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https://acted.sharepoint.com/sites/IMPACTMDA/Documents partages/1800 RESEARCH UNIT/1801 MSNA/2025 SEIS/05_Data analysis/07_MDA2502_SEIS_Data analysis for validation/"/>
    </mc:Choice>
  </mc:AlternateContent>
  <xr:revisionPtr revIDLastSave="1518" documentId="8_{DB4821E5-F13B-4A3B-B0D3-1ED2FD6B4913}" xr6:coauthVersionLast="47" xr6:coauthVersionMax="47" xr10:uidLastSave="{848FEEA9-30A2-42FB-8129-E5B0776C4260}"/>
  <bookViews>
    <workbookView xWindow="28680" yWindow="-120" windowWidth="29040" windowHeight="15720" tabRatio="734" xr2:uid="{00000000-000D-0000-FFFF-FFFF00000000}"/>
  </bookViews>
  <sheets>
    <sheet name="READ_ME" sheetId="20" r:id="rId1"/>
    <sheet name="Table_of_contents" sheetId="28" r:id="rId2"/>
    <sheet name="Data_Analysis" sheetId="29" r:id="rId3"/>
    <sheet name="MDA Country level indicators" sheetId="33" r:id="rId4"/>
    <sheet name="Analysis_variables" sheetId="26" r:id="rId5"/>
    <sheet name="R_file_directory" sheetId="25" r:id="rId6"/>
    <sheet name="Deviations_from_ToR" sheetId="21" r:id="rId7"/>
    <sheet name="Kobo_survey" sheetId="30" r:id="rId8"/>
    <sheet name="Kobo_choices" sheetId="31" r:id="rId9"/>
    <sheet name="Sampling" sheetId="27" r:id="rId10"/>
    <sheet name="Clean_data_HH_level" sheetId="23" r:id="rId11"/>
    <sheet name="Clean_data_IND_level" sheetId="24" r:id="rId12"/>
  </sheets>
  <definedNames>
    <definedName name="_xlnm._FilterDatabase" localSheetId="4" hidden="1">Analysis_variables!$A$1:$C$53</definedName>
    <definedName name="_xlnm._FilterDatabase" localSheetId="10" hidden="1">Clean_data_HH_level!$A$1:$AEQ$533</definedName>
    <definedName name="_xlnm._FilterDatabase" localSheetId="11" hidden="1">Clean_data_IND_level!$A$1:$OC$1129</definedName>
    <definedName name="_xlnm._FilterDatabase" localSheetId="8" hidden="1">Kobo_choices!$A$1:$H$1519</definedName>
    <definedName name="_xlnm._FilterDatabase" localSheetId="1" hidden="1">Table_of_contents!$A$1:$C$494</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8"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94" i="28" l="1"/>
  <c r="B493" i="28"/>
  <c r="B492" i="28"/>
  <c r="B491" i="28"/>
  <c r="B490" i="28"/>
  <c r="B489" i="28"/>
  <c r="B488" i="28"/>
  <c r="B487" i="28"/>
  <c r="B486" i="28"/>
  <c r="B485" i="28"/>
  <c r="B484" i="28"/>
  <c r="B483" i="28"/>
  <c r="B482" i="28"/>
  <c r="B481" i="28"/>
  <c r="B480" i="28"/>
  <c r="B479" i="28"/>
  <c r="B478" i="28"/>
  <c r="B477" i="28"/>
  <c r="B476" i="28"/>
  <c r="B475" i="28"/>
  <c r="B474" i="28"/>
  <c r="B473" i="28"/>
  <c r="B472" i="28"/>
  <c r="B471" i="28"/>
  <c r="B470" i="28"/>
  <c r="B469" i="28"/>
  <c r="B468" i="28"/>
  <c r="B467" i="28"/>
  <c r="B466" i="28"/>
  <c r="B465" i="28"/>
  <c r="B464" i="28"/>
  <c r="B463" i="28"/>
  <c r="B462" i="28"/>
  <c r="B461" i="28"/>
  <c r="B460" i="28"/>
  <c r="B459" i="28"/>
  <c r="B458" i="28"/>
  <c r="B457" i="28"/>
  <c r="B456" i="28"/>
  <c r="B455" i="28"/>
  <c r="B454" i="28"/>
  <c r="B453" i="28"/>
  <c r="B452" i="28"/>
  <c r="B451" i="28"/>
  <c r="B450" i="28"/>
  <c r="B449" i="28"/>
  <c r="B448" i="28"/>
  <c r="B447" i="28"/>
  <c r="B446" i="28"/>
  <c r="B445" i="28"/>
  <c r="B444" i="28"/>
  <c r="B443" i="28"/>
  <c r="B442" i="28"/>
  <c r="B441" i="28"/>
  <c r="B440" i="28"/>
  <c r="B439" i="28"/>
  <c r="B438" i="28"/>
  <c r="B437" i="28"/>
  <c r="B436" i="28"/>
  <c r="B435" i="28"/>
  <c r="B434" i="28"/>
  <c r="B433" i="28"/>
  <c r="B432" i="28"/>
  <c r="B431" i="28"/>
  <c r="B430" i="28"/>
  <c r="B429" i="28"/>
  <c r="B428" i="28"/>
  <c r="B427" i="28"/>
  <c r="B426" i="28"/>
  <c r="B425" i="28"/>
  <c r="B424" i="28"/>
  <c r="B423" i="28"/>
  <c r="B422" i="28"/>
  <c r="B421" i="28"/>
  <c r="B420" i="28"/>
  <c r="B419" i="28"/>
  <c r="B418" i="28"/>
  <c r="B417" i="28"/>
  <c r="B416" i="28"/>
  <c r="B415" i="28"/>
  <c r="B414" i="28"/>
  <c r="B413" i="28"/>
  <c r="B412" i="28"/>
  <c r="B411" i="28"/>
  <c r="B410" i="28"/>
  <c r="B409" i="28"/>
  <c r="B408" i="28"/>
  <c r="B407" i="28"/>
  <c r="B406" i="28"/>
  <c r="B405" i="28"/>
  <c r="B404" i="28"/>
  <c r="B403" i="28"/>
  <c r="B402" i="28"/>
  <c r="B401" i="28"/>
  <c r="B400" i="28"/>
  <c r="B399" i="28"/>
  <c r="B398" i="28"/>
  <c r="B397" i="28"/>
  <c r="B396" i="28"/>
  <c r="B395" i="28"/>
  <c r="B394" i="28"/>
  <c r="B393" i="28"/>
  <c r="B392" i="28"/>
  <c r="B391" i="28"/>
  <c r="B390" i="28"/>
  <c r="B389" i="28"/>
  <c r="B388" i="28"/>
  <c r="B387" i="28"/>
  <c r="B386" i="28"/>
  <c r="B385" i="28"/>
  <c r="B384" i="28"/>
  <c r="B383" i="28"/>
  <c r="B382" i="28"/>
  <c r="B381" i="28"/>
  <c r="B380" i="28"/>
  <c r="B379" i="28"/>
  <c r="B378" i="28"/>
  <c r="B377" i="28"/>
  <c r="B376" i="28"/>
  <c r="B375" i="28"/>
  <c r="B374" i="28"/>
  <c r="B373" i="28"/>
  <c r="B372" i="28"/>
  <c r="B371" i="28"/>
  <c r="B370" i="28"/>
  <c r="B369" i="28"/>
  <c r="B368" i="28"/>
  <c r="B367" i="28"/>
  <c r="B366" i="28"/>
  <c r="B365" i="28"/>
  <c r="B364" i="28"/>
  <c r="B363" i="28"/>
  <c r="B362" i="28"/>
  <c r="B361" i="28"/>
  <c r="B360" i="28"/>
  <c r="B359" i="28"/>
  <c r="B358" i="28"/>
  <c r="B357" i="28"/>
  <c r="B356" i="28"/>
  <c r="B355" i="28"/>
  <c r="B354" i="28"/>
  <c r="B353" i="28"/>
  <c r="B352" i="28"/>
  <c r="B351" i="28"/>
  <c r="B350" i="28"/>
  <c r="B349" i="28"/>
  <c r="B348" i="28"/>
  <c r="B347" i="28"/>
  <c r="B346" i="28"/>
  <c r="B345" i="28"/>
  <c r="B344" i="28"/>
  <c r="B343" i="28"/>
  <c r="B342" i="28"/>
  <c r="B341" i="28"/>
  <c r="B340" i="28"/>
  <c r="B339" i="28"/>
  <c r="B338" i="28"/>
  <c r="B337" i="28"/>
  <c r="B336" i="28"/>
  <c r="B335" i="28"/>
  <c r="B334" i="28"/>
  <c r="B333" i="28"/>
  <c r="B332" i="28"/>
  <c r="B331" i="28"/>
  <c r="B330" i="28"/>
  <c r="B329" i="28"/>
  <c r="B328" i="28"/>
  <c r="B327" i="28"/>
  <c r="B326" i="28"/>
  <c r="B325" i="28"/>
  <c r="B324" i="28"/>
  <c r="B323" i="28"/>
  <c r="B322" i="28"/>
  <c r="B321" i="28"/>
  <c r="B320" i="28"/>
  <c r="B319" i="28"/>
  <c r="B318" i="28"/>
  <c r="B317" i="28"/>
  <c r="B316" i="28"/>
  <c r="B315" i="28"/>
  <c r="B314" i="28"/>
  <c r="B313" i="28"/>
  <c r="B312" i="28"/>
  <c r="B311" i="28"/>
  <c r="B310" i="28"/>
  <c r="B309" i="28"/>
  <c r="B308" i="28"/>
  <c r="B307" i="28"/>
  <c r="B306" i="28"/>
  <c r="B305" i="28"/>
  <c r="B304" i="28"/>
  <c r="B303" i="28"/>
  <c r="B302" i="28"/>
  <c r="B301" i="28"/>
  <c r="B300" i="28"/>
  <c r="B299" i="28"/>
  <c r="B298" i="28"/>
  <c r="B297" i="28"/>
  <c r="B296" i="28"/>
  <c r="B295" i="28"/>
  <c r="B294" i="28"/>
  <c r="B293" i="28"/>
  <c r="B292" i="28"/>
  <c r="B291" i="28"/>
  <c r="B290" i="28"/>
  <c r="B289" i="28"/>
  <c r="B288" i="28"/>
  <c r="B287" i="28"/>
  <c r="B286" i="28"/>
  <c r="B285" i="28"/>
  <c r="B284" i="28"/>
  <c r="B283" i="28"/>
  <c r="B282" i="28"/>
  <c r="B281" i="28"/>
  <c r="B280" i="28"/>
  <c r="B279" i="28"/>
  <c r="B278" i="28"/>
  <c r="B277" i="28"/>
  <c r="B276" i="28"/>
  <c r="B275" i="28"/>
  <c r="B274" i="28"/>
  <c r="B273" i="28"/>
  <c r="B272" i="28"/>
  <c r="B271" i="28"/>
  <c r="B270" i="28"/>
  <c r="B269" i="28"/>
  <c r="B268" i="28"/>
  <c r="B267" i="28"/>
  <c r="B266" i="28"/>
  <c r="B265" i="28"/>
  <c r="B264" i="28"/>
  <c r="B263" i="28"/>
  <c r="B262" i="28"/>
  <c r="B261" i="28"/>
  <c r="B260" i="28"/>
  <c r="B259" i="28"/>
  <c r="B258" i="28"/>
  <c r="B257" i="28"/>
  <c r="B256" i="28"/>
  <c r="B255" i="28"/>
  <c r="B254" i="28"/>
  <c r="B253" i="28"/>
  <c r="B252" i="28"/>
  <c r="B251" i="28"/>
  <c r="B250" i="28"/>
  <c r="B249" i="28"/>
  <c r="B248" i="28"/>
  <c r="B247" i="28"/>
  <c r="B246" i="28"/>
  <c r="B245" i="28"/>
  <c r="B244" i="28"/>
  <c r="B243" i="28"/>
  <c r="B242" i="28"/>
  <c r="B241" i="28"/>
  <c r="B240" i="28"/>
  <c r="B239" i="28"/>
  <c r="B238" i="28"/>
  <c r="B237" i="28"/>
  <c r="B236" i="28"/>
  <c r="B235" i="28"/>
  <c r="B234" i="28"/>
  <c r="B233" i="28"/>
  <c r="B232" i="28"/>
  <c r="B231" i="28"/>
  <c r="B230" i="28"/>
  <c r="B229" i="28"/>
  <c r="B228" i="28"/>
  <c r="B227" i="28"/>
  <c r="B226" i="28"/>
  <c r="B225" i="28"/>
  <c r="B224" i="28"/>
  <c r="B223" i="28"/>
  <c r="B222" i="28"/>
  <c r="B221" i="28"/>
  <c r="B220" i="28"/>
  <c r="B219" i="28"/>
  <c r="B218" i="28"/>
  <c r="B217" i="28"/>
  <c r="B216" i="28"/>
  <c r="B215" i="28"/>
  <c r="B214" i="28"/>
  <c r="B213" i="28"/>
  <c r="B212" i="28"/>
  <c r="B211" i="28"/>
  <c r="B210" i="28"/>
  <c r="B209" i="28"/>
  <c r="B208" i="28"/>
  <c r="B207" i="28"/>
  <c r="B206" i="28"/>
  <c r="B205" i="28"/>
  <c r="B204" i="28"/>
  <c r="B203" i="28"/>
  <c r="B202" i="28"/>
  <c r="B201" i="28"/>
  <c r="B200" i="28"/>
  <c r="B199" i="28"/>
  <c r="B198" i="28"/>
  <c r="B197" i="28"/>
  <c r="B196" i="28"/>
  <c r="B195" i="28"/>
  <c r="B194" i="28"/>
  <c r="B193" i="28"/>
  <c r="B192" i="28"/>
  <c r="B191" i="28"/>
  <c r="B190" i="28"/>
  <c r="B189" i="28"/>
  <c r="B188" i="28"/>
  <c r="B187" i="28"/>
  <c r="B186" i="28"/>
  <c r="B185" i="28"/>
  <c r="B184" i="28"/>
  <c r="B183" i="28"/>
  <c r="B182" i="28"/>
  <c r="B181" i="28"/>
  <c r="B180" i="28"/>
  <c r="B179" i="28"/>
  <c r="B178" i="28"/>
  <c r="B177" i="28"/>
  <c r="B176" i="28"/>
  <c r="B175" i="28"/>
  <c r="B174" i="28"/>
  <c r="B173" i="28"/>
  <c r="B172" i="28"/>
  <c r="B171" i="28"/>
  <c r="B170" i="28"/>
  <c r="B169" i="28"/>
  <c r="B168" i="28"/>
  <c r="B167" i="28"/>
  <c r="B166" i="28"/>
  <c r="B165" i="28"/>
  <c r="B164" i="28"/>
  <c r="B163" i="28"/>
  <c r="B162" i="28"/>
  <c r="B161" i="28"/>
  <c r="B160" i="28"/>
  <c r="B159" i="28"/>
  <c r="B158" i="28"/>
  <c r="B157" i="28"/>
  <c r="B156" i="28"/>
  <c r="B155" i="28"/>
  <c r="B154" i="28"/>
  <c r="B153" i="28"/>
  <c r="B152" i="28"/>
  <c r="B151" i="28"/>
  <c r="B150" i="28"/>
  <c r="B149" i="28"/>
  <c r="B148" i="28"/>
  <c r="B147" i="28"/>
  <c r="B146" i="28"/>
  <c r="B145" i="28"/>
  <c r="B144" i="28"/>
  <c r="B143" i="28"/>
  <c r="B142" i="28"/>
  <c r="B141" i="28"/>
  <c r="B140" i="28"/>
  <c r="B139" i="28"/>
  <c r="B138" i="28"/>
  <c r="B137" i="28"/>
  <c r="B136" i="28"/>
  <c r="B135" i="28"/>
  <c r="B134" i="28"/>
  <c r="B133" i="28"/>
  <c r="B132" i="28"/>
  <c r="B131" i="28"/>
  <c r="B130" i="28"/>
  <c r="B129" i="28"/>
  <c r="B128" i="28"/>
  <c r="B127" i="28"/>
  <c r="B126" i="28"/>
  <c r="B125" i="28"/>
  <c r="B124" i="28"/>
  <c r="B123" i="28"/>
  <c r="B122" i="28"/>
  <c r="B121" i="28"/>
  <c r="B120" i="28"/>
  <c r="B119" i="28"/>
  <c r="B118" i="28"/>
  <c r="B117" i="28"/>
  <c r="B116" i="28"/>
  <c r="B115" i="28"/>
  <c r="B114" i="28"/>
  <c r="B113" i="28"/>
  <c r="B112" i="28"/>
  <c r="B111" i="28"/>
  <c r="B110" i="28"/>
  <c r="B109" i="28"/>
  <c r="B108" i="28"/>
  <c r="B107" i="28"/>
  <c r="B106" i="28"/>
  <c r="B105" i="28"/>
  <c r="B104" i="28"/>
  <c r="B103" i="28"/>
  <c r="B102" i="28"/>
  <c r="B101" i="28"/>
  <c r="B100" i="28"/>
  <c r="B99" i="28"/>
  <c r="B98" i="28"/>
  <c r="B97" i="28"/>
  <c r="B96" i="28"/>
  <c r="B95" i="28"/>
  <c r="B94" i="28"/>
  <c r="B93" i="28"/>
  <c r="B92" i="28"/>
  <c r="B91" i="28"/>
  <c r="B90" i="28"/>
  <c r="B89" i="28"/>
  <c r="B88" i="28"/>
  <c r="B87" i="28"/>
  <c r="B86" i="28"/>
  <c r="B85" i="28"/>
  <c r="B84" i="28"/>
  <c r="B83" i="28"/>
  <c r="B82" i="28"/>
  <c r="B81" i="28"/>
  <c r="B80" i="28"/>
  <c r="B79" i="28"/>
  <c r="B78" i="28"/>
  <c r="B77" i="28"/>
  <c r="B76" i="28"/>
  <c r="B75" i="28"/>
  <c r="B74" i="28"/>
  <c r="B73" i="28"/>
  <c r="B72" i="28"/>
  <c r="B71" i="28"/>
  <c r="B70" i="28"/>
  <c r="B69" i="28"/>
  <c r="B68" i="28"/>
  <c r="B67" i="28"/>
  <c r="B66" i="28"/>
  <c r="B65" i="28"/>
  <c r="B64" i="28"/>
  <c r="B63" i="28"/>
  <c r="B62" i="28"/>
  <c r="B61" i="28"/>
  <c r="B60" i="28"/>
  <c r="B59" i="28"/>
  <c r="B58" i="28"/>
  <c r="B57" i="28"/>
  <c r="B56" i="28"/>
  <c r="B55" i="28"/>
  <c r="B54" i="28"/>
  <c r="B53" i="28"/>
  <c r="B52" i="28"/>
  <c r="B51" i="28"/>
  <c r="B50" i="28"/>
  <c r="B49" i="28"/>
  <c r="B48" i="28"/>
  <c r="B47" i="28"/>
  <c r="B46" i="28"/>
  <c r="B45" i="28"/>
  <c r="B44" i="28"/>
  <c r="B43" i="28"/>
  <c r="B42" i="28"/>
  <c r="B41" i="28"/>
  <c r="B40" i="28"/>
  <c r="B39" i="28"/>
  <c r="B38" i="28"/>
  <c r="B37" i="28"/>
  <c r="B36" i="28"/>
  <c r="B35" i="28"/>
  <c r="B34" i="28"/>
  <c r="B33" i="28"/>
  <c r="B32" i="28"/>
  <c r="B31" i="28"/>
  <c r="B30" i="28"/>
  <c r="B29" i="28"/>
  <c r="B28" i="28"/>
  <c r="B27" i="28"/>
  <c r="B26" i="28"/>
  <c r="B25" i="28"/>
  <c r="B24" i="28"/>
  <c r="B23" i="28"/>
  <c r="B22" i="28"/>
  <c r="B21" i="28"/>
  <c r="B20" i="28"/>
  <c r="B19" i="28"/>
  <c r="B18" i="28"/>
  <c r="B17" i="28"/>
  <c r="B16" i="28"/>
  <c r="B15" i="28"/>
  <c r="B14" i="28"/>
  <c r="B13" i="28"/>
  <c r="B12" i="28"/>
  <c r="B11" i="28"/>
  <c r="B10" i="28"/>
  <c r="B9" i="28"/>
  <c r="B8" i="28"/>
  <c r="B7" i="28"/>
  <c r="B6" i="28"/>
  <c r="B5" i="28"/>
  <c r="B4" i="28"/>
  <c r="B3" i="28"/>
  <c r="B2" i="28"/>
  <c r="D4" i="27" l="1"/>
  <c r="E3" i="27" s="1"/>
  <c r="C4" i="27"/>
  <c r="B4" i="27"/>
  <c r="E2" i="27" l="1"/>
  <c r="E4" i="27"/>
</calcChain>
</file>

<file path=xl/sharedStrings.xml><?xml version="1.0" encoding="utf-8"?>
<sst xmlns="http://schemas.openxmlformats.org/spreadsheetml/2006/main" count="336345" uniqueCount="14155">
  <si>
    <t>Items</t>
  </si>
  <si>
    <t>Description</t>
  </si>
  <si>
    <t>Project background &amp; rationale</t>
  </si>
  <si>
    <t>Over three years have elapsed since the start of the war in Ukraine leading to a protracted displacement and humanitarian crisis. Recognising the need to grasp the evolving trends and dynamics of the situation, UNHCR's Regional Bureau for Europe (RBE), through the Inter-Agency Regional Response Plan (RRP), is repeating in 2025 the Regional approach for the Socio-Economic Insights Survey (SEIS) across the countries involved in the Ukraine refugee response. This approach involves conducting assessments at the same time of the year, and using a harmonised questionnaire in order to compare results across the humanitarian response.
REACH Initiative, in partnership with United Nations High Commissioner for Refugees (UNHCR), and in alignment with the UNHCR regional approach, is therefore implementing the SEIS 2025 in Moldova to provide up-to-date data regarding the evolving needs of Ukrainian refugees that have been displaced from Ukraine to Moldova. Similar to last year's SEIS 2024, the SEIS 2025 will employ a quantitative approach by conducting an in-person household-level survey with Ukrainian refugees who have been displaced following the escalation of hostilities in February 2022, with national coverage excluding the Transnistrian region.</t>
  </si>
  <si>
    <t>Research questions</t>
  </si>
  <si>
    <t>1. What are the most common demographic profiles comprising refugees displaced from Ukraine in Moldova?
2. What are households’ reported priority needs across the active sectors within the humanitarian response (specified below)?
a. Protection, including Gender-Based Violence (GBV), Child Protection (CP), Protection of Sexual Exploitation and Abuse (PSEA) and Safety and Security
b. Education
c. Health, including MHPSS
d. Shelter/Accommodation
e. Livelihoods and Socio-economic Inclusion  
3. What is the degree of resilience among refugee households and the extent to which their coping strategies have been depleted, in this situation of protracted displacement?
a. What are households’ current income and expenditure patterns?
b. What are the primary livelihood sources for adult household members?
c. What are the most prevalent education levels attained and labour skills of adult household members?
d. To what extent are households experiencing an enforced inability to afford essential goods, services, and social activities required for an adequate standard of living?
4. What is the current state of social cohesion between refugee and Moldovan communities?
5. Which household profiles, as determined through research question 1, appear to have the highest needs across the assessed sectors?</t>
  </si>
  <si>
    <t>Data collection period</t>
  </si>
  <si>
    <t>21/05/2025 to 07/07/2025</t>
  </si>
  <si>
    <t>Methodology &amp; Sampling strategy</t>
  </si>
  <si>
    <t>The 2025 SEIS employed a quantitative approach, conducting in-person, structured household-level surveys with refugees displaced from Ukraine to Moldova following the escalation of hostilities in February 2022. The assessment initially applied a probability sampling approach, designed to ensure representativeness of the refugee household population included in the UNHCR's Multi-Purpose Cash Assistance (MPCA) household beneficiary database as of May 2024.
The sample was stratified into two strata: the Municipality of Chișinău and the Rest of Moldova, excluding the Transnistrian region. In the Municipality of Chișinău, initially, probability simple random sampling was applied, while in the Rest of Moldova, a probability two-stage cluster sampling method was used. The initial data collection target was 576 household interviews: 201 in Chișinău and 375 in the Rest of Moldova, based on a 95% confidence level, 7% margin of error, and a 5% buffer.
However, following 8 days of data collection in Chișinău and 3 days in the Rest of Moldova, response rates were critically low—approximately 12% in Chișinău and 16% in the North region of the Rest of Moldova stratum. Given the persistently low success rate, REACH, in coordination with UNHCR, made the decision to shift from probability sampling to non-probability purposive and snowball sampling to improve response rates and ensure data collection targets could be reached within reasonable temporal, financial, and logistical bounds. After 11 days of data collection, the SEIS transitioned to a non-probability sampling approach, employing stratified purposive and snowball sampling methods, while maintaining the original stratification. The Municipality of Chișinău continued to be treated as a separate raion, and the raions and settlements selected during the initial two-stage cluster sampling in the Rest of Moldova were retained.
As a result of the methodological shift, the data collection targets were adjusted. The Rest of Moldova sample was reduced from 375 to 250 interviews, as the previously applied design effect adjustment (based on intra-cluster correlation) was no longer relevant under non-probability sampling. Following rounding, the revised total reached 260 interviews, with 10 interviews randomly excluded from underreached areas in the Centre and North. Surplus interviews from overreached raions were redistributed within the same region to address undercoverage, while original regional proportions were preserved, even though the sample was not stratified by region.
Meanwhile, the sample size for the Municipality of Chișinău was increased from 201 to 275 interviews, including a 10% buffer, to reflect the roughly equal size of the refugee population in both strata and to diversify household profiles.
In total, the final SEIS sample includes 525 household interviews: 275 in the Municipality of Chișinău and 250 in the Rest of Moldova.</t>
  </si>
  <si>
    <t>Geographic coverage &amp; Population of interest</t>
  </si>
  <si>
    <t>The population of interest (PoI) comprises refugee households with at least one household member with solely Ukrainian citizenship who has been displaced from Ukraine to Moldova following the escalation of hostilities in February 2022.
SEIS coverage extended nationally, excluding the Transnistrian region (including the city of Bender), due to political sensitivities and access constraints. The final sample covered the Municipality of Chișinău and 24 raions. While the Rest of Moldova stratum was initially distributed across all 24 raions, data collection was not conducted in Ștefan Vodă and Cantemir raions in the South region, as the target for the South had already been reached at the time of the proportional decrease and sample size revision. The sample size was subsequently redistributed across the remaining 22 raions.</t>
  </si>
  <si>
    <t>Total number of interviews &amp; Unit of analysis</t>
  </si>
  <si>
    <t>The unit of measurement in this assessment is the Ukrainian refugee household. Respondents were asked to provide information that accurately represents their entire household. Additionally, certain indicators within the questionnaire were assessed at the individual level using a roster approach. 
A total of 532 interviews were conducted: 276 in the Municipality of Chișinău and 256 in the Rest of Moldova.</t>
  </si>
  <si>
    <t>Weights on results (if applicable)</t>
  </si>
  <si>
    <t>For purposes of analyzing the data at national level, the results have been weighted by applying sampling weights. Although the SEIS data collected is only indicative, regional weights were applied to correct for distortions in proportionality created by the sampling design. Stratification distorts aggregated results because the majority of refugee households are concentrated in the municipality of Chișinău. Applying regional weights to the indicative data helps correct this distortion. While weighting improves the accuracy of national level findings, the data still remains indicative and does not provide representative findings.</t>
  </si>
  <si>
    <t>Main limitations</t>
  </si>
  <si>
    <t>Contacts (Name &amp; email address)</t>
  </si>
  <si>
    <t>Felicia BULAT, Senior Assessment Officer (felicia.bulat@reach-initiative.org)
Ana URSACHI, Senior Assessment Officer (ana.ursachi@reach-initiative.org)
Dmitri TERZINOV, Data Officer (dmitri.terzinov@reach-initiative.org)</t>
  </si>
  <si>
    <t>Sheets</t>
  </si>
  <si>
    <t>Table_of_contents</t>
  </si>
  <si>
    <t>Analysis script output: List of indicators with hyperlinks</t>
  </si>
  <si>
    <t>Data_Analysis</t>
  </si>
  <si>
    <t>Analysis script output: Analysis tables for all indicators, by strata (weighted)</t>
  </si>
  <si>
    <t>Analysis_variables</t>
  </si>
  <si>
    <t>List of variables/indicators created in R for analysis, including indicators created by RBE</t>
  </si>
  <si>
    <t>R_file_directory</t>
  </si>
  <si>
    <t>Mapping of R script folders and files</t>
  </si>
  <si>
    <t>Deviations_from_ToR</t>
  </si>
  <si>
    <t>This tab provides information regarding the deviation of the methodology from the ToR. Information about the type of deviation, the implication of this deviation for the analysis and more generaly the findings, and the mitigation measures taken are provided.</t>
  </si>
  <si>
    <t>Kobo survey</t>
  </si>
  <si>
    <t>Validated Data Analysis Plan</t>
  </si>
  <si>
    <t>Kobo choices</t>
  </si>
  <si>
    <t>Validated answer choices from Data Analysis Plan</t>
  </si>
  <si>
    <t>Sampling</t>
  </si>
  <si>
    <t>Sampling and methodology</t>
  </si>
  <si>
    <t>Clean_data_HH_level</t>
  </si>
  <si>
    <t>Anonymised clean data at household level</t>
  </si>
  <si>
    <t>Clean_data_IND_level</t>
  </si>
  <si>
    <t>Anonymised clean data at individual level</t>
  </si>
  <si>
    <t>Table of Content</t>
  </si>
  <si>
    <t>% of respondents by type of the received aid in the 3 months prior to data collection (among those who received aid), by respondent age group (aged 18 and above)</t>
  </si>
  <si>
    <t>% of respondents by type of the received aid in the 3 months prior to data collection (among those who received aid), by respondent gender</t>
  </si>
  <si>
    <t>% of respondents by type of the received aid in the 3 months prior to data collection (among those who received aid) , by strata</t>
  </si>
  <si>
    <t>% of respondents that received aid in the 3 months prior to data collection, by respondent age group (aged 18 and above)</t>
  </si>
  <si>
    <t>% of respondents that received aid in the 3 months prior to data collection, by respondent gender</t>
  </si>
  <si>
    <t>% of respondents that received aid in the 3 months prior to data collection , by strata</t>
  </si>
  <si>
    <t>% of respondents dissatisfied with the aid they received in the 3 months prior to data collection (among those who received aid), by respondent age group (aged 18 and above)</t>
  </si>
  <si>
    <t>% of respondents dissatisfied with the aid they received in the 3 months prior to data collection (among those who received aid), by respondent gender</t>
  </si>
  <si>
    <t>% of respondents dissatisfied with the aid they received in the 3 months prior to data collection (among those who received aid) , by strata</t>
  </si>
  <si>
    <t>% of HHs by top priority need at the time of data collection, by respondent age group (aged 18 and above)</t>
  </si>
  <si>
    <t>% of HHs by top priority need at the time of data collection, by respondent gender</t>
  </si>
  <si>
    <t>% of HHs by top priority need at the time of data collection, by HH composition - number of adults (aged 18 to 59) with or without dependents (children aged 0-17 or older HH members aged 60 and older)</t>
  </si>
  <si>
    <t>% of HHs by top priority need at the time of data collection, by HH composition - gender and number of HH members aged 18 and older, with or without children (aged 0-17)</t>
  </si>
  <si>
    <t>% of HHs by top priority need at the time of data collection, by HH with at least one member with a disability (at least level 3 in WGSS)</t>
  </si>
  <si>
    <t>% of HHs by top priority need at the time of data collection, by gender of HoHH and type of HH (single or co-headed)</t>
  </si>
  <si>
    <t>% of HHs by top priority need at the time of data collection , by strata</t>
  </si>
  <si>
    <t>% of respondents who received an appropriate response through reporting channels such as hotlines, community centers, community volunteers, local committees, etc, by respondent age group (aged 18 and above)</t>
  </si>
  <si>
    <t>% of respondents who received an appropriate response through reporting channels such as hotlines, community centers, community volunteers, local committees, etc, by respondent gender</t>
  </si>
  <si>
    <t>% of respondents who received an appropriate response through reporting channels such as hotlines, community centers, community volunteers, local committees, etc , by strata</t>
  </si>
  <si>
    <t>% of respondents who reportedly know how to provide feedback or make a complaint to humanitarian organizations about  the services received, by respondent age group (aged 18 and above)</t>
  </si>
  <si>
    <t>% of respondents who reportedly know how to provide feedback or make a complaint to humanitarian organizations about  the services received, by respondent gender</t>
  </si>
  <si>
    <t>% of respondents who reportedly know how to provide feedback or make a complaint to humanitarian organizations about  the services received , by strata</t>
  </si>
  <si>
    <t>% of respondents reportedly feel they have received enough, clear and timely information about the services and assistance available to them and their HH from humanitarian organizations  , by respondent age group (aged 18 and above)</t>
  </si>
  <si>
    <t>% of respondents reportedly feel they have received enough, clear and timely information about the services and assistance available to them and their HH from humanitarian organizations  , by respondent gender</t>
  </si>
  <si>
    <t>% of respondents reportedly feel they have received enough, clear and timely information about the services and assistance available to them and their HH from humanitarian organizations   , by strata</t>
  </si>
  <si>
    <t>% of HHs living in rural areas and urban areas, by HH with at least one member employed</t>
  </si>
  <si>
    <t>% of HHs living in rural areas and urban areas, by HH composition - number of adults (aged 18 to 59) with or without dependents (children aged 0-17 or older HH members aged 60 and older)</t>
  </si>
  <si>
    <t>% of HHs living in rural areas and urban areas, by HH composition - gender and number of HH members aged 18 and older, with or without children (aged 0-17)</t>
  </si>
  <si>
    <t>% of HHs living in rural areas and urban areas, by gender of HoHH and type of HH (single or co-headed)</t>
  </si>
  <si>
    <t>% of HHs living in rural areas and urban areas, by accommodation type</t>
  </si>
  <si>
    <t>% of HHs living in rural areas and urban areas , by strata</t>
  </si>
  <si>
    <t>Shelter / Accommodation</t>
  </si>
  <si>
    <t>% of HHs by payment arrangement for their accommodation , by strata</t>
  </si>
  <si>
    <t>% of HHs that have a car or van for private use , by strata</t>
  </si>
  <si>
    <t>% of HHs able to replace worn-out furniture , by strata</t>
  </si>
  <si>
    <t>% of HHs able to sufficiently heat their apartment or house of residence , by strata</t>
  </si>
  <si>
    <t>% of HHs able to pay for a one-week annual holiday away from home , by strata</t>
  </si>
  <si>
    <t>% of HHs able to have a meal with meat, chicken, fish, or a vegetarian equivalent every second day , by strata</t>
  </si>
  <si>
    <t>% of HHs able to pay an unexpected expense of [ X MDL] without having to borrow money or pay in installments , by strata</t>
  </si>
  <si>
    <t>HH size - statistics , by strata</t>
  </si>
  <si>
    <t>Education</t>
  </si>
  <si>
    <t>Disability</t>
  </si>
  <si>
    <t>% of respondents  who meet with family and/or friends to eat or drink together at least once a month , by strata</t>
  </si>
  <si>
    <t>Socio Economic Inclusion</t>
  </si>
  <si>
    <t>% of HH members by gender , by strata</t>
  </si>
  <si>
    <t>% of respondents  who have two pairs of properly fitting shoes (including a pair of all-weather shoes) , by strata</t>
  </si>
  <si>
    <t>% of HHs with or without children (aged 0 to 17), by HH with at least one member employed</t>
  </si>
  <si>
    <t>% of HHs with or without children (aged 0 to 17) , by strata</t>
  </si>
  <si>
    <t>MHPSS</t>
  </si>
  <si>
    <t>% of Ukrainian children/young people (aged 3 to 18 y.o.) that will be enrolled in Moldova’s national education system for 2025/2026, by gender of individuals</t>
  </si>
  <si>
    <t>% of Ukrainian children/young people (aged 3 to 18 y.o.) that will be enrolled in Moldova’s national education system for 2025/2026, by disability status (at least level 3 in WGSS)</t>
  </si>
  <si>
    <t>% of Ukrainian children/young people (aged 3 to 18 y.o.) that will be enrolled in Moldova’s national education system for 2025/2026, by age group</t>
  </si>
  <si>
    <t>% of respondents  with access to an internet connection for personal use , by strata</t>
  </si>
  <si>
    <t>% of respondents  who regularly engage in paid leisure activities outside the home (e.g., going to movies, concerts, playing sports) , by strata</t>
  </si>
  <si>
    <t>Length of residence in Moldova of HH members (in months) - statistics , by strata</t>
  </si>
  <si>
    <t>% of HHs with or without income reported at the time of data collection , by strata</t>
  </si>
  <si>
    <t>% of respondents  who replace worn-out clothes with new ones , by strata</t>
  </si>
  <si>
    <t>% of respondents by age group , by strata</t>
  </si>
  <si>
    <t>% of respondents by Ukrainian citizenship and non-Ukrainian citizenship , by strata</t>
  </si>
  <si>
    <t>% of respondents by gender , by strata</t>
  </si>
  <si>
    <t>% of respondents by Oblast of origin in Ukraine , by strata</t>
  </si>
  <si>
    <t>Health</t>
  </si>
  <si>
    <t>% of HH with at least one HH member with chronic illness, by HH with at least one member employed</t>
  </si>
  <si>
    <t>% of HH with at least one HH member with chronic illness, by HH with at least one member with a disability (at least level 3 in WGSS)</t>
  </si>
  <si>
    <t>% of HH with at least one HH member with chronic illness , by strata</t>
  </si>
  <si>
    <t>% of HHs who cannot afford at least 7 out of 13 essential material and social items (SMSD), by HH composition - number of adults (aged 18 to 59) with or without dependents (children aged 0-17 or older HH members aged 60 and older)</t>
  </si>
  <si>
    <t>% of HHs who cannot afford at least 7 out of 13 essential material and social items (SMSD), by HH composition - gender and number of HH members aged 18 and older, with or without children (aged 0-17)</t>
  </si>
  <si>
    <t>% of HHs who cannot afford at least 7 out of 13 essential material and social items (SMSD)  , by strata</t>
  </si>
  <si>
    <t>% of respondents  who spend small amounts of money on themselves almost every week , by strata</t>
  </si>
  <si>
    <t>% of HHs with infants (aged between 0 and 2 years old) , by strata</t>
  </si>
  <si>
    <t>Total HH expenditures at the time of data collection, among HHs with full payment for accommodation arrangements – statistics , by strata</t>
  </si>
  <si>
    <t>Total HH expenditures at the time of data collection, among HHs with no payment for accommodation arrangements – statistics , by strata</t>
  </si>
  <si>
    <t>Total HH expenditures at the time of data collection, among HHs with partial payment for accommodation arrangements – statistics , by strata</t>
  </si>
  <si>
    <t>Total HH income reported at the time of data collection (in MDL) - by range , by strata</t>
  </si>
  <si>
    <t>Total HH income at the time of data collection, among HHs with full payment for accommodation arrangements – statistics , by strata</t>
  </si>
  <si>
    <t>Total HH income at the time of data collection, among HHs with no payment for accommodation arrangements – statistics , by strata</t>
  </si>
  <si>
    <t>Total HH income at the time of data collection, among HHs with partial payment for accommodation arrangements – statistics , by strata</t>
  </si>
  <si>
    <t>Total HH income reported at the time of data collection (per capita, in MDL) - statistics , by strata</t>
  </si>
  <si>
    <t>% of HHs that have experienced arrears on purchase installments or other loan payments in the past 12 months , by strata</t>
  </si>
  <si>
    <t>% of HHs that have experienced arrears on mortgage payments in the past 12 months , by strata</t>
  </si>
  <si>
    <t>% of HHs that have experienced arrears on rental payments in the past 12 months , by strata</t>
  </si>
  <si>
    <t>% of HHs that have experienced arrears on utility bills in the past 12 months , by strata</t>
  </si>
  <si>
    <t>% of Ukrainian HH members (aged 15 to 24) inactive and active (NEET), by gender of individuals</t>
  </si>
  <si>
    <t>% of Ukrainian HH members (aged 15 to 24) inactive and active (NEET) , by strata</t>
  </si>
  <si>
    <t>% of HHs in which a member has provided care in the past year for a child outside their nuclear family, even for a limited period , by strata</t>
  </si>
  <si>
    <t>% of HHs in which a member (excluding respondent) has provided care in the past year for a child outside their nuclear family, even for a limited period , by strata</t>
  </si>
  <si>
    <t>% of respondents by top 3 perceived most serious risks faced by boys under the age of 18 in the neighborhood (among HHs with at least one boy), by respondent age group (aged 18 and above)</t>
  </si>
  <si>
    <t>% of respondents by top 3 perceived most serious risks faced by boys under the age of 18 in the neighborhood (among HHs with at least one boy), by respondent gender</t>
  </si>
  <si>
    <t>% of respondents by top 3 perceived most serious risks faced by boys under the age of 18 in the neighborhood (among HHs with at least one boy) , by strata</t>
  </si>
  <si>
    <t>% of respondents by top 3 perceived most serious risks faced by girls under the age of 18 the neighborhood (among HHs with at least one girl), by respondent age group (aged 18 and above)</t>
  </si>
  <si>
    <t>% of respondents by top 3 perceived most serious risks faced by girls under the age of 18 the neighborhood (among HHs with at least one girl), by respondent gender</t>
  </si>
  <si>
    <t>% of respondents by top 3 perceived most serious risks faced by girls under the age of 18 the neighborhood (among HHs with at least one girl) , by strata</t>
  </si>
  <si>
    <t>% of respondents who reported having cared for a child outside of their nuclear family, even for a limited period, during the past 12 months , by strata</t>
  </si>
  <si>
    <t>% of Ukrainian HH members in school-age by age group (3-24) , by strata</t>
  </si>
  <si>
    <t>% of HH members by age group, by gender of individuals</t>
  </si>
  <si>
    <t>% of HH members by age group , by strata</t>
  </si>
  <si>
    <t>Age of HH members - statistics , by strata</t>
  </si>
  <si>
    <t>% of refugee children below age of 2, by gender of individuals</t>
  </si>
  <si>
    <t>% of refugee children below age of 2 , by strata</t>
  </si>
  <si>
    <t>% of HH members (aged 15 and above) reported to be HoHH, by gender of individuals</t>
  </si>
  <si>
    <t>% of HH members (aged 15 and above) reported to be HoHH, by age group</t>
  </si>
  <si>
    <t>% of HH members (aged 15 and above) reported to be HoHH, by disability status (at least level 3 in WGSS)</t>
  </si>
  <si>
    <t>% of HH members (aged 15 and above) reported to be HoHH , by strata</t>
  </si>
  <si>
    <t>% of HHs, single headed and co-headed by gender , by strata</t>
  </si>
  <si>
    <t>% of HH members by citizenship , by strata</t>
  </si>
  <si>
    <t>% of HH members by gender and age group , by strata</t>
  </si>
  <si>
    <t>% of respondents by gender and age group , by strata</t>
  </si>
  <si>
    <t>Respondent age - statistics , by strata</t>
  </si>
  <si>
    <t>% of HHs by HH size , by strata</t>
  </si>
  <si>
    <t>% of Ukrainian HH members (aged 6 and above)  who are currently attending and/or have attended language courses, by type (among those who reportedly took or have been registered for a language course), by age group</t>
  </si>
  <si>
    <t>% of Ukrainian HH members (aged 6 and above)  who are currently attending and/or have attended language courses, by type (among those who reportedly took or have been registered for a language course), by gender of individuals</t>
  </si>
  <si>
    <t>% of Ukrainian HH members (aged 6 and above)  who are currently attending and/or have attended language courses, by type (among those who reportedly took or have been registered for a language course), by disability status (at least level 3 in WGSS)</t>
  </si>
  <si>
    <t>% of Ukrainian HH members (aged 6 and above)  who are currently attending and/or have attended language courses, by type (among those who reportedly took or have been registered for a language course) , by strata</t>
  </si>
  <si>
    <t>% of Ukrainian children/young people (aged 3 to 24) reported to be attending a school/kindergarten/nursery that is part of the national education system in Moldova in 2024/2025, by gender of individuals</t>
  </si>
  <si>
    <t>% of Ukrainian children/young people (aged 3 to 24) reported to be attending a school/kindergarten/nursery that is part of the national education system in Moldova in 2024/2025, by disability status (at least level 3 in WGSS)</t>
  </si>
  <si>
    <t>% of Ukrainian children/young people (aged 3 to 24) reported to be attending a school/kindergarten/nursery that is part of the national education system in Moldova in 2024/2025, by age group</t>
  </si>
  <si>
    <t>% of Ukrainian children/young people (aged 3 to 24) reported to be attending a school/kindergarten/nursery that is part of the national education system in Moldova in 2024/2025 , by strata</t>
  </si>
  <si>
    <t>% of Ukrainian HH members (aged 6 and above) who reportedly have taken or registered for any local language courses, by age group</t>
  </si>
  <si>
    <t>% of Ukrainian HH members (aged 6 and above) who reportedly have taken or registered for any local language courses, by gender of individuals</t>
  </si>
  <si>
    <t>% of Ukrainian HH members (aged 6 and above) who reportedly have taken or registered for any local language courses, by disability status (at least level 3 in WGSS)</t>
  </si>
  <si>
    <t>% of Ukrainian HH members (aged 6 and above) who reportedly have taken or registered for any local language courses , by strata</t>
  </si>
  <si>
    <t>% of Ukrainian HH members (aged 12 to 64) by knowledge of local language , by strata</t>
  </si>
  <si>
    <t>% of Ukrainian children/young people (aged 3 to 24 y.o.) who reportedly obtained grades or certificates in the past school year (2023/2024) in Moldova  (among those attending an educational institution in Moldova) , by strata</t>
  </si>
  <si>
    <t>% of Ukrainian children/young people (aged 3 to 24 y.o.) by the level of education (among those attending an educational institution in Moldova), by gender of individuals</t>
  </si>
  <si>
    <t>% of Ukrainian children/young people (aged 3 to 24 y.o.) by the level of education (among those attending an educational institution in Moldova), by disability status (at least level 3 in WGSS)</t>
  </si>
  <si>
    <t>% of Ukrainian children/young people (aged 3 to 24 y.o.) by the level of education (among those attending an educational institution in Moldova), by age group</t>
  </si>
  <si>
    <t>% of Ukrainian children/young people (aged 3 to 24 y.o.) by the level of education (among those attending an educational institution in Moldova) , by strata</t>
  </si>
  <si>
    <t>Primary barriers for enrolling Ukrainian children/young people (aged 3 to 24 y.o.) in a school/kindergarten/nursery part of the national education system in Moldova in 2024/2025 (among those not attending an educational institution in Moldova), by gender of individuals</t>
  </si>
  <si>
    <t>Primary barriers for enrolling Ukrainian children/young people (aged 3 to 24 y.o.) in a school/kindergarten/nursery part of the national education system in Moldova in 2024/2025 (among those not attending an educational institution in Moldova), by disability status (at least level 3 in WGSS)</t>
  </si>
  <si>
    <t>Primary barriers for enrolling Ukrainian children/young people (aged 3 to 24 y.o.) in a school/kindergarten/nursery part of the national education system in Moldova in 2024/2025 (among those not attending an educational institution in Moldova), by age group</t>
  </si>
  <si>
    <t>Primary barriers for enrolling Ukrainian children/young people (aged 3 to 24 y.o.) in a school/kindergarten/nursery part of the national education system in Moldova in 2024/2025 (among those not attending an educational institution in Moldova) , by strata</t>
  </si>
  <si>
    <t>% of Ukrainian children/young people (aged 3 to 18 y.o.) that will be enrolled in a school/kindergarten/nursery/university that is part of the national education systems in Moldova next year, 2025/2026 , by strata</t>
  </si>
  <si>
    <t>% of Ukrainian children (aged 3 to 18 y.o.) learning remotely or on-line in the school year 2024-2025, by gender of individuals</t>
  </si>
  <si>
    <t>% of Ukrainian children (aged 3 to 18 y.o.) learning remotely or on-line in the school year 2024-2025, by disability status (at least level 3 in WGSS)</t>
  </si>
  <si>
    <t>% of Ukrainian children (aged 3 to 18 y.o.) learning remotely or on-line in the school year 2024-2025, by age group</t>
  </si>
  <si>
    <t>% of Ukrainian children (aged 3 to 18 y.o.) learning remotely or on-line in the school year 2024-2025 , by strata</t>
  </si>
  <si>
    <t>% of HH members (aged 15 and older) by employment status (employed, unemployed, outside labor force), by gender of individuals</t>
  </si>
  <si>
    <t>% of HH members (aged 15 and older) by employment status (employed, unemployed, outside labor force), by disability status (at least level 3 in WGSS)</t>
  </si>
  <si>
    <t>% of HH members (aged 15 and older) by employment status (employed, unemployed, outside labor force), by age group</t>
  </si>
  <si>
    <t>% of HH members (aged 15 and older) by employment status (employed, unemployed, outside labor force), by HH members reported to be HoHH</t>
  </si>
  <si>
    <t>% of HH members (aged 15 and older) by employment status (employed, unemployed, outside labor force), by highest formal education level achieved at time of data collection</t>
  </si>
  <si>
    <t>% of HH members (aged 15 and older) by employment status (employed, unemployed, outside labor force) , by strata</t>
  </si>
  <si>
    <t>% of respondents (aged 18 and older) by employment status (employed, unemployed, outside labor force), by age group</t>
  </si>
  <si>
    <t>% of respondents (aged 18 and older) by employment status (employed, unemployed, outside labor force) , by strata</t>
  </si>
  <si>
    <t>% of HHs where 1 or more HH members have been back to visit Ukraine after 24 Feb 2022 , by strata</t>
  </si>
  <si>
    <t>% of HHs who reported plans to return to Ukraine if the situation stabilises, by respondent age group (aged 18 and above)</t>
  </si>
  <si>
    <t>% of HHs who reported plans to return to Ukraine if the situation stabilises, by HH with at least one member employed</t>
  </si>
  <si>
    <t>% of HHs who reported plans to return to Ukraine if the situation stabilises, by gender of HoHH and type of HH (single or co-headed)</t>
  </si>
  <si>
    <t>% of HHs who reported plans to return to Ukraine if the situation stabilises , by strata</t>
  </si>
  <si>
    <t>% of HHs by reason for their most recent visit to Ukraine (among those who visited Ukraine after 24 February 2022) , by strata</t>
  </si>
  <si>
    <t>% of HHs of by movement intention regarding their location within the 12 months following data collection, by respondent age group (aged 18 and above)</t>
  </si>
  <si>
    <t>% of HHs of by movement intention regarding their location within the 12 months following data collection, by HH with at least one member employed</t>
  </si>
  <si>
    <t>% of HHs of by movement intention regarding their location within the 12 months following data collection, by gender of HoHH and type of HH (single or co-headed)</t>
  </si>
  <si>
    <t>% of HHs of by movement intention regarding their location within the 12 months following data collection , by strata</t>
  </si>
  <si>
    <t>% of HHs experiencing difficulties returing to Moldova after traveling back to Ukraine (among those who visited Ukraine after 24 February 2022) , by strata</t>
  </si>
  <si>
    <t>% of respondents aware of existing GBV services available in their area by type of available lifesaving GBV services aftermath of a GBV incident, by respondent age group (aged 18 and above)</t>
  </si>
  <si>
    <t>% of respondents aware of existing GBV services available in their area by type of available lifesaving GBV services aftermath of a GBV incident, by respondent gender</t>
  </si>
  <si>
    <t>% of respondents aware of existing GBV services available in their area by type of available lifesaving GBV services aftermath of a GBV incident , by strata</t>
  </si>
  <si>
    <t>% of respondents by perceived main barriers that survivors could face when trying to access GBV services, by respondent age group (aged 18 and above)</t>
  </si>
  <si>
    <t>% of respondents by perceived main barriers that survivors could face when trying to access GBV services, by respondent gender</t>
  </si>
  <si>
    <t>% of respondents by perceived main barriers that survivors could face when trying to access GBV services, by respondent gender and age</t>
  </si>
  <si>
    <t>% of respondents by top 3 perceived safety and security concerns for women in their area of residence (among HHs with at least one woman), by respondent age group (aged 18 and above)</t>
  </si>
  <si>
    <t>% of respondents by top 3 perceived safety and security concerns for women in their area of residence (among HHs with at least one woman), by respondent gender</t>
  </si>
  <si>
    <t>% of respondents by top 3 perceived safety and security concerns for women in their area of residence (among HHs with at least one woman), by respondent gender and age</t>
  </si>
  <si>
    <t>% of respondents by top 3 perceived safety and security concerns for women in their area of residence (among HHs with at least one woman) , by strata</t>
  </si>
  <si>
    <t>% of respondents by top 3 perceived safety and security concerns for men in their area of residence (among HHs with at least one man), by respondent age group (aged 18 and above)</t>
  </si>
  <si>
    <t>% of respondents by top 3 perceived safety and security concerns for men in their area of residence (among HHs with at least one man), by respondent gender</t>
  </si>
  <si>
    <t>% of respondents by top 3 perceived safety and security concerns for men in their area of residence (among HHs with at least one man) , by strata</t>
  </si>
  <si>
    <t>% of Ukrainian HH members who had a health problem and needed to access health care in the 30 days prior to data collection (or since arrival if less than 30 days since arrival), by gender of individuals</t>
  </si>
  <si>
    <t>% of Ukrainian HH members who had a health problem and needed to access health care in the 30 days prior to data collection (or since arrival if less than 30 days since arrival), by age group</t>
  </si>
  <si>
    <t>% of Ukrainian HH members who had a health problem and needed to access health care in the 30 days prior to data collection (or since arrival if less than 30 days since arrival), by disability status (at least level 3 in WGSS)</t>
  </si>
  <si>
    <t>% of Ukrainian HH members who had a health problem and needed to access health care in the 30 days prior to data collection (or since arrival if less than 30 days since arrival) , by strata</t>
  </si>
  <si>
    <t>% of Ukrainian HH members (aged 5 y.o. and older) reportedly experiencing mental health or psychosocial problems (feeling so upset, anxious, worried, agitated, angry, or depressed that it affects their daily functioning) in the month prior to data collection, by gender of individuals</t>
  </si>
  <si>
    <t>% of Ukrainian HH members (aged 5 y.o. and older) reportedly experiencing mental health or psychosocial problems (feeling so upset, anxious, worried, agitated, angry, or depressed that it affects their daily functioning) in the month prior to data collection, by age group</t>
  </si>
  <si>
    <t>% of Ukrainian HH members (aged 5 y.o. and older) reportedly experiencing mental health or psychosocial problems (feeling so upset, anxious, worried, agitated, angry, or depressed that it affects their daily functioning) in the month prior to data collection, by disability status (at least level 3 in WGSS)</t>
  </si>
  <si>
    <t>% of Ukrainian HH members (aged 5 y.o. and older) reportedly experiencing mental health or psychosocial problems (feeling so upset, anxious, worried, agitated, angry, or depressed that it affects their daily functioning) in the month prior to data collection , by strata</t>
  </si>
  <si>
    <t>% of Ukrainian HH members (aged 5 y.o. and older) who tried to access MHPSS support services (among those who experienced MHPSS problems in the month prior to data collection), by gender of individuals</t>
  </si>
  <si>
    <t>% of Ukrainian HH members (aged 5 y.o. and older) who tried to access MHPSS support services (among those who experienced MHPSS problems in the month prior to data collection), by disability status (at least level 3 in WGSS)</t>
  </si>
  <si>
    <t>% of Ukrainian HH members (aged 5 y.o. and older) who tried to access MHPSS support services (among those who experienced MHPSS problems in the month prior to data collection) , by strata</t>
  </si>
  <si>
    <t>% of Ukrainian HH members (aged 5 y.o. and older) who reportedly received MHPSS services (among those who tried to access services), by type , by strata</t>
  </si>
  <si>
    <t>% of HH with all eligible members having and being able to use state-provided health insurance, by HH composition - number of adults (aged 18 to 59) with or without dependents (children aged 0-17 or older HH members aged 60 and older)</t>
  </si>
  <si>
    <t>% of HH with all eligible members having and being able to use state-provided health insurance, by HH composition - gender and number of HH members aged 18 and older, with or without children (aged 0-17)</t>
  </si>
  <si>
    <t>% of HH with all eligible members having and being able to use state-provided health insurance , by strata</t>
  </si>
  <si>
    <t>% of HHs with at least one eligible Ukrainian refugee member who reportedly has and is able to use state-provided health insurance , by strata</t>
  </si>
  <si>
    <t>% of Ukrainian HH members (aged 5 y.o. and older) who received MHPSS services and experienced improvement in wellbeing (among those who accessed services), by gender of individuals</t>
  </si>
  <si>
    <t>% of Ukrainian HH members (aged 5 y.o. and older) who received MHPSS services and experienced improvement in wellbeing (among those who accessed services), by disability status (at least level 3 in WGSS)</t>
  </si>
  <si>
    <t>% of Ukrainian HH members (aged 5 y.o. and older) who received MHPSS services and experienced improvement in wellbeing (among those who accessed services) , by strata</t>
  </si>
  <si>
    <t>% of Ukrainian HH members with a chronic illness (e.g., diabetes, hypertension, asthma), by gender of individuals</t>
  </si>
  <si>
    <t>% of Ukrainian HH members with a chronic illness (e.g., diabetes, hypertension, asthma), by age group</t>
  </si>
  <si>
    <t>% of Ukrainian HH members with a chronic illness (e.g., diabetes, hypertension, asthma) , by strata</t>
  </si>
  <si>
    <t>% of Ukrainian HH members who were able to obtain the needed health care (among those who had a health problem and needed to access health care) , by strata</t>
  </si>
  <si>
    <t>% of Ukrainian female HH members (aged 10 to 55 y.o.) that faced barriers in accessing sexual and reproductive health services (in the 3 months prior to data collection) , by strata</t>
  </si>
  <si>
    <t>% of Ukrainian HH members by access to medication needed in the three months prior to data collection or since arrival in Moldova, by gender of individuals</t>
  </si>
  <si>
    <t>% of Ukrainian HH members by access to medication needed in the three months prior to data collection or since arrival in Moldova, by age group</t>
  </si>
  <si>
    <t>% of Ukrainian HH members by access to medication needed in the three months prior to data collection or since arrival in Moldova, by disability status (at least level 3 in WGSS)</t>
  </si>
  <si>
    <t>% of Ukrainian HH members by access to medication needed in the three months prior to data collection or since arrival in Moldova , by strata</t>
  </si>
  <si>
    <t>HH health expenditures (in MDL) per month - sum of monthly medicines &amp; health products and health services expenditures - statistics , by strata</t>
  </si>
  <si>
    <t>% of HHs with at least one employed HH member (aged 15 and older), by HH composition - number of adults (aged 18 to 59) with or without dependents (children aged 0-17 or older HH members aged 60 and older)</t>
  </si>
  <si>
    <t>% of HHs with at least one employed HH member (aged 15 and older), by HH composition - gender and number of HH members aged 18 and older, with or without children (aged 0-17)</t>
  </si>
  <si>
    <t>% of HHs with at least one employed HH member (aged 15 and older), by gender of HoHH and type of HH (single or co-headed)</t>
  </si>
  <si>
    <t>% of HHs with at least one employed HH member (aged 15 and older) , by strata</t>
  </si>
  <si>
    <t>% of HHs by HH composition - number of adults (aged 18 to 59) with or without dependents (children aged 0-17 or older HH members aged 60 and older), by HH with at least one member employed</t>
  </si>
  <si>
    <t>% of HHs by HH composition - number of adults (aged 18 to 59) with or without dependents (children aged 0-17 or older HH members aged 60 and older), by HH with at least one member with a disability (at least level 3 in WGSS)</t>
  </si>
  <si>
    <t>% of HHs by HH composition - number of adults (aged 18 to 59) with or without dependents (children aged 0-17 or older HH members aged 60 and older) , by strata</t>
  </si>
  <si>
    <t>% of HHs by HH composition - gender and number of HH members aged 18 and older, with or without children (aged 0-17), by HH with at least one member employed</t>
  </si>
  <si>
    <t>% of HHs by HH composition - gender and number of HH members aged 18 and older, with or without children (aged 0-17), by HH with at least one member with a disability (at least level 3 in WGSS)</t>
  </si>
  <si>
    <t>% of HHs by HH composition - gender and number of HH members aged 18 and older, with or without children (aged 0-17) , by strata</t>
  </si>
  <si>
    <t>% of HHs with at least one HH member with at least one disability type 3 or above - walking, seeing, hearing, remembering, communicating, or self-care with a lot of difficulty or cannot do at all , by strata</t>
  </si>
  <si>
    <t>% of respondents by how they characterize the amount of savings their household possesses, by respondent age group (aged 18 and above)</t>
  </si>
  <si>
    <t>% of respondents by how they characterize the amount of savings their household possesses, by respondent gender</t>
  </si>
  <si>
    <t>% of respondents by how they characterize the amount of savings their household possesses, by respondent employment status (employed, unemployed, outside labor force)</t>
  </si>
  <si>
    <t>% of respondents by how they characterize the amount of savings their household possesses , by strata</t>
  </si>
  <si>
    <t>% of respondents by intention to apply for another legal status in the next 12 months , by strata</t>
  </si>
  <si>
    <t>% of HHs with at least one member missing one or more identify documents , by strata</t>
  </si>
  <si>
    <t>% of HHs by the current status of the Ukrainians in their family, by respondent age group (aged 18 and above)</t>
  </si>
  <si>
    <t>% of HHs by the current status of the Ukrainians in their family, by respondent gender</t>
  </si>
  <si>
    <t>% of HHs by the current status of the Ukrainians in their family , by strata</t>
  </si>
  <si>
    <t>% of respondents by perceived level of safety walking alone in their area/neighborhood after dark , by strata</t>
  </si>
  <si>
    <t>% of respondents who are aware of their rights and available services under their current legal status in Moldova, by respondent age group (aged 18 and above)</t>
  </si>
  <si>
    <t>% of respondents who are aware of their rights and available services under their current legal status in Moldova, by respondent gender</t>
  </si>
  <si>
    <t>% of respondents who are aware of their rights and available services under their current legal status in Moldova , by strata</t>
  </si>
  <si>
    <t>% of HHs satisfied with aid workers' behaviour in the area, by respondent age group (aged 18 and above)</t>
  </si>
  <si>
    <t>% of HHs satisfied with aid workers' behaviour in the area, by respondent gender</t>
  </si>
  <si>
    <t>% of HHs satisfied with aid workers' behaviour in the area , by strata</t>
  </si>
  <si>
    <t>% of respondents by preferred channels to provide feedback to aid providers about the inadequate behaviour of aid workers and other sensitive issues, including request for sexual favours in exchange of assistance and abuse , by strata</t>
  </si>
  <si>
    <t>% of respondents reporting feeling safe walking alone in their area/neighborhood after dark, by respondent age group (aged 18 and above)</t>
  </si>
  <si>
    <t>% of respondents reporting feeling safe walking alone in their area/neighborhood after dark, by respondent gender</t>
  </si>
  <si>
    <t>% of respondents reporting feeling safe walking alone in their area/neighborhood after dark , by strata</t>
  </si>
  <si>
    <t>% of respondents with a bank account or account at a formal financial institution in Moldova, either individually or jointly, by respondent age group (aged 18 and above)</t>
  </si>
  <si>
    <t>% of respondents with a bank account or account at a formal financial institution in Moldova, either individually or jointly, by respondent gender</t>
  </si>
  <si>
    <t>% of respondents with a bank account or account at a formal financial institution in Moldova, either individually or jointly , by strata</t>
  </si>
  <si>
    <t>% of respondents who self-reported a positive change in their household income in the 12 months prior to data collection, by respondent age group (aged 18 and above)</t>
  </si>
  <si>
    <t>% of respondents who self-reported a positive change in their household income in the 12 months prior to data collection, by respondent gender</t>
  </si>
  <si>
    <t>% of respondents who self-reported a positive change in their household income in the 12 months prior to data collection, by respondent employment status (employed, unemployed, outside labor force)</t>
  </si>
  <si>
    <t>% of respondents who self-reported a positive change in their household income in the 12 months prior to data collection , by strata</t>
  </si>
  <si>
    <t>% of HHs covered by national social protection systems in Moldova, by respondent age group (aged 18 and above)</t>
  </si>
  <si>
    <t>% of HHs covered by national social protection systems in Moldova, by respondent gender</t>
  </si>
  <si>
    <t>% of HHs covered by national social protection systems in Moldova , by strata</t>
  </si>
  <si>
    <t>% of respondents that reported relationship changes between the refugee and the host communities in the last 12 months, by respondent age group (aged 18 and above)</t>
  </si>
  <si>
    <t>% of respondents that reported relationship changes between the refugee and the host communities in the last 12 months, by respondent gender</t>
  </si>
  <si>
    <t>% of respondents that reported relationship changes between the refugee and the host communities in the last 12 months , by strata</t>
  </si>
  <si>
    <t>% of respondents by perceived relationship between the refugee and the host community in their location of residence, by respondent age group (aged 18 and above)</t>
  </si>
  <si>
    <t>% of respondents by perceived relationship between the refugee and the host community in their location of residence, by respondent gender</t>
  </si>
  <si>
    <t>% of respondents by perceived relationship between the refugee and the host community in their location of residence , by strata</t>
  </si>
  <si>
    <t>% of HHs with members having experienced hostile behaviour or attitudes from the local population in the last 12 months, by HH with at least one member with a disability (at least level 3 in WGSS)</t>
  </si>
  <si>
    <t>% of HHs with members having experienced hostile behaviour or attitudes from the local population in the last 12 months, by HH with at least one older person (aged 60 and above)</t>
  </si>
  <si>
    <t>% of HHs with members having experienced hostile behaviour or attitudes from the local population in the last 12 months , by strata</t>
  </si>
  <si>
    <t>% of HHs by type of hostile behaviours or attitudes reportedly experienced (among HHs who experienced them since arrival in Moldova) , by strata</t>
  </si>
  <si>
    <t>HH expenditures (in MDL) in the last 30 days (prior to data collection) on: food items - by range , by HH size</t>
  </si>
  <si>
    <t>HH expenditures (in MDL) in the last 30 days (prior to data collection) on: food items - by range , by strata</t>
  </si>
  <si>
    <t>HH expenditures (in MDL) in the last 30 days (prior to data collection) on: food items in Moldova - statistics , by strata</t>
  </si>
  <si>
    <t>HH expenditures (in MDL) per month, calculated from reported expenditures in the last 6 months (prior to data collection) on: Education - statistics , by strata</t>
  </si>
  <si>
    <t>HH expenditures (in MDL) in the last 12 months (prior to data collection) on: Education (tuition, transportation, etc) - by range , by strata</t>
  </si>
  <si>
    <t>HH expenditures (in MDL) in the last 12 months (prior to data collection) on: Education (tuition, transportation, etc) - statistics , by strata</t>
  </si>
  <si>
    <t>Average HH expenditures (in MDL) per capita in the last 30 days (prior to data collection) on:  Sending back money to family / relatives / acquaintances in Ukraine) - statistics , by strata</t>
  </si>
  <si>
    <t>HH expenditures (in MDL) in the last 30 days (prior to data collection) on: Accommodation (rent, mortgage, etc) - by range, by HH size</t>
  </si>
  <si>
    <t>HH expenditures (in MDL) in the last 30 days (prior to data collection) on: Accommodation (rent, mortgage, etc) - by range , by strata</t>
  </si>
  <si>
    <t>HH expenditures (in MDL) in the last 30 days (prior to data collection) on: Accommodation (rent, mortgage, etc) in Moldova - statistics , by strata</t>
  </si>
  <si>
    <t>HH expenditures (in MDL) in the last 30 days (prior to data collection) on: Medicine &amp; health products - by range, by HH size</t>
  </si>
  <si>
    <t>HH expenditures (in MDL) in the last 30 days (prior to data collection) on: Medicine &amp; health products - by range , by strata</t>
  </si>
  <si>
    <t>Average HH expenditures (in MDL) per capita in the last 30 days (prior to data collection) on: Medicine &amp; health products - statistics , by strata</t>
  </si>
  <si>
    <t>HH expenditures (in MDL) in the last 30 days (prior to data collection) on: Hygiene items - by range, by HH size</t>
  </si>
  <si>
    <t>HH expenditures (in MDL) in the last 30 days (prior to data collection) on: Hygiene items - by range , by strata</t>
  </si>
  <si>
    <t>Average HH expenditures (in MDL) per capita in the last 30 days (prior to data collection) on:  Hygiene items - statistics , by strata</t>
  </si>
  <si>
    <t>HH expenditures (in MDL) in the last 30 days (prior to data collection) on: Communication (internet, mobile phone bills, phone calls etc) - by range, by HH size</t>
  </si>
  <si>
    <t>HH expenditures (in MDL) in the last 30 days (prior to data collection) on: Communication (internet, mobile phone bills, phone calls etc) - by range , by strata</t>
  </si>
  <si>
    <t>Average HH expenditures (in MDL) per capita in the last 30 days (prior to data collection) on:  Communication (internet, mobile phone bills, phone calls etc) - statistics , by strata</t>
  </si>
  <si>
    <t>HH expenditures (in MDL) in the last 30 days (prior to data collection) on: Household Bills (includes Electricity, Water, Gas etc.) - by range, by HH size</t>
  </si>
  <si>
    <t>HH expenditures (in MDL) in the last 30 days (prior to data collection) on: Household Bills (includes Electricity, Water, Gas etc.) - by range , by strata</t>
  </si>
  <si>
    <t>Average HH expenditures (in MDL) per capita in the last 30 days (prior to data collection) on: Household Bills (includes Electricity, Water, Gas etc.) - statistics , by strata</t>
  </si>
  <si>
    <t>HH expenditures (in MDL) in the last 30 days (prior to data collection) on: Other (including transports, tobacco, alcohol, entertainment &amp; any type of other expenses) - by range, by HH size</t>
  </si>
  <si>
    <t>HH expenditures (in MDL) in the last 30 days (prior to data collection) on: Other (including transports, tobacco, alcohol, entertainment &amp; any type of other expenses) - by range , by strata</t>
  </si>
  <si>
    <t>Average HH expenditures (in MDL) per capita in the last 30 days (prior to data collection) on:  Other (including transports, tobacco, alcohol, entertainment &amp; any type of other expenses) - statistics , by strata</t>
  </si>
  <si>
    <t>HH expenditures (in MDL) per month, calculated from reported expenditures in the last 6 months (prior to data collection) on: Health services (excluding medicines) - statistics , by strata</t>
  </si>
  <si>
    <t>HH expenditures (in MDL) in the last 6 months (prior to data collection) on: Health services (excluding medicines) - by range, by HH size</t>
  </si>
  <si>
    <t>HH expenditures (in MDL) in the last 6 months (prior to data collection) on: Health services (excluding medicines) - by range , by strata</t>
  </si>
  <si>
    <t>HH expenditures (in MDL) in the last 6 months (prior to data collection) on: Health services (excluding medicines) - statistics , by strata</t>
  </si>
  <si>
    <t>HH expenditures (in MDL) per month, calculated from reported expenditures in the last 6 months (prior to data collection) on: Debt repayments - statistics , by strata</t>
  </si>
  <si>
    <t>HH expenditures (in MDL) in the last 6 months (prior to data collection) on: Debt repayments - by range, by HH size</t>
  </si>
  <si>
    <t>HH expenditures (in MDL) in the last 6 months (prior to data collection) on: Debt repayments - by range , by strata</t>
  </si>
  <si>
    <t>HH expenditures (in MDL) per capita in the last 6 months (prior to data collection) on: Debt repayments - statistics , by strata</t>
  </si>
  <si>
    <t>% of Ukrainian HH members (aged 15 and older) by highest formal education level achieved at time of data collection, by gender of individuals</t>
  </si>
  <si>
    <t>% of Ukrainian HH members (aged 15 and older) by highest formal education level achieved at time of data collection, by disability status (at least level 3 in WGSS)</t>
  </si>
  <si>
    <t>% of Ukrainian HH members (aged 15 and older) by highest formal education level achieved at time of data collection, by employment status (employed, unemployed, outside labor force)</t>
  </si>
  <si>
    <t>% of Ukrainian HH members (aged 15 and older) by highest formal education level achieved at time of data collection, by HH members reported to be HoHH</t>
  </si>
  <si>
    <t>% of Ukrainian HH members (aged 15 and older) by highest formal education level achieved at time of data collection , by strata</t>
  </si>
  <si>
    <t>% of Ukrainian employed HH members (aged 15 and older) by main activity at their current employment place, by gender of individuals</t>
  </si>
  <si>
    <t>% of Ukrainian employed HH members (aged 15 and older) by main activity at their current employment place, by disability status (at least level 3 in WGSS)</t>
  </si>
  <si>
    <t>% of Ukrainian employed HH members (aged 15 and older) by main activity at their current employment place, by age group</t>
  </si>
  <si>
    <t>% of Ukrainian employed HH members (aged 15 and older) by main activity at their current employment place, by highest formal education level achieved at time of data collection</t>
  </si>
  <si>
    <t>% of Ukrainian employed HH members (aged 15 and older) by main activity at their current employment place , by strata</t>
  </si>
  <si>
    <t>% of Ukrainian employed HH members (aged 15 and older) with or without a formal employment contract at their main job, by gender of individuals</t>
  </si>
  <si>
    <t>% of Ukrainian employed HH members (aged 15 and older) with or without a formal employment contract at their main job, by disability status (at least level 3 in WGSS)</t>
  </si>
  <si>
    <t>% of Ukrainian employed HH members (aged 15 and older) with or without a formal employment contract at their main job, by age group</t>
  </si>
  <si>
    <t>% of Ukrainian employed HH members (aged 15 and older) with or without a formal employment contract at their main job, by highest formal education level achieved at time of data collection</t>
  </si>
  <si>
    <t>% of Ukrainian employed HH members (aged 15 and older) with or without a formal employment contract at their main job , by strata</t>
  </si>
  <si>
    <t>% of Ukrainian employed HH members (aged 15 and older) by employment arrangement when it comes to work modality at their main job, by gender of individuals</t>
  </si>
  <si>
    <t>% of Ukrainian employed HH members (aged 15 and older) by employment arrangement when it comes to work modality at their main job, by disability status (at least level 3 in WGSS)</t>
  </si>
  <si>
    <t>% of Ukrainian employed HH members (aged 15 and older) by employment arrangement when it comes to work modality at their main job, by age group</t>
  </si>
  <si>
    <t>% of Ukrainian employed HH members (aged 15 and older) by employment arrangement when it comes to work modality at their main job, by highest formal education level achieved at time of data collection</t>
  </si>
  <si>
    <t>% of Ukrainian employed HH members (aged 15 and older) by employment arrangement when it comes to work modality at their main job , by strata</t>
  </si>
  <si>
    <t>% of Ukrainian HH members (aged 15 and older) by main difficulty encountered in finding work in Moldova, by gender of individuals</t>
  </si>
  <si>
    <t>% of Ukrainian HH members (aged 15 and older) by main difficulty encountered in finding work in Moldova, by disability status (at least level 3 in WGSS)</t>
  </si>
  <si>
    <t>% of Ukrainian HH members (aged 15 and older) by main difficulty encountered in finding work in Moldova, by age group</t>
  </si>
  <si>
    <t>% of Ukrainian HH members (aged 15 and older) by main difficulty encountered in finding work in Moldova, by highest formal education level achieved at time of data collection</t>
  </si>
  <si>
    <t>% of Ukrainian HH members (aged 15 and older) by main difficulty encountered in finding work in Moldova , by strata</t>
  </si>
  <si>
    <t>% of Ukrainian HH members (aged 15 and older) by main activity before leaving Ukraine, by gender of individuals</t>
  </si>
  <si>
    <t>% of Ukrainian HH members (aged 15 and older) by main activity before leaving Ukraine, by disability status (at least level 3 in WGSS)</t>
  </si>
  <si>
    <t>% of Ukrainian HH members (aged 15 and older) by main activity before leaving Ukraine, by age group</t>
  </si>
  <si>
    <t>% of Ukrainian HH members (aged 15 and older) by main activity before leaving Ukraine, by highest formal education level achieved at time of data collection</t>
  </si>
  <si>
    <t>% of Ukrainian HH members (aged 15 and older) by main activity before leaving Ukraine , by strata</t>
  </si>
  <si>
    <t>% of Ukrainian HH members (aged 15 and older) by sector of employment before leaving Uraine (among those who were employed in Ukraine), by gender of individuals</t>
  </si>
  <si>
    <t>% of Ukrainian HH members (aged 15 and older) by sector of employment before leaving Uraine (among those who were employed in Ukraine), by age group</t>
  </si>
  <si>
    <t>% of Ukrainian HH members (aged 15 and older) by sector of employment before leaving Uraine (among those who were employed in Ukraine), by disability status (at least level 3 in WGSS)</t>
  </si>
  <si>
    <t>% of Ukrainian HH members (aged 15 and older) by sector of employment before leaving Uraine (among those who were employed in Ukraine), by highest formal education level achieved at time of data collection</t>
  </si>
  <si>
    <t>% of Ukrainian HH members (aged 15 and older) by sector of employment before leaving Uraine (among those who were employed in Ukraine) , by strata</t>
  </si>
  <si>
    <t>% of Ukrainian employed HH members (aged 15 and older) by their occupation in their main job , by strata</t>
  </si>
  <si>
    <t>% of Ukrainian HH members (aged 15 and older) by perceived match between their current main occupation and their professional skill level or qualifications, not taking local language skills into account (among employed HH member aged 15 and older) , by strata</t>
  </si>
  <si>
    <t>% of respondents by their assessed overall HH income level, by respondent age group (aged 18 and above)</t>
  </si>
  <si>
    <t>% of respondents by their assessed overall HH income level, by respondent gender</t>
  </si>
  <si>
    <t>% of respondents by their assessed overall HH income level, by respondent employment status (employed, unemployed, outside labor force)</t>
  </si>
  <si>
    <t>% of respondents by their assessed overall HH income level , by strata</t>
  </si>
  <si>
    <t>% of HHs by income source in the 30 days prior to data collection (or since arrival if less than 30 days since arrival), by HH composition - number of adults (aged 18 to 59) with or without dependents (children aged 0-17 or older HH members aged 60 and older)</t>
  </si>
  <si>
    <t>% of HHs by income source in the 30 days prior to data collection (or since arrival if less than 30 days since arrival), by HH composition - gender and number of HH members aged 18 and older, with or without children (aged 0-17)</t>
  </si>
  <si>
    <t>% of HHs by income source in the 30 days prior to data collection (or since arrival if less than 30 days since arrival) , by strata</t>
  </si>
  <si>
    <t>HH net income (in MDL) from employment in the 30 days prior to data collection - statistics , by strata</t>
  </si>
  <si>
    <t>HH income (in MDL) from social protection benefits from the Moldovan government in the 30 days prior to data collection (among those who selected this source of income) - statistics , by strata</t>
  </si>
  <si>
    <t>HH income (in Ukrainian hryvnia) from the Ukrainian government for old age pension in the 30 days prior to data collection (among those who selected this source of income) - statistics , by strata</t>
  </si>
  <si>
    <t>HH income (in Ukrainian hryvnia) received from the Ukrainian government for social protection benefits other than old age pension by HH in the 30 days prior to data collection (among those who selected this source of income) , by strata</t>
  </si>
  <si>
    <t>% of HHs by type of social protection benefit received from the Ukrainian government in the 30 days prior to data collection (among those who selected this source of income) , by strata</t>
  </si>
  <si>
    <t>HH income (in MDL) from other sources in the 30 days prior to data collection from: cash assistance from humanitarian organizations (among those who selected this source of income) - statistics , by strata</t>
  </si>
  <si>
    <t>HH income (in MDL, after tax) from other sources in the 30 days prior to data collection from: from sources such as investment returns, property rental, or other forms of non-employment income (among those who selected this source of income) - statistics , by strata</t>
  </si>
  <si>
    <t>HH income (in MDL) from other sources in the 30 days prior to data collection from: other sources (among those who selected this source of income) - statistics , by strata</t>
  </si>
  <si>
    <t>HH income (in MDL) from other forms of income (cash assistance, investment returns, property rental, or other forms of non-employment income, and from other sources) by HHs in the 30 days prior to data collection , by strata</t>
  </si>
  <si>
    <t>% of HHs receiving other forms of income in the 30 days prior to data collection, by type of income source , by strata</t>
  </si>
  <si>
    <t>% of HH members (aged 15 and older) who worked for someone else for pay in the 7 days prior to data collection , by strata</t>
  </si>
  <si>
    <t>% of HHs reporting a change in household income in the past 12 months , by strata</t>
  </si>
  <si>
    <t>% of HH members (aged 15 and older) who ran or did any kind of business, farming, or other activity to generate income in the 7 days prior to data collection  , by strata</t>
  </si>
  <si>
    <t>% of HH members (aged 15 and older) who helped in a family business or farm in the 7 days prior to data collection (among those not working for someone else for pay, not running any kind of business, not farming or having an activity to generate income in the 7 days prior to data collection) , by strata</t>
  </si>
  <si>
    <t>% of HH members (aged 15 and older) who were temporarily absent from a permanent job or business or helper job in the 7 days prior to data collection (among those not working for pay, not running a business, not farming or helping in a family business in the 7 days prior to data collection) , by strata</t>
  </si>
  <si>
    <t>% of HH members (aged 15 and older) by main reasons why they did not try to find a paid job or start a business in the last 30 days prior to data collection (among those that did not attempt to find a job or start a business) , by strata</t>
  </si>
  <si>
    <t>% of HH members (aged 15 and older) who would be able to start working within the 2 weeks following data collection if offered a job (among those not working for pay, not running a business or an income -generating activity, not helping in a family business, and not temporaly absent from a job/income-generating activity in the 7 days prior to data collection, except those who were reportedly retired), by highest formal education level achieved at time of data collection</t>
  </si>
  <si>
    <t>% of HH members (aged 15 and older) who would be able to start working within the 2 weeks following data collection if offered a job (among those not working for pay, not running a business or an income -generating activity, not helping in a family business, and not temporaly absent from a job/income-generating activity in the 7 days prior to data collection, except those who were reportedly retired) , by strata</t>
  </si>
  <si>
    <t>Monthly wage at the main job in MDL (among employed Ukrainian HH members aged 15 and older paid monthly) - statistics , by strata</t>
  </si>
  <si>
    <t>Hourly wage at the main job in MDL (among employed Ukrainian HH members aged 15 and older paid hourly) - statistics , by strata</t>
  </si>
  <si>
    <t>% of Ukrainian HH members (aged 15 and older) who are paid on an hourly or monthly basis at their main job (among employed HH members aged 15 and older) , by strata</t>
  </si>
  <si>
    <t>Hours worked per week (among employed Ukrainian HH members aged 15 and older) - statistics , by strata</t>
  </si>
  <si>
    <t>Share of estimated HH accommodation expenditures (at the time of data collection - in MDL) - monthly accommodation expenditures divided by total expenditures - statistics , by strata</t>
  </si>
  <si>
    <t>Share of estimated HH communication expenditures (at the time of data collection - in MDL) - monthly communication expenditures divided by total expenditures - statistics , by strata</t>
  </si>
  <si>
    <t>Share of estimated HH debt expenditures (at the time of data collection - in MDL) - monthly debt expenditures divided by total expenditures - statistics , by strata</t>
  </si>
  <si>
    <t>Share of estimated HH education expenditures (at the time of data collection - in MDL) - monthly education expenditures divided by total expenditures - statistics , by strata</t>
  </si>
  <si>
    <t>Share of estimated HH food expenditures (at the time of data collection - in MDL) - monthly food expenditures divided by total expenditures - statistics , by strata</t>
  </si>
  <si>
    <t>Share of estimated HH health expenditures (at the time of data collection - in MDL) - monthly health expenditures divided by total expenditures - statistics , by strata</t>
  </si>
  <si>
    <t>Share of estimated HH bills expenditures (at the time of data collection - in MDL) - monthly HH bills expenditures divided by total expenditures - statistics , by strata</t>
  </si>
  <si>
    <t>Share of estimated HH hygiene expenditures (at the time of data collection - in MDL) - monthly hygiene expenditures divided by total expenditures - statistics , by strata</t>
  </si>
  <si>
    <t>Share of estimated HH sending back money to family, relatives, or acquaintances in Ukraine (at the time of data collection - in MDL) - monthly communication expenditures divided by total expenditures - statistics , by strata</t>
  </si>
  <si>
    <t>% of HHs by type of accommodation payment arrangement (no payment, partial payment, or full payment), by HH composition - number of adults (aged 18 to 59) with or without dependents (children aged 0-17 or older HH members aged 60 and older)</t>
  </si>
  <si>
    <t>% of HHs by type of accommodation payment arrangement (no payment, partial payment, or full payment), by HH composition - gender and number of HH members aged 18 and older, with or without children (aged 0-17)</t>
  </si>
  <si>
    <t>% of HHs by type of accommodation payment arrangement (no payment, partial payment, or full payment), by gender of HoHH and type of HH (single or co-headed)</t>
  </si>
  <si>
    <t>% of HHs by type of accommodation payment arrangement (no payment, partial payment, or full payment), by HH size</t>
  </si>
  <si>
    <t>% of HHs by type of accommodation payment arrangement (no payment, partial payment, or full payment) , by strata</t>
  </si>
  <si>
    <t>% of HHs by agreement type to prove occupancy arrangement for accommodation, by accommodation type</t>
  </si>
  <si>
    <t>% of HHs by agreement type to prove occupancy arrangement for accommodation , by strata</t>
  </si>
  <si>
    <t>% of HHs by type of accommodation, by HH with at least one member employed</t>
  </si>
  <si>
    <t>% of HHs by type of accommodation, by HH composition - number of adults (aged 18 to 59) with or without dependents (children aged 0-17 or older HH members aged 60 and older)</t>
  </si>
  <si>
    <t>% of HHs by type of accommodation, by HH composition - gender and number of HH members aged 18 and older, with or without children (aged 0-17)</t>
  </si>
  <si>
    <t>% of HHs by type of accommodation, by HH with at least one member with a disability (at least level 3 in WGSS)</t>
  </si>
  <si>
    <t>% of HHs by type of accommodation, by gender of HoHH and type of HH (single or co-headed)</t>
  </si>
  <si>
    <t>% of HHs by type of accommodation, by HH size</t>
  </si>
  <si>
    <t>% of HHs by type of accommodation , by strata</t>
  </si>
  <si>
    <t>Number of rooms (excluding bathroooms and toilets) - per HH - statistics , by strata</t>
  </si>
  <si>
    <t>% of HHs by duration of residence in their current accommodation, by accommodation type</t>
  </si>
  <si>
    <t>% of HHs by duration of residence in their current accommodation , by strata</t>
  </si>
  <si>
    <t>% of HHs with short-term accommodation, by accommodation type</t>
  </si>
  <si>
    <t>% of HHs with short-term accommodation , by strata</t>
  </si>
  <si>
    <t>% of HHs by perceived length they can stay in current accommodation, by accommodation type</t>
  </si>
  <si>
    <t>% of HHs by perceived length they can stay in current accommodation , by strata</t>
  </si>
  <si>
    <t>% of HHs by type of living conditions issues in current accommodation, by accommodation type</t>
  </si>
  <si>
    <t>% of HHs by type of living conditions issues in current accommodation , by strata</t>
  </si>
  <si>
    <t>Total number of adults (aged 18 to 59) in a household - statistics , by strata</t>
  </si>
  <si>
    <t>Total number of children (aged 0 to 17) in a household - statistics , by strata</t>
  </si>
  <si>
    <t>Total number of employed HH members ( aged 15 and older) - statistics , by strata</t>
  </si>
  <si>
    <t>Total number of females in a HH - statistics , by strata</t>
  </si>
  <si>
    <t>Total number of males in a HH - statistics , by strata</t>
  </si>
  <si>
    <t>Total number of older HH members (aged 60 and older) - statistics , by strata</t>
  </si>
  <si>
    <t>Total estimated HH expenditure (in MDL) for HHs that reported food, accommodation, and health expenditures (in the 30 days prior to data collection), by range , by strata</t>
  </si>
  <si>
    <t>Total estimated HH expenditure (in MDL) for HHs that reported food, accommodation, and health expenditures (in the 30 days prior to data collection) - statistics , by strata</t>
  </si>
  <si>
    <t>Total HH income reported at the time of data collection (in MDL) - statistics , by strata</t>
  </si>
  <si>
    <t>% of Ukrainian HH members (aged 5 or older) with difficulty seeing, even if wearing glasses , by strata</t>
  </si>
  <si>
    <t>% of Ukrainian HH members (aged 5 or older) with difficulty hearing, even when using hearing aids , by strata</t>
  </si>
  <si>
    <t>% of Ukrainian HH members (aged 5 or older) with difficulty walking or climbing steps , by strata</t>
  </si>
  <si>
    <t>% of Ukrainian HH members (aged 5 or older) with difficulty remembering or concentrating , by strata</t>
  </si>
  <si>
    <t>% of Ukrainian HH members (aged 5 or older) with difficulty (WGSS), by type of difficulty  , by strata</t>
  </si>
  <si>
    <t>calc_respondents_by_age_group</t>
  </si>
  <si>
    <t>num_samples</t>
  </si>
  <si>
    <t>Government assistance programmes</t>
  </si>
  <si>
    <t>Government housing programmes</t>
  </si>
  <si>
    <t>Government social protection (government)</t>
  </si>
  <si>
    <t>Humanitarian distributions (non-food items, clothing, food etc)</t>
  </si>
  <si>
    <t>Humanitarian financial aid (Cash)</t>
  </si>
  <si>
    <t>Humanitarian financial aid (Vouchers)</t>
  </si>
  <si>
    <t>Humanitarian protection services</t>
  </si>
  <si>
    <t>Other type of aid</t>
  </si>
  <si>
    <t>Prefer not to answer</t>
  </si>
  <si>
    <t>18-34</t>
  </si>
  <si>
    <t>0.0%</t>
  </si>
  <si>
    <t>1.5%</t>
  </si>
  <si>
    <t>8.7%</t>
  </si>
  <si>
    <t>91.8%</t>
  </si>
  <si>
    <t>17.3%</t>
  </si>
  <si>
    <t>35-59</t>
  </si>
  <si>
    <t>8.9%</t>
  </si>
  <si>
    <t>87.3%</t>
  </si>
  <si>
    <t>20.8%</t>
  </si>
  <si>
    <t>0.8%</t>
  </si>
  <si>
    <t>1.1%</t>
  </si>
  <si>
    <t>60+</t>
  </si>
  <si>
    <t>0.6%</t>
  </si>
  <si>
    <t>7.4%</t>
  </si>
  <si>
    <t>96.0%</t>
  </si>
  <si>
    <t>28.1%</t>
  </si>
  <si>
    <t>overall</t>
  </si>
  <si>
    <t>0.2%</t>
  </si>
  <si>
    <t>0.3%</t>
  </si>
  <si>
    <t>8.3%</t>
  </si>
  <si>
    <t>91.6%</t>
  </si>
  <si>
    <t>22.8%</t>
  </si>
  <si>
    <t>0.4%</t>
  </si>
  <si>
    <t>calc_respondents_by_gender</t>
  </si>
  <si>
    <t>female</t>
  </si>
  <si>
    <t>8.4%</t>
  </si>
  <si>
    <t>20.6%</t>
  </si>
  <si>
    <t>0.5%</t>
  </si>
  <si>
    <t>male</t>
  </si>
  <si>
    <t>7.8%</t>
  </si>
  <si>
    <t>32.9%</t>
  </si>
  <si>
    <t>strata</t>
  </si>
  <si>
    <t>Municipality of Chisinau</t>
  </si>
  <si>
    <t>9.6%</t>
  </si>
  <si>
    <t>95.2%</t>
  </si>
  <si>
    <t>12.2%</t>
  </si>
  <si>
    <t>Rest of Moldova</t>
  </si>
  <si>
    <t>6.2%</t>
  </si>
  <si>
    <t>85.8%</t>
  </si>
  <si>
    <t>39.8%</t>
  </si>
  <si>
    <t>No</t>
  </si>
  <si>
    <t>Yes</t>
  </si>
  <si>
    <t>40.1%</t>
  </si>
  <si>
    <t>59.9%</t>
  </si>
  <si>
    <t>41.1%</t>
  </si>
  <si>
    <t>58.9%</t>
  </si>
  <si>
    <t>91.1%</t>
  </si>
  <si>
    <t>31.6%</t>
  </si>
  <si>
    <t>68.4%</t>
  </si>
  <si>
    <t>31.4%</t>
  </si>
  <si>
    <t>68.6%</t>
  </si>
  <si>
    <t>32.7%</t>
  </si>
  <si>
    <t>67.3%</t>
  </si>
  <si>
    <t>31.9%</t>
  </si>
  <si>
    <t>68.1%</t>
  </si>
  <si>
    <t>31.3%</t>
  </si>
  <si>
    <t>68.7%</t>
  </si>
  <si>
    <t>Don't know</t>
  </si>
  <si>
    <t>No - Dissatisfied</t>
  </si>
  <si>
    <t>Yes - Satisfied</t>
  </si>
  <si>
    <t>1.0%</t>
  </si>
  <si>
    <t>98.0%</t>
  </si>
  <si>
    <t>2.4%</t>
  </si>
  <si>
    <t>1.3%</t>
  </si>
  <si>
    <t>95.4%</t>
  </si>
  <si>
    <t>5.1%</t>
  </si>
  <si>
    <t>94.3%</t>
  </si>
  <si>
    <t>3.2%</t>
  </si>
  <si>
    <t>95.5%</t>
  </si>
  <si>
    <t>2.3%</t>
  </si>
  <si>
    <t>96.5%</t>
  </si>
  <si>
    <t>7.2%</t>
  </si>
  <si>
    <t>1.8%</t>
  </si>
  <si>
    <t>91.0%</t>
  </si>
  <si>
    <t>2.7%</t>
  </si>
  <si>
    <t>96.3%</t>
  </si>
  <si>
    <t>4.0%</t>
  </si>
  <si>
    <t>1.7%</t>
  </si>
  <si>
    <t>94.4%</t>
  </si>
  <si>
    <t>Assistance received was insufficient / was not enough / Assistance is not frequent enough</t>
  </si>
  <si>
    <t>Assistance/Services received were of poor quality</t>
  </si>
  <si>
    <t>Did not receive the aid on time / delays in delivery of aid</t>
  </si>
  <si>
    <t>I was not consulted on what I need</t>
  </si>
  <si>
    <t>I was unsure of my entitlements</t>
  </si>
  <si>
    <t>Other</t>
  </si>
  <si>
    <t>Services did not feel safe or were not provided in a safe way</t>
  </si>
  <si>
    <t>The assistance delivered was not what the household needed the most (not useful)</t>
  </si>
  <si>
    <t>The assistance was not easily accessible</t>
  </si>
  <si>
    <t>Accommodation</t>
  </si>
  <si>
    <t>Baby Items / Feeding support for children less than 2 years old</t>
  </si>
  <si>
    <t>Cloth / Winter clothes</t>
  </si>
  <si>
    <t>Cooking Materials</t>
  </si>
  <si>
    <t>Education for children under 18</t>
  </si>
  <si>
    <t>Employment / Livelihoods support</t>
  </si>
  <si>
    <t>Food</t>
  </si>
  <si>
    <t>Healthcare services</t>
  </si>
  <si>
    <t>Information on how to access services</t>
  </si>
  <si>
    <t>Language courses</t>
  </si>
  <si>
    <t>Legal status in this country</t>
  </si>
  <si>
    <t>Medicines</t>
  </si>
  <si>
    <t>Need to repay debt</t>
  </si>
  <si>
    <t>No needs</t>
  </si>
  <si>
    <t>Sanitation and Hygiene Products (e.g. soap, sanitary pads)</t>
  </si>
  <si>
    <t>Support with child-care</t>
  </si>
  <si>
    <t>Support with Transport</t>
  </si>
  <si>
    <t>Trainings/Education of adults</t>
  </si>
  <si>
    <t>6.7%</t>
  </si>
  <si>
    <t>5.2%</t>
  </si>
  <si>
    <t>0.9%</t>
  </si>
  <si>
    <t>2.1%</t>
  </si>
  <si>
    <t>25.1%</t>
  </si>
  <si>
    <t>7.6%</t>
  </si>
  <si>
    <t>25.4%</t>
  </si>
  <si>
    <t>9.8%</t>
  </si>
  <si>
    <t>2.8%</t>
  </si>
  <si>
    <t>4.3%</t>
  </si>
  <si>
    <t>1.9%</t>
  </si>
  <si>
    <t>6.0%</t>
  </si>
  <si>
    <t>19.4%</t>
  </si>
  <si>
    <t>5.7%</t>
  </si>
  <si>
    <t>4.8%</t>
  </si>
  <si>
    <t>5.6%</t>
  </si>
  <si>
    <t>1.6%</t>
  </si>
  <si>
    <t>26.7%</t>
  </si>
  <si>
    <t>11.3%</t>
  </si>
  <si>
    <t>2.9%</t>
  </si>
  <si>
    <t>35.1%</t>
  </si>
  <si>
    <t>9.0%</t>
  </si>
  <si>
    <t>16.6%</t>
  </si>
  <si>
    <t>15.8%</t>
  </si>
  <si>
    <t>11.9%</t>
  </si>
  <si>
    <t>4.5%</t>
  </si>
  <si>
    <t>2.2%</t>
  </si>
  <si>
    <t>0.1%</t>
  </si>
  <si>
    <t>25.2%</t>
  </si>
  <si>
    <t>5.5%</t>
  </si>
  <si>
    <t>4.1%</t>
  </si>
  <si>
    <t>23.3%</t>
  </si>
  <si>
    <t>11.1%</t>
  </si>
  <si>
    <t>2.0%</t>
  </si>
  <si>
    <t>4.4%</t>
  </si>
  <si>
    <t>5.0%</t>
  </si>
  <si>
    <t>2.5%</t>
  </si>
  <si>
    <t>26.6%</t>
  </si>
  <si>
    <t>5.3%</t>
  </si>
  <si>
    <t>0.7%</t>
  </si>
  <si>
    <t>1.2%</t>
  </si>
  <si>
    <t>19.3%</t>
  </si>
  <si>
    <t>12.5%</t>
  </si>
  <si>
    <t>4.9%</t>
  </si>
  <si>
    <t>19.1%</t>
  </si>
  <si>
    <t>6.1%</t>
  </si>
  <si>
    <t>13.0%</t>
  </si>
  <si>
    <t>household_typology_1</t>
  </si>
  <si>
    <t>One or more adults (18-59) without dependents</t>
  </si>
  <si>
    <t>3.4%</t>
  </si>
  <si>
    <t>24.1%</t>
  </si>
  <si>
    <t>5.4%</t>
  </si>
  <si>
    <t>39.4%</t>
  </si>
  <si>
    <t>8.5%</t>
  </si>
  <si>
    <t>One or more older persons (60+)</t>
  </si>
  <si>
    <t>35.7%</t>
  </si>
  <si>
    <t>11.4%</t>
  </si>
  <si>
    <t>19.5%</t>
  </si>
  <si>
    <t>12.8%</t>
  </si>
  <si>
    <t>10.4%</t>
  </si>
  <si>
    <t>One or more older persons (60+) with children</t>
  </si>
  <si>
    <t>33.3%</t>
  </si>
  <si>
    <t>44.4%</t>
  </si>
  <si>
    <t>Only one adult (18-59) with dependents</t>
  </si>
  <si>
    <t>3.0%</t>
  </si>
  <si>
    <t>9.3%</t>
  </si>
  <si>
    <t>3.3%</t>
  </si>
  <si>
    <t>22.6%</t>
  </si>
  <si>
    <t>6.3%</t>
  </si>
  <si>
    <t>3.7%</t>
  </si>
  <si>
    <t>16.7%</t>
  </si>
  <si>
    <t>13.7%</t>
  </si>
  <si>
    <t>Two or more adults (18-59) with dependents</t>
  </si>
  <si>
    <t>6.8%</t>
  </si>
  <si>
    <t>17.4%</t>
  </si>
  <si>
    <t>7.7%</t>
  </si>
  <si>
    <t>8.2%</t>
  </si>
  <si>
    <t>1.4%</t>
  </si>
  <si>
    <t>23.7%</t>
  </si>
  <si>
    <t>11.6%</t>
  </si>
  <si>
    <t>household_typology_2</t>
  </si>
  <si>
    <t>Female adults (18+) with children</t>
  </si>
  <si>
    <t>6.5%</t>
  </si>
  <si>
    <t>8.0%</t>
  </si>
  <si>
    <t>17.6%</t>
  </si>
  <si>
    <t>14.8%</t>
  </si>
  <si>
    <t>3.5%</t>
  </si>
  <si>
    <t>Female adults (18+) without children</t>
  </si>
  <si>
    <t>9.9%</t>
  </si>
  <si>
    <t>7.3%</t>
  </si>
  <si>
    <t>21.5%</t>
  </si>
  <si>
    <t>Male adults (18+) wit children</t>
  </si>
  <si>
    <t>100.0%</t>
  </si>
  <si>
    <t>Male adults (18+) without children</t>
  </si>
  <si>
    <t>25.3%</t>
  </si>
  <si>
    <t>16.5%</t>
  </si>
  <si>
    <t>37.4%</t>
  </si>
  <si>
    <t>Two or more adults (+18) with children</t>
  </si>
  <si>
    <t>7.1%</t>
  </si>
  <si>
    <t>3.9%</t>
  </si>
  <si>
    <t>18.2%</t>
  </si>
  <si>
    <t>5.8%</t>
  </si>
  <si>
    <t>26.0%</t>
  </si>
  <si>
    <t>Two or more adults (+18) without children</t>
  </si>
  <si>
    <t>26.4%</t>
  </si>
  <si>
    <t>16.2%</t>
  </si>
  <si>
    <t>27.0%</t>
  </si>
  <si>
    <t>household_typology_3</t>
  </si>
  <si>
    <t>At least one HH member with disability</t>
  </si>
  <si>
    <t>2.6%</t>
  </si>
  <si>
    <t>25.5%</t>
  </si>
  <si>
    <t>No members of HH with disability</t>
  </si>
  <si>
    <t>24.0%</t>
  </si>
  <si>
    <t>18.5%</t>
  </si>
  <si>
    <t>10.5%</t>
  </si>
  <si>
    <t>11.0%</t>
  </si>
  <si>
    <t>DR.16_SS_LEAD_HoHH</t>
  </si>
  <si>
    <t>Co-headed, Females</t>
  </si>
  <si>
    <t>25.7%</t>
  </si>
  <si>
    <t>3.6%</t>
  </si>
  <si>
    <t>20.0%</t>
  </si>
  <si>
    <t>22.1%</t>
  </si>
  <si>
    <t>Co-headed, Males</t>
  </si>
  <si>
    <t>50.0%</t>
  </si>
  <si>
    <t>Co-headed, mixed genders</t>
  </si>
  <si>
    <t>24.5%</t>
  </si>
  <si>
    <t>29.1%</t>
  </si>
  <si>
    <t>7.5%</t>
  </si>
  <si>
    <t>Single-headed, Female</t>
  </si>
  <si>
    <t>5.9%</t>
  </si>
  <si>
    <t>26.1%</t>
  </si>
  <si>
    <t>4.6%</t>
  </si>
  <si>
    <t>18.7%</t>
  </si>
  <si>
    <t>11.5%</t>
  </si>
  <si>
    <t>Single-headed, Male</t>
  </si>
  <si>
    <t>10.8%</t>
  </si>
  <si>
    <t>14.7%</t>
  </si>
  <si>
    <t>35.3%</t>
  </si>
  <si>
    <t>4.7%</t>
  </si>
  <si>
    <t>27.2%</t>
  </si>
  <si>
    <t>9.4%</t>
  </si>
  <si>
    <t>30.3%</t>
  </si>
  <si>
    <t>3.1%</t>
  </si>
  <si>
    <t>16.9%</t>
  </si>
  <si>
    <t>13.8%</t>
  </si>
  <si>
    <t>Do not know</t>
  </si>
  <si>
    <t>I did not use / never tried any of such channels</t>
  </si>
  <si>
    <t>Prefer not answer</t>
  </si>
  <si>
    <t>16.8%</t>
  </si>
  <si>
    <t>82.6%</t>
  </si>
  <si>
    <t>87.1%</t>
  </si>
  <si>
    <t>73.6%</t>
  </si>
  <si>
    <t>15.1%</t>
  </si>
  <si>
    <t>82.2%</t>
  </si>
  <si>
    <t>12.0%</t>
  </si>
  <si>
    <t>85.2%</t>
  </si>
  <si>
    <t>28.6%</t>
  </si>
  <si>
    <t>69.0%</t>
  </si>
  <si>
    <t>85.1%</t>
  </si>
  <si>
    <t>18.4%</t>
  </si>
  <si>
    <t>77.3%</t>
  </si>
  <si>
    <t>87.8%</t>
  </si>
  <si>
    <t>89.4%</t>
  </si>
  <si>
    <t>90.4%</t>
  </si>
  <si>
    <t>8.1%</t>
  </si>
  <si>
    <t>90.3%</t>
  </si>
  <si>
    <t>92.4%</t>
  </si>
  <si>
    <t>10.2%</t>
  </si>
  <si>
    <t>No, not at all</t>
  </si>
  <si>
    <t>Partially</t>
  </si>
  <si>
    <t>24.6%</t>
  </si>
  <si>
    <t>72.9%</t>
  </si>
  <si>
    <t>28.3%</t>
  </si>
  <si>
    <t>68.9%</t>
  </si>
  <si>
    <t>81.2%</t>
  </si>
  <si>
    <t>73.4%</t>
  </si>
  <si>
    <t>74.3%</t>
  </si>
  <si>
    <t>27.6%</t>
  </si>
  <si>
    <t>69.5%</t>
  </si>
  <si>
    <t>23.9%</t>
  </si>
  <si>
    <t>73.9%</t>
  </si>
  <si>
    <t>24.3%</t>
  </si>
  <si>
    <t>72.5%</t>
  </si>
  <si>
    <t>hh_has_at_least_one_employed</t>
  </si>
  <si>
    <t>rural</t>
  </si>
  <si>
    <t>urban</t>
  </si>
  <si>
    <t>HH with employed members</t>
  </si>
  <si>
    <t>95.3%</t>
  </si>
  <si>
    <t>HH without employed members</t>
  </si>
  <si>
    <t>6.9%</t>
  </si>
  <si>
    <t>93.1%</t>
  </si>
  <si>
    <t>94.2%</t>
  </si>
  <si>
    <t>96.6%</t>
  </si>
  <si>
    <t>90.7%</t>
  </si>
  <si>
    <t>92.2%</t>
  </si>
  <si>
    <t>99.0%</t>
  </si>
  <si>
    <t>94.7%</t>
  </si>
  <si>
    <t>93.5%</t>
  </si>
  <si>
    <t>98.7%</t>
  </si>
  <si>
    <t>6.4%</t>
  </si>
  <si>
    <t>93.6%</t>
  </si>
  <si>
    <t>92.9%</t>
  </si>
  <si>
    <t>95.6%</t>
  </si>
  <si>
    <t>94.0%</t>
  </si>
  <si>
    <t>91.3%</t>
  </si>
  <si>
    <t>SHL01_SS_ACCOM_TYP</t>
  </si>
  <si>
    <t>collective_site</t>
  </si>
  <si>
    <t>own_accommodation</t>
  </si>
  <si>
    <t>96.1%</t>
  </si>
  <si>
    <t>shared_accommodation</t>
  </si>
  <si>
    <t>10.7%</t>
  </si>
  <si>
    <t>89.3%</t>
  </si>
  <si>
    <t>workers_accommodation</t>
  </si>
  <si>
    <t>99.3%</t>
  </si>
  <si>
    <t>14.1%</t>
  </si>
  <si>
    <t>85.9%</t>
  </si>
  <si>
    <t>full_payment_by_household</t>
  </si>
  <si>
    <t>no_payment_free_government</t>
  </si>
  <si>
    <t>no_payment_free_hosted</t>
  </si>
  <si>
    <t>no_payment_subsidized_by_emp</t>
  </si>
  <si>
    <t>partial_payment_by_household</t>
  </si>
  <si>
    <t>partial_payment_by_household_sub_ngo</t>
  </si>
  <si>
    <t>partial_payment_hosted</t>
  </si>
  <si>
    <t>partial_payment_hosted_unrelated</t>
  </si>
  <si>
    <t>partial_subsidized_by_emp</t>
  </si>
  <si>
    <t>65.6%</t>
  </si>
  <si>
    <t>20.7%</t>
  </si>
  <si>
    <t>45.9%</t>
  </si>
  <si>
    <t>15.7%</t>
  </si>
  <si>
    <t>51.5%</t>
  </si>
  <si>
    <t>Able to pay</t>
  </si>
  <si>
    <t>Can not afford to pay</t>
  </si>
  <si>
    <t>57.6%</t>
  </si>
  <si>
    <t>42.4%</t>
  </si>
  <si>
    <t>53.3%</t>
  </si>
  <si>
    <t>46.7%</t>
  </si>
  <si>
    <t>56.0%</t>
  </si>
  <si>
    <t>44.0%</t>
  </si>
  <si>
    <t>11.2%</t>
  </si>
  <si>
    <t>88.8%</t>
  </si>
  <si>
    <t>93.0%</t>
  </si>
  <si>
    <t>7.0%</t>
  </si>
  <si>
    <t>82.4%</t>
  </si>
  <si>
    <t>89.0%</t>
  </si>
  <si>
    <t>14.4%</t>
  </si>
  <si>
    <t>85.6%</t>
  </si>
  <si>
    <t>10.9%</t>
  </si>
  <si>
    <t>89.1%</t>
  </si>
  <si>
    <t>83.8%</t>
  </si>
  <si>
    <t>75.0%</t>
  </si>
  <si>
    <t>25.0%</t>
  </si>
  <si>
    <t>80.4%</t>
  </si>
  <si>
    <t>19.6%</t>
  </si>
  <si>
    <t>51.0%</t>
  </si>
  <si>
    <t>49.0%</t>
  </si>
  <si>
    <t>29.7%</t>
  </si>
  <si>
    <t>70.3%</t>
  </si>
  <si>
    <t>42.8%</t>
  </si>
  <si>
    <t>57.2%</t>
  </si>
  <si>
    <t>mean</t>
  </si>
  <si>
    <t>median</t>
  </si>
  <si>
    <t>min</t>
  </si>
  <si>
    <t>max</t>
  </si>
  <si>
    <t>calc_gender_breakdown</t>
  </si>
  <si>
    <t>Able to communicate effectively in local language</t>
  </si>
  <si>
    <t>Unable to communicate effectively in local language</t>
  </si>
  <si>
    <t>20.3%</t>
  </si>
  <si>
    <t>79.7%</t>
  </si>
  <si>
    <t>78.5%</t>
  </si>
  <si>
    <t>&lt;NA&gt;</t>
  </si>
  <si>
    <t>79.3%</t>
  </si>
  <si>
    <t>DR.11_NUM_AGE_GROUP</t>
  </si>
  <si>
    <t>12-17</t>
  </si>
  <si>
    <t>30.6%</t>
  </si>
  <si>
    <t>69.4%</t>
  </si>
  <si>
    <t>81.3%</t>
  </si>
  <si>
    <t>13.4%</t>
  </si>
  <si>
    <t>86.6%</t>
  </si>
  <si>
    <t>employed_indiv</t>
  </si>
  <si>
    <t>Employed</t>
  </si>
  <si>
    <t>72.4%</t>
  </si>
  <si>
    <t>Outside the labour force</t>
  </si>
  <si>
    <t>17.0%</t>
  </si>
  <si>
    <t>83.0%</t>
  </si>
  <si>
    <t>Unemployed</t>
  </si>
  <si>
    <t>17.5%</t>
  </si>
  <si>
    <t>82.5%</t>
  </si>
  <si>
    <t>15.2%</t>
  </si>
  <si>
    <t>84.8%</t>
  </si>
  <si>
    <t>22.4%</t>
  </si>
  <si>
    <t>77.6%</t>
  </si>
  <si>
    <t>0</t>
  </si>
  <si>
    <t>1</t>
  </si>
  <si>
    <t>78.6%</t>
  </si>
  <si>
    <t>21.4%</t>
  </si>
  <si>
    <t>84.0%</t>
  </si>
  <si>
    <t>16.0%</t>
  </si>
  <si>
    <t>80.7%</t>
  </si>
  <si>
    <t>HH member with disability</t>
  </si>
  <si>
    <t>HH member without disability</t>
  </si>
  <si>
    <t>20.5%</t>
  </si>
  <si>
    <t>79.5%</t>
  </si>
  <si>
    <t>22.5%</t>
  </si>
  <si>
    <t>77.5%</t>
  </si>
  <si>
    <t>21.2%</t>
  </si>
  <si>
    <t>78.8%</t>
  </si>
  <si>
    <t>18.9%</t>
  </si>
  <si>
    <t>81.1%</t>
  </si>
  <si>
    <t>5-11</t>
  </si>
  <si>
    <t>30.9%</t>
  </si>
  <si>
    <t>69.1%</t>
  </si>
  <si>
    <t>H2_SS_HLTH_CHRONIC_ILL</t>
  </si>
  <si>
    <t>do_not_know</t>
  </si>
  <si>
    <t>no</t>
  </si>
  <si>
    <t>93.9%</t>
  </si>
  <si>
    <t>yes</t>
  </si>
  <si>
    <t>36.4%</t>
  </si>
  <si>
    <t>63.6%</t>
  </si>
  <si>
    <t>22.0%</t>
  </si>
  <si>
    <t>78.0%</t>
  </si>
  <si>
    <t>69.6%</t>
  </si>
  <si>
    <t>30.4%</t>
  </si>
  <si>
    <t>66.4%</t>
  </si>
  <si>
    <t>33.6%</t>
  </si>
  <si>
    <t>15-17</t>
  </si>
  <si>
    <t>60-64</t>
  </si>
  <si>
    <t>65+</t>
  </si>
  <si>
    <t>43.2%</t>
  </si>
  <si>
    <t>12.4%</t>
  </si>
  <si>
    <t>29.3%</t>
  </si>
  <si>
    <t>20.2%</t>
  </si>
  <si>
    <t>63.9%</t>
  </si>
  <si>
    <t>36.1%</t>
  </si>
  <si>
    <t>68.2%</t>
  </si>
  <si>
    <t>31.8%</t>
  </si>
  <si>
    <t>65.5%</t>
  </si>
  <si>
    <t>34.5%</t>
  </si>
  <si>
    <t>88.0%</t>
  </si>
  <si>
    <t>80.9%</t>
  </si>
  <si>
    <t>85.3%</t>
  </si>
  <si>
    <t>Female-Headed</t>
  </si>
  <si>
    <t>Male-Headed</t>
  </si>
  <si>
    <t>Mixed</t>
  </si>
  <si>
    <t>59.4%</t>
  </si>
  <si>
    <t>64.1%</t>
  </si>
  <si>
    <t>28.9%</t>
  </si>
  <si>
    <t>61.2%</t>
  </si>
  <si>
    <t>30.7%</t>
  </si>
  <si>
    <t>46.9%</t>
  </si>
  <si>
    <t>53.1%</t>
  </si>
  <si>
    <t>60.4%</t>
  </si>
  <si>
    <t>39.6%</t>
  </si>
  <si>
    <t>HH with children</t>
  </si>
  <si>
    <t>HHs without children</t>
  </si>
  <si>
    <t>46.0%</t>
  </si>
  <si>
    <t>54.0%</t>
  </si>
  <si>
    <t>37.1%</t>
  </si>
  <si>
    <t>62.9%</t>
  </si>
  <si>
    <t>41.3%</t>
  </si>
  <si>
    <t>58.7%</t>
  </si>
  <si>
    <t>43.5%</t>
  </si>
  <si>
    <t>56.5%</t>
  </si>
  <si>
    <t>37.9%</t>
  </si>
  <si>
    <t>62.1%</t>
  </si>
  <si>
    <t>78.3%</t>
  </si>
  <si>
    <t>21.7%</t>
  </si>
  <si>
    <t>29.8%</t>
  </si>
  <si>
    <t>70.2%</t>
  </si>
  <si>
    <t>29.5%</t>
  </si>
  <si>
    <t>70.5%</t>
  </si>
  <si>
    <t>30.1%</t>
  </si>
  <si>
    <t>69.9%</t>
  </si>
  <si>
    <t>calc_disability</t>
  </si>
  <si>
    <t>60.0%</t>
  </si>
  <si>
    <t>40.0%</t>
  </si>
  <si>
    <t>58.8%</t>
  </si>
  <si>
    <t>DR.11_NUM_AGE_GROUP_EDU_3</t>
  </si>
  <si>
    <t>11-15</t>
  </si>
  <si>
    <t>43.4%</t>
  </si>
  <si>
    <t>56.6%</t>
  </si>
  <si>
    <t>16-17</t>
  </si>
  <si>
    <t>67.2%</t>
  </si>
  <si>
    <t>32.8%</t>
  </si>
  <si>
    <t>18-24</t>
  </si>
  <si>
    <t>3-6</t>
  </si>
  <si>
    <t>87.6%</t>
  </si>
  <si>
    <t>7-10</t>
  </si>
  <si>
    <t>17.2%</t>
  </si>
  <si>
    <t>82.8%</t>
  </si>
  <si>
    <t>27.5%</t>
  </si>
  <si>
    <t>34.4%</t>
  </si>
  <si>
    <t>98.6%</t>
  </si>
  <si>
    <t>97.6%</t>
  </si>
  <si>
    <t>98.2%</t>
  </si>
  <si>
    <t>49.3%</t>
  </si>
  <si>
    <t>50.7%</t>
  </si>
  <si>
    <t>40.8%</t>
  </si>
  <si>
    <t>59.2%</t>
  </si>
  <si>
    <t>46.1%</t>
  </si>
  <si>
    <t>53.9%</t>
  </si>
  <si>
    <t>Income reported</t>
  </si>
  <si>
    <t>No income</t>
  </si>
  <si>
    <t>98.8%</t>
  </si>
  <si>
    <t>97.4%</t>
  </si>
  <si>
    <t>75.2%</t>
  </si>
  <si>
    <t>24.8%</t>
  </si>
  <si>
    <t>65.9%</t>
  </si>
  <si>
    <t>34.1%</t>
  </si>
  <si>
    <t>71.6%</t>
  </si>
  <si>
    <t>28.4%</t>
  </si>
  <si>
    <t>calc_respondents_by_age_group_strata_2</t>
  </si>
  <si>
    <t>30.8%</t>
  </si>
  <si>
    <t>45.7%</t>
  </si>
  <si>
    <t>23.6%</t>
  </si>
  <si>
    <t>49.2%</t>
  </si>
  <si>
    <t>36.7%</t>
  </si>
  <si>
    <t>24.4%</t>
  </si>
  <si>
    <t>47.0%</t>
  </si>
  <si>
    <t>moldovan ukrainian</t>
  </si>
  <si>
    <t>Non Ukrainian</t>
  </si>
  <si>
    <t>ukrainian</t>
  </si>
  <si>
    <t>ukrainian moldovan</t>
  </si>
  <si>
    <t>ukrainian other</t>
  </si>
  <si>
    <t>96.4%</t>
  </si>
  <si>
    <t>79.0%</t>
  </si>
  <si>
    <t>21.0%</t>
  </si>
  <si>
    <t>85.5%</t>
  </si>
  <si>
    <t>14.5%</t>
  </si>
  <si>
    <t>81.5%</t>
  </si>
  <si>
    <t>UA05</t>
  </si>
  <si>
    <t>UA07</t>
  </si>
  <si>
    <t>UA12</t>
  </si>
  <si>
    <t>UA14</t>
  </si>
  <si>
    <t>UA18</t>
  </si>
  <si>
    <t>UA23</t>
  </si>
  <si>
    <t>UA26</t>
  </si>
  <si>
    <t>UA32</t>
  </si>
  <si>
    <t>UA35</t>
  </si>
  <si>
    <t>UA44</t>
  </si>
  <si>
    <t>UA46</t>
  </si>
  <si>
    <t>UA48</t>
  </si>
  <si>
    <t>UA51</t>
  </si>
  <si>
    <t>UA53</t>
  </si>
  <si>
    <t>UA61</t>
  </si>
  <si>
    <t>UA63</t>
  </si>
  <si>
    <t>UA65</t>
  </si>
  <si>
    <t>UA68</t>
  </si>
  <si>
    <t>UA71</t>
  </si>
  <si>
    <t>UA73</t>
  </si>
  <si>
    <t>UA74</t>
  </si>
  <si>
    <t>UA80</t>
  </si>
  <si>
    <t>15.6%</t>
  </si>
  <si>
    <t>46.4%</t>
  </si>
  <si>
    <t>48.8%</t>
  </si>
  <si>
    <t>6.6%</t>
  </si>
  <si>
    <t>47.3%</t>
  </si>
  <si>
    <t>9.2%</t>
  </si>
  <si>
    <t>Has some legal status</t>
  </si>
  <si>
    <t>No legal status</t>
  </si>
  <si>
    <t>99.6%</t>
  </si>
  <si>
    <t>99.9%</t>
  </si>
  <si>
    <t>Neutral, bad or very bad</t>
  </si>
  <si>
    <t>Relationship good or very good</t>
  </si>
  <si>
    <t>12.7%</t>
  </si>
  <si>
    <t>93.7%</t>
  </si>
  <si>
    <t>89.8%</t>
  </si>
  <si>
    <t>HH with no members with chronic illness</t>
  </si>
  <si>
    <t>HHs with at least 1 member with a chronic illness</t>
  </si>
  <si>
    <t>67.9%</t>
  </si>
  <si>
    <t>32.1%</t>
  </si>
  <si>
    <t>44.5%</t>
  </si>
  <si>
    <t>55.5%</t>
  </si>
  <si>
    <t>55.7%</t>
  </si>
  <si>
    <t>44.3%</t>
  </si>
  <si>
    <t>63.5%</t>
  </si>
  <si>
    <t>36.5%</t>
  </si>
  <si>
    <t>88.1%</t>
  </si>
  <si>
    <t>55.4%</t>
  </si>
  <si>
    <t>44.6%</t>
  </si>
  <si>
    <t>56.2%</t>
  </si>
  <si>
    <t>43.8%</t>
  </si>
  <si>
    <t>HH affected by SMSD</t>
  </si>
  <si>
    <t>Not affected by SMSD</t>
  </si>
  <si>
    <t>74.8%</t>
  </si>
  <si>
    <t>49.5%</t>
  </si>
  <si>
    <t>50.5%</t>
  </si>
  <si>
    <t>27.3%</t>
  </si>
  <si>
    <t>72.7%</t>
  </si>
  <si>
    <t>30.2%</t>
  </si>
  <si>
    <t>69.8%</t>
  </si>
  <si>
    <t>42.7%</t>
  </si>
  <si>
    <t>57.3%</t>
  </si>
  <si>
    <t>32.3%</t>
  </si>
  <si>
    <t>67.7%</t>
  </si>
  <si>
    <t>28.2%</t>
  </si>
  <si>
    <t>71.8%</t>
  </si>
  <si>
    <t>26.9%</t>
  </si>
  <si>
    <t>73.1%</t>
  </si>
  <si>
    <t>35.8%</t>
  </si>
  <si>
    <t>64.2%</t>
  </si>
  <si>
    <t>62.2%</t>
  </si>
  <si>
    <t>37.8%</t>
  </si>
  <si>
    <t>66.3%</t>
  </si>
  <si>
    <t>33.7%</t>
  </si>
  <si>
    <t>2</t>
  </si>
  <si>
    <t>94.1%</t>
  </si>
  <si>
    <t>1-4000</t>
  </si>
  <si>
    <t>12001- 16000</t>
  </si>
  <si>
    <t>16001 - 20000</t>
  </si>
  <si>
    <t>20000+</t>
  </si>
  <si>
    <t>4001-8000</t>
  </si>
  <si>
    <t>8001-12000</t>
  </si>
  <si>
    <t>12.3%</t>
  </si>
  <si>
    <t>44.1%</t>
  </si>
  <si>
    <t>14.2%</t>
  </si>
  <si>
    <t>38.1%</t>
  </si>
  <si>
    <t>Unable to pay</t>
  </si>
  <si>
    <t>99.2%</t>
  </si>
  <si>
    <t>98.5%</t>
  </si>
  <si>
    <t>98.9%</t>
  </si>
  <si>
    <t>84.2%</t>
  </si>
  <si>
    <t>90.0%</t>
  </si>
  <si>
    <t>10.0%</t>
  </si>
  <si>
    <t>86.2%</t>
  </si>
  <si>
    <t>82.7%</t>
  </si>
  <si>
    <t>84.4%</t>
  </si>
  <si>
    <t>Active</t>
  </si>
  <si>
    <t>Inactive</t>
  </si>
  <si>
    <t>76.7%</t>
  </si>
  <si>
    <t>76.4%</t>
  </si>
  <si>
    <t>76.6%</t>
  </si>
  <si>
    <t>23.4%</t>
  </si>
  <si>
    <t>76.5%</t>
  </si>
  <si>
    <t>23.5%</t>
  </si>
  <si>
    <t>77.1%</t>
  </si>
  <si>
    <t>22.9%</t>
  </si>
  <si>
    <t>99.7%</t>
  </si>
  <si>
    <t>Cousin</t>
  </si>
  <si>
    <t>Family friend (no familial relationship)</t>
  </si>
  <si>
    <t>Grandchild</t>
  </si>
  <si>
    <t>Niece/nephew</t>
  </si>
  <si>
    <t>Other (please specify)</t>
  </si>
  <si>
    <t>Other relative</t>
  </si>
  <si>
    <t>Sibling</t>
  </si>
  <si>
    <t>Increased risks of separation from the family and or placement into residential facility</t>
  </si>
  <si>
    <t>Increased risks of trafficking</t>
  </si>
  <si>
    <t>Increased vulnerability to abuse</t>
  </si>
  <si>
    <t>Increased vulnerability to neglect at home</t>
  </si>
  <si>
    <t>Increased vulnerability to violence online</t>
  </si>
  <si>
    <t>No concerns</t>
  </si>
  <si>
    <t>Other - specify</t>
  </si>
  <si>
    <t>Physical violence in the community</t>
  </si>
  <si>
    <t>Physical violence within home</t>
  </si>
  <si>
    <t>Prefer not to say</t>
  </si>
  <si>
    <t>Psychological violence in the community</t>
  </si>
  <si>
    <t>Psychological violence within home</t>
  </si>
  <si>
    <t>Sexual violence in community</t>
  </si>
  <si>
    <t>Sexual violence in home</t>
  </si>
  <si>
    <t>Worsened mental health and psycho-social wellbeing</t>
  </si>
  <si>
    <t>92.7%</t>
  </si>
  <si>
    <t>90.6%</t>
  </si>
  <si>
    <t>92.3%</t>
  </si>
  <si>
    <t>3.8%</t>
  </si>
  <si>
    <t>93.3%</t>
  </si>
  <si>
    <t>92.8%</t>
  </si>
  <si>
    <t>10.3%</t>
  </si>
  <si>
    <t>90.1%</t>
  </si>
  <si>
    <t>90.8%</t>
  </si>
  <si>
    <t>95.7%</t>
  </si>
  <si>
    <t>0-5</t>
  </si>
  <si>
    <t>6-11</t>
  </si>
  <si>
    <t>33.5%</t>
  </si>
  <si>
    <t>43.1%</t>
  </si>
  <si>
    <t>33.0%</t>
  </si>
  <si>
    <t>41.4%</t>
  </si>
  <si>
    <t>24.2%</t>
  </si>
  <si>
    <t>14.9%</t>
  </si>
  <si>
    <t>37.2%</t>
  </si>
  <si>
    <t>11.7%</t>
  </si>
  <si>
    <t>13.9%</t>
  </si>
  <si>
    <t>0-4</t>
  </si>
  <si>
    <t>20.1%</t>
  </si>
  <si>
    <t>23.8%</t>
  </si>
  <si>
    <t>24.9%</t>
  </si>
  <si>
    <t>32.4%</t>
  </si>
  <si>
    <t>13.6%</t>
  </si>
  <si>
    <t>10.1%</t>
  </si>
  <si>
    <t>12.9%</t>
  </si>
  <si>
    <t>31.1%</t>
  </si>
  <si>
    <t>below age of 2</t>
  </si>
  <si>
    <t>HH members older than 2</t>
  </si>
  <si>
    <t>96.9%</t>
  </si>
  <si>
    <t>97.8%</t>
  </si>
  <si>
    <t>92.0%</t>
  </si>
  <si>
    <t>87.0%</t>
  </si>
  <si>
    <t>9.5%</t>
  </si>
  <si>
    <t>90.5%</t>
  </si>
  <si>
    <t>93.4%</t>
  </si>
  <si>
    <t>98.3%</t>
  </si>
  <si>
    <t>9.7%</t>
  </si>
  <si>
    <t>15.5%</t>
  </si>
  <si>
    <t>84.5%</t>
  </si>
  <si>
    <t>95.9%</t>
  </si>
  <si>
    <t>91.7%</t>
  </si>
  <si>
    <t>88.6%</t>
  </si>
  <si>
    <t>47.8%</t>
  </si>
  <si>
    <t>8.6%</t>
  </si>
  <si>
    <t>Bulgarian</t>
  </si>
  <si>
    <t>Czech</t>
  </si>
  <si>
    <t>Hungarian</t>
  </si>
  <si>
    <t>Moldovan</t>
  </si>
  <si>
    <t>Other [specify]</t>
  </si>
  <si>
    <t>Polish</t>
  </si>
  <si>
    <t>Romanian</t>
  </si>
  <si>
    <t>Russian</t>
  </si>
  <si>
    <t>Slovakian</t>
  </si>
  <si>
    <t>Stateless</t>
  </si>
  <si>
    <t>Ukrainian</t>
  </si>
  <si>
    <t>12.1%</t>
  </si>
  <si>
    <t>89.7%</t>
  </si>
  <si>
    <t>female, 0-4</t>
  </si>
  <si>
    <t>female, 12-17</t>
  </si>
  <si>
    <t>female, 18-34</t>
  </si>
  <si>
    <t>female, 35-59</t>
  </si>
  <si>
    <t>female, 5-11</t>
  </si>
  <si>
    <t>female, 60+</t>
  </si>
  <si>
    <t>male, 0-4</t>
  </si>
  <si>
    <t>male, 12-17</t>
  </si>
  <si>
    <t>male, 18-34</t>
  </si>
  <si>
    <t>male, 35-59</t>
  </si>
  <si>
    <t>male, 5-11</t>
  </si>
  <si>
    <t>male, 60+</t>
  </si>
  <si>
    <t>NA, 12-17</t>
  </si>
  <si>
    <t>NA, 5-11</t>
  </si>
  <si>
    <t>7.9%</t>
  </si>
  <si>
    <t>13.2%</t>
  </si>
  <si>
    <t>Female, 18-34</t>
  </si>
  <si>
    <t>Female, 35-59</t>
  </si>
  <si>
    <t>Female, 60+</t>
  </si>
  <si>
    <t>Male, 18-34</t>
  </si>
  <si>
    <t>Male, 35-59</t>
  </si>
  <si>
    <t>Male, 60+</t>
  </si>
  <si>
    <t>26.8%</t>
  </si>
  <si>
    <t>36.2%</t>
  </si>
  <si>
    <t>15.9%</t>
  </si>
  <si>
    <t>13.3%</t>
  </si>
  <si>
    <t>21.6%</t>
  </si>
  <si>
    <t>39.3%</t>
  </si>
  <si>
    <t>DR7.3_NUM_RESP_AGE_strata_1</t>
  </si>
  <si>
    <t>1 person</t>
  </si>
  <si>
    <t>2-3 people</t>
  </si>
  <si>
    <t>4 or more people</t>
  </si>
  <si>
    <t>57.8%</t>
  </si>
  <si>
    <t>29.6%</t>
  </si>
  <si>
    <t>61.7%</t>
  </si>
  <si>
    <t>Courses at Local Language Centers</t>
  </si>
  <si>
    <t>In-school courses as part of the curriculum</t>
  </si>
  <si>
    <t>In-school extracurricular class support.</t>
  </si>
  <si>
    <t>Online courses</t>
  </si>
  <si>
    <t>Others, please specify</t>
  </si>
  <si>
    <t>Private teacher</t>
  </si>
  <si>
    <t>University courses</t>
  </si>
  <si>
    <t>71.9%</t>
  </si>
  <si>
    <t>4.2%</t>
  </si>
  <si>
    <t>32.6%</t>
  </si>
  <si>
    <t>80.0%</t>
  </si>
  <si>
    <t>17.1%</t>
  </si>
  <si>
    <t>45.1%</t>
  </si>
  <si>
    <t>19.9%</t>
  </si>
  <si>
    <t>14.0%</t>
  </si>
  <si>
    <t>36.6%</t>
  </si>
  <si>
    <t>37.0%</t>
  </si>
  <si>
    <t>63.0%</t>
  </si>
  <si>
    <t>84.9%</t>
  </si>
  <si>
    <t>40.2%</t>
  </si>
  <si>
    <t>59.8%</t>
  </si>
  <si>
    <t>53.4%</t>
  </si>
  <si>
    <t>46.6%</t>
  </si>
  <si>
    <t>86.5%</t>
  </si>
  <si>
    <t>13.5%</t>
  </si>
  <si>
    <t>27.1%</t>
  </si>
  <si>
    <t>41.0%</t>
  </si>
  <si>
    <t>No, not undertaking any language courses</t>
  </si>
  <si>
    <t>No, would like to take a language course but lacks information, or availability in location</t>
  </si>
  <si>
    <t>Yes, currently registered and undertaking language course</t>
  </si>
  <si>
    <t>Yes, currently registered and will start language course soon</t>
  </si>
  <si>
    <t>Yes, previously undertook and completed a language course</t>
  </si>
  <si>
    <t>Yes, previously undertook but didn't complete the language course</t>
  </si>
  <si>
    <t>72.3%</t>
  </si>
  <si>
    <t>80.5%</t>
  </si>
  <si>
    <t>55.8%</t>
  </si>
  <si>
    <t>40.9%</t>
  </si>
  <si>
    <t>97.0%</t>
  </si>
  <si>
    <t>77.8%</t>
  </si>
  <si>
    <t>77.0%</t>
  </si>
  <si>
    <t>70.8%</t>
  </si>
  <si>
    <t>75.6%</t>
  </si>
  <si>
    <t>81.4%</t>
  </si>
  <si>
    <t>He/she can understand and use most everyday expressions</t>
  </si>
  <si>
    <t>He/she can understand the essence of clear speech and can write simple texts</t>
  </si>
  <si>
    <t>He/she doesn't understand the local language at all</t>
  </si>
  <si>
    <t>He/she is fluent in the local language (Can understand many complex texts and uses the local language regularly without any issues)</t>
  </si>
  <si>
    <t>He/she understands and can use only a few words and phrases</t>
  </si>
  <si>
    <t>17.9%</t>
  </si>
  <si>
    <t>40.3%</t>
  </si>
  <si>
    <t>34.6%</t>
  </si>
  <si>
    <t>44.8%</t>
  </si>
  <si>
    <t>No, attended school but did not sit for required tests/exams</t>
  </si>
  <si>
    <t>No, failed their required tests/exams</t>
  </si>
  <si>
    <t>Was not attending during past school year</t>
  </si>
  <si>
    <t>Yes, obtained grades/certificate after passing required tests/exams</t>
  </si>
  <si>
    <t>Early childhood educational development or pre-primary school (e.g. Kindergarten, pre-school, école maternelle or similar school for very young children)</t>
  </si>
  <si>
    <t>Higher education institutions (university, academy etc)</t>
  </si>
  <si>
    <t>Primary school</t>
  </si>
  <si>
    <t>Secondary school</t>
  </si>
  <si>
    <t>Technical and vocational/professional education and training</t>
  </si>
  <si>
    <t>28.5%</t>
  </si>
  <si>
    <t>29.0%</t>
  </si>
  <si>
    <t>41.6%</t>
  </si>
  <si>
    <t>47.9%</t>
  </si>
  <si>
    <t>52.1%</t>
  </si>
  <si>
    <t>70.4%</t>
  </si>
  <si>
    <t>64.3%</t>
  </si>
  <si>
    <t>36.8%</t>
  </si>
  <si>
    <t>27.4%</t>
  </si>
  <si>
    <t>31.5%</t>
  </si>
  <si>
    <t>No bullying experienced</t>
  </si>
  <si>
    <t>Yes, by both</t>
  </si>
  <si>
    <t>Yes, by other students/peers</t>
  </si>
  <si>
    <t>Already graduated</t>
  </si>
  <si>
    <t>Attending face-to-face-education with teachers/other educational personnel in an informal education facility outside of the education system of [host country]</t>
  </si>
  <si>
    <t>Child too young</t>
  </si>
  <si>
    <t>Dropped out because of a language, cultural or social barrier</t>
  </si>
  <si>
    <t>Dropped out because of mental health issues</t>
  </si>
  <si>
    <t>Dropped out due to Bullying/trauma</t>
  </si>
  <si>
    <t>Family preference / no particular reason</t>
  </si>
  <si>
    <t>I do not want to put additional burden on child(ren) to follow both (Ukr+ host country) curriculum</t>
  </si>
  <si>
    <t>Intention to move to another country</t>
  </si>
  <si>
    <t>Intention to move to another town or region in [host country]</t>
  </si>
  <si>
    <t>Intention to return to Ukraine</t>
  </si>
  <si>
    <t>Lack of certification through graduation</t>
  </si>
  <si>
    <t>Lack of inclusive schools (allowing the enrolment and learning of children with disabilities)</t>
  </si>
  <si>
    <t>Lack of information: we do not know how, where and when to enroll</t>
  </si>
  <si>
    <t>Lack of IT equipment</t>
  </si>
  <si>
    <t>Lack of school materials (notebooks, books, pencils)</t>
  </si>
  <si>
    <t>Lack of school meals</t>
  </si>
  <si>
    <t>Lack of schools in accessible distance</t>
  </si>
  <si>
    <t>Lack of vaccination certificate</t>
  </si>
  <si>
    <t>Language barrier</t>
  </si>
  <si>
    <t>No longer enrolled in a school in Ukraine but is using remote/on-line teaching tools at home to continue learning</t>
  </si>
  <si>
    <t>Not enrolled in [host country] because it wants to avoid the burden of studying in [host country] and in Ukraine at the same time</t>
  </si>
  <si>
    <t>Preparatory classess were not available</t>
  </si>
  <si>
    <t>Still enrolled in a school in Ukraine and is attending this school remotely/on-line while staying abroad</t>
  </si>
  <si>
    <t>The [host country] schools are too expensive</t>
  </si>
  <si>
    <t>The schools we considered in [host country] may place the child in a lower grade, so they 'lose' one or more school years</t>
  </si>
  <si>
    <t>There was no space in school</t>
  </si>
  <si>
    <t>There were errors with application</t>
  </si>
  <si>
    <t>We are waiting for a response to the application</t>
  </si>
  <si>
    <t>33.8%</t>
  </si>
  <si>
    <t>14.3%</t>
  </si>
  <si>
    <t>48.6%</t>
  </si>
  <si>
    <t>44.2%</t>
  </si>
  <si>
    <t>34.2%</t>
  </si>
  <si>
    <t>46.2%</t>
  </si>
  <si>
    <t>86.4%</t>
  </si>
  <si>
    <t>16.1%</t>
  </si>
  <si>
    <t>83.9%</t>
  </si>
  <si>
    <t>86.7%</t>
  </si>
  <si>
    <t>60.9%</t>
  </si>
  <si>
    <t>I have not decided yet</t>
  </si>
  <si>
    <t>No, but will opt for home schooling in [host country]</t>
  </si>
  <si>
    <t>No, i don't plan to enroll</t>
  </si>
  <si>
    <t>No, I plan to enroll elsewhere/ in a third country</t>
  </si>
  <si>
    <t>No, I plan to enroll only in Ukraine</t>
  </si>
  <si>
    <t>Yes, in a school, kindergarten or nursery in [host country]</t>
  </si>
  <si>
    <t>Yes, in an international school in [host country]</t>
  </si>
  <si>
    <t>18.0%</t>
  </si>
  <si>
    <t>10.6%</t>
  </si>
  <si>
    <t>No, was not learning remotely/on-line at all</t>
  </si>
  <si>
    <t>Yes, is learning remotely and/or on-line</t>
  </si>
  <si>
    <t>73.8%</t>
  </si>
  <si>
    <t>26.2%</t>
  </si>
  <si>
    <t>74.6%</t>
  </si>
  <si>
    <t>74.1%</t>
  </si>
  <si>
    <t>25.9%</t>
  </si>
  <si>
    <t>54.3%</t>
  </si>
  <si>
    <t>62.5%</t>
  </si>
  <si>
    <t>37.5%</t>
  </si>
  <si>
    <t>76.3%</t>
  </si>
  <si>
    <t>Enrolled in a school in [host country] and is only studying the Ukrainian component of of the Ukrainian curriculum (український компонент освітніх програм) remotely/on-line while staying abroad</t>
  </si>
  <si>
    <t>Is following online or remote lessons according to the curriculum of the school in [host country]</t>
  </si>
  <si>
    <t>No longer enrolled in a school in Ukraine and is using other remote/on-line teaching tools at home to continue learning while staying abroad</t>
  </si>
  <si>
    <t>Using other on-line or remote teaching methods (OTHER than the All-Ukrainian Online School Online platform - Всеукраїнська школа онлайн)</t>
  </si>
  <si>
    <t>Using the All-Ukrainian Online School Online platform (Всеукраїнська школа онлайн)</t>
  </si>
  <si>
    <t>15.0%</t>
  </si>
  <si>
    <t>82.1%</t>
  </si>
  <si>
    <t>82.0%</t>
  </si>
  <si>
    <t>81.8%</t>
  </si>
  <si>
    <t>80.6%</t>
  </si>
  <si>
    <t>87.7%</t>
  </si>
  <si>
    <t>86.0%</t>
  </si>
  <si>
    <t>81.0%</t>
  </si>
  <si>
    <t>19.0%</t>
  </si>
  <si>
    <t>94.9%</t>
  </si>
  <si>
    <t>42.6%</t>
  </si>
  <si>
    <t>55.1%</t>
  </si>
  <si>
    <t>84.6%</t>
  </si>
  <si>
    <t>51.4%</t>
  </si>
  <si>
    <t>42.9%</t>
  </si>
  <si>
    <t>calc_employed_indiv_age_group</t>
  </si>
  <si>
    <t>36.3%</t>
  </si>
  <si>
    <t>55.3%</t>
  </si>
  <si>
    <t>16.3%</t>
  </si>
  <si>
    <t>97.3%</t>
  </si>
  <si>
    <t>DR.16_SS_LEAD_HH</t>
  </si>
  <si>
    <t>55.9%</t>
  </si>
  <si>
    <t>SE1_SS_EDU_LVL</t>
  </si>
  <si>
    <t>Bachelor (first level of higher education)</t>
  </si>
  <si>
    <t>60.7%</t>
  </si>
  <si>
    <t>37.6%</t>
  </si>
  <si>
    <t>Master (second level of higher education)</t>
  </si>
  <si>
    <t>39.0%</t>
  </si>
  <si>
    <t>No education</t>
  </si>
  <si>
    <t>Primary education</t>
  </si>
  <si>
    <t>Secondary education</t>
  </si>
  <si>
    <t>18.8%</t>
  </si>
  <si>
    <t>Specialization</t>
  </si>
  <si>
    <t>42.5%</t>
  </si>
  <si>
    <t>Technical or Vocational</t>
  </si>
  <si>
    <t>59.5%</t>
  </si>
  <si>
    <t>45.0%</t>
  </si>
  <si>
    <t>56.8%</t>
  </si>
  <si>
    <t>employed_resp_age_group</t>
  </si>
  <si>
    <t>52.2%</t>
  </si>
  <si>
    <t>53.2%</t>
  </si>
  <si>
    <t>33.2%</t>
  </si>
  <si>
    <t>60.8%</t>
  </si>
  <si>
    <t>No, I/we haven't been able to visit Ukraine</t>
  </si>
  <si>
    <t>No, I/we haven't considered the need to visit Ukraine</t>
  </si>
  <si>
    <t>Yes, more than once</t>
  </si>
  <si>
    <t>Yes, only once</t>
  </si>
  <si>
    <t>32.2%</t>
  </si>
  <si>
    <t>53.0%</t>
  </si>
  <si>
    <t>No, not intending to return even if situation stabilizes</t>
  </si>
  <si>
    <t>Undecided</t>
  </si>
  <si>
    <t>Yes, immediately (within 3 months) after the situation stabilizes</t>
  </si>
  <si>
    <t>Yes, in longer term (after 6 months) after the situation stabilizes</t>
  </si>
  <si>
    <t>Yes, in mid term (within 3-6 months) after the situation stabilizes</t>
  </si>
  <si>
    <t>31.2%</t>
  </si>
  <si>
    <t>37.3%</t>
  </si>
  <si>
    <t>26.5%</t>
  </si>
  <si>
    <t>12.6%</t>
  </si>
  <si>
    <t>8.8%</t>
  </si>
  <si>
    <t>22.7%</t>
  </si>
  <si>
    <t>35.2%</t>
  </si>
  <si>
    <t>13.1%</t>
  </si>
  <si>
    <t>25.6%</t>
  </si>
  <si>
    <t>31.7%</t>
  </si>
  <si>
    <t>32.0%</t>
  </si>
  <si>
    <t>Other: [PLEASE SPECIFY]</t>
  </si>
  <si>
    <t>To access healthcare</t>
  </si>
  <si>
    <t>To access pension / social benefits</t>
  </si>
  <si>
    <t>To bring supplies to relatives or friends</t>
  </si>
  <si>
    <t>To check / repair your property</t>
  </si>
  <si>
    <t>To check conditions to decide whether to return</t>
  </si>
  <si>
    <t>To get personal supplies</t>
  </si>
  <si>
    <t>To help relatives / friends to evacuate</t>
  </si>
  <si>
    <t>To obtain documentation</t>
  </si>
  <si>
    <t>To take care of other family matters</t>
  </si>
  <si>
    <t>To visit relatives</t>
  </si>
  <si>
    <t>To work or take care of your business temporarily</t>
  </si>
  <si>
    <t>14.6%</t>
  </si>
  <si>
    <t>18.1%</t>
  </si>
  <si>
    <t>18.6%</t>
  </si>
  <si>
    <t>59.6%</t>
  </si>
  <si>
    <t>63.3%</t>
  </si>
  <si>
    <t>Do not know - waiting to make a decision</t>
  </si>
  <si>
    <t>Move to another area in host country</t>
  </si>
  <si>
    <t>Move to another country</t>
  </si>
  <si>
    <t>Remain in present location</t>
  </si>
  <si>
    <t>Return to another location inside Ukraine</t>
  </si>
  <si>
    <t>Return to habitual place of residence in Ukraine</t>
  </si>
  <si>
    <t>65.7%</t>
  </si>
  <si>
    <t>78.1%</t>
  </si>
  <si>
    <t>71.5%</t>
  </si>
  <si>
    <t>20.4%</t>
  </si>
  <si>
    <t>69.7%</t>
  </si>
  <si>
    <t>22.3%</t>
  </si>
  <si>
    <t>76.0%</t>
  </si>
  <si>
    <t>67.6%</t>
  </si>
  <si>
    <t>Beneﬁts in host country (social welfare, accommodation) were suspended / removed</t>
  </si>
  <si>
    <t>Faced diﬃculties in relation to entry procedures when crossing the border back into the host country</t>
  </si>
  <si>
    <t>Temporary protection or other legal status was suspended / revoked</t>
  </si>
  <si>
    <t>Health services</t>
  </si>
  <si>
    <t>Legal assistance</t>
  </si>
  <si>
    <t>No GBV awareness</t>
  </si>
  <si>
    <t>Psycho-social services</t>
  </si>
  <si>
    <t>Safety and security services? (police, safe shelters)</t>
  </si>
  <si>
    <t>Specific helpline to call and request a service?</t>
  </si>
  <si>
    <t>95.1%</t>
  </si>
  <si>
    <t>84.1%</t>
  </si>
  <si>
    <t>70.9%</t>
  </si>
  <si>
    <t>87.5%</t>
  </si>
  <si>
    <t>96.2%</t>
  </si>
  <si>
    <t>81.9%</t>
  </si>
  <si>
    <t>66.7%</t>
  </si>
  <si>
    <t>86.3%</t>
  </si>
  <si>
    <t>66.1%</t>
  </si>
  <si>
    <t>97.9%</t>
  </si>
  <si>
    <t>83.6%</t>
  </si>
  <si>
    <t>79.2%</t>
  </si>
  <si>
    <t>67.5%</t>
  </si>
  <si>
    <t>97.1%</t>
  </si>
  <si>
    <t>94.5%</t>
  </si>
  <si>
    <t>69.3%</t>
  </si>
  <si>
    <t>98.4%</t>
  </si>
  <si>
    <t>82.3%</t>
  </si>
  <si>
    <t>59.7%</t>
  </si>
  <si>
    <t>88.3%</t>
  </si>
  <si>
    <t>72.1%</t>
  </si>
  <si>
    <t>97.5%</t>
  </si>
  <si>
    <t>60.2%</t>
  </si>
  <si>
    <t>Discrimination and bias</t>
  </si>
  <si>
    <t>Fear of retaliation</t>
  </si>
  <si>
    <t>Financial constraints</t>
  </si>
  <si>
    <t>Geographic barriers</t>
  </si>
  <si>
    <t>Inadequate service availability</t>
  </si>
  <si>
    <t>Lack of awareness</t>
  </si>
  <si>
    <t>Lack of trained professionals</t>
  </si>
  <si>
    <t>Lack of trust in host country services</t>
  </si>
  <si>
    <t>Language and cultural barriers</t>
  </si>
  <si>
    <t>Legal and institutional barriers</t>
  </si>
  <si>
    <t>No Barriers</t>
  </si>
  <si>
    <t>Stigma and shame</t>
  </si>
  <si>
    <t>21.1%</t>
  </si>
  <si>
    <t>47.1%</t>
  </si>
  <si>
    <t>19.2%</t>
  </si>
  <si>
    <t>16.4%</t>
  </si>
  <si>
    <t>30.0%</t>
  </si>
  <si>
    <t>39.2%</t>
  </si>
  <si>
    <t>21.8%</t>
  </si>
  <si>
    <t>DR7.2_SS_RESP_GEN_AGE_PYRAMID</t>
  </si>
  <si>
    <t>15.4%</t>
  </si>
  <si>
    <t>28.0%</t>
  </si>
  <si>
    <t>Being deported</t>
  </si>
  <si>
    <t>Being exploited (i.e. being engaged in harmful forms of labor, including sexual exploitation, for economic gain of the exploiter)</t>
  </si>
  <si>
    <t>Being kidnapped</t>
  </si>
  <si>
    <t>Being robbed</t>
  </si>
  <si>
    <t>Being threatened with violence</t>
  </si>
  <si>
    <t>Confiscation of ID papers (if relevant)</t>
  </si>
  <si>
    <t>Detention</t>
  </si>
  <si>
    <t>Discrimination or persecution (because of ethnicity, status, gender identity or sexual orientation etc.)</t>
  </si>
  <si>
    <t>Suffering from economic violence</t>
  </si>
  <si>
    <t>Suffering from physical harassment or violence (not sexual)</t>
  </si>
  <si>
    <t>Suffering from sexual harassment or violence</t>
  </si>
  <si>
    <t>Suffering from verbal harassment</t>
  </si>
  <si>
    <t>Trafficking</t>
  </si>
  <si>
    <t>Violence in the household</t>
  </si>
  <si>
    <t>95.0%</t>
  </si>
  <si>
    <t>89.5%</t>
  </si>
  <si>
    <t>87.2%</t>
  </si>
  <si>
    <t>91.4%</t>
  </si>
  <si>
    <t>85.7%</t>
  </si>
  <si>
    <t>61.9%</t>
  </si>
  <si>
    <t>29.9%</t>
  </si>
  <si>
    <t>70.6%</t>
  </si>
  <si>
    <t>29.4%</t>
  </si>
  <si>
    <t>52.0%</t>
  </si>
  <si>
    <t>48.0%</t>
  </si>
  <si>
    <t>HH with at least one member experiencing mental health or psychosocial problems</t>
  </si>
  <si>
    <t>HH with no members experiencing mental health or psychosocial problems</t>
  </si>
  <si>
    <t>17.8%</t>
  </si>
  <si>
    <t>83.3%</t>
  </si>
  <si>
    <t>83.2%</t>
  </si>
  <si>
    <t>77.2%</t>
  </si>
  <si>
    <t>79.6%</t>
  </si>
  <si>
    <t>75.8%</t>
  </si>
  <si>
    <t>85.0%</t>
  </si>
  <si>
    <t>86.1%</t>
  </si>
  <si>
    <t>61.0%</t>
  </si>
  <si>
    <t>70.0%</t>
  </si>
  <si>
    <t>56.7%</t>
  </si>
  <si>
    <t>74.5%</t>
  </si>
  <si>
    <t>64.4%</t>
  </si>
  <si>
    <t>35.6%</t>
  </si>
  <si>
    <t>Creative, recreational, arts, and sports activities or cultural/community events that include MHPSS elements.</t>
  </si>
  <si>
    <t>Group or individual support using a structured intervention designed to improve wellbeing</t>
  </si>
  <si>
    <t>Informal support from a friend, family member or community member</t>
  </si>
  <si>
    <t>MHPSS campaigns</t>
  </si>
  <si>
    <t>None</t>
  </si>
  <si>
    <t>Other (specify)</t>
  </si>
  <si>
    <t>Psychiatry/medication management (prescription of psychotropic drugs for a mental health condition)</t>
  </si>
  <si>
    <t>Psychotherapy / counseling (individual or group therapy designed to treat a mental health condition, provided by a professional, such as a psychologist)</t>
  </si>
  <si>
    <t>Spiritual support</t>
  </si>
  <si>
    <t>Support from my employer</t>
  </si>
  <si>
    <t>Support from the school / educational institution</t>
  </si>
  <si>
    <t>Training for caregivers about how to support a child in distress [if target person is a child]</t>
  </si>
  <si>
    <t>69.2%</t>
  </si>
  <si>
    <t>9.1%</t>
  </si>
  <si>
    <t>54.5%</t>
  </si>
  <si>
    <t>21.3%</t>
  </si>
  <si>
    <t>All Ukrainian HH members</t>
  </si>
  <si>
    <t>Some Ukrainian HH members</t>
  </si>
  <si>
    <t>27.8%</t>
  </si>
  <si>
    <t>72.2%</t>
  </si>
  <si>
    <t>92.5%</t>
  </si>
  <si>
    <t>87.4%</t>
  </si>
  <si>
    <t>78.9%</t>
  </si>
  <si>
    <t>11.8%</t>
  </si>
  <si>
    <t>No improvement at all</t>
  </si>
  <si>
    <t>Yes, showed significant improvement</t>
  </si>
  <si>
    <t>Yes, showed Slight improvement</t>
  </si>
  <si>
    <t>44.9%</t>
  </si>
  <si>
    <t>58.3%</t>
  </si>
  <si>
    <t>41.7%</t>
  </si>
  <si>
    <t>36.9%</t>
  </si>
  <si>
    <t>48.3%</t>
  </si>
  <si>
    <t>57.1%</t>
  </si>
  <si>
    <t>23.1%</t>
  </si>
  <si>
    <t>30.5%</t>
  </si>
  <si>
    <t>91.2%</t>
  </si>
  <si>
    <t>40.4%</t>
  </si>
  <si>
    <t>71.0%</t>
  </si>
  <si>
    <t>99.5%</t>
  </si>
  <si>
    <t>Access to Health Facilities: Health facility too far / transportation issue</t>
  </si>
  <si>
    <t>Access to Health Facilities: Unable to make an appointment</t>
  </si>
  <si>
    <t>Financial: Could not afford fee at the clinic or cost of medication</t>
  </si>
  <si>
    <t>Financial: could not afford fees at hospital</t>
  </si>
  <si>
    <t>Financial: Could not afford transport</t>
  </si>
  <si>
    <t>Knowledge and Information: Lack of knowledge of how to access health services - don't know where to go</t>
  </si>
  <si>
    <t>Lack of health insurance in host country</t>
  </si>
  <si>
    <t>Language barriers (ex: unable to communicate with health staff)</t>
  </si>
  <si>
    <t>Long waiting times</t>
  </si>
  <si>
    <t>Medical staff did not want / refused to provide care.</t>
  </si>
  <si>
    <t>Other barriers, please specify.</t>
  </si>
  <si>
    <t>Personal Factors: Disability prevents access to health facility.</t>
  </si>
  <si>
    <t>Personal Factors: Wanted to wait and see if problem got better on its own.</t>
  </si>
  <si>
    <t>Trust Issues: Do not trust local provider.</t>
  </si>
  <si>
    <t>Unavailable Services: Specific medication, treatment or service needed unavailable.</t>
  </si>
  <si>
    <t>I/they could not afford the medications</t>
  </si>
  <si>
    <t>I/they did not have access to a pharmacy</t>
  </si>
  <si>
    <t>I/they forgot to take them</t>
  </si>
  <si>
    <t>Medications were not available</t>
  </si>
  <si>
    <t>Lack of information on available services</t>
  </si>
  <si>
    <t>Language barriers</t>
  </si>
  <si>
    <t>No services available nearby</t>
  </si>
  <si>
    <t>Physical inaccessibility of the service location</t>
  </si>
  <si>
    <t>Services too expensive</t>
  </si>
  <si>
    <t>Transportation difficulties</t>
  </si>
  <si>
    <t>19.7%</t>
  </si>
  <si>
    <t>80.3%</t>
  </si>
  <si>
    <t>40.5%</t>
  </si>
  <si>
    <t>73.0%</t>
  </si>
  <si>
    <t>No, I do not have access to any of my medications</t>
  </si>
  <si>
    <t>No, I/they did not need medicines</t>
  </si>
  <si>
    <t>Yes, but I/they have access to only some of my medications</t>
  </si>
  <si>
    <t>Yes, I/they have access to all my medications</t>
  </si>
  <si>
    <t>50.1%</t>
  </si>
  <si>
    <t>43.9%</t>
  </si>
  <si>
    <t>46.5%</t>
  </si>
  <si>
    <t>48.9%</t>
  </si>
  <si>
    <t>45.6%</t>
  </si>
  <si>
    <t>49.4%</t>
  </si>
  <si>
    <t>54.1%</t>
  </si>
  <si>
    <t>38.7%</t>
  </si>
  <si>
    <t>35.4%</t>
  </si>
  <si>
    <t>75.1%</t>
  </si>
  <si>
    <t>18.3%</t>
  </si>
  <si>
    <t>38.2%</t>
  </si>
  <si>
    <t>61.3%</t>
  </si>
  <si>
    <t>48.7%</t>
  </si>
  <si>
    <t>Did not need rehabilitation services and/or access to assistive devices</t>
  </si>
  <si>
    <t>Partially (received some but not all needed services)</t>
  </si>
  <si>
    <t>Yes, fully</t>
  </si>
  <si>
    <t>55.6%</t>
  </si>
  <si>
    <t>74.9%</t>
  </si>
  <si>
    <t>17.7%</t>
  </si>
  <si>
    <t>15.3%</t>
  </si>
  <si>
    <t>96.7%</t>
  </si>
  <si>
    <t>73.7%</t>
  </si>
  <si>
    <t>26.3%</t>
  </si>
  <si>
    <t>48.1%</t>
  </si>
  <si>
    <t>51.9%</t>
  </si>
  <si>
    <t>43.7%</t>
  </si>
  <si>
    <t>56.3%</t>
  </si>
  <si>
    <t>37.7%</t>
  </si>
  <si>
    <t>62.3%</t>
  </si>
  <si>
    <t>62.4%</t>
  </si>
  <si>
    <t>77.9%</t>
  </si>
  <si>
    <t>55.0%</t>
  </si>
  <si>
    <t>65.8%</t>
  </si>
  <si>
    <t>57.4%</t>
  </si>
  <si>
    <t>HH with older persons</t>
  </si>
  <si>
    <t>HH without older persons</t>
  </si>
  <si>
    <t>68.8%</t>
  </si>
  <si>
    <t>52.7%</t>
  </si>
  <si>
    <t>48.4%</t>
  </si>
  <si>
    <t>51.6%</t>
  </si>
  <si>
    <t>51.2%</t>
  </si>
  <si>
    <t>34.8%</t>
  </si>
  <si>
    <t>22.2%</t>
  </si>
  <si>
    <t>23.2%</t>
  </si>
  <si>
    <t>35.5%</t>
  </si>
  <si>
    <t>Enough to live on for 1 month in case of an emergency</t>
  </si>
  <si>
    <t>Enough to live on for 12 month or more in case of an emergency</t>
  </si>
  <si>
    <t>Enough to live on for 3 month in case of an emergency</t>
  </si>
  <si>
    <t>Enough to live on for 6 month in case of an emergency</t>
  </si>
  <si>
    <t>Enough to live on for a week or two in case of an emergency</t>
  </si>
  <si>
    <t>No savings to speak of</t>
  </si>
  <si>
    <t>Refuse to answer</t>
  </si>
  <si>
    <t>21.9%</t>
  </si>
  <si>
    <t>27.7%</t>
  </si>
  <si>
    <t>employed_respondent</t>
  </si>
  <si>
    <t>36.0%</t>
  </si>
  <si>
    <t>Birth certificate</t>
  </si>
  <si>
    <t>Has none of the documents</t>
  </si>
  <si>
    <t>Passport of a Citizen of Ukraine / Internal Passport</t>
  </si>
  <si>
    <t>PRT01_SS_ID___national_id_prop</t>
  </si>
  <si>
    <t>Tax Identification Number (TIN / ITN)</t>
  </si>
  <si>
    <t>Valid Biometric passport</t>
  </si>
  <si>
    <t>Valid non-biometric Passport</t>
  </si>
  <si>
    <t>Can't access basic services</t>
  </si>
  <si>
    <t>Can't access education</t>
  </si>
  <si>
    <t>Can't access legal status</t>
  </si>
  <si>
    <t>Can't access work</t>
  </si>
  <si>
    <t>Can't move freely</t>
  </si>
  <si>
    <t>No specific impact</t>
  </si>
  <si>
    <t>Subject to arrest and identify checks</t>
  </si>
  <si>
    <t>Yes, for asylum / refugee status</t>
  </si>
  <si>
    <t>Yes, for residence permit or visa for employment purposes</t>
  </si>
  <si>
    <t>Yes, for residence permit or visa for family reasons</t>
  </si>
  <si>
    <t>Yes, for residence permit or visa for other reasons</t>
  </si>
  <si>
    <t>Yes, for temporary protection</t>
  </si>
  <si>
    <t>Have applied for temporary protection and waiting for decision</t>
  </si>
  <si>
    <t>Have been granted temporary protection in this country</t>
  </si>
  <si>
    <t>Permanent / long-term residence permit or visa (12 months or more - unconnected to temporary protection)</t>
  </si>
  <si>
    <t>Bit unsafe</t>
  </si>
  <si>
    <t>Fairly safe</t>
  </si>
  <si>
    <t>Very safe</t>
  </si>
  <si>
    <t>Very unsafe (please specify why - open text)</t>
  </si>
  <si>
    <t>50.4%</t>
  </si>
  <si>
    <t>Fully aware</t>
  </si>
  <si>
    <t>Somewhat aware</t>
  </si>
  <si>
    <t>Somewhat unaware</t>
  </si>
  <si>
    <t>81.7%</t>
  </si>
  <si>
    <t>83.1%</t>
  </si>
  <si>
    <t>I haven't come across any aid workers</t>
  </si>
  <si>
    <t>I was not informed of my entitlements</t>
  </si>
  <si>
    <t>Other, please specify:</t>
  </si>
  <si>
    <t>They are disrespectful in their interactions with individual members of our community</t>
  </si>
  <si>
    <t>They ask for bribes or payment for aid/services</t>
  </si>
  <si>
    <t>They ask for favors in exchange for the aid/service</t>
  </si>
  <si>
    <t>They do not speak my language</t>
  </si>
  <si>
    <t>They show a lack of empathy and understanding for our situation</t>
  </si>
  <si>
    <t>They show a lack of respect for local cultures</t>
  </si>
  <si>
    <t>When we give them feedback or make complaints, nothing changes</t>
  </si>
  <si>
    <t>Complaint / Suggestion box</t>
  </si>
  <si>
    <t>Email</t>
  </si>
  <si>
    <t>Face-to-Face interactions</t>
  </si>
  <si>
    <t>Messaging Apps</t>
  </si>
  <si>
    <t>Online form</t>
  </si>
  <si>
    <t>Social Media</t>
  </si>
  <si>
    <t>Telephone calls</t>
  </si>
  <si>
    <t>57.7%</t>
  </si>
  <si>
    <t>42.3%</t>
  </si>
  <si>
    <t>65.2%</t>
  </si>
  <si>
    <t>77.7%</t>
  </si>
  <si>
    <t>88.2%</t>
  </si>
  <si>
    <t>92.6%</t>
  </si>
  <si>
    <t>No, it has not changed</t>
  </si>
  <si>
    <t>Yes, it has become worse</t>
  </si>
  <si>
    <t>Yes, it has improved</t>
  </si>
  <si>
    <t>91.9%</t>
  </si>
  <si>
    <t>Bad</t>
  </si>
  <si>
    <t>Good</t>
  </si>
  <si>
    <t>Neutral</t>
  </si>
  <si>
    <t>Very bad</t>
  </si>
  <si>
    <t>Very good</t>
  </si>
  <si>
    <t>61.4%</t>
  </si>
  <si>
    <t>52.4%</t>
  </si>
  <si>
    <t>60.5%</t>
  </si>
  <si>
    <t>hh_has_at_least_one_older_person</t>
  </si>
  <si>
    <t>Discriminatory behavior</t>
  </si>
  <si>
    <t>Hostile/aggressive comments in news forums online</t>
  </si>
  <si>
    <t>Hostile/aggressive comments in social media</t>
  </si>
  <si>
    <t>Other - please specify:</t>
  </si>
  <si>
    <t>Physical attack</t>
  </si>
  <si>
    <t>Verbal aggression</t>
  </si>
  <si>
    <t>93.8%</t>
  </si>
  <si>
    <t>DR8_NUM_HH_SIZE_cat</t>
  </si>
  <si>
    <t>10000+</t>
  </si>
  <si>
    <t>1501-3000</t>
  </si>
  <si>
    <t>3001-5000</t>
  </si>
  <si>
    <t>5001-8000</t>
  </si>
  <si>
    <t>8001-10000</t>
  </si>
  <si>
    <t>39.9%</t>
  </si>
  <si>
    <t>10001-30000</t>
  </si>
  <si>
    <t>30001-50000</t>
  </si>
  <si>
    <t>3001-6000</t>
  </si>
  <si>
    <t>501-1500</t>
  </si>
  <si>
    <t>6001-10000</t>
  </si>
  <si>
    <t>24.7%</t>
  </si>
  <si>
    <t>10001-14000</t>
  </si>
  <si>
    <t>14000+</t>
  </si>
  <si>
    <t>1001-2000</t>
  </si>
  <si>
    <t>2001-4000</t>
  </si>
  <si>
    <t>4001-6000</t>
  </si>
  <si>
    <t>6001-8000</t>
  </si>
  <si>
    <t>8000+</t>
  </si>
  <si>
    <t>1001-1500</t>
  </si>
  <si>
    <t>1501-2000</t>
  </si>
  <si>
    <t>2001-3000</t>
  </si>
  <si>
    <t>501-1000</t>
  </si>
  <si>
    <t>1000+</t>
  </si>
  <si>
    <t>201-500</t>
  </si>
  <si>
    <t>501-800</t>
  </si>
  <si>
    <t>801-1000</t>
  </si>
  <si>
    <t>49.8%</t>
  </si>
  <si>
    <t>5000+</t>
  </si>
  <si>
    <t>45.2%</t>
  </si>
  <si>
    <t>19.8%</t>
  </si>
  <si>
    <t>28.8%</t>
  </si>
  <si>
    <t>41.9%</t>
  </si>
  <si>
    <t>33.9%</t>
  </si>
  <si>
    <t>52.9%</t>
  </si>
  <si>
    <t>38.4%</t>
  </si>
  <si>
    <t>Accommodation and food services ( includes hotels, motels, guesthouses, pensions, boarding houses, student residences, restaurants, bars, taverns, coffee shops, cafeterias, food stalls, mobile food carts, event catering, canteens)</t>
  </si>
  <si>
    <t>Agriculture, forestry, fishing (includes growing of crops and raising and breeding of animals: farms, fish farms, fishing companies, plant nurseries, logging companies, hunting and trapping businesses)</t>
  </si>
  <si>
    <t>Construction ( includes construction companies, businesses engaged in construction or repair of houses, buildings, motorways, streets, bridges, industrial facilities, companies engaged in demolition and site preparation works, electrical, plumbing or other construction installation work, building painting (interior and exterior))</t>
  </si>
  <si>
    <t>Education ( includes schools, universities, pre-school centers, vocational training centers, adult education providers, sports schools and training centers, summer camps, art and music training centers, religious schools, educational counselling services)</t>
  </si>
  <si>
    <t>Electricity, gas, water supply, waste management ( includes electric, gas, water companies, water treatment facilities, sewage treatment facilities, waste collection companies)</t>
  </si>
  <si>
    <t>Financial, insurance, real estate services ( including insurance, reinsurance and pension funding activities, selling, buying or renting real estate)</t>
  </si>
  <si>
    <t>Human health and social services ( includes hospitals, health clinics, dental clinics, diagnostic laboratories, imaging centers, nursing care facilities, nursing homes, psychiatry centers, assisted living facilities, facilities for treatment of addictions, homeless shelters, child daycare centers)</t>
  </si>
  <si>
    <t>Manufacturing ( includes manufacture of food and non-food products: factories, plants, assembly plants, mills, businesses making crafts, textiles, furniture, milk pasteurizing plants, water bottling plants)</t>
  </si>
  <si>
    <t>Other services (arts, entertainment, communications) ( includes arts and entertainment (libraries, museums, sports facilities), production and distribution of information (publishing books, newspapers, magazines, tv broadcasting), activities of organizations (trade unions, religious and political organizations))</t>
  </si>
  <si>
    <t>Personal services or domestic services ( personal services, like washing and cleaning services, hairdressing, massage salons, shoe shining, funeral homes)</t>
  </si>
  <si>
    <t>Professional and administrative services ( all activities that support general business operations: specialized professional activities like legal, accounting, advertising and management consultancy services, architecture and engineering services, security, cleaning and packaging services, scientific research and development)</t>
  </si>
  <si>
    <t>Repair of household goods or vehicles ( repair of computers, personal and other household goods, including vehicles)</t>
  </si>
  <si>
    <t>Trading (buying and selling), car &amp; motorcycle repair ( includes shops, market places, mechanic workshops, international and domestic trading companies, door-to-door sellers, street stalls, commission agents selling any type of products)</t>
  </si>
  <si>
    <t>Transportation and storage ( includes trucking companies, bus companies, taxis, ferry companies, parking businesses, storage companies, mail service providers)</t>
  </si>
  <si>
    <t>20.9%</t>
  </si>
  <si>
    <t>Informal Work Arrangement</t>
  </si>
  <si>
    <t>Written / formal contract</t>
  </si>
  <si>
    <t>60.6%</t>
  </si>
  <si>
    <t>58.0%</t>
  </si>
  <si>
    <t>Employed hybrid in host country</t>
  </si>
  <si>
    <t>Employed in person in host country</t>
  </si>
  <si>
    <t>Employed remotely in host country</t>
  </si>
  <si>
    <t>Employed remotely in other country (not Ukraine or host country)</t>
  </si>
  <si>
    <t>Employed remotely in Ukraine</t>
  </si>
  <si>
    <t>75.3%</t>
  </si>
  <si>
    <t>80.2%</t>
  </si>
  <si>
    <t>79.9%</t>
  </si>
  <si>
    <t>Cannot find a job with a decent pay</t>
  </si>
  <si>
    <t>Discrimination</t>
  </si>
  <si>
    <t>Finding work with a suitable or flexible schedule</t>
  </si>
  <si>
    <t>Lack of education / skills recognition</t>
  </si>
  <si>
    <t>Lack of employment opportunities for someone of my age</t>
  </si>
  <si>
    <t>Lack of employment opportunities suited to my skills or expenrience</t>
  </si>
  <si>
    <t>Lack of formal work (do not want an informal job)</t>
  </si>
  <si>
    <t>Lack of information on how to access the labour market</t>
  </si>
  <si>
    <t>Lack of knowledge of local language</t>
  </si>
  <si>
    <t>Lack of work permit</t>
  </si>
  <si>
    <t>Need to take care of other household member(s)</t>
  </si>
  <si>
    <t>None - no difficulties</t>
  </si>
  <si>
    <t>Not actively looking for work</t>
  </si>
  <si>
    <t>Not planning to stay in this country</t>
  </si>
  <si>
    <t>39.1%</t>
  </si>
  <si>
    <t>Doing unpaid volunteering, community or charity work</t>
  </si>
  <si>
    <t>Engaged in household or family responsibilities including taking care of children and elderly</t>
  </si>
  <si>
    <t>Help in a family business or farm</t>
  </si>
  <si>
    <t>Professional training</t>
  </si>
  <si>
    <t>Retired or Pensioner</t>
  </si>
  <si>
    <t>Run or do any kind of business, farming or other activity to make money</t>
  </si>
  <si>
    <t>Studying</t>
  </si>
  <si>
    <t>Unemployed/job-seeker</t>
  </si>
  <si>
    <t>With a long-term illness, injury or disability</t>
  </si>
  <si>
    <t>Work for someone else for pay, for one or more hours</t>
  </si>
  <si>
    <t>64.6%</t>
  </si>
  <si>
    <t>42.1%</t>
  </si>
  <si>
    <t>Public administration and defence ( includes activities normally carried out by the public administration)</t>
  </si>
  <si>
    <t>Agriculture, forestry or fishery worker (farmers, fishers, animal producers, forestry workers, hunters, trappers)</t>
  </si>
  <si>
    <t>Cleaner, helper, labourer, street worker, refuse worker (elementary occupations and in odd-jobs in different industries: cleaners (domestic, hotel, office), helpers in agriculture, labourers in mining, construction, manufacturing, transport, fast food preparers, kitchen helpers, non-food street sellers, waste pickers, recycling workers)</t>
  </si>
  <si>
    <t>Clerical support worker (clerks and secretaries across different industries)</t>
  </si>
  <si>
    <t>Craft, related trades worker (building, electrical, metal, wood, textiles, food processing (craft workers in building and construction, painters, blacksmiths, toolmakers, metal workers, electrical, electronic, telecommunication installers and repairers, food processing and handicraft workers, tailors, shoe makers, furniture makers)</t>
  </si>
  <si>
    <t>Manager (directors, chief executives, high level officials, managers)</t>
  </si>
  <si>
    <t>Plant or machine operator, assembler, driver (machine operators, assemblers in mining, factories making textiles, chemical, metal, rubber, plastic, paper, food products, wood processing operators. Any drivers, ship deck crews)</t>
  </si>
  <si>
    <t>Professional, technician, associate professional ( engineers, architects, biologists, medical doctors, nurses and other medicine professionals, veterinarians, teachers, finance, marketing, public relations professions, computer and telecommunication professionals, lawyers, business administrators and agents, culture administrators, sports and fitness workers, religious workers, government professionals, chef)</t>
  </si>
  <si>
    <t>Sales, personal care, protective or personal services worker (shop keepers and salespersons, market sellers, street food sellers, cashiers and other sales workers, cooks, waiters, bartenders, hairdressers, beauticians, childcare workers, teacher aides, home nursing aids, travel guides, police officers, security guards)</t>
  </si>
  <si>
    <t>No, I/this person is employed significantly below their level of professional skills or qualifications</t>
  </si>
  <si>
    <t>No, I/this person is employed somewhat below their level of professional skills or qualifications</t>
  </si>
  <si>
    <t>No, the job requires a lot of professional skills or qualifications that this person need to obtain</t>
  </si>
  <si>
    <t>No, the job requires some professional skills or qualifications that this person needs to obtain</t>
  </si>
  <si>
    <t>Yes, the job adequately matches this person's level of professional skills or qualifications</t>
  </si>
  <si>
    <t>Income is sufficient for basic food, utilities, medicine, clothing, but not enough for the purchase of a TV, refrigerator, washing machine, etc.</t>
  </si>
  <si>
    <t>Income is sufficient for food, clothing, utilities, the purchase of a TV or refrigerator, etc., but not enough to buy a car</t>
  </si>
  <si>
    <t>Income is sufficient to buy a car, but not to finance the purchase of house or an apartment</t>
  </si>
  <si>
    <t>Income is sufficient to meet all household needs</t>
  </si>
  <si>
    <t>There is enough income for basic food, but not enough for regular utility bills, medicine, and the purchase of new clothes.</t>
  </si>
  <si>
    <t>There is not enough income for food.</t>
  </si>
  <si>
    <t>56.9%</t>
  </si>
  <si>
    <t>57.0%</t>
  </si>
  <si>
    <t>41.5%</t>
  </si>
  <si>
    <t>76.1%</t>
  </si>
  <si>
    <t>Not satisfied</t>
  </si>
  <si>
    <t>Satisfied</t>
  </si>
  <si>
    <t>94.8%</t>
  </si>
  <si>
    <t>Employment income</t>
  </si>
  <si>
    <t>Other sources (UN/INGOs, investments/property, loans)</t>
  </si>
  <si>
    <t>Social protection benefits from host country government</t>
  </si>
  <si>
    <t>Social protection benefits from Ukraine government</t>
  </si>
  <si>
    <t>72.0%</t>
  </si>
  <si>
    <t>88.9%</t>
  </si>
  <si>
    <t>74.2%</t>
  </si>
  <si>
    <t>40.6%</t>
  </si>
  <si>
    <t>66.0%</t>
  </si>
  <si>
    <t>Accommodation allowance</t>
  </si>
  <si>
    <t>Business grant</t>
  </si>
  <si>
    <t>Child or family benefit</t>
  </si>
  <si>
    <t>Disability benefit</t>
  </si>
  <si>
    <t>Employment injury benefit</t>
  </si>
  <si>
    <t>Low income support allowance</t>
  </si>
  <si>
    <t>Other government/municipal benefit (specify)</t>
  </si>
  <si>
    <t>Other source (specify)</t>
  </si>
  <si>
    <t>Other vulnerability benefit</t>
  </si>
  <si>
    <t>Pension benefit</t>
  </si>
  <si>
    <t>Training grant</t>
  </si>
  <si>
    <t>Unemployment benefit</t>
  </si>
  <si>
    <t>Old-age pension</t>
  </si>
  <si>
    <t>Other Ukrainian government benefit (specify)</t>
  </si>
  <si>
    <t>Parental benefit</t>
  </si>
  <si>
    <t>Cash assistance from humanitarian organizations</t>
  </si>
  <si>
    <t>Income from investment, savings, property</t>
  </si>
  <si>
    <t>Loans or credits</t>
  </si>
  <si>
    <t>Transfers from relatives or friends in Ukraine</t>
  </si>
  <si>
    <t>Transfers from relatives or friends outside of Ukraine</t>
  </si>
  <si>
    <t>64.9%</t>
  </si>
  <si>
    <t>Income decreased</t>
  </si>
  <si>
    <t>Income increased</t>
  </si>
  <si>
    <t>Income remained more or less the same</t>
  </si>
  <si>
    <t>Prefer not to Answer</t>
  </si>
  <si>
    <t>99.8%</t>
  </si>
  <si>
    <t>Already found a job/business, waiting to start</t>
  </si>
  <si>
    <t>Don’t know</t>
  </si>
  <si>
    <t>Has a disability, injury, illness</t>
  </si>
  <si>
    <t>Has family or household responsibilities, including taking care of children or elderly</t>
  </si>
  <si>
    <t>Is a student</t>
  </si>
  <si>
    <t>Is doing unpaid volunteering</t>
  </si>
  <si>
    <t>Is retired</t>
  </si>
  <si>
    <t>Is undergoing vocational training</t>
  </si>
  <si>
    <t>Not interested in finding a job</t>
  </si>
  <si>
    <t>Not planning to stay here</t>
  </si>
  <si>
    <t>Tired of looking for jobs, no suitable jobs in the area</t>
  </si>
  <si>
    <t>44.7%</t>
  </si>
  <si>
    <t>65.3%</t>
  </si>
  <si>
    <t>71.7%</t>
  </si>
  <si>
    <t>76.8%</t>
  </si>
  <si>
    <t>80.8%</t>
  </si>
  <si>
    <t>71.2%</t>
  </si>
  <si>
    <t>72.8%</t>
  </si>
  <si>
    <t>Hourly</t>
  </si>
  <si>
    <t>Monthly</t>
  </si>
  <si>
    <t>Full payment covered by HH</t>
  </si>
  <si>
    <t>No payment covered by HH</t>
  </si>
  <si>
    <t>Partial payment covered by HH</t>
  </si>
  <si>
    <t>60.3%</t>
  </si>
  <si>
    <t>33.4%</t>
  </si>
  <si>
    <t>61.1%</t>
  </si>
  <si>
    <t>63.1%</t>
  </si>
  <si>
    <t>71.1%</t>
  </si>
  <si>
    <t>57.9%</t>
  </si>
  <si>
    <t>34.0%</t>
  </si>
  <si>
    <t>34.9%</t>
  </si>
  <si>
    <t>No, we do not have any agreement</t>
  </si>
  <si>
    <t>We only have a verbal agreement</t>
  </si>
  <si>
    <t>Yes, we have a written agreement</t>
  </si>
  <si>
    <t>45.4%</t>
  </si>
  <si>
    <t>58.6%</t>
  </si>
  <si>
    <t>Do not know the local language or legal requirements for renting property;</t>
  </si>
  <si>
    <t>Landlord refused to provide rental contract;</t>
  </si>
  <si>
    <t>The apartment is rented by another person (shared accommodation);</t>
  </si>
  <si>
    <t>We are in the process of preparing one</t>
  </si>
  <si>
    <t>66.9%</t>
  </si>
  <si>
    <t>46.8%</t>
  </si>
  <si>
    <t>50.6%</t>
  </si>
  <si>
    <t>53.8%</t>
  </si>
  <si>
    <t>48.5%</t>
  </si>
  <si>
    <t>41.8%</t>
  </si>
  <si>
    <t>54.7%</t>
  </si>
  <si>
    <t>12 - 24 months</t>
  </si>
  <si>
    <t>6 - 12 months</t>
  </si>
  <si>
    <t>Less than 6 months</t>
  </si>
  <si>
    <t>More than 24 months</t>
  </si>
  <si>
    <t>55.2%</t>
  </si>
  <si>
    <t>74.0%</t>
  </si>
  <si>
    <t>Long term</t>
  </si>
  <si>
    <t>Short term</t>
  </si>
  <si>
    <t>Uncertain</t>
  </si>
  <si>
    <t>75.4%</t>
  </si>
  <si>
    <t>3-6 months</t>
  </si>
  <si>
    <t>6 months or longer</t>
  </si>
  <si>
    <t>For 2-3 months</t>
  </si>
  <si>
    <t>For the coming week</t>
  </si>
  <si>
    <t>I am not sure</t>
  </si>
  <si>
    <t>Do not feel protected (Unable to lock home securely, insufficient light inside or outside, overall sentiment)</t>
  </si>
  <si>
    <t>Insufficient privacy (no partitions, doors)</t>
  </si>
  <si>
    <t>Insufficient sleeping materials (mattress, blankets etc)</t>
  </si>
  <si>
    <t>Lack of separate showers and/or toilets</t>
  </si>
  <si>
    <t>Lack of sufficient hot water</t>
  </si>
  <si>
    <t>No issues</t>
  </si>
  <si>
    <t>Place is not accessible to persons with disabilities</t>
  </si>
  <si>
    <t>Space doesn't have an organized disposal of waste system</t>
  </si>
  <si>
    <t>Space is not easily accessible using local transportation</t>
  </si>
  <si>
    <t>Space is not sufficiently clean</t>
  </si>
  <si>
    <t>Unable to cook and/or store food properly (cooking facilities are unsafe, insufficient cooking items)</t>
  </si>
  <si>
    <t>Unable to keep warm or cool (no or dysfunctional temperature regulating devices, lack of insulation, insufficient winter clothes)</t>
  </si>
  <si>
    <t>92.1%</t>
  </si>
  <si>
    <t>WG.1.1_SS_DIFF_SEE_strata_49</t>
  </si>
  <si>
    <t>A lot of difficulty</t>
  </si>
  <si>
    <t>Cannot do at all</t>
  </si>
  <si>
    <t>Some difficulty</t>
  </si>
  <si>
    <t>WG.1.2_SS_DIFF_HEAR_strata_50</t>
  </si>
  <si>
    <t>WG.1.3_SS_DIFF_WALK_strata_51</t>
  </si>
  <si>
    <t>WG.1.4_SS_DIFF_REM_strata_52</t>
  </si>
  <si>
    <t>WG.1_SM_PSN_strata_48</t>
  </si>
  <si>
    <t>Communicating, such as understanding or being understood using usual language</t>
  </si>
  <si>
    <t>Hearing, even if using a hearing aid</t>
  </si>
  <si>
    <t>Remembering or concentrating</t>
  </si>
  <si>
    <t>Seeing, even if wearing glasses</t>
  </si>
  <si>
    <t>Self-care, such as washing all over or dressing</t>
  </si>
  <si>
    <t>Walking or climbing steps</t>
  </si>
  <si>
    <t>63.8%</t>
  </si>
  <si>
    <t>32.5%</t>
  </si>
  <si>
    <t>Created variable_name in R</t>
  </si>
  <si>
    <t>Kobo related variable_name</t>
  </si>
  <si>
    <t>Rationale</t>
  </si>
  <si>
    <t>Added</t>
  </si>
  <si>
    <t>INT04_SS_LOC_ADM1</t>
  </si>
  <si>
    <t>If INT04_SS_LOC_ADM1 =="chisinau" then 
Municipality of Chisinau, instead
Rest of Moldova</t>
  </si>
  <si>
    <t>Removed</t>
  </si>
  <si>
    <t>sum_employed</t>
  </si>
  <si>
    <t>sum_employed == 0 ~ 'HH without employed members',
    sum_employed &gt;= 1 ~ 'HH with employed members',</t>
  </si>
  <si>
    <t>DR7.2_SS_RESP_GEN
DR7.3_NUM_RESP_AGE_GROUP
(DR7.3_NUM_RESP_AGE)</t>
  </si>
  <si>
    <t xml:space="preserve">    sum_employed &gt;= 1 ~ 'HH with employed members',</t>
  </si>
  <si>
    <t>DR1_SM_NAT_RESP</t>
  </si>
  <si>
    <t>DR1_SM_NAT</t>
  </si>
  <si>
    <t>grepl("^ukrainian$", tolower(DR1_SM_NAT)) ~ "Ukrainian",
      grepl("ukrainian", tolower(DR1_SM_NAT)) ~ "Dual citizen (Ukrainian and other)"</t>
  </si>
  <si>
    <t>SE2.11_SS_INC_LVL_SATISFACTION</t>
  </si>
  <si>
    <t>SE2.11_SS_INC_LVL</t>
  </si>
  <si>
    <t>% of respondents satisfied with their assessed overall HH income level
If SE2.11_SS_INC_LVL = 'sufficient_but_no_car', 'sufficient_car', or 'sufficient_all', then SE2.11_SS_INC_LVL_SATISFACTION = 'Satisfied'</t>
  </si>
  <si>
    <t>SE2.11d_NUM_BEN_OTH_TOTAL</t>
  </si>
  <si>
    <t>SE2.11d_NUM_BEN_OTH_CSH
SE2.11d_NUM_BEN_OTH_INV
SE2.11d_NUM_BEN_OTH_LON
SE2.11d_NUM_BEN_OTH_OTH</t>
  </si>
  <si>
    <t>Amount of other forms of income, as sum of variables</t>
  </si>
  <si>
    <t>DR8_NUM_HH_SIZE</t>
  </si>
  <si>
    <t>% of HH by HH size:
"1 person"
"2-3 people"
"4 or more people"</t>
  </si>
  <si>
    <t>sum_older_persons</t>
  </si>
  <si>
    <t>sum_older_persons &gt; 0 ~ "HH with older persons", 
    TRUE ~ "HH without older persons"</t>
  </si>
  <si>
    <t>DR.16_SS_LEAD_HH
DR12_SS_GEN</t>
  </si>
  <si>
    <t>H11_SS_PSY_HH</t>
  </si>
  <si>
    <t>H11_SS_PSY</t>
  </si>
  <si>
    <t>% of HH with at least one member experiencing mental health or psychosocial problems
If for at least one HH member H11_SS_PSY = 'yes', H11_SS_PSY_HH = 'HH with at least one member experiencing mental health or psychosocial problems'</t>
  </si>
  <si>
    <t>iteration_hh
employed_indiv
(calc_labour_force
calc_employed
calc_unemployed)</t>
  </si>
  <si>
    <t>% of respondents in the labour force:
employed_indiv filtered by iteration_hh = 1 (respondent)</t>
  </si>
  <si>
    <t>DR7.3_NUM_RESP_AGE</t>
  </si>
  <si>
    <t>SHL01.1_SS_ACCOM_ARR_type</t>
  </si>
  <si>
    <t>SHL01.1_SS_ACCOM_ARR</t>
  </si>
  <si>
    <t>% of HHs by type of accommodation payment arrangement:
If SHL01.1_SS_ACCOM_ARR = 'full_payment_by_household', then SHL01.1_SS_ACCOM_ARR_type = 'Full payment covered by HH'
If SHL01.1_SS_ACCOM_ARR = 'no_payment_free_government', 'no_payment_free_hosted', 'no_payment_subsidized_by_emp', then SHL01.1_SS_ACCOM_ARR_type = 'No payment covered by HH'
Otherwise, SHL01.1_SS_ACCOM_ARR_type = 'Partial payment covered by HH'</t>
  </si>
  <si>
    <t>SHL05_SS_DUR_STAY_cat</t>
  </si>
  <si>
    <t>SHL05_SS_DUR_STAY</t>
  </si>
  <si>
    <t>% of HHs with short-term accommodation:
If SHL05_SS_DUR_STAY = 'for_the_coming_week', 'for_up_to_1_month' or 'for_2_3_months', SHL05_SS_DUR_STAY_cat = 'Short term', otherwise 'Long term'</t>
  </si>
  <si>
    <t>GBV01f_SS_AWARENESS</t>
  </si>
  <si>
    <t>GBV01a_SS_HLTH
GBV01b_SS_PSY
GBV01c_SS_SAFE
GBV01d_SS_HELPLINE
GBV01e_SS_LEGAL</t>
  </si>
  <si>
    <t>Grouping all select_one GBV awareness questions into a select_multiple, to show % aware of any GBV service</t>
  </si>
  <si>
    <t>CP00_UNACCOMP_CHILD_HH</t>
  </si>
  <si>
    <t>CP04_SS_CHILD_CARE
CP00_UNACCOMP_CHILD</t>
  </si>
  <si>
    <t>(CP04_SS_CHILD_CARE == "yes" | CP00_UNACCOMP_CHILD == "yes") ~ "Yes",
  !is.na(CP00_UNACCOMP_CHILD) &amp; !is.na(CP04_SS_CHILD_CARE) ~ "No",
  T ~ NA</t>
  </si>
  <si>
    <t>H13_SS_HLT_INS_MDA_HH</t>
  </si>
  <si>
    <t>H13_SS_HLT_INS_MDA
H13_SS_HLT_INS_MDA_NUMBER</t>
  </si>
  <si>
    <t>H13_SS_HLT_INS_MDA == "no" ~ "No",
    H13_SS_HLT_INS_MDA == "yes" &amp; H13_SS_HLT_INS_MDA_NUMBER == total_ukranians ~ "All Ukrainian HH members",
    H13_SS_HLT_INS_MDA == "yes" &amp; H13_SS_HLT_INS_MDA_NUMBER &lt; total_ukranians ~ "Some Ukrainian HH members",</t>
  </si>
  <si>
    <t>SE.2.1_NUM_FOOD_cat</t>
  </si>
  <si>
    <t>SE.2.1_NUM_FOOD</t>
  </si>
  <si>
    <t>SE.2.2_NUM_ACCOM_cat</t>
  </si>
  <si>
    <t>SE.2.2_NUM_ACCOM</t>
  </si>
  <si>
    <t>SE.2.6_NUM_HH_BILL_cat</t>
  </si>
  <si>
    <t>SE.2.6_NUM_HH_BILL</t>
  </si>
  <si>
    <t>SE.2.3_NUM_HLTH_cat</t>
  </si>
  <si>
    <t>SE.2.3_NUM_HLTH</t>
  </si>
  <si>
    <t>SE.2.4_NUM_HYG_cat</t>
  </si>
  <si>
    <t>SE.2.4_NUM_HYG</t>
  </si>
  <si>
    <t>SE.2.5_NUM_COMM_cat</t>
  </si>
  <si>
    <t>SE.2.5_NUM_COMM</t>
  </si>
  <si>
    <t>SE.2.7_NUM_OTH_cat</t>
  </si>
  <si>
    <t>SE.2.7_NUM_OTH</t>
  </si>
  <si>
    <t>SE.2.8_NUM_HLTH_6_MTH_cat</t>
  </si>
  <si>
    <t>SE.2.8_NUM_HLTH_6_MTH</t>
  </si>
  <si>
    <t>SE.2.9_NUM_DEBT_cat</t>
  </si>
  <si>
    <t>SE.2.9_NUM_DEBT</t>
  </si>
  <si>
    <t>SE.2.10_NUM_EDU_cat</t>
  </si>
  <si>
    <t>SE.2.10_NUM_EDU</t>
  </si>
  <si>
    <t>SE2.11b_NUM_BEN_AMT_Tot_cat</t>
  </si>
  <si>
    <t>SE2.11b_NUM_BEN_AMT_Tot</t>
  </si>
  <si>
    <t>Grouping income (numeric) into ranges, to show % of HH by range of income:
0-1000
1001-2000
2001-4000
4001-8000
8000+</t>
  </si>
  <si>
    <t>SE2.11c_NUM_BEN_AMT_PEN_UKR_OLDAGE_cat</t>
  </si>
  <si>
    <t>SE2.11c_NUM_BEN_AMT_PEN_UKR_OLDAGE</t>
  </si>
  <si>
    <t>Grouping income (numeric) into ranges, to show % of HH by range of income:
0-1000
1001-2000
2001-3000
3001-4000
4001-6000
6001-9000
9001-12000
12001-16000
16000+</t>
  </si>
  <si>
    <t>SE2.11c_NUM_BEN_AMT_PEN_UKR_OTHER_cat</t>
  </si>
  <si>
    <t>SE2.11c_NUM_BEN_AMT_PEN_UKR_OTHER</t>
  </si>
  <si>
    <t>Grouping income (numeric) into ranges, to show % of HH by range of income:
0-1000
1001-2000
2001-3000
3001-5000
5000+</t>
  </si>
  <si>
    <t>SE2.11d_NUM_BEN_OTH_CSH_cat</t>
  </si>
  <si>
    <t>SE2.11d_NUM_BEN_OTH_CSH</t>
  </si>
  <si>
    <t>Grouping income (numeric) into ranges, to show % of HH by range of income:
0-2000
2001-5000
5001-7000
7001-9000
9001-11000
11001-15200
15200+</t>
  </si>
  <si>
    <t>SE2.11d_NUM_BEN_OTH_OTH_cat</t>
  </si>
  <si>
    <t>SE2.11d_NUM_BEN_OTH_OTH</t>
  </si>
  <si>
    <t>Grouping income (numeric) into ranges, to show % of HH by range of income:
0-1000
1001-3000
3001-7000
7001-12000
12001-20000
20000+</t>
  </si>
  <si>
    <t>total_expenditure_cat</t>
  </si>
  <si>
    <t>total_expenditure</t>
  </si>
  <si>
    <t>total_expenditure &gt; 0 &amp; total_expenditure &lt;= 4000 ~ "1-4000",
           total_expenditure &gt;= 4001 &amp; total_expenditure &lt;= 8000 ~ "4001-8000",
           total_expenditure &gt;= 8001 &amp; total_expenditure &lt;= 12000 ~ "8001-12000",
           total_expenditure &gt;= 12001 &amp; total_expenditure &lt;= 16000 ~ "12001- 16000",
           total_expenditure &gt;= 16001 &amp; total_expenditure &lt;= 20000 ~ "16001 - 20000",
           total_expenditure &gt; 20000 ~ "20000+",</t>
  </si>
  <si>
    <t>calc_total_hh_income_cat</t>
  </si>
  <si>
    <t>calc_total_hh_income</t>
  </si>
  <si>
    <t>calc_total_hh_income_per_capita</t>
  </si>
  <si>
    <t>calc_total_hh_income
DR8_NUM_HH_SIZE</t>
  </si>
  <si>
    <t>calc_no_income</t>
  </si>
  <si>
    <t>SE2.11_SS_INC_SOR</t>
  </si>
  <si>
    <t>If SE2.11_SS_INC_SOR = no_income, then calc_no_income = no_income. Else, SE2.11_SS_INC_SOR = income_reported</t>
  </si>
  <si>
    <t>SE.2.1_NUM_FOOD_per_capita</t>
  </si>
  <si>
    <t>SE.2.1_NUM_FOOD
DR8_NUM_HH_SIZE</t>
  </si>
  <si>
    <t>Expenses divided by HH size to calculate expenses per capita</t>
  </si>
  <si>
    <t>SE.2.2_NUM_ACCOM_per_capita</t>
  </si>
  <si>
    <t>SE.2.2_NUM_ACCOM
DR8_NUM_HH_SIZE</t>
  </si>
  <si>
    <t>SE.2.6_NUM_HH_BILL_per_capita</t>
  </si>
  <si>
    <t>SE.2.6_NUM_HH_BILL
DR8_NUM_HH_SIZE</t>
  </si>
  <si>
    <t>SE.2.3_NUM_HLTH_per_capita</t>
  </si>
  <si>
    <t>SE.2.3_NUM_HLTH
DR8_NUM_HH_SIZE</t>
  </si>
  <si>
    <t>SE.2.8_NUM_HLTH_6_MTH_per_capita</t>
  </si>
  <si>
    <t>SE.2.8_NUM_HLTH_6_MTH
DR8_NUM_HH_SIZE</t>
  </si>
  <si>
    <t>SE.2.4_NUM_HYG_per_capita</t>
  </si>
  <si>
    <t>SE.2.4_NUM_HYG
DR8_NUM_HH_SIZE</t>
  </si>
  <si>
    <t>SE.2.5_NUM_COMM_per_capita</t>
  </si>
  <si>
    <t>SE.2.5_NUM_COMM
DR8_NUM_HH_SIZE</t>
  </si>
  <si>
    <t>SE.2.7_NUM_OTH_per_capita</t>
  </si>
  <si>
    <t>SE.2.7_NUM_OTH
DR8_NUM_HH_SIZE</t>
  </si>
  <si>
    <t>SE.2.9_NUM_DEBT_per_capita</t>
  </si>
  <si>
    <t>SE.2.9_NUM_DEBT
DR8_NUM_HH_SIZE</t>
  </si>
  <si>
    <t>DR11_NUM_AGE</t>
  </si>
  <si>
    <t>DR12_SS_IND_GEN_AGE_PYRAMID</t>
  </si>
  <si>
    <t>DR.12_SS_GEN
DR.11_NUM_AGE_GROUP (DR.11_NUM_AGE)</t>
  </si>
  <si>
    <t>Creating a single variable combining individuals' gender and age groups to be able to create a gender/age pyramid:
0-4 // Female, Male, Other
5-11 // Female, Male, Other
12-17 // Female, Male, Other
18-34 // Female, Male, Other
35-59 // Female, Male, Other
60-74 // Female, Male, Other
75+ // Female, Male, Other</t>
  </si>
  <si>
    <t>DR.14_NUM_AGE_MTH_IND</t>
  </si>
  <si>
    <t>DR.11_NUM_AGE_GROUP_CP</t>
  </si>
  <si>
    <t>DR.11_NUM_AGE</t>
  </si>
  <si>
    <t>E9_SS_DIST_LER_TYP_UKR</t>
  </si>
  <si>
    <t>E9_SS_DIST_LER_TYP</t>
  </si>
  <si>
    <t>% of school-aged children accessing Ukrainian distance learning:
If E9_SS_DIST_LER_TYP = 'enrolled_sch' or 'online_school_ukr', then E9_SS_DIST_LER_TYP_UKR = 'Yes'</t>
  </si>
  <si>
    <t>calc_labour_force
calc_employed
calc_unemployed</t>
  </si>
  <si>
    <t>% of individuals in the labour force:
If calc_labour_force = 0 (No), then employed_indiv = 'Outside the labour force'
If calc_labour_force = 1 (Yes) and calc_employed = 'Yes', then employed_indiv = 'Employed'
If calc_labour_force = 1 (Yes) and calc_unemployed = 'Yes', then employed_indiv = 'Unemployed'</t>
  </si>
  <si>
    <t>H13.1_SM_SUP_TYP_RECEIVED</t>
  </si>
  <si>
    <t>H13.1_SM_SUP_TYP</t>
  </si>
  <si>
    <t>Grouping all select_multiple choices (all the types of support received) into Yes/No categories:
If any support was selected for H13.1_SM_SUP_TYP, H13.1_SM_SUP_TYP_RECEIVED = 'Yes'</t>
  </si>
  <si>
    <t>File directory</t>
  </si>
  <si>
    <t>run_analysis.R</t>
  </si>
  <si>
    <t>script for running the main R markdown script</t>
  </si>
  <si>
    <t>analysis_tabular.R</t>
  </si>
  <si>
    <t>script for running the main analysis</t>
  </si>
  <si>
    <t>src</t>
  </si>
  <si>
    <t>resources</t>
  </si>
  <si>
    <t>contains the Kobo tool and DAF used as input for the script</t>
  </si>
  <si>
    <t>output</t>
  </si>
  <si>
    <t>contains all script output files, html and xls</t>
  </si>
  <si>
    <t>data</t>
  </si>
  <si>
    <t>type</t>
  </si>
  <si>
    <t>name</t>
  </si>
  <si>
    <t>label::English (en)</t>
  </si>
  <si>
    <t>label::Українська (uk)</t>
  </si>
  <si>
    <t>label::Русский (ru)</t>
  </si>
  <si>
    <t>hint::English (en)</t>
  </si>
  <si>
    <t>hint::Українська (uk)</t>
  </si>
  <si>
    <t>hint::Русский (ru)</t>
  </si>
  <si>
    <t>parameters</t>
  </si>
  <si>
    <t>required</t>
  </si>
  <si>
    <t>appearance</t>
  </si>
  <si>
    <t>relevant</t>
  </si>
  <si>
    <t>constraint</t>
  </si>
  <si>
    <t>choice_filter</t>
  </si>
  <si>
    <t>repeat_count</t>
  </si>
  <si>
    <t>calculation</t>
  </si>
  <si>
    <t>start</t>
  </si>
  <si>
    <t>end</t>
  </si>
  <si>
    <t>today</t>
  </si>
  <si>
    <t>deviceid</t>
  </si>
  <si>
    <t>audit</t>
  </si>
  <si>
    <t>track-changes=TRUE</t>
  </si>
  <si>
    <t>begin_group</t>
  </si>
  <si>
    <t>Intro_metadata</t>
  </si>
  <si>
    <t>false</t>
  </si>
  <si>
    <t>field-list</t>
  </si>
  <si>
    <t>note</t>
  </si>
  <si>
    <t>INT00_NOTE_CON</t>
  </si>
  <si>
    <t>I'm [interviewer name] from [organization name]. My organisation is a member of a group of humanitarian agencies (please see this list), which are conducting interviews with refugees from Ukraine. These interviews aim to understand their experiences and needs related to accommodation, health, education, livelihood, inclusion, as well as the risks and threats they have faced. The collected information will be used to improve humanitarian support programs and advocate for the needs of refugees and host communities. The assessment results will also be shared with Ukrainian refugee and host communities.
During the interview, we will collect basic information about you and your household, such as age and gender. However, we will not collect any direct identifiable information like names, ID numbers, or contact details. Any personal data disclosed during the interview will not be recorded or retained. The information gathered is anonymous, confidential, and will only be shared with the mentioned organizations.
Your participation and the information you provide will not affect your application for international protection or access to assistance. It is fully based on your consent. The interview will take approximately 45 minutes, and you can interrupt or stop it at any time. If you prefer not to answer a specific question, just let me know and we will skip it. If you have any questions about this research, feel free to ask now or during the interview.</t>
  </si>
  <si>
    <t>Здрастуйте, мене звати [ім'я інтерв'юера] і я працюю в [назва організації]. Моя організація входить до групи гуманітарних агентств (будь ласка, ознайомтеся з цим списком), які проводять інтерв'ю з біженцями з України. Мета цих інтерв'ю - з'ясувати їхній досвід і потреби, пов'язані з житлом, здоров'ям, освітою, засобами для існування, інклюзією, а також ризики та загрози, з якими вони зіткнулися. Зібрана інформація буде використана для поліпшення програм гуманітарної підтримки та відстоювання потреб біженців і приймаючих спільнот. Результати оцінки також будуть поширені серед українських біженців та приймаючих спільнот.
Під час інтерв'ю ми зберемо основну інформацію про вас і вашу сім'ю, таку як вік і гендер. Однак ми не збиратимемо жодної прямої ідентифікаційної інформації, такої як імена, ідентифікаційні номери або контактні дані. Будь-які особисті дані, розкриті під час інтерв'ю, не записуються і не зберігаються. Зібрана інформація є анонімною, конфіденційною і буде передана тільки зазначеним організаціям.
Ваша участь і надана вами інформація не вплинуть на вашу заяву про надання міжнародного захисту або доступу до допомоги. Участь в інтерв'ю повністю заснована на вашій згоді. Інтерв'ю триватиме близько 45 хвилин, і ви можете перервати або припинити його в будь-який момент. Якщо ви вважаєте за краще не відповідати на конкретне запитання, просто повідомте мені про це, і ми його пропустимо. Якщо у вас є запитання про це дослідження, будь ласка, ставте їх зараз або під час інтерв'ю.</t>
  </si>
  <si>
    <t>Здравствуйте, меня зовут [имя интервьюера] и я работаю в [название организации]. Моя организация входит в группу гуманитарных агентств (пожалуйста, ознакомьтесь с этим списком), которые проводят интервью с беженцами из Украины. Цель этих интервью - выяснить их опыт и потребности, связанные с жильем, здоровьем, образованием, средствами к существованию, инклюзией, а также риски и угрозы, с которыми они столкнулись. Собранная информация будет использована для улучшения программ гуманитарной поддержки и отстаивания потребностей беженцев и принимающих сообществ. Результаты оценки также будут распространены среди украинских беженцев и принимающих сообществ.
Во время интервью мы соберем основную информацию о вас и вашей семье, такую как возраст и гендер. Однако мы не будем собирать никакой прямой идентифицирующей информации, такой как имена, идентификационные номера или контактные данные. Любые личные данные, раскрытые в ходе интервью, не записываются и не сохраняются. Собранная информация является анонимной, конфиденциальной и будет передана только указанным организациям.
Ваше участие и предоставленная вами информация не повлияют на ваше заявление о предоставлении международной защиты или доступа к помощи. Участие в интервью полностью основано на вашем согласии. Интервью займет около 45 минут, и вы можете прервать или прекратить его в любой момент. Если вы предпочитаете не отвечать на конкретный вопрос, просто сообщите мне об этом, и мы его пропустим. Если у вас есть вопросы об этом исследовании, пожалуйста, задавайте их сейчас или во время интервью.</t>
  </si>
  <si>
    <t>select_one yn</t>
  </si>
  <si>
    <t>INT00_SS_UKR_Y_N</t>
  </si>
  <si>
    <t>Do you have at least 1 member of the HH who is Ukrainian and arrive after 24 Feb 2022?</t>
  </si>
  <si>
    <t>Чи є у вашому домогосподарстві хоча б один член, який є українцем і прибув після 24 лютого 2022 року?</t>
  </si>
  <si>
    <t>Есть ли в вашем домохозяйстве хотя бы один член, который является украинцем и прибыл после 24 февраля 2022 года?</t>
  </si>
  <si>
    <t>By Ukrainian, we refer to an individual who solely holds Ukrainian citizenship or to an individual who holds both Russian and Ukrainian citizenship.</t>
  </si>
  <si>
    <t>Під «українцем» слід розуміти людину, яка має виключно українське громадянство, або людину, яка має як російське, так і українське громадянство.</t>
  </si>
  <si>
    <t>Под «украинцем» следует понимать человека, имеющего исключительно украинское гражданство, или человека, имеющего как российское, так и украинское гражданство.</t>
  </si>
  <si>
    <t>true</t>
  </si>
  <si>
    <t>minimal</t>
  </si>
  <si>
    <t>INT00_NOTE_UKR_Y_N</t>
  </si>
  <si>
    <t>Thank you for your time. This survey is only targeting households with at least one Ukrainian refugee.</t>
  </si>
  <si>
    <t>Дякуємо за ваш час. Це опитування спрямоване лише на домогосподарства, в яких є хоча б один український біженець.</t>
  </si>
  <si>
    <t>Спасибо за ваше время. Этот опрос предназначен только для домохозяйств, в которых есть хотя бы один украинский беженец.</t>
  </si>
  <si>
    <t>${INT00_SS_UKR_Y_N} = 'no'</t>
  </si>
  <si>
    <t>INT01_SS_CON</t>
  </si>
  <si>
    <t>Do you agree to take part in the interview and willing and able to respond to the questions on behalf of the household?</t>
  </si>
  <si>
    <t>Чи згодні ви взяти участь в опитуванні, а також бажаєте та можете відповісти на запитання від імені домогосподарства?</t>
  </si>
  <si>
    <t>Согласны ли вы принять участие в опросе, а также хотите и можете ответить на вопросы от имени домохозяйства?</t>
  </si>
  <si>
    <t>${INT00_SS_UKR_Y_N} = 'yes'</t>
  </si>
  <si>
    <t>INT01_SS_CON_NOTE</t>
  </si>
  <si>
    <t>If there is nobody else in your household that wishes to take part in the interview, we will not start the interview and wish to thank you for your time</t>
  </si>
  <si>
    <t>Якщо у вашому домогосподарстві більше нікого немає, хто бажав би прийняти участь в опитуванні, в такому разі ми не будемо розпочинати опитування та хотіли б подякувати вам за приділений вами час</t>
  </si>
  <si>
    <t>Если в вашем домохозяйстве больше никого нет, кто желал бы принять участие в опросе, то мы не будем начинать опрос и хотели бы поблагодарить вас за уделенное вами время.</t>
  </si>
  <si>
    <t>${INT01_SS_CON} = 'no' and ${INT00_SS_UKR_Y_N} = 'yes'</t>
  </si>
  <si>
    <t>integer</t>
  </si>
  <si>
    <t>What is the age of the respondent?</t>
  </si>
  <si>
    <t>Скільки років опитуваному?</t>
  </si>
  <si>
    <t>Сколько лет опрашиваемому?</t>
  </si>
  <si>
    <t>${INT01_SS_CON} = 'yes' and ${INT00_SS_UKR_Y_N} = 'yes'</t>
  </si>
  <si>
    <t>. &gt;= 18 and .&lt;= 100</t>
  </si>
  <si>
    <t>INT02.1_SS_AGE_NOTE</t>
  </si>
  <si>
    <t>We require someone 18 or older to answer the survey, if there is someone else available in your household that can complete the survey please ask them to assist. Otherwise we will need to end the survey now, thank you for your time.</t>
  </si>
  <si>
    <t>Нам потрібно, щоб опитування пройшла особа старша 18-ти років. Якщо у вашому домогосподарстві є ще хтось, хто може пройти опитування, будь ласка, попросіть їх прийняти участь. В іншому випадку ми вимушені завершити опитування зараз, дякуємо вам за приділений вами час.</t>
  </si>
  <si>
    <t>Нам нужно, чтобы опрос прошла особа старше 18 лет. Если в вашем домохозяйстве есть еще кто-нибудь, кто может пройти опрос, пожалуйста, попросите их принять участие. В противном случае мы вынуждены завершить опрос сейчас, благодарим вас за уделенное вами время.</t>
  </si>
  <si>
    <t>${DR7.3_NUM_RESP_AGE} &lt;=17 and ${INT01_SS_CON} = 'yes' and ${INT00_SS_UKR_Y_N} = 'yes'</t>
  </si>
  <si>
    <t>select_one enum_id</t>
  </si>
  <si>
    <t>INT03_TXT_ENUM_ID</t>
  </si>
  <si>
    <t>Enter unique ID of enumerator or name/initials</t>
  </si>
  <si>
    <t>Введіть унікальний ID-номер реєстратора або ім’я/ініціали</t>
  </si>
  <si>
    <t>Введите уникальный ID-номер регистратора или имя/инициалы</t>
  </si>
  <si>
    <t>${INT01_SS_CON} = 'yes' and ${DR7.3_NUM_RESP_AGE} &gt;=18 and ${INT00_SS_UKR_Y_N} = 'yes'</t>
  </si>
  <si>
    <t>select_one mode_collect</t>
  </si>
  <si>
    <t>INT03.1_MOD_COLLECT</t>
  </si>
  <si>
    <t>How the interview takes place?</t>
  </si>
  <si>
    <t>Як відбувається інтерв'ю?</t>
  </si>
  <si>
    <t>Как проходит интервью?</t>
  </si>
  <si>
    <t>select_one location_admin1</t>
  </si>
  <si>
    <t>Enter raion where the interview is taking place</t>
  </si>
  <si>
    <t>Вкажіть район, де проходить опитування</t>
  </si>
  <si>
    <t>Укажите район, где проходит опрос</t>
  </si>
  <si>
    <t>select_one location_admin2</t>
  </si>
  <si>
    <t>INT04_SS_LOC_ADM2</t>
  </si>
  <si>
    <t>Enter settlement where the interview is taking place</t>
  </si>
  <si>
    <t>Вкажіть город, де проходить опитування</t>
  </si>
  <si>
    <t>Укажите населенный пункт, где проходит опрос</t>
  </si>
  <si>
    <t>selected(${INT04_SS_LOC_ADM1},filter) or filter = 'any'</t>
  </si>
  <si>
    <t>text</t>
  </si>
  <si>
    <t>INT04_SS_LOC_ADM2_OTH</t>
  </si>
  <si>
    <t>Please specify:</t>
  </si>
  <si>
    <t>Уточніть, будь ласка:</t>
  </si>
  <si>
    <t>Пожалуйста, укажите:</t>
  </si>
  <si>
    <t>selected(${INT04_SS_LOC_ADM2}, 'other')</t>
  </si>
  <si>
    <t>select_one location_type</t>
  </si>
  <si>
    <t>INT06_SS_LOC_TYPE</t>
  </si>
  <si>
    <t>Type of location of interview</t>
  </si>
  <si>
    <t>Тип місця проведення опитування</t>
  </si>
  <si>
    <t>Тип места проведения опроса</t>
  </si>
  <si>
    <t>INT06_SS_LOC_TYPE_OTH</t>
  </si>
  <si>
    <t>If other: please specify</t>
  </si>
  <si>
    <t>Якщо інше: позначте, будь ласка</t>
  </si>
  <si>
    <t>Если прочее: укажите, пожалуйста</t>
  </si>
  <si>
    <t>${INT06_SS_LOC_TYPE} = 'other' and ${INT01_SS_CON} = 'yes' and ${DR7.3_NUM_RESP_AGE} &gt;=18 and ${INT00_SS_UKR_Y_N} = 'yes'</t>
  </si>
  <si>
    <t>end_group</t>
  </si>
  <si>
    <t>Interview</t>
  </si>
  <si>
    <t>Опитування</t>
  </si>
  <si>
    <t>Опрос</t>
  </si>
  <si>
    <t>Demographics_Household</t>
  </si>
  <si>
    <t>Demographics Household level</t>
  </si>
  <si>
    <t>Демографічні дані на рівні домогосподарства</t>
  </si>
  <si>
    <t>Демографические данные на уровне домохозяйства</t>
  </si>
  <si>
    <t>select_one non_ukr_nationals</t>
  </si>
  <si>
    <t>DR2_SS_NONUKR</t>
  </si>
  <si>
    <t>[If not Ukrainian] What was your status in Ukraine?</t>
  </si>
  <si>
    <t>[Якщо не українське громадянство] Яким був ваш статус в Україні?</t>
  </si>
  <si>
    <t>[Если не украинское гражданство] Каким был ваш статус в Украине?</t>
  </si>
  <si>
    <t>1=0 and (count-selected(${DR1_SM_NAT}) &gt; 0 and not(selected(${DR1_SM_NAT}, 'ukrainian')))</t>
  </si>
  <si>
    <t>DR2_TXT_NONUKR_OTH</t>
  </si>
  <si>
    <t>1=0 and (${DR2_SS_NONUKR} = 'other')</t>
  </si>
  <si>
    <t>select_multiple ethnic_group</t>
  </si>
  <si>
    <t>DR4_NUM_ETH</t>
  </si>
  <si>
    <t>Does your household identify with any of the following ethnic groups or backgrounds?</t>
  </si>
  <si>
    <t>Чи належить ваше домогосподарство до будь-якої з наведених нижче етнічних груп або походжень?</t>
  </si>
  <si>
    <t>Принадлежит ли ваше домохозяйство к любой из следующих этнических групп или происхождений?</t>
  </si>
  <si>
    <t>Self-identification of ethnicity</t>
  </si>
  <si>
    <t>Самовизначеність етнічної приналежності</t>
  </si>
  <si>
    <t>Самоопределение этнической принадлежности</t>
  </si>
  <si>
    <t>1=0</t>
  </si>
  <si>
    <t>not((selected(., 'notapplicable') or selected(., 'prefer_not_to_answer')) and count-selected(.)&gt;1)</t>
  </si>
  <si>
    <t>DR4_TXT_ETH_OTH</t>
  </si>
  <si>
    <t>1=0 and (selected(${DR4_NUM_ETH}, 'other'))</t>
  </si>
  <si>
    <t>select_one oblast</t>
  </si>
  <si>
    <t>DR5_SS_UKR_OBLST</t>
  </si>
  <si>
    <t>In which Oblast did the Ukrainian household member(s) live in Ukraine?</t>
  </si>
  <si>
    <t>В якій області проживали члени українського домогосподарства в Україні?</t>
  </si>
  <si>
    <t>В какой области проживали члены украинского домохозяйства в Украине?</t>
  </si>
  <si>
    <t>Please consider the last oblast where the respondent resided before leaving Ukraine after the escalation of hostilities on February 24, 2022.</t>
  </si>
  <si>
    <t>Будь ласка, вкажіть останню область, у якій проживав респондент до того, як покинув Україну після ескалації конфлікту 24 лютого 2022 року.</t>
  </si>
  <si>
    <t>Пожалуйста, укажите последнюю область, в которой проживал респондент до того, как покинул Украину после эскалации конфликта 24 февраля 2022 года.</t>
  </si>
  <si>
    <t>autocomplete</t>
  </si>
  <si>
    <t>select_one respondent_gender</t>
  </si>
  <si>
    <t>DR7.2_SS_RESP_GEN</t>
  </si>
  <si>
    <t>What gender do you identify with?</t>
  </si>
  <si>
    <t>З яким гендером ви себе ідентифікуєте?</t>
  </si>
  <si>
    <t>С каким гендером вы себя идентифицируете?</t>
  </si>
  <si>
    <t>How many persons (including yourself) are there in your household currently living together and sharing expenses?</t>
  </si>
  <si>
    <t>Скільки осіб (включно з вами) на теперішній час проживають у вашому домогосподарстві разом і несуть спільні витрати?</t>
  </si>
  <si>
    <t>Сколько человек (включая вас) в настоящее время проживают вместе в вашем домохозяйстве и несут общие расходы?</t>
  </si>
  <si>
    <t>*Household definition*: This term will be defined as the respondent plus all individuals, including family or close acquaintances displaced from Ukraine to (host country) following the escalation of the conflict in February 2022, who are living with the respondent at the time of interview, and share key resources and expenses (i.e. share income, key resources and expenses beyond rent).
*Note*: Please include individuals from the host country if they are part of the household.</t>
  </si>
  <si>
    <t>*Визначення терміну - домогосподарство*: цей термін буде визначено як відповідач плюс усі особи, включаючи членів родини чи близьких знайомих, переміщених з України до (країни розміщення) після ескалації конфлікту в лютому 2022 року, які проживають з відповідачем на момент опитування та розділяють ключові ресурси та витрати (тобто розділяють дохід, ключові ресурси та витрати, окрім орендної плати).
*Примітка*: Будь ласка, включіть осіб з приймаючої країни, якщо вони є членами домогосподарства.</t>
  </si>
  <si>
    <t>*Определение понятия - домохозяйство*: этот термин будет определен как ответчик плюс все лица, включая членов семьи или близких знакомых, перемещенных из Украины в страну размещения после эскалации конфликта в феврале 2022 года, проживающих с ответчиком на момент опроса и разделяющих ключевые ресурсы и расходы (т.е. разделяют доход, ключевые ресурсы и расходы, кроме арендной платы).
*Примечание*: Пожалуйста, включите в список лиц из принимающей страны, если они являются частью домохозяйства.</t>
  </si>
  <si>
    <t>. &gt; 0</t>
  </si>
  <si>
    <t>begin_repeat</t>
  </si>
  <si>
    <t>Info</t>
  </si>
  <si>
    <t>Information of family members</t>
  </si>
  <si>
    <t>Дані про членів родини</t>
  </si>
  <si>
    <t>Данные о членах семьи</t>
  </si>
  <si>
    <t>${DR8_NUM_HH_SIZE}</t>
  </si>
  <si>
    <t>calculate</t>
  </si>
  <si>
    <t>iteration_hh</t>
  </si>
  <si>
    <t>position(..)</t>
  </si>
  <si>
    <t>Demographics_Individual</t>
  </si>
  <si>
    <t>Demographics Individual level</t>
  </si>
  <si>
    <t>Демографічні дані на рівні особи</t>
  </si>
  <si>
    <t>Демографические данные на индивидуальном уровне</t>
  </si>
  <si>
    <t>DR.10X_NOTE_Head_of_HH</t>
  </si>
  <si>
    <t>Enumerator to read: We will now collect information about each individual in the household. We will not be collecting names or exact dates of birth. We will now start with you, the main respondent</t>
  </si>
  <si>
    <t>Зачитати реєстратору: Зараз ми будемо збирати інформацію про кожного члена домогосподарства. Ми не будемо збирати інфомрацію, таку як П.І.Б. чи точні дати народження. Зараз ми почнемо з вас, основного опитуваного</t>
  </si>
  <si>
    <t>Зачитать регистратору: Сейчас мы соберем информацию о каждом члене домохозяйства. Мы не будем собирать информацию, такую как Ф.И.О. или точные даты рождения. Сейчас мы начнем с вас, основного опрашиваемого</t>
  </si>
  <si>
    <t>${iteration_hh} = 1</t>
  </si>
  <si>
    <t>DR.10Y_NOTE_Head_of_HH</t>
  </si>
  <si>
    <t>Enumerator to read: We will now collect information about individual ${iteration_hh} out of ${DR8_NUM_HH_SIZE} in the household.</t>
  </si>
  <si>
    <t>Зачитати реєстратору: зараз ми зберемо інформацію про члена ${iteration_hh} з ${DR8_NUM_HH_SIZE} у домогосподарстві.</t>
  </si>
  <si>
    <t>Зачитать регистратору: сейчас мы соберем информацию о члене ${iteration_hh} из ${DR8_NUM_HH_SIZE} в домохозяйстве.</t>
  </si>
  <si>
    <t>${iteration_hh} &gt; 1</t>
  </si>
  <si>
    <t>select_multiple country_nationality</t>
  </si>
  <si>
    <t>What is the citizenship(s) of individual number ${iteration_hh}</t>
  </si>
  <si>
    <t>Яке у вас громадянство(-ва)?</t>
  </si>
  <si>
    <t>Какое у вас гражданство(-ва)?</t>
  </si>
  <si>
    <t>not((selected(., 'stateless') or selected(., 'prefer_not_to_answer')) and count-selected(.)&gt;1)</t>
  </si>
  <si>
    <t>DR1_TXT_NAT_OTH</t>
  </si>
  <si>
    <t>selected(${DR1_SM_NAT}, 'other')</t>
  </si>
  <si>
    <t>cit_check</t>
  </si>
  <si>
    <t>if(count-selected(${DR1_SM_NAT}) = 1 and selected(${DR1_SM_NAT}, 'ukrainian'), 1, 
  if(count-selected(${DR1_SM_NAT}) = 2 and selected(${DR1_SM_NAT}, 'ukrainian') and selected(${DR1_SM_NAT}, 'russian'), 1, 0)
)</t>
  </si>
  <si>
    <t>What is the age of individual number ${iteration_hh} in years</t>
  </si>
  <si>
    <t>Який вік ${iteration_hh}-ї особи у роках?</t>
  </si>
  <si>
    <t>Какой возраст ${iteration_hh}-й особы в годах?</t>
  </si>
  <si>
    <t>Please fill in for first respondant as it was asked before</t>
  </si>
  <si>
    <t>Будь ласка, заповніть для першого опитуваного, як було вказано раніше</t>
  </si>
  <si>
    <t>Пожалуйста, заполните для первого респондента, как было указано ранее</t>
  </si>
  <si>
    <t>. &gt;= 0 and . &lt; 100 and (${iteration_hh} != 1 or . = ${DR7.3_NUM_RESP_AGE})</t>
  </si>
  <si>
    <t>DR.14_NUM_AGE_MTH</t>
  </si>
  <si>
    <t>Please enter age of individual number ${iteration_hh} in months?</t>
  </si>
  <si>
    <t>Будь ласка, позначте вік ${iteration_hh}-ї особи у місяцях?</t>
  </si>
  <si>
    <t>Пожалуйста, укажите возраст ${iteration_hh}-й особы в месяцах?</t>
  </si>
  <si>
    <t>${DR.11_NUM_AGE} &lt;=2</t>
  </si>
  <si>
    <t>if(${DR.11_NUM_AGE} = 0,. &gt;= 0 and . &lt;= 11, if(${DR.11_NUM_AGE} = 1, .&gt;=6 and .&lt;=23, .&gt;=18 and .&lt;=35))</t>
  </si>
  <si>
    <t>DR.12_SS_GEN</t>
  </si>
  <si>
    <t>What is the gender the ${iteration_hh} individual identifies as?</t>
  </si>
  <si>
    <t>З яким гендером ідентифікує себе ${iteration_hh} особа?</t>
  </si>
  <si>
    <t>С каким гендером идентифицирует себя ${iteration_hh} особа?</t>
  </si>
  <si>
    <t>Please fill in for first respondant as it was asked before. Consider asking only if necessary, otherwise fill in during the interview</t>
  </si>
  <si>
    <t>Будь ласка, заповніть для першого опитуваного, як було вказано раніше. Запитуйте, лише якщо це необхідно, інакше заповнюйте під час співбесіди.</t>
  </si>
  <si>
    <t>Пожалуйста, заполните для первого опрашиваемого, как было сказано ранее. Спрашивайте только если это необходимо, иначе заполняйте во время собеседования.</t>
  </si>
  <si>
    <t>if(${iteration_hh} = 1, . = ${DR7.2_SS_RESP_GEN}, .)</t>
  </si>
  <si>
    <t>if(${DR.12_SS_GEN}='female', 1, 0)</t>
  </si>
  <si>
    <t>if(${DR.12_SS_GEN}='male', 1, 0)</t>
  </si>
  <si>
    <t>woman</t>
  </si>
  <si>
    <t>if(${DR.12_SS_GEN}='female' and ${DR.11_NUM_AGE}&gt;=18, 1, 0)</t>
  </si>
  <si>
    <t>man</t>
  </si>
  <si>
    <t>if(${DR.12_SS_GEN}='male' and ${DR.11_NUM_AGE}&gt;=18, 1, 0)</t>
  </si>
  <si>
    <t>girl</t>
  </si>
  <si>
    <t>if(${DR.12_SS_GEN}='female' and ${DR.11_NUM_AGE}&lt;18, 1, 0)</t>
  </si>
  <si>
    <t>boy</t>
  </si>
  <si>
    <t>if(${DR.12_SS_GEN}='male' and ${DR.11_NUM_AGE}&lt;18, 1, 0)</t>
  </si>
  <si>
    <t>other</t>
  </si>
  <si>
    <t>if(${DR.12_SS_GEN}='other',1,0)</t>
  </si>
  <si>
    <t>fem_10_55</t>
  </si>
  <si>
    <t>if(${DR.12_SS_GEN}='female' and ${DR.11_NUM_AGE} &gt;=10 and ${DR.11_NUM_AGE} &lt;=55, 1, 0)</t>
  </si>
  <si>
    <t>school_aged</t>
  </si>
  <si>
    <t>if(${DR.11_NUM_AGE} &gt;=6 and ${DR.11_NUM_AGE} &lt;=17, 1, 0)</t>
  </si>
  <si>
    <t>select_one yesnoext</t>
  </si>
  <si>
    <t>Do you/this person lead in making the important decisions in your household? For example, major financial decisions, health care, accommodation, etc.</t>
  </si>
  <si>
    <t>Чи приймаєте ви/ця особа важливі рішення у вашому домогосподарстві? Наприклад, основні фінансові рішення, охорона здоров'я, житло тощо.</t>
  </si>
  <si>
    <t>Вы/этот человек принимаете важные решения в вашем домохозяйстве? Например, основные финансовые решения, здравоохранение, жилье и т.д.</t>
  </si>
  <si>
    <t>${DR.11_NUM_AGE} &gt;=15</t>
  </si>
  <si>
    <t>select_one belong_nuclear_family</t>
  </si>
  <si>
    <t>CP2_SS_BLG_NF</t>
  </si>
  <si>
    <t>Is this child directly related to you or another member of your household (part of your nuclear or extended family)?</t>
  </si>
  <si>
    <t>Чи є ця дитина безпосередньо пов'язаною з вами або іншим членом вашого домогосподарства (частина вашої основної або розширеної родини)?</t>
  </si>
  <si>
    <t>Является ли этот ребенок непосредственно связанным с вами или другим членом вашего домохозяйства (часть вашей основной или расширенной семьи)?</t>
  </si>
  <si>
    <t>Nuclear family: refers to immediate family members such as parents and siblings. Extended family: includes relatives beyond the nuclear family unit, like grandparents, aunts, uncles, and cousins.</t>
  </si>
  <si>
    <t>Основна родина: відноситься до найближчих членів родини, таких як батьки, брати і сестри. Розширена родина: включає родичів за межами основної родини, як-от дідусі, бабусі, тітки, дядьки та двоюрідні брати.</t>
  </si>
  <si>
    <t>Основная семья: относится к ближайшим членам семьи, таким как родители, братья и сестры. Расширенная семья: включает родственников за пределами основной семьи, таких как дедушки, бабушки, тети, дяди и двоюродные братья.</t>
  </si>
  <si>
    <t>1=0 and (${DR.11_NUM_AGE} &lt;18)</t>
  </si>
  <si>
    <t>date</t>
  </si>
  <si>
    <t>DR.15_NUM_INHC</t>
  </si>
  <si>
    <t>When did this individual arrive in [Host country] (year and month)</t>
  </si>
  <si>
    <t>Коли ця особа прибула до [Приймаючої країни] (рік і місяць)</t>
  </si>
  <si>
    <t>Когда этот человек прибыл в [Принимающую страну] (год и месяц)</t>
  </si>
  <si>
    <t>Enter 1900-01, if prefer not to answer or don't know
Please consider the first time the individual arrived in Moldova after the escalation of hostilities on February 24, 2022.</t>
  </si>
  <si>
    <t>Введіть 1900-01, якщо вважає за краще не відповідати або не знає.
Вкажіть, будь ласка, коли людина вперше прибула до Молдови після ескалації бойових дій 24 лютого 2022 року.</t>
  </si>
  <si>
    <t>Введите 1900-01, если предпочитает не отвечать или не знает.
Укажите, пожалуйста, когда человек впервые прибыл в Молдову после эскалации боевых действий 24 февраля 2022 года.</t>
  </si>
  <si>
    <t>month-year</t>
  </si>
  <si>
    <t>${DR.11_NUM_AGE} &gt;=3 and ${cit_check} = 1</t>
  </si>
  <si>
    <t>. &lt;= today()</t>
  </si>
  <si>
    <t>Protection</t>
  </si>
  <si>
    <t>Захист</t>
  </si>
  <si>
    <t>Защита</t>
  </si>
  <si>
    <t>${cit_check} = 1</t>
  </si>
  <si>
    <t>select_multiple ids</t>
  </si>
  <si>
    <t>PRT01_SS_ID</t>
  </si>
  <si>
    <t>Does this individual have the following documents? (enumerators to ask for each)</t>
  </si>
  <si>
    <t>Чи має ця особа наступні документи? (реєстратори запитують про кожного)</t>
  </si>
  <si>
    <t>Есть ли у этого человека следующие документы? (регистраторы спрашивают о каждом)</t>
  </si>
  <si>
    <t>All of the documents mentioned refer to *Ukrainian* identification documents, including the Tax Identification Number (TIN/ITN).</t>
  </si>
  <si>
    <t>Усі згадані документи стосуються *українських* ідентифікаційних документів, включаючи ідентифікаційний номер платника податків (ІПН).</t>
  </si>
  <si>
    <t>Все упомянутые документы относятся к *украинским* удостоверениям личности, включая идентификационный номер налогоплательщика («ИНН»).</t>
  </si>
  <si>
    <t>(count-selected(.) &lt;= 1 or (not(selected(., 'do_not_know')) and not(selected(., 'prefer_not_to_answer')) and not(selected(., 'none'))))</t>
  </si>
  <si>
    <t>birth_cert</t>
  </si>
  <si>
    <t>if(selected(${PRT01_SS_ID}, 'birth_cert'), 1, 0)</t>
  </si>
  <si>
    <t>select_multiple psn</t>
  </si>
  <si>
    <t>WG.1_SM_PSN</t>
  </si>
  <si>
    <t>Does individual have difficulty with any of the following ?</t>
  </si>
  <si>
    <t>Чи має особа труднощі з будь-чим із наведеного нижче?</t>
  </si>
  <si>
    <t>Имеет ли человек трудности с чем-либо из нижеприведенного?</t>
  </si>
  <si>
    <t>(enumerators to ask for each)</t>
  </si>
  <si>
    <t>(опитувачі повинні запитати для кожного)</t>
  </si>
  <si>
    <t>(интервьюеры должны спросить для каждого)</t>
  </si>
  <si>
    <t>${DR.11_NUM_AGE} &gt;=5</t>
  </si>
  <si>
    <t>not(selected(., 'no_issues') and count-selected(.)&gt;1)</t>
  </si>
  <si>
    <t>select_one difficulty</t>
  </si>
  <si>
    <t>WG.1.1_SS_DIFF_SEE</t>
  </si>
  <si>
    <t>Does individual have difficulty seeing, even if wearing glasses? Would you say…</t>
  </si>
  <si>
    <t>Чи має особа труднощі із зором, навіть при носінні своїх окулярів? Ви б сказали…</t>
  </si>
  <si>
    <t>Имеет ли человек трудности со зрением, даже при ношении своих очков? Вы бы сказали...</t>
  </si>
  <si>
    <t>${DR.11_NUM_AGE} &gt;=5 and selected(${WG.1_SM_PSN}, 'seeing_glasses')</t>
  </si>
  <si>
    <t>WG.1.2_SS_DIFF_HEAR</t>
  </si>
  <si>
    <t>Does individual have difficulty hearing even if using a hearing aid? Would you say…</t>
  </si>
  <si>
    <t>Чи має особа труднощі зі слухом, навіть використовуючи слуховий апарат-(и)? Ви б сказали…</t>
  </si>
  <si>
    <t>Имеет ли человек затруднения со слухом, даже используя слуховой аппарат-(ы)? Вы бы сказали...</t>
  </si>
  <si>
    <t>${DR.11_NUM_AGE} &gt;=5 and selected(${WG.1_SM_PSN}, 'hearing_aid')</t>
  </si>
  <si>
    <t>WG.1.3_SS_DIFF_WALK</t>
  </si>
  <si>
    <t>Does individual have difficulty walking or climbing steps? Would you say…</t>
  </si>
  <si>
    <t>Чи має особа труднощі з пересуванням або підйомом сходами? Ви б сказали…</t>
  </si>
  <si>
    <t>Имеет ли человек трудности с передвижением или подъемом по ступенькам? Вы бы сказали…</t>
  </si>
  <si>
    <t>${DR.11_NUM_AGE} &gt;=5 and selected(${WG.1_SM_PSN}, 'walking_steps')</t>
  </si>
  <si>
    <t>WG.1.4_SS_DIFF_REM</t>
  </si>
  <si>
    <t>Does individual have difficulty remembering or concentrating? Would you say…</t>
  </si>
  <si>
    <t>Чи має особа труднощі з запам’ятовуванням або концентрацією уваги? Ви б сказали…</t>
  </si>
  <si>
    <t>Имеет ли человек трудности с запоминанием или концентрацией внимания? Вы бы сказали…</t>
  </si>
  <si>
    <t>${DR.11_NUM_AGE} &gt;=5 and selected(${WG.1_SM_PSN}, 'remembering_concentrating')</t>
  </si>
  <si>
    <t>WG.1.5_SS_DIFF_DRESS</t>
  </si>
  <si>
    <t>Does individual have difficulty with self-care, such as washing all over or dressing? Would you say…</t>
  </si>
  <si>
    <t>Чи має особа труднощі з доглядом за собою, такі як, наприклад, складно митися чи одягатися? Ви б сказали…</t>
  </si>
  <si>
    <t>Имеет ли человек трудности с уходом за собой, такие как, например, сложно мыться или одеваться? Вы бы сказали…</t>
  </si>
  <si>
    <t>${DR.11_NUM_AGE} &gt;=5 and selected(${WG.1_SM_PSN}, 'self_dressing')</t>
  </si>
  <si>
    <t>WG.1.6_SS_DIFF_COMM</t>
  </si>
  <si>
    <t>Using your usual language, does individual have difficulty communicating, for example understanding or being understood? Would you say…</t>
  </si>
  <si>
    <t>Використовуючи звичну мову, чи відчуває особа труднощі у спілкуванні, наприклад, у тому, щоб зрозуміти або бути зрозумілою? Ви б сказали...</t>
  </si>
  <si>
    <t>Используя привычный язык, испытывает ли человек трудности в общении, например, в том, чтобы понять или быть понятым? Вы бы сказали...</t>
  </si>
  <si>
    <t>${DR.11_NUM_AGE} &gt;=5 and selected(${WG.1_SM_PSN}, 'communicating_language')</t>
  </si>
  <si>
    <t>total_birth</t>
  </si>
  <si>
    <t>sum(${birth_cert})</t>
  </si>
  <si>
    <t>Child_Protection</t>
  </si>
  <si>
    <t>Child Protection</t>
  </si>
  <si>
    <t>Захист дітей</t>
  </si>
  <si>
    <t>Защита детей</t>
  </si>
  <si>
    <t>1=0 and (${DR.11_NUM_AGE} &lt;5 and (${total_birth} = 0))</t>
  </si>
  <si>
    <t>select_one cp_birth_reg</t>
  </si>
  <si>
    <t>CP1_SS_BTH_REG</t>
  </si>
  <si>
    <t>Has this child's birth been registered with civil authorities? (In Ukraine, [host country] or other country)</t>
  </si>
  <si>
    <t>Чи було зареєстровано народження цієї дитини в органах реєстрації актів цивільного стану? (В Україні, [приймаючій країні] або іншій країні)</t>
  </si>
  <si>
    <t>Было ли зарегистрировано рождение этого ребенка в органах регистрации актов гражданского состояния? (в Украине, [принимающей стране] или другой стране)</t>
  </si>
  <si>
    <t>For individuals under 5 years old</t>
  </si>
  <si>
    <t>Для осіб молодше 5 років</t>
  </si>
  <si>
    <t>Для лиц младше 5 лет</t>
  </si>
  <si>
    <t>Освіта</t>
  </si>
  <si>
    <t>Образование</t>
  </si>
  <si>
    <t>select_one language_knowledge</t>
  </si>
  <si>
    <t>E0_SS_LANG_KNOWLEDGE</t>
  </si>
  <si>
    <t>Which of the following options best describes this person's knowledge of [the local language]?</t>
  </si>
  <si>
    <t>Який з наступних варіантів найкраще описує знання цієї людини [місцевої мови]?</t>
  </si>
  <si>
    <t>Какой из следующих вариантов лучше всего описывает знание этого человека [местного языка]?</t>
  </si>
  <si>
    <t>${DR.11_NUM_AGE} &gt;=12 and ${DR.11_NUM_AGE} &lt;=64</t>
  </si>
  <si>
    <t>select_multiple language_courses</t>
  </si>
  <si>
    <t>E0_SS_LANG_COURSE</t>
  </si>
  <si>
    <t>Has the individual taken, or registered for any local language courses?</t>
  </si>
  <si>
    <t>Чи відвідувала особа будь-які курси місцевої мови, або зареєструвалася на них?</t>
  </si>
  <si>
    <t>Проходил ли человек или зарегистрировался на какие-либо курсы местного языка?</t>
  </si>
  <si>
    <t>Please select all that apply, including situations where the person took Romanian courses in the past and/or is currently taking any, since this individual was displaced to Moldova</t>
  </si>
  <si>
    <t>Будь ласка, оберіть усі варіанти відповідей, включаючи ситуації, коли особа відвідувала курси румунської мови в минулому та/або відвідує їх зараз, оскільки ця особа була переміщена до Молдови</t>
  </si>
  <si>
    <t>Пожалуйста, выберите все, что относится к данному вопросу, включая ситуации, когда человек посещал курсы румынского языка в прошлом и/или посещает их в настоящее время, после того как он был перемещен в Молдову</t>
  </si>
  <si>
    <t>${DR.11_NUM_AGE} &gt;= 6</t>
  </si>
  <si>
    <t>(count-selected(.) &lt;= 1 or (not(selected(., 'do_not_know')) and not(selected(., 'prefer_not_to_answer')) and not(selected(., 'no_language_course_but_lacks_information')) and not(selected(., 'no_language_courses')) ))</t>
  </si>
  <si>
    <t>select_multiple course_format</t>
  </si>
  <si>
    <t>E0_SM_LANG_COURSE_FORMAT</t>
  </si>
  <si>
    <t>What is the format of the language course the individual is currently attending and/ or has attended?</t>
  </si>
  <si>
    <t>Який формат мовного курсу людина зараз відвідує та/або відвідувала?</t>
  </si>
  <si>
    <t>Каков формат языкового курса, который человек посещает в настоящее время и/или посещал ранее?</t>
  </si>
  <si>
    <t>Please select all formats of the Romanian language courses, completed or currently attended, since this individual was displaced to Moldova</t>
  </si>
  <si>
    <t>Будь ласка, виберіть усі формати курсів румунської мови, пройдених або відвідуваних наразі, відтоді, як цю особу було переміщено до Молдови</t>
  </si>
  <si>
    <t>Пожалуйста, выберите все форматы курсов румынского языка, пройденных или посещаемых в настоящее время, с тех пор, как этот человек был перемещен в Молдову</t>
  </si>
  <si>
    <t>selected(${E0_SS_LANG_COURSE}, 'yes_undertook_completed') or 
 selected(${E0_SS_LANG_COURSE}, 'yes_undertook_not_complete') or 
 selected(${E0_SS_LANG_COURSE}, 'yes_currently_registered') or 
 selected(${E0_SS_LANG_COURSE}, 'yes_start_course_soon')</t>
  </si>
  <si>
    <t>(count-selected(.) &lt;= 1 or (not(selected(., 'do_not_know')) and not(selected(., 'prefer_not_to_answer'))))</t>
  </si>
  <si>
    <t>E0_SM_LANG_COURSE_FORMAT_OTH</t>
  </si>
  <si>
    <t>selected(${E0_SM_LANG_COURSE_FORMAT}, 'other')</t>
  </si>
  <si>
    <t>E0_SS_ENROLLED_HC</t>
  </si>
  <si>
    <t>Is/was this child/young person attending a school/kindergarten/nursery/university that is part of the national education systems in [host country] in 2024/2025?</t>
  </si>
  <si>
    <t>Чи відвідує або відвідувала ця дитина/молода людина школу/дитячий садок/ясла/університет у 2024/2025 роках, які є частиною національної системи освіти в [приймаючій країні]?</t>
  </si>
  <si>
    <t>Посещает или посещал ли этот ребенок/молодая личность школу/детский сад/ясли/университет в 2024/2025 годах, которые являются частью национальной системы образования в [принимающей стране]?</t>
  </si>
  <si>
    <t>The term "year" refers to the school/academic year.</t>
  </si>
  <si>
    <t>Термін «рік» означає шкільний/навчальний рік.</t>
  </si>
  <si>
    <t>Термин «год» относится к школьному/академическому году.</t>
  </si>
  <si>
    <t>${DR.11_NUM_AGE} &gt;=3 and ${DR.11_NUM_AGE} &lt;=24</t>
  </si>
  <si>
    <t>select_one education_level</t>
  </si>
  <si>
    <t>E1_SS_ATT_EDU_LEVEL</t>
  </si>
  <si>
    <t>During the 2024-2025 academic year, what level of education is/was this child/young person attending?</t>
  </si>
  <si>
    <t>Який рівень освіти відвідує/відвідувала ця дитина/молода людина протягом 2024-2025 навчального року?</t>
  </si>
  <si>
    <t>Какой уровень образования посещает/посещал этот ребенок/молодая личность в течение 2024-2025 учебного года?</t>
  </si>
  <si>
    <t>The term "year" refers to the school/academic year.  
If the child is enrolled in kindergarten, please select the second answer option ("Early childhood educational development or pre-primary school")</t>
  </si>
  <si>
    <t>Під терміном «рік» мається на увазі шкільний/навчальний рік.  
Якщо дитина відвідує дитячий садок, будь ласка, оберіть другий варіант відповіді («Школа раннього розвитку або дошкільний навчальний заклад»)</t>
  </si>
  <si>
    <t>Термин «год» относится к школьному/академическому году.  
Если ребенок посещает детский сад, выберите второй вариант ответа («Раннее развитие детей или дошкольная подготовка»).</t>
  </si>
  <si>
    <t>${E0_SS_ENROLLED_HC}='yes' and ${DR.11_NUM_AGE} &gt;=3 and ${DR.11_NUM_AGE} &lt;=24</t>
  </si>
  <si>
    <t>select_one graduation</t>
  </si>
  <si>
    <t>E1.1_SS_GRADUATED</t>
  </si>
  <si>
    <t>Did/can this child/young person obtain grades or certificates in the past school year (2023/2024), in the host country?</t>
  </si>
  <si>
    <t>Чи отримала/ може отримати ця дитина/молода людина оцінки або атестати в минулому навчальному році (2023/2024) в приймаючій країні?</t>
  </si>
  <si>
    <t>Получил ли/ может ли получить этот ребенок/молодая личность оценки или аттестаты в прошлом учебном году (2023/2024) в принимающей стране?</t>
  </si>
  <si>
    <t>select_multiple primary_barriers</t>
  </si>
  <si>
    <t>E2_SM_RES_NO_EDU</t>
  </si>
  <si>
    <t>What are the reasons your child/young person does not attend school/kindergarten/nursery that is part of the national education system in [host country]?</t>
  </si>
  <si>
    <t>З яких причин ваша дитина/молода людина не відвідує школу/дитячий садок/ясла, які є частиною національної системи освіти в [приймаючій країні]?</t>
  </si>
  <si>
    <t>По каким причинам ваш ребенок/молодая личность не посещает школу/детский сад/ясли, которые являются частью национальной системы образования в [принимающей стране]?</t>
  </si>
  <si>
    <t>Select up to 3 options</t>
  </si>
  <si>
    <t>Оберіть до трьох варіантів</t>
  </si>
  <si>
    <t>Выберите до трех вариантов</t>
  </si>
  <si>
    <t>${E0_SS_ENROLLED_HC}='no' and ${DR.11_NUM_AGE} &gt;=3 and ${DR.11_NUM_AGE} &lt;=24</t>
  </si>
  <si>
    <t>(count-selected(.) &lt;= 1 or (not(selected(., 'do_not_know')) and not(selected(., 'prefer_not_to_answer')))) and count-selected(.)&lt;=3</t>
  </si>
  <si>
    <t>E2_TXT_RES_NO_EDU_OTH</t>
  </si>
  <si>
    <t>selected(${E2_SM_RES_NO_EDU} , 'other')</t>
  </si>
  <si>
    <t>select_one exp_bullying</t>
  </si>
  <si>
    <t>E2.1_SS_EXP_BULLYING</t>
  </si>
  <si>
    <t>Has this child/young person experienced bullying while at school/university?</t>
  </si>
  <si>
    <t>Чи зазнала ця дитина/молодь булінгу під час навчання у школі/університеті?</t>
  </si>
  <si>
    <t>Подвергался ли этот ребенок/молодой человек буллингу в школе/университете?</t>
  </si>
  <si>
    <t>Bullying is a specific form of aggression, repetitive and systematic, directed against a person who has difficulties defending themselves, with the aim of demoralizing them, diminishing their self-esteem, and minimizing their role in the social group. Unlike physical violence, bullying includes verbal violence (insults, nicknames, and threats), relational violence (isolation, spreading rumors), and online violence – cyberbullying (posting defamatory messages, pictures, etc.).</t>
  </si>
  <si>
    <t>Булінг - це специфічна форма агресії, повторювана і систематична, спрямована проти людини, яка зазнає труднощів у захисті себе, з метою деморалізувати її, зменшити її самооцінку та мінімізувати її роль у соціальній групі. На відміну від фізичного насильства, булінг включає вербальне насильство (образи, прізвиська та погрози), реляційне насильство (ізоляція, поширення чуток) і насильство в онлайн-середовищі - кібербулінг (публікація образливих повідомлень, зображень тощо).</t>
  </si>
  <si>
    <t>Буллинг — это специфическая форма агрессии, повторяющаяся и систематическая, направленная против человека, который испытывает трудности в защите себя, с целью деморализовать его, уменьшить его самооценку и минимизировать его роль в социальной группе. В отличие от физического насилия, буллинг включает вербальное насилие (оскорбления, прозвища и угрозы), реляционное насилие (изоляция, распространение слухов) и насилие в онлайн-среде — кибербуллинг (публикация оскорбительных сообщений, изображений и т.д.).</t>
  </si>
  <si>
    <t>E0_SS_ENROLLED_PREV_YEAR</t>
  </si>
  <si>
    <t>Do you plan to enrol this child/young person for next year (2025/26)?</t>
  </si>
  <si>
    <t>Чи плануєте ви зарахувати цю дитину/молодь на наступний рік (2025/26)?</t>
  </si>
  <si>
    <t>Планируете ли вы зачислить этого ребенка/молодого человека на следующий год (2025/26)?</t>
  </si>
  <si>
    <t>1=0 and (${DR.11_NUM_AGE} &gt;=3 and ${DR.11_NUM_AGE} &lt;=24)</t>
  </si>
  <si>
    <t>select_one ss_still_enrolled</t>
  </si>
  <si>
    <t>E0_SS_STILL_ENROLLED</t>
  </si>
  <si>
    <t>Is/was this child/young person formally enrolled in a school in Ukraine in school year 2024-2025, even when being abroad?</t>
  </si>
  <si>
    <t>Чи є/була ця дитина/молода людина офіційно зарахована до школи в Україні у 2024-2025 навчальному році, навіть перебуваючи за кордоном?</t>
  </si>
  <si>
    <t>Был/есть ли этот ребенок/молодой человек официально зачислен в школу в Украине в 2024-2025 учебном году, даже находясь за границей?</t>
  </si>
  <si>
    <t>1=0 and (${DR.11_NUM_AGE} &gt;=3 and ${DR.11_NUM_AGE} &lt;=18)</t>
  </si>
  <si>
    <t>select_one intend_enroll</t>
  </si>
  <si>
    <t>E3_SS_ENROLL</t>
  </si>
  <si>
    <t>Will you enroll this child/young person in a school/kindergarten/nursery/university that is part of the national education systems in [host country] for next year, 2025/2026?</t>
  </si>
  <si>
    <t>Чи будете ви записувати цю дитину/молоду особу до школи/дитячого садка/ясел/університету, що входять у національну систему освіти в [приймаючій країні], у наступному, 2025/2026 році?</t>
  </si>
  <si>
    <t>Будете ли вы зачислять этого ребенка/молодую личность в школу/детский сад/ясли/университет, входящие в национальную систему образования в [принимающей стране], в следующем, 2025/2026 году?</t>
  </si>
  <si>
    <t>${DR.11_NUM_AGE} &gt;=3 and ${DR.11_NUM_AGE} &lt;=18</t>
  </si>
  <si>
    <t>select_one dist_learning</t>
  </si>
  <si>
    <t>E6_SS_DIST_LER</t>
  </si>
  <si>
    <t>Is/was this child/young person learning remotely or on-line in the school year 2024-2025?</t>
  </si>
  <si>
    <t>У 2024-2025 навчальному році, ця дитина/молода людина навчається/навчалася дистанційно або онлайн?</t>
  </si>
  <si>
    <t>В 2024-2025 учебном году, этот ребенок/молодая личность учится/учился дистанционно или онлайн?</t>
  </si>
  <si>
    <t>select_one dist_learning_typ</t>
  </si>
  <si>
    <t>What type of remote or on-line learning was the child/young person enrolled in or conducting during the school year 2024-2025?</t>
  </si>
  <si>
    <t>До якого типу дистанційного або онлайн навчання була зарахована або проходила дитина/молода людина протягом 2024-2025 навчального року?</t>
  </si>
  <si>
    <t>На какой тип дистанционного или онлайн обучения был зачислен или проходил ребенок/молодая личность в течение 2024-2025 учебного года?</t>
  </si>
  <si>
    <t>${DR.11_NUM_AGE} &gt;=3 and ${DR.11_NUM_AGE} &lt;=18 and ${E6_SS_DIST_LER} = 'yes'</t>
  </si>
  <si>
    <t>select_one learning_under_supervision</t>
  </si>
  <si>
    <t>E10_SS_LER_UND_SUP</t>
  </si>
  <si>
    <t>Is/was this child/young person studying under supervision of a teacher or other qualified educator from Ukraine?</t>
  </si>
  <si>
    <t>Чи навчається/навчалася ця дитина/молода людина під наглядом учителя чи іншого кваліфікованого педагога з України?</t>
  </si>
  <si>
    <t>Обучается ли/обучался ли этот ребенок/молодая личность под наблюдением учителя или другого квалифицированного педагога из Украины?</t>
  </si>
  <si>
    <t>1=0 and (${DR.11_NUM_AGE} &gt;=3 and ${DR.11_NUM_AGE} &lt;=18 and ${E6_SS_DIST_LER} = 'yes')</t>
  </si>
  <si>
    <t>select_one participate_exam</t>
  </si>
  <si>
    <t>E11_SS_PART_EXAM</t>
  </si>
  <si>
    <t>Did this child/young person participate in exams, tests or evaluations while learning remotely/online?</t>
  </si>
  <si>
    <t>Чи приймала ця дитина/молода людина участь в іспитах, тестах чи оцінюваннях під час навчання дистанційно/онлайн?</t>
  </si>
  <si>
    <t>Принимал ли этот ребенок/молодая личность участие в экзаменах, тестах или аттестациях во время обучения дистанционно/онлайн?</t>
  </si>
  <si>
    <t>select_one time_dist_ler</t>
  </si>
  <si>
    <t>E8_SS_TIME_DIST_LER</t>
  </si>
  <si>
    <t>How much time does the child/young person spend per day learning remotely/on-line in 2024-2025?</t>
  </si>
  <si>
    <t>Скільки часу дитина/молода людина витрачає на день на навчання дистанційно/онлайн у 2024-2025 навчальному році?</t>
  </si>
  <si>
    <t>Сколько времени ребенок/молодая личность тратит в день на обучение дистанционно/онлайн в 2024-2025 учебном году?</t>
  </si>
  <si>
    <t>select_one intend_enroll_cont</t>
  </si>
  <si>
    <t>E7_SS_CONT_DIST_LER</t>
  </si>
  <si>
    <t>Will this child/young person continue learning remotely/on-line in the school year 2024/2025?</t>
  </si>
  <si>
    <t>Чи продовжить ця дитина/молода людина навчатися дистанційно/онлайн у 2024/2025 навчальному році?</t>
  </si>
  <si>
    <t>Продолжит ли этот ребенок/молодая личность учиться дистанционно/онлайн в 2024/2025 учебном году?</t>
  </si>
  <si>
    <t>Здоров'я</t>
  </si>
  <si>
    <t>Здоровье</t>
  </si>
  <si>
    <t>Access</t>
  </si>
  <si>
    <t>Доступ</t>
  </si>
  <si>
    <t>H1_SS_HLTH_PBLM</t>
  </si>
  <si>
    <t>In the last month (or since arrival in case less than 30 days since arrival), did this person have a health problem and need to access health care?</t>
  </si>
  <si>
    <t>За останній місяць (або з моменту прибуття, якщо з моменту прибуття минуло менш ніж 30 днів), чи мала ця особа проблеми зі здоров’ям та потребувала доступу до медичної допомоги?</t>
  </si>
  <si>
    <t>За последний месяц (или с момента прибытия, если с момента прибытия прошло менее 30 дней), имел ли этот человек проблемы со здоровьем и нуждался в доступе к медицинской помощи?</t>
  </si>
  <si>
    <t>H3_SS_HLTH_OBTAIN_CARE</t>
  </si>
  <si>
    <t>Was the person able to obtain the needed health care in the host country?</t>
  </si>
  <si>
    <t>Чи змогла особа отримати необхідну медичну допомогу у країні перебування?</t>
  </si>
  <si>
    <t>Смог ли человек получить необходимую медицинскую помощь в принимающей стране?</t>
  </si>
  <si>
    <t>${H1_SS_HLTH_PBLM} = 'yes'</t>
  </si>
  <si>
    <t>select_multiple health_care_access_barriers</t>
  </si>
  <si>
    <t>H4_SM_HLTH_ACC_BARRIER</t>
  </si>
  <si>
    <t>What were the main reason [persons name] was unable to access health care?</t>
  </si>
  <si>
    <t>Що було основною причиною того, що [ім’я особи] не змогла отримати доступ до медичної допомоги?</t>
  </si>
  <si>
    <t>Что было основной причиной того, что [имя человека] не смог получить доступ к медицинской помощи?</t>
  </si>
  <si>
    <t>${H3_SS_HLTH_OBTAIN_CARE} = 'no'</t>
  </si>
  <si>
    <t>not(selected(., 'prefer_not_to_answer') and count-selected(.)&gt;1) and not(selected(., 'do_not_know') and count-selected(.)&gt;1)</t>
  </si>
  <si>
    <t>H4_TXT_HLTH_ACC_BARRIER_OTHER</t>
  </si>
  <si>
    <t>Other barriers, please specify</t>
  </si>
  <si>
    <t>Інші перешкоди, будь ласка, позначте</t>
  </si>
  <si>
    <t>Прочие причины, пожалуйста, укажите</t>
  </si>
  <si>
    <t>selected(${H4_SM_HLTH_ACC_BARRIER}, 'other')</t>
  </si>
  <si>
    <t>Does the person have a chronic illness? (e.g., diabetes, hypertension, asthma)</t>
  </si>
  <si>
    <t>Чи є в особи хронічні захворювання? (наприклад: діабет, гіпертонія, астма)</t>
  </si>
  <si>
    <t>Есть ли у человека хронические заболевания? (например: диабет, гипертония, астма)</t>
  </si>
  <si>
    <t>Chronic illness is a medical condition or disease that is persistent, long-lasting, and generally characterized by slow progression. Eg. diabetes, hypertension (high blood pressure), asthma, arthritis, chronic obstructive pulmonary disease (COPD), heart disease, autoimmune disorders, and certain mental health conditions.</t>
  </si>
  <si>
    <t>Хронічне захворювання - це стан здоров'я або захворювання, яке є хронічним, тривалим і зазвичай характеризується повільним прогресуванням. Наприклад діабет, гіпертонія (високий артеріальний тиск), астма, артрит, хронічне обструктивне захворювання легень (ХОЗЛ), захворювання серця, аутоімунні захворювання та деякі психічні розлади.</t>
  </si>
  <si>
    <t>Хроническое заболевание – это состояние здоровья или заболевание, которое является хроническим, длительным и обычно характеризуется медленным прогрессированием. Например, диабет, гипертония (высокое артериальное давление), астма, артрит, хроническое обструктивное заболевание легких (ХОБЛ), заболевания сердца, аутоиммунные заболевания и некоторые психические расстройства.</t>
  </si>
  <si>
    <t>H5.1_SS_HLTH_VACCINE_MEASLES</t>
  </si>
  <si>
    <t>Has this child ever received a measles-containing vaccine?</t>
  </si>
  <si>
    <t>Чи отримувала ця дитина коли-небудь вакцину проти кору?</t>
  </si>
  <si>
    <t>Этот ребенок когда-нибудь получал прививку от кори?</t>
  </si>
  <si>
    <t>${DR.11_NUM_AGE} &lt;=5</t>
  </si>
  <si>
    <t>select_one medications_access</t>
  </si>
  <si>
    <t>H6_SS_HLTH_ACC_MEDICATION</t>
  </si>
  <si>
    <t>In the last three months (or since arrival in case less than 3 months since arrival), did this person have access to the medications they needed in Moldova?</t>
  </si>
  <si>
    <t>Протягом останніх трьох місяців (або з моменту прибуття, якщо з моменту прибуття минуло менше 3 місяців), чи мала ця особа доступ до необхідних їй ліків у Молдові?</t>
  </si>
  <si>
    <t>В течение последних трех месяцев (или с момента прибытия, если с момента прибытия прошло менее 3 месяцев) имел ли этот человек доступ к необходимым ему лекарствам в Молдове?</t>
  </si>
  <si>
    <t>Access means the ability of a person to get and use the medicines they need, when they need them. It includes both physical availability (whether the medicine is actually present) and practical usability (such as whether it is affordable, reachable, and not blocked by administrative or other barriers).</t>
  </si>
  <si>
    <t>Під доступністю слід розуміти здатність людини придбати та використовувати необхідні їй ліки тоді, коли вона їх потребує. Це охоплює як фізичну наявність (наявність ліків), так і практичну доступність (наприклад, доступність за ціною, можливості дістатися до місця придбання та відсутність адміністративних чи інших бар'єрів).</t>
  </si>
  <si>
    <t>Под доступностью следует понимать способность человека приобрести и использовать необходимые ему лекарства тогда, когда он в них нуждается. Это включает в себя как физическое наличие (наличие лекарства), так и практическую доступность (например, доступность по цене, возможности добраться до места приобретения и отсутствие административных или иных барьеров).</t>
  </si>
  <si>
    <t>H6_SS_HLTH_MISS_MEDICATION</t>
  </si>
  <si>
    <t>In the last three months (or since arrival in case less than 3 months since arrival), has this person missed any doses of their medication?</t>
  </si>
  <si>
    <t>За останні три місяці (або з моменту прибуття, якщо з моменту прибуття минуло менше 3 місяців) чи пропускала ця особа прийом будь-яких доз ліків?</t>
  </si>
  <si>
    <t>За последние три месяца (или с момента прибытия, если с момента прибытия прошло менее 3 месяцев), пропускал ли этот человек какие-либо дозы лекарств?</t>
  </si>
  <si>
    <t>select_multiple missed_doses_reasons</t>
  </si>
  <si>
    <t>H6.1_SM_HLTH_MISS_MEDICATION_REASONS</t>
  </si>
  <si>
    <t>If this individual has missed doses, what were the reasons?</t>
  </si>
  <si>
    <t>Якщо ця людина пропустила дозу, які були причини?</t>
  </si>
  <si>
    <t>Если этот человек пропускал дозы, каковы были причины?</t>
  </si>
  <si>
    <t>${H6_SS_HLTH_MISS_MEDICATION} = 'yes'</t>
  </si>
  <si>
    <t>H6.1_SM_HLTH_MISS_MEDICATION_REASONS_OTH</t>
  </si>
  <si>
    <t>selected(${H6.1_SM_HLTH_MISS_MEDICATION_REASONS}, 'other')</t>
  </si>
  <si>
    <t>select_one rehabilitation_acces</t>
  </si>
  <si>
    <t>H6_SS_HLTH_ACC_REHABILITATION</t>
  </si>
  <si>
    <t>(For Older Persons aged 60 and above and Persons with Disabilities) In the past 12 months, has this individual been able to access rehabilitation services (such as physical therapy, occupational therapy, speech therapy, or prosthetic/orthotic services) and/or access to assistive devices (such as wheelchair, glasses, hearing aid) in Moldova?</t>
  </si>
  <si>
    <t>(Для осіб похилого віку 60 років і старше та осіб з інвалідністю) Чи мала ця особа за останні 12 місяців доступ до реабілітаційних послуг (таких як фізична терапія, ерготерапія, логопедія, протезування/ортопедичні послуги) та/або доступ до допоміжних засобів (наприклад, інвалідного візка, окулярів, слухового апарату) у Молдові?</t>
  </si>
  <si>
    <t>(Для людей старшего возраста 60 лет и старше и людей с ограниченными возможностями) За последние 12 месяцев имел ли этот человек доступ к реабилитационным услугам (таким как физиотерапия, трудотерапия, логопедия или протезирование/ортопедические услуги) и/или доступ к вспомогательным устройствам (таким как инвалидное кресло, очки, слуховой аппарат) в Молдове?</t>
  </si>
  <si>
    <t>Access means the ability of a person to get and use the rehabilitation services and assistive devices they need, when they need them. It includes both physical availability (whether the rehabilitation services and assistive devices are actually present) and practical usability (such as whether it is affordable, reachable, and not blocked by administrative or other barriers).</t>
  </si>
  <si>
    <t>Під доступністю слід розуміти здатність людини набути та використовувати необхідні їй реабілітаційні послуги та допоміжні пристрої, коли вона їх потребує. Це включає в себе як фізичну наявність (наявність реабілітаційні послуги та допоміжні пристрої), так і практичну доступність (наприклад, доступність за ціною, можливості дістатися до місця придбання та відсутність адміністративних чи інших бар'єрів).</t>
  </si>
  <si>
    <t>Под доступностью следует понимать способность человека приобрести и использовать необходимые ему реабилитационные услуги и вспомогательные устройства, когда он в них нуждается. Это включает в себя как физическое наличие (наличие  реабилитационные услуги и вспомогательные устройства), так и практическую доступность (например, доступность по цене, возможности добраться до места приобретения и отсутствие административных или иных барьеров).</t>
  </si>
  <si>
    <t>${DR.11_NUM_AGE} &gt;= 60 or 
(${WG.1.1_SS_DIFF_SEE} = 'lot_difficulty' or ${WG.1.1_SS_DIFF_SEE} = 'cannot_all' or 
${WG.1.2_SS_DIFF_HEAR} = 'lot_difficulty' or ${WG.1.2_SS_DIFF_HEAR} = 'cannot_all' or 
${WG.1.3_SS_DIFF_WALK} = 'lot_difficulty' or ${WG.1.3_SS_DIFF_WALK} = 'cannot_all' or 
${WG.1.4_SS_DIFF_REM} = 'lot_difficulty' or ${WG.1.4_SS_DIFF_REM} = 'cannot_all' or 
${WG.1.5_SS_DIFF_DRESS} = 'lot_difficulty' or ${WG.1.5_SS_DIFF_DRESS} = 'cannot_all' or 
${WG.1.6_SS_DIFF_COMM} = 'lot_difficulty' or ${WG.1.6_SS_DIFF_COMM} = 'cannot_all')</t>
  </si>
  <si>
    <t>select_multiple rehabilitation_access_barriers</t>
  </si>
  <si>
    <t>H6_SM_HLTH_ACC_REHABILITATION_BAR</t>
  </si>
  <si>
    <t>If the person did not access or only partially accessed rehabilitation services or assistive, what were the main barriers?</t>
  </si>
  <si>
    <t>Якщо особа не мала доступу або лише частково мала доступ до реабілітаційних послуг або асистентів, які були основні бар'єри?</t>
  </si>
  <si>
    <t>Если человек не получал или получал лишь частично реабилитационные или вспомогательные услуги, каковы были основные препятствия?</t>
  </si>
  <si>
    <t>${H6_SS_HLTH_ACC_REHABILITATION} = 'partially' or ${H6_SS_HLTH_ACC_REHABILITATION} = 'not_at_all'</t>
  </si>
  <si>
    <t>H6_SM_HLTH_ACC_REHABILITATION_BAR_OTH</t>
  </si>
  <si>
    <t>selected(${H6_SM_HLTH_ACC_REHABILITATION_BAR}, 'other')</t>
  </si>
  <si>
    <t>H5_NOTE_HLTH_SRH</t>
  </si>
  <si>
    <t>Enumerator to read: The next two questions are on access to sexual and reproductive health services for women and girls. This includes services such as antenatal and postnatal care, delivery, prevention and treatment of sexually transmitted diseases including HIV, abortion, and contraceptives.</t>
  </si>
  <si>
    <t>Зачитати реєстратору: Наступні два питання стосуються доступу до послуг статевого та репродуктивного здоров’я для жінок і дівчат. Це включає такі послуги, як допологовий і післяпологовий догляд, пологи, профілактика та лікування захворювань, що передаються статевим шляхом, включаючи ВІЛ, аборти та протизаплідні засоби.</t>
  </si>
  <si>
    <t>Зачитать регистратору: Следующие два вопроса касаются доступа к услугам полового и репродуктивного здоровья для женщин и девушек. Это включает такие услуги, как дородовой и послеродовой уход, роды, профилактика и лечение заболеваний, передающихся половым путем, включая ВИЧ, аборты и противозачаточные средства.</t>
  </si>
  <si>
    <t>(${DR.12_SS_GEN} = 'female' and ${DR.11_NUM_AGE} &gt;=10 and ${DR.11_NUM_AGE} &lt;=55)</t>
  </si>
  <si>
    <t>H5_SS_HLTH_SRH_ACC_BAR</t>
  </si>
  <si>
    <t>In the last 3 months, did this woman face barriers to accessing sexual and reproductive health services?</t>
  </si>
  <si>
    <t>За останні три місяці, чи виникали в цієї жінки перешкоди в доступі до послуг статевого та репродуктивного здоров’я?</t>
  </si>
  <si>
    <t>За последние три месяца, возникали ли у этой женщины препятствия в доступе к услугам полового и репродуктивного здоровья?</t>
  </si>
  <si>
    <t>H5_SM_HLTH_SRH_ACC_BAR</t>
  </si>
  <si>
    <t>What were the main reason [this woman] was unable to access sexual and reproductive health services?</t>
  </si>
  <si>
    <t>Які були основні причини, чому [ця жінка] не змогла отримати доступ статевого та репродуктивного здоров’я?</t>
  </si>
  <si>
    <t>Каковы были основные причины, по которым [эта женщина] не смогла получить доступ к услугам полового и репродуктивного здоровья?</t>
  </si>
  <si>
    <t>(${DR.12_SS_GEN} = 'female' and ${DR.11_NUM_AGE} &gt;=10 and ${DR.11_NUM_AGE} &lt;=55) and ${H5_SS_HLTH_SRH_ACC_BAR} = 'yes'</t>
  </si>
  <si>
    <t>type= 'barr'</t>
  </si>
  <si>
    <t>H5_TXT_HLTH_SRH_ACC_BAR_OTH</t>
  </si>
  <si>
    <t>(${DR.12_SS_GEN} = 'female' and ${DR.11_NUM_AGE} &gt;=10 and ${DR.11_NUM_AGE} &lt;=55) and ${H5_SS_HLTH_SRH_ACC_BAR} = 'yes' and selected(${H5_SM_HLTH_SRH_ACC_BAR}, 'other')</t>
  </si>
  <si>
    <t>Child_Health</t>
  </si>
  <si>
    <t>Child Health</t>
  </si>
  <si>
    <t>Здоров'я дитини</t>
  </si>
  <si>
    <t>Здоровье ребенка</t>
  </si>
  <si>
    <t>H5_1_SS_HLTH_VACCINE_MEASLES</t>
  </si>
  <si>
    <t>Has this child/children aged 9 months - 5 years ever received a measles-containing vaccine?</t>
  </si>
  <si>
    <t>Чи отримувала коли-небудь ця дитина/діти, віком від 9 місяців до 5 років, вакцину проти кору?</t>
  </si>
  <si>
    <t>Получал ли когда-нибудь этот ребенок/дети, в возрасте от 9 месяцев до 5 лет, вакцину против кори?</t>
  </si>
  <si>
    <t>The vaccine is injected in the upper left upper arm, in Ukraine the first measles vaccine is given at the age of 12 months or older. It is also offered in all refugee hosting countries as a catch-up vaccine for all children.</t>
  </si>
  <si>
    <t>В Україні перше щеплення від кору роблять у віці 12 місяців і старше, вакцину вводять у верхню частину надпліччя лівої руки. Вона також пропонується у всіх країнах, що приймають біженців, як "турову" вакцинацію для всіх дітей.</t>
  </si>
  <si>
    <t>В Украине первую прививку от кори делают в возрасте 12 месяцев и старше, вакцину вводят в верхнюю часть надплечья левой руки. Она также предлагается во всех странах, принимающих беженцев, как "туровую" вакцинацию для всех детей.</t>
  </si>
  <si>
    <t>1=0 and ((${DR.11_NUM_AGE} &lt;=2 and ${DR.14_NUM_AGE_MTH} &gt;= 9) or (${DR.11_NUM_AGE} &gt; 2 and ${DR.11_NUM_AGE} &lt; 6))</t>
  </si>
  <si>
    <t>H5.2_SS_HLTH_VACCINE_MEASLES_2DOSE</t>
  </si>
  <si>
    <t>Did [child name] receive a second dose?</t>
  </si>
  <si>
    <t>Чи отримала дитина [ім'я дитини] другу дозу?</t>
  </si>
  <si>
    <t>Получил ли ребенок [имя ребенка] вторую дозу?</t>
  </si>
  <si>
    <t>1=0 and (${H5.1_SS_HLTH_VACCINE_MEASLES} = 'yes')</t>
  </si>
  <si>
    <t>Nutrition</t>
  </si>
  <si>
    <t>Харчування</t>
  </si>
  <si>
    <t>Питание</t>
  </si>
  <si>
    <t>1=0 and (${DR.14_NUM_AGE_MTH} &lt;= 24)</t>
  </si>
  <si>
    <t>select_one breast_feeding</t>
  </si>
  <si>
    <t>H7_SS_HLTH_BREAST_FEEDING</t>
  </si>
  <si>
    <t>How long after birth did you first put this child (child name) to the breast?</t>
  </si>
  <si>
    <t>Через який час після народження ви вперше приклали цю дитину (ім'я дитини) до грудей?</t>
  </si>
  <si>
    <t>Через какое время после рождения вы впервые приложили этого ребенка (имя ребенка) к груди?</t>
  </si>
  <si>
    <t>Ask to the mother if she is at home.</t>
  </si>
  <si>
    <t>Якщо присутня мати, варто поставити запитання їй.</t>
  </si>
  <si>
    <t>Если присутствет мать, стоит поставить вопрос ей.</t>
  </si>
  <si>
    <t>select_one exclusive_breast_fed</t>
  </si>
  <si>
    <t>H8_SS_HLTH_EXCLUSIVE_BREAST_FED</t>
  </si>
  <si>
    <t>Did this child have anything to drink or eat yesterday, in addition to/ besides breast milk?</t>
  </si>
  <si>
    <t>Чи пила або їла ця дитина щось вчора, додатково до/окрім грудного молока?</t>
  </si>
  <si>
    <t>Пил или ел этот ребенок что-то вчера, дополнительно к/кроме грудного молока?</t>
  </si>
  <si>
    <t>1=0 and (${DR.14_NUM_AGE_MTH} &lt;= 6)</t>
  </si>
  <si>
    <t>select_multiple exclusive_breast_fed_u6m</t>
  </si>
  <si>
    <t>H9_SM_HLTH_EXCL_BREAST_FEED_U6M</t>
  </si>
  <si>
    <t>What else did this child drink or eat?</t>
  </si>
  <si>
    <t>Що ще пила чи їла ця дитина?</t>
  </si>
  <si>
    <t>Что еще пил или ел этот ребенок?</t>
  </si>
  <si>
    <t>Select all that apply</t>
  </si>
  <si>
    <t>Оберіть усі відповідні варіанти</t>
  </si>
  <si>
    <t>Выберите все подходящие варианты</t>
  </si>
  <si>
    <t>1=0 and (${DR.14_NUM_AGE_MTH} &lt;= 6 and (${H8_SS_HLTH_EXCLUSIVE_BREAST_FED} = 'yes_beside_breastmilk' or ${H8_SS_HLTH_EXCLUSIVE_BREAST_FED} = 'no_longer_breastfed'))</t>
  </si>
  <si>
    <t>mhpss</t>
  </si>
  <si>
    <t>Психічне здоров'я та психосоціальна підтримка (MHPSS)</t>
  </si>
  <si>
    <t>Психическое здоровье и психосоциальная поддержка (MHPSS)</t>
  </si>
  <si>
    <t>During the past month did you/he/she currently feel so upset, anxious, worried, agitated, angry, or depressed that it affected your/the person's daily functioning? For example having difficulty getting out of bed, working or going to school, caring for self or for others in the household, or doing daily household activities such as cooking, cleaning, or playing with friends.</t>
  </si>
  <si>
    <t>Протягом останнього місяця чи відчували ви/він/вона себе настільки засмучено, тривожно, занепокоєно, схвильовано, розгнівано чи депресивно, що це вплинуло на вашу/людини повсякденну діяльність? Наприклад, важко встати з ліжка, працювати чи ходити до школи, доглядати за собою чи іншими членами домогосподарства, або виконувати щоденні домашні справи, такі як приготування їжі, прибирання чи ігри з друзями.</t>
  </si>
  <si>
    <t>В течение последнего месяца чувствовали ли вы/он/она себя настолько расстроено, тревожно, обеспокоено, взволнованно, разгневанно или депрессивно, что это повлияло на вашу/человека повседневную деятельность? Например, трудно встать с кровати, работать или ходить в школу, ухаживать за собой или другими членами домохозяйства, или выполнять ежедневные домашние дела, такие как приготовление пищи, уборка или игры с друзьями.</t>
  </si>
  <si>
    <t>H12_SS_tried_SUP</t>
  </si>
  <si>
    <t>Have you/he/she tried to find support for this problem?</t>
  </si>
  <si>
    <t>Чи намагалися ви/він/вона знайти підтримку стосовно цієї проблеми?</t>
  </si>
  <si>
    <t>Пытались ли вы/он/она найти поддержку относительно этой проблемы?</t>
  </si>
  <si>
    <t>${H11_SS_PSY} = 'yes'</t>
  </si>
  <si>
    <t>select_multiple support_received</t>
  </si>
  <si>
    <t>What type of mental health and psychosocial support service was received (if any)?
Hint: Enumerators to read out the options and tick the services received</t>
  </si>
  <si>
    <t>Який тип послуги психологічної та психосоціальної підтримки було отримано (якщо такі є)? 
 Підказка: реєстратори зачитують варіанти та позначають отримані послуги</t>
  </si>
  <si>
    <t>Какой тип услуги психологической и психосоциальной поддержки был получен (если такие есть)?
Подсказка: регистраторы зачитывают варианты и отмечают полученные услуги</t>
  </si>
  <si>
    <t>${H12_SS_tried_SUP} = 'yes'</t>
  </si>
  <si>
    <t>H13.2_TXT_SUP_TYP_OTH</t>
  </si>
  <si>
    <t>selected(${H13.1_SM_SUP_TYP} , 'other')</t>
  </si>
  <si>
    <t>select_multiple service_location</t>
  </si>
  <si>
    <t>H13.3_SS_SRV_LOC</t>
  </si>
  <si>
    <t>Where did you/he/she recieve MHPSS services? (select up to 3)</t>
  </si>
  <si>
    <t>Де ви/він/вона отримували послуги з психологічної та психосоціальної підтримки (MHPSS)? (оберіть до трьох варіантів)</t>
  </si>
  <si>
    <t>Где вы/он/она получали услуги по психологической и психосоциальной поддержке (MHPSS)? (выберите до трех вариантов)</t>
  </si>
  <si>
    <t>1=0 and (${H12_SS_tried_SUP} = 'yes' and not(selected(${H13.1_SM_SUP_TYP} , 'prefer_not_to_answer')) and not(selected(${H13.1_SM_SUP_TYP} , 'do_not_know')) and not(selected(${H13.1_SM_SUP_TYP} , 'none')))</t>
  </si>
  <si>
    <t>(count-selected(.) &lt;= 1 or (not(selected(., 'do_not_know')) and not(selected(., 'prefer_not_to_answer')) and not(selected(., 'none')))) and count-selected(.)&lt;=3</t>
  </si>
  <si>
    <t>H13.4_TXT_SRV_LOC_OTH</t>
  </si>
  <si>
    <t>1=0 and (selected(${H13.3_SS_SRV_LOC}, 'other'))</t>
  </si>
  <si>
    <t>select_multiple psy_access_barriers</t>
  </si>
  <si>
    <t>H14_SM_UNA_ACC</t>
  </si>
  <si>
    <t>What challenges did you/he/she face in accessing the needed mental health and psychosocial support or services? (select all that apply)</t>
  </si>
  <si>
    <t>Які виникли труднощі у вас/в нього/в неї під час отримання доступу до необхідної психологічної та психосоціальної підтримки або послуг? (оберіть всі відповідні варіанти)</t>
  </si>
  <si>
    <t>Какие возникли трудности у вас/у него/у нее при получении доступа к необходимой психологической и психосоциальной поддержке или услугам? (выберите все подходящие варианты)</t>
  </si>
  <si>
    <t>1=0 and (${H11_SS_PSY} = 'yes' and ${H12_SS_tried_SUP} = 'yes')</t>
  </si>
  <si>
    <t>(count-selected(.) &lt;= 1 or (not(selected(., 'do_not_know')) and not(selected(., 'no'))))</t>
  </si>
  <si>
    <t>H14_SM_UNA_ACC_OTH</t>
  </si>
  <si>
    <t>1=0 and (selected(${H14_SM_UNA_ACC} , 'other'))</t>
  </si>
  <si>
    <t>select_one improvement</t>
  </si>
  <si>
    <t>H15_SS_SHW_IMPRV</t>
  </si>
  <si>
    <t>Did your/his/her wellbeing improve after receiving mental health and psychosocial services?</t>
  </si>
  <si>
    <t>Чи покращилося ваше/його/її самопочуття після отримання психологічних та психосоціальних послуг?</t>
  </si>
  <si>
    <t>Улучшилось ли ваше/его/ее самочувствие после получения психологических и психосоциальных услуг?</t>
  </si>
  <si>
    <t>not(selected(${H13.1_SM_SUP_TYP}, 'none')) and ${H12_SS_tried_SUP} = 'yes'</t>
  </si>
  <si>
    <t>Socio_Economic_Inclusion</t>
  </si>
  <si>
    <t>Соціально-економічна залученість</t>
  </si>
  <si>
    <t>Социально-экономическая вовлеченность</t>
  </si>
  <si>
    <t>select_one education_levels_choices</t>
  </si>
  <si>
    <t>What is the highest level of formal education (this person) has attained to date?</t>
  </si>
  <si>
    <t>Якого найвищого рівня офіційної освіти досягла (ця особа) на сьогоднішній день?</t>
  </si>
  <si>
    <t>Какого наивысшего уровня официального образования достиг (этот человек) на сегодняшний день?</t>
  </si>
  <si>
    <t>SE2_SS_WORK</t>
  </si>
  <si>
    <t>During the past 7 days, did (this person) work for someone else for pay, for one or more hours?
(this includes informal or undeclared work for pay)</t>
  </si>
  <si>
    <t>Протягом останніх семи днів, чи працювала (ця особа) на когось іншого за фінансову винагороду, одну або більше годин? 
(це включає неофіційну або незадекларовану оплачувану працю)</t>
  </si>
  <si>
    <t>В течение последних семи дней, работал ли (этот человек) на кого-то другого за финансовое вознаграждение, один или более часов?
 (это включает неофициальный или незадекларированный оплачиваемый труд)</t>
  </si>
  <si>
    <t>SE3_SS_BUSINESS</t>
  </si>
  <si>
    <t>During the past 7 days, did (this person) run or do any kind of business, farming, or other activity to generate income?</t>
  </si>
  <si>
    <t>Протягом останніх семи днів, (ця особа) вела або займалася бізнесом, фермерством чи іншою діяльністю для отримання доходу?</t>
  </si>
  <si>
    <t>В течение последних семи дней (этот человек) вел или занимался бизнесом, фермерством или иной деятельностью для получения дохода?</t>
  </si>
  <si>
    <t>SE4_SS_FAM_BUSINESS</t>
  </si>
  <si>
    <t>During the past 7 days, did (this person) help in a family business or farm?</t>
  </si>
  <si>
    <t>Протягом останніх семи днів, чи допомагала (ця особа) родинному бізнесу чи фермі?</t>
  </si>
  <si>
    <t>В последние семь дней помогал ли (этот человек) семейному бизнесу или ферме?</t>
  </si>
  <si>
    <t>${SE2_SS_WORK} = 'no' and ${SE3_SS_BUSINESS} = 'no'</t>
  </si>
  <si>
    <t>SE5_SS_HELP_FAM_BUSINESS</t>
  </si>
  <si>
    <t>Even though (this person) did not work, during the past 7 days, did he/she have a permanent job, a business or a helper job in a family business/farm from which he/she was temporarily absent?</t>
  </si>
  <si>
    <t>У разі, якщо (ця особа) не працювала протягом останніх семи днів, чи мали він/вона постійну роботу, бізнес або підсобну роботу в родинному бізнесі/на фермі, де він/вона були тимчасово відсутні?</t>
  </si>
  <si>
    <t>В случае, если (этот человек) не работал в течение последних семи дней, имели ли он/она постоянную работу, бизнес или подсобную работу в семейном бизнесе на ферме, где он/она временно отсутствовали?</t>
  </si>
  <si>
    <t>${SE2_SS_WORK} = 'no' and ${SE3_SS_BUSINESS} = 'no' and ${SE4_SS_FAM_BUSINESS} = 'no'</t>
  </si>
  <si>
    <t>SE6_SS_TRY_FIND_JOB</t>
  </si>
  <si>
    <t>During the last 30 days, did (this person) do anything to find a paid job or try to start a business?</t>
  </si>
  <si>
    <t>Протягом останніх 30 днів, чи здійснювала (ця особа) дії, направлені на пошук оплачуваної праці або на відкриття власного бізнесу?</t>
  </si>
  <si>
    <t>В течение последних 30 дней, совершал ли (этот человек) действия, направленные на поиск оплачиваемого труда или на открытие собственного бизнеса?</t>
  </si>
  <si>
    <t>${SE2_SS_WORK} = 'no' and ${SE3_SS_BUSINESS} = 'no' and ${SE4_SS_FAM_BUSINESS} = 'no' and ${SE5_SS_HELP_FAM_BUSINESS} = 'no'</t>
  </si>
  <si>
    <t>chk_ret</t>
  </si>
  <si>
    <t>if(${DR.11_NUM_AGE}&lt;40,2,0)</t>
  </si>
  <si>
    <t>select_one reason_not_working</t>
  </si>
  <si>
    <t>SE6_SS_TRY_FIND_JOB_REASONS</t>
  </si>
  <si>
    <t>What is the main reason why this person did not try to find a paid job or start a business in the last 30 days?</t>
  </si>
  <si>
    <t>Яка основна причина, через яку ця особа не намагалася знайти оплачувану роботу або відкрити свій бізнес протягом останніх 30 днів?</t>
  </si>
  <si>
    <t>Какова основная причина, по которой этот человек не пытался найти оплачиваемую работу или открыть свой бизнес в течение последних 30 дней?</t>
  </si>
  <si>
    <t>${SE2_SS_WORK} = 'no' and ${SE3_SS_BUSINESS} = 'no' and ${SE4_SS_FAM_BUSINESS} = 'no' and ${SE5_SS_HELP_FAM_BUSINESS} = 'no' and ${SE6_SS_TRY_FIND_JOB} = 'no'</t>
  </si>
  <si>
    <t>type != ${chk_ret}</t>
  </si>
  <si>
    <t>SE6_SS_TRY_FIND_JOB_REASONS_OTH</t>
  </si>
  <si>
    <t>${SE2_SS_WORK} = 'no' and ${SE3_SS_BUSINESS} = 'no' and ${SE4_SS_FAM_BUSINESS} = 'no' and ${SE5_SS_HELP_FAM_BUSINESS} = 'no' and ${SE6_SS_TRY_FIND_JOB} = 'no' and (selected(${SE6_SS_TRY_FIND_JOB_REASONS} , 'other'))</t>
  </si>
  <si>
    <t>SE7_SS_START_WORK_IN_2_WKS</t>
  </si>
  <si>
    <t>Could (this person) start working within the next two weeks if he/she was offered a job?</t>
  </si>
  <si>
    <t>Чи змогла б (ця особа) почати працювати протягом наступних двох тижнів, якби йому/їй запропонували роботу?</t>
  </si>
  <si>
    <t>Смог бы (этот человек) начать работать в течение следующих двух недель, если бы ему/ей предложили работу?</t>
  </si>
  <si>
    <t>${SE6_SS_TRY_FIND_JOB_REASONS} != 'retired' and ${SE2_SS_WORK} = 'no' and ${SE3_SS_BUSINESS} = 'no' and ${SE4_SS_FAM_BUSINESS} = 'no' and ${SE5_SS_HELP_FAM_BUSINESS} = 'no'</t>
  </si>
  <si>
    <t>select_multiple activity_status_choices</t>
  </si>
  <si>
    <t>SE8_SS_ACTIVITY</t>
  </si>
  <si>
    <t>Which of the following best describes what (this person) is mainly doing at present?</t>
  </si>
  <si>
    <t>Що з наведеного найкраще описує те, чим (ця особа) здебільшого займається на теперішній час?</t>
  </si>
  <si>
    <t>Что из приведенного лучше всего описывает то, чем (этот человек) в основном занимается в настоящее время?</t>
  </si>
  <si>
    <t>1=0 and (${DR.11_NUM_AGE} &gt;=15 and ${SE2_SS_WORK} = 'no' and ${SE3_SS_BUSINESS} = 'no' and ${SE4_SS_FAM_BUSINESS} = 'no' and ${SE5_SS_HELP_FAM_BUSINESS} = 'no')</t>
  </si>
  <si>
    <t>not(selected(., 'status_unempl') and count-selected(.)&gt;1)</t>
  </si>
  <si>
    <t>SE8_TXT_ACTIVITY_OTHER</t>
  </si>
  <si>
    <t>1=0 and (selected(${SE8_SS_ACTIVITY}, 'other') and ${DR.11_NUM_AGE} &gt;=15 and ${SE2_SS_WORK} = 'no' and ${SE3_SS_BUSINESS} = 'no' and ${SE4_SS_FAM_BUSINESS} = 'no' and ${SE5_SS_HELP_FAM_BUSINESS} = 'no')</t>
  </si>
  <si>
    <t>SE9_NUM_WRK_HR</t>
  </si>
  <si>
    <t>How many hours does (this person) usually work per week in their main job? If this person has more than one job please think about the job where this person usually works the most hours.</t>
  </si>
  <si>
    <t>Скільки годин (ця особа) зазвичай працює на тиждень на основній роботі? Якщо ця особа має більше однієї роботи, будь ласка, подумайте про ту роботу, де ця особа зазвичай працює найбільше годин.</t>
  </si>
  <si>
    <t>Сколько часов (этот человек) обычно работает в неделю на основной работе? Если у этого человека больше одной работы, пожалуйста, подумайте о той работе, где этот человек обычно работает больше всего часов.</t>
  </si>
  <si>
    <t>${cit_check} = 1 and ((${SE2_SS_WORK} = 'yes' or ${SE3_SS_BUSINESS} = 'yes' or ${SE4_SS_FAM_BUSINESS} = 'yes' or ${SE5_SS_HELP_FAM_BUSINESS} = 'yes'))</t>
  </si>
  <si>
    <t>. &gt; 0 and . &lt;140</t>
  </si>
  <si>
    <t>select_one wage_period</t>
  </si>
  <si>
    <t>SE9.1_SS_WAGE_PERIOD</t>
  </si>
  <si>
    <t>Does this person get paid on an hourly or monthly basis at their main job?</t>
  </si>
  <si>
    <t>Чи отримує ця особа оплату погодинно або щомісяця на основній роботі?</t>
  </si>
  <si>
    <t>Получает ли этот человек оплату почасово или ежемесячно на основной работе?</t>
  </si>
  <si>
    <t>SE9.1.1_NUM_WAGE</t>
  </si>
  <si>
    <t>What is this person's hourly wage at their main job in [national currency]?</t>
  </si>
  <si>
    <t>Яка погодинна заробітна плата цієї особи на основній роботі в [національна валюта]?</t>
  </si>
  <si>
    <t>Какова почасовая заработная плата этого человека на основной работе в [национальная валюта]?</t>
  </si>
  <si>
    <t>Enter 9999 if they don't know or prefer not to answer</t>
  </si>
  <si>
    <t>Введіть 9999, якщо вони не знають або вважають за краще не відповідати</t>
  </si>
  <si>
    <t>Введите 9999, если они не знают или предпочитают не отвечать</t>
  </si>
  <si>
    <t>${cit_check} = 1 and ((${SE2_SS_WORK} = 'yes' or ${SE3_SS_BUSINESS} = 'yes' or ${SE4_SS_FAM_BUSINESS} = 'yes' or ${SE5_SS_HELP_FAM_BUSINESS} = 'yes') and ${SE9.1_SS_WAGE_PERIOD} = 'hourly')</t>
  </si>
  <si>
    <t>SE9.1.1_NUM_WAGE_M</t>
  </si>
  <si>
    <t>What is this person's approximate monthly net wage (after taxes) at their main job in [national currency]?</t>
  </si>
  <si>
    <t>Яка приблизна щомісячна чиста заробітна плата цієї особи (після сплати податків) на основній роботі в [національна валюта]?</t>
  </si>
  <si>
    <t>Какова приблизительная ежемесячная чистая заработная плата этого человека (после уплаты налогов) на основной работе в [национальная валюта]?</t>
  </si>
  <si>
    <t>${cit_check} = 1 and ((${SE2_SS_WORK} = 'yes' or ${SE3_SS_BUSINESS} = 'yes' or ${SE4_SS_FAM_BUSINESS} = 'yes' or ${SE5_SS_HELP_FAM_BUSINESS} = 'yes') and ${SE9.1_SS_WAGE_PERIOD} = 'monthly')</t>
  </si>
  <si>
    <t>select_one activity_main</t>
  </si>
  <si>
    <t>SE10_SS_MAIN_ACT</t>
  </si>
  <si>
    <t>What is the main activity of the place or business where (this person) works? If they have more than one job, please think of the job in which they usually work the most hours.</t>
  </si>
  <si>
    <t>Яка основна діяльність місця або бізнесу, де працює (ця особа)? Якщо у неї більше однієї роботи, будь ласка, подумайте про ту роботу, на якій вона зазвичай працює найбільше годин.</t>
  </si>
  <si>
    <t>Какова основная деятельность места или бизнеса, где работает (этот человек)? Если у него больше одной работы, пожалуйста, подумайте о той работе, на которой он обычно работает больше всего часов.</t>
  </si>
  <si>
    <t>If the activity involves primarily the buying and selling of cars or motorcycles, classify it under "Trading (buying and selling), car &amp; motorcycle repair". If the activity is only related to repairing cars, motorcycles, and other types of vehicles or household goods, use "Repair of household goods or vehicles".</t>
  </si>
  <si>
    <t>Якщо діяльність пов'язана здебільшого з купівлею та продажем автомобілів або мотоциклів, класифікуйте її в розділі «Торгівля (купівля та продаж), ремонт автомобілів і мотоциклів». Якщо діяльність пов'язана тільки з ремонтом автомобілів, мотоциклів та інших видів транспортних засобів або предметів домашнього вжитку, використовуйте «Ремонт предметів домашнього вжитку або транспортних засобів».</t>
  </si>
  <si>
    <t>Если деятельность связана в основном с покупкой и продажей автомобилей или мотоциклов, классифицируйте ее в разделе «Торговля (покупка и продажа), ремонт автомобилей и мотоциклов». Если деятельность связана только с ремонтом автомобилей, мотоциклов и других видов транспортных средств или предметов домашнего обихода, используйте «Ремонт предметов домашнего обихода или транспортных средств».</t>
  </si>
  <si>
    <t>SE10_TXT_MAIN_ACT_OTHER</t>
  </si>
  <si>
    <t>${cit_check} = 1 and (${SE10_SS_MAIN_ACT} = 'other')</t>
  </si>
  <si>
    <t>select_one occupation</t>
  </si>
  <si>
    <t>SE15_SS_OCCUPATION</t>
  </si>
  <si>
    <t>What is this person's occupation in the job that they do? If they have more than one job, please think of the job in which they usually work the most hours.</t>
  </si>
  <si>
    <t>Яка професія цієї особи на роботі, яку вона виконує? Якщо ця особа має більше однієї роботи, будь ласка, подумайте про ту роботу, де вона зазвичай працює найбільше годин.</t>
  </si>
  <si>
    <t>Какова профессия этого человека на работе, которую он выполняет? Если у этого человека больше одной работы, пожалуйста, подумайте о той работе, где он обычно работает больше всего часов.</t>
  </si>
  <si>
    <t>SE15_TXT_OCCUPATION</t>
  </si>
  <si>
    <t>${cit_check} = 1 and (${SE15_SS_OCCUPATION} =  'other')</t>
  </si>
  <si>
    <t>select_one contract_type_choices</t>
  </si>
  <si>
    <t>SE11_SS_CONTRACT</t>
  </si>
  <si>
    <t>Does this person have a formal contract or informal work arrangement at their main job?</t>
  </si>
  <si>
    <t>Чи має ця особа офіційний контракт або неофіційну домовленість про роботу на основній роботі?</t>
  </si>
  <si>
    <t>Имеет ли этот человек официальный контракт или неофициальную договоренность о работе на основной работе?</t>
  </si>
  <si>
    <t>select_one employment_modality</t>
  </si>
  <si>
    <t>SE11_SS_MODALITY</t>
  </si>
  <si>
    <t>What is (this persons) main employment arrangement when it comes to work modality at their main job? (e.g., remote work, office work, etc.)</t>
  </si>
  <si>
    <t>Яка основна форма зайнятості цієї людини на її основній роботі з погляду формату роботи (наприклад, віддалена робота, робота в офісі та інше)?</t>
  </si>
  <si>
    <t>Какова основная форма занятости этого человека на его основной работе с точки зрения формата работы (например, удалённая работа, работа в офисе и т. д.)?</t>
  </si>
  <si>
    <t>select_one employment_barrier</t>
  </si>
  <si>
    <t>SE12_SM_EMP_BARR</t>
  </si>
  <si>
    <t>What was the main difficulty (if any) that this person encountered while finding work in this country over the last 12 months?</t>
  </si>
  <si>
    <t>З якою основною трудністю (якщо така була) зіткнулася ця особа під час пошуку роботи в цій країні за останні 12 місяців?</t>
  </si>
  <si>
    <t>С какой основной трудностью (если таковая была) столкнулся этот человек при поиске работы в этой стране за последние 12 месяцев?</t>
  </si>
  <si>
    <t>Choose all that apply</t>
  </si>
  <si>
    <t>randomize=true</t>
  </si>
  <si>
    <t>not(selected(., 'none') and count-selected(.)&gt;1) and not(selected(., 'prefer_not_to_answer') and count-selected(.)&gt;1)</t>
  </si>
  <si>
    <t>SE12_TXT_EMP_BARR_OTHER</t>
  </si>
  <si>
    <t>${cit_check} = 1 and (selected(${SE12_SM_EMP_BARR}, 'other'))</t>
  </si>
  <si>
    <t>select_one skill_level</t>
  </si>
  <si>
    <t>SE16_SS_SKILL_LEVEL_MATCH</t>
  </si>
  <si>
    <t>Would you say that this person's current main employment matches their professional level of skill or qualifications? Please do not take local language skills into account when responding.</t>
  </si>
  <si>
    <t>Чи можна сказати, що основне місце роботи цієї особи відповідає її професійному рівню навичок або кваліфікацій? Будь ласка, не враховуйте місцеві мовні навички при відповіді.</t>
  </si>
  <si>
    <t>Можно ли сказать, что основное место работы этого человека соответствует его профессиональному уровню навыков или квалификаций? Пожалуйста, не учитывайте местные языковые навыки при ответе.</t>
  </si>
  <si>
    <t>select_one work_type</t>
  </si>
  <si>
    <t>SE13_SS_WRK_TYP</t>
  </si>
  <si>
    <t>Which of the following best describes what the individual was mainly doing before leaving Ukraine?</t>
  </si>
  <si>
    <t>Що з наведеного якнайкраще описує те, чим людина в основному займалася до виїзду з України?</t>
  </si>
  <si>
    <t>Что из приведенного лучше описывает то, чем человек в основном занимался до выезда из Украины?</t>
  </si>
  <si>
    <t>SE13_TXT_WRK_TYP_OTHER</t>
  </si>
  <si>
    <t>${cit_check} = 1 and (${SE13_SS_WRK_TYP} =  'other')</t>
  </si>
  <si>
    <t>SE14_SS_WRK_BFR_UKR</t>
  </si>
  <si>
    <t>What was the main activity of the place or business where individual was working before leaving Ukraine?</t>
  </si>
  <si>
    <t>Яка була основна діяльність місця або бізнесу, де працювала ця особа перед від'їздом з України?</t>
  </si>
  <si>
    <t>Какова была основная деятельность места или бизнеса, где работал этот человек перед отъездом из Украины?</t>
  </si>
  <si>
    <t>${cit_check} = 1 and ((${SE13_SS_WRK_TYP} = 'employee' or ${SE13_SS_WRK_TYP} = 'self_employed' or ${SE13_SS_WRK_TYP} = 'family_business'))</t>
  </si>
  <si>
    <t>SE14_TXT_WRK_BFR_UKR_OTHER</t>
  </si>
  <si>
    <t>${cit_check} = 1 and ((${SE13_SS_WRK_TYP} = 'employee' or ${SE13_SS_WRK_TYP} = 'self_employed' or ${SE13_SS_WRK_TYP} = 'family_business') and ${SE14_SS_WRK_BFR_UKR} =  'other')</t>
  </si>
  <si>
    <t>SE16_SS_UKR_OCCUPATION</t>
  </si>
  <si>
    <t>What was this person's occupation in the job that they did before leaving Ukraine? If they had more than one job, please think of the job in which they usually worked the most hours.</t>
  </si>
  <si>
    <t>Яка була професія цієї особи на роботі, яку вона виконувала перед від'їздом з України? Якщо у неї було більше однієї роботи, будь ласка, подумайте про ту роботу, на якій вона зазвичай працювала найбільше годин.</t>
  </si>
  <si>
    <t>Какова была профессия этого человека на работе, которую он выполнял перед отъездом из Украины? Если у него было больше одной работы, пожалуйста, подумайте о той работе, на которой он обычно работал больше всего часов.</t>
  </si>
  <si>
    <t>SE16_TXT_UKR_OCCUPATION</t>
  </si>
  <si>
    <t>${cit_check} = 1 and ((${SE13_SS_WRK_TYP} = 'employee' or ${SE13_SS_WRK_TYP} = 'self_employed' or ${SE13_SS_WRK_TYP} = 'family_business') and ${SE16_SS_UKR_OCCUPATION} =  'other')</t>
  </si>
  <si>
    <t>end_repeat</t>
  </si>
  <si>
    <t>total_fem_10_55</t>
  </si>
  <si>
    <t>sum(${fem_10_55})</t>
  </si>
  <si>
    <t>total_girls</t>
  </si>
  <si>
    <t>sum(${girl})</t>
  </si>
  <si>
    <t>total_boys</t>
  </si>
  <si>
    <t>sum(${boy})</t>
  </si>
  <si>
    <t>total_women</t>
  </si>
  <si>
    <t>sum(${woman})</t>
  </si>
  <si>
    <t>total_men</t>
  </si>
  <si>
    <t>sum(${man})</t>
  </si>
  <si>
    <t>total_females</t>
  </si>
  <si>
    <t>sum(${female})</t>
  </si>
  <si>
    <t>total_males</t>
  </si>
  <si>
    <t>sum(${male})</t>
  </si>
  <si>
    <t>total_other</t>
  </si>
  <si>
    <t>sum(${other})</t>
  </si>
  <si>
    <t>total_school_aged</t>
  </si>
  <si>
    <t>sum(${school_aged})</t>
  </si>
  <si>
    <t>note_hh_members</t>
  </si>
  <si>
    <t>There were ${total_females} females, ${total_fem_10_55} between 10-55, ${total_girls} girls and ${total_women} women. There were ${total_males} males, ${total_boys} boys and ${total_men} men. There were ${total_other} other.</t>
  </si>
  <si>
    <t>Було ${total_females} осіб жіночої статі, ${total_fem_10_55} жінок віком від 10 до 55 років, ${total_girls} дівчат і ${total_women} жінок. Було ${total_males} осіб чоловічої статі, ${total_boys} хлопчиків і ${total_men} чоловіків. Було ${total_other} людей "Інше".</t>
  </si>
  <si>
    <t>Было ${total_females} лиц женского пола, ${total_fem_10_55} женщин в возрасте от 10 до 55 лет, ${total_girls} девушек и ${total_women} женщин. Было ${total_males} человек мужского пола, ${total_boys} мальчиков и ${total_men} мужчин. Было ${total_other} человек "Прочее".</t>
  </si>
  <si>
    <t>select_one preg</t>
  </si>
  <si>
    <t>GEN_SS_PREG</t>
  </si>
  <si>
    <t>Do you have a household member who has been pregnant or breastfeeding in the past 6 months prior to the survey?</t>
  </si>
  <si>
    <t>Есть ли у вас член домохозяйства, которая была беременна или кормила грудью в течение последних шести месяцев до опроса?</t>
  </si>
  <si>
    <t>1=0 and (count-selected(${DR1_SM_NAT}) = 1 and ${DR1_SM_NAT} = 'ukrainian' and ${total_fem_10_55} &gt;=1)</t>
  </si>
  <si>
    <t>shelter_accommodation</t>
  </si>
  <si>
    <t>Розміщення / Житло</t>
  </si>
  <si>
    <t>Размещение / Жилье</t>
  </si>
  <si>
    <t>general</t>
  </si>
  <si>
    <t>General</t>
  </si>
  <si>
    <t>Загальне</t>
  </si>
  <si>
    <t>Общее</t>
  </si>
  <si>
    <t>select_one location_type_acc</t>
  </si>
  <si>
    <t>SHL01.2_SS_URB_RURAL</t>
  </si>
  <si>
    <t>Do you live in an Urban or Rural environment?</t>
  </si>
  <si>
    <t>Ви мешкає у міській, чи сільській місцевості?</t>
  </si>
  <si>
    <t>Вы живете в городской или сельской местности?</t>
  </si>
  <si>
    <t>The term "urban" refers to areas that are characterized by high population density, infrastructure development, and various economic and social activities. Urban areas typically include cities, towns, and other built-up areas where people live in close proximity to one another.
 Rural: The term "rural" refers to areas that are outside of urban centers and typically have lower population density. Rural areas are often associated with agricultural activities, natural landscapes, and a lesser degree of built-up infrastructure.</t>
  </si>
  <si>
    <t>Термін «міський» відноситься до територій, які характеризуються високою щільністю населення, розвиненою інфраструктурою та різноманітною економічною та соціальною діяльністю. Міські території зазвичай включають міста, селища та інші забудовані зони, де люди живуть у безпосередній близькості один від одного. 
Термін «сільський» відноситься до територій, які знаходяться за межами міських центрів і зазвичай мають нижчу густину населення. Сільські райони часто асоціюються із сільськогосподарською діяльністю, природними ландшафтами та меншим ступенем забудованої інфраструктури.</t>
  </si>
  <si>
    <t>Термин "городской" относится к территориям, характеризующимся высокой плотностью населения, развитой инфраструктурой и разнообразной экономической и социальной деятельностью. Городские территории обычно включают города, поселки и другие застроенные зоны, где люди живут в непосредственной близости друг от друга.
Термин «деревенский» относится к территориям, которые находятся за пределами городских центров и обычно имеют более низкую плотность населения. Сельские районы часто ассоциируются с сельскохозяйственной деятельностью, природными ландшафтами и меньшей степенью застроенной инфраструктуры.</t>
  </si>
  <si>
    <t>select_one accommodation_type</t>
  </si>
  <si>
    <t>What type of accommodation is the household residing in?</t>
  </si>
  <si>
    <t>У якому типі житла мешкає домогосподарство?</t>
  </si>
  <si>
    <t>В каком типе жилья проживает домохозяйство?</t>
  </si>
  <si>
    <t>SHL01_TXT_ACCOM_TYP_OTH</t>
  </si>
  <si>
    <t>${SHL01_SS_ACCOM_TYP} = 'other'</t>
  </si>
  <si>
    <t>select_one payment_coverage_type</t>
  </si>
  <si>
    <t>What is the payment arrangement for your household accommodation?</t>
  </si>
  <si>
    <t>Яка домовленість про оплату розміщення вашого домогосподарства?</t>
  </si>
  <si>
    <t>Какова договоренность о оплате размещения вашего домохозяйства?</t>
  </si>
  <si>
    <t>If the refugee household is accommodated free of charge with relatives, select No payment covered by household – free, hosted by local person/family (unrelated) or similar</t>
  </si>
  <si>
    <t>Якщо домогосподарство біженців розміщене безкоштовно у родичів, виберіть "Немає оплати, покритої домогосподарством – безкоштовно, розміщено місцевою особою/сім'єю (не родичами) або подібне"</t>
  </si>
  <si>
    <t>Если домохозяйство беженцев размещено бесплатно у родственников, выберите "Нет оплаты, покрываемой домохозяйством – бесплатно, размещено местным человеком/семьей (не родственниками) или аналогично"</t>
  </si>
  <si>
    <t>${SHL01_SS_ACCOM_TYP} != 'prefer_not_to_answer'</t>
  </si>
  <si>
    <t>SHL01.1_TXT_ACCOM_ARR_OTH</t>
  </si>
  <si>
    <t>${SHL01_SS_ACCOM_TYP} != 'prefer_not_to_answer' and ${SHL01.1_SS_ACCOM_ARR} =  'other'</t>
  </si>
  <si>
    <t>select_one accomm_agreement</t>
  </si>
  <si>
    <t>SHL01.3_SS_ACCOMM_AGREEMENT</t>
  </si>
  <si>
    <t>Does your household have a written documentation to prove your occupancy arrangement for your accommodation?</t>
  </si>
  <si>
    <t>Чи є у вашого домогосподарства документи у письмовій формі, які підтверджують вашу домовленість про проживання у вашому помешканні?</t>
  </si>
  <si>
    <t>Есть ли у вашего домохозяйства документы в письменной форме, подтверждающие вашу договоренность о проживании в вашем размещении?</t>
  </si>
  <si>
    <t>If the refugee the household is hosted by relatives or friends without defining the length of their stay, then choose No, we do not have any agreement</t>
  </si>
  <si>
    <t>Якщо біженець проживає у родичів або друзів без визначення тривалості перебування, виберіть Ні, у нас немає жодної угоди</t>
  </si>
  <si>
    <t>Если беженец проживает у родственников или друзей без определения срока пребывания, выберите Нет, у нас нет никакого соглашения</t>
  </si>
  <si>
    <t>select_multiple no_contract_why</t>
  </si>
  <si>
    <t>SHL01.3a_SM_NO_CONTRACT_WHY</t>
  </si>
  <si>
    <t>Why not?</t>
  </si>
  <si>
    <t>Чому?</t>
  </si>
  <si>
    <t>Почему нет?</t>
  </si>
  <si>
    <t>(Select all that apply)</t>
  </si>
  <si>
    <t>(Оберіть усі відповідні варіанти)</t>
  </si>
  <si>
    <t>(Выберите все соответствующие варианты)</t>
  </si>
  <si>
    <t>${SHL01_SS_ACCOM_TYP} != 'prefer_not_to_answer' and ${SHL01.3_SS_ACCOMM_AGREEMENT} = 'do_not_have_agreement'</t>
  </si>
  <si>
    <t>SHL01.3a_TXT_NO_CONTRACT_WHY_OTH</t>
  </si>
  <si>
    <t>Other (Specify)</t>
  </si>
  <si>
    <t>Інше (позначте)</t>
  </si>
  <si>
    <t>Прочее (укажите)</t>
  </si>
  <si>
    <t>(Enter text)</t>
  </si>
  <si>
    <t>(Введіть текст)</t>
  </si>
  <si>
    <t>(Введите текст)</t>
  </si>
  <si>
    <t>${SHL01_SS_ACCOM_TYP} != 'prefer_not_to_answer' and selected(${SHL01.3a_SM_NO_CONTRACT_WHY}, 'other')</t>
  </si>
  <si>
    <t>SHL02_NUM_ROOMS</t>
  </si>
  <si>
    <t>How many rooms (excluding bathrooms and toilets) are occupied by members of your household?</t>
  </si>
  <si>
    <t>Скільки кімнат (без урахування ванних кімнат і туалетів) займають члени вашого домогосподарства?</t>
  </si>
  <si>
    <t>Сколько комнат (без учета ванных и туалетов) занимают члены вашего домохозяйства?</t>
  </si>
  <si>
    <t>Please count the kitchen and the living room as well. If shared private accommodation, please also count the rooms that are shared with another household. If don't know or prefer not to answer, put 9999</t>
  </si>
  <si>
    <t>Будь ласка, рахуйте кухню та вітальню також. Якщо це спільне приватне житло, будь ласка, також рахуйте кімнати, які спільно використовуються з іншою родиною. Якщо не знає або воліє не відповідати, введіть значення 9999</t>
  </si>
  <si>
    <t>Пожалуйста, считайте кухню и гостиную тоже. Если это совместное частное жилье, пожалуйста, также считайте комнаты, которые используются совместно с другой семьей. Если не знает или предпочитает не отвечать, введите значение 9999</t>
  </si>
  <si>
    <t>. &gt;= 1 and .&lt;15 or .=9999</t>
  </si>
  <si>
    <t>select_one residing_accommodation</t>
  </si>
  <si>
    <t>SHL04_DUR_RESIDE</t>
  </si>
  <si>
    <t>For how long have you and the members of your household been residing in your current accommodation?</t>
  </si>
  <si>
    <t>Як довго ви та члени вашого домогосподарства проживаєте в нинішньому житлі?</t>
  </si>
  <si>
    <t>Как давно вы и члены вашего домохозяйства проживаете в вашем нынешнем жилье?</t>
  </si>
  <si>
    <t>expenditure</t>
  </si>
  <si>
    <t>Housing expenditure</t>
  </si>
  <si>
    <t>Витрати на житло</t>
  </si>
  <si>
    <t>Расходы на жилье</t>
  </si>
  <si>
    <t>select_one rent_difficulty</t>
  </si>
  <si>
    <t>SHL04</t>
  </si>
  <si>
    <t>In the last 3 months, how many times did you have problems paying the rent on time?</t>
  </si>
  <si>
    <t>За останні три місяці, скільки разів у вас виникали проблеми зі своєчасною сплатою оренди?</t>
  </si>
  <si>
    <t>За последние три месяца, сколько раз у вас возникали проблемы со своевременной оплатой аренды?</t>
  </si>
  <si>
    <t>1=0 and (${SHL01.1_SS_ACCOM_ARR} = 'full_payment_by_household' or ${SHL01.1_SS_ACCOM_ARR} = 'partial_payment_by_household' or ${SHL01.1_SS_ACCOM_ARR} = 'partial_payment_hosted' or ${SHL01.1_SS_ACCOM_ARR} = 'other')</t>
  </si>
  <si>
    <t>security</t>
  </si>
  <si>
    <t>Security of tenure</t>
  </si>
  <si>
    <t>Безпека проживання</t>
  </si>
  <si>
    <t>Безопасность проживания</t>
  </si>
  <si>
    <t>select_one duration_of_stay</t>
  </si>
  <si>
    <t>How long do you believe you can stay in this accommodation if you need to?</t>
  </si>
  <si>
    <t>Як довго, на вашу думку, ви можете залишитися в цьому помешканні, якщо буде потрібно?</t>
  </si>
  <si>
    <t>Как долго, по вашему мнению, вы можете остаться в этом месте проживания, если потребуется?</t>
  </si>
  <si>
    <t>SHL06_SS_UND_PRESSURE</t>
  </si>
  <si>
    <t>Are you under pressure to leave your accommodation?</t>
  </si>
  <si>
    <t>Чи здійснюється на вас тиск, з метою змусити вас звільнити поточне помешкання?</t>
  </si>
  <si>
    <t>Оказывается ли на вас давление с целью заставить вас освободить текущее место проживания?</t>
  </si>
  <si>
    <t>count-selected(${SHL05_SS_DUR_STAY}) &gt; 0 and not(selected(${SHL05_SS_DUR_STAY}, '6_months_or_longer')) and not(selected(${SHL05_SS_DUR_STAY}, 'i_am_not_sure')) and not(selected(${SHL05_SS_DUR_STAY}, 'prefer_not_to_answer'))</t>
  </si>
  <si>
    <t>select_multiple reasons_for_moving</t>
  </si>
  <si>
    <t>SHL06.1_SM_REASON_MOVE</t>
  </si>
  <si>
    <t>If under pressure to leave soon, why?</t>
  </si>
  <si>
    <t>Якщо здійснюється тиск залишити помешкання найближчим часом, чому?</t>
  </si>
  <si>
    <t>Если оказывается давление покинуть место проживания в ближайшее время, почему?</t>
  </si>
  <si>
    <t>${SHL06_SS_UND_PRESSURE} = 'yes'</t>
  </si>
  <si>
    <t>not(selected(., 'prefer_not_to_answer') and count-selected(.)&gt;1)</t>
  </si>
  <si>
    <t>SHL06.1_TXT_REASON_MOVE_OTHER</t>
  </si>
  <si>
    <t>${SHL06_SS_UND_PRESSURE} = 'yes' and selected(${SHL06.1_SM_REASON_MOVE}, 'other')</t>
  </si>
  <si>
    <t>condition</t>
  </si>
  <si>
    <t>Condition</t>
  </si>
  <si>
    <t>Умови</t>
  </si>
  <si>
    <t>Условия</t>
  </si>
  <si>
    <t>select_multiple living_conditions</t>
  </si>
  <si>
    <t>SHL07_SM_LIV_COND</t>
  </si>
  <si>
    <t>What issue, if any, are you facing in terms of living conditions in your accommodation?</t>
  </si>
  <si>
    <t>Які проблеми, якщо такі є, у вас виникають щодо умов у місці вашого проживання?</t>
  </si>
  <si>
    <t>Какие проблемы, если таковые есть, у вас возникают относительно условий вашего проживания?</t>
  </si>
  <si>
    <t>not(selected(., 'prefer_not_to_answer') and count-selected(.)&gt;1) and not(selected(., 'do_not_know') and count-selected(.)&gt;1) and not(selected(., 'no_issues') and count-selected(.)&gt;1)</t>
  </si>
  <si>
    <t>SHL07_TXT_LIV_COND</t>
  </si>
  <si>
    <t>selected(${SHL07_SM_LIV_COND},'other')</t>
  </si>
  <si>
    <t>SHL08_NOTE_WNTR</t>
  </si>
  <si>
    <t>Thinking about coming colder months in autumn or winter, does this site/flat have:</t>
  </si>
  <si>
    <t>Зважаючи на прийдешні холодніші місяці восени чи взимку, чи є у цьому розташуванні житла/квартирі:</t>
  </si>
  <si>
    <t>Учитывая грядущие холодные месяцы осенью или зимой, есть ли в этом расположении жилья/квартире:</t>
  </si>
  <si>
    <t>1=0 and (${SHL05_SS_DUR_STAY} = '3_6_months' or ${SHL05_SS_DUR_STAY} = '6_months_or_longer')</t>
  </si>
  <si>
    <t>SHL08.1_SS_HEATING</t>
  </si>
  <si>
    <t>1) sufficient / adequate heating to keep you and your family warm</t>
  </si>
  <si>
    <t>1) достатнє/відповідне вимогам опалення, щоб зігріти вас і вашу родину</t>
  </si>
  <si>
    <t>1) достаточное/соответствующее требованиям отопление, чтобы согреть вас и вашу семью</t>
  </si>
  <si>
    <t>SHL08.2_SS_INSULATION</t>
  </si>
  <si>
    <t>2) sufficient insulation (ex: double glassed windows, insulated doors, wall/roof or floor insulation)</t>
  </si>
  <si>
    <t>2) достатня ізоляція (наприклад: подвійні склопакети на вікнах, теплоізольовані двері, теплоізоляція стін/даху або підлоги)</t>
  </si>
  <si>
    <t>2) достаточная изоляция (например: двойные стеклопакеты на окнах, теплоизолированные двери, теплоизоляция стен/крыши или пола)</t>
  </si>
  <si>
    <t>SHL08.3_SS_HOT_WTR</t>
  </si>
  <si>
    <t>3) hot water</t>
  </si>
  <si>
    <t>3) гаряча вода</t>
  </si>
  <si>
    <t>3) горячая вода</t>
  </si>
  <si>
    <t>protection_main</t>
  </si>
  <si>
    <t>aap</t>
  </si>
  <si>
    <t>AAP</t>
  </si>
  <si>
    <t>Підзвітність перед постраждалим населенням (AAP)</t>
  </si>
  <si>
    <t>Подотчетность перед пострадавшим населением (AAP)</t>
  </si>
  <si>
    <t>AAP.0_SS_RECEIVED_AID</t>
  </si>
  <si>
    <t>Did you receive any aid in the last 3 months?</t>
  </si>
  <si>
    <t>Чи отримували ви будь-яку допомогу за останні три місяці?</t>
  </si>
  <si>
    <t>Получали ли вы какую-либо помощь за последние три месяца?</t>
  </si>
  <si>
    <t>This question is related to humanitarian, governmental, or any other form of aid.</t>
  </si>
  <si>
    <t>Це питання стосується гуманітарної, урядової чи будь-якої іншої форми допомоги.</t>
  </si>
  <si>
    <t>Этот вопрос относится к гуманитарной, правительственной или любой другой форме помощи.</t>
  </si>
  <si>
    <t>select_multiple aid_type</t>
  </si>
  <si>
    <t>AAP.0.1_SM_AID_RCV_TYP</t>
  </si>
  <si>
    <t>What type of aid did you receive?</t>
  </si>
  <si>
    <t>Якого виду допомогу ви отримували?</t>
  </si>
  <si>
    <t>Какого вида помощь вы получали?</t>
  </si>
  <si>
    <t>${AAP.0_SS_RECEIVED_AID} = 'yes'</t>
  </si>
  <si>
    <t>(count-selected(.) &lt;= 1 or not(selected(., 'prefer_not_to_answer')))</t>
  </si>
  <si>
    <t>select_one satisfaction_with_aid</t>
  </si>
  <si>
    <t>AAP.0_SS_SATISFIED_AID</t>
  </si>
  <si>
    <t>Are you satisfied with the aid you received in the last 3 months?</t>
  </si>
  <si>
    <t>Чи задоволені ви отриманою допомогою за останні три місяці?</t>
  </si>
  <si>
    <t>Удовлетворены ли вы полученной помощью за последние три месяца?</t>
  </si>
  <si>
    <t>AAP.0.1_SM_DIS_AID_TYP</t>
  </si>
  <si>
    <t>[If dissatisfied]
What type of aid were you dissatisfied with?</t>
  </si>
  <si>
    <t>[Якщо незадоволений] 
Яким видом допомоги ви були незадоволені?</t>
  </si>
  <si>
    <t>[Если неудовлетворенный]
Каким видом помощи вы были не удовлетворены?</t>
  </si>
  <si>
    <t>${AAP.0_SS_RECEIVED_AID} = 'yes' and ${AAP.0_SS_SATISFIED_AID} = 'no_dissatisfied'</t>
  </si>
  <si>
    <t>select_multiple dissatisfaction_reason</t>
  </si>
  <si>
    <t>AAP.1_SM_DIS_REASON</t>
  </si>
  <si>
    <t>[If dissatisfied]
If you were not satisfied, why were you not satisfied with the aid received?</t>
  </si>
  <si>
    <t>[Якщо незадоволений]  
 Якщо ви не були задоволені, то чому ви були не задоволені отриманою допомогою?</t>
  </si>
  <si>
    <t>[Если неудовлетворенный]
Если вы не были удовлетворены, то почему вы были не удовлетворены полученной помощью?</t>
  </si>
  <si>
    <t>Select up to 3</t>
  </si>
  <si>
    <t>not(selected(., 'prefer_not_to_answer') and count-selected(.)&gt;1) and not(selected(., 'do_not_know') and count-selected(.)&gt;1) and count-selected(.)&lt;=3</t>
  </si>
  <si>
    <t>select_one received_info</t>
  </si>
  <si>
    <t>AAP.8_SS_RECEIVED_INFO</t>
  </si>
  <si>
    <t>Do you feel you have received enough clear and timely information about the services and assistance available to you and your household provided by humanitarian organizations?</t>
  </si>
  <si>
    <t>Чи вважаєте Ви, що отримали достатньо чіткої та своєчасної інформації про послуги та допомогу, доступні для Вас і Вашого домогосподарства, які надають гуманітарні організації?</t>
  </si>
  <si>
    <t>Считаете ли вы, что получили достаточно четкую и своевременную информацию об услугах и помощи, предоставляемых гуманитарными организациями для вас и вашего домохозяйства?</t>
  </si>
  <si>
    <t>AAP.8_SS_KNOW_RPT</t>
  </si>
  <si>
    <t>Do you know how to provide feedback or make a complaint to humanitarian organizations which are providing services to refugees?</t>
  </si>
  <si>
    <t>Чи знаєте ви, як залишити відгук або подати скаргу до гуманітарних організацій, які надають послуги біженцям?</t>
  </si>
  <si>
    <t>Знаете ли вы, как оставить отзыв или подать жалобу в гуманитарные организации, предоставляющие услуги беженцам?</t>
  </si>
  <si>
    <t>select_multiple information_challenges</t>
  </si>
  <si>
    <t>AAP.2_SM_ACC_INFO</t>
  </si>
  <si>
    <t>What challenges are you facing in accessing information that you need at the moment (including information on rights and entitlements, access to services)?</t>
  </si>
  <si>
    <t>not(selected(., 'prefer_not_to_answer') and count-selected(.)&gt;1) and not(selected(., 'do_not_know') and count-selected(.)&gt;1) and not(selected(., 'no_challenges') and count-selected(.)&gt;1)</t>
  </si>
  <si>
    <t>select_multiple information_channels</t>
  </si>
  <si>
    <t>AAP.3_SM_PRF_INFO_CHNL</t>
  </si>
  <si>
    <t>What is your household's preferred means (channel) of receiving information?</t>
  </si>
  <si>
    <t>Якому способу (каналу) отримання інформації ваше домогосподарство надає перевагу?</t>
  </si>
  <si>
    <t>Какой способ (канал) получения информации ваше домохозяйство предпочитает?</t>
  </si>
  <si>
    <t>AAP.4_SM_PRF_FEEDBACK</t>
  </si>
  <si>
    <t>What are the preferred means of providing feedback to aid providers about the quality, quantity and appropriateness of aid?</t>
  </si>
  <si>
    <t>Які способи надання зворотного зв'язку особам, які надають допомогу (за якістю, кількістю та відповідністю допомоги) ви надаєте перевагу?</t>
  </si>
  <si>
    <t>Какие способы предоставления обратной связи лицам, оказывающим помощь (по качеству, количеству и соответствию помощи) вы предпочитаете?</t>
  </si>
  <si>
    <t>select_one needs</t>
  </si>
  <si>
    <t>AAP.5_SM_TOP_NEEDS</t>
  </si>
  <si>
    <t>What is currently the top priority need of your household?</t>
  </si>
  <si>
    <t>Яка наразі є найпріоритетніша потреба вашого домогосподарства?</t>
  </si>
  <si>
    <t>Какова в настоящее время самая приоритетная потребность вашего домохозяйства?</t>
  </si>
  <si>
    <t>not(selected(., 'prefer_not_to_answer') and count-selected(.)&gt;1) and not(selected(., 'do_not_know') and count-selected(.)&gt;1) and not(selected(., 'no_needs') and count-selected(.)&gt;1) and count-selected(.)&lt;=3</t>
  </si>
  <si>
    <t>AAP.5_TXT_TOP_NEEDS_OTH</t>
  </si>
  <si>
    <t>selected(${AAP.5_SM_TOP_NEEDS} , 'other')</t>
  </si>
  <si>
    <t>AAP.6_SS_ACC_RPT</t>
  </si>
  <si>
    <t>Do you have access to safe and confidential reporting channels (such as hotline, community centres, community volunteers, local committees...) to obtain information, seek assistance or report issues including sensitive issues within your community?</t>
  </si>
  <si>
    <t>Чи маєте ви доступ до безпечних і конфіденційних каналів комунікації (таких як гаряча лінія, громадські центри, волонтерські спільноти, місцеві комітети...), щоб отримати інформацію, звернутися за допомогою чи повідомити про проблеми, включно з делікатними питаннями у вашій громаді?</t>
  </si>
  <si>
    <t>Имеете ли вы доступ к безопасным и конфиденциальным каналам коммуникации (таким как горячая линия, общественные центры, волонтерские сообщества, местные комитеты...), чтобы получить информацию, обратиться за помощью или сообщить о проблемах, включая деликатные вопросы в вашей общине?</t>
  </si>
  <si>
    <t>select_one prot_concern</t>
  </si>
  <si>
    <t>AAP.7_SS_CBP_RPT</t>
  </si>
  <si>
    <t>Did you receive an appropriate response through reporting channels such as hotlines, community centers, community volunteers, local committees, etc ?</t>
  </si>
  <si>
    <t>Чи отримали ви належну відповідь через такі канали комунікації як гарячі лінії, громадські центри, волонтерські спільноти, місцеві комітети тощо?</t>
  </si>
  <si>
    <t>Получили ли вы надлежащий ответ через такие каналы коммуникации, как горячие линии, общественные центры, волонтерские сообщества, местные комитеты и т.п.?</t>
  </si>
  <si>
    <t>If you know of and have access to reporting channels to obtain information, seek assistance or report issues including sensitive issues within your community.</t>
  </si>
  <si>
    <t>Якщо ви знаєте про канали звітності та маєте до них доступ.</t>
  </si>
  <si>
    <t>Если вы знаете о каналах отчетности и имеете к ним доступ.</t>
  </si>
  <si>
    <t>psea</t>
  </si>
  <si>
    <t>PSEA</t>
  </si>
  <si>
    <t>Запобігання сексуальній експлуатації та насильству (PSEA)</t>
  </si>
  <si>
    <t>Предотвращение сексуальной эксплуатации и насилия (PSEA)</t>
  </si>
  <si>
    <t>select_one aid_workers_behave</t>
  </si>
  <si>
    <t>PSEA1_SS_SATISFIED_BHV</t>
  </si>
  <si>
    <t>Are you and other members of your household satisfied with the way aid workers behave in your area</t>
  </si>
  <si>
    <t>Чи задоволені ви та інші члени вашого домогосподарства тим, як поводяться працівники гуманітарної організації у вашому регіоні?</t>
  </si>
  <si>
    <t>Удовлетворены ли вы и другие члены вашего домохозяйства тем, как ведут себя работники гуманитарной организации в вашем регионе?</t>
  </si>
  <si>
    <t>select_multiple aid_workers_behave_reason</t>
  </si>
  <si>
    <t>PSEA2_SM_REASON</t>
  </si>
  <si>
    <t>If you and other members of your household are not satisfied with the way aid workers behave, what are the reasons?</t>
  </si>
  <si>
    <t>Якщо ви та інші члени вашого домогосподарства не задоволені тим, як поводяться працівники гуманітарної організації, через які причини?</t>
  </si>
  <si>
    <t>Если вы и другие члены вашего домохозяйства не удовлетворены тем, как ведут себя работники гуманитарной организации, по каким причинам?</t>
  </si>
  <si>
    <t>1=0 and (${PSEA1_SS_SATISFIED_BHV} = 'no')</t>
  </si>
  <si>
    <t>PSEA2.1_TXT_REASON_OTH</t>
  </si>
  <si>
    <t>1=0 and (selected(${PSEA2_SM_REASON} , 'other') and ${PSEA1_SS_SATISFIED_BHV} = 'no')</t>
  </si>
  <si>
    <t>PSEA3_SS_BHV_RPT</t>
  </si>
  <si>
    <t>If you experience/observe inappropriate behaviour from an aid worker; do you know how/where to report?</t>
  </si>
  <si>
    <t>Якщо ви відчуваєте/спостерігаєте неналежну поведінку з боку працівника гуманітарної організації; чи відомо вам як/куди звертатися?</t>
  </si>
  <si>
    <t>Если вы чувствуете/наблюдаете ненадлежащее поведение со стороны работника гуманитарной организации; известно ли вам как/куда обращаться?</t>
  </si>
  <si>
    <t>select_multiple provide_feedback</t>
  </si>
  <si>
    <t>PSEA4_SM_RPT_CHANNEL</t>
  </si>
  <si>
    <t>How would you prefer to provide feedback to aid organisations about the inadequate behaviour of aid workers and other sensitive issues, including request for sexual favours in exchange of assistance and abuse</t>
  </si>
  <si>
    <t>Яким чином ви хотіли б надати відгук гуманітарним організаціям щодо невідповідної поведінки працівників гуманітарних організацій та про інші делікатні питання, включно з проханнями про сексуальні послуги в обмін на допомогу та про зловживання?</t>
  </si>
  <si>
    <t>Как вы хотели бы предоставить отзыв гуманитарным организациям о несоответствующем поведении работников гуманитарных организаций и о других деликатных вопросах, включая просьбы о сексуальных услугах в обмен на помощь и злоупотребления?</t>
  </si>
  <si>
    <t>PSEA4_SM_RPT_CHANNEL_OTH</t>
  </si>
  <si>
    <t>1=0 and (selected(${PSEA4_SM_RPT_CHANNEL} , 'other'))</t>
  </si>
  <si>
    <t>general_protection</t>
  </si>
  <si>
    <t>General Protection</t>
  </si>
  <si>
    <t>Загальний захист</t>
  </si>
  <si>
    <t>Общая защита</t>
  </si>
  <si>
    <t>PSEA1_SS_SATISFIED_BHV_001</t>
  </si>
  <si>
    <t>Are you and other members of your household satisfied with the way aid workers behave in your area?</t>
  </si>
  <si>
    <t>Чи задоволені Ви та інші члени Вашого домогосподарства тим, як поводяться гуманітарні працівники у Вашій місцевості?</t>
  </si>
  <si>
    <t>PSEA2_SM_REASON_001</t>
  </si>
  <si>
    <t>Якщо Ви та інші члени Вашого домогосподарства не задоволені тим, як поводяться працівники, які надають допомогу, які причини?</t>
  </si>
  <si>
    <t>selected(${PSEA1_SS_SATISFIED_BHV_001}, 'no')</t>
  </si>
  <si>
    <t>PSEA2_SM_REASON_OTH_001</t>
  </si>
  <si>
    <t>selected(${PSEA2_SM_REASON_001}, 'other')</t>
  </si>
  <si>
    <t>PSEA3_SS_BHV_RPT_001</t>
  </si>
  <si>
    <t>Якщо ви відчуваєте/спостерігаєте неналежну поведінку з боку працівника гуманітарної організації; чи знаєте ви, як / куди повідомити про це?</t>
  </si>
  <si>
    <t>Если вы чувствуете/наблюдаете неподобающее поведение со стороны работника гуманитарной организации;  знаете ли вы, как / куда сообщить об этом?</t>
  </si>
  <si>
    <t>${PSEA1_SS_SATISFIED_BHV}  = 'yes'</t>
  </si>
  <si>
    <t>PSEA4_SM_RPT_CHANNEL_001</t>
  </si>
  <si>
    <t>How would you prefer to provide feedback to aid organisations about the inadequate behaviour of aid workers and other sensitive issues, including request for sexual favours in exchange of assistance and abuse?</t>
  </si>
  <si>
    <t>Як ви віддаєте перевагу повідомляти організаціям, що надають допомогу, про неадекватну поведінку співробітників та інші делікатні питання, включно з проханнями про сексуальні послуги в обмін на допомогу та зловживання?</t>
  </si>
  <si>
    <t>Как вы предпочитаете сообщать организациям, оказывающим помощь, о неадекватном поведении сотрудников и других деликатных вопросах, включая просьбы о сексуальных услугах в обмен на помощь и оскорбления?</t>
  </si>
  <si>
    <t>PSEA4_SM_RPT_CHANNEL_OTH_001</t>
  </si>
  <si>
    <t>selected(${PSEA4_SM_RPT_CHANNEL_001}, 'other')</t>
  </si>
  <si>
    <t>select_one temp_protect</t>
  </si>
  <si>
    <t>PRT02_SS_TEMP_PROT</t>
  </si>
  <si>
    <t>What is the current legal status of the Ukrainians in this family?</t>
  </si>
  <si>
    <t>Який наразі є правовий статус українців у цій родині?</t>
  </si>
  <si>
    <t>Каков текущий правовой статус украинцев в этой семье?</t>
  </si>
  <si>
    <t>If the *respondent is Ukrainian* – Record his/her legal status.
If the *respondent is non-Ukrainian* – and there are Ukrainians in the family with different legal statuses, select one adult family member and report his/her legal status.
If the *respondent is non-Ukrainian and only children are present in the household* – choose one child and report their legal status.</t>
  </si>
  <si>
    <t>Якщо *респондент українець* - вкажіть його/її правовий статус.
Якщо *респондент неукраїнець* - і в сім'ї є українці з різними правовими статусами, оберіть одного дорослого члена сім'ї та вкажіть його правовий статус.
Якщо *респондент неукраїнець і в сім'ї є лише діти* - оберіть одну дитину і вкажіть її правовий статус.</t>
  </si>
  <si>
    <t>Если *респондент украинец* - укажите его/ее правовой статус.
Если *респондент неукраинец* - и в семье есть украинцы с разными правовыми статусами, выберите одного взрослого члена семьи и укажите его правовой статус.
Если *респондент неукраинец и в семье есть только дети* - выберите одного ребенка и укажите его правовой статус.</t>
  </si>
  <si>
    <t>PRT02_SS_TEMP_PROT_OTH</t>
  </si>
  <si>
    <t>${PRT02_SS_TEMP_PROT} = 'other'</t>
  </si>
  <si>
    <t>select_one temp_protection_reasons</t>
  </si>
  <si>
    <t>PRT02.1_SS_TEMP_PROT_REASONS</t>
  </si>
  <si>
    <t>Why haven't you applied for temporary protection or asylum in this country?</t>
  </si>
  <si>
    <t>Чому ви не звернулися за тимчасовим захистом або притулом у цій країні?</t>
  </si>
  <si>
    <t>Почему вы не обратились за временной защитой или убежищем в этой стране?</t>
  </si>
  <si>
    <t>(Select one)</t>
  </si>
  <si>
    <t>(Оберіть один варіант)</t>
  </si>
  <si>
    <t>(Выберите один вариант)</t>
  </si>
  <si>
    <t>1=0 and (not(selected(${PRT02_SS_TEMP_PROT}, 'granted_tp')) and not(selected(${PRT02_SS_TEMP_PROT}, 'applied_tp_waiting')) and not(selected(${PRT02_SS_TEMP_PROT}, 'prefer_not_to_answer'))and not(selected(${PRT02_SS_TEMP_PROT}, 'granted_ref_status')) and not(selected(${PRT02_SS_TEMP_PROT}, 'applied_ref_waiting')))</t>
  </si>
  <si>
    <t>PRT02.4_SS_APPLY_OTH_LEGAL_STATUS</t>
  </si>
  <si>
    <t>Are you planning to apply for another legal status in the next 12 months?</t>
  </si>
  <si>
    <t>Чи плануєте ви подати заявку на отримання іншого правового статусу протягом наступних 12 місяців?</t>
  </si>
  <si>
    <t>Планируете ли вы подать заявление на получение другого правового статуса в течение следующих 12 месяцев?</t>
  </si>
  <si>
    <t>This question refers only to the respondent.</t>
  </si>
  <si>
    <t>Це запитання стосується лише респондента.</t>
  </si>
  <si>
    <t>Этот вопрос относится только к респонденту.</t>
  </si>
  <si>
    <t>select_one legal_status_planning</t>
  </si>
  <si>
    <t>PRT02.4.1_SS_OTH_LEGAL_STATUS</t>
  </si>
  <si>
    <t>If yes, what other legal status or residence permit :
[DO NOT READ ANSWERS. IF YES PROMPT BY ASKING: “Which type of legal status are you planning to apply?]</t>
  </si>
  <si>
    <t>Якщо так, то який інший правовий статус або вид на проживання:
[НЕ ЧИТАЙТЕ ВІДПОВІДІ. ЯКЩО ТАК, ЗАПИТАЙТЕ: «На який тип правового статусу ви плануєте подати заявку?»]</t>
  </si>
  <si>
    <t>Если да, то какой другой правовой статус или вид на жительство:
[НЕ ЧИТАЙТЕ ОТВЕТЫ. ЕСЛИ ДА, СПРОСИТЕ: “На какой тип правового статуса вы планируете подать заявление?”]</t>
  </si>
  <si>
    <t>${PRT02.4_SS_APPLY_OTH_LEGAL_STATUS} = 'yes'</t>
  </si>
  <si>
    <t>type != ${PRT02_SS_TEMP_PROT} and type2 != ${PRT02_SS_TEMP_PROT}</t>
  </si>
  <si>
    <t>PRT02_MISS_ID</t>
  </si>
  <si>
    <t>Are you or any members of your household missing one or more identity documents?</t>
  </si>
  <si>
    <t>Чи відсутній у вас або членів вашого домогосподарства один або кілька документів, що засвідчують особу?</t>
  </si>
  <si>
    <t>Отсутствует ли у вас или членов вашего домохозяйства один или несколько документов, удостоверяющих личность?</t>
  </si>
  <si>
    <t>select_multiple lack_docs_challenges</t>
  </si>
  <si>
    <t>PRT02.1_MISS_ID</t>
  </si>
  <si>
    <t>What challenges have you or any members of your household faced due to a lack of documentation?</t>
  </si>
  <si>
    <t>З якими проблемами стикалися Ви або члени Вашого домогосподарства через відсутність документів?</t>
  </si>
  <si>
    <t>С какими проблемами вы или члены вашего домохозяйства столкнулись из-за отсутствия документов?</t>
  </si>
  <si>
    <t>selected(${PRT02_MISS_ID}, 'yes')</t>
  </si>
  <si>
    <t>(count-selected(.) &lt;= 1 or (not(selected(., 'do_not_know')) and not(selected(., 'prefer_not_to_answer')) and not(selected(., 'no_specific_impact'))))</t>
  </si>
  <si>
    <t>PRT02.1_MISS_ID_OTH</t>
  </si>
  <si>
    <t>selected(${PRT02.1_MISS_ID}, 'other')</t>
  </si>
  <si>
    <t>select_one rights</t>
  </si>
  <si>
    <t>PRT07.SS_RIGHTS</t>
  </si>
  <si>
    <t>Are you aware of the rights and available services linked to your current legal status in Moldova?</t>
  </si>
  <si>
    <t>Чи обізнані ви про права і доступні послуги, пов'язані з вашим нинішнім правовим статусом у Молдові?</t>
  </si>
  <si>
    <t>Осведомлены ли вы о правах и доступных услугах, связанных с вашим нынешним правовым статусом в Молдове?</t>
  </si>
  <si>
    <t>PRT02.2_SS_TP_STATUS</t>
  </si>
  <si>
    <t>In 2024, did you experience any difficulties during the application/extension process?</t>
  </si>
  <si>
    <t>1=0 and (selected(${PRT02_SS_TEMP_PROT}, 'granted_tp') or selected(${PRT02_SS_TEMP_PROT}, 'applied_tp_waiting'))</t>
  </si>
  <si>
    <t>select_one tp_difficulties</t>
  </si>
  <si>
    <t>PRT02.2_SS_TP_DIFFICULTIES</t>
  </si>
  <si>
    <t>What was the main difficulty you experienced during the application process?</t>
  </si>
  <si>
    <t>Які основні труднощі у вас виникли під час подання заявки?</t>
  </si>
  <si>
    <t>Какие основные трудности у вас возникли при подаче заявки?</t>
  </si>
  <si>
    <t>1=0 and (${PRT02.2_SS_TP_STATUS} = 'yes')</t>
  </si>
  <si>
    <t>PRT02.2_SS_TP_DIFFICULTIES_OTH</t>
  </si>
  <si>
    <t>1=0 and (${PRT02.2_SS_TP_DIFFICULTIES} = 'other')</t>
  </si>
  <si>
    <t>select_multiple documents</t>
  </si>
  <si>
    <t>PRT0.2.3_SM_REPL_DOCS</t>
  </si>
  <si>
    <t>Have you or any members of your household needed to replace any of the following identity documents (or have any of these documents expired) since your departure from Ukraine:</t>
  </si>
  <si>
    <t>Чи потрібно було вам або будь-кому з членів вашого домогосподарства замінити будь-який із наведених нижче документів, що посвідчують особу (або термін дії будь-якого з цих документів закінчився) після вашого виїзду з України:</t>
  </si>
  <si>
    <t>Нужно ли было вам или любому из членов вашего домохозяйства заменить любой из следующих документов, удостоверяющих личность (или срок действия любого из этих документов истек) после вашего выезда из Украины:</t>
  </si>
  <si>
    <t>(Выберите все подходящие варианты)</t>
  </si>
  <si>
    <t>PRT0.2.3_SS_REPL_DOCS_LOCALLY</t>
  </si>
  <si>
    <t>Are you able to obtain or replace/renew these identity documents in your current host country?</t>
  </si>
  <si>
    <t>Чи можете ви отримати або замінити/поновити ці документи, що посвідчують особу, у вашій поточній країні перебування?</t>
  </si>
  <si>
    <t>Можете ли вы получить или заменить/обновить эти документы, удостоверяющие личность, в вашей текущей стране пребывания?</t>
  </si>
  <si>
    <t>select_multiple reason_unable_renew</t>
  </si>
  <si>
    <t>PRT0.2.3_SS_REASON_UNABLE_REN</t>
  </si>
  <si>
    <t>Why are you unable to replace/renew/issue this document in the host country? (Select all that apply)</t>
  </si>
  <si>
    <t>Чому ви не можете замінити/поновити/випустити цей документ у країні перебування? (Оберіть всі відповідні варіанти)</t>
  </si>
  <si>
    <t>Почему вы не можете заменить/обновить/выпустить этот документ в стране пребывания? (Выберите все соостветсвующие варианты)</t>
  </si>
  <si>
    <t>1=0 and (${PRT0.2.3_SS_REPL_DOCS_LOCALLY} = 'no')</t>
  </si>
  <si>
    <t>PRT02.3_TXT_REASON_UNABLE_REN_OTH</t>
  </si>
  <si>
    <t>1=0 and (${PRT0.2.3_SS_REPL_DOCS_LOCALLY} = 'no' and selected(${PRT0.2.3_SS_REASON_UNABLE_REN}, 'other'))</t>
  </si>
  <si>
    <t>select_multiple available_services</t>
  </si>
  <si>
    <t>PRT03_SM_AVL_SRV</t>
  </si>
  <si>
    <t>Are you aware of the following services in the area where you are residing?</t>
  </si>
  <si>
    <t>Чи відомо вам про наявність наступних послуг в регіоні, де ви мешкаєте?</t>
  </si>
  <si>
    <t>Известно ли вам о наличии следующих услуг в регионе, где вы проживаете?</t>
  </si>
  <si>
    <t>Note to enumerators:
 Read each and mark those that the HH is aware of</t>
  </si>
  <si>
    <t>Примітка для реєстраторів: 
Прочитайте кожен і позначте ті, про які відомо домогосподарству.</t>
  </si>
  <si>
    <t>Примечание для регистраторов: 
Прочтите каждый и отметьте те, о которых известно домохозяйству.</t>
  </si>
  <si>
    <t>not(selected(., 'none_of_the_above') and count-selected(.)&gt;1) and not(selected(., 'do_not_know') and count-selected(.)&gt;1)</t>
  </si>
  <si>
    <t>civil_status</t>
  </si>
  <si>
    <t>Civil Status</t>
  </si>
  <si>
    <t>Громадянський стан</t>
  </si>
  <si>
    <t>Гражданский статус</t>
  </si>
  <si>
    <t>select_multiple family_comp</t>
  </si>
  <si>
    <t>PRT04_SM_FAMILY_COMP</t>
  </si>
  <si>
    <t>Have there been any changes in your family composition /civil status since your departure from Ukraine (e.g. birth of a child, marriage, divorce, death of a family member)?</t>
  </si>
  <si>
    <t>Чи відбулися якісь зміни у складі вашої родини/цивільному статусі з моменту вашого від'їзду з України (наприклад, народження дитини, одруження, розлучення, смерть члена родини)?</t>
  </si>
  <si>
    <t>Произошли ли какие-либо изменения в составе вашей семьи/гражданском статусе с момента вашего отъезда из Украины (например, рождение ребенка, брак, развод, смерть члена семьи)?</t>
  </si>
  <si>
    <t>not(selected(., 'prefer_not_to_answer') and count-selected(.)&gt;1) and not(selected(., 'no') and count-selected(.)&gt;1)</t>
  </si>
  <si>
    <t>PRT04_TXT_FAMILY_COMP_OTH</t>
  </si>
  <si>
    <t>1=0 and (selected(${PRT04_SM_FAMILY_COMP}, 'other'))</t>
  </si>
  <si>
    <t>PRT04_SS_FAMILY_COMP_CHALLENGES_FACED</t>
  </si>
  <si>
    <t>Have you faced any challenges to register these event(s) with the civil authorities of your host country? (for example, to issue a birth certificate)</t>
  </si>
  <si>
    <t>Чи виникали у вас труднощі при реєстрації цих подій в органах реєстрації актів цивільного стану у країнї перебування? (наприклад, при оформленні свідоцтва про народження)</t>
  </si>
  <si>
    <t>Возникали ли у вас трудности при регистрации этих событий в органах регистрации актов гражданского состояния в стране пребывания? (например, при оформлении свидетельства о рождении)</t>
  </si>
  <si>
    <t>1=0 and (selected(${PRT04_SM_FAMILY_COMP}, 'birth') or selected(${PRT04_SM_FAMILY_COMP}, 'marriage') or selected(${PRT04_SM_FAMILY_COMP}, 'divorce') or selected(${PRT04_SM_FAMILY_COMP}, 'death') or selected(${PRT04_SM_FAMILY_COMP}, 'other'))</t>
  </si>
  <si>
    <t>select_multiple family_comp_challenges</t>
  </si>
  <si>
    <t>PRT04_SM_FAMILY_COMP_CHALLENGES</t>
  </si>
  <si>
    <t>Which challenges do you face in registering these event(s) with the civil authorities and obtaining the relevant documentation?</t>
  </si>
  <si>
    <t>Які труднощі у вас виникають при реєстрації цих подій в органах реєстрації актів цивільного стану та отриманні відповідних документів?</t>
  </si>
  <si>
    <t>Какие трудности возникают при регистрации этих событий в органах регистрации актов гражданского состояния и получении соответствующих документов?</t>
  </si>
  <si>
    <t>1=0 and (${PRT04_SS_FAMILY_COMP_CHALLENGES_FACED} = 'yes' and (selected(${PRT04_SM_FAMILY_COMP}, 'birth') or selected(${PRT04_SM_FAMILY_COMP}, 'marriage') or selected(${PRT04_SM_FAMILY_COMP}, 'divorce') or selected(${PRT04_SM_FAMILY_COMP}, 'death') or selected(${PRT04_SM_FAMILY_COMP}, 'other')))</t>
  </si>
  <si>
    <t>PRT04_TXT_FAMILY_COMP_CHALLENGES_OTH</t>
  </si>
  <si>
    <t>1=0 and (selected(${PRT04_SM_FAMILY_COMP_CHALLENGES}, 'other') and ${PRT04_SS_FAMILY_COMP_CHALLENGES_FACED} = 'yes' and (selected(${PRT04_SM_FAMILY_COMP}, 'birth') or selected(${PRT04_SM_FAMILY_COMP}, 'marriage') or selected(${PRT04_SM_FAMILY_COMP}, 'divorce') or selected(${PRT04_SM_FAMILY_COMP}, 'death') or selected(${PRT04_SM_FAMILY_COMP}, 'other')))</t>
  </si>
  <si>
    <t>safety_and_security</t>
  </si>
  <si>
    <t>Safety and Security</t>
  </si>
  <si>
    <t>Безпека та захист</t>
  </si>
  <si>
    <t>Безопасность и защита</t>
  </si>
  <si>
    <t>select_one safety_level</t>
  </si>
  <si>
    <t>PRT06_SS_SAFETY_LVL</t>
  </si>
  <si>
    <t>How safe do you feel walking alone in your area/neighbourhood after dark?</t>
  </si>
  <si>
    <t>Наскільки безпечно ви себе почуваєте, гуляючи на самоті у вашому регіоні/районі після настання темряви?</t>
  </si>
  <si>
    <t>Насколько безопасно вы себя чувствуете, гуляя в одиночестве в вашем регионе/районе после наступления темноты?</t>
  </si>
  <si>
    <t>PRT06.1_SS_SAFETY_LVL</t>
  </si>
  <si>
    <t>If very unsafe: please specify</t>
  </si>
  <si>
    <t>Якщо дуже небезпечно: позначте, будь ласка</t>
  </si>
  <si>
    <t>Если очень опасно: укажите, пожалуйста</t>
  </si>
  <si>
    <t>selected(${PRT06_SS_SAFETY_LVL} , 'very_unsafe')</t>
  </si>
  <si>
    <t>social_cohesion</t>
  </si>
  <si>
    <t>Social cohesion</t>
  </si>
  <si>
    <t>Соціальна згуртованість</t>
  </si>
  <si>
    <t>Социальная сплоченность</t>
  </si>
  <si>
    <t>select_one rel_ref_host</t>
  </si>
  <si>
    <t>SC_SS_REL_REF_HOST</t>
  </si>
  <si>
    <t>How would you describe the relationship between the refugee and the host communities in the location where you live?</t>
  </si>
  <si>
    <t>Як би ви описали стосунки між біженцями та приймаючою громадою в місці, де ви мешкаєте?</t>
  </si>
  <si>
    <t>Как вы описали бы отношения между беженцами и принимающей общиной в месте, где вы проживаете?</t>
  </si>
  <si>
    <t>select_one rel_changes</t>
  </si>
  <si>
    <t>SC_SS_REL_CHANGES</t>
  </si>
  <si>
    <t>Has this relationship between the refugee and the host communities changed in the last 12 months ?</t>
  </si>
  <si>
    <t>Чи змінилися відносини між біженцями та приймаючими громадами за останні 12 місяців?</t>
  </si>
  <si>
    <t>Изменились ли отношения между беженцами и принимающими сообществами за последние 12 месяцев?</t>
  </si>
  <si>
    <t>SC3_SS_EXP_HOSTILE</t>
  </si>
  <si>
    <t>Have you or anyone in your household experienced what you felt was hostile behavior or attitudes from the local population in the last 12 months in [host country]?</t>
  </si>
  <si>
    <t>Чи стикалися ви або будь-хто з членів вашого домогосподарства з ворожою, на вашу думку, поведінкою або ставленням з боку місцевого населення протягом останніх 12 місяців у [приймаючій країні]?</t>
  </si>
  <si>
    <t>Сталкивались ли вы или кто-либо из членов вашего домохозяйства с враждебным, по вашему мнению, поведением или отношением со стороны местного населения за последние 12 месяцев в [принимающей стране]?</t>
  </si>
  <si>
    <t>e.g. Hostile/aggressive comments in news forums online' or social media, Verbal aggression, Physical attack or harassment, Sexual harassment, Discriminatory behavior</t>
  </si>
  <si>
    <t>Наприклад: Ворожі/агресивні коментарі у форумах новин в Інтернеті або соціальних мережах, Вербальна агресія, Фізичний напад або домагання, Сексуальні домагання, Дискримінаційна поведінка</t>
  </si>
  <si>
    <t>Например: Враждебные/агрессивные комментарии в новостных форумах в Интернете или социальных сетях, Вербальная агрессия, Физическое нападение или домогательства, Сексуальные домогательства, Дискриминационное поведение</t>
  </si>
  <si>
    <t>select_multiple negative_experiences</t>
  </si>
  <si>
    <t>SC4_SM_HOSTILE_TYP</t>
  </si>
  <si>
    <t>What kind of hostile/unwelcoming behavior(s) were these?</t>
  </si>
  <si>
    <t>Що це була за ворожа/непривітна поведінка?</t>
  </si>
  <si>
    <t>Что это было за враждебное/неприветливое поведение?</t>
  </si>
  <si>
    <t>${SC3_SS_EXP_HOSTILE} = 'yes'</t>
  </si>
  <si>
    <t>SC4_TXT_HOSTILE_TYP_OTH</t>
  </si>
  <si>
    <t>selected(${SC4_SM_HOSTILE_TYP} , 'other') and ${SC3_SS_EXP_HOSTILE} = 'yes'</t>
  </si>
  <si>
    <t>select_multiple social_tensions</t>
  </si>
  <si>
    <t>SC5_SM_REASON_HOSTILE</t>
  </si>
  <si>
    <t>Assumed reason for hostile behaviour</t>
  </si>
  <si>
    <t>Імовірна причина ворожої поведінки</t>
  </si>
  <si>
    <t>Вероятная причина враждебного поведения</t>
  </si>
  <si>
    <t>1=0 and (${SC3_SS_EXP_HOSTILE} = 'yes')</t>
  </si>
  <si>
    <t>SC5_TXT_REASON_HOSTILE_OTH</t>
  </si>
  <si>
    <t>1=0 and (selected(${SC5_SM_REASON_HOSTILE} , 'other') and ${SC3_SS_EXP_HOSTILE} = 'yes')</t>
  </si>
  <si>
    <t>gbv</t>
  </si>
  <si>
    <t>GBV</t>
  </si>
  <si>
    <t>Гендерно обумовлене насильство (GBV)</t>
  </si>
  <si>
    <t>Гендерное насилие (GBV)</t>
  </si>
  <si>
    <t>GBV01_NOTE</t>
  </si>
  <si>
    <t>I will now ask you a few questions about gender-based violence in your communities. This refers to all types of violence against women and girls as well as sexual violence against men and boys
If someone in your community is subject to gender-based violence and asks for your help, would you be able to tell this person about the following services in this area?</t>
  </si>
  <si>
    <t>Зараз я поставлю вам кілька запитань про гендерно зумовлене насильство у ваших громадах. Це стосується всіх видів насильства над жінками та дівчатами, а також сексуального насильства над чоловіками та хлопцями.
Якщо хтось у вашій громаді зазнає гендерно зумовленого насильства і просить вас про допомогу, чи зможете ви розповісти цій людині про наступні послуги у цій сфері?</t>
  </si>
  <si>
    <t>Сейчас я задам вам несколько вопросов о гендерном насилии в ваших сообществах. Это касается всех видов насилия в отношении женщин и девушек, а также сексуального насилия в отношении мужчин и мальчиков.
  Если кто-то в в вашем сообществе подвергается гендерному насилию и попросит вашей помощи, сможете ли вы рассказать этому человеку о последующих услугах в этой сфере?</t>
  </si>
  <si>
    <t>GBV01a_SS_HLTH</t>
  </si>
  <si>
    <t>Медичні послуги</t>
  </si>
  <si>
    <t>Медицинские услуги</t>
  </si>
  <si>
    <t>GBV01b_SS_PSY</t>
  </si>
  <si>
    <t>Психосоціальні послуги</t>
  </si>
  <si>
    <t>Психосоциальные услуги</t>
  </si>
  <si>
    <t>GBV01c_SS_SAFE</t>
  </si>
  <si>
    <t>Служби захисту та гарантування безпеки? (поліція, безпечні притулки)</t>
  </si>
  <si>
    <t>Службы защиты и обеспечения безопасности? (полиция, безопасные приюты)</t>
  </si>
  <si>
    <t>GBV01d_SS_HELPLINE</t>
  </si>
  <si>
    <t>Спеціальна гаряча лінія, на яку можна зателефонувати і попросити про послугу?</t>
  </si>
  <si>
    <t>Специальная горячая линия, на которую можно позвонить по телефону и попросить об услуге?</t>
  </si>
  <si>
    <t>GBV01e_SS_LEGAL</t>
  </si>
  <si>
    <t>Юридична допомога</t>
  </si>
  <si>
    <t>Юридическая помощь</t>
  </si>
  <si>
    <t>select_multiple gbv_awareness</t>
  </si>
  <si>
    <t>select_multiple gbv_barriers</t>
  </si>
  <si>
    <t>GBV02_SM_GBV_BARR</t>
  </si>
  <si>
    <t>What do you perceive to be the main barriers that survivors could face when trying to access GBV services?</t>
  </si>
  <si>
    <t>Як ви вважаєте, які основні перешкоди можуть виникнути у постраждалих від ГОН при спробі отримати доступ до послуг з протидії ГОН?</t>
  </si>
  <si>
    <t>Как вы думаете, какие основные препятствия могут возникнуть у пострадавших от ГН при попытке получить доступ к услугам по противодействию ГН?</t>
  </si>
  <si>
    <t>*GBV* stands for* gender-based violence*.
Choose all that apply</t>
  </si>
  <si>
    <t>*ГН* означає *гендерне насильство*.
Виберіть усе, що можна застосувати</t>
  </si>
  <si>
    <t>*ГН* означает *гендерное насилие*.
Выберите все, что применимо</t>
  </si>
  <si>
    <t>not(selected(., 'prefer_not_to_answer') and count-selected(.)&gt;1) and not(selected(., 'do_not_know') and count-selected(.)&gt;1) and not(selected(., 'no_barriers') and count-selected(.)&gt;1) and not(selected(., 'no_need_to_check') and count-selected(.)&gt;1)</t>
  </si>
  <si>
    <t>GBV02_TXT_GBV_BARR_OTH</t>
  </si>
  <si>
    <t>selected(${GBV02_SM_GBV_BARR} , 'other')</t>
  </si>
  <si>
    <t>select_multiple security_concerns</t>
  </si>
  <si>
    <t>GBV04.1_SM_SEC_WOMEN</t>
  </si>
  <si>
    <t>What do you think are the top 3 main safety and security concerns for women in the area of residence, if any? (Note to enumerator: do not read list)</t>
  </si>
  <si>
    <t>Які, на вашу думку, три основні проблеми безпеки та захисту жінок у районі проживання, якщо такі існують? (Примітка для реєстратора: не читати перелік вголос)</t>
  </si>
  <si>
    <t>Какие, по вашему мнению, три основных проблемы безопасности и защиты женщин в районе проживания, если таковые существуют? (Примечание для регистратора: не читать список вслух)</t>
  </si>
  <si>
    <t>${total_women} &gt; 0</t>
  </si>
  <si>
    <t>not(selected(., 'prefer_not_to_answer') and count-selected(.)&gt;1) and not(selected(., 'do_not_know') and count-selected(.)&gt;1) and not(selected(., 'no_concerns') and count-selected(.)&gt;1) and count-selected(.)&lt;=3</t>
  </si>
  <si>
    <t>GBV04.1_TXT_SEC_WOMEN_OTH</t>
  </si>
  <si>
    <t>${total_women} &gt; 0 and selected(${GBV04.1_SM_SEC_WOMEN} , 'other')</t>
  </si>
  <si>
    <t>GBV04.2_SM_SEC_MEN</t>
  </si>
  <si>
    <t>What do you think are the top 3 main safety and security concerns for men in the areas of residence, if any? (Note to enumerator: do not read list)</t>
  </si>
  <si>
    <t>Які, на вашу думку, три основні проблеми стосовно безпеки та захисту для чоловіків у місцях проживання, якщо такі існують? (Примітка для реєстратора: не читати перелік вголос)</t>
  </si>
  <si>
    <t>Каковы, по вашему мнению, три основные проблемы безопасности и защиты для мужчин в местах проживания, если таковые существуют? (Примечание для регистратора: не читать список вслух)</t>
  </si>
  <si>
    <t>${total_men} &gt; 0</t>
  </si>
  <si>
    <t>GBV04.2_TXT_SEC_MEN_OTH</t>
  </si>
  <si>
    <t>${total_men} &gt; 0 and selected(${GBV04.2_SM_SEC_MEN} , 'other')</t>
  </si>
  <si>
    <t>child_prot</t>
  </si>
  <si>
    <t>select_multiple security_concerns_child</t>
  </si>
  <si>
    <t>CP01_SM_RISK_B</t>
  </si>
  <si>
    <t>What would you say are the three most serious risks faced by boys under the age of 18 in your neighborhood?</t>
  </si>
  <si>
    <t>Назвіть три найсерйозніші ризики, з якими стикаються хлопці віком до 18 років у вашому районі?</t>
  </si>
  <si>
    <t>Каковы, по вашему мнению, три наиболее серьезные опасности, которым подвергаются мальчики в возрасте до 18 лет в вашем районе?</t>
  </si>
  <si>
    <t>${total_boys}&gt;=1</t>
  </si>
  <si>
    <t>CP01_TXT_RISK_B_OTH</t>
  </si>
  <si>
    <t>selected(${CP01_SM_RISK_B} , 'other')</t>
  </si>
  <si>
    <t>CP02_SM_RISK_G</t>
  </si>
  <si>
    <t>What would you say are the three most serious risks faced by girls under the age of 18 in your neighborhood?</t>
  </si>
  <si>
    <t>Які, на вашу думку, три найсерйозніші ризики, з якими стикаються дівчата, віком до 18 років, у вашому районі?</t>
  </si>
  <si>
    <t>Какие, по вашему мнению, три самых серьезных риска, с которыми сталкиваются девушки, в возрасте младше 18 лет, в вашем районе?</t>
  </si>
  <si>
    <t>${total_girls}&gt;=1</t>
  </si>
  <si>
    <t>CP02_TXT_RISK_G_OTH</t>
  </si>
  <si>
    <t>selected(${CP02_SM_RISK_G} , 'other')</t>
  </si>
  <si>
    <t>CP04_SS_CHILD_CARE</t>
  </si>
  <si>
    <t>During the past year, have you cared for any child, even for a limited period of time, who was not a member of your nuclear family?</t>
  </si>
  <si>
    <t>За останній рік ви доглядали за будь-якою дитиною, навіть протягом короткого періоду часу, яка не була членом вашої основної сім'ї?</t>
  </si>
  <si>
    <t>За последний год вы ухаживали за каким-либо ребенком, даже в течение короткого периода времени, который не был членом вашей основной семьи?</t>
  </si>
  <si>
    <t>select_one y_no_na</t>
  </si>
  <si>
    <t>CP00_UNACCOMP_CHILD</t>
  </si>
  <si>
    <t>During the past year, has any other member of your household cared for any child, even for a limited period of time, who was not a member of your nuclear family?</t>
  </si>
  <si>
    <t>Протягом минулого року чи доглядав будь-хто з членів вашого домогосподарства за будь-якою дитиною, навіть упродовж обмеженого періоду часу, яка не була членом вашої нуклеарної сім'ї (не є батьком або законним опікуном)?</t>
  </si>
  <si>
    <t>В течение прошлого года ухаживал ли кто-либо из членов вашего домохозяйства за каким-либо ребенком, даже в течение ограниченного периода времени, который не был членом вашей нуклеарной семьи (не является родителем или законным опекуном)?</t>
  </si>
  <si>
    <t>This question helps us see if more families are caring for Unaccompanied and Separated Children (UASC) since the last survey. UASC are vulnerable and need special support.</t>
  </si>
  <si>
    <t>Це запитання допомагає нам з'ясувати, чи стало більше сімей доглядати за несупроводжуваними та розлученими дітьми з моменту останнього опитування. Несупроводжувані та розлучені діти вразливі й потребують особливої підтримки.</t>
  </si>
  <si>
    <t>Этот вопрос помогает нам выяснить, стало ли больше семей ухаживать за несопровождаемыми и разлученными детьми с момента последнего опроса. Несопровождаемые и разлученные дети уязвимы и нуждаются в особой поддержке.</t>
  </si>
  <si>
    <t>${CP04_SS_CHILD_CARE} = 'no'</t>
  </si>
  <si>
    <t>CP00_UNACCOMP_CHILD_CURRENT</t>
  </si>
  <si>
    <t>Are you or any other member of your household currently caring for a child who is not a member of your nuclear family?</t>
  </si>
  <si>
    <t>Чи доглядаєте ви або будь-який інший член вашого домогосподарства нині за дитиною, яка не є членом вашої нуклеарної сім'ї (не є батьком або законним опікуном)?</t>
  </si>
  <si>
    <t>Ухаживаете ли вы или любой другой член вашего домохозяйства в настоящее время за ребенком, который не является членом вашей нуклеарной семьи (не является родителем или законным опекуном)?</t>
  </si>
  <si>
    <t>${CP04_SS_CHILD_CARE} = 'yes' or ${CP00_UNACCOMP_CHILD} = 'yes'</t>
  </si>
  <si>
    <t>select_multiple relationship_child</t>
  </si>
  <si>
    <t>CP00_UNACCOMP_RELATION</t>
  </si>
  <si>
    <t>If yes, what is your/their relationship to the child?</t>
  </si>
  <si>
    <t>Якщо так, то які ваші/їх родинні стосунки з дитиною?</t>
  </si>
  <si>
    <t>Если да, то каковы ваши/их родственные отношения с ребенком?</t>
  </si>
  <si>
    <t>Please note: "Family friend (no familial relationship)" would be considered as having no blood relation.</t>
  </si>
  <si>
    <t>Зверніть увагу: «Друг сім'ї (без родинних зв'язків)» розглядатиметься як людина, яка не має кровного споріднення.</t>
  </si>
  <si>
    <t>Обратите внимание: "Друг семьи (без родственных связей)" будет рассматриваться как человек, не имеющий кровного родства.</t>
  </si>
  <si>
    <t>${CP00_UNACCOMP_CHILD_CURRENT} = 'yes'</t>
  </si>
  <si>
    <t>(count-selected(.) &lt;= 1 or (not(selected(., 'do_not_know'))))</t>
  </si>
  <si>
    <t>CP00_UNACCOMP_RELATION_OTH</t>
  </si>
  <si>
    <t>selected(${CP00_UNACCOMP_RELATION}, 'other')</t>
  </si>
  <si>
    <t>select_multiple services</t>
  </si>
  <si>
    <t>CP03_SM_RPT_CASE</t>
  </si>
  <si>
    <t>Who would you feel safe and comfortable to contact to report a case of violence, exploitation, or neglect to children in your community?</t>
  </si>
  <si>
    <t>Куди б ви почувалися безпечно та комфортно звернутися, щоб повідомити про випадок насильства, експлуатації чи недбалого ставлення до дітей у вашій громаді?</t>
  </si>
  <si>
    <t>Куда бы вы чувствовали безопасно и комфортно обратиться, чтобы сообщить о случае насилия, эксплуатации или небрежного отношения к детям в вашей общине?</t>
  </si>
  <si>
    <t>count-selected(.) &lt;= 1 or (not(selected(., 'no_services')) and not(selected(., 'no_trust')) and not(selected(., 'not_aware')))</t>
  </si>
  <si>
    <t>CP03_TXT_RPT_CASE_OTH</t>
  </si>
  <si>
    <t>1=0 and (selected(${CP03_SM_RPT_CASE} , 'other'))</t>
  </si>
  <si>
    <t>health_main</t>
  </si>
  <si>
    <t>access_hlth</t>
  </si>
  <si>
    <t>Health access</t>
  </si>
  <si>
    <t>Доступ до охорони здоров'я</t>
  </si>
  <si>
    <t>Доступ к здравоохранению</t>
  </si>
  <si>
    <t>H13_SS_HLT_INS_MDA</t>
  </si>
  <si>
    <t>Does any eligible Ukrainian refugee member of your household have and is able to use state-provided health insurance?</t>
  </si>
  <si>
    <t>Чи має будь-хто з членів вашого домогосподарства з числа українських біженців право на медичну страховку, що надається державою, і чи може він нею користуватися?</t>
  </si>
  <si>
    <t>Имеет ли кто-либо из членов вашего домохозяйства из числа украинских беженцев право на медицинскую страховку, предоставляемую государством, и может ли он ею пользоваться?</t>
  </si>
  <si>
    <t>This question *refers exclusively to state-provided health insurance*, officially known in Romanian as "Polița de asigurare obligatorie de asistență medicală", and in Russian as «Полис обязательного медицинского страхования».
Please ensure that the respondent does not confuse state-provided health insurance with Temporary Protection (TP) access to health services.
*Eligible member* means someone who has the right to access and use state-provided health insurance, as e.g. based on official employment in Moldova.</t>
  </si>
  <si>
    <t>Це запитання *стосується виключно медичного страхування, що надається державою*, офіційно відомого румунською мовою як «Polița de asigurare obligatorie de asistență medicală», а російською мовою як «Поліс обов'язкового медичного страхування».
Просимо переконатися, що респондент не плутає медичне страхування, що надається державою, з доступом до медичних послуг за програмою тимчасового захисту.
*Член домогосподарства з числа українських біженців, який має право* позначає особу, яка має право на доступ і використання медичного страхування, що надається державою, наприклад, на підставі офіційного працевлаштування у Молдові.</t>
  </si>
  <si>
    <t>Этот вопрос *относится исключительно к медицинскому страхованию, предоставляемому государством*, официально известному на румынском языке как «Polița de asigurare obligatorie de asistență medicală», а на русском языке как «Полис обязательного медицинского страхования».
Пожалуйста, убедитесь, что респондент не путает медицинское страхование, предоставляемое государством, с доступом к медицинским услугам по программе временной защиты.
*Член домохозяйства из числа украинских беженцев имеющий право* обозначает человека, который имеет право на доступ и использование медицинского страхования, предоставляемого государством, например, на основании официального трудоустройства в Молдове.</t>
  </si>
  <si>
    <t>H13_SS_HLT_INS_MDA_NUMBER</t>
  </si>
  <si>
    <t>If yes, how many Ukrainian refugee members of your household have and is able to use state-provided health insurance?</t>
  </si>
  <si>
    <t>Якщо так, то скільки членів вашого домогосподарства мають і можуть скористатися державним медичним страхуванням?</t>
  </si>
  <si>
    <t>Если да, то сколько членов вашего домохозяйства имеют и могут пользоваться медицинской страховкой, предоставляемой государством?</t>
  </si>
  <si>
    <t>selected(${H13_SS_HLT_INS_MDA}, 'yes')</t>
  </si>
  <si>
    <t>select_multiple rsn_no_hlt_ins</t>
  </si>
  <si>
    <t>H13a_SS_NO_HLT_INS</t>
  </si>
  <si>
    <t>If no, please indicate the reason(s) why?</t>
  </si>
  <si>
    <t>Якщо ні, будь ласка, вкажіть причину(и) чому?</t>
  </si>
  <si>
    <t>Если нет, укажите причину(ы) почему?</t>
  </si>
  <si>
    <t>1=0 and selected(${H13_SS_HLT_INS_MDA}, 'no')</t>
  </si>
  <si>
    <t>not(selected(., 'do_not_know') and count-selected(.)&gt;1) and not(selected(., 'prefer_not_to_answer') and count-selected(.)&gt;1)</t>
  </si>
  <si>
    <t>H13a_TXT_NO_HLT_INS_OTH</t>
  </si>
  <si>
    <t>1=0 and selected(${H13_SS_HLT_INS_MDA}, 'no') and selected(${H13a_SS_NO_HLT_INS} , 'other')</t>
  </si>
  <si>
    <t>smsd_hint</t>
  </si>
  <si>
    <t>The following questions relate to your ability to pay for different things regardless of whether your household wants it.</t>
  </si>
  <si>
    <t>Ці питання стосуються вашої здатності оплачувати різні речі незалежно від того, чи хоче цього ваша родина.</t>
  </si>
  <si>
    <t>Эти вопросы касаются вашей способности оплачивать различные вещи независимо от того, хочет ли этого ваша семья.</t>
  </si>
  <si>
    <t>smsd</t>
  </si>
  <si>
    <t>Severe material and social deprviation (SMSD)</t>
  </si>
  <si>
    <t>Серйозна матеріальна та соціальна депривація (СМСД)</t>
  </si>
  <si>
    <t>Серьезная материальная и социальная депривация (СМСД)</t>
  </si>
  <si>
    <t>aff</t>
  </si>
  <si>
    <t>Affordability Checklist</t>
  </si>
  <si>
    <t>Контрольний список доступності</t>
  </si>
  <si>
    <t>Контрольный список доступности</t>
  </si>
  <si>
    <t>SE18_MAT_AFFORD_header</t>
  </si>
  <si>
    <t>w3</t>
  </si>
  <si>
    <t>SE18_MAT_AFFORD_header_note</t>
  </si>
  <si>
    <t>**Can your household afford the following?**</t>
  </si>
  <si>
    <t>**Чи може ваше домогосподарство дозволити собі наступне?**</t>
  </si>
  <si>
    <t>**Может ли ваше домохозяйство позволить себе следующее?**</t>
  </si>
  <si>
    <t>w1</t>
  </si>
  <si>
    <t>SE18_MAT_AFFORD_header_SE18EXT_SS_CAN_AFFORD</t>
  </si>
  <si>
    <t>**For each, please select:**</t>
  </si>
  <si>
    <t>**Для кожного, будь ласка, виберіть:**</t>
  </si>
  <si>
    <t>**Для каждого, пожалуйста, выберите:**</t>
  </si>
  <si>
    <t>w2</t>
  </si>
  <si>
    <t>SE18_MAT_AFFORD_holiday</t>
  </si>
  <si>
    <t>SE18_MAT_AFFORD_holiday_note</t>
  </si>
  <si>
    <t>##### Paying for one week annual holiday away from home</t>
  </si>
  <si>
    <t>##### Оплата тижневої щорічної відпустки поза домом</t>
  </si>
  <si>
    <t>##### Оплата недельного ежегодного отпуска вне дома</t>
  </si>
  <si>
    <t>SE18_MAT_AFFORD_holiday_SE18EXT_SS_CAN_AFFORD</t>
  </si>
  <si>
    <t>&lt;span style="display:none"&gt;holiday-For each, please select:&lt;/span&gt;</t>
  </si>
  <si>
    <t>&lt;span style="display:none"&gt;holiday-Для кожного, будь ласка, виберіть:&lt;/span&gt;</t>
  </si>
  <si>
    <t>&lt;span style="display:none"&gt;holiday-Для каждого, пожалуйста, выберите:&lt;/span&gt;</t>
  </si>
  <si>
    <t>w2 horizontal-compact</t>
  </si>
  <si>
    <t>SE18_MAT_AFFORD_meal</t>
  </si>
  <si>
    <t>SE18_MAT_AFFORD_meal_note</t>
  </si>
  <si>
    <t>##### Having a meal with meat, chicken, fish or vegetarian equivalent every second day</t>
  </si>
  <si>
    <t>##### Прийом їжі з м'ясом, куркою, рибою або вегетаріанським еквівалентом кожен другий день</t>
  </si>
  <si>
    <t>##### Прием пищи с мясом, курицей, рыбой или вегетарианским эквивалентом через день</t>
  </si>
  <si>
    <t>SE18_MAT_AFFORD_meal_SE18EXT_SS_CAN_AFFORD</t>
  </si>
  <si>
    <t>&lt;span style="display:none"&gt;meal-For each, please select:&lt;/span&gt;</t>
  </si>
  <si>
    <t>&lt;span style="display:none"&gt;meal-Для кожного, будь ласка, виберіть:&lt;/span&gt;</t>
  </si>
  <si>
    <t>&lt;span style="display:none"&gt;meal-Для каждого, пожалуйста, выберите:&lt;/span&gt;</t>
  </si>
  <si>
    <t>SE18_MAT_AFFORD_heating</t>
  </si>
  <si>
    <t>SE18_MAT_AFFORD_heating_note</t>
  </si>
  <si>
    <t>##### Sufficiently heating the apartment or house of residence</t>
  </si>
  <si>
    <t>##### Достатнє опалення квартири або будинку</t>
  </si>
  <si>
    <t>##### Достаточное отопление квартиры или дома</t>
  </si>
  <si>
    <t>SE18_MAT_AFFORD_heating_SE18EXT_SS_CAN_AFFORD</t>
  </si>
  <si>
    <t>&lt;span style="display:none"&gt;heating-For each, please select:&lt;/span&gt;</t>
  </si>
  <si>
    <t>&lt;span style="display:none"&gt;heating-Для кожного, будь ласка, виберіть:&lt;/span&gt;</t>
  </si>
  <si>
    <t>&lt;span style="display:none"&gt;heating-Для каждого, пожалуйста, выберите:&lt;/span&gt;</t>
  </si>
  <si>
    <t>SE18_MAT_AFFORD_furniture</t>
  </si>
  <si>
    <t>SE18_MAT_AFFORD_furniture_note</t>
  </si>
  <si>
    <t>##### Replacing worn-out furniture</t>
  </si>
  <si>
    <t>##### Заміна зношених меблів</t>
  </si>
  <si>
    <t>##### Замена изношенной мебели</t>
  </si>
  <si>
    <t>SE18_MAT_AFFORD_furniture_SE18EXT_SS_CAN_AFFORD</t>
  </si>
  <si>
    <t>&lt;span style="display:none"&gt;furniture-For each, please select:&lt;/span&gt;</t>
  </si>
  <si>
    <t>&lt;span style="display:none"&gt;furniture-Для кожного, будь ласка, виберіть:&lt;/span&gt;</t>
  </si>
  <si>
    <t>&lt;span style="display:none"&gt;furniture-Для каждого, пожалуйста, выберите:&lt;/span&gt;</t>
  </si>
  <si>
    <t>SE18_MAT_AFFORD_unexpected_expense</t>
  </si>
  <si>
    <t>SE18_MAT_AFFORD_unexpected_expense_note</t>
  </si>
  <si>
    <t>##### Paying an unexpected expense of [3,493 MDL]  without having to borrow money or pay in installments?</t>
  </si>
  <si>
    <t>##### Оплата непередбачених витрат у розмірі  [3,493 MDL] без необхідності позичати гроші або платити в розстрочку</t>
  </si>
  <si>
    <t>##### Оплата непредвиденных расходов в размере  [3,493 MDL] без необходимости занимать деньги или платить в рассрочку</t>
  </si>
  <si>
    <t>SE18_MAT_AFFORD_unexpected_expense_SE18EXT_SS_CAN_AFFORD</t>
  </si>
  <si>
    <t>&lt;span style="display:none"&gt;unexpected_expense-For each, please select:&lt;/span&gt;</t>
  </si>
  <si>
    <t>&lt;span style="display:none"&gt;unexpected_expense-Для кожного, будь ласка, виберіть:&lt;/span&gt;</t>
  </si>
  <si>
    <t>&lt;span style="display:none"&gt;unexpected_expense-Для каждого, пожалуйста, выберите:&lt;/span&gt;</t>
  </si>
  <si>
    <t>arr</t>
  </si>
  <si>
    <t>Arrears</t>
  </si>
  <si>
    <t>Заборгованість</t>
  </si>
  <si>
    <t>Задолженность</t>
  </si>
  <si>
    <t>select_one show_hint</t>
  </si>
  <si>
    <t>SE19_SS_SHOW_HINT</t>
  </si>
  <si>
    <t>Show hint:</t>
  </si>
  <si>
    <t>Показати підказку:</t>
  </si>
  <si>
    <t>Показать подсказку:</t>
  </si>
  <si>
    <t>SE19_HINT</t>
  </si>
  <si>
    <t>Only situations when household was unable to cover the costs due to financial difficulties should be recorded. If household was late with payment e.g. as forgot to pay the bill but had the required amount of money, it should not be recorded. If the household manages to pay through borrowing (from bank, relatives, or friends) it is considered in the same way as if the household had managed to pay using its own resources.
Telephone bills should not be considered as utility bills in this item. However, sewage and rubbish bills are taken into account in this item.</t>
  </si>
  <si>
    <t>Записувати слід лише ті ситуації, коли домогосподарство не могло покрити витрати через фінансові труднощі. Якщо домогосподарство запізнилося з оплатою, наприклад, забуло сплатити рахунок, але мало необхідну суму грошей, це не слід записувати. Якщо домогосподарство вдається оплатити за рахунок позики (від банку, родичів або друзів), це вважається так само, як якщо б домогосподарство змогло оплатити своїми власними ресурсами.
Рахунки за телефон не слід вважати комунальними послугами в цій статті. Однак рахунки за каналізацію та вивезення сміття враховуються в цій статті.</t>
  </si>
  <si>
    <t>Записывать следует только те ситуации, когда домохозяйство не могло покрыть расходы из-за финансовых трудностей. Если домохозяйство опоздало с оплатой, например, забыло оплатить счет, но имело необходимую сумму денег, это не следует записывать. Если домохозяйство удается оплатить за счет займа (от банка, родственников или друзей), это считается так же, как если бы домохозяйство смогло оплатить своими собственными ресурсами.
Счета за телефон не следует рассматривать как счета за коммунальные услуги в этом пункте. Однако счета за канализацию и мусор учитываются в этом пункте.</t>
  </si>
  <si>
    <t>${SE19_SS_SHOW_HINT} = 'yes'</t>
  </si>
  <si>
    <t>SE19_MAT_UNABLE_TO_PAY_header</t>
  </si>
  <si>
    <t>SE19_MAT_UNABLE_TO_PAY_header_note</t>
  </si>
  <si>
    <t>**In the past 12 months, has the household been in arrears, i.e. has been unable to pay on time due to financials difficulties for:**</t>
  </si>
  <si>
    <t>**Чи було домогосподарство за останні 12 місяців у боргах, тобто не могло вчасно сплатити через фінансові труднощі за:**</t>
  </si>
  <si>
    <t>**Было ли домохозяйство за последние 12 месяцев в долгах, то есть не могло вовремя оплатить из-за финансовых трудностей за:**</t>
  </si>
  <si>
    <t>SE19_MAT_UNABLE_TO_PAY_header_SE19EXT_SS_INABILITY_TIMES</t>
  </si>
  <si>
    <t>SE19_MAT_UNABLE_TO_PAY_rent</t>
  </si>
  <si>
    <t>SE19_MAT_UNABLE_TO_PAY_rent_note</t>
  </si>
  <si>
    <t>##### Rent</t>
  </si>
  <si>
    <t>##### Оренда</t>
  </si>
  <si>
    <t>##### Аренда</t>
  </si>
  <si>
    <t>select_one inability_times</t>
  </si>
  <si>
    <t>SE19_MAT_UNABLE_TO_PAY_rent_SE19EXT_SS_INABILITY_TIMES</t>
  </si>
  <si>
    <t>&lt;span style="display:none"&gt;rent-For each, please select:&lt;/span&gt;</t>
  </si>
  <si>
    <t>&lt;span style="display:none"&gt;rent-Для кожного, будь ласка, виберіть:&lt;/span&gt;</t>
  </si>
  <si>
    <t>&lt;span style="display:none"&gt;rent-Для каждого, пожалуйста, выберите:&lt;/span&gt;</t>
  </si>
  <si>
    <t>SE19_MAT_UNABLE_TO_PAY_bills</t>
  </si>
  <si>
    <t>SE19_MAT_UNABLE_TO_PAY_bills_note</t>
  </si>
  <si>
    <t>##### Utility bills (including heating, electricity, gas, water, waste disposal etc)</t>
  </si>
  <si>
    <t>##### Рахунки за комунальні послуги (включаючи опалення, електроенергію, газ, воду, вивезення сміття тощо)</t>
  </si>
  <si>
    <t>##### Счета за коммунальные услуги (включая отопление, электричество, газ, воду, утилизацию отходов и т. д.)</t>
  </si>
  <si>
    <t>SE19_MAT_UNABLE_TO_PAY_bills_SE19EXT_SS_INABILITY_TIMES</t>
  </si>
  <si>
    <t>&lt;span style="display:none"&gt;bills-For each, please select:&lt;/span&gt;</t>
  </si>
  <si>
    <t>&lt;span style="display:none"&gt;bills-Для кожного, будь ласка, виберіть:&lt;/span&gt;</t>
  </si>
  <si>
    <t>&lt;span style="display:none"&gt;bills-Для каждого, пожалуйста, выберите:&lt;/span&gt;</t>
  </si>
  <si>
    <t>SE19_MAT_UNABLE_TO_PAY_mortgage</t>
  </si>
  <si>
    <t>SE19_MAT_UNABLE_TO_PAY_mortgage_note</t>
  </si>
  <si>
    <t>##### Mortgage</t>
  </si>
  <si>
    <t>##### Іпотека</t>
  </si>
  <si>
    <t>##### Ипотека</t>
  </si>
  <si>
    <t>SE19_MAT_UNABLE_TO_PAY_mortgage_SE19EXT_SS_INABILITY_TIMES</t>
  </si>
  <si>
    <t>&lt;span style="display:none"&gt;mortgage-For each, please select:&lt;/span&gt;</t>
  </si>
  <si>
    <t>&lt;span style="display:none"&gt;mortgage-Для кожного, будь ласка, виберіть:&lt;/span&gt;</t>
  </si>
  <si>
    <t>&lt;span style="display:none"&gt;mortgage-Для каждого, пожалуйста, выберите:&lt;/span&gt;</t>
  </si>
  <si>
    <t>SE19_MAT_UNABLE_TO_PAY_loans</t>
  </si>
  <si>
    <t>SE19_MAT_UNABLE_TO_PAY_loans_note</t>
  </si>
  <si>
    <t>##### Hire purchase installments or other loan payments (consumer loans, bills from day-care, school, health)</t>
  </si>
  <si>
    <t>##### Виплати за договорами купівлі-продажу або інші кредитні платежі (споживчі кредити, рахунки за дитячий садок, школу, здоров'я)</t>
  </si>
  <si>
    <t>##### Выплаты по договорам купли-продажи или другие кредитные платежи (потребительские кредиты, счета за детский сад, школу, здоровье)</t>
  </si>
  <si>
    <t>SE19_MAT_UNABLE_TO_PAY_loans_SE19EXT_SS_INABILITY_TIMES</t>
  </si>
  <si>
    <t>&lt;span style="display:none"&gt;loans-For each, please select:&lt;/span&gt;</t>
  </si>
  <si>
    <t>&lt;span style="display:none"&gt;loans-Для кожного, будь ласка, виберіть:&lt;/span&gt;</t>
  </si>
  <si>
    <t>&lt;span style="display:none"&gt;loans-Для каждого, пожалуйста, выберите:&lt;/span&gt;</t>
  </si>
  <si>
    <t>exp</t>
  </si>
  <si>
    <t>Expenses</t>
  </si>
  <si>
    <t>Витрати</t>
  </si>
  <si>
    <t>Затраты</t>
  </si>
  <si>
    <t>SE20_MAT_PERSONAL_header</t>
  </si>
  <si>
    <t>SE20_MAT_PERSONAL_header_note</t>
  </si>
  <si>
    <t>**Personal consumptions**</t>
  </si>
  <si>
    <t>**Особисте споживання**</t>
  </si>
  <si>
    <t>**Личное потребление**</t>
  </si>
  <si>
    <t>SE20_MAT_PERSONAL_header_SE20EXT_SS_PERSONAL</t>
  </si>
  <si>
    <t>SE20_MAT_PERSONAL_car_private</t>
  </si>
  <si>
    <t>SE20_MAT_PERSONAL_car_private_note</t>
  </si>
  <si>
    <t>##### Does your household have access to a car or van for private use? (This does not necessarily imply ownership: the item may be rented, leased, provided on loan, or shared with other households. If the car/van is shared between households, the answer is 'YES' if the household has easy access (i.e. they can access the car/van whenever they want) and 'NO' if otherwise)</t>
  </si>
  <si>
    <t>##### Чи має ваша родина доступ до автомобіля або фургона для приватного користування? (Це не обов'язково означає володіння: предмет може бути орендований, взятий у лізинг, наданий у позику або поділений з іншими домогосподарствами. Якщо автомобіль/фургон поділяється між домогосподарствами, відповідь "ТАК" якщо домогосподарство має легкий доступ (тобто вони можуть користуватися автомобілем/фургоном коли завгодно) і "НІ" якщо інакше).</t>
  </si>
  <si>
    <t>##### Есть ли у вашей семьи доступ к автомобилю или фургону для личного пользования? (Это не обязательно означает владение: предмет может быть арендован, взят в лизинг, предоставлен в долг или разделен с другими домохозяйствами. Если автомобиль/фургон разделяется между домохозяйствами, ответ "ДА" если домохозяйство имеет легкий доступ (т.е. они могут пользоваться автомобилем/фургоном когда угодно) и "НЕТ" если иначе).</t>
  </si>
  <si>
    <t>select_one yesno_smsd</t>
  </si>
  <si>
    <t>SE20_MAT_PERSONAL_car_private_SE20EXT_SS_PERSONAL</t>
  </si>
  <si>
    <t>&lt;span style="display:none"&gt;car_private-For each, please select:&lt;/span&gt;</t>
  </si>
  <si>
    <t>&lt;span style="display:none"&gt;car_private-Для кожного, будь ласка, виберіть:&lt;/span&gt;</t>
  </si>
  <si>
    <t>&lt;span style="display:none"&gt;car_private-Для каждого, пожалуйста, выберите:&lt;/span&gt;</t>
  </si>
  <si>
    <t>SE20_MAT_PERSONAL_internet_private</t>
  </si>
  <si>
    <t>SE20_MAT_PERSONAL_internet_private_note</t>
  </si>
  <si>
    <t>##### Do you have access to an internet connection for personal use? (Examples of internet activities for personal use include: social networking, sending emails, creating web pages, internet banking, buying or selling goods, making video calls, reading or downloading online music, video, etc.)</t>
  </si>
  <si>
    <t>##### Чи маєте ви доступ до інтернет-з'єднання для особистого користування? (Приклади інтернет-активностей для особистого користування включають: соціальні мережі, надсилання електронних листів, створення веб-сторінок, інтернет-банкінг, купівля або продаж товарів, відеодзвінки, читання або завантаження онлайн музики, відео тощо).</t>
  </si>
  <si>
    <t>##### Есть ли у вас доступ к интернет-соединению для личного пользования? (Примеры интернет-активностей для личного пользования включают: социальные сети, отправка электронных писем, создание веб-страниц, интернет-банкинг, покупка или продажа товаров, видеозвонки, чтение или загрузка онлайн музыки, видео и т.д.).</t>
  </si>
  <si>
    <t>SE20_MAT_PERSONAL_internet_private_SE20EXT_SS_PERSONAL</t>
  </si>
  <si>
    <t>&lt;span style="display:none"&gt;internet_private-For each, please select:&lt;/span&gt;</t>
  </si>
  <si>
    <t>&lt;span style="display:none"&gt;internet_private-Для кожного, будь ласка, виберіть:&lt;/span&gt;</t>
  </si>
  <si>
    <t>&lt;span style="display:none"&gt;internet_private-Для каждого, пожалуйста, выберите:&lt;/span&gt;</t>
  </si>
  <si>
    <t>SE20_MAT_PERSONAL_replace_clothes</t>
  </si>
  <si>
    <t>SE20_MAT_PERSONAL_replace_clothes_note</t>
  </si>
  <si>
    <t>##### Could you tell me if you can replace worn-out clothes by some new (not second-hand) ones?</t>
  </si>
  <si>
    <t>##### Чи можете ви замінити зношений одяг на новий (не вживаний)?</t>
  </si>
  <si>
    <t>##### Можете ли вы заменить изношенную одежду на новую (не подержанную)?</t>
  </si>
  <si>
    <t>SE20_MAT_PERSONAL_replace_clothes_SE20EXT_SS_PERSONAL</t>
  </si>
  <si>
    <t>&lt;span style="display:none"&gt;replace_clothes-For each, please select:&lt;/span&gt;</t>
  </si>
  <si>
    <t>&lt;span style="display:none"&gt;replace_clothes-Для кожного, будь ласка, виберіть:&lt;/span&gt;</t>
  </si>
  <si>
    <t>&lt;span style="display:none"&gt;replace_clothes-Для каждого, пожалуйста, выберите:&lt;/span&gt;</t>
  </si>
  <si>
    <t>SE20_MAT_PERSONAL_have_shoes</t>
  </si>
  <si>
    <t>SE20_MAT_PERSONAL_have_shoes_note</t>
  </si>
  <si>
    <t>##### Do you have two pairs of properly fitting shoes (including a pair of all-weather shoes)?</t>
  </si>
  <si>
    <t>##### Чи маєте ви дві пари взуття, яке добре підходить, включаючи пару всепогодного взуття?</t>
  </si>
  <si>
    <t>##### Имеете ли вы две пары обуви, которые хорошо подходят, включая пару всепогодной обуви?</t>
  </si>
  <si>
    <t>SE20_MAT_PERSONAL_have_shoes_SE20EXT_SS_PERSONAL</t>
  </si>
  <si>
    <t>&lt;span style="display:none"&gt;have_shoes-For each, please select:&lt;/span&gt;</t>
  </si>
  <si>
    <t>&lt;span style="display:none"&gt;have_shoes-Для кожного, будь ласка, виберіть:&lt;/span&gt;</t>
  </si>
  <si>
    <t>&lt;span style="display:none"&gt;have_shoes-Для каждого, пожалуйста, выберите:&lt;/span&gt;</t>
  </si>
  <si>
    <t>SE20_MAT_PERSONAL_spend_on_self</t>
  </si>
  <si>
    <t>SE20_MAT_PERSONAL_spend_on_self_note</t>
  </si>
  <si>
    <t>##### Do you spend a small amount of money most weeks on yourself, for your own pleasure (buying/doing something for yourself)? (This means freely spending money or buying/doing something for yourself, for your own pleasure (e.g. going to the movies, buying a small object, buying a magazine, a small book, an ice-cream, etc.)</t>
  </si>
  <si>
    <t>##### Чи витрачаєте ви невелику суму грошей більшість тижнів на себе, для власного задоволення (купуючи/роблячи щось для себе)? (Це означає вільно витрачати гроші або купувати/робити щось для себе, для власного задоволення (наприклад, ходити в кіно, купувати невеликий предмет, купувати журнал, невелику книгу, морозиво тощо).</t>
  </si>
  <si>
    <t>##### Тратите ли вы небольшую сумму денег большинство недель на себя, для собственного удовольствия (покупая/делая что-то для себя)? (Это означает свободно тратить деньги или покупать/делать что-то для себя, для собственного удовольствия (например, ходить в кино, покупать небольшой предмет, покупать журнал, небольшую книгу, мороженое и т.д.).</t>
  </si>
  <si>
    <t>SE20_MAT_PERSONAL_spend_on_self_SE20EXT_SS_PERSONAL</t>
  </si>
  <si>
    <t>&lt;span style="display:none"&gt;spend_on_self-For each, please select:&lt;/span&gt;</t>
  </si>
  <si>
    <t>&lt;span style="display:none"&gt;spend_on_self-Для кожного, будь ласка, виберіть:&lt;/span&gt;</t>
  </si>
  <si>
    <t>&lt;span style="display:none"&gt;spend_on_self-Для каждого, пожалуйста, выберите:&lt;/span&gt;</t>
  </si>
  <si>
    <t>SE20_MAT_PERSONAL_leisure_activities</t>
  </si>
  <si>
    <t>SE20_MAT_PERSONAL_leisure_activities_note</t>
  </si>
  <si>
    <t>##### Do you regularly (at least several times per year) participate in a leisure activity that costs money, outside of home? Examples include going to movies, concerts, playing sports?</t>
  </si>
  <si>
    <t>##### Чи регулярно (принаймні кілька разів на рік) берете участь у дозвіллєвих заходах, які коштують грошей, поза домом? Приклади включають походи в кіно, концерти, заняття спортом?</t>
  </si>
  <si>
    <t>##### Регулярно ли (по крайней мере несколько раз в год) участвуете в досуговых мероприятиях, которые стоят денег, вне дома? Примеры включают походы в кино, концерты, занятия спортом?</t>
  </si>
  <si>
    <t>SE20_MAT_PERSONAL_leisure_activities_SE20EXT_SS_PERSONAL</t>
  </si>
  <si>
    <t>&lt;span style="display:none"&gt;leisure_activities-For each, please select:&lt;/span&gt;</t>
  </si>
  <si>
    <t>&lt;span style="display:none"&gt;leisure_activities-Для кожного, будь ласка, виберіть:&lt;/span&gt;</t>
  </si>
  <si>
    <t>&lt;span style="display:none"&gt;leisure_activities-Для каждого, пожалуйста, выберите:&lt;/span&gt;</t>
  </si>
  <si>
    <t>SE20_MAT_PERSONAL_eatdrink_together</t>
  </si>
  <si>
    <t>SE20_MAT_PERSONAL_eatdrink_together_note</t>
  </si>
  <si>
    <t>##### Do you get together with friends/family (relatives) for a drink/meal at least once a month at home or elsewhere? (this excludes getting together with friends for professional matters only)</t>
  </si>
  <si>
    <t>##### Чи збираєтеся ви з друзями/родиною (родичами) на напій/їжу хоча б раз на місяць вдома або в іншому місці? (це виключає зустрічі з друзями лише з професійних питань)</t>
  </si>
  <si>
    <t>##### Собираетесь ли вы с друзьями/семьей (родственниками) на напиток/еду хотя бы раз в месяц дома или в другом месте? (это исключает встречи с друзьями только по профессиональным вопросам)</t>
  </si>
  <si>
    <t>SE20_MAT_PERSONAL_eatdrink_together_SE20EXT_SS_PERSONAL</t>
  </si>
  <si>
    <t>&lt;span style="display:none"&gt;eatdrink_together-For each, please select:&lt;/span&gt;</t>
  </si>
  <si>
    <t>&lt;span style="display:none"&gt;eatdrink_together-Для кожного, будь ласка, виберіть:&lt;/span&gt;</t>
  </si>
  <si>
    <t>&lt;span style="display:none"&gt;eatdrink_together-Для каждого, пожалуйста, выберите:&lt;/span&gt;</t>
  </si>
  <si>
    <t>count-selected(${DR1_SM_NAT}) = 1 and ${DR1_SM_NAT} = 'ukrainian'</t>
  </si>
  <si>
    <t>food_coping_strategy</t>
  </si>
  <si>
    <t>Food Coping Strategy</t>
  </si>
  <si>
    <t>Стратегія подолання продовольчої кризи</t>
  </si>
  <si>
    <t>Стратегия преодоления продовольственного кризиса</t>
  </si>
  <si>
    <t>FS.3.1_NUM_COPE</t>
  </si>
  <si>
    <t>During the last 7 days, were there days (and, if so, how many) when
a- your household had to rely on less preferred and less expensive food to cope with a lack of food or money to buy it?</t>
  </si>
  <si>
    <t>Протягом останніх семи днів, чи були дні (і якщо так, то скільки було днів), коли
a- ваше домогосподарство було вимушене покладатися на менш бажані та дешевші продукти харчування, щоб впоратися з нестачею їжі або грошей на її придбання?</t>
  </si>
  <si>
    <t>В течение последних семи дней, были ли дни (и если да, то сколько было дней), когда
a- ваше домохозяйство было вынуждено полагаться на менее предпочтительные и более дешевые продукты питания, чтобы справиться с нехваткой пищи или денег на ее приобретение?</t>
  </si>
  <si>
    <t>Make sure you register number of DAYS where these food items were eaten/drunk and not number of times or meals</t>
  </si>
  <si>
    <t>Переконайтеся, що ви реєструєте кількість ДНІВ, коли ці продукти харчування були з'їдені / випиті, а не кількість разів або прийомів їжі</t>
  </si>
  <si>
    <t>Убедитесь, что вы регистрируете количество ДНЕЙ, когда эти продукты питания были съедены / выпиты, а не количество раз или приемов пищи</t>
  </si>
  <si>
    <t>(.&gt;=0 and .&lt;=7) or .=9999</t>
  </si>
  <si>
    <t>FS.3.2_NUM_BURROW</t>
  </si>
  <si>
    <t>b- your household had to borrow food or money to buy food or rely on help from a relative or friend to cope with a lack of food or money to buy it?</t>
  </si>
  <si>
    <t>b - ваше домогосподарство було вимушене позичати їжу або гроші на придбання продуктів харчування або покладатися на допомогу родичів чи друзів, щоб впоратися з нестачею їжі або грошей на її придбання?</t>
  </si>
  <si>
    <t>b – ваше домохозяйство было вынуждено одалживать пищу или деньги на приобретение продуктов питания или полагаться на помощь родственников или друзей, чтобы справиться с нехваткой пищи или денег на ее приобретение?</t>
  </si>
  <si>
    <t>FS.3.3_NUM_LIM</t>
  </si>
  <si>
    <t>c- your household had to limit portion size of meals at meal times to cope with a lack of food or money to buy it?</t>
  </si>
  <si>
    <t>c - ваше домогосподарство було вимушене обмежувати розмір порцій під час харчування, щоб впоратися з нестачею їжі або грошей на її  придбання?</t>
  </si>
  <si>
    <t>c – ваше домохозяйство было вынуждено ограничивать размер порций во время приема пищи, чтобы справиться с нехваткой пищи или денег на ее приобретение?</t>
  </si>
  <si>
    <t>FS.3.4_NUM_LACK</t>
  </si>
  <si>
    <t>d-your household had to restrict consumption by adults in order for small children to eat to cope with a lack of food or money to buy it?</t>
  </si>
  <si>
    <t>d - ваше домогосподарство було вимушене обмежувати споживання їжі дорослими, щоб маленькі діти могли харчуватися, щоб впоратися з нестачею їжі або грошей на її прибдання?</t>
  </si>
  <si>
    <t>d – ваше домохозяйство было вынуждено ограничивать потребление пищи взрослыми, чтобы маленькие дети могли питаться, чтобы справиться с нехваткой пищи или денег на ее приобретение?</t>
  </si>
  <si>
    <t>1=0 and ((${total_boys}&gt;0 or ${total_girls}&gt;0))</t>
  </si>
  <si>
    <t>FS.3.5_NUM_REDUCED</t>
  </si>
  <si>
    <t>e- your household had to reduce number of meals eaten in a day to cope with a lack of food or money to buy it?</t>
  </si>
  <si>
    <t>e - ваше домогосподарство було вимушене зменшувати кількість прийомів їжі протягом дня, щоб впоратися з нестачею їжі або грошей на її придбання?</t>
  </si>
  <si>
    <t>e – ваше домохозяйство было вынуждено уменьшать количество приемов пищи в течение дня, чтобы справиться с нехваткой пищи или денег на ее приобретение?</t>
  </si>
  <si>
    <t>livelihoods</t>
  </si>
  <si>
    <t>Livelihoods</t>
  </si>
  <si>
    <t>Засоби до існування</t>
  </si>
  <si>
    <t>Средства к существованию</t>
  </si>
  <si>
    <t>coping_strategies</t>
  </si>
  <si>
    <t>Coping Strategies</t>
  </si>
  <si>
    <t>Стратегії подолання труднощів</t>
  </si>
  <si>
    <t>Стратегии преодоления трудностей</t>
  </si>
  <si>
    <t>select_one lcsi</t>
  </si>
  <si>
    <t>L1_SS_BASIC</t>
  </si>
  <si>
    <t>In the last 30 days, did your household spend savings due to a lack of resources to cover basic needs (such as food, shelter, health, education, etc.)?</t>
  </si>
  <si>
    <t>Чи витрачало ваше домогосподарство заощадження, протягом останніх 30 днів, через брак ресурсів для задоволення основних потреб (таких як їжа, житло, охорона здоров'я, освіта тощо)?</t>
  </si>
  <si>
    <t>Тратило ли ваше домохозяйство сбережения, в течение последних 30 дней, за неимением ресурсов для удовлетворения основных потребностей (таких как еда, жилье, здравоохранение, образование и т.д.)?</t>
  </si>
  <si>
    <t>type= 'assets' or type='lcsi'</t>
  </si>
  <si>
    <t>L2_SS_ASSETS</t>
  </si>
  <si>
    <t>In the last 30 days, did your household sell household assets/goods (radio/furniture/TV...) due to a lack of resources to cover basic needs (such as food, shelter, health, education, etc.)?</t>
  </si>
  <si>
    <t>Чи продавало ваше домогосподарство, протягом останніх 30 днів, домашнє майно/товари (радіо/меблі/телевізор...) через брак ресурсів для задоволення основних потреб (таких як їжа, житло, охорона здоров'я, освіта тощо)?</t>
  </si>
  <si>
    <t>Продавало ли ваше домохозяйство, в течение последних 30 дней, домашнее имущество/товары (радио/мебель/телевизор...) из-за нехватки ресурсов для удовлетворения основных потребностей (таких как еда, жилье, здравоохранение, образование и т.д.)?</t>
  </si>
  <si>
    <t>L3_SS_FOOD_CREDIT</t>
  </si>
  <si>
    <t>In the last 30 days, did your household purchase food on credit or borrowed food due to a lack of resources to cover basic needs?</t>
  </si>
  <si>
    <t>Чи купувало ваше домогосподарство, протягом останніх 30 днів, продукти харчування в кредит або позичало їх через брак ресурсів для задоволення основних потреб?</t>
  </si>
  <si>
    <t>Покупало ли ваше домохозяйство, в течение последних 30 дней, продукты питания в кредит или одалживало их из-за нехватки ресурсов для удовлетворения основных потребностей?</t>
  </si>
  <si>
    <t>type= 'food' or type='lcsi'</t>
  </si>
  <si>
    <t>L4_SS_SELL_ASSETS</t>
  </si>
  <si>
    <t>In the last 30 days, did your household sell productive assets or means of transport (sewing machine, bicycle, car, etc.) due to a lack of resources to cover basic needs (such as food, shelter, health, education, etc.)?</t>
  </si>
  <si>
    <t>Чи продавало ваше домогосподарство, протягом останніх 30 днів, виробничі активи або транспортні засоби (швейну машинку, велосипед, автомобіль тощо) через брак ресурсів для задоволення основних потреб (таких як їжа, житло, охорона здоров'я, освіта тощо)?</t>
  </si>
  <si>
    <t>Продавало ли ваше домохозяйство, в течение последних 30 дней, производственные активы или транспортные средства (швейную машинку, велосипед, автомобиль и т.д.) из-за отсутствия ресурсов для удовлетворения основных потребностей (таких как еда, жилье, здравоохранение, образование и т.п.)?</t>
  </si>
  <si>
    <t>L5_SS_REDUCED_HLTH_EXP</t>
  </si>
  <si>
    <t>In the last 30 days, did your household reduce essential health expenditures (including drugs) due to a lack of resources to cover basic needs (such as food, shelter, health, education, etc.)?</t>
  </si>
  <si>
    <t>Чи зменшувало ваше домогосподарство, протягом останніх 30 днів, основні витрати на медичне обслуговування та охорону здоров'я (включаючи ліки) через брак ресурсів для задоволення основних потреб (таких як їжа, житло, охорона здоров'я, освіта тощо)?</t>
  </si>
  <si>
    <t>Уменьшало ли ваше домохозяйство, в течение последних 30 дней, основные расходы на медицинское обслуживание и здравоохранение (включая лекарства) из-за нехватки ресурсов для удовлетворения основных потребностей (таких как еда, жилье, здравоохранение, образование и т.д.)?</t>
  </si>
  <si>
    <t>type= 'health' or type='lcsi'</t>
  </si>
  <si>
    <t>L6_SS_REDUCED_EDU_EXP</t>
  </si>
  <si>
    <t>In the last 30 days, did your household reduce essential education expenditures due to a lack of resources to cover basic needs (such as food, shelter, health, education, etc.)?</t>
  </si>
  <si>
    <t>Чи зменшувало ваше домогосподарство витрати на освіту, протягом останніх 30 днів, через брак ресурсів для задоволення основних потреб (таких як їжа, житло, охорона здоров'я, освіта тощо)?</t>
  </si>
  <si>
    <t>Уменьшало ли ваше домохозяйство расходы на образование, в течение последних 30 дней, из-за нехватки ресурсов для удовлетворения основных потребностей (таких как еда, жилье, здравоохранение, образование и т.д.)?</t>
  </si>
  <si>
    <t>type= 'education' or type='lcsi'</t>
  </si>
  <si>
    <t>L7_SS_OUT_SCH</t>
  </si>
  <si>
    <t>In the last 30 days, did your household withdraw school-aged children or youth from school / university because of a lack of food or money to buy food?</t>
  </si>
  <si>
    <t>Чи є у вашому домогосподарстві діти або молодь шкільного віку, які за останні 30 днів, припинили відвідування школи/університету через брак їжі або грошей на її придбання?</t>
  </si>
  <si>
    <t>Есть ли в вашем домохозяйстве дети или молодежь школьного возраста, которые за последние 30 дней прекратили посещение школы/университета из-за нехватки пищи или денег на ее приобретение?</t>
  </si>
  <si>
    <t>1=0 and (${total_school_aged}&gt;=1)</t>
  </si>
  <si>
    <t>type= 'outofschool' or type='lcsi'</t>
  </si>
  <si>
    <t>L8_SS_SELL_HSE_LND</t>
  </si>
  <si>
    <t>In the last 30 days, did your household sell house or land (Including inside Ukraine) due to a lack of resources to cover basic needs (such as food, shelter, health, education, etc.)?</t>
  </si>
  <si>
    <t>Чи продавало ваше домогосподарство, протягом останніх 30 днів, будинок або землю (в т.ч. в Україні) через брак ресурсів для задоволення основних потреб (таких як їжа, житло, охорона здоров'я, освіта тощо)?</t>
  </si>
  <si>
    <t>Продавало ли ваше домохозяйство, в течение последних 30 дней, дом или землю (в т.ч. в Украине) из-за нехватки ресурсов для удовлетворения основных потребностей (таких как еда, жилье, здравоохранение, образование и т.п.)?</t>
  </si>
  <si>
    <t>L9_SS_MIGR</t>
  </si>
  <si>
    <t>In the last 30 days, did your entire household migrate/ become displaced due to a lack of resources to cover basic needs (such as food, shelter, health, education, etc.)?</t>
  </si>
  <si>
    <t>Чи мігрувало/переміщувалося все ваше домогосподарство, за останні 30 днів, через брак ресурсів для задоволення основних потреб (таких як їжа, житло, охорона здоров'я, освіта тощо)?</t>
  </si>
  <si>
    <t>Мигрировало/перемещалось ли все ваше домохозяйство, за последние 30 дней, за неимением ресурсов для удовлетворения основных потребностей (таких как еда, жилье, здравоохранение, образование и т.д.)?</t>
  </si>
  <si>
    <t>type= 'migrated' or type='lcsi'</t>
  </si>
  <si>
    <t>L10_SS_CHL_LAB</t>
  </si>
  <si>
    <t>In the last 30 days, did your household involve school-aged children in income generation, due to a lack of food or money to buy food?</t>
  </si>
  <si>
    <t>Чи залучало ваше домогосподарство дітей шкільного віку до заробітку коштів, протягом останніх 30 днів, через брак їжі або грошей на її придбання?</t>
  </si>
  <si>
    <t>Привлекало ли ваше домохозяйство детей школьного возраста к заработку денежных средств, в течение последних 30 дней, из-за нехватки пищи или денег на ее приобретение?</t>
  </si>
  <si>
    <t>type= 'schoolaged' or type='lcsi'</t>
  </si>
  <si>
    <t>L11_SS_DEGR_INCM</t>
  </si>
  <si>
    <t>In the last 30 days, did your household engage in high-risk or dangerous work/jobs/sources of income due to a lack of resources to cover basic needs (such as food, shelter, health, education, etc.)?</t>
  </si>
  <si>
    <t>Чи було залучене ваше домогосподарство, протягом останніх 30 днів, до роботи/джерел доходу, пов'язаних з підвищеним ризиком або небезпекою, через брак ресурсів для задоволення основних потреб (таких як їжа, житло, охорона здоров'я, освіта тощо)?</t>
  </si>
  <si>
    <t>Было ли привлечено ваше домохозяйство, в течение последних 30 дней, к работе/источникам дохода, связанных с повышенным риском или опасностью, из-за нехватки ресурсов для удовлетворения основных потребностей (таких как еда, жилье, здравоохранение, образование и т.п.)?</t>
  </si>
  <si>
    <t>The question addresses the financial circumstances and coping strategies of a household by asking whether they have relied on income sources that are degrading (declining or decreasing in value), engaged in illegal activities for financial gain, or taken on high-risk employment due to insufficient resources to cover basic necessities like food, shelter, health services, education, and more. It aims to assess the extent to which a household has had to resort to potentially unsustainable, illegal, or hazardous means of generating income as a result of their limited financial means and the challenges they face in meeting their fundamental needs.</t>
  </si>
  <si>
    <t>Питання, що ставиться, стосується фінансового стану та стратегій виживання домогосподарства, а саме, чи покладалися вони на джерела доходу, які погіршуються (знижуються або зменшуються у розмірі), займалися незаконною діяльністю для отримання фінансової вигоди або наймалися на роботу з високим ризиком через брак ресурсів для задоволення основних потреб, таких як їжа, житло, медичні послуги, освіта та багато іншого. Мета питання оцінити ступінь, з яким домогосподарство було змушене вдаватися до потенційно нестійких, незаконних чи небезпечних способів отримання доходу внаслідок їх обмежених фінансових можливостей та проблем, з якими вони стикаються при задоволенні своїх основних потреб.</t>
  </si>
  <si>
    <t>Задаваемый вопрос, касается финансового состояния и стратегий выживания домохозяйства, а именно, полагались ли они на ухудшающиеся источники дохода (снижаются или уменьшаются в размере), занимались незаконной деятельностью для получения финансовой выгоды или нанимались на работу с высоким риском, из-за нехватки ресурсов для удовлетворения основных потребностей, таких как еда, жилье, медицинские услуги, образование и многое другое. Цель вопроса оценить степень, с которой домохозяйство было вынуждено прибегать к потенциально неустойчивым, незаконным или опасным способам получения дохода вследствие их ограниченных финансовых возможностей и проблем, с которыми они сталкиваются при удовлетворении своих основных потребностей.</t>
  </si>
  <si>
    <t>type= 'highrisk' or type='lcsi'</t>
  </si>
  <si>
    <t>economic_capicity</t>
  </si>
  <si>
    <t>Economic capacity</t>
  </si>
  <si>
    <t>Економічна спроможність</t>
  </si>
  <si>
    <t>Экономический потенциал</t>
  </si>
  <si>
    <t>L12_SS_HV_BNK_ACC</t>
  </si>
  <si>
    <t>Do you currently have a bank account or account at a formal financial institution in [host country], either by yourself or with someone else?</t>
  </si>
  <si>
    <t>Чи маєте ви на теперішній час банківський рахунок або рахунок в офіційній фінансовій установі в [приймаючій країні], самостійно або з кимось іншим?</t>
  </si>
  <si>
    <t>Есть ли у вас в настоящее время банковский счет или счет в официальном финансовом учреждении в [принимающей стране], самостоятельно или с кем-то другим?</t>
  </si>
  <si>
    <t>Please do not include the UNHCR Multi-Purpose Cash Assistance (MPCA) bank account/card.</t>
  </si>
  <si>
    <t>Будь ласка, не включайте банківський рахунок/карту багатоцільової грошової допомоги УВКБ ООН (MPCA).</t>
  </si>
  <si>
    <t>Пожалуйста, не включайте банковский счет/карту многоцелевой денежной помощи УВКБ ООН (MPCA).</t>
  </si>
  <si>
    <t>select_one goods_services</t>
  </si>
  <si>
    <t>L13_SS_AFF_GOODS</t>
  </si>
  <si>
    <t>Compared to your first months in the [host country], do you think you can now afford more goods and services, the same, or fewer goods and services?</t>
  </si>
  <si>
    <t>Як ви вважаєте, порівняно з першими місяцями вашого перебування в [приймаючій країні], зараз ви можете дозволити собі більше товарів і послуг, стільки ж, чи менше товарів і послуг?</t>
  </si>
  <si>
    <t>Как вы считаете, по сравнению с первыми месяцами вашего пребывания в [принимающей стране], сейчас вы можете позволить себе больше товаров и услуг, столько же или меньше товаров и услуг?</t>
  </si>
  <si>
    <t>select_one amount_of_savings</t>
  </si>
  <si>
    <t>L15_SS_HH_SAVINGS</t>
  </si>
  <si>
    <t>How would you characterize the amount of savings that your household posesses?</t>
  </si>
  <si>
    <t>Як би Ви охарактеризували розмір заощаджень Вашого домогосподарства?</t>
  </si>
  <si>
    <t>Как бы вы охарактеризовали размер сбережений вашего домохозяйства?</t>
  </si>
  <si>
    <t>select_one income_change</t>
  </si>
  <si>
    <t>SE27_SS_INCOME_CHANGE</t>
  </si>
  <si>
    <t>Did the amount of income in your household change in the past 12 months?</t>
  </si>
  <si>
    <t>Чи змінилася сума доходу вашого домогосподарства за останні 12 місяців?</t>
  </si>
  <si>
    <t>Изменилась ли сумма дохода вашего домохозяйства за последние 12 месяцев?</t>
  </si>
  <si>
    <t>Socio_Economic_Inclusion_main</t>
  </si>
  <si>
    <t>Соціально-економічна інтеграція</t>
  </si>
  <si>
    <t>Социально-экономическая интеграция</t>
  </si>
  <si>
    <t>expenditure_soc</t>
  </si>
  <si>
    <t>Expenditure</t>
  </si>
  <si>
    <t>Расходы</t>
  </si>
  <si>
    <t>select_multiple support_services</t>
  </si>
  <si>
    <t>SE1_SM_SUP_SRV</t>
  </si>
  <si>
    <t>What services would help you improve your financial situation and opportunities in [country]?</t>
  </si>
  <si>
    <t>Які послуги допомогли б вам покращити ваше фінансове становище та можливості в [країні]?</t>
  </si>
  <si>
    <t>Какие услуги помогли бы вам улучшить ваше финансовое положение и возможности в [стране]?</t>
  </si>
  <si>
    <t>not(selected(., 'none') and count-selected(.)&gt;1)</t>
  </si>
  <si>
    <t>SE1_TXT_SUP_SRV_OTH</t>
  </si>
  <si>
    <t>1=0 and (selected(${SE1_SM_SUP_SRV}, 'other'))</t>
  </si>
  <si>
    <t>SE2.1_NOTE_HINT</t>
  </si>
  <si>
    <t>Please answer the following questions to the best of your ability. If you are unsure of an exact amount, please provide an approximation.</t>
  </si>
  <si>
    <t>Будь ласка, дайте відповідь на наступні запитання якомога точніше. Якщо ви не впевнені в точній сумі, будь ласка, вкажіть приблизну суму.</t>
  </si>
  <si>
    <t>Пожалуйста, ответьте на следующие вопросы как можно точнее. Если вы не уверены в точной сумме, укажите приблизительную сумму.</t>
  </si>
  <si>
    <t>exp_past_30_days</t>
  </si>
  <si>
    <t>During the past 30 days, what amount did your household spend in [local currency] on:</t>
  </si>
  <si>
    <t>Протягом останніх 30 днів, яку суму в [місцевій валюті] ваше домогосподарство витратило на:</t>
  </si>
  <si>
    <t>В последние 30 дней, какую сумму в [местной валюте] ваше домохозяйство потратило на:</t>
  </si>
  <si>
    <t>Food items</t>
  </si>
  <si>
    <t>Продукти харчування</t>
  </si>
  <si>
    <t>Продукты питания</t>
  </si>
  <si>
    <t>. &gt;= 0</t>
  </si>
  <si>
    <t>Accommodation in [host country] (rent, mortage, etc)</t>
  </si>
  <si>
    <t>Проживання в [країні перебування] (оренда, іпотека тощо)</t>
  </si>
  <si>
    <t>Размещение в [стране пребывания] (аренда, ипотека и т.д.)</t>
  </si>
  <si>
    <t>Utility Bills (includes Electricity, Water, Gas etc. This is in addition to rent)</t>
  </si>
  <si>
    <t>Комунальні послуги (включаючи електроенергію, воду, газ тощо. Це додатково до орендної плати).</t>
  </si>
  <si>
    <t>Коммунальные услуги (включая электричество, воду, газ и т.д. Это дополнительно к арендной плате).</t>
  </si>
  <si>
    <t>Medicine &amp; health products</t>
  </si>
  <si>
    <t>Медикаменти та товари для здоров'я</t>
  </si>
  <si>
    <t>Медикаменты и товары для здоровья</t>
  </si>
  <si>
    <t>Hygiene items</t>
  </si>
  <si>
    <t>Предмети гігієни</t>
  </si>
  <si>
    <t>Предметы гигиены</t>
  </si>
  <si>
    <t>Communication (internet, mobile phone bills, phone calls etc)</t>
  </si>
  <si>
    <t>Зв'язок (Інтернет, рахунки за мобільний телефон, телефонні дзвінки тощо)</t>
  </si>
  <si>
    <t>Связь (Интернет, счета за мобильный телефон, телефонные звонки и т.д.)</t>
  </si>
  <si>
    <t>SE.2.12_NUM_REMITTANCE</t>
  </si>
  <si>
    <t>Sending back money to family / relatives / acquaintances in Ukraine</t>
  </si>
  <si>
    <t>Відправлення грошей родині / родичам / знайомим в Україні</t>
  </si>
  <si>
    <t>Перевод денег семье / родственникам / знакомым в Украине</t>
  </si>
  <si>
    <t>Other (including transports, tobacco, alcohol, entertainment &amp; any type of other expenses)</t>
  </si>
  <si>
    <t>Інше (включаючи транспорт, тютюн, алкоголь, розваги та будь-які інші витрати)</t>
  </si>
  <si>
    <t>Прочее (включая транспорт, табак, алкоголь, развлечения и любые прочие расходы)</t>
  </si>
  <si>
    <t>SE.2.0_NUM_HH_EXP</t>
  </si>
  <si>
    <t>if(${SE.2.1_NUM_FOOD} != 9999, ${SE.2.1_NUM_FOOD}, 0) +
if(${SE.2.2_NUM_ACCOM} != 9999, ${SE.2.2_NUM_ACCOM}, 0) +
if(${SE.2.3_NUM_HLTH} != 9999, ${SE.2.3_NUM_HLTH}, 0) +
if(${SE.2.4_NUM_HYG} != 9999, ${SE.2.4_NUM_HYG}, 0) +
if(${SE.2.5_NUM_COMM} != 9999, ${SE.2.5_NUM_COMM}, 0) +
if(${SE.2.6_NUM_HH_BILL} != 9999, ${SE.2.6_NUM_HH_BILL}, 0) +
if(${SE.2.7_NUM_OTH} != 9999, ${SE.2.7_NUM_OTH}, 0) +
if(${SE.2.12_NUM_REMITTANCE} != 9999, ${SE.2.12_NUM_REMITTANCE}, 0)</t>
  </si>
  <si>
    <t>SE.2.0_NUM_HH_EXP_check</t>
  </si>
  <si>
    <t>Over the past 30 days, the total household expenditure in local currency was was ${SE.2.0_NUM_HH_EXP}</t>
  </si>
  <si>
    <t>За останні 30 днів загальні витрати домогосподарства в національній валюті становили ${SE.2.0_NUM_HH_EXP}.</t>
  </si>
  <si>
    <t>За последние 30 дней общие расходы домохозяйства в национальной валюте составили ${SE.2.0_NUM_HH_EXP}.</t>
  </si>
  <si>
    <t>exp_past_6_months</t>
  </si>
  <si>
    <t>During the past 6 months, what amount did your household spend in local currency on on:</t>
  </si>
  <si>
    <t>Протягом останніх 6 місяців, яку суму в національній валюті витратило Ваше домогосподарство на:</t>
  </si>
  <si>
    <t>За последние 6 месяцев, какую сумму в национальной валюте потратило ваше домохозяйство на:</t>
  </si>
  <si>
    <t>Health services (excluding medicine)</t>
  </si>
  <si>
    <t>Медичні послуги (за винятком медикаментів)</t>
  </si>
  <si>
    <t>Медицинские услуги (исключая медикаменты)</t>
  </si>
  <si>
    <t>debt repayment (formal and informal debt repayment)</t>
  </si>
  <si>
    <t>погашення боргу (формальне та неформальне погашення боргу)</t>
  </si>
  <si>
    <t>погашение долга (формальное и неформальное погашение долга)</t>
  </si>
  <si>
    <t>During past 12 months what amount did your household spend in local currency on on: Education (tuition, transportation, etc)</t>
  </si>
  <si>
    <t>Протягом останніх 12 місяців яку суму в національній валюті витрачало ваше домогосподарство на: Освіту (навчання, транспортування тощо)</t>
  </si>
  <si>
    <t>За последние 12 месяцев какую сумму в национальной валюте тратило ваше домохозяйство на: Образование (обучение, транспортировка и т.д.)</t>
  </si>
  <si>
    <t>SE.2.11_NUM_CREDIT</t>
  </si>
  <si>
    <t>During the past 30 days, can you estimate the percentage of the expenditures that was from credit?</t>
  </si>
  <si>
    <t>За останні 30 днів, чи можете Ви оцінити відсоток витрат, які були здійснені за рахунок кредиту?</t>
  </si>
  <si>
    <t>За последние 30 дней можете ли вы оценить процент расходов, которые были произведены за счет кредита?</t>
  </si>
  <si>
    <t>(. &gt;= 0 and . &lt;= 100) or (. = 9999)</t>
  </si>
  <si>
    <t>economic_capicity_SOC</t>
  </si>
  <si>
    <t>select_one inc_lvl</t>
  </si>
  <si>
    <t>How would you assess the overall income level of your household?</t>
  </si>
  <si>
    <t>Як би Ви оцінили загальний рівень доходу Вашого домогосподарства?</t>
  </si>
  <si>
    <t>Как бы вы оценили общий уровень дохода вашего домохозяйства?</t>
  </si>
  <si>
    <t>select_multiple income_source</t>
  </si>
  <si>
    <t>What are the sources of your household income in the last 30 days, or since arrival if it was less than 30 days ago?</t>
  </si>
  <si>
    <t>Які джерела доходу були у вашого домогосподарства за останні 30 днів або з моменту прибуття, якщо ви приїхали менше 30 днів тому?</t>
  </si>
  <si>
    <t>Какие источники дохода были у вашего домохозяйства за последние 30 дней или с момента прибытия, если вы приехали менее 30 дней назад?</t>
  </si>
  <si>
    <t>not(selected(., 'prefer_not_to_answer') and count-selected(.)&gt;1) and not(selected(., 'do_not_know') and count-selected(.)&gt;1) and not(selected(., 'no_income') and count-selected(.)&gt;1)</t>
  </si>
  <si>
    <t>SE2.11a_TXT_INC_TYP_OTH</t>
  </si>
  <si>
    <t>Other income in [host country]: please specify</t>
  </si>
  <si>
    <t>Інші доходи в [країні перебування]: позначте, будь ласка</t>
  </si>
  <si>
    <t>Прочие доходы в [стране пребывания]: укажите, пожалуйста</t>
  </si>
  <si>
    <t>selected(${SE2.11_SS_INC_SOR}, 'other_sources')</t>
  </si>
  <si>
    <t>SE2.11a_SS_FAM_SUPP_FIN</t>
  </si>
  <si>
    <t>Do you have a family member in Ukraine who is supporting your household financially? Examples would include putting money on another family member's Ukrainain ATM card, direct transfers, brinning cash with them when they travel, etc?</t>
  </si>
  <si>
    <t>Чи є у вас член родини в Україні, який підтримує ваше домогосподарство фінансово? Наприклад, родич переводить гроші на картку українського банку іншого члена родини, здійснює прямі перекази, привозить готівку з собою під час подорожей тощо?</t>
  </si>
  <si>
    <t>Есть ли у вас член семьи в Украине, поддерживающий ваше домохозяйство финансово? Например, родственник переводит деньги на карту украинского банка другого члена семьи, осуществляет прямые переводы, привозит наличные с собой во время путешествий и т.д.?</t>
  </si>
  <si>
    <t>SE2.11a_NUM_FAM_SUPP_AMT</t>
  </si>
  <si>
    <t>How much have they contributed in total over the past 3 months [in Ukrainian hryvnia]?</t>
  </si>
  <si>
    <t>Загалом за останні три місяці, скільки коштів вони внесли [в українських гривнях]?</t>
  </si>
  <si>
    <t>В общей сложности за последние три месяца, сколько денежных средств они внесли [в украинских гривнах]?</t>
  </si>
  <si>
    <t>Enter 9999 if they don't know or prefer not to answer.</t>
  </si>
  <si>
    <t>Введите 9999, если они не знают или предпочитают не отвечать.</t>
  </si>
  <si>
    <t>1=0 and (${SE2.11a_SS_FAM_SUPP_FIN} = 'yes')</t>
  </si>
  <si>
    <t>.&gt; 0</t>
  </si>
  <si>
    <t>SE2.11a_NUM_INC_AMT_EMPL</t>
  </si>
  <si>
    <t>In the last 30 days, how much money did your household recieve after tax (net salary) from employment in [local currency]. Please take all working household members into account (including employment without a contract). If some of this income was in a different currency, please convert to local currency at the current exchange rate.</t>
  </si>
  <si>
    <t>За останні 30 днів скільки грошей ваше домогосподарство отримало після сплати податків (чиста заробітна плата) від зайнятості в [місцевій валюті]. Будь ласка, враховуйте всіх працюючих членів домогосподарства (включаючи роботу без контракту). Якщо частина доходу була отримана в іншій валюті, будь ласка, переведіть її в місцеву валюту за поточним курсом.</t>
  </si>
  <si>
    <t>За последние 30 дней сколько денег ваше домохозяйство получило после уплаты налогов (чистая заработная плата) от трудовой деятельности в [местной валюте]. Пожалуйста, учитывайте всех работающих членов домохозяйства (включая работу без контракта). Если часть дохода была получена в другой валюте, пожалуйста, переведите ее в местную валюту по текущему курсу.</t>
  </si>
  <si>
    <t>Enter 9999 if they don't know or prefer not to answer. If you have two or more people working full time in the household this would be the sum of their net income.</t>
  </si>
  <si>
    <t>Введіть 9999, якщо вони не знають або вважають за краще не відповідати. Якщо у домогосподарстві двоє або більше людей працюють повний робочий день, це буде сума їхнього чистого доходу.</t>
  </si>
  <si>
    <t>Введите 9999, если они не знают или предпочитают не отвечать. Если в вашем домохозяйстве работают два или более человек полный рабочий день, это будет сумма их чистого дохода.</t>
  </si>
  <si>
    <t>selected(${SE2.11_SS_INC_SOR}, 'employment_income')</t>
  </si>
  <si>
    <t>SE2.11a_NUM_INC_AMT_RGL</t>
  </si>
  <si>
    <t>In the last 30 days, How much money did your household receive after taxes (net salary) from full time employment of all household members (30+ hours per week) in [host country] in [local currency]</t>
  </si>
  <si>
    <t>Скільки коштів, за останні 30 днів, отримало ваше домогосподарство після сплати податків (чиста заробітна плата) від повної зайнятості всіх членів домогосподарства (30+ годин на тиждень) у [приймаючій країні] в [місцевій валюті]?</t>
  </si>
  <si>
    <t>Сколько денежных средств, за последние 30 дней, получило ваше домохозяйство после уплаты налогов (чистая заработная плата) от полной занятости всех членов домохозяйства (30+ часов в неделю) в [принимающей стране] в [местной валюте]?</t>
  </si>
  <si>
    <t>1=0 and (selected(${SE2.11_SS_INC_SOR}, 'employment_host_country'))</t>
  </si>
  <si>
    <t>SE2.11a_NUM_INC_AMT_RGL_parttime</t>
  </si>
  <si>
    <t>In the last 30 days, How much money did your household receive after taxes (net salary) from part time employment of all household members (less than 30+ hours per week) in [host country] in [local currency]</t>
  </si>
  <si>
    <t>Скільки коштів, за останні 30 днів, після сплати податків (чиста заробітна плата) отримало ваше домогосподарство від роботи на умовах неповного робочого дня всіх членів домогосподарства (менше 30 годин на тиждень) у [приймаючій країні] у [місцевій валюті]?</t>
  </si>
  <si>
    <t>Сколько денежных средств, за последние 30 дней, после уплаты налогов (чистая заработная плата) получило ваше домохозяйство от работы на условиях неполного рабочего дня всех членов домохозяйства (менее 30 часов в неделю) в [принимающей стране] в [местной валюте]?</t>
  </si>
  <si>
    <t>1=0 and (selected(${SE2.11_SS_INC_SOR}, 'part_time_emp'))</t>
  </si>
  <si>
    <t>SE2.11a_NUM_INC_AMT_RMT_UKR</t>
  </si>
  <si>
    <t>In the last 30 days, How much money did your household receive after taxes (net salary) from Remote employment of all household members (Ukraine) in [Ukrainian hryvnia]</t>
  </si>
  <si>
    <t>Скільки коштів, за останні 30 днів, після сплати податків (чиста заробітна плата) отримало ваше домогосподарство від Віддаленої роботи в Україні всіх членів домогосподарства (українська гривня)?</t>
  </si>
  <si>
    <t>Сколько денежных средств, за последние 30 дней, после уплаты налогов (чистая заработная плата) получило ваше домохозяйство от Удаленной работы (прочее) всех членов домохозяйства (украинская гривна)?</t>
  </si>
  <si>
    <t>1=0 and (selected(${SE2.11_SS_INC_SOR}, 'remote_empoyment_ukr'))</t>
  </si>
  <si>
    <t>SE2.11a_NUM_INC_AMT_RMT_OTH</t>
  </si>
  <si>
    <t>Other Remote employment: please specify</t>
  </si>
  <si>
    <t>Скільки коштів, за останні 30 днів, після сплати податків (чиста заробітна плата) отримало ваше домогосподарство від Віддаленої роботи (інше) всіх членів домогосподарства у [місцевій валюті]?</t>
  </si>
  <si>
    <t>Сколько денежных средств за последние 30 дней после уплаты налогов (чистая заработная плата) получило ваше домохозяйство от Удаленной работы (прочее) всех членов домохозяйства в [местной валюте]?</t>
  </si>
  <si>
    <t>1=0 and (selected(${SE2.11_SS_INC_SOR}, 'remote_empoyment_oth'))</t>
  </si>
  <si>
    <t>SE2.11a_NUM_INC_AMT_SLF</t>
  </si>
  <si>
    <t>In the last 30 days, How much money did your household receive after tax from all household members engaged in self-employment in [host country], from self-employment, business or activities generating money in [local currency]</t>
  </si>
  <si>
    <t>Скільки  коштів, за останні 30 днів, отримало ваше домогосподарство після сплати податків від усіх членів домогосподарства, які займаються самозайнятістю в [країні перебування], від самозайнятості, бізнесу або діяльності, що приносить гроші, в [місцевій валюті]?</t>
  </si>
  <si>
    <t>Сколько денежных средств, за последние 30 дней, получило ваше домохозяйство после уплаты налогов от всех членов домохозяйства, занимающихся самозанятостью в [стране пребывания], от самозанятости, бизнеса или деятельности, приносящей деньги, в [местной валюте]?</t>
  </si>
  <si>
    <t>1=0 and (selected(${SE2.11_SS_INC_SOR}, 'self_employment'))</t>
  </si>
  <si>
    <t>SE2.11a_NUM_INC_AMT_OTH</t>
  </si>
  <si>
    <t>In the last 30 days, How much money did your household you receive from your employment in [host country], from other income in [local currency]</t>
  </si>
  <si>
    <t>Скільки грошей, за останні 30 днів, ваше домогосподарство отримало від роботи в [країні перебування], від інших доходів у [місцевій валюті]?</t>
  </si>
  <si>
    <t>Сколько денежных денег, за последние 30 дней, ваше домохозяйство получило от работы в [стране пребывания], от прочих доходов в [местной валюте]?</t>
  </si>
  <si>
    <t>1=0 and (selected(${SE2.11_SS_INC_SOR}, 'other_sources'))</t>
  </si>
  <si>
    <t>select_multiple benefits_type</t>
  </si>
  <si>
    <t>SE2.11b_SM_BEN_HST</t>
  </si>
  <si>
    <t>in the last 30 days Which social protection benefits do you receive from the [host country] government?</t>
  </si>
  <si>
    <t>За останні 30 днів, які соціальні виплати ви отримуєте від уряду [країни перебування]?</t>
  </si>
  <si>
    <t>За последние 30 дней, какие социальные выплаты вы получаете от правительства [страны пребывания]?</t>
  </si>
  <si>
    <t>selected(${SE2.11_SS_INC_SOR}, 'social_protection_host_govt')</t>
  </si>
  <si>
    <t>SE2.11b_TXT_BEN_HST_OTH</t>
  </si>
  <si>
    <t>Other social protection benefits: please specify</t>
  </si>
  <si>
    <t>Інші види соціальної допомоги: позначте, будь ласка</t>
  </si>
  <si>
    <t>Другие виды социальной помощи: укажите, пожалуйста</t>
  </si>
  <si>
    <t>selected(${SE2.11_SS_INC_SOR}, 'social_protection_host_govt') and selected(${SE2.11b_SM_BEN_HST}, 'other_source')</t>
  </si>
  <si>
    <t>SE2.11b_TXT_BEN_HST_Gov_OTH</t>
  </si>
  <si>
    <t>Other social protection benefits from the [host country] government: please specify</t>
  </si>
  <si>
    <t>Інші види соціальної допомоги від уряду [країни перебування]: позначте, будь ласка</t>
  </si>
  <si>
    <t>Другие виды социальной помощи от правительства [страны пребывания]: укажите, пожалуйста</t>
  </si>
  <si>
    <t>selected(${SE2.11_SS_INC_SOR}, 'social_protection_host_govt') and selected(${SE2.11b_SM_BEN_HST}, 'oth_gov_benefit')</t>
  </si>
  <si>
    <t>In the last 30 days, How much money in total did your household receive from social protection benefits in [host country] in [local currency]</t>
  </si>
  <si>
    <t>За останні 30 днів, скільки коштів загалом отримало Ваше домогосподарство від соціальних виплат у [країні перебування] в [місцевій валюті]?</t>
  </si>
  <si>
    <t>За последние 30 дней, сколько денежных средств получило ваше домохозяйство от социальных выплат в [стране пребывания] в [местной валюте]?</t>
  </si>
  <si>
    <t>count-selected(${SE2.11b_SM_BEN_HST}) &gt; 0 and not(selected(${SE2.11b_SM_BEN_HST}, 'do_not_know')) and not(selected(${SE2.11b_SM_BEN_HST}, 'prefer_not_to_answer')) and selected(${SE2.11_SS_INC_SOR}, 'social_protection_host_govt')</t>
  </si>
  <si>
    <t>select_multiple benefits_type_ukr</t>
  </si>
  <si>
    <t>SE2.11c_SM_BEN_UKR</t>
  </si>
  <si>
    <t>in the last 30 days Which social protection benefits do you receive from the Ukrainian government?</t>
  </si>
  <si>
    <t>За останні 30 днів, яку соціальну допомогу ви отримуєте від уряду України?</t>
  </si>
  <si>
    <t>За последние 30 дней, какую социальную помощь вы получаете от правительства Украины?</t>
  </si>
  <si>
    <t>selected(${SE2.11_SS_INC_SOR}, 'social_protection_ukr_govt')</t>
  </si>
  <si>
    <t>SE2.11c_TXT_BEN_UKR_OTH</t>
  </si>
  <si>
    <t>Other social protection benefit from Ukraine government: please specify</t>
  </si>
  <si>
    <t>Інші види соціальної допомоги від уряду України: позначте, будь ласка</t>
  </si>
  <si>
    <t>Другие виды социальной помощи от правительства Украины: укажите, пожалуйста</t>
  </si>
  <si>
    <t>selected(${SE2.11c_SM_BEN_UKR}, 'other_ukr_govt_benefit') and selected(${SE2.11_SS_INC_SOR}, 'social_protection_ukr_govt')</t>
  </si>
  <si>
    <t>In the last 30 days, how much money did your household receive from Social protection benefits from Ukraine government, for old age pension benefits in Ukrainian hryvnia</t>
  </si>
  <si>
    <t>Скільки коштів, за останні 30 днів, ваше домогосподарство отримало від органів соціального захисту від уряду України на виплату пенсії за віком у гривневому еквіваленті?</t>
  </si>
  <si>
    <t>Сколько денежных средств, за последние 30 дней, ваше домохозяйство получило от органов социальной защиты от правительства Украины на выплату пенсии по возрасту в гривневом эквиваленте?</t>
  </si>
  <si>
    <t>selected(${SE2.11c_SM_BEN_UKR}, 'old_age_pension')</t>
  </si>
  <si>
    <t>In the last 30 days, how much money did your household receive from Social protection benefits from Ukraine government (other than old-age pension) in Ukrainian hryvnia</t>
  </si>
  <si>
    <t>Скільки коштів, протягом останніх 30 днів, ваше домогосподарство отримало від уряду України у вигляді соціальної допомоги (окрім пенсії за віком) у гривневому еквіваленті?</t>
  </si>
  <si>
    <t>Сколько денежных средств, за последние 30 дней, ваше домохозяйство получило от правительства Украины в виде социальной помощи (кроме пенсии по возрасту) в гривневом эквиваленте?</t>
  </si>
  <si>
    <t>count-selected(${SE2.11c_SM_BEN_UKR}) &gt; 0 and not(selected(${SE2.11c_SM_BEN_UKR}, 'old_age_pension'))</t>
  </si>
  <si>
    <t>select_multiple oth_inc_src</t>
  </si>
  <si>
    <t>SE2.11d_SM_BEN_OTH</t>
  </si>
  <si>
    <t>In the last 30 days, which other forms of income do you have?</t>
  </si>
  <si>
    <t>Які інші види доходів Ви отримували протягом останніх 30 днів?</t>
  </si>
  <si>
    <t>Какие другие виды доходов вы получали за последние 30 дней?</t>
  </si>
  <si>
    <t>SE2.11d_TXT_BEN_OTH_OTH</t>
  </si>
  <si>
    <t>Other forms of income, from other sources: please specify</t>
  </si>
  <si>
    <t>Інші види доходів, з інших джерел: позначте, будь ласка</t>
  </si>
  <si>
    <t>Другие виды доходов, из прочих источников: укажите, пожалуйста</t>
  </si>
  <si>
    <t>selected(${SE2.11d_SM_BEN_OTH}, 'other')</t>
  </si>
  <si>
    <t>In the last 30 days, how much money did your household receive from Cash assistance from humanitarian organizations</t>
  </si>
  <si>
    <t>За останні 30 днів, скільки коштів ваше домогосподарство отримало від програм Фінансової допомоги від гуманітарних організацій?</t>
  </si>
  <si>
    <t>За последние 30 дней, сколько денежных средств ваше домохозяйство получило от программ Финансовой помощи от гуманитарных организаций?</t>
  </si>
  <si>
    <t>selected(${SE2.11d_SM_BEN_OTH}, 'cash_assistance')</t>
  </si>
  <si>
    <t>SE2.11d_NUM_BEN_OTH_INV</t>
  </si>
  <si>
    <t>In the last 30 days, how much money did your household receive (after tax) from sources such as investment returns, property rental, or other forms of non-employment income in [local currency]?</t>
  </si>
  <si>
    <t>Скільки коштів, за останні 30 днів, (після сплати податків) отримало ваше домогосподарство з таких джерел, як доходи від інвестицій, здача в оренду майна або інші види доходів, не пов'язаних з трудовою діяльністю, у [місцевій валюті]?</t>
  </si>
  <si>
    <t>Сколько денежных средств, за последние 30 дней, (после уплаты налогов) получило ваше домохозяйство из таких источников, как доходы от инвестиций, сдача в аренду имущества или другие виды доходов, не связанных с трудовой деятельностью, в [местной валюте]?</t>
  </si>
  <si>
    <t>selected(${SE2.11d_SM_BEN_OTH}, 'investment_savings_property')</t>
  </si>
  <si>
    <t>SE2.11d_NUM_BEN_OTH_LON</t>
  </si>
  <si>
    <t>In the last 30 days, how much money did your household receive from loan and credits</t>
  </si>
  <si>
    <t>Скільки коштів, за останні 30 днів, ваше домогосподарство отримало від позик та кредитів?</t>
  </si>
  <si>
    <t>Сколько денежных средств, за последние 30 дней, ваше домохозяйство получило от займов и кредитов?</t>
  </si>
  <si>
    <t>1=0 and (selected(${SE2.11d_SM_BEN_OTH}, 'loans_credits'))</t>
  </si>
  <si>
    <t>In the last 30 days, how much money did your household receive (after tax) from other sources</t>
  </si>
  <si>
    <t>Скільки коштів, протягом останніх 30 днів, ваше домогосподарство отримало (після сплати податків) з інших джерел?</t>
  </si>
  <si>
    <t>Сколько денежных средств, за последние 30 дней, ваше домохозяйство получило (после уплаты налогов) из прочих источников?</t>
  </si>
  <si>
    <t>SE2.11e_NUM_DBT_OWED_HC</t>
  </si>
  <si>
    <t>Please estimate the total amount of debt currently owed to entities in [host country] by your household in [local currency]. This includes outstanding amounts on credit cards, borrowing from private individuals, etc...</t>
  </si>
  <si>
    <t>Будь ласка, оцініть загальну суму боргу, яку ваше домогосподарство наразі заборгувало організаціям у [країні перебування] в [місцевій валюті]. Сюди входить заборгованість за кредитними картками, позики у приватних осіб тощо...</t>
  </si>
  <si>
    <t>Пожалуйста, оцените общую сумму долга, которую ваше домохозяйство задолжало организациям в [стране пребывания] в [местной валюте]. Сюда входит задолженность по кредитным картам, ссуды у частных лиц и т.д.</t>
  </si>
  <si>
    <t>SE2.11de_NUM_DBT_OWED_HC</t>
  </si>
  <si>
    <t>Please estimate the total amount of debt currently owed to entities in Ukraine by your household in hryvnia. This includes outstanding amounts on credit cards, borrowing from private individuals, etc...</t>
  </si>
  <si>
    <t>Будь ласка, оцініть загальну суму боргу вашого домогосподарства перед юридичними особами в Україні у гривневому еквіваленті. Сюди входить заборгованість за кредитними картками, позики у приватних осіб тощо...</t>
  </si>
  <si>
    <t>Пожалуйста, оцените общую сумму долга домохозяйства перед юридическими лицами в Украине в гривневом эквиваленте. Сюда входит задолженность по кредитным картам, ссуды у частных лиц и т.д.</t>
  </si>
  <si>
    <t>livelihoods_and_inclusion</t>
  </si>
  <si>
    <t>Livelihoods and inclusion</t>
  </si>
  <si>
    <t>Засоби до існування та залученість</t>
  </si>
  <si>
    <t>Средства к существованию и вовлеченность</t>
  </si>
  <si>
    <t>select_one satisfaction</t>
  </si>
  <si>
    <t>SE2.12.a_SS_SOC_SAT</t>
  </si>
  <si>
    <t>If covered by social protection floors/systems in [host country], are you satisfied with the level of support?</t>
  </si>
  <si>
    <t>Якщо на вас поширюються мінімальні соціальні стандарти/системи соціального захисту в [приймаючій країні], чи ви задоволені рівнем підтримки?</t>
  </si>
  <si>
    <t>Если на вас распространяются минимальные социальные стандарты/системы социальной защиты в [принимающей стране], удовлетворены ли вы уровнем поддержки?</t>
  </si>
  <si>
    <t>1=0 and (count-selected(${SE2.11b_SM_BEN_HST}) &gt;=1 and not(selected(${SE2.11b_SM_BEN_HST}, 'do_not_know')) and not(selected(${SE2.11b_SM_BEN_HST}, 'prefer_not_to_answer')))</t>
  </si>
  <si>
    <t>temp_visit</t>
  </si>
  <si>
    <t>Temporary visits to Ukraine</t>
  </si>
  <si>
    <t>Тимчасові візити до України</t>
  </si>
  <si>
    <t>Временные визиты в Украину</t>
  </si>
  <si>
    <t>select_one back_ukr</t>
  </si>
  <si>
    <t>EOS1_SS_BACK_TO_UKR</t>
  </si>
  <si>
    <t>Have you (or any other household member) been back to visit Ukraine after 24 February 2022? (Select one)</t>
  </si>
  <si>
    <t>Чи поверталися ви (або будь-який інший член вашого домогосподарства) до України після 24 лютого 2022 року? (Оберіть одну відповідь)</t>
  </si>
  <si>
    <t>Возвращались ли вы (или любой другой член вашего домохозяйства) в Украину после 24 февраля 2022 года? (Выберите один отвтет)</t>
  </si>
  <si>
    <t>EOS2_DATE_RECENT_VISIT</t>
  </si>
  <si>
    <t>Specify month and year of the most recent visit - MM-YYYY</t>
  </si>
  <si>
    <t>Позначте місяць та рік вашого останнього візиту - ММ-РРРР</t>
  </si>
  <si>
    <t>Укажите месяц и год вашего последнего визита - ММ-ГГГГ</t>
  </si>
  <si>
    <t>enter 1900-01, if prefer not to answer or don't know</t>
  </si>
  <si>
    <t>введіть 1900-01, якщо не бажає відповідати або не знаєте</t>
  </si>
  <si>
    <t>введите 1900-01, если предпочитает не отвечать или не знает</t>
  </si>
  <si>
    <t>1=0 and (${EOS1_SS_BACK_TO_UKR} = 'yes_once' or ${EOS1_SS_BACK_TO_UKR} = 'yes_more')</t>
  </si>
  <si>
    <t>(. &gt;= date('2022-01-31') and . &lt;= today()) or .&lt;='1900-01-31'</t>
  </si>
  <si>
    <t>select_multiple reason_no_visit</t>
  </si>
  <si>
    <t>EOS3_SM_REASON_NO_VISIT</t>
  </si>
  <si>
    <t>Why haven't you been able to visit Ukraine?</t>
  </si>
  <si>
    <t>Чому Ви не були в змозі відвідати Україну?</t>
  </si>
  <si>
    <t>Почему вы не могли посетить Украину?</t>
  </si>
  <si>
    <t>1=0 and (${EOS1_SS_BACK_TO_UKR} = 'unable')</t>
  </si>
  <si>
    <t>EOS3_TXT_REASON_NO_VISIT_OTH</t>
  </si>
  <si>
    <t>1=0 and (${EOS1_SS_BACK_TO_UKR} = 'unable' and selected(${EOS3_SM_REASON_NO_VISIT},'other'))</t>
  </si>
  <si>
    <t>select_multiple reason_visit</t>
  </si>
  <si>
    <t>EOS4_SM_REASON_VISIT</t>
  </si>
  <si>
    <t>What was the main reason why you went back to Ukraine last time?</t>
  </si>
  <si>
    <t>Якою була основна причина вашого останнього візиту до України?</t>
  </si>
  <si>
    <t>Какова была основная причина вашего последнего визита в Украину?</t>
  </si>
  <si>
    <t>${EOS1_SS_BACK_TO_UKR} = 'yes_once' or ${EOS1_SS_BACK_TO_UKR} = 'yes_more'</t>
  </si>
  <si>
    <t>EOS4A_SM_REASON_VISIT_OTH</t>
  </si>
  <si>
    <t>(${EOS1_SS_BACK_TO_UKR} = 'yes_once' or ${EOS1_SS_BACK_TO_UKR} = 'yes_more') and selected(${EOS4_SM_REASON_VISIT},'other')</t>
  </si>
  <si>
    <t>select_multiple renew_documents</t>
  </si>
  <si>
    <t>EOS6_SM_RENEW_DOCUMENTS</t>
  </si>
  <si>
    <t>Please specify what documents: (select all that apply):</t>
  </si>
  <si>
    <t>Будь ласка, повідомте детальнише які саме документи: (оберіть всі відповідні варіанти):</t>
  </si>
  <si>
    <t>Пожалуйста, сообщите подробнее какие именно документы: (выберите все соответствующие варианты):</t>
  </si>
  <si>
    <t>1=0 and (selected(${EOS4_SM_REASON_VISIT},'get_documents') and (${EOS1_SS_BACK_TO_UKR} = 'yes_once' or ${EOS1_SS_BACK_TO_UKR} = 'yes_more'))</t>
  </si>
  <si>
    <t>not(selected(., 'prefer_not_to_answer') and count-selected(.)&gt;1) and not(selected(., 'none') and count-selected(.)&gt;1)</t>
  </si>
  <si>
    <t>EOS6_TXT_RENEW_DOCUMENTS_OTHER</t>
  </si>
  <si>
    <t>1=0 and (selected(${EOS4_SM_REASON_VISIT},'get_documents') and (${EOS1_SS_BACK_TO_UKR} = 'yes_once' or ${EOS1_SS_BACK_TO_UKR} = 'yes_more') and selected(${EOS6_SM_RENEW_DOCUMENTS},'other'))</t>
  </si>
  <si>
    <t>select_one return_stay</t>
  </si>
  <si>
    <t>EOS7_SS_RETURN_STAY</t>
  </si>
  <si>
    <t>How long did you stay in Ukraine during your most recent visit?</t>
  </si>
  <si>
    <t>Як довго Ви перебували в Україні під час Вашого останнього візиту?</t>
  </si>
  <si>
    <t>Как долго вы находились в Украине во время вашего последнего визита?</t>
  </si>
  <si>
    <t>EOS7_TXT_RETURN_STAY_OTHER</t>
  </si>
  <si>
    <t>1=0 and (selected(${EOS7_SS_RETURN_STAY},'other') and (${EOS1_SS_BACK_TO_UKR} = 'yes_once' or ${EOS1_SS_BACK_TO_UKR} = 'yes_more'))</t>
  </si>
  <si>
    <t>EOS8_SS_TEMP_RETURN_DIFFICULTIES</t>
  </si>
  <si>
    <t>Did you experience any diﬃculties returning to your current host country after travelling back to Ukraine?</t>
  </si>
  <si>
    <t>Чи виникали у вас будь-які труднощі пов'язані з поверненням до поточної країни перебування після подорожі до України?</t>
  </si>
  <si>
    <t>Возникали ли у вас какие-либо трудности, связанные с возвращением в текущую страну пребывания после поездки в Украину?</t>
  </si>
  <si>
    <t>select_multiple temp_return_difficulties_what</t>
  </si>
  <si>
    <t>EOS9_SM_TEMP_RETURN_DIFFICULTIES_WHAT</t>
  </si>
  <si>
    <t>Which problems did you encounter?</t>
  </si>
  <si>
    <t>Які труднощі у вас виникли?</t>
  </si>
  <si>
    <t>Какие трудности у вас возникли?</t>
  </si>
  <si>
    <t>${EOS8_SS_TEMP_RETURN_DIFFICULTIES} = 'yes' and (${EOS1_SS_BACK_TO_UKR} = 'yes_once' or ${EOS1_SS_BACK_TO_UKR} = 'yes_more')</t>
  </si>
  <si>
    <t>EOS9_TXT_TEMP_RETURN_DIFFICULTIES_OTH</t>
  </si>
  <si>
    <t>${EOS9_SM_TEMP_RETURN_DIFFICULTIES_WHAT} = 'other'</t>
  </si>
  <si>
    <t>select_one intention</t>
  </si>
  <si>
    <t>EOS5_SS_INTENTION</t>
  </si>
  <si>
    <t>What are your HH's intentions regarding your location within the next 12 months?</t>
  </si>
  <si>
    <t>Які наміри Вашого домогосподарства щодо Вашого місця проживання протягом наступних 12 місяців?</t>
  </si>
  <si>
    <t>Какие намерения вашего домохозяйства относительно вашего места жительства в течение следующих 12 месяцев?</t>
  </si>
  <si>
    <t>EOS5A_SS_INTENTION_OTH</t>
  </si>
  <si>
    <t>${EOS5_SS_INTENTION} = 'other'</t>
  </si>
  <si>
    <t>select_one plan_to_return</t>
  </si>
  <si>
    <t>EOS10_SS_PLANS_RETURN</t>
  </si>
  <si>
    <t>Does your household plan/intend to return to Ukraine if the situation stabilises?</t>
  </si>
  <si>
    <t>Чи планує/має намір Ваше домогосподарство повернутися в Україну, якщо ситуація стабілізується?</t>
  </si>
  <si>
    <t>Планирует/намерена ли ваше домохозяйство вернуться в Украину, если ситуация стабилизируется?</t>
  </si>
  <si>
    <t>“If the situation stabilises” should be understood as what it would mean for the respondent's household to feel safe and secure enough to consider returning to Ukraine. This includes their own perception of safety, security, and broader conditions they believe are necessary to enable a return.</t>
  </si>
  <si>
    <t>«Якщо ситуація стабілізується» слід розуміти як те, що означатиме для домогосподарства респондента почуватися достатньо безпечно і спокійно, щоб розглянути можливість повернення в Україну. Це включає їхнє власне сприйняття безпеки, захищеності та ширших умов, які, на їхню думку, необхідні для повернення.</t>
  </si>
  <si>
    <t>«Если ситуация стабилизируется» следует понимать как то, что будет означать для домохозяйства респондента чувствовать себя достаточно безопасно и спокойно, чтобы рассмотреть возможность возвращения в Украину. Это включает их собственное восприятие безопасности, защищенности и более широких условий, которые, по их мнению, необходимы для возвращения.</t>
  </si>
  <si>
    <t>enum_comment</t>
  </si>
  <si>
    <t>Please provide if any additional comments</t>
  </si>
  <si>
    <t>Будь ласка, надайте будь-які додаткові коментарі</t>
  </si>
  <si>
    <t>Пожалуйста, укажите, если есть дополнительные комментарии</t>
  </si>
  <si>
    <t>Only for enumerators</t>
  </si>
  <si>
    <t>Тільки для реєстраторів</t>
  </si>
  <si>
    <t>Только для енумераторов</t>
  </si>
  <si>
    <t>describe deviation</t>
  </si>
  <si>
    <t>implications</t>
  </si>
  <si>
    <t>mitigation</t>
  </si>
  <si>
    <t>The SEIS originally employed a probabilistic stratified sampling approach, employing simple random sampling in the Municipality of Chișinău and two-stage cluster random sampling in the Rest of Moldova. Following 8 days of data collection using probability simple random sampling in the Municipality of Chișinău and 3 days of probability two-stage cluster random sampling in the rest of Moldova (excluding the Transnistrian region), despite the attempts to anticipate challenges, the response rate was critically low—approximately 12% in the Municipality of Chișinău and 16% in the Rest of Moldova stratum, specifically in the North region.</t>
  </si>
  <si>
    <t xml:space="preserve">It was necessary to shift from probability sampling to non-probability purposive sampling and snowball sampling to improve response rates and ensure data collection targets could be reached within reasonable temporal, financial, and logistical bounds. </t>
  </si>
  <si>
    <t>Due to a KOBO relevancy error, data for the question PSEA3_SS_BHV_RPT (‘If you experience/observe inappropriate behaviour from an aid worker, do you know how/where to report?’) was not collected.</t>
  </si>
  <si>
    <t>As a result, no findings can be reported for this indicator, which creates a gap in the analysis of awareness around reporting mechanisms for inappropriate behaviour by aid workers.</t>
  </si>
  <si>
    <t>To mitigate this gap, this indicator has been incorporated into the 'Accountability to the Affected Population' assessment.</t>
  </si>
  <si>
    <t>list_name</t>
  </si>
  <si>
    <t>type2</t>
  </si>
  <si>
    <t>filter</t>
  </si>
  <si>
    <t>location_admin1</t>
  </si>
  <si>
    <t>anenii_noi</t>
  </si>
  <si>
    <t>Anenii Noi</t>
  </si>
  <si>
    <t>balti</t>
  </si>
  <si>
    <t>Balti</t>
  </si>
  <si>
    <t>basarabeasca</t>
  </si>
  <si>
    <t>Basarabeasca</t>
  </si>
  <si>
    <t>briceni</t>
  </si>
  <si>
    <t>Briceni</t>
  </si>
  <si>
    <t>cahul</t>
  </si>
  <si>
    <t>Cahul</t>
  </si>
  <si>
    <t>calarasi</t>
  </si>
  <si>
    <t>Calarasi</t>
  </si>
  <si>
    <t>cantemir</t>
  </si>
  <si>
    <t>Cantemir</t>
  </si>
  <si>
    <t>causeni</t>
  </si>
  <si>
    <t>Causeni</t>
  </si>
  <si>
    <t>chisinau</t>
  </si>
  <si>
    <t>Chisinau</t>
  </si>
  <si>
    <t>criuleni</t>
  </si>
  <si>
    <t>Criuleni</t>
  </si>
  <si>
    <t>donduseni</t>
  </si>
  <si>
    <t>Donduseni</t>
  </si>
  <si>
    <t>edinet</t>
  </si>
  <si>
    <t>Edinet</t>
  </si>
  <si>
    <t>drochia</t>
  </si>
  <si>
    <t>Drochia</t>
  </si>
  <si>
    <t>floresti</t>
  </si>
  <si>
    <t>Floresti</t>
  </si>
  <si>
    <t>hincesti</t>
  </si>
  <si>
    <t>Hincesti</t>
  </si>
  <si>
    <t>ialoveni</t>
  </si>
  <si>
    <t>Ialoveni</t>
  </si>
  <si>
    <t>orhei</t>
  </si>
  <si>
    <t>Orhei</t>
  </si>
  <si>
    <t>ocnita</t>
  </si>
  <si>
    <t>Ocnita</t>
  </si>
  <si>
    <t>rezina</t>
  </si>
  <si>
    <t>Rezina</t>
  </si>
  <si>
    <t>riscani</t>
  </si>
  <si>
    <t>Riscani</t>
  </si>
  <si>
    <t>soroca</t>
  </si>
  <si>
    <t>Soroca</t>
  </si>
  <si>
    <t>stefan_voda</t>
  </si>
  <si>
    <t>Stefan Voda</t>
  </si>
  <si>
    <t>taraclia</t>
  </si>
  <si>
    <t>Taraclia</t>
  </si>
  <si>
    <t>ungheni</t>
  </si>
  <si>
    <t>Ungheni</t>
  </si>
  <si>
    <t>uta_gagauzia</t>
  </si>
  <si>
    <t>Unitate Teritoriala Autonoma Gagauzia</t>
  </si>
  <si>
    <t>location_type</t>
  </si>
  <si>
    <t>private_accommodation</t>
  </si>
  <si>
    <t>Private accommodation</t>
  </si>
  <si>
    <t>Приватне розміщення</t>
  </si>
  <si>
    <t>Частное размещение</t>
  </si>
  <si>
    <t>Shared accommodation</t>
  </si>
  <si>
    <t>Спільне проживання</t>
  </si>
  <si>
    <t>Совместное проживание</t>
  </si>
  <si>
    <t>Collective site</t>
  </si>
  <si>
    <t>Місце колективного розміщення</t>
  </si>
  <si>
    <t>Место коллективного размещения</t>
  </si>
  <si>
    <t>govt_sponsored_accom</t>
  </si>
  <si>
    <t>Government-sponsored accommodation</t>
  </si>
  <si>
    <t>Житло за рахунок державного забезпечення</t>
  </si>
  <si>
    <t>Жилье за счет государственного обеспечения</t>
  </si>
  <si>
    <t>distribution_point</t>
  </si>
  <si>
    <t>Distribution point</t>
  </si>
  <si>
    <t>Пункт надання допомоги</t>
  </si>
  <si>
    <t>Пункт оказания помощи</t>
  </si>
  <si>
    <t>transport_hub</t>
  </si>
  <si>
    <t>Transport hub</t>
  </si>
  <si>
    <t>Транспортний пункт</t>
  </si>
  <si>
    <t>Транспортный пункт</t>
  </si>
  <si>
    <t>hotel_hostel</t>
  </si>
  <si>
    <t>Hotel/hostel</t>
  </si>
  <si>
    <t>Готель/хостел</t>
  </si>
  <si>
    <t>Отель/хостел</t>
  </si>
  <si>
    <t>park_street</t>
  </si>
  <si>
    <t>Park / Street</t>
  </si>
  <si>
    <t>Парк/вулиця</t>
  </si>
  <si>
    <t>Парк/Улица</t>
  </si>
  <si>
    <t>mall</t>
  </si>
  <si>
    <t>Mall/Store/Shopping center</t>
  </si>
  <si>
    <t>Торгівельно-розважальний центр/Магазин/Торговий центр</t>
  </si>
  <si>
    <t>Торгово-развлекательный центр/Магазин/Торговый центр</t>
  </si>
  <si>
    <t>Інше</t>
  </si>
  <si>
    <t>Прочее</t>
  </si>
  <si>
    <t>country_nationality</t>
  </si>
  <si>
    <t>Українське</t>
  </si>
  <si>
    <t>Украинское</t>
  </si>
  <si>
    <t>russian</t>
  </si>
  <si>
    <t>Російське</t>
  </si>
  <si>
    <t>Российское</t>
  </si>
  <si>
    <t>hungarian</t>
  </si>
  <si>
    <t>Угорське</t>
  </si>
  <si>
    <t>Венгерское</t>
  </si>
  <si>
    <t>polish</t>
  </si>
  <si>
    <t>Польське</t>
  </si>
  <si>
    <t>Польское</t>
  </si>
  <si>
    <t>czech</t>
  </si>
  <si>
    <t>Чеське</t>
  </si>
  <si>
    <t>Чешское</t>
  </si>
  <si>
    <t>moldovan</t>
  </si>
  <si>
    <t>Молдавське</t>
  </si>
  <si>
    <t>Молдавское</t>
  </si>
  <si>
    <t>bulgarian</t>
  </si>
  <si>
    <t>Болгарське</t>
  </si>
  <si>
    <t>Болгарское</t>
  </si>
  <si>
    <t>slovakian</t>
  </si>
  <si>
    <t>Словацьке</t>
  </si>
  <si>
    <t>Словацкое</t>
  </si>
  <si>
    <t>romanian</t>
  </si>
  <si>
    <t>Румунське</t>
  </si>
  <si>
    <t>Румынское</t>
  </si>
  <si>
    <t>stateless</t>
  </si>
  <si>
    <t>Без громадянства</t>
  </si>
  <si>
    <t>Без гражданства</t>
  </si>
  <si>
    <t>Інше [вкажіть]</t>
  </si>
  <si>
    <t>Прочее [укажите]</t>
  </si>
  <si>
    <t>prefer_not_to_answer</t>
  </si>
  <si>
    <t>Вважаю за краще не відповідати</t>
  </si>
  <si>
    <t>Предпочитаю не отвечать</t>
  </si>
  <si>
    <t>non_ukr_nationals</t>
  </si>
  <si>
    <t>student_visa</t>
  </si>
  <si>
    <t>Student visa</t>
  </si>
  <si>
    <t>Студентська віза</t>
  </si>
  <si>
    <t>Студенческая виза</t>
  </si>
  <si>
    <t>work_permit</t>
  </si>
  <si>
    <t>Work permit</t>
  </si>
  <si>
    <t>Дозвіл на роботу</t>
  </si>
  <si>
    <t>Разрешение на работу</t>
  </si>
  <si>
    <t>residency_permit</t>
  </si>
  <si>
    <t>Residency permit</t>
  </si>
  <si>
    <t>Вид на проживання</t>
  </si>
  <si>
    <t>Вид на жительство</t>
  </si>
  <si>
    <t>refugee</t>
  </si>
  <si>
    <t>Refugee</t>
  </si>
  <si>
    <t>Біженець</t>
  </si>
  <si>
    <t>Беженец</t>
  </si>
  <si>
    <t>asylum_seeker</t>
  </si>
  <si>
    <t>Asylum-seeker</t>
  </si>
  <si>
    <t>Шукач притулку</t>
  </si>
  <si>
    <t>Искатель убежища</t>
  </si>
  <si>
    <t>tourist</t>
  </si>
  <si>
    <t>Tourist</t>
  </si>
  <si>
    <t>Турист</t>
  </si>
  <si>
    <t>no_status</t>
  </si>
  <si>
    <t>No status</t>
  </si>
  <si>
    <t>Без статусу</t>
  </si>
  <si>
    <t>Без статуса</t>
  </si>
  <si>
    <t>ethnic_group</t>
  </si>
  <si>
    <t>Українці</t>
  </si>
  <si>
    <t>Украинцы</t>
  </si>
  <si>
    <t>Росіяни</t>
  </si>
  <si>
    <t>Россияне</t>
  </si>
  <si>
    <t>Угорці</t>
  </si>
  <si>
    <t>Венгры</t>
  </si>
  <si>
    <t>roma</t>
  </si>
  <si>
    <t>Roma</t>
  </si>
  <si>
    <t>Роми</t>
  </si>
  <si>
    <t>Ромы</t>
  </si>
  <si>
    <t>belarussian</t>
  </si>
  <si>
    <t>Belarussian</t>
  </si>
  <si>
    <t>Білоруси</t>
  </si>
  <si>
    <t>Белорусы</t>
  </si>
  <si>
    <t>bessarabian_bulgarian</t>
  </si>
  <si>
    <t>Bessarabian Bulgarian</t>
  </si>
  <si>
    <t>Болгари Бессарабії</t>
  </si>
  <si>
    <t>Болгары Бессарабии</t>
  </si>
  <si>
    <t>Молдовани</t>
  </si>
  <si>
    <t>Молдоване</t>
  </si>
  <si>
    <t>Румуни</t>
  </si>
  <si>
    <t>Румыны</t>
  </si>
  <si>
    <t>notapplicable</t>
  </si>
  <si>
    <t>Not applicable</t>
  </si>
  <si>
    <t>Не має відношення</t>
  </si>
  <si>
    <t>Неприменимо</t>
  </si>
  <si>
    <t>oblast</t>
  </si>
  <si>
    <t>UA01</t>
  </si>
  <si>
    <t>Avtonomna Respublika Krym</t>
  </si>
  <si>
    <t>Автономна Республіка Крим</t>
  </si>
  <si>
    <t>Автономная Республика Крым</t>
  </si>
  <si>
    <t>Cherkaska</t>
  </si>
  <si>
    <t>Черкаська</t>
  </si>
  <si>
    <t>Черкасская</t>
  </si>
  <si>
    <t>Chernihivska</t>
  </si>
  <si>
    <t>Чернігівська</t>
  </si>
  <si>
    <t>Черниговская</t>
  </si>
  <si>
    <t>Chernivetska</t>
  </si>
  <si>
    <t>Чернівецька</t>
  </si>
  <si>
    <t>Черновицкая</t>
  </si>
  <si>
    <t>Dnipropetrovska</t>
  </si>
  <si>
    <t>Дніпропетровська</t>
  </si>
  <si>
    <t>Днепропетровская</t>
  </si>
  <si>
    <t>Donetska</t>
  </si>
  <si>
    <t>Донецька</t>
  </si>
  <si>
    <t>Донецкая</t>
  </si>
  <si>
    <t>Ivano-Frankivska</t>
  </si>
  <si>
    <t>Івано-Франківська</t>
  </si>
  <si>
    <t>Ивано-Франковская</t>
  </si>
  <si>
    <t>Kharkivska</t>
  </si>
  <si>
    <t>Харківська</t>
  </si>
  <si>
    <t>Харьковская</t>
  </si>
  <si>
    <t>Khersonska</t>
  </si>
  <si>
    <t>Херсонська</t>
  </si>
  <si>
    <t>Херсонская</t>
  </si>
  <si>
    <t>Khmelnytska</t>
  </si>
  <si>
    <t>Хмельницька</t>
  </si>
  <si>
    <t>Хмельницкая</t>
  </si>
  <si>
    <t>Kirovohradska</t>
  </si>
  <si>
    <t>Кіровоградська</t>
  </si>
  <si>
    <t>Кировоградская</t>
  </si>
  <si>
    <t>Kyivska</t>
  </si>
  <si>
    <t>Київська</t>
  </si>
  <si>
    <t>Киевская</t>
  </si>
  <si>
    <t>Kyiv</t>
  </si>
  <si>
    <t>Київ</t>
  </si>
  <si>
    <t>Киев</t>
  </si>
  <si>
    <t>Luhanska</t>
  </si>
  <si>
    <t>Луганська</t>
  </si>
  <si>
    <t>Луганская</t>
  </si>
  <si>
    <t>Lvivska</t>
  </si>
  <si>
    <t>Львівська</t>
  </si>
  <si>
    <t>Львовская</t>
  </si>
  <si>
    <t>Mykolaivska</t>
  </si>
  <si>
    <t>Миколаївська</t>
  </si>
  <si>
    <t>Николаевская</t>
  </si>
  <si>
    <t>Odeska</t>
  </si>
  <si>
    <t>Одеська</t>
  </si>
  <si>
    <t>Одесская</t>
  </si>
  <si>
    <t>Poltavska</t>
  </si>
  <si>
    <t>Полтавська</t>
  </si>
  <si>
    <t>Полтавская</t>
  </si>
  <si>
    <t>UA56</t>
  </si>
  <si>
    <t>Rivnenska</t>
  </si>
  <si>
    <t>Рівненська</t>
  </si>
  <si>
    <t>Ровенская</t>
  </si>
  <si>
    <t>UA59</t>
  </si>
  <si>
    <t>Sumska</t>
  </si>
  <si>
    <t>Сумська</t>
  </si>
  <si>
    <t>Сумская</t>
  </si>
  <si>
    <t>Ternopilska</t>
  </si>
  <si>
    <t>Тернопільська</t>
  </si>
  <si>
    <t>Тернопольская</t>
  </si>
  <si>
    <t>Vinnytska</t>
  </si>
  <si>
    <t>Вінницька</t>
  </si>
  <si>
    <t>Винницкая</t>
  </si>
  <si>
    <t>Volynska</t>
  </si>
  <si>
    <t>Волинська</t>
  </si>
  <si>
    <t>Волынская</t>
  </si>
  <si>
    <t>UA21</t>
  </si>
  <si>
    <t>Zakarpatska</t>
  </si>
  <si>
    <t>Закарпатська</t>
  </si>
  <si>
    <t>Закарпатская</t>
  </si>
  <si>
    <t>Zaporizka</t>
  </si>
  <si>
    <t>Запорізька</t>
  </si>
  <si>
    <t>Запорожская</t>
  </si>
  <si>
    <t>Zhytomyrska</t>
  </si>
  <si>
    <t>Житомирська</t>
  </si>
  <si>
    <t>Житомирская</t>
  </si>
  <si>
    <t>Не знаю</t>
  </si>
  <si>
    <t>head_gender_age</t>
  </si>
  <si>
    <t>yes_head_or_cohead_of_household</t>
  </si>
  <si>
    <t>Yes, head or cohead of household</t>
  </si>
  <si>
    <t>Так, голова чи співголова домогосподарства</t>
  </si>
  <si>
    <t>Да, глава или соглава семьи</t>
  </si>
  <si>
    <t>single_headed_household</t>
  </si>
  <si>
    <t>Single-headed household</t>
  </si>
  <si>
    <t>Домогосподарство з одним головою (домогосподарство в одній особі)</t>
  </si>
  <si>
    <t>Домохозяйство с одним главой (единственный человек в домохозяйстве)</t>
  </si>
  <si>
    <t>yn</t>
  </si>
  <si>
    <t>Так</t>
  </si>
  <si>
    <t>Да</t>
  </si>
  <si>
    <t>Ні</t>
  </si>
  <si>
    <t>Нет</t>
  </si>
  <si>
    <t>respondent_gender</t>
  </si>
  <si>
    <t>Male</t>
  </si>
  <si>
    <t>Чоловік</t>
  </si>
  <si>
    <t>Мужчина</t>
  </si>
  <si>
    <t>Female</t>
  </si>
  <si>
    <t>Жінка</t>
  </si>
  <si>
    <t>Женщина</t>
  </si>
  <si>
    <t>birth_location_choices</t>
  </si>
  <si>
    <t>Ukraine</t>
  </si>
  <si>
    <t>In Ukraine</t>
  </si>
  <si>
    <t>В Україні</t>
  </si>
  <si>
    <t>В Украине</t>
  </si>
  <si>
    <t>HostCountry</t>
  </si>
  <si>
    <t>In Host country</t>
  </si>
  <si>
    <t>У приймаючій країні</t>
  </si>
  <si>
    <t>В принимающей стране</t>
  </si>
  <si>
    <t>ThirdCountry</t>
  </si>
  <si>
    <t>In a third country</t>
  </si>
  <si>
    <t>У третій країні</t>
  </si>
  <si>
    <t>В третьей стране</t>
  </si>
  <si>
    <t>ids</t>
  </si>
  <si>
    <t>tin</t>
  </si>
  <si>
    <t>Ідентифікаційний податковий номер (ІПН)</t>
  </si>
  <si>
    <t>Идентификационный налоговый номер (ИНН)</t>
  </si>
  <si>
    <t>national_id</t>
  </si>
  <si>
    <t>National ID / ID Card (Ukrainian)</t>
  </si>
  <si>
    <t>Національне посвідчення особи / ID картка</t>
  </si>
  <si>
    <t>Национальное удостоверение личности / ID карта</t>
  </si>
  <si>
    <t>internal_passport</t>
  </si>
  <si>
    <t>Паспорт громадянина України / внутрішній паспорт</t>
  </si>
  <si>
    <t>Паспорт гражданина Украины / внутренний паспорт</t>
  </si>
  <si>
    <t>non_bio_passport</t>
  </si>
  <si>
    <t>Дійсний небіометричний паспорт</t>
  </si>
  <si>
    <t>Действующий небиометрический паспорт</t>
  </si>
  <si>
    <t>bio_passport</t>
  </si>
  <si>
    <t>Дійсний біометричний паспорт</t>
  </si>
  <si>
    <t>Действующий биометрический паспорт</t>
  </si>
  <si>
    <t>Свідоцтво про народження</t>
  </si>
  <si>
    <t>Свидетельство о рождении</t>
  </si>
  <si>
    <t>none</t>
  </si>
  <si>
    <t>Жодних документів не має</t>
  </si>
  <si>
    <t>Никаких документов нет</t>
  </si>
  <si>
    <t>psn</t>
  </si>
  <si>
    <t>seeing_glasses</t>
  </si>
  <si>
    <t>Зір, навіть коли в окулярах</t>
  </si>
  <si>
    <t>Зрение, даже когда в очках</t>
  </si>
  <si>
    <t>hearing_aid</t>
  </si>
  <si>
    <t>Слух, навіть у випадку використання слухового апарату</t>
  </si>
  <si>
    <t>Слух, даже в случае использования слухового аппарата</t>
  </si>
  <si>
    <t>walking_steps</t>
  </si>
  <si>
    <t>Пересування або підйом сходами</t>
  </si>
  <si>
    <t>Передвижение или подъем по лестнице</t>
  </si>
  <si>
    <t>remembering_concentrating</t>
  </si>
  <si>
    <t>Пам'ять чи концентрація уваги</t>
  </si>
  <si>
    <t>Память или концентрация внимания</t>
  </si>
  <si>
    <t>self_dressing</t>
  </si>
  <si>
    <t>Догляд за собою, наприклад, миття всього тіла чи одягання</t>
  </si>
  <si>
    <t>Уход за собой, например, мытье всего тела или одевание одежды</t>
  </si>
  <si>
    <t>communicating_language</t>
  </si>
  <si>
    <t>Комунікація, наприклад, розуміння або бути зрозумілим рідною мовою</t>
  </si>
  <si>
    <t>Коммуникация, например, понимание или быть понятным на родном языке</t>
  </si>
  <si>
    <t>no_issues</t>
  </si>
  <si>
    <t>Немає проблем</t>
  </si>
  <si>
    <t>Нет проблем</t>
  </si>
  <si>
    <t>difficulty</t>
  </si>
  <si>
    <t>some_difficulty</t>
  </si>
  <si>
    <t>Деякі труднощі</t>
  </si>
  <si>
    <t>Некоторые трудности</t>
  </si>
  <si>
    <t>lot_difficulty</t>
  </si>
  <si>
    <t>Великі труднощі</t>
  </si>
  <si>
    <t>Большие трудности</t>
  </si>
  <si>
    <t>cannot_all</t>
  </si>
  <si>
    <t>Взагалі не можу</t>
  </si>
  <si>
    <t>Вообще не могу</t>
  </si>
  <si>
    <t>yesnoext</t>
  </si>
  <si>
    <t>dont_know</t>
  </si>
  <si>
    <t>rather_not</t>
  </si>
  <si>
    <t>belong_nuclear_family</t>
  </si>
  <si>
    <t>yes_nuclear_family</t>
  </si>
  <si>
    <t>Yes, it is my biological child/legally adopted child or the biological child/legally adopted child of a household member.</t>
  </si>
  <si>
    <t>Так, це моя біологічна дитина/законно усиновлена дитина або біологічна дитина/законно усиновлена дитина члена домогосподарства.</t>
  </si>
  <si>
    <t>Да, это мой биологический ребенок/законно усыновленный ребенок или биологический ребенок/законно усыновленный ребенок члена домохозяйства.</t>
  </si>
  <si>
    <t>yes_extended_family_formal</t>
  </si>
  <si>
    <t>Yes, the child is related to me or to another household member [but is not their biological child/legally adopted child], and I have legal responsibility to care for them (ex: power of attorney document).</t>
  </si>
  <si>
    <t>Так, дитина безпосередньо пов'язана зі мною чи іншим членом домогосподарства [але не є його/її біологічною дитиною/законно усиновленою дитиною], і я несу юридичну відповідальність піклуватися про неї (наприклад, документ довіреності).</t>
  </si>
  <si>
    <t>Да, ребенок непосредственно связан со мной или другим членом домохозяйства [но не является его/ее биологическим ребенком/законно усыновленным ребенком], и я несу юридическую ответственность заботиться о нем (например, документ доверенности).</t>
  </si>
  <si>
    <t>yes_extended_family_informal</t>
  </si>
  <si>
    <t>Yes, the child is related to me or to another household member [but is not their biological child/legally adopted child], but I do NOT have legal responsibility to care for them (ex: power of attorney document).</t>
  </si>
  <si>
    <t>Так, дитина безпосередньо пов'язана зі мною чи іншим членом домогосподарства [але не є його/її біологічною дитиною/законно усиновленою дитиною], але я НЕ несу юридичної відповідальності піклуватися про неї (наприклад, документ довіреності).</t>
  </si>
  <si>
    <t>Да, ребенок непосредственно связан со мной или другим членом домохозяйства [но не является его/ее биологическим ребенком/законно усыновленным ребенком], но я не несу юридической ответственности заботиться о нем (например, документ доверенности).</t>
  </si>
  <si>
    <t>unrelated_foster_care_arrangeme</t>
  </si>
  <si>
    <t>No, the child is not related to me, but is placed with me/my household member in a formal foster care arrangement.</t>
  </si>
  <si>
    <t>Ні, дитина не пов'язаназі безпосередньо зі мною, але перебуває зі мною/членом мого домогосподарства у офіційно прийомній родині.</t>
  </si>
  <si>
    <t>Нет, ребенок не связан непосредственно со мной, но находится со мной/членом моего домохозяйства в официально приемной семье.</t>
  </si>
  <si>
    <t>unrelated_family_type_arrangeme_informal</t>
  </si>
  <si>
    <t>No, the child is not related to me, but is placed with me/my household member in an informal foster care arrangement [ex: someone is caring for their friend’s child, and has no legal documents to formalize this care arrangement].</t>
  </si>
  <si>
    <t>Ні, дитина не пов'язаназі безпосередньо зі мною, але перебуває зі мною/членом мого домогосподарства у неофіційно прийомній родині [наприклад: хтось доглядає за дитиною свого друга та не має юридичних документів для офіційного оформлення такої домовленості про опіку].</t>
  </si>
  <si>
    <t>Нет, ребенок не связан непосредственно со мной, но находится со мной/членом моего домохозяйства в неофициально приемной семье [например: кто-то ухаживает за ребенком своего друга и не имеет юридических документов для официального оформления такой договоренности об опеке].</t>
  </si>
  <si>
    <t>class_type</t>
  </si>
  <si>
    <t>regular</t>
  </si>
  <si>
    <t>Regular Classes</t>
  </si>
  <si>
    <t>Регулярні заняття</t>
  </si>
  <si>
    <t>Регулярные занятия</t>
  </si>
  <si>
    <t>preparatory</t>
  </si>
  <si>
    <t>Preparatory classess for children from Ukraine</t>
  </si>
  <si>
    <t>Підготовчі заняття для дітей з України</t>
  </si>
  <si>
    <t>Подготовительные занятия для детей из Украины</t>
  </si>
  <si>
    <t>support</t>
  </si>
  <si>
    <t>Learning support classes (including language support)</t>
  </si>
  <si>
    <t>Додаткові заняття (включно з мовною підготовкою)</t>
  </si>
  <si>
    <t>Дополнительные занятия (включая языковую подготовку)</t>
  </si>
  <si>
    <t>Do not know / prefer not to tell</t>
  </si>
  <si>
    <t>Не знаю / Вважаю за краще не відповідати</t>
  </si>
  <si>
    <t>Не знаю / Предпочитаю не отвечать</t>
  </si>
  <si>
    <t>health_care_access_barriers</t>
  </si>
  <si>
    <t>lack_of_knowledge</t>
  </si>
  <si>
    <t>Знання та інформація: відсутність знань про те, як отримати доступ до медичних послуг – не знаю, куди звернутися</t>
  </si>
  <si>
    <t>Знания и информация: отсутствие знаний о том, как получить доступ к медицинским услугам – не знаю, куда обратиться</t>
  </si>
  <si>
    <t>barr</t>
  </si>
  <si>
    <t>no_means_of_transport</t>
  </si>
  <si>
    <t>Доступ до медичних закладів: медичний заклад надто далеко / транспортні проблеми</t>
  </si>
  <si>
    <t>Доступ к медицинским учреждениям: медицинское учреждение слишком далеко / транспортные проблемы</t>
  </si>
  <si>
    <t>unable_make_appt</t>
  </si>
  <si>
    <t>Access to Health Facilities: Unable to make an appointment (e.g. administrative barrier, referral issues for specialist)</t>
  </si>
  <si>
    <t>Доступ до медичних закладів: неможливо записатися на прийом (наприклад, адміністративний бар’єр, проблеми з направленням до спеціаліста)</t>
  </si>
  <si>
    <t>Доступ в медицинские учреждения: невозможно записаться на прием (например, административный барьер, проблемы с направлением к специалисту)</t>
  </si>
  <si>
    <t>could_not_afford_transport</t>
  </si>
  <si>
    <t>Фінансовий: немає коштів оплатити транспортні послуги</t>
  </si>
  <si>
    <t>Финансовый: нет средств оплатить транспортные услуги</t>
  </si>
  <si>
    <t>could_not_afford_clinic_fee</t>
  </si>
  <si>
    <t>Фінансовий: немає коштів оплатити послуги в клініці або вартість ліків</t>
  </si>
  <si>
    <t>Финансовый: нет средств оплатить услуги в клинике или стоимость лекарства</t>
  </si>
  <si>
    <t>could_not_afford_hospital</t>
  </si>
  <si>
    <t>Фінансовий: немає коштів оплатити послуги в лікарні</t>
  </si>
  <si>
    <t>Финансовый: нет средств оплатить услуги в больнице</t>
  </si>
  <si>
    <t>language_barrier</t>
  </si>
  <si>
    <t>Мовні бар'єри (наприклад, нездатність спілкуватися з медичним персоналом)</t>
  </si>
  <si>
    <t>Языковые барьеры (например, неспособность общаться с медицинским персоналом)</t>
  </si>
  <si>
    <t>lack_health_insurance</t>
  </si>
  <si>
    <t>Відсутність медичного страхування в країні перебування</t>
  </si>
  <si>
    <t>Отсутствие медицинского страхования в стране пребывания</t>
  </si>
  <si>
    <t>do_not_trust_local_provider</t>
  </si>
  <si>
    <t>Проблеми довіри: Не довіряю місцевому провайдеру медичних послуг</t>
  </si>
  <si>
    <t>Проблемы доверия: Не доверяю местному провайдеру медицинских услуг</t>
  </si>
  <si>
    <t>spec_med_treatment_serv_unavailable</t>
  </si>
  <si>
    <t>Недоступні послуги: недоступні певні ліки, лікування чи послуги.</t>
  </si>
  <si>
    <t>Недоступные услуги: недоступны лекарства, лечение или услуги.</t>
  </si>
  <si>
    <t>long_waiting_times</t>
  </si>
  <si>
    <t>Тривалий час очікування</t>
  </si>
  <si>
    <t>Долгое время ожидания</t>
  </si>
  <si>
    <t>refused_to_provide_care</t>
  </si>
  <si>
    <t>Медичний персонал не хотів/відмовлявся надавати допомогу.</t>
  </si>
  <si>
    <t>Медицинский персонал не хотел/отказывался оказывать помощь.</t>
  </si>
  <si>
    <t>wanted_to_wait_see</t>
  </si>
  <si>
    <t>Особисті фактори: хотілося почекати і подивитися, чи проблема вирішиться сама собою.</t>
  </si>
  <si>
    <t>Личные факторы: хотелось подождать и посмотреть, решится ли проблема сама собой.</t>
  </si>
  <si>
    <t>hlth</t>
  </si>
  <si>
    <t>disability_prevent_access_to_health_facility</t>
  </si>
  <si>
    <t>Особисті фактори: Інвалідність перешкоджає доступу до медичного закладу.</t>
  </si>
  <si>
    <t>Личные факторы: Инвалидность препятствует доступу в медицинское учреждение.</t>
  </si>
  <si>
    <t>Інші бар'єри, позначте, будь ласка</t>
  </si>
  <si>
    <t>Другие барьеры, отметьте, пожалуйста</t>
  </si>
  <si>
    <t>health_care_access_grieavances</t>
  </si>
  <si>
    <t>no_grievances</t>
  </si>
  <si>
    <t>No particular grievances</t>
  </si>
  <si>
    <t>Немає особливих скарг</t>
  </si>
  <si>
    <t>Нет особых жалоб</t>
  </si>
  <si>
    <t>long_waiting_time_for_appointment</t>
  </si>
  <si>
    <t>Long waiting times for appointments</t>
  </si>
  <si>
    <t>Довгий час очікування на прийом до лікаря</t>
  </si>
  <si>
    <t>Долгое время ожидания приема к врачу</t>
  </si>
  <si>
    <t>inadequate_communication_with_healthcare_provider</t>
  </si>
  <si>
    <t>Inadequate communication with healthcare providers</t>
  </si>
  <si>
    <t>Неналежне спілкування з медичними працівниками</t>
  </si>
  <si>
    <t>Ненадлежащее общение с медицинскими работниками</t>
  </si>
  <si>
    <t>lack_of_access_to_necessary_test_or_treatment</t>
  </si>
  <si>
    <t>Lack of access to necessary medical tests or treatments</t>
  </si>
  <si>
    <t>Відсутність доступу до необхідних медичних аналізів або лікування</t>
  </si>
  <si>
    <t>Отсутствие доступа к необходимым медицинским анализам или лечению</t>
  </si>
  <si>
    <t>poor_cleanliness_and_hygiene_at_healthcare_facilities</t>
  </si>
  <si>
    <t>Poor cleanliness and hygiene at healthcare facilities</t>
  </si>
  <si>
    <t>Чистота та гігієна в медичних закладах на низькому рівні</t>
  </si>
  <si>
    <t>Чистота и гигиена в медицинских учреждениях на низком уровне</t>
  </si>
  <si>
    <t>insufficient_availability_of_medications_or_medical_supplies</t>
  </si>
  <si>
    <t>Insufficient availability of medications or medical supplies</t>
  </si>
  <si>
    <t>Недостатня доступність ліків або медичних засобів</t>
  </si>
  <si>
    <t>Недостаточная доступность лекарств или медицинских средств</t>
  </si>
  <si>
    <t>inadequate_explanation_or_understanding_of_medical_conditions_and_treatment_option</t>
  </si>
  <si>
    <t>Inadequate explanation or understanding of medical conditions and treatment options</t>
  </si>
  <si>
    <t>Неналежне пояснення або розуміння медичних захворювань та варіантів лікування</t>
  </si>
  <si>
    <t>Ненадлежащее объяснение или понимание медицинских заболеваний и вариантов лечения</t>
  </si>
  <si>
    <t>lack_of_respect_or_empathy_from_healthcare_staff</t>
  </si>
  <si>
    <t>Lack of respect or empathy from healthcare staff</t>
  </si>
  <si>
    <t>Відсутність поваги або співчуття з боку медичного персоналу</t>
  </si>
  <si>
    <t>Отсутствие уважения или сострадания со стороны медицинского персонала</t>
  </si>
  <si>
    <t>inaccurate_or_delayed_diagnosis</t>
  </si>
  <si>
    <t>Inaccurate or delayed diagnosis</t>
  </si>
  <si>
    <t>Неточна або запізніла діагностика</t>
  </si>
  <si>
    <t>Неточная или запоздалая диагностика</t>
  </si>
  <si>
    <t>Other (Please specify)</t>
  </si>
  <si>
    <t>Інше (будь ласка, позначте)</t>
  </si>
  <si>
    <t>Прочее (пожалуйста, отметьте)</t>
  </si>
  <si>
    <t>polio_vacine</t>
  </si>
  <si>
    <t>0_none</t>
  </si>
  <si>
    <t>0 - none</t>
  </si>
  <si>
    <t>0-жодної</t>
  </si>
  <si>
    <t>0-ни одной</t>
  </si>
  <si>
    <t>1_dose</t>
  </si>
  <si>
    <t>1 dose</t>
  </si>
  <si>
    <t>1 доза</t>
  </si>
  <si>
    <t>2_doses</t>
  </si>
  <si>
    <t>2 doses</t>
  </si>
  <si>
    <t>2 дози</t>
  </si>
  <si>
    <t>2 дозы</t>
  </si>
  <si>
    <t>3_doses</t>
  </si>
  <si>
    <t>3 doses</t>
  </si>
  <si>
    <t>3 дози</t>
  </si>
  <si>
    <t>3 дозы</t>
  </si>
  <si>
    <t>4_doses</t>
  </si>
  <si>
    <t>4 doses</t>
  </si>
  <si>
    <t>4 дози</t>
  </si>
  <si>
    <t>4 дозы</t>
  </si>
  <si>
    <t>breast_feeding</t>
  </si>
  <si>
    <t>less_than_1hr</t>
  </si>
  <si>
    <t>1. Less than 1hr</t>
  </si>
  <si>
    <t>1. Менше однієї години</t>
  </si>
  <si>
    <t>1. Меньше одного часа</t>
  </si>
  <si>
    <t>between_1hr_and_23hrs</t>
  </si>
  <si>
    <t>2. Between 1hr and 23hrs</t>
  </si>
  <si>
    <t>2. Від однієї години до 23 годин</t>
  </si>
  <si>
    <t>2. От одного часа до 23 часов</t>
  </si>
  <si>
    <t>24hrs_and_more</t>
  </si>
  <si>
    <t>3. 24hrs and more</t>
  </si>
  <si>
    <t>3. 24 години і більше</t>
  </si>
  <si>
    <t>3. 24 часа и более</t>
  </si>
  <si>
    <t>never</t>
  </si>
  <si>
    <t>4. Never</t>
  </si>
  <si>
    <t>4. Ніколи</t>
  </si>
  <si>
    <t>4. Никогда</t>
  </si>
  <si>
    <t>5. Prefer not to answer</t>
  </si>
  <si>
    <t>5. Вважаю за краще не відповідати</t>
  </si>
  <si>
    <t>6. Don’t know</t>
  </si>
  <si>
    <t>6. Не знаю</t>
  </si>
  <si>
    <t>exclusive_breast_fed</t>
  </si>
  <si>
    <t>yes_beside_breastmilk</t>
  </si>
  <si>
    <t>Yes, s/he had something in addition to breastmilk</t>
  </si>
  <si>
    <t>Так, дитина вживала ще щось окрім грудного молока</t>
  </si>
  <si>
    <t>Да, ребенок употреблял еще что-то кроме грудного молока</t>
  </si>
  <si>
    <t>no_longer_breastfed</t>
  </si>
  <si>
    <t>This child is not/no longer breast-fed</t>
  </si>
  <si>
    <t>Ця дитина не перебуває/більше не перебуває на грудному вигодовуванні</t>
  </si>
  <si>
    <t>Этот ребенок не находится/больше не находится на грудном вскармливании</t>
  </si>
  <si>
    <t>no_child_only_had_breastmilk</t>
  </si>
  <si>
    <t>No- child only had breastmilk</t>
  </si>
  <si>
    <t>Ні, дитина вживала тільки грудне молоко</t>
  </si>
  <si>
    <t>Нет, ребенок употреблял только грудное молоко</t>
  </si>
  <si>
    <t>Don’t Know</t>
  </si>
  <si>
    <t>exclusive_breast_fed_u6m</t>
  </si>
  <si>
    <t>plain_water</t>
  </si>
  <si>
    <t>Plain water</t>
  </si>
  <si>
    <t>Звичайна вода</t>
  </si>
  <si>
    <t>Обычная вода</t>
  </si>
  <si>
    <t>infant_formula</t>
  </si>
  <si>
    <t>Infant formula</t>
  </si>
  <si>
    <t>Дитяча суміш</t>
  </si>
  <si>
    <t>Детская смесь</t>
  </si>
  <si>
    <t>milk</t>
  </si>
  <si>
    <t>Milk such as tinned, powdered, or fresh animal milk</t>
  </si>
  <si>
    <t>Молоко, наприклад консервоване, сухе або свіже тваринне молоко</t>
  </si>
  <si>
    <t>Молоко, например консервированное, сухое или свежее животное молоко</t>
  </si>
  <si>
    <t>juice</t>
  </si>
  <si>
    <t>Juice or juice drinks</t>
  </si>
  <si>
    <t>Сік чи соковміскі напої</t>
  </si>
  <si>
    <t>Сок или сокосодержащие напитки</t>
  </si>
  <si>
    <t>broth</t>
  </si>
  <si>
    <t>Clear broth</t>
  </si>
  <si>
    <t>Прозорий бульйон</t>
  </si>
  <si>
    <t>Прозрачный бульон</t>
  </si>
  <si>
    <t>yogurt</t>
  </si>
  <si>
    <t>Sour milk or yogurt</t>
  </si>
  <si>
    <t>Кисле молоко чи йогурт</t>
  </si>
  <si>
    <t>Кислое молоко или йогурт</t>
  </si>
  <si>
    <t>porridge</t>
  </si>
  <si>
    <t>Thin porridge</t>
  </si>
  <si>
    <t>Рідка каша</t>
  </si>
  <si>
    <t>Жидкая каша</t>
  </si>
  <si>
    <t>tea_coffee_w_milk</t>
  </si>
  <si>
    <t>Tea or coffee with milk</t>
  </si>
  <si>
    <t>Чай чи кава з молоком</t>
  </si>
  <si>
    <t>Чай или кофе с молоком</t>
  </si>
  <si>
    <t>oth_water_based_liquid</t>
  </si>
  <si>
    <t>Any other water-based liquid</t>
  </si>
  <si>
    <t>Будь-яка інша рідина на основі води</t>
  </si>
  <si>
    <t>Любая другая жидкость на основе воды</t>
  </si>
  <si>
    <t>solid_semisolid_food</t>
  </si>
  <si>
    <t>Solid/semisolid food</t>
  </si>
  <si>
    <t>Тверда/напівтверда їжа</t>
  </si>
  <si>
    <t>Твердая/полутвердая пища</t>
  </si>
  <si>
    <t>support_received</t>
  </si>
  <si>
    <t>psychotherapy</t>
  </si>
  <si>
    <t>Психотерапія/консультування (індивідуальна або групова терапія, призначена для лікування стану психічного здоров'я, що проводиться професіоналом, наприклад психологом)</t>
  </si>
  <si>
    <t>Психотерапия/консультирование (индивидуальная или групповая терапия, предназначенная для лечения состояния психического здоровья, проводимого профессионалом, например психологом)</t>
  </si>
  <si>
    <t>psychiatry</t>
  </si>
  <si>
    <t>Психіатрія/медикаментозне лікування (призначення психотропних препаратів у разі психічних розладів)</t>
  </si>
  <si>
    <t>Психиатрия/медикаментозное лечение (назначение психотропных препаратов при психических расстройствах)</t>
  </si>
  <si>
    <t>wellbeing_support</t>
  </si>
  <si>
    <t>Group or individual support using a structured intervention designed to improve wellbeing (e.g., group or individual service to support emotional awareness, coping, and exchange of peer support facilitated by an MHPSS specialist or non-specialist, designed to reduce distress but not to treat a particular mental health condition)</t>
  </si>
  <si>
    <t>Групова або індивідуальна підтримка з використанням структурованого втручання, призначеного для покращення самопочуття (наприклад, групова або індивідуальна послуга з підтримки емоційного усвідомлення, подолання труднощів та обміну підтримкою з однолітками, що проводиться фахівцем ПЗПСП або неспеціалістом, призначена для зменшення занепокоєння, але не для лікування певного стану психічного здоров'я)</t>
  </si>
  <si>
    <t>Групповая или индивидуальная поддержка с использованием структурированного вмешательства, предназначенного для улучшения самочувствия (например, групповая или индивидуальная услуга по поддержанию эмоционального осознания, преодоления трудностей и обмена поддержкой со сверстниками, проводимой специалистом ПЗПСП или неспециалистом, предназначена для уменьшения беспокойства, но не для лечения состояния психического здоровья)</t>
  </si>
  <si>
    <t>creative_activities</t>
  </si>
  <si>
    <t>Творчі, розважальні, мистецькі та спортивні заходи або культурні/громадські заходи, які включають елементи MHPSS.</t>
  </si>
  <si>
    <t>Творческие, развлекательные, художественные и спортивные мероприятия или культурные/общественные мероприятия, включающие элементы MHPSS.</t>
  </si>
  <si>
    <t>caregiver_training</t>
  </si>
  <si>
    <t>Навчання осіб, які здійснюють догляд [за дитиною], тому, як підтримати дитину в тяжкому стані [якщо цільовою особою є дитина]</t>
  </si>
  <si>
    <t>Обучение лиц, осуществляющих уход [за ребенком], тому, как поддержать ребенка в тяжелом состоянии [если целевой личностью является ребенок]</t>
  </si>
  <si>
    <t>messaging_materials</t>
  </si>
  <si>
    <t>MHPSS campaigns (e.g., viewing material online or in-person informing about common reactions to stress, challenging mental health stigma, or teaching coping skills)</t>
  </si>
  <si>
    <t>Кампанії MHPSS (наприклад, перегляд матеріалів онлайн або особисте інформування про поширені реакції на стрес, боротьбу зі стигмою щодо психічного здоров’я або навчання навикам подолання)</t>
  </si>
  <si>
    <t>Кампании MHPSS (например, просмотр материалов онлайн или личное информирование о распространенных реакциях на стресс, борьбу со стигмой относительно психического здоровья или обучения навыкам преодоления)</t>
  </si>
  <si>
    <t>spiritual_support</t>
  </si>
  <si>
    <t>Духовна підтримка</t>
  </si>
  <si>
    <t>Духовная поддержка</t>
  </si>
  <si>
    <t>support_from_school</t>
  </si>
  <si>
    <t>Підтримка від школи / навчального закладу</t>
  </si>
  <si>
    <t>Поддержка от школы / учебного заведения</t>
  </si>
  <si>
    <t>support_from_employer</t>
  </si>
  <si>
    <t>Support from my employer (e.g. flexible work time)</t>
  </si>
  <si>
    <t>Підтримка від мого роботодавця (наприклад, гнучкий графік роботи)</t>
  </si>
  <si>
    <t>Поддержка от моего работодателя (например, гибкий график работы)</t>
  </si>
  <si>
    <t>support_family_friends</t>
  </si>
  <si>
    <t>Informal support from a friend, family member or community member (e.g., confiding in a friend or colleague)</t>
  </si>
  <si>
    <t>Неформальна підтримка від друга, члена родини чи спільноти (наприклад, довіра другові чи колезі)</t>
  </si>
  <si>
    <t>Неформальная поддержка от друга, члена семьи или сообщества (например, доверие другу или коллеге)</t>
  </si>
  <si>
    <t>Жодні</t>
  </si>
  <si>
    <t>Никакие</t>
  </si>
  <si>
    <t>Прочее (отметьте)</t>
  </si>
  <si>
    <t>service_location</t>
  </si>
  <si>
    <t>blue_dots</t>
  </si>
  <si>
    <t>Blue Dots/Refugee reception centers/Service hubs</t>
  </si>
  <si>
    <t>Blue Dots / Центри прийому біженців/Центи з надання послуг</t>
  </si>
  <si>
    <t>Blue Dots / Центры приема беженцев/Центы предоставления услуг</t>
  </si>
  <si>
    <t>community_centers</t>
  </si>
  <si>
    <t>Community centers or other community institutions</t>
  </si>
  <si>
    <t>Громадські центри чи інші громадські установи</t>
  </si>
  <si>
    <t>Общественные центры или другие общественные учреждения</t>
  </si>
  <si>
    <t>schools</t>
  </si>
  <si>
    <t>Schools or other educational setting (including university)</t>
  </si>
  <si>
    <t>Школи чи інші освітні установи (включно з університетами)</t>
  </si>
  <si>
    <t>Школы или другие образовательные учреждения (включая университеты)</t>
  </si>
  <si>
    <t>healthcare</t>
  </si>
  <si>
    <t>Healthcare settings</t>
  </si>
  <si>
    <t>Медичні заклади</t>
  </si>
  <si>
    <t>Медицинские заведения</t>
  </si>
  <si>
    <t>religious_settings</t>
  </si>
  <si>
    <t>Religious/spiritual settings</t>
  </si>
  <si>
    <t>Релігійні/духовні заклади</t>
  </si>
  <si>
    <t>Религиозные/духовные заведения</t>
  </si>
  <si>
    <t>online</t>
  </si>
  <si>
    <t>Online</t>
  </si>
  <si>
    <t>Онлайн</t>
  </si>
  <si>
    <t>phone_hotline</t>
  </si>
  <si>
    <t>Phone/Hotline</t>
  </si>
  <si>
    <t>Телефон/гаряча лінія</t>
  </si>
  <si>
    <t>Телефон/Горячая линия</t>
  </si>
  <si>
    <t>place_of_employment</t>
  </si>
  <si>
    <t>Place of employment</t>
  </si>
  <si>
    <t>Місце роботи</t>
  </si>
  <si>
    <t>Место работы</t>
  </si>
  <si>
    <t>Prefer not to respond</t>
  </si>
  <si>
    <t>psy_access_barriers</t>
  </si>
  <si>
    <t>No Issues</t>
  </si>
  <si>
    <t>did_not_believe_need_support</t>
  </si>
  <si>
    <t>Did not believe I/she/he needed support for this problem</t>
  </si>
  <si>
    <t>Не вірив, що мені/їй/йому потрібна допомога для вирішення цієї проблеми</t>
  </si>
  <si>
    <t>Не верил, что мне/ей/ему нужна помощь для решения этой проблемы</t>
  </si>
  <si>
    <t>did_not_know</t>
  </si>
  <si>
    <t>Did not know where to go</t>
  </si>
  <si>
    <t>Не знав куди звернутися</t>
  </si>
  <si>
    <t>Не знал куда обратиться</t>
  </si>
  <si>
    <t>no_service</t>
  </si>
  <si>
    <t>No services exist for this problem</t>
  </si>
  <si>
    <t>Немає служб для вирішення цієї проблеми</t>
  </si>
  <si>
    <t>Нет служб для решения этой проблемы</t>
  </si>
  <si>
    <t>lack_of_time</t>
  </si>
  <si>
    <t>Lack of time / Could not take time off work / from caring for children</t>
  </si>
  <si>
    <t>Брак часу / Не міг взяти відгул на роботі / від догляду за дітьми</t>
  </si>
  <si>
    <t>Нехватка времени / Не мог взять отгул на работе / от ухода за детьми</t>
  </si>
  <si>
    <t>Мовний бар'єр</t>
  </si>
  <si>
    <t>Языковой барьер</t>
  </si>
  <si>
    <t>insecurity_safety</t>
  </si>
  <si>
    <t>Insecurity/safety concerns</t>
  </si>
  <si>
    <t>Незахищеність/перестороги з точки зору безпеки</t>
  </si>
  <si>
    <t>Незащищенность/предостережения с точки зрения безопасности</t>
  </si>
  <si>
    <t>transportation</t>
  </si>
  <si>
    <t>Too far away or transport too expensive</t>
  </si>
  <si>
    <t>Занадто далеко або вартість проїзду в транспорті занадто висока</t>
  </si>
  <si>
    <t>Слишком далеко или стоимость проезда в транспорте слишком высока</t>
  </si>
  <si>
    <t>stigma</t>
  </si>
  <si>
    <t>Concern about stigma / judgement</t>
  </si>
  <si>
    <t>Занепокоєння стигмою / засудженням</t>
  </si>
  <si>
    <t>Беспокойство стигмой / осуждением</t>
  </si>
  <si>
    <t>cannot_afford_fee</t>
  </si>
  <si>
    <t>Cannot afford fee at the clinic</t>
  </si>
  <si>
    <t>Немає коштів оплатити послуги в клініці</t>
  </si>
  <si>
    <t>Нет средств оплатить услуги в клинике</t>
  </si>
  <si>
    <t>lack_of_trust</t>
  </si>
  <si>
    <t>Do not trust local provider/quality of services offered</t>
  </si>
  <si>
    <t>Недовіра до місцевого провайдерау/якості запропонованих послуг</t>
  </si>
  <si>
    <t>Недоверие к местному провайдеру/качеству предлагаемых услуг</t>
  </si>
  <si>
    <t>long_waiting_time</t>
  </si>
  <si>
    <t>Long waiting time for the service</t>
  </si>
  <si>
    <t>Тривале очікування послуги</t>
  </si>
  <si>
    <t>Длительное ожидание услуги</t>
  </si>
  <si>
    <t>wait_and_see</t>
  </si>
  <si>
    <t>Wanted to wait and see if the problem got better on its own</t>
  </si>
  <si>
    <t>Хотілося почекати та подивитися, чи вирішиться проблема сама собою</t>
  </si>
  <si>
    <t>Хотелось подождать и посмотреть, решится ли проблема сама собой</t>
  </si>
  <si>
    <t>work_commitments</t>
  </si>
  <si>
    <t>Could not take time off work / from caring for children</t>
  </si>
  <si>
    <t>Не міг взяти відгул на роботі / від догляду за дітьми</t>
  </si>
  <si>
    <t>Не мог взять отгул на работе / от ухода за детьми</t>
  </si>
  <si>
    <t>improvement</t>
  </si>
  <si>
    <t>Так, спостерігається значне покращення</t>
  </si>
  <si>
    <t>Да, наблюдается значительное улучшение</t>
  </si>
  <si>
    <t>slight</t>
  </si>
  <si>
    <t>Так, лише невелике покращення</t>
  </si>
  <si>
    <t>Да, лишь небольшое улучшение</t>
  </si>
  <si>
    <t>Ніякого покращення взагалі</t>
  </si>
  <si>
    <t>Никакого улучшения вообще</t>
  </si>
  <si>
    <t>no_worsening</t>
  </si>
  <si>
    <t>No, worsening in overall well-being during period</t>
  </si>
  <si>
    <t>Ні, погіршення загального самопочуття протягом періоду</t>
  </si>
  <si>
    <t>Нет, ухудшение общего самочувствия в течение периода</t>
  </si>
  <si>
    <t>I don't know</t>
  </si>
  <si>
    <t>education_levels_choices</t>
  </si>
  <si>
    <t>no_edu</t>
  </si>
  <si>
    <t>Немає освіти</t>
  </si>
  <si>
    <t>Нет образования</t>
  </si>
  <si>
    <t>pri_edu</t>
  </si>
  <si>
    <t>Початкова освіта</t>
  </si>
  <si>
    <t>Начальное образование</t>
  </si>
  <si>
    <t>sec_edu</t>
  </si>
  <si>
    <t>Середня освіта</t>
  </si>
  <si>
    <t>Среднее образование</t>
  </si>
  <si>
    <t>tech</t>
  </si>
  <si>
    <t>Технічна або професійна</t>
  </si>
  <si>
    <t>Техническая или профессиональная</t>
  </si>
  <si>
    <t>bachelor</t>
  </si>
  <si>
    <t>Бакалавр (перший рівень вищої освіти)</t>
  </si>
  <si>
    <t>Бакалавр (первый уровень высшего образования)</t>
  </si>
  <si>
    <t>specialization</t>
  </si>
  <si>
    <t>Спеціаліст</t>
  </si>
  <si>
    <t>Специалист</t>
  </si>
  <si>
    <t>master</t>
  </si>
  <si>
    <t>Магістр (другий рівень вищої освіти)</t>
  </si>
  <si>
    <t>Магистр (второй уровень высшего образования)</t>
  </si>
  <si>
    <t>phd</t>
  </si>
  <si>
    <t>Ph.D./Doctoral Candidate/First Doctoral Degree</t>
  </si>
  <si>
    <t>Кандидат наук/Докторант/Перший докторський ступінь</t>
  </si>
  <si>
    <t>Кандидат наук/Докторант/Первая докторская степень</t>
  </si>
  <si>
    <t>grand_phd</t>
  </si>
  <si>
    <t>Grand Ph.D./Senior Doctoral Degree/Higher Doctoral Degree/Second Doctoral Degree</t>
  </si>
  <si>
    <t>Доктор наук/Вищий докторський ступінь/Другий докторський ступінь</t>
  </si>
  <si>
    <t>Доктор наук/Высшая докторская степень/Вторая докторская степень</t>
  </si>
  <si>
    <t>activity_status_choices</t>
  </si>
  <si>
    <t>studying</t>
  </si>
  <si>
    <t>Навчання</t>
  </si>
  <si>
    <t>Обучение</t>
  </si>
  <si>
    <t>professional_training</t>
  </si>
  <si>
    <t>Професійне навчання</t>
  </si>
  <si>
    <t>Профессиональное обучение</t>
  </si>
  <si>
    <t>engaged_in_HH_resp</t>
  </si>
  <si>
    <t>Виконання домогосподарських або родинних обов'язків, включно з доглядом за дітьми та людьми похилого віку</t>
  </si>
  <si>
    <t>Выполнение домохозяйственных или семейных обязанностей, включая уход за детьми и пожилыми людьми</t>
  </si>
  <si>
    <t>retired</t>
  </si>
  <si>
    <t>Пенсіонер або пенсіонерка</t>
  </si>
  <si>
    <t>Пенсионер или пенсионерка</t>
  </si>
  <si>
    <t>long_term_ill_injury</t>
  </si>
  <si>
    <t>Тривале захворювання, травма або інвалідність</t>
  </si>
  <si>
    <t>Длительное заболевание, травма или инвалидность</t>
  </si>
  <si>
    <t>unpaid_volunteering</t>
  </si>
  <si>
    <t>Неоплачувана волонтерська, громадська чи благодійна діяльність</t>
  </si>
  <si>
    <t>Неоплачиваемая волонтерская, общественная или благотворительная деятельность</t>
  </si>
  <si>
    <t>status_unempl</t>
  </si>
  <si>
    <t>Not doing anything</t>
  </si>
  <si>
    <t>Нічим не займатися</t>
  </si>
  <si>
    <t>Ничем не заниматься</t>
  </si>
  <si>
    <t>seeking_job</t>
  </si>
  <si>
    <t>Seeking a job</t>
  </si>
  <si>
    <t>Шукати роботу</t>
  </si>
  <si>
    <t>Искать работу</t>
  </si>
  <si>
    <t>Other: specify</t>
  </si>
  <si>
    <t>Інше: позначити</t>
  </si>
  <si>
    <t>Прочее: пометить</t>
  </si>
  <si>
    <t>activity_main</t>
  </si>
  <si>
    <t>agri_for_fish</t>
  </si>
  <si>
    <t>Сільське господарство, лісове господарство, рибальство (включає вирощування сільськогосподарських культур і розведення тварин: ферми, рибні ферми, рибальські компанії, розсадники рослин, лісозаготівельні компанії, мисливські та пастуші підприємства)</t>
  </si>
  <si>
    <t>**Сельское хозяйство, лесное хозяйство, рыболовство** (включает выращивание сельскохозяйственных культур и разведение животных: фермы, рыбные фермы, рыболовные компании, питомники растений, лесозаготовительные компании, охотничьи и ловчие предприятия)</t>
  </si>
  <si>
    <t>mining</t>
  </si>
  <si>
    <t>Mining ( includes extraction of minerals: mines, quarries, gas, peat, oil extraction companies)</t>
  </si>
  <si>
    <t>Гірничодобувна промисловість (включає видобуток корисних копалин: шахти, кар'єри, газові, торф'яні, нафтовидобувні компанії)</t>
  </si>
  <si>
    <t>**Горнодобывающая промышленность** (включает добычу полезных ископаемых: шахты, карьеры, газовые, торфяные, нефтедобывающие компании)</t>
  </si>
  <si>
    <t>manuf</t>
  </si>
  <si>
    <t>Виробництво (включає виробництво харчових і нехарчових продуктів: фабрики, заводи, складальні заводи, млини, підприємства, що виготовляють ремесла, текстиль, меблі, молокопереробні заводи, заводи з розливу води)</t>
  </si>
  <si>
    <t>**Производство** (включает производство пищевых и непищевых продуктов: фабрики, заводы, сборочные заводы, мельницы, предприятия, изготавливающие ремесла, текстиль, мебель, молокоперерабатывающие заводы, заводы по розливу воды)</t>
  </si>
  <si>
    <t>elec_gas</t>
  </si>
  <si>
    <t>Електроенергія, газ, водопостачання, управління відходами (включає електричні, газові, водопостачальні компанії, очисні споруди, підприємства з обробки стічних вод, компанії зі збору відходів)</t>
  </si>
  <si>
    <t>**Электроэнергия, газ, водоснабжение, управление отходами** (включает электрические, газовые, водоснабжающие компании, очистные сооружения, предприятия по обработке сточных вод, компании по сбору отходов)</t>
  </si>
  <si>
    <t>construct</t>
  </si>
  <si>
    <t>Будівництво (включає будівельні компанії, підприємства, що займаються будівництвом або ремонтом будинків, будівель, автомагістралей, вулиць, мостів, промислових об'єктів, компанії, що займаються знесенням і підготовкою майданчиків, електромонтажними, сантехнічними або іншими будівельними роботами, фарбуванням будівель (внутрішнім і зовнішнім))</t>
  </si>
  <si>
    <t>**Строительство** (включает строительные компании, предприятия, занимающиеся строительством или ремонтом домов, зданий, автомагистралей, улиц, мостов, промышленных объектов, компании, занимающиеся сносом и подготовкой площадок, электромонтажными, сантехническими или другими строительными работами, покраской зданий (внутренней и внешней))</t>
  </si>
  <si>
    <t>wholesale</t>
  </si>
  <si>
    <t>Торгівля (купівля та продаж), ремонт автомобілів і мотоциклів (включає магазини, ринки, механічні майстерні, міжнародні та внутрішні торгові компанії, продавців від дверей до дверей, вуличні кіоски, комісійних агентів, що продають будь-які види продукції)</t>
  </si>
  <si>
    <t>**Торговля **(купля и продажа), **ремонт автомобилей и мотоциклов** (включает магазины, рынки, механические мастерские, международные и внутренние торговые компании, продавцов от двери до двери, уличные киоски, комиссионных агентов, продающих любые виды продукции)</t>
  </si>
  <si>
    <t>transport</t>
  </si>
  <si>
    <t>Транспорт і зберігання (включає транспортні компанії, автобусні компанії, таксі, поромні компанії, паркувальні підприємства, компанії зі зберігання, поштові служби)</t>
  </si>
  <si>
    <t>**Транспорт и хранение** (включает транспортные компании, автобусные компании, такси, паромные компании, парковочные предприятия, компании по хранению, почтовые службы)</t>
  </si>
  <si>
    <t>accom_food</t>
  </si>
  <si>
    <t>Проживання та харчування (включає готелі, мотелі, гостьові будинки, пансіони, студентські гуртожитки, ресторани, бари, таверни, кав'ярні, кафетерії, харчові кіоски, мобільні харчові візки, кейтеринг, їдальні)</t>
  </si>
  <si>
    <t>**Проживание и питание** (включает отели, мотели, гостевые дома, пансионы, студенческие общежития, рестораны, бары, таверны, кофейни, кафетерии, продуктовые киоски, мобильные продуктовые тележки, кейтеринг, столовые)</t>
  </si>
  <si>
    <t>fin_ins</t>
  </si>
  <si>
    <t>Фінансові, страхові, нерухомі послуги (включаючи страхування, перестрахування та пенсійне фінансування, продаж, купівлю або оренду нерухомості)</t>
  </si>
  <si>
    <t>**Финансовые, страховые, недвижимые услуги** (включая страхование, перестрахование и пенсионное финансирование, продажу, покупку или аренду недвижимости)</t>
  </si>
  <si>
    <t>admin_sup</t>
  </si>
  <si>
    <t>Професійні та адміністративні послуги (всі види діяльності, що підтримують загальні бізнес-операції: спеціалізовані професійні послуги, такі як юридичні, бухгалтерські, рекламні та консалтингові послуги, архітектурні та інженерні послуги, охоронні, клінінгові та пакувальні послуги, наукові дослідження та розробки)</t>
  </si>
  <si>
    <t>**Профессиональные и административные услуги** (все виды деятельности, поддерживающие общие бизнес-операции: специализированные профессиональные услуги, такие как юридические, бухгалтерские, рекламные и консалтинговые услуги, архитектурные и инженерные услуги, охранные, клининговые и упаковочные услуги, научные исследования и разработки)</t>
  </si>
  <si>
    <t>public_admin</t>
  </si>
  <si>
    <t>Державне управління та оборона (включає діяльність, яку зазвичай здійснює державне управління)</t>
  </si>
  <si>
    <t>**Государственное управление и оборона** (включает деятельность, которую обычно осуществляет государственное управление)</t>
  </si>
  <si>
    <t>education</t>
  </si>
  <si>
    <t>Освіта (включає школи, університети, дошкільні центри, професійні навчальні центри, постачальників освіти для дорослих, спортивні школи та навчальні центри, літні табори, центри навчання мистецтв і музики, релігійні школи, послуги з освітнього консультування)</t>
  </si>
  <si>
    <t>**Образование** (включает школы, университеты, дошкольные центры, профессиональные учебные центры, поставщиков образования для взрослых, спортивные школы и учебные центры, летние лагеря, центры обучения искусствам и музыке, религиозные школы, услуги по образовательному консультированию)</t>
  </si>
  <si>
    <t>health_soc</t>
  </si>
  <si>
    <t>Охорона здоров'я та соціальні послуги (включає лікарні, медичні клініки, стоматологічні клініки, діагностичні лабораторії, центри візуалізації, заклади догляду за хворими, будинки для літніх людей, психіатричні центри, заклади для лікування залежностей, притулки для бездомних, дитячі садки)</t>
  </si>
  <si>
    <t>**Здравоохранение и социальные услуги** (включает больницы, медицинские клиники, стоматологические клиники, диагностические лаборатории, центры визуализации, учреждения по уходу за больными, дома для престарелых, психиатрические центры, учреждения для лечения зависимостей, приюты для бездомных, детские</t>
  </si>
  <si>
    <t>other_serv</t>
  </si>
  <si>
    <t>Інші послуги (мистецтво, розваги, комунікації) (включає мистецтво та розваги (бібліотеки, музеї, спортивні об'єкти), виробництво та розповсюдження інформації (видавництво книг, газет, журналів, телемовлення), діяльність організацій (профспілки, релігійні та політичні організації))</t>
  </si>
  <si>
    <t>Другие услуги (искусство, развлечения, коммуникации) (включает искусство и развлечения (библиотеки, музеи, спортивные объекты), производство и распространение информации (издание книг, газет, журналов, телетрансляция), деятельность организаций (профсоюзы, религиозные и политические организации))</t>
  </si>
  <si>
    <t>hh_activities</t>
  </si>
  <si>
    <t>Особисті або домашні послуги (особисті послуги, такі як пральні та клінінгові послуги, перукарні, масажні салони, чистка взуття, похоронні бюро)</t>
  </si>
  <si>
    <t>Личные услуги или домашние услуги (личные услуги, такие как прачечные и клининговые услуги, парикмахерские, массажные салоны, чистка обуви, похоронные бюро)</t>
  </si>
  <si>
    <t>repair</t>
  </si>
  <si>
    <t>Ремонт побутових товарів або транспортних засобів (ремонт комп'ютерів, особистих та інших побутових товарів, включаючи транспортні засоби)</t>
  </si>
  <si>
    <t>Ремонт бытовых товаров или транспортных средств (ремонт компьютеров, личных и других бытовых товаров, включая транспортные средства)</t>
  </si>
  <si>
    <t>contract_type_choices</t>
  </si>
  <si>
    <t>written_contract</t>
  </si>
  <si>
    <t>Письмовий/офіційний договір</t>
  </si>
  <si>
    <t>Письменный/официальный договор</t>
  </si>
  <si>
    <t>informal</t>
  </si>
  <si>
    <t>Неофіційна домовленість про роботу</t>
  </si>
  <si>
    <t>Неофициальная договоренность о работе</t>
  </si>
  <si>
    <t>employment_barrier</t>
  </si>
  <si>
    <t>Жодних – труднощів немає</t>
  </si>
  <si>
    <t>Никаких – трудностей нет</t>
  </si>
  <si>
    <t>not_looking_for_work</t>
  </si>
  <si>
    <t>Не шукає роботу активно</t>
  </si>
  <si>
    <t>Не ищет работу активно</t>
  </si>
  <si>
    <t>lack_of_work_permit</t>
  </si>
  <si>
    <t>Відсутність дозволу на роботу</t>
  </si>
  <si>
    <t>Отсутствие разрешения на работу</t>
  </si>
  <si>
    <t>lack_of_local_language</t>
  </si>
  <si>
    <t>Незнання місцевої мови</t>
  </si>
  <si>
    <t>Незнание местного языка</t>
  </si>
  <si>
    <t>lack_of_other_documentation</t>
  </si>
  <si>
    <t>Lack of other documentation</t>
  </si>
  <si>
    <t>Відсутність іншої документації</t>
  </si>
  <si>
    <t>Отсутствие другой документации</t>
  </si>
  <si>
    <t>lack_of_formal_work</t>
  </si>
  <si>
    <t>Відсутність офіційного працевлаштування (не бажаю займатися неофіційною роботою)</t>
  </si>
  <si>
    <t>Отсутствие официального трудоустройства (не желаю заниматься неофициальной работой)</t>
  </si>
  <si>
    <t>lack_decent_pay</t>
  </si>
  <si>
    <t>Не може знайти роботу з гідною оплатою</t>
  </si>
  <si>
    <t>Не может найти работу с достойной оплатой</t>
  </si>
  <si>
    <t>lack_flexible_schedule</t>
  </si>
  <si>
    <t>Пошук роботи з відповідним або гнучким графіком</t>
  </si>
  <si>
    <t>Поиск работы с соответствующим или гибким графиком</t>
  </si>
  <si>
    <t>lack_of_skills</t>
  </si>
  <si>
    <t>Відсутність можливостей працевлаштування, які б відповідали моїм навичкам або досвіду</t>
  </si>
  <si>
    <t>Отсутствие возможностей трудоустройства, соответствующих моим навыкам или опыту</t>
  </si>
  <si>
    <t>lack_of_age_opportunities</t>
  </si>
  <si>
    <t>Відсутність можливостей працевлаштування для людини мого віку</t>
  </si>
  <si>
    <t>Отсутствие возможностей трудоустройства для человека моего возраста</t>
  </si>
  <si>
    <t>lack_of_childcare</t>
  </si>
  <si>
    <t>Lack of access to childcare services</t>
  </si>
  <si>
    <t>Відсутність доступу до послуг стосовно догляду за дітьми</t>
  </si>
  <si>
    <t>Отсутствие доступа к услугам по уходу за детьми</t>
  </si>
  <si>
    <t>lack_of_transport</t>
  </si>
  <si>
    <t>Lack of access to transport</t>
  </si>
  <si>
    <t>Відсутність доступу до транспорту</t>
  </si>
  <si>
    <t>Отсутствие доступа к транспорту</t>
  </si>
  <si>
    <t>lack_of_education_skills</t>
  </si>
  <si>
    <t>Відсутність освіти / визнання навичок</t>
  </si>
  <si>
    <t>Отсутствие образования / признания навыков</t>
  </si>
  <si>
    <t>lack_of_information</t>
  </si>
  <si>
    <t>Відсутність інформації про доступ до ринку праці</t>
  </si>
  <si>
    <t>Отсутствие информации о доступе к рынку труда</t>
  </si>
  <si>
    <t>lack_of_registered_address</t>
  </si>
  <si>
    <t>Lack of registered address / location</t>
  </si>
  <si>
    <t>Відсутність юридичної адреси/місцезнаходження</t>
  </si>
  <si>
    <t>Отсутствие юридического адреса/местонахождения</t>
  </si>
  <si>
    <t>need_to_take_care_of_others</t>
  </si>
  <si>
    <t>Потрібно піклуватися про інших членів домогосподарства</t>
  </si>
  <si>
    <t>Необходимо заботиться о других членах домохозяйства</t>
  </si>
  <si>
    <t>not_planning_to_stay</t>
  </si>
  <si>
    <t>Не планую залишатися в цій країні</t>
  </si>
  <si>
    <t>Не планирую оставаться в этой стране</t>
  </si>
  <si>
    <t>discrimination</t>
  </si>
  <si>
    <t>Дискримінація</t>
  </si>
  <si>
    <t>Дискриминация</t>
  </si>
  <si>
    <t>work_type</t>
  </si>
  <si>
    <t>employee</t>
  </si>
  <si>
    <t>Робота на когось іншого за фінансову винагороду протягом однієї або кількох годин</t>
  </si>
  <si>
    <t>Работа на кого-то другого за финансовое вознаграждение в течение одного или нескольких часов</t>
  </si>
  <si>
    <t>self_employed</t>
  </si>
  <si>
    <t>Ведення або зайнятість бізнесом, фермерством чи іншою діяльністю, щоб заробляти гроші</t>
  </si>
  <si>
    <t>Ведение или занятость бизнесом, фермерством или другой деятельностью, чтобы зарабатывать деньги</t>
  </si>
  <si>
    <t>family_business</t>
  </si>
  <si>
    <t>Допомога в родинному бізнесі або на фермі</t>
  </si>
  <si>
    <t>Помощь в семейном бизнесе или на ферме</t>
  </si>
  <si>
    <t>Виконання домогосподарських або родинних обов’язків, зокрема догляд за дітьми та літніми людьми</t>
  </si>
  <si>
    <t>Выполнение домохозяйственных или семейных обязанностей, в частности уход за детьми и пожилыми людьми</t>
  </si>
  <si>
    <t>unemployed</t>
  </si>
  <si>
    <t>Без роботи / у пошуках роботи</t>
  </si>
  <si>
    <t>Без работы / в поисках работы</t>
  </si>
  <si>
    <t>accommodation_type</t>
  </si>
  <si>
    <t>Living in a separate apartment or house</t>
  </si>
  <si>
    <t>Проживання в окремій квартирі або будинку</t>
  </si>
  <si>
    <t>Проживание в отдельной квартире или доме</t>
  </si>
  <si>
    <t>Sharing an apartment or house with others (other refugees, hosts, etc)</t>
  </si>
  <si>
    <t>Ділити квартиру чи будинок з іншими (іншими біженцями, господарями тощо)</t>
  </si>
  <si>
    <t>Делить квартиру или дом с другими (другими беженцами, хозяевами и т.п.)</t>
  </si>
  <si>
    <t>Collective site (accommodation center, transit center etc.)</t>
  </si>
  <si>
    <t>Місце колективного розміщення (центр розміщення, транзитний центр тощо)</t>
  </si>
  <si>
    <t>Место коллективного размещения (центр размещения, транзитный центр и т.п.)</t>
  </si>
  <si>
    <t>Workers Accommodation / Accommodation offered by employer</t>
  </si>
  <si>
    <t>Житло для працівників / Житло пропонує роботодавець</t>
  </si>
  <si>
    <t>Жилье для работников / Жилье предлагает работодатель</t>
  </si>
  <si>
    <t>Інше (позначити)</t>
  </si>
  <si>
    <t>Прочее (обозначить)</t>
  </si>
  <si>
    <t>payment_coverage_type</t>
  </si>
  <si>
    <t>Full payment covered by household (rent, utilities, mortgage etc.)</t>
  </si>
  <si>
    <t>Повна оплата за рахунок домогосподарства (оренда, комунальні послуги, іпотека тощо)</t>
  </si>
  <si>
    <t>Полная оплата за счет домохозяйства (аренда, коммунальные услуги, ипотека и т.п.)</t>
  </si>
  <si>
    <t>Partial payment covered by household (subsidized by government.)</t>
  </si>
  <si>
    <t>Часткова оплата за рахунок домогосподарства (субсидується державою)</t>
  </si>
  <si>
    <t>Частичная оплата за счет домохозяйства (субсидируется государством)</t>
  </si>
  <si>
    <t>Partial payment (Hosted by relatives/close friends)</t>
  </si>
  <si>
    <t>Часткова оплата (мешкає у родичів/близьких друзів)</t>
  </si>
  <si>
    <t>Частичная оплата (проживает у родственников/близких друзей)</t>
  </si>
  <si>
    <t>Partial payment covered by household (subsidized by NGO/UN/CSO, etc. )</t>
  </si>
  <si>
    <t>Часткова оплата за рахунок домогосподарства (субсидується НУО/ООН/ОГС тощо)</t>
  </si>
  <si>
    <t>Частичная оплата за счет домохозяйства (субсидируется НПО/ООН/ОГО и т.д.)</t>
  </si>
  <si>
    <t>Partial payment (hosted by local person/unrelated)</t>
  </si>
  <si>
    <t>Часткова оплата (розміщення у місцевої особи/не спорідненої)</t>
  </si>
  <si>
    <t>Частичная оплата (размещение у местной личности/не родственного)</t>
  </si>
  <si>
    <t>Partial payment (Subsidized by employer)</t>
  </si>
  <si>
    <t>Часткова оплата (субсидується роботодавцем)</t>
  </si>
  <si>
    <t>Частичная оплата (Субсидируется работодателем)</t>
  </si>
  <si>
    <t>No payment covered by household - free accommodation (government scheme, NGO, etc...)</t>
  </si>
  <si>
    <t>Домогосподарство не сплачує за житло – безкоштовне проживання (урядова схема, НУО тощо)</t>
  </si>
  <si>
    <t>Домохозяйство не платит за жилье – бесплатное проживание (правительственная схема, НПО и т.д.)</t>
  </si>
  <si>
    <t>No payment covered by household – free, hosted by local person/family (unrelated) or similar</t>
  </si>
  <si>
    <t>Домогосподарство не сплачує за житло – безкоштовно, розміщення у місцевої особи/родини (не спорідненої) або подібне</t>
  </si>
  <si>
    <t>Домохозяйство не платит за жилье – бесплатно, размещение у местной личносити/семьи (не родственной) или подобное</t>
  </si>
  <si>
    <t>No payment covered by household - (Subsidized by employer)</t>
  </si>
  <si>
    <t>Домогосподарство не сплачує за житло – (субсидується роботодавцем)</t>
  </si>
  <si>
    <t>Домохозяйство не платит за жилье – (субсидируется работодателем)</t>
  </si>
  <si>
    <t>location_type_acc</t>
  </si>
  <si>
    <t>Urban</t>
  </si>
  <si>
    <t>Міська</t>
  </si>
  <si>
    <t>Городская</t>
  </si>
  <si>
    <t>Rural</t>
  </si>
  <si>
    <t>Сільська</t>
  </si>
  <si>
    <t>Сельская</t>
  </si>
  <si>
    <t>rent_payment</t>
  </si>
  <si>
    <t>per_day</t>
  </si>
  <si>
    <t>Paying per day</t>
  </si>
  <si>
    <t>Оплата щодоби</t>
  </si>
  <si>
    <t>Оплата посуточно</t>
  </si>
  <si>
    <t>per_week</t>
  </si>
  <si>
    <t>Paying per week</t>
  </si>
  <si>
    <t>Оплата щотижня</t>
  </si>
  <si>
    <t>Оплата еженедельно</t>
  </si>
  <si>
    <t>per_month</t>
  </si>
  <si>
    <t>Paying per month</t>
  </si>
  <si>
    <t>Оплата щомісячно</t>
  </si>
  <si>
    <t>Оплата ежемесячно</t>
  </si>
  <si>
    <t>rent_difficulty</t>
  </si>
  <si>
    <t>paid_late_every_month_due_to_difficulty</t>
  </si>
  <si>
    <t>Paid late every month due to difficulty</t>
  </si>
  <si>
    <t>Щомісяця було сплачено із запізненням через труднощі</t>
  </si>
  <si>
    <t>Ежемесячно было оплачено с опозданием из-за трудностей</t>
  </si>
  <si>
    <t>paid_late_twice_due_to_difficulty</t>
  </si>
  <si>
    <t>Paid late twice due to difficulty</t>
  </si>
  <si>
    <t>Було сплачено двічі із запізненням через труднощі</t>
  </si>
  <si>
    <t>Было оплачено дважды с опозданием из-за трудностей</t>
  </si>
  <si>
    <t>paid_late_once_due_to_difficulty</t>
  </si>
  <si>
    <t>Paid late once due to difficulty</t>
  </si>
  <si>
    <t>Один раз було сплачено із запізненням через труднощі</t>
  </si>
  <si>
    <t>Один раз была оплата с опозданием из-за трудностей</t>
  </si>
  <si>
    <t>paid_on_time</t>
  </si>
  <si>
    <t>Paid on time</t>
  </si>
  <si>
    <t>Було сплачено вчасно</t>
  </si>
  <si>
    <t>Было оплачено вовремя</t>
  </si>
  <si>
    <t>paid_on_time_diff</t>
  </si>
  <si>
    <t>Paid on time (with difficulty)</t>
  </si>
  <si>
    <t>Було сплачено вчасно (були труднощі)</t>
  </si>
  <si>
    <t>Было уплачено вовремя (были трудности)</t>
  </si>
  <si>
    <t>not_applicable</t>
  </si>
  <si>
    <t>Not applicable (moved recently)</t>
  </si>
  <si>
    <t>Не стосується (заселились нещодавно)</t>
  </si>
  <si>
    <t>Неприменимо (заселились недавно)</t>
  </si>
  <si>
    <t>duration_of_stay</t>
  </si>
  <si>
    <t>for_the_coming_week</t>
  </si>
  <si>
    <t>Найближчий тиждень</t>
  </si>
  <si>
    <t>Ближайшая неделя</t>
  </si>
  <si>
    <t>for_up_to_1_month</t>
  </si>
  <si>
    <t>For up to 1 month</t>
  </si>
  <si>
    <t>До одного місяця</t>
  </si>
  <si>
    <t>До одного месяца</t>
  </si>
  <si>
    <t>for_2_3_months</t>
  </si>
  <si>
    <t>2-3 місяці</t>
  </si>
  <si>
    <t>2-3 месяца</t>
  </si>
  <si>
    <t>3_6_months</t>
  </si>
  <si>
    <t>3-6 місяців</t>
  </si>
  <si>
    <t>3-6 месяцев</t>
  </si>
  <si>
    <t>6_months_or_longer</t>
  </si>
  <si>
    <t>6 місяців або довше</t>
  </si>
  <si>
    <t>6 месяцев или дольше</t>
  </si>
  <si>
    <t>i_am_not_sure</t>
  </si>
  <si>
    <t>Не впевнений/не впевнена</t>
  </si>
  <si>
    <t>Не уверен/не уверена</t>
  </si>
  <si>
    <t>reasons_for_moving</t>
  </si>
  <si>
    <t>increasing_living_costs</t>
  </si>
  <si>
    <t>Increasing living costs/utility costs</t>
  </si>
  <si>
    <t>Збільшення витрат на проживання/комунальні послуги</t>
  </si>
  <si>
    <t>Увеличение расходов на проживание/коммунальные услуги</t>
  </si>
  <si>
    <t>unsuitable_house_for_winter</t>
  </si>
  <si>
    <t>House not suitable for winter</t>
  </si>
  <si>
    <t>Помешкання непридатне для зими</t>
  </si>
  <si>
    <t>Помещение непригодно для зимы</t>
  </si>
  <si>
    <t>landlord_not_giving_availability</t>
  </si>
  <si>
    <t>Landlord not giving availability of house any longer</t>
  </si>
  <si>
    <t>Орендодавець повідомляє що помешкання більше недоступне</t>
  </si>
  <si>
    <t>Арендодатель сообщает, что квартира больше недоступна</t>
  </si>
  <si>
    <t>tension_with_landlord_neighbours</t>
  </si>
  <si>
    <t>Tension with the landlord / neighbours</t>
  </si>
  <si>
    <t>Складні відносини з орендодавцем/сусідами</t>
  </si>
  <si>
    <t>Сложные отношения с арендодателем/соседями</t>
  </si>
  <si>
    <t>lack_of_employment_opportunities</t>
  </si>
  <si>
    <t>Lack of employment opportunities in the area</t>
  </si>
  <si>
    <t>Відсутність можливостей працевлаштування в районі</t>
  </si>
  <si>
    <t>Отсутствие возможностей трудоустройства в районе</t>
  </si>
  <si>
    <t>no_child_support_services</t>
  </si>
  <si>
    <t>No child support services in the area</t>
  </si>
  <si>
    <t>У цьому районі немає служб з догляду за дітьми</t>
  </si>
  <si>
    <t>В этом районе нет служб по уходу за детьми</t>
  </si>
  <si>
    <t>not_eligible</t>
  </si>
  <si>
    <t>No longer eligible to stay in state provided accommodation</t>
  </si>
  <si>
    <t>Більше не має права залишатися в державному житлі</t>
  </si>
  <si>
    <t>Больше не имеет права оставаться в государственном жилье</t>
  </si>
  <si>
    <t>closure_accomm</t>
  </si>
  <si>
    <t>Closure of the accommodation facility</t>
  </si>
  <si>
    <t>Закриття закладу розміщення</t>
  </si>
  <si>
    <t>Закрытие учреждения для размещения</t>
  </si>
  <si>
    <t>programme_ends</t>
  </si>
  <si>
    <t>Free/subsidized accommodation programme ends</t>
  </si>
  <si>
    <t>Програма безкоштовного/субсидованого проживання закінчується</t>
  </si>
  <si>
    <t>Программа бесплатного/субсидированного проживания заканчивается</t>
  </si>
  <si>
    <t>programme_changed</t>
  </si>
  <si>
    <t>Free/subsidized accommodation programme changed</t>
  </si>
  <si>
    <t>Змінено програму безкоштовного/субсидованого проживання</t>
  </si>
  <si>
    <t>Изменена программа бесплатного/субсидированного проживания</t>
  </si>
  <si>
    <t>programme_unpredictable</t>
  </si>
  <si>
    <t>Free/subsidized accommodation programme is unpredictable</t>
  </si>
  <si>
    <t>Програма безкоштовного/субсидованого проживання непередбачувана</t>
  </si>
  <si>
    <t>Программа бесплатного/субсидированного проживания непредсказуема</t>
  </si>
  <si>
    <t>living_conditions</t>
  </si>
  <si>
    <t>unable_to_cook_store_food</t>
  </si>
  <si>
    <t>Нездатність готувати та/або правильно зберігати їжу (обладнання для приготування їжі небезпечне, недостатньо предметів для приготування)</t>
  </si>
  <si>
    <t>Неспособность готовить и/или правильно хранить пищу (оборудование для приготовления пищи опасно, недостаточно предметов для приготовления)</t>
  </si>
  <si>
    <t>lack_of_showers_toilets</t>
  </si>
  <si>
    <t>Відсутність окремого душу та/або туалету</t>
  </si>
  <si>
    <t>Отсутствие отдельного душа и/или туалета</t>
  </si>
  <si>
    <t>lack_of_hot_water</t>
  </si>
  <si>
    <t>Відсутність достатньої кількості гарячої води</t>
  </si>
  <si>
    <t>Отсутствие достаточного количества горячей воды</t>
  </si>
  <si>
    <t>do_not_feel_protected</t>
  </si>
  <si>
    <t>Відчуття незахищеності (Неможливо надійно зачинити помешкання, недостатньо світла всередині чи ззовні, загальне відчуття).</t>
  </si>
  <si>
    <t>Чувство незащищенности (невозможно надежно закрыть квартиру, недостаточно света внутри или снаружи, общее чувство).</t>
  </si>
  <si>
    <t>insufficient_privacy</t>
  </si>
  <si>
    <t>Недостатньо приватності (немає перегородок, дверей)</t>
  </si>
  <si>
    <t>недостаточно приватности (нет перегородок, дверей)</t>
  </si>
  <si>
    <t>unable_to_keep_warm_cool</t>
  </si>
  <si>
    <t>Неможливість зігрітися або охолонути (відсутні або несправні пристрої регулювання температури, відсутність ізоляції, недостатня кількість зимового одягу)</t>
  </si>
  <si>
    <t>Невозможность согреться или остыть (отсутствуют или неисправны устройства регулировки температуры, отсутствие изоляции, недостаточное количество зимней одежды)</t>
  </si>
  <si>
    <t>unclean_space</t>
  </si>
  <si>
    <t>Приміщення недостатньо чисте</t>
  </si>
  <si>
    <t>Помещение недостаточно чистое</t>
  </si>
  <si>
    <t>inaccessible_by_transportation</t>
  </si>
  <si>
    <t>Місцевим транспортом важко дістатися до приміщення</t>
  </si>
  <si>
    <t>Местным транспортом тяжело добраться до помещения</t>
  </si>
  <si>
    <t>disposal_of_waste_system</t>
  </si>
  <si>
    <t>У приміщенні немає організованої системи утилізації відходів</t>
  </si>
  <si>
    <t>В помещении нет организованной системы утилизации отходов</t>
  </si>
  <si>
    <t>inaccessible_to_disabled</t>
  </si>
  <si>
    <t>Приміщення недоступне для людей з обмеженими можливостями</t>
  </si>
  <si>
    <t>Помещение недоступно для людей с ограниченными возможностями</t>
  </si>
  <si>
    <t>insufficient_sleeping_materials</t>
  </si>
  <si>
    <t>Недостатня кількість спального приладдя (матрац, ковдра тощо)</t>
  </si>
  <si>
    <t>Недостаточное количество спальных принадлежностей (матрас, одеяло и т.п.)</t>
  </si>
  <si>
    <t>satisfaction_with_aid</t>
  </si>
  <si>
    <t>yes_satisfied</t>
  </si>
  <si>
    <t>Так - задоволений/задоволена</t>
  </si>
  <si>
    <t>Да - удовлетворен/удовлетворена</t>
  </si>
  <si>
    <t>no_dissatisfied</t>
  </si>
  <si>
    <t>Ні - незадоволений/незадоволена</t>
  </si>
  <si>
    <t>Нет - неудовлетворен/неудовлетворена</t>
  </si>
  <si>
    <t>aid_type</t>
  </si>
  <si>
    <t>humanitarian_financial_cash</t>
  </si>
  <si>
    <t>Гуманітарна фінансова допомога (готівка)</t>
  </si>
  <si>
    <t>Гуманитарная финансовая помощь (наличные)</t>
  </si>
  <si>
    <t>humanitarian_financial_vouchers</t>
  </si>
  <si>
    <t>Гуманітарна фінансова допомога (ваучери)</t>
  </si>
  <si>
    <t>Гуманитарная финансовая помощь (ваучеры)</t>
  </si>
  <si>
    <t>humanitarian_distributions</t>
  </si>
  <si>
    <t>Видача гуманітарної допомоги (непродовольчі товари, одяг, продукти харчування тощо)</t>
  </si>
  <si>
    <t>Выдача гуманитарной помощи (непродовольственные товары, одежда, продукты питания и т.п.)</t>
  </si>
  <si>
    <t>humanitarian_protection</t>
  </si>
  <si>
    <t>Служби гуманітарного захисту</t>
  </si>
  <si>
    <t>Службы гуманитарной защиты</t>
  </si>
  <si>
    <t>government_social_protection</t>
  </si>
  <si>
    <t>Державний соціальний захист (уряд)</t>
  </si>
  <si>
    <t>Государственная социальная защита (правительство)</t>
  </si>
  <si>
    <t>government_assistance_programmes</t>
  </si>
  <si>
    <t>Програми державної допомоги</t>
  </si>
  <si>
    <t>Программы государственной помощи</t>
  </si>
  <si>
    <t>government_housing_programmes</t>
  </si>
  <si>
    <t>Державні житлові програми</t>
  </si>
  <si>
    <t>Государственные жилищные программы</t>
  </si>
  <si>
    <t>Інший вид допомоги</t>
  </si>
  <si>
    <t>Другой вид помощи</t>
  </si>
  <si>
    <t>dissatisfaction_reason</t>
  </si>
  <si>
    <t>poor_quality</t>
  </si>
  <si>
    <t>Отримана допомога/послуги були низької якості</t>
  </si>
  <si>
    <t>Полученная помощь/услуги были низкого качества</t>
  </si>
  <si>
    <t>insufficient</t>
  </si>
  <si>
    <t>Отримана допомога була невідповідною/недостатньою/допомога надавалась недостатньо часто</t>
  </si>
  <si>
    <t>Полученная помощь была несоответствующей/недостаточной/помощь оказывалась недостаточно часто</t>
  </si>
  <si>
    <t>delays_in_delivery</t>
  </si>
  <si>
    <t>Несвоєчасно отримана допомога / затримки у наданні допомоги</t>
  </si>
  <si>
    <t>Несвоевременно полученная помощь/задержки в оказании помощи</t>
  </si>
  <si>
    <t>not_useful</t>
  </si>
  <si>
    <t>Надана допомога не була тим, чого домогосподарство найбільше потребувало (користь відсутня)</t>
  </si>
  <si>
    <t>Оказанная помощь не была тем, в чем домохозяйство больше всего нуждалось (польза отсутствует)</t>
  </si>
  <si>
    <t>not_consulted</t>
  </si>
  <si>
    <t>Зі мною не проконсультувались щодо того, що мені потрібно</t>
  </si>
  <si>
    <t>Со мной не проконсультировались по поводу того, что мне нужно</t>
  </si>
  <si>
    <t>not_accessible</t>
  </si>
  <si>
    <t>The assistance was not easily accessible (e.g. the distribution or the service points were too far away)</t>
  </si>
  <si>
    <t>Допомога не була легко доступна (наприклад: пункти видачі або обслуговування були занадто далеко)</t>
  </si>
  <si>
    <t>Помощь не была легко доступна (например: пункты выдачи или обслуживания были слишком далеко)</t>
  </si>
  <si>
    <t>unsafe</t>
  </si>
  <si>
    <t>Послуги не здавалися безпечними або надавалися небезпечним чином</t>
  </si>
  <si>
    <t>Услуги не казались безопасными или предоставлялись опасным образом</t>
  </si>
  <si>
    <t>uncertain_entitlements</t>
  </si>
  <si>
    <t>Я не був упевнений/не була впевнена у своїх правах</t>
  </si>
  <si>
    <t>Я не был уверен/не была уверена в своих правах</t>
  </si>
  <si>
    <t>information_challenges</t>
  </si>
  <si>
    <t>no_challenges</t>
  </si>
  <si>
    <t>No challenges</t>
  </si>
  <si>
    <t>Жодних труднощів</t>
  </si>
  <si>
    <t>Никаких трудностей</t>
  </si>
  <si>
    <t>do_not_know_where_to_look</t>
  </si>
  <si>
    <t>I don’t know where to look for information</t>
  </si>
  <si>
    <t>Я не знаю, де шукати інформацію</t>
  </si>
  <si>
    <t>Я не знаю, где искать информацию</t>
  </si>
  <si>
    <t>no_device_to_access</t>
  </si>
  <si>
    <t>I don’t have a device to access online information</t>
  </si>
  <si>
    <t>У мене немає пристрою для доступу до онлайн-інформації</t>
  </si>
  <si>
    <t>У меня нет устройства для доступа к онлайн-информации</t>
  </si>
  <si>
    <t>do_not_know_which_information_to_trust</t>
  </si>
  <si>
    <t>I don’t know which information to trust</t>
  </si>
  <si>
    <t>Я не знаю, якій інформації довіряти</t>
  </si>
  <si>
    <t>Я не знаю, какой информации доверять</t>
  </si>
  <si>
    <t>information_not_available_in_my_language</t>
  </si>
  <si>
    <t>Information is not available in the language(s) I speak</t>
  </si>
  <si>
    <t>Інформація недоступна мовою (мовами), якими я володію</t>
  </si>
  <si>
    <t>Информация недоступна на языке (на языках), которым я владею</t>
  </si>
  <si>
    <t>information_not_available_in_accessible_formats</t>
  </si>
  <si>
    <t>Information is not available in formats that are accessible for me</t>
  </si>
  <si>
    <t>Інформація недоступна в доступних для мене форматах</t>
  </si>
  <si>
    <t>Информация недоступна в доступных для меня форматах</t>
  </si>
  <si>
    <t>information_not_up_to_date</t>
  </si>
  <si>
    <t>Information available not up to date</t>
  </si>
  <si>
    <t>Інформація не актуальна</t>
  </si>
  <si>
    <t>Информация не актуальна</t>
  </si>
  <si>
    <t>available_information_not_what_i_need</t>
  </si>
  <si>
    <t>The available information is not what I need</t>
  </si>
  <si>
    <t>Наявна інформація не та, що мені потрібна</t>
  </si>
  <si>
    <t>Имеющаяся информация не та, что мне нужна</t>
  </si>
  <si>
    <t>information_channels</t>
  </si>
  <si>
    <t>phone_call_helpline</t>
  </si>
  <si>
    <t>Phone call / Helpline</t>
  </si>
  <si>
    <t>Телефонний дзвінок / Гаряча лінія</t>
  </si>
  <si>
    <t>Телефонный звонок / Горячая линия</t>
  </si>
  <si>
    <t>sms</t>
  </si>
  <si>
    <t>SMS</t>
  </si>
  <si>
    <t>messenger</t>
  </si>
  <si>
    <t>Messenger</t>
  </si>
  <si>
    <t>viber</t>
  </si>
  <si>
    <t>Viber</t>
  </si>
  <si>
    <t>facebook</t>
  </si>
  <si>
    <t>Facebook</t>
  </si>
  <si>
    <t>instagram</t>
  </si>
  <si>
    <t>Instagram</t>
  </si>
  <si>
    <t>tiktok</t>
  </si>
  <si>
    <t>TikTok</t>
  </si>
  <si>
    <t>telegram</t>
  </si>
  <si>
    <t>Telegram</t>
  </si>
  <si>
    <t>whatsapp</t>
  </si>
  <si>
    <t>Whatsapp</t>
  </si>
  <si>
    <t>signal</t>
  </si>
  <si>
    <t>Signal</t>
  </si>
  <si>
    <t>tv</t>
  </si>
  <si>
    <t>TV</t>
  </si>
  <si>
    <t>ТБ</t>
  </si>
  <si>
    <t>ТВ</t>
  </si>
  <si>
    <t>aap3</t>
  </si>
  <si>
    <t>newspapers_magazines</t>
  </si>
  <si>
    <t>Newspapers, magazines</t>
  </si>
  <si>
    <t>Газети, журнали</t>
  </si>
  <si>
    <t>Газеты, журналы</t>
  </si>
  <si>
    <t>billboards_posters</t>
  </si>
  <si>
    <t>Billboards, posters</t>
  </si>
  <si>
    <t>Рекламні стенди, плакати</t>
  </si>
  <si>
    <t>Рекламные стенды, плакаты</t>
  </si>
  <si>
    <t>leaflets</t>
  </si>
  <si>
    <t>Leaflets</t>
  </si>
  <si>
    <t>Листівки</t>
  </si>
  <si>
    <t>Листовки</t>
  </si>
  <si>
    <t>face_to_face</t>
  </si>
  <si>
    <t>Face to face (helpdesk, outreach volunteer, community centers)</t>
  </si>
  <si>
    <t>Віч-на-віч (служба підтримки, волонтер по роботі з громадськістю, громадські центри)</t>
  </si>
  <si>
    <t>Личная встреча (служба поддержки, волонтер по работе с общественностью, общественные центры)</t>
  </si>
  <si>
    <t>complaint_box</t>
  </si>
  <si>
    <t>Complaint box / suggestion box</t>
  </si>
  <si>
    <t>Скринька для скарг/пропозицій</t>
  </si>
  <si>
    <t>Ящик для жалоб/предложений</t>
  </si>
  <si>
    <t>email</t>
  </si>
  <si>
    <t>Електронна пошта</t>
  </si>
  <si>
    <t>Электронная почта</t>
  </si>
  <si>
    <t>aap4</t>
  </si>
  <si>
    <t>official_websites</t>
  </si>
  <si>
    <t>Official websites</t>
  </si>
  <si>
    <t>Офіційні сайти</t>
  </si>
  <si>
    <t>Официальные сайты</t>
  </si>
  <si>
    <t>needs</t>
  </si>
  <si>
    <t>no_needs</t>
  </si>
  <si>
    <t>Немає потреб</t>
  </si>
  <si>
    <t>Нет потребностей</t>
  </si>
  <si>
    <t>accommodation</t>
  </si>
  <si>
    <t>Проживання</t>
  </si>
  <si>
    <t>Проживание</t>
  </si>
  <si>
    <t>repay_debt</t>
  </si>
  <si>
    <t>Потрібно повернути борг</t>
  </si>
  <si>
    <t>Нужно вернуть долг</t>
  </si>
  <si>
    <t>employment_livelihoods</t>
  </si>
  <si>
    <t>Працевлаштування / Підтримка засобів до існування</t>
  </si>
  <si>
    <t>Трудоустройство / Поддержка средств к существованию</t>
  </si>
  <si>
    <t>food</t>
  </si>
  <si>
    <t>drinking_water</t>
  </si>
  <si>
    <t>Drinking water</t>
  </si>
  <si>
    <t>Питна вода</t>
  </si>
  <si>
    <t>питьевая вода</t>
  </si>
  <si>
    <t>feeding_support_children</t>
  </si>
  <si>
    <t>Дитячі товари/Підтримка харчування дітей віком до 2 років</t>
  </si>
  <si>
    <t>Детские товары/Поддержка питания детей младше 2 лет</t>
  </si>
  <si>
    <t>medicines</t>
  </si>
  <si>
    <t>Медичні препарати</t>
  </si>
  <si>
    <t>Медицинские препараты</t>
  </si>
  <si>
    <t>healthcare_services</t>
  </si>
  <si>
    <t>winter_clothes</t>
  </si>
  <si>
    <t>Одяг/Зимовий одяг</t>
  </si>
  <si>
    <t>Одежда/Зимняя одежда</t>
  </si>
  <si>
    <t>sanitation_hygiene_products</t>
  </si>
  <si>
    <t>Засоби санітарії та гігієни (наприклад: мило, гігієнічні прокладки)</t>
  </si>
  <si>
    <t>Средства санитарии и гигиены (например, мыло, гигиенические прокладки)</t>
  </si>
  <si>
    <t>cooking_materials</t>
  </si>
  <si>
    <t>Кулінарні матеріали</t>
  </si>
  <si>
    <t>Кулинарные материалы</t>
  </si>
  <si>
    <t>education_children</t>
  </si>
  <si>
    <t>Навчання дітей до 18 років</t>
  </si>
  <si>
    <t>Обучение детей до 18 лет</t>
  </si>
  <si>
    <t>trainings_education_adults</t>
  </si>
  <si>
    <t>Тренінги/Навчання дорослих</t>
  </si>
  <si>
    <t>Тренинги/Обучение взрослых</t>
  </si>
  <si>
    <t>child_care_support</t>
  </si>
  <si>
    <t>Підтримка у догляді за дитиною</t>
  </si>
  <si>
    <t>Поддержка по уходу за ребенком</t>
  </si>
  <si>
    <t>language_courses</t>
  </si>
  <si>
    <t>Мовні курси</t>
  </si>
  <si>
    <t>Языковые курсы</t>
  </si>
  <si>
    <t>registration_legal_assistance</t>
  </si>
  <si>
    <t>Support with registration/legal assistance/documentation</t>
  </si>
  <si>
    <t>Супровід з реєстрацією/юридичною допомогою/документами</t>
  </si>
  <si>
    <t>Сопровождение с регистрацией/юридической помощью/документами</t>
  </si>
  <si>
    <t>legal_status</t>
  </si>
  <si>
    <t>Правовий статус у цій країні</t>
  </si>
  <si>
    <t>Правовой статус в этой стране</t>
  </si>
  <si>
    <t>communication</t>
  </si>
  <si>
    <t>Communication (phone or internet access)</t>
  </si>
  <si>
    <t>Зв'язок (телефон або інтернет)</t>
  </si>
  <si>
    <t>Связь (телефон или интернет)</t>
  </si>
  <si>
    <t>psychosocial_support</t>
  </si>
  <si>
    <t>Psychosocial support (including mental health services)</t>
  </si>
  <si>
    <t>Психосоціальна підтримка (включно з послугами з психічного здоров'я)</t>
  </si>
  <si>
    <t>Психосоциальная поддержка (включая услуги по психическому здоровью)</t>
  </si>
  <si>
    <t>transport_support</t>
  </si>
  <si>
    <t>Підтримка відносно транспорту</t>
  </si>
  <si>
    <t>Поддержка в отношении транспорта</t>
  </si>
  <si>
    <t>information_country_origin</t>
  </si>
  <si>
    <t>Information about country of origin</t>
  </si>
  <si>
    <t>Інформація про країну походження</t>
  </si>
  <si>
    <t>Информация о стране происхождения</t>
  </si>
  <si>
    <t>information_access_services</t>
  </si>
  <si>
    <t>Інформація про те, як отримати доступ до послуг</t>
  </si>
  <si>
    <t>Информация о том, как получить доступ к услугам</t>
  </si>
  <si>
    <t>service_issues</t>
  </si>
  <si>
    <t>Вони не спілкуються зрозумілою мені мовою</t>
  </si>
  <si>
    <t>Они не общаются на понятном мне языке</t>
  </si>
  <si>
    <t>not_informed</t>
  </si>
  <si>
    <t>Мене не поінформували про мої права</t>
  </si>
  <si>
    <t>Меня не проинформировали о моих правах</t>
  </si>
  <si>
    <t>no_changes_feedback</t>
  </si>
  <si>
    <t>Коли ми залишаємо відгук або висуваємо претензії, нічого не змінюється</t>
  </si>
  <si>
    <t>Когда мы оставляем отзыв или выдвигаем претензии, ничего не меняется</t>
  </si>
  <si>
    <t>lack_respect_cultures</t>
  </si>
  <si>
    <t>Вони демонструють неповагу до нашої культури</t>
  </si>
  <si>
    <t>Они демонстрируют неуважение к нашей культуре</t>
  </si>
  <si>
    <t>lack_empathy</t>
  </si>
  <si>
    <t>Вони демонструють відсутність співчуття та розуміння нашої ситуації</t>
  </si>
  <si>
    <t>Они демонстрируют отсутствие сострадания и понимания нашей ситуации</t>
  </si>
  <si>
    <t>disrespectful_interactions</t>
  </si>
  <si>
    <t>Вони зневажливо ставляться до окремих членів нашої спільноти</t>
  </si>
  <si>
    <t>Они пренебрежительно относятся к отдельным членам нашего сообщества</t>
  </si>
  <si>
    <t>favors_requested</t>
  </si>
  <si>
    <t>Вони просять про послугу в обмін на допомогу/сервіс</t>
  </si>
  <si>
    <t>Они просят об услуге в обмен на помощь/сервис</t>
  </si>
  <si>
    <t>bribes_requested</t>
  </si>
  <si>
    <t>Вони просять хабарі або оплату за допомогу/послуги</t>
  </si>
  <si>
    <t>Они просят взятки или оплату за помощь/услуги</t>
  </si>
  <si>
    <t>Інше, позначте, будь ласка:</t>
  </si>
  <si>
    <t>Прочее, отметьте, пожалуйста:</t>
  </si>
  <si>
    <t>reporting_concerns</t>
  </si>
  <si>
    <t>not_feel_safe</t>
  </si>
  <si>
    <t>I would not feel safe to do so</t>
  </si>
  <si>
    <t>Я би не відчував/не відчувала себе у безпеці</t>
  </si>
  <si>
    <t>Я бы не чувствовал/не чувствовала себя в безопасности</t>
  </si>
  <si>
    <t>no_trust_make_difference</t>
  </si>
  <si>
    <t>I do not trust it would make a difference</t>
  </si>
  <si>
    <t>Я не вірю, що це матиме значення</t>
  </si>
  <si>
    <t>Я не верю, что это будет иметь значение</t>
  </si>
  <si>
    <t>do_not_know_where_to_report</t>
  </si>
  <si>
    <t>I would not know where to report</t>
  </si>
  <si>
    <t>Не знаю куди повідомити</t>
  </si>
  <si>
    <t>Не знаю куда сообщить</t>
  </si>
  <si>
    <t>psea_reporting_channels</t>
  </si>
  <si>
    <t>social_media</t>
  </si>
  <si>
    <t>Соціальні мережі</t>
  </si>
  <si>
    <t>Социальные сети</t>
  </si>
  <si>
    <t>telephone_calls</t>
  </si>
  <si>
    <t>Телефонні дзвінки</t>
  </si>
  <si>
    <t>Телефонные звонки</t>
  </si>
  <si>
    <t>messaging_apps</t>
  </si>
  <si>
    <t>Додатки для обміну повідомленнями</t>
  </si>
  <si>
    <t>Приложения для обмена сообщениями</t>
  </si>
  <si>
    <t>face_to_face_interactions</t>
  </si>
  <si>
    <t>Взаємодія віч-на-віч у груповій обстановці</t>
  </si>
  <si>
    <t>Взаимодействие лицом к лицу в групповой обстановке</t>
  </si>
  <si>
    <t>online_form</t>
  </si>
  <si>
    <t>Онлайн-форма</t>
  </si>
  <si>
    <t>complaint</t>
  </si>
  <si>
    <t>temp_protect</t>
  </si>
  <si>
    <t>granted_tp</t>
  </si>
  <si>
    <t>Отримали тимчасовий захист у цій країні</t>
  </si>
  <si>
    <t>Получили временную защиту в этой стране</t>
  </si>
  <si>
    <t>applied_tp_waiting</t>
  </si>
  <si>
    <t>Подали заяву на отримання тимчасового захисту та очікують рішення</t>
  </si>
  <si>
    <t>Подали заявку на временную защиту и ждем решения</t>
  </si>
  <si>
    <t>granted_ref_status</t>
  </si>
  <si>
    <t>Have been granted official refugee status, (through formal refugee determination process)</t>
  </si>
  <si>
    <t>Було надано офіційний статус біженця (через формальний процес визначення статусу біженця).</t>
  </si>
  <si>
    <t>Был предоставлен официальный статус беженца (через формальный процесс определения статуса беженца).</t>
  </si>
  <si>
    <t>applied_ref_waiting</t>
  </si>
  <si>
    <t>Have applied for refugee status and waiting for decision</t>
  </si>
  <si>
    <t>Подали заяву на отримання статусу біженця та очікують рішення</t>
  </si>
  <si>
    <t>Подали заявление на получение статуса беженца и ждем решения</t>
  </si>
  <si>
    <t>temp_residence_permit</t>
  </si>
  <si>
    <t>Temporary / short-term residence permit or visa (less than 12 months - unconnected to temporary protection)</t>
  </si>
  <si>
    <t>Дозвіл на тимчасове/короткострокове проживання або віза (менше 12 місяців - не пов'язана з тимчасовим захистом)</t>
  </si>
  <si>
    <t>Временный/краткосрочный вид на жительство или виза (менее 12 месяцев – не связана с временной защитой)</t>
  </si>
  <si>
    <t>permanent_residence_permit</t>
  </si>
  <si>
    <t>Постійний / довгостроковий дозвіл на проживання або віза (12 місяців або більше - не пов'язане з тимчасовим захистом)</t>
  </si>
  <si>
    <t>Постоянный/долгосрочный вид на жительство или виза (12 месяцев и более – не связана с временной защитой)</t>
  </si>
  <si>
    <t>visa_free</t>
  </si>
  <si>
    <t>Visa free scheme</t>
  </si>
  <si>
    <t>Безвізова схема</t>
  </si>
  <si>
    <t>Безвизовая схема</t>
  </si>
  <si>
    <t>Have a work permit</t>
  </si>
  <si>
    <t>Мати дозвіл на роботу</t>
  </si>
  <si>
    <t>Иметь разрешение на работу</t>
  </si>
  <si>
    <t>study_permit</t>
  </si>
  <si>
    <t>Have a study permit</t>
  </si>
  <si>
    <t>Мати дозвіл на навчання</t>
  </si>
  <si>
    <t>Иметь разрешение на обучение</t>
  </si>
  <si>
    <t>visitor_visa</t>
  </si>
  <si>
    <t>Have a visitor’s visa</t>
  </si>
  <si>
    <t>Мати гостьову візу</t>
  </si>
  <si>
    <t>Иметь гостевую визу</t>
  </si>
  <si>
    <t>no_legal_status</t>
  </si>
  <si>
    <t>Без правового статусу</t>
  </si>
  <si>
    <t>Без правового статуса</t>
  </si>
  <si>
    <t>citizenship</t>
  </si>
  <si>
    <t>Citizenship</t>
  </si>
  <si>
    <t>Громадянство</t>
  </si>
  <si>
    <t>Гражданство</t>
  </si>
  <si>
    <t>visa_free_stay</t>
  </si>
  <si>
    <t>Visa-free stay (Ukrainian nationals with biometric passport, "biometric days")</t>
  </si>
  <si>
    <t>Безвізове перебування (громадяни України з біометричними паспортами, «біометричні дні»)</t>
  </si>
  <si>
    <t>Безвизовое пребывание (граждане Украины с биометрическими паспортами, «биометрические дни»)</t>
  </si>
  <si>
    <t>trc</t>
  </si>
  <si>
    <t>Temporary residence certificate</t>
  </si>
  <si>
    <t>Посвідка на тимчасове проживання</t>
  </si>
  <si>
    <t>Вид на временное проживание</t>
  </si>
  <si>
    <t>res_perm_empl</t>
  </si>
  <si>
    <t>Residence permit issued for the purpose of employment</t>
  </si>
  <si>
    <t>Дозвіл на проживання, виданий з метою працевлаштування</t>
  </si>
  <si>
    <t>Разрешение на проживание, выданное с целью трудоустройства</t>
  </si>
  <si>
    <t>res_perm_gain</t>
  </si>
  <si>
    <t>Residence permit issued for the purpose of gainful activity</t>
  </si>
  <si>
    <t>Дозвіл на проживання, виданий з метою комерційної діяльності</t>
  </si>
  <si>
    <t>Разрешение на проживание, выданное в целях коммерческой деятельности</t>
  </si>
  <si>
    <t>res_perm_fam</t>
  </si>
  <si>
    <t>Residence permit issued for the purpose of family reunification</t>
  </si>
  <si>
    <t>Дозвіл на проживання, виданий з метою возз'єднання родини</t>
  </si>
  <si>
    <t>Разрешение на проживание, выданное с целью воссоединения семьи</t>
  </si>
  <si>
    <t>res_perm_stud</t>
  </si>
  <si>
    <t>Residence permit issued for the purpose of pursuing studies</t>
  </si>
  <si>
    <t>Дозвіл на проживання, виданий з метою продовження навчання</t>
  </si>
  <si>
    <t>Разрешение на проживание, выданное с целью продолжения обучения</t>
  </si>
  <si>
    <t>tolerated_status</t>
  </si>
  <si>
    <t>Tolerated status ("befogadott")</t>
  </si>
  <si>
    <t>Допустимий статус</t>
  </si>
  <si>
    <t>Допустимый статус</t>
  </si>
  <si>
    <t>other_specify</t>
  </si>
  <si>
    <t>available_services</t>
  </si>
  <si>
    <t>state_social_services</t>
  </si>
  <si>
    <t>State social services for families</t>
  </si>
  <si>
    <t>Державні соціальні служби для родин</t>
  </si>
  <si>
    <t>Государственные социальные службы для семей</t>
  </si>
  <si>
    <t>safe_spaces</t>
  </si>
  <si>
    <t>Safe spaces, protection and support hubs (such as child-friendly spaces)</t>
  </si>
  <si>
    <t>Безпечні місця, центри захисту та підтримки (наприклад: місця для дітей)</t>
  </si>
  <si>
    <t>Безопасные места, центры защиты и поддержки (например: места для детей)</t>
  </si>
  <si>
    <t>legal_services</t>
  </si>
  <si>
    <t>Legal services</t>
  </si>
  <si>
    <t>Юридичні послуги</t>
  </si>
  <si>
    <t>Юридические услуги</t>
  </si>
  <si>
    <t>pss_mobile_teams</t>
  </si>
  <si>
    <t>Psychosocial support (PSS) mobile teams</t>
  </si>
  <si>
    <t>Мобільні бригади психосоціальної підтримки (PSS)</t>
  </si>
  <si>
    <t>Мобильные бригады психосоциальной поддержки (PSS)</t>
  </si>
  <si>
    <t>reproductive_health_services</t>
  </si>
  <si>
    <t>Reproductive health services for women and girls: service delivery point</t>
  </si>
  <si>
    <t>Послуги з охорони репродуктивного здоров'я жінок і дівчат: пункт надання послуг</t>
  </si>
  <si>
    <t>Услуги по охране репродуктивного здоровья женщин и девушек: пункт предоставления услуг</t>
  </si>
  <si>
    <t>violence_support_services</t>
  </si>
  <si>
    <t>Services offered for women and girls if they experience some form of violence</t>
  </si>
  <si>
    <t>Послуги, які пропонуються жінкам і дівчатам, якщо вони зазнають будь-якої форми насильства</t>
  </si>
  <si>
    <t>Услуги, предлагаемые женщинам и девушкам, если они подвергаются какой-либо форме насилия</t>
  </si>
  <si>
    <t>gbv_shelter</t>
  </si>
  <si>
    <t>Shelter for Gender-based violence (GBV) survivors</t>
  </si>
  <si>
    <t>Притулок для постраждалих від гендерного насильства (ГОН)</t>
  </si>
  <si>
    <t>Приют для пострадавших от гендерного насилия (ГН)</t>
  </si>
  <si>
    <t>crisis_room</t>
  </si>
  <si>
    <t>Crisis room</t>
  </si>
  <si>
    <t>Кризова кімната (кімната тимчасового перебування, під час складної ситуації у людини)</t>
  </si>
  <si>
    <t>Кризисная комната (комната временного пребывания, во время сложной ситуации у человека)</t>
  </si>
  <si>
    <t>daycare_children</t>
  </si>
  <si>
    <t>Daycare for children</t>
  </si>
  <si>
    <t>Догляд за дітьми</t>
  </si>
  <si>
    <t>Уход за детьми</t>
  </si>
  <si>
    <t>daycare_disabilities</t>
  </si>
  <si>
    <t>Daycare for people with disabilities</t>
  </si>
  <si>
    <t>Догляд за людьми з обмеженими можливостями</t>
  </si>
  <si>
    <t>Уход за людьми с ограниченными возможностями</t>
  </si>
  <si>
    <t>services_for_elderly</t>
  </si>
  <si>
    <t>Services for older people</t>
  </si>
  <si>
    <t>Послуги для людей похилого віку</t>
  </si>
  <si>
    <t>Услуги для пожилых людей</t>
  </si>
  <si>
    <t>govt_ngo_helplines</t>
  </si>
  <si>
    <t>Government or NGO helplines</t>
  </si>
  <si>
    <t>Урядові чи неурядові телефонні лінії довіри</t>
  </si>
  <si>
    <t>Правительственные или неправительственные телефонные линии доверия</t>
  </si>
  <si>
    <t>none_of_the_above</t>
  </si>
  <si>
    <t>None of the above</t>
  </si>
  <si>
    <t>Жодне з вищевказаного</t>
  </si>
  <si>
    <t>Ни одно из вышеуказанного</t>
  </si>
  <si>
    <t>safety_level</t>
  </si>
  <si>
    <t>very_safe</t>
  </si>
  <si>
    <t>Дуже безпечно</t>
  </si>
  <si>
    <t>Очень безопасно</t>
  </si>
  <si>
    <t>fairly_safe</t>
  </si>
  <si>
    <t>Досить безпечно</t>
  </si>
  <si>
    <t>Достаточно безопасно</t>
  </si>
  <si>
    <t>bit_unsafe</t>
  </si>
  <si>
    <t>Дещо небезпечно</t>
  </si>
  <si>
    <t>Немного небезопасно</t>
  </si>
  <si>
    <t>very_unsafe</t>
  </si>
  <si>
    <t>Дуже небезпечно (будь ласка, вкажіть чому - деталізуйте)</t>
  </si>
  <si>
    <t>Очень опасно (пожалуйста, укажите почему – детализируйте)</t>
  </si>
  <si>
    <t>negative_experiences</t>
  </si>
  <si>
    <t>comments_news_forums</t>
  </si>
  <si>
    <t>Ворожі/агресивні коментарі на форумах новин в Інтернеті</t>
  </si>
  <si>
    <t>Враждебные/агрессивные комментарии на форумах новостей в Интернете</t>
  </si>
  <si>
    <t>comments_social_media</t>
  </si>
  <si>
    <t>Ворожі/агресивні коментарі в соціальних мережах</t>
  </si>
  <si>
    <t>Враждебные/агрессивные комментарии в социальных сетях</t>
  </si>
  <si>
    <t>verbal_aggression</t>
  </si>
  <si>
    <t>Вербальна агресія</t>
  </si>
  <si>
    <t>Вербальная агрессия</t>
  </si>
  <si>
    <t>physical_attack</t>
  </si>
  <si>
    <t>Фізична атака</t>
  </si>
  <si>
    <t>Физическая атака</t>
  </si>
  <si>
    <t>discriminatory_behavior</t>
  </si>
  <si>
    <t>Discriminatory behavior (e.g. while searching for job, accommodation)</t>
  </si>
  <si>
    <t>Дискримінаційна поведінка (наприклад: під час пошуку роботи, житла)</t>
  </si>
  <si>
    <t>Дискриминационное поведение (например: при поиске работы, жилья)</t>
  </si>
  <si>
    <t>Інше - будь ласка, позначте:</t>
  </si>
  <si>
    <t>Прочее - пожалуйста, отметьте:</t>
  </si>
  <si>
    <t>social_tensions</t>
  </si>
  <si>
    <t>refugee_status</t>
  </si>
  <si>
    <t>Refugee status</t>
  </si>
  <si>
    <t>Статус біженця</t>
  </si>
  <si>
    <t>Статус беженца</t>
  </si>
  <si>
    <t>cultural_differences</t>
  </si>
  <si>
    <t>Cultural differences</t>
  </si>
  <si>
    <t>Культурні відмінності</t>
  </si>
  <si>
    <t>Культурные отличия</t>
  </si>
  <si>
    <t>language_discrimination</t>
  </si>
  <si>
    <t>Language discrimination</t>
  </si>
  <si>
    <t>Мовна дискримінація</t>
  </si>
  <si>
    <t>Языковая дискриминация</t>
  </si>
  <si>
    <t>nationality_discrimination</t>
  </si>
  <si>
    <t>Nationality discrimination</t>
  </si>
  <si>
    <t>Дискримінація за національністю</t>
  </si>
  <si>
    <t>Дискриминация по национальности</t>
  </si>
  <si>
    <t>competition_resources</t>
  </si>
  <si>
    <t>Competition for resources (housing, food/markets etc)</t>
  </si>
  <si>
    <t>Конкуренція за ресурси (житло, їжа/ринки тощо)</t>
  </si>
  <si>
    <t>Конкуренция за ресурсы (жилье, еда/рынки и т.п.)</t>
  </si>
  <si>
    <t>competition_jobs</t>
  </si>
  <si>
    <t>Competition for jobs</t>
  </si>
  <si>
    <t>Конкурс на робочі місця</t>
  </si>
  <si>
    <t>Конкурс на рабочие места</t>
  </si>
  <si>
    <t>disability</t>
  </si>
  <si>
    <t>Інвалідність</t>
  </si>
  <si>
    <t>Инвалидность</t>
  </si>
  <si>
    <t>sexual_orientation</t>
  </si>
  <si>
    <t>Sexual orientation</t>
  </si>
  <si>
    <t>Сексуальна орієнтація</t>
  </si>
  <si>
    <t>Сексуальная ориентация</t>
  </si>
  <si>
    <t>gender</t>
  </si>
  <si>
    <t>Gender</t>
  </si>
  <si>
    <t>Гендер</t>
  </si>
  <si>
    <t>ethnicity</t>
  </si>
  <si>
    <t>Ethnicity</t>
  </si>
  <si>
    <t>Етнічна приналежність</t>
  </si>
  <si>
    <t>Этническая принадлежность</t>
  </si>
  <si>
    <t>socioeconomic_status</t>
  </si>
  <si>
    <t>Socio-economic status</t>
  </si>
  <si>
    <t>Соціально-економічний статус</t>
  </si>
  <si>
    <t>Социально-экономический статус</t>
  </si>
  <si>
    <t>gbv_barriers</t>
  </si>
  <si>
    <t>lack_awareness</t>
  </si>
  <si>
    <t>Відсутність поінформованості</t>
  </si>
  <si>
    <t>Отсутствие осведомленности</t>
  </si>
  <si>
    <t>lack_trust_host_country</t>
  </si>
  <si>
    <t>Відсутність довіри до служб країни перебування</t>
  </si>
  <si>
    <t>Отсутствие доверия к службам страны пребывания</t>
  </si>
  <si>
    <t>stigma_shame</t>
  </si>
  <si>
    <t>Стигма і сором</t>
  </si>
  <si>
    <t>Стигма и стыд</t>
  </si>
  <si>
    <t>fear_retaliation</t>
  </si>
  <si>
    <t>Страх помсти</t>
  </si>
  <si>
    <t>Страх мести</t>
  </si>
  <si>
    <t>language_cultural_barriers</t>
  </si>
  <si>
    <t>Мовні та культурні бар'єри</t>
  </si>
  <si>
    <t>Языковые и культурные барьеры</t>
  </si>
  <si>
    <t>geographic_barriers</t>
  </si>
  <si>
    <t>Географічні бар'єри</t>
  </si>
  <si>
    <t>Географические барьеры</t>
  </si>
  <si>
    <t>financial_constraints</t>
  </si>
  <si>
    <t>Фінансові обмеження</t>
  </si>
  <si>
    <t>Финансовые ограничения</t>
  </si>
  <si>
    <t>inadequate_service_availability</t>
  </si>
  <si>
    <t>Недостатня доступність послуг</t>
  </si>
  <si>
    <t>Недостаточная доступность услуг</t>
  </si>
  <si>
    <t>legal_institutional_barriers</t>
  </si>
  <si>
    <t>Юридичні та інституційні перешкоди</t>
  </si>
  <si>
    <t>Юридические и институциональные препятствия</t>
  </si>
  <si>
    <t>lack_trained_professionals</t>
  </si>
  <si>
    <t>Відсутність підготовлених спеціалістів</t>
  </si>
  <si>
    <t>Отсутствие подготовленных специалистов</t>
  </si>
  <si>
    <t>discrimination_bias</t>
  </si>
  <si>
    <t>Дискримінація та упередженість</t>
  </si>
  <si>
    <t>Дискриминация и предвзятость</t>
  </si>
  <si>
    <t>no_barriers</t>
  </si>
  <si>
    <t>Немає перешкод</t>
  </si>
  <si>
    <t>Нет препятствий</t>
  </si>
  <si>
    <t>security_concerns</t>
  </si>
  <si>
    <t>no_concerns</t>
  </si>
  <si>
    <t>robbery</t>
  </si>
  <si>
    <t>Бути пограбованим</t>
  </si>
  <si>
    <t>Быть ограбленным</t>
  </si>
  <si>
    <t>threatened_violence</t>
  </si>
  <si>
    <t>Погрози насильством</t>
  </si>
  <si>
    <t>Угрозы насилием</t>
  </si>
  <si>
    <t>kidnapping</t>
  </si>
  <si>
    <t>Бути викраденим</t>
  </si>
  <si>
    <t>Быть похищенным</t>
  </si>
  <si>
    <t>deported</t>
  </si>
  <si>
    <t>Бути депортованим</t>
  </si>
  <si>
    <t>быть депортированным</t>
  </si>
  <si>
    <t>detention</t>
  </si>
  <si>
    <t>Утримання під вартою</t>
  </si>
  <si>
    <t>Содержание под стражей</t>
  </si>
  <si>
    <t>violence_household</t>
  </si>
  <si>
    <t>Насильство в родині</t>
  </si>
  <si>
    <t>Насилие в семье</t>
  </si>
  <si>
    <t>physical_harassment</t>
  </si>
  <si>
    <t>Страждання від фізичних домагань або насильства (не сексуального)</t>
  </si>
  <si>
    <t>Страдания от физических притязаний или насилия (не сексуального)</t>
  </si>
  <si>
    <t>verbal_harassment</t>
  </si>
  <si>
    <t>Страждання від словесних образ</t>
  </si>
  <si>
    <t>Страдания от словесных оскорблений</t>
  </si>
  <si>
    <t>sexual_harassment</t>
  </si>
  <si>
    <t>Страждання від сексуальних домагань або насильства</t>
  </si>
  <si>
    <t>Страдания от сексуальных домогательств или насилия</t>
  </si>
  <si>
    <t>trafficking</t>
  </si>
  <si>
    <t>Торгівля людьми</t>
  </si>
  <si>
    <t>Торговля людьми</t>
  </si>
  <si>
    <t>economic_violence</t>
  </si>
  <si>
    <t>Страждання від економічного насильства</t>
  </si>
  <si>
    <t>Страдания от экономического насилия</t>
  </si>
  <si>
    <t>discrimination_persecution</t>
  </si>
  <si>
    <t>Дискримінація або переслідування (через етнічну приналежність, статус, гендерну ідентичність або сексуальну орієнтацію тощо)</t>
  </si>
  <si>
    <t>Дискриминация или преследование (из-за этнической принадлежности, статуса, гендерной идентичности или сексуальной ориентации и т.п.)</t>
  </si>
  <si>
    <t>exploitation</t>
  </si>
  <si>
    <t>Експлуатація (тобто залучення до шкідливих форм праці, включно з сексуальною експлуатацію, задля економічної вигоди експлуататора)</t>
  </si>
  <si>
    <t>Эксплуатация (т.е. привлечение к вредным формам труда, включая сексуальную эксплуатацию, для экономической выгоды эксплуататора)</t>
  </si>
  <si>
    <t>confiscation_id_papers</t>
  </si>
  <si>
    <t>Вилучення документів, що посвідчують особу (якщо актуально)</t>
  </si>
  <si>
    <t>Изъятие документов, удостоверяющих личность (если актуально)</t>
  </si>
  <si>
    <t>increased_vulnerability_to_violence_online</t>
  </si>
  <si>
    <t>Підвищена вразливість до насильства в Інтернеті</t>
  </si>
  <si>
    <t>Повышенная уязвимость к насилию в Интернете</t>
  </si>
  <si>
    <t>security_concerns_child</t>
  </si>
  <si>
    <t>physical_violence_within_home</t>
  </si>
  <si>
    <t>Фізичне насильство вдома</t>
  </si>
  <si>
    <t>Физическое насилие дома</t>
  </si>
  <si>
    <t>physical_violence_in_the_community</t>
  </si>
  <si>
    <t>Фізичне насильство в суспільстві</t>
  </si>
  <si>
    <t>Физическое насилие в обществе</t>
  </si>
  <si>
    <t>psychological_violence_within_home</t>
  </si>
  <si>
    <t>Психологічне насильство вдома</t>
  </si>
  <si>
    <t>Психологическое насилие дома</t>
  </si>
  <si>
    <t>psychological_violence_in_the_community</t>
  </si>
  <si>
    <t>Психологічне насильство в суспільстві</t>
  </si>
  <si>
    <t>Психологическое насилие в обществе</t>
  </si>
  <si>
    <t>worsened_mental_health_and_psycho_social_wellbeing</t>
  </si>
  <si>
    <t>Погіршення психічного та психосоціального самопочуття</t>
  </si>
  <si>
    <t>Ухудшение психического и психосоциального самочувствия</t>
  </si>
  <si>
    <t>sexual_violence_in_home</t>
  </si>
  <si>
    <t>Сексуальне насильство вдома</t>
  </si>
  <si>
    <t>Сексуальное насилие дома</t>
  </si>
  <si>
    <t>sexual_violence_in_community</t>
  </si>
  <si>
    <t>Сексуальне насильство в суспільстві</t>
  </si>
  <si>
    <t>Сексуальное насилие в обществе</t>
  </si>
  <si>
    <t>increased_vulnerability_to_neglect</t>
  </si>
  <si>
    <t>Підвищена вразливість до зневаги вдома</t>
  </si>
  <si>
    <t>Повышенная уязвимость к пренебрежению дома</t>
  </si>
  <si>
    <t>increased_vulnerability_to_abuse</t>
  </si>
  <si>
    <t>Підвищена вразливість до зловживань</t>
  </si>
  <si>
    <t>Повышенная уязвимость к злоупотреблениям</t>
  </si>
  <si>
    <t>increased_risks_of_trafficking</t>
  </si>
  <si>
    <t>Підвищені ризики торгівлі людьми</t>
  </si>
  <si>
    <t>Повышенные риски торговли людьми</t>
  </si>
  <si>
    <t>increased_risks_of_separation_from_the_family_and_or_placement_into_residential_facility</t>
  </si>
  <si>
    <t>Підвищені ризики розлучення з родиною та/або поселення в закладі-інтернаті</t>
  </si>
  <si>
    <t>Повышенные риски развода с семьей и/или поселения в заведении-интернате</t>
  </si>
  <si>
    <t>Інше - будь ласка, позначте</t>
  </si>
  <si>
    <t>Прочее - пожалуйста, отметьте</t>
  </si>
  <si>
    <t>services</t>
  </si>
  <si>
    <t>police</t>
  </si>
  <si>
    <t>Police</t>
  </si>
  <si>
    <t>Поліція</t>
  </si>
  <si>
    <t>Полиция</t>
  </si>
  <si>
    <t>government</t>
  </si>
  <si>
    <t>Other Government agency/Institution (including Government helplines)</t>
  </si>
  <si>
    <t>Інша державна установа/відомство (в т.ч. державні гарячі лінії)</t>
  </si>
  <si>
    <t>Другое государственное учреждение/ведомство (в т.ч. государственные горячие линии)</t>
  </si>
  <si>
    <t>ngo</t>
  </si>
  <si>
    <t>NGO (including NGO Helplines)</t>
  </si>
  <si>
    <t>НУО (включно з телефонами довіри НУО)</t>
  </si>
  <si>
    <t>НПО (включая телефоны доверия НПО)</t>
  </si>
  <si>
    <t>no_services</t>
  </si>
  <si>
    <t>I do not know of any services</t>
  </si>
  <si>
    <t>Я не знаю жодної служби</t>
  </si>
  <si>
    <t>Я не знаю ни одной службы</t>
  </si>
  <si>
    <t>no_trust</t>
  </si>
  <si>
    <t>I would not be comfortable/trust to report to any of the above</t>
  </si>
  <si>
    <t>Мені було б незручно/не довіряю повідомляти про такі випадки будь-кому з перелічених вище</t>
  </si>
  <si>
    <t>Мне было бы неудобно/не доверяю сообщать о таких случаях любому из вышеперечисленных</t>
  </si>
  <si>
    <t>not_aware</t>
  </si>
  <si>
    <t>I am not aware how to report these cases</t>
  </si>
  <si>
    <t>Я не знаю, як повідомляти про такі випадки</t>
  </si>
  <si>
    <t>Я не знаю, как сообщать о таких случаях</t>
  </si>
  <si>
    <t>Інше (вкажіть)</t>
  </si>
  <si>
    <t>yes_no_no_dk</t>
  </si>
  <si>
    <t>Don't Know</t>
  </si>
  <si>
    <t>frequency</t>
  </si>
  <si>
    <t>rarely</t>
  </si>
  <si>
    <t>Rarely (1-2)</t>
  </si>
  <si>
    <t>Рідко (1-2)</t>
  </si>
  <si>
    <t>Редко (1-2)</t>
  </si>
  <si>
    <t>sometimes</t>
  </si>
  <si>
    <t>Sometimes (3-10)</t>
  </si>
  <si>
    <t>Іноді (3-10)</t>
  </si>
  <si>
    <t>Иногда (3-10)</t>
  </si>
  <si>
    <t>often</t>
  </si>
  <si>
    <t>Often (10+ times)</t>
  </si>
  <si>
    <t>Часто (10+ разів)</t>
  </si>
  <si>
    <t>Часто (10+ раз)</t>
  </si>
  <si>
    <t>lcsi</t>
  </si>
  <si>
    <t>no_not_needed</t>
  </si>
  <si>
    <t>No, didn't need to apply this coping strategy</t>
  </si>
  <si>
    <t>Ні, не потрібно було застосовувати цю стратегію подолання</t>
  </si>
  <si>
    <t>Нет, не нужно было применять эту стратегию преодоления</t>
  </si>
  <si>
    <t>no_already_credit</t>
  </si>
  <si>
    <t>No, because we already purchased food on credit or borrowed food and cannot continue to do it.</t>
  </si>
  <si>
    <t>Ні, тому що ми вже купували їжу в кредит або брали їжу в борг і не можемо продовжувати це робити.</t>
  </si>
  <si>
    <t>Нет, потому что мы уже покупали еду в кредит или брали еду взаймы и не можем продолжать это делать.</t>
  </si>
  <si>
    <t>no_reduced_hlt_exp</t>
  </si>
  <si>
    <t>No, because we already reduced essential health expenditures within the last 12 months and cannot continue to do it</t>
  </si>
  <si>
    <t>Ні, тому що ми вже скоротили основні витрати на охорону здоров'я протягом останніх 12 місяців і не можемо продовжувати це робити</t>
  </si>
  <si>
    <t>Нет, потому что мы уже сократили основные расходы на здравоохранение за последние 12 месяцев и не можем продолжать это делать</t>
  </si>
  <si>
    <t>health</t>
  </si>
  <si>
    <t>no_reduced_edu_exp</t>
  </si>
  <si>
    <t>No, because we already reduced essential education expenditures within the last 12 months and cannot continue to do it</t>
  </si>
  <si>
    <t>Ні, тому що ми вже скорочували основні витрати на освіту протягом останніх 12 місяців і не можемо продовжувати це робити</t>
  </si>
  <si>
    <t>Нет, потому что мы уже сокращали основные расходы на образование за последние 12 месяцев и не можем продолжать это делать</t>
  </si>
  <si>
    <t>no_out_of_school</t>
  </si>
  <si>
    <t>No, because we already withdrew school-aged children from school within the last 12 months</t>
  </si>
  <si>
    <t>Ні, тому що діти шкільного віку вже припинили відвідування школи протягом останніх 12 місяців</t>
  </si>
  <si>
    <t>Нет, потому что дети школьного возраста уже прекратили посещение школы за последние 12 месяцев.</t>
  </si>
  <si>
    <t>outofschool</t>
  </si>
  <si>
    <t>no_migrated</t>
  </si>
  <si>
    <t>No, because we already migrated/became displaced within the last 12 months</t>
  </si>
  <si>
    <t>Ні, тому що ми вже мігрували/переміщувалися протягом останніх 12 місяців</t>
  </si>
  <si>
    <t>Нет, потому что мы уже мигрировали/переселялись в течение последних 12 месяцев</t>
  </si>
  <si>
    <t>migrated</t>
  </si>
  <si>
    <t>no_school_aged</t>
  </si>
  <si>
    <t>No, because we already involved school aged children in this activity in the last 12 months</t>
  </si>
  <si>
    <t>Ні, тому що ми вже залучали дітей шкільного віку до цієї діяльності протягом останніх 12 місяців</t>
  </si>
  <si>
    <t>Нет, потому что мы уже привлекали детей школьного возраста к этой деятельности за последние 12 месяцев.</t>
  </si>
  <si>
    <t>schoolaged</t>
  </si>
  <si>
    <t>no_high_risk</t>
  </si>
  <si>
    <t>No, because we already have engaged in high-risk or dangerous work/job within the last 12 months and cannot continue to do it</t>
  </si>
  <si>
    <t>Ні, тому що ми вже були залучені до роботи з підвищеним ризиком або небезпечної роботи/роботи протягом останніх 12 місяців і не можемо продовжувати її виконувати</t>
  </si>
  <si>
    <t>Нет, потому что мы уже были вовлечены в работу с повышенным риском или опасной работы/работы в течение последних 12 месяцев и не можем продолжать ее выполнять</t>
  </si>
  <si>
    <t>highrisk</t>
  </si>
  <si>
    <t>no_assets_sold</t>
  </si>
  <si>
    <t>No, because we already sold those assets or have engaged in this activity within the last 12 months and cannot continue to do it</t>
  </si>
  <si>
    <t>Ні, тому що ми вже продали ці активи або займалися цією діяльністю протягом останніх 12 місяців і не можемо продовжувати це робити</t>
  </si>
  <si>
    <t>Нет, потому что мы уже продали эти активы или занимались этой деятельностью за последние 12 месяцев и не можем продолжать это делать</t>
  </si>
  <si>
    <t>assets</t>
  </si>
  <si>
    <t>Not applicable (don’t have access to this strategy)</t>
  </si>
  <si>
    <t>Не має відношення (не маємо доступу до цієї стратегії)</t>
  </si>
  <si>
    <t>Неприменимо (не имеем доступа к этой стратегии)</t>
  </si>
  <si>
    <t>goods_services</t>
  </si>
  <si>
    <t>more</t>
  </si>
  <si>
    <t>More goods and services</t>
  </si>
  <si>
    <t>Більше товарів і послуг</t>
  </si>
  <si>
    <t>Больше товаров и услуг</t>
  </si>
  <si>
    <t>same</t>
  </si>
  <si>
    <t>The same amount</t>
  </si>
  <si>
    <t>Однакова кількість</t>
  </si>
  <si>
    <t>Одинаковое количество</t>
  </si>
  <si>
    <t>fewer</t>
  </si>
  <si>
    <t>Fewer goods and services</t>
  </si>
  <si>
    <t>Менше товарів і послуг</t>
  </si>
  <si>
    <t>Меньше товаров и услуг</t>
  </si>
  <si>
    <t>income_sources_l</t>
  </si>
  <si>
    <t>reduced_income</t>
  </si>
  <si>
    <t>Reduced income from job loss, reduced work hours or lower wages/salary</t>
  </si>
  <si>
    <t>Зменшення доходу через втрату роботи, скорочення робочого часу або нижчу заробітну плату</t>
  </si>
  <si>
    <t>Уменьшение дохода из-за потери работы, сокращения рабочего времени или более низкой заработной платы</t>
  </si>
  <si>
    <t>difficulty_finding_work</t>
  </si>
  <si>
    <t>Difficulty finding work due to language barriers, lack of qualifications or discrimination</t>
  </si>
  <si>
    <t>Труднощі з пошуком роботи через мовний бар'єр, недостатню кваліфікацію або дискримінацію</t>
  </si>
  <si>
    <t>Трудности с поиском работы из-за языкового барьера, недостаточной квалификации или дискриминации</t>
  </si>
  <si>
    <t>increased_expenses</t>
  </si>
  <si>
    <t>Increased expenses from unexpected events such as medical bills, family emergencies</t>
  </si>
  <si>
    <t>Збільшення витрат через непередбачувані події, такі як медичні рахунки, екстрені сімейні обставини</t>
  </si>
  <si>
    <t>Увеличение расходов из-за непредвиденных событий, таких как медицинские счета, экстренные семейные обстоятельства</t>
  </si>
  <si>
    <t>housing_education_expenses</t>
  </si>
  <si>
    <t>Increased expenses for housing, or education</t>
  </si>
  <si>
    <t>Збільшення витрат на житло чи освіту</t>
  </si>
  <si>
    <t>Увеличение расходов на жилье или образование</t>
  </si>
  <si>
    <t>increased_debt</t>
  </si>
  <si>
    <t>Increased debt from loans, credit card payments or other financial obligations</t>
  </si>
  <si>
    <t>Збільшення боргу за кредитами, платежами за кредитними картками чи іншими фінансовими зобов'язаннями</t>
  </si>
  <si>
    <t>Увеличение долга по кредитам, платежам по кредитным картам или другим финансовым обязательствам</t>
  </si>
  <si>
    <t>no_financial_assistance</t>
  </si>
  <si>
    <t>No longer receiving financial assistance from government or other organizations</t>
  </si>
  <si>
    <t>Припинення отримання фінансової допомоги від уряду чи інших організацій</t>
  </si>
  <si>
    <t>Прекращение получения финансовой помощи от правительства или других организаций</t>
  </si>
  <si>
    <t>household_items</t>
  </si>
  <si>
    <t>telephone</t>
  </si>
  <si>
    <t>Telephone</t>
  </si>
  <si>
    <t>Телефон</t>
  </si>
  <si>
    <t>colour_tv</t>
  </si>
  <si>
    <t>Colour TV</t>
  </si>
  <si>
    <t>Кольоровий телевізор</t>
  </si>
  <si>
    <t>Цветной телевизор</t>
  </si>
  <si>
    <t>furniture</t>
  </si>
  <si>
    <t>Furniture</t>
  </si>
  <si>
    <t>Меблі</t>
  </si>
  <si>
    <t>Мебель</t>
  </si>
  <si>
    <t>computer_laptop</t>
  </si>
  <si>
    <t>Computer / Laptop</t>
  </si>
  <si>
    <t>Комп'ютер / ноутбук</t>
  </si>
  <si>
    <t>Компьютер/ноутбук</t>
  </si>
  <si>
    <t>washing_machine</t>
  </si>
  <si>
    <t>Washing Machine</t>
  </si>
  <si>
    <t>Пральна машина</t>
  </si>
  <si>
    <t>Стиральная машина</t>
  </si>
  <si>
    <t>personal_car</t>
  </si>
  <si>
    <t>Personal Car</t>
  </si>
  <si>
    <t>Особистий автомобіль</t>
  </si>
  <si>
    <t>Личный автомобиль</t>
  </si>
  <si>
    <t>personal_motorbike</t>
  </si>
  <si>
    <t>Personal Motorbike / Scooter</t>
  </si>
  <si>
    <t>Особистий мотоцикл / скутер</t>
  </si>
  <si>
    <t>Личный мотоцикл/скутер</t>
  </si>
  <si>
    <t>new_clothes</t>
  </si>
  <si>
    <t>New clothes with the purpose of replacing worn-out clothes</t>
  </si>
  <si>
    <t>Новий одяг з метою заміни зношеного одягу</t>
  </si>
  <si>
    <t>Новая одежда с целью замены изношенной одежды</t>
  </si>
  <si>
    <t>internet_connection</t>
  </si>
  <si>
    <t>Internet connection at home (for personal use)</t>
  </si>
  <si>
    <t>Підключення до Інтернету вдома (для особистого користування)</t>
  </si>
  <si>
    <t>Подключение к Интернету дома (для личного пользования)</t>
  </si>
  <si>
    <t>income_source</t>
  </si>
  <si>
    <t>no_income</t>
  </si>
  <si>
    <t>Відсутність доходу</t>
  </si>
  <si>
    <t>Отсутствие дохода</t>
  </si>
  <si>
    <t>employment_income</t>
  </si>
  <si>
    <t>Дохід від зайнятості</t>
  </si>
  <si>
    <t>Доход от трудовой деятельности</t>
  </si>
  <si>
    <t>income_source_old</t>
  </si>
  <si>
    <t>employment_host_country</t>
  </si>
  <si>
    <t>Full time employment in the host country (30+ hours per week)</t>
  </si>
  <si>
    <t>Повна зайнятість у приймаючій країні (30+ годин на тиждень)</t>
  </si>
  <si>
    <t>Полная занятость в принимающей стране (30+ часов в неделю)</t>
  </si>
  <si>
    <t>part_time_emp</t>
  </si>
  <si>
    <t>Part time employment in the host country (less than 30 hours per week)</t>
  </si>
  <si>
    <t>Неповна зайнятість у приймаючій країні (менше 30 годин на тиждень)</t>
  </si>
  <si>
    <t>Неполная занятость в принимающей стране (менее 30 часов в неделю)</t>
  </si>
  <si>
    <t>self_employment</t>
  </si>
  <si>
    <t>Income from self-employment, business or activities generating money</t>
  </si>
  <si>
    <t>Дохід від самозайнятості, бізнесу або діяльності, що приносить гроші</t>
  </si>
  <si>
    <t>Доход от самозанятости, бизнеса или деятельности, приносящей деньги</t>
  </si>
  <si>
    <t>remote_empoyment_ukr</t>
  </si>
  <si>
    <t>Remote employment (Ukraine)</t>
  </si>
  <si>
    <t>Дистанційне працевлаштування (Україна)</t>
  </si>
  <si>
    <t>Дистанционное трудоустройство (Украина)</t>
  </si>
  <si>
    <t>remote_empoyment_oth</t>
  </si>
  <si>
    <t>Remote employment (other)</t>
  </si>
  <si>
    <t>Дистанційне працевлаштування (інше)</t>
  </si>
  <si>
    <t>Удаленное трудоустройство (прочее)</t>
  </si>
  <si>
    <t>social_protection_host_govt</t>
  </si>
  <si>
    <t>Соціальні виплати від уряду країни перебування</t>
  </si>
  <si>
    <t>Социальные выплаты от правительства страны пребывания</t>
  </si>
  <si>
    <t>social_protection_ukr_govt</t>
  </si>
  <si>
    <t>Соціальні виплати від уряду України</t>
  </si>
  <si>
    <t>Социальные выплаты от правительства Украины</t>
  </si>
  <si>
    <t>other_sources</t>
  </si>
  <si>
    <t>Інші джерела (ООН/Міжнародні організації, інвестиції/власність, кредити)</t>
  </si>
  <si>
    <t>Другие источники (ООН/МНПО, инвестиции/имущество, займы)</t>
  </si>
  <si>
    <t>income_type</t>
  </si>
  <si>
    <t>regular_employment</t>
  </si>
  <si>
    <t>Salary from regular employment</t>
  </si>
  <si>
    <t>Зарплата від постійного працевлаштування</t>
  </si>
  <si>
    <t>Зарплата от постоянного трудоустройства</t>
  </si>
  <si>
    <t>casual_temporary</t>
  </si>
  <si>
    <t>Casual or temporary work</t>
  </si>
  <si>
    <t>Випадкова або тимчасова робота</t>
  </si>
  <si>
    <t>Случайная или временная работа</t>
  </si>
  <si>
    <t>Дохід від самозайнятості, бізнесу або діяльності, що приносить прибуток</t>
  </si>
  <si>
    <t>Доход от самозанятости, бизнеса или деятельности, приносящий прибыль</t>
  </si>
  <si>
    <t>Інше (вкажіть, будь ласка)</t>
  </si>
  <si>
    <t>Прочее (укажите, пожалуйста)</t>
  </si>
  <si>
    <t>benefits_type</t>
  </si>
  <si>
    <t>accommodation_allowance</t>
  </si>
  <si>
    <t>Допомога на оплату житла</t>
  </si>
  <si>
    <t>Пособие на оплату жилья</t>
  </si>
  <si>
    <t>hst</t>
  </si>
  <si>
    <t>child_family_grant</t>
  </si>
  <si>
    <t>Допомога на дитину або родину</t>
  </si>
  <si>
    <t>Помощь на ребенка или семью</t>
  </si>
  <si>
    <t>all</t>
  </si>
  <si>
    <t>disability_grant</t>
  </si>
  <si>
    <t>Допомога у зв'язку з інвалідністю</t>
  </si>
  <si>
    <t>Пособие по инвалидности</t>
  </si>
  <si>
    <t>unemployment_grant</t>
  </si>
  <si>
    <t>Допомога по безробіттю</t>
  </si>
  <si>
    <t>Пособие по безработице</t>
  </si>
  <si>
    <t>emp_injury_benefit</t>
  </si>
  <si>
    <t>Допомога у зв'язку з виробничою травмою</t>
  </si>
  <si>
    <t>Помощь в связи с производственной травмой</t>
  </si>
  <si>
    <t>oth_vul_benefit</t>
  </si>
  <si>
    <t>Інша допомога для соціально незахищених верств населення</t>
  </si>
  <si>
    <t>Другая помощь для социально незащищенных слоев населения</t>
  </si>
  <si>
    <t>pension</t>
  </si>
  <si>
    <t>Пенсійна допомога</t>
  </si>
  <si>
    <t>Пенсионная помощь</t>
  </si>
  <si>
    <t>business_grant</t>
  </si>
  <si>
    <t>Бізнес-грант</t>
  </si>
  <si>
    <t>Бизнес-грант</t>
  </si>
  <si>
    <t>training_grant</t>
  </si>
  <si>
    <t>Грант на навчання</t>
  </si>
  <si>
    <t>Грант на обучение</t>
  </si>
  <si>
    <t>low_income_support</t>
  </si>
  <si>
    <t>Low income support allowance (e.g. subsistence allowance, guaranteed minimal income allowance, low-income social benefit)</t>
  </si>
  <si>
    <t>Допомога з малозабезпечення (наприклад, допомога на прожиття, гарантована мінімальна допомога з доходу, соціальна допомога з малозабезпеченням)</t>
  </si>
  <si>
    <t>Пособие по поддержке малоимущих (например, пособие по прожиточному минимуму, гарантированное минимальное пособие по доходу, социальное пособие малоимущим)</t>
  </si>
  <si>
    <t>oth_gov_benefit</t>
  </si>
  <si>
    <t>Інша державна допомога (вкажіть)</t>
  </si>
  <si>
    <t>Другая государственная помощь (укажите)</t>
  </si>
  <si>
    <t>other_source</t>
  </si>
  <si>
    <t>Інше джерело (вкажіть)</t>
  </si>
  <si>
    <t>Другой источник (укажите)</t>
  </si>
  <si>
    <t>oth_inc_src</t>
  </si>
  <si>
    <t>cash_assistance</t>
  </si>
  <si>
    <t>Грошова допомога від гуманітарних організацій</t>
  </si>
  <si>
    <t>Денежная помощь от гуманитарных организаций</t>
  </si>
  <si>
    <t>investment_savings_property</t>
  </si>
  <si>
    <t>Доходи від інвестицій, заощаджень, нерухомості</t>
  </si>
  <si>
    <t>Доходы от инвестиций, сбережений, недвижимости</t>
  </si>
  <si>
    <t>loans_credits</t>
  </si>
  <si>
    <t>Позики або кредити</t>
  </si>
  <si>
    <t>Ссуды или кредиты</t>
  </si>
  <si>
    <t>transfers_ukraine</t>
  </si>
  <si>
    <t>Перекази від родичів або друзів в Україні</t>
  </si>
  <si>
    <t>Переводы от родственников или друзей в Украине</t>
  </si>
  <si>
    <t>transfers_outside_ukraine</t>
  </si>
  <si>
    <t>Перекази від родичів або друзів за межами України</t>
  </si>
  <si>
    <t>Переводы от родственников или друзей за пределами Украины</t>
  </si>
  <si>
    <t>soc_benefits</t>
  </si>
  <si>
    <t>no_benefit</t>
  </si>
  <si>
    <t>No benefit received</t>
  </si>
  <si>
    <t>Не отримували жодної допомоги</t>
  </si>
  <si>
    <t>Не получали никакой помощи</t>
  </si>
  <si>
    <t>social_protection_cash</t>
  </si>
  <si>
    <t>Social protection cash benefit</t>
  </si>
  <si>
    <t>Соціальна грошова допомога</t>
  </si>
  <si>
    <t>Социальная денежная помощь</t>
  </si>
  <si>
    <t>parental_benefit</t>
  </si>
  <si>
    <t>Допомога по догляду за дитиною</t>
  </si>
  <si>
    <t>Пособие по уходу за ребенком</t>
  </si>
  <si>
    <t>disability_benefit</t>
  </si>
  <si>
    <t>Помощь в связи с инвалидностью</t>
  </si>
  <si>
    <t>unemployment_benefit</t>
  </si>
  <si>
    <t>employment_injury_benefit</t>
  </si>
  <si>
    <t>Допомога у зв'язку з трудовим каліцтвом</t>
  </si>
  <si>
    <t>Помощь в связи с трудовым увечьем</t>
  </si>
  <si>
    <t>other_vulnerability_benefit</t>
  </si>
  <si>
    <t>Допомога у зв'язку з іншою вразливістю</t>
  </si>
  <si>
    <t>Помощь в связи с другой уязвимостью</t>
  </si>
  <si>
    <t>social_assistance_cash</t>
  </si>
  <si>
    <t>Social assistance cash benefit</t>
  </si>
  <si>
    <t>Грошова допомога по соціальному забезпеченню</t>
  </si>
  <si>
    <t>Денежная помощь по социальному обеспечению</t>
  </si>
  <si>
    <t>other_government_benefit</t>
  </si>
  <si>
    <t>Other government benefit (specify)</t>
  </si>
  <si>
    <t>Інша урядова допомога (вкажіть)</t>
  </si>
  <si>
    <t>Другая правительственная помощь (укажите)</t>
  </si>
  <si>
    <t>disability_benefits_un_intl</t>
  </si>
  <si>
    <t>Benefits from disability from UN/international agencies</t>
  </si>
  <si>
    <t>Виплати по інвалідності від ООН/міжнародних організацій</t>
  </si>
  <si>
    <t>Выплаты по инвалидности от ООН/международных организаций</t>
  </si>
  <si>
    <t>cash_benefits_un_intl</t>
  </si>
  <si>
    <t>Cash benefits from UN/international agencies</t>
  </si>
  <si>
    <t>Грошова допомога від ООН/міжнародних організацій</t>
  </si>
  <si>
    <t>Денежная помощь от ООН/международных организаций</t>
  </si>
  <si>
    <t>satisfaction</t>
  </si>
  <si>
    <t>very_satisfied</t>
  </si>
  <si>
    <t>Yes - Very Satisfied</t>
  </si>
  <si>
    <t>Так - дуже задоволений</t>
  </si>
  <si>
    <t>Да – очень доволен</t>
  </si>
  <si>
    <t>somewhat_satisfied</t>
  </si>
  <si>
    <t>Yes - Somewhat Satisfied</t>
  </si>
  <si>
    <t>Так - скоріше задоволений</t>
  </si>
  <si>
    <t>Да – скорее доволен</t>
  </si>
  <si>
    <t>neither_satisfied</t>
  </si>
  <si>
    <t>Neither Satisfied or Dissatisfied</t>
  </si>
  <si>
    <t>Ані задоволений, ані незадоволений</t>
  </si>
  <si>
    <t>Ни доволен, ни недоволен</t>
  </si>
  <si>
    <t>dissatisfied</t>
  </si>
  <si>
    <t>Ні - незадоволений</t>
  </si>
  <si>
    <t>Нет - недоволен</t>
  </si>
  <si>
    <t>very_dissatisfied</t>
  </si>
  <si>
    <t>No - Very Dissatisfied</t>
  </si>
  <si>
    <t>Ні - дуже незадоволений</t>
  </si>
  <si>
    <t>Нет - очень недоволен</t>
  </si>
  <si>
    <t>benefits_type_ukr</t>
  </si>
  <si>
    <t>Допомога по інвалідності</t>
  </si>
  <si>
    <t>old_age_pension</t>
  </si>
  <si>
    <t>Пенсія за віком</t>
  </si>
  <si>
    <t>Пенсия по возрасту</t>
  </si>
  <si>
    <t>Інша допомога у зв'язку з соціальною незахищеністю</t>
  </si>
  <si>
    <t>Другая помощь в связи с социальной незащищенностью</t>
  </si>
  <si>
    <t>other_ukr_govt_benefit</t>
  </si>
  <si>
    <t>інша українська урядова допомога (вкажіть)</t>
  </si>
  <si>
    <t>другая украинская правительственная помощь (укажите)</t>
  </si>
  <si>
    <t>benefits_type_ukr_arr</t>
  </si>
  <si>
    <t>Не отримував жодної допомоги</t>
  </si>
  <si>
    <t>Не получал никакой помощи</t>
  </si>
  <si>
    <t>Інша соціальна допомога у зв'язку з вразливістю</t>
  </si>
  <si>
    <t>Другая социальная помощь в связи с уязвимостью</t>
  </si>
  <si>
    <t>Інша українська урядова допомога (вкажіть)</t>
  </si>
  <si>
    <t>raion</t>
  </si>
  <si>
    <t>UA0102</t>
  </si>
  <si>
    <t>Bakhchysaraiskyi</t>
  </si>
  <si>
    <t>Бахчисарайський</t>
  </si>
  <si>
    <t>Бахчисарайский</t>
  </si>
  <si>
    <t>UA0104</t>
  </si>
  <si>
    <t>Bilohirskyi</t>
  </si>
  <si>
    <t>Білогірський</t>
  </si>
  <si>
    <t>Белогорский</t>
  </si>
  <si>
    <t>UA0106</t>
  </si>
  <si>
    <t>Dzhankoiskyi</t>
  </si>
  <si>
    <t>Джанкойський</t>
  </si>
  <si>
    <t>Джанкойский</t>
  </si>
  <si>
    <t>UA0118</t>
  </si>
  <si>
    <t>Feodosiiskyi</t>
  </si>
  <si>
    <t>Феодосійський</t>
  </si>
  <si>
    <t>Феодосийский</t>
  </si>
  <si>
    <t>UA0110</t>
  </si>
  <si>
    <t>Kerchynskyi</t>
  </si>
  <si>
    <t>Керченський</t>
  </si>
  <si>
    <t>Керченский</t>
  </si>
  <si>
    <t>UA0112</t>
  </si>
  <si>
    <t>Kurmanskyi</t>
  </si>
  <si>
    <t>Курманський</t>
  </si>
  <si>
    <t>Курманский</t>
  </si>
  <si>
    <t>UA0114</t>
  </si>
  <si>
    <t>Perekopskyi</t>
  </si>
  <si>
    <t>Перекопський</t>
  </si>
  <si>
    <t>Перекопский</t>
  </si>
  <si>
    <t>UA0116</t>
  </si>
  <si>
    <t>Simferopolskyi</t>
  </si>
  <si>
    <t>Сімферопільський</t>
  </si>
  <si>
    <t>Симферопольский</t>
  </si>
  <si>
    <t>UA0120</t>
  </si>
  <si>
    <t>Yaltynskyi</t>
  </si>
  <si>
    <t>Ялтинський</t>
  </si>
  <si>
    <t>Ялтинский</t>
  </si>
  <si>
    <t>UA0108</t>
  </si>
  <si>
    <t>Yevpatoriiskyi</t>
  </si>
  <si>
    <t>Євпаторійський</t>
  </si>
  <si>
    <t>Евпаторийский</t>
  </si>
  <si>
    <t>UA0504</t>
  </si>
  <si>
    <t>Haisynskyi</t>
  </si>
  <si>
    <t>Гайсинський</t>
  </si>
  <si>
    <t>Гайсинский</t>
  </si>
  <si>
    <t>UA0512</t>
  </si>
  <si>
    <t>Khmilnytskyi</t>
  </si>
  <si>
    <t>Хмільницький</t>
  </si>
  <si>
    <t>Хмельницкий</t>
  </si>
  <si>
    <t>UA0508</t>
  </si>
  <si>
    <t>Mohyliv-Podilskyi</t>
  </si>
  <si>
    <t>Могилів-Подільський</t>
  </si>
  <si>
    <t>Могилев-Подольский</t>
  </si>
  <si>
    <t>UA0510</t>
  </si>
  <si>
    <t>Tulchynskyi</t>
  </si>
  <si>
    <t>Тульчинський</t>
  </si>
  <si>
    <t>Тульчинский</t>
  </si>
  <si>
    <t>UA0502</t>
  </si>
  <si>
    <t>Vinnytskyi</t>
  </si>
  <si>
    <t>Вінницький</t>
  </si>
  <si>
    <t>Винницкий</t>
  </si>
  <si>
    <t>UA0506</t>
  </si>
  <si>
    <t>Zhmerynskyi</t>
  </si>
  <si>
    <t>Жмеринський</t>
  </si>
  <si>
    <t>Жмеринский</t>
  </si>
  <si>
    <t>UA0704</t>
  </si>
  <si>
    <t>Kamin-Kashyrskyi</t>
  </si>
  <si>
    <t>Камінь-Каширський</t>
  </si>
  <si>
    <t>Камень-Каширский</t>
  </si>
  <si>
    <t>UA0706</t>
  </si>
  <si>
    <t>Kovelskyi</t>
  </si>
  <si>
    <t>Ковельський</t>
  </si>
  <si>
    <t>Ковельский</t>
  </si>
  <si>
    <t>UA0708</t>
  </si>
  <si>
    <t>Lutskyi</t>
  </si>
  <si>
    <t>Луцький</t>
  </si>
  <si>
    <t>Луцкий</t>
  </si>
  <si>
    <t>UA0702</t>
  </si>
  <si>
    <t>Volodymyr-Volynskyi</t>
  </si>
  <si>
    <t>Володимир-Волинський</t>
  </si>
  <si>
    <t>Владимир-Волынский</t>
  </si>
  <si>
    <t>UA1202</t>
  </si>
  <si>
    <t>Dniprovskyi</t>
  </si>
  <si>
    <t>Дніпровський</t>
  </si>
  <si>
    <t>Днепровский</t>
  </si>
  <si>
    <t>UA1204</t>
  </si>
  <si>
    <t>Kamianskyi</t>
  </si>
  <si>
    <t>Кам'янський</t>
  </si>
  <si>
    <t>Каменский</t>
  </si>
  <si>
    <t>UA1206</t>
  </si>
  <si>
    <t>Kryvorizkyi</t>
  </si>
  <si>
    <t>Криворізький</t>
  </si>
  <si>
    <t>Криворожский</t>
  </si>
  <si>
    <t>UA1208</t>
  </si>
  <si>
    <t>Nikopolskyi</t>
  </si>
  <si>
    <t>Нікопольський</t>
  </si>
  <si>
    <t>Никопольский</t>
  </si>
  <si>
    <t>UA1210</t>
  </si>
  <si>
    <t>Novomoskovskyi</t>
  </si>
  <si>
    <t>Новомосковський</t>
  </si>
  <si>
    <t>Новомосковский</t>
  </si>
  <si>
    <t>UA1212</t>
  </si>
  <si>
    <t>Pavlohradskyi</t>
  </si>
  <si>
    <t>Павлоградський</t>
  </si>
  <si>
    <t>Павлоградский</t>
  </si>
  <si>
    <t>UA1214</t>
  </si>
  <si>
    <t>Synelnykivskyi</t>
  </si>
  <si>
    <t>Синельниківський</t>
  </si>
  <si>
    <t>Синельниковский</t>
  </si>
  <si>
    <t>UA1402</t>
  </si>
  <si>
    <t>Bakhmutskyi</t>
  </si>
  <si>
    <t>Бахмутський</t>
  </si>
  <si>
    <t>Бахмутский</t>
  </si>
  <si>
    <t>UA1408</t>
  </si>
  <si>
    <t>Donetskyi</t>
  </si>
  <si>
    <t>Донецький</t>
  </si>
  <si>
    <t>Донецкий</t>
  </si>
  <si>
    <t>UA1406</t>
  </si>
  <si>
    <t>Horlivskyi</t>
  </si>
  <si>
    <t>Горлівський</t>
  </si>
  <si>
    <t>Горловский</t>
  </si>
  <si>
    <t>UA1410</t>
  </si>
  <si>
    <t>Kalmiuskyi</t>
  </si>
  <si>
    <t>Кальміуський</t>
  </si>
  <si>
    <t>Кальмиусский</t>
  </si>
  <si>
    <t>UA1412</t>
  </si>
  <si>
    <t>Kramatorskyi</t>
  </si>
  <si>
    <t>Краматорський</t>
  </si>
  <si>
    <t>Краматорский</t>
  </si>
  <si>
    <t>UA1414</t>
  </si>
  <si>
    <t>Mariupolskyi</t>
  </si>
  <si>
    <t>Маріупольський</t>
  </si>
  <si>
    <t>Мариупольский</t>
  </si>
  <si>
    <t>UA1416</t>
  </si>
  <si>
    <t>Pokrovskyi</t>
  </si>
  <si>
    <t>Покровський</t>
  </si>
  <si>
    <t>Покровский</t>
  </si>
  <si>
    <t>UA1404</t>
  </si>
  <si>
    <t>Volnovaskyi</t>
  </si>
  <si>
    <t>Волноваський</t>
  </si>
  <si>
    <t>Волновахский</t>
  </si>
  <si>
    <t>UA1802</t>
  </si>
  <si>
    <t>Berdychivskyi</t>
  </si>
  <si>
    <t>Бердичівський</t>
  </si>
  <si>
    <t>Бердичевский</t>
  </si>
  <si>
    <t>UA1806</t>
  </si>
  <si>
    <t>Korostenskyi</t>
  </si>
  <si>
    <t>Коростенський</t>
  </si>
  <si>
    <t>Коростенский</t>
  </si>
  <si>
    <t>UA1808</t>
  </si>
  <si>
    <t>Novohrad-Volynskyi</t>
  </si>
  <si>
    <t>Новоград-Волинський</t>
  </si>
  <si>
    <t>Новоград-Волынский</t>
  </si>
  <si>
    <t>UA1804</t>
  </si>
  <si>
    <t>Zhytomyrskyi</t>
  </si>
  <si>
    <t>Житомирський</t>
  </si>
  <si>
    <t>Житомирский</t>
  </si>
  <si>
    <t>UA2102</t>
  </si>
  <si>
    <t>Berehivskyi</t>
  </si>
  <si>
    <t>Берегівський</t>
  </si>
  <si>
    <t>Береговский</t>
  </si>
  <si>
    <t>UA2112</t>
  </si>
  <si>
    <t>Khustskyi</t>
  </si>
  <si>
    <t>Хустський</t>
  </si>
  <si>
    <t>Хустский</t>
  </si>
  <si>
    <t>UA2104</t>
  </si>
  <si>
    <t>Mukachivskyi</t>
  </si>
  <si>
    <t>Мукачівський</t>
  </si>
  <si>
    <t>Мукачевский</t>
  </si>
  <si>
    <t>UA2106</t>
  </si>
  <si>
    <t>Rakhivskyi</t>
  </si>
  <si>
    <t>Рахівський</t>
  </si>
  <si>
    <t>Раховский</t>
  </si>
  <si>
    <t>UA2108</t>
  </si>
  <si>
    <t>Tiachivskyi</t>
  </si>
  <si>
    <t>Тячівський</t>
  </si>
  <si>
    <t>Тячевский</t>
  </si>
  <si>
    <t>UA2110</t>
  </si>
  <si>
    <t>Uzhhorodskyi</t>
  </si>
  <si>
    <t>Ужгородський</t>
  </si>
  <si>
    <t>Ужгородский</t>
  </si>
  <si>
    <t>UA2302</t>
  </si>
  <si>
    <t>Berdianskyi</t>
  </si>
  <si>
    <t>Бердянський</t>
  </si>
  <si>
    <t>Бердянский</t>
  </si>
  <si>
    <t>UA2308</t>
  </si>
  <si>
    <t>Melitopolskyi</t>
  </si>
  <si>
    <t>Мелітопольський</t>
  </si>
  <si>
    <t>Мелитопольский</t>
  </si>
  <si>
    <t>UA2310</t>
  </si>
  <si>
    <t>Polohivskyi</t>
  </si>
  <si>
    <t>Пологівський</t>
  </si>
  <si>
    <t>Пологовский</t>
  </si>
  <si>
    <t>UA2304</t>
  </si>
  <si>
    <t>Vasylivskyi</t>
  </si>
  <si>
    <t>Василівський</t>
  </si>
  <si>
    <t>Васильевский</t>
  </si>
  <si>
    <t>UA2306</t>
  </si>
  <si>
    <t>Zaporizkyi</t>
  </si>
  <si>
    <t>Запорізький</t>
  </si>
  <si>
    <t>Запорожский</t>
  </si>
  <si>
    <t>UA2604</t>
  </si>
  <si>
    <t>Ivano-Frankivskyi</t>
  </si>
  <si>
    <t>Івано-Франківський</t>
  </si>
  <si>
    <t>Ивано-Франковский</t>
  </si>
  <si>
    <t>UA2606</t>
  </si>
  <si>
    <t>Kaluskyi</t>
  </si>
  <si>
    <t>Калуський</t>
  </si>
  <si>
    <t>Калушский</t>
  </si>
  <si>
    <t>UA2608</t>
  </si>
  <si>
    <t>Kolomyiskyi</t>
  </si>
  <si>
    <t>Коломийський</t>
  </si>
  <si>
    <t>Коломыйский</t>
  </si>
  <si>
    <t>UA2610</t>
  </si>
  <si>
    <t>Kosivskyi</t>
  </si>
  <si>
    <t>Косівський</t>
  </si>
  <si>
    <t>Косовский</t>
  </si>
  <si>
    <t>UA2612</t>
  </si>
  <si>
    <t>Nadvirnianskyi</t>
  </si>
  <si>
    <t>Надвірнянський</t>
  </si>
  <si>
    <t>Надворнянский</t>
  </si>
  <si>
    <t>UA2602</t>
  </si>
  <si>
    <t>Verkhovynskyi</t>
  </si>
  <si>
    <t>Верховинський</t>
  </si>
  <si>
    <t>Верховинский</t>
  </si>
  <si>
    <t>UA3202</t>
  </si>
  <si>
    <t>Bilotserkivskyi</t>
  </si>
  <si>
    <t>Білоцерківський</t>
  </si>
  <si>
    <t>Белоцерковский</t>
  </si>
  <si>
    <t>UA3204</t>
  </si>
  <si>
    <t>Boryspilskyi</t>
  </si>
  <si>
    <t>Бориспільський</t>
  </si>
  <si>
    <t>Бориспольский</t>
  </si>
  <si>
    <t>UA3206</t>
  </si>
  <si>
    <t>Brovarskyi</t>
  </si>
  <si>
    <t>Броварський</t>
  </si>
  <si>
    <t>Броварской</t>
  </si>
  <si>
    <t>UA3208</t>
  </si>
  <si>
    <t>Buchanskyi</t>
  </si>
  <si>
    <t>Бучанський</t>
  </si>
  <si>
    <t>Бучанский</t>
  </si>
  <si>
    <t>UA3200</t>
  </si>
  <si>
    <t>Chornobylska zona vidchuzhennia</t>
  </si>
  <si>
    <t>Чорнобильська зона Відчуження</t>
  </si>
  <si>
    <t>Чернобыльская зона отчуждения</t>
  </si>
  <si>
    <t>UA3214</t>
  </si>
  <si>
    <t>Fastivskyi</t>
  </si>
  <si>
    <t>Фастівський</t>
  </si>
  <si>
    <t>Фастовский</t>
  </si>
  <si>
    <t>UA3212</t>
  </si>
  <si>
    <t>Obukhivskyi</t>
  </si>
  <si>
    <t>Обухівський</t>
  </si>
  <si>
    <t>Обуховский</t>
  </si>
  <si>
    <t>UA3210</t>
  </si>
  <si>
    <t>Vyshhorodskyi</t>
  </si>
  <si>
    <t>Вишгородський</t>
  </si>
  <si>
    <t>Вышгородский</t>
  </si>
  <si>
    <t>UA3502</t>
  </si>
  <si>
    <t>Holovanivskyi</t>
  </si>
  <si>
    <t>Голованівський</t>
  </si>
  <si>
    <t>Голованевский</t>
  </si>
  <si>
    <t>UA3504</t>
  </si>
  <si>
    <t>Kropyvnytskyi</t>
  </si>
  <si>
    <t>Кропивницький</t>
  </si>
  <si>
    <t>Кропивницкий</t>
  </si>
  <si>
    <t>UA3506</t>
  </si>
  <si>
    <t>Novoukrainskyi</t>
  </si>
  <si>
    <t>Новоукраїнський</t>
  </si>
  <si>
    <t>Новоукраинский</t>
  </si>
  <si>
    <t>UA3508</t>
  </si>
  <si>
    <t>Oleksandriiskyi</t>
  </si>
  <si>
    <t>Олександрійський</t>
  </si>
  <si>
    <t>Александрийский</t>
  </si>
  <si>
    <t>UA4402</t>
  </si>
  <si>
    <t>Alchevskyi</t>
  </si>
  <si>
    <t>Алчевський</t>
  </si>
  <si>
    <t>Алчевский</t>
  </si>
  <si>
    <t>UA4404</t>
  </si>
  <si>
    <t>Dovzhanskyi</t>
  </si>
  <si>
    <t>Довжанський</t>
  </si>
  <si>
    <t>Должанский</t>
  </si>
  <si>
    <t>UA4406</t>
  </si>
  <si>
    <t>Luhanskyi</t>
  </si>
  <si>
    <t>Луганський</t>
  </si>
  <si>
    <t>Луганский</t>
  </si>
  <si>
    <t>UA4408</t>
  </si>
  <si>
    <t>Rovenkivskyi</t>
  </si>
  <si>
    <t>Ровеньківський</t>
  </si>
  <si>
    <t>Ровеньковский</t>
  </si>
  <si>
    <t>UA4416</t>
  </si>
  <si>
    <t>Shchastynskyi</t>
  </si>
  <si>
    <t>Щастинський</t>
  </si>
  <si>
    <t>Счастьенский</t>
  </si>
  <si>
    <t>UA4412</t>
  </si>
  <si>
    <t>Sievierodonetskyi</t>
  </si>
  <si>
    <t>Сєвєродонецький</t>
  </si>
  <si>
    <t>Северодонецкий</t>
  </si>
  <si>
    <t>UA4414</t>
  </si>
  <si>
    <t>Starobilskyi</t>
  </si>
  <si>
    <t>Старобільський</t>
  </si>
  <si>
    <t>Старобельский</t>
  </si>
  <si>
    <t>UA4410</t>
  </si>
  <si>
    <t>Svativskyi</t>
  </si>
  <si>
    <t>Сватівський</t>
  </si>
  <si>
    <t>Сватовский</t>
  </si>
  <si>
    <t>UA4612</t>
  </si>
  <si>
    <t>Chervonohradskyi</t>
  </si>
  <si>
    <t>Червоноградський</t>
  </si>
  <si>
    <t>Червоноградский</t>
  </si>
  <si>
    <t>UA4602</t>
  </si>
  <si>
    <t>Drohobytskyi</t>
  </si>
  <si>
    <t>Дрогобицький</t>
  </si>
  <si>
    <t>Дрогобычский</t>
  </si>
  <si>
    <t>UA4606</t>
  </si>
  <si>
    <t>Lvivskyi</t>
  </si>
  <si>
    <t>Львівський</t>
  </si>
  <si>
    <t>Львовский</t>
  </si>
  <si>
    <t>UA4608</t>
  </si>
  <si>
    <t>Sambirskyi</t>
  </si>
  <si>
    <t>Самбірський</t>
  </si>
  <si>
    <t>Самборский</t>
  </si>
  <si>
    <t>UA4610</t>
  </si>
  <si>
    <t>Stryiskyi</t>
  </si>
  <si>
    <t>Стрийський</t>
  </si>
  <si>
    <t>Стрыйский</t>
  </si>
  <si>
    <t>UA4614</t>
  </si>
  <si>
    <t>Yavorivskyi</t>
  </si>
  <si>
    <t>Яворівський</t>
  </si>
  <si>
    <t>Яворовский</t>
  </si>
  <si>
    <t>UA4604</t>
  </si>
  <si>
    <t>Zolochivskyi</t>
  </si>
  <si>
    <t>Золочівський</t>
  </si>
  <si>
    <t>Золочевский</t>
  </si>
  <si>
    <t>UA4802</t>
  </si>
  <si>
    <t>Bashtanskyi</t>
  </si>
  <si>
    <t>Баштанський</t>
  </si>
  <si>
    <t>Баштанский</t>
  </si>
  <si>
    <t>UA4806</t>
  </si>
  <si>
    <t>Mykolaivskyi</t>
  </si>
  <si>
    <t>Миколаївський</t>
  </si>
  <si>
    <t>Николаевский</t>
  </si>
  <si>
    <t>UA4808</t>
  </si>
  <si>
    <t>Pervomaiskyi</t>
  </si>
  <si>
    <t>Первомайський</t>
  </si>
  <si>
    <t>Первомайский</t>
  </si>
  <si>
    <t>UA4804</t>
  </si>
  <si>
    <t>Voznesenskyi</t>
  </si>
  <si>
    <t>Вознесенський</t>
  </si>
  <si>
    <t>Вознесенский</t>
  </si>
  <si>
    <t>UA5102</t>
  </si>
  <si>
    <t>Berezivskyi</t>
  </si>
  <si>
    <t>Березівський</t>
  </si>
  <si>
    <t>Березовский</t>
  </si>
  <si>
    <t>UA5104</t>
  </si>
  <si>
    <t>Bilhorod-Dnistrovskyi</t>
  </si>
  <si>
    <t>Білгород-Дністровський</t>
  </si>
  <si>
    <t>Белгород-Днестровский</t>
  </si>
  <si>
    <t>UA5106</t>
  </si>
  <si>
    <t>Bolhradskyi</t>
  </si>
  <si>
    <t>Болградський</t>
  </si>
  <si>
    <t>Болградский</t>
  </si>
  <si>
    <t>UA5108</t>
  </si>
  <si>
    <t>Izmailskyi</t>
  </si>
  <si>
    <t>Ізмаїльський</t>
  </si>
  <si>
    <t>Измаильский</t>
  </si>
  <si>
    <t>UA5110</t>
  </si>
  <si>
    <t>Odeskyi</t>
  </si>
  <si>
    <t>Одеський</t>
  </si>
  <si>
    <t>Одесский</t>
  </si>
  <si>
    <t>UA5112</t>
  </si>
  <si>
    <t>Podilskyi</t>
  </si>
  <si>
    <t>Подільський</t>
  </si>
  <si>
    <t>Подольский</t>
  </si>
  <si>
    <t>UA5114</t>
  </si>
  <si>
    <t>Rozdilnianskyi</t>
  </si>
  <si>
    <t>Роздільнянський</t>
  </si>
  <si>
    <t>Раздельнянский</t>
  </si>
  <si>
    <t>UA5302</t>
  </si>
  <si>
    <t>Kremenchutskyi</t>
  </si>
  <si>
    <t>Кременчуцький</t>
  </si>
  <si>
    <t>Кременчугский</t>
  </si>
  <si>
    <t>UA5304</t>
  </si>
  <si>
    <t>Lubenskyi</t>
  </si>
  <si>
    <t>Лубенський</t>
  </si>
  <si>
    <t>Лубенский</t>
  </si>
  <si>
    <t>UA5306</t>
  </si>
  <si>
    <t>Myrhorodskyi</t>
  </si>
  <si>
    <t>Миргородський</t>
  </si>
  <si>
    <t>Миргородский</t>
  </si>
  <si>
    <t>UA5308</t>
  </si>
  <si>
    <t>Poltavskyi</t>
  </si>
  <si>
    <t>Полтавський</t>
  </si>
  <si>
    <t>Полтавский</t>
  </si>
  <si>
    <t>UA5604</t>
  </si>
  <si>
    <t>Dubenskyi</t>
  </si>
  <si>
    <t>Дубенський</t>
  </si>
  <si>
    <t>Дубенский</t>
  </si>
  <si>
    <t>UA5606</t>
  </si>
  <si>
    <t>Rivnenskyi</t>
  </si>
  <si>
    <t>Рівненський</t>
  </si>
  <si>
    <t>Ровенский</t>
  </si>
  <si>
    <t>UA5608</t>
  </si>
  <si>
    <t>Sarnenskyi</t>
  </si>
  <si>
    <t>Сарненський</t>
  </si>
  <si>
    <t>Сарненский</t>
  </si>
  <si>
    <t>UA5602</t>
  </si>
  <si>
    <t>Varaskyi</t>
  </si>
  <si>
    <t>Вараський</t>
  </si>
  <si>
    <t>Варашский</t>
  </si>
  <si>
    <t>UA5902</t>
  </si>
  <si>
    <t>Konotopskyi</t>
  </si>
  <si>
    <t>Конотопський</t>
  </si>
  <si>
    <t>Конотопский</t>
  </si>
  <si>
    <t>UA5904</t>
  </si>
  <si>
    <t>Okhtyrskyi</t>
  </si>
  <si>
    <t>Охтирський</t>
  </si>
  <si>
    <t>Ахтырский</t>
  </si>
  <si>
    <t>UA5906</t>
  </si>
  <si>
    <t>Romenskyi</t>
  </si>
  <si>
    <t>Роменський</t>
  </si>
  <si>
    <t>Роменский</t>
  </si>
  <si>
    <t>UA5910</t>
  </si>
  <si>
    <t>Shostkynskyi</t>
  </si>
  <si>
    <t>Шосткинський</t>
  </si>
  <si>
    <t>Шосткинский</t>
  </si>
  <si>
    <t>UA5908</t>
  </si>
  <si>
    <t>Sumskyi</t>
  </si>
  <si>
    <t>Сумський</t>
  </si>
  <si>
    <t>Сумской</t>
  </si>
  <si>
    <t>UA6106</t>
  </si>
  <si>
    <t>Chortkivskyi</t>
  </si>
  <si>
    <t>Чортківський</t>
  </si>
  <si>
    <t>Чертковский</t>
  </si>
  <si>
    <t>UA6102</t>
  </si>
  <si>
    <t>Kremenetskyi</t>
  </si>
  <si>
    <t>Кременецький</t>
  </si>
  <si>
    <t>Кременецкий</t>
  </si>
  <si>
    <t>UA6104</t>
  </si>
  <si>
    <t>Ternopilskyi</t>
  </si>
  <si>
    <t>Тернопільський</t>
  </si>
  <si>
    <t>Тернопольский</t>
  </si>
  <si>
    <t>UA6302</t>
  </si>
  <si>
    <t>Bohodukhivskyi</t>
  </si>
  <si>
    <t>Богодухівський</t>
  </si>
  <si>
    <t>Богодуховский</t>
  </si>
  <si>
    <t>UA6314</t>
  </si>
  <si>
    <t>Chuhuivskyi</t>
  </si>
  <si>
    <t>Чугуївський</t>
  </si>
  <si>
    <t>Чугуевский</t>
  </si>
  <si>
    <t>UA6304</t>
  </si>
  <si>
    <t>Iziumskyi</t>
  </si>
  <si>
    <t>Ізюмський</t>
  </si>
  <si>
    <t>Изюмский</t>
  </si>
  <si>
    <t>UA6312</t>
  </si>
  <si>
    <t>Kharkivskyi</t>
  </si>
  <si>
    <t>Харківський</t>
  </si>
  <si>
    <t>Харьковский</t>
  </si>
  <si>
    <t>UA6306</t>
  </si>
  <si>
    <t>Krasnohradskyi</t>
  </si>
  <si>
    <t>Красноградський</t>
  </si>
  <si>
    <t>Красноградский</t>
  </si>
  <si>
    <t>UA6308</t>
  </si>
  <si>
    <t>Kupianskyi</t>
  </si>
  <si>
    <t>Куп'янський</t>
  </si>
  <si>
    <t>Купянский</t>
  </si>
  <si>
    <t>UA6310</t>
  </si>
  <si>
    <t>Lozivskyi</t>
  </si>
  <si>
    <t>Лозівський</t>
  </si>
  <si>
    <t>Лозовской</t>
  </si>
  <si>
    <t>UA6502</t>
  </si>
  <si>
    <t>Beryslavskyi</t>
  </si>
  <si>
    <t>Бериславський</t>
  </si>
  <si>
    <t>Бериславский</t>
  </si>
  <si>
    <t>UA6504</t>
  </si>
  <si>
    <t>Henicheskyi</t>
  </si>
  <si>
    <t>Генічеський</t>
  </si>
  <si>
    <t>Генический</t>
  </si>
  <si>
    <t>UA6506</t>
  </si>
  <si>
    <t>Kakhovskyi</t>
  </si>
  <si>
    <t>Каховський</t>
  </si>
  <si>
    <t>Каховский</t>
  </si>
  <si>
    <t>UA6510</t>
  </si>
  <si>
    <t>Khersonskyi</t>
  </si>
  <si>
    <t>Херсонський</t>
  </si>
  <si>
    <t>Херсонский</t>
  </si>
  <si>
    <t>UA6508</t>
  </si>
  <si>
    <t>Skadovskyi</t>
  </si>
  <si>
    <t>Скадовський</t>
  </si>
  <si>
    <t>Скадовский</t>
  </si>
  <si>
    <t>UA6802</t>
  </si>
  <si>
    <t>Kamianets-Podilskyi</t>
  </si>
  <si>
    <t>Кам'янець-Подільський</t>
  </si>
  <si>
    <t>Каменец-Подольский</t>
  </si>
  <si>
    <t>UA6804</t>
  </si>
  <si>
    <t>Khmelnytskyi</t>
  </si>
  <si>
    <t>Хмельницький</t>
  </si>
  <si>
    <t>UA6806</t>
  </si>
  <si>
    <t>Shepetivskyi</t>
  </si>
  <si>
    <t>Шепетівський</t>
  </si>
  <si>
    <t>Шепетовский</t>
  </si>
  <si>
    <t>UA7108</t>
  </si>
  <si>
    <t>Cherkaskyi</t>
  </si>
  <si>
    <t>Черкаський</t>
  </si>
  <si>
    <t>Черкасский</t>
  </si>
  <si>
    <t>UA7106</t>
  </si>
  <si>
    <t>Umanskyi</t>
  </si>
  <si>
    <t>Уманський</t>
  </si>
  <si>
    <t>Уманский</t>
  </si>
  <si>
    <t>UA7104</t>
  </si>
  <si>
    <t>Zolotoniskyi</t>
  </si>
  <si>
    <t>Золотоніський</t>
  </si>
  <si>
    <t>Золотоношский</t>
  </si>
  <si>
    <t>UA7102</t>
  </si>
  <si>
    <t>Zvenyhorodskyi</t>
  </si>
  <si>
    <t>Звенигородський</t>
  </si>
  <si>
    <t>Звенигородский</t>
  </si>
  <si>
    <t>UA7306</t>
  </si>
  <si>
    <t>Cnernivetskyi</t>
  </si>
  <si>
    <t>Чернівецький</t>
  </si>
  <si>
    <t>Черновицкий</t>
  </si>
  <si>
    <t>UA7304</t>
  </si>
  <si>
    <t>Dnistrovskyi</t>
  </si>
  <si>
    <t>Дністровський</t>
  </si>
  <si>
    <t>Днестровский</t>
  </si>
  <si>
    <t>UA7302</t>
  </si>
  <si>
    <t>Vyzhnytskyi</t>
  </si>
  <si>
    <t>Вижницький</t>
  </si>
  <si>
    <t>Вижницкий</t>
  </si>
  <si>
    <t>UA7410</t>
  </si>
  <si>
    <t>Chernihivskyi</t>
  </si>
  <si>
    <t>Чернігівський</t>
  </si>
  <si>
    <t>Черниговский</t>
  </si>
  <si>
    <t>UA7402</t>
  </si>
  <si>
    <t>Koriukivskyi</t>
  </si>
  <si>
    <t>Корюківський</t>
  </si>
  <si>
    <t>Корюковский</t>
  </si>
  <si>
    <t>UA7404</t>
  </si>
  <si>
    <t>Nizhynskyi</t>
  </si>
  <si>
    <t>Ніжинський</t>
  </si>
  <si>
    <t>Нежинский</t>
  </si>
  <si>
    <t>UA7406</t>
  </si>
  <si>
    <t>Novhorod-Siverskyi</t>
  </si>
  <si>
    <t>Новгород-Сіверський</t>
  </si>
  <si>
    <t>Новгород-Северский</t>
  </si>
  <si>
    <t>UA7408</t>
  </si>
  <si>
    <t>Prylutskyi</t>
  </si>
  <si>
    <t>Прилуцький</t>
  </si>
  <si>
    <t>Прилукский</t>
  </si>
  <si>
    <t>UA8000</t>
  </si>
  <si>
    <t>Киевский</t>
  </si>
  <si>
    <t>UA8500</t>
  </si>
  <si>
    <t>Sevastopilska</t>
  </si>
  <si>
    <t>Севастопіль</t>
  </si>
  <si>
    <t>Севастополь</t>
  </si>
  <si>
    <t>UA85</t>
  </si>
  <si>
    <t>any</t>
  </si>
  <si>
    <t>tp_status</t>
  </si>
  <si>
    <t>granted</t>
  </si>
  <si>
    <t>Granted</t>
  </si>
  <si>
    <t>Прийнято</t>
  </si>
  <si>
    <t>Принято</t>
  </si>
  <si>
    <t>rejected</t>
  </si>
  <si>
    <t>Rejected</t>
  </si>
  <si>
    <t>Відхилено</t>
  </si>
  <si>
    <t>Отклонено</t>
  </si>
  <si>
    <t>pending</t>
  </si>
  <si>
    <t>Pending</t>
  </si>
  <si>
    <t>На розгляді</t>
  </si>
  <si>
    <t>На рассмотрении</t>
  </si>
  <si>
    <t>tp_difficulties</t>
  </si>
  <si>
    <t>long_queues</t>
  </si>
  <si>
    <t>Long wait times to receive decision on application</t>
  </si>
  <si>
    <t>Тривалий час очікування на отримання рішення за заявкою</t>
  </si>
  <si>
    <t>Долгое время ожидания получения решения по заявке</t>
  </si>
  <si>
    <t>lack_info_application_process</t>
  </si>
  <si>
    <t>Lack of information about the application process</t>
  </si>
  <si>
    <t>Нестача інформації про процес подання заяви</t>
  </si>
  <si>
    <t>Нехватка информации о процессе подачи заявления</t>
  </si>
  <si>
    <t>lack_language_interpretation_services</t>
  </si>
  <si>
    <t>Lack of language interpretation services</t>
  </si>
  <si>
    <t>Нестача послуг перекладача</t>
  </si>
  <si>
    <t>Нехватка услуг переводчика</t>
  </si>
  <si>
    <t>did_not_have_required_documents</t>
  </si>
  <si>
    <t>Did not have required documents (such as ID documents, proof of address etc.)</t>
  </si>
  <si>
    <t>Немає необхідних документів (наприклад, документів, що посвідчують особу, підтвердження адреси і т.д.)</t>
  </si>
  <si>
    <t>Нет необходимых документов (например, документов, удостоверяющих личность, подтверждение адреса и т.д.)</t>
  </si>
  <si>
    <t>refusal_access_registration_procedure</t>
  </si>
  <si>
    <t>Refusal of access to the registration procedure</t>
  </si>
  <si>
    <t>Відмова в доступі до процедури реєстрації</t>
  </si>
  <si>
    <t>Отказ в доступе к процедуре регистрации</t>
  </si>
  <si>
    <t>difficulty_accessing_registration_points</t>
  </si>
  <si>
    <t>Difficulty accessing registration points (e.g. long distances, transportation costs, accessibility for persons with disabilities etc)</t>
  </si>
  <si>
    <t>Труднощі з доступом до пунктів реєстрації (наприклад, великі відстані, транспортні витрати, доступність для осіб з інвалідністю тощо)</t>
  </si>
  <si>
    <t>Трудности с доступом к пунктам регистрации (например, большие расстояния, транспортные расходы, доступность для лиц с инвалидностью и т.п.)</t>
  </si>
  <si>
    <t>difficulty_accessing_procedure</t>
  </si>
  <si>
    <t>Difficulties in accessing procedure as had registered for temporary protection in another country</t>
  </si>
  <si>
    <t>Труднощі з доступом до процедури реєстрації як особи, яка зареєструвалася для отримання тимчасового захисту в іншій країні</t>
  </si>
  <si>
    <t>Трудности с доступом к процедуре регистрации как лица, зарегистрировавшегося для получения временной защиты в другой стране</t>
  </si>
  <si>
    <t>difficulty_online_enrolment</t>
  </si>
  <si>
    <t>Difficulties with online enrolment</t>
  </si>
  <si>
    <t>Труднощі з реєстрацією онлайн</t>
  </si>
  <si>
    <t>Трудности с регистрацией онлайн</t>
  </si>
  <si>
    <t>support_services</t>
  </si>
  <si>
    <t>access_to_information</t>
  </si>
  <si>
    <t>Access to information (on services available and how to access them)</t>
  </si>
  <si>
    <t>Доступ до інформації (про наявні послуги та способи доступу до них)</t>
  </si>
  <si>
    <t>Доступ к информации (об имеющихся услугах и способах доступа к ним)</t>
  </si>
  <si>
    <t>individual_counseling</t>
  </si>
  <si>
    <t>Individual counseling</t>
  </si>
  <si>
    <t>Індивідуальне консультування</t>
  </si>
  <si>
    <t>Индивидуальное консультирование</t>
  </si>
  <si>
    <t>support_social_assistance</t>
  </si>
  <si>
    <t>Support for accessing social assistance</t>
  </si>
  <si>
    <t>Підтримка в отриманні соціальної допомоги</t>
  </si>
  <si>
    <t>Поддержка в получении социальной помощи</t>
  </si>
  <si>
    <t>language_training</t>
  </si>
  <si>
    <t>Language training</t>
  </si>
  <si>
    <t>Мовна підготовка</t>
  </si>
  <si>
    <t>Языковая подготовка</t>
  </si>
  <si>
    <t>childcare</t>
  </si>
  <si>
    <t>Childcare</t>
  </si>
  <si>
    <t>primary_secondary_education</t>
  </si>
  <si>
    <t>Primary and secondary education</t>
  </si>
  <si>
    <t>Початкова та середня освіта</t>
  </si>
  <si>
    <t>Начальное и среднее образование</t>
  </si>
  <si>
    <t>upskilling</t>
  </si>
  <si>
    <t>Upskilling</t>
  </si>
  <si>
    <t>Підвищення кваліфікації</t>
  </si>
  <si>
    <t>Повышение квалификации</t>
  </si>
  <si>
    <t>skills_recognition</t>
  </si>
  <si>
    <t>Skills recognition</t>
  </si>
  <si>
    <t>Визнання кваліфікації</t>
  </si>
  <si>
    <t>Признание квалификации</t>
  </si>
  <si>
    <t>mentoring</t>
  </si>
  <si>
    <t>Mentoring</t>
  </si>
  <si>
    <t>Наставництво</t>
  </si>
  <si>
    <t>Наставничество</t>
  </si>
  <si>
    <t>job_matching</t>
  </si>
  <si>
    <t>Job matching</t>
  </si>
  <si>
    <t>Підбір роботи</t>
  </si>
  <si>
    <t>Подбор работы</t>
  </si>
  <si>
    <t>business_development</t>
  </si>
  <si>
    <t>Business development services</t>
  </si>
  <si>
    <t>Послуги з розвитку бізнесу</t>
  </si>
  <si>
    <t>Услуги по развитию бизнеса</t>
  </si>
  <si>
    <t>start_up_grants</t>
  </si>
  <si>
    <t>Start-up grants</t>
  </si>
  <si>
    <t>Гранти на відкриття стартапів</t>
  </si>
  <si>
    <t>Гранты на открытие стартапов</t>
  </si>
  <si>
    <t>access_financial_services</t>
  </si>
  <si>
    <t>Access to financial services</t>
  </si>
  <si>
    <t>Доступ до фінансових послуг</t>
  </si>
  <si>
    <t>Доступ к финансовым услугам</t>
  </si>
  <si>
    <t>regularization_status</t>
  </si>
  <si>
    <t>Regularisation of status and documentation</t>
  </si>
  <si>
    <t>Легалізація статусу та документації</t>
  </si>
  <si>
    <t>Легализация статуса и документации</t>
  </si>
  <si>
    <t>work_authorization</t>
  </si>
  <si>
    <t>Authorization to work or exercise your activity in the host country</t>
  </si>
  <si>
    <t>Дозвіл на роботу або здійснення діяльності в приймаючій країні</t>
  </si>
  <si>
    <t>Разрешение на работу или осуществление деятельности в принимающей стране</t>
  </si>
  <si>
    <t>assistance_type_s</t>
  </si>
  <si>
    <t>employment_assistance</t>
  </si>
  <si>
    <t>Employment Assistance (trainings, skill development)</t>
  </si>
  <si>
    <t>Допомога у працевлаштуванні (тренінги, підвищення кваліфікації)</t>
  </si>
  <si>
    <t>Помощь в трудоустройстве (тренинги, повышение квалификации)</t>
  </si>
  <si>
    <t>host_govt_assistance</t>
  </si>
  <si>
    <t>Financial Assistance from host government</t>
  </si>
  <si>
    <t>Фінансова допомога від уряду приймаючої країни</t>
  </si>
  <si>
    <t>Финансовая помощь от правительства принимающей страны</t>
  </si>
  <si>
    <t>humanitarian_assistance</t>
  </si>
  <si>
    <t>Financial Assistance from Humanitarian Community</t>
  </si>
  <si>
    <t>Фінансова допомога від Гуманітарної Спільноти</t>
  </si>
  <si>
    <t>Финансовая помощь от Гуманитарного Сообщества</t>
  </si>
  <si>
    <t>education_support</t>
  </si>
  <si>
    <t>Education Support for children</t>
  </si>
  <si>
    <t>Підтримка в отриманні освіти для дітей</t>
  </si>
  <si>
    <t>Поддержка в получении образования для детей</t>
  </si>
  <si>
    <t>housing_support</t>
  </si>
  <si>
    <t>Housing/Accommodation Support</t>
  </si>
  <si>
    <t>Житло/допомога з розміщенням</t>
  </si>
  <si>
    <t>Жилье/помощь с размещением</t>
  </si>
  <si>
    <t>health_services</t>
  </si>
  <si>
    <t>Health Services</t>
  </si>
  <si>
    <t>Жодних</t>
  </si>
  <si>
    <t>Никаких</t>
  </si>
  <si>
    <t>Інше (будь ласка, вкажіть)</t>
  </si>
  <si>
    <t>Прочее (пожалуйста, укажите)</t>
  </si>
  <si>
    <t>cp_birth_reg</t>
  </si>
  <si>
    <t>in_ukraine</t>
  </si>
  <si>
    <t>Yes - in Ukraine</t>
  </si>
  <si>
    <t>Так - в Україні</t>
  </si>
  <si>
    <t>Да – в Украине</t>
  </si>
  <si>
    <t>in_this_host_country</t>
  </si>
  <si>
    <t>Yes - in [this host country]</t>
  </si>
  <si>
    <t>Так - у [приймаючій країні]</t>
  </si>
  <si>
    <t>Да – в [принимающей стране]</t>
  </si>
  <si>
    <t>in_another_country</t>
  </si>
  <si>
    <t>Yes - in another country</t>
  </si>
  <si>
    <t>Так - в іншій країні</t>
  </si>
  <si>
    <t>Да – в другой стране</t>
  </si>
  <si>
    <t>prot_concern</t>
  </si>
  <si>
    <t>did_not_use</t>
  </si>
  <si>
    <t>Я не використовував / ніколи не користувався жодним з таких каналів</t>
  </si>
  <si>
    <t>Я не использовал / никогда не пользовался ни одним из таких каналов</t>
  </si>
  <si>
    <t>did_not_know_can_report_complaints</t>
  </si>
  <si>
    <t>I did not know I could report complaints and feedback</t>
  </si>
  <si>
    <t>Я не знав, що можу повідомляти про скарги та відгуки</t>
  </si>
  <si>
    <t>Я не знал, что могу сообщать о жалобах и отзывах</t>
  </si>
  <si>
    <t>satisfied_bhv</t>
  </si>
  <si>
    <t>havent_come_across</t>
  </si>
  <si>
    <t>Я не зустрічав працівників гуманітарних організацій</t>
  </si>
  <si>
    <t>Я не сталкивался с работниками гуманитарных организаций</t>
  </si>
  <si>
    <t>education_level</t>
  </si>
  <si>
    <t>early_child_care</t>
  </si>
  <si>
    <t>Early childhood education or child care (e.g. crèche, nursery, day care centre, staying with a child minder, being cared for by a child minder coming to household's residence)</t>
  </si>
  <si>
    <t>Дошкільна освіта або догляд за дітьми (наприклад, ясла, центр денного догляду, перебування з доглядальницею, догляд за дитиною доглядальницею, яка приходить до домогосподарства)</t>
  </si>
  <si>
    <t>Дошкольное образование или уход за детьми (например, ясли, центр дневного ухода, пребывание с сиделкой, уход за ребенком сиделкой, которая приходит в домохозяйство)</t>
  </si>
  <si>
    <t>pre_primary</t>
  </si>
  <si>
    <t>Ранній розвиток дитини або дошкільна школа (наприклад, дитячий садок, дошкільний заклад, школа для дітей раннього віку або подібна школа для дуже маленьких дітей)</t>
  </si>
  <si>
    <t>Раннее развитие ребенка или дошкольная школа (например, детский сад, дошкольное учреждение, школа для детей раннего возраста или подобная школа для очень маленьких детей)</t>
  </si>
  <si>
    <t>primary</t>
  </si>
  <si>
    <t>Початкова школа</t>
  </si>
  <si>
    <t>Начальная школа</t>
  </si>
  <si>
    <t>secondary</t>
  </si>
  <si>
    <t>Середня школа</t>
  </si>
  <si>
    <t>Средняя школа</t>
  </si>
  <si>
    <t>secondary_tvet</t>
  </si>
  <si>
    <t>Технічна та професійно-технічна/професійна освіта і навчання</t>
  </si>
  <si>
    <t>Техническое и профессионально-техническое/профессиональное образование и обучение</t>
  </si>
  <si>
    <t>tertiary</t>
  </si>
  <si>
    <t>Заклади вищої освіти (університет, академія і т.д.)</t>
  </si>
  <si>
    <t>Учреждения высшего образования (университет, академия и т.д.)</t>
  </si>
  <si>
    <t>documents</t>
  </si>
  <si>
    <t>idcards</t>
  </si>
  <si>
    <t>ID cards</t>
  </si>
  <si>
    <t>Посвідчення особи</t>
  </si>
  <si>
    <t>Удостоверение личности</t>
  </si>
  <si>
    <t>Internal Passport</t>
  </si>
  <si>
    <t>Внутрішній паспорт</t>
  </si>
  <si>
    <t>Внутренний паспорт</t>
  </si>
  <si>
    <t>international_biometric_passport</t>
  </si>
  <si>
    <t>International Biometric Passport</t>
  </si>
  <si>
    <t>Міжнародний біометричний паспорт</t>
  </si>
  <si>
    <t>Международный биометрический паспорт</t>
  </si>
  <si>
    <t>international_non_biometric_passport</t>
  </si>
  <si>
    <t>International Non-biometric Passport</t>
  </si>
  <si>
    <t>Міжнародний небіометричний паспорт</t>
  </si>
  <si>
    <t>Международный небиометрический паспорт</t>
  </si>
  <si>
    <t>recog_of_statelessness</t>
  </si>
  <si>
    <t>Certificate of application for recognition of statelessness</t>
  </si>
  <si>
    <t>Довідка про звернення із заявою про визнання особи без громадянства</t>
  </si>
  <si>
    <t>Справка об обращении с заявлением о признании лица без гражданства</t>
  </si>
  <si>
    <t>residence_permit</t>
  </si>
  <si>
    <t>Residence permit for stateless persons</t>
  </si>
  <si>
    <t>Посвідка на тимчасове проживання для осіб без громадянства</t>
  </si>
  <si>
    <t>Вид на временное проживание для лиц без гражданства</t>
  </si>
  <si>
    <t>refugee_certificate</t>
  </si>
  <si>
    <t>Refugee certificate (issued by Ukrainian authorities)</t>
  </si>
  <si>
    <t>Посвідчення біженця (видане українською владою)</t>
  </si>
  <si>
    <t>Удостоверение беженца (выданное украинским правительством)</t>
  </si>
  <si>
    <t>Нічого з перерахованого вище</t>
  </si>
  <si>
    <t>Ничего из вышеперечисленного</t>
  </si>
  <si>
    <t>reason_unable_renew</t>
  </si>
  <si>
    <t>no_supporting_docs</t>
  </si>
  <si>
    <t>I do not have supporting documents</t>
  </si>
  <si>
    <t>Не маю підтверджуючих документів</t>
  </si>
  <si>
    <t>Нет подтверждающих документов</t>
  </si>
  <si>
    <t>do_not_know_procedure</t>
  </si>
  <si>
    <t>I do not know the procedure</t>
  </si>
  <si>
    <t>Я не знаю процедури</t>
  </si>
  <si>
    <t>Я не знаю процедуру</t>
  </si>
  <si>
    <t>I cannot afford administrative or other associated costs</t>
  </si>
  <si>
    <t>Я не можу дозволити собі адміністративні або інші супутні витрати</t>
  </si>
  <si>
    <t>Я не могу позволить себе административные или другие сопутствующие расходы</t>
  </si>
  <si>
    <t>not_issued_in_hc</t>
  </si>
  <si>
    <t>The documents are not issued in the host country</t>
  </si>
  <si>
    <t>Документи не видаються в країні перебування</t>
  </si>
  <si>
    <t>Документы не выдаются в стране пребывания</t>
  </si>
  <si>
    <t>too_long</t>
  </si>
  <si>
    <t>Processing/ waiting time is too long</t>
  </si>
  <si>
    <t>Час обробки/очікування занадто довгий</t>
  </si>
  <si>
    <t>Время обработки/ожидания слишком долгое</t>
  </si>
  <si>
    <t>mobilization_rules</t>
  </si>
  <si>
    <t>Because of restrictions in consular services related to new mobilization rules</t>
  </si>
  <si>
    <t>Через обмеження в консульських послугах, пов'язаних з новими правилами мобілізації</t>
  </si>
  <si>
    <t>Из-за ограничений в консульских услугах, связанных с новыми правилами мобилизации</t>
  </si>
  <si>
    <t>Other - [SPECIFY]</t>
  </si>
  <si>
    <t>Інше - [ЗАЗНАЧИТИ]</t>
  </si>
  <si>
    <t>Прочее - [УКАЗАТЬ]</t>
  </si>
  <si>
    <t>accomm_agreement</t>
  </si>
  <si>
    <t>verbal_agreement</t>
  </si>
  <si>
    <t>У нас лише усна домовленість</t>
  </si>
  <si>
    <t>У нас только устная договоренность</t>
  </si>
  <si>
    <t>written_agreement</t>
  </si>
  <si>
    <t>Так, у нас письмова домовленість</t>
  </si>
  <si>
    <t>Да, у нас письменная договоренность</t>
  </si>
  <si>
    <t>do_not_have_agreement</t>
  </si>
  <si>
    <t>Ні, у нас немає жодної домовленості</t>
  </si>
  <si>
    <t>Нет, у нас нет никакой договоренности</t>
  </si>
  <si>
    <t>back_ukr</t>
  </si>
  <si>
    <t>yes_once</t>
  </si>
  <si>
    <t>Так, тільки один раз</t>
  </si>
  <si>
    <t>Да, только один раз</t>
  </si>
  <si>
    <t>yes_more</t>
  </si>
  <si>
    <t>Так, більше одного разу</t>
  </si>
  <si>
    <t>Да, больше одного раза</t>
  </si>
  <si>
    <t>unable</t>
  </si>
  <si>
    <t>Ні, я/ми не мали змоги відвідати Україну</t>
  </si>
  <si>
    <t>Нет, у меня не было возможности посетить Украину</t>
  </si>
  <si>
    <t>not_considered</t>
  </si>
  <si>
    <t>Ні, я/ми не розглядали необхідність відвідати Україну</t>
  </si>
  <si>
    <t>Нет, я/мы не рассматривали необходимость посетить Украину</t>
  </si>
  <si>
    <t>reason_no_visit</t>
  </si>
  <si>
    <t>Because of security concerns</t>
  </si>
  <si>
    <t>З міркувань безпеки</t>
  </si>
  <si>
    <t>Из соображений безопасности</t>
  </si>
  <si>
    <t>occupation_of_territory</t>
  </si>
  <si>
    <t>Because of occupation of the territory</t>
  </si>
  <si>
    <t>Через окупацію території</t>
  </si>
  <si>
    <t>Из-за оккупации территории</t>
  </si>
  <si>
    <t>lack_of_funds</t>
  </si>
  <si>
    <t>Lack of funds to cover transport</t>
  </si>
  <si>
    <t>Брак коштів на транспортні витрати</t>
  </si>
  <si>
    <t>Нехватка средств на транспортные расходы</t>
  </si>
  <si>
    <t>fear_of_losing_legal_status</t>
  </si>
  <si>
    <t>Fear of losing your legal status in this country [SHOW ONLY FOR REFUGEES]</t>
  </si>
  <si>
    <t>Побоювання втратити легальний статус у цій країні [ВКАЗУВАТИ ТІЛЬКИ ДЛЯ БІЖЕНЦІВ]</t>
  </si>
  <si>
    <t>Опасения потерять легальный статус в этой стране. [УКАЗЫВАТЬ ТОЛЬКО ДЛЯ БЕЖЕНЦЕВ]</t>
  </si>
  <si>
    <t>lack_documentation</t>
  </si>
  <si>
    <t>Lack of documentation</t>
  </si>
  <si>
    <t>Нестача документів</t>
  </si>
  <si>
    <t>Нехватка документов</t>
  </si>
  <si>
    <t>lack_information</t>
  </si>
  <si>
    <t>Lack of information on location of relatives  (e.g., spouse, children, extended family)</t>
  </si>
  <si>
    <t>Брак інформації про місцезнаходження родичів (наприклад, чоловіка/дружини, дітей, розширеної родини)</t>
  </si>
  <si>
    <t>Нехватка информации о местонахождении родственников (например, супругов, детей, расширенной семьи)</t>
  </si>
  <si>
    <t>Cannot leave because of work commitments</t>
  </si>
  <si>
    <t>Не можемо виїхати через робочі зобов'язання</t>
  </si>
  <si>
    <t>Не можем уехать из-за рабочих обязательств</t>
  </si>
  <si>
    <t>need_to_take_care_of_children</t>
  </si>
  <si>
    <t>Need to take care of children / other dependents</t>
  </si>
  <si>
    <t>Необхідність піклуватися про дітей / інших залежних членів родини</t>
  </si>
  <si>
    <t>Необходимость заботиться о детях / других зависимых членах семьи</t>
  </si>
  <si>
    <t>illness</t>
  </si>
  <si>
    <t>Due to illness or disability</t>
  </si>
  <si>
    <t>Через хворобу або інвалідність</t>
  </si>
  <si>
    <t>Из-за болезни или инвалидности</t>
  </si>
  <si>
    <t>Other: [PLEASE SPECIFY] [OPEN ENDED]</t>
  </si>
  <si>
    <t>Інше: [БУДЬ ЛАСКА, ВКАЖІТЬ] [ВІДКРИТА ВІДПОВІДЬ]</t>
  </si>
  <si>
    <t>Прочее: [ПОЖАЛУЙСТА, УКАЖИТЕ] [ОТКРЫТЫЙ ОТВЕТ]</t>
  </si>
  <si>
    <t>reason_visit</t>
  </si>
  <si>
    <t>check_conditions</t>
  </si>
  <si>
    <t>To check conditions to decide whether to return (e.g. security conditions, availability of jobs, accommodation, basic services, etc.)</t>
  </si>
  <si>
    <t>Перевірити умови, щоб вирішити, чи варто повертатися (наприклад, безпека, доступність працевлаштування, житла, базових послуг і т.д.)</t>
  </si>
  <si>
    <t>Проверить условия, чтобы решить, следует ли возвращаться (например, безопасность, доступность трудоустройства, жилья, базовых услуг и т.д.)</t>
  </si>
  <si>
    <t>check_property</t>
  </si>
  <si>
    <t>Перевірити / відремонтувати своє нерухоме майно</t>
  </si>
  <si>
    <t>Проверить / отремонтировать свое недвижимое имущество</t>
  </si>
  <si>
    <t>visit_relatives</t>
  </si>
  <si>
    <t>To visit relatives (e.g., spouse, children, extended family)/ friends</t>
  </si>
  <si>
    <t>Відвідати родичів (наприклад, чоловіка/дружину, дітей, розширену родину)/друзів</t>
  </si>
  <si>
    <t>Посетить родственников (например, супругов, детей, расширенную семью)/друзей</t>
  </si>
  <si>
    <t>bring_supplies</t>
  </si>
  <si>
    <t>Привезти припаси родичам або друзям</t>
  </si>
  <si>
    <t>Привезти запасы родственникам или друзьям</t>
  </si>
  <si>
    <t>help_evacuate</t>
  </si>
  <si>
    <t>Допомогти родичам/друзям евакуюватися</t>
  </si>
  <si>
    <t>Помочь родственникам/друзьям эвакуироваться</t>
  </si>
  <si>
    <t>work_temporary</t>
  </si>
  <si>
    <t>Тимчасово попрацювати або подбати про свій бізнес</t>
  </si>
  <si>
    <t>Временно поработать или позаботиться о своем бизнесе</t>
  </si>
  <si>
    <t>get_supplies</t>
  </si>
  <si>
    <t>Взяти особисті речі</t>
  </si>
  <si>
    <t>Взять личные вещи</t>
  </si>
  <si>
    <t>get_documents</t>
  </si>
  <si>
    <t>Отримати документи</t>
  </si>
  <si>
    <t>Получить документы</t>
  </si>
  <si>
    <t>access_healthcare</t>
  </si>
  <si>
    <t>Для отримання медичної допомоги</t>
  </si>
  <si>
    <t>Для получения медицинской помощи</t>
  </si>
  <si>
    <t>access_benefits</t>
  </si>
  <si>
    <t>Для отримання пенсійних/соціальних виплат</t>
  </si>
  <si>
    <t>Для получения пенсионных/социальных выплат</t>
  </si>
  <si>
    <t>family_matters</t>
  </si>
  <si>
    <t>Для вирішення інших сімейних питань</t>
  </si>
  <si>
    <t>Для решения других семейных вопросов</t>
  </si>
  <si>
    <t>Інше: [БУДЬ ЛАСКА, ВКАЖІТЬ]</t>
  </si>
  <si>
    <t>Прочее: [ПОЖАЛУЙСТА, УКАЖИТЕ]</t>
  </si>
  <si>
    <t>preg</t>
  </si>
  <si>
    <t>pregnant</t>
  </si>
  <si>
    <t>Yes, pregnant</t>
  </si>
  <si>
    <t>Так, вагітна</t>
  </si>
  <si>
    <t>Да, беременная</t>
  </si>
  <si>
    <t>breastfeeding</t>
  </si>
  <si>
    <t>Yes, breatfeeding</t>
  </si>
  <si>
    <t>Так, годую грудьми</t>
  </si>
  <si>
    <t>Да, кормлю грудью</t>
  </si>
  <si>
    <t>rel_ref_host</t>
  </si>
  <si>
    <t>very_good</t>
  </si>
  <si>
    <t>Дуже добре</t>
  </si>
  <si>
    <t>Очень хорошо</t>
  </si>
  <si>
    <t>good</t>
  </si>
  <si>
    <t>Добре</t>
  </si>
  <si>
    <t>Хорошо</t>
  </si>
  <si>
    <t>neutral</t>
  </si>
  <si>
    <t>Нейтрально</t>
  </si>
  <si>
    <t>bad</t>
  </si>
  <si>
    <t>Погано</t>
  </si>
  <si>
    <t>Плохо</t>
  </si>
  <si>
    <t>very_bad</t>
  </si>
  <si>
    <t>Дуже погано</t>
  </si>
  <si>
    <t>Очень плохо</t>
  </si>
  <si>
    <t>rel_changes</t>
  </si>
  <si>
    <t>improved</t>
  </si>
  <si>
    <t>Так, покращилося</t>
  </si>
  <si>
    <t>Да, улучшилось</t>
  </si>
  <si>
    <t>not_changed</t>
  </si>
  <si>
    <t>Ні, не змінилося</t>
  </si>
  <si>
    <t>Нет, не изменилось</t>
  </si>
  <si>
    <t>become_worse</t>
  </si>
  <si>
    <t>Так, стало гірше</t>
  </si>
  <si>
    <t>Да, стало хуже</t>
  </si>
  <si>
    <t>intention</t>
  </si>
  <si>
    <t>remain_in_current_loc</t>
  </si>
  <si>
    <t>Залишитися в поточному місці перебування</t>
  </si>
  <si>
    <t>Остаться в текущем месте пребывания</t>
  </si>
  <si>
    <t>move_to_other_area_in_hc</t>
  </si>
  <si>
    <t>Переїхати в іншу місцевість в країні перебування</t>
  </si>
  <si>
    <t>Переехать в другую местность в стране пребывания</t>
  </si>
  <si>
    <t>return_to_habitual_of_residence_ukr</t>
  </si>
  <si>
    <t>Повернутися до постійного місця проживання в Україні</t>
  </si>
  <si>
    <t>Вернуться в постоянномое место проживания в Украине</t>
  </si>
  <si>
    <t>return_to_another_loc_ukr</t>
  </si>
  <si>
    <t>Повернутися до іншого населеного пункту в Україні</t>
  </si>
  <si>
    <t>Вернуться в другой населенный пункт в Украине</t>
  </si>
  <si>
    <t>move_to_other_country</t>
  </si>
  <si>
    <t>Переїхати в іншу країну</t>
  </si>
  <si>
    <t>Переехать в другую страну</t>
  </si>
  <si>
    <t>Не знаю -  в процесі прийняття рішення</t>
  </si>
  <si>
    <t>rsn_no_hlt_ins</t>
  </si>
  <si>
    <t>cannot_afford_not_employed</t>
  </si>
  <si>
    <t>Not employed and cannot afford it</t>
  </si>
  <si>
    <t>Не працюю і не можу собі цього дозволити</t>
  </si>
  <si>
    <t>Не работаю и не могу себе этого позволить</t>
  </si>
  <si>
    <t>cannot_afford_self_employed</t>
  </si>
  <si>
    <t>Self-employed or employed without a contract, and cannot afford</t>
  </si>
  <si>
    <t>Самозайнятий або працюю без контракту і не можу собі цього дозволити</t>
  </si>
  <si>
    <t>Самозанят или работаю без контракта и не могу себе этого позволить</t>
  </si>
  <si>
    <t>choose_not_to_pay</t>
  </si>
  <si>
    <t>Choose not to pay</t>
  </si>
  <si>
    <t>Вирішили не платити</t>
  </si>
  <si>
    <t>Решили не платить</t>
  </si>
  <si>
    <t>not_eligible_in_govt_hlt_ins</t>
  </si>
  <si>
    <t>Not eligible to enroll in governmental health insurance (e.g. without a contract)</t>
  </si>
  <si>
    <t>Не маю права на державне медичне страхування (наприклад, без контракту)</t>
  </si>
  <si>
    <t>Не имею права на государственное медицинское страхование (например, без контракта)</t>
  </si>
  <si>
    <t>Unable to enroll (language, administrative and other barrier)</t>
  </si>
  <si>
    <t>Не можу зареєструватися (мовні, адміністративні та інші бар'єри)</t>
  </si>
  <si>
    <t>Не могу зарегистрироваться (языковые, административные и другие барьеры)</t>
  </si>
  <si>
    <t>prefer_private_ins</t>
  </si>
  <si>
    <t>Prefer to opt for a private insurance</t>
  </si>
  <si>
    <t>Віддає перевагу приватному страхуванню</t>
  </si>
  <si>
    <t>Предпочитает частное страхование</t>
  </si>
  <si>
    <t>Other reasons</t>
  </si>
  <si>
    <t>Інші причини</t>
  </si>
  <si>
    <t>Другие причины</t>
  </si>
  <si>
    <t>ss_still_enrolled</t>
  </si>
  <si>
    <t>still_enrolled</t>
  </si>
  <si>
    <t>Yes, still enrolled in a school, kindergarten or nursery, university in Ukraine</t>
  </si>
  <si>
    <t>Так, все ще навчається в школі, дитячому садку, яслах або університеті в Україні.</t>
  </si>
  <si>
    <t>Да, все еще учится в школе, детском саду, яслях или университете в Украине.</t>
  </si>
  <si>
    <t>not_enrolled</t>
  </si>
  <si>
    <t>No, no longer enrolled in any school, kindergarten or nursery, university in Ukraine</t>
  </si>
  <si>
    <t>Ні, більше не відвідує жодну школу, дитячий садок, ясла або університет в Україні.</t>
  </si>
  <si>
    <t>Нет, больше не посещает ни одну школу, детский сад, ясли или университет в Украине.</t>
  </si>
  <si>
    <t>e1_ss_att_edu</t>
  </si>
  <si>
    <t>kindergarten</t>
  </si>
  <si>
    <t>Yes, attending a school, kindergarten or nursery in [host country]</t>
  </si>
  <si>
    <t>Так, відвідує школу, дитячий садок або ясла в [країні перебування]</t>
  </si>
  <si>
    <t>Да, посещает школу, детский сад или ясли в [стране пребывания]</t>
  </si>
  <si>
    <t>int_school</t>
  </si>
  <si>
    <t>Yes, attending an international school in [host country]</t>
  </si>
  <si>
    <t>Так, відвідує міжнародну школу в [країні перебування]</t>
  </si>
  <si>
    <t>Да, посещает международную школу в [стране пребывания]</t>
  </si>
  <si>
    <t>boarding_school</t>
  </si>
  <si>
    <t>Yes, attending a boarding school in [host country]</t>
  </si>
  <si>
    <t>Так, відвідує школу-інтернат в [країні перебування]</t>
  </si>
  <si>
    <t>Да, посещает школу-интернат в [стране пребывания]</t>
  </si>
  <si>
    <t>No, not attending any  school, kindergarten or nursery in [host country]</t>
  </si>
  <si>
    <t>Ні, не відвідує жодної школи, дитячого садка чи ясел у [приймаючій країні]</t>
  </si>
  <si>
    <t>Нет, не посещает ни одной школы, детского сада или яслей в [принимающей стране]</t>
  </si>
  <si>
    <t>no_but_home_school</t>
  </si>
  <si>
    <t>No, not attending any  school, kindergarten or nursery in [host country] but opted for home schooling in [host country]</t>
  </si>
  <si>
    <t>Ні, не відвідує жодної школи, дитячого садка або ясел в [приймаючій країні], але обрав домашнє навчання в [приймаючій країні]</t>
  </si>
  <si>
    <t>Нет, не посещает ни одной школы, детского сада или яслей в [принимающей стране], но выбрал домашнее обучение в [принимающей стране]</t>
  </si>
  <si>
    <t>edu_18_24</t>
  </si>
  <si>
    <t>university</t>
  </si>
  <si>
    <t>Yes, person attended a university</t>
  </si>
  <si>
    <t>Так, особа відвідувала університет</t>
  </si>
  <si>
    <t>Да, особа посещала университет</t>
  </si>
  <si>
    <t>graduate_school</t>
  </si>
  <si>
    <t>Yes, person attended a graduate school</t>
  </si>
  <si>
    <t>Так, особа навчалася в аспірантурі</t>
  </si>
  <si>
    <t>Да, особа училась в аспирантуре</t>
  </si>
  <si>
    <t>higher_education</t>
  </si>
  <si>
    <t>Yes, person attended another higher education institution</t>
  </si>
  <si>
    <t>Так, особа навчалася в іншому закладі вищої освіти</t>
  </si>
  <si>
    <t>Да, особа училась в другом заведении высшего образования</t>
  </si>
  <si>
    <t>vocational_training_program</t>
  </si>
  <si>
    <t>Yes, person attended a vocational/professional training program or school</t>
  </si>
  <si>
    <t>Так, особа відвідувала програму професійно-технічного навчання або школу</t>
  </si>
  <si>
    <t>Да, особа посещала программу профессионально-технического обучения или школу</t>
  </si>
  <si>
    <t>primary_barriers</t>
  </si>
  <si>
    <t>remote_ukr</t>
  </si>
  <si>
    <t>Все ще навчається в школі в Україні та відвідує цю школу дистанційно/онлайн, перебуваючи за кордоном</t>
  </si>
  <si>
    <t>Все еще учится в школе в Украине и посещает эту школу дистанционно/онлайн, находясь за границей</t>
  </si>
  <si>
    <t>online_home</t>
  </si>
  <si>
    <t>Більше не навчається в школі в Україні, але використовує дистанційні/онлайн засоби навчання вдома для продовження навчання</t>
  </si>
  <si>
    <t>Больше не учится в школе в Украине, но использует дистанционные/онлайн средства обучения дома для продолжения обучения</t>
  </si>
  <si>
    <t>ftf_informal</t>
  </si>
  <si>
    <t>Attending face-to-face-education with teachers/other educational personnel in an informal education facility outside of the education system of [host country] (e.g. 'Ukrainian schools' or 'Ukrainian classes' abroad)</t>
  </si>
  <si>
    <t>Відвідує очне навчання з учителями/іншим педагогічним персоналом у неформальному навчальному закладі поза системою освіти [приймаючої країни] (наприклад, "українські школи" або "українські класи" за кордоном)</t>
  </si>
  <si>
    <t>Посещает очное обучение с учителями/другим педагогическим персоналом в неформальном учебном заведении вне системы образования [принимающей страны] (например, "украинские школы" или "украинские классы" за границей)</t>
  </si>
  <si>
    <t>avoid_burden</t>
  </si>
  <si>
    <t>Не зараховані в [приймаючій країні], тому що хочуть уникнути тягаря навчання в [приймаючій країні] та в Україні одночасно</t>
  </si>
  <si>
    <t>Не зачислены в [принимающей стране], потому что хотят избежать бремени обучения в [принимающей стране] и в Украине одновременно</t>
  </si>
  <si>
    <t>no_space</t>
  </si>
  <si>
    <t>Не вистачило місць у школі</t>
  </si>
  <si>
    <t>Не хватило мест в школе</t>
  </si>
  <si>
    <t>lack_info</t>
  </si>
  <si>
    <t>Брак інформації: ми не знаємо, як, де і коли реєструватися</t>
  </si>
  <si>
    <t>Нехватка информации: мы не знаем, как, где и когда регистрироваться</t>
  </si>
  <si>
    <t>expensive</t>
  </si>
  <si>
    <t>Школи в [приймаючій країні] занадто дорогі</t>
  </si>
  <si>
    <t>Школы в [принимающей стране] слишком дорогие</t>
  </si>
  <si>
    <t>waiting_response</t>
  </si>
  <si>
    <t>Ми чекаємо на відповідь щодо  заявки</t>
  </si>
  <si>
    <t>Мы ждем ответа на заявление</t>
  </si>
  <si>
    <t>error_with_applicaiton</t>
  </si>
  <si>
    <t>Виникли помилки в процесі подачі заяви</t>
  </si>
  <si>
    <t>Возникли ошибки в процессе подачи заявления</t>
  </si>
  <si>
    <t>intention_move_another_town</t>
  </si>
  <si>
    <t>Намір переїхати до іншого міста або регіону в [країні перебування]</t>
  </si>
  <si>
    <t>Намерение переехать в другой город или регион в [стране пребывания]</t>
  </si>
  <si>
    <t>intention_move_another_country</t>
  </si>
  <si>
    <t>Намір переїхати в іншу країну</t>
  </si>
  <si>
    <t>Намерение переехать в другую страну</t>
  </si>
  <si>
    <t>intention_return_ukr</t>
  </si>
  <si>
    <t>Намір повернутися в Україну</t>
  </si>
  <si>
    <t>Намерение вернуться в Украину</t>
  </si>
  <si>
    <t>prep_class_not_available</t>
  </si>
  <si>
    <t>Підготовчі класи були недоступні</t>
  </si>
  <si>
    <t>Подготовительные классы были недоступны</t>
  </si>
  <si>
    <t>lack_school_materials</t>
  </si>
  <si>
    <t>Нестача шкільного приладдя (зошитів, книг, олівців)</t>
  </si>
  <si>
    <t>Нехватка школьных принадлежностей (тетрадей, книг, карандашей)</t>
  </si>
  <si>
    <t>lack_it_equipments</t>
  </si>
  <si>
    <t>Відсутність ІТ-обладнання</t>
  </si>
  <si>
    <t>Отсутствие ИТ-оборудования</t>
  </si>
  <si>
    <t>lack_school_meals</t>
  </si>
  <si>
    <t>Відсутність шкільного харчування</t>
  </si>
  <si>
    <t>Отсутствие школьного питания</t>
  </si>
  <si>
    <t>long_distance</t>
  </si>
  <si>
    <t>Відсутність шкіл на доступній відстані</t>
  </si>
  <si>
    <t>Отсутствие школ на доступном расстоянии</t>
  </si>
  <si>
    <t>dropped_bullying</t>
  </si>
  <si>
    <t>Залишили школу через булінг/травму</t>
  </si>
  <si>
    <t>Покинули школу из-за буллинг/травмы</t>
  </si>
  <si>
    <t>dropped_language</t>
  </si>
  <si>
    <t>Залишили школу через мовний, культурний або соціальний бар'єр</t>
  </si>
  <si>
    <t>Покинули школу из-за языкового, культурного или социального барьера</t>
  </si>
  <si>
    <t>dropped_mental_health</t>
  </si>
  <si>
    <t>Залишили школу через проблеми з ментальним здоров'ям</t>
  </si>
  <si>
    <t>Покинули школу из-за проблем с ментальным здоровьем</t>
  </si>
  <si>
    <t>lack_inclusive_school</t>
  </si>
  <si>
    <t>Нестача інклюзивних шкіл (що дозволяють зараховувати та навчати дітей з обмеженими можливостями)</t>
  </si>
  <si>
    <t>Отсутствие инклюзивных школ (позволяющих зачисление и обучение детей с ограниченными возможностями)</t>
  </si>
  <si>
    <t>lack_vaccination_certificate</t>
  </si>
  <si>
    <t>Відсутність довідки про щеплення</t>
  </si>
  <si>
    <t>Отсутствие сертификата о вакцинации</t>
  </si>
  <si>
    <t>lack_certificate_grad</t>
  </si>
  <si>
    <t>Відсутність сертифікації після закінчення школи</t>
  </si>
  <si>
    <t>Отсутствие сертификации после окончания учебы</t>
  </si>
  <si>
    <t>do_not_want_burden</t>
  </si>
  <si>
    <t>Я не хочу покладати додатковий тягар на дитину (дітей), щоб дотримуватися обох (укр + приймаюча країна) навчальних планів</t>
  </si>
  <si>
    <t>Я не хочу возлагать дополнительное бремя на ребенка (детей), чтобы придерживаться обоих (укр + принимающая страна) учебных планов</t>
  </si>
  <si>
    <t>lower_grade</t>
  </si>
  <si>
    <t>Школи, які ми розглядали в [приймаючій країні], можуть зарахувати дитину на один клас нижче, тому вона "втратить" один або кілька шкільних років</t>
  </si>
  <si>
    <t>Школы, которые мы рассматривали в [принимающей стране], могут отнести ребенка на один класс ниже, поэтому он "потеряет" один или несколько школьных лет.</t>
  </si>
  <si>
    <t>young</t>
  </si>
  <si>
    <t>Дитина занадто мала</t>
  </si>
  <si>
    <t>Ребенок слишком мал</t>
  </si>
  <si>
    <t>family_preference</t>
  </si>
  <si>
    <t>Бажання родини / немає конкретної причини</t>
  </si>
  <si>
    <t>Желание семьи / нет конкретной причины</t>
  </si>
  <si>
    <t>graduated</t>
  </si>
  <si>
    <t>Вже закінчив</t>
  </si>
  <si>
    <t>Уже закончил</t>
  </si>
  <si>
    <t>intend_enroll</t>
  </si>
  <si>
    <t>Так, у школі, дитячому садку або яслах в [приймаючій країні]</t>
  </si>
  <si>
    <t>Да, в школу, детский сад или ясли в [принимающей стране]</t>
  </si>
  <si>
    <t>Так, в міжнародній школі в [приймаючій країні]</t>
  </si>
  <si>
    <t>Да, в международную школу в [принимающей стране]</t>
  </si>
  <si>
    <t>Yes, in a boarding school in [host country]</t>
  </si>
  <si>
    <t>Так, в школі-інтернаті в [країні перебування]</t>
  </si>
  <si>
    <t>Да, в школу-интернат в [стране пребывания]</t>
  </si>
  <si>
    <t>Yes, in a university in [host country]</t>
  </si>
  <si>
    <t>Так, в університеті в [країні перебування]</t>
  </si>
  <si>
    <t>Да, в университет в [стране пребывания]</t>
  </si>
  <si>
    <t>no_but_in_ukr</t>
  </si>
  <si>
    <t>Ні, я планую зараховувати тільки в Україні</t>
  </si>
  <si>
    <t>Нет, я планирую зачислить только в Украине</t>
  </si>
  <si>
    <t>no_but_third_country</t>
  </si>
  <si>
    <t>Ні, я планую зараховувати деінде / в третій країні</t>
  </si>
  <si>
    <t>Нет, я планирую зачислить в другом месте/в третьей стране</t>
  </si>
  <si>
    <t>Ні, я не планую зараховувати</t>
  </si>
  <si>
    <t>Нет, я не планирую зачислять</t>
  </si>
  <si>
    <t>Ні, але оберу домашнє навчання в [країні перебування]</t>
  </si>
  <si>
    <t>Нет, но выберу домашнее обучение в [стране пребывания]</t>
  </si>
  <si>
    <t>not_decided</t>
  </si>
  <si>
    <t>Я ще не вирішив</t>
  </si>
  <si>
    <t>Я еще не решил</t>
  </si>
  <si>
    <t>dist_learning</t>
  </si>
  <si>
    <t>Ні, взагалі не навчався дистанційно/онлайн</t>
  </si>
  <si>
    <t>Нет, вообще не учился дистанционно/онлайн</t>
  </si>
  <si>
    <t>Так, навчався дистанційно та/або онлайн</t>
  </si>
  <si>
    <t>Да, учился дистанционно и/или онлайн</t>
  </si>
  <si>
    <t>intend_enroll_cont</t>
  </si>
  <si>
    <t>yes_in_ukr</t>
  </si>
  <si>
    <t>Yes, will remain enrolled in a school in Ukraine and will continue attending this school remotely/on-line while staying abroad</t>
  </si>
  <si>
    <t>Так, залишиться зарахованим до школи в Україні і продовжуватиме відвідувати цю школу дистанційно/онлайн, перебуваючи за кордоном</t>
  </si>
  <si>
    <t>Да, останется зачисленным в школу в Украине и будет продолжать посещать эту школу дистанционно/онлайн, находясь за границей</t>
  </si>
  <si>
    <t>yes_in_host</t>
  </si>
  <si>
    <t>Yes, will remain enrolled in a school in [host country] and will continue studying only the Ukrainian component of of the Ukrainian curriculum (український компонент освітніх програм) remotely/on-line while staying abroad</t>
  </si>
  <si>
    <t>Так, залишиться зарахованим до школи в [країні перебування] і продовжуватиме вивчати лише український компонент української навчальної програми (український компонент освітніх програм) дистанційно/онлайн, перебуваючи закордоном</t>
  </si>
  <si>
    <t>Да, останется зачисленным в школу в [стране пребывания] и будет изучать только украинский компонент украинской учебной программы (украинский компонент образовательных программ) дистанционно/онлайн, находясь за границей</t>
  </si>
  <si>
    <t>yes_at_home</t>
  </si>
  <si>
    <t>Yes, will no longer be enrolled in a school in Ukraine and will be using other remote/on-line teaching tools at home to continue learning while staying abroad</t>
  </si>
  <si>
    <t>Так, більше не буде зарахований до школи в Україні і буде використовувати інші дистанційні/онлайн інструменти навчання вдома, щоб продовжити навчання під час перебування за кордоном</t>
  </si>
  <si>
    <t>Да, больше не будет причислен к школе в Украине и будет использовать другие дистанционные/онлайн инструменты обучения дома, чтобы продолжить обучение во время пребывания за границей</t>
  </si>
  <si>
    <t>time_dist_ler</t>
  </si>
  <si>
    <t>Less than 1 hour</t>
  </si>
  <si>
    <t>Менше однієї години</t>
  </si>
  <si>
    <t>1_2_hr</t>
  </si>
  <si>
    <t>1-2 hours</t>
  </si>
  <si>
    <t>1-2 години</t>
  </si>
  <si>
    <t>1-2 часа</t>
  </si>
  <si>
    <t>2_3_hr</t>
  </si>
  <si>
    <t>2-3 hours</t>
  </si>
  <si>
    <t>2-3 години</t>
  </si>
  <si>
    <t>2-3 часа</t>
  </si>
  <si>
    <t>3_4_hr</t>
  </si>
  <si>
    <t>3-4 hours</t>
  </si>
  <si>
    <t>3-4 години</t>
  </si>
  <si>
    <t>3-4 часа</t>
  </si>
  <si>
    <t>more_than_4hr</t>
  </si>
  <si>
    <t>More than 4 hours</t>
  </si>
  <si>
    <t>Більше 4 годин</t>
  </si>
  <si>
    <t>Более 4 часов</t>
  </si>
  <si>
    <t>employment_modality</t>
  </si>
  <si>
    <t>empoyed_inper_hc</t>
  </si>
  <si>
    <t>Працевлаштовані фізично в приймаючій країні</t>
  </si>
  <si>
    <t>Трудоустроены физически в принимающей стране</t>
  </si>
  <si>
    <t>employed_remotely_hc</t>
  </si>
  <si>
    <t>Працюю віддалено в приймаючій країні</t>
  </si>
  <si>
    <t>Работаю удаленно в принимающей стране</t>
  </si>
  <si>
    <t>employed_hyb_hc</t>
  </si>
  <si>
    <t>Гібридна зайнятість у приймаючій країні</t>
  </si>
  <si>
    <t>Гибридная занятость в принимающей стране</t>
  </si>
  <si>
    <t>employed_remotely_ukr</t>
  </si>
  <si>
    <t>Працюю віддалено в Україні</t>
  </si>
  <si>
    <t>Работаю удаленно в Украине</t>
  </si>
  <si>
    <t>employed_remotely_oth</t>
  </si>
  <si>
    <t>Працюю віддалено в іншій країні (не в Україні та не в країні перебування)</t>
  </si>
  <si>
    <t>Работаю удаленно в другой стране (не в Украине и не в стране пребывания)</t>
  </si>
  <si>
    <t>amount_of_savings</t>
  </si>
  <si>
    <t>1_2_week</t>
  </si>
  <si>
    <t>Достатньо, щоб прожити тиждень-два у випадку надзвичайної ситуації</t>
  </si>
  <si>
    <t>Достаточно, чтобы прожить неделю-две в случае чрезвычайной ситуации</t>
  </si>
  <si>
    <t>1_mth</t>
  </si>
  <si>
    <t>Достатньо, щоб прожити 1 місяць у разі надзвичайної ситуації</t>
  </si>
  <si>
    <t>Достаточно, чтобы прожить 1 месяц в случае чрезвычайной ситуации</t>
  </si>
  <si>
    <t>3_mth</t>
  </si>
  <si>
    <t>Достатньо, щоб прожити 3 місяці у випадку надзвичайної ситуації</t>
  </si>
  <si>
    <t>Достаточно, чтобы прожить 3 месяца в случае чрезвычайной ситуации</t>
  </si>
  <si>
    <t>6_mth</t>
  </si>
  <si>
    <t>Достатньо, щоб прожити 6 місяців у випадку надзвичайної  ситуації</t>
  </si>
  <si>
    <t>Достаточно, чтобы прожить 6 месяцев в случае чрезвычайной ситуации</t>
  </si>
  <si>
    <t>12_mth</t>
  </si>
  <si>
    <t>Достатньо, щоб прожити 12 місяців або більше у випадку надзвичайної ситуації</t>
  </si>
  <si>
    <t>Достаточно, чтобы прожить 12 месяцев или больше в случае чрезвычайной ситуации</t>
  </si>
  <si>
    <t>no_savings</t>
  </si>
  <si>
    <t>Ні про які заощадження говорити не доводиться</t>
  </si>
  <si>
    <t>Ни о каких сбережениях говорить не приходится</t>
  </si>
  <si>
    <t>Відмовляюсь відповідати</t>
  </si>
  <si>
    <t>dist_learning_typ</t>
  </si>
  <si>
    <t>enrolled_sch</t>
  </si>
  <si>
    <t>Зарахований до школи в [країні перебування] і вивчає лише український компонент української навчальної програми (український компонент освітніх програм) дистанційно/онлайн під час перебування за кордоном</t>
  </si>
  <si>
    <t>Зачислен в школу в [стране пребывания] и изучает только украинский компонент украинской учебной программы (украинский компонент образовательных программ) дистанционно/онлайн во время пребывания за границей</t>
  </si>
  <si>
    <t>Більше не навчається у школі в Україні та використовує інші дистанційні/онлайн інструменти навчання вдома для продовження навчання під час перебування за кордоном</t>
  </si>
  <si>
    <t>Больше не учится в школе в Украине и использует другие дистанционные/онлайн инструменты обучения на дому для продолжения обучения во время пребывания за границей</t>
  </si>
  <si>
    <t>online_school_ukr</t>
  </si>
  <si>
    <t>За допомогою Всеукраїнської платформи "Всеукраїнська школа онлайн" (Всеукраїнська школа онлайн)</t>
  </si>
  <si>
    <t>С помощью Всеукраинской платформы "Всеукраинская школа онлайн" (Всеукраинская школа онлайн)</t>
  </si>
  <si>
    <t>online_school_oth</t>
  </si>
  <si>
    <t>Використовує інші онлайн або дистанційні методи навчання (КРІМ платформи Всеукраїнська школа онлайн)</t>
  </si>
  <si>
    <t>Использует другие онлайн или дистанционные методы обучения (кроме платформы Всеукраинская школа онлайн)</t>
  </si>
  <si>
    <t>online_school_hst</t>
  </si>
  <si>
    <t>Навчається онлайн або дистанційно за навчальною програмою школи в [країні перебування]</t>
  </si>
  <si>
    <t>Обучается онлайн или дистанционно по обучающей программе школы в [стране пребывания]</t>
  </si>
  <si>
    <t>learning_under_supervision</t>
  </si>
  <si>
    <t>No, not in contact with a Ukrainian teacher and studied by themselves</t>
  </si>
  <si>
    <t>Ні, не контактують з українським вчителем і навчаються самостійно</t>
  </si>
  <si>
    <t>Нет, не контактируют с украинским учителем и учатся самостоятельно</t>
  </si>
  <si>
    <t>yes_ukr</t>
  </si>
  <si>
    <t>Yes, in contact with a Ukrainian teacher at a school in Ukraine</t>
  </si>
  <si>
    <t>Так, має контакт з українським вчителем у школі в Україні</t>
  </si>
  <si>
    <t>Да, имеет контакт с украинским учителем в школе в Украине</t>
  </si>
  <si>
    <t>yes_out_ukr</t>
  </si>
  <si>
    <t>Yes, in contact with a Ukrainian teacher staying abroad (outside of Ukraine)</t>
  </si>
  <si>
    <t>Так, контактують з учителем-українцем, який перебуває за кордоном (поза межами України)</t>
  </si>
  <si>
    <t>Да, контактируют с учителем-украинцем, который находится за границей (вне Украины)</t>
  </si>
  <si>
    <t>yes_ftf_hc</t>
  </si>
  <si>
    <t>Yes, in face-to-face contact with a Ukrainian teacher or other educator in [host country] to assist in learning on-line or remotely</t>
  </si>
  <si>
    <t>Так, мали особистий контакт з українським вчителем або іншим педагогом у [країні перебування], який допомагав у навчанні онлайн або дистанційно</t>
  </si>
  <si>
    <t>Да, имели личный контакт с украинским учителем или другим педагогом в [стране пребывания], который помогал в обучении онлайн или дистанционно</t>
  </si>
  <si>
    <t>yes_ftf_oth</t>
  </si>
  <si>
    <t>Yes, attended face-to-face-education with teachers or other educational personnel in an informal education facility outside of the education system of [host country] (cf. organizations providing 'Ukrainian schools' or 'Ukrainian classes' abroad)</t>
  </si>
  <si>
    <t>Так, відвідували індивідуальні заняття з учителями чи іншим педагогічним персоналом у неформальному навчальному закладі поза системою освіти [приймаючої країни] (наприклад, організації, що забезпечують "українські школи" чи "українські класи" за кордоном)</t>
  </si>
  <si>
    <t>Да, посещали индивидуальные занятия с учителями или другим педагогическим персоналом в неформальном учебном заведении вне системы образования (принимающей страны) (например, организации, обеспечивающие "украинские школы" или "украинские классы" за границей)</t>
  </si>
  <si>
    <t>participate_exam</t>
  </si>
  <si>
    <t>yes_grade</t>
  </si>
  <si>
    <t>Yes, to pass from one grade to another in the Ukrainian school system</t>
  </si>
  <si>
    <t>Так, для переходу з класу в клас в українській шкільній системі</t>
  </si>
  <si>
    <t>Да, для перехода из класса в класс в украинской школьной системе</t>
  </si>
  <si>
    <t>yes_final_attestation</t>
  </si>
  <si>
    <t>Yes, to obtain the State Final Attestation (державної підсумкової атестації) for Primary Education from Ukraine</t>
  </si>
  <si>
    <t>Так, для отримання державної підсумкової атестації (державної підсумкової атестації) для початкової освіти в Україні</t>
  </si>
  <si>
    <t>Да, для получения государственной итоговой аттестации для начального образования в Украине</t>
  </si>
  <si>
    <t>yes_certificate</t>
  </si>
  <si>
    <t>Yes, to obtain the Certificate of Basic Secondary Education from Ukraine (свідоцтво про здобуття базової середньої освіти)</t>
  </si>
  <si>
    <t>Так, для отримання свідоцтва про базову середню освіту в Україні (свідоцтво про здобуття базової середньої освіти)</t>
  </si>
  <si>
    <t>Да, для получения свидетельства о базовом среднем образовании в Украине (свидетельство о получении базового среднего образования)</t>
  </si>
  <si>
    <t>inc_lvl</t>
  </si>
  <si>
    <t>not_enough</t>
  </si>
  <si>
    <t>Доходів не вистачає на харчування</t>
  </si>
  <si>
    <t>Доходов не хватает на питание</t>
  </si>
  <si>
    <t>enough_basic</t>
  </si>
  <si>
    <t>Доходів вистачає на основні продукти харчування, але не вистачає на регулярні комунальні платежі, ліки, купівлю нового одягу.</t>
  </si>
  <si>
    <t>Доходов хватает на основные продукты питания, но не хватает на регулярные коммунальные платежи, лекарства, покупку новой одежды.</t>
  </si>
  <si>
    <t>sufficient_basic</t>
  </si>
  <si>
    <t>Доходу вистачає на основні продукти харчування, комунальні послуги, ліки, одяг, але не вистачає на придбання телевізора, холодильника, пральної машини тощо.</t>
  </si>
  <si>
    <t>Дохода хватает на основные продукты питания, коммунальные услуги, лекарства, одежду, но не хватает на приобретение телевизора, холодильника, стиральной машины.</t>
  </si>
  <si>
    <t>sufficient_but_no_car</t>
  </si>
  <si>
    <t>Доходів вистачає на їжу, одяг, комунальні послуги, купівлю телевізора, холодильника тощо, але не вистачає на купівлю автомобіля</t>
  </si>
  <si>
    <t>Доходов хватает на еду, одежду, коммунальные услуги, покупку телевизора, холодильника и т.п., но не хватает на покупку автомобиля</t>
  </si>
  <si>
    <t>sufficient_car</t>
  </si>
  <si>
    <t>Доходів вистачає на купівлю автомобіля, але не вистачає на купівлю будинку чи квартири</t>
  </si>
  <si>
    <t>Доходов хватает на покупку автомобиля, но не хватает на покупку дома или квартиры</t>
  </si>
  <si>
    <t>sufficient_all</t>
  </si>
  <si>
    <t>Доходів вистачає на задоволення всіх потреб домогосподарства</t>
  </si>
  <si>
    <t>Доходов хватает на удовлетворение всех потребностей домохозяйства</t>
  </si>
  <si>
    <t>language_knowledge</t>
  </si>
  <si>
    <t>does_not_understand</t>
  </si>
  <si>
    <t>Він/Вона зовсім не розуміє місцевої мови</t>
  </si>
  <si>
    <t>Он/Она совсем не понимает местный язык</t>
  </si>
  <si>
    <t>beginner</t>
  </si>
  <si>
    <t>Він/вона розуміє і може вживати лише кілька слів і фраз</t>
  </si>
  <si>
    <t>Он/она понимает и может употреблять только несколько слов и фраз</t>
  </si>
  <si>
    <t>intermediate</t>
  </si>
  <si>
    <t>Він/вона може розуміти і використовувати більшість повсякденних виразів</t>
  </si>
  <si>
    <t>Он/она может понимать и использовать большинство повседневных выражений</t>
  </si>
  <si>
    <t>advanced</t>
  </si>
  <si>
    <t>Він/вона розуміє суть чіткої мови і може писати прості тексти</t>
  </si>
  <si>
    <t>Он/она понимает суть четкого языка и может писать простые тексты</t>
  </si>
  <si>
    <t>fluent</t>
  </si>
  <si>
    <t>Він/вона вільно володіє місцевою мовою (може розуміти багато складних текстів і регулярно використовує місцеву мову без будь-яких проблем)</t>
  </si>
  <si>
    <t>Он/она свободно владеет местным языком (может понимать много сложных текстов и регулярно использует местный язык без каких-либо проблем)</t>
  </si>
  <si>
    <t>family_comp</t>
  </si>
  <si>
    <t>birth</t>
  </si>
  <si>
    <t>yes - birth</t>
  </si>
  <si>
    <t>так - народження</t>
  </si>
  <si>
    <t>да – рождение</t>
  </si>
  <si>
    <t>marriage</t>
  </si>
  <si>
    <t>yes - marriage</t>
  </si>
  <si>
    <t>так - шлюб</t>
  </si>
  <si>
    <t>да – брак</t>
  </si>
  <si>
    <t>divorce</t>
  </si>
  <si>
    <t>yes – divorce</t>
  </si>
  <si>
    <t>так - розлучення</t>
  </si>
  <si>
    <t>да – развод</t>
  </si>
  <si>
    <t>death</t>
  </si>
  <si>
    <t>yes - death</t>
  </si>
  <si>
    <t>так - смерть</t>
  </si>
  <si>
    <t>да – смерть</t>
  </si>
  <si>
    <t>yes - other</t>
  </si>
  <si>
    <t>так - інше</t>
  </si>
  <si>
    <t>prefer not to say</t>
  </si>
  <si>
    <t>family_comp_challenges</t>
  </si>
  <si>
    <t>obtain_documents</t>
  </si>
  <si>
    <t>I do not know how to register with the authorities / obtain documents</t>
  </si>
  <si>
    <t>Я не знаю, як зареєструватися в органах реєстрації актів цивільного стану/ отримати документи</t>
  </si>
  <si>
    <t>Я не знаю, как зарегистрироваться в органах регистрации актов гражданского состояния / получить документы</t>
  </si>
  <si>
    <t>waiting</t>
  </si>
  <si>
    <t>I have registered but am waiting to receive my documents</t>
  </si>
  <si>
    <t>Я зареєструвався, але чекаю на отримання документів</t>
  </si>
  <si>
    <t>Я зарегистрировался, но жду получения документов</t>
  </si>
  <si>
    <t>could_not_meet_requirements</t>
  </si>
  <si>
    <t>I tried to register but could not meet requirements (e.g. missing supporting documentation, cannot pay relevant fees, etc)</t>
  </si>
  <si>
    <t>Я намагався зареєструватися, але не зміг виконати вимоги (наприклад, не вистачає підтверджуючих документів, не можу сплатити відповідні збори тощо)</t>
  </si>
  <si>
    <t>Я пытался зарегистрироваться, но не смог выполнить требования (например, не хватает подтверждающих документов, не могу уплатить соответствующее пошлины и т.д.)</t>
  </si>
  <si>
    <t>no_contract_why</t>
  </si>
  <si>
    <t>landlord_refused</t>
  </si>
  <si>
    <t>Орендодавець відмовився надати договір оренди;</t>
  </si>
  <si>
    <t>Арендодатель отказался предоставить договор аренды;</t>
  </si>
  <si>
    <t>rented_by_other</t>
  </si>
  <si>
    <t>Квартиру орендує інша особа (спільне проживання);</t>
  </si>
  <si>
    <t>Квартиру арендует другое лицо (совместное проживание);</t>
  </si>
  <si>
    <t>do_not_know_local_language</t>
  </si>
  <si>
    <t>Не знаєте місцевої мови або законодавчих вимог щодо оренди житла;</t>
  </si>
  <si>
    <t>Не знаете местного языка или законодательных требований по аренде жилья;</t>
  </si>
  <si>
    <t>in_process</t>
  </si>
  <si>
    <t>Ми перебуваємо в процесі підготовки</t>
  </si>
  <si>
    <t>Мы находимся в процессе подготовки</t>
  </si>
  <si>
    <t>temp_protection_reasons</t>
  </si>
  <si>
    <t>apply_residence</t>
  </si>
  <si>
    <t>Have applied for / have been issued a diﬀerent type of residency</t>
  </si>
  <si>
    <t>Подавали заяву / отримали інший тип посвідки на проживання</t>
  </si>
  <si>
    <t>Подавали заявление / получили другой тип вида на жительство</t>
  </si>
  <si>
    <t>transited_to_other_legal_status</t>
  </si>
  <si>
    <t>I had temporary protection and have transited to other legal status</t>
  </si>
  <si>
    <t>Мав тимчасовий захист і перейшов на інший правовий статус</t>
  </si>
  <si>
    <t>Имел временную защиту и перешел на другой правовой статус</t>
  </si>
  <si>
    <t>Waiting to see if the situation in Ukraine improves</t>
  </si>
  <si>
    <t>Чекаю на покращення ситуації в Україні</t>
  </si>
  <si>
    <t>Жду улучшения ситуации в Украине</t>
  </si>
  <si>
    <t>not_staying</t>
  </si>
  <si>
    <t>dont_know_how</t>
  </si>
  <si>
    <t>Do not know how to apply / do not have enough information about temporary protection</t>
  </si>
  <si>
    <t>Не знаю, як подати заяву / не маю достатньо інформації про тимчасовий захист</t>
  </si>
  <si>
    <t>Не знаю, как подать заявление / нет достаточно информации о временной защите</t>
  </si>
  <si>
    <t>I do not meet eligibility criteria to be granted temporary protection</t>
  </si>
  <si>
    <t>Я не відповідаю критеріям для отримання тимчасового захисту</t>
  </si>
  <si>
    <t>Я не отвечаю критериям для получения временной защиты</t>
  </si>
  <si>
    <t>dont_need</t>
  </si>
  <si>
    <t>I don’t need protection and related benefits</t>
  </si>
  <si>
    <t>Мені не потрібен захист і пов'язані з ним пільги</t>
  </si>
  <si>
    <t>Мне не нужна защита и связанные с ней льготы</t>
  </si>
  <si>
    <t>tried_refused</t>
  </si>
  <si>
    <t>I tried to apply but I was refused access to the procedure / my application was rejected</t>
  </si>
  <si>
    <t>Я намагався подати заяву, але мені було відмовлено в доступі до процедури / мою заяву було відхилено</t>
  </si>
  <si>
    <t>Я пытался подать заявление, но мне было отказано в доступе к процедуре / мое заявление было отклонено</t>
  </si>
  <si>
    <t>I have not decided whether to apply for it</t>
  </si>
  <si>
    <t>Я не вирішив, чи подавати заяву</t>
  </si>
  <si>
    <t>Я не решил, подавать ли заявление</t>
  </si>
  <si>
    <t>renew_documents</t>
  </si>
  <si>
    <t>identity_documents</t>
  </si>
  <si>
    <t>Identity documents (passport, national ID, etc.)</t>
  </si>
  <si>
    <t>Документи, що посвідчують особу (паспорт, національне посвідчення тощо)</t>
  </si>
  <si>
    <t>Документы, удостоверяющие личность (паспорт, национальное удостоверение и т.п.)</t>
  </si>
  <si>
    <t>civil_status_documents</t>
  </si>
  <si>
    <t>Civil status documents (birth, death, marriage, divorce certificates)</t>
  </si>
  <si>
    <t>Документи про цивільний стан (свідоцтва про народження, смерть, шлюб, розлучення)</t>
  </si>
  <si>
    <t>Документы о гражданском состоянии (свидетельства о рождении, смерти, браке, разводе)</t>
  </si>
  <si>
    <t>medical_records</t>
  </si>
  <si>
    <t>Medical records</t>
  </si>
  <si>
    <t>Медична картка</t>
  </si>
  <si>
    <t>Медицинская карта</t>
  </si>
  <si>
    <t>disability_certificate</t>
  </si>
  <si>
    <t>Disability certificate</t>
  </si>
  <si>
    <t>Посвідчення про інвалідність</t>
  </si>
  <si>
    <t>Удостоверение об инвалидности</t>
  </si>
  <si>
    <t>driving_license</t>
  </si>
  <si>
    <t>Driving license</t>
  </si>
  <si>
    <t>Водійське посвідчення</t>
  </si>
  <si>
    <t>Водительское удостоверение</t>
  </si>
  <si>
    <t>work_records</t>
  </si>
  <si>
    <t>Work records</t>
  </si>
  <si>
    <t>Трудова книжка</t>
  </si>
  <si>
    <t>Трудовая книжка</t>
  </si>
  <si>
    <t>education_diploma</t>
  </si>
  <si>
    <t>Education diploma</t>
  </si>
  <si>
    <t>Диплом про освіту</t>
  </si>
  <si>
    <t>Диплом об образовании</t>
  </si>
  <si>
    <t>school_leaving</t>
  </si>
  <si>
    <t>School leaving certificate</t>
  </si>
  <si>
    <t>Атестат про повну загальну середню освіту</t>
  </si>
  <si>
    <t>Аттестат о полном общем среднем образовании</t>
  </si>
  <si>
    <t>return_stay</t>
  </si>
  <si>
    <t>less_than_two_weeks</t>
  </si>
  <si>
    <t>Less than two weeks</t>
  </si>
  <si>
    <t>Менше двох тижнів</t>
  </si>
  <si>
    <t>Меньше двух недель</t>
  </si>
  <si>
    <t>less_than_one_month</t>
  </si>
  <si>
    <t>Two weeks or more but less than one month</t>
  </si>
  <si>
    <t>Два тижні або більше, але менше одного місяця</t>
  </si>
  <si>
    <t>Две недели или больше, но менее одного месяца</t>
  </si>
  <si>
    <t>one_two_month</t>
  </si>
  <si>
    <t>1-2 months</t>
  </si>
  <si>
    <t>1-2 місяці</t>
  </si>
  <si>
    <t>1-2 месяца</t>
  </si>
  <si>
    <t>three_or_more_months</t>
  </si>
  <si>
    <t>3 months or more</t>
  </si>
  <si>
    <t>3 місяці або більше</t>
  </si>
  <si>
    <t>3 месяца или больше</t>
  </si>
  <si>
    <t>do_not_remember</t>
  </si>
  <si>
    <t>Don’t remember</t>
  </si>
  <si>
    <t>Не пам'ятаю</t>
  </si>
  <si>
    <t>Не помню</t>
  </si>
  <si>
    <t>temp_return_difficulties_what</t>
  </si>
  <si>
    <t>cross_back</t>
  </si>
  <si>
    <t>Виникли труднощі, пов'язаними з процедурами в'їзду при перетині кордону в приймаючій країні</t>
  </si>
  <si>
    <t>Возникли трудности, связанные с процедурами въезда при пересечении границы в принимающей стране</t>
  </si>
  <si>
    <t>benefits_host</t>
  </si>
  <si>
    <t>Пільги в приймаючій країні (соціальна допомога, житло) були призупинені / скасовані</t>
  </si>
  <si>
    <t>Льготы в принимающей стране (социальная помощь, жилье) были приостановлены/отменены</t>
  </si>
  <si>
    <t>temp_prot</t>
  </si>
  <si>
    <t>Тимчасовий захист або інший правовий статус було призупинено / скасовано</t>
  </si>
  <si>
    <t>Временная защита или другой правовой статус были приостановлены/отменены</t>
  </si>
  <si>
    <t>graduation</t>
  </si>
  <si>
    <t>passed</t>
  </si>
  <si>
    <t>Так, отримав оцінки/сертифікат після складання необхідних тестів/іспитів</t>
  </si>
  <si>
    <t>Да, получил оценки/сертификат после сдачи необходимых тестов/экзаменов</t>
  </si>
  <si>
    <t>failed</t>
  </si>
  <si>
    <t>Ні, не склав необхідні тести/іспити</t>
  </si>
  <si>
    <t>Нет, не сдал необходимые тесты/экзамены</t>
  </si>
  <si>
    <t>withdrew</t>
  </si>
  <si>
    <t>No, withdrew from school prior to completing required tests/exams</t>
  </si>
  <si>
    <t>Ні, вибув зі школи до завершення необхідних тестів/іспитів</t>
  </si>
  <si>
    <t>Нет, выбыл из школы до завершения необходимых тестов/экзаменов</t>
  </si>
  <si>
    <t>not_attending</t>
  </si>
  <si>
    <t>Не відвідував(-ла) школу протягом минулого навчального року</t>
  </si>
  <si>
    <t>Не посещал(-а) школу в прошлом учебном году</t>
  </si>
  <si>
    <t>did_not_sit_for_test</t>
  </si>
  <si>
    <t>Ні, відвідував школу, але не складав необхідні тести/іспити</t>
  </si>
  <si>
    <t>Нет, посещал школу, но не сдавал необходимые тесты/экзамены</t>
  </si>
  <si>
    <t>exp_bullying</t>
  </si>
  <si>
    <t>peers</t>
  </si>
  <si>
    <t>Так, з боку інших учнів/однолітків</t>
  </si>
  <si>
    <t>Да, со стороны других учеников/сверстников</t>
  </si>
  <si>
    <t>teachers</t>
  </si>
  <si>
    <t>Yes, by teachers</t>
  </si>
  <si>
    <t>Так, з боку вчителів</t>
  </si>
  <si>
    <t>Да, со стороны учителей</t>
  </si>
  <si>
    <t>both</t>
  </si>
  <si>
    <t>Так, з боку обох</t>
  </si>
  <si>
    <t>Да, со стороны обоих</t>
  </si>
  <si>
    <t>Булінгу не було</t>
  </si>
  <si>
    <t>Буллинга не было</t>
  </si>
  <si>
    <t>reason_not_working</t>
  </si>
  <si>
    <t>seasonal_wait</t>
  </si>
  <si>
    <t>Waiting for the season to start (employment is seasonal)</t>
  </si>
  <si>
    <t>Очікує початку сезону (робота сезонна)</t>
  </si>
  <si>
    <t>Ждет начала сезона (работа сезонная)</t>
  </si>
  <si>
    <t>job_waiting</t>
  </si>
  <si>
    <t>Вже знайшов роботу/бізнес, чекає на початок</t>
  </si>
  <si>
    <t>Уже нашел работу/бизнес, ждет начала</t>
  </si>
  <si>
    <t>tired_search</t>
  </si>
  <si>
    <t>Втомився шукати роботу, немає відповідних вакансій у цьому районі</t>
  </si>
  <si>
    <t>Устал искать работу, нет подходящих вакансий в этом районе</t>
  </si>
  <si>
    <t>family_duties</t>
  </si>
  <si>
    <t>Має сімейні або домашні обов'язки, включаючи догляд за дітьми або літніми людьми</t>
  </si>
  <si>
    <t>Имеет семейные или домашние обязанности, включая уход за детьми или пожилыми людьми</t>
  </si>
  <si>
    <t>Має інвалідність, травму, хворобу</t>
  </si>
  <si>
    <t>Имеет инвалидность, травму, болезнь</t>
  </si>
  <si>
    <t>student</t>
  </si>
  <si>
    <t>Є студентом</t>
  </si>
  <si>
    <t>Является студентом</t>
  </si>
  <si>
    <t>training</t>
  </si>
  <si>
    <t>Проходить професійне навчання</t>
  </si>
  <si>
    <t>Проходит профессиональное обучение</t>
  </si>
  <si>
    <t>volunteering</t>
  </si>
  <si>
    <t>Займається неоплачуваним волонтерством</t>
  </si>
  <si>
    <t>Занимается неоплачиваемым волонтерством</t>
  </si>
  <si>
    <t>not_interested</t>
  </si>
  <si>
    <t>Не зацікавлений у пошуку роботи</t>
  </si>
  <si>
    <t>Не заинтересован в поиске работы</t>
  </si>
  <si>
    <t>leaving_soon</t>
  </si>
  <si>
    <t>Не планує залишатися тут</t>
  </si>
  <si>
    <t>Не планирует оставаться здесь</t>
  </si>
  <si>
    <t>На пенсії</t>
  </si>
  <si>
    <t>На пенсии</t>
  </si>
  <si>
    <t>wage_period</t>
  </si>
  <si>
    <t>hourly</t>
  </si>
  <si>
    <t>Погодинно</t>
  </si>
  <si>
    <t>Почасово</t>
  </si>
  <si>
    <t>monthly</t>
  </si>
  <si>
    <t>Щомісяця</t>
  </si>
  <si>
    <t>Ежемесячно</t>
  </si>
  <si>
    <t>occupation</t>
  </si>
  <si>
    <t>manager</t>
  </si>
  <si>
    <t>**Менеджер**(директори, генеральні директори, високопосадовці, менеджери)</t>
  </si>
  <si>
    <t>**Менеджер** (директора, генеральные директора, высокопоставленные чиновники, менеджеры)</t>
  </si>
  <si>
    <t>professional</t>
  </si>
  <si>
    <t>**Професіонал, технік, асоційований професіонал** (інженери, архітектори, біологи, лікарі, медсестри та інші медичні професіонали, ветеринари, вчителі, фахівці з фінансів, маркетингу, зв'язків з громадськістю, комп'ютерні та телекомунікаційні професіонали, юристи, адміністратори бізнесу та агенти, адміністратори культури, працівники спорту та фітнесу, релігійні працівники, державні професіонали, шеф-кухарі)</t>
  </si>
  <si>
    <t>**Профессионал, техник, специалисты среднего звена** (инженеры, архитекторы, биологи, врачи, медсестры и другие медицинские профессионалы, ветеринары, учителя, специалисты по финансам, маркетингу, связям с общественностью, компьютерные и телекоммуникационные профессионалы, юристы, администраторы бизнеса и агенты, администраторы культуры, работники спорта и фитнеса, религиозные работники, государственные профессионалы, шеф-повара)</t>
  </si>
  <si>
    <t>clerical</t>
  </si>
  <si>
    <t>**Працівник адміністративної підтримки** (клерки та секретарі в різних галузях)</t>
  </si>
  <si>
    <t>**Работник административной поддержки** (клерки и секретари в различных отраслях)</t>
  </si>
  <si>
    <t>sales</t>
  </si>
  <si>
    <t>**Працівник торгівлі, особистого догляду, захисних або особистих послуг** (власники магазинів і продавці, продавці на ринках, продавці вуличної їжі, касири та інші працівники торгівлі, кухарі, офіціанти, бармени, перукарі, косметологи, працівники догляду за дітьми, помічники вчителів, домашні медсестри, гіди, поліцейські, охоронці)</t>
  </si>
  <si>
    <t>**Работник торговли, личного ухода, защитных или личных услуг** (владельцы магазинов и продавцы, продавцы на рынках, продавцы уличной еды, кассиры и другие работники торговли, повара, официанты, бармены, парикмахеры, косметологи, работники по уходу за детьми, помощники учителей, домашние медсестры, гиды, полицейские, охранники)</t>
  </si>
  <si>
    <t>agriculture</t>
  </si>
  <si>
    <t>**Працівник сільського господарства, лісового господарства або рибальства** (фермери, рибалки, виробники тварин, працівники лісового господарства, мисливці, пастухи)</t>
  </si>
  <si>
    <t>**Работник сельского хозяйства, лесного хозяйства или рыболовства** (фермеры, рыбаки, производители животных, работники лесного хозяйства, охотники, ловцы)</t>
  </si>
  <si>
    <t>craft</t>
  </si>
  <si>
    <t>**Ремісник, працівник суміжних професій** (будівництво, електрика, метал, дерево, текстиль, харчова промисловість (ремісники в будівництві, малярі, ковалі, інструментальники, металурги, електрики, електронні, телекомунікаційні монтажники та ремонтники, працівники харчової промисловості та ремесел, кравці, шевці, виробники меблів)</t>
  </si>
  <si>
    <t>**Ремесленник, работник смежных профессий** (строительство, электричество, металл, дерево, текстиль, пищевая промышленность (ремесленники в строительстве, маляры, кузнецы, инструментальщики, металлисты, электрики, электронные, телекоммуникационные монтажники и ремонтники, работники пищевой промышленности и ремесел, портные, сапожники, производители мебели)</t>
  </si>
  <si>
    <t>operator</t>
  </si>
  <si>
    <t>**Оператор заводу або машини, збирач, водій** (оператори машин, збирачі в гірничодобувній промисловості, фабрики, що виробляють текстиль, хімічні, металеві, гумові, пластикові, паперові, харчові продукти, оператори деревообробки. Будь-які водії, екіпажі кораблів)</t>
  </si>
  <si>
    <t>**Оператор завода или машины, сборщик, водитель** (операторы машин, сборщики в горнодобывающей промышленности, фабрики, производящие текстиль, химические, металлические, резиновые, пластиковые, бумажные, пищевые продукты, операторы деревообработки. Любые водители, экипажи кораблей)</t>
  </si>
  <si>
    <t>cleaner</t>
  </si>
  <si>
    <t>**Прибиральник, помічник, робітник, вуличний працівник, працівник з відходами** (елементарні професії та випадкові роботи в різних галузях: прибиральники (домашні, готельні, офісні), помічники в сільському господарстві, робітники в гірничодобувній промисловості, будівництві, виробництві, транспорті, працівники швидкого харчування, кухонні помічники, продавці нехарчових товарів на вулиці, збирачі відходів, працівники з переробки)</t>
  </si>
  <si>
    <t>**Уборщик, помощник, рабочий, уличный работник, работник по отходам** (элементарные профессии и случайные работы в различных отраслях: уборщики (домашние, гостиничные, офисные), помощники в сельском хозяйстве, рабочие в горнодобывающей промышленности, строительстве, производстве, транспорте, работники быстрого питания, кухонные помощники, продавцы не пищевых товаров на улице, сборщики отходов, работники по переработке)</t>
  </si>
  <si>
    <t>armed_forces</t>
  </si>
  <si>
    <t>Armed forces(commissioned and non-commissioned officers: soldiers, sergeants, military police)</t>
  </si>
  <si>
    <t>**Збройні сили** (офіцери і неофіцери: солдати, сержанти, військова поліція)</t>
  </si>
  <si>
    <t>**Вооруженные силы** (офицеры и неофицеры: солдаты, сержанты, военная полиция)</t>
  </si>
  <si>
    <t>skill_level</t>
  </si>
  <si>
    <t>significantly_below</t>
  </si>
  <si>
    <t>Ні, я/ця особа працюємо значно нижче рівня своїх професійних навичок або кваліфікації</t>
  </si>
  <si>
    <t>Нет, я/этот человек нанят на работу значительно ниже своего уровня профессиональных навыков или квалификации</t>
  </si>
  <si>
    <t>somewhat_below</t>
  </si>
  <si>
    <t>Ні, я/ця особа працюємо дещо нижче рівня своїх професійних навичок або кваліфікації</t>
  </si>
  <si>
    <t>Нет, я/этот человек нанят на работу несколько ниже своего уровня профессиональных навыков или квалификации</t>
  </si>
  <si>
    <t>adequate</t>
  </si>
  <si>
    <t>Так, робота належним чином відповідає рівню професійних навичок або кваліфікації цієї особи</t>
  </si>
  <si>
    <t>Да, работа адекватно соответствует уровню профессиональных навыков или квалификации этого человека</t>
  </si>
  <si>
    <t>requires_some</t>
  </si>
  <si>
    <t>Ні, робота вимагає певних професійних навичок або кваліфікації, які ця особа повинна отримати</t>
  </si>
  <si>
    <t>Нет, работа требует некоторых профессиональных навыков или квалификации, которые этому человеку необходимо получить</t>
  </si>
  <si>
    <t>requires_lot</t>
  </si>
  <si>
    <t>Ні, робота вимагає багатьох професійних навичок або кваліфікацій, які ця особа повинна отримати</t>
  </si>
  <si>
    <t>Нет, работа требует множества профессиональных навыков или квалификации, которые этому человеку необходимо получить</t>
  </si>
  <si>
    <t>legal_status_planning</t>
  </si>
  <si>
    <t>tp</t>
  </si>
  <si>
    <t>Так, для тимчасового захисту</t>
  </si>
  <si>
    <t>Да, для временной защиты</t>
  </si>
  <si>
    <t>ref_asy</t>
  </si>
  <si>
    <t>Так, для статусу біженця / притулку</t>
  </si>
  <si>
    <t>Да, для статуса беженца / убежища</t>
  </si>
  <si>
    <t>employment_permit</t>
  </si>
  <si>
    <t>Так, для дозволу на проживання або візи з метою працевлаштування</t>
  </si>
  <si>
    <t>Да, для вида на жительство или визы с целью трудоустройства</t>
  </si>
  <si>
    <t>Yes, for residence permit or visa for study purposes</t>
  </si>
  <si>
    <t>Так, для дозволу на проживання або візи з метою навчання</t>
  </si>
  <si>
    <t>Да, для вида на жительство или визы с целью учебы</t>
  </si>
  <si>
    <t>family_reason</t>
  </si>
  <si>
    <t>Так, для дозволу на проживання або візи з сімейних причин</t>
  </si>
  <si>
    <t>Да, для вида на жительство или визы по семейным причинам</t>
  </si>
  <si>
    <t>other_permit</t>
  </si>
  <si>
    <t>Так, для дозволу на проживання або візи з інших причин</t>
  </si>
  <si>
    <t>Да, для вида на жительство или визы по другим причинам</t>
  </si>
  <si>
    <t>afford</t>
  </si>
  <si>
    <t>holiday</t>
  </si>
  <si>
    <t>Paying for one week annual holiday away from home</t>
  </si>
  <si>
    <t>Оплата тижневої щорічної відпустки поза домом</t>
  </si>
  <si>
    <t>Оплата недельного ежегодного отпуска вне дома</t>
  </si>
  <si>
    <t>meal</t>
  </si>
  <si>
    <t>Having a meal with meat, chicken, fish or vegetarian equivalent every second day</t>
  </si>
  <si>
    <t>Прийом їжі з м'ясом, куркою, рибою або вегетаріанським еквівалентом кожен другий день</t>
  </si>
  <si>
    <t>Прием пищи с мясом, курицей, рыбой или вегетарианским эквивалентом через день</t>
  </si>
  <si>
    <t>heating</t>
  </si>
  <si>
    <t>Sufficiently heating the apartment or house of residence</t>
  </si>
  <si>
    <t>Достатнє опалення квартири або будинку</t>
  </si>
  <si>
    <t>Достаточное отопление квартиры или дома</t>
  </si>
  <si>
    <t>Replacing worn-out furniture</t>
  </si>
  <si>
    <t>Заміна зношених меблів</t>
  </si>
  <si>
    <t>Замена изношенной мебели</t>
  </si>
  <si>
    <t>unexpected_expense</t>
  </si>
  <si>
    <t>Paying an unexpected expense of [3,493 MDL]  without having to borrow money or pay in installments?</t>
  </si>
  <si>
    <t>Оплата непередбачених витрат у розмірі  [3,493 MDL] без необхідності позичати гроші або платити в розстрочку</t>
  </si>
  <si>
    <t>Оплата непредвиденных расходов в размере  [3,493 MDL] без необходимости занимать деньги или платить в рассрочку</t>
  </si>
  <si>
    <t>unable_to_pay</t>
  </si>
  <si>
    <t>rent</t>
  </si>
  <si>
    <t>Rent</t>
  </si>
  <si>
    <t>Оренда</t>
  </si>
  <si>
    <t>Аренда</t>
  </si>
  <si>
    <t>bills</t>
  </si>
  <si>
    <t>Utility bills (including heating, electricity, gas, water, waste disposal etc)</t>
  </si>
  <si>
    <t>Рахунки за комунальні послуги (включаючи опалення, електроенергію, газ, воду, вивезення сміття тощо)</t>
  </si>
  <si>
    <t>Счета за коммунальные услуги (включая отопление, электричество, газ, воду, утилизацию отходов и т. д.)</t>
  </si>
  <si>
    <t>mortgage</t>
  </si>
  <si>
    <t>Mortgage</t>
  </si>
  <si>
    <t>Іпотека</t>
  </si>
  <si>
    <t>Ипотека</t>
  </si>
  <si>
    <t>loans</t>
  </si>
  <si>
    <t>Hire purchase installments or other loan payments (consumer loans, bills from day-care, school, health)</t>
  </si>
  <si>
    <t>Виплати за договорами купівлі-продажу або інші кредитні платежі (споживчі кредити, рахунки за дитячий садок, школу, здоров'я)</t>
  </si>
  <si>
    <t>Выплаты по договорам купли-продажи или другие кредитные платежи (потребительские кредиты, счета за детский сад, школу, здоровье)</t>
  </si>
  <si>
    <t>inability_times</t>
  </si>
  <si>
    <t>once</t>
  </si>
  <si>
    <t>Yes, once</t>
  </si>
  <si>
    <t>Так, один раз</t>
  </si>
  <si>
    <t>Да, один раз</t>
  </si>
  <si>
    <t>twice_or_more</t>
  </si>
  <si>
    <t>Yes, twice or more</t>
  </si>
  <si>
    <t>Так, двічі або більше</t>
  </si>
  <si>
    <t>Да, дважды или более</t>
  </si>
  <si>
    <t>Not applicable or prefer not to answer</t>
  </si>
  <si>
    <t>Не застосовується або волію не відповідати</t>
  </si>
  <si>
    <t>Не применимо или предпочитаю не отвечать</t>
  </si>
  <si>
    <t>yesno_smsd</t>
  </si>
  <si>
    <t>cannot_afford</t>
  </si>
  <si>
    <t>No, because we cannot afford it</t>
  </si>
  <si>
    <t>Ні, тому що ми не можемо собі це дозволити</t>
  </si>
  <si>
    <t>Нет, потому что мы не можем себе это позволить</t>
  </si>
  <si>
    <t>no_other</t>
  </si>
  <si>
    <t>No, for other reasons</t>
  </si>
  <si>
    <t>Ні, з інших причин</t>
  </si>
  <si>
    <t>Нет, по другим причинам</t>
  </si>
  <si>
    <t>personal_consumptions</t>
  </si>
  <si>
    <t>car_private</t>
  </si>
  <si>
    <t>Does your household have access to a car or van for private use? (This does not necessarily imply ownership: the item may be rented, leased, provided on loan, or shared with other households. If the car/van is shared between households, the answer is 'YES' if the household has easy access (i.e. they can access the car/van whenever they want) and 'NO' if otherwise)</t>
  </si>
  <si>
    <t>Чи має ваша родина доступ до автомобіля або фургона для приватного користування? (Це не обов'язково означає володіння: предмет може бути орендований, взятий у лізинг, наданий у позику або поділений з іншими домогосподарствами. Якщо автомобіль/фургон поділяється між домогосподарствами, відповідь "ТАК" якщо домогосподарство має легкий доступ (тобто вони можуть користуватися автомобілем/фургоном коли завгодно) і "НІ" якщо інакше).</t>
  </si>
  <si>
    <t>Есть ли у вашей семьи доступ к автомобилю или фургону для личного пользования? (Это не обязательно означает владение: предмет может быть арендован, взят в лизинг, предоставлен в долг или разделен с другими домохозяйствами. Если автомобиль/фургон разделяется между домохозяйствами, ответ "ДА" если домохозяйство имеет легкий доступ (т.е. они могут пользоваться автомобилем/фургоном когда угодно) и "НЕТ" если иначе).</t>
  </si>
  <si>
    <t>internet_private</t>
  </si>
  <si>
    <t>Do you have access to an internet connection for personal use? (Examples of internet activities for personal use include: social networking, sending emails, creating web pages, internet banking, buying or selling goods, making video calls, reading or downloading online music, video, etc.)</t>
  </si>
  <si>
    <t>Чи маєте ви доступ до інтернет-з'єднання для особистого користування? (Приклади інтернет-активностей для особистого користування включають: соціальні мережі, надсилання електронних листів, створення веб-сторінок, інтернет-банкінг, купівля або продаж товарів, відеодзвінки, читання або завантаження онлайн музики, відео тощо).</t>
  </si>
  <si>
    <t>Есть ли у вас доступ к интернет-соединению для личного пользования? (Примеры интернет-активностей для личного пользования включают: социальные сети, отправка электронных писем, создание веб-страниц, интернет-банкинг, покупка или продажа товаров, видеозвонки, чтение или загрузка онлайн музыки, видео и т.д.).</t>
  </si>
  <si>
    <t>replace_clothes</t>
  </si>
  <si>
    <t>Could you tell me if you can replace worn-out clothes by some new (not second-hand) ones?</t>
  </si>
  <si>
    <t>Чи можете ви замінити зношений одяг на новий (не вживаний)?</t>
  </si>
  <si>
    <t>Можете ли вы заменить изношенную одежду на новую (не подержанную)?</t>
  </si>
  <si>
    <t>have_shoes</t>
  </si>
  <si>
    <t>Do you have two pairs of properly fitting shoes (including a pair of all-weather shoes)?</t>
  </si>
  <si>
    <t>Чи маєте ви дві пари взуття, яке добре підходить, включаючи пару всепогодного взуття?</t>
  </si>
  <si>
    <t>Имеете ли вы две пары обуви, которые хорошо подходят, включая пару всепогодной обуви?</t>
  </si>
  <si>
    <t>spend_on_self</t>
  </si>
  <si>
    <t>Do you spend a small amount of money most weeks on yourself, for your own pleasure (buying/doing something for yourself)? (This means freely spending money or buying/doing something for yourself, for your own pleasure (e.g. going to the movies, buying a small object, buying a magazine, a small book, an ice-cream, etc.)</t>
  </si>
  <si>
    <t>Чи витрачаєте ви невелику суму грошей більшість тижнів на себе, для власного задоволення (купуючи/роблячи щось для себе)? (Це означає вільно витрачати гроші або купувати/робити щось для себе, для власного задоволення (наприклад, ходити в кіно, купувати невеликий предмет, купувати журнал, невелику книгу, морозиво тощо).</t>
  </si>
  <si>
    <t>Тратите ли вы небольшую сумму денег большинство недель на себя, для собственного удовольствия (покупая/делая что-то для себя)? (Это означает свободно тратить деньги или покупать/делать что-то для себя, для собственного удовольствия (например, ходить в кино, покупать небольшой предмет, покупать журнал, небольшую книгу, мороженое и т.д.).</t>
  </si>
  <si>
    <t>leisure_activities</t>
  </si>
  <si>
    <t>Do you regularly (at least several times per year) participate in a leisure activity that costs money, outside of home? Examples include going to movies, concerts, playing sports?</t>
  </si>
  <si>
    <t>Чи регулярно (принаймні кілька разів на рік) берете участь у дозвіллєвих заходах, які коштують грошей, поза домом? Приклади включають походи в кіно, концерти, заняття спортом?</t>
  </si>
  <si>
    <t>Регулярно ли (по крайней мере несколько раз в год) участвуете в досуговых мероприятиях, которые стоят денег, вне дома? Примеры включают походы в кино, концерты, занятия спортом?</t>
  </si>
  <si>
    <t>eatdrink_together</t>
  </si>
  <si>
    <t>Do you get together with friends/family (relatives) for a drink/meal at least once a month at home or elsewhere? (this excludes getting together with friends for professional matters only)</t>
  </si>
  <si>
    <t>Чи збираєтеся ви з друзями/родиною (родичами) на напій/їжу хоча б раз на місяць вдома або в іншому місці? (це виключає зустрічі з друзями лише з професійних питань)</t>
  </si>
  <si>
    <t>Собираетесь ли вы с друзьями/семьей (родственниками) на напиток/еду хотя бы раз в месяц дома или в другом месте? (это исключает встречи с друзьями только по профессиональным вопросам)</t>
  </si>
  <si>
    <t>income_change</t>
  </si>
  <si>
    <t>increased</t>
  </si>
  <si>
    <t>Доходи зросли</t>
  </si>
  <si>
    <t>Доходы увеличились</t>
  </si>
  <si>
    <t>remained_same</t>
  </si>
  <si>
    <t>Доходи залишилися більш-менш на тому ж рівні</t>
  </si>
  <si>
    <t>Доходы остались более или менее на том же уровне</t>
  </si>
  <si>
    <t>decreased</t>
  </si>
  <si>
    <t>Доходи зменшилися</t>
  </si>
  <si>
    <t>Доходы уменьшились</t>
  </si>
  <si>
    <t>show_hint</t>
  </si>
  <si>
    <t>Ok</t>
  </si>
  <si>
    <t>Гаразд</t>
  </si>
  <si>
    <t>yes_undertook_completed</t>
  </si>
  <si>
    <t>Так, раніше проходив і закінчив мовні курси</t>
  </si>
  <si>
    <t>Да, ранее проходил и закончил языковые курсы</t>
  </si>
  <si>
    <t>yes_undertook_not_complete</t>
  </si>
  <si>
    <t>Так, раніше проходив, але не закінчив мовний курс</t>
  </si>
  <si>
    <t>Да, ранее проходил языковые курсы, но не закончил их</t>
  </si>
  <si>
    <t>yes_currently_registered</t>
  </si>
  <si>
    <t>Так, наразі зареєстрований і проходжу мовний курс</t>
  </si>
  <si>
    <t>Да, в настоящее время зарегистрирован и проходит языковой курс</t>
  </si>
  <si>
    <t>yes_start_course_soon</t>
  </si>
  <si>
    <t>Так, наразі зареєстрований і незабаром розпочне мовний курс</t>
  </si>
  <si>
    <t>Да, в настоящее время зарегистрирована и скоро начну изучать язык</t>
  </si>
  <si>
    <t>no_language_course_but_lacks_information</t>
  </si>
  <si>
    <t>Ні, хотіли б пройти мовний курс, але бракує інформації або можливості у вашому регіоні</t>
  </si>
  <si>
    <t>Нет, хотел бы пройти языковые курсы, но не хватает информации или нет возможности найти подходящее место</t>
  </si>
  <si>
    <t>no_language_courses</t>
  </si>
  <si>
    <t>Ні, не відвідував жодних мовних курсів</t>
  </si>
  <si>
    <t>Нет, не посещаю языковые курсы</t>
  </si>
  <si>
    <t>Волію не відповідати</t>
  </si>
  <si>
    <t>course_format</t>
  </si>
  <si>
    <t>online_courses</t>
  </si>
  <si>
    <t>Онлайн-курси</t>
  </si>
  <si>
    <t>Онлайн-курсы</t>
  </si>
  <si>
    <t>in_school_part_of_curriculum</t>
  </si>
  <si>
    <t>Внутрішньошкільні курси як частина навчальної програми</t>
  </si>
  <si>
    <t>Школьные курсы как часть учебного плана</t>
  </si>
  <si>
    <t>in_school_extracurricular</t>
  </si>
  <si>
    <t>Підтримка позакласних занять у школі.</t>
  </si>
  <si>
    <t>Поддержка внеклассных занятий в школе.</t>
  </si>
  <si>
    <t>courses_a_local_language_centers</t>
  </si>
  <si>
    <t>Курси в місцевих мовних центрах</t>
  </si>
  <si>
    <t>Курсы в местных языковых центрах</t>
  </si>
  <si>
    <t>Університетські курси</t>
  </si>
  <si>
    <t>Университетские курсы</t>
  </si>
  <si>
    <t>private_teacher</t>
  </si>
  <si>
    <t>Приватний викладач</t>
  </si>
  <si>
    <t>Частный учитель</t>
  </si>
  <si>
    <t>Інші, будь ласка, вкажіть</t>
  </si>
  <si>
    <t>Другие, пожалуйста, укажите</t>
  </si>
  <si>
    <t>medications_access</t>
  </si>
  <si>
    <t>no_did_not_need_medicines</t>
  </si>
  <si>
    <t>Ні, я/вони не потребували ліків</t>
  </si>
  <si>
    <t>Нет, я/они не нуждались в лекарствах</t>
  </si>
  <si>
    <t>yes_have_access_all</t>
  </si>
  <si>
    <t>Так, я/вони мають доступ до всіх моїх ліків</t>
  </si>
  <si>
    <t>Да, я/они имеют доступ ко всем моим лекарствам</t>
  </si>
  <si>
    <t>yes_have_access_to_some_medications</t>
  </si>
  <si>
    <t>Так, але я/вони мають доступ лише до деяких моїх ліків</t>
  </si>
  <si>
    <t>Да, но я/они имеют доступ только к некоторым моим лекарствам</t>
  </si>
  <si>
    <t>no_i_do_not_have_access_to_any_of_my_medications</t>
  </si>
  <si>
    <t>Ні, я не маю доступу до жодного з моїх ліків</t>
  </si>
  <si>
    <t>Нет, у меня нет доступа к лекарствам</t>
  </si>
  <si>
    <t>missed_doses_reasons</t>
  </si>
  <si>
    <t>medications_not_available</t>
  </si>
  <si>
    <t>Ліки були недоступні</t>
  </si>
  <si>
    <t>Лекарства были недоступны</t>
  </si>
  <si>
    <t>could_not_afford_medications</t>
  </si>
  <si>
    <t>Я/вони не могли дозволити собі ліки</t>
  </si>
  <si>
    <t>Я/они не могли позволить себе лекарства</t>
  </si>
  <si>
    <t>forgot_to_take_them</t>
  </si>
  <si>
    <t>Я/вони забули їх взяти</t>
  </si>
  <si>
    <t>Я/они забыли их взять</t>
  </si>
  <si>
    <t>did_not_have_access</t>
  </si>
  <si>
    <t>Я/вони не мали доступу до аптеки</t>
  </si>
  <si>
    <t>У меня/них не было доступа к аптеке</t>
  </si>
  <si>
    <t>rehabilitation_acces</t>
  </si>
  <si>
    <t>did_not_need_rehabilitation</t>
  </si>
  <si>
    <t>Не потребували реабілітаційних послуг та/або доступу до допоміжних засобів</t>
  </si>
  <si>
    <t>Не нуждался в реабилитационных услугах и/или доступе к вспомогательным устройствам</t>
  </si>
  <si>
    <t>yes_fully</t>
  </si>
  <si>
    <t>Так, повністю</t>
  </si>
  <si>
    <t>Да, полностью</t>
  </si>
  <si>
    <t>partially</t>
  </si>
  <si>
    <t>Частково (отримали деякі, але не всі необхідні послуги)</t>
  </si>
  <si>
    <t>Частично (получили некоторые, но не все необходимые услуги)</t>
  </si>
  <si>
    <t>not_at_all</t>
  </si>
  <si>
    <t>Ні, зовсім ні</t>
  </si>
  <si>
    <t>Нет, совсем нет</t>
  </si>
  <si>
    <t>rehabilitation_access_barriers</t>
  </si>
  <si>
    <t>no_services_available</t>
  </si>
  <si>
    <t>Поблизу немає доступних послуг</t>
  </si>
  <si>
    <t>Поблизости нет услуг</t>
  </si>
  <si>
    <t>services_too_expensive</t>
  </si>
  <si>
    <t>Послуги занадто дорогі</t>
  </si>
  <si>
    <t>Слишком дорогие услуги</t>
  </si>
  <si>
    <t>Брак інформації про доступні послуги</t>
  </si>
  <si>
    <t>Отсутствие информации о доступных услугах</t>
  </si>
  <si>
    <t>Довгий час очікування</t>
  </si>
  <si>
    <t>Длительное время ожидания</t>
  </si>
  <si>
    <t>transportation_difficulties</t>
  </si>
  <si>
    <t>Труднощі з транспортуванням</t>
  </si>
  <si>
    <t>Транспортные трудности</t>
  </si>
  <si>
    <t>language_barriers</t>
  </si>
  <si>
    <t>Мовні бар'єри</t>
  </si>
  <si>
    <t>Языковые барьеры</t>
  </si>
  <si>
    <t>physical_inaccessibility</t>
  </si>
  <si>
    <t>Фізична недоступність місця надання послуг</t>
  </si>
  <si>
    <t>Физическая недоступность места оказания услуг</t>
  </si>
  <si>
    <t>residing_accommodation</t>
  </si>
  <si>
    <t>less_than_6_months</t>
  </si>
  <si>
    <t>Менше 6 місяців</t>
  </si>
  <si>
    <t>Менее 6 месяцев</t>
  </si>
  <si>
    <t>6_12_months</t>
  </si>
  <si>
    <t>6 - 12 місяців</t>
  </si>
  <si>
    <t>6 - 12 месяцев</t>
  </si>
  <si>
    <t>12_24_months</t>
  </si>
  <si>
    <t>12 - 24 місяці</t>
  </si>
  <si>
    <t>12 - 24 месяца</t>
  </si>
  <si>
    <t>more_than_24_months</t>
  </si>
  <si>
    <t>Більше 24 місяців</t>
  </si>
  <si>
    <t>Более 24 месяцев</t>
  </si>
  <si>
    <t>received_info</t>
  </si>
  <si>
    <t>Так.</t>
  </si>
  <si>
    <t>Частково</t>
  </si>
  <si>
    <t>Частично</t>
  </si>
  <si>
    <t>no_not_at_all</t>
  </si>
  <si>
    <t>aid_workers_behave</t>
  </si>
  <si>
    <t>Ні.</t>
  </si>
  <si>
    <t>have_not_across_aid_workers</t>
  </si>
  <si>
    <t>Я не зустрічав жодного гуманітарного працівника</t>
  </si>
  <si>
    <t>Я не сталкивался с работниками гуманитарных организаций.</t>
  </si>
  <si>
    <t>aid_workers_behave_reason</t>
  </si>
  <si>
    <t>do_not_speak_my_language</t>
  </si>
  <si>
    <t>Вони не розмовляють моєю мовою</t>
  </si>
  <si>
    <t>not_informed_of_my_entitlements</t>
  </si>
  <si>
    <t>Мені не повідомили про мої права</t>
  </si>
  <si>
    <t>nothing_changes</t>
  </si>
  <si>
    <t>Коли ми даємо їм зворотній зв'язок або подаємо скарги, нічого не змінюється</t>
  </si>
  <si>
    <t>Когда мы даем им обратную связь или подаем жалобы, ничего не меняется</t>
  </si>
  <si>
    <t>lack_of_respect_for_local_cultures</t>
  </si>
  <si>
    <t>Вони демонструють відсутність поваги до місцевих культур</t>
  </si>
  <si>
    <t>Они демонстрируют недостаток уважения к местным культурам</t>
  </si>
  <si>
    <t>lack_of_empathy_and_understanding</t>
  </si>
  <si>
    <t>Вони демонструють відсутність емпатії та розуміння нашої ситуації</t>
  </si>
  <si>
    <t>Они демонстрируют отсутствие сочувствия и понимания нашей ситуации</t>
  </si>
  <si>
    <t>they_are_disrespectful_in_their_interactions_with_individual_members_of_our_community</t>
  </si>
  <si>
    <t>Вони проявляють неповагу у спілкуванні з окремими членами нашої спільноти</t>
  </si>
  <si>
    <t>Они проявляют неуважение в общении с отдельными членами нашего сообщества</t>
  </si>
  <si>
    <t>they_ask_for_favors_in_exchange_for_the_aid_service</t>
  </si>
  <si>
    <t>Вони просять про послуги в обмін на допомогу/послуги</t>
  </si>
  <si>
    <t>Они просят об услугах в обмен на помощь/услуги</t>
  </si>
  <si>
    <t>they_ask_for_bribes_or_payment_for_aid_services</t>
  </si>
  <si>
    <t>Вимагають хабарі або плату за допомогу/послуги</t>
  </si>
  <si>
    <t>Інше, будь ласка, вкажіть:</t>
  </si>
  <si>
    <t>Не знаю.</t>
  </si>
  <si>
    <t>provide_feedback</t>
  </si>
  <si>
    <t>Програми для обміну повідомленнями</t>
  </si>
  <si>
    <t>Взаємодія віч-на-віч</t>
  </si>
  <si>
    <t>Личное обращение</t>
  </si>
  <si>
    <t>complaint_suggestion_box</t>
  </si>
  <si>
    <t>Скринька для скарг / пропозицій</t>
  </si>
  <si>
    <t>lack_docs_challenges</t>
  </si>
  <si>
    <t>cant_move_freely</t>
  </si>
  <si>
    <t>Не може вільно пересуватися</t>
  </si>
  <si>
    <t>Невозможно свободно перемещаться</t>
  </si>
  <si>
    <t>cant_access_basic_services</t>
  </si>
  <si>
    <t>Неможливо отримати доступ до базових послуг</t>
  </si>
  <si>
    <t>Невозможно получить доступ к основным услугам</t>
  </si>
  <si>
    <t>cant_access_work</t>
  </si>
  <si>
    <t>Не можу отримати доступ до роботи</t>
  </si>
  <si>
    <t>Невозможно получить доступ к работе</t>
  </si>
  <si>
    <t>cant_access_legal_status</t>
  </si>
  <si>
    <t>Не можу отримати доступ до правового статусу</t>
  </si>
  <si>
    <t>Невозможно получить доступ к правовому статусу</t>
  </si>
  <si>
    <t>cant_access_education</t>
  </si>
  <si>
    <t>Не може отримати доступ до освіти</t>
  </si>
  <si>
    <t>Невозможно получить доступ к образованию</t>
  </si>
  <si>
    <t>subject_to_arrest_and_identify_checks</t>
  </si>
  <si>
    <t>Підлягають арешту та перевірці особи</t>
  </si>
  <si>
    <t>Подвергается арестам и проверкам на установление личности</t>
  </si>
  <si>
    <t>no_specific_impact</t>
  </si>
  <si>
    <t>Немає специфічного впливу</t>
  </si>
  <si>
    <t>Нет конкретного влияния</t>
  </si>
  <si>
    <t>rights</t>
  </si>
  <si>
    <t>fully_aware</t>
  </si>
  <si>
    <t>Повністю усвідомлюю.</t>
  </si>
  <si>
    <t>Полностью осведомлен</t>
  </si>
  <si>
    <t>somewhat_aware</t>
  </si>
  <si>
    <t>Дещо усвідомлюю.</t>
  </si>
  <si>
    <t>В некоторой степени осведомлен</t>
  </si>
  <si>
    <t>somewhat_unaware</t>
  </si>
  <si>
    <t>Дещо не усвідомлюючи</t>
  </si>
  <si>
    <t>В некоторой степени не осведомлен</t>
  </si>
  <si>
    <t>not_aware_at_all</t>
  </si>
  <si>
    <t>Not aware at all</t>
  </si>
  <si>
    <t>Зовсім не знаю.</t>
  </si>
  <si>
    <t>Совсем неосведомлен</t>
  </si>
  <si>
    <t>y_no_na</t>
  </si>
  <si>
    <t>relationship_child</t>
  </si>
  <si>
    <t>grandchild</t>
  </si>
  <si>
    <t>Онук.</t>
  </si>
  <si>
    <t>Внук</t>
  </si>
  <si>
    <t>niece_nephew</t>
  </si>
  <si>
    <t>Племінник/племінниця</t>
  </si>
  <si>
    <t>Племянница/племянник</t>
  </si>
  <si>
    <t>sibling</t>
  </si>
  <si>
    <t>Сестра і брат.</t>
  </si>
  <si>
    <t>Брат/сестра</t>
  </si>
  <si>
    <t>cousin</t>
  </si>
  <si>
    <t>Кузен.</t>
  </si>
  <si>
    <t>Двоюродный брат/двоюродная сестра</t>
  </si>
  <si>
    <t>other_relative</t>
  </si>
  <si>
    <t>Інший родич</t>
  </si>
  <si>
    <t>Другой родственник</t>
  </si>
  <si>
    <t>family_friend_no_familial_relationship</t>
  </si>
  <si>
    <t>Друг сім'ї (без родинних зв'язків)</t>
  </si>
  <si>
    <t>Друг семьи (без родственных связей)</t>
  </si>
  <si>
    <t>plan_to_return</t>
  </si>
  <si>
    <t>yes_3_months_after_situation_stabilizes</t>
  </si>
  <si>
    <t>Так, одразу (протягом 3 місяців) після стабілізації ситуації</t>
  </si>
  <si>
    <t>Да, немедленно (в течение 3 месяцев) после стабилизации ситуации</t>
  </si>
  <si>
    <t>yes_3_6_months_after_the_situation_stabilizes</t>
  </si>
  <si>
    <t>Так, у середньостроковій перспективі (протягом 3-6 місяців) після стабілізації ситуації</t>
  </si>
  <si>
    <t>Да, в среднесрочной перспективе (в течение 3-6 месяцев) после стабилизации ситуации</t>
  </si>
  <si>
    <t>yes_after_6_months_after_the_situation_stabilizes</t>
  </si>
  <si>
    <t>Так, у довгостроковій перспективі (через 6 місяців) після стабілізації ситуації</t>
  </si>
  <si>
    <t>Да, в долгосрочной перспективе (через 6 месяцев) после стабилизации ситуации</t>
  </si>
  <si>
    <t>no_return_even_if_situation_stabilizes</t>
  </si>
  <si>
    <t>Ні, не мають наміру повертатися, навіть якщо ситуація стабілізується</t>
  </si>
  <si>
    <t>Нет, не намерены возвращаться, даже если ситуация стабилизируется</t>
  </si>
  <si>
    <t>undecided</t>
  </si>
  <si>
    <t>Ще не вирішив.</t>
  </si>
  <si>
    <t>Не определились</t>
  </si>
  <si>
    <t>location_admin2</t>
  </si>
  <si>
    <t>baimaclia</t>
  </si>
  <si>
    <t>Baimaclia</t>
  </si>
  <si>
    <t>bardar</t>
  </si>
  <si>
    <t>Bardar</t>
  </si>
  <si>
    <t>bascalia</t>
  </si>
  <si>
    <t>Bascalia</t>
  </si>
  <si>
    <t>baurci</t>
  </si>
  <si>
    <t>Baurci</t>
  </si>
  <si>
    <t>berezlogi</t>
  </si>
  <si>
    <t>Berezlogi</t>
  </si>
  <si>
    <t>besalma</t>
  </si>
  <si>
    <t>Besalma</t>
  </si>
  <si>
    <t>besghioz</t>
  </si>
  <si>
    <t>Besghioz</t>
  </si>
  <si>
    <t>boscana</t>
  </si>
  <si>
    <t>Boscana</t>
  </si>
  <si>
    <t>bugeac</t>
  </si>
  <si>
    <t>Bugeac</t>
  </si>
  <si>
    <t>burlaceni</t>
  </si>
  <si>
    <t>Burlaceni</t>
  </si>
  <si>
    <t>burlacu</t>
  </si>
  <si>
    <t>Burlacu</t>
  </si>
  <si>
    <t>cairaclia</t>
  </si>
  <si>
    <t>Cairaclia</t>
  </si>
  <si>
    <t>calmatui</t>
  </si>
  <si>
    <t>Calmatui</t>
  </si>
  <si>
    <t>carahasani</t>
  </si>
  <si>
    <t>Carahasani</t>
  </si>
  <si>
    <t>carpineni</t>
  </si>
  <si>
    <t>Carpineni</t>
  </si>
  <si>
    <t>ceadir_lunga</t>
  </si>
  <si>
    <t>Ceadir-Lunga</t>
  </si>
  <si>
    <t>chirietlunga</t>
  </si>
  <si>
    <t>Chiriet-Lunga</t>
  </si>
  <si>
    <t>cirnatenii_noi</t>
  </si>
  <si>
    <t>Cirnatenii Noi</t>
  </si>
  <si>
    <t>cismichioi</t>
  </si>
  <si>
    <t>Cismichioi</t>
  </si>
  <si>
    <t>codru</t>
  </si>
  <si>
    <t>Codru</t>
  </si>
  <si>
    <t>comrat</t>
  </si>
  <si>
    <t>Comrat</t>
  </si>
  <si>
    <t>congaz</t>
  </si>
  <si>
    <t>Congaz</t>
  </si>
  <si>
    <t>copanca</t>
  </si>
  <si>
    <t>Copanca</t>
  </si>
  <si>
    <t>costesti</t>
  </si>
  <si>
    <t>Costesti</t>
  </si>
  <si>
    <t>crasnoarmeiscoe</t>
  </si>
  <si>
    <t>Crasnoarmeiscoe</t>
  </si>
  <si>
    <t>cricova</t>
  </si>
  <si>
    <t>Cricova</t>
  </si>
  <si>
    <t>crocmaz</t>
  </si>
  <si>
    <t>Crocmaz</t>
  </si>
  <si>
    <t>cunicea</t>
  </si>
  <si>
    <t>Cunicea</t>
  </si>
  <si>
    <t>cupcini</t>
  </si>
  <si>
    <t>Cupcini</t>
  </si>
  <si>
    <t>dezghingea</t>
  </si>
  <si>
    <t>Dezghingea</t>
  </si>
  <si>
    <t>durlesti</t>
  </si>
  <si>
    <t>Durlesti</t>
  </si>
  <si>
    <t>ermoclia</t>
  </si>
  <si>
    <t>Ermoclia</t>
  </si>
  <si>
    <t>etulia</t>
  </si>
  <si>
    <t>Etulia</t>
  </si>
  <si>
    <t>ghidighici</t>
  </si>
  <si>
    <t>Ghidighici</t>
  </si>
  <si>
    <t>gotesti</t>
  </si>
  <si>
    <t>Gotesti</t>
  </si>
  <si>
    <t>gradinita</t>
  </si>
  <si>
    <t>Gradinita</t>
  </si>
  <si>
    <t>falesti</t>
  </si>
  <si>
    <t>hirjauca</t>
  </si>
  <si>
    <t>Hirjauca</t>
  </si>
  <si>
    <t>lapusna</t>
  </si>
  <si>
    <t>Lapusna</t>
  </si>
  <si>
    <t>leuseni</t>
  </si>
  <si>
    <t>Leuseni</t>
  </si>
  <si>
    <t>lipcani</t>
  </si>
  <si>
    <t>Lipcani</t>
  </si>
  <si>
    <t>marcauti</t>
  </si>
  <si>
    <t>Marcauti</t>
  </si>
  <si>
    <t>marculesti</t>
  </si>
  <si>
    <t>Marculesti</t>
  </si>
  <si>
    <t>maximovca</t>
  </si>
  <si>
    <t>Maximovca</t>
  </si>
  <si>
    <t>mihaileni</t>
  </si>
  <si>
    <t>Mihaileni</t>
  </si>
  <si>
    <t>milestii_mici</t>
  </si>
  <si>
    <t>Milestii Mici</t>
  </si>
  <si>
    <t>olanesti</t>
  </si>
  <si>
    <t>Olanesti</t>
  </si>
  <si>
    <t>opaci</t>
  </si>
  <si>
    <t>Opaci</t>
  </si>
  <si>
    <t>otaci</t>
  </si>
  <si>
    <t>Otaci</t>
  </si>
  <si>
    <t>palanca</t>
  </si>
  <si>
    <t>Palanca</t>
  </si>
  <si>
    <t>pervomaisc</t>
  </si>
  <si>
    <t>Pervomaisc</t>
  </si>
  <si>
    <t>plopi</t>
  </si>
  <si>
    <t>Plopi</t>
  </si>
  <si>
    <t>popeasca</t>
  </si>
  <si>
    <t>Popeasca</t>
  </si>
  <si>
    <t>rascaieti</t>
  </si>
  <si>
    <t>Rascaieti</t>
  </si>
  <si>
    <t>recea</t>
  </si>
  <si>
    <t>Recea</t>
  </si>
  <si>
    <t>sarata_galbena</t>
  </si>
  <si>
    <t>Sarata- Galbena</t>
  </si>
  <si>
    <t>sauca</t>
  </si>
  <si>
    <t>Sauca</t>
  </si>
  <si>
    <t>singera</t>
  </si>
  <si>
    <t>Singera</t>
  </si>
  <si>
    <t>stauceni</t>
  </si>
  <si>
    <t>Stauceni</t>
  </si>
  <si>
    <t>stefan Voda</t>
  </si>
  <si>
    <t>stoianovca</t>
  </si>
  <si>
    <t>Stoianovca</t>
  </si>
  <si>
    <t>talmaza</t>
  </si>
  <si>
    <t>Talmaza</t>
  </si>
  <si>
    <t>tanatari</t>
  </si>
  <si>
    <t>Tanatari</t>
  </si>
  <si>
    <t>tintareni</t>
  </si>
  <si>
    <t>truseni</t>
  </si>
  <si>
    <t>Truseni</t>
  </si>
  <si>
    <t>tvardita</t>
  </si>
  <si>
    <t>Tvardita</t>
  </si>
  <si>
    <t>unguri</t>
  </si>
  <si>
    <t>Unguri</t>
  </si>
  <si>
    <t>vadeni</t>
  </si>
  <si>
    <t>Vadeni</t>
  </si>
  <si>
    <t>valcinet</t>
  </si>
  <si>
    <t>Valcinet</t>
  </si>
  <si>
    <t>valea_perjei</t>
  </si>
  <si>
    <t>Valea Perjei</t>
  </si>
  <si>
    <t>cimislia</t>
  </si>
  <si>
    <t>vatra</t>
  </si>
  <si>
    <t>Vatra</t>
  </si>
  <si>
    <t>vulcanesti</t>
  </si>
  <si>
    <t>Vulcanesti</t>
  </si>
  <si>
    <t>zaim</t>
  </si>
  <si>
    <t>Zaim</t>
  </si>
  <si>
    <t>Другое</t>
  </si>
  <si>
    <t>enum_id</t>
  </si>
  <si>
    <t>R01</t>
  </si>
  <si>
    <t>Stefan Salcutan</t>
  </si>
  <si>
    <t>R02</t>
  </si>
  <si>
    <t>Milana Veretennikova</t>
  </si>
  <si>
    <t>R03</t>
  </si>
  <si>
    <t>Ana Rosca</t>
  </si>
  <si>
    <t>R04</t>
  </si>
  <si>
    <t>Veronica Tugui</t>
  </si>
  <si>
    <t>R05</t>
  </si>
  <si>
    <t>Alexei Pinzaru</t>
  </si>
  <si>
    <t>R06</t>
  </si>
  <si>
    <t>Alexandr Voitic</t>
  </si>
  <si>
    <t>mode_collect</t>
  </si>
  <si>
    <t>in_person</t>
  </si>
  <si>
    <t>In person</t>
  </si>
  <si>
    <t>Особисто</t>
  </si>
  <si>
    <t>Лично</t>
  </si>
  <si>
    <t>by_phone</t>
  </si>
  <si>
    <t>By Phone</t>
  </si>
  <si>
    <t>По телефону</t>
  </si>
  <si>
    <t>gbv_awareness</t>
  </si>
  <si>
    <t>psychosocial</t>
  </si>
  <si>
    <t>safety</t>
  </si>
  <si>
    <t>helpline</t>
  </si>
  <si>
    <t>legal</t>
  </si>
  <si>
    <t>audit_URL</t>
  </si>
  <si>
    <t>DR4_NUM_ETH/ukrainian</t>
  </si>
  <si>
    <t>DR4_NUM_ETH/russian</t>
  </si>
  <si>
    <t>DR4_NUM_ETH/hungarian</t>
  </si>
  <si>
    <t>DR4_NUM_ETH/roma</t>
  </si>
  <si>
    <t>DR4_NUM_ETH/belarussian</t>
  </si>
  <si>
    <t>DR4_NUM_ETH/bessarabian_bulgarian</t>
  </si>
  <si>
    <t>DR4_NUM_ETH/moldovan</t>
  </si>
  <si>
    <t>DR4_NUM_ETH/romanian</t>
  </si>
  <si>
    <t>DR4_NUM_ETH/notapplicable</t>
  </si>
  <si>
    <t>DR4_NUM_ETH/prefer_not_to_answer</t>
  </si>
  <si>
    <t>DR4_NUM_ETH/other</t>
  </si>
  <si>
    <t>SHL01.3a_SM_NO_CONTRACT_WHY/landlord_refused</t>
  </si>
  <si>
    <t>SHL01.3a_SM_NO_CONTRACT_WHY/rented_by_other</t>
  </si>
  <si>
    <t>SHL01.3a_SM_NO_CONTRACT_WHY/do_not_know_local_language</t>
  </si>
  <si>
    <t>SHL01.3a_SM_NO_CONTRACT_WHY/in_process</t>
  </si>
  <si>
    <t>SHL01.3a_SM_NO_CONTRACT_WHY/do_not_know</t>
  </si>
  <si>
    <t>SHL01.3a_SM_NO_CONTRACT_WHY/prefer_not_to_answer</t>
  </si>
  <si>
    <t>SHL01.3a_SM_NO_CONTRACT_WHY/other</t>
  </si>
  <si>
    <t>SHL06.1_SM_REASON_MOVE/increasing_living_costs</t>
  </si>
  <si>
    <t>SHL06.1_SM_REASON_MOVE/unsuitable_house_for_winter</t>
  </si>
  <si>
    <t>SHL06.1_SM_REASON_MOVE/landlord_not_giving_availability</t>
  </si>
  <si>
    <t>SHL06.1_SM_REASON_MOVE/tension_with_landlord_neighbours</t>
  </si>
  <si>
    <t>SHL06.1_SM_REASON_MOVE/lack_of_employment_opportunities</t>
  </si>
  <si>
    <t>SHL06.1_SM_REASON_MOVE/no_child_support_services</t>
  </si>
  <si>
    <t>SHL06.1_SM_REASON_MOVE/not_eligible</t>
  </si>
  <si>
    <t>SHL06.1_SM_REASON_MOVE/closure_accomm</t>
  </si>
  <si>
    <t>SHL06.1_SM_REASON_MOVE/programme_ends</t>
  </si>
  <si>
    <t>SHL06.1_SM_REASON_MOVE/programme_changed</t>
  </si>
  <si>
    <t>SHL06.1_SM_REASON_MOVE/programme_unpredictable</t>
  </si>
  <si>
    <t>SHL06.1_SM_REASON_MOVE/other</t>
  </si>
  <si>
    <t>SHL06.1_SM_REASON_MOVE/prefer_not_to_answer</t>
  </si>
  <si>
    <t>SHL07_SM_LIV_COND/no_issues</t>
  </si>
  <si>
    <t>SHL07_SM_LIV_COND/unable_to_cook_store_food</t>
  </si>
  <si>
    <t>SHL07_SM_LIV_COND/lack_of_showers_toilets</t>
  </si>
  <si>
    <t>SHL07_SM_LIV_COND/lack_of_hot_water</t>
  </si>
  <si>
    <t>SHL07_SM_LIV_COND/do_not_feel_protected</t>
  </si>
  <si>
    <t>SHL07_SM_LIV_COND/insufficient_privacy</t>
  </si>
  <si>
    <t>SHL07_SM_LIV_COND/unable_to_keep_warm_cool</t>
  </si>
  <si>
    <t>SHL07_SM_LIV_COND/unclean_space</t>
  </si>
  <si>
    <t>SHL07_SM_LIV_COND/inaccessible_by_transportation</t>
  </si>
  <si>
    <t>SHL07_SM_LIV_COND/disposal_of_waste_system</t>
  </si>
  <si>
    <t>SHL07_SM_LIV_COND/inaccessible_to_disabled</t>
  </si>
  <si>
    <t>SHL07_SM_LIV_COND/insufficient_sleeping_materials</t>
  </si>
  <si>
    <t>SHL07_SM_LIV_COND/other</t>
  </si>
  <si>
    <t>SHL07_SM_LIV_COND/do_not_know</t>
  </si>
  <si>
    <t>SHL07_SM_LIV_COND/prefer_not_to_answer</t>
  </si>
  <si>
    <t>AAP.0.1_SM_AID_RCV_TYP/humanitarian_financial_cash</t>
  </si>
  <si>
    <t>AAP.0.1_SM_AID_RCV_TYP/humanitarian_financial_vouchers</t>
  </si>
  <si>
    <t>AAP.0.1_SM_AID_RCV_TYP/humanitarian_distributions</t>
  </si>
  <si>
    <t>AAP.0.1_SM_AID_RCV_TYP/humanitarian_protection</t>
  </si>
  <si>
    <t>AAP.0.1_SM_AID_RCV_TYP/government_social_protection</t>
  </si>
  <si>
    <t>AAP.0.1_SM_AID_RCV_TYP/government_assistance_programmes</t>
  </si>
  <si>
    <t>AAP.0.1_SM_AID_RCV_TYP/government_housing_programmes</t>
  </si>
  <si>
    <t>AAP.0.1_SM_AID_RCV_TYP/other</t>
  </si>
  <si>
    <t>AAP.0.1_SM_AID_RCV_TYP/prefer_not_to_answer</t>
  </si>
  <si>
    <t>AAP.0.1_SM_DIS_AID_TYP/humanitarian_financial_cash</t>
  </si>
  <si>
    <t>AAP.0.1_SM_DIS_AID_TYP/humanitarian_financial_vouchers</t>
  </si>
  <si>
    <t>AAP.0.1_SM_DIS_AID_TYP/humanitarian_distributions</t>
  </si>
  <si>
    <t>AAP.0.1_SM_DIS_AID_TYP/humanitarian_protection</t>
  </si>
  <si>
    <t>AAP.0.1_SM_DIS_AID_TYP/government_social_protection</t>
  </si>
  <si>
    <t>AAP.0.1_SM_DIS_AID_TYP/government_assistance_programmes</t>
  </si>
  <si>
    <t>AAP.0.1_SM_DIS_AID_TYP/government_housing_programmes</t>
  </si>
  <si>
    <t>AAP.0.1_SM_DIS_AID_TYP/other</t>
  </si>
  <si>
    <t>AAP.0.1_SM_DIS_AID_TYP/prefer_not_to_answer</t>
  </si>
  <si>
    <t>AAP.1_SM_DIS_REASON/poor_quality</t>
  </si>
  <si>
    <t>AAP.1_SM_DIS_REASON/insufficient</t>
  </si>
  <si>
    <t>AAP.1_SM_DIS_REASON/delays_in_delivery</t>
  </si>
  <si>
    <t>AAP.1_SM_DIS_REASON/not_useful</t>
  </si>
  <si>
    <t>AAP.1_SM_DIS_REASON/not_consulted</t>
  </si>
  <si>
    <t>AAP.1_SM_DIS_REASON/not_accessible</t>
  </si>
  <si>
    <t>AAP.1_SM_DIS_REASON/unsafe</t>
  </si>
  <si>
    <t>AAP.1_SM_DIS_REASON/uncertain_entitlements</t>
  </si>
  <si>
    <t>AAP.1_SM_DIS_REASON/other</t>
  </si>
  <si>
    <t>AAP.1_SM_DIS_REASON/do_not_know</t>
  </si>
  <si>
    <t>AAP.1_SM_DIS_REASON/prefer_not_to_answer</t>
  </si>
  <si>
    <t>AAP.2_SM_ACC_INFO/no_challenges</t>
  </si>
  <si>
    <t>AAP.2_SM_ACC_INFO/do_not_know_where_to_look</t>
  </si>
  <si>
    <t>AAP.2_SM_ACC_INFO/no_device_to_access</t>
  </si>
  <si>
    <t>AAP.2_SM_ACC_INFO/do_not_know_which_information_to_trust</t>
  </si>
  <si>
    <t>AAP.2_SM_ACC_INFO/information_not_available_in_my_language</t>
  </si>
  <si>
    <t>AAP.2_SM_ACC_INFO/information_not_available_in_accessible_formats</t>
  </si>
  <si>
    <t>AAP.2_SM_ACC_INFO/information_not_up_to_date</t>
  </si>
  <si>
    <t>AAP.2_SM_ACC_INFO/available_information_not_what_i_need</t>
  </si>
  <si>
    <t>AAP.2_SM_ACC_INFO/do_not_know</t>
  </si>
  <si>
    <t>AAP.2_SM_ACC_INFO/prefer_not_to_answer</t>
  </si>
  <si>
    <t>AAP.3_SM_PRF_INFO_CHNL/phone_call_helpline</t>
  </si>
  <si>
    <t>AAP.3_SM_PRF_INFO_CHNL/sms</t>
  </si>
  <si>
    <t>AAP.3_SM_PRF_INFO_CHNL/messenger</t>
  </si>
  <si>
    <t>AAP.3_SM_PRF_INFO_CHNL/viber</t>
  </si>
  <si>
    <t>AAP.3_SM_PRF_INFO_CHNL/facebook</t>
  </si>
  <si>
    <t>AAP.3_SM_PRF_INFO_CHNL/instagram</t>
  </si>
  <si>
    <t>AAP.3_SM_PRF_INFO_CHNL/tiktok</t>
  </si>
  <si>
    <t>AAP.3_SM_PRF_INFO_CHNL/telegram</t>
  </si>
  <si>
    <t>AAP.3_SM_PRF_INFO_CHNL/whatsapp</t>
  </si>
  <si>
    <t>AAP.3_SM_PRF_INFO_CHNL/signal</t>
  </si>
  <si>
    <t>AAP.3_SM_PRF_INFO_CHNL/tv</t>
  </si>
  <si>
    <t>AAP.3_SM_PRF_INFO_CHNL/newspapers_magazines</t>
  </si>
  <si>
    <t>AAP.3_SM_PRF_INFO_CHNL/billboards_posters</t>
  </si>
  <si>
    <t>AAP.3_SM_PRF_INFO_CHNL/leaflets</t>
  </si>
  <si>
    <t>AAP.3_SM_PRF_INFO_CHNL/face_to_face</t>
  </si>
  <si>
    <t>AAP.3_SM_PRF_INFO_CHNL/complaint_box</t>
  </si>
  <si>
    <t>AAP.3_SM_PRF_INFO_CHNL/email</t>
  </si>
  <si>
    <t>AAP.3_SM_PRF_INFO_CHNL/official_websites</t>
  </si>
  <si>
    <t>AAP.3_SM_PRF_INFO_CHNL/other</t>
  </si>
  <si>
    <t>AAP.3_SM_PRF_INFO_CHNL/do_not_know</t>
  </si>
  <si>
    <t>AAP.3_SM_PRF_INFO_CHNL/prefer_not_to_answer</t>
  </si>
  <si>
    <t>AAP.4_SM_PRF_FEEDBACK/phone_call_helpline</t>
  </si>
  <si>
    <t>AAP.4_SM_PRF_FEEDBACK/sms</t>
  </si>
  <si>
    <t>AAP.4_SM_PRF_FEEDBACK/messenger</t>
  </si>
  <si>
    <t>AAP.4_SM_PRF_FEEDBACK/viber</t>
  </si>
  <si>
    <t>AAP.4_SM_PRF_FEEDBACK/facebook</t>
  </si>
  <si>
    <t>AAP.4_SM_PRF_FEEDBACK/instagram</t>
  </si>
  <si>
    <t>AAP.4_SM_PRF_FEEDBACK/tiktok</t>
  </si>
  <si>
    <t>AAP.4_SM_PRF_FEEDBACK/telegram</t>
  </si>
  <si>
    <t>AAP.4_SM_PRF_FEEDBACK/whatsapp</t>
  </si>
  <si>
    <t>AAP.4_SM_PRF_FEEDBACK/signal</t>
  </si>
  <si>
    <t>AAP.4_SM_PRF_FEEDBACK/tv</t>
  </si>
  <si>
    <t>AAP.4_SM_PRF_FEEDBACK/newspapers_magazines</t>
  </si>
  <si>
    <t>AAP.4_SM_PRF_FEEDBACK/billboards_posters</t>
  </si>
  <si>
    <t>AAP.4_SM_PRF_FEEDBACK/leaflets</t>
  </si>
  <si>
    <t>AAP.4_SM_PRF_FEEDBACK/face_to_face</t>
  </si>
  <si>
    <t>AAP.4_SM_PRF_FEEDBACK/complaint_box</t>
  </si>
  <si>
    <t>AAP.4_SM_PRF_FEEDBACK/email</t>
  </si>
  <si>
    <t>AAP.4_SM_PRF_FEEDBACK/official_websites</t>
  </si>
  <si>
    <t>AAP.4_SM_PRF_FEEDBACK/other</t>
  </si>
  <si>
    <t>AAP.4_SM_PRF_FEEDBACK/do_not_know</t>
  </si>
  <si>
    <t>AAP.4_SM_PRF_FEEDBACK/prefer_not_to_answer</t>
  </si>
  <si>
    <t>PSEA2_SM_REASON/do_not_speak_my_language</t>
  </si>
  <si>
    <t>PSEA2_SM_REASON/not_informed_of_my_entitlements</t>
  </si>
  <si>
    <t>PSEA2_SM_REASON/nothing_changes</t>
  </si>
  <si>
    <t>PSEA2_SM_REASON/lack_of_respect_for_local_cultures</t>
  </si>
  <si>
    <t>PSEA2_SM_REASON/lack_of_empathy_and_understanding</t>
  </si>
  <si>
    <t>PSEA2_SM_REASON/they_are_disrespectful_in_their_interactions_with_individual_members_of_our_community</t>
  </si>
  <si>
    <t>PSEA2_SM_REASON/they_ask_for_favors_in_exchange_for_the_aid_service</t>
  </si>
  <si>
    <t>PSEA2_SM_REASON/they_ask_for_bribes_or_payment_for_aid_services</t>
  </si>
  <si>
    <t>PSEA2_SM_REASON/other</t>
  </si>
  <si>
    <t>PSEA2_SM_REASON/do_not_know</t>
  </si>
  <si>
    <t>PSEA2_SM_REASON/prefer_not_to_answer</t>
  </si>
  <si>
    <t>PSEA2_SM_REASON_OTH</t>
  </si>
  <si>
    <t>PSEA4_SM_RPT_CHANNEL/social_media</t>
  </si>
  <si>
    <t>PSEA4_SM_RPT_CHANNEL/telephone_calls</t>
  </si>
  <si>
    <t>PSEA4_SM_RPT_CHANNEL/messaging_apps</t>
  </si>
  <si>
    <t>PSEA4_SM_RPT_CHANNEL/face_to_face_interactions</t>
  </si>
  <si>
    <t>PSEA4_SM_RPT_CHANNEL/online_form</t>
  </si>
  <si>
    <t>PSEA4_SM_RPT_CHANNEL/email</t>
  </si>
  <si>
    <t>PSEA4_SM_RPT_CHANNEL/complaint_suggestion_box</t>
  </si>
  <si>
    <t>PSEA4_SM_RPT_CHANNEL/other</t>
  </si>
  <si>
    <t>PSEA4_SM_RPT_CHANNEL/do_not_know</t>
  </si>
  <si>
    <t>PSEA4_SM_RPT_CHANNEL/prefer_not_to_answer</t>
  </si>
  <si>
    <t>PRT02.1_MISS_ID/cant_move_freely</t>
  </si>
  <si>
    <t>PRT02.1_MISS_ID/cant_access_basic_services</t>
  </si>
  <si>
    <t>PRT02.1_MISS_ID/cant_access_work</t>
  </si>
  <si>
    <t>PRT02.1_MISS_ID/cant_access_legal_status</t>
  </si>
  <si>
    <t>PRT02.1_MISS_ID/cant_access_education</t>
  </si>
  <si>
    <t>PRT02.1_MISS_ID/subject_to_arrest_and_identify_checks</t>
  </si>
  <si>
    <t>PRT02.1_MISS_ID/no_specific_impact</t>
  </si>
  <si>
    <t>PRT02.1_MISS_ID/other</t>
  </si>
  <si>
    <t>PRT02.1_MISS_ID/do_not_know</t>
  </si>
  <si>
    <t>PRT02.1_MISS_ID/prefer_not_to_answer</t>
  </si>
  <si>
    <t>PRT0.2.3_SM_REPL_DOCS/idcards</t>
  </si>
  <si>
    <t>PRT0.2.3_SM_REPL_DOCS/internal_passport</t>
  </si>
  <si>
    <t>PRT0.2.3_SM_REPL_DOCS/international_biometric_passport</t>
  </si>
  <si>
    <t>PRT0.2.3_SM_REPL_DOCS/international_non_biometric_passport</t>
  </si>
  <si>
    <t>PRT0.2.3_SM_REPL_DOCS/recog_of_statelessness</t>
  </si>
  <si>
    <t>PRT0.2.3_SM_REPL_DOCS/residence_permit</t>
  </si>
  <si>
    <t>PRT0.2.3_SM_REPL_DOCS/refugee_certificate</t>
  </si>
  <si>
    <t>PRT0.2.3_SM_REPL_DOCS/none</t>
  </si>
  <si>
    <t>PRT0.2.3_SM_REPL_DOCS/prefer_not_to_answer</t>
  </si>
  <si>
    <t>PRT0.2.3_SS_REASON_UNABLE_REN/no_supporting_docs</t>
  </si>
  <si>
    <t>PRT0.2.3_SS_REASON_UNABLE_REN/do_not_know_procedure</t>
  </si>
  <si>
    <t>PRT0.2.3_SS_REASON_UNABLE_REN/cannot_afford_fee</t>
  </si>
  <si>
    <t>PRT0.2.3_SS_REASON_UNABLE_REN/not_issued_in_hc</t>
  </si>
  <si>
    <t>PRT0.2.3_SS_REASON_UNABLE_REN/too_long</t>
  </si>
  <si>
    <t>PRT0.2.3_SS_REASON_UNABLE_REN/mobilization_rules</t>
  </si>
  <si>
    <t>PRT0.2.3_SS_REASON_UNABLE_REN/other</t>
  </si>
  <si>
    <t>PRT03_SM_AVL_SRV/state_social_services</t>
  </si>
  <si>
    <t>PRT03_SM_AVL_SRV/safe_spaces</t>
  </si>
  <si>
    <t>PRT03_SM_AVL_SRV/legal_services</t>
  </si>
  <si>
    <t>PRT03_SM_AVL_SRV/pss_mobile_teams</t>
  </si>
  <si>
    <t>PRT03_SM_AVL_SRV/reproductive_health_services</t>
  </si>
  <si>
    <t>PRT03_SM_AVL_SRV/violence_support_services</t>
  </si>
  <si>
    <t>PRT03_SM_AVL_SRV/gbv_shelter</t>
  </si>
  <si>
    <t>PRT03_SM_AVL_SRV/crisis_room</t>
  </si>
  <si>
    <t>PRT03_SM_AVL_SRV/daycare_children</t>
  </si>
  <si>
    <t>PRT03_SM_AVL_SRV/daycare_disabilities</t>
  </si>
  <si>
    <t>PRT03_SM_AVL_SRV/services_for_elderly</t>
  </si>
  <si>
    <t>PRT03_SM_AVL_SRV/govt_ngo_helplines</t>
  </si>
  <si>
    <t>PRT03_SM_AVL_SRV/do_not_know</t>
  </si>
  <si>
    <t>PRT03_SM_AVL_SRV/none_of_the_above</t>
  </si>
  <si>
    <t>PRT04_SM_FAMILY_COMP/birth</t>
  </si>
  <si>
    <t>PRT04_SM_FAMILY_COMP/marriage</t>
  </si>
  <si>
    <t>PRT04_SM_FAMILY_COMP/divorce</t>
  </si>
  <si>
    <t>PRT04_SM_FAMILY_COMP/death</t>
  </si>
  <si>
    <t>PRT04_SM_FAMILY_COMP/other</t>
  </si>
  <si>
    <t>PRT04_SM_FAMILY_COMP/no</t>
  </si>
  <si>
    <t>PRT04_SM_FAMILY_COMP/prefer_not_to_answer</t>
  </si>
  <si>
    <t>PRT04_SM_FAMILY_COMP_CHALLENGES/obtain_documents</t>
  </si>
  <si>
    <t>PRT04_SM_FAMILY_COMP_CHALLENGES/waiting</t>
  </si>
  <si>
    <t>PRT04_SM_FAMILY_COMP_CHALLENGES/could_not_meet_requirements</t>
  </si>
  <si>
    <t>PRT04_SM_FAMILY_COMP_CHALLENGES/other</t>
  </si>
  <si>
    <t>PRT04_SM_FAMILY_COMP_CHALLENGES/do_not_know</t>
  </si>
  <si>
    <t>PRT04_SM_FAMILY_COMP_CHALLENGES/prefer_not_to_answer</t>
  </si>
  <si>
    <t>SC4_SM_HOSTILE_TYP/comments_news_forums</t>
  </si>
  <si>
    <t>SC4_SM_HOSTILE_TYP/comments_social_media</t>
  </si>
  <si>
    <t>SC4_SM_HOSTILE_TYP/verbal_aggression</t>
  </si>
  <si>
    <t>SC4_SM_HOSTILE_TYP/physical_attack</t>
  </si>
  <si>
    <t>SC4_SM_HOSTILE_TYP/discriminatory_behavior</t>
  </si>
  <si>
    <t>SC4_SM_HOSTILE_TYP/other</t>
  </si>
  <si>
    <t>SC4_SM_HOSTILE_TYP/prefer_not_to_answer</t>
  </si>
  <si>
    <t>SC5_SM_REASON_HOSTILE/refugee_status</t>
  </si>
  <si>
    <t>SC5_SM_REASON_HOSTILE/cultural_differences</t>
  </si>
  <si>
    <t>SC5_SM_REASON_HOSTILE/language_discrimination</t>
  </si>
  <si>
    <t>SC5_SM_REASON_HOSTILE/nationality_discrimination</t>
  </si>
  <si>
    <t>SC5_SM_REASON_HOSTILE/competition_resources</t>
  </si>
  <si>
    <t>SC5_SM_REASON_HOSTILE/competition_jobs</t>
  </si>
  <si>
    <t>SC5_SM_REASON_HOSTILE/disability</t>
  </si>
  <si>
    <t>SC5_SM_REASON_HOSTILE/sexual_orientation</t>
  </si>
  <si>
    <t>SC5_SM_REASON_HOSTILE/gender</t>
  </si>
  <si>
    <t>SC5_SM_REASON_HOSTILE/ethnicity</t>
  </si>
  <si>
    <t>SC5_SM_REASON_HOSTILE/socioeconomic_status</t>
  </si>
  <si>
    <t>SC5_SM_REASON_HOSTILE/other</t>
  </si>
  <si>
    <t>GBV02_SM_GBV_BARR/lack_awareness</t>
  </si>
  <si>
    <t>GBV02_SM_GBV_BARR/lack_trust_host_country</t>
  </si>
  <si>
    <t>GBV02_SM_GBV_BARR/stigma_shame</t>
  </si>
  <si>
    <t>GBV02_SM_GBV_BARR/fear_retaliation</t>
  </si>
  <si>
    <t>GBV02_SM_GBV_BARR/language_cultural_barriers</t>
  </si>
  <si>
    <t>GBV02_SM_GBV_BARR/geographic_barriers</t>
  </si>
  <si>
    <t>GBV02_SM_GBV_BARR/financial_constraints</t>
  </si>
  <si>
    <t>GBV02_SM_GBV_BARR/inadequate_service_availability</t>
  </si>
  <si>
    <t>GBV02_SM_GBV_BARR/legal_institutional_barriers</t>
  </si>
  <si>
    <t>GBV02_SM_GBV_BARR/lack_trained_professionals</t>
  </si>
  <si>
    <t>GBV02_SM_GBV_BARR/discrimination_bias</t>
  </si>
  <si>
    <t>GBV02_SM_GBV_BARR/no_barriers</t>
  </si>
  <si>
    <t>GBV02_SM_GBV_BARR/other</t>
  </si>
  <si>
    <t>GBV02_SM_GBV_BARR/do_not_know</t>
  </si>
  <si>
    <t>GBV02_SM_GBV_BARR/prefer_not_to_answer</t>
  </si>
  <si>
    <t>GBV04.1_SM_SEC_WOMEN/no_concerns</t>
  </si>
  <si>
    <t>GBV04.1_SM_SEC_WOMEN/robbery</t>
  </si>
  <si>
    <t>GBV04.1_SM_SEC_WOMEN/threatened_violence</t>
  </si>
  <si>
    <t>GBV04.1_SM_SEC_WOMEN/kidnapping</t>
  </si>
  <si>
    <t>GBV04.1_SM_SEC_WOMEN/deported</t>
  </si>
  <si>
    <t>GBV04.1_SM_SEC_WOMEN/detention</t>
  </si>
  <si>
    <t>GBV04.1_SM_SEC_WOMEN/violence_household</t>
  </si>
  <si>
    <t>GBV04.1_SM_SEC_WOMEN/physical_harassment</t>
  </si>
  <si>
    <t>GBV04.1_SM_SEC_WOMEN/verbal_harassment</t>
  </si>
  <si>
    <t>GBV04.1_SM_SEC_WOMEN/sexual_harassment</t>
  </si>
  <si>
    <t>GBV04.1_SM_SEC_WOMEN/trafficking</t>
  </si>
  <si>
    <t>GBV04.1_SM_SEC_WOMEN/economic_violence</t>
  </si>
  <si>
    <t>GBV04.1_SM_SEC_WOMEN/discrimination_persecution</t>
  </si>
  <si>
    <t>GBV04.1_SM_SEC_WOMEN/exploitation</t>
  </si>
  <si>
    <t>GBV04.1_SM_SEC_WOMEN/confiscation_id_papers</t>
  </si>
  <si>
    <t>GBV04.1_SM_SEC_WOMEN/increased_vulnerability_to_violence_online</t>
  </si>
  <si>
    <t>GBV04.1_SM_SEC_WOMEN/other</t>
  </si>
  <si>
    <t>GBV04.1_SM_SEC_WOMEN/do_not_know</t>
  </si>
  <si>
    <t>GBV04.1_SM_SEC_WOMEN/prefer_not_to_answer</t>
  </si>
  <si>
    <t>GBV04.2_SM_SEC_MEN/no_concerns</t>
  </si>
  <si>
    <t>GBV04.2_SM_SEC_MEN/robbery</t>
  </si>
  <si>
    <t>GBV04.2_SM_SEC_MEN/threatened_violence</t>
  </si>
  <si>
    <t>GBV04.2_SM_SEC_MEN/kidnapping</t>
  </si>
  <si>
    <t>GBV04.2_SM_SEC_MEN/deported</t>
  </si>
  <si>
    <t>GBV04.2_SM_SEC_MEN/detention</t>
  </si>
  <si>
    <t>GBV04.2_SM_SEC_MEN/violence_household</t>
  </si>
  <si>
    <t>GBV04.2_SM_SEC_MEN/physical_harassment</t>
  </si>
  <si>
    <t>GBV04.2_SM_SEC_MEN/verbal_harassment</t>
  </si>
  <si>
    <t>GBV04.2_SM_SEC_MEN/sexual_harassment</t>
  </si>
  <si>
    <t>GBV04.2_SM_SEC_MEN/trafficking</t>
  </si>
  <si>
    <t>GBV04.2_SM_SEC_MEN/economic_violence</t>
  </si>
  <si>
    <t>GBV04.2_SM_SEC_MEN/discrimination_persecution</t>
  </si>
  <si>
    <t>GBV04.2_SM_SEC_MEN/exploitation</t>
  </si>
  <si>
    <t>GBV04.2_SM_SEC_MEN/confiscation_id_papers</t>
  </si>
  <si>
    <t>GBV04.2_SM_SEC_MEN/increased_vulnerability_to_violence_online</t>
  </si>
  <si>
    <t>GBV04.2_SM_SEC_MEN/other</t>
  </si>
  <si>
    <t>GBV04.2_SM_SEC_MEN/do_not_know</t>
  </si>
  <si>
    <t>GBV04.2_SM_SEC_MEN/prefer_not_to_answer</t>
  </si>
  <si>
    <t>CP01_SM_RISK_B/no_concerns</t>
  </si>
  <si>
    <t>CP01_SM_RISK_B/physical_violence_within_home</t>
  </si>
  <si>
    <t>CP01_SM_RISK_B/physical_violence_in_the_community</t>
  </si>
  <si>
    <t>CP01_SM_RISK_B/psychological_violence_within_home</t>
  </si>
  <si>
    <t>CP01_SM_RISK_B/psychological_violence_in_the_community</t>
  </si>
  <si>
    <t>CP01_SM_RISK_B/worsened_mental_health_and_psycho_social_wellbeing</t>
  </si>
  <si>
    <t>CP01_SM_RISK_B/sexual_violence_in_home</t>
  </si>
  <si>
    <t>CP01_SM_RISK_B/sexual_violence_in_community</t>
  </si>
  <si>
    <t>CP01_SM_RISK_B/increased_vulnerability_to_violence_online</t>
  </si>
  <si>
    <t>CP01_SM_RISK_B/increased_vulnerability_to_neglect</t>
  </si>
  <si>
    <t>CP01_SM_RISK_B/increased_vulnerability_to_abuse</t>
  </si>
  <si>
    <t>CP01_SM_RISK_B/increased_risks_of_trafficking</t>
  </si>
  <si>
    <t>CP01_SM_RISK_B/increased_risks_of_separation_from_the_family_and_or_placement_into_residential_facility</t>
  </si>
  <si>
    <t>CP01_SM_RISK_B/other</t>
  </si>
  <si>
    <t>CP01_SM_RISK_B/do_not_know</t>
  </si>
  <si>
    <t>CP01_SM_RISK_B/prefer_not_to_answer</t>
  </si>
  <si>
    <t>CP02_SM_RISK_G/no_concerns</t>
  </si>
  <si>
    <t>CP02_SM_RISK_G/physical_violence_within_home</t>
  </si>
  <si>
    <t>CP02_SM_RISK_G/physical_violence_in_the_community</t>
  </si>
  <si>
    <t>CP02_SM_RISK_G/psychological_violence_within_home</t>
  </si>
  <si>
    <t>CP02_SM_RISK_G/psychological_violence_in_the_community</t>
  </si>
  <si>
    <t>CP02_SM_RISK_G/worsened_mental_health_and_psycho_social_wellbeing</t>
  </si>
  <si>
    <t>CP02_SM_RISK_G/sexual_violence_in_home</t>
  </si>
  <si>
    <t>CP02_SM_RISK_G/sexual_violence_in_community</t>
  </si>
  <si>
    <t>CP02_SM_RISK_G/increased_vulnerability_to_violence_online</t>
  </si>
  <si>
    <t>CP02_SM_RISK_G/increased_vulnerability_to_neglect</t>
  </si>
  <si>
    <t>CP02_SM_RISK_G/increased_vulnerability_to_abuse</t>
  </si>
  <si>
    <t>CP02_SM_RISK_G/increased_risks_of_trafficking</t>
  </si>
  <si>
    <t>CP02_SM_RISK_G/increased_risks_of_separation_from_the_family_and_or_placement_into_residential_facility</t>
  </si>
  <si>
    <t>CP02_SM_RISK_G/other</t>
  </si>
  <si>
    <t>CP02_SM_RISK_G/do_not_know</t>
  </si>
  <si>
    <t>CP02_SM_RISK_G/prefer_not_to_answer</t>
  </si>
  <si>
    <t>CP00_UNACCOMP_RELATION/grandchild</t>
  </si>
  <si>
    <t>CP00_UNACCOMP_RELATION/niece_nephew</t>
  </si>
  <si>
    <t>CP00_UNACCOMP_RELATION/sibling</t>
  </si>
  <si>
    <t>CP00_UNACCOMP_RELATION/cousin</t>
  </si>
  <si>
    <t>CP00_UNACCOMP_RELATION/other_relative</t>
  </si>
  <si>
    <t>CP00_UNACCOMP_RELATION/family_friend_no_familial_relationship</t>
  </si>
  <si>
    <t>CP00_UNACCOMP_RELATION/other</t>
  </si>
  <si>
    <t>CP00_UNACCOMP_RELATION/prefer_not_to_answer</t>
  </si>
  <si>
    <t>CP03_SM_RPT_CASE/police</t>
  </si>
  <si>
    <t>CP03_SM_RPT_CASE/government</t>
  </si>
  <si>
    <t>CP03_SM_RPT_CASE/ngo</t>
  </si>
  <si>
    <t>CP03_SM_RPT_CASE/no_services</t>
  </si>
  <si>
    <t>CP03_SM_RPT_CASE/no_trust</t>
  </si>
  <si>
    <t>CP03_SM_RPT_CASE/not_aware</t>
  </si>
  <si>
    <t>CP03_SM_RPT_CASE/other</t>
  </si>
  <si>
    <t>H13a_SS_NO_HLT_INS/cannot_afford_not_employed</t>
  </si>
  <si>
    <t>H13a_SS_NO_HLT_INS/cannot_afford_self_employed</t>
  </si>
  <si>
    <t>H13a_SS_NO_HLT_INS/choose_not_to_pay</t>
  </si>
  <si>
    <t>H13a_SS_NO_HLT_INS/not_eligible_in_govt_hlt_ins</t>
  </si>
  <si>
    <t>H13a_SS_NO_HLT_INS/unable</t>
  </si>
  <si>
    <t>H13a_SS_NO_HLT_INS/prefer_private_ins</t>
  </si>
  <si>
    <t>H13a_SS_NO_HLT_INS/prefer_not_to_answer</t>
  </si>
  <si>
    <t>H13a_SS_NO_HLT_INS/do_not_know</t>
  </si>
  <si>
    <t>H13a_SS_NO_HLT_INS/other</t>
  </si>
  <si>
    <t>SE1_SM_SUP_SRV/access_to_information</t>
  </si>
  <si>
    <t>SE1_SM_SUP_SRV/individual_counseling</t>
  </si>
  <si>
    <t>SE1_SM_SUP_SRV/support_social_assistance</t>
  </si>
  <si>
    <t>SE1_SM_SUP_SRV/language_training</t>
  </si>
  <si>
    <t>SE1_SM_SUP_SRV/childcare</t>
  </si>
  <si>
    <t>SE1_SM_SUP_SRV/primary_secondary_education</t>
  </si>
  <si>
    <t>SE1_SM_SUP_SRV/upskilling</t>
  </si>
  <si>
    <t>SE1_SM_SUP_SRV/skills_recognition</t>
  </si>
  <si>
    <t>SE1_SM_SUP_SRV/mentoring</t>
  </si>
  <si>
    <t>SE1_SM_SUP_SRV/job_matching</t>
  </si>
  <si>
    <t>SE1_SM_SUP_SRV/business_development</t>
  </si>
  <si>
    <t>SE1_SM_SUP_SRV/start_up_grants</t>
  </si>
  <si>
    <t>SE1_SM_SUP_SRV/access_financial_services</t>
  </si>
  <si>
    <t>SE1_SM_SUP_SRV/regularization_status</t>
  </si>
  <si>
    <t>SE1_SM_SUP_SRV/work_authorization</t>
  </si>
  <si>
    <t>SE1_SM_SUP_SRV/none</t>
  </si>
  <si>
    <t>SE2.11_SS_INC_SOR/no_income</t>
  </si>
  <si>
    <t>SE2.11_SS_INC_SOR/employment_income</t>
  </si>
  <si>
    <t>SE2.11_SS_INC_SOR/social_protection_host_govt</t>
  </si>
  <si>
    <t>SE2.11_SS_INC_SOR/social_protection_ukr_govt</t>
  </si>
  <si>
    <t>SE2.11_SS_INC_SOR/other_sources</t>
  </si>
  <si>
    <t>SE2.11_SS_INC_SOR/do_not_know</t>
  </si>
  <si>
    <t>SE2.11_SS_INC_SOR/prefer_not_to_answer</t>
  </si>
  <si>
    <t>SE2.11b_SM_BEN_HST/accommodation_allowance</t>
  </si>
  <si>
    <t>SE2.11b_SM_BEN_HST/child_family_grant</t>
  </si>
  <si>
    <t>SE2.11b_SM_BEN_HST/disability_grant</t>
  </si>
  <si>
    <t>SE2.11b_SM_BEN_HST/unemployment_grant</t>
  </si>
  <si>
    <t>SE2.11b_SM_BEN_HST/emp_injury_benefit</t>
  </si>
  <si>
    <t>SE2.11b_SM_BEN_HST/oth_vul_benefit</t>
  </si>
  <si>
    <t>SE2.11b_SM_BEN_HST/pension</t>
  </si>
  <si>
    <t>SE2.11b_SM_BEN_HST/business_grant</t>
  </si>
  <si>
    <t>SE2.11b_SM_BEN_HST/training_grant</t>
  </si>
  <si>
    <t>SE2.11b_SM_BEN_HST/low_income_support</t>
  </si>
  <si>
    <t>SE2.11b_SM_BEN_HST/oth_gov_benefit</t>
  </si>
  <si>
    <t>SE2.11b_SM_BEN_HST/other_source</t>
  </si>
  <si>
    <t>SE2.11b_SM_BEN_HST/do_not_know</t>
  </si>
  <si>
    <t>SE2.11b_SM_BEN_HST/prefer_not_to_answer</t>
  </si>
  <si>
    <t>SE2.11c_SM_BEN_UKR/parental_benefit</t>
  </si>
  <si>
    <t>SE2.11c_SM_BEN_UKR/disability_benefit</t>
  </si>
  <si>
    <t>SE2.11c_SM_BEN_UKR/unemployment_benefit</t>
  </si>
  <si>
    <t>SE2.11c_SM_BEN_UKR/employment_injury_benefit</t>
  </si>
  <si>
    <t>SE2.11c_SM_BEN_UKR/old_age_pension</t>
  </si>
  <si>
    <t>SE2.11c_SM_BEN_UKR/other_vulnerability_benefit</t>
  </si>
  <si>
    <t>SE2.11c_SM_BEN_UKR/other_ukr_govt_benefit</t>
  </si>
  <si>
    <t>SE2.11c_SM_BEN_UKR/do_not_know</t>
  </si>
  <si>
    <t>SE2.11c_SM_BEN_UKR/prefer_not_to_answer</t>
  </si>
  <si>
    <t>SE2.11d_SM_BEN_OTH/cash_assistance</t>
  </si>
  <si>
    <t>SE2.11d_SM_BEN_OTH/investment_savings_property</t>
  </si>
  <si>
    <t>SE2.11d_SM_BEN_OTH/loans_credits</t>
  </si>
  <si>
    <t>SE2.11d_SM_BEN_OTH/transfers_ukraine</t>
  </si>
  <si>
    <t>SE2.11d_SM_BEN_OTH/transfers_outside_ukraine</t>
  </si>
  <si>
    <t>SE2.11d_SM_BEN_OTH/other</t>
  </si>
  <si>
    <t>SE2.11d_SM_BEN_OTH/do_not_know</t>
  </si>
  <si>
    <t>SE2.11d_SM_BEN_OTH/prefer_not_to_answer</t>
  </si>
  <si>
    <t>EOS3_SM_REASON_NO_VISIT/security_concerns</t>
  </si>
  <si>
    <t>EOS3_SM_REASON_NO_VISIT/occupation_of_territory</t>
  </si>
  <si>
    <t>EOS3_SM_REASON_NO_VISIT/lack_of_funds</t>
  </si>
  <si>
    <t>EOS3_SM_REASON_NO_VISIT/fear_of_losing_legal_status</t>
  </si>
  <si>
    <t>EOS3_SM_REASON_NO_VISIT/lack_documentation</t>
  </si>
  <si>
    <t>EOS3_SM_REASON_NO_VISIT/lack_information</t>
  </si>
  <si>
    <t>EOS3_SM_REASON_NO_VISIT/work_commitments</t>
  </si>
  <si>
    <t>EOS3_SM_REASON_NO_VISIT/need_to_take_care_of_children</t>
  </si>
  <si>
    <t>EOS3_SM_REASON_NO_VISIT/illness</t>
  </si>
  <si>
    <t>EOS3_SM_REASON_NO_VISIT/other</t>
  </si>
  <si>
    <t>EOS3_SM_REASON_NO_VISIT/prefer_not_to_answer</t>
  </si>
  <si>
    <t>EOS4_SM_REASON_VISIT/check_conditions</t>
  </si>
  <si>
    <t>EOS4_SM_REASON_VISIT/check_property</t>
  </si>
  <si>
    <t>EOS4_SM_REASON_VISIT/visit_relatives</t>
  </si>
  <si>
    <t>EOS4_SM_REASON_VISIT/bring_supplies</t>
  </si>
  <si>
    <t>EOS4_SM_REASON_VISIT/help_evacuate</t>
  </si>
  <si>
    <t>EOS4_SM_REASON_VISIT/work_temporary</t>
  </si>
  <si>
    <t>EOS4_SM_REASON_VISIT/get_supplies</t>
  </si>
  <si>
    <t>EOS4_SM_REASON_VISIT/get_documents</t>
  </si>
  <si>
    <t>EOS4_SM_REASON_VISIT/access_healthcare</t>
  </si>
  <si>
    <t>EOS4_SM_REASON_VISIT/access_benefits</t>
  </si>
  <si>
    <t>EOS4_SM_REASON_VISIT/family_matters</t>
  </si>
  <si>
    <t>EOS4_SM_REASON_VISIT/other</t>
  </si>
  <si>
    <t>EOS4_SM_REASON_VISIT/prefer_not_to_answer</t>
  </si>
  <si>
    <t>EOS6_SM_RENEW_DOCUMENTS/identity_documents</t>
  </si>
  <si>
    <t>EOS6_SM_RENEW_DOCUMENTS/civil_status_documents</t>
  </si>
  <si>
    <t>EOS6_SM_RENEW_DOCUMENTS/medical_records</t>
  </si>
  <si>
    <t>EOS6_SM_RENEW_DOCUMENTS/disability_certificate</t>
  </si>
  <si>
    <t>EOS6_SM_RENEW_DOCUMENTS/driving_license</t>
  </si>
  <si>
    <t>EOS6_SM_RENEW_DOCUMENTS/work_records</t>
  </si>
  <si>
    <t>EOS6_SM_RENEW_DOCUMENTS/education_diploma</t>
  </si>
  <si>
    <t>EOS6_SM_RENEW_DOCUMENTS/school_leaving</t>
  </si>
  <si>
    <t>EOS6_SM_RENEW_DOCUMENTS/other</t>
  </si>
  <si>
    <t>EOS9_SM_TEMP_RETURN_DIFFICULTIES_WHAT/cross_back</t>
  </si>
  <si>
    <t>EOS9_SM_TEMP_RETURN_DIFFICULTIES_WHAT/benefits_host</t>
  </si>
  <si>
    <t>EOS9_SM_TEMP_RETURN_DIFFICULTIES_WHAT/temp_prot</t>
  </si>
  <si>
    <t>EOS9_SM_TEMP_RETURN_DIFFICULTIES_WHAT/other</t>
  </si>
  <si>
    <t>EOS9_SM_TEMP_RETURN_DIFFICULTIES_WHAT/prefer_not_to_answer</t>
  </si>
  <si>
    <t>_id</t>
  </si>
  <si>
    <t>index</t>
  </si>
  <si>
    <t>country</t>
  </si>
  <si>
    <t>unique_hh_index</t>
  </si>
  <si>
    <t>country_weight</t>
  </si>
  <si>
    <t>regional_weight</t>
  </si>
  <si>
    <t>combined_weight</t>
  </si>
  <si>
    <t>SE.2.8_NUM_HLTH_6_MTH_30_days</t>
  </si>
  <si>
    <t>SE.2.9_NUM_DEBT_30_days</t>
  </si>
  <si>
    <t>SE.2.10_NUM_EDU_30_days</t>
  </si>
  <si>
    <t>share_food_expenditure</t>
  </si>
  <si>
    <t>share_accomm_expenditure</t>
  </si>
  <si>
    <t>health_expenditure</t>
  </si>
  <si>
    <t>share_health_expenditure</t>
  </si>
  <si>
    <t>share_hygiene_expenditure</t>
  </si>
  <si>
    <t>share_communication_expenditure</t>
  </si>
  <si>
    <t>share_hh_bills_expenditure</t>
  </si>
  <si>
    <t>share_education_expenditure</t>
  </si>
  <si>
    <t>share_debt_expenditure</t>
  </si>
  <si>
    <t>share_other_expenditure</t>
  </si>
  <si>
    <t>share_remittance_expenditure</t>
  </si>
  <si>
    <t>expenditure_quintiles</t>
  </si>
  <si>
    <t>rms_impact3_3_safety_walking</t>
  </si>
  <si>
    <t>rms_outcome4_1_GBV</t>
  </si>
  <si>
    <t>rms_outcome13_1_bank_account</t>
  </si>
  <si>
    <t>rms_outcome16_2_social_protection</t>
  </si>
  <si>
    <t>crowding</t>
  </si>
  <si>
    <t>sufficient_dwel_1</t>
  </si>
  <si>
    <t>sufficient_dwel_2</t>
  </si>
  <si>
    <t>rms_outcome9_1_housing</t>
  </si>
  <si>
    <t>sum_children</t>
  </si>
  <si>
    <t>sum_adults</t>
  </si>
  <si>
    <t>sum_females</t>
  </si>
  <si>
    <t>sum_males</t>
  </si>
  <si>
    <t>sum_disability</t>
  </si>
  <si>
    <t>sum_females_over_18</t>
  </si>
  <si>
    <t>sum_males_over_18</t>
  </si>
  <si>
    <t>calc_12_17_male</t>
  </si>
  <si>
    <t>calc_12_17_female</t>
  </si>
  <si>
    <t>calc_12_17_other</t>
  </si>
  <si>
    <t>calc_under12</t>
  </si>
  <si>
    <t>calc_hh_with_children</t>
  </si>
  <si>
    <t>calc_seis_hh_with_infants</t>
  </si>
  <si>
    <t>calc_seis_hh_with_chronic_illness</t>
  </si>
  <si>
    <t>Exchange_Rate</t>
  </si>
  <si>
    <t>SE2.11c_NUM_BEN_AMT_PEN_UKR_OLDAGE_converted</t>
  </si>
  <si>
    <t>SE2.11c_NUM_BEN_AMT_PEN_UKR_OTHER_converted</t>
  </si>
  <si>
    <t>total_income</t>
  </si>
  <si>
    <t>calc_unable_to_pay_rent</t>
  </si>
  <si>
    <t>calc_unable_to_pay_utilities</t>
  </si>
  <si>
    <t>calc_unable_to_pay_mortgage</t>
  </si>
  <si>
    <t>calc_unable_to_pay_loans</t>
  </si>
  <si>
    <t>calc_total_arrears</t>
  </si>
  <si>
    <t>calc_arrears</t>
  </si>
  <si>
    <t>calc_afford_heating</t>
  </si>
  <si>
    <t>calc_afford_unexpected_expense</t>
  </si>
  <si>
    <t>calc_afford_meal</t>
  </si>
  <si>
    <t>calc_afford_holiday</t>
  </si>
  <si>
    <t>calc_afford_car</t>
  </si>
  <si>
    <t>calc_afford_furniture</t>
  </si>
  <si>
    <t>calc_internet</t>
  </si>
  <si>
    <t>calc_replace_clothes</t>
  </si>
  <si>
    <t>calc_have_shoes</t>
  </si>
  <si>
    <t>calc_spend_on_self</t>
  </si>
  <si>
    <t>calc_leisure_activities</t>
  </si>
  <si>
    <t>calc_eatdrink_together</t>
  </si>
  <si>
    <t>calc_total_smsd</t>
  </si>
  <si>
    <t>calc_total_NAs</t>
  </si>
  <si>
    <t>calc_smsd</t>
  </si>
  <si>
    <t>rms_outcome13_2_income</t>
  </si>
  <si>
    <t>calc_respondents_by_citizenship</t>
  </si>
  <si>
    <t>calc_respondents_by_oblast_origin</t>
  </si>
  <si>
    <t>calc_avg_hh_size</t>
  </si>
  <si>
    <t>calc_sum_hh_head</t>
  </si>
  <si>
    <t>calc_sum_hh_head_female</t>
  </si>
  <si>
    <t>calc_sum_hh_head_male</t>
  </si>
  <si>
    <t>calc_hh_head_type</t>
  </si>
  <si>
    <t>calc_hh_no_document</t>
  </si>
  <si>
    <t>calc_hh_with_mhpss_problems</t>
  </si>
  <si>
    <t>calc_accommodation_type</t>
  </si>
  <si>
    <t>calc_accomm_payment_arrangement</t>
  </si>
  <si>
    <t>calc_accomm_location_type</t>
  </si>
  <si>
    <t>calc_hh_with_accomm_agreement</t>
  </si>
  <si>
    <t>calc_crowding</t>
  </si>
  <si>
    <t>calc_hh_pressured_to_leave</t>
  </si>
  <si>
    <t>calc_rrp_relationship_host_community</t>
  </si>
  <si>
    <t>calc_rrp_no_legal_status</t>
  </si>
  <si>
    <t>weight</t>
  </si>
  <si>
    <t>labour_force</t>
  </si>
  <si>
    <t>GBV01f_SS_AWARENESS/health</t>
  </si>
  <si>
    <t>GBV01f_SS_AWARENESS/psychosocial</t>
  </si>
  <si>
    <t>GBV01f_SS_AWARENESS/safety</t>
  </si>
  <si>
    <t>GBV01f_SS_AWARENESS/helpline</t>
  </si>
  <si>
    <t>GBV01f_SS_AWARENESS/legal</t>
  </si>
  <si>
    <t>GBV01f_SS_AWARENESS/none</t>
  </si>
  <si>
    <t>total_ukranians</t>
  </si>
  <si>
    <t>calc_total_hh_expenses_no_payment</t>
  </si>
  <si>
    <t>calc_total_hh_expenses_partial_payment</t>
  </si>
  <si>
    <t>calc_total_hh_expenses_full_payment</t>
  </si>
  <si>
    <t>calc_total_hh_income_no_payment</t>
  </si>
  <si>
    <t>calc_total_hh_income_partial_payment</t>
  </si>
  <si>
    <t>calc_total_hh_income_full_payment</t>
  </si>
  <si>
    <t>https://kobocat.unhcr.org/media/original?media_file=im_moldova%2Fattachments%2Fc62dc4fd8ec6461698a9b7a925e7d718%2Febb3ce7d-601e-4696-9718-6f24ede4646e%2Faudit.csv</t>
  </si>
  <si>
    <t>social_protection_ukr_govt other_sources</t>
  </si>
  <si>
    <t>check_property visit_relatives</t>
  </si>
  <si>
    <t>87543966</t>
  </si>
  <si>
    <t>Moldova</t>
  </si>
  <si>
    <t>Moldova_1</t>
  </si>
  <si>
    <t>1.1910000000000001</t>
  </si>
  <si>
    <t>0.77</t>
  </si>
  <si>
    <t>400</t>
  </si>
  <si>
    <t>0.04</t>
  </si>
  <si>
    <t>0.01</t>
  </si>
  <si>
    <t>0.02</t>
  </si>
  <si>
    <t>0.14000000000000001</t>
  </si>
  <si>
    <t>High</t>
  </si>
  <si>
    <t>0.5</t>
  </si>
  <si>
    <t>Not crowded</t>
  </si>
  <si>
    <t>No issues with living conditions</t>
  </si>
  <si>
    <t>HHs without infants</t>
  </si>
  <si>
    <t>2.13</t>
  </si>
  <si>
    <t>3286.38</t>
  </si>
  <si>
    <t>No arrears payments</t>
  </si>
  <si>
    <t>Not part of labour force</t>
  </si>
  <si>
    <t>health psychosocial safety helpline legal</t>
  </si>
  <si>
    <t>6001-9000</t>
  </si>
  <si>
    <t>https://kobocat.unhcr.org/media/original?media_file=im_moldova%2Fattachments%2Fc62dc4fd8ec6461698a9b7a925e7d718%2F60404b39-8aeb-4cc7-a419-842b331e9771%2Faudit.csv</t>
  </si>
  <si>
    <t>other_sources social_protection_ukr_govt</t>
  </si>
  <si>
    <t>87553784</t>
  </si>
  <si>
    <t>Moldova_2</t>
  </si>
  <si>
    <t>100</t>
  </si>
  <si>
    <t>0.48</t>
  </si>
  <si>
    <t>0.24</t>
  </si>
  <si>
    <t>800</t>
  </si>
  <si>
    <t>0.1</t>
  </si>
  <si>
    <t>0.05</t>
  </si>
  <si>
    <t>0.12</t>
  </si>
  <si>
    <t>Medium</t>
  </si>
  <si>
    <t>1408.45</t>
  </si>
  <si>
    <t>Have some arrears payments</t>
  </si>
  <si>
    <t>7</t>
  </si>
  <si>
    <t>2001-5000</t>
  </si>
  <si>
    <t>https://kobocat.unhcr.org/media/original?media_file=im_moldova%2Fattachments%2Fc62dc4fd8ec6461698a9b7a925e7d718%2Fa032c66e-b830-4eb0-8b4a-5a731c5d587b%2Faudit.csv</t>
  </si>
  <si>
    <t>87574983</t>
  </si>
  <si>
    <t>3</t>
  </si>
  <si>
    <t>Moldova_3</t>
  </si>
  <si>
    <t>150</t>
  </si>
  <si>
    <t>200</t>
  </si>
  <si>
    <t>0.17</t>
  </si>
  <si>
    <t>450</t>
  </si>
  <si>
    <t>0.25</t>
  </si>
  <si>
    <t>0.06</t>
  </si>
  <si>
    <t>0.28000000000000003</t>
  </si>
  <si>
    <t>0.11</t>
  </si>
  <si>
    <t>Very Low</t>
  </si>
  <si>
    <t>9</t>
  </si>
  <si>
    <t>https://kobocat.unhcr.org/media/original?media_file=im_moldova%2Fattachments%2Fc62dc4fd8ec6461698a9b7a925e7d718%2F0b9c965b-ff48-4fcc-af57-55db81b6d36c%2Faudit.csv</t>
  </si>
  <si>
    <t>87578067</t>
  </si>
  <si>
    <t>4</t>
  </si>
  <si>
    <t>Moldova_4</t>
  </si>
  <si>
    <t>2000</t>
  </si>
  <si>
    <t>3333.33</t>
  </si>
  <si>
    <t>0.22</t>
  </si>
  <si>
    <t>4000</t>
  </si>
  <si>
    <t>0.03</t>
  </si>
  <si>
    <t>0.09</t>
  </si>
  <si>
    <t>0.08</t>
  </si>
  <si>
    <t>Very High</t>
  </si>
  <si>
    <t>Part of labour force</t>
  </si>
  <si>
    <t>https://kobocat.unhcr.org/media/original?media_file=im_moldova%2Fattachments%2Fc62dc4fd8ec6461698a9b7a925e7d718%2F93fb7bc4-e37d-473a-b736-4562968604f0%2Faudit.csv</t>
  </si>
  <si>
    <t>87578070</t>
  </si>
  <si>
    <t>5</t>
  </si>
  <si>
    <t>Moldova_5</t>
  </si>
  <si>
    <t>166.67</t>
  </si>
  <si>
    <t>833.33</t>
  </si>
  <si>
    <t>0.45</t>
  </si>
  <si>
    <t>1166.67</t>
  </si>
  <si>
    <t>0.26</t>
  </si>
  <si>
    <t>5001-7000</t>
  </si>
  <si>
    <t>https://kobocat.unhcr.org/media/original?media_file=im_moldova%2Fattachments%2Fc62dc4fd8ec6461698a9b7a925e7d718%2Fc382f471-b5d4-495b-b81c-0de970cf0f59%2Faudit.csv</t>
  </si>
  <si>
    <t>87578072</t>
  </si>
  <si>
    <t>6</t>
  </si>
  <si>
    <t>Moldova_6</t>
  </si>
  <si>
    <t>2166.67</t>
  </si>
  <si>
    <t>0.96</t>
  </si>
  <si>
    <t>https://kobocat.unhcr.org/media/original?media_file=im_moldova%2Fattachments%2Fc62dc4fd8ec6461698a9b7a925e7d718%2F8361d6e4-191b-4ddb-9ec2-c1614a3ec20f%2Faudit.csv</t>
  </si>
  <si>
    <t>other_sources social_protection_ukr_govt social_protection_host_govt</t>
  </si>
  <si>
    <t>check_conditions visit_relatives</t>
  </si>
  <si>
    <t>87583930</t>
  </si>
  <si>
    <t>Moldova_7</t>
  </si>
  <si>
    <t>0.21</t>
  </si>
  <si>
    <t>0.13</t>
  </si>
  <si>
    <t>0.39</t>
  </si>
  <si>
    <t>469.48</t>
  </si>
  <si>
    <t>https://kobocat.unhcr.org/media/original?media_file=im_moldova%2Fattachments%2Fc62dc4fd8ec6461698a9b7a925e7d718%2F2b166e7b-1b9a-4963-aef4-98633d11393c%2Faudit.csv</t>
  </si>
  <si>
    <t>other_sources employment_income</t>
  </si>
  <si>
    <t>87670702</t>
  </si>
  <si>
    <t>8</t>
  </si>
  <si>
    <t>Moldova_8</t>
  </si>
  <si>
    <t>1000</t>
  </si>
  <si>
    <t>0.37</t>
  </si>
  <si>
    <t>500</t>
  </si>
  <si>
    <t>https://kobocat.unhcr.org/media/original?media_file=im_moldova%2Fattachments%2Fc62dc4fd8ec6461698a9b7a925e7d718%2Fa60f2f7a-2548-41fc-8d42-7072a65d1628%2Faudit.csv</t>
  </si>
  <si>
    <t>87672588</t>
  </si>
  <si>
    <t>Moldova_9</t>
  </si>
  <si>
    <t>0.65</t>
  </si>
  <si>
    <t>https://kobocat.unhcr.org/media/original?media_file=im_moldova%2Fattachments%2Fc62dc4fd8ec6461698a9b7a925e7d718%2Fcd3df23f-32fd-419a-8906-98b3a4e82591%2Faudit.csv</t>
  </si>
  <si>
    <t>humanitarian_financial_cash humanitarian_protection</t>
  </si>
  <si>
    <t>verbal_aggression discriminatory_behavior</t>
  </si>
  <si>
    <t>fear_retaliation lack_awareness lack_trust_host_country stigma_shame</t>
  </si>
  <si>
    <t>access_healthcare visit_relatives</t>
  </si>
  <si>
    <t>87678470</t>
  </si>
  <si>
    <t>10</t>
  </si>
  <si>
    <t>Moldova_10</t>
  </si>
  <si>
    <t>4166.67</t>
  </si>
  <si>
    <t>1666.67</t>
  </si>
  <si>
    <t>0.18</t>
  </si>
  <si>
    <t>15166.67</t>
  </si>
  <si>
    <t>0.46</t>
  </si>
  <si>
    <t xml:space="preserve"> safety helpline </t>
  </si>
  <si>
    <t>https://kobocat.unhcr.org/media/original?media_file=im_moldova%2Fattachments%2Fc62dc4fd8ec6461698a9b7a925e7d718%2Fcf16fa6c-12ba-4747-b53f-4111a55b9166%2Faudit.csv</t>
  </si>
  <si>
    <t>cash_assistance transfers_ukraine</t>
  </si>
  <si>
    <t>87692549</t>
  </si>
  <si>
    <t>11</t>
  </si>
  <si>
    <t>Moldova_11</t>
  </si>
  <si>
    <t>25</t>
  </si>
  <si>
    <t>0.53</t>
  </si>
  <si>
    <t>Low</t>
  </si>
  <si>
    <t>1877.93</t>
  </si>
  <si>
    <t>3001-4000</t>
  </si>
  <si>
    <t>https://kobocat.unhcr.org/media/original?media_file=im_moldova%2Fattachments%2Fc62dc4fd8ec6461698a9b7a925e7d718%2Fce5e0bf5-53f9-4359-9fa9-5adec3bc90bb%2Faudit.csv</t>
  </si>
  <si>
    <t>social_media telephone_calls face_to_face_interactions email</t>
  </si>
  <si>
    <t>lack_trust_host_country lack_awareness fear_retaliation stigma_shame language_cultural_barriers</t>
  </si>
  <si>
    <t>87692778</t>
  </si>
  <si>
    <t>12</t>
  </si>
  <si>
    <t>Moldova_12</t>
  </si>
  <si>
    <t>83.33</t>
  </si>
  <si>
    <t>0.19</t>
  </si>
  <si>
    <t>0.38</t>
  </si>
  <si>
    <t xml:space="preserve">health safety helpline </t>
  </si>
  <si>
    <t>https://kobocat.unhcr.org/media/original?media_file=im_moldova%2Fattachments%2Fc62dc4fd8ec6461698a9b7a925e7d718%2Fc1510a04-000c-44dd-a04b-1d84d097e7ad%2Faudit.csv</t>
  </si>
  <si>
    <t>87720386</t>
  </si>
  <si>
    <t>13</t>
  </si>
  <si>
    <t>Moldova_13</t>
  </si>
  <si>
    <t>0.4</t>
  </si>
  <si>
    <t>938.97</t>
  </si>
  <si>
    <t>https://kobocat.unhcr.org/media/original?media_file=im_moldova%2Fattachments%2Fc62dc4fd8ec6461698a9b7a925e7d718%2F84a40e0a-dd99-406a-b877-1fa229518bb7%2Faudit.csv</t>
  </si>
  <si>
    <t>social_media telephone_calls</t>
  </si>
  <si>
    <t>87720389</t>
  </si>
  <si>
    <t>14</t>
  </si>
  <si>
    <t>Moldova_14</t>
  </si>
  <si>
    <t>1.33</t>
  </si>
  <si>
    <t>HHs with infants</t>
  </si>
  <si>
    <t>https://kobocat.unhcr.org/media/original?media_file=im_moldova%2Fattachments%2Fc62dc4fd8ec6461698a9b7a925e7d718%2Fb0ee2eb5-3198-4a9a-9322-f0d8fecdaa69%2Faudit.csv</t>
  </si>
  <si>
    <t>face_to_face_interactions complaint_suggestion_box</t>
  </si>
  <si>
    <t>stigma_shame fear_retaliation</t>
  </si>
  <si>
    <t>87720390</t>
  </si>
  <si>
    <t>15</t>
  </si>
  <si>
    <t>Moldova_15</t>
  </si>
  <si>
    <t>0.36</t>
  </si>
  <si>
    <t>https://kobocat.unhcr.org/media/original?media_file=im_moldova%2Fattachments%2Fc62dc4fd8ec6461698a9b7a925e7d718%2Fe231412a-3a85-4632-8131-3001c69ae01b%2Faudit.csv</t>
  </si>
  <si>
    <t>87960589</t>
  </si>
  <si>
    <t>16</t>
  </si>
  <si>
    <t>Moldova_16</t>
  </si>
  <si>
    <t>2500</t>
  </si>
  <si>
    <t>1416.67</t>
  </si>
  <si>
    <t>0.32</t>
  </si>
  <si>
    <t>1900</t>
  </si>
  <si>
    <t>https://kobocat.unhcr.org/media/original?media_file=im_moldova%2Fattachments%2Fc62dc4fd8ec6461698a9b7a925e7d718%2F38c7e8f4-5c02-4ab7-abae-fccd3129adab%2Faudit.csv</t>
  </si>
  <si>
    <t>87966194</t>
  </si>
  <si>
    <t>17</t>
  </si>
  <si>
    <t>Moldova_17</t>
  </si>
  <si>
    <t>416.67</t>
  </si>
  <si>
    <t>666.67</t>
  </si>
  <si>
    <t>333.33</t>
  </si>
  <si>
    <t>0.54</t>
  </si>
  <si>
    <t>1016.67</t>
  </si>
  <si>
    <t>7.0000000000000007E-2</t>
  </si>
  <si>
    <t>https://kobocat.unhcr.org/media/original?media_file=im_moldova%2Fattachments%2Fc62dc4fd8ec6461698a9b7a925e7d718%2F3791776b-4e4f-481d-90c7-992ead2a2086%2Faudit.csv</t>
  </si>
  <si>
    <t>social_protection_host_govt social_protection_ukr_govt other_sources</t>
  </si>
  <si>
    <t>check_conditions access_benefits</t>
  </si>
  <si>
    <t>87966979</t>
  </si>
  <si>
    <t>18</t>
  </si>
  <si>
    <t>Moldova_18</t>
  </si>
  <si>
    <t>0.33</t>
  </si>
  <si>
    <t>3500</t>
  </si>
  <si>
    <t>0.67</t>
  </si>
  <si>
    <t>2347.42</t>
  </si>
  <si>
    <t>https://kobocat.unhcr.org/media/original?media_file=im_moldova%2Fattachments%2Fc62dc4fd8ec6461698a9b7a925e7d718%2F3209e170-164d-4bf0-a67a-7850aa675a46%2Faudit.csv</t>
  </si>
  <si>
    <t>lack_awareness fear_retaliation stigma_shame</t>
  </si>
  <si>
    <t>other_sources social_protection_host_govt</t>
  </si>
  <si>
    <t>family_matters get_documents</t>
  </si>
  <si>
    <t>87971091</t>
  </si>
  <si>
    <t>19</t>
  </si>
  <si>
    <t>Moldova_19</t>
  </si>
  <si>
    <t xml:space="preserve"> psychosocial safety helpline </t>
  </si>
  <si>
    <t>https://kobocat.unhcr.org/media/original?media_file=im_moldova%2Fattachments%2Fc62dc4fd8ec6461698a9b7a925e7d718%2F4f63c823-193d-4b4e-b692-ee8c498388f5%2Faudit.csv</t>
  </si>
  <si>
    <t>87978144</t>
  </si>
  <si>
    <t>20</t>
  </si>
  <si>
    <t>Moldova_20</t>
  </si>
  <si>
    <t>0.3</t>
  </si>
  <si>
    <t>0.42</t>
  </si>
  <si>
    <t>1966.67</t>
  </si>
  <si>
    <t>health psychosocial safety legal</t>
  </si>
  <si>
    <t>https://kobocat.unhcr.org/media/original?media_file=im_moldova%2Fattachments%2Fc62dc4fd8ec6461698a9b7a925e7d718%2Fff595fd6-1f8c-4456-a57b-c80fc7055784%2Faudit.csv</t>
  </si>
  <si>
    <t>stigma_shame lack_trust_host_country</t>
  </si>
  <si>
    <t>social_protection_ukr_govt other_sources employment_income</t>
  </si>
  <si>
    <t>check_conditions other</t>
  </si>
  <si>
    <t>To help a relative return back</t>
  </si>
  <si>
    <t>88076785</t>
  </si>
  <si>
    <t>21</t>
  </si>
  <si>
    <t>Moldova_21</t>
  </si>
  <si>
    <t>0.7</t>
  </si>
  <si>
    <t>1100</t>
  </si>
  <si>
    <t>https://kobocat.unhcr.org/media/original?media_file=im_moldova%2Fattachments%2Fc62dc4fd8ec6461698a9b7a925e7d718%2Ffd1a2f11-43c3-42b4-9f8a-03b6b9fa715c%2Faudit.csv</t>
  </si>
  <si>
    <t>88084295</t>
  </si>
  <si>
    <t>22</t>
  </si>
  <si>
    <t>Moldova_22</t>
  </si>
  <si>
    <t>0.44</t>
  </si>
  <si>
    <t>0.15</t>
  </si>
  <si>
    <t>1173.71</t>
  </si>
  <si>
    <t>https://kobocat.unhcr.org/media/original?media_file=im_moldova%2Fattachments%2Fc62dc4fd8ec6461698a9b7a925e7d718%2F679520f2-5d43-494e-8723-cd23c859f77b%2Faudit.csv</t>
  </si>
  <si>
    <t>88089123</t>
  </si>
  <si>
    <t>23</t>
  </si>
  <si>
    <t>Moldova_23</t>
  </si>
  <si>
    <t>https://kobocat.unhcr.org/media/original?media_file=im_moldova%2Fattachments%2Fc62dc4fd8ec6461698a9b7a925e7d718%2F9e90c071-7a52-452b-8960-e7e4ffb7e62c%2Faudit.csv</t>
  </si>
  <si>
    <t>other_sources employment_income social_protection_ukr_govt</t>
  </si>
  <si>
    <t>88090302</t>
  </si>
  <si>
    <t>24</t>
  </si>
  <si>
    <t>Moldova_24</t>
  </si>
  <si>
    <t>6666.67</t>
  </si>
  <si>
    <t>1502.35</t>
  </si>
  <si>
    <t>https://kobocat.unhcr.org/media/original?media_file=im_moldova%2Fattachments%2Fc62dc4fd8ec6461698a9b7a925e7d718%2F853bbc38-52c8-49b8-9cb3-1aec421594da%2Faudit.csv</t>
  </si>
  <si>
    <t>check_property get_supplies visit_relatives</t>
  </si>
  <si>
    <t>88093748</t>
  </si>
  <si>
    <t>Moldova_25</t>
  </si>
  <si>
    <t>133.33000000000001</t>
  </si>
  <si>
    <t>0.47</t>
  </si>
  <si>
    <t>0.35</t>
  </si>
  <si>
    <t>187.79</t>
  </si>
  <si>
    <t>https://kobocat.unhcr.org/media/original?media_file=im_moldova%2Fattachments%2Fc62dc4fd8ec6461698a9b7a925e7d718%2F47af2ccc-e357-4a23-9061-6d87962ebcbb%2Faudit.csv</t>
  </si>
  <si>
    <t>telephone_calls social_media</t>
  </si>
  <si>
    <t>88103801</t>
  </si>
  <si>
    <t>26</t>
  </si>
  <si>
    <t>Moldova_26</t>
  </si>
  <si>
    <t>41.67</t>
  </si>
  <si>
    <t>0.49</t>
  </si>
  <si>
    <t>https://kobocat.unhcr.org/media/original?media_file=im_moldova%2Fattachments%2Fc62dc4fd8ec6461698a9b7a925e7d718%2Fd038d0cb-449e-4bb7-97f1-86ffd418f800%2Faudit.csv</t>
  </si>
  <si>
    <t>employment_income other_sources social_protection_ukr_govt</t>
  </si>
  <si>
    <t>cash_assistance investment_savings_property transfers_ukraine transfers_outside_ukraine</t>
  </si>
  <si>
    <t>check_property visit_relatives get_supplies</t>
  </si>
  <si>
    <t>88110585</t>
  </si>
  <si>
    <t>27</t>
  </si>
  <si>
    <t>Moldova_27</t>
  </si>
  <si>
    <t>0.6</t>
  </si>
  <si>
    <t>704.23</t>
  </si>
  <si>
    <t>https://kobocat.unhcr.org/media/original?media_file=im_moldova%2Fattachments%2Fc62dc4fd8ec6461698a9b7a925e7d718%2F447f5fd3-f79a-4ed2-b082-d42c86738236%2Faudit.csv</t>
  </si>
  <si>
    <t>visit_relatives family_matters</t>
  </si>
  <si>
    <t>88119543</t>
  </si>
  <si>
    <t>28</t>
  </si>
  <si>
    <t>Moldova_28</t>
  </si>
  <si>
    <t>https://kobocat.unhcr.org/media/original?media_file=im_moldova%2Fattachments%2Fc62dc4fd8ec6461698a9b7a925e7d718%2F900d3119-00a6-4fb4-abfd-9474388df980%2Faudit.csv</t>
  </si>
  <si>
    <t>employment_income other_sources</t>
  </si>
  <si>
    <t>88130594</t>
  </si>
  <si>
    <t>29</t>
  </si>
  <si>
    <t>Moldova_29</t>
  </si>
  <si>
    <t>5000</t>
  </si>
  <si>
    <t>https://kobocat.unhcr.org/media/original?media_file=im_moldova%2Fattachments%2Fc62dc4fd8ec6461698a9b7a925e7d718%2F10b87242-751e-48a7-aa8a-ea101a2f1253%2Faudit.csv</t>
  </si>
  <si>
    <t>88213603</t>
  </si>
  <si>
    <t>30</t>
  </si>
  <si>
    <t>Moldova_30</t>
  </si>
  <si>
    <t>https://kobocat.unhcr.org/media/original?media_file=im_moldova%2Fattachments%2Fc62dc4fd8ec6461698a9b7a925e7d718%2F813a7339-625c-49b0-a560-3039a9eb746d%2Faudit.csv</t>
  </si>
  <si>
    <t>88218639</t>
  </si>
  <si>
    <t>31</t>
  </si>
  <si>
    <t>Moldova_31</t>
  </si>
  <si>
    <t>33.33</t>
  </si>
  <si>
    <t>1.5</t>
  </si>
  <si>
    <t>https://kobocat.unhcr.org/media/original?media_file=im_moldova%2Fattachments%2Fc62dc4fd8ec6461698a9b7a925e7d718%2F5d64a877-1396-4c0a-ab7f-e8e47ddcc677%2Faudit.csv</t>
  </si>
  <si>
    <t>88221145</t>
  </si>
  <si>
    <t>32</t>
  </si>
  <si>
    <t>Moldova_32</t>
  </si>
  <si>
    <t>https://kobocat.unhcr.org/media/original?media_file=im_moldova%2Fattachments%2Fc62dc4fd8ec6461698a9b7a925e7d718%2F55f05c40-c27c-403e-a207-c813d0620c24%2Faudit.csv</t>
  </si>
  <si>
    <t>lack_awareness fear_retaliation</t>
  </si>
  <si>
    <t>88222352</t>
  </si>
  <si>
    <t>33</t>
  </si>
  <si>
    <t>Moldova_33</t>
  </si>
  <si>
    <t>0.56000000000000005</t>
  </si>
  <si>
    <t>https://kobocat.unhcr.org/media/original?media_file=im_moldova%2Fattachments%2Fc62dc4fd8ec6461698a9b7a925e7d718%2F7172b0a9-50ee-4f0d-8f30-930c952e1a3f%2Faudit.csv</t>
  </si>
  <si>
    <t>disability_benefit old_age_pension</t>
  </si>
  <si>
    <t>88234321</t>
  </si>
  <si>
    <t>34</t>
  </si>
  <si>
    <t>Moldova_34</t>
  </si>
  <si>
    <t>https://kobocat.unhcr.org/media/original?media_file=im_moldova%2Fattachments%2Fc62dc4fd8ec6461698a9b7a925e7d718%2Ffc545e22-efdd-4126-b5b2-7b77cc1598b5%2Faudit.csv</t>
  </si>
  <si>
    <t>88242674</t>
  </si>
  <si>
    <t>35</t>
  </si>
  <si>
    <t>Moldova_35</t>
  </si>
  <si>
    <t>Dual citizen (Ukrainian and other)</t>
  </si>
  <si>
    <t>https://kobocat.unhcr.org/media/original?media_file=im_moldova%2Fattachments%2Fc62dc4fd8ec6461698a9b7a925e7d718%2F74a67520-9d99-46de-80c2-7081d3f34cc6%2Faudit.csv</t>
  </si>
  <si>
    <t>88244572</t>
  </si>
  <si>
    <t>36</t>
  </si>
  <si>
    <t>Moldova_36</t>
  </si>
  <si>
    <t>16.670000000000002</t>
  </si>
  <si>
    <t>1583.33</t>
  </si>
  <si>
    <t>https://kobocat.unhcr.org/media/original?media_file=im_moldova%2Fattachments%2Fc62dc4fd8ec6461698a9b7a925e7d718%2Fb39d72d5-8d25-4030-a339-c32b5bae36cc%2Faudit.csv</t>
  </si>
  <si>
    <t>88269418</t>
  </si>
  <si>
    <t>37</t>
  </si>
  <si>
    <t>Moldova_37</t>
  </si>
  <si>
    <t>250</t>
  </si>
  <si>
    <t>0.41</t>
  </si>
  <si>
    <t>850</t>
  </si>
  <si>
    <t>751.17</t>
  </si>
  <si>
    <t>https://kobocat.unhcr.org/media/original?media_file=im_moldova%2Fattachments%2Fc62dc4fd8ec6461698a9b7a925e7d718%2Fd1cd320d-5aab-44fa-8d75-c149da5759a3%2Faudit.csv</t>
  </si>
  <si>
    <t>fear_retaliation financial_constraints</t>
  </si>
  <si>
    <t>robbery sexual_harassment threatened_violence</t>
  </si>
  <si>
    <t>88277925</t>
  </si>
  <si>
    <t>38</t>
  </si>
  <si>
    <t>Moldova_38</t>
  </si>
  <si>
    <t>0.61</t>
  </si>
  <si>
    <t>900</t>
  </si>
  <si>
    <t>https://kobocat.unhcr.org/media/original?media_file=im_moldova%2Fattachments%2Fc62dc4fd8ec6461698a9b7a925e7d718%2Fa429edea-7c45-41dc-80cd-db9bdf60a34b%2Faudit.csv</t>
  </si>
  <si>
    <t>88282432</t>
  </si>
  <si>
    <t>39</t>
  </si>
  <si>
    <t>Moldova_39</t>
  </si>
  <si>
    <t xml:space="preserve"> safety </t>
  </si>
  <si>
    <t>https://kobocat.unhcr.org/media/original?media_file=im_moldova%2Fattachments%2Fc62dc4fd8ec6461698a9b7a925e7d718%2F3be5ae70-68cd-4994-92b1-e239db99ded6%2Faudit.csv</t>
  </si>
  <si>
    <t>cash_assistance transfers_outside_ukraine</t>
  </si>
  <si>
    <t>88291998</t>
  </si>
  <si>
    <t>40</t>
  </si>
  <si>
    <t>Moldova_40</t>
  </si>
  <si>
    <t>0.31</t>
  </si>
  <si>
    <t>300</t>
  </si>
  <si>
    <t>https://kobocat.unhcr.org/media/original?media_file=im_moldova%2Fattachments%2Fc62dc4fd8ec6461698a9b7a925e7d718%2Fcb0e4450-5a54-44a7-8a4c-1d333a3b6f5b%2Faudit.csv</t>
  </si>
  <si>
    <t>Presence of individuals engaging in suspicious activities in the area</t>
  </si>
  <si>
    <t>threatened_violence robbery increased_vulnerability_to_violence_online</t>
  </si>
  <si>
    <t>88420026</t>
  </si>
  <si>
    <t>41</t>
  </si>
  <si>
    <t>Moldova_41</t>
  </si>
  <si>
    <t>6333.33</t>
  </si>
  <si>
    <t>0.57999999999999996</t>
  </si>
  <si>
    <t>https://kobocat.unhcr.org/media/original?media_file=im_moldova%2Fattachments%2Fc62dc4fd8ec6461698a9b7a925e7d718%2F88138ee7-cdde-4fb0-9fd6-3081cec024cd%2Faudit.csv</t>
  </si>
  <si>
    <t>humanitarian_financial_cash humanitarian_distributions</t>
  </si>
  <si>
    <t>88450436</t>
  </si>
  <si>
    <t>42</t>
  </si>
  <si>
    <t>Moldova_42</t>
  </si>
  <si>
    <t>583.33000000000004</t>
  </si>
  <si>
    <t>3083.33</t>
  </si>
  <si>
    <t>3051.64</t>
  </si>
  <si>
    <t>https://kobocat.unhcr.org/media/original?media_file=im_moldova%2Fattachments%2Fc62dc4fd8ec6461698a9b7a925e7d718%2F2b5af6be-ee4d-4cc2-ad35-d1c060337367%2Faudit.csv</t>
  </si>
  <si>
    <t>telephone_calls messaging_apps face_to_face_interactions</t>
  </si>
  <si>
    <t>88451581</t>
  </si>
  <si>
    <t>43</t>
  </si>
  <si>
    <t>Moldova_43</t>
  </si>
  <si>
    <t>2666.67</t>
  </si>
  <si>
    <t>700</t>
  </si>
  <si>
    <t>0.16</t>
  </si>
  <si>
    <t>https://kobocat.unhcr.org/media/original?media_file=im_moldova%2Fattachments%2Fc62dc4fd8ec6461698a9b7a925e7d718%2F0d04df19-5983-48c7-b68d-a41033f3ae81%2Faudit.csv</t>
  </si>
  <si>
    <t>humanitarian_financial_cash humanitarian_financial_vouchers</t>
  </si>
  <si>
    <t>Material assistance</t>
  </si>
  <si>
    <t>88464222</t>
  </si>
  <si>
    <t>44</t>
  </si>
  <si>
    <t>Moldova_44</t>
  </si>
  <si>
    <t xml:space="preserve"> psychosocial safety helpline legal</t>
  </si>
  <si>
    <t>https://kobocat.unhcr.org/media/original?media_file=im_moldova%2Fattachments%2Fc62dc4fd8ec6461698a9b7a925e7d718%2F2ca6695b-f3a6-4981-8e1c-4538a72c0f34%2Faudit.csv</t>
  </si>
  <si>
    <t>88464223</t>
  </si>
  <si>
    <t>45</t>
  </si>
  <si>
    <t>Moldova_45</t>
  </si>
  <si>
    <t>0.27</t>
  </si>
  <si>
    <t>916.67000000000007</t>
  </si>
  <si>
    <t xml:space="preserve">health safety </t>
  </si>
  <si>
    <t>https://kobocat.unhcr.org/media/original?media_file=im_moldova%2Fattachments%2Fc62dc4fd8ec6461698a9b7a925e7d718%2Ff34c2756-082e-4d10-9259-35b21518c73f%2Faudit.csv</t>
  </si>
  <si>
    <t>88464225</t>
  </si>
  <si>
    <t>46</t>
  </si>
  <si>
    <t>Moldova_46</t>
  </si>
  <si>
    <t>https://kobocat.unhcr.org/media/original?media_file=im_moldova%2Fattachments%2Fc62dc4fd8ec6461698a9b7a925e7d718%2Fc628eedb-b962-42cc-878f-c0a7d6a68b8f%2Faudit.csv</t>
  </si>
  <si>
    <t>online_form email social_media telephone_calls</t>
  </si>
  <si>
    <t>fear_retaliation stigma_shame</t>
  </si>
  <si>
    <t>88471733</t>
  </si>
  <si>
    <t>47</t>
  </si>
  <si>
    <t>Moldova_47</t>
  </si>
  <si>
    <t>66.67</t>
  </si>
  <si>
    <t>1083.33</t>
  </si>
  <si>
    <t>https://kobocat.unhcr.org/media/original?media_file=im_moldova%2Fattachments%2Fc62dc4fd8ec6461698a9b7a925e7d718%2F60ec77ae-2e60-4f4f-ae50-9d4f3095bfdd%2Faudit.csv</t>
  </si>
  <si>
    <t>88554532</t>
  </si>
  <si>
    <t>48</t>
  </si>
  <si>
    <t>Moldova_48</t>
  </si>
  <si>
    <t>0.52</t>
  </si>
  <si>
    <t>966.67</t>
  </si>
  <si>
    <t>0.34</t>
  </si>
  <si>
    <t>https://kobocat.unhcr.org/media/original?media_file=im_moldova%2Fattachments%2Fc62dc4fd8ec6461698a9b7a925e7d718%2Fa56e129c-8b7c-4e18-b2eb-b04304e2d8e1%2Faudit.csv</t>
  </si>
  <si>
    <t>lack_trust_host_country stigma_shame</t>
  </si>
  <si>
    <t>88557718</t>
  </si>
  <si>
    <t>49</t>
  </si>
  <si>
    <t>Moldova_49</t>
  </si>
  <si>
    <t>0.9</t>
  </si>
  <si>
    <t>https://kobocat.unhcr.org/media/original?media_file=im_moldova%2Fattachments%2Fc62dc4fd8ec6461698a9b7a925e7d718%2F0224a00c-5a01-45ef-aad7-97ffa833286e%2Faudit.csv</t>
  </si>
  <si>
    <t>88562290</t>
  </si>
  <si>
    <t>50</t>
  </si>
  <si>
    <t>Moldova_50</t>
  </si>
  <si>
    <t>https://kobocat.unhcr.org/media/original?media_file=im_moldova%2Fattachments%2Fc62dc4fd8ec6461698a9b7a925e7d718%2F680b37fe-2467-4745-be23-7bfce9dfe89b%2Faudit.csv</t>
  </si>
  <si>
    <t>88565969</t>
  </si>
  <si>
    <t>51</t>
  </si>
  <si>
    <t>Moldova_51</t>
  </si>
  <si>
    <t>1333.33</t>
  </si>
  <si>
    <t>3133.33</t>
  </si>
  <si>
    <t>Issues with living conditions</t>
  </si>
  <si>
    <t>https://kobocat.unhcr.org/media/original?media_file=im_moldova%2Fattachments%2Fc62dc4fd8ec6461698a9b7a925e7d718%2F667dceaa-ef53-4d53-94ed-d8d335735c74%2Faudit.csv</t>
  </si>
  <si>
    <t>88565976</t>
  </si>
  <si>
    <t>52</t>
  </si>
  <si>
    <t>Moldova_52</t>
  </si>
  <si>
    <t>0.23</t>
  </si>
  <si>
    <t>https://kobocat.unhcr.org/media/original?media_file=im_moldova%2Fattachments%2Fc62dc4fd8ec6461698a9b7a925e7d718%2F51e9f91b-e5ee-4b9c-b89f-93021609b483%2Faudit.csv</t>
  </si>
  <si>
    <t>88566573</t>
  </si>
  <si>
    <t>53</t>
  </si>
  <si>
    <t>Moldova_53</t>
  </si>
  <si>
    <t>10000</t>
  </si>
  <si>
    <t>12000</t>
  </si>
  <si>
    <t>2112.6799999999998</t>
  </si>
  <si>
    <t>https://kobocat.unhcr.org/media/original?media_file=im_moldova%2Fattachments%2Fc62dc4fd8ec6461698a9b7a925e7d718%2Fef68967a-f6a9-4a99-b583-bbcb79be37fb%2Faudit.csv</t>
  </si>
  <si>
    <t>88569321</t>
  </si>
  <si>
    <t>54</t>
  </si>
  <si>
    <t>Moldova_54</t>
  </si>
  <si>
    <t>https://kobocat.unhcr.org/media/original?media_file=im_moldova%2Fattachments%2Fc62dc4fd8ec6461698a9b7a925e7d718%2Fdedc37a0-bd39-4d1e-8997-9e46869b0ccc%2Faudit.csv</t>
  </si>
  <si>
    <t>88577176</t>
  </si>
  <si>
    <t>55</t>
  </si>
  <si>
    <t>Moldova_55</t>
  </si>
  <si>
    <t>0.28999999999999998</t>
  </si>
  <si>
    <t>1400</t>
  </si>
  <si>
    <t>https://kobocat.unhcr.org/media/original?media_file=im_moldova%2Fattachments%2Fc62dc4fd8ec6461698a9b7a925e7d718%2F0f8a5b6a-434c-41b7-85e7-da933e7c7488%2Faudit.csv</t>
  </si>
  <si>
    <t>88584098</t>
  </si>
  <si>
    <t>56</t>
  </si>
  <si>
    <t>Moldova_56</t>
  </si>
  <si>
    <t>0.43</t>
  </si>
  <si>
    <t>1833.33</t>
  </si>
  <si>
    <t>https://kobocat.unhcr.org/media/original?media_file=im_moldova%2Fattachments%2Fc62dc4fd8ec6461698a9b7a925e7d718%2Fbc748e67-624b-4d66-8c05-2212597e9a62%2Faudit.csv</t>
  </si>
  <si>
    <t>88587027</t>
  </si>
  <si>
    <t>57</t>
  </si>
  <si>
    <t>Moldova_57</t>
  </si>
  <si>
    <t>https://kobocat.unhcr.org/media/original?media_file=im_moldova%2Fattachments%2Fc62dc4fd8ec6461698a9b7a925e7d718%2F84111470-29a1-4ea6-bbba-ab7969327ec5%2Faudit.csv</t>
  </si>
  <si>
    <t>humanitarian_distributions humanitarian_financial_cash</t>
  </si>
  <si>
    <t>88588981</t>
  </si>
  <si>
    <t>58</t>
  </si>
  <si>
    <t>Moldova_58</t>
  </si>
  <si>
    <t>https://kobocat.unhcr.org/media/original?media_file=im_moldova%2Fattachments%2Fc62dc4fd8ec6461698a9b7a925e7d718%2F2cf29e4c-b1ac-424d-9891-057fa8eeda3e%2Faudit.csv</t>
  </si>
  <si>
    <t>get_documents visit_relatives access_healthcare</t>
  </si>
  <si>
    <t>88590972</t>
  </si>
  <si>
    <t>59</t>
  </si>
  <si>
    <t>Moldova_59</t>
  </si>
  <si>
    <t>2333.33</t>
  </si>
  <si>
    <t>https://kobocat.unhcr.org/media/original?media_file=im_moldova%2Fattachments%2Fc62dc4fd8ec6461698a9b7a925e7d718%2Fbb7cde7a-e4f3-45c8-8e43-3cc144c84c18%2Faudit.csv</t>
  </si>
  <si>
    <t>Landlord of the accommodation is a relative</t>
  </si>
  <si>
    <t>88598035</t>
  </si>
  <si>
    <t>60</t>
  </si>
  <si>
    <t>Moldova_60</t>
  </si>
  <si>
    <t>2833.33</t>
  </si>
  <si>
    <t>1.67</t>
  </si>
  <si>
    <t>https://kobocat.unhcr.org/media/original?media_file=im_moldova%2Fattachments%2Fc62dc4fd8ec6461698a9b7a925e7d718%2Fa8fbc9a5-6e9d-4370-b28a-387ade0b404d%2Faudit.csv</t>
  </si>
  <si>
    <t>lack_awareness stigma_shame fear_retaliation</t>
  </si>
  <si>
    <t>88882381</t>
  </si>
  <si>
    <t>61</t>
  </si>
  <si>
    <t>Moldova_61</t>
  </si>
  <si>
    <t>0.79400000000000004</t>
  </si>
  <si>
    <t>https://kobocat.unhcr.org/media/original?media_file=im_moldova%2Fattachments%2Fc62dc4fd8ec6461698a9b7a925e7d718%2F10cb099e-b715-4d77-8ee3-38049be0ae90%2Faudit.csv</t>
  </si>
  <si>
    <t>Financial assistance</t>
  </si>
  <si>
    <t>88884084</t>
  </si>
  <si>
    <t>62</t>
  </si>
  <si>
    <t>Moldova_62</t>
  </si>
  <si>
    <t>0.82</t>
  </si>
  <si>
    <t>https://kobocat.unhcr.org/media/original?media_file=im_moldova%2Fattachments%2Fc62dc4fd8ec6461698a9b7a925e7d718%2F50ac2dfc-b022-4798-9a5f-6f54fe7fd773%2Faudit.csv</t>
  </si>
  <si>
    <t>88884545</t>
  </si>
  <si>
    <t>63</t>
  </si>
  <si>
    <t>Moldova_63</t>
  </si>
  <si>
    <t>3239.44</t>
  </si>
  <si>
    <t>https://kobocat.unhcr.org/media/original?media_file=im_moldova%2Fattachments%2Fc62dc4fd8ec6461698a9b7a925e7d718%2F01e212a3-61a6-429b-b0fc-531d7dafd8d5%2Faudit.csv</t>
  </si>
  <si>
    <t>88892377</t>
  </si>
  <si>
    <t>64</t>
  </si>
  <si>
    <t>Moldova_64</t>
  </si>
  <si>
    <t>1126.76</t>
  </si>
  <si>
    <t>https://kobocat.unhcr.org/media/original?media_file=im_moldova%2Fattachments%2Fc62dc4fd8ec6461698a9b7a925e7d718%2Ff86adc59-27ae-4bef-88eb-794aa34430fa%2Faudit.csv</t>
  </si>
  <si>
    <t>lack_of_showers_toilets disposal_of_waste_system</t>
  </si>
  <si>
    <t>visit_relatives get_documents</t>
  </si>
  <si>
    <t>88899280</t>
  </si>
  <si>
    <t>65</t>
  </si>
  <si>
    <t>Moldova_65</t>
  </si>
  <si>
    <t>https://kobocat.unhcr.org/media/original?media_file=im_moldova%2Fattachments%2Fc62dc4fd8ec6461698a9b7a925e7d718%2F2f1e868f-9fde-45a5-b443-8f28b70ec1c6%2Faudit.csv</t>
  </si>
  <si>
    <t>unable_to_keep_warm_cool disposal_of_waste_system</t>
  </si>
  <si>
    <t>88899958</t>
  </si>
  <si>
    <t>66</t>
  </si>
  <si>
    <t>Moldova_66</t>
  </si>
  <si>
    <t>0.69</t>
  </si>
  <si>
    <t>https://kobocat.unhcr.org/media/original?media_file=im_moldova%2Fattachments%2Fc62dc4fd8ec6461698a9b7a925e7d718%2F58a650b6-161c-41dc-829b-071c33f6db9a%2Faudit.csv</t>
  </si>
  <si>
    <t>88994985</t>
  </si>
  <si>
    <t>67</t>
  </si>
  <si>
    <t>Moldova_67</t>
  </si>
  <si>
    <t>https://kobocat.unhcr.org/media/original?media_file=im_moldova%2Fattachments%2Fc62dc4fd8ec6461698a9b7a925e7d718%2F86ae69e8-f759-494a-9eb0-7c4431573677%2Faudit.csv</t>
  </si>
  <si>
    <t>physical_violence_in_the_community psychological_violence_in_the_community</t>
  </si>
  <si>
    <t>88997119</t>
  </si>
  <si>
    <t>68</t>
  </si>
  <si>
    <t>Moldova_68</t>
  </si>
  <si>
    <t>1500</t>
  </si>
  <si>
    <t>https://kobocat.unhcr.org/media/original?media_file=im_moldova%2Fattachments%2Fc62dc4fd8ec6461698a9b7a925e7d718%2F9ef3e039-6ecc-4932-a1a2-4955e7f3e180%2Faudit.csv</t>
  </si>
  <si>
    <t>89016315</t>
  </si>
  <si>
    <t>70</t>
  </si>
  <si>
    <t>Moldova_70</t>
  </si>
  <si>
    <t>0.71</t>
  </si>
  <si>
    <t>https://kobocat.unhcr.org/media/original?media_file=im_moldova%2Fattachments%2Fc62dc4fd8ec6461698a9b7a925e7d718%2F8627316a-e816-4f4b-8029-45b337d2cc68%2Faudit.csv</t>
  </si>
  <si>
    <t>humanitarian_financial_vouchers humanitarian_financial_cash</t>
  </si>
  <si>
    <t>89018383</t>
  </si>
  <si>
    <t>71</t>
  </si>
  <si>
    <t>Moldova_71</t>
  </si>
  <si>
    <t>https://kobocat.unhcr.org/media/original?media_file=im_moldova%2Fattachments%2Fc62dc4fd8ec6461698a9b7a925e7d718%2F3c8db974-405b-4b46-92ac-27575e14ac2e%2Faudit.csv</t>
  </si>
  <si>
    <t>Gas station</t>
  </si>
  <si>
    <t>89032771</t>
  </si>
  <si>
    <t>72</t>
  </si>
  <si>
    <t>Moldova_72</t>
  </si>
  <si>
    <t>https://kobocat.unhcr.org/media/original?media_file=im_moldova%2Fattachments%2Fc62dc4fd8ec6461698a9b7a925e7d718%2F0d1573d1-7c7c-43b6-9c04-8d9ac684a4b9%2Faudit.csv</t>
  </si>
  <si>
    <t>robbery threatened_violence</t>
  </si>
  <si>
    <t>89033513</t>
  </si>
  <si>
    <t>73</t>
  </si>
  <si>
    <t>Moldova_73</t>
  </si>
  <si>
    <t>4100</t>
  </si>
  <si>
    <t>https://kobocat.unhcr.org/media/original?media_file=im_moldova%2Fattachments%2Fc62dc4fd8ec6461698a9b7a925e7d718%2Fd9c5c41c-4153-410b-9b2f-357e887709a8%2Faudit.csv</t>
  </si>
  <si>
    <t>89034137</t>
  </si>
  <si>
    <t>74</t>
  </si>
  <si>
    <t>Moldova_74</t>
  </si>
  <si>
    <t>1079.81</t>
  </si>
  <si>
    <t>health safety legal</t>
  </si>
  <si>
    <t>https://kobocat.unhcr.org/media/original?media_file=im_moldova%2Fattachments%2Fc62dc4fd8ec6461698a9b7a925e7d718%2F17c3d87a-a63f-4ae9-804a-764c838611d5%2Faudit.csv</t>
  </si>
  <si>
    <t>social_protection_host_govt other_sources</t>
  </si>
  <si>
    <t>89036666</t>
  </si>
  <si>
    <t>75</t>
  </si>
  <si>
    <t>Moldova_75</t>
  </si>
  <si>
    <t>https://kobocat.unhcr.org/media/original?media_file=im_moldova%2Fattachments%2Fc62dc4fd8ec6461698a9b7a925e7d718%2F6e6deccd-db3b-4335-ae8a-aa0212adadca%2Faudit.csv</t>
  </si>
  <si>
    <t>89040223</t>
  </si>
  <si>
    <t>76</t>
  </si>
  <si>
    <t>Moldova_76</t>
  </si>
  <si>
    <t>https://kobocat.unhcr.org/media/original?media_file=im_moldova%2Fattachments%2Fc62dc4fd8ec6461698a9b7a925e7d718%2F8087443b-55ab-493a-b573-64119703f8f2%2Faudit.csv</t>
  </si>
  <si>
    <t>89122750</t>
  </si>
  <si>
    <t>77</t>
  </si>
  <si>
    <t>Moldova_77</t>
  </si>
  <si>
    <t>https://kobocat.unhcr.org/media/original?media_file=im_moldova%2Fattachments%2Fc62dc4fd8ec6461698a9b7a925e7d718%2F39bb78a0-d458-44a5-8184-55b3160abbdc%2Faudit.csv</t>
  </si>
  <si>
    <t>City hall</t>
  </si>
  <si>
    <t>89123981</t>
  </si>
  <si>
    <t>78</t>
  </si>
  <si>
    <t>Moldova_78</t>
  </si>
  <si>
    <t>https://kobocat.unhcr.org/media/original?media_file=im_moldova%2Fattachments%2Fc62dc4fd8ec6461698a9b7a925e7d718%2F6140eecc-fd78-46ad-97cd-1117a4c257aa%2Faudit.csv</t>
  </si>
  <si>
    <t>89127492</t>
  </si>
  <si>
    <t>79</t>
  </si>
  <si>
    <t>Moldova_79</t>
  </si>
  <si>
    <t>health safety helpline legal</t>
  </si>
  <si>
    <t>https://kobocat.unhcr.org/media/original?media_file=im_moldova%2Fattachments%2Fc62dc4fd8ec6461698a9b7a925e7d718%2F261f637c-4dba-46d2-bdc7-378351a679df%2Faudit.csv</t>
  </si>
  <si>
    <t>telephone_calls face_to_face_interactions</t>
  </si>
  <si>
    <t>89128071</t>
  </si>
  <si>
    <t>80</t>
  </si>
  <si>
    <t>Moldova_80</t>
  </si>
  <si>
    <t>750</t>
  </si>
  <si>
    <t>985.92</t>
  </si>
  <si>
    <t>https://kobocat.unhcr.org/media/original?media_file=im_moldova%2Fattachments%2Fc62dc4fd8ec6461698a9b7a925e7d718%2F684ca97e-1bbf-42f3-9d63-ad4dd3a337a7%2Faudit.csv</t>
  </si>
  <si>
    <t>89133975</t>
  </si>
  <si>
    <t>81</t>
  </si>
  <si>
    <t>Moldova_81</t>
  </si>
  <si>
    <t>2133.33</t>
  </si>
  <si>
    <t>https://kobocat.unhcr.org/media/original?media_file=im_moldova%2Fattachments%2Fc62dc4fd8ec6461698a9b7a925e7d718%2F194540bb-63df-4ff9-8c19-89ae09b13dd9%2Faudit.csv</t>
  </si>
  <si>
    <t>89136945</t>
  </si>
  <si>
    <t>82</t>
  </si>
  <si>
    <t>Moldova_82</t>
  </si>
  <si>
    <t>0.64</t>
  </si>
  <si>
    <t>3200</t>
  </si>
  <si>
    <t>657.28</t>
  </si>
  <si>
    <t xml:space="preserve"> helpline legal</t>
  </si>
  <si>
    <t>https://kobocat.unhcr.org/media/original?media_file=im_moldova%2Fattachments%2Fc62dc4fd8ec6461698a9b7a925e7d718%2Fb350c435-943d-42ef-92c2-665de0238cdb%2Faudit.csv</t>
  </si>
  <si>
    <t>89138380</t>
  </si>
  <si>
    <t>83</t>
  </si>
  <si>
    <t>Moldova_83</t>
  </si>
  <si>
    <t>https://kobocat.unhcr.org/media/original?media_file=im_moldova%2Fattachments%2Fc62dc4fd8ec6461698a9b7a925e7d718%2Fe02889ae-190a-4f06-87b7-bda5fb27a9a3%2Faudit.csv</t>
  </si>
  <si>
    <t>89140484</t>
  </si>
  <si>
    <t>84</t>
  </si>
  <si>
    <t>Moldova_84</t>
  </si>
  <si>
    <t>https://kobocat.unhcr.org/media/original?media_file=im_moldova%2Fattachments%2Fc62dc4fd8ec6461698a9b7a925e7d718%2Fbfe05a43-cf2e-4fb4-987c-d78cf6228af9%2Faudit.csv</t>
  </si>
  <si>
    <t>telephone_calls email social_media</t>
  </si>
  <si>
    <t>lack_awareness lack_trust_host_country stigma_shame fear_retaliation language_cultural_barriers discrimination_bias</t>
  </si>
  <si>
    <t>threatened_violence verbal_harassment discrimination_persecution</t>
  </si>
  <si>
    <t>89141513</t>
  </si>
  <si>
    <t>85</t>
  </si>
  <si>
    <t>Moldova_85</t>
  </si>
  <si>
    <t>866.67</t>
  </si>
  <si>
    <t>https://kobocat.unhcr.org/media/original?media_file=im_moldova%2Fattachments%2Fc62dc4fd8ec6461698a9b7a925e7d718%2Fe377ab17-f0c2-44b1-8897-0e73df7cd6d5%2Faudit.csv</t>
  </si>
  <si>
    <t>lack_of_showers_toilets lack_of_hot_water</t>
  </si>
  <si>
    <t>89143911</t>
  </si>
  <si>
    <t>86</t>
  </si>
  <si>
    <t>Moldova_86</t>
  </si>
  <si>
    <t>0.75</t>
  </si>
  <si>
    <t>https://kobocat.unhcr.org/media/original?media_file=im_moldova%2Fattachments%2Fc62dc4fd8ec6461698a9b7a925e7d718%2Fb7cdc639-f907-48a9-8c69-227ffa191ffc%2Faudit.csv</t>
  </si>
  <si>
    <t>89148818</t>
  </si>
  <si>
    <t>87</t>
  </si>
  <si>
    <t>Moldova_87</t>
  </si>
  <si>
    <t>1561.03</t>
  </si>
  <si>
    <t>https://kobocat.unhcr.org/media/original?media_file=im_moldova%2Fattachments%2Fc62dc4fd8ec6461698a9b7a925e7d718%2F7c02ee0b-101e-4140-a64e-5bcafe95550b%2Faudit.csv</t>
  </si>
  <si>
    <t>humanitarian_financial_cash humanitarian_financial_vouchers humanitarian_distributions</t>
  </si>
  <si>
    <t>89154348</t>
  </si>
  <si>
    <t>88</t>
  </si>
  <si>
    <t>Moldova_88</t>
  </si>
  <si>
    <t>3166.67</t>
  </si>
  <si>
    <t>3521.13</t>
  </si>
  <si>
    <t>https://kobocat.unhcr.org/media/original?media_file=im_moldova%2Fattachments%2Fc62dc4fd8ec6461698a9b7a925e7d718%2Fcfe4c700-d3d8-49e4-8380-595ad8a7689f%2Faudit.csv</t>
  </si>
  <si>
    <t>89154622</t>
  </si>
  <si>
    <t>89</t>
  </si>
  <si>
    <t>Moldova_89</t>
  </si>
  <si>
    <t>600</t>
  </si>
  <si>
    <t>https://kobocat.unhcr.org/media/original?media_file=im_moldova%2Fattachments%2Fc62dc4fd8ec6461698a9b7a925e7d718%2Ff22185ba-2204-45f5-b284-e320d2929d1e%2Faudit.csv</t>
  </si>
  <si>
    <t>humanitarian_financial_vouchers humanitarian_distributions</t>
  </si>
  <si>
    <t>89161134</t>
  </si>
  <si>
    <t>90</t>
  </si>
  <si>
    <t>Moldova_90</t>
  </si>
  <si>
    <t>533.32999999999993</t>
  </si>
  <si>
    <t>https://kobocat.unhcr.org/media/original?media_file=im_moldova%2Fattachments%2Fc62dc4fd8ec6461698a9b7a925e7d718%2Fb10b76d7-3db3-4d62-85ab-852f8ef1dc6f%2Faudit.csv</t>
  </si>
  <si>
    <t>89161988</t>
  </si>
  <si>
    <t>91</t>
  </si>
  <si>
    <t>Moldova_91</t>
  </si>
  <si>
    <t>1525.82</t>
  </si>
  <si>
    <t>https://kobocat.unhcr.org/media/original?media_file=im_moldova%2Fattachments%2Fc62dc4fd8ec6461698a9b7a925e7d718%2F73f06a38-6dc7-4517-a378-c5fd53b66e2e%2Faudit.csv</t>
  </si>
  <si>
    <t>89161991</t>
  </si>
  <si>
    <t>92</t>
  </si>
  <si>
    <t>Moldova_92</t>
  </si>
  <si>
    <t>https://kobocat.unhcr.org/media/original?media_file=im_moldova%2Fattachments%2Fc62dc4fd8ec6461698a9b7a925e7d718%2F9d94aea7-ff20-4b20-8988-49e8c8eb075f%2Faudit.csv</t>
  </si>
  <si>
    <t>89161997</t>
  </si>
  <si>
    <t>93</t>
  </si>
  <si>
    <t>Moldova_93</t>
  </si>
  <si>
    <t xml:space="preserve">health psychosocial safety helpline </t>
  </si>
  <si>
    <t>https://kobocat.unhcr.org/media/original?media_file=im_moldova%2Fattachments%2Fc62dc4fd8ec6461698a9b7a925e7d718%2F66c3c84b-0463-40b5-80fa-e7ffd3bf901e%2Faudit.csv</t>
  </si>
  <si>
    <t>89233831</t>
  </si>
  <si>
    <t>94</t>
  </si>
  <si>
    <t>Moldova_94</t>
  </si>
  <si>
    <t>https://kobocat.unhcr.org/media/original?media_file=im_moldova%2Fattachments%2Fc62dc4fd8ec6461698a9b7a925e7d718%2Fcae9e463-a9c0-4cea-b470-c0642eb9113b%2Faudit.csv</t>
  </si>
  <si>
    <t>89238646</t>
  </si>
  <si>
    <t>95</t>
  </si>
  <si>
    <t>Moldova_95</t>
  </si>
  <si>
    <t>0.72</t>
  </si>
  <si>
    <t>https://kobocat.unhcr.org/media/original?media_file=im_moldova%2Fattachments%2Fc62dc4fd8ec6461698a9b7a925e7d718%2Fbe4eaf55-200c-4b19-92fd-a3f03cc15ec1%2Faudit.csv</t>
  </si>
  <si>
    <t>89240020</t>
  </si>
  <si>
    <t>96</t>
  </si>
  <si>
    <t>Moldova_96</t>
  </si>
  <si>
    <t>https://kobocat.unhcr.org/media/original?media_file=im_moldova%2Fattachments%2Fc62dc4fd8ec6461698a9b7a925e7d718%2Faa913fea-5e79-4740-84d7-f20ce56494ea%2Faudit.csv</t>
  </si>
  <si>
    <t>89240616</t>
  </si>
  <si>
    <t>97</t>
  </si>
  <si>
    <t>Moldova_97</t>
  </si>
  <si>
    <t>https://kobocat.unhcr.org/media/original?media_file=im_moldova%2Fattachments%2Fc62dc4fd8ec6461698a9b7a925e7d718%2F9bcd1737-192b-494e-9175-1779f8baefe6%2Faudit.csv</t>
  </si>
  <si>
    <t>89241620</t>
  </si>
  <si>
    <t>98</t>
  </si>
  <si>
    <t>Moldova_98</t>
  </si>
  <si>
    <t>https://kobocat.unhcr.org/media/original?media_file=im_moldova%2Fattachments%2Fc62dc4fd8ec6461698a9b7a925e7d718%2F372f2ef3-af75-4fd3-81c0-11309a4dc734%2Faudit.csv</t>
  </si>
  <si>
    <t>89242054</t>
  </si>
  <si>
    <t>99</t>
  </si>
  <si>
    <t>Moldova_99</t>
  </si>
  <si>
    <t>https://kobocat.unhcr.org/media/original?media_file=im_moldova%2Fattachments%2Fc62dc4fd8ec6461698a9b7a925e7d718%2F966ce910-d5e5-4a41-81bd-0c379133df46%2Faudit.csv</t>
  </si>
  <si>
    <t>old_age_pension disability_benefit</t>
  </si>
  <si>
    <t>access_healthcare access_benefits</t>
  </si>
  <si>
    <t>89242532</t>
  </si>
  <si>
    <t>Moldova_100</t>
  </si>
  <si>
    <t>3990.61</t>
  </si>
  <si>
    <t>https://kobocat.unhcr.org/media/original?media_file=im_moldova%2Fattachments%2Fc62dc4fd8ec6461698a9b7a925e7d718%2Fee8c6788-e924-48f6-b5af-a0a0cc06fd64%2Faudit.csv</t>
  </si>
  <si>
    <t>employment_income social_protection_ukr_govt other_sources</t>
  </si>
  <si>
    <t>get_documents get_supplies access_benefits</t>
  </si>
  <si>
    <t>89244190</t>
  </si>
  <si>
    <t>101</t>
  </si>
  <si>
    <t>Moldova_101</t>
  </si>
  <si>
    <t>9001-11000</t>
  </si>
  <si>
    <t>https://kobocat.unhcr.org/media/original?media_file=im_moldova%2Fattachments%2Fc62dc4fd8ec6461698a9b7a925e7d718%2F08ec136f-6f8e-43cf-a195-0c71098e46b4%2Faudit.csv</t>
  </si>
  <si>
    <t>social_media email</t>
  </si>
  <si>
    <t>stigma_shame fear_retaliation lack_awareness language_cultural_barriers</t>
  </si>
  <si>
    <t>89244633</t>
  </si>
  <si>
    <t>102</t>
  </si>
  <si>
    <t>Moldova_102</t>
  </si>
  <si>
    <t>https://kobocat.unhcr.org/media/original?media_file=im_moldova%2Fattachments%2Fc62dc4fd8ec6461698a9b7a925e7d718%2F9247b621-b6fa-4e59-9862-436364c1e766%2Faudit.csv</t>
  </si>
  <si>
    <t>89244903</t>
  </si>
  <si>
    <t>103</t>
  </si>
  <si>
    <t>Moldova_103</t>
  </si>
  <si>
    <t>633.32999999999993</t>
  </si>
  <si>
    <t>https://kobocat.unhcr.org/media/original?media_file=im_moldova%2Fattachments%2Fc62dc4fd8ec6461698a9b7a925e7d718%2F3104ce59-d76f-48b7-baa7-52b89958e890%2Faudit.csv</t>
  </si>
  <si>
    <t>access_healthcare visit_relatives check_property</t>
  </si>
  <si>
    <t>89244915</t>
  </si>
  <si>
    <t>104</t>
  </si>
  <si>
    <t>Moldova_104</t>
  </si>
  <si>
    <t>https://kobocat.unhcr.org/media/original?media_file=im_moldova%2Fattachments%2Fc62dc4fd8ec6461698a9b7a925e7d718%2Fcbcc5356-ac84-4187-bb16-ffe1ac564ce3%2Faudit.csv</t>
  </si>
  <si>
    <t>Pharmacy</t>
  </si>
  <si>
    <t>89245603</t>
  </si>
  <si>
    <t>105</t>
  </si>
  <si>
    <t>Moldova_105</t>
  </si>
  <si>
    <t>0.81</t>
  </si>
  <si>
    <t>https://kobocat.unhcr.org/media/original?media_file=im_moldova%2Fattachments%2Fc62dc4fd8ec6461698a9b7a925e7d718%2Fc6555a38-2ec7-4395-aa6c-ad0e835b777a%2Faudit.csv</t>
  </si>
  <si>
    <t>other_sources employment_income social_protection_host_govt</t>
  </si>
  <si>
    <t>89245863</t>
  </si>
  <si>
    <t>106</t>
  </si>
  <si>
    <t>Moldova_106</t>
  </si>
  <si>
    <t>https://kobocat.unhcr.org/media/original?media_file=im_moldova%2Fattachments%2Fc62dc4fd8ec6461698a9b7a925e7d718%2F6b900a3f-eeef-4abe-a736-a14adba3ee0c%2Faudit.csv</t>
  </si>
  <si>
    <t>89245865</t>
  </si>
  <si>
    <t>107</t>
  </si>
  <si>
    <t>Moldova_107</t>
  </si>
  <si>
    <t>208.33</t>
  </si>
  <si>
    <t>0.59</t>
  </si>
  <si>
    <t>https://kobocat.unhcr.org/media/original?media_file=im_moldova%2Fattachments%2Fc62dc4fd8ec6461698a9b7a925e7d718%2F221c81c7-e0be-415c-8a4f-8c7ef9e9fd2a%2Faudit.csv</t>
  </si>
  <si>
    <t>89245871</t>
  </si>
  <si>
    <t>108</t>
  </si>
  <si>
    <t>Moldova_108</t>
  </si>
  <si>
    <t>283.33</t>
  </si>
  <si>
    <t>https://kobocat.unhcr.org/media/original?media_file=im_moldova%2Fattachments%2Fc62dc4fd8ec6461698a9b7a925e7d718%2F112e1f16-ffc6-4afd-9dcd-f832929f535d%2Faudit.csv</t>
  </si>
  <si>
    <t>89247400</t>
  </si>
  <si>
    <t>109</t>
  </si>
  <si>
    <t>Moldova_109</t>
  </si>
  <si>
    <t>https://kobocat.unhcr.org/media/original?media_file=im_moldova%2Fattachments%2Fc62dc4fd8ec6461698a9b7a925e7d718%2F13a94167-dd20-426c-93a2-7e09d1aa046f%2Faudit.csv</t>
  </si>
  <si>
    <t>stigma_shame lack_awareness</t>
  </si>
  <si>
    <t>89250770</t>
  </si>
  <si>
    <t>110</t>
  </si>
  <si>
    <t>Moldova_110</t>
  </si>
  <si>
    <t>https://kobocat.unhcr.org/media/original?media_file=im_moldova%2Fattachments%2Fc62dc4fd8ec6461698a9b7a925e7d718%2F36f2a27d-da6e-4e01-846c-5222a4e0fff7%2Faudit.csv</t>
  </si>
  <si>
    <t>89250777</t>
  </si>
  <si>
    <t>111</t>
  </si>
  <si>
    <t>Moldova_111</t>
  </si>
  <si>
    <t>https://kobocat.unhcr.org/media/original?media_file=im_moldova%2Fattachments%2Fc62dc4fd8ec6461698a9b7a925e7d718%2F1ddf1590-2a35-4be4-aced-5a5d51cde6ef%2Faudit.csv</t>
  </si>
  <si>
    <t>89250784</t>
  </si>
  <si>
    <t>112</t>
  </si>
  <si>
    <t>Moldova_112</t>
  </si>
  <si>
    <t>https://kobocat.unhcr.org/media/original?media_file=im_moldova%2Fattachments%2Fc62dc4fd8ec6461698a9b7a925e7d718%2Fb469d3f4-f958-482e-8197-ec905fa466d7%2Faudit.csv</t>
  </si>
  <si>
    <t>check_conditions check_property access_healthcare</t>
  </si>
  <si>
    <t>89303838</t>
  </si>
  <si>
    <t>113</t>
  </si>
  <si>
    <t>Moldova_113</t>
  </si>
  <si>
    <t>https://kobocat.unhcr.org/media/original?media_file=im_moldova%2Fattachments%2Fc62dc4fd8ec6461698a9b7a925e7d718%2F6317c5c6-1c93-4163-b7b8-c8116af59c36%2Faudit.csv</t>
  </si>
  <si>
    <t>89304348</t>
  </si>
  <si>
    <t>114</t>
  </si>
  <si>
    <t>Moldova_114</t>
  </si>
  <si>
    <t>https://kobocat.unhcr.org/media/original?media_file=im_moldova%2Fattachments%2Fc62dc4fd8ec6461698a9b7a925e7d718%2F1dffc09b-4eb7-4b6c-84fc-dd9ce6b17995%2Faudit.csv</t>
  </si>
  <si>
    <t>humanitarian_financial_cash humanitarian_financial_vouchers government_assistance_programmes</t>
  </si>
  <si>
    <t>stigma_shame fear_retaliation inadequate_service_availability</t>
  </si>
  <si>
    <t>get_supplies access_healthcare family_matters</t>
  </si>
  <si>
    <t>89304946</t>
  </si>
  <si>
    <t>115</t>
  </si>
  <si>
    <t>Moldova_115</t>
  </si>
  <si>
    <t>845.07</t>
  </si>
  <si>
    <t>https://kobocat.unhcr.org/media/original?media_file=im_moldova%2Fattachments%2Fc62dc4fd8ec6461698a9b7a925e7d718%2F0cfbd4b5-8db7-44a9-9a62-1155897a1c45%2Faudit.csv</t>
  </si>
  <si>
    <t>lack_of_hot_water insufficient_sleeping_materials</t>
  </si>
  <si>
    <t>stigma_shame fear_retaliation lack_trust_host_country language_cultural_barriers</t>
  </si>
  <si>
    <t>deported discrimination_persecution verbal_harassment</t>
  </si>
  <si>
    <t>deported verbal_harassment discrimination_persecution</t>
  </si>
  <si>
    <t>89305294</t>
  </si>
  <si>
    <t>116</t>
  </si>
  <si>
    <t>Moldova_116</t>
  </si>
  <si>
    <t>4666.67</t>
  </si>
  <si>
    <t>5566.67</t>
  </si>
  <si>
    <t>4694.84</t>
  </si>
  <si>
    <t>9001-12000</t>
  </si>
  <si>
    <t>https://kobocat.unhcr.org/media/original?media_file=im_moldova%2Fattachments%2Fc62dc4fd8ec6461698a9b7a925e7d718%2F3e1cef66-d824-48a0-9f46-50a25408935e%2Faudit.csv</t>
  </si>
  <si>
    <t>89305388</t>
  </si>
  <si>
    <t>117</t>
  </si>
  <si>
    <t>Moldova_117</t>
  </si>
  <si>
    <t>https://kobocat.unhcr.org/media/original?media_file=im_moldova%2Fattachments%2Fc62dc4fd8ec6461698a9b7a925e7d718%2F73276e3f-0547-4626-9d28-51956531b8f6%2Faudit.csv</t>
  </si>
  <si>
    <t>89305656</t>
  </si>
  <si>
    <t>118</t>
  </si>
  <si>
    <t>Moldova_118</t>
  </si>
  <si>
    <t>https://kobocat.unhcr.org/media/original?media_file=im_moldova%2Fattachments%2Fc62dc4fd8ec6461698a9b7a925e7d718%2F28f042e0-f3ea-4b3e-9458-5e65c1e2c4f6%2Faudit.csv</t>
  </si>
  <si>
    <t>employment_income other_sources social_protection_ukr_govt social_protection_host_govt</t>
  </si>
  <si>
    <t>89305657</t>
  </si>
  <si>
    <t>119</t>
  </si>
  <si>
    <t>Moldova_119</t>
  </si>
  <si>
    <t>https://kobocat.unhcr.org/media/original?media_file=im_moldova%2Fattachments%2Fc62dc4fd8ec6461698a9b7a925e7d718%2F8a1d48e1-867b-4630-9d42-bd8ab8c6259e%2Faudit.csv</t>
  </si>
  <si>
    <t>89305799</t>
  </si>
  <si>
    <t>120</t>
  </si>
  <si>
    <t>Moldova_120</t>
  </si>
  <si>
    <t xml:space="preserve"> helpline </t>
  </si>
  <si>
    <t>https://kobocat.unhcr.org/media/original?media_file=im_moldova%2Fattachments%2Fc62dc4fd8ec6461698a9b7a925e7d718%2Ffd686d9f-6e20-4f11-af3d-ae938195d6d1%2Faudit.csv</t>
  </si>
  <si>
    <t>telephone_calls social_media face_to_face_interactions email online_form</t>
  </si>
  <si>
    <t>89305880</t>
  </si>
  <si>
    <t>121</t>
  </si>
  <si>
    <t>Moldova_121</t>
  </si>
  <si>
    <t>https://kobocat.unhcr.org/media/original?media_file=im_moldova%2Fattachments%2Fc62dc4fd8ec6461698a9b7a925e7d718%2Fc53a6678-f673-4c14-be38-c1c398350b95%2Faudit.csv</t>
  </si>
  <si>
    <t>get_documents visit_relatives</t>
  </si>
  <si>
    <t>89305975</t>
  </si>
  <si>
    <t>122</t>
  </si>
  <si>
    <t>Moldova_122</t>
  </si>
  <si>
    <t>125</t>
  </si>
  <si>
    <t>0.62</t>
  </si>
  <si>
    <t>https://kobocat.unhcr.org/media/original?media_file=im_moldova%2Fattachments%2Fc62dc4fd8ec6461698a9b7a925e7d718%2Feb69e2d1-2c31-4e6c-8678-c98c44f0895a%2Faudit.csv</t>
  </si>
  <si>
    <t>complaint_suggestion_box telephone_calls</t>
  </si>
  <si>
    <t>89306144</t>
  </si>
  <si>
    <t>123</t>
  </si>
  <si>
    <t>Moldova_123</t>
  </si>
  <si>
    <t>466.67</t>
  </si>
  <si>
    <t>2266.67</t>
  </si>
  <si>
    <t>0.56999999999999995</t>
  </si>
  <si>
    <t>1314.55</t>
  </si>
  <si>
    <t>https://kobocat.unhcr.org/media/original?media_file=im_moldova%2Fattachments%2Fc62dc4fd8ec6461698a9b7a925e7d718%2Fac42f272-043b-4ddb-95de-66cdd993bc86%2Faudit.csv</t>
  </si>
  <si>
    <t>89306347</t>
  </si>
  <si>
    <t>124</t>
  </si>
  <si>
    <t>Moldova_124</t>
  </si>
  <si>
    <t>https://kobocat.unhcr.org/media/original?media_file=im_moldova%2Fattachments%2Fc62dc4fd8ec6461698a9b7a925e7d718%2Fbb30e0ca-2e97-4dde-bce7-c890506a3a43%2Faudit.csv</t>
  </si>
  <si>
    <t>89306820</t>
  </si>
  <si>
    <t>Moldova_125</t>
  </si>
  <si>
    <t>https://kobocat.unhcr.org/media/original?media_file=im_moldova%2Fattachments%2Fc62dc4fd8ec6461698a9b7a925e7d718%2Fa61584f8-b36f-41a1-907b-dab01f06ab03%2Faudit.csv</t>
  </si>
  <si>
    <t>89307603</t>
  </si>
  <si>
    <t>126</t>
  </si>
  <si>
    <t>Moldova_126</t>
  </si>
  <si>
    <t>https://kobocat.unhcr.org/media/original?media_file=im_moldova%2Fattachments%2Fc62dc4fd8ec6461698a9b7a925e7d718%2F9512ec77-99e1-4a53-9e5f-73feaa639959%2Faudit.csv</t>
  </si>
  <si>
    <t>social_protection_host_govt employment_income</t>
  </si>
  <si>
    <t>89426739</t>
  </si>
  <si>
    <t>127</t>
  </si>
  <si>
    <t>Moldova_127</t>
  </si>
  <si>
    <t>https://kobocat.unhcr.org/media/original?media_file=im_moldova%2Fattachments%2Fc62dc4fd8ec6461698a9b7a925e7d718%2F7072547f-26f3-430f-8e99-6a53149df575%2Faudit.csv</t>
  </si>
  <si>
    <t>transfers_outside_ukraine cash_assistance</t>
  </si>
  <si>
    <t>visit_relatives check_property get_supplies access_healthcare</t>
  </si>
  <si>
    <t>89426970</t>
  </si>
  <si>
    <t>128</t>
  </si>
  <si>
    <t>Moldova_128</t>
  </si>
  <si>
    <t>https://kobocat.unhcr.org/media/original?media_file=im_moldova%2Fattachments%2Fc62dc4fd8ec6461698a9b7a925e7d718%2Fc7c9eaf9-5d9c-43bf-bce9-fa0cddb975a8%2Faudit.csv</t>
  </si>
  <si>
    <t>89427189</t>
  </si>
  <si>
    <t>129</t>
  </si>
  <si>
    <t>Moldova_129</t>
  </si>
  <si>
    <t>1300</t>
  </si>
  <si>
    <t>https://kobocat.unhcr.org/media/original?media_file=im_moldova%2Fattachments%2Fc62dc4fd8ec6461698a9b7a925e7d718%2Fced2748c-0064-4094-b06e-d0e647f321d0%2Faudit.csv</t>
  </si>
  <si>
    <t>visit_relatives check_conditions</t>
  </si>
  <si>
    <t>89428119</t>
  </si>
  <si>
    <t>130</t>
  </si>
  <si>
    <t>Moldova_130</t>
  </si>
  <si>
    <t>https://kobocat.unhcr.org/media/original?media_file=im_moldova%2Fattachments%2Fc62dc4fd8ec6461698a9b7a925e7d718%2F9653b0c2-2a6e-4e92-8269-d5e03773d869%2Faudit.csv</t>
  </si>
  <si>
    <t>Firewood</t>
  </si>
  <si>
    <t>get_supplies get_documents access_healthcare access_benefits</t>
  </si>
  <si>
    <t>89428140</t>
  </si>
  <si>
    <t>131</t>
  </si>
  <si>
    <t>Moldova_131</t>
  </si>
  <si>
    <t>https://kobocat.unhcr.org/media/original?media_file=im_moldova%2Fattachments%2Fc62dc4fd8ec6461698a9b7a925e7d718%2Fd1b6e945-f11d-48d8-8ad9-97cfc7c126c4%2Faudit.csv</t>
  </si>
  <si>
    <t>89428200</t>
  </si>
  <si>
    <t>132</t>
  </si>
  <si>
    <t>Moldova_132</t>
  </si>
  <si>
    <t>https://kobocat.unhcr.org/media/original?media_file=im_moldova%2Fattachments%2Fc62dc4fd8ec6461698a9b7a925e7d718%2F3487e45b-8436-40d3-a519-2e667b1d325e%2Faudit.csv</t>
  </si>
  <si>
    <t>89429361</t>
  </si>
  <si>
    <t>133</t>
  </si>
  <si>
    <t>Moldova_133</t>
  </si>
  <si>
    <t>0.51</t>
  </si>
  <si>
    <t>https://kobocat.unhcr.org/media/original?media_file=im_moldova%2Fattachments%2Fc62dc4fd8ec6461698a9b7a925e7d718%2F07325dbf-a487-44f0-882d-59d3cb6670c1%2Faudit.csv</t>
  </si>
  <si>
    <t>89429393</t>
  </si>
  <si>
    <t>134</t>
  </si>
  <si>
    <t>Moldova_134</t>
  </si>
  <si>
    <t>183.33</t>
  </si>
  <si>
    <t>1220.6600000000001</t>
  </si>
  <si>
    <t>https://kobocat.unhcr.org/media/original?media_file=im_moldova%2Fattachments%2Fc62dc4fd8ec6461698a9b7a925e7d718%2Fe3f177d7-6fe7-4c0d-8698-4b8dbe273555%2Faudit.csv</t>
  </si>
  <si>
    <t>check_property access_healthcare family_matters</t>
  </si>
  <si>
    <t>89429563</t>
  </si>
  <si>
    <t>135</t>
  </si>
  <si>
    <t>Moldova_135</t>
  </si>
  <si>
    <t>1466.67</t>
  </si>
  <si>
    <t>https://kobocat.unhcr.org/media/original?media_file=im_moldova%2Fattachments%2Fc62dc4fd8ec6461698a9b7a925e7d718%2Ffdc56032-ad02-4b0b-9889-75f3f3b434f2%2Faudit.csv</t>
  </si>
  <si>
    <t>89429592</t>
  </si>
  <si>
    <t>136</t>
  </si>
  <si>
    <t>Moldova_136</t>
  </si>
  <si>
    <t>633.33000000000004</t>
  </si>
  <si>
    <t>2633.33</t>
  </si>
  <si>
    <t>807.51</t>
  </si>
  <si>
    <t>https://kobocat.unhcr.org/media/original?media_file=im_moldova%2Fattachments%2Fc62dc4fd8ec6461698a9b7a925e7d718%2Fc7416dd3-7d46-408d-b776-fca6eae88b86%2Faudit.csv</t>
  </si>
  <si>
    <t>89430868</t>
  </si>
  <si>
    <t>137</t>
  </si>
  <si>
    <t>Moldova_137</t>
  </si>
  <si>
    <t>https://kobocat.unhcr.org/media/original?media_file=im_moldova%2Fattachments%2Fc62dc4fd8ec6461698a9b7a925e7d718%2F5bbbfd89-b825-4a80-b70e-37836d247f58%2Faudit.csv</t>
  </si>
  <si>
    <t>social_protection_host_govt other_sources social_protection_ukr_govt</t>
  </si>
  <si>
    <t>89430869</t>
  </si>
  <si>
    <t>138</t>
  </si>
  <si>
    <t>Moldova_138</t>
  </si>
  <si>
    <t>2966.67</t>
  </si>
  <si>
    <t>0.2</t>
  </si>
  <si>
    <t>586.85</t>
  </si>
  <si>
    <t>7001-9000</t>
  </si>
  <si>
    <t>https://kobocat.unhcr.org/media/original?media_file=im_moldova%2Fattachments%2Fc62dc4fd8ec6461698a9b7a925e7d718%2F45989b83-c5c7-4895-ac9b-e5aca0987eee%2Faudit.csv</t>
  </si>
  <si>
    <t>89430871</t>
  </si>
  <si>
    <t>139</t>
  </si>
  <si>
    <t>Moldova_139</t>
  </si>
  <si>
    <t>https://kobocat.unhcr.org/media/original?media_file=im_moldova%2Fattachments%2Fc62dc4fd8ec6461698a9b7a925e7d718%2F879be0e8-7c52-4c8e-acc7-138a8dfcbdb1%2Faudit.csv</t>
  </si>
  <si>
    <t>lack_of_showers_toilets lack_of_hot_water unable_to_keep_warm_cool</t>
  </si>
  <si>
    <t>stigma_shame fear_retaliation discrimination_bias</t>
  </si>
  <si>
    <t>89430954</t>
  </si>
  <si>
    <t>140</t>
  </si>
  <si>
    <t>Moldova_140</t>
  </si>
  <si>
    <t>3568.08</t>
  </si>
  <si>
    <t>https://kobocat.unhcr.org/media/original?media_file=im_moldova%2Fattachments%2Fc62dc4fd8ec6461698a9b7a925e7d718%2F8fac7bd2-6bf8-43bd-b670-1a9de582027f%2Faudit.csv</t>
  </si>
  <si>
    <t>Workplace</t>
  </si>
  <si>
    <t>89492645</t>
  </si>
  <si>
    <t>141</t>
  </si>
  <si>
    <t>Moldova_141</t>
  </si>
  <si>
    <t>https://kobocat.unhcr.org/media/original?media_file=im_moldova%2Fattachments%2Fc62dc4fd8ec6461698a9b7a925e7d718%2F01455e71-161a-4d3e-ba75-811338bdcf47%2Faudit.csv</t>
  </si>
  <si>
    <t>89497508</t>
  </si>
  <si>
    <t>142</t>
  </si>
  <si>
    <t>Moldova_142</t>
  </si>
  <si>
    <t>1066.67</t>
  </si>
  <si>
    <t>https://kobocat.unhcr.org/media/original?media_file=im_moldova%2Fattachments%2Fc62dc4fd8ec6461698a9b7a925e7d718%2Fde4a1660-3839-40ad-8f89-81f85a03249d%2Faudit.csv</t>
  </si>
  <si>
    <t>social_media telephone_calls email online_form</t>
  </si>
  <si>
    <t>89497988</t>
  </si>
  <si>
    <t>144</t>
  </si>
  <si>
    <t>Moldova_144</t>
  </si>
  <si>
    <t>https://kobocat.unhcr.org/media/original?media_file=im_moldova%2Fattachments%2Fc62dc4fd8ec6461698a9b7a925e7d718%2F62c5528b-322b-4c2b-b8cc-378e115664e3%2Faudit.csv</t>
  </si>
  <si>
    <t>social_protection_ukr_govt employment_income</t>
  </si>
  <si>
    <t>get_supplies access_healthcare</t>
  </si>
  <si>
    <t>89502934</t>
  </si>
  <si>
    <t>145</t>
  </si>
  <si>
    <t>Moldova_145</t>
  </si>
  <si>
    <t>https://kobocat.unhcr.org/media/original?media_file=im_moldova%2Fattachments%2Fc62dc4fd8ec6461698a9b7a925e7d718%2F14e16ec6-7c87-49d7-b8f0-a66f8e739534%2Faudit.csv</t>
  </si>
  <si>
    <t>complaint_suggestion_box face_to_face_interactions telephone_calls</t>
  </si>
  <si>
    <t>check_property get_supplies family_matters</t>
  </si>
  <si>
    <t>89503885</t>
  </si>
  <si>
    <t>146</t>
  </si>
  <si>
    <t>Moldova_146</t>
  </si>
  <si>
    <t>https://kobocat.unhcr.org/media/original?media_file=im_moldova%2Fattachments%2Fc62dc4fd8ec6461698a9b7a925e7d718%2F7c2a2fc3-e2ba-4a0d-be39-cce2a7171ef1%2Faudit.csv</t>
  </si>
  <si>
    <t>email telephone_calls social_media</t>
  </si>
  <si>
    <t>transfers_ukraine cash_assistance</t>
  </si>
  <si>
    <t>89505061</t>
  </si>
  <si>
    <t>147</t>
  </si>
  <si>
    <t>Moldova_147</t>
  </si>
  <si>
    <t>https://kobocat.unhcr.org/media/original?media_file=im_moldova%2Fattachments%2Fc62dc4fd8ec6461698a9b7a925e7d718%2Fd7e31a3d-408c-421c-8380-3947b5b4cb33%2Faudit.csv</t>
  </si>
  <si>
    <t>lack_of_hot_water unable_to_keep_warm_cool</t>
  </si>
  <si>
    <t>geographic_barriers inadequate_service_availability</t>
  </si>
  <si>
    <t>89506531</t>
  </si>
  <si>
    <t>148</t>
  </si>
  <si>
    <t>Moldova_148</t>
  </si>
  <si>
    <t>https://kobocat.unhcr.org/media/original?media_file=im_moldova%2Fattachments%2Fc62dc4fd8ec6461698a9b7a925e7d718%2F2d1adab6-8442-44ec-ad81-fb884b629dfc%2Faudit.csv</t>
  </si>
  <si>
    <t>face_to_face_interactions telephone_calls</t>
  </si>
  <si>
    <t>89510701</t>
  </si>
  <si>
    <t>149</t>
  </si>
  <si>
    <t>Moldova_149</t>
  </si>
  <si>
    <t>2150</t>
  </si>
  <si>
    <t>https://kobocat.unhcr.org/media/original?media_file=im_moldova%2Fattachments%2Fc62dc4fd8ec6461698a9b7a925e7d718%2Fe6adedc4-3f73-4279-bdea-93cef03c5b37%2Faudit.csv</t>
  </si>
  <si>
    <t>89514807</t>
  </si>
  <si>
    <t>Moldova_150</t>
  </si>
  <si>
    <t>https://kobocat.unhcr.org/media/original?media_file=im_moldova%2Fattachments%2Fc62dc4fd8ec6461698a9b7a925e7d718%2F073c1fcc-62c1-49d4-91c3-a3436c85d4ce%2Faudit.csv</t>
  </si>
  <si>
    <t>89515706</t>
  </si>
  <si>
    <t>151</t>
  </si>
  <si>
    <t>Moldova_151</t>
  </si>
  <si>
    <t>https://kobocat.unhcr.org/media/original?media_file=im_moldova%2Fattachments%2Fc62dc4fd8ec6461698a9b7a925e7d718%2Fc96e12d2-8214-472e-aed0-c94f29bf0fb7%2Faudit.csv</t>
  </si>
  <si>
    <t>89515723</t>
  </si>
  <si>
    <t>152</t>
  </si>
  <si>
    <t>Moldova_152</t>
  </si>
  <si>
    <t>https://kobocat.unhcr.org/media/original?media_file=im_moldova%2Fattachments%2Fc62dc4fd8ec6461698a9b7a925e7d718%2Fa16be517-3379-4788-8c60-68fb55c437c6%2Faudit.csv</t>
  </si>
  <si>
    <t>social_protection_ukr_govt other_sources social_protection_host_govt</t>
  </si>
  <si>
    <t>89517316</t>
  </si>
  <si>
    <t>153</t>
  </si>
  <si>
    <t>Moldova_153</t>
  </si>
  <si>
    <t>1361.5</t>
  </si>
  <si>
    <t>https://kobocat.unhcr.org/media/original?media_file=im_moldova%2Fattachments%2Fc62dc4fd8ec6461698a9b7a925e7d718%2F3d7e3f5d-8509-4954-a538-9584518e23a9%2Faudit.csv</t>
  </si>
  <si>
    <t>89519169</t>
  </si>
  <si>
    <t>154</t>
  </si>
  <si>
    <t>Moldova_154</t>
  </si>
  <si>
    <t>https://kobocat.unhcr.org/media/original?media_file=im_moldova%2Fattachments%2Fc62dc4fd8ec6461698a9b7a925e7d718%2Fef6023a3-7c34-462e-bcb4-ae0c792836fd%2Faudit.csv</t>
  </si>
  <si>
    <t>89521257</t>
  </si>
  <si>
    <t>155</t>
  </si>
  <si>
    <t>Moldova_155</t>
  </si>
  <si>
    <t>0.63</t>
  </si>
  <si>
    <t>https://kobocat.unhcr.org/media/original?media_file=im_moldova%2Fattachments%2Fc62dc4fd8ec6461698a9b7a925e7d718%2Fb00e5511-5e60-472f-80f9-2a1e260a6681%2Faudit.csv</t>
  </si>
  <si>
    <t>other_sources social_protection_ukr_govt employment_income</t>
  </si>
  <si>
    <t>check_property access_healthcare</t>
  </si>
  <si>
    <t>89523405</t>
  </si>
  <si>
    <t>156</t>
  </si>
  <si>
    <t>Moldova_156</t>
  </si>
  <si>
    <t>https://kobocat.unhcr.org/media/original?media_file=im_moldova%2Fattachments%2Fc62dc4fd8ec6461698a9b7a925e7d718%2F9d3cb1e8-a9a2-4b65-9d4a-54595f248e6e%2Faudit.csv</t>
  </si>
  <si>
    <t>89523748</t>
  </si>
  <si>
    <t>157</t>
  </si>
  <si>
    <t>Moldova_157</t>
  </si>
  <si>
    <t>58.33</t>
  </si>
  <si>
    <t>https://kobocat.unhcr.org/media/original?media_file=im_moldova%2Fattachments%2Fc62dc4fd8ec6461698a9b7a925e7d718%2Ff4be95fa-13dd-4075-a5a4-2915284986d8%2Faudit.csv</t>
  </si>
  <si>
    <t>To attend educational institutions</t>
  </si>
  <si>
    <t>89596884</t>
  </si>
  <si>
    <t>158</t>
  </si>
  <si>
    <t>Moldova_158</t>
  </si>
  <si>
    <t>https://kobocat.unhcr.org/media/original?media_file=im_moldova%2Fattachments%2Fc62dc4fd8ec6461698a9b7a925e7d718%2Fe50552f6-ae21-4de5-99b1-cccedf703d79%2Faudit.csv</t>
  </si>
  <si>
    <t>89600283</t>
  </si>
  <si>
    <t>159</t>
  </si>
  <si>
    <t>Moldova_159</t>
  </si>
  <si>
    <t>2300</t>
  </si>
  <si>
    <t>563.38</t>
  </si>
  <si>
    <t>https://kobocat.unhcr.org/media/original?media_file=im_moldova%2Fattachments%2Fc62dc4fd8ec6461698a9b7a925e7d718%2Fb3292fd2-fea6-4246-b0cc-df21254ebff9%2Faudit.csv</t>
  </si>
  <si>
    <t>89600461</t>
  </si>
  <si>
    <t>160</t>
  </si>
  <si>
    <t>Moldova_160</t>
  </si>
  <si>
    <t>https://kobocat.unhcr.org/media/original?media_file=im_moldova%2Fattachments%2Fc62dc4fd8ec6461698a9b7a925e7d718%2Fea27546f-d02d-4a11-98e2-5d52aaf2be51%2Faudit.csv</t>
  </si>
  <si>
    <t>89601965</t>
  </si>
  <si>
    <t>161</t>
  </si>
  <si>
    <t>Moldova_161</t>
  </si>
  <si>
    <t>https://kobocat.unhcr.org/media/original?media_file=im_moldova%2Fattachments%2Fc62dc4fd8ec6461698a9b7a925e7d718%2F0a32f26e-d115-4277-9442-636d44cb032a%2Faudit.csv</t>
  </si>
  <si>
    <t>89602595</t>
  </si>
  <si>
    <t>162</t>
  </si>
  <si>
    <t>Moldova_162</t>
  </si>
  <si>
    <t>https://kobocat.unhcr.org/media/original?media_file=im_moldova%2Fattachments%2Fc62dc4fd8ec6461698a9b7a925e7d718%2Fa36aa280-48e5-4628-a0cc-58a6a7c83de1%2Faudit.csv</t>
  </si>
  <si>
    <t>89602752</t>
  </si>
  <si>
    <t>163</t>
  </si>
  <si>
    <t>Moldova_163</t>
  </si>
  <si>
    <t>638</t>
  </si>
  <si>
    <t>6103.29</t>
  </si>
  <si>
    <t>12001-16000</t>
  </si>
  <si>
    <t>https://kobocat.unhcr.org/media/original?media_file=im_moldova%2Fattachments%2Fc62dc4fd8ec6461698a9b7a925e7d718%2F7f92af80-ab20-43b0-b8aa-5212bc29ccf0%2Faudit.csv</t>
  </si>
  <si>
    <t>89604248</t>
  </si>
  <si>
    <t>164</t>
  </si>
  <si>
    <t>Moldova_164</t>
  </si>
  <si>
    <t>https://kobocat.unhcr.org/media/original?media_file=im_moldova%2Fattachments%2Fc62dc4fd8ec6461698a9b7a925e7d718%2Fa4a21f54-f591-4975-914b-e78d4b7c2af0%2Faudit.csv</t>
  </si>
  <si>
    <t>check_conditions get_supplies access_healthcare access_benefits family_matters</t>
  </si>
  <si>
    <t>89605800</t>
  </si>
  <si>
    <t>165</t>
  </si>
  <si>
    <t>Moldova_165</t>
  </si>
  <si>
    <t>https://kobocat.unhcr.org/media/original?media_file=im_moldova%2Fattachments%2Fc62dc4fd8ec6461698a9b7a925e7d718%2Fc956de66-a9e0-4e5a-a0cd-4063e483f115%2Faudit.csv</t>
  </si>
  <si>
    <t>social_media email online_form</t>
  </si>
  <si>
    <t>89610629</t>
  </si>
  <si>
    <t>166</t>
  </si>
  <si>
    <t>Moldova_166</t>
  </si>
  <si>
    <t>https://kobocat.unhcr.org/media/original?media_file=im_moldova%2Fattachments%2Fc62dc4fd8ec6461698a9b7a925e7d718%2F7991e264-c0f6-4fc6-9ff0-7a5cf153f6d0%2Faudit.csv</t>
  </si>
  <si>
    <t>cash_assistance other</t>
  </si>
  <si>
    <t>Occasional financial help is received from local acquaintances</t>
  </si>
  <si>
    <t>89612168</t>
  </si>
  <si>
    <t>167</t>
  </si>
  <si>
    <t>Moldova_167</t>
  </si>
  <si>
    <t>610.33000000000004</t>
  </si>
  <si>
    <t>https://kobocat.unhcr.org/media/original?media_file=im_moldova%2Fattachments%2Fc62dc4fd8ec6461698a9b7a925e7d718%2F8235aba6-1c65-4159-980a-4aa01ab21384%2Faudit.csv</t>
  </si>
  <si>
    <t>89612928</t>
  </si>
  <si>
    <t>168</t>
  </si>
  <si>
    <t>Moldova_168</t>
  </si>
  <si>
    <t>https://kobocat.unhcr.org/media/original?media_file=im_moldova%2Fattachments%2Fc62dc4fd8ec6461698a9b7a925e7d718%2Fddbb06fb-43ef-443e-966f-9c1862472e9d%2Faudit.csv</t>
  </si>
  <si>
    <t>89616167</t>
  </si>
  <si>
    <t>169</t>
  </si>
  <si>
    <t>Moldova_169</t>
  </si>
  <si>
    <t>https://kobocat.unhcr.org/media/original?media_file=im_moldova%2Fattachments%2Fc62dc4fd8ec6461698a9b7a925e7d718%2F3d9b877b-28e8-4a6b-a603-f7067dea3cb4%2Faudit.csv</t>
  </si>
  <si>
    <t>89620890</t>
  </si>
  <si>
    <t>170</t>
  </si>
  <si>
    <t>Moldova_170</t>
  </si>
  <si>
    <t>https://kobocat.unhcr.org/media/original?media_file=im_moldova%2Fattachments%2Fc62dc4fd8ec6461698a9b7a925e7d718%2Fd98ba880-7255-4fdd-ade6-18b12db0b39a%2Faudit.csv</t>
  </si>
  <si>
    <t>89621270</t>
  </si>
  <si>
    <t>171</t>
  </si>
  <si>
    <t>Moldova_171</t>
  </si>
  <si>
    <t>https://kobocat.unhcr.org/media/original?media_file=im_moldova%2Fattachments%2Fc62dc4fd8ec6461698a9b7a925e7d718%2Ff6a840d6-99f9-4159-9e5d-e70228a334a7%2Faudit.csv</t>
  </si>
  <si>
    <t>89621364</t>
  </si>
  <si>
    <t>172</t>
  </si>
  <si>
    <t>Moldova_172</t>
  </si>
  <si>
    <t>https://kobocat.unhcr.org/media/original?media_file=im_moldova%2Fattachments%2Fc62dc4fd8ec6461698a9b7a925e7d718%2Feb4dce29-49d7-4b45-a9d6-ccc3f7d872c7%2Faudit.csv</t>
  </si>
  <si>
    <t>89621435</t>
  </si>
  <si>
    <t>173</t>
  </si>
  <si>
    <t>Moldova_173</t>
  </si>
  <si>
    <t>https://kobocat.unhcr.org/media/original?media_file=im_moldova%2Fattachments%2Fc62dc4fd8ec6461698a9b7a925e7d718%2F09806521-cc06-4978-977a-43b47eca907a%2Faudit.csv</t>
  </si>
  <si>
    <t>89621694</t>
  </si>
  <si>
    <t>174</t>
  </si>
  <si>
    <t>Moldova_174</t>
  </si>
  <si>
    <t>https://kobocat.unhcr.org/media/original?media_file=im_moldova%2Fattachments%2Fc62dc4fd8ec6461698a9b7a925e7d718%2F8bcddb18-9f3a-4076-9932-d2decadea06c%2Faudit.csv</t>
  </si>
  <si>
    <t>89624264</t>
  </si>
  <si>
    <t>175</t>
  </si>
  <si>
    <t>Moldova_175</t>
  </si>
  <si>
    <t>https://kobocat.unhcr.org/media/original?media_file=im_moldova%2Fattachments%2Fc62dc4fd8ec6461698a9b7a925e7d718%2F1d94a23e-fe6e-4a26-8a22-ef8946c36df9%2Faudit.csv</t>
  </si>
  <si>
    <t>lack_awareness stigma_shame</t>
  </si>
  <si>
    <t>89624273</t>
  </si>
  <si>
    <t>176</t>
  </si>
  <si>
    <t>Moldova_176</t>
  </si>
  <si>
    <t>https://kobocat.unhcr.org/media/original?media_file=im_moldova%2Fattachments%2Fc62dc4fd8ec6461698a9b7a925e7d718%2F58bb32d6-ce1d-43b4-b063-11b22be68269%2Faudit.csv</t>
  </si>
  <si>
    <t>89624284</t>
  </si>
  <si>
    <t>177</t>
  </si>
  <si>
    <t>Moldova_177</t>
  </si>
  <si>
    <t>https://kobocat.unhcr.org/media/original?media_file=im_moldova%2Fattachments%2Fc62dc4fd8ec6461698a9b7a925e7d718%2F0372f17b-6e55-4f94-b557-1d9fff56c7bc%2Faudit.csv</t>
  </si>
  <si>
    <t>89625091</t>
  </si>
  <si>
    <t>178</t>
  </si>
  <si>
    <t>Moldova_178</t>
  </si>
  <si>
    <t>108.33</t>
  </si>
  <si>
    <t>608.33000000000004</t>
  </si>
  <si>
    <t>https://kobocat.unhcr.org/media/original?media_file=im_moldova%2Fattachments%2Fc62dc4fd8ec6461698a9b7a925e7d718%2Fd7c305ed-97f3-4962-88b4-9609de013e85%2Faudit.csv</t>
  </si>
  <si>
    <t>social_media telephone_calls complaint_suggestion_box</t>
  </si>
  <si>
    <t>stigma_shame fear_retaliation financial_constraints</t>
  </si>
  <si>
    <t>89625667</t>
  </si>
  <si>
    <t>179</t>
  </si>
  <si>
    <t>Moldova_179</t>
  </si>
  <si>
    <t>https://kobocat.unhcr.org/media/original?media_file=im_moldova%2Fattachments%2Fc62dc4fd8ec6461698a9b7a925e7d718%2Fb23f854d-ebfe-445b-801e-9d3a6562ac05%2Faudit.csv</t>
  </si>
  <si>
    <t>89627845</t>
  </si>
  <si>
    <t>180</t>
  </si>
  <si>
    <t>Moldova_180</t>
  </si>
  <si>
    <t>550</t>
  </si>
  <si>
    <t>https://kobocat.unhcr.org/media/original?media_file=im_moldova%2Fattachments%2Fc62dc4fd8ec6461698a9b7a925e7d718%2Fe31bc8e1-aaa7-4584-bcb7-87305bb9515b%2Faudit.csv</t>
  </si>
  <si>
    <t>89629192</t>
  </si>
  <si>
    <t>181</t>
  </si>
  <si>
    <t>Moldova_181</t>
  </si>
  <si>
    <t>0.8</t>
  </si>
  <si>
    <t>https://kobocat.unhcr.org/media/original?media_file=im_moldova%2Fattachments%2Fc62dc4fd8ec6461698a9b7a925e7d718%2F9eac251f-03c1-465b-b79e-8e62f4de6dd1%2Faudit.csv</t>
  </si>
  <si>
    <t>social_media telephone_calls messaging_apps face_to_face_interactions</t>
  </si>
  <si>
    <t>check_property visit_relatives bring_supplies</t>
  </si>
  <si>
    <t>89632497</t>
  </si>
  <si>
    <t>182</t>
  </si>
  <si>
    <t>Moldova_182</t>
  </si>
  <si>
    <t>https://kobocat.unhcr.org/media/original?media_file=im_moldova%2Fattachments%2Fc62dc4fd8ec6461698a9b7a925e7d718%2F1e97e45c-6b15-4c1e-8f7f-78a06ce364e5%2Faudit.csv</t>
  </si>
  <si>
    <t>89634619</t>
  </si>
  <si>
    <t>183</t>
  </si>
  <si>
    <t>Moldova_183</t>
  </si>
  <si>
    <t>https://kobocat.unhcr.org/media/original?media_file=im_moldova%2Fattachments%2Fc62dc4fd8ec6461698a9b7a925e7d718%2Fda03e246-11b9-4ecf-8194-8c956a74e3fe%2Faudit.csv</t>
  </si>
  <si>
    <t>messaging_apps telephone_calls</t>
  </si>
  <si>
    <t>89698572</t>
  </si>
  <si>
    <t>184</t>
  </si>
  <si>
    <t>Moldova_184</t>
  </si>
  <si>
    <t>1549.3</t>
  </si>
  <si>
    <t>https://kobocat.unhcr.org/media/original?media_file=im_moldova%2Fattachments%2Fc62dc4fd8ec6461698a9b7a925e7d718%2F5677b8ce-e38e-4e80-804d-9076b50826a9%2Faudit.csv</t>
  </si>
  <si>
    <t>employment_income social_protection_ukr_govt</t>
  </si>
  <si>
    <t>89703819</t>
  </si>
  <si>
    <t>185</t>
  </si>
  <si>
    <t>Moldova_185</t>
  </si>
  <si>
    <t>https://kobocat.unhcr.org/media/original?media_file=im_moldova%2Fattachments%2Fc62dc4fd8ec6461698a9b7a925e7d718%2Fa7f93fb9-2e32-459a-998b-2ad588488dfc%2Faudit.csv</t>
  </si>
  <si>
    <t>89715770</t>
  </si>
  <si>
    <t>186</t>
  </si>
  <si>
    <t>Moldova_186</t>
  </si>
  <si>
    <t>https://kobocat.unhcr.org/media/original?media_file=im_moldova%2Fattachments%2Fc62dc4fd8ec6461698a9b7a925e7d718%2F358dc967-7a23-4af8-8bce-b6c481d6951a%2Faudit.csv</t>
  </si>
  <si>
    <t>parental_benefit disability_benefit</t>
  </si>
  <si>
    <t>89719283</t>
  </si>
  <si>
    <t>187</t>
  </si>
  <si>
    <t>Moldova_187</t>
  </si>
  <si>
    <t>1.2</t>
  </si>
  <si>
    <t>2816.9</t>
  </si>
  <si>
    <t>https://kobocat.unhcr.org/media/original?media_file=im_moldova%2Fattachments%2Fc62dc4fd8ec6461698a9b7a925e7d718%2F06107172-fe9f-4f5b-b955-b749b64ea3f3%2Faudit.csv</t>
  </si>
  <si>
    <t>visit_relatives access_healthcare access_benefits</t>
  </si>
  <si>
    <t>89722206</t>
  </si>
  <si>
    <t>188</t>
  </si>
  <si>
    <t>Moldova_188</t>
  </si>
  <si>
    <t>233.33</t>
  </si>
  <si>
    <t>733.33</t>
  </si>
  <si>
    <t>https://kobocat.unhcr.org/media/original?media_file=im_moldova%2Fattachments%2Fc62dc4fd8ec6461698a9b7a925e7d718%2F72af808d-323a-458f-908b-f2eafc47f417%2Faudit.csv</t>
  </si>
  <si>
    <t>89722426</t>
  </si>
  <si>
    <t>189</t>
  </si>
  <si>
    <t>Moldova_189</t>
  </si>
  <si>
    <t xml:space="preserve">health </t>
  </si>
  <si>
    <t>https://kobocat.unhcr.org/media/original?media_file=im_moldova%2Fattachments%2Fc62dc4fd8ec6461698a9b7a925e7d718%2F85186d79-369b-40f3-b8c1-bb854eaccbf1%2Faudit.csv</t>
  </si>
  <si>
    <t>visit_relatives check_property</t>
  </si>
  <si>
    <t>89722438</t>
  </si>
  <si>
    <t>190</t>
  </si>
  <si>
    <t>Moldova_190</t>
  </si>
  <si>
    <t>https://kobocat.unhcr.org/media/original?media_file=im_moldova%2Fattachments%2Fc62dc4fd8ec6461698a9b7a925e7d718%2Ff5deda16-ea7e-4996-844c-fd3e57537580%2Faudit.csv</t>
  </si>
  <si>
    <t>get_supplies visit_relatives family_matters</t>
  </si>
  <si>
    <t>89722452</t>
  </si>
  <si>
    <t>191</t>
  </si>
  <si>
    <t>Moldova_191</t>
  </si>
  <si>
    <t>1033.33</t>
  </si>
  <si>
    <t>1032.8599999999999</t>
  </si>
  <si>
    <t>https://kobocat.unhcr.org/media/original?media_file=im_moldova%2Fattachments%2Fc62dc4fd8ec6461698a9b7a925e7d718%2Fd9617d1d-6e95-4a73-b75f-9a5d86e72265%2Faudit.csv</t>
  </si>
  <si>
    <t>89731815</t>
  </si>
  <si>
    <t>192</t>
  </si>
  <si>
    <t>Moldova_192</t>
  </si>
  <si>
    <t>https://kobocat.unhcr.org/media/original?media_file=im_moldova%2Fattachments%2Fc62dc4fd8ec6461698a9b7a925e7d718%2F3c987934-1ee9-4518-9322-51c84dc5b5ce%2Faudit.csv</t>
  </si>
  <si>
    <t>bring_supplies family_matters</t>
  </si>
  <si>
    <t>89732552</t>
  </si>
  <si>
    <t>193</t>
  </si>
  <si>
    <t>Moldova_193</t>
  </si>
  <si>
    <t>https://kobocat.unhcr.org/media/original?media_file=im_moldova%2Fattachments%2Fc62dc4fd8ec6461698a9b7a925e7d718%2F24048521-aadb-4fe6-aeec-53309c38f4bd%2Faudit.csv</t>
  </si>
  <si>
    <t>89734732</t>
  </si>
  <si>
    <t>194</t>
  </si>
  <si>
    <t>Moldova_194</t>
  </si>
  <si>
    <t xml:space="preserve">health psychosocial safety </t>
  </si>
  <si>
    <t>https://kobocat.unhcr.org/media/original?media_file=im_moldova%2Fattachments%2Fc62dc4fd8ec6461698a9b7a925e7d718%2Ff01e4d96-c60c-442e-bb44-4d7408282a23%2Faudit.csv</t>
  </si>
  <si>
    <t>social_media telephone_calls online_form</t>
  </si>
  <si>
    <t>89743132</t>
  </si>
  <si>
    <t>195</t>
  </si>
  <si>
    <t>Moldova_195</t>
  </si>
  <si>
    <t>https://kobocat.unhcr.org/media/original?media_file=im_moldova%2Fattachments%2Fc62dc4fd8ec6461698a9b7a925e7d718%2F493faddd-71ec-4338-b31b-30e13430228b%2Faudit.csv</t>
  </si>
  <si>
    <t>89748527</t>
  </si>
  <si>
    <t>196</t>
  </si>
  <si>
    <t>Moldova_196</t>
  </si>
  <si>
    <t>https://kobocat.unhcr.org/media/original?media_file=im_moldova%2Fattachments%2Fc62dc4fd8ec6461698a9b7a925e7d718%2F0b74ca49-f507-4238-9a48-99d01cd9e161%2Faudit.csv</t>
  </si>
  <si>
    <t>89750494</t>
  </si>
  <si>
    <t>197</t>
  </si>
  <si>
    <t>Moldova_197</t>
  </si>
  <si>
    <t>3016.67</t>
  </si>
  <si>
    <t>2441.31</t>
  </si>
  <si>
    <t>https://kobocat.unhcr.org/media/original?media_file=im_moldova%2Fattachments%2Fc62dc4fd8ec6461698a9b7a925e7d718%2F57833760-cf51-480e-acc1-5b113572558a%2Faudit.csv</t>
  </si>
  <si>
    <t>social_media telephone_calls email</t>
  </si>
  <si>
    <t>fear_retaliation stigma_shame lack_awareness</t>
  </si>
  <si>
    <t>89753747</t>
  </si>
  <si>
    <t>198</t>
  </si>
  <si>
    <t>Moldova_198</t>
  </si>
  <si>
    <t>https://kobocat.unhcr.org/media/original?media_file=im_moldova%2Fattachments%2Fc62dc4fd8ec6461698a9b7a925e7d718%2F1f7383aa-3361-4b1c-9b8b-936189a92aed%2Faudit.csv</t>
  </si>
  <si>
    <t>89756477</t>
  </si>
  <si>
    <t>199</t>
  </si>
  <si>
    <t>Moldova_199</t>
  </si>
  <si>
    <t>950</t>
  </si>
  <si>
    <t>https://kobocat.unhcr.org/media/original?media_file=im_moldova%2Fattachments%2Fc62dc4fd8ec6461698a9b7a925e7d718%2F07cc8300-d89d-42ad-a419-2ac9c842cefd%2Faudit.csv</t>
  </si>
  <si>
    <t>89757623</t>
  </si>
  <si>
    <t>Moldova_200</t>
  </si>
  <si>
    <t>https://kobocat.unhcr.org/media/original?media_file=im_moldova%2Fattachments%2Fc62dc4fd8ec6461698a9b7a925e7d718%2F897ef773-f581-4a2b-8563-a0bee7d03e74%2Faudit.csv</t>
  </si>
  <si>
    <t>89758105</t>
  </si>
  <si>
    <t>201</t>
  </si>
  <si>
    <t>Moldova_201</t>
  </si>
  <si>
    <t>https://kobocat.unhcr.org/media/original?media_file=im_moldova%2Fattachments%2Fc62dc4fd8ec6461698a9b7a925e7d718%2Fce372d77-43bb-4258-8e67-2c10c506a6ef%2Faudit.csv</t>
  </si>
  <si>
    <t>get_supplies get_documents</t>
  </si>
  <si>
    <t>89758108</t>
  </si>
  <si>
    <t>202</t>
  </si>
  <si>
    <t>Moldova_202</t>
  </si>
  <si>
    <t>https://kobocat.unhcr.org/media/original?media_file=im_moldova%2Fattachments%2Fc62dc4fd8ec6461698a9b7a925e7d718%2F1fd3a551-ecdb-4d4a-90f6-9d6de9fbe72e%2Faudit.csv</t>
  </si>
  <si>
    <t>89758636</t>
  </si>
  <si>
    <t>203</t>
  </si>
  <si>
    <t>Moldova_203</t>
  </si>
  <si>
    <t>https://kobocat.unhcr.org/media/original?media_file=im_moldova%2Fattachments%2Fc62dc4fd8ec6461698a9b7a925e7d718%2F42ea9aaa-3b3a-4b4f-9e72-71415b2ce1db%2Faudit.csv</t>
  </si>
  <si>
    <t>89758640</t>
  </si>
  <si>
    <t>204</t>
  </si>
  <si>
    <t>Moldova_204</t>
  </si>
  <si>
    <t>1250</t>
  </si>
  <si>
    <t xml:space="preserve"> safety helpline legal</t>
  </si>
  <si>
    <t>https://kobocat.unhcr.org/media/original?media_file=im_moldova%2Fattachments%2Fc62dc4fd8ec6461698a9b7a925e7d718%2Fd2423004-dc3f-4ccd-b986-387e78991c2e%2Faudit.csv</t>
  </si>
  <si>
    <t>employment_income social_protection_host_govt other_sources</t>
  </si>
  <si>
    <t>89758644</t>
  </si>
  <si>
    <t>205</t>
  </si>
  <si>
    <t>Moldova_205</t>
  </si>
  <si>
    <t>https://kobocat.unhcr.org/media/original?media_file=im_moldova%2Fattachments%2Fc62dc4fd8ec6461698a9b7a925e7d718%2F56fb3fd6-e97c-4ef8-990a-55200dd7b70a%2Faudit.csv</t>
  </si>
  <si>
    <t>89758648</t>
  </si>
  <si>
    <t>206</t>
  </si>
  <si>
    <t>Moldova_206</t>
  </si>
  <si>
    <t>https://kobocat.unhcr.org/media/original?media_file=im_moldova%2Fattachments%2Fc62dc4fd8ec6461698a9b7a925e7d718%2F1d9be047-dd70-4146-a15e-c7acba57c515%2Faudit.csv</t>
  </si>
  <si>
    <t>89761364</t>
  </si>
  <si>
    <t>207</t>
  </si>
  <si>
    <t>Moldova_207</t>
  </si>
  <si>
    <t>https://kobocat.unhcr.org/media/original?media_file=im_moldova%2Fattachments%2Fc62dc4fd8ec6461698a9b7a925e7d718%2F805ca9d5-74c3-45fe-8ba1-87e822428fc5%2Faudit.csv</t>
  </si>
  <si>
    <t>89764211</t>
  </si>
  <si>
    <t>208</t>
  </si>
  <si>
    <t>Moldova_208</t>
  </si>
  <si>
    <t>1133.33</t>
  </si>
  <si>
    <t>https://kobocat.unhcr.org/media/original?media_file=im_moldova%2Fattachments%2Fc62dc4fd8ec6461698a9b7a925e7d718%2Fc790fcfb-b61a-4100-8590-e599d52c52d0%2Faudit.csv</t>
  </si>
  <si>
    <t>social_media telephone_calls messaging_apps online_form</t>
  </si>
  <si>
    <t>visit_relatives get_supplies</t>
  </si>
  <si>
    <t>89768116</t>
  </si>
  <si>
    <t>209</t>
  </si>
  <si>
    <t>Moldova_209</t>
  </si>
  <si>
    <t>https://kobocat.unhcr.org/media/original?media_file=im_moldova%2Fattachments%2Fc62dc4fd8ec6461698a9b7a925e7d718%2F0b139267-3b7f-4d2b-9ebf-0b6ef7d1e65a%2Faudit.csv</t>
  </si>
  <si>
    <t>89820558</t>
  </si>
  <si>
    <t>210</t>
  </si>
  <si>
    <t>Moldova_210</t>
  </si>
  <si>
    <t>https://kobocat.unhcr.org/media/original?media_file=im_moldova%2Fattachments%2Fc62dc4fd8ec6461698a9b7a925e7d718%2F1626986c-4734-4fec-b072-5309898bcab4%2Faudit.csv</t>
  </si>
  <si>
    <t>89828520</t>
  </si>
  <si>
    <t>211</t>
  </si>
  <si>
    <t>Moldova_211</t>
  </si>
  <si>
    <t>https://kobocat.unhcr.org/media/original?media_file=im_moldova%2Fattachments%2Fc62dc4fd8ec6461698a9b7a925e7d718%2Fb620545f-1175-4522-96fc-0db929b5ec0e%2Faudit.csv</t>
  </si>
  <si>
    <t>89829719</t>
  </si>
  <si>
    <t>212</t>
  </si>
  <si>
    <t>Moldova_212</t>
  </si>
  <si>
    <t>https://kobocat.unhcr.org/media/original?media_file=im_moldova%2Fattachments%2Fc62dc4fd8ec6461698a9b7a925e7d718%2F2beaa86a-d60e-41c0-9375-8c0c9540c880%2Faudit.csv</t>
  </si>
  <si>
    <t>visit_relatives access_healthcare</t>
  </si>
  <si>
    <t>89831944</t>
  </si>
  <si>
    <t>213</t>
  </si>
  <si>
    <t>Moldova_213</t>
  </si>
  <si>
    <t>1700</t>
  </si>
  <si>
    <t>https://kobocat.unhcr.org/media/original?media_file=im_moldova%2Fattachments%2Fc62dc4fd8ec6461698a9b7a925e7d718%2F79dbbfe8-b49f-40b9-8a07-bba200d7d7d5%2Faudit.csv</t>
  </si>
  <si>
    <t>telephone_calls social_media face_to_face_interactions</t>
  </si>
  <si>
    <t>89833409</t>
  </si>
  <si>
    <t>214</t>
  </si>
  <si>
    <t>Moldova_214</t>
  </si>
  <si>
    <t>0.55000000000000004</t>
  </si>
  <si>
    <t>https://kobocat.unhcr.org/media/original?media_file=im_moldova%2Fattachments%2Fc62dc4fd8ec6461698a9b7a925e7d718%2Ff976a434-273a-4bec-93f1-f73c9e477d0c%2Faudit.csv</t>
  </si>
  <si>
    <t>89834514</t>
  </si>
  <si>
    <t>215</t>
  </si>
  <si>
    <t>Moldova_215</t>
  </si>
  <si>
    <t>https://kobocat.unhcr.org/media/original?media_file=im_moldova%2Fattachments%2Fc62dc4fd8ec6461698a9b7a925e7d718%2F5eadc84d-72c7-42d8-9210-90f604274a2e%2Faudit.csv</t>
  </si>
  <si>
    <t>89835969</t>
  </si>
  <si>
    <t>216</t>
  </si>
  <si>
    <t>Moldova_216</t>
  </si>
  <si>
    <t>https://kobocat.unhcr.org/media/original?media_file=im_moldova%2Fattachments%2Fc62dc4fd8ec6461698a9b7a925e7d718%2F1d086a51-2cb0-414e-b4e5-4577c772c762%2Faudit.csv</t>
  </si>
  <si>
    <t>89835971</t>
  </si>
  <si>
    <t>217</t>
  </si>
  <si>
    <t>Moldova_217</t>
  </si>
  <si>
    <t>https://kobocat.unhcr.org/media/original?media_file=im_moldova%2Fattachments%2Fc62dc4fd8ec6461698a9b7a925e7d718%2F59c1601d-c887-415f-90e3-00e35d2ba47d%2Faudit.csv</t>
  </si>
  <si>
    <t>89835972</t>
  </si>
  <si>
    <t>218</t>
  </si>
  <si>
    <t>Moldova_218</t>
  </si>
  <si>
    <t>https://kobocat.unhcr.org/media/original?media_file=im_moldova%2Fattachments%2Fc62dc4fd8ec6461698a9b7a925e7d718%2F90d1dde4-f968-43c3-a85f-15af9a136f15%2Faudit.csv</t>
  </si>
  <si>
    <t>lack_trust_host_country stigma_shame geographic_barriers financial_constraints</t>
  </si>
  <si>
    <t>check_conditions visit_relatives get_supplies family_matters</t>
  </si>
  <si>
    <t>89836085</t>
  </si>
  <si>
    <t>219</t>
  </si>
  <si>
    <t>Moldova_219</t>
  </si>
  <si>
    <t>https://kobocat.unhcr.org/media/original?media_file=im_moldova%2Fattachments%2Fc62dc4fd8ec6461698a9b7a925e7d718%2Fbf9fe577-d46f-4c89-8a18-c4f8c40d2aca%2Faudit.csv</t>
  </si>
  <si>
    <t>89838136</t>
  </si>
  <si>
    <t>220</t>
  </si>
  <si>
    <t>Moldova_220</t>
  </si>
  <si>
    <t>266.67</t>
  </si>
  <si>
    <t>https://kobocat.unhcr.org/media/original?media_file=im_moldova%2Fattachments%2Fc62dc4fd8ec6461698a9b7a925e7d718%2Fd7cb6c73-f460-4f15-96d9-0e48dfd08662%2Faudit.csv</t>
  </si>
  <si>
    <t>89841024</t>
  </si>
  <si>
    <t>221</t>
  </si>
  <si>
    <t>Moldova_221</t>
  </si>
  <si>
    <t>https://kobocat.unhcr.org/media/original?media_file=im_moldova%2Fattachments%2Fc62dc4fd8ec6461698a9b7a925e7d718%2F6e92a92a-e714-45c7-bbb6-c4d42c8a1ffa%2Faudit.csv</t>
  </si>
  <si>
    <t>89842831</t>
  </si>
  <si>
    <t>222</t>
  </si>
  <si>
    <t>Moldova_222</t>
  </si>
  <si>
    <t>https://kobocat.unhcr.org/media/original?media_file=im_moldova%2Fattachments%2Fc62dc4fd8ec6461698a9b7a925e7d718%2F7cd48179-3e09-4159-b96a-b6120e8ef73b%2Faudit.csv</t>
  </si>
  <si>
    <t>89844029</t>
  </si>
  <si>
    <t>223</t>
  </si>
  <si>
    <t>Moldova_223</t>
  </si>
  <si>
    <t>1866.67</t>
  </si>
  <si>
    <t>https://kobocat.unhcr.org/media/original?media_file=im_moldova%2Fattachments%2Fc62dc4fd8ec6461698a9b7a925e7d718%2F77e2831e-c406-4aa5-8319-17f03ac82b72%2Faudit.csv</t>
  </si>
  <si>
    <t>89844036</t>
  </si>
  <si>
    <t>224</t>
  </si>
  <si>
    <t>Moldova_224</t>
  </si>
  <si>
    <t>https://kobocat.unhcr.org/media/original?media_file=im_moldova%2Fattachments%2Fc62dc4fd8ec6461698a9b7a925e7d718%2F201b2fd3-11e8-4117-af2c-d0709307bc29%2Faudit.csv</t>
  </si>
  <si>
    <t>89845077</t>
  </si>
  <si>
    <t>225</t>
  </si>
  <si>
    <t>Moldova_225</t>
  </si>
  <si>
    <t>2216.67</t>
  </si>
  <si>
    <t>3755.87</t>
  </si>
  <si>
    <t>https://kobocat.unhcr.org/media/original?media_file=im_moldova%2Fattachments%2Fc62dc4fd8ec6461698a9b7a925e7d718%2F89bcfa30-840f-40c7-a2dc-265c12b394f9%2Faudit.csv</t>
  </si>
  <si>
    <t>90050967</t>
  </si>
  <si>
    <t>226</t>
  </si>
  <si>
    <t>Moldova_226</t>
  </si>
  <si>
    <t>https://kobocat.unhcr.org/media/original?media_file=im_moldova%2Fattachments%2Fc62dc4fd8ec6461698a9b7a925e7d718%2Fce850270-8449-4f75-b09b-8934c7d1d113%2Faudit.csv</t>
  </si>
  <si>
    <t>telephone_calls social_media messaging_apps face_to_face_interactions online_form email complaint_suggestion_box</t>
  </si>
  <si>
    <t>verbal_aggression discriminatory_behavior comments_social_media comments_news_forums</t>
  </si>
  <si>
    <t>lack_trust_host_country lack_awareness stigma_shame fear_retaliation discrimination_bias</t>
  </si>
  <si>
    <t>confiscation_id_papers discrimination_persecution verbal_harassment</t>
  </si>
  <si>
    <t>increased_vulnerability_to_violence_online worsened_mental_health_and_psycho_social_wellbeing psychological_violence_in_the_community</t>
  </si>
  <si>
    <t>psychological_violence_in_the_community physical_violence_in_the_community</t>
  </si>
  <si>
    <t>parental_benefit old_age_pension</t>
  </si>
  <si>
    <t>access_healthcare visit_relatives get_documents</t>
  </si>
  <si>
    <t>90064109</t>
  </si>
  <si>
    <t>227</t>
  </si>
  <si>
    <t>Moldova_227</t>
  </si>
  <si>
    <t>2066.67</t>
  </si>
  <si>
    <t>https://kobocat.unhcr.org/media/original?media_file=im_moldova%2Fattachments%2Fc62dc4fd8ec6461698a9b7a925e7d718%2Fe9a6b61f-58bc-4a0a-bf42-f6e11125af07%2Faudit.csv</t>
  </si>
  <si>
    <t>insufficient_sleeping_materials lack_of_showers_toilets lack_of_hot_water unable_to_cook_store_food</t>
  </si>
  <si>
    <t>stigma_shame fear_retaliation lack_trust_host_country</t>
  </si>
  <si>
    <t>90069833</t>
  </si>
  <si>
    <t>228</t>
  </si>
  <si>
    <t>Moldova_228</t>
  </si>
  <si>
    <t>https://kobocat.unhcr.org/media/original?media_file=im_moldova%2Fattachments%2Fc62dc4fd8ec6461698a9b7a925e7d718%2Fc15e5ab2-508a-49b7-82ef-ad36688b1c40%2Faudit.csv</t>
  </si>
  <si>
    <t>robbery threatened_violence sexual_harassment</t>
  </si>
  <si>
    <t>visit_relatives check_property get_supplies</t>
  </si>
  <si>
    <t>90072637</t>
  </si>
  <si>
    <t>229</t>
  </si>
  <si>
    <t>Moldova_229</t>
  </si>
  <si>
    <t>341.67</t>
  </si>
  <si>
    <t>https://kobocat.unhcr.org/media/original?media_file=im_moldova%2Fattachments%2Fc62dc4fd8ec6461698a9b7a925e7d718%2F70a1bf0c-6c87-469e-bb43-a85772f99338%2Faudit.csv</t>
  </si>
  <si>
    <t>90075152</t>
  </si>
  <si>
    <t>230</t>
  </si>
  <si>
    <t>Moldova_230</t>
  </si>
  <si>
    <t>https://kobocat.unhcr.org/media/original?media_file=im_moldova%2Fattachments%2Fc62dc4fd8ec6461698a9b7a925e7d718%2F274c6470-c3ad-4333-979d-c7aeb2d43559%2Faudit.csv</t>
  </si>
  <si>
    <t>90079703</t>
  </si>
  <si>
    <t>231</t>
  </si>
  <si>
    <t>Moldova_231</t>
  </si>
  <si>
    <t>https://kobocat.unhcr.org/media/original?media_file=im_moldova%2Fattachments%2Fc62dc4fd8ec6461698a9b7a925e7d718%2F323601a5-435e-4c7e-aa2d-f2d1df8d8a45%2Faudit.csv</t>
  </si>
  <si>
    <t>90085135</t>
  </si>
  <si>
    <t>232</t>
  </si>
  <si>
    <t>Moldova_232</t>
  </si>
  <si>
    <t>https://kobocat.unhcr.org/media/original?media_file=im_moldova%2Fattachments%2Fc62dc4fd8ec6461698a9b7a925e7d718%2F90a4c7a6-d260-4219-ac35-11fb61d98d39%2Faudit.csv</t>
  </si>
  <si>
    <t>employment_income social_protection_host_govt</t>
  </si>
  <si>
    <t>90086187</t>
  </si>
  <si>
    <t>233</t>
  </si>
  <si>
    <t>Moldova_233</t>
  </si>
  <si>
    <t>https://kobocat.unhcr.org/media/original?media_file=im_moldova%2Fattachments%2Fc62dc4fd8ec6461698a9b7a925e7d718%2F2d00876b-f2bb-473b-871b-4be7670902ab%2Faudit.csv</t>
  </si>
  <si>
    <t>90086197</t>
  </si>
  <si>
    <t>234</t>
  </si>
  <si>
    <t>Moldova_234</t>
  </si>
  <si>
    <t>https://kobocat.unhcr.org/media/original?media_file=im_moldova%2Fattachments%2Fc62dc4fd8ec6461698a9b7a925e7d718%2Fafb48530-0b39-4db2-a1b7-0a4745604e46%2Faudit.csv</t>
  </si>
  <si>
    <t>90086203</t>
  </si>
  <si>
    <t>235</t>
  </si>
  <si>
    <t>Moldova_235</t>
  </si>
  <si>
    <t>0.66</t>
  </si>
  <si>
    <t>https://kobocat.unhcr.org/media/original?media_file=im_moldova%2Fattachments%2Fc62dc4fd8ec6461698a9b7a925e7d718%2F3722a68e-5b7e-40c5-97eb-b88072d8d476%2Faudit.csv</t>
  </si>
  <si>
    <t>90086207</t>
  </si>
  <si>
    <t>236</t>
  </si>
  <si>
    <t>Moldova_236</t>
  </si>
  <si>
    <t>https://kobocat.unhcr.org/media/original?media_file=im_moldova%2Fattachments%2Fc62dc4fd8ec6461698a9b7a925e7d718%2Fccff9d98-a170-481a-bb7f-40e3782f74f5%2Faudit.csv</t>
  </si>
  <si>
    <t>90090401</t>
  </si>
  <si>
    <t>237</t>
  </si>
  <si>
    <t>Moldova_237</t>
  </si>
  <si>
    <t>1933.33</t>
  </si>
  <si>
    <t>https://kobocat.unhcr.org/media/original?media_file=im_moldova%2Fattachments%2Fc62dc4fd8ec6461698a9b7a925e7d718%2Fecb4c1cc-e433-4162-98e4-e89d4aafa9c4%2Faudit.csv</t>
  </si>
  <si>
    <t>90090770</t>
  </si>
  <si>
    <t>238</t>
  </si>
  <si>
    <t>Moldova_238</t>
  </si>
  <si>
    <t>933.32999999999993</t>
  </si>
  <si>
    <t>https://kobocat.unhcr.org/media/original?media_file=im_moldova%2Fattachments%2Fc62dc4fd8ec6461698a9b7a925e7d718%2F143a9950-b6dd-4dc3-8a7a-93305161f6e4%2Faudit.csv</t>
  </si>
  <si>
    <t>90093836</t>
  </si>
  <si>
    <t>239</t>
  </si>
  <si>
    <t>Moldova_239</t>
  </si>
  <si>
    <t>2283.33</t>
  </si>
  <si>
    <t>1539.91</t>
  </si>
  <si>
    <t>https://kobocat.unhcr.org/media/original?media_file=im_moldova%2Fattachments%2Fc62dc4fd8ec6461698a9b7a925e7d718%2Faccdcef2-f292-42c8-b330-1b298761759d%2Faudit.csv</t>
  </si>
  <si>
    <t>90093880</t>
  </si>
  <si>
    <t>240</t>
  </si>
  <si>
    <t>Moldova_240</t>
  </si>
  <si>
    <t>https://kobocat.unhcr.org/media/original?media_file=im_moldova%2Fattachments%2Fc62dc4fd8ec6461698a9b7a925e7d718%2Fbdd4c1e6-4a67-4769-bff3-5a8c19665c63%2Faudit.csv</t>
  </si>
  <si>
    <t>lack_trained_professionals discrimination_bias lack_trust_host_country</t>
  </si>
  <si>
    <t>90094932</t>
  </si>
  <si>
    <t>241</t>
  </si>
  <si>
    <t>Moldova_241</t>
  </si>
  <si>
    <t>https://kobocat.unhcr.org/media/original?media_file=im_moldova%2Fattachments%2Fc62dc4fd8ec6461698a9b7a925e7d718%2Fa7007bd2-193e-485f-9931-d048ae92d5b8%2Faudit.csv</t>
  </si>
  <si>
    <t>telephone_calls messaging_apps</t>
  </si>
  <si>
    <t>90095156</t>
  </si>
  <si>
    <t>242</t>
  </si>
  <si>
    <t>Moldova_242</t>
  </si>
  <si>
    <t>https://kobocat.unhcr.org/media/original?media_file=im_moldova%2Fattachments%2Fc62dc4fd8ec6461698a9b7a925e7d718%2F862c7fcc-063f-4167-9139-15db60e5cea4%2Faudit.csv</t>
  </si>
  <si>
    <t>telephone_calls email complaint_suggestion_box</t>
  </si>
  <si>
    <t>access_healthcare family_matters</t>
  </si>
  <si>
    <t>90097668</t>
  </si>
  <si>
    <t>243</t>
  </si>
  <si>
    <t>Moldova_243</t>
  </si>
  <si>
    <t>1200</t>
  </si>
  <si>
    <t>https://kobocat.unhcr.org/media/original?media_file=im_moldova%2Fattachments%2Fc62dc4fd8ec6461698a9b7a925e7d718%2F39ef2049-e7e3-4474-93f3-7fed0e4dcda9%2Faudit.csv</t>
  </si>
  <si>
    <t>90169327</t>
  </si>
  <si>
    <t>244</t>
  </si>
  <si>
    <t>Moldova_244</t>
  </si>
  <si>
    <t>https://kobocat.unhcr.org/media/original?media_file=im_moldova%2Fattachments%2Fc62dc4fd8ec6461698a9b7a925e7d718%2Feedb6fb7-45a3-405b-9da0-f15b48f63d4f%2Faudit.csv</t>
  </si>
  <si>
    <t>90173025</t>
  </si>
  <si>
    <t>245</t>
  </si>
  <si>
    <t>Moldova_245</t>
  </si>
  <si>
    <t>https://kobocat.unhcr.org/media/original?media_file=im_moldova%2Fattachments%2Fc62dc4fd8ec6461698a9b7a925e7d718%2Fb3a168cf-3ab4-4582-a7f4-dcecb3761585%2Faudit.csv</t>
  </si>
  <si>
    <t>stigma_shame lack_trust_host_country discrimination_bias</t>
  </si>
  <si>
    <t>90177493</t>
  </si>
  <si>
    <t>246</t>
  </si>
  <si>
    <t>Moldova_246</t>
  </si>
  <si>
    <t>https://kobocat.unhcr.org/media/original?media_file=im_moldova%2Fattachments%2Fc62dc4fd8ec6461698a9b7a925e7d718%2F1869fc68-e8b4-4382-aa7b-edc77a5ebe6d%2Faudit.csv</t>
  </si>
  <si>
    <t>90178963</t>
  </si>
  <si>
    <t>247</t>
  </si>
  <si>
    <t>Moldova_247</t>
  </si>
  <si>
    <t>https://kobocat.unhcr.org/media/original?media_file=im_moldova%2Fattachments%2Fc62dc4fd8ec6461698a9b7a925e7d718%2Fb1c28484-0960-46cb-bca1-cfe7974ddbd6%2Faudit.csv</t>
  </si>
  <si>
    <t>lack_awareness lack_trust_host_country stigma_shame</t>
  </si>
  <si>
    <t>90181863</t>
  </si>
  <si>
    <t>248</t>
  </si>
  <si>
    <t>Moldova_248</t>
  </si>
  <si>
    <t>1183.33</t>
  </si>
  <si>
    <t>https://kobocat.unhcr.org/media/original?media_file=im_moldova%2Fattachments%2Fc62dc4fd8ec6461698a9b7a925e7d718%2F1dea09b5-6890-4c9d-a52e-70b92b8761df%2Faudit.csv</t>
  </si>
  <si>
    <t>telephone_calls messaging_apps email</t>
  </si>
  <si>
    <t>90195605</t>
  </si>
  <si>
    <t>249</t>
  </si>
  <si>
    <t>Moldova_249</t>
  </si>
  <si>
    <t>https://kobocat.unhcr.org/media/original?media_file=im_moldova%2Fattachments%2Fc62dc4fd8ec6461698a9b7a925e7d718%2F381a6585-ce81-40b7-8900-d0c46b60f2f7%2Faudit.csv</t>
  </si>
  <si>
    <t>90198412</t>
  </si>
  <si>
    <t>Moldova_250</t>
  </si>
  <si>
    <t xml:space="preserve">health helpline </t>
  </si>
  <si>
    <t>https://kobocat.unhcr.org/media/original?media_file=im_moldova%2Fattachments%2Fc62dc4fd8ec6461698a9b7a925e7d718%2F44a5cefa-cf57-49ee-9a04-c952a06efd05%2Faudit.csv</t>
  </si>
  <si>
    <t>90199135</t>
  </si>
  <si>
    <t>251</t>
  </si>
  <si>
    <t>Moldova_251</t>
  </si>
  <si>
    <t>2159.62</t>
  </si>
  <si>
    <t>https://kobocat.unhcr.org/media/original?media_file=im_moldova%2Fattachments%2Fc62dc4fd8ec6461698a9b7a925e7d718%2F6f905846-2920-47f6-8f99-f5b4858a15c6%2Faudit.csv</t>
  </si>
  <si>
    <t>telephone_calls email face_to_face_interactions</t>
  </si>
  <si>
    <t>90200849</t>
  </si>
  <si>
    <t>252</t>
  </si>
  <si>
    <t>Moldova_252</t>
  </si>
  <si>
    <t>https://kobocat.unhcr.org/media/original?media_file=im_moldova%2Fattachments%2Fc62dc4fd8ec6461698a9b7a925e7d718%2Fd41db12c-f5e0-436e-a0a4-41d79db79179%2Faudit.csv</t>
  </si>
  <si>
    <t>90204395</t>
  </si>
  <si>
    <t>253</t>
  </si>
  <si>
    <t>Moldova_253</t>
  </si>
  <si>
    <t>https://kobocat.unhcr.org/media/original?media_file=im_moldova%2Fattachments%2Fc62dc4fd8ec6461698a9b7a925e7d718%2Fd5773936-5dce-4fd4-9d55-5c6cbf175ea8%2Faudit.csv</t>
  </si>
  <si>
    <t>90206226</t>
  </si>
  <si>
    <t>254</t>
  </si>
  <si>
    <t>Moldova_254</t>
  </si>
  <si>
    <t>516.66999999999996</t>
  </si>
  <si>
    <t>https://kobocat.unhcr.org/media/original?media_file=im_moldova%2Fattachments%2Fc62dc4fd8ec6461698a9b7a925e7d718%2Fc1e9bbd1-b0af-42d0-971b-471fe21f68a7%2Faudit.csv</t>
  </si>
  <si>
    <t>complaint_suggestion_box face_to_face_interactions</t>
  </si>
  <si>
    <t>90206395</t>
  </si>
  <si>
    <t>255</t>
  </si>
  <si>
    <t>Moldova_255</t>
  </si>
  <si>
    <t>1483.33</t>
  </si>
  <si>
    <t>https://kobocat.unhcr.org/media/original?media_file=im_moldova%2Fattachments%2Fc62dc4fd8ec6461698a9b7a925e7d718%2Fa27f45b9-7d1b-4b07-a931-8afff572f6d0%2Faudit.csv</t>
  </si>
  <si>
    <t>90209471</t>
  </si>
  <si>
    <t>256</t>
  </si>
  <si>
    <t>Moldova_256</t>
  </si>
  <si>
    <t>516.42999999999995</t>
  </si>
  <si>
    <t>https://kobocat.unhcr.org/media/original?media_file=im_moldova%2Fattachments%2Fc62dc4fd8ec6461698a9b7a925e7d718%2F5c494f62-f377-4a1a-a033-8f177a8f7b8f%2Faudit.csv</t>
  </si>
  <si>
    <t>90212178</t>
  </si>
  <si>
    <t>257</t>
  </si>
  <si>
    <t>Moldova_257</t>
  </si>
  <si>
    <t>https://kobocat.unhcr.org/media/original?media_file=im_moldova%2Fattachments%2Fc62dc4fd8ec6461698a9b7a925e7d718%2F4e5c9405-0ab8-4739-a3b0-aa8cf3ae025d%2Faudit.csv</t>
  </si>
  <si>
    <t>fear_retaliation language_cultural_barriers</t>
  </si>
  <si>
    <t>90213691</t>
  </si>
  <si>
    <t>258</t>
  </si>
  <si>
    <t>Moldova_258</t>
  </si>
  <si>
    <t>0.68</t>
  </si>
  <si>
    <t>350</t>
  </si>
  <si>
    <t>https://kobocat.unhcr.org/media/original?media_file=im_moldova%2Fattachments%2Fc62dc4fd8ec6461698a9b7a925e7d718%2Fb549e73b-dd7f-4fd6-aa41-2275f123b121%2Faudit.csv</t>
  </si>
  <si>
    <t>90222352</t>
  </si>
  <si>
    <t>259</t>
  </si>
  <si>
    <t>Moldova_259</t>
  </si>
  <si>
    <t>https://kobocat.unhcr.org/media/original?media_file=im_moldova%2Fattachments%2Fc62dc4fd8ec6461698a9b7a925e7d718%2Fd47631dc-4c32-49c7-9519-f65991b623d5%2Faudit.csv</t>
  </si>
  <si>
    <t>90222354</t>
  </si>
  <si>
    <t>260</t>
  </si>
  <si>
    <t>Moldova_260</t>
  </si>
  <si>
    <t>https://kobocat.unhcr.org/media/original?media_file=im_moldova%2Fattachments%2Fc62dc4fd8ec6461698a9b7a925e7d718%2F385f670b-4ed5-49a4-99cd-962e72f13152%2Faudit.csv</t>
  </si>
  <si>
    <t>90222355</t>
  </si>
  <si>
    <t>261</t>
  </si>
  <si>
    <t>Moldova_261</t>
  </si>
  <si>
    <t>https://kobocat.unhcr.org/media/original?media_file=im_moldova%2Fattachments%2Fc62dc4fd8ec6461698a9b7a925e7d718%2Fc9ca7bff-cc20-4620-ab39-e0851502b48d%2Faudit.csv</t>
  </si>
  <si>
    <t>90222357</t>
  </si>
  <si>
    <t>262</t>
  </si>
  <si>
    <t>Moldova_262</t>
  </si>
  <si>
    <t>https://kobocat.unhcr.org/media/original?media_file=im_moldova%2Fattachments%2Fc62dc4fd8ec6461698a9b7a925e7d718%2Fd68a7546-d069-4f36-b808-ba4eade6f811%2Faudit.csv</t>
  </si>
  <si>
    <t>90222358</t>
  </si>
  <si>
    <t>263</t>
  </si>
  <si>
    <t>Moldova_263</t>
  </si>
  <si>
    <t>https://kobocat.unhcr.org/media/original?media_file=im_moldova%2Fattachments%2Fc62dc4fd8ec6461698a9b7a925e7d718%2F84db1fcc-1407-4af4-99fe-4dbafe47c953%2Faudit.csv</t>
  </si>
  <si>
    <t>90289434</t>
  </si>
  <si>
    <t>264</t>
  </si>
  <si>
    <t>Moldova_264</t>
  </si>
  <si>
    <t>https://kobocat.unhcr.org/media/original?media_file=im_moldova%2Fattachments%2Fc62dc4fd8ec6461698a9b7a925e7d718%2Ff56ddb1a-5d24-469f-8940-9030eaa86fd9%2Faudit.csv</t>
  </si>
  <si>
    <t>90289897</t>
  </si>
  <si>
    <t>265</t>
  </si>
  <si>
    <t>Moldova_265</t>
  </si>
  <si>
    <t>0.83</t>
  </si>
  <si>
    <t>https://kobocat.unhcr.org/media/original?media_file=im_moldova%2Fattachments%2Fc62dc4fd8ec6461698a9b7a925e7d718%2F7f41dd82-eced-4ffe-a078-7dac908d9a8d%2Faudit.csv</t>
  </si>
  <si>
    <t>90297035</t>
  </si>
  <si>
    <t>266</t>
  </si>
  <si>
    <t>Moldova_266</t>
  </si>
  <si>
    <t>https://kobocat.unhcr.org/media/original?media_file=im_moldova%2Fattachments%2Fc62dc4fd8ec6461698a9b7a925e7d718%2F3e2f7f1d-9a3a-4edf-842d-8fbd35e52d56%2Faudit.csv</t>
  </si>
  <si>
    <t>cash_assistance transfers_outside_ukraine transfers_ukraine</t>
  </si>
  <si>
    <t>90299550</t>
  </si>
  <si>
    <t>267</t>
  </si>
  <si>
    <t>Moldova_267</t>
  </si>
  <si>
    <t>https://kobocat.unhcr.org/media/original?media_file=im_moldova%2Fattachments%2Fc62dc4fd8ec6461698a9b7a925e7d718%2Fb2aebb34-501c-4cd9-afad-55a44d14bd7c%2Faudit.csv</t>
  </si>
  <si>
    <t>90305639</t>
  </si>
  <si>
    <t>268</t>
  </si>
  <si>
    <t>Moldova_268</t>
  </si>
  <si>
    <t>1643.19</t>
  </si>
  <si>
    <t>https://kobocat.unhcr.org/media/original?media_file=im_moldova%2Fattachments%2Fc62dc4fd8ec6461698a9b7a925e7d718%2F76e3c8d6-3b92-4953-8d4e-ce36c2c4bddb%2Faudit.csv</t>
  </si>
  <si>
    <t>physical_violence_in_the_community worsened_mental_health_and_psycho_social_wellbeing psychological_violence_in_the_community</t>
  </si>
  <si>
    <t>90306196</t>
  </si>
  <si>
    <t>269</t>
  </si>
  <si>
    <t>Moldova_269</t>
  </si>
  <si>
    <t>0.78</t>
  </si>
  <si>
    <t>https://kobocat.unhcr.org/media/original?media_file=im_moldova%2Fattachments%2Fc62dc4fd8ec6461698a9b7a925e7d718%2F867acf03-ba84-42d3-9c24-178443bd5989%2Faudit.csv</t>
  </si>
  <si>
    <t>telephone_calls online_form face_to_face_interactions complaint_suggestion_box</t>
  </si>
  <si>
    <t>90307247</t>
  </si>
  <si>
    <t>270</t>
  </si>
  <si>
    <t>Moldova_270</t>
  </si>
  <si>
    <t>https://kobocat.unhcr.org/media/original?media_file=im_moldova%2Fattachments%2Fc62dc4fd8ec6461698a9b7a925e7d718%2F2810c36b-1808-43cd-beb9-a49fe15ee383%2Faudit.csv</t>
  </si>
  <si>
    <t>90308725</t>
  </si>
  <si>
    <t>271</t>
  </si>
  <si>
    <t>Moldova_271</t>
  </si>
  <si>
    <t>https://kobocat.unhcr.org/media/original?media_file=im_moldova%2Fattachments%2Fc62dc4fd8ec6461698a9b7a925e7d718%2F96f8efe8-661a-4a35-acbf-d82cb116997e%2Faudit.csv</t>
  </si>
  <si>
    <t>humanitarian_financial_vouchers humanitarian_distributions humanitarian_financial_cash</t>
  </si>
  <si>
    <t>Accommodation and/or utilities payments</t>
  </si>
  <si>
    <t>90310404</t>
  </si>
  <si>
    <t>272</t>
  </si>
  <si>
    <t>Moldova_272</t>
  </si>
  <si>
    <t>1.25</t>
  </si>
  <si>
    <t>3896.71</t>
  </si>
  <si>
    <t>https://kobocat.unhcr.org/media/original?media_file=im_moldova%2Fattachments%2Fc62dc4fd8ec6461698a9b7a925e7d718%2Fe3a101a3-d45f-4e1d-a90f-77262649fa4c%2Faudit.csv</t>
  </si>
  <si>
    <t>90315840</t>
  </si>
  <si>
    <t>273</t>
  </si>
  <si>
    <t>Moldova_273</t>
  </si>
  <si>
    <t>0.73</t>
  </si>
  <si>
    <t>https://kobocat.unhcr.org/media/original?media_file=im_moldova%2Fattachments%2Fc62dc4fd8ec6461698a9b7a925e7d718%2F7340ae25-a7c9-4eee-b70a-c0bfeaeb8ded%2Faudit.csv</t>
  </si>
  <si>
    <t>90315846</t>
  </si>
  <si>
    <t>274</t>
  </si>
  <si>
    <t>Moldova_274</t>
  </si>
  <si>
    <t>https://kobocat.unhcr.org/media/original?media_file=im_moldova%2Fattachments%2Fc62dc4fd8ec6461698a9b7a925e7d718%2Fd3b16a68-7c25-4088-8a1c-6ce9df0bff0c%2Faudit.csv</t>
  </si>
  <si>
    <t>90317961</t>
  </si>
  <si>
    <t>275</t>
  </si>
  <si>
    <t>Moldova_275</t>
  </si>
  <si>
    <t>https://kobocat.unhcr.org/media/original?media_file=im_moldova%2Fattachments%2Fc62dc4fd8ec6461698a9b7a925e7d718%2Fcfda2d41-183e-4a9d-9037-686abc0f96d5%2Faudit.csv</t>
  </si>
  <si>
    <t>telephone_calls social_media online_form email</t>
  </si>
  <si>
    <t>90318877</t>
  </si>
  <si>
    <t>276</t>
  </si>
  <si>
    <t>Moldova_276</t>
  </si>
  <si>
    <t>https://kobocat.unhcr.org/media/original?media_file=im_moldova%2Fattachments%2Fc62dc4fd8ec6461698a9b7a925e7d718%2Fd13fb783-ac02-42ea-98f5-1943f03f5649%2Faudit.csv</t>
  </si>
  <si>
    <t>90320114</t>
  </si>
  <si>
    <t>277</t>
  </si>
  <si>
    <t>Moldova_277</t>
  </si>
  <si>
    <t>https://kobocat.unhcr.org/media/original?media_file=im_moldova%2Fattachments%2Fc62dc4fd8ec6461698a9b7a925e7d718%2F8e391fb3-4a02-43c8-98c7-9dba1c007844%2Faudit.csv</t>
  </si>
  <si>
    <t>visit_relatives get_documents family_matters</t>
  </si>
  <si>
    <t>90320581</t>
  </si>
  <si>
    <t>278</t>
  </si>
  <si>
    <t>Moldova_278</t>
  </si>
  <si>
    <t>566.66999999999996</t>
  </si>
  <si>
    <t>https://kobocat.unhcr.org/media/original?media_file=im_moldova%2Fattachments%2Fc62dc4fd8ec6461698a9b7a925e7d718%2Fd83fad6d-ade5-4af3-a0d1-37355d3f38df%2Faudit.csv</t>
  </si>
  <si>
    <t>90322277</t>
  </si>
  <si>
    <t>279</t>
  </si>
  <si>
    <t>Moldova_279</t>
  </si>
  <si>
    <t>1800</t>
  </si>
  <si>
    <t>https://kobocat.unhcr.org/media/original?media_file=im_moldova%2Fattachments%2Fc62dc4fd8ec6461698a9b7a925e7d718%2Fd53c3eeb-371f-450d-a43c-c18a136b75e2%2Faudit.csv</t>
  </si>
  <si>
    <t>access_benefits get_documents</t>
  </si>
  <si>
    <t>90323375</t>
  </si>
  <si>
    <t>280</t>
  </si>
  <si>
    <t>Moldova_280</t>
  </si>
  <si>
    <t>https://kobocat.unhcr.org/media/original?media_file=im_moldova%2Fattachments%2Fc62dc4fd8ec6461698a9b7a925e7d718%2F65c9ffcf-9536-458e-89aa-0a30016da909%2Faudit.csv</t>
  </si>
  <si>
    <t>humanitarian_financial_vouchers humanitarian_financial_cash humanitarian_distributions</t>
  </si>
  <si>
    <t>90324618</t>
  </si>
  <si>
    <t>281</t>
  </si>
  <si>
    <t>Moldova_281</t>
  </si>
  <si>
    <t>https://kobocat.unhcr.org/media/original?media_file=im_moldova%2Fattachments%2Fc62dc4fd8ec6461698a9b7a925e7d718%2F353eed18-7be9-4cac-913c-dc4667b55a8e%2Faudit.csv</t>
  </si>
  <si>
    <t>lack_of_showers_toilets unable_to_keep_warm_cool disposal_of_waste_system</t>
  </si>
  <si>
    <t>90328751</t>
  </si>
  <si>
    <t>282</t>
  </si>
  <si>
    <t>Moldova_282</t>
  </si>
  <si>
    <t>https://kobocat.unhcr.org/media/original?media_file=im_moldova%2Fattachments%2Fc62dc4fd8ec6461698a9b7a925e7d718%2Fff74b53b-3b7f-47d4-81d0-57a8b1d8de94%2Faudit.csv</t>
  </si>
  <si>
    <t>90331927</t>
  </si>
  <si>
    <t>283</t>
  </si>
  <si>
    <t>Moldova_283</t>
  </si>
  <si>
    <t>https://kobocat.unhcr.org/media/original?media_file=im_moldova%2Fattachments%2Fc62dc4fd8ec6461698a9b7a925e7d718%2F7746007e-a9fb-4834-bbbe-db7a78a0ccc9%2Faudit.csv</t>
  </si>
  <si>
    <t>90409556</t>
  </si>
  <si>
    <t>284</t>
  </si>
  <si>
    <t>Moldova_284</t>
  </si>
  <si>
    <t>https://kobocat.unhcr.org/media/original?media_file=im_moldova%2Fattachments%2Fc62dc4fd8ec6461698a9b7a925e7d718%2Fb1c9a3de-9b19-40c1-8a18-deb00c9f2c35%2Faudit.csv</t>
  </si>
  <si>
    <t>90409957</t>
  </si>
  <si>
    <t>285</t>
  </si>
  <si>
    <t>Moldova_285</t>
  </si>
  <si>
    <t>https://kobocat.unhcr.org/media/original?media_file=im_moldova%2Fattachments%2Fc62dc4fd8ec6461698a9b7a925e7d718%2F82de41ed-05d8-4252-a315-5446ca7005fa%2Faudit.csv</t>
  </si>
  <si>
    <t>stigma_shame lack_trust_host_country fear_retaliation</t>
  </si>
  <si>
    <t>90416373</t>
  </si>
  <si>
    <t>286</t>
  </si>
  <si>
    <t>Moldova_286</t>
  </si>
  <si>
    <t>https://kobocat.unhcr.org/media/original?media_file=im_moldova%2Fattachments%2Fc62dc4fd8ec6461698a9b7a925e7d718%2Fd3208c9e-ea2e-4e35-b9cf-b20a2bb7bd59%2Faudit.csv</t>
  </si>
  <si>
    <t>90418257</t>
  </si>
  <si>
    <t>287</t>
  </si>
  <si>
    <t>Moldova_287</t>
  </si>
  <si>
    <t>https://kobocat.unhcr.org/media/original?media_file=im_moldova%2Fattachments%2Fc62dc4fd8ec6461698a9b7a925e7d718%2F109afd14-ab80-4d69-aa1c-3e7f3f871aa6%2Faudit.csv</t>
  </si>
  <si>
    <t>90422288</t>
  </si>
  <si>
    <t>288</t>
  </si>
  <si>
    <t>Moldova_288</t>
  </si>
  <si>
    <t>https://kobocat.unhcr.org/media/original?media_file=im_moldova%2Fattachments%2Fc62dc4fd8ec6461698a9b7a925e7d718%2Fd3832cfe-d29b-4eae-bd92-6cc5715f4a2b%2Faudit.csv</t>
  </si>
  <si>
    <t>90422555</t>
  </si>
  <si>
    <t>289</t>
  </si>
  <si>
    <t>Moldova_289</t>
  </si>
  <si>
    <t>https://kobocat.unhcr.org/media/original?media_file=im_moldova%2Fattachments%2Fc62dc4fd8ec6461698a9b7a925e7d718%2Ffb404aea-683c-47c2-b35d-cccbce3d129b%2Faudit.csv</t>
  </si>
  <si>
    <t>90425459</t>
  </si>
  <si>
    <t>290</t>
  </si>
  <si>
    <t>Moldova_290</t>
  </si>
  <si>
    <t>https://kobocat.unhcr.org/media/original?media_file=im_moldova%2Fattachments%2Fc62dc4fd8ec6461698a9b7a925e7d718%2Fd492afb1-d170-463d-8b73-f761f97ce714%2Faudit.csv</t>
  </si>
  <si>
    <t>90427614</t>
  </si>
  <si>
    <t>291</t>
  </si>
  <si>
    <t>Moldova_291</t>
  </si>
  <si>
    <t>375.59</t>
  </si>
  <si>
    <t>https://kobocat.unhcr.org/media/original?media_file=im_moldova%2Fattachments%2Fc62dc4fd8ec6461698a9b7a925e7d718%2F65f726bf-032f-4b70-92af-a95d17c69666%2Faudit.csv</t>
  </si>
  <si>
    <t>90429273</t>
  </si>
  <si>
    <t>292</t>
  </si>
  <si>
    <t>Moldova_292</t>
  </si>
  <si>
    <t>https://kobocat.unhcr.org/media/original?media_file=im_moldova%2Fattachments%2Fc62dc4fd8ec6461698a9b7a925e7d718%2F39e23063-b638-41fd-9871-39d7da0d2b7f%2Faudit.csv</t>
  </si>
  <si>
    <t>90432445</t>
  </si>
  <si>
    <t>293</t>
  </si>
  <si>
    <t>Moldova_293</t>
  </si>
  <si>
    <t>https://kobocat.unhcr.org/media/original?media_file=im_moldova%2Fattachments%2Fc62dc4fd8ec6461698a9b7a925e7d718%2F8dc81595-5492-4e60-b8d1-2e61a7ce1dc6%2Faudit.csv</t>
  </si>
  <si>
    <t>90432535</t>
  </si>
  <si>
    <t>294</t>
  </si>
  <si>
    <t>Moldova_294</t>
  </si>
  <si>
    <t>https://kobocat.unhcr.org/media/original?media_file=im_moldova%2Fattachments%2Fc62dc4fd8ec6461698a9b7a925e7d718%2F4bb8f040-a36b-4649-a16f-6bfea61f9bdc%2Faudit.csv</t>
  </si>
  <si>
    <t>social_media telephone_calls face_to_face_interactions online_form email</t>
  </si>
  <si>
    <t>physical_violence_in_the_community psychological_violence_in_the_community sexual_violence_in_community</t>
  </si>
  <si>
    <t>social_protection_host_govt social_protection_ukr_govt</t>
  </si>
  <si>
    <t>90433004</t>
  </si>
  <si>
    <t>295</t>
  </si>
  <si>
    <t>Moldova_295</t>
  </si>
  <si>
    <t>https://kobocat.unhcr.org/media/original?media_file=im_moldova%2Fattachments%2Fc62dc4fd8ec6461698a9b7a925e7d718%2F02898deb-7f26-4c9c-93d8-53431c4710e6%2Faudit.csv</t>
  </si>
  <si>
    <t>90437038</t>
  </si>
  <si>
    <t>296</t>
  </si>
  <si>
    <t>Moldova_296</t>
  </si>
  <si>
    <t>0.74</t>
  </si>
  <si>
    <t>https://kobocat.unhcr.org/media/original?media_file=im_moldova%2Fattachments%2Fc62dc4fd8ec6461698a9b7a925e7d718%2Fe97878ab-5206-4603-8160-8d67fad50279%2Faudit.csv</t>
  </si>
  <si>
    <t>90439555</t>
  </si>
  <si>
    <t>297</t>
  </si>
  <si>
    <t>Moldova_297</t>
  </si>
  <si>
    <t>https://kobocat.unhcr.org/media/original?media_file=im_moldova%2Fattachments%2Fc62dc4fd8ec6461698a9b7a925e7d718%2F642510f7-031b-4943-8d4d-896d009f5eaa%2Faudit.csv</t>
  </si>
  <si>
    <t>90445679</t>
  </si>
  <si>
    <t>298</t>
  </si>
  <si>
    <t>Moldova_298</t>
  </si>
  <si>
    <t>https://kobocat.unhcr.org/media/original?media_file=im_moldova%2Fattachments%2Fc62dc4fd8ec6461698a9b7a925e7d718%2Fbe294c2e-3b91-4ed4-aea8-f8bdf01e1690%2Faudit.csv</t>
  </si>
  <si>
    <t>90445726</t>
  </si>
  <si>
    <t>299</t>
  </si>
  <si>
    <t>Moldova_299</t>
  </si>
  <si>
    <t>558.33000000000004</t>
  </si>
  <si>
    <t>https://kobocat.unhcr.org/media/original?media_file=im_moldova%2Fattachments%2Fc62dc4fd8ec6461698a9b7a925e7d718%2F44d7852a-725c-4916-baba-ee0d47e2e3f7%2Faudit.csv</t>
  </si>
  <si>
    <t>90448404</t>
  </si>
  <si>
    <t>Moldova_300</t>
  </si>
  <si>
    <t>1050</t>
  </si>
  <si>
    <t>https://kobocat.unhcr.org/media/original?media_file=im_moldova%2Fattachments%2Fc62dc4fd8ec6461698a9b7a925e7d718%2F5d52d956-a10c-4918-a407-d7fdbb4068f3%2Faudit.csv</t>
  </si>
  <si>
    <t>90449206</t>
  </si>
  <si>
    <t>301</t>
  </si>
  <si>
    <t>Moldova_301</t>
  </si>
  <si>
    <t>https://kobocat.unhcr.org/media/original?media_file=im_moldova%2Fattachments%2Fc62dc4fd8ec6461698a9b7a925e7d718%2F912d9ad6-2bfc-4e81-886f-a931db8b2960%2Faudit.csv</t>
  </si>
  <si>
    <t>90450785</t>
  </si>
  <si>
    <t>302</t>
  </si>
  <si>
    <t>Moldova_302</t>
  </si>
  <si>
    <t>https://kobocat.unhcr.org/media/original?media_file=im_moldova%2Fattachments%2Fc62dc4fd8ec6461698a9b7a925e7d718%2F50c90b5b-d2aa-452f-aa14-eb49204869e0%2Faudit.csv</t>
  </si>
  <si>
    <t>telephone_calls online_form</t>
  </si>
  <si>
    <t>90505994</t>
  </si>
  <si>
    <t>303</t>
  </si>
  <si>
    <t>Moldova_303</t>
  </si>
  <si>
    <t>https://kobocat.unhcr.org/media/original?media_file=im_moldova%2Fattachments%2Fc62dc4fd8ec6461698a9b7a925e7d718%2F1ef9c712-6877-4494-b48a-6882e2d61ce4%2Faudit.csv</t>
  </si>
  <si>
    <t>90515298</t>
  </si>
  <si>
    <t>304</t>
  </si>
  <si>
    <t>Moldova_304</t>
  </si>
  <si>
    <t>https://kobocat.unhcr.org/media/original?media_file=im_moldova%2Fattachments%2Fc62dc4fd8ec6461698a9b7a925e7d718%2F98c2dac7-ca0a-41c2-ac64-5b1336e3fd67%2Faudit.csv</t>
  </si>
  <si>
    <t>90519446</t>
  </si>
  <si>
    <t>305</t>
  </si>
  <si>
    <t>Moldova_305</t>
  </si>
  <si>
    <t>https://kobocat.unhcr.org/media/original?media_file=im_moldova%2Fattachments%2Fc62dc4fd8ec6461698a9b7a925e7d718%2F17bfd9c3-b719-4d22-a6bb-660d21e6afe4%2Faudit.csv</t>
  </si>
  <si>
    <t>90520043</t>
  </si>
  <si>
    <t>306</t>
  </si>
  <si>
    <t>Moldova_306</t>
  </si>
  <si>
    <t>https://kobocat.unhcr.org/media/original?media_file=im_moldova%2Fattachments%2Fc62dc4fd8ec6461698a9b7a925e7d718%2Fa8934563-b5a2-4384-9391-ed5ffb553ac6%2Faudit.csv</t>
  </si>
  <si>
    <t>90521605</t>
  </si>
  <si>
    <t>307</t>
  </si>
  <si>
    <t>Moldova_307</t>
  </si>
  <si>
    <t>https://kobocat.unhcr.org/media/original?media_file=im_moldova%2Fattachments%2Fc62dc4fd8ec6461698a9b7a925e7d718%2Faa985087-4fb3-443a-9f79-120de507b6a2%2Faudit.csv</t>
  </si>
  <si>
    <t>90522018</t>
  </si>
  <si>
    <t>308</t>
  </si>
  <si>
    <t>Moldova_308</t>
  </si>
  <si>
    <t>https://kobocat.unhcr.org/media/original?media_file=im_moldova%2Fattachments%2Fc62dc4fd8ec6461698a9b7a925e7d718%2F891e1ec5-74f0-4865-9610-66723a47aac0%2Faudit.csv</t>
  </si>
  <si>
    <t>90523015</t>
  </si>
  <si>
    <t>309</t>
  </si>
  <si>
    <t>Moldova_309</t>
  </si>
  <si>
    <t>https://kobocat.unhcr.org/media/original?media_file=im_moldova%2Fattachments%2Fc62dc4fd8ec6461698a9b7a925e7d718%2Fccd51346-f8ca-47a3-9935-8dea5095fec4%2Faudit.csv</t>
  </si>
  <si>
    <t>90523992</t>
  </si>
  <si>
    <t>310</t>
  </si>
  <si>
    <t>Moldova_310</t>
  </si>
  <si>
    <t>https://kobocat.unhcr.org/media/original?media_file=im_moldova%2Fattachments%2Fc62dc4fd8ec6461698a9b7a925e7d718%2Fea272ec0-e045-487d-8cee-d7cf6a2cc01f%2Faudit.csv</t>
  </si>
  <si>
    <t>physical_harassment economic_violence</t>
  </si>
  <si>
    <t>family_matters get_documents get_supplies visit_relatives</t>
  </si>
  <si>
    <t>90524109</t>
  </si>
  <si>
    <t>311</t>
  </si>
  <si>
    <t>Moldova_311</t>
  </si>
  <si>
    <t>https://kobocat.unhcr.org/media/original?media_file=im_moldova%2Fattachments%2Fc62dc4fd8ec6461698a9b7a925e7d718%2F8aedde15-e4bc-4bfe-aeba-800dfd227723%2Faudit.csv</t>
  </si>
  <si>
    <t>90526373</t>
  </si>
  <si>
    <t>312</t>
  </si>
  <si>
    <t>Moldova_312</t>
  </si>
  <si>
    <t>https://kobocat.unhcr.org/media/original?media_file=im_moldova%2Fattachments%2Fc62dc4fd8ec6461698a9b7a925e7d718%2Fecf1af17-2236-4a0b-9eaa-666887af2563%2Faudit.csv</t>
  </si>
  <si>
    <t>90526399</t>
  </si>
  <si>
    <t>313</t>
  </si>
  <si>
    <t>Moldova_313</t>
  </si>
  <si>
    <t>1075</t>
  </si>
  <si>
    <t>2575</t>
  </si>
  <si>
    <t>https://kobocat.unhcr.org/media/original?media_file=im_moldova%2Fattachments%2Fc62dc4fd8ec6461698a9b7a925e7d718%2Fdd472c96-5af3-4b44-8b85-5f6b08a89fc8%2Faudit.csv</t>
  </si>
  <si>
    <t>90526662</t>
  </si>
  <si>
    <t>314</t>
  </si>
  <si>
    <t>Moldova_314</t>
  </si>
  <si>
    <t>https://kobocat.unhcr.org/media/original?media_file=im_moldova%2Fattachments%2Fc62dc4fd8ec6461698a9b7a925e7d718%2F4d665c48-e171-45ab-b609-aac69bd74358%2Faudit.csv</t>
  </si>
  <si>
    <t>90529145</t>
  </si>
  <si>
    <t>315</t>
  </si>
  <si>
    <t>Moldova_315</t>
  </si>
  <si>
    <t>366.67</t>
  </si>
  <si>
    <t>https://kobocat.unhcr.org/media/original?media_file=im_moldova%2Fattachments%2Fc62dc4fd8ec6461698a9b7a925e7d718%2F045746b6-31a3-4019-b310-786aec82ed5d%2Faudit.csv</t>
  </si>
  <si>
    <t>90532370</t>
  </si>
  <si>
    <t>316</t>
  </si>
  <si>
    <t>Moldova_316</t>
  </si>
  <si>
    <t>https://kobocat.unhcr.org/media/original?media_file=im_moldova%2Fattachments%2Fc62dc4fd8ec6461698a9b7a925e7d718%2F96b2baa3-2aa2-4406-8819-04affa049c76%2Faudit.csv</t>
  </si>
  <si>
    <t>90533439</t>
  </si>
  <si>
    <t>317</t>
  </si>
  <si>
    <t>Moldova_317</t>
  </si>
  <si>
    <t>https://kobocat.unhcr.org/media/original?media_file=im_moldova%2Fattachments%2Fc62dc4fd8ec6461698a9b7a925e7d718%2Fa5bfb055-e000-417a-a664-4383367c2c0f%2Faudit.csv</t>
  </si>
  <si>
    <t>90535338</t>
  </si>
  <si>
    <t>319</t>
  </si>
  <si>
    <t>Moldova_319</t>
  </si>
  <si>
    <t>https://kobocat.unhcr.org/media/original?media_file=im_moldova%2Fattachments%2Fc62dc4fd8ec6461698a9b7a925e7d718%2Fa8daac42-d11f-4240-bd9a-d63cd6682d2f%2Faudit.csv</t>
  </si>
  <si>
    <t>90535342</t>
  </si>
  <si>
    <t>321</t>
  </si>
  <si>
    <t>Moldova_321</t>
  </si>
  <si>
    <t>https://kobocat.unhcr.org/media/original?media_file=im_moldova%2Fattachments%2Fc62dc4fd8ec6461698a9b7a925e7d718%2Fbe9aadfb-a38d-4664-bb27-aefebc47306b%2Faudit.csv</t>
  </si>
  <si>
    <t>90717841</t>
  </si>
  <si>
    <t>322</t>
  </si>
  <si>
    <t>Moldova_322</t>
  </si>
  <si>
    <t>https://kobocat.unhcr.org/media/original?media_file=im_moldova%2Fattachments%2Fc62dc4fd8ec6461698a9b7a925e7d718%2Fdea0a449-1923-4eef-8765-516cebf4668c%2Faudit.csv</t>
  </si>
  <si>
    <t>stigma_shame fear_retaliation lack_awareness</t>
  </si>
  <si>
    <t>90718713</t>
  </si>
  <si>
    <t>323</t>
  </si>
  <si>
    <t>Moldova_323</t>
  </si>
  <si>
    <t>https://kobocat.unhcr.org/media/original?media_file=im_moldova%2Fattachments%2Fc62dc4fd8ec6461698a9b7a925e7d718%2Fdcafbf4f-3b39-430f-b972-fa58b4f69d05%2Faudit.csv</t>
  </si>
  <si>
    <t>90719992</t>
  </si>
  <si>
    <t>324</t>
  </si>
  <si>
    <t>Moldova_324</t>
  </si>
  <si>
    <t>320</t>
  </si>
  <si>
    <t>https://kobocat.unhcr.org/media/original?media_file=im_moldova%2Fattachments%2Fc62dc4fd8ec6461698a9b7a925e7d718%2Fd340281c-b433-478a-a968-82f1988a8d90%2Faudit.csv</t>
  </si>
  <si>
    <t>90721682</t>
  </si>
  <si>
    <t>325</t>
  </si>
  <si>
    <t>Moldova_325</t>
  </si>
  <si>
    <t>358.33</t>
  </si>
  <si>
    <t>https://kobocat.unhcr.org/media/original?media_file=im_moldova%2Fattachments%2Fc62dc4fd8ec6461698a9b7a925e7d718%2Fd662b705-3d61-401b-a1f2-5b8c0c931dd4%2Faudit.csv</t>
  </si>
  <si>
    <t>90725280</t>
  </si>
  <si>
    <t>326</t>
  </si>
  <si>
    <t>Moldova_326</t>
  </si>
  <si>
    <t>https://kobocat.unhcr.org/media/original?media_file=im_moldova%2Fattachments%2Fc62dc4fd8ec6461698a9b7a925e7d718%2Fa6ba2a7a-1b52-41f7-ba9b-669a317fb772%2Faudit.csv</t>
  </si>
  <si>
    <t>90726174</t>
  </si>
  <si>
    <t>327</t>
  </si>
  <si>
    <t>Moldova_327</t>
  </si>
  <si>
    <t>https://kobocat.unhcr.org/media/original?media_file=im_moldova%2Fattachments%2Fc62dc4fd8ec6461698a9b7a925e7d718%2Fdaa28330-d675-44d6-9634-4e0e27597850%2Faudit.csv</t>
  </si>
  <si>
    <t>90729399</t>
  </si>
  <si>
    <t>328</t>
  </si>
  <si>
    <t>Moldova_328</t>
  </si>
  <si>
    <t>https://kobocat.unhcr.org/media/original?media_file=im_moldova%2Fattachments%2Fc62dc4fd8ec6461698a9b7a925e7d718%2Fd98621ad-bd3b-4d83-9ef3-67b20df4c373%2Faudit.csv</t>
  </si>
  <si>
    <t>90729402</t>
  </si>
  <si>
    <t>329</t>
  </si>
  <si>
    <t>Moldova_329</t>
  </si>
  <si>
    <t>https://kobocat.unhcr.org/media/original?media_file=im_moldova%2Fattachments%2Fc62dc4fd8ec6461698a9b7a925e7d718%2Fedec54b3-ffb8-40cb-9929-ade0f1142575%2Faudit.csv</t>
  </si>
  <si>
    <t>90730204</t>
  </si>
  <si>
    <t>330</t>
  </si>
  <si>
    <t>Moldova_330</t>
  </si>
  <si>
    <t>https://kobocat.unhcr.org/media/original?media_file=im_moldova%2Fattachments%2Fc62dc4fd8ec6461698a9b7a925e7d718%2F4c6e3ffc-3439-4c64-a15c-57e33e770dde%2Faudit.csv</t>
  </si>
  <si>
    <t>Hospital</t>
  </si>
  <si>
    <t>90731962</t>
  </si>
  <si>
    <t>331</t>
  </si>
  <si>
    <t>Moldova_331</t>
  </si>
  <si>
    <t>https://kobocat.unhcr.org/media/original?media_file=im_moldova%2Fattachments%2Fc62dc4fd8ec6461698a9b7a925e7d718%2F02e52fbb-0d72-48b6-b78e-4f206debb9db%2Faudit.csv</t>
  </si>
  <si>
    <t>90735334</t>
  </si>
  <si>
    <t>332</t>
  </si>
  <si>
    <t>Moldova_332</t>
  </si>
  <si>
    <t>1971.83</t>
  </si>
  <si>
    <t>https://kobocat.unhcr.org/media/original?media_file=im_moldova%2Fattachments%2Fc62dc4fd8ec6461698a9b7a925e7d718%2F2f6398db-536f-44a8-bbc4-762cd26332e8%2Faudit.csv</t>
  </si>
  <si>
    <t>90737471</t>
  </si>
  <si>
    <t>333</t>
  </si>
  <si>
    <t>Moldova_333</t>
  </si>
  <si>
    <t>https://kobocat.unhcr.org/media/original?media_file=im_moldova%2Fattachments%2Fc62dc4fd8ec6461698a9b7a925e7d718%2F583fa9f9-4843-49f4-9b3d-acee1be3865c%2Faudit.csv</t>
  </si>
  <si>
    <t>increased_vulnerability_to_abuse increased_vulnerability_to_violence_online</t>
  </si>
  <si>
    <t>90737731</t>
  </si>
  <si>
    <t>334</t>
  </si>
  <si>
    <t>Moldova_334</t>
  </si>
  <si>
    <t>https://kobocat.unhcr.org/media/original?media_file=im_moldova%2Fattachments%2Fc62dc4fd8ec6461698a9b7a925e7d718%2F3dd65ff3-7a87-4b4f-a4e4-fadc5375efa5%2Faudit.csv</t>
  </si>
  <si>
    <t>90748699</t>
  </si>
  <si>
    <t>335</t>
  </si>
  <si>
    <t>Moldova_335</t>
  </si>
  <si>
    <t>https://kobocat.unhcr.org/media/original?media_file=im_moldova%2Fattachments%2Fc62dc4fd8ec6461698a9b7a925e7d718%2F5380bf3a-9668-43b8-b577-6ce8eb5cc956%2Faudit.csv</t>
  </si>
  <si>
    <t>90755245</t>
  </si>
  <si>
    <t>336</t>
  </si>
  <si>
    <t>Moldova_336</t>
  </si>
  <si>
    <t>https://kobocat.unhcr.org/media/original?media_file=im_moldova%2Fattachments%2Fc62dc4fd8ec6461698a9b7a925e7d718%2Fcdbadf08-d871-4748-8c28-76cc81e1f8ed%2Faudit.csv</t>
  </si>
  <si>
    <t>90758238</t>
  </si>
  <si>
    <t>337</t>
  </si>
  <si>
    <t>Moldova_337</t>
  </si>
  <si>
    <t>https://kobocat.unhcr.org/media/original?media_file=im_moldova%2Fattachments%2Fc62dc4fd8ec6461698a9b7a925e7d718%2Fbc4bbfd7-f942-4c46-9110-71c55b7e33e1%2Faudit.csv</t>
  </si>
  <si>
    <t>90761344</t>
  </si>
  <si>
    <t>338</t>
  </si>
  <si>
    <t>Moldova_338</t>
  </si>
  <si>
    <t>1883.33</t>
  </si>
  <si>
    <t>https://kobocat.unhcr.org/media/original?media_file=im_moldova%2Fattachments%2Fc62dc4fd8ec6461698a9b7a925e7d718%2F11473f77-464a-42b0-b769-40ad793bf02d%2Faudit.csv</t>
  </si>
  <si>
    <t>90848297</t>
  </si>
  <si>
    <t>339</t>
  </si>
  <si>
    <t>Moldova_339</t>
  </si>
  <si>
    <t>https://kobocat.unhcr.org/media/original?media_file=im_moldova%2Fattachments%2Fc62dc4fd8ec6461698a9b7a925e7d718%2F0f33d7ad-0891-4b70-8da1-9df246c88a7d%2Faudit.csv</t>
  </si>
  <si>
    <t>90848944</t>
  </si>
  <si>
    <t>340</t>
  </si>
  <si>
    <t>Moldova_340</t>
  </si>
  <si>
    <t>https://kobocat.unhcr.org/media/original?media_file=im_moldova%2Fattachments%2Fc62dc4fd8ec6461698a9b7a925e7d718%2F50596b44-f129-4b86-8f9c-2f19b2007017%2Faudit.csv</t>
  </si>
  <si>
    <t>90849255</t>
  </si>
  <si>
    <t>341</t>
  </si>
  <si>
    <t>Moldova_341</t>
  </si>
  <si>
    <t>https://kobocat.unhcr.org/media/original?media_file=im_moldova%2Fattachments%2Fc62dc4fd8ec6461698a9b7a925e7d718%2Ff363ec42-dade-45d9-96ae-6061fc1bd5ae%2Faudit.csv</t>
  </si>
  <si>
    <t>unable_to_cook_store_food lack_of_showers_toilets unable_to_keep_warm_cool</t>
  </si>
  <si>
    <t>90850183</t>
  </si>
  <si>
    <t>342</t>
  </si>
  <si>
    <t>Moldova_342</t>
  </si>
  <si>
    <t>https://kobocat.unhcr.org/media/original?media_file=im_moldova%2Fattachments%2Fc62dc4fd8ec6461698a9b7a925e7d718%2F32293f9b-9ae4-4be2-96fd-c3f7d927ae63%2Faudit.csv</t>
  </si>
  <si>
    <t>unable_to_cook_store_food lack_of_showers_toilets lack_of_hot_water unable_to_keep_warm_cool</t>
  </si>
  <si>
    <t>telephone_calls complaint_suggestion_box</t>
  </si>
  <si>
    <t>90856315</t>
  </si>
  <si>
    <t>343</t>
  </si>
  <si>
    <t>Moldova_343</t>
  </si>
  <si>
    <t>https://kobocat.unhcr.org/media/original?media_file=im_moldova%2Fattachments%2Fc62dc4fd8ec6461698a9b7a925e7d718%2Fc40bb647-ebbf-437b-a629-4120ab4ca0c5%2Faudit.csv</t>
  </si>
  <si>
    <t>90857760</t>
  </si>
  <si>
    <t>344</t>
  </si>
  <si>
    <t>Moldova_344</t>
  </si>
  <si>
    <t>https://kobocat.unhcr.org/media/original?media_file=im_moldova%2Fattachments%2Fc62dc4fd8ec6461698a9b7a925e7d718%2F1ac54b54-2974-4d13-b498-320b7c447e1c%2Faudit.csv</t>
  </si>
  <si>
    <t>unable_to_cook_store_food lack_of_showers_toilets</t>
  </si>
  <si>
    <t>90861189</t>
  </si>
  <si>
    <t>345</t>
  </si>
  <si>
    <t>Moldova_345</t>
  </si>
  <si>
    <t>258.33</t>
  </si>
  <si>
    <t>https://kobocat.unhcr.org/media/original?media_file=im_moldova%2Fattachments%2Fc62dc4fd8ec6461698a9b7a925e7d718%2Fc607191c-61a6-446c-89fb-f4a55f396b73%2Faudit.csv</t>
  </si>
  <si>
    <t>90867094</t>
  </si>
  <si>
    <t>346</t>
  </si>
  <si>
    <t>Moldova_346</t>
  </si>
  <si>
    <t>https://kobocat.unhcr.org/media/original?media_file=im_moldova%2Fattachments%2Fc62dc4fd8ec6461698a9b7a925e7d718%2Ff8b56723-0650-45e4-ac09-958c69e9a2ac%2Faudit.csv</t>
  </si>
  <si>
    <t>90867644</t>
  </si>
  <si>
    <t>347</t>
  </si>
  <si>
    <t>Moldova_347</t>
  </si>
  <si>
    <t>https://kobocat.unhcr.org/media/original?media_file=im_moldova%2Fattachments%2Fc62dc4fd8ec6461698a9b7a925e7d718%2F5a3e7126-e259-4782-9f5a-03fa5854c2f4%2Faudit.csv</t>
  </si>
  <si>
    <t>90868976</t>
  </si>
  <si>
    <t>348</t>
  </si>
  <si>
    <t>Moldova_348</t>
  </si>
  <si>
    <t>https://kobocat.unhcr.org/media/original?media_file=im_moldova%2Fattachments%2Fc62dc4fd8ec6461698a9b7a925e7d718%2F2b533866-ac92-4586-afef-387900f262a1%2Faudit.csv</t>
  </si>
  <si>
    <t>90873284</t>
  </si>
  <si>
    <t>349</t>
  </si>
  <si>
    <t>Moldova_349</t>
  </si>
  <si>
    <t>766.67</t>
  </si>
  <si>
    <t>https://kobocat.unhcr.org/media/original?media_file=im_moldova%2Fattachments%2Fc62dc4fd8ec6461698a9b7a925e7d718%2Fa7c3df7e-daba-44c7-8949-145417a27fc6%2Faudit.csv</t>
  </si>
  <si>
    <t>90874676</t>
  </si>
  <si>
    <t>Moldova_350</t>
  </si>
  <si>
    <t>https://kobocat.unhcr.org/media/original?media_file=im_moldova%2Fattachments%2Fc62dc4fd8ec6461698a9b7a925e7d718%2F44851c50-cd22-48bb-973c-05ab0972fbd0%2Faudit.csv</t>
  </si>
  <si>
    <t>90883762</t>
  </si>
  <si>
    <t>351</t>
  </si>
  <si>
    <t>Moldova_351</t>
  </si>
  <si>
    <t>https://kobocat.unhcr.org/media/original?media_file=im_moldova%2Fattachments%2Fc62dc4fd8ec6461698a9b7a925e7d718%2Fb3ef17e6-1e9a-40ec-8cd7-295095892226%2Faudit.csv</t>
  </si>
  <si>
    <t>90884700</t>
  </si>
  <si>
    <t>352</t>
  </si>
  <si>
    <t>Moldova_352</t>
  </si>
  <si>
    <t>https://kobocat.unhcr.org/media/original?media_file=im_moldova%2Fattachments%2Fc62dc4fd8ec6461698a9b7a925e7d718%2Fbacbd467-f3d6-4228-8e52-4ecb0326118a%2Faudit.csv</t>
  </si>
  <si>
    <t>90885379</t>
  </si>
  <si>
    <t>353</t>
  </si>
  <si>
    <t>Moldova_353</t>
  </si>
  <si>
    <t>https://kobocat.unhcr.org/media/original?media_file=im_moldova%2Fattachments%2Fc62dc4fd8ec6461698a9b7a925e7d718%2F3d0307b2-d3a0-4639-8e81-53dac3e926fa%2Faudit.csv</t>
  </si>
  <si>
    <t>90897494</t>
  </si>
  <si>
    <t>354</t>
  </si>
  <si>
    <t>Moldova_354</t>
  </si>
  <si>
    <t>1683.33</t>
  </si>
  <si>
    <t>https://kobocat.unhcr.org/media/original?media_file=im_moldova%2Fattachments%2Fc62dc4fd8ec6461698a9b7a925e7d718%2F7718044e-2397-42ea-8115-ddfdb1e638e7%2Faudit.csv</t>
  </si>
  <si>
    <t>get_supplies visit_relatives</t>
  </si>
  <si>
    <t>90897811</t>
  </si>
  <si>
    <t>355</t>
  </si>
  <si>
    <t>Moldova_355</t>
  </si>
  <si>
    <t>https://kobocat.unhcr.org/media/original?media_file=im_moldova%2Fattachments%2Fc62dc4fd8ec6461698a9b7a925e7d718%2F6102aa52-934e-4af1-905e-4e1ff1026d55%2Faudit.csv</t>
  </si>
  <si>
    <t>other humanitarian_financial_cash</t>
  </si>
  <si>
    <t>90897952</t>
  </si>
  <si>
    <t>356</t>
  </si>
  <si>
    <t>Moldova_356</t>
  </si>
  <si>
    <t>2750</t>
  </si>
  <si>
    <t>https://kobocat.unhcr.org/media/original?media_file=im_moldova%2Fattachments%2Fc62dc4fd8ec6461698a9b7a925e7d718%2F9497a75a-2c72-45e5-a8e0-54692111baf6%2Faudit.csv</t>
  </si>
  <si>
    <t>90897965</t>
  </si>
  <si>
    <t>357</t>
  </si>
  <si>
    <t>Moldova_357</t>
  </si>
  <si>
    <t>716.67</t>
  </si>
  <si>
    <t>1600</t>
  </si>
  <si>
    <t>https://kobocat.unhcr.org/media/original?media_file=im_moldova%2Fattachments%2Fc62dc4fd8ec6461698a9b7a925e7d718%2Ff7b8b162-73ed-450d-b2f6-86ac23bd44a7%2Faudit.csv</t>
  </si>
  <si>
    <t>90897977</t>
  </si>
  <si>
    <t>358</t>
  </si>
  <si>
    <t>Moldova_358</t>
  </si>
  <si>
    <t>https://kobocat.unhcr.org/media/original?media_file=im_moldova%2Fattachments%2Fc62dc4fd8ec6461698a9b7a925e7d718%2Fb562deee-71fb-43de-8ebc-1ac88e86784f%2Faudit.csv</t>
  </si>
  <si>
    <t>fear_retaliation stigma_shame geographic_barriers financial_constraints</t>
  </si>
  <si>
    <t>90907676</t>
  </si>
  <si>
    <t>359</t>
  </si>
  <si>
    <t>Moldova_359</t>
  </si>
  <si>
    <t>https://kobocat.unhcr.org/media/original?media_file=im_moldova%2Fattachments%2Fc62dc4fd8ec6461698a9b7a925e7d718%2F19144f7a-b0bb-48ce-85c9-b064695037fa%2Faudit.csv</t>
  </si>
  <si>
    <t>family_matters visit_relatives</t>
  </si>
  <si>
    <t>90973318</t>
  </si>
  <si>
    <t>360</t>
  </si>
  <si>
    <t>Moldova_360</t>
  </si>
  <si>
    <t>https://kobocat.unhcr.org/media/original?media_file=im_moldova%2Fattachments%2Fc62dc4fd8ec6461698a9b7a925e7d718%2F22e5487e-159c-4c3f-a9e2-3d1d727908bd%2Faudit.csv</t>
  </si>
  <si>
    <t>90975675</t>
  </si>
  <si>
    <t>361</t>
  </si>
  <si>
    <t>Moldova_361</t>
  </si>
  <si>
    <t>https://kobocat.unhcr.org/media/original?media_file=im_moldova%2Fattachments%2Fc62dc4fd8ec6461698a9b7a925e7d718%2Fc26a7436-ff58-4592-a978-796cb36f6d92%2Faudit.csv</t>
  </si>
  <si>
    <t>social_protection_ukr_govt social_protection_host_govt other_sources employment_income</t>
  </si>
  <si>
    <t>90982204</t>
  </si>
  <si>
    <t>362</t>
  </si>
  <si>
    <t>Moldova_362</t>
  </si>
  <si>
    <t>https://kobocat.unhcr.org/media/original?media_file=im_moldova%2Fattachments%2Fc62dc4fd8ec6461698a9b7a925e7d718%2F70a075db-9f9f-4b07-bf58-02a9877fd12d%2Faudit.csv</t>
  </si>
  <si>
    <t>90985042</t>
  </si>
  <si>
    <t>363</t>
  </si>
  <si>
    <t>Moldova_363</t>
  </si>
  <si>
    <t>https://kobocat.unhcr.org/media/original?media_file=im_moldova%2Fattachments%2Fc62dc4fd8ec6461698a9b7a925e7d718%2Ff5fbfa94-359a-4560-ac19-5c524a94fbfb%2Faudit.csv</t>
  </si>
  <si>
    <t>lack_trust_host_country stigma_shame fear_retaliation</t>
  </si>
  <si>
    <t>90985638</t>
  </si>
  <si>
    <t>364</t>
  </si>
  <si>
    <t>Moldova_364</t>
  </si>
  <si>
    <t>https://kobocat.unhcr.org/media/original?media_file=im_moldova%2Fattachments%2Fc62dc4fd8ec6461698a9b7a925e7d718%2F3dc3c368-22b7-47ad-8287-a04ad6dc9c44%2Faudit.csv</t>
  </si>
  <si>
    <t>stigma_shame inadequate_service_availability</t>
  </si>
  <si>
    <t>90986678</t>
  </si>
  <si>
    <t>365</t>
  </si>
  <si>
    <t>Moldova_365</t>
  </si>
  <si>
    <t>https://kobocat.unhcr.org/media/original?media_file=im_moldova%2Fattachments%2Fc62dc4fd8ec6461698a9b7a925e7d718%2Ff6fd1cb2-697c-47b6-b7ea-f0da4f8582f9%2Faudit.csv</t>
  </si>
  <si>
    <t>90992377</t>
  </si>
  <si>
    <t>366</t>
  </si>
  <si>
    <t>Moldova_366</t>
  </si>
  <si>
    <t>https://kobocat.unhcr.org/media/original?media_file=im_moldova%2Fattachments%2Fc62dc4fd8ec6461698a9b7a925e7d718%2F10254286-ee62-48cb-a13f-23e93545a261%2Faudit.csv</t>
  </si>
  <si>
    <t>face_to_face_interactions telephone_calls social_media messaging_apps online_form email complaint_suggestion_box</t>
  </si>
  <si>
    <t>90994960</t>
  </si>
  <si>
    <t>367</t>
  </si>
  <si>
    <t>Moldova_367</t>
  </si>
  <si>
    <t>https://kobocat.unhcr.org/media/original?media_file=im_moldova%2Fattachments%2Fc62dc4fd8ec6461698a9b7a925e7d718%2F21a74808-37e6-4b37-bf18-6469861a06af%2Faudit.csv</t>
  </si>
  <si>
    <t>90995567</t>
  </si>
  <si>
    <t>368</t>
  </si>
  <si>
    <t>Moldova_368</t>
  </si>
  <si>
    <t>https://kobocat.unhcr.org/media/original?media_file=im_moldova%2Fattachments%2Fc62dc4fd8ec6461698a9b7a925e7d718%2F8367c455-5e44-4d0b-a65b-bb6fe4e283f5%2Faudit.csv</t>
  </si>
  <si>
    <t>90996080</t>
  </si>
  <si>
    <t>369</t>
  </si>
  <si>
    <t>Moldova_369</t>
  </si>
  <si>
    <t>https://kobocat.unhcr.org/media/original?media_file=im_moldova%2Fattachments%2Fc62dc4fd8ec6461698a9b7a925e7d718%2F0357f42e-84f8-4442-a8cd-2b63a130793d%2Faudit.csv</t>
  </si>
  <si>
    <t>91005078</t>
  </si>
  <si>
    <t>370</t>
  </si>
  <si>
    <t>Moldova_370</t>
  </si>
  <si>
    <t>https://kobocat.unhcr.org/media/original?media_file=im_moldova%2Fattachments%2Fc62dc4fd8ec6461698a9b7a925e7d718%2F80f2adf7-f0e5-4926-a862-4578cb6acd0b%2Faudit.csv</t>
  </si>
  <si>
    <t>other_sources social_protection_ukr_govt employment_income social_protection_host_govt</t>
  </si>
  <si>
    <t>91005216</t>
  </si>
  <si>
    <t>371</t>
  </si>
  <si>
    <t>Moldova_371</t>
  </si>
  <si>
    <t>https://kobocat.unhcr.org/media/original?media_file=im_moldova%2Fattachments%2Fc62dc4fd8ec6461698a9b7a925e7d718%2F1be4af53-1a89-496f-bd54-c47196e9f213%2Faudit.csv</t>
  </si>
  <si>
    <t>91009005</t>
  </si>
  <si>
    <t>372</t>
  </si>
  <si>
    <t>Moldova_372</t>
  </si>
  <si>
    <t>2600</t>
  </si>
  <si>
    <t>1784.04</t>
  </si>
  <si>
    <t>https://kobocat.unhcr.org/media/original?media_file=im_moldova%2Fattachments%2Fc62dc4fd8ec6461698a9b7a925e7d718%2Fdfc493a4-b823-4781-93dc-0f9ed8b59960%2Faudit.csv</t>
  </si>
  <si>
    <t>visit_relatives access_healthcare family_matters</t>
  </si>
  <si>
    <t>91015313</t>
  </si>
  <si>
    <t>373</t>
  </si>
  <si>
    <t>Moldova_373</t>
  </si>
  <si>
    <t>7042.25</t>
  </si>
  <si>
    <t>https://kobocat.unhcr.org/media/original?media_file=im_moldova%2Fattachments%2Fc62dc4fd8ec6461698a9b7a925e7d718%2Ff157d79b-025a-44a9-a089-91e9cfa5d383%2Faudit.csv</t>
  </si>
  <si>
    <t>visit_relatives get_supplies get_documents family_matters</t>
  </si>
  <si>
    <t>91015345</t>
  </si>
  <si>
    <t>374</t>
  </si>
  <si>
    <t>Moldova_374</t>
  </si>
  <si>
    <t>https://kobocat.unhcr.org/media/original?media_file=im_moldova%2Fattachments%2Fc62dc4fd8ec6461698a9b7a925e7d718%2F6434d87a-c7e4-47f0-8894-e1a9e6e3d095%2Faudit.csv</t>
  </si>
  <si>
    <t>discriminatory_behavior verbal_aggression</t>
  </si>
  <si>
    <t>stigma_shame fear_retaliation lack_trust_host_country discrimination_bias</t>
  </si>
  <si>
    <t>visit_relatives work_temporary get_documents access_healthcare family_matters</t>
  </si>
  <si>
    <t>91019262</t>
  </si>
  <si>
    <t>375</t>
  </si>
  <si>
    <t>Moldova_375</t>
  </si>
  <si>
    <t>8333.33</t>
  </si>
  <si>
    <t>15333.33</t>
  </si>
  <si>
    <t>https://kobocat.unhcr.org/media/original?media_file=im_moldova%2Fattachments%2Fc62dc4fd8ec6461698a9b7a925e7d718%2F56686495-2332-4dd2-9581-3e47d05a5f01%2Faudit.csv</t>
  </si>
  <si>
    <t>91021262</t>
  </si>
  <si>
    <t>376</t>
  </si>
  <si>
    <t>Moldova_376</t>
  </si>
  <si>
    <t>https://kobocat.unhcr.org/media/original?media_file=im_moldova%2Fattachments%2Fc62dc4fd8ec6461698a9b7a925e7d718%2Fa6efd605-6fa8-40dd-90d7-c7778ffb17db%2Faudit.csv</t>
  </si>
  <si>
    <t>91024512</t>
  </si>
  <si>
    <t>377</t>
  </si>
  <si>
    <t>Moldova_377</t>
  </si>
  <si>
    <t>https://kobocat.unhcr.org/media/original?media_file=im_moldova%2Fattachments%2Fc62dc4fd8ec6461698a9b7a925e7d718%2F36ae303f-ffa4-497d-88ab-a30d938b6d0b%2Faudit.csv</t>
  </si>
  <si>
    <t>lack_of_hot_water insufficient_sleeping_materials unable_to_cook_store_food</t>
  </si>
  <si>
    <t>social_media telephone_calls face_to_face_interactions</t>
  </si>
  <si>
    <t>verbal_aggression discriminatory_behavior comments_news_forums comments_social_media</t>
  </si>
  <si>
    <t>stigma_shame fear_retaliation lack_trust_host_country lack_awareness language_cultural_barriers legal_institutional_barriers lack_trained_professionals discrimination_bias</t>
  </si>
  <si>
    <t>91024608</t>
  </si>
  <si>
    <t>378</t>
  </si>
  <si>
    <t>Moldova_378</t>
  </si>
  <si>
    <t>https://kobocat.unhcr.org/media/original?media_file=im_moldova%2Fattachments%2Fc62dc4fd8ec6461698a9b7a925e7d718%2F81c2a66a-2a90-4699-ab11-7e8fef4e83c1%2Faudit.csv</t>
  </si>
  <si>
    <t>91026086</t>
  </si>
  <si>
    <t>379</t>
  </si>
  <si>
    <t>Moldova_379</t>
  </si>
  <si>
    <t>https://kobocat.unhcr.org/media/original?media_file=im_moldova%2Fattachments%2Fc62dc4fd8ec6461698a9b7a925e7d718%2Fbd278da2-9098-48f2-a6ad-14c3751804a5%2Faudit.csv</t>
  </si>
  <si>
    <t>91026088</t>
  </si>
  <si>
    <t>380</t>
  </si>
  <si>
    <t>Moldova_380</t>
  </si>
  <si>
    <t>https://kobocat.unhcr.org/media/original?media_file=im_moldova%2Fattachments%2Fc62dc4fd8ec6461698a9b7a925e7d718%2Fa40c9124-56db-4288-8ef1-69c5d421c8b8%2Faudit.csv</t>
  </si>
  <si>
    <t>91026091</t>
  </si>
  <si>
    <t>381</t>
  </si>
  <si>
    <t>Moldova_381</t>
  </si>
  <si>
    <t>https://kobocat.unhcr.org/media/original?media_file=im_moldova%2Fattachments%2Fc62dc4fd8ec6461698a9b7a925e7d718%2Ffe9e775d-6234-4b9c-95ea-6c473f7be455%2Faudit.csv</t>
  </si>
  <si>
    <t>91078377</t>
  </si>
  <si>
    <t>382</t>
  </si>
  <si>
    <t>Moldova_382</t>
  </si>
  <si>
    <t>https://kobocat.unhcr.org/media/original?media_file=im_moldova%2Fattachments%2Fc62dc4fd8ec6461698a9b7a925e7d718%2Fe35ccab2-f91c-4bb5-8682-7d3332495937%2Faudit.csv</t>
  </si>
  <si>
    <t>transfers_outside_ukraine transfers_ukraine</t>
  </si>
  <si>
    <t>91083739</t>
  </si>
  <si>
    <t>383</t>
  </si>
  <si>
    <t>Moldova_383</t>
  </si>
  <si>
    <t>https://kobocat.unhcr.org/media/original?media_file=im_moldova%2Fattachments%2Fc62dc4fd8ec6461698a9b7a925e7d718%2Fdb24b39b-c937-453e-ab62-7cd04f3879b1%2Faudit.csv</t>
  </si>
  <si>
    <t>91088150</t>
  </si>
  <si>
    <t>384</t>
  </si>
  <si>
    <t>Moldova_384</t>
  </si>
  <si>
    <t>https://kobocat.unhcr.org/media/original?media_file=im_moldova%2Fattachments%2Fc62dc4fd8ec6461698a9b7a925e7d718%2F9fe71d1d-bf34-4a5f-8c77-f510cd8e46cd%2Faudit.csv</t>
  </si>
  <si>
    <t>visit_relatives get_documents access_healthcare</t>
  </si>
  <si>
    <t>91090794</t>
  </si>
  <si>
    <t>385</t>
  </si>
  <si>
    <t>Moldova_385</t>
  </si>
  <si>
    <t>https://kobocat.unhcr.org/media/original?media_file=im_moldova%2Fattachments%2Fc62dc4fd8ec6461698a9b7a925e7d718%2Fac012360-7983-4c35-aa36-762306f7c7c7%2Faudit.csv</t>
  </si>
  <si>
    <t>91095891</t>
  </si>
  <si>
    <t>386</t>
  </si>
  <si>
    <t>Moldova_386</t>
  </si>
  <si>
    <t>https://kobocat.unhcr.org/media/original?media_file=im_moldova%2Fattachments%2Fc62dc4fd8ec6461698a9b7a925e7d718%2Fa4e0caaa-b44b-4cfa-9f91-ba2aa100afe0%2Faudit.csv</t>
  </si>
  <si>
    <t>social_media messaging_apps face_to_face_interactions online_form email complaint_suggestion_box</t>
  </si>
  <si>
    <t>91096675</t>
  </si>
  <si>
    <t>387</t>
  </si>
  <si>
    <t>Moldova_387</t>
  </si>
  <si>
    <t>https://kobocat.unhcr.org/media/original?media_file=im_moldova%2Fattachments%2Fc62dc4fd8ec6461698a9b7a925e7d718%2Fb774ab9d-4c0e-4a9b-b3a4-b1372ece89cb%2Faudit.csv</t>
  </si>
  <si>
    <t>91097371</t>
  </si>
  <si>
    <t>388</t>
  </si>
  <si>
    <t>Moldova_388</t>
  </si>
  <si>
    <t>https://kobocat.unhcr.org/media/original?media_file=im_moldova%2Fattachments%2Fc62dc4fd8ec6461698a9b7a925e7d718%2F5ff5f2cc-7e77-44bb-8fab-4bc1208b1bf9%2Faudit.csv</t>
  </si>
  <si>
    <t>91099021</t>
  </si>
  <si>
    <t>389</t>
  </si>
  <si>
    <t>Moldova_389</t>
  </si>
  <si>
    <t>https://kobocat.unhcr.org/media/original?media_file=im_moldova%2Fattachments%2Fc62dc4fd8ec6461698a9b7a925e7d718%2F6c0e94ff-81f5-43cf-970d-a700c5e75450%2Faudit.csv</t>
  </si>
  <si>
    <t>91099596</t>
  </si>
  <si>
    <t>390</t>
  </si>
  <si>
    <t>Moldova_390</t>
  </si>
  <si>
    <t>5500</t>
  </si>
  <si>
    <t>https://kobocat.unhcr.org/media/original?media_file=im_moldova%2Fattachments%2Fc62dc4fd8ec6461698a9b7a925e7d718%2Fad976aa8-ecaa-4a6b-b6bc-e33c0154dcc3%2Faudit.csv</t>
  </si>
  <si>
    <t>91100803</t>
  </si>
  <si>
    <t>391</t>
  </si>
  <si>
    <t>Moldova_391</t>
  </si>
  <si>
    <t>883.33</t>
  </si>
  <si>
    <t>https://kobocat.unhcr.org/media/original?media_file=im_moldova%2Fattachments%2Fc62dc4fd8ec6461698a9b7a925e7d718%2Fa524a0a3-8ea5-4f07-a1e7-699507207756%2Faudit.csv</t>
  </si>
  <si>
    <t>91103366</t>
  </si>
  <si>
    <t>392</t>
  </si>
  <si>
    <t>Moldova_392</t>
  </si>
  <si>
    <t>https://kobocat.unhcr.org/media/original?media_file=im_moldova%2Fattachments%2Fc62dc4fd8ec6461698a9b7a925e7d718%2F29731aa9-e67a-4dc4-b3c2-46cf2aea2bd8%2Faudit.csv</t>
  </si>
  <si>
    <t>lack_awareness fear_retaliation language_cultural_barriers</t>
  </si>
  <si>
    <t>91103775</t>
  </si>
  <si>
    <t>393</t>
  </si>
  <si>
    <t>Moldova_393</t>
  </si>
  <si>
    <t>health helpline legal</t>
  </si>
  <si>
    <t>https://kobocat.unhcr.org/media/original?media_file=im_moldova%2Fattachments%2Fc62dc4fd8ec6461698a9b7a925e7d718%2F38c10391-b579-423d-bcbc-5d6b93eb6c9a%2Faudit.csv</t>
  </si>
  <si>
    <t>91104622</t>
  </si>
  <si>
    <t>394</t>
  </si>
  <si>
    <t>Moldova_394</t>
  </si>
  <si>
    <t>1433.33</t>
  </si>
  <si>
    <t>https://kobocat.unhcr.org/media/original?media_file=im_moldova%2Fattachments%2Fc62dc4fd8ec6461698a9b7a925e7d718%2Fb0812da5-e7c6-4bfb-8edd-c59266b8a4c6%2Faudit.csv</t>
  </si>
  <si>
    <t>91107263</t>
  </si>
  <si>
    <t>395</t>
  </si>
  <si>
    <t>Moldova_395</t>
  </si>
  <si>
    <t>https://kobocat.unhcr.org/media/original?media_file=im_moldova%2Fattachments%2Fc62dc4fd8ec6461698a9b7a925e7d718%2Febd8a601-554c-4a8f-a9be-1e69bcefb39b%2Faudit.csv</t>
  </si>
  <si>
    <t>91110229</t>
  </si>
  <si>
    <t>396</t>
  </si>
  <si>
    <t>Moldova_396</t>
  </si>
  <si>
    <t>https://kobocat.unhcr.org/media/original?media_file=im_moldova%2Fattachments%2Fc62dc4fd8ec6461698a9b7a925e7d718%2F981e6049-30c4-4fc8-b63c-48e76d4e667d%2Faudit.csv</t>
  </si>
  <si>
    <t>insufficient_privacy other</t>
  </si>
  <si>
    <t>Presence of mold, dampness, or condensation issues</t>
  </si>
  <si>
    <t>91110230</t>
  </si>
  <si>
    <t>397</t>
  </si>
  <si>
    <t>Moldova_397</t>
  </si>
  <si>
    <t>433.33</t>
  </si>
  <si>
    <t>https://kobocat.unhcr.org/media/original?media_file=im_moldova%2Fattachments%2Fc62dc4fd8ec6461698a9b7a925e7d718%2F6849c8d2-255e-4782-8b57-6ec18ec7e7c7%2Faudit.csv</t>
  </si>
  <si>
    <t>humanitarian_distributions humanitarian_financial_cash humanitarian_financial_vouchers</t>
  </si>
  <si>
    <t>91110232</t>
  </si>
  <si>
    <t>398</t>
  </si>
  <si>
    <t>Moldova_398</t>
  </si>
  <si>
    <t>1633.33</t>
  </si>
  <si>
    <t>https://kobocat.unhcr.org/media/original?media_file=im_moldova%2Fattachments%2Fc62dc4fd8ec6461698a9b7a925e7d718%2F8a16ac0e-7720-496b-9cbd-379bede685f7%2Faudit.csv</t>
  </si>
  <si>
    <t>91110742</t>
  </si>
  <si>
    <t>399</t>
  </si>
  <si>
    <t>Moldova_399</t>
  </si>
  <si>
    <t>833.32999999999993</t>
  </si>
  <si>
    <t>https://kobocat.unhcr.org/media/original?media_file=im_moldova%2Fattachments%2Fc62dc4fd8ec6461698a9b7a925e7d718%2F5a7f3911-2be5-4b5f-926c-77227b0b6ba8%2Faudit.csv</t>
  </si>
  <si>
    <t>91112824</t>
  </si>
  <si>
    <t>Moldova_400</t>
  </si>
  <si>
    <t>https://kobocat.unhcr.org/media/original?media_file=im_moldova%2Fattachments%2Fc62dc4fd8ec6461698a9b7a925e7d718%2Fe8ad8f6d-4181-4935-8afc-81b626cded79%2Faudit.csv</t>
  </si>
  <si>
    <t>91175531</t>
  </si>
  <si>
    <t>401</t>
  </si>
  <si>
    <t>Moldova_401</t>
  </si>
  <si>
    <t>https://kobocat.unhcr.org/media/original?media_file=im_moldova%2Fattachments%2Fc62dc4fd8ec6461698a9b7a925e7d718%2F07607919-c178-4150-9022-f5681995ecc9%2Faudit.csv</t>
  </si>
  <si>
    <t>91179371</t>
  </si>
  <si>
    <t>402</t>
  </si>
  <si>
    <t>Moldova_402</t>
  </si>
  <si>
    <t>https://kobocat.unhcr.org/media/original?media_file=im_moldova%2Fattachments%2Fc62dc4fd8ec6461698a9b7a925e7d718%2Ff6d79349-3ea5-4c14-ab64-e6d80c4f87d5%2Faudit.csv</t>
  </si>
  <si>
    <t>face_to_face_interactions messaging_apps telephone_calls</t>
  </si>
  <si>
    <t>91184863</t>
  </si>
  <si>
    <t>403</t>
  </si>
  <si>
    <t>Moldova_403</t>
  </si>
  <si>
    <t>https://kobocat.unhcr.org/media/original?media_file=im_moldova%2Fattachments%2Fc62dc4fd8ec6461698a9b7a925e7d718%2Fbe5a42d7-b2eb-40e8-a30f-718c5014d001%2Faudit.csv</t>
  </si>
  <si>
    <t>91187786</t>
  </si>
  <si>
    <t>404</t>
  </si>
  <si>
    <t>Moldova_404</t>
  </si>
  <si>
    <t>https://kobocat.unhcr.org/media/original?media_file=im_moldova%2Fattachments%2Fc62dc4fd8ec6461698a9b7a925e7d718%2F2efa48aa-e5aa-4d80-ae96-a0f552f78ac2%2Faudit.csv</t>
  </si>
  <si>
    <t>social_protection_host_govt other_sources employment_income</t>
  </si>
  <si>
    <t>91189067</t>
  </si>
  <si>
    <t>405</t>
  </si>
  <si>
    <t>Moldova_405</t>
  </si>
  <si>
    <t>https://kobocat.unhcr.org/media/original?media_file=im_moldova%2Fattachments%2Fc62dc4fd8ec6461698a9b7a925e7d718%2Fc14cebc3-cd10-4f43-80e2-fe6ffa142d50%2Faudit.csv</t>
  </si>
  <si>
    <t>91189250</t>
  </si>
  <si>
    <t>406</t>
  </si>
  <si>
    <t>Moldova_406</t>
  </si>
  <si>
    <t>2250</t>
  </si>
  <si>
    <t>https://kobocat.unhcr.org/media/original?media_file=im_moldova%2Fattachments%2Fc62dc4fd8ec6461698a9b7a925e7d718%2F298fecde-67ef-4522-93fc-f2302d49682c%2Faudit.csv</t>
  </si>
  <si>
    <t>91189358</t>
  </si>
  <si>
    <t>407</t>
  </si>
  <si>
    <t>Moldova_407</t>
  </si>
  <si>
    <t>https://kobocat.unhcr.org/media/original?media_file=im_moldova%2Fattachments%2Fc62dc4fd8ec6461698a9b7a925e7d718%2F0137dc94-a763-4a51-b1fc-5cf4a7f5a18e%2Faudit.csv</t>
  </si>
  <si>
    <t>91190414</t>
  </si>
  <si>
    <t>408</t>
  </si>
  <si>
    <t>Moldova_408</t>
  </si>
  <si>
    <t>https://kobocat.unhcr.org/media/original?media_file=im_moldova%2Fattachments%2Fc62dc4fd8ec6461698a9b7a925e7d718%2F12979684-3980-494c-997e-64381401defe%2Faudit.csv</t>
  </si>
  <si>
    <t>humanitarian_financial_cash humanitarian_distributions government_social_protection</t>
  </si>
  <si>
    <t>91191090</t>
  </si>
  <si>
    <t>409</t>
  </si>
  <si>
    <t>Moldova_409</t>
  </si>
  <si>
    <t>https://kobocat.unhcr.org/media/original?media_file=im_moldova%2Fattachments%2Fc62dc4fd8ec6461698a9b7a925e7d718%2F7482d2a2-edb8-459f-8235-e965edbbf103%2Faudit.csv</t>
  </si>
  <si>
    <t>cash_assistance transfers_ukraine transfers_outside_ukraine</t>
  </si>
  <si>
    <t>91192232</t>
  </si>
  <si>
    <t>410</t>
  </si>
  <si>
    <t>Moldova_410</t>
  </si>
  <si>
    <t>https://kobocat.unhcr.org/media/original?media_file=im_moldova%2Fattachments%2Fc62dc4fd8ec6461698a9b7a925e7d718%2Fa7c0d285-928f-400c-9417-9cdc619fc442%2Faudit.csv</t>
  </si>
  <si>
    <t>91193382</t>
  </si>
  <si>
    <t>411</t>
  </si>
  <si>
    <t>Moldova_411</t>
  </si>
  <si>
    <t>https://kobocat.unhcr.org/media/original?media_file=im_moldova%2Fattachments%2Fc62dc4fd8ec6461698a9b7a925e7d718%2Ff838fd59-907b-41b4-a6a1-026637428a34%2Faudit.csv</t>
  </si>
  <si>
    <t>91193434</t>
  </si>
  <si>
    <t>412</t>
  </si>
  <si>
    <t>Moldova_412</t>
  </si>
  <si>
    <t>https://kobocat.unhcr.org/media/original?media_file=im_moldova%2Fattachments%2Fc62dc4fd8ec6461698a9b7a925e7d718%2Ffefeb8e6-d265-4a95-a2d7-1f5937e23eb0%2Faudit.csv</t>
  </si>
  <si>
    <t>91195026</t>
  </si>
  <si>
    <t>413</t>
  </si>
  <si>
    <t>Moldova_413</t>
  </si>
  <si>
    <t>https://kobocat.unhcr.org/media/original?media_file=im_moldova%2Fattachments%2Fc62dc4fd8ec6461698a9b7a925e7d718%2Ff99e61c3-ebb9-4bbd-9fb8-eee891e58f09%2Faudit.csv</t>
  </si>
  <si>
    <t>91197579</t>
  </si>
  <si>
    <t>414</t>
  </si>
  <si>
    <t>Moldova_414</t>
  </si>
  <si>
    <t>383.33</t>
  </si>
  <si>
    <t>https://kobocat.unhcr.org/media/original?media_file=im_moldova%2Fattachments%2Fc62dc4fd8ec6461698a9b7a925e7d718%2Fc7786840-feef-4b04-a303-b983e2aa2c79%2Faudit.csv</t>
  </si>
  <si>
    <t>91197692</t>
  </si>
  <si>
    <t>415</t>
  </si>
  <si>
    <t>Moldova_415</t>
  </si>
  <si>
    <t>https://kobocat.unhcr.org/media/original?media_file=im_moldova%2Fattachments%2Fc62dc4fd8ec6461698a9b7a925e7d718%2Fc380af3b-edc8-429a-abfc-01eda518cb23%2Faudit.csv</t>
  </si>
  <si>
    <t>91199507</t>
  </si>
  <si>
    <t>416</t>
  </si>
  <si>
    <t>Moldova_416</t>
  </si>
  <si>
    <t>https://kobocat.unhcr.org/media/original?media_file=im_moldova%2Fattachments%2Fc62dc4fd8ec6461698a9b7a925e7d718%2F7b0651b5-6877-4ba0-9ea3-d42ae57b3fff%2Faudit.csv</t>
  </si>
  <si>
    <t>91199511</t>
  </si>
  <si>
    <t>417</t>
  </si>
  <si>
    <t>Moldova_417</t>
  </si>
  <si>
    <t>https://kobocat.unhcr.org/media/original?media_file=im_moldova%2Fattachments%2Fc62dc4fd8ec6461698a9b7a925e7d718%2Fad1acbdb-e0a3-4467-98d0-5de4d8b21d34%2Faudit.csv</t>
  </si>
  <si>
    <t>91199518</t>
  </si>
  <si>
    <t>418</t>
  </si>
  <si>
    <t>Moldova_418</t>
  </si>
  <si>
    <t>https://kobocat.unhcr.org/media/original?media_file=im_moldova%2Fattachments%2Fc62dc4fd8ec6461698a9b7a925e7d718%2F004ee585-11a0-4e5f-9ce6-4423b7fba67f%2Faudit.csv</t>
  </si>
  <si>
    <t>telephone_calls online_form face_to_face_interactions</t>
  </si>
  <si>
    <t>91199709</t>
  </si>
  <si>
    <t>419</t>
  </si>
  <si>
    <t>Moldova_419</t>
  </si>
  <si>
    <t>https://kobocat.unhcr.org/media/original?media_file=im_moldova%2Fattachments%2Fc62dc4fd8ec6461698a9b7a925e7d718%2F84d09369-af6b-49e3-a552-96ce560ae9a1%2Faudit.csv</t>
  </si>
  <si>
    <t>91202886</t>
  </si>
  <si>
    <t>420</t>
  </si>
  <si>
    <t>Moldova_420</t>
  </si>
  <si>
    <t>0.93</t>
  </si>
  <si>
    <t>https://kobocat.unhcr.org/media/original?media_file=im_moldova%2Fattachments%2Fc62dc4fd8ec6461698a9b7a925e7d718%2F85ed3e8e-8f50-4a8d-a5b9-8e5957e27488%2Faudit.csv</t>
  </si>
  <si>
    <t>91205447</t>
  </si>
  <si>
    <t>421</t>
  </si>
  <si>
    <t>Moldova_421</t>
  </si>
  <si>
    <t>https://kobocat.unhcr.org/media/original?media_file=im_moldova%2Fattachments%2Fc62dc4fd8ec6461698a9b7a925e7d718%2Ff9d544b7-d48f-432e-8258-7f4ad55db4a7%2Faudit.csv</t>
  </si>
  <si>
    <t>91206618</t>
  </si>
  <si>
    <t>422</t>
  </si>
  <si>
    <t>Moldova_422</t>
  </si>
  <si>
    <t>https://kobocat.unhcr.org/media/original?media_file=im_moldova%2Fattachments%2Fc62dc4fd8ec6461698a9b7a925e7d718%2Fc6321f7e-235e-419c-84aa-6b97e53d3a7d%2Faudit.csv</t>
  </si>
  <si>
    <t>91218713</t>
  </si>
  <si>
    <t>423</t>
  </si>
  <si>
    <t>Moldova_423</t>
  </si>
  <si>
    <t>https://kobocat.unhcr.org/media/original?media_file=im_moldova%2Fattachments%2Fc62dc4fd8ec6461698a9b7a925e7d718%2Fe724e826-fd90-49b8-bed9-956a724c198a%2Faudit.csv</t>
  </si>
  <si>
    <t>91418935</t>
  </si>
  <si>
    <t>424</t>
  </si>
  <si>
    <t>Moldova_424</t>
  </si>
  <si>
    <t>https://kobocat.unhcr.org/media/original?media_file=im_moldova%2Fattachments%2Fc62dc4fd8ec6461698a9b7a925e7d718%2F63530da1-ad67-4fae-8d22-2221a0cdf7bd%2Faudit.csv</t>
  </si>
  <si>
    <t>91419253</t>
  </si>
  <si>
    <t>425</t>
  </si>
  <si>
    <t>Moldova_425</t>
  </si>
  <si>
    <t>https://kobocat.unhcr.org/media/original?media_file=im_moldova%2Fattachments%2Fc62dc4fd8ec6461698a9b7a925e7d718%2F722a03a0-f467-4b52-a90d-2966cb228f09%2Faudit.csv</t>
  </si>
  <si>
    <t>91421932</t>
  </si>
  <si>
    <t>426</t>
  </si>
  <si>
    <t>Moldova_426</t>
  </si>
  <si>
    <t>https://kobocat.unhcr.org/media/original?media_file=im_moldova%2Fattachments%2Fc62dc4fd8ec6461698a9b7a925e7d718%2F5f7f5d53-ae87-485c-9b3c-ee9ce8e2b979%2Faudit.csv</t>
  </si>
  <si>
    <t>91422202</t>
  </si>
  <si>
    <t>427</t>
  </si>
  <si>
    <t>Moldova_427</t>
  </si>
  <si>
    <t>3833.33</t>
  </si>
  <si>
    <t>https://kobocat.unhcr.org/media/original?media_file=im_moldova%2Fattachments%2Fc62dc4fd8ec6461698a9b7a925e7d718%2F701c2009-3c9d-46da-a0c8-f4266b9c8f06%2Faudit.csv</t>
  </si>
  <si>
    <t>91434201</t>
  </si>
  <si>
    <t>428</t>
  </si>
  <si>
    <t>Moldova_428</t>
  </si>
  <si>
    <t>2629.11</t>
  </si>
  <si>
    <t>https://kobocat.unhcr.org/media/original?media_file=im_moldova%2Fattachments%2Fc62dc4fd8ec6461698a9b7a925e7d718%2Fc9d63dec-5c70-476f-8f18-f8c18f5a3eae%2Faudit.csv</t>
  </si>
  <si>
    <t>91434356</t>
  </si>
  <si>
    <t>429</t>
  </si>
  <si>
    <t>Moldova_429</t>
  </si>
  <si>
    <t>https://kobocat.unhcr.org/media/original?media_file=im_moldova%2Fattachments%2Fc62dc4fd8ec6461698a9b7a925e7d718%2F3d0bceae-1e67-4428-95e2-cdd9979581b3%2Faudit.csv</t>
  </si>
  <si>
    <t>check_property visit_relatives bring_supplies access_healthcare</t>
  </si>
  <si>
    <t>91435068</t>
  </si>
  <si>
    <t>430</t>
  </si>
  <si>
    <t>Moldova_430</t>
  </si>
  <si>
    <t>https://kobocat.unhcr.org/media/original?media_file=im_moldova%2Fattachments%2Fc62dc4fd8ec6461698a9b7a925e7d718%2Fc1172e78-9518-4ad8-b4ef-e1b4ae2de06c%2Faudit.csv</t>
  </si>
  <si>
    <t>91439644</t>
  </si>
  <si>
    <t>431</t>
  </si>
  <si>
    <t>Moldova_431</t>
  </si>
  <si>
    <t>https://kobocat.unhcr.org/media/original?media_file=im_moldova%2Fattachments%2Fc62dc4fd8ec6461698a9b7a925e7d718%2F9d617b5f-8d47-49ee-81a5-96a2c7da2a23%2Faudit.csv</t>
  </si>
  <si>
    <t>face_to_face_interactions telephone_calls social_media</t>
  </si>
  <si>
    <t>lack_trust_host_country fear_retaliation stigma_shame</t>
  </si>
  <si>
    <t>91444527</t>
  </si>
  <si>
    <t>432</t>
  </si>
  <si>
    <t>Moldova_432</t>
  </si>
  <si>
    <t>https://kobocat.unhcr.org/media/original?media_file=im_moldova%2Fattachments%2Fc62dc4fd8ec6461698a9b7a925e7d718%2F5a9aa68d-8005-4e0a-8294-b0e8923e971c%2Faudit.csv</t>
  </si>
  <si>
    <t>social_media email telephone_calls</t>
  </si>
  <si>
    <t>transfers_ukraine transfers_outside_ukraine</t>
  </si>
  <si>
    <t>91453902</t>
  </si>
  <si>
    <t>433</t>
  </si>
  <si>
    <t>Moldova_433</t>
  </si>
  <si>
    <t>https://kobocat.unhcr.org/media/original?media_file=im_moldova%2Fattachments%2Fc62dc4fd8ec6461698a9b7a925e7d718%2F882077a5-2be5-4160-9016-481f3d13e127%2Faudit.csv</t>
  </si>
  <si>
    <t>91455798</t>
  </si>
  <si>
    <t>434</t>
  </si>
  <si>
    <t>Moldova_434</t>
  </si>
  <si>
    <t>https://kobocat.unhcr.org/media/original?media_file=im_moldova%2Fattachments%2Fc62dc4fd8ec6461698a9b7a925e7d718%2Fb114b746-0823-4d23-a715-039a2e67f886%2Faudit.csv</t>
  </si>
  <si>
    <t>telephone_calls face_to_face_interactions social_media</t>
  </si>
  <si>
    <t>91459687</t>
  </si>
  <si>
    <t>435</t>
  </si>
  <si>
    <t>Moldova_435</t>
  </si>
  <si>
    <t>316.67</t>
  </si>
  <si>
    <t>https://kobocat.unhcr.org/media/original?media_file=im_moldova%2Fattachments%2Fc62dc4fd8ec6461698a9b7a925e7d718%2Fe21c5b96-020c-4c82-8739-aa169df7fa97%2Faudit.csv</t>
  </si>
  <si>
    <t>91459924</t>
  </si>
  <si>
    <t>436</t>
  </si>
  <si>
    <t>Moldova_436</t>
  </si>
  <si>
    <t>https://kobocat.unhcr.org/media/original?media_file=im_moldova%2Fattachments%2Fc62dc4fd8ec6461698a9b7a925e7d718%2Fd7d60f85-ebfd-45d5-a5bf-8724762496cc%2Faudit.csv</t>
  </si>
  <si>
    <t>91467156</t>
  </si>
  <si>
    <t>437</t>
  </si>
  <si>
    <t>Moldova_437</t>
  </si>
  <si>
    <t>1266.67</t>
  </si>
  <si>
    <t>https://kobocat.unhcr.org/media/original?media_file=im_moldova%2Fattachments%2Fc62dc4fd8ec6461698a9b7a925e7d718%2Fa967282f-8ce1-4c2b-bf52-120d473f43a4%2Faudit.csv</t>
  </si>
  <si>
    <t>91467326</t>
  </si>
  <si>
    <t>438</t>
  </si>
  <si>
    <t>Moldova_438</t>
  </si>
  <si>
    <t>https://kobocat.unhcr.org/media/original?media_file=im_moldova%2Fattachments%2Fc62dc4fd8ec6461698a9b7a925e7d718%2F8d2264e7-dab9-4b3f-9e0e-5d8067daef7b%2Faudit.csv</t>
  </si>
  <si>
    <t>91469413</t>
  </si>
  <si>
    <t>439</t>
  </si>
  <si>
    <t>Moldova_439</t>
  </si>
  <si>
    <t>11001-15200</t>
  </si>
  <si>
    <t>https://kobocat.unhcr.org/media/original?media_file=im_moldova%2Fattachments%2Fc62dc4fd8ec6461698a9b7a925e7d718%2F10c24092-50e5-44a5-a6e9-5b8f77f008fc%2Faudit.csv</t>
  </si>
  <si>
    <t>91471714</t>
  </si>
  <si>
    <t>440</t>
  </si>
  <si>
    <t>Moldova_440</t>
  </si>
  <si>
    <t>https://kobocat.unhcr.org/media/original?media_file=im_moldova%2Fattachments%2Fc62dc4fd8ec6461698a9b7a925e7d718%2F6049b887-160f-4f97-9e62-b736949a5868%2Faudit.csv</t>
  </si>
  <si>
    <t>91472790</t>
  </si>
  <si>
    <t>441</t>
  </si>
  <si>
    <t>Moldova_441</t>
  </si>
  <si>
    <t>https://kobocat.unhcr.org/media/original?media_file=im_moldova%2Fattachments%2Fc62dc4fd8ec6461698a9b7a925e7d718%2F0d20c4d2-67f4-4b97-8a41-9f9de34feed4%2Faudit.csv</t>
  </si>
  <si>
    <t>91472791</t>
  </si>
  <si>
    <t>442</t>
  </si>
  <si>
    <t>Moldova_442</t>
  </si>
  <si>
    <t>https://kobocat.unhcr.org/media/original?media_file=im_moldova%2Fattachments%2Fc62dc4fd8ec6461698a9b7a925e7d718%2F0626b0f0-56eb-48fb-9c85-c079b3370214%2Faudit.csv</t>
  </si>
  <si>
    <t>91472793</t>
  </si>
  <si>
    <t>443</t>
  </si>
  <si>
    <t>Moldova_443</t>
  </si>
  <si>
    <t>https://kobocat.unhcr.org/media/original?media_file=im_moldova%2Fattachments%2Fc62dc4fd8ec6461698a9b7a925e7d718%2Fde4f4387-5a66-4b76-bdf7-67bd9c1ecc78%2Faudit.csv</t>
  </si>
  <si>
    <t>lack_trust_host_country geographic_barriers</t>
  </si>
  <si>
    <t>91552906</t>
  </si>
  <si>
    <t>444</t>
  </si>
  <si>
    <t>Moldova_444</t>
  </si>
  <si>
    <t>https://kobocat.unhcr.org/media/original?media_file=im_moldova%2Fattachments%2Fc62dc4fd8ec6461698a9b7a925e7d718%2Ff3d1829a-a7f3-489a-91ee-906ac0682dbe%2Faudit.csv</t>
  </si>
  <si>
    <t>online_form social_media</t>
  </si>
  <si>
    <t>91559558</t>
  </si>
  <si>
    <t>445</t>
  </si>
  <si>
    <t>Moldova_445</t>
  </si>
  <si>
    <t>https://kobocat.unhcr.org/media/original?media_file=im_moldova%2Fattachments%2Fc62dc4fd8ec6461698a9b7a925e7d718%2Fafb1732e-fc26-472f-bffa-5d890fe3aaee%2Faudit.csv</t>
  </si>
  <si>
    <t>91562088</t>
  </si>
  <si>
    <t>446</t>
  </si>
  <si>
    <t>Moldova_446</t>
  </si>
  <si>
    <t>https://kobocat.unhcr.org/media/original?media_file=im_moldova%2Fattachments%2Fc62dc4fd8ec6461698a9b7a925e7d718%2F69cfc5d2-e386-473f-9efa-2159d345470a%2Faudit.csv</t>
  </si>
  <si>
    <t>stigma_shame fear_retaliation lack_trained_professionals lack_awareness</t>
  </si>
  <si>
    <t>91574234</t>
  </si>
  <si>
    <t>447</t>
  </si>
  <si>
    <t>Moldova_447</t>
  </si>
  <si>
    <t>https://kobocat.unhcr.org/media/original?media_file=im_moldova%2Fattachments%2Fc62dc4fd8ec6461698a9b7a925e7d718%2Fa0675526-455c-49f9-8325-a49517a1c999%2Faudit.csv</t>
  </si>
  <si>
    <t>91574314</t>
  </si>
  <si>
    <t>448</t>
  </si>
  <si>
    <t>Moldova_448</t>
  </si>
  <si>
    <t>https://kobocat.unhcr.org/media/original?media_file=im_moldova%2Fattachments%2Fc62dc4fd8ec6461698a9b7a925e7d718%2F0c840b01-715a-4552-a933-0d0471baafdf%2Faudit.csv</t>
  </si>
  <si>
    <t>91579933</t>
  </si>
  <si>
    <t>449</t>
  </si>
  <si>
    <t>Moldova_449</t>
  </si>
  <si>
    <t>https://kobocat.unhcr.org/media/original?media_file=im_moldova%2Fattachments%2Fc62dc4fd8ec6461698a9b7a925e7d718%2F8b0152f5-6824-47be-a09f-066c969a34d8%2Faudit.csv</t>
  </si>
  <si>
    <t>91585547</t>
  </si>
  <si>
    <t>Moldova_450</t>
  </si>
  <si>
    <t>2866.67</t>
  </si>
  <si>
    <t>https://kobocat.unhcr.org/media/original?media_file=im_moldova%2Fattachments%2Fc62dc4fd8ec6461698a9b7a925e7d718%2F83abd560-a66b-4cde-a387-400121418264%2Faudit.csv</t>
  </si>
  <si>
    <t>check_conditions visit_relatives access_healthcare</t>
  </si>
  <si>
    <t>91585688</t>
  </si>
  <si>
    <t>451</t>
  </si>
  <si>
    <t>Moldova_451</t>
  </si>
  <si>
    <t>https://kobocat.unhcr.org/media/original?media_file=im_moldova%2Fattachments%2Fc62dc4fd8ec6461698a9b7a925e7d718%2Fc4bbb0de-b6a0-426d-bba5-d5a5e7d5895d%2Faudit.csv</t>
  </si>
  <si>
    <t>91594382</t>
  </si>
  <si>
    <t>452</t>
  </si>
  <si>
    <t>Moldova_452</t>
  </si>
  <si>
    <t>https://kobocat.unhcr.org/media/original?media_file=im_moldova%2Fattachments%2Fc62dc4fd8ec6461698a9b7a925e7d718%2F673ee302-436d-4a6c-8e1e-ea4495499f1e%2Faudit.csv</t>
  </si>
  <si>
    <t>telephone_calls face_to_face_interactions social_media online_form email</t>
  </si>
  <si>
    <t>91595520</t>
  </si>
  <si>
    <t>453</t>
  </si>
  <si>
    <t>Moldova_453</t>
  </si>
  <si>
    <t>https://kobocat.unhcr.org/media/original?media_file=im_moldova%2Fattachments%2Fc62dc4fd8ec6461698a9b7a925e7d718%2F8dfdc4c6-51e3-44e1-b034-2330202048a4%2Faudit.csv</t>
  </si>
  <si>
    <t>91601398</t>
  </si>
  <si>
    <t>454</t>
  </si>
  <si>
    <t>Moldova_454</t>
  </si>
  <si>
    <t>https://kobocat.unhcr.org/media/original?media_file=im_moldova%2Fattachments%2Fc62dc4fd8ec6461698a9b7a925e7d718%2F7ff5e3ef-467c-4ec3-a4b1-3b0f5fcecffc%2Faudit.csv</t>
  </si>
  <si>
    <t>unable_to_cook_store_food lack_of_hot_water</t>
  </si>
  <si>
    <t>91604273</t>
  </si>
  <si>
    <t>455</t>
  </si>
  <si>
    <t>Moldova_455</t>
  </si>
  <si>
    <t>3000</t>
  </si>
  <si>
    <t>https://kobocat.unhcr.org/media/original?media_file=im_moldova%2Fattachments%2Fc62dc4fd8ec6461698a9b7a925e7d718%2F58056a54-2d88-43f5-bc73-fffcadaa15c6%2Faudit.csv</t>
  </si>
  <si>
    <t>91609449</t>
  </si>
  <si>
    <t>456</t>
  </si>
  <si>
    <t>Moldova_456</t>
  </si>
  <si>
    <t>https://kobocat.unhcr.org/media/original?media_file=im_moldova%2Fattachments%2Fc62dc4fd8ec6461698a9b7a925e7d718%2F87ee9c6e-869b-4899-ba4c-ee8100108831%2Faudit.csv</t>
  </si>
  <si>
    <t>91611454</t>
  </si>
  <si>
    <t>457</t>
  </si>
  <si>
    <t>Moldova_457</t>
  </si>
  <si>
    <t>https://kobocat.unhcr.org/media/original?media_file=im_moldova%2Fattachments%2Fc62dc4fd8ec6461698a9b7a925e7d718%2F73c5aec6-5abc-461d-9211-ab4d2d6e3c7d%2Faudit.csv</t>
  </si>
  <si>
    <t>91612938</t>
  </si>
  <si>
    <t>458</t>
  </si>
  <si>
    <t>Moldova_458</t>
  </si>
  <si>
    <t>https://kobocat.unhcr.org/media/original?media_file=im_moldova%2Fattachments%2Fc62dc4fd8ec6461698a9b7a925e7d718%2F2e1b8034-8369-4cc2-8380-bcecd24cd10d%2Faudit.csv</t>
  </si>
  <si>
    <t>91613793</t>
  </si>
  <si>
    <t>459</t>
  </si>
  <si>
    <t>Moldova_459</t>
  </si>
  <si>
    <t>1737.09</t>
  </si>
  <si>
    <t>https://kobocat.unhcr.org/media/original?media_file=im_moldova%2Fattachments%2Fc62dc4fd8ec6461698a9b7a925e7d718%2F0e65ab38-e940-45ec-9d4c-179424141519%2Faudit.csv</t>
  </si>
  <si>
    <t>91614673</t>
  </si>
  <si>
    <t>460</t>
  </si>
  <si>
    <t>Moldova_460</t>
  </si>
  <si>
    <t>https://kobocat.unhcr.org/media/original?media_file=im_moldova%2Fattachments%2Fc62dc4fd8ec6461698a9b7a925e7d718%2Fc2855981-10cb-4f01-94b9-58e77c091e1c%2Faudit.csv</t>
  </si>
  <si>
    <t>91614677</t>
  </si>
  <si>
    <t>461</t>
  </si>
  <si>
    <t>Moldova_461</t>
  </si>
  <si>
    <t>892.02</t>
  </si>
  <si>
    <t>https://kobocat.unhcr.org/media/original?media_file=im_moldova%2Fattachments%2Fc62dc4fd8ec6461698a9b7a925e7d718%2Fba208130-26e2-44fb-93e8-cfded59eb107%2Faudit.csv</t>
  </si>
  <si>
    <t>91614680</t>
  </si>
  <si>
    <t>462</t>
  </si>
  <si>
    <t>Moldova_462</t>
  </si>
  <si>
    <t>https://kobocat.unhcr.org/media/original?media_file=im_moldova%2Fattachments%2Fc62dc4fd8ec6461698a9b7a925e7d718%2F675190ad-7294-4f59-99ae-749458e7d19c%2Faudit.csv</t>
  </si>
  <si>
    <t>91614683</t>
  </si>
  <si>
    <t>463</t>
  </si>
  <si>
    <t>Moldova_463</t>
  </si>
  <si>
    <t>https://kobocat.unhcr.org/media/original?media_file=im_moldova%2Fattachments%2Fc62dc4fd8ec6461698a9b7a925e7d718%2F2d9967dc-b9b1-4f44-983f-f692e644c81e%2Faudit.csv</t>
  </si>
  <si>
    <t>91618650</t>
  </si>
  <si>
    <t>464</t>
  </si>
  <si>
    <t>Moldova_464</t>
  </si>
  <si>
    <t>https://kobocat.unhcr.org/media/original?media_file=im_moldova%2Fattachments%2Fc62dc4fd8ec6461698a9b7a925e7d718%2F0e19a5d5-4e1d-491c-b25f-75e22a9f5166%2Faudit.csv</t>
  </si>
  <si>
    <t>get_documents family_matters work_temporary</t>
  </si>
  <si>
    <t>91675129</t>
  </si>
  <si>
    <t>465</t>
  </si>
  <si>
    <t>Moldova_465</t>
  </si>
  <si>
    <t>1533.33</t>
  </si>
  <si>
    <t>https://kobocat.unhcr.org/media/original?media_file=im_moldova%2Fattachments%2Fc62dc4fd8ec6461698a9b7a925e7d718%2Fe225120b-107a-48bd-8e80-187e01fb780c%2Faudit.csv</t>
  </si>
  <si>
    <t>stigma_shame financial_constraints geographic_barriers inadequate_service_availability</t>
  </si>
  <si>
    <t>91687914</t>
  </si>
  <si>
    <t>466</t>
  </si>
  <si>
    <t>Moldova_466</t>
  </si>
  <si>
    <t>https://kobocat.unhcr.org/media/original?media_file=im_moldova%2Fattachments%2Fc62dc4fd8ec6461698a9b7a925e7d718%2F8d5196a3-fbef-4629-8bb7-004bcdde15df%2Faudit.csv</t>
  </si>
  <si>
    <t>91688069</t>
  </si>
  <si>
    <t>467</t>
  </si>
  <si>
    <t>Moldova_467</t>
  </si>
  <si>
    <t>https://kobocat.unhcr.org/media/original?media_file=im_moldova%2Fattachments%2Fc62dc4fd8ec6461698a9b7a925e7d718%2F6dccbfb9-d883-405b-b5d7-34a58ce9b0d6%2Faudit.csv</t>
  </si>
  <si>
    <t>91705146</t>
  </si>
  <si>
    <t>468</t>
  </si>
  <si>
    <t>Moldova_468</t>
  </si>
  <si>
    <t>https://kobocat.unhcr.org/media/original?media_file=im_moldova%2Fattachments%2Fc62dc4fd8ec6461698a9b7a925e7d718%2Fe5e68764-ad9c-4907-9c00-5f402ae733e8%2Faudit.csv</t>
  </si>
  <si>
    <t>91706080</t>
  </si>
  <si>
    <t>469</t>
  </si>
  <si>
    <t>Moldova_469</t>
  </si>
  <si>
    <t>https://kobocat.unhcr.org/media/original?media_file=im_moldova%2Fattachments%2Fc62dc4fd8ec6461698a9b7a925e7d718%2F2dde943d-4417-4fdd-8188-1c9d50b6eff8%2Faudit.csv</t>
  </si>
  <si>
    <t>social_media telephone_calls email face_to_face_interactions</t>
  </si>
  <si>
    <t>91714902</t>
  </si>
  <si>
    <t>470</t>
  </si>
  <si>
    <t>Moldova_470</t>
  </si>
  <si>
    <t>https://kobocat.unhcr.org/media/original?media_file=im_moldova%2Fattachments%2Fc62dc4fd8ec6461698a9b7a925e7d718%2F2552cab9-c803-4cdd-884c-4c5866f595d6%2Faudit.csv</t>
  </si>
  <si>
    <t>91718394</t>
  </si>
  <si>
    <t>471</t>
  </si>
  <si>
    <t>Moldova_471</t>
  </si>
  <si>
    <t>https://kobocat.unhcr.org/media/original?media_file=im_moldova%2Fattachments%2Fc62dc4fd8ec6461698a9b7a925e7d718%2Fe220b174-ba38-4f02-88f9-82cfdc7f5dfc%2Faudit.csv</t>
  </si>
  <si>
    <t>fear_retaliation stigma_shame lack_trust_host_country</t>
  </si>
  <si>
    <t>91731544</t>
  </si>
  <si>
    <t>472</t>
  </si>
  <si>
    <t>Moldova_472</t>
  </si>
  <si>
    <t>816.67000000000007</t>
  </si>
  <si>
    <t>https://kobocat.unhcr.org/media/original?media_file=im_moldova%2Fattachments%2Fc62dc4fd8ec6461698a9b7a925e7d718%2Fbd4f06c1-ed18-48d7-9eab-db47fa508a07%2Faudit.csv</t>
  </si>
  <si>
    <t>91732055</t>
  </si>
  <si>
    <t>473</t>
  </si>
  <si>
    <t>Moldova_473</t>
  </si>
  <si>
    <t>https://kobocat.unhcr.org/media/original?media_file=im_moldova%2Fattachments%2Fc62dc4fd8ec6461698a9b7a925e7d718%2Fb9c7f0b7-aaeb-4185-9b68-baf7441cee3e%2Faudit.csv</t>
  </si>
  <si>
    <t>91737156</t>
  </si>
  <si>
    <t>474</t>
  </si>
  <si>
    <t>Moldova_474</t>
  </si>
  <si>
    <t>291.67</t>
  </si>
  <si>
    <t>https://kobocat.unhcr.org/media/original?media_file=im_moldova%2Fattachments%2Fc62dc4fd8ec6461698a9b7a925e7d718%2F86001b2a-aaf0-4aca-9d95-58132e7e6864%2Faudit.csv</t>
  </si>
  <si>
    <t>91737158</t>
  </si>
  <si>
    <t>475</t>
  </si>
  <si>
    <t>Moldova_475</t>
  </si>
  <si>
    <t>https://kobocat.unhcr.org/media/original?media_file=im_moldova%2Fattachments%2Fc62dc4fd8ec6461698a9b7a925e7d718%2F1d3a33d1-18af-46cf-8a3c-74c3a852582b%2Faudit.csv</t>
  </si>
  <si>
    <t>91737163</t>
  </si>
  <si>
    <t>476</t>
  </si>
  <si>
    <t>Moldova_476</t>
  </si>
  <si>
    <t>https://kobocat.unhcr.org/media/original?media_file=im_moldova%2Fattachments%2Fc62dc4fd8ec6461698a9b7a925e7d718%2F604dd67c-22e9-4ee6-9500-641523ad9972%2Faudit.csv</t>
  </si>
  <si>
    <t>unable_to_cook_store_food lack_of_hot_water unable_to_keep_warm_cool insufficient_sleeping_materials</t>
  </si>
  <si>
    <t>social_media telephone_calls face_to_face_interactions online_form email complaint_suggestion_box</t>
  </si>
  <si>
    <t>verbal_aggression physical_attack discriminatory_behavior comments_social_media comments_news_forums</t>
  </si>
  <si>
    <t>lack_awareness language_cultural_barriers fear_retaliation stigma_shame lack_trust_host_country lack_trained_professionals discrimination_bias</t>
  </si>
  <si>
    <t>verbal_harassment discrimination_persecution</t>
  </si>
  <si>
    <t>91739537</t>
  </si>
  <si>
    <t>477</t>
  </si>
  <si>
    <t>Moldova_477</t>
  </si>
  <si>
    <t>https://kobocat.unhcr.org/media/original?media_file=im_moldova%2Fattachments%2Fc62dc4fd8ec6461698a9b7a925e7d718%2F0a89052d-29e7-4d0d-a279-28d9096eacf3%2Faudit.csv</t>
  </si>
  <si>
    <t>91740401</t>
  </si>
  <si>
    <t>478</t>
  </si>
  <si>
    <t>Moldova_478</t>
  </si>
  <si>
    <t>https://kobocat.unhcr.org/media/original?media_file=im_moldova%2Fattachments%2Fc62dc4fd8ec6461698a9b7a925e7d718%2F00c2051e-3642-4fa4-985d-7d989b65e6c1%2Faudit.csv</t>
  </si>
  <si>
    <t>91742457</t>
  </si>
  <si>
    <t>479</t>
  </si>
  <si>
    <t>Moldova_479</t>
  </si>
  <si>
    <t>https://kobocat.unhcr.org/media/original?media_file=im_moldova%2Fattachments%2Fc62dc4fd8ec6461698a9b7a925e7d718%2F38d0fa12-e3fe-43f7-b371-0349b1749f47%2Faudit.csv</t>
  </si>
  <si>
    <t>get_documents family_matters</t>
  </si>
  <si>
    <t>91751876</t>
  </si>
  <si>
    <t>480</t>
  </si>
  <si>
    <t>Moldova_480</t>
  </si>
  <si>
    <t>https://kobocat.unhcr.org/media/original?media_file=im_moldova%2Fattachments%2Fc62dc4fd8ec6461698a9b7a925e7d718%2Fbfe8c93f-3926-4c73-93bc-1f79fbed71d1%2Faudit.csv</t>
  </si>
  <si>
    <t>check_conditions access_healthcare access_benefits</t>
  </si>
  <si>
    <t>91806099</t>
  </si>
  <si>
    <t>481</t>
  </si>
  <si>
    <t>Moldova_481</t>
  </si>
  <si>
    <t>https://kobocat.unhcr.org/media/original?media_file=im_moldova%2Fattachments%2Fc62dc4fd8ec6461698a9b7a925e7d718%2Fa4955436-9849-4838-8aa7-dc3dcf370a06%2Faudit.csv</t>
  </si>
  <si>
    <t>91815648</t>
  </si>
  <si>
    <t>482</t>
  </si>
  <si>
    <t>Moldova_482</t>
  </si>
  <si>
    <t>https://kobocat.unhcr.org/media/original?media_file=im_moldova%2Fattachments%2Fc62dc4fd8ec6461698a9b7a925e7d718%2Fce390bd9-111c-47fb-b6b8-c0decd266f5f%2Faudit.csv</t>
  </si>
  <si>
    <t>91823228</t>
  </si>
  <si>
    <t>483</t>
  </si>
  <si>
    <t>Moldova_483</t>
  </si>
  <si>
    <t>https://kobocat.unhcr.org/media/original?media_file=im_moldova%2Fattachments%2Fc62dc4fd8ec6461698a9b7a925e7d718%2F4fce93a8-d9f6-4470-acae-04b2ec0224fb%2Faudit.csv</t>
  </si>
  <si>
    <t>91831972</t>
  </si>
  <si>
    <t>484</t>
  </si>
  <si>
    <t>Moldova_484</t>
  </si>
  <si>
    <t>https://kobocat.unhcr.org/media/original?media_file=im_moldova%2Fattachments%2Fc62dc4fd8ec6461698a9b7a925e7d718%2F4f685032-c1f0-4b90-97a3-5cf9af0e5675%2Faudit.csv</t>
  </si>
  <si>
    <t>91833286</t>
  </si>
  <si>
    <t>485</t>
  </si>
  <si>
    <t>Moldova_485</t>
  </si>
  <si>
    <t>https://kobocat.unhcr.org/media/original?media_file=im_moldova%2Fattachments%2Fc62dc4fd8ec6461698a9b7a925e7d718%2F7281ac56-c7e5-4e41-8f5b-7e8783a1d666%2Faudit.csv</t>
  </si>
  <si>
    <t>91836782</t>
  </si>
  <si>
    <t>486</t>
  </si>
  <si>
    <t>Moldova_486</t>
  </si>
  <si>
    <t>https://kobocat.unhcr.org/media/original?media_file=im_moldova%2Fattachments%2Fc62dc4fd8ec6461698a9b7a925e7d718%2Fa024cdf7-216c-4bcc-8bd7-8129aedc339f%2Faudit.csv</t>
  </si>
  <si>
    <t>social_media telephone_calls online_form face_to_face_interactions email</t>
  </si>
  <si>
    <t>91847610</t>
  </si>
  <si>
    <t>487</t>
  </si>
  <si>
    <t>Moldova_487</t>
  </si>
  <si>
    <t>https://kobocat.unhcr.org/media/original?media_file=im_moldova%2Fattachments%2Fc62dc4fd8ec6461698a9b7a925e7d718%2Ff8aa26fa-68be-4bc2-8c4f-766d91fcfc76%2Faudit.csv</t>
  </si>
  <si>
    <t>91849452</t>
  </si>
  <si>
    <t>488</t>
  </si>
  <si>
    <t>Moldova_488</t>
  </si>
  <si>
    <t>https://kobocat.unhcr.org/media/original?media_file=im_moldova%2Fattachments%2Fc62dc4fd8ec6461698a9b7a925e7d718%2F7672e432-7529-4c9a-96f1-4f59b62639b8%2Faudit.csv</t>
  </si>
  <si>
    <t>91849777</t>
  </si>
  <si>
    <t>489</t>
  </si>
  <si>
    <t>Moldova_489</t>
  </si>
  <si>
    <t>https://kobocat.unhcr.org/media/original?media_file=im_moldova%2Fattachments%2Fc62dc4fd8ec6461698a9b7a925e7d718%2F620cfb4b-91e6-4c93-8980-a2246d650209%2Faudit.csv</t>
  </si>
  <si>
    <t>physical_attack verbal_aggression discriminatory_behavior</t>
  </si>
  <si>
    <t>91852315</t>
  </si>
  <si>
    <t>490</t>
  </si>
  <si>
    <t>Moldova_490</t>
  </si>
  <si>
    <t>https://kobocat.unhcr.org/media/original?media_file=im_moldova%2Fattachments%2Fc62dc4fd8ec6461698a9b7a925e7d718%2Fc567e6f2-3527-4dd9-bed1-5efbf6b448e6%2Faudit.csv</t>
  </si>
  <si>
    <t>91852364</t>
  </si>
  <si>
    <t>491</t>
  </si>
  <si>
    <t>Moldova_491</t>
  </si>
  <si>
    <t>https://kobocat.unhcr.org/media/original?media_file=im_moldova%2Fattachments%2Fc62dc4fd8ec6461698a9b7a925e7d718%2F17159f01-6c3b-49d1-84a4-e675cab52c5c%2Faudit.csv</t>
  </si>
  <si>
    <t>91853118</t>
  </si>
  <si>
    <t>492</t>
  </si>
  <si>
    <t>Moldova_492</t>
  </si>
  <si>
    <t>https://kobocat.unhcr.org/media/original?media_file=im_moldova%2Fattachments%2Fc62dc4fd8ec6461698a9b7a925e7d718%2F396dd5f2-126c-4984-93ed-285c9d6d4096%2Faudit.csv</t>
  </si>
  <si>
    <t>unable_to_cook_store_food lack_of_hot_water unable_to_keep_warm_cool</t>
  </si>
  <si>
    <t>social_media telephone_calls email face_to_face_interactions online_form</t>
  </si>
  <si>
    <t>verbal_aggression comments_social_media comments_news_forums discriminatory_behavior</t>
  </si>
  <si>
    <t>stigma_shame fear_retaliation lack_trust_host_country lack_awareness inadequate_service_availability discrimination_bias lack_trained_professionals</t>
  </si>
  <si>
    <t>verbal_harassment sexual_harassment discrimination_persecution</t>
  </si>
  <si>
    <t>91855680</t>
  </si>
  <si>
    <t>493</t>
  </si>
  <si>
    <t>Moldova_493</t>
  </si>
  <si>
    <t>https://kobocat.unhcr.org/media/original?media_file=im_moldova%2Fattachments%2Fc62dc4fd8ec6461698a9b7a925e7d718%2Fe38e848d-488b-49fb-bcee-fb9d19dc472a%2Faudit.csv</t>
  </si>
  <si>
    <t>91857647</t>
  </si>
  <si>
    <t>494</t>
  </si>
  <si>
    <t>Moldova_494</t>
  </si>
  <si>
    <t>https://kobocat.unhcr.org/media/original?media_file=im_moldova%2Fattachments%2Fc62dc4fd8ec6461698a9b7a925e7d718%2F84708d54-9540-450e-ada1-a65e69820290%2Faudit.csv</t>
  </si>
  <si>
    <t>91857651</t>
  </si>
  <si>
    <t>495</t>
  </si>
  <si>
    <t>Moldova_495</t>
  </si>
  <si>
    <t>https://kobocat.unhcr.org/media/original?media_file=im_moldova%2Fattachments%2Fc62dc4fd8ec6461698a9b7a925e7d718%2F88fef042-ad4a-4dca-a914-4c75efab7440%2Faudit.csv</t>
  </si>
  <si>
    <t>91857655</t>
  </si>
  <si>
    <t>496</t>
  </si>
  <si>
    <t>Moldova_496</t>
  </si>
  <si>
    <t>https://kobocat.unhcr.org/media/original?media_file=im_moldova%2Fattachments%2Fc62dc4fd8ec6461698a9b7a925e7d718%2Fa9ca2230-77cc-4adc-8adf-e95a3c86c28e%2Faudit.csv</t>
  </si>
  <si>
    <t>91901658</t>
  </si>
  <si>
    <t>497</t>
  </si>
  <si>
    <t>Moldova_497</t>
  </si>
  <si>
    <t>https://kobocat.unhcr.org/media/original?media_file=im_moldova%2Fattachments%2Fc62dc4fd8ec6461698a9b7a925e7d718%2F0fc82e0b-61fb-43c6-9738-5f562d5df187%2Faudit.csv</t>
  </si>
  <si>
    <t>visit_relatives get_documents access_benefits</t>
  </si>
  <si>
    <t>91906923</t>
  </si>
  <si>
    <t>498</t>
  </si>
  <si>
    <t>Moldova_498</t>
  </si>
  <si>
    <t>https://kobocat.unhcr.org/media/original?media_file=im_moldova%2Fattachments%2Fc62dc4fd8ec6461698a9b7a925e7d718%2Fec2207ad-2720-4dd5-b9f4-67c1c219907b%2Faudit.csv</t>
  </si>
  <si>
    <t>91908363</t>
  </si>
  <si>
    <t>499</t>
  </si>
  <si>
    <t>Moldova_499</t>
  </si>
  <si>
    <t>https://kobocat.unhcr.org/media/original?media_file=im_moldova%2Fattachments%2Fc62dc4fd8ec6461698a9b7a925e7d718%2F0859e0d1-33d0-4b68-aa78-1d1fe4db5e6b%2Faudit.csv</t>
  </si>
  <si>
    <t>91910018</t>
  </si>
  <si>
    <t>Moldova_500</t>
  </si>
  <si>
    <t>7511.74</t>
  </si>
  <si>
    <t>https://kobocat.unhcr.org/media/original?media_file=im_moldova%2Fattachments%2Fc62dc4fd8ec6461698a9b7a925e7d718%2F34138ebd-839d-446d-92b7-79bf31a66624%2Faudit.csv</t>
  </si>
  <si>
    <t>check_property work_temporary get_supplies</t>
  </si>
  <si>
    <t>91911291</t>
  </si>
  <si>
    <t>501</t>
  </si>
  <si>
    <t>Moldova_501</t>
  </si>
  <si>
    <t>https://kobocat.unhcr.org/media/original?media_file=im_moldova%2Fattachments%2Fc62dc4fd8ec6461698a9b7a925e7d718%2Fd9ab96bc-1718-4ee3-8cd0-e3b8b338b245%2Faudit.csv</t>
  </si>
  <si>
    <t>geographic_barriers fear_retaliation stigma_shame</t>
  </si>
  <si>
    <t>91912179</t>
  </si>
  <si>
    <t>502</t>
  </si>
  <si>
    <t>Moldova_502</t>
  </si>
  <si>
    <t>https://kobocat.unhcr.org/media/original?media_file=im_moldova%2Fattachments%2Fc62dc4fd8ec6461698a9b7a925e7d718%2F5c25929b-562d-4d97-837f-a4a6af06cc60%2Faudit.csv</t>
  </si>
  <si>
    <t>employment_income other_sources social_protection_host_govt</t>
  </si>
  <si>
    <t>91914012</t>
  </si>
  <si>
    <t>503</t>
  </si>
  <si>
    <t>Moldova_503</t>
  </si>
  <si>
    <t>https://kobocat.unhcr.org/media/original?media_file=im_moldova%2Fattachments%2Fc62dc4fd8ec6461698a9b7a925e7d718%2Fc5621a83-2dfe-4e3e-88e3-5ca9b0d1c732%2Faudit.csv</t>
  </si>
  <si>
    <t>91914521</t>
  </si>
  <si>
    <t>504</t>
  </si>
  <si>
    <t>Moldova_504</t>
  </si>
  <si>
    <t>https://kobocat.unhcr.org/media/original?media_file=im_moldova%2Fattachments%2Fc62dc4fd8ec6461698a9b7a925e7d718%2F768c917e-65c7-49f5-aadb-b1c2410125f2%2Faudit.csv</t>
  </si>
  <si>
    <t>91916701</t>
  </si>
  <si>
    <t>505</t>
  </si>
  <si>
    <t>Moldova_505</t>
  </si>
  <si>
    <t>https://kobocat.unhcr.org/media/original?media_file=im_moldova%2Fattachments%2Fc62dc4fd8ec6461698a9b7a925e7d718%2Fa9475bf0-4b09-4582-b85d-033104d0c4c4%2Faudit.csv</t>
  </si>
  <si>
    <t>91917014</t>
  </si>
  <si>
    <t>506</t>
  </si>
  <si>
    <t>Moldova_506</t>
  </si>
  <si>
    <t>https://kobocat.unhcr.org/media/original?media_file=im_moldova%2Fattachments%2Fc62dc4fd8ec6461698a9b7a925e7d718%2F0ec393d7-082f-4088-8a1a-c411d707bb45%2Faudit.csv</t>
  </si>
  <si>
    <t>social_media face_to_face_interactions telephone_calls email</t>
  </si>
  <si>
    <t>91917294</t>
  </si>
  <si>
    <t>507</t>
  </si>
  <si>
    <t>Moldova_507</t>
  </si>
  <si>
    <t>3100</t>
  </si>
  <si>
    <t>https://kobocat.unhcr.org/media/original?media_file=im_moldova%2Fattachments%2Fc62dc4fd8ec6461698a9b7a925e7d718%2Fb0e63832-e65a-49d3-bb02-7d8d459dab79%2Faudit.csv</t>
  </si>
  <si>
    <t>91918763</t>
  </si>
  <si>
    <t>508</t>
  </si>
  <si>
    <t>Moldova_508</t>
  </si>
  <si>
    <t>https://kobocat.unhcr.org/media/original?media_file=im_moldova%2Fattachments%2Fc62dc4fd8ec6461698a9b7a925e7d718%2Fe304f78b-8024-41f0-823a-b801e1c13437%2Faudit.csv</t>
  </si>
  <si>
    <t>social_media telephone_calls messaging_apps face_to_face_interactions online_form email complaint_suggestion_box</t>
  </si>
  <si>
    <t>91919126</t>
  </si>
  <si>
    <t>509</t>
  </si>
  <si>
    <t>Moldova_509</t>
  </si>
  <si>
    <t>https://kobocat.unhcr.org/media/original?media_file=im_moldova%2Fattachments%2Fc62dc4fd8ec6461698a9b7a925e7d718%2Fc2636e69-62b9-47c1-baab-e2e92f40ca93%2Faudit.csv</t>
  </si>
  <si>
    <t>91919843</t>
  </si>
  <si>
    <t>510</t>
  </si>
  <si>
    <t>Moldova_510</t>
  </si>
  <si>
    <t>https://kobocat.unhcr.org/media/original?media_file=im_moldova%2Fattachments%2Fc62dc4fd8ec6461698a9b7a925e7d718%2Fa48b21f0-1dbd-4cc2-b7fe-961c320a25d1%2Faudit.csv</t>
  </si>
  <si>
    <t>91919844</t>
  </si>
  <si>
    <t>511</t>
  </si>
  <si>
    <t>Moldova_511</t>
  </si>
  <si>
    <t>https://kobocat.unhcr.org/media/original?media_file=im_moldova%2Fattachments%2Fc62dc4fd8ec6461698a9b7a925e7d718%2F78f57d93-8d7b-4f5b-8ae2-d5a7b3cb91b0%2Faudit.csv</t>
  </si>
  <si>
    <t>91922416</t>
  </si>
  <si>
    <t>512</t>
  </si>
  <si>
    <t>Moldova_512</t>
  </si>
  <si>
    <t>https://kobocat.unhcr.org/media/original?media_file=im_moldova%2Fattachments%2Fc62dc4fd8ec6461698a9b7a925e7d718%2Fe4da9461-24e8-43c3-85eb-7d8b9ff1c8be%2Faudit.csv</t>
  </si>
  <si>
    <t>91922419</t>
  </si>
  <si>
    <t>513</t>
  </si>
  <si>
    <t>Moldova_513</t>
  </si>
  <si>
    <t>https://kobocat.unhcr.org/media/original?media_file=im_moldova%2Fattachments%2Fc62dc4fd8ec6461698a9b7a925e7d718%2F665dd339-c4c1-423d-b393-ed8f76dd8964%2Faudit.csv</t>
  </si>
  <si>
    <t>91922421</t>
  </si>
  <si>
    <t>514</t>
  </si>
  <si>
    <t>Moldova_514</t>
  </si>
  <si>
    <t>791.67</t>
  </si>
  <si>
    <t>https://kobocat.unhcr.org/media/original?media_file=im_moldova%2Fattachments%2Fc62dc4fd8ec6461698a9b7a925e7d718%2F8615e218-a778-49b5-b163-ec302563c477%2Faudit.csv</t>
  </si>
  <si>
    <t>91922426</t>
  </si>
  <si>
    <t>515</t>
  </si>
  <si>
    <t>Moldova_515</t>
  </si>
  <si>
    <t>https://kobocat.unhcr.org/media/original?media_file=im_moldova%2Fattachments%2Fc62dc4fd8ec6461698a9b7a925e7d718%2F7797acd9-03fc-4a3a-a69e-2ad344e61250%2Faudit.csv</t>
  </si>
  <si>
    <t>91922686</t>
  </si>
  <si>
    <t>516</t>
  </si>
  <si>
    <t>Moldova_516</t>
  </si>
  <si>
    <t>https://kobocat.unhcr.org/media/original?media_file=im_moldova%2Fattachments%2Fc62dc4fd8ec6461698a9b7a925e7d718%2F924c42c1-c1e5-4ac8-926c-87f0bcecdedd%2Faudit.csv</t>
  </si>
  <si>
    <t>get_supplies access_healthcare get_documents</t>
  </si>
  <si>
    <t>92067243</t>
  </si>
  <si>
    <t>517</t>
  </si>
  <si>
    <t>Moldova_517</t>
  </si>
  <si>
    <t>1566.67</t>
  </si>
  <si>
    <t>https://kobocat.unhcr.org/media/original?media_file=im_moldova%2Fattachments%2Fc62dc4fd8ec6461698a9b7a925e7d718%2F57d0c5bb-6a21-4641-9820-d1bf0eda8b20%2Faudit.csv</t>
  </si>
  <si>
    <t>92083337</t>
  </si>
  <si>
    <t>518</t>
  </si>
  <si>
    <t>Moldova_518</t>
  </si>
  <si>
    <t>https://kobocat.unhcr.org/media/original?media_file=im_moldova%2Fattachments%2Fc62dc4fd8ec6461698a9b7a925e7d718%2F5ca80472-8691-495d-8a61-1e3b786b18c8%2Faudit.csv</t>
  </si>
  <si>
    <t>92084926</t>
  </si>
  <si>
    <t>519</t>
  </si>
  <si>
    <t>Moldova_519</t>
  </si>
  <si>
    <t>https://kobocat.unhcr.org/media/original?media_file=im_moldova%2Fattachments%2Fc62dc4fd8ec6461698a9b7a925e7d718%2Fdbd135d4-c197-40d0-89d9-12aafec9109b%2Faudit.csv</t>
  </si>
  <si>
    <t>92090048</t>
  </si>
  <si>
    <t>520</t>
  </si>
  <si>
    <t>Moldova_520</t>
  </si>
  <si>
    <t>1916.67</t>
  </si>
  <si>
    <t>1295.77</t>
  </si>
  <si>
    <t>https://kobocat.unhcr.org/media/original?media_file=im_moldova%2Fattachments%2Fc62dc4fd8ec6461698a9b7a925e7d718%2F79b530dc-9bb6-40a8-af12-fbc34493a115%2Faudit.csv</t>
  </si>
  <si>
    <t>92095402</t>
  </si>
  <si>
    <t>521</t>
  </si>
  <si>
    <t>Moldova_521</t>
  </si>
  <si>
    <t>https://kobocat.unhcr.org/media/original?media_file=im_moldova%2Fattachments%2Fc62dc4fd8ec6461698a9b7a925e7d718%2F33c94286-406a-419f-836c-c2f6ac469369%2Faudit.csv</t>
  </si>
  <si>
    <t>social_protection_host_govt employment_income other_sources</t>
  </si>
  <si>
    <t>92096641</t>
  </si>
  <si>
    <t>522</t>
  </si>
  <si>
    <t>Moldova_522</t>
  </si>
  <si>
    <t>https://kobocat.unhcr.org/media/original?media_file=im_moldova%2Fattachments%2Fc62dc4fd8ec6461698a9b7a925e7d718%2F9eaac957-42ad-4c63-b510-7a8bae6e2424%2Faudit.csv</t>
  </si>
  <si>
    <t>Cooling/Temperature control (e.g., air conditioner, fan)</t>
  </si>
  <si>
    <t>92096701</t>
  </si>
  <si>
    <t>523</t>
  </si>
  <si>
    <t>Moldova_523</t>
  </si>
  <si>
    <t>4500</t>
  </si>
  <si>
    <t>https://kobocat.unhcr.org/media/original?media_file=im_moldova%2Fattachments%2Fc62dc4fd8ec6461698a9b7a925e7d718%2Ffb5f7d74-e74d-4339-9844-4d0330c52062%2Faudit.csv</t>
  </si>
  <si>
    <t>92098839</t>
  </si>
  <si>
    <t>524</t>
  </si>
  <si>
    <t>Moldova_524</t>
  </si>
  <si>
    <t>https://kobocat.unhcr.org/media/original?media_file=im_moldova%2Fattachments%2Fc62dc4fd8ec6461698a9b7a925e7d718%2F55594b6c-a894-47a6-a4c2-4fe217eb16ae%2Faudit.csv</t>
  </si>
  <si>
    <t>unable_to_cook_store_food unable_to_keep_warm_cool</t>
  </si>
  <si>
    <t>92100547</t>
  </si>
  <si>
    <t>525</t>
  </si>
  <si>
    <t>Moldova_525</t>
  </si>
  <si>
    <t>https://kobocat.unhcr.org/media/original?media_file=im_moldova%2Fattachments%2Fc62dc4fd8ec6461698a9b7a925e7d718%2F1beefcae-44e4-4bca-ab35-7758926f8b68%2Faudit.csv</t>
  </si>
  <si>
    <t>92101534</t>
  </si>
  <si>
    <t>526</t>
  </si>
  <si>
    <t>Moldova_526</t>
  </si>
  <si>
    <t>https://kobocat.unhcr.org/media/original?media_file=im_moldova%2Fattachments%2Fc62dc4fd8ec6461698a9b7a925e7d718%2F6b729cd6-76a1-4dd0-b34d-6d12f452d8e9%2Faudit.csv</t>
  </si>
  <si>
    <t>92102527</t>
  </si>
  <si>
    <t>527</t>
  </si>
  <si>
    <t>Moldova_527</t>
  </si>
  <si>
    <t>https://kobocat.unhcr.org/media/original?media_file=im_moldova%2Fattachments%2Fc62dc4fd8ec6461698a9b7a925e7d718%2Ffddafad5-aaec-43b9-b570-b2cb03d0975c%2Faudit.csv</t>
  </si>
  <si>
    <t>92102661</t>
  </si>
  <si>
    <t>528</t>
  </si>
  <si>
    <t>Moldova_528</t>
  </si>
  <si>
    <t>https://kobocat.unhcr.org/media/original?media_file=im_moldova%2Fattachments%2Fc62dc4fd8ec6461698a9b7a925e7d718%2F31578dce-965e-4f00-a8c1-8f4824808941%2Faudit.csv</t>
  </si>
  <si>
    <t>deported confiscation_id_papers detention</t>
  </si>
  <si>
    <t>92106885</t>
  </si>
  <si>
    <t>529</t>
  </si>
  <si>
    <t>Moldova_529</t>
  </si>
  <si>
    <t>https://kobocat.unhcr.org/media/original?media_file=im_moldova%2Fattachments%2Fc62dc4fd8ec6461698a9b7a925e7d718%2F2301c80c-f6d1-49de-ae1b-dab0cf4ac214%2Faudit.csv</t>
  </si>
  <si>
    <t>92109116</t>
  </si>
  <si>
    <t>530</t>
  </si>
  <si>
    <t>Moldova_530</t>
  </si>
  <si>
    <t>https://kobocat.unhcr.org/media/original?media_file=im_moldova%2Fattachments%2Fc62dc4fd8ec6461698a9b7a925e7d718%2F2da8484c-4e4b-494e-8b77-6d9cb95fd2f7%2Faudit.csv</t>
  </si>
  <si>
    <t>92109118</t>
  </si>
  <si>
    <t>531</t>
  </si>
  <si>
    <t>Moldova_531</t>
  </si>
  <si>
    <t>https://kobocat.unhcr.org/media/original?media_file=im_moldova%2Fattachments%2Fc62dc4fd8ec6461698a9b7a925e7d718%2F04e2194f-7c3f-441d-9458-a43f0e3c2759%2Faudit.csv</t>
  </si>
  <si>
    <t>92109121</t>
  </si>
  <si>
    <t>532</t>
  </si>
  <si>
    <t>Moldova_532</t>
  </si>
  <si>
    <t>https://kobocat.unhcr.org/media/original?media_file=im_moldova%2Fattachments%2Fc62dc4fd8ec6461698a9b7a925e7d718%2Ff6acecaa-f65b-4c0b-89c9-adcb295a4cb3%2Faudit.csv</t>
  </si>
  <si>
    <t>92109124</t>
  </si>
  <si>
    <t>533</t>
  </si>
  <si>
    <t>Moldova_533</t>
  </si>
  <si>
    <t>https://kobocat.unhcr.org/media/original?media_file=im_moldova%2Fattachments%2Fc62dc4fd8ec6461698a9b7a925e7d718%2F43f8d8e2-bb64-4ca1-81b9-5665fced57c9%2Faudit.csv</t>
  </si>
  <si>
    <t>financial_constraints fear_retaliation stigma_shame</t>
  </si>
  <si>
    <t>92111093</t>
  </si>
  <si>
    <t>534</t>
  </si>
  <si>
    <t>Moldova_534</t>
  </si>
  <si>
    <t>https://kobocat.unhcr.org/media/original?media_file=im_moldova%2Fattachments%2Fc62dc4fd8ec6461698a9b7a925e7d718%2Fa60474a5-7556-4d27-b336-c0a3968b8137%2Faudit.csv</t>
  </si>
  <si>
    <t>92112786</t>
  </si>
  <si>
    <t>535</t>
  </si>
  <si>
    <t>Moldova_535</t>
  </si>
  <si>
    <t>https://kobocat.unhcr.org/media/original?media_file=im_moldova%2Fattachments%2Fc62dc4fd8ec6461698a9b7a925e7d718%2F0b46fac1-edfd-4f47-a3c0-3a7689fceafe%2Faudit.csv</t>
  </si>
  <si>
    <t>lack_of_showers_toilets unable_to_keep_warm_cool insufficient_privacy</t>
  </si>
  <si>
    <t>access_healthcare family_matters get_documents</t>
  </si>
  <si>
    <t>92116593</t>
  </si>
  <si>
    <t>536</t>
  </si>
  <si>
    <t>Moldova_536</t>
  </si>
  <si>
    <t>loop_index</t>
  </si>
  <si>
    <t>DR1_SM_NAT/ukrainian</t>
  </si>
  <si>
    <t>DR1_SM_NAT/russian</t>
  </si>
  <si>
    <t>DR1_SM_NAT/hungarian</t>
  </si>
  <si>
    <t>DR1_SM_NAT/polish</t>
  </si>
  <si>
    <t>DR1_SM_NAT/czech</t>
  </si>
  <si>
    <t>DR1_SM_NAT/moldovan</t>
  </si>
  <si>
    <t>DR1_SM_NAT/bulgarian</t>
  </si>
  <si>
    <t>DR1_SM_NAT/slovakian</t>
  </si>
  <si>
    <t>DR1_SM_NAT/romanian</t>
  </si>
  <si>
    <t>DR1_SM_NAT/stateless</t>
  </si>
  <si>
    <t>DR1_SM_NAT/other</t>
  </si>
  <si>
    <t>DR1_SM_NAT/prefer_not_to_answer</t>
  </si>
  <si>
    <t>PRT01_SS_ID/tin</t>
  </si>
  <si>
    <t>PRT01_SS_ID/national_id</t>
  </si>
  <si>
    <t>PRT01_SS_ID/internal_passport</t>
  </si>
  <si>
    <t>PRT01_SS_ID/non_bio_passport</t>
  </si>
  <si>
    <t>PRT01_SS_ID/bio_passport</t>
  </si>
  <si>
    <t>PRT01_SS_ID/birth_cert</t>
  </si>
  <si>
    <t>PRT01_SS_ID/none</t>
  </si>
  <si>
    <t>PRT01_SS_ID/prefer_not_to_answer</t>
  </si>
  <si>
    <t>PRT01_SS_ID/do_not_know</t>
  </si>
  <si>
    <t>WG.1_SM_PSN/seeing_glasses</t>
  </si>
  <si>
    <t>WG.1_SM_PSN/hearing_aid</t>
  </si>
  <si>
    <t>WG.1_SM_PSN/walking_steps</t>
  </si>
  <si>
    <t>WG.1_SM_PSN/remembering_concentrating</t>
  </si>
  <si>
    <t>WG.1_SM_PSN/self_dressing</t>
  </si>
  <si>
    <t>WG.1_SM_PSN/communicating_language</t>
  </si>
  <si>
    <t>WG.1_SM_PSN/no_issues</t>
  </si>
  <si>
    <t>E0_SS_LANG_COURSE/yes_undertook_completed</t>
  </si>
  <si>
    <t>E0_SS_LANG_COURSE/yes_undertook_not_complete</t>
  </si>
  <si>
    <t>E0_SS_LANG_COURSE/yes_currently_registered</t>
  </si>
  <si>
    <t>E0_SS_LANG_COURSE/yes_start_course_soon</t>
  </si>
  <si>
    <t>E0_SS_LANG_COURSE/no_language_course_but_lacks_information</t>
  </si>
  <si>
    <t>E0_SS_LANG_COURSE/no_language_courses</t>
  </si>
  <si>
    <t>E0_SS_LANG_COURSE/do_not_know</t>
  </si>
  <si>
    <t>E0_SS_LANG_COURSE/prefer_not_to_answer</t>
  </si>
  <si>
    <t>E0_SM_LANG_COURSE_FORMAT/online_courses</t>
  </si>
  <si>
    <t>E0_SM_LANG_COURSE_FORMAT/in_school_part_of_curriculum</t>
  </si>
  <si>
    <t>E0_SM_LANG_COURSE_FORMAT/in_school_extracurricular</t>
  </si>
  <si>
    <t>E0_SM_LANG_COURSE_FORMAT/courses_a_local_language_centers</t>
  </si>
  <si>
    <t>E0_SM_LANG_COURSE_FORMAT/university</t>
  </si>
  <si>
    <t>E0_SM_LANG_COURSE_FORMAT/private_teacher</t>
  </si>
  <si>
    <t>E0_SM_LANG_COURSE_FORMAT/other</t>
  </si>
  <si>
    <t>E0_SM_LANG_COURSE_FORMAT/do_not_know</t>
  </si>
  <si>
    <t>E0_SM_LANG_COURSE_FORMAT/prefer_not_to_answer</t>
  </si>
  <si>
    <t>E2_SM_RES_NO_EDU/remote_ukr</t>
  </si>
  <si>
    <t>E2_SM_RES_NO_EDU/online_home</t>
  </si>
  <si>
    <t>E2_SM_RES_NO_EDU/ftf_informal</t>
  </si>
  <si>
    <t>E2_SM_RES_NO_EDU/avoid_burden</t>
  </si>
  <si>
    <t>E2_SM_RES_NO_EDU/no_space</t>
  </si>
  <si>
    <t>E2_SM_RES_NO_EDU/language_barrier</t>
  </si>
  <si>
    <t>E2_SM_RES_NO_EDU/lack_info</t>
  </si>
  <si>
    <t>E2_SM_RES_NO_EDU/expensive</t>
  </si>
  <si>
    <t>E2_SM_RES_NO_EDU/waiting_response</t>
  </si>
  <si>
    <t>E2_SM_RES_NO_EDU/error_with_applicaiton</t>
  </si>
  <si>
    <t>E2_SM_RES_NO_EDU/intention_move_another_town</t>
  </si>
  <si>
    <t>E2_SM_RES_NO_EDU/intention_move_another_country</t>
  </si>
  <si>
    <t>E2_SM_RES_NO_EDU/intention_return_ukr</t>
  </si>
  <si>
    <t>E2_SM_RES_NO_EDU/prep_class_not_available</t>
  </si>
  <si>
    <t>E2_SM_RES_NO_EDU/lack_school_materials</t>
  </si>
  <si>
    <t>E2_SM_RES_NO_EDU/lack_it_equipments</t>
  </si>
  <si>
    <t>E2_SM_RES_NO_EDU/lack_school_meals</t>
  </si>
  <si>
    <t>E2_SM_RES_NO_EDU/long_distance</t>
  </si>
  <si>
    <t>E2_SM_RES_NO_EDU/dropped_bullying</t>
  </si>
  <si>
    <t>E2_SM_RES_NO_EDU/dropped_language</t>
  </si>
  <si>
    <t>E2_SM_RES_NO_EDU/dropped_mental_health</t>
  </si>
  <si>
    <t>E2_SM_RES_NO_EDU/lack_inclusive_school</t>
  </si>
  <si>
    <t>E2_SM_RES_NO_EDU/lack_vaccination_certificate</t>
  </si>
  <si>
    <t>E2_SM_RES_NO_EDU/lack_certificate_grad</t>
  </si>
  <si>
    <t>E2_SM_RES_NO_EDU/do_not_want_burden</t>
  </si>
  <si>
    <t>E2_SM_RES_NO_EDU/lower_grade</t>
  </si>
  <si>
    <t>E2_SM_RES_NO_EDU/young</t>
  </si>
  <si>
    <t>E2_SM_RES_NO_EDU/family_preference</t>
  </si>
  <si>
    <t>E2_SM_RES_NO_EDU/graduated</t>
  </si>
  <si>
    <t>E2_SM_RES_NO_EDU/other</t>
  </si>
  <si>
    <t>E2_SM_RES_NO_EDU/do_not_know</t>
  </si>
  <si>
    <t>E2_SM_RES_NO_EDU/prefer_not_to_answer</t>
  </si>
  <si>
    <t>H4_SM_HLTH_ACC_BARRIER/lack_of_knowledge</t>
  </si>
  <si>
    <t>H4_SM_HLTH_ACC_BARRIER/no_means_of_transport</t>
  </si>
  <si>
    <t>H4_SM_HLTH_ACC_BARRIER/unable_make_appt</t>
  </si>
  <si>
    <t>H4_SM_HLTH_ACC_BARRIER/could_not_afford_transport</t>
  </si>
  <si>
    <t>H4_SM_HLTH_ACC_BARRIER/could_not_afford_clinic_fee</t>
  </si>
  <si>
    <t>H4_SM_HLTH_ACC_BARRIER/could_not_afford_hospital</t>
  </si>
  <si>
    <t>H4_SM_HLTH_ACC_BARRIER/language_barrier</t>
  </si>
  <si>
    <t>H4_SM_HLTH_ACC_BARRIER/lack_health_insurance</t>
  </si>
  <si>
    <t>H4_SM_HLTH_ACC_BARRIER/do_not_trust_local_provider</t>
  </si>
  <si>
    <t>H4_SM_HLTH_ACC_BARRIER/spec_med_treatment_serv_unavailable</t>
  </si>
  <si>
    <t>H4_SM_HLTH_ACC_BARRIER/long_waiting_times</t>
  </si>
  <si>
    <t>H4_SM_HLTH_ACC_BARRIER/refused_to_provide_care</t>
  </si>
  <si>
    <t>H4_SM_HLTH_ACC_BARRIER/wanted_to_wait_see</t>
  </si>
  <si>
    <t>H4_SM_HLTH_ACC_BARRIER/disability_prevent_access_to_health_facility</t>
  </si>
  <si>
    <t>H4_SM_HLTH_ACC_BARRIER/other</t>
  </si>
  <si>
    <t>H4_SM_HLTH_ACC_BARRIER/do_not_know</t>
  </si>
  <si>
    <t>H4_SM_HLTH_ACC_BARRIER/prefer_not_to_answer</t>
  </si>
  <si>
    <t>H6.1_SM_HLTH_MISS_MEDICATION_REASONS/medications_not_available</t>
  </si>
  <si>
    <t>H6.1_SM_HLTH_MISS_MEDICATION_REASONS/could_not_afford_medications</t>
  </si>
  <si>
    <t>H6.1_SM_HLTH_MISS_MEDICATION_REASONS/forgot_to_take_them</t>
  </si>
  <si>
    <t>H6.1_SM_HLTH_MISS_MEDICATION_REASONS/did_not_have_access</t>
  </si>
  <si>
    <t>H6.1_SM_HLTH_MISS_MEDICATION_REASONS/other</t>
  </si>
  <si>
    <t>H6.1_SM_HLTH_MISS_MEDICATION_REASONS/do_not_know</t>
  </si>
  <si>
    <t>H6.1_SM_HLTH_MISS_MEDICATION_REASONS/prefer_not_to_answer</t>
  </si>
  <si>
    <t>H6_SM_HLTH_ACC_REHABILITATION_BAR/no_services_available</t>
  </si>
  <si>
    <t>H6_SM_HLTH_ACC_REHABILITATION_BAR/services_too_expensive</t>
  </si>
  <si>
    <t>H6_SM_HLTH_ACC_REHABILITATION_BAR/lack_of_information</t>
  </si>
  <si>
    <t>H6_SM_HLTH_ACC_REHABILITATION_BAR/long_waiting_times</t>
  </si>
  <si>
    <t>H6_SM_HLTH_ACC_REHABILITATION_BAR/transportation_difficulties</t>
  </si>
  <si>
    <t>H6_SM_HLTH_ACC_REHABILITATION_BAR/language_barriers</t>
  </si>
  <si>
    <t>H6_SM_HLTH_ACC_REHABILITATION_BAR/physical_inaccessibility</t>
  </si>
  <si>
    <t>H6_SM_HLTH_ACC_REHABILITATION_BAR/other</t>
  </si>
  <si>
    <t>H6_SM_HLTH_ACC_REHABILITATION_BAR/do_not_know</t>
  </si>
  <si>
    <t>H6_SM_HLTH_ACC_REHABILITATION_BAR/prefer_not_to_answer</t>
  </si>
  <si>
    <t>H5_SM_HLTH_SRH_ACC_BAR/lack_of_knowledge</t>
  </si>
  <si>
    <t>H5_SM_HLTH_SRH_ACC_BAR/no_means_of_transport</t>
  </si>
  <si>
    <t>H5_SM_HLTH_SRH_ACC_BAR/unable_make_appt</t>
  </si>
  <si>
    <t>H5_SM_HLTH_SRH_ACC_BAR/could_not_afford_transport</t>
  </si>
  <si>
    <t>H5_SM_HLTH_SRH_ACC_BAR/could_not_afford_clinic_fee</t>
  </si>
  <si>
    <t>H5_SM_HLTH_SRH_ACC_BAR/could_not_afford_hospital</t>
  </si>
  <si>
    <t>H5_SM_HLTH_SRH_ACC_BAR/language_barrier</t>
  </si>
  <si>
    <t>H5_SM_HLTH_SRH_ACC_BAR/lack_health_insurance</t>
  </si>
  <si>
    <t>H5_SM_HLTH_SRH_ACC_BAR/do_not_trust_local_provider</t>
  </si>
  <si>
    <t>H5_SM_HLTH_SRH_ACC_BAR/spec_med_treatment_serv_unavailable</t>
  </si>
  <si>
    <t>H5_SM_HLTH_SRH_ACC_BAR/long_waiting_times</t>
  </si>
  <si>
    <t>H5_SM_HLTH_SRH_ACC_BAR/refused_to_provide_care</t>
  </si>
  <si>
    <t>H5_SM_HLTH_SRH_ACC_BAR/wanted_to_wait_see</t>
  </si>
  <si>
    <t>H5_SM_HLTH_SRH_ACC_BAR/disability_prevent_access_to_health_facility</t>
  </si>
  <si>
    <t>H5_SM_HLTH_SRH_ACC_BAR/other</t>
  </si>
  <si>
    <t>H5_SM_HLTH_SRH_ACC_BAR/do_not_know</t>
  </si>
  <si>
    <t>H5_SM_HLTH_SRH_ACC_BAR/prefer_not_to_answer</t>
  </si>
  <si>
    <t>H9_SM_HLTH_EXCL_BREAST_FEED_U6M/plain_water</t>
  </si>
  <si>
    <t>H9_SM_HLTH_EXCL_BREAST_FEED_U6M/infant_formula</t>
  </si>
  <si>
    <t>H9_SM_HLTH_EXCL_BREAST_FEED_U6M/milk</t>
  </si>
  <si>
    <t>H9_SM_HLTH_EXCL_BREAST_FEED_U6M/juice</t>
  </si>
  <si>
    <t>H9_SM_HLTH_EXCL_BREAST_FEED_U6M/broth</t>
  </si>
  <si>
    <t>H9_SM_HLTH_EXCL_BREAST_FEED_U6M/yogurt</t>
  </si>
  <si>
    <t>H9_SM_HLTH_EXCL_BREAST_FEED_U6M/porridge</t>
  </si>
  <si>
    <t>H9_SM_HLTH_EXCL_BREAST_FEED_U6M/tea_coffee_w_milk</t>
  </si>
  <si>
    <t>H9_SM_HLTH_EXCL_BREAST_FEED_U6M/oth_water_based_liquid</t>
  </si>
  <si>
    <t>H9_SM_HLTH_EXCL_BREAST_FEED_U6M/solid_semisolid_food</t>
  </si>
  <si>
    <t>H13.1_SM_SUP_TYP/psychotherapy</t>
  </si>
  <si>
    <t>H13.1_SM_SUP_TYP/psychiatry</t>
  </si>
  <si>
    <t>H13.1_SM_SUP_TYP/wellbeing_support</t>
  </si>
  <si>
    <t>H13.1_SM_SUP_TYP/creative_activities</t>
  </si>
  <si>
    <t>H13.1_SM_SUP_TYP/caregiver_training</t>
  </si>
  <si>
    <t>H13.1_SM_SUP_TYP/messaging_materials</t>
  </si>
  <si>
    <t>H13.1_SM_SUP_TYP/spiritual_support</t>
  </si>
  <si>
    <t>H13.1_SM_SUP_TYP/support_from_school</t>
  </si>
  <si>
    <t>H13.1_SM_SUP_TYP/support_from_employer</t>
  </si>
  <si>
    <t>H13.1_SM_SUP_TYP/support_family_friends</t>
  </si>
  <si>
    <t>H13.1_SM_SUP_TYP/none</t>
  </si>
  <si>
    <t>H13.1_SM_SUP_TYP/other</t>
  </si>
  <si>
    <t>H13.1_SM_SUP_TYP/do_not_know</t>
  </si>
  <si>
    <t>H13.1_SM_SUP_TYP/prefer_not_to_answer</t>
  </si>
  <si>
    <t>H13.3_SS_SRV_LOC/blue_dots</t>
  </si>
  <si>
    <t>H13.3_SS_SRV_LOC/community_centers</t>
  </si>
  <si>
    <t>H13.3_SS_SRV_LOC/schools</t>
  </si>
  <si>
    <t>H13.3_SS_SRV_LOC/healthcare</t>
  </si>
  <si>
    <t>H13.3_SS_SRV_LOC/religious_settings</t>
  </si>
  <si>
    <t>H13.3_SS_SRV_LOC/online</t>
  </si>
  <si>
    <t>H13.3_SS_SRV_LOC/phone_hotline</t>
  </si>
  <si>
    <t>H13.3_SS_SRV_LOC/place_of_employment</t>
  </si>
  <si>
    <t>H13.3_SS_SRV_LOC/other</t>
  </si>
  <si>
    <t>H13.3_SS_SRV_LOC/do_not_know</t>
  </si>
  <si>
    <t>H13.3_SS_SRV_LOC/prefer_not_to_answer</t>
  </si>
  <si>
    <t>H14_SM_UNA_ACC/no</t>
  </si>
  <si>
    <t>H14_SM_UNA_ACC/did_not_believe_need_support</t>
  </si>
  <si>
    <t>H14_SM_UNA_ACC/did_not_know</t>
  </si>
  <si>
    <t>H14_SM_UNA_ACC/no_service</t>
  </si>
  <si>
    <t>H14_SM_UNA_ACC/lack_of_time</t>
  </si>
  <si>
    <t>H14_SM_UNA_ACC/language_barrier</t>
  </si>
  <si>
    <t>H14_SM_UNA_ACC/insecurity_safety</t>
  </si>
  <si>
    <t>H14_SM_UNA_ACC/transportation</t>
  </si>
  <si>
    <t>H14_SM_UNA_ACC/stigma</t>
  </si>
  <si>
    <t>H14_SM_UNA_ACC/cannot_afford_fee</t>
  </si>
  <si>
    <t>H14_SM_UNA_ACC/lack_of_trust</t>
  </si>
  <si>
    <t>H14_SM_UNA_ACC/long_waiting_time</t>
  </si>
  <si>
    <t>H14_SM_UNA_ACC/wait_and_see</t>
  </si>
  <si>
    <t>H14_SM_UNA_ACC/work_commitments</t>
  </si>
  <si>
    <t>H14_SM_UNA_ACC/other</t>
  </si>
  <si>
    <t>H14_SM_UNA_ACC/do_not_know</t>
  </si>
  <si>
    <t>SE8_SS_ACTIVITY/studying</t>
  </si>
  <si>
    <t>SE8_SS_ACTIVITY/professional_training</t>
  </si>
  <si>
    <t>SE8_SS_ACTIVITY/engaged_in_HH_resp</t>
  </si>
  <si>
    <t>SE8_SS_ACTIVITY/retired</t>
  </si>
  <si>
    <t>SE8_SS_ACTIVITY/long_term_ill_injury</t>
  </si>
  <si>
    <t>SE8_SS_ACTIVITY/unpaid_volunteering</t>
  </si>
  <si>
    <t>SE8_SS_ACTIVITY/status_unempl</t>
  </si>
  <si>
    <t>SE8_SS_ACTIVITY/seeking_job</t>
  </si>
  <si>
    <t>SE8_SS_ACTIVITY/other</t>
  </si>
  <si>
    <t>parent_index</t>
  </si>
  <si>
    <t>submission_id</t>
  </si>
  <si>
    <t>unique_ind_index</t>
  </si>
  <si>
    <t>calc_health_access</t>
  </si>
  <si>
    <t>calc_health_need</t>
  </si>
  <si>
    <t>rms_impact2_3_health</t>
  </si>
  <si>
    <t>edu_primary</t>
  </si>
  <si>
    <t>age_primary</t>
  </si>
  <si>
    <t>calc_rms_impact3_2b_primary_edu_enrol_rate</t>
  </si>
  <si>
    <t>edu_secondary</t>
  </si>
  <si>
    <t>age_secondary</t>
  </si>
  <si>
    <t>calc_rms_impact3_2b_secondary_edu_enrol_rate</t>
  </si>
  <si>
    <t>birthCertificate</t>
  </si>
  <si>
    <t>birthRegistered</t>
  </si>
  <si>
    <t>rms_outcome1_3_legal_documents</t>
  </si>
  <si>
    <t>employed</t>
  </si>
  <si>
    <t>outcome13_3_unemployment</t>
  </si>
  <si>
    <t>calc_rms_outcome10_1_measles</t>
  </si>
  <si>
    <t>sum_chronic_illness</t>
  </si>
  <si>
    <t>calc_sum_infants</t>
  </si>
  <si>
    <t>education_6_15</t>
  </si>
  <si>
    <t>age_6_15</t>
  </si>
  <si>
    <t>education_rate_6_15</t>
  </si>
  <si>
    <t>calc_occupation</t>
  </si>
  <si>
    <t>calc_skill_level_match</t>
  </si>
  <si>
    <t>calc_skill_level_below</t>
  </si>
  <si>
    <t>calc_occupation_ukr</t>
  </si>
  <si>
    <t>calc_work_hour</t>
  </si>
  <si>
    <t>calc_main_activity</t>
  </si>
  <si>
    <t>calc_employed_formally</t>
  </si>
  <si>
    <t>calc_employment_modality</t>
  </si>
  <si>
    <t>calc_employment_difficulty</t>
  </si>
  <si>
    <t>calc_main_activity_ukr</t>
  </si>
  <si>
    <t>calc_work_ukr</t>
  </si>
  <si>
    <t>calc_length_of_residence_in_host</t>
  </si>
  <si>
    <t>calc_comm_local_lang</t>
  </si>
  <si>
    <t>calc_attend_school</t>
  </si>
  <si>
    <t>calc_education_level</t>
  </si>
  <si>
    <t>calc_graduated</t>
  </si>
  <si>
    <t>calc_experience_bullying</t>
  </si>
  <si>
    <t>calc_intend_enroll</t>
  </si>
  <si>
    <t>calc_distance_learning</t>
  </si>
  <si>
    <t>calc_online_learning</t>
  </si>
  <si>
    <t>calc_chronic_illness</t>
  </si>
  <si>
    <t>calc_barriers_srh</t>
  </si>
  <si>
    <t>calc_mhpss</t>
  </si>
  <si>
    <t>calc_tried_mhpss_support</t>
  </si>
  <si>
    <t>calc_edu_level</t>
  </si>
  <si>
    <t>calc_wage_period</t>
  </si>
  <si>
    <t>calc_monthly_wage</t>
  </si>
  <si>
    <t>calc_monthly_wage_in_eur</t>
  </si>
  <si>
    <t>calc_education_enrollment_6_15</t>
  </si>
  <si>
    <t>support_status</t>
  </si>
  <si>
    <t>mphss_improvement</t>
  </si>
  <si>
    <t>calc_rrp_received_MPHSS_support</t>
  </si>
  <si>
    <t>calc_rrp_mphss_received_improvement</t>
  </si>
  <si>
    <t>calc_youth_neet</t>
  </si>
  <si>
    <t>2022-06-01</t>
  </si>
  <si>
    <t>tin internal_passport bio_passport birth_cert</t>
  </si>
  <si>
    <t>Primary education age</t>
  </si>
  <si>
    <t>0.38297872340425532</t>
  </si>
  <si>
    <t>Have legaly recognised identity document</t>
  </si>
  <si>
    <t>Not between age of 6 to 15</t>
  </si>
  <si>
    <t>45799</t>
  </si>
  <si>
    <t>5.0999999999999997E-2</t>
  </si>
  <si>
    <t>2022-04-01</t>
  </si>
  <si>
    <t>tin national_id birth_cert</t>
  </si>
  <si>
    <t>internal_passport tin birth_cert</t>
  </si>
  <si>
    <t>walking_steps remembering_concentrating self_dressing</t>
  </si>
  <si>
    <t>Health condition or disability limits ability to work</t>
  </si>
  <si>
    <t>tin internal_passport birth_cert</t>
  </si>
  <si>
    <t>2022-11-01</t>
  </si>
  <si>
    <t>tin national_id internal_passport bio_passport</t>
  </si>
  <si>
    <t>Employment matches skill/qualification level</t>
  </si>
  <si>
    <t>Employment does not match skill/qualification level</t>
  </si>
  <si>
    <t>50000</t>
  </si>
  <si>
    <t>2550</t>
  </si>
  <si>
    <t>tin national_id bio_passport</t>
  </si>
  <si>
    <t>birth_cert bio_passport tin</t>
  </si>
  <si>
    <t>2022-03-01</t>
  </si>
  <si>
    <t>tin internal_passport bio_passport national_id</t>
  </si>
  <si>
    <t>Primary education age and enrolled</t>
  </si>
  <si>
    <t>Attending primary school in host country</t>
  </si>
  <si>
    <t>Between age of 6 to 15</t>
  </si>
  <si>
    <t>tin bio_passport national_id</t>
  </si>
  <si>
    <t>seeing_glasses walking_steps</t>
  </si>
  <si>
    <t>seeing_glasses walking_steps remembering_concentrating</t>
  </si>
  <si>
    <t>psychotherapy psychiatry</t>
  </si>
  <si>
    <t>Only Formal</t>
  </si>
  <si>
    <t>Need and tried to access MHPSS support</t>
  </si>
  <si>
    <t>Needed, tried to access MHPSS support and showed improvements</t>
  </si>
  <si>
    <t>walking_steps self_dressing</t>
  </si>
  <si>
    <t>physical_inaccessibility lack_of_information</t>
  </si>
  <si>
    <t>2022-02-01</t>
  </si>
  <si>
    <t>45800</t>
  </si>
  <si>
    <t>8660</t>
  </si>
  <si>
    <t>441.66</t>
  </si>
  <si>
    <t>tin bio_passport birth_cert</t>
  </si>
  <si>
    <t>Enrolled and eduction level is secondary</t>
  </si>
  <si>
    <t>Secondary age (12-18)</t>
  </si>
  <si>
    <t>bio_passport birth_cert</t>
  </si>
  <si>
    <t>2023-05-01</t>
  </si>
  <si>
    <t>tin national_id internal_passport birth_cert</t>
  </si>
  <si>
    <t>Primary education age and not enrolled</t>
  </si>
  <si>
    <t>Not enrolled and eduction level is secondary</t>
  </si>
  <si>
    <t>Not enrolled/attending school in host country</t>
  </si>
  <si>
    <t>tin internal_passport non_bio_passport birth_cert</t>
  </si>
  <si>
    <t>national_id bio_passport birth_cert</t>
  </si>
  <si>
    <t>2022-08-01</t>
  </si>
  <si>
    <t>tin internal_passport bio_passport</t>
  </si>
  <si>
    <t>2023-11-01</t>
  </si>
  <si>
    <t>2022-09-01</t>
  </si>
  <si>
    <t>tin bio_passport</t>
  </si>
  <si>
    <t>2023-10-01</t>
  </si>
  <si>
    <t>birth_cert bio_passport</t>
  </si>
  <si>
    <t>bio_passport tin birth_cert</t>
  </si>
  <si>
    <t>tin birth_cert bio_passport</t>
  </si>
  <si>
    <t>young family_preference</t>
  </si>
  <si>
    <t>tin national_id non_bio_passport</t>
  </si>
  <si>
    <t>45803</t>
  </si>
  <si>
    <t>birth_cert non_bio_passport national_id tin</t>
  </si>
  <si>
    <t>The child has special needs</t>
  </si>
  <si>
    <t>2023-04-01</t>
  </si>
  <si>
    <t>birth_cert non_bio_passport tin</t>
  </si>
  <si>
    <t>birth_cert non_bio_passport</t>
  </si>
  <si>
    <t>2023-01-01</t>
  </si>
  <si>
    <t>national_id birth_cert non_bio_passport tin</t>
  </si>
  <si>
    <t>tin national_id birth_cert non_bio_passport</t>
  </si>
  <si>
    <t>tin internal_passport non_bio_passport</t>
  </si>
  <si>
    <t>seeing_glasses hearing_aid walking_steps remembering_concentrating self_dressing</t>
  </si>
  <si>
    <t>transportation_difficulties no_services_available</t>
  </si>
  <si>
    <t>tin national_id bio_passport birth_cert</t>
  </si>
  <si>
    <t>45804</t>
  </si>
  <si>
    <t>seeing_glasses walking_steps remembering_concentrating self_dressing</t>
  </si>
  <si>
    <t>tin bio_passport national_id birth_cert</t>
  </si>
  <si>
    <t>2024-09-01</t>
  </si>
  <si>
    <t>internal_passport birth_cert</t>
  </si>
  <si>
    <t>internal_passport bio_passport</t>
  </si>
  <si>
    <t>remembering_concentrating seeing_glasses</t>
  </si>
  <si>
    <t>Employment is below skill/qualification level</t>
  </si>
  <si>
    <t>2023-06-01</t>
  </si>
  <si>
    <t>bio_passport internal_passport birth_cert</t>
  </si>
  <si>
    <t>language_barrier lack_vaccination_certificate</t>
  </si>
  <si>
    <t>birth_cert internal_passport tin</t>
  </si>
  <si>
    <t>internal_passport bio_passport birth_cert tin</t>
  </si>
  <si>
    <t>2023-03-01</t>
  </si>
  <si>
    <t>2022-10-01</t>
  </si>
  <si>
    <t>3700</t>
  </si>
  <si>
    <t>188.7</t>
  </si>
  <si>
    <t>69</t>
  </si>
  <si>
    <t>Moldova_69</t>
  </si>
  <si>
    <t>tin national_id birth_cert bio_passport</t>
  </si>
  <si>
    <t>2022-05-01</t>
  </si>
  <si>
    <t>bio_passport birth_cert tin national_id</t>
  </si>
  <si>
    <t>45805</t>
  </si>
  <si>
    <t>Only Informal</t>
  </si>
  <si>
    <t>Needed and did not try to access MHPSS support</t>
  </si>
  <si>
    <t>2024-01-01</t>
  </si>
  <si>
    <t>2023-08-01</t>
  </si>
  <si>
    <t>509.99999999999989</t>
  </si>
  <si>
    <t>20000</t>
  </si>
  <si>
    <t>1020</t>
  </si>
  <si>
    <t>2022-12-01</t>
  </si>
  <si>
    <t>self_dressing hearing_aid walking_steps</t>
  </si>
  <si>
    <t>tin birth_cert</t>
  </si>
  <si>
    <t>tin national_id internal_passport non_bio_passport birth_cert</t>
  </si>
  <si>
    <t>5800</t>
  </si>
  <si>
    <t>295.8</t>
  </si>
  <si>
    <t>psychiatry psychotherapy</t>
  </si>
  <si>
    <t>45806</t>
  </si>
  <si>
    <t>hearing_aid remembering_concentrating</t>
  </si>
  <si>
    <t>could_not_afford_medications medications_not_available</t>
  </si>
  <si>
    <t>seeing_glasses hearing_aid walking_steps remembering_concentrating</t>
  </si>
  <si>
    <t>medications_not_available could_not_afford_medications</t>
  </si>
  <si>
    <t>bio_passport birth_cert internal_passport</t>
  </si>
  <si>
    <t>birth_cert bio_passport national_id</t>
  </si>
  <si>
    <t>tin national_id internal_passport bio_passport birth_cert</t>
  </si>
  <si>
    <t>45807</t>
  </si>
  <si>
    <t>walking_steps remembering_concentrating self_dressing communicating_language</t>
  </si>
  <si>
    <t>seeing_glasses remembering_concentrating</t>
  </si>
  <si>
    <t>seeing_glasses walking_steps self_dressing</t>
  </si>
  <si>
    <t>national_id tin bio_passport birth_cert</t>
  </si>
  <si>
    <t>hearing_aid walking_steps</t>
  </si>
  <si>
    <t>bio_passport national_id birth_cert</t>
  </si>
  <si>
    <t>tin internal_passport national_id</t>
  </si>
  <si>
    <t>tin national_id bio_passport internal_passport</t>
  </si>
  <si>
    <t>tin bio_passport internal_passport birth_cert</t>
  </si>
  <si>
    <t>Information and Communication Technology (ICT) / Information Technology (IT)</t>
  </si>
  <si>
    <t>bio_passport internal_passport</t>
  </si>
  <si>
    <t>7000</t>
  </si>
  <si>
    <t>143</t>
  </si>
  <si>
    <t>Moldova_143</t>
  </si>
  <si>
    <t>tin birth_cert bio_passport national_id</t>
  </si>
  <si>
    <t>tin internal_passport</t>
  </si>
  <si>
    <t>45810</t>
  </si>
  <si>
    <t>2021-12-01</t>
  </si>
  <si>
    <t>tin national_id</t>
  </si>
  <si>
    <t>self_dressing remembering_concentrating communicating_language</t>
  </si>
  <si>
    <t>services_too_expensive long_waiting_times transportation_difficulties</t>
  </si>
  <si>
    <t>In-person group classes conducted by a local school teacher</t>
  </si>
  <si>
    <t>self_dressing walking_steps remembering_concentrating communicating_language</t>
  </si>
  <si>
    <t>remote_ukr dropped_language</t>
  </si>
  <si>
    <t>2022-07-01</t>
  </si>
  <si>
    <t>2024-06-01</t>
  </si>
  <si>
    <t>45811</t>
  </si>
  <si>
    <t>2023-12-01</t>
  </si>
  <si>
    <t>communicating_language self_dressing remembering_concentrating</t>
  </si>
  <si>
    <t>seeing_glasses hearing_aid walking_steps remembering_concentrating self_dressing communicating_language</t>
  </si>
  <si>
    <t>internal_passport bio_passport birth_cert</t>
  </si>
  <si>
    <t>6928</t>
  </si>
  <si>
    <t>353.32799999999997</t>
  </si>
  <si>
    <t>45812</t>
  </si>
  <si>
    <t>tin birth_cert non_bio_passport</t>
  </si>
  <si>
    <t>seeing_glasses remembering_concentrating self_dressing communicating_language</t>
  </si>
  <si>
    <t>tin national_id internal_passport</t>
  </si>
  <si>
    <t>seeing_glasses hearing_aid</t>
  </si>
  <si>
    <t>2024-10-01</t>
  </si>
  <si>
    <t>hearing_aid seeing_glasses</t>
  </si>
  <si>
    <t>8000</t>
  </si>
  <si>
    <t>45813</t>
  </si>
  <si>
    <t>2024-12-01</t>
  </si>
  <si>
    <t>seeing_glasses hearing_aid walking_steps</t>
  </si>
  <si>
    <t>tin internal_passport birth_cert bio_passport</t>
  </si>
  <si>
    <t>no_services_available lack_of_information</t>
  </si>
  <si>
    <t>internal_passport tin</t>
  </si>
  <si>
    <t>internal_passport bio_passport tin</t>
  </si>
  <si>
    <t>6000</t>
  </si>
  <si>
    <t>2023-02-01</t>
  </si>
  <si>
    <t>birth_cert tin</t>
  </si>
  <si>
    <t>10392</t>
  </si>
  <si>
    <t>529.99199999999996</t>
  </si>
  <si>
    <t>tin national_id birth_cert internal_passport</t>
  </si>
  <si>
    <t>national_id non_bio_passport birth_cert</t>
  </si>
  <si>
    <t>birth_cert internal_passport bio_passport</t>
  </si>
  <si>
    <t>birth_cert bio_passport internal_passport</t>
  </si>
  <si>
    <t>5196</t>
  </si>
  <si>
    <t>264.99599999999998</t>
  </si>
  <si>
    <t>45814</t>
  </si>
  <si>
    <t>self_dressing walking_steps</t>
  </si>
  <si>
    <t>creative_activities spiritual_support</t>
  </si>
  <si>
    <t>Both</t>
  </si>
  <si>
    <t>9000</t>
  </si>
  <si>
    <t>458.99999999999989</t>
  </si>
  <si>
    <t>national_id tin bio_passport</t>
  </si>
  <si>
    <t>45817</t>
  </si>
  <si>
    <t>6500</t>
  </si>
  <si>
    <t>331.5</t>
  </si>
  <si>
    <t>2025-06-01</t>
  </si>
  <si>
    <t>tin national_id bio_passport internal_passport birth_cert</t>
  </si>
  <si>
    <t>tin national_id non_bio_passport birth_cert</t>
  </si>
  <si>
    <t>remembering_concentrating walking_steps</t>
  </si>
  <si>
    <t>services_too_expensive no_services_available</t>
  </si>
  <si>
    <t>45818</t>
  </si>
  <si>
    <t>318</t>
  </si>
  <si>
    <t>tin national_id non_bio_passport bio_passport birth_cert</t>
  </si>
  <si>
    <t>Moldova_318</t>
  </si>
  <si>
    <t>2024-08-01</t>
  </si>
  <si>
    <t>tin national_id bio_passport birth_cert internal_passport</t>
  </si>
  <si>
    <t>remembering_concentrating seeing_glasses hearing_aid</t>
  </si>
  <si>
    <t>2023-07-01</t>
  </si>
  <si>
    <t>bio_passport internal_passport tin</t>
  </si>
  <si>
    <t>Lack of available hospital capacity (no available spots)</t>
  </si>
  <si>
    <t>walking_steps hearing_aid</t>
  </si>
  <si>
    <t>45819</t>
  </si>
  <si>
    <t>seeing_glasses remembering_concentrating hearing_aid</t>
  </si>
  <si>
    <t>12124</t>
  </si>
  <si>
    <t>618.32399999999996</t>
  </si>
  <si>
    <t>spiritual_support support_family_friends</t>
  </si>
  <si>
    <t>birth_cert internal_passport</t>
  </si>
  <si>
    <t>2024-07-01</t>
  </si>
  <si>
    <t>remembering_concentrating walking_steps seeing_glasses</t>
  </si>
  <si>
    <t>birth_cert national_id bio_passport</t>
  </si>
  <si>
    <t>45820</t>
  </si>
  <si>
    <t>612</t>
  </si>
  <si>
    <t>psychotherapy wellbeing_support creative_activities support_from_school support_family_friends</t>
  </si>
  <si>
    <t>bio_passport birth_cert tin</t>
  </si>
  <si>
    <t>in_school_part_of_curriculum in_school_extracurricular</t>
  </si>
  <si>
    <t>tin birth_cert bio_passport internal_passport</t>
  </si>
  <si>
    <t>birth_cert tin bio_passport</t>
  </si>
  <si>
    <t>bio_passport tin national_id birth_cert</t>
  </si>
  <si>
    <t>7500</t>
  </si>
  <si>
    <t>382.5</t>
  </si>
  <si>
    <t>hearing_aid seeing_glasses remembering_concentrating</t>
  </si>
  <si>
    <t>birth_cert bio_passport tin national_id</t>
  </si>
  <si>
    <t>walking_steps seeing_glasses</t>
  </si>
  <si>
    <t>2023-09-01</t>
  </si>
  <si>
    <t>walking_steps seeing_glasses hearing_aid</t>
  </si>
  <si>
    <t>2024-03-01</t>
  </si>
  <si>
    <t>45821</t>
  </si>
  <si>
    <t>15000</t>
  </si>
  <si>
    <t>765</t>
  </si>
  <si>
    <t>yes_undertook_completed yes_currently_registered</t>
  </si>
  <si>
    <t>online_courses in_school_part_of_curriculum</t>
  </si>
  <si>
    <t>national_id internal_passport tin birth_cert</t>
  </si>
  <si>
    <t>internal_passport national_id tin birth_cert</t>
  </si>
  <si>
    <t>seeing_glasses walking_steps hearing_aid remembering_concentrating</t>
  </si>
  <si>
    <t>45824</t>
  </si>
  <si>
    <t>tin bio_passport internal_passport</t>
  </si>
  <si>
    <t>4330</t>
  </si>
  <si>
    <t>220.83</t>
  </si>
  <si>
    <t>yes_undertook_completed yes_undertook_not_complete yes_currently_registered</t>
  </si>
  <si>
    <t>support_family_friends psychotherapy</t>
  </si>
  <si>
    <t>seeing_glasses hearing_aid remembering_concentrating</t>
  </si>
  <si>
    <t>60000</t>
  </si>
  <si>
    <t>3060</t>
  </si>
  <si>
    <t>2025-05-01</t>
  </si>
  <si>
    <t>45825</t>
  </si>
  <si>
    <t>2025-02-01</t>
  </si>
  <si>
    <t>2025-04-01</t>
  </si>
  <si>
    <t>communicating_language remembering_concentrating</t>
  </si>
  <si>
    <t>537</t>
  </si>
  <si>
    <t>Just arrived in the country, not yet enrolled</t>
  </si>
  <si>
    <t>Moldova_537</t>
  </si>
  <si>
    <t>538</t>
  </si>
  <si>
    <t>Moldova_538</t>
  </si>
  <si>
    <t>539</t>
  </si>
  <si>
    <t>Moldova_539</t>
  </si>
  <si>
    <t>540</t>
  </si>
  <si>
    <t>Moldova_540</t>
  </si>
  <si>
    <t>541</t>
  </si>
  <si>
    <t>Moldova_541</t>
  </si>
  <si>
    <t>542</t>
  </si>
  <si>
    <t>Moldova_542</t>
  </si>
  <si>
    <t>543</t>
  </si>
  <si>
    <t>Moldova_543</t>
  </si>
  <si>
    <t>544</t>
  </si>
  <si>
    <t>Moldova_544</t>
  </si>
  <si>
    <t>545</t>
  </si>
  <si>
    <t>Moldova_545</t>
  </si>
  <si>
    <t>546</t>
  </si>
  <si>
    <t>Moldova_546</t>
  </si>
  <si>
    <t>547</t>
  </si>
  <si>
    <t>Moldova_547</t>
  </si>
  <si>
    <t>548</t>
  </si>
  <si>
    <t>Moldova_548</t>
  </si>
  <si>
    <t>549</t>
  </si>
  <si>
    <t>Moldova_549</t>
  </si>
  <si>
    <t>Moldova_550</t>
  </si>
  <si>
    <t>551</t>
  </si>
  <si>
    <t>Moldova_551</t>
  </si>
  <si>
    <t>552</t>
  </si>
  <si>
    <t>Moldova_552</t>
  </si>
  <si>
    <t>34640</t>
  </si>
  <si>
    <t>1766.64</t>
  </si>
  <si>
    <t>553</t>
  </si>
  <si>
    <t>Moldova_553</t>
  </si>
  <si>
    <t>554</t>
  </si>
  <si>
    <t>Moldova_554</t>
  </si>
  <si>
    <t>555</t>
  </si>
  <si>
    <t>Moldova_555</t>
  </si>
  <si>
    <t>556</t>
  </si>
  <si>
    <t>Moldova_556</t>
  </si>
  <si>
    <t>557</t>
  </si>
  <si>
    <t>Moldova_557</t>
  </si>
  <si>
    <t>558</t>
  </si>
  <si>
    <t>psychotherapy spiritual_support support_family_friends</t>
  </si>
  <si>
    <t>Moldova_558</t>
  </si>
  <si>
    <t>559</t>
  </si>
  <si>
    <t>Moldova_559</t>
  </si>
  <si>
    <t>560</t>
  </si>
  <si>
    <t>Moldova_560</t>
  </si>
  <si>
    <t>6800</t>
  </si>
  <si>
    <t>346.8</t>
  </si>
  <si>
    <t>561</t>
  </si>
  <si>
    <t>Moldova_561</t>
  </si>
  <si>
    <t>562</t>
  </si>
  <si>
    <t>Moldova_562</t>
  </si>
  <si>
    <t>563</t>
  </si>
  <si>
    <t>Moldova_563</t>
  </si>
  <si>
    <t>564</t>
  </si>
  <si>
    <t>Moldova_564</t>
  </si>
  <si>
    <t>565</t>
  </si>
  <si>
    <t>Moldova_565</t>
  </si>
  <si>
    <t>566</t>
  </si>
  <si>
    <t>Moldova_566</t>
  </si>
  <si>
    <t>567</t>
  </si>
  <si>
    <t>Moldova_567</t>
  </si>
  <si>
    <t>568</t>
  </si>
  <si>
    <t>Moldova_568</t>
  </si>
  <si>
    <t>569</t>
  </si>
  <si>
    <t>seeing_glasses walking_steps hearing_aid</t>
  </si>
  <si>
    <t>Moldova_569</t>
  </si>
  <si>
    <t>570</t>
  </si>
  <si>
    <t>Moldova_570</t>
  </si>
  <si>
    <t>45826</t>
  </si>
  <si>
    <t>571</t>
  </si>
  <si>
    <t>Moldova_571</t>
  </si>
  <si>
    <t>572</t>
  </si>
  <si>
    <t>Moldova_572</t>
  </si>
  <si>
    <t>573</t>
  </si>
  <si>
    <t>Moldova_573</t>
  </si>
  <si>
    <t>574</t>
  </si>
  <si>
    <t>Moldova_574</t>
  </si>
  <si>
    <t>575</t>
  </si>
  <si>
    <t>Moldova_575</t>
  </si>
  <si>
    <t>576</t>
  </si>
  <si>
    <t>2024-04-01</t>
  </si>
  <si>
    <t>Moldova_576</t>
  </si>
  <si>
    <t>577</t>
  </si>
  <si>
    <t>Moldova_577</t>
  </si>
  <si>
    <t>10500</t>
  </si>
  <si>
    <t>535.5</t>
  </si>
  <si>
    <t>578</t>
  </si>
  <si>
    <t>Moldova_578</t>
  </si>
  <si>
    <t>579</t>
  </si>
  <si>
    <t>Moldova_579</t>
  </si>
  <si>
    <t>580</t>
  </si>
  <si>
    <t>Moldova_580</t>
  </si>
  <si>
    <t>581</t>
  </si>
  <si>
    <t>Moldova_581</t>
  </si>
  <si>
    <t>582</t>
  </si>
  <si>
    <t>Moldova_582</t>
  </si>
  <si>
    <t>583</t>
  </si>
  <si>
    <t>Moldova_583</t>
  </si>
  <si>
    <t>584</t>
  </si>
  <si>
    <t>Moldova_584</t>
  </si>
  <si>
    <t>585</t>
  </si>
  <si>
    <t>Moldova_585</t>
  </si>
  <si>
    <t>586</t>
  </si>
  <si>
    <t>Moldova_586</t>
  </si>
  <si>
    <t>587</t>
  </si>
  <si>
    <t>Moldova_587</t>
  </si>
  <si>
    <t>588</t>
  </si>
  <si>
    <t>Moldova_588</t>
  </si>
  <si>
    <t>589</t>
  </si>
  <si>
    <t>Moldova_589</t>
  </si>
  <si>
    <t>590</t>
  </si>
  <si>
    <t>national_id birth_cert bio_passport</t>
  </si>
  <si>
    <t>Moldova_590</t>
  </si>
  <si>
    <t>591</t>
  </si>
  <si>
    <t>Moldova_591</t>
  </si>
  <si>
    <t>592</t>
  </si>
  <si>
    <t>Moldova_592</t>
  </si>
  <si>
    <t>593</t>
  </si>
  <si>
    <t>Moldova_593</t>
  </si>
  <si>
    <t>594</t>
  </si>
  <si>
    <t>Moldova_594</t>
  </si>
  <si>
    <t>595</t>
  </si>
  <si>
    <t>Moldova_595</t>
  </si>
  <si>
    <t>596</t>
  </si>
  <si>
    <t>Moldova_596</t>
  </si>
  <si>
    <t>597</t>
  </si>
  <si>
    <t>Moldova_597</t>
  </si>
  <si>
    <t>598</t>
  </si>
  <si>
    <t>Moldova_598</t>
  </si>
  <si>
    <t>599</t>
  </si>
  <si>
    <t>Moldova_599</t>
  </si>
  <si>
    <t>Moldova_600</t>
  </si>
  <si>
    <t>601</t>
  </si>
  <si>
    <t>Moldova_601</t>
  </si>
  <si>
    <t>602</t>
  </si>
  <si>
    <t>Moldova_602</t>
  </si>
  <si>
    <t>603</t>
  </si>
  <si>
    <t>Moldova_603</t>
  </si>
  <si>
    <t>604</t>
  </si>
  <si>
    <t>Moldova_604</t>
  </si>
  <si>
    <t>605</t>
  </si>
  <si>
    <t>Moldova_605</t>
  </si>
  <si>
    <t>606</t>
  </si>
  <si>
    <t>Moldova_606</t>
  </si>
  <si>
    <t>607</t>
  </si>
  <si>
    <t>Moldova_607</t>
  </si>
  <si>
    <t>608</t>
  </si>
  <si>
    <t>Moldova_608</t>
  </si>
  <si>
    <t>609</t>
  </si>
  <si>
    <t>Moldova_609</t>
  </si>
  <si>
    <t>610</t>
  </si>
  <si>
    <t>Moldova_610</t>
  </si>
  <si>
    <t>611</t>
  </si>
  <si>
    <t>Moldova_611</t>
  </si>
  <si>
    <t>Moldova_612</t>
  </si>
  <si>
    <t>613</t>
  </si>
  <si>
    <t>Moldova_613</t>
  </si>
  <si>
    <t>45827</t>
  </si>
  <si>
    <t>614</t>
  </si>
  <si>
    <t>Moldova_614</t>
  </si>
  <si>
    <t>615</t>
  </si>
  <si>
    <t>Moldova_615</t>
  </si>
  <si>
    <t>616</t>
  </si>
  <si>
    <t>2024-02-01</t>
  </si>
  <si>
    <t>Moldova_616</t>
  </si>
  <si>
    <t>617</t>
  </si>
  <si>
    <t>Moldova_617</t>
  </si>
  <si>
    <t>618</t>
  </si>
  <si>
    <t>Moldova_618</t>
  </si>
  <si>
    <t>619</t>
  </si>
  <si>
    <t>Moldova_619</t>
  </si>
  <si>
    <t>620</t>
  </si>
  <si>
    <t>Moldova_620</t>
  </si>
  <si>
    <t>621</t>
  </si>
  <si>
    <t>Moldova_621</t>
  </si>
  <si>
    <t>622</t>
  </si>
  <si>
    <t>Moldova_622</t>
  </si>
  <si>
    <t>623</t>
  </si>
  <si>
    <t>Moldova_623</t>
  </si>
  <si>
    <t>624</t>
  </si>
  <si>
    <t>internal_passport non_bio_passport</t>
  </si>
  <si>
    <t>Moldova_624</t>
  </si>
  <si>
    <t>625</t>
  </si>
  <si>
    <t>tin internal_passport birth_cert non_bio_passport</t>
  </si>
  <si>
    <t>Moldova_625</t>
  </si>
  <si>
    <t>626</t>
  </si>
  <si>
    <t>Moldova_626</t>
  </si>
  <si>
    <t>627</t>
  </si>
  <si>
    <t>Moldova_627</t>
  </si>
  <si>
    <t>628</t>
  </si>
  <si>
    <t>Moldova_628</t>
  </si>
  <si>
    <t>629</t>
  </si>
  <si>
    <t>Moldova_629</t>
  </si>
  <si>
    <t>630</t>
  </si>
  <si>
    <t>Moldova_630</t>
  </si>
  <si>
    <t>631</t>
  </si>
  <si>
    <t>Moldova_631</t>
  </si>
  <si>
    <t>632</t>
  </si>
  <si>
    <t>Have not yet received temporary protection status / residence permit</t>
  </si>
  <si>
    <t>Moldova_632</t>
  </si>
  <si>
    <t>633</t>
  </si>
  <si>
    <t>Moldova_633</t>
  </si>
  <si>
    <t>634</t>
  </si>
  <si>
    <t>Moldova_634</t>
  </si>
  <si>
    <t>635</t>
  </si>
  <si>
    <t>Moldova_635</t>
  </si>
  <si>
    <t>11000</t>
  </si>
  <si>
    <t>636</t>
  </si>
  <si>
    <t>Moldova_636</t>
  </si>
  <si>
    <t>637</t>
  </si>
  <si>
    <t>Moldova_637</t>
  </si>
  <si>
    <t>internal_passport tin non_bio_passport birth_cert</t>
  </si>
  <si>
    <t>Moldova_638</t>
  </si>
  <si>
    <t>639</t>
  </si>
  <si>
    <t>Moldova_639</t>
  </si>
  <si>
    <t>640</t>
  </si>
  <si>
    <t>Moldova_640</t>
  </si>
  <si>
    <t>641</t>
  </si>
  <si>
    <t>Moldova_641</t>
  </si>
  <si>
    <t>642</t>
  </si>
  <si>
    <t>Moldova_642</t>
  </si>
  <si>
    <t>643</t>
  </si>
  <si>
    <t>Moldova_643</t>
  </si>
  <si>
    <t>644</t>
  </si>
  <si>
    <t>Moldova_644</t>
  </si>
  <si>
    <t>645</t>
  </si>
  <si>
    <t>Moldova_645</t>
  </si>
  <si>
    <t>646</t>
  </si>
  <si>
    <t>Moldova_646</t>
  </si>
  <si>
    <t>647</t>
  </si>
  <si>
    <t>Moldova_647</t>
  </si>
  <si>
    <t>648</t>
  </si>
  <si>
    <t>Moldova_648</t>
  </si>
  <si>
    <t>649</t>
  </si>
  <si>
    <t>Moldova_649</t>
  </si>
  <si>
    <t>650</t>
  </si>
  <si>
    <t>Moldova_650</t>
  </si>
  <si>
    <t>651</t>
  </si>
  <si>
    <t>Moldova_651</t>
  </si>
  <si>
    <t>652</t>
  </si>
  <si>
    <t>Moldova_652</t>
  </si>
  <si>
    <t>653</t>
  </si>
  <si>
    <t>2025-01-01</t>
  </si>
  <si>
    <t>Moldova_653</t>
  </si>
  <si>
    <t>654</t>
  </si>
  <si>
    <t>Moldova_654</t>
  </si>
  <si>
    <t>45828</t>
  </si>
  <si>
    <t>9500</t>
  </si>
  <si>
    <t>484.49999999999989</t>
  </si>
  <si>
    <t>655</t>
  </si>
  <si>
    <t>Moldova_655</t>
  </si>
  <si>
    <t>656</t>
  </si>
  <si>
    <t>Moldova_656</t>
  </si>
  <si>
    <t>657</t>
  </si>
  <si>
    <t>services_too_expensive lack_of_information</t>
  </si>
  <si>
    <t>Moldova_657</t>
  </si>
  <si>
    <t>658</t>
  </si>
  <si>
    <t>tin bio_passport birth_cert national_id</t>
  </si>
  <si>
    <t>Moldova_658</t>
  </si>
  <si>
    <t>659</t>
  </si>
  <si>
    <t>Moldova_659</t>
  </si>
  <si>
    <t>660</t>
  </si>
  <si>
    <t>Moldova_660</t>
  </si>
  <si>
    <t>661</t>
  </si>
  <si>
    <t>Moldova_661</t>
  </si>
  <si>
    <t>662</t>
  </si>
  <si>
    <t>Moldova_662</t>
  </si>
  <si>
    <t>663</t>
  </si>
  <si>
    <t>Moldova_663</t>
  </si>
  <si>
    <t>664</t>
  </si>
  <si>
    <t>Moldova_664</t>
  </si>
  <si>
    <t>665</t>
  </si>
  <si>
    <t>Moldova_665</t>
  </si>
  <si>
    <t>666</t>
  </si>
  <si>
    <t>Moldova_666</t>
  </si>
  <si>
    <t>667</t>
  </si>
  <si>
    <t>Moldova_667</t>
  </si>
  <si>
    <t>668</t>
  </si>
  <si>
    <t>yes_undertook_not_complete yes_currently_registered</t>
  </si>
  <si>
    <t>Moldova_668</t>
  </si>
  <si>
    <t>669</t>
  </si>
  <si>
    <t>Moldova_669</t>
  </si>
  <si>
    <t>670</t>
  </si>
  <si>
    <t>seeing_glasses remembering_concentrating walking_steps</t>
  </si>
  <si>
    <t>Moldova_670</t>
  </si>
  <si>
    <t>671</t>
  </si>
  <si>
    <t>Moldova_671</t>
  </si>
  <si>
    <t>672</t>
  </si>
  <si>
    <t>Moldova_672</t>
  </si>
  <si>
    <t>673</t>
  </si>
  <si>
    <t>Moldova_673</t>
  </si>
  <si>
    <t>674</t>
  </si>
  <si>
    <t>Moldova_674</t>
  </si>
  <si>
    <t>675</t>
  </si>
  <si>
    <t>Moldova_675</t>
  </si>
  <si>
    <t>676</t>
  </si>
  <si>
    <t>Moldova_676</t>
  </si>
  <si>
    <t>677</t>
  </si>
  <si>
    <t>Moldova_677</t>
  </si>
  <si>
    <t>678</t>
  </si>
  <si>
    <t>Moldova_678</t>
  </si>
  <si>
    <t>679</t>
  </si>
  <si>
    <t>Moldova_679</t>
  </si>
  <si>
    <t>680</t>
  </si>
  <si>
    <t>2024-05-01</t>
  </si>
  <si>
    <t>Moldova_680</t>
  </si>
  <si>
    <t>681</t>
  </si>
  <si>
    <t>Moldova_681</t>
  </si>
  <si>
    <t>682</t>
  </si>
  <si>
    <t>Moldova_682</t>
  </si>
  <si>
    <t>683</t>
  </si>
  <si>
    <t>Moldova_683</t>
  </si>
  <si>
    <t>684</t>
  </si>
  <si>
    <t>Moldova_684</t>
  </si>
  <si>
    <t>685</t>
  </si>
  <si>
    <t>Moldova_685</t>
  </si>
  <si>
    <t>686</t>
  </si>
  <si>
    <t>Moldova_686</t>
  </si>
  <si>
    <t>688</t>
  </si>
  <si>
    <t>Moldova_688</t>
  </si>
  <si>
    <t>689</t>
  </si>
  <si>
    <t>Moldova_689</t>
  </si>
  <si>
    <t>691</t>
  </si>
  <si>
    <t>Moldova_691</t>
  </si>
  <si>
    <t>692</t>
  </si>
  <si>
    <t>Moldova_692</t>
  </si>
  <si>
    <t>693</t>
  </si>
  <si>
    <t>Moldova_693</t>
  </si>
  <si>
    <t>694</t>
  </si>
  <si>
    <t>Moldova_694</t>
  </si>
  <si>
    <t>695</t>
  </si>
  <si>
    <t>Moldova_695</t>
  </si>
  <si>
    <t>45831</t>
  </si>
  <si>
    <t>696</t>
  </si>
  <si>
    <t>Moldova_696</t>
  </si>
  <si>
    <t>697</t>
  </si>
  <si>
    <t>Moldova_697</t>
  </si>
  <si>
    <t>698</t>
  </si>
  <si>
    <t>Moldova_698</t>
  </si>
  <si>
    <t>699</t>
  </si>
  <si>
    <t>Moldova_699</t>
  </si>
  <si>
    <t>Moldova_700</t>
  </si>
  <si>
    <t>701</t>
  </si>
  <si>
    <t>Moldova_701</t>
  </si>
  <si>
    <t>702</t>
  </si>
  <si>
    <t>Moldova_702</t>
  </si>
  <si>
    <t>703</t>
  </si>
  <si>
    <t>Moldova_703</t>
  </si>
  <si>
    <t>704</t>
  </si>
  <si>
    <t>Moldova_704</t>
  </si>
  <si>
    <t>705</t>
  </si>
  <si>
    <t>Moldova_705</t>
  </si>
  <si>
    <t>706</t>
  </si>
  <si>
    <t>Moldova_706</t>
  </si>
  <si>
    <t>707</t>
  </si>
  <si>
    <t>Moldova_707</t>
  </si>
  <si>
    <t>708</t>
  </si>
  <si>
    <t>Moldova_708</t>
  </si>
  <si>
    <t>709</t>
  </si>
  <si>
    <t>Moldova_709</t>
  </si>
  <si>
    <t>710</t>
  </si>
  <si>
    <t>Moldova_710</t>
  </si>
  <si>
    <t>711</t>
  </si>
  <si>
    <t>Moldova_711</t>
  </si>
  <si>
    <t>712</t>
  </si>
  <si>
    <t>Moldova_712</t>
  </si>
  <si>
    <t>713</t>
  </si>
  <si>
    <t>Moldova_713</t>
  </si>
  <si>
    <t>714</t>
  </si>
  <si>
    <t>Moldova_714</t>
  </si>
  <si>
    <t>715</t>
  </si>
  <si>
    <t>Moldova_715</t>
  </si>
  <si>
    <t>716</t>
  </si>
  <si>
    <t>Moldova_716</t>
  </si>
  <si>
    <t>717</t>
  </si>
  <si>
    <t>Moldova_717</t>
  </si>
  <si>
    <t>718</t>
  </si>
  <si>
    <t>Moldova_718</t>
  </si>
  <si>
    <t>719</t>
  </si>
  <si>
    <t>Moldova_719</t>
  </si>
  <si>
    <t>720</t>
  </si>
  <si>
    <t>Moldova_720</t>
  </si>
  <si>
    <t>721</t>
  </si>
  <si>
    <t>Moldova_721</t>
  </si>
  <si>
    <t>722</t>
  </si>
  <si>
    <t>Moldova_722</t>
  </si>
  <si>
    <t>723</t>
  </si>
  <si>
    <t>Moldova_723</t>
  </si>
  <si>
    <t>724</t>
  </si>
  <si>
    <t>Moldova_724</t>
  </si>
  <si>
    <t>725</t>
  </si>
  <si>
    <t>Moldova_725</t>
  </si>
  <si>
    <t>726</t>
  </si>
  <si>
    <t>Moldova_726</t>
  </si>
  <si>
    <t>727</t>
  </si>
  <si>
    <t>Moldova_727</t>
  </si>
  <si>
    <t>728</t>
  </si>
  <si>
    <t>Moldova_728</t>
  </si>
  <si>
    <t>729</t>
  </si>
  <si>
    <t>Moldova_729</t>
  </si>
  <si>
    <t>730</t>
  </si>
  <si>
    <t>Moldova_730</t>
  </si>
  <si>
    <t>731</t>
  </si>
  <si>
    <t>Moldova_731</t>
  </si>
  <si>
    <t>45832</t>
  </si>
  <si>
    <t>732</t>
  </si>
  <si>
    <t>Moldova_732</t>
  </si>
  <si>
    <t>733</t>
  </si>
  <si>
    <t>Moldova_733</t>
  </si>
  <si>
    <t>734</t>
  </si>
  <si>
    <t>Moldova_734</t>
  </si>
  <si>
    <t>735</t>
  </si>
  <si>
    <t>Moldova_735</t>
  </si>
  <si>
    <t>736</t>
  </si>
  <si>
    <t>Moldova_736</t>
  </si>
  <si>
    <t>737</t>
  </si>
  <si>
    <t>Moldova_737</t>
  </si>
  <si>
    <t>738</t>
  </si>
  <si>
    <t>Moldova_738</t>
  </si>
  <si>
    <t>739</t>
  </si>
  <si>
    <t>Moldova_739</t>
  </si>
  <si>
    <t>740</t>
  </si>
  <si>
    <t>Moldova_740</t>
  </si>
  <si>
    <t>741</t>
  </si>
  <si>
    <t>Moldova_741</t>
  </si>
  <si>
    <t>742</t>
  </si>
  <si>
    <t>Moldova_742</t>
  </si>
  <si>
    <t>743</t>
  </si>
  <si>
    <t>Moldova_743</t>
  </si>
  <si>
    <t>744</t>
  </si>
  <si>
    <t>Moldova_744</t>
  </si>
  <si>
    <t>745</t>
  </si>
  <si>
    <t>Moldova_745</t>
  </si>
  <si>
    <t>746</t>
  </si>
  <si>
    <t>Moldova_746</t>
  </si>
  <si>
    <t>747</t>
  </si>
  <si>
    <t>Moldova_747</t>
  </si>
  <si>
    <t>748</t>
  </si>
  <si>
    <t>Moldova_748</t>
  </si>
  <si>
    <t>749</t>
  </si>
  <si>
    <t>Moldova_749</t>
  </si>
  <si>
    <t>Moldova_750</t>
  </si>
  <si>
    <t>751</t>
  </si>
  <si>
    <t>Moldova_751</t>
  </si>
  <si>
    <t>752</t>
  </si>
  <si>
    <t>Moldova_752</t>
  </si>
  <si>
    <t>753</t>
  </si>
  <si>
    <t>Moldova_753</t>
  </si>
  <si>
    <t>754</t>
  </si>
  <si>
    <t>Moldova_754</t>
  </si>
  <si>
    <t>755</t>
  </si>
  <si>
    <t>Moldova_755</t>
  </si>
  <si>
    <t>756</t>
  </si>
  <si>
    <t>Moldova_756</t>
  </si>
  <si>
    <t>757</t>
  </si>
  <si>
    <t>Moldova_757</t>
  </si>
  <si>
    <t>758</t>
  </si>
  <si>
    <t>Moldova_758</t>
  </si>
  <si>
    <t>759</t>
  </si>
  <si>
    <t>Moldova_759</t>
  </si>
  <si>
    <t>760</t>
  </si>
  <si>
    <t>Moldova_760</t>
  </si>
  <si>
    <t>761</t>
  </si>
  <si>
    <t>Moldova_761</t>
  </si>
  <si>
    <t>762</t>
  </si>
  <si>
    <t>Moldova_762</t>
  </si>
  <si>
    <t>763</t>
  </si>
  <si>
    <t>Moldova_763</t>
  </si>
  <si>
    <t>764</t>
  </si>
  <si>
    <t>Moldova_764</t>
  </si>
  <si>
    <t>Moldova_765</t>
  </si>
  <si>
    <t>766</t>
  </si>
  <si>
    <t>Non-governmental organization</t>
  </si>
  <si>
    <t>Moldova_766</t>
  </si>
  <si>
    <t>6300</t>
  </si>
  <si>
    <t>321.3</t>
  </si>
  <si>
    <t>767</t>
  </si>
  <si>
    <t>Moldova_767</t>
  </si>
  <si>
    <t>768</t>
  </si>
  <si>
    <t>Moldova_768</t>
  </si>
  <si>
    <t>769</t>
  </si>
  <si>
    <t>Moldova_769</t>
  </si>
  <si>
    <t>770</t>
  </si>
  <si>
    <t>Moldova_770</t>
  </si>
  <si>
    <t>771</t>
  </si>
  <si>
    <t>Moldova_771</t>
  </si>
  <si>
    <t>772</t>
  </si>
  <si>
    <t>Moldova_772</t>
  </si>
  <si>
    <t>773</t>
  </si>
  <si>
    <t>Moldova_773</t>
  </si>
  <si>
    <t>774</t>
  </si>
  <si>
    <t>Moldova_774</t>
  </si>
  <si>
    <t>775</t>
  </si>
  <si>
    <t>Moldova_775</t>
  </si>
  <si>
    <t>776</t>
  </si>
  <si>
    <t>Moldova_776</t>
  </si>
  <si>
    <t>45833</t>
  </si>
  <si>
    <t>777</t>
  </si>
  <si>
    <t>Moldova_777</t>
  </si>
  <si>
    <t>778</t>
  </si>
  <si>
    <t>Moldova_778</t>
  </si>
  <si>
    <t>779</t>
  </si>
  <si>
    <t>Moldova_779</t>
  </si>
  <si>
    <t>780</t>
  </si>
  <si>
    <t>Moldova_780</t>
  </si>
  <si>
    <t>781</t>
  </si>
  <si>
    <t>bio_passport tin internal_passport</t>
  </si>
  <si>
    <t>Moldova_781</t>
  </si>
  <si>
    <t>782</t>
  </si>
  <si>
    <t>Moldova_782</t>
  </si>
  <si>
    <t>783</t>
  </si>
  <si>
    <t>Moldova_783</t>
  </si>
  <si>
    <t>784</t>
  </si>
  <si>
    <t>Moldova_784</t>
  </si>
  <si>
    <t>785</t>
  </si>
  <si>
    <t>Moldova_785</t>
  </si>
  <si>
    <t>786</t>
  </si>
  <si>
    <t>Moldova_786</t>
  </si>
  <si>
    <t>787</t>
  </si>
  <si>
    <t>Moldova_787</t>
  </si>
  <si>
    <t>788</t>
  </si>
  <si>
    <t>tin national_id bio_passport non_bio_passport</t>
  </si>
  <si>
    <t>Moldova_788</t>
  </si>
  <si>
    <t>789</t>
  </si>
  <si>
    <t>Moldova_789</t>
  </si>
  <si>
    <t>790</t>
  </si>
  <si>
    <t>Moldova_790</t>
  </si>
  <si>
    <t>791</t>
  </si>
  <si>
    <t>Moldova_791</t>
  </si>
  <si>
    <t>792</t>
  </si>
  <si>
    <t>Moldova_792</t>
  </si>
  <si>
    <t>793</t>
  </si>
  <si>
    <t>tin birth_cert national_id bio_passport</t>
  </si>
  <si>
    <t>Moldova_793</t>
  </si>
  <si>
    <t>794</t>
  </si>
  <si>
    <t>Moldova_794</t>
  </si>
  <si>
    <t>795</t>
  </si>
  <si>
    <t>Moldova_795</t>
  </si>
  <si>
    <t>796</t>
  </si>
  <si>
    <t>Moldova_796</t>
  </si>
  <si>
    <t>797</t>
  </si>
  <si>
    <t>Moldova_797</t>
  </si>
  <si>
    <t>798</t>
  </si>
  <si>
    <t>Moldova_798</t>
  </si>
  <si>
    <t>799</t>
  </si>
  <si>
    <t>Moldova_799</t>
  </si>
  <si>
    <t>Moldova_800</t>
  </si>
  <si>
    <t>801</t>
  </si>
  <si>
    <t>Moldova_801</t>
  </si>
  <si>
    <t>802</t>
  </si>
  <si>
    <t>Moldova_802</t>
  </si>
  <si>
    <t>803</t>
  </si>
  <si>
    <t>Moldova_803</t>
  </si>
  <si>
    <t>804</t>
  </si>
  <si>
    <t>Moldova_804</t>
  </si>
  <si>
    <t>805</t>
  </si>
  <si>
    <t>Moldova_805</t>
  </si>
  <si>
    <t>806</t>
  </si>
  <si>
    <t>Moldova_806</t>
  </si>
  <si>
    <t>807</t>
  </si>
  <si>
    <t>Moldova_807</t>
  </si>
  <si>
    <t>808</t>
  </si>
  <si>
    <t>Moldova_808</t>
  </si>
  <si>
    <t>809</t>
  </si>
  <si>
    <t>Moldova_809</t>
  </si>
  <si>
    <t>810</t>
  </si>
  <si>
    <t>walking_steps self_dressing communicating_language</t>
  </si>
  <si>
    <t>Medical reasons (e.g., serious illness, surgery, long-term treatment)</t>
  </si>
  <si>
    <t>Moldova_810</t>
  </si>
  <si>
    <t>811</t>
  </si>
  <si>
    <t>Moldova_811</t>
  </si>
  <si>
    <t>812</t>
  </si>
  <si>
    <t>Moldova_812</t>
  </si>
  <si>
    <t>813</t>
  </si>
  <si>
    <t>Moldova_813</t>
  </si>
  <si>
    <t>814</t>
  </si>
  <si>
    <t>Moldova_814</t>
  </si>
  <si>
    <t>815</t>
  </si>
  <si>
    <t>Moldova_815</t>
  </si>
  <si>
    <t>816</t>
  </si>
  <si>
    <t>Moldova_816</t>
  </si>
  <si>
    <t>817</t>
  </si>
  <si>
    <t>Moldova_817</t>
  </si>
  <si>
    <t>818</t>
  </si>
  <si>
    <t>Moldova_818</t>
  </si>
  <si>
    <t>819</t>
  </si>
  <si>
    <t>Moldova_819</t>
  </si>
  <si>
    <t>45834</t>
  </si>
  <si>
    <t>820</t>
  </si>
  <si>
    <t>Moldova_820</t>
  </si>
  <si>
    <t>821</t>
  </si>
  <si>
    <t>Moldova_821</t>
  </si>
  <si>
    <t>822</t>
  </si>
  <si>
    <t>Moldova_822</t>
  </si>
  <si>
    <t>823</t>
  </si>
  <si>
    <t>Moldova_823</t>
  </si>
  <si>
    <t>8500</t>
  </si>
  <si>
    <t>433.5</t>
  </si>
  <si>
    <t>824</t>
  </si>
  <si>
    <t>Moldova_824</t>
  </si>
  <si>
    <t>825</t>
  </si>
  <si>
    <t>Moldova_825</t>
  </si>
  <si>
    <t>826</t>
  </si>
  <si>
    <t>Moldova_826</t>
  </si>
  <si>
    <t>827</t>
  </si>
  <si>
    <t>Moldova_827</t>
  </si>
  <si>
    <t>828</t>
  </si>
  <si>
    <t>tin birth_cert internal_passport bio_passport</t>
  </si>
  <si>
    <t>courses_a_local_language_centers online_courses</t>
  </si>
  <si>
    <t>Moldova_828</t>
  </si>
  <si>
    <t>829</t>
  </si>
  <si>
    <t>Moldova_829</t>
  </si>
  <si>
    <t>830</t>
  </si>
  <si>
    <t>Moldova_830</t>
  </si>
  <si>
    <t>831</t>
  </si>
  <si>
    <t>walking_steps remembering_concentrating communicating_language</t>
  </si>
  <si>
    <t>Moldova_831</t>
  </si>
  <si>
    <t>832</t>
  </si>
  <si>
    <t>Moldova_832</t>
  </si>
  <si>
    <t>833</t>
  </si>
  <si>
    <t>Moldova_833</t>
  </si>
  <si>
    <t>834</t>
  </si>
  <si>
    <t>Moldova_834</t>
  </si>
  <si>
    <t>835</t>
  </si>
  <si>
    <t>Moldova_835</t>
  </si>
  <si>
    <t>836</t>
  </si>
  <si>
    <t>Moldova_836</t>
  </si>
  <si>
    <t>837</t>
  </si>
  <si>
    <t>Moldova_837</t>
  </si>
  <si>
    <t>838</t>
  </si>
  <si>
    <t>Moldova_838</t>
  </si>
  <si>
    <t>839</t>
  </si>
  <si>
    <t>Moldova_839</t>
  </si>
  <si>
    <t>840</t>
  </si>
  <si>
    <t>Moldova_840</t>
  </si>
  <si>
    <t>841</t>
  </si>
  <si>
    <t>Moldova_841</t>
  </si>
  <si>
    <t>842</t>
  </si>
  <si>
    <t>Moldova_842</t>
  </si>
  <si>
    <t>843</t>
  </si>
  <si>
    <t>Moldova_843</t>
  </si>
  <si>
    <t>844</t>
  </si>
  <si>
    <t>Moldova_844</t>
  </si>
  <si>
    <t>845</t>
  </si>
  <si>
    <t>Moldova_845</t>
  </si>
  <si>
    <t>846</t>
  </si>
  <si>
    <t>Moldova_846</t>
  </si>
  <si>
    <t>847</t>
  </si>
  <si>
    <t>Moldova_847</t>
  </si>
  <si>
    <t>848</t>
  </si>
  <si>
    <t>Moldova_848</t>
  </si>
  <si>
    <t>849</t>
  </si>
  <si>
    <t>Moldova_849</t>
  </si>
  <si>
    <t>Moldova_850</t>
  </si>
  <si>
    <t>851</t>
  </si>
  <si>
    <t>Moldova_851</t>
  </si>
  <si>
    <t>852</t>
  </si>
  <si>
    <t>Moldova_852</t>
  </si>
  <si>
    <t>853</t>
  </si>
  <si>
    <t>Moldova_853</t>
  </si>
  <si>
    <t>854</t>
  </si>
  <si>
    <t>Moldova_854</t>
  </si>
  <si>
    <t>855</t>
  </si>
  <si>
    <t>Moldova_855</t>
  </si>
  <si>
    <t>856</t>
  </si>
  <si>
    <t>Moldova_856</t>
  </si>
  <si>
    <t>857</t>
  </si>
  <si>
    <t>Moldova_857</t>
  </si>
  <si>
    <t>858</t>
  </si>
  <si>
    <t>Moldova_858</t>
  </si>
  <si>
    <t>859</t>
  </si>
  <si>
    <t>Moldova_859</t>
  </si>
  <si>
    <t>860</t>
  </si>
  <si>
    <t>Moldova_860</t>
  </si>
  <si>
    <t>45835</t>
  </si>
  <si>
    <t>861</t>
  </si>
  <si>
    <t>Moldova_861</t>
  </si>
  <si>
    <t>862</t>
  </si>
  <si>
    <t>Moldova_862</t>
  </si>
  <si>
    <t>863</t>
  </si>
  <si>
    <t>Moldova_863</t>
  </si>
  <si>
    <t>864</t>
  </si>
  <si>
    <t>Moldova_864</t>
  </si>
  <si>
    <t>865</t>
  </si>
  <si>
    <t>2025-03-01</t>
  </si>
  <si>
    <t>Moldova_865</t>
  </si>
  <si>
    <t>866</t>
  </si>
  <si>
    <t>Moldova_866</t>
  </si>
  <si>
    <t>867</t>
  </si>
  <si>
    <t>Moldova_867</t>
  </si>
  <si>
    <t>868</t>
  </si>
  <si>
    <t>Moldova_868</t>
  </si>
  <si>
    <t>869</t>
  </si>
  <si>
    <t>non_bio_passport birth_cert internal_passport tin</t>
  </si>
  <si>
    <t>Moldova_869</t>
  </si>
  <si>
    <t>870</t>
  </si>
  <si>
    <t>walking_steps communicating_language self_dressing</t>
  </si>
  <si>
    <t>services_too_expensive lack_of_information no_services_available</t>
  </si>
  <si>
    <t>could_not_afford_transport could_not_afford_clinic_fee lack_of_knowledge no_means_of_transport</t>
  </si>
  <si>
    <t>Moldova_870</t>
  </si>
  <si>
    <t>871</t>
  </si>
  <si>
    <t>Moldova_871</t>
  </si>
  <si>
    <t>872</t>
  </si>
  <si>
    <t>Moldova_872</t>
  </si>
  <si>
    <t>873</t>
  </si>
  <si>
    <t>Moldova_873</t>
  </si>
  <si>
    <t>874</t>
  </si>
  <si>
    <t>Moldova_874</t>
  </si>
  <si>
    <t>875</t>
  </si>
  <si>
    <t>Moldova_875</t>
  </si>
  <si>
    <t>876</t>
  </si>
  <si>
    <t>Moldova_876</t>
  </si>
  <si>
    <t>877</t>
  </si>
  <si>
    <t>Moldova_877</t>
  </si>
  <si>
    <t>878</t>
  </si>
  <si>
    <t>Moldova_878</t>
  </si>
  <si>
    <t>879</t>
  </si>
  <si>
    <t>Moldova_879</t>
  </si>
  <si>
    <t>880</t>
  </si>
  <si>
    <t>Moldova_880</t>
  </si>
  <si>
    <t>881</t>
  </si>
  <si>
    <t>Moldova_881</t>
  </si>
  <si>
    <t>882</t>
  </si>
  <si>
    <t>Moldova_882</t>
  </si>
  <si>
    <t>883</t>
  </si>
  <si>
    <t>in_school_part_of_curriculum courses_a_local_language_centers</t>
  </si>
  <si>
    <t>Moldova_883</t>
  </si>
  <si>
    <t>884</t>
  </si>
  <si>
    <t>Moldova_884</t>
  </si>
  <si>
    <t>885</t>
  </si>
  <si>
    <t>Moldova_885</t>
  </si>
  <si>
    <t>886</t>
  </si>
  <si>
    <t>walking_steps self_dressing hearing_aid seeing_glasses</t>
  </si>
  <si>
    <t>Moldova_886</t>
  </si>
  <si>
    <t>887</t>
  </si>
  <si>
    <t>Moldova_887</t>
  </si>
  <si>
    <t>888</t>
  </si>
  <si>
    <t>Moldova_888</t>
  </si>
  <si>
    <t>889</t>
  </si>
  <si>
    <t>Moldova_889</t>
  </si>
  <si>
    <t>890</t>
  </si>
  <si>
    <t>Moldova_890</t>
  </si>
  <si>
    <t>891</t>
  </si>
  <si>
    <t>Moldova_891</t>
  </si>
  <si>
    <t>892</t>
  </si>
  <si>
    <t>Moldova_892</t>
  </si>
  <si>
    <t>893</t>
  </si>
  <si>
    <t>Moldova_893</t>
  </si>
  <si>
    <t>894</t>
  </si>
  <si>
    <t>Moldova_894</t>
  </si>
  <si>
    <t>229.5</t>
  </si>
  <si>
    <t>895</t>
  </si>
  <si>
    <t>Moldova_895</t>
  </si>
  <si>
    <t>896</t>
  </si>
  <si>
    <t>Moldova_896</t>
  </si>
  <si>
    <t>897</t>
  </si>
  <si>
    <t>Moldova_897</t>
  </si>
  <si>
    <t>898</t>
  </si>
  <si>
    <t>Moldova_898</t>
  </si>
  <si>
    <t>899</t>
  </si>
  <si>
    <t>Moldova_899</t>
  </si>
  <si>
    <t>Moldova_900</t>
  </si>
  <si>
    <t>901</t>
  </si>
  <si>
    <t>Moldova_901</t>
  </si>
  <si>
    <t>902</t>
  </si>
  <si>
    <t>Moldova_902</t>
  </si>
  <si>
    <t>903</t>
  </si>
  <si>
    <t>Moldova_903</t>
  </si>
  <si>
    <t>904</t>
  </si>
  <si>
    <t>Moldova_904</t>
  </si>
  <si>
    <t>905</t>
  </si>
  <si>
    <t>Moldova_905</t>
  </si>
  <si>
    <t>906</t>
  </si>
  <si>
    <t>walking_steps seeing_glasses remembering_concentrating</t>
  </si>
  <si>
    <t>Moldova_906</t>
  </si>
  <si>
    <t>907</t>
  </si>
  <si>
    <t>Moldova_907</t>
  </si>
  <si>
    <t>908</t>
  </si>
  <si>
    <t>Moldova_908</t>
  </si>
  <si>
    <t>909</t>
  </si>
  <si>
    <t>Moldova_909</t>
  </si>
  <si>
    <t>910</t>
  </si>
  <si>
    <t>Moldova_910</t>
  </si>
  <si>
    <t>911</t>
  </si>
  <si>
    <t>Moldova_911</t>
  </si>
  <si>
    <t>912</t>
  </si>
  <si>
    <t>Moldova_912</t>
  </si>
  <si>
    <t>913</t>
  </si>
  <si>
    <t>Moldova_913</t>
  </si>
  <si>
    <t>914</t>
  </si>
  <si>
    <t>Moldova_914</t>
  </si>
  <si>
    <t>45838</t>
  </si>
  <si>
    <t>915</t>
  </si>
  <si>
    <t>Moldova_915</t>
  </si>
  <si>
    <t>916</t>
  </si>
  <si>
    <t>Moldova_916</t>
  </si>
  <si>
    <t>917</t>
  </si>
  <si>
    <t>Moldova_917</t>
  </si>
  <si>
    <t>9800</t>
  </si>
  <si>
    <t>499.8</t>
  </si>
  <si>
    <t>918</t>
  </si>
  <si>
    <t>Moldova_918</t>
  </si>
  <si>
    <t>919</t>
  </si>
  <si>
    <t>Moldova_919</t>
  </si>
  <si>
    <t>920</t>
  </si>
  <si>
    <t>Moldova_920</t>
  </si>
  <si>
    <t>921</t>
  </si>
  <si>
    <t>Moldova_921</t>
  </si>
  <si>
    <t>922</t>
  </si>
  <si>
    <t>hearing_aid seeing_glasses walking_steps</t>
  </si>
  <si>
    <t>Moldova_922</t>
  </si>
  <si>
    <t>923</t>
  </si>
  <si>
    <t>Moldova_923</t>
  </si>
  <si>
    <t>924</t>
  </si>
  <si>
    <t>Moldova_924</t>
  </si>
  <si>
    <t>925</t>
  </si>
  <si>
    <t>Moldova_925</t>
  </si>
  <si>
    <t>926</t>
  </si>
  <si>
    <t>Moldova_926</t>
  </si>
  <si>
    <t>927</t>
  </si>
  <si>
    <t>no_services_available services_too_expensive</t>
  </si>
  <si>
    <t>Moldova_927</t>
  </si>
  <si>
    <t>928</t>
  </si>
  <si>
    <t>Moldova_928</t>
  </si>
  <si>
    <t>929</t>
  </si>
  <si>
    <t>Moldova_929</t>
  </si>
  <si>
    <t>930</t>
  </si>
  <si>
    <t>Moldova_930</t>
  </si>
  <si>
    <t>931</t>
  </si>
  <si>
    <t>Moldova_931</t>
  </si>
  <si>
    <t>932</t>
  </si>
  <si>
    <t>Moldova_932</t>
  </si>
  <si>
    <t>933</t>
  </si>
  <si>
    <t>Moldova_933</t>
  </si>
  <si>
    <t>934</t>
  </si>
  <si>
    <t>Moldova_934</t>
  </si>
  <si>
    <t>935</t>
  </si>
  <si>
    <t>Moldova_935</t>
  </si>
  <si>
    <t>936</t>
  </si>
  <si>
    <t>Moldova_936</t>
  </si>
  <si>
    <t>937</t>
  </si>
  <si>
    <t>tin internal_passport national_id birth_cert</t>
  </si>
  <si>
    <t>Moldova_937</t>
  </si>
  <si>
    <t>938</t>
  </si>
  <si>
    <t>Moldova_938</t>
  </si>
  <si>
    <t>43300</t>
  </si>
  <si>
    <t>2208.3000000000002</t>
  </si>
  <si>
    <t>939</t>
  </si>
  <si>
    <t>Moldova_939</t>
  </si>
  <si>
    <t>940</t>
  </si>
  <si>
    <t>bio_passport non_bio_passport national_id</t>
  </si>
  <si>
    <t>Moldova_940</t>
  </si>
  <si>
    <t>941</t>
  </si>
  <si>
    <t>Moldova_941</t>
  </si>
  <si>
    <t>942</t>
  </si>
  <si>
    <t>Moldova_942</t>
  </si>
  <si>
    <t>943</t>
  </si>
  <si>
    <t>Moldova_943</t>
  </si>
  <si>
    <t>944</t>
  </si>
  <si>
    <t>Moldova_944</t>
  </si>
  <si>
    <t>945</t>
  </si>
  <si>
    <t>Moldova_945</t>
  </si>
  <si>
    <t>946</t>
  </si>
  <si>
    <t>Moldova_946</t>
  </si>
  <si>
    <t>947</t>
  </si>
  <si>
    <t>Moldova_947</t>
  </si>
  <si>
    <t>948</t>
  </si>
  <si>
    <t>Moldova_948</t>
  </si>
  <si>
    <t>14000</t>
  </si>
  <si>
    <t>949</t>
  </si>
  <si>
    <t>Moldova_949</t>
  </si>
  <si>
    <t>Moldova_950</t>
  </si>
  <si>
    <t>951</t>
  </si>
  <si>
    <t>Moldova_951</t>
  </si>
  <si>
    <t>952</t>
  </si>
  <si>
    <t>Moldova_952</t>
  </si>
  <si>
    <t>953</t>
  </si>
  <si>
    <t>Moldova_953</t>
  </si>
  <si>
    <t>954</t>
  </si>
  <si>
    <t>Moldova_954</t>
  </si>
  <si>
    <t>45839</t>
  </si>
  <si>
    <t>955</t>
  </si>
  <si>
    <t>Moldova_955</t>
  </si>
  <si>
    <t>956</t>
  </si>
  <si>
    <t>Moldova_956</t>
  </si>
  <si>
    <t>957</t>
  </si>
  <si>
    <t>Moldova_957</t>
  </si>
  <si>
    <t>958</t>
  </si>
  <si>
    <t>Moldova_958</t>
  </si>
  <si>
    <t>959</t>
  </si>
  <si>
    <t>Moldova_959</t>
  </si>
  <si>
    <t>960</t>
  </si>
  <si>
    <t>Moldova_960</t>
  </si>
  <si>
    <t>961</t>
  </si>
  <si>
    <t>online_courses private_teacher</t>
  </si>
  <si>
    <t>psychotherapy wellbeing_support creative_activities</t>
  </si>
  <si>
    <t>Moldova_961</t>
  </si>
  <si>
    <t>962</t>
  </si>
  <si>
    <t>Moldova_962</t>
  </si>
  <si>
    <t>963</t>
  </si>
  <si>
    <t>Moldova_963</t>
  </si>
  <si>
    <t>964</t>
  </si>
  <si>
    <t>Moldova_964</t>
  </si>
  <si>
    <t>965</t>
  </si>
  <si>
    <t>Moldova_965</t>
  </si>
  <si>
    <t>966</t>
  </si>
  <si>
    <t>Moldova_966</t>
  </si>
  <si>
    <t>967</t>
  </si>
  <si>
    <t>Moldova_967</t>
  </si>
  <si>
    <t>968</t>
  </si>
  <si>
    <t>Moldova_968</t>
  </si>
  <si>
    <t>969</t>
  </si>
  <si>
    <t>tin bio_passport birth_cert internal_passport</t>
  </si>
  <si>
    <t>Moldova_969</t>
  </si>
  <si>
    <t>970</t>
  </si>
  <si>
    <t>Moldova_970</t>
  </si>
  <si>
    <t>971</t>
  </si>
  <si>
    <t>Moldova_971</t>
  </si>
  <si>
    <t>972</t>
  </si>
  <si>
    <t>Moldova_972</t>
  </si>
  <si>
    <t>973</t>
  </si>
  <si>
    <t>Moldova_973</t>
  </si>
  <si>
    <t>974</t>
  </si>
  <si>
    <t>Moldova_974</t>
  </si>
  <si>
    <t>975</t>
  </si>
  <si>
    <t>Moldova_975</t>
  </si>
  <si>
    <t>976</t>
  </si>
  <si>
    <t>Moldova_976</t>
  </si>
  <si>
    <t>977</t>
  </si>
  <si>
    <t>Moldova_977</t>
  </si>
  <si>
    <t>978</t>
  </si>
  <si>
    <t>Moldova_978</t>
  </si>
  <si>
    <t>979</t>
  </si>
  <si>
    <t>Moldova_979</t>
  </si>
  <si>
    <t>980</t>
  </si>
  <si>
    <t>Moldova_980</t>
  </si>
  <si>
    <t>981</t>
  </si>
  <si>
    <t>Moldova_981</t>
  </si>
  <si>
    <t>982</t>
  </si>
  <si>
    <t>Moldova_982</t>
  </si>
  <si>
    <t>983</t>
  </si>
  <si>
    <t>Moldova_983</t>
  </si>
  <si>
    <t>984</t>
  </si>
  <si>
    <t>Moldova_984</t>
  </si>
  <si>
    <t>985</t>
  </si>
  <si>
    <t>Moldova_985</t>
  </si>
  <si>
    <t>986</t>
  </si>
  <si>
    <t>Moldova_986</t>
  </si>
  <si>
    <t>987</t>
  </si>
  <si>
    <t>Moldova_987</t>
  </si>
  <si>
    <t>988</t>
  </si>
  <si>
    <t>Moldova_988</t>
  </si>
  <si>
    <t>989</t>
  </si>
  <si>
    <t>Moldova_989</t>
  </si>
  <si>
    <t>990</t>
  </si>
  <si>
    <t>Moldova_990</t>
  </si>
  <si>
    <t>991</t>
  </si>
  <si>
    <t>Moldova_991</t>
  </si>
  <si>
    <t>992</t>
  </si>
  <si>
    <t>Moldova_992</t>
  </si>
  <si>
    <t>993</t>
  </si>
  <si>
    <t>Moldova_993</t>
  </si>
  <si>
    <t>994</t>
  </si>
  <si>
    <t>Moldova_994</t>
  </si>
  <si>
    <t>45840</t>
  </si>
  <si>
    <t>8200</t>
  </si>
  <si>
    <t>418.2</t>
  </si>
  <si>
    <t>995</t>
  </si>
  <si>
    <t>Moldova_995</t>
  </si>
  <si>
    <t>996</t>
  </si>
  <si>
    <t>Moldova_996</t>
  </si>
  <si>
    <t>997</t>
  </si>
  <si>
    <t>Moldova_997</t>
  </si>
  <si>
    <t>998</t>
  </si>
  <si>
    <t>Moldova_998</t>
  </si>
  <si>
    <t>999</t>
  </si>
  <si>
    <t>Moldova_999</t>
  </si>
  <si>
    <t>Moldova_1000</t>
  </si>
  <si>
    <t>1001</t>
  </si>
  <si>
    <t>Moldova_1001</t>
  </si>
  <si>
    <t>1002</t>
  </si>
  <si>
    <t>Moldova_1002</t>
  </si>
  <si>
    <t>25980</t>
  </si>
  <si>
    <t>1324.98</t>
  </si>
  <si>
    <t>1003</t>
  </si>
  <si>
    <t>Moldova_1003</t>
  </si>
  <si>
    <t>1004</t>
  </si>
  <si>
    <t>Moldova_1004</t>
  </si>
  <si>
    <t>1005</t>
  </si>
  <si>
    <t>Moldova_1005</t>
  </si>
  <si>
    <t>1006</t>
  </si>
  <si>
    <t>Moldova_1006</t>
  </si>
  <si>
    <t>1007</t>
  </si>
  <si>
    <t>Moldova_1007</t>
  </si>
  <si>
    <t>1008</t>
  </si>
  <si>
    <t>Moldova_1008</t>
  </si>
  <si>
    <t>1009</t>
  </si>
  <si>
    <t>Moldova_1009</t>
  </si>
  <si>
    <t>1010</t>
  </si>
  <si>
    <t>Moldova_1010</t>
  </si>
  <si>
    <t>1011</t>
  </si>
  <si>
    <t>Moldova_1011</t>
  </si>
  <si>
    <t>1012</t>
  </si>
  <si>
    <t>Moldova_1012</t>
  </si>
  <si>
    <t>30000</t>
  </si>
  <si>
    <t>1530</t>
  </si>
  <si>
    <t>1013</t>
  </si>
  <si>
    <t>Moldova_1013</t>
  </si>
  <si>
    <t>1014</t>
  </si>
  <si>
    <t>Moldova_1014</t>
  </si>
  <si>
    <t>1015</t>
  </si>
  <si>
    <t>Moldova_1015</t>
  </si>
  <si>
    <t>1016</t>
  </si>
  <si>
    <t>Moldova_1016</t>
  </si>
  <si>
    <t>1017</t>
  </si>
  <si>
    <t>Moldova_1017</t>
  </si>
  <si>
    <t>1018</t>
  </si>
  <si>
    <t>online_courses courses_a_local_language_centers</t>
  </si>
  <si>
    <t>Medication was ineffective or did not improve condition</t>
  </si>
  <si>
    <t>Services were ineffective or not suitable</t>
  </si>
  <si>
    <t>psychotherapy wellbeing_support creative_activities messaging_materials spiritual_support</t>
  </si>
  <si>
    <t>Moldova_1018</t>
  </si>
  <si>
    <t>1019</t>
  </si>
  <si>
    <t>Moldova_1019</t>
  </si>
  <si>
    <t>Moldova_1020</t>
  </si>
  <si>
    <t>1021</t>
  </si>
  <si>
    <t>Moldova_1021</t>
  </si>
  <si>
    <t>1022</t>
  </si>
  <si>
    <t>Moldova_1022</t>
  </si>
  <si>
    <t>1023</t>
  </si>
  <si>
    <t>Moldova_1023</t>
  </si>
  <si>
    <t>1024</t>
  </si>
  <si>
    <t>Moldova_1024</t>
  </si>
  <si>
    <t>1025</t>
  </si>
  <si>
    <t>Moldova_1025</t>
  </si>
  <si>
    <t>1026</t>
  </si>
  <si>
    <t>Moldova_1026</t>
  </si>
  <si>
    <t>1027</t>
  </si>
  <si>
    <t>Moldova_1027</t>
  </si>
  <si>
    <t>45841</t>
  </si>
  <si>
    <t>1028</t>
  </si>
  <si>
    <t>Moldova_1028</t>
  </si>
  <si>
    <t>1029</t>
  </si>
  <si>
    <t>Moldova_1029</t>
  </si>
  <si>
    <t>1030</t>
  </si>
  <si>
    <t>Moldova_1030</t>
  </si>
  <si>
    <t>1031</t>
  </si>
  <si>
    <t>Moldova_1031</t>
  </si>
  <si>
    <t>1032</t>
  </si>
  <si>
    <t>Moldova_1032</t>
  </si>
  <si>
    <t>1033</t>
  </si>
  <si>
    <t>Moldova_1033</t>
  </si>
  <si>
    <t>1034</t>
  </si>
  <si>
    <t>Moldova_1034</t>
  </si>
  <si>
    <t>1035</t>
  </si>
  <si>
    <t>Moldova_1035</t>
  </si>
  <si>
    <t>1036</t>
  </si>
  <si>
    <t>Moldova_1036</t>
  </si>
  <si>
    <t>1037</t>
  </si>
  <si>
    <t>Moldova_1037</t>
  </si>
  <si>
    <t>1038</t>
  </si>
  <si>
    <t>Moldova_1038</t>
  </si>
  <si>
    <t>1039</t>
  </si>
  <si>
    <t>Moldova_1039</t>
  </si>
  <si>
    <t>1040</t>
  </si>
  <si>
    <t>Moldova_1040</t>
  </si>
  <si>
    <t>1041</t>
  </si>
  <si>
    <t>Moldova_1041</t>
  </si>
  <si>
    <t>1042</t>
  </si>
  <si>
    <t>Moldova_1042</t>
  </si>
  <si>
    <t>1043</t>
  </si>
  <si>
    <t>Moldova_1043</t>
  </si>
  <si>
    <t>1044</t>
  </si>
  <si>
    <t>Moldova_1044</t>
  </si>
  <si>
    <t>1045</t>
  </si>
  <si>
    <t>Moldova_1045</t>
  </si>
  <si>
    <t>1046</t>
  </si>
  <si>
    <t>Moldova_1046</t>
  </si>
  <si>
    <t>1047</t>
  </si>
  <si>
    <t>Moldova_1047</t>
  </si>
  <si>
    <t>1048</t>
  </si>
  <si>
    <t>Moldova_1048</t>
  </si>
  <si>
    <t>1049</t>
  </si>
  <si>
    <t>Moldova_1049</t>
  </si>
  <si>
    <t>Moldova_1050</t>
  </si>
  <si>
    <t>1051</t>
  </si>
  <si>
    <t>Moldova_1051</t>
  </si>
  <si>
    <t>1052</t>
  </si>
  <si>
    <t>Moldova_1052</t>
  </si>
  <si>
    <t>1053</t>
  </si>
  <si>
    <t>Moldova_1053</t>
  </si>
  <si>
    <t>1054</t>
  </si>
  <si>
    <t>Moldova_1054</t>
  </si>
  <si>
    <t>1055</t>
  </si>
  <si>
    <t>Moldova_1055</t>
  </si>
  <si>
    <t>1056</t>
  </si>
  <si>
    <t>Moldova_1056</t>
  </si>
  <si>
    <t>1057</t>
  </si>
  <si>
    <t>Moldova_1057</t>
  </si>
  <si>
    <t>1058</t>
  </si>
  <si>
    <t>Moldova_1058</t>
  </si>
  <si>
    <t>1059</t>
  </si>
  <si>
    <t>Moldova_1059</t>
  </si>
  <si>
    <t>1060</t>
  </si>
  <si>
    <t>Moldova_1060</t>
  </si>
  <si>
    <t>1061</t>
  </si>
  <si>
    <t>Moldova_1061</t>
  </si>
  <si>
    <t>1062</t>
  </si>
  <si>
    <t>Moldova_1062</t>
  </si>
  <si>
    <t>1063</t>
  </si>
  <si>
    <t>Moldova_1063</t>
  </si>
  <si>
    <t>45842</t>
  </si>
  <si>
    <t>1064</t>
  </si>
  <si>
    <t>Moldova_1064</t>
  </si>
  <si>
    <t>1065</t>
  </si>
  <si>
    <t>Moldova_1065</t>
  </si>
  <si>
    <t>1066</t>
  </si>
  <si>
    <t>Moldova_1066</t>
  </si>
  <si>
    <t>1067</t>
  </si>
  <si>
    <t>Moldova_1067</t>
  </si>
  <si>
    <t>1068</t>
  </si>
  <si>
    <t>Moldova_1068</t>
  </si>
  <si>
    <t>1069</t>
  </si>
  <si>
    <t>Moldova_1069</t>
  </si>
  <si>
    <t>1070</t>
  </si>
  <si>
    <t>Moldova_1070</t>
  </si>
  <si>
    <t>1071</t>
  </si>
  <si>
    <t>Moldova_1071</t>
  </si>
  <si>
    <t>1072</t>
  </si>
  <si>
    <t>psychotherapy support_family_friends</t>
  </si>
  <si>
    <t>Moldova_1072</t>
  </si>
  <si>
    <t>1073</t>
  </si>
  <si>
    <t>Moldova_1073</t>
  </si>
  <si>
    <t>1074</t>
  </si>
  <si>
    <t>Moldova_1074</t>
  </si>
  <si>
    <t>Moldova_1075</t>
  </si>
  <si>
    <t>1076</t>
  </si>
  <si>
    <t>Moldova_1076</t>
  </si>
  <si>
    <t>1077</t>
  </si>
  <si>
    <t>Moldova_1077</t>
  </si>
  <si>
    <t>16000</t>
  </si>
  <si>
    <t>1078</t>
  </si>
  <si>
    <t>Moldova_1078</t>
  </si>
  <si>
    <t>1079</t>
  </si>
  <si>
    <t>Moldova_1079</t>
  </si>
  <si>
    <t>1080</t>
  </si>
  <si>
    <t>Moldova_1080</t>
  </si>
  <si>
    <t>1081</t>
  </si>
  <si>
    <t>Uzbek</t>
  </si>
  <si>
    <t>Moldova_1081</t>
  </si>
  <si>
    <t>1082</t>
  </si>
  <si>
    <t>Moldova_1082</t>
  </si>
  <si>
    <t>1083</t>
  </si>
  <si>
    <t>Moldova_1083</t>
  </si>
  <si>
    <t>1084</t>
  </si>
  <si>
    <t>Moldova_1084</t>
  </si>
  <si>
    <t>1085</t>
  </si>
  <si>
    <t>Moldova_1085</t>
  </si>
  <si>
    <t>1086</t>
  </si>
  <si>
    <t>Moldova_1086</t>
  </si>
  <si>
    <t>1087</t>
  </si>
  <si>
    <t>Moldova_1087</t>
  </si>
  <si>
    <t>1088</t>
  </si>
  <si>
    <t>Moldova_1088</t>
  </si>
  <si>
    <t>1089</t>
  </si>
  <si>
    <t>Moldova_1089</t>
  </si>
  <si>
    <t>1090</t>
  </si>
  <si>
    <t>Moldova_1090</t>
  </si>
  <si>
    <t>1091</t>
  </si>
  <si>
    <t>moldovan romanian</t>
  </si>
  <si>
    <t>Moldova_1091</t>
  </si>
  <si>
    <t>1092</t>
  </si>
  <si>
    <t>Moldova_1092</t>
  </si>
  <si>
    <t>1093</t>
  </si>
  <si>
    <t>Moldova_1093</t>
  </si>
  <si>
    <t>1094</t>
  </si>
  <si>
    <t>Moldova_1094</t>
  </si>
  <si>
    <t>1095</t>
  </si>
  <si>
    <t>Moldova_1095</t>
  </si>
  <si>
    <t>1096</t>
  </si>
  <si>
    <t>Moldova_1096</t>
  </si>
  <si>
    <t>1097</t>
  </si>
  <si>
    <t>Moldova_1097</t>
  </si>
  <si>
    <t>18000</t>
  </si>
  <si>
    <t>917.99999999999989</t>
  </si>
  <si>
    <t>1098</t>
  </si>
  <si>
    <t>Moldova_1098</t>
  </si>
  <si>
    <t>1099</t>
  </si>
  <si>
    <t>tin non_bio_passport birth_cert internal_passport</t>
  </si>
  <si>
    <t>Moldova_1099</t>
  </si>
  <si>
    <t>Moldova_1100</t>
  </si>
  <si>
    <t>1101</t>
  </si>
  <si>
    <t>Moldova_1101</t>
  </si>
  <si>
    <t>1102</t>
  </si>
  <si>
    <t>Moldova_1102</t>
  </si>
  <si>
    <t>1103</t>
  </si>
  <si>
    <t>Moldova_1103</t>
  </si>
  <si>
    <t>45845</t>
  </si>
  <si>
    <t>1104</t>
  </si>
  <si>
    <t>Moldova_1104</t>
  </si>
  <si>
    <t>1105</t>
  </si>
  <si>
    <t>Moldova_1105</t>
  </si>
  <si>
    <t>280.5</t>
  </si>
  <si>
    <t>1106</t>
  </si>
  <si>
    <t>Moldova_1106</t>
  </si>
  <si>
    <t>1107</t>
  </si>
  <si>
    <t>Moldova_1107</t>
  </si>
  <si>
    <t>1108</t>
  </si>
  <si>
    <t>Moldova_1108</t>
  </si>
  <si>
    <t>1109</t>
  </si>
  <si>
    <t>Moldova_1109</t>
  </si>
  <si>
    <t>1110</t>
  </si>
  <si>
    <t>Moldova_1110</t>
  </si>
  <si>
    <t>1111</t>
  </si>
  <si>
    <t>Moldova_1111</t>
  </si>
  <si>
    <t>1112</t>
  </si>
  <si>
    <t>Moldova_1112</t>
  </si>
  <si>
    <t>1113</t>
  </si>
  <si>
    <t>Moldova_1113</t>
  </si>
  <si>
    <t>1114</t>
  </si>
  <si>
    <t>Moldova_1114</t>
  </si>
  <si>
    <t>1115</t>
  </si>
  <si>
    <t>Moldova_1115</t>
  </si>
  <si>
    <t>1116</t>
  </si>
  <si>
    <t>Moldova_1116</t>
  </si>
  <si>
    <t>1117</t>
  </si>
  <si>
    <t>Moldova_1117</t>
  </si>
  <si>
    <t>1118</t>
  </si>
  <si>
    <t>Moldova_1118</t>
  </si>
  <si>
    <t>1119</t>
  </si>
  <si>
    <t>Moldova_1119</t>
  </si>
  <si>
    <t>1120</t>
  </si>
  <si>
    <t>Moldova_1120</t>
  </si>
  <si>
    <t>1121</t>
  </si>
  <si>
    <t>Moldova_1121</t>
  </si>
  <si>
    <t>1122</t>
  </si>
  <si>
    <t>Moldova_1122</t>
  </si>
  <si>
    <t>1123</t>
  </si>
  <si>
    <t>internal_passport birth_cert bio_passport</t>
  </si>
  <si>
    <t>Moldova_1123</t>
  </si>
  <si>
    <t>51960</t>
  </si>
  <si>
    <t>2649.96</t>
  </si>
  <si>
    <t>1124</t>
  </si>
  <si>
    <t>Moldova_1124</t>
  </si>
  <si>
    <t>1125</t>
  </si>
  <si>
    <t>Moldova_1125</t>
  </si>
  <si>
    <t>1126</t>
  </si>
  <si>
    <t>Moldova_1126</t>
  </si>
  <si>
    <t>1127</t>
  </si>
  <si>
    <t>Moldova_1127</t>
  </si>
  <si>
    <t>1128</t>
  </si>
  <si>
    <t>Moldova_1128</t>
  </si>
  <si>
    <t>1129</t>
  </si>
  <si>
    <t>Moldova_1129</t>
  </si>
  <si>
    <t>1130</t>
  </si>
  <si>
    <t>Moldova_1130</t>
  </si>
  <si>
    <t>1131</t>
  </si>
  <si>
    <t>Moldova_1131</t>
  </si>
  <si>
    <t>1132</t>
  </si>
  <si>
    <t>Moldova_1132</t>
  </si>
  <si>
    <t>1133</t>
  </si>
  <si>
    <t>Moldova_1133</t>
  </si>
  <si>
    <t>1134</t>
  </si>
  <si>
    <t>Moldova_1134</t>
  </si>
  <si>
    <t>1135</t>
  </si>
  <si>
    <t>Moldova_1135</t>
  </si>
  <si>
    <t>1136</t>
  </si>
  <si>
    <t>Moldova_1136</t>
  </si>
  <si>
    <t>Strata</t>
  </si>
  <si>
    <t>Population size, HHs</t>
  </si>
  <si>
    <t>Target</t>
  </si>
  <si>
    <t>Achieved</t>
  </si>
  <si>
    <t>Weights</t>
  </si>
  <si>
    <t>Total</t>
  </si>
  <si>
    <r>
      <rPr>
        <b/>
        <sz val="10"/>
        <rFont val="Arial"/>
        <family val="2"/>
      </rPr>
      <t xml:space="preserve">Representativeness: </t>
    </r>
    <r>
      <rPr>
        <sz val="10"/>
        <rFont val="Arial"/>
        <family val="2"/>
      </rPr>
      <t xml:space="preserve">Due to the absence of an official nationwide record of Ukrainian refugees' exact numbers and geographic dispersion in Moldova, the sampling framework relied on an existing list, MPCA list as of May 2024. Consequently, purposive, non-probability sampling was applied. As a result, the findings are not statistically representative of the entire population and should be seen as indicative.
</t>
    </r>
    <r>
      <rPr>
        <b/>
        <sz val="10"/>
        <rFont val="Arial"/>
        <family val="2"/>
      </rPr>
      <t xml:space="preserve">
Geographical Coverage: </t>
    </r>
    <r>
      <rPr>
        <sz val="10"/>
        <rFont val="Arial"/>
        <family val="2"/>
      </rPr>
      <t xml:space="preserve">The SEIS does not cover the Transnistrian region, a self-declared autonomous area not controlled by the Moldovan government, due to political sensitivities and access constraints.
</t>
    </r>
    <r>
      <rPr>
        <b/>
        <sz val="10"/>
        <rFont val="Arial"/>
        <family val="2"/>
      </rPr>
      <t>Data Verification Issues:</t>
    </r>
    <r>
      <rPr>
        <sz val="10"/>
        <rFont val="Arial"/>
        <family val="2"/>
      </rPr>
      <t xml:space="preserve"> Data discrepancies and missing values were checked with enumerators and addressed accordingly, though in some cases, these fields could not be verified. Consequently, there may be some inconsistencies or missing data remaining in the dataset.
</t>
    </r>
    <r>
      <rPr>
        <b/>
        <sz val="10"/>
        <rFont val="Arial"/>
        <family val="2"/>
      </rPr>
      <t>Sensitive Topic Underreporting:</t>
    </r>
    <r>
      <rPr>
        <sz val="10"/>
        <rFont val="Arial"/>
        <family val="2"/>
      </rPr>
      <t xml:space="preserve"> Respondents may have underreported sensitive topics such as income and expenses due to perceived privacy concerns.
</t>
    </r>
    <r>
      <rPr>
        <b/>
        <sz val="10"/>
        <rFont val="Arial"/>
        <family val="2"/>
      </rPr>
      <t>Selection Bias:</t>
    </r>
    <r>
      <rPr>
        <sz val="10"/>
        <rFont val="Arial"/>
        <family val="2"/>
      </rPr>
      <t xml:space="preserve"> Although efforts were made to introduce a degree of randomisation, enumerators frequently visited places where refugees typically gather (such as aid distribution centres, schools, public parks, etc.) or referred to local authorities to identify potential respondents. This approach could have introduced a selection bias.</t>
    </r>
  </si>
  <si>
    <t>REACH Moldova | Socio-Economic Insights Survey (SEIS) 2025 | Data Analysis</t>
  </si>
  <si>
    <t>89.9%</t>
  </si>
  <si>
    <t>38.5%</t>
  </si>
  <si>
    <t>61.5%</t>
  </si>
  <si>
    <t>94.6%</t>
  </si>
  <si>
    <t>34.7%</t>
  </si>
  <si>
    <t>total</t>
  </si>
  <si>
    <t>87.9%</t>
  </si>
  <si>
    <t>% of Ukrainian HH members by type of ID documents they hold (if any) , by strata</t>
  </si>
  <si>
    <t>Zero expense</t>
  </si>
  <si>
    <t>1-1000</t>
  </si>
  <si>
    <t>1-500</t>
  </si>
  <si>
    <t>1-200</t>
  </si>
  <si>
    <t>1-1500</t>
  </si>
  <si>
    <t>1-2000</t>
  </si>
  <si>
    <t>50001+</t>
  </si>
  <si>
    <t>calc_avg_hh_size_strata_7</t>
  </si>
  <si>
    <t>31.0%</t>
  </si>
  <si>
    <t>27.9%</t>
  </si>
  <si>
    <t>88.5%</t>
  </si>
  <si>
    <t>86.9%</t>
  </si>
  <si>
    <t>calc_respondents_by_citizenship_strata_15</t>
  </si>
  <si>
    <t>calc_respondents_by_gender_strata_4</t>
  </si>
  <si>
    <t>calc_respondents_by_oblast_origin_strata_3</t>
  </si>
  <si>
    <t>90.2%</t>
  </si>
  <si>
    <t>DR.11_NUM_AGE_GROUP_EDU_3_strata_19</t>
  </si>
  <si>
    <t>DR.11_NUM_AGE_GROUP_overall_D_18_by_calc_gender_breakdown</t>
  </si>
  <si>
    <t>DR.11_NUM_AGE_GROUP_strata_17</t>
  </si>
  <si>
    <t>DR.11_NUM_AGE_strata_16</t>
  </si>
  <si>
    <t>DR1_SM_NAT_strata_14</t>
  </si>
  <si>
    <t>DR12_SS_IND_GEN_AGE_PYRAMID_strata_6</t>
  </si>
  <si>
    <t>DR7.2_SS_RESP_GEN_AGE_PYRAMID_strata_5</t>
  </si>
  <si>
    <t>DR8_NUM_HH_SIZE_cat_strata_8</t>
  </si>
  <si>
    <t>GBV04.1_SM_SEC_WOMEN_overall_D_341_by_calc_respondents_by_gender</t>
  </si>
  <si>
    <t>51.1%</t>
  </si>
  <si>
    <t>64.0%</t>
  </si>
  <si>
    <t>63.7%</t>
  </si>
  <si>
    <t>34.3%</t>
  </si>
  <si>
    <t>39.5%</t>
  </si>
  <si>
    <t>sum_adults_strata_10</t>
  </si>
  <si>
    <t>sum_children_strata_9</t>
  </si>
  <si>
    <t>sum_females_strata_11</t>
  </si>
  <si>
    <t>sum_males_strata_12</t>
  </si>
  <si>
    <t>sum_older_persons_strata_13</t>
  </si>
  <si>
    <t>76.9%</t>
  </si>
  <si>
    <t>% of HHs by head composition -  Female-Headed, Male-Headed, or Mixed (male and female) , by strata</t>
  </si>
  <si>
    <t>% of HHs with at least one HH members (aged 5 y.o. and older) reportedly experiencing mental health or psychosocial problems (feeling so upset, anxious, worried, agitated, angry, or depressed that it affects their daily functioning) in the month prior to data collection, by HH composition - number of adults (aged 18 to 59) with or without dependents (children aged 0-17 or older HH members aged 60 and older)</t>
  </si>
  <si>
    <t>% of HHs with at least one HH members (aged 5 y.o. and older) reportedly experiencing mental health or psychosocial problems (feeling so upset, anxious, worried, agitated, angry, or depressed that it affects their daily functioning) in the month prior to data collection, by HH composition - gender and number of HH members aged 18 and older, with or without children (aged 0-17)</t>
  </si>
  <si>
    <t>% of HHs with at least one HH members (aged 5 y.o. and older) reportedly experiencing mental health or psychosocial problems (feeling so upset, anxious, worried, agitated, angry, or depressed that it affects their daily functioning) in the month prior to data collection , by strata</t>
  </si>
  <si>
    <t>Monthly wage at the main job in MDL (among employed Ukrainian HH members aged 15 and older paid hourly and monthly) - statistics , by strata</t>
  </si>
  <si>
    <t>% of Ukrainian children/young people (aged 3 to 18 y.o.) by type of on-line learning during the school year 2024-2025 (among those learning remotely or on-line), by disability status (at least level 3 in WGSS)</t>
  </si>
  <si>
    <t>% of Ukrainian children/young people (aged 3 to 18 y.o.) by type of on-line learning during the school year 2024-2025 (among those learning remotely or on-line), by age group</t>
  </si>
  <si>
    <t>% of Ukrainian children/young people (aged 3 to 18 y.o.) by type of on-line learning during the school year 2024-2025 (among those learning remotely or on-line), by gender of individuals</t>
  </si>
  <si>
    <t>% of Ukrainian children/young people (aged 3 to 18 y.o.) by type of on-line learning during the school year 2024-2025 (among those learning remotely or on-line) , by strata</t>
  </si>
  <si>
    <t>Age (in months) of infants (0–35 months old) - statistics , by strata</t>
  </si>
  <si>
    <t>% of Ukrainian children/young people (aged 3 to 24 y.o.) who reportedly experienced bullying while at school/university  (among those attending an educational institution in Moldova), by type , by strata</t>
  </si>
  <si>
    <t>% of Ukrainian children/young people (aged 3 to 18 y.o.) accessing Ukrainian distance learning during the school year 2024-2025 (among those learning remotely or on-line), by gender of individuals</t>
  </si>
  <si>
    <t>% of Ukrainian children/young people (aged 3 to 18 y.o.) accessing Ukrainian distance learning during the school year 2024-2025 (among those learning remotely or on-line), by disability status (at least level 3 in WGSS)</t>
  </si>
  <si>
    <t>% of Ukrainian children/young people (aged 3 to 18 y.o.) accessing Ukrainian distance learning during the school year 2024-2025 (among those learning remotely or on-line), by age group</t>
  </si>
  <si>
    <t>% of Ukrainian children/young people (aged 3 to 18 y.o.) accessing Ukrainian distance learning during the school year 2024-2025 (among those learning remotely or on-line) , by strata</t>
  </si>
  <si>
    <t>% of respondents by perceived main barriers that survivors could face when trying to access GBV services , by strata</t>
  </si>
  <si>
    <t>% of HHs with at least one older person (aged 60 and above), by HH composition - number of adults (aged 18 to 59) with or without dependents (children aged 0-17 or older HH members aged 60 and older)</t>
  </si>
  <si>
    <t>% of HHs with at least one older person (aged 60 and above), by HH composition - gender and number of HH members aged 18 and older, with or without children (aged 0-17)</t>
  </si>
  <si>
    <t>% of HHs with at least one older person (aged 60 and above), by HH with at least one member with a disability (at least level 3 in WGSS)</t>
  </si>
  <si>
    <t>% of HHs with at least one older person (aged 60 and above) , by strata</t>
  </si>
  <si>
    <t>% of Ukrainian HH members with at least one legally recognised identity document , by strata</t>
  </si>
  <si>
    <t>% of respondents aware of at least one of five available lifesaving GBV services (health, psychosocial, safety and security, legal services or specific helpline to call and request a service) aftermath of a GBV incident, of the total of respondents, by respondent age group (aged 18 and above)</t>
  </si>
  <si>
    <t>% of respondents aware of at least one of five available lifesaving GBV services (health, psychosocial, safety and security, legal services or specific helpline to call and request a service) aftermath of a GBV incident, of the total of respondents, by respondent gender</t>
  </si>
  <si>
    <t>% of respondents aware of at least one of five available lifesaving GBV services (health, psychosocial, safety and security, legal services or specific helpline to call and request a service) aftermath of a GBV incident, of the total of respondents , by strata</t>
  </si>
  <si>
    <t>Moldova Country Level Indicators</t>
  </si>
  <si>
    <t>Variable</t>
  </si>
  <si>
    <t>Indicator</t>
  </si>
  <si>
    <t>Score</t>
  </si>
  <si>
    <t>rms_impact3_2b_primary_edu_enrol_rate</t>
  </si>
  <si>
    <t>RMS: 3.2a Proportion of children and young people (aged 3 to 24) enrolled in primary education, of the total number of children and young people of primary school age (aged 6 to 9)</t>
  </si>
  <si>
    <t>rms_impact3_2b_secondary_edu_enrol_rate</t>
  </si>
  <si>
    <t>RMS: 3.2b Proportion of children and young people (aged 3 to 24) enrolled in secondary education, of the total number of children and young people of secondary school age (aged 10 to 17)</t>
  </si>
  <si>
    <t>rms_outcome13_3_unemployment</t>
  </si>
  <si>
    <t>exchange_rate</t>
  </si>
  <si>
    <t>Currency exchange rate used to convert the Ukrainian hryvnia amounts to MDL (as of the midpoint of data collection date)</t>
  </si>
  <si>
    <t>RMS: 13.3 Proportion of HH members (aged 15 and above ) who are unemployed</t>
  </si>
  <si>
    <t xml:space="preserve">Grouping total HH income (numeric) in ranges to show % of HHs per range:
1-2000
2001-5000
5001-8000
8001- 12000
12001 - 18000
18001-30000
30001-43000
43001+
</t>
  </si>
  <si>
    <t>Grouping expenses (numeric) into ranges, to show % of HH by range of expenses:
1-1500
1501-3000
3001-5000
5001-8000
8001-10000
10001+
No Expense</t>
  </si>
  <si>
    <t>Grouping expenses (numeric) into ranges, to show % of HH by range of expenses:
1-1500
1501-3000
3001-6000
6001-10000
10001-14000
14000+
No Expense</t>
  </si>
  <si>
    <t>Grouping expenses (numeric) into ranges, to show % of HH by range of expenses:
1-500
501-1000
1001-1500
1501-2000
2001-3000
3001-5000
5000+
No Expense</t>
  </si>
  <si>
    <t>Grouping expenses (numeric) into ranges, to show % of HH by range of expenses:
1-1000
1001-2000
2001-4000
4001-6000
6001-8000
8000+
No Expense</t>
  </si>
  <si>
    <t>Grouping expenses (numeric) into ranges, to show % of HH by range of expenses:
1-500
501-1000
1001-1500
1501-2000
2001-3000
3000+
No Expense</t>
  </si>
  <si>
    <t>Grouping expenses (numeric) into ranges, to show % of HH by range of expenses:
1-200
201-500
501-800
801-1000
1000+
No Expense</t>
  </si>
  <si>
    <t>Grouping expenses (numeric) into ranges, to show % of HH by range of expenses:
1-500
501-1500
1501-3000
3001-5000
5001-10000
10000+
No Expense</t>
  </si>
  <si>
    <t>Grouping expenses (numeric) into ranges, to show % of HH by range of expenses:
1-500
501-1500
1501-3000
3001-6000
6001-10000
10001-30000
30001-50000
50001-80000
80000+
No Expense</t>
  </si>
  <si>
    <t>Grouping expenses (numeric) into ranges, to show % of HH by range of expenses:
1-500
501-1500
1501-3000
3001-6000
6001-10000
10001-30000
30001-50000
50000+
No Expense</t>
  </si>
  <si>
    <t>Grouping expenses (numeric) into ranges, to show % of HH by range of expenses:
1-500
501-1500
1501-3000
3001-6000
6001-10000
10001-30000
30001-50000
50001-70000
70000+
No Expense</t>
  </si>
  <si>
    <t xml:space="preserve">
    DR.14_NUM_AGE_MTH &lt; 24  ~ "below age of 2",
    T ~ "HH members older than 2"</t>
  </si>
  <si>
    <t>% respondents aged 18 and above, by age group:
18-34
35-59
60-64
65+</t>
  </si>
  <si>
    <t xml:space="preserve">% of HHs, single headed and co-headed by gender:
"Co-headed, mixed genders" - heads of HH male(s) and female(s)
"Single-headed, Female" - Single head of HH female
"Co-headed, Females" - heads of HH only females
"Single-headed, Male" - Single head of HH male
"Co-headed, Males" - heads of HH only males
</t>
  </si>
  <si>
    <t>% individuals by age group:
0-4
5-11
12-17
18-34
35-59
60+</t>
  </si>
  <si>
    <t>AAP.0.1_SM_AID_RCV_TYP_overall_D_274_by_calc_respondents_by_age_group</t>
  </si>
  <si>
    <t>AAP.0.1_SM_AID_RCV_TYP_overall_D_275_by_calc_respondents_by_gender</t>
  </si>
  <si>
    <t>AAP.0.1_SM_AID_RCV_TYP_strata_273</t>
  </si>
  <si>
    <t>4.764</t>
  </si>
  <si>
    <t>0.794</t>
  </si>
  <si>
    <t>10.719</t>
  </si>
  <si>
    <t>AAP.0_SS_RECEIVED_AID_overall_D_271_by_calc_respondents_by_age_group</t>
  </si>
  <si>
    <t>AAP.0_SS_RECEIVED_AID_overall_D_272_by_calc_respondents_by_gender</t>
  </si>
  <si>
    <t>AAP.0_SS_RECEIVED_AID_strata_270</t>
  </si>
  <si>
    <t>AAP.0_SS_SATISFIED_AID_overall_D_277_by_calc_respondents_by_age_group</t>
  </si>
  <si>
    <t>AAP.0_SS_SATISFIED_AID_overall_D_278_by_calc_respondents_by_gender</t>
  </si>
  <si>
    <t>AAP.0_SS_SATISFIED_AID_strata_276</t>
  </si>
  <si>
    <t>1.191</t>
  </si>
  <si>
    <t>3.176</t>
  </si>
  <si>
    <t>1.588</t>
  </si>
  <si>
    <t>4.367</t>
  </si>
  <si>
    <t>5.161</t>
  </si>
  <si>
    <t>AAP.5_SM_TOP_NEEDS_overall_D_288_by_calc_respondents_by_age_group</t>
  </si>
  <si>
    <t>AAP.5_SM_TOP_NEEDS_overall_D_289_by_calc_respondents_by_gender</t>
  </si>
  <si>
    <t>AAP.5_SM_TOP_NEEDS_overall_D_290_by_household_typology_1</t>
  </si>
  <si>
    <t>AAP.5_SM_TOP_NEEDS_overall_D_291_by_household_typology_2</t>
  </si>
  <si>
    <t>AAP.5_SM_TOP_NEEDS_overall_D_292_by_household_typology_3</t>
  </si>
  <si>
    <t>AAP.5_SM_TOP_NEEDS_overall_D_293_by_DR.16_SS_LEAD_HoHH</t>
  </si>
  <si>
    <t>AAP.5_SM_TOP_NEEDS_strata_287</t>
  </si>
  <si>
    <t>AAP.8_SS_KNOW_RPT_overall_D_285_by_calc_respondents_by_age_group</t>
  </si>
  <si>
    <t>AAP.8_SS_KNOW_RPT_overall_D_286_by_calc_respondents_by_gender</t>
  </si>
  <si>
    <t>AAP.8_SS_KNOW_RPT_strata_284</t>
  </si>
  <si>
    <t>AAP.8_SS_RECEIVED_INFO_overall_D_282_by_calc_respondents_by_age_group</t>
  </si>
  <si>
    <t>AAP.8_SS_RECEIVED_INFO_overall_D_283_by_calc_respondents_by_gender</t>
  </si>
  <si>
    <t>AAP.8_SS_RECEIVED_INFO_strata_281</t>
  </si>
  <si>
    <t>birthCertificate_strata_47</t>
  </si>
  <si>
    <t>% of Ukrainian HH members (aged below 5) with a birth certificate , by strata</t>
  </si>
  <si>
    <t>calc_accomm_location_type_overall_D_235_by_hh_has_at_least_one_employed</t>
  </si>
  <si>
    <t>calc_accomm_location_type_overall_D_236_by_household_typology_1</t>
  </si>
  <si>
    <t>calc_accomm_location_type_overall_D_237_by_household_typology_2</t>
  </si>
  <si>
    <t>calc_accomm_location_type_overall_D_238_by_DR.16_SS_LEAD_HoHH</t>
  </si>
  <si>
    <t>calc_accomm_location_type_overall_D_239_by_calc_accommodation_type</t>
  </si>
  <si>
    <t>calc_accomm_location_type_strata_234</t>
  </si>
  <si>
    <t>calc_accomm_payment_arrangement_strata_247</t>
  </si>
  <si>
    <t>calc_accommodation_type_overall_D_241_by_hh_has_at_least_one_employed</t>
  </si>
  <si>
    <t>calc_accommodation_type_overall_D_242_by_household_typology_1</t>
  </si>
  <si>
    <t>calc_accommodation_type_overall_D_243_by_household_typology_2</t>
  </si>
  <si>
    <t>calc_accommodation_type_overall_D_244_by_household_typology_3</t>
  </si>
  <si>
    <t>54.4%</t>
  </si>
  <si>
    <t>72.6%</t>
  </si>
  <si>
    <t>calc_accommodation_type_overall_D_245_by_DR.16_SS_LEAD_HoHH</t>
  </si>
  <si>
    <t>calc_accommodation_type_overall_D_246_by_DR8_NUM_HH_SIZE_cat</t>
  </si>
  <si>
    <t>calc_accommodation_type_strata_240</t>
  </si>
  <si>
    <t>calc_attend_school_overall_D_74_by_calc_gender_breakdown</t>
  </si>
  <si>
    <t>38.8%</t>
  </si>
  <si>
    <t>calc_attend_school_overall_D_75_by_calc_disability</t>
  </si>
  <si>
    <t>calc_attend_school_overall_D_76_by_DR.11_NUM_AGE_GROUP_EDU_3</t>
  </si>
  <si>
    <t>calc_attend_school_strata_73</t>
  </si>
  <si>
    <t>59.0%</t>
  </si>
  <si>
    <t>35.0%</t>
  </si>
  <si>
    <t>65.0%</t>
  </si>
  <si>
    <t>2.16</t>
  </si>
  <si>
    <t>2.08</t>
  </si>
  <si>
    <t>calc_barriers_srh_strata_144</t>
  </si>
  <si>
    <t>calc_chronic_illness_overall_D_116_by_calc_gender_breakdown</t>
  </si>
  <si>
    <t>calc_chronic_illness_overall_D_117_by_DR.11_NUM_AGE_GROUP</t>
  </si>
  <si>
    <t>calc_chronic_illness_strata_115</t>
  </si>
  <si>
    <t>calc_comm_local_lang_overall_D_62_by_calc_gender_breakdown</t>
  </si>
  <si>
    <t>calc_comm_local_lang_overall_D_63_by_DR.11_NUM_AGE_GROUP</t>
  </si>
  <si>
    <t>calc_comm_local_lang_overall_D_64_by_employed_indiv</t>
  </si>
  <si>
    <t>calc_comm_local_lang_strata_61</t>
  </si>
  <si>
    <t>calc_crowding_strata_269</t>
  </si>
  <si>
    <t>% of HHs living in overcrowded conditions , by strata</t>
  </si>
  <si>
    <t>calc_disability_overall_D_56_by_calc_gender_breakdown</t>
  </si>
  <si>
    <t>calc_disability_overall_D_57_by_DR.11_NUM_AGE_GROUP</t>
  </si>
  <si>
    <t>calc_disability_overall_D_58_by_calc_chronic_illness</t>
  </si>
  <si>
    <t>calc_disability_strata_55</t>
  </si>
  <si>
    <t>88.4%</t>
  </si>
  <si>
    <t>calc_distance_learning_overall_D_94_by_calc_gender_breakdown</t>
  </si>
  <si>
    <t>calc_distance_learning_overall_D_95_by_calc_disability</t>
  </si>
  <si>
    <t>calc_distance_learning_overall_D_96_by_DR.11_NUM_AGE_GROUP_EDU_3</t>
  </si>
  <si>
    <t>calc_distance_learning_strata_93</t>
  </si>
  <si>
    <t>calc_edu_level_overall_D_165_by_calc_gender_breakdown</t>
  </si>
  <si>
    <t>calc_edu_level_overall_D_166_by_calc_disability</t>
  </si>
  <si>
    <t>calc_edu_level_overall_D_167_by_employed_indiv</t>
  </si>
  <si>
    <t>calc_edu_level_overall_D_168_by_DR.16_SS_LEAD_HH</t>
  </si>
  <si>
    <t>calc_edu_level_strata_164</t>
  </si>
  <si>
    <t>calc_education_level_overall_D_78_by_calc_gender_breakdown</t>
  </si>
  <si>
    <t>calc_education_level_overall_D_79_by_calc_disability</t>
  </si>
  <si>
    <t>calc_education_level_overall_D_80_by_DR.11_NUM_AGE_GROUP_EDU_3</t>
  </si>
  <si>
    <t>calc_education_level_strata_77</t>
  </si>
  <si>
    <t>calc_employed_formally_overall_D_197_by_calc_gender_breakdown</t>
  </si>
  <si>
    <t>calc_employed_formally_overall_D_198_by_calc_disability</t>
  </si>
  <si>
    <t>calc_employed_formally_overall_D_199_by_employed_indiv_age_group</t>
  </si>
  <si>
    <t>employed_indiv_age_group</t>
  </si>
  <si>
    <t>calc_employed_formally_overall_D_200_by_calc_edu_level</t>
  </si>
  <si>
    <t>calc_employed_formally_strata_196</t>
  </si>
  <si>
    <t>calc_employment_difficulty_overall_D_207_by_calc_gender_breakdown</t>
  </si>
  <si>
    <t>calc_employment_difficulty_overall_D_208_by_calc_disability</t>
  </si>
  <si>
    <t>62.0%</t>
  </si>
  <si>
    <t>49.1%</t>
  </si>
  <si>
    <t>calc_employment_difficulty_overall_D_209_by_employed_indiv_age_group</t>
  </si>
  <si>
    <t>calc_employment_difficulty_overall_D_210_by_calc_edu_level</t>
  </si>
  <si>
    <t>calc_employment_difficulty_strata_206</t>
  </si>
  <si>
    <t>calc_employment_modality_overall_D_202_by_calc_gender_breakdown</t>
  </si>
  <si>
    <t>calc_employment_modality_overall_D_203_by_calc_disability</t>
  </si>
  <si>
    <t>calc_employment_modality_overall_D_204_by_employed_indiv_age_group</t>
  </si>
  <si>
    <t>calc_employment_modality_overall_D_205_by_calc_edu_level</t>
  </si>
  <si>
    <t>calc_employment_modality_strata_201</t>
  </si>
  <si>
    <t>calc_experience_bullying_strata_87</t>
  </si>
  <si>
    <t>% of Ukrainian children/young people (aged 3 to 24 y.o.) who reportedly experienced bullying while at school/university  (among those attending an educational institution in Moldova) , by strata</t>
  </si>
  <si>
    <t>calc_gender_breakdown_strata_30</t>
  </si>
  <si>
    <t>calc_graduated_strata_81</t>
  </si>
  <si>
    <t>calc_health_access_strata_109</t>
  </si>
  <si>
    <t>calc_health_need_overall_D_106_by_calc_gender_breakdown</t>
  </si>
  <si>
    <t>calc_health_need_overall_D_107_by_DR.11_NUM_AGE_GROUP</t>
  </si>
  <si>
    <t>70.1%</t>
  </si>
  <si>
    <t>67.0%</t>
  </si>
  <si>
    <t>calc_health_need_overall_D_108_by_calc_disability</t>
  </si>
  <si>
    <t>calc_health_need_strata_105</t>
  </si>
  <si>
    <t>38.0%</t>
  </si>
  <si>
    <t>calc_hh_head_type_strata_35</t>
  </si>
  <si>
    <t>calc_hh_no_document_strata_46</t>
  </si>
  <si>
    <t>% of HHs with at least one household member without any documents , by strata</t>
  </si>
  <si>
    <t>Not under pressure</t>
  </si>
  <si>
    <t>2.382</t>
  </si>
  <si>
    <t>15.483</t>
  </si>
  <si>
    <t>calc_hh_with_accomm_agreement_strata_255</t>
  </si>
  <si>
    <t>% of HHs with written documentation to prove occupancy arrangement for accommodation , by strata</t>
  </si>
  <si>
    <t>calc_hh_with_children_overall_D_21_by_hh_has_at_least_one_employed</t>
  </si>
  <si>
    <t>calc_hh_with_children_strata_20</t>
  </si>
  <si>
    <t>calc_hh_with_mhpss_problems_overall_D_151_by_household_typology_1</t>
  </si>
  <si>
    <t>calc_hh_with_mhpss_problems_overall_D_152_by_household_typology_2</t>
  </si>
  <si>
    <t>calc_hh_with_mhpss_problems_strata_150</t>
  </si>
  <si>
    <t>calc_intend_enroll_overall_D_90_by_calc_gender_breakdown</t>
  </si>
  <si>
    <t>calc_intend_enroll_overall_D_91_by_calc_disability</t>
  </si>
  <si>
    <t>45.5%</t>
  </si>
  <si>
    <t>75.9%</t>
  </si>
  <si>
    <t>calc_intend_enroll_overall_D_92_by_DR.11_NUM_AGE_GROUP_EDU_3</t>
  </si>
  <si>
    <t>calc_intend_enroll_strata_89</t>
  </si>
  <si>
    <t>% of Ukrainian children/young people (aged 3 to 18 y.o.) that will be enrolled in Moldova’s national education system for 2025/2026 , by strata</t>
  </si>
  <si>
    <t>calc_length_of_residence_in_host_strata_37</t>
  </si>
  <si>
    <t>31.04</t>
  </si>
  <si>
    <t>33.85</t>
  </si>
  <si>
    <t>32.08</t>
  </si>
  <si>
    <t>calc_main_activity_overall_D_191_by_calc_gender_breakdown</t>
  </si>
  <si>
    <t>calc_main_activity_overall_D_192_by_calc_disability</t>
  </si>
  <si>
    <t>calc_main_activity_overall_D_193_by_employed_indiv_age_group</t>
  </si>
  <si>
    <t>calc_main_activity_overall_D_194_by_calc_edu_level</t>
  </si>
  <si>
    <t>calc_main_activity_strata_190</t>
  </si>
  <si>
    <t>calc_main_activity_ukr_overall_D_214_by_calc_gender_breakdown</t>
  </si>
  <si>
    <t>calc_main_activity_ukr_overall_D_215_by_calc_disability</t>
  </si>
  <si>
    <t>calc_main_activity_ukr_overall_D_216_by_employed_indiv_age_group</t>
  </si>
  <si>
    <t>calc_main_activity_ukr_overall_D_217_by_calc_edu_level</t>
  </si>
  <si>
    <t>calc_main_activity_ukr_strata_213</t>
  </si>
  <si>
    <t>calc_mhpss_overall_D_147_by_calc_gender_breakdown</t>
  </si>
  <si>
    <t>calc_mhpss_overall_D_148_by_DR.11_NUM_AGE_GROUP</t>
  </si>
  <si>
    <t>calc_mhpss_overall_D_149_by_calc_disability</t>
  </si>
  <si>
    <t>calc_mhpss_strata_146</t>
  </si>
  <si>
    <t>calc_monthly_wage_strata_189</t>
  </si>
  <si>
    <t>11828.63</t>
  </si>
  <si>
    <t>7926.11</t>
  </si>
  <si>
    <t>10544.9</t>
  </si>
  <si>
    <t>calc_occupation_strata_195</t>
  </si>
  <si>
    <t>calc_occupation_ukr_strata_223</t>
  </si>
  <si>
    <t>calc_online_learning_overall_D_100_by_DR.11_NUM_AGE_GROUP_EDU_3</t>
  </si>
  <si>
    <t>calc_online_learning_overall_D_98_by_calc_gender_breakdown</t>
  </si>
  <si>
    <t>calc_online_learning_overall_D_99_by_calc_disability</t>
  </si>
  <si>
    <t>calc_online_learning_strata_97</t>
  </si>
  <si>
    <t>calc_rms_outcome10_1_measles_overall_D_123_by_calc_gender_breakdown</t>
  </si>
  <si>
    <t>26.599</t>
  </si>
  <si>
    <t>calc_rms_outcome10_1_measles_strata_122</t>
  </si>
  <si>
    <t>calc_rrp_mphss_received_improvement_strata_162</t>
  </si>
  <si>
    <t>% of Ukrainian HH members (aged 5 y.o. and older) who needed, tried to access MHPSS support and experienced improvement in their wellbeing , by strata</t>
  </si>
  <si>
    <t>% of HHs with at least one Ukrainian HH member with legal status in Moldova , by strata</t>
  </si>
  <si>
    <t>calc_rrp_received_MPHSS_support_strata_163</t>
  </si>
  <si>
    <t>11.91</t>
  </si>
  <si>
    <t>5.558</t>
  </si>
  <si>
    <t>% of respondents by perceived relationship between the refugee and the host community in their location of residence, by range , by strata</t>
  </si>
  <si>
    <t>calc_seis_hh_with_chronic_illness_overall_D_120_by_hh_has_at_least_one_employed</t>
  </si>
  <si>
    <t>calc_seis_hh_with_chronic_illness_overall_D_121_by_household_typology_3</t>
  </si>
  <si>
    <t>calc_seis_hh_with_chronic_illness_strata_119</t>
  </si>
  <si>
    <t>calc_seis_hh_with_infants_strata_25</t>
  </si>
  <si>
    <t>calc_skill_level_match_strata_212</t>
  </si>
  <si>
    <t>% of Ukrainian HH members (aged 15 and older) by perception of whether their current occupation matches or exceeds their professional skill level or qualifications , by strata</t>
  </si>
  <si>
    <t>14278.98</t>
  </si>
  <si>
    <t>13250</t>
  </si>
  <si>
    <t>35933.33</t>
  </si>
  <si>
    <t>9201.02</t>
  </si>
  <si>
    <t>8741.67</t>
  </si>
  <si>
    <t>23200</t>
  </si>
  <si>
    <t>13202.95</t>
  </si>
  <si>
    <t>12100</t>
  </si>
  <si>
    <t>3257.92</t>
  </si>
  <si>
    <t>2430</t>
  </si>
  <si>
    <t>3708.89</t>
  </si>
  <si>
    <t>4266.67</t>
  </si>
  <si>
    <t>3431.37</t>
  </si>
  <si>
    <t>2778.33</t>
  </si>
  <si>
    <t>6771.56</t>
  </si>
  <si>
    <t>18900</t>
  </si>
  <si>
    <t>5327.84</t>
  </si>
  <si>
    <t>4733.33</t>
  </si>
  <si>
    <t>23300</t>
  </si>
  <si>
    <t>5927.08</t>
  </si>
  <si>
    <t>4973.33</t>
  </si>
  <si>
    <t>4533.75</t>
  </si>
  <si>
    <t>18250</t>
  </si>
  <si>
    <t>4318.71</t>
  </si>
  <si>
    <t>3250</t>
  </si>
  <si>
    <t>1625</t>
  </si>
  <si>
    <t>16250</t>
  </si>
  <si>
    <t>4496.92</t>
  </si>
  <si>
    <t>5753.33</t>
  </si>
  <si>
    <t>10250</t>
  </si>
  <si>
    <t>3248.08</t>
  </si>
  <si>
    <t>4835.92</t>
  </si>
  <si>
    <t>5443.31</t>
  </si>
  <si>
    <t>4625</t>
  </si>
  <si>
    <t>19250</t>
  </si>
  <si>
    <t>4850.01</t>
  </si>
  <si>
    <t>4125</t>
  </si>
  <si>
    <t>15750</t>
  </si>
  <si>
    <t>5109.05</t>
  </si>
  <si>
    <t>4250</t>
  </si>
  <si>
    <t>4784.3</t>
  </si>
  <si>
    <t>3127.35</t>
  </si>
  <si>
    <t>62.6</t>
  </si>
  <si>
    <t>2910.17</t>
  </si>
  <si>
    <t>2470.07</t>
  </si>
  <si>
    <t>117.37</t>
  </si>
  <si>
    <t>10152</t>
  </si>
  <si>
    <t>4067.27</t>
  </si>
  <si>
    <t>2798.71</t>
  </si>
  <si>
    <t>calc_tried_mhpss_support_overall_D_154_by_calc_gender_breakdown</t>
  </si>
  <si>
    <t>calc_tried_mhpss_support_overall_D_155_by_calc_disability</t>
  </si>
  <si>
    <t>67.4%</t>
  </si>
  <si>
    <t>calc_tried_mhpss_support_strata_153</t>
  </si>
  <si>
    <t>calc_wage_period_strata_186</t>
  </si>
  <si>
    <t>calc_work_hour_strata_185</t>
  </si>
  <si>
    <t>37.13</t>
  </si>
  <si>
    <t>36.23</t>
  </si>
  <si>
    <t>36.84</t>
  </si>
  <si>
    <t>calc_work_ukr_overall_D_219_by_calc_gender_breakdown</t>
  </si>
  <si>
    <t>calc_work_ukr_overall_D_220_by_DR.11_NUM_AGE_GROUP</t>
  </si>
  <si>
    <t>calc_work_ukr_overall_D_221_by_calc_disability</t>
  </si>
  <si>
    <t>calc_work_ukr_overall_D_222_by_calc_edu_level</t>
  </si>
  <si>
    <t>calc_work_ukr_strata_218</t>
  </si>
  <si>
    <t>calc_youth_neet_overall_D_179_by_DR.11_NUM_AGE_GROUP_EDU_3</t>
  </si>
  <si>
    <t>Number of Ukrainian HH members (aged 15 to 24) inactive and active (NEET), by age group</t>
  </si>
  <si>
    <t>21.438</t>
  </si>
  <si>
    <t>20.247</t>
  </si>
  <si>
    <t>13.498</t>
  </si>
  <si>
    <t>52.404</t>
  </si>
  <si>
    <t>15.88</t>
  </si>
  <si>
    <t>calc_youth_neet_overall_D_180_by_calc_gender_breakdown</t>
  </si>
  <si>
    <t>calc_youth_neet_strata_178</t>
  </si>
  <si>
    <t>3.97</t>
  </si>
  <si>
    <t>35.78</t>
  </si>
  <si>
    <t>41.69</t>
  </si>
  <si>
    <t>37.99</t>
  </si>
  <si>
    <t>DR.14_NUM_AGE_MTH_IND_overall_D_24_by_calc_gender_breakdown</t>
  </si>
  <si>
    <t>DR.14_NUM_AGE_MTH_IND_strata_23</t>
  </si>
  <si>
    <t>DR.14_NUM_AGE_MTH_strata_22</t>
  </si>
  <si>
    <t>19.21</t>
  </si>
  <si>
    <t>18.83</t>
  </si>
  <si>
    <t>DR.16_SS_LEAD_HH_overall_D_32_by_calc_gender_breakdown</t>
  </si>
  <si>
    <t>DR.16_SS_LEAD_HH_overall_D_33_by_DR.11_NUM_AGE_GROUP</t>
  </si>
  <si>
    <t>DR.16_SS_LEAD_HH_overall_D_34_by_calc_disability</t>
  </si>
  <si>
    <t>DR.16_SS_LEAD_HH_strata_31</t>
  </si>
  <si>
    <t>DR.16_SS_LEAD_HoHH_strata_36</t>
  </si>
  <si>
    <t>44.64</t>
  </si>
  <si>
    <t>51.24</t>
  </si>
  <si>
    <t>47.16</t>
  </si>
  <si>
    <t>E0_SM_LANG_COURSE_FORMAT_overall_D_70_by_DR.11_NUM_AGE_GROUP</t>
  </si>
  <si>
    <t>E0_SM_LANG_COURSE_FORMAT_overall_D_71_by_calc_gender_breakdown</t>
  </si>
  <si>
    <t>E0_SM_LANG_COURSE_FORMAT_overall_D_72_by_calc_disability</t>
  </si>
  <si>
    <t>E0_SM_LANG_COURSE_FORMAT_strata_69</t>
  </si>
  <si>
    <t>E0_SS_LANG_COURSE_overall_D_66_by_DR.11_NUM_AGE_GROUP</t>
  </si>
  <si>
    <t>E0_SS_LANG_COURSE_overall_D_67_by_calc_gender_breakdown</t>
  </si>
  <si>
    <t>E0_SS_LANG_COURSE_overall_D_68_by_calc_disability</t>
  </si>
  <si>
    <t>75.7%</t>
  </si>
  <si>
    <t>E0_SS_LANG_COURSE_strata_65</t>
  </si>
  <si>
    <t>E0_SS_LANG_KNOWLEDGE_strata_60</t>
  </si>
  <si>
    <t>E2.1_SS_EXP_BULLYING_strata_86</t>
  </si>
  <si>
    <t>E2_SM_RES_NO_EDU_overall_D_83_by_calc_gender_breakdown</t>
  </si>
  <si>
    <t>E2_SM_RES_NO_EDU_overall_D_84_by_calc_disability</t>
  </si>
  <si>
    <t>65.4%</t>
  </si>
  <si>
    <t>E2_SM_RES_NO_EDU_overall_D_85_by_DR.11_NUM_AGE_GROUP_EDU_3</t>
  </si>
  <si>
    <t>E2_SM_RES_NO_EDU_strata_82</t>
  </si>
  <si>
    <t>E3_SS_ENROLL_strata_88</t>
  </si>
  <si>
    <t>E9_SS_DIST_LER_TYP_UKR_overall_D_102_by_calc_gender_breakdown</t>
  </si>
  <si>
    <t>E9_SS_DIST_LER_TYP_UKR_overall_D_103_by_calc_disability</t>
  </si>
  <si>
    <t>E9_SS_DIST_LER_TYP_UKR_overall_D_104_by_DR.11_NUM_AGE_GROUP_EDU_3</t>
  </si>
  <si>
    <t>E9_SS_DIST_LER_TYP_UKR_strata_101</t>
  </si>
  <si>
    <t>employed_indiv_age_group_strata_184</t>
  </si>
  <si>
    <t>% of HH members (aged 15 and above) by age group , by strata</t>
  </si>
  <si>
    <t>employed_indiv_overall_D_229_by_calc_gender_breakdown</t>
  </si>
  <si>
    <t>employed_indiv_overall_D_230_by_calc_disability</t>
  </si>
  <si>
    <t>38.6%</t>
  </si>
  <si>
    <t>53.6%</t>
  </si>
  <si>
    <t>employed_indiv_overall_D_231_by_calc_employed_indiv_age_group</t>
  </si>
  <si>
    <t>employed_indiv_overall_D_232_by_DR.16_SS_LEAD_HH</t>
  </si>
  <si>
    <t>employed_indiv_overall_D_233_by_calc_edu_level</t>
  </si>
  <si>
    <t>employed_indiv_strata_228</t>
  </si>
  <si>
    <t>employed_respondent_overall_D_183_by_employed_resp_age_group</t>
  </si>
  <si>
    <t>employed_respondent_strata_182</t>
  </si>
  <si>
    <t>H13.1_SM_SUP_TYP_strata_156</t>
  </si>
  <si>
    <t>1.15</t>
  </si>
  <si>
    <t>1.04</t>
  </si>
  <si>
    <t>1.11</t>
  </si>
  <si>
    <t>H15_SS_SHW_IMPRV_overall_D_159_by_calc_gender_breakdown</t>
  </si>
  <si>
    <t>H15_SS_SHW_IMPRV_overall_D_160_by_calc_disability</t>
  </si>
  <si>
    <t>H15_SS_SHW_IMPRV_strata_158</t>
  </si>
  <si>
    <t>H6.1_SM_HLTH_MISS_MEDICATION_REASONS_overall_D_133_by_calc_gender_breakdown</t>
  </si>
  <si>
    <t>19.85</t>
  </si>
  <si>
    <t>H6.1_SM_HLTH_MISS_MEDICATION_REASONS_overall_D_134_by_DR.11_NUM_AGE_GROUP</t>
  </si>
  <si>
    <t>H6.1_SM_HLTH_MISS_MEDICATION_REASONS_overall_D_135_by_calc_disability</t>
  </si>
  <si>
    <t>8.337</t>
  </si>
  <si>
    <t>H6.1_SM_HLTH_MISS_MEDICATION_REASONS_strata_132</t>
  </si>
  <si>
    <t>14.292</t>
  </si>
  <si>
    <t>H6_SM_HLTH_ACC_REHABILITATION_BAR_overall_D_141_by_calc_gender_breakdown</t>
  </si>
  <si>
    <t>H6_SM_HLTH_ACC_REHABILITATION_BAR_overall_D_142_by_DR.11_NUM_AGE_GROUP</t>
  </si>
  <si>
    <t>1.985</t>
  </si>
  <si>
    <t>37.318</t>
  </si>
  <si>
    <t>12.307</t>
  </si>
  <si>
    <t>53.595</t>
  </si>
  <si>
    <t>H6_SM_HLTH_ACC_REHABILITATION_BAR_overall_D_143_by_calc_disability</t>
  </si>
  <si>
    <t>H6_SM_HLTH_ACC_REHABILITATION_BAR_strata_140</t>
  </si>
  <si>
    <t>H6_SS_HLTH_ACC_MEDICATION_overall_D_125_by_calc_gender_breakdown</t>
  </si>
  <si>
    <t>H6_SS_HLTH_ACC_MEDICATION_overall_D_126_by_DR.11_NUM_AGE_GROUP</t>
  </si>
  <si>
    <t>H6_SS_HLTH_ACC_MEDICATION_overall_D_127_by_calc_disability</t>
  </si>
  <si>
    <t>H6_SS_HLTH_ACC_MEDICATION_strata_124</t>
  </si>
  <si>
    <t>H6_SS_HLTH_ACC_REHABILITATION_overall_D_137_by_calc_gender_breakdown</t>
  </si>
  <si>
    <t>H6_SS_HLTH_ACC_REHABILITATION_overall_D_138_by_DR.11_NUM_AGE_GROUP</t>
  </si>
  <si>
    <t>7.543</t>
  </si>
  <si>
    <t>2.779</t>
  </si>
  <si>
    <t>141.332</t>
  </si>
  <si>
    <t>34.142</t>
  </si>
  <si>
    <t>158.8</t>
  </si>
  <si>
    <t>29.775</t>
  </si>
  <si>
    <t>38.906</t>
  </si>
  <si>
    <t>40.891</t>
  </si>
  <si>
    <t>H6_SS_HLTH_ACC_REHABILITATION_overall_D_139_by_calc_disability</t>
  </si>
  <si>
    <t>38.3%</t>
  </si>
  <si>
    <t>H6_SS_HLTH_ACC_REHABILITATION_strata_136</t>
  </si>
  <si>
    <t>H6_SS_HLTH_MISS_MEDICATION_overall_D_129_by_calc_gender_breakdown</t>
  </si>
  <si>
    <t>H6_SS_HLTH_MISS_MEDICATION_overall_D_130_by_DR.11_NUM_AGE_GROUP</t>
  </si>
  <si>
    <t>H6_SS_HLTH_MISS_MEDICATION_overall_D_131_by_calc_disability</t>
  </si>
  <si>
    <t>97.2%</t>
  </si>
  <si>
    <t>H6_SS_HLTH_MISS_MEDICATION_strata_128</t>
  </si>
  <si>
    <t>914.52</t>
  </si>
  <si>
    <t>846.74</t>
  </si>
  <si>
    <t>888.63</t>
  </si>
  <si>
    <t>hh_has_at_least_one_employed_overall_D_225_by_household_typology_1</t>
  </si>
  <si>
    <t>hh_has_at_least_one_employed_overall_D_226_by_household_typology_2</t>
  </si>
  <si>
    <t>hh_has_at_least_one_employed_overall_D_227_by_DR.16_SS_LEAD_HoHH</t>
  </si>
  <si>
    <t>hh_has_at_least_one_employed_strata_224</t>
  </si>
  <si>
    <t>hh_has_at_least_one_older_person_overall_D_27_by_household_typology_1</t>
  </si>
  <si>
    <t>hh_has_at_least_one_older_person_overall_D_28_by_household_typology_2</t>
  </si>
  <si>
    <t>hh_has_at_least_one_older_person_overall_D_29_by_household_typology_3</t>
  </si>
  <si>
    <t>hh_has_at_least_one_older_person_strata_26</t>
  </si>
  <si>
    <t>household_typology_1_overall_D_39_by_hh_has_at_least_one_employed</t>
  </si>
  <si>
    <t>household_typology_1_overall_D_40_by_household_typology_3</t>
  </si>
  <si>
    <t>household_typology_1_strata_38</t>
  </si>
  <si>
    <t>household_typology_2_overall_D_42_by_hh_has_at_least_one_employed</t>
  </si>
  <si>
    <t>household_typology_2_overall_D_43_by_household_typology_3</t>
  </si>
  <si>
    <t>household_typology_2_strata_41</t>
  </si>
  <si>
    <t>household_typology_3_strata_59</t>
  </si>
  <si>
    <t>mphss_improvement_strata_161</t>
  </si>
  <si>
    <t>% of Ukrainian HH members (aged 5 y.o. and older) who received MHPSS services and experienced improvement in wellbeing (among those who accessed services), by range  , by strata</t>
  </si>
  <si>
    <t>PRT01_SS_ID_strata_44</t>
  </si>
  <si>
    <t>rms_impact2_3_health_overall_D_111_by_calc_gender_breakdown</t>
  </si>
  <si>
    <t>rms_impact2_3_health_overall_D_112_by_DR.11_NUM_AGE_GROUP</t>
  </si>
  <si>
    <t>rms_impact2_3_health_overall_D_113_by_calc_disability</t>
  </si>
  <si>
    <t>rms_impact2_3_health_strata_110</t>
  </si>
  <si>
    <t>rms_outcome1_3_legal_documents_strata_45</t>
  </si>
  <si>
    <t>rms_outcome9_1_housing_strata_268</t>
  </si>
  <si>
    <t>%  of HHs reportedly living in habitable and affordable housing , by strata</t>
  </si>
  <si>
    <t>Average HH expenditures (in MDL) per capita in the last 30 days (prior to data collection) on: Food items, among HHs reporting more than 0 expenditure on it - statistics , by strata</t>
  </si>
  <si>
    <t>1971.95</t>
  </si>
  <si>
    <t>1544.21</t>
  </si>
  <si>
    <t>1815</t>
  </si>
  <si>
    <t>3963.2</t>
  </si>
  <si>
    <t>2827.66</t>
  </si>
  <si>
    <t>3545.26</t>
  </si>
  <si>
    <t>153.92</t>
  </si>
  <si>
    <t>97.87</t>
  </si>
  <si>
    <t>132.74</t>
  </si>
  <si>
    <t>1847.03</t>
  </si>
  <si>
    <t>40000</t>
  </si>
  <si>
    <t>1174.46</t>
  </si>
  <si>
    <t>1592.92</t>
  </si>
  <si>
    <t>Average HH expenditures (in MDL) per capita in the last 30 days (prior to data collection) on: Accommodation (rent, mortgage, etc), among HHs reporting more than 0 expenditure on it - statistics , by strata</t>
  </si>
  <si>
    <t>3086.78</t>
  </si>
  <si>
    <t>1523.85</t>
  </si>
  <si>
    <t>2775.15</t>
  </si>
  <si>
    <t>4231.62</t>
  </si>
  <si>
    <t>931.28</t>
  </si>
  <si>
    <t>2996.37</t>
  </si>
  <si>
    <t>Average HH expenditures (in MDL) per capita in the last 30 days (prior to data collection) on: Medicine &amp; health products, among HHs reporting more than 0 expenditure on it - statistics , by strata</t>
  </si>
  <si>
    <t>472.53</t>
  </si>
  <si>
    <t>3666.67</t>
  </si>
  <si>
    <t>508.57</t>
  </si>
  <si>
    <t>2200</t>
  </si>
  <si>
    <t>486.24</t>
  </si>
  <si>
    <t>686.86</t>
  </si>
  <si>
    <t>662.36</t>
  </si>
  <si>
    <t>677.61</t>
  </si>
  <si>
    <t>Average HH expenditures (in MDL) per capita in the last 30 days (prior to data collection) on:  Hygiene items, among HHs reporting more than 0 expenditure on it - statistics , by strata</t>
  </si>
  <si>
    <t>285.16</t>
  </si>
  <si>
    <t>288.8</t>
  </si>
  <si>
    <t>286.51</t>
  </si>
  <si>
    <t>522.95</t>
  </si>
  <si>
    <t>481.71</t>
  </si>
  <si>
    <t>507.53</t>
  </si>
  <si>
    <t>Average HH expenditures (in MDL) per capita in the last 30 days (prior to data collection) on:  Communication (internet, mobile phone bills, phone calls etc), among HHs reporting more than 0 expenditure on it - statistics , by strata</t>
  </si>
  <si>
    <t>136.16</t>
  </si>
  <si>
    <t>135.66</t>
  </si>
  <si>
    <t>113.33</t>
  </si>
  <si>
    <t>135.97</t>
  </si>
  <si>
    <t>263.92</t>
  </si>
  <si>
    <t>260.3</t>
  </si>
  <si>
    <t>262.56</t>
  </si>
  <si>
    <t>Average HH expenditures (in MDL) per capita in the last 30 days (prior to data collection) on: Household Bills (includes Electricity, Water, Gas etc.), among HHs reporting more than 0 expenditure on it - statistics , by strata</t>
  </si>
  <si>
    <t>648.41</t>
  </si>
  <si>
    <t>502.2</t>
  </si>
  <si>
    <t>593.66</t>
  </si>
  <si>
    <t>1188.1</t>
  </si>
  <si>
    <t>912.22</t>
  </si>
  <si>
    <t>1085.36</t>
  </si>
  <si>
    <t>Average HH expenditures (in MDL) per capita in the last 30 days (prior to data collection) on:  Other (including transports, tobacco, alcohol, entertainment &amp; any type of other expenses), among HHs reporting more than 0 expenditure on it - statistics , by strata</t>
  </si>
  <si>
    <t>515.26</t>
  </si>
  <si>
    <t>318.24</t>
  </si>
  <si>
    <t>13.33</t>
  </si>
  <si>
    <t>456.47</t>
  </si>
  <si>
    <t>787.76</t>
  </si>
  <si>
    <t>424.65</t>
  </si>
  <si>
    <t>656.17</t>
  </si>
  <si>
    <t>408.63</t>
  </si>
  <si>
    <t>371.79</t>
  </si>
  <si>
    <t>394.77</t>
  </si>
  <si>
    <t>Average HH expenditures (in MDL) per capita in the last 6 months (prior to data collection) on: Health services (excluding medicines), among HHs reporting more than 0 expenditure on it - statistics , by strata</t>
  </si>
  <si>
    <t>2462.5</t>
  </si>
  <si>
    <t>2153.79</t>
  </si>
  <si>
    <t>2334.57</t>
  </si>
  <si>
    <t>2451.81</t>
  </si>
  <si>
    <t>2230.75</t>
  </si>
  <si>
    <t>28000</t>
  </si>
  <si>
    <t>2368.63</t>
  </si>
  <si>
    <t>73.51</t>
  </si>
  <si>
    <t>63.05</t>
  </si>
  <si>
    <t>69.41</t>
  </si>
  <si>
    <t>Average HH expenditures (in MDL) per capita in the last 6 months (prior to data collection) on: Debt repayments,  among HHs reporting more than 0 expenditure on it - statistics , by strata</t>
  </si>
  <si>
    <t>5270.83</t>
  </si>
  <si>
    <t>25000</t>
  </si>
  <si>
    <t>3063.33</t>
  </si>
  <si>
    <t>4482.44</t>
  </si>
  <si>
    <t>441.05</t>
  </si>
  <si>
    <t>378.28</t>
  </si>
  <si>
    <t>416.47</t>
  </si>
  <si>
    <t>SE16_SS_SKILL_LEVEL_MATCH_strata_211</t>
  </si>
  <si>
    <t>13434.62</t>
  </si>
  <si>
    <t>100000</t>
  </si>
  <si>
    <t>7954.67</t>
  </si>
  <si>
    <t>22000</t>
  </si>
  <si>
    <t>11655.41</t>
  </si>
  <si>
    <t>2488.89</t>
  </si>
  <si>
    <t>2849.92</t>
  </si>
  <si>
    <t>1350</t>
  </si>
  <si>
    <t>2599.97</t>
  </si>
  <si>
    <t>4195.52</t>
  </si>
  <si>
    <t>3277.6</t>
  </si>
  <si>
    <t>13000</t>
  </si>
  <si>
    <t>3797.32</t>
  </si>
  <si>
    <t>2121.18</t>
  </si>
  <si>
    <t>2667.86</t>
  </si>
  <si>
    <t>6900</t>
  </si>
  <si>
    <t>2314.94</t>
  </si>
  <si>
    <t>3051.79</t>
  </si>
  <si>
    <t>2950.63</t>
  </si>
  <si>
    <t>3240</t>
  </si>
  <si>
    <t>1460</t>
  </si>
  <si>
    <t>9750</t>
  </si>
  <si>
    <t>3014.52</t>
  </si>
  <si>
    <t>3066.67</t>
  </si>
  <si>
    <t>2953.62</t>
  </si>
  <si>
    <t>3025.02</t>
  </si>
  <si>
    <t>SE2_SS_WORK_strata_169</t>
  </si>
  <si>
    <t>SE3_SS_BUSINESS_strata_170</t>
  </si>
  <si>
    <t>SE4_SS_FAM_BUSINESS_strata_171</t>
  </si>
  <si>
    <t>SE5_SS_HELP_FAM_BUSINESS_strata_172</t>
  </si>
  <si>
    <t>SE6_SS_TRY_FIND_JOB_overall_D_174_by_calc_disability</t>
  </si>
  <si>
    <t>SE6_SS_TRY_FIND_JOB_REASONS_strata_175</t>
  </si>
  <si>
    <t>SE6_SS_TRY_FIND_JOB_strata_173</t>
  </si>
  <si>
    <t>SE7_SS_START_WORK_IN_2_WKS_overall_D_177_by_calc_edu_level</t>
  </si>
  <si>
    <t>SE7_SS_START_WORK_IN_2_WKS_strata_176</t>
  </si>
  <si>
    <t>SE9.1.1_NUM_WAGE_M_strata_188</t>
  </si>
  <si>
    <t>10808.51</t>
  </si>
  <si>
    <t>7759.38</t>
  </si>
  <si>
    <t>9856.59</t>
  </si>
  <si>
    <t>SE9.1.1_NUM_WAGE_strata_187</t>
  </si>
  <si>
    <t>137.5</t>
  </si>
  <si>
    <t>51.36</t>
  </si>
  <si>
    <t>96.3</t>
  </si>
  <si>
    <t>0.28</t>
  </si>
  <si>
    <t>0.29</t>
  </si>
  <si>
    <t>0.07</t>
  </si>
  <si>
    <t>SHL01.1_SS_ACCOM_ARR_type_overall_D_249_by_household_typology_1</t>
  </si>
  <si>
    <t>SHL01.1_SS_ACCOM_ARR_type_overall_D_250_by_household_typology_2</t>
  </si>
  <si>
    <t>SHL01.1_SS_ACCOM_ARR_type_overall_D_251_by_DR.16_SS_LEAD_HoHH</t>
  </si>
  <si>
    <t>SHL01.1_SS_ACCOM_ARR_type_overall_D_252_by_DR8_NUM_HH_SIZE_cat</t>
  </si>
  <si>
    <t>SHL01.1_SS_ACCOM_ARR_type_strata_248</t>
  </si>
  <si>
    <t>SHL01.3_SS_ACCOMM_AGREEMENT_overall_D_254_by_calc_accommodation_type</t>
  </si>
  <si>
    <t>SHL01.3_SS_ACCOMM_AGREEMENT_strata_253</t>
  </si>
  <si>
    <t>SHL02_NUM_ROOMS_strata_257</t>
  </si>
  <si>
    <t>2.3</t>
  </si>
  <si>
    <t>2.41</t>
  </si>
  <si>
    <t>2.34</t>
  </si>
  <si>
    <t>SHL04_DUR_RESIDE_overall_D_259_by_calc_accommodation_type</t>
  </si>
  <si>
    <t>SHL04_DUR_RESIDE_strata_258</t>
  </si>
  <si>
    <t>SHL05_SS_DUR_STAY_cat_overall_D_263_by_calc_accommodation_type</t>
  </si>
  <si>
    <t>SHL05_SS_DUR_STAY_cat_strata_262</t>
  </si>
  <si>
    <t>SHL05_SS_DUR_STAY_overall_D_261_by_calc_accommodation_type</t>
  </si>
  <si>
    <t>SHL05_SS_DUR_STAY_strata_260</t>
  </si>
  <si>
    <t>SHL07_SM_LIV_COND_overall_D_267_by_calc_accommodation_type</t>
  </si>
  <si>
    <t>SHL07_SM_LIV_COND_strata_266</t>
  </si>
  <si>
    <t>1.13</t>
  </si>
  <si>
    <t>371.59</t>
  </si>
  <si>
    <t>182.62</t>
  </si>
  <si>
    <t>554.21</t>
  </si>
  <si>
    <t>198.9</t>
  </si>
  <si>
    <t>108.78</t>
  </si>
  <si>
    <t>0.58</t>
  </si>
  <si>
    <t>307.68</t>
  </si>
  <si>
    <t>sum_chronic_illness_strata_118</t>
  </si>
  <si>
    <t>420.42</t>
  </si>
  <si>
    <t>271.55</t>
  </si>
  <si>
    <t>691.97</t>
  </si>
  <si>
    <t>sum_employed_strata_181</t>
  </si>
  <si>
    <t>197.71</t>
  </si>
  <si>
    <t>99.25</t>
  </si>
  <si>
    <t>0.56</t>
  </si>
  <si>
    <t>296.96</t>
  </si>
  <si>
    <t>1.38</t>
  </si>
  <si>
    <t>452.58</t>
  </si>
  <si>
    <t>1.41</t>
  </si>
  <si>
    <t>287.43</t>
  </si>
  <si>
    <t>1.39</t>
  </si>
  <si>
    <t>740.01</t>
  </si>
  <si>
    <t>256.06</t>
  </si>
  <si>
    <t>134.19</t>
  </si>
  <si>
    <t>390.25</t>
  </si>
  <si>
    <t>138.16</t>
  </si>
  <si>
    <t>131.8</t>
  </si>
  <si>
    <t>269.96</t>
  </si>
  <si>
    <t>support_status_strata_157</t>
  </si>
  <si>
    <t>% of Ukrainian HH members (aged 5 y.o. and older) who reportedly received MHPSS services (among those who tried to access services), by type (formal, informal, or both) , by strata</t>
  </si>
  <si>
    <t>12092.3</t>
  </si>
  <si>
    <t>11623.33</t>
  </si>
  <si>
    <t>6886.59</t>
  </si>
  <si>
    <t>5900</t>
  </si>
  <si>
    <t>10179.8</t>
  </si>
  <si>
    <t>8966.67</t>
  </si>
  <si>
    <t>9277.98</t>
  </si>
  <si>
    <t>5691.95</t>
  </si>
  <si>
    <t>4700</t>
  </si>
  <si>
    <t>7905.99</t>
  </si>
  <si>
    <t>5250</t>
  </si>
  <si>
    <t xml:space="preserve">	With a long-term illness, injury or disability</t>
  </si>
  <si>
    <t xml:space="preserve">	Engaged in household or family responsibilities including taking care of children and elderly</t>
  </si>
  <si>
    <t>Protection - AAP</t>
  </si>
  <si>
    <t>Protection - Documentation</t>
  </si>
  <si>
    <t>Socio Economic Inclusion - SMSD</t>
  </si>
  <si>
    <t>Demographics</t>
  </si>
  <si>
    <t>Shelter / Accommodation - Condition</t>
  </si>
  <si>
    <t>Shelter / Accommodation - Security of tenure</t>
  </si>
  <si>
    <t>Socio Economic Inclusion - Economic Capacity</t>
  </si>
  <si>
    <t>Demographics/Protection</t>
  </si>
  <si>
    <t>Protection - General Protection</t>
  </si>
  <si>
    <t>Protection - Social cohesion</t>
  </si>
  <si>
    <t>Socio Economic Inclusion - Expenditure</t>
  </si>
  <si>
    <t>Protection - Child Protection</t>
  </si>
  <si>
    <t>Protection - Return</t>
  </si>
  <si>
    <t>Protection - GBV</t>
  </si>
  <si>
    <t>Health Access</t>
  </si>
  <si>
    <t>Livelihood - Economic Capacity</t>
  </si>
  <si>
    <t>Protection - Safety and Security</t>
  </si>
  <si>
    <t>Protection - PSEA</t>
  </si>
  <si>
    <t>Socio Ecomonic Inclusion - Economic Capacity</t>
  </si>
  <si>
    <t>Section</t>
  </si>
  <si>
    <t>MDA country level indicators</t>
  </si>
  <si>
    <t>RBE analysis script output: Moldova scores for country-level indicators</t>
  </si>
  <si>
    <r>
      <rPr>
        <sz val="11"/>
        <color rgb="FF000000"/>
        <rFont val="Arial"/>
        <family val="2"/>
      </rPr>
      <t xml:space="preserve">After 11 days of data collection, SEIS shifted to a non-probability sampling approach, employing stratified purposive and snowball sampling methods. The research design maintained its original stratification: the Municipality of Chișinău and the Rest of Moldova (excluding the Transnistrian region). The Municipality of Chișinău continued to be treated as a separate raion, and the raions selected during the initial two-stage cluster sampling in the Rest of Moldova remained unchanged. 
As purposive, non-probability sampling was applied, the SEIS findings are not statistically representative of the entire population and should be seen as indicative.
All deviations, their implications, and the mitigation strategies applied are detailed in the </t>
    </r>
    <r>
      <rPr>
        <u/>
        <sz val="11"/>
        <color rgb="FF1F4E78"/>
        <rFont val="Arial"/>
        <family val="2"/>
      </rPr>
      <t>Methodology Note</t>
    </r>
    <r>
      <rPr>
        <sz val="11"/>
        <color rgb="FF000000"/>
        <rFont val="Arial"/>
        <family val="2"/>
      </rPr>
      <t xml:space="preserve"> available at the following link: https://repository.impact-initiatives.org/document/impact/ffe4d5ac/REACH_MDA_Methodology-Note_Socio-Economic-Insights-Survey-SEIS_June-2025.pdf</t>
    </r>
  </si>
  <si>
    <r>
      <t xml:space="preserve">contains all the necessary R scripts used in analysis. </t>
    </r>
    <r>
      <rPr>
        <b/>
        <sz val="11"/>
        <color theme="1"/>
        <rFont val="Arial"/>
        <family val="2"/>
      </rPr>
      <t>format_dataset.R</t>
    </r>
    <r>
      <rPr>
        <sz val="11"/>
        <color theme="1"/>
        <rFont val="Arial"/>
        <family val="2"/>
      </rPr>
      <t xml:space="preserve"> contains all newly created variables for disaggregation</t>
    </r>
  </si>
  <si>
    <r>
      <t xml:space="preserve">contains the </t>
    </r>
    <r>
      <rPr>
        <b/>
        <sz val="11"/>
        <color theme="1"/>
        <rFont val="Arial"/>
        <family val="2"/>
      </rPr>
      <t xml:space="preserve">cleaned dataset </t>
    </r>
    <r>
      <rPr>
        <sz val="11"/>
        <color theme="1"/>
        <rFont val="Arial"/>
        <family val="2"/>
      </rPr>
      <t>used as input to the script</t>
    </r>
  </si>
  <si>
    <r>
      <t xml:space="preserve">Total HH income divided by HH size to calculate income per capita. 
</t>
    </r>
    <r>
      <rPr>
        <sz val="11"/>
        <color rgb="FFFF0000"/>
        <rFont val="Arial"/>
        <family val="2"/>
      </rPr>
      <t>!! 0 income is treated as NA</t>
    </r>
  </si>
  <si>
    <r>
      <t xml:space="preserve">Expenses divided by HH size to calculate expenses per capita
</t>
    </r>
    <r>
      <rPr>
        <sz val="11"/>
        <color rgb="FFFF0000"/>
        <rFont val="Arial"/>
        <family val="2"/>
      </rPr>
      <t>!! 0 expenses is treated as NA</t>
    </r>
  </si>
  <si>
    <r>
      <t xml:space="preserve">Expenses divided by HH size </t>
    </r>
    <r>
      <rPr>
        <sz val="11"/>
        <color theme="1"/>
        <rFont val="Arial"/>
        <family val="2"/>
      </rPr>
      <t>to</t>
    </r>
    <r>
      <rPr>
        <sz val="11"/>
        <color rgb="FF000000"/>
        <rFont val="Arial"/>
        <family val="2"/>
      </rPr>
      <t xml:space="preserve"> calculate expenses per capita
</t>
    </r>
    <r>
      <rPr>
        <sz val="11"/>
        <color rgb="FFFF0000"/>
        <rFont val="Arial"/>
        <family val="2"/>
      </rPr>
      <t>!! 0 expenses is treated as NA</t>
    </r>
  </si>
  <si>
    <r>
      <t>% individuals by age group, 3-24 years old (</t>
    </r>
    <r>
      <rPr>
        <sz val="11"/>
        <color rgb="FFFF0000"/>
        <rFont val="Arial"/>
        <family val="2"/>
      </rPr>
      <t>&lt;3 and &gt;24 are treated as NAs</t>
    </r>
    <r>
      <rPr>
        <sz val="11"/>
        <color rgb="FF000000"/>
        <rFont val="Arial"/>
        <family val="2"/>
      </rPr>
      <t>):
3-6;
7-10;
11-15
16-17
18-24</t>
    </r>
  </si>
  <si>
    <t>AAP.0.1_SM_DIS_AID_TYP_overall_279</t>
  </si>
  <si>
    <t>Number of respondents dissatisfied with the aid they received by aid type (among those who were dissatisfied with the aid they received in the 3 months prior to data collection)</t>
  </si>
  <si>
    <t>AAP.1_SM_DIS_REASON_overall_280</t>
  </si>
  <si>
    <t>Number of respondents dissatisfied with the aid received by reason for dissatisfaction (among those who were dissatisfied with the aid they received in the 3 months prior to data collection)</t>
  </si>
  <si>
    <t>AAP.5_TXT_TOP_NEEDS_OTH_cat_strata_294</t>
  </si>
  <si>
    <t>% of HHs that selected ‘other’ as their top priority need, by type, at the time of data collection, by strata</t>
  </si>
  <si>
    <t>AAP.7_SS_CBP_RPT_overall_D_296_by_calc_respondents_by_age_group</t>
  </si>
  <si>
    <t>AAP.7_SS_CBP_RPT_overall_D_297_by_calc_respondents_by_gender</t>
  </si>
  <si>
    <t>AAP.7_SS_CBP_RPT_strata_295</t>
  </si>
  <si>
    <t>calc_afford_car_strata_375</t>
  </si>
  <si>
    <t>calc_afford_furniture_strata_369</t>
  </si>
  <si>
    <t>calc_afford_heating_strata_368</t>
  </si>
  <si>
    <t>calc_afford_holiday_strata_366</t>
  </si>
  <si>
    <t>calc_afford_meal_strata_367</t>
  </si>
  <si>
    <t>calc_afford_unexpected_expense_strata_370</t>
  </si>
  <si>
    <t>% of Ukrainian HH members (aged 12 to 64) who are able to communicate effectively in local language (intermediate, advanced, and fluent reported levels), by gender of individuals</t>
  </si>
  <si>
    <t>% of Ukrainian HH members (aged 12 to 64) who are able to communicate effectively in local language (intermediate, advanced, and fluent reported levels), by age group</t>
  </si>
  <si>
    <t>% of Ukrainian HH members (aged 12 to 64) who are able to communicate effectively in local language (intermediate, advanced, and fluent reported levels), by employment status (employed, unemployed, outside labor force)</t>
  </si>
  <si>
    <t>% of Ukrainian HH members (aged 12 to 64) who are able to communicate effectively in local language (intermediate, advanced, and fluent reported levels) , by strata</t>
  </si>
  <si>
    <t>% of Ukrainian HH members (aged 5 and above) reported with at least one disability type 3 or above - walking, seeing, hearing, remembering, communicating, or self-care with a lot of difficulty or cannot do at all, by gender of individuals</t>
  </si>
  <si>
    <t>% of Ukrainian HH members (aged 5 and above) reported with at least one disability type 3 or above - walking, seeing, hearing, remembering, communicating, or self-care with a lot of difficulty or cannot do at all, by age group</t>
  </si>
  <si>
    <t>% of Ukrainian HH members (aged 5 and above) reported with at least one disability type 3 or above - walking, seeing, hearing, remembering, communicating, or self-care with a lot of difficulty or cannot do at all, by chronic illness (e.g., diabetes, hypertension, asthma)</t>
  </si>
  <si>
    <t>% of Ukrainian HH members (aged 5 and above) reported with at least one disability type 3 or above - walking, seeing, hearing, remembering, communicating, or self-care with a lot of difficulty or cannot do at all , by strata</t>
  </si>
  <si>
    <t>calc_eatdrink_together_strata_381</t>
  </si>
  <si>
    <t>calc_have_shoes_strata_378</t>
  </si>
  <si>
    <t>calc_hh_pressured_to_leave_overall_264</t>
  </si>
  <si>
    <t>Number of HHs under pressure to leave their accommodation (among those who perceived they could stay in their current accommodation for less than 6 months)</t>
  </si>
  <si>
    <t>NA</t>
  </si>
  <si>
    <t>calc_internet_strata_376</t>
  </si>
  <si>
    <t>calc_leisure_activities_strata_380</t>
  </si>
  <si>
    <t>calc_no_income_strata_474</t>
  </si>
  <si>
    <t>calc_replace_clothes_strata_377</t>
  </si>
  <si>
    <t>% of Ukrainian children (9 months to 5 years) who have received at least one measles vaccination, by gender of individuals</t>
  </si>
  <si>
    <t>% of Ukrainian children (9 months to 5 years) who have received at least one measles vaccination , by strata</t>
  </si>
  <si>
    <t>calc_rrp_no_legal_status_strata_306</t>
  </si>
  <si>
    <t>% of Ukrainian HH members (aged 5 y.o. and older) who needed and tried to access MHPSS services , by strata</t>
  </si>
  <si>
    <t>78.7%</t>
  </si>
  <si>
    <t>calc_rrp_relationship_host_community_strata_321</t>
  </si>
  <si>
    <t>calc_smsd_overall_D_383_by_household_typology_1</t>
  </si>
  <si>
    <t>calc_smsd_overall_D_384_by_household_typology_2</t>
  </si>
  <si>
    <t>calc_smsd_strata_382</t>
  </si>
  <si>
    <t>calc_spend_on_self_strata_379</t>
  </si>
  <si>
    <t>calc_total_hh_expenses_full_payment_strata_455</t>
  </si>
  <si>
    <t>calc_total_hh_expenses_no_payment_strata_453</t>
  </si>
  <si>
    <t>calc_total_hh_expenses_partial_payment_strata_454</t>
  </si>
  <si>
    <t>calc_total_hh_income_cat_strata_476</t>
  </si>
  <si>
    <t>calc_total_hh_income_full_payment_strata_480</t>
  </si>
  <si>
    <t>calc_total_hh_income_no_payment_strata_478</t>
  </si>
  <si>
    <t>calc_total_hh_income_partial_payment_strata_479</t>
  </si>
  <si>
    <t>calc_total_hh_income_per_capita_strata_477</t>
  </si>
  <si>
    <t>calc_unable_to_pay_loans_strata_374</t>
  </si>
  <si>
    <t>calc_unable_to_pay_mortgage_strata_373</t>
  </si>
  <si>
    <t>calc_unable_to_pay_rent_strata_371</t>
  </si>
  <si>
    <t>calc_unable_to_pay_utilities_strata_372</t>
  </si>
  <si>
    <t>CP00_UNACCOMP_CHILD_CURRENT_strata_359</t>
  </si>
  <si>
    <t>% of HHs in which a member is currently acting as a caregiver for a child outside their nuclear family , by strata</t>
  </si>
  <si>
    <t>CP00_UNACCOMP_CHILD_HH_strata_358</t>
  </si>
  <si>
    <t>CP00_UNACCOMP_CHILD_strata_357</t>
  </si>
  <si>
    <t>CP00_UNACCOMP_RELATION_overall_360</t>
  </si>
  <si>
    <t>Number of HHs by relationship of caregiver to the child outside their nuclear family that they are caring for, among those that are currently caring for a child outside of their nuclear family</t>
  </si>
  <si>
    <t>CP01_SM_RISK_B_overall_D_351_by_calc_respondents_by_age_group</t>
  </si>
  <si>
    <t>CP01_SM_RISK_B_overall_D_352_by_calc_respondents_by_gender</t>
  </si>
  <si>
    <t>CP01_SM_RISK_B_strata_350</t>
  </si>
  <si>
    <t>CP02_SM_RISK_G_overall_D_354_by_calc_respondents_by_age_group</t>
  </si>
  <si>
    <t>CP02_SM_RISK_G_overall_D_355_by_calc_respondents_by_gender</t>
  </si>
  <si>
    <t>CP02_SM_RISK_G_strata_353</t>
  </si>
  <si>
    <t>CP04_SS_CHILD_CARE_strata_356</t>
  </si>
  <si>
    <t>EOS1_SS_BACK_TO_UKR_strata_484</t>
  </si>
  <si>
    <t>EOS10_SS_PLANS_RETURN_overall_D_493_by_calc_respondents_by_age_group</t>
  </si>
  <si>
    <t>EOS10_SS_PLANS_RETURN_overall_D_494_by_hh_has_at_least_one_employed</t>
  </si>
  <si>
    <t>EOS10_SS_PLANS_RETURN_overall_D_495_by_DR.16_SS_LEAD_HoHH</t>
  </si>
  <si>
    <t>EOS10_SS_PLANS_RETURN_strata_492</t>
  </si>
  <si>
    <t>EOS4_SM_REASON_VISIT_strata_485</t>
  </si>
  <si>
    <t>EOS5_SS_INTENTION_overall_D_489_by_calc_respondents_by_age_group</t>
  </si>
  <si>
    <t>EOS5_SS_INTENTION_overall_D_490_by_hh_has_at_least_one_employed</t>
  </si>
  <si>
    <t>EOS5_SS_INTENTION_overall_D_491_by_DR.16_SS_LEAD_HoHH</t>
  </si>
  <si>
    <t>EOS5_SS_INTENTION_strata_488</t>
  </si>
  <si>
    <t>EOS8_SS_TEMP_RETURN_DIFFICULTIES_strata_486</t>
  </si>
  <si>
    <t>EOS9_SM_TEMP_RETURN_DIFFICULTIES_WHAT_overall_487</t>
  </si>
  <si>
    <t>Number of HHs by type of difficulties/problems encountered returning to Moldova after travelling back to Ukraine (among those who reported experiencing difficulties)</t>
  </si>
  <si>
    <t>GBV01f_SS_AWARENESS_overall_D_333_by_calc_respondents_by_age_group</t>
  </si>
  <si>
    <t>GBV01f_SS_AWARENESS_overall_D_334_by_calc_respondents_by_gender</t>
  </si>
  <si>
    <t>GBV01f_SS_AWARENESS_strata_332</t>
  </si>
  <si>
    <t>GBV02_SM_GBV_BARR_overall_D_336_by_calc_respondents_by_age_group</t>
  </si>
  <si>
    <t>GBV02_SM_GBV_BARR_overall_D_337_by_calc_respondents_by_gender</t>
  </si>
  <si>
    <t>GBV02_SM_GBV_BARR_overall_D_338_by_DR7.2_SS_RESP_GEN_AGE_PYRAMID</t>
  </si>
  <si>
    <t>GBV02_SM_GBV_BARR_strata_335</t>
  </si>
  <si>
    <t>GBV04.1_SM_SEC_WOMEN_overall_D_340_by_calc_respondents_by_age_group</t>
  </si>
  <si>
    <t>GBV04.1_SM_SEC_WOMEN_overall_D_342_by_calc_respondents_by_gender</t>
  </si>
  <si>
    <t>GBV04.1_SM_SEC_WOMEN_overall_D_343_by_DR7.2_SS_RESP_GEN_AGE_PYRAMID</t>
  </si>
  <si>
    <t>GBV04.1_SM_SEC_WOMEN_strata_339</t>
  </si>
  <si>
    <t>GBV04.2_SM_SEC_MEN_overall_D_345_by_calc_respondents_by_age_group</t>
  </si>
  <si>
    <t>GBV04.2_SM_SEC_MEN_overall_D_346_by_calc_respondents_by_gender</t>
  </si>
  <si>
    <t>GBV04.2_SM_SEC_MEN_strata_344</t>
  </si>
  <si>
    <t>H13.1_SM_SUP_TYP_RECEIVED_overall_D_348_by_calc_gender_breakdown</t>
  </si>
  <si>
    <t>% of Ukrainian HH members (aged 5 y.o. and older) who received MHPSS services (among those who tried to access services), by gender of individuals</t>
  </si>
  <si>
    <t>H13.1_SM_SUP_TYP_RECEIVED_overall_D_349_by_calc_disability</t>
  </si>
  <si>
    <t>% of Ukrainian HH members (aged 5 y.o. and older) who received MHPSS services (among those who tried to access services), by disability status (at least level 3 in WGSS)</t>
  </si>
  <si>
    <t>H13.1_SM_SUP_TYP_RECEIVED_strata_347</t>
  </si>
  <si>
    <t>% of Ukrainian HH members (aged 5 y.o. and older) who received MHPSS services (among those who tried to access services) , by strata</t>
  </si>
  <si>
    <t>H13_SS_HLT_INS_MDA_HH_overall_D_364_by_household_typology_1</t>
  </si>
  <si>
    <t>H13_SS_HLT_INS_MDA_HH_overall_D_365_by_household_typology_2</t>
  </si>
  <si>
    <t>H13_SS_HLT_INS_MDA_HH_strata_363</t>
  </si>
  <si>
    <t>H13_SS_HLT_INS_MDA_NUMBER_strata_362</t>
  </si>
  <si>
    <t>Number of HHs with Ukrainian refugee members who reportedly have and are able to use state-provided health insurance, among those with at least one eligible member who reportedly has and is able to use it - statistics , by strata</t>
  </si>
  <si>
    <t>H13_SS_HLT_INS_MDA_strata_361</t>
  </si>
  <si>
    <t>H4_SM_HLTH_ACC_BARRIER_overall_114</t>
  </si>
  <si>
    <t>Number of Ukrainian HH members by self-reported barriers to accessing health care in the 30 days prior to data collection or since arrival (among those who were not able to access healthcare when they needed)</t>
  </si>
  <si>
    <t>H5_SM_HLTH_SRH_ACC_BAR_overall_145</t>
  </si>
  <si>
    <t>Main reason Ukrainian female HH members ( aged 10 to 55 y.o.) were unable to access sexual and reproductive health services in the 3 months prior to data collection (among female HH members that did not obtain the needed health services)</t>
  </si>
  <si>
    <t>% of Ukrainian HH members by reasons for missing doses, among those who reportedly missed doses of medication in the three months prior to data collection or since arrival, by gender of individuals</t>
  </si>
  <si>
    <t>64.5%</t>
  </si>
  <si>
    <t>% of Ukrainian HH members by reasons for missing doses, among those who reportedly missed doses of medication in the three months prior to data collection or since arrival, by age group</t>
  </si>
  <si>
    <t>% of Ukrainian HH members by reasons for missing doses, among those who reportedly missed doses of medication in the three months prior to data collection or since arrival, by disability status (at least level 3 in WGSS)</t>
  </si>
  <si>
    <t>% of Ukrainian HH members by reasons for missing doses, among those who reportedly missed doses of medication in the three months prior to data collection or since arrival , by strata</t>
  </si>
  <si>
    <t>Main barriers to accessing rehabilitation services or assistive devices reported by HH's Ukrainian members (older persons aged 60 and above and persons with disabilities) who did not access or only partially accessed these services in the past 12 months prior to data collection, by gender of individuals</t>
  </si>
  <si>
    <t>Main barriers to accessing rehabilitation services or assistive devices reported by HH's Ukrainian members (older persons aged 60 and above and persons with disabilities) who did not access or only partially accessed these services in the past 12 months prior to data collection, by age group</t>
  </si>
  <si>
    <t>Main barriers to accessing rehabilitation services or assistive devices reported by HH's Ukrainian members (older persons aged 60 and above and persons with disabilities) who did not access or only partially accessed these services in the past 12 months prior to data collection, by disability status (at least level 3 in WGSS)</t>
  </si>
  <si>
    <t>Main barriers to accessing rehabilitation services or assistive devices reported by HH's Ukrainian members (older persons aged 60 and above and persons with disabilities) who did not access or only partially accessed these services in the past 12 months prior to data collection , by strata</t>
  </si>
  <si>
    <t>% of Ukrainian HH members (older persons aged 60 and above and persons with disabilities) who reportedly accessed rehabilitation services and/or assistive devices in the 12 months prior to data collection in Moldova, by gender of individuals</t>
  </si>
  <si>
    <t>Number of Ukrainian HH members (older persons aged 60 and above and persons with disabilities) who reportedly accessed rehabilitation services and/or assistive devices in the 12 months prior to data collection in Moldova, by age group</t>
  </si>
  <si>
    <t>% of Ukrainian HH members (older persons aged 60 and above and persons with disabilities) who reportedly accessed rehabilitation services and/or assistive devices in the 12 months prior to data collection in Moldova, by disability status (at least level 3 in WGSS)</t>
  </si>
  <si>
    <t>% of Ukrainian HH members (older persons aged 60 and above and persons with disabilities) who reportedly accessed rehabilitation services and/or assistive devices in the 12 months prior to data collection in Moldova , by strata</t>
  </si>
  <si>
    <t>% of Ukrainian HH members who reportedly missed at least one dose of their medication in the three months prior to data collection or since arrival (among HH members that needed medications), by gender of individuals</t>
  </si>
  <si>
    <t>% of Ukrainian HH members who reportedly missed at least one dose of their medication in the three months prior to data collection or since arrival (among HH members that needed medications), by age group</t>
  </si>
  <si>
    <t>% of Ukrainian HH members who reportedly missed at least one dose of their medication in the three months prior to data collection or since arrival (among HH members that needed medications), by disability status (at least level 3 in WGSS)</t>
  </si>
  <si>
    <t>% of Ukrainian HH members who reportedly missed at least one dose of their medication in the three months prior to data collection or since arrival (among HH members that needed medications) , by strata</t>
  </si>
  <si>
    <t>health_expenditure_strata_421</t>
  </si>
  <si>
    <t>L15_SS_HH_SAVINGS_overall_D_389_by_calc_respondents_by_age_group</t>
  </si>
  <si>
    <t>L15_SS_HH_SAVINGS_overall_D_390_by_calc_respondents_by_gender</t>
  </si>
  <si>
    <t>L15_SS_HH_SAVINGS_overall_D_391_by_employed_respondent</t>
  </si>
  <si>
    <t>L15_SS_HH_SAVINGS_strata_388</t>
  </si>
  <si>
    <t>PRT02.1_MISS_ID_overall_310</t>
  </si>
  <si>
    <t>Number of households with at least one member by challenges faced due to lack of documentation, among those who reportedly have at least one household member missing one or more identity documents</t>
  </si>
  <si>
    <t>PRT02.4.1_SS_OTH_LEGAL_STATUS_strata_308</t>
  </si>
  <si>
    <t>% of respondents by type of other legal status or residence permit they are planning to apply for (among those who are planning to apply for another legal status) , by strata</t>
  </si>
  <si>
    <t>23.0%</t>
  </si>
  <si>
    <t>PRT02.4_SS_APPLY_OTH_LEGAL_STATUS_strata_307</t>
  </si>
  <si>
    <t>PRT02_MISS_ID_strata_309</t>
  </si>
  <si>
    <t>PRT02_SS_TEMP_PROT_overall_D_304_by_calc_respondents_by_age_group</t>
  </si>
  <si>
    <t>PRT02_SS_TEMP_PROT_overall_D_305_by_calc_respondents_by_gender</t>
  </si>
  <si>
    <t>PRT02_SS_TEMP_PROT_strata_303</t>
  </si>
  <si>
    <t>PRT06_SS_SAFETY_LVL_strata_314</t>
  </si>
  <si>
    <t>PRT07.SS_RIGHTS_overall_D_312_by_calc_respondents_by_age_group</t>
  </si>
  <si>
    <t>PRT07.SS_RIGHTS_overall_D_313_by_calc_respondents_by_gender</t>
  </si>
  <si>
    <t>PRT07.SS_RIGHTS_strata_311</t>
  </si>
  <si>
    <t>PSEA1_SS_SATISFIED_BHV_overall_D_299_by_calc_respondents_by_age_group</t>
  </si>
  <si>
    <t>PSEA1_SS_SATISFIED_BHV_overall_D_300_by_calc_respondents_by_gender</t>
  </si>
  <si>
    <t>PSEA1_SS_SATISFIED_BHV_strata_298</t>
  </si>
  <si>
    <t>PSEA2_SM_REASON_overall_301</t>
  </si>
  <si>
    <t>Number of HHs dissatisfied with the behavior of aid workers by reason for dissatisfaction (among those dissatisfied)</t>
  </si>
  <si>
    <t>PSEA4_SM_RPT_CHANNEL_strata_302</t>
  </si>
  <si>
    <t>% of Ukrainian HH members who received access to health services 1 month prior to data collection (of the total number of HH members who needed health care services), by gender of individuals</t>
  </si>
  <si>
    <t>% of Ukrainian HH members who received access to health services 1 month prior to data collection (of the total number of HH members who needed health care services), by age group</t>
  </si>
  <si>
    <t>% of Ukrainian HH members who received access to health services 1 month prior to data collection (of the total number of HH members who needed health care services), by disability status (at least level 3 in WGSS)</t>
  </si>
  <si>
    <t>% of Ukrainian HH members who received access to health services 1 month prior to data collection (of the total number of HH members who needed health care services) , by strata</t>
  </si>
  <si>
    <t>rms_impact3_3_safety_walking_overall_D_316_by_calc_respondents_by_age_group</t>
  </si>
  <si>
    <t>rms_impact3_3_safety_walking_overall_D_317_by_calc_respondents_by_gender</t>
  </si>
  <si>
    <t>rms_impact3_3_safety_walking_strata_315</t>
  </si>
  <si>
    <t>rms_outcome13_1_bank_account_overall_D_386_by_calc_respondents_by_age_group</t>
  </si>
  <si>
    <t>rms_outcome13_1_bank_account_overall_D_387_by_calc_respondents_by_gender</t>
  </si>
  <si>
    <t>rms_outcome13_1_bank_account_strata_385</t>
  </si>
  <si>
    <t>rms_outcome13_2_income_overall_D_394_by_calc_respondents_by_age_group</t>
  </si>
  <si>
    <t>rms_outcome13_2_income_overall_D_395_by_calc_respondents_by_gender</t>
  </si>
  <si>
    <t>rms_outcome13_2_income_overall_D_396_by_employed_respondent</t>
  </si>
  <si>
    <t>rms_outcome13_2_income_strata_393</t>
  </si>
  <si>
    <t>rms_outcome16_2_social_protection_overall_D_482_by_calc_respondents_by_age_group</t>
  </si>
  <si>
    <t>rms_outcome16_2_social_protection_overall_D_483_by_calc_respondents_by_gender</t>
  </si>
  <si>
    <t>rms_outcome16_2_social_protection_strata_481</t>
  </si>
  <si>
    <t>rms_outcome4_1_GBV_overall_D_330_by_calc_respondents_by_age_group</t>
  </si>
  <si>
    <t>rms_outcome4_1_GBV_overall_D_331_by_calc_respondents_by_gender</t>
  </si>
  <si>
    <t>rms_outcome4_1_GBV_strata_329</t>
  </si>
  <si>
    <t>SC_SS_REL_CHANGES_overall_D_323_by_calc_respondents_by_age_group</t>
  </si>
  <si>
    <t>SC_SS_REL_CHANGES_overall_D_324_by_calc_respondents_by_gender</t>
  </si>
  <si>
    <t>SC_SS_REL_CHANGES_strata_322</t>
  </si>
  <si>
    <t>SC_SS_REL_REF_HOST_overall_D_319_by_calc_respondents_by_age_group</t>
  </si>
  <si>
    <t>SC_SS_REL_REF_HOST_overall_D_320_by_calc_respondents_by_gender</t>
  </si>
  <si>
    <t>SC_SS_REL_REF_HOST_strata_318</t>
  </si>
  <si>
    <t>SC3_SS_EXP_HOSTILE_overall_D_326_by_household_typology_3</t>
  </si>
  <si>
    <t>SC3_SS_EXP_HOSTILE_overall_D_327_by_hh_has_at_least_one_older_person</t>
  </si>
  <si>
    <t>SC3_SS_EXP_HOSTILE_strata_325</t>
  </si>
  <si>
    <t>SC4_SM_HOSTILE_TYP_strata_328</t>
  </si>
  <si>
    <t>SE.2.1_NUM_FOOD_cat_overall_D_400_by_DR8_NUM_HH_SIZE_cat</t>
  </si>
  <si>
    <t>SE.2.1_NUM_FOOD_cat_strata_399</t>
  </si>
  <si>
    <t>SE.2.1_NUM_FOOD_per_capita_strata_401</t>
  </si>
  <si>
    <t>SE.2.1_NUM_FOOD_strata_397</t>
  </si>
  <si>
    <t>SE.2.10_NUM_EDU_30_days_strata_447</t>
  </si>
  <si>
    <t>SE.2.10_NUM_EDU_cat_strata_449</t>
  </si>
  <si>
    <t>SE.2.10_NUM_EDU_strata_446</t>
  </si>
  <si>
    <t>SE.2.12_NUM_REMITTANCE_strata_433</t>
  </si>
  <si>
    <t>SE.2.2_NUM_ACCOM_cat_overall_D_405_by_DR8_NUM_HH_SIZE_cat</t>
  </si>
  <si>
    <t>SE.2.2_NUM_ACCOM_cat_strata_404</t>
  </si>
  <si>
    <t>SE.2.2_NUM_ACCOM_per_capita_strata_406</t>
  </si>
  <si>
    <t>SE.2.2_NUM_ACCOM_strata_402</t>
  </si>
  <si>
    <t>SE.2.3_NUM_HLTH_cat_overall_D_414_by_DR8_NUM_HH_SIZE_cat</t>
  </si>
  <si>
    <t>SE.2.3_NUM_HLTH_cat_strata_413</t>
  </si>
  <si>
    <t>SE.2.3_NUM_HLTH_per_capita_strata_415</t>
  </si>
  <si>
    <t>SE.2.3_NUM_HLTH_strata_412</t>
  </si>
  <si>
    <t>SE.2.4_NUM_HYG_cat_overall_D_426_by_DR8_NUM_HH_SIZE_cat</t>
  </si>
  <si>
    <t>SE.2.4_NUM_HYG_cat_strata_425</t>
  </si>
  <si>
    <t>SE.2.4_NUM_HYG_per_capita_strata_427</t>
  </si>
  <si>
    <t>SE.2.4_NUM_HYG_strata_423</t>
  </si>
  <si>
    <t>SE.2.5_NUM_COMM_cat_overall_D_431_by_DR8_NUM_HH_SIZE_cat</t>
  </si>
  <si>
    <t>SE.2.5_NUM_COMM_cat_strata_430</t>
  </si>
  <si>
    <t>SE.2.5_NUM_COMM_per_capita_strata_432</t>
  </si>
  <si>
    <t>SE.2.5_NUM_COMM_strata_428</t>
  </si>
  <si>
    <t>SE.2.6_NUM_HH_BILL_cat_overall_D_410_by_DR8_NUM_HH_SIZE_cat</t>
  </si>
  <si>
    <t>SE.2.6_NUM_HH_BILL_cat_strata_409</t>
  </si>
  <si>
    <t>SE.2.6_NUM_HH_BILL_per_capita_strata_411</t>
  </si>
  <si>
    <t>SE.2.6_NUM_HH_BILL_strata_407</t>
  </si>
  <si>
    <t>SE.2.7_NUM_OTH_cat_overall_D_438_by_DR8_NUM_HH_SIZE_cat</t>
  </si>
  <si>
    <t>SE.2.7_NUM_OTH_cat_strata_437</t>
  </si>
  <si>
    <t>SE.2.7_NUM_OTH_per_capita_strata_439</t>
  </si>
  <si>
    <t>SE.2.7_NUM_OTH_strata_435</t>
  </si>
  <si>
    <t>SE.2.8_NUM_HLTH_6_MTH_30_days_strata_420</t>
  </si>
  <si>
    <t>SE.2.8_NUM_HLTH_6_MTH_cat_overall_D_418_by_DR8_NUM_HH_SIZE_cat</t>
  </si>
  <si>
    <t>SE.2.8_NUM_HLTH_6_MTH_cat_strata_417</t>
  </si>
  <si>
    <t>SE.2.8_NUM_HLTH_6_MTH_per_capita_strata_419</t>
  </si>
  <si>
    <t>SE.2.8_NUM_HLTH_6_MTH_strata_416</t>
  </si>
  <si>
    <t>SE.2.9_NUM_DEBT_30_days_strata_441</t>
  </si>
  <si>
    <t>SE.2.9_NUM_DEBT_cat_overall_D_444_by_DR8_NUM_HH_SIZE_cat</t>
  </si>
  <si>
    <t>SE.2.9_NUM_DEBT_cat_strata_443</t>
  </si>
  <si>
    <t>SE.2.9_NUM_DEBT_per_capita_strata_445</t>
  </si>
  <si>
    <t>SE.2.9_NUM_DEBT_strata_440</t>
  </si>
  <si>
    <t>SE2.11_SS_INC_LVL_overall_D_457_by_calc_respondents_by_age_group</t>
  </si>
  <si>
    <t>SE2.11_SS_INC_LVL_overall_D_458_by_calc_respondents_by_gender</t>
  </si>
  <si>
    <t>SE2.11_SS_INC_LVL_overall_D_459_by_employed_respondent</t>
  </si>
  <si>
    <t>SE2.11_SS_INC_LVL_strata_456</t>
  </si>
  <si>
    <t>SE2.11_SS_INC_SOR_overall_D_461_by_household_typology_1</t>
  </si>
  <si>
    <t>SE2.11_SS_INC_SOR_overall_D_462_by_household_typology_2</t>
  </si>
  <si>
    <t>SE2.11_SS_INC_SOR_strata_460</t>
  </si>
  <si>
    <t>SE2.11a_NUM_INC_AMT_EMPL_strata_463</t>
  </si>
  <si>
    <t>SE2.11b_NUM_BEN_AMT_Tot_strata_465</t>
  </si>
  <si>
    <t>SE2.11b_SM_BEN_HST_strata_464</t>
  </si>
  <si>
    <t>% of HHs by type of social protection benefit received from the Moldovan government in the 30 days prior to data collection , by strata</t>
  </si>
  <si>
    <t>SE2.11c_NUM_BEN_AMT_PEN_UKR_OLDAGE_strata_467</t>
  </si>
  <si>
    <t>SE2.11c_NUM_BEN_AMT_PEN_UKR_OTHER_strata_468</t>
  </si>
  <si>
    <t>SE2.11c_SM_BEN_UKR_strata_466</t>
  </si>
  <si>
    <t>SE2.11d_NUM_BEN_OTH_CSH_strata_470</t>
  </si>
  <si>
    <t>SE2.11d_NUM_BEN_OTH_INV_strata_471</t>
  </si>
  <si>
    <t>SE2.11d_NUM_BEN_OTH_OTH_strata_472</t>
  </si>
  <si>
    <t>SE2.11d_NUM_BEN_OTH_TOTAL_strata_473</t>
  </si>
  <si>
    <t>SE2.11d_SM_BEN_OTH_strata_469</t>
  </si>
  <si>
    <t>SE27_SS_INCOME_CHANGE_strata_392</t>
  </si>
  <si>
    <t>% of HH members (aged 15 and older) who attempted to find a job or start a business in the 30 days prior to data collection (among those not working for pay, not running a business or an income -generating activity, not helping in a family business, and not temporarily absent from a job/income-generating activity in the 7 days prior to data collection), by disability status (at least level 3 in WGSS)</t>
  </si>
  <si>
    <t>% of HH members (aged 15 and older) who attempted to find a job or start a business in the 30 days prior to data collection (among those not working for pay, not running a business or an income -generating activity, not helping in a family business, and not temporarily absent from a job/income-generating activity in the 7 days prior to data collection) , by strata</t>
  </si>
  <si>
    <t>share_accomm_expenditure_strata_403</t>
  </si>
  <si>
    <t>share_communication_expenditure_strata_429</t>
  </si>
  <si>
    <t>share_debt_expenditure_strata_442</t>
  </si>
  <si>
    <t>share_education_expenditure_strata_448</t>
  </si>
  <si>
    <t>share_food_expenditure_strata_398</t>
  </si>
  <si>
    <t>share_health_expenditure_strata_422</t>
  </si>
  <si>
    <t>share_hh_bills_expenditure_strata_408</t>
  </si>
  <si>
    <t>share_hygiene_expenditure_strata_424</t>
  </si>
  <si>
    <t>share_other_expenditure_strata_436</t>
  </si>
  <si>
    <t>share_remittance_expenditure_strata_434</t>
  </si>
  <si>
    <t>SHL01.3a_SM_NO_CONTRACT_WHY_overall_256</t>
  </si>
  <si>
    <t>Reasons for no written documentation to prove occupancy arrangement for accommodation (among those who do not have written documentation)</t>
  </si>
  <si>
    <t>Total number of Ukrainian HH members with chronic illness - statistics , by strata</t>
  </si>
  <si>
    <t>total_expenditure_cat_strata_451</t>
  </si>
  <si>
    <t>total_expenditure_strata_450</t>
  </si>
  <si>
    <t>total_income_strata_475</t>
  </si>
  <si>
    <t>WG.1.5_SS_DIFF_DRESS_overall_53</t>
  </si>
  <si>
    <t>Number of Ukrainian HH members (aged 5 or older) with difficulty with self-care, such as washing all over or dressing</t>
  </si>
  <si>
    <t>WG.1.6_SS_DIFF_COMM_overall_54</t>
  </si>
  <si>
    <t>Number of Ukrainian HH members (aged 5 or older) with difficulty communicating</t>
  </si>
  <si>
    <t>Labels</t>
  </si>
  <si>
    <t xml:space="preserve">Number of respondents dissatisfied with the aid they received by aid type (among those who were dissatisfied with the aid they received in the 3 months prior to data collection) </t>
  </si>
  <si>
    <t xml:space="preserve">Number of respondents dissatisfied with the aid received by reason for dissatisfaction (among those who were dissatisfied with the aid they received in the 3 months prior to data collection) </t>
  </si>
  <si>
    <t xml:space="preserve">Number of HHs by relationship of caregiver to the child outside their nuclear family that they are caring for, among those that are currently caring for a child outside of their nuclear family </t>
  </si>
  <si>
    <t xml:space="preserve">Number of HHs by type of difficulties/problems encountered returning to Moldova after travelling back to Ukraine (among those who reported experiencing difficulties) </t>
  </si>
  <si>
    <t xml:space="preserve">Number of Ukrainian HH members by self-reported barriers to accessing health care in the 30 days prior to data collection or since arrival (among those who were not able to access healthcare when they needed) </t>
  </si>
  <si>
    <t xml:space="preserve">Main reason Ukrainian female HH members ( aged 10 to 55 y.o.) were unable to access sexual and reproductive health services in the 3 months prior to data collection (among female HH members that did not obtain the needed health services) </t>
  </si>
  <si>
    <t xml:space="preserve">Number of households with at least one member by challenges faced due to lack of documentation, among those who reportedly have at least one household member missing one or more identity documents </t>
  </si>
  <si>
    <t xml:space="preserve">Number of HHs dissatisfied with the behavior of aid workers by reason for dissatisfaction (among those dissatisfied) </t>
  </si>
  <si>
    <t xml:space="preserve">Reasons for no written documentation to prove occupancy arrangement for accommodation (among those who do not have written documentation) </t>
  </si>
  <si>
    <t xml:space="preserve">Number of Ukrainian HH members (aged 5 or older) with difficulty with self-care, such as washing all over or dressing </t>
  </si>
  <si>
    <t xml:space="preserve">Number of Ukrainian HH members (aged 5 or older) with difficulty communicating </t>
  </si>
  <si>
    <t>Shelter/Accomodation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</si>
</sst>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yyyy\-mm\-dd;@"/>
  </numFmts>
  <fonts count="24" x14ac:knownFonts="1">
    <font>
      <sz val="11"/>
      <color theme="1"/>
      <name val="Calibri"/>
      <family val="2"/>
      <scheme val="minor"/>
    </font>
    <font>
      <sz val="11"/>
      <color theme="1"/>
      <name val="Calibri"/>
      <family val="2"/>
      <scheme val="minor"/>
    </font>
    <font>
      <u/>
      <sz val="11"/>
      <color theme="10"/>
      <name val="Calibri"/>
      <family val="2"/>
      <scheme val="minor"/>
    </font>
    <font>
      <sz val="11"/>
      <color theme="1"/>
      <name val="Calibri"/>
      <family val="2"/>
      <charset val="238"/>
      <scheme val="minor"/>
    </font>
    <font>
      <u/>
      <sz val="11"/>
      <color theme="10"/>
      <name val="Calibri"/>
      <family val="2"/>
      <charset val="238"/>
      <scheme val="minor"/>
    </font>
    <font>
      <sz val="10"/>
      <color theme="1"/>
      <name val="Arial Narrow"/>
      <family val="2"/>
    </font>
    <font>
      <b/>
      <sz val="10"/>
      <name val="Arial"/>
      <family val="2"/>
    </font>
    <font>
      <sz val="10"/>
      <name val="Arial"/>
      <family val="2"/>
    </font>
    <font>
      <b/>
      <sz val="11"/>
      <color theme="0"/>
      <name val="Arial"/>
      <family val="2"/>
    </font>
    <font>
      <i/>
      <sz val="10"/>
      <name val="Arial"/>
      <family val="2"/>
    </font>
    <font>
      <b/>
      <sz val="26"/>
      <color theme="0"/>
      <name val="Arial"/>
      <family val="2"/>
    </font>
    <font>
      <sz val="11"/>
      <color theme="1"/>
      <name val="Arial"/>
      <family val="2"/>
    </font>
    <font>
      <b/>
      <sz val="11"/>
      <color theme="1"/>
      <name val="Arial"/>
      <family val="2"/>
    </font>
    <font>
      <sz val="11"/>
      <color rgb="FF000000"/>
      <name val="Calibri"/>
      <family val="2"/>
      <scheme val="minor"/>
    </font>
    <font>
      <b/>
      <sz val="12"/>
      <color theme="0"/>
      <name val="Arial"/>
      <family val="2"/>
    </font>
    <font>
      <b/>
      <sz val="11"/>
      <name val="Arial"/>
      <family val="2"/>
    </font>
    <font>
      <sz val="11"/>
      <color rgb="FF000000"/>
      <name val="Arial"/>
      <family val="2"/>
    </font>
    <font>
      <b/>
      <sz val="10"/>
      <color theme="0"/>
      <name val="Arial"/>
      <family val="2"/>
    </font>
    <font>
      <u/>
      <sz val="10"/>
      <color theme="10"/>
      <name val="Arial"/>
      <family val="2"/>
    </font>
    <font>
      <u/>
      <sz val="11"/>
      <color rgb="FF1F4E78"/>
      <name val="Arial"/>
      <family val="2"/>
    </font>
    <font>
      <sz val="11"/>
      <color theme="0"/>
      <name val="Arial"/>
      <family val="2"/>
    </font>
    <font>
      <sz val="11"/>
      <color rgb="FFFF0000"/>
      <name val="Arial"/>
      <family val="2"/>
    </font>
    <font>
      <b/>
      <sz val="11"/>
      <color rgb="FFFFFFFF"/>
      <name val="Arial"/>
      <family val="2"/>
    </font>
    <font>
      <u/>
      <sz val="11"/>
      <color theme="10"/>
      <name val="Arial"/>
      <family val="2"/>
    </font>
  </fonts>
  <fills count="7">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rgb="FF05568B"/>
        <bgColor indexed="64"/>
      </patternFill>
    </fill>
    <fill>
      <patternFill patternType="solid">
        <fgColor rgb="FF05568B"/>
        <bgColor rgb="FFD63F40"/>
      </patternFill>
    </fill>
    <fill>
      <patternFill patternType="solid">
        <fgColor rgb="FFE5E5E5"/>
        <bgColor indexed="64"/>
      </patternFill>
    </fill>
  </fills>
  <borders count="14">
    <border>
      <left/>
      <right/>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rgb="FFFFFFFF"/>
      </left>
      <right style="medium">
        <color indexed="64"/>
      </right>
      <top/>
      <bottom style="medium">
        <color rgb="FFFFFFFF"/>
      </bottom>
      <diagonal/>
    </border>
    <border>
      <left style="medium">
        <color indexed="64"/>
      </left>
      <right style="medium">
        <color rgb="FFFFFFFF"/>
      </right>
      <top style="medium">
        <color rgb="FFFFFFFF"/>
      </top>
      <bottom style="medium">
        <color rgb="FFFFFFFF"/>
      </bottom>
      <diagonal/>
    </border>
    <border>
      <left style="medium">
        <color rgb="FFFFFFFF"/>
      </left>
      <right style="medium">
        <color indexed="64"/>
      </right>
      <top style="medium">
        <color rgb="FFFFFFFF"/>
      </top>
      <bottom style="medium">
        <color rgb="FFFFFFFF"/>
      </bottom>
      <diagonal/>
    </border>
    <border>
      <left style="thin">
        <color rgb="FFFFFFFF"/>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rgb="FFBFBFBF"/>
      </left>
      <right style="thin">
        <color rgb="FFBFBFBF"/>
      </right>
      <top style="thin">
        <color rgb="FFBFBFBF"/>
      </top>
      <bottom style="thin">
        <color rgb="FFBFBFBF"/>
      </bottom>
      <diagonal/>
    </border>
  </borders>
  <cellStyleXfs count="7">
    <xf numFmtId="0" fontId="0" fillId="0" borderId="0"/>
    <xf numFmtId="0" fontId="2" fillId="0" borderId="0" applyNumberFormat="0" applyFill="0" applyBorder="0" applyAlignment="0" applyProtection="0"/>
    <xf numFmtId="0" fontId="3" fillId="0" borderId="0"/>
    <xf numFmtId="0" fontId="4" fillId="0" borderId="0" applyNumberFormat="0" applyFill="0" applyBorder="0" applyAlignment="0" applyProtection="0"/>
    <xf numFmtId="0" fontId="1" fillId="0" borderId="0"/>
    <xf numFmtId="0" fontId="5" fillId="0" borderId="0"/>
    <xf numFmtId="0" fontId="13" fillId="0" borderId="0"/>
  </cellStyleXfs>
  <cellXfs count="55">
    <xf numFmtId="0" fontId="0" fillId="0" borderId="0" xfId="0"/>
    <xf numFmtId="0" fontId="6" fillId="0" borderId="8" xfId="2" applyFont="1" applyBorder="1" applyAlignment="1">
      <alignment vertical="top" wrapText="1"/>
    </xf>
    <xf numFmtId="0" fontId="7" fillId="0" borderId="9" xfId="2" applyFont="1" applyBorder="1" applyAlignment="1">
      <alignment horizontal="left" vertical="top" wrapText="1"/>
    </xf>
    <xf numFmtId="0" fontId="9" fillId="0" borderId="9" xfId="2" applyFont="1" applyBorder="1" applyAlignment="1">
      <alignment horizontal="left" vertical="top" wrapText="1"/>
    </xf>
    <xf numFmtId="0" fontId="6" fillId="6" borderId="8" xfId="0" applyFont="1" applyFill="1" applyBorder="1" applyAlignment="1">
      <alignment vertical="top" wrapText="1"/>
    </xf>
    <xf numFmtId="0" fontId="7" fillId="6" borderId="6" xfId="2" applyFont="1" applyFill="1" applyBorder="1" applyAlignment="1">
      <alignment horizontal="left" vertical="top" wrapText="1"/>
    </xf>
    <xf numFmtId="0" fontId="9" fillId="6" borderId="6" xfId="2" applyFont="1" applyFill="1" applyBorder="1" applyAlignment="1">
      <alignment horizontal="left" vertical="top" wrapText="1"/>
    </xf>
    <xf numFmtId="0" fontId="8" fillId="5" borderId="5" xfId="2" applyFont="1" applyFill="1" applyBorder="1" applyAlignment="1">
      <alignment horizontal="left" vertical="center" wrapText="1"/>
    </xf>
    <xf numFmtId="0" fontId="8" fillId="5" borderId="7" xfId="2" applyFont="1" applyFill="1" applyBorder="1" applyAlignment="1">
      <alignment horizontal="left" vertical="center" wrapText="1"/>
    </xf>
    <xf numFmtId="0" fontId="11" fillId="0" borderId="12" xfId="0" applyFont="1" applyBorder="1"/>
    <xf numFmtId="0" fontId="11" fillId="0" borderId="12" xfId="0" applyFont="1" applyBorder="1" applyAlignment="1">
      <alignment horizontal="center" vertical="center"/>
    </xf>
    <xf numFmtId="0" fontId="12" fillId="0" borderId="12" xfId="0" applyFont="1" applyBorder="1" applyAlignment="1">
      <alignment vertical="center"/>
    </xf>
    <xf numFmtId="0" fontId="12" fillId="0" borderId="12" xfId="0" applyFont="1" applyBorder="1" applyAlignment="1">
      <alignment horizontal="center" vertical="center"/>
    </xf>
    <xf numFmtId="0" fontId="8" fillId="4" borderId="11" xfId="0" applyFont="1" applyFill="1" applyBorder="1" applyAlignment="1">
      <alignment horizontal="left" vertical="center" wrapText="1"/>
    </xf>
    <xf numFmtId="0" fontId="8" fillId="4" borderId="12" xfId="0" applyFont="1" applyFill="1" applyBorder="1" applyAlignment="1">
      <alignment horizontal="left" vertical="center" wrapText="1"/>
    </xf>
    <xf numFmtId="0" fontId="15" fillId="0" borderId="13" xfId="6" applyFont="1" applyBorder="1" applyAlignment="1">
      <alignment horizontal="left" vertical="center"/>
    </xf>
    <xf numFmtId="0" fontId="11" fillId="0" borderId="0" xfId="0" applyFont="1"/>
    <xf numFmtId="0" fontId="16" fillId="0" borderId="13" xfId="6" applyFont="1" applyBorder="1" applyAlignment="1">
      <alignment vertical="center" wrapText="1"/>
    </xf>
    <xf numFmtId="0" fontId="11" fillId="2" borderId="0" xfId="2" applyFont="1" applyFill="1"/>
    <xf numFmtId="0" fontId="11" fillId="0" borderId="0" xfId="2" applyFont="1"/>
    <xf numFmtId="0" fontId="6" fillId="6" borderId="8" xfId="2" applyFont="1" applyFill="1" applyBorder="1" applyAlignment="1">
      <alignment vertical="top" wrapText="1"/>
    </xf>
    <xf numFmtId="0" fontId="9" fillId="6" borderId="9" xfId="2" applyFont="1" applyFill="1" applyBorder="1" applyAlignment="1">
      <alignment horizontal="left" vertical="top" wrapText="1"/>
    </xf>
    <xf numFmtId="0" fontId="17" fillId="5" borderId="5" xfId="2" applyFont="1" applyFill="1" applyBorder="1" applyAlignment="1">
      <alignment vertical="top" wrapText="1"/>
    </xf>
    <xf numFmtId="0" fontId="17" fillId="5" borderId="10" xfId="2" applyFont="1" applyFill="1" applyBorder="1" applyAlignment="1">
      <alignment horizontal="left" vertical="top" wrapText="1"/>
    </xf>
    <xf numFmtId="0" fontId="18" fillId="6" borderId="8" xfId="1" applyFont="1" applyFill="1" applyBorder="1" applyAlignment="1">
      <alignment vertical="top" wrapText="1"/>
    </xf>
    <xf numFmtId="0" fontId="18" fillId="0" borderId="5" xfId="1" applyFont="1" applyFill="1" applyBorder="1"/>
    <xf numFmtId="0" fontId="18" fillId="0" borderId="8" xfId="1" applyFont="1" applyFill="1" applyBorder="1" applyAlignment="1">
      <alignment vertical="top" wrapText="1"/>
    </xf>
    <xf numFmtId="0" fontId="9" fillId="0" borderId="6" xfId="2" applyFont="1" applyBorder="1" applyAlignment="1">
      <alignment horizontal="left" vertical="top" wrapText="1"/>
    </xf>
    <xf numFmtId="0" fontId="11" fillId="0" borderId="0" xfId="2" applyFont="1" applyAlignment="1">
      <alignment horizontal="center"/>
    </xf>
    <xf numFmtId="0" fontId="8" fillId="4" borderId="0" xfId="0" applyFont="1" applyFill="1" applyAlignment="1">
      <alignment horizontal="left" vertical="center"/>
    </xf>
    <xf numFmtId="164" fontId="11" fillId="0" borderId="0" xfId="0" applyNumberFormat="1" applyFont="1"/>
    <xf numFmtId="0" fontId="11" fillId="3" borderId="0" xfId="0" applyFont="1" applyFill="1"/>
    <xf numFmtId="0" fontId="11" fillId="4" borderId="0" xfId="0" applyFont="1" applyFill="1" applyAlignment="1">
      <alignment horizontal="center"/>
    </xf>
    <xf numFmtId="0" fontId="11" fillId="0" borderId="0" xfId="0" applyFont="1" applyAlignment="1">
      <alignment vertical="top" wrapText="1"/>
    </xf>
    <xf numFmtId="0" fontId="11" fillId="0" borderId="0" xfId="0" applyFont="1" applyAlignment="1">
      <alignment wrapText="1"/>
    </xf>
    <xf numFmtId="0" fontId="8" fillId="4" borderId="0" xfId="0" applyFont="1" applyFill="1" applyAlignment="1">
      <alignment horizontal="center" vertical="center" wrapText="1"/>
    </xf>
    <xf numFmtId="0" fontId="11" fillId="4" borderId="0" xfId="2" applyFont="1" applyFill="1"/>
    <xf numFmtId="0" fontId="12" fillId="0" borderId="0" xfId="2" applyFont="1"/>
    <xf numFmtId="0" fontId="11" fillId="4" borderId="0" xfId="4" applyFont="1" applyFill="1"/>
    <xf numFmtId="0" fontId="11" fillId="0" borderId="0" xfId="5" applyFont="1"/>
    <xf numFmtId="0" fontId="16" fillId="0" borderId="0" xfId="5" applyFont="1" applyAlignment="1">
      <alignment wrapText="1"/>
    </xf>
    <xf numFmtId="0" fontId="11" fillId="0" borderId="0" xfId="4" applyFont="1"/>
    <xf numFmtId="0" fontId="20" fillId="0" borderId="0" xfId="4" applyFont="1"/>
    <xf numFmtId="0" fontId="16" fillId="0" borderId="0" xfId="5" applyFont="1"/>
    <xf numFmtId="0" fontId="11" fillId="0" borderId="0" xfId="5" applyFont="1" applyAlignment="1">
      <alignment wrapText="1"/>
    </xf>
    <xf numFmtId="0" fontId="8" fillId="4" borderId="0" xfId="2" applyFont="1" applyFill="1" applyAlignment="1">
      <alignment horizontal="center" vertical="center" wrapText="1"/>
    </xf>
    <xf numFmtId="0" fontId="22" fillId="4" borderId="0" xfId="2" applyFont="1" applyFill="1" applyAlignment="1">
      <alignment horizontal="center" vertical="center" wrapText="1"/>
    </xf>
    <xf numFmtId="0" fontId="20" fillId="4" borderId="0" xfId="5" applyFont="1" applyFill="1" applyAlignment="1">
      <alignment vertical="center"/>
    </xf>
    <xf numFmtId="0" fontId="20" fillId="0" borderId="0" xfId="5" applyFont="1" applyAlignment="1">
      <alignment vertical="center"/>
    </xf>
    <xf numFmtId="0" fontId="10" fillId="4" borderId="3" xfId="2" applyFont="1" applyFill="1" applyBorder="1" applyAlignment="1">
      <alignment horizontal="left" vertical="top" wrapText="1"/>
    </xf>
    <xf numFmtId="0" fontId="10" fillId="4" borderId="4" xfId="2" applyFont="1" applyFill="1" applyBorder="1" applyAlignment="1">
      <alignment horizontal="left" vertical="top" wrapText="1"/>
    </xf>
    <xf numFmtId="0" fontId="14" fillId="4" borderId="13" xfId="2" applyFont="1" applyFill="1" applyBorder="1" applyAlignment="1">
      <alignment horizontal="center" vertical="center" wrapText="1"/>
    </xf>
    <xf numFmtId="0" fontId="8" fillId="4" borderId="1" xfId="2" applyFont="1" applyFill="1" applyBorder="1" applyAlignment="1">
      <alignment horizontal="center" vertical="center" wrapText="1"/>
    </xf>
    <xf numFmtId="0" fontId="8" fillId="4" borderId="2" xfId="2" applyFont="1" applyFill="1" applyBorder="1" applyAlignment="1">
      <alignment horizontal="center" vertical="center" wrapText="1"/>
    </xf>
    <xf numFmtId="0" fontId="23" fillId="0" borderId="0" xfId="0" applyFont="1"/>
  </cellXfs>
  <cellStyles count="7">
    <cellStyle name="Hyperlink" xfId="1" builtinId="8"/>
    <cellStyle name="Hyperlink 2" xfId="3" xr:uid="{B244DB48-A280-4DBC-8F5F-3448BA7FC567}"/>
    <cellStyle name="Normal" xfId="0" builtinId="0"/>
    <cellStyle name="Normal 2" xfId="2" xr:uid="{C2C42AC3-E4B3-4D34-AC2F-1B3C8304CBA1}"/>
    <cellStyle name="Normal 2 2" xfId="4" xr:uid="{317973FA-7A5A-40D2-9C27-468FF4B6DA26}"/>
    <cellStyle name="Normal 3" xfId="6" xr:uid="{0BD1F318-CF51-4A26-BE8F-7759884B65C2}"/>
    <cellStyle name="Normal 5" xfId="5" xr:uid="{B8F3562B-890C-4B7A-B6D6-ABE0AC623853}"/>
  </cellStyles>
  <dxfs count="3">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2"/>
      <tableStyleElement type="headerRow" dxfId="1"/>
    </tableStyle>
  </tableStyles>
  <colors>
    <mruColors>
      <color rgb="FFBFBFBF"/>
      <color rgb="FFA4181B"/>
      <color rgb="FFEE8E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F9872-CAC5-4B48-A4F9-C6FB8B4EE4C7}">
  <sheetPr>
    <tabColor rgb="FF05568B"/>
  </sheetPr>
  <dimension ref="A1:E23"/>
  <sheetViews>
    <sheetView tabSelected="1" zoomScaleNormal="100" workbookViewId="0">
      <pane ySplit="1" topLeftCell="A2" activePane="bottomLeft" state="frozen"/>
      <selection pane="bottomLeft" sqref="A1:B1"/>
    </sheetView>
  </sheetViews>
  <sheetFormatPr defaultColWidth="8.6640625" defaultRowHeight="13.8" x14ac:dyDescent="0.25"/>
  <cols>
    <col min="1" max="1" width="34.6640625" style="18" customWidth="1"/>
    <col min="2" max="2" width="98.109375" style="18" customWidth="1"/>
    <col min="3" max="16384" width="8.6640625" style="18"/>
  </cols>
  <sheetData>
    <row r="1" spans="1:5" ht="74.400000000000006" customHeight="1" x14ac:dyDescent="0.25">
      <c r="A1" s="49" t="s">
        <v>13185</v>
      </c>
      <c r="B1" s="50"/>
    </row>
    <row r="2" spans="1:5" ht="21" customHeight="1" thickBot="1" x14ac:dyDescent="0.3">
      <c r="A2" s="7" t="s">
        <v>0</v>
      </c>
      <c r="B2" s="8" t="s">
        <v>1</v>
      </c>
    </row>
    <row r="3" spans="1:5" ht="180" customHeight="1" thickBot="1" x14ac:dyDescent="0.3">
      <c r="A3" s="4" t="s">
        <v>2</v>
      </c>
      <c r="B3" s="5" t="s">
        <v>3</v>
      </c>
    </row>
    <row r="4" spans="1:5" ht="317.39999999999998" customHeight="1" x14ac:dyDescent="0.25">
      <c r="A4" s="1" t="s">
        <v>4</v>
      </c>
      <c r="B4" s="2" t="s">
        <v>5</v>
      </c>
    </row>
    <row r="5" spans="1:5" ht="19.2" customHeight="1" thickBot="1" x14ac:dyDescent="0.3">
      <c r="A5" s="4" t="s">
        <v>6</v>
      </c>
      <c r="B5" s="5" t="s">
        <v>7</v>
      </c>
    </row>
    <row r="6" spans="1:5" ht="409.2" customHeight="1" thickBot="1" x14ac:dyDescent="0.3">
      <c r="A6" s="1" t="s">
        <v>8</v>
      </c>
      <c r="B6" s="2" t="s">
        <v>9</v>
      </c>
    </row>
    <row r="7" spans="1:5" ht="115.2" customHeight="1" thickBot="1" x14ac:dyDescent="0.3">
      <c r="A7" s="4" t="s">
        <v>10</v>
      </c>
      <c r="B7" s="2" t="s">
        <v>11</v>
      </c>
    </row>
    <row r="8" spans="1:5" ht="66.599999999999994" thickBot="1" x14ac:dyDescent="0.3">
      <c r="A8" s="1" t="s">
        <v>12</v>
      </c>
      <c r="B8" s="2" t="s">
        <v>13</v>
      </c>
    </row>
    <row r="9" spans="1:5" ht="84.6" customHeight="1" thickBot="1" x14ac:dyDescent="0.3">
      <c r="A9" s="4" t="s">
        <v>14</v>
      </c>
      <c r="B9" s="5" t="s">
        <v>15</v>
      </c>
    </row>
    <row r="10" spans="1:5" ht="250.2" customHeight="1" thickBot="1" x14ac:dyDescent="0.3">
      <c r="A10" s="1" t="s">
        <v>16</v>
      </c>
      <c r="B10" s="2" t="s">
        <v>13184</v>
      </c>
      <c r="E10" s="19"/>
    </row>
    <row r="11" spans="1:5" ht="40.200000000000003" thickBot="1" x14ac:dyDescent="0.3">
      <c r="A11" s="20" t="s">
        <v>17</v>
      </c>
      <c r="B11" s="21" t="s">
        <v>18</v>
      </c>
    </row>
    <row r="12" spans="1:5" ht="14.4" thickBot="1" x14ac:dyDescent="0.3">
      <c r="A12" s="22" t="s">
        <v>19</v>
      </c>
      <c r="B12" s="23" t="s">
        <v>1</v>
      </c>
    </row>
    <row r="13" spans="1:5" ht="14.4" thickBot="1" x14ac:dyDescent="0.3">
      <c r="A13" s="24" t="s">
        <v>20</v>
      </c>
      <c r="B13" s="6" t="s">
        <v>21</v>
      </c>
    </row>
    <row r="14" spans="1:5" ht="14.4" thickBot="1" x14ac:dyDescent="0.3">
      <c r="A14" s="25" t="s">
        <v>22</v>
      </c>
      <c r="B14" s="3" t="s">
        <v>23</v>
      </c>
    </row>
    <row r="15" spans="1:5" ht="14.4" thickBot="1" x14ac:dyDescent="0.3">
      <c r="A15" s="24" t="s">
        <v>13867</v>
      </c>
      <c r="B15" s="6" t="s">
        <v>13868</v>
      </c>
    </row>
    <row r="16" spans="1:5" s="19" customFormat="1" ht="14.4" thickBot="1" x14ac:dyDescent="0.3">
      <c r="A16" s="26" t="s">
        <v>24</v>
      </c>
      <c r="B16" s="27" t="s">
        <v>25</v>
      </c>
    </row>
    <row r="17" spans="1:2" ht="14.4" thickBot="1" x14ac:dyDescent="0.3">
      <c r="A17" s="24" t="s">
        <v>26</v>
      </c>
      <c r="B17" s="6" t="s">
        <v>27</v>
      </c>
    </row>
    <row r="18" spans="1:2" s="19" customFormat="1" ht="40.200000000000003" thickBot="1" x14ac:dyDescent="0.3">
      <c r="A18" s="26" t="s">
        <v>28</v>
      </c>
      <c r="B18" s="27" t="s">
        <v>29</v>
      </c>
    </row>
    <row r="19" spans="1:2" ht="14.4" thickBot="1" x14ac:dyDescent="0.3">
      <c r="A19" s="24" t="s">
        <v>30</v>
      </c>
      <c r="B19" s="6" t="s">
        <v>31</v>
      </c>
    </row>
    <row r="20" spans="1:2" s="19" customFormat="1" ht="14.4" thickBot="1" x14ac:dyDescent="0.3">
      <c r="A20" s="26" t="s">
        <v>32</v>
      </c>
      <c r="B20" s="27" t="s">
        <v>33</v>
      </c>
    </row>
    <row r="21" spans="1:2" ht="14.4" thickBot="1" x14ac:dyDescent="0.3">
      <c r="A21" s="24" t="s">
        <v>34</v>
      </c>
      <c r="B21" s="6" t="s">
        <v>35</v>
      </c>
    </row>
    <row r="22" spans="1:2" s="19" customFormat="1" ht="14.4" thickBot="1" x14ac:dyDescent="0.3">
      <c r="A22" s="26" t="s">
        <v>36</v>
      </c>
      <c r="B22" s="27" t="s">
        <v>37</v>
      </c>
    </row>
    <row r="23" spans="1:2" ht="14.4" thickBot="1" x14ac:dyDescent="0.3">
      <c r="A23" s="24" t="s">
        <v>38</v>
      </c>
      <c r="B23" s="6" t="s">
        <v>39</v>
      </c>
    </row>
  </sheetData>
  <mergeCells count="1">
    <mergeCell ref="A1:B1"/>
  </mergeCells>
  <hyperlinks>
    <hyperlink ref="A22" location="Clean_data_HH_level!A1" display="Clean_data_HH_level!A1" xr:uid="{09E55363-C1B1-4360-976A-158DA04BB8A9}"/>
    <hyperlink ref="A23" location="Clean_data_IND_level!A1" display="Clean_data_IND_level!A1" xr:uid="{9FB5D1EC-D102-4A80-A0D5-0FFE8FCEB381}"/>
    <hyperlink ref="A17" location="R_file_directory!A1" display="R_file_directory" xr:uid="{44F6FDCA-2D25-4FCB-AE8C-DF777C6A1BCE}"/>
    <hyperlink ref="A21" location="Sampling!A1" display="Sampling!A1" xr:uid="{9F83D33A-6A96-4B94-B78D-48E14E51EB5C}"/>
    <hyperlink ref="A18" location="Deviations_from_ToR!A1" display="Deviations_from_ToR" xr:uid="{A25A0B1F-F8B4-4A3E-8B0F-84A43D1365FD}"/>
    <hyperlink ref="A13" location="Table_of_contents!A1" display="Table_of_contents" xr:uid="{B6DFD198-1EB4-4A94-8BE4-2434D799775C}"/>
    <hyperlink ref="A14" location="Data_Analysis!A1" display="Data_Analysis" xr:uid="{9995F373-0BCE-449B-9C96-516B3FD637A6}"/>
    <hyperlink ref="A16" location="Analysis_variables!A1" display="Analysis_variables" xr:uid="{C538096D-C9F5-4828-956A-5251024BD1BA}"/>
    <hyperlink ref="A19" location="Kobo_survey!A1" display="Kobo survey" xr:uid="{54853A59-13E3-4F58-8780-9FAB3B67CF59}"/>
    <hyperlink ref="A20" location="Kobo_choices!A1" display="Kobo choices" xr:uid="{04717F06-F8A3-4F20-9D34-3F5C5EC8D0A0}"/>
    <hyperlink ref="A15" location="'MDA Country level indicators'!R1C1" display="MDA country level indicators" xr:uid="{42C47822-CACA-46C0-9B7B-BD21A68F3CC9}"/>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4BD5F-6904-4B0B-A067-B3F9770330DD}">
  <dimension ref="A1:I6"/>
  <sheetViews>
    <sheetView workbookViewId="0">
      <pane ySplit="1" topLeftCell="A2" activePane="bottomLeft" state="frozen"/>
      <selection pane="bottomLeft"/>
    </sheetView>
  </sheetViews>
  <sheetFormatPr defaultColWidth="8.88671875" defaultRowHeight="13.8" x14ac:dyDescent="0.25"/>
  <cols>
    <col min="1" max="1" width="24.33203125" style="19" customWidth="1"/>
    <col min="2" max="2" width="21.6640625" style="19" customWidth="1"/>
    <col min="3" max="4" width="14.6640625" style="19" customWidth="1"/>
    <col min="5" max="5" width="13.44140625" style="19" customWidth="1"/>
    <col min="6" max="8" width="8.88671875" style="19"/>
    <col min="9" max="9" width="27" style="19" customWidth="1"/>
    <col min="10" max="16384" width="8.88671875" style="19"/>
  </cols>
  <sheetData>
    <row r="1" spans="1:9" s="28" customFormat="1" x14ac:dyDescent="0.25">
      <c r="A1" s="13" t="s">
        <v>13178</v>
      </c>
      <c r="B1" s="13" t="s">
        <v>13179</v>
      </c>
      <c r="C1" s="13" t="s">
        <v>13180</v>
      </c>
      <c r="D1" s="13" t="s">
        <v>13181</v>
      </c>
      <c r="E1" s="14" t="s">
        <v>13182</v>
      </c>
      <c r="F1" s="16"/>
      <c r="G1" s="16"/>
      <c r="H1" s="16"/>
      <c r="I1" s="16"/>
    </row>
    <row r="2" spans="1:9" x14ac:dyDescent="0.25">
      <c r="A2" s="9" t="s">
        <v>478</v>
      </c>
      <c r="B2" s="10">
        <v>7173</v>
      </c>
      <c r="C2" s="10">
        <v>275</v>
      </c>
      <c r="D2" s="10">
        <v>276</v>
      </c>
      <c r="E2" s="10">
        <f>(B2/$B$4)/(D2/$D$4)</f>
        <v>1.1906835507495992</v>
      </c>
      <c r="F2" s="16"/>
      <c r="G2" s="16"/>
      <c r="H2" s="16"/>
      <c r="I2" s="16"/>
    </row>
    <row r="3" spans="1:9" x14ac:dyDescent="0.25">
      <c r="A3" s="9" t="s">
        <v>482</v>
      </c>
      <c r="B3" s="10">
        <v>4439</v>
      </c>
      <c r="C3" s="10">
        <v>250</v>
      </c>
      <c r="D3" s="10">
        <v>256</v>
      </c>
      <c r="E3" s="10">
        <f>(B3/$B$4)/(D3/$D$4)</f>
        <v>0.79441929684808821</v>
      </c>
      <c r="F3" s="16"/>
      <c r="G3" s="16"/>
      <c r="H3" s="16"/>
      <c r="I3" s="16"/>
    </row>
    <row r="4" spans="1:9" x14ac:dyDescent="0.25">
      <c r="A4" s="11" t="s">
        <v>13183</v>
      </c>
      <c r="B4" s="12">
        <f>SUM(B2:B3)</f>
        <v>11612</v>
      </c>
      <c r="C4" s="12">
        <f>SUM(C2:C3)</f>
        <v>525</v>
      </c>
      <c r="D4" s="12">
        <f>SUM(D2:D3)</f>
        <v>532</v>
      </c>
      <c r="E4" s="12">
        <f>SUM(E2:E3)</f>
        <v>1.9851028475976875</v>
      </c>
      <c r="F4" s="16"/>
      <c r="G4" s="16"/>
      <c r="H4" s="16"/>
      <c r="I4" s="16"/>
    </row>
    <row r="5" spans="1:9" x14ac:dyDescent="0.25">
      <c r="A5" s="16"/>
      <c r="B5" s="16"/>
      <c r="C5" s="16"/>
      <c r="D5" s="16"/>
      <c r="E5" s="16"/>
      <c r="F5" s="16"/>
      <c r="G5" s="16"/>
      <c r="H5" s="16"/>
      <c r="I5" s="16"/>
    </row>
    <row r="6" spans="1:9" x14ac:dyDescent="0.25">
      <c r="A6" s="16"/>
      <c r="B6" s="16"/>
      <c r="C6" s="16"/>
      <c r="D6" s="16"/>
      <c r="E6" s="16"/>
      <c r="F6" s="16"/>
      <c r="G6" s="16"/>
      <c r="H6" s="16"/>
      <c r="I6" s="16"/>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2CF50-371D-4AC3-AEFA-B009DCEF1B54}">
  <sheetPr>
    <tabColor theme="0" tint="-0.249977111117893"/>
  </sheetPr>
  <dimension ref="A1:AEQ1129"/>
  <sheetViews>
    <sheetView workbookViewId="0">
      <pane ySplit="1" topLeftCell="A2" activePane="bottomLeft" state="frozen"/>
      <selection pane="bottomLeft"/>
    </sheetView>
  </sheetViews>
  <sheetFormatPr defaultColWidth="11.44140625" defaultRowHeight="13.8" x14ac:dyDescent="0.25"/>
  <cols>
    <col min="1" max="16384" width="11.44140625" style="16"/>
  </cols>
  <sheetData>
    <row r="1" spans="1:823" s="29" customFormat="1" x14ac:dyDescent="0.3">
      <c r="A1" s="29" t="s">
        <v>2139</v>
      </c>
      <c r="B1" s="29" t="s">
        <v>8165</v>
      </c>
      <c r="C1" s="29" t="s">
        <v>2153</v>
      </c>
      <c r="D1" s="29" t="s">
        <v>2167</v>
      </c>
      <c r="E1" s="29" t="s">
        <v>2015</v>
      </c>
      <c r="F1" s="29" t="s">
        <v>2195</v>
      </c>
      <c r="G1" s="29" t="s">
        <v>1989</v>
      </c>
      <c r="H1" s="29" t="s">
        <v>2210</v>
      </c>
      <c r="I1" s="29" t="s">
        <v>2216</v>
      </c>
      <c r="J1" s="29" t="s">
        <v>2220</v>
      </c>
      <c r="K1" s="29" t="s">
        <v>2234</v>
      </c>
      <c r="L1" s="29" t="s">
        <v>2239</v>
      </c>
      <c r="M1" s="29" t="s">
        <v>2242</v>
      </c>
      <c r="N1" s="29" t="s">
        <v>8166</v>
      </c>
      <c r="O1" s="29" t="s">
        <v>8167</v>
      </c>
      <c r="P1" s="29" t="s">
        <v>8168</v>
      </c>
      <c r="Q1" s="29" t="s">
        <v>8169</v>
      </c>
      <c r="R1" s="29" t="s">
        <v>8170</v>
      </c>
      <c r="S1" s="29" t="s">
        <v>8171</v>
      </c>
      <c r="T1" s="29" t="s">
        <v>8172</v>
      </c>
      <c r="U1" s="29" t="s">
        <v>8173</v>
      </c>
      <c r="V1" s="29" t="s">
        <v>8174</v>
      </c>
      <c r="W1" s="29" t="s">
        <v>8175</v>
      </c>
      <c r="X1" s="29" t="s">
        <v>8176</v>
      </c>
      <c r="Y1" s="29" t="s">
        <v>2251</v>
      </c>
      <c r="Z1" s="29" t="s">
        <v>2254</v>
      </c>
      <c r="AA1" s="29" t="s">
        <v>2263</v>
      </c>
      <c r="AB1" s="29" t="s">
        <v>2005</v>
      </c>
      <c r="AC1" s="29" t="s">
        <v>2877</v>
      </c>
      <c r="AD1" s="29" t="s">
        <v>2879</v>
      </c>
      <c r="AE1" s="29" t="s">
        <v>2881</v>
      </c>
      <c r="AF1" s="29" t="s">
        <v>2883</v>
      </c>
      <c r="AG1" s="29" t="s">
        <v>2885</v>
      </c>
      <c r="AH1" s="29" t="s">
        <v>2887</v>
      </c>
      <c r="AI1" s="29" t="s">
        <v>2889</v>
      </c>
      <c r="AJ1" s="29" t="s">
        <v>2891</v>
      </c>
      <c r="AK1" s="29" t="s">
        <v>2893</v>
      </c>
      <c r="AL1" s="29" t="s">
        <v>2900</v>
      </c>
      <c r="AM1" s="29" t="s">
        <v>2912</v>
      </c>
      <c r="AN1" s="29" t="s">
        <v>757</v>
      </c>
      <c r="AO1" s="29" t="s">
        <v>2923</v>
      </c>
      <c r="AP1" s="29" t="s">
        <v>2017</v>
      </c>
      <c r="AQ1" s="29" t="s">
        <v>2933</v>
      </c>
      <c r="AR1" s="29" t="s">
        <v>2936</v>
      </c>
      <c r="AS1" s="29" t="s">
        <v>2944</v>
      </c>
      <c r="AT1" s="29" t="s">
        <v>8177</v>
      </c>
      <c r="AU1" s="29" t="s">
        <v>8178</v>
      </c>
      <c r="AV1" s="29" t="s">
        <v>8179</v>
      </c>
      <c r="AW1" s="29" t="s">
        <v>8180</v>
      </c>
      <c r="AX1" s="29" t="s">
        <v>8181</v>
      </c>
      <c r="AY1" s="29" t="s">
        <v>8182</v>
      </c>
      <c r="AZ1" s="29" t="s">
        <v>8183</v>
      </c>
      <c r="BA1" s="29" t="s">
        <v>2952</v>
      </c>
      <c r="BB1" s="29" t="s">
        <v>2960</v>
      </c>
      <c r="BC1" s="29" t="s">
        <v>2969</v>
      </c>
      <c r="BD1" s="29" t="s">
        <v>2978</v>
      </c>
      <c r="BE1" s="29" t="s">
        <v>2020</v>
      </c>
      <c r="BF1" s="29" t="s">
        <v>2991</v>
      </c>
      <c r="BG1" s="29" t="s">
        <v>2997</v>
      </c>
      <c r="BH1" s="29" t="s">
        <v>8184</v>
      </c>
      <c r="BI1" s="29" t="s">
        <v>8185</v>
      </c>
      <c r="BJ1" s="29" t="s">
        <v>8186</v>
      </c>
      <c r="BK1" s="29" t="s">
        <v>8187</v>
      </c>
      <c r="BL1" s="29" t="s">
        <v>8188</v>
      </c>
      <c r="BM1" s="29" t="s">
        <v>8189</v>
      </c>
      <c r="BN1" s="29" t="s">
        <v>8190</v>
      </c>
      <c r="BO1" s="29" t="s">
        <v>8191</v>
      </c>
      <c r="BP1" s="29" t="s">
        <v>8192</v>
      </c>
      <c r="BQ1" s="29" t="s">
        <v>8193</v>
      </c>
      <c r="BR1" s="29" t="s">
        <v>8194</v>
      </c>
      <c r="BS1" s="29" t="s">
        <v>8195</v>
      </c>
      <c r="BT1" s="29" t="s">
        <v>8196</v>
      </c>
      <c r="BU1" s="29" t="s">
        <v>3003</v>
      </c>
      <c r="BV1" s="29" t="s">
        <v>3010</v>
      </c>
      <c r="BW1" s="29" t="s">
        <v>8197</v>
      </c>
      <c r="BX1" s="29" t="s">
        <v>8198</v>
      </c>
      <c r="BY1" s="29" t="s">
        <v>8199</v>
      </c>
      <c r="BZ1" s="29" t="s">
        <v>8200</v>
      </c>
      <c r="CA1" s="29" t="s">
        <v>8201</v>
      </c>
      <c r="CB1" s="29" t="s">
        <v>8202</v>
      </c>
      <c r="CC1" s="29" t="s">
        <v>8203</v>
      </c>
      <c r="CD1" s="29" t="s">
        <v>8204</v>
      </c>
      <c r="CE1" s="29" t="s">
        <v>8205</v>
      </c>
      <c r="CF1" s="29" t="s">
        <v>8206</v>
      </c>
      <c r="CG1" s="29" t="s">
        <v>8207</v>
      </c>
      <c r="CH1" s="29" t="s">
        <v>8208</v>
      </c>
      <c r="CI1" s="29" t="s">
        <v>8209</v>
      </c>
      <c r="CJ1" s="29" t="s">
        <v>8210</v>
      </c>
      <c r="CK1" s="29" t="s">
        <v>8211</v>
      </c>
      <c r="CL1" s="29" t="s">
        <v>3015</v>
      </c>
      <c r="CM1" s="29" t="s">
        <v>3022</v>
      </c>
      <c r="CN1" s="29" t="s">
        <v>3026</v>
      </c>
      <c r="CO1" s="29" t="s">
        <v>3030</v>
      </c>
      <c r="CP1" s="29" t="s">
        <v>3039</v>
      </c>
      <c r="CQ1" s="29" t="s">
        <v>3047</v>
      </c>
      <c r="CR1" s="29" t="s">
        <v>8212</v>
      </c>
      <c r="CS1" s="29" t="s">
        <v>8213</v>
      </c>
      <c r="CT1" s="29" t="s">
        <v>8214</v>
      </c>
      <c r="CU1" s="29" t="s">
        <v>8215</v>
      </c>
      <c r="CV1" s="29" t="s">
        <v>8216</v>
      </c>
      <c r="CW1" s="29" t="s">
        <v>8217</v>
      </c>
      <c r="CX1" s="29" t="s">
        <v>8218</v>
      </c>
      <c r="CY1" s="29" t="s">
        <v>8219</v>
      </c>
      <c r="CZ1" s="29" t="s">
        <v>8220</v>
      </c>
      <c r="DA1" s="29" t="s">
        <v>3054</v>
      </c>
      <c r="DB1" s="29" t="s">
        <v>3058</v>
      </c>
      <c r="DC1" s="29" t="s">
        <v>8221</v>
      </c>
      <c r="DD1" s="29" t="s">
        <v>8222</v>
      </c>
      <c r="DE1" s="29" t="s">
        <v>8223</v>
      </c>
      <c r="DF1" s="29" t="s">
        <v>8224</v>
      </c>
      <c r="DG1" s="29" t="s">
        <v>8225</v>
      </c>
      <c r="DH1" s="29" t="s">
        <v>8226</v>
      </c>
      <c r="DI1" s="29" t="s">
        <v>8227</v>
      </c>
      <c r="DJ1" s="29" t="s">
        <v>8228</v>
      </c>
      <c r="DK1" s="29" t="s">
        <v>8229</v>
      </c>
      <c r="DL1" s="29" t="s">
        <v>3064</v>
      </c>
      <c r="DM1" s="29" t="s">
        <v>8230</v>
      </c>
      <c r="DN1" s="29" t="s">
        <v>8231</v>
      </c>
      <c r="DO1" s="29" t="s">
        <v>8232</v>
      </c>
      <c r="DP1" s="29" t="s">
        <v>8233</v>
      </c>
      <c r="DQ1" s="29" t="s">
        <v>8234</v>
      </c>
      <c r="DR1" s="29" t="s">
        <v>8235</v>
      </c>
      <c r="DS1" s="29" t="s">
        <v>8236</v>
      </c>
      <c r="DT1" s="29" t="s">
        <v>8237</v>
      </c>
      <c r="DU1" s="29" t="s">
        <v>8238</v>
      </c>
      <c r="DV1" s="29" t="s">
        <v>8239</v>
      </c>
      <c r="DW1" s="29" t="s">
        <v>8240</v>
      </c>
      <c r="DX1" s="29" t="s">
        <v>3071</v>
      </c>
      <c r="DY1" s="29" t="s">
        <v>3075</v>
      </c>
      <c r="DZ1" s="29" t="s">
        <v>3080</v>
      </c>
      <c r="EA1" s="29" t="s">
        <v>8241</v>
      </c>
      <c r="EB1" s="29" t="s">
        <v>8242</v>
      </c>
      <c r="EC1" s="29" t="s">
        <v>8243</v>
      </c>
      <c r="ED1" s="29" t="s">
        <v>8244</v>
      </c>
      <c r="EE1" s="29" t="s">
        <v>8245</v>
      </c>
      <c r="EF1" s="29" t="s">
        <v>8246</v>
      </c>
      <c r="EG1" s="29" t="s">
        <v>8247</v>
      </c>
      <c r="EH1" s="29" t="s">
        <v>8248</v>
      </c>
      <c r="EI1" s="29" t="s">
        <v>8249</v>
      </c>
      <c r="EJ1" s="29" t="s">
        <v>8250</v>
      </c>
      <c r="EK1" s="29" t="s">
        <v>3084</v>
      </c>
      <c r="EL1" s="29" t="s">
        <v>8251</v>
      </c>
      <c r="EM1" s="29" t="s">
        <v>8252</v>
      </c>
      <c r="EN1" s="29" t="s">
        <v>8253</v>
      </c>
      <c r="EO1" s="29" t="s">
        <v>8254</v>
      </c>
      <c r="EP1" s="29" t="s">
        <v>8255</v>
      </c>
      <c r="EQ1" s="29" t="s">
        <v>8256</v>
      </c>
      <c r="ER1" s="29" t="s">
        <v>8257</v>
      </c>
      <c r="ES1" s="29" t="s">
        <v>8258</v>
      </c>
      <c r="ET1" s="29" t="s">
        <v>8259</v>
      </c>
      <c r="EU1" s="29" t="s">
        <v>8260</v>
      </c>
      <c r="EV1" s="29" t="s">
        <v>8261</v>
      </c>
      <c r="EW1" s="29" t="s">
        <v>8262</v>
      </c>
      <c r="EX1" s="29" t="s">
        <v>8263</v>
      </c>
      <c r="EY1" s="29" t="s">
        <v>8264</v>
      </c>
      <c r="EZ1" s="29" t="s">
        <v>8265</v>
      </c>
      <c r="FA1" s="29" t="s">
        <v>8266</v>
      </c>
      <c r="FB1" s="29" t="s">
        <v>8267</v>
      </c>
      <c r="FC1" s="29" t="s">
        <v>8268</v>
      </c>
      <c r="FD1" s="29" t="s">
        <v>8269</v>
      </c>
      <c r="FE1" s="29" t="s">
        <v>8270</v>
      </c>
      <c r="FF1" s="29" t="s">
        <v>8271</v>
      </c>
      <c r="FG1" s="29" t="s">
        <v>3088</v>
      </c>
      <c r="FH1" s="29" t="s">
        <v>8272</v>
      </c>
      <c r="FI1" s="29" t="s">
        <v>8273</v>
      </c>
      <c r="FJ1" s="29" t="s">
        <v>8274</v>
      </c>
      <c r="FK1" s="29" t="s">
        <v>8275</v>
      </c>
      <c r="FL1" s="29" t="s">
        <v>8276</v>
      </c>
      <c r="FM1" s="29" t="s">
        <v>8277</v>
      </c>
      <c r="FN1" s="29" t="s">
        <v>8278</v>
      </c>
      <c r="FO1" s="29" t="s">
        <v>8279</v>
      </c>
      <c r="FP1" s="29" t="s">
        <v>8280</v>
      </c>
      <c r="FQ1" s="29" t="s">
        <v>8281</v>
      </c>
      <c r="FR1" s="29" t="s">
        <v>8282</v>
      </c>
      <c r="FS1" s="29" t="s">
        <v>8283</v>
      </c>
      <c r="FT1" s="29" t="s">
        <v>8284</v>
      </c>
      <c r="FU1" s="29" t="s">
        <v>8285</v>
      </c>
      <c r="FV1" s="29" t="s">
        <v>8286</v>
      </c>
      <c r="FW1" s="29" t="s">
        <v>8287</v>
      </c>
      <c r="FX1" s="29" t="s">
        <v>8288</v>
      </c>
      <c r="FY1" s="29" t="s">
        <v>8289</v>
      </c>
      <c r="FZ1" s="29" t="s">
        <v>8290</v>
      </c>
      <c r="GA1" s="29" t="s">
        <v>8291</v>
      </c>
      <c r="GB1" s="29" t="s">
        <v>8292</v>
      </c>
      <c r="GC1" s="29" t="s">
        <v>3093</v>
      </c>
      <c r="GD1" s="29" t="s">
        <v>3098</v>
      </c>
      <c r="GE1" s="29" t="s">
        <v>3100</v>
      </c>
      <c r="GF1" s="29" t="s">
        <v>3105</v>
      </c>
      <c r="GG1" s="29" t="s">
        <v>3117</v>
      </c>
      <c r="GH1" s="29" t="s">
        <v>3122</v>
      </c>
      <c r="GI1" s="29" t="s">
        <v>8293</v>
      </c>
      <c r="GJ1" s="29" t="s">
        <v>8294</v>
      </c>
      <c r="GK1" s="29" t="s">
        <v>8295</v>
      </c>
      <c r="GL1" s="29" t="s">
        <v>8296</v>
      </c>
      <c r="GM1" s="29" t="s">
        <v>8297</v>
      </c>
      <c r="GN1" s="29" t="s">
        <v>8298</v>
      </c>
      <c r="GO1" s="29" t="s">
        <v>8299</v>
      </c>
      <c r="GP1" s="29" t="s">
        <v>8300</v>
      </c>
      <c r="GQ1" s="29" t="s">
        <v>8301</v>
      </c>
      <c r="GR1" s="29" t="s">
        <v>8302</v>
      </c>
      <c r="GS1" s="29" t="s">
        <v>8303</v>
      </c>
      <c r="GT1" s="29" t="s">
        <v>8304</v>
      </c>
      <c r="GU1" s="29" t="s">
        <v>3129</v>
      </c>
      <c r="GV1" s="29" t="s">
        <v>3134</v>
      </c>
      <c r="GW1" s="29" t="s">
        <v>8305</v>
      </c>
      <c r="GX1" s="29" t="s">
        <v>8306</v>
      </c>
      <c r="GY1" s="29" t="s">
        <v>8307</v>
      </c>
      <c r="GZ1" s="29" t="s">
        <v>8308</v>
      </c>
      <c r="HA1" s="29" t="s">
        <v>8309</v>
      </c>
      <c r="HB1" s="29" t="s">
        <v>8310</v>
      </c>
      <c r="HC1" s="29" t="s">
        <v>8311</v>
      </c>
      <c r="HD1" s="29" t="s">
        <v>8312</v>
      </c>
      <c r="HE1" s="29" t="s">
        <v>8313</v>
      </c>
      <c r="HF1" s="29" t="s">
        <v>8314</v>
      </c>
      <c r="HG1" s="29" t="s">
        <v>3138</v>
      </c>
      <c r="HH1" s="29" t="s">
        <v>3163</v>
      </c>
      <c r="HI1" s="29" t="s">
        <v>3170</v>
      </c>
      <c r="HJ1" s="29" t="s">
        <v>3173</v>
      </c>
      <c r="HK1" s="29" t="s">
        <v>3181</v>
      </c>
      <c r="HL1" s="29" t="s">
        <v>3189</v>
      </c>
      <c r="HM1" s="29" t="s">
        <v>3195</v>
      </c>
      <c r="HN1" s="29" t="s">
        <v>3200</v>
      </c>
      <c r="HO1" s="29" t="s">
        <v>8315</v>
      </c>
      <c r="HP1" s="29" t="s">
        <v>8316</v>
      </c>
      <c r="HQ1" s="29" t="s">
        <v>8317</v>
      </c>
      <c r="HR1" s="29" t="s">
        <v>8318</v>
      </c>
      <c r="HS1" s="29" t="s">
        <v>8319</v>
      </c>
      <c r="HT1" s="29" t="s">
        <v>8320</v>
      </c>
      <c r="HU1" s="29" t="s">
        <v>8321</v>
      </c>
      <c r="HV1" s="29" t="s">
        <v>8322</v>
      </c>
      <c r="HW1" s="29" t="s">
        <v>8323</v>
      </c>
      <c r="HX1" s="29" t="s">
        <v>8324</v>
      </c>
      <c r="HY1" s="29" t="s">
        <v>3206</v>
      </c>
      <c r="HZ1" s="29" t="s">
        <v>3209</v>
      </c>
      <c r="IA1" s="29" t="s">
        <v>3213</v>
      </c>
      <c r="IB1" s="29" t="s">
        <v>3217</v>
      </c>
      <c r="IC1" s="29" t="s">
        <v>3222</v>
      </c>
      <c r="ID1" s="29" t="s">
        <v>3225</v>
      </c>
      <c r="IE1" s="29" t="s">
        <v>8325</v>
      </c>
      <c r="IF1" s="29" t="s">
        <v>8326</v>
      </c>
      <c r="IG1" s="29" t="s">
        <v>8327</v>
      </c>
      <c r="IH1" s="29" t="s">
        <v>8328</v>
      </c>
      <c r="II1" s="29" t="s">
        <v>8329</v>
      </c>
      <c r="IJ1" s="29" t="s">
        <v>8330</v>
      </c>
      <c r="IK1" s="29" t="s">
        <v>8331</v>
      </c>
      <c r="IL1" s="29" t="s">
        <v>8332</v>
      </c>
      <c r="IM1" s="29" t="s">
        <v>8333</v>
      </c>
      <c r="IN1" s="29" t="s">
        <v>3230</v>
      </c>
      <c r="IO1" s="29" t="s">
        <v>3235</v>
      </c>
      <c r="IP1" s="29" t="s">
        <v>8334</v>
      </c>
      <c r="IQ1" s="29" t="s">
        <v>8335</v>
      </c>
      <c r="IR1" s="29" t="s">
        <v>8336</v>
      </c>
      <c r="IS1" s="29" t="s">
        <v>8337</v>
      </c>
      <c r="IT1" s="29" t="s">
        <v>8338</v>
      </c>
      <c r="IU1" s="29" t="s">
        <v>8339</v>
      </c>
      <c r="IV1" s="29" t="s">
        <v>8340</v>
      </c>
      <c r="IW1" s="29" t="s">
        <v>3240</v>
      </c>
      <c r="IX1" s="29" t="s">
        <v>3243</v>
      </c>
      <c r="IY1" s="29" t="s">
        <v>8341</v>
      </c>
      <c r="IZ1" s="29" t="s">
        <v>8342</v>
      </c>
      <c r="JA1" s="29" t="s">
        <v>8343</v>
      </c>
      <c r="JB1" s="29" t="s">
        <v>8344</v>
      </c>
      <c r="JC1" s="29" t="s">
        <v>8345</v>
      </c>
      <c r="JD1" s="29" t="s">
        <v>8346</v>
      </c>
      <c r="JE1" s="29" t="s">
        <v>8347</v>
      </c>
      <c r="JF1" s="29" t="s">
        <v>8348</v>
      </c>
      <c r="JG1" s="29" t="s">
        <v>8349</v>
      </c>
      <c r="JH1" s="29" t="s">
        <v>8350</v>
      </c>
      <c r="JI1" s="29" t="s">
        <v>8351</v>
      </c>
      <c r="JJ1" s="29" t="s">
        <v>8352</v>
      </c>
      <c r="JK1" s="29" t="s">
        <v>8353</v>
      </c>
      <c r="JL1" s="29" t="s">
        <v>8354</v>
      </c>
      <c r="JM1" s="29" t="s">
        <v>3256</v>
      </c>
      <c r="JN1" s="29" t="s">
        <v>8355</v>
      </c>
      <c r="JO1" s="29" t="s">
        <v>8356</v>
      </c>
      <c r="JP1" s="29" t="s">
        <v>8357</v>
      </c>
      <c r="JQ1" s="29" t="s">
        <v>8358</v>
      </c>
      <c r="JR1" s="29" t="s">
        <v>8359</v>
      </c>
      <c r="JS1" s="29" t="s">
        <v>8360</v>
      </c>
      <c r="JT1" s="29" t="s">
        <v>8361</v>
      </c>
      <c r="JU1" s="29" t="s">
        <v>3261</v>
      </c>
      <c r="JV1" s="29" t="s">
        <v>3263</v>
      </c>
      <c r="JW1" s="29" t="s">
        <v>3269</v>
      </c>
      <c r="JX1" s="29" t="s">
        <v>8362</v>
      </c>
      <c r="JY1" s="29" t="s">
        <v>8363</v>
      </c>
      <c r="JZ1" s="29" t="s">
        <v>8364</v>
      </c>
      <c r="KA1" s="29" t="s">
        <v>8365</v>
      </c>
      <c r="KB1" s="29" t="s">
        <v>8366</v>
      </c>
      <c r="KC1" s="29" t="s">
        <v>8367</v>
      </c>
      <c r="KD1" s="29" t="s">
        <v>3274</v>
      </c>
      <c r="KE1" s="29" t="s">
        <v>3281</v>
      </c>
      <c r="KF1" s="29" t="s">
        <v>3285</v>
      </c>
      <c r="KG1" s="29" t="s">
        <v>3295</v>
      </c>
      <c r="KH1" s="29" t="s">
        <v>3300</v>
      </c>
      <c r="KI1" s="29" t="s">
        <v>3304</v>
      </c>
      <c r="KJ1" s="29" t="s">
        <v>3312</v>
      </c>
      <c r="KK1" s="29" t="s">
        <v>8368</v>
      </c>
      <c r="KL1" s="29" t="s">
        <v>8369</v>
      </c>
      <c r="KM1" s="29" t="s">
        <v>8370</v>
      </c>
      <c r="KN1" s="29" t="s">
        <v>8371</v>
      </c>
      <c r="KO1" s="29" t="s">
        <v>8372</v>
      </c>
      <c r="KP1" s="29" t="s">
        <v>8373</v>
      </c>
      <c r="KQ1" s="29" t="s">
        <v>8374</v>
      </c>
      <c r="KR1" s="29" t="s">
        <v>3317</v>
      </c>
      <c r="KS1" s="29" t="s">
        <v>3320</v>
      </c>
      <c r="KT1" s="29" t="s">
        <v>8375</v>
      </c>
      <c r="KU1" s="29" t="s">
        <v>8376</v>
      </c>
      <c r="KV1" s="29" t="s">
        <v>8377</v>
      </c>
      <c r="KW1" s="29" t="s">
        <v>8378</v>
      </c>
      <c r="KX1" s="29" t="s">
        <v>8379</v>
      </c>
      <c r="KY1" s="29" t="s">
        <v>8380</v>
      </c>
      <c r="KZ1" s="29" t="s">
        <v>8381</v>
      </c>
      <c r="LA1" s="29" t="s">
        <v>8382</v>
      </c>
      <c r="LB1" s="29" t="s">
        <v>8383</v>
      </c>
      <c r="LC1" s="29" t="s">
        <v>8384</v>
      </c>
      <c r="LD1" s="29" t="s">
        <v>8385</v>
      </c>
      <c r="LE1" s="29" t="s">
        <v>8386</v>
      </c>
      <c r="LF1" s="29" t="s">
        <v>3325</v>
      </c>
      <c r="LG1" s="29" t="s">
        <v>3335</v>
      </c>
      <c r="LH1" s="29" t="s">
        <v>3338</v>
      </c>
      <c r="LI1" s="29" t="s">
        <v>3341</v>
      </c>
      <c r="LJ1" s="29" t="s">
        <v>3344</v>
      </c>
      <c r="LK1" s="29" t="s">
        <v>3347</v>
      </c>
      <c r="LL1" s="29" t="s">
        <v>3352</v>
      </c>
      <c r="LM1" s="29" t="s">
        <v>8387</v>
      </c>
      <c r="LN1" s="29" t="s">
        <v>8388</v>
      </c>
      <c r="LO1" s="29" t="s">
        <v>8389</v>
      </c>
      <c r="LP1" s="29" t="s">
        <v>8390</v>
      </c>
      <c r="LQ1" s="29" t="s">
        <v>8391</v>
      </c>
      <c r="LR1" s="29" t="s">
        <v>8392</v>
      </c>
      <c r="LS1" s="29" t="s">
        <v>8393</v>
      </c>
      <c r="LT1" s="29" t="s">
        <v>8394</v>
      </c>
      <c r="LU1" s="29" t="s">
        <v>8395</v>
      </c>
      <c r="LV1" s="29" t="s">
        <v>8396</v>
      </c>
      <c r="LW1" s="29" t="s">
        <v>8397</v>
      </c>
      <c r="LX1" s="29" t="s">
        <v>8398</v>
      </c>
      <c r="LY1" s="29" t="s">
        <v>8399</v>
      </c>
      <c r="LZ1" s="29" t="s">
        <v>8400</v>
      </c>
      <c r="MA1" s="29" t="s">
        <v>8401</v>
      </c>
      <c r="MB1" s="29" t="s">
        <v>3360</v>
      </c>
      <c r="MC1" s="29" t="s">
        <v>3363</v>
      </c>
      <c r="MD1" s="29" t="s">
        <v>8402</v>
      </c>
      <c r="ME1" s="29" t="s">
        <v>8403</v>
      </c>
      <c r="MF1" s="29" t="s">
        <v>8404</v>
      </c>
      <c r="MG1" s="29" t="s">
        <v>8405</v>
      </c>
      <c r="MH1" s="29" t="s">
        <v>8406</v>
      </c>
      <c r="MI1" s="29" t="s">
        <v>8407</v>
      </c>
      <c r="MJ1" s="29" t="s">
        <v>8408</v>
      </c>
      <c r="MK1" s="29" t="s">
        <v>8409</v>
      </c>
      <c r="ML1" s="29" t="s">
        <v>8410</v>
      </c>
      <c r="MM1" s="29" t="s">
        <v>8411</v>
      </c>
      <c r="MN1" s="29" t="s">
        <v>8412</v>
      </c>
      <c r="MO1" s="29" t="s">
        <v>8413</v>
      </c>
      <c r="MP1" s="29" t="s">
        <v>8414</v>
      </c>
      <c r="MQ1" s="29" t="s">
        <v>8415</v>
      </c>
      <c r="MR1" s="29" t="s">
        <v>8416</v>
      </c>
      <c r="MS1" s="29" t="s">
        <v>8417</v>
      </c>
      <c r="MT1" s="29" t="s">
        <v>8418</v>
      </c>
      <c r="MU1" s="29" t="s">
        <v>8419</v>
      </c>
      <c r="MV1" s="29" t="s">
        <v>8420</v>
      </c>
      <c r="MW1" s="29" t="s">
        <v>3369</v>
      </c>
      <c r="MX1" s="29" t="s">
        <v>3371</v>
      </c>
      <c r="MY1" s="29" t="s">
        <v>8421</v>
      </c>
      <c r="MZ1" s="29" t="s">
        <v>8422</v>
      </c>
      <c r="NA1" s="29" t="s">
        <v>8423</v>
      </c>
      <c r="NB1" s="29" t="s">
        <v>8424</v>
      </c>
      <c r="NC1" s="29" t="s">
        <v>8425</v>
      </c>
      <c r="ND1" s="29" t="s">
        <v>8426</v>
      </c>
      <c r="NE1" s="29" t="s">
        <v>8427</v>
      </c>
      <c r="NF1" s="29" t="s">
        <v>8428</v>
      </c>
      <c r="NG1" s="29" t="s">
        <v>8429</v>
      </c>
      <c r="NH1" s="29" t="s">
        <v>8430</v>
      </c>
      <c r="NI1" s="29" t="s">
        <v>8431</v>
      </c>
      <c r="NJ1" s="29" t="s">
        <v>8432</v>
      </c>
      <c r="NK1" s="29" t="s">
        <v>8433</v>
      </c>
      <c r="NL1" s="29" t="s">
        <v>8434</v>
      </c>
      <c r="NM1" s="29" t="s">
        <v>8435</v>
      </c>
      <c r="NN1" s="29" t="s">
        <v>8436</v>
      </c>
      <c r="NO1" s="29" t="s">
        <v>8437</v>
      </c>
      <c r="NP1" s="29" t="s">
        <v>8438</v>
      </c>
      <c r="NQ1" s="29" t="s">
        <v>8439</v>
      </c>
      <c r="NR1" s="29" t="s">
        <v>3376</v>
      </c>
      <c r="NS1" s="29" t="s">
        <v>3380</v>
      </c>
      <c r="NT1" s="29" t="s">
        <v>8440</v>
      </c>
      <c r="NU1" s="29" t="s">
        <v>8441</v>
      </c>
      <c r="NV1" s="29" t="s">
        <v>8442</v>
      </c>
      <c r="NW1" s="29" t="s">
        <v>8443</v>
      </c>
      <c r="NX1" s="29" t="s">
        <v>8444</v>
      </c>
      <c r="NY1" s="29" t="s">
        <v>8445</v>
      </c>
      <c r="NZ1" s="29" t="s">
        <v>8446</v>
      </c>
      <c r="OA1" s="29" t="s">
        <v>8447</v>
      </c>
      <c r="OB1" s="29" t="s">
        <v>8448</v>
      </c>
      <c r="OC1" s="29" t="s">
        <v>8449</v>
      </c>
      <c r="OD1" s="29" t="s">
        <v>8450</v>
      </c>
      <c r="OE1" s="29" t="s">
        <v>8451</v>
      </c>
      <c r="OF1" s="29" t="s">
        <v>8452</v>
      </c>
      <c r="OG1" s="29" t="s">
        <v>8453</v>
      </c>
      <c r="OH1" s="29" t="s">
        <v>8454</v>
      </c>
      <c r="OI1" s="29" t="s">
        <v>8455</v>
      </c>
      <c r="OJ1" s="29" t="s">
        <v>3385</v>
      </c>
      <c r="OK1" s="29" t="s">
        <v>3387</v>
      </c>
      <c r="OL1" s="29" t="s">
        <v>8456</v>
      </c>
      <c r="OM1" s="29" t="s">
        <v>8457</v>
      </c>
      <c r="ON1" s="29" t="s">
        <v>8458</v>
      </c>
      <c r="OO1" s="29" t="s">
        <v>8459</v>
      </c>
      <c r="OP1" s="29" t="s">
        <v>8460</v>
      </c>
      <c r="OQ1" s="29" t="s">
        <v>8461</v>
      </c>
      <c r="OR1" s="29" t="s">
        <v>8462</v>
      </c>
      <c r="OS1" s="29" t="s">
        <v>8463</v>
      </c>
      <c r="OT1" s="29" t="s">
        <v>8464</v>
      </c>
      <c r="OU1" s="29" t="s">
        <v>8465</v>
      </c>
      <c r="OV1" s="29" t="s">
        <v>8466</v>
      </c>
      <c r="OW1" s="29" t="s">
        <v>8467</v>
      </c>
      <c r="OX1" s="29" t="s">
        <v>8468</v>
      </c>
      <c r="OY1" s="29" t="s">
        <v>8469</v>
      </c>
      <c r="OZ1" s="29" t="s">
        <v>8470</v>
      </c>
      <c r="PA1" s="29" t="s">
        <v>8471</v>
      </c>
      <c r="PB1" s="29" t="s">
        <v>3392</v>
      </c>
      <c r="PC1" s="29" t="s">
        <v>3394</v>
      </c>
      <c r="PD1" s="29" t="s">
        <v>3399</v>
      </c>
      <c r="PE1" s="29" t="s">
        <v>3407</v>
      </c>
      <c r="PF1" s="29" t="s">
        <v>3413</v>
      </c>
      <c r="PG1" s="29" t="s">
        <v>8472</v>
      </c>
      <c r="PH1" s="29" t="s">
        <v>8473</v>
      </c>
      <c r="PI1" s="29" t="s">
        <v>8474</v>
      </c>
      <c r="PJ1" s="29" t="s">
        <v>8475</v>
      </c>
      <c r="PK1" s="29" t="s">
        <v>8476</v>
      </c>
      <c r="PL1" s="29" t="s">
        <v>8477</v>
      </c>
      <c r="PM1" s="29" t="s">
        <v>8478</v>
      </c>
      <c r="PN1" s="29" t="s">
        <v>8479</v>
      </c>
      <c r="PO1" s="29" t="s">
        <v>3422</v>
      </c>
      <c r="PP1" s="29" t="s">
        <v>3425</v>
      </c>
      <c r="PQ1" s="29" t="s">
        <v>8480</v>
      </c>
      <c r="PR1" s="29" t="s">
        <v>8481</v>
      </c>
      <c r="PS1" s="29" t="s">
        <v>8482</v>
      </c>
      <c r="PT1" s="29" t="s">
        <v>8483</v>
      </c>
      <c r="PU1" s="29" t="s">
        <v>8484</v>
      </c>
      <c r="PV1" s="29" t="s">
        <v>8485</v>
      </c>
      <c r="PW1" s="29" t="s">
        <v>8486</v>
      </c>
      <c r="PX1" s="29" t="s">
        <v>3430</v>
      </c>
      <c r="PY1" s="29" t="s">
        <v>3437</v>
      </c>
      <c r="PZ1" s="29" t="s">
        <v>3444</v>
      </c>
      <c r="QA1" s="29" t="s">
        <v>3450</v>
      </c>
      <c r="QB1" s="29" t="s">
        <v>8487</v>
      </c>
      <c r="QC1" s="29" t="s">
        <v>8488</v>
      </c>
      <c r="QD1" s="29" t="s">
        <v>8489</v>
      </c>
      <c r="QE1" s="29" t="s">
        <v>8490</v>
      </c>
      <c r="QF1" s="29" t="s">
        <v>8491</v>
      </c>
      <c r="QG1" s="29" t="s">
        <v>8492</v>
      </c>
      <c r="QH1" s="29" t="s">
        <v>8493</v>
      </c>
      <c r="QI1" s="29" t="s">
        <v>8494</v>
      </c>
      <c r="QJ1" s="29" t="s">
        <v>8495</v>
      </c>
      <c r="QK1" s="29" t="s">
        <v>3456</v>
      </c>
      <c r="QL1" s="29" t="s">
        <v>3458</v>
      </c>
      <c r="QM1" s="29" t="s">
        <v>3472</v>
      </c>
      <c r="QN1" s="29" t="s">
        <v>3477</v>
      </c>
      <c r="QO1" s="29" t="s">
        <v>3483</v>
      </c>
      <c r="QP1" s="29" t="s">
        <v>3487</v>
      </c>
      <c r="QQ1" s="29" t="s">
        <v>3493</v>
      </c>
      <c r="QR1" s="29" t="s">
        <v>3497</v>
      </c>
      <c r="QS1" s="29" t="s">
        <v>3502</v>
      </c>
      <c r="QT1" s="29" t="s">
        <v>3506</v>
      </c>
      <c r="QU1" s="29" t="s">
        <v>3511</v>
      </c>
      <c r="QV1" s="29" t="s">
        <v>3515</v>
      </c>
      <c r="QW1" s="29" t="s">
        <v>3520</v>
      </c>
      <c r="QX1" s="29" t="s">
        <v>3524</v>
      </c>
      <c r="QY1" s="29" t="s">
        <v>3533</v>
      </c>
      <c r="QZ1" s="29" t="s">
        <v>3537</v>
      </c>
      <c r="RA1" s="29" t="s">
        <v>3543</v>
      </c>
      <c r="RB1" s="29" t="s">
        <v>3547</v>
      </c>
      <c r="RC1" s="29" t="s">
        <v>3549</v>
      </c>
      <c r="RD1" s="29" t="s">
        <v>3554</v>
      </c>
      <c r="RE1" s="29" t="s">
        <v>3559</v>
      </c>
      <c r="RF1" s="29" t="s">
        <v>3563</v>
      </c>
      <c r="RG1" s="29" t="s">
        <v>3568</v>
      </c>
      <c r="RH1" s="29" t="s">
        <v>3572</v>
      </c>
      <c r="RI1" s="29" t="s">
        <v>3577</v>
      </c>
      <c r="RJ1" s="29" t="s">
        <v>3581</v>
      </c>
      <c r="RK1" s="29" t="s">
        <v>3590</v>
      </c>
      <c r="RL1" s="29" t="s">
        <v>3594</v>
      </c>
      <c r="RM1" s="29" t="s">
        <v>3596</v>
      </c>
      <c r="RN1" s="29" t="s">
        <v>3601</v>
      </c>
      <c r="RO1" s="29" t="s">
        <v>3606</v>
      </c>
      <c r="RP1" s="29" t="s">
        <v>3610</v>
      </c>
      <c r="RQ1" s="29" t="s">
        <v>3615</v>
      </c>
      <c r="RR1" s="29" t="s">
        <v>3619</v>
      </c>
      <c r="RS1" s="29" t="s">
        <v>3624</v>
      </c>
      <c r="RT1" s="29" t="s">
        <v>3628</v>
      </c>
      <c r="RU1" s="29" t="s">
        <v>3633</v>
      </c>
      <c r="RV1" s="29" t="s">
        <v>3637</v>
      </c>
      <c r="RW1" s="29" t="s">
        <v>3642</v>
      </c>
      <c r="RX1" s="29" t="s">
        <v>3646</v>
      </c>
      <c r="RY1" s="29" t="s">
        <v>3651</v>
      </c>
      <c r="RZ1" s="29" t="s">
        <v>3655</v>
      </c>
      <c r="SA1" s="29" t="s">
        <v>3664</v>
      </c>
      <c r="SB1" s="29" t="s">
        <v>3672</v>
      </c>
      <c r="SC1" s="29" t="s">
        <v>3676</v>
      </c>
      <c r="SD1" s="29" t="s">
        <v>3680</v>
      </c>
      <c r="SE1" s="29" t="s">
        <v>3685</v>
      </c>
      <c r="SF1" s="29" t="s">
        <v>3698</v>
      </c>
      <c r="SG1" s="29" t="s">
        <v>3703</v>
      </c>
      <c r="SH1" s="29" t="s">
        <v>3707</v>
      </c>
      <c r="SI1" s="29" t="s">
        <v>3712</v>
      </c>
      <c r="SJ1" s="29" t="s">
        <v>3716</v>
      </c>
      <c r="SK1" s="29" t="s">
        <v>3721</v>
      </c>
      <c r="SL1" s="29" t="s">
        <v>3726</v>
      </c>
      <c r="SM1" s="29" t="s">
        <v>3732</v>
      </c>
      <c r="SN1" s="29" t="s">
        <v>3736</v>
      </c>
      <c r="SO1" s="29" t="s">
        <v>3741</v>
      </c>
      <c r="SP1" s="29" t="s">
        <v>3746</v>
      </c>
      <c r="SQ1" s="29" t="s">
        <v>3758</v>
      </c>
      <c r="SR1" s="29" t="s">
        <v>3766</v>
      </c>
      <c r="SS1" s="29" t="s">
        <v>3771</v>
      </c>
      <c r="ST1" s="29" t="s">
        <v>3776</v>
      </c>
      <c r="SU1" s="29" t="s">
        <v>3787</v>
      </c>
      <c r="SV1" s="29" t="s">
        <v>8496</v>
      </c>
      <c r="SW1" s="29" t="s">
        <v>8497</v>
      </c>
      <c r="SX1" s="29" t="s">
        <v>8498</v>
      </c>
      <c r="SY1" s="29" t="s">
        <v>8499</v>
      </c>
      <c r="SZ1" s="29" t="s">
        <v>8500</v>
      </c>
      <c r="TA1" s="29" t="s">
        <v>8501</v>
      </c>
      <c r="TB1" s="29" t="s">
        <v>8502</v>
      </c>
      <c r="TC1" s="29" t="s">
        <v>8503</v>
      </c>
      <c r="TD1" s="29" t="s">
        <v>8504</v>
      </c>
      <c r="TE1" s="29" t="s">
        <v>8505</v>
      </c>
      <c r="TF1" s="29" t="s">
        <v>8506</v>
      </c>
      <c r="TG1" s="29" t="s">
        <v>8507</v>
      </c>
      <c r="TH1" s="29" t="s">
        <v>8508</v>
      </c>
      <c r="TI1" s="29" t="s">
        <v>8509</v>
      </c>
      <c r="TJ1" s="29" t="s">
        <v>8510</v>
      </c>
      <c r="TK1" s="29" t="s">
        <v>8511</v>
      </c>
      <c r="TL1" s="29" t="s">
        <v>3792</v>
      </c>
      <c r="TM1" s="29" t="s">
        <v>3794</v>
      </c>
      <c r="TN1" s="29" t="s">
        <v>2032</v>
      </c>
      <c r="TO1" s="29" t="s">
        <v>2034</v>
      </c>
      <c r="TP1" s="29" t="s">
        <v>2036</v>
      </c>
      <c r="TQ1" s="29" t="s">
        <v>2038</v>
      </c>
      <c r="TR1" s="29" t="s">
        <v>2040</v>
      </c>
      <c r="TS1" s="29" t="s">
        <v>2042</v>
      </c>
      <c r="TT1" s="29" t="s">
        <v>3821</v>
      </c>
      <c r="TU1" s="29" t="s">
        <v>2044</v>
      </c>
      <c r="TV1" s="29" t="s">
        <v>2046</v>
      </c>
      <c r="TW1" s="29" t="s">
        <v>2048</v>
      </c>
      <c r="TX1" s="29" t="s">
        <v>2050</v>
      </c>
      <c r="TY1" s="29" t="s">
        <v>3847</v>
      </c>
      <c r="TZ1" s="29" t="s">
        <v>2000</v>
      </c>
      <c r="UA1" s="29" t="s">
        <v>2074</v>
      </c>
      <c r="UB1" s="29" t="s">
        <v>8512</v>
      </c>
      <c r="UC1" s="29" t="s">
        <v>8513</v>
      </c>
      <c r="UD1" s="29" t="s">
        <v>8514</v>
      </c>
      <c r="UE1" s="29" t="s">
        <v>8515</v>
      </c>
      <c r="UF1" s="29" t="s">
        <v>8516</v>
      </c>
      <c r="UG1" s="29" t="s">
        <v>8517</v>
      </c>
      <c r="UH1" s="29" t="s">
        <v>8518</v>
      </c>
      <c r="UI1" s="29" t="s">
        <v>3862</v>
      </c>
      <c r="UJ1" s="29" t="s">
        <v>3867</v>
      </c>
      <c r="UK1" s="29" t="s">
        <v>3871</v>
      </c>
      <c r="UL1" s="29" t="s">
        <v>3879</v>
      </c>
      <c r="UM1" s="29" t="s">
        <v>3887</v>
      </c>
      <c r="UN1" s="29" t="s">
        <v>3892</v>
      </c>
      <c r="UO1" s="29" t="s">
        <v>3897</v>
      </c>
      <c r="UP1" s="29" t="s">
        <v>3902</v>
      </c>
      <c r="UQ1" s="29" t="s">
        <v>3907</v>
      </c>
      <c r="UR1" s="29" t="s">
        <v>3912</v>
      </c>
      <c r="US1" s="29" t="s">
        <v>3918</v>
      </c>
      <c r="UT1" s="29" t="s">
        <v>8519</v>
      </c>
      <c r="UU1" s="29" t="s">
        <v>8520</v>
      </c>
      <c r="UV1" s="29" t="s">
        <v>8521</v>
      </c>
      <c r="UW1" s="29" t="s">
        <v>8522</v>
      </c>
      <c r="UX1" s="29" t="s">
        <v>8523</v>
      </c>
      <c r="UY1" s="29" t="s">
        <v>8524</v>
      </c>
      <c r="UZ1" s="29" t="s">
        <v>8525</v>
      </c>
      <c r="VA1" s="29" t="s">
        <v>8526</v>
      </c>
      <c r="VB1" s="29" t="s">
        <v>8527</v>
      </c>
      <c r="VC1" s="29" t="s">
        <v>8528</v>
      </c>
      <c r="VD1" s="29" t="s">
        <v>8529</v>
      </c>
      <c r="VE1" s="29" t="s">
        <v>8530</v>
      </c>
      <c r="VF1" s="29" t="s">
        <v>8531</v>
      </c>
      <c r="VG1" s="29" t="s">
        <v>8532</v>
      </c>
      <c r="VH1" s="29" t="s">
        <v>3923</v>
      </c>
      <c r="VI1" s="29" t="s">
        <v>3928</v>
      </c>
      <c r="VJ1" s="29" t="s">
        <v>2052</v>
      </c>
      <c r="VK1" s="29" t="s">
        <v>3938</v>
      </c>
      <c r="VL1" s="29" t="s">
        <v>8533</v>
      </c>
      <c r="VM1" s="29" t="s">
        <v>8534</v>
      </c>
      <c r="VN1" s="29" t="s">
        <v>8535</v>
      </c>
      <c r="VO1" s="29" t="s">
        <v>8536</v>
      </c>
      <c r="VP1" s="29" t="s">
        <v>8537</v>
      </c>
      <c r="VQ1" s="29" t="s">
        <v>8538</v>
      </c>
      <c r="VR1" s="29" t="s">
        <v>8539</v>
      </c>
      <c r="VS1" s="29" t="s">
        <v>8540</v>
      </c>
      <c r="VT1" s="29" t="s">
        <v>8541</v>
      </c>
      <c r="VU1" s="29" t="s">
        <v>3943</v>
      </c>
      <c r="VV1" s="29" t="s">
        <v>2055</v>
      </c>
      <c r="VW1" s="29" t="s">
        <v>2058</v>
      </c>
      <c r="VX1" s="29" t="s">
        <v>3957</v>
      </c>
      <c r="VY1" s="29" t="s">
        <v>8542</v>
      </c>
      <c r="VZ1" s="29" t="s">
        <v>8543</v>
      </c>
      <c r="WA1" s="29" t="s">
        <v>8544</v>
      </c>
      <c r="WB1" s="29" t="s">
        <v>8545</v>
      </c>
      <c r="WC1" s="29" t="s">
        <v>8546</v>
      </c>
      <c r="WD1" s="29" t="s">
        <v>8547</v>
      </c>
      <c r="WE1" s="29" t="s">
        <v>8548</v>
      </c>
      <c r="WF1" s="29" t="s">
        <v>8549</v>
      </c>
      <c r="WG1" s="29" t="s">
        <v>3961</v>
      </c>
      <c r="WH1" s="29" t="s">
        <v>2061</v>
      </c>
      <c r="WI1" s="29" t="s">
        <v>3970</v>
      </c>
      <c r="WJ1" s="29" t="s">
        <v>3975</v>
      </c>
      <c r="WK1" s="29" t="s">
        <v>2064</v>
      </c>
      <c r="WL1" s="29" t="s">
        <v>3983</v>
      </c>
      <c r="WM1" s="29" t="s">
        <v>3987</v>
      </c>
      <c r="WN1" s="29" t="s">
        <v>3996</v>
      </c>
      <c r="WO1" s="29" t="s">
        <v>4006</v>
      </c>
      <c r="WP1" s="29" t="s">
        <v>4010</v>
      </c>
      <c r="WQ1" s="29" t="s">
        <v>4020</v>
      </c>
      <c r="WR1" s="29" t="s">
        <v>8550</v>
      </c>
      <c r="WS1" s="29" t="s">
        <v>8551</v>
      </c>
      <c r="WT1" s="29" t="s">
        <v>8552</v>
      </c>
      <c r="WU1" s="29" t="s">
        <v>8553</v>
      </c>
      <c r="WV1" s="29" t="s">
        <v>8554</v>
      </c>
      <c r="WW1" s="29" t="s">
        <v>8555</v>
      </c>
      <c r="WX1" s="29" t="s">
        <v>8556</v>
      </c>
      <c r="WY1" s="29" t="s">
        <v>8557</v>
      </c>
      <c r="WZ1" s="29" t="s">
        <v>8558</v>
      </c>
      <c r="XA1" s="29" t="s">
        <v>8559</v>
      </c>
      <c r="XB1" s="29" t="s">
        <v>8560</v>
      </c>
      <c r="XC1" s="29" t="s">
        <v>4025</v>
      </c>
      <c r="XD1" s="29" t="s">
        <v>4028</v>
      </c>
      <c r="XE1" s="29" t="s">
        <v>8561</v>
      </c>
      <c r="XF1" s="29" t="s">
        <v>8562</v>
      </c>
      <c r="XG1" s="29" t="s">
        <v>8563</v>
      </c>
      <c r="XH1" s="29" t="s">
        <v>8564</v>
      </c>
      <c r="XI1" s="29" t="s">
        <v>8565</v>
      </c>
      <c r="XJ1" s="29" t="s">
        <v>8566</v>
      </c>
      <c r="XK1" s="29" t="s">
        <v>8567</v>
      </c>
      <c r="XL1" s="29" t="s">
        <v>8568</v>
      </c>
      <c r="XM1" s="29" t="s">
        <v>8569</v>
      </c>
      <c r="XN1" s="29" t="s">
        <v>8570</v>
      </c>
      <c r="XO1" s="29" t="s">
        <v>8571</v>
      </c>
      <c r="XP1" s="29" t="s">
        <v>8572</v>
      </c>
      <c r="XQ1" s="29" t="s">
        <v>8573</v>
      </c>
      <c r="XR1" s="29" t="s">
        <v>4033</v>
      </c>
      <c r="XS1" s="29" t="s">
        <v>4036</v>
      </c>
      <c r="XT1" s="29" t="s">
        <v>8574</v>
      </c>
      <c r="XU1" s="29" t="s">
        <v>8575</v>
      </c>
      <c r="XV1" s="29" t="s">
        <v>8576</v>
      </c>
      <c r="XW1" s="29" t="s">
        <v>8577</v>
      </c>
      <c r="XX1" s="29" t="s">
        <v>8578</v>
      </c>
      <c r="XY1" s="29" t="s">
        <v>8579</v>
      </c>
      <c r="XZ1" s="29" t="s">
        <v>8580</v>
      </c>
      <c r="YA1" s="29" t="s">
        <v>8581</v>
      </c>
      <c r="YB1" s="29" t="s">
        <v>8582</v>
      </c>
      <c r="YC1" s="29" t="s">
        <v>4042</v>
      </c>
      <c r="YD1" s="29" t="s">
        <v>4045</v>
      </c>
      <c r="YE1" s="29" t="s">
        <v>4049</v>
      </c>
      <c r="YF1" s="29" t="s">
        <v>4051</v>
      </c>
      <c r="YG1" s="29" t="s">
        <v>4056</v>
      </c>
      <c r="YH1" s="29" t="s">
        <v>8583</v>
      </c>
      <c r="YI1" s="29" t="s">
        <v>8584</v>
      </c>
      <c r="YJ1" s="29" t="s">
        <v>8585</v>
      </c>
      <c r="YK1" s="29" t="s">
        <v>8586</v>
      </c>
      <c r="YL1" s="29" t="s">
        <v>8587</v>
      </c>
      <c r="YM1" s="29" t="s">
        <v>4061</v>
      </c>
      <c r="YN1" s="29" t="s">
        <v>4064</v>
      </c>
      <c r="YO1" s="29" t="s">
        <v>4068</v>
      </c>
      <c r="YP1" s="29" t="s">
        <v>4071</v>
      </c>
      <c r="YQ1" s="29" t="s">
        <v>4078</v>
      </c>
      <c r="YR1" s="29" t="s">
        <v>8588</v>
      </c>
      <c r="YS1" s="29" t="s">
        <v>8589</v>
      </c>
      <c r="YT1" s="29" t="s">
        <v>8590</v>
      </c>
      <c r="YU1" s="29" t="s">
        <v>8591</v>
      </c>
      <c r="YV1" s="29" t="s">
        <v>8592</v>
      </c>
      <c r="YW1" s="29" t="s">
        <v>8593</v>
      </c>
      <c r="YX1" s="29" t="s">
        <v>8594</v>
      </c>
      <c r="YY1" s="29" t="s">
        <v>8595</v>
      </c>
      <c r="YZ1" s="29" t="s">
        <v>8596</v>
      </c>
      <c r="ZA1" s="29" t="s">
        <v>8597</v>
      </c>
      <c r="ZB1" s="29" t="s">
        <v>2067</v>
      </c>
      <c r="ZC1" s="29" t="s">
        <v>8598</v>
      </c>
      <c r="ZD1" s="29" t="s">
        <v>8599</v>
      </c>
      <c r="ZE1" s="29" t="s">
        <v>8600</v>
      </c>
      <c r="ZF1" s="29" t="s">
        <v>8601</v>
      </c>
      <c r="ZG1" s="29" t="s">
        <v>8602</v>
      </c>
      <c r="ZH1" s="29" t="s">
        <v>8603</v>
      </c>
      <c r="ZI1" s="29" t="s">
        <v>8604</v>
      </c>
      <c r="ZJ1" s="29" t="s">
        <v>8605</v>
      </c>
      <c r="ZK1" s="29" t="s">
        <v>8606</v>
      </c>
      <c r="ZL1" s="29" t="s">
        <v>8607</v>
      </c>
      <c r="ZM1" s="29" t="s">
        <v>8608</v>
      </c>
      <c r="ZN1" s="29" t="s">
        <v>8609</v>
      </c>
      <c r="ZO1" s="29" t="s">
        <v>8610</v>
      </c>
      <c r="ZP1" s="29" t="s">
        <v>8611</v>
      </c>
      <c r="ZQ1" s="29" t="s">
        <v>8612</v>
      </c>
      <c r="ZR1" s="29" t="s">
        <v>8613</v>
      </c>
      <c r="ZS1" s="29" t="s">
        <v>8614</v>
      </c>
      <c r="ZT1" s="29" t="s">
        <v>8615</v>
      </c>
      <c r="ZU1" s="29" t="s">
        <v>8616</v>
      </c>
      <c r="ZV1" s="29" t="s">
        <v>8617</v>
      </c>
      <c r="ZW1" s="29" t="s">
        <v>8618</v>
      </c>
      <c r="ZX1" s="29" t="s">
        <v>8619</v>
      </c>
      <c r="ZY1" s="29" t="s">
        <v>8620</v>
      </c>
      <c r="ZZ1" s="29" t="s">
        <v>8621</v>
      </c>
      <c r="AAA1" s="29" t="s">
        <v>2007</v>
      </c>
      <c r="AAB1" s="29" t="s">
        <v>8622</v>
      </c>
      <c r="AAC1" s="29" t="s">
        <v>1992</v>
      </c>
      <c r="AAD1" s="29" t="s">
        <v>8623</v>
      </c>
      <c r="AAE1" s="29" t="s">
        <v>8624</v>
      </c>
      <c r="AAF1" s="29" t="s">
        <v>8625</v>
      </c>
      <c r="AAG1" s="29" t="s">
        <v>8626</v>
      </c>
      <c r="AAH1" s="29" t="s">
        <v>8627</v>
      </c>
      <c r="AAI1" s="29" t="s">
        <v>8628</v>
      </c>
      <c r="AAJ1" s="29" t="s">
        <v>599</v>
      </c>
      <c r="AAK1" s="29" t="s">
        <v>632</v>
      </c>
      <c r="AAL1" s="29" t="s">
        <v>8629</v>
      </c>
      <c r="AAM1" s="29" t="s">
        <v>659</v>
      </c>
      <c r="AAN1" s="29" t="s">
        <v>8630</v>
      </c>
      <c r="AAO1" s="29" t="s">
        <v>8631</v>
      </c>
      <c r="AAP1" s="29" t="s">
        <v>8632</v>
      </c>
      <c r="AAQ1" s="29" t="s">
        <v>8633</v>
      </c>
      <c r="AAR1" s="29" t="s">
        <v>8634</v>
      </c>
      <c r="AAS1" s="29" t="s">
        <v>8635</v>
      </c>
      <c r="AAT1" s="29" t="s">
        <v>8636</v>
      </c>
      <c r="AAU1" s="29" t="s">
        <v>8637</v>
      </c>
      <c r="AAV1" s="29" t="s">
        <v>8638</v>
      </c>
      <c r="AAW1" s="29" t="s">
        <v>8639</v>
      </c>
      <c r="AAX1" s="29" t="s">
        <v>8640</v>
      </c>
      <c r="AAY1" s="29" t="s">
        <v>8641</v>
      </c>
      <c r="AAZ1" s="29" t="s">
        <v>8642</v>
      </c>
      <c r="ABA1" s="29" t="s">
        <v>8643</v>
      </c>
      <c r="ABB1" s="29" t="s">
        <v>8644</v>
      </c>
      <c r="ABC1" s="29" t="s">
        <v>8645</v>
      </c>
      <c r="ABD1" s="29" t="s">
        <v>8646</v>
      </c>
      <c r="ABE1" s="29" t="s">
        <v>8647</v>
      </c>
      <c r="ABF1" s="29" t="s">
        <v>8648</v>
      </c>
      <c r="ABG1" s="29" t="s">
        <v>8649</v>
      </c>
      <c r="ABH1" s="29" t="s">
        <v>8650</v>
      </c>
      <c r="ABI1" s="29" t="s">
        <v>8651</v>
      </c>
      <c r="ABJ1" s="29" t="s">
        <v>8652</v>
      </c>
      <c r="ABK1" s="29" t="s">
        <v>8653</v>
      </c>
      <c r="ABL1" s="29" t="s">
        <v>8654</v>
      </c>
      <c r="ABM1" s="29" t="s">
        <v>8655</v>
      </c>
      <c r="ABN1" s="29" t="s">
        <v>8656</v>
      </c>
      <c r="ABO1" s="29" t="s">
        <v>8657</v>
      </c>
      <c r="ABP1" s="29" t="s">
        <v>8658</v>
      </c>
      <c r="ABQ1" s="29" t="s">
        <v>8659</v>
      </c>
      <c r="ABR1" s="29" t="s">
        <v>469</v>
      </c>
      <c r="ABS1" s="29" t="s">
        <v>434</v>
      </c>
      <c r="ABT1" s="29" t="s">
        <v>8660</v>
      </c>
      <c r="ABU1" s="29" t="s">
        <v>8661</v>
      </c>
      <c r="ABV1" s="29" t="s">
        <v>8662</v>
      </c>
      <c r="ABW1" s="29" t="s">
        <v>8663</v>
      </c>
      <c r="ABX1" s="29" t="s">
        <v>8664</v>
      </c>
      <c r="ABY1" s="29" t="s">
        <v>8665</v>
      </c>
      <c r="ABZ1" s="29" t="s">
        <v>8666</v>
      </c>
      <c r="ACA1" s="29" t="s">
        <v>8667</v>
      </c>
      <c r="ACB1" s="29" t="s">
        <v>8668</v>
      </c>
      <c r="ACC1" s="29" t="s">
        <v>8669</v>
      </c>
      <c r="ACD1" s="29" t="s">
        <v>8670</v>
      </c>
      <c r="ACE1" s="29" t="s">
        <v>8671</v>
      </c>
      <c r="ACF1" s="29" t="s">
        <v>8672</v>
      </c>
      <c r="ACG1" s="29" t="s">
        <v>8673</v>
      </c>
      <c r="ACH1" s="29" t="s">
        <v>8674</v>
      </c>
      <c r="ACI1" s="29" t="s">
        <v>462</v>
      </c>
      <c r="ACJ1" s="29" t="s">
        <v>8675</v>
      </c>
      <c r="ACK1" s="29" t="s">
        <v>477</v>
      </c>
      <c r="ACL1" s="29" t="s">
        <v>735</v>
      </c>
      <c r="ACM1" s="29" t="s">
        <v>1493</v>
      </c>
      <c r="ACN1" s="29" t="s">
        <v>1996</v>
      </c>
      <c r="ACO1" s="29" t="s">
        <v>1999</v>
      </c>
      <c r="ACP1" s="29" t="s">
        <v>2002</v>
      </c>
      <c r="ACQ1" s="29" t="s">
        <v>1741</v>
      </c>
      <c r="ACR1" s="29" t="s">
        <v>1733</v>
      </c>
      <c r="ACS1" s="29" t="s">
        <v>668</v>
      </c>
      <c r="ACT1" s="29" t="s">
        <v>2010</v>
      </c>
      <c r="ACU1" s="29" t="s">
        <v>1664</v>
      </c>
      <c r="ACV1" s="29" t="s">
        <v>8676</v>
      </c>
      <c r="ACW1" s="29" t="s">
        <v>1384</v>
      </c>
      <c r="ACX1" s="29" t="s">
        <v>2016</v>
      </c>
      <c r="ACY1" s="29" t="s">
        <v>2019</v>
      </c>
      <c r="ACZ1" s="29" t="s">
        <v>8677</v>
      </c>
      <c r="ADA1" s="29" t="s">
        <v>8678</v>
      </c>
      <c r="ADB1" s="29" t="s">
        <v>8679</v>
      </c>
      <c r="ADC1" s="29" t="s">
        <v>8680</v>
      </c>
      <c r="ADD1" s="29" t="s">
        <v>8681</v>
      </c>
      <c r="ADE1" s="29" t="s">
        <v>2022</v>
      </c>
      <c r="ADF1" s="29" t="s">
        <v>8682</v>
      </c>
      <c r="ADG1" s="29" t="s">
        <v>2025</v>
      </c>
      <c r="ADH1" s="29" t="s">
        <v>8683</v>
      </c>
      <c r="ADI1" s="29" t="s">
        <v>2028</v>
      </c>
      <c r="ADJ1" s="29" t="s">
        <v>2031</v>
      </c>
      <c r="ADK1" s="29" t="s">
        <v>2033</v>
      </c>
      <c r="ADL1" s="29" t="s">
        <v>2035</v>
      </c>
      <c r="ADM1" s="29" t="s">
        <v>2037</v>
      </c>
      <c r="ADN1" s="29" t="s">
        <v>2039</v>
      </c>
      <c r="ADO1" s="29" t="s">
        <v>2041</v>
      </c>
      <c r="ADP1" s="29" t="s">
        <v>2043</v>
      </c>
      <c r="ADQ1" s="29" t="s">
        <v>2045</v>
      </c>
      <c r="ADR1" s="29" t="s">
        <v>2047</v>
      </c>
      <c r="ADS1" s="29" t="s">
        <v>2049</v>
      </c>
      <c r="ADT1" s="29" t="s">
        <v>2051</v>
      </c>
      <c r="ADU1" s="29" t="s">
        <v>2054</v>
      </c>
      <c r="ADV1" s="29" t="s">
        <v>2057</v>
      </c>
      <c r="ADW1" s="29" t="s">
        <v>2060</v>
      </c>
      <c r="ADX1" s="29" t="s">
        <v>2063</v>
      </c>
      <c r="ADY1" s="29" t="s">
        <v>2066</v>
      </c>
      <c r="ADZ1" s="29" t="s">
        <v>8684</v>
      </c>
      <c r="AEA1" s="29" t="s">
        <v>8685</v>
      </c>
      <c r="AEB1" s="29" t="s">
        <v>8686</v>
      </c>
      <c r="AEC1" s="29" t="s">
        <v>2069</v>
      </c>
      <c r="AED1" s="29" t="s">
        <v>2071</v>
      </c>
      <c r="AEE1" s="29" t="s">
        <v>2073</v>
      </c>
      <c r="AEF1" s="29" t="s">
        <v>8687</v>
      </c>
      <c r="AEG1" s="29" t="s">
        <v>8688</v>
      </c>
      <c r="AEH1" s="29" t="s">
        <v>8689</v>
      </c>
      <c r="AEI1" s="29" t="s">
        <v>2076</v>
      </c>
      <c r="AEJ1" s="29" t="s">
        <v>2079</v>
      </c>
      <c r="AEK1" s="29" t="s">
        <v>2081</v>
      </c>
      <c r="AEL1" s="29" t="s">
        <v>2083</v>
      </c>
      <c r="AEM1" s="29" t="s">
        <v>2085</v>
      </c>
      <c r="AEN1" s="29" t="s">
        <v>2087</v>
      </c>
      <c r="AEO1" s="29" t="s">
        <v>2089</v>
      </c>
      <c r="AEP1" s="29" t="s">
        <v>2091</v>
      </c>
      <c r="AEQ1" s="29" t="s">
        <v>2093</v>
      </c>
    </row>
    <row r="2" spans="1:823" x14ac:dyDescent="0.25">
      <c r="A2" s="30">
        <v>45799</v>
      </c>
      <c r="B2" s="16" t="s">
        <v>8690</v>
      </c>
      <c r="C2" s="16" t="s">
        <v>867</v>
      </c>
      <c r="D2" s="16" t="s">
        <v>867</v>
      </c>
      <c r="E2" s="16">
        <v>76</v>
      </c>
      <c r="F2" s="16" t="s">
        <v>8153</v>
      </c>
      <c r="G2" s="16" t="s">
        <v>4113</v>
      </c>
      <c r="I2" s="16" t="s">
        <v>4174</v>
      </c>
      <c r="Z2" s="16" t="s">
        <v>993</v>
      </c>
      <c r="AA2" s="16" t="s">
        <v>474</v>
      </c>
      <c r="AB2" s="16">
        <v>2</v>
      </c>
      <c r="AC2" s="16" t="s">
        <v>843</v>
      </c>
      <c r="AD2" s="16" t="s">
        <v>843</v>
      </c>
      <c r="AE2" s="16" t="s">
        <v>843</v>
      </c>
      <c r="AF2" s="16" t="s">
        <v>844</v>
      </c>
      <c r="AG2" s="16" t="s">
        <v>844</v>
      </c>
      <c r="AH2" s="16" t="s">
        <v>844</v>
      </c>
      <c r="AI2" s="16" t="s">
        <v>844</v>
      </c>
      <c r="AJ2" s="16" t="s">
        <v>843</v>
      </c>
      <c r="AK2" s="16" t="s">
        <v>843</v>
      </c>
      <c r="AM2" s="16" t="s">
        <v>737</v>
      </c>
      <c r="AN2" s="16" t="s">
        <v>761</v>
      </c>
      <c r="AP2" s="16" t="s">
        <v>774</v>
      </c>
      <c r="AR2" s="16" t="s">
        <v>6907</v>
      </c>
      <c r="BB2" s="16">
        <v>4</v>
      </c>
      <c r="BC2" s="16" t="s">
        <v>7878</v>
      </c>
      <c r="BE2" s="16" t="s">
        <v>5098</v>
      </c>
      <c r="BV2" s="16" t="s">
        <v>4433</v>
      </c>
      <c r="BW2" s="16" t="s">
        <v>844</v>
      </c>
      <c r="BX2" s="16" t="s">
        <v>843</v>
      </c>
      <c r="BY2" s="16" t="s">
        <v>843</v>
      </c>
      <c r="BZ2" s="16" t="s">
        <v>843</v>
      </c>
      <c r="CA2" s="16" t="s">
        <v>843</v>
      </c>
      <c r="CB2" s="16" t="s">
        <v>843</v>
      </c>
      <c r="CC2" s="16" t="s">
        <v>843</v>
      </c>
      <c r="CD2" s="16" t="s">
        <v>843</v>
      </c>
      <c r="CE2" s="16" t="s">
        <v>843</v>
      </c>
      <c r="CF2" s="16" t="s">
        <v>843</v>
      </c>
      <c r="CG2" s="16" t="s">
        <v>843</v>
      </c>
      <c r="CH2" s="16" t="s">
        <v>843</v>
      </c>
      <c r="CI2" s="16" t="s">
        <v>843</v>
      </c>
      <c r="CJ2" s="16" t="s">
        <v>843</v>
      </c>
      <c r="CK2" s="16" t="s">
        <v>843</v>
      </c>
      <c r="CP2" s="16" t="s">
        <v>865</v>
      </c>
      <c r="DX2" s="16" t="s">
        <v>867</v>
      </c>
      <c r="DY2" s="16" t="s">
        <v>867</v>
      </c>
      <c r="GC2" s="16" t="s">
        <v>5330</v>
      </c>
      <c r="GF2" s="16" t="s">
        <v>867</v>
      </c>
      <c r="GG2" s="16" t="s">
        <v>867</v>
      </c>
      <c r="GV2" s="16" t="s">
        <v>5443</v>
      </c>
      <c r="GW2" s="16" t="s">
        <v>843</v>
      </c>
      <c r="GX2" s="16" t="s">
        <v>844</v>
      </c>
      <c r="GY2" s="16" t="s">
        <v>843</v>
      </c>
      <c r="GZ2" s="16" t="s">
        <v>843</v>
      </c>
      <c r="HA2" s="16" t="s">
        <v>843</v>
      </c>
      <c r="HB2" s="16" t="s">
        <v>843</v>
      </c>
      <c r="HC2" s="16" t="s">
        <v>843</v>
      </c>
      <c r="HD2" s="16" t="s">
        <v>843</v>
      </c>
      <c r="HE2" s="16" t="s">
        <v>843</v>
      </c>
      <c r="HF2" s="16" t="s">
        <v>843</v>
      </c>
      <c r="HH2" s="16" t="s">
        <v>5456</v>
      </c>
      <c r="HK2" s="16" t="s">
        <v>864</v>
      </c>
      <c r="HM2" s="16" t="s">
        <v>865</v>
      </c>
      <c r="HZ2" s="16" t="s">
        <v>7944</v>
      </c>
      <c r="KE2" s="16" t="s">
        <v>5582</v>
      </c>
      <c r="KG2" s="16" t="s">
        <v>7015</v>
      </c>
      <c r="KH2" s="16" t="s">
        <v>7033</v>
      </c>
      <c r="KI2" s="16" t="s">
        <v>865</v>
      </c>
      <c r="LG2" s="16" t="s">
        <v>867</v>
      </c>
      <c r="LH2" s="16" t="s">
        <v>867</v>
      </c>
      <c r="LI2" s="16" t="s">
        <v>867</v>
      </c>
      <c r="LJ2" s="16" t="s">
        <v>867</v>
      </c>
      <c r="LK2" s="16" t="s">
        <v>867</v>
      </c>
      <c r="LL2" s="16" t="s">
        <v>5690</v>
      </c>
      <c r="LM2" s="16" t="s">
        <v>843</v>
      </c>
      <c r="LN2" s="16" t="s">
        <v>843</v>
      </c>
      <c r="LO2" s="16" t="s">
        <v>843</v>
      </c>
      <c r="LP2" s="16" t="s">
        <v>843</v>
      </c>
      <c r="LQ2" s="16" t="s">
        <v>843</v>
      </c>
      <c r="LR2" s="16" t="s">
        <v>843</v>
      </c>
      <c r="LS2" s="16" t="s">
        <v>843</v>
      </c>
      <c r="LT2" s="16" t="s">
        <v>843</v>
      </c>
      <c r="LU2" s="16" t="s">
        <v>843</v>
      </c>
      <c r="LV2" s="16" t="s">
        <v>843</v>
      </c>
      <c r="LW2" s="16" t="s">
        <v>843</v>
      </c>
      <c r="LX2" s="16" t="s">
        <v>844</v>
      </c>
      <c r="LY2" s="16" t="s">
        <v>843</v>
      </c>
      <c r="LZ2" s="16" t="s">
        <v>843</v>
      </c>
      <c r="MA2" s="16" t="s">
        <v>843</v>
      </c>
      <c r="MC2" s="16" t="s">
        <v>5694</v>
      </c>
      <c r="MD2" s="16" t="s">
        <v>844</v>
      </c>
      <c r="ME2" s="16" t="s">
        <v>843</v>
      </c>
      <c r="MF2" s="16" t="s">
        <v>843</v>
      </c>
      <c r="MG2" s="16" t="s">
        <v>843</v>
      </c>
      <c r="MH2" s="16" t="s">
        <v>843</v>
      </c>
      <c r="MI2" s="16" t="s">
        <v>843</v>
      </c>
      <c r="MJ2" s="16" t="s">
        <v>843</v>
      </c>
      <c r="MK2" s="16" t="s">
        <v>843</v>
      </c>
      <c r="ML2" s="16" t="s">
        <v>843</v>
      </c>
      <c r="MM2" s="16" t="s">
        <v>843</v>
      </c>
      <c r="MN2" s="16" t="s">
        <v>843</v>
      </c>
      <c r="MO2" s="16" t="s">
        <v>843</v>
      </c>
      <c r="MP2" s="16" t="s">
        <v>843</v>
      </c>
      <c r="MQ2" s="16" t="s">
        <v>843</v>
      </c>
      <c r="MR2" s="16" t="s">
        <v>843</v>
      </c>
      <c r="MS2" s="16" t="s">
        <v>843</v>
      </c>
      <c r="MT2" s="16" t="s">
        <v>843</v>
      </c>
      <c r="MU2" s="16" t="s">
        <v>843</v>
      </c>
      <c r="MV2" s="16" t="s">
        <v>843</v>
      </c>
      <c r="MX2" s="16" t="s">
        <v>5694</v>
      </c>
      <c r="MY2" s="16" t="s">
        <v>844</v>
      </c>
      <c r="MZ2" s="16" t="s">
        <v>843</v>
      </c>
      <c r="NA2" s="16" t="s">
        <v>843</v>
      </c>
      <c r="NB2" s="16" t="s">
        <v>843</v>
      </c>
      <c r="NC2" s="16" t="s">
        <v>843</v>
      </c>
      <c r="ND2" s="16" t="s">
        <v>843</v>
      </c>
      <c r="NE2" s="16" t="s">
        <v>843</v>
      </c>
      <c r="NF2" s="16" t="s">
        <v>843</v>
      </c>
      <c r="NG2" s="16" t="s">
        <v>843</v>
      </c>
      <c r="NH2" s="16" t="s">
        <v>843</v>
      </c>
      <c r="NI2" s="16" t="s">
        <v>843</v>
      </c>
      <c r="NJ2" s="16" t="s">
        <v>843</v>
      </c>
      <c r="NK2" s="16" t="s">
        <v>843</v>
      </c>
      <c r="NL2" s="16" t="s">
        <v>843</v>
      </c>
      <c r="NM2" s="16" t="s">
        <v>843</v>
      </c>
      <c r="NN2" s="16" t="s">
        <v>843</v>
      </c>
      <c r="NO2" s="16" t="s">
        <v>843</v>
      </c>
      <c r="NP2" s="16" t="s">
        <v>843</v>
      </c>
      <c r="NQ2" s="16" t="s">
        <v>843</v>
      </c>
      <c r="PC2" s="16" t="s">
        <v>865</v>
      </c>
      <c r="PD2" s="16" t="s">
        <v>865</v>
      </c>
      <c r="PY2" s="16" t="s">
        <v>865</v>
      </c>
      <c r="QP2" s="16" t="s">
        <v>865</v>
      </c>
      <c r="QR2" s="16" t="s">
        <v>867</v>
      </c>
      <c r="QT2" s="16" t="s">
        <v>867</v>
      </c>
      <c r="QV2" s="16" t="s">
        <v>865</v>
      </c>
      <c r="QX2" s="16" t="s">
        <v>867</v>
      </c>
      <c r="QY2" s="16" t="s">
        <v>867</v>
      </c>
      <c r="RD2" s="16" t="s">
        <v>865</v>
      </c>
      <c r="RF2" s="16" t="s">
        <v>865</v>
      </c>
      <c r="RH2" s="16" t="s">
        <v>865</v>
      </c>
      <c r="RJ2" s="16" t="s">
        <v>865</v>
      </c>
      <c r="RN2" s="16" t="s">
        <v>7724</v>
      </c>
      <c r="RP2" s="16" t="s">
        <v>867</v>
      </c>
      <c r="RR2" s="16" t="s">
        <v>867</v>
      </c>
      <c r="RT2" s="16" t="s">
        <v>867</v>
      </c>
      <c r="RV2" s="16" t="s">
        <v>867</v>
      </c>
      <c r="RX2" s="16" t="s">
        <v>7724</v>
      </c>
      <c r="RZ2" s="16" t="s">
        <v>7724</v>
      </c>
      <c r="SQ2" s="16" t="s">
        <v>867</v>
      </c>
      <c r="SS2" s="16" t="s">
        <v>7299</v>
      </c>
      <c r="ST2" s="16" t="s">
        <v>7761</v>
      </c>
      <c r="TN2" s="16">
        <v>8000</v>
      </c>
      <c r="TO2" s="16">
        <v>0</v>
      </c>
      <c r="TP2" s="16">
        <v>1500</v>
      </c>
      <c r="TQ2" s="16">
        <v>400</v>
      </c>
      <c r="TR2" s="16">
        <v>150</v>
      </c>
      <c r="TS2" s="16">
        <v>210</v>
      </c>
      <c r="TT2" s="16">
        <v>0</v>
      </c>
      <c r="TU2" s="16">
        <v>100</v>
      </c>
      <c r="TV2" s="16">
        <v>0</v>
      </c>
      <c r="TW2" s="16">
        <v>0</v>
      </c>
      <c r="TX2" s="16">
        <v>0</v>
      </c>
      <c r="TZ2" s="16" t="s">
        <v>7364</v>
      </c>
      <c r="UA2" s="16" t="s">
        <v>8691</v>
      </c>
      <c r="UB2" s="16">
        <v>0</v>
      </c>
      <c r="UC2" s="16" t="s">
        <v>843</v>
      </c>
      <c r="UD2" s="16" t="s">
        <v>843</v>
      </c>
      <c r="UE2" s="16" t="s">
        <v>844</v>
      </c>
      <c r="UF2" s="16" t="s">
        <v>844</v>
      </c>
      <c r="UG2" s="16" t="s">
        <v>843</v>
      </c>
      <c r="UH2" s="16" t="s">
        <v>843</v>
      </c>
      <c r="VK2" s="16" t="s">
        <v>6102</v>
      </c>
      <c r="VL2" s="16" t="s">
        <v>843</v>
      </c>
      <c r="VM2" s="16" t="s">
        <v>843</v>
      </c>
      <c r="VN2" s="16" t="s">
        <v>843</v>
      </c>
      <c r="VO2" s="16" t="s">
        <v>843</v>
      </c>
      <c r="VP2" s="16" t="s">
        <v>844</v>
      </c>
      <c r="VQ2" s="16" t="s">
        <v>843</v>
      </c>
      <c r="VR2" s="16" t="s">
        <v>843</v>
      </c>
      <c r="VS2" s="16" t="s">
        <v>843</v>
      </c>
      <c r="VT2" s="16" t="s">
        <v>843</v>
      </c>
      <c r="VV2" s="16">
        <v>7000</v>
      </c>
      <c r="VX2" s="16" t="s">
        <v>6040</v>
      </c>
      <c r="VY2" s="16" t="s">
        <v>843</v>
      </c>
      <c r="VZ2" s="16" t="s">
        <v>843</v>
      </c>
      <c r="WA2" s="16" t="s">
        <v>843</v>
      </c>
      <c r="WB2" s="16" t="s">
        <v>843</v>
      </c>
      <c r="WC2" s="16" t="s">
        <v>844</v>
      </c>
      <c r="WD2" s="16" t="s">
        <v>843</v>
      </c>
      <c r="WE2" s="16" t="s">
        <v>843</v>
      </c>
      <c r="WF2" s="16" t="s">
        <v>843</v>
      </c>
      <c r="WO2" s="16" t="s">
        <v>6920</v>
      </c>
      <c r="XD2" s="16" t="s">
        <v>8692</v>
      </c>
      <c r="XE2" s="16" t="s">
        <v>843</v>
      </c>
      <c r="XF2" s="16" t="s">
        <v>844</v>
      </c>
      <c r="XG2" s="16" t="s">
        <v>844</v>
      </c>
      <c r="XH2" s="16" t="s">
        <v>843</v>
      </c>
      <c r="XI2" s="16" t="s">
        <v>843</v>
      </c>
      <c r="XJ2" s="16" t="s">
        <v>843</v>
      </c>
      <c r="XK2" s="16" t="s">
        <v>843</v>
      </c>
      <c r="XL2" s="16" t="s">
        <v>843</v>
      </c>
      <c r="XM2" s="16" t="s">
        <v>843</v>
      </c>
      <c r="XN2" s="16" t="s">
        <v>843</v>
      </c>
      <c r="XO2" s="16" t="s">
        <v>843</v>
      </c>
      <c r="XP2" s="16" t="s">
        <v>843</v>
      </c>
      <c r="XQ2" s="16" t="s">
        <v>843</v>
      </c>
      <c r="YF2" s="16" t="s">
        <v>865</v>
      </c>
      <c r="YN2" s="16" t="s">
        <v>7046</v>
      </c>
      <c r="YP2" s="16" t="s">
        <v>7978</v>
      </c>
      <c r="YR2" s="16" t="s">
        <v>8693</v>
      </c>
      <c r="YS2" s="16" t="s">
        <v>844</v>
      </c>
      <c r="YT2" s="16" t="s">
        <v>8694</v>
      </c>
      <c r="YU2" s="16" t="s">
        <v>8695</v>
      </c>
      <c r="YV2" s="16" t="s">
        <v>8696</v>
      </c>
      <c r="YW2" s="16" t="s">
        <v>844</v>
      </c>
      <c r="YX2" s="16" t="s">
        <v>8696</v>
      </c>
      <c r="YY2" s="16" t="s">
        <v>843</v>
      </c>
      <c r="YZ2" s="16" t="s">
        <v>843</v>
      </c>
      <c r="ZA2" s="16" t="s">
        <v>843</v>
      </c>
      <c r="ZB2" s="16">
        <v>10360</v>
      </c>
      <c r="ZC2" s="16" t="s">
        <v>8697</v>
      </c>
      <c r="ZD2" s="16" t="s">
        <v>843</v>
      </c>
      <c r="ZE2" s="16" t="s">
        <v>8698</v>
      </c>
      <c r="ZF2" s="16" t="s">
        <v>8699</v>
      </c>
      <c r="ZG2" s="16" t="s">
        <v>8700</v>
      </c>
      <c r="ZH2" s="16" t="s">
        <v>8701</v>
      </c>
      <c r="ZI2" s="16" t="s">
        <v>8702</v>
      </c>
      <c r="ZJ2" s="16" t="s">
        <v>843</v>
      </c>
      <c r="ZK2" s="16" t="s">
        <v>843</v>
      </c>
      <c r="ZL2" s="16" t="s">
        <v>8700</v>
      </c>
      <c r="ZM2" s="16" t="s">
        <v>843</v>
      </c>
      <c r="ZN2" s="16" t="s">
        <v>8703</v>
      </c>
      <c r="ZO2" s="16" t="s">
        <v>487</v>
      </c>
      <c r="ZP2" s="16" t="s">
        <v>487</v>
      </c>
      <c r="ZQ2" s="16" t="s">
        <v>487</v>
      </c>
      <c r="ZR2" s="16" t="s">
        <v>486</v>
      </c>
      <c r="ZS2" s="16" t="s">
        <v>8704</v>
      </c>
      <c r="ZT2" s="16" t="s">
        <v>8705</v>
      </c>
      <c r="ZU2" s="16" t="s">
        <v>8706</v>
      </c>
      <c r="ZV2" s="16" t="s">
        <v>487</v>
      </c>
      <c r="ZW2" s="16" t="s">
        <v>843</v>
      </c>
      <c r="ZX2" s="16" t="s">
        <v>843</v>
      </c>
      <c r="ZY2" s="16" t="s">
        <v>844</v>
      </c>
      <c r="ZZ2" s="16" t="s">
        <v>844</v>
      </c>
      <c r="AAA2" s="16" t="s">
        <v>1056</v>
      </c>
      <c r="AAB2" s="16" t="s">
        <v>844</v>
      </c>
      <c r="AAC2" s="16">
        <v>0</v>
      </c>
      <c r="AAD2" s="16" t="s">
        <v>844</v>
      </c>
      <c r="AAE2" s="16" t="s">
        <v>844</v>
      </c>
      <c r="AAF2" s="16" t="s">
        <v>843</v>
      </c>
      <c r="AAG2" s="16" t="s">
        <v>843</v>
      </c>
      <c r="AAH2" s="16" t="s">
        <v>843</v>
      </c>
      <c r="AAI2" s="16" t="s">
        <v>843</v>
      </c>
      <c r="AAJ2" s="16" t="s">
        <v>606</v>
      </c>
      <c r="AAK2" s="16" t="s">
        <v>655</v>
      </c>
      <c r="AAL2" s="16" t="s">
        <v>905</v>
      </c>
      <c r="AAM2" s="16" t="s">
        <v>660</v>
      </c>
      <c r="AAN2" s="16" t="s">
        <v>8707</v>
      </c>
      <c r="AAO2" s="16" t="s">
        <v>1019</v>
      </c>
      <c r="AAP2" s="16" t="s">
        <v>8708</v>
      </c>
      <c r="AAQ2" s="16" t="s">
        <v>8709</v>
      </c>
      <c r="AAS2" s="16">
        <v>3286.38</v>
      </c>
      <c r="AAT2" s="16" t="s">
        <v>782</v>
      </c>
      <c r="AAU2" s="16" t="s">
        <v>782</v>
      </c>
      <c r="AAV2" s="16" t="s">
        <v>782</v>
      </c>
      <c r="AAW2" s="16" t="s">
        <v>782</v>
      </c>
      <c r="AAX2" s="16" t="s">
        <v>843</v>
      </c>
      <c r="AAY2" s="16" t="s">
        <v>8710</v>
      </c>
      <c r="AAZ2" s="16" t="s">
        <v>782</v>
      </c>
      <c r="ABA2" s="16" t="s">
        <v>782</v>
      </c>
      <c r="ABB2" s="16" t="s">
        <v>782</v>
      </c>
      <c r="ABC2" s="16" t="s">
        <v>783</v>
      </c>
      <c r="ABD2" s="16" t="s">
        <v>782</v>
      </c>
      <c r="ABE2" s="16" t="s">
        <v>783</v>
      </c>
      <c r="ABF2" s="16" t="s">
        <v>782</v>
      </c>
      <c r="ABG2" s="16" t="s">
        <v>782</v>
      </c>
      <c r="ABH2" s="16" t="s">
        <v>782</v>
      </c>
      <c r="ABI2" s="16" t="s">
        <v>782</v>
      </c>
      <c r="ABJ2" s="16" t="s">
        <v>782</v>
      </c>
      <c r="ABK2" s="16" t="s">
        <v>782</v>
      </c>
      <c r="ABL2" s="16" t="s">
        <v>1056</v>
      </c>
      <c r="ABM2" s="16" t="s">
        <v>843</v>
      </c>
      <c r="ABN2" s="16" t="s">
        <v>1034</v>
      </c>
      <c r="ABO2" s="16" t="s">
        <v>486</v>
      </c>
      <c r="ABP2" s="16" t="s">
        <v>972</v>
      </c>
      <c r="ABQ2" s="16" t="s">
        <v>4324</v>
      </c>
      <c r="ABR2" s="16" t="s">
        <v>474</v>
      </c>
      <c r="ABS2" s="16" t="s">
        <v>457</v>
      </c>
      <c r="ABT2" s="16" t="s">
        <v>1056</v>
      </c>
      <c r="ABU2" s="16" t="s">
        <v>1056</v>
      </c>
      <c r="ABV2" s="16" t="s">
        <v>487</v>
      </c>
      <c r="ABW2" s="16" t="s">
        <v>487</v>
      </c>
      <c r="ABX2" s="16" t="s">
        <v>894</v>
      </c>
      <c r="ABY2" s="16" t="s">
        <v>486</v>
      </c>
      <c r="ABZ2" s="16" t="s">
        <v>486</v>
      </c>
      <c r="ACA2" s="16" t="s">
        <v>761</v>
      </c>
      <c r="ACB2" s="16" t="s">
        <v>774</v>
      </c>
      <c r="ACC2" s="16" t="s">
        <v>737</v>
      </c>
      <c r="ACD2" s="16" t="s">
        <v>486</v>
      </c>
      <c r="ACE2" s="16" t="s">
        <v>486</v>
      </c>
      <c r="ACG2" s="16" t="s">
        <v>1014</v>
      </c>
      <c r="ACH2" s="16" t="s">
        <v>1009</v>
      </c>
      <c r="ACI2" s="16" t="s">
        <v>462</v>
      </c>
      <c r="ACJ2" s="16">
        <v>1.1910000000000001</v>
      </c>
      <c r="ACK2" s="16" t="s">
        <v>478</v>
      </c>
      <c r="ACL2" s="16" t="s">
        <v>740</v>
      </c>
      <c r="ACM2" s="16" t="s">
        <v>1193</v>
      </c>
      <c r="ACN2" s="16" t="s">
        <v>1169</v>
      </c>
      <c r="ACO2" s="16" t="s">
        <v>1856</v>
      </c>
      <c r="ACQ2" s="16" t="s">
        <v>1202</v>
      </c>
      <c r="ACR2" s="16" t="s">
        <v>1644</v>
      </c>
      <c r="ACS2" s="16" t="s">
        <v>676</v>
      </c>
      <c r="ACT2" s="16" t="s">
        <v>1522</v>
      </c>
      <c r="ACU2" s="16" t="s">
        <v>833</v>
      </c>
      <c r="ACV2" s="16" t="s">
        <v>8711</v>
      </c>
      <c r="ACW2" s="16" t="s">
        <v>878</v>
      </c>
      <c r="ACX2" s="16" t="s">
        <v>1916</v>
      </c>
      <c r="ACY2" s="16" t="s">
        <v>1947</v>
      </c>
      <c r="ACZ2" s="16">
        <v>1</v>
      </c>
      <c r="ADA2" s="16">
        <v>1</v>
      </c>
      <c r="ADB2" s="16">
        <v>1</v>
      </c>
      <c r="ADC2" s="16">
        <v>1</v>
      </c>
      <c r="ADD2" s="16">
        <v>1</v>
      </c>
      <c r="ADE2" s="16" t="s">
        <v>8712</v>
      </c>
      <c r="ADF2" s="16">
        <v>0</v>
      </c>
      <c r="ADG2" s="16" t="s">
        <v>486</v>
      </c>
      <c r="ADH2" s="16">
        <v>1</v>
      </c>
      <c r="ADI2" s="16" t="s">
        <v>486</v>
      </c>
      <c r="ADJ2" s="16" t="s">
        <v>1745</v>
      </c>
      <c r="ADK2" s="16" t="s">
        <v>13194</v>
      </c>
      <c r="ADL2" s="16" t="s">
        <v>1761</v>
      </c>
      <c r="ADM2" s="16" t="s">
        <v>13195</v>
      </c>
      <c r="ADN2" s="16" t="s">
        <v>13196</v>
      </c>
      <c r="ADO2" s="16" t="s">
        <v>1766</v>
      </c>
      <c r="ADP2" s="16" t="s">
        <v>13196</v>
      </c>
      <c r="ADQ2" s="16" t="s">
        <v>13194</v>
      </c>
      <c r="ADR2" s="16" t="s">
        <v>13194</v>
      </c>
      <c r="ADS2" s="16" t="s">
        <v>13194</v>
      </c>
      <c r="ADU2" s="16" t="s">
        <v>8713</v>
      </c>
      <c r="ADY2" s="16" t="s">
        <v>1063</v>
      </c>
      <c r="AEA2" s="16">
        <v>10360</v>
      </c>
      <c r="AEC2" s="16" t="s">
        <v>1058</v>
      </c>
      <c r="AED2" s="16">
        <v>1643.19</v>
      </c>
      <c r="AEE2" s="16" t="s">
        <v>952</v>
      </c>
      <c r="AEG2" s="16">
        <v>7000</v>
      </c>
      <c r="AEI2" s="16">
        <v>4000</v>
      </c>
      <c r="AEK2" s="16">
        <v>750</v>
      </c>
      <c r="AEL2" s="16">
        <v>200</v>
      </c>
      <c r="AEN2" s="16">
        <v>75</v>
      </c>
      <c r="AEO2" s="16">
        <v>105</v>
      </c>
      <c r="AEP2" s="16">
        <v>50</v>
      </c>
    </row>
    <row r="3" spans="1:823" x14ac:dyDescent="0.25">
      <c r="A3" s="30">
        <v>45799</v>
      </c>
      <c r="B3" s="16" t="s">
        <v>8714</v>
      </c>
      <c r="C3" s="16" t="s">
        <v>867</v>
      </c>
      <c r="D3" s="16" t="s">
        <v>867</v>
      </c>
      <c r="E3" s="16">
        <v>65</v>
      </c>
      <c r="F3" s="16" t="s">
        <v>8153</v>
      </c>
      <c r="G3" s="16" t="s">
        <v>4113</v>
      </c>
      <c r="I3" s="16" t="s">
        <v>4174</v>
      </c>
      <c r="Z3" s="16" t="s">
        <v>994</v>
      </c>
      <c r="AA3" s="16" t="s">
        <v>470</v>
      </c>
      <c r="AB3" s="16">
        <v>2</v>
      </c>
      <c r="AC3" s="16" t="s">
        <v>844</v>
      </c>
      <c r="AD3" s="16" t="s">
        <v>843</v>
      </c>
      <c r="AE3" s="16" t="s">
        <v>843</v>
      </c>
      <c r="AF3" s="16" t="s">
        <v>1056</v>
      </c>
      <c r="AG3" s="16" t="s">
        <v>843</v>
      </c>
      <c r="AH3" s="16" t="s">
        <v>1056</v>
      </c>
      <c r="AI3" s="16" t="s">
        <v>843</v>
      </c>
      <c r="AJ3" s="16" t="s">
        <v>843</v>
      </c>
      <c r="AK3" s="16" t="s">
        <v>843</v>
      </c>
      <c r="AM3" s="16" t="s">
        <v>737</v>
      </c>
      <c r="AN3" s="16" t="s">
        <v>759</v>
      </c>
      <c r="AP3" s="16" t="s">
        <v>768</v>
      </c>
      <c r="AR3" s="16" t="s">
        <v>6907</v>
      </c>
      <c r="BB3" s="16">
        <v>2</v>
      </c>
      <c r="BC3" s="16" t="s">
        <v>7878</v>
      </c>
      <c r="BE3" s="16" t="s">
        <v>5101</v>
      </c>
      <c r="BV3" s="16" t="s">
        <v>4433</v>
      </c>
      <c r="BW3" s="16" t="s">
        <v>844</v>
      </c>
      <c r="BX3" s="16" t="s">
        <v>843</v>
      </c>
      <c r="BY3" s="16" t="s">
        <v>843</v>
      </c>
      <c r="BZ3" s="16" t="s">
        <v>843</v>
      </c>
      <c r="CA3" s="16" t="s">
        <v>843</v>
      </c>
      <c r="CB3" s="16" t="s">
        <v>843</v>
      </c>
      <c r="CC3" s="16" t="s">
        <v>843</v>
      </c>
      <c r="CD3" s="16" t="s">
        <v>843</v>
      </c>
      <c r="CE3" s="16" t="s">
        <v>843</v>
      </c>
      <c r="CF3" s="16" t="s">
        <v>843</v>
      </c>
      <c r="CG3" s="16" t="s">
        <v>843</v>
      </c>
      <c r="CH3" s="16" t="s">
        <v>843</v>
      </c>
      <c r="CI3" s="16" t="s">
        <v>843</v>
      </c>
      <c r="CJ3" s="16" t="s">
        <v>843</v>
      </c>
      <c r="CK3" s="16" t="s">
        <v>843</v>
      </c>
      <c r="CP3" s="16" t="s">
        <v>867</v>
      </c>
      <c r="CQ3" s="16" t="s">
        <v>5191</v>
      </c>
      <c r="CR3" s="16" t="s">
        <v>844</v>
      </c>
      <c r="CS3" s="16" t="s">
        <v>843</v>
      </c>
      <c r="CT3" s="16" t="s">
        <v>843</v>
      </c>
      <c r="CU3" s="16" t="s">
        <v>843</v>
      </c>
      <c r="CV3" s="16" t="s">
        <v>843</v>
      </c>
      <c r="CW3" s="16" t="s">
        <v>843</v>
      </c>
      <c r="CX3" s="16" t="s">
        <v>843</v>
      </c>
      <c r="CY3" s="16" t="s">
        <v>843</v>
      </c>
      <c r="CZ3" s="16" t="s">
        <v>843</v>
      </c>
      <c r="DA3" s="16" t="s">
        <v>5184</v>
      </c>
      <c r="DX3" s="16" t="s">
        <v>867</v>
      </c>
      <c r="DY3" s="16" t="s">
        <v>867</v>
      </c>
      <c r="GC3" s="16" t="s">
        <v>5342</v>
      </c>
      <c r="GF3" s="16" t="s">
        <v>867</v>
      </c>
      <c r="GG3" s="16" t="s">
        <v>867</v>
      </c>
      <c r="GV3" s="16" t="s">
        <v>5443</v>
      </c>
      <c r="GW3" s="16" t="s">
        <v>843</v>
      </c>
      <c r="GX3" s="16" t="s">
        <v>844</v>
      </c>
      <c r="GY3" s="16" t="s">
        <v>843</v>
      </c>
      <c r="GZ3" s="16" t="s">
        <v>843</v>
      </c>
      <c r="HA3" s="16" t="s">
        <v>843</v>
      </c>
      <c r="HB3" s="16" t="s">
        <v>843</v>
      </c>
      <c r="HC3" s="16" t="s">
        <v>843</v>
      </c>
      <c r="HD3" s="16" t="s">
        <v>843</v>
      </c>
      <c r="HE3" s="16" t="s">
        <v>843</v>
      </c>
      <c r="HF3" s="16" t="s">
        <v>843</v>
      </c>
      <c r="HH3" s="16" t="s">
        <v>5456</v>
      </c>
      <c r="HK3" s="16" t="s">
        <v>865</v>
      </c>
      <c r="HM3" s="16" t="s">
        <v>865</v>
      </c>
      <c r="HZ3" s="16" t="s">
        <v>7944</v>
      </c>
      <c r="KE3" s="16" t="s">
        <v>5585</v>
      </c>
      <c r="KG3" s="16" t="s">
        <v>7015</v>
      </c>
      <c r="KH3" s="16" t="s">
        <v>7033</v>
      </c>
      <c r="KI3" s="16" t="s">
        <v>865</v>
      </c>
      <c r="LG3" s="16" t="s">
        <v>867</v>
      </c>
      <c r="LH3" s="16" t="s">
        <v>867</v>
      </c>
      <c r="LI3" s="16" t="s">
        <v>867</v>
      </c>
      <c r="LJ3" s="16" t="s">
        <v>867</v>
      </c>
      <c r="LK3" s="16" t="s">
        <v>867</v>
      </c>
      <c r="LL3" s="16" t="s">
        <v>864</v>
      </c>
      <c r="LM3" s="16" t="s">
        <v>843</v>
      </c>
      <c r="LN3" s="16" t="s">
        <v>843</v>
      </c>
      <c r="LO3" s="16" t="s">
        <v>843</v>
      </c>
      <c r="LP3" s="16" t="s">
        <v>843</v>
      </c>
      <c r="LQ3" s="16" t="s">
        <v>843</v>
      </c>
      <c r="LR3" s="16" t="s">
        <v>843</v>
      </c>
      <c r="LS3" s="16" t="s">
        <v>843</v>
      </c>
      <c r="LT3" s="16" t="s">
        <v>843</v>
      </c>
      <c r="LU3" s="16" t="s">
        <v>843</v>
      </c>
      <c r="LV3" s="16" t="s">
        <v>843</v>
      </c>
      <c r="LW3" s="16" t="s">
        <v>843</v>
      </c>
      <c r="LX3" s="16" t="s">
        <v>843</v>
      </c>
      <c r="LY3" s="16" t="s">
        <v>843</v>
      </c>
      <c r="LZ3" s="16" t="s">
        <v>844</v>
      </c>
      <c r="MA3" s="16" t="s">
        <v>843</v>
      </c>
      <c r="MC3" s="16" t="s">
        <v>5694</v>
      </c>
      <c r="MD3" s="16" t="s">
        <v>844</v>
      </c>
      <c r="ME3" s="16" t="s">
        <v>843</v>
      </c>
      <c r="MF3" s="16" t="s">
        <v>843</v>
      </c>
      <c r="MG3" s="16" t="s">
        <v>843</v>
      </c>
      <c r="MH3" s="16" t="s">
        <v>843</v>
      </c>
      <c r="MI3" s="16" t="s">
        <v>843</v>
      </c>
      <c r="MJ3" s="16" t="s">
        <v>843</v>
      </c>
      <c r="MK3" s="16" t="s">
        <v>843</v>
      </c>
      <c r="ML3" s="16" t="s">
        <v>843</v>
      </c>
      <c r="MM3" s="16" t="s">
        <v>843</v>
      </c>
      <c r="MN3" s="16" t="s">
        <v>843</v>
      </c>
      <c r="MO3" s="16" t="s">
        <v>843</v>
      </c>
      <c r="MP3" s="16" t="s">
        <v>843</v>
      </c>
      <c r="MQ3" s="16" t="s">
        <v>843</v>
      </c>
      <c r="MR3" s="16" t="s">
        <v>843</v>
      </c>
      <c r="MS3" s="16" t="s">
        <v>843</v>
      </c>
      <c r="MT3" s="16" t="s">
        <v>843</v>
      </c>
      <c r="MU3" s="16" t="s">
        <v>843</v>
      </c>
      <c r="MV3" s="16" t="s">
        <v>843</v>
      </c>
      <c r="PC3" s="16" t="s">
        <v>865</v>
      </c>
      <c r="PD3" s="16" t="s">
        <v>865</v>
      </c>
      <c r="PY3" s="16" t="s">
        <v>867</v>
      </c>
      <c r="PZ3" s="16">
        <v>2</v>
      </c>
      <c r="QP3" s="16" t="s">
        <v>865</v>
      </c>
      <c r="QR3" s="16" t="s">
        <v>865</v>
      </c>
      <c r="QT3" s="16" t="s">
        <v>867</v>
      </c>
      <c r="QV3" s="16" t="s">
        <v>865</v>
      </c>
      <c r="QX3" s="16" t="s">
        <v>864</v>
      </c>
      <c r="QY3" s="16" t="s">
        <v>867</v>
      </c>
      <c r="RD3" s="16" t="s">
        <v>7708</v>
      </c>
      <c r="RF3" s="16" t="s">
        <v>7708</v>
      </c>
      <c r="RH3" s="16" t="s">
        <v>4216</v>
      </c>
      <c r="RJ3" s="16" t="s">
        <v>865</v>
      </c>
      <c r="RN3" s="16" t="s">
        <v>7724</v>
      </c>
      <c r="RP3" s="16" t="s">
        <v>867</v>
      </c>
      <c r="RR3" s="16" t="s">
        <v>7720</v>
      </c>
      <c r="RT3" s="16" t="s">
        <v>867</v>
      </c>
      <c r="RV3" s="16" t="s">
        <v>7720</v>
      </c>
      <c r="RX3" s="16" t="s">
        <v>7720</v>
      </c>
      <c r="RZ3" s="16" t="s">
        <v>7724</v>
      </c>
      <c r="SQ3" s="16" t="s">
        <v>865</v>
      </c>
      <c r="SS3" s="16" t="s">
        <v>7296</v>
      </c>
      <c r="ST3" s="16" t="s">
        <v>7764</v>
      </c>
      <c r="TN3" s="16">
        <v>4000</v>
      </c>
      <c r="TO3" s="16">
        <v>2000</v>
      </c>
      <c r="TP3" s="16">
        <v>1000</v>
      </c>
      <c r="TQ3" s="16">
        <v>800</v>
      </c>
      <c r="TR3" s="16">
        <v>400</v>
      </c>
      <c r="TS3" s="16">
        <v>100</v>
      </c>
      <c r="TT3" s="16">
        <v>0</v>
      </c>
      <c r="TU3" s="16">
        <v>0</v>
      </c>
      <c r="TW3" s="16">
        <v>0</v>
      </c>
      <c r="TX3" s="16">
        <v>1200</v>
      </c>
      <c r="TZ3" s="16" t="s">
        <v>7364</v>
      </c>
      <c r="UA3" s="16" t="s">
        <v>8715</v>
      </c>
      <c r="UB3" s="16">
        <v>0</v>
      </c>
      <c r="UC3" s="16" t="s">
        <v>843</v>
      </c>
      <c r="UD3" s="16" t="s">
        <v>843</v>
      </c>
      <c r="UE3" s="16" t="s">
        <v>844</v>
      </c>
      <c r="UF3" s="16" t="s">
        <v>844</v>
      </c>
      <c r="UG3" s="16" t="s">
        <v>843</v>
      </c>
      <c r="UH3" s="16" t="s">
        <v>843</v>
      </c>
      <c r="VK3" s="16" t="s">
        <v>6102</v>
      </c>
      <c r="VL3" s="16" t="s">
        <v>843</v>
      </c>
      <c r="VM3" s="16" t="s">
        <v>843</v>
      </c>
      <c r="VN3" s="16" t="s">
        <v>843</v>
      </c>
      <c r="VO3" s="16" t="s">
        <v>843</v>
      </c>
      <c r="VP3" s="16" t="s">
        <v>844</v>
      </c>
      <c r="VQ3" s="16" t="s">
        <v>843</v>
      </c>
      <c r="VR3" s="16" t="s">
        <v>843</v>
      </c>
      <c r="VS3" s="16" t="s">
        <v>843</v>
      </c>
      <c r="VT3" s="16" t="s">
        <v>843</v>
      </c>
      <c r="VV3" s="16">
        <v>3000</v>
      </c>
      <c r="VX3" s="16" t="s">
        <v>6028</v>
      </c>
      <c r="VY3" s="16" t="s">
        <v>844</v>
      </c>
      <c r="VZ3" s="16" t="s">
        <v>843</v>
      </c>
      <c r="WA3" s="16" t="s">
        <v>843</v>
      </c>
      <c r="WB3" s="16" t="s">
        <v>843</v>
      </c>
      <c r="WC3" s="16" t="s">
        <v>843</v>
      </c>
      <c r="WD3" s="16" t="s">
        <v>843</v>
      </c>
      <c r="WE3" s="16" t="s">
        <v>843</v>
      </c>
      <c r="WF3" s="16" t="s">
        <v>843</v>
      </c>
      <c r="WH3" s="16">
        <v>3200</v>
      </c>
      <c r="WO3" s="16" t="s">
        <v>6920</v>
      </c>
      <c r="XD3" s="16" t="s">
        <v>7000</v>
      </c>
      <c r="XE3" s="16" t="s">
        <v>843</v>
      </c>
      <c r="XF3" s="16" t="s">
        <v>843</v>
      </c>
      <c r="XG3" s="16" t="s">
        <v>843</v>
      </c>
      <c r="XH3" s="16" t="s">
        <v>843</v>
      </c>
      <c r="XI3" s="16" t="s">
        <v>843</v>
      </c>
      <c r="XJ3" s="16" t="s">
        <v>843</v>
      </c>
      <c r="XK3" s="16" t="s">
        <v>843</v>
      </c>
      <c r="XL3" s="16" t="s">
        <v>843</v>
      </c>
      <c r="XM3" s="16" t="s">
        <v>843</v>
      </c>
      <c r="XN3" s="16" t="s">
        <v>843</v>
      </c>
      <c r="XO3" s="16" t="s">
        <v>844</v>
      </c>
      <c r="XP3" s="16" t="s">
        <v>843</v>
      </c>
      <c r="XQ3" s="16" t="s">
        <v>843</v>
      </c>
      <c r="YF3" s="16" t="s">
        <v>865</v>
      </c>
      <c r="YN3" s="16" t="s">
        <v>7040</v>
      </c>
      <c r="YP3" s="16" t="s">
        <v>7981</v>
      </c>
      <c r="YR3" s="16" t="s">
        <v>8716</v>
      </c>
      <c r="YS3" s="16" t="s">
        <v>1056</v>
      </c>
      <c r="YT3" s="16" t="s">
        <v>8694</v>
      </c>
      <c r="YU3" s="16" t="s">
        <v>8717</v>
      </c>
      <c r="YV3" s="16" t="s">
        <v>8696</v>
      </c>
      <c r="YW3" s="16" t="s">
        <v>844</v>
      </c>
      <c r="YX3" s="16" t="s">
        <v>8696</v>
      </c>
      <c r="YZ3" s="16" t="s">
        <v>843</v>
      </c>
      <c r="ZA3" s="16" t="s">
        <v>8718</v>
      </c>
      <c r="ZB3" s="16">
        <v>8400</v>
      </c>
      <c r="ZC3" s="16" t="s">
        <v>8719</v>
      </c>
      <c r="ZD3" s="16" t="s">
        <v>8720</v>
      </c>
      <c r="ZE3" s="16" t="s">
        <v>8721</v>
      </c>
      <c r="ZF3" s="16" t="s">
        <v>8722</v>
      </c>
      <c r="ZG3" s="16" t="s">
        <v>8723</v>
      </c>
      <c r="ZH3" s="16" t="s">
        <v>8700</v>
      </c>
      <c r="ZI3" s="16" t="s">
        <v>8724</v>
      </c>
      <c r="ZJ3" s="16" t="s">
        <v>8700</v>
      </c>
      <c r="ZK3" s="16" t="s">
        <v>843</v>
      </c>
      <c r="ZL3" s="16" t="s">
        <v>843</v>
      </c>
      <c r="ZM3" s="16" t="s">
        <v>843</v>
      </c>
      <c r="ZN3" s="16" t="s">
        <v>8725</v>
      </c>
      <c r="ZO3" s="16" t="s">
        <v>487</v>
      </c>
      <c r="ZP3" s="16" t="s">
        <v>487</v>
      </c>
      <c r="ZQ3" s="16" t="s">
        <v>486</v>
      </c>
      <c r="ZR3" s="16" t="s">
        <v>486</v>
      </c>
      <c r="ZS3" s="16" t="s">
        <v>844</v>
      </c>
      <c r="ZT3" s="16" t="s">
        <v>8705</v>
      </c>
      <c r="ZU3" s="16" t="s">
        <v>8706</v>
      </c>
      <c r="ZV3" s="16" t="s">
        <v>487</v>
      </c>
      <c r="ZW3" s="16" t="s">
        <v>843</v>
      </c>
      <c r="ZX3" s="16" t="s">
        <v>844</v>
      </c>
      <c r="ZY3" s="16" t="s">
        <v>1056</v>
      </c>
      <c r="ZZ3" s="16" t="s">
        <v>843</v>
      </c>
      <c r="AAA3" s="16" t="s">
        <v>844</v>
      </c>
      <c r="AAB3" s="16" t="s">
        <v>844</v>
      </c>
      <c r="AAC3" s="16">
        <v>0</v>
      </c>
      <c r="AAD3" s="16" t="s">
        <v>1056</v>
      </c>
      <c r="AAE3" s="16" t="s">
        <v>843</v>
      </c>
      <c r="AAF3" s="16" t="s">
        <v>843</v>
      </c>
      <c r="AAG3" s="16" t="s">
        <v>843</v>
      </c>
      <c r="AAH3" s="16" t="s">
        <v>843</v>
      </c>
      <c r="AAI3" s="16" t="s">
        <v>843</v>
      </c>
      <c r="AAJ3" s="16" t="s">
        <v>615</v>
      </c>
      <c r="AAK3" s="16" t="s">
        <v>639</v>
      </c>
      <c r="AAL3" s="16" t="s">
        <v>905</v>
      </c>
      <c r="AAM3" s="16" t="s">
        <v>660</v>
      </c>
      <c r="AAN3" s="16" t="s">
        <v>8707</v>
      </c>
      <c r="AAO3" s="16" t="s">
        <v>1018</v>
      </c>
      <c r="AAP3" s="16" t="s">
        <v>8708</v>
      </c>
      <c r="AAQ3" s="16" t="s">
        <v>8726</v>
      </c>
      <c r="AAS3" s="16">
        <v>4608.45</v>
      </c>
      <c r="AAT3" s="16" t="s">
        <v>1068</v>
      </c>
      <c r="AAU3" s="16" t="s">
        <v>1068</v>
      </c>
      <c r="AAW3" s="16" t="s">
        <v>782</v>
      </c>
      <c r="AAX3" s="16" t="s">
        <v>1056</v>
      </c>
      <c r="AAY3" s="16" t="s">
        <v>8727</v>
      </c>
      <c r="AAZ3" s="16" t="s">
        <v>782</v>
      </c>
      <c r="ABB3" s="16" t="s">
        <v>783</v>
      </c>
      <c r="ABC3" s="16" t="s">
        <v>783</v>
      </c>
      <c r="ABD3" s="16" t="s">
        <v>782</v>
      </c>
      <c r="ABE3" s="16" t="s">
        <v>783</v>
      </c>
      <c r="ABF3" s="16" t="s">
        <v>782</v>
      </c>
      <c r="ABG3" s="16" t="s">
        <v>783</v>
      </c>
      <c r="ABH3" s="16" t="s">
        <v>782</v>
      </c>
      <c r="ABI3" s="16" t="s">
        <v>783</v>
      </c>
      <c r="ABJ3" s="16" t="s">
        <v>783</v>
      </c>
      <c r="ABK3" s="16" t="s">
        <v>782</v>
      </c>
      <c r="ABL3" s="16" t="s">
        <v>8728</v>
      </c>
      <c r="ABM3" s="16" t="s">
        <v>844</v>
      </c>
      <c r="ABN3" s="16" t="s">
        <v>1033</v>
      </c>
      <c r="ABP3" s="16" t="s">
        <v>972</v>
      </c>
      <c r="ABQ3" s="16" t="s">
        <v>4327</v>
      </c>
      <c r="ABR3" s="16" t="s">
        <v>470</v>
      </c>
      <c r="ABS3" s="16" t="s">
        <v>457</v>
      </c>
      <c r="ABT3" s="16" t="s">
        <v>1056</v>
      </c>
      <c r="ABU3" s="16" t="s">
        <v>844</v>
      </c>
      <c r="ABV3" s="16" t="s">
        <v>487</v>
      </c>
      <c r="ABW3" s="16" t="s">
        <v>486</v>
      </c>
      <c r="ABX3" s="16" t="s">
        <v>892</v>
      </c>
      <c r="ABY3" s="16" t="s">
        <v>486</v>
      </c>
      <c r="ABZ3" s="16" t="s">
        <v>486</v>
      </c>
      <c r="ACA3" s="16" t="s">
        <v>759</v>
      </c>
      <c r="ACB3" s="16" t="s">
        <v>768</v>
      </c>
      <c r="ACC3" s="16" t="s">
        <v>737</v>
      </c>
      <c r="ACD3" s="16" t="s">
        <v>486</v>
      </c>
      <c r="ACE3" s="16" t="s">
        <v>486</v>
      </c>
      <c r="ACG3" s="16" t="s">
        <v>1014</v>
      </c>
      <c r="ACH3" s="16" t="s">
        <v>1009</v>
      </c>
      <c r="ACI3" s="16" t="s">
        <v>462</v>
      </c>
      <c r="ACJ3" s="16">
        <v>1.1910000000000001</v>
      </c>
      <c r="ACK3" s="16" t="s">
        <v>478</v>
      </c>
      <c r="ACL3" s="16" t="s">
        <v>740</v>
      </c>
      <c r="ACM3" s="16" t="s">
        <v>1190</v>
      </c>
      <c r="ACN3" s="16" t="s">
        <v>1169</v>
      </c>
      <c r="ACO3" s="16" t="s">
        <v>1856</v>
      </c>
      <c r="ACP3" s="16">
        <v>3200</v>
      </c>
      <c r="ACQ3" s="16" t="s">
        <v>1202</v>
      </c>
      <c r="ACR3" s="16" t="s">
        <v>1644</v>
      </c>
      <c r="ACS3" s="16" t="s">
        <v>680</v>
      </c>
      <c r="ACT3" s="16" t="s">
        <v>1522</v>
      </c>
      <c r="ACU3" s="16" t="s">
        <v>833</v>
      </c>
      <c r="ACV3" s="16" t="s">
        <v>8711</v>
      </c>
      <c r="ACW3" s="16" t="s">
        <v>878</v>
      </c>
      <c r="ACX3" s="16" t="s">
        <v>1914</v>
      </c>
      <c r="ACY3" s="16" t="s">
        <v>1949</v>
      </c>
      <c r="ACZ3" s="16">
        <v>1</v>
      </c>
      <c r="ADA3" s="16">
        <v>1</v>
      </c>
      <c r="ADB3" s="16">
        <v>1</v>
      </c>
      <c r="ADC3" s="16">
        <v>1</v>
      </c>
      <c r="ADD3" s="16">
        <v>1</v>
      </c>
      <c r="ADE3" s="16" t="s">
        <v>8712</v>
      </c>
      <c r="ADF3" s="16">
        <v>0</v>
      </c>
      <c r="ADG3" s="16" t="s">
        <v>486</v>
      </c>
      <c r="ADH3" s="16">
        <v>2</v>
      </c>
      <c r="ADI3" s="16" t="s">
        <v>1553</v>
      </c>
      <c r="ADJ3" s="16" t="s">
        <v>1744</v>
      </c>
      <c r="ADK3" s="16" t="s">
        <v>1743</v>
      </c>
      <c r="ADL3" s="16" t="s">
        <v>1764</v>
      </c>
      <c r="ADM3" s="16" t="s">
        <v>13195</v>
      </c>
      <c r="ADN3" s="16" t="s">
        <v>13196</v>
      </c>
      <c r="ADO3" s="16" t="s">
        <v>13197</v>
      </c>
      <c r="ADP3" s="16" t="s">
        <v>13194</v>
      </c>
      <c r="ADR3" s="16" t="s">
        <v>13194</v>
      </c>
      <c r="ADS3" s="16" t="s">
        <v>1751</v>
      </c>
      <c r="ADU3" s="16" t="s">
        <v>1763</v>
      </c>
      <c r="ADW3" s="16" t="s">
        <v>8729</v>
      </c>
      <c r="ADY3" s="16" t="s">
        <v>1063</v>
      </c>
      <c r="AEB3" s="16">
        <v>8400</v>
      </c>
      <c r="AEC3" s="16" t="s">
        <v>1062</v>
      </c>
      <c r="AED3" s="16">
        <v>2304.2199999999998</v>
      </c>
      <c r="AEE3" s="16" t="s">
        <v>952</v>
      </c>
      <c r="AEH3" s="16">
        <v>6200</v>
      </c>
      <c r="AEI3" s="16">
        <v>2000</v>
      </c>
      <c r="AEJ3" s="16">
        <v>1000</v>
      </c>
      <c r="AEK3" s="16">
        <v>500</v>
      </c>
      <c r="AEL3" s="16">
        <v>400</v>
      </c>
      <c r="AEN3" s="16">
        <v>200</v>
      </c>
      <c r="AEO3" s="16">
        <v>50</v>
      </c>
    </row>
    <row r="4" spans="1:823" x14ac:dyDescent="0.25">
      <c r="A4" s="30">
        <v>45799</v>
      </c>
      <c r="B4" s="16" t="s">
        <v>8730</v>
      </c>
      <c r="C4" s="16" t="s">
        <v>867</v>
      </c>
      <c r="D4" s="16" t="s">
        <v>867</v>
      </c>
      <c r="E4" s="16">
        <v>67</v>
      </c>
      <c r="F4" s="16" t="s">
        <v>8153</v>
      </c>
      <c r="G4" s="16" t="s">
        <v>4113</v>
      </c>
      <c r="I4" s="16" t="s">
        <v>4148</v>
      </c>
      <c r="Z4" s="16" t="s">
        <v>986</v>
      </c>
      <c r="AA4" s="16" t="s">
        <v>470</v>
      </c>
      <c r="AB4" s="16">
        <v>1</v>
      </c>
      <c r="AC4" s="16" t="s">
        <v>843</v>
      </c>
      <c r="AD4" s="16" t="s">
        <v>843</v>
      </c>
      <c r="AE4" s="16" t="s">
        <v>843</v>
      </c>
      <c r="AF4" s="16" t="s">
        <v>844</v>
      </c>
      <c r="AG4" s="16" t="s">
        <v>843</v>
      </c>
      <c r="AH4" s="16" t="s">
        <v>844</v>
      </c>
      <c r="AI4" s="16" t="s">
        <v>843</v>
      </c>
      <c r="AJ4" s="16" t="s">
        <v>843</v>
      </c>
      <c r="AK4" s="16" t="s">
        <v>843</v>
      </c>
      <c r="AM4" s="16" t="s">
        <v>737</v>
      </c>
      <c r="AN4" s="16" t="s">
        <v>759</v>
      </c>
      <c r="AP4" s="16" t="s">
        <v>772</v>
      </c>
      <c r="AR4" s="16" t="s">
        <v>6907</v>
      </c>
      <c r="BB4" s="16">
        <v>2</v>
      </c>
      <c r="BC4" s="16" t="s">
        <v>7878</v>
      </c>
      <c r="BE4" s="16" t="s">
        <v>5101</v>
      </c>
      <c r="BV4" s="16" t="s">
        <v>4433</v>
      </c>
      <c r="BW4" s="16" t="s">
        <v>844</v>
      </c>
      <c r="BX4" s="16" t="s">
        <v>843</v>
      </c>
      <c r="BY4" s="16" t="s">
        <v>843</v>
      </c>
      <c r="BZ4" s="16" t="s">
        <v>843</v>
      </c>
      <c r="CA4" s="16" t="s">
        <v>843</v>
      </c>
      <c r="CB4" s="16" t="s">
        <v>843</v>
      </c>
      <c r="CC4" s="16" t="s">
        <v>843</v>
      </c>
      <c r="CD4" s="16" t="s">
        <v>843</v>
      </c>
      <c r="CE4" s="16" t="s">
        <v>843</v>
      </c>
      <c r="CF4" s="16" t="s">
        <v>843</v>
      </c>
      <c r="CG4" s="16" t="s">
        <v>843</v>
      </c>
      <c r="CH4" s="16" t="s">
        <v>843</v>
      </c>
      <c r="CI4" s="16" t="s">
        <v>843</v>
      </c>
      <c r="CJ4" s="16" t="s">
        <v>843</v>
      </c>
      <c r="CK4" s="16" t="s">
        <v>843</v>
      </c>
      <c r="CP4" s="16" t="s">
        <v>867</v>
      </c>
      <c r="CQ4" s="16" t="s">
        <v>5191</v>
      </c>
      <c r="CR4" s="16" t="s">
        <v>844</v>
      </c>
      <c r="CS4" s="16" t="s">
        <v>843</v>
      </c>
      <c r="CT4" s="16" t="s">
        <v>843</v>
      </c>
      <c r="CU4" s="16" t="s">
        <v>843</v>
      </c>
      <c r="CV4" s="16" t="s">
        <v>843</v>
      </c>
      <c r="CW4" s="16" t="s">
        <v>843</v>
      </c>
      <c r="CX4" s="16" t="s">
        <v>843</v>
      </c>
      <c r="CY4" s="16" t="s">
        <v>843</v>
      </c>
      <c r="CZ4" s="16" t="s">
        <v>843</v>
      </c>
      <c r="DA4" s="16" t="s">
        <v>5184</v>
      </c>
      <c r="DX4" s="16" t="s">
        <v>867</v>
      </c>
      <c r="DY4" s="16" t="s">
        <v>867</v>
      </c>
      <c r="GC4" s="16" t="s">
        <v>5350</v>
      </c>
      <c r="GF4" s="16" t="s">
        <v>867</v>
      </c>
      <c r="GG4" s="16" t="s">
        <v>867</v>
      </c>
      <c r="GV4" s="16" t="s">
        <v>5443</v>
      </c>
      <c r="GW4" s="16" t="s">
        <v>843</v>
      </c>
      <c r="GX4" s="16" t="s">
        <v>844</v>
      </c>
      <c r="GY4" s="16" t="s">
        <v>843</v>
      </c>
      <c r="GZ4" s="16" t="s">
        <v>843</v>
      </c>
      <c r="HA4" s="16" t="s">
        <v>843</v>
      </c>
      <c r="HB4" s="16" t="s">
        <v>843</v>
      </c>
      <c r="HC4" s="16" t="s">
        <v>843</v>
      </c>
      <c r="HD4" s="16" t="s">
        <v>843</v>
      </c>
      <c r="HE4" s="16" t="s">
        <v>843</v>
      </c>
      <c r="HF4" s="16" t="s">
        <v>843</v>
      </c>
      <c r="HH4" s="16" t="s">
        <v>5456</v>
      </c>
      <c r="HK4" s="16" t="s">
        <v>865</v>
      </c>
      <c r="HM4" s="16" t="s">
        <v>865</v>
      </c>
      <c r="HZ4" s="16" t="s">
        <v>7944</v>
      </c>
      <c r="KE4" s="16" t="s">
        <v>5585</v>
      </c>
      <c r="KG4" s="16" t="s">
        <v>7018</v>
      </c>
      <c r="KH4" s="16" t="s">
        <v>7033</v>
      </c>
      <c r="KI4" s="16" t="s">
        <v>865</v>
      </c>
      <c r="LG4" s="16" t="s">
        <v>867</v>
      </c>
      <c r="LH4" s="16" t="s">
        <v>867</v>
      </c>
      <c r="LI4" s="16" t="s">
        <v>867</v>
      </c>
      <c r="LJ4" s="16" t="s">
        <v>867</v>
      </c>
      <c r="LK4" s="16" t="s">
        <v>867</v>
      </c>
      <c r="LL4" s="16" t="s">
        <v>5690</v>
      </c>
      <c r="LM4" s="16" t="s">
        <v>843</v>
      </c>
      <c r="LN4" s="16" t="s">
        <v>843</v>
      </c>
      <c r="LO4" s="16" t="s">
        <v>843</v>
      </c>
      <c r="LP4" s="16" t="s">
        <v>843</v>
      </c>
      <c r="LQ4" s="16" t="s">
        <v>843</v>
      </c>
      <c r="LR4" s="16" t="s">
        <v>843</v>
      </c>
      <c r="LS4" s="16" t="s">
        <v>843</v>
      </c>
      <c r="LT4" s="16" t="s">
        <v>843</v>
      </c>
      <c r="LU4" s="16" t="s">
        <v>843</v>
      </c>
      <c r="LV4" s="16" t="s">
        <v>843</v>
      </c>
      <c r="LW4" s="16" t="s">
        <v>843</v>
      </c>
      <c r="LX4" s="16" t="s">
        <v>844</v>
      </c>
      <c r="LY4" s="16" t="s">
        <v>843</v>
      </c>
      <c r="LZ4" s="16" t="s">
        <v>843</v>
      </c>
      <c r="MA4" s="16" t="s">
        <v>843</v>
      </c>
      <c r="MC4" s="16" t="s">
        <v>5694</v>
      </c>
      <c r="MD4" s="16" t="s">
        <v>844</v>
      </c>
      <c r="ME4" s="16" t="s">
        <v>843</v>
      </c>
      <c r="MF4" s="16" t="s">
        <v>843</v>
      </c>
      <c r="MG4" s="16" t="s">
        <v>843</v>
      </c>
      <c r="MH4" s="16" t="s">
        <v>843</v>
      </c>
      <c r="MI4" s="16" t="s">
        <v>843</v>
      </c>
      <c r="MJ4" s="16" t="s">
        <v>843</v>
      </c>
      <c r="MK4" s="16" t="s">
        <v>843</v>
      </c>
      <c r="ML4" s="16" t="s">
        <v>843</v>
      </c>
      <c r="MM4" s="16" t="s">
        <v>843</v>
      </c>
      <c r="MN4" s="16" t="s">
        <v>843</v>
      </c>
      <c r="MO4" s="16" t="s">
        <v>843</v>
      </c>
      <c r="MP4" s="16" t="s">
        <v>843</v>
      </c>
      <c r="MQ4" s="16" t="s">
        <v>843</v>
      </c>
      <c r="MR4" s="16" t="s">
        <v>843</v>
      </c>
      <c r="MS4" s="16" t="s">
        <v>843</v>
      </c>
      <c r="MT4" s="16" t="s">
        <v>843</v>
      </c>
      <c r="MU4" s="16" t="s">
        <v>843</v>
      </c>
      <c r="MV4" s="16" t="s">
        <v>843</v>
      </c>
      <c r="PC4" s="16" t="s">
        <v>865</v>
      </c>
      <c r="PD4" s="16" t="s">
        <v>865</v>
      </c>
      <c r="PY4" s="16" t="s">
        <v>865</v>
      </c>
      <c r="QP4" s="16" t="s">
        <v>865</v>
      </c>
      <c r="QR4" s="16" t="s">
        <v>865</v>
      </c>
      <c r="QT4" s="16" t="s">
        <v>865</v>
      </c>
      <c r="QV4" s="16" t="s">
        <v>865</v>
      </c>
      <c r="QX4" s="16" t="s">
        <v>865</v>
      </c>
      <c r="QY4" s="16" t="s">
        <v>867</v>
      </c>
      <c r="RD4" s="16" t="s">
        <v>865</v>
      </c>
      <c r="RF4" s="16" t="s">
        <v>7712</v>
      </c>
      <c r="RH4" s="16" t="s">
        <v>865</v>
      </c>
      <c r="RJ4" s="16" t="s">
        <v>865</v>
      </c>
      <c r="RN4" s="16" t="s">
        <v>7724</v>
      </c>
      <c r="RP4" s="16" t="s">
        <v>867</v>
      </c>
      <c r="RR4" s="16" t="s">
        <v>7720</v>
      </c>
      <c r="RT4" s="16" t="s">
        <v>867</v>
      </c>
      <c r="RV4" s="16" t="s">
        <v>7720</v>
      </c>
      <c r="RX4" s="16" t="s">
        <v>7720</v>
      </c>
      <c r="RZ4" s="16" t="s">
        <v>7724</v>
      </c>
      <c r="SQ4" s="16" t="s">
        <v>865</v>
      </c>
      <c r="SS4" s="16" t="s">
        <v>7308</v>
      </c>
      <c r="ST4" s="16" t="s">
        <v>7764</v>
      </c>
      <c r="TN4" s="16">
        <v>300</v>
      </c>
      <c r="TO4" s="16">
        <v>0</v>
      </c>
      <c r="TP4" s="16">
        <v>500</v>
      </c>
      <c r="TQ4" s="16">
        <v>300</v>
      </c>
      <c r="TR4" s="16">
        <v>100</v>
      </c>
      <c r="TS4" s="16">
        <v>25</v>
      </c>
      <c r="TT4" s="16">
        <v>0</v>
      </c>
      <c r="TU4" s="16">
        <v>200</v>
      </c>
      <c r="TV4" s="16">
        <v>900</v>
      </c>
      <c r="TW4" s="16">
        <v>0</v>
      </c>
      <c r="TX4" s="16">
        <v>2400</v>
      </c>
      <c r="TZ4" s="16" t="s">
        <v>7364</v>
      </c>
      <c r="UA4" s="16" t="s">
        <v>8715</v>
      </c>
      <c r="UB4" s="16">
        <v>0</v>
      </c>
      <c r="UC4" s="16" t="s">
        <v>843</v>
      </c>
      <c r="UD4" s="16" t="s">
        <v>843</v>
      </c>
      <c r="UE4" s="16" t="s">
        <v>844</v>
      </c>
      <c r="UF4" s="16" t="s">
        <v>844</v>
      </c>
      <c r="UG4" s="16" t="s">
        <v>843</v>
      </c>
      <c r="UH4" s="16" t="s">
        <v>843</v>
      </c>
      <c r="VK4" s="16" t="s">
        <v>6102</v>
      </c>
      <c r="VL4" s="16" t="s">
        <v>843</v>
      </c>
      <c r="VM4" s="16" t="s">
        <v>843</v>
      </c>
      <c r="VN4" s="16" t="s">
        <v>843</v>
      </c>
      <c r="VO4" s="16" t="s">
        <v>843</v>
      </c>
      <c r="VP4" s="16" t="s">
        <v>844</v>
      </c>
      <c r="VQ4" s="16" t="s">
        <v>843</v>
      </c>
      <c r="VR4" s="16" t="s">
        <v>843</v>
      </c>
      <c r="VS4" s="16" t="s">
        <v>843</v>
      </c>
      <c r="VT4" s="16" t="s">
        <v>843</v>
      </c>
      <c r="VX4" s="16" t="s">
        <v>6028</v>
      </c>
      <c r="VY4" s="16" t="s">
        <v>844</v>
      </c>
      <c r="VZ4" s="16" t="s">
        <v>843</v>
      </c>
      <c r="WA4" s="16" t="s">
        <v>843</v>
      </c>
      <c r="WB4" s="16" t="s">
        <v>843</v>
      </c>
      <c r="WC4" s="16" t="s">
        <v>843</v>
      </c>
      <c r="WD4" s="16" t="s">
        <v>843</v>
      </c>
      <c r="WE4" s="16" t="s">
        <v>843</v>
      </c>
      <c r="WF4" s="16" t="s">
        <v>843</v>
      </c>
      <c r="WH4" s="16">
        <v>1600</v>
      </c>
      <c r="WO4" s="16" t="s">
        <v>6920</v>
      </c>
      <c r="XD4" s="16" t="s">
        <v>7000</v>
      </c>
      <c r="XE4" s="16" t="s">
        <v>843</v>
      </c>
      <c r="XF4" s="16" t="s">
        <v>843</v>
      </c>
      <c r="XG4" s="16" t="s">
        <v>843</v>
      </c>
      <c r="XH4" s="16" t="s">
        <v>843</v>
      </c>
      <c r="XI4" s="16" t="s">
        <v>843</v>
      </c>
      <c r="XJ4" s="16" t="s">
        <v>843</v>
      </c>
      <c r="XK4" s="16" t="s">
        <v>843</v>
      </c>
      <c r="XL4" s="16" t="s">
        <v>843</v>
      </c>
      <c r="XM4" s="16" t="s">
        <v>843</v>
      </c>
      <c r="XN4" s="16" t="s">
        <v>843</v>
      </c>
      <c r="XO4" s="16" t="s">
        <v>844</v>
      </c>
      <c r="XP4" s="16" t="s">
        <v>843</v>
      </c>
      <c r="XQ4" s="16" t="s">
        <v>843</v>
      </c>
      <c r="YF4" s="16" t="s">
        <v>865</v>
      </c>
      <c r="YN4" s="16" t="s">
        <v>7040</v>
      </c>
      <c r="YP4" s="16" t="s">
        <v>7978</v>
      </c>
      <c r="YR4" s="16" t="s">
        <v>8731</v>
      </c>
      <c r="YS4" s="16" t="s">
        <v>8732</v>
      </c>
      <c r="YT4" s="16" t="s">
        <v>8694</v>
      </c>
      <c r="YU4" s="16" t="s">
        <v>8733</v>
      </c>
      <c r="YV4" s="16" t="s">
        <v>8696</v>
      </c>
      <c r="YW4" s="16" t="s">
        <v>844</v>
      </c>
      <c r="YX4" s="16" t="s">
        <v>8696</v>
      </c>
      <c r="YY4" s="16" t="s">
        <v>8734</v>
      </c>
      <c r="YZ4" s="16" t="s">
        <v>843</v>
      </c>
      <c r="ZA4" s="16" t="s">
        <v>8735</v>
      </c>
      <c r="ZB4" s="16">
        <v>1775</v>
      </c>
      <c r="ZC4" s="16" t="s">
        <v>8736</v>
      </c>
      <c r="ZD4" s="16" t="s">
        <v>843</v>
      </c>
      <c r="ZE4" s="16" t="s">
        <v>8737</v>
      </c>
      <c r="ZF4" s="16" t="s">
        <v>8738</v>
      </c>
      <c r="ZG4" s="16" t="s">
        <v>8739</v>
      </c>
      <c r="ZH4" s="16" t="s">
        <v>8700</v>
      </c>
      <c r="ZI4" s="16" t="s">
        <v>8740</v>
      </c>
      <c r="ZJ4" s="16" t="s">
        <v>8741</v>
      </c>
      <c r="ZK4" s="16" t="s">
        <v>843</v>
      </c>
      <c r="ZL4" s="16" t="s">
        <v>8741</v>
      </c>
      <c r="ZM4" s="16" t="s">
        <v>843</v>
      </c>
      <c r="ZN4" s="16" t="s">
        <v>8742</v>
      </c>
      <c r="ZO4" s="16" t="s">
        <v>487</v>
      </c>
      <c r="ZP4" s="16" t="s">
        <v>487</v>
      </c>
      <c r="ZQ4" s="16" t="s">
        <v>486</v>
      </c>
      <c r="ZR4" s="16" t="s">
        <v>486</v>
      </c>
      <c r="ZS4" s="16" t="s">
        <v>8704</v>
      </c>
      <c r="ZT4" s="16" t="s">
        <v>8705</v>
      </c>
      <c r="ZU4" s="16" t="s">
        <v>8706</v>
      </c>
      <c r="ZV4" s="16" t="s">
        <v>487</v>
      </c>
      <c r="ZW4" s="16" t="s">
        <v>843</v>
      </c>
      <c r="ZX4" s="16" t="s">
        <v>843</v>
      </c>
      <c r="ZY4" s="16" t="s">
        <v>844</v>
      </c>
      <c r="ZZ4" s="16" t="s">
        <v>843</v>
      </c>
      <c r="AAA4" s="16" t="s">
        <v>844</v>
      </c>
      <c r="AAB4" s="16" t="s">
        <v>843</v>
      </c>
      <c r="AAC4" s="16">
        <v>0</v>
      </c>
      <c r="AAD4" s="16" t="s">
        <v>844</v>
      </c>
      <c r="AAE4" s="16" t="s">
        <v>843</v>
      </c>
      <c r="AAF4" s="16" t="s">
        <v>843</v>
      </c>
      <c r="AAG4" s="16" t="s">
        <v>843</v>
      </c>
      <c r="AAH4" s="16" t="s">
        <v>843</v>
      </c>
      <c r="AAI4" s="16" t="s">
        <v>843</v>
      </c>
      <c r="AAJ4" s="16" t="s">
        <v>606</v>
      </c>
      <c r="AAK4" s="16" t="s">
        <v>639</v>
      </c>
      <c r="AAL4" s="16" t="s">
        <v>905</v>
      </c>
      <c r="AAM4" s="16" t="s">
        <v>663</v>
      </c>
      <c r="AAN4" s="16" t="s">
        <v>8707</v>
      </c>
      <c r="AAO4" s="16" t="s">
        <v>1019</v>
      </c>
      <c r="AAP4" s="16" t="s">
        <v>8708</v>
      </c>
      <c r="AAS4" s="16">
        <v>1600</v>
      </c>
      <c r="AAT4" s="16" t="s">
        <v>782</v>
      </c>
      <c r="AAU4" s="16" t="s">
        <v>1068</v>
      </c>
      <c r="AAV4" s="16" t="s">
        <v>782</v>
      </c>
      <c r="AAW4" s="16" t="s">
        <v>782</v>
      </c>
      <c r="AAX4" s="16" t="s">
        <v>844</v>
      </c>
      <c r="AAY4" s="16" t="s">
        <v>8727</v>
      </c>
      <c r="AAZ4" s="16" t="s">
        <v>783</v>
      </c>
      <c r="ABA4" s="16" t="s">
        <v>783</v>
      </c>
      <c r="ABB4" s="16" t="s">
        <v>783</v>
      </c>
      <c r="ABC4" s="16" t="s">
        <v>783</v>
      </c>
      <c r="ABD4" s="16" t="s">
        <v>782</v>
      </c>
      <c r="ABE4" s="16" t="s">
        <v>783</v>
      </c>
      <c r="ABF4" s="16" t="s">
        <v>782</v>
      </c>
      <c r="ABG4" s="16" t="s">
        <v>783</v>
      </c>
      <c r="ABH4" s="16" t="s">
        <v>782</v>
      </c>
      <c r="ABI4" s="16" t="s">
        <v>783</v>
      </c>
      <c r="ABJ4" s="16" t="s">
        <v>783</v>
      </c>
      <c r="ABK4" s="16" t="s">
        <v>782</v>
      </c>
      <c r="ABL4" s="16" t="s">
        <v>8743</v>
      </c>
      <c r="ABM4" s="16" t="s">
        <v>843</v>
      </c>
      <c r="ABN4" s="16" t="s">
        <v>1033</v>
      </c>
      <c r="ABP4" s="16" t="s">
        <v>972</v>
      </c>
      <c r="ABQ4" s="16" t="s">
        <v>4351</v>
      </c>
      <c r="ABR4" s="16" t="s">
        <v>470</v>
      </c>
      <c r="ABS4" s="16" t="s">
        <v>457</v>
      </c>
      <c r="ABT4" s="16" t="s">
        <v>844</v>
      </c>
      <c r="ABU4" s="16" t="s">
        <v>844</v>
      </c>
      <c r="ABV4" s="16" t="s">
        <v>487</v>
      </c>
      <c r="ABW4" s="16" t="s">
        <v>486</v>
      </c>
      <c r="ABX4" s="16" t="s">
        <v>892</v>
      </c>
      <c r="ABY4" s="16" t="s">
        <v>486</v>
      </c>
      <c r="ABZ4" s="16" t="s">
        <v>486</v>
      </c>
      <c r="ACA4" s="16" t="s">
        <v>759</v>
      </c>
      <c r="ACB4" s="16" t="s">
        <v>772</v>
      </c>
      <c r="ACC4" s="16" t="s">
        <v>737</v>
      </c>
      <c r="ACD4" s="16" t="s">
        <v>486</v>
      </c>
      <c r="ACE4" s="16" t="s">
        <v>486</v>
      </c>
      <c r="ACG4" s="16" t="s">
        <v>1014</v>
      </c>
      <c r="ACH4" s="16" t="s">
        <v>1009</v>
      </c>
      <c r="ACI4" s="16" t="s">
        <v>462</v>
      </c>
      <c r="ACJ4" s="16">
        <v>1.1910000000000001</v>
      </c>
      <c r="ACK4" s="16" t="s">
        <v>478</v>
      </c>
      <c r="ACL4" s="16" t="s">
        <v>740</v>
      </c>
      <c r="ACM4" s="16" t="s">
        <v>1190</v>
      </c>
      <c r="ACN4" s="16" t="s">
        <v>1169</v>
      </c>
      <c r="ACO4" s="16" t="s">
        <v>1856</v>
      </c>
      <c r="ACP4" s="16">
        <v>1600</v>
      </c>
      <c r="ACQ4" s="16" t="s">
        <v>1201</v>
      </c>
      <c r="ACR4" s="16" t="s">
        <v>1644</v>
      </c>
      <c r="ACS4" s="16" t="s">
        <v>680</v>
      </c>
      <c r="ACT4" s="16" t="s">
        <v>1522</v>
      </c>
      <c r="ACU4" s="16" t="s">
        <v>833</v>
      </c>
      <c r="ACV4" s="16" t="s">
        <v>8711</v>
      </c>
      <c r="ACW4" s="16" t="s">
        <v>878</v>
      </c>
      <c r="ACX4" s="16" t="s">
        <v>1916</v>
      </c>
      <c r="ACY4" s="16" t="s">
        <v>1949</v>
      </c>
      <c r="ACZ4" s="16">
        <v>1</v>
      </c>
      <c r="ADA4" s="16">
        <v>1</v>
      </c>
      <c r="ADB4" s="16">
        <v>1</v>
      </c>
      <c r="ADC4" s="16">
        <v>1</v>
      </c>
      <c r="ADD4" s="16">
        <v>1</v>
      </c>
      <c r="ADE4" s="16" t="s">
        <v>8712</v>
      </c>
      <c r="ADF4" s="16">
        <v>0</v>
      </c>
      <c r="ADG4" s="16" t="s">
        <v>486</v>
      </c>
      <c r="ADH4" s="16">
        <v>1</v>
      </c>
      <c r="ADI4" s="16" t="s">
        <v>486</v>
      </c>
      <c r="ADJ4" s="16" t="s">
        <v>13198</v>
      </c>
      <c r="ADK4" s="16" t="s">
        <v>13194</v>
      </c>
      <c r="ADL4" s="16" t="s">
        <v>13196</v>
      </c>
      <c r="ADM4" s="16" t="s">
        <v>13195</v>
      </c>
      <c r="ADN4" s="16" t="s">
        <v>13196</v>
      </c>
      <c r="ADO4" s="16" t="s">
        <v>13197</v>
      </c>
      <c r="ADP4" s="16" t="s">
        <v>13196</v>
      </c>
      <c r="ADQ4" s="16" t="s">
        <v>1751</v>
      </c>
      <c r="ADR4" s="16" t="s">
        <v>13194</v>
      </c>
      <c r="ADS4" s="16" t="s">
        <v>1743</v>
      </c>
      <c r="ADW4" s="16" t="s">
        <v>13199</v>
      </c>
      <c r="ADY4" s="16" t="s">
        <v>1058</v>
      </c>
      <c r="AEA4" s="16">
        <v>1775</v>
      </c>
      <c r="AEC4" s="16" t="s">
        <v>1058</v>
      </c>
      <c r="AED4" s="16">
        <v>1600</v>
      </c>
      <c r="AEE4" s="16" t="s">
        <v>952</v>
      </c>
      <c r="AEG4" s="16">
        <v>1600</v>
      </c>
      <c r="AEI4" s="16">
        <v>300</v>
      </c>
      <c r="AEK4" s="16">
        <v>500</v>
      </c>
      <c r="AEL4" s="16">
        <v>300</v>
      </c>
      <c r="AEM4" s="16">
        <v>900</v>
      </c>
      <c r="AEN4" s="16">
        <v>100</v>
      </c>
      <c r="AEO4" s="16">
        <v>25</v>
      </c>
      <c r="AEP4" s="16">
        <v>200</v>
      </c>
    </row>
    <row r="5" spans="1:823" x14ac:dyDescent="0.25">
      <c r="A5" s="30">
        <v>45799</v>
      </c>
      <c r="B5" s="16" t="s">
        <v>8744</v>
      </c>
      <c r="C5" s="16" t="s">
        <v>867</v>
      </c>
      <c r="D5" s="16" t="s">
        <v>867</v>
      </c>
      <c r="E5" s="16">
        <v>35</v>
      </c>
      <c r="F5" s="16" t="s">
        <v>8153</v>
      </c>
      <c r="G5" s="16" t="s">
        <v>4113</v>
      </c>
      <c r="I5" s="16" t="s">
        <v>4174</v>
      </c>
      <c r="Z5" s="16" t="s">
        <v>1002</v>
      </c>
      <c r="AA5" s="16" t="s">
        <v>474</v>
      </c>
      <c r="AB5" s="16">
        <v>3</v>
      </c>
      <c r="AC5" s="16" t="s">
        <v>844</v>
      </c>
      <c r="AD5" s="16" t="s">
        <v>843</v>
      </c>
      <c r="AE5" s="16" t="s">
        <v>844</v>
      </c>
      <c r="AF5" s="16" t="s">
        <v>844</v>
      </c>
      <c r="AG5" s="16" t="s">
        <v>844</v>
      </c>
      <c r="AH5" s="16" t="s">
        <v>844</v>
      </c>
      <c r="AI5" s="16" t="s">
        <v>1056</v>
      </c>
      <c r="AJ5" s="16" t="s">
        <v>843</v>
      </c>
      <c r="AK5" s="16" t="s">
        <v>843</v>
      </c>
      <c r="AM5" s="16" t="s">
        <v>737</v>
      </c>
      <c r="AN5" s="16" t="s">
        <v>759</v>
      </c>
      <c r="AP5" s="16" t="s">
        <v>768</v>
      </c>
      <c r="AR5" s="16" t="s">
        <v>6910</v>
      </c>
      <c r="BB5" s="16">
        <v>3</v>
      </c>
      <c r="BC5" s="16" t="s">
        <v>7875</v>
      </c>
      <c r="BE5" s="16" t="s">
        <v>5098</v>
      </c>
      <c r="BV5" s="16" t="s">
        <v>4433</v>
      </c>
      <c r="BW5" s="16" t="s">
        <v>844</v>
      </c>
      <c r="BX5" s="16" t="s">
        <v>843</v>
      </c>
      <c r="BY5" s="16" t="s">
        <v>843</v>
      </c>
      <c r="BZ5" s="16" t="s">
        <v>843</v>
      </c>
      <c r="CA5" s="16" t="s">
        <v>843</v>
      </c>
      <c r="CB5" s="16" t="s">
        <v>843</v>
      </c>
      <c r="CC5" s="16" t="s">
        <v>843</v>
      </c>
      <c r="CD5" s="16" t="s">
        <v>843</v>
      </c>
      <c r="CE5" s="16" t="s">
        <v>843</v>
      </c>
      <c r="CF5" s="16" t="s">
        <v>843</v>
      </c>
      <c r="CG5" s="16" t="s">
        <v>843</v>
      </c>
      <c r="CH5" s="16" t="s">
        <v>843</v>
      </c>
      <c r="CI5" s="16" t="s">
        <v>843</v>
      </c>
      <c r="CJ5" s="16" t="s">
        <v>843</v>
      </c>
      <c r="CK5" s="16" t="s">
        <v>843</v>
      </c>
      <c r="CP5" s="16" t="s">
        <v>865</v>
      </c>
      <c r="DX5" s="16" t="s">
        <v>867</v>
      </c>
      <c r="DY5" s="16" t="s">
        <v>867</v>
      </c>
      <c r="GC5" s="16" t="s">
        <v>5330</v>
      </c>
      <c r="GF5" s="16" t="s">
        <v>867</v>
      </c>
      <c r="GG5" s="16" t="s">
        <v>867</v>
      </c>
      <c r="GV5" s="16" t="s">
        <v>5443</v>
      </c>
      <c r="GW5" s="16" t="s">
        <v>843</v>
      </c>
      <c r="GX5" s="16" t="s">
        <v>844</v>
      </c>
      <c r="GY5" s="16" t="s">
        <v>843</v>
      </c>
      <c r="GZ5" s="16" t="s">
        <v>843</v>
      </c>
      <c r="HA5" s="16" t="s">
        <v>843</v>
      </c>
      <c r="HB5" s="16" t="s">
        <v>843</v>
      </c>
      <c r="HC5" s="16" t="s">
        <v>843</v>
      </c>
      <c r="HD5" s="16" t="s">
        <v>843</v>
      </c>
      <c r="HE5" s="16" t="s">
        <v>843</v>
      </c>
      <c r="HF5" s="16" t="s">
        <v>843</v>
      </c>
      <c r="HH5" s="16" t="s">
        <v>5456</v>
      </c>
      <c r="HK5" s="16" t="s">
        <v>865</v>
      </c>
      <c r="HM5" s="16" t="s">
        <v>865</v>
      </c>
      <c r="HZ5" s="16" t="s">
        <v>7944</v>
      </c>
      <c r="KE5" s="16" t="s">
        <v>5582</v>
      </c>
      <c r="KG5" s="16" t="s">
        <v>7018</v>
      </c>
      <c r="KH5" s="16" t="s">
        <v>7033</v>
      </c>
      <c r="KI5" s="16" t="s">
        <v>865</v>
      </c>
      <c r="LG5" s="16" t="s">
        <v>867</v>
      </c>
      <c r="LH5" s="16" t="s">
        <v>867</v>
      </c>
      <c r="LI5" s="16" t="s">
        <v>867</v>
      </c>
      <c r="LJ5" s="16" t="s">
        <v>867</v>
      </c>
      <c r="LK5" s="16" t="s">
        <v>867</v>
      </c>
      <c r="LL5" s="16" t="s">
        <v>5663</v>
      </c>
      <c r="LM5" s="16" t="s">
        <v>843</v>
      </c>
      <c r="LN5" s="16" t="s">
        <v>843</v>
      </c>
      <c r="LO5" s="16" t="s">
        <v>844</v>
      </c>
      <c r="LP5" s="16" t="s">
        <v>843</v>
      </c>
      <c r="LQ5" s="16" t="s">
        <v>843</v>
      </c>
      <c r="LR5" s="16" t="s">
        <v>843</v>
      </c>
      <c r="LS5" s="16" t="s">
        <v>843</v>
      </c>
      <c r="LT5" s="16" t="s">
        <v>843</v>
      </c>
      <c r="LU5" s="16" t="s">
        <v>843</v>
      </c>
      <c r="LV5" s="16" t="s">
        <v>843</v>
      </c>
      <c r="LW5" s="16" t="s">
        <v>843</v>
      </c>
      <c r="LX5" s="16" t="s">
        <v>843</v>
      </c>
      <c r="LY5" s="16" t="s">
        <v>843</v>
      </c>
      <c r="LZ5" s="16" t="s">
        <v>843</v>
      </c>
      <c r="MA5" s="16" t="s">
        <v>843</v>
      </c>
      <c r="MC5" s="16" t="s">
        <v>5694</v>
      </c>
      <c r="MD5" s="16" t="s">
        <v>844</v>
      </c>
      <c r="ME5" s="16" t="s">
        <v>843</v>
      </c>
      <c r="MF5" s="16" t="s">
        <v>843</v>
      </c>
      <c r="MG5" s="16" t="s">
        <v>843</v>
      </c>
      <c r="MH5" s="16" t="s">
        <v>843</v>
      </c>
      <c r="MI5" s="16" t="s">
        <v>843</v>
      </c>
      <c r="MJ5" s="16" t="s">
        <v>843</v>
      </c>
      <c r="MK5" s="16" t="s">
        <v>843</v>
      </c>
      <c r="ML5" s="16" t="s">
        <v>843</v>
      </c>
      <c r="MM5" s="16" t="s">
        <v>843</v>
      </c>
      <c r="MN5" s="16" t="s">
        <v>843</v>
      </c>
      <c r="MO5" s="16" t="s">
        <v>843</v>
      </c>
      <c r="MP5" s="16" t="s">
        <v>843</v>
      </c>
      <c r="MQ5" s="16" t="s">
        <v>843</v>
      </c>
      <c r="MR5" s="16" t="s">
        <v>843</v>
      </c>
      <c r="MS5" s="16" t="s">
        <v>843</v>
      </c>
      <c r="MT5" s="16" t="s">
        <v>843</v>
      </c>
      <c r="MU5" s="16" t="s">
        <v>843</v>
      </c>
      <c r="MV5" s="16" t="s">
        <v>843</v>
      </c>
      <c r="MX5" s="16" t="s">
        <v>5694</v>
      </c>
      <c r="MY5" s="16" t="s">
        <v>844</v>
      </c>
      <c r="MZ5" s="16" t="s">
        <v>843</v>
      </c>
      <c r="NA5" s="16" t="s">
        <v>843</v>
      </c>
      <c r="NB5" s="16" t="s">
        <v>843</v>
      </c>
      <c r="NC5" s="16" t="s">
        <v>843</v>
      </c>
      <c r="ND5" s="16" t="s">
        <v>843</v>
      </c>
      <c r="NE5" s="16" t="s">
        <v>843</v>
      </c>
      <c r="NF5" s="16" t="s">
        <v>843</v>
      </c>
      <c r="NG5" s="16" t="s">
        <v>843</v>
      </c>
      <c r="NH5" s="16" t="s">
        <v>843</v>
      </c>
      <c r="NI5" s="16" t="s">
        <v>843</v>
      </c>
      <c r="NJ5" s="16" t="s">
        <v>843</v>
      </c>
      <c r="NK5" s="16" t="s">
        <v>843</v>
      </c>
      <c r="NL5" s="16" t="s">
        <v>843</v>
      </c>
      <c r="NM5" s="16" t="s">
        <v>843</v>
      </c>
      <c r="NN5" s="16" t="s">
        <v>843</v>
      </c>
      <c r="NO5" s="16" t="s">
        <v>843</v>
      </c>
      <c r="NP5" s="16" t="s">
        <v>843</v>
      </c>
      <c r="NQ5" s="16" t="s">
        <v>843</v>
      </c>
      <c r="NS5" s="16" t="s">
        <v>5694</v>
      </c>
      <c r="NT5" s="16" t="s">
        <v>844</v>
      </c>
      <c r="NU5" s="16" t="s">
        <v>843</v>
      </c>
      <c r="NV5" s="16" t="s">
        <v>843</v>
      </c>
      <c r="NW5" s="16" t="s">
        <v>843</v>
      </c>
      <c r="NX5" s="16" t="s">
        <v>843</v>
      </c>
      <c r="NY5" s="16" t="s">
        <v>843</v>
      </c>
      <c r="NZ5" s="16" t="s">
        <v>843</v>
      </c>
      <c r="OA5" s="16" t="s">
        <v>843</v>
      </c>
      <c r="OB5" s="16" t="s">
        <v>843</v>
      </c>
      <c r="OC5" s="16" t="s">
        <v>843</v>
      </c>
      <c r="OD5" s="16" t="s">
        <v>843</v>
      </c>
      <c r="OE5" s="16" t="s">
        <v>843</v>
      </c>
      <c r="OF5" s="16" t="s">
        <v>843</v>
      </c>
      <c r="OG5" s="16" t="s">
        <v>843</v>
      </c>
      <c r="OH5" s="16" t="s">
        <v>843</v>
      </c>
      <c r="OI5" s="16" t="s">
        <v>843</v>
      </c>
      <c r="PC5" s="16" t="s">
        <v>865</v>
      </c>
      <c r="PD5" s="16" t="s">
        <v>865</v>
      </c>
      <c r="PY5" s="16" t="s">
        <v>865</v>
      </c>
      <c r="QP5" s="16" t="s">
        <v>867</v>
      </c>
      <c r="QR5" s="16" t="s">
        <v>867</v>
      </c>
      <c r="QT5" s="16" t="s">
        <v>867</v>
      </c>
      <c r="QV5" s="16" t="s">
        <v>867</v>
      </c>
      <c r="QX5" s="16" t="s">
        <v>867</v>
      </c>
      <c r="QY5" s="16" t="s">
        <v>867</v>
      </c>
      <c r="RD5" s="16" t="s">
        <v>865</v>
      </c>
      <c r="RF5" s="16" t="s">
        <v>865</v>
      </c>
      <c r="RH5" s="16" t="s">
        <v>865</v>
      </c>
      <c r="RJ5" s="16" t="s">
        <v>865</v>
      </c>
      <c r="RN5" s="16" t="s">
        <v>867</v>
      </c>
      <c r="RP5" s="16" t="s">
        <v>867</v>
      </c>
      <c r="RR5" s="16" t="s">
        <v>867</v>
      </c>
      <c r="RT5" s="16" t="s">
        <v>867</v>
      </c>
      <c r="RV5" s="16" t="s">
        <v>867</v>
      </c>
      <c r="RX5" s="16" t="s">
        <v>7724</v>
      </c>
      <c r="RZ5" s="16" t="s">
        <v>7724</v>
      </c>
      <c r="SQ5" s="16" t="s">
        <v>865</v>
      </c>
      <c r="SS5" s="16" t="s">
        <v>7296</v>
      </c>
      <c r="ST5" s="16" t="s">
        <v>7761</v>
      </c>
      <c r="TN5" s="16">
        <v>10000</v>
      </c>
      <c r="TO5" s="16">
        <v>8000</v>
      </c>
      <c r="TP5" s="16">
        <v>6000</v>
      </c>
      <c r="TQ5" s="16">
        <v>2000</v>
      </c>
      <c r="TR5" s="16">
        <v>1000</v>
      </c>
      <c r="TS5" s="16">
        <v>600</v>
      </c>
      <c r="TT5" s="16">
        <v>0</v>
      </c>
      <c r="TU5" s="16">
        <v>3000</v>
      </c>
      <c r="TV5" s="16">
        <v>12000</v>
      </c>
      <c r="TW5" s="16">
        <v>0</v>
      </c>
      <c r="TX5" s="16">
        <v>40000</v>
      </c>
      <c r="TZ5" s="16" t="s">
        <v>7373</v>
      </c>
      <c r="UA5" s="16" t="s">
        <v>5941</v>
      </c>
      <c r="UB5" s="16">
        <v>0</v>
      </c>
      <c r="UC5" s="16" t="s">
        <v>844</v>
      </c>
      <c r="UD5" s="16" t="s">
        <v>843</v>
      </c>
      <c r="UE5" s="16" t="s">
        <v>843</v>
      </c>
      <c r="UF5" s="16" t="s">
        <v>843</v>
      </c>
      <c r="UG5" s="16" t="s">
        <v>843</v>
      </c>
      <c r="UH5" s="16" t="s">
        <v>843</v>
      </c>
      <c r="UL5" s="16">
        <v>100000</v>
      </c>
      <c r="WO5" s="16" t="s">
        <v>6926</v>
      </c>
      <c r="YN5" s="16" t="s">
        <v>864</v>
      </c>
      <c r="YP5" s="16" t="s">
        <v>7978</v>
      </c>
      <c r="YR5" s="16" t="s">
        <v>8745</v>
      </c>
      <c r="YS5" s="16" t="s">
        <v>8746</v>
      </c>
      <c r="YT5" s="16" t="s">
        <v>8694</v>
      </c>
      <c r="YU5" s="16" t="s">
        <v>8747</v>
      </c>
      <c r="YV5" s="16" t="s">
        <v>8696</v>
      </c>
      <c r="YW5" s="16" t="s">
        <v>844</v>
      </c>
      <c r="YX5" s="16" t="s">
        <v>8696</v>
      </c>
      <c r="YY5" s="16" t="s">
        <v>8748</v>
      </c>
      <c r="YZ5" s="16" t="s">
        <v>843</v>
      </c>
      <c r="ZA5" s="16" t="s">
        <v>8749</v>
      </c>
      <c r="ZB5" s="16">
        <v>35933.33</v>
      </c>
      <c r="ZC5" s="16" t="s">
        <v>8740</v>
      </c>
      <c r="ZD5" s="16" t="s">
        <v>8750</v>
      </c>
      <c r="ZE5" s="16" t="s">
        <v>8751</v>
      </c>
      <c r="ZF5" s="16" t="s">
        <v>8741</v>
      </c>
      <c r="ZG5" s="16" t="s">
        <v>8752</v>
      </c>
      <c r="ZH5" s="16" t="s">
        <v>8701</v>
      </c>
      <c r="ZI5" s="16" t="s">
        <v>8736</v>
      </c>
      <c r="ZJ5" s="16" t="s">
        <v>8753</v>
      </c>
      <c r="ZK5" s="16" t="s">
        <v>843</v>
      </c>
      <c r="ZL5" s="16" t="s">
        <v>8754</v>
      </c>
      <c r="ZM5" s="16" t="s">
        <v>843</v>
      </c>
      <c r="ZN5" s="16" t="s">
        <v>8755</v>
      </c>
      <c r="ZO5" s="16" t="s">
        <v>487</v>
      </c>
      <c r="ZP5" s="16" t="s">
        <v>487</v>
      </c>
      <c r="ZQ5" s="16" t="s">
        <v>486</v>
      </c>
      <c r="ZR5" s="16" t="s">
        <v>486</v>
      </c>
      <c r="ZS5" s="16" t="s">
        <v>844</v>
      </c>
      <c r="ZT5" s="16" t="s">
        <v>8705</v>
      </c>
      <c r="ZU5" s="16" t="s">
        <v>8706</v>
      </c>
      <c r="ZV5" s="16" t="s">
        <v>487</v>
      </c>
      <c r="ZW5" s="16" t="s">
        <v>844</v>
      </c>
      <c r="ZX5" s="16" t="s">
        <v>1056</v>
      </c>
      <c r="ZY5" s="16" t="s">
        <v>844</v>
      </c>
      <c r="ZZ5" s="16" t="s">
        <v>1056</v>
      </c>
      <c r="AAA5" s="16" t="s">
        <v>843</v>
      </c>
      <c r="AAB5" s="16" t="s">
        <v>843</v>
      </c>
      <c r="AAC5" s="16">
        <v>2</v>
      </c>
      <c r="AAD5" s="16" t="s">
        <v>844</v>
      </c>
      <c r="AAE5" s="16" t="s">
        <v>844</v>
      </c>
      <c r="AAF5" s="16" t="s">
        <v>843</v>
      </c>
      <c r="AAG5" s="16" t="s">
        <v>843</v>
      </c>
      <c r="AAH5" s="16" t="s">
        <v>843</v>
      </c>
      <c r="AAI5" s="16" t="s">
        <v>844</v>
      </c>
      <c r="AAJ5" s="16" t="s">
        <v>624</v>
      </c>
      <c r="AAK5" s="16" t="s">
        <v>649</v>
      </c>
      <c r="AAL5" s="16" t="s">
        <v>904</v>
      </c>
      <c r="AAM5" s="16" t="s">
        <v>663</v>
      </c>
      <c r="AAN5" s="16" t="s">
        <v>8707</v>
      </c>
      <c r="AAO5" s="16" t="s">
        <v>1018</v>
      </c>
      <c r="AAP5" s="16" t="s">
        <v>8708</v>
      </c>
      <c r="AAS5" s="16">
        <v>100000</v>
      </c>
      <c r="AAT5" s="16" t="s">
        <v>782</v>
      </c>
      <c r="AAU5" s="16" t="s">
        <v>782</v>
      </c>
      <c r="AAV5" s="16" t="s">
        <v>782</v>
      </c>
      <c r="AAW5" s="16" t="s">
        <v>782</v>
      </c>
      <c r="AAX5" s="16" t="s">
        <v>843</v>
      </c>
      <c r="AAY5" s="16" t="s">
        <v>8710</v>
      </c>
      <c r="AAZ5" s="16" t="s">
        <v>782</v>
      </c>
      <c r="ABA5" s="16" t="s">
        <v>782</v>
      </c>
      <c r="ABB5" s="16" t="s">
        <v>782</v>
      </c>
      <c r="ABC5" s="16" t="s">
        <v>782</v>
      </c>
      <c r="ABD5" s="16" t="s">
        <v>782</v>
      </c>
      <c r="ABE5" s="16" t="s">
        <v>782</v>
      </c>
      <c r="ABF5" s="16" t="s">
        <v>782</v>
      </c>
      <c r="ABG5" s="16" t="s">
        <v>782</v>
      </c>
      <c r="ABH5" s="16" t="s">
        <v>782</v>
      </c>
      <c r="ABI5" s="16" t="s">
        <v>782</v>
      </c>
      <c r="ABJ5" s="16" t="s">
        <v>782</v>
      </c>
      <c r="ABK5" s="16" t="s">
        <v>782</v>
      </c>
      <c r="ABL5" s="16" t="s">
        <v>843</v>
      </c>
      <c r="ABM5" s="16" t="s">
        <v>843</v>
      </c>
      <c r="ABN5" s="16" t="s">
        <v>1034</v>
      </c>
      <c r="ABO5" s="16" t="s">
        <v>486</v>
      </c>
      <c r="ABP5" s="16" t="s">
        <v>972</v>
      </c>
      <c r="ABQ5" s="16" t="s">
        <v>4312</v>
      </c>
      <c r="ABR5" s="16" t="s">
        <v>474</v>
      </c>
      <c r="ABS5" s="16" t="s">
        <v>451</v>
      </c>
      <c r="ABT5" s="16" t="s">
        <v>8732</v>
      </c>
      <c r="ABU5" s="16" t="s">
        <v>1056</v>
      </c>
      <c r="ABV5" s="16" t="s">
        <v>487</v>
      </c>
      <c r="ABW5" s="16" t="s">
        <v>487</v>
      </c>
      <c r="ABX5" s="16" t="s">
        <v>894</v>
      </c>
      <c r="ABY5" s="16" t="s">
        <v>486</v>
      </c>
      <c r="ABZ5" s="16" t="s">
        <v>486</v>
      </c>
      <c r="ACA5" s="16" t="s">
        <v>759</v>
      </c>
      <c r="ACB5" s="16" t="s">
        <v>768</v>
      </c>
      <c r="ACC5" s="16" t="s">
        <v>737</v>
      </c>
      <c r="ACD5" s="16" t="s">
        <v>487</v>
      </c>
      <c r="ACE5" s="16" t="s">
        <v>486</v>
      </c>
      <c r="ACG5" s="16" t="s">
        <v>1014</v>
      </c>
      <c r="ACH5" s="16" t="s">
        <v>1009</v>
      </c>
      <c r="ACI5" s="16" t="s">
        <v>462</v>
      </c>
      <c r="ACJ5" s="16">
        <v>1.1910000000000001</v>
      </c>
      <c r="ACK5" s="16" t="s">
        <v>478</v>
      </c>
      <c r="ACL5" s="16" t="s">
        <v>738</v>
      </c>
      <c r="ACM5" s="16" t="s">
        <v>1192</v>
      </c>
      <c r="ACN5" s="16" t="s">
        <v>1169</v>
      </c>
      <c r="ACO5" s="16" t="s">
        <v>1857</v>
      </c>
      <c r="ACQ5" s="16" t="s">
        <v>1202</v>
      </c>
      <c r="ACR5" s="16" t="s">
        <v>1645</v>
      </c>
      <c r="ACS5" s="16" t="s">
        <v>676</v>
      </c>
      <c r="ACT5" s="16" t="s">
        <v>1522</v>
      </c>
      <c r="ACU5" s="16" t="s">
        <v>831</v>
      </c>
      <c r="ACV5" s="16" t="s">
        <v>8756</v>
      </c>
      <c r="ACW5" s="16" t="s">
        <v>451</v>
      </c>
      <c r="ACX5" s="16" t="s">
        <v>1914</v>
      </c>
      <c r="ACY5" s="16" t="s">
        <v>1947</v>
      </c>
      <c r="ACZ5" s="16">
        <v>1</v>
      </c>
      <c r="ADA5" s="16">
        <v>1</v>
      </c>
      <c r="ADB5" s="16">
        <v>1</v>
      </c>
      <c r="ADC5" s="16">
        <v>1</v>
      </c>
      <c r="ADD5" s="16">
        <v>1</v>
      </c>
      <c r="ADE5" s="16" t="s">
        <v>8712</v>
      </c>
      <c r="ADF5" s="16">
        <v>0</v>
      </c>
      <c r="ADG5" s="16" t="s">
        <v>486</v>
      </c>
      <c r="ADH5" s="16">
        <v>3</v>
      </c>
      <c r="ADI5" s="16" t="s">
        <v>486</v>
      </c>
      <c r="ADJ5" s="16" t="s">
        <v>1746</v>
      </c>
      <c r="ADK5" s="16" t="s">
        <v>1752</v>
      </c>
      <c r="ADL5" s="16" t="s">
        <v>1770</v>
      </c>
      <c r="ADM5" s="16" t="s">
        <v>1756</v>
      </c>
      <c r="ADN5" s="16" t="s">
        <v>1764</v>
      </c>
      <c r="ADO5" s="16" t="s">
        <v>1767</v>
      </c>
      <c r="ADP5" s="16" t="s">
        <v>1743</v>
      </c>
      <c r="ADQ5" s="16" t="s">
        <v>1748</v>
      </c>
      <c r="ADR5" s="16" t="s">
        <v>13194</v>
      </c>
      <c r="ADS5" s="16" t="s">
        <v>1749</v>
      </c>
      <c r="ADY5" s="16" t="s">
        <v>1061</v>
      </c>
      <c r="AEB5" s="16">
        <v>35933.333333333299</v>
      </c>
      <c r="AEC5" s="16" t="s">
        <v>1061</v>
      </c>
      <c r="AED5" s="16">
        <v>33333.33</v>
      </c>
      <c r="AEE5" s="16" t="s">
        <v>952</v>
      </c>
      <c r="AEI5" s="16">
        <v>3333.33</v>
      </c>
      <c r="AEJ5" s="16">
        <v>2666.67</v>
      </c>
      <c r="AEK5" s="16">
        <v>2000</v>
      </c>
      <c r="AEL5" s="16">
        <v>666.67</v>
      </c>
      <c r="AEM5" s="16">
        <v>4000</v>
      </c>
      <c r="AEN5" s="16">
        <v>333.33</v>
      </c>
      <c r="AEO5" s="16">
        <v>200</v>
      </c>
      <c r="AEP5" s="16">
        <v>1000</v>
      </c>
    </row>
    <row r="6" spans="1:823" x14ac:dyDescent="0.25">
      <c r="A6" s="30">
        <v>45799</v>
      </c>
      <c r="B6" s="16" t="s">
        <v>8757</v>
      </c>
      <c r="C6" s="16" t="s">
        <v>867</v>
      </c>
      <c r="D6" s="16" t="s">
        <v>867</v>
      </c>
      <c r="E6" s="16">
        <v>40</v>
      </c>
      <c r="F6" s="16" t="s">
        <v>8153</v>
      </c>
      <c r="G6" s="16" t="s">
        <v>4113</v>
      </c>
      <c r="I6" s="16" t="s">
        <v>4148</v>
      </c>
      <c r="Z6" s="16" t="s">
        <v>993</v>
      </c>
      <c r="AA6" s="16" t="s">
        <v>470</v>
      </c>
      <c r="AB6" s="16">
        <v>3</v>
      </c>
      <c r="AC6" s="16" t="s">
        <v>844</v>
      </c>
      <c r="AD6" s="16" t="s">
        <v>844</v>
      </c>
      <c r="AE6" s="16" t="s">
        <v>844</v>
      </c>
      <c r="AF6" s="16" t="s">
        <v>844</v>
      </c>
      <c r="AG6" s="16" t="s">
        <v>843</v>
      </c>
      <c r="AH6" s="16" t="s">
        <v>1056</v>
      </c>
      <c r="AI6" s="16" t="s">
        <v>844</v>
      </c>
      <c r="AJ6" s="16" t="s">
        <v>843</v>
      </c>
      <c r="AK6" s="16" t="s">
        <v>844</v>
      </c>
      <c r="AM6" s="16" t="s">
        <v>736</v>
      </c>
      <c r="AN6" s="16" t="s">
        <v>759</v>
      </c>
      <c r="AP6" s="16" t="s">
        <v>775</v>
      </c>
      <c r="AR6" s="16" t="s">
        <v>6907</v>
      </c>
      <c r="BB6" s="16">
        <v>3</v>
      </c>
      <c r="BC6" s="16" t="s">
        <v>7875</v>
      </c>
      <c r="BE6" s="16" t="s">
        <v>5098</v>
      </c>
      <c r="BV6" s="16" t="s">
        <v>4433</v>
      </c>
      <c r="BW6" s="16" t="s">
        <v>844</v>
      </c>
      <c r="BX6" s="16" t="s">
        <v>843</v>
      </c>
      <c r="BY6" s="16" t="s">
        <v>843</v>
      </c>
      <c r="BZ6" s="16" t="s">
        <v>843</v>
      </c>
      <c r="CA6" s="16" t="s">
        <v>843</v>
      </c>
      <c r="CB6" s="16" t="s">
        <v>843</v>
      </c>
      <c r="CC6" s="16" t="s">
        <v>843</v>
      </c>
      <c r="CD6" s="16" t="s">
        <v>843</v>
      </c>
      <c r="CE6" s="16" t="s">
        <v>843</v>
      </c>
      <c r="CF6" s="16" t="s">
        <v>843</v>
      </c>
      <c r="CG6" s="16" t="s">
        <v>843</v>
      </c>
      <c r="CH6" s="16" t="s">
        <v>843</v>
      </c>
      <c r="CI6" s="16" t="s">
        <v>843</v>
      </c>
      <c r="CJ6" s="16" t="s">
        <v>843</v>
      </c>
      <c r="CK6" s="16" t="s">
        <v>843</v>
      </c>
      <c r="CP6" s="16" t="s">
        <v>867</v>
      </c>
      <c r="CQ6" s="16" t="s">
        <v>5191</v>
      </c>
      <c r="CR6" s="16" t="s">
        <v>844</v>
      </c>
      <c r="CS6" s="16" t="s">
        <v>843</v>
      </c>
      <c r="CT6" s="16" t="s">
        <v>843</v>
      </c>
      <c r="CU6" s="16" t="s">
        <v>843</v>
      </c>
      <c r="CV6" s="16" t="s">
        <v>843</v>
      </c>
      <c r="CW6" s="16" t="s">
        <v>843</v>
      </c>
      <c r="CX6" s="16" t="s">
        <v>843</v>
      </c>
      <c r="CY6" s="16" t="s">
        <v>843</v>
      </c>
      <c r="CZ6" s="16" t="s">
        <v>843</v>
      </c>
      <c r="DA6" s="16" t="s">
        <v>5184</v>
      </c>
      <c r="DX6" s="16" t="s">
        <v>867</v>
      </c>
      <c r="DY6" s="16" t="s">
        <v>867</v>
      </c>
      <c r="GC6" s="16" t="s">
        <v>5330</v>
      </c>
      <c r="GF6" s="16" t="s">
        <v>867</v>
      </c>
      <c r="GG6" s="16" t="s">
        <v>867</v>
      </c>
      <c r="GV6" s="16" t="s">
        <v>5443</v>
      </c>
      <c r="GW6" s="16" t="s">
        <v>843</v>
      </c>
      <c r="GX6" s="16" t="s">
        <v>844</v>
      </c>
      <c r="GY6" s="16" t="s">
        <v>843</v>
      </c>
      <c r="GZ6" s="16" t="s">
        <v>843</v>
      </c>
      <c r="HA6" s="16" t="s">
        <v>843</v>
      </c>
      <c r="HB6" s="16" t="s">
        <v>843</v>
      </c>
      <c r="HC6" s="16" t="s">
        <v>843</v>
      </c>
      <c r="HD6" s="16" t="s">
        <v>843</v>
      </c>
      <c r="HE6" s="16" t="s">
        <v>843</v>
      </c>
      <c r="HF6" s="16" t="s">
        <v>843</v>
      </c>
      <c r="HH6" s="16" t="s">
        <v>5456</v>
      </c>
      <c r="HK6" s="16" t="s">
        <v>865</v>
      </c>
      <c r="HM6" s="16" t="s">
        <v>865</v>
      </c>
      <c r="HZ6" s="16" t="s">
        <v>7944</v>
      </c>
      <c r="KE6" s="16" t="s">
        <v>5582</v>
      </c>
      <c r="KG6" s="16" t="s">
        <v>7015</v>
      </c>
      <c r="KH6" s="16" t="s">
        <v>7033</v>
      </c>
      <c r="KI6" s="16" t="s">
        <v>865</v>
      </c>
      <c r="LG6" s="16" t="s">
        <v>867</v>
      </c>
      <c r="LH6" s="16" t="s">
        <v>867</v>
      </c>
      <c r="LI6" s="16" t="s">
        <v>867</v>
      </c>
      <c r="LJ6" s="16" t="s">
        <v>867</v>
      </c>
      <c r="LK6" s="16" t="s">
        <v>867</v>
      </c>
      <c r="LL6" s="16" t="s">
        <v>5663</v>
      </c>
      <c r="LM6" s="16" t="s">
        <v>843</v>
      </c>
      <c r="LN6" s="16" t="s">
        <v>843</v>
      </c>
      <c r="LO6" s="16" t="s">
        <v>844</v>
      </c>
      <c r="LP6" s="16" t="s">
        <v>843</v>
      </c>
      <c r="LQ6" s="16" t="s">
        <v>843</v>
      </c>
      <c r="LR6" s="16" t="s">
        <v>843</v>
      </c>
      <c r="LS6" s="16" t="s">
        <v>843</v>
      </c>
      <c r="LT6" s="16" t="s">
        <v>843</v>
      </c>
      <c r="LU6" s="16" t="s">
        <v>843</v>
      </c>
      <c r="LV6" s="16" t="s">
        <v>843</v>
      </c>
      <c r="LW6" s="16" t="s">
        <v>843</v>
      </c>
      <c r="LX6" s="16" t="s">
        <v>843</v>
      </c>
      <c r="LY6" s="16" t="s">
        <v>843</v>
      </c>
      <c r="LZ6" s="16" t="s">
        <v>843</v>
      </c>
      <c r="MA6" s="16" t="s">
        <v>843</v>
      </c>
      <c r="MC6" s="16" t="s">
        <v>5694</v>
      </c>
      <c r="MD6" s="16" t="s">
        <v>844</v>
      </c>
      <c r="ME6" s="16" t="s">
        <v>843</v>
      </c>
      <c r="MF6" s="16" t="s">
        <v>843</v>
      </c>
      <c r="MG6" s="16" t="s">
        <v>843</v>
      </c>
      <c r="MH6" s="16" t="s">
        <v>843</v>
      </c>
      <c r="MI6" s="16" t="s">
        <v>843</v>
      </c>
      <c r="MJ6" s="16" t="s">
        <v>843</v>
      </c>
      <c r="MK6" s="16" t="s">
        <v>843</v>
      </c>
      <c r="ML6" s="16" t="s">
        <v>843</v>
      </c>
      <c r="MM6" s="16" t="s">
        <v>843</v>
      </c>
      <c r="MN6" s="16" t="s">
        <v>843</v>
      </c>
      <c r="MO6" s="16" t="s">
        <v>843</v>
      </c>
      <c r="MP6" s="16" t="s">
        <v>843</v>
      </c>
      <c r="MQ6" s="16" t="s">
        <v>843</v>
      </c>
      <c r="MR6" s="16" t="s">
        <v>843</v>
      </c>
      <c r="MS6" s="16" t="s">
        <v>843</v>
      </c>
      <c r="MT6" s="16" t="s">
        <v>843</v>
      </c>
      <c r="MU6" s="16" t="s">
        <v>843</v>
      </c>
      <c r="MV6" s="16" t="s">
        <v>843</v>
      </c>
      <c r="NS6" s="16" t="s">
        <v>5694</v>
      </c>
      <c r="NT6" s="16" t="s">
        <v>844</v>
      </c>
      <c r="NU6" s="16" t="s">
        <v>843</v>
      </c>
      <c r="NV6" s="16" t="s">
        <v>843</v>
      </c>
      <c r="NW6" s="16" t="s">
        <v>843</v>
      </c>
      <c r="NX6" s="16" t="s">
        <v>843</v>
      </c>
      <c r="NY6" s="16" t="s">
        <v>843</v>
      </c>
      <c r="NZ6" s="16" t="s">
        <v>843</v>
      </c>
      <c r="OA6" s="16" t="s">
        <v>843</v>
      </c>
      <c r="OB6" s="16" t="s">
        <v>843</v>
      </c>
      <c r="OC6" s="16" t="s">
        <v>843</v>
      </c>
      <c r="OD6" s="16" t="s">
        <v>843</v>
      </c>
      <c r="OE6" s="16" t="s">
        <v>843</v>
      </c>
      <c r="OF6" s="16" t="s">
        <v>843</v>
      </c>
      <c r="OG6" s="16" t="s">
        <v>843</v>
      </c>
      <c r="OH6" s="16" t="s">
        <v>843</v>
      </c>
      <c r="OI6" s="16" t="s">
        <v>843</v>
      </c>
      <c r="OK6" s="16" t="s">
        <v>5694</v>
      </c>
      <c r="OL6" s="16" t="s">
        <v>844</v>
      </c>
      <c r="OM6" s="16" t="s">
        <v>843</v>
      </c>
      <c r="ON6" s="16" t="s">
        <v>843</v>
      </c>
      <c r="OO6" s="16" t="s">
        <v>843</v>
      </c>
      <c r="OP6" s="16" t="s">
        <v>843</v>
      </c>
      <c r="OQ6" s="16" t="s">
        <v>843</v>
      </c>
      <c r="OR6" s="16" t="s">
        <v>843</v>
      </c>
      <c r="OS6" s="16" t="s">
        <v>843</v>
      </c>
      <c r="OT6" s="16" t="s">
        <v>843</v>
      </c>
      <c r="OU6" s="16" t="s">
        <v>843</v>
      </c>
      <c r="OV6" s="16" t="s">
        <v>843</v>
      </c>
      <c r="OW6" s="16" t="s">
        <v>843</v>
      </c>
      <c r="OX6" s="16" t="s">
        <v>843</v>
      </c>
      <c r="OY6" s="16" t="s">
        <v>843</v>
      </c>
      <c r="OZ6" s="16" t="s">
        <v>843</v>
      </c>
      <c r="PA6" s="16" t="s">
        <v>843</v>
      </c>
      <c r="PC6" s="16" t="s">
        <v>865</v>
      </c>
      <c r="PD6" s="16" t="s">
        <v>865</v>
      </c>
      <c r="PY6" s="16" t="s">
        <v>865</v>
      </c>
      <c r="QP6" s="16" t="s">
        <v>865</v>
      </c>
      <c r="QR6" s="16" t="s">
        <v>867</v>
      </c>
      <c r="QT6" s="16" t="s">
        <v>865</v>
      </c>
      <c r="QV6" s="16" t="s">
        <v>867</v>
      </c>
      <c r="QX6" s="16" t="s">
        <v>867</v>
      </c>
      <c r="QY6" s="16" t="s">
        <v>867</v>
      </c>
      <c r="RD6" s="16" t="s">
        <v>865</v>
      </c>
      <c r="RF6" s="16" t="s">
        <v>7708</v>
      </c>
      <c r="RH6" s="16" t="s">
        <v>4216</v>
      </c>
      <c r="RJ6" s="16" t="s">
        <v>865</v>
      </c>
      <c r="RN6" s="16" t="s">
        <v>7720</v>
      </c>
      <c r="RP6" s="16" t="s">
        <v>867</v>
      </c>
      <c r="RR6" s="16" t="s">
        <v>867</v>
      </c>
      <c r="RT6" s="16" t="s">
        <v>867</v>
      </c>
      <c r="RV6" s="16" t="s">
        <v>867</v>
      </c>
      <c r="RX6" s="16" t="s">
        <v>7724</v>
      </c>
      <c r="RZ6" s="16" t="s">
        <v>7724</v>
      </c>
      <c r="SQ6" s="16" t="s">
        <v>865</v>
      </c>
      <c r="SS6" s="16" t="s">
        <v>7308</v>
      </c>
      <c r="ST6" s="16" t="s">
        <v>7761</v>
      </c>
      <c r="TN6" s="16">
        <v>6000</v>
      </c>
      <c r="TO6" s="16">
        <v>0</v>
      </c>
      <c r="TP6" s="16">
        <v>3500</v>
      </c>
      <c r="TQ6" s="16">
        <v>1000</v>
      </c>
      <c r="TR6" s="16">
        <v>1000</v>
      </c>
      <c r="TS6" s="16">
        <v>800</v>
      </c>
      <c r="TT6" s="16">
        <v>0</v>
      </c>
      <c r="TU6" s="16">
        <v>0</v>
      </c>
      <c r="TV6" s="16">
        <v>1000</v>
      </c>
      <c r="TW6" s="16">
        <v>0</v>
      </c>
      <c r="TX6" s="16">
        <v>10000</v>
      </c>
      <c r="TZ6" s="16" t="s">
        <v>7367</v>
      </c>
      <c r="UA6" s="16" t="s">
        <v>5971</v>
      </c>
      <c r="UB6" s="16">
        <v>0</v>
      </c>
      <c r="UC6" s="16" t="s">
        <v>843</v>
      </c>
      <c r="UD6" s="16" t="s">
        <v>843</v>
      </c>
      <c r="UE6" s="16" t="s">
        <v>843</v>
      </c>
      <c r="UF6" s="16" t="s">
        <v>844</v>
      </c>
      <c r="UG6" s="16" t="s">
        <v>843</v>
      </c>
      <c r="UH6" s="16" t="s">
        <v>843</v>
      </c>
      <c r="VX6" s="16" t="s">
        <v>6028</v>
      </c>
      <c r="VY6" s="16" t="s">
        <v>844</v>
      </c>
      <c r="VZ6" s="16" t="s">
        <v>843</v>
      </c>
      <c r="WA6" s="16" t="s">
        <v>843</v>
      </c>
      <c r="WB6" s="16" t="s">
        <v>843</v>
      </c>
      <c r="WC6" s="16" t="s">
        <v>843</v>
      </c>
      <c r="WD6" s="16" t="s">
        <v>843</v>
      </c>
      <c r="WE6" s="16" t="s">
        <v>843</v>
      </c>
      <c r="WF6" s="16" t="s">
        <v>843</v>
      </c>
      <c r="WH6" s="16">
        <v>6500</v>
      </c>
      <c r="WO6" s="16" t="s">
        <v>6920</v>
      </c>
      <c r="XD6" s="16" t="s">
        <v>6972</v>
      </c>
      <c r="XE6" s="16" t="s">
        <v>843</v>
      </c>
      <c r="XF6" s="16" t="s">
        <v>844</v>
      </c>
      <c r="XG6" s="16" t="s">
        <v>843</v>
      </c>
      <c r="XH6" s="16" t="s">
        <v>843</v>
      </c>
      <c r="XI6" s="16" t="s">
        <v>843</v>
      </c>
      <c r="XJ6" s="16" t="s">
        <v>843</v>
      </c>
      <c r="XK6" s="16" t="s">
        <v>843</v>
      </c>
      <c r="XL6" s="16" t="s">
        <v>843</v>
      </c>
      <c r="XM6" s="16" t="s">
        <v>843</v>
      </c>
      <c r="XN6" s="16" t="s">
        <v>843</v>
      </c>
      <c r="XO6" s="16" t="s">
        <v>843</v>
      </c>
      <c r="XP6" s="16" t="s">
        <v>843</v>
      </c>
      <c r="XQ6" s="16" t="s">
        <v>843</v>
      </c>
      <c r="YF6" s="16" t="s">
        <v>865</v>
      </c>
      <c r="YN6" s="16" t="s">
        <v>864</v>
      </c>
      <c r="YP6" s="16" t="s">
        <v>7978</v>
      </c>
      <c r="YR6" s="16" t="s">
        <v>8758</v>
      </c>
      <c r="YS6" s="16" t="s">
        <v>8759</v>
      </c>
      <c r="YT6" s="16" t="s">
        <v>8694</v>
      </c>
      <c r="YU6" s="16" t="s">
        <v>8760</v>
      </c>
      <c r="YV6" s="16" t="s">
        <v>8696</v>
      </c>
      <c r="YW6" s="16" t="s">
        <v>844</v>
      </c>
      <c r="YX6" s="16" t="s">
        <v>8696</v>
      </c>
      <c r="YY6" s="16" t="s">
        <v>8761</v>
      </c>
      <c r="YZ6" s="16" t="s">
        <v>843</v>
      </c>
      <c r="ZA6" s="16" t="s">
        <v>8762</v>
      </c>
      <c r="ZB6" s="16">
        <v>13300</v>
      </c>
      <c r="ZC6" s="16" t="s">
        <v>8763</v>
      </c>
      <c r="ZD6" s="16" t="s">
        <v>843</v>
      </c>
      <c r="ZE6" s="16" t="s">
        <v>8764</v>
      </c>
      <c r="ZF6" s="16" t="s">
        <v>8753</v>
      </c>
      <c r="ZG6" s="16" t="s">
        <v>8754</v>
      </c>
      <c r="ZH6" s="16" t="s">
        <v>8739</v>
      </c>
      <c r="ZI6" s="16" t="s">
        <v>8765</v>
      </c>
      <c r="ZJ6" s="16" t="s">
        <v>8739</v>
      </c>
      <c r="ZK6" s="16" t="s">
        <v>843</v>
      </c>
      <c r="ZL6" s="16" t="s">
        <v>843</v>
      </c>
      <c r="ZM6" s="16" t="s">
        <v>843</v>
      </c>
      <c r="ZN6" s="16" t="s">
        <v>8703</v>
      </c>
      <c r="ZO6" s="16" t="s">
        <v>487</v>
      </c>
      <c r="ZP6" s="16" t="s">
        <v>487</v>
      </c>
      <c r="ZQ6" s="16" t="s">
        <v>486</v>
      </c>
      <c r="ZR6" s="16" t="s">
        <v>486</v>
      </c>
      <c r="ZS6" s="16" t="s">
        <v>844</v>
      </c>
      <c r="ZT6" s="16" t="s">
        <v>8705</v>
      </c>
      <c r="ZU6" s="16" t="s">
        <v>8706</v>
      </c>
      <c r="ZV6" s="16" t="s">
        <v>487</v>
      </c>
      <c r="ZW6" s="16" t="s">
        <v>1056</v>
      </c>
      <c r="ZX6" s="16" t="s">
        <v>844</v>
      </c>
      <c r="ZY6" s="16" t="s">
        <v>1056</v>
      </c>
      <c r="ZZ6" s="16" t="s">
        <v>844</v>
      </c>
      <c r="AAA6" s="16" t="s">
        <v>843</v>
      </c>
      <c r="AAB6" s="16" t="s">
        <v>843</v>
      </c>
      <c r="AAC6" s="16">
        <v>0</v>
      </c>
      <c r="AAD6" s="16" t="s">
        <v>844</v>
      </c>
      <c r="AAE6" s="16" t="s">
        <v>843</v>
      </c>
      <c r="AAF6" s="16" t="s">
        <v>843</v>
      </c>
      <c r="AAG6" s="16" t="s">
        <v>843</v>
      </c>
      <c r="AAH6" s="16" t="s">
        <v>843</v>
      </c>
      <c r="AAI6" s="16" t="s">
        <v>1056</v>
      </c>
      <c r="AAJ6" s="16" t="s">
        <v>615</v>
      </c>
      <c r="AAK6" s="16" t="s">
        <v>633</v>
      </c>
      <c r="AAL6" s="16" t="s">
        <v>904</v>
      </c>
      <c r="AAM6" s="16" t="s">
        <v>663</v>
      </c>
      <c r="AAN6" s="16" t="s">
        <v>8707</v>
      </c>
      <c r="AAO6" s="16" t="s">
        <v>1018</v>
      </c>
      <c r="AAP6" s="16" t="s">
        <v>8708</v>
      </c>
      <c r="AAS6" s="16">
        <v>6500</v>
      </c>
      <c r="AAT6" s="16" t="s">
        <v>782</v>
      </c>
      <c r="AAU6" s="16" t="s">
        <v>1068</v>
      </c>
      <c r="AAW6" s="16" t="s">
        <v>782</v>
      </c>
      <c r="AAX6" s="16" t="s">
        <v>844</v>
      </c>
      <c r="AAY6" s="16" t="s">
        <v>8727</v>
      </c>
      <c r="AAZ6" s="16" t="s">
        <v>783</v>
      </c>
      <c r="ABA6" s="16" t="s">
        <v>782</v>
      </c>
      <c r="ABB6" s="16" t="s">
        <v>782</v>
      </c>
      <c r="ABC6" s="16" t="s">
        <v>783</v>
      </c>
      <c r="ABD6" s="16" t="s">
        <v>783</v>
      </c>
      <c r="ABE6" s="16" t="s">
        <v>782</v>
      </c>
      <c r="ABF6" s="16" t="s">
        <v>782</v>
      </c>
      <c r="ABG6" s="16" t="s">
        <v>782</v>
      </c>
      <c r="ABH6" s="16" t="s">
        <v>782</v>
      </c>
      <c r="ABI6" s="16" t="s">
        <v>782</v>
      </c>
      <c r="ABJ6" s="16" t="s">
        <v>782</v>
      </c>
      <c r="ABK6" s="16" t="s">
        <v>782</v>
      </c>
      <c r="ABL6" s="16" t="s">
        <v>8746</v>
      </c>
      <c r="ABM6" s="16" t="s">
        <v>843</v>
      </c>
      <c r="ABN6" s="16" t="s">
        <v>1034</v>
      </c>
      <c r="ABO6" s="16" t="s">
        <v>486</v>
      </c>
      <c r="ABP6" s="16" t="s">
        <v>972</v>
      </c>
      <c r="ABQ6" s="16" t="s">
        <v>4324</v>
      </c>
      <c r="ABR6" s="16" t="s">
        <v>470</v>
      </c>
      <c r="ABS6" s="16" t="s">
        <v>451</v>
      </c>
      <c r="ABT6" s="16" t="s">
        <v>8732</v>
      </c>
      <c r="ABU6" s="16" t="s">
        <v>844</v>
      </c>
      <c r="ABV6" s="16" t="s">
        <v>487</v>
      </c>
      <c r="ABW6" s="16" t="s">
        <v>486</v>
      </c>
      <c r="ABX6" s="16" t="s">
        <v>892</v>
      </c>
      <c r="ABY6" s="16" t="s">
        <v>486</v>
      </c>
      <c r="ABZ6" s="16" t="s">
        <v>486</v>
      </c>
      <c r="ACA6" s="16" t="s">
        <v>759</v>
      </c>
      <c r="ACB6" s="16" t="s">
        <v>775</v>
      </c>
      <c r="ACC6" s="16" t="s">
        <v>736</v>
      </c>
      <c r="ACD6" s="16" t="s">
        <v>486</v>
      </c>
      <c r="ACE6" s="16" t="s">
        <v>486</v>
      </c>
      <c r="ACG6" s="16" t="s">
        <v>1014</v>
      </c>
      <c r="ACH6" s="16" t="s">
        <v>1009</v>
      </c>
      <c r="ACI6" s="16" t="s">
        <v>462</v>
      </c>
      <c r="ACJ6" s="16">
        <v>1.1910000000000001</v>
      </c>
      <c r="ACK6" s="16" t="s">
        <v>478</v>
      </c>
      <c r="ACL6" s="16" t="s">
        <v>740</v>
      </c>
      <c r="ACM6" s="16" t="s">
        <v>1189</v>
      </c>
      <c r="ACN6" s="16" t="s">
        <v>1169</v>
      </c>
      <c r="ACO6" s="16" t="s">
        <v>1856</v>
      </c>
      <c r="ACP6" s="16">
        <v>6500</v>
      </c>
      <c r="ACQ6" s="16" t="s">
        <v>1202</v>
      </c>
      <c r="ACR6" s="16" t="s">
        <v>1645</v>
      </c>
      <c r="ACS6" s="16" t="s">
        <v>680</v>
      </c>
      <c r="ACT6" s="16" t="s">
        <v>1522</v>
      </c>
      <c r="ACU6" s="16" t="s">
        <v>833</v>
      </c>
      <c r="ACV6" s="16" t="s">
        <v>8711</v>
      </c>
      <c r="ACW6" s="16" t="s">
        <v>451</v>
      </c>
      <c r="ACX6" s="16" t="s">
        <v>1916</v>
      </c>
      <c r="ACY6" s="16" t="s">
        <v>1947</v>
      </c>
      <c r="ACZ6" s="16">
        <v>1</v>
      </c>
      <c r="ADA6" s="16">
        <v>1</v>
      </c>
      <c r="ADB6" s="16">
        <v>1</v>
      </c>
      <c r="ADC6" s="16">
        <v>1</v>
      </c>
      <c r="ADD6" s="16">
        <v>1</v>
      </c>
      <c r="ADE6" s="16" t="s">
        <v>8712</v>
      </c>
      <c r="ADF6" s="16">
        <v>0</v>
      </c>
      <c r="ADG6" s="16" t="s">
        <v>486</v>
      </c>
      <c r="ADH6" s="16">
        <v>3</v>
      </c>
      <c r="ADI6" s="16" t="s">
        <v>486</v>
      </c>
      <c r="ADJ6" s="16" t="s">
        <v>1745</v>
      </c>
      <c r="ADK6" s="16" t="s">
        <v>13194</v>
      </c>
      <c r="ADL6" s="16" t="s">
        <v>1744</v>
      </c>
      <c r="ADM6" s="16" t="s">
        <v>13195</v>
      </c>
      <c r="ADN6" s="16" t="s">
        <v>1764</v>
      </c>
      <c r="ADO6" s="16" t="s">
        <v>1767</v>
      </c>
      <c r="ADP6" s="16" t="s">
        <v>13194</v>
      </c>
      <c r="ADQ6" s="16" t="s">
        <v>1751</v>
      </c>
      <c r="ADR6" s="16" t="s">
        <v>13194</v>
      </c>
      <c r="ADS6" s="16" t="s">
        <v>1752</v>
      </c>
      <c r="ADW6" s="16" t="s">
        <v>8766</v>
      </c>
      <c r="ADY6" s="16" t="s">
        <v>1059</v>
      </c>
      <c r="AEA6" s="16">
        <v>13300</v>
      </c>
      <c r="AEC6" s="16" t="s">
        <v>1062</v>
      </c>
      <c r="AED6" s="16">
        <v>2166.67</v>
      </c>
      <c r="AEE6" s="16" t="s">
        <v>952</v>
      </c>
      <c r="AEG6" s="16">
        <v>6500</v>
      </c>
      <c r="AEI6" s="16">
        <v>2000</v>
      </c>
      <c r="AEK6" s="16">
        <v>1166.67</v>
      </c>
      <c r="AEL6" s="16">
        <v>333.33</v>
      </c>
      <c r="AEM6" s="16">
        <v>333.33</v>
      </c>
      <c r="AEN6" s="16">
        <v>333.33</v>
      </c>
      <c r="AEO6" s="16">
        <v>266.67</v>
      </c>
    </row>
    <row r="7" spans="1:823" x14ac:dyDescent="0.25">
      <c r="A7" s="30">
        <v>45799</v>
      </c>
      <c r="B7" s="16" t="s">
        <v>8767</v>
      </c>
      <c r="C7" s="16" t="s">
        <v>867</v>
      </c>
      <c r="D7" s="16" t="s">
        <v>867</v>
      </c>
      <c r="E7" s="16">
        <v>66</v>
      </c>
      <c r="F7" s="16" t="s">
        <v>8153</v>
      </c>
      <c r="G7" s="16" t="s">
        <v>4113</v>
      </c>
      <c r="I7" s="16" t="s">
        <v>4174</v>
      </c>
      <c r="Z7" s="16" t="s">
        <v>992</v>
      </c>
      <c r="AA7" s="16" t="s">
        <v>470</v>
      </c>
      <c r="AB7" s="16">
        <v>2</v>
      </c>
      <c r="AC7" s="16" t="s">
        <v>843</v>
      </c>
      <c r="AD7" s="16" t="s">
        <v>843</v>
      </c>
      <c r="AE7" s="16" t="s">
        <v>843</v>
      </c>
      <c r="AF7" s="16" t="s">
        <v>844</v>
      </c>
      <c r="AG7" s="16" t="s">
        <v>844</v>
      </c>
      <c r="AH7" s="16" t="s">
        <v>844</v>
      </c>
      <c r="AI7" s="16" t="s">
        <v>844</v>
      </c>
      <c r="AJ7" s="16" t="s">
        <v>843</v>
      </c>
      <c r="AK7" s="16" t="s">
        <v>843</v>
      </c>
      <c r="AM7" s="16" t="s">
        <v>737</v>
      </c>
      <c r="AN7" s="16" t="s">
        <v>758</v>
      </c>
      <c r="AP7" s="16" t="s">
        <v>769</v>
      </c>
      <c r="AR7" s="16" t="s">
        <v>6910</v>
      </c>
      <c r="BB7" s="16">
        <v>1</v>
      </c>
      <c r="BC7" s="16" t="s">
        <v>7878</v>
      </c>
      <c r="BE7" s="16" t="s">
        <v>5098</v>
      </c>
      <c r="BV7" s="16" t="s">
        <v>4433</v>
      </c>
      <c r="BW7" s="16" t="s">
        <v>844</v>
      </c>
      <c r="BX7" s="16" t="s">
        <v>843</v>
      </c>
      <c r="BY7" s="16" t="s">
        <v>843</v>
      </c>
      <c r="BZ7" s="16" t="s">
        <v>843</v>
      </c>
      <c r="CA7" s="16" t="s">
        <v>843</v>
      </c>
      <c r="CB7" s="16" t="s">
        <v>843</v>
      </c>
      <c r="CC7" s="16" t="s">
        <v>843</v>
      </c>
      <c r="CD7" s="16" t="s">
        <v>843</v>
      </c>
      <c r="CE7" s="16" t="s">
        <v>843</v>
      </c>
      <c r="CF7" s="16" t="s">
        <v>843</v>
      </c>
      <c r="CG7" s="16" t="s">
        <v>843</v>
      </c>
      <c r="CH7" s="16" t="s">
        <v>843</v>
      </c>
      <c r="CI7" s="16" t="s">
        <v>843</v>
      </c>
      <c r="CJ7" s="16" t="s">
        <v>843</v>
      </c>
      <c r="CK7" s="16" t="s">
        <v>843</v>
      </c>
      <c r="CP7" s="16" t="s">
        <v>867</v>
      </c>
      <c r="CQ7" s="16" t="s">
        <v>5191</v>
      </c>
      <c r="CR7" s="16" t="s">
        <v>844</v>
      </c>
      <c r="CS7" s="16" t="s">
        <v>843</v>
      </c>
      <c r="CT7" s="16" t="s">
        <v>843</v>
      </c>
      <c r="CU7" s="16" t="s">
        <v>843</v>
      </c>
      <c r="CV7" s="16" t="s">
        <v>843</v>
      </c>
      <c r="CW7" s="16" t="s">
        <v>843</v>
      </c>
      <c r="CX7" s="16" t="s">
        <v>843</v>
      </c>
      <c r="CY7" s="16" t="s">
        <v>843</v>
      </c>
      <c r="CZ7" s="16" t="s">
        <v>843</v>
      </c>
      <c r="DA7" s="16" t="s">
        <v>5184</v>
      </c>
      <c r="DX7" s="16" t="s">
        <v>867</v>
      </c>
      <c r="DY7" s="16" t="s">
        <v>867</v>
      </c>
      <c r="GC7" s="16" t="s">
        <v>5350</v>
      </c>
      <c r="GF7" s="16" t="s">
        <v>867</v>
      </c>
      <c r="GG7" s="16" t="s">
        <v>867</v>
      </c>
      <c r="GV7" s="16" t="s">
        <v>5443</v>
      </c>
      <c r="GW7" s="16" t="s">
        <v>843</v>
      </c>
      <c r="GX7" s="16" t="s">
        <v>844</v>
      </c>
      <c r="GY7" s="16" t="s">
        <v>843</v>
      </c>
      <c r="GZ7" s="16" t="s">
        <v>843</v>
      </c>
      <c r="HA7" s="16" t="s">
        <v>843</v>
      </c>
      <c r="HB7" s="16" t="s">
        <v>843</v>
      </c>
      <c r="HC7" s="16" t="s">
        <v>843</v>
      </c>
      <c r="HD7" s="16" t="s">
        <v>843</v>
      </c>
      <c r="HE7" s="16" t="s">
        <v>843</v>
      </c>
      <c r="HF7" s="16" t="s">
        <v>843</v>
      </c>
      <c r="HH7" s="16" t="s">
        <v>5456</v>
      </c>
      <c r="HK7" s="16" t="s">
        <v>865</v>
      </c>
      <c r="HM7" s="16" t="s">
        <v>865</v>
      </c>
      <c r="HZ7" s="16" t="s">
        <v>7944</v>
      </c>
      <c r="KE7" s="16" t="s">
        <v>5585</v>
      </c>
      <c r="KG7" s="16" t="s">
        <v>7018</v>
      </c>
      <c r="KH7" s="16" t="s">
        <v>7033</v>
      </c>
      <c r="KI7" s="16" t="s">
        <v>865</v>
      </c>
      <c r="LG7" s="16" t="s">
        <v>867</v>
      </c>
      <c r="LH7" s="16" t="s">
        <v>867</v>
      </c>
      <c r="LI7" s="16" t="s">
        <v>867</v>
      </c>
      <c r="LJ7" s="16" t="s">
        <v>867</v>
      </c>
      <c r="LK7" s="16" t="s">
        <v>867</v>
      </c>
      <c r="LL7" s="16" t="s">
        <v>5690</v>
      </c>
      <c r="LM7" s="16" t="s">
        <v>843</v>
      </c>
      <c r="LN7" s="16" t="s">
        <v>843</v>
      </c>
      <c r="LO7" s="16" t="s">
        <v>843</v>
      </c>
      <c r="LP7" s="16" t="s">
        <v>843</v>
      </c>
      <c r="LQ7" s="16" t="s">
        <v>843</v>
      </c>
      <c r="LR7" s="16" t="s">
        <v>843</v>
      </c>
      <c r="LS7" s="16" t="s">
        <v>843</v>
      </c>
      <c r="LT7" s="16" t="s">
        <v>843</v>
      </c>
      <c r="LU7" s="16" t="s">
        <v>843</v>
      </c>
      <c r="LV7" s="16" t="s">
        <v>843</v>
      </c>
      <c r="LW7" s="16" t="s">
        <v>843</v>
      </c>
      <c r="LX7" s="16" t="s">
        <v>844</v>
      </c>
      <c r="LY7" s="16" t="s">
        <v>843</v>
      </c>
      <c r="LZ7" s="16" t="s">
        <v>843</v>
      </c>
      <c r="MA7" s="16" t="s">
        <v>843</v>
      </c>
      <c r="MC7" s="16" t="s">
        <v>5694</v>
      </c>
      <c r="MD7" s="16" t="s">
        <v>844</v>
      </c>
      <c r="ME7" s="16" t="s">
        <v>843</v>
      </c>
      <c r="MF7" s="16" t="s">
        <v>843</v>
      </c>
      <c r="MG7" s="16" t="s">
        <v>843</v>
      </c>
      <c r="MH7" s="16" t="s">
        <v>843</v>
      </c>
      <c r="MI7" s="16" t="s">
        <v>843</v>
      </c>
      <c r="MJ7" s="16" t="s">
        <v>843</v>
      </c>
      <c r="MK7" s="16" t="s">
        <v>843</v>
      </c>
      <c r="ML7" s="16" t="s">
        <v>843</v>
      </c>
      <c r="MM7" s="16" t="s">
        <v>843</v>
      </c>
      <c r="MN7" s="16" t="s">
        <v>843</v>
      </c>
      <c r="MO7" s="16" t="s">
        <v>843</v>
      </c>
      <c r="MP7" s="16" t="s">
        <v>843</v>
      </c>
      <c r="MQ7" s="16" t="s">
        <v>843</v>
      </c>
      <c r="MR7" s="16" t="s">
        <v>843</v>
      </c>
      <c r="MS7" s="16" t="s">
        <v>843</v>
      </c>
      <c r="MT7" s="16" t="s">
        <v>843</v>
      </c>
      <c r="MU7" s="16" t="s">
        <v>843</v>
      </c>
      <c r="MV7" s="16" t="s">
        <v>843</v>
      </c>
      <c r="MX7" s="16" t="s">
        <v>5694</v>
      </c>
      <c r="MY7" s="16" t="s">
        <v>844</v>
      </c>
      <c r="MZ7" s="16" t="s">
        <v>843</v>
      </c>
      <c r="NA7" s="16" t="s">
        <v>843</v>
      </c>
      <c r="NB7" s="16" t="s">
        <v>843</v>
      </c>
      <c r="NC7" s="16" t="s">
        <v>843</v>
      </c>
      <c r="ND7" s="16" t="s">
        <v>843</v>
      </c>
      <c r="NE7" s="16" t="s">
        <v>843</v>
      </c>
      <c r="NF7" s="16" t="s">
        <v>843</v>
      </c>
      <c r="NG7" s="16" t="s">
        <v>843</v>
      </c>
      <c r="NH7" s="16" t="s">
        <v>843</v>
      </c>
      <c r="NI7" s="16" t="s">
        <v>843</v>
      </c>
      <c r="NJ7" s="16" t="s">
        <v>843</v>
      </c>
      <c r="NK7" s="16" t="s">
        <v>843</v>
      </c>
      <c r="NL7" s="16" t="s">
        <v>843</v>
      </c>
      <c r="NM7" s="16" t="s">
        <v>843</v>
      </c>
      <c r="NN7" s="16" t="s">
        <v>843</v>
      </c>
      <c r="NO7" s="16" t="s">
        <v>843</v>
      </c>
      <c r="NP7" s="16" t="s">
        <v>843</v>
      </c>
      <c r="NQ7" s="16" t="s">
        <v>843</v>
      </c>
      <c r="PC7" s="16" t="s">
        <v>865</v>
      </c>
      <c r="PD7" s="16" t="s">
        <v>865</v>
      </c>
      <c r="PY7" s="16" t="s">
        <v>865</v>
      </c>
      <c r="QP7" s="16" t="s">
        <v>865</v>
      </c>
      <c r="QR7" s="16" t="s">
        <v>867</v>
      </c>
      <c r="QT7" s="16" t="s">
        <v>867</v>
      </c>
      <c r="QV7" s="16" t="s">
        <v>867</v>
      </c>
      <c r="QX7" s="16" t="s">
        <v>867</v>
      </c>
      <c r="QY7" s="16" t="s">
        <v>867</v>
      </c>
      <c r="RD7" s="16" t="s">
        <v>4216</v>
      </c>
      <c r="RF7" s="16" t="s">
        <v>4216</v>
      </c>
      <c r="RH7" s="16" t="s">
        <v>4216</v>
      </c>
      <c r="RJ7" s="16" t="s">
        <v>4216</v>
      </c>
      <c r="RN7" s="16" t="s">
        <v>7720</v>
      </c>
      <c r="RP7" s="16" t="s">
        <v>867</v>
      </c>
      <c r="RR7" s="16" t="s">
        <v>867</v>
      </c>
      <c r="RT7" s="16" t="s">
        <v>867</v>
      </c>
      <c r="RV7" s="16" t="s">
        <v>7724</v>
      </c>
      <c r="RX7" s="16" t="s">
        <v>7724</v>
      </c>
      <c r="RZ7" s="16" t="s">
        <v>7724</v>
      </c>
      <c r="SQ7" s="16" t="s">
        <v>865</v>
      </c>
      <c r="SS7" s="16" t="s">
        <v>7308</v>
      </c>
      <c r="ST7" s="16" t="s">
        <v>7761</v>
      </c>
      <c r="TN7" s="16">
        <v>0</v>
      </c>
      <c r="TO7" s="16">
        <v>0</v>
      </c>
      <c r="TP7" s="16">
        <v>0</v>
      </c>
      <c r="TQ7" s="16">
        <v>2000</v>
      </c>
      <c r="TR7" s="16">
        <v>0</v>
      </c>
      <c r="TS7" s="16">
        <v>100</v>
      </c>
      <c r="TT7" s="16">
        <v>0</v>
      </c>
      <c r="TU7" s="16">
        <v>0</v>
      </c>
      <c r="TV7" s="16">
        <v>1000</v>
      </c>
      <c r="TW7" s="16">
        <v>0</v>
      </c>
      <c r="TX7" s="16">
        <v>0</v>
      </c>
      <c r="TZ7" s="16" t="s">
        <v>7367</v>
      </c>
      <c r="UA7" s="16" t="s">
        <v>8715</v>
      </c>
      <c r="UB7" s="16">
        <v>0</v>
      </c>
      <c r="UC7" s="16" t="s">
        <v>843</v>
      </c>
      <c r="UD7" s="16" t="s">
        <v>843</v>
      </c>
      <c r="UE7" s="16" t="s">
        <v>844</v>
      </c>
      <c r="UF7" s="16" t="s">
        <v>844</v>
      </c>
      <c r="UG7" s="16" t="s">
        <v>843</v>
      </c>
      <c r="UH7" s="16" t="s">
        <v>843</v>
      </c>
      <c r="VK7" s="16" t="s">
        <v>6102</v>
      </c>
      <c r="VL7" s="16" t="s">
        <v>843</v>
      </c>
      <c r="VM7" s="16" t="s">
        <v>843</v>
      </c>
      <c r="VN7" s="16" t="s">
        <v>843</v>
      </c>
      <c r="VO7" s="16" t="s">
        <v>843</v>
      </c>
      <c r="VP7" s="16" t="s">
        <v>844</v>
      </c>
      <c r="VQ7" s="16" t="s">
        <v>843</v>
      </c>
      <c r="VR7" s="16" t="s">
        <v>843</v>
      </c>
      <c r="VS7" s="16" t="s">
        <v>843</v>
      </c>
      <c r="VT7" s="16" t="s">
        <v>843</v>
      </c>
      <c r="VV7" s="16">
        <v>3000</v>
      </c>
      <c r="VX7" s="16" t="s">
        <v>6028</v>
      </c>
      <c r="VY7" s="16" t="s">
        <v>844</v>
      </c>
      <c r="VZ7" s="16" t="s">
        <v>843</v>
      </c>
      <c r="WA7" s="16" t="s">
        <v>843</v>
      </c>
      <c r="WB7" s="16" t="s">
        <v>843</v>
      </c>
      <c r="WC7" s="16" t="s">
        <v>843</v>
      </c>
      <c r="WD7" s="16" t="s">
        <v>843</v>
      </c>
      <c r="WE7" s="16" t="s">
        <v>843</v>
      </c>
      <c r="WF7" s="16" t="s">
        <v>843</v>
      </c>
      <c r="WH7" s="16">
        <v>3000</v>
      </c>
      <c r="WO7" s="16" t="s">
        <v>6917</v>
      </c>
      <c r="XD7" s="16" t="s">
        <v>6972</v>
      </c>
      <c r="XE7" s="16" t="s">
        <v>843</v>
      </c>
      <c r="XF7" s="16" t="s">
        <v>844</v>
      </c>
      <c r="XG7" s="16" t="s">
        <v>843</v>
      </c>
      <c r="XH7" s="16" t="s">
        <v>843</v>
      </c>
      <c r="XI7" s="16" t="s">
        <v>843</v>
      </c>
      <c r="XJ7" s="16" t="s">
        <v>843</v>
      </c>
      <c r="XK7" s="16" t="s">
        <v>843</v>
      </c>
      <c r="XL7" s="16" t="s">
        <v>843</v>
      </c>
      <c r="XM7" s="16" t="s">
        <v>843</v>
      </c>
      <c r="XN7" s="16" t="s">
        <v>843</v>
      </c>
      <c r="XO7" s="16" t="s">
        <v>843</v>
      </c>
      <c r="XP7" s="16" t="s">
        <v>843</v>
      </c>
      <c r="XQ7" s="16" t="s">
        <v>843</v>
      </c>
      <c r="YF7" s="16" t="s">
        <v>865</v>
      </c>
      <c r="YN7" s="16" t="s">
        <v>7040</v>
      </c>
      <c r="YP7" s="16" t="s">
        <v>864</v>
      </c>
      <c r="YR7" s="16" t="s">
        <v>8768</v>
      </c>
      <c r="YS7" s="16" t="s">
        <v>8769</v>
      </c>
      <c r="YT7" s="16" t="s">
        <v>8694</v>
      </c>
      <c r="YU7" s="16" t="s">
        <v>8770</v>
      </c>
      <c r="YV7" s="16" t="s">
        <v>8696</v>
      </c>
      <c r="YW7" s="16" t="s">
        <v>844</v>
      </c>
      <c r="YX7" s="16" t="s">
        <v>8696</v>
      </c>
      <c r="YY7" s="16" t="s">
        <v>8761</v>
      </c>
      <c r="YZ7" s="16" t="s">
        <v>843</v>
      </c>
      <c r="ZA7" s="16" t="s">
        <v>843</v>
      </c>
      <c r="ZB7" s="16">
        <v>2266.67</v>
      </c>
      <c r="ZC7" s="16" t="s">
        <v>843</v>
      </c>
      <c r="ZD7" s="16" t="s">
        <v>843</v>
      </c>
      <c r="ZE7" s="16" t="s">
        <v>8771</v>
      </c>
      <c r="ZF7" s="16" t="s">
        <v>8772</v>
      </c>
      <c r="ZG7" s="16" t="s">
        <v>843</v>
      </c>
      <c r="ZH7" s="16" t="s">
        <v>8699</v>
      </c>
      <c r="ZI7" s="16" t="s">
        <v>843</v>
      </c>
      <c r="ZJ7" s="16" t="s">
        <v>843</v>
      </c>
      <c r="ZK7" s="16" t="s">
        <v>843</v>
      </c>
      <c r="ZL7" s="16" t="s">
        <v>843</v>
      </c>
      <c r="ZM7" s="16" t="s">
        <v>843</v>
      </c>
      <c r="ZN7" s="16" t="s">
        <v>8742</v>
      </c>
      <c r="ZO7" s="16" t="s">
        <v>487</v>
      </c>
      <c r="ZP7" s="16" t="s">
        <v>487</v>
      </c>
      <c r="ZQ7" s="16" t="s">
        <v>486</v>
      </c>
      <c r="ZR7" s="16" t="s">
        <v>486</v>
      </c>
      <c r="ZS7" s="16" t="s">
        <v>1056</v>
      </c>
      <c r="ZT7" s="16" t="s">
        <v>8705</v>
      </c>
      <c r="ZU7" s="16" t="s">
        <v>8706</v>
      </c>
      <c r="ZV7" s="16" t="s">
        <v>487</v>
      </c>
      <c r="ZW7" s="16" t="s">
        <v>843</v>
      </c>
      <c r="ZX7" s="16" t="s">
        <v>843</v>
      </c>
      <c r="ZY7" s="16" t="s">
        <v>844</v>
      </c>
      <c r="ZZ7" s="16" t="s">
        <v>844</v>
      </c>
      <c r="AAA7" s="16" t="s">
        <v>1056</v>
      </c>
      <c r="AAB7" s="16" t="s">
        <v>1056</v>
      </c>
      <c r="AAC7" s="16">
        <v>0</v>
      </c>
      <c r="AAD7" s="16" t="s">
        <v>844</v>
      </c>
      <c r="AAE7" s="16" t="s">
        <v>844</v>
      </c>
      <c r="AAF7" s="16" t="s">
        <v>843</v>
      </c>
      <c r="AAG7" s="16" t="s">
        <v>843</v>
      </c>
      <c r="AAH7" s="16" t="s">
        <v>843</v>
      </c>
      <c r="AAI7" s="16" t="s">
        <v>843</v>
      </c>
      <c r="AAJ7" s="16" t="s">
        <v>606</v>
      </c>
      <c r="AAK7" s="16" t="s">
        <v>655</v>
      </c>
      <c r="AAL7" s="16" t="s">
        <v>905</v>
      </c>
      <c r="AAM7" s="16" t="s">
        <v>660</v>
      </c>
      <c r="AAN7" s="16" t="s">
        <v>8707</v>
      </c>
      <c r="AAO7" s="16" t="s">
        <v>1019</v>
      </c>
      <c r="AAP7" s="16" t="s">
        <v>8708</v>
      </c>
      <c r="AAQ7" s="16" t="s">
        <v>8726</v>
      </c>
      <c r="AAS7" s="16">
        <v>4408.45</v>
      </c>
      <c r="AAX7" s="16" t="s">
        <v>843</v>
      </c>
      <c r="AAY7" s="16" t="s">
        <v>8710</v>
      </c>
      <c r="AAZ7" s="16" t="s">
        <v>782</v>
      </c>
      <c r="ABA7" s="16" t="s">
        <v>782</v>
      </c>
      <c r="ABB7" s="16" t="s">
        <v>782</v>
      </c>
      <c r="ABC7" s="16" t="s">
        <v>783</v>
      </c>
      <c r="ABD7" s="16" t="s">
        <v>783</v>
      </c>
      <c r="ABE7" s="16" t="s">
        <v>782</v>
      </c>
      <c r="ABF7" s="16" t="s">
        <v>782</v>
      </c>
      <c r="ABG7" s="16" t="s">
        <v>782</v>
      </c>
      <c r="ABH7" s="16" t="s">
        <v>782</v>
      </c>
      <c r="ABI7" s="16" t="s">
        <v>782</v>
      </c>
      <c r="ABJ7" s="16" t="s">
        <v>782</v>
      </c>
      <c r="ABK7" s="16" t="s">
        <v>782</v>
      </c>
      <c r="ABL7" s="16" t="s">
        <v>1056</v>
      </c>
      <c r="ABM7" s="16" t="s">
        <v>843</v>
      </c>
      <c r="ABN7" s="16" t="s">
        <v>1034</v>
      </c>
      <c r="ABO7" s="16" t="s">
        <v>486</v>
      </c>
      <c r="ABP7" s="16" t="s">
        <v>972</v>
      </c>
      <c r="ABQ7" s="16" t="s">
        <v>4321</v>
      </c>
      <c r="ABR7" s="16" t="s">
        <v>470</v>
      </c>
      <c r="ABS7" s="16" t="s">
        <v>457</v>
      </c>
      <c r="ABT7" s="16" t="s">
        <v>1056</v>
      </c>
      <c r="ABU7" s="16" t="s">
        <v>844</v>
      </c>
      <c r="ABV7" s="16" t="s">
        <v>487</v>
      </c>
      <c r="ABW7" s="16" t="s">
        <v>486</v>
      </c>
      <c r="ABX7" s="16" t="s">
        <v>892</v>
      </c>
      <c r="ABY7" s="16" t="s">
        <v>486</v>
      </c>
      <c r="ABZ7" s="16" t="s">
        <v>487</v>
      </c>
      <c r="ACA7" s="16" t="s">
        <v>758</v>
      </c>
      <c r="ACB7" s="16" t="s">
        <v>769</v>
      </c>
      <c r="ACC7" s="16" t="s">
        <v>737</v>
      </c>
      <c r="ACD7" s="16" t="s">
        <v>487</v>
      </c>
      <c r="ACE7" s="16" t="s">
        <v>487</v>
      </c>
      <c r="ACG7" s="16" t="s">
        <v>1014</v>
      </c>
      <c r="ACH7" s="16" t="s">
        <v>1009</v>
      </c>
      <c r="ACI7" s="16" t="s">
        <v>462</v>
      </c>
      <c r="ACJ7" s="16">
        <v>1.1910000000000001</v>
      </c>
      <c r="ACK7" s="16" t="s">
        <v>478</v>
      </c>
      <c r="ACL7" s="16" t="s">
        <v>740</v>
      </c>
      <c r="ACM7" s="16" t="s">
        <v>1190</v>
      </c>
      <c r="ACN7" s="16" t="s">
        <v>1169</v>
      </c>
      <c r="ACO7" s="16" t="s">
        <v>1856</v>
      </c>
      <c r="ACP7" s="16">
        <v>3000</v>
      </c>
      <c r="ACQ7" s="16" t="s">
        <v>1202</v>
      </c>
      <c r="ACR7" s="16" t="s">
        <v>1644</v>
      </c>
      <c r="ACS7" s="16" t="s">
        <v>680</v>
      </c>
      <c r="ACT7" s="16" t="s">
        <v>1521</v>
      </c>
      <c r="ACU7" s="16" t="s">
        <v>833</v>
      </c>
      <c r="ACV7" s="16" t="s">
        <v>8711</v>
      </c>
      <c r="ACW7" s="16" t="s">
        <v>878</v>
      </c>
      <c r="ACX7" s="16" t="s">
        <v>1915</v>
      </c>
      <c r="ACY7" s="16" t="s">
        <v>1947</v>
      </c>
      <c r="ACZ7" s="16">
        <v>1</v>
      </c>
      <c r="ADA7" s="16">
        <v>1</v>
      </c>
      <c r="ADB7" s="16">
        <v>1</v>
      </c>
      <c r="ADC7" s="16">
        <v>1</v>
      </c>
      <c r="ADD7" s="16">
        <v>1</v>
      </c>
      <c r="ADE7" s="16" t="s">
        <v>8712</v>
      </c>
      <c r="ADF7" s="16">
        <v>0</v>
      </c>
      <c r="ADG7" s="16" t="s">
        <v>486</v>
      </c>
      <c r="ADH7" s="16">
        <v>2</v>
      </c>
      <c r="ADI7" s="16" t="s">
        <v>486</v>
      </c>
      <c r="ADJ7" s="16" t="s">
        <v>13194</v>
      </c>
      <c r="ADK7" s="16" t="s">
        <v>13194</v>
      </c>
      <c r="ADL7" s="16" t="s">
        <v>13194</v>
      </c>
      <c r="ADM7" s="16" t="s">
        <v>1756</v>
      </c>
      <c r="ADN7" s="16" t="s">
        <v>13194</v>
      </c>
      <c r="ADO7" s="16" t="s">
        <v>13197</v>
      </c>
      <c r="ADP7" s="16" t="s">
        <v>13194</v>
      </c>
      <c r="ADQ7" s="16" t="s">
        <v>1751</v>
      </c>
      <c r="ADR7" s="16" t="s">
        <v>13194</v>
      </c>
      <c r="ADS7" s="16" t="s">
        <v>13194</v>
      </c>
      <c r="ADU7" s="16" t="s">
        <v>1763</v>
      </c>
      <c r="ADW7" s="16" t="s">
        <v>8729</v>
      </c>
      <c r="ADY7" s="16" t="s">
        <v>1058</v>
      </c>
      <c r="ADZ7" s="16">
        <v>2266.6666666666702</v>
      </c>
      <c r="AEC7" s="16" t="s">
        <v>1062</v>
      </c>
      <c r="AED7" s="16">
        <v>2204.2199999999998</v>
      </c>
      <c r="AEE7" s="16" t="s">
        <v>952</v>
      </c>
      <c r="AEF7" s="16">
        <v>6000</v>
      </c>
      <c r="AEL7" s="16">
        <v>1000</v>
      </c>
      <c r="AEM7" s="16">
        <v>500</v>
      </c>
      <c r="AEO7" s="16">
        <v>50</v>
      </c>
    </row>
    <row r="8" spans="1:823" x14ac:dyDescent="0.25">
      <c r="A8" s="30">
        <v>45799</v>
      </c>
      <c r="B8" s="16" t="s">
        <v>8773</v>
      </c>
      <c r="C8" s="16" t="s">
        <v>867</v>
      </c>
      <c r="D8" s="16" t="s">
        <v>867</v>
      </c>
      <c r="E8" s="16">
        <v>60</v>
      </c>
      <c r="F8" s="16" t="s">
        <v>8153</v>
      </c>
      <c r="G8" s="16" t="s">
        <v>4113</v>
      </c>
      <c r="I8" s="16" t="s">
        <v>758</v>
      </c>
      <c r="Z8" s="16" t="s">
        <v>992</v>
      </c>
      <c r="AA8" s="16" t="s">
        <v>474</v>
      </c>
      <c r="AB8" s="16">
        <v>2</v>
      </c>
      <c r="AC8" s="16" t="s">
        <v>843</v>
      </c>
      <c r="AD8" s="16" t="s">
        <v>843</v>
      </c>
      <c r="AE8" s="16" t="s">
        <v>843</v>
      </c>
      <c r="AF8" s="16" t="s">
        <v>844</v>
      </c>
      <c r="AG8" s="16" t="s">
        <v>844</v>
      </c>
      <c r="AH8" s="16" t="s">
        <v>844</v>
      </c>
      <c r="AI8" s="16" t="s">
        <v>844</v>
      </c>
      <c r="AJ8" s="16" t="s">
        <v>843</v>
      </c>
      <c r="AK8" s="16" t="s">
        <v>843</v>
      </c>
      <c r="AM8" s="16" t="s">
        <v>737</v>
      </c>
      <c r="AN8" s="16" t="s">
        <v>758</v>
      </c>
      <c r="AP8" s="16" t="s">
        <v>769</v>
      </c>
      <c r="AR8" s="16" t="s">
        <v>6910</v>
      </c>
      <c r="BB8" s="16">
        <v>2</v>
      </c>
      <c r="BC8" s="16" t="s">
        <v>7878</v>
      </c>
      <c r="BE8" s="16" t="s">
        <v>5098</v>
      </c>
      <c r="BV8" s="16" t="s">
        <v>4433</v>
      </c>
      <c r="BW8" s="16" t="s">
        <v>844</v>
      </c>
      <c r="BX8" s="16" t="s">
        <v>843</v>
      </c>
      <c r="BY8" s="16" t="s">
        <v>843</v>
      </c>
      <c r="BZ8" s="16" t="s">
        <v>843</v>
      </c>
      <c r="CA8" s="16" t="s">
        <v>843</v>
      </c>
      <c r="CB8" s="16" t="s">
        <v>843</v>
      </c>
      <c r="CC8" s="16" t="s">
        <v>843</v>
      </c>
      <c r="CD8" s="16" t="s">
        <v>843</v>
      </c>
      <c r="CE8" s="16" t="s">
        <v>843</v>
      </c>
      <c r="CF8" s="16" t="s">
        <v>843</v>
      </c>
      <c r="CG8" s="16" t="s">
        <v>843</v>
      </c>
      <c r="CH8" s="16" t="s">
        <v>843</v>
      </c>
      <c r="CI8" s="16" t="s">
        <v>843</v>
      </c>
      <c r="CJ8" s="16" t="s">
        <v>843</v>
      </c>
      <c r="CK8" s="16" t="s">
        <v>843</v>
      </c>
      <c r="CP8" s="16" t="s">
        <v>867</v>
      </c>
      <c r="CQ8" s="16" t="s">
        <v>5191</v>
      </c>
      <c r="CR8" s="16" t="s">
        <v>844</v>
      </c>
      <c r="CS8" s="16" t="s">
        <v>843</v>
      </c>
      <c r="CT8" s="16" t="s">
        <v>843</v>
      </c>
      <c r="CU8" s="16" t="s">
        <v>843</v>
      </c>
      <c r="CV8" s="16" t="s">
        <v>843</v>
      </c>
      <c r="CW8" s="16" t="s">
        <v>843</v>
      </c>
      <c r="CX8" s="16" t="s">
        <v>843</v>
      </c>
      <c r="CY8" s="16" t="s">
        <v>843</v>
      </c>
      <c r="CZ8" s="16" t="s">
        <v>843</v>
      </c>
      <c r="DA8" s="16" t="s">
        <v>5184</v>
      </c>
      <c r="DX8" s="16" t="s">
        <v>867</v>
      </c>
      <c r="DY8" s="16" t="s">
        <v>867</v>
      </c>
      <c r="GC8" s="16" t="s">
        <v>5350</v>
      </c>
      <c r="GF8" s="16" t="s">
        <v>867</v>
      </c>
      <c r="GG8" s="16" t="s">
        <v>867</v>
      </c>
      <c r="GV8" s="16" t="s">
        <v>5443</v>
      </c>
      <c r="GW8" s="16" t="s">
        <v>843</v>
      </c>
      <c r="GX8" s="16" t="s">
        <v>844</v>
      </c>
      <c r="GY8" s="16" t="s">
        <v>843</v>
      </c>
      <c r="GZ8" s="16" t="s">
        <v>843</v>
      </c>
      <c r="HA8" s="16" t="s">
        <v>843</v>
      </c>
      <c r="HB8" s="16" t="s">
        <v>843</v>
      </c>
      <c r="HC8" s="16" t="s">
        <v>843</v>
      </c>
      <c r="HD8" s="16" t="s">
        <v>843</v>
      </c>
      <c r="HE8" s="16" t="s">
        <v>843</v>
      </c>
      <c r="HF8" s="16" t="s">
        <v>843</v>
      </c>
      <c r="HH8" s="16" t="s">
        <v>5456</v>
      </c>
      <c r="HK8" s="16" t="s">
        <v>864</v>
      </c>
      <c r="HM8" s="16" t="s">
        <v>865</v>
      </c>
      <c r="HZ8" s="16" t="s">
        <v>7944</v>
      </c>
      <c r="KE8" s="16" t="s">
        <v>5582</v>
      </c>
      <c r="KG8" s="16" t="s">
        <v>7018</v>
      </c>
      <c r="KH8" s="16" t="s">
        <v>7033</v>
      </c>
      <c r="KI8" s="16" t="s">
        <v>865</v>
      </c>
      <c r="LG8" s="16" t="s">
        <v>867</v>
      </c>
      <c r="LH8" s="16" t="s">
        <v>867</v>
      </c>
      <c r="LI8" s="16" t="s">
        <v>867</v>
      </c>
      <c r="LJ8" s="16" t="s">
        <v>867</v>
      </c>
      <c r="LK8" s="16" t="s">
        <v>867</v>
      </c>
      <c r="LL8" s="16" t="s">
        <v>5660</v>
      </c>
      <c r="LM8" s="16" t="s">
        <v>843</v>
      </c>
      <c r="LN8" s="16" t="s">
        <v>844</v>
      </c>
      <c r="LO8" s="16" t="s">
        <v>843</v>
      </c>
      <c r="LP8" s="16" t="s">
        <v>843</v>
      </c>
      <c r="LQ8" s="16" t="s">
        <v>843</v>
      </c>
      <c r="LR8" s="16" t="s">
        <v>843</v>
      </c>
      <c r="LS8" s="16" t="s">
        <v>843</v>
      </c>
      <c r="LT8" s="16" t="s">
        <v>843</v>
      </c>
      <c r="LU8" s="16" t="s">
        <v>843</v>
      </c>
      <c r="LV8" s="16" t="s">
        <v>843</v>
      </c>
      <c r="LW8" s="16" t="s">
        <v>843</v>
      </c>
      <c r="LX8" s="16" t="s">
        <v>843</v>
      </c>
      <c r="LY8" s="16" t="s">
        <v>843</v>
      </c>
      <c r="LZ8" s="16" t="s">
        <v>843</v>
      </c>
      <c r="MA8" s="16" t="s">
        <v>843</v>
      </c>
      <c r="MC8" s="16" t="s">
        <v>5694</v>
      </c>
      <c r="MD8" s="16" t="s">
        <v>844</v>
      </c>
      <c r="ME8" s="16" t="s">
        <v>843</v>
      </c>
      <c r="MF8" s="16" t="s">
        <v>843</v>
      </c>
      <c r="MG8" s="16" t="s">
        <v>843</v>
      </c>
      <c r="MH8" s="16" t="s">
        <v>843</v>
      </c>
      <c r="MI8" s="16" t="s">
        <v>843</v>
      </c>
      <c r="MJ8" s="16" t="s">
        <v>843</v>
      </c>
      <c r="MK8" s="16" t="s">
        <v>843</v>
      </c>
      <c r="ML8" s="16" t="s">
        <v>843</v>
      </c>
      <c r="MM8" s="16" t="s">
        <v>843</v>
      </c>
      <c r="MN8" s="16" t="s">
        <v>843</v>
      </c>
      <c r="MO8" s="16" t="s">
        <v>843</v>
      </c>
      <c r="MP8" s="16" t="s">
        <v>843</v>
      </c>
      <c r="MQ8" s="16" t="s">
        <v>843</v>
      </c>
      <c r="MR8" s="16" t="s">
        <v>843</v>
      </c>
      <c r="MS8" s="16" t="s">
        <v>843</v>
      </c>
      <c r="MT8" s="16" t="s">
        <v>843</v>
      </c>
      <c r="MU8" s="16" t="s">
        <v>843</v>
      </c>
      <c r="MV8" s="16" t="s">
        <v>843</v>
      </c>
      <c r="MX8" s="16" t="s">
        <v>5694</v>
      </c>
      <c r="MY8" s="16" t="s">
        <v>844</v>
      </c>
      <c r="MZ8" s="16" t="s">
        <v>843</v>
      </c>
      <c r="NA8" s="16" t="s">
        <v>843</v>
      </c>
      <c r="NB8" s="16" t="s">
        <v>843</v>
      </c>
      <c r="NC8" s="16" t="s">
        <v>843</v>
      </c>
      <c r="ND8" s="16" t="s">
        <v>843</v>
      </c>
      <c r="NE8" s="16" t="s">
        <v>843</v>
      </c>
      <c r="NF8" s="16" t="s">
        <v>843</v>
      </c>
      <c r="NG8" s="16" t="s">
        <v>843</v>
      </c>
      <c r="NH8" s="16" t="s">
        <v>843</v>
      </c>
      <c r="NI8" s="16" t="s">
        <v>843</v>
      </c>
      <c r="NJ8" s="16" t="s">
        <v>843</v>
      </c>
      <c r="NK8" s="16" t="s">
        <v>843</v>
      </c>
      <c r="NL8" s="16" t="s">
        <v>843</v>
      </c>
      <c r="NM8" s="16" t="s">
        <v>843</v>
      </c>
      <c r="NN8" s="16" t="s">
        <v>843</v>
      </c>
      <c r="NO8" s="16" t="s">
        <v>843</v>
      </c>
      <c r="NP8" s="16" t="s">
        <v>843</v>
      </c>
      <c r="NQ8" s="16" t="s">
        <v>843</v>
      </c>
      <c r="PC8" s="16" t="s">
        <v>865</v>
      </c>
      <c r="PD8" s="16" t="s">
        <v>865</v>
      </c>
      <c r="PY8" s="16" t="s">
        <v>867</v>
      </c>
      <c r="PZ8" s="16">
        <v>1</v>
      </c>
      <c r="QP8" s="16" t="s">
        <v>867</v>
      </c>
      <c r="QR8" s="16" t="s">
        <v>867</v>
      </c>
      <c r="QT8" s="16" t="s">
        <v>867</v>
      </c>
      <c r="QV8" s="16" t="s">
        <v>865</v>
      </c>
      <c r="QX8" s="16" t="s">
        <v>865</v>
      </c>
      <c r="QY8" s="16" t="s">
        <v>867</v>
      </c>
      <c r="RD8" s="16" t="s">
        <v>865</v>
      </c>
      <c r="RF8" s="16" t="s">
        <v>865</v>
      </c>
      <c r="RH8" s="16" t="s">
        <v>865</v>
      </c>
      <c r="RJ8" s="16" t="s">
        <v>865</v>
      </c>
      <c r="RN8" s="16" t="s">
        <v>867</v>
      </c>
      <c r="RP8" s="16" t="s">
        <v>867</v>
      </c>
      <c r="RR8" s="16" t="s">
        <v>7720</v>
      </c>
      <c r="RT8" s="16" t="s">
        <v>867</v>
      </c>
      <c r="RV8" s="16" t="s">
        <v>867</v>
      </c>
      <c r="RX8" s="16" t="s">
        <v>867</v>
      </c>
      <c r="RZ8" s="16" t="s">
        <v>7720</v>
      </c>
      <c r="SQ8" s="16" t="s">
        <v>867</v>
      </c>
      <c r="SS8" s="16" t="s">
        <v>7293</v>
      </c>
      <c r="ST8" s="16" t="s">
        <v>7761</v>
      </c>
      <c r="TN8" s="16">
        <v>1000</v>
      </c>
      <c r="TO8" s="16">
        <v>0</v>
      </c>
      <c r="TP8" s="16">
        <v>0</v>
      </c>
      <c r="TQ8" s="16">
        <v>800</v>
      </c>
      <c r="TR8" s="16">
        <v>0</v>
      </c>
      <c r="TS8" s="16">
        <v>500</v>
      </c>
      <c r="TT8" s="16">
        <v>0</v>
      </c>
      <c r="TU8" s="16">
        <v>1500</v>
      </c>
      <c r="TV8" s="16">
        <v>0</v>
      </c>
      <c r="TW8" s="16">
        <v>0</v>
      </c>
      <c r="TX8" s="16">
        <v>0</v>
      </c>
      <c r="TZ8" s="16" t="s">
        <v>7361</v>
      </c>
      <c r="UA8" s="16" t="s">
        <v>8774</v>
      </c>
      <c r="UB8" s="16">
        <v>0</v>
      </c>
      <c r="UC8" s="16" t="s">
        <v>843</v>
      </c>
      <c r="UD8" s="16" t="s">
        <v>844</v>
      </c>
      <c r="UE8" s="16" t="s">
        <v>844</v>
      </c>
      <c r="UF8" s="16" t="s">
        <v>844</v>
      </c>
      <c r="UG8" s="16" t="s">
        <v>843</v>
      </c>
      <c r="UH8" s="16" t="s">
        <v>843</v>
      </c>
      <c r="US8" s="16" t="s">
        <v>5996</v>
      </c>
      <c r="UT8" s="16" t="s">
        <v>843</v>
      </c>
      <c r="UU8" s="16" t="s">
        <v>843</v>
      </c>
      <c r="UV8" s="16" t="s">
        <v>844</v>
      </c>
      <c r="UW8" s="16" t="s">
        <v>843</v>
      </c>
      <c r="UX8" s="16" t="s">
        <v>843</v>
      </c>
      <c r="UY8" s="16" t="s">
        <v>843</v>
      </c>
      <c r="UZ8" s="16" t="s">
        <v>843</v>
      </c>
      <c r="VA8" s="16" t="s">
        <v>843</v>
      </c>
      <c r="VB8" s="16" t="s">
        <v>843</v>
      </c>
      <c r="VC8" s="16" t="s">
        <v>843</v>
      </c>
      <c r="VD8" s="16" t="s">
        <v>843</v>
      </c>
      <c r="VE8" s="16" t="s">
        <v>843</v>
      </c>
      <c r="VF8" s="16" t="s">
        <v>843</v>
      </c>
      <c r="VG8" s="16" t="s">
        <v>843</v>
      </c>
      <c r="VJ8" s="16">
        <v>2000</v>
      </c>
      <c r="VK8" s="16" t="s">
        <v>6055</v>
      </c>
      <c r="VL8" s="16" t="s">
        <v>843</v>
      </c>
      <c r="VM8" s="16" t="s">
        <v>844</v>
      </c>
      <c r="VN8" s="16" t="s">
        <v>843</v>
      </c>
      <c r="VO8" s="16" t="s">
        <v>843</v>
      </c>
      <c r="VP8" s="16" t="s">
        <v>843</v>
      </c>
      <c r="VQ8" s="16" t="s">
        <v>843</v>
      </c>
      <c r="VR8" s="16" t="s">
        <v>843</v>
      </c>
      <c r="VS8" s="16" t="s">
        <v>843</v>
      </c>
      <c r="VT8" s="16" t="s">
        <v>843</v>
      </c>
      <c r="VW8" s="16">
        <v>1000</v>
      </c>
      <c r="VX8" s="16" t="s">
        <v>6028</v>
      </c>
      <c r="VY8" s="16" t="s">
        <v>844</v>
      </c>
      <c r="VZ8" s="16" t="s">
        <v>843</v>
      </c>
      <c r="WA8" s="16" t="s">
        <v>843</v>
      </c>
      <c r="WB8" s="16" t="s">
        <v>843</v>
      </c>
      <c r="WC8" s="16" t="s">
        <v>843</v>
      </c>
      <c r="WD8" s="16" t="s">
        <v>843</v>
      </c>
      <c r="WE8" s="16" t="s">
        <v>843</v>
      </c>
      <c r="WF8" s="16" t="s">
        <v>843</v>
      </c>
      <c r="WH8" s="16">
        <v>3250</v>
      </c>
      <c r="WO8" s="16" t="s">
        <v>6920</v>
      </c>
      <c r="XD8" s="16" t="s">
        <v>8775</v>
      </c>
      <c r="XE8" s="16" t="s">
        <v>844</v>
      </c>
      <c r="XF8" s="16" t="s">
        <v>843</v>
      </c>
      <c r="XG8" s="16" t="s">
        <v>844</v>
      </c>
      <c r="XH8" s="16" t="s">
        <v>843</v>
      </c>
      <c r="XI8" s="16" t="s">
        <v>843</v>
      </c>
      <c r="XJ8" s="16" t="s">
        <v>843</v>
      </c>
      <c r="XK8" s="16" t="s">
        <v>843</v>
      </c>
      <c r="XL8" s="16" t="s">
        <v>843</v>
      </c>
      <c r="XM8" s="16" t="s">
        <v>843</v>
      </c>
      <c r="XN8" s="16" t="s">
        <v>843</v>
      </c>
      <c r="XO8" s="16" t="s">
        <v>843</v>
      </c>
      <c r="XP8" s="16" t="s">
        <v>843</v>
      </c>
      <c r="XQ8" s="16" t="s">
        <v>843</v>
      </c>
      <c r="YF8" s="16" t="s">
        <v>867</v>
      </c>
      <c r="YG8" s="16" t="s">
        <v>7527</v>
      </c>
      <c r="YH8" s="16" t="s">
        <v>844</v>
      </c>
      <c r="YI8" s="16" t="s">
        <v>843</v>
      </c>
      <c r="YJ8" s="16" t="s">
        <v>843</v>
      </c>
      <c r="YK8" s="16" t="s">
        <v>843</v>
      </c>
      <c r="YL8" s="16" t="s">
        <v>843</v>
      </c>
      <c r="YN8" s="16" t="s">
        <v>7040</v>
      </c>
      <c r="YP8" s="16" t="s">
        <v>864</v>
      </c>
      <c r="YR8" s="16" t="s">
        <v>8776</v>
      </c>
      <c r="YS8" s="16" t="s">
        <v>8728</v>
      </c>
      <c r="YT8" s="16" t="s">
        <v>8694</v>
      </c>
      <c r="YU8" s="16" t="s">
        <v>8777</v>
      </c>
      <c r="YV8" s="16" t="s">
        <v>8696</v>
      </c>
      <c r="YW8" s="16" t="s">
        <v>844</v>
      </c>
      <c r="YX8" s="16" t="s">
        <v>8696</v>
      </c>
      <c r="YY8" s="16" t="s">
        <v>843</v>
      </c>
      <c r="YZ8" s="16" t="s">
        <v>843</v>
      </c>
      <c r="ZA8" s="16" t="s">
        <v>843</v>
      </c>
      <c r="ZB8" s="16">
        <v>3800</v>
      </c>
      <c r="ZC8" s="16" t="s">
        <v>8765</v>
      </c>
      <c r="ZD8" s="16" t="s">
        <v>843</v>
      </c>
      <c r="ZE8" s="16" t="s">
        <v>8721</v>
      </c>
      <c r="ZF8" s="16" t="s">
        <v>8778</v>
      </c>
      <c r="ZG8" s="16" t="s">
        <v>843</v>
      </c>
      <c r="ZH8" s="16" t="s">
        <v>8779</v>
      </c>
      <c r="ZI8" s="16" t="s">
        <v>843</v>
      </c>
      <c r="ZJ8" s="16" t="s">
        <v>843</v>
      </c>
      <c r="ZK8" s="16" t="s">
        <v>843</v>
      </c>
      <c r="ZL8" s="16" t="s">
        <v>8780</v>
      </c>
      <c r="ZM8" s="16" t="s">
        <v>843</v>
      </c>
      <c r="ZN8" s="16" t="s">
        <v>8742</v>
      </c>
      <c r="ZO8" s="16" t="s">
        <v>487</v>
      </c>
      <c r="ZP8" s="16" t="s">
        <v>487</v>
      </c>
      <c r="ZQ8" s="16" t="s">
        <v>487</v>
      </c>
      <c r="ZR8" s="16" t="s">
        <v>487</v>
      </c>
      <c r="ZS8" s="16" t="s">
        <v>844</v>
      </c>
      <c r="ZT8" s="16" t="s">
        <v>8705</v>
      </c>
      <c r="ZU8" s="16" t="s">
        <v>8706</v>
      </c>
      <c r="ZV8" s="16" t="s">
        <v>487</v>
      </c>
      <c r="ZW8" s="16" t="s">
        <v>843</v>
      </c>
      <c r="ZX8" s="16" t="s">
        <v>843</v>
      </c>
      <c r="ZY8" s="16" t="s">
        <v>844</v>
      </c>
      <c r="ZZ8" s="16" t="s">
        <v>844</v>
      </c>
      <c r="AAA8" s="16" t="s">
        <v>1056</v>
      </c>
      <c r="AAB8" s="16" t="s">
        <v>844</v>
      </c>
      <c r="AAC8" s="16">
        <v>0</v>
      </c>
      <c r="AAD8" s="16" t="s">
        <v>844</v>
      </c>
      <c r="AAE8" s="16" t="s">
        <v>844</v>
      </c>
      <c r="AAF8" s="16" t="s">
        <v>843</v>
      </c>
      <c r="AAG8" s="16" t="s">
        <v>843</v>
      </c>
      <c r="AAH8" s="16" t="s">
        <v>843</v>
      </c>
      <c r="AAI8" s="16" t="s">
        <v>843</v>
      </c>
      <c r="AAJ8" s="16" t="s">
        <v>606</v>
      </c>
      <c r="AAK8" s="16" t="s">
        <v>655</v>
      </c>
      <c r="AAL8" s="16" t="s">
        <v>905</v>
      </c>
      <c r="AAM8" s="16" t="s">
        <v>660</v>
      </c>
      <c r="AAN8" s="16" t="s">
        <v>8707</v>
      </c>
      <c r="AAO8" s="16" t="s">
        <v>1019</v>
      </c>
      <c r="AAP8" s="16" t="s">
        <v>8708</v>
      </c>
      <c r="AAR8" s="16" t="s">
        <v>8781</v>
      </c>
      <c r="AAS8" s="16">
        <v>5719.48</v>
      </c>
      <c r="AAT8" s="16" t="s">
        <v>782</v>
      </c>
      <c r="AAU8" s="16" t="s">
        <v>782</v>
      </c>
      <c r="AAV8" s="16" t="s">
        <v>782</v>
      </c>
      <c r="AAW8" s="16" t="s">
        <v>782</v>
      </c>
      <c r="AAX8" s="16" t="s">
        <v>843</v>
      </c>
      <c r="AAY8" s="16" t="s">
        <v>8710</v>
      </c>
      <c r="AAZ8" s="16" t="s">
        <v>782</v>
      </c>
      <c r="ABA8" s="16" t="s">
        <v>783</v>
      </c>
      <c r="ABB8" s="16" t="s">
        <v>782</v>
      </c>
      <c r="ABC8" s="16" t="s">
        <v>782</v>
      </c>
      <c r="ABD8" s="16" t="s">
        <v>782</v>
      </c>
      <c r="ABE8" s="16" t="s">
        <v>783</v>
      </c>
      <c r="ABF8" s="16" t="s">
        <v>782</v>
      </c>
      <c r="ABG8" s="16" t="s">
        <v>783</v>
      </c>
      <c r="ABH8" s="16" t="s">
        <v>782</v>
      </c>
      <c r="ABI8" s="16" t="s">
        <v>782</v>
      </c>
      <c r="ABJ8" s="16" t="s">
        <v>782</v>
      </c>
      <c r="ABK8" s="16" t="s">
        <v>783</v>
      </c>
      <c r="ABL8" s="16" t="s">
        <v>8746</v>
      </c>
      <c r="ABM8" s="16" t="s">
        <v>843</v>
      </c>
      <c r="ABN8" s="16" t="s">
        <v>1034</v>
      </c>
      <c r="ABO8" s="16" t="s">
        <v>486</v>
      </c>
      <c r="ABP8" s="16" t="s">
        <v>972</v>
      </c>
      <c r="ABQ8" s="16" t="s">
        <v>4321</v>
      </c>
      <c r="ABR8" s="16" t="s">
        <v>474</v>
      </c>
      <c r="ABS8" s="16" t="s">
        <v>457</v>
      </c>
      <c r="ABT8" s="16" t="s">
        <v>1056</v>
      </c>
      <c r="ABU8" s="16" t="s">
        <v>1056</v>
      </c>
      <c r="ABV8" s="16" t="s">
        <v>487</v>
      </c>
      <c r="ABW8" s="16" t="s">
        <v>487</v>
      </c>
      <c r="ABX8" s="16" t="s">
        <v>894</v>
      </c>
      <c r="ABY8" s="16" t="s">
        <v>486</v>
      </c>
      <c r="ABZ8" s="16" t="s">
        <v>487</v>
      </c>
      <c r="ACA8" s="16" t="s">
        <v>758</v>
      </c>
      <c r="ACB8" s="16" t="s">
        <v>769</v>
      </c>
      <c r="ACC8" s="16" t="s">
        <v>737</v>
      </c>
      <c r="ACD8" s="16" t="s">
        <v>487</v>
      </c>
      <c r="ACE8" s="16" t="s">
        <v>486</v>
      </c>
      <c r="ACG8" s="16" t="s">
        <v>1014</v>
      </c>
      <c r="ACH8" s="16" t="s">
        <v>1009</v>
      </c>
      <c r="ACI8" s="16" t="s">
        <v>462</v>
      </c>
      <c r="ACJ8" s="16">
        <v>1.1910000000000001</v>
      </c>
      <c r="ACK8" s="16" t="s">
        <v>478</v>
      </c>
      <c r="ACL8" s="16" t="s">
        <v>740</v>
      </c>
      <c r="ACM8" s="16" t="s">
        <v>1193</v>
      </c>
      <c r="ACN8" s="16" t="s">
        <v>1169</v>
      </c>
      <c r="ACO8" s="16" t="s">
        <v>1856</v>
      </c>
      <c r="ACP8" s="16">
        <v>3250</v>
      </c>
      <c r="ACQ8" s="16" t="s">
        <v>1202</v>
      </c>
      <c r="ACR8" s="16" t="s">
        <v>1644</v>
      </c>
      <c r="ACS8" s="16" t="s">
        <v>676</v>
      </c>
      <c r="ACT8" s="16" t="s">
        <v>1521</v>
      </c>
      <c r="ACU8" s="16" t="s">
        <v>833</v>
      </c>
      <c r="ACV8" s="16" t="s">
        <v>8711</v>
      </c>
      <c r="ACW8" s="16" t="s">
        <v>877</v>
      </c>
      <c r="ACX8" s="16" t="s">
        <v>1915</v>
      </c>
      <c r="ACY8" s="16" t="s">
        <v>1947</v>
      </c>
      <c r="ACZ8" s="16">
        <v>1</v>
      </c>
      <c r="ADA8" s="16">
        <v>1</v>
      </c>
      <c r="ADB8" s="16">
        <v>1</v>
      </c>
      <c r="ADC8" s="16">
        <v>1</v>
      </c>
      <c r="ADD8" s="16">
        <v>1</v>
      </c>
      <c r="ADE8" s="16" t="s">
        <v>8712</v>
      </c>
      <c r="ADF8" s="16">
        <v>0</v>
      </c>
      <c r="ADG8" s="16" t="s">
        <v>486</v>
      </c>
      <c r="ADH8" s="16">
        <v>1</v>
      </c>
      <c r="ADI8" s="16" t="s">
        <v>1553</v>
      </c>
      <c r="ADJ8" s="16" t="s">
        <v>13198</v>
      </c>
      <c r="ADK8" s="16" t="s">
        <v>13194</v>
      </c>
      <c r="ADL8" s="16" t="s">
        <v>13194</v>
      </c>
      <c r="ADM8" s="16" t="s">
        <v>13195</v>
      </c>
      <c r="ADN8" s="16" t="s">
        <v>13194</v>
      </c>
      <c r="ADO8" s="16" t="s">
        <v>1766</v>
      </c>
      <c r="ADP8" s="16" t="s">
        <v>1751</v>
      </c>
      <c r="ADQ8" s="16" t="s">
        <v>13194</v>
      </c>
      <c r="ADR8" s="16" t="s">
        <v>13194</v>
      </c>
      <c r="ADS8" s="16" t="s">
        <v>13194</v>
      </c>
      <c r="ADT8" s="16" t="s">
        <v>1756</v>
      </c>
      <c r="ADV8" s="16" t="s">
        <v>13195</v>
      </c>
      <c r="ADW8" s="16" t="s">
        <v>8729</v>
      </c>
      <c r="ADY8" s="16" t="s">
        <v>1058</v>
      </c>
      <c r="ADZ8" s="16">
        <v>3800</v>
      </c>
      <c r="AEC8" s="16" t="s">
        <v>1062</v>
      </c>
      <c r="AED8" s="16">
        <v>2859.74</v>
      </c>
      <c r="AEE8" s="16" t="s">
        <v>952</v>
      </c>
      <c r="AEF8" s="16">
        <v>6250</v>
      </c>
      <c r="AEI8" s="16">
        <v>500</v>
      </c>
      <c r="AEL8" s="16">
        <v>400</v>
      </c>
      <c r="AEO8" s="16">
        <v>250</v>
      </c>
      <c r="AEP8" s="16">
        <v>750</v>
      </c>
    </row>
    <row r="9" spans="1:823" x14ac:dyDescent="0.25">
      <c r="A9" s="30">
        <v>45800</v>
      </c>
      <c r="B9" s="16" t="s">
        <v>8782</v>
      </c>
      <c r="C9" s="16" t="s">
        <v>867</v>
      </c>
      <c r="D9" s="16" t="s">
        <v>867</v>
      </c>
      <c r="E9" s="16">
        <v>37</v>
      </c>
      <c r="F9" s="16" t="s">
        <v>8153</v>
      </c>
      <c r="G9" s="16" t="s">
        <v>4113</v>
      </c>
      <c r="I9" s="16" t="s">
        <v>4174</v>
      </c>
      <c r="Z9" s="16" t="s">
        <v>993</v>
      </c>
      <c r="AA9" s="16" t="s">
        <v>470</v>
      </c>
      <c r="AB9" s="16">
        <v>3</v>
      </c>
      <c r="AC9" s="16" t="s">
        <v>844</v>
      </c>
      <c r="AD9" s="16" t="s">
        <v>844</v>
      </c>
      <c r="AE9" s="16" t="s">
        <v>844</v>
      </c>
      <c r="AF9" s="16" t="s">
        <v>844</v>
      </c>
      <c r="AG9" s="16" t="s">
        <v>843</v>
      </c>
      <c r="AH9" s="16" t="s">
        <v>1056</v>
      </c>
      <c r="AI9" s="16" t="s">
        <v>844</v>
      </c>
      <c r="AJ9" s="16" t="s">
        <v>843</v>
      </c>
      <c r="AK9" s="16" t="s">
        <v>844</v>
      </c>
      <c r="AM9" s="16" t="s">
        <v>737</v>
      </c>
      <c r="AN9" s="16" t="s">
        <v>759</v>
      </c>
      <c r="AP9" s="16" t="s">
        <v>768</v>
      </c>
      <c r="AR9" s="16" t="s">
        <v>6907</v>
      </c>
      <c r="BB9" s="16">
        <v>3</v>
      </c>
      <c r="BC9" s="16" t="s">
        <v>7875</v>
      </c>
      <c r="BE9" s="16" t="s">
        <v>5098</v>
      </c>
      <c r="BV9" s="16" t="s">
        <v>4433</v>
      </c>
      <c r="BW9" s="16" t="s">
        <v>844</v>
      </c>
      <c r="BX9" s="16" t="s">
        <v>843</v>
      </c>
      <c r="BY9" s="16" t="s">
        <v>843</v>
      </c>
      <c r="BZ9" s="16" t="s">
        <v>843</v>
      </c>
      <c r="CA9" s="16" t="s">
        <v>843</v>
      </c>
      <c r="CB9" s="16" t="s">
        <v>843</v>
      </c>
      <c r="CC9" s="16" t="s">
        <v>843</v>
      </c>
      <c r="CD9" s="16" t="s">
        <v>843</v>
      </c>
      <c r="CE9" s="16" t="s">
        <v>843</v>
      </c>
      <c r="CF9" s="16" t="s">
        <v>843</v>
      </c>
      <c r="CG9" s="16" t="s">
        <v>843</v>
      </c>
      <c r="CH9" s="16" t="s">
        <v>843</v>
      </c>
      <c r="CI9" s="16" t="s">
        <v>843</v>
      </c>
      <c r="CJ9" s="16" t="s">
        <v>843</v>
      </c>
      <c r="CK9" s="16" t="s">
        <v>843</v>
      </c>
      <c r="CP9" s="16" t="s">
        <v>867</v>
      </c>
      <c r="CQ9" s="16" t="s">
        <v>5191</v>
      </c>
      <c r="CR9" s="16" t="s">
        <v>844</v>
      </c>
      <c r="CS9" s="16" t="s">
        <v>843</v>
      </c>
      <c r="CT9" s="16" t="s">
        <v>843</v>
      </c>
      <c r="CU9" s="16" t="s">
        <v>843</v>
      </c>
      <c r="CV9" s="16" t="s">
        <v>843</v>
      </c>
      <c r="CW9" s="16" t="s">
        <v>843</v>
      </c>
      <c r="CX9" s="16" t="s">
        <v>843</v>
      </c>
      <c r="CY9" s="16" t="s">
        <v>843</v>
      </c>
      <c r="CZ9" s="16" t="s">
        <v>843</v>
      </c>
      <c r="DA9" s="16" t="s">
        <v>5184</v>
      </c>
      <c r="DX9" s="16" t="s">
        <v>867</v>
      </c>
      <c r="DY9" s="16" t="s">
        <v>867</v>
      </c>
      <c r="GC9" s="16" t="s">
        <v>5333</v>
      </c>
      <c r="GF9" s="16" t="s">
        <v>867</v>
      </c>
      <c r="GG9" s="16" t="s">
        <v>867</v>
      </c>
      <c r="GV9" s="16" t="s">
        <v>5440</v>
      </c>
      <c r="GW9" s="16" t="s">
        <v>844</v>
      </c>
      <c r="GX9" s="16" t="s">
        <v>843</v>
      </c>
      <c r="GY9" s="16" t="s">
        <v>843</v>
      </c>
      <c r="GZ9" s="16" t="s">
        <v>843</v>
      </c>
      <c r="HA9" s="16" t="s">
        <v>843</v>
      </c>
      <c r="HB9" s="16" t="s">
        <v>843</v>
      </c>
      <c r="HC9" s="16" t="s">
        <v>843</v>
      </c>
      <c r="HD9" s="16" t="s">
        <v>843</v>
      </c>
      <c r="HE9" s="16" t="s">
        <v>843</v>
      </c>
      <c r="HF9" s="16" t="s">
        <v>843</v>
      </c>
      <c r="HH9" s="16" t="s">
        <v>5456</v>
      </c>
      <c r="HK9" s="16" t="s">
        <v>865</v>
      </c>
      <c r="HM9" s="16" t="s">
        <v>865</v>
      </c>
      <c r="HZ9" s="16" t="s">
        <v>7944</v>
      </c>
      <c r="KE9" s="16" t="s">
        <v>5582</v>
      </c>
      <c r="KG9" s="16" t="s">
        <v>7018</v>
      </c>
      <c r="KH9" s="16" t="s">
        <v>7033</v>
      </c>
      <c r="KI9" s="16" t="s">
        <v>865</v>
      </c>
      <c r="LG9" s="16" t="s">
        <v>867</v>
      </c>
      <c r="LH9" s="16" t="s">
        <v>867</v>
      </c>
      <c r="LI9" s="16" t="s">
        <v>867</v>
      </c>
      <c r="LJ9" s="16" t="s">
        <v>867</v>
      </c>
      <c r="LK9" s="16" t="s">
        <v>867</v>
      </c>
      <c r="LL9" s="16" t="s">
        <v>864</v>
      </c>
      <c r="LM9" s="16" t="s">
        <v>843</v>
      </c>
      <c r="LN9" s="16" t="s">
        <v>843</v>
      </c>
      <c r="LO9" s="16" t="s">
        <v>843</v>
      </c>
      <c r="LP9" s="16" t="s">
        <v>843</v>
      </c>
      <c r="LQ9" s="16" t="s">
        <v>843</v>
      </c>
      <c r="LR9" s="16" t="s">
        <v>843</v>
      </c>
      <c r="LS9" s="16" t="s">
        <v>843</v>
      </c>
      <c r="LT9" s="16" t="s">
        <v>843</v>
      </c>
      <c r="LU9" s="16" t="s">
        <v>843</v>
      </c>
      <c r="LV9" s="16" t="s">
        <v>843</v>
      </c>
      <c r="LW9" s="16" t="s">
        <v>843</v>
      </c>
      <c r="LX9" s="16" t="s">
        <v>843</v>
      </c>
      <c r="LY9" s="16" t="s">
        <v>843</v>
      </c>
      <c r="LZ9" s="16" t="s">
        <v>844</v>
      </c>
      <c r="MA9" s="16" t="s">
        <v>843</v>
      </c>
      <c r="MC9" s="16" t="s">
        <v>5695</v>
      </c>
      <c r="MD9" s="16" t="s">
        <v>843</v>
      </c>
      <c r="ME9" s="16" t="s">
        <v>844</v>
      </c>
      <c r="MF9" s="16" t="s">
        <v>843</v>
      </c>
      <c r="MG9" s="16" t="s">
        <v>843</v>
      </c>
      <c r="MH9" s="16" t="s">
        <v>843</v>
      </c>
      <c r="MI9" s="16" t="s">
        <v>843</v>
      </c>
      <c r="MJ9" s="16" t="s">
        <v>843</v>
      </c>
      <c r="MK9" s="16" t="s">
        <v>843</v>
      </c>
      <c r="ML9" s="16" t="s">
        <v>843</v>
      </c>
      <c r="MM9" s="16" t="s">
        <v>843</v>
      </c>
      <c r="MN9" s="16" t="s">
        <v>843</v>
      </c>
      <c r="MO9" s="16" t="s">
        <v>843</v>
      </c>
      <c r="MP9" s="16" t="s">
        <v>843</v>
      </c>
      <c r="MQ9" s="16" t="s">
        <v>843</v>
      </c>
      <c r="MR9" s="16" t="s">
        <v>843</v>
      </c>
      <c r="MS9" s="16" t="s">
        <v>843</v>
      </c>
      <c r="MT9" s="16" t="s">
        <v>843</v>
      </c>
      <c r="MU9" s="16" t="s">
        <v>843</v>
      </c>
      <c r="MV9" s="16" t="s">
        <v>843</v>
      </c>
      <c r="NS9" s="16" t="s">
        <v>5694</v>
      </c>
      <c r="NT9" s="16" t="s">
        <v>844</v>
      </c>
      <c r="NU9" s="16" t="s">
        <v>843</v>
      </c>
      <c r="NV9" s="16" t="s">
        <v>843</v>
      </c>
      <c r="NW9" s="16" t="s">
        <v>843</v>
      </c>
      <c r="NX9" s="16" t="s">
        <v>843</v>
      </c>
      <c r="NY9" s="16" t="s">
        <v>843</v>
      </c>
      <c r="NZ9" s="16" t="s">
        <v>843</v>
      </c>
      <c r="OA9" s="16" t="s">
        <v>843</v>
      </c>
      <c r="OB9" s="16" t="s">
        <v>843</v>
      </c>
      <c r="OC9" s="16" t="s">
        <v>843</v>
      </c>
      <c r="OD9" s="16" t="s">
        <v>843</v>
      </c>
      <c r="OE9" s="16" t="s">
        <v>843</v>
      </c>
      <c r="OF9" s="16" t="s">
        <v>843</v>
      </c>
      <c r="OG9" s="16" t="s">
        <v>843</v>
      </c>
      <c r="OH9" s="16" t="s">
        <v>843</v>
      </c>
      <c r="OI9" s="16" t="s">
        <v>843</v>
      </c>
      <c r="OK9" s="16" t="s">
        <v>2337</v>
      </c>
      <c r="OL9" s="16" t="s">
        <v>843</v>
      </c>
      <c r="OM9" s="16" t="s">
        <v>843</v>
      </c>
      <c r="ON9" s="16" t="s">
        <v>843</v>
      </c>
      <c r="OO9" s="16" t="s">
        <v>843</v>
      </c>
      <c r="OP9" s="16" t="s">
        <v>843</v>
      </c>
      <c r="OQ9" s="16" t="s">
        <v>843</v>
      </c>
      <c r="OR9" s="16" t="s">
        <v>843</v>
      </c>
      <c r="OS9" s="16" t="s">
        <v>843</v>
      </c>
      <c r="OT9" s="16" t="s">
        <v>843</v>
      </c>
      <c r="OU9" s="16" t="s">
        <v>843</v>
      </c>
      <c r="OV9" s="16" t="s">
        <v>843</v>
      </c>
      <c r="OW9" s="16" t="s">
        <v>843</v>
      </c>
      <c r="OX9" s="16" t="s">
        <v>843</v>
      </c>
      <c r="OY9" s="16" t="s">
        <v>844</v>
      </c>
      <c r="OZ9" s="16" t="s">
        <v>843</v>
      </c>
      <c r="PA9" s="16" t="s">
        <v>843</v>
      </c>
      <c r="PB9" s="16" t="s">
        <v>1499</v>
      </c>
      <c r="PC9" s="16" t="s">
        <v>865</v>
      </c>
      <c r="PD9" s="16" t="s">
        <v>865</v>
      </c>
      <c r="PY9" s="16" t="s">
        <v>865</v>
      </c>
      <c r="QP9" s="16" t="s">
        <v>865</v>
      </c>
      <c r="QR9" s="16" t="s">
        <v>867</v>
      </c>
      <c r="QT9" s="16" t="s">
        <v>867</v>
      </c>
      <c r="QV9" s="16" t="s">
        <v>865</v>
      </c>
      <c r="QX9" s="16" t="s">
        <v>864</v>
      </c>
      <c r="QY9" s="16" t="s">
        <v>867</v>
      </c>
      <c r="RD9" s="16" t="s">
        <v>865</v>
      </c>
      <c r="RF9" s="16" t="s">
        <v>865</v>
      </c>
      <c r="RH9" s="16" t="s">
        <v>865</v>
      </c>
      <c r="RJ9" s="16" t="s">
        <v>865</v>
      </c>
      <c r="RN9" s="16" t="s">
        <v>7720</v>
      </c>
      <c r="RP9" s="16" t="s">
        <v>867</v>
      </c>
      <c r="RR9" s="16" t="s">
        <v>867</v>
      </c>
      <c r="RT9" s="16" t="s">
        <v>867</v>
      </c>
      <c r="RV9" s="16" t="s">
        <v>867</v>
      </c>
      <c r="RX9" s="16" t="s">
        <v>7720</v>
      </c>
      <c r="RZ9" s="16" t="s">
        <v>7720</v>
      </c>
      <c r="SQ9" s="16" t="s">
        <v>867</v>
      </c>
      <c r="SS9" s="16" t="s">
        <v>7296</v>
      </c>
      <c r="ST9" s="16" t="s">
        <v>7761</v>
      </c>
      <c r="TN9" s="16">
        <v>8000</v>
      </c>
      <c r="TO9" s="16">
        <v>8000</v>
      </c>
      <c r="TP9" s="16">
        <v>3000</v>
      </c>
      <c r="TQ9" s="16">
        <v>500</v>
      </c>
      <c r="TR9" s="16">
        <v>500</v>
      </c>
      <c r="TS9" s="16">
        <v>300</v>
      </c>
      <c r="TT9" s="16">
        <v>0</v>
      </c>
      <c r="TU9" s="16">
        <v>100</v>
      </c>
      <c r="TW9" s="16">
        <v>0</v>
      </c>
      <c r="TX9" s="16">
        <v>12000</v>
      </c>
      <c r="TZ9" s="16" t="s">
        <v>7364</v>
      </c>
      <c r="UA9" s="16" t="s">
        <v>8783</v>
      </c>
      <c r="UB9" s="16">
        <v>0</v>
      </c>
      <c r="UC9" s="16" t="s">
        <v>844</v>
      </c>
      <c r="UD9" s="16" t="s">
        <v>843</v>
      </c>
      <c r="UE9" s="16" t="s">
        <v>843</v>
      </c>
      <c r="UF9" s="16" t="s">
        <v>844</v>
      </c>
      <c r="UG9" s="16" t="s">
        <v>843</v>
      </c>
      <c r="UH9" s="16" t="s">
        <v>843</v>
      </c>
      <c r="VX9" s="16" t="s">
        <v>6028</v>
      </c>
      <c r="VY9" s="16" t="s">
        <v>844</v>
      </c>
      <c r="VZ9" s="16" t="s">
        <v>843</v>
      </c>
      <c r="WA9" s="16" t="s">
        <v>843</v>
      </c>
      <c r="WB9" s="16" t="s">
        <v>843</v>
      </c>
      <c r="WC9" s="16" t="s">
        <v>843</v>
      </c>
      <c r="WD9" s="16" t="s">
        <v>843</v>
      </c>
      <c r="WE9" s="16" t="s">
        <v>843</v>
      </c>
      <c r="WF9" s="16" t="s">
        <v>843</v>
      </c>
      <c r="WH9" s="16">
        <v>4875</v>
      </c>
      <c r="WO9" s="16" t="s">
        <v>6920</v>
      </c>
      <c r="XD9" s="16" t="s">
        <v>8775</v>
      </c>
      <c r="XE9" s="16" t="s">
        <v>844</v>
      </c>
      <c r="XF9" s="16" t="s">
        <v>843</v>
      </c>
      <c r="XG9" s="16" t="s">
        <v>844</v>
      </c>
      <c r="XH9" s="16" t="s">
        <v>843</v>
      </c>
      <c r="XI9" s="16" t="s">
        <v>843</v>
      </c>
      <c r="XJ9" s="16" t="s">
        <v>843</v>
      </c>
      <c r="XK9" s="16" t="s">
        <v>843</v>
      </c>
      <c r="XL9" s="16" t="s">
        <v>843</v>
      </c>
      <c r="XM9" s="16" t="s">
        <v>843</v>
      </c>
      <c r="XN9" s="16" t="s">
        <v>843</v>
      </c>
      <c r="XO9" s="16" t="s">
        <v>843</v>
      </c>
      <c r="XP9" s="16" t="s">
        <v>843</v>
      </c>
      <c r="XQ9" s="16" t="s">
        <v>843</v>
      </c>
      <c r="YF9" s="16" t="s">
        <v>865</v>
      </c>
      <c r="YN9" s="16" t="s">
        <v>7040</v>
      </c>
      <c r="YP9" s="16" t="s">
        <v>7981</v>
      </c>
      <c r="YR9" s="16" t="s">
        <v>8784</v>
      </c>
      <c r="YS9" s="16" t="s">
        <v>8785</v>
      </c>
      <c r="YT9" s="16" t="s">
        <v>8694</v>
      </c>
      <c r="YU9" s="16" t="s">
        <v>8786</v>
      </c>
      <c r="YV9" s="16" t="s">
        <v>8696</v>
      </c>
      <c r="YW9" s="16" t="s">
        <v>844</v>
      </c>
      <c r="YX9" s="16" t="s">
        <v>8696</v>
      </c>
      <c r="YZ9" s="16" t="s">
        <v>843</v>
      </c>
      <c r="ZA9" s="16" t="s">
        <v>8787</v>
      </c>
      <c r="ZB9" s="16">
        <v>21400</v>
      </c>
      <c r="ZC9" s="16" t="s">
        <v>8788</v>
      </c>
      <c r="ZD9" s="16" t="s">
        <v>8788</v>
      </c>
      <c r="ZE9" s="16" t="s">
        <v>8789</v>
      </c>
      <c r="ZF9" s="16" t="s">
        <v>8701</v>
      </c>
      <c r="ZG9" s="16" t="s">
        <v>8701</v>
      </c>
      <c r="ZH9" s="16" t="s">
        <v>8700</v>
      </c>
      <c r="ZI9" s="16" t="s">
        <v>8702</v>
      </c>
      <c r="ZJ9" s="16" t="s">
        <v>8723</v>
      </c>
      <c r="ZK9" s="16" t="s">
        <v>843</v>
      </c>
      <c r="ZL9" s="16" t="s">
        <v>843</v>
      </c>
      <c r="ZM9" s="16" t="s">
        <v>843</v>
      </c>
      <c r="ZN9" s="16" t="s">
        <v>8755</v>
      </c>
      <c r="ZO9" s="16" t="s">
        <v>487</v>
      </c>
      <c r="ZP9" s="16" t="s">
        <v>487</v>
      </c>
      <c r="ZQ9" s="16" t="s">
        <v>487</v>
      </c>
      <c r="ZR9" s="16" t="s">
        <v>486</v>
      </c>
      <c r="ZS9" s="16" t="s">
        <v>844</v>
      </c>
      <c r="ZT9" s="16" t="s">
        <v>8705</v>
      </c>
      <c r="ZU9" s="16" t="s">
        <v>8706</v>
      </c>
      <c r="ZV9" s="16" t="s">
        <v>487</v>
      </c>
      <c r="ZW9" s="16" t="s">
        <v>1056</v>
      </c>
      <c r="ZX9" s="16" t="s">
        <v>844</v>
      </c>
      <c r="ZY9" s="16" t="s">
        <v>1056</v>
      </c>
      <c r="ZZ9" s="16" t="s">
        <v>844</v>
      </c>
      <c r="AAA9" s="16" t="s">
        <v>843</v>
      </c>
      <c r="AAB9" s="16" t="s">
        <v>843</v>
      </c>
      <c r="AAC9" s="16">
        <v>1</v>
      </c>
      <c r="AAD9" s="16" t="s">
        <v>844</v>
      </c>
      <c r="AAE9" s="16" t="s">
        <v>843</v>
      </c>
      <c r="AAF9" s="16" t="s">
        <v>844</v>
      </c>
      <c r="AAG9" s="16" t="s">
        <v>843</v>
      </c>
      <c r="AAH9" s="16" t="s">
        <v>843</v>
      </c>
      <c r="AAI9" s="16" t="s">
        <v>844</v>
      </c>
      <c r="AAJ9" s="16" t="s">
        <v>615</v>
      </c>
      <c r="AAK9" s="16" t="s">
        <v>633</v>
      </c>
      <c r="AAL9" s="16" t="s">
        <v>904</v>
      </c>
      <c r="AAM9" s="16" t="s">
        <v>663</v>
      </c>
      <c r="AAN9" s="16" t="s">
        <v>8707</v>
      </c>
      <c r="AAO9" s="16" t="s">
        <v>1018</v>
      </c>
      <c r="AAP9" s="16" t="s">
        <v>8708</v>
      </c>
      <c r="AAS9" s="16">
        <v>4875</v>
      </c>
      <c r="AAT9" s="16" t="s">
        <v>782</v>
      </c>
      <c r="AAU9" s="16" t="s">
        <v>782</v>
      </c>
      <c r="AAV9" s="16" t="s">
        <v>782</v>
      </c>
      <c r="AAW9" s="16" t="s">
        <v>782</v>
      </c>
      <c r="AAX9" s="16" t="s">
        <v>843</v>
      </c>
      <c r="AAY9" s="16" t="s">
        <v>8710</v>
      </c>
      <c r="AAZ9" s="16" t="s">
        <v>782</v>
      </c>
      <c r="ABB9" s="16" t="s">
        <v>782</v>
      </c>
      <c r="ABC9" s="16" t="s">
        <v>783</v>
      </c>
      <c r="ABD9" s="16" t="s">
        <v>783</v>
      </c>
      <c r="ABE9" s="16" t="s">
        <v>783</v>
      </c>
      <c r="ABF9" s="16" t="s">
        <v>782</v>
      </c>
      <c r="ABG9" s="16" t="s">
        <v>782</v>
      </c>
      <c r="ABH9" s="16" t="s">
        <v>782</v>
      </c>
      <c r="ABI9" s="16" t="s">
        <v>782</v>
      </c>
      <c r="ABJ9" s="16" t="s">
        <v>783</v>
      </c>
      <c r="ABK9" s="16" t="s">
        <v>783</v>
      </c>
      <c r="ABL9" s="16" t="s">
        <v>8759</v>
      </c>
      <c r="ABM9" s="16" t="s">
        <v>844</v>
      </c>
      <c r="ABN9" s="16" t="s">
        <v>1034</v>
      </c>
      <c r="ABO9" s="16" t="s">
        <v>486</v>
      </c>
      <c r="ABP9" s="16" t="s">
        <v>972</v>
      </c>
      <c r="ABQ9" s="16" t="s">
        <v>4324</v>
      </c>
      <c r="ABR9" s="16" t="s">
        <v>470</v>
      </c>
      <c r="ABS9" s="16" t="s">
        <v>451</v>
      </c>
      <c r="ABT9" s="16" t="s">
        <v>8732</v>
      </c>
      <c r="ABU9" s="16" t="s">
        <v>844</v>
      </c>
      <c r="ABV9" s="16" t="s">
        <v>487</v>
      </c>
      <c r="ABW9" s="16" t="s">
        <v>486</v>
      </c>
      <c r="ABX9" s="16" t="s">
        <v>892</v>
      </c>
      <c r="ABY9" s="16" t="s">
        <v>486</v>
      </c>
      <c r="ABZ9" s="16" t="s">
        <v>486</v>
      </c>
      <c r="ACA9" s="16" t="s">
        <v>759</v>
      </c>
      <c r="ACB9" s="16" t="s">
        <v>768</v>
      </c>
      <c r="ACC9" s="16" t="s">
        <v>737</v>
      </c>
      <c r="ACD9" s="16" t="s">
        <v>486</v>
      </c>
      <c r="ACE9" s="16" t="s">
        <v>486</v>
      </c>
      <c r="ACG9" s="16" t="s">
        <v>1014</v>
      </c>
      <c r="ACH9" s="16" t="s">
        <v>1009</v>
      </c>
      <c r="ACI9" s="16" t="s">
        <v>462</v>
      </c>
      <c r="ACJ9" s="16">
        <v>1.1910000000000001</v>
      </c>
      <c r="ACK9" s="16" t="s">
        <v>478</v>
      </c>
      <c r="ACL9" s="16" t="s">
        <v>738</v>
      </c>
      <c r="ACM9" s="16" t="s">
        <v>1189</v>
      </c>
      <c r="ACN9" s="16" t="s">
        <v>1169</v>
      </c>
      <c r="ACO9" s="16" t="s">
        <v>1856</v>
      </c>
      <c r="ACP9" s="16">
        <v>4875</v>
      </c>
      <c r="ACQ9" s="16" t="s">
        <v>1202</v>
      </c>
      <c r="ACR9" s="16" t="s">
        <v>1645</v>
      </c>
      <c r="ACS9" s="16" t="s">
        <v>680</v>
      </c>
      <c r="ACT9" s="16" t="s">
        <v>1522</v>
      </c>
      <c r="ACU9" s="16" t="s">
        <v>831</v>
      </c>
      <c r="ACV9" s="16" t="s">
        <v>8756</v>
      </c>
      <c r="ACW9" s="16" t="s">
        <v>451</v>
      </c>
      <c r="ACX9" s="16" t="s">
        <v>1914</v>
      </c>
      <c r="ACY9" s="16" t="s">
        <v>1947</v>
      </c>
      <c r="ACZ9" s="16">
        <v>1</v>
      </c>
      <c r="ADA9" s="16">
        <v>1</v>
      </c>
      <c r="ADB9" s="16">
        <v>1</v>
      </c>
      <c r="ADC9" s="16">
        <v>1</v>
      </c>
      <c r="ADD9" s="16">
        <v>1</v>
      </c>
      <c r="ADE9" s="16" t="s">
        <v>8712</v>
      </c>
      <c r="ADF9" s="16">
        <v>0</v>
      </c>
      <c r="ADG9" s="16" t="s">
        <v>486</v>
      </c>
      <c r="ADH9" s="16">
        <v>3</v>
      </c>
      <c r="ADI9" s="16" t="s">
        <v>486</v>
      </c>
      <c r="ADJ9" s="16" t="s">
        <v>1745</v>
      </c>
      <c r="ADK9" s="16" t="s">
        <v>1752</v>
      </c>
      <c r="ADL9" s="16" t="s">
        <v>1763</v>
      </c>
      <c r="ADM9" s="16" t="s">
        <v>13195</v>
      </c>
      <c r="ADN9" s="16" t="s">
        <v>13196</v>
      </c>
      <c r="ADO9" s="16" t="s">
        <v>1766</v>
      </c>
      <c r="ADP9" s="16" t="s">
        <v>13196</v>
      </c>
      <c r="ADR9" s="16" t="s">
        <v>13194</v>
      </c>
      <c r="ADS9" s="16" t="s">
        <v>1748</v>
      </c>
      <c r="ADW9" s="16" t="s">
        <v>8729</v>
      </c>
      <c r="ADY9" s="16" t="s">
        <v>1061</v>
      </c>
      <c r="AEB9" s="16">
        <v>21400</v>
      </c>
      <c r="AEC9" s="16" t="s">
        <v>1062</v>
      </c>
      <c r="AED9" s="16">
        <v>1625</v>
      </c>
      <c r="AEE9" s="16" t="s">
        <v>952</v>
      </c>
      <c r="AEH9" s="16">
        <v>4875</v>
      </c>
      <c r="AEI9" s="16">
        <v>2666.67</v>
      </c>
      <c r="AEJ9" s="16">
        <v>2666.67</v>
      </c>
      <c r="AEK9" s="16">
        <v>1000</v>
      </c>
      <c r="AEL9" s="16">
        <v>166.67</v>
      </c>
      <c r="AEN9" s="16">
        <v>166.67</v>
      </c>
      <c r="AEO9" s="16">
        <v>100</v>
      </c>
      <c r="AEP9" s="16">
        <v>33.33</v>
      </c>
    </row>
    <row r="10" spans="1:823" x14ac:dyDescent="0.25">
      <c r="A10" s="30">
        <v>45800</v>
      </c>
      <c r="B10" s="16" t="s">
        <v>8790</v>
      </c>
      <c r="C10" s="16" t="s">
        <v>867</v>
      </c>
      <c r="D10" s="16" t="s">
        <v>867</v>
      </c>
      <c r="E10" s="16">
        <v>24</v>
      </c>
      <c r="F10" s="16" t="s">
        <v>8153</v>
      </c>
      <c r="G10" s="16" t="s">
        <v>4113</v>
      </c>
      <c r="I10" s="16" t="s">
        <v>4174</v>
      </c>
      <c r="Z10" s="16" t="s">
        <v>993</v>
      </c>
      <c r="AA10" s="16" t="s">
        <v>474</v>
      </c>
      <c r="AB10" s="16">
        <v>1</v>
      </c>
      <c r="AC10" s="16" t="s">
        <v>843</v>
      </c>
      <c r="AD10" s="16" t="s">
        <v>843</v>
      </c>
      <c r="AE10" s="16" t="s">
        <v>843</v>
      </c>
      <c r="AF10" s="16" t="s">
        <v>843</v>
      </c>
      <c r="AG10" s="16" t="s">
        <v>844</v>
      </c>
      <c r="AH10" s="16" t="s">
        <v>843</v>
      </c>
      <c r="AI10" s="16" t="s">
        <v>844</v>
      </c>
      <c r="AJ10" s="16" t="s">
        <v>843</v>
      </c>
      <c r="AK10" s="16" t="s">
        <v>843</v>
      </c>
      <c r="AM10" s="16" t="s">
        <v>737</v>
      </c>
      <c r="AN10" s="16" t="s">
        <v>759</v>
      </c>
      <c r="AP10" s="16" t="s">
        <v>768</v>
      </c>
      <c r="AR10" s="16" t="s">
        <v>6910</v>
      </c>
      <c r="BB10" s="16">
        <v>2</v>
      </c>
      <c r="BC10" s="16" t="s">
        <v>7878</v>
      </c>
      <c r="BE10" s="16" t="s">
        <v>5101</v>
      </c>
      <c r="BV10" s="16" t="s">
        <v>4433</v>
      </c>
      <c r="BW10" s="16" t="s">
        <v>844</v>
      </c>
      <c r="BX10" s="16" t="s">
        <v>843</v>
      </c>
      <c r="BY10" s="16" t="s">
        <v>843</v>
      </c>
      <c r="BZ10" s="16" t="s">
        <v>843</v>
      </c>
      <c r="CA10" s="16" t="s">
        <v>843</v>
      </c>
      <c r="CB10" s="16" t="s">
        <v>843</v>
      </c>
      <c r="CC10" s="16" t="s">
        <v>843</v>
      </c>
      <c r="CD10" s="16" t="s">
        <v>843</v>
      </c>
      <c r="CE10" s="16" t="s">
        <v>843</v>
      </c>
      <c r="CF10" s="16" t="s">
        <v>843</v>
      </c>
      <c r="CG10" s="16" t="s">
        <v>843</v>
      </c>
      <c r="CH10" s="16" t="s">
        <v>843</v>
      </c>
      <c r="CI10" s="16" t="s">
        <v>843</v>
      </c>
      <c r="CJ10" s="16" t="s">
        <v>843</v>
      </c>
      <c r="CK10" s="16" t="s">
        <v>843</v>
      </c>
      <c r="CP10" s="16" t="s">
        <v>865</v>
      </c>
      <c r="DX10" s="16" t="s">
        <v>867</v>
      </c>
      <c r="DY10" s="16" t="s">
        <v>867</v>
      </c>
      <c r="GC10" s="16" t="s">
        <v>5330</v>
      </c>
      <c r="GF10" s="16" t="s">
        <v>6818</v>
      </c>
      <c r="GG10" s="16" t="s">
        <v>867</v>
      </c>
      <c r="GV10" s="16" t="s">
        <v>5443</v>
      </c>
      <c r="GW10" s="16" t="s">
        <v>843</v>
      </c>
      <c r="GX10" s="16" t="s">
        <v>844</v>
      </c>
      <c r="GY10" s="16" t="s">
        <v>843</v>
      </c>
      <c r="GZ10" s="16" t="s">
        <v>843</v>
      </c>
      <c r="HA10" s="16" t="s">
        <v>843</v>
      </c>
      <c r="HB10" s="16" t="s">
        <v>843</v>
      </c>
      <c r="HC10" s="16" t="s">
        <v>843</v>
      </c>
      <c r="HD10" s="16" t="s">
        <v>843</v>
      </c>
      <c r="HE10" s="16" t="s">
        <v>843</v>
      </c>
      <c r="HF10" s="16" t="s">
        <v>843</v>
      </c>
      <c r="HH10" s="16" t="s">
        <v>5456</v>
      </c>
      <c r="HK10" s="16" t="s">
        <v>865</v>
      </c>
      <c r="HM10" s="16" t="s">
        <v>865</v>
      </c>
      <c r="HZ10" s="16" t="s">
        <v>7944</v>
      </c>
      <c r="KE10" s="16" t="s">
        <v>5582</v>
      </c>
      <c r="KG10" s="16" t="s">
        <v>7018</v>
      </c>
      <c r="KH10" s="16" t="s">
        <v>7033</v>
      </c>
      <c r="KI10" s="16" t="s">
        <v>864</v>
      </c>
      <c r="LG10" s="16" t="s">
        <v>867</v>
      </c>
      <c r="LH10" s="16" t="s">
        <v>867</v>
      </c>
      <c r="LI10" s="16" t="s">
        <v>867</v>
      </c>
      <c r="LJ10" s="16" t="s">
        <v>867</v>
      </c>
      <c r="LK10" s="16" t="s">
        <v>867</v>
      </c>
      <c r="LL10" s="16" t="s">
        <v>5690</v>
      </c>
      <c r="LM10" s="16" t="s">
        <v>843</v>
      </c>
      <c r="LN10" s="16" t="s">
        <v>843</v>
      </c>
      <c r="LO10" s="16" t="s">
        <v>843</v>
      </c>
      <c r="LP10" s="16" t="s">
        <v>843</v>
      </c>
      <c r="LQ10" s="16" t="s">
        <v>843</v>
      </c>
      <c r="LR10" s="16" t="s">
        <v>843</v>
      </c>
      <c r="LS10" s="16" t="s">
        <v>843</v>
      </c>
      <c r="LT10" s="16" t="s">
        <v>843</v>
      </c>
      <c r="LU10" s="16" t="s">
        <v>843</v>
      </c>
      <c r="LV10" s="16" t="s">
        <v>843</v>
      </c>
      <c r="LW10" s="16" t="s">
        <v>843</v>
      </c>
      <c r="LX10" s="16" t="s">
        <v>844</v>
      </c>
      <c r="LY10" s="16" t="s">
        <v>843</v>
      </c>
      <c r="LZ10" s="16" t="s">
        <v>843</v>
      </c>
      <c r="MA10" s="16" t="s">
        <v>843</v>
      </c>
      <c r="MX10" s="16" t="s">
        <v>5694</v>
      </c>
      <c r="MY10" s="16" t="s">
        <v>844</v>
      </c>
      <c r="MZ10" s="16" t="s">
        <v>843</v>
      </c>
      <c r="NA10" s="16" t="s">
        <v>843</v>
      </c>
      <c r="NB10" s="16" t="s">
        <v>843</v>
      </c>
      <c r="NC10" s="16" t="s">
        <v>843</v>
      </c>
      <c r="ND10" s="16" t="s">
        <v>843</v>
      </c>
      <c r="NE10" s="16" t="s">
        <v>843</v>
      </c>
      <c r="NF10" s="16" t="s">
        <v>843</v>
      </c>
      <c r="NG10" s="16" t="s">
        <v>843</v>
      </c>
      <c r="NH10" s="16" t="s">
        <v>843</v>
      </c>
      <c r="NI10" s="16" t="s">
        <v>843</v>
      </c>
      <c r="NJ10" s="16" t="s">
        <v>843</v>
      </c>
      <c r="NK10" s="16" t="s">
        <v>843</v>
      </c>
      <c r="NL10" s="16" t="s">
        <v>843</v>
      </c>
      <c r="NM10" s="16" t="s">
        <v>843</v>
      </c>
      <c r="NN10" s="16" t="s">
        <v>843</v>
      </c>
      <c r="NO10" s="16" t="s">
        <v>843</v>
      </c>
      <c r="NP10" s="16" t="s">
        <v>843</v>
      </c>
      <c r="NQ10" s="16" t="s">
        <v>843</v>
      </c>
      <c r="PC10" s="16" t="s">
        <v>865</v>
      </c>
      <c r="PD10" s="16" t="s">
        <v>865</v>
      </c>
      <c r="PY10" s="16" t="s">
        <v>865</v>
      </c>
      <c r="QP10" s="16" t="s">
        <v>867</v>
      </c>
      <c r="QR10" s="16" t="s">
        <v>867</v>
      </c>
      <c r="QT10" s="16" t="s">
        <v>867</v>
      </c>
      <c r="QV10" s="16" t="s">
        <v>867</v>
      </c>
      <c r="QX10" s="16" t="s">
        <v>864</v>
      </c>
      <c r="QY10" s="16" t="s">
        <v>867</v>
      </c>
      <c r="RD10" s="16" t="s">
        <v>865</v>
      </c>
      <c r="RF10" s="16" t="s">
        <v>865</v>
      </c>
      <c r="RH10" s="16" t="s">
        <v>865</v>
      </c>
      <c r="RJ10" s="16" t="s">
        <v>865</v>
      </c>
      <c r="RN10" s="16" t="s">
        <v>867</v>
      </c>
      <c r="RP10" s="16" t="s">
        <v>867</v>
      </c>
      <c r="RR10" s="16" t="s">
        <v>867</v>
      </c>
      <c r="RT10" s="16" t="s">
        <v>867</v>
      </c>
      <c r="RV10" s="16" t="s">
        <v>867</v>
      </c>
      <c r="RX10" s="16" t="s">
        <v>867</v>
      </c>
      <c r="RZ10" s="16" t="s">
        <v>867</v>
      </c>
      <c r="SQ10" s="16" t="s">
        <v>867</v>
      </c>
      <c r="SS10" s="16" t="s">
        <v>7302</v>
      </c>
      <c r="ST10" s="16" t="s">
        <v>7761</v>
      </c>
      <c r="TN10" s="16">
        <v>3000</v>
      </c>
      <c r="TO10" s="16">
        <v>9000</v>
      </c>
      <c r="TP10" s="16">
        <v>1500</v>
      </c>
      <c r="TQ10" s="16">
        <v>0</v>
      </c>
      <c r="TS10" s="16">
        <v>250</v>
      </c>
      <c r="TT10" s="16">
        <v>0</v>
      </c>
      <c r="TV10" s="16">
        <v>0</v>
      </c>
      <c r="TW10" s="16">
        <v>0</v>
      </c>
      <c r="TZ10" s="16" t="s">
        <v>4216</v>
      </c>
      <c r="UA10" s="16" t="s">
        <v>5941</v>
      </c>
      <c r="UB10" s="16">
        <v>0</v>
      </c>
      <c r="UC10" s="16" t="s">
        <v>844</v>
      </c>
      <c r="UD10" s="16" t="s">
        <v>843</v>
      </c>
      <c r="UE10" s="16" t="s">
        <v>843</v>
      </c>
      <c r="UF10" s="16" t="s">
        <v>843</v>
      </c>
      <c r="UG10" s="16" t="s">
        <v>843</v>
      </c>
      <c r="UH10" s="16" t="s">
        <v>843</v>
      </c>
      <c r="WO10" s="16" t="s">
        <v>6926</v>
      </c>
      <c r="YN10" s="16" t="s">
        <v>7040</v>
      </c>
      <c r="YP10" s="16" t="s">
        <v>7987</v>
      </c>
      <c r="YR10" s="16" t="s">
        <v>8791</v>
      </c>
      <c r="YS10" s="16" t="s">
        <v>8743</v>
      </c>
      <c r="YT10" s="16" t="s">
        <v>8694</v>
      </c>
      <c r="YU10" s="16" t="s">
        <v>8792</v>
      </c>
      <c r="YV10" s="16" t="s">
        <v>8696</v>
      </c>
      <c r="YW10" s="16" t="s">
        <v>844</v>
      </c>
      <c r="YX10" s="16" t="s">
        <v>8696</v>
      </c>
      <c r="YY10" s="16" t="s">
        <v>843</v>
      </c>
      <c r="YZ10" s="16" t="s">
        <v>843</v>
      </c>
      <c r="ZB10" s="16">
        <v>13750</v>
      </c>
      <c r="ZC10" s="16" t="s">
        <v>8750</v>
      </c>
      <c r="ZD10" s="16" t="s">
        <v>8793</v>
      </c>
      <c r="ZE10" s="16" t="s">
        <v>843</v>
      </c>
      <c r="ZF10" s="16" t="s">
        <v>843</v>
      </c>
      <c r="ZH10" s="16" t="s">
        <v>8701</v>
      </c>
      <c r="ZI10" s="16" t="s">
        <v>8741</v>
      </c>
      <c r="ZK10" s="16" t="s">
        <v>843</v>
      </c>
      <c r="ZM10" s="16" t="s">
        <v>843</v>
      </c>
      <c r="ZN10" s="16" t="s">
        <v>8703</v>
      </c>
      <c r="ZO10" s="16" t="s">
        <v>487</v>
      </c>
      <c r="ZP10" s="16" t="s">
        <v>487</v>
      </c>
      <c r="ZQ10" s="16" t="s">
        <v>487</v>
      </c>
      <c r="ZR10" s="16" t="s">
        <v>486</v>
      </c>
      <c r="ZS10" s="16" t="s">
        <v>8704</v>
      </c>
      <c r="ZT10" s="16" t="s">
        <v>8705</v>
      </c>
      <c r="ZU10" s="16" t="s">
        <v>8706</v>
      </c>
      <c r="ZV10" s="16" t="s">
        <v>487</v>
      </c>
      <c r="ZW10" s="16" t="s">
        <v>843</v>
      </c>
      <c r="ZX10" s="16" t="s">
        <v>844</v>
      </c>
      <c r="ZY10" s="16" t="s">
        <v>843</v>
      </c>
      <c r="ZZ10" s="16" t="s">
        <v>844</v>
      </c>
      <c r="AAA10" s="16" t="s">
        <v>843</v>
      </c>
      <c r="AAB10" s="16" t="s">
        <v>843</v>
      </c>
      <c r="AAC10" s="16">
        <v>1</v>
      </c>
      <c r="AAD10" s="16" t="s">
        <v>843</v>
      </c>
      <c r="AAE10" s="16" t="s">
        <v>844</v>
      </c>
      <c r="AAF10" s="16" t="s">
        <v>843</v>
      </c>
      <c r="AAG10" s="16" t="s">
        <v>843</v>
      </c>
      <c r="AAH10" s="16" t="s">
        <v>843</v>
      </c>
      <c r="AAI10" s="16" t="s">
        <v>843</v>
      </c>
      <c r="AAJ10" s="16" t="s">
        <v>600</v>
      </c>
      <c r="AAK10" s="16" t="s">
        <v>645</v>
      </c>
      <c r="AAL10" s="16" t="s">
        <v>905</v>
      </c>
      <c r="AAM10" s="16" t="s">
        <v>663</v>
      </c>
      <c r="AAN10" s="16" t="s">
        <v>8707</v>
      </c>
      <c r="AAO10" s="16" t="s">
        <v>1018</v>
      </c>
      <c r="AAP10" s="16" t="s">
        <v>8708</v>
      </c>
      <c r="AAT10" s="16" t="s">
        <v>782</v>
      </c>
      <c r="AAU10" s="16" t="s">
        <v>782</v>
      </c>
      <c r="AAV10" s="16" t="s">
        <v>782</v>
      </c>
      <c r="AAW10" s="16" t="s">
        <v>782</v>
      </c>
      <c r="AAX10" s="16" t="s">
        <v>843</v>
      </c>
      <c r="AAY10" s="16" t="s">
        <v>8710</v>
      </c>
      <c r="AAZ10" s="16" t="s">
        <v>782</v>
      </c>
      <c r="ABB10" s="16" t="s">
        <v>782</v>
      </c>
      <c r="ABC10" s="16" t="s">
        <v>782</v>
      </c>
      <c r="ABD10" s="16" t="s">
        <v>782</v>
      </c>
      <c r="ABE10" s="16" t="s">
        <v>782</v>
      </c>
      <c r="ABF10" s="16" t="s">
        <v>782</v>
      </c>
      <c r="ABG10" s="16" t="s">
        <v>782</v>
      </c>
      <c r="ABH10" s="16" t="s">
        <v>782</v>
      </c>
      <c r="ABI10" s="16" t="s">
        <v>782</v>
      </c>
      <c r="ABJ10" s="16" t="s">
        <v>782</v>
      </c>
      <c r="ABK10" s="16" t="s">
        <v>782</v>
      </c>
      <c r="ABL10" s="16" t="s">
        <v>843</v>
      </c>
      <c r="ABM10" s="16" t="s">
        <v>844</v>
      </c>
      <c r="ABN10" s="16" t="s">
        <v>1034</v>
      </c>
      <c r="ABO10" s="16" t="s">
        <v>486</v>
      </c>
      <c r="ABP10" s="16" t="s">
        <v>972</v>
      </c>
      <c r="ABQ10" s="16" t="s">
        <v>4324</v>
      </c>
      <c r="ABR10" s="16" t="s">
        <v>474</v>
      </c>
      <c r="ABS10" s="16" t="s">
        <v>445</v>
      </c>
      <c r="ABT10" s="16" t="s">
        <v>844</v>
      </c>
      <c r="ABU10" s="16" t="s">
        <v>844</v>
      </c>
      <c r="ABV10" s="16" t="s">
        <v>486</v>
      </c>
      <c r="ABW10" s="16" t="s">
        <v>487</v>
      </c>
      <c r="ABX10" s="16" t="s">
        <v>893</v>
      </c>
      <c r="ABY10" s="16" t="s">
        <v>486</v>
      </c>
      <c r="ABZ10" s="16" t="s">
        <v>486</v>
      </c>
      <c r="ACA10" s="16" t="s">
        <v>759</v>
      </c>
      <c r="ACB10" s="16" t="s">
        <v>768</v>
      </c>
      <c r="ACC10" s="16" t="s">
        <v>737</v>
      </c>
      <c r="ACD10" s="16" t="s">
        <v>487</v>
      </c>
      <c r="ACE10" s="16" t="s">
        <v>486</v>
      </c>
      <c r="ACG10" s="16" t="s">
        <v>1014</v>
      </c>
      <c r="ACH10" s="16" t="s">
        <v>1009</v>
      </c>
      <c r="ACI10" s="16" t="s">
        <v>462</v>
      </c>
      <c r="ACJ10" s="16">
        <v>1.1910000000000001</v>
      </c>
      <c r="ACK10" s="16" t="s">
        <v>478</v>
      </c>
      <c r="ACL10" s="16" t="s">
        <v>738</v>
      </c>
      <c r="ACM10" s="16" t="s">
        <v>1191</v>
      </c>
      <c r="ACN10" s="16" t="s">
        <v>1169</v>
      </c>
      <c r="ACQ10" s="16" t="s">
        <v>1201</v>
      </c>
      <c r="ACR10" s="16" t="s">
        <v>1645</v>
      </c>
      <c r="ACS10" s="16" t="s">
        <v>686</v>
      </c>
      <c r="ACT10" s="16" t="s">
        <v>1522</v>
      </c>
      <c r="ACU10" s="16" t="s">
        <v>831</v>
      </c>
      <c r="ACV10" s="16" t="s">
        <v>8756</v>
      </c>
      <c r="ACW10" s="16" t="s">
        <v>445</v>
      </c>
      <c r="ACX10" s="16" t="s">
        <v>1914</v>
      </c>
      <c r="ACY10" s="16" t="s">
        <v>1949</v>
      </c>
      <c r="ACZ10" s="16">
        <v>1</v>
      </c>
      <c r="ADA10" s="16">
        <v>1</v>
      </c>
      <c r="ADB10" s="16">
        <v>1</v>
      </c>
      <c r="ADC10" s="16">
        <v>1</v>
      </c>
      <c r="ADD10" s="16">
        <v>1</v>
      </c>
      <c r="ADE10" s="16" t="s">
        <v>8712</v>
      </c>
      <c r="ADF10" s="16">
        <v>0</v>
      </c>
      <c r="ADG10" s="16" t="s">
        <v>486</v>
      </c>
      <c r="ADH10" s="16">
        <v>1</v>
      </c>
      <c r="ADI10" s="16" t="s">
        <v>486</v>
      </c>
      <c r="ADJ10" s="16" t="s">
        <v>1743</v>
      </c>
      <c r="ADK10" s="16" t="s">
        <v>1752</v>
      </c>
      <c r="ADL10" s="16" t="s">
        <v>1761</v>
      </c>
      <c r="ADM10" s="16" t="s">
        <v>13194</v>
      </c>
      <c r="ADO10" s="16" t="s">
        <v>1766</v>
      </c>
      <c r="ADQ10" s="16" t="s">
        <v>13194</v>
      </c>
      <c r="ADR10" s="16" t="s">
        <v>13194</v>
      </c>
      <c r="ADY10" s="16" t="s">
        <v>1059</v>
      </c>
      <c r="AEB10" s="16">
        <v>13750</v>
      </c>
      <c r="AEE10" s="16" t="s">
        <v>952</v>
      </c>
      <c r="AEI10" s="16">
        <v>3000</v>
      </c>
      <c r="AEJ10" s="16">
        <v>9000</v>
      </c>
      <c r="AEK10" s="16">
        <v>1500</v>
      </c>
      <c r="AEO10" s="16">
        <v>250</v>
      </c>
    </row>
    <row r="11" spans="1:823" x14ac:dyDescent="0.25">
      <c r="A11" s="30">
        <v>45800</v>
      </c>
      <c r="B11" s="16" t="s">
        <v>8794</v>
      </c>
      <c r="C11" s="16" t="s">
        <v>867</v>
      </c>
      <c r="D11" s="16" t="s">
        <v>867</v>
      </c>
      <c r="E11" s="16">
        <v>45</v>
      </c>
      <c r="F11" s="16" t="s">
        <v>8153</v>
      </c>
      <c r="G11" s="16" t="s">
        <v>4113</v>
      </c>
      <c r="I11" s="16" t="s">
        <v>4148</v>
      </c>
      <c r="Z11" s="16" t="s">
        <v>993</v>
      </c>
      <c r="AA11" s="16" t="s">
        <v>470</v>
      </c>
      <c r="AB11" s="16">
        <v>3</v>
      </c>
      <c r="AC11" s="16" t="s">
        <v>1056</v>
      </c>
      <c r="AD11" s="16" t="s">
        <v>844</v>
      </c>
      <c r="AE11" s="16" t="s">
        <v>844</v>
      </c>
      <c r="AF11" s="16" t="s">
        <v>844</v>
      </c>
      <c r="AG11" s="16" t="s">
        <v>843</v>
      </c>
      <c r="AH11" s="16" t="s">
        <v>1056</v>
      </c>
      <c r="AI11" s="16" t="s">
        <v>844</v>
      </c>
      <c r="AJ11" s="16" t="s">
        <v>843</v>
      </c>
      <c r="AK11" s="16" t="s">
        <v>1056</v>
      </c>
      <c r="AM11" s="16" t="s">
        <v>737</v>
      </c>
      <c r="AN11" s="16" t="s">
        <v>759</v>
      </c>
      <c r="AP11" s="16" t="s">
        <v>768</v>
      </c>
      <c r="AR11" s="16" t="s">
        <v>6907</v>
      </c>
      <c r="BB11" s="16">
        <v>3</v>
      </c>
      <c r="BC11" s="16" t="s">
        <v>7878</v>
      </c>
      <c r="BE11" s="16" t="s">
        <v>5098</v>
      </c>
      <c r="BV11" s="16" t="s">
        <v>4433</v>
      </c>
      <c r="BW11" s="16" t="s">
        <v>844</v>
      </c>
      <c r="BX11" s="16" t="s">
        <v>843</v>
      </c>
      <c r="BY11" s="16" t="s">
        <v>843</v>
      </c>
      <c r="BZ11" s="16" t="s">
        <v>843</v>
      </c>
      <c r="CA11" s="16" t="s">
        <v>843</v>
      </c>
      <c r="CB11" s="16" t="s">
        <v>843</v>
      </c>
      <c r="CC11" s="16" t="s">
        <v>843</v>
      </c>
      <c r="CD11" s="16" t="s">
        <v>843</v>
      </c>
      <c r="CE11" s="16" t="s">
        <v>843</v>
      </c>
      <c r="CF11" s="16" t="s">
        <v>843</v>
      </c>
      <c r="CG11" s="16" t="s">
        <v>843</v>
      </c>
      <c r="CH11" s="16" t="s">
        <v>843</v>
      </c>
      <c r="CI11" s="16" t="s">
        <v>843</v>
      </c>
      <c r="CJ11" s="16" t="s">
        <v>843</v>
      </c>
      <c r="CK11" s="16" t="s">
        <v>843</v>
      </c>
      <c r="CP11" s="16" t="s">
        <v>867</v>
      </c>
      <c r="CQ11" s="16" t="s">
        <v>8795</v>
      </c>
      <c r="CR11" s="16" t="s">
        <v>844</v>
      </c>
      <c r="CS11" s="16" t="s">
        <v>843</v>
      </c>
      <c r="CT11" s="16" t="s">
        <v>843</v>
      </c>
      <c r="CU11" s="16" t="s">
        <v>844</v>
      </c>
      <c r="CV11" s="16" t="s">
        <v>843</v>
      </c>
      <c r="CW11" s="16" t="s">
        <v>843</v>
      </c>
      <c r="CX11" s="16" t="s">
        <v>843</v>
      </c>
      <c r="CY11" s="16" t="s">
        <v>843</v>
      </c>
      <c r="CZ11" s="16" t="s">
        <v>843</v>
      </c>
      <c r="DA11" s="16" t="s">
        <v>5184</v>
      </c>
      <c r="DX11" s="16" t="s">
        <v>867</v>
      </c>
      <c r="DY11" s="16" t="s">
        <v>865</v>
      </c>
      <c r="GC11" s="16" t="s">
        <v>5353</v>
      </c>
      <c r="GF11" s="16" t="s">
        <v>867</v>
      </c>
      <c r="GG11" s="16" t="s">
        <v>867</v>
      </c>
      <c r="GV11" s="16" t="s">
        <v>5440</v>
      </c>
      <c r="GW11" s="16" t="s">
        <v>844</v>
      </c>
      <c r="GX11" s="16" t="s">
        <v>843</v>
      </c>
      <c r="GY11" s="16" t="s">
        <v>843</v>
      </c>
      <c r="GZ11" s="16" t="s">
        <v>843</v>
      </c>
      <c r="HA11" s="16" t="s">
        <v>843</v>
      </c>
      <c r="HB11" s="16" t="s">
        <v>843</v>
      </c>
      <c r="HC11" s="16" t="s">
        <v>843</v>
      </c>
      <c r="HD11" s="16" t="s">
        <v>843</v>
      </c>
      <c r="HE11" s="16" t="s">
        <v>843</v>
      </c>
      <c r="HF11" s="16" t="s">
        <v>843</v>
      </c>
      <c r="HH11" s="16" t="s">
        <v>5456</v>
      </c>
      <c r="HK11" s="16" t="s">
        <v>867</v>
      </c>
      <c r="HL11" s="16" t="s">
        <v>7667</v>
      </c>
      <c r="HM11" s="16" t="s">
        <v>865</v>
      </c>
      <c r="HZ11" s="16" t="s">
        <v>7944</v>
      </c>
      <c r="KE11" s="16" t="s">
        <v>5582</v>
      </c>
      <c r="KG11" s="16" t="s">
        <v>7021</v>
      </c>
      <c r="KH11" s="16" t="s">
        <v>7030</v>
      </c>
      <c r="KI11" s="16" t="s">
        <v>867</v>
      </c>
      <c r="KJ11" s="16" t="s">
        <v>8796</v>
      </c>
      <c r="KK11" s="16" t="s">
        <v>843</v>
      </c>
      <c r="KL11" s="16" t="s">
        <v>843</v>
      </c>
      <c r="KM11" s="16" t="s">
        <v>844</v>
      </c>
      <c r="KN11" s="16" t="s">
        <v>843</v>
      </c>
      <c r="KO11" s="16" t="s">
        <v>844</v>
      </c>
      <c r="KP11" s="16" t="s">
        <v>843</v>
      </c>
      <c r="KQ11" s="16" t="s">
        <v>843</v>
      </c>
      <c r="LG11" s="16" t="s">
        <v>865</v>
      </c>
      <c r="LH11" s="16" t="s">
        <v>865</v>
      </c>
      <c r="LI11" s="16" t="s">
        <v>867</v>
      </c>
      <c r="LJ11" s="16" t="s">
        <v>867</v>
      </c>
      <c r="LK11" s="16" t="s">
        <v>865</v>
      </c>
      <c r="LL11" s="16" t="s">
        <v>8797</v>
      </c>
      <c r="LM11" s="16" t="s">
        <v>844</v>
      </c>
      <c r="LN11" s="16" t="s">
        <v>844</v>
      </c>
      <c r="LO11" s="16" t="s">
        <v>844</v>
      </c>
      <c r="LP11" s="16" t="s">
        <v>844</v>
      </c>
      <c r="LQ11" s="16" t="s">
        <v>843</v>
      </c>
      <c r="LR11" s="16" t="s">
        <v>843</v>
      </c>
      <c r="LS11" s="16" t="s">
        <v>843</v>
      </c>
      <c r="LT11" s="16" t="s">
        <v>843</v>
      </c>
      <c r="LU11" s="16" t="s">
        <v>843</v>
      </c>
      <c r="LV11" s="16" t="s">
        <v>843</v>
      </c>
      <c r="LW11" s="16" t="s">
        <v>843</v>
      </c>
      <c r="LX11" s="16" t="s">
        <v>843</v>
      </c>
      <c r="LY11" s="16" t="s">
        <v>843</v>
      </c>
      <c r="LZ11" s="16" t="s">
        <v>843</v>
      </c>
      <c r="MA11" s="16" t="s">
        <v>843</v>
      </c>
      <c r="MC11" s="16" t="s">
        <v>5694</v>
      </c>
      <c r="MD11" s="16" t="s">
        <v>844</v>
      </c>
      <c r="ME11" s="16" t="s">
        <v>843</v>
      </c>
      <c r="MF11" s="16" t="s">
        <v>843</v>
      </c>
      <c r="MG11" s="16" t="s">
        <v>843</v>
      </c>
      <c r="MH11" s="16" t="s">
        <v>843</v>
      </c>
      <c r="MI11" s="16" t="s">
        <v>843</v>
      </c>
      <c r="MJ11" s="16" t="s">
        <v>843</v>
      </c>
      <c r="MK11" s="16" t="s">
        <v>843</v>
      </c>
      <c r="ML11" s="16" t="s">
        <v>843</v>
      </c>
      <c r="MM11" s="16" t="s">
        <v>843</v>
      </c>
      <c r="MN11" s="16" t="s">
        <v>843</v>
      </c>
      <c r="MO11" s="16" t="s">
        <v>843</v>
      </c>
      <c r="MP11" s="16" t="s">
        <v>843</v>
      </c>
      <c r="MQ11" s="16" t="s">
        <v>843</v>
      </c>
      <c r="MR11" s="16" t="s">
        <v>843</v>
      </c>
      <c r="MS11" s="16" t="s">
        <v>843</v>
      </c>
      <c r="MT11" s="16" t="s">
        <v>843</v>
      </c>
      <c r="MU11" s="16" t="s">
        <v>843</v>
      </c>
      <c r="MV11" s="16" t="s">
        <v>843</v>
      </c>
      <c r="NS11" s="16" t="s">
        <v>5694</v>
      </c>
      <c r="NT11" s="16" t="s">
        <v>844</v>
      </c>
      <c r="NU11" s="16" t="s">
        <v>843</v>
      </c>
      <c r="NV11" s="16" t="s">
        <v>843</v>
      </c>
      <c r="NW11" s="16" t="s">
        <v>843</v>
      </c>
      <c r="NX11" s="16" t="s">
        <v>843</v>
      </c>
      <c r="NY11" s="16" t="s">
        <v>843</v>
      </c>
      <c r="NZ11" s="16" t="s">
        <v>843</v>
      </c>
      <c r="OA11" s="16" t="s">
        <v>843</v>
      </c>
      <c r="OB11" s="16" t="s">
        <v>843</v>
      </c>
      <c r="OC11" s="16" t="s">
        <v>843</v>
      </c>
      <c r="OD11" s="16" t="s">
        <v>843</v>
      </c>
      <c r="OE11" s="16" t="s">
        <v>843</v>
      </c>
      <c r="OF11" s="16" t="s">
        <v>843</v>
      </c>
      <c r="OG11" s="16" t="s">
        <v>843</v>
      </c>
      <c r="OH11" s="16" t="s">
        <v>843</v>
      </c>
      <c r="OI11" s="16" t="s">
        <v>843</v>
      </c>
      <c r="OK11" s="16" t="s">
        <v>5694</v>
      </c>
      <c r="OL11" s="16" t="s">
        <v>844</v>
      </c>
      <c r="OM11" s="16" t="s">
        <v>843</v>
      </c>
      <c r="ON11" s="16" t="s">
        <v>843</v>
      </c>
      <c r="OO11" s="16" t="s">
        <v>843</v>
      </c>
      <c r="OP11" s="16" t="s">
        <v>843</v>
      </c>
      <c r="OQ11" s="16" t="s">
        <v>843</v>
      </c>
      <c r="OR11" s="16" t="s">
        <v>843</v>
      </c>
      <c r="OS11" s="16" t="s">
        <v>843</v>
      </c>
      <c r="OT11" s="16" t="s">
        <v>843</v>
      </c>
      <c r="OU11" s="16" t="s">
        <v>843</v>
      </c>
      <c r="OV11" s="16" t="s">
        <v>843</v>
      </c>
      <c r="OW11" s="16" t="s">
        <v>843</v>
      </c>
      <c r="OX11" s="16" t="s">
        <v>843</v>
      </c>
      <c r="OY11" s="16" t="s">
        <v>843</v>
      </c>
      <c r="OZ11" s="16" t="s">
        <v>843</v>
      </c>
      <c r="PA11" s="16" t="s">
        <v>843</v>
      </c>
      <c r="PC11" s="16" t="s">
        <v>865</v>
      </c>
      <c r="PD11" s="16" t="s">
        <v>865</v>
      </c>
      <c r="PY11" s="16" t="s">
        <v>865</v>
      </c>
      <c r="QP11" s="16" t="s">
        <v>865</v>
      </c>
      <c r="QR11" s="16" t="s">
        <v>867</v>
      </c>
      <c r="QT11" s="16" t="s">
        <v>867</v>
      </c>
      <c r="QV11" s="16" t="s">
        <v>865</v>
      </c>
      <c r="QX11" s="16" t="s">
        <v>865</v>
      </c>
      <c r="QY11" s="16" t="s">
        <v>867</v>
      </c>
      <c r="RD11" s="16" t="s">
        <v>865</v>
      </c>
      <c r="RF11" s="16" t="s">
        <v>865</v>
      </c>
      <c r="RH11" s="16" t="s">
        <v>4216</v>
      </c>
      <c r="RJ11" s="16" t="s">
        <v>865</v>
      </c>
      <c r="RN11" s="16" t="s">
        <v>7720</v>
      </c>
      <c r="RP11" s="16" t="s">
        <v>867</v>
      </c>
      <c r="RR11" s="16" t="s">
        <v>867</v>
      </c>
      <c r="RT11" s="16" t="s">
        <v>867</v>
      </c>
      <c r="RV11" s="16" t="s">
        <v>7720</v>
      </c>
      <c r="RX11" s="16" t="s">
        <v>7720</v>
      </c>
      <c r="RZ11" s="16" t="s">
        <v>7720</v>
      </c>
      <c r="SQ11" s="16" t="s">
        <v>865</v>
      </c>
      <c r="SS11" s="16" t="s">
        <v>7308</v>
      </c>
      <c r="ST11" s="16" t="s">
        <v>7764</v>
      </c>
      <c r="TN11" s="16">
        <v>6000</v>
      </c>
      <c r="TO11" s="16">
        <v>7000</v>
      </c>
      <c r="TP11" s="16">
        <v>1200</v>
      </c>
      <c r="TQ11" s="16">
        <v>11000</v>
      </c>
      <c r="TR11" s="16">
        <v>1000</v>
      </c>
      <c r="TS11" s="16">
        <v>500</v>
      </c>
      <c r="TT11" s="16">
        <v>0</v>
      </c>
      <c r="TU11" s="16">
        <v>100</v>
      </c>
      <c r="TV11" s="16">
        <v>25000</v>
      </c>
      <c r="TW11" s="16">
        <v>10000</v>
      </c>
      <c r="TX11" s="16">
        <v>0</v>
      </c>
      <c r="TZ11" s="16" t="s">
        <v>7361</v>
      </c>
      <c r="UA11" s="16" t="s">
        <v>5971</v>
      </c>
      <c r="UB11" s="16">
        <v>0</v>
      </c>
      <c r="UC11" s="16" t="s">
        <v>843</v>
      </c>
      <c r="UD11" s="16" t="s">
        <v>843</v>
      </c>
      <c r="UE11" s="16" t="s">
        <v>843</v>
      </c>
      <c r="UF11" s="16" t="s">
        <v>844</v>
      </c>
      <c r="UG11" s="16" t="s">
        <v>843</v>
      </c>
      <c r="UH11" s="16" t="s">
        <v>843</v>
      </c>
      <c r="VX11" s="16" t="s">
        <v>864</v>
      </c>
      <c r="VY11" s="16" t="s">
        <v>843</v>
      </c>
      <c r="VZ11" s="16" t="s">
        <v>843</v>
      </c>
      <c r="WA11" s="16" t="s">
        <v>843</v>
      </c>
      <c r="WB11" s="16" t="s">
        <v>843</v>
      </c>
      <c r="WC11" s="16" t="s">
        <v>843</v>
      </c>
      <c r="WD11" s="16" t="s">
        <v>843</v>
      </c>
      <c r="WE11" s="16" t="s">
        <v>844</v>
      </c>
      <c r="WF11" s="16" t="s">
        <v>843</v>
      </c>
      <c r="WO11" s="16" t="s">
        <v>6920</v>
      </c>
      <c r="XD11" s="16" t="s">
        <v>8798</v>
      </c>
      <c r="XE11" s="16" t="s">
        <v>843</v>
      </c>
      <c r="XF11" s="16" t="s">
        <v>843</v>
      </c>
      <c r="XG11" s="16" t="s">
        <v>844</v>
      </c>
      <c r="XH11" s="16" t="s">
        <v>843</v>
      </c>
      <c r="XI11" s="16" t="s">
        <v>843</v>
      </c>
      <c r="XJ11" s="16" t="s">
        <v>843</v>
      </c>
      <c r="XK11" s="16" t="s">
        <v>843</v>
      </c>
      <c r="XL11" s="16" t="s">
        <v>843</v>
      </c>
      <c r="XM11" s="16" t="s">
        <v>844</v>
      </c>
      <c r="XN11" s="16" t="s">
        <v>843</v>
      </c>
      <c r="XO11" s="16" t="s">
        <v>843</v>
      </c>
      <c r="XP11" s="16" t="s">
        <v>843</v>
      </c>
      <c r="XQ11" s="16" t="s">
        <v>843</v>
      </c>
      <c r="YF11" s="16" t="s">
        <v>865</v>
      </c>
      <c r="YN11" s="16" t="s">
        <v>7040</v>
      </c>
      <c r="YP11" s="16" t="s">
        <v>7987</v>
      </c>
      <c r="YR11" s="16" t="s">
        <v>8799</v>
      </c>
      <c r="YS11" s="16" t="s">
        <v>8800</v>
      </c>
      <c r="YT11" s="16" t="s">
        <v>8694</v>
      </c>
      <c r="YU11" s="16" t="s">
        <v>8801</v>
      </c>
      <c r="YV11" s="16" t="s">
        <v>8696</v>
      </c>
      <c r="YW11" s="16" t="s">
        <v>844</v>
      </c>
      <c r="YX11" s="16" t="s">
        <v>8696</v>
      </c>
      <c r="YY11" s="16" t="s">
        <v>8802</v>
      </c>
      <c r="YZ11" s="16" t="s">
        <v>8803</v>
      </c>
      <c r="ZA11" s="16" t="s">
        <v>843</v>
      </c>
      <c r="ZB11" s="16">
        <v>32633.34</v>
      </c>
      <c r="ZC11" s="16" t="s">
        <v>8804</v>
      </c>
      <c r="ZD11" s="16" t="s">
        <v>8778</v>
      </c>
      <c r="ZE11" s="16" t="s">
        <v>8805</v>
      </c>
      <c r="ZF11" s="16" t="s">
        <v>8806</v>
      </c>
      <c r="ZG11" s="16" t="s">
        <v>8752</v>
      </c>
      <c r="ZH11" s="16" t="s">
        <v>8701</v>
      </c>
      <c r="ZI11" s="16" t="s">
        <v>8699</v>
      </c>
      <c r="ZJ11" s="16" t="s">
        <v>843</v>
      </c>
      <c r="ZK11" s="16" t="s">
        <v>8723</v>
      </c>
      <c r="ZL11" s="16" t="s">
        <v>843</v>
      </c>
      <c r="ZM11" s="16" t="s">
        <v>843</v>
      </c>
      <c r="ZN11" s="16" t="s">
        <v>8755</v>
      </c>
      <c r="ZO11" s="16" t="s">
        <v>487</v>
      </c>
      <c r="ZP11" s="16" t="s">
        <v>487</v>
      </c>
      <c r="ZQ11" s="16" t="s">
        <v>486</v>
      </c>
      <c r="ZR11" s="16" t="s">
        <v>486</v>
      </c>
      <c r="ZS11" s="16" t="s">
        <v>844</v>
      </c>
      <c r="ZT11" s="16" t="s">
        <v>8705</v>
      </c>
      <c r="ZU11" s="16" t="s">
        <v>8706</v>
      </c>
      <c r="ZV11" s="16" t="s">
        <v>487</v>
      </c>
      <c r="ZW11" s="16" t="s">
        <v>1056</v>
      </c>
      <c r="ZX11" s="16" t="s">
        <v>844</v>
      </c>
      <c r="ZY11" s="16" t="s">
        <v>1056</v>
      </c>
      <c r="ZZ11" s="16" t="s">
        <v>844</v>
      </c>
      <c r="AAA11" s="16" t="s">
        <v>843</v>
      </c>
      <c r="AAB11" s="16" t="s">
        <v>843</v>
      </c>
      <c r="AAC11" s="16">
        <v>0</v>
      </c>
      <c r="AAD11" s="16" t="s">
        <v>844</v>
      </c>
      <c r="AAE11" s="16" t="s">
        <v>843</v>
      </c>
      <c r="AAF11" s="16" t="s">
        <v>843</v>
      </c>
      <c r="AAG11" s="16" t="s">
        <v>844</v>
      </c>
      <c r="AAH11" s="16" t="s">
        <v>843</v>
      </c>
      <c r="AAI11" s="16" t="s">
        <v>844</v>
      </c>
      <c r="AAJ11" s="16" t="s">
        <v>615</v>
      </c>
      <c r="AAK11" s="16" t="s">
        <v>633</v>
      </c>
      <c r="AAL11" s="16" t="s">
        <v>904</v>
      </c>
      <c r="AAM11" s="16" t="s">
        <v>663</v>
      </c>
      <c r="AAN11" s="16" t="s">
        <v>8707</v>
      </c>
      <c r="AAO11" s="16" t="s">
        <v>1019</v>
      </c>
      <c r="AAP11" s="16" t="s">
        <v>8708</v>
      </c>
      <c r="AAT11" s="16" t="s">
        <v>782</v>
      </c>
      <c r="AAU11" s="16" t="s">
        <v>782</v>
      </c>
      <c r="AAW11" s="16" t="s">
        <v>782</v>
      </c>
      <c r="AAX11" s="16" t="s">
        <v>843</v>
      </c>
      <c r="AAY11" s="16" t="s">
        <v>8710</v>
      </c>
      <c r="AAZ11" s="16" t="s">
        <v>782</v>
      </c>
      <c r="ABA11" s="16" t="s">
        <v>783</v>
      </c>
      <c r="ABB11" s="16" t="s">
        <v>782</v>
      </c>
      <c r="ABC11" s="16" t="s">
        <v>783</v>
      </c>
      <c r="ABD11" s="16" t="s">
        <v>783</v>
      </c>
      <c r="ABE11" s="16" t="s">
        <v>783</v>
      </c>
      <c r="ABF11" s="16" t="s">
        <v>782</v>
      </c>
      <c r="ABG11" s="16" t="s">
        <v>782</v>
      </c>
      <c r="ABH11" s="16" t="s">
        <v>782</v>
      </c>
      <c r="ABI11" s="16" t="s">
        <v>783</v>
      </c>
      <c r="ABJ11" s="16" t="s">
        <v>783</v>
      </c>
      <c r="ABK11" s="16" t="s">
        <v>783</v>
      </c>
      <c r="ABL11" s="16" t="s">
        <v>8728</v>
      </c>
      <c r="ABM11" s="16" t="s">
        <v>843</v>
      </c>
      <c r="ABN11" s="16" t="s">
        <v>1033</v>
      </c>
      <c r="ABP11" s="16" t="s">
        <v>972</v>
      </c>
      <c r="ABQ11" s="16" t="s">
        <v>4324</v>
      </c>
      <c r="ABR11" s="16" t="s">
        <v>470</v>
      </c>
      <c r="ABS11" s="16" t="s">
        <v>451</v>
      </c>
      <c r="ABT11" s="16" t="s">
        <v>8732</v>
      </c>
      <c r="ABU11" s="16" t="s">
        <v>844</v>
      </c>
      <c r="ABV11" s="16" t="s">
        <v>487</v>
      </c>
      <c r="ABW11" s="16" t="s">
        <v>486</v>
      </c>
      <c r="ABX11" s="16" t="s">
        <v>892</v>
      </c>
      <c r="ABY11" s="16" t="s">
        <v>486</v>
      </c>
      <c r="ABZ11" s="16" t="s">
        <v>487</v>
      </c>
      <c r="ACA11" s="16" t="s">
        <v>759</v>
      </c>
      <c r="ACB11" s="16" t="s">
        <v>768</v>
      </c>
      <c r="ACC11" s="16" t="s">
        <v>737</v>
      </c>
      <c r="ACD11" s="16" t="s">
        <v>486</v>
      </c>
      <c r="ACE11" s="16" t="s">
        <v>486</v>
      </c>
      <c r="ACG11" s="16" t="s">
        <v>1013</v>
      </c>
      <c r="ACH11" s="16" t="s">
        <v>1009</v>
      </c>
      <c r="ACI11" s="16" t="s">
        <v>462</v>
      </c>
      <c r="ACJ11" s="16">
        <v>1.1910000000000001</v>
      </c>
      <c r="ACK11" s="16" t="s">
        <v>478</v>
      </c>
      <c r="ACL11" s="16" t="s">
        <v>740</v>
      </c>
      <c r="ACM11" s="16" t="s">
        <v>1189</v>
      </c>
      <c r="ACN11" s="16" t="s">
        <v>1169</v>
      </c>
      <c r="ACO11" s="16" t="s">
        <v>1856</v>
      </c>
      <c r="ACQ11" s="16" t="s">
        <v>1202</v>
      </c>
      <c r="ACR11" s="16" t="s">
        <v>1645</v>
      </c>
      <c r="ACS11" s="16" t="s">
        <v>680</v>
      </c>
      <c r="ACT11" s="16" t="s">
        <v>1521</v>
      </c>
      <c r="ACU11" s="16" t="s">
        <v>833</v>
      </c>
      <c r="ACV11" s="16" t="s">
        <v>8711</v>
      </c>
      <c r="ACW11" s="16" t="s">
        <v>451</v>
      </c>
      <c r="ACX11" s="16" t="s">
        <v>1914</v>
      </c>
      <c r="ACY11" s="16" t="s">
        <v>1947</v>
      </c>
      <c r="ACZ11" s="16">
        <v>0</v>
      </c>
      <c r="ADA11" s="16">
        <v>0</v>
      </c>
      <c r="ADB11" s="16">
        <v>1</v>
      </c>
      <c r="ADC11" s="16">
        <v>1</v>
      </c>
      <c r="ADD11" s="16">
        <v>0</v>
      </c>
      <c r="ADE11" s="16" t="s">
        <v>8807</v>
      </c>
      <c r="ADF11" s="16">
        <v>0</v>
      </c>
      <c r="ADG11" s="16" t="s">
        <v>486</v>
      </c>
      <c r="ADH11" s="16">
        <v>3</v>
      </c>
      <c r="ADI11" s="16" t="s">
        <v>486</v>
      </c>
      <c r="ADJ11" s="16" t="s">
        <v>1745</v>
      </c>
      <c r="ADK11" s="16" t="s">
        <v>1752</v>
      </c>
      <c r="ADL11" s="16" t="s">
        <v>1761</v>
      </c>
      <c r="ADM11" s="16" t="s">
        <v>1760</v>
      </c>
      <c r="ADN11" s="16" t="s">
        <v>1764</v>
      </c>
      <c r="ADO11" s="16" t="s">
        <v>1766</v>
      </c>
      <c r="ADP11" s="16" t="s">
        <v>13196</v>
      </c>
      <c r="ADQ11" s="16" t="s">
        <v>1748</v>
      </c>
      <c r="ADR11" s="16" t="s">
        <v>1752</v>
      </c>
      <c r="ADS11" s="16" t="s">
        <v>13194</v>
      </c>
      <c r="ADY11" s="16" t="s">
        <v>1061</v>
      </c>
      <c r="AEB11" s="16">
        <v>32633.333333333299</v>
      </c>
      <c r="AEE11" s="16" t="s">
        <v>952</v>
      </c>
      <c r="AEI11" s="16">
        <v>2000</v>
      </c>
      <c r="AEJ11" s="16">
        <v>2333.33</v>
      </c>
      <c r="AEK11" s="16">
        <v>400</v>
      </c>
      <c r="AEL11" s="16">
        <v>3666.67</v>
      </c>
      <c r="AEM11" s="16">
        <v>8333.33</v>
      </c>
      <c r="AEN11" s="16">
        <v>333.33</v>
      </c>
      <c r="AEO11" s="16">
        <v>166.67</v>
      </c>
      <c r="AEP11" s="16">
        <v>33.33</v>
      </c>
      <c r="AEQ11" s="16">
        <v>3333.33</v>
      </c>
    </row>
    <row r="12" spans="1:823" x14ac:dyDescent="0.25">
      <c r="A12" s="30">
        <v>45800</v>
      </c>
      <c r="B12" s="16" t="s">
        <v>8808</v>
      </c>
      <c r="C12" s="16" t="s">
        <v>867</v>
      </c>
      <c r="D12" s="16" t="s">
        <v>867</v>
      </c>
      <c r="E12" s="16">
        <v>71</v>
      </c>
      <c r="F12" s="16" t="s">
        <v>8153</v>
      </c>
      <c r="G12" s="16" t="s">
        <v>4113</v>
      </c>
      <c r="I12" s="16" t="s">
        <v>761</v>
      </c>
      <c r="Z12" s="16" t="s">
        <v>997</v>
      </c>
      <c r="AA12" s="16" t="s">
        <v>470</v>
      </c>
      <c r="AB12" s="16">
        <v>3</v>
      </c>
      <c r="AC12" s="16" t="s">
        <v>1056</v>
      </c>
      <c r="AD12" s="16" t="s">
        <v>844</v>
      </c>
      <c r="AE12" s="16" t="s">
        <v>843</v>
      </c>
      <c r="AF12" s="16" t="s">
        <v>1056</v>
      </c>
      <c r="AG12" s="16" t="s">
        <v>843</v>
      </c>
      <c r="AH12" s="16" t="s">
        <v>8732</v>
      </c>
      <c r="AI12" s="16" t="s">
        <v>843</v>
      </c>
      <c r="AJ12" s="16" t="s">
        <v>843</v>
      </c>
      <c r="AK12" s="16" t="s">
        <v>844</v>
      </c>
      <c r="AM12" s="16" t="s">
        <v>737</v>
      </c>
      <c r="AN12" s="16" t="s">
        <v>761</v>
      </c>
      <c r="AP12" s="16" t="s">
        <v>774</v>
      </c>
      <c r="AR12" s="16" t="s">
        <v>6907</v>
      </c>
      <c r="BB12" s="16">
        <v>3</v>
      </c>
      <c r="BC12" s="16" t="s">
        <v>7878</v>
      </c>
      <c r="BE12" s="16" t="s">
        <v>5098</v>
      </c>
      <c r="BV12" s="16" t="s">
        <v>4433</v>
      </c>
      <c r="BW12" s="16" t="s">
        <v>844</v>
      </c>
      <c r="BX12" s="16" t="s">
        <v>843</v>
      </c>
      <c r="BY12" s="16" t="s">
        <v>843</v>
      </c>
      <c r="BZ12" s="16" t="s">
        <v>843</v>
      </c>
      <c r="CA12" s="16" t="s">
        <v>843</v>
      </c>
      <c r="CB12" s="16" t="s">
        <v>843</v>
      </c>
      <c r="CC12" s="16" t="s">
        <v>843</v>
      </c>
      <c r="CD12" s="16" t="s">
        <v>843</v>
      </c>
      <c r="CE12" s="16" t="s">
        <v>843</v>
      </c>
      <c r="CF12" s="16" t="s">
        <v>843</v>
      </c>
      <c r="CG12" s="16" t="s">
        <v>843</v>
      </c>
      <c r="CH12" s="16" t="s">
        <v>843</v>
      </c>
      <c r="CI12" s="16" t="s">
        <v>843</v>
      </c>
      <c r="CJ12" s="16" t="s">
        <v>843</v>
      </c>
      <c r="CK12" s="16" t="s">
        <v>843</v>
      </c>
      <c r="CP12" s="16" t="s">
        <v>867</v>
      </c>
      <c r="CQ12" s="16" t="s">
        <v>5191</v>
      </c>
      <c r="CR12" s="16" t="s">
        <v>844</v>
      </c>
      <c r="CS12" s="16" t="s">
        <v>843</v>
      </c>
      <c r="CT12" s="16" t="s">
        <v>843</v>
      </c>
      <c r="CU12" s="16" t="s">
        <v>843</v>
      </c>
      <c r="CV12" s="16" t="s">
        <v>843</v>
      </c>
      <c r="CW12" s="16" t="s">
        <v>843</v>
      </c>
      <c r="CX12" s="16" t="s">
        <v>843</v>
      </c>
      <c r="CY12" s="16" t="s">
        <v>843</v>
      </c>
      <c r="CZ12" s="16" t="s">
        <v>843</v>
      </c>
      <c r="DA12" s="16" t="s">
        <v>5184</v>
      </c>
      <c r="DX12" s="16" t="s">
        <v>867</v>
      </c>
      <c r="DY12" s="16" t="s">
        <v>867</v>
      </c>
      <c r="GC12" s="16" t="s">
        <v>5342</v>
      </c>
      <c r="GF12" s="16" t="s">
        <v>867</v>
      </c>
      <c r="GG12" s="16" t="s">
        <v>867</v>
      </c>
      <c r="GV12" s="16" t="s">
        <v>5443</v>
      </c>
      <c r="GW12" s="16" t="s">
        <v>843</v>
      </c>
      <c r="GX12" s="16" t="s">
        <v>844</v>
      </c>
      <c r="GY12" s="16" t="s">
        <v>843</v>
      </c>
      <c r="GZ12" s="16" t="s">
        <v>843</v>
      </c>
      <c r="HA12" s="16" t="s">
        <v>843</v>
      </c>
      <c r="HB12" s="16" t="s">
        <v>843</v>
      </c>
      <c r="HC12" s="16" t="s">
        <v>843</v>
      </c>
      <c r="HD12" s="16" t="s">
        <v>843</v>
      </c>
      <c r="HE12" s="16" t="s">
        <v>843</v>
      </c>
      <c r="HF12" s="16" t="s">
        <v>843</v>
      </c>
      <c r="HH12" s="16" t="s">
        <v>5456</v>
      </c>
      <c r="HK12" s="16" t="s">
        <v>865</v>
      </c>
      <c r="HM12" s="16" t="s">
        <v>865</v>
      </c>
      <c r="HZ12" s="16" t="s">
        <v>7944</v>
      </c>
      <c r="KE12" s="16" t="s">
        <v>5585</v>
      </c>
      <c r="KG12" s="16" t="s">
        <v>7015</v>
      </c>
      <c r="KH12" s="16" t="s">
        <v>7033</v>
      </c>
      <c r="KI12" s="16" t="s">
        <v>865</v>
      </c>
      <c r="LG12" s="16" t="s">
        <v>867</v>
      </c>
      <c r="LH12" s="16" t="s">
        <v>867</v>
      </c>
      <c r="LI12" s="16" t="s">
        <v>867</v>
      </c>
      <c r="LJ12" s="16" t="s">
        <v>867</v>
      </c>
      <c r="LK12" s="16" t="s">
        <v>867</v>
      </c>
      <c r="LL12" s="16" t="s">
        <v>5660</v>
      </c>
      <c r="LM12" s="16" t="s">
        <v>843</v>
      </c>
      <c r="LN12" s="16" t="s">
        <v>844</v>
      </c>
      <c r="LO12" s="16" t="s">
        <v>843</v>
      </c>
      <c r="LP12" s="16" t="s">
        <v>843</v>
      </c>
      <c r="LQ12" s="16" t="s">
        <v>843</v>
      </c>
      <c r="LR12" s="16" t="s">
        <v>843</v>
      </c>
      <c r="LS12" s="16" t="s">
        <v>843</v>
      </c>
      <c r="LT12" s="16" t="s">
        <v>843</v>
      </c>
      <c r="LU12" s="16" t="s">
        <v>843</v>
      </c>
      <c r="LV12" s="16" t="s">
        <v>843</v>
      </c>
      <c r="LW12" s="16" t="s">
        <v>843</v>
      </c>
      <c r="LX12" s="16" t="s">
        <v>843</v>
      </c>
      <c r="LY12" s="16" t="s">
        <v>843</v>
      </c>
      <c r="LZ12" s="16" t="s">
        <v>843</v>
      </c>
      <c r="MA12" s="16" t="s">
        <v>843</v>
      </c>
      <c r="MC12" s="16" t="s">
        <v>5694</v>
      </c>
      <c r="MD12" s="16" t="s">
        <v>844</v>
      </c>
      <c r="ME12" s="16" t="s">
        <v>843</v>
      </c>
      <c r="MF12" s="16" t="s">
        <v>843</v>
      </c>
      <c r="MG12" s="16" t="s">
        <v>843</v>
      </c>
      <c r="MH12" s="16" t="s">
        <v>843</v>
      </c>
      <c r="MI12" s="16" t="s">
        <v>843</v>
      </c>
      <c r="MJ12" s="16" t="s">
        <v>843</v>
      </c>
      <c r="MK12" s="16" t="s">
        <v>843</v>
      </c>
      <c r="ML12" s="16" t="s">
        <v>843</v>
      </c>
      <c r="MM12" s="16" t="s">
        <v>843</v>
      </c>
      <c r="MN12" s="16" t="s">
        <v>843</v>
      </c>
      <c r="MO12" s="16" t="s">
        <v>843</v>
      </c>
      <c r="MP12" s="16" t="s">
        <v>843</v>
      </c>
      <c r="MQ12" s="16" t="s">
        <v>843</v>
      </c>
      <c r="MR12" s="16" t="s">
        <v>843</v>
      </c>
      <c r="MS12" s="16" t="s">
        <v>843</v>
      </c>
      <c r="MT12" s="16" t="s">
        <v>843</v>
      </c>
      <c r="MU12" s="16" t="s">
        <v>843</v>
      </c>
      <c r="MV12" s="16" t="s">
        <v>843</v>
      </c>
      <c r="OK12" s="16" t="s">
        <v>5737</v>
      </c>
      <c r="OL12" s="16" t="s">
        <v>843</v>
      </c>
      <c r="OM12" s="16" t="s">
        <v>843</v>
      </c>
      <c r="ON12" s="16" t="s">
        <v>843</v>
      </c>
      <c r="OO12" s="16" t="s">
        <v>843</v>
      </c>
      <c r="OP12" s="16" t="s">
        <v>843</v>
      </c>
      <c r="OQ12" s="16" t="s">
        <v>843</v>
      </c>
      <c r="OR12" s="16" t="s">
        <v>843</v>
      </c>
      <c r="OS12" s="16" t="s">
        <v>843</v>
      </c>
      <c r="OT12" s="16" t="s">
        <v>844</v>
      </c>
      <c r="OU12" s="16" t="s">
        <v>843</v>
      </c>
      <c r="OV12" s="16" t="s">
        <v>843</v>
      </c>
      <c r="OW12" s="16" t="s">
        <v>843</v>
      </c>
      <c r="OX12" s="16" t="s">
        <v>843</v>
      </c>
      <c r="OY12" s="16" t="s">
        <v>843</v>
      </c>
      <c r="OZ12" s="16" t="s">
        <v>843</v>
      </c>
      <c r="PA12" s="16" t="s">
        <v>843</v>
      </c>
      <c r="PC12" s="16" t="s">
        <v>865</v>
      </c>
      <c r="PD12" s="16" t="s">
        <v>865</v>
      </c>
      <c r="PY12" s="16" t="s">
        <v>865</v>
      </c>
      <c r="QP12" s="16" t="s">
        <v>865</v>
      </c>
      <c r="QR12" s="16" t="s">
        <v>865</v>
      </c>
      <c r="QT12" s="16" t="s">
        <v>867</v>
      </c>
      <c r="QV12" s="16" t="s">
        <v>865</v>
      </c>
      <c r="QX12" s="16" t="s">
        <v>865</v>
      </c>
      <c r="QY12" s="16" t="s">
        <v>867</v>
      </c>
      <c r="RD12" s="16" t="s">
        <v>865</v>
      </c>
      <c r="RF12" s="16" t="s">
        <v>865</v>
      </c>
      <c r="RH12" s="16" t="s">
        <v>865</v>
      </c>
      <c r="RJ12" s="16" t="s">
        <v>865</v>
      </c>
      <c r="RN12" s="16" t="s">
        <v>7720</v>
      </c>
      <c r="RP12" s="16" t="s">
        <v>867</v>
      </c>
      <c r="RR12" s="16" t="s">
        <v>867</v>
      </c>
      <c r="RT12" s="16" t="s">
        <v>867</v>
      </c>
      <c r="RV12" s="16" t="s">
        <v>7720</v>
      </c>
      <c r="RX12" s="16" t="s">
        <v>7720</v>
      </c>
      <c r="RZ12" s="16" t="s">
        <v>7720</v>
      </c>
      <c r="SQ12" s="16" t="s">
        <v>865</v>
      </c>
      <c r="SS12" s="16" t="s">
        <v>7296</v>
      </c>
      <c r="ST12" s="16" t="s">
        <v>7764</v>
      </c>
      <c r="TN12" s="16">
        <v>3000</v>
      </c>
      <c r="TO12" s="16">
        <v>0</v>
      </c>
      <c r="TP12" s="16">
        <v>1000</v>
      </c>
      <c r="TQ12" s="16">
        <v>1000</v>
      </c>
      <c r="TR12" s="16">
        <v>100</v>
      </c>
      <c r="TS12" s="16">
        <v>200</v>
      </c>
      <c r="TT12" s="16">
        <v>0</v>
      </c>
      <c r="TU12" s="16">
        <v>300</v>
      </c>
      <c r="TV12" s="16">
        <v>0</v>
      </c>
      <c r="TW12" s="16">
        <v>0</v>
      </c>
      <c r="TX12" s="16">
        <v>300</v>
      </c>
      <c r="TZ12" s="16" t="s">
        <v>7364</v>
      </c>
      <c r="UA12" s="16" t="s">
        <v>8715</v>
      </c>
      <c r="UB12" s="16">
        <v>0</v>
      </c>
      <c r="UC12" s="16" t="s">
        <v>843</v>
      </c>
      <c r="UD12" s="16" t="s">
        <v>843</v>
      </c>
      <c r="UE12" s="16" t="s">
        <v>844</v>
      </c>
      <c r="UF12" s="16" t="s">
        <v>844</v>
      </c>
      <c r="UG12" s="16" t="s">
        <v>843</v>
      </c>
      <c r="UH12" s="16" t="s">
        <v>843</v>
      </c>
      <c r="VK12" s="16" t="s">
        <v>6102</v>
      </c>
      <c r="VL12" s="16" t="s">
        <v>843</v>
      </c>
      <c r="VM12" s="16" t="s">
        <v>843</v>
      </c>
      <c r="VN12" s="16" t="s">
        <v>843</v>
      </c>
      <c r="VO12" s="16" t="s">
        <v>843</v>
      </c>
      <c r="VP12" s="16" t="s">
        <v>844</v>
      </c>
      <c r="VQ12" s="16" t="s">
        <v>843</v>
      </c>
      <c r="VR12" s="16" t="s">
        <v>843</v>
      </c>
      <c r="VS12" s="16" t="s">
        <v>843</v>
      </c>
      <c r="VT12" s="16" t="s">
        <v>843</v>
      </c>
      <c r="VV12" s="16">
        <v>4000</v>
      </c>
      <c r="VX12" s="16" t="s">
        <v>8809</v>
      </c>
      <c r="VY12" s="16" t="s">
        <v>844</v>
      </c>
      <c r="VZ12" s="16" t="s">
        <v>843</v>
      </c>
      <c r="WA12" s="16" t="s">
        <v>843</v>
      </c>
      <c r="WB12" s="16" t="s">
        <v>844</v>
      </c>
      <c r="WC12" s="16" t="s">
        <v>843</v>
      </c>
      <c r="WD12" s="16" t="s">
        <v>843</v>
      </c>
      <c r="WE12" s="16" t="s">
        <v>843</v>
      </c>
      <c r="WF12" s="16" t="s">
        <v>843</v>
      </c>
      <c r="WH12" s="16">
        <v>4875</v>
      </c>
      <c r="WO12" s="16" t="s">
        <v>6923</v>
      </c>
      <c r="YN12" s="16" t="s">
        <v>7040</v>
      </c>
      <c r="YP12" s="16" t="s">
        <v>864</v>
      </c>
      <c r="YR12" s="16" t="s">
        <v>8810</v>
      </c>
      <c r="YS12" s="16" t="s">
        <v>8811</v>
      </c>
      <c r="YT12" s="16" t="s">
        <v>8694</v>
      </c>
      <c r="YU12" s="16" t="s">
        <v>8812</v>
      </c>
      <c r="YV12" s="16" t="s">
        <v>8696</v>
      </c>
      <c r="YW12" s="16" t="s">
        <v>844</v>
      </c>
      <c r="YX12" s="16" t="s">
        <v>8696</v>
      </c>
      <c r="YY12" s="16" t="s">
        <v>843</v>
      </c>
      <c r="YZ12" s="16" t="s">
        <v>843</v>
      </c>
      <c r="ZA12" s="16" t="s">
        <v>8813</v>
      </c>
      <c r="ZB12" s="16">
        <v>5625</v>
      </c>
      <c r="ZC12" s="16" t="s">
        <v>8814</v>
      </c>
      <c r="ZD12" s="16" t="s">
        <v>843</v>
      </c>
      <c r="ZE12" s="16" t="s">
        <v>8787</v>
      </c>
      <c r="ZF12" s="16" t="s">
        <v>8804</v>
      </c>
      <c r="ZG12" s="16" t="s">
        <v>8701</v>
      </c>
      <c r="ZH12" s="16" t="s">
        <v>8699</v>
      </c>
      <c r="ZI12" s="16" t="s">
        <v>8804</v>
      </c>
      <c r="ZJ12" s="16" t="s">
        <v>843</v>
      </c>
      <c r="ZK12" s="16" t="s">
        <v>843</v>
      </c>
      <c r="ZL12" s="16" t="s">
        <v>8723</v>
      </c>
      <c r="ZM12" s="16" t="s">
        <v>843</v>
      </c>
      <c r="ZN12" s="16" t="s">
        <v>8815</v>
      </c>
      <c r="ZO12" s="16" t="s">
        <v>487</v>
      </c>
      <c r="ZP12" s="16" t="s">
        <v>487</v>
      </c>
      <c r="ZQ12" s="16" t="s">
        <v>486</v>
      </c>
      <c r="ZR12" s="16" t="s">
        <v>486</v>
      </c>
      <c r="ZS12" s="16" t="s">
        <v>844</v>
      </c>
      <c r="ZT12" s="16" t="s">
        <v>8705</v>
      </c>
      <c r="ZU12" s="16" t="s">
        <v>8706</v>
      </c>
      <c r="ZV12" s="16" t="s">
        <v>487</v>
      </c>
      <c r="ZW12" s="16" t="s">
        <v>844</v>
      </c>
      <c r="ZX12" s="16" t="s">
        <v>844</v>
      </c>
      <c r="ZY12" s="16" t="s">
        <v>8732</v>
      </c>
      <c r="ZZ12" s="16" t="s">
        <v>843</v>
      </c>
      <c r="AAA12" s="16" t="s">
        <v>844</v>
      </c>
      <c r="AAB12" s="16" t="s">
        <v>843</v>
      </c>
      <c r="AAC12" s="16">
        <v>0</v>
      </c>
      <c r="AAD12" s="16" t="s">
        <v>1056</v>
      </c>
      <c r="AAE12" s="16" t="s">
        <v>843</v>
      </c>
      <c r="AAF12" s="16" t="s">
        <v>843</v>
      </c>
      <c r="AAG12" s="16" t="s">
        <v>843</v>
      </c>
      <c r="AAH12" s="16" t="s">
        <v>843</v>
      </c>
      <c r="AAI12" s="16" t="s">
        <v>844</v>
      </c>
      <c r="AAJ12" s="16" t="s">
        <v>615</v>
      </c>
      <c r="AAK12" s="16" t="s">
        <v>633</v>
      </c>
      <c r="AAL12" s="16" t="s">
        <v>904</v>
      </c>
      <c r="AAM12" s="16" t="s">
        <v>663</v>
      </c>
      <c r="AAN12" s="16" t="s">
        <v>8707</v>
      </c>
      <c r="AAO12" s="16" t="s">
        <v>1019</v>
      </c>
      <c r="AAP12" s="16" t="s">
        <v>8708</v>
      </c>
      <c r="AAQ12" s="16" t="s">
        <v>8816</v>
      </c>
      <c r="AAS12" s="16">
        <v>6752.93</v>
      </c>
      <c r="AAT12" s="16" t="s">
        <v>782</v>
      </c>
      <c r="AAU12" s="16" t="s">
        <v>782</v>
      </c>
      <c r="AAV12" s="16" t="s">
        <v>782</v>
      </c>
      <c r="AAW12" s="16" t="s">
        <v>782</v>
      </c>
      <c r="AAX12" s="16" t="s">
        <v>843</v>
      </c>
      <c r="AAY12" s="16" t="s">
        <v>8710</v>
      </c>
      <c r="AAZ12" s="16" t="s">
        <v>782</v>
      </c>
      <c r="ABA12" s="16" t="s">
        <v>783</v>
      </c>
      <c r="ABB12" s="16" t="s">
        <v>783</v>
      </c>
      <c r="ABC12" s="16" t="s">
        <v>783</v>
      </c>
      <c r="ABD12" s="16" t="s">
        <v>783</v>
      </c>
      <c r="ABE12" s="16" t="s">
        <v>783</v>
      </c>
      <c r="ABF12" s="16" t="s">
        <v>782</v>
      </c>
      <c r="ABG12" s="16" t="s">
        <v>782</v>
      </c>
      <c r="ABH12" s="16" t="s">
        <v>782</v>
      </c>
      <c r="ABI12" s="16" t="s">
        <v>783</v>
      </c>
      <c r="ABJ12" s="16" t="s">
        <v>783</v>
      </c>
      <c r="ABK12" s="16" t="s">
        <v>783</v>
      </c>
      <c r="ABL12" s="16" t="s">
        <v>8785</v>
      </c>
      <c r="ABM12" s="16" t="s">
        <v>843</v>
      </c>
      <c r="ABN12" s="16" t="s">
        <v>1033</v>
      </c>
      <c r="ABP12" s="16" t="s">
        <v>972</v>
      </c>
      <c r="ABQ12" s="16" t="s">
        <v>4300</v>
      </c>
      <c r="ABR12" s="16" t="s">
        <v>470</v>
      </c>
      <c r="ABS12" s="16" t="s">
        <v>457</v>
      </c>
      <c r="ABT12" s="16" t="s">
        <v>8732</v>
      </c>
      <c r="ABU12" s="16" t="s">
        <v>1056</v>
      </c>
      <c r="ABV12" s="16" t="s">
        <v>487</v>
      </c>
      <c r="ABW12" s="16" t="s">
        <v>486</v>
      </c>
      <c r="ABX12" s="16" t="s">
        <v>892</v>
      </c>
      <c r="ABY12" s="16" t="s">
        <v>486</v>
      </c>
      <c r="ABZ12" s="16" t="s">
        <v>486</v>
      </c>
      <c r="ACA12" s="16" t="s">
        <v>761</v>
      </c>
      <c r="ACB12" s="16" t="s">
        <v>774</v>
      </c>
      <c r="ACC12" s="16" t="s">
        <v>737</v>
      </c>
      <c r="ACD12" s="16" t="s">
        <v>486</v>
      </c>
      <c r="ACE12" s="16" t="s">
        <v>486</v>
      </c>
      <c r="ACG12" s="16" t="s">
        <v>1014</v>
      </c>
      <c r="ACH12" s="16" t="s">
        <v>1009</v>
      </c>
      <c r="ACI12" s="16" t="s">
        <v>462</v>
      </c>
      <c r="ACJ12" s="16">
        <v>1.1910000000000001</v>
      </c>
      <c r="ACK12" s="16" t="s">
        <v>478</v>
      </c>
      <c r="ACL12" s="16" t="s">
        <v>740</v>
      </c>
      <c r="ACM12" s="16" t="s">
        <v>1190</v>
      </c>
      <c r="ACN12" s="16" t="s">
        <v>1169</v>
      </c>
      <c r="ACO12" s="16" t="s">
        <v>1856</v>
      </c>
      <c r="ACP12" s="16">
        <v>4875</v>
      </c>
      <c r="ACQ12" s="16" t="s">
        <v>1202</v>
      </c>
      <c r="ACR12" s="16" t="s">
        <v>1644</v>
      </c>
      <c r="ACS12" s="16" t="s">
        <v>669</v>
      </c>
      <c r="ACT12" s="16" t="s">
        <v>1522</v>
      </c>
      <c r="ACU12" s="16" t="s">
        <v>833</v>
      </c>
      <c r="ACV12" s="16" t="s">
        <v>8711</v>
      </c>
      <c r="ACW12" s="16" t="s">
        <v>878</v>
      </c>
      <c r="ACX12" s="16" t="s">
        <v>1916</v>
      </c>
      <c r="ACY12" s="16" t="s">
        <v>1947</v>
      </c>
      <c r="ACZ12" s="16">
        <v>1</v>
      </c>
      <c r="ADA12" s="16">
        <v>1</v>
      </c>
      <c r="ADB12" s="16">
        <v>1</v>
      </c>
      <c r="ADC12" s="16">
        <v>1</v>
      </c>
      <c r="ADD12" s="16">
        <v>1</v>
      </c>
      <c r="ADE12" s="16" t="s">
        <v>8712</v>
      </c>
      <c r="ADF12" s="16">
        <v>0</v>
      </c>
      <c r="ADG12" s="16" t="s">
        <v>486</v>
      </c>
      <c r="ADH12" s="16">
        <v>3</v>
      </c>
      <c r="ADI12" s="16" t="s">
        <v>486</v>
      </c>
      <c r="ADJ12" s="16" t="s">
        <v>1743</v>
      </c>
      <c r="ADK12" s="16" t="s">
        <v>13194</v>
      </c>
      <c r="ADL12" s="16" t="s">
        <v>1764</v>
      </c>
      <c r="ADM12" s="16" t="s">
        <v>13195</v>
      </c>
      <c r="ADN12" s="16" t="s">
        <v>13196</v>
      </c>
      <c r="ADO12" s="16" t="s">
        <v>13197</v>
      </c>
      <c r="ADP12" s="16" t="s">
        <v>13196</v>
      </c>
      <c r="ADQ12" s="16" t="s">
        <v>13194</v>
      </c>
      <c r="ADR12" s="16" t="s">
        <v>13194</v>
      </c>
      <c r="ADS12" s="16" t="s">
        <v>13196</v>
      </c>
      <c r="ADU12" s="16" t="s">
        <v>8817</v>
      </c>
      <c r="ADW12" s="16" t="s">
        <v>8729</v>
      </c>
      <c r="ADY12" s="16" t="s">
        <v>1062</v>
      </c>
      <c r="AEA12" s="16">
        <v>5625</v>
      </c>
      <c r="AEC12" s="16" t="s">
        <v>1062</v>
      </c>
      <c r="AED12" s="16">
        <v>2250.98</v>
      </c>
      <c r="AEE12" s="16" t="s">
        <v>952</v>
      </c>
      <c r="AEG12" s="16">
        <v>8875</v>
      </c>
      <c r="AEI12" s="16">
        <v>1000</v>
      </c>
      <c r="AEK12" s="16">
        <v>333.33</v>
      </c>
      <c r="AEL12" s="16">
        <v>333.33</v>
      </c>
      <c r="AEN12" s="16">
        <v>33.33</v>
      </c>
      <c r="AEO12" s="16">
        <v>66.67</v>
      </c>
      <c r="AEP12" s="16">
        <v>100</v>
      </c>
    </row>
    <row r="13" spans="1:823" x14ac:dyDescent="0.25">
      <c r="A13" s="30">
        <v>45800</v>
      </c>
      <c r="B13" s="16" t="s">
        <v>8818</v>
      </c>
      <c r="C13" s="16" t="s">
        <v>867</v>
      </c>
      <c r="D13" s="16" t="s">
        <v>867</v>
      </c>
      <c r="E13" s="16">
        <v>49</v>
      </c>
      <c r="F13" s="16" t="s">
        <v>8153</v>
      </c>
      <c r="G13" s="16" t="s">
        <v>4113</v>
      </c>
      <c r="I13" s="16" t="s">
        <v>4174</v>
      </c>
      <c r="Z13" s="16" t="s">
        <v>993</v>
      </c>
      <c r="AA13" s="16" t="s">
        <v>470</v>
      </c>
      <c r="AB13" s="16">
        <v>1</v>
      </c>
      <c r="AC13" s="16" t="s">
        <v>844</v>
      </c>
      <c r="AD13" s="16" t="s">
        <v>843</v>
      </c>
      <c r="AE13" s="16" t="s">
        <v>843</v>
      </c>
      <c r="AF13" s="16" t="s">
        <v>844</v>
      </c>
      <c r="AG13" s="16" t="s">
        <v>843</v>
      </c>
      <c r="AH13" s="16" t="s">
        <v>844</v>
      </c>
      <c r="AI13" s="16" t="s">
        <v>843</v>
      </c>
      <c r="AJ13" s="16" t="s">
        <v>843</v>
      </c>
      <c r="AK13" s="16" t="s">
        <v>843</v>
      </c>
      <c r="AM13" s="16" t="s">
        <v>737</v>
      </c>
      <c r="AN13" s="16" t="s">
        <v>761</v>
      </c>
      <c r="AP13" s="16" t="s">
        <v>768</v>
      </c>
      <c r="AR13" s="16" t="s">
        <v>6910</v>
      </c>
      <c r="BB13" s="16">
        <v>4</v>
      </c>
      <c r="BC13" s="16" t="s">
        <v>7875</v>
      </c>
      <c r="BE13" s="16" t="s">
        <v>5098</v>
      </c>
      <c r="BV13" s="16" t="s">
        <v>4433</v>
      </c>
      <c r="BW13" s="16" t="s">
        <v>844</v>
      </c>
      <c r="BX13" s="16" t="s">
        <v>843</v>
      </c>
      <c r="BY13" s="16" t="s">
        <v>843</v>
      </c>
      <c r="BZ13" s="16" t="s">
        <v>843</v>
      </c>
      <c r="CA13" s="16" t="s">
        <v>843</v>
      </c>
      <c r="CB13" s="16" t="s">
        <v>843</v>
      </c>
      <c r="CC13" s="16" t="s">
        <v>843</v>
      </c>
      <c r="CD13" s="16" t="s">
        <v>843</v>
      </c>
      <c r="CE13" s="16" t="s">
        <v>843</v>
      </c>
      <c r="CF13" s="16" t="s">
        <v>843</v>
      </c>
      <c r="CG13" s="16" t="s">
        <v>843</v>
      </c>
      <c r="CH13" s="16" t="s">
        <v>843</v>
      </c>
      <c r="CI13" s="16" t="s">
        <v>843</v>
      </c>
      <c r="CJ13" s="16" t="s">
        <v>843</v>
      </c>
      <c r="CK13" s="16" t="s">
        <v>843</v>
      </c>
      <c r="CP13" s="16" t="s">
        <v>865</v>
      </c>
      <c r="DX13" s="16" t="s">
        <v>7842</v>
      </c>
      <c r="DY13" s="16" t="s">
        <v>867</v>
      </c>
      <c r="GC13" s="16" t="s">
        <v>5333</v>
      </c>
      <c r="GF13" s="16" t="s">
        <v>867</v>
      </c>
      <c r="GG13" s="16" t="s">
        <v>867</v>
      </c>
      <c r="GV13" s="16" t="s">
        <v>8819</v>
      </c>
      <c r="GW13" s="16" t="s">
        <v>844</v>
      </c>
      <c r="GX13" s="16" t="s">
        <v>844</v>
      </c>
      <c r="GY13" s="16" t="s">
        <v>843</v>
      </c>
      <c r="GZ13" s="16" t="s">
        <v>844</v>
      </c>
      <c r="HA13" s="16" t="s">
        <v>843</v>
      </c>
      <c r="HB13" s="16" t="s">
        <v>844</v>
      </c>
      <c r="HC13" s="16" t="s">
        <v>843</v>
      </c>
      <c r="HD13" s="16" t="s">
        <v>843</v>
      </c>
      <c r="HE13" s="16" t="s">
        <v>843</v>
      </c>
      <c r="HF13" s="16" t="s">
        <v>843</v>
      </c>
      <c r="HH13" s="16" t="s">
        <v>5456</v>
      </c>
      <c r="HK13" s="16" t="s">
        <v>865</v>
      </c>
      <c r="HM13" s="16" t="s">
        <v>865</v>
      </c>
      <c r="HZ13" s="16" t="s">
        <v>7944</v>
      </c>
      <c r="KE13" s="16" t="s">
        <v>5582</v>
      </c>
      <c r="KG13" s="16" t="s">
        <v>7026</v>
      </c>
      <c r="KH13" s="16" t="s">
        <v>7033</v>
      </c>
      <c r="KI13" s="16" t="s">
        <v>867</v>
      </c>
      <c r="KJ13" s="16" t="s">
        <v>8796</v>
      </c>
      <c r="KK13" s="16" t="s">
        <v>843</v>
      </c>
      <c r="KL13" s="16" t="s">
        <v>843</v>
      </c>
      <c r="KM13" s="16" t="s">
        <v>844</v>
      </c>
      <c r="KN13" s="16" t="s">
        <v>843</v>
      </c>
      <c r="KO13" s="16" t="s">
        <v>844</v>
      </c>
      <c r="KP13" s="16" t="s">
        <v>843</v>
      </c>
      <c r="KQ13" s="16" t="s">
        <v>843</v>
      </c>
      <c r="LG13" s="16" t="s">
        <v>867</v>
      </c>
      <c r="LH13" s="16" t="s">
        <v>865</v>
      </c>
      <c r="LI13" s="16" t="s">
        <v>867</v>
      </c>
      <c r="LJ13" s="16" t="s">
        <v>867</v>
      </c>
      <c r="LK13" s="16" t="s">
        <v>865</v>
      </c>
      <c r="LL13" s="16" t="s">
        <v>8820</v>
      </c>
      <c r="LM13" s="16" t="s">
        <v>844</v>
      </c>
      <c r="LN13" s="16" t="s">
        <v>844</v>
      </c>
      <c r="LO13" s="16" t="s">
        <v>844</v>
      </c>
      <c r="LP13" s="16" t="s">
        <v>844</v>
      </c>
      <c r="LQ13" s="16" t="s">
        <v>844</v>
      </c>
      <c r="LR13" s="16" t="s">
        <v>843</v>
      </c>
      <c r="LS13" s="16" t="s">
        <v>843</v>
      </c>
      <c r="LT13" s="16" t="s">
        <v>843</v>
      </c>
      <c r="LU13" s="16" t="s">
        <v>843</v>
      </c>
      <c r="LV13" s="16" t="s">
        <v>843</v>
      </c>
      <c r="LW13" s="16" t="s">
        <v>843</v>
      </c>
      <c r="LX13" s="16" t="s">
        <v>843</v>
      </c>
      <c r="LY13" s="16" t="s">
        <v>843</v>
      </c>
      <c r="LZ13" s="16" t="s">
        <v>843</v>
      </c>
      <c r="MA13" s="16" t="s">
        <v>843</v>
      </c>
      <c r="MC13" s="16" t="s">
        <v>5694</v>
      </c>
      <c r="MD13" s="16" t="s">
        <v>844</v>
      </c>
      <c r="ME13" s="16" t="s">
        <v>843</v>
      </c>
      <c r="MF13" s="16" t="s">
        <v>843</v>
      </c>
      <c r="MG13" s="16" t="s">
        <v>843</v>
      </c>
      <c r="MH13" s="16" t="s">
        <v>843</v>
      </c>
      <c r="MI13" s="16" t="s">
        <v>843</v>
      </c>
      <c r="MJ13" s="16" t="s">
        <v>843</v>
      </c>
      <c r="MK13" s="16" t="s">
        <v>843</v>
      </c>
      <c r="ML13" s="16" t="s">
        <v>843</v>
      </c>
      <c r="MM13" s="16" t="s">
        <v>843</v>
      </c>
      <c r="MN13" s="16" t="s">
        <v>843</v>
      </c>
      <c r="MO13" s="16" t="s">
        <v>843</v>
      </c>
      <c r="MP13" s="16" t="s">
        <v>843</v>
      </c>
      <c r="MQ13" s="16" t="s">
        <v>843</v>
      </c>
      <c r="MR13" s="16" t="s">
        <v>843</v>
      </c>
      <c r="MS13" s="16" t="s">
        <v>843</v>
      </c>
      <c r="MT13" s="16" t="s">
        <v>843</v>
      </c>
      <c r="MU13" s="16" t="s">
        <v>843</v>
      </c>
      <c r="MV13" s="16" t="s">
        <v>843</v>
      </c>
      <c r="PC13" s="16" t="s">
        <v>865</v>
      </c>
      <c r="PD13" s="16" t="s">
        <v>865</v>
      </c>
      <c r="PY13" s="16" t="s">
        <v>865</v>
      </c>
      <c r="QP13" s="16" t="s">
        <v>865</v>
      </c>
      <c r="QR13" s="16" t="s">
        <v>867</v>
      </c>
      <c r="QT13" s="16" t="s">
        <v>867</v>
      </c>
      <c r="QV13" s="16" t="s">
        <v>865</v>
      </c>
      <c r="QX13" s="16" t="s">
        <v>865</v>
      </c>
      <c r="QY13" s="16" t="s">
        <v>867</v>
      </c>
      <c r="RD13" s="16" t="s">
        <v>7712</v>
      </c>
      <c r="RF13" s="16" t="s">
        <v>865</v>
      </c>
      <c r="RH13" s="16" t="s">
        <v>4216</v>
      </c>
      <c r="RJ13" s="16" t="s">
        <v>865</v>
      </c>
      <c r="RN13" s="16" t="s">
        <v>7724</v>
      </c>
      <c r="RP13" s="16" t="s">
        <v>867</v>
      </c>
      <c r="RR13" s="16" t="s">
        <v>867</v>
      </c>
      <c r="RT13" s="16" t="s">
        <v>867</v>
      </c>
      <c r="RV13" s="16" t="s">
        <v>7720</v>
      </c>
      <c r="RX13" s="16" t="s">
        <v>7720</v>
      </c>
      <c r="RZ13" s="16" t="s">
        <v>7720</v>
      </c>
      <c r="SQ13" s="16" t="s">
        <v>865</v>
      </c>
      <c r="SS13" s="16" t="s">
        <v>7308</v>
      </c>
      <c r="ST13" s="16" t="s">
        <v>7758</v>
      </c>
      <c r="TN13" s="16">
        <v>3000</v>
      </c>
      <c r="TO13" s="16">
        <v>6000</v>
      </c>
      <c r="TP13" s="16">
        <v>2000</v>
      </c>
      <c r="TQ13" s="16">
        <v>0</v>
      </c>
      <c r="TR13" s="16">
        <v>1000</v>
      </c>
      <c r="TS13" s="16">
        <v>800</v>
      </c>
      <c r="TT13" s="16">
        <v>0</v>
      </c>
      <c r="TU13" s="16">
        <v>900</v>
      </c>
      <c r="TV13" s="16">
        <v>500</v>
      </c>
      <c r="TW13" s="16">
        <v>12000</v>
      </c>
      <c r="TX13" s="16">
        <v>0</v>
      </c>
      <c r="TZ13" s="16" t="s">
        <v>7364</v>
      </c>
      <c r="UA13" s="16" t="s">
        <v>5941</v>
      </c>
      <c r="UB13" s="16">
        <v>0</v>
      </c>
      <c r="UC13" s="16" t="s">
        <v>844</v>
      </c>
      <c r="UD13" s="16" t="s">
        <v>843</v>
      </c>
      <c r="UE13" s="16" t="s">
        <v>843</v>
      </c>
      <c r="UF13" s="16" t="s">
        <v>843</v>
      </c>
      <c r="UG13" s="16" t="s">
        <v>843</v>
      </c>
      <c r="UH13" s="16" t="s">
        <v>843</v>
      </c>
      <c r="UL13" s="16">
        <v>4000</v>
      </c>
      <c r="WO13" s="16" t="s">
        <v>6920</v>
      </c>
      <c r="XD13" s="16" t="s">
        <v>6975</v>
      </c>
      <c r="XE13" s="16" t="s">
        <v>843</v>
      </c>
      <c r="XF13" s="16" t="s">
        <v>843</v>
      </c>
      <c r="XG13" s="16" t="s">
        <v>844</v>
      </c>
      <c r="XH13" s="16" t="s">
        <v>843</v>
      </c>
      <c r="XI13" s="16" t="s">
        <v>843</v>
      </c>
      <c r="XJ13" s="16" t="s">
        <v>843</v>
      </c>
      <c r="XK13" s="16" t="s">
        <v>843</v>
      </c>
      <c r="XL13" s="16" t="s">
        <v>843</v>
      </c>
      <c r="XM13" s="16" t="s">
        <v>843</v>
      </c>
      <c r="XN13" s="16" t="s">
        <v>843</v>
      </c>
      <c r="XO13" s="16" t="s">
        <v>843</v>
      </c>
      <c r="XP13" s="16" t="s">
        <v>843</v>
      </c>
      <c r="XQ13" s="16" t="s">
        <v>843</v>
      </c>
      <c r="YF13" s="16" t="s">
        <v>865</v>
      </c>
      <c r="YN13" s="16" t="s">
        <v>7040</v>
      </c>
      <c r="YP13" s="16" t="s">
        <v>7987</v>
      </c>
      <c r="YR13" s="16" t="s">
        <v>8821</v>
      </c>
      <c r="YS13" s="16" t="s">
        <v>8822</v>
      </c>
      <c r="YT13" s="16" t="s">
        <v>8694</v>
      </c>
      <c r="YU13" s="16" t="s">
        <v>8823</v>
      </c>
      <c r="YV13" s="16" t="s">
        <v>8696</v>
      </c>
      <c r="YW13" s="16" t="s">
        <v>844</v>
      </c>
      <c r="YX13" s="16" t="s">
        <v>8696</v>
      </c>
      <c r="YY13" s="16" t="s">
        <v>8824</v>
      </c>
      <c r="YZ13" s="16" t="s">
        <v>8748</v>
      </c>
      <c r="ZA13" s="16" t="s">
        <v>843</v>
      </c>
      <c r="ZB13" s="16">
        <v>15783.33</v>
      </c>
      <c r="ZC13" s="16" t="s">
        <v>8825</v>
      </c>
      <c r="ZD13" s="16" t="s">
        <v>8826</v>
      </c>
      <c r="ZE13" s="16" t="s">
        <v>8824</v>
      </c>
      <c r="ZF13" s="16" t="s">
        <v>8700</v>
      </c>
      <c r="ZG13" s="16" t="s">
        <v>8739</v>
      </c>
      <c r="ZH13" s="16" t="s">
        <v>8723</v>
      </c>
      <c r="ZI13" s="16" t="s">
        <v>8779</v>
      </c>
      <c r="ZJ13" s="16" t="s">
        <v>843</v>
      </c>
      <c r="ZK13" s="16" t="s">
        <v>8779</v>
      </c>
      <c r="ZL13" s="16" t="s">
        <v>8739</v>
      </c>
      <c r="ZM13" s="16" t="s">
        <v>843</v>
      </c>
      <c r="ZN13" s="16" t="s">
        <v>8755</v>
      </c>
      <c r="ZO13" s="16" t="s">
        <v>487</v>
      </c>
      <c r="ZP13" s="16" t="s">
        <v>487</v>
      </c>
      <c r="ZQ13" s="16" t="s">
        <v>486</v>
      </c>
      <c r="ZR13" s="16" t="s">
        <v>486</v>
      </c>
      <c r="ZS13" s="16" t="s">
        <v>8738</v>
      </c>
      <c r="ZT13" s="16" t="s">
        <v>8705</v>
      </c>
      <c r="ZU13" s="16" t="s">
        <v>8706</v>
      </c>
      <c r="ZV13" s="16" t="s">
        <v>487</v>
      </c>
      <c r="ZW13" s="16" t="s">
        <v>843</v>
      </c>
      <c r="ZX13" s="16" t="s">
        <v>844</v>
      </c>
      <c r="ZY13" s="16" t="s">
        <v>844</v>
      </c>
      <c r="ZZ13" s="16" t="s">
        <v>843</v>
      </c>
      <c r="AAA13" s="16" t="s">
        <v>843</v>
      </c>
      <c r="AAB13" s="16" t="s">
        <v>843</v>
      </c>
      <c r="AAC13" s="16">
        <v>1</v>
      </c>
      <c r="AAD13" s="16" t="s">
        <v>844</v>
      </c>
      <c r="AAE13" s="16" t="s">
        <v>843</v>
      </c>
      <c r="AAF13" s="16" t="s">
        <v>843</v>
      </c>
      <c r="AAG13" s="16" t="s">
        <v>843</v>
      </c>
      <c r="AAH13" s="16" t="s">
        <v>843</v>
      </c>
      <c r="AAI13" s="16" t="s">
        <v>843</v>
      </c>
      <c r="AAJ13" s="16" t="s">
        <v>600</v>
      </c>
      <c r="AAK13" s="16" t="s">
        <v>639</v>
      </c>
      <c r="AAL13" s="16" t="s">
        <v>905</v>
      </c>
      <c r="AAM13" s="16" t="s">
        <v>663</v>
      </c>
      <c r="AAN13" s="16" t="s">
        <v>8707</v>
      </c>
      <c r="AAO13" s="16" t="s">
        <v>1019</v>
      </c>
      <c r="AAP13" s="16" t="s">
        <v>8708</v>
      </c>
      <c r="AAS13" s="16">
        <v>4000</v>
      </c>
      <c r="AAT13" s="16" t="s">
        <v>1068</v>
      </c>
      <c r="AAU13" s="16" t="s">
        <v>782</v>
      </c>
      <c r="AAW13" s="16" t="s">
        <v>782</v>
      </c>
      <c r="AAX13" s="16" t="s">
        <v>844</v>
      </c>
      <c r="AAY13" s="16" t="s">
        <v>8727</v>
      </c>
      <c r="AAZ13" s="16" t="s">
        <v>782</v>
      </c>
      <c r="ABA13" s="16" t="s">
        <v>783</v>
      </c>
      <c r="ABB13" s="16" t="s">
        <v>782</v>
      </c>
      <c r="ABC13" s="16" t="s">
        <v>783</v>
      </c>
      <c r="ABD13" s="16" t="s">
        <v>782</v>
      </c>
      <c r="ABE13" s="16" t="s">
        <v>783</v>
      </c>
      <c r="ABF13" s="16" t="s">
        <v>782</v>
      </c>
      <c r="ABG13" s="16" t="s">
        <v>782</v>
      </c>
      <c r="ABH13" s="16" t="s">
        <v>782</v>
      </c>
      <c r="ABI13" s="16" t="s">
        <v>783</v>
      </c>
      <c r="ABJ13" s="16" t="s">
        <v>783</v>
      </c>
      <c r="ABK13" s="16" t="s">
        <v>783</v>
      </c>
      <c r="ABL13" s="16" t="s">
        <v>8728</v>
      </c>
      <c r="ABM13" s="16" t="s">
        <v>843</v>
      </c>
      <c r="ABN13" s="16" t="s">
        <v>1033</v>
      </c>
      <c r="ABO13" s="16" t="s">
        <v>487</v>
      </c>
      <c r="ABP13" s="16" t="s">
        <v>972</v>
      </c>
      <c r="ABQ13" s="16" t="s">
        <v>4324</v>
      </c>
      <c r="ABR13" s="16" t="s">
        <v>470</v>
      </c>
      <c r="ABS13" s="16" t="s">
        <v>451</v>
      </c>
      <c r="ABT13" s="16" t="s">
        <v>844</v>
      </c>
      <c r="ABU13" s="16" t="s">
        <v>844</v>
      </c>
      <c r="ABV13" s="16" t="s">
        <v>487</v>
      </c>
      <c r="ABW13" s="16" t="s">
        <v>486</v>
      </c>
      <c r="ABX13" s="16" t="s">
        <v>892</v>
      </c>
      <c r="ABY13" s="16" t="s">
        <v>486</v>
      </c>
      <c r="ABZ13" s="16" t="s">
        <v>486</v>
      </c>
      <c r="ACA13" s="16" t="s">
        <v>761</v>
      </c>
      <c r="ACB13" s="16" t="s">
        <v>768</v>
      </c>
      <c r="ACC13" s="16" t="s">
        <v>737</v>
      </c>
      <c r="ACD13" s="16" t="s">
        <v>487</v>
      </c>
      <c r="ACE13" s="16" t="s">
        <v>486</v>
      </c>
      <c r="ACG13" s="16" t="s">
        <v>1013</v>
      </c>
      <c r="ACH13" s="16" t="s">
        <v>1009</v>
      </c>
      <c r="ACI13" s="16" t="s">
        <v>462</v>
      </c>
      <c r="ACJ13" s="16">
        <v>1.1910000000000001</v>
      </c>
      <c r="ACK13" s="16" t="s">
        <v>478</v>
      </c>
      <c r="ACL13" s="16" t="s">
        <v>738</v>
      </c>
      <c r="ACM13" s="16" t="s">
        <v>1189</v>
      </c>
      <c r="ACN13" s="16" t="s">
        <v>1169</v>
      </c>
      <c r="ACO13" s="16" t="s">
        <v>1856</v>
      </c>
      <c r="ACQ13" s="16" t="s">
        <v>1201</v>
      </c>
      <c r="ACR13" s="16" t="s">
        <v>1645</v>
      </c>
      <c r="ACS13" s="16" t="s">
        <v>680</v>
      </c>
      <c r="ACT13" s="16" t="s">
        <v>1522</v>
      </c>
      <c r="ACU13" s="16" t="s">
        <v>831</v>
      </c>
      <c r="ACV13" s="16" t="s">
        <v>8756</v>
      </c>
      <c r="ACW13" s="16" t="s">
        <v>451</v>
      </c>
      <c r="ACX13" s="16" t="s">
        <v>1914</v>
      </c>
      <c r="ACY13" s="16" t="s">
        <v>1947</v>
      </c>
      <c r="ACZ13" s="16">
        <v>1</v>
      </c>
      <c r="ADA13" s="16">
        <v>0</v>
      </c>
      <c r="ADB13" s="16">
        <v>1</v>
      </c>
      <c r="ADC13" s="16">
        <v>1</v>
      </c>
      <c r="ADD13" s="16">
        <v>0</v>
      </c>
      <c r="ADE13" s="16" t="s">
        <v>8827</v>
      </c>
      <c r="ADF13" s="16">
        <v>0</v>
      </c>
      <c r="ADG13" s="16" t="s">
        <v>486</v>
      </c>
      <c r="ADH13" s="16">
        <v>1</v>
      </c>
      <c r="ADI13" s="16" t="s">
        <v>486</v>
      </c>
      <c r="ADJ13" s="16" t="s">
        <v>1743</v>
      </c>
      <c r="ADK13" s="16" t="s">
        <v>1750</v>
      </c>
      <c r="ADL13" s="16" t="s">
        <v>1762</v>
      </c>
      <c r="ADM13" s="16" t="s">
        <v>13194</v>
      </c>
      <c r="ADN13" s="16" t="s">
        <v>1764</v>
      </c>
      <c r="ADO13" s="16" t="s">
        <v>1767</v>
      </c>
      <c r="ADP13" s="16" t="s">
        <v>1751</v>
      </c>
      <c r="ADQ13" s="16" t="s">
        <v>13196</v>
      </c>
      <c r="ADR13" s="16" t="s">
        <v>1748</v>
      </c>
      <c r="ADS13" s="16" t="s">
        <v>13194</v>
      </c>
      <c r="ADY13" s="16" t="s">
        <v>1059</v>
      </c>
      <c r="AEB13" s="16">
        <v>15783.333333333299</v>
      </c>
      <c r="AEC13" s="16" t="s">
        <v>1058</v>
      </c>
      <c r="AED13" s="16">
        <v>4000</v>
      </c>
      <c r="AEE13" s="16" t="s">
        <v>952</v>
      </c>
      <c r="AEI13" s="16">
        <v>3000</v>
      </c>
      <c r="AEJ13" s="16">
        <v>6000</v>
      </c>
      <c r="AEK13" s="16">
        <v>2000</v>
      </c>
      <c r="AEM13" s="16">
        <v>500</v>
      </c>
      <c r="AEN13" s="16">
        <v>1000</v>
      </c>
      <c r="AEO13" s="16">
        <v>800</v>
      </c>
      <c r="AEP13" s="16">
        <v>900</v>
      </c>
      <c r="AEQ13" s="16">
        <v>12000</v>
      </c>
    </row>
    <row r="14" spans="1:823" x14ac:dyDescent="0.25">
      <c r="A14" s="30">
        <v>45800</v>
      </c>
      <c r="B14" s="16" t="s">
        <v>8828</v>
      </c>
      <c r="C14" s="16" t="s">
        <v>867</v>
      </c>
      <c r="D14" s="16" t="s">
        <v>867</v>
      </c>
      <c r="E14" s="16">
        <v>71</v>
      </c>
      <c r="F14" s="16" t="s">
        <v>8153</v>
      </c>
      <c r="G14" s="16" t="s">
        <v>4113</v>
      </c>
      <c r="I14" s="16" t="s">
        <v>4148</v>
      </c>
      <c r="Z14" s="16" t="s">
        <v>996</v>
      </c>
      <c r="AA14" s="16" t="s">
        <v>470</v>
      </c>
      <c r="AB14" s="16">
        <v>1</v>
      </c>
      <c r="AC14" s="16" t="s">
        <v>843</v>
      </c>
      <c r="AD14" s="16" t="s">
        <v>843</v>
      </c>
      <c r="AE14" s="16" t="s">
        <v>843</v>
      </c>
      <c r="AF14" s="16" t="s">
        <v>844</v>
      </c>
      <c r="AG14" s="16" t="s">
        <v>843</v>
      </c>
      <c r="AH14" s="16" t="s">
        <v>844</v>
      </c>
      <c r="AI14" s="16" t="s">
        <v>843</v>
      </c>
      <c r="AJ14" s="16" t="s">
        <v>843</v>
      </c>
      <c r="AK14" s="16" t="s">
        <v>843</v>
      </c>
      <c r="AM14" s="16" t="s">
        <v>737</v>
      </c>
      <c r="AN14" s="16" t="s">
        <v>761</v>
      </c>
      <c r="AP14" s="16" t="s">
        <v>768</v>
      </c>
      <c r="AR14" s="16" t="s">
        <v>6907</v>
      </c>
      <c r="BB14" s="16">
        <v>1</v>
      </c>
      <c r="BC14" s="16" t="s">
        <v>7878</v>
      </c>
      <c r="BE14" s="16" t="s">
        <v>5098</v>
      </c>
      <c r="BV14" s="16" t="s">
        <v>5168</v>
      </c>
      <c r="BW14" s="16" t="s">
        <v>843</v>
      </c>
      <c r="BX14" s="16" t="s">
        <v>843</v>
      </c>
      <c r="BY14" s="16" t="s">
        <v>843</v>
      </c>
      <c r="BZ14" s="16" t="s">
        <v>843</v>
      </c>
      <c r="CA14" s="16" t="s">
        <v>843</v>
      </c>
      <c r="CB14" s="16" t="s">
        <v>843</v>
      </c>
      <c r="CC14" s="16" t="s">
        <v>843</v>
      </c>
      <c r="CD14" s="16" t="s">
        <v>844</v>
      </c>
      <c r="CE14" s="16" t="s">
        <v>843</v>
      </c>
      <c r="CF14" s="16" t="s">
        <v>843</v>
      </c>
      <c r="CG14" s="16" t="s">
        <v>843</v>
      </c>
      <c r="CH14" s="16" t="s">
        <v>843</v>
      </c>
      <c r="CI14" s="16" t="s">
        <v>843</v>
      </c>
      <c r="CJ14" s="16" t="s">
        <v>843</v>
      </c>
      <c r="CK14" s="16" t="s">
        <v>843</v>
      </c>
      <c r="CP14" s="16" t="s">
        <v>867</v>
      </c>
      <c r="CQ14" s="16" t="s">
        <v>5191</v>
      </c>
      <c r="CR14" s="16" t="s">
        <v>844</v>
      </c>
      <c r="CS14" s="16" t="s">
        <v>843</v>
      </c>
      <c r="CT14" s="16" t="s">
        <v>843</v>
      </c>
      <c r="CU14" s="16" t="s">
        <v>843</v>
      </c>
      <c r="CV14" s="16" t="s">
        <v>843</v>
      </c>
      <c r="CW14" s="16" t="s">
        <v>843</v>
      </c>
      <c r="CX14" s="16" t="s">
        <v>843</v>
      </c>
      <c r="CY14" s="16" t="s">
        <v>843</v>
      </c>
      <c r="CZ14" s="16" t="s">
        <v>843</v>
      </c>
      <c r="DA14" s="16" t="s">
        <v>5184</v>
      </c>
      <c r="DX14" s="16" t="s">
        <v>867</v>
      </c>
      <c r="DY14" s="16" t="s">
        <v>867</v>
      </c>
      <c r="GC14" s="16" t="s">
        <v>5333</v>
      </c>
      <c r="GF14" s="16" t="s">
        <v>867</v>
      </c>
      <c r="GG14" s="16" t="s">
        <v>867</v>
      </c>
      <c r="GV14" s="16" t="s">
        <v>5443</v>
      </c>
      <c r="GW14" s="16" t="s">
        <v>843</v>
      </c>
      <c r="GX14" s="16" t="s">
        <v>844</v>
      </c>
      <c r="GY14" s="16" t="s">
        <v>843</v>
      </c>
      <c r="GZ14" s="16" t="s">
        <v>843</v>
      </c>
      <c r="HA14" s="16" t="s">
        <v>843</v>
      </c>
      <c r="HB14" s="16" t="s">
        <v>843</v>
      </c>
      <c r="HC14" s="16" t="s">
        <v>843</v>
      </c>
      <c r="HD14" s="16" t="s">
        <v>843</v>
      </c>
      <c r="HE14" s="16" t="s">
        <v>843</v>
      </c>
      <c r="HF14" s="16" t="s">
        <v>843</v>
      </c>
      <c r="HH14" s="16" t="s">
        <v>5456</v>
      </c>
      <c r="HK14" s="16" t="s">
        <v>865</v>
      </c>
      <c r="HM14" s="16" t="s">
        <v>867</v>
      </c>
      <c r="HN14" s="16" t="s">
        <v>7940</v>
      </c>
      <c r="HO14" s="16" t="s">
        <v>843</v>
      </c>
      <c r="HP14" s="16" t="s">
        <v>843</v>
      </c>
      <c r="HQ14" s="16" t="s">
        <v>843</v>
      </c>
      <c r="HR14" s="16" t="s">
        <v>843</v>
      </c>
      <c r="HS14" s="16" t="s">
        <v>843</v>
      </c>
      <c r="HT14" s="16" t="s">
        <v>843</v>
      </c>
      <c r="HU14" s="16" t="s">
        <v>844</v>
      </c>
      <c r="HV14" s="16" t="s">
        <v>843</v>
      </c>
      <c r="HW14" s="16" t="s">
        <v>843</v>
      </c>
      <c r="HX14" s="16" t="s">
        <v>843</v>
      </c>
      <c r="HZ14" s="16" t="s">
        <v>7944</v>
      </c>
      <c r="KE14" s="16" t="s">
        <v>5582</v>
      </c>
      <c r="KG14" s="16" t="s">
        <v>7018</v>
      </c>
      <c r="KH14" s="16" t="s">
        <v>7033</v>
      </c>
      <c r="KI14" s="16" t="s">
        <v>865</v>
      </c>
      <c r="LG14" s="16" t="s">
        <v>867</v>
      </c>
      <c r="LH14" s="16" t="s">
        <v>867</v>
      </c>
      <c r="LI14" s="16" t="s">
        <v>867</v>
      </c>
      <c r="LJ14" s="16" t="s">
        <v>867</v>
      </c>
      <c r="LK14" s="16" t="s">
        <v>867</v>
      </c>
      <c r="LL14" s="16" t="s">
        <v>5663</v>
      </c>
      <c r="LM14" s="16" t="s">
        <v>843</v>
      </c>
      <c r="LN14" s="16" t="s">
        <v>843</v>
      </c>
      <c r="LO14" s="16" t="s">
        <v>844</v>
      </c>
      <c r="LP14" s="16" t="s">
        <v>843</v>
      </c>
      <c r="LQ14" s="16" t="s">
        <v>843</v>
      </c>
      <c r="LR14" s="16" t="s">
        <v>843</v>
      </c>
      <c r="LS14" s="16" t="s">
        <v>843</v>
      </c>
      <c r="LT14" s="16" t="s">
        <v>843</v>
      </c>
      <c r="LU14" s="16" t="s">
        <v>843</v>
      </c>
      <c r="LV14" s="16" t="s">
        <v>843</v>
      </c>
      <c r="LW14" s="16" t="s">
        <v>843</v>
      </c>
      <c r="LX14" s="16" t="s">
        <v>843</v>
      </c>
      <c r="LY14" s="16" t="s">
        <v>843</v>
      </c>
      <c r="LZ14" s="16" t="s">
        <v>843</v>
      </c>
      <c r="MA14" s="16" t="s">
        <v>843</v>
      </c>
      <c r="MC14" s="16" t="s">
        <v>5694</v>
      </c>
      <c r="MD14" s="16" t="s">
        <v>844</v>
      </c>
      <c r="ME14" s="16" t="s">
        <v>843</v>
      </c>
      <c r="MF14" s="16" t="s">
        <v>843</v>
      </c>
      <c r="MG14" s="16" t="s">
        <v>843</v>
      </c>
      <c r="MH14" s="16" t="s">
        <v>843</v>
      </c>
      <c r="MI14" s="16" t="s">
        <v>843</v>
      </c>
      <c r="MJ14" s="16" t="s">
        <v>843</v>
      </c>
      <c r="MK14" s="16" t="s">
        <v>843</v>
      </c>
      <c r="ML14" s="16" t="s">
        <v>843</v>
      </c>
      <c r="MM14" s="16" t="s">
        <v>843</v>
      </c>
      <c r="MN14" s="16" t="s">
        <v>843</v>
      </c>
      <c r="MO14" s="16" t="s">
        <v>843</v>
      </c>
      <c r="MP14" s="16" t="s">
        <v>843</v>
      </c>
      <c r="MQ14" s="16" t="s">
        <v>843</v>
      </c>
      <c r="MR14" s="16" t="s">
        <v>843</v>
      </c>
      <c r="MS14" s="16" t="s">
        <v>843</v>
      </c>
      <c r="MT14" s="16" t="s">
        <v>843</v>
      </c>
      <c r="MU14" s="16" t="s">
        <v>843</v>
      </c>
      <c r="MV14" s="16" t="s">
        <v>843</v>
      </c>
      <c r="PC14" s="16" t="s">
        <v>865</v>
      </c>
      <c r="PD14" s="16" t="s">
        <v>865</v>
      </c>
      <c r="PY14" s="16" t="s">
        <v>865</v>
      </c>
      <c r="QP14" s="16" t="s">
        <v>865</v>
      </c>
      <c r="QR14" s="16" t="s">
        <v>867</v>
      </c>
      <c r="QT14" s="16" t="s">
        <v>867</v>
      </c>
      <c r="QV14" s="16" t="s">
        <v>865</v>
      </c>
      <c r="QX14" s="16" t="s">
        <v>867</v>
      </c>
      <c r="QY14" s="16" t="s">
        <v>867</v>
      </c>
      <c r="RD14" s="16" t="s">
        <v>865</v>
      </c>
      <c r="RF14" s="16" t="s">
        <v>865</v>
      </c>
      <c r="RH14" s="16" t="s">
        <v>4216</v>
      </c>
      <c r="RJ14" s="16" t="s">
        <v>4216</v>
      </c>
      <c r="RN14" s="16" t="s">
        <v>7720</v>
      </c>
      <c r="RP14" s="16" t="s">
        <v>867</v>
      </c>
      <c r="RR14" s="16" t="s">
        <v>867</v>
      </c>
      <c r="RT14" s="16" t="s">
        <v>867</v>
      </c>
      <c r="RV14" s="16" t="s">
        <v>867</v>
      </c>
      <c r="RX14" s="16" t="s">
        <v>7724</v>
      </c>
      <c r="RZ14" s="16" t="s">
        <v>7724</v>
      </c>
      <c r="SQ14" s="16" t="s">
        <v>865</v>
      </c>
      <c r="SS14" s="16" t="s">
        <v>7308</v>
      </c>
      <c r="ST14" s="16" t="s">
        <v>7761</v>
      </c>
      <c r="TN14" s="16">
        <v>2000</v>
      </c>
      <c r="TO14" s="16">
        <v>2000</v>
      </c>
      <c r="TP14" s="16">
        <v>600</v>
      </c>
      <c r="TQ14" s="16">
        <v>100</v>
      </c>
      <c r="TR14" s="16">
        <v>100</v>
      </c>
      <c r="TS14" s="16">
        <v>130</v>
      </c>
      <c r="TT14" s="16">
        <v>0</v>
      </c>
      <c r="TU14" s="16">
        <v>60</v>
      </c>
      <c r="TV14" s="16">
        <v>0</v>
      </c>
      <c r="TW14" s="16">
        <v>0</v>
      </c>
      <c r="TX14" s="16">
        <v>0</v>
      </c>
      <c r="TZ14" s="16" t="s">
        <v>7367</v>
      </c>
      <c r="UA14" s="16" t="s">
        <v>8715</v>
      </c>
      <c r="UB14" s="16">
        <v>0</v>
      </c>
      <c r="UC14" s="16" t="s">
        <v>843</v>
      </c>
      <c r="UD14" s="16" t="s">
        <v>843</v>
      </c>
      <c r="UE14" s="16" t="s">
        <v>844</v>
      </c>
      <c r="UF14" s="16" t="s">
        <v>844</v>
      </c>
      <c r="UG14" s="16" t="s">
        <v>843</v>
      </c>
      <c r="UH14" s="16" t="s">
        <v>843</v>
      </c>
      <c r="VK14" s="16" t="s">
        <v>6102</v>
      </c>
      <c r="VL14" s="16" t="s">
        <v>843</v>
      </c>
      <c r="VM14" s="16" t="s">
        <v>843</v>
      </c>
      <c r="VN14" s="16" t="s">
        <v>843</v>
      </c>
      <c r="VO14" s="16" t="s">
        <v>843</v>
      </c>
      <c r="VP14" s="16" t="s">
        <v>844</v>
      </c>
      <c r="VQ14" s="16" t="s">
        <v>843</v>
      </c>
      <c r="VR14" s="16" t="s">
        <v>843</v>
      </c>
      <c r="VS14" s="16" t="s">
        <v>843</v>
      </c>
      <c r="VT14" s="16" t="s">
        <v>843</v>
      </c>
      <c r="VV14" s="16">
        <v>2000</v>
      </c>
      <c r="VX14" s="16" t="s">
        <v>6028</v>
      </c>
      <c r="VY14" s="16" t="s">
        <v>844</v>
      </c>
      <c r="VZ14" s="16" t="s">
        <v>843</v>
      </c>
      <c r="WA14" s="16" t="s">
        <v>843</v>
      </c>
      <c r="WB14" s="16" t="s">
        <v>843</v>
      </c>
      <c r="WC14" s="16" t="s">
        <v>843</v>
      </c>
      <c r="WD14" s="16" t="s">
        <v>843</v>
      </c>
      <c r="WE14" s="16" t="s">
        <v>843</v>
      </c>
      <c r="WF14" s="16" t="s">
        <v>843</v>
      </c>
      <c r="WH14" s="16">
        <v>1625</v>
      </c>
      <c r="WO14" s="16" t="s">
        <v>6926</v>
      </c>
      <c r="YN14" s="16" t="s">
        <v>7046</v>
      </c>
      <c r="YP14" s="16" t="s">
        <v>7978</v>
      </c>
      <c r="YR14" s="16" t="s">
        <v>8829</v>
      </c>
      <c r="YS14" s="16" t="s">
        <v>8830</v>
      </c>
      <c r="YT14" s="16" t="s">
        <v>8694</v>
      </c>
      <c r="YU14" s="16" t="s">
        <v>8831</v>
      </c>
      <c r="YV14" s="16" t="s">
        <v>8696</v>
      </c>
      <c r="YW14" s="16" t="s">
        <v>844</v>
      </c>
      <c r="YX14" s="16" t="s">
        <v>8696</v>
      </c>
      <c r="YY14" s="16" t="s">
        <v>843</v>
      </c>
      <c r="YZ14" s="16" t="s">
        <v>843</v>
      </c>
      <c r="ZA14" s="16" t="s">
        <v>843</v>
      </c>
      <c r="ZB14" s="16">
        <v>4990</v>
      </c>
      <c r="ZC14" s="16" t="s">
        <v>8832</v>
      </c>
      <c r="ZD14" s="16" t="s">
        <v>8832</v>
      </c>
      <c r="ZE14" s="16" t="s">
        <v>8718</v>
      </c>
      <c r="ZF14" s="16" t="s">
        <v>8701</v>
      </c>
      <c r="ZG14" s="16" t="s">
        <v>8701</v>
      </c>
      <c r="ZH14" s="16" t="s">
        <v>8752</v>
      </c>
      <c r="ZI14" s="16" t="s">
        <v>8724</v>
      </c>
      <c r="ZJ14" s="16" t="s">
        <v>843</v>
      </c>
      <c r="ZK14" s="16" t="s">
        <v>843</v>
      </c>
      <c r="ZL14" s="16" t="s">
        <v>8700</v>
      </c>
      <c r="ZM14" s="16" t="s">
        <v>843</v>
      </c>
      <c r="ZN14" s="16" t="s">
        <v>8815</v>
      </c>
      <c r="ZO14" s="16" t="s">
        <v>487</v>
      </c>
      <c r="ZP14" s="16" t="s">
        <v>487</v>
      </c>
      <c r="ZQ14" s="16" t="s">
        <v>486</v>
      </c>
      <c r="ZR14" s="16" t="s">
        <v>486</v>
      </c>
      <c r="ZS14" s="16" t="s">
        <v>844</v>
      </c>
      <c r="ZT14" s="16" t="s">
        <v>8705</v>
      </c>
      <c r="ZU14" s="16" t="s">
        <v>8706</v>
      </c>
      <c r="ZV14" s="16" t="s">
        <v>487</v>
      </c>
      <c r="ZW14" s="16" t="s">
        <v>843</v>
      </c>
      <c r="ZX14" s="16" t="s">
        <v>843</v>
      </c>
      <c r="ZY14" s="16" t="s">
        <v>844</v>
      </c>
      <c r="ZZ14" s="16" t="s">
        <v>843</v>
      </c>
      <c r="AAA14" s="16" t="s">
        <v>844</v>
      </c>
      <c r="AAB14" s="16" t="s">
        <v>843</v>
      </c>
      <c r="AAC14" s="16">
        <v>0</v>
      </c>
      <c r="AAD14" s="16" t="s">
        <v>844</v>
      </c>
      <c r="AAE14" s="16" t="s">
        <v>843</v>
      </c>
      <c r="AAF14" s="16" t="s">
        <v>843</v>
      </c>
      <c r="AAG14" s="16" t="s">
        <v>843</v>
      </c>
      <c r="AAH14" s="16" t="s">
        <v>843</v>
      </c>
      <c r="AAI14" s="16" t="s">
        <v>843</v>
      </c>
      <c r="AAJ14" s="16" t="s">
        <v>606</v>
      </c>
      <c r="AAK14" s="16" t="s">
        <v>639</v>
      </c>
      <c r="AAL14" s="16" t="s">
        <v>905</v>
      </c>
      <c r="AAM14" s="16" t="s">
        <v>663</v>
      </c>
      <c r="AAN14" s="16" t="s">
        <v>8707</v>
      </c>
      <c r="AAO14" s="16" t="s">
        <v>1018</v>
      </c>
      <c r="AAP14" s="16" t="s">
        <v>8708</v>
      </c>
      <c r="AAQ14" s="16" t="s">
        <v>8833</v>
      </c>
      <c r="AAS14" s="16">
        <v>2563.9699999999998</v>
      </c>
      <c r="AAT14" s="16" t="s">
        <v>782</v>
      </c>
      <c r="AAU14" s="16" t="s">
        <v>782</v>
      </c>
      <c r="AAX14" s="16" t="s">
        <v>843</v>
      </c>
      <c r="AAY14" s="16" t="s">
        <v>8710</v>
      </c>
      <c r="AAZ14" s="16" t="s">
        <v>782</v>
      </c>
      <c r="ABA14" s="16" t="s">
        <v>782</v>
      </c>
      <c r="ABB14" s="16" t="s">
        <v>782</v>
      </c>
      <c r="ABC14" s="16" t="s">
        <v>783</v>
      </c>
      <c r="ABD14" s="16" t="s">
        <v>783</v>
      </c>
      <c r="ABE14" s="16" t="s">
        <v>783</v>
      </c>
      <c r="ABF14" s="16" t="s">
        <v>782</v>
      </c>
      <c r="ABG14" s="16" t="s">
        <v>782</v>
      </c>
      <c r="ABH14" s="16" t="s">
        <v>782</v>
      </c>
      <c r="ABI14" s="16" t="s">
        <v>782</v>
      </c>
      <c r="ABJ14" s="16" t="s">
        <v>782</v>
      </c>
      <c r="ABK14" s="16" t="s">
        <v>782</v>
      </c>
      <c r="ABL14" s="16" t="s">
        <v>8732</v>
      </c>
      <c r="ABM14" s="16" t="s">
        <v>843</v>
      </c>
      <c r="ABN14" s="16" t="s">
        <v>1034</v>
      </c>
      <c r="ABO14" s="16" t="s">
        <v>486</v>
      </c>
      <c r="ABP14" s="16" t="s">
        <v>972</v>
      </c>
      <c r="ABQ14" s="16" t="s">
        <v>4297</v>
      </c>
      <c r="ABR14" s="16" t="s">
        <v>470</v>
      </c>
      <c r="ABS14" s="16" t="s">
        <v>457</v>
      </c>
      <c r="ABT14" s="16" t="s">
        <v>844</v>
      </c>
      <c r="ABU14" s="16" t="s">
        <v>844</v>
      </c>
      <c r="ABV14" s="16" t="s">
        <v>487</v>
      </c>
      <c r="ABW14" s="16" t="s">
        <v>486</v>
      </c>
      <c r="ABX14" s="16" t="s">
        <v>892</v>
      </c>
      <c r="ABY14" s="16" t="s">
        <v>486</v>
      </c>
      <c r="ABZ14" s="16" t="s">
        <v>487</v>
      </c>
      <c r="ACA14" s="16" t="s">
        <v>761</v>
      </c>
      <c r="ACB14" s="16" t="s">
        <v>768</v>
      </c>
      <c r="ACC14" s="16" t="s">
        <v>737</v>
      </c>
      <c r="ACD14" s="16" t="s">
        <v>486</v>
      </c>
      <c r="ACE14" s="16" t="s">
        <v>486</v>
      </c>
      <c r="ACG14" s="16" t="s">
        <v>1014</v>
      </c>
      <c r="ACH14" s="16" t="s">
        <v>1009</v>
      </c>
      <c r="ACI14" s="16" t="s">
        <v>462</v>
      </c>
      <c r="ACJ14" s="16">
        <v>1.1910000000000001</v>
      </c>
      <c r="ACK14" s="16" t="s">
        <v>478</v>
      </c>
      <c r="ACL14" s="16" t="s">
        <v>740</v>
      </c>
      <c r="ACM14" s="16" t="s">
        <v>1190</v>
      </c>
      <c r="ACN14" s="16" t="s">
        <v>1169</v>
      </c>
      <c r="ACO14" s="16" t="s">
        <v>1856</v>
      </c>
      <c r="ACP14" s="16">
        <v>1625</v>
      </c>
      <c r="ACQ14" s="16" t="s">
        <v>1201</v>
      </c>
      <c r="ACR14" s="16" t="s">
        <v>1644</v>
      </c>
      <c r="ACS14" s="16" t="s">
        <v>680</v>
      </c>
      <c r="ACT14" s="16" t="s">
        <v>1521</v>
      </c>
      <c r="ACU14" s="16" t="s">
        <v>833</v>
      </c>
      <c r="ACV14" s="16" t="s">
        <v>8711</v>
      </c>
      <c r="ACW14" s="16" t="s">
        <v>878</v>
      </c>
      <c r="ACX14" s="16" t="s">
        <v>1914</v>
      </c>
      <c r="ACY14" s="16" t="s">
        <v>1947</v>
      </c>
      <c r="ACZ14" s="16">
        <v>1</v>
      </c>
      <c r="ADA14" s="16">
        <v>1</v>
      </c>
      <c r="ADB14" s="16">
        <v>1</v>
      </c>
      <c r="ADC14" s="16">
        <v>1</v>
      </c>
      <c r="ADD14" s="16">
        <v>1</v>
      </c>
      <c r="ADE14" s="16" t="s">
        <v>8712</v>
      </c>
      <c r="ADF14" s="16">
        <v>0</v>
      </c>
      <c r="ADG14" s="16" t="s">
        <v>486</v>
      </c>
      <c r="ADH14" s="16">
        <v>1</v>
      </c>
      <c r="ADI14" s="16" t="s">
        <v>486</v>
      </c>
      <c r="ADJ14" s="16" t="s">
        <v>1743</v>
      </c>
      <c r="ADK14" s="16" t="s">
        <v>1743</v>
      </c>
      <c r="ADL14" s="16" t="s">
        <v>1764</v>
      </c>
      <c r="ADM14" s="16" t="s">
        <v>13195</v>
      </c>
      <c r="ADN14" s="16" t="s">
        <v>13196</v>
      </c>
      <c r="ADO14" s="16" t="s">
        <v>13197</v>
      </c>
      <c r="ADP14" s="16" t="s">
        <v>13196</v>
      </c>
      <c r="ADQ14" s="16" t="s">
        <v>13194</v>
      </c>
      <c r="ADR14" s="16" t="s">
        <v>13194</v>
      </c>
      <c r="ADS14" s="16" t="s">
        <v>13194</v>
      </c>
      <c r="ADU14" s="16" t="s">
        <v>1756</v>
      </c>
      <c r="ADW14" s="16" t="s">
        <v>13199</v>
      </c>
      <c r="ADY14" s="16" t="s">
        <v>1062</v>
      </c>
      <c r="AEB14" s="16">
        <v>4990</v>
      </c>
      <c r="AEC14" s="16" t="s">
        <v>1058</v>
      </c>
      <c r="AED14" s="16">
        <v>2563.9699999999998</v>
      </c>
      <c r="AEE14" s="16" t="s">
        <v>952</v>
      </c>
      <c r="AEH14" s="16">
        <v>3625</v>
      </c>
      <c r="AEI14" s="16">
        <v>2000</v>
      </c>
      <c r="AEJ14" s="16">
        <v>2000</v>
      </c>
      <c r="AEK14" s="16">
        <v>600</v>
      </c>
      <c r="AEL14" s="16">
        <v>100</v>
      </c>
      <c r="AEN14" s="16">
        <v>100</v>
      </c>
      <c r="AEO14" s="16">
        <v>130</v>
      </c>
      <c r="AEP14" s="16">
        <v>60</v>
      </c>
    </row>
    <row r="15" spans="1:823" x14ac:dyDescent="0.25">
      <c r="A15" s="30">
        <v>45800</v>
      </c>
      <c r="B15" s="16" t="s">
        <v>8834</v>
      </c>
      <c r="C15" s="16" t="s">
        <v>867</v>
      </c>
      <c r="D15" s="16" t="s">
        <v>867</v>
      </c>
      <c r="E15" s="16">
        <v>38</v>
      </c>
      <c r="F15" s="16" t="s">
        <v>8153</v>
      </c>
      <c r="G15" s="16" t="s">
        <v>4113</v>
      </c>
      <c r="I15" s="16" t="s">
        <v>4148</v>
      </c>
      <c r="Z15" s="16" t="s">
        <v>993</v>
      </c>
      <c r="AA15" s="16" t="s">
        <v>470</v>
      </c>
      <c r="AB15" s="16">
        <v>4</v>
      </c>
      <c r="AC15" s="16" t="s">
        <v>844</v>
      </c>
      <c r="AD15" s="16" t="s">
        <v>844</v>
      </c>
      <c r="AE15" s="16" t="s">
        <v>1056</v>
      </c>
      <c r="AF15" s="16" t="s">
        <v>844</v>
      </c>
      <c r="AG15" s="16" t="s">
        <v>843</v>
      </c>
      <c r="AH15" s="16" t="s">
        <v>1056</v>
      </c>
      <c r="AI15" s="16" t="s">
        <v>1056</v>
      </c>
      <c r="AJ15" s="16" t="s">
        <v>843</v>
      </c>
      <c r="AK15" s="16" t="s">
        <v>844</v>
      </c>
      <c r="AM15" s="16" t="s">
        <v>737</v>
      </c>
      <c r="AN15" s="16" t="s">
        <v>759</v>
      </c>
      <c r="AP15" s="16" t="s">
        <v>768</v>
      </c>
      <c r="AR15" s="16" t="s">
        <v>6910</v>
      </c>
      <c r="BB15" s="16">
        <v>3</v>
      </c>
      <c r="BC15" s="16" t="s">
        <v>7878</v>
      </c>
      <c r="BE15" s="16" t="s">
        <v>5098</v>
      </c>
      <c r="BV15" s="16" t="s">
        <v>4433</v>
      </c>
      <c r="BW15" s="16" t="s">
        <v>844</v>
      </c>
      <c r="BX15" s="16" t="s">
        <v>843</v>
      </c>
      <c r="BY15" s="16" t="s">
        <v>843</v>
      </c>
      <c r="BZ15" s="16" t="s">
        <v>843</v>
      </c>
      <c r="CA15" s="16" t="s">
        <v>843</v>
      </c>
      <c r="CB15" s="16" t="s">
        <v>843</v>
      </c>
      <c r="CC15" s="16" t="s">
        <v>843</v>
      </c>
      <c r="CD15" s="16" t="s">
        <v>843</v>
      </c>
      <c r="CE15" s="16" t="s">
        <v>843</v>
      </c>
      <c r="CF15" s="16" t="s">
        <v>843</v>
      </c>
      <c r="CG15" s="16" t="s">
        <v>843</v>
      </c>
      <c r="CH15" s="16" t="s">
        <v>843</v>
      </c>
      <c r="CI15" s="16" t="s">
        <v>843</v>
      </c>
      <c r="CJ15" s="16" t="s">
        <v>843</v>
      </c>
      <c r="CK15" s="16" t="s">
        <v>843</v>
      </c>
      <c r="CP15" s="16" t="s">
        <v>867</v>
      </c>
      <c r="CQ15" s="16" t="s">
        <v>5197</v>
      </c>
      <c r="CR15" s="16" t="s">
        <v>843</v>
      </c>
      <c r="CS15" s="16" t="s">
        <v>843</v>
      </c>
      <c r="CT15" s="16" t="s">
        <v>844</v>
      </c>
      <c r="CU15" s="16" t="s">
        <v>843</v>
      </c>
      <c r="CV15" s="16" t="s">
        <v>843</v>
      </c>
      <c r="CW15" s="16" t="s">
        <v>843</v>
      </c>
      <c r="CX15" s="16" t="s">
        <v>843</v>
      </c>
      <c r="CY15" s="16" t="s">
        <v>843</v>
      </c>
      <c r="CZ15" s="16" t="s">
        <v>843</v>
      </c>
      <c r="DA15" s="16" t="s">
        <v>5184</v>
      </c>
      <c r="DX15" s="16" t="s">
        <v>867</v>
      </c>
      <c r="DY15" s="16" t="s">
        <v>867</v>
      </c>
      <c r="GC15" s="16" t="s">
        <v>5339</v>
      </c>
      <c r="GF15" s="16" t="s">
        <v>867</v>
      </c>
      <c r="GG15" s="16" t="s">
        <v>867</v>
      </c>
      <c r="GV15" s="16" t="s">
        <v>8835</v>
      </c>
      <c r="GW15" s="16" t="s">
        <v>844</v>
      </c>
      <c r="GX15" s="16" t="s">
        <v>844</v>
      </c>
      <c r="GY15" s="16" t="s">
        <v>843</v>
      </c>
      <c r="GZ15" s="16" t="s">
        <v>843</v>
      </c>
      <c r="HA15" s="16" t="s">
        <v>843</v>
      </c>
      <c r="HB15" s="16" t="s">
        <v>843</v>
      </c>
      <c r="HC15" s="16" t="s">
        <v>843</v>
      </c>
      <c r="HD15" s="16" t="s">
        <v>843</v>
      </c>
      <c r="HE15" s="16" t="s">
        <v>843</v>
      </c>
      <c r="HF15" s="16" t="s">
        <v>843</v>
      </c>
      <c r="HH15" s="16" t="s">
        <v>5456</v>
      </c>
      <c r="HK15" s="16" t="s">
        <v>865</v>
      </c>
      <c r="HM15" s="16" t="s">
        <v>865</v>
      </c>
      <c r="HZ15" s="16" t="s">
        <v>7944</v>
      </c>
      <c r="KE15" s="16" t="s">
        <v>5582</v>
      </c>
      <c r="KG15" s="16" t="s">
        <v>7018</v>
      </c>
      <c r="KH15" s="16" t="s">
        <v>7033</v>
      </c>
      <c r="KI15" s="16" t="s">
        <v>865</v>
      </c>
      <c r="LG15" s="16" t="s">
        <v>867</v>
      </c>
      <c r="LH15" s="16" t="s">
        <v>867</v>
      </c>
      <c r="LI15" s="16" t="s">
        <v>867</v>
      </c>
      <c r="LJ15" s="16" t="s">
        <v>867</v>
      </c>
      <c r="LK15" s="16" t="s">
        <v>867</v>
      </c>
      <c r="LL15" s="16" t="s">
        <v>5663</v>
      </c>
      <c r="LM15" s="16" t="s">
        <v>843</v>
      </c>
      <c r="LN15" s="16" t="s">
        <v>843</v>
      </c>
      <c r="LO15" s="16" t="s">
        <v>844</v>
      </c>
      <c r="LP15" s="16" t="s">
        <v>843</v>
      </c>
      <c r="LQ15" s="16" t="s">
        <v>843</v>
      </c>
      <c r="LR15" s="16" t="s">
        <v>843</v>
      </c>
      <c r="LS15" s="16" t="s">
        <v>843</v>
      </c>
      <c r="LT15" s="16" t="s">
        <v>843</v>
      </c>
      <c r="LU15" s="16" t="s">
        <v>843</v>
      </c>
      <c r="LV15" s="16" t="s">
        <v>843</v>
      </c>
      <c r="LW15" s="16" t="s">
        <v>843</v>
      </c>
      <c r="LX15" s="16" t="s">
        <v>843</v>
      </c>
      <c r="LY15" s="16" t="s">
        <v>843</v>
      </c>
      <c r="LZ15" s="16" t="s">
        <v>843</v>
      </c>
      <c r="MA15" s="16" t="s">
        <v>843</v>
      </c>
      <c r="MC15" s="16" t="s">
        <v>5694</v>
      </c>
      <c r="MD15" s="16" t="s">
        <v>844</v>
      </c>
      <c r="ME15" s="16" t="s">
        <v>843</v>
      </c>
      <c r="MF15" s="16" t="s">
        <v>843</v>
      </c>
      <c r="MG15" s="16" t="s">
        <v>843</v>
      </c>
      <c r="MH15" s="16" t="s">
        <v>843</v>
      </c>
      <c r="MI15" s="16" t="s">
        <v>843</v>
      </c>
      <c r="MJ15" s="16" t="s">
        <v>843</v>
      </c>
      <c r="MK15" s="16" t="s">
        <v>843</v>
      </c>
      <c r="ML15" s="16" t="s">
        <v>843</v>
      </c>
      <c r="MM15" s="16" t="s">
        <v>843</v>
      </c>
      <c r="MN15" s="16" t="s">
        <v>843</v>
      </c>
      <c r="MO15" s="16" t="s">
        <v>843</v>
      </c>
      <c r="MP15" s="16" t="s">
        <v>843</v>
      </c>
      <c r="MQ15" s="16" t="s">
        <v>843</v>
      </c>
      <c r="MR15" s="16" t="s">
        <v>843</v>
      </c>
      <c r="MS15" s="16" t="s">
        <v>843</v>
      </c>
      <c r="MT15" s="16" t="s">
        <v>843</v>
      </c>
      <c r="MU15" s="16" t="s">
        <v>843</v>
      </c>
      <c r="MV15" s="16" t="s">
        <v>843</v>
      </c>
      <c r="NS15" s="16" t="s">
        <v>5694</v>
      </c>
      <c r="NT15" s="16" t="s">
        <v>844</v>
      </c>
      <c r="NU15" s="16" t="s">
        <v>843</v>
      </c>
      <c r="NV15" s="16" t="s">
        <v>843</v>
      </c>
      <c r="NW15" s="16" t="s">
        <v>843</v>
      </c>
      <c r="NX15" s="16" t="s">
        <v>843</v>
      </c>
      <c r="NY15" s="16" t="s">
        <v>843</v>
      </c>
      <c r="NZ15" s="16" t="s">
        <v>843</v>
      </c>
      <c r="OA15" s="16" t="s">
        <v>843</v>
      </c>
      <c r="OB15" s="16" t="s">
        <v>843</v>
      </c>
      <c r="OC15" s="16" t="s">
        <v>843</v>
      </c>
      <c r="OD15" s="16" t="s">
        <v>843</v>
      </c>
      <c r="OE15" s="16" t="s">
        <v>843</v>
      </c>
      <c r="OF15" s="16" t="s">
        <v>843</v>
      </c>
      <c r="OG15" s="16" t="s">
        <v>843</v>
      </c>
      <c r="OH15" s="16" t="s">
        <v>843</v>
      </c>
      <c r="OI15" s="16" t="s">
        <v>843</v>
      </c>
      <c r="OK15" s="16" t="s">
        <v>5694</v>
      </c>
      <c r="OL15" s="16" t="s">
        <v>844</v>
      </c>
      <c r="OM15" s="16" t="s">
        <v>843</v>
      </c>
      <c r="ON15" s="16" t="s">
        <v>843</v>
      </c>
      <c r="OO15" s="16" t="s">
        <v>843</v>
      </c>
      <c r="OP15" s="16" t="s">
        <v>843</v>
      </c>
      <c r="OQ15" s="16" t="s">
        <v>843</v>
      </c>
      <c r="OR15" s="16" t="s">
        <v>843</v>
      </c>
      <c r="OS15" s="16" t="s">
        <v>843</v>
      </c>
      <c r="OT15" s="16" t="s">
        <v>843</v>
      </c>
      <c r="OU15" s="16" t="s">
        <v>843</v>
      </c>
      <c r="OV15" s="16" t="s">
        <v>843</v>
      </c>
      <c r="OW15" s="16" t="s">
        <v>843</v>
      </c>
      <c r="OX15" s="16" t="s">
        <v>843</v>
      </c>
      <c r="OY15" s="16" t="s">
        <v>843</v>
      </c>
      <c r="OZ15" s="16" t="s">
        <v>843</v>
      </c>
      <c r="PA15" s="16" t="s">
        <v>843</v>
      </c>
      <c r="PC15" s="16" t="s">
        <v>865</v>
      </c>
      <c r="PD15" s="16" t="s">
        <v>865</v>
      </c>
      <c r="PY15" s="16" t="s">
        <v>865</v>
      </c>
      <c r="QP15" s="16" t="s">
        <v>865</v>
      </c>
      <c r="QR15" s="16" t="s">
        <v>865</v>
      </c>
      <c r="QT15" s="16" t="s">
        <v>867</v>
      </c>
      <c r="QV15" s="16" t="s">
        <v>867</v>
      </c>
      <c r="QX15" s="16" t="s">
        <v>867</v>
      </c>
      <c r="QY15" s="16" t="s">
        <v>867</v>
      </c>
      <c r="RD15" s="16" t="s">
        <v>865</v>
      </c>
      <c r="RF15" s="16" t="s">
        <v>7708</v>
      </c>
      <c r="RH15" s="16" t="s">
        <v>865</v>
      </c>
      <c r="RJ15" s="16" t="s">
        <v>865</v>
      </c>
      <c r="RN15" s="16" t="s">
        <v>7720</v>
      </c>
      <c r="RP15" s="16" t="s">
        <v>867</v>
      </c>
      <c r="RR15" s="16" t="s">
        <v>867</v>
      </c>
      <c r="RT15" s="16" t="s">
        <v>867</v>
      </c>
      <c r="RV15" s="16" t="s">
        <v>867</v>
      </c>
      <c r="RX15" s="16" t="s">
        <v>7724</v>
      </c>
      <c r="RZ15" s="16" t="s">
        <v>7724</v>
      </c>
      <c r="SQ15" s="16" t="s">
        <v>865</v>
      </c>
      <c r="SS15" s="16" t="s">
        <v>7308</v>
      </c>
      <c r="ST15" s="16" t="s">
        <v>7761</v>
      </c>
      <c r="TO15" s="16">
        <v>10000</v>
      </c>
      <c r="TP15" s="16">
        <v>400</v>
      </c>
      <c r="TQ15" s="16">
        <v>2000</v>
      </c>
      <c r="TR15" s="16">
        <v>2000</v>
      </c>
      <c r="TS15" s="16">
        <v>250</v>
      </c>
      <c r="TT15" s="16">
        <v>0</v>
      </c>
      <c r="TU15" s="16">
        <v>300</v>
      </c>
      <c r="TW15" s="16">
        <v>0</v>
      </c>
      <c r="TZ15" s="16" t="s">
        <v>7367</v>
      </c>
      <c r="UA15" s="16" t="s">
        <v>4216</v>
      </c>
      <c r="UB15" s="16">
        <v>0</v>
      </c>
      <c r="UC15" s="16" t="s">
        <v>843</v>
      </c>
      <c r="UD15" s="16" t="s">
        <v>843</v>
      </c>
      <c r="UE15" s="16" t="s">
        <v>843</v>
      </c>
      <c r="UF15" s="16" t="s">
        <v>843</v>
      </c>
      <c r="UG15" s="16" t="s">
        <v>843</v>
      </c>
      <c r="UH15" s="16" t="s">
        <v>844</v>
      </c>
      <c r="WO15" s="16" t="s">
        <v>6917</v>
      </c>
      <c r="XD15" s="16" t="s">
        <v>6972</v>
      </c>
      <c r="XE15" s="16" t="s">
        <v>843</v>
      </c>
      <c r="XF15" s="16" t="s">
        <v>844</v>
      </c>
      <c r="XG15" s="16" t="s">
        <v>843</v>
      </c>
      <c r="XH15" s="16" t="s">
        <v>843</v>
      </c>
      <c r="XI15" s="16" t="s">
        <v>843</v>
      </c>
      <c r="XJ15" s="16" t="s">
        <v>843</v>
      </c>
      <c r="XK15" s="16" t="s">
        <v>843</v>
      </c>
      <c r="XL15" s="16" t="s">
        <v>843</v>
      </c>
      <c r="XM15" s="16" t="s">
        <v>843</v>
      </c>
      <c r="XN15" s="16" t="s">
        <v>843</v>
      </c>
      <c r="XO15" s="16" t="s">
        <v>843</v>
      </c>
      <c r="XP15" s="16" t="s">
        <v>843</v>
      </c>
      <c r="XQ15" s="16" t="s">
        <v>843</v>
      </c>
      <c r="YF15" s="16" t="s">
        <v>865</v>
      </c>
      <c r="YN15" s="16" t="s">
        <v>7046</v>
      </c>
      <c r="YP15" s="16" t="s">
        <v>7978</v>
      </c>
      <c r="YR15" s="16" t="s">
        <v>8836</v>
      </c>
      <c r="YS15" s="16" t="s">
        <v>8837</v>
      </c>
      <c r="YT15" s="16" t="s">
        <v>8694</v>
      </c>
      <c r="YU15" s="16" t="s">
        <v>8838</v>
      </c>
      <c r="YV15" s="16" t="s">
        <v>8696</v>
      </c>
      <c r="YW15" s="16" t="s">
        <v>844</v>
      </c>
      <c r="YX15" s="16" t="s">
        <v>8696</v>
      </c>
      <c r="YZ15" s="16" t="s">
        <v>843</v>
      </c>
      <c r="ZE15" s="16" t="s">
        <v>8748</v>
      </c>
      <c r="ZO15" s="16" t="s">
        <v>487</v>
      </c>
      <c r="ZP15" s="16" t="s">
        <v>487</v>
      </c>
      <c r="ZQ15" s="16" t="s">
        <v>486</v>
      </c>
      <c r="ZR15" s="16" t="s">
        <v>486</v>
      </c>
      <c r="ZS15" s="16" t="s">
        <v>8839</v>
      </c>
      <c r="ZT15" s="16" t="s">
        <v>8705</v>
      </c>
      <c r="ZU15" s="16" t="s">
        <v>8706</v>
      </c>
      <c r="ZV15" s="16" t="s">
        <v>487</v>
      </c>
      <c r="ZW15" s="16" t="s">
        <v>8732</v>
      </c>
      <c r="ZX15" s="16" t="s">
        <v>844</v>
      </c>
      <c r="ZY15" s="16" t="s">
        <v>1056</v>
      </c>
      <c r="ZZ15" s="16" t="s">
        <v>1056</v>
      </c>
      <c r="AAA15" s="16" t="s">
        <v>843</v>
      </c>
      <c r="AAB15" s="16" t="s">
        <v>843</v>
      </c>
      <c r="AAC15" s="16">
        <v>0</v>
      </c>
      <c r="AAD15" s="16" t="s">
        <v>844</v>
      </c>
      <c r="AAE15" s="16" t="s">
        <v>843</v>
      </c>
      <c r="AAF15" s="16" t="s">
        <v>844</v>
      </c>
      <c r="AAG15" s="16" t="s">
        <v>843</v>
      </c>
      <c r="AAH15" s="16" t="s">
        <v>843</v>
      </c>
      <c r="AAI15" s="16" t="s">
        <v>1056</v>
      </c>
      <c r="AAJ15" s="16" t="s">
        <v>615</v>
      </c>
      <c r="AAK15" s="16" t="s">
        <v>633</v>
      </c>
      <c r="AAL15" s="16" t="s">
        <v>904</v>
      </c>
      <c r="AAM15" s="16" t="s">
        <v>663</v>
      </c>
      <c r="AAN15" s="16" t="s">
        <v>8840</v>
      </c>
      <c r="AAO15" s="16" t="s">
        <v>1018</v>
      </c>
      <c r="AAP15" s="16" t="s">
        <v>8708</v>
      </c>
      <c r="AAT15" s="16" t="s">
        <v>782</v>
      </c>
      <c r="AAU15" s="16" t="s">
        <v>1068</v>
      </c>
      <c r="AAV15" s="16" t="s">
        <v>782</v>
      </c>
      <c r="AAW15" s="16" t="s">
        <v>782</v>
      </c>
      <c r="AAX15" s="16" t="s">
        <v>844</v>
      </c>
      <c r="AAY15" s="16" t="s">
        <v>8727</v>
      </c>
      <c r="AAZ15" s="16" t="s">
        <v>782</v>
      </c>
      <c r="ABA15" s="16" t="s">
        <v>782</v>
      </c>
      <c r="ABB15" s="16" t="s">
        <v>783</v>
      </c>
      <c r="ABC15" s="16" t="s">
        <v>783</v>
      </c>
      <c r="ABD15" s="16" t="s">
        <v>783</v>
      </c>
      <c r="ABE15" s="16" t="s">
        <v>782</v>
      </c>
      <c r="ABF15" s="16" t="s">
        <v>782</v>
      </c>
      <c r="ABG15" s="16" t="s">
        <v>782</v>
      </c>
      <c r="ABH15" s="16" t="s">
        <v>782</v>
      </c>
      <c r="ABI15" s="16" t="s">
        <v>782</v>
      </c>
      <c r="ABJ15" s="16" t="s">
        <v>782</v>
      </c>
      <c r="ABK15" s="16" t="s">
        <v>782</v>
      </c>
      <c r="ABL15" s="16" t="s">
        <v>8746</v>
      </c>
      <c r="ABM15" s="16" t="s">
        <v>843</v>
      </c>
      <c r="ABN15" s="16" t="s">
        <v>1034</v>
      </c>
      <c r="ABO15" s="16" t="s">
        <v>486</v>
      </c>
      <c r="ABP15" s="16" t="s">
        <v>972</v>
      </c>
      <c r="ABQ15" s="16" t="s">
        <v>4324</v>
      </c>
      <c r="ABR15" s="16" t="s">
        <v>470</v>
      </c>
      <c r="ABS15" s="16" t="s">
        <v>451</v>
      </c>
      <c r="ABT15" s="16" t="s">
        <v>8746</v>
      </c>
      <c r="ABU15" s="16" t="s">
        <v>844</v>
      </c>
      <c r="ABV15" s="16" t="s">
        <v>487</v>
      </c>
      <c r="ABW15" s="16" t="s">
        <v>486</v>
      </c>
      <c r="ABX15" s="16" t="s">
        <v>892</v>
      </c>
      <c r="ABY15" s="16" t="s">
        <v>486</v>
      </c>
      <c r="ABZ15" s="16" t="s">
        <v>486</v>
      </c>
      <c r="ACA15" s="16" t="s">
        <v>759</v>
      </c>
      <c r="ACB15" s="16" t="s">
        <v>768</v>
      </c>
      <c r="ACC15" s="16" t="s">
        <v>737</v>
      </c>
      <c r="ACD15" s="16" t="s">
        <v>487</v>
      </c>
      <c r="ACE15" s="16" t="s">
        <v>486</v>
      </c>
      <c r="ACG15" s="16" t="s">
        <v>1014</v>
      </c>
      <c r="ACH15" s="16" t="s">
        <v>1009</v>
      </c>
      <c r="ACI15" s="16" t="s">
        <v>462</v>
      </c>
      <c r="ACJ15" s="16">
        <v>1.1910000000000001</v>
      </c>
      <c r="ACK15" s="16" t="s">
        <v>478</v>
      </c>
      <c r="ACL15" s="16" t="s">
        <v>740</v>
      </c>
      <c r="ACM15" s="16" t="s">
        <v>1189</v>
      </c>
      <c r="ACN15" s="16" t="s">
        <v>1169</v>
      </c>
      <c r="ACO15" s="16" t="s">
        <v>1856</v>
      </c>
      <c r="ACQ15" s="16" t="s">
        <v>1203</v>
      </c>
      <c r="ACR15" s="16" t="s">
        <v>1645</v>
      </c>
      <c r="ACS15" s="16" t="s">
        <v>680</v>
      </c>
      <c r="ACT15" s="16" t="s">
        <v>1522</v>
      </c>
      <c r="ACU15" s="16" t="s">
        <v>833</v>
      </c>
      <c r="ACV15" s="16" t="s">
        <v>8711</v>
      </c>
      <c r="ACW15" s="16" t="s">
        <v>451</v>
      </c>
      <c r="ACX15" s="16" t="s">
        <v>1914</v>
      </c>
      <c r="ACY15" s="16" t="s">
        <v>1947</v>
      </c>
      <c r="ACZ15" s="16">
        <v>1</v>
      </c>
      <c r="ADA15" s="16">
        <v>1</v>
      </c>
      <c r="ADB15" s="16">
        <v>1</v>
      </c>
      <c r="ADC15" s="16">
        <v>1</v>
      </c>
      <c r="ADD15" s="16">
        <v>1</v>
      </c>
      <c r="ADE15" s="16" t="s">
        <v>8712</v>
      </c>
      <c r="ADF15" s="16">
        <v>0</v>
      </c>
      <c r="ADG15" s="16" t="s">
        <v>486</v>
      </c>
      <c r="ADH15" s="16">
        <v>4</v>
      </c>
      <c r="ADI15" s="16" t="s">
        <v>486</v>
      </c>
      <c r="ADK15" s="16" t="s">
        <v>1752</v>
      </c>
      <c r="ADL15" s="16" t="s">
        <v>13196</v>
      </c>
      <c r="ADM15" s="16" t="s">
        <v>1756</v>
      </c>
      <c r="ADN15" s="16" t="s">
        <v>1762</v>
      </c>
      <c r="ADO15" s="16" t="s">
        <v>1766</v>
      </c>
      <c r="ADP15" s="16" t="s">
        <v>13196</v>
      </c>
      <c r="ADR15" s="16" t="s">
        <v>13194</v>
      </c>
      <c r="AEB15" s="16">
        <v>14950</v>
      </c>
      <c r="AEJ15" s="16">
        <v>2500</v>
      </c>
      <c r="AEK15" s="16">
        <v>100</v>
      </c>
      <c r="AEL15" s="16">
        <v>500</v>
      </c>
      <c r="AEN15" s="16">
        <v>500</v>
      </c>
      <c r="AEO15" s="16">
        <v>62.5</v>
      </c>
      <c r="AEP15" s="16">
        <v>75</v>
      </c>
    </row>
    <row r="16" spans="1:823" x14ac:dyDescent="0.25">
      <c r="A16" s="30">
        <v>45800</v>
      </c>
      <c r="B16" s="16" t="s">
        <v>8841</v>
      </c>
      <c r="C16" s="16" t="s">
        <v>867</v>
      </c>
      <c r="D16" s="16" t="s">
        <v>867</v>
      </c>
      <c r="E16" s="16">
        <v>41</v>
      </c>
      <c r="F16" s="16" t="s">
        <v>8153</v>
      </c>
      <c r="G16" s="16" t="s">
        <v>4113</v>
      </c>
      <c r="I16" s="16" t="s">
        <v>4148</v>
      </c>
      <c r="Z16" s="16" t="s">
        <v>993</v>
      </c>
      <c r="AA16" s="16" t="s">
        <v>470</v>
      </c>
      <c r="AB16" s="16">
        <v>2</v>
      </c>
      <c r="AC16" s="16" t="s">
        <v>844</v>
      </c>
      <c r="AD16" s="16" t="s">
        <v>844</v>
      </c>
      <c r="AE16" s="16" t="s">
        <v>843</v>
      </c>
      <c r="AF16" s="16" t="s">
        <v>844</v>
      </c>
      <c r="AG16" s="16" t="s">
        <v>843</v>
      </c>
      <c r="AH16" s="16" t="s">
        <v>1056</v>
      </c>
      <c r="AI16" s="16" t="s">
        <v>843</v>
      </c>
      <c r="AJ16" s="16" t="s">
        <v>843</v>
      </c>
      <c r="AK16" s="16" t="s">
        <v>843</v>
      </c>
      <c r="AM16" s="16" t="s">
        <v>737</v>
      </c>
      <c r="AN16" s="16" t="s">
        <v>759</v>
      </c>
      <c r="AP16" s="16" t="s">
        <v>768</v>
      </c>
      <c r="AR16" s="16" t="s">
        <v>6910</v>
      </c>
      <c r="BB16" s="16">
        <v>1</v>
      </c>
      <c r="BC16" s="16" t="s">
        <v>7875</v>
      </c>
      <c r="BE16" s="16" t="s">
        <v>5098</v>
      </c>
      <c r="BV16" s="16" t="s">
        <v>4433</v>
      </c>
      <c r="BW16" s="16" t="s">
        <v>844</v>
      </c>
      <c r="BX16" s="16" t="s">
        <v>843</v>
      </c>
      <c r="BY16" s="16" t="s">
        <v>843</v>
      </c>
      <c r="BZ16" s="16" t="s">
        <v>843</v>
      </c>
      <c r="CA16" s="16" t="s">
        <v>843</v>
      </c>
      <c r="CB16" s="16" t="s">
        <v>843</v>
      </c>
      <c r="CC16" s="16" t="s">
        <v>843</v>
      </c>
      <c r="CD16" s="16" t="s">
        <v>843</v>
      </c>
      <c r="CE16" s="16" t="s">
        <v>843</v>
      </c>
      <c r="CF16" s="16" t="s">
        <v>843</v>
      </c>
      <c r="CG16" s="16" t="s">
        <v>843</v>
      </c>
      <c r="CH16" s="16" t="s">
        <v>843</v>
      </c>
      <c r="CI16" s="16" t="s">
        <v>843</v>
      </c>
      <c r="CJ16" s="16" t="s">
        <v>843</v>
      </c>
      <c r="CK16" s="16" t="s">
        <v>843</v>
      </c>
      <c r="CP16" s="16" t="s">
        <v>865</v>
      </c>
      <c r="DX16" s="16" t="s">
        <v>7842</v>
      </c>
      <c r="DY16" s="16" t="s">
        <v>867</v>
      </c>
      <c r="GC16" s="16" t="s">
        <v>5354</v>
      </c>
      <c r="GF16" s="16" t="s">
        <v>867</v>
      </c>
      <c r="GG16" s="16" t="s">
        <v>867</v>
      </c>
      <c r="GV16" s="16" t="s">
        <v>8842</v>
      </c>
      <c r="GW16" s="16" t="s">
        <v>843</v>
      </c>
      <c r="GX16" s="16" t="s">
        <v>843</v>
      </c>
      <c r="GY16" s="16" t="s">
        <v>843</v>
      </c>
      <c r="GZ16" s="16" t="s">
        <v>844</v>
      </c>
      <c r="HA16" s="16" t="s">
        <v>843</v>
      </c>
      <c r="HB16" s="16" t="s">
        <v>843</v>
      </c>
      <c r="HC16" s="16" t="s">
        <v>844</v>
      </c>
      <c r="HD16" s="16" t="s">
        <v>843</v>
      </c>
      <c r="HE16" s="16" t="s">
        <v>843</v>
      </c>
      <c r="HF16" s="16" t="s">
        <v>843</v>
      </c>
      <c r="HH16" s="16" t="s">
        <v>5456</v>
      </c>
      <c r="HK16" s="16" t="s">
        <v>865</v>
      </c>
      <c r="HM16" s="16" t="s">
        <v>865</v>
      </c>
      <c r="HZ16" s="16" t="s">
        <v>7944</v>
      </c>
      <c r="KE16" s="16" t="s">
        <v>5585</v>
      </c>
      <c r="KG16" s="16" t="s">
        <v>7018</v>
      </c>
      <c r="KH16" s="16" t="s">
        <v>7033</v>
      </c>
      <c r="KI16" s="16" t="s">
        <v>865</v>
      </c>
      <c r="LG16" s="16" t="s">
        <v>867</v>
      </c>
      <c r="LH16" s="16" t="s">
        <v>867</v>
      </c>
      <c r="LI16" s="16" t="s">
        <v>867</v>
      </c>
      <c r="LJ16" s="16" t="s">
        <v>867</v>
      </c>
      <c r="LK16" s="16" t="s">
        <v>867</v>
      </c>
      <c r="LL16" s="16" t="s">
        <v>8843</v>
      </c>
      <c r="LM16" s="16" t="s">
        <v>843</v>
      </c>
      <c r="LN16" s="16" t="s">
        <v>843</v>
      </c>
      <c r="LO16" s="16" t="s">
        <v>844</v>
      </c>
      <c r="LP16" s="16" t="s">
        <v>844</v>
      </c>
      <c r="LQ16" s="16" t="s">
        <v>843</v>
      </c>
      <c r="LR16" s="16" t="s">
        <v>843</v>
      </c>
      <c r="LS16" s="16" t="s">
        <v>843</v>
      </c>
      <c r="LT16" s="16" t="s">
        <v>843</v>
      </c>
      <c r="LU16" s="16" t="s">
        <v>843</v>
      </c>
      <c r="LV16" s="16" t="s">
        <v>843</v>
      </c>
      <c r="LW16" s="16" t="s">
        <v>843</v>
      </c>
      <c r="LX16" s="16" t="s">
        <v>843</v>
      </c>
      <c r="LY16" s="16" t="s">
        <v>843</v>
      </c>
      <c r="LZ16" s="16" t="s">
        <v>843</v>
      </c>
      <c r="MA16" s="16" t="s">
        <v>843</v>
      </c>
      <c r="MC16" s="16" t="s">
        <v>5694</v>
      </c>
      <c r="MD16" s="16" t="s">
        <v>844</v>
      </c>
      <c r="ME16" s="16" t="s">
        <v>843</v>
      </c>
      <c r="MF16" s="16" t="s">
        <v>843</v>
      </c>
      <c r="MG16" s="16" t="s">
        <v>843</v>
      </c>
      <c r="MH16" s="16" t="s">
        <v>843</v>
      </c>
      <c r="MI16" s="16" t="s">
        <v>843</v>
      </c>
      <c r="MJ16" s="16" t="s">
        <v>843</v>
      </c>
      <c r="MK16" s="16" t="s">
        <v>843</v>
      </c>
      <c r="ML16" s="16" t="s">
        <v>843</v>
      </c>
      <c r="MM16" s="16" t="s">
        <v>843</v>
      </c>
      <c r="MN16" s="16" t="s">
        <v>843</v>
      </c>
      <c r="MO16" s="16" t="s">
        <v>843</v>
      </c>
      <c r="MP16" s="16" t="s">
        <v>843</v>
      </c>
      <c r="MQ16" s="16" t="s">
        <v>843</v>
      </c>
      <c r="MR16" s="16" t="s">
        <v>843</v>
      </c>
      <c r="MS16" s="16" t="s">
        <v>843</v>
      </c>
      <c r="MT16" s="16" t="s">
        <v>843</v>
      </c>
      <c r="MU16" s="16" t="s">
        <v>843</v>
      </c>
      <c r="MV16" s="16" t="s">
        <v>843</v>
      </c>
      <c r="OK16" s="16" t="s">
        <v>5694</v>
      </c>
      <c r="OL16" s="16" t="s">
        <v>844</v>
      </c>
      <c r="OM16" s="16" t="s">
        <v>843</v>
      </c>
      <c r="ON16" s="16" t="s">
        <v>843</v>
      </c>
      <c r="OO16" s="16" t="s">
        <v>843</v>
      </c>
      <c r="OP16" s="16" t="s">
        <v>843</v>
      </c>
      <c r="OQ16" s="16" t="s">
        <v>843</v>
      </c>
      <c r="OR16" s="16" t="s">
        <v>843</v>
      </c>
      <c r="OS16" s="16" t="s">
        <v>843</v>
      </c>
      <c r="OT16" s="16" t="s">
        <v>843</v>
      </c>
      <c r="OU16" s="16" t="s">
        <v>843</v>
      </c>
      <c r="OV16" s="16" t="s">
        <v>843</v>
      </c>
      <c r="OW16" s="16" t="s">
        <v>843</v>
      </c>
      <c r="OX16" s="16" t="s">
        <v>843</v>
      </c>
      <c r="OY16" s="16" t="s">
        <v>843</v>
      </c>
      <c r="OZ16" s="16" t="s">
        <v>843</v>
      </c>
      <c r="PA16" s="16" t="s">
        <v>843</v>
      </c>
      <c r="PC16" s="16" t="s">
        <v>865</v>
      </c>
      <c r="PD16" s="16" t="s">
        <v>865</v>
      </c>
      <c r="PY16" s="16" t="s">
        <v>865</v>
      </c>
      <c r="QP16" s="16" t="s">
        <v>865</v>
      </c>
      <c r="QR16" s="16" t="s">
        <v>865</v>
      </c>
      <c r="QT16" s="16" t="s">
        <v>867</v>
      </c>
      <c r="QV16" s="16" t="s">
        <v>865</v>
      </c>
      <c r="QX16" s="16" t="s">
        <v>867</v>
      </c>
      <c r="QY16" s="16" t="s">
        <v>867</v>
      </c>
      <c r="RD16" s="16" t="s">
        <v>865</v>
      </c>
      <c r="RF16" s="16" t="s">
        <v>865</v>
      </c>
      <c r="RH16" s="16" t="s">
        <v>4216</v>
      </c>
      <c r="RJ16" s="16" t="s">
        <v>865</v>
      </c>
      <c r="RN16" s="16" t="s">
        <v>7720</v>
      </c>
      <c r="RP16" s="16" t="s">
        <v>867</v>
      </c>
      <c r="RR16" s="16" t="s">
        <v>867</v>
      </c>
      <c r="RT16" s="16" t="s">
        <v>867</v>
      </c>
      <c r="RV16" s="16" t="s">
        <v>7720</v>
      </c>
      <c r="RX16" s="16" t="s">
        <v>7720</v>
      </c>
      <c r="RZ16" s="16" t="s">
        <v>7720</v>
      </c>
      <c r="SQ16" s="16" t="s">
        <v>867</v>
      </c>
      <c r="SS16" s="16" t="s">
        <v>7308</v>
      </c>
      <c r="ST16" s="16" t="s">
        <v>7761</v>
      </c>
      <c r="TN16" s="16">
        <v>3000</v>
      </c>
      <c r="TO16" s="16">
        <v>3000</v>
      </c>
      <c r="TP16" s="16">
        <v>800</v>
      </c>
      <c r="TQ16" s="16">
        <v>500</v>
      </c>
      <c r="TR16" s="16">
        <v>200</v>
      </c>
      <c r="TS16" s="16">
        <v>250</v>
      </c>
      <c r="TT16" s="16">
        <v>0</v>
      </c>
      <c r="TU16" s="16">
        <v>200</v>
      </c>
      <c r="TV16" s="16">
        <v>3000</v>
      </c>
      <c r="TW16" s="16">
        <v>0</v>
      </c>
      <c r="TX16" s="16">
        <v>0</v>
      </c>
      <c r="TZ16" s="16" t="s">
        <v>7367</v>
      </c>
      <c r="UA16" s="16" t="s">
        <v>4216</v>
      </c>
      <c r="UB16" s="16">
        <v>0</v>
      </c>
      <c r="UC16" s="16" t="s">
        <v>843</v>
      </c>
      <c r="UD16" s="16" t="s">
        <v>843</v>
      </c>
      <c r="UE16" s="16" t="s">
        <v>843</v>
      </c>
      <c r="UF16" s="16" t="s">
        <v>843</v>
      </c>
      <c r="UG16" s="16" t="s">
        <v>843</v>
      </c>
      <c r="UH16" s="16" t="s">
        <v>844</v>
      </c>
      <c r="WO16" s="16" t="s">
        <v>6926</v>
      </c>
      <c r="YN16" s="16" t="s">
        <v>7040</v>
      </c>
      <c r="YP16" s="16" t="s">
        <v>7978</v>
      </c>
      <c r="YR16" s="16" t="s">
        <v>8844</v>
      </c>
      <c r="YS16" s="16" t="s">
        <v>8845</v>
      </c>
      <c r="YT16" s="16" t="s">
        <v>8694</v>
      </c>
      <c r="YU16" s="16" t="s">
        <v>8846</v>
      </c>
      <c r="YV16" s="16" t="s">
        <v>8696</v>
      </c>
      <c r="YW16" s="16" t="s">
        <v>844</v>
      </c>
      <c r="YX16" s="16" t="s">
        <v>8696</v>
      </c>
      <c r="YY16" s="16" t="s">
        <v>8789</v>
      </c>
      <c r="YZ16" s="16" t="s">
        <v>843</v>
      </c>
      <c r="ZA16" s="16" t="s">
        <v>843</v>
      </c>
      <c r="ZB16" s="16">
        <v>8450</v>
      </c>
      <c r="ZC16" s="16" t="s">
        <v>8847</v>
      </c>
      <c r="ZD16" s="16" t="s">
        <v>8847</v>
      </c>
      <c r="ZE16" s="16" t="s">
        <v>8787</v>
      </c>
      <c r="ZF16" s="16" t="s">
        <v>8724</v>
      </c>
      <c r="ZG16" s="16" t="s">
        <v>8701</v>
      </c>
      <c r="ZH16" s="16" t="s">
        <v>8752</v>
      </c>
      <c r="ZI16" s="16" t="s">
        <v>8753</v>
      </c>
      <c r="ZJ16" s="16" t="s">
        <v>843</v>
      </c>
      <c r="ZK16" s="16" t="s">
        <v>843</v>
      </c>
      <c r="ZL16" s="16" t="s">
        <v>8701</v>
      </c>
      <c r="ZM16" s="16" t="s">
        <v>843</v>
      </c>
      <c r="ZN16" s="16" t="s">
        <v>8725</v>
      </c>
      <c r="ZO16" s="16" t="s">
        <v>487</v>
      </c>
      <c r="ZP16" s="16" t="s">
        <v>487</v>
      </c>
      <c r="ZQ16" s="16" t="s">
        <v>487</v>
      </c>
      <c r="ZR16" s="16" t="s">
        <v>486</v>
      </c>
      <c r="ZS16" s="16" t="s">
        <v>1056</v>
      </c>
      <c r="ZT16" s="16" t="s">
        <v>8705</v>
      </c>
      <c r="ZU16" s="16" t="s">
        <v>8706</v>
      </c>
      <c r="ZV16" s="16" t="s">
        <v>487</v>
      </c>
      <c r="ZW16" s="16" t="s">
        <v>844</v>
      </c>
      <c r="ZX16" s="16" t="s">
        <v>844</v>
      </c>
      <c r="ZY16" s="16" t="s">
        <v>1056</v>
      </c>
      <c r="ZZ16" s="16" t="s">
        <v>843</v>
      </c>
      <c r="AAA16" s="16" t="s">
        <v>843</v>
      </c>
      <c r="AAB16" s="16" t="s">
        <v>843</v>
      </c>
      <c r="AAC16" s="16">
        <v>0</v>
      </c>
      <c r="AAD16" s="16" t="s">
        <v>844</v>
      </c>
      <c r="AAE16" s="16" t="s">
        <v>843</v>
      </c>
      <c r="AAF16" s="16" t="s">
        <v>843</v>
      </c>
      <c r="AAG16" s="16" t="s">
        <v>843</v>
      </c>
      <c r="AAH16" s="16" t="s">
        <v>843</v>
      </c>
      <c r="AAI16" s="16" t="s">
        <v>844</v>
      </c>
      <c r="AAJ16" s="16" t="s">
        <v>615</v>
      </c>
      <c r="AAK16" s="16" t="s">
        <v>633</v>
      </c>
      <c r="AAL16" s="16" t="s">
        <v>904</v>
      </c>
      <c r="AAM16" s="16" t="s">
        <v>663</v>
      </c>
      <c r="AAN16" s="16" t="s">
        <v>8707</v>
      </c>
      <c r="AAO16" s="16" t="s">
        <v>1018</v>
      </c>
      <c r="AAP16" s="16" t="s">
        <v>8708</v>
      </c>
      <c r="AAT16" s="16" t="s">
        <v>782</v>
      </c>
      <c r="AAU16" s="16" t="s">
        <v>782</v>
      </c>
      <c r="AAW16" s="16" t="s">
        <v>782</v>
      </c>
      <c r="AAX16" s="16" t="s">
        <v>843</v>
      </c>
      <c r="AAY16" s="16" t="s">
        <v>8710</v>
      </c>
      <c r="AAZ16" s="16" t="s">
        <v>782</v>
      </c>
      <c r="ABA16" s="16" t="s">
        <v>782</v>
      </c>
      <c r="ABB16" s="16" t="s">
        <v>783</v>
      </c>
      <c r="ABC16" s="16" t="s">
        <v>783</v>
      </c>
      <c r="ABD16" s="16" t="s">
        <v>783</v>
      </c>
      <c r="ABE16" s="16" t="s">
        <v>783</v>
      </c>
      <c r="ABF16" s="16" t="s">
        <v>782</v>
      </c>
      <c r="ABG16" s="16" t="s">
        <v>782</v>
      </c>
      <c r="ABH16" s="16" t="s">
        <v>782</v>
      </c>
      <c r="ABI16" s="16" t="s">
        <v>783</v>
      </c>
      <c r="ABJ16" s="16" t="s">
        <v>783</v>
      </c>
      <c r="ABK16" s="16" t="s">
        <v>783</v>
      </c>
      <c r="ABL16" s="16" t="s">
        <v>8728</v>
      </c>
      <c r="ABM16" s="16" t="s">
        <v>843</v>
      </c>
      <c r="ABN16" s="16" t="s">
        <v>1033</v>
      </c>
      <c r="ABO16" s="16" t="s">
        <v>486</v>
      </c>
      <c r="ABP16" s="16" t="s">
        <v>972</v>
      </c>
      <c r="ABQ16" s="16" t="s">
        <v>4324</v>
      </c>
      <c r="ABR16" s="16" t="s">
        <v>470</v>
      </c>
      <c r="ABS16" s="16" t="s">
        <v>451</v>
      </c>
      <c r="ABT16" s="16" t="s">
        <v>1056</v>
      </c>
      <c r="ABU16" s="16" t="s">
        <v>844</v>
      </c>
      <c r="ABV16" s="16" t="s">
        <v>487</v>
      </c>
      <c r="ABW16" s="16" t="s">
        <v>486</v>
      </c>
      <c r="ABX16" s="16" t="s">
        <v>892</v>
      </c>
      <c r="ABY16" s="16" t="s">
        <v>486</v>
      </c>
      <c r="ABZ16" s="16" t="s">
        <v>486</v>
      </c>
      <c r="ACA16" s="16" t="s">
        <v>759</v>
      </c>
      <c r="ACB16" s="16" t="s">
        <v>768</v>
      </c>
      <c r="ACC16" s="16" t="s">
        <v>737</v>
      </c>
      <c r="ACD16" s="16" t="s">
        <v>487</v>
      </c>
      <c r="ACE16" s="16" t="s">
        <v>487</v>
      </c>
      <c r="ACG16" s="16" t="s">
        <v>1014</v>
      </c>
      <c r="ACH16" s="16" t="s">
        <v>1009</v>
      </c>
      <c r="ACI16" s="16" t="s">
        <v>462</v>
      </c>
      <c r="ACJ16" s="16">
        <v>1.1910000000000001</v>
      </c>
      <c r="ACK16" s="16" t="s">
        <v>478</v>
      </c>
      <c r="ACL16" s="16" t="s">
        <v>740</v>
      </c>
      <c r="ACM16" s="16" t="s">
        <v>1189</v>
      </c>
      <c r="ACN16" s="16" t="s">
        <v>1169</v>
      </c>
      <c r="ACO16" s="16" t="s">
        <v>1856</v>
      </c>
      <c r="ACQ16" s="16" t="s">
        <v>1202</v>
      </c>
      <c r="ACR16" s="16" t="s">
        <v>1645</v>
      </c>
      <c r="ACS16" s="16" t="s">
        <v>680</v>
      </c>
      <c r="ACT16" s="16" t="s">
        <v>1522</v>
      </c>
      <c r="ACU16" s="16" t="s">
        <v>833</v>
      </c>
      <c r="ACV16" s="16" t="s">
        <v>8711</v>
      </c>
      <c r="ACW16" s="16" t="s">
        <v>451</v>
      </c>
      <c r="ACX16" s="16" t="s">
        <v>1914</v>
      </c>
      <c r="ACY16" s="16" t="s">
        <v>1947</v>
      </c>
      <c r="ACZ16" s="16">
        <v>1</v>
      </c>
      <c r="ADA16" s="16">
        <v>1</v>
      </c>
      <c r="ADB16" s="16">
        <v>1</v>
      </c>
      <c r="ADC16" s="16">
        <v>1</v>
      </c>
      <c r="ADD16" s="16">
        <v>1</v>
      </c>
      <c r="ADE16" s="16" t="s">
        <v>8712</v>
      </c>
      <c r="ADF16" s="16">
        <v>0</v>
      </c>
      <c r="ADG16" s="16" t="s">
        <v>486</v>
      </c>
      <c r="ADH16" s="16">
        <v>2</v>
      </c>
      <c r="ADI16" s="16" t="s">
        <v>486</v>
      </c>
      <c r="ADJ16" s="16" t="s">
        <v>1743</v>
      </c>
      <c r="ADK16" s="16" t="s">
        <v>1743</v>
      </c>
      <c r="ADL16" s="16" t="s">
        <v>1764</v>
      </c>
      <c r="ADM16" s="16" t="s">
        <v>13195</v>
      </c>
      <c r="ADN16" s="16" t="s">
        <v>13196</v>
      </c>
      <c r="ADO16" s="16" t="s">
        <v>1766</v>
      </c>
      <c r="ADP16" s="16" t="s">
        <v>13196</v>
      </c>
      <c r="ADQ16" s="16" t="s">
        <v>1743</v>
      </c>
      <c r="ADR16" s="16" t="s">
        <v>13194</v>
      </c>
      <c r="ADS16" s="16" t="s">
        <v>13194</v>
      </c>
      <c r="ADY16" s="16" t="s">
        <v>1063</v>
      </c>
      <c r="AEB16" s="16">
        <v>8450</v>
      </c>
      <c r="AEI16" s="16">
        <v>1500</v>
      </c>
      <c r="AEJ16" s="16">
        <v>1500</v>
      </c>
      <c r="AEK16" s="16">
        <v>400</v>
      </c>
      <c r="AEL16" s="16">
        <v>250</v>
      </c>
      <c r="AEM16" s="16">
        <v>1500</v>
      </c>
      <c r="AEN16" s="16">
        <v>100</v>
      </c>
      <c r="AEO16" s="16">
        <v>125</v>
      </c>
      <c r="AEP16" s="16">
        <v>100</v>
      </c>
    </row>
    <row r="17" spans="1:823" x14ac:dyDescent="0.25">
      <c r="A17" s="30">
        <v>45803</v>
      </c>
      <c r="B17" s="16" t="s">
        <v>8848</v>
      </c>
      <c r="C17" s="16" t="s">
        <v>867</v>
      </c>
      <c r="D17" s="16" t="s">
        <v>867</v>
      </c>
      <c r="E17" s="16">
        <v>43</v>
      </c>
      <c r="F17" s="16" t="s">
        <v>8153</v>
      </c>
      <c r="G17" s="16" t="s">
        <v>4113</v>
      </c>
      <c r="I17" s="16" t="s">
        <v>4148</v>
      </c>
      <c r="Z17" s="16" t="s">
        <v>997</v>
      </c>
      <c r="AA17" s="16" t="s">
        <v>470</v>
      </c>
      <c r="AB17" s="16">
        <v>4</v>
      </c>
      <c r="AC17" s="16" t="s">
        <v>844</v>
      </c>
      <c r="AD17" s="16" t="s">
        <v>843</v>
      </c>
      <c r="AE17" s="16" t="s">
        <v>1056</v>
      </c>
      <c r="AF17" s="16" t="s">
        <v>844</v>
      </c>
      <c r="AG17" s="16" t="s">
        <v>844</v>
      </c>
      <c r="AH17" s="16" t="s">
        <v>844</v>
      </c>
      <c r="AI17" s="16" t="s">
        <v>8732</v>
      </c>
      <c r="AJ17" s="16" t="s">
        <v>843</v>
      </c>
      <c r="AK17" s="16" t="s">
        <v>1056</v>
      </c>
      <c r="AM17" s="16" t="s">
        <v>737</v>
      </c>
      <c r="AN17" s="16" t="s">
        <v>759</v>
      </c>
      <c r="AP17" s="16" t="s">
        <v>768</v>
      </c>
      <c r="AR17" s="16" t="s">
        <v>6910</v>
      </c>
      <c r="BB17" s="16">
        <v>3</v>
      </c>
      <c r="BC17" s="16" t="s">
        <v>7875</v>
      </c>
      <c r="BE17" s="16" t="s">
        <v>5098</v>
      </c>
      <c r="BV17" s="16" t="s">
        <v>4433</v>
      </c>
      <c r="BW17" s="16" t="s">
        <v>844</v>
      </c>
      <c r="BX17" s="16" t="s">
        <v>843</v>
      </c>
      <c r="BY17" s="16" t="s">
        <v>843</v>
      </c>
      <c r="BZ17" s="16" t="s">
        <v>843</v>
      </c>
      <c r="CA17" s="16" t="s">
        <v>843</v>
      </c>
      <c r="CB17" s="16" t="s">
        <v>843</v>
      </c>
      <c r="CC17" s="16" t="s">
        <v>843</v>
      </c>
      <c r="CD17" s="16" t="s">
        <v>843</v>
      </c>
      <c r="CE17" s="16" t="s">
        <v>843</v>
      </c>
      <c r="CF17" s="16" t="s">
        <v>843</v>
      </c>
      <c r="CG17" s="16" t="s">
        <v>843</v>
      </c>
      <c r="CH17" s="16" t="s">
        <v>843</v>
      </c>
      <c r="CI17" s="16" t="s">
        <v>843</v>
      </c>
      <c r="CJ17" s="16" t="s">
        <v>843</v>
      </c>
      <c r="CK17" s="16" t="s">
        <v>843</v>
      </c>
      <c r="CP17" s="16" t="s">
        <v>867</v>
      </c>
      <c r="CQ17" s="16" t="s">
        <v>5191</v>
      </c>
      <c r="CR17" s="16" t="s">
        <v>844</v>
      </c>
      <c r="CS17" s="16" t="s">
        <v>843</v>
      </c>
      <c r="CT17" s="16" t="s">
        <v>843</v>
      </c>
      <c r="CU17" s="16" t="s">
        <v>843</v>
      </c>
      <c r="CV17" s="16" t="s">
        <v>843</v>
      </c>
      <c r="CW17" s="16" t="s">
        <v>843</v>
      </c>
      <c r="CX17" s="16" t="s">
        <v>843</v>
      </c>
      <c r="CY17" s="16" t="s">
        <v>843</v>
      </c>
      <c r="CZ17" s="16" t="s">
        <v>843</v>
      </c>
      <c r="DA17" s="16" t="s">
        <v>5184</v>
      </c>
      <c r="DX17" s="16" t="s">
        <v>7842</v>
      </c>
      <c r="DY17" s="16" t="s">
        <v>865</v>
      </c>
      <c r="GC17" s="16" t="s">
        <v>5336</v>
      </c>
      <c r="GF17" s="16" t="s">
        <v>867</v>
      </c>
      <c r="GG17" s="16" t="s">
        <v>7888</v>
      </c>
      <c r="GV17" s="16" t="s">
        <v>5443</v>
      </c>
      <c r="GW17" s="16" t="s">
        <v>843</v>
      </c>
      <c r="GX17" s="16" t="s">
        <v>844</v>
      </c>
      <c r="GY17" s="16" t="s">
        <v>843</v>
      </c>
      <c r="GZ17" s="16" t="s">
        <v>843</v>
      </c>
      <c r="HA17" s="16" t="s">
        <v>843</v>
      </c>
      <c r="HB17" s="16" t="s">
        <v>843</v>
      </c>
      <c r="HC17" s="16" t="s">
        <v>843</v>
      </c>
      <c r="HD17" s="16" t="s">
        <v>843</v>
      </c>
      <c r="HE17" s="16" t="s">
        <v>843</v>
      </c>
      <c r="HF17" s="16" t="s">
        <v>843</v>
      </c>
      <c r="HH17" s="16" t="s">
        <v>5456</v>
      </c>
      <c r="HK17" s="16" t="s">
        <v>864</v>
      </c>
      <c r="HM17" s="16" t="s">
        <v>865</v>
      </c>
      <c r="HZ17" s="16" t="s">
        <v>7944</v>
      </c>
      <c r="KE17" s="16" t="s">
        <v>5582</v>
      </c>
      <c r="KG17" s="16" t="s">
        <v>7018</v>
      </c>
      <c r="KH17" s="16" t="s">
        <v>7033</v>
      </c>
      <c r="KI17" s="16" t="s">
        <v>867</v>
      </c>
      <c r="KJ17" s="16" t="s">
        <v>5601</v>
      </c>
      <c r="KK17" s="16" t="s">
        <v>843</v>
      </c>
      <c r="KL17" s="16" t="s">
        <v>843</v>
      </c>
      <c r="KM17" s="16" t="s">
        <v>844</v>
      </c>
      <c r="KN17" s="16" t="s">
        <v>843</v>
      </c>
      <c r="KO17" s="16" t="s">
        <v>843</v>
      </c>
      <c r="KP17" s="16" t="s">
        <v>843</v>
      </c>
      <c r="KQ17" s="16" t="s">
        <v>843</v>
      </c>
      <c r="LG17" s="16" t="s">
        <v>867</v>
      </c>
      <c r="LH17" s="16" t="s">
        <v>867</v>
      </c>
      <c r="LI17" s="16" t="s">
        <v>867</v>
      </c>
      <c r="LJ17" s="16" t="s">
        <v>867</v>
      </c>
      <c r="LK17" s="16" t="s">
        <v>867</v>
      </c>
      <c r="LL17" s="16" t="s">
        <v>5657</v>
      </c>
      <c r="LM17" s="16" t="s">
        <v>844</v>
      </c>
      <c r="LN17" s="16" t="s">
        <v>843</v>
      </c>
      <c r="LO17" s="16" t="s">
        <v>843</v>
      </c>
      <c r="LP17" s="16" t="s">
        <v>843</v>
      </c>
      <c r="LQ17" s="16" t="s">
        <v>843</v>
      </c>
      <c r="LR17" s="16" t="s">
        <v>843</v>
      </c>
      <c r="LS17" s="16" t="s">
        <v>843</v>
      </c>
      <c r="LT17" s="16" t="s">
        <v>843</v>
      </c>
      <c r="LU17" s="16" t="s">
        <v>843</v>
      </c>
      <c r="LV17" s="16" t="s">
        <v>843</v>
      </c>
      <c r="LW17" s="16" t="s">
        <v>843</v>
      </c>
      <c r="LX17" s="16" t="s">
        <v>843</v>
      </c>
      <c r="LY17" s="16" t="s">
        <v>843</v>
      </c>
      <c r="LZ17" s="16" t="s">
        <v>843</v>
      </c>
      <c r="MA17" s="16" t="s">
        <v>843</v>
      </c>
      <c r="MC17" s="16" t="s">
        <v>5694</v>
      </c>
      <c r="MD17" s="16" t="s">
        <v>844</v>
      </c>
      <c r="ME17" s="16" t="s">
        <v>843</v>
      </c>
      <c r="MF17" s="16" t="s">
        <v>843</v>
      </c>
      <c r="MG17" s="16" t="s">
        <v>843</v>
      </c>
      <c r="MH17" s="16" t="s">
        <v>843</v>
      </c>
      <c r="MI17" s="16" t="s">
        <v>843</v>
      </c>
      <c r="MJ17" s="16" t="s">
        <v>843</v>
      </c>
      <c r="MK17" s="16" t="s">
        <v>843</v>
      </c>
      <c r="ML17" s="16" t="s">
        <v>843</v>
      </c>
      <c r="MM17" s="16" t="s">
        <v>843</v>
      </c>
      <c r="MN17" s="16" t="s">
        <v>843</v>
      </c>
      <c r="MO17" s="16" t="s">
        <v>843</v>
      </c>
      <c r="MP17" s="16" t="s">
        <v>843</v>
      </c>
      <c r="MQ17" s="16" t="s">
        <v>843</v>
      </c>
      <c r="MR17" s="16" t="s">
        <v>843</v>
      </c>
      <c r="MS17" s="16" t="s">
        <v>843</v>
      </c>
      <c r="MT17" s="16" t="s">
        <v>843</v>
      </c>
      <c r="MU17" s="16" t="s">
        <v>843</v>
      </c>
      <c r="MV17" s="16" t="s">
        <v>843</v>
      </c>
      <c r="MX17" s="16" t="s">
        <v>5694</v>
      </c>
      <c r="MY17" s="16" t="s">
        <v>844</v>
      </c>
      <c r="MZ17" s="16" t="s">
        <v>843</v>
      </c>
      <c r="NA17" s="16" t="s">
        <v>843</v>
      </c>
      <c r="NB17" s="16" t="s">
        <v>843</v>
      </c>
      <c r="NC17" s="16" t="s">
        <v>843</v>
      </c>
      <c r="ND17" s="16" t="s">
        <v>843</v>
      </c>
      <c r="NE17" s="16" t="s">
        <v>843</v>
      </c>
      <c r="NF17" s="16" t="s">
        <v>843</v>
      </c>
      <c r="NG17" s="16" t="s">
        <v>843</v>
      </c>
      <c r="NH17" s="16" t="s">
        <v>843</v>
      </c>
      <c r="NI17" s="16" t="s">
        <v>843</v>
      </c>
      <c r="NJ17" s="16" t="s">
        <v>843</v>
      </c>
      <c r="NK17" s="16" t="s">
        <v>843</v>
      </c>
      <c r="NL17" s="16" t="s">
        <v>843</v>
      </c>
      <c r="NM17" s="16" t="s">
        <v>843</v>
      </c>
      <c r="NN17" s="16" t="s">
        <v>843</v>
      </c>
      <c r="NO17" s="16" t="s">
        <v>843</v>
      </c>
      <c r="NP17" s="16" t="s">
        <v>843</v>
      </c>
      <c r="NQ17" s="16" t="s">
        <v>843</v>
      </c>
      <c r="NS17" s="16" t="s">
        <v>5694</v>
      </c>
      <c r="NT17" s="16" t="s">
        <v>844</v>
      </c>
      <c r="NU17" s="16" t="s">
        <v>843</v>
      </c>
      <c r="NV17" s="16" t="s">
        <v>843</v>
      </c>
      <c r="NW17" s="16" t="s">
        <v>843</v>
      </c>
      <c r="NX17" s="16" t="s">
        <v>843</v>
      </c>
      <c r="NY17" s="16" t="s">
        <v>843</v>
      </c>
      <c r="NZ17" s="16" t="s">
        <v>843</v>
      </c>
      <c r="OA17" s="16" t="s">
        <v>843</v>
      </c>
      <c r="OB17" s="16" t="s">
        <v>843</v>
      </c>
      <c r="OC17" s="16" t="s">
        <v>843</v>
      </c>
      <c r="OD17" s="16" t="s">
        <v>843</v>
      </c>
      <c r="OE17" s="16" t="s">
        <v>843</v>
      </c>
      <c r="OF17" s="16" t="s">
        <v>843</v>
      </c>
      <c r="OG17" s="16" t="s">
        <v>843</v>
      </c>
      <c r="OH17" s="16" t="s">
        <v>843</v>
      </c>
      <c r="OI17" s="16" t="s">
        <v>843</v>
      </c>
      <c r="PC17" s="16" t="s">
        <v>865</v>
      </c>
      <c r="PD17" s="16" t="s">
        <v>865</v>
      </c>
      <c r="PY17" s="16" t="s">
        <v>865</v>
      </c>
      <c r="QP17" s="16" t="s">
        <v>865</v>
      </c>
      <c r="QR17" s="16" t="s">
        <v>865</v>
      </c>
      <c r="QT17" s="16" t="s">
        <v>865</v>
      </c>
      <c r="QV17" s="16" t="s">
        <v>865</v>
      </c>
      <c r="QX17" s="16" t="s">
        <v>865</v>
      </c>
      <c r="QY17" s="16" t="s">
        <v>867</v>
      </c>
      <c r="RD17" s="16" t="s">
        <v>865</v>
      </c>
      <c r="RF17" s="16" t="s">
        <v>7712</v>
      </c>
      <c r="RH17" s="16" t="s">
        <v>865</v>
      </c>
      <c r="RJ17" s="16" t="s">
        <v>865</v>
      </c>
      <c r="RN17" s="16" t="s">
        <v>7724</v>
      </c>
      <c r="RP17" s="16" t="s">
        <v>867</v>
      </c>
      <c r="RR17" s="16" t="s">
        <v>867</v>
      </c>
      <c r="RT17" s="16" t="s">
        <v>867</v>
      </c>
      <c r="RV17" s="16" t="s">
        <v>7720</v>
      </c>
      <c r="RX17" s="16" t="s">
        <v>867</v>
      </c>
      <c r="RZ17" s="16" t="s">
        <v>7724</v>
      </c>
      <c r="SQ17" s="16" t="s">
        <v>867</v>
      </c>
      <c r="SS17" s="16" t="s">
        <v>7308</v>
      </c>
      <c r="ST17" s="16" t="s">
        <v>7761</v>
      </c>
      <c r="TN17" s="16">
        <v>8000</v>
      </c>
      <c r="TO17" s="16">
        <v>8000</v>
      </c>
      <c r="TP17" s="16">
        <v>400</v>
      </c>
      <c r="TQ17" s="16">
        <v>1400</v>
      </c>
      <c r="TR17" s="16">
        <v>1500</v>
      </c>
      <c r="TS17" s="16">
        <v>500</v>
      </c>
      <c r="TT17" s="16">
        <v>0</v>
      </c>
      <c r="TU17" s="16">
        <v>500</v>
      </c>
      <c r="TV17" s="16">
        <v>3000</v>
      </c>
      <c r="TW17" s="16">
        <v>15000</v>
      </c>
      <c r="TX17" s="16">
        <v>17000</v>
      </c>
      <c r="TZ17" s="16" t="s">
        <v>7364</v>
      </c>
      <c r="UA17" s="16" t="s">
        <v>5971</v>
      </c>
      <c r="UB17" s="16">
        <v>0</v>
      </c>
      <c r="UC17" s="16" t="s">
        <v>843</v>
      </c>
      <c r="UD17" s="16" t="s">
        <v>843</v>
      </c>
      <c r="UE17" s="16" t="s">
        <v>843</v>
      </c>
      <c r="UF17" s="16" t="s">
        <v>844</v>
      </c>
      <c r="UG17" s="16" t="s">
        <v>843</v>
      </c>
      <c r="UH17" s="16" t="s">
        <v>843</v>
      </c>
      <c r="VX17" s="16" t="s">
        <v>8809</v>
      </c>
      <c r="VY17" s="16" t="s">
        <v>844</v>
      </c>
      <c r="VZ17" s="16" t="s">
        <v>843</v>
      </c>
      <c r="WA17" s="16" t="s">
        <v>843</v>
      </c>
      <c r="WB17" s="16" t="s">
        <v>844</v>
      </c>
      <c r="WC17" s="16" t="s">
        <v>843</v>
      </c>
      <c r="WD17" s="16" t="s">
        <v>843</v>
      </c>
      <c r="WE17" s="16" t="s">
        <v>843</v>
      </c>
      <c r="WF17" s="16" t="s">
        <v>843</v>
      </c>
      <c r="WH17" s="16">
        <v>6500</v>
      </c>
      <c r="WO17" s="16" t="s">
        <v>6920</v>
      </c>
      <c r="XD17" s="16" t="s">
        <v>6994</v>
      </c>
      <c r="XE17" s="16" t="s">
        <v>843</v>
      </c>
      <c r="XF17" s="16" t="s">
        <v>843</v>
      </c>
      <c r="XG17" s="16" t="s">
        <v>843</v>
      </c>
      <c r="XH17" s="16" t="s">
        <v>843</v>
      </c>
      <c r="XI17" s="16" t="s">
        <v>843</v>
      </c>
      <c r="XJ17" s="16" t="s">
        <v>843</v>
      </c>
      <c r="XK17" s="16" t="s">
        <v>843</v>
      </c>
      <c r="XL17" s="16" t="s">
        <v>843</v>
      </c>
      <c r="XM17" s="16" t="s">
        <v>844</v>
      </c>
      <c r="XN17" s="16" t="s">
        <v>843</v>
      </c>
      <c r="XO17" s="16" t="s">
        <v>843</v>
      </c>
      <c r="XP17" s="16" t="s">
        <v>843</v>
      </c>
      <c r="XQ17" s="16" t="s">
        <v>843</v>
      </c>
      <c r="YF17" s="16" t="s">
        <v>865</v>
      </c>
      <c r="YN17" s="16" t="s">
        <v>7040</v>
      </c>
      <c r="YP17" s="16" t="s">
        <v>7990</v>
      </c>
      <c r="YR17" s="16" t="s">
        <v>8849</v>
      </c>
      <c r="YS17" s="16" t="s">
        <v>8850</v>
      </c>
      <c r="YT17" s="16" t="s">
        <v>8694</v>
      </c>
      <c r="YU17" s="16" t="s">
        <v>8851</v>
      </c>
      <c r="YV17" s="16" t="s">
        <v>8696</v>
      </c>
      <c r="YW17" s="16" t="s">
        <v>844</v>
      </c>
      <c r="YX17" s="16" t="s">
        <v>8696</v>
      </c>
      <c r="YY17" s="16" t="s">
        <v>8789</v>
      </c>
      <c r="YZ17" s="16" t="s">
        <v>8852</v>
      </c>
      <c r="ZA17" s="16" t="s">
        <v>8853</v>
      </c>
      <c r="ZB17" s="16">
        <v>24716.67</v>
      </c>
      <c r="ZC17" s="16" t="s">
        <v>8854</v>
      </c>
      <c r="ZD17" s="16" t="s">
        <v>8854</v>
      </c>
      <c r="ZE17" s="16" t="s">
        <v>8855</v>
      </c>
      <c r="ZF17" s="16" t="s">
        <v>8754</v>
      </c>
      <c r="ZG17" s="16" t="s">
        <v>8739</v>
      </c>
      <c r="ZH17" s="16" t="s">
        <v>8701</v>
      </c>
      <c r="ZI17" s="16" t="s">
        <v>8701</v>
      </c>
      <c r="ZJ17" s="16" t="s">
        <v>8739</v>
      </c>
      <c r="ZK17" s="16" t="s">
        <v>8722</v>
      </c>
      <c r="ZL17" s="16" t="s">
        <v>8701</v>
      </c>
      <c r="ZM17" s="16" t="s">
        <v>843</v>
      </c>
      <c r="ZN17" s="16" t="s">
        <v>8755</v>
      </c>
      <c r="ZO17" s="16" t="s">
        <v>487</v>
      </c>
      <c r="ZP17" s="16" t="s">
        <v>487</v>
      </c>
      <c r="ZQ17" s="16" t="s">
        <v>487</v>
      </c>
      <c r="ZR17" s="16" t="s">
        <v>486</v>
      </c>
      <c r="ZS17" s="16" t="s">
        <v>8839</v>
      </c>
      <c r="ZT17" s="16" t="s">
        <v>8705</v>
      </c>
      <c r="ZU17" s="16" t="s">
        <v>8706</v>
      </c>
      <c r="ZV17" s="16" t="s">
        <v>487</v>
      </c>
      <c r="ZW17" s="16" t="s">
        <v>1056</v>
      </c>
      <c r="ZX17" s="16" t="s">
        <v>1056</v>
      </c>
      <c r="ZY17" s="16" t="s">
        <v>844</v>
      </c>
      <c r="ZZ17" s="16" t="s">
        <v>8732</v>
      </c>
      <c r="AAA17" s="16" t="s">
        <v>843</v>
      </c>
      <c r="AAB17" s="16" t="s">
        <v>844</v>
      </c>
      <c r="AAC17" s="16">
        <v>0</v>
      </c>
      <c r="AAD17" s="16" t="s">
        <v>844</v>
      </c>
      <c r="AAE17" s="16" t="s">
        <v>844</v>
      </c>
      <c r="AAF17" s="16" t="s">
        <v>844</v>
      </c>
      <c r="AAG17" s="16" t="s">
        <v>843</v>
      </c>
      <c r="AAH17" s="16" t="s">
        <v>843</v>
      </c>
      <c r="AAI17" s="16" t="s">
        <v>844</v>
      </c>
      <c r="AAJ17" s="16" t="s">
        <v>624</v>
      </c>
      <c r="AAK17" s="16" t="s">
        <v>649</v>
      </c>
      <c r="AAL17" s="16" t="s">
        <v>904</v>
      </c>
      <c r="AAM17" s="16" t="s">
        <v>660</v>
      </c>
      <c r="AAN17" s="16" t="s">
        <v>8707</v>
      </c>
      <c r="AAO17" s="16" t="s">
        <v>1019</v>
      </c>
      <c r="AAP17" s="16" t="s">
        <v>8708</v>
      </c>
      <c r="AAS17" s="16">
        <v>6500</v>
      </c>
      <c r="AAT17" s="16" t="s">
        <v>782</v>
      </c>
      <c r="AAU17" s="16" t="s">
        <v>1068</v>
      </c>
      <c r="AAV17" s="16" t="s">
        <v>782</v>
      </c>
      <c r="AAW17" s="16" t="s">
        <v>782</v>
      </c>
      <c r="AAX17" s="16" t="s">
        <v>844</v>
      </c>
      <c r="AAY17" s="16" t="s">
        <v>8727</v>
      </c>
      <c r="AAZ17" s="16" t="s">
        <v>783</v>
      </c>
      <c r="ABA17" s="16" t="s">
        <v>783</v>
      </c>
      <c r="ABB17" s="16" t="s">
        <v>783</v>
      </c>
      <c r="ABC17" s="16" t="s">
        <v>783</v>
      </c>
      <c r="ABD17" s="16" t="s">
        <v>782</v>
      </c>
      <c r="ABE17" s="16" t="s">
        <v>783</v>
      </c>
      <c r="ABF17" s="16" t="s">
        <v>782</v>
      </c>
      <c r="ABG17" s="16" t="s">
        <v>782</v>
      </c>
      <c r="ABH17" s="16" t="s">
        <v>782</v>
      </c>
      <c r="ABI17" s="16" t="s">
        <v>783</v>
      </c>
      <c r="ABJ17" s="16" t="s">
        <v>782</v>
      </c>
      <c r="ABK17" s="16" t="s">
        <v>782</v>
      </c>
      <c r="ABL17" s="16" t="s">
        <v>8728</v>
      </c>
      <c r="ABM17" s="16" t="s">
        <v>843</v>
      </c>
      <c r="ABN17" s="16" t="s">
        <v>1033</v>
      </c>
      <c r="ABO17" s="16" t="s">
        <v>486</v>
      </c>
      <c r="ABP17" s="16" t="s">
        <v>972</v>
      </c>
      <c r="ABQ17" s="16" t="s">
        <v>4300</v>
      </c>
      <c r="ABR17" s="16" t="s">
        <v>470</v>
      </c>
      <c r="ABS17" s="16" t="s">
        <v>451</v>
      </c>
      <c r="ABT17" s="16" t="s">
        <v>8746</v>
      </c>
      <c r="ABU17" s="16" t="s">
        <v>844</v>
      </c>
      <c r="ABV17" s="16" t="s">
        <v>487</v>
      </c>
      <c r="ABW17" s="16" t="s">
        <v>486</v>
      </c>
      <c r="ABX17" s="16" t="s">
        <v>892</v>
      </c>
      <c r="ABY17" s="16" t="s">
        <v>486</v>
      </c>
      <c r="ABZ17" s="16" t="s">
        <v>487</v>
      </c>
      <c r="ACA17" s="16" t="s">
        <v>759</v>
      </c>
      <c r="ACB17" s="16" t="s">
        <v>768</v>
      </c>
      <c r="ACC17" s="16" t="s">
        <v>737</v>
      </c>
      <c r="ACD17" s="16" t="s">
        <v>487</v>
      </c>
      <c r="ACE17" s="16" t="s">
        <v>487</v>
      </c>
      <c r="ACG17" s="16" t="s">
        <v>1014</v>
      </c>
      <c r="ACH17" s="16" t="s">
        <v>1009</v>
      </c>
      <c r="ACI17" s="16" t="s">
        <v>462</v>
      </c>
      <c r="ACJ17" s="16">
        <v>1.1910000000000001</v>
      </c>
      <c r="ACK17" s="16" t="s">
        <v>478</v>
      </c>
      <c r="ACL17" s="16" t="s">
        <v>740</v>
      </c>
      <c r="ACM17" s="16" t="s">
        <v>1189</v>
      </c>
      <c r="ACN17" s="16" t="s">
        <v>1169</v>
      </c>
      <c r="ACO17" s="16" t="s">
        <v>1856</v>
      </c>
      <c r="ACP17" s="16">
        <v>6500</v>
      </c>
      <c r="ACQ17" s="16" t="s">
        <v>1203</v>
      </c>
      <c r="ACR17" s="16" t="s">
        <v>1645</v>
      </c>
      <c r="ACS17" s="16" t="s">
        <v>680</v>
      </c>
      <c r="ACT17" s="16" t="s">
        <v>1521</v>
      </c>
      <c r="ACU17" s="16" t="s">
        <v>836</v>
      </c>
      <c r="ACV17" s="16" t="s">
        <v>8756</v>
      </c>
      <c r="ACW17" s="16" t="s">
        <v>451</v>
      </c>
      <c r="ACX17" s="16" t="s">
        <v>1914</v>
      </c>
      <c r="ACY17" s="16" t="s">
        <v>1947</v>
      </c>
      <c r="ACZ17" s="16">
        <v>1</v>
      </c>
      <c r="ADA17" s="16">
        <v>1</v>
      </c>
      <c r="ADB17" s="16">
        <v>1</v>
      </c>
      <c r="ADC17" s="16">
        <v>1</v>
      </c>
      <c r="ADD17" s="16">
        <v>1</v>
      </c>
      <c r="ADE17" s="16" t="s">
        <v>8712</v>
      </c>
      <c r="ADF17" s="16">
        <v>0</v>
      </c>
      <c r="ADG17" s="16" t="s">
        <v>486</v>
      </c>
      <c r="ADH17" s="16">
        <v>4</v>
      </c>
      <c r="ADI17" s="16" t="s">
        <v>486</v>
      </c>
      <c r="ADJ17" s="16" t="s">
        <v>1745</v>
      </c>
      <c r="ADK17" s="16" t="s">
        <v>1752</v>
      </c>
      <c r="ADL17" s="16" t="s">
        <v>13196</v>
      </c>
      <c r="ADM17" s="16" t="s">
        <v>1756</v>
      </c>
      <c r="ADN17" s="16" t="s">
        <v>1761</v>
      </c>
      <c r="ADO17" s="16" t="s">
        <v>1766</v>
      </c>
      <c r="ADP17" s="16" t="s">
        <v>13196</v>
      </c>
      <c r="ADQ17" s="16" t="s">
        <v>1743</v>
      </c>
      <c r="ADR17" s="16" t="s">
        <v>1748</v>
      </c>
      <c r="ADS17" s="16" t="s">
        <v>1748</v>
      </c>
      <c r="ADW17" s="16" t="s">
        <v>8766</v>
      </c>
      <c r="ADY17" s="16" t="s">
        <v>1061</v>
      </c>
      <c r="AEB17" s="16">
        <v>24716.666666666701</v>
      </c>
      <c r="AEC17" s="16" t="s">
        <v>1062</v>
      </c>
      <c r="AED17" s="16">
        <v>1625</v>
      </c>
      <c r="AEE17" s="16" t="s">
        <v>952</v>
      </c>
      <c r="AEH17" s="16">
        <v>6500</v>
      </c>
      <c r="AEI17" s="16">
        <v>2000</v>
      </c>
      <c r="AEJ17" s="16">
        <v>2000</v>
      </c>
      <c r="AEK17" s="16">
        <v>100</v>
      </c>
      <c r="AEL17" s="16">
        <v>350</v>
      </c>
      <c r="AEM17" s="16">
        <v>750</v>
      </c>
      <c r="AEN17" s="16">
        <v>375</v>
      </c>
      <c r="AEO17" s="16">
        <v>125</v>
      </c>
      <c r="AEP17" s="16">
        <v>125</v>
      </c>
      <c r="AEQ17" s="16">
        <v>3750</v>
      </c>
    </row>
    <row r="18" spans="1:823" x14ac:dyDescent="0.25">
      <c r="A18" s="30">
        <v>45803</v>
      </c>
      <c r="B18" s="16" t="s">
        <v>8856</v>
      </c>
      <c r="C18" s="16" t="s">
        <v>867</v>
      </c>
      <c r="D18" s="16" t="s">
        <v>867</v>
      </c>
      <c r="E18" s="16">
        <v>48</v>
      </c>
      <c r="F18" s="16" t="s">
        <v>8153</v>
      </c>
      <c r="G18" s="16" t="s">
        <v>4113</v>
      </c>
      <c r="I18" s="16" t="s">
        <v>4174</v>
      </c>
      <c r="Z18" s="16" t="s">
        <v>993</v>
      </c>
      <c r="AA18" s="16" t="s">
        <v>470</v>
      </c>
      <c r="AB18" s="16">
        <v>3</v>
      </c>
      <c r="AC18" s="16" t="s">
        <v>1056</v>
      </c>
      <c r="AD18" s="16" t="s">
        <v>843</v>
      </c>
      <c r="AE18" s="16" t="s">
        <v>844</v>
      </c>
      <c r="AF18" s="16" t="s">
        <v>1056</v>
      </c>
      <c r="AG18" s="16" t="s">
        <v>843</v>
      </c>
      <c r="AH18" s="16" t="s">
        <v>1056</v>
      </c>
      <c r="AI18" s="16" t="s">
        <v>844</v>
      </c>
      <c r="AJ18" s="16" t="s">
        <v>843</v>
      </c>
      <c r="AK18" s="16" t="s">
        <v>843</v>
      </c>
      <c r="AM18" s="16" t="s">
        <v>737</v>
      </c>
      <c r="AN18" s="16" t="s">
        <v>759</v>
      </c>
      <c r="AP18" s="16" t="s">
        <v>768</v>
      </c>
      <c r="AR18" s="16" t="s">
        <v>6907</v>
      </c>
      <c r="BB18" s="16">
        <v>3</v>
      </c>
      <c r="BC18" s="16" t="s">
        <v>7875</v>
      </c>
      <c r="BE18" s="16" t="s">
        <v>5101</v>
      </c>
      <c r="BV18" s="16" t="s">
        <v>4433</v>
      </c>
      <c r="BW18" s="16" t="s">
        <v>844</v>
      </c>
      <c r="BX18" s="16" t="s">
        <v>843</v>
      </c>
      <c r="BY18" s="16" t="s">
        <v>843</v>
      </c>
      <c r="BZ18" s="16" t="s">
        <v>843</v>
      </c>
      <c r="CA18" s="16" t="s">
        <v>843</v>
      </c>
      <c r="CB18" s="16" t="s">
        <v>843</v>
      </c>
      <c r="CC18" s="16" t="s">
        <v>843</v>
      </c>
      <c r="CD18" s="16" t="s">
        <v>843</v>
      </c>
      <c r="CE18" s="16" t="s">
        <v>843</v>
      </c>
      <c r="CF18" s="16" t="s">
        <v>843</v>
      </c>
      <c r="CG18" s="16" t="s">
        <v>843</v>
      </c>
      <c r="CH18" s="16" t="s">
        <v>843</v>
      </c>
      <c r="CI18" s="16" t="s">
        <v>843</v>
      </c>
      <c r="CJ18" s="16" t="s">
        <v>843</v>
      </c>
      <c r="CK18" s="16" t="s">
        <v>843</v>
      </c>
      <c r="CP18" s="16" t="s">
        <v>867</v>
      </c>
      <c r="CQ18" s="16" t="s">
        <v>5191</v>
      </c>
      <c r="CR18" s="16" t="s">
        <v>844</v>
      </c>
      <c r="CS18" s="16" t="s">
        <v>843</v>
      </c>
      <c r="CT18" s="16" t="s">
        <v>843</v>
      </c>
      <c r="CU18" s="16" t="s">
        <v>843</v>
      </c>
      <c r="CV18" s="16" t="s">
        <v>843</v>
      </c>
      <c r="CW18" s="16" t="s">
        <v>843</v>
      </c>
      <c r="CX18" s="16" t="s">
        <v>843</v>
      </c>
      <c r="CY18" s="16" t="s">
        <v>843</v>
      </c>
      <c r="CZ18" s="16" t="s">
        <v>843</v>
      </c>
      <c r="DA18" s="16" t="s">
        <v>5184</v>
      </c>
      <c r="DX18" s="16" t="s">
        <v>867</v>
      </c>
      <c r="DY18" s="16" t="s">
        <v>867</v>
      </c>
      <c r="GC18" s="16" t="s">
        <v>5330</v>
      </c>
      <c r="GF18" s="16" t="s">
        <v>867</v>
      </c>
      <c r="GG18" s="16" t="s">
        <v>867</v>
      </c>
      <c r="GV18" s="16" t="s">
        <v>5443</v>
      </c>
      <c r="GW18" s="16" t="s">
        <v>843</v>
      </c>
      <c r="GX18" s="16" t="s">
        <v>844</v>
      </c>
      <c r="GY18" s="16" t="s">
        <v>843</v>
      </c>
      <c r="GZ18" s="16" t="s">
        <v>843</v>
      </c>
      <c r="HA18" s="16" t="s">
        <v>843</v>
      </c>
      <c r="HB18" s="16" t="s">
        <v>843</v>
      </c>
      <c r="HC18" s="16" t="s">
        <v>843</v>
      </c>
      <c r="HD18" s="16" t="s">
        <v>843</v>
      </c>
      <c r="HE18" s="16" t="s">
        <v>843</v>
      </c>
      <c r="HF18" s="16" t="s">
        <v>843</v>
      </c>
      <c r="HH18" s="16" t="s">
        <v>5456</v>
      </c>
      <c r="HK18" s="16" t="s">
        <v>865</v>
      </c>
      <c r="HM18" s="16" t="s">
        <v>865</v>
      </c>
      <c r="HZ18" s="16" t="s">
        <v>7944</v>
      </c>
      <c r="KE18" s="16" t="s">
        <v>5582</v>
      </c>
      <c r="KG18" s="16" t="s">
        <v>7015</v>
      </c>
      <c r="KH18" s="16" t="s">
        <v>7033</v>
      </c>
      <c r="KI18" s="16" t="s">
        <v>865</v>
      </c>
      <c r="LG18" s="16" t="s">
        <v>867</v>
      </c>
      <c r="LH18" s="16" t="s">
        <v>867</v>
      </c>
      <c r="LI18" s="16" t="s">
        <v>867</v>
      </c>
      <c r="LJ18" s="16" t="s">
        <v>867</v>
      </c>
      <c r="LK18" s="16" t="s">
        <v>867</v>
      </c>
      <c r="LL18" s="16" t="s">
        <v>5690</v>
      </c>
      <c r="LM18" s="16" t="s">
        <v>843</v>
      </c>
      <c r="LN18" s="16" t="s">
        <v>843</v>
      </c>
      <c r="LO18" s="16" t="s">
        <v>843</v>
      </c>
      <c r="LP18" s="16" t="s">
        <v>843</v>
      </c>
      <c r="LQ18" s="16" t="s">
        <v>843</v>
      </c>
      <c r="LR18" s="16" t="s">
        <v>843</v>
      </c>
      <c r="LS18" s="16" t="s">
        <v>843</v>
      </c>
      <c r="LT18" s="16" t="s">
        <v>843</v>
      </c>
      <c r="LU18" s="16" t="s">
        <v>843</v>
      </c>
      <c r="LV18" s="16" t="s">
        <v>843</v>
      </c>
      <c r="LW18" s="16" t="s">
        <v>843</v>
      </c>
      <c r="LX18" s="16" t="s">
        <v>844</v>
      </c>
      <c r="LY18" s="16" t="s">
        <v>843</v>
      </c>
      <c r="LZ18" s="16" t="s">
        <v>843</v>
      </c>
      <c r="MA18" s="16" t="s">
        <v>843</v>
      </c>
      <c r="MC18" s="16" t="s">
        <v>5694</v>
      </c>
      <c r="MD18" s="16" t="s">
        <v>844</v>
      </c>
      <c r="ME18" s="16" t="s">
        <v>843</v>
      </c>
      <c r="MF18" s="16" t="s">
        <v>843</v>
      </c>
      <c r="MG18" s="16" t="s">
        <v>843</v>
      </c>
      <c r="MH18" s="16" t="s">
        <v>843</v>
      </c>
      <c r="MI18" s="16" t="s">
        <v>843</v>
      </c>
      <c r="MJ18" s="16" t="s">
        <v>843</v>
      </c>
      <c r="MK18" s="16" t="s">
        <v>843</v>
      </c>
      <c r="ML18" s="16" t="s">
        <v>843</v>
      </c>
      <c r="MM18" s="16" t="s">
        <v>843</v>
      </c>
      <c r="MN18" s="16" t="s">
        <v>843</v>
      </c>
      <c r="MO18" s="16" t="s">
        <v>843</v>
      </c>
      <c r="MP18" s="16" t="s">
        <v>843</v>
      </c>
      <c r="MQ18" s="16" t="s">
        <v>843</v>
      </c>
      <c r="MR18" s="16" t="s">
        <v>843</v>
      </c>
      <c r="MS18" s="16" t="s">
        <v>843</v>
      </c>
      <c r="MT18" s="16" t="s">
        <v>843</v>
      </c>
      <c r="MU18" s="16" t="s">
        <v>843</v>
      </c>
      <c r="MV18" s="16" t="s">
        <v>843</v>
      </c>
      <c r="NS18" s="16" t="s">
        <v>5694</v>
      </c>
      <c r="NT18" s="16" t="s">
        <v>844</v>
      </c>
      <c r="NU18" s="16" t="s">
        <v>843</v>
      </c>
      <c r="NV18" s="16" t="s">
        <v>843</v>
      </c>
      <c r="NW18" s="16" t="s">
        <v>843</v>
      </c>
      <c r="NX18" s="16" t="s">
        <v>843</v>
      </c>
      <c r="NY18" s="16" t="s">
        <v>843</v>
      </c>
      <c r="NZ18" s="16" t="s">
        <v>843</v>
      </c>
      <c r="OA18" s="16" t="s">
        <v>843</v>
      </c>
      <c r="OB18" s="16" t="s">
        <v>843</v>
      </c>
      <c r="OC18" s="16" t="s">
        <v>843</v>
      </c>
      <c r="OD18" s="16" t="s">
        <v>843</v>
      </c>
      <c r="OE18" s="16" t="s">
        <v>843</v>
      </c>
      <c r="OF18" s="16" t="s">
        <v>843</v>
      </c>
      <c r="OG18" s="16" t="s">
        <v>843</v>
      </c>
      <c r="OH18" s="16" t="s">
        <v>843</v>
      </c>
      <c r="OI18" s="16" t="s">
        <v>843</v>
      </c>
      <c r="PC18" s="16" t="s">
        <v>865</v>
      </c>
      <c r="PD18" s="16" t="s">
        <v>865</v>
      </c>
      <c r="PY18" s="16" t="s">
        <v>865</v>
      </c>
      <c r="QP18" s="16" t="s">
        <v>865</v>
      </c>
      <c r="QR18" s="16" t="s">
        <v>864</v>
      </c>
      <c r="QT18" s="16" t="s">
        <v>867</v>
      </c>
      <c r="QV18" s="16" t="s">
        <v>865</v>
      </c>
      <c r="QX18" s="16" t="s">
        <v>864</v>
      </c>
      <c r="QY18" s="16" t="s">
        <v>867</v>
      </c>
      <c r="RD18" s="16" t="s">
        <v>7712</v>
      </c>
      <c r="RF18" s="16" t="s">
        <v>7712</v>
      </c>
      <c r="RH18" s="16" t="s">
        <v>865</v>
      </c>
      <c r="RJ18" s="16" t="s">
        <v>865</v>
      </c>
      <c r="RN18" s="16" t="s">
        <v>7724</v>
      </c>
      <c r="RP18" s="16" t="s">
        <v>867</v>
      </c>
      <c r="RR18" s="16" t="s">
        <v>864</v>
      </c>
      <c r="RT18" s="16" t="s">
        <v>867</v>
      </c>
      <c r="RV18" s="16" t="s">
        <v>867</v>
      </c>
      <c r="RX18" s="16" t="s">
        <v>867</v>
      </c>
      <c r="RZ18" s="16" t="s">
        <v>867</v>
      </c>
      <c r="SQ18" s="16" t="s">
        <v>867</v>
      </c>
      <c r="SS18" s="16" t="s">
        <v>7299</v>
      </c>
      <c r="ST18" s="16" t="s">
        <v>7761</v>
      </c>
      <c r="TN18" s="16">
        <v>2000</v>
      </c>
      <c r="TO18" s="16">
        <v>7500</v>
      </c>
      <c r="TP18" s="16">
        <v>1500</v>
      </c>
      <c r="TQ18" s="16">
        <v>600</v>
      </c>
      <c r="TR18" s="16">
        <v>400</v>
      </c>
      <c r="TS18" s="16">
        <v>400</v>
      </c>
      <c r="TT18" s="16">
        <v>0</v>
      </c>
      <c r="TU18" s="16">
        <v>0</v>
      </c>
      <c r="TV18" s="16">
        <v>2500</v>
      </c>
      <c r="TW18" s="16">
        <v>4000</v>
      </c>
      <c r="TX18" s="16">
        <v>4000</v>
      </c>
      <c r="TZ18" s="16" t="s">
        <v>7364</v>
      </c>
      <c r="UA18" s="16" t="s">
        <v>5971</v>
      </c>
      <c r="UB18" s="16">
        <v>0</v>
      </c>
      <c r="UC18" s="16" t="s">
        <v>843</v>
      </c>
      <c r="UD18" s="16" t="s">
        <v>843</v>
      </c>
      <c r="UE18" s="16" t="s">
        <v>843</v>
      </c>
      <c r="UF18" s="16" t="s">
        <v>844</v>
      </c>
      <c r="UG18" s="16" t="s">
        <v>843</v>
      </c>
      <c r="UH18" s="16" t="s">
        <v>843</v>
      </c>
      <c r="VX18" s="16" t="s">
        <v>864</v>
      </c>
      <c r="VY18" s="16" t="s">
        <v>843</v>
      </c>
      <c r="VZ18" s="16" t="s">
        <v>843</v>
      </c>
      <c r="WA18" s="16" t="s">
        <v>843</v>
      </c>
      <c r="WB18" s="16" t="s">
        <v>843</v>
      </c>
      <c r="WC18" s="16" t="s">
        <v>843</v>
      </c>
      <c r="WD18" s="16" t="s">
        <v>843</v>
      </c>
      <c r="WE18" s="16" t="s">
        <v>844</v>
      </c>
      <c r="WF18" s="16" t="s">
        <v>843</v>
      </c>
      <c r="WO18" s="16" t="s">
        <v>6920</v>
      </c>
      <c r="XD18" s="16" t="s">
        <v>6972</v>
      </c>
      <c r="XE18" s="16" t="s">
        <v>843</v>
      </c>
      <c r="XF18" s="16" t="s">
        <v>844</v>
      </c>
      <c r="XG18" s="16" t="s">
        <v>843</v>
      </c>
      <c r="XH18" s="16" t="s">
        <v>843</v>
      </c>
      <c r="XI18" s="16" t="s">
        <v>843</v>
      </c>
      <c r="XJ18" s="16" t="s">
        <v>843</v>
      </c>
      <c r="XK18" s="16" t="s">
        <v>843</v>
      </c>
      <c r="XL18" s="16" t="s">
        <v>843</v>
      </c>
      <c r="XM18" s="16" t="s">
        <v>843</v>
      </c>
      <c r="XN18" s="16" t="s">
        <v>843</v>
      </c>
      <c r="XO18" s="16" t="s">
        <v>843</v>
      </c>
      <c r="XP18" s="16" t="s">
        <v>843</v>
      </c>
      <c r="XQ18" s="16" t="s">
        <v>843</v>
      </c>
      <c r="YF18" s="16" t="s">
        <v>865</v>
      </c>
      <c r="YN18" s="16" t="s">
        <v>7040</v>
      </c>
      <c r="YP18" s="16" t="s">
        <v>7978</v>
      </c>
      <c r="YR18" s="16" t="s">
        <v>8857</v>
      </c>
      <c r="YS18" s="16" t="s">
        <v>8858</v>
      </c>
      <c r="YT18" s="16" t="s">
        <v>8694</v>
      </c>
      <c r="YU18" s="16" t="s">
        <v>8859</v>
      </c>
      <c r="YV18" s="16" t="s">
        <v>8696</v>
      </c>
      <c r="YW18" s="16" t="s">
        <v>844</v>
      </c>
      <c r="YX18" s="16" t="s">
        <v>8696</v>
      </c>
      <c r="YY18" s="16" t="s">
        <v>8860</v>
      </c>
      <c r="YZ18" s="16" t="s">
        <v>8861</v>
      </c>
      <c r="ZA18" s="16" t="s">
        <v>8862</v>
      </c>
      <c r="ZB18" s="16">
        <v>13816.67</v>
      </c>
      <c r="ZC18" s="16" t="s">
        <v>8702</v>
      </c>
      <c r="ZD18" s="16" t="s">
        <v>8863</v>
      </c>
      <c r="ZE18" s="16" t="s">
        <v>8864</v>
      </c>
      <c r="ZF18" s="16" t="s">
        <v>8865</v>
      </c>
      <c r="ZG18" s="16" t="s">
        <v>8752</v>
      </c>
      <c r="ZH18" s="16" t="s">
        <v>8752</v>
      </c>
      <c r="ZI18" s="16" t="s">
        <v>8741</v>
      </c>
      <c r="ZJ18" s="16" t="s">
        <v>8701</v>
      </c>
      <c r="ZK18" s="16" t="s">
        <v>8723</v>
      </c>
      <c r="ZL18" s="16" t="s">
        <v>843</v>
      </c>
      <c r="ZM18" s="16" t="s">
        <v>843</v>
      </c>
      <c r="ZN18" s="16" t="s">
        <v>8703</v>
      </c>
      <c r="ZO18" s="16" t="s">
        <v>487</v>
      </c>
      <c r="ZP18" s="16" t="s">
        <v>487</v>
      </c>
      <c r="ZQ18" s="16" t="s">
        <v>487</v>
      </c>
      <c r="ZR18" s="16" t="s">
        <v>486</v>
      </c>
      <c r="ZS18" s="16" t="s">
        <v>844</v>
      </c>
      <c r="ZT18" s="16" t="s">
        <v>8705</v>
      </c>
      <c r="ZU18" s="16" t="s">
        <v>8706</v>
      </c>
      <c r="ZV18" s="16" t="s">
        <v>487</v>
      </c>
      <c r="ZW18" s="16" t="s">
        <v>844</v>
      </c>
      <c r="ZX18" s="16" t="s">
        <v>1056</v>
      </c>
      <c r="ZY18" s="16" t="s">
        <v>1056</v>
      </c>
      <c r="ZZ18" s="16" t="s">
        <v>844</v>
      </c>
      <c r="AAA18" s="16" t="s">
        <v>843</v>
      </c>
      <c r="AAB18" s="16" t="s">
        <v>843</v>
      </c>
      <c r="AAC18" s="16">
        <v>0</v>
      </c>
      <c r="AAD18" s="16" t="s">
        <v>1056</v>
      </c>
      <c r="AAE18" s="16" t="s">
        <v>843</v>
      </c>
      <c r="AAF18" s="16" t="s">
        <v>843</v>
      </c>
      <c r="AAG18" s="16" t="s">
        <v>843</v>
      </c>
      <c r="AAH18" s="16" t="s">
        <v>843</v>
      </c>
      <c r="AAI18" s="16" t="s">
        <v>844</v>
      </c>
      <c r="AAJ18" s="16" t="s">
        <v>624</v>
      </c>
      <c r="AAK18" s="16" t="s">
        <v>633</v>
      </c>
      <c r="AAL18" s="16" t="s">
        <v>904</v>
      </c>
      <c r="AAM18" s="16" t="s">
        <v>663</v>
      </c>
      <c r="AAN18" s="16" t="s">
        <v>8707</v>
      </c>
      <c r="AAO18" s="16" t="s">
        <v>1019</v>
      </c>
      <c r="AAP18" s="16" t="s">
        <v>8708</v>
      </c>
      <c r="AAT18" s="16" t="s">
        <v>1068</v>
      </c>
      <c r="AAU18" s="16" t="s">
        <v>1068</v>
      </c>
      <c r="AAV18" s="16" t="s">
        <v>782</v>
      </c>
      <c r="AAW18" s="16" t="s">
        <v>782</v>
      </c>
      <c r="AAX18" s="16" t="s">
        <v>1056</v>
      </c>
      <c r="AAY18" s="16" t="s">
        <v>8727</v>
      </c>
      <c r="AAZ18" s="16" t="s">
        <v>782</v>
      </c>
      <c r="ABC18" s="16" t="s">
        <v>783</v>
      </c>
      <c r="ABD18" s="16" t="s">
        <v>782</v>
      </c>
      <c r="ABE18" s="16" t="s">
        <v>783</v>
      </c>
      <c r="ABF18" s="16" t="s">
        <v>782</v>
      </c>
      <c r="ABH18" s="16" t="s">
        <v>782</v>
      </c>
      <c r="ABI18" s="16" t="s">
        <v>782</v>
      </c>
      <c r="ABJ18" s="16" t="s">
        <v>782</v>
      </c>
      <c r="ABK18" s="16" t="s">
        <v>782</v>
      </c>
      <c r="ABL18" s="16" t="s">
        <v>8732</v>
      </c>
      <c r="ABM18" s="16" t="s">
        <v>8732</v>
      </c>
      <c r="ABN18" s="16" t="s">
        <v>1034</v>
      </c>
      <c r="ABO18" s="16" t="s">
        <v>486</v>
      </c>
      <c r="ABP18" s="16" t="s">
        <v>972</v>
      </c>
      <c r="ABQ18" s="16" t="s">
        <v>4324</v>
      </c>
      <c r="ABR18" s="16" t="s">
        <v>470</v>
      </c>
      <c r="ABS18" s="16" t="s">
        <v>451</v>
      </c>
      <c r="ABT18" s="16" t="s">
        <v>8732</v>
      </c>
      <c r="ABU18" s="16" t="s">
        <v>1056</v>
      </c>
      <c r="ABV18" s="16" t="s">
        <v>487</v>
      </c>
      <c r="ABW18" s="16" t="s">
        <v>486</v>
      </c>
      <c r="ABX18" s="16" t="s">
        <v>892</v>
      </c>
      <c r="ABY18" s="16" t="s">
        <v>486</v>
      </c>
      <c r="ABZ18" s="16" t="s">
        <v>487</v>
      </c>
      <c r="ACA18" s="16" t="s">
        <v>759</v>
      </c>
      <c r="ACB18" s="16" t="s">
        <v>768</v>
      </c>
      <c r="ACC18" s="16" t="s">
        <v>737</v>
      </c>
      <c r="ACD18" s="16" t="s">
        <v>486</v>
      </c>
      <c r="ACE18" s="16" t="s">
        <v>486</v>
      </c>
      <c r="ACG18" s="16" t="s">
        <v>1014</v>
      </c>
      <c r="ACH18" s="16" t="s">
        <v>1009</v>
      </c>
      <c r="ACI18" s="16" t="s">
        <v>462</v>
      </c>
      <c r="ACJ18" s="16">
        <v>1.1910000000000001</v>
      </c>
      <c r="ACK18" s="16" t="s">
        <v>478</v>
      </c>
      <c r="ACL18" s="16" t="s">
        <v>740</v>
      </c>
      <c r="ACM18" s="16" t="s">
        <v>1189</v>
      </c>
      <c r="ACN18" s="16" t="s">
        <v>1169</v>
      </c>
      <c r="ACO18" s="16" t="s">
        <v>1856</v>
      </c>
      <c r="ACQ18" s="16" t="s">
        <v>1202</v>
      </c>
      <c r="ACR18" s="16" t="s">
        <v>1645</v>
      </c>
      <c r="ACS18" s="16" t="s">
        <v>669</v>
      </c>
      <c r="ACT18" s="16" t="s">
        <v>1521</v>
      </c>
      <c r="ACU18" s="16" t="s">
        <v>833</v>
      </c>
      <c r="ACV18" s="16" t="s">
        <v>8711</v>
      </c>
      <c r="ACW18" s="16" t="s">
        <v>451</v>
      </c>
      <c r="ACX18" s="16" t="s">
        <v>1914</v>
      </c>
      <c r="ACY18" s="16" t="s">
        <v>1949</v>
      </c>
      <c r="ACZ18" s="16">
        <v>1</v>
      </c>
      <c r="ADA18" s="16">
        <v>1</v>
      </c>
      <c r="ADB18" s="16">
        <v>1</v>
      </c>
      <c r="ADC18" s="16">
        <v>1</v>
      </c>
      <c r="ADD18" s="16">
        <v>1</v>
      </c>
      <c r="ADE18" s="16" t="s">
        <v>8712</v>
      </c>
      <c r="ADF18" s="16">
        <v>0</v>
      </c>
      <c r="ADG18" s="16" t="s">
        <v>486</v>
      </c>
      <c r="ADH18" s="16">
        <v>3</v>
      </c>
      <c r="ADI18" s="16" t="s">
        <v>486</v>
      </c>
      <c r="ADJ18" s="16" t="s">
        <v>1743</v>
      </c>
      <c r="ADK18" s="16" t="s">
        <v>1752</v>
      </c>
      <c r="ADL18" s="16" t="s">
        <v>1761</v>
      </c>
      <c r="ADM18" s="16" t="s">
        <v>13195</v>
      </c>
      <c r="ADN18" s="16" t="s">
        <v>13196</v>
      </c>
      <c r="ADO18" s="16" t="s">
        <v>1766</v>
      </c>
      <c r="ADP18" s="16" t="s">
        <v>13194</v>
      </c>
      <c r="ADQ18" s="16" t="s">
        <v>1743</v>
      </c>
      <c r="ADR18" s="16" t="s">
        <v>1750</v>
      </c>
      <c r="ADS18" s="16" t="s">
        <v>1750</v>
      </c>
      <c r="ADY18" s="16" t="s">
        <v>1059</v>
      </c>
      <c r="AEB18" s="16">
        <v>13816.666666666701</v>
      </c>
      <c r="AEE18" s="16" t="s">
        <v>952</v>
      </c>
      <c r="AEI18" s="16">
        <v>666.67</v>
      </c>
      <c r="AEJ18" s="16">
        <v>2500</v>
      </c>
      <c r="AEK18" s="16">
        <v>500</v>
      </c>
      <c r="AEL18" s="16">
        <v>200</v>
      </c>
      <c r="AEM18" s="16">
        <v>833.33</v>
      </c>
      <c r="AEN18" s="16">
        <v>133.33000000000001</v>
      </c>
      <c r="AEO18" s="16">
        <v>133.33000000000001</v>
      </c>
      <c r="AEQ18" s="16">
        <v>1333.33</v>
      </c>
    </row>
    <row r="19" spans="1:823" x14ac:dyDescent="0.25">
      <c r="A19" s="30">
        <v>45803</v>
      </c>
      <c r="B19" s="16" t="s">
        <v>8866</v>
      </c>
      <c r="C19" s="16" t="s">
        <v>867</v>
      </c>
      <c r="D19" s="16" t="s">
        <v>867</v>
      </c>
      <c r="E19" s="16">
        <v>62</v>
      </c>
      <c r="F19" s="16" t="s">
        <v>8153</v>
      </c>
      <c r="G19" s="16" t="s">
        <v>4113</v>
      </c>
      <c r="I19" s="16" t="s">
        <v>761</v>
      </c>
      <c r="Z19" s="16" t="s">
        <v>981</v>
      </c>
      <c r="AA19" s="16" t="s">
        <v>470</v>
      </c>
      <c r="AB19" s="16">
        <v>2</v>
      </c>
      <c r="AC19" s="16" t="s">
        <v>843</v>
      </c>
      <c r="AD19" s="16" t="s">
        <v>843</v>
      </c>
      <c r="AE19" s="16" t="s">
        <v>843</v>
      </c>
      <c r="AF19" s="16" t="s">
        <v>844</v>
      </c>
      <c r="AG19" s="16" t="s">
        <v>844</v>
      </c>
      <c r="AH19" s="16" t="s">
        <v>844</v>
      </c>
      <c r="AI19" s="16" t="s">
        <v>844</v>
      </c>
      <c r="AJ19" s="16" t="s">
        <v>843</v>
      </c>
      <c r="AK19" s="16" t="s">
        <v>843</v>
      </c>
      <c r="AM19" s="16" t="s">
        <v>737</v>
      </c>
      <c r="AN19" s="16" t="s">
        <v>761</v>
      </c>
      <c r="AP19" s="16" t="s">
        <v>774</v>
      </c>
      <c r="AR19" s="16" t="s">
        <v>6907</v>
      </c>
      <c r="BB19" s="16">
        <v>3</v>
      </c>
      <c r="BC19" s="16" t="s">
        <v>7878</v>
      </c>
      <c r="BE19" s="16" t="s">
        <v>5098</v>
      </c>
      <c r="BV19" s="16" t="s">
        <v>4433</v>
      </c>
      <c r="BW19" s="16" t="s">
        <v>844</v>
      </c>
      <c r="BX19" s="16" t="s">
        <v>843</v>
      </c>
      <c r="BY19" s="16" t="s">
        <v>843</v>
      </c>
      <c r="BZ19" s="16" t="s">
        <v>843</v>
      </c>
      <c r="CA19" s="16" t="s">
        <v>843</v>
      </c>
      <c r="CB19" s="16" t="s">
        <v>843</v>
      </c>
      <c r="CC19" s="16" t="s">
        <v>843</v>
      </c>
      <c r="CD19" s="16" t="s">
        <v>843</v>
      </c>
      <c r="CE19" s="16" t="s">
        <v>843</v>
      </c>
      <c r="CF19" s="16" t="s">
        <v>843</v>
      </c>
      <c r="CG19" s="16" t="s">
        <v>843</v>
      </c>
      <c r="CH19" s="16" t="s">
        <v>843</v>
      </c>
      <c r="CI19" s="16" t="s">
        <v>843</v>
      </c>
      <c r="CJ19" s="16" t="s">
        <v>843</v>
      </c>
      <c r="CK19" s="16" t="s">
        <v>843</v>
      </c>
      <c r="CP19" s="16" t="s">
        <v>867</v>
      </c>
      <c r="CQ19" s="16" t="s">
        <v>5191</v>
      </c>
      <c r="CR19" s="16" t="s">
        <v>844</v>
      </c>
      <c r="CS19" s="16" t="s">
        <v>843</v>
      </c>
      <c r="CT19" s="16" t="s">
        <v>843</v>
      </c>
      <c r="CU19" s="16" t="s">
        <v>843</v>
      </c>
      <c r="CV19" s="16" t="s">
        <v>843</v>
      </c>
      <c r="CW19" s="16" t="s">
        <v>843</v>
      </c>
      <c r="CX19" s="16" t="s">
        <v>843</v>
      </c>
      <c r="CY19" s="16" t="s">
        <v>843</v>
      </c>
      <c r="CZ19" s="16" t="s">
        <v>843</v>
      </c>
      <c r="DA19" s="16" t="s">
        <v>5184</v>
      </c>
      <c r="DX19" s="16" t="s">
        <v>867</v>
      </c>
      <c r="DY19" s="16" t="s">
        <v>867</v>
      </c>
      <c r="GC19" s="16" t="s">
        <v>5350</v>
      </c>
      <c r="GF19" s="16" t="s">
        <v>867</v>
      </c>
      <c r="GG19" s="16" t="s">
        <v>867</v>
      </c>
      <c r="GV19" s="16" t="s">
        <v>5443</v>
      </c>
      <c r="GW19" s="16" t="s">
        <v>843</v>
      </c>
      <c r="GX19" s="16" t="s">
        <v>844</v>
      </c>
      <c r="GY19" s="16" t="s">
        <v>843</v>
      </c>
      <c r="GZ19" s="16" t="s">
        <v>843</v>
      </c>
      <c r="HA19" s="16" t="s">
        <v>843</v>
      </c>
      <c r="HB19" s="16" t="s">
        <v>843</v>
      </c>
      <c r="HC19" s="16" t="s">
        <v>843</v>
      </c>
      <c r="HD19" s="16" t="s">
        <v>843</v>
      </c>
      <c r="HE19" s="16" t="s">
        <v>843</v>
      </c>
      <c r="HF19" s="16" t="s">
        <v>843</v>
      </c>
      <c r="HH19" s="16" t="s">
        <v>5456</v>
      </c>
      <c r="HK19" s="16" t="s">
        <v>865</v>
      </c>
      <c r="HM19" s="16" t="s">
        <v>865</v>
      </c>
      <c r="HZ19" s="16" t="s">
        <v>7944</v>
      </c>
      <c r="KE19" s="16" t="s">
        <v>5585</v>
      </c>
      <c r="KG19" s="16" t="s">
        <v>7018</v>
      </c>
      <c r="KH19" s="16" t="s">
        <v>7033</v>
      </c>
      <c r="KI19" s="16" t="s">
        <v>865</v>
      </c>
      <c r="LG19" s="16" t="s">
        <v>867</v>
      </c>
      <c r="LH19" s="16" t="s">
        <v>867</v>
      </c>
      <c r="LI19" s="16" t="s">
        <v>867</v>
      </c>
      <c r="LJ19" s="16" t="s">
        <v>867</v>
      </c>
      <c r="LK19" s="16" t="s">
        <v>867</v>
      </c>
      <c r="LL19" s="16" t="s">
        <v>5663</v>
      </c>
      <c r="LM19" s="16" t="s">
        <v>843</v>
      </c>
      <c r="LN19" s="16" t="s">
        <v>843</v>
      </c>
      <c r="LO19" s="16" t="s">
        <v>844</v>
      </c>
      <c r="LP19" s="16" t="s">
        <v>843</v>
      </c>
      <c r="LQ19" s="16" t="s">
        <v>843</v>
      </c>
      <c r="LR19" s="16" t="s">
        <v>843</v>
      </c>
      <c r="LS19" s="16" t="s">
        <v>843</v>
      </c>
      <c r="LT19" s="16" t="s">
        <v>843</v>
      </c>
      <c r="LU19" s="16" t="s">
        <v>843</v>
      </c>
      <c r="LV19" s="16" t="s">
        <v>843</v>
      </c>
      <c r="LW19" s="16" t="s">
        <v>843</v>
      </c>
      <c r="LX19" s="16" t="s">
        <v>843</v>
      </c>
      <c r="LY19" s="16" t="s">
        <v>843</v>
      </c>
      <c r="LZ19" s="16" t="s">
        <v>843</v>
      </c>
      <c r="MA19" s="16" t="s">
        <v>843</v>
      </c>
      <c r="MC19" s="16" t="s">
        <v>5694</v>
      </c>
      <c r="MD19" s="16" t="s">
        <v>844</v>
      </c>
      <c r="ME19" s="16" t="s">
        <v>843</v>
      </c>
      <c r="MF19" s="16" t="s">
        <v>843</v>
      </c>
      <c r="MG19" s="16" t="s">
        <v>843</v>
      </c>
      <c r="MH19" s="16" t="s">
        <v>843</v>
      </c>
      <c r="MI19" s="16" t="s">
        <v>843</v>
      </c>
      <c r="MJ19" s="16" t="s">
        <v>843</v>
      </c>
      <c r="MK19" s="16" t="s">
        <v>843</v>
      </c>
      <c r="ML19" s="16" t="s">
        <v>843</v>
      </c>
      <c r="MM19" s="16" t="s">
        <v>843</v>
      </c>
      <c r="MN19" s="16" t="s">
        <v>843</v>
      </c>
      <c r="MO19" s="16" t="s">
        <v>843</v>
      </c>
      <c r="MP19" s="16" t="s">
        <v>843</v>
      </c>
      <c r="MQ19" s="16" t="s">
        <v>843</v>
      </c>
      <c r="MR19" s="16" t="s">
        <v>843</v>
      </c>
      <c r="MS19" s="16" t="s">
        <v>843</v>
      </c>
      <c r="MT19" s="16" t="s">
        <v>843</v>
      </c>
      <c r="MU19" s="16" t="s">
        <v>843</v>
      </c>
      <c r="MV19" s="16" t="s">
        <v>843</v>
      </c>
      <c r="MX19" s="16" t="s">
        <v>5694</v>
      </c>
      <c r="MY19" s="16" t="s">
        <v>844</v>
      </c>
      <c r="MZ19" s="16" t="s">
        <v>843</v>
      </c>
      <c r="NA19" s="16" t="s">
        <v>843</v>
      </c>
      <c r="NB19" s="16" t="s">
        <v>843</v>
      </c>
      <c r="NC19" s="16" t="s">
        <v>843</v>
      </c>
      <c r="ND19" s="16" t="s">
        <v>843</v>
      </c>
      <c r="NE19" s="16" t="s">
        <v>843</v>
      </c>
      <c r="NF19" s="16" t="s">
        <v>843</v>
      </c>
      <c r="NG19" s="16" t="s">
        <v>843</v>
      </c>
      <c r="NH19" s="16" t="s">
        <v>843</v>
      </c>
      <c r="NI19" s="16" t="s">
        <v>843</v>
      </c>
      <c r="NJ19" s="16" t="s">
        <v>843</v>
      </c>
      <c r="NK19" s="16" t="s">
        <v>843</v>
      </c>
      <c r="NL19" s="16" t="s">
        <v>843</v>
      </c>
      <c r="NM19" s="16" t="s">
        <v>843</v>
      </c>
      <c r="NN19" s="16" t="s">
        <v>843</v>
      </c>
      <c r="NO19" s="16" t="s">
        <v>843</v>
      </c>
      <c r="NP19" s="16" t="s">
        <v>843</v>
      </c>
      <c r="NQ19" s="16" t="s">
        <v>843</v>
      </c>
      <c r="PC19" s="16" t="s">
        <v>865</v>
      </c>
      <c r="PD19" s="16" t="s">
        <v>865</v>
      </c>
      <c r="PY19" s="16" t="s">
        <v>865</v>
      </c>
      <c r="QP19" s="16" t="s">
        <v>865</v>
      </c>
      <c r="QR19" s="16" t="s">
        <v>867</v>
      </c>
      <c r="QT19" s="16" t="s">
        <v>867</v>
      </c>
      <c r="QV19" s="16" t="s">
        <v>865</v>
      </c>
      <c r="QX19" s="16" t="s">
        <v>865</v>
      </c>
      <c r="QY19" s="16" t="s">
        <v>867</v>
      </c>
      <c r="RD19" s="16" t="s">
        <v>865</v>
      </c>
      <c r="RF19" s="16" t="s">
        <v>865</v>
      </c>
      <c r="RH19" s="16" t="s">
        <v>865</v>
      </c>
      <c r="RJ19" s="16" t="s">
        <v>865</v>
      </c>
      <c r="RN19" s="16" t="s">
        <v>7720</v>
      </c>
      <c r="RP19" s="16" t="s">
        <v>867</v>
      </c>
      <c r="RR19" s="16" t="s">
        <v>867</v>
      </c>
      <c r="RT19" s="16" t="s">
        <v>867</v>
      </c>
      <c r="RV19" s="16" t="s">
        <v>867</v>
      </c>
      <c r="RX19" s="16" t="s">
        <v>7720</v>
      </c>
      <c r="RZ19" s="16" t="s">
        <v>7720</v>
      </c>
      <c r="SQ19" s="16" t="s">
        <v>867</v>
      </c>
      <c r="SS19" s="16" t="s">
        <v>7308</v>
      </c>
      <c r="ST19" s="16" t="s">
        <v>7764</v>
      </c>
      <c r="TN19" s="16">
        <v>3000</v>
      </c>
      <c r="TO19" s="16">
        <v>0</v>
      </c>
      <c r="TP19" s="16">
        <v>2000</v>
      </c>
      <c r="TQ19" s="16">
        <v>3500</v>
      </c>
      <c r="TR19" s="16">
        <v>300</v>
      </c>
      <c r="TS19" s="16">
        <v>300</v>
      </c>
      <c r="TT19" s="16">
        <v>0</v>
      </c>
      <c r="TU19" s="16">
        <v>0</v>
      </c>
      <c r="TV19" s="16">
        <v>0</v>
      </c>
      <c r="TW19" s="16">
        <v>0</v>
      </c>
      <c r="TX19" s="16">
        <v>0</v>
      </c>
      <c r="TZ19" s="16" t="s">
        <v>7364</v>
      </c>
      <c r="UA19" s="16" t="s">
        <v>8867</v>
      </c>
      <c r="UB19" s="16">
        <v>0</v>
      </c>
      <c r="UC19" s="16" t="s">
        <v>843</v>
      </c>
      <c r="UD19" s="16" t="s">
        <v>844</v>
      </c>
      <c r="UE19" s="16" t="s">
        <v>844</v>
      </c>
      <c r="UF19" s="16" t="s">
        <v>844</v>
      </c>
      <c r="UG19" s="16" t="s">
        <v>843</v>
      </c>
      <c r="UH19" s="16" t="s">
        <v>843</v>
      </c>
      <c r="US19" s="16" t="s">
        <v>6008</v>
      </c>
      <c r="UT19" s="16" t="s">
        <v>843</v>
      </c>
      <c r="UU19" s="16" t="s">
        <v>843</v>
      </c>
      <c r="UV19" s="16" t="s">
        <v>843</v>
      </c>
      <c r="UW19" s="16" t="s">
        <v>843</v>
      </c>
      <c r="UX19" s="16" t="s">
        <v>843</v>
      </c>
      <c r="UY19" s="16" t="s">
        <v>843</v>
      </c>
      <c r="UZ19" s="16" t="s">
        <v>844</v>
      </c>
      <c r="VA19" s="16" t="s">
        <v>843</v>
      </c>
      <c r="VB19" s="16" t="s">
        <v>843</v>
      </c>
      <c r="VC19" s="16" t="s">
        <v>843</v>
      </c>
      <c r="VD19" s="16" t="s">
        <v>843</v>
      </c>
      <c r="VE19" s="16" t="s">
        <v>843</v>
      </c>
      <c r="VF19" s="16" t="s">
        <v>843</v>
      </c>
      <c r="VG19" s="16" t="s">
        <v>843</v>
      </c>
      <c r="VJ19" s="16">
        <v>3000</v>
      </c>
      <c r="VK19" s="16" t="s">
        <v>6102</v>
      </c>
      <c r="VL19" s="16" t="s">
        <v>843</v>
      </c>
      <c r="VM19" s="16" t="s">
        <v>843</v>
      </c>
      <c r="VN19" s="16" t="s">
        <v>843</v>
      </c>
      <c r="VO19" s="16" t="s">
        <v>843</v>
      </c>
      <c r="VP19" s="16" t="s">
        <v>844</v>
      </c>
      <c r="VQ19" s="16" t="s">
        <v>843</v>
      </c>
      <c r="VR19" s="16" t="s">
        <v>843</v>
      </c>
      <c r="VS19" s="16" t="s">
        <v>843</v>
      </c>
      <c r="VT19" s="16" t="s">
        <v>843</v>
      </c>
      <c r="VV19" s="16">
        <v>5000</v>
      </c>
      <c r="VX19" s="16" t="s">
        <v>6028</v>
      </c>
      <c r="VY19" s="16" t="s">
        <v>844</v>
      </c>
      <c r="VZ19" s="16" t="s">
        <v>843</v>
      </c>
      <c r="WA19" s="16" t="s">
        <v>843</v>
      </c>
      <c r="WB19" s="16" t="s">
        <v>843</v>
      </c>
      <c r="WC19" s="16" t="s">
        <v>843</v>
      </c>
      <c r="WD19" s="16" t="s">
        <v>843</v>
      </c>
      <c r="WE19" s="16" t="s">
        <v>843</v>
      </c>
      <c r="WF19" s="16" t="s">
        <v>843</v>
      </c>
      <c r="WH19" s="16">
        <v>1625</v>
      </c>
      <c r="WO19" s="16" t="s">
        <v>6920</v>
      </c>
      <c r="XD19" s="16" t="s">
        <v>8868</v>
      </c>
      <c r="XE19" s="16" t="s">
        <v>844</v>
      </c>
      <c r="XF19" s="16" t="s">
        <v>843</v>
      </c>
      <c r="XG19" s="16" t="s">
        <v>843</v>
      </c>
      <c r="XH19" s="16" t="s">
        <v>843</v>
      </c>
      <c r="XI19" s="16" t="s">
        <v>843</v>
      </c>
      <c r="XJ19" s="16" t="s">
        <v>843</v>
      </c>
      <c r="XK19" s="16" t="s">
        <v>843</v>
      </c>
      <c r="XL19" s="16" t="s">
        <v>843</v>
      </c>
      <c r="XM19" s="16" t="s">
        <v>843</v>
      </c>
      <c r="XN19" s="16" t="s">
        <v>844</v>
      </c>
      <c r="XO19" s="16" t="s">
        <v>843</v>
      </c>
      <c r="XP19" s="16" t="s">
        <v>843</v>
      </c>
      <c r="XQ19" s="16" t="s">
        <v>843</v>
      </c>
      <c r="YF19" s="16" t="s">
        <v>865</v>
      </c>
      <c r="YN19" s="16" t="s">
        <v>7040</v>
      </c>
      <c r="YP19" s="16" t="s">
        <v>864</v>
      </c>
      <c r="YR19" s="16" t="s">
        <v>8869</v>
      </c>
      <c r="YS19" s="16" t="s">
        <v>8870</v>
      </c>
      <c r="YT19" s="16" t="s">
        <v>8694</v>
      </c>
      <c r="YU19" s="16" t="s">
        <v>8871</v>
      </c>
      <c r="YV19" s="16" t="s">
        <v>8696</v>
      </c>
      <c r="YW19" s="16" t="s">
        <v>844</v>
      </c>
      <c r="YX19" s="16" t="s">
        <v>8696</v>
      </c>
      <c r="YY19" s="16" t="s">
        <v>843</v>
      </c>
      <c r="YZ19" s="16" t="s">
        <v>843</v>
      </c>
      <c r="ZA19" s="16" t="s">
        <v>843</v>
      </c>
      <c r="ZB19" s="16">
        <v>9100</v>
      </c>
      <c r="ZC19" s="16" t="s">
        <v>8872</v>
      </c>
      <c r="ZD19" s="16" t="s">
        <v>843</v>
      </c>
      <c r="ZE19" s="16" t="s">
        <v>8873</v>
      </c>
      <c r="ZF19" s="16" t="s">
        <v>8826</v>
      </c>
      <c r="ZG19" s="16" t="s">
        <v>8752</v>
      </c>
      <c r="ZH19" s="16" t="s">
        <v>8752</v>
      </c>
      <c r="ZI19" s="16" t="s">
        <v>8750</v>
      </c>
      <c r="ZJ19" s="16" t="s">
        <v>843</v>
      </c>
      <c r="ZK19" s="16" t="s">
        <v>843</v>
      </c>
      <c r="ZL19" s="16" t="s">
        <v>843</v>
      </c>
      <c r="ZM19" s="16" t="s">
        <v>843</v>
      </c>
      <c r="ZN19" s="16" t="s">
        <v>8725</v>
      </c>
      <c r="ZO19" s="16" t="s">
        <v>487</v>
      </c>
      <c r="ZP19" s="16" t="s">
        <v>487</v>
      </c>
      <c r="ZQ19" s="16" t="s">
        <v>487</v>
      </c>
      <c r="ZR19" s="16" t="s">
        <v>487</v>
      </c>
      <c r="ZS19" s="16" t="s">
        <v>8874</v>
      </c>
      <c r="ZT19" s="16" t="s">
        <v>8705</v>
      </c>
      <c r="ZU19" s="16" t="s">
        <v>8706</v>
      </c>
      <c r="ZV19" s="16" t="s">
        <v>487</v>
      </c>
      <c r="ZW19" s="16" t="s">
        <v>843</v>
      </c>
      <c r="ZX19" s="16" t="s">
        <v>843</v>
      </c>
      <c r="ZY19" s="16" t="s">
        <v>844</v>
      </c>
      <c r="ZZ19" s="16" t="s">
        <v>844</v>
      </c>
      <c r="AAA19" s="16" t="s">
        <v>1056</v>
      </c>
      <c r="AAB19" s="16" t="s">
        <v>844</v>
      </c>
      <c r="AAC19" s="16">
        <v>0</v>
      </c>
      <c r="AAD19" s="16" t="s">
        <v>844</v>
      </c>
      <c r="AAE19" s="16" t="s">
        <v>844</v>
      </c>
      <c r="AAF19" s="16" t="s">
        <v>843</v>
      </c>
      <c r="AAG19" s="16" t="s">
        <v>843</v>
      </c>
      <c r="AAH19" s="16" t="s">
        <v>843</v>
      </c>
      <c r="AAI19" s="16" t="s">
        <v>843</v>
      </c>
      <c r="AAJ19" s="16" t="s">
        <v>606</v>
      </c>
      <c r="AAK19" s="16" t="s">
        <v>655</v>
      </c>
      <c r="AAL19" s="16" t="s">
        <v>905</v>
      </c>
      <c r="AAM19" s="16" t="s">
        <v>660</v>
      </c>
      <c r="AAN19" s="16" t="s">
        <v>8707</v>
      </c>
      <c r="AAO19" s="16" t="s">
        <v>1019</v>
      </c>
      <c r="AAP19" s="16" t="s">
        <v>8708</v>
      </c>
      <c r="AAQ19" s="16" t="s">
        <v>8875</v>
      </c>
      <c r="AAS19" s="16">
        <v>6972.42</v>
      </c>
      <c r="AAT19" s="16" t="s">
        <v>782</v>
      </c>
      <c r="AAU19" s="16" t="s">
        <v>782</v>
      </c>
      <c r="AAV19" s="16" t="s">
        <v>782</v>
      </c>
      <c r="AAW19" s="16" t="s">
        <v>782</v>
      </c>
      <c r="AAX19" s="16" t="s">
        <v>843</v>
      </c>
      <c r="AAY19" s="16" t="s">
        <v>8710</v>
      </c>
      <c r="AAZ19" s="16" t="s">
        <v>782</v>
      </c>
      <c r="ABA19" s="16" t="s">
        <v>783</v>
      </c>
      <c r="ABB19" s="16" t="s">
        <v>782</v>
      </c>
      <c r="ABC19" s="16" t="s">
        <v>783</v>
      </c>
      <c r="ABD19" s="16" t="s">
        <v>783</v>
      </c>
      <c r="ABE19" s="16" t="s">
        <v>783</v>
      </c>
      <c r="ABF19" s="16" t="s">
        <v>782</v>
      </c>
      <c r="ABG19" s="16" t="s">
        <v>782</v>
      </c>
      <c r="ABH19" s="16" t="s">
        <v>782</v>
      </c>
      <c r="ABI19" s="16" t="s">
        <v>782</v>
      </c>
      <c r="ABJ19" s="16" t="s">
        <v>783</v>
      </c>
      <c r="ABK19" s="16" t="s">
        <v>783</v>
      </c>
      <c r="ABL19" s="16" t="s">
        <v>8769</v>
      </c>
      <c r="ABM19" s="16" t="s">
        <v>843</v>
      </c>
      <c r="ABN19" s="16" t="s">
        <v>1034</v>
      </c>
      <c r="ABP19" s="16" t="s">
        <v>971</v>
      </c>
      <c r="ABQ19" s="16" t="s">
        <v>4341</v>
      </c>
      <c r="ABR19" s="16" t="s">
        <v>470</v>
      </c>
      <c r="ABS19" s="16" t="s">
        <v>457</v>
      </c>
      <c r="ABT19" s="16" t="s">
        <v>1056</v>
      </c>
      <c r="ABU19" s="16" t="s">
        <v>844</v>
      </c>
      <c r="ABV19" s="16" t="s">
        <v>487</v>
      </c>
      <c r="ABW19" s="16" t="s">
        <v>486</v>
      </c>
      <c r="ABX19" s="16" t="s">
        <v>892</v>
      </c>
      <c r="ABY19" s="16" t="s">
        <v>486</v>
      </c>
      <c r="ABZ19" s="16" t="s">
        <v>486</v>
      </c>
      <c r="ACA19" s="16" t="s">
        <v>761</v>
      </c>
      <c r="ACB19" s="16" t="s">
        <v>774</v>
      </c>
      <c r="ACC19" s="16" t="s">
        <v>737</v>
      </c>
      <c r="ACD19" s="16" t="s">
        <v>486</v>
      </c>
      <c r="ACE19" s="16" t="s">
        <v>486</v>
      </c>
      <c r="ACG19" s="16" t="s">
        <v>1014</v>
      </c>
      <c r="ACH19" s="16" t="s">
        <v>1009</v>
      </c>
      <c r="ACI19" s="16" t="s">
        <v>462</v>
      </c>
      <c r="ACJ19" s="16">
        <v>1.1910000000000001</v>
      </c>
      <c r="ACK19" s="16" t="s">
        <v>478</v>
      </c>
      <c r="ACL19" s="16" t="s">
        <v>740</v>
      </c>
      <c r="ACM19" s="16" t="s">
        <v>1190</v>
      </c>
      <c r="ACN19" s="16" t="s">
        <v>530</v>
      </c>
      <c r="ACO19" s="16" t="s">
        <v>1856</v>
      </c>
      <c r="ACP19" s="16">
        <v>1625</v>
      </c>
      <c r="ACQ19" s="16" t="s">
        <v>1202</v>
      </c>
      <c r="ACR19" s="16" t="s">
        <v>1644</v>
      </c>
      <c r="ACS19" s="16" t="s">
        <v>680</v>
      </c>
      <c r="ACT19" s="16" t="s">
        <v>1522</v>
      </c>
      <c r="ACU19" s="16" t="s">
        <v>833</v>
      </c>
      <c r="ACV19" s="16" t="s">
        <v>8711</v>
      </c>
      <c r="ACW19" s="16" t="s">
        <v>877</v>
      </c>
      <c r="ACX19" s="16" t="s">
        <v>1916</v>
      </c>
      <c r="ACY19" s="16" t="s">
        <v>1947</v>
      </c>
      <c r="ACZ19" s="16">
        <v>1</v>
      </c>
      <c r="ADA19" s="16">
        <v>1</v>
      </c>
      <c r="ADB19" s="16">
        <v>1</v>
      </c>
      <c r="ADC19" s="16">
        <v>1</v>
      </c>
      <c r="ADD19" s="16">
        <v>1</v>
      </c>
      <c r="ADE19" s="16" t="s">
        <v>8712</v>
      </c>
      <c r="ADF19" s="16">
        <v>0</v>
      </c>
      <c r="ADG19" s="16" t="s">
        <v>486</v>
      </c>
      <c r="ADH19" s="16">
        <v>1</v>
      </c>
      <c r="ADI19" s="16" t="s">
        <v>486</v>
      </c>
      <c r="ADJ19" s="16" t="s">
        <v>1743</v>
      </c>
      <c r="ADK19" s="16" t="s">
        <v>13194</v>
      </c>
      <c r="ADL19" s="16" t="s">
        <v>1762</v>
      </c>
      <c r="ADM19" s="16" t="s">
        <v>1757</v>
      </c>
      <c r="ADN19" s="16" t="s">
        <v>13196</v>
      </c>
      <c r="ADO19" s="16" t="s">
        <v>1766</v>
      </c>
      <c r="ADP19" s="16" t="s">
        <v>13194</v>
      </c>
      <c r="ADQ19" s="16" t="s">
        <v>13194</v>
      </c>
      <c r="ADR19" s="16" t="s">
        <v>13194</v>
      </c>
      <c r="ADS19" s="16" t="s">
        <v>13194</v>
      </c>
      <c r="ADT19" s="16" t="s">
        <v>1757</v>
      </c>
      <c r="ADU19" s="16" t="s">
        <v>1758</v>
      </c>
      <c r="ADW19" s="16" t="s">
        <v>13199</v>
      </c>
      <c r="ADY19" s="16" t="s">
        <v>1063</v>
      </c>
      <c r="AEA19" s="16">
        <v>9100</v>
      </c>
      <c r="AEC19" s="16" t="s">
        <v>1062</v>
      </c>
      <c r="AED19" s="16">
        <v>3486.21</v>
      </c>
      <c r="AEE19" s="16" t="s">
        <v>952</v>
      </c>
      <c r="AEG19" s="16">
        <v>9625</v>
      </c>
      <c r="AEI19" s="16">
        <v>1500</v>
      </c>
      <c r="AEK19" s="16">
        <v>1000</v>
      </c>
      <c r="AEL19" s="16">
        <v>1750</v>
      </c>
      <c r="AEN19" s="16">
        <v>150</v>
      </c>
      <c r="AEO19" s="16">
        <v>150</v>
      </c>
    </row>
    <row r="20" spans="1:823" x14ac:dyDescent="0.25">
      <c r="A20" s="30">
        <v>45803</v>
      </c>
      <c r="B20" s="16" t="s">
        <v>8876</v>
      </c>
      <c r="C20" s="16" t="s">
        <v>867</v>
      </c>
      <c r="D20" s="16" t="s">
        <v>867</v>
      </c>
      <c r="E20" s="16">
        <v>60</v>
      </c>
      <c r="F20" s="16" t="s">
        <v>8153</v>
      </c>
      <c r="G20" s="16" t="s">
        <v>4113</v>
      </c>
      <c r="I20" s="16" t="s">
        <v>4148</v>
      </c>
      <c r="Z20" s="16" t="s">
        <v>997</v>
      </c>
      <c r="AA20" s="16" t="s">
        <v>470</v>
      </c>
      <c r="AB20" s="16">
        <v>5</v>
      </c>
      <c r="AC20" s="16" t="s">
        <v>844</v>
      </c>
      <c r="AD20" s="16" t="s">
        <v>844</v>
      </c>
      <c r="AE20" s="16" t="s">
        <v>843</v>
      </c>
      <c r="AF20" s="16" t="s">
        <v>1056</v>
      </c>
      <c r="AG20" s="16" t="s">
        <v>1056</v>
      </c>
      <c r="AH20" s="16" t="s">
        <v>8732</v>
      </c>
      <c r="AI20" s="16" t="s">
        <v>1056</v>
      </c>
      <c r="AJ20" s="16" t="s">
        <v>843</v>
      </c>
      <c r="AK20" s="16" t="s">
        <v>844</v>
      </c>
      <c r="AM20" s="16" t="s">
        <v>737</v>
      </c>
      <c r="AN20" s="16" t="s">
        <v>761</v>
      </c>
      <c r="AP20" s="16" t="s">
        <v>774</v>
      </c>
      <c r="AR20" s="16" t="s">
        <v>6907</v>
      </c>
      <c r="BB20" s="16">
        <v>5</v>
      </c>
      <c r="BC20" s="16" t="s">
        <v>7878</v>
      </c>
      <c r="BE20" s="16" t="s">
        <v>5098</v>
      </c>
      <c r="BV20" s="16" t="s">
        <v>4433</v>
      </c>
      <c r="BW20" s="16" t="s">
        <v>844</v>
      </c>
      <c r="BX20" s="16" t="s">
        <v>843</v>
      </c>
      <c r="BY20" s="16" t="s">
        <v>843</v>
      </c>
      <c r="BZ20" s="16" t="s">
        <v>843</v>
      </c>
      <c r="CA20" s="16" t="s">
        <v>843</v>
      </c>
      <c r="CB20" s="16" t="s">
        <v>843</v>
      </c>
      <c r="CC20" s="16" t="s">
        <v>843</v>
      </c>
      <c r="CD20" s="16" t="s">
        <v>843</v>
      </c>
      <c r="CE20" s="16" t="s">
        <v>843</v>
      </c>
      <c r="CF20" s="16" t="s">
        <v>843</v>
      </c>
      <c r="CG20" s="16" t="s">
        <v>843</v>
      </c>
      <c r="CH20" s="16" t="s">
        <v>843</v>
      </c>
      <c r="CI20" s="16" t="s">
        <v>843</v>
      </c>
      <c r="CJ20" s="16" t="s">
        <v>843</v>
      </c>
      <c r="CK20" s="16" t="s">
        <v>843</v>
      </c>
      <c r="CP20" s="16" t="s">
        <v>867</v>
      </c>
      <c r="CQ20" s="16" t="s">
        <v>5191</v>
      </c>
      <c r="CR20" s="16" t="s">
        <v>844</v>
      </c>
      <c r="CS20" s="16" t="s">
        <v>843</v>
      </c>
      <c r="CT20" s="16" t="s">
        <v>843</v>
      </c>
      <c r="CU20" s="16" t="s">
        <v>843</v>
      </c>
      <c r="CV20" s="16" t="s">
        <v>843</v>
      </c>
      <c r="CW20" s="16" t="s">
        <v>843</v>
      </c>
      <c r="CX20" s="16" t="s">
        <v>843</v>
      </c>
      <c r="CY20" s="16" t="s">
        <v>843</v>
      </c>
      <c r="CZ20" s="16" t="s">
        <v>843</v>
      </c>
      <c r="DA20" s="16" t="s">
        <v>5187</v>
      </c>
      <c r="DB20" s="16" t="s">
        <v>5191</v>
      </c>
      <c r="DC20" s="16" t="s">
        <v>844</v>
      </c>
      <c r="DD20" s="16" t="s">
        <v>843</v>
      </c>
      <c r="DE20" s="16" t="s">
        <v>843</v>
      </c>
      <c r="DF20" s="16" t="s">
        <v>843</v>
      </c>
      <c r="DG20" s="16" t="s">
        <v>843</v>
      </c>
      <c r="DH20" s="16" t="s">
        <v>843</v>
      </c>
      <c r="DI20" s="16" t="s">
        <v>843</v>
      </c>
      <c r="DJ20" s="16" t="s">
        <v>843</v>
      </c>
      <c r="DK20" s="16" t="s">
        <v>843</v>
      </c>
      <c r="DL20" s="16" t="s">
        <v>5215</v>
      </c>
      <c r="DM20" s="16" t="s">
        <v>844</v>
      </c>
      <c r="DN20" s="16" t="s">
        <v>843</v>
      </c>
      <c r="DO20" s="16" t="s">
        <v>843</v>
      </c>
      <c r="DP20" s="16" t="s">
        <v>843</v>
      </c>
      <c r="DQ20" s="16" t="s">
        <v>843</v>
      </c>
      <c r="DR20" s="16" t="s">
        <v>843</v>
      </c>
      <c r="DS20" s="16" t="s">
        <v>843</v>
      </c>
      <c r="DT20" s="16" t="s">
        <v>843</v>
      </c>
      <c r="DU20" s="16" t="s">
        <v>843</v>
      </c>
      <c r="DV20" s="16" t="s">
        <v>843</v>
      </c>
      <c r="DW20" s="16" t="s">
        <v>843</v>
      </c>
      <c r="DX20" s="16" t="s">
        <v>867</v>
      </c>
      <c r="DY20" s="16" t="s">
        <v>867</v>
      </c>
      <c r="GC20" s="16" t="s">
        <v>5342</v>
      </c>
      <c r="GF20" s="16" t="s">
        <v>6818</v>
      </c>
      <c r="GG20" s="16" t="s">
        <v>867</v>
      </c>
      <c r="GV20" s="16" t="s">
        <v>5443</v>
      </c>
      <c r="GW20" s="16" t="s">
        <v>843</v>
      </c>
      <c r="GX20" s="16" t="s">
        <v>844</v>
      </c>
      <c r="GY20" s="16" t="s">
        <v>843</v>
      </c>
      <c r="GZ20" s="16" t="s">
        <v>843</v>
      </c>
      <c r="HA20" s="16" t="s">
        <v>843</v>
      </c>
      <c r="HB20" s="16" t="s">
        <v>843</v>
      </c>
      <c r="HC20" s="16" t="s">
        <v>843</v>
      </c>
      <c r="HD20" s="16" t="s">
        <v>843</v>
      </c>
      <c r="HE20" s="16" t="s">
        <v>843</v>
      </c>
      <c r="HF20" s="16" t="s">
        <v>843</v>
      </c>
      <c r="HH20" s="16" t="s">
        <v>5456</v>
      </c>
      <c r="HK20" s="16" t="s">
        <v>865</v>
      </c>
      <c r="HM20" s="16" t="s">
        <v>865</v>
      </c>
      <c r="HZ20" s="16" t="s">
        <v>7944</v>
      </c>
      <c r="KE20" s="16" t="s">
        <v>5582</v>
      </c>
      <c r="KG20" s="16" t="s">
        <v>7018</v>
      </c>
      <c r="KH20" s="16" t="s">
        <v>7033</v>
      </c>
      <c r="KI20" s="16" t="s">
        <v>865</v>
      </c>
      <c r="LG20" s="16" t="s">
        <v>865</v>
      </c>
      <c r="LH20" s="16" t="s">
        <v>867</v>
      </c>
      <c r="LI20" s="16" t="s">
        <v>867</v>
      </c>
      <c r="LJ20" s="16" t="s">
        <v>867</v>
      </c>
      <c r="LK20" s="16" t="s">
        <v>865</v>
      </c>
      <c r="LL20" s="16" t="s">
        <v>8877</v>
      </c>
      <c r="LM20" s="16" t="s">
        <v>844</v>
      </c>
      <c r="LN20" s="16" t="s">
        <v>843</v>
      </c>
      <c r="LO20" s="16" t="s">
        <v>844</v>
      </c>
      <c r="LP20" s="16" t="s">
        <v>844</v>
      </c>
      <c r="LQ20" s="16" t="s">
        <v>843</v>
      </c>
      <c r="LR20" s="16" t="s">
        <v>843</v>
      </c>
      <c r="LS20" s="16" t="s">
        <v>843</v>
      </c>
      <c r="LT20" s="16" t="s">
        <v>843</v>
      </c>
      <c r="LU20" s="16" t="s">
        <v>843</v>
      </c>
      <c r="LV20" s="16" t="s">
        <v>843</v>
      </c>
      <c r="LW20" s="16" t="s">
        <v>843</v>
      </c>
      <c r="LX20" s="16" t="s">
        <v>843</v>
      </c>
      <c r="LY20" s="16" t="s">
        <v>843</v>
      </c>
      <c r="LZ20" s="16" t="s">
        <v>843</v>
      </c>
      <c r="MA20" s="16" t="s">
        <v>843</v>
      </c>
      <c r="MC20" s="16" t="s">
        <v>5694</v>
      </c>
      <c r="MD20" s="16" t="s">
        <v>844</v>
      </c>
      <c r="ME20" s="16" t="s">
        <v>843</v>
      </c>
      <c r="MF20" s="16" t="s">
        <v>843</v>
      </c>
      <c r="MG20" s="16" t="s">
        <v>843</v>
      </c>
      <c r="MH20" s="16" t="s">
        <v>843</v>
      </c>
      <c r="MI20" s="16" t="s">
        <v>843</v>
      </c>
      <c r="MJ20" s="16" t="s">
        <v>843</v>
      </c>
      <c r="MK20" s="16" t="s">
        <v>843</v>
      </c>
      <c r="ML20" s="16" t="s">
        <v>843</v>
      </c>
      <c r="MM20" s="16" t="s">
        <v>843</v>
      </c>
      <c r="MN20" s="16" t="s">
        <v>843</v>
      </c>
      <c r="MO20" s="16" t="s">
        <v>843</v>
      </c>
      <c r="MP20" s="16" t="s">
        <v>843</v>
      </c>
      <c r="MQ20" s="16" t="s">
        <v>843</v>
      </c>
      <c r="MR20" s="16" t="s">
        <v>843</v>
      </c>
      <c r="MS20" s="16" t="s">
        <v>843</v>
      </c>
      <c r="MT20" s="16" t="s">
        <v>843</v>
      </c>
      <c r="MU20" s="16" t="s">
        <v>843</v>
      </c>
      <c r="MV20" s="16" t="s">
        <v>843</v>
      </c>
      <c r="MX20" s="16" t="s">
        <v>5694</v>
      </c>
      <c r="MY20" s="16" t="s">
        <v>844</v>
      </c>
      <c r="MZ20" s="16" t="s">
        <v>843</v>
      </c>
      <c r="NA20" s="16" t="s">
        <v>843</v>
      </c>
      <c r="NB20" s="16" t="s">
        <v>843</v>
      </c>
      <c r="NC20" s="16" t="s">
        <v>843</v>
      </c>
      <c r="ND20" s="16" t="s">
        <v>843</v>
      </c>
      <c r="NE20" s="16" t="s">
        <v>843</v>
      </c>
      <c r="NF20" s="16" t="s">
        <v>843</v>
      </c>
      <c r="NG20" s="16" t="s">
        <v>843</v>
      </c>
      <c r="NH20" s="16" t="s">
        <v>843</v>
      </c>
      <c r="NI20" s="16" t="s">
        <v>843</v>
      </c>
      <c r="NJ20" s="16" t="s">
        <v>843</v>
      </c>
      <c r="NK20" s="16" t="s">
        <v>843</v>
      </c>
      <c r="NL20" s="16" t="s">
        <v>843</v>
      </c>
      <c r="NM20" s="16" t="s">
        <v>843</v>
      </c>
      <c r="NN20" s="16" t="s">
        <v>843</v>
      </c>
      <c r="NO20" s="16" t="s">
        <v>843</v>
      </c>
      <c r="NP20" s="16" t="s">
        <v>843</v>
      </c>
      <c r="NQ20" s="16" t="s">
        <v>843</v>
      </c>
      <c r="OK20" s="16" t="s">
        <v>5694</v>
      </c>
      <c r="OL20" s="16" t="s">
        <v>844</v>
      </c>
      <c r="OM20" s="16" t="s">
        <v>843</v>
      </c>
      <c r="ON20" s="16" t="s">
        <v>843</v>
      </c>
      <c r="OO20" s="16" t="s">
        <v>843</v>
      </c>
      <c r="OP20" s="16" t="s">
        <v>843</v>
      </c>
      <c r="OQ20" s="16" t="s">
        <v>843</v>
      </c>
      <c r="OR20" s="16" t="s">
        <v>843</v>
      </c>
      <c r="OS20" s="16" t="s">
        <v>843</v>
      </c>
      <c r="OT20" s="16" t="s">
        <v>843</v>
      </c>
      <c r="OU20" s="16" t="s">
        <v>843</v>
      </c>
      <c r="OV20" s="16" t="s">
        <v>843</v>
      </c>
      <c r="OW20" s="16" t="s">
        <v>843</v>
      </c>
      <c r="OX20" s="16" t="s">
        <v>843</v>
      </c>
      <c r="OY20" s="16" t="s">
        <v>843</v>
      </c>
      <c r="OZ20" s="16" t="s">
        <v>843</v>
      </c>
      <c r="PA20" s="16" t="s">
        <v>843</v>
      </c>
      <c r="PC20" s="16" t="s">
        <v>865</v>
      </c>
      <c r="PD20" s="16" t="s">
        <v>865</v>
      </c>
      <c r="PY20" s="16" t="s">
        <v>867</v>
      </c>
      <c r="PZ20" s="16">
        <v>2</v>
      </c>
      <c r="QP20" s="16" t="s">
        <v>865</v>
      </c>
      <c r="QR20" s="16" t="s">
        <v>865</v>
      </c>
      <c r="QT20" s="16" t="s">
        <v>867</v>
      </c>
      <c r="QV20" s="16" t="s">
        <v>865</v>
      </c>
      <c r="QX20" s="16" t="s">
        <v>865</v>
      </c>
      <c r="QY20" s="16" t="s">
        <v>867</v>
      </c>
      <c r="RD20" s="16" t="s">
        <v>4216</v>
      </c>
      <c r="RF20" s="16" t="s">
        <v>865</v>
      </c>
      <c r="RH20" s="16" t="s">
        <v>4216</v>
      </c>
      <c r="RJ20" s="16" t="s">
        <v>4216</v>
      </c>
      <c r="RN20" s="16" t="s">
        <v>7724</v>
      </c>
      <c r="RP20" s="16" t="s">
        <v>867</v>
      </c>
      <c r="RR20" s="16" t="s">
        <v>7720</v>
      </c>
      <c r="RT20" s="16" t="s">
        <v>7720</v>
      </c>
      <c r="RV20" s="16" t="s">
        <v>7720</v>
      </c>
      <c r="RX20" s="16" t="s">
        <v>7720</v>
      </c>
      <c r="RZ20" s="16" t="s">
        <v>7720</v>
      </c>
      <c r="SQ20" s="16" t="s">
        <v>865</v>
      </c>
      <c r="SS20" s="16" t="s">
        <v>7308</v>
      </c>
      <c r="ST20" s="16" t="s">
        <v>7764</v>
      </c>
      <c r="TN20" s="16">
        <v>3000</v>
      </c>
      <c r="TO20" s="16">
        <v>0</v>
      </c>
      <c r="TP20" s="16">
        <v>3000</v>
      </c>
      <c r="TQ20" s="16">
        <v>1000</v>
      </c>
      <c r="TR20" s="16">
        <v>1000</v>
      </c>
      <c r="TS20" s="16">
        <v>500</v>
      </c>
      <c r="TT20" s="16">
        <v>0</v>
      </c>
      <c r="TU20" s="16">
        <v>600</v>
      </c>
      <c r="TV20" s="16">
        <v>0</v>
      </c>
      <c r="TW20" s="16">
        <v>0</v>
      </c>
      <c r="TX20" s="16">
        <v>0</v>
      </c>
      <c r="TZ20" s="16" t="s">
        <v>7364</v>
      </c>
      <c r="UA20" s="16" t="s">
        <v>8878</v>
      </c>
      <c r="UB20" s="16">
        <v>0</v>
      </c>
      <c r="UC20" s="16" t="s">
        <v>843</v>
      </c>
      <c r="UD20" s="16" t="s">
        <v>844</v>
      </c>
      <c r="UE20" s="16" t="s">
        <v>843</v>
      </c>
      <c r="UF20" s="16" t="s">
        <v>844</v>
      </c>
      <c r="UG20" s="16" t="s">
        <v>843</v>
      </c>
      <c r="UH20" s="16" t="s">
        <v>843</v>
      </c>
      <c r="US20" s="16" t="s">
        <v>6008</v>
      </c>
      <c r="UT20" s="16" t="s">
        <v>843</v>
      </c>
      <c r="UU20" s="16" t="s">
        <v>843</v>
      </c>
      <c r="UV20" s="16" t="s">
        <v>843</v>
      </c>
      <c r="UW20" s="16" t="s">
        <v>843</v>
      </c>
      <c r="UX20" s="16" t="s">
        <v>843</v>
      </c>
      <c r="UY20" s="16" t="s">
        <v>843</v>
      </c>
      <c r="UZ20" s="16" t="s">
        <v>844</v>
      </c>
      <c r="VA20" s="16" t="s">
        <v>843</v>
      </c>
      <c r="VB20" s="16" t="s">
        <v>843</v>
      </c>
      <c r="VC20" s="16" t="s">
        <v>843</v>
      </c>
      <c r="VD20" s="16" t="s">
        <v>843</v>
      </c>
      <c r="VE20" s="16" t="s">
        <v>843</v>
      </c>
      <c r="VF20" s="16" t="s">
        <v>843</v>
      </c>
      <c r="VG20" s="16" t="s">
        <v>843</v>
      </c>
      <c r="VJ20" s="16">
        <v>10000</v>
      </c>
      <c r="VX20" s="16" t="s">
        <v>4216</v>
      </c>
      <c r="VY20" s="16" t="s">
        <v>843</v>
      </c>
      <c r="VZ20" s="16" t="s">
        <v>843</v>
      </c>
      <c r="WA20" s="16" t="s">
        <v>843</v>
      </c>
      <c r="WB20" s="16" t="s">
        <v>843</v>
      </c>
      <c r="WC20" s="16" t="s">
        <v>843</v>
      </c>
      <c r="WD20" s="16" t="s">
        <v>843</v>
      </c>
      <c r="WE20" s="16" t="s">
        <v>843</v>
      </c>
      <c r="WF20" s="16" t="s">
        <v>844</v>
      </c>
      <c r="WO20" s="16" t="s">
        <v>6920</v>
      </c>
      <c r="XD20" s="16" t="s">
        <v>8879</v>
      </c>
      <c r="XE20" s="16" t="s">
        <v>843</v>
      </c>
      <c r="XF20" s="16" t="s">
        <v>843</v>
      </c>
      <c r="XG20" s="16" t="s">
        <v>843</v>
      </c>
      <c r="XH20" s="16" t="s">
        <v>843</v>
      </c>
      <c r="XI20" s="16" t="s">
        <v>843</v>
      </c>
      <c r="XJ20" s="16" t="s">
        <v>843</v>
      </c>
      <c r="XK20" s="16" t="s">
        <v>843</v>
      </c>
      <c r="XL20" s="16" t="s">
        <v>844</v>
      </c>
      <c r="XM20" s="16" t="s">
        <v>843</v>
      </c>
      <c r="XN20" s="16" t="s">
        <v>843</v>
      </c>
      <c r="XO20" s="16" t="s">
        <v>844</v>
      </c>
      <c r="XP20" s="16" t="s">
        <v>843</v>
      </c>
      <c r="XQ20" s="16" t="s">
        <v>843</v>
      </c>
      <c r="YF20" s="16" t="s">
        <v>865</v>
      </c>
      <c r="YN20" s="16" t="s">
        <v>7040</v>
      </c>
      <c r="YP20" s="16" t="s">
        <v>7984</v>
      </c>
      <c r="YR20" s="16" t="s">
        <v>8880</v>
      </c>
      <c r="YS20" s="16" t="s">
        <v>8881</v>
      </c>
      <c r="YT20" s="16" t="s">
        <v>8694</v>
      </c>
      <c r="YU20" s="16" t="s">
        <v>8882</v>
      </c>
      <c r="YV20" s="16" t="s">
        <v>8696</v>
      </c>
      <c r="YW20" s="16" t="s">
        <v>844</v>
      </c>
      <c r="YX20" s="16" t="s">
        <v>8696</v>
      </c>
      <c r="YY20" s="16" t="s">
        <v>843</v>
      </c>
      <c r="YZ20" s="16" t="s">
        <v>843</v>
      </c>
      <c r="ZA20" s="16" t="s">
        <v>843</v>
      </c>
      <c r="ZB20" s="16">
        <v>9100</v>
      </c>
      <c r="ZC20" s="16" t="s">
        <v>8872</v>
      </c>
      <c r="ZD20" s="16" t="s">
        <v>843</v>
      </c>
      <c r="ZE20" s="16" t="s">
        <v>8787</v>
      </c>
      <c r="ZF20" s="16" t="s">
        <v>8741</v>
      </c>
      <c r="ZG20" s="16" t="s">
        <v>8741</v>
      </c>
      <c r="ZH20" s="16" t="s">
        <v>8723</v>
      </c>
      <c r="ZI20" s="16" t="s">
        <v>8872</v>
      </c>
      <c r="ZJ20" s="16" t="s">
        <v>843</v>
      </c>
      <c r="ZK20" s="16" t="s">
        <v>843</v>
      </c>
      <c r="ZL20" s="16" t="s">
        <v>8865</v>
      </c>
      <c r="ZM20" s="16" t="s">
        <v>843</v>
      </c>
      <c r="ZN20" s="16" t="s">
        <v>8725</v>
      </c>
      <c r="ZO20" s="16" t="s">
        <v>487</v>
      </c>
      <c r="ZP20" s="16" t="s">
        <v>487</v>
      </c>
      <c r="ZQ20" s="16" t="s">
        <v>486</v>
      </c>
      <c r="ZR20" s="16" t="s">
        <v>487</v>
      </c>
      <c r="ZS20" s="16" t="s">
        <v>844</v>
      </c>
      <c r="ZT20" s="16" t="s">
        <v>8705</v>
      </c>
      <c r="ZU20" s="16" t="s">
        <v>8706</v>
      </c>
      <c r="ZV20" s="16" t="s">
        <v>487</v>
      </c>
      <c r="ZW20" s="16" t="s">
        <v>844</v>
      </c>
      <c r="ZX20" s="16" t="s">
        <v>843</v>
      </c>
      <c r="ZY20" s="16" t="s">
        <v>8732</v>
      </c>
      <c r="ZZ20" s="16" t="s">
        <v>1056</v>
      </c>
      <c r="AAA20" s="16" t="s">
        <v>8746</v>
      </c>
      <c r="AAB20" s="16" t="s">
        <v>843</v>
      </c>
      <c r="AAC20" s="16">
        <v>0</v>
      </c>
      <c r="AAD20" s="16" t="s">
        <v>1056</v>
      </c>
      <c r="AAE20" s="16" t="s">
        <v>1056</v>
      </c>
      <c r="AAF20" s="16" t="s">
        <v>843</v>
      </c>
      <c r="AAG20" s="16" t="s">
        <v>844</v>
      </c>
      <c r="AAH20" s="16" t="s">
        <v>843</v>
      </c>
      <c r="AAI20" s="16" t="s">
        <v>843</v>
      </c>
      <c r="AAJ20" s="16" t="s">
        <v>612</v>
      </c>
      <c r="AAK20" s="16" t="s">
        <v>649</v>
      </c>
      <c r="AAL20" s="16" t="s">
        <v>904</v>
      </c>
      <c r="AAM20" s="16" t="s">
        <v>663</v>
      </c>
      <c r="AAN20" s="16" t="s">
        <v>8707</v>
      </c>
      <c r="AAO20" s="16" t="s">
        <v>1019</v>
      </c>
      <c r="AAP20" s="16" t="s">
        <v>8708</v>
      </c>
      <c r="AAS20" s="16">
        <v>10000</v>
      </c>
      <c r="AAU20" s="16" t="s">
        <v>782</v>
      </c>
      <c r="AAX20" s="16" t="s">
        <v>843</v>
      </c>
      <c r="AAY20" s="16" t="s">
        <v>8710</v>
      </c>
      <c r="AAZ20" s="16" t="s">
        <v>782</v>
      </c>
      <c r="ABA20" s="16" t="s">
        <v>783</v>
      </c>
      <c r="ABB20" s="16" t="s">
        <v>783</v>
      </c>
      <c r="ABC20" s="16" t="s">
        <v>783</v>
      </c>
      <c r="ABD20" s="16" t="s">
        <v>782</v>
      </c>
      <c r="ABE20" s="16" t="s">
        <v>783</v>
      </c>
      <c r="ABF20" s="16" t="s">
        <v>782</v>
      </c>
      <c r="ABG20" s="16" t="s">
        <v>783</v>
      </c>
      <c r="ABH20" s="16" t="s">
        <v>783</v>
      </c>
      <c r="ABI20" s="16" t="s">
        <v>783</v>
      </c>
      <c r="ABJ20" s="16" t="s">
        <v>783</v>
      </c>
      <c r="ABK20" s="16" t="s">
        <v>783</v>
      </c>
      <c r="ABL20" s="16" t="s">
        <v>8743</v>
      </c>
      <c r="ABM20" s="16" t="s">
        <v>843</v>
      </c>
      <c r="ABN20" s="16" t="s">
        <v>1033</v>
      </c>
      <c r="ABP20" s="16" t="s">
        <v>972</v>
      </c>
      <c r="ABQ20" s="16" t="s">
        <v>4300</v>
      </c>
      <c r="ABR20" s="16" t="s">
        <v>470</v>
      </c>
      <c r="ABS20" s="16" t="s">
        <v>457</v>
      </c>
      <c r="ABT20" s="16" t="s">
        <v>8759</v>
      </c>
      <c r="ABU20" s="16" t="s">
        <v>1056</v>
      </c>
      <c r="ABV20" s="16" t="s">
        <v>487</v>
      </c>
      <c r="ABW20" s="16" t="s">
        <v>487</v>
      </c>
      <c r="ABX20" s="16" t="s">
        <v>894</v>
      </c>
      <c r="ABY20" s="16" t="s">
        <v>486</v>
      </c>
      <c r="ABZ20" s="16" t="s">
        <v>487</v>
      </c>
      <c r="ACA20" s="16" t="s">
        <v>761</v>
      </c>
      <c r="ACB20" s="16" t="s">
        <v>774</v>
      </c>
      <c r="ACC20" s="16" t="s">
        <v>737</v>
      </c>
      <c r="ACD20" s="16" t="s">
        <v>486</v>
      </c>
      <c r="ACE20" s="16" t="s">
        <v>486</v>
      </c>
      <c r="ACG20" s="16" t="s">
        <v>1014</v>
      </c>
      <c r="ACH20" s="16" t="s">
        <v>1009</v>
      </c>
      <c r="ACI20" s="16" t="s">
        <v>462</v>
      </c>
      <c r="ACJ20" s="16">
        <v>1.1910000000000001</v>
      </c>
      <c r="ACK20" s="16" t="s">
        <v>478</v>
      </c>
      <c r="ACL20" s="16" t="s">
        <v>740</v>
      </c>
      <c r="ACM20" s="16" t="s">
        <v>1190</v>
      </c>
      <c r="ACN20" s="16" t="s">
        <v>1169</v>
      </c>
      <c r="ACO20" s="16" t="s">
        <v>1856</v>
      </c>
      <c r="ACQ20" s="16" t="s">
        <v>1203</v>
      </c>
      <c r="ACR20" s="16" t="s">
        <v>1644</v>
      </c>
      <c r="ACS20" s="16" t="s">
        <v>676</v>
      </c>
      <c r="ACT20" s="16" t="s">
        <v>1521</v>
      </c>
      <c r="ACU20" s="16" t="s">
        <v>833</v>
      </c>
      <c r="ACV20" s="16" t="s">
        <v>8711</v>
      </c>
      <c r="ACW20" s="16" t="s">
        <v>877</v>
      </c>
      <c r="ACX20" s="16" t="s">
        <v>1916</v>
      </c>
      <c r="ACY20" s="16" t="s">
        <v>1947</v>
      </c>
      <c r="ACZ20" s="16">
        <v>0</v>
      </c>
      <c r="ADA20" s="16">
        <v>1</v>
      </c>
      <c r="ADB20" s="16">
        <v>1</v>
      </c>
      <c r="ADC20" s="16">
        <v>1</v>
      </c>
      <c r="ADD20" s="16">
        <v>0</v>
      </c>
      <c r="ADE20" s="16" t="s">
        <v>8883</v>
      </c>
      <c r="ADF20" s="16">
        <v>0</v>
      </c>
      <c r="ADG20" s="16" t="s">
        <v>486</v>
      </c>
      <c r="ADH20" s="16">
        <v>2</v>
      </c>
      <c r="ADI20" s="16" t="s">
        <v>1553</v>
      </c>
      <c r="ADJ20" s="16" t="s">
        <v>1743</v>
      </c>
      <c r="ADK20" s="16" t="s">
        <v>13194</v>
      </c>
      <c r="ADL20" s="16" t="s">
        <v>1763</v>
      </c>
      <c r="ADM20" s="16" t="s">
        <v>13195</v>
      </c>
      <c r="ADN20" s="16" t="s">
        <v>1764</v>
      </c>
      <c r="ADO20" s="16" t="s">
        <v>1766</v>
      </c>
      <c r="ADP20" s="16" t="s">
        <v>1751</v>
      </c>
      <c r="ADQ20" s="16" t="s">
        <v>13194</v>
      </c>
      <c r="ADR20" s="16" t="s">
        <v>13194</v>
      </c>
      <c r="ADS20" s="16" t="s">
        <v>13194</v>
      </c>
      <c r="ADT20" s="16" t="s">
        <v>1760</v>
      </c>
      <c r="ADY20" s="16" t="s">
        <v>1063</v>
      </c>
      <c r="AEA20" s="16">
        <v>9100</v>
      </c>
      <c r="AEC20" s="16" t="s">
        <v>1063</v>
      </c>
      <c r="AED20" s="16">
        <v>2000</v>
      </c>
      <c r="AEE20" s="16" t="s">
        <v>952</v>
      </c>
      <c r="AEG20" s="16">
        <v>10000</v>
      </c>
      <c r="AEI20" s="16">
        <v>600</v>
      </c>
      <c r="AEK20" s="16">
        <v>600</v>
      </c>
      <c r="AEL20" s="16">
        <v>200</v>
      </c>
      <c r="AEN20" s="16">
        <v>200</v>
      </c>
      <c r="AEO20" s="16">
        <v>100</v>
      </c>
      <c r="AEP20" s="16">
        <v>120</v>
      </c>
    </row>
    <row r="21" spans="1:823" x14ac:dyDescent="0.25">
      <c r="A21" s="30">
        <v>45803</v>
      </c>
      <c r="B21" s="16" t="s">
        <v>8884</v>
      </c>
      <c r="C21" s="16" t="s">
        <v>867</v>
      </c>
      <c r="D21" s="16" t="s">
        <v>867</v>
      </c>
      <c r="E21" s="16">
        <v>29</v>
      </c>
      <c r="F21" s="16" t="s">
        <v>8153</v>
      </c>
      <c r="G21" s="16" t="s">
        <v>4113</v>
      </c>
      <c r="I21" s="16" t="s">
        <v>4148</v>
      </c>
      <c r="Z21" s="16" t="s">
        <v>993</v>
      </c>
      <c r="AA21" s="16" t="s">
        <v>470</v>
      </c>
      <c r="AB21" s="16">
        <v>2</v>
      </c>
      <c r="AC21" s="16" t="s">
        <v>844</v>
      </c>
      <c r="AD21" s="16" t="s">
        <v>844</v>
      </c>
      <c r="AE21" s="16" t="s">
        <v>843</v>
      </c>
      <c r="AF21" s="16" t="s">
        <v>844</v>
      </c>
      <c r="AG21" s="16" t="s">
        <v>843</v>
      </c>
      <c r="AH21" s="16" t="s">
        <v>1056</v>
      </c>
      <c r="AI21" s="16" t="s">
        <v>843</v>
      </c>
      <c r="AJ21" s="16" t="s">
        <v>843</v>
      </c>
      <c r="AK21" s="16" t="s">
        <v>843</v>
      </c>
      <c r="AM21" s="16" t="s">
        <v>737</v>
      </c>
      <c r="AN21" s="16" t="s">
        <v>759</v>
      </c>
      <c r="AP21" s="16" t="s">
        <v>768</v>
      </c>
      <c r="AR21" s="16" t="s">
        <v>6907</v>
      </c>
      <c r="BB21" s="16">
        <v>3</v>
      </c>
      <c r="BC21" s="16" t="s">
        <v>7875</v>
      </c>
      <c r="BE21" s="16" t="s">
        <v>5098</v>
      </c>
      <c r="BV21" s="16" t="s">
        <v>4433</v>
      </c>
      <c r="BW21" s="16" t="s">
        <v>844</v>
      </c>
      <c r="BX21" s="16" t="s">
        <v>843</v>
      </c>
      <c r="BY21" s="16" t="s">
        <v>843</v>
      </c>
      <c r="BZ21" s="16" t="s">
        <v>843</v>
      </c>
      <c r="CA21" s="16" t="s">
        <v>843</v>
      </c>
      <c r="CB21" s="16" t="s">
        <v>843</v>
      </c>
      <c r="CC21" s="16" t="s">
        <v>843</v>
      </c>
      <c r="CD21" s="16" t="s">
        <v>843</v>
      </c>
      <c r="CE21" s="16" t="s">
        <v>843</v>
      </c>
      <c r="CF21" s="16" t="s">
        <v>843</v>
      </c>
      <c r="CG21" s="16" t="s">
        <v>843</v>
      </c>
      <c r="CH21" s="16" t="s">
        <v>843</v>
      </c>
      <c r="CI21" s="16" t="s">
        <v>843</v>
      </c>
      <c r="CJ21" s="16" t="s">
        <v>843</v>
      </c>
      <c r="CK21" s="16" t="s">
        <v>843</v>
      </c>
      <c r="CP21" s="16" t="s">
        <v>867</v>
      </c>
      <c r="CQ21" s="16" t="s">
        <v>5191</v>
      </c>
      <c r="CR21" s="16" t="s">
        <v>844</v>
      </c>
      <c r="CS21" s="16" t="s">
        <v>843</v>
      </c>
      <c r="CT21" s="16" t="s">
        <v>843</v>
      </c>
      <c r="CU21" s="16" t="s">
        <v>843</v>
      </c>
      <c r="CV21" s="16" t="s">
        <v>843</v>
      </c>
      <c r="CW21" s="16" t="s">
        <v>843</v>
      </c>
      <c r="CX21" s="16" t="s">
        <v>843</v>
      </c>
      <c r="CY21" s="16" t="s">
        <v>843</v>
      </c>
      <c r="CZ21" s="16" t="s">
        <v>843</v>
      </c>
      <c r="DA21" s="16" t="s">
        <v>5184</v>
      </c>
      <c r="DX21" s="16" t="s">
        <v>867</v>
      </c>
      <c r="DY21" s="16" t="s">
        <v>864</v>
      </c>
      <c r="GC21" s="16" t="s">
        <v>5372</v>
      </c>
      <c r="GF21" s="16" t="s">
        <v>6818</v>
      </c>
      <c r="GG21" s="16" t="s">
        <v>867</v>
      </c>
      <c r="GV21" s="16" t="s">
        <v>5443</v>
      </c>
      <c r="GW21" s="16" t="s">
        <v>843</v>
      </c>
      <c r="GX21" s="16" t="s">
        <v>844</v>
      </c>
      <c r="GY21" s="16" t="s">
        <v>843</v>
      </c>
      <c r="GZ21" s="16" t="s">
        <v>843</v>
      </c>
      <c r="HA21" s="16" t="s">
        <v>843</v>
      </c>
      <c r="HB21" s="16" t="s">
        <v>843</v>
      </c>
      <c r="HC21" s="16" t="s">
        <v>843</v>
      </c>
      <c r="HD21" s="16" t="s">
        <v>843</v>
      </c>
      <c r="HE21" s="16" t="s">
        <v>843</v>
      </c>
      <c r="HF21" s="16" t="s">
        <v>843</v>
      </c>
      <c r="HH21" s="16" t="s">
        <v>5456</v>
      </c>
      <c r="HK21" s="16" t="s">
        <v>867</v>
      </c>
      <c r="HL21" s="16" t="s">
        <v>7658</v>
      </c>
      <c r="HM21" s="16" t="s">
        <v>865</v>
      </c>
      <c r="HZ21" s="16" t="s">
        <v>7944</v>
      </c>
      <c r="KE21" s="16" t="s">
        <v>5582</v>
      </c>
      <c r="KG21" s="16" t="s">
        <v>7018</v>
      </c>
      <c r="KH21" s="16" t="s">
        <v>7033</v>
      </c>
      <c r="KI21" s="16" t="s">
        <v>865</v>
      </c>
      <c r="LG21" s="16" t="s">
        <v>867</v>
      </c>
      <c r="LH21" s="16" t="s">
        <v>867</v>
      </c>
      <c r="LI21" s="16" t="s">
        <v>867</v>
      </c>
      <c r="LJ21" s="16" t="s">
        <v>865</v>
      </c>
      <c r="LK21" s="16" t="s">
        <v>867</v>
      </c>
      <c r="LL21" s="16" t="s">
        <v>5663</v>
      </c>
      <c r="LM21" s="16" t="s">
        <v>843</v>
      </c>
      <c r="LN21" s="16" t="s">
        <v>843</v>
      </c>
      <c r="LO21" s="16" t="s">
        <v>844</v>
      </c>
      <c r="LP21" s="16" t="s">
        <v>843</v>
      </c>
      <c r="LQ21" s="16" t="s">
        <v>843</v>
      </c>
      <c r="LR21" s="16" t="s">
        <v>843</v>
      </c>
      <c r="LS21" s="16" t="s">
        <v>843</v>
      </c>
      <c r="LT21" s="16" t="s">
        <v>843</v>
      </c>
      <c r="LU21" s="16" t="s">
        <v>843</v>
      </c>
      <c r="LV21" s="16" t="s">
        <v>843</v>
      </c>
      <c r="LW21" s="16" t="s">
        <v>843</v>
      </c>
      <c r="LX21" s="16" t="s">
        <v>843</v>
      </c>
      <c r="LY21" s="16" t="s">
        <v>843</v>
      </c>
      <c r="LZ21" s="16" t="s">
        <v>843</v>
      </c>
      <c r="MA21" s="16" t="s">
        <v>843</v>
      </c>
      <c r="MC21" s="16" t="s">
        <v>5694</v>
      </c>
      <c r="MD21" s="16" t="s">
        <v>844</v>
      </c>
      <c r="ME21" s="16" t="s">
        <v>843</v>
      </c>
      <c r="MF21" s="16" t="s">
        <v>843</v>
      </c>
      <c r="MG21" s="16" t="s">
        <v>843</v>
      </c>
      <c r="MH21" s="16" t="s">
        <v>843</v>
      </c>
      <c r="MI21" s="16" t="s">
        <v>843</v>
      </c>
      <c r="MJ21" s="16" t="s">
        <v>843</v>
      </c>
      <c r="MK21" s="16" t="s">
        <v>843</v>
      </c>
      <c r="ML21" s="16" t="s">
        <v>843</v>
      </c>
      <c r="MM21" s="16" t="s">
        <v>843</v>
      </c>
      <c r="MN21" s="16" t="s">
        <v>843</v>
      </c>
      <c r="MO21" s="16" t="s">
        <v>843</v>
      </c>
      <c r="MP21" s="16" t="s">
        <v>843</v>
      </c>
      <c r="MQ21" s="16" t="s">
        <v>843</v>
      </c>
      <c r="MR21" s="16" t="s">
        <v>843</v>
      </c>
      <c r="MS21" s="16" t="s">
        <v>843</v>
      </c>
      <c r="MT21" s="16" t="s">
        <v>843</v>
      </c>
      <c r="MU21" s="16" t="s">
        <v>843</v>
      </c>
      <c r="MV21" s="16" t="s">
        <v>843</v>
      </c>
      <c r="OK21" s="16" t="s">
        <v>5694</v>
      </c>
      <c r="OL21" s="16" t="s">
        <v>844</v>
      </c>
      <c r="OM21" s="16" t="s">
        <v>843</v>
      </c>
      <c r="ON21" s="16" t="s">
        <v>843</v>
      </c>
      <c r="OO21" s="16" t="s">
        <v>843</v>
      </c>
      <c r="OP21" s="16" t="s">
        <v>843</v>
      </c>
      <c r="OQ21" s="16" t="s">
        <v>843</v>
      </c>
      <c r="OR21" s="16" t="s">
        <v>843</v>
      </c>
      <c r="OS21" s="16" t="s">
        <v>843</v>
      </c>
      <c r="OT21" s="16" t="s">
        <v>843</v>
      </c>
      <c r="OU21" s="16" t="s">
        <v>843</v>
      </c>
      <c r="OV21" s="16" t="s">
        <v>843</v>
      </c>
      <c r="OW21" s="16" t="s">
        <v>843</v>
      </c>
      <c r="OX21" s="16" t="s">
        <v>843</v>
      </c>
      <c r="OY21" s="16" t="s">
        <v>843</v>
      </c>
      <c r="OZ21" s="16" t="s">
        <v>843</v>
      </c>
      <c r="PA21" s="16" t="s">
        <v>843</v>
      </c>
      <c r="PC21" s="16" t="s">
        <v>865</v>
      </c>
      <c r="PD21" s="16" t="s">
        <v>865</v>
      </c>
      <c r="PY21" s="16" t="s">
        <v>865</v>
      </c>
      <c r="QP21" s="16" t="s">
        <v>865</v>
      </c>
      <c r="QR21" s="16" t="s">
        <v>867</v>
      </c>
      <c r="QT21" s="16" t="s">
        <v>867</v>
      </c>
      <c r="QV21" s="16" t="s">
        <v>865</v>
      </c>
      <c r="QX21" s="16" t="s">
        <v>865</v>
      </c>
      <c r="QY21" s="16" t="s">
        <v>867</v>
      </c>
      <c r="RD21" s="16" t="s">
        <v>865</v>
      </c>
      <c r="RF21" s="16" t="s">
        <v>865</v>
      </c>
      <c r="RH21" s="16" t="s">
        <v>865</v>
      </c>
      <c r="RJ21" s="16" t="s">
        <v>865</v>
      </c>
      <c r="RN21" s="16" t="s">
        <v>7720</v>
      </c>
      <c r="RP21" s="16" t="s">
        <v>867</v>
      </c>
      <c r="RR21" s="16" t="s">
        <v>867</v>
      </c>
      <c r="RT21" s="16" t="s">
        <v>867</v>
      </c>
      <c r="RV21" s="16" t="s">
        <v>867</v>
      </c>
      <c r="RX21" s="16" t="s">
        <v>7720</v>
      </c>
      <c r="RZ21" s="16" t="s">
        <v>7720</v>
      </c>
      <c r="SQ21" s="16" t="s">
        <v>865</v>
      </c>
      <c r="SS21" s="16" t="s">
        <v>7308</v>
      </c>
      <c r="ST21" s="16" t="s">
        <v>7761</v>
      </c>
      <c r="TN21" s="16">
        <v>5000</v>
      </c>
      <c r="TO21" s="16">
        <v>7000</v>
      </c>
      <c r="TP21" s="16">
        <v>2200</v>
      </c>
      <c r="TQ21" s="16">
        <v>300</v>
      </c>
      <c r="TR21" s="16">
        <v>200</v>
      </c>
      <c r="TS21" s="16">
        <v>250</v>
      </c>
      <c r="TT21" s="16">
        <v>0</v>
      </c>
      <c r="TU21" s="16">
        <v>0</v>
      </c>
      <c r="TV21" s="16">
        <v>10000</v>
      </c>
      <c r="TW21" s="16">
        <v>0</v>
      </c>
      <c r="TX21" s="16">
        <v>0</v>
      </c>
      <c r="TZ21" s="16" t="s">
        <v>7367</v>
      </c>
      <c r="UA21" s="16" t="s">
        <v>5971</v>
      </c>
      <c r="UB21" s="16">
        <v>0</v>
      </c>
      <c r="UC21" s="16" t="s">
        <v>843</v>
      </c>
      <c r="UD21" s="16" t="s">
        <v>843</v>
      </c>
      <c r="UE21" s="16" t="s">
        <v>843</v>
      </c>
      <c r="UF21" s="16" t="s">
        <v>844</v>
      </c>
      <c r="UG21" s="16" t="s">
        <v>843</v>
      </c>
      <c r="UH21" s="16" t="s">
        <v>843</v>
      </c>
      <c r="VX21" s="16" t="s">
        <v>8809</v>
      </c>
      <c r="VY21" s="16" t="s">
        <v>844</v>
      </c>
      <c r="VZ21" s="16" t="s">
        <v>843</v>
      </c>
      <c r="WA21" s="16" t="s">
        <v>843</v>
      </c>
      <c r="WB21" s="16" t="s">
        <v>844</v>
      </c>
      <c r="WC21" s="16" t="s">
        <v>843</v>
      </c>
      <c r="WD21" s="16" t="s">
        <v>843</v>
      </c>
      <c r="WE21" s="16" t="s">
        <v>843</v>
      </c>
      <c r="WF21" s="16" t="s">
        <v>843</v>
      </c>
      <c r="WH21" s="16">
        <v>3250</v>
      </c>
      <c r="WO21" s="16" t="s">
        <v>6926</v>
      </c>
      <c r="YN21" s="16" t="s">
        <v>7040</v>
      </c>
      <c r="YP21" s="16" t="s">
        <v>7987</v>
      </c>
      <c r="YR21" s="16" t="s">
        <v>8885</v>
      </c>
      <c r="YS21" s="16" t="s">
        <v>8886</v>
      </c>
      <c r="YT21" s="16" t="s">
        <v>8694</v>
      </c>
      <c r="YU21" s="16" t="s">
        <v>8887</v>
      </c>
      <c r="YV21" s="16" t="s">
        <v>8696</v>
      </c>
      <c r="YW21" s="16" t="s">
        <v>844</v>
      </c>
      <c r="YX21" s="16" t="s">
        <v>8696</v>
      </c>
      <c r="YY21" s="16" t="s">
        <v>8803</v>
      </c>
      <c r="YZ21" s="16" t="s">
        <v>843</v>
      </c>
      <c r="ZA21" s="16" t="s">
        <v>843</v>
      </c>
      <c r="ZB21" s="16">
        <v>16616.669999999998</v>
      </c>
      <c r="ZC21" s="16" t="s">
        <v>8888</v>
      </c>
      <c r="ZD21" s="16" t="s">
        <v>8889</v>
      </c>
      <c r="ZE21" s="16" t="s">
        <v>8890</v>
      </c>
      <c r="ZF21" s="16" t="s">
        <v>8724</v>
      </c>
      <c r="ZG21" s="16" t="s">
        <v>8700</v>
      </c>
      <c r="ZH21" s="16" t="s">
        <v>8701</v>
      </c>
      <c r="ZI21" s="16" t="s">
        <v>8779</v>
      </c>
      <c r="ZJ21" s="16" t="s">
        <v>843</v>
      </c>
      <c r="ZK21" s="16" t="s">
        <v>843</v>
      </c>
      <c r="ZL21" s="16" t="s">
        <v>843</v>
      </c>
      <c r="ZM21" s="16" t="s">
        <v>843</v>
      </c>
      <c r="ZN21" s="16" t="s">
        <v>8755</v>
      </c>
      <c r="ZO21" s="16" t="s">
        <v>487</v>
      </c>
      <c r="ZP21" s="16" t="s">
        <v>487</v>
      </c>
      <c r="ZQ21" s="16" t="s">
        <v>486</v>
      </c>
      <c r="ZR21" s="16" t="s">
        <v>486</v>
      </c>
      <c r="ZS21" s="16" t="s">
        <v>8874</v>
      </c>
      <c r="ZT21" s="16" t="s">
        <v>8705</v>
      </c>
      <c r="ZU21" s="16" t="s">
        <v>8706</v>
      </c>
      <c r="ZV21" s="16" t="s">
        <v>487</v>
      </c>
      <c r="ZW21" s="16" t="s">
        <v>844</v>
      </c>
      <c r="ZX21" s="16" t="s">
        <v>844</v>
      </c>
      <c r="ZY21" s="16" t="s">
        <v>1056</v>
      </c>
      <c r="ZZ21" s="16" t="s">
        <v>843</v>
      </c>
      <c r="AAA21" s="16" t="s">
        <v>843</v>
      </c>
      <c r="AAB21" s="16" t="s">
        <v>843</v>
      </c>
      <c r="AAC21" s="16">
        <v>0</v>
      </c>
      <c r="AAD21" s="16" t="s">
        <v>844</v>
      </c>
      <c r="AAE21" s="16" t="s">
        <v>843</v>
      </c>
      <c r="AAF21" s="16" t="s">
        <v>843</v>
      </c>
      <c r="AAG21" s="16" t="s">
        <v>843</v>
      </c>
      <c r="AAH21" s="16" t="s">
        <v>843</v>
      </c>
      <c r="AAI21" s="16" t="s">
        <v>844</v>
      </c>
      <c r="AAJ21" s="16" t="s">
        <v>615</v>
      </c>
      <c r="AAK21" s="16" t="s">
        <v>633</v>
      </c>
      <c r="AAL21" s="16" t="s">
        <v>904</v>
      </c>
      <c r="AAM21" s="16" t="s">
        <v>663</v>
      </c>
      <c r="AAN21" s="16" t="s">
        <v>8707</v>
      </c>
      <c r="AAO21" s="16" t="s">
        <v>1019</v>
      </c>
      <c r="AAP21" s="16" t="s">
        <v>8708</v>
      </c>
      <c r="AAS21" s="16">
        <v>3250</v>
      </c>
      <c r="AAT21" s="16" t="s">
        <v>782</v>
      </c>
      <c r="AAU21" s="16" t="s">
        <v>782</v>
      </c>
      <c r="AAV21" s="16" t="s">
        <v>782</v>
      </c>
      <c r="AAW21" s="16" t="s">
        <v>782</v>
      </c>
      <c r="AAX21" s="16" t="s">
        <v>843</v>
      </c>
      <c r="AAY21" s="16" t="s">
        <v>8710</v>
      </c>
      <c r="AAZ21" s="16" t="s">
        <v>782</v>
      </c>
      <c r="ABA21" s="16" t="s">
        <v>783</v>
      </c>
      <c r="ABB21" s="16" t="s">
        <v>782</v>
      </c>
      <c r="ABC21" s="16" t="s">
        <v>783</v>
      </c>
      <c r="ABD21" s="16" t="s">
        <v>783</v>
      </c>
      <c r="ABE21" s="16" t="s">
        <v>783</v>
      </c>
      <c r="ABF21" s="16" t="s">
        <v>782</v>
      </c>
      <c r="ABG21" s="16" t="s">
        <v>782</v>
      </c>
      <c r="ABH21" s="16" t="s">
        <v>782</v>
      </c>
      <c r="ABI21" s="16" t="s">
        <v>782</v>
      </c>
      <c r="ABJ21" s="16" t="s">
        <v>783</v>
      </c>
      <c r="ABK21" s="16" t="s">
        <v>783</v>
      </c>
      <c r="ABL21" s="16" t="s">
        <v>8769</v>
      </c>
      <c r="ABM21" s="16" t="s">
        <v>843</v>
      </c>
      <c r="ABN21" s="16" t="s">
        <v>1034</v>
      </c>
      <c r="ABO21" s="16" t="s">
        <v>486</v>
      </c>
      <c r="ABP21" s="16" t="s">
        <v>972</v>
      </c>
      <c r="ABQ21" s="16" t="s">
        <v>4324</v>
      </c>
      <c r="ABR21" s="16" t="s">
        <v>470</v>
      </c>
      <c r="ABS21" s="16" t="s">
        <v>445</v>
      </c>
      <c r="ABT21" s="16" t="s">
        <v>1056</v>
      </c>
      <c r="ABU21" s="16" t="s">
        <v>844</v>
      </c>
      <c r="ABV21" s="16" t="s">
        <v>487</v>
      </c>
      <c r="ABW21" s="16" t="s">
        <v>486</v>
      </c>
      <c r="ABX21" s="16" t="s">
        <v>892</v>
      </c>
      <c r="ABY21" s="16" t="s">
        <v>486</v>
      </c>
      <c r="ABZ21" s="16" t="s">
        <v>487</v>
      </c>
      <c r="ACA21" s="16" t="s">
        <v>759</v>
      </c>
      <c r="ACB21" s="16" t="s">
        <v>768</v>
      </c>
      <c r="ACC21" s="16" t="s">
        <v>737</v>
      </c>
      <c r="ACD21" s="16" t="s">
        <v>486</v>
      </c>
      <c r="ACE21" s="16" t="s">
        <v>486</v>
      </c>
      <c r="ACG21" s="16" t="s">
        <v>1014</v>
      </c>
      <c r="ACH21" s="16" t="s">
        <v>1009</v>
      </c>
      <c r="ACI21" s="16" t="s">
        <v>462</v>
      </c>
      <c r="ACJ21" s="16">
        <v>1.1910000000000001</v>
      </c>
      <c r="ACK21" s="16" t="s">
        <v>478</v>
      </c>
      <c r="ACL21" s="16" t="s">
        <v>740</v>
      </c>
      <c r="ACM21" s="16" t="s">
        <v>1188</v>
      </c>
      <c r="ACN21" s="16" t="s">
        <v>1169</v>
      </c>
      <c r="ACO21" s="16" t="s">
        <v>1856</v>
      </c>
      <c r="ACP21" s="16">
        <v>3250</v>
      </c>
      <c r="ACQ21" s="16" t="s">
        <v>1202</v>
      </c>
      <c r="ACR21" s="16" t="s">
        <v>1645</v>
      </c>
      <c r="ACS21" s="16" t="s">
        <v>680</v>
      </c>
      <c r="ACT21" s="16" t="s">
        <v>1521</v>
      </c>
      <c r="ACX21" s="16" t="s">
        <v>1914</v>
      </c>
      <c r="ACY21" s="16" t="s">
        <v>1947</v>
      </c>
      <c r="ACZ21" s="16">
        <v>1</v>
      </c>
      <c r="ADA21" s="16">
        <v>1</v>
      </c>
      <c r="ADB21" s="16">
        <v>1</v>
      </c>
      <c r="ADC21" s="16">
        <v>0</v>
      </c>
      <c r="ADD21" s="16">
        <v>1</v>
      </c>
      <c r="ADE21" s="16" t="s">
        <v>8891</v>
      </c>
      <c r="ADF21" s="16">
        <v>0</v>
      </c>
      <c r="ADG21" s="16" t="s">
        <v>486</v>
      </c>
      <c r="ADH21" s="16">
        <v>2</v>
      </c>
      <c r="ADI21" s="16" t="s">
        <v>486</v>
      </c>
      <c r="ADJ21" s="16" t="s">
        <v>1744</v>
      </c>
      <c r="ADK21" s="16" t="s">
        <v>1752</v>
      </c>
      <c r="ADL21" s="16" t="s">
        <v>1763</v>
      </c>
      <c r="ADM21" s="16" t="s">
        <v>13195</v>
      </c>
      <c r="ADN21" s="16" t="s">
        <v>13196</v>
      </c>
      <c r="ADO21" s="16" t="s">
        <v>1766</v>
      </c>
      <c r="ADP21" s="16" t="s">
        <v>13194</v>
      </c>
      <c r="ADQ21" s="16" t="s">
        <v>1752</v>
      </c>
      <c r="ADR21" s="16" t="s">
        <v>13194</v>
      </c>
      <c r="ADS21" s="16" t="s">
        <v>13194</v>
      </c>
      <c r="ADW21" s="16" t="s">
        <v>8729</v>
      </c>
      <c r="ADY21" s="16" t="s">
        <v>1060</v>
      </c>
      <c r="AEB21" s="16">
        <v>16616.666666666701</v>
      </c>
      <c r="AEC21" s="16" t="s">
        <v>1058</v>
      </c>
      <c r="AED21" s="16">
        <v>1625</v>
      </c>
      <c r="AEE21" s="16" t="s">
        <v>952</v>
      </c>
      <c r="AEH21" s="16">
        <v>3250</v>
      </c>
      <c r="AEI21" s="16">
        <v>2500</v>
      </c>
      <c r="AEJ21" s="16">
        <v>3500</v>
      </c>
      <c r="AEK21" s="16">
        <v>1100</v>
      </c>
      <c r="AEL21" s="16">
        <v>150</v>
      </c>
      <c r="AEM21" s="16">
        <v>5000</v>
      </c>
      <c r="AEN21" s="16">
        <v>100</v>
      </c>
      <c r="AEO21" s="16">
        <v>125</v>
      </c>
    </row>
    <row r="22" spans="1:823" x14ac:dyDescent="0.25">
      <c r="A22" s="30">
        <v>45804</v>
      </c>
      <c r="B22" s="16" t="s">
        <v>8892</v>
      </c>
      <c r="C22" s="16" t="s">
        <v>867</v>
      </c>
      <c r="D22" s="16" t="s">
        <v>867</v>
      </c>
      <c r="E22" s="16">
        <v>58</v>
      </c>
      <c r="F22" s="16" t="s">
        <v>8153</v>
      </c>
      <c r="G22" s="16" t="s">
        <v>4113</v>
      </c>
      <c r="I22" s="16" t="s">
        <v>4148</v>
      </c>
      <c r="Z22" s="16" t="s">
        <v>993</v>
      </c>
      <c r="AA22" s="16" t="s">
        <v>470</v>
      </c>
      <c r="AB22" s="16">
        <v>2</v>
      </c>
      <c r="AC22" s="16" t="s">
        <v>843</v>
      </c>
      <c r="AD22" s="16" t="s">
        <v>843</v>
      </c>
      <c r="AE22" s="16" t="s">
        <v>843</v>
      </c>
      <c r="AF22" s="16" t="s">
        <v>1056</v>
      </c>
      <c r="AG22" s="16" t="s">
        <v>843</v>
      </c>
      <c r="AH22" s="16" t="s">
        <v>1056</v>
      </c>
      <c r="AI22" s="16" t="s">
        <v>843</v>
      </c>
      <c r="AJ22" s="16" t="s">
        <v>843</v>
      </c>
      <c r="AK22" s="16" t="s">
        <v>843</v>
      </c>
      <c r="AM22" s="16" t="s">
        <v>737</v>
      </c>
      <c r="AN22" s="16" t="s">
        <v>759</v>
      </c>
      <c r="AP22" s="16" t="s">
        <v>774</v>
      </c>
      <c r="AR22" s="16" t="s">
        <v>6907</v>
      </c>
      <c r="BB22" s="16">
        <v>3</v>
      </c>
      <c r="BC22" s="16" t="s">
        <v>7878</v>
      </c>
      <c r="BE22" s="16" t="s">
        <v>5098</v>
      </c>
      <c r="BV22" s="16" t="s">
        <v>4433</v>
      </c>
      <c r="BW22" s="16" t="s">
        <v>844</v>
      </c>
      <c r="BX22" s="16" t="s">
        <v>843</v>
      </c>
      <c r="BY22" s="16" t="s">
        <v>843</v>
      </c>
      <c r="BZ22" s="16" t="s">
        <v>843</v>
      </c>
      <c r="CA22" s="16" t="s">
        <v>843</v>
      </c>
      <c r="CB22" s="16" t="s">
        <v>843</v>
      </c>
      <c r="CC22" s="16" t="s">
        <v>843</v>
      </c>
      <c r="CD22" s="16" t="s">
        <v>843</v>
      </c>
      <c r="CE22" s="16" t="s">
        <v>843</v>
      </c>
      <c r="CF22" s="16" t="s">
        <v>843</v>
      </c>
      <c r="CG22" s="16" t="s">
        <v>843</v>
      </c>
      <c r="CH22" s="16" t="s">
        <v>843</v>
      </c>
      <c r="CI22" s="16" t="s">
        <v>843</v>
      </c>
      <c r="CJ22" s="16" t="s">
        <v>843</v>
      </c>
      <c r="CK22" s="16" t="s">
        <v>843</v>
      </c>
      <c r="CP22" s="16" t="s">
        <v>867</v>
      </c>
      <c r="CQ22" s="16" t="s">
        <v>5191</v>
      </c>
      <c r="CR22" s="16" t="s">
        <v>844</v>
      </c>
      <c r="CS22" s="16" t="s">
        <v>843</v>
      </c>
      <c r="CT22" s="16" t="s">
        <v>843</v>
      </c>
      <c r="CU22" s="16" t="s">
        <v>843</v>
      </c>
      <c r="CV22" s="16" t="s">
        <v>843</v>
      </c>
      <c r="CW22" s="16" t="s">
        <v>843</v>
      </c>
      <c r="CX22" s="16" t="s">
        <v>843</v>
      </c>
      <c r="CY22" s="16" t="s">
        <v>843</v>
      </c>
      <c r="CZ22" s="16" t="s">
        <v>843</v>
      </c>
      <c r="DA22" s="16" t="s">
        <v>5184</v>
      </c>
      <c r="DX22" s="16" t="s">
        <v>867</v>
      </c>
      <c r="DY22" s="16" t="s">
        <v>867</v>
      </c>
      <c r="GC22" s="16" t="s">
        <v>5353</v>
      </c>
      <c r="GF22" s="16" t="s">
        <v>867</v>
      </c>
      <c r="GG22" s="16" t="s">
        <v>867</v>
      </c>
      <c r="GV22" s="16" t="s">
        <v>5443</v>
      </c>
      <c r="GW22" s="16" t="s">
        <v>843</v>
      </c>
      <c r="GX22" s="16" t="s">
        <v>844</v>
      </c>
      <c r="GY22" s="16" t="s">
        <v>843</v>
      </c>
      <c r="GZ22" s="16" t="s">
        <v>843</v>
      </c>
      <c r="HA22" s="16" t="s">
        <v>843</v>
      </c>
      <c r="HB22" s="16" t="s">
        <v>843</v>
      </c>
      <c r="HC22" s="16" t="s">
        <v>843</v>
      </c>
      <c r="HD22" s="16" t="s">
        <v>843</v>
      </c>
      <c r="HE22" s="16" t="s">
        <v>843</v>
      </c>
      <c r="HF22" s="16" t="s">
        <v>843</v>
      </c>
      <c r="HH22" s="16" t="s">
        <v>5456</v>
      </c>
      <c r="HK22" s="16" t="s">
        <v>865</v>
      </c>
      <c r="HM22" s="16" t="s">
        <v>865</v>
      </c>
      <c r="HZ22" s="16" t="s">
        <v>7944</v>
      </c>
      <c r="KE22" s="16" t="s">
        <v>864</v>
      </c>
      <c r="KG22" s="16" t="s">
        <v>7021</v>
      </c>
      <c r="KH22" s="16" t="s">
        <v>7033</v>
      </c>
      <c r="KI22" s="16" t="s">
        <v>865</v>
      </c>
      <c r="LG22" s="16" t="s">
        <v>867</v>
      </c>
      <c r="LH22" s="16" t="s">
        <v>867</v>
      </c>
      <c r="LI22" s="16" t="s">
        <v>867</v>
      </c>
      <c r="LJ22" s="16" t="s">
        <v>867</v>
      </c>
      <c r="LK22" s="16" t="s">
        <v>867</v>
      </c>
      <c r="LL22" s="16" t="s">
        <v>8893</v>
      </c>
      <c r="LM22" s="16" t="s">
        <v>843</v>
      </c>
      <c r="LN22" s="16" t="s">
        <v>844</v>
      </c>
      <c r="LO22" s="16" t="s">
        <v>844</v>
      </c>
      <c r="LP22" s="16" t="s">
        <v>843</v>
      </c>
      <c r="LQ22" s="16" t="s">
        <v>843</v>
      </c>
      <c r="LR22" s="16" t="s">
        <v>843</v>
      </c>
      <c r="LS22" s="16" t="s">
        <v>843</v>
      </c>
      <c r="LT22" s="16" t="s">
        <v>843</v>
      </c>
      <c r="LU22" s="16" t="s">
        <v>843</v>
      </c>
      <c r="LV22" s="16" t="s">
        <v>843</v>
      </c>
      <c r="LW22" s="16" t="s">
        <v>843</v>
      </c>
      <c r="LX22" s="16" t="s">
        <v>843</v>
      </c>
      <c r="LY22" s="16" t="s">
        <v>843</v>
      </c>
      <c r="LZ22" s="16" t="s">
        <v>843</v>
      </c>
      <c r="MA22" s="16" t="s">
        <v>843</v>
      </c>
      <c r="MC22" s="16" t="s">
        <v>5694</v>
      </c>
      <c r="MD22" s="16" t="s">
        <v>844</v>
      </c>
      <c r="ME22" s="16" t="s">
        <v>843</v>
      </c>
      <c r="MF22" s="16" t="s">
        <v>843</v>
      </c>
      <c r="MG22" s="16" t="s">
        <v>843</v>
      </c>
      <c r="MH22" s="16" t="s">
        <v>843</v>
      </c>
      <c r="MI22" s="16" t="s">
        <v>843</v>
      </c>
      <c r="MJ22" s="16" t="s">
        <v>843</v>
      </c>
      <c r="MK22" s="16" t="s">
        <v>843</v>
      </c>
      <c r="ML22" s="16" t="s">
        <v>843</v>
      </c>
      <c r="MM22" s="16" t="s">
        <v>843</v>
      </c>
      <c r="MN22" s="16" t="s">
        <v>843</v>
      </c>
      <c r="MO22" s="16" t="s">
        <v>843</v>
      </c>
      <c r="MP22" s="16" t="s">
        <v>843</v>
      </c>
      <c r="MQ22" s="16" t="s">
        <v>843</v>
      </c>
      <c r="MR22" s="16" t="s">
        <v>843</v>
      </c>
      <c r="MS22" s="16" t="s">
        <v>843</v>
      </c>
      <c r="MT22" s="16" t="s">
        <v>843</v>
      </c>
      <c r="MU22" s="16" t="s">
        <v>843</v>
      </c>
      <c r="MV22" s="16" t="s">
        <v>843</v>
      </c>
      <c r="PC22" s="16" t="s">
        <v>865</v>
      </c>
      <c r="PD22" s="16" t="s">
        <v>865</v>
      </c>
      <c r="PY22" s="16" t="s">
        <v>867</v>
      </c>
      <c r="PZ22" s="16">
        <v>1</v>
      </c>
      <c r="QP22" s="16" t="s">
        <v>865</v>
      </c>
      <c r="QR22" s="16" t="s">
        <v>867</v>
      </c>
      <c r="QT22" s="16" t="s">
        <v>867</v>
      </c>
      <c r="QV22" s="16" t="s">
        <v>865</v>
      </c>
      <c r="QX22" s="16" t="s">
        <v>867</v>
      </c>
      <c r="QY22" s="16" t="s">
        <v>867</v>
      </c>
      <c r="RD22" s="16" t="s">
        <v>865</v>
      </c>
      <c r="RF22" s="16" t="s">
        <v>865</v>
      </c>
      <c r="RH22" s="16" t="s">
        <v>865</v>
      </c>
      <c r="RJ22" s="16" t="s">
        <v>865</v>
      </c>
      <c r="RN22" s="16" t="s">
        <v>7724</v>
      </c>
      <c r="RP22" s="16" t="s">
        <v>867</v>
      </c>
      <c r="RR22" s="16" t="s">
        <v>867</v>
      </c>
      <c r="RT22" s="16" t="s">
        <v>867</v>
      </c>
      <c r="RV22" s="16" t="s">
        <v>867</v>
      </c>
      <c r="RX22" s="16" t="s">
        <v>7720</v>
      </c>
      <c r="RZ22" s="16" t="s">
        <v>7720</v>
      </c>
      <c r="SQ22" s="16" t="s">
        <v>867</v>
      </c>
      <c r="SS22" s="16" t="s">
        <v>7296</v>
      </c>
      <c r="ST22" s="16" t="s">
        <v>7758</v>
      </c>
      <c r="TN22" s="16">
        <v>6000</v>
      </c>
      <c r="TO22" s="16">
        <v>0</v>
      </c>
      <c r="TP22" s="16">
        <v>500</v>
      </c>
      <c r="TQ22" s="16">
        <v>1000</v>
      </c>
      <c r="TR22" s="16">
        <v>200</v>
      </c>
      <c r="TS22" s="16">
        <v>400</v>
      </c>
      <c r="TT22" s="16">
        <v>0</v>
      </c>
      <c r="TU22" s="16">
        <v>400</v>
      </c>
      <c r="TV22" s="16">
        <v>600</v>
      </c>
      <c r="TW22" s="16">
        <v>0</v>
      </c>
      <c r="TX22" s="16">
        <v>0</v>
      </c>
      <c r="TZ22" s="16" t="s">
        <v>7367</v>
      </c>
      <c r="UA22" s="16" t="s">
        <v>8894</v>
      </c>
      <c r="UB22" s="16">
        <v>0</v>
      </c>
      <c r="UC22" s="16" t="s">
        <v>844</v>
      </c>
      <c r="UD22" s="16" t="s">
        <v>843</v>
      </c>
      <c r="UE22" s="16" t="s">
        <v>844</v>
      </c>
      <c r="UF22" s="16" t="s">
        <v>844</v>
      </c>
      <c r="UG22" s="16" t="s">
        <v>843</v>
      </c>
      <c r="UH22" s="16" t="s">
        <v>843</v>
      </c>
      <c r="VK22" s="16" t="s">
        <v>6102</v>
      </c>
      <c r="VL22" s="16" t="s">
        <v>843</v>
      </c>
      <c r="VM22" s="16" t="s">
        <v>843</v>
      </c>
      <c r="VN22" s="16" t="s">
        <v>843</v>
      </c>
      <c r="VO22" s="16" t="s">
        <v>843</v>
      </c>
      <c r="VP22" s="16" t="s">
        <v>844</v>
      </c>
      <c r="VQ22" s="16" t="s">
        <v>843</v>
      </c>
      <c r="VR22" s="16" t="s">
        <v>843</v>
      </c>
      <c r="VS22" s="16" t="s">
        <v>843</v>
      </c>
      <c r="VT22" s="16" t="s">
        <v>843</v>
      </c>
      <c r="VV22" s="16">
        <v>4000</v>
      </c>
      <c r="VX22" s="16" t="s">
        <v>6028</v>
      </c>
      <c r="VY22" s="16" t="s">
        <v>844</v>
      </c>
      <c r="VZ22" s="16" t="s">
        <v>843</v>
      </c>
      <c r="WA22" s="16" t="s">
        <v>843</v>
      </c>
      <c r="WB22" s="16" t="s">
        <v>843</v>
      </c>
      <c r="WC22" s="16" t="s">
        <v>843</v>
      </c>
      <c r="WD22" s="16" t="s">
        <v>843</v>
      </c>
      <c r="WE22" s="16" t="s">
        <v>843</v>
      </c>
      <c r="WF22" s="16" t="s">
        <v>843</v>
      </c>
      <c r="WH22" s="16">
        <v>1625</v>
      </c>
      <c r="WO22" s="16" t="s">
        <v>6920</v>
      </c>
      <c r="XD22" s="16" t="s">
        <v>8895</v>
      </c>
      <c r="XE22" s="16" t="s">
        <v>844</v>
      </c>
      <c r="XF22" s="16" t="s">
        <v>843</v>
      </c>
      <c r="XG22" s="16" t="s">
        <v>843</v>
      </c>
      <c r="XH22" s="16" t="s">
        <v>843</v>
      </c>
      <c r="XI22" s="16" t="s">
        <v>843</v>
      </c>
      <c r="XJ22" s="16" t="s">
        <v>843</v>
      </c>
      <c r="XK22" s="16" t="s">
        <v>843</v>
      </c>
      <c r="XL22" s="16" t="s">
        <v>843</v>
      </c>
      <c r="XM22" s="16" t="s">
        <v>843</v>
      </c>
      <c r="XN22" s="16" t="s">
        <v>843</v>
      </c>
      <c r="XO22" s="16" t="s">
        <v>843</v>
      </c>
      <c r="XP22" s="16" t="s">
        <v>844</v>
      </c>
      <c r="XQ22" s="16" t="s">
        <v>843</v>
      </c>
      <c r="XR22" s="16" t="s">
        <v>8896</v>
      </c>
      <c r="YF22" s="16" t="s">
        <v>865</v>
      </c>
      <c r="YN22" s="16" t="s">
        <v>7040</v>
      </c>
      <c r="YP22" s="16" t="s">
        <v>7990</v>
      </c>
      <c r="YR22" s="16" t="s">
        <v>8897</v>
      </c>
      <c r="YS22" s="16" t="s">
        <v>8898</v>
      </c>
      <c r="YT22" s="16" t="s">
        <v>8694</v>
      </c>
      <c r="YU22" s="16" t="s">
        <v>8899</v>
      </c>
      <c r="YV22" s="16" t="s">
        <v>8696</v>
      </c>
      <c r="YW22" s="16" t="s">
        <v>844</v>
      </c>
      <c r="YX22" s="16" t="s">
        <v>8696</v>
      </c>
      <c r="YY22" s="16" t="s">
        <v>8718</v>
      </c>
      <c r="YZ22" s="16" t="s">
        <v>843</v>
      </c>
      <c r="ZA22" s="16" t="s">
        <v>843</v>
      </c>
      <c r="ZB22" s="16">
        <v>8600</v>
      </c>
      <c r="ZC22" s="16" t="s">
        <v>8900</v>
      </c>
      <c r="ZD22" s="16" t="s">
        <v>843</v>
      </c>
      <c r="ZE22" s="16" t="s">
        <v>8901</v>
      </c>
      <c r="ZF22" s="16" t="s">
        <v>8779</v>
      </c>
      <c r="ZG22" s="16" t="s">
        <v>8701</v>
      </c>
      <c r="ZH22" s="16" t="s">
        <v>8723</v>
      </c>
      <c r="ZI22" s="16" t="s">
        <v>8739</v>
      </c>
      <c r="ZJ22" s="16" t="s">
        <v>843</v>
      </c>
      <c r="ZK22" s="16" t="s">
        <v>843</v>
      </c>
      <c r="ZL22" s="16" t="s">
        <v>8723</v>
      </c>
      <c r="ZM22" s="16" t="s">
        <v>843</v>
      </c>
      <c r="ZN22" s="16" t="s">
        <v>8725</v>
      </c>
      <c r="ZP22" s="16" t="s">
        <v>487</v>
      </c>
      <c r="ZQ22" s="16" t="s">
        <v>487</v>
      </c>
      <c r="ZR22" s="16" t="s">
        <v>486</v>
      </c>
      <c r="ZS22" s="16" t="s">
        <v>8874</v>
      </c>
      <c r="ZT22" s="16" t="s">
        <v>8705</v>
      </c>
      <c r="ZU22" s="16" t="s">
        <v>8706</v>
      </c>
      <c r="ZV22" s="16" t="s">
        <v>487</v>
      </c>
      <c r="ZW22" s="16" t="s">
        <v>843</v>
      </c>
      <c r="ZX22" s="16" t="s">
        <v>844</v>
      </c>
      <c r="ZY22" s="16" t="s">
        <v>1056</v>
      </c>
      <c r="ZZ22" s="16" t="s">
        <v>843</v>
      </c>
      <c r="AAA22" s="16" t="s">
        <v>844</v>
      </c>
      <c r="AAB22" s="16" t="s">
        <v>844</v>
      </c>
      <c r="AAC22" s="16">
        <v>1</v>
      </c>
      <c r="AAD22" s="16" t="s">
        <v>1056</v>
      </c>
      <c r="AAE22" s="16" t="s">
        <v>843</v>
      </c>
      <c r="AAF22" s="16" t="s">
        <v>843</v>
      </c>
      <c r="AAG22" s="16" t="s">
        <v>843</v>
      </c>
      <c r="AAH22" s="16" t="s">
        <v>843</v>
      </c>
      <c r="AAI22" s="16" t="s">
        <v>843</v>
      </c>
      <c r="AAJ22" s="16" t="s">
        <v>615</v>
      </c>
      <c r="AAK22" s="16" t="s">
        <v>639</v>
      </c>
      <c r="AAL22" s="16" t="s">
        <v>905</v>
      </c>
      <c r="AAM22" s="16" t="s">
        <v>660</v>
      </c>
      <c r="AAN22" s="16" t="s">
        <v>8707</v>
      </c>
      <c r="AAO22" s="16" t="s">
        <v>1018</v>
      </c>
      <c r="AAP22" s="16" t="s">
        <v>8708</v>
      </c>
      <c r="AAQ22" s="16" t="s">
        <v>8816</v>
      </c>
      <c r="AAS22" s="16">
        <v>3502.93</v>
      </c>
      <c r="AAT22" s="16" t="s">
        <v>782</v>
      </c>
      <c r="AAU22" s="16" t="s">
        <v>782</v>
      </c>
      <c r="AAV22" s="16" t="s">
        <v>782</v>
      </c>
      <c r="AAW22" s="16" t="s">
        <v>782</v>
      </c>
      <c r="AAX22" s="16" t="s">
        <v>843</v>
      </c>
      <c r="AAY22" s="16" t="s">
        <v>8710</v>
      </c>
      <c r="AAZ22" s="16" t="s">
        <v>782</v>
      </c>
      <c r="ABA22" s="16" t="s">
        <v>782</v>
      </c>
      <c r="ABB22" s="16" t="s">
        <v>782</v>
      </c>
      <c r="ABC22" s="16" t="s">
        <v>783</v>
      </c>
      <c r="ABD22" s="16" t="s">
        <v>782</v>
      </c>
      <c r="ABE22" s="16" t="s">
        <v>783</v>
      </c>
      <c r="ABF22" s="16" t="s">
        <v>782</v>
      </c>
      <c r="ABG22" s="16" t="s">
        <v>782</v>
      </c>
      <c r="ABH22" s="16" t="s">
        <v>782</v>
      </c>
      <c r="ABI22" s="16" t="s">
        <v>782</v>
      </c>
      <c r="ABJ22" s="16" t="s">
        <v>783</v>
      </c>
      <c r="ABK22" s="16" t="s">
        <v>783</v>
      </c>
      <c r="ABL22" s="16" t="s">
        <v>8746</v>
      </c>
      <c r="ABM22" s="16" t="s">
        <v>843</v>
      </c>
      <c r="ABN22" s="16" t="s">
        <v>1034</v>
      </c>
      <c r="ABO22" s="16" t="s">
        <v>487</v>
      </c>
      <c r="ABP22" s="16" t="s">
        <v>971</v>
      </c>
      <c r="ABQ22" s="16" t="s">
        <v>4324</v>
      </c>
      <c r="ABR22" s="16" t="s">
        <v>470</v>
      </c>
      <c r="ABS22" s="16" t="s">
        <v>451</v>
      </c>
      <c r="ABT22" s="16" t="s">
        <v>1056</v>
      </c>
      <c r="ABU22" s="16" t="s">
        <v>844</v>
      </c>
      <c r="ABV22" s="16" t="s">
        <v>487</v>
      </c>
      <c r="ABW22" s="16" t="s">
        <v>486</v>
      </c>
      <c r="ABX22" s="16" t="s">
        <v>892</v>
      </c>
      <c r="ABY22" s="16" t="s">
        <v>486</v>
      </c>
      <c r="ABZ22" s="16" t="s">
        <v>486</v>
      </c>
      <c r="ACA22" s="16" t="s">
        <v>759</v>
      </c>
      <c r="ACB22" s="16" t="s">
        <v>774</v>
      </c>
      <c r="ACC22" s="16" t="s">
        <v>737</v>
      </c>
      <c r="ACD22" s="16" t="s">
        <v>486</v>
      </c>
      <c r="ACE22" s="16" t="s">
        <v>486</v>
      </c>
      <c r="ACG22" s="16" t="s">
        <v>1013</v>
      </c>
      <c r="ACH22" s="16" t="s">
        <v>1009</v>
      </c>
      <c r="ACI22" s="16" t="s">
        <v>462</v>
      </c>
      <c r="ACJ22" s="16">
        <v>1.1910000000000001</v>
      </c>
      <c r="ACK22" s="16" t="s">
        <v>478</v>
      </c>
      <c r="ACL22" s="16" t="s">
        <v>738</v>
      </c>
      <c r="ACM22" s="16" t="s">
        <v>1189</v>
      </c>
      <c r="ACN22" s="16" t="s">
        <v>530</v>
      </c>
      <c r="ACO22" s="16" t="s">
        <v>1856</v>
      </c>
      <c r="ACP22" s="16">
        <v>1625</v>
      </c>
      <c r="ACQ22" s="16" t="s">
        <v>1202</v>
      </c>
      <c r="ACR22" s="16" t="s">
        <v>1644</v>
      </c>
      <c r="ACS22" s="16" t="s">
        <v>680</v>
      </c>
      <c r="ACT22" s="16" t="s">
        <v>1522</v>
      </c>
      <c r="ACU22" s="16" t="s">
        <v>831</v>
      </c>
      <c r="ACV22" s="16" t="s">
        <v>8756</v>
      </c>
      <c r="ACW22" s="16" t="s">
        <v>451</v>
      </c>
      <c r="ACX22" s="16" t="s">
        <v>1916</v>
      </c>
      <c r="ACY22" s="16" t="s">
        <v>1947</v>
      </c>
      <c r="ACZ22" s="16">
        <v>1</v>
      </c>
      <c r="ADA22" s="16">
        <v>1</v>
      </c>
      <c r="ADB22" s="16">
        <v>1</v>
      </c>
      <c r="ADC22" s="16">
        <v>1</v>
      </c>
      <c r="ADD22" s="16">
        <v>1</v>
      </c>
      <c r="ADE22" s="16" t="s">
        <v>8712</v>
      </c>
      <c r="ADF22" s="16">
        <v>0</v>
      </c>
      <c r="ADG22" s="16" t="s">
        <v>486</v>
      </c>
      <c r="ADH22" s="16">
        <v>1</v>
      </c>
      <c r="ADI22" s="16" t="s">
        <v>1553</v>
      </c>
      <c r="ADJ22" s="16" t="s">
        <v>1745</v>
      </c>
      <c r="ADK22" s="16" t="s">
        <v>13194</v>
      </c>
      <c r="ADL22" s="16" t="s">
        <v>13196</v>
      </c>
      <c r="ADM22" s="16" t="s">
        <v>13195</v>
      </c>
      <c r="ADN22" s="16" t="s">
        <v>13196</v>
      </c>
      <c r="ADO22" s="16" t="s">
        <v>1766</v>
      </c>
      <c r="ADP22" s="16" t="s">
        <v>13196</v>
      </c>
      <c r="ADQ22" s="16" t="s">
        <v>1751</v>
      </c>
      <c r="ADR22" s="16" t="s">
        <v>13194</v>
      </c>
      <c r="ADS22" s="16" t="s">
        <v>13194</v>
      </c>
      <c r="ADU22" s="16" t="s">
        <v>8817</v>
      </c>
      <c r="ADW22" s="16" t="s">
        <v>13199</v>
      </c>
      <c r="ADY22" s="16" t="s">
        <v>1063</v>
      </c>
      <c r="AEA22" s="16">
        <v>8600</v>
      </c>
      <c r="AEC22" s="16" t="s">
        <v>1058</v>
      </c>
      <c r="AED22" s="16">
        <v>1751.46</v>
      </c>
      <c r="AEE22" s="16" t="s">
        <v>952</v>
      </c>
      <c r="AEG22" s="16">
        <v>5625</v>
      </c>
      <c r="AEI22" s="16">
        <v>3000</v>
      </c>
      <c r="AEK22" s="16">
        <v>250</v>
      </c>
      <c r="AEL22" s="16">
        <v>500</v>
      </c>
      <c r="AEM22" s="16">
        <v>300</v>
      </c>
      <c r="AEN22" s="16">
        <v>100</v>
      </c>
      <c r="AEO22" s="16">
        <v>200</v>
      </c>
      <c r="AEP22" s="16">
        <v>200</v>
      </c>
    </row>
    <row r="23" spans="1:823" x14ac:dyDescent="0.25">
      <c r="A23" s="30">
        <v>45804</v>
      </c>
      <c r="B23" s="16" t="s">
        <v>8902</v>
      </c>
      <c r="C23" s="16" t="s">
        <v>867</v>
      </c>
      <c r="D23" s="16" t="s">
        <v>867</v>
      </c>
      <c r="E23" s="16">
        <v>44</v>
      </c>
      <c r="F23" s="16" t="s">
        <v>8153</v>
      </c>
      <c r="G23" s="16" t="s">
        <v>4113</v>
      </c>
      <c r="I23" s="16" t="s">
        <v>4148</v>
      </c>
      <c r="Z23" s="16" t="s">
        <v>993</v>
      </c>
      <c r="AA23" s="16" t="s">
        <v>470</v>
      </c>
      <c r="AB23" s="16">
        <v>2</v>
      </c>
      <c r="AC23" s="16" t="s">
        <v>844</v>
      </c>
      <c r="AD23" s="16" t="s">
        <v>843</v>
      </c>
      <c r="AE23" s="16" t="s">
        <v>843</v>
      </c>
      <c r="AF23" s="16" t="s">
        <v>1056</v>
      </c>
      <c r="AG23" s="16" t="s">
        <v>843</v>
      </c>
      <c r="AH23" s="16" t="s">
        <v>1056</v>
      </c>
      <c r="AI23" s="16" t="s">
        <v>843</v>
      </c>
      <c r="AJ23" s="16" t="s">
        <v>843</v>
      </c>
      <c r="AK23" s="16" t="s">
        <v>843</v>
      </c>
      <c r="AM23" s="16" t="s">
        <v>737</v>
      </c>
      <c r="AN23" s="16" t="s">
        <v>759</v>
      </c>
      <c r="AP23" s="16" t="s">
        <v>768</v>
      </c>
      <c r="AR23" s="16" t="s">
        <v>6907</v>
      </c>
      <c r="BB23" s="16">
        <v>2</v>
      </c>
      <c r="BC23" s="16" t="s">
        <v>7869</v>
      </c>
      <c r="BE23" s="16" t="s">
        <v>5098</v>
      </c>
      <c r="BV23" s="16" t="s">
        <v>4433</v>
      </c>
      <c r="BW23" s="16" t="s">
        <v>844</v>
      </c>
      <c r="BX23" s="16" t="s">
        <v>843</v>
      </c>
      <c r="BY23" s="16" t="s">
        <v>843</v>
      </c>
      <c r="BZ23" s="16" t="s">
        <v>843</v>
      </c>
      <c r="CA23" s="16" t="s">
        <v>843</v>
      </c>
      <c r="CB23" s="16" t="s">
        <v>843</v>
      </c>
      <c r="CC23" s="16" t="s">
        <v>843</v>
      </c>
      <c r="CD23" s="16" t="s">
        <v>843</v>
      </c>
      <c r="CE23" s="16" t="s">
        <v>843</v>
      </c>
      <c r="CF23" s="16" t="s">
        <v>843</v>
      </c>
      <c r="CG23" s="16" t="s">
        <v>843</v>
      </c>
      <c r="CH23" s="16" t="s">
        <v>843</v>
      </c>
      <c r="CI23" s="16" t="s">
        <v>843</v>
      </c>
      <c r="CJ23" s="16" t="s">
        <v>843</v>
      </c>
      <c r="CK23" s="16" t="s">
        <v>843</v>
      </c>
      <c r="CP23" s="16" t="s">
        <v>867</v>
      </c>
      <c r="CQ23" s="16" t="s">
        <v>5191</v>
      </c>
      <c r="CR23" s="16" t="s">
        <v>844</v>
      </c>
      <c r="CS23" s="16" t="s">
        <v>843</v>
      </c>
      <c r="CT23" s="16" t="s">
        <v>843</v>
      </c>
      <c r="CU23" s="16" t="s">
        <v>843</v>
      </c>
      <c r="CV23" s="16" t="s">
        <v>843</v>
      </c>
      <c r="CW23" s="16" t="s">
        <v>843</v>
      </c>
      <c r="CX23" s="16" t="s">
        <v>843</v>
      </c>
      <c r="CY23" s="16" t="s">
        <v>843</v>
      </c>
      <c r="CZ23" s="16" t="s">
        <v>843</v>
      </c>
      <c r="DA23" s="16" t="s">
        <v>5184</v>
      </c>
      <c r="DX23" s="16" t="s">
        <v>867</v>
      </c>
      <c r="DY23" s="16" t="s">
        <v>867</v>
      </c>
      <c r="GC23" s="16" t="s">
        <v>5353</v>
      </c>
      <c r="GF23" s="16" t="s">
        <v>867</v>
      </c>
      <c r="GG23" s="16" t="s">
        <v>867</v>
      </c>
      <c r="GV23" s="16" t="s">
        <v>5443</v>
      </c>
      <c r="GW23" s="16" t="s">
        <v>843</v>
      </c>
      <c r="GX23" s="16" t="s">
        <v>844</v>
      </c>
      <c r="GY23" s="16" t="s">
        <v>843</v>
      </c>
      <c r="GZ23" s="16" t="s">
        <v>843</v>
      </c>
      <c r="HA23" s="16" t="s">
        <v>843</v>
      </c>
      <c r="HB23" s="16" t="s">
        <v>843</v>
      </c>
      <c r="HC23" s="16" t="s">
        <v>843</v>
      </c>
      <c r="HD23" s="16" t="s">
        <v>843</v>
      </c>
      <c r="HE23" s="16" t="s">
        <v>843</v>
      </c>
      <c r="HF23" s="16" t="s">
        <v>843</v>
      </c>
      <c r="HH23" s="16" t="s">
        <v>5456</v>
      </c>
      <c r="HK23" s="16" t="s">
        <v>865</v>
      </c>
      <c r="HM23" s="16" t="s">
        <v>865</v>
      </c>
      <c r="HZ23" s="16" t="s">
        <v>7944</v>
      </c>
      <c r="KE23" s="16" t="s">
        <v>5585</v>
      </c>
      <c r="KG23" s="16" t="s">
        <v>7018</v>
      </c>
      <c r="KH23" s="16" t="s">
        <v>7033</v>
      </c>
      <c r="KI23" s="16" t="s">
        <v>865</v>
      </c>
      <c r="LG23" s="16" t="s">
        <v>867</v>
      </c>
      <c r="LH23" s="16" t="s">
        <v>865</v>
      </c>
      <c r="LI23" s="16" t="s">
        <v>867</v>
      </c>
      <c r="LJ23" s="16" t="s">
        <v>867</v>
      </c>
      <c r="LK23" s="16" t="s">
        <v>865</v>
      </c>
      <c r="LL23" s="16" t="s">
        <v>5663</v>
      </c>
      <c r="LM23" s="16" t="s">
        <v>843</v>
      </c>
      <c r="LN23" s="16" t="s">
        <v>843</v>
      </c>
      <c r="LO23" s="16" t="s">
        <v>844</v>
      </c>
      <c r="LP23" s="16" t="s">
        <v>843</v>
      </c>
      <c r="LQ23" s="16" t="s">
        <v>843</v>
      </c>
      <c r="LR23" s="16" t="s">
        <v>843</v>
      </c>
      <c r="LS23" s="16" t="s">
        <v>843</v>
      </c>
      <c r="LT23" s="16" t="s">
        <v>843</v>
      </c>
      <c r="LU23" s="16" t="s">
        <v>843</v>
      </c>
      <c r="LV23" s="16" t="s">
        <v>843</v>
      </c>
      <c r="LW23" s="16" t="s">
        <v>843</v>
      </c>
      <c r="LX23" s="16" t="s">
        <v>843</v>
      </c>
      <c r="LY23" s="16" t="s">
        <v>843</v>
      </c>
      <c r="LZ23" s="16" t="s">
        <v>843</v>
      </c>
      <c r="MA23" s="16" t="s">
        <v>843</v>
      </c>
      <c r="MC23" s="16" t="s">
        <v>5694</v>
      </c>
      <c r="MD23" s="16" t="s">
        <v>844</v>
      </c>
      <c r="ME23" s="16" t="s">
        <v>843</v>
      </c>
      <c r="MF23" s="16" t="s">
        <v>843</v>
      </c>
      <c r="MG23" s="16" t="s">
        <v>843</v>
      </c>
      <c r="MH23" s="16" t="s">
        <v>843</v>
      </c>
      <c r="MI23" s="16" t="s">
        <v>843</v>
      </c>
      <c r="MJ23" s="16" t="s">
        <v>843</v>
      </c>
      <c r="MK23" s="16" t="s">
        <v>843</v>
      </c>
      <c r="ML23" s="16" t="s">
        <v>843</v>
      </c>
      <c r="MM23" s="16" t="s">
        <v>843</v>
      </c>
      <c r="MN23" s="16" t="s">
        <v>843</v>
      </c>
      <c r="MO23" s="16" t="s">
        <v>843</v>
      </c>
      <c r="MP23" s="16" t="s">
        <v>843</v>
      </c>
      <c r="MQ23" s="16" t="s">
        <v>843</v>
      </c>
      <c r="MR23" s="16" t="s">
        <v>843</v>
      </c>
      <c r="MS23" s="16" t="s">
        <v>843</v>
      </c>
      <c r="MT23" s="16" t="s">
        <v>843</v>
      </c>
      <c r="MU23" s="16" t="s">
        <v>843</v>
      </c>
      <c r="MV23" s="16" t="s">
        <v>843</v>
      </c>
      <c r="PC23" s="16" t="s">
        <v>865</v>
      </c>
      <c r="PD23" s="16" t="s">
        <v>865</v>
      </c>
      <c r="PY23" s="16" t="s">
        <v>865</v>
      </c>
      <c r="QP23" s="16" t="s">
        <v>865</v>
      </c>
      <c r="QR23" s="16" t="s">
        <v>867</v>
      </c>
      <c r="QT23" s="16" t="s">
        <v>867</v>
      </c>
      <c r="QV23" s="16" t="s">
        <v>865</v>
      </c>
      <c r="QX23" s="16" t="s">
        <v>867</v>
      </c>
      <c r="QY23" s="16" t="s">
        <v>867</v>
      </c>
      <c r="RD23" s="16" t="s">
        <v>865</v>
      </c>
      <c r="RF23" s="16" t="s">
        <v>865</v>
      </c>
      <c r="RH23" s="16" t="s">
        <v>865</v>
      </c>
      <c r="RJ23" s="16" t="s">
        <v>865</v>
      </c>
      <c r="RN23" s="16" t="s">
        <v>7724</v>
      </c>
      <c r="RP23" s="16" t="s">
        <v>867</v>
      </c>
      <c r="RR23" s="16" t="s">
        <v>867</v>
      </c>
      <c r="RT23" s="16" t="s">
        <v>867</v>
      </c>
      <c r="RV23" s="16" t="s">
        <v>7724</v>
      </c>
      <c r="RX23" s="16" t="s">
        <v>7724</v>
      </c>
      <c r="RZ23" s="16" t="s">
        <v>867</v>
      </c>
      <c r="SQ23" s="16" t="s">
        <v>865</v>
      </c>
      <c r="SS23" s="16" t="s">
        <v>7293</v>
      </c>
      <c r="ST23" s="16" t="s">
        <v>7761</v>
      </c>
      <c r="TN23" s="16">
        <v>3000</v>
      </c>
      <c r="TO23" s="16">
        <v>6000</v>
      </c>
      <c r="TP23" s="16">
        <v>2000</v>
      </c>
      <c r="TQ23" s="16">
        <v>1000</v>
      </c>
      <c r="TR23" s="16">
        <v>1000</v>
      </c>
      <c r="TS23" s="16">
        <v>400</v>
      </c>
      <c r="TT23" s="16">
        <v>0</v>
      </c>
      <c r="TU23" s="16">
        <v>200</v>
      </c>
      <c r="TV23" s="16">
        <v>0</v>
      </c>
      <c r="TW23" s="16">
        <v>0</v>
      </c>
      <c r="TX23" s="16">
        <v>0</v>
      </c>
      <c r="TZ23" s="16" t="s">
        <v>7367</v>
      </c>
      <c r="UA23" s="16" t="s">
        <v>8715</v>
      </c>
      <c r="UB23" s="16">
        <v>0</v>
      </c>
      <c r="UC23" s="16" t="s">
        <v>843</v>
      </c>
      <c r="UD23" s="16" t="s">
        <v>843</v>
      </c>
      <c r="UE23" s="16" t="s">
        <v>844</v>
      </c>
      <c r="UF23" s="16" t="s">
        <v>844</v>
      </c>
      <c r="UG23" s="16" t="s">
        <v>843</v>
      </c>
      <c r="UH23" s="16" t="s">
        <v>843</v>
      </c>
      <c r="VK23" s="16" t="s">
        <v>6102</v>
      </c>
      <c r="VL23" s="16" t="s">
        <v>843</v>
      </c>
      <c r="VM23" s="16" t="s">
        <v>843</v>
      </c>
      <c r="VN23" s="16" t="s">
        <v>843</v>
      </c>
      <c r="VO23" s="16" t="s">
        <v>843</v>
      </c>
      <c r="VP23" s="16" t="s">
        <v>844</v>
      </c>
      <c r="VQ23" s="16" t="s">
        <v>843</v>
      </c>
      <c r="VR23" s="16" t="s">
        <v>843</v>
      </c>
      <c r="VS23" s="16" t="s">
        <v>843</v>
      </c>
      <c r="VT23" s="16" t="s">
        <v>843</v>
      </c>
      <c r="VV23" s="16">
        <v>2500</v>
      </c>
      <c r="VX23" s="16" t="s">
        <v>6028</v>
      </c>
      <c r="VY23" s="16" t="s">
        <v>844</v>
      </c>
      <c r="VZ23" s="16" t="s">
        <v>843</v>
      </c>
      <c r="WA23" s="16" t="s">
        <v>843</v>
      </c>
      <c r="WB23" s="16" t="s">
        <v>843</v>
      </c>
      <c r="WC23" s="16" t="s">
        <v>843</v>
      </c>
      <c r="WD23" s="16" t="s">
        <v>843</v>
      </c>
      <c r="WE23" s="16" t="s">
        <v>843</v>
      </c>
      <c r="WF23" s="16" t="s">
        <v>843</v>
      </c>
      <c r="WH23" s="16">
        <v>3000</v>
      </c>
      <c r="WO23" s="16" t="s">
        <v>6917</v>
      </c>
      <c r="XD23" s="16" t="s">
        <v>6972</v>
      </c>
      <c r="XE23" s="16" t="s">
        <v>843</v>
      </c>
      <c r="XF23" s="16" t="s">
        <v>844</v>
      </c>
      <c r="XG23" s="16" t="s">
        <v>843</v>
      </c>
      <c r="XH23" s="16" t="s">
        <v>843</v>
      </c>
      <c r="XI23" s="16" t="s">
        <v>843</v>
      </c>
      <c r="XJ23" s="16" t="s">
        <v>843</v>
      </c>
      <c r="XK23" s="16" t="s">
        <v>843</v>
      </c>
      <c r="XL23" s="16" t="s">
        <v>843</v>
      </c>
      <c r="XM23" s="16" t="s">
        <v>843</v>
      </c>
      <c r="XN23" s="16" t="s">
        <v>843</v>
      </c>
      <c r="XO23" s="16" t="s">
        <v>843</v>
      </c>
      <c r="XP23" s="16" t="s">
        <v>843</v>
      </c>
      <c r="XQ23" s="16" t="s">
        <v>843</v>
      </c>
      <c r="YF23" s="16" t="s">
        <v>865</v>
      </c>
      <c r="YN23" s="16" t="s">
        <v>864</v>
      </c>
      <c r="YP23" s="16" t="s">
        <v>7978</v>
      </c>
      <c r="YR23" s="16" t="s">
        <v>8903</v>
      </c>
      <c r="YS23" s="16" t="s">
        <v>8904</v>
      </c>
      <c r="YT23" s="16" t="s">
        <v>8694</v>
      </c>
      <c r="YU23" s="16" t="s">
        <v>8905</v>
      </c>
      <c r="YV23" s="16" t="s">
        <v>8696</v>
      </c>
      <c r="YW23" s="16" t="s">
        <v>844</v>
      </c>
      <c r="YX23" s="16" t="s">
        <v>8696</v>
      </c>
      <c r="YY23" s="16" t="s">
        <v>843</v>
      </c>
      <c r="YZ23" s="16" t="s">
        <v>843</v>
      </c>
      <c r="ZA23" s="16" t="s">
        <v>843</v>
      </c>
      <c r="ZB23" s="16">
        <v>13600</v>
      </c>
      <c r="ZC23" s="16" t="s">
        <v>8750</v>
      </c>
      <c r="ZD23" s="16" t="s">
        <v>8906</v>
      </c>
      <c r="ZE23" s="16" t="s">
        <v>8787</v>
      </c>
      <c r="ZF23" s="16" t="s">
        <v>8865</v>
      </c>
      <c r="ZG23" s="16" t="s">
        <v>8865</v>
      </c>
      <c r="ZH23" s="16" t="s">
        <v>8752</v>
      </c>
      <c r="ZI23" s="16" t="s">
        <v>8907</v>
      </c>
      <c r="ZJ23" s="16" t="s">
        <v>843</v>
      </c>
      <c r="ZK23" s="16" t="s">
        <v>843</v>
      </c>
      <c r="ZL23" s="16" t="s">
        <v>8700</v>
      </c>
      <c r="ZM23" s="16" t="s">
        <v>843</v>
      </c>
      <c r="ZN23" s="16" t="s">
        <v>8703</v>
      </c>
      <c r="ZO23" s="16" t="s">
        <v>487</v>
      </c>
      <c r="ZP23" s="16" t="s">
        <v>487</v>
      </c>
      <c r="ZQ23" s="16" t="s">
        <v>486</v>
      </c>
      <c r="ZR23" s="16" t="s">
        <v>486</v>
      </c>
      <c r="ZS23" s="16" t="s">
        <v>844</v>
      </c>
      <c r="ZT23" s="16" t="s">
        <v>8705</v>
      </c>
      <c r="ZU23" s="16" t="s">
        <v>8706</v>
      </c>
      <c r="ZV23" s="16" t="s">
        <v>487</v>
      </c>
      <c r="ZW23" s="16" t="s">
        <v>843</v>
      </c>
      <c r="ZX23" s="16" t="s">
        <v>844</v>
      </c>
      <c r="ZY23" s="16" t="s">
        <v>1056</v>
      </c>
      <c r="ZZ23" s="16" t="s">
        <v>843</v>
      </c>
      <c r="AAA23" s="16" t="s">
        <v>844</v>
      </c>
      <c r="AAB23" s="16" t="s">
        <v>844</v>
      </c>
      <c r="AAC23" s="16">
        <v>0</v>
      </c>
      <c r="AAD23" s="16" t="s">
        <v>1056</v>
      </c>
      <c r="AAE23" s="16" t="s">
        <v>843</v>
      </c>
      <c r="AAF23" s="16" t="s">
        <v>843</v>
      </c>
      <c r="AAG23" s="16" t="s">
        <v>843</v>
      </c>
      <c r="AAH23" s="16" t="s">
        <v>843</v>
      </c>
      <c r="AAI23" s="16" t="s">
        <v>843</v>
      </c>
      <c r="AAJ23" s="16" t="s">
        <v>615</v>
      </c>
      <c r="AAK23" s="16" t="s">
        <v>639</v>
      </c>
      <c r="AAL23" s="16" t="s">
        <v>905</v>
      </c>
      <c r="AAM23" s="16" t="s">
        <v>660</v>
      </c>
      <c r="AAN23" s="16" t="s">
        <v>8707</v>
      </c>
      <c r="AAO23" s="16" t="s">
        <v>1019</v>
      </c>
      <c r="AAP23" s="16" t="s">
        <v>8708</v>
      </c>
      <c r="AAQ23" s="16" t="s">
        <v>8908</v>
      </c>
      <c r="AAS23" s="16">
        <v>4173.71</v>
      </c>
      <c r="AAT23" s="16" t="s">
        <v>782</v>
      </c>
      <c r="AAU23" s="16" t="s">
        <v>782</v>
      </c>
      <c r="AAV23" s="16" t="s">
        <v>782</v>
      </c>
      <c r="AAW23" s="16" t="s">
        <v>782</v>
      </c>
      <c r="AAX23" s="16" t="s">
        <v>843</v>
      </c>
      <c r="AAY23" s="16" t="s">
        <v>8710</v>
      </c>
      <c r="AAZ23" s="16" t="s">
        <v>782</v>
      </c>
      <c r="ABA23" s="16" t="s">
        <v>782</v>
      </c>
      <c r="ABB23" s="16" t="s">
        <v>782</v>
      </c>
      <c r="ABC23" s="16" t="s">
        <v>783</v>
      </c>
      <c r="ABD23" s="16" t="s">
        <v>782</v>
      </c>
      <c r="ABE23" s="16" t="s">
        <v>783</v>
      </c>
      <c r="ABF23" s="16" t="s">
        <v>782</v>
      </c>
      <c r="ABG23" s="16" t="s">
        <v>782</v>
      </c>
      <c r="ABH23" s="16" t="s">
        <v>782</v>
      </c>
      <c r="ABI23" s="16" t="s">
        <v>782</v>
      </c>
      <c r="ABJ23" s="16" t="s">
        <v>782</v>
      </c>
      <c r="ABK23" s="16" t="s">
        <v>782</v>
      </c>
      <c r="ABL23" s="16" t="s">
        <v>1056</v>
      </c>
      <c r="ABM23" s="16" t="s">
        <v>843</v>
      </c>
      <c r="ABN23" s="16" t="s">
        <v>1034</v>
      </c>
      <c r="ABO23" s="16" t="s">
        <v>486</v>
      </c>
      <c r="ABP23" s="16" t="s">
        <v>972</v>
      </c>
      <c r="ABQ23" s="16" t="s">
        <v>4324</v>
      </c>
      <c r="ABR23" s="16" t="s">
        <v>470</v>
      </c>
      <c r="ABS23" s="16" t="s">
        <v>451</v>
      </c>
      <c r="ABT23" s="16" t="s">
        <v>1056</v>
      </c>
      <c r="ABU23" s="16" t="s">
        <v>844</v>
      </c>
      <c r="ABV23" s="16" t="s">
        <v>487</v>
      </c>
      <c r="ABW23" s="16" t="s">
        <v>486</v>
      </c>
      <c r="ABX23" s="16" t="s">
        <v>892</v>
      </c>
      <c r="ABY23" s="16" t="s">
        <v>486</v>
      </c>
      <c r="ABZ23" s="16" t="s">
        <v>486</v>
      </c>
      <c r="ACA23" s="16" t="s">
        <v>759</v>
      </c>
      <c r="ACB23" s="16" t="s">
        <v>768</v>
      </c>
      <c r="ACC23" s="16" t="s">
        <v>737</v>
      </c>
      <c r="ACD23" s="16" t="s">
        <v>486</v>
      </c>
      <c r="ACE23" s="16" t="s">
        <v>486</v>
      </c>
      <c r="ACG23" s="16" t="s">
        <v>1014</v>
      </c>
      <c r="ACH23" s="16" t="s">
        <v>1009</v>
      </c>
      <c r="ACI23" s="16" t="s">
        <v>462</v>
      </c>
      <c r="ACJ23" s="16">
        <v>1.1910000000000001</v>
      </c>
      <c r="ACK23" s="16" t="s">
        <v>478</v>
      </c>
      <c r="ACL23" s="16" t="s">
        <v>740</v>
      </c>
      <c r="ACM23" s="16" t="s">
        <v>1189</v>
      </c>
      <c r="ACN23" s="16" t="s">
        <v>1169</v>
      </c>
      <c r="ACO23" s="16" t="s">
        <v>1856</v>
      </c>
      <c r="ACP23" s="16">
        <v>3000</v>
      </c>
      <c r="ACQ23" s="16" t="s">
        <v>1202</v>
      </c>
      <c r="ACR23" s="16" t="s">
        <v>1644</v>
      </c>
      <c r="ACS23" s="16" t="s">
        <v>680</v>
      </c>
      <c r="ACT23" s="16" t="s">
        <v>1522</v>
      </c>
      <c r="ACU23" s="16" t="s">
        <v>833</v>
      </c>
      <c r="ACV23" s="16" t="s">
        <v>8711</v>
      </c>
      <c r="ACW23" s="16" t="s">
        <v>451</v>
      </c>
      <c r="ACX23" s="16" t="s">
        <v>1914</v>
      </c>
      <c r="ACY23" s="16" t="s">
        <v>1947</v>
      </c>
      <c r="ACZ23" s="16">
        <v>1</v>
      </c>
      <c r="ADA23" s="16">
        <v>0</v>
      </c>
      <c r="ADB23" s="16">
        <v>1</v>
      </c>
      <c r="ADC23" s="16">
        <v>1</v>
      </c>
      <c r="ADD23" s="16">
        <v>0</v>
      </c>
      <c r="ADE23" s="16" t="s">
        <v>8827</v>
      </c>
      <c r="ADF23" s="16">
        <v>0</v>
      </c>
      <c r="ADG23" s="16" t="s">
        <v>486</v>
      </c>
      <c r="ADH23" s="16">
        <v>2</v>
      </c>
      <c r="ADI23" s="16" t="s">
        <v>486</v>
      </c>
      <c r="ADJ23" s="16" t="s">
        <v>1743</v>
      </c>
      <c r="ADK23" s="16" t="s">
        <v>1750</v>
      </c>
      <c r="ADL23" s="16" t="s">
        <v>1762</v>
      </c>
      <c r="ADM23" s="16" t="s">
        <v>13195</v>
      </c>
      <c r="ADN23" s="16" t="s">
        <v>1764</v>
      </c>
      <c r="ADO23" s="16" t="s">
        <v>1766</v>
      </c>
      <c r="ADP23" s="16" t="s">
        <v>13196</v>
      </c>
      <c r="ADQ23" s="16" t="s">
        <v>13194</v>
      </c>
      <c r="ADR23" s="16" t="s">
        <v>13194</v>
      </c>
      <c r="ADS23" s="16" t="s">
        <v>13194</v>
      </c>
      <c r="ADU23" s="16" t="s">
        <v>1763</v>
      </c>
      <c r="ADW23" s="16" t="s">
        <v>8729</v>
      </c>
      <c r="ADY23" s="16" t="s">
        <v>1059</v>
      </c>
      <c r="AEB23" s="16">
        <v>13600</v>
      </c>
      <c r="AEC23" s="16" t="s">
        <v>1062</v>
      </c>
      <c r="AED23" s="16">
        <v>2086.86</v>
      </c>
      <c r="AEE23" s="16" t="s">
        <v>952</v>
      </c>
      <c r="AEH23" s="16">
        <v>5500</v>
      </c>
      <c r="AEI23" s="16">
        <v>1500</v>
      </c>
      <c r="AEJ23" s="16">
        <v>3000</v>
      </c>
      <c r="AEK23" s="16">
        <v>1000</v>
      </c>
      <c r="AEL23" s="16">
        <v>500</v>
      </c>
      <c r="AEN23" s="16">
        <v>500</v>
      </c>
      <c r="AEO23" s="16">
        <v>200</v>
      </c>
      <c r="AEP23" s="16">
        <v>100</v>
      </c>
    </row>
    <row r="24" spans="1:823" x14ac:dyDescent="0.25">
      <c r="A24" s="30">
        <v>45804</v>
      </c>
      <c r="B24" s="16" t="s">
        <v>8909</v>
      </c>
      <c r="C24" s="16" t="s">
        <v>867</v>
      </c>
      <c r="D24" s="16" t="s">
        <v>867</v>
      </c>
      <c r="E24" s="16">
        <v>29</v>
      </c>
      <c r="F24" s="16" t="s">
        <v>8153</v>
      </c>
      <c r="G24" s="16" t="s">
        <v>4113</v>
      </c>
      <c r="I24" s="16" t="s">
        <v>4148</v>
      </c>
      <c r="Z24" s="16" t="s">
        <v>993</v>
      </c>
      <c r="AA24" s="16" t="s">
        <v>470</v>
      </c>
      <c r="AB24" s="16">
        <v>2</v>
      </c>
      <c r="AC24" s="16" t="s">
        <v>844</v>
      </c>
      <c r="AD24" s="16" t="s">
        <v>844</v>
      </c>
      <c r="AE24" s="16" t="s">
        <v>843</v>
      </c>
      <c r="AF24" s="16" t="s">
        <v>844</v>
      </c>
      <c r="AG24" s="16" t="s">
        <v>843</v>
      </c>
      <c r="AH24" s="16" t="s">
        <v>1056</v>
      </c>
      <c r="AI24" s="16" t="s">
        <v>843</v>
      </c>
      <c r="AJ24" s="16" t="s">
        <v>843</v>
      </c>
      <c r="AK24" s="16" t="s">
        <v>844</v>
      </c>
      <c r="AM24" s="16" t="s">
        <v>737</v>
      </c>
      <c r="AN24" s="16" t="s">
        <v>759</v>
      </c>
      <c r="AP24" s="16" t="s">
        <v>768</v>
      </c>
      <c r="AR24" s="16" t="s">
        <v>6907</v>
      </c>
      <c r="BB24" s="16">
        <v>2</v>
      </c>
      <c r="BC24" s="16" t="s">
        <v>7878</v>
      </c>
      <c r="BE24" s="16" t="s">
        <v>5098</v>
      </c>
      <c r="BV24" s="16" t="s">
        <v>4433</v>
      </c>
      <c r="BW24" s="16" t="s">
        <v>844</v>
      </c>
      <c r="BX24" s="16" t="s">
        <v>843</v>
      </c>
      <c r="BY24" s="16" t="s">
        <v>843</v>
      </c>
      <c r="BZ24" s="16" t="s">
        <v>843</v>
      </c>
      <c r="CA24" s="16" t="s">
        <v>843</v>
      </c>
      <c r="CB24" s="16" t="s">
        <v>843</v>
      </c>
      <c r="CC24" s="16" t="s">
        <v>843</v>
      </c>
      <c r="CD24" s="16" t="s">
        <v>843</v>
      </c>
      <c r="CE24" s="16" t="s">
        <v>843</v>
      </c>
      <c r="CF24" s="16" t="s">
        <v>843</v>
      </c>
      <c r="CG24" s="16" t="s">
        <v>843</v>
      </c>
      <c r="CH24" s="16" t="s">
        <v>843</v>
      </c>
      <c r="CI24" s="16" t="s">
        <v>843</v>
      </c>
      <c r="CJ24" s="16" t="s">
        <v>843</v>
      </c>
      <c r="CK24" s="16" t="s">
        <v>843</v>
      </c>
      <c r="CP24" s="16" t="s">
        <v>865</v>
      </c>
      <c r="DX24" s="16" t="s">
        <v>867</v>
      </c>
      <c r="DY24" s="16" t="s">
        <v>867</v>
      </c>
      <c r="GC24" s="16" t="s">
        <v>5342</v>
      </c>
      <c r="GF24" s="16" t="s">
        <v>867</v>
      </c>
      <c r="GG24" s="16" t="s">
        <v>867</v>
      </c>
      <c r="GV24" s="16" t="s">
        <v>5443</v>
      </c>
      <c r="GW24" s="16" t="s">
        <v>843</v>
      </c>
      <c r="GX24" s="16" t="s">
        <v>844</v>
      </c>
      <c r="GY24" s="16" t="s">
        <v>843</v>
      </c>
      <c r="GZ24" s="16" t="s">
        <v>843</v>
      </c>
      <c r="HA24" s="16" t="s">
        <v>843</v>
      </c>
      <c r="HB24" s="16" t="s">
        <v>843</v>
      </c>
      <c r="HC24" s="16" t="s">
        <v>843</v>
      </c>
      <c r="HD24" s="16" t="s">
        <v>843</v>
      </c>
      <c r="HE24" s="16" t="s">
        <v>843</v>
      </c>
      <c r="HF24" s="16" t="s">
        <v>843</v>
      </c>
      <c r="HH24" s="16" t="s">
        <v>5456</v>
      </c>
      <c r="HK24" s="16" t="s">
        <v>865</v>
      </c>
      <c r="HM24" s="16" t="s">
        <v>865</v>
      </c>
      <c r="HZ24" s="16" t="s">
        <v>7944</v>
      </c>
      <c r="KE24" s="16" t="s">
        <v>5585</v>
      </c>
      <c r="KG24" s="16" t="s">
        <v>7015</v>
      </c>
      <c r="KH24" s="16" t="s">
        <v>7033</v>
      </c>
      <c r="KI24" s="16" t="s">
        <v>865</v>
      </c>
      <c r="LG24" s="16" t="s">
        <v>867</v>
      </c>
      <c r="LH24" s="16" t="s">
        <v>867</v>
      </c>
      <c r="LI24" s="16" t="s">
        <v>867</v>
      </c>
      <c r="LJ24" s="16" t="s">
        <v>867</v>
      </c>
      <c r="LK24" s="16" t="s">
        <v>867</v>
      </c>
      <c r="LL24" s="16" t="s">
        <v>5690</v>
      </c>
      <c r="LM24" s="16" t="s">
        <v>843</v>
      </c>
      <c r="LN24" s="16" t="s">
        <v>843</v>
      </c>
      <c r="LO24" s="16" t="s">
        <v>843</v>
      </c>
      <c r="LP24" s="16" t="s">
        <v>843</v>
      </c>
      <c r="LQ24" s="16" t="s">
        <v>843</v>
      </c>
      <c r="LR24" s="16" t="s">
        <v>843</v>
      </c>
      <c r="LS24" s="16" t="s">
        <v>843</v>
      </c>
      <c r="LT24" s="16" t="s">
        <v>843</v>
      </c>
      <c r="LU24" s="16" t="s">
        <v>843</v>
      </c>
      <c r="LV24" s="16" t="s">
        <v>843</v>
      </c>
      <c r="LW24" s="16" t="s">
        <v>843</v>
      </c>
      <c r="LX24" s="16" t="s">
        <v>844</v>
      </c>
      <c r="LY24" s="16" t="s">
        <v>843</v>
      </c>
      <c r="LZ24" s="16" t="s">
        <v>843</v>
      </c>
      <c r="MA24" s="16" t="s">
        <v>843</v>
      </c>
      <c r="MC24" s="16" t="s">
        <v>5694</v>
      </c>
      <c r="MD24" s="16" t="s">
        <v>844</v>
      </c>
      <c r="ME24" s="16" t="s">
        <v>843</v>
      </c>
      <c r="MF24" s="16" t="s">
        <v>843</v>
      </c>
      <c r="MG24" s="16" t="s">
        <v>843</v>
      </c>
      <c r="MH24" s="16" t="s">
        <v>843</v>
      </c>
      <c r="MI24" s="16" t="s">
        <v>843</v>
      </c>
      <c r="MJ24" s="16" t="s">
        <v>843</v>
      </c>
      <c r="MK24" s="16" t="s">
        <v>843</v>
      </c>
      <c r="ML24" s="16" t="s">
        <v>843</v>
      </c>
      <c r="MM24" s="16" t="s">
        <v>843</v>
      </c>
      <c r="MN24" s="16" t="s">
        <v>843</v>
      </c>
      <c r="MO24" s="16" t="s">
        <v>843</v>
      </c>
      <c r="MP24" s="16" t="s">
        <v>843</v>
      </c>
      <c r="MQ24" s="16" t="s">
        <v>843</v>
      </c>
      <c r="MR24" s="16" t="s">
        <v>843</v>
      </c>
      <c r="MS24" s="16" t="s">
        <v>843</v>
      </c>
      <c r="MT24" s="16" t="s">
        <v>843</v>
      </c>
      <c r="MU24" s="16" t="s">
        <v>843</v>
      </c>
      <c r="MV24" s="16" t="s">
        <v>843</v>
      </c>
      <c r="OK24" s="16" t="s">
        <v>5694</v>
      </c>
      <c r="OL24" s="16" t="s">
        <v>844</v>
      </c>
      <c r="OM24" s="16" t="s">
        <v>843</v>
      </c>
      <c r="ON24" s="16" t="s">
        <v>843</v>
      </c>
      <c r="OO24" s="16" t="s">
        <v>843</v>
      </c>
      <c r="OP24" s="16" t="s">
        <v>843</v>
      </c>
      <c r="OQ24" s="16" t="s">
        <v>843</v>
      </c>
      <c r="OR24" s="16" t="s">
        <v>843</v>
      </c>
      <c r="OS24" s="16" t="s">
        <v>843</v>
      </c>
      <c r="OT24" s="16" t="s">
        <v>843</v>
      </c>
      <c r="OU24" s="16" t="s">
        <v>843</v>
      </c>
      <c r="OV24" s="16" t="s">
        <v>843</v>
      </c>
      <c r="OW24" s="16" t="s">
        <v>843</v>
      </c>
      <c r="OX24" s="16" t="s">
        <v>843</v>
      </c>
      <c r="OY24" s="16" t="s">
        <v>843</v>
      </c>
      <c r="OZ24" s="16" t="s">
        <v>843</v>
      </c>
      <c r="PA24" s="16" t="s">
        <v>843</v>
      </c>
      <c r="PC24" s="16" t="s">
        <v>865</v>
      </c>
      <c r="PD24" s="16" t="s">
        <v>865</v>
      </c>
      <c r="PY24" s="16" t="s">
        <v>865</v>
      </c>
      <c r="QP24" s="16" t="s">
        <v>865</v>
      </c>
      <c r="QR24" s="16" t="s">
        <v>865</v>
      </c>
      <c r="QT24" s="16" t="s">
        <v>867</v>
      </c>
      <c r="QV24" s="16" t="s">
        <v>865</v>
      </c>
      <c r="QX24" s="16" t="s">
        <v>865</v>
      </c>
      <c r="QY24" s="16" t="s">
        <v>867</v>
      </c>
      <c r="RD24" s="16" t="s">
        <v>7708</v>
      </c>
      <c r="RF24" s="16" t="s">
        <v>865</v>
      </c>
      <c r="RH24" s="16" t="s">
        <v>865</v>
      </c>
      <c r="RJ24" s="16" t="s">
        <v>865</v>
      </c>
      <c r="RN24" s="16" t="s">
        <v>7720</v>
      </c>
      <c r="RP24" s="16" t="s">
        <v>867</v>
      </c>
      <c r="RR24" s="16" t="s">
        <v>867</v>
      </c>
      <c r="RT24" s="16" t="s">
        <v>867</v>
      </c>
      <c r="RV24" s="16" t="s">
        <v>7720</v>
      </c>
      <c r="RX24" s="16" t="s">
        <v>7724</v>
      </c>
      <c r="RZ24" s="16" t="s">
        <v>7724</v>
      </c>
      <c r="SQ24" s="16" t="s">
        <v>867</v>
      </c>
      <c r="SS24" s="16" t="s">
        <v>864</v>
      </c>
      <c r="ST24" s="16" t="s">
        <v>7764</v>
      </c>
      <c r="TN24" s="16">
        <v>5000</v>
      </c>
      <c r="TO24" s="16">
        <v>5000</v>
      </c>
      <c r="TP24" s="16">
        <v>1000</v>
      </c>
      <c r="TQ24" s="16">
        <v>0</v>
      </c>
      <c r="TR24" s="16">
        <v>0</v>
      </c>
      <c r="TS24" s="16">
        <v>200</v>
      </c>
      <c r="TU24" s="16">
        <v>0</v>
      </c>
      <c r="TV24" s="16">
        <v>0</v>
      </c>
      <c r="TW24" s="16">
        <v>0</v>
      </c>
      <c r="TX24" s="16">
        <v>0</v>
      </c>
      <c r="TZ24" s="16" t="s">
        <v>864</v>
      </c>
      <c r="UA24" s="16" t="s">
        <v>5938</v>
      </c>
      <c r="UB24" s="16">
        <v>1</v>
      </c>
      <c r="UC24" s="16" t="s">
        <v>843</v>
      </c>
      <c r="UD24" s="16" t="s">
        <v>843</v>
      </c>
      <c r="UE24" s="16" t="s">
        <v>843</v>
      </c>
      <c r="UF24" s="16" t="s">
        <v>843</v>
      </c>
      <c r="UG24" s="16" t="s">
        <v>843</v>
      </c>
      <c r="UH24" s="16" t="s">
        <v>843</v>
      </c>
      <c r="WO24" s="16" t="s">
        <v>6926</v>
      </c>
      <c r="YN24" s="16" t="s">
        <v>864</v>
      </c>
      <c r="YP24" s="16" t="s">
        <v>7978</v>
      </c>
      <c r="YR24" s="16" t="s">
        <v>8910</v>
      </c>
      <c r="YS24" s="16" t="s">
        <v>8911</v>
      </c>
      <c r="YT24" s="16" t="s">
        <v>8694</v>
      </c>
      <c r="YU24" s="16" t="s">
        <v>8912</v>
      </c>
      <c r="YV24" s="16" t="s">
        <v>8696</v>
      </c>
      <c r="YW24" s="16" t="s">
        <v>844</v>
      </c>
      <c r="YX24" s="16" t="s">
        <v>8696</v>
      </c>
      <c r="YY24" s="16" t="s">
        <v>843</v>
      </c>
      <c r="YZ24" s="16" t="s">
        <v>843</v>
      </c>
      <c r="ZA24" s="16" t="s">
        <v>843</v>
      </c>
      <c r="ZB24" s="16">
        <v>11200</v>
      </c>
      <c r="ZC24" s="16" t="s">
        <v>8763</v>
      </c>
      <c r="ZD24" s="16" t="s">
        <v>8763</v>
      </c>
      <c r="ZE24" s="16" t="s">
        <v>843</v>
      </c>
      <c r="ZF24" s="16" t="s">
        <v>843</v>
      </c>
      <c r="ZG24" s="16" t="s">
        <v>843</v>
      </c>
      <c r="ZH24" s="16" t="s">
        <v>8701</v>
      </c>
      <c r="ZI24" s="16" t="s">
        <v>8753</v>
      </c>
      <c r="ZJ24" s="16" t="s">
        <v>843</v>
      </c>
      <c r="ZK24" s="16" t="s">
        <v>843</v>
      </c>
      <c r="ZL24" s="16" t="s">
        <v>843</v>
      </c>
      <c r="ZN24" s="16" t="s">
        <v>8703</v>
      </c>
      <c r="ZO24" s="16" t="s">
        <v>487</v>
      </c>
      <c r="ZP24" s="16" t="s">
        <v>487</v>
      </c>
      <c r="ZQ24" s="16" t="s">
        <v>487</v>
      </c>
      <c r="ZR24" s="16" t="s">
        <v>486</v>
      </c>
      <c r="ZS24" s="16" t="s">
        <v>844</v>
      </c>
      <c r="ZT24" s="16" t="s">
        <v>8705</v>
      </c>
      <c r="ZU24" s="16" t="s">
        <v>8706</v>
      </c>
      <c r="ZV24" s="16" t="s">
        <v>487</v>
      </c>
      <c r="ZW24" s="16" t="s">
        <v>844</v>
      </c>
      <c r="ZX24" s="16" t="s">
        <v>844</v>
      </c>
      <c r="ZY24" s="16" t="s">
        <v>1056</v>
      </c>
      <c r="ZZ24" s="16" t="s">
        <v>843</v>
      </c>
      <c r="AAA24" s="16" t="s">
        <v>843</v>
      </c>
      <c r="AAB24" s="16" t="s">
        <v>843</v>
      </c>
      <c r="AAC24" s="16">
        <v>0</v>
      </c>
      <c r="AAD24" s="16" t="s">
        <v>844</v>
      </c>
      <c r="AAE24" s="16" t="s">
        <v>843</v>
      </c>
      <c r="AAF24" s="16" t="s">
        <v>843</v>
      </c>
      <c r="AAG24" s="16" t="s">
        <v>843</v>
      </c>
      <c r="AAH24" s="16" t="s">
        <v>843</v>
      </c>
      <c r="AAI24" s="16" t="s">
        <v>844</v>
      </c>
      <c r="AAJ24" s="16" t="s">
        <v>615</v>
      </c>
      <c r="AAK24" s="16" t="s">
        <v>633</v>
      </c>
      <c r="AAL24" s="16" t="s">
        <v>904</v>
      </c>
      <c r="AAM24" s="16" t="s">
        <v>663</v>
      </c>
      <c r="AAN24" s="16" t="s">
        <v>8707</v>
      </c>
      <c r="AAO24" s="16" t="s">
        <v>1018</v>
      </c>
      <c r="AAP24" s="16" t="s">
        <v>8708</v>
      </c>
      <c r="AAT24" s="16" t="s">
        <v>1068</v>
      </c>
      <c r="AAU24" s="16" t="s">
        <v>782</v>
      </c>
      <c r="AAV24" s="16" t="s">
        <v>782</v>
      </c>
      <c r="AAW24" s="16" t="s">
        <v>782</v>
      </c>
      <c r="AAX24" s="16" t="s">
        <v>844</v>
      </c>
      <c r="AAY24" s="16" t="s">
        <v>8727</v>
      </c>
      <c r="AAZ24" s="16" t="s">
        <v>782</v>
      </c>
      <c r="ABA24" s="16" t="s">
        <v>783</v>
      </c>
      <c r="ABB24" s="16" t="s">
        <v>783</v>
      </c>
      <c r="ABC24" s="16" t="s">
        <v>783</v>
      </c>
      <c r="ABD24" s="16" t="s">
        <v>783</v>
      </c>
      <c r="ABE24" s="16" t="s">
        <v>783</v>
      </c>
      <c r="ABF24" s="16" t="s">
        <v>782</v>
      </c>
      <c r="ABG24" s="16" t="s">
        <v>782</v>
      </c>
      <c r="ABH24" s="16" t="s">
        <v>782</v>
      </c>
      <c r="ABI24" s="16" t="s">
        <v>783</v>
      </c>
      <c r="ABJ24" s="16" t="s">
        <v>782</v>
      </c>
      <c r="ABK24" s="16" t="s">
        <v>782</v>
      </c>
      <c r="ABL24" s="16" t="s">
        <v>8728</v>
      </c>
      <c r="ABM24" s="16" t="s">
        <v>843</v>
      </c>
      <c r="ABN24" s="16" t="s">
        <v>1033</v>
      </c>
      <c r="ABP24" s="16" t="s">
        <v>972</v>
      </c>
      <c r="ABQ24" s="16" t="s">
        <v>4324</v>
      </c>
      <c r="ABR24" s="16" t="s">
        <v>470</v>
      </c>
      <c r="ABS24" s="16" t="s">
        <v>445</v>
      </c>
      <c r="ABT24" s="16" t="s">
        <v>1056</v>
      </c>
      <c r="ABU24" s="16" t="s">
        <v>844</v>
      </c>
      <c r="ABV24" s="16" t="s">
        <v>487</v>
      </c>
      <c r="ABW24" s="16" t="s">
        <v>486</v>
      </c>
      <c r="ABX24" s="16" t="s">
        <v>892</v>
      </c>
      <c r="ABY24" s="16" t="s">
        <v>486</v>
      </c>
      <c r="ABZ24" s="16" t="s">
        <v>486</v>
      </c>
      <c r="ACA24" s="16" t="s">
        <v>759</v>
      </c>
      <c r="ACB24" s="16" t="s">
        <v>768</v>
      </c>
      <c r="ACC24" s="16" t="s">
        <v>737</v>
      </c>
      <c r="ACD24" s="16" t="s">
        <v>486</v>
      </c>
      <c r="ACE24" s="16" t="s">
        <v>486</v>
      </c>
      <c r="ACG24" s="16" t="s">
        <v>1014</v>
      </c>
      <c r="ACH24" s="16" t="s">
        <v>1009</v>
      </c>
      <c r="ACI24" s="16" t="s">
        <v>462</v>
      </c>
      <c r="ACJ24" s="16">
        <v>1.1910000000000001</v>
      </c>
      <c r="ACK24" s="16" t="s">
        <v>478</v>
      </c>
      <c r="ACL24" s="16" t="s">
        <v>740</v>
      </c>
      <c r="ACM24" s="16" t="s">
        <v>1188</v>
      </c>
      <c r="ACN24" s="16" t="s">
        <v>1169</v>
      </c>
      <c r="ACQ24" s="16" t="s">
        <v>1202</v>
      </c>
      <c r="ACR24" s="16" t="s">
        <v>1645</v>
      </c>
      <c r="ACS24" s="16" t="s">
        <v>680</v>
      </c>
      <c r="ACT24" s="16" t="s">
        <v>1522</v>
      </c>
      <c r="ACU24" s="16" t="s">
        <v>833</v>
      </c>
      <c r="ACV24" s="16" t="s">
        <v>8711</v>
      </c>
      <c r="ACW24" s="16" t="s">
        <v>445</v>
      </c>
      <c r="ACX24" s="16" t="s">
        <v>1914</v>
      </c>
      <c r="ACY24" s="16" t="s">
        <v>1947</v>
      </c>
      <c r="ACZ24" s="16">
        <v>1</v>
      </c>
      <c r="ADA24" s="16">
        <v>1</v>
      </c>
      <c r="ADB24" s="16">
        <v>1</v>
      </c>
      <c r="ADC24" s="16">
        <v>1</v>
      </c>
      <c r="ADD24" s="16">
        <v>1</v>
      </c>
      <c r="ADE24" s="16" t="s">
        <v>8712</v>
      </c>
      <c r="ADF24" s="16">
        <v>0</v>
      </c>
      <c r="ADG24" s="16" t="s">
        <v>486</v>
      </c>
      <c r="ADH24" s="16">
        <v>2</v>
      </c>
      <c r="ADI24" s="16" t="s">
        <v>486</v>
      </c>
      <c r="ADJ24" s="16" t="s">
        <v>1744</v>
      </c>
      <c r="ADK24" s="16" t="s">
        <v>1750</v>
      </c>
      <c r="ADL24" s="16" t="s">
        <v>1764</v>
      </c>
      <c r="ADM24" s="16" t="s">
        <v>13194</v>
      </c>
      <c r="ADN24" s="16" t="s">
        <v>13194</v>
      </c>
      <c r="ADO24" s="16" t="s">
        <v>13197</v>
      </c>
      <c r="ADP24" s="16" t="s">
        <v>13194</v>
      </c>
      <c r="ADQ24" s="16" t="s">
        <v>13194</v>
      </c>
      <c r="ADR24" s="16" t="s">
        <v>13194</v>
      </c>
      <c r="ADS24" s="16" t="s">
        <v>13194</v>
      </c>
      <c r="ADY24" s="16" t="s">
        <v>1063</v>
      </c>
      <c r="AEB24" s="16">
        <v>11200</v>
      </c>
      <c r="AEE24" s="16" t="s">
        <v>953</v>
      </c>
      <c r="AEI24" s="16">
        <v>2500</v>
      </c>
      <c r="AEJ24" s="16">
        <v>2500</v>
      </c>
      <c r="AEK24" s="16">
        <v>500</v>
      </c>
      <c r="AEO24" s="16">
        <v>100</v>
      </c>
    </row>
    <row r="25" spans="1:823" x14ac:dyDescent="0.25">
      <c r="A25" s="30">
        <v>45804</v>
      </c>
      <c r="B25" s="16" t="s">
        <v>8913</v>
      </c>
      <c r="C25" s="16" t="s">
        <v>867</v>
      </c>
      <c r="D25" s="16" t="s">
        <v>867</v>
      </c>
      <c r="E25" s="16">
        <v>32</v>
      </c>
      <c r="F25" s="16" t="s">
        <v>8153</v>
      </c>
      <c r="G25" s="16" t="s">
        <v>4113</v>
      </c>
      <c r="I25" s="16" t="s">
        <v>4174</v>
      </c>
      <c r="Z25" s="16" t="s">
        <v>996</v>
      </c>
      <c r="AA25" s="16" t="s">
        <v>474</v>
      </c>
      <c r="AB25" s="16">
        <v>2</v>
      </c>
      <c r="AC25" s="16" t="s">
        <v>844</v>
      </c>
      <c r="AD25" s="16" t="s">
        <v>843</v>
      </c>
      <c r="AE25" s="16" t="s">
        <v>843</v>
      </c>
      <c r="AF25" s="16" t="s">
        <v>844</v>
      </c>
      <c r="AG25" s="16" t="s">
        <v>844</v>
      </c>
      <c r="AH25" s="16" t="s">
        <v>844</v>
      </c>
      <c r="AI25" s="16" t="s">
        <v>844</v>
      </c>
      <c r="AJ25" s="16" t="s">
        <v>843</v>
      </c>
      <c r="AK25" s="16" t="s">
        <v>843</v>
      </c>
      <c r="AM25" s="16" t="s">
        <v>737</v>
      </c>
      <c r="AN25" s="16" t="s">
        <v>759</v>
      </c>
      <c r="AP25" s="16" t="s">
        <v>768</v>
      </c>
      <c r="AR25" s="16" t="s">
        <v>6907</v>
      </c>
      <c r="BB25" s="16">
        <v>3</v>
      </c>
      <c r="BC25" s="16" t="s">
        <v>7869</v>
      </c>
      <c r="BE25" s="16" t="s">
        <v>5098</v>
      </c>
      <c r="BV25" s="16" t="s">
        <v>4433</v>
      </c>
      <c r="BW25" s="16" t="s">
        <v>844</v>
      </c>
      <c r="BX25" s="16" t="s">
        <v>843</v>
      </c>
      <c r="BY25" s="16" t="s">
        <v>843</v>
      </c>
      <c r="BZ25" s="16" t="s">
        <v>843</v>
      </c>
      <c r="CA25" s="16" t="s">
        <v>843</v>
      </c>
      <c r="CB25" s="16" t="s">
        <v>843</v>
      </c>
      <c r="CC25" s="16" t="s">
        <v>843</v>
      </c>
      <c r="CD25" s="16" t="s">
        <v>843</v>
      </c>
      <c r="CE25" s="16" t="s">
        <v>843</v>
      </c>
      <c r="CF25" s="16" t="s">
        <v>843</v>
      </c>
      <c r="CG25" s="16" t="s">
        <v>843</v>
      </c>
      <c r="CH25" s="16" t="s">
        <v>843</v>
      </c>
      <c r="CI25" s="16" t="s">
        <v>843</v>
      </c>
      <c r="CJ25" s="16" t="s">
        <v>843</v>
      </c>
      <c r="CK25" s="16" t="s">
        <v>843</v>
      </c>
      <c r="CP25" s="16" t="s">
        <v>867</v>
      </c>
      <c r="CQ25" s="16" t="s">
        <v>5191</v>
      </c>
      <c r="CR25" s="16" t="s">
        <v>844</v>
      </c>
      <c r="CS25" s="16" t="s">
        <v>843</v>
      </c>
      <c r="CT25" s="16" t="s">
        <v>843</v>
      </c>
      <c r="CU25" s="16" t="s">
        <v>843</v>
      </c>
      <c r="CV25" s="16" t="s">
        <v>843</v>
      </c>
      <c r="CW25" s="16" t="s">
        <v>843</v>
      </c>
      <c r="CX25" s="16" t="s">
        <v>843</v>
      </c>
      <c r="CY25" s="16" t="s">
        <v>843</v>
      </c>
      <c r="CZ25" s="16" t="s">
        <v>843</v>
      </c>
      <c r="DA25" s="16" t="s">
        <v>5184</v>
      </c>
      <c r="DX25" s="16" t="s">
        <v>867</v>
      </c>
      <c r="DY25" s="16" t="s">
        <v>867</v>
      </c>
      <c r="GC25" s="16" t="s">
        <v>5350</v>
      </c>
      <c r="GF25" s="16" t="s">
        <v>867</v>
      </c>
      <c r="GG25" s="16" t="s">
        <v>867</v>
      </c>
      <c r="GV25" s="16" t="s">
        <v>5443</v>
      </c>
      <c r="GW25" s="16" t="s">
        <v>843</v>
      </c>
      <c r="GX25" s="16" t="s">
        <v>844</v>
      </c>
      <c r="GY25" s="16" t="s">
        <v>843</v>
      </c>
      <c r="GZ25" s="16" t="s">
        <v>843</v>
      </c>
      <c r="HA25" s="16" t="s">
        <v>843</v>
      </c>
      <c r="HB25" s="16" t="s">
        <v>843</v>
      </c>
      <c r="HC25" s="16" t="s">
        <v>843</v>
      </c>
      <c r="HD25" s="16" t="s">
        <v>843</v>
      </c>
      <c r="HE25" s="16" t="s">
        <v>843</v>
      </c>
      <c r="HF25" s="16" t="s">
        <v>843</v>
      </c>
      <c r="HH25" s="16" t="s">
        <v>5456</v>
      </c>
      <c r="HK25" s="16" t="s">
        <v>867</v>
      </c>
      <c r="HL25" s="16" t="s">
        <v>7655</v>
      </c>
      <c r="HM25" s="16" t="s">
        <v>865</v>
      </c>
      <c r="HZ25" s="16" t="s">
        <v>7944</v>
      </c>
      <c r="KE25" s="16" t="s">
        <v>5582</v>
      </c>
      <c r="KG25" s="16" t="s">
        <v>7021</v>
      </c>
      <c r="KH25" s="16" t="s">
        <v>7033</v>
      </c>
      <c r="KI25" s="16" t="s">
        <v>865</v>
      </c>
      <c r="LG25" s="16" t="s">
        <v>867</v>
      </c>
      <c r="LH25" s="16" t="s">
        <v>867</v>
      </c>
      <c r="LI25" s="16" t="s">
        <v>867</v>
      </c>
      <c r="LJ25" s="16" t="s">
        <v>867</v>
      </c>
      <c r="LK25" s="16" t="s">
        <v>867</v>
      </c>
      <c r="LL25" s="16" t="s">
        <v>5660</v>
      </c>
      <c r="LM25" s="16" t="s">
        <v>843</v>
      </c>
      <c r="LN25" s="16" t="s">
        <v>844</v>
      </c>
      <c r="LO25" s="16" t="s">
        <v>843</v>
      </c>
      <c r="LP25" s="16" t="s">
        <v>843</v>
      </c>
      <c r="LQ25" s="16" t="s">
        <v>843</v>
      </c>
      <c r="LR25" s="16" t="s">
        <v>843</v>
      </c>
      <c r="LS25" s="16" t="s">
        <v>843</v>
      </c>
      <c r="LT25" s="16" t="s">
        <v>843</v>
      </c>
      <c r="LU25" s="16" t="s">
        <v>843</v>
      </c>
      <c r="LV25" s="16" t="s">
        <v>843</v>
      </c>
      <c r="LW25" s="16" t="s">
        <v>843</v>
      </c>
      <c r="LX25" s="16" t="s">
        <v>843</v>
      </c>
      <c r="LY25" s="16" t="s">
        <v>843</v>
      </c>
      <c r="LZ25" s="16" t="s">
        <v>843</v>
      </c>
      <c r="MA25" s="16" t="s">
        <v>843</v>
      </c>
      <c r="MC25" s="16" t="s">
        <v>5694</v>
      </c>
      <c r="MD25" s="16" t="s">
        <v>844</v>
      </c>
      <c r="ME25" s="16" t="s">
        <v>843</v>
      </c>
      <c r="MF25" s="16" t="s">
        <v>843</v>
      </c>
      <c r="MG25" s="16" t="s">
        <v>843</v>
      </c>
      <c r="MH25" s="16" t="s">
        <v>843</v>
      </c>
      <c r="MI25" s="16" t="s">
        <v>843</v>
      </c>
      <c r="MJ25" s="16" t="s">
        <v>843</v>
      </c>
      <c r="MK25" s="16" t="s">
        <v>843</v>
      </c>
      <c r="ML25" s="16" t="s">
        <v>843</v>
      </c>
      <c r="MM25" s="16" t="s">
        <v>843</v>
      </c>
      <c r="MN25" s="16" t="s">
        <v>843</v>
      </c>
      <c r="MO25" s="16" t="s">
        <v>843</v>
      </c>
      <c r="MP25" s="16" t="s">
        <v>843</v>
      </c>
      <c r="MQ25" s="16" t="s">
        <v>843</v>
      </c>
      <c r="MR25" s="16" t="s">
        <v>843</v>
      </c>
      <c r="MS25" s="16" t="s">
        <v>843</v>
      </c>
      <c r="MT25" s="16" t="s">
        <v>843</v>
      </c>
      <c r="MU25" s="16" t="s">
        <v>843</v>
      </c>
      <c r="MV25" s="16" t="s">
        <v>843</v>
      </c>
      <c r="MX25" s="16" t="s">
        <v>5694</v>
      </c>
      <c r="MY25" s="16" t="s">
        <v>844</v>
      </c>
      <c r="MZ25" s="16" t="s">
        <v>843</v>
      </c>
      <c r="NA25" s="16" t="s">
        <v>843</v>
      </c>
      <c r="NB25" s="16" t="s">
        <v>843</v>
      </c>
      <c r="NC25" s="16" t="s">
        <v>843</v>
      </c>
      <c r="ND25" s="16" t="s">
        <v>843</v>
      </c>
      <c r="NE25" s="16" t="s">
        <v>843</v>
      </c>
      <c r="NF25" s="16" t="s">
        <v>843</v>
      </c>
      <c r="NG25" s="16" t="s">
        <v>843</v>
      </c>
      <c r="NH25" s="16" t="s">
        <v>843</v>
      </c>
      <c r="NI25" s="16" t="s">
        <v>843</v>
      </c>
      <c r="NJ25" s="16" t="s">
        <v>843</v>
      </c>
      <c r="NK25" s="16" t="s">
        <v>843</v>
      </c>
      <c r="NL25" s="16" t="s">
        <v>843</v>
      </c>
      <c r="NM25" s="16" t="s">
        <v>843</v>
      </c>
      <c r="NN25" s="16" t="s">
        <v>843</v>
      </c>
      <c r="NO25" s="16" t="s">
        <v>843</v>
      </c>
      <c r="NP25" s="16" t="s">
        <v>843</v>
      </c>
      <c r="NQ25" s="16" t="s">
        <v>843</v>
      </c>
      <c r="PC25" s="16" t="s">
        <v>865</v>
      </c>
      <c r="PD25" s="16" t="s">
        <v>865</v>
      </c>
      <c r="PY25" s="16" t="s">
        <v>865</v>
      </c>
      <c r="QP25" s="16" t="s">
        <v>867</v>
      </c>
      <c r="QR25" s="16" t="s">
        <v>867</v>
      </c>
      <c r="QT25" s="16" t="s">
        <v>867</v>
      </c>
      <c r="QV25" s="16" t="s">
        <v>865</v>
      </c>
      <c r="QX25" s="16" t="s">
        <v>864</v>
      </c>
      <c r="QY25" s="16" t="s">
        <v>867</v>
      </c>
      <c r="RD25" s="16" t="s">
        <v>865</v>
      </c>
      <c r="RF25" s="16" t="s">
        <v>865</v>
      </c>
      <c r="RH25" s="16" t="s">
        <v>865</v>
      </c>
      <c r="RJ25" s="16" t="s">
        <v>865</v>
      </c>
      <c r="RN25" s="16" t="s">
        <v>867</v>
      </c>
      <c r="RP25" s="16" t="s">
        <v>867</v>
      </c>
      <c r="RR25" s="16" t="s">
        <v>867</v>
      </c>
      <c r="RT25" s="16" t="s">
        <v>867</v>
      </c>
      <c r="RV25" s="16" t="s">
        <v>864</v>
      </c>
      <c r="RX25" s="16" t="s">
        <v>7720</v>
      </c>
      <c r="RZ25" s="16" t="s">
        <v>7720</v>
      </c>
      <c r="SQ25" s="16" t="s">
        <v>865</v>
      </c>
      <c r="SS25" s="16" t="s">
        <v>7293</v>
      </c>
      <c r="ST25" s="16" t="s">
        <v>7761</v>
      </c>
      <c r="TO25" s="16">
        <v>8000</v>
      </c>
      <c r="TP25" s="16">
        <v>1500</v>
      </c>
      <c r="TQ25" s="16">
        <v>5000</v>
      </c>
      <c r="TR25" s="16">
        <v>300</v>
      </c>
      <c r="TS25" s="16">
        <v>60</v>
      </c>
      <c r="TT25" s="16">
        <v>0</v>
      </c>
      <c r="TU25" s="16">
        <v>0</v>
      </c>
      <c r="TV25" s="16">
        <v>10000</v>
      </c>
      <c r="TW25" s="16">
        <v>0</v>
      </c>
      <c r="TX25" s="16">
        <v>0</v>
      </c>
      <c r="TZ25" s="16" t="s">
        <v>7367</v>
      </c>
      <c r="UA25" s="16" t="s">
        <v>8914</v>
      </c>
      <c r="UB25" s="16">
        <v>0</v>
      </c>
      <c r="UC25" s="16" t="s">
        <v>844</v>
      </c>
      <c r="UD25" s="16" t="s">
        <v>843</v>
      </c>
      <c r="UE25" s="16" t="s">
        <v>844</v>
      </c>
      <c r="UF25" s="16" t="s">
        <v>844</v>
      </c>
      <c r="UG25" s="16" t="s">
        <v>843</v>
      </c>
      <c r="UH25" s="16" t="s">
        <v>843</v>
      </c>
      <c r="VK25" s="16" t="s">
        <v>6055</v>
      </c>
      <c r="VL25" s="16" t="s">
        <v>843</v>
      </c>
      <c r="VM25" s="16" t="s">
        <v>844</v>
      </c>
      <c r="VN25" s="16" t="s">
        <v>843</v>
      </c>
      <c r="VO25" s="16" t="s">
        <v>843</v>
      </c>
      <c r="VP25" s="16" t="s">
        <v>843</v>
      </c>
      <c r="VQ25" s="16" t="s">
        <v>843</v>
      </c>
      <c r="VR25" s="16" t="s">
        <v>843</v>
      </c>
      <c r="VS25" s="16" t="s">
        <v>843</v>
      </c>
      <c r="VT25" s="16" t="s">
        <v>843</v>
      </c>
      <c r="VW25" s="16">
        <v>3200</v>
      </c>
      <c r="VX25" s="16" t="s">
        <v>6028</v>
      </c>
      <c r="VY25" s="16" t="s">
        <v>844</v>
      </c>
      <c r="VZ25" s="16" t="s">
        <v>843</v>
      </c>
      <c r="WA25" s="16" t="s">
        <v>843</v>
      </c>
      <c r="WB25" s="16" t="s">
        <v>843</v>
      </c>
      <c r="WC25" s="16" t="s">
        <v>843</v>
      </c>
      <c r="WD25" s="16" t="s">
        <v>843</v>
      </c>
      <c r="WE25" s="16" t="s">
        <v>843</v>
      </c>
      <c r="WF25" s="16" t="s">
        <v>843</v>
      </c>
      <c r="WH25" s="16">
        <v>1625</v>
      </c>
      <c r="WO25" s="16" t="s">
        <v>6923</v>
      </c>
      <c r="YN25" s="16" t="s">
        <v>864</v>
      </c>
      <c r="YP25" s="16" t="s">
        <v>7990</v>
      </c>
      <c r="YR25" s="16" t="s">
        <v>8915</v>
      </c>
      <c r="YS25" s="16" t="s">
        <v>8916</v>
      </c>
      <c r="YT25" s="16" t="s">
        <v>8694</v>
      </c>
      <c r="YU25" s="16" t="s">
        <v>8917</v>
      </c>
      <c r="YV25" s="16" t="s">
        <v>8696</v>
      </c>
      <c r="YW25" s="16" t="s">
        <v>844</v>
      </c>
      <c r="YX25" s="16" t="s">
        <v>8696</v>
      </c>
      <c r="YY25" s="16" t="s">
        <v>8803</v>
      </c>
      <c r="YZ25" s="16" t="s">
        <v>843</v>
      </c>
      <c r="ZA25" s="16" t="s">
        <v>843</v>
      </c>
      <c r="ZE25" s="16" t="s">
        <v>8918</v>
      </c>
      <c r="ZO25" s="16" t="s">
        <v>487</v>
      </c>
      <c r="ZP25" s="16" t="s">
        <v>487</v>
      </c>
      <c r="ZQ25" s="16" t="s">
        <v>486</v>
      </c>
      <c r="ZR25" s="16" t="s">
        <v>486</v>
      </c>
      <c r="ZS25" s="16" t="s">
        <v>8874</v>
      </c>
      <c r="ZT25" s="16" t="s">
        <v>8705</v>
      </c>
      <c r="ZU25" s="16" t="s">
        <v>8706</v>
      </c>
      <c r="ZV25" s="16" t="s">
        <v>487</v>
      </c>
      <c r="ZW25" s="16" t="s">
        <v>843</v>
      </c>
      <c r="ZX25" s="16" t="s">
        <v>1056</v>
      </c>
      <c r="ZY25" s="16" t="s">
        <v>844</v>
      </c>
      <c r="ZZ25" s="16" t="s">
        <v>844</v>
      </c>
      <c r="AAA25" s="16" t="s">
        <v>843</v>
      </c>
      <c r="AAB25" s="16" t="s">
        <v>844</v>
      </c>
      <c r="AAC25" s="16">
        <v>1</v>
      </c>
      <c r="AAD25" s="16" t="s">
        <v>844</v>
      </c>
      <c r="AAE25" s="16" t="s">
        <v>844</v>
      </c>
      <c r="AAF25" s="16" t="s">
        <v>843</v>
      </c>
      <c r="AAG25" s="16" t="s">
        <v>843</v>
      </c>
      <c r="AAH25" s="16" t="s">
        <v>843</v>
      </c>
      <c r="AAI25" s="16" t="s">
        <v>843</v>
      </c>
      <c r="AAJ25" s="16" t="s">
        <v>600</v>
      </c>
      <c r="AAK25" s="16" t="s">
        <v>655</v>
      </c>
      <c r="AAL25" s="16" t="s">
        <v>905</v>
      </c>
      <c r="AAM25" s="16" t="s">
        <v>660</v>
      </c>
      <c r="AAN25" s="16" t="s">
        <v>8707</v>
      </c>
      <c r="AAO25" s="16" t="s">
        <v>1019</v>
      </c>
      <c r="AAP25" s="16" t="s">
        <v>8708</v>
      </c>
      <c r="AAR25" s="16" t="s">
        <v>8919</v>
      </c>
      <c r="AAS25" s="16">
        <v>3127.35</v>
      </c>
      <c r="AAT25" s="16" t="s">
        <v>782</v>
      </c>
      <c r="AAU25" s="16" t="s">
        <v>782</v>
      </c>
      <c r="AAV25" s="16" t="s">
        <v>782</v>
      </c>
      <c r="AAW25" s="16" t="s">
        <v>782</v>
      </c>
      <c r="AAX25" s="16" t="s">
        <v>843</v>
      </c>
      <c r="AAY25" s="16" t="s">
        <v>8710</v>
      </c>
      <c r="AAZ25" s="16" t="s">
        <v>782</v>
      </c>
      <c r="ABB25" s="16" t="s">
        <v>782</v>
      </c>
      <c r="ABC25" s="16" t="s">
        <v>782</v>
      </c>
      <c r="ABD25" s="16" t="s">
        <v>782</v>
      </c>
      <c r="ABE25" s="16" t="s">
        <v>783</v>
      </c>
      <c r="ABF25" s="16" t="s">
        <v>782</v>
      </c>
      <c r="ABG25" s="16" t="s">
        <v>782</v>
      </c>
      <c r="ABH25" s="16" t="s">
        <v>782</v>
      </c>
      <c r="ABJ25" s="16" t="s">
        <v>783</v>
      </c>
      <c r="ABK25" s="16" t="s">
        <v>783</v>
      </c>
      <c r="ABL25" s="16" t="s">
        <v>8732</v>
      </c>
      <c r="ABM25" s="16" t="s">
        <v>1056</v>
      </c>
      <c r="ABN25" s="16" t="s">
        <v>1034</v>
      </c>
      <c r="ABO25" s="16" t="s">
        <v>486</v>
      </c>
      <c r="ABP25" s="16" t="s">
        <v>972</v>
      </c>
      <c r="ABQ25" s="16" t="s">
        <v>4297</v>
      </c>
      <c r="ABR25" s="16" t="s">
        <v>474</v>
      </c>
      <c r="ABS25" s="16" t="s">
        <v>445</v>
      </c>
      <c r="ABT25" s="16" t="s">
        <v>1056</v>
      </c>
      <c r="ABU25" s="16" t="s">
        <v>1056</v>
      </c>
      <c r="ABV25" s="16" t="s">
        <v>487</v>
      </c>
      <c r="ABW25" s="16" t="s">
        <v>487</v>
      </c>
      <c r="ABX25" s="16" t="s">
        <v>894</v>
      </c>
      <c r="ABY25" s="16" t="s">
        <v>486</v>
      </c>
      <c r="ABZ25" s="16" t="s">
        <v>487</v>
      </c>
      <c r="ACA25" s="16" t="s">
        <v>759</v>
      </c>
      <c r="ACB25" s="16" t="s">
        <v>768</v>
      </c>
      <c r="ACC25" s="16" t="s">
        <v>737</v>
      </c>
      <c r="ACD25" s="16" t="s">
        <v>486</v>
      </c>
      <c r="ACE25" s="16" t="s">
        <v>486</v>
      </c>
      <c r="ACG25" s="16" t="s">
        <v>1013</v>
      </c>
      <c r="ACH25" s="16" t="s">
        <v>1009</v>
      </c>
      <c r="ACI25" s="16" t="s">
        <v>462</v>
      </c>
      <c r="ACJ25" s="16">
        <v>1.1910000000000001</v>
      </c>
      <c r="ACK25" s="16" t="s">
        <v>478</v>
      </c>
      <c r="ACL25" s="16" t="s">
        <v>738</v>
      </c>
      <c r="ACM25" s="16" t="s">
        <v>1191</v>
      </c>
      <c r="ACN25" s="16" t="s">
        <v>1169</v>
      </c>
      <c r="ACO25" s="16" t="s">
        <v>1856</v>
      </c>
      <c r="ACP25" s="16">
        <v>1625</v>
      </c>
      <c r="ACQ25" s="16" t="s">
        <v>1202</v>
      </c>
      <c r="ACR25" s="16" t="s">
        <v>1645</v>
      </c>
      <c r="ACS25" s="16" t="s">
        <v>676</v>
      </c>
      <c r="ACT25" s="16" t="s">
        <v>1521</v>
      </c>
      <c r="ACU25" s="16" t="s">
        <v>836</v>
      </c>
      <c r="ACV25" s="16" t="s">
        <v>8756</v>
      </c>
      <c r="ACW25" s="16" t="s">
        <v>445</v>
      </c>
      <c r="ACX25" s="16" t="s">
        <v>1914</v>
      </c>
      <c r="ACY25" s="16" t="s">
        <v>1947</v>
      </c>
      <c r="ACZ25" s="16">
        <v>1</v>
      </c>
      <c r="ADA25" s="16">
        <v>1</v>
      </c>
      <c r="ADB25" s="16">
        <v>1</v>
      </c>
      <c r="ADC25" s="16">
        <v>1</v>
      </c>
      <c r="ADD25" s="16">
        <v>1</v>
      </c>
      <c r="ADE25" s="16" t="s">
        <v>8712</v>
      </c>
      <c r="ADF25" s="16">
        <v>0</v>
      </c>
      <c r="ADG25" s="16" t="s">
        <v>486</v>
      </c>
      <c r="ADH25" s="16">
        <v>2</v>
      </c>
      <c r="ADI25" s="16" t="s">
        <v>486</v>
      </c>
      <c r="ADK25" s="16" t="s">
        <v>1752</v>
      </c>
      <c r="ADL25" s="16" t="s">
        <v>1761</v>
      </c>
      <c r="ADM25" s="16" t="s">
        <v>1758</v>
      </c>
      <c r="ADN25" s="16" t="s">
        <v>13196</v>
      </c>
      <c r="ADO25" s="16" t="s">
        <v>13197</v>
      </c>
      <c r="ADP25" s="16" t="s">
        <v>13194</v>
      </c>
      <c r="ADQ25" s="16" t="s">
        <v>1752</v>
      </c>
      <c r="ADR25" s="16" t="s">
        <v>13194</v>
      </c>
      <c r="ADS25" s="16" t="s">
        <v>13194</v>
      </c>
      <c r="ADV25" s="16" t="s">
        <v>1744</v>
      </c>
      <c r="ADW25" s="16" t="s">
        <v>13199</v>
      </c>
      <c r="AEB25" s="16">
        <v>16526.666666666701</v>
      </c>
      <c r="AEC25" s="16" t="s">
        <v>1058</v>
      </c>
      <c r="AED25" s="16">
        <v>1563.67</v>
      </c>
      <c r="AEE25" s="16" t="s">
        <v>952</v>
      </c>
      <c r="AEH25" s="16">
        <v>4825</v>
      </c>
      <c r="AEJ25" s="16">
        <v>4000</v>
      </c>
      <c r="AEK25" s="16">
        <v>750</v>
      </c>
      <c r="AEL25" s="16">
        <v>2500</v>
      </c>
      <c r="AEM25" s="16">
        <v>5000</v>
      </c>
      <c r="AEN25" s="16">
        <v>150</v>
      </c>
      <c r="AEO25" s="16">
        <v>30</v>
      </c>
    </row>
    <row r="26" spans="1:823" x14ac:dyDescent="0.25">
      <c r="A26" s="30">
        <v>45804</v>
      </c>
      <c r="B26" s="16" t="s">
        <v>8920</v>
      </c>
      <c r="C26" s="16" t="s">
        <v>867</v>
      </c>
      <c r="D26" s="16" t="s">
        <v>867</v>
      </c>
      <c r="E26" s="16">
        <v>35</v>
      </c>
      <c r="F26" s="16" t="s">
        <v>8153</v>
      </c>
      <c r="G26" s="16" t="s">
        <v>4113</v>
      </c>
      <c r="I26" s="16" t="s">
        <v>4174</v>
      </c>
      <c r="Z26" s="16" t="s">
        <v>993</v>
      </c>
      <c r="AA26" s="16" t="s">
        <v>470</v>
      </c>
      <c r="AB26" s="16">
        <v>3</v>
      </c>
      <c r="AC26" s="16" t="s">
        <v>844</v>
      </c>
      <c r="AD26" s="16" t="s">
        <v>844</v>
      </c>
      <c r="AE26" s="16" t="s">
        <v>844</v>
      </c>
      <c r="AF26" s="16" t="s">
        <v>844</v>
      </c>
      <c r="AG26" s="16" t="s">
        <v>843</v>
      </c>
      <c r="AH26" s="16" t="s">
        <v>1056</v>
      </c>
      <c r="AI26" s="16" t="s">
        <v>844</v>
      </c>
      <c r="AJ26" s="16" t="s">
        <v>843</v>
      </c>
      <c r="AK26" s="16" t="s">
        <v>844</v>
      </c>
      <c r="AM26" s="16" t="s">
        <v>737</v>
      </c>
      <c r="AN26" s="16" t="s">
        <v>759</v>
      </c>
      <c r="AP26" s="16" t="s">
        <v>768</v>
      </c>
      <c r="AR26" s="16" t="s">
        <v>6907</v>
      </c>
      <c r="BB26" s="16">
        <v>3</v>
      </c>
      <c r="BC26" s="16" t="s">
        <v>7875</v>
      </c>
      <c r="BE26" s="16" t="s">
        <v>5095</v>
      </c>
      <c r="BF26" s="16" t="s">
        <v>865</v>
      </c>
      <c r="BV26" s="16" t="s">
        <v>4433</v>
      </c>
      <c r="BW26" s="16" t="s">
        <v>844</v>
      </c>
      <c r="BX26" s="16" t="s">
        <v>843</v>
      </c>
      <c r="BY26" s="16" t="s">
        <v>843</v>
      </c>
      <c r="BZ26" s="16" t="s">
        <v>843</v>
      </c>
      <c r="CA26" s="16" t="s">
        <v>843</v>
      </c>
      <c r="CB26" s="16" t="s">
        <v>843</v>
      </c>
      <c r="CC26" s="16" t="s">
        <v>843</v>
      </c>
      <c r="CD26" s="16" t="s">
        <v>843</v>
      </c>
      <c r="CE26" s="16" t="s">
        <v>843</v>
      </c>
      <c r="CF26" s="16" t="s">
        <v>843</v>
      </c>
      <c r="CG26" s="16" t="s">
        <v>843</v>
      </c>
      <c r="CH26" s="16" t="s">
        <v>843</v>
      </c>
      <c r="CI26" s="16" t="s">
        <v>843</v>
      </c>
      <c r="CJ26" s="16" t="s">
        <v>843</v>
      </c>
      <c r="CK26" s="16" t="s">
        <v>843</v>
      </c>
      <c r="CP26" s="16" t="s">
        <v>865</v>
      </c>
      <c r="DX26" s="16" t="s">
        <v>7842</v>
      </c>
      <c r="DY26" s="16" t="s">
        <v>867</v>
      </c>
      <c r="GC26" s="16" t="s">
        <v>5372</v>
      </c>
      <c r="GF26" s="16" t="s">
        <v>867</v>
      </c>
      <c r="GG26" s="16" t="s">
        <v>867</v>
      </c>
      <c r="GV26" s="16" t="s">
        <v>5443</v>
      </c>
      <c r="GW26" s="16" t="s">
        <v>843</v>
      </c>
      <c r="GX26" s="16" t="s">
        <v>844</v>
      </c>
      <c r="GY26" s="16" t="s">
        <v>843</v>
      </c>
      <c r="GZ26" s="16" t="s">
        <v>843</v>
      </c>
      <c r="HA26" s="16" t="s">
        <v>843</v>
      </c>
      <c r="HB26" s="16" t="s">
        <v>843</v>
      </c>
      <c r="HC26" s="16" t="s">
        <v>843</v>
      </c>
      <c r="HD26" s="16" t="s">
        <v>843</v>
      </c>
      <c r="HE26" s="16" t="s">
        <v>843</v>
      </c>
      <c r="HF26" s="16" t="s">
        <v>843</v>
      </c>
      <c r="HH26" s="16" t="s">
        <v>5456</v>
      </c>
      <c r="HK26" s="16" t="s">
        <v>865</v>
      </c>
      <c r="HM26" s="16" t="s">
        <v>865</v>
      </c>
      <c r="HZ26" s="16" t="s">
        <v>7944</v>
      </c>
      <c r="KE26" s="16" t="s">
        <v>5582</v>
      </c>
      <c r="KG26" s="16" t="s">
        <v>7015</v>
      </c>
      <c r="KH26" s="16" t="s">
        <v>7033</v>
      </c>
      <c r="KI26" s="16" t="s">
        <v>865</v>
      </c>
      <c r="LG26" s="16" t="s">
        <v>867</v>
      </c>
      <c r="LH26" s="16" t="s">
        <v>867</v>
      </c>
      <c r="LI26" s="16" t="s">
        <v>867</v>
      </c>
      <c r="LJ26" s="16" t="s">
        <v>867</v>
      </c>
      <c r="LK26" s="16" t="s">
        <v>867</v>
      </c>
      <c r="LL26" s="16" t="s">
        <v>5657</v>
      </c>
      <c r="LM26" s="16" t="s">
        <v>844</v>
      </c>
      <c r="LN26" s="16" t="s">
        <v>843</v>
      </c>
      <c r="LO26" s="16" t="s">
        <v>843</v>
      </c>
      <c r="LP26" s="16" t="s">
        <v>843</v>
      </c>
      <c r="LQ26" s="16" t="s">
        <v>843</v>
      </c>
      <c r="LR26" s="16" t="s">
        <v>843</v>
      </c>
      <c r="LS26" s="16" t="s">
        <v>843</v>
      </c>
      <c r="LT26" s="16" t="s">
        <v>843</v>
      </c>
      <c r="LU26" s="16" t="s">
        <v>843</v>
      </c>
      <c r="LV26" s="16" t="s">
        <v>843</v>
      </c>
      <c r="LW26" s="16" t="s">
        <v>843</v>
      </c>
      <c r="LX26" s="16" t="s">
        <v>843</v>
      </c>
      <c r="LY26" s="16" t="s">
        <v>843</v>
      </c>
      <c r="LZ26" s="16" t="s">
        <v>843</v>
      </c>
      <c r="MA26" s="16" t="s">
        <v>843</v>
      </c>
      <c r="MC26" s="16" t="s">
        <v>5694</v>
      </c>
      <c r="MD26" s="16" t="s">
        <v>844</v>
      </c>
      <c r="ME26" s="16" t="s">
        <v>843</v>
      </c>
      <c r="MF26" s="16" t="s">
        <v>843</v>
      </c>
      <c r="MG26" s="16" t="s">
        <v>843</v>
      </c>
      <c r="MH26" s="16" t="s">
        <v>843</v>
      </c>
      <c r="MI26" s="16" t="s">
        <v>843</v>
      </c>
      <c r="MJ26" s="16" t="s">
        <v>843</v>
      </c>
      <c r="MK26" s="16" t="s">
        <v>843</v>
      </c>
      <c r="ML26" s="16" t="s">
        <v>843</v>
      </c>
      <c r="MM26" s="16" t="s">
        <v>843</v>
      </c>
      <c r="MN26" s="16" t="s">
        <v>843</v>
      </c>
      <c r="MO26" s="16" t="s">
        <v>843</v>
      </c>
      <c r="MP26" s="16" t="s">
        <v>843</v>
      </c>
      <c r="MQ26" s="16" t="s">
        <v>843</v>
      </c>
      <c r="MR26" s="16" t="s">
        <v>843</v>
      </c>
      <c r="MS26" s="16" t="s">
        <v>843</v>
      </c>
      <c r="MT26" s="16" t="s">
        <v>843</v>
      </c>
      <c r="MU26" s="16" t="s">
        <v>843</v>
      </c>
      <c r="MV26" s="16" t="s">
        <v>843</v>
      </c>
      <c r="NS26" s="16" t="s">
        <v>5694</v>
      </c>
      <c r="NT26" s="16" t="s">
        <v>844</v>
      </c>
      <c r="NU26" s="16" t="s">
        <v>843</v>
      </c>
      <c r="NV26" s="16" t="s">
        <v>843</v>
      </c>
      <c r="NW26" s="16" t="s">
        <v>843</v>
      </c>
      <c r="NX26" s="16" t="s">
        <v>843</v>
      </c>
      <c r="NY26" s="16" t="s">
        <v>843</v>
      </c>
      <c r="NZ26" s="16" t="s">
        <v>843</v>
      </c>
      <c r="OA26" s="16" t="s">
        <v>843</v>
      </c>
      <c r="OB26" s="16" t="s">
        <v>843</v>
      </c>
      <c r="OC26" s="16" t="s">
        <v>843</v>
      </c>
      <c r="OD26" s="16" t="s">
        <v>843</v>
      </c>
      <c r="OE26" s="16" t="s">
        <v>843</v>
      </c>
      <c r="OF26" s="16" t="s">
        <v>843</v>
      </c>
      <c r="OG26" s="16" t="s">
        <v>843</v>
      </c>
      <c r="OH26" s="16" t="s">
        <v>843</v>
      </c>
      <c r="OI26" s="16" t="s">
        <v>843</v>
      </c>
      <c r="OK26" s="16" t="s">
        <v>5694</v>
      </c>
      <c r="OL26" s="16" t="s">
        <v>844</v>
      </c>
      <c r="OM26" s="16" t="s">
        <v>843</v>
      </c>
      <c r="ON26" s="16" t="s">
        <v>843</v>
      </c>
      <c r="OO26" s="16" t="s">
        <v>843</v>
      </c>
      <c r="OP26" s="16" t="s">
        <v>843</v>
      </c>
      <c r="OQ26" s="16" t="s">
        <v>843</v>
      </c>
      <c r="OR26" s="16" t="s">
        <v>843</v>
      </c>
      <c r="OS26" s="16" t="s">
        <v>843</v>
      </c>
      <c r="OT26" s="16" t="s">
        <v>843</v>
      </c>
      <c r="OU26" s="16" t="s">
        <v>843</v>
      </c>
      <c r="OV26" s="16" t="s">
        <v>843</v>
      </c>
      <c r="OW26" s="16" t="s">
        <v>843</v>
      </c>
      <c r="OX26" s="16" t="s">
        <v>843</v>
      </c>
      <c r="OY26" s="16" t="s">
        <v>843</v>
      </c>
      <c r="OZ26" s="16" t="s">
        <v>843</v>
      </c>
      <c r="PA26" s="16" t="s">
        <v>843</v>
      </c>
      <c r="PC26" s="16" t="s">
        <v>865</v>
      </c>
      <c r="PD26" s="16" t="s">
        <v>865</v>
      </c>
      <c r="PY26" s="16" t="s">
        <v>864</v>
      </c>
      <c r="QP26" s="16" t="s">
        <v>864</v>
      </c>
      <c r="QR26" s="16" t="s">
        <v>867</v>
      </c>
      <c r="QT26" s="16" t="s">
        <v>867</v>
      </c>
      <c r="QV26" s="16" t="s">
        <v>865</v>
      </c>
      <c r="QX26" s="16" t="s">
        <v>867</v>
      </c>
      <c r="QY26" s="16" t="s">
        <v>867</v>
      </c>
      <c r="RD26" s="16" t="s">
        <v>865</v>
      </c>
      <c r="RF26" s="16" t="s">
        <v>865</v>
      </c>
      <c r="RH26" s="16" t="s">
        <v>865</v>
      </c>
      <c r="RJ26" s="16" t="s">
        <v>865</v>
      </c>
      <c r="RN26" s="16" t="s">
        <v>7724</v>
      </c>
      <c r="RP26" s="16" t="s">
        <v>867</v>
      </c>
      <c r="RR26" s="16" t="s">
        <v>867</v>
      </c>
      <c r="RT26" s="16" t="s">
        <v>867</v>
      </c>
      <c r="RV26" s="16" t="s">
        <v>867</v>
      </c>
      <c r="RX26" s="16" t="s">
        <v>867</v>
      </c>
      <c r="RZ26" s="16" t="s">
        <v>867</v>
      </c>
      <c r="SQ26" s="16" t="s">
        <v>867</v>
      </c>
      <c r="SS26" s="16" t="s">
        <v>7299</v>
      </c>
      <c r="ST26" s="16" t="s">
        <v>7761</v>
      </c>
      <c r="TN26" s="16">
        <v>8000</v>
      </c>
      <c r="TO26" s="16">
        <v>6000</v>
      </c>
      <c r="TP26" s="16">
        <v>2000</v>
      </c>
      <c r="TQ26" s="16">
        <v>200</v>
      </c>
      <c r="TR26" s="16">
        <v>400</v>
      </c>
      <c r="TS26" s="16">
        <v>300</v>
      </c>
      <c r="TT26" s="16">
        <v>0</v>
      </c>
      <c r="TU26" s="16">
        <v>150</v>
      </c>
      <c r="TV26" s="16">
        <v>800</v>
      </c>
      <c r="TW26" s="16">
        <v>0</v>
      </c>
      <c r="TX26" s="16">
        <v>0</v>
      </c>
      <c r="TZ26" s="16" t="s">
        <v>7367</v>
      </c>
      <c r="UA26" s="16" t="s">
        <v>5968</v>
      </c>
      <c r="UB26" s="16">
        <v>0</v>
      </c>
      <c r="UC26" s="16" t="s">
        <v>843</v>
      </c>
      <c r="UD26" s="16" t="s">
        <v>843</v>
      </c>
      <c r="UE26" s="16" t="s">
        <v>844</v>
      </c>
      <c r="UF26" s="16" t="s">
        <v>843</v>
      </c>
      <c r="UG26" s="16" t="s">
        <v>843</v>
      </c>
      <c r="UH26" s="16" t="s">
        <v>843</v>
      </c>
      <c r="VK26" s="16" t="s">
        <v>6052</v>
      </c>
      <c r="VL26" s="16" t="s">
        <v>844</v>
      </c>
      <c r="VM26" s="16" t="s">
        <v>843</v>
      </c>
      <c r="VN26" s="16" t="s">
        <v>843</v>
      </c>
      <c r="VO26" s="16" t="s">
        <v>843</v>
      </c>
      <c r="VP26" s="16" t="s">
        <v>843</v>
      </c>
      <c r="VQ26" s="16" t="s">
        <v>843</v>
      </c>
      <c r="VR26" s="16" t="s">
        <v>843</v>
      </c>
      <c r="VS26" s="16" t="s">
        <v>843</v>
      </c>
      <c r="VT26" s="16" t="s">
        <v>843</v>
      </c>
      <c r="VW26" s="16">
        <v>400</v>
      </c>
      <c r="WO26" s="16" t="s">
        <v>6917</v>
      </c>
      <c r="XD26" s="16" t="s">
        <v>8921</v>
      </c>
      <c r="XE26" s="16" t="s">
        <v>843</v>
      </c>
      <c r="XF26" s="16" t="s">
        <v>844</v>
      </c>
      <c r="XG26" s="16" t="s">
        <v>844</v>
      </c>
      <c r="XH26" s="16" t="s">
        <v>843</v>
      </c>
      <c r="XI26" s="16" t="s">
        <v>843</v>
      </c>
      <c r="XJ26" s="16" t="s">
        <v>843</v>
      </c>
      <c r="XK26" s="16" t="s">
        <v>844</v>
      </c>
      <c r="XL26" s="16" t="s">
        <v>843</v>
      </c>
      <c r="XM26" s="16" t="s">
        <v>843</v>
      </c>
      <c r="XN26" s="16" t="s">
        <v>843</v>
      </c>
      <c r="XO26" s="16" t="s">
        <v>843</v>
      </c>
      <c r="XP26" s="16" t="s">
        <v>843</v>
      </c>
      <c r="XQ26" s="16" t="s">
        <v>843</v>
      </c>
      <c r="YF26" s="16" t="s">
        <v>865</v>
      </c>
      <c r="YN26" s="16" t="s">
        <v>7040</v>
      </c>
      <c r="YP26" s="16" t="s">
        <v>7984</v>
      </c>
      <c r="YR26" s="16" t="s">
        <v>8922</v>
      </c>
      <c r="YS26" s="16" t="s">
        <v>8813</v>
      </c>
      <c r="YT26" s="16" t="s">
        <v>8694</v>
      </c>
      <c r="YU26" s="16" t="s">
        <v>8923</v>
      </c>
      <c r="YV26" s="16" t="s">
        <v>8696</v>
      </c>
      <c r="YW26" s="16" t="s">
        <v>844</v>
      </c>
      <c r="YX26" s="16" t="s">
        <v>8696</v>
      </c>
      <c r="YY26" s="16" t="s">
        <v>8924</v>
      </c>
      <c r="YZ26" s="16" t="s">
        <v>843</v>
      </c>
      <c r="ZA26" s="16" t="s">
        <v>843</v>
      </c>
      <c r="ZB26" s="16">
        <v>17183.330000000002</v>
      </c>
      <c r="ZC26" s="16" t="s">
        <v>8925</v>
      </c>
      <c r="ZD26" s="16" t="s">
        <v>8926</v>
      </c>
      <c r="ZE26" s="16" t="s">
        <v>8862</v>
      </c>
      <c r="ZF26" s="16" t="s">
        <v>8701</v>
      </c>
      <c r="ZG26" s="16" t="s">
        <v>8701</v>
      </c>
      <c r="ZH26" s="16" t="s">
        <v>8701</v>
      </c>
      <c r="ZI26" s="16" t="s">
        <v>8724</v>
      </c>
      <c r="ZJ26" s="16" t="s">
        <v>843</v>
      </c>
      <c r="ZK26" s="16" t="s">
        <v>843</v>
      </c>
      <c r="ZL26" s="16" t="s">
        <v>8700</v>
      </c>
      <c r="ZM26" s="16" t="s">
        <v>843</v>
      </c>
      <c r="ZN26" s="16" t="s">
        <v>8755</v>
      </c>
      <c r="ZO26" s="16" t="s">
        <v>487</v>
      </c>
      <c r="ZP26" s="16" t="s">
        <v>487</v>
      </c>
      <c r="ZQ26" s="16" t="s">
        <v>487</v>
      </c>
      <c r="ZR26" s="16" t="s">
        <v>486</v>
      </c>
      <c r="ZS26" s="16" t="s">
        <v>844</v>
      </c>
      <c r="ZT26" s="16" t="s">
        <v>8705</v>
      </c>
      <c r="ZU26" s="16" t="s">
        <v>8706</v>
      </c>
      <c r="ZV26" s="16" t="s">
        <v>487</v>
      </c>
      <c r="ZW26" s="16" t="s">
        <v>1056</v>
      </c>
      <c r="ZX26" s="16" t="s">
        <v>844</v>
      </c>
      <c r="ZY26" s="16" t="s">
        <v>1056</v>
      </c>
      <c r="ZZ26" s="16" t="s">
        <v>844</v>
      </c>
      <c r="AAA26" s="16" t="s">
        <v>843</v>
      </c>
      <c r="AAB26" s="16" t="s">
        <v>843</v>
      </c>
      <c r="AAC26" s="16">
        <v>0</v>
      </c>
      <c r="AAD26" s="16" t="s">
        <v>844</v>
      </c>
      <c r="AAE26" s="16" t="s">
        <v>843</v>
      </c>
      <c r="AAF26" s="16" t="s">
        <v>843</v>
      </c>
      <c r="AAG26" s="16" t="s">
        <v>843</v>
      </c>
      <c r="AAH26" s="16" t="s">
        <v>843</v>
      </c>
      <c r="AAI26" s="16" t="s">
        <v>1056</v>
      </c>
      <c r="AAJ26" s="16" t="s">
        <v>615</v>
      </c>
      <c r="AAK26" s="16" t="s">
        <v>633</v>
      </c>
      <c r="AAL26" s="16" t="s">
        <v>904</v>
      </c>
      <c r="AAM26" s="16" t="s">
        <v>663</v>
      </c>
      <c r="AAN26" s="16" t="s">
        <v>8707</v>
      </c>
      <c r="AAO26" s="16" t="s">
        <v>1018</v>
      </c>
      <c r="AAP26" s="16" t="s">
        <v>8708</v>
      </c>
      <c r="AAR26" s="16" t="s">
        <v>8927</v>
      </c>
      <c r="AAS26" s="16">
        <v>187.79</v>
      </c>
      <c r="AAT26" s="16" t="s">
        <v>782</v>
      </c>
      <c r="AAU26" s="16" t="s">
        <v>782</v>
      </c>
      <c r="AAV26" s="16" t="s">
        <v>782</v>
      </c>
      <c r="AAW26" s="16" t="s">
        <v>782</v>
      </c>
      <c r="AAX26" s="16" t="s">
        <v>843</v>
      </c>
      <c r="AAY26" s="16" t="s">
        <v>8710</v>
      </c>
      <c r="AAZ26" s="16" t="s">
        <v>782</v>
      </c>
      <c r="ABA26" s="16" t="s">
        <v>782</v>
      </c>
      <c r="ABB26" s="16" t="s">
        <v>782</v>
      </c>
      <c r="ABD26" s="16" t="s">
        <v>782</v>
      </c>
      <c r="ABE26" s="16" t="s">
        <v>783</v>
      </c>
      <c r="ABF26" s="16" t="s">
        <v>782</v>
      </c>
      <c r="ABG26" s="16" t="s">
        <v>782</v>
      </c>
      <c r="ABH26" s="16" t="s">
        <v>782</v>
      </c>
      <c r="ABI26" s="16" t="s">
        <v>782</v>
      </c>
      <c r="ABJ26" s="16" t="s">
        <v>782</v>
      </c>
      <c r="ABK26" s="16" t="s">
        <v>782</v>
      </c>
      <c r="ABL26" s="16" t="s">
        <v>844</v>
      </c>
      <c r="ABM26" s="16" t="s">
        <v>844</v>
      </c>
      <c r="ABN26" s="16" t="s">
        <v>1034</v>
      </c>
      <c r="ABO26" s="16" t="s">
        <v>486</v>
      </c>
      <c r="ABP26" s="16" t="s">
        <v>972</v>
      </c>
      <c r="ABQ26" s="16" t="s">
        <v>4324</v>
      </c>
      <c r="ABR26" s="16" t="s">
        <v>470</v>
      </c>
      <c r="ABS26" s="16" t="s">
        <v>451</v>
      </c>
      <c r="ABT26" s="16" t="s">
        <v>8732</v>
      </c>
      <c r="ABU26" s="16" t="s">
        <v>844</v>
      </c>
      <c r="ABV26" s="16" t="s">
        <v>487</v>
      </c>
      <c r="ABW26" s="16" t="s">
        <v>486</v>
      </c>
      <c r="ABX26" s="16" t="s">
        <v>892</v>
      </c>
      <c r="ABY26" s="16" t="s">
        <v>486</v>
      </c>
      <c r="ABZ26" s="16" t="s">
        <v>486</v>
      </c>
      <c r="ACA26" s="16" t="s">
        <v>759</v>
      </c>
      <c r="ACB26" s="16" t="s">
        <v>768</v>
      </c>
      <c r="ACC26" s="16" t="s">
        <v>737</v>
      </c>
      <c r="ACD26" s="16" t="s">
        <v>486</v>
      </c>
      <c r="ACE26" s="16" t="s">
        <v>486</v>
      </c>
      <c r="ACF26" s="16" t="s">
        <v>13400</v>
      </c>
      <c r="ACG26" s="16" t="s">
        <v>1014</v>
      </c>
      <c r="ACH26" s="16" t="s">
        <v>1009</v>
      </c>
      <c r="ACI26" s="16" t="s">
        <v>462</v>
      </c>
      <c r="ACJ26" s="16">
        <v>1.1910000000000001</v>
      </c>
      <c r="ACK26" s="16" t="s">
        <v>478</v>
      </c>
      <c r="ACL26" s="16" t="s">
        <v>740</v>
      </c>
      <c r="ACM26" s="16" t="s">
        <v>1189</v>
      </c>
      <c r="ACN26" s="16" t="s">
        <v>1169</v>
      </c>
      <c r="ACO26" s="16" t="s">
        <v>1856</v>
      </c>
      <c r="ACQ26" s="16" t="s">
        <v>1202</v>
      </c>
      <c r="ACR26" s="16" t="s">
        <v>1645</v>
      </c>
      <c r="ACS26" s="16" t="s">
        <v>680</v>
      </c>
      <c r="ACT26" s="16" t="s">
        <v>1522</v>
      </c>
      <c r="ACU26" s="16" t="s">
        <v>833</v>
      </c>
      <c r="ACV26" s="16" t="s">
        <v>8711</v>
      </c>
      <c r="ACW26" s="16" t="s">
        <v>451</v>
      </c>
      <c r="ACX26" s="16" t="s">
        <v>1914</v>
      </c>
      <c r="ACY26" s="16" t="s">
        <v>1948</v>
      </c>
      <c r="ACZ26" s="16">
        <v>1</v>
      </c>
      <c r="ADA26" s="16">
        <v>1</v>
      </c>
      <c r="ADB26" s="16">
        <v>1</v>
      </c>
      <c r="ADC26" s="16">
        <v>1</v>
      </c>
      <c r="ADD26" s="16">
        <v>1</v>
      </c>
      <c r="ADE26" s="16" t="s">
        <v>8712</v>
      </c>
      <c r="ADF26" s="16">
        <v>0</v>
      </c>
      <c r="ADG26" s="16" t="s">
        <v>486</v>
      </c>
      <c r="ADH26" s="16">
        <v>3</v>
      </c>
      <c r="ADJ26" s="16" t="s">
        <v>1745</v>
      </c>
      <c r="ADK26" s="16" t="s">
        <v>1750</v>
      </c>
      <c r="ADL26" s="16" t="s">
        <v>1762</v>
      </c>
      <c r="ADM26" s="16" t="s">
        <v>13195</v>
      </c>
      <c r="ADN26" s="16" t="s">
        <v>13196</v>
      </c>
      <c r="ADO26" s="16" t="s">
        <v>1766</v>
      </c>
      <c r="ADP26" s="16" t="s">
        <v>13196</v>
      </c>
      <c r="ADQ26" s="16" t="s">
        <v>1751</v>
      </c>
      <c r="ADR26" s="16" t="s">
        <v>13194</v>
      </c>
      <c r="ADS26" s="16" t="s">
        <v>13194</v>
      </c>
      <c r="ADV26" s="16" t="s">
        <v>13195</v>
      </c>
      <c r="ADY26" s="16" t="s">
        <v>1060</v>
      </c>
      <c r="AEB26" s="16">
        <v>17183.333333333299</v>
      </c>
      <c r="AEC26" s="16" t="s">
        <v>1058</v>
      </c>
      <c r="AED26" s="16">
        <v>62.6</v>
      </c>
      <c r="AEE26" s="16" t="s">
        <v>952</v>
      </c>
      <c r="AEH26" s="16">
        <v>400</v>
      </c>
      <c r="AEI26" s="16">
        <v>2666.67</v>
      </c>
      <c r="AEJ26" s="16">
        <v>2000</v>
      </c>
      <c r="AEK26" s="16">
        <v>666.67</v>
      </c>
      <c r="AEL26" s="16">
        <v>66.67</v>
      </c>
      <c r="AEM26" s="16">
        <v>266.67</v>
      </c>
      <c r="AEN26" s="16">
        <v>133.33000000000001</v>
      </c>
      <c r="AEO26" s="16">
        <v>100</v>
      </c>
      <c r="AEP26" s="16">
        <v>50</v>
      </c>
    </row>
    <row r="27" spans="1:823" x14ac:dyDescent="0.25">
      <c r="A27" s="30">
        <v>45804</v>
      </c>
      <c r="B27" s="16" t="s">
        <v>8928</v>
      </c>
      <c r="C27" s="16" t="s">
        <v>867</v>
      </c>
      <c r="D27" s="16" t="s">
        <v>867</v>
      </c>
      <c r="E27" s="16">
        <v>32</v>
      </c>
      <c r="F27" s="16" t="s">
        <v>8153</v>
      </c>
      <c r="G27" s="16" t="s">
        <v>4113</v>
      </c>
      <c r="I27" s="16" t="s">
        <v>4148</v>
      </c>
      <c r="Z27" s="16" t="s">
        <v>997</v>
      </c>
      <c r="AA27" s="16" t="s">
        <v>470</v>
      </c>
      <c r="AB27" s="16">
        <v>2</v>
      </c>
      <c r="AC27" s="16" t="s">
        <v>844</v>
      </c>
      <c r="AD27" s="16" t="s">
        <v>844</v>
      </c>
      <c r="AE27" s="16" t="s">
        <v>843</v>
      </c>
      <c r="AF27" s="16" t="s">
        <v>844</v>
      </c>
      <c r="AG27" s="16" t="s">
        <v>843</v>
      </c>
      <c r="AH27" s="16" t="s">
        <v>1056</v>
      </c>
      <c r="AI27" s="16" t="s">
        <v>843</v>
      </c>
      <c r="AJ27" s="16" t="s">
        <v>843</v>
      </c>
      <c r="AK27" s="16" t="s">
        <v>844</v>
      </c>
      <c r="AM27" s="16" t="s">
        <v>737</v>
      </c>
      <c r="AN27" s="16" t="s">
        <v>759</v>
      </c>
      <c r="AP27" s="16" t="s">
        <v>768</v>
      </c>
      <c r="AR27" s="16" t="s">
        <v>6910</v>
      </c>
      <c r="BB27" s="16">
        <v>1</v>
      </c>
      <c r="BC27" s="16" t="s">
        <v>7878</v>
      </c>
      <c r="BE27" s="16" t="s">
        <v>5098</v>
      </c>
      <c r="BV27" s="16" t="s">
        <v>4433</v>
      </c>
      <c r="BW27" s="16" t="s">
        <v>844</v>
      </c>
      <c r="BX27" s="16" t="s">
        <v>843</v>
      </c>
      <c r="BY27" s="16" t="s">
        <v>843</v>
      </c>
      <c r="BZ27" s="16" t="s">
        <v>843</v>
      </c>
      <c r="CA27" s="16" t="s">
        <v>843</v>
      </c>
      <c r="CB27" s="16" t="s">
        <v>843</v>
      </c>
      <c r="CC27" s="16" t="s">
        <v>843</v>
      </c>
      <c r="CD27" s="16" t="s">
        <v>843</v>
      </c>
      <c r="CE27" s="16" t="s">
        <v>843</v>
      </c>
      <c r="CF27" s="16" t="s">
        <v>843</v>
      </c>
      <c r="CG27" s="16" t="s">
        <v>843</v>
      </c>
      <c r="CH27" s="16" t="s">
        <v>843</v>
      </c>
      <c r="CI27" s="16" t="s">
        <v>843</v>
      </c>
      <c r="CJ27" s="16" t="s">
        <v>843</v>
      </c>
      <c r="CK27" s="16" t="s">
        <v>843</v>
      </c>
      <c r="CP27" s="16" t="s">
        <v>867</v>
      </c>
      <c r="CQ27" s="16" t="s">
        <v>5191</v>
      </c>
      <c r="CR27" s="16" t="s">
        <v>844</v>
      </c>
      <c r="CS27" s="16" t="s">
        <v>843</v>
      </c>
      <c r="CT27" s="16" t="s">
        <v>843</v>
      </c>
      <c r="CU27" s="16" t="s">
        <v>843</v>
      </c>
      <c r="CV27" s="16" t="s">
        <v>843</v>
      </c>
      <c r="CW27" s="16" t="s">
        <v>843</v>
      </c>
      <c r="CX27" s="16" t="s">
        <v>843</v>
      </c>
      <c r="CY27" s="16" t="s">
        <v>843</v>
      </c>
      <c r="CZ27" s="16" t="s">
        <v>843</v>
      </c>
      <c r="DA27" s="16" t="s">
        <v>5184</v>
      </c>
      <c r="DX27" s="16" t="s">
        <v>867</v>
      </c>
      <c r="DY27" s="16" t="s">
        <v>867</v>
      </c>
      <c r="GC27" s="16" t="s">
        <v>5333</v>
      </c>
      <c r="GF27" s="16" t="s">
        <v>867</v>
      </c>
      <c r="GG27" s="16" t="s">
        <v>867</v>
      </c>
      <c r="GV27" s="16" t="s">
        <v>8929</v>
      </c>
      <c r="GW27" s="16" t="s">
        <v>844</v>
      </c>
      <c r="GX27" s="16" t="s">
        <v>844</v>
      </c>
      <c r="GY27" s="16" t="s">
        <v>843</v>
      </c>
      <c r="GZ27" s="16" t="s">
        <v>843</v>
      </c>
      <c r="HA27" s="16" t="s">
        <v>843</v>
      </c>
      <c r="HB27" s="16" t="s">
        <v>843</v>
      </c>
      <c r="HC27" s="16" t="s">
        <v>843</v>
      </c>
      <c r="HD27" s="16" t="s">
        <v>843</v>
      </c>
      <c r="HE27" s="16" t="s">
        <v>843</v>
      </c>
      <c r="HF27" s="16" t="s">
        <v>843</v>
      </c>
      <c r="HH27" s="16" t="s">
        <v>5456</v>
      </c>
      <c r="HK27" s="16" t="s">
        <v>865</v>
      </c>
      <c r="HM27" s="16" t="s">
        <v>865</v>
      </c>
      <c r="HZ27" s="16" t="s">
        <v>7944</v>
      </c>
      <c r="KE27" s="16" t="s">
        <v>5585</v>
      </c>
      <c r="KG27" s="16" t="s">
        <v>7018</v>
      </c>
      <c r="KH27" s="16" t="s">
        <v>7033</v>
      </c>
      <c r="KI27" s="16" t="s">
        <v>865</v>
      </c>
      <c r="LG27" s="16" t="s">
        <v>867</v>
      </c>
      <c r="LH27" s="16" t="s">
        <v>867</v>
      </c>
      <c r="LI27" s="16" t="s">
        <v>867</v>
      </c>
      <c r="LJ27" s="16" t="s">
        <v>867</v>
      </c>
      <c r="LK27" s="16" t="s">
        <v>867</v>
      </c>
      <c r="LL27" s="16" t="s">
        <v>5690</v>
      </c>
      <c r="LM27" s="16" t="s">
        <v>843</v>
      </c>
      <c r="LN27" s="16" t="s">
        <v>843</v>
      </c>
      <c r="LO27" s="16" t="s">
        <v>843</v>
      </c>
      <c r="LP27" s="16" t="s">
        <v>843</v>
      </c>
      <c r="LQ27" s="16" t="s">
        <v>843</v>
      </c>
      <c r="LR27" s="16" t="s">
        <v>843</v>
      </c>
      <c r="LS27" s="16" t="s">
        <v>843</v>
      </c>
      <c r="LT27" s="16" t="s">
        <v>843</v>
      </c>
      <c r="LU27" s="16" t="s">
        <v>843</v>
      </c>
      <c r="LV27" s="16" t="s">
        <v>843</v>
      </c>
      <c r="LW27" s="16" t="s">
        <v>843</v>
      </c>
      <c r="LX27" s="16" t="s">
        <v>844</v>
      </c>
      <c r="LY27" s="16" t="s">
        <v>843</v>
      </c>
      <c r="LZ27" s="16" t="s">
        <v>843</v>
      </c>
      <c r="MA27" s="16" t="s">
        <v>843</v>
      </c>
      <c r="MC27" s="16" t="s">
        <v>5694</v>
      </c>
      <c r="MD27" s="16" t="s">
        <v>844</v>
      </c>
      <c r="ME27" s="16" t="s">
        <v>843</v>
      </c>
      <c r="MF27" s="16" t="s">
        <v>843</v>
      </c>
      <c r="MG27" s="16" t="s">
        <v>843</v>
      </c>
      <c r="MH27" s="16" t="s">
        <v>843</v>
      </c>
      <c r="MI27" s="16" t="s">
        <v>843</v>
      </c>
      <c r="MJ27" s="16" t="s">
        <v>843</v>
      </c>
      <c r="MK27" s="16" t="s">
        <v>843</v>
      </c>
      <c r="ML27" s="16" t="s">
        <v>843</v>
      </c>
      <c r="MM27" s="16" t="s">
        <v>843</v>
      </c>
      <c r="MN27" s="16" t="s">
        <v>843</v>
      </c>
      <c r="MO27" s="16" t="s">
        <v>843</v>
      </c>
      <c r="MP27" s="16" t="s">
        <v>843</v>
      </c>
      <c r="MQ27" s="16" t="s">
        <v>843</v>
      </c>
      <c r="MR27" s="16" t="s">
        <v>843</v>
      </c>
      <c r="MS27" s="16" t="s">
        <v>843</v>
      </c>
      <c r="MT27" s="16" t="s">
        <v>843</v>
      </c>
      <c r="MU27" s="16" t="s">
        <v>843</v>
      </c>
      <c r="MV27" s="16" t="s">
        <v>843</v>
      </c>
      <c r="OK27" s="16" t="s">
        <v>5694</v>
      </c>
      <c r="OL27" s="16" t="s">
        <v>844</v>
      </c>
      <c r="OM27" s="16" t="s">
        <v>843</v>
      </c>
      <c r="ON27" s="16" t="s">
        <v>843</v>
      </c>
      <c r="OO27" s="16" t="s">
        <v>843</v>
      </c>
      <c r="OP27" s="16" t="s">
        <v>843</v>
      </c>
      <c r="OQ27" s="16" t="s">
        <v>843</v>
      </c>
      <c r="OR27" s="16" t="s">
        <v>843</v>
      </c>
      <c r="OS27" s="16" t="s">
        <v>843</v>
      </c>
      <c r="OT27" s="16" t="s">
        <v>843</v>
      </c>
      <c r="OU27" s="16" t="s">
        <v>843</v>
      </c>
      <c r="OV27" s="16" t="s">
        <v>843</v>
      </c>
      <c r="OW27" s="16" t="s">
        <v>843</v>
      </c>
      <c r="OX27" s="16" t="s">
        <v>843</v>
      </c>
      <c r="OY27" s="16" t="s">
        <v>843</v>
      </c>
      <c r="OZ27" s="16" t="s">
        <v>843</v>
      </c>
      <c r="PA27" s="16" t="s">
        <v>843</v>
      </c>
      <c r="PC27" s="16" t="s">
        <v>865</v>
      </c>
      <c r="PD27" s="16" t="s">
        <v>865</v>
      </c>
      <c r="PY27" s="16" t="s">
        <v>865</v>
      </c>
      <c r="QP27" s="16" t="s">
        <v>865</v>
      </c>
      <c r="QR27" s="16" t="s">
        <v>867</v>
      </c>
      <c r="QT27" s="16" t="s">
        <v>867</v>
      </c>
      <c r="QV27" s="16" t="s">
        <v>865</v>
      </c>
      <c r="QX27" s="16" t="s">
        <v>867</v>
      </c>
      <c r="QY27" s="16" t="s">
        <v>867</v>
      </c>
      <c r="RD27" s="16" t="s">
        <v>865</v>
      </c>
      <c r="RF27" s="16" t="s">
        <v>865</v>
      </c>
      <c r="RH27" s="16" t="s">
        <v>865</v>
      </c>
      <c r="RJ27" s="16" t="s">
        <v>865</v>
      </c>
      <c r="RN27" s="16" t="s">
        <v>7724</v>
      </c>
      <c r="RP27" s="16" t="s">
        <v>867</v>
      </c>
      <c r="RR27" s="16" t="s">
        <v>867</v>
      </c>
      <c r="RT27" s="16" t="s">
        <v>867</v>
      </c>
      <c r="RV27" s="16" t="s">
        <v>7724</v>
      </c>
      <c r="RX27" s="16" t="s">
        <v>7724</v>
      </c>
      <c r="RZ27" s="16" t="s">
        <v>7724</v>
      </c>
      <c r="SQ27" s="16" t="s">
        <v>865</v>
      </c>
      <c r="SS27" s="16" t="s">
        <v>7299</v>
      </c>
      <c r="ST27" s="16" t="s">
        <v>7764</v>
      </c>
      <c r="TN27" s="16">
        <v>2000</v>
      </c>
      <c r="TO27" s="16">
        <v>5500</v>
      </c>
      <c r="TP27" s="16">
        <v>900</v>
      </c>
      <c r="TQ27" s="16">
        <v>1000</v>
      </c>
      <c r="TR27" s="16">
        <v>500</v>
      </c>
      <c r="TS27" s="16">
        <v>100</v>
      </c>
      <c r="TT27" s="16">
        <v>0</v>
      </c>
      <c r="TU27" s="16">
        <v>200</v>
      </c>
      <c r="TV27" s="16">
        <v>6000</v>
      </c>
      <c r="TW27" s="16">
        <v>0</v>
      </c>
      <c r="TX27" s="16">
        <v>500</v>
      </c>
      <c r="TZ27" s="16" t="s">
        <v>7367</v>
      </c>
      <c r="UA27" s="16" t="s">
        <v>5971</v>
      </c>
      <c r="UB27" s="16">
        <v>0</v>
      </c>
      <c r="UC27" s="16" t="s">
        <v>843</v>
      </c>
      <c r="UD27" s="16" t="s">
        <v>843</v>
      </c>
      <c r="UE27" s="16" t="s">
        <v>843</v>
      </c>
      <c r="UF27" s="16" t="s">
        <v>844</v>
      </c>
      <c r="UG27" s="16" t="s">
        <v>843</v>
      </c>
      <c r="UH27" s="16" t="s">
        <v>843</v>
      </c>
      <c r="VX27" s="16" t="s">
        <v>4216</v>
      </c>
      <c r="VY27" s="16" t="s">
        <v>843</v>
      </c>
      <c r="VZ27" s="16" t="s">
        <v>843</v>
      </c>
      <c r="WA27" s="16" t="s">
        <v>843</v>
      </c>
      <c r="WB27" s="16" t="s">
        <v>843</v>
      </c>
      <c r="WC27" s="16" t="s">
        <v>843</v>
      </c>
      <c r="WD27" s="16" t="s">
        <v>843</v>
      </c>
      <c r="WE27" s="16" t="s">
        <v>843</v>
      </c>
      <c r="WF27" s="16" t="s">
        <v>844</v>
      </c>
      <c r="WO27" s="16" t="s">
        <v>6920</v>
      </c>
      <c r="XD27" s="16" t="s">
        <v>6988</v>
      </c>
      <c r="XE27" s="16" t="s">
        <v>843</v>
      </c>
      <c r="XF27" s="16" t="s">
        <v>843</v>
      </c>
      <c r="XG27" s="16" t="s">
        <v>843</v>
      </c>
      <c r="XH27" s="16" t="s">
        <v>843</v>
      </c>
      <c r="XI27" s="16" t="s">
        <v>843</v>
      </c>
      <c r="XJ27" s="16" t="s">
        <v>843</v>
      </c>
      <c r="XK27" s="16" t="s">
        <v>844</v>
      </c>
      <c r="XL27" s="16" t="s">
        <v>843</v>
      </c>
      <c r="XM27" s="16" t="s">
        <v>843</v>
      </c>
      <c r="XN27" s="16" t="s">
        <v>843</v>
      </c>
      <c r="XO27" s="16" t="s">
        <v>843</v>
      </c>
      <c r="XP27" s="16" t="s">
        <v>843</v>
      </c>
      <c r="XQ27" s="16" t="s">
        <v>843</v>
      </c>
      <c r="YF27" s="16" t="s">
        <v>865</v>
      </c>
      <c r="YN27" s="16" t="s">
        <v>7040</v>
      </c>
      <c r="YP27" s="16" t="s">
        <v>7978</v>
      </c>
      <c r="YR27" s="16" t="s">
        <v>8930</v>
      </c>
      <c r="YS27" s="16" t="s">
        <v>8931</v>
      </c>
      <c r="YT27" s="16" t="s">
        <v>8694</v>
      </c>
      <c r="YU27" s="16" t="s">
        <v>8932</v>
      </c>
      <c r="YV27" s="16" t="s">
        <v>8696</v>
      </c>
      <c r="YW27" s="16" t="s">
        <v>844</v>
      </c>
      <c r="YX27" s="16" t="s">
        <v>8696</v>
      </c>
      <c r="YY27" s="16" t="s">
        <v>8787</v>
      </c>
      <c r="YZ27" s="16" t="s">
        <v>843</v>
      </c>
      <c r="ZA27" s="16" t="s">
        <v>8933</v>
      </c>
      <c r="ZB27" s="16">
        <v>11241.67</v>
      </c>
      <c r="ZC27" s="16" t="s">
        <v>8804</v>
      </c>
      <c r="ZD27" s="16" t="s">
        <v>8934</v>
      </c>
      <c r="ZE27" s="16" t="s">
        <v>8748</v>
      </c>
      <c r="ZF27" s="16" t="s">
        <v>8804</v>
      </c>
      <c r="ZG27" s="16" t="s">
        <v>8699</v>
      </c>
      <c r="ZH27" s="16" t="s">
        <v>8700</v>
      </c>
      <c r="ZI27" s="16" t="s">
        <v>8754</v>
      </c>
      <c r="ZJ27" s="16" t="s">
        <v>843</v>
      </c>
      <c r="ZK27" s="16" t="s">
        <v>843</v>
      </c>
      <c r="ZL27" s="16" t="s">
        <v>8701</v>
      </c>
      <c r="ZM27" s="16" t="s">
        <v>843</v>
      </c>
      <c r="ZN27" s="16" t="s">
        <v>8703</v>
      </c>
      <c r="ZO27" s="16" t="s">
        <v>487</v>
      </c>
      <c r="ZP27" s="16" t="s">
        <v>487</v>
      </c>
      <c r="ZQ27" s="16" t="s">
        <v>486</v>
      </c>
      <c r="ZR27" s="16" t="s">
        <v>486</v>
      </c>
      <c r="ZS27" s="16" t="s">
        <v>1056</v>
      </c>
      <c r="ZT27" s="16" t="s">
        <v>8705</v>
      </c>
      <c r="ZU27" s="16" t="s">
        <v>8706</v>
      </c>
      <c r="ZV27" s="16" t="s">
        <v>487</v>
      </c>
      <c r="ZW27" s="16" t="s">
        <v>844</v>
      </c>
      <c r="ZX27" s="16" t="s">
        <v>844</v>
      </c>
      <c r="ZY27" s="16" t="s">
        <v>1056</v>
      </c>
      <c r="ZZ27" s="16" t="s">
        <v>843</v>
      </c>
      <c r="AAA27" s="16" t="s">
        <v>843</v>
      </c>
      <c r="AAB27" s="16" t="s">
        <v>843</v>
      </c>
      <c r="AAC27" s="16">
        <v>0</v>
      </c>
      <c r="AAD27" s="16" t="s">
        <v>844</v>
      </c>
      <c r="AAE27" s="16" t="s">
        <v>843</v>
      </c>
      <c r="AAF27" s="16" t="s">
        <v>843</v>
      </c>
      <c r="AAG27" s="16" t="s">
        <v>843</v>
      </c>
      <c r="AAH27" s="16" t="s">
        <v>843</v>
      </c>
      <c r="AAI27" s="16" t="s">
        <v>844</v>
      </c>
      <c r="AAJ27" s="16" t="s">
        <v>615</v>
      </c>
      <c r="AAK27" s="16" t="s">
        <v>633</v>
      </c>
      <c r="AAL27" s="16" t="s">
        <v>904</v>
      </c>
      <c r="AAM27" s="16" t="s">
        <v>663</v>
      </c>
      <c r="AAN27" s="16" t="s">
        <v>8707</v>
      </c>
      <c r="AAO27" s="16" t="s">
        <v>1018</v>
      </c>
      <c r="AAP27" s="16" t="s">
        <v>8708</v>
      </c>
      <c r="AAT27" s="16" t="s">
        <v>782</v>
      </c>
      <c r="AAU27" s="16" t="s">
        <v>782</v>
      </c>
      <c r="AAV27" s="16" t="s">
        <v>782</v>
      </c>
      <c r="AAW27" s="16" t="s">
        <v>782</v>
      </c>
      <c r="AAX27" s="16" t="s">
        <v>843</v>
      </c>
      <c r="AAY27" s="16" t="s">
        <v>8710</v>
      </c>
      <c r="AAZ27" s="16" t="s">
        <v>782</v>
      </c>
      <c r="ABA27" s="16" t="s">
        <v>782</v>
      </c>
      <c r="ABB27" s="16" t="s">
        <v>782</v>
      </c>
      <c r="ABC27" s="16" t="s">
        <v>783</v>
      </c>
      <c r="ABD27" s="16" t="s">
        <v>782</v>
      </c>
      <c r="ABE27" s="16" t="s">
        <v>783</v>
      </c>
      <c r="ABF27" s="16" t="s">
        <v>782</v>
      </c>
      <c r="ABG27" s="16" t="s">
        <v>782</v>
      </c>
      <c r="ABH27" s="16" t="s">
        <v>782</v>
      </c>
      <c r="ABI27" s="16" t="s">
        <v>782</v>
      </c>
      <c r="ABJ27" s="16" t="s">
        <v>782</v>
      </c>
      <c r="ABK27" s="16" t="s">
        <v>782</v>
      </c>
      <c r="ABL27" s="16" t="s">
        <v>1056</v>
      </c>
      <c r="ABM27" s="16" t="s">
        <v>843</v>
      </c>
      <c r="ABN27" s="16" t="s">
        <v>1034</v>
      </c>
      <c r="ABP27" s="16" t="s">
        <v>972</v>
      </c>
      <c r="ABQ27" s="16" t="s">
        <v>4300</v>
      </c>
      <c r="ABR27" s="16" t="s">
        <v>470</v>
      </c>
      <c r="ABS27" s="16" t="s">
        <v>445</v>
      </c>
      <c r="ABT27" s="16" t="s">
        <v>1056</v>
      </c>
      <c r="ABU27" s="16" t="s">
        <v>844</v>
      </c>
      <c r="ABV27" s="16" t="s">
        <v>487</v>
      </c>
      <c r="ABW27" s="16" t="s">
        <v>486</v>
      </c>
      <c r="ABX27" s="16" t="s">
        <v>892</v>
      </c>
      <c r="ABY27" s="16" t="s">
        <v>486</v>
      </c>
      <c r="ABZ27" s="16" t="s">
        <v>486</v>
      </c>
      <c r="ACA27" s="16" t="s">
        <v>759</v>
      </c>
      <c r="ACB27" s="16" t="s">
        <v>768</v>
      </c>
      <c r="ACC27" s="16" t="s">
        <v>737</v>
      </c>
      <c r="ACD27" s="16" t="s">
        <v>487</v>
      </c>
      <c r="ACE27" s="16" t="s">
        <v>487</v>
      </c>
      <c r="ACG27" s="16" t="s">
        <v>1014</v>
      </c>
      <c r="ACH27" s="16" t="s">
        <v>1009</v>
      </c>
      <c r="ACI27" s="16" t="s">
        <v>462</v>
      </c>
      <c r="ACJ27" s="16">
        <v>1.1910000000000001</v>
      </c>
      <c r="ACK27" s="16" t="s">
        <v>478</v>
      </c>
      <c r="ACL27" s="16" t="s">
        <v>740</v>
      </c>
      <c r="ACM27" s="16" t="s">
        <v>1188</v>
      </c>
      <c r="ACN27" s="16" t="s">
        <v>1169</v>
      </c>
      <c r="ACO27" s="16" t="s">
        <v>1856</v>
      </c>
      <c r="ACQ27" s="16" t="s">
        <v>1202</v>
      </c>
      <c r="ACR27" s="16" t="s">
        <v>1645</v>
      </c>
      <c r="ACS27" s="16" t="s">
        <v>680</v>
      </c>
      <c r="ACT27" s="16" t="s">
        <v>1522</v>
      </c>
      <c r="ACU27" s="16" t="s">
        <v>833</v>
      </c>
      <c r="ACV27" s="16" t="s">
        <v>8711</v>
      </c>
      <c r="ACW27" s="16" t="s">
        <v>445</v>
      </c>
      <c r="ACX27" s="16" t="s">
        <v>1914</v>
      </c>
      <c r="ACY27" s="16" t="s">
        <v>1947</v>
      </c>
      <c r="ACZ27" s="16">
        <v>1</v>
      </c>
      <c r="ADA27" s="16">
        <v>1</v>
      </c>
      <c r="ADB27" s="16">
        <v>1</v>
      </c>
      <c r="ADC27" s="16">
        <v>1</v>
      </c>
      <c r="ADD27" s="16">
        <v>1</v>
      </c>
      <c r="ADE27" s="16" t="s">
        <v>8712</v>
      </c>
      <c r="ADF27" s="16">
        <v>0</v>
      </c>
      <c r="ADG27" s="16" t="s">
        <v>486</v>
      </c>
      <c r="ADH27" s="16">
        <v>2</v>
      </c>
      <c r="ADI27" s="16" t="s">
        <v>486</v>
      </c>
      <c r="ADJ27" s="16" t="s">
        <v>1743</v>
      </c>
      <c r="ADK27" s="16" t="s">
        <v>1750</v>
      </c>
      <c r="ADL27" s="16" t="s">
        <v>1764</v>
      </c>
      <c r="ADM27" s="16" t="s">
        <v>13195</v>
      </c>
      <c r="ADN27" s="16" t="s">
        <v>13196</v>
      </c>
      <c r="ADO27" s="16" t="s">
        <v>13197</v>
      </c>
      <c r="ADP27" s="16" t="s">
        <v>13196</v>
      </c>
      <c r="ADQ27" s="16" t="s">
        <v>1750</v>
      </c>
      <c r="ADR27" s="16" t="s">
        <v>13194</v>
      </c>
      <c r="ADS27" s="16" t="s">
        <v>13196</v>
      </c>
      <c r="ADY27" s="16" t="s">
        <v>1063</v>
      </c>
      <c r="AEB27" s="16">
        <v>11241.666666666701</v>
      </c>
      <c r="AEE27" s="16" t="s">
        <v>952</v>
      </c>
      <c r="AEI27" s="16">
        <v>1000</v>
      </c>
      <c r="AEJ27" s="16">
        <v>2750</v>
      </c>
      <c r="AEK27" s="16">
        <v>450</v>
      </c>
      <c r="AEL27" s="16">
        <v>500</v>
      </c>
      <c r="AEM27" s="16">
        <v>3000</v>
      </c>
      <c r="AEN27" s="16">
        <v>250</v>
      </c>
      <c r="AEO27" s="16">
        <v>50</v>
      </c>
      <c r="AEP27" s="16">
        <v>100</v>
      </c>
    </row>
    <row r="28" spans="1:823" x14ac:dyDescent="0.25">
      <c r="A28" s="30">
        <v>45804</v>
      </c>
      <c r="B28" s="16" t="s">
        <v>8935</v>
      </c>
      <c r="C28" s="16" t="s">
        <v>867</v>
      </c>
      <c r="D28" s="16" t="s">
        <v>867</v>
      </c>
      <c r="E28" s="16">
        <v>60</v>
      </c>
      <c r="F28" s="16" t="s">
        <v>8153</v>
      </c>
      <c r="G28" s="16" t="s">
        <v>4113</v>
      </c>
      <c r="I28" s="16" t="s">
        <v>4174</v>
      </c>
      <c r="Z28" s="16" t="s">
        <v>983</v>
      </c>
      <c r="AA28" s="16" t="s">
        <v>474</v>
      </c>
      <c r="AB28" s="16">
        <v>2</v>
      </c>
      <c r="AC28" s="16" t="s">
        <v>843</v>
      </c>
      <c r="AD28" s="16" t="s">
        <v>843</v>
      </c>
      <c r="AE28" s="16" t="s">
        <v>843</v>
      </c>
      <c r="AF28" s="16" t="s">
        <v>844</v>
      </c>
      <c r="AG28" s="16" t="s">
        <v>844</v>
      </c>
      <c r="AH28" s="16" t="s">
        <v>844</v>
      </c>
      <c r="AI28" s="16" t="s">
        <v>844</v>
      </c>
      <c r="AJ28" s="16" t="s">
        <v>843</v>
      </c>
      <c r="AK28" s="16" t="s">
        <v>843</v>
      </c>
      <c r="AM28" s="16" t="s">
        <v>737</v>
      </c>
      <c r="AN28" s="16" t="s">
        <v>759</v>
      </c>
      <c r="AP28" s="16" t="s">
        <v>768</v>
      </c>
      <c r="AR28" s="16" t="s">
        <v>6910</v>
      </c>
      <c r="BB28" s="16">
        <v>2</v>
      </c>
      <c r="BC28" s="16" t="s">
        <v>7869</v>
      </c>
      <c r="BE28" s="16" t="s">
        <v>5098</v>
      </c>
      <c r="BV28" s="16" t="s">
        <v>4433</v>
      </c>
      <c r="BW28" s="16" t="s">
        <v>844</v>
      </c>
      <c r="BX28" s="16" t="s">
        <v>843</v>
      </c>
      <c r="BY28" s="16" t="s">
        <v>843</v>
      </c>
      <c r="BZ28" s="16" t="s">
        <v>843</v>
      </c>
      <c r="CA28" s="16" t="s">
        <v>843</v>
      </c>
      <c r="CB28" s="16" t="s">
        <v>843</v>
      </c>
      <c r="CC28" s="16" t="s">
        <v>843</v>
      </c>
      <c r="CD28" s="16" t="s">
        <v>843</v>
      </c>
      <c r="CE28" s="16" t="s">
        <v>843</v>
      </c>
      <c r="CF28" s="16" t="s">
        <v>843</v>
      </c>
      <c r="CG28" s="16" t="s">
        <v>843</v>
      </c>
      <c r="CH28" s="16" t="s">
        <v>843</v>
      </c>
      <c r="CI28" s="16" t="s">
        <v>843</v>
      </c>
      <c r="CJ28" s="16" t="s">
        <v>843</v>
      </c>
      <c r="CK28" s="16" t="s">
        <v>843</v>
      </c>
      <c r="CP28" s="16" t="s">
        <v>867</v>
      </c>
      <c r="CQ28" s="16" t="s">
        <v>5191</v>
      </c>
      <c r="CR28" s="16" t="s">
        <v>844</v>
      </c>
      <c r="CS28" s="16" t="s">
        <v>843</v>
      </c>
      <c r="CT28" s="16" t="s">
        <v>843</v>
      </c>
      <c r="CU28" s="16" t="s">
        <v>843</v>
      </c>
      <c r="CV28" s="16" t="s">
        <v>843</v>
      </c>
      <c r="CW28" s="16" t="s">
        <v>843</v>
      </c>
      <c r="CX28" s="16" t="s">
        <v>843</v>
      </c>
      <c r="CY28" s="16" t="s">
        <v>843</v>
      </c>
      <c r="CZ28" s="16" t="s">
        <v>843</v>
      </c>
      <c r="DA28" s="16" t="s">
        <v>5184</v>
      </c>
      <c r="DX28" s="16" t="s">
        <v>867</v>
      </c>
      <c r="DY28" s="16" t="s">
        <v>867</v>
      </c>
      <c r="GC28" s="16" t="s">
        <v>5333</v>
      </c>
      <c r="GF28" s="16" t="s">
        <v>867</v>
      </c>
      <c r="GG28" s="16" t="s">
        <v>867</v>
      </c>
      <c r="GV28" s="16" t="s">
        <v>5443</v>
      </c>
      <c r="GW28" s="16" t="s">
        <v>843</v>
      </c>
      <c r="GX28" s="16" t="s">
        <v>844</v>
      </c>
      <c r="GY28" s="16" t="s">
        <v>843</v>
      </c>
      <c r="GZ28" s="16" t="s">
        <v>843</v>
      </c>
      <c r="HA28" s="16" t="s">
        <v>843</v>
      </c>
      <c r="HB28" s="16" t="s">
        <v>843</v>
      </c>
      <c r="HC28" s="16" t="s">
        <v>843</v>
      </c>
      <c r="HD28" s="16" t="s">
        <v>843</v>
      </c>
      <c r="HE28" s="16" t="s">
        <v>843</v>
      </c>
      <c r="HF28" s="16" t="s">
        <v>843</v>
      </c>
      <c r="HH28" s="16" t="s">
        <v>5456</v>
      </c>
      <c r="HK28" s="16" t="s">
        <v>867</v>
      </c>
      <c r="HL28" s="16" t="s">
        <v>7652</v>
      </c>
      <c r="HM28" s="16" t="s">
        <v>865</v>
      </c>
      <c r="HZ28" s="16" t="s">
        <v>7944</v>
      </c>
      <c r="KE28" s="16" t="s">
        <v>5582</v>
      </c>
      <c r="KG28" s="16" t="s">
        <v>7015</v>
      </c>
      <c r="KH28" s="16" t="s">
        <v>7033</v>
      </c>
      <c r="KI28" s="16" t="s">
        <v>867</v>
      </c>
      <c r="KJ28" s="16" t="s">
        <v>5601</v>
      </c>
      <c r="KK28" s="16" t="s">
        <v>843</v>
      </c>
      <c r="KL28" s="16" t="s">
        <v>843</v>
      </c>
      <c r="KM28" s="16" t="s">
        <v>844</v>
      </c>
      <c r="KN28" s="16" t="s">
        <v>843</v>
      </c>
      <c r="KO28" s="16" t="s">
        <v>843</v>
      </c>
      <c r="KP28" s="16" t="s">
        <v>843</v>
      </c>
      <c r="KQ28" s="16" t="s">
        <v>843</v>
      </c>
      <c r="LG28" s="16" t="s">
        <v>867</v>
      </c>
      <c r="LH28" s="16" t="s">
        <v>867</v>
      </c>
      <c r="LI28" s="16" t="s">
        <v>867</v>
      </c>
      <c r="LJ28" s="16" t="s">
        <v>867</v>
      </c>
      <c r="LK28" s="16" t="s">
        <v>867</v>
      </c>
      <c r="LL28" s="16" t="s">
        <v>5657</v>
      </c>
      <c r="LM28" s="16" t="s">
        <v>844</v>
      </c>
      <c r="LN28" s="16" t="s">
        <v>843</v>
      </c>
      <c r="LO28" s="16" t="s">
        <v>843</v>
      </c>
      <c r="LP28" s="16" t="s">
        <v>843</v>
      </c>
      <c r="LQ28" s="16" t="s">
        <v>843</v>
      </c>
      <c r="LR28" s="16" t="s">
        <v>843</v>
      </c>
      <c r="LS28" s="16" t="s">
        <v>843</v>
      </c>
      <c r="LT28" s="16" t="s">
        <v>843</v>
      </c>
      <c r="LU28" s="16" t="s">
        <v>843</v>
      </c>
      <c r="LV28" s="16" t="s">
        <v>843</v>
      </c>
      <c r="LW28" s="16" t="s">
        <v>843</v>
      </c>
      <c r="LX28" s="16" t="s">
        <v>843</v>
      </c>
      <c r="LY28" s="16" t="s">
        <v>843</v>
      </c>
      <c r="LZ28" s="16" t="s">
        <v>843</v>
      </c>
      <c r="MA28" s="16" t="s">
        <v>843</v>
      </c>
      <c r="MC28" s="16" t="s">
        <v>5694</v>
      </c>
      <c r="MD28" s="16" t="s">
        <v>844</v>
      </c>
      <c r="ME28" s="16" t="s">
        <v>843</v>
      </c>
      <c r="MF28" s="16" t="s">
        <v>843</v>
      </c>
      <c r="MG28" s="16" t="s">
        <v>843</v>
      </c>
      <c r="MH28" s="16" t="s">
        <v>843</v>
      </c>
      <c r="MI28" s="16" t="s">
        <v>843</v>
      </c>
      <c r="MJ28" s="16" t="s">
        <v>843</v>
      </c>
      <c r="MK28" s="16" t="s">
        <v>843</v>
      </c>
      <c r="ML28" s="16" t="s">
        <v>843</v>
      </c>
      <c r="MM28" s="16" t="s">
        <v>843</v>
      </c>
      <c r="MN28" s="16" t="s">
        <v>843</v>
      </c>
      <c r="MO28" s="16" t="s">
        <v>843</v>
      </c>
      <c r="MP28" s="16" t="s">
        <v>843</v>
      </c>
      <c r="MQ28" s="16" t="s">
        <v>843</v>
      </c>
      <c r="MR28" s="16" t="s">
        <v>843</v>
      </c>
      <c r="MS28" s="16" t="s">
        <v>843</v>
      </c>
      <c r="MT28" s="16" t="s">
        <v>843</v>
      </c>
      <c r="MU28" s="16" t="s">
        <v>843</v>
      </c>
      <c r="MV28" s="16" t="s">
        <v>843</v>
      </c>
      <c r="MX28" s="16" t="s">
        <v>5694</v>
      </c>
      <c r="MY28" s="16" t="s">
        <v>844</v>
      </c>
      <c r="MZ28" s="16" t="s">
        <v>843</v>
      </c>
      <c r="NA28" s="16" t="s">
        <v>843</v>
      </c>
      <c r="NB28" s="16" t="s">
        <v>843</v>
      </c>
      <c r="NC28" s="16" t="s">
        <v>843</v>
      </c>
      <c r="ND28" s="16" t="s">
        <v>843</v>
      </c>
      <c r="NE28" s="16" t="s">
        <v>843</v>
      </c>
      <c r="NF28" s="16" t="s">
        <v>843</v>
      </c>
      <c r="NG28" s="16" t="s">
        <v>843</v>
      </c>
      <c r="NH28" s="16" t="s">
        <v>843</v>
      </c>
      <c r="NI28" s="16" t="s">
        <v>843</v>
      </c>
      <c r="NJ28" s="16" t="s">
        <v>843</v>
      </c>
      <c r="NK28" s="16" t="s">
        <v>843</v>
      </c>
      <c r="NL28" s="16" t="s">
        <v>843</v>
      </c>
      <c r="NM28" s="16" t="s">
        <v>843</v>
      </c>
      <c r="NN28" s="16" t="s">
        <v>843</v>
      </c>
      <c r="NO28" s="16" t="s">
        <v>843</v>
      </c>
      <c r="NP28" s="16" t="s">
        <v>843</v>
      </c>
      <c r="NQ28" s="16" t="s">
        <v>843</v>
      </c>
      <c r="PC28" s="16" t="s">
        <v>865</v>
      </c>
      <c r="PD28" s="16" t="s">
        <v>865</v>
      </c>
      <c r="PY28" s="16" t="s">
        <v>865</v>
      </c>
      <c r="QP28" s="16" t="s">
        <v>865</v>
      </c>
      <c r="QR28" s="16" t="s">
        <v>867</v>
      </c>
      <c r="QT28" s="16" t="s">
        <v>867</v>
      </c>
      <c r="QV28" s="16" t="s">
        <v>865</v>
      </c>
      <c r="QX28" s="16" t="s">
        <v>865</v>
      </c>
      <c r="QY28" s="16" t="s">
        <v>867</v>
      </c>
      <c r="RD28" s="16" t="s">
        <v>865</v>
      </c>
      <c r="RF28" s="16" t="s">
        <v>865</v>
      </c>
      <c r="RH28" s="16" t="s">
        <v>865</v>
      </c>
      <c r="RJ28" s="16" t="s">
        <v>865</v>
      </c>
      <c r="RN28" s="16" t="s">
        <v>867</v>
      </c>
      <c r="RP28" s="16" t="s">
        <v>867</v>
      </c>
      <c r="RR28" s="16" t="s">
        <v>867</v>
      </c>
      <c r="RT28" s="16" t="s">
        <v>867</v>
      </c>
      <c r="RV28" s="16" t="s">
        <v>867</v>
      </c>
      <c r="RX28" s="16" t="s">
        <v>867</v>
      </c>
      <c r="RZ28" s="16" t="s">
        <v>867</v>
      </c>
      <c r="SQ28" s="16" t="s">
        <v>867</v>
      </c>
      <c r="SS28" s="16" t="s">
        <v>7293</v>
      </c>
      <c r="ST28" s="16" t="s">
        <v>7761</v>
      </c>
      <c r="TN28" s="16">
        <v>1000</v>
      </c>
      <c r="TO28" s="16">
        <v>6000</v>
      </c>
      <c r="TP28" s="16">
        <v>1000</v>
      </c>
      <c r="TQ28" s="16">
        <v>500</v>
      </c>
      <c r="TR28" s="16">
        <v>200</v>
      </c>
      <c r="TS28" s="16">
        <v>200</v>
      </c>
      <c r="TT28" s="16">
        <v>0</v>
      </c>
      <c r="TU28" s="16">
        <v>600</v>
      </c>
      <c r="TV28" s="16">
        <v>3000</v>
      </c>
      <c r="TW28" s="16">
        <v>0</v>
      </c>
      <c r="TX28" s="16">
        <v>0</v>
      </c>
      <c r="TZ28" s="16" t="s">
        <v>7367</v>
      </c>
      <c r="UA28" s="16" t="s">
        <v>8936</v>
      </c>
      <c r="UB28" s="16">
        <v>0</v>
      </c>
      <c r="UC28" s="16" t="s">
        <v>844</v>
      </c>
      <c r="UD28" s="16" t="s">
        <v>843</v>
      </c>
      <c r="UE28" s="16" t="s">
        <v>844</v>
      </c>
      <c r="UF28" s="16" t="s">
        <v>844</v>
      </c>
      <c r="UG28" s="16" t="s">
        <v>843</v>
      </c>
      <c r="UH28" s="16" t="s">
        <v>843</v>
      </c>
      <c r="VK28" s="16" t="s">
        <v>6102</v>
      </c>
      <c r="VL28" s="16" t="s">
        <v>843</v>
      </c>
      <c r="VM28" s="16" t="s">
        <v>843</v>
      </c>
      <c r="VN28" s="16" t="s">
        <v>843</v>
      </c>
      <c r="VO28" s="16" t="s">
        <v>843</v>
      </c>
      <c r="VP28" s="16" t="s">
        <v>844</v>
      </c>
      <c r="VQ28" s="16" t="s">
        <v>843</v>
      </c>
      <c r="VR28" s="16" t="s">
        <v>843</v>
      </c>
      <c r="VS28" s="16" t="s">
        <v>843</v>
      </c>
      <c r="VT28" s="16" t="s">
        <v>843</v>
      </c>
      <c r="VV28" s="16">
        <v>1500</v>
      </c>
      <c r="VX28" s="16" t="s">
        <v>8937</v>
      </c>
      <c r="VY28" s="16" t="s">
        <v>844</v>
      </c>
      <c r="VZ28" s="16" t="s">
        <v>844</v>
      </c>
      <c r="WA28" s="16" t="s">
        <v>843</v>
      </c>
      <c r="WB28" s="16" t="s">
        <v>844</v>
      </c>
      <c r="WC28" s="16" t="s">
        <v>844</v>
      </c>
      <c r="WD28" s="16" t="s">
        <v>843</v>
      </c>
      <c r="WE28" s="16" t="s">
        <v>843</v>
      </c>
      <c r="WF28" s="16" t="s">
        <v>843</v>
      </c>
      <c r="WH28" s="16">
        <v>1650</v>
      </c>
      <c r="WI28" s="16">
        <v>2500</v>
      </c>
      <c r="WO28" s="16" t="s">
        <v>6920</v>
      </c>
      <c r="XD28" s="16" t="s">
        <v>8938</v>
      </c>
      <c r="XE28" s="16" t="s">
        <v>843</v>
      </c>
      <c r="XF28" s="16" t="s">
        <v>844</v>
      </c>
      <c r="XG28" s="16" t="s">
        <v>844</v>
      </c>
      <c r="XH28" s="16" t="s">
        <v>843</v>
      </c>
      <c r="XI28" s="16" t="s">
        <v>843</v>
      </c>
      <c r="XJ28" s="16" t="s">
        <v>843</v>
      </c>
      <c r="XK28" s="16" t="s">
        <v>844</v>
      </c>
      <c r="XL28" s="16" t="s">
        <v>843</v>
      </c>
      <c r="XM28" s="16" t="s">
        <v>843</v>
      </c>
      <c r="XN28" s="16" t="s">
        <v>843</v>
      </c>
      <c r="XO28" s="16" t="s">
        <v>843</v>
      </c>
      <c r="XP28" s="16" t="s">
        <v>843</v>
      </c>
      <c r="XQ28" s="16" t="s">
        <v>843</v>
      </c>
      <c r="YF28" s="16" t="s">
        <v>865</v>
      </c>
      <c r="YN28" s="16" t="s">
        <v>7040</v>
      </c>
      <c r="YP28" s="16" t="s">
        <v>7984</v>
      </c>
      <c r="YR28" s="16" t="s">
        <v>8939</v>
      </c>
      <c r="YS28" s="16" t="s">
        <v>8940</v>
      </c>
      <c r="YT28" s="16" t="s">
        <v>8694</v>
      </c>
      <c r="YU28" s="16" t="s">
        <v>8941</v>
      </c>
      <c r="YV28" s="16" t="s">
        <v>8696</v>
      </c>
      <c r="YW28" s="16" t="s">
        <v>844</v>
      </c>
      <c r="YX28" s="16" t="s">
        <v>8696</v>
      </c>
      <c r="YY28" s="16" t="s">
        <v>8789</v>
      </c>
      <c r="YZ28" s="16" t="s">
        <v>843</v>
      </c>
      <c r="ZA28" s="16" t="s">
        <v>843</v>
      </c>
      <c r="ZB28" s="16">
        <v>10000</v>
      </c>
      <c r="ZC28" s="16" t="s">
        <v>8722</v>
      </c>
      <c r="ZD28" s="16" t="s">
        <v>8942</v>
      </c>
      <c r="ZE28" s="16" t="s">
        <v>8787</v>
      </c>
      <c r="ZF28" s="16" t="s">
        <v>8722</v>
      </c>
      <c r="ZG28" s="16" t="s">
        <v>8701</v>
      </c>
      <c r="ZH28" s="16" t="s">
        <v>8701</v>
      </c>
      <c r="ZI28" s="16" t="s">
        <v>8722</v>
      </c>
      <c r="ZJ28" s="16" t="s">
        <v>843</v>
      </c>
      <c r="ZK28" s="16" t="s">
        <v>843</v>
      </c>
      <c r="ZL28" s="16" t="s">
        <v>8739</v>
      </c>
      <c r="ZM28" s="16" t="s">
        <v>843</v>
      </c>
      <c r="ZN28" s="16" t="s">
        <v>8725</v>
      </c>
      <c r="ZO28" s="16" t="s">
        <v>487</v>
      </c>
      <c r="ZP28" s="16" t="s">
        <v>487</v>
      </c>
      <c r="ZQ28" s="16" t="s">
        <v>487</v>
      </c>
      <c r="ZR28" s="16" t="s">
        <v>486</v>
      </c>
      <c r="ZS28" s="16" t="s">
        <v>844</v>
      </c>
      <c r="ZT28" s="16" t="s">
        <v>8705</v>
      </c>
      <c r="ZU28" s="16" t="s">
        <v>8706</v>
      </c>
      <c r="ZV28" s="16" t="s">
        <v>487</v>
      </c>
      <c r="ZW28" s="16" t="s">
        <v>843</v>
      </c>
      <c r="ZX28" s="16" t="s">
        <v>843</v>
      </c>
      <c r="ZY28" s="16" t="s">
        <v>844</v>
      </c>
      <c r="ZZ28" s="16" t="s">
        <v>844</v>
      </c>
      <c r="AAA28" s="16" t="s">
        <v>1056</v>
      </c>
      <c r="AAB28" s="16" t="s">
        <v>843</v>
      </c>
      <c r="AAC28" s="16">
        <v>1</v>
      </c>
      <c r="AAD28" s="16" t="s">
        <v>844</v>
      </c>
      <c r="AAE28" s="16" t="s">
        <v>844</v>
      </c>
      <c r="AAF28" s="16" t="s">
        <v>843</v>
      </c>
      <c r="AAG28" s="16" t="s">
        <v>843</v>
      </c>
      <c r="AAH28" s="16" t="s">
        <v>843</v>
      </c>
      <c r="AAI28" s="16" t="s">
        <v>843</v>
      </c>
      <c r="AAJ28" s="16" t="s">
        <v>606</v>
      </c>
      <c r="AAK28" s="16" t="s">
        <v>655</v>
      </c>
      <c r="AAL28" s="16" t="s">
        <v>905</v>
      </c>
      <c r="AAM28" s="16" t="s">
        <v>663</v>
      </c>
      <c r="AAN28" s="16" t="s">
        <v>8707</v>
      </c>
      <c r="AAO28" s="16" t="s">
        <v>1019</v>
      </c>
      <c r="AAP28" s="16" t="s">
        <v>8708</v>
      </c>
      <c r="AAQ28" s="16" t="s">
        <v>8943</v>
      </c>
      <c r="AAS28" s="16">
        <v>4854.2299999999996</v>
      </c>
      <c r="AAT28" s="16" t="s">
        <v>782</v>
      </c>
      <c r="AAU28" s="16" t="s">
        <v>782</v>
      </c>
      <c r="AAV28" s="16" t="s">
        <v>782</v>
      </c>
      <c r="AAW28" s="16" t="s">
        <v>782</v>
      </c>
      <c r="AAX28" s="16" t="s">
        <v>843</v>
      </c>
      <c r="AAY28" s="16" t="s">
        <v>8710</v>
      </c>
      <c r="AAZ28" s="16" t="s">
        <v>782</v>
      </c>
      <c r="ABA28" s="16" t="s">
        <v>783</v>
      </c>
      <c r="ABB28" s="16" t="s">
        <v>782</v>
      </c>
      <c r="ABC28" s="16" t="s">
        <v>783</v>
      </c>
      <c r="ABD28" s="16" t="s">
        <v>782</v>
      </c>
      <c r="ABE28" s="16" t="s">
        <v>783</v>
      </c>
      <c r="ABF28" s="16" t="s">
        <v>782</v>
      </c>
      <c r="ABG28" s="16" t="s">
        <v>782</v>
      </c>
      <c r="ABH28" s="16" t="s">
        <v>782</v>
      </c>
      <c r="ABI28" s="16" t="s">
        <v>782</v>
      </c>
      <c r="ABJ28" s="16" t="s">
        <v>782</v>
      </c>
      <c r="ABK28" s="16" t="s">
        <v>782</v>
      </c>
      <c r="ABL28" s="16" t="s">
        <v>8732</v>
      </c>
      <c r="ABM28" s="16" t="s">
        <v>843</v>
      </c>
      <c r="ABN28" s="16" t="s">
        <v>1034</v>
      </c>
      <c r="ABO28" s="16" t="s">
        <v>486</v>
      </c>
      <c r="ABP28" s="16" t="s">
        <v>971</v>
      </c>
      <c r="ABQ28" s="16" t="s">
        <v>4288</v>
      </c>
      <c r="ABR28" s="16" t="s">
        <v>474</v>
      </c>
      <c r="ABS28" s="16" t="s">
        <v>457</v>
      </c>
      <c r="ABT28" s="16" t="s">
        <v>1056</v>
      </c>
      <c r="ABU28" s="16" t="s">
        <v>1056</v>
      </c>
      <c r="ABV28" s="16" t="s">
        <v>487</v>
      </c>
      <c r="ABW28" s="16" t="s">
        <v>487</v>
      </c>
      <c r="ABX28" s="16" t="s">
        <v>894</v>
      </c>
      <c r="ABY28" s="16" t="s">
        <v>486</v>
      </c>
      <c r="ABZ28" s="16" t="s">
        <v>486</v>
      </c>
      <c r="ACA28" s="16" t="s">
        <v>759</v>
      </c>
      <c r="ACB28" s="16" t="s">
        <v>768</v>
      </c>
      <c r="ACC28" s="16" t="s">
        <v>737</v>
      </c>
      <c r="ACD28" s="16" t="s">
        <v>487</v>
      </c>
      <c r="ACE28" s="16" t="s">
        <v>486</v>
      </c>
      <c r="ACG28" s="16" t="s">
        <v>1014</v>
      </c>
      <c r="ACH28" s="16" t="s">
        <v>1009</v>
      </c>
      <c r="ACI28" s="16" t="s">
        <v>462</v>
      </c>
      <c r="ACJ28" s="16">
        <v>1.1910000000000001</v>
      </c>
      <c r="ACK28" s="16" t="s">
        <v>478</v>
      </c>
      <c r="ACL28" s="16" t="s">
        <v>738</v>
      </c>
      <c r="ACM28" s="16" t="s">
        <v>1193</v>
      </c>
      <c r="ACN28" s="16" t="s">
        <v>530</v>
      </c>
      <c r="ACO28" s="16" t="s">
        <v>1856</v>
      </c>
      <c r="ACP28" s="16">
        <v>4150</v>
      </c>
      <c r="ACQ28" s="16" t="s">
        <v>1202</v>
      </c>
      <c r="ACR28" s="16" t="s">
        <v>1644</v>
      </c>
      <c r="ACS28" s="16" t="s">
        <v>676</v>
      </c>
      <c r="ACT28" s="16" t="s">
        <v>1522</v>
      </c>
      <c r="ACU28" s="16" t="s">
        <v>831</v>
      </c>
      <c r="ACV28" s="16" t="s">
        <v>8756</v>
      </c>
      <c r="ACW28" s="16" t="s">
        <v>877</v>
      </c>
      <c r="ACX28" s="16" t="s">
        <v>1914</v>
      </c>
      <c r="ACY28" s="16" t="s">
        <v>1947</v>
      </c>
      <c r="ACZ28" s="16">
        <v>1</v>
      </c>
      <c r="ADA28" s="16">
        <v>1</v>
      </c>
      <c r="ADB28" s="16">
        <v>1</v>
      </c>
      <c r="ADC28" s="16">
        <v>1</v>
      </c>
      <c r="ADD28" s="16">
        <v>1</v>
      </c>
      <c r="ADE28" s="16" t="s">
        <v>8712</v>
      </c>
      <c r="ADF28" s="16">
        <v>0</v>
      </c>
      <c r="ADG28" s="16" t="s">
        <v>486</v>
      </c>
      <c r="ADH28" s="16">
        <v>1</v>
      </c>
      <c r="ADI28" s="16" t="s">
        <v>486</v>
      </c>
      <c r="ADJ28" s="16" t="s">
        <v>13198</v>
      </c>
      <c r="ADK28" s="16" t="s">
        <v>1750</v>
      </c>
      <c r="ADL28" s="16" t="s">
        <v>1764</v>
      </c>
      <c r="ADM28" s="16" t="s">
        <v>13195</v>
      </c>
      <c r="ADN28" s="16" t="s">
        <v>13196</v>
      </c>
      <c r="ADO28" s="16" t="s">
        <v>13197</v>
      </c>
      <c r="ADP28" s="16" t="s">
        <v>1751</v>
      </c>
      <c r="ADQ28" s="16" t="s">
        <v>1743</v>
      </c>
      <c r="ADR28" s="16" t="s">
        <v>13194</v>
      </c>
      <c r="ADS28" s="16" t="s">
        <v>13194</v>
      </c>
      <c r="ADU28" s="16" t="s">
        <v>1756</v>
      </c>
      <c r="ADW28" s="16" t="s">
        <v>13199</v>
      </c>
      <c r="ADY28" s="16" t="s">
        <v>1063</v>
      </c>
      <c r="AEB28" s="16">
        <v>10000</v>
      </c>
      <c r="AEC28" s="16" t="s">
        <v>1062</v>
      </c>
      <c r="AED28" s="16">
        <v>2427.11</v>
      </c>
      <c r="AEE28" s="16" t="s">
        <v>952</v>
      </c>
      <c r="AEH28" s="16">
        <v>5650</v>
      </c>
      <c r="AEI28" s="16">
        <v>500</v>
      </c>
      <c r="AEJ28" s="16">
        <v>3000</v>
      </c>
      <c r="AEK28" s="16">
        <v>500</v>
      </c>
      <c r="AEL28" s="16">
        <v>250</v>
      </c>
      <c r="AEM28" s="16">
        <v>1500</v>
      </c>
      <c r="AEN28" s="16">
        <v>100</v>
      </c>
      <c r="AEO28" s="16">
        <v>100</v>
      </c>
      <c r="AEP28" s="16">
        <v>300</v>
      </c>
    </row>
    <row r="29" spans="1:823" x14ac:dyDescent="0.25">
      <c r="A29" s="30">
        <v>45804</v>
      </c>
      <c r="B29" s="16" t="s">
        <v>8944</v>
      </c>
      <c r="C29" s="16" t="s">
        <v>867</v>
      </c>
      <c r="D29" s="16" t="s">
        <v>867</v>
      </c>
      <c r="E29" s="16">
        <v>35</v>
      </c>
      <c r="F29" s="16" t="s">
        <v>8153</v>
      </c>
      <c r="G29" s="16" t="s">
        <v>4113</v>
      </c>
      <c r="I29" s="16" t="s">
        <v>4148</v>
      </c>
      <c r="Z29" s="16" t="s">
        <v>993</v>
      </c>
      <c r="AA29" s="16" t="s">
        <v>470</v>
      </c>
      <c r="AB29" s="16">
        <v>3</v>
      </c>
      <c r="AC29" s="16" t="s">
        <v>844</v>
      </c>
      <c r="AD29" s="16" t="s">
        <v>1056</v>
      </c>
      <c r="AE29" s="16" t="s">
        <v>843</v>
      </c>
      <c r="AF29" s="16" t="s">
        <v>844</v>
      </c>
      <c r="AG29" s="16" t="s">
        <v>843</v>
      </c>
      <c r="AH29" s="16" t="s">
        <v>8732</v>
      </c>
      <c r="AI29" s="16" t="s">
        <v>843</v>
      </c>
      <c r="AJ29" s="16" t="s">
        <v>843</v>
      </c>
      <c r="AK29" s="16" t="s">
        <v>844</v>
      </c>
      <c r="AM29" s="16" t="s">
        <v>737</v>
      </c>
      <c r="AN29" s="16" t="s">
        <v>759</v>
      </c>
      <c r="AP29" s="16" t="s">
        <v>768</v>
      </c>
      <c r="AR29" s="16" t="s">
        <v>6910</v>
      </c>
      <c r="BB29" s="16">
        <v>1</v>
      </c>
      <c r="BC29" s="16" t="s">
        <v>7875</v>
      </c>
      <c r="BE29" s="16" t="s">
        <v>5098</v>
      </c>
      <c r="BV29" s="16" t="s">
        <v>4433</v>
      </c>
      <c r="BW29" s="16" t="s">
        <v>844</v>
      </c>
      <c r="BX29" s="16" t="s">
        <v>843</v>
      </c>
      <c r="BY29" s="16" t="s">
        <v>843</v>
      </c>
      <c r="BZ29" s="16" t="s">
        <v>843</v>
      </c>
      <c r="CA29" s="16" t="s">
        <v>843</v>
      </c>
      <c r="CB29" s="16" t="s">
        <v>843</v>
      </c>
      <c r="CC29" s="16" t="s">
        <v>843</v>
      </c>
      <c r="CD29" s="16" t="s">
        <v>843</v>
      </c>
      <c r="CE29" s="16" t="s">
        <v>843</v>
      </c>
      <c r="CF29" s="16" t="s">
        <v>843</v>
      </c>
      <c r="CG29" s="16" t="s">
        <v>843</v>
      </c>
      <c r="CH29" s="16" t="s">
        <v>843</v>
      </c>
      <c r="CI29" s="16" t="s">
        <v>843</v>
      </c>
      <c r="CJ29" s="16" t="s">
        <v>843</v>
      </c>
      <c r="CK29" s="16" t="s">
        <v>843</v>
      </c>
      <c r="CP29" s="16" t="s">
        <v>867</v>
      </c>
      <c r="CQ29" s="16" t="s">
        <v>5197</v>
      </c>
      <c r="CR29" s="16" t="s">
        <v>843</v>
      </c>
      <c r="CS29" s="16" t="s">
        <v>843</v>
      </c>
      <c r="CT29" s="16" t="s">
        <v>844</v>
      </c>
      <c r="CU29" s="16" t="s">
        <v>843</v>
      </c>
      <c r="CV29" s="16" t="s">
        <v>843</v>
      </c>
      <c r="CW29" s="16" t="s">
        <v>843</v>
      </c>
      <c r="CX29" s="16" t="s">
        <v>843</v>
      </c>
      <c r="CY29" s="16" t="s">
        <v>843</v>
      </c>
      <c r="CZ29" s="16" t="s">
        <v>843</v>
      </c>
      <c r="DA29" s="16" t="s">
        <v>5184</v>
      </c>
      <c r="DX29" s="16" t="s">
        <v>7842</v>
      </c>
      <c r="DY29" s="16" t="s">
        <v>867</v>
      </c>
      <c r="GC29" s="16" t="s">
        <v>5336</v>
      </c>
      <c r="GF29" s="16" t="s">
        <v>867</v>
      </c>
      <c r="GG29" s="16" t="s">
        <v>867</v>
      </c>
      <c r="GV29" s="16" t="s">
        <v>5443</v>
      </c>
      <c r="GW29" s="16" t="s">
        <v>843</v>
      </c>
      <c r="GX29" s="16" t="s">
        <v>844</v>
      </c>
      <c r="GY29" s="16" t="s">
        <v>843</v>
      </c>
      <c r="GZ29" s="16" t="s">
        <v>843</v>
      </c>
      <c r="HA29" s="16" t="s">
        <v>843</v>
      </c>
      <c r="HB29" s="16" t="s">
        <v>843</v>
      </c>
      <c r="HC29" s="16" t="s">
        <v>843</v>
      </c>
      <c r="HD29" s="16" t="s">
        <v>843</v>
      </c>
      <c r="HE29" s="16" t="s">
        <v>843</v>
      </c>
      <c r="HF29" s="16" t="s">
        <v>843</v>
      </c>
      <c r="HH29" s="16" t="s">
        <v>5456</v>
      </c>
      <c r="HK29" s="16" t="s">
        <v>865</v>
      </c>
      <c r="HM29" s="16" t="s">
        <v>865</v>
      </c>
      <c r="HZ29" s="16" t="s">
        <v>7947</v>
      </c>
      <c r="KE29" s="16" t="s">
        <v>5585</v>
      </c>
      <c r="KG29" s="16" t="s">
        <v>7018</v>
      </c>
      <c r="KH29" s="16" t="s">
        <v>7033</v>
      </c>
      <c r="KI29" s="16" t="s">
        <v>865</v>
      </c>
      <c r="LG29" s="16" t="s">
        <v>867</v>
      </c>
      <c r="LH29" s="16" t="s">
        <v>867</v>
      </c>
      <c r="LI29" s="16" t="s">
        <v>867</v>
      </c>
      <c r="LJ29" s="16" t="s">
        <v>867</v>
      </c>
      <c r="LK29" s="16" t="s">
        <v>867</v>
      </c>
      <c r="LL29" s="16" t="s">
        <v>5663</v>
      </c>
      <c r="LM29" s="16" t="s">
        <v>843</v>
      </c>
      <c r="LN29" s="16" t="s">
        <v>843</v>
      </c>
      <c r="LO29" s="16" t="s">
        <v>844</v>
      </c>
      <c r="LP29" s="16" t="s">
        <v>843</v>
      </c>
      <c r="LQ29" s="16" t="s">
        <v>843</v>
      </c>
      <c r="LR29" s="16" t="s">
        <v>843</v>
      </c>
      <c r="LS29" s="16" t="s">
        <v>843</v>
      </c>
      <c r="LT29" s="16" t="s">
        <v>843</v>
      </c>
      <c r="LU29" s="16" t="s">
        <v>843</v>
      </c>
      <c r="LV29" s="16" t="s">
        <v>843</v>
      </c>
      <c r="LW29" s="16" t="s">
        <v>843</v>
      </c>
      <c r="LX29" s="16" t="s">
        <v>843</v>
      </c>
      <c r="LY29" s="16" t="s">
        <v>843</v>
      </c>
      <c r="LZ29" s="16" t="s">
        <v>843</v>
      </c>
      <c r="MA29" s="16" t="s">
        <v>843</v>
      </c>
      <c r="MC29" s="16" t="s">
        <v>5694</v>
      </c>
      <c r="MD29" s="16" t="s">
        <v>844</v>
      </c>
      <c r="ME29" s="16" t="s">
        <v>843</v>
      </c>
      <c r="MF29" s="16" t="s">
        <v>843</v>
      </c>
      <c r="MG29" s="16" t="s">
        <v>843</v>
      </c>
      <c r="MH29" s="16" t="s">
        <v>843</v>
      </c>
      <c r="MI29" s="16" t="s">
        <v>843</v>
      </c>
      <c r="MJ29" s="16" t="s">
        <v>843</v>
      </c>
      <c r="MK29" s="16" t="s">
        <v>843</v>
      </c>
      <c r="ML29" s="16" t="s">
        <v>843</v>
      </c>
      <c r="MM29" s="16" t="s">
        <v>843</v>
      </c>
      <c r="MN29" s="16" t="s">
        <v>843</v>
      </c>
      <c r="MO29" s="16" t="s">
        <v>843</v>
      </c>
      <c r="MP29" s="16" t="s">
        <v>843</v>
      </c>
      <c r="MQ29" s="16" t="s">
        <v>843</v>
      </c>
      <c r="MR29" s="16" t="s">
        <v>843</v>
      </c>
      <c r="MS29" s="16" t="s">
        <v>843</v>
      </c>
      <c r="MT29" s="16" t="s">
        <v>843</v>
      </c>
      <c r="MU29" s="16" t="s">
        <v>843</v>
      </c>
      <c r="MV29" s="16" t="s">
        <v>843</v>
      </c>
      <c r="OK29" s="16" t="s">
        <v>5694</v>
      </c>
      <c r="OL29" s="16" t="s">
        <v>844</v>
      </c>
      <c r="OM29" s="16" t="s">
        <v>843</v>
      </c>
      <c r="ON29" s="16" t="s">
        <v>843</v>
      </c>
      <c r="OO29" s="16" t="s">
        <v>843</v>
      </c>
      <c r="OP29" s="16" t="s">
        <v>843</v>
      </c>
      <c r="OQ29" s="16" t="s">
        <v>843</v>
      </c>
      <c r="OR29" s="16" t="s">
        <v>843</v>
      </c>
      <c r="OS29" s="16" t="s">
        <v>843</v>
      </c>
      <c r="OT29" s="16" t="s">
        <v>843</v>
      </c>
      <c r="OU29" s="16" t="s">
        <v>843</v>
      </c>
      <c r="OV29" s="16" t="s">
        <v>843</v>
      </c>
      <c r="OW29" s="16" t="s">
        <v>843</v>
      </c>
      <c r="OX29" s="16" t="s">
        <v>843</v>
      </c>
      <c r="OY29" s="16" t="s">
        <v>843</v>
      </c>
      <c r="OZ29" s="16" t="s">
        <v>843</v>
      </c>
      <c r="PA29" s="16" t="s">
        <v>843</v>
      </c>
      <c r="PC29" s="16" t="s">
        <v>865</v>
      </c>
      <c r="PD29" s="16" t="s">
        <v>865</v>
      </c>
      <c r="PY29" s="16" t="s">
        <v>865</v>
      </c>
      <c r="QP29" s="16" t="s">
        <v>865</v>
      </c>
      <c r="QR29" s="16" t="s">
        <v>865</v>
      </c>
      <c r="QT29" s="16" t="s">
        <v>867</v>
      </c>
      <c r="QV29" s="16" t="s">
        <v>865</v>
      </c>
      <c r="QX29" s="16" t="s">
        <v>867</v>
      </c>
      <c r="QY29" s="16" t="s">
        <v>867</v>
      </c>
      <c r="RD29" s="16" t="s">
        <v>865</v>
      </c>
      <c r="RF29" s="16" t="s">
        <v>865</v>
      </c>
      <c r="RH29" s="16" t="s">
        <v>4216</v>
      </c>
      <c r="RJ29" s="16" t="s">
        <v>865</v>
      </c>
      <c r="RN29" s="16" t="s">
        <v>7720</v>
      </c>
      <c r="RP29" s="16" t="s">
        <v>867</v>
      </c>
      <c r="RR29" s="16" t="s">
        <v>867</v>
      </c>
      <c r="RT29" s="16" t="s">
        <v>867</v>
      </c>
      <c r="RV29" s="16" t="s">
        <v>7720</v>
      </c>
      <c r="RX29" s="16" t="s">
        <v>7720</v>
      </c>
      <c r="RZ29" s="16" t="s">
        <v>7724</v>
      </c>
      <c r="SQ29" s="16" t="s">
        <v>865</v>
      </c>
      <c r="SS29" s="16" t="s">
        <v>7308</v>
      </c>
      <c r="ST29" s="16" t="s">
        <v>7761</v>
      </c>
      <c r="TN29" s="16">
        <v>4000</v>
      </c>
      <c r="TO29" s="16">
        <v>4000</v>
      </c>
      <c r="TP29" s="16">
        <v>1000</v>
      </c>
      <c r="TQ29" s="16">
        <v>0</v>
      </c>
      <c r="TR29" s="16">
        <v>500</v>
      </c>
      <c r="TS29" s="16">
        <v>600</v>
      </c>
      <c r="TT29" s="16">
        <v>0</v>
      </c>
      <c r="TU29" s="16">
        <v>200</v>
      </c>
      <c r="TV29" s="16">
        <v>0</v>
      </c>
      <c r="TW29" s="16">
        <v>1000</v>
      </c>
      <c r="TZ29" s="16" t="s">
        <v>7367</v>
      </c>
      <c r="UA29" s="16" t="s">
        <v>4216</v>
      </c>
      <c r="UB29" s="16">
        <v>0</v>
      </c>
      <c r="UC29" s="16" t="s">
        <v>843</v>
      </c>
      <c r="UD29" s="16" t="s">
        <v>843</v>
      </c>
      <c r="UE29" s="16" t="s">
        <v>843</v>
      </c>
      <c r="UF29" s="16" t="s">
        <v>843</v>
      </c>
      <c r="UG29" s="16" t="s">
        <v>843</v>
      </c>
      <c r="UH29" s="16" t="s">
        <v>844</v>
      </c>
      <c r="WO29" s="16" t="s">
        <v>6920</v>
      </c>
      <c r="XD29" s="16" t="s">
        <v>8945</v>
      </c>
      <c r="XE29" s="16" t="s">
        <v>843</v>
      </c>
      <c r="XF29" s="16" t="s">
        <v>843</v>
      </c>
      <c r="XG29" s="16" t="s">
        <v>844</v>
      </c>
      <c r="XH29" s="16" t="s">
        <v>843</v>
      </c>
      <c r="XI29" s="16" t="s">
        <v>843</v>
      </c>
      <c r="XJ29" s="16" t="s">
        <v>843</v>
      </c>
      <c r="XK29" s="16" t="s">
        <v>843</v>
      </c>
      <c r="XL29" s="16" t="s">
        <v>843</v>
      </c>
      <c r="XM29" s="16" t="s">
        <v>843</v>
      </c>
      <c r="XN29" s="16" t="s">
        <v>843</v>
      </c>
      <c r="XO29" s="16" t="s">
        <v>844</v>
      </c>
      <c r="XP29" s="16" t="s">
        <v>843</v>
      </c>
      <c r="XQ29" s="16" t="s">
        <v>843</v>
      </c>
      <c r="YF29" s="16" t="s">
        <v>865</v>
      </c>
      <c r="YN29" s="16" t="s">
        <v>7040</v>
      </c>
      <c r="YP29" s="16" t="s">
        <v>7978</v>
      </c>
      <c r="YR29" s="16" t="s">
        <v>8946</v>
      </c>
      <c r="YS29" s="16" t="s">
        <v>8947</v>
      </c>
      <c r="YT29" s="16" t="s">
        <v>8694</v>
      </c>
      <c r="YU29" s="16" t="s">
        <v>8948</v>
      </c>
      <c r="YV29" s="16" t="s">
        <v>8696</v>
      </c>
      <c r="YW29" s="16" t="s">
        <v>844</v>
      </c>
      <c r="YX29" s="16" t="s">
        <v>8696</v>
      </c>
      <c r="YY29" s="16" t="s">
        <v>843</v>
      </c>
      <c r="YZ29" s="16" t="s">
        <v>8761</v>
      </c>
      <c r="ZB29" s="16">
        <v>10466.67</v>
      </c>
      <c r="ZC29" s="16" t="s">
        <v>8826</v>
      </c>
      <c r="ZD29" s="16" t="s">
        <v>8826</v>
      </c>
      <c r="ZE29" s="16" t="s">
        <v>843</v>
      </c>
      <c r="ZF29" s="16" t="s">
        <v>843</v>
      </c>
      <c r="ZG29" s="16" t="s">
        <v>8723</v>
      </c>
      <c r="ZH29" s="16" t="s">
        <v>8739</v>
      </c>
      <c r="ZI29" s="16" t="s">
        <v>8722</v>
      </c>
      <c r="ZK29" s="16" t="s">
        <v>8701</v>
      </c>
      <c r="ZL29" s="16" t="s">
        <v>8701</v>
      </c>
      <c r="ZM29" s="16" t="s">
        <v>843</v>
      </c>
      <c r="ZN29" s="16" t="s">
        <v>8703</v>
      </c>
      <c r="ZO29" s="16" t="s">
        <v>487</v>
      </c>
      <c r="ZP29" s="16" t="s">
        <v>487</v>
      </c>
      <c r="ZQ29" s="16" t="s">
        <v>486</v>
      </c>
      <c r="ZR29" s="16" t="s">
        <v>486</v>
      </c>
      <c r="ZS29" s="16" t="s">
        <v>8732</v>
      </c>
      <c r="ZT29" s="16" t="s">
        <v>8705</v>
      </c>
      <c r="ZU29" s="16" t="s">
        <v>8706</v>
      </c>
      <c r="ZV29" s="16" t="s">
        <v>487</v>
      </c>
      <c r="ZW29" s="16" t="s">
        <v>1056</v>
      </c>
      <c r="ZX29" s="16" t="s">
        <v>844</v>
      </c>
      <c r="ZY29" s="16" t="s">
        <v>8732</v>
      </c>
      <c r="ZZ29" s="16" t="s">
        <v>843</v>
      </c>
      <c r="AAA29" s="16" t="s">
        <v>843</v>
      </c>
      <c r="AAB29" s="16" t="s">
        <v>843</v>
      </c>
      <c r="AAC29" s="16">
        <v>0</v>
      </c>
      <c r="AAD29" s="16" t="s">
        <v>844</v>
      </c>
      <c r="AAE29" s="16" t="s">
        <v>843</v>
      </c>
      <c r="AAF29" s="16" t="s">
        <v>843</v>
      </c>
      <c r="AAG29" s="16" t="s">
        <v>843</v>
      </c>
      <c r="AAH29" s="16" t="s">
        <v>843</v>
      </c>
      <c r="AAI29" s="16" t="s">
        <v>1056</v>
      </c>
      <c r="AAJ29" s="16" t="s">
        <v>615</v>
      </c>
      <c r="AAK29" s="16" t="s">
        <v>633</v>
      </c>
      <c r="AAL29" s="16" t="s">
        <v>904</v>
      </c>
      <c r="AAM29" s="16" t="s">
        <v>663</v>
      </c>
      <c r="AAN29" s="16" t="s">
        <v>8707</v>
      </c>
      <c r="AAO29" s="16" t="s">
        <v>1018</v>
      </c>
      <c r="AAP29" s="16" t="s">
        <v>8708</v>
      </c>
      <c r="AAT29" s="16" t="s">
        <v>782</v>
      </c>
      <c r="AAU29" s="16" t="s">
        <v>782</v>
      </c>
      <c r="AAW29" s="16" t="s">
        <v>782</v>
      </c>
      <c r="AAX29" s="16" t="s">
        <v>843</v>
      </c>
      <c r="AAY29" s="16" t="s">
        <v>8710</v>
      </c>
      <c r="AAZ29" s="16" t="s">
        <v>782</v>
      </c>
      <c r="ABA29" s="16" t="s">
        <v>782</v>
      </c>
      <c r="ABB29" s="16" t="s">
        <v>783</v>
      </c>
      <c r="ABC29" s="16" t="s">
        <v>783</v>
      </c>
      <c r="ABD29" s="16" t="s">
        <v>783</v>
      </c>
      <c r="ABE29" s="16" t="s">
        <v>783</v>
      </c>
      <c r="ABF29" s="16" t="s">
        <v>782</v>
      </c>
      <c r="ABG29" s="16" t="s">
        <v>782</v>
      </c>
      <c r="ABH29" s="16" t="s">
        <v>782</v>
      </c>
      <c r="ABI29" s="16" t="s">
        <v>783</v>
      </c>
      <c r="ABJ29" s="16" t="s">
        <v>783</v>
      </c>
      <c r="ABK29" s="16" t="s">
        <v>782</v>
      </c>
      <c r="ABL29" s="16" t="s">
        <v>8769</v>
      </c>
      <c r="ABM29" s="16" t="s">
        <v>843</v>
      </c>
      <c r="ABN29" s="16" t="s">
        <v>1034</v>
      </c>
      <c r="ABO29" s="16" t="s">
        <v>486</v>
      </c>
      <c r="ABP29" s="16" t="s">
        <v>972</v>
      </c>
      <c r="ABQ29" s="16" t="s">
        <v>4324</v>
      </c>
      <c r="ABR29" s="16" t="s">
        <v>470</v>
      </c>
      <c r="ABS29" s="16" t="s">
        <v>451</v>
      </c>
      <c r="ABT29" s="16" t="s">
        <v>8732</v>
      </c>
      <c r="ABU29" s="16" t="s">
        <v>844</v>
      </c>
      <c r="ABV29" s="16" t="s">
        <v>487</v>
      </c>
      <c r="ABW29" s="16" t="s">
        <v>486</v>
      </c>
      <c r="ABX29" s="16" t="s">
        <v>892</v>
      </c>
      <c r="ABY29" s="16" t="s">
        <v>486</v>
      </c>
      <c r="ABZ29" s="16" t="s">
        <v>486</v>
      </c>
      <c r="ACA29" s="16" t="s">
        <v>759</v>
      </c>
      <c r="ACB29" s="16" t="s">
        <v>768</v>
      </c>
      <c r="ACC29" s="16" t="s">
        <v>737</v>
      </c>
      <c r="ACD29" s="16" t="s">
        <v>487</v>
      </c>
      <c r="ACE29" s="16" t="s">
        <v>487</v>
      </c>
      <c r="ACG29" s="16" t="s">
        <v>1014</v>
      </c>
      <c r="ACH29" s="16" t="s">
        <v>1009</v>
      </c>
      <c r="ACI29" s="16" t="s">
        <v>462</v>
      </c>
      <c r="ACJ29" s="16">
        <v>1.1910000000000001</v>
      </c>
      <c r="ACK29" s="16" t="s">
        <v>478</v>
      </c>
      <c r="ACL29" s="16" t="s">
        <v>740</v>
      </c>
      <c r="ACM29" s="16" t="s">
        <v>1189</v>
      </c>
      <c r="ACN29" s="16" t="s">
        <v>1169</v>
      </c>
      <c r="ACO29" s="16" t="s">
        <v>1856</v>
      </c>
      <c r="ACQ29" s="16" t="s">
        <v>1202</v>
      </c>
      <c r="ACR29" s="16" t="s">
        <v>1645</v>
      </c>
      <c r="ACS29" s="16" t="s">
        <v>680</v>
      </c>
      <c r="ACT29" s="16" t="s">
        <v>1522</v>
      </c>
      <c r="ACU29" s="16" t="s">
        <v>833</v>
      </c>
      <c r="ACV29" s="16" t="s">
        <v>8711</v>
      </c>
      <c r="ACW29" s="16" t="s">
        <v>451</v>
      </c>
      <c r="ACX29" s="16" t="s">
        <v>1914</v>
      </c>
      <c r="ACY29" s="16" t="s">
        <v>1947</v>
      </c>
      <c r="ACZ29" s="16">
        <v>1</v>
      </c>
      <c r="ADA29" s="16">
        <v>1</v>
      </c>
      <c r="ADB29" s="16">
        <v>1</v>
      </c>
      <c r="ADC29" s="16">
        <v>1</v>
      </c>
      <c r="ADD29" s="16">
        <v>1</v>
      </c>
      <c r="ADE29" s="16" t="s">
        <v>8712</v>
      </c>
      <c r="ADF29" s="16">
        <v>0</v>
      </c>
      <c r="ADG29" s="16" t="s">
        <v>486</v>
      </c>
      <c r="ADH29" s="16">
        <v>3</v>
      </c>
      <c r="ADI29" s="16" t="s">
        <v>486</v>
      </c>
      <c r="ADJ29" s="16" t="s">
        <v>1744</v>
      </c>
      <c r="ADK29" s="16" t="s">
        <v>1750</v>
      </c>
      <c r="ADL29" s="16" t="s">
        <v>1764</v>
      </c>
      <c r="ADM29" s="16" t="s">
        <v>13194</v>
      </c>
      <c r="ADN29" s="16" t="s">
        <v>13196</v>
      </c>
      <c r="ADO29" s="16" t="s">
        <v>1767</v>
      </c>
      <c r="ADP29" s="16" t="s">
        <v>13196</v>
      </c>
      <c r="ADQ29" s="16" t="s">
        <v>13194</v>
      </c>
      <c r="ADR29" s="16" t="s">
        <v>1751</v>
      </c>
      <c r="ADY29" s="16" t="s">
        <v>1063</v>
      </c>
      <c r="AEB29" s="16">
        <v>10466.666666666701</v>
      </c>
      <c r="AEI29" s="16">
        <v>1333.33</v>
      </c>
      <c r="AEJ29" s="16">
        <v>1333.33</v>
      </c>
      <c r="AEK29" s="16">
        <v>333.33</v>
      </c>
      <c r="AEN29" s="16">
        <v>166.67</v>
      </c>
      <c r="AEO29" s="16">
        <v>200</v>
      </c>
      <c r="AEP29" s="16">
        <v>66.67</v>
      </c>
      <c r="AEQ29" s="16">
        <v>333.33</v>
      </c>
    </row>
    <row r="30" spans="1:823" x14ac:dyDescent="0.25">
      <c r="A30" s="30">
        <v>45804</v>
      </c>
      <c r="B30" s="16" t="s">
        <v>8949</v>
      </c>
      <c r="C30" s="16" t="s">
        <v>867</v>
      </c>
      <c r="D30" s="16" t="s">
        <v>867</v>
      </c>
      <c r="E30" s="16">
        <v>37</v>
      </c>
      <c r="F30" s="16" t="s">
        <v>8153</v>
      </c>
      <c r="G30" s="16" t="s">
        <v>4113</v>
      </c>
      <c r="I30" s="16" t="s">
        <v>4174</v>
      </c>
      <c r="Z30" s="16" t="s">
        <v>997</v>
      </c>
      <c r="AA30" s="16" t="s">
        <v>470</v>
      </c>
      <c r="AB30" s="16">
        <v>3</v>
      </c>
      <c r="AC30" s="16" t="s">
        <v>844</v>
      </c>
      <c r="AD30" s="16" t="s">
        <v>843</v>
      </c>
      <c r="AE30" s="16" t="s">
        <v>1056</v>
      </c>
      <c r="AF30" s="16" t="s">
        <v>844</v>
      </c>
      <c r="AG30" s="16" t="s">
        <v>843</v>
      </c>
      <c r="AH30" s="16" t="s">
        <v>844</v>
      </c>
      <c r="AI30" s="16" t="s">
        <v>1056</v>
      </c>
      <c r="AJ30" s="16" t="s">
        <v>843</v>
      </c>
      <c r="AK30" s="16" t="s">
        <v>1056</v>
      </c>
      <c r="AM30" s="16" t="s">
        <v>737</v>
      </c>
      <c r="AN30" s="16" t="s">
        <v>759</v>
      </c>
      <c r="AP30" s="16" t="s">
        <v>768</v>
      </c>
      <c r="AR30" s="16" t="s">
        <v>6910</v>
      </c>
      <c r="BB30" s="16">
        <v>3</v>
      </c>
      <c r="BC30" s="16" t="s">
        <v>7878</v>
      </c>
      <c r="BE30" s="16" t="s">
        <v>5098</v>
      </c>
      <c r="BV30" s="16" t="s">
        <v>4433</v>
      </c>
      <c r="BW30" s="16" t="s">
        <v>844</v>
      </c>
      <c r="BX30" s="16" t="s">
        <v>843</v>
      </c>
      <c r="BY30" s="16" t="s">
        <v>843</v>
      </c>
      <c r="BZ30" s="16" t="s">
        <v>843</v>
      </c>
      <c r="CA30" s="16" t="s">
        <v>843</v>
      </c>
      <c r="CB30" s="16" t="s">
        <v>843</v>
      </c>
      <c r="CC30" s="16" t="s">
        <v>843</v>
      </c>
      <c r="CD30" s="16" t="s">
        <v>843</v>
      </c>
      <c r="CE30" s="16" t="s">
        <v>843</v>
      </c>
      <c r="CF30" s="16" t="s">
        <v>843</v>
      </c>
      <c r="CG30" s="16" t="s">
        <v>843</v>
      </c>
      <c r="CH30" s="16" t="s">
        <v>843</v>
      </c>
      <c r="CI30" s="16" t="s">
        <v>843</v>
      </c>
      <c r="CJ30" s="16" t="s">
        <v>843</v>
      </c>
      <c r="CK30" s="16" t="s">
        <v>843</v>
      </c>
      <c r="CP30" s="16" t="s">
        <v>865</v>
      </c>
      <c r="DX30" s="16" t="s">
        <v>867</v>
      </c>
      <c r="DY30" s="16" t="s">
        <v>867</v>
      </c>
      <c r="GC30" s="16" t="s">
        <v>5330</v>
      </c>
      <c r="GF30" s="16" t="s">
        <v>867</v>
      </c>
      <c r="GG30" s="16" t="s">
        <v>867</v>
      </c>
      <c r="GV30" s="16" t="s">
        <v>5443</v>
      </c>
      <c r="GW30" s="16" t="s">
        <v>843</v>
      </c>
      <c r="GX30" s="16" t="s">
        <v>844</v>
      </c>
      <c r="GY30" s="16" t="s">
        <v>843</v>
      </c>
      <c r="GZ30" s="16" t="s">
        <v>843</v>
      </c>
      <c r="HA30" s="16" t="s">
        <v>843</v>
      </c>
      <c r="HB30" s="16" t="s">
        <v>843</v>
      </c>
      <c r="HC30" s="16" t="s">
        <v>843</v>
      </c>
      <c r="HD30" s="16" t="s">
        <v>843</v>
      </c>
      <c r="HE30" s="16" t="s">
        <v>843</v>
      </c>
      <c r="HF30" s="16" t="s">
        <v>843</v>
      </c>
      <c r="HH30" s="16" t="s">
        <v>5456</v>
      </c>
      <c r="HK30" s="16" t="s">
        <v>865</v>
      </c>
      <c r="HM30" s="16" t="s">
        <v>865</v>
      </c>
      <c r="HZ30" s="16" t="s">
        <v>7944</v>
      </c>
      <c r="KE30" s="16" t="s">
        <v>5585</v>
      </c>
      <c r="KG30" s="16" t="s">
        <v>7015</v>
      </c>
      <c r="KH30" s="16" t="s">
        <v>7033</v>
      </c>
      <c r="KI30" s="16" t="s">
        <v>865</v>
      </c>
      <c r="LG30" s="16" t="s">
        <v>867</v>
      </c>
      <c r="LH30" s="16" t="s">
        <v>867</v>
      </c>
      <c r="LI30" s="16" t="s">
        <v>867</v>
      </c>
      <c r="LJ30" s="16" t="s">
        <v>867</v>
      </c>
      <c r="LK30" s="16" t="s">
        <v>867</v>
      </c>
      <c r="LL30" s="16" t="s">
        <v>5663</v>
      </c>
      <c r="LM30" s="16" t="s">
        <v>843</v>
      </c>
      <c r="LN30" s="16" t="s">
        <v>843</v>
      </c>
      <c r="LO30" s="16" t="s">
        <v>844</v>
      </c>
      <c r="LP30" s="16" t="s">
        <v>843</v>
      </c>
      <c r="LQ30" s="16" t="s">
        <v>843</v>
      </c>
      <c r="LR30" s="16" t="s">
        <v>843</v>
      </c>
      <c r="LS30" s="16" t="s">
        <v>843</v>
      </c>
      <c r="LT30" s="16" t="s">
        <v>843</v>
      </c>
      <c r="LU30" s="16" t="s">
        <v>843</v>
      </c>
      <c r="LV30" s="16" t="s">
        <v>843</v>
      </c>
      <c r="LW30" s="16" t="s">
        <v>843</v>
      </c>
      <c r="LX30" s="16" t="s">
        <v>843</v>
      </c>
      <c r="LY30" s="16" t="s">
        <v>843</v>
      </c>
      <c r="LZ30" s="16" t="s">
        <v>843</v>
      </c>
      <c r="MA30" s="16" t="s">
        <v>843</v>
      </c>
      <c r="MC30" s="16" t="s">
        <v>5694</v>
      </c>
      <c r="MD30" s="16" t="s">
        <v>844</v>
      </c>
      <c r="ME30" s="16" t="s">
        <v>843</v>
      </c>
      <c r="MF30" s="16" t="s">
        <v>843</v>
      </c>
      <c r="MG30" s="16" t="s">
        <v>843</v>
      </c>
      <c r="MH30" s="16" t="s">
        <v>843</v>
      </c>
      <c r="MI30" s="16" t="s">
        <v>843</v>
      </c>
      <c r="MJ30" s="16" t="s">
        <v>843</v>
      </c>
      <c r="MK30" s="16" t="s">
        <v>843</v>
      </c>
      <c r="ML30" s="16" t="s">
        <v>843</v>
      </c>
      <c r="MM30" s="16" t="s">
        <v>843</v>
      </c>
      <c r="MN30" s="16" t="s">
        <v>843</v>
      </c>
      <c r="MO30" s="16" t="s">
        <v>843</v>
      </c>
      <c r="MP30" s="16" t="s">
        <v>843</v>
      </c>
      <c r="MQ30" s="16" t="s">
        <v>843</v>
      </c>
      <c r="MR30" s="16" t="s">
        <v>843</v>
      </c>
      <c r="MS30" s="16" t="s">
        <v>843</v>
      </c>
      <c r="MT30" s="16" t="s">
        <v>843</v>
      </c>
      <c r="MU30" s="16" t="s">
        <v>843</v>
      </c>
      <c r="MV30" s="16" t="s">
        <v>843</v>
      </c>
      <c r="NS30" s="16" t="s">
        <v>5694</v>
      </c>
      <c r="NT30" s="16" t="s">
        <v>844</v>
      </c>
      <c r="NU30" s="16" t="s">
        <v>843</v>
      </c>
      <c r="NV30" s="16" t="s">
        <v>843</v>
      </c>
      <c r="NW30" s="16" t="s">
        <v>843</v>
      </c>
      <c r="NX30" s="16" t="s">
        <v>843</v>
      </c>
      <c r="NY30" s="16" t="s">
        <v>843</v>
      </c>
      <c r="NZ30" s="16" t="s">
        <v>843</v>
      </c>
      <c r="OA30" s="16" t="s">
        <v>843</v>
      </c>
      <c r="OB30" s="16" t="s">
        <v>843</v>
      </c>
      <c r="OC30" s="16" t="s">
        <v>843</v>
      </c>
      <c r="OD30" s="16" t="s">
        <v>843</v>
      </c>
      <c r="OE30" s="16" t="s">
        <v>843</v>
      </c>
      <c r="OF30" s="16" t="s">
        <v>843</v>
      </c>
      <c r="OG30" s="16" t="s">
        <v>843</v>
      </c>
      <c r="OH30" s="16" t="s">
        <v>843</v>
      </c>
      <c r="OI30" s="16" t="s">
        <v>843</v>
      </c>
      <c r="PC30" s="16" t="s">
        <v>865</v>
      </c>
      <c r="PD30" s="16" t="s">
        <v>865</v>
      </c>
      <c r="PY30" s="16" t="s">
        <v>867</v>
      </c>
      <c r="PZ30" s="16">
        <v>1</v>
      </c>
      <c r="QP30" s="16" t="s">
        <v>865</v>
      </c>
      <c r="QR30" s="16" t="s">
        <v>867</v>
      </c>
      <c r="QT30" s="16" t="s">
        <v>867</v>
      </c>
      <c r="QV30" s="16" t="s">
        <v>865</v>
      </c>
      <c r="QX30" s="16" t="s">
        <v>867</v>
      </c>
      <c r="QY30" s="16" t="s">
        <v>867</v>
      </c>
      <c r="RD30" s="16" t="s">
        <v>7708</v>
      </c>
      <c r="RF30" s="16" t="s">
        <v>865</v>
      </c>
      <c r="RH30" s="16" t="s">
        <v>4216</v>
      </c>
      <c r="RJ30" s="16" t="s">
        <v>865</v>
      </c>
      <c r="RN30" s="16" t="s">
        <v>867</v>
      </c>
      <c r="RP30" s="16" t="s">
        <v>867</v>
      </c>
      <c r="RR30" s="16" t="s">
        <v>867</v>
      </c>
      <c r="RT30" s="16" t="s">
        <v>867</v>
      </c>
      <c r="RV30" s="16" t="s">
        <v>867</v>
      </c>
      <c r="RX30" s="16" t="s">
        <v>7724</v>
      </c>
      <c r="RZ30" s="16" t="s">
        <v>7724</v>
      </c>
      <c r="SQ30" s="16" t="s">
        <v>867</v>
      </c>
      <c r="SS30" s="16" t="s">
        <v>7308</v>
      </c>
      <c r="ST30" s="16" t="s">
        <v>7761</v>
      </c>
      <c r="TN30" s="16">
        <v>7000</v>
      </c>
      <c r="TO30" s="16">
        <v>10000</v>
      </c>
      <c r="TP30" s="16">
        <v>3000</v>
      </c>
      <c r="TQ30" s="16">
        <v>5000</v>
      </c>
      <c r="TR30" s="16">
        <v>2000</v>
      </c>
      <c r="TS30" s="16">
        <v>500</v>
      </c>
      <c r="TT30" s="16">
        <v>0</v>
      </c>
      <c r="TU30" s="16">
        <v>500</v>
      </c>
      <c r="TW30" s="16">
        <v>0</v>
      </c>
      <c r="TZ30" s="16" t="s">
        <v>7370</v>
      </c>
      <c r="UA30" s="16" t="s">
        <v>8950</v>
      </c>
      <c r="UB30" s="16">
        <v>0</v>
      </c>
      <c r="UC30" s="16" t="s">
        <v>844</v>
      </c>
      <c r="UD30" s="16" t="s">
        <v>843</v>
      </c>
      <c r="UE30" s="16" t="s">
        <v>843</v>
      </c>
      <c r="UF30" s="16" t="s">
        <v>844</v>
      </c>
      <c r="UG30" s="16" t="s">
        <v>843</v>
      </c>
      <c r="UH30" s="16" t="s">
        <v>843</v>
      </c>
      <c r="UL30" s="16">
        <v>3700</v>
      </c>
      <c r="VX30" s="16" t="s">
        <v>6040</v>
      </c>
      <c r="VY30" s="16" t="s">
        <v>843</v>
      </c>
      <c r="VZ30" s="16" t="s">
        <v>843</v>
      </c>
      <c r="WA30" s="16" t="s">
        <v>843</v>
      </c>
      <c r="WB30" s="16" t="s">
        <v>843</v>
      </c>
      <c r="WC30" s="16" t="s">
        <v>844</v>
      </c>
      <c r="WD30" s="16" t="s">
        <v>843</v>
      </c>
      <c r="WE30" s="16" t="s">
        <v>843</v>
      </c>
      <c r="WF30" s="16" t="s">
        <v>843</v>
      </c>
      <c r="WO30" s="16" t="s">
        <v>6917</v>
      </c>
      <c r="XD30" s="16" t="s">
        <v>6991</v>
      </c>
      <c r="XE30" s="16" t="s">
        <v>843</v>
      </c>
      <c r="XF30" s="16" t="s">
        <v>843</v>
      </c>
      <c r="XG30" s="16" t="s">
        <v>843</v>
      </c>
      <c r="XH30" s="16" t="s">
        <v>843</v>
      </c>
      <c r="XI30" s="16" t="s">
        <v>843</v>
      </c>
      <c r="XJ30" s="16" t="s">
        <v>843</v>
      </c>
      <c r="XK30" s="16" t="s">
        <v>843</v>
      </c>
      <c r="XL30" s="16" t="s">
        <v>844</v>
      </c>
      <c r="XM30" s="16" t="s">
        <v>843</v>
      </c>
      <c r="XN30" s="16" t="s">
        <v>843</v>
      </c>
      <c r="XO30" s="16" t="s">
        <v>843</v>
      </c>
      <c r="XP30" s="16" t="s">
        <v>843</v>
      </c>
      <c r="XQ30" s="16" t="s">
        <v>843</v>
      </c>
      <c r="YF30" s="16" t="s">
        <v>865</v>
      </c>
      <c r="YN30" s="16" t="s">
        <v>7040</v>
      </c>
      <c r="YP30" s="16" t="s">
        <v>7987</v>
      </c>
      <c r="YR30" s="16" t="s">
        <v>8951</v>
      </c>
      <c r="YS30" s="16" t="s">
        <v>8952</v>
      </c>
      <c r="YT30" s="16" t="s">
        <v>8694</v>
      </c>
      <c r="YU30" s="16" t="s">
        <v>8953</v>
      </c>
      <c r="YV30" s="16" t="s">
        <v>8696</v>
      </c>
      <c r="YW30" s="16" t="s">
        <v>844</v>
      </c>
      <c r="YX30" s="16" t="s">
        <v>8696</v>
      </c>
      <c r="YZ30" s="16" t="s">
        <v>843</v>
      </c>
      <c r="ZB30" s="16">
        <v>28000</v>
      </c>
      <c r="ZC30" s="16" t="s">
        <v>8738</v>
      </c>
      <c r="ZD30" s="16" t="s">
        <v>8847</v>
      </c>
      <c r="ZE30" s="16" t="s">
        <v>8954</v>
      </c>
      <c r="ZF30" s="16" t="s">
        <v>8804</v>
      </c>
      <c r="ZG30" s="16" t="s">
        <v>8865</v>
      </c>
      <c r="ZH30" s="16" t="s">
        <v>8701</v>
      </c>
      <c r="ZI30" s="16" t="s">
        <v>8741</v>
      </c>
      <c r="ZK30" s="16" t="s">
        <v>843</v>
      </c>
      <c r="ZL30" s="16" t="s">
        <v>8701</v>
      </c>
      <c r="ZM30" s="16" t="s">
        <v>843</v>
      </c>
      <c r="ZN30" s="16" t="s">
        <v>8755</v>
      </c>
      <c r="ZO30" s="16" t="s">
        <v>487</v>
      </c>
      <c r="ZP30" s="16" t="s">
        <v>487</v>
      </c>
      <c r="ZQ30" s="16" t="s">
        <v>487</v>
      </c>
      <c r="ZR30" s="16" t="s">
        <v>486</v>
      </c>
      <c r="ZS30" s="16" t="s">
        <v>844</v>
      </c>
      <c r="ZT30" s="16" t="s">
        <v>8705</v>
      </c>
      <c r="ZU30" s="16" t="s">
        <v>8706</v>
      </c>
      <c r="ZV30" s="16" t="s">
        <v>487</v>
      </c>
      <c r="ZW30" s="16" t="s">
        <v>1056</v>
      </c>
      <c r="ZX30" s="16" t="s">
        <v>844</v>
      </c>
      <c r="ZY30" s="16" t="s">
        <v>844</v>
      </c>
      <c r="ZZ30" s="16" t="s">
        <v>1056</v>
      </c>
      <c r="AAA30" s="16" t="s">
        <v>843</v>
      </c>
      <c r="AAB30" s="16" t="s">
        <v>843</v>
      </c>
      <c r="AAC30" s="16">
        <v>1</v>
      </c>
      <c r="AAD30" s="16" t="s">
        <v>844</v>
      </c>
      <c r="AAE30" s="16" t="s">
        <v>843</v>
      </c>
      <c r="AAF30" s="16" t="s">
        <v>1056</v>
      </c>
      <c r="AAG30" s="16" t="s">
        <v>843</v>
      </c>
      <c r="AAH30" s="16" t="s">
        <v>843</v>
      </c>
      <c r="AAI30" s="16" t="s">
        <v>843</v>
      </c>
      <c r="AAJ30" s="16" t="s">
        <v>615</v>
      </c>
      <c r="AAK30" s="16" t="s">
        <v>633</v>
      </c>
      <c r="AAL30" s="16" t="s">
        <v>904</v>
      </c>
      <c r="AAM30" s="16" t="s">
        <v>663</v>
      </c>
      <c r="AAN30" s="16" t="s">
        <v>8707</v>
      </c>
      <c r="AAO30" s="16" t="s">
        <v>1018</v>
      </c>
      <c r="AAP30" s="16" t="s">
        <v>8708</v>
      </c>
      <c r="AAS30" s="16">
        <v>3700</v>
      </c>
      <c r="AAT30" s="16" t="s">
        <v>1068</v>
      </c>
      <c r="AAU30" s="16" t="s">
        <v>782</v>
      </c>
      <c r="AAW30" s="16" t="s">
        <v>782</v>
      </c>
      <c r="AAX30" s="16" t="s">
        <v>844</v>
      </c>
      <c r="AAY30" s="16" t="s">
        <v>8727</v>
      </c>
      <c r="AAZ30" s="16" t="s">
        <v>782</v>
      </c>
      <c r="ABA30" s="16" t="s">
        <v>782</v>
      </c>
      <c r="ABB30" s="16" t="s">
        <v>782</v>
      </c>
      <c r="ABC30" s="16" t="s">
        <v>783</v>
      </c>
      <c r="ABD30" s="16" t="s">
        <v>782</v>
      </c>
      <c r="ABE30" s="16" t="s">
        <v>783</v>
      </c>
      <c r="ABF30" s="16" t="s">
        <v>782</v>
      </c>
      <c r="ABG30" s="16" t="s">
        <v>782</v>
      </c>
      <c r="ABH30" s="16" t="s">
        <v>782</v>
      </c>
      <c r="ABI30" s="16" t="s">
        <v>782</v>
      </c>
      <c r="ABJ30" s="16" t="s">
        <v>782</v>
      </c>
      <c r="ABK30" s="16" t="s">
        <v>782</v>
      </c>
      <c r="ABL30" s="16" t="s">
        <v>8732</v>
      </c>
      <c r="ABM30" s="16" t="s">
        <v>843</v>
      </c>
      <c r="ABN30" s="16" t="s">
        <v>1034</v>
      </c>
      <c r="ABO30" s="16" t="s">
        <v>486</v>
      </c>
      <c r="ABP30" s="16" t="s">
        <v>972</v>
      </c>
      <c r="ABQ30" s="16" t="s">
        <v>4300</v>
      </c>
      <c r="ABR30" s="16" t="s">
        <v>470</v>
      </c>
      <c r="ABS30" s="16" t="s">
        <v>451</v>
      </c>
      <c r="ABT30" s="16" t="s">
        <v>8732</v>
      </c>
      <c r="ABU30" s="16" t="s">
        <v>844</v>
      </c>
      <c r="ABV30" s="16" t="s">
        <v>487</v>
      </c>
      <c r="ABW30" s="16" t="s">
        <v>486</v>
      </c>
      <c r="ABX30" s="16" t="s">
        <v>892</v>
      </c>
      <c r="ABY30" s="16" t="s">
        <v>486</v>
      </c>
      <c r="ABZ30" s="16" t="s">
        <v>486</v>
      </c>
      <c r="ACA30" s="16" t="s">
        <v>759</v>
      </c>
      <c r="ACB30" s="16" t="s">
        <v>768</v>
      </c>
      <c r="ACC30" s="16" t="s">
        <v>737</v>
      </c>
      <c r="ACD30" s="16" t="s">
        <v>487</v>
      </c>
      <c r="ACE30" s="16" t="s">
        <v>486</v>
      </c>
      <c r="ACG30" s="16" t="s">
        <v>1014</v>
      </c>
      <c r="ACH30" s="16" t="s">
        <v>1009</v>
      </c>
      <c r="ACI30" s="16" t="s">
        <v>462</v>
      </c>
      <c r="ACJ30" s="16">
        <v>1.1910000000000001</v>
      </c>
      <c r="ACK30" s="16" t="s">
        <v>478</v>
      </c>
      <c r="ACL30" s="16" t="s">
        <v>738</v>
      </c>
      <c r="ACM30" s="16" t="s">
        <v>1189</v>
      </c>
      <c r="ACN30" s="16" t="s">
        <v>1169</v>
      </c>
      <c r="ACO30" s="16" t="s">
        <v>1857</v>
      </c>
      <c r="ACQ30" s="16" t="s">
        <v>1202</v>
      </c>
      <c r="ACR30" s="16" t="s">
        <v>1645</v>
      </c>
      <c r="ACS30" s="16" t="s">
        <v>680</v>
      </c>
      <c r="ACT30" s="16" t="s">
        <v>1522</v>
      </c>
      <c r="ACU30" s="16" t="s">
        <v>831</v>
      </c>
      <c r="ACV30" s="16" t="s">
        <v>8756</v>
      </c>
      <c r="ACW30" s="16" t="s">
        <v>451</v>
      </c>
      <c r="ACX30" s="16" t="s">
        <v>1914</v>
      </c>
      <c r="ACY30" s="16" t="s">
        <v>1947</v>
      </c>
      <c r="ACZ30" s="16">
        <v>1</v>
      </c>
      <c r="ADA30" s="16">
        <v>1</v>
      </c>
      <c r="ADB30" s="16">
        <v>1</v>
      </c>
      <c r="ADC30" s="16">
        <v>1</v>
      </c>
      <c r="ADD30" s="16">
        <v>1</v>
      </c>
      <c r="ADE30" s="16" t="s">
        <v>8712</v>
      </c>
      <c r="ADF30" s="16">
        <v>0</v>
      </c>
      <c r="ADG30" s="16" t="s">
        <v>486</v>
      </c>
      <c r="ADH30" s="16">
        <v>3</v>
      </c>
      <c r="ADI30" s="16" t="s">
        <v>1554</v>
      </c>
      <c r="ADJ30" s="16" t="s">
        <v>1745</v>
      </c>
      <c r="ADK30" s="16" t="s">
        <v>1752</v>
      </c>
      <c r="ADL30" s="16" t="s">
        <v>1763</v>
      </c>
      <c r="ADM30" s="16" t="s">
        <v>1758</v>
      </c>
      <c r="ADN30" s="16" t="s">
        <v>1762</v>
      </c>
      <c r="ADO30" s="16" t="s">
        <v>1766</v>
      </c>
      <c r="ADP30" s="16" t="s">
        <v>13196</v>
      </c>
      <c r="ADR30" s="16" t="s">
        <v>13194</v>
      </c>
      <c r="ADY30" s="16" t="s">
        <v>1061</v>
      </c>
      <c r="AEB30" s="16">
        <v>28000</v>
      </c>
      <c r="AEC30" s="16" t="s">
        <v>1058</v>
      </c>
      <c r="AED30" s="16">
        <v>1233.33</v>
      </c>
      <c r="AEE30" s="16" t="s">
        <v>952</v>
      </c>
      <c r="AEI30" s="16">
        <v>2333.33</v>
      </c>
      <c r="AEJ30" s="16">
        <v>3333.33</v>
      </c>
      <c r="AEK30" s="16">
        <v>1000</v>
      </c>
      <c r="AEL30" s="16">
        <v>1666.67</v>
      </c>
      <c r="AEN30" s="16">
        <v>666.67</v>
      </c>
      <c r="AEO30" s="16">
        <v>166.67</v>
      </c>
      <c r="AEP30" s="16">
        <v>166.67</v>
      </c>
    </row>
    <row r="31" spans="1:823" x14ac:dyDescent="0.25">
      <c r="A31" s="30">
        <v>45805</v>
      </c>
      <c r="B31" s="16" t="s">
        <v>8955</v>
      </c>
      <c r="C31" s="16" t="s">
        <v>867</v>
      </c>
      <c r="D31" s="16" t="s">
        <v>867</v>
      </c>
      <c r="E31" s="16">
        <v>58</v>
      </c>
      <c r="F31" s="16" t="s">
        <v>8153</v>
      </c>
      <c r="G31" s="16" t="s">
        <v>4113</v>
      </c>
      <c r="I31" s="16" t="s">
        <v>4148</v>
      </c>
      <c r="Z31" s="16" t="s">
        <v>993</v>
      </c>
      <c r="AA31" s="16" t="s">
        <v>474</v>
      </c>
      <c r="AB31" s="16">
        <v>1</v>
      </c>
      <c r="AC31" s="16" t="s">
        <v>843</v>
      </c>
      <c r="AD31" s="16" t="s">
        <v>843</v>
      </c>
      <c r="AE31" s="16" t="s">
        <v>843</v>
      </c>
      <c r="AF31" s="16" t="s">
        <v>843</v>
      </c>
      <c r="AG31" s="16" t="s">
        <v>844</v>
      </c>
      <c r="AH31" s="16" t="s">
        <v>843</v>
      </c>
      <c r="AI31" s="16" t="s">
        <v>844</v>
      </c>
      <c r="AJ31" s="16" t="s">
        <v>843</v>
      </c>
      <c r="AK31" s="16" t="s">
        <v>843</v>
      </c>
      <c r="AM31" s="16" t="s">
        <v>737</v>
      </c>
      <c r="AN31" s="16" t="s">
        <v>759</v>
      </c>
      <c r="AP31" s="16" t="s">
        <v>768</v>
      </c>
      <c r="AR31" s="16" t="s">
        <v>6910</v>
      </c>
      <c r="BB31" s="16">
        <v>1</v>
      </c>
      <c r="BC31" s="16" t="s">
        <v>7875</v>
      </c>
      <c r="BE31" s="16" t="s">
        <v>5098</v>
      </c>
      <c r="BV31" s="16" t="s">
        <v>4433</v>
      </c>
      <c r="BW31" s="16" t="s">
        <v>844</v>
      </c>
      <c r="BX31" s="16" t="s">
        <v>843</v>
      </c>
      <c r="BY31" s="16" t="s">
        <v>843</v>
      </c>
      <c r="BZ31" s="16" t="s">
        <v>843</v>
      </c>
      <c r="CA31" s="16" t="s">
        <v>843</v>
      </c>
      <c r="CB31" s="16" t="s">
        <v>843</v>
      </c>
      <c r="CC31" s="16" t="s">
        <v>843</v>
      </c>
      <c r="CD31" s="16" t="s">
        <v>843</v>
      </c>
      <c r="CE31" s="16" t="s">
        <v>843</v>
      </c>
      <c r="CF31" s="16" t="s">
        <v>843</v>
      </c>
      <c r="CG31" s="16" t="s">
        <v>843</v>
      </c>
      <c r="CH31" s="16" t="s">
        <v>843</v>
      </c>
      <c r="CI31" s="16" t="s">
        <v>843</v>
      </c>
      <c r="CJ31" s="16" t="s">
        <v>843</v>
      </c>
      <c r="CK31" s="16" t="s">
        <v>843</v>
      </c>
      <c r="CP31" s="16" t="s">
        <v>865</v>
      </c>
      <c r="DX31" s="16" t="s">
        <v>7842</v>
      </c>
      <c r="DY31" s="16" t="s">
        <v>867</v>
      </c>
      <c r="GC31" s="16" t="s">
        <v>5330</v>
      </c>
      <c r="GF31" s="16" t="s">
        <v>867</v>
      </c>
      <c r="GG31" s="16" t="s">
        <v>867</v>
      </c>
      <c r="GV31" s="16" t="s">
        <v>5443</v>
      </c>
      <c r="GW31" s="16" t="s">
        <v>843</v>
      </c>
      <c r="GX31" s="16" t="s">
        <v>844</v>
      </c>
      <c r="GY31" s="16" t="s">
        <v>843</v>
      </c>
      <c r="GZ31" s="16" t="s">
        <v>843</v>
      </c>
      <c r="HA31" s="16" t="s">
        <v>843</v>
      </c>
      <c r="HB31" s="16" t="s">
        <v>843</v>
      </c>
      <c r="HC31" s="16" t="s">
        <v>843</v>
      </c>
      <c r="HD31" s="16" t="s">
        <v>843</v>
      </c>
      <c r="HE31" s="16" t="s">
        <v>843</v>
      </c>
      <c r="HF31" s="16" t="s">
        <v>843</v>
      </c>
      <c r="HH31" s="16" t="s">
        <v>5456</v>
      </c>
      <c r="HK31" s="16" t="s">
        <v>865</v>
      </c>
      <c r="HM31" s="16" t="s">
        <v>865</v>
      </c>
      <c r="HZ31" s="16" t="s">
        <v>7947</v>
      </c>
      <c r="KE31" s="16" t="s">
        <v>5585</v>
      </c>
      <c r="KG31" s="16" t="s">
        <v>7018</v>
      </c>
      <c r="KH31" s="16" t="s">
        <v>7033</v>
      </c>
      <c r="KI31" s="16" t="s">
        <v>865</v>
      </c>
      <c r="LG31" s="16" t="s">
        <v>867</v>
      </c>
      <c r="LH31" s="16" t="s">
        <v>867</v>
      </c>
      <c r="LI31" s="16" t="s">
        <v>867</v>
      </c>
      <c r="LJ31" s="16" t="s">
        <v>867</v>
      </c>
      <c r="LK31" s="16" t="s">
        <v>867</v>
      </c>
      <c r="LL31" s="16" t="s">
        <v>5663</v>
      </c>
      <c r="LM31" s="16" t="s">
        <v>843</v>
      </c>
      <c r="LN31" s="16" t="s">
        <v>843</v>
      </c>
      <c r="LO31" s="16" t="s">
        <v>844</v>
      </c>
      <c r="LP31" s="16" t="s">
        <v>843</v>
      </c>
      <c r="LQ31" s="16" t="s">
        <v>843</v>
      </c>
      <c r="LR31" s="16" t="s">
        <v>843</v>
      </c>
      <c r="LS31" s="16" t="s">
        <v>843</v>
      </c>
      <c r="LT31" s="16" t="s">
        <v>843</v>
      </c>
      <c r="LU31" s="16" t="s">
        <v>843</v>
      </c>
      <c r="LV31" s="16" t="s">
        <v>843</v>
      </c>
      <c r="LW31" s="16" t="s">
        <v>843</v>
      </c>
      <c r="LX31" s="16" t="s">
        <v>843</v>
      </c>
      <c r="LY31" s="16" t="s">
        <v>843</v>
      </c>
      <c r="LZ31" s="16" t="s">
        <v>843</v>
      </c>
      <c r="MA31" s="16" t="s">
        <v>843</v>
      </c>
      <c r="MX31" s="16" t="s">
        <v>5694</v>
      </c>
      <c r="MY31" s="16" t="s">
        <v>844</v>
      </c>
      <c r="MZ31" s="16" t="s">
        <v>843</v>
      </c>
      <c r="NA31" s="16" t="s">
        <v>843</v>
      </c>
      <c r="NB31" s="16" t="s">
        <v>843</v>
      </c>
      <c r="NC31" s="16" t="s">
        <v>843</v>
      </c>
      <c r="ND31" s="16" t="s">
        <v>843</v>
      </c>
      <c r="NE31" s="16" t="s">
        <v>843</v>
      </c>
      <c r="NF31" s="16" t="s">
        <v>843</v>
      </c>
      <c r="NG31" s="16" t="s">
        <v>843</v>
      </c>
      <c r="NH31" s="16" t="s">
        <v>843</v>
      </c>
      <c r="NI31" s="16" t="s">
        <v>843</v>
      </c>
      <c r="NJ31" s="16" t="s">
        <v>843</v>
      </c>
      <c r="NK31" s="16" t="s">
        <v>843</v>
      </c>
      <c r="NL31" s="16" t="s">
        <v>843</v>
      </c>
      <c r="NM31" s="16" t="s">
        <v>843</v>
      </c>
      <c r="NN31" s="16" t="s">
        <v>843</v>
      </c>
      <c r="NO31" s="16" t="s">
        <v>843</v>
      </c>
      <c r="NP31" s="16" t="s">
        <v>843</v>
      </c>
      <c r="NQ31" s="16" t="s">
        <v>843</v>
      </c>
      <c r="PC31" s="16" t="s">
        <v>865</v>
      </c>
      <c r="PD31" s="16" t="s">
        <v>865</v>
      </c>
      <c r="PY31" s="16" t="s">
        <v>865</v>
      </c>
      <c r="QP31" s="16" t="s">
        <v>865</v>
      </c>
      <c r="QR31" s="16" t="s">
        <v>865</v>
      </c>
      <c r="QT31" s="16" t="s">
        <v>867</v>
      </c>
      <c r="QV31" s="16" t="s">
        <v>865</v>
      </c>
      <c r="QX31" s="16" t="s">
        <v>867</v>
      </c>
      <c r="QY31" s="16" t="s">
        <v>867</v>
      </c>
      <c r="RD31" s="16" t="s">
        <v>865</v>
      </c>
      <c r="RF31" s="16" t="s">
        <v>865</v>
      </c>
      <c r="RH31" s="16" t="s">
        <v>865</v>
      </c>
      <c r="RJ31" s="16" t="s">
        <v>865</v>
      </c>
      <c r="RN31" s="16" t="s">
        <v>7720</v>
      </c>
      <c r="RP31" s="16" t="s">
        <v>867</v>
      </c>
      <c r="RR31" s="16" t="s">
        <v>867</v>
      </c>
      <c r="RT31" s="16" t="s">
        <v>867</v>
      </c>
      <c r="RV31" s="16" t="s">
        <v>867</v>
      </c>
      <c r="RX31" s="16" t="s">
        <v>7724</v>
      </c>
      <c r="RZ31" s="16" t="s">
        <v>7724</v>
      </c>
      <c r="SQ31" s="16" t="s">
        <v>865</v>
      </c>
      <c r="SS31" s="16" t="s">
        <v>7293</v>
      </c>
      <c r="ST31" s="16" t="s">
        <v>7761</v>
      </c>
      <c r="TO31" s="16">
        <v>6000</v>
      </c>
      <c r="TP31" s="16">
        <v>1500</v>
      </c>
      <c r="TR31" s="16">
        <v>200</v>
      </c>
      <c r="TS31" s="16">
        <v>500</v>
      </c>
      <c r="TT31" s="16">
        <v>0</v>
      </c>
      <c r="TU31" s="16">
        <v>200</v>
      </c>
      <c r="TW31" s="16">
        <v>0</v>
      </c>
      <c r="TX31" s="16">
        <v>0</v>
      </c>
      <c r="TZ31" s="16" t="s">
        <v>7367</v>
      </c>
      <c r="UA31" s="16" t="s">
        <v>4216</v>
      </c>
      <c r="UB31" s="16">
        <v>0</v>
      </c>
      <c r="UC31" s="16" t="s">
        <v>843</v>
      </c>
      <c r="UD31" s="16" t="s">
        <v>843</v>
      </c>
      <c r="UE31" s="16" t="s">
        <v>843</v>
      </c>
      <c r="UF31" s="16" t="s">
        <v>843</v>
      </c>
      <c r="UG31" s="16" t="s">
        <v>843</v>
      </c>
      <c r="UH31" s="16" t="s">
        <v>844</v>
      </c>
      <c r="WO31" s="16" t="s">
        <v>6926</v>
      </c>
      <c r="YN31" s="16" t="s">
        <v>7040</v>
      </c>
      <c r="YP31" s="16" t="s">
        <v>7978</v>
      </c>
      <c r="YR31" s="16" t="s">
        <v>8956</v>
      </c>
      <c r="YS31" s="16" t="s">
        <v>8957</v>
      </c>
      <c r="YT31" s="16" t="s">
        <v>8694</v>
      </c>
      <c r="YU31" s="16" t="s">
        <v>8958</v>
      </c>
      <c r="YV31" s="16" t="s">
        <v>8696</v>
      </c>
      <c r="YW31" s="16" t="s">
        <v>844</v>
      </c>
      <c r="YX31" s="16" t="s">
        <v>8696</v>
      </c>
      <c r="YZ31" s="16" t="s">
        <v>843</v>
      </c>
      <c r="ZA31" s="16" t="s">
        <v>843</v>
      </c>
      <c r="ZE31" s="16" t="s">
        <v>843</v>
      </c>
      <c r="ZO31" s="16" t="s">
        <v>487</v>
      </c>
      <c r="ZP31" s="16" t="s">
        <v>487</v>
      </c>
      <c r="ZQ31" s="16" t="s">
        <v>486</v>
      </c>
      <c r="ZR31" s="16" t="s">
        <v>486</v>
      </c>
      <c r="ZS31" s="16" t="s">
        <v>844</v>
      </c>
      <c r="ZT31" s="16" t="s">
        <v>8705</v>
      </c>
      <c r="ZU31" s="16" t="s">
        <v>8706</v>
      </c>
      <c r="ZV31" s="16" t="s">
        <v>487</v>
      </c>
      <c r="ZW31" s="16" t="s">
        <v>843</v>
      </c>
      <c r="ZX31" s="16" t="s">
        <v>844</v>
      </c>
      <c r="ZY31" s="16" t="s">
        <v>843</v>
      </c>
      <c r="ZZ31" s="16" t="s">
        <v>844</v>
      </c>
      <c r="AAA31" s="16" t="s">
        <v>843</v>
      </c>
      <c r="AAB31" s="16" t="s">
        <v>844</v>
      </c>
      <c r="AAC31" s="16">
        <v>0</v>
      </c>
      <c r="AAD31" s="16" t="s">
        <v>843</v>
      </c>
      <c r="AAE31" s="16" t="s">
        <v>844</v>
      </c>
      <c r="AAF31" s="16" t="s">
        <v>843</v>
      </c>
      <c r="AAG31" s="16" t="s">
        <v>843</v>
      </c>
      <c r="AAH31" s="16" t="s">
        <v>843</v>
      </c>
      <c r="AAI31" s="16" t="s">
        <v>843</v>
      </c>
      <c r="AAJ31" s="16" t="s">
        <v>600</v>
      </c>
      <c r="AAK31" s="16" t="s">
        <v>645</v>
      </c>
      <c r="AAL31" s="16" t="s">
        <v>905</v>
      </c>
      <c r="AAM31" s="16" t="s">
        <v>660</v>
      </c>
      <c r="AAN31" s="16" t="s">
        <v>8707</v>
      </c>
      <c r="AAO31" s="16" t="s">
        <v>1018</v>
      </c>
      <c r="AAP31" s="16" t="s">
        <v>8708</v>
      </c>
      <c r="AAT31" s="16" t="s">
        <v>782</v>
      </c>
      <c r="AAU31" s="16" t="s">
        <v>782</v>
      </c>
      <c r="AAV31" s="16" t="s">
        <v>782</v>
      </c>
      <c r="AAW31" s="16" t="s">
        <v>782</v>
      </c>
      <c r="AAX31" s="16" t="s">
        <v>843</v>
      </c>
      <c r="AAY31" s="16" t="s">
        <v>8710</v>
      </c>
      <c r="AAZ31" s="16" t="s">
        <v>782</v>
      </c>
      <c r="ABA31" s="16" t="s">
        <v>782</v>
      </c>
      <c r="ABB31" s="16" t="s">
        <v>783</v>
      </c>
      <c r="ABC31" s="16" t="s">
        <v>783</v>
      </c>
      <c r="ABD31" s="16" t="s">
        <v>783</v>
      </c>
      <c r="ABE31" s="16" t="s">
        <v>783</v>
      </c>
      <c r="ABF31" s="16" t="s">
        <v>782</v>
      </c>
      <c r="ABG31" s="16" t="s">
        <v>782</v>
      </c>
      <c r="ABH31" s="16" t="s">
        <v>782</v>
      </c>
      <c r="ABI31" s="16" t="s">
        <v>782</v>
      </c>
      <c r="ABJ31" s="16" t="s">
        <v>782</v>
      </c>
      <c r="ABK31" s="16" t="s">
        <v>782</v>
      </c>
      <c r="ABL31" s="16" t="s">
        <v>8746</v>
      </c>
      <c r="ABM31" s="16" t="s">
        <v>843</v>
      </c>
      <c r="ABN31" s="16" t="s">
        <v>1034</v>
      </c>
      <c r="ABO31" s="16" t="s">
        <v>486</v>
      </c>
      <c r="ABP31" s="16" t="s">
        <v>972</v>
      </c>
      <c r="ABQ31" s="16" t="s">
        <v>4324</v>
      </c>
      <c r="ABR31" s="16" t="s">
        <v>474</v>
      </c>
      <c r="ABS31" s="16" t="s">
        <v>451</v>
      </c>
      <c r="ABT31" s="16" t="s">
        <v>844</v>
      </c>
      <c r="ABU31" s="16" t="s">
        <v>844</v>
      </c>
      <c r="ABV31" s="16" t="s">
        <v>486</v>
      </c>
      <c r="ABW31" s="16" t="s">
        <v>487</v>
      </c>
      <c r="ABX31" s="16" t="s">
        <v>893</v>
      </c>
      <c r="ABY31" s="16" t="s">
        <v>486</v>
      </c>
      <c r="ABZ31" s="16" t="s">
        <v>487</v>
      </c>
      <c r="ACA31" s="16" t="s">
        <v>759</v>
      </c>
      <c r="ACB31" s="16" t="s">
        <v>768</v>
      </c>
      <c r="ACC31" s="16" t="s">
        <v>737</v>
      </c>
      <c r="ACD31" s="16" t="s">
        <v>487</v>
      </c>
      <c r="ACE31" s="16" t="s">
        <v>486</v>
      </c>
      <c r="ACG31" s="16" t="s">
        <v>1014</v>
      </c>
      <c r="ACH31" s="16" t="s">
        <v>1009</v>
      </c>
      <c r="ACI31" s="16" t="s">
        <v>462</v>
      </c>
      <c r="ACJ31" s="16">
        <v>1.1910000000000001</v>
      </c>
      <c r="ACK31" s="16" t="s">
        <v>478</v>
      </c>
      <c r="ACL31" s="16" t="s">
        <v>740</v>
      </c>
      <c r="ACM31" s="16" t="s">
        <v>1192</v>
      </c>
      <c r="ACN31" s="16" t="s">
        <v>1169</v>
      </c>
      <c r="ACO31" s="16" t="s">
        <v>1856</v>
      </c>
      <c r="ACQ31" s="16" t="s">
        <v>1201</v>
      </c>
      <c r="ACR31" s="16" t="s">
        <v>1645</v>
      </c>
      <c r="ACS31" s="16" t="s">
        <v>686</v>
      </c>
      <c r="ACT31" s="16" t="s">
        <v>1521</v>
      </c>
      <c r="ACU31" s="16" t="s">
        <v>833</v>
      </c>
      <c r="ACV31" s="16" t="s">
        <v>8711</v>
      </c>
      <c r="ACW31" s="16" t="s">
        <v>451</v>
      </c>
      <c r="ACX31" s="16" t="s">
        <v>1914</v>
      </c>
      <c r="ACY31" s="16" t="s">
        <v>1947</v>
      </c>
      <c r="ACZ31" s="16">
        <v>1</v>
      </c>
      <c r="ADA31" s="16">
        <v>1</v>
      </c>
      <c r="ADB31" s="16">
        <v>1</v>
      </c>
      <c r="ADC31" s="16">
        <v>1</v>
      </c>
      <c r="ADD31" s="16">
        <v>1</v>
      </c>
      <c r="ADE31" s="16" t="s">
        <v>8712</v>
      </c>
      <c r="ADF31" s="16">
        <v>0</v>
      </c>
      <c r="ADG31" s="16" t="s">
        <v>486</v>
      </c>
      <c r="ADH31" s="16">
        <v>1</v>
      </c>
      <c r="ADI31" s="16" t="s">
        <v>486</v>
      </c>
      <c r="ADK31" s="16" t="s">
        <v>1750</v>
      </c>
      <c r="ADL31" s="16" t="s">
        <v>1761</v>
      </c>
      <c r="ADN31" s="16" t="s">
        <v>13196</v>
      </c>
      <c r="ADO31" s="16" t="s">
        <v>1766</v>
      </c>
      <c r="ADP31" s="16" t="s">
        <v>13196</v>
      </c>
      <c r="ADR31" s="16" t="s">
        <v>13194</v>
      </c>
      <c r="ADS31" s="16" t="s">
        <v>13194</v>
      </c>
      <c r="AEB31" s="16">
        <v>8400</v>
      </c>
      <c r="AEJ31" s="16">
        <v>6000</v>
      </c>
      <c r="AEK31" s="16">
        <v>1500</v>
      </c>
      <c r="AEN31" s="16">
        <v>200</v>
      </c>
      <c r="AEO31" s="16">
        <v>500</v>
      </c>
      <c r="AEP31" s="16">
        <v>200</v>
      </c>
    </row>
    <row r="32" spans="1:823" x14ac:dyDescent="0.25">
      <c r="A32" s="30">
        <v>45805</v>
      </c>
      <c r="B32" s="16" t="s">
        <v>8959</v>
      </c>
      <c r="C32" s="16" t="s">
        <v>867</v>
      </c>
      <c r="D32" s="16" t="s">
        <v>867</v>
      </c>
      <c r="E32" s="16">
        <v>41</v>
      </c>
      <c r="F32" s="16" t="s">
        <v>8153</v>
      </c>
      <c r="G32" s="16" t="s">
        <v>4113</v>
      </c>
      <c r="I32" s="16" t="s">
        <v>4148</v>
      </c>
      <c r="Z32" s="16" t="s">
        <v>993</v>
      </c>
      <c r="AA32" s="16" t="s">
        <v>474</v>
      </c>
      <c r="AB32" s="16">
        <v>3</v>
      </c>
      <c r="AC32" s="16" t="s">
        <v>844</v>
      </c>
      <c r="AD32" s="16" t="s">
        <v>844</v>
      </c>
      <c r="AE32" s="16" t="s">
        <v>843</v>
      </c>
      <c r="AF32" s="16" t="s">
        <v>844</v>
      </c>
      <c r="AG32" s="16" t="s">
        <v>844</v>
      </c>
      <c r="AH32" s="16" t="s">
        <v>1056</v>
      </c>
      <c r="AI32" s="16" t="s">
        <v>844</v>
      </c>
      <c r="AJ32" s="16" t="s">
        <v>843</v>
      </c>
      <c r="AK32" s="16" t="s">
        <v>844</v>
      </c>
      <c r="AM32" s="16" t="s">
        <v>737</v>
      </c>
      <c r="AN32" s="16" t="s">
        <v>759</v>
      </c>
      <c r="AP32" s="16" t="s">
        <v>768</v>
      </c>
      <c r="AR32" s="16" t="s">
        <v>6910</v>
      </c>
      <c r="BB32" s="16">
        <v>2</v>
      </c>
      <c r="BC32" s="16" t="s">
        <v>7878</v>
      </c>
      <c r="BE32" s="16" t="s">
        <v>5098</v>
      </c>
      <c r="BV32" s="16" t="s">
        <v>4433</v>
      </c>
      <c r="BW32" s="16" t="s">
        <v>844</v>
      </c>
      <c r="BX32" s="16" t="s">
        <v>843</v>
      </c>
      <c r="BY32" s="16" t="s">
        <v>843</v>
      </c>
      <c r="BZ32" s="16" t="s">
        <v>843</v>
      </c>
      <c r="CA32" s="16" t="s">
        <v>843</v>
      </c>
      <c r="CB32" s="16" t="s">
        <v>843</v>
      </c>
      <c r="CC32" s="16" t="s">
        <v>843</v>
      </c>
      <c r="CD32" s="16" t="s">
        <v>843</v>
      </c>
      <c r="CE32" s="16" t="s">
        <v>843</v>
      </c>
      <c r="CF32" s="16" t="s">
        <v>843</v>
      </c>
      <c r="CG32" s="16" t="s">
        <v>843</v>
      </c>
      <c r="CH32" s="16" t="s">
        <v>843</v>
      </c>
      <c r="CI32" s="16" t="s">
        <v>843</v>
      </c>
      <c r="CJ32" s="16" t="s">
        <v>843</v>
      </c>
      <c r="CK32" s="16" t="s">
        <v>843</v>
      </c>
      <c r="CP32" s="16" t="s">
        <v>867</v>
      </c>
      <c r="CQ32" s="16" t="s">
        <v>5191</v>
      </c>
      <c r="CR32" s="16" t="s">
        <v>844</v>
      </c>
      <c r="CS32" s="16" t="s">
        <v>843</v>
      </c>
      <c r="CT32" s="16" t="s">
        <v>843</v>
      </c>
      <c r="CU32" s="16" t="s">
        <v>843</v>
      </c>
      <c r="CV32" s="16" t="s">
        <v>843</v>
      </c>
      <c r="CW32" s="16" t="s">
        <v>843</v>
      </c>
      <c r="CX32" s="16" t="s">
        <v>843</v>
      </c>
      <c r="CY32" s="16" t="s">
        <v>843</v>
      </c>
      <c r="CZ32" s="16" t="s">
        <v>843</v>
      </c>
      <c r="DA32" s="16" t="s">
        <v>5184</v>
      </c>
      <c r="DX32" s="16" t="s">
        <v>867</v>
      </c>
      <c r="DY32" s="16" t="s">
        <v>867</v>
      </c>
      <c r="GC32" s="16" t="s">
        <v>5330</v>
      </c>
      <c r="GF32" s="16" t="s">
        <v>867</v>
      </c>
      <c r="GG32" s="16" t="s">
        <v>867</v>
      </c>
      <c r="GV32" s="16" t="s">
        <v>5443</v>
      </c>
      <c r="GW32" s="16" t="s">
        <v>843</v>
      </c>
      <c r="GX32" s="16" t="s">
        <v>844</v>
      </c>
      <c r="GY32" s="16" t="s">
        <v>843</v>
      </c>
      <c r="GZ32" s="16" t="s">
        <v>843</v>
      </c>
      <c r="HA32" s="16" t="s">
        <v>843</v>
      </c>
      <c r="HB32" s="16" t="s">
        <v>843</v>
      </c>
      <c r="HC32" s="16" t="s">
        <v>843</v>
      </c>
      <c r="HD32" s="16" t="s">
        <v>843</v>
      </c>
      <c r="HE32" s="16" t="s">
        <v>843</v>
      </c>
      <c r="HF32" s="16" t="s">
        <v>843</v>
      </c>
      <c r="HH32" s="16" t="s">
        <v>5456</v>
      </c>
      <c r="HK32" s="16" t="s">
        <v>865</v>
      </c>
      <c r="HM32" s="16" t="s">
        <v>865</v>
      </c>
      <c r="HZ32" s="16" t="s">
        <v>7944</v>
      </c>
      <c r="KE32" s="16" t="s">
        <v>5582</v>
      </c>
      <c r="KG32" s="16" t="s">
        <v>7018</v>
      </c>
      <c r="KH32" s="16" t="s">
        <v>7033</v>
      </c>
      <c r="KI32" s="16" t="s">
        <v>865</v>
      </c>
      <c r="LG32" s="16" t="s">
        <v>867</v>
      </c>
      <c r="LH32" s="16" t="s">
        <v>867</v>
      </c>
      <c r="LI32" s="16" t="s">
        <v>867</v>
      </c>
      <c r="LJ32" s="16" t="s">
        <v>867</v>
      </c>
      <c r="LK32" s="16" t="s">
        <v>867</v>
      </c>
      <c r="LL32" s="16" t="s">
        <v>5690</v>
      </c>
      <c r="LM32" s="16" t="s">
        <v>843</v>
      </c>
      <c r="LN32" s="16" t="s">
        <v>843</v>
      </c>
      <c r="LO32" s="16" t="s">
        <v>843</v>
      </c>
      <c r="LP32" s="16" t="s">
        <v>843</v>
      </c>
      <c r="LQ32" s="16" t="s">
        <v>843</v>
      </c>
      <c r="LR32" s="16" t="s">
        <v>843</v>
      </c>
      <c r="LS32" s="16" t="s">
        <v>843</v>
      </c>
      <c r="LT32" s="16" t="s">
        <v>843</v>
      </c>
      <c r="LU32" s="16" t="s">
        <v>843</v>
      </c>
      <c r="LV32" s="16" t="s">
        <v>843</v>
      </c>
      <c r="LW32" s="16" t="s">
        <v>843</v>
      </c>
      <c r="LX32" s="16" t="s">
        <v>844</v>
      </c>
      <c r="LY32" s="16" t="s">
        <v>843</v>
      </c>
      <c r="LZ32" s="16" t="s">
        <v>843</v>
      </c>
      <c r="MA32" s="16" t="s">
        <v>843</v>
      </c>
      <c r="MC32" s="16" t="s">
        <v>5694</v>
      </c>
      <c r="MD32" s="16" t="s">
        <v>844</v>
      </c>
      <c r="ME32" s="16" t="s">
        <v>843</v>
      </c>
      <c r="MF32" s="16" t="s">
        <v>843</v>
      </c>
      <c r="MG32" s="16" t="s">
        <v>843</v>
      </c>
      <c r="MH32" s="16" t="s">
        <v>843</v>
      </c>
      <c r="MI32" s="16" t="s">
        <v>843</v>
      </c>
      <c r="MJ32" s="16" t="s">
        <v>843</v>
      </c>
      <c r="MK32" s="16" t="s">
        <v>843</v>
      </c>
      <c r="ML32" s="16" t="s">
        <v>843</v>
      </c>
      <c r="MM32" s="16" t="s">
        <v>843</v>
      </c>
      <c r="MN32" s="16" t="s">
        <v>843</v>
      </c>
      <c r="MO32" s="16" t="s">
        <v>843</v>
      </c>
      <c r="MP32" s="16" t="s">
        <v>843</v>
      </c>
      <c r="MQ32" s="16" t="s">
        <v>843</v>
      </c>
      <c r="MR32" s="16" t="s">
        <v>843</v>
      </c>
      <c r="MS32" s="16" t="s">
        <v>843</v>
      </c>
      <c r="MT32" s="16" t="s">
        <v>843</v>
      </c>
      <c r="MU32" s="16" t="s">
        <v>843</v>
      </c>
      <c r="MV32" s="16" t="s">
        <v>843</v>
      </c>
      <c r="MX32" s="16" t="s">
        <v>5694</v>
      </c>
      <c r="MY32" s="16" t="s">
        <v>844</v>
      </c>
      <c r="MZ32" s="16" t="s">
        <v>843</v>
      </c>
      <c r="NA32" s="16" t="s">
        <v>843</v>
      </c>
      <c r="NB32" s="16" t="s">
        <v>843</v>
      </c>
      <c r="NC32" s="16" t="s">
        <v>843</v>
      </c>
      <c r="ND32" s="16" t="s">
        <v>843</v>
      </c>
      <c r="NE32" s="16" t="s">
        <v>843</v>
      </c>
      <c r="NF32" s="16" t="s">
        <v>843</v>
      </c>
      <c r="NG32" s="16" t="s">
        <v>843</v>
      </c>
      <c r="NH32" s="16" t="s">
        <v>843</v>
      </c>
      <c r="NI32" s="16" t="s">
        <v>843</v>
      </c>
      <c r="NJ32" s="16" t="s">
        <v>843</v>
      </c>
      <c r="NK32" s="16" t="s">
        <v>843</v>
      </c>
      <c r="NL32" s="16" t="s">
        <v>843</v>
      </c>
      <c r="NM32" s="16" t="s">
        <v>843</v>
      </c>
      <c r="NN32" s="16" t="s">
        <v>843</v>
      </c>
      <c r="NO32" s="16" t="s">
        <v>843</v>
      </c>
      <c r="NP32" s="16" t="s">
        <v>843</v>
      </c>
      <c r="NQ32" s="16" t="s">
        <v>843</v>
      </c>
      <c r="OK32" s="16" t="s">
        <v>5694</v>
      </c>
      <c r="OL32" s="16" t="s">
        <v>844</v>
      </c>
      <c r="OM32" s="16" t="s">
        <v>843</v>
      </c>
      <c r="ON32" s="16" t="s">
        <v>843</v>
      </c>
      <c r="OO32" s="16" t="s">
        <v>843</v>
      </c>
      <c r="OP32" s="16" t="s">
        <v>843</v>
      </c>
      <c r="OQ32" s="16" t="s">
        <v>843</v>
      </c>
      <c r="OR32" s="16" t="s">
        <v>843</v>
      </c>
      <c r="OS32" s="16" t="s">
        <v>843</v>
      </c>
      <c r="OT32" s="16" t="s">
        <v>843</v>
      </c>
      <c r="OU32" s="16" t="s">
        <v>843</v>
      </c>
      <c r="OV32" s="16" t="s">
        <v>843</v>
      </c>
      <c r="OW32" s="16" t="s">
        <v>843</v>
      </c>
      <c r="OX32" s="16" t="s">
        <v>843</v>
      </c>
      <c r="OY32" s="16" t="s">
        <v>843</v>
      </c>
      <c r="OZ32" s="16" t="s">
        <v>843</v>
      </c>
      <c r="PA32" s="16" t="s">
        <v>843</v>
      </c>
      <c r="PC32" s="16" t="s">
        <v>865</v>
      </c>
      <c r="PD32" s="16" t="s">
        <v>865</v>
      </c>
      <c r="PY32" s="16" t="s">
        <v>864</v>
      </c>
      <c r="QP32" s="16" t="s">
        <v>865</v>
      </c>
      <c r="QR32" s="16" t="s">
        <v>867</v>
      </c>
      <c r="QT32" s="16" t="s">
        <v>867</v>
      </c>
      <c r="QV32" s="16" t="s">
        <v>865</v>
      </c>
      <c r="QX32" s="16" t="s">
        <v>865</v>
      </c>
      <c r="QY32" s="16" t="s">
        <v>867</v>
      </c>
      <c r="RD32" s="16" t="s">
        <v>865</v>
      </c>
      <c r="RF32" s="16" t="s">
        <v>865</v>
      </c>
      <c r="RH32" s="16" t="s">
        <v>865</v>
      </c>
      <c r="RJ32" s="16" t="s">
        <v>865</v>
      </c>
      <c r="RN32" s="16" t="s">
        <v>867</v>
      </c>
      <c r="RP32" s="16" t="s">
        <v>867</v>
      </c>
      <c r="RR32" s="16" t="s">
        <v>867</v>
      </c>
      <c r="RT32" s="16" t="s">
        <v>867</v>
      </c>
      <c r="RV32" s="16" t="s">
        <v>7724</v>
      </c>
      <c r="RX32" s="16" t="s">
        <v>7724</v>
      </c>
      <c r="RZ32" s="16" t="s">
        <v>867</v>
      </c>
      <c r="SQ32" s="16" t="s">
        <v>867</v>
      </c>
      <c r="SS32" s="16" t="s">
        <v>7299</v>
      </c>
      <c r="ST32" s="16" t="s">
        <v>7764</v>
      </c>
      <c r="TN32" s="16">
        <v>6000</v>
      </c>
      <c r="TO32" s="16">
        <v>12000</v>
      </c>
      <c r="TP32" s="16">
        <v>3500</v>
      </c>
      <c r="TS32" s="16">
        <v>200</v>
      </c>
      <c r="TT32" s="16">
        <v>0</v>
      </c>
      <c r="TV32" s="16">
        <v>200</v>
      </c>
      <c r="TW32" s="16">
        <v>0</v>
      </c>
      <c r="TZ32" s="16" t="s">
        <v>7367</v>
      </c>
      <c r="UA32" s="16" t="s">
        <v>8783</v>
      </c>
      <c r="UB32" s="16">
        <v>0</v>
      </c>
      <c r="UC32" s="16" t="s">
        <v>844</v>
      </c>
      <c r="UD32" s="16" t="s">
        <v>843</v>
      </c>
      <c r="UE32" s="16" t="s">
        <v>843</v>
      </c>
      <c r="UF32" s="16" t="s">
        <v>844</v>
      </c>
      <c r="UG32" s="16" t="s">
        <v>843</v>
      </c>
      <c r="UH32" s="16" t="s">
        <v>843</v>
      </c>
      <c r="VX32" s="16" t="s">
        <v>4216</v>
      </c>
      <c r="VY32" s="16" t="s">
        <v>843</v>
      </c>
      <c r="VZ32" s="16" t="s">
        <v>843</v>
      </c>
      <c r="WA32" s="16" t="s">
        <v>843</v>
      </c>
      <c r="WB32" s="16" t="s">
        <v>843</v>
      </c>
      <c r="WC32" s="16" t="s">
        <v>843</v>
      </c>
      <c r="WD32" s="16" t="s">
        <v>843</v>
      </c>
      <c r="WE32" s="16" t="s">
        <v>843</v>
      </c>
      <c r="WF32" s="16" t="s">
        <v>844</v>
      </c>
      <c r="WO32" s="16" t="s">
        <v>6926</v>
      </c>
      <c r="YN32" s="16" t="s">
        <v>7040</v>
      </c>
      <c r="YP32" s="16" t="s">
        <v>7990</v>
      </c>
      <c r="YR32" s="16" t="s">
        <v>8960</v>
      </c>
      <c r="YS32" s="16" t="s">
        <v>8961</v>
      </c>
      <c r="YT32" s="16" t="s">
        <v>8694</v>
      </c>
      <c r="YU32" s="16" t="s">
        <v>8962</v>
      </c>
      <c r="YV32" s="16" t="s">
        <v>8696</v>
      </c>
      <c r="YW32" s="16" t="s">
        <v>844</v>
      </c>
      <c r="YX32" s="16" t="s">
        <v>8696</v>
      </c>
      <c r="YY32" s="16" t="s">
        <v>8963</v>
      </c>
      <c r="YZ32" s="16" t="s">
        <v>843</v>
      </c>
      <c r="ZE32" s="16" t="s">
        <v>8963</v>
      </c>
      <c r="ZO32" s="16" t="s">
        <v>487</v>
      </c>
      <c r="ZP32" s="16" t="s">
        <v>487</v>
      </c>
      <c r="ZQ32" s="16" t="s">
        <v>487</v>
      </c>
      <c r="ZR32" s="16" t="s">
        <v>486</v>
      </c>
      <c r="ZS32" s="16" t="s">
        <v>8964</v>
      </c>
      <c r="ZT32" s="16" t="s">
        <v>8705</v>
      </c>
      <c r="ZU32" s="16" t="s">
        <v>8706</v>
      </c>
      <c r="ZV32" s="16" t="s">
        <v>487</v>
      </c>
      <c r="ZW32" s="16" t="s">
        <v>844</v>
      </c>
      <c r="ZX32" s="16" t="s">
        <v>1056</v>
      </c>
      <c r="ZY32" s="16" t="s">
        <v>1056</v>
      </c>
      <c r="ZZ32" s="16" t="s">
        <v>844</v>
      </c>
      <c r="AAA32" s="16" t="s">
        <v>843</v>
      </c>
      <c r="AAB32" s="16" t="s">
        <v>844</v>
      </c>
      <c r="AAC32" s="16">
        <v>1</v>
      </c>
      <c r="AAD32" s="16" t="s">
        <v>844</v>
      </c>
      <c r="AAE32" s="16" t="s">
        <v>844</v>
      </c>
      <c r="AAF32" s="16" t="s">
        <v>843</v>
      </c>
      <c r="AAG32" s="16" t="s">
        <v>843</v>
      </c>
      <c r="AAH32" s="16" t="s">
        <v>843</v>
      </c>
      <c r="AAI32" s="16" t="s">
        <v>844</v>
      </c>
      <c r="AAJ32" s="16" t="s">
        <v>624</v>
      </c>
      <c r="AAK32" s="16" t="s">
        <v>649</v>
      </c>
      <c r="AAL32" s="16" t="s">
        <v>904</v>
      </c>
      <c r="AAM32" s="16" t="s">
        <v>660</v>
      </c>
      <c r="AAN32" s="16" t="s">
        <v>8707</v>
      </c>
      <c r="AAO32" s="16" t="s">
        <v>1018</v>
      </c>
      <c r="AAP32" s="16" t="s">
        <v>8708</v>
      </c>
      <c r="AAT32" s="16" t="s">
        <v>782</v>
      </c>
      <c r="AAU32" s="16" t="s">
        <v>782</v>
      </c>
      <c r="AAV32" s="16" t="s">
        <v>782</v>
      </c>
      <c r="AAW32" s="16" t="s">
        <v>782</v>
      </c>
      <c r="AAX32" s="16" t="s">
        <v>843</v>
      </c>
      <c r="AAY32" s="16" t="s">
        <v>8710</v>
      </c>
      <c r="AAZ32" s="16" t="s">
        <v>782</v>
      </c>
      <c r="ABA32" s="16" t="s">
        <v>783</v>
      </c>
      <c r="ABB32" s="16" t="s">
        <v>782</v>
      </c>
      <c r="ABC32" s="16" t="s">
        <v>783</v>
      </c>
      <c r="ABD32" s="16" t="s">
        <v>782</v>
      </c>
      <c r="ABE32" s="16" t="s">
        <v>783</v>
      </c>
      <c r="ABF32" s="16" t="s">
        <v>782</v>
      </c>
      <c r="ABG32" s="16" t="s">
        <v>782</v>
      </c>
      <c r="ABH32" s="16" t="s">
        <v>782</v>
      </c>
      <c r="ABI32" s="16" t="s">
        <v>782</v>
      </c>
      <c r="ABJ32" s="16" t="s">
        <v>782</v>
      </c>
      <c r="ABK32" s="16" t="s">
        <v>782</v>
      </c>
      <c r="ABL32" s="16" t="s">
        <v>8732</v>
      </c>
      <c r="ABM32" s="16" t="s">
        <v>843</v>
      </c>
      <c r="ABN32" s="16" t="s">
        <v>1034</v>
      </c>
      <c r="ABP32" s="16" t="s">
        <v>972</v>
      </c>
      <c r="ABQ32" s="16" t="s">
        <v>4324</v>
      </c>
      <c r="ABR32" s="16" t="s">
        <v>474</v>
      </c>
      <c r="ABS32" s="16" t="s">
        <v>451</v>
      </c>
      <c r="ABT32" s="16" t="s">
        <v>8732</v>
      </c>
      <c r="ABU32" s="16" t="s">
        <v>1056</v>
      </c>
      <c r="ABV32" s="16" t="s">
        <v>487</v>
      </c>
      <c r="ABW32" s="16" t="s">
        <v>487</v>
      </c>
      <c r="ABX32" s="16" t="s">
        <v>894</v>
      </c>
      <c r="ABY32" s="16" t="s">
        <v>486</v>
      </c>
      <c r="ABZ32" s="16" t="s">
        <v>486</v>
      </c>
      <c r="ACA32" s="16" t="s">
        <v>759</v>
      </c>
      <c r="ACB32" s="16" t="s">
        <v>768</v>
      </c>
      <c r="ACC32" s="16" t="s">
        <v>737</v>
      </c>
      <c r="ACD32" s="16" t="s">
        <v>487</v>
      </c>
      <c r="ACE32" s="16" t="s">
        <v>487</v>
      </c>
      <c r="ACG32" s="16" t="s">
        <v>1014</v>
      </c>
      <c r="ACH32" s="16" t="s">
        <v>1009</v>
      </c>
      <c r="ACI32" s="16" t="s">
        <v>462</v>
      </c>
      <c r="ACJ32" s="16">
        <v>1.1910000000000001</v>
      </c>
      <c r="ACK32" s="16" t="s">
        <v>478</v>
      </c>
      <c r="ACL32" s="16" t="s">
        <v>738</v>
      </c>
      <c r="ACM32" s="16" t="s">
        <v>1192</v>
      </c>
      <c r="ACN32" s="16" t="s">
        <v>1169</v>
      </c>
      <c r="ACO32" s="16" t="s">
        <v>1856</v>
      </c>
      <c r="ACQ32" s="16" t="s">
        <v>1202</v>
      </c>
      <c r="ACR32" s="16" t="s">
        <v>1645</v>
      </c>
      <c r="ACS32" s="16" t="s">
        <v>676</v>
      </c>
      <c r="ACT32" s="16" t="s">
        <v>1522</v>
      </c>
      <c r="ACU32" s="16" t="s">
        <v>833</v>
      </c>
      <c r="ACV32" s="16" t="s">
        <v>8711</v>
      </c>
      <c r="ACW32" s="16" t="s">
        <v>451</v>
      </c>
      <c r="ACX32" s="16" t="s">
        <v>1914</v>
      </c>
      <c r="ACY32" s="16" t="s">
        <v>1947</v>
      </c>
      <c r="ACZ32" s="16">
        <v>1</v>
      </c>
      <c r="ADA32" s="16">
        <v>1</v>
      </c>
      <c r="ADB32" s="16">
        <v>1</v>
      </c>
      <c r="ADC32" s="16">
        <v>1</v>
      </c>
      <c r="ADD32" s="16">
        <v>1</v>
      </c>
      <c r="ADE32" s="16" t="s">
        <v>8712</v>
      </c>
      <c r="ADF32" s="16">
        <v>0</v>
      </c>
      <c r="ADG32" s="16" t="s">
        <v>486</v>
      </c>
      <c r="ADH32" s="16">
        <v>3</v>
      </c>
      <c r="ADJ32" s="16" t="s">
        <v>1745</v>
      </c>
      <c r="ADK32" s="16" t="s">
        <v>1754</v>
      </c>
      <c r="ADL32" s="16" t="s">
        <v>1744</v>
      </c>
      <c r="ADO32" s="16" t="s">
        <v>13197</v>
      </c>
      <c r="ADQ32" s="16" t="s">
        <v>13196</v>
      </c>
      <c r="ADR32" s="16" t="s">
        <v>13194</v>
      </c>
      <c r="AEB32" s="16">
        <v>21733.333333333299</v>
      </c>
      <c r="AEE32" s="16" t="s">
        <v>952</v>
      </c>
      <c r="AEI32" s="16">
        <v>2000</v>
      </c>
      <c r="AEJ32" s="16">
        <v>4000</v>
      </c>
      <c r="AEK32" s="16">
        <v>1166.67</v>
      </c>
      <c r="AEM32" s="16">
        <v>66.67</v>
      </c>
      <c r="AEO32" s="16">
        <v>66.67</v>
      </c>
    </row>
    <row r="33" spans="1:823" x14ac:dyDescent="0.25">
      <c r="A33" s="30">
        <v>45805</v>
      </c>
      <c r="B33" s="16" t="s">
        <v>8965</v>
      </c>
      <c r="C33" s="16" t="s">
        <v>867</v>
      </c>
      <c r="D33" s="16" t="s">
        <v>867</v>
      </c>
      <c r="E33" s="16">
        <v>25</v>
      </c>
      <c r="F33" s="16" t="s">
        <v>8153</v>
      </c>
      <c r="G33" s="16" t="s">
        <v>4113</v>
      </c>
      <c r="I33" s="16" t="s">
        <v>4148</v>
      </c>
      <c r="Z33" s="16" t="s">
        <v>993</v>
      </c>
      <c r="AA33" s="16" t="s">
        <v>470</v>
      </c>
      <c r="AB33" s="16">
        <v>2</v>
      </c>
      <c r="AC33" s="16" t="s">
        <v>844</v>
      </c>
      <c r="AD33" s="16" t="s">
        <v>843</v>
      </c>
      <c r="AE33" s="16" t="s">
        <v>844</v>
      </c>
      <c r="AF33" s="16" t="s">
        <v>844</v>
      </c>
      <c r="AG33" s="16" t="s">
        <v>843</v>
      </c>
      <c r="AH33" s="16" t="s">
        <v>844</v>
      </c>
      <c r="AI33" s="16" t="s">
        <v>844</v>
      </c>
      <c r="AJ33" s="16" t="s">
        <v>843</v>
      </c>
      <c r="AK33" s="16" t="s">
        <v>843</v>
      </c>
      <c r="AM33" s="16" t="s">
        <v>737</v>
      </c>
      <c r="AN33" s="16" t="s">
        <v>759</v>
      </c>
      <c r="AP33" s="16" t="s">
        <v>768</v>
      </c>
      <c r="AR33" s="16" t="s">
        <v>6907</v>
      </c>
      <c r="BB33" s="16">
        <v>2</v>
      </c>
      <c r="BC33" s="16" t="s">
        <v>7875</v>
      </c>
      <c r="BE33" s="16" t="s">
        <v>5098</v>
      </c>
      <c r="BV33" s="16" t="s">
        <v>4433</v>
      </c>
      <c r="BW33" s="16" t="s">
        <v>844</v>
      </c>
      <c r="BX33" s="16" t="s">
        <v>843</v>
      </c>
      <c r="BY33" s="16" t="s">
        <v>843</v>
      </c>
      <c r="BZ33" s="16" t="s">
        <v>843</v>
      </c>
      <c r="CA33" s="16" t="s">
        <v>843</v>
      </c>
      <c r="CB33" s="16" t="s">
        <v>843</v>
      </c>
      <c r="CC33" s="16" t="s">
        <v>843</v>
      </c>
      <c r="CD33" s="16" t="s">
        <v>843</v>
      </c>
      <c r="CE33" s="16" t="s">
        <v>843</v>
      </c>
      <c r="CF33" s="16" t="s">
        <v>843</v>
      </c>
      <c r="CG33" s="16" t="s">
        <v>843</v>
      </c>
      <c r="CH33" s="16" t="s">
        <v>843</v>
      </c>
      <c r="CI33" s="16" t="s">
        <v>843</v>
      </c>
      <c r="CJ33" s="16" t="s">
        <v>843</v>
      </c>
      <c r="CK33" s="16" t="s">
        <v>843</v>
      </c>
      <c r="CP33" s="16" t="s">
        <v>867</v>
      </c>
      <c r="CQ33" s="16" t="s">
        <v>5191</v>
      </c>
      <c r="CR33" s="16" t="s">
        <v>844</v>
      </c>
      <c r="CS33" s="16" t="s">
        <v>843</v>
      </c>
      <c r="CT33" s="16" t="s">
        <v>843</v>
      </c>
      <c r="CU33" s="16" t="s">
        <v>843</v>
      </c>
      <c r="CV33" s="16" t="s">
        <v>843</v>
      </c>
      <c r="CW33" s="16" t="s">
        <v>843</v>
      </c>
      <c r="CX33" s="16" t="s">
        <v>843</v>
      </c>
      <c r="CY33" s="16" t="s">
        <v>843</v>
      </c>
      <c r="CZ33" s="16" t="s">
        <v>843</v>
      </c>
      <c r="DA33" s="16" t="s">
        <v>5184</v>
      </c>
      <c r="DX33" s="16" t="s">
        <v>867</v>
      </c>
      <c r="DY33" s="16" t="s">
        <v>867</v>
      </c>
      <c r="GC33" s="16" t="s">
        <v>5350</v>
      </c>
      <c r="GF33" s="16" t="s">
        <v>867</v>
      </c>
      <c r="GG33" s="16" t="s">
        <v>867</v>
      </c>
      <c r="GV33" s="16" t="s">
        <v>5443</v>
      </c>
      <c r="GW33" s="16" t="s">
        <v>843</v>
      </c>
      <c r="GX33" s="16" t="s">
        <v>844</v>
      </c>
      <c r="GY33" s="16" t="s">
        <v>843</v>
      </c>
      <c r="GZ33" s="16" t="s">
        <v>843</v>
      </c>
      <c r="HA33" s="16" t="s">
        <v>843</v>
      </c>
      <c r="HB33" s="16" t="s">
        <v>843</v>
      </c>
      <c r="HC33" s="16" t="s">
        <v>843</v>
      </c>
      <c r="HD33" s="16" t="s">
        <v>843</v>
      </c>
      <c r="HE33" s="16" t="s">
        <v>843</v>
      </c>
      <c r="HF33" s="16" t="s">
        <v>843</v>
      </c>
      <c r="HH33" s="16" t="s">
        <v>5456</v>
      </c>
      <c r="HK33" s="16" t="s">
        <v>864</v>
      </c>
      <c r="HM33" s="16" t="s">
        <v>865</v>
      </c>
      <c r="HZ33" s="16" t="s">
        <v>7944</v>
      </c>
      <c r="KE33" s="16" t="s">
        <v>5582</v>
      </c>
      <c r="KG33" s="16" t="s">
        <v>7018</v>
      </c>
      <c r="KH33" s="16" t="s">
        <v>7033</v>
      </c>
      <c r="KI33" s="16" t="s">
        <v>865</v>
      </c>
      <c r="LG33" s="16" t="s">
        <v>867</v>
      </c>
      <c r="LH33" s="16" t="s">
        <v>867</v>
      </c>
      <c r="LI33" s="16" t="s">
        <v>867</v>
      </c>
      <c r="LJ33" s="16" t="s">
        <v>867</v>
      </c>
      <c r="LK33" s="16" t="s">
        <v>867</v>
      </c>
      <c r="LL33" s="16" t="s">
        <v>5663</v>
      </c>
      <c r="LM33" s="16" t="s">
        <v>843</v>
      </c>
      <c r="LN33" s="16" t="s">
        <v>843</v>
      </c>
      <c r="LO33" s="16" t="s">
        <v>844</v>
      </c>
      <c r="LP33" s="16" t="s">
        <v>843</v>
      </c>
      <c r="LQ33" s="16" t="s">
        <v>843</v>
      </c>
      <c r="LR33" s="16" t="s">
        <v>843</v>
      </c>
      <c r="LS33" s="16" t="s">
        <v>843</v>
      </c>
      <c r="LT33" s="16" t="s">
        <v>843</v>
      </c>
      <c r="LU33" s="16" t="s">
        <v>843</v>
      </c>
      <c r="LV33" s="16" t="s">
        <v>843</v>
      </c>
      <c r="LW33" s="16" t="s">
        <v>843</v>
      </c>
      <c r="LX33" s="16" t="s">
        <v>843</v>
      </c>
      <c r="LY33" s="16" t="s">
        <v>843</v>
      </c>
      <c r="LZ33" s="16" t="s">
        <v>843</v>
      </c>
      <c r="MA33" s="16" t="s">
        <v>843</v>
      </c>
      <c r="MC33" s="16" t="s">
        <v>864</v>
      </c>
      <c r="MD33" s="16" t="s">
        <v>843</v>
      </c>
      <c r="ME33" s="16" t="s">
        <v>843</v>
      </c>
      <c r="MF33" s="16" t="s">
        <v>843</v>
      </c>
      <c r="MG33" s="16" t="s">
        <v>843</v>
      </c>
      <c r="MH33" s="16" t="s">
        <v>843</v>
      </c>
      <c r="MI33" s="16" t="s">
        <v>843</v>
      </c>
      <c r="MJ33" s="16" t="s">
        <v>843</v>
      </c>
      <c r="MK33" s="16" t="s">
        <v>843</v>
      </c>
      <c r="ML33" s="16" t="s">
        <v>843</v>
      </c>
      <c r="MM33" s="16" t="s">
        <v>843</v>
      </c>
      <c r="MN33" s="16" t="s">
        <v>843</v>
      </c>
      <c r="MO33" s="16" t="s">
        <v>843</v>
      </c>
      <c r="MP33" s="16" t="s">
        <v>843</v>
      </c>
      <c r="MQ33" s="16" t="s">
        <v>843</v>
      </c>
      <c r="MR33" s="16" t="s">
        <v>843</v>
      </c>
      <c r="MS33" s="16" t="s">
        <v>843</v>
      </c>
      <c r="MT33" s="16" t="s">
        <v>843</v>
      </c>
      <c r="MU33" s="16" t="s">
        <v>844</v>
      </c>
      <c r="MV33" s="16" t="s">
        <v>843</v>
      </c>
      <c r="NS33" s="16" t="s">
        <v>5744</v>
      </c>
      <c r="NT33" s="16" t="s">
        <v>843</v>
      </c>
      <c r="NU33" s="16" t="s">
        <v>843</v>
      </c>
      <c r="NV33" s="16" t="s">
        <v>844</v>
      </c>
      <c r="NW33" s="16" t="s">
        <v>843</v>
      </c>
      <c r="NX33" s="16" t="s">
        <v>843</v>
      </c>
      <c r="NY33" s="16" t="s">
        <v>843</v>
      </c>
      <c r="NZ33" s="16" t="s">
        <v>843</v>
      </c>
      <c r="OA33" s="16" t="s">
        <v>843</v>
      </c>
      <c r="OB33" s="16" t="s">
        <v>843</v>
      </c>
      <c r="OC33" s="16" t="s">
        <v>843</v>
      </c>
      <c r="OD33" s="16" t="s">
        <v>843</v>
      </c>
      <c r="OE33" s="16" t="s">
        <v>843</v>
      </c>
      <c r="OF33" s="16" t="s">
        <v>843</v>
      </c>
      <c r="OG33" s="16" t="s">
        <v>843</v>
      </c>
      <c r="OH33" s="16" t="s">
        <v>843</v>
      </c>
      <c r="OI33" s="16" t="s">
        <v>843</v>
      </c>
      <c r="PC33" s="16" t="s">
        <v>867</v>
      </c>
      <c r="PE33" s="16" t="s">
        <v>865</v>
      </c>
      <c r="PY33" s="16" t="s">
        <v>865</v>
      </c>
      <c r="QP33" s="16" t="s">
        <v>865</v>
      </c>
      <c r="QR33" s="16" t="s">
        <v>867</v>
      </c>
      <c r="QT33" s="16" t="s">
        <v>867</v>
      </c>
      <c r="QV33" s="16" t="s">
        <v>865</v>
      </c>
      <c r="QX33" s="16" t="s">
        <v>865</v>
      </c>
      <c r="QY33" s="16" t="s">
        <v>867</v>
      </c>
      <c r="RD33" s="16" t="s">
        <v>865</v>
      </c>
      <c r="RF33" s="16" t="s">
        <v>865</v>
      </c>
      <c r="RH33" s="16" t="s">
        <v>865</v>
      </c>
      <c r="RJ33" s="16" t="s">
        <v>865</v>
      </c>
      <c r="RN33" s="16" t="s">
        <v>7720</v>
      </c>
      <c r="RP33" s="16" t="s">
        <v>867</v>
      </c>
      <c r="RR33" s="16" t="s">
        <v>867</v>
      </c>
      <c r="RT33" s="16" t="s">
        <v>867</v>
      </c>
      <c r="RV33" s="16" t="s">
        <v>867</v>
      </c>
      <c r="RX33" s="16" t="s">
        <v>7724</v>
      </c>
      <c r="RZ33" s="16" t="s">
        <v>7720</v>
      </c>
      <c r="SQ33" s="16" t="s">
        <v>867</v>
      </c>
      <c r="SS33" s="16" t="s">
        <v>7293</v>
      </c>
      <c r="ST33" s="16" t="s">
        <v>7764</v>
      </c>
      <c r="TO33" s="16">
        <v>5000</v>
      </c>
      <c r="TP33" s="16">
        <v>1700</v>
      </c>
      <c r="TQ33" s="16">
        <v>0</v>
      </c>
      <c r="TR33" s="16">
        <v>700</v>
      </c>
      <c r="TS33" s="16">
        <v>200</v>
      </c>
      <c r="TT33" s="16">
        <v>0</v>
      </c>
      <c r="TU33" s="16">
        <v>234</v>
      </c>
      <c r="TV33" s="16">
        <v>0</v>
      </c>
      <c r="TW33" s="16">
        <v>0</v>
      </c>
      <c r="TX33" s="16">
        <v>5000</v>
      </c>
      <c r="TZ33" s="16" t="s">
        <v>7367</v>
      </c>
      <c r="UA33" s="16" t="s">
        <v>5971</v>
      </c>
      <c r="UB33" s="16">
        <v>0</v>
      </c>
      <c r="UC33" s="16" t="s">
        <v>843</v>
      </c>
      <c r="UD33" s="16" t="s">
        <v>843</v>
      </c>
      <c r="UE33" s="16" t="s">
        <v>843</v>
      </c>
      <c r="UF33" s="16" t="s">
        <v>844</v>
      </c>
      <c r="UG33" s="16" t="s">
        <v>843</v>
      </c>
      <c r="UH33" s="16" t="s">
        <v>843</v>
      </c>
      <c r="VX33" s="16" t="s">
        <v>6028</v>
      </c>
      <c r="VY33" s="16" t="s">
        <v>844</v>
      </c>
      <c r="VZ33" s="16" t="s">
        <v>843</v>
      </c>
      <c r="WA33" s="16" t="s">
        <v>843</v>
      </c>
      <c r="WB33" s="16" t="s">
        <v>843</v>
      </c>
      <c r="WC33" s="16" t="s">
        <v>843</v>
      </c>
      <c r="WD33" s="16" t="s">
        <v>843</v>
      </c>
      <c r="WE33" s="16" t="s">
        <v>843</v>
      </c>
      <c r="WF33" s="16" t="s">
        <v>843</v>
      </c>
      <c r="WH33" s="16">
        <v>3250</v>
      </c>
      <c r="WO33" s="16" t="s">
        <v>6926</v>
      </c>
      <c r="YN33" s="16" t="s">
        <v>864</v>
      </c>
      <c r="YP33" s="16" t="s">
        <v>864</v>
      </c>
      <c r="YR33" s="16" t="s">
        <v>8966</v>
      </c>
      <c r="YS33" s="16" t="s">
        <v>8967</v>
      </c>
      <c r="YT33" s="16" t="s">
        <v>8694</v>
      </c>
      <c r="YU33" s="16" t="s">
        <v>8968</v>
      </c>
      <c r="YV33" s="16" t="s">
        <v>8696</v>
      </c>
      <c r="YW33" s="16" t="s">
        <v>844</v>
      </c>
      <c r="YX33" s="16" t="s">
        <v>8696</v>
      </c>
      <c r="YY33" s="16" t="s">
        <v>843</v>
      </c>
      <c r="YZ33" s="16" t="s">
        <v>843</v>
      </c>
      <c r="ZA33" s="16" t="s">
        <v>8860</v>
      </c>
      <c r="ZE33" s="16" t="s">
        <v>843</v>
      </c>
      <c r="ZO33" s="16" t="s">
        <v>487</v>
      </c>
      <c r="ZP33" s="16" t="s">
        <v>487</v>
      </c>
      <c r="ZQ33" s="16" t="s">
        <v>487</v>
      </c>
      <c r="ZR33" s="16" t="s">
        <v>486</v>
      </c>
      <c r="ZS33" s="16" t="s">
        <v>844</v>
      </c>
      <c r="ZT33" s="16" t="s">
        <v>8705</v>
      </c>
      <c r="ZU33" s="16" t="s">
        <v>8706</v>
      </c>
      <c r="ZV33" s="16" t="s">
        <v>487</v>
      </c>
      <c r="ZW33" s="16" t="s">
        <v>844</v>
      </c>
      <c r="ZX33" s="16" t="s">
        <v>844</v>
      </c>
      <c r="ZY33" s="16" t="s">
        <v>844</v>
      </c>
      <c r="ZZ33" s="16" t="s">
        <v>844</v>
      </c>
      <c r="AAA33" s="16" t="s">
        <v>843</v>
      </c>
      <c r="AAB33" s="16" t="s">
        <v>843</v>
      </c>
      <c r="AAC33" s="16">
        <v>0</v>
      </c>
      <c r="AAD33" s="16" t="s">
        <v>844</v>
      </c>
      <c r="AAE33" s="16" t="s">
        <v>843</v>
      </c>
      <c r="AAF33" s="16" t="s">
        <v>843</v>
      </c>
      <c r="AAG33" s="16" t="s">
        <v>843</v>
      </c>
      <c r="AAH33" s="16" t="s">
        <v>843</v>
      </c>
      <c r="AAI33" s="16" t="s">
        <v>844</v>
      </c>
      <c r="AAJ33" s="16" t="s">
        <v>615</v>
      </c>
      <c r="AAK33" s="16" t="s">
        <v>633</v>
      </c>
      <c r="AAL33" s="16" t="s">
        <v>904</v>
      </c>
      <c r="AAM33" s="16" t="s">
        <v>663</v>
      </c>
      <c r="AAN33" s="16" t="s">
        <v>8707</v>
      </c>
      <c r="AAO33" s="16" t="s">
        <v>1019</v>
      </c>
      <c r="AAP33" s="16" t="s">
        <v>8708</v>
      </c>
      <c r="AAS33" s="16">
        <v>3250</v>
      </c>
      <c r="AAT33" s="16" t="s">
        <v>782</v>
      </c>
      <c r="AAU33" s="16" t="s">
        <v>782</v>
      </c>
      <c r="AAV33" s="16" t="s">
        <v>782</v>
      </c>
      <c r="AAW33" s="16" t="s">
        <v>782</v>
      </c>
      <c r="AAX33" s="16" t="s">
        <v>843</v>
      </c>
      <c r="AAY33" s="16" t="s">
        <v>8710</v>
      </c>
      <c r="AAZ33" s="16" t="s">
        <v>782</v>
      </c>
      <c r="ABA33" s="16" t="s">
        <v>783</v>
      </c>
      <c r="ABB33" s="16" t="s">
        <v>782</v>
      </c>
      <c r="ABC33" s="16" t="s">
        <v>783</v>
      </c>
      <c r="ABD33" s="16" t="s">
        <v>783</v>
      </c>
      <c r="ABE33" s="16" t="s">
        <v>783</v>
      </c>
      <c r="ABF33" s="16" t="s">
        <v>782</v>
      </c>
      <c r="ABG33" s="16" t="s">
        <v>782</v>
      </c>
      <c r="ABH33" s="16" t="s">
        <v>782</v>
      </c>
      <c r="ABI33" s="16" t="s">
        <v>782</v>
      </c>
      <c r="ABJ33" s="16" t="s">
        <v>782</v>
      </c>
      <c r="ABK33" s="16" t="s">
        <v>783</v>
      </c>
      <c r="ABL33" s="16" t="s">
        <v>8759</v>
      </c>
      <c r="ABM33" s="16" t="s">
        <v>843</v>
      </c>
      <c r="ABN33" s="16" t="s">
        <v>1034</v>
      </c>
      <c r="ABP33" s="16" t="s">
        <v>972</v>
      </c>
      <c r="ABQ33" s="16" t="s">
        <v>4324</v>
      </c>
      <c r="ABR33" s="16" t="s">
        <v>470</v>
      </c>
      <c r="ABS33" s="16" t="s">
        <v>445</v>
      </c>
      <c r="ABT33" s="16" t="s">
        <v>1056</v>
      </c>
      <c r="ABU33" s="16" t="s">
        <v>844</v>
      </c>
      <c r="ABV33" s="16" t="s">
        <v>487</v>
      </c>
      <c r="ABW33" s="16" t="s">
        <v>486</v>
      </c>
      <c r="ABX33" s="16" t="s">
        <v>892</v>
      </c>
      <c r="ABY33" s="16" t="s">
        <v>486</v>
      </c>
      <c r="ABZ33" s="16" t="s">
        <v>486</v>
      </c>
      <c r="ACA33" s="16" t="s">
        <v>759</v>
      </c>
      <c r="ACB33" s="16" t="s">
        <v>768</v>
      </c>
      <c r="ACC33" s="16" t="s">
        <v>737</v>
      </c>
      <c r="ACD33" s="16" t="s">
        <v>486</v>
      </c>
      <c r="ACE33" s="16" t="s">
        <v>486</v>
      </c>
      <c r="ACG33" s="16" t="s">
        <v>1014</v>
      </c>
      <c r="ACH33" s="16" t="s">
        <v>1009</v>
      </c>
      <c r="ACI33" s="16" t="s">
        <v>462</v>
      </c>
      <c r="ACJ33" s="16">
        <v>1.1910000000000001</v>
      </c>
      <c r="ACK33" s="16" t="s">
        <v>478</v>
      </c>
      <c r="ACL33" s="16" t="s">
        <v>740</v>
      </c>
      <c r="ACM33" s="16" t="s">
        <v>1188</v>
      </c>
      <c r="ACN33" s="16" t="s">
        <v>1169</v>
      </c>
      <c r="ACO33" s="16" t="s">
        <v>1856</v>
      </c>
      <c r="ACP33" s="16">
        <v>3250</v>
      </c>
      <c r="ACQ33" s="16" t="s">
        <v>1202</v>
      </c>
      <c r="ACR33" s="16" t="s">
        <v>1645</v>
      </c>
      <c r="ACS33" s="16" t="s">
        <v>680</v>
      </c>
      <c r="ACT33" s="16" t="s">
        <v>1522</v>
      </c>
      <c r="ACU33" s="16" t="s">
        <v>836</v>
      </c>
      <c r="ACV33" s="16" t="s">
        <v>8756</v>
      </c>
      <c r="ACW33" s="16" t="s">
        <v>445</v>
      </c>
      <c r="ACX33" s="16" t="s">
        <v>1914</v>
      </c>
      <c r="ACY33" s="16" t="s">
        <v>1947</v>
      </c>
      <c r="ACZ33" s="16">
        <v>1</v>
      </c>
      <c r="ADA33" s="16">
        <v>1</v>
      </c>
      <c r="ADB33" s="16">
        <v>1</v>
      </c>
      <c r="ADC33" s="16">
        <v>1</v>
      </c>
      <c r="ADD33" s="16">
        <v>1</v>
      </c>
      <c r="ADE33" s="16" t="s">
        <v>8712</v>
      </c>
      <c r="ADF33" s="16">
        <v>0</v>
      </c>
      <c r="ADG33" s="16" t="s">
        <v>487</v>
      </c>
      <c r="ADH33" s="16">
        <v>2</v>
      </c>
      <c r="ADI33" s="16" t="s">
        <v>486</v>
      </c>
      <c r="ADK33" s="16" t="s">
        <v>1750</v>
      </c>
      <c r="ADL33" s="16" t="s">
        <v>1762</v>
      </c>
      <c r="ADM33" s="16" t="s">
        <v>13194</v>
      </c>
      <c r="ADN33" s="16" t="s">
        <v>1764</v>
      </c>
      <c r="ADO33" s="16" t="s">
        <v>13197</v>
      </c>
      <c r="ADP33" s="16" t="s">
        <v>13196</v>
      </c>
      <c r="ADQ33" s="16" t="s">
        <v>13194</v>
      </c>
      <c r="ADR33" s="16" t="s">
        <v>13194</v>
      </c>
      <c r="ADS33" s="16" t="s">
        <v>1750</v>
      </c>
      <c r="ADW33" s="16" t="s">
        <v>8729</v>
      </c>
      <c r="AEB33" s="16">
        <v>8250.6666666666697</v>
      </c>
      <c r="AEC33" s="16" t="s">
        <v>1058</v>
      </c>
      <c r="AED33" s="16">
        <v>1625</v>
      </c>
      <c r="AEE33" s="16" t="s">
        <v>952</v>
      </c>
      <c r="AEH33" s="16">
        <v>3250</v>
      </c>
      <c r="AEJ33" s="16">
        <v>2500</v>
      </c>
      <c r="AEK33" s="16">
        <v>850</v>
      </c>
      <c r="AEN33" s="16">
        <v>350</v>
      </c>
      <c r="AEO33" s="16">
        <v>100</v>
      </c>
      <c r="AEP33" s="16">
        <v>117</v>
      </c>
    </row>
    <row r="34" spans="1:823" x14ac:dyDescent="0.25">
      <c r="A34" s="30">
        <v>45805</v>
      </c>
      <c r="B34" s="16" t="s">
        <v>8969</v>
      </c>
      <c r="C34" s="16" t="s">
        <v>867</v>
      </c>
      <c r="D34" s="16" t="s">
        <v>867</v>
      </c>
      <c r="E34" s="16">
        <v>38</v>
      </c>
      <c r="F34" s="16" t="s">
        <v>8153</v>
      </c>
      <c r="G34" s="16" t="s">
        <v>4113</v>
      </c>
      <c r="I34" s="16" t="s">
        <v>4148</v>
      </c>
      <c r="Z34" s="16" t="s">
        <v>993</v>
      </c>
      <c r="AA34" s="16" t="s">
        <v>470</v>
      </c>
      <c r="AB34" s="16">
        <v>4</v>
      </c>
      <c r="AC34" s="16" t="s">
        <v>1056</v>
      </c>
      <c r="AD34" s="16" t="s">
        <v>844</v>
      </c>
      <c r="AE34" s="16" t="s">
        <v>844</v>
      </c>
      <c r="AF34" s="16" t="s">
        <v>844</v>
      </c>
      <c r="AG34" s="16" t="s">
        <v>844</v>
      </c>
      <c r="AH34" s="16" t="s">
        <v>1056</v>
      </c>
      <c r="AI34" s="16" t="s">
        <v>1056</v>
      </c>
      <c r="AJ34" s="16" t="s">
        <v>843</v>
      </c>
      <c r="AK34" s="16" t="s">
        <v>1056</v>
      </c>
      <c r="AM34" s="16" t="s">
        <v>737</v>
      </c>
      <c r="AN34" s="16" t="s">
        <v>759</v>
      </c>
      <c r="AP34" s="16" t="s">
        <v>768</v>
      </c>
      <c r="AR34" s="16" t="s">
        <v>6910</v>
      </c>
      <c r="BB34" s="16">
        <v>3</v>
      </c>
      <c r="BC34" s="16" t="s">
        <v>7878</v>
      </c>
      <c r="BE34" s="16" t="s">
        <v>5098</v>
      </c>
      <c r="BV34" s="16" t="s">
        <v>4433</v>
      </c>
      <c r="BW34" s="16" t="s">
        <v>844</v>
      </c>
      <c r="BX34" s="16" t="s">
        <v>843</v>
      </c>
      <c r="BY34" s="16" t="s">
        <v>843</v>
      </c>
      <c r="BZ34" s="16" t="s">
        <v>843</v>
      </c>
      <c r="CA34" s="16" t="s">
        <v>843</v>
      </c>
      <c r="CB34" s="16" t="s">
        <v>843</v>
      </c>
      <c r="CC34" s="16" t="s">
        <v>843</v>
      </c>
      <c r="CD34" s="16" t="s">
        <v>843</v>
      </c>
      <c r="CE34" s="16" t="s">
        <v>843</v>
      </c>
      <c r="CF34" s="16" t="s">
        <v>843</v>
      </c>
      <c r="CG34" s="16" t="s">
        <v>843</v>
      </c>
      <c r="CH34" s="16" t="s">
        <v>843</v>
      </c>
      <c r="CI34" s="16" t="s">
        <v>843</v>
      </c>
      <c r="CJ34" s="16" t="s">
        <v>843</v>
      </c>
      <c r="CK34" s="16" t="s">
        <v>843</v>
      </c>
      <c r="CP34" s="16" t="s">
        <v>867</v>
      </c>
      <c r="CQ34" s="16" t="s">
        <v>5194</v>
      </c>
      <c r="CR34" s="16" t="s">
        <v>843</v>
      </c>
      <c r="CS34" s="16" t="s">
        <v>844</v>
      </c>
      <c r="CT34" s="16" t="s">
        <v>843</v>
      </c>
      <c r="CU34" s="16" t="s">
        <v>843</v>
      </c>
      <c r="CV34" s="16" t="s">
        <v>843</v>
      </c>
      <c r="CW34" s="16" t="s">
        <v>843</v>
      </c>
      <c r="CX34" s="16" t="s">
        <v>843</v>
      </c>
      <c r="CY34" s="16" t="s">
        <v>843</v>
      </c>
      <c r="CZ34" s="16" t="s">
        <v>843</v>
      </c>
      <c r="DA34" s="16" t="s">
        <v>5184</v>
      </c>
      <c r="DX34" s="16" t="s">
        <v>7842</v>
      </c>
      <c r="DY34" s="16" t="s">
        <v>867</v>
      </c>
      <c r="GC34" s="16" t="s">
        <v>5333</v>
      </c>
      <c r="GF34" s="16" t="s">
        <v>867</v>
      </c>
      <c r="GG34" s="16" t="s">
        <v>867</v>
      </c>
      <c r="GV34" s="16" t="s">
        <v>5440</v>
      </c>
      <c r="GW34" s="16" t="s">
        <v>844</v>
      </c>
      <c r="GX34" s="16" t="s">
        <v>843</v>
      </c>
      <c r="GY34" s="16" t="s">
        <v>843</v>
      </c>
      <c r="GZ34" s="16" t="s">
        <v>843</v>
      </c>
      <c r="HA34" s="16" t="s">
        <v>843</v>
      </c>
      <c r="HB34" s="16" t="s">
        <v>843</v>
      </c>
      <c r="HC34" s="16" t="s">
        <v>843</v>
      </c>
      <c r="HD34" s="16" t="s">
        <v>843</v>
      </c>
      <c r="HE34" s="16" t="s">
        <v>843</v>
      </c>
      <c r="HF34" s="16" t="s">
        <v>843</v>
      </c>
      <c r="HH34" s="16" t="s">
        <v>5456</v>
      </c>
      <c r="HK34" s="16" t="s">
        <v>865</v>
      </c>
      <c r="HM34" s="16" t="s">
        <v>865</v>
      </c>
      <c r="HZ34" s="16" t="s">
        <v>7944</v>
      </c>
      <c r="KE34" s="16" t="s">
        <v>5582</v>
      </c>
      <c r="KG34" s="16" t="s">
        <v>7018</v>
      </c>
      <c r="KH34" s="16" t="s">
        <v>7033</v>
      </c>
      <c r="KI34" s="16" t="s">
        <v>867</v>
      </c>
      <c r="KJ34" s="16" t="s">
        <v>5601</v>
      </c>
      <c r="KK34" s="16" t="s">
        <v>843</v>
      </c>
      <c r="KL34" s="16" t="s">
        <v>843</v>
      </c>
      <c r="KM34" s="16" t="s">
        <v>844</v>
      </c>
      <c r="KN34" s="16" t="s">
        <v>843</v>
      </c>
      <c r="KO34" s="16" t="s">
        <v>843</v>
      </c>
      <c r="KP34" s="16" t="s">
        <v>843</v>
      </c>
      <c r="KQ34" s="16" t="s">
        <v>843</v>
      </c>
      <c r="LG34" s="16" t="s">
        <v>867</v>
      </c>
      <c r="LH34" s="16" t="s">
        <v>865</v>
      </c>
      <c r="LI34" s="16" t="s">
        <v>867</v>
      </c>
      <c r="LJ34" s="16" t="s">
        <v>867</v>
      </c>
      <c r="LK34" s="16" t="s">
        <v>865</v>
      </c>
      <c r="LL34" s="16" t="s">
        <v>8970</v>
      </c>
      <c r="LM34" s="16" t="s">
        <v>844</v>
      </c>
      <c r="LN34" s="16" t="s">
        <v>843</v>
      </c>
      <c r="LO34" s="16" t="s">
        <v>843</v>
      </c>
      <c r="LP34" s="16" t="s">
        <v>844</v>
      </c>
      <c r="LQ34" s="16" t="s">
        <v>843</v>
      </c>
      <c r="LR34" s="16" t="s">
        <v>843</v>
      </c>
      <c r="LS34" s="16" t="s">
        <v>843</v>
      </c>
      <c r="LT34" s="16" t="s">
        <v>843</v>
      </c>
      <c r="LU34" s="16" t="s">
        <v>843</v>
      </c>
      <c r="LV34" s="16" t="s">
        <v>843</v>
      </c>
      <c r="LW34" s="16" t="s">
        <v>843</v>
      </c>
      <c r="LX34" s="16" t="s">
        <v>843</v>
      </c>
      <c r="LY34" s="16" t="s">
        <v>843</v>
      </c>
      <c r="LZ34" s="16" t="s">
        <v>843</v>
      </c>
      <c r="MA34" s="16" t="s">
        <v>843</v>
      </c>
      <c r="MC34" s="16" t="s">
        <v>5694</v>
      </c>
      <c r="MD34" s="16" t="s">
        <v>844</v>
      </c>
      <c r="ME34" s="16" t="s">
        <v>843</v>
      </c>
      <c r="MF34" s="16" t="s">
        <v>843</v>
      </c>
      <c r="MG34" s="16" t="s">
        <v>843</v>
      </c>
      <c r="MH34" s="16" t="s">
        <v>843</v>
      </c>
      <c r="MI34" s="16" t="s">
        <v>843</v>
      </c>
      <c r="MJ34" s="16" t="s">
        <v>843</v>
      </c>
      <c r="MK34" s="16" t="s">
        <v>843</v>
      </c>
      <c r="ML34" s="16" t="s">
        <v>843</v>
      </c>
      <c r="MM34" s="16" t="s">
        <v>843</v>
      </c>
      <c r="MN34" s="16" t="s">
        <v>843</v>
      </c>
      <c r="MO34" s="16" t="s">
        <v>843</v>
      </c>
      <c r="MP34" s="16" t="s">
        <v>843</v>
      </c>
      <c r="MQ34" s="16" t="s">
        <v>843</v>
      </c>
      <c r="MR34" s="16" t="s">
        <v>843</v>
      </c>
      <c r="MS34" s="16" t="s">
        <v>843</v>
      </c>
      <c r="MT34" s="16" t="s">
        <v>843</v>
      </c>
      <c r="MU34" s="16" t="s">
        <v>843</v>
      </c>
      <c r="MV34" s="16" t="s">
        <v>843</v>
      </c>
      <c r="MX34" s="16" t="s">
        <v>5694</v>
      </c>
      <c r="MY34" s="16" t="s">
        <v>844</v>
      </c>
      <c r="MZ34" s="16" t="s">
        <v>843</v>
      </c>
      <c r="NA34" s="16" t="s">
        <v>843</v>
      </c>
      <c r="NB34" s="16" t="s">
        <v>843</v>
      </c>
      <c r="NC34" s="16" t="s">
        <v>843</v>
      </c>
      <c r="ND34" s="16" t="s">
        <v>843</v>
      </c>
      <c r="NE34" s="16" t="s">
        <v>843</v>
      </c>
      <c r="NF34" s="16" t="s">
        <v>843</v>
      </c>
      <c r="NG34" s="16" t="s">
        <v>843</v>
      </c>
      <c r="NH34" s="16" t="s">
        <v>843</v>
      </c>
      <c r="NI34" s="16" t="s">
        <v>843</v>
      </c>
      <c r="NJ34" s="16" t="s">
        <v>843</v>
      </c>
      <c r="NK34" s="16" t="s">
        <v>843</v>
      </c>
      <c r="NL34" s="16" t="s">
        <v>843</v>
      </c>
      <c r="NM34" s="16" t="s">
        <v>843</v>
      </c>
      <c r="NN34" s="16" t="s">
        <v>843</v>
      </c>
      <c r="NO34" s="16" t="s">
        <v>843</v>
      </c>
      <c r="NP34" s="16" t="s">
        <v>843</v>
      </c>
      <c r="NQ34" s="16" t="s">
        <v>843</v>
      </c>
      <c r="NS34" s="16" t="s">
        <v>5694</v>
      </c>
      <c r="NT34" s="16" t="s">
        <v>844</v>
      </c>
      <c r="NU34" s="16" t="s">
        <v>843</v>
      </c>
      <c r="NV34" s="16" t="s">
        <v>843</v>
      </c>
      <c r="NW34" s="16" t="s">
        <v>843</v>
      </c>
      <c r="NX34" s="16" t="s">
        <v>843</v>
      </c>
      <c r="NY34" s="16" t="s">
        <v>843</v>
      </c>
      <c r="NZ34" s="16" t="s">
        <v>843</v>
      </c>
      <c r="OA34" s="16" t="s">
        <v>843</v>
      </c>
      <c r="OB34" s="16" t="s">
        <v>843</v>
      </c>
      <c r="OC34" s="16" t="s">
        <v>843</v>
      </c>
      <c r="OD34" s="16" t="s">
        <v>843</v>
      </c>
      <c r="OE34" s="16" t="s">
        <v>843</v>
      </c>
      <c r="OF34" s="16" t="s">
        <v>843</v>
      </c>
      <c r="OG34" s="16" t="s">
        <v>843</v>
      </c>
      <c r="OH34" s="16" t="s">
        <v>843</v>
      </c>
      <c r="OI34" s="16" t="s">
        <v>843</v>
      </c>
      <c r="OK34" s="16" t="s">
        <v>5694</v>
      </c>
      <c r="OL34" s="16" t="s">
        <v>844</v>
      </c>
      <c r="OM34" s="16" t="s">
        <v>843</v>
      </c>
      <c r="ON34" s="16" t="s">
        <v>843</v>
      </c>
      <c r="OO34" s="16" t="s">
        <v>843</v>
      </c>
      <c r="OP34" s="16" t="s">
        <v>843</v>
      </c>
      <c r="OQ34" s="16" t="s">
        <v>843</v>
      </c>
      <c r="OR34" s="16" t="s">
        <v>843</v>
      </c>
      <c r="OS34" s="16" t="s">
        <v>843</v>
      </c>
      <c r="OT34" s="16" t="s">
        <v>843</v>
      </c>
      <c r="OU34" s="16" t="s">
        <v>843</v>
      </c>
      <c r="OV34" s="16" t="s">
        <v>843</v>
      </c>
      <c r="OW34" s="16" t="s">
        <v>843</v>
      </c>
      <c r="OX34" s="16" t="s">
        <v>843</v>
      </c>
      <c r="OY34" s="16" t="s">
        <v>843</v>
      </c>
      <c r="OZ34" s="16" t="s">
        <v>843</v>
      </c>
      <c r="PA34" s="16" t="s">
        <v>843</v>
      </c>
      <c r="PC34" s="16" t="s">
        <v>865</v>
      </c>
      <c r="PD34" s="16" t="s">
        <v>865</v>
      </c>
      <c r="PY34" s="16" t="s">
        <v>865</v>
      </c>
      <c r="QP34" s="16" t="s">
        <v>865</v>
      </c>
      <c r="QR34" s="16" t="s">
        <v>867</v>
      </c>
      <c r="QT34" s="16" t="s">
        <v>867</v>
      </c>
      <c r="QV34" s="16" t="s">
        <v>865</v>
      </c>
      <c r="QX34" s="16" t="s">
        <v>867</v>
      </c>
      <c r="QY34" s="16" t="s">
        <v>867</v>
      </c>
      <c r="RD34" s="16" t="s">
        <v>7708</v>
      </c>
      <c r="RF34" s="16" t="s">
        <v>865</v>
      </c>
      <c r="RH34" s="16" t="s">
        <v>865</v>
      </c>
      <c r="RJ34" s="16" t="s">
        <v>865</v>
      </c>
      <c r="RN34" s="16" t="s">
        <v>867</v>
      </c>
      <c r="RP34" s="16" t="s">
        <v>867</v>
      </c>
      <c r="RR34" s="16" t="s">
        <v>867</v>
      </c>
      <c r="RT34" s="16" t="s">
        <v>867</v>
      </c>
      <c r="RV34" s="16" t="s">
        <v>7724</v>
      </c>
      <c r="RX34" s="16" t="s">
        <v>7724</v>
      </c>
      <c r="RZ34" s="16" t="s">
        <v>7724</v>
      </c>
      <c r="SQ34" s="16" t="s">
        <v>867</v>
      </c>
      <c r="SS34" s="16" t="s">
        <v>7296</v>
      </c>
      <c r="ST34" s="16" t="s">
        <v>7764</v>
      </c>
      <c r="TN34" s="16">
        <v>3000</v>
      </c>
      <c r="TO34" s="16">
        <v>10000</v>
      </c>
      <c r="TP34" s="16">
        <v>1700</v>
      </c>
      <c r="TQ34" s="16">
        <v>1000</v>
      </c>
      <c r="TR34" s="16">
        <v>500</v>
      </c>
      <c r="TS34" s="16">
        <v>500</v>
      </c>
      <c r="TT34" s="16">
        <v>0</v>
      </c>
      <c r="TU34" s="16">
        <v>1000</v>
      </c>
      <c r="TV34" s="16">
        <v>0</v>
      </c>
      <c r="TW34" s="16">
        <v>0</v>
      </c>
      <c r="TX34" s="16">
        <v>1200</v>
      </c>
      <c r="TZ34" s="16" t="s">
        <v>7367</v>
      </c>
      <c r="UA34" s="16" t="s">
        <v>5941</v>
      </c>
      <c r="UB34" s="16">
        <v>0</v>
      </c>
      <c r="UC34" s="16" t="s">
        <v>844</v>
      </c>
      <c r="UD34" s="16" t="s">
        <v>843</v>
      </c>
      <c r="UE34" s="16" t="s">
        <v>843</v>
      </c>
      <c r="UF34" s="16" t="s">
        <v>843</v>
      </c>
      <c r="UG34" s="16" t="s">
        <v>843</v>
      </c>
      <c r="UH34" s="16" t="s">
        <v>843</v>
      </c>
      <c r="UL34" s="16">
        <v>20000</v>
      </c>
      <c r="WO34" s="16" t="s">
        <v>6920</v>
      </c>
      <c r="XD34" s="16" t="s">
        <v>6991</v>
      </c>
      <c r="XE34" s="16" t="s">
        <v>843</v>
      </c>
      <c r="XF34" s="16" t="s">
        <v>843</v>
      </c>
      <c r="XG34" s="16" t="s">
        <v>843</v>
      </c>
      <c r="XH34" s="16" t="s">
        <v>843</v>
      </c>
      <c r="XI34" s="16" t="s">
        <v>843</v>
      </c>
      <c r="XJ34" s="16" t="s">
        <v>843</v>
      </c>
      <c r="XK34" s="16" t="s">
        <v>843</v>
      </c>
      <c r="XL34" s="16" t="s">
        <v>844</v>
      </c>
      <c r="XM34" s="16" t="s">
        <v>843</v>
      </c>
      <c r="XN34" s="16" t="s">
        <v>843</v>
      </c>
      <c r="XO34" s="16" t="s">
        <v>843</v>
      </c>
      <c r="XP34" s="16" t="s">
        <v>843</v>
      </c>
      <c r="XQ34" s="16" t="s">
        <v>843</v>
      </c>
      <c r="YF34" s="16" t="s">
        <v>865</v>
      </c>
      <c r="YN34" s="16" t="s">
        <v>7040</v>
      </c>
      <c r="YP34" s="16" t="s">
        <v>7984</v>
      </c>
      <c r="YR34" s="16" t="s">
        <v>8971</v>
      </c>
      <c r="YS34" s="16" t="s">
        <v>8972</v>
      </c>
      <c r="YT34" s="16" t="s">
        <v>8694</v>
      </c>
      <c r="YU34" s="16" t="s">
        <v>8973</v>
      </c>
      <c r="YV34" s="16" t="s">
        <v>8696</v>
      </c>
      <c r="YW34" s="16" t="s">
        <v>844</v>
      </c>
      <c r="YX34" s="16" t="s">
        <v>8696</v>
      </c>
      <c r="YY34" s="16" t="s">
        <v>843</v>
      </c>
      <c r="YZ34" s="16" t="s">
        <v>843</v>
      </c>
      <c r="ZA34" s="16" t="s">
        <v>8718</v>
      </c>
      <c r="ZB34" s="16">
        <v>17800</v>
      </c>
      <c r="ZC34" s="16" t="s">
        <v>8736</v>
      </c>
      <c r="ZD34" s="16" t="s">
        <v>8974</v>
      </c>
      <c r="ZE34" s="16" t="s">
        <v>8787</v>
      </c>
      <c r="ZF34" s="16" t="s">
        <v>8739</v>
      </c>
      <c r="ZG34" s="16" t="s">
        <v>8752</v>
      </c>
      <c r="ZH34" s="16" t="s">
        <v>8752</v>
      </c>
      <c r="ZI34" s="16" t="s">
        <v>8722</v>
      </c>
      <c r="ZJ34" s="16" t="s">
        <v>8700</v>
      </c>
      <c r="ZK34" s="16" t="s">
        <v>843</v>
      </c>
      <c r="ZL34" s="16" t="s">
        <v>8739</v>
      </c>
      <c r="ZM34" s="16" t="s">
        <v>843</v>
      </c>
      <c r="ZN34" s="16" t="s">
        <v>8755</v>
      </c>
      <c r="ZO34" s="16" t="s">
        <v>487</v>
      </c>
      <c r="ZP34" s="16" t="s">
        <v>487</v>
      </c>
      <c r="ZQ34" s="16" t="s">
        <v>487</v>
      </c>
      <c r="ZR34" s="16" t="s">
        <v>486</v>
      </c>
      <c r="ZS34" s="16" t="s">
        <v>8839</v>
      </c>
      <c r="ZT34" s="16" t="s">
        <v>8705</v>
      </c>
      <c r="ZU34" s="16" t="s">
        <v>8706</v>
      </c>
      <c r="ZV34" s="16" t="s">
        <v>487</v>
      </c>
      <c r="ZW34" s="16" t="s">
        <v>1056</v>
      </c>
      <c r="ZX34" s="16" t="s">
        <v>1056</v>
      </c>
      <c r="ZY34" s="16" t="s">
        <v>1056</v>
      </c>
      <c r="ZZ34" s="16" t="s">
        <v>1056</v>
      </c>
      <c r="AAA34" s="16" t="s">
        <v>843</v>
      </c>
      <c r="AAB34" s="16" t="s">
        <v>843</v>
      </c>
      <c r="AAC34" s="16">
        <v>1</v>
      </c>
      <c r="AAD34" s="16" t="s">
        <v>844</v>
      </c>
      <c r="AAE34" s="16" t="s">
        <v>844</v>
      </c>
      <c r="AAF34" s="16" t="s">
        <v>843</v>
      </c>
      <c r="AAG34" s="16" t="s">
        <v>843</v>
      </c>
      <c r="AAH34" s="16" t="s">
        <v>843</v>
      </c>
      <c r="AAI34" s="16" t="s">
        <v>1056</v>
      </c>
      <c r="AAJ34" s="16" t="s">
        <v>624</v>
      </c>
      <c r="AAK34" s="16" t="s">
        <v>649</v>
      </c>
      <c r="AAL34" s="16" t="s">
        <v>904</v>
      </c>
      <c r="AAM34" s="16" t="s">
        <v>663</v>
      </c>
      <c r="AAN34" s="16" t="s">
        <v>8707</v>
      </c>
      <c r="AAO34" s="16" t="s">
        <v>1018</v>
      </c>
      <c r="AAP34" s="16" t="s">
        <v>8708</v>
      </c>
      <c r="AAS34" s="16">
        <v>20000</v>
      </c>
      <c r="AAT34" s="16" t="s">
        <v>1068</v>
      </c>
      <c r="AAU34" s="16" t="s">
        <v>782</v>
      </c>
      <c r="AAV34" s="16" t="s">
        <v>782</v>
      </c>
      <c r="AAW34" s="16" t="s">
        <v>782</v>
      </c>
      <c r="AAX34" s="16" t="s">
        <v>844</v>
      </c>
      <c r="AAY34" s="16" t="s">
        <v>8727</v>
      </c>
      <c r="AAZ34" s="16" t="s">
        <v>782</v>
      </c>
      <c r="ABA34" s="16" t="s">
        <v>782</v>
      </c>
      <c r="ABB34" s="16" t="s">
        <v>782</v>
      </c>
      <c r="ABC34" s="16" t="s">
        <v>783</v>
      </c>
      <c r="ABD34" s="16" t="s">
        <v>782</v>
      </c>
      <c r="ABE34" s="16" t="s">
        <v>783</v>
      </c>
      <c r="ABF34" s="16" t="s">
        <v>782</v>
      </c>
      <c r="ABG34" s="16" t="s">
        <v>782</v>
      </c>
      <c r="ABH34" s="16" t="s">
        <v>782</v>
      </c>
      <c r="ABI34" s="16" t="s">
        <v>782</v>
      </c>
      <c r="ABJ34" s="16" t="s">
        <v>782</v>
      </c>
      <c r="ABK34" s="16" t="s">
        <v>782</v>
      </c>
      <c r="ABL34" s="16" t="s">
        <v>8732</v>
      </c>
      <c r="ABM34" s="16" t="s">
        <v>843</v>
      </c>
      <c r="ABN34" s="16" t="s">
        <v>1034</v>
      </c>
      <c r="ABP34" s="16" t="s">
        <v>972</v>
      </c>
      <c r="ABQ34" s="16" t="s">
        <v>4324</v>
      </c>
      <c r="ABR34" s="16" t="s">
        <v>470</v>
      </c>
      <c r="ABS34" s="16" t="s">
        <v>451</v>
      </c>
      <c r="ABT34" s="16" t="s">
        <v>8746</v>
      </c>
      <c r="ABU34" s="16" t="s">
        <v>1056</v>
      </c>
      <c r="ABV34" s="16" t="s">
        <v>487</v>
      </c>
      <c r="ABW34" s="16" t="s">
        <v>487</v>
      </c>
      <c r="ABX34" s="16" t="s">
        <v>894</v>
      </c>
      <c r="ABY34" s="16" t="s">
        <v>486</v>
      </c>
      <c r="ABZ34" s="16" t="s">
        <v>486</v>
      </c>
      <c r="ACA34" s="16" t="s">
        <v>759</v>
      </c>
      <c r="ACB34" s="16" t="s">
        <v>768</v>
      </c>
      <c r="ACC34" s="16" t="s">
        <v>737</v>
      </c>
      <c r="ACD34" s="16" t="s">
        <v>487</v>
      </c>
      <c r="ACE34" s="16" t="s">
        <v>486</v>
      </c>
      <c r="ACG34" s="16" t="s">
        <v>1014</v>
      </c>
      <c r="ACH34" s="16" t="s">
        <v>1009</v>
      </c>
      <c r="ACI34" s="16" t="s">
        <v>462</v>
      </c>
      <c r="ACJ34" s="16">
        <v>1.1910000000000001</v>
      </c>
      <c r="ACK34" s="16" t="s">
        <v>478</v>
      </c>
      <c r="ACL34" s="16" t="s">
        <v>738</v>
      </c>
      <c r="ACM34" s="16" t="s">
        <v>1189</v>
      </c>
      <c r="ACN34" s="16" t="s">
        <v>1169</v>
      </c>
      <c r="ACO34" s="16" t="s">
        <v>1856</v>
      </c>
      <c r="ACQ34" s="16" t="s">
        <v>1203</v>
      </c>
      <c r="ACR34" s="16" t="s">
        <v>1645</v>
      </c>
      <c r="ACS34" s="16" t="s">
        <v>676</v>
      </c>
      <c r="ACT34" s="16" t="s">
        <v>1522</v>
      </c>
      <c r="ACU34" s="16" t="s">
        <v>833</v>
      </c>
      <c r="ACV34" s="16" t="s">
        <v>8711</v>
      </c>
      <c r="ACW34" s="16" t="s">
        <v>451</v>
      </c>
      <c r="ACX34" s="16" t="s">
        <v>1914</v>
      </c>
      <c r="ACY34" s="16" t="s">
        <v>1947</v>
      </c>
      <c r="ACZ34" s="16">
        <v>1</v>
      </c>
      <c r="ADA34" s="16">
        <v>0</v>
      </c>
      <c r="ADB34" s="16">
        <v>1</v>
      </c>
      <c r="ADC34" s="16">
        <v>1</v>
      </c>
      <c r="ADD34" s="16">
        <v>0</v>
      </c>
      <c r="ADE34" s="16" t="s">
        <v>8827</v>
      </c>
      <c r="ADF34" s="16">
        <v>0</v>
      </c>
      <c r="ADG34" s="16" t="s">
        <v>486</v>
      </c>
      <c r="ADH34" s="16">
        <v>4</v>
      </c>
      <c r="ADI34" s="16" t="s">
        <v>486</v>
      </c>
      <c r="ADJ34" s="16" t="s">
        <v>1743</v>
      </c>
      <c r="ADK34" s="16" t="s">
        <v>1752</v>
      </c>
      <c r="ADL34" s="16" t="s">
        <v>1762</v>
      </c>
      <c r="ADM34" s="16" t="s">
        <v>13195</v>
      </c>
      <c r="ADN34" s="16" t="s">
        <v>13196</v>
      </c>
      <c r="ADO34" s="16" t="s">
        <v>1766</v>
      </c>
      <c r="ADP34" s="16" t="s">
        <v>1751</v>
      </c>
      <c r="ADQ34" s="16" t="s">
        <v>13194</v>
      </c>
      <c r="ADR34" s="16" t="s">
        <v>13194</v>
      </c>
      <c r="ADS34" s="16" t="s">
        <v>1751</v>
      </c>
      <c r="ADY34" s="16" t="s">
        <v>1060</v>
      </c>
      <c r="AEB34" s="16">
        <v>17800</v>
      </c>
      <c r="AEC34" s="16" t="s">
        <v>1060</v>
      </c>
      <c r="AED34" s="16">
        <v>5000</v>
      </c>
      <c r="AEE34" s="16" t="s">
        <v>952</v>
      </c>
      <c r="AEI34" s="16">
        <v>750</v>
      </c>
      <c r="AEJ34" s="16">
        <v>2500</v>
      </c>
      <c r="AEK34" s="16">
        <v>425</v>
      </c>
      <c r="AEL34" s="16">
        <v>250</v>
      </c>
      <c r="AEN34" s="16">
        <v>125</v>
      </c>
      <c r="AEO34" s="16">
        <v>125</v>
      </c>
      <c r="AEP34" s="16">
        <v>250</v>
      </c>
    </row>
    <row r="35" spans="1:823" x14ac:dyDescent="0.25">
      <c r="A35" s="30">
        <v>45805</v>
      </c>
      <c r="B35" s="16" t="s">
        <v>8975</v>
      </c>
      <c r="C35" s="16" t="s">
        <v>867</v>
      </c>
      <c r="D35" s="16" t="s">
        <v>867</v>
      </c>
      <c r="E35" s="16">
        <v>45</v>
      </c>
      <c r="F35" s="16" t="s">
        <v>8153</v>
      </c>
      <c r="G35" s="16" t="s">
        <v>4113</v>
      </c>
      <c r="I35" s="16" t="s">
        <v>4148</v>
      </c>
      <c r="Z35" s="16" t="s">
        <v>993</v>
      </c>
      <c r="AA35" s="16" t="s">
        <v>470</v>
      </c>
      <c r="AB35" s="16">
        <v>2</v>
      </c>
      <c r="AC35" s="16" t="s">
        <v>844</v>
      </c>
      <c r="AD35" s="16" t="s">
        <v>843</v>
      </c>
      <c r="AE35" s="16" t="s">
        <v>843</v>
      </c>
      <c r="AF35" s="16" t="s">
        <v>1056</v>
      </c>
      <c r="AG35" s="16" t="s">
        <v>843</v>
      </c>
      <c r="AH35" s="16" t="s">
        <v>1056</v>
      </c>
      <c r="AI35" s="16" t="s">
        <v>843</v>
      </c>
      <c r="AJ35" s="16" t="s">
        <v>843</v>
      </c>
      <c r="AK35" s="16" t="s">
        <v>843</v>
      </c>
      <c r="AM35" s="16" t="s">
        <v>737</v>
      </c>
      <c r="AN35" s="16" t="s">
        <v>759</v>
      </c>
      <c r="AP35" s="16" t="s">
        <v>768</v>
      </c>
      <c r="AR35" s="16" t="s">
        <v>6910</v>
      </c>
      <c r="BB35" s="16">
        <v>2</v>
      </c>
      <c r="BC35" s="16" t="s">
        <v>7878</v>
      </c>
      <c r="BE35" s="16" t="s">
        <v>5098</v>
      </c>
      <c r="BV35" s="16" t="s">
        <v>4433</v>
      </c>
      <c r="BW35" s="16" t="s">
        <v>844</v>
      </c>
      <c r="BX35" s="16" t="s">
        <v>843</v>
      </c>
      <c r="BY35" s="16" t="s">
        <v>843</v>
      </c>
      <c r="BZ35" s="16" t="s">
        <v>843</v>
      </c>
      <c r="CA35" s="16" t="s">
        <v>843</v>
      </c>
      <c r="CB35" s="16" t="s">
        <v>843</v>
      </c>
      <c r="CC35" s="16" t="s">
        <v>843</v>
      </c>
      <c r="CD35" s="16" t="s">
        <v>843</v>
      </c>
      <c r="CE35" s="16" t="s">
        <v>843</v>
      </c>
      <c r="CF35" s="16" t="s">
        <v>843</v>
      </c>
      <c r="CG35" s="16" t="s">
        <v>843</v>
      </c>
      <c r="CH35" s="16" t="s">
        <v>843</v>
      </c>
      <c r="CI35" s="16" t="s">
        <v>843</v>
      </c>
      <c r="CJ35" s="16" t="s">
        <v>843</v>
      </c>
      <c r="CK35" s="16" t="s">
        <v>843</v>
      </c>
      <c r="CP35" s="16" t="s">
        <v>867</v>
      </c>
      <c r="CQ35" s="16" t="s">
        <v>5191</v>
      </c>
      <c r="CR35" s="16" t="s">
        <v>844</v>
      </c>
      <c r="CS35" s="16" t="s">
        <v>843</v>
      </c>
      <c r="CT35" s="16" t="s">
        <v>843</v>
      </c>
      <c r="CU35" s="16" t="s">
        <v>843</v>
      </c>
      <c r="CV35" s="16" t="s">
        <v>843</v>
      </c>
      <c r="CW35" s="16" t="s">
        <v>843</v>
      </c>
      <c r="CX35" s="16" t="s">
        <v>843</v>
      </c>
      <c r="CY35" s="16" t="s">
        <v>843</v>
      </c>
      <c r="CZ35" s="16" t="s">
        <v>843</v>
      </c>
      <c r="DA35" s="16" t="s">
        <v>5184</v>
      </c>
      <c r="DX35" s="16" t="s">
        <v>867</v>
      </c>
      <c r="DY35" s="16" t="s">
        <v>867</v>
      </c>
      <c r="GC35" s="16" t="s">
        <v>5397</v>
      </c>
      <c r="GF35" s="16" t="s">
        <v>867</v>
      </c>
      <c r="GG35" s="16" t="s">
        <v>867</v>
      </c>
      <c r="GV35" s="16" t="s">
        <v>5443</v>
      </c>
      <c r="GW35" s="16" t="s">
        <v>843</v>
      </c>
      <c r="GX35" s="16" t="s">
        <v>844</v>
      </c>
      <c r="GY35" s="16" t="s">
        <v>843</v>
      </c>
      <c r="GZ35" s="16" t="s">
        <v>843</v>
      </c>
      <c r="HA35" s="16" t="s">
        <v>843</v>
      </c>
      <c r="HB35" s="16" t="s">
        <v>843</v>
      </c>
      <c r="HC35" s="16" t="s">
        <v>843</v>
      </c>
      <c r="HD35" s="16" t="s">
        <v>843</v>
      </c>
      <c r="HE35" s="16" t="s">
        <v>843</v>
      </c>
      <c r="HF35" s="16" t="s">
        <v>843</v>
      </c>
      <c r="HH35" s="16" t="s">
        <v>5456</v>
      </c>
      <c r="HK35" s="16" t="s">
        <v>865</v>
      </c>
      <c r="HM35" s="16" t="s">
        <v>865</v>
      </c>
      <c r="HZ35" s="16" t="s">
        <v>7944</v>
      </c>
      <c r="KE35" s="16" t="s">
        <v>5585</v>
      </c>
      <c r="KG35" s="16" t="s">
        <v>7018</v>
      </c>
      <c r="KH35" s="16" t="s">
        <v>7033</v>
      </c>
      <c r="KI35" s="16" t="s">
        <v>865</v>
      </c>
      <c r="LG35" s="16" t="s">
        <v>867</v>
      </c>
      <c r="LH35" s="16" t="s">
        <v>867</v>
      </c>
      <c r="LI35" s="16" t="s">
        <v>867</v>
      </c>
      <c r="LJ35" s="16" t="s">
        <v>867</v>
      </c>
      <c r="LK35" s="16" t="s">
        <v>867</v>
      </c>
      <c r="LL35" s="16" t="s">
        <v>5666</v>
      </c>
      <c r="LM35" s="16" t="s">
        <v>843</v>
      </c>
      <c r="LN35" s="16" t="s">
        <v>843</v>
      </c>
      <c r="LO35" s="16" t="s">
        <v>843</v>
      </c>
      <c r="LP35" s="16" t="s">
        <v>844</v>
      </c>
      <c r="LQ35" s="16" t="s">
        <v>843</v>
      </c>
      <c r="LR35" s="16" t="s">
        <v>843</v>
      </c>
      <c r="LS35" s="16" t="s">
        <v>843</v>
      </c>
      <c r="LT35" s="16" t="s">
        <v>843</v>
      </c>
      <c r="LU35" s="16" t="s">
        <v>843</v>
      </c>
      <c r="LV35" s="16" t="s">
        <v>843</v>
      </c>
      <c r="LW35" s="16" t="s">
        <v>843</v>
      </c>
      <c r="LX35" s="16" t="s">
        <v>843</v>
      </c>
      <c r="LY35" s="16" t="s">
        <v>843</v>
      </c>
      <c r="LZ35" s="16" t="s">
        <v>843</v>
      </c>
      <c r="MA35" s="16" t="s">
        <v>843</v>
      </c>
      <c r="MC35" s="16" t="s">
        <v>5694</v>
      </c>
      <c r="MD35" s="16" t="s">
        <v>844</v>
      </c>
      <c r="ME35" s="16" t="s">
        <v>843</v>
      </c>
      <c r="MF35" s="16" t="s">
        <v>843</v>
      </c>
      <c r="MG35" s="16" t="s">
        <v>843</v>
      </c>
      <c r="MH35" s="16" t="s">
        <v>843</v>
      </c>
      <c r="MI35" s="16" t="s">
        <v>843</v>
      </c>
      <c r="MJ35" s="16" t="s">
        <v>843</v>
      </c>
      <c r="MK35" s="16" t="s">
        <v>843</v>
      </c>
      <c r="ML35" s="16" t="s">
        <v>843</v>
      </c>
      <c r="MM35" s="16" t="s">
        <v>843</v>
      </c>
      <c r="MN35" s="16" t="s">
        <v>843</v>
      </c>
      <c r="MO35" s="16" t="s">
        <v>843</v>
      </c>
      <c r="MP35" s="16" t="s">
        <v>843</v>
      </c>
      <c r="MQ35" s="16" t="s">
        <v>843</v>
      </c>
      <c r="MR35" s="16" t="s">
        <v>843</v>
      </c>
      <c r="MS35" s="16" t="s">
        <v>843</v>
      </c>
      <c r="MT35" s="16" t="s">
        <v>843</v>
      </c>
      <c r="MU35" s="16" t="s">
        <v>843</v>
      </c>
      <c r="MV35" s="16" t="s">
        <v>843</v>
      </c>
      <c r="PC35" s="16" t="s">
        <v>865</v>
      </c>
      <c r="PD35" s="16" t="s">
        <v>865</v>
      </c>
      <c r="PY35" s="16" t="s">
        <v>865</v>
      </c>
      <c r="QP35" s="16" t="s">
        <v>865</v>
      </c>
      <c r="QR35" s="16" t="s">
        <v>867</v>
      </c>
      <c r="QT35" s="16" t="s">
        <v>867</v>
      </c>
      <c r="QV35" s="16" t="s">
        <v>865</v>
      </c>
      <c r="QX35" s="16" t="s">
        <v>867</v>
      </c>
      <c r="QY35" s="16" t="s">
        <v>867</v>
      </c>
      <c r="RD35" s="16" t="s">
        <v>865</v>
      </c>
      <c r="RF35" s="16" t="s">
        <v>865</v>
      </c>
      <c r="RH35" s="16" t="s">
        <v>4216</v>
      </c>
      <c r="RJ35" s="16" t="s">
        <v>865</v>
      </c>
      <c r="RN35" s="16" t="s">
        <v>7720</v>
      </c>
      <c r="RP35" s="16" t="s">
        <v>867</v>
      </c>
      <c r="RR35" s="16" t="s">
        <v>867</v>
      </c>
      <c r="RT35" s="16" t="s">
        <v>867</v>
      </c>
      <c r="RV35" s="16" t="s">
        <v>7720</v>
      </c>
      <c r="RX35" s="16" t="s">
        <v>7720</v>
      </c>
      <c r="RZ35" s="16" t="s">
        <v>7720</v>
      </c>
      <c r="SQ35" s="16" t="s">
        <v>865</v>
      </c>
      <c r="SS35" s="16" t="s">
        <v>7293</v>
      </c>
      <c r="ST35" s="16" t="s">
        <v>7761</v>
      </c>
      <c r="TN35" s="16">
        <v>3000</v>
      </c>
      <c r="TO35" s="16">
        <v>4000</v>
      </c>
      <c r="TP35" s="16">
        <v>2000</v>
      </c>
      <c r="TR35" s="16">
        <v>500</v>
      </c>
      <c r="TS35" s="16">
        <v>500</v>
      </c>
      <c r="TT35" s="16">
        <v>0</v>
      </c>
      <c r="TU35" s="16">
        <v>500</v>
      </c>
      <c r="TW35" s="16">
        <v>0</v>
      </c>
      <c r="TX35" s="16">
        <v>0</v>
      </c>
      <c r="TZ35" s="16" t="s">
        <v>7370</v>
      </c>
      <c r="UA35" s="16" t="s">
        <v>8715</v>
      </c>
      <c r="UB35" s="16">
        <v>0</v>
      </c>
      <c r="UC35" s="16" t="s">
        <v>843</v>
      </c>
      <c r="UD35" s="16" t="s">
        <v>843</v>
      </c>
      <c r="UE35" s="16" t="s">
        <v>844</v>
      </c>
      <c r="UF35" s="16" t="s">
        <v>844</v>
      </c>
      <c r="UG35" s="16" t="s">
        <v>843</v>
      </c>
      <c r="UH35" s="16" t="s">
        <v>843</v>
      </c>
      <c r="VK35" s="16" t="s">
        <v>8976</v>
      </c>
      <c r="VL35" s="16" t="s">
        <v>843</v>
      </c>
      <c r="VM35" s="16" t="s">
        <v>844</v>
      </c>
      <c r="VN35" s="16" t="s">
        <v>843</v>
      </c>
      <c r="VO35" s="16" t="s">
        <v>843</v>
      </c>
      <c r="VP35" s="16" t="s">
        <v>844</v>
      </c>
      <c r="VQ35" s="16" t="s">
        <v>843</v>
      </c>
      <c r="VR35" s="16" t="s">
        <v>843</v>
      </c>
      <c r="VS35" s="16" t="s">
        <v>843</v>
      </c>
      <c r="VT35" s="16" t="s">
        <v>843</v>
      </c>
      <c r="VV35" s="16">
        <v>5000</v>
      </c>
      <c r="VX35" s="16" t="s">
        <v>6028</v>
      </c>
      <c r="VY35" s="16" t="s">
        <v>844</v>
      </c>
      <c r="VZ35" s="16" t="s">
        <v>843</v>
      </c>
      <c r="WA35" s="16" t="s">
        <v>843</v>
      </c>
      <c r="WB35" s="16" t="s">
        <v>843</v>
      </c>
      <c r="WC35" s="16" t="s">
        <v>843</v>
      </c>
      <c r="WD35" s="16" t="s">
        <v>843</v>
      </c>
      <c r="WE35" s="16" t="s">
        <v>843</v>
      </c>
      <c r="WF35" s="16" t="s">
        <v>843</v>
      </c>
      <c r="WH35" s="16">
        <v>3000</v>
      </c>
      <c r="WO35" s="16" t="s">
        <v>6920</v>
      </c>
      <c r="XD35" s="16" t="s">
        <v>6972</v>
      </c>
      <c r="XE35" s="16" t="s">
        <v>843</v>
      </c>
      <c r="XF35" s="16" t="s">
        <v>844</v>
      </c>
      <c r="XG35" s="16" t="s">
        <v>843</v>
      </c>
      <c r="XH35" s="16" t="s">
        <v>843</v>
      </c>
      <c r="XI35" s="16" t="s">
        <v>843</v>
      </c>
      <c r="XJ35" s="16" t="s">
        <v>843</v>
      </c>
      <c r="XK35" s="16" t="s">
        <v>843</v>
      </c>
      <c r="XL35" s="16" t="s">
        <v>843</v>
      </c>
      <c r="XM35" s="16" t="s">
        <v>843</v>
      </c>
      <c r="XN35" s="16" t="s">
        <v>843</v>
      </c>
      <c r="XO35" s="16" t="s">
        <v>843</v>
      </c>
      <c r="XP35" s="16" t="s">
        <v>843</v>
      </c>
      <c r="XQ35" s="16" t="s">
        <v>843</v>
      </c>
      <c r="YF35" s="16" t="s">
        <v>865</v>
      </c>
      <c r="YN35" s="16" t="s">
        <v>7040</v>
      </c>
      <c r="YP35" s="16" t="s">
        <v>7978</v>
      </c>
      <c r="YR35" s="16" t="s">
        <v>8977</v>
      </c>
      <c r="YS35" s="16" t="s">
        <v>8978</v>
      </c>
      <c r="YT35" s="16" t="s">
        <v>8694</v>
      </c>
      <c r="YU35" s="16" t="s">
        <v>8979</v>
      </c>
      <c r="YV35" s="16" t="s">
        <v>8696</v>
      </c>
      <c r="YW35" s="16" t="s">
        <v>844</v>
      </c>
      <c r="YX35" s="16" t="s">
        <v>8696</v>
      </c>
      <c r="YZ35" s="16" t="s">
        <v>843</v>
      </c>
      <c r="ZA35" s="16" t="s">
        <v>843</v>
      </c>
      <c r="ZE35" s="16" t="s">
        <v>843</v>
      </c>
      <c r="ZO35" s="16" t="s">
        <v>487</v>
      </c>
      <c r="ZP35" s="16" t="s">
        <v>487</v>
      </c>
      <c r="ZQ35" s="16" t="s">
        <v>486</v>
      </c>
      <c r="ZR35" s="16" t="s">
        <v>486</v>
      </c>
      <c r="ZS35" s="16" t="s">
        <v>844</v>
      </c>
      <c r="ZT35" s="16" t="s">
        <v>8705</v>
      </c>
      <c r="ZU35" s="16" t="s">
        <v>8706</v>
      </c>
      <c r="ZV35" s="16" t="s">
        <v>487</v>
      </c>
      <c r="ZW35" s="16" t="s">
        <v>843</v>
      </c>
      <c r="ZX35" s="16" t="s">
        <v>844</v>
      </c>
      <c r="ZY35" s="16" t="s">
        <v>1056</v>
      </c>
      <c r="ZZ35" s="16" t="s">
        <v>843</v>
      </c>
      <c r="AAA35" s="16" t="s">
        <v>844</v>
      </c>
      <c r="AAB35" s="16" t="s">
        <v>1056</v>
      </c>
      <c r="AAC35" s="16">
        <v>0</v>
      </c>
      <c r="AAD35" s="16" t="s">
        <v>1056</v>
      </c>
      <c r="AAE35" s="16" t="s">
        <v>843</v>
      </c>
      <c r="AAF35" s="16" t="s">
        <v>843</v>
      </c>
      <c r="AAG35" s="16" t="s">
        <v>843</v>
      </c>
      <c r="AAH35" s="16" t="s">
        <v>843</v>
      </c>
      <c r="AAI35" s="16" t="s">
        <v>843</v>
      </c>
      <c r="AAJ35" s="16" t="s">
        <v>615</v>
      </c>
      <c r="AAK35" s="16" t="s">
        <v>639</v>
      </c>
      <c r="AAL35" s="16" t="s">
        <v>905</v>
      </c>
      <c r="AAM35" s="16" t="s">
        <v>660</v>
      </c>
      <c r="AAN35" s="16" t="s">
        <v>8707</v>
      </c>
      <c r="AAO35" s="16" t="s">
        <v>1019</v>
      </c>
      <c r="AAP35" s="16" t="s">
        <v>8708</v>
      </c>
      <c r="AAQ35" s="16" t="s">
        <v>8875</v>
      </c>
      <c r="AAS35" s="16">
        <v>5347.42</v>
      </c>
      <c r="AAT35" s="16" t="s">
        <v>782</v>
      </c>
      <c r="AAU35" s="16" t="s">
        <v>782</v>
      </c>
      <c r="AAW35" s="16" t="s">
        <v>782</v>
      </c>
      <c r="AAX35" s="16" t="s">
        <v>843</v>
      </c>
      <c r="AAY35" s="16" t="s">
        <v>8710</v>
      </c>
      <c r="AAZ35" s="16" t="s">
        <v>782</v>
      </c>
      <c r="ABA35" s="16" t="s">
        <v>782</v>
      </c>
      <c r="ABB35" s="16" t="s">
        <v>782</v>
      </c>
      <c r="ABC35" s="16" t="s">
        <v>783</v>
      </c>
      <c r="ABD35" s="16" t="s">
        <v>783</v>
      </c>
      <c r="ABE35" s="16" t="s">
        <v>783</v>
      </c>
      <c r="ABF35" s="16" t="s">
        <v>782</v>
      </c>
      <c r="ABG35" s="16" t="s">
        <v>782</v>
      </c>
      <c r="ABH35" s="16" t="s">
        <v>782</v>
      </c>
      <c r="ABI35" s="16" t="s">
        <v>783</v>
      </c>
      <c r="ABJ35" s="16" t="s">
        <v>783</v>
      </c>
      <c r="ABK35" s="16" t="s">
        <v>783</v>
      </c>
      <c r="ABL35" s="16" t="s">
        <v>8769</v>
      </c>
      <c r="ABM35" s="16" t="s">
        <v>843</v>
      </c>
      <c r="ABN35" s="16" t="s">
        <v>1034</v>
      </c>
      <c r="ABO35" s="16" t="s">
        <v>486</v>
      </c>
      <c r="ABP35" s="16" t="s">
        <v>972</v>
      </c>
      <c r="ABQ35" s="16" t="s">
        <v>4324</v>
      </c>
      <c r="ABR35" s="16" t="s">
        <v>470</v>
      </c>
      <c r="ABS35" s="16" t="s">
        <v>451</v>
      </c>
      <c r="ABT35" s="16" t="s">
        <v>1056</v>
      </c>
      <c r="ABU35" s="16" t="s">
        <v>1056</v>
      </c>
      <c r="ABV35" s="16" t="s">
        <v>487</v>
      </c>
      <c r="ABW35" s="16" t="s">
        <v>486</v>
      </c>
      <c r="ABX35" s="16" t="s">
        <v>892</v>
      </c>
      <c r="ABY35" s="16" t="s">
        <v>486</v>
      </c>
      <c r="ABZ35" s="16" t="s">
        <v>486</v>
      </c>
      <c r="ACA35" s="16" t="s">
        <v>759</v>
      </c>
      <c r="ACB35" s="16" t="s">
        <v>768</v>
      </c>
      <c r="ACC35" s="16" t="s">
        <v>737</v>
      </c>
      <c r="ACD35" s="16" t="s">
        <v>487</v>
      </c>
      <c r="ACE35" s="16" t="s">
        <v>486</v>
      </c>
      <c r="ACG35" s="16" t="s">
        <v>1014</v>
      </c>
      <c r="ACH35" s="16" t="s">
        <v>1009</v>
      </c>
      <c r="ACI35" s="16" t="s">
        <v>462</v>
      </c>
      <c r="ACJ35" s="16">
        <v>1.1910000000000001</v>
      </c>
      <c r="ACK35" s="16" t="s">
        <v>478</v>
      </c>
      <c r="ACL35" s="16" t="s">
        <v>740</v>
      </c>
      <c r="ACM35" s="16" t="s">
        <v>1189</v>
      </c>
      <c r="ACN35" s="16" t="s">
        <v>1169</v>
      </c>
      <c r="ACO35" s="16" t="s">
        <v>1857</v>
      </c>
      <c r="ACP35" s="16">
        <v>3000</v>
      </c>
      <c r="ACQ35" s="16" t="s">
        <v>1202</v>
      </c>
      <c r="ACR35" s="16" t="s">
        <v>1644</v>
      </c>
      <c r="ACS35" s="16" t="s">
        <v>669</v>
      </c>
      <c r="ACT35" s="16" t="s">
        <v>1522</v>
      </c>
      <c r="ACU35" s="16" t="s">
        <v>833</v>
      </c>
      <c r="ACV35" s="16" t="s">
        <v>8711</v>
      </c>
      <c r="ACW35" s="16" t="s">
        <v>451</v>
      </c>
      <c r="ACX35" s="16" t="s">
        <v>1914</v>
      </c>
      <c r="ACY35" s="16" t="s">
        <v>1947</v>
      </c>
      <c r="ACZ35" s="16">
        <v>1</v>
      </c>
      <c r="ADA35" s="16">
        <v>1</v>
      </c>
      <c r="ADB35" s="16">
        <v>1</v>
      </c>
      <c r="ADC35" s="16">
        <v>1</v>
      </c>
      <c r="ADD35" s="16">
        <v>1</v>
      </c>
      <c r="ADE35" s="16" t="s">
        <v>8712</v>
      </c>
      <c r="ADF35" s="16">
        <v>0</v>
      </c>
      <c r="ADG35" s="16" t="s">
        <v>486</v>
      </c>
      <c r="ADH35" s="16">
        <v>2</v>
      </c>
      <c r="ADI35" s="16" t="s">
        <v>486</v>
      </c>
      <c r="ADJ35" s="16" t="s">
        <v>1743</v>
      </c>
      <c r="ADK35" s="16" t="s">
        <v>1750</v>
      </c>
      <c r="ADL35" s="16" t="s">
        <v>1762</v>
      </c>
      <c r="ADN35" s="16" t="s">
        <v>13196</v>
      </c>
      <c r="ADO35" s="16" t="s">
        <v>1766</v>
      </c>
      <c r="ADP35" s="16" t="s">
        <v>13196</v>
      </c>
      <c r="ADR35" s="16" t="s">
        <v>13194</v>
      </c>
      <c r="ADS35" s="16" t="s">
        <v>13194</v>
      </c>
      <c r="ADU35" s="16" t="s">
        <v>1758</v>
      </c>
      <c r="ADW35" s="16" t="s">
        <v>8729</v>
      </c>
      <c r="AEB35" s="16">
        <v>10500</v>
      </c>
      <c r="AEC35" s="16" t="s">
        <v>1062</v>
      </c>
      <c r="AED35" s="16">
        <v>2673.71</v>
      </c>
      <c r="AEE35" s="16" t="s">
        <v>952</v>
      </c>
      <c r="AEH35" s="16">
        <v>8000</v>
      </c>
      <c r="AEI35" s="16">
        <v>1500</v>
      </c>
      <c r="AEJ35" s="16">
        <v>2000</v>
      </c>
      <c r="AEK35" s="16">
        <v>1000</v>
      </c>
      <c r="AEN35" s="16">
        <v>250</v>
      </c>
      <c r="AEO35" s="16">
        <v>250</v>
      </c>
      <c r="AEP35" s="16">
        <v>250</v>
      </c>
    </row>
    <row r="36" spans="1:823" x14ac:dyDescent="0.25">
      <c r="A36" s="30">
        <v>45805</v>
      </c>
      <c r="B36" s="16" t="s">
        <v>8980</v>
      </c>
      <c r="C36" s="16" t="s">
        <v>867</v>
      </c>
      <c r="D36" s="16" t="s">
        <v>867</v>
      </c>
      <c r="E36" s="16">
        <v>54</v>
      </c>
      <c r="F36" s="16" t="s">
        <v>8153</v>
      </c>
      <c r="G36" s="16" t="s">
        <v>4113</v>
      </c>
      <c r="I36" s="16" t="s">
        <v>4148</v>
      </c>
      <c r="Z36" s="16" t="s">
        <v>985</v>
      </c>
      <c r="AA36" s="16" t="s">
        <v>474</v>
      </c>
      <c r="AB36" s="16">
        <v>2</v>
      </c>
      <c r="AC36" s="16" t="s">
        <v>843</v>
      </c>
      <c r="AD36" s="16" t="s">
        <v>843</v>
      </c>
      <c r="AE36" s="16" t="s">
        <v>843</v>
      </c>
      <c r="AF36" s="16" t="s">
        <v>844</v>
      </c>
      <c r="AG36" s="16" t="s">
        <v>844</v>
      </c>
      <c r="AH36" s="16" t="s">
        <v>844</v>
      </c>
      <c r="AI36" s="16" t="s">
        <v>844</v>
      </c>
      <c r="AJ36" s="16" t="s">
        <v>843</v>
      </c>
      <c r="AK36" s="16" t="s">
        <v>843</v>
      </c>
      <c r="AM36" s="16" t="s">
        <v>737</v>
      </c>
      <c r="AN36" s="16" t="s">
        <v>759</v>
      </c>
      <c r="AP36" s="16" t="s">
        <v>768</v>
      </c>
      <c r="AR36" s="16" t="s">
        <v>864</v>
      </c>
      <c r="BB36" s="16">
        <v>6</v>
      </c>
      <c r="BC36" s="16" t="s">
        <v>7878</v>
      </c>
      <c r="BE36" s="16" t="s">
        <v>5098</v>
      </c>
      <c r="BV36" s="16" t="s">
        <v>4433</v>
      </c>
      <c r="BW36" s="16" t="s">
        <v>844</v>
      </c>
      <c r="BX36" s="16" t="s">
        <v>843</v>
      </c>
      <c r="BY36" s="16" t="s">
        <v>843</v>
      </c>
      <c r="BZ36" s="16" t="s">
        <v>843</v>
      </c>
      <c r="CA36" s="16" t="s">
        <v>843</v>
      </c>
      <c r="CB36" s="16" t="s">
        <v>843</v>
      </c>
      <c r="CC36" s="16" t="s">
        <v>843</v>
      </c>
      <c r="CD36" s="16" t="s">
        <v>843</v>
      </c>
      <c r="CE36" s="16" t="s">
        <v>843</v>
      </c>
      <c r="CF36" s="16" t="s">
        <v>843</v>
      </c>
      <c r="CG36" s="16" t="s">
        <v>843</v>
      </c>
      <c r="CH36" s="16" t="s">
        <v>843</v>
      </c>
      <c r="CI36" s="16" t="s">
        <v>843</v>
      </c>
      <c r="CJ36" s="16" t="s">
        <v>843</v>
      </c>
      <c r="CK36" s="16" t="s">
        <v>843</v>
      </c>
      <c r="CP36" s="16" t="s">
        <v>867</v>
      </c>
      <c r="CQ36" s="16" t="s">
        <v>5191</v>
      </c>
      <c r="CR36" s="16" t="s">
        <v>844</v>
      </c>
      <c r="CS36" s="16" t="s">
        <v>843</v>
      </c>
      <c r="CT36" s="16" t="s">
        <v>843</v>
      </c>
      <c r="CU36" s="16" t="s">
        <v>843</v>
      </c>
      <c r="CV36" s="16" t="s">
        <v>843</v>
      </c>
      <c r="CW36" s="16" t="s">
        <v>843</v>
      </c>
      <c r="CX36" s="16" t="s">
        <v>843</v>
      </c>
      <c r="CY36" s="16" t="s">
        <v>843</v>
      </c>
      <c r="CZ36" s="16" t="s">
        <v>843</v>
      </c>
      <c r="DA36" s="16" t="s">
        <v>5184</v>
      </c>
      <c r="DX36" s="16" t="s">
        <v>7842</v>
      </c>
      <c r="DY36" s="16" t="s">
        <v>867</v>
      </c>
      <c r="GC36" s="16" t="s">
        <v>5379</v>
      </c>
      <c r="GF36" s="16" t="s">
        <v>867</v>
      </c>
      <c r="GG36" s="16" t="s">
        <v>867</v>
      </c>
      <c r="GV36" s="16" t="s">
        <v>5443</v>
      </c>
      <c r="GW36" s="16" t="s">
        <v>843</v>
      </c>
      <c r="GX36" s="16" t="s">
        <v>844</v>
      </c>
      <c r="GY36" s="16" t="s">
        <v>843</v>
      </c>
      <c r="GZ36" s="16" t="s">
        <v>843</v>
      </c>
      <c r="HA36" s="16" t="s">
        <v>843</v>
      </c>
      <c r="HB36" s="16" t="s">
        <v>843</v>
      </c>
      <c r="HC36" s="16" t="s">
        <v>843</v>
      </c>
      <c r="HD36" s="16" t="s">
        <v>843</v>
      </c>
      <c r="HE36" s="16" t="s">
        <v>843</v>
      </c>
      <c r="HF36" s="16" t="s">
        <v>843</v>
      </c>
      <c r="HH36" s="16" t="s">
        <v>5456</v>
      </c>
      <c r="HK36" s="16" t="s">
        <v>867</v>
      </c>
      <c r="HL36" s="16" t="s">
        <v>7658</v>
      </c>
      <c r="HM36" s="16" t="s">
        <v>867</v>
      </c>
      <c r="HN36" s="16" t="s">
        <v>7931</v>
      </c>
      <c r="HO36" s="16" t="s">
        <v>843</v>
      </c>
      <c r="HP36" s="16" t="s">
        <v>843</v>
      </c>
      <c r="HQ36" s="16" t="s">
        <v>843</v>
      </c>
      <c r="HR36" s="16" t="s">
        <v>844</v>
      </c>
      <c r="HS36" s="16" t="s">
        <v>843</v>
      </c>
      <c r="HT36" s="16" t="s">
        <v>843</v>
      </c>
      <c r="HU36" s="16" t="s">
        <v>843</v>
      </c>
      <c r="HV36" s="16" t="s">
        <v>843</v>
      </c>
      <c r="HW36" s="16" t="s">
        <v>843</v>
      </c>
      <c r="HX36" s="16" t="s">
        <v>843</v>
      </c>
      <c r="HZ36" s="16" t="s">
        <v>7944</v>
      </c>
      <c r="KE36" s="16" t="s">
        <v>5585</v>
      </c>
      <c r="KG36" s="16" t="s">
        <v>7018</v>
      </c>
      <c r="KH36" s="16" t="s">
        <v>7033</v>
      </c>
      <c r="KI36" s="16" t="s">
        <v>865</v>
      </c>
      <c r="LG36" s="16" t="s">
        <v>867</v>
      </c>
      <c r="LH36" s="16" t="s">
        <v>867</v>
      </c>
      <c r="LI36" s="16" t="s">
        <v>867</v>
      </c>
      <c r="LJ36" s="16" t="s">
        <v>867</v>
      </c>
      <c r="LK36" s="16" t="s">
        <v>867</v>
      </c>
      <c r="LL36" s="16" t="s">
        <v>5657</v>
      </c>
      <c r="LM36" s="16" t="s">
        <v>844</v>
      </c>
      <c r="LN36" s="16" t="s">
        <v>843</v>
      </c>
      <c r="LO36" s="16" t="s">
        <v>843</v>
      </c>
      <c r="LP36" s="16" t="s">
        <v>843</v>
      </c>
      <c r="LQ36" s="16" t="s">
        <v>843</v>
      </c>
      <c r="LR36" s="16" t="s">
        <v>843</v>
      </c>
      <c r="LS36" s="16" t="s">
        <v>843</v>
      </c>
      <c r="LT36" s="16" t="s">
        <v>843</v>
      </c>
      <c r="LU36" s="16" t="s">
        <v>843</v>
      </c>
      <c r="LV36" s="16" t="s">
        <v>843</v>
      </c>
      <c r="LW36" s="16" t="s">
        <v>843</v>
      </c>
      <c r="LX36" s="16" t="s">
        <v>843</v>
      </c>
      <c r="LY36" s="16" t="s">
        <v>843</v>
      </c>
      <c r="LZ36" s="16" t="s">
        <v>843</v>
      </c>
      <c r="MA36" s="16" t="s">
        <v>843</v>
      </c>
      <c r="MC36" s="16" t="s">
        <v>5694</v>
      </c>
      <c r="MD36" s="16" t="s">
        <v>844</v>
      </c>
      <c r="ME36" s="16" t="s">
        <v>843</v>
      </c>
      <c r="MF36" s="16" t="s">
        <v>843</v>
      </c>
      <c r="MG36" s="16" t="s">
        <v>843</v>
      </c>
      <c r="MH36" s="16" t="s">
        <v>843</v>
      </c>
      <c r="MI36" s="16" t="s">
        <v>843</v>
      </c>
      <c r="MJ36" s="16" t="s">
        <v>843</v>
      </c>
      <c r="MK36" s="16" t="s">
        <v>843</v>
      </c>
      <c r="ML36" s="16" t="s">
        <v>843</v>
      </c>
      <c r="MM36" s="16" t="s">
        <v>843</v>
      </c>
      <c r="MN36" s="16" t="s">
        <v>843</v>
      </c>
      <c r="MO36" s="16" t="s">
        <v>843</v>
      </c>
      <c r="MP36" s="16" t="s">
        <v>843</v>
      </c>
      <c r="MQ36" s="16" t="s">
        <v>843</v>
      </c>
      <c r="MR36" s="16" t="s">
        <v>843</v>
      </c>
      <c r="MS36" s="16" t="s">
        <v>843</v>
      </c>
      <c r="MT36" s="16" t="s">
        <v>843</v>
      </c>
      <c r="MU36" s="16" t="s">
        <v>843</v>
      </c>
      <c r="MV36" s="16" t="s">
        <v>843</v>
      </c>
      <c r="MX36" s="16" t="s">
        <v>5694</v>
      </c>
      <c r="MY36" s="16" t="s">
        <v>844</v>
      </c>
      <c r="MZ36" s="16" t="s">
        <v>843</v>
      </c>
      <c r="NA36" s="16" t="s">
        <v>843</v>
      </c>
      <c r="NB36" s="16" t="s">
        <v>843</v>
      </c>
      <c r="NC36" s="16" t="s">
        <v>843</v>
      </c>
      <c r="ND36" s="16" t="s">
        <v>843</v>
      </c>
      <c r="NE36" s="16" t="s">
        <v>843</v>
      </c>
      <c r="NF36" s="16" t="s">
        <v>843</v>
      </c>
      <c r="NG36" s="16" t="s">
        <v>843</v>
      </c>
      <c r="NH36" s="16" t="s">
        <v>843</v>
      </c>
      <c r="NI36" s="16" t="s">
        <v>843</v>
      </c>
      <c r="NJ36" s="16" t="s">
        <v>843</v>
      </c>
      <c r="NK36" s="16" t="s">
        <v>843</v>
      </c>
      <c r="NL36" s="16" t="s">
        <v>843</v>
      </c>
      <c r="NM36" s="16" t="s">
        <v>843</v>
      </c>
      <c r="NN36" s="16" t="s">
        <v>843</v>
      </c>
      <c r="NO36" s="16" t="s">
        <v>843</v>
      </c>
      <c r="NP36" s="16" t="s">
        <v>843</v>
      </c>
      <c r="NQ36" s="16" t="s">
        <v>843</v>
      </c>
      <c r="PC36" s="16" t="s">
        <v>865</v>
      </c>
      <c r="PD36" s="16" t="s">
        <v>865</v>
      </c>
      <c r="PY36" s="16" t="s">
        <v>865</v>
      </c>
      <c r="QP36" s="16" t="s">
        <v>867</v>
      </c>
      <c r="QR36" s="16" t="s">
        <v>867</v>
      </c>
      <c r="QT36" s="16" t="s">
        <v>867</v>
      </c>
      <c r="QV36" s="16" t="s">
        <v>865</v>
      </c>
      <c r="QX36" s="16" t="s">
        <v>867</v>
      </c>
      <c r="QY36" s="16" t="s">
        <v>867</v>
      </c>
      <c r="RD36" s="16" t="s">
        <v>865</v>
      </c>
      <c r="RF36" s="16" t="s">
        <v>865</v>
      </c>
      <c r="RH36" s="16" t="s">
        <v>865</v>
      </c>
      <c r="RJ36" s="16" t="s">
        <v>865</v>
      </c>
      <c r="RN36" s="16" t="s">
        <v>867</v>
      </c>
      <c r="RP36" s="16" t="s">
        <v>867</v>
      </c>
      <c r="RR36" s="16" t="s">
        <v>867</v>
      </c>
      <c r="RT36" s="16" t="s">
        <v>867</v>
      </c>
      <c r="RV36" s="16" t="s">
        <v>867</v>
      </c>
      <c r="RX36" s="16" t="s">
        <v>867</v>
      </c>
      <c r="RZ36" s="16" t="s">
        <v>867</v>
      </c>
      <c r="SQ36" s="16" t="s">
        <v>867</v>
      </c>
      <c r="SS36" s="16" t="s">
        <v>7296</v>
      </c>
      <c r="ST36" s="16" t="s">
        <v>7761</v>
      </c>
      <c r="TN36" s="16">
        <v>3000</v>
      </c>
      <c r="TO36" s="16">
        <v>14000</v>
      </c>
      <c r="TP36" s="16">
        <v>3500</v>
      </c>
      <c r="TQ36" s="16">
        <v>800</v>
      </c>
      <c r="TR36" s="16">
        <v>1000</v>
      </c>
      <c r="TS36" s="16">
        <v>120</v>
      </c>
      <c r="TT36" s="16">
        <v>0</v>
      </c>
      <c r="TU36" s="16">
        <v>1500</v>
      </c>
      <c r="TV36" s="16">
        <v>7000</v>
      </c>
      <c r="TW36" s="16">
        <v>0</v>
      </c>
      <c r="TX36" s="16">
        <v>10000</v>
      </c>
      <c r="TZ36" s="16" t="s">
        <v>7367</v>
      </c>
      <c r="UA36" s="16" t="s">
        <v>8950</v>
      </c>
      <c r="UB36" s="16">
        <v>0</v>
      </c>
      <c r="UC36" s="16" t="s">
        <v>844</v>
      </c>
      <c r="UD36" s="16" t="s">
        <v>843</v>
      </c>
      <c r="UE36" s="16" t="s">
        <v>843</v>
      </c>
      <c r="UF36" s="16" t="s">
        <v>844</v>
      </c>
      <c r="UG36" s="16" t="s">
        <v>843</v>
      </c>
      <c r="UH36" s="16" t="s">
        <v>843</v>
      </c>
      <c r="UL36" s="16">
        <v>30000</v>
      </c>
      <c r="VX36" s="16" t="s">
        <v>6028</v>
      </c>
      <c r="VY36" s="16" t="s">
        <v>844</v>
      </c>
      <c r="VZ36" s="16" t="s">
        <v>843</v>
      </c>
      <c r="WA36" s="16" t="s">
        <v>843</v>
      </c>
      <c r="WB36" s="16" t="s">
        <v>843</v>
      </c>
      <c r="WC36" s="16" t="s">
        <v>843</v>
      </c>
      <c r="WD36" s="16" t="s">
        <v>843</v>
      </c>
      <c r="WE36" s="16" t="s">
        <v>843</v>
      </c>
      <c r="WF36" s="16" t="s">
        <v>843</v>
      </c>
      <c r="WH36" s="16">
        <v>3900</v>
      </c>
      <c r="WO36" s="16" t="s">
        <v>6923</v>
      </c>
      <c r="YN36" s="16" t="s">
        <v>7040</v>
      </c>
      <c r="YP36" s="16" t="s">
        <v>7978</v>
      </c>
      <c r="YR36" s="16" t="s">
        <v>8981</v>
      </c>
      <c r="YS36" s="16" t="s">
        <v>8982</v>
      </c>
      <c r="YT36" s="16" t="s">
        <v>8694</v>
      </c>
      <c r="YU36" s="16" t="s">
        <v>8983</v>
      </c>
      <c r="YV36" s="16" t="s">
        <v>8696</v>
      </c>
      <c r="YW36" s="16" t="s">
        <v>844</v>
      </c>
      <c r="YX36" s="16" t="s">
        <v>8696</v>
      </c>
      <c r="YY36" s="16" t="s">
        <v>8764</v>
      </c>
      <c r="YZ36" s="16" t="s">
        <v>843</v>
      </c>
      <c r="ZA36" s="16" t="s">
        <v>8762</v>
      </c>
      <c r="ZB36" s="16">
        <v>25920</v>
      </c>
      <c r="ZC36" s="16" t="s">
        <v>8724</v>
      </c>
      <c r="ZD36" s="16" t="s">
        <v>8863</v>
      </c>
      <c r="ZE36" s="16" t="s">
        <v>8890</v>
      </c>
      <c r="ZF36" s="16" t="s">
        <v>8754</v>
      </c>
      <c r="ZG36" s="16" t="s">
        <v>8699</v>
      </c>
      <c r="ZH36" s="16" t="s">
        <v>843</v>
      </c>
      <c r="ZI36" s="16" t="s">
        <v>8702</v>
      </c>
      <c r="ZJ36" s="16" t="s">
        <v>8752</v>
      </c>
      <c r="ZK36" s="16" t="s">
        <v>843</v>
      </c>
      <c r="ZL36" s="16" t="s">
        <v>8739</v>
      </c>
      <c r="ZM36" s="16" t="s">
        <v>843</v>
      </c>
      <c r="ZN36" s="16" t="s">
        <v>8755</v>
      </c>
      <c r="ZO36" s="16" t="s">
        <v>487</v>
      </c>
      <c r="ZP36" s="16" t="s">
        <v>487</v>
      </c>
      <c r="ZQ36" s="16" t="s">
        <v>487</v>
      </c>
      <c r="ZR36" s="16" t="s">
        <v>486</v>
      </c>
      <c r="ZS36" s="16" t="s">
        <v>8872</v>
      </c>
      <c r="ZT36" s="16" t="s">
        <v>8705</v>
      </c>
      <c r="ZU36" s="16" t="s">
        <v>8706</v>
      </c>
      <c r="ZV36" s="16" t="s">
        <v>487</v>
      </c>
      <c r="ZW36" s="16" t="s">
        <v>843</v>
      </c>
      <c r="ZX36" s="16" t="s">
        <v>844</v>
      </c>
      <c r="ZY36" s="16" t="s">
        <v>844</v>
      </c>
      <c r="ZZ36" s="16" t="s">
        <v>844</v>
      </c>
      <c r="AAA36" s="16" t="s">
        <v>844</v>
      </c>
      <c r="AAB36" s="16" t="s">
        <v>844</v>
      </c>
      <c r="AAC36" s="16">
        <v>1</v>
      </c>
      <c r="AAD36" s="16" t="s">
        <v>844</v>
      </c>
      <c r="AAE36" s="16" t="s">
        <v>844</v>
      </c>
      <c r="AAF36" s="16" t="s">
        <v>843</v>
      </c>
      <c r="AAG36" s="16" t="s">
        <v>843</v>
      </c>
      <c r="AAH36" s="16" t="s">
        <v>843</v>
      </c>
      <c r="AAI36" s="16" t="s">
        <v>843</v>
      </c>
      <c r="AAJ36" s="16" t="s">
        <v>615</v>
      </c>
      <c r="AAK36" s="16" t="s">
        <v>655</v>
      </c>
      <c r="AAL36" s="16" t="s">
        <v>905</v>
      </c>
      <c r="AAM36" s="16" t="s">
        <v>660</v>
      </c>
      <c r="AAN36" s="16" t="s">
        <v>8707</v>
      </c>
      <c r="AAO36" s="16" t="s">
        <v>1019</v>
      </c>
      <c r="AAP36" s="16" t="s">
        <v>8708</v>
      </c>
      <c r="AAS36" s="16">
        <v>33900</v>
      </c>
      <c r="AAT36" s="16" t="s">
        <v>782</v>
      </c>
      <c r="AAU36" s="16" t="s">
        <v>782</v>
      </c>
      <c r="AAV36" s="16" t="s">
        <v>782</v>
      </c>
      <c r="AAW36" s="16" t="s">
        <v>782</v>
      </c>
      <c r="AAX36" s="16" t="s">
        <v>843</v>
      </c>
      <c r="AAY36" s="16" t="s">
        <v>8710</v>
      </c>
      <c r="AAZ36" s="16" t="s">
        <v>782</v>
      </c>
      <c r="ABA36" s="16" t="s">
        <v>782</v>
      </c>
      <c r="ABB36" s="16" t="s">
        <v>782</v>
      </c>
      <c r="ABC36" s="16" t="s">
        <v>782</v>
      </c>
      <c r="ABD36" s="16" t="s">
        <v>782</v>
      </c>
      <c r="ABE36" s="16" t="s">
        <v>783</v>
      </c>
      <c r="ABF36" s="16" t="s">
        <v>782</v>
      </c>
      <c r="ABG36" s="16" t="s">
        <v>782</v>
      </c>
      <c r="ABH36" s="16" t="s">
        <v>782</v>
      </c>
      <c r="ABI36" s="16" t="s">
        <v>782</v>
      </c>
      <c r="ABJ36" s="16" t="s">
        <v>782</v>
      </c>
      <c r="ABK36" s="16" t="s">
        <v>782</v>
      </c>
      <c r="ABL36" s="16" t="s">
        <v>844</v>
      </c>
      <c r="ABM36" s="16" t="s">
        <v>843</v>
      </c>
      <c r="ABN36" s="16" t="s">
        <v>1034</v>
      </c>
      <c r="ABO36" s="16" t="s">
        <v>486</v>
      </c>
      <c r="ABP36" s="16" t="s">
        <v>973</v>
      </c>
      <c r="ABQ36" s="16" t="s">
        <v>4354</v>
      </c>
      <c r="ABR36" s="16" t="s">
        <v>474</v>
      </c>
      <c r="ABS36" s="16" t="s">
        <v>451</v>
      </c>
      <c r="ABT36" s="16" t="s">
        <v>1056</v>
      </c>
      <c r="ABU36" s="16" t="s">
        <v>1056</v>
      </c>
      <c r="ABV36" s="16" t="s">
        <v>487</v>
      </c>
      <c r="ABW36" s="16" t="s">
        <v>487</v>
      </c>
      <c r="ABX36" s="16" t="s">
        <v>894</v>
      </c>
      <c r="ABY36" s="16" t="s">
        <v>486</v>
      </c>
      <c r="ABZ36" s="16" t="s">
        <v>486</v>
      </c>
      <c r="ACA36" s="16" t="s">
        <v>759</v>
      </c>
      <c r="ACB36" s="16" t="s">
        <v>768</v>
      </c>
      <c r="ACC36" s="16" t="s">
        <v>737</v>
      </c>
      <c r="ACE36" s="16" t="s">
        <v>486</v>
      </c>
      <c r="ACG36" s="16" t="s">
        <v>1014</v>
      </c>
      <c r="ACH36" s="16" t="s">
        <v>1009</v>
      </c>
      <c r="ACI36" s="16" t="s">
        <v>462</v>
      </c>
      <c r="ACJ36" s="16">
        <v>1.1910000000000001</v>
      </c>
      <c r="ACK36" s="16" t="s">
        <v>478</v>
      </c>
      <c r="ACL36" s="16" t="s">
        <v>738</v>
      </c>
      <c r="ACM36" s="16" t="s">
        <v>1192</v>
      </c>
      <c r="ACN36" s="16" t="s">
        <v>8984</v>
      </c>
      <c r="ACO36" s="16" t="s">
        <v>1856</v>
      </c>
      <c r="ACP36" s="16">
        <v>3900</v>
      </c>
      <c r="ACQ36" s="16" t="s">
        <v>1202</v>
      </c>
      <c r="ACR36" s="16" t="s">
        <v>1644</v>
      </c>
      <c r="ACS36" s="16" t="s">
        <v>676</v>
      </c>
      <c r="ACT36" s="16" t="s">
        <v>1522</v>
      </c>
      <c r="ACU36" s="16" t="s">
        <v>831</v>
      </c>
      <c r="ACV36" s="16" t="s">
        <v>8756</v>
      </c>
      <c r="ACW36" s="16" t="s">
        <v>451</v>
      </c>
      <c r="ACX36" s="16" t="s">
        <v>1914</v>
      </c>
      <c r="ACY36" s="16" t="s">
        <v>1947</v>
      </c>
      <c r="ACZ36" s="16">
        <v>1</v>
      </c>
      <c r="ADA36" s="16">
        <v>1</v>
      </c>
      <c r="ADB36" s="16">
        <v>1</v>
      </c>
      <c r="ADC36" s="16">
        <v>1</v>
      </c>
      <c r="ADD36" s="16">
        <v>1</v>
      </c>
      <c r="ADE36" s="16" t="s">
        <v>8712</v>
      </c>
      <c r="ADF36" s="16">
        <v>0</v>
      </c>
      <c r="ADG36" s="16" t="s">
        <v>486</v>
      </c>
      <c r="ADH36" s="16">
        <v>1</v>
      </c>
      <c r="ADI36" s="16" t="s">
        <v>486</v>
      </c>
      <c r="ADJ36" s="16" t="s">
        <v>1743</v>
      </c>
      <c r="ADK36" s="16" t="s">
        <v>1754</v>
      </c>
      <c r="ADL36" s="16" t="s">
        <v>1744</v>
      </c>
      <c r="ADM36" s="16" t="s">
        <v>13195</v>
      </c>
      <c r="ADN36" s="16" t="s">
        <v>1764</v>
      </c>
      <c r="ADO36" s="16" t="s">
        <v>13197</v>
      </c>
      <c r="ADP36" s="16" t="s">
        <v>1751</v>
      </c>
      <c r="ADQ36" s="16" t="s">
        <v>1752</v>
      </c>
      <c r="ADR36" s="16" t="s">
        <v>13194</v>
      </c>
      <c r="ADS36" s="16" t="s">
        <v>1752</v>
      </c>
      <c r="ADW36" s="16" t="s">
        <v>8729</v>
      </c>
      <c r="ADY36" s="16" t="s">
        <v>1061</v>
      </c>
      <c r="AEB36" s="16">
        <v>25920</v>
      </c>
      <c r="AEC36" s="16" t="s">
        <v>1061</v>
      </c>
      <c r="AED36" s="16">
        <v>16950</v>
      </c>
      <c r="AEE36" s="16" t="s">
        <v>952</v>
      </c>
      <c r="AEH36" s="16">
        <v>3900</v>
      </c>
      <c r="AEI36" s="16">
        <v>1500</v>
      </c>
      <c r="AEJ36" s="16">
        <v>7000</v>
      </c>
      <c r="AEK36" s="16">
        <v>1750</v>
      </c>
      <c r="AEL36" s="16">
        <v>400</v>
      </c>
      <c r="AEM36" s="16">
        <v>3500</v>
      </c>
      <c r="AEN36" s="16">
        <v>500</v>
      </c>
      <c r="AEO36" s="16">
        <v>60</v>
      </c>
      <c r="AEP36" s="16">
        <v>750</v>
      </c>
    </row>
    <row r="37" spans="1:823" x14ac:dyDescent="0.25">
      <c r="A37" s="30">
        <v>45805</v>
      </c>
      <c r="B37" s="16" t="s">
        <v>8985</v>
      </c>
      <c r="C37" s="16" t="s">
        <v>867</v>
      </c>
      <c r="D37" s="16" t="s">
        <v>867</v>
      </c>
      <c r="E37" s="16">
        <v>35</v>
      </c>
      <c r="F37" s="16" t="s">
        <v>8153</v>
      </c>
      <c r="G37" s="16" t="s">
        <v>4113</v>
      </c>
      <c r="I37" s="16" t="s">
        <v>4174</v>
      </c>
      <c r="Z37" s="16" t="s">
        <v>983</v>
      </c>
      <c r="AA37" s="16" t="s">
        <v>470</v>
      </c>
      <c r="AB37" s="16">
        <v>3</v>
      </c>
      <c r="AC37" s="16" t="s">
        <v>844</v>
      </c>
      <c r="AD37" s="16" t="s">
        <v>1056</v>
      </c>
      <c r="AE37" s="16" t="s">
        <v>843</v>
      </c>
      <c r="AF37" s="16" t="s">
        <v>844</v>
      </c>
      <c r="AG37" s="16" t="s">
        <v>843</v>
      </c>
      <c r="AH37" s="16" t="s">
        <v>8732</v>
      </c>
      <c r="AI37" s="16" t="s">
        <v>843</v>
      </c>
      <c r="AJ37" s="16" t="s">
        <v>843</v>
      </c>
      <c r="AK37" s="16" t="s">
        <v>843</v>
      </c>
      <c r="AM37" s="16" t="s">
        <v>737</v>
      </c>
      <c r="AN37" s="16" t="s">
        <v>761</v>
      </c>
      <c r="AP37" s="16" t="s">
        <v>772</v>
      </c>
      <c r="AR37" s="16" t="s">
        <v>6907</v>
      </c>
      <c r="BB37" s="16">
        <v>2</v>
      </c>
      <c r="BC37" s="16" t="s">
        <v>7878</v>
      </c>
      <c r="BE37" s="16" t="s">
        <v>5101</v>
      </c>
      <c r="BV37" s="16" t="s">
        <v>4433</v>
      </c>
      <c r="BW37" s="16" t="s">
        <v>844</v>
      </c>
      <c r="BX37" s="16" t="s">
        <v>843</v>
      </c>
      <c r="BY37" s="16" t="s">
        <v>843</v>
      </c>
      <c r="BZ37" s="16" t="s">
        <v>843</v>
      </c>
      <c r="CA37" s="16" t="s">
        <v>843</v>
      </c>
      <c r="CB37" s="16" t="s">
        <v>843</v>
      </c>
      <c r="CC37" s="16" t="s">
        <v>843</v>
      </c>
      <c r="CD37" s="16" t="s">
        <v>843</v>
      </c>
      <c r="CE37" s="16" t="s">
        <v>843</v>
      </c>
      <c r="CF37" s="16" t="s">
        <v>843</v>
      </c>
      <c r="CG37" s="16" t="s">
        <v>843</v>
      </c>
      <c r="CH37" s="16" t="s">
        <v>843</v>
      </c>
      <c r="CI37" s="16" t="s">
        <v>843</v>
      </c>
      <c r="CJ37" s="16" t="s">
        <v>843</v>
      </c>
      <c r="CK37" s="16" t="s">
        <v>843</v>
      </c>
      <c r="CP37" s="16" t="s">
        <v>867</v>
      </c>
      <c r="CQ37" s="16" t="s">
        <v>5191</v>
      </c>
      <c r="CR37" s="16" t="s">
        <v>844</v>
      </c>
      <c r="CS37" s="16" t="s">
        <v>843</v>
      </c>
      <c r="CT37" s="16" t="s">
        <v>843</v>
      </c>
      <c r="CU37" s="16" t="s">
        <v>843</v>
      </c>
      <c r="CV37" s="16" t="s">
        <v>843</v>
      </c>
      <c r="CW37" s="16" t="s">
        <v>843</v>
      </c>
      <c r="CX37" s="16" t="s">
        <v>843</v>
      </c>
      <c r="CY37" s="16" t="s">
        <v>843</v>
      </c>
      <c r="CZ37" s="16" t="s">
        <v>843</v>
      </c>
      <c r="DA37" s="16" t="s">
        <v>5184</v>
      </c>
      <c r="DX37" s="16" t="s">
        <v>867</v>
      </c>
      <c r="DY37" s="16" t="s">
        <v>867</v>
      </c>
      <c r="GC37" s="16" t="s">
        <v>5330</v>
      </c>
      <c r="GF37" s="16" t="s">
        <v>6818</v>
      </c>
      <c r="GG37" s="16" t="s">
        <v>867</v>
      </c>
      <c r="GV37" s="16" t="s">
        <v>5443</v>
      </c>
      <c r="GW37" s="16" t="s">
        <v>843</v>
      </c>
      <c r="GX37" s="16" t="s">
        <v>844</v>
      </c>
      <c r="GY37" s="16" t="s">
        <v>843</v>
      </c>
      <c r="GZ37" s="16" t="s">
        <v>843</v>
      </c>
      <c r="HA37" s="16" t="s">
        <v>843</v>
      </c>
      <c r="HB37" s="16" t="s">
        <v>843</v>
      </c>
      <c r="HC37" s="16" t="s">
        <v>843</v>
      </c>
      <c r="HD37" s="16" t="s">
        <v>843</v>
      </c>
      <c r="HE37" s="16" t="s">
        <v>843</v>
      </c>
      <c r="HF37" s="16" t="s">
        <v>843</v>
      </c>
      <c r="HH37" s="16" t="s">
        <v>5456</v>
      </c>
      <c r="HK37" s="16" t="s">
        <v>865</v>
      </c>
      <c r="HM37" s="16" t="s">
        <v>865</v>
      </c>
      <c r="HZ37" s="16" t="s">
        <v>7944</v>
      </c>
      <c r="KE37" s="16" t="s">
        <v>5585</v>
      </c>
      <c r="KG37" s="16" t="s">
        <v>7018</v>
      </c>
      <c r="KH37" s="16" t="s">
        <v>7033</v>
      </c>
      <c r="KI37" s="16" t="s">
        <v>865</v>
      </c>
      <c r="LG37" s="16" t="s">
        <v>867</v>
      </c>
      <c r="LH37" s="16" t="s">
        <v>867</v>
      </c>
      <c r="LI37" s="16" t="s">
        <v>867</v>
      </c>
      <c r="LJ37" s="16" t="s">
        <v>867</v>
      </c>
      <c r="LK37" s="16" t="s">
        <v>867</v>
      </c>
      <c r="LL37" s="16" t="s">
        <v>5690</v>
      </c>
      <c r="LM37" s="16" t="s">
        <v>843</v>
      </c>
      <c r="LN37" s="16" t="s">
        <v>843</v>
      </c>
      <c r="LO37" s="16" t="s">
        <v>843</v>
      </c>
      <c r="LP37" s="16" t="s">
        <v>843</v>
      </c>
      <c r="LQ37" s="16" t="s">
        <v>843</v>
      </c>
      <c r="LR37" s="16" t="s">
        <v>843</v>
      </c>
      <c r="LS37" s="16" t="s">
        <v>843</v>
      </c>
      <c r="LT37" s="16" t="s">
        <v>843</v>
      </c>
      <c r="LU37" s="16" t="s">
        <v>843</v>
      </c>
      <c r="LV37" s="16" t="s">
        <v>843</v>
      </c>
      <c r="LW37" s="16" t="s">
        <v>843</v>
      </c>
      <c r="LX37" s="16" t="s">
        <v>844</v>
      </c>
      <c r="LY37" s="16" t="s">
        <v>843</v>
      </c>
      <c r="LZ37" s="16" t="s">
        <v>843</v>
      </c>
      <c r="MA37" s="16" t="s">
        <v>843</v>
      </c>
      <c r="MC37" s="16" t="s">
        <v>5694</v>
      </c>
      <c r="MD37" s="16" t="s">
        <v>844</v>
      </c>
      <c r="ME37" s="16" t="s">
        <v>843</v>
      </c>
      <c r="MF37" s="16" t="s">
        <v>843</v>
      </c>
      <c r="MG37" s="16" t="s">
        <v>843</v>
      </c>
      <c r="MH37" s="16" t="s">
        <v>843</v>
      </c>
      <c r="MI37" s="16" t="s">
        <v>843</v>
      </c>
      <c r="MJ37" s="16" t="s">
        <v>843</v>
      </c>
      <c r="MK37" s="16" t="s">
        <v>843</v>
      </c>
      <c r="ML37" s="16" t="s">
        <v>843</v>
      </c>
      <c r="MM37" s="16" t="s">
        <v>843</v>
      </c>
      <c r="MN37" s="16" t="s">
        <v>843</v>
      </c>
      <c r="MO37" s="16" t="s">
        <v>843</v>
      </c>
      <c r="MP37" s="16" t="s">
        <v>843</v>
      </c>
      <c r="MQ37" s="16" t="s">
        <v>843</v>
      </c>
      <c r="MR37" s="16" t="s">
        <v>843</v>
      </c>
      <c r="MS37" s="16" t="s">
        <v>843</v>
      </c>
      <c r="MT37" s="16" t="s">
        <v>843</v>
      </c>
      <c r="MU37" s="16" t="s">
        <v>843</v>
      </c>
      <c r="MV37" s="16" t="s">
        <v>843</v>
      </c>
      <c r="OK37" s="16" t="s">
        <v>5694</v>
      </c>
      <c r="OL37" s="16" t="s">
        <v>844</v>
      </c>
      <c r="OM37" s="16" t="s">
        <v>843</v>
      </c>
      <c r="ON37" s="16" t="s">
        <v>843</v>
      </c>
      <c r="OO37" s="16" t="s">
        <v>843</v>
      </c>
      <c r="OP37" s="16" t="s">
        <v>843</v>
      </c>
      <c r="OQ37" s="16" t="s">
        <v>843</v>
      </c>
      <c r="OR37" s="16" t="s">
        <v>843</v>
      </c>
      <c r="OS37" s="16" t="s">
        <v>843</v>
      </c>
      <c r="OT37" s="16" t="s">
        <v>843</v>
      </c>
      <c r="OU37" s="16" t="s">
        <v>843</v>
      </c>
      <c r="OV37" s="16" t="s">
        <v>843</v>
      </c>
      <c r="OW37" s="16" t="s">
        <v>843</v>
      </c>
      <c r="OX37" s="16" t="s">
        <v>843</v>
      </c>
      <c r="OY37" s="16" t="s">
        <v>843</v>
      </c>
      <c r="OZ37" s="16" t="s">
        <v>843</v>
      </c>
      <c r="PA37" s="16" t="s">
        <v>843</v>
      </c>
      <c r="PC37" s="16" t="s">
        <v>865</v>
      </c>
      <c r="PD37" s="16" t="s">
        <v>865</v>
      </c>
      <c r="PY37" s="16" t="s">
        <v>865</v>
      </c>
      <c r="QP37" s="16" t="s">
        <v>865</v>
      </c>
      <c r="QR37" s="16" t="s">
        <v>867</v>
      </c>
      <c r="QT37" s="16" t="s">
        <v>867</v>
      </c>
      <c r="QV37" s="16" t="s">
        <v>865</v>
      </c>
      <c r="QX37" s="16" t="s">
        <v>865</v>
      </c>
      <c r="QY37" s="16" t="s">
        <v>867</v>
      </c>
      <c r="RD37" s="16" t="s">
        <v>865</v>
      </c>
      <c r="RF37" s="16" t="s">
        <v>865</v>
      </c>
      <c r="RH37" s="16" t="s">
        <v>865</v>
      </c>
      <c r="RJ37" s="16" t="s">
        <v>865</v>
      </c>
      <c r="RN37" s="16" t="s">
        <v>7724</v>
      </c>
      <c r="RP37" s="16" t="s">
        <v>867</v>
      </c>
      <c r="RR37" s="16" t="s">
        <v>867</v>
      </c>
      <c r="RT37" s="16" t="s">
        <v>867</v>
      </c>
      <c r="RV37" s="16" t="s">
        <v>7720</v>
      </c>
      <c r="RX37" s="16" t="s">
        <v>7724</v>
      </c>
      <c r="RZ37" s="16" t="s">
        <v>7724</v>
      </c>
      <c r="SQ37" s="16" t="s">
        <v>865</v>
      </c>
      <c r="SS37" s="16" t="s">
        <v>7296</v>
      </c>
      <c r="ST37" s="16" t="s">
        <v>7764</v>
      </c>
      <c r="TO37" s="16">
        <v>0</v>
      </c>
      <c r="TP37" s="16">
        <v>400</v>
      </c>
      <c r="TQ37" s="16">
        <v>1500</v>
      </c>
      <c r="TR37" s="16">
        <v>500</v>
      </c>
      <c r="TS37" s="16">
        <v>280</v>
      </c>
      <c r="TT37" s="16">
        <v>0</v>
      </c>
      <c r="TV37" s="16">
        <v>500</v>
      </c>
      <c r="TW37" s="16">
        <v>0</v>
      </c>
      <c r="TX37" s="16">
        <v>200</v>
      </c>
      <c r="TZ37" s="16" t="s">
        <v>7364</v>
      </c>
      <c r="UA37" s="16" t="s">
        <v>5971</v>
      </c>
      <c r="UB37" s="16">
        <v>0</v>
      </c>
      <c r="UC37" s="16" t="s">
        <v>843</v>
      </c>
      <c r="UD37" s="16" t="s">
        <v>843</v>
      </c>
      <c r="UE37" s="16" t="s">
        <v>843</v>
      </c>
      <c r="UF37" s="16" t="s">
        <v>844</v>
      </c>
      <c r="UG37" s="16" t="s">
        <v>843</v>
      </c>
      <c r="UH37" s="16" t="s">
        <v>843</v>
      </c>
      <c r="VX37" s="16" t="s">
        <v>4216</v>
      </c>
      <c r="VY37" s="16" t="s">
        <v>843</v>
      </c>
      <c r="VZ37" s="16" t="s">
        <v>843</v>
      </c>
      <c r="WA37" s="16" t="s">
        <v>843</v>
      </c>
      <c r="WB37" s="16" t="s">
        <v>843</v>
      </c>
      <c r="WC37" s="16" t="s">
        <v>843</v>
      </c>
      <c r="WD37" s="16" t="s">
        <v>843</v>
      </c>
      <c r="WE37" s="16" t="s">
        <v>843</v>
      </c>
      <c r="WF37" s="16" t="s">
        <v>844</v>
      </c>
      <c r="WO37" s="16" t="s">
        <v>6926</v>
      </c>
      <c r="YN37" s="16" t="s">
        <v>7040</v>
      </c>
      <c r="YP37" s="16" t="s">
        <v>7981</v>
      </c>
      <c r="YR37" s="16" t="s">
        <v>8986</v>
      </c>
      <c r="YS37" s="16" t="s">
        <v>8987</v>
      </c>
      <c r="YT37" s="16" t="s">
        <v>8694</v>
      </c>
      <c r="YU37" s="16" t="s">
        <v>8988</v>
      </c>
      <c r="YV37" s="16" t="s">
        <v>8696</v>
      </c>
      <c r="YW37" s="16" t="s">
        <v>844</v>
      </c>
      <c r="YX37" s="16" t="s">
        <v>8696</v>
      </c>
      <c r="YY37" s="16" t="s">
        <v>8824</v>
      </c>
      <c r="YZ37" s="16" t="s">
        <v>843</v>
      </c>
      <c r="ZA37" s="16" t="s">
        <v>8989</v>
      </c>
      <c r="ZE37" s="16" t="s">
        <v>8990</v>
      </c>
      <c r="ZO37" s="16" t="s">
        <v>487</v>
      </c>
      <c r="ZP37" s="16" t="s">
        <v>487</v>
      </c>
      <c r="ZQ37" s="16" t="s">
        <v>486</v>
      </c>
      <c r="ZR37" s="16" t="s">
        <v>486</v>
      </c>
      <c r="ZS37" s="16" t="s">
        <v>8964</v>
      </c>
      <c r="ZT37" s="16" t="s">
        <v>8705</v>
      </c>
      <c r="ZU37" s="16" t="s">
        <v>8706</v>
      </c>
      <c r="ZV37" s="16" t="s">
        <v>487</v>
      </c>
      <c r="ZW37" s="16" t="s">
        <v>1056</v>
      </c>
      <c r="ZX37" s="16" t="s">
        <v>844</v>
      </c>
      <c r="ZY37" s="16" t="s">
        <v>8732</v>
      </c>
      <c r="ZZ37" s="16" t="s">
        <v>843</v>
      </c>
      <c r="AAA37" s="16" t="s">
        <v>843</v>
      </c>
      <c r="AAB37" s="16" t="s">
        <v>843</v>
      </c>
      <c r="AAC37" s="16">
        <v>0</v>
      </c>
      <c r="AAD37" s="16" t="s">
        <v>844</v>
      </c>
      <c r="AAE37" s="16" t="s">
        <v>843</v>
      </c>
      <c r="AAF37" s="16" t="s">
        <v>843</v>
      </c>
      <c r="AAG37" s="16" t="s">
        <v>843</v>
      </c>
      <c r="AAH37" s="16" t="s">
        <v>843</v>
      </c>
      <c r="AAI37" s="16" t="s">
        <v>1056</v>
      </c>
      <c r="AAJ37" s="16" t="s">
        <v>615</v>
      </c>
      <c r="AAK37" s="16" t="s">
        <v>633</v>
      </c>
      <c r="AAL37" s="16" t="s">
        <v>904</v>
      </c>
      <c r="AAM37" s="16" t="s">
        <v>663</v>
      </c>
      <c r="AAN37" s="16" t="s">
        <v>8840</v>
      </c>
      <c r="AAO37" s="16" t="s">
        <v>1018</v>
      </c>
      <c r="AAP37" s="16" t="s">
        <v>8708</v>
      </c>
      <c r="AAT37" s="16" t="s">
        <v>782</v>
      </c>
      <c r="AAU37" s="16" t="s">
        <v>782</v>
      </c>
      <c r="AAV37" s="16" t="s">
        <v>782</v>
      </c>
      <c r="AAW37" s="16" t="s">
        <v>782</v>
      </c>
      <c r="AAX37" s="16" t="s">
        <v>843</v>
      </c>
      <c r="AAY37" s="16" t="s">
        <v>8710</v>
      </c>
      <c r="AAZ37" s="16" t="s">
        <v>782</v>
      </c>
      <c r="ABA37" s="16" t="s">
        <v>783</v>
      </c>
      <c r="ABB37" s="16" t="s">
        <v>782</v>
      </c>
      <c r="ABC37" s="16" t="s">
        <v>783</v>
      </c>
      <c r="ABD37" s="16" t="s">
        <v>782</v>
      </c>
      <c r="ABE37" s="16" t="s">
        <v>783</v>
      </c>
      <c r="ABF37" s="16" t="s">
        <v>782</v>
      </c>
      <c r="ABG37" s="16" t="s">
        <v>782</v>
      </c>
      <c r="ABH37" s="16" t="s">
        <v>782</v>
      </c>
      <c r="ABI37" s="16" t="s">
        <v>783</v>
      </c>
      <c r="ABJ37" s="16" t="s">
        <v>782</v>
      </c>
      <c r="ABK37" s="16" t="s">
        <v>782</v>
      </c>
      <c r="ABL37" s="16" t="s">
        <v>8746</v>
      </c>
      <c r="ABM37" s="16" t="s">
        <v>843</v>
      </c>
      <c r="ABN37" s="16" t="s">
        <v>1034</v>
      </c>
      <c r="ABP37" s="16" t="s">
        <v>972</v>
      </c>
      <c r="ABQ37" s="16" t="s">
        <v>4288</v>
      </c>
      <c r="ABR37" s="16" t="s">
        <v>470</v>
      </c>
      <c r="ABS37" s="16" t="s">
        <v>451</v>
      </c>
      <c r="ABT37" s="16" t="s">
        <v>8732</v>
      </c>
      <c r="ABU37" s="16" t="s">
        <v>844</v>
      </c>
      <c r="ABV37" s="16" t="s">
        <v>487</v>
      </c>
      <c r="ABW37" s="16" t="s">
        <v>486</v>
      </c>
      <c r="ABX37" s="16" t="s">
        <v>892</v>
      </c>
      <c r="ABY37" s="16" t="s">
        <v>486</v>
      </c>
      <c r="ABZ37" s="16" t="s">
        <v>486</v>
      </c>
      <c r="ACA37" s="16" t="s">
        <v>761</v>
      </c>
      <c r="ACB37" s="16" t="s">
        <v>772</v>
      </c>
      <c r="ACC37" s="16" t="s">
        <v>737</v>
      </c>
      <c r="ACD37" s="16" t="s">
        <v>486</v>
      </c>
      <c r="ACE37" s="16" t="s">
        <v>486</v>
      </c>
      <c r="ACG37" s="16" t="s">
        <v>1014</v>
      </c>
      <c r="ACH37" s="16" t="s">
        <v>1009</v>
      </c>
      <c r="ACI37" s="16" t="s">
        <v>462</v>
      </c>
      <c r="ACJ37" s="16">
        <v>1.1910000000000001</v>
      </c>
      <c r="ACK37" s="16" t="s">
        <v>478</v>
      </c>
      <c r="ACL37" s="16" t="s">
        <v>740</v>
      </c>
      <c r="ACM37" s="16" t="s">
        <v>1189</v>
      </c>
      <c r="ACN37" s="16" t="s">
        <v>1169</v>
      </c>
      <c r="ACO37" s="16" t="s">
        <v>1856</v>
      </c>
      <c r="ACQ37" s="16" t="s">
        <v>1202</v>
      </c>
      <c r="ACR37" s="16" t="s">
        <v>1645</v>
      </c>
      <c r="ACS37" s="16" t="s">
        <v>680</v>
      </c>
      <c r="ACT37" s="16" t="s">
        <v>1522</v>
      </c>
      <c r="ACU37" s="16" t="s">
        <v>833</v>
      </c>
      <c r="ACV37" s="16" t="s">
        <v>8711</v>
      </c>
      <c r="ACW37" s="16" t="s">
        <v>451</v>
      </c>
      <c r="ACX37" s="16" t="s">
        <v>1916</v>
      </c>
      <c r="ACY37" s="16" t="s">
        <v>1949</v>
      </c>
      <c r="ACZ37" s="16">
        <v>1</v>
      </c>
      <c r="ADA37" s="16">
        <v>1</v>
      </c>
      <c r="ADB37" s="16">
        <v>1</v>
      </c>
      <c r="ADC37" s="16">
        <v>1</v>
      </c>
      <c r="ADD37" s="16">
        <v>1</v>
      </c>
      <c r="ADE37" s="16" t="s">
        <v>8712</v>
      </c>
      <c r="ADF37" s="16">
        <v>0</v>
      </c>
      <c r="ADG37" s="16" t="s">
        <v>486</v>
      </c>
      <c r="ADH37" s="16">
        <v>3</v>
      </c>
      <c r="ADI37" s="16" t="s">
        <v>486</v>
      </c>
      <c r="ADK37" s="16" t="s">
        <v>13194</v>
      </c>
      <c r="ADL37" s="16" t="s">
        <v>13196</v>
      </c>
      <c r="ADM37" s="16" t="s">
        <v>1756</v>
      </c>
      <c r="ADN37" s="16" t="s">
        <v>13196</v>
      </c>
      <c r="ADO37" s="16" t="s">
        <v>1766</v>
      </c>
      <c r="ADQ37" s="16" t="s">
        <v>13196</v>
      </c>
      <c r="ADR37" s="16" t="s">
        <v>13194</v>
      </c>
      <c r="ADS37" s="16" t="s">
        <v>13196</v>
      </c>
      <c r="AEA37" s="16">
        <v>2780</v>
      </c>
      <c r="AEE37" s="16" t="s">
        <v>952</v>
      </c>
      <c r="AEK37" s="16">
        <v>133.33000000000001</v>
      </c>
      <c r="AEL37" s="16">
        <v>500</v>
      </c>
      <c r="AEM37" s="16">
        <v>166.67</v>
      </c>
      <c r="AEN37" s="16">
        <v>166.67</v>
      </c>
      <c r="AEO37" s="16">
        <v>93.33</v>
      </c>
    </row>
    <row r="38" spans="1:823" x14ac:dyDescent="0.25">
      <c r="A38" s="30">
        <v>45805</v>
      </c>
      <c r="B38" s="16" t="s">
        <v>8991</v>
      </c>
      <c r="C38" s="16" t="s">
        <v>867</v>
      </c>
      <c r="D38" s="16" t="s">
        <v>867</v>
      </c>
      <c r="E38" s="16">
        <v>72</v>
      </c>
      <c r="F38" s="16" t="s">
        <v>8153</v>
      </c>
      <c r="G38" s="16" t="s">
        <v>4113</v>
      </c>
      <c r="I38" s="16" t="s">
        <v>4174</v>
      </c>
      <c r="Z38" s="16" t="s">
        <v>992</v>
      </c>
      <c r="AA38" s="16" t="s">
        <v>470</v>
      </c>
      <c r="AB38" s="16">
        <v>1</v>
      </c>
      <c r="AC38" s="16" t="s">
        <v>843</v>
      </c>
      <c r="AD38" s="16" t="s">
        <v>843</v>
      </c>
      <c r="AE38" s="16" t="s">
        <v>843</v>
      </c>
      <c r="AF38" s="16" t="s">
        <v>844</v>
      </c>
      <c r="AG38" s="16" t="s">
        <v>843</v>
      </c>
      <c r="AH38" s="16" t="s">
        <v>844</v>
      </c>
      <c r="AI38" s="16" t="s">
        <v>843</v>
      </c>
      <c r="AJ38" s="16" t="s">
        <v>843</v>
      </c>
      <c r="AK38" s="16" t="s">
        <v>843</v>
      </c>
      <c r="AM38" s="16" t="s">
        <v>737</v>
      </c>
      <c r="AN38" s="16" t="s">
        <v>761</v>
      </c>
      <c r="AP38" s="16" t="s">
        <v>769</v>
      </c>
      <c r="AR38" s="16" t="s">
        <v>6910</v>
      </c>
      <c r="BB38" s="16">
        <v>1</v>
      </c>
      <c r="BC38" s="16" t="s">
        <v>7878</v>
      </c>
      <c r="BE38" s="16" t="s">
        <v>5095</v>
      </c>
      <c r="BF38" s="16" t="s">
        <v>865</v>
      </c>
      <c r="BV38" s="16" t="s">
        <v>4433</v>
      </c>
      <c r="BW38" s="16" t="s">
        <v>844</v>
      </c>
      <c r="BX38" s="16" t="s">
        <v>843</v>
      </c>
      <c r="BY38" s="16" t="s">
        <v>843</v>
      </c>
      <c r="BZ38" s="16" t="s">
        <v>843</v>
      </c>
      <c r="CA38" s="16" t="s">
        <v>843</v>
      </c>
      <c r="CB38" s="16" t="s">
        <v>843</v>
      </c>
      <c r="CC38" s="16" t="s">
        <v>843</v>
      </c>
      <c r="CD38" s="16" t="s">
        <v>843</v>
      </c>
      <c r="CE38" s="16" t="s">
        <v>843</v>
      </c>
      <c r="CF38" s="16" t="s">
        <v>843</v>
      </c>
      <c r="CG38" s="16" t="s">
        <v>843</v>
      </c>
      <c r="CH38" s="16" t="s">
        <v>843</v>
      </c>
      <c r="CI38" s="16" t="s">
        <v>843</v>
      </c>
      <c r="CJ38" s="16" t="s">
        <v>843</v>
      </c>
      <c r="CK38" s="16" t="s">
        <v>843</v>
      </c>
      <c r="CP38" s="16" t="s">
        <v>867</v>
      </c>
      <c r="CQ38" s="16" t="s">
        <v>5191</v>
      </c>
      <c r="CR38" s="16" t="s">
        <v>844</v>
      </c>
      <c r="CS38" s="16" t="s">
        <v>843</v>
      </c>
      <c r="CT38" s="16" t="s">
        <v>843</v>
      </c>
      <c r="CU38" s="16" t="s">
        <v>843</v>
      </c>
      <c r="CV38" s="16" t="s">
        <v>843</v>
      </c>
      <c r="CW38" s="16" t="s">
        <v>843</v>
      </c>
      <c r="CX38" s="16" t="s">
        <v>843</v>
      </c>
      <c r="CY38" s="16" t="s">
        <v>843</v>
      </c>
      <c r="CZ38" s="16" t="s">
        <v>843</v>
      </c>
      <c r="DA38" s="16" t="s">
        <v>5184</v>
      </c>
      <c r="DX38" s="16" t="s">
        <v>867</v>
      </c>
      <c r="DY38" s="16" t="s">
        <v>867</v>
      </c>
      <c r="GC38" s="16" t="s">
        <v>5353</v>
      </c>
      <c r="GF38" s="16" t="s">
        <v>867</v>
      </c>
      <c r="GG38" s="16" t="s">
        <v>867</v>
      </c>
      <c r="GV38" s="16" t="s">
        <v>5443</v>
      </c>
      <c r="GW38" s="16" t="s">
        <v>843</v>
      </c>
      <c r="GX38" s="16" t="s">
        <v>844</v>
      </c>
      <c r="GY38" s="16" t="s">
        <v>843</v>
      </c>
      <c r="GZ38" s="16" t="s">
        <v>843</v>
      </c>
      <c r="HA38" s="16" t="s">
        <v>843</v>
      </c>
      <c r="HB38" s="16" t="s">
        <v>843</v>
      </c>
      <c r="HC38" s="16" t="s">
        <v>843</v>
      </c>
      <c r="HD38" s="16" t="s">
        <v>843</v>
      </c>
      <c r="HE38" s="16" t="s">
        <v>843</v>
      </c>
      <c r="HF38" s="16" t="s">
        <v>843</v>
      </c>
      <c r="HH38" s="16" t="s">
        <v>5456</v>
      </c>
      <c r="HK38" s="16" t="s">
        <v>865</v>
      </c>
      <c r="HM38" s="16" t="s">
        <v>865</v>
      </c>
      <c r="HZ38" s="16" t="s">
        <v>7947</v>
      </c>
      <c r="KE38" s="16" t="s">
        <v>5582</v>
      </c>
      <c r="KG38" s="16" t="s">
        <v>7018</v>
      </c>
      <c r="KH38" s="16" t="s">
        <v>7033</v>
      </c>
      <c r="KI38" s="16" t="s">
        <v>865</v>
      </c>
      <c r="LG38" s="16" t="s">
        <v>867</v>
      </c>
      <c r="LH38" s="16" t="s">
        <v>867</v>
      </c>
      <c r="LI38" s="16" t="s">
        <v>867</v>
      </c>
      <c r="LJ38" s="16" t="s">
        <v>867</v>
      </c>
      <c r="LK38" s="16" t="s">
        <v>867</v>
      </c>
      <c r="LL38" s="16" t="s">
        <v>5657</v>
      </c>
      <c r="LM38" s="16" t="s">
        <v>844</v>
      </c>
      <c r="LN38" s="16" t="s">
        <v>843</v>
      </c>
      <c r="LO38" s="16" t="s">
        <v>843</v>
      </c>
      <c r="LP38" s="16" t="s">
        <v>843</v>
      </c>
      <c r="LQ38" s="16" t="s">
        <v>843</v>
      </c>
      <c r="LR38" s="16" t="s">
        <v>843</v>
      </c>
      <c r="LS38" s="16" t="s">
        <v>843</v>
      </c>
      <c r="LT38" s="16" t="s">
        <v>843</v>
      </c>
      <c r="LU38" s="16" t="s">
        <v>843</v>
      </c>
      <c r="LV38" s="16" t="s">
        <v>843</v>
      </c>
      <c r="LW38" s="16" t="s">
        <v>843</v>
      </c>
      <c r="LX38" s="16" t="s">
        <v>843</v>
      </c>
      <c r="LY38" s="16" t="s">
        <v>843</v>
      </c>
      <c r="LZ38" s="16" t="s">
        <v>843</v>
      </c>
      <c r="MA38" s="16" t="s">
        <v>843</v>
      </c>
      <c r="MC38" s="16" t="s">
        <v>5694</v>
      </c>
      <c r="MD38" s="16" t="s">
        <v>844</v>
      </c>
      <c r="ME38" s="16" t="s">
        <v>843</v>
      </c>
      <c r="MF38" s="16" t="s">
        <v>843</v>
      </c>
      <c r="MG38" s="16" t="s">
        <v>843</v>
      </c>
      <c r="MH38" s="16" t="s">
        <v>843</v>
      </c>
      <c r="MI38" s="16" t="s">
        <v>843</v>
      </c>
      <c r="MJ38" s="16" t="s">
        <v>843</v>
      </c>
      <c r="MK38" s="16" t="s">
        <v>843</v>
      </c>
      <c r="ML38" s="16" t="s">
        <v>843</v>
      </c>
      <c r="MM38" s="16" t="s">
        <v>843</v>
      </c>
      <c r="MN38" s="16" t="s">
        <v>843</v>
      </c>
      <c r="MO38" s="16" t="s">
        <v>843</v>
      </c>
      <c r="MP38" s="16" t="s">
        <v>843</v>
      </c>
      <c r="MQ38" s="16" t="s">
        <v>843</v>
      </c>
      <c r="MR38" s="16" t="s">
        <v>843</v>
      </c>
      <c r="MS38" s="16" t="s">
        <v>843</v>
      </c>
      <c r="MT38" s="16" t="s">
        <v>843</v>
      </c>
      <c r="MU38" s="16" t="s">
        <v>843</v>
      </c>
      <c r="MV38" s="16" t="s">
        <v>843</v>
      </c>
      <c r="PC38" s="16" t="s">
        <v>865</v>
      </c>
      <c r="PD38" s="16" t="s">
        <v>865</v>
      </c>
      <c r="PY38" s="16" t="s">
        <v>865</v>
      </c>
      <c r="QP38" s="16" t="s">
        <v>865</v>
      </c>
      <c r="QR38" s="16" t="s">
        <v>867</v>
      </c>
      <c r="QT38" s="16" t="s">
        <v>867</v>
      </c>
      <c r="QV38" s="16" t="s">
        <v>865</v>
      </c>
      <c r="QX38" s="16" t="s">
        <v>865</v>
      </c>
      <c r="QY38" s="16" t="s">
        <v>867</v>
      </c>
      <c r="RD38" s="16" t="s">
        <v>865</v>
      </c>
      <c r="RF38" s="16" t="s">
        <v>865</v>
      </c>
      <c r="RH38" s="16" t="s">
        <v>865</v>
      </c>
      <c r="RJ38" s="16" t="s">
        <v>865</v>
      </c>
      <c r="RN38" s="16" t="s">
        <v>7724</v>
      </c>
      <c r="RP38" s="16" t="s">
        <v>867</v>
      </c>
      <c r="RR38" s="16" t="s">
        <v>867</v>
      </c>
      <c r="RT38" s="16" t="s">
        <v>867</v>
      </c>
      <c r="RV38" s="16" t="s">
        <v>867</v>
      </c>
      <c r="RX38" s="16" t="s">
        <v>867</v>
      </c>
      <c r="RZ38" s="16" t="s">
        <v>867</v>
      </c>
      <c r="SQ38" s="16" t="s">
        <v>867</v>
      </c>
      <c r="SS38" s="16" t="s">
        <v>7296</v>
      </c>
      <c r="ST38" s="16" t="s">
        <v>7761</v>
      </c>
      <c r="TN38" s="16">
        <v>1000</v>
      </c>
      <c r="TO38" s="16">
        <v>0</v>
      </c>
      <c r="TP38" s="16">
        <v>0</v>
      </c>
      <c r="TQ38" s="16">
        <v>600</v>
      </c>
      <c r="TR38" s="16">
        <v>150</v>
      </c>
      <c r="TS38" s="16">
        <v>130</v>
      </c>
      <c r="TT38" s="16">
        <v>0</v>
      </c>
      <c r="TU38" s="16">
        <v>300</v>
      </c>
      <c r="TV38" s="16">
        <v>1500</v>
      </c>
      <c r="TW38" s="16">
        <v>0</v>
      </c>
      <c r="TX38" s="16">
        <v>0</v>
      </c>
      <c r="TZ38" s="16" t="s">
        <v>7364</v>
      </c>
      <c r="UA38" s="16" t="s">
        <v>8715</v>
      </c>
      <c r="UB38" s="16">
        <v>0</v>
      </c>
      <c r="UC38" s="16" t="s">
        <v>843</v>
      </c>
      <c r="UD38" s="16" t="s">
        <v>843</v>
      </c>
      <c r="UE38" s="16" t="s">
        <v>844</v>
      </c>
      <c r="UF38" s="16" t="s">
        <v>844</v>
      </c>
      <c r="UG38" s="16" t="s">
        <v>843</v>
      </c>
      <c r="UH38" s="16" t="s">
        <v>843</v>
      </c>
      <c r="VK38" s="16" t="s">
        <v>6102</v>
      </c>
      <c r="VL38" s="16" t="s">
        <v>843</v>
      </c>
      <c r="VM38" s="16" t="s">
        <v>843</v>
      </c>
      <c r="VN38" s="16" t="s">
        <v>843</v>
      </c>
      <c r="VO38" s="16" t="s">
        <v>843</v>
      </c>
      <c r="VP38" s="16" t="s">
        <v>844</v>
      </c>
      <c r="VQ38" s="16" t="s">
        <v>843</v>
      </c>
      <c r="VR38" s="16" t="s">
        <v>843</v>
      </c>
      <c r="VS38" s="16" t="s">
        <v>843</v>
      </c>
      <c r="VT38" s="16" t="s">
        <v>843</v>
      </c>
      <c r="VV38" s="16">
        <v>1600</v>
      </c>
      <c r="VX38" s="16" t="s">
        <v>6028</v>
      </c>
      <c r="VY38" s="16" t="s">
        <v>844</v>
      </c>
      <c r="VZ38" s="16" t="s">
        <v>843</v>
      </c>
      <c r="WA38" s="16" t="s">
        <v>843</v>
      </c>
      <c r="WB38" s="16" t="s">
        <v>843</v>
      </c>
      <c r="WC38" s="16" t="s">
        <v>843</v>
      </c>
      <c r="WD38" s="16" t="s">
        <v>843</v>
      </c>
      <c r="WE38" s="16" t="s">
        <v>843</v>
      </c>
      <c r="WF38" s="16" t="s">
        <v>843</v>
      </c>
      <c r="WH38" s="16">
        <v>1650</v>
      </c>
      <c r="WO38" s="16" t="s">
        <v>6923</v>
      </c>
      <c r="YN38" s="16" t="s">
        <v>7040</v>
      </c>
      <c r="YP38" s="16" t="s">
        <v>7978</v>
      </c>
      <c r="YR38" s="16" t="s">
        <v>8992</v>
      </c>
      <c r="YS38" s="16" t="s">
        <v>8993</v>
      </c>
      <c r="YT38" s="16" t="s">
        <v>8694</v>
      </c>
      <c r="YU38" s="16" t="s">
        <v>8994</v>
      </c>
      <c r="YV38" s="16" t="s">
        <v>8696</v>
      </c>
      <c r="YW38" s="16" t="s">
        <v>844</v>
      </c>
      <c r="YX38" s="16" t="s">
        <v>8696</v>
      </c>
      <c r="YY38" s="16" t="s">
        <v>8995</v>
      </c>
      <c r="YZ38" s="16" t="s">
        <v>843</v>
      </c>
      <c r="ZA38" s="16" t="s">
        <v>843</v>
      </c>
      <c r="ZB38" s="16">
        <v>2430</v>
      </c>
      <c r="ZC38" s="16" t="s">
        <v>8996</v>
      </c>
      <c r="ZD38" s="16" t="s">
        <v>843</v>
      </c>
      <c r="ZE38" s="16" t="s">
        <v>8997</v>
      </c>
      <c r="ZF38" s="16" t="s">
        <v>8926</v>
      </c>
      <c r="ZG38" s="16" t="s">
        <v>8739</v>
      </c>
      <c r="ZH38" s="16" t="s">
        <v>8723</v>
      </c>
      <c r="ZI38" s="16" t="s">
        <v>843</v>
      </c>
      <c r="ZJ38" s="16" t="s">
        <v>843</v>
      </c>
      <c r="ZK38" s="16" t="s">
        <v>843</v>
      </c>
      <c r="ZL38" s="16" t="s">
        <v>8724</v>
      </c>
      <c r="ZM38" s="16" t="s">
        <v>843</v>
      </c>
      <c r="ZN38" s="16" t="s">
        <v>8742</v>
      </c>
      <c r="ZO38" s="16" t="s">
        <v>487</v>
      </c>
      <c r="ZP38" s="16" t="s">
        <v>487</v>
      </c>
      <c r="ZQ38" s="16" t="s">
        <v>487</v>
      </c>
      <c r="ZR38" s="16" t="s">
        <v>486</v>
      </c>
      <c r="ZS38" s="16" t="s">
        <v>844</v>
      </c>
      <c r="ZT38" s="16" t="s">
        <v>8705</v>
      </c>
      <c r="ZU38" s="16" t="s">
        <v>8706</v>
      </c>
      <c r="ZV38" s="16" t="s">
        <v>487</v>
      </c>
      <c r="ZW38" s="16" t="s">
        <v>843</v>
      </c>
      <c r="ZX38" s="16" t="s">
        <v>843</v>
      </c>
      <c r="ZY38" s="16" t="s">
        <v>844</v>
      </c>
      <c r="ZZ38" s="16" t="s">
        <v>843</v>
      </c>
      <c r="AAA38" s="16" t="s">
        <v>844</v>
      </c>
      <c r="AAB38" s="16" t="s">
        <v>844</v>
      </c>
      <c r="AAC38" s="16">
        <v>0</v>
      </c>
      <c r="AAD38" s="16" t="s">
        <v>844</v>
      </c>
      <c r="AAE38" s="16" t="s">
        <v>843</v>
      </c>
      <c r="AAF38" s="16" t="s">
        <v>843</v>
      </c>
      <c r="AAG38" s="16" t="s">
        <v>843</v>
      </c>
      <c r="AAH38" s="16" t="s">
        <v>843</v>
      </c>
      <c r="AAI38" s="16" t="s">
        <v>843</v>
      </c>
      <c r="AAJ38" s="16" t="s">
        <v>606</v>
      </c>
      <c r="AAK38" s="16" t="s">
        <v>639</v>
      </c>
      <c r="AAL38" s="16" t="s">
        <v>905</v>
      </c>
      <c r="AAM38" s="16" t="s">
        <v>660</v>
      </c>
      <c r="AAN38" s="16" t="s">
        <v>8707</v>
      </c>
      <c r="AAO38" s="16" t="s">
        <v>1019</v>
      </c>
      <c r="AAP38" s="16" t="s">
        <v>8708</v>
      </c>
      <c r="AAQ38" s="16" t="s">
        <v>8998</v>
      </c>
      <c r="AAS38" s="16">
        <v>2401.17</v>
      </c>
      <c r="AAT38" s="16" t="s">
        <v>782</v>
      </c>
      <c r="AAU38" s="16" t="s">
        <v>782</v>
      </c>
      <c r="AAV38" s="16" t="s">
        <v>782</v>
      </c>
      <c r="AAW38" s="16" t="s">
        <v>782</v>
      </c>
      <c r="AAX38" s="16" t="s">
        <v>843</v>
      </c>
      <c r="AAY38" s="16" t="s">
        <v>8710</v>
      </c>
      <c r="AAZ38" s="16" t="s">
        <v>782</v>
      </c>
      <c r="ABA38" s="16" t="s">
        <v>783</v>
      </c>
      <c r="ABB38" s="16" t="s">
        <v>782</v>
      </c>
      <c r="ABC38" s="16" t="s">
        <v>783</v>
      </c>
      <c r="ABD38" s="16" t="s">
        <v>782</v>
      </c>
      <c r="ABE38" s="16" t="s">
        <v>783</v>
      </c>
      <c r="ABF38" s="16" t="s">
        <v>782</v>
      </c>
      <c r="ABG38" s="16" t="s">
        <v>782</v>
      </c>
      <c r="ABH38" s="16" t="s">
        <v>782</v>
      </c>
      <c r="ABI38" s="16" t="s">
        <v>782</v>
      </c>
      <c r="ABJ38" s="16" t="s">
        <v>782</v>
      </c>
      <c r="ABK38" s="16" t="s">
        <v>782</v>
      </c>
      <c r="ABL38" s="16" t="s">
        <v>8732</v>
      </c>
      <c r="ABM38" s="16" t="s">
        <v>843</v>
      </c>
      <c r="ABN38" s="16" t="s">
        <v>1034</v>
      </c>
      <c r="ABO38" s="16" t="s">
        <v>486</v>
      </c>
      <c r="ABP38" s="16" t="s">
        <v>972</v>
      </c>
      <c r="ABQ38" s="16" t="s">
        <v>4321</v>
      </c>
      <c r="ABR38" s="16" t="s">
        <v>470</v>
      </c>
      <c r="ABS38" s="16" t="s">
        <v>457</v>
      </c>
      <c r="ABT38" s="16" t="s">
        <v>844</v>
      </c>
      <c r="ABU38" s="16" t="s">
        <v>844</v>
      </c>
      <c r="ABV38" s="16" t="s">
        <v>487</v>
      </c>
      <c r="ABW38" s="16" t="s">
        <v>486</v>
      </c>
      <c r="ABX38" s="16" t="s">
        <v>892</v>
      </c>
      <c r="ABY38" s="16" t="s">
        <v>486</v>
      </c>
      <c r="ABZ38" s="16" t="s">
        <v>486</v>
      </c>
      <c r="ACA38" s="16" t="s">
        <v>761</v>
      </c>
      <c r="ACB38" s="16" t="s">
        <v>769</v>
      </c>
      <c r="ACC38" s="16" t="s">
        <v>737</v>
      </c>
      <c r="ACD38" s="16" t="s">
        <v>487</v>
      </c>
      <c r="ACE38" s="16" t="s">
        <v>486</v>
      </c>
      <c r="ACF38" s="16" t="s">
        <v>13400</v>
      </c>
      <c r="ACG38" s="16" t="s">
        <v>1014</v>
      </c>
      <c r="ACH38" s="16" t="s">
        <v>1009</v>
      </c>
      <c r="ACI38" s="16" t="s">
        <v>462</v>
      </c>
      <c r="ACJ38" s="16">
        <v>1.1910000000000001</v>
      </c>
      <c r="ACK38" s="16" t="s">
        <v>478</v>
      </c>
      <c r="ACL38" s="16" t="s">
        <v>740</v>
      </c>
      <c r="ACM38" s="16" t="s">
        <v>1190</v>
      </c>
      <c r="ACN38" s="16" t="s">
        <v>1169</v>
      </c>
      <c r="ACO38" s="16" t="s">
        <v>1856</v>
      </c>
      <c r="ACP38" s="16">
        <v>1650</v>
      </c>
      <c r="ACQ38" s="16" t="s">
        <v>1201</v>
      </c>
      <c r="ACR38" s="16" t="s">
        <v>1644</v>
      </c>
      <c r="ACS38" s="16" t="s">
        <v>680</v>
      </c>
      <c r="ACT38" s="16" t="s">
        <v>1522</v>
      </c>
      <c r="ACU38" s="16" t="s">
        <v>833</v>
      </c>
      <c r="ACV38" s="16" t="s">
        <v>8711</v>
      </c>
      <c r="ACW38" s="16" t="s">
        <v>878</v>
      </c>
      <c r="ACX38" s="16" t="s">
        <v>1915</v>
      </c>
      <c r="ACY38" s="16" t="s">
        <v>1948</v>
      </c>
      <c r="ACZ38" s="16">
        <v>1</v>
      </c>
      <c r="ADA38" s="16">
        <v>1</v>
      </c>
      <c r="ADB38" s="16">
        <v>1</v>
      </c>
      <c r="ADC38" s="16">
        <v>1</v>
      </c>
      <c r="ADD38" s="16">
        <v>1</v>
      </c>
      <c r="ADE38" s="16" t="s">
        <v>8712</v>
      </c>
      <c r="ADF38" s="16">
        <v>0</v>
      </c>
      <c r="ADG38" s="16" t="s">
        <v>486</v>
      </c>
      <c r="ADH38" s="16">
        <v>1</v>
      </c>
      <c r="ADI38" s="16" t="s">
        <v>486</v>
      </c>
      <c r="ADJ38" s="16" t="s">
        <v>13198</v>
      </c>
      <c r="ADK38" s="16" t="s">
        <v>13194</v>
      </c>
      <c r="ADL38" s="16" t="s">
        <v>13194</v>
      </c>
      <c r="ADM38" s="16" t="s">
        <v>13195</v>
      </c>
      <c r="ADN38" s="16" t="s">
        <v>13196</v>
      </c>
      <c r="ADO38" s="16" t="s">
        <v>13197</v>
      </c>
      <c r="ADP38" s="16" t="s">
        <v>13196</v>
      </c>
      <c r="ADQ38" s="16" t="s">
        <v>1751</v>
      </c>
      <c r="ADR38" s="16" t="s">
        <v>13194</v>
      </c>
      <c r="ADS38" s="16" t="s">
        <v>13194</v>
      </c>
      <c r="ADU38" s="16" t="s">
        <v>1756</v>
      </c>
      <c r="ADW38" s="16" t="s">
        <v>13199</v>
      </c>
      <c r="ADY38" s="16" t="s">
        <v>1058</v>
      </c>
      <c r="ADZ38" s="16">
        <v>2430</v>
      </c>
      <c r="AEC38" s="16" t="s">
        <v>1058</v>
      </c>
      <c r="AED38" s="16">
        <v>2401.17</v>
      </c>
      <c r="AEE38" s="16" t="s">
        <v>952</v>
      </c>
      <c r="AEF38" s="16">
        <v>3250</v>
      </c>
      <c r="AEI38" s="16">
        <v>1000</v>
      </c>
      <c r="AEL38" s="16">
        <v>600</v>
      </c>
      <c r="AEM38" s="16">
        <v>1500</v>
      </c>
      <c r="AEN38" s="16">
        <v>150</v>
      </c>
      <c r="AEO38" s="16">
        <v>130</v>
      </c>
      <c r="AEP38" s="16">
        <v>300</v>
      </c>
    </row>
    <row r="39" spans="1:823" x14ac:dyDescent="0.25">
      <c r="A39" s="30">
        <v>45805</v>
      </c>
      <c r="B39" s="16" t="s">
        <v>8999</v>
      </c>
      <c r="C39" s="16" t="s">
        <v>867</v>
      </c>
      <c r="D39" s="16" t="s">
        <v>867</v>
      </c>
      <c r="E39" s="16">
        <v>34</v>
      </c>
      <c r="F39" s="16" t="s">
        <v>8153</v>
      </c>
      <c r="G39" s="16" t="s">
        <v>4113</v>
      </c>
      <c r="I39" s="16" t="s">
        <v>4174</v>
      </c>
      <c r="Z39" s="16" t="s">
        <v>992</v>
      </c>
      <c r="AA39" s="16" t="s">
        <v>470</v>
      </c>
      <c r="AB39" s="16">
        <v>1</v>
      </c>
      <c r="AC39" s="16" t="s">
        <v>844</v>
      </c>
      <c r="AD39" s="16" t="s">
        <v>843</v>
      </c>
      <c r="AE39" s="16" t="s">
        <v>843</v>
      </c>
      <c r="AF39" s="16" t="s">
        <v>844</v>
      </c>
      <c r="AG39" s="16" t="s">
        <v>843</v>
      </c>
      <c r="AH39" s="16" t="s">
        <v>844</v>
      </c>
      <c r="AI39" s="16" t="s">
        <v>843</v>
      </c>
      <c r="AJ39" s="16" t="s">
        <v>843</v>
      </c>
      <c r="AK39" s="16" t="s">
        <v>843</v>
      </c>
      <c r="AM39" s="16" t="s">
        <v>737</v>
      </c>
      <c r="AN39" s="16" t="s">
        <v>761</v>
      </c>
      <c r="AP39" s="16" t="s">
        <v>775</v>
      </c>
      <c r="AR39" s="16" t="s">
        <v>6907</v>
      </c>
      <c r="BB39" s="16">
        <v>2</v>
      </c>
      <c r="BC39" s="16" t="s">
        <v>7878</v>
      </c>
      <c r="BE39" s="16" t="s">
        <v>5098</v>
      </c>
      <c r="BV39" s="16" t="s">
        <v>4433</v>
      </c>
      <c r="BW39" s="16" t="s">
        <v>844</v>
      </c>
      <c r="BX39" s="16" t="s">
        <v>843</v>
      </c>
      <c r="BY39" s="16" t="s">
        <v>843</v>
      </c>
      <c r="BZ39" s="16" t="s">
        <v>843</v>
      </c>
      <c r="CA39" s="16" t="s">
        <v>843</v>
      </c>
      <c r="CB39" s="16" t="s">
        <v>843</v>
      </c>
      <c r="CC39" s="16" t="s">
        <v>843</v>
      </c>
      <c r="CD39" s="16" t="s">
        <v>843</v>
      </c>
      <c r="CE39" s="16" t="s">
        <v>843</v>
      </c>
      <c r="CF39" s="16" t="s">
        <v>843</v>
      </c>
      <c r="CG39" s="16" t="s">
        <v>843</v>
      </c>
      <c r="CH39" s="16" t="s">
        <v>843</v>
      </c>
      <c r="CI39" s="16" t="s">
        <v>843</v>
      </c>
      <c r="CJ39" s="16" t="s">
        <v>843</v>
      </c>
      <c r="CK39" s="16" t="s">
        <v>843</v>
      </c>
      <c r="CP39" s="16" t="s">
        <v>867</v>
      </c>
      <c r="CQ39" s="16" t="s">
        <v>5191</v>
      </c>
      <c r="CR39" s="16" t="s">
        <v>844</v>
      </c>
      <c r="CS39" s="16" t="s">
        <v>843</v>
      </c>
      <c r="CT39" s="16" t="s">
        <v>843</v>
      </c>
      <c r="CU39" s="16" t="s">
        <v>843</v>
      </c>
      <c r="CV39" s="16" t="s">
        <v>843</v>
      </c>
      <c r="CW39" s="16" t="s">
        <v>843</v>
      </c>
      <c r="CX39" s="16" t="s">
        <v>843</v>
      </c>
      <c r="CY39" s="16" t="s">
        <v>843</v>
      </c>
      <c r="CZ39" s="16" t="s">
        <v>843</v>
      </c>
      <c r="DA39" s="16" t="s">
        <v>5184</v>
      </c>
      <c r="DX39" s="16" t="s">
        <v>867</v>
      </c>
      <c r="DY39" s="16" t="s">
        <v>867</v>
      </c>
      <c r="GC39" s="16" t="s">
        <v>5353</v>
      </c>
      <c r="GF39" s="16" t="s">
        <v>867</v>
      </c>
      <c r="GG39" s="16" t="s">
        <v>867</v>
      </c>
      <c r="GV39" s="16" t="s">
        <v>8835</v>
      </c>
      <c r="GW39" s="16" t="s">
        <v>844</v>
      </c>
      <c r="GX39" s="16" t="s">
        <v>844</v>
      </c>
      <c r="GY39" s="16" t="s">
        <v>843</v>
      </c>
      <c r="GZ39" s="16" t="s">
        <v>843</v>
      </c>
      <c r="HA39" s="16" t="s">
        <v>843</v>
      </c>
      <c r="HB39" s="16" t="s">
        <v>843</v>
      </c>
      <c r="HC39" s="16" t="s">
        <v>843</v>
      </c>
      <c r="HD39" s="16" t="s">
        <v>843</v>
      </c>
      <c r="HE39" s="16" t="s">
        <v>843</v>
      </c>
      <c r="HF39" s="16" t="s">
        <v>843</v>
      </c>
      <c r="HH39" s="16" t="s">
        <v>5456</v>
      </c>
      <c r="HK39" s="16" t="s">
        <v>864</v>
      </c>
      <c r="HM39" s="16" t="s">
        <v>865</v>
      </c>
      <c r="HZ39" s="16" t="s">
        <v>7944</v>
      </c>
      <c r="KE39" s="16" t="s">
        <v>5585</v>
      </c>
      <c r="KG39" s="16" t="s">
        <v>7021</v>
      </c>
      <c r="KH39" s="16" t="s">
        <v>7033</v>
      </c>
      <c r="KI39" s="16" t="s">
        <v>867</v>
      </c>
      <c r="KJ39" s="16" t="s">
        <v>8796</v>
      </c>
      <c r="KK39" s="16" t="s">
        <v>843</v>
      </c>
      <c r="KL39" s="16" t="s">
        <v>843</v>
      </c>
      <c r="KM39" s="16" t="s">
        <v>844</v>
      </c>
      <c r="KN39" s="16" t="s">
        <v>843</v>
      </c>
      <c r="KO39" s="16" t="s">
        <v>844</v>
      </c>
      <c r="KP39" s="16" t="s">
        <v>843</v>
      </c>
      <c r="KQ39" s="16" t="s">
        <v>843</v>
      </c>
      <c r="LG39" s="16" t="s">
        <v>867</v>
      </c>
      <c r="LH39" s="16" t="s">
        <v>867</v>
      </c>
      <c r="LI39" s="16" t="s">
        <v>867</v>
      </c>
      <c r="LJ39" s="16" t="s">
        <v>867</v>
      </c>
      <c r="LK39" s="16" t="s">
        <v>867</v>
      </c>
      <c r="LL39" s="16" t="s">
        <v>9000</v>
      </c>
      <c r="LM39" s="16" t="s">
        <v>843</v>
      </c>
      <c r="LN39" s="16" t="s">
        <v>843</v>
      </c>
      <c r="LO39" s="16" t="s">
        <v>843</v>
      </c>
      <c r="LP39" s="16" t="s">
        <v>844</v>
      </c>
      <c r="LQ39" s="16" t="s">
        <v>843</v>
      </c>
      <c r="LR39" s="16" t="s">
        <v>843</v>
      </c>
      <c r="LS39" s="16" t="s">
        <v>844</v>
      </c>
      <c r="LT39" s="16" t="s">
        <v>843</v>
      </c>
      <c r="LU39" s="16" t="s">
        <v>843</v>
      </c>
      <c r="LV39" s="16" t="s">
        <v>843</v>
      </c>
      <c r="LW39" s="16" t="s">
        <v>843</v>
      </c>
      <c r="LX39" s="16" t="s">
        <v>843</v>
      </c>
      <c r="LY39" s="16" t="s">
        <v>843</v>
      </c>
      <c r="LZ39" s="16" t="s">
        <v>843</v>
      </c>
      <c r="MA39" s="16" t="s">
        <v>843</v>
      </c>
      <c r="MC39" s="16" t="s">
        <v>9001</v>
      </c>
      <c r="MD39" s="16" t="s">
        <v>843</v>
      </c>
      <c r="ME39" s="16" t="s">
        <v>844</v>
      </c>
      <c r="MF39" s="16" t="s">
        <v>844</v>
      </c>
      <c r="MG39" s="16" t="s">
        <v>843</v>
      </c>
      <c r="MH39" s="16" t="s">
        <v>843</v>
      </c>
      <c r="MI39" s="16" t="s">
        <v>843</v>
      </c>
      <c r="MJ39" s="16" t="s">
        <v>843</v>
      </c>
      <c r="MK39" s="16" t="s">
        <v>843</v>
      </c>
      <c r="ML39" s="16" t="s">
        <v>843</v>
      </c>
      <c r="MM39" s="16" t="s">
        <v>844</v>
      </c>
      <c r="MN39" s="16" t="s">
        <v>843</v>
      </c>
      <c r="MO39" s="16" t="s">
        <v>843</v>
      </c>
      <c r="MP39" s="16" t="s">
        <v>843</v>
      </c>
      <c r="MQ39" s="16" t="s">
        <v>843</v>
      </c>
      <c r="MR39" s="16" t="s">
        <v>843</v>
      </c>
      <c r="MS39" s="16" t="s">
        <v>843</v>
      </c>
      <c r="MT39" s="16" t="s">
        <v>843</v>
      </c>
      <c r="MU39" s="16" t="s">
        <v>843</v>
      </c>
      <c r="MV39" s="16" t="s">
        <v>843</v>
      </c>
      <c r="PC39" s="16" t="s">
        <v>865</v>
      </c>
      <c r="PD39" s="16" t="s">
        <v>865</v>
      </c>
      <c r="PY39" s="16" t="s">
        <v>865</v>
      </c>
      <c r="QP39" s="16" t="s">
        <v>865</v>
      </c>
      <c r="QR39" s="16" t="s">
        <v>865</v>
      </c>
      <c r="QT39" s="16" t="s">
        <v>867</v>
      </c>
      <c r="QV39" s="16" t="s">
        <v>865</v>
      </c>
      <c r="QX39" s="16" t="s">
        <v>865</v>
      </c>
      <c r="QY39" s="16" t="s">
        <v>867</v>
      </c>
      <c r="RD39" s="16" t="s">
        <v>865</v>
      </c>
      <c r="RF39" s="16" t="s">
        <v>865</v>
      </c>
      <c r="RH39" s="16" t="s">
        <v>865</v>
      </c>
      <c r="RJ39" s="16" t="s">
        <v>865</v>
      </c>
      <c r="RN39" s="16" t="s">
        <v>7720</v>
      </c>
      <c r="RP39" s="16" t="s">
        <v>867</v>
      </c>
      <c r="RR39" s="16" t="s">
        <v>7720</v>
      </c>
      <c r="RT39" s="16" t="s">
        <v>867</v>
      </c>
      <c r="RV39" s="16" t="s">
        <v>867</v>
      </c>
      <c r="RX39" s="16" t="s">
        <v>7720</v>
      </c>
      <c r="RZ39" s="16" t="s">
        <v>7720</v>
      </c>
      <c r="SQ39" s="16" t="s">
        <v>865</v>
      </c>
      <c r="SS39" s="16" t="s">
        <v>7293</v>
      </c>
      <c r="ST39" s="16" t="s">
        <v>7764</v>
      </c>
      <c r="TN39" s="16">
        <v>2000</v>
      </c>
      <c r="TO39" s="16">
        <v>0</v>
      </c>
      <c r="TP39" s="16">
        <v>300</v>
      </c>
      <c r="TQ39" s="16">
        <v>800</v>
      </c>
      <c r="TR39" s="16">
        <v>0</v>
      </c>
      <c r="TS39" s="16">
        <v>60</v>
      </c>
      <c r="TT39" s="16">
        <v>0</v>
      </c>
      <c r="TU39" s="16">
        <v>0</v>
      </c>
      <c r="TV39" s="16">
        <v>600</v>
      </c>
      <c r="TW39" s="16">
        <v>0</v>
      </c>
      <c r="TX39" s="16">
        <v>0</v>
      </c>
      <c r="TZ39" s="16" t="s">
        <v>7364</v>
      </c>
      <c r="UA39" s="16" t="s">
        <v>8783</v>
      </c>
      <c r="UB39" s="16">
        <v>0</v>
      </c>
      <c r="UC39" s="16" t="s">
        <v>844</v>
      </c>
      <c r="UD39" s="16" t="s">
        <v>843</v>
      </c>
      <c r="UE39" s="16" t="s">
        <v>843</v>
      </c>
      <c r="UF39" s="16" t="s">
        <v>844</v>
      </c>
      <c r="UG39" s="16" t="s">
        <v>843</v>
      </c>
      <c r="UH39" s="16" t="s">
        <v>843</v>
      </c>
      <c r="UL39" s="16">
        <v>4000</v>
      </c>
      <c r="VX39" s="16" t="s">
        <v>6028</v>
      </c>
      <c r="VY39" s="16" t="s">
        <v>844</v>
      </c>
      <c r="VZ39" s="16" t="s">
        <v>843</v>
      </c>
      <c r="WA39" s="16" t="s">
        <v>843</v>
      </c>
      <c r="WB39" s="16" t="s">
        <v>843</v>
      </c>
      <c r="WC39" s="16" t="s">
        <v>843</v>
      </c>
      <c r="WD39" s="16" t="s">
        <v>843</v>
      </c>
      <c r="WE39" s="16" t="s">
        <v>843</v>
      </c>
      <c r="WF39" s="16" t="s">
        <v>843</v>
      </c>
      <c r="WH39" s="16">
        <v>1625</v>
      </c>
      <c r="WO39" s="16" t="s">
        <v>6920</v>
      </c>
      <c r="XD39" s="16" t="s">
        <v>6975</v>
      </c>
      <c r="XE39" s="16" t="s">
        <v>843</v>
      </c>
      <c r="XF39" s="16" t="s">
        <v>843</v>
      </c>
      <c r="XG39" s="16" t="s">
        <v>844</v>
      </c>
      <c r="XH39" s="16" t="s">
        <v>843</v>
      </c>
      <c r="XI39" s="16" t="s">
        <v>843</v>
      </c>
      <c r="XJ39" s="16" t="s">
        <v>843</v>
      </c>
      <c r="XK39" s="16" t="s">
        <v>843</v>
      </c>
      <c r="XL39" s="16" t="s">
        <v>843</v>
      </c>
      <c r="XM39" s="16" t="s">
        <v>843</v>
      </c>
      <c r="XN39" s="16" t="s">
        <v>843</v>
      </c>
      <c r="XO39" s="16" t="s">
        <v>843</v>
      </c>
      <c r="XP39" s="16" t="s">
        <v>843</v>
      </c>
      <c r="XQ39" s="16" t="s">
        <v>843</v>
      </c>
      <c r="YF39" s="16" t="s">
        <v>865</v>
      </c>
      <c r="YN39" s="16" t="s">
        <v>7040</v>
      </c>
      <c r="YP39" s="16" t="s">
        <v>864</v>
      </c>
      <c r="YR39" s="16" t="s">
        <v>9002</v>
      </c>
      <c r="YS39" s="16" t="s">
        <v>9003</v>
      </c>
      <c r="YT39" s="16" t="s">
        <v>8694</v>
      </c>
      <c r="YU39" s="16" t="s">
        <v>9004</v>
      </c>
      <c r="YV39" s="16" t="s">
        <v>8696</v>
      </c>
      <c r="YW39" s="16" t="s">
        <v>844</v>
      </c>
      <c r="YX39" s="16" t="s">
        <v>8696</v>
      </c>
      <c r="YY39" s="16" t="s">
        <v>8718</v>
      </c>
      <c r="YZ39" s="16" t="s">
        <v>843</v>
      </c>
      <c r="ZA39" s="16" t="s">
        <v>843</v>
      </c>
      <c r="ZB39" s="16">
        <v>3260</v>
      </c>
      <c r="ZC39" s="16" t="s">
        <v>9005</v>
      </c>
      <c r="ZD39" s="16" t="s">
        <v>843</v>
      </c>
      <c r="ZE39" s="16" t="s">
        <v>9006</v>
      </c>
      <c r="ZF39" s="16" t="s">
        <v>8740</v>
      </c>
      <c r="ZG39" s="16" t="s">
        <v>843</v>
      </c>
      <c r="ZH39" s="16" t="s">
        <v>8701</v>
      </c>
      <c r="ZI39" s="16" t="s">
        <v>8753</v>
      </c>
      <c r="ZJ39" s="16" t="s">
        <v>843</v>
      </c>
      <c r="ZK39" s="16" t="s">
        <v>843</v>
      </c>
      <c r="ZL39" s="16" t="s">
        <v>843</v>
      </c>
      <c r="ZM39" s="16" t="s">
        <v>843</v>
      </c>
      <c r="ZN39" s="16" t="s">
        <v>8742</v>
      </c>
      <c r="ZO39" s="16" t="s">
        <v>487</v>
      </c>
      <c r="ZP39" s="16" t="s">
        <v>487</v>
      </c>
      <c r="ZQ39" s="16" t="s">
        <v>486</v>
      </c>
      <c r="ZR39" s="16" t="s">
        <v>486</v>
      </c>
      <c r="ZS39" s="16" t="s">
        <v>8704</v>
      </c>
      <c r="ZT39" s="16" t="s">
        <v>8705</v>
      </c>
      <c r="ZU39" s="16" t="s">
        <v>8706</v>
      </c>
      <c r="ZV39" s="16" t="s">
        <v>487</v>
      </c>
      <c r="ZW39" s="16" t="s">
        <v>843</v>
      </c>
      <c r="ZX39" s="16" t="s">
        <v>844</v>
      </c>
      <c r="ZY39" s="16" t="s">
        <v>844</v>
      </c>
      <c r="ZZ39" s="16" t="s">
        <v>843</v>
      </c>
      <c r="AAA39" s="16" t="s">
        <v>843</v>
      </c>
      <c r="AAB39" s="16" t="s">
        <v>843</v>
      </c>
      <c r="AAC39" s="16">
        <v>1</v>
      </c>
      <c r="AAD39" s="16" t="s">
        <v>844</v>
      </c>
      <c r="AAE39" s="16" t="s">
        <v>843</v>
      </c>
      <c r="AAF39" s="16" t="s">
        <v>843</v>
      </c>
      <c r="AAG39" s="16" t="s">
        <v>843</v>
      </c>
      <c r="AAH39" s="16" t="s">
        <v>843</v>
      </c>
      <c r="AAI39" s="16" t="s">
        <v>843</v>
      </c>
      <c r="AAJ39" s="16" t="s">
        <v>600</v>
      </c>
      <c r="AAK39" s="16" t="s">
        <v>639</v>
      </c>
      <c r="AAL39" s="16" t="s">
        <v>905</v>
      </c>
      <c r="AAM39" s="16" t="s">
        <v>663</v>
      </c>
      <c r="AAN39" s="16" t="s">
        <v>8707</v>
      </c>
      <c r="AAO39" s="16" t="s">
        <v>1019</v>
      </c>
      <c r="AAP39" s="16" t="s">
        <v>8708</v>
      </c>
      <c r="AAS39" s="16">
        <v>5625</v>
      </c>
      <c r="AAT39" s="16" t="s">
        <v>782</v>
      </c>
      <c r="AAU39" s="16" t="s">
        <v>782</v>
      </c>
      <c r="AAV39" s="16" t="s">
        <v>782</v>
      </c>
      <c r="AAW39" s="16" t="s">
        <v>782</v>
      </c>
      <c r="AAX39" s="16" t="s">
        <v>843</v>
      </c>
      <c r="AAY39" s="16" t="s">
        <v>8710</v>
      </c>
      <c r="AAZ39" s="16" t="s">
        <v>782</v>
      </c>
      <c r="ABA39" s="16" t="s">
        <v>783</v>
      </c>
      <c r="ABB39" s="16" t="s">
        <v>783</v>
      </c>
      <c r="ABC39" s="16" t="s">
        <v>783</v>
      </c>
      <c r="ABD39" s="16" t="s">
        <v>783</v>
      </c>
      <c r="ABE39" s="16" t="s">
        <v>783</v>
      </c>
      <c r="ABF39" s="16" t="s">
        <v>782</v>
      </c>
      <c r="ABG39" s="16" t="s">
        <v>783</v>
      </c>
      <c r="ABH39" s="16" t="s">
        <v>782</v>
      </c>
      <c r="ABI39" s="16" t="s">
        <v>782</v>
      </c>
      <c r="ABJ39" s="16" t="s">
        <v>783</v>
      </c>
      <c r="ABK39" s="16" t="s">
        <v>783</v>
      </c>
      <c r="ABL39" s="16" t="s">
        <v>8785</v>
      </c>
      <c r="ABM39" s="16" t="s">
        <v>843</v>
      </c>
      <c r="ABN39" s="16" t="s">
        <v>1033</v>
      </c>
      <c r="ABP39" s="16" t="s">
        <v>972</v>
      </c>
      <c r="ABQ39" s="16" t="s">
        <v>4321</v>
      </c>
      <c r="ABR39" s="16" t="s">
        <v>470</v>
      </c>
      <c r="ABS39" s="16" t="s">
        <v>445</v>
      </c>
      <c r="ABT39" s="16" t="s">
        <v>844</v>
      </c>
      <c r="ABU39" s="16" t="s">
        <v>844</v>
      </c>
      <c r="ABV39" s="16" t="s">
        <v>487</v>
      </c>
      <c r="ABW39" s="16" t="s">
        <v>486</v>
      </c>
      <c r="ABX39" s="16" t="s">
        <v>892</v>
      </c>
      <c r="ABY39" s="16" t="s">
        <v>486</v>
      </c>
      <c r="ABZ39" s="16" t="s">
        <v>487</v>
      </c>
      <c r="ACA39" s="16" t="s">
        <v>761</v>
      </c>
      <c r="ACB39" s="16" t="s">
        <v>775</v>
      </c>
      <c r="ACC39" s="16" t="s">
        <v>737</v>
      </c>
      <c r="ACD39" s="16" t="s">
        <v>486</v>
      </c>
      <c r="ACE39" s="16" t="s">
        <v>486</v>
      </c>
      <c r="ACG39" s="16" t="s">
        <v>1013</v>
      </c>
      <c r="ACH39" s="16" t="s">
        <v>1009</v>
      </c>
      <c r="ACI39" s="16" t="s">
        <v>462</v>
      </c>
      <c r="ACJ39" s="16">
        <v>1.1910000000000001</v>
      </c>
      <c r="ACK39" s="16" t="s">
        <v>478</v>
      </c>
      <c r="ACL39" s="16" t="s">
        <v>738</v>
      </c>
      <c r="ACM39" s="16" t="s">
        <v>1188</v>
      </c>
      <c r="ACN39" s="16" t="s">
        <v>1169</v>
      </c>
      <c r="ACO39" s="16" t="s">
        <v>1856</v>
      </c>
      <c r="ACP39" s="16">
        <v>1625</v>
      </c>
      <c r="ACQ39" s="16" t="s">
        <v>1201</v>
      </c>
      <c r="ACR39" s="16" t="s">
        <v>1645</v>
      </c>
      <c r="ACS39" s="16" t="s">
        <v>680</v>
      </c>
      <c r="ACT39" s="16" t="s">
        <v>1521</v>
      </c>
      <c r="ACU39" s="16" t="s">
        <v>831</v>
      </c>
      <c r="ACV39" s="16" t="s">
        <v>8756</v>
      </c>
      <c r="ACW39" s="16" t="s">
        <v>445</v>
      </c>
      <c r="ACX39" s="16" t="s">
        <v>1916</v>
      </c>
      <c r="ACY39" s="16" t="s">
        <v>1947</v>
      </c>
      <c r="ACZ39" s="16">
        <v>1</v>
      </c>
      <c r="ADA39" s="16">
        <v>1</v>
      </c>
      <c r="ADB39" s="16">
        <v>1</v>
      </c>
      <c r="ADC39" s="16">
        <v>1</v>
      </c>
      <c r="ADD39" s="16">
        <v>1</v>
      </c>
      <c r="ADE39" s="16" t="s">
        <v>8712</v>
      </c>
      <c r="ADF39" s="16">
        <v>0</v>
      </c>
      <c r="ADG39" s="16" t="s">
        <v>486</v>
      </c>
      <c r="ADH39" s="16">
        <v>1</v>
      </c>
      <c r="ADI39" s="16" t="s">
        <v>486</v>
      </c>
      <c r="ADJ39" s="16" t="s">
        <v>1743</v>
      </c>
      <c r="ADK39" s="16" t="s">
        <v>13194</v>
      </c>
      <c r="ADL39" s="16" t="s">
        <v>13196</v>
      </c>
      <c r="ADM39" s="16" t="s">
        <v>13195</v>
      </c>
      <c r="ADN39" s="16" t="s">
        <v>13194</v>
      </c>
      <c r="ADO39" s="16" t="s">
        <v>13197</v>
      </c>
      <c r="ADP39" s="16" t="s">
        <v>13194</v>
      </c>
      <c r="ADQ39" s="16" t="s">
        <v>1751</v>
      </c>
      <c r="ADR39" s="16" t="s">
        <v>13194</v>
      </c>
      <c r="ADS39" s="16" t="s">
        <v>13194</v>
      </c>
      <c r="ADW39" s="16" t="s">
        <v>13199</v>
      </c>
      <c r="ADY39" s="16" t="s">
        <v>1058</v>
      </c>
      <c r="AEA39" s="16">
        <v>3260</v>
      </c>
      <c r="AEC39" s="16" t="s">
        <v>1062</v>
      </c>
      <c r="AED39" s="16">
        <v>5625</v>
      </c>
      <c r="AEE39" s="16" t="s">
        <v>952</v>
      </c>
      <c r="AEG39" s="16">
        <v>1625</v>
      </c>
      <c r="AEI39" s="16">
        <v>2000</v>
      </c>
      <c r="AEK39" s="16">
        <v>300</v>
      </c>
      <c r="AEL39" s="16">
        <v>800</v>
      </c>
      <c r="AEM39" s="16">
        <v>600</v>
      </c>
      <c r="AEO39" s="16">
        <v>60</v>
      </c>
    </row>
    <row r="40" spans="1:823" x14ac:dyDescent="0.25">
      <c r="A40" s="30">
        <v>45805</v>
      </c>
      <c r="B40" s="16" t="s">
        <v>9007</v>
      </c>
      <c r="C40" s="16" t="s">
        <v>867</v>
      </c>
      <c r="D40" s="16" t="s">
        <v>867</v>
      </c>
      <c r="E40" s="16">
        <v>33</v>
      </c>
      <c r="F40" s="16" t="s">
        <v>8153</v>
      </c>
      <c r="G40" s="16" t="s">
        <v>4113</v>
      </c>
      <c r="I40" s="16" t="s">
        <v>4174</v>
      </c>
      <c r="Z40" s="16" t="s">
        <v>992</v>
      </c>
      <c r="AA40" s="16" t="s">
        <v>470</v>
      </c>
      <c r="AB40" s="16">
        <v>1</v>
      </c>
      <c r="AC40" s="16" t="s">
        <v>844</v>
      </c>
      <c r="AD40" s="16" t="s">
        <v>843</v>
      </c>
      <c r="AE40" s="16" t="s">
        <v>843</v>
      </c>
      <c r="AF40" s="16" t="s">
        <v>844</v>
      </c>
      <c r="AG40" s="16" t="s">
        <v>843</v>
      </c>
      <c r="AH40" s="16" t="s">
        <v>844</v>
      </c>
      <c r="AI40" s="16" t="s">
        <v>843</v>
      </c>
      <c r="AJ40" s="16" t="s">
        <v>843</v>
      </c>
      <c r="AK40" s="16" t="s">
        <v>843</v>
      </c>
      <c r="AM40" s="16" t="s">
        <v>737</v>
      </c>
      <c r="AN40" s="16" t="s">
        <v>759</v>
      </c>
      <c r="AP40" s="16" t="s">
        <v>768</v>
      </c>
      <c r="AR40" s="16" t="s">
        <v>6910</v>
      </c>
      <c r="BB40" s="16">
        <v>3</v>
      </c>
      <c r="BC40" s="16" t="s">
        <v>7878</v>
      </c>
      <c r="BE40" s="16" t="s">
        <v>5098</v>
      </c>
      <c r="BV40" s="16" t="s">
        <v>4433</v>
      </c>
      <c r="BW40" s="16" t="s">
        <v>844</v>
      </c>
      <c r="BX40" s="16" t="s">
        <v>843</v>
      </c>
      <c r="BY40" s="16" t="s">
        <v>843</v>
      </c>
      <c r="BZ40" s="16" t="s">
        <v>843</v>
      </c>
      <c r="CA40" s="16" t="s">
        <v>843</v>
      </c>
      <c r="CB40" s="16" t="s">
        <v>843</v>
      </c>
      <c r="CC40" s="16" t="s">
        <v>843</v>
      </c>
      <c r="CD40" s="16" t="s">
        <v>843</v>
      </c>
      <c r="CE40" s="16" t="s">
        <v>843</v>
      </c>
      <c r="CF40" s="16" t="s">
        <v>843</v>
      </c>
      <c r="CG40" s="16" t="s">
        <v>843</v>
      </c>
      <c r="CH40" s="16" t="s">
        <v>843</v>
      </c>
      <c r="CI40" s="16" t="s">
        <v>843</v>
      </c>
      <c r="CJ40" s="16" t="s">
        <v>843</v>
      </c>
      <c r="CK40" s="16" t="s">
        <v>843</v>
      </c>
      <c r="CP40" s="16" t="s">
        <v>865</v>
      </c>
      <c r="DX40" s="16" t="s">
        <v>7842</v>
      </c>
      <c r="DY40" s="16" t="s">
        <v>867</v>
      </c>
      <c r="GC40" s="16" t="s">
        <v>5336</v>
      </c>
      <c r="GF40" s="16" t="s">
        <v>867</v>
      </c>
      <c r="GG40" s="16" t="s">
        <v>867</v>
      </c>
      <c r="GV40" s="16" t="s">
        <v>5440</v>
      </c>
      <c r="GW40" s="16" t="s">
        <v>844</v>
      </c>
      <c r="GX40" s="16" t="s">
        <v>843</v>
      </c>
      <c r="GY40" s="16" t="s">
        <v>843</v>
      </c>
      <c r="GZ40" s="16" t="s">
        <v>843</v>
      </c>
      <c r="HA40" s="16" t="s">
        <v>843</v>
      </c>
      <c r="HB40" s="16" t="s">
        <v>843</v>
      </c>
      <c r="HC40" s="16" t="s">
        <v>843</v>
      </c>
      <c r="HD40" s="16" t="s">
        <v>843</v>
      </c>
      <c r="HE40" s="16" t="s">
        <v>843</v>
      </c>
      <c r="HF40" s="16" t="s">
        <v>843</v>
      </c>
      <c r="HH40" s="16" t="s">
        <v>5456</v>
      </c>
      <c r="HK40" s="16" t="s">
        <v>867</v>
      </c>
      <c r="HL40" s="16" t="s">
        <v>7664</v>
      </c>
      <c r="HM40" s="16" t="s">
        <v>867</v>
      </c>
      <c r="HN40" s="16" t="s">
        <v>4216</v>
      </c>
      <c r="HO40" s="16" t="s">
        <v>843</v>
      </c>
      <c r="HP40" s="16" t="s">
        <v>843</v>
      </c>
      <c r="HQ40" s="16" t="s">
        <v>843</v>
      </c>
      <c r="HR40" s="16" t="s">
        <v>843</v>
      </c>
      <c r="HS40" s="16" t="s">
        <v>843</v>
      </c>
      <c r="HT40" s="16" t="s">
        <v>843</v>
      </c>
      <c r="HU40" s="16" t="s">
        <v>843</v>
      </c>
      <c r="HV40" s="16" t="s">
        <v>843</v>
      </c>
      <c r="HW40" s="16" t="s">
        <v>843</v>
      </c>
      <c r="HX40" s="16" t="s">
        <v>844</v>
      </c>
      <c r="HZ40" s="16" t="s">
        <v>7947</v>
      </c>
      <c r="KE40" s="16" t="s">
        <v>5588</v>
      </c>
      <c r="KG40" s="16" t="s">
        <v>7021</v>
      </c>
      <c r="KH40" s="16" t="s">
        <v>7033</v>
      </c>
      <c r="KI40" s="16" t="s">
        <v>865</v>
      </c>
      <c r="LG40" s="16" t="s">
        <v>865</v>
      </c>
      <c r="LH40" s="16" t="s">
        <v>865</v>
      </c>
      <c r="LI40" s="16" t="s">
        <v>867</v>
      </c>
      <c r="LJ40" s="16" t="s">
        <v>865</v>
      </c>
      <c r="LK40" s="16" t="s">
        <v>865</v>
      </c>
      <c r="LL40" s="16" t="s">
        <v>5687</v>
      </c>
      <c r="LM40" s="16" t="s">
        <v>843</v>
      </c>
      <c r="LN40" s="16" t="s">
        <v>843</v>
      </c>
      <c r="LO40" s="16" t="s">
        <v>843</v>
      </c>
      <c r="LP40" s="16" t="s">
        <v>843</v>
      </c>
      <c r="LQ40" s="16" t="s">
        <v>843</v>
      </c>
      <c r="LR40" s="16" t="s">
        <v>843</v>
      </c>
      <c r="LS40" s="16" t="s">
        <v>843</v>
      </c>
      <c r="LT40" s="16" t="s">
        <v>843</v>
      </c>
      <c r="LU40" s="16" t="s">
        <v>843</v>
      </c>
      <c r="LV40" s="16" t="s">
        <v>843</v>
      </c>
      <c r="LW40" s="16" t="s">
        <v>844</v>
      </c>
      <c r="LX40" s="16" t="s">
        <v>843</v>
      </c>
      <c r="LY40" s="16" t="s">
        <v>843</v>
      </c>
      <c r="LZ40" s="16" t="s">
        <v>843</v>
      </c>
      <c r="MA40" s="16" t="s">
        <v>843</v>
      </c>
      <c r="MC40" s="16" t="s">
        <v>5701</v>
      </c>
      <c r="MD40" s="16" t="s">
        <v>843</v>
      </c>
      <c r="ME40" s="16" t="s">
        <v>843</v>
      </c>
      <c r="MF40" s="16" t="s">
        <v>843</v>
      </c>
      <c r="MG40" s="16" t="s">
        <v>844</v>
      </c>
      <c r="MH40" s="16" t="s">
        <v>843</v>
      </c>
      <c r="MI40" s="16" t="s">
        <v>843</v>
      </c>
      <c r="MJ40" s="16" t="s">
        <v>843</v>
      </c>
      <c r="MK40" s="16" t="s">
        <v>843</v>
      </c>
      <c r="ML40" s="16" t="s">
        <v>843</v>
      </c>
      <c r="MM40" s="16" t="s">
        <v>843</v>
      </c>
      <c r="MN40" s="16" t="s">
        <v>843</v>
      </c>
      <c r="MO40" s="16" t="s">
        <v>843</v>
      </c>
      <c r="MP40" s="16" t="s">
        <v>843</v>
      </c>
      <c r="MQ40" s="16" t="s">
        <v>843</v>
      </c>
      <c r="MR40" s="16" t="s">
        <v>843</v>
      </c>
      <c r="MS40" s="16" t="s">
        <v>843</v>
      </c>
      <c r="MT40" s="16" t="s">
        <v>843</v>
      </c>
      <c r="MU40" s="16" t="s">
        <v>843</v>
      </c>
      <c r="MV40" s="16" t="s">
        <v>843</v>
      </c>
      <c r="PC40" s="16" t="s">
        <v>865</v>
      </c>
      <c r="PD40" s="16" t="s">
        <v>865</v>
      </c>
      <c r="PY40" s="16" t="s">
        <v>865</v>
      </c>
      <c r="QP40" s="16" t="s">
        <v>865</v>
      </c>
      <c r="QR40" s="16" t="s">
        <v>867</v>
      </c>
      <c r="QT40" s="16" t="s">
        <v>867</v>
      </c>
      <c r="QV40" s="16" t="s">
        <v>865</v>
      </c>
      <c r="QX40" s="16" t="s">
        <v>865</v>
      </c>
      <c r="QY40" s="16" t="s">
        <v>867</v>
      </c>
      <c r="RD40" s="16" t="s">
        <v>865</v>
      </c>
      <c r="RF40" s="16" t="s">
        <v>7712</v>
      </c>
      <c r="RH40" s="16" t="s">
        <v>865</v>
      </c>
      <c r="RJ40" s="16" t="s">
        <v>865</v>
      </c>
      <c r="RN40" s="16" t="s">
        <v>867</v>
      </c>
      <c r="RP40" s="16" t="s">
        <v>867</v>
      </c>
      <c r="RR40" s="16" t="s">
        <v>867</v>
      </c>
      <c r="RT40" s="16" t="s">
        <v>867</v>
      </c>
      <c r="RV40" s="16" t="s">
        <v>7724</v>
      </c>
      <c r="RX40" s="16" t="s">
        <v>7720</v>
      </c>
      <c r="RZ40" s="16" t="s">
        <v>867</v>
      </c>
      <c r="SQ40" s="16" t="s">
        <v>867</v>
      </c>
      <c r="SS40" s="16" t="s">
        <v>7296</v>
      </c>
      <c r="ST40" s="16" t="s">
        <v>7764</v>
      </c>
      <c r="TN40" s="16">
        <v>4000</v>
      </c>
      <c r="TO40" s="16">
        <v>5000</v>
      </c>
      <c r="TP40" s="16">
        <v>900</v>
      </c>
      <c r="TQ40" s="16">
        <v>0</v>
      </c>
      <c r="TR40" s="16">
        <v>500</v>
      </c>
      <c r="TS40" s="16">
        <v>300</v>
      </c>
      <c r="TT40" s="16">
        <v>0</v>
      </c>
      <c r="TU40" s="16">
        <v>500</v>
      </c>
      <c r="TV40" s="16">
        <v>1500</v>
      </c>
      <c r="TW40" s="16">
        <v>0</v>
      </c>
      <c r="TX40" s="16">
        <v>0</v>
      </c>
      <c r="TZ40" s="16" t="s">
        <v>7364</v>
      </c>
      <c r="UA40" s="16" t="s">
        <v>5941</v>
      </c>
      <c r="UB40" s="16">
        <v>0</v>
      </c>
      <c r="UC40" s="16" t="s">
        <v>844</v>
      </c>
      <c r="UD40" s="16" t="s">
        <v>843</v>
      </c>
      <c r="UE40" s="16" t="s">
        <v>843</v>
      </c>
      <c r="UF40" s="16" t="s">
        <v>843</v>
      </c>
      <c r="UG40" s="16" t="s">
        <v>843</v>
      </c>
      <c r="UH40" s="16" t="s">
        <v>843</v>
      </c>
      <c r="UL40" s="16">
        <v>6000</v>
      </c>
      <c r="WO40" s="16" t="s">
        <v>6926</v>
      </c>
      <c r="YN40" s="16" t="s">
        <v>7040</v>
      </c>
      <c r="YP40" s="16" t="s">
        <v>7987</v>
      </c>
      <c r="YR40" s="16" t="s">
        <v>9008</v>
      </c>
      <c r="YS40" s="16" t="s">
        <v>9009</v>
      </c>
      <c r="YT40" s="16" t="s">
        <v>8694</v>
      </c>
      <c r="YU40" s="16" t="s">
        <v>9010</v>
      </c>
      <c r="YV40" s="16" t="s">
        <v>8696</v>
      </c>
      <c r="YW40" s="16" t="s">
        <v>844</v>
      </c>
      <c r="YX40" s="16" t="s">
        <v>8696</v>
      </c>
      <c r="YY40" s="16" t="s">
        <v>8995</v>
      </c>
      <c r="YZ40" s="16" t="s">
        <v>843</v>
      </c>
      <c r="ZA40" s="16" t="s">
        <v>843</v>
      </c>
      <c r="ZB40" s="16">
        <v>11450</v>
      </c>
      <c r="ZC40" s="16" t="s">
        <v>8926</v>
      </c>
      <c r="ZD40" s="16" t="s">
        <v>8906</v>
      </c>
      <c r="ZE40" s="16" t="s">
        <v>8995</v>
      </c>
      <c r="ZF40" s="16" t="s">
        <v>8701</v>
      </c>
      <c r="ZG40" s="16" t="s">
        <v>8699</v>
      </c>
      <c r="ZH40" s="16" t="s">
        <v>8752</v>
      </c>
      <c r="ZI40" s="16" t="s">
        <v>8754</v>
      </c>
      <c r="ZJ40" s="16" t="s">
        <v>843</v>
      </c>
      <c r="ZK40" s="16" t="s">
        <v>843</v>
      </c>
      <c r="ZL40" s="16" t="s">
        <v>8699</v>
      </c>
      <c r="ZM40" s="16" t="s">
        <v>843</v>
      </c>
      <c r="ZN40" s="16" t="s">
        <v>8703</v>
      </c>
      <c r="ZO40" s="16" t="s">
        <v>486</v>
      </c>
      <c r="ZP40" s="16" t="s">
        <v>487</v>
      </c>
      <c r="ZQ40" s="16" t="s">
        <v>487</v>
      </c>
      <c r="ZR40" s="16" t="s">
        <v>486</v>
      </c>
      <c r="ZS40" s="16" t="s">
        <v>8872</v>
      </c>
      <c r="ZT40" s="16" t="s">
        <v>8705</v>
      </c>
      <c r="ZU40" s="16" t="s">
        <v>8706</v>
      </c>
      <c r="ZV40" s="16" t="s">
        <v>487</v>
      </c>
      <c r="ZW40" s="16" t="s">
        <v>843</v>
      </c>
      <c r="ZX40" s="16" t="s">
        <v>844</v>
      </c>
      <c r="ZY40" s="16" t="s">
        <v>844</v>
      </c>
      <c r="ZZ40" s="16" t="s">
        <v>843</v>
      </c>
      <c r="AAA40" s="16" t="s">
        <v>843</v>
      </c>
      <c r="AAB40" s="16" t="s">
        <v>843</v>
      </c>
      <c r="AAC40" s="16">
        <v>1</v>
      </c>
      <c r="AAD40" s="16" t="s">
        <v>844</v>
      </c>
      <c r="AAE40" s="16" t="s">
        <v>843</v>
      </c>
      <c r="AAF40" s="16" t="s">
        <v>843</v>
      </c>
      <c r="AAG40" s="16" t="s">
        <v>843</v>
      </c>
      <c r="AAH40" s="16" t="s">
        <v>843</v>
      </c>
      <c r="AAI40" s="16" t="s">
        <v>843</v>
      </c>
      <c r="AAJ40" s="16" t="s">
        <v>600</v>
      </c>
      <c r="AAK40" s="16" t="s">
        <v>639</v>
      </c>
      <c r="AAL40" s="16" t="s">
        <v>905</v>
      </c>
      <c r="AAM40" s="16" t="s">
        <v>663</v>
      </c>
      <c r="AAN40" s="16" t="s">
        <v>8707</v>
      </c>
      <c r="AAO40" s="16" t="s">
        <v>1019</v>
      </c>
      <c r="AAP40" s="16" t="s">
        <v>8708</v>
      </c>
      <c r="AAS40" s="16">
        <v>6000</v>
      </c>
      <c r="AAT40" s="16" t="s">
        <v>782</v>
      </c>
      <c r="AAU40" s="16" t="s">
        <v>1068</v>
      </c>
      <c r="AAV40" s="16" t="s">
        <v>782</v>
      </c>
      <c r="AAW40" s="16" t="s">
        <v>782</v>
      </c>
      <c r="AAX40" s="16" t="s">
        <v>844</v>
      </c>
      <c r="AAY40" s="16" t="s">
        <v>8727</v>
      </c>
      <c r="AAZ40" s="16" t="s">
        <v>782</v>
      </c>
      <c r="ABA40" s="16" t="s">
        <v>783</v>
      </c>
      <c r="ABB40" s="16" t="s">
        <v>782</v>
      </c>
      <c r="ABC40" s="16" t="s">
        <v>783</v>
      </c>
      <c r="ABD40" s="16" t="s">
        <v>782</v>
      </c>
      <c r="ABE40" s="16" t="s">
        <v>783</v>
      </c>
      <c r="ABF40" s="16" t="s">
        <v>782</v>
      </c>
      <c r="ABG40" s="16" t="s">
        <v>782</v>
      </c>
      <c r="ABH40" s="16" t="s">
        <v>782</v>
      </c>
      <c r="ABI40" s="16" t="s">
        <v>782</v>
      </c>
      <c r="ABJ40" s="16" t="s">
        <v>783</v>
      </c>
      <c r="ABK40" s="16" t="s">
        <v>782</v>
      </c>
      <c r="ABL40" s="16" t="s">
        <v>8759</v>
      </c>
      <c r="ABM40" s="16" t="s">
        <v>843</v>
      </c>
      <c r="ABN40" s="16" t="s">
        <v>1034</v>
      </c>
      <c r="ABP40" s="16" t="s">
        <v>972</v>
      </c>
      <c r="ABQ40" s="16" t="s">
        <v>4321</v>
      </c>
      <c r="ABR40" s="16" t="s">
        <v>470</v>
      </c>
      <c r="ABS40" s="16" t="s">
        <v>445</v>
      </c>
      <c r="ABT40" s="16" t="s">
        <v>844</v>
      </c>
      <c r="ABU40" s="16" t="s">
        <v>844</v>
      </c>
      <c r="ABV40" s="16" t="s">
        <v>487</v>
      </c>
      <c r="ABW40" s="16" t="s">
        <v>486</v>
      </c>
      <c r="ABX40" s="16" t="s">
        <v>892</v>
      </c>
      <c r="ABY40" s="16" t="s">
        <v>486</v>
      </c>
      <c r="ABZ40" s="16" t="s">
        <v>487</v>
      </c>
      <c r="ACA40" s="16" t="s">
        <v>759</v>
      </c>
      <c r="ACB40" s="16" t="s">
        <v>768</v>
      </c>
      <c r="ACC40" s="16" t="s">
        <v>737</v>
      </c>
      <c r="ACD40" s="16" t="s">
        <v>487</v>
      </c>
      <c r="ACE40" s="16" t="s">
        <v>486</v>
      </c>
      <c r="ACG40" s="16" t="s">
        <v>1013</v>
      </c>
      <c r="ACH40" s="16" t="s">
        <v>1009</v>
      </c>
      <c r="ACI40" s="16" t="s">
        <v>462</v>
      </c>
      <c r="ACJ40" s="16">
        <v>1.1910000000000001</v>
      </c>
      <c r="ACK40" s="16" t="s">
        <v>478</v>
      </c>
      <c r="ACL40" s="16" t="s">
        <v>738</v>
      </c>
      <c r="ACM40" s="16" t="s">
        <v>1188</v>
      </c>
      <c r="ACN40" s="16" t="s">
        <v>1169</v>
      </c>
      <c r="ACO40" s="16" t="s">
        <v>1856</v>
      </c>
      <c r="ACQ40" s="16" t="s">
        <v>1201</v>
      </c>
      <c r="ACR40" s="16" t="s">
        <v>1645</v>
      </c>
      <c r="ACS40" s="16" t="s">
        <v>680</v>
      </c>
      <c r="ACT40" s="16" t="s">
        <v>1521</v>
      </c>
      <c r="ACU40" s="16" t="s">
        <v>831</v>
      </c>
      <c r="ACV40" s="16" t="s">
        <v>8756</v>
      </c>
      <c r="ACW40" s="16" t="s">
        <v>445</v>
      </c>
      <c r="ACX40" s="16" t="s">
        <v>1914</v>
      </c>
      <c r="ACY40" s="16" t="s">
        <v>1947</v>
      </c>
      <c r="ACZ40" s="16">
        <v>0</v>
      </c>
      <c r="ADA40" s="16">
        <v>0</v>
      </c>
      <c r="ADB40" s="16">
        <v>1</v>
      </c>
      <c r="ADC40" s="16">
        <v>0</v>
      </c>
      <c r="ADD40" s="16">
        <v>0</v>
      </c>
      <c r="ADE40" s="16" t="s">
        <v>9011</v>
      </c>
      <c r="ADF40" s="16">
        <v>0</v>
      </c>
      <c r="ADG40" s="16" t="s">
        <v>486</v>
      </c>
      <c r="ADH40" s="16">
        <v>1</v>
      </c>
      <c r="ADI40" s="16" t="s">
        <v>486</v>
      </c>
      <c r="ADJ40" s="16" t="s">
        <v>1744</v>
      </c>
      <c r="ADK40" s="16" t="s">
        <v>1750</v>
      </c>
      <c r="ADL40" s="16" t="s">
        <v>1764</v>
      </c>
      <c r="ADM40" s="16" t="s">
        <v>13194</v>
      </c>
      <c r="ADN40" s="16" t="s">
        <v>13196</v>
      </c>
      <c r="ADO40" s="16" t="s">
        <v>1766</v>
      </c>
      <c r="ADP40" s="16" t="s">
        <v>13196</v>
      </c>
      <c r="ADQ40" s="16" t="s">
        <v>1751</v>
      </c>
      <c r="ADR40" s="16" t="s">
        <v>13194</v>
      </c>
      <c r="ADS40" s="16" t="s">
        <v>13194</v>
      </c>
      <c r="ADY40" s="16" t="s">
        <v>1063</v>
      </c>
      <c r="AEB40" s="16">
        <v>11450</v>
      </c>
      <c r="AEC40" s="16" t="s">
        <v>1062</v>
      </c>
      <c r="AED40" s="16">
        <v>6000</v>
      </c>
      <c r="AEE40" s="16" t="s">
        <v>952</v>
      </c>
      <c r="AEI40" s="16">
        <v>4000</v>
      </c>
      <c r="AEJ40" s="16">
        <v>5000</v>
      </c>
      <c r="AEK40" s="16">
        <v>900</v>
      </c>
      <c r="AEM40" s="16">
        <v>1500</v>
      </c>
      <c r="AEN40" s="16">
        <v>500</v>
      </c>
      <c r="AEO40" s="16">
        <v>300</v>
      </c>
      <c r="AEP40" s="16">
        <v>500</v>
      </c>
    </row>
    <row r="41" spans="1:823" x14ac:dyDescent="0.25">
      <c r="A41" s="30">
        <v>45805</v>
      </c>
      <c r="B41" s="16" t="s">
        <v>9012</v>
      </c>
      <c r="C41" s="16" t="s">
        <v>867</v>
      </c>
      <c r="D41" s="16" t="s">
        <v>867</v>
      </c>
      <c r="E41" s="16">
        <v>23</v>
      </c>
      <c r="F41" s="16" t="s">
        <v>8153</v>
      </c>
      <c r="G41" s="16" t="s">
        <v>4113</v>
      </c>
      <c r="I41" s="16" t="s">
        <v>4148</v>
      </c>
      <c r="Z41" s="16" t="s">
        <v>993</v>
      </c>
      <c r="AA41" s="16" t="s">
        <v>474</v>
      </c>
      <c r="AB41" s="16">
        <v>2</v>
      </c>
      <c r="AC41" s="16" t="s">
        <v>844</v>
      </c>
      <c r="AD41" s="16" t="s">
        <v>843</v>
      </c>
      <c r="AE41" s="16" t="s">
        <v>843</v>
      </c>
      <c r="AF41" s="16" t="s">
        <v>844</v>
      </c>
      <c r="AG41" s="16" t="s">
        <v>844</v>
      </c>
      <c r="AH41" s="16" t="s">
        <v>844</v>
      </c>
      <c r="AI41" s="16" t="s">
        <v>844</v>
      </c>
      <c r="AJ41" s="16" t="s">
        <v>843</v>
      </c>
      <c r="AK41" s="16" t="s">
        <v>843</v>
      </c>
      <c r="AM41" s="16" t="s">
        <v>737</v>
      </c>
      <c r="AN41" s="16" t="s">
        <v>759</v>
      </c>
      <c r="AP41" s="16" t="s">
        <v>768</v>
      </c>
      <c r="AR41" s="16" t="s">
        <v>6910</v>
      </c>
      <c r="BB41" s="16">
        <v>2</v>
      </c>
      <c r="BC41" s="16" t="s">
        <v>7878</v>
      </c>
      <c r="BE41" s="16" t="s">
        <v>5098</v>
      </c>
      <c r="BV41" s="16" t="s">
        <v>4433</v>
      </c>
      <c r="BW41" s="16" t="s">
        <v>844</v>
      </c>
      <c r="BX41" s="16" t="s">
        <v>843</v>
      </c>
      <c r="BY41" s="16" t="s">
        <v>843</v>
      </c>
      <c r="BZ41" s="16" t="s">
        <v>843</v>
      </c>
      <c r="CA41" s="16" t="s">
        <v>843</v>
      </c>
      <c r="CB41" s="16" t="s">
        <v>843</v>
      </c>
      <c r="CC41" s="16" t="s">
        <v>843</v>
      </c>
      <c r="CD41" s="16" t="s">
        <v>843</v>
      </c>
      <c r="CE41" s="16" t="s">
        <v>843</v>
      </c>
      <c r="CF41" s="16" t="s">
        <v>843</v>
      </c>
      <c r="CG41" s="16" t="s">
        <v>843</v>
      </c>
      <c r="CH41" s="16" t="s">
        <v>843</v>
      </c>
      <c r="CI41" s="16" t="s">
        <v>843</v>
      </c>
      <c r="CJ41" s="16" t="s">
        <v>843</v>
      </c>
      <c r="CK41" s="16" t="s">
        <v>843</v>
      </c>
      <c r="CP41" s="16" t="s">
        <v>867</v>
      </c>
      <c r="CQ41" s="16" t="s">
        <v>5191</v>
      </c>
      <c r="CR41" s="16" t="s">
        <v>844</v>
      </c>
      <c r="CS41" s="16" t="s">
        <v>843</v>
      </c>
      <c r="CT41" s="16" t="s">
        <v>843</v>
      </c>
      <c r="CU41" s="16" t="s">
        <v>843</v>
      </c>
      <c r="CV41" s="16" t="s">
        <v>843</v>
      </c>
      <c r="CW41" s="16" t="s">
        <v>843</v>
      </c>
      <c r="CX41" s="16" t="s">
        <v>843</v>
      </c>
      <c r="CY41" s="16" t="s">
        <v>843</v>
      </c>
      <c r="CZ41" s="16" t="s">
        <v>843</v>
      </c>
      <c r="DA41" s="16" t="s">
        <v>5184</v>
      </c>
      <c r="DX41" s="16" t="s">
        <v>867</v>
      </c>
      <c r="DY41" s="16" t="s">
        <v>867</v>
      </c>
      <c r="GC41" s="16" t="s">
        <v>5333</v>
      </c>
      <c r="GF41" s="16" t="s">
        <v>867</v>
      </c>
      <c r="GG41" s="16" t="s">
        <v>867</v>
      </c>
      <c r="GV41" s="16" t="s">
        <v>5440</v>
      </c>
      <c r="GW41" s="16" t="s">
        <v>844</v>
      </c>
      <c r="GX41" s="16" t="s">
        <v>843</v>
      </c>
      <c r="GY41" s="16" t="s">
        <v>843</v>
      </c>
      <c r="GZ41" s="16" t="s">
        <v>843</v>
      </c>
      <c r="HA41" s="16" t="s">
        <v>843</v>
      </c>
      <c r="HB41" s="16" t="s">
        <v>843</v>
      </c>
      <c r="HC41" s="16" t="s">
        <v>843</v>
      </c>
      <c r="HD41" s="16" t="s">
        <v>843</v>
      </c>
      <c r="HE41" s="16" t="s">
        <v>843</v>
      </c>
      <c r="HF41" s="16" t="s">
        <v>843</v>
      </c>
      <c r="HH41" s="16" t="s">
        <v>5456</v>
      </c>
      <c r="HK41" s="16" t="s">
        <v>865</v>
      </c>
      <c r="HM41" s="16" t="s">
        <v>865</v>
      </c>
      <c r="HZ41" s="16" t="s">
        <v>7944</v>
      </c>
      <c r="KE41" s="16" t="s">
        <v>5582</v>
      </c>
      <c r="KG41" s="16" t="s">
        <v>7018</v>
      </c>
      <c r="KH41" s="16" t="s">
        <v>7033</v>
      </c>
      <c r="KI41" s="16" t="s">
        <v>867</v>
      </c>
      <c r="KJ41" s="16" t="s">
        <v>5601</v>
      </c>
      <c r="KK41" s="16" t="s">
        <v>843</v>
      </c>
      <c r="KL41" s="16" t="s">
        <v>843</v>
      </c>
      <c r="KM41" s="16" t="s">
        <v>844</v>
      </c>
      <c r="KN41" s="16" t="s">
        <v>843</v>
      </c>
      <c r="KO41" s="16" t="s">
        <v>843</v>
      </c>
      <c r="KP41" s="16" t="s">
        <v>843</v>
      </c>
      <c r="KQ41" s="16" t="s">
        <v>843</v>
      </c>
      <c r="LG41" s="16" t="s">
        <v>867</v>
      </c>
      <c r="LH41" s="16" t="s">
        <v>867</v>
      </c>
      <c r="LI41" s="16" t="s">
        <v>867</v>
      </c>
      <c r="LJ41" s="16" t="s">
        <v>867</v>
      </c>
      <c r="LK41" s="16" t="s">
        <v>867</v>
      </c>
      <c r="LL41" s="16" t="s">
        <v>5666</v>
      </c>
      <c r="LM41" s="16" t="s">
        <v>843</v>
      </c>
      <c r="LN41" s="16" t="s">
        <v>843</v>
      </c>
      <c r="LO41" s="16" t="s">
        <v>843</v>
      </c>
      <c r="LP41" s="16" t="s">
        <v>844</v>
      </c>
      <c r="LQ41" s="16" t="s">
        <v>843</v>
      </c>
      <c r="LR41" s="16" t="s">
        <v>843</v>
      </c>
      <c r="LS41" s="16" t="s">
        <v>843</v>
      </c>
      <c r="LT41" s="16" t="s">
        <v>843</v>
      </c>
      <c r="LU41" s="16" t="s">
        <v>843</v>
      </c>
      <c r="LV41" s="16" t="s">
        <v>843</v>
      </c>
      <c r="LW41" s="16" t="s">
        <v>843</v>
      </c>
      <c r="LX41" s="16" t="s">
        <v>843</v>
      </c>
      <c r="LY41" s="16" t="s">
        <v>843</v>
      </c>
      <c r="LZ41" s="16" t="s">
        <v>843</v>
      </c>
      <c r="MA41" s="16" t="s">
        <v>843</v>
      </c>
      <c r="MC41" s="16" t="s">
        <v>5694</v>
      </c>
      <c r="MD41" s="16" t="s">
        <v>844</v>
      </c>
      <c r="ME41" s="16" t="s">
        <v>843</v>
      </c>
      <c r="MF41" s="16" t="s">
        <v>843</v>
      </c>
      <c r="MG41" s="16" t="s">
        <v>843</v>
      </c>
      <c r="MH41" s="16" t="s">
        <v>843</v>
      </c>
      <c r="MI41" s="16" t="s">
        <v>843</v>
      </c>
      <c r="MJ41" s="16" t="s">
        <v>843</v>
      </c>
      <c r="MK41" s="16" t="s">
        <v>843</v>
      </c>
      <c r="ML41" s="16" t="s">
        <v>843</v>
      </c>
      <c r="MM41" s="16" t="s">
        <v>843</v>
      </c>
      <c r="MN41" s="16" t="s">
        <v>843</v>
      </c>
      <c r="MO41" s="16" t="s">
        <v>843</v>
      </c>
      <c r="MP41" s="16" t="s">
        <v>843</v>
      </c>
      <c r="MQ41" s="16" t="s">
        <v>843</v>
      </c>
      <c r="MR41" s="16" t="s">
        <v>843</v>
      </c>
      <c r="MS41" s="16" t="s">
        <v>843</v>
      </c>
      <c r="MT41" s="16" t="s">
        <v>843</v>
      </c>
      <c r="MU41" s="16" t="s">
        <v>843</v>
      </c>
      <c r="MV41" s="16" t="s">
        <v>843</v>
      </c>
      <c r="MX41" s="16" t="s">
        <v>5694</v>
      </c>
      <c r="MY41" s="16" t="s">
        <v>844</v>
      </c>
      <c r="MZ41" s="16" t="s">
        <v>843</v>
      </c>
      <c r="NA41" s="16" t="s">
        <v>843</v>
      </c>
      <c r="NB41" s="16" t="s">
        <v>843</v>
      </c>
      <c r="NC41" s="16" t="s">
        <v>843</v>
      </c>
      <c r="ND41" s="16" t="s">
        <v>843</v>
      </c>
      <c r="NE41" s="16" t="s">
        <v>843</v>
      </c>
      <c r="NF41" s="16" t="s">
        <v>843</v>
      </c>
      <c r="NG41" s="16" t="s">
        <v>843</v>
      </c>
      <c r="NH41" s="16" t="s">
        <v>843</v>
      </c>
      <c r="NI41" s="16" t="s">
        <v>843</v>
      </c>
      <c r="NJ41" s="16" t="s">
        <v>843</v>
      </c>
      <c r="NK41" s="16" t="s">
        <v>843</v>
      </c>
      <c r="NL41" s="16" t="s">
        <v>843</v>
      </c>
      <c r="NM41" s="16" t="s">
        <v>843</v>
      </c>
      <c r="NN41" s="16" t="s">
        <v>843</v>
      </c>
      <c r="NO41" s="16" t="s">
        <v>843</v>
      </c>
      <c r="NP41" s="16" t="s">
        <v>843</v>
      </c>
      <c r="NQ41" s="16" t="s">
        <v>843</v>
      </c>
      <c r="PC41" s="16" t="s">
        <v>865</v>
      </c>
      <c r="PD41" s="16" t="s">
        <v>865</v>
      </c>
      <c r="PY41" s="16" t="s">
        <v>865</v>
      </c>
      <c r="QP41" s="16" t="s">
        <v>865</v>
      </c>
      <c r="QR41" s="16" t="s">
        <v>865</v>
      </c>
      <c r="QT41" s="16" t="s">
        <v>867</v>
      </c>
      <c r="QV41" s="16" t="s">
        <v>865</v>
      </c>
      <c r="QX41" s="16" t="s">
        <v>867</v>
      </c>
      <c r="QY41" s="16" t="s">
        <v>867</v>
      </c>
      <c r="RD41" s="16" t="s">
        <v>865</v>
      </c>
      <c r="RF41" s="16" t="s">
        <v>865</v>
      </c>
      <c r="RH41" s="16" t="s">
        <v>865</v>
      </c>
      <c r="RJ41" s="16" t="s">
        <v>865</v>
      </c>
      <c r="RN41" s="16" t="s">
        <v>7720</v>
      </c>
      <c r="RP41" s="16" t="s">
        <v>867</v>
      </c>
      <c r="RR41" s="16" t="s">
        <v>867</v>
      </c>
      <c r="RT41" s="16" t="s">
        <v>867</v>
      </c>
      <c r="RV41" s="16" t="s">
        <v>7720</v>
      </c>
      <c r="RX41" s="16" t="s">
        <v>7720</v>
      </c>
      <c r="RZ41" s="16" t="s">
        <v>7720</v>
      </c>
      <c r="SQ41" s="16" t="s">
        <v>867</v>
      </c>
      <c r="SS41" s="16" t="s">
        <v>7308</v>
      </c>
      <c r="ST41" s="16" t="s">
        <v>7761</v>
      </c>
      <c r="TN41" s="16">
        <v>5000</v>
      </c>
      <c r="TO41" s="16">
        <v>6000</v>
      </c>
      <c r="TP41" s="16">
        <v>3000</v>
      </c>
      <c r="TQ41" s="16">
        <v>300</v>
      </c>
      <c r="TR41" s="16">
        <v>500</v>
      </c>
      <c r="TS41" s="16">
        <v>600</v>
      </c>
      <c r="TT41" s="16">
        <v>0</v>
      </c>
      <c r="TU41" s="16">
        <v>500</v>
      </c>
      <c r="TW41" s="16">
        <v>0</v>
      </c>
      <c r="TX41" s="16">
        <v>0</v>
      </c>
      <c r="TZ41" s="16" t="s">
        <v>7367</v>
      </c>
      <c r="UA41" s="16" t="s">
        <v>5971</v>
      </c>
      <c r="UB41" s="16">
        <v>0</v>
      </c>
      <c r="UC41" s="16" t="s">
        <v>843</v>
      </c>
      <c r="UD41" s="16" t="s">
        <v>843</v>
      </c>
      <c r="UE41" s="16" t="s">
        <v>843</v>
      </c>
      <c r="UF41" s="16" t="s">
        <v>844</v>
      </c>
      <c r="UG41" s="16" t="s">
        <v>843</v>
      </c>
      <c r="UH41" s="16" t="s">
        <v>843</v>
      </c>
      <c r="VX41" s="16" t="s">
        <v>9013</v>
      </c>
      <c r="VY41" s="16" t="s">
        <v>844</v>
      </c>
      <c r="VZ41" s="16" t="s">
        <v>843</v>
      </c>
      <c r="WA41" s="16" t="s">
        <v>843</v>
      </c>
      <c r="WB41" s="16" t="s">
        <v>843</v>
      </c>
      <c r="WC41" s="16" t="s">
        <v>844</v>
      </c>
      <c r="WD41" s="16" t="s">
        <v>843</v>
      </c>
      <c r="WE41" s="16" t="s">
        <v>843</v>
      </c>
      <c r="WF41" s="16" t="s">
        <v>843</v>
      </c>
      <c r="WO41" s="16" t="s">
        <v>6926</v>
      </c>
      <c r="YN41" s="16" t="s">
        <v>7040</v>
      </c>
      <c r="YP41" s="16" t="s">
        <v>7978</v>
      </c>
      <c r="YR41" s="16" t="s">
        <v>9014</v>
      </c>
      <c r="YS41" s="16" t="s">
        <v>9015</v>
      </c>
      <c r="YT41" s="16" t="s">
        <v>8694</v>
      </c>
      <c r="YU41" s="16" t="s">
        <v>9016</v>
      </c>
      <c r="YV41" s="16" t="s">
        <v>8696</v>
      </c>
      <c r="YW41" s="16" t="s">
        <v>844</v>
      </c>
      <c r="YX41" s="16" t="s">
        <v>8696</v>
      </c>
      <c r="YZ41" s="16" t="s">
        <v>843</v>
      </c>
      <c r="ZA41" s="16" t="s">
        <v>843</v>
      </c>
      <c r="ZB41" s="16">
        <v>15900</v>
      </c>
      <c r="ZC41" s="16" t="s">
        <v>9017</v>
      </c>
      <c r="ZD41" s="16" t="s">
        <v>8826</v>
      </c>
      <c r="ZE41" s="16" t="s">
        <v>9018</v>
      </c>
      <c r="ZF41" s="16" t="s">
        <v>8701</v>
      </c>
      <c r="ZG41" s="16" t="s">
        <v>8752</v>
      </c>
      <c r="ZH41" s="16" t="s">
        <v>8699</v>
      </c>
      <c r="ZI41" s="16" t="s">
        <v>8825</v>
      </c>
      <c r="ZJ41" s="16" t="s">
        <v>843</v>
      </c>
      <c r="ZK41" s="16" t="s">
        <v>843</v>
      </c>
      <c r="ZL41" s="16" t="s">
        <v>8752</v>
      </c>
      <c r="ZM41" s="16" t="s">
        <v>843</v>
      </c>
      <c r="ZN41" s="16" t="s">
        <v>8755</v>
      </c>
      <c r="ZO41" s="16" t="s">
        <v>487</v>
      </c>
      <c r="ZP41" s="16" t="s">
        <v>487</v>
      </c>
      <c r="ZQ41" s="16" t="s">
        <v>487</v>
      </c>
      <c r="ZR41" s="16" t="s">
        <v>486</v>
      </c>
      <c r="ZS41" s="16" t="s">
        <v>844</v>
      </c>
      <c r="ZT41" s="16" t="s">
        <v>8705</v>
      </c>
      <c r="ZU41" s="16" t="s">
        <v>8706</v>
      </c>
      <c r="ZV41" s="16" t="s">
        <v>487</v>
      </c>
      <c r="ZW41" s="16" t="s">
        <v>843</v>
      </c>
      <c r="ZX41" s="16" t="s">
        <v>1056</v>
      </c>
      <c r="ZY41" s="16" t="s">
        <v>844</v>
      </c>
      <c r="ZZ41" s="16" t="s">
        <v>844</v>
      </c>
      <c r="AAA41" s="16" t="s">
        <v>843</v>
      </c>
      <c r="AAB41" s="16" t="s">
        <v>843</v>
      </c>
      <c r="AAC41" s="16">
        <v>0</v>
      </c>
      <c r="AAD41" s="16" t="s">
        <v>844</v>
      </c>
      <c r="AAE41" s="16" t="s">
        <v>844</v>
      </c>
      <c r="AAF41" s="16" t="s">
        <v>843</v>
      </c>
      <c r="AAG41" s="16" t="s">
        <v>843</v>
      </c>
      <c r="AAH41" s="16" t="s">
        <v>843</v>
      </c>
      <c r="AAI41" s="16" t="s">
        <v>843</v>
      </c>
      <c r="AAJ41" s="16" t="s">
        <v>600</v>
      </c>
      <c r="AAK41" s="16" t="s">
        <v>655</v>
      </c>
      <c r="AAL41" s="16" t="s">
        <v>905</v>
      </c>
      <c r="AAM41" s="16" t="s">
        <v>663</v>
      </c>
      <c r="AAN41" s="16" t="s">
        <v>8707</v>
      </c>
      <c r="AAO41" s="16" t="s">
        <v>1018</v>
      </c>
      <c r="AAP41" s="16" t="s">
        <v>8708</v>
      </c>
      <c r="AAT41" s="16" t="s">
        <v>782</v>
      </c>
      <c r="AAU41" s="16" t="s">
        <v>782</v>
      </c>
      <c r="AAV41" s="16" t="s">
        <v>782</v>
      </c>
      <c r="AAW41" s="16" t="s">
        <v>782</v>
      </c>
      <c r="AAX41" s="16" t="s">
        <v>843</v>
      </c>
      <c r="AAY41" s="16" t="s">
        <v>8710</v>
      </c>
      <c r="AAZ41" s="16" t="s">
        <v>782</v>
      </c>
      <c r="ABA41" s="16" t="s">
        <v>782</v>
      </c>
      <c r="ABB41" s="16" t="s">
        <v>783</v>
      </c>
      <c r="ABC41" s="16" t="s">
        <v>783</v>
      </c>
      <c r="ABD41" s="16" t="s">
        <v>783</v>
      </c>
      <c r="ABE41" s="16" t="s">
        <v>783</v>
      </c>
      <c r="ABF41" s="16" t="s">
        <v>782</v>
      </c>
      <c r="ABG41" s="16" t="s">
        <v>782</v>
      </c>
      <c r="ABH41" s="16" t="s">
        <v>782</v>
      </c>
      <c r="ABI41" s="16" t="s">
        <v>783</v>
      </c>
      <c r="ABJ41" s="16" t="s">
        <v>783</v>
      </c>
      <c r="ABK41" s="16" t="s">
        <v>783</v>
      </c>
      <c r="ABL41" s="16" t="s">
        <v>8728</v>
      </c>
      <c r="ABM41" s="16" t="s">
        <v>843</v>
      </c>
      <c r="ABN41" s="16" t="s">
        <v>1033</v>
      </c>
      <c r="ABO41" s="16" t="s">
        <v>486</v>
      </c>
      <c r="ABP41" s="16" t="s">
        <v>972</v>
      </c>
      <c r="ABQ41" s="16" t="s">
        <v>4324</v>
      </c>
      <c r="ABR41" s="16" t="s">
        <v>474</v>
      </c>
      <c r="ABS41" s="16" t="s">
        <v>445</v>
      </c>
      <c r="ABT41" s="16" t="s">
        <v>1056</v>
      </c>
      <c r="ABU41" s="16" t="s">
        <v>844</v>
      </c>
      <c r="ABV41" s="16" t="s">
        <v>486</v>
      </c>
      <c r="ABW41" s="16" t="s">
        <v>487</v>
      </c>
      <c r="ABX41" s="16" t="s">
        <v>893</v>
      </c>
      <c r="ABY41" s="16" t="s">
        <v>486</v>
      </c>
      <c r="ABZ41" s="16" t="s">
        <v>486</v>
      </c>
      <c r="ACA41" s="16" t="s">
        <v>759</v>
      </c>
      <c r="ACB41" s="16" t="s">
        <v>768</v>
      </c>
      <c r="ACC41" s="16" t="s">
        <v>737</v>
      </c>
      <c r="ACD41" s="16" t="s">
        <v>487</v>
      </c>
      <c r="ACE41" s="16" t="s">
        <v>486</v>
      </c>
      <c r="ACG41" s="16" t="s">
        <v>1014</v>
      </c>
      <c r="ACH41" s="16" t="s">
        <v>1009</v>
      </c>
      <c r="ACI41" s="16" t="s">
        <v>462</v>
      </c>
      <c r="ACJ41" s="16">
        <v>1.1910000000000001</v>
      </c>
      <c r="ACK41" s="16" t="s">
        <v>478</v>
      </c>
      <c r="ACL41" s="16" t="s">
        <v>740</v>
      </c>
      <c r="ACM41" s="16" t="s">
        <v>1191</v>
      </c>
      <c r="ACN41" s="16" t="s">
        <v>1169</v>
      </c>
      <c r="ACO41" s="16" t="s">
        <v>1856</v>
      </c>
      <c r="ACQ41" s="16" t="s">
        <v>1202</v>
      </c>
      <c r="ACR41" s="16" t="s">
        <v>1645</v>
      </c>
      <c r="ACS41" s="16" t="s">
        <v>686</v>
      </c>
      <c r="ACT41" s="16" t="s">
        <v>1522</v>
      </c>
      <c r="ACU41" s="16" t="s">
        <v>833</v>
      </c>
      <c r="ACV41" s="16" t="s">
        <v>8711</v>
      </c>
      <c r="ACW41" s="16" t="s">
        <v>445</v>
      </c>
      <c r="ACX41" s="16" t="s">
        <v>1914</v>
      </c>
      <c r="ACY41" s="16" t="s">
        <v>1947</v>
      </c>
      <c r="ACZ41" s="16">
        <v>1</v>
      </c>
      <c r="ADA41" s="16">
        <v>1</v>
      </c>
      <c r="ADB41" s="16">
        <v>1</v>
      </c>
      <c r="ADC41" s="16">
        <v>1</v>
      </c>
      <c r="ADD41" s="16">
        <v>1</v>
      </c>
      <c r="ADE41" s="16" t="s">
        <v>8712</v>
      </c>
      <c r="ADF41" s="16">
        <v>0</v>
      </c>
      <c r="ADG41" s="16" t="s">
        <v>486</v>
      </c>
      <c r="ADH41" s="16">
        <v>2</v>
      </c>
      <c r="ADI41" s="16" t="s">
        <v>486</v>
      </c>
      <c r="ADJ41" s="16" t="s">
        <v>1744</v>
      </c>
      <c r="ADK41" s="16" t="s">
        <v>1750</v>
      </c>
      <c r="ADL41" s="16" t="s">
        <v>1763</v>
      </c>
      <c r="ADM41" s="16" t="s">
        <v>13195</v>
      </c>
      <c r="ADN41" s="16" t="s">
        <v>13196</v>
      </c>
      <c r="ADO41" s="16" t="s">
        <v>1767</v>
      </c>
      <c r="ADP41" s="16" t="s">
        <v>13196</v>
      </c>
      <c r="ADR41" s="16" t="s">
        <v>13194</v>
      </c>
      <c r="ADS41" s="16" t="s">
        <v>13194</v>
      </c>
      <c r="ADY41" s="16" t="s">
        <v>1059</v>
      </c>
      <c r="AEB41" s="16">
        <v>15900</v>
      </c>
      <c r="AEE41" s="16" t="s">
        <v>952</v>
      </c>
      <c r="AEI41" s="16">
        <v>2500</v>
      </c>
      <c r="AEJ41" s="16">
        <v>3000</v>
      </c>
      <c r="AEK41" s="16">
        <v>1500</v>
      </c>
      <c r="AEL41" s="16">
        <v>150</v>
      </c>
      <c r="AEN41" s="16">
        <v>250</v>
      </c>
      <c r="AEO41" s="16">
        <v>300</v>
      </c>
      <c r="AEP41" s="16">
        <v>250</v>
      </c>
    </row>
    <row r="42" spans="1:823" x14ac:dyDescent="0.25">
      <c r="A42" s="30">
        <v>45806</v>
      </c>
      <c r="B42" s="16" t="s">
        <v>9019</v>
      </c>
      <c r="C42" s="16" t="s">
        <v>867</v>
      </c>
      <c r="D42" s="16" t="s">
        <v>867</v>
      </c>
      <c r="E42" s="16">
        <v>32</v>
      </c>
      <c r="F42" s="16" t="s">
        <v>8153</v>
      </c>
      <c r="G42" s="16" t="s">
        <v>4113</v>
      </c>
      <c r="I42" s="16" t="s">
        <v>4178</v>
      </c>
      <c r="Z42" s="16" t="s">
        <v>993</v>
      </c>
      <c r="AA42" s="16" t="s">
        <v>470</v>
      </c>
      <c r="AB42" s="16">
        <v>1</v>
      </c>
      <c r="AC42" s="16" t="s">
        <v>844</v>
      </c>
      <c r="AD42" s="16" t="s">
        <v>843</v>
      </c>
      <c r="AE42" s="16" t="s">
        <v>843</v>
      </c>
      <c r="AF42" s="16" t="s">
        <v>844</v>
      </c>
      <c r="AG42" s="16" t="s">
        <v>843</v>
      </c>
      <c r="AH42" s="16" t="s">
        <v>844</v>
      </c>
      <c r="AI42" s="16" t="s">
        <v>843</v>
      </c>
      <c r="AJ42" s="16" t="s">
        <v>843</v>
      </c>
      <c r="AK42" s="16" t="s">
        <v>843</v>
      </c>
      <c r="AM42" s="16" t="s">
        <v>737</v>
      </c>
      <c r="AN42" s="16" t="s">
        <v>761</v>
      </c>
      <c r="AP42" s="16" t="s">
        <v>774</v>
      </c>
      <c r="AR42" s="16" t="s">
        <v>6907</v>
      </c>
      <c r="BB42" s="16">
        <v>2</v>
      </c>
      <c r="BC42" s="16" t="s">
        <v>7878</v>
      </c>
      <c r="BE42" s="16" t="s">
        <v>5098</v>
      </c>
      <c r="BV42" s="16" t="s">
        <v>4433</v>
      </c>
      <c r="BW42" s="16" t="s">
        <v>844</v>
      </c>
      <c r="BX42" s="16" t="s">
        <v>843</v>
      </c>
      <c r="BY42" s="16" t="s">
        <v>843</v>
      </c>
      <c r="BZ42" s="16" t="s">
        <v>843</v>
      </c>
      <c r="CA42" s="16" t="s">
        <v>843</v>
      </c>
      <c r="CB42" s="16" t="s">
        <v>843</v>
      </c>
      <c r="CC42" s="16" t="s">
        <v>843</v>
      </c>
      <c r="CD42" s="16" t="s">
        <v>843</v>
      </c>
      <c r="CE42" s="16" t="s">
        <v>843</v>
      </c>
      <c r="CF42" s="16" t="s">
        <v>843</v>
      </c>
      <c r="CG42" s="16" t="s">
        <v>843</v>
      </c>
      <c r="CH42" s="16" t="s">
        <v>843</v>
      </c>
      <c r="CI42" s="16" t="s">
        <v>843</v>
      </c>
      <c r="CJ42" s="16" t="s">
        <v>843</v>
      </c>
      <c r="CK42" s="16" t="s">
        <v>843</v>
      </c>
      <c r="CP42" s="16" t="s">
        <v>865</v>
      </c>
      <c r="DX42" s="16" t="s">
        <v>867</v>
      </c>
      <c r="DY42" s="16" t="s">
        <v>867</v>
      </c>
      <c r="GC42" s="16" t="s">
        <v>5333</v>
      </c>
      <c r="GF42" s="16" t="s">
        <v>867</v>
      </c>
      <c r="GG42" s="16" t="s">
        <v>867</v>
      </c>
      <c r="GV42" s="16" t="s">
        <v>8929</v>
      </c>
      <c r="GW42" s="16" t="s">
        <v>844</v>
      </c>
      <c r="GX42" s="16" t="s">
        <v>844</v>
      </c>
      <c r="GY42" s="16" t="s">
        <v>843</v>
      </c>
      <c r="GZ42" s="16" t="s">
        <v>843</v>
      </c>
      <c r="HA42" s="16" t="s">
        <v>843</v>
      </c>
      <c r="HB42" s="16" t="s">
        <v>843</v>
      </c>
      <c r="HC42" s="16" t="s">
        <v>843</v>
      </c>
      <c r="HD42" s="16" t="s">
        <v>843</v>
      </c>
      <c r="HE42" s="16" t="s">
        <v>843</v>
      </c>
      <c r="HF42" s="16" t="s">
        <v>843</v>
      </c>
      <c r="HH42" s="16" t="s">
        <v>5456</v>
      </c>
      <c r="HK42" s="16" t="s">
        <v>867</v>
      </c>
      <c r="HL42" s="16" t="s">
        <v>7664</v>
      </c>
      <c r="HM42" s="16" t="s">
        <v>865</v>
      </c>
      <c r="HZ42" s="16" t="s">
        <v>7944</v>
      </c>
      <c r="KE42" s="16" t="s">
        <v>5591</v>
      </c>
      <c r="KF42" s="16" t="s">
        <v>9020</v>
      </c>
      <c r="KG42" s="16" t="s">
        <v>7018</v>
      </c>
      <c r="KH42" s="16" t="s">
        <v>7033</v>
      </c>
      <c r="KI42" s="16" t="s">
        <v>867</v>
      </c>
      <c r="KJ42" s="16" t="s">
        <v>5601</v>
      </c>
      <c r="KK42" s="16" t="s">
        <v>843</v>
      </c>
      <c r="KL42" s="16" t="s">
        <v>843</v>
      </c>
      <c r="KM42" s="16" t="s">
        <v>844</v>
      </c>
      <c r="KN42" s="16" t="s">
        <v>843</v>
      </c>
      <c r="KO42" s="16" t="s">
        <v>843</v>
      </c>
      <c r="KP42" s="16" t="s">
        <v>843</v>
      </c>
      <c r="KQ42" s="16" t="s">
        <v>843</v>
      </c>
      <c r="LG42" s="16" t="s">
        <v>867</v>
      </c>
      <c r="LH42" s="16" t="s">
        <v>867</v>
      </c>
      <c r="LI42" s="16" t="s">
        <v>867</v>
      </c>
      <c r="LJ42" s="16" t="s">
        <v>867</v>
      </c>
      <c r="LK42" s="16" t="s">
        <v>867</v>
      </c>
      <c r="LL42" s="16" t="s">
        <v>5660</v>
      </c>
      <c r="LM42" s="16" t="s">
        <v>843</v>
      </c>
      <c r="LN42" s="16" t="s">
        <v>844</v>
      </c>
      <c r="LO42" s="16" t="s">
        <v>843</v>
      </c>
      <c r="LP42" s="16" t="s">
        <v>843</v>
      </c>
      <c r="LQ42" s="16" t="s">
        <v>843</v>
      </c>
      <c r="LR42" s="16" t="s">
        <v>843</v>
      </c>
      <c r="LS42" s="16" t="s">
        <v>843</v>
      </c>
      <c r="LT42" s="16" t="s">
        <v>843</v>
      </c>
      <c r="LU42" s="16" t="s">
        <v>843</v>
      </c>
      <c r="LV42" s="16" t="s">
        <v>843</v>
      </c>
      <c r="LW42" s="16" t="s">
        <v>843</v>
      </c>
      <c r="LX42" s="16" t="s">
        <v>843</v>
      </c>
      <c r="LY42" s="16" t="s">
        <v>843</v>
      </c>
      <c r="LZ42" s="16" t="s">
        <v>843</v>
      </c>
      <c r="MA42" s="16" t="s">
        <v>843</v>
      </c>
      <c r="MC42" s="16" t="s">
        <v>9021</v>
      </c>
      <c r="MD42" s="16" t="s">
        <v>843</v>
      </c>
      <c r="ME42" s="16" t="s">
        <v>844</v>
      </c>
      <c r="MF42" s="16" t="s">
        <v>844</v>
      </c>
      <c r="MG42" s="16" t="s">
        <v>843</v>
      </c>
      <c r="MH42" s="16" t="s">
        <v>843</v>
      </c>
      <c r="MI42" s="16" t="s">
        <v>843</v>
      </c>
      <c r="MJ42" s="16" t="s">
        <v>843</v>
      </c>
      <c r="MK42" s="16" t="s">
        <v>843</v>
      </c>
      <c r="ML42" s="16" t="s">
        <v>843</v>
      </c>
      <c r="MM42" s="16" t="s">
        <v>843</v>
      </c>
      <c r="MN42" s="16" t="s">
        <v>843</v>
      </c>
      <c r="MO42" s="16" t="s">
        <v>843</v>
      </c>
      <c r="MP42" s="16" t="s">
        <v>843</v>
      </c>
      <c r="MQ42" s="16" t="s">
        <v>843</v>
      </c>
      <c r="MR42" s="16" t="s">
        <v>843</v>
      </c>
      <c r="MS42" s="16" t="s">
        <v>844</v>
      </c>
      <c r="MT42" s="16" t="s">
        <v>843</v>
      </c>
      <c r="MU42" s="16" t="s">
        <v>843</v>
      </c>
      <c r="MV42" s="16" t="s">
        <v>843</v>
      </c>
      <c r="PC42" s="16" t="s">
        <v>867</v>
      </c>
      <c r="PE42" s="16" t="s">
        <v>865</v>
      </c>
      <c r="PY42" s="16" t="s">
        <v>867</v>
      </c>
      <c r="PZ42" s="16">
        <v>1</v>
      </c>
      <c r="QP42" s="16" t="s">
        <v>865</v>
      </c>
      <c r="QR42" s="16" t="s">
        <v>867</v>
      </c>
      <c r="QT42" s="16" t="s">
        <v>867</v>
      </c>
      <c r="QV42" s="16" t="s">
        <v>865</v>
      </c>
      <c r="QX42" s="16" t="s">
        <v>865</v>
      </c>
      <c r="QY42" s="16" t="s">
        <v>867</v>
      </c>
      <c r="RD42" s="16" t="s">
        <v>865</v>
      </c>
      <c r="RF42" s="16" t="s">
        <v>865</v>
      </c>
      <c r="RH42" s="16" t="s">
        <v>865</v>
      </c>
      <c r="RJ42" s="16" t="s">
        <v>7708</v>
      </c>
      <c r="RN42" s="16" t="s">
        <v>7720</v>
      </c>
      <c r="RP42" s="16" t="s">
        <v>867</v>
      </c>
      <c r="RR42" s="16" t="s">
        <v>867</v>
      </c>
      <c r="RT42" s="16" t="s">
        <v>867</v>
      </c>
      <c r="RV42" s="16" t="s">
        <v>867</v>
      </c>
      <c r="RX42" s="16" t="s">
        <v>7720</v>
      </c>
      <c r="RZ42" s="16" t="s">
        <v>867</v>
      </c>
      <c r="SQ42" s="16" t="s">
        <v>867</v>
      </c>
      <c r="SS42" s="16" t="s">
        <v>7308</v>
      </c>
      <c r="ST42" s="16" t="s">
        <v>7761</v>
      </c>
      <c r="TN42" s="16">
        <v>2000</v>
      </c>
      <c r="TO42" s="16">
        <v>0</v>
      </c>
      <c r="TP42" s="16">
        <v>1000</v>
      </c>
      <c r="TQ42" s="16">
        <v>3000</v>
      </c>
      <c r="TR42" s="16">
        <v>300</v>
      </c>
      <c r="TS42" s="16">
        <v>200</v>
      </c>
      <c r="TU42" s="16">
        <v>300</v>
      </c>
      <c r="TV42" s="16">
        <v>20000</v>
      </c>
      <c r="TW42" s="16">
        <v>5000</v>
      </c>
      <c r="TX42" s="16">
        <v>0</v>
      </c>
      <c r="TZ42" s="16" t="s">
        <v>7367</v>
      </c>
      <c r="UA42" s="16" t="s">
        <v>5941</v>
      </c>
      <c r="UB42" s="16">
        <v>0</v>
      </c>
      <c r="UC42" s="16" t="s">
        <v>844</v>
      </c>
      <c r="UD42" s="16" t="s">
        <v>843</v>
      </c>
      <c r="UE42" s="16" t="s">
        <v>843</v>
      </c>
      <c r="UF42" s="16" t="s">
        <v>843</v>
      </c>
      <c r="UG42" s="16" t="s">
        <v>843</v>
      </c>
      <c r="UH42" s="16" t="s">
        <v>843</v>
      </c>
      <c r="UL42" s="16">
        <v>10000</v>
      </c>
      <c r="WO42" s="16" t="s">
        <v>6920</v>
      </c>
      <c r="XD42" s="16" t="s">
        <v>6975</v>
      </c>
      <c r="XE42" s="16" t="s">
        <v>843</v>
      </c>
      <c r="XF42" s="16" t="s">
        <v>843</v>
      </c>
      <c r="XG42" s="16" t="s">
        <v>844</v>
      </c>
      <c r="XH42" s="16" t="s">
        <v>843</v>
      </c>
      <c r="XI42" s="16" t="s">
        <v>843</v>
      </c>
      <c r="XJ42" s="16" t="s">
        <v>843</v>
      </c>
      <c r="XK42" s="16" t="s">
        <v>843</v>
      </c>
      <c r="XL42" s="16" t="s">
        <v>843</v>
      </c>
      <c r="XM42" s="16" t="s">
        <v>843</v>
      </c>
      <c r="XN42" s="16" t="s">
        <v>843</v>
      </c>
      <c r="XO42" s="16" t="s">
        <v>843</v>
      </c>
      <c r="XP42" s="16" t="s">
        <v>843</v>
      </c>
      <c r="XQ42" s="16" t="s">
        <v>843</v>
      </c>
      <c r="YF42" s="16" t="s">
        <v>865</v>
      </c>
      <c r="YN42" s="16" t="s">
        <v>864</v>
      </c>
      <c r="YP42" s="16" t="s">
        <v>7990</v>
      </c>
      <c r="YR42" s="16" t="s">
        <v>9022</v>
      </c>
      <c r="YS42" s="16" t="s">
        <v>9023</v>
      </c>
      <c r="YT42" s="16" t="s">
        <v>8694</v>
      </c>
      <c r="YU42" s="16" t="s">
        <v>9024</v>
      </c>
      <c r="YV42" s="16" t="s">
        <v>8696</v>
      </c>
      <c r="YW42" s="16" t="s">
        <v>844</v>
      </c>
      <c r="YX42" s="16" t="s">
        <v>8696</v>
      </c>
      <c r="YY42" s="16" t="s">
        <v>8749</v>
      </c>
      <c r="YZ42" s="16" t="s">
        <v>8762</v>
      </c>
      <c r="ZA42" s="16" t="s">
        <v>843</v>
      </c>
      <c r="ZB42" s="16">
        <v>10966.66</v>
      </c>
      <c r="ZC42" s="16" t="s">
        <v>8804</v>
      </c>
      <c r="ZD42" s="16" t="s">
        <v>843</v>
      </c>
      <c r="ZE42" s="16" t="s">
        <v>9025</v>
      </c>
      <c r="ZF42" s="16" t="s">
        <v>9026</v>
      </c>
      <c r="ZG42" s="16" t="s">
        <v>8752</v>
      </c>
      <c r="ZH42" s="16" t="s">
        <v>8701</v>
      </c>
      <c r="ZI42" s="16" t="s">
        <v>8753</v>
      </c>
      <c r="ZJ42" s="16" t="s">
        <v>843</v>
      </c>
      <c r="ZK42" s="16" t="s">
        <v>8754</v>
      </c>
      <c r="ZL42" s="16" t="s">
        <v>8752</v>
      </c>
      <c r="ZN42" s="16" t="s">
        <v>8703</v>
      </c>
      <c r="ZO42" s="16" t="s">
        <v>486</v>
      </c>
      <c r="ZP42" s="16" t="s">
        <v>487</v>
      </c>
      <c r="ZQ42" s="16" t="s">
        <v>487</v>
      </c>
      <c r="ZR42" s="16" t="s">
        <v>486</v>
      </c>
      <c r="ZS42" s="16" t="s">
        <v>8704</v>
      </c>
      <c r="ZT42" s="16" t="s">
        <v>8705</v>
      </c>
      <c r="ZU42" s="16" t="s">
        <v>8706</v>
      </c>
      <c r="ZV42" s="16" t="s">
        <v>487</v>
      </c>
      <c r="ZW42" s="16" t="s">
        <v>843</v>
      </c>
      <c r="ZX42" s="16" t="s">
        <v>844</v>
      </c>
      <c r="ZY42" s="16" t="s">
        <v>844</v>
      </c>
      <c r="ZZ42" s="16" t="s">
        <v>843</v>
      </c>
      <c r="AAA42" s="16" t="s">
        <v>843</v>
      </c>
      <c r="AAB42" s="16" t="s">
        <v>843</v>
      </c>
      <c r="AAC42" s="16">
        <v>1</v>
      </c>
      <c r="AAD42" s="16" t="s">
        <v>844</v>
      </c>
      <c r="AAE42" s="16" t="s">
        <v>843</v>
      </c>
      <c r="AAF42" s="16" t="s">
        <v>843</v>
      </c>
      <c r="AAG42" s="16" t="s">
        <v>843</v>
      </c>
      <c r="AAH42" s="16" t="s">
        <v>843</v>
      </c>
      <c r="AAI42" s="16" t="s">
        <v>843</v>
      </c>
      <c r="AAJ42" s="16" t="s">
        <v>600</v>
      </c>
      <c r="AAK42" s="16" t="s">
        <v>639</v>
      </c>
      <c r="AAL42" s="16" t="s">
        <v>905</v>
      </c>
      <c r="AAM42" s="16" t="s">
        <v>663</v>
      </c>
      <c r="AAN42" s="16" t="s">
        <v>8707</v>
      </c>
      <c r="AAO42" s="16" t="s">
        <v>1019</v>
      </c>
      <c r="AAP42" s="16" t="s">
        <v>8708</v>
      </c>
      <c r="AAS42" s="16">
        <v>10000</v>
      </c>
      <c r="AAT42" s="16" t="s">
        <v>782</v>
      </c>
      <c r="AAU42" s="16" t="s">
        <v>782</v>
      </c>
      <c r="AAV42" s="16" t="s">
        <v>782</v>
      </c>
      <c r="AAW42" s="16" t="s">
        <v>1068</v>
      </c>
      <c r="AAX42" s="16" t="s">
        <v>844</v>
      </c>
      <c r="AAY42" s="16" t="s">
        <v>8727</v>
      </c>
      <c r="AAZ42" s="16" t="s">
        <v>782</v>
      </c>
      <c r="ABA42" s="16" t="s">
        <v>783</v>
      </c>
      <c r="ABB42" s="16" t="s">
        <v>782</v>
      </c>
      <c r="ABC42" s="16" t="s">
        <v>783</v>
      </c>
      <c r="ABD42" s="16" t="s">
        <v>783</v>
      </c>
      <c r="ABE42" s="16" t="s">
        <v>783</v>
      </c>
      <c r="ABF42" s="16" t="s">
        <v>782</v>
      </c>
      <c r="ABG42" s="16" t="s">
        <v>782</v>
      </c>
      <c r="ABH42" s="16" t="s">
        <v>782</v>
      </c>
      <c r="ABI42" s="16" t="s">
        <v>782</v>
      </c>
      <c r="ABJ42" s="16" t="s">
        <v>783</v>
      </c>
      <c r="ABK42" s="16" t="s">
        <v>782</v>
      </c>
      <c r="ABL42" s="16" t="s">
        <v>8769</v>
      </c>
      <c r="ABM42" s="16" t="s">
        <v>843</v>
      </c>
      <c r="ABN42" s="16" t="s">
        <v>1034</v>
      </c>
      <c r="ABO42" s="16" t="s">
        <v>486</v>
      </c>
      <c r="ABP42" s="16" t="s">
        <v>972</v>
      </c>
      <c r="ABQ42" s="16" t="s">
        <v>4324</v>
      </c>
      <c r="ABR42" s="16" t="s">
        <v>470</v>
      </c>
      <c r="ABS42" s="16" t="s">
        <v>445</v>
      </c>
      <c r="ABT42" s="16" t="s">
        <v>844</v>
      </c>
      <c r="ABU42" s="16" t="s">
        <v>844</v>
      </c>
      <c r="ABV42" s="16" t="s">
        <v>487</v>
      </c>
      <c r="ABW42" s="16" t="s">
        <v>486</v>
      </c>
      <c r="ABX42" s="16" t="s">
        <v>892</v>
      </c>
      <c r="ABY42" s="16" t="s">
        <v>486</v>
      </c>
      <c r="ABZ42" s="16" t="s">
        <v>487</v>
      </c>
      <c r="ACA42" s="16" t="s">
        <v>761</v>
      </c>
      <c r="ACB42" s="16" t="s">
        <v>774</v>
      </c>
      <c r="ACC42" s="16" t="s">
        <v>737</v>
      </c>
      <c r="ACD42" s="16" t="s">
        <v>486</v>
      </c>
      <c r="ACE42" s="16" t="s">
        <v>486</v>
      </c>
      <c r="ACG42" s="16" t="s">
        <v>1014</v>
      </c>
      <c r="ACH42" s="16" t="s">
        <v>1009</v>
      </c>
      <c r="ACI42" s="16" t="s">
        <v>462</v>
      </c>
      <c r="ACJ42" s="16">
        <v>1.1910000000000001</v>
      </c>
      <c r="ACK42" s="16" t="s">
        <v>478</v>
      </c>
      <c r="ACL42" s="16" t="s">
        <v>738</v>
      </c>
      <c r="ACM42" s="16" t="s">
        <v>1188</v>
      </c>
      <c r="ACN42" s="16" t="s">
        <v>1169</v>
      </c>
      <c r="ACO42" s="16" t="s">
        <v>1856</v>
      </c>
      <c r="ACQ42" s="16" t="s">
        <v>1201</v>
      </c>
      <c r="ACR42" s="16" t="s">
        <v>1645</v>
      </c>
      <c r="ACS42" s="16" t="s">
        <v>680</v>
      </c>
      <c r="ACT42" s="16" t="s">
        <v>1521</v>
      </c>
      <c r="ACU42" s="16" t="s">
        <v>831</v>
      </c>
      <c r="ACV42" s="16" t="s">
        <v>8756</v>
      </c>
      <c r="ACW42" s="16" t="s">
        <v>445</v>
      </c>
      <c r="ACX42" s="16" t="s">
        <v>1916</v>
      </c>
      <c r="ACY42" s="16" t="s">
        <v>1947</v>
      </c>
      <c r="ACZ42" s="16">
        <v>1</v>
      </c>
      <c r="ADA42" s="16">
        <v>1</v>
      </c>
      <c r="ADB42" s="16">
        <v>1</v>
      </c>
      <c r="ADC42" s="16">
        <v>1</v>
      </c>
      <c r="ADD42" s="16">
        <v>1</v>
      </c>
      <c r="ADE42" s="16" t="s">
        <v>8712</v>
      </c>
      <c r="ADF42" s="16">
        <v>0</v>
      </c>
      <c r="ADG42" s="16" t="s">
        <v>487</v>
      </c>
      <c r="ADH42" s="16">
        <v>1</v>
      </c>
      <c r="ADI42" s="16" t="s">
        <v>1553</v>
      </c>
      <c r="ADJ42" s="16" t="s">
        <v>1743</v>
      </c>
      <c r="ADK42" s="16" t="s">
        <v>13194</v>
      </c>
      <c r="ADL42" s="16" t="s">
        <v>1764</v>
      </c>
      <c r="ADM42" s="16" t="s">
        <v>1757</v>
      </c>
      <c r="ADN42" s="16" t="s">
        <v>13196</v>
      </c>
      <c r="ADO42" s="16" t="s">
        <v>13197</v>
      </c>
      <c r="ADP42" s="16" t="s">
        <v>13196</v>
      </c>
      <c r="ADQ42" s="16" t="s">
        <v>1748</v>
      </c>
      <c r="ADR42" s="16" t="s">
        <v>1750</v>
      </c>
      <c r="ADS42" s="16" t="s">
        <v>13194</v>
      </c>
      <c r="ADY42" s="16" t="s">
        <v>1063</v>
      </c>
      <c r="AEA42" s="16">
        <v>10966.666666666701</v>
      </c>
      <c r="AEC42" s="16" t="s">
        <v>1063</v>
      </c>
      <c r="AED42" s="16">
        <v>10000</v>
      </c>
      <c r="AEE42" s="16" t="s">
        <v>952</v>
      </c>
      <c r="AEI42" s="16">
        <v>2000</v>
      </c>
      <c r="AEK42" s="16">
        <v>1000</v>
      </c>
      <c r="AEL42" s="16">
        <v>3000</v>
      </c>
      <c r="AEM42" s="16">
        <v>20000</v>
      </c>
      <c r="AEN42" s="16">
        <v>300</v>
      </c>
      <c r="AEO42" s="16">
        <v>200</v>
      </c>
      <c r="AEP42" s="16">
        <v>300</v>
      </c>
      <c r="AEQ42" s="16">
        <v>5000</v>
      </c>
    </row>
    <row r="43" spans="1:823" x14ac:dyDescent="0.25">
      <c r="A43" s="30">
        <v>45806</v>
      </c>
      <c r="B43" s="16" t="s">
        <v>9027</v>
      </c>
      <c r="C43" s="16" t="s">
        <v>867</v>
      </c>
      <c r="D43" s="16" t="s">
        <v>867</v>
      </c>
      <c r="E43" s="16">
        <v>40</v>
      </c>
      <c r="F43" s="16" t="s">
        <v>8153</v>
      </c>
      <c r="G43" s="16" t="s">
        <v>4113</v>
      </c>
      <c r="I43" s="16" t="s">
        <v>758</v>
      </c>
      <c r="Z43" s="16" t="s">
        <v>992</v>
      </c>
      <c r="AA43" s="16" t="s">
        <v>470</v>
      </c>
      <c r="AB43" s="16">
        <v>2</v>
      </c>
      <c r="AC43" s="16" t="s">
        <v>844</v>
      </c>
      <c r="AD43" s="16" t="s">
        <v>843</v>
      </c>
      <c r="AE43" s="16" t="s">
        <v>843</v>
      </c>
      <c r="AF43" s="16" t="s">
        <v>1056</v>
      </c>
      <c r="AG43" s="16" t="s">
        <v>843</v>
      </c>
      <c r="AH43" s="16" t="s">
        <v>1056</v>
      </c>
      <c r="AI43" s="16" t="s">
        <v>843</v>
      </c>
      <c r="AJ43" s="16" t="s">
        <v>843</v>
      </c>
      <c r="AK43" s="16" t="s">
        <v>843</v>
      </c>
      <c r="AM43" s="16" t="s">
        <v>737</v>
      </c>
      <c r="AN43" s="16" t="s">
        <v>758</v>
      </c>
      <c r="AP43" s="16" t="s">
        <v>769</v>
      </c>
      <c r="AR43" s="16" t="s">
        <v>6910</v>
      </c>
      <c r="BB43" s="16">
        <v>2</v>
      </c>
      <c r="BC43" s="16" t="s">
        <v>7878</v>
      </c>
      <c r="BE43" s="16" t="s">
        <v>5098</v>
      </c>
      <c r="BV43" s="16" t="s">
        <v>4433</v>
      </c>
      <c r="BW43" s="16" t="s">
        <v>844</v>
      </c>
      <c r="BX43" s="16" t="s">
        <v>843</v>
      </c>
      <c r="BY43" s="16" t="s">
        <v>843</v>
      </c>
      <c r="BZ43" s="16" t="s">
        <v>843</v>
      </c>
      <c r="CA43" s="16" t="s">
        <v>843</v>
      </c>
      <c r="CB43" s="16" t="s">
        <v>843</v>
      </c>
      <c r="CC43" s="16" t="s">
        <v>843</v>
      </c>
      <c r="CD43" s="16" t="s">
        <v>843</v>
      </c>
      <c r="CE43" s="16" t="s">
        <v>843</v>
      </c>
      <c r="CF43" s="16" t="s">
        <v>843</v>
      </c>
      <c r="CG43" s="16" t="s">
        <v>843</v>
      </c>
      <c r="CH43" s="16" t="s">
        <v>843</v>
      </c>
      <c r="CI43" s="16" t="s">
        <v>843</v>
      </c>
      <c r="CJ43" s="16" t="s">
        <v>843</v>
      </c>
      <c r="CK43" s="16" t="s">
        <v>843</v>
      </c>
      <c r="CP43" s="16" t="s">
        <v>867</v>
      </c>
      <c r="CQ43" s="16" t="s">
        <v>9028</v>
      </c>
      <c r="CR43" s="16" t="s">
        <v>844</v>
      </c>
      <c r="CS43" s="16" t="s">
        <v>843</v>
      </c>
      <c r="CT43" s="16" t="s">
        <v>844</v>
      </c>
      <c r="CU43" s="16" t="s">
        <v>843</v>
      </c>
      <c r="CV43" s="16" t="s">
        <v>843</v>
      </c>
      <c r="CW43" s="16" t="s">
        <v>843</v>
      </c>
      <c r="CX43" s="16" t="s">
        <v>843</v>
      </c>
      <c r="CY43" s="16" t="s">
        <v>843</v>
      </c>
      <c r="CZ43" s="16" t="s">
        <v>843</v>
      </c>
      <c r="DA43" s="16" t="s">
        <v>5184</v>
      </c>
      <c r="DX43" s="16" t="s">
        <v>867</v>
      </c>
      <c r="DY43" s="16" t="s">
        <v>867</v>
      </c>
      <c r="GC43" s="16" t="s">
        <v>5350</v>
      </c>
      <c r="GF43" s="16" t="s">
        <v>867</v>
      </c>
      <c r="GG43" s="16" t="s">
        <v>867</v>
      </c>
      <c r="GV43" s="16" t="s">
        <v>8929</v>
      </c>
      <c r="GW43" s="16" t="s">
        <v>844</v>
      </c>
      <c r="GX43" s="16" t="s">
        <v>844</v>
      </c>
      <c r="GY43" s="16" t="s">
        <v>843</v>
      </c>
      <c r="GZ43" s="16" t="s">
        <v>843</v>
      </c>
      <c r="HA43" s="16" t="s">
        <v>843</v>
      </c>
      <c r="HB43" s="16" t="s">
        <v>843</v>
      </c>
      <c r="HC43" s="16" t="s">
        <v>843</v>
      </c>
      <c r="HD43" s="16" t="s">
        <v>843</v>
      </c>
      <c r="HE43" s="16" t="s">
        <v>843</v>
      </c>
      <c r="HF43" s="16" t="s">
        <v>843</v>
      </c>
      <c r="HH43" s="16" t="s">
        <v>5456</v>
      </c>
      <c r="HK43" s="16" t="s">
        <v>865</v>
      </c>
      <c r="HM43" s="16" t="s">
        <v>865</v>
      </c>
      <c r="HZ43" s="16" t="s">
        <v>7944</v>
      </c>
      <c r="KE43" s="16" t="s">
        <v>5582</v>
      </c>
      <c r="KG43" s="16" t="s">
        <v>7021</v>
      </c>
      <c r="KH43" s="16" t="s">
        <v>7033</v>
      </c>
      <c r="KI43" s="16" t="s">
        <v>865</v>
      </c>
      <c r="LG43" s="16" t="s">
        <v>867</v>
      </c>
      <c r="LH43" s="16" t="s">
        <v>867</v>
      </c>
      <c r="LI43" s="16" t="s">
        <v>867</v>
      </c>
      <c r="LJ43" s="16" t="s">
        <v>867</v>
      </c>
      <c r="LK43" s="16" t="s">
        <v>867</v>
      </c>
      <c r="LL43" s="16" t="s">
        <v>5660</v>
      </c>
      <c r="LM43" s="16" t="s">
        <v>843</v>
      </c>
      <c r="LN43" s="16" t="s">
        <v>844</v>
      </c>
      <c r="LO43" s="16" t="s">
        <v>843</v>
      </c>
      <c r="LP43" s="16" t="s">
        <v>843</v>
      </c>
      <c r="LQ43" s="16" t="s">
        <v>843</v>
      </c>
      <c r="LR43" s="16" t="s">
        <v>843</v>
      </c>
      <c r="LS43" s="16" t="s">
        <v>843</v>
      </c>
      <c r="LT43" s="16" t="s">
        <v>843</v>
      </c>
      <c r="LU43" s="16" t="s">
        <v>843</v>
      </c>
      <c r="LV43" s="16" t="s">
        <v>843</v>
      </c>
      <c r="LW43" s="16" t="s">
        <v>843</v>
      </c>
      <c r="LX43" s="16" t="s">
        <v>843</v>
      </c>
      <c r="LY43" s="16" t="s">
        <v>843</v>
      </c>
      <c r="LZ43" s="16" t="s">
        <v>843</v>
      </c>
      <c r="MA43" s="16" t="s">
        <v>843</v>
      </c>
      <c r="MC43" s="16" t="s">
        <v>5694</v>
      </c>
      <c r="MD43" s="16" t="s">
        <v>844</v>
      </c>
      <c r="ME43" s="16" t="s">
        <v>843</v>
      </c>
      <c r="MF43" s="16" t="s">
        <v>843</v>
      </c>
      <c r="MG43" s="16" t="s">
        <v>843</v>
      </c>
      <c r="MH43" s="16" t="s">
        <v>843</v>
      </c>
      <c r="MI43" s="16" t="s">
        <v>843</v>
      </c>
      <c r="MJ43" s="16" t="s">
        <v>843</v>
      </c>
      <c r="MK43" s="16" t="s">
        <v>843</v>
      </c>
      <c r="ML43" s="16" t="s">
        <v>843</v>
      </c>
      <c r="MM43" s="16" t="s">
        <v>843</v>
      </c>
      <c r="MN43" s="16" t="s">
        <v>843</v>
      </c>
      <c r="MO43" s="16" t="s">
        <v>843</v>
      </c>
      <c r="MP43" s="16" t="s">
        <v>843</v>
      </c>
      <c r="MQ43" s="16" t="s">
        <v>843</v>
      </c>
      <c r="MR43" s="16" t="s">
        <v>843</v>
      </c>
      <c r="MS43" s="16" t="s">
        <v>843</v>
      </c>
      <c r="MT43" s="16" t="s">
        <v>843</v>
      </c>
      <c r="MU43" s="16" t="s">
        <v>843</v>
      </c>
      <c r="MV43" s="16" t="s">
        <v>843</v>
      </c>
      <c r="PC43" s="16" t="s">
        <v>865</v>
      </c>
      <c r="PD43" s="16" t="s">
        <v>865</v>
      </c>
      <c r="PY43" s="16" t="s">
        <v>865</v>
      </c>
      <c r="QP43" s="16" t="s">
        <v>865</v>
      </c>
      <c r="QR43" s="16" t="s">
        <v>867</v>
      </c>
      <c r="QT43" s="16" t="s">
        <v>867</v>
      </c>
      <c r="QV43" s="16" t="s">
        <v>865</v>
      </c>
      <c r="QX43" s="16" t="s">
        <v>865</v>
      </c>
      <c r="QY43" s="16" t="s">
        <v>867</v>
      </c>
      <c r="RD43" s="16" t="s">
        <v>865</v>
      </c>
      <c r="RF43" s="16" t="s">
        <v>865</v>
      </c>
      <c r="RH43" s="16" t="s">
        <v>865</v>
      </c>
      <c r="RJ43" s="16" t="s">
        <v>7712</v>
      </c>
      <c r="RN43" s="16" t="s">
        <v>7720</v>
      </c>
      <c r="RP43" s="16" t="s">
        <v>867</v>
      </c>
      <c r="RR43" s="16" t="s">
        <v>7720</v>
      </c>
      <c r="RT43" s="16" t="s">
        <v>867</v>
      </c>
      <c r="RV43" s="16" t="s">
        <v>7720</v>
      </c>
      <c r="RX43" s="16" t="s">
        <v>7720</v>
      </c>
      <c r="RZ43" s="16" t="s">
        <v>7720</v>
      </c>
      <c r="SQ43" s="16" t="s">
        <v>865</v>
      </c>
      <c r="SS43" s="16" t="s">
        <v>7308</v>
      </c>
      <c r="ST43" s="16" t="s">
        <v>7764</v>
      </c>
      <c r="TN43" s="16">
        <v>1000</v>
      </c>
      <c r="TO43" s="16">
        <v>0</v>
      </c>
      <c r="TP43" s="16">
        <v>0</v>
      </c>
      <c r="TQ43" s="16">
        <v>2500</v>
      </c>
      <c r="TR43" s="16">
        <v>600</v>
      </c>
      <c r="TS43" s="16">
        <v>320</v>
      </c>
      <c r="TT43" s="16">
        <v>0</v>
      </c>
      <c r="TU43" s="16">
        <v>700</v>
      </c>
      <c r="TV43" s="16">
        <v>3500</v>
      </c>
      <c r="TX43" s="16">
        <v>0</v>
      </c>
      <c r="TZ43" s="16" t="s">
        <v>7361</v>
      </c>
      <c r="UA43" s="16" t="s">
        <v>8715</v>
      </c>
      <c r="UB43" s="16">
        <v>0</v>
      </c>
      <c r="UC43" s="16" t="s">
        <v>843</v>
      </c>
      <c r="UD43" s="16" t="s">
        <v>843</v>
      </c>
      <c r="UE43" s="16" t="s">
        <v>844</v>
      </c>
      <c r="UF43" s="16" t="s">
        <v>844</v>
      </c>
      <c r="UG43" s="16" t="s">
        <v>843</v>
      </c>
      <c r="UH43" s="16" t="s">
        <v>843</v>
      </c>
      <c r="VK43" s="16" t="s">
        <v>8976</v>
      </c>
      <c r="VL43" s="16" t="s">
        <v>843</v>
      </c>
      <c r="VM43" s="16" t="s">
        <v>844</v>
      </c>
      <c r="VN43" s="16" t="s">
        <v>843</v>
      </c>
      <c r="VO43" s="16" t="s">
        <v>843</v>
      </c>
      <c r="VP43" s="16" t="s">
        <v>844</v>
      </c>
      <c r="VQ43" s="16" t="s">
        <v>843</v>
      </c>
      <c r="VR43" s="16" t="s">
        <v>843</v>
      </c>
      <c r="VS43" s="16" t="s">
        <v>843</v>
      </c>
      <c r="VT43" s="16" t="s">
        <v>843</v>
      </c>
      <c r="VV43" s="16">
        <v>6500</v>
      </c>
      <c r="VX43" s="16" t="s">
        <v>6028</v>
      </c>
      <c r="VY43" s="16" t="s">
        <v>844</v>
      </c>
      <c r="VZ43" s="16" t="s">
        <v>843</v>
      </c>
      <c r="WA43" s="16" t="s">
        <v>843</v>
      </c>
      <c r="WB43" s="16" t="s">
        <v>843</v>
      </c>
      <c r="WC43" s="16" t="s">
        <v>843</v>
      </c>
      <c r="WD43" s="16" t="s">
        <v>843</v>
      </c>
      <c r="WE43" s="16" t="s">
        <v>843</v>
      </c>
      <c r="WF43" s="16" t="s">
        <v>843</v>
      </c>
      <c r="WH43" s="16">
        <v>3250</v>
      </c>
      <c r="WO43" s="16" t="s">
        <v>6917</v>
      </c>
      <c r="XD43" s="16" t="s">
        <v>6994</v>
      </c>
      <c r="XE43" s="16" t="s">
        <v>843</v>
      </c>
      <c r="XF43" s="16" t="s">
        <v>843</v>
      </c>
      <c r="XG43" s="16" t="s">
        <v>843</v>
      </c>
      <c r="XH43" s="16" t="s">
        <v>843</v>
      </c>
      <c r="XI43" s="16" t="s">
        <v>843</v>
      </c>
      <c r="XJ43" s="16" t="s">
        <v>843</v>
      </c>
      <c r="XK43" s="16" t="s">
        <v>843</v>
      </c>
      <c r="XL43" s="16" t="s">
        <v>843</v>
      </c>
      <c r="XM43" s="16" t="s">
        <v>844</v>
      </c>
      <c r="XN43" s="16" t="s">
        <v>843</v>
      </c>
      <c r="XO43" s="16" t="s">
        <v>843</v>
      </c>
      <c r="XP43" s="16" t="s">
        <v>843</v>
      </c>
      <c r="XQ43" s="16" t="s">
        <v>843</v>
      </c>
      <c r="YF43" s="16" t="s">
        <v>865</v>
      </c>
      <c r="YN43" s="16" t="s">
        <v>7040</v>
      </c>
      <c r="YP43" s="16" t="s">
        <v>864</v>
      </c>
      <c r="YR43" s="16" t="s">
        <v>9029</v>
      </c>
      <c r="YS43" s="16" t="s">
        <v>9030</v>
      </c>
      <c r="YT43" s="16" t="s">
        <v>8694</v>
      </c>
      <c r="YU43" s="16" t="s">
        <v>9031</v>
      </c>
      <c r="YV43" s="16" t="s">
        <v>8696</v>
      </c>
      <c r="YW43" s="16" t="s">
        <v>844</v>
      </c>
      <c r="YX43" s="16" t="s">
        <v>8696</v>
      </c>
      <c r="YY43" s="16" t="s">
        <v>9032</v>
      </c>
      <c r="ZA43" s="16" t="s">
        <v>843</v>
      </c>
      <c r="ZB43" s="16">
        <v>5703.33</v>
      </c>
      <c r="ZC43" s="16" t="s">
        <v>8804</v>
      </c>
      <c r="ZD43" s="16" t="s">
        <v>843</v>
      </c>
      <c r="ZE43" s="16" t="s">
        <v>9033</v>
      </c>
      <c r="ZF43" s="16" t="s">
        <v>8863</v>
      </c>
      <c r="ZG43" s="16" t="s">
        <v>8741</v>
      </c>
      <c r="ZH43" s="16" t="s">
        <v>8739</v>
      </c>
      <c r="ZI43" s="16" t="s">
        <v>843</v>
      </c>
      <c r="ZJ43" s="16" t="s">
        <v>843</v>
      </c>
      <c r="ZL43" s="16" t="s">
        <v>8724</v>
      </c>
      <c r="ZM43" s="16" t="s">
        <v>843</v>
      </c>
      <c r="ZN43" s="16" t="s">
        <v>8815</v>
      </c>
      <c r="ZO43" s="16" t="s">
        <v>487</v>
      </c>
      <c r="ZP43" s="16" t="s">
        <v>487</v>
      </c>
      <c r="ZQ43" s="16" t="s">
        <v>486</v>
      </c>
      <c r="ZR43" s="16" t="s">
        <v>486</v>
      </c>
      <c r="ZS43" s="16" t="s">
        <v>844</v>
      </c>
      <c r="ZT43" s="16" t="s">
        <v>8705</v>
      </c>
      <c r="ZU43" s="16" t="s">
        <v>8706</v>
      </c>
      <c r="ZV43" s="16" t="s">
        <v>487</v>
      </c>
      <c r="ZW43" s="16" t="s">
        <v>843</v>
      </c>
      <c r="ZX43" s="16" t="s">
        <v>844</v>
      </c>
      <c r="ZY43" s="16" t="s">
        <v>1056</v>
      </c>
      <c r="ZZ43" s="16" t="s">
        <v>843</v>
      </c>
      <c r="AAA43" s="16" t="s">
        <v>844</v>
      </c>
      <c r="AAB43" s="16" t="s">
        <v>844</v>
      </c>
      <c r="AAC43" s="16">
        <v>0</v>
      </c>
      <c r="AAD43" s="16" t="s">
        <v>1056</v>
      </c>
      <c r="AAE43" s="16" t="s">
        <v>843</v>
      </c>
      <c r="AAF43" s="16" t="s">
        <v>843</v>
      </c>
      <c r="AAG43" s="16" t="s">
        <v>843</v>
      </c>
      <c r="AAH43" s="16" t="s">
        <v>843</v>
      </c>
      <c r="AAI43" s="16" t="s">
        <v>843</v>
      </c>
      <c r="AAJ43" s="16" t="s">
        <v>615</v>
      </c>
      <c r="AAK43" s="16" t="s">
        <v>639</v>
      </c>
      <c r="AAL43" s="16" t="s">
        <v>905</v>
      </c>
      <c r="AAM43" s="16" t="s">
        <v>660</v>
      </c>
      <c r="AAN43" s="16" t="s">
        <v>8707</v>
      </c>
      <c r="AAO43" s="16" t="s">
        <v>1019</v>
      </c>
      <c r="AAP43" s="16" t="s">
        <v>8708</v>
      </c>
      <c r="AAQ43" s="16" t="s">
        <v>9034</v>
      </c>
      <c r="AAS43" s="16">
        <v>6301.64</v>
      </c>
      <c r="AAT43" s="16" t="s">
        <v>782</v>
      </c>
      <c r="AAU43" s="16" t="s">
        <v>782</v>
      </c>
      <c r="AAV43" s="16" t="s">
        <v>782</v>
      </c>
      <c r="AAW43" s="16" t="s">
        <v>1068</v>
      </c>
      <c r="AAX43" s="16" t="s">
        <v>844</v>
      </c>
      <c r="AAY43" s="16" t="s">
        <v>8727</v>
      </c>
      <c r="AAZ43" s="16" t="s">
        <v>782</v>
      </c>
      <c r="ABA43" s="16" t="s">
        <v>783</v>
      </c>
      <c r="ABB43" s="16" t="s">
        <v>782</v>
      </c>
      <c r="ABC43" s="16" t="s">
        <v>783</v>
      </c>
      <c r="ABD43" s="16" t="s">
        <v>783</v>
      </c>
      <c r="ABE43" s="16" t="s">
        <v>783</v>
      </c>
      <c r="ABF43" s="16" t="s">
        <v>782</v>
      </c>
      <c r="ABG43" s="16" t="s">
        <v>783</v>
      </c>
      <c r="ABH43" s="16" t="s">
        <v>782</v>
      </c>
      <c r="ABI43" s="16" t="s">
        <v>783</v>
      </c>
      <c r="ABJ43" s="16" t="s">
        <v>783</v>
      </c>
      <c r="ABK43" s="16" t="s">
        <v>783</v>
      </c>
      <c r="ABL43" s="16" t="s">
        <v>8743</v>
      </c>
      <c r="ABM43" s="16" t="s">
        <v>843</v>
      </c>
      <c r="ABN43" s="16" t="s">
        <v>1033</v>
      </c>
      <c r="ABP43" s="16" t="s">
        <v>972</v>
      </c>
      <c r="ABQ43" s="16" t="s">
        <v>4321</v>
      </c>
      <c r="ABR43" s="16" t="s">
        <v>470</v>
      </c>
      <c r="ABS43" s="16" t="s">
        <v>451</v>
      </c>
      <c r="ABT43" s="16" t="s">
        <v>1056</v>
      </c>
      <c r="ABU43" s="16" t="s">
        <v>1056</v>
      </c>
      <c r="ABV43" s="16" t="s">
        <v>487</v>
      </c>
      <c r="ABW43" s="16" t="s">
        <v>486</v>
      </c>
      <c r="ABX43" s="16" t="s">
        <v>892</v>
      </c>
      <c r="ABY43" s="16" t="s">
        <v>486</v>
      </c>
      <c r="ABZ43" s="16" t="s">
        <v>487</v>
      </c>
      <c r="ACA43" s="16" t="s">
        <v>758</v>
      </c>
      <c r="ACB43" s="16" t="s">
        <v>769</v>
      </c>
      <c r="ACC43" s="16" t="s">
        <v>737</v>
      </c>
      <c r="ACD43" s="16" t="s">
        <v>487</v>
      </c>
      <c r="ACE43" s="16" t="s">
        <v>486</v>
      </c>
      <c r="ACG43" s="16" t="s">
        <v>1013</v>
      </c>
      <c r="ACH43" s="16" t="s">
        <v>1009</v>
      </c>
      <c r="ACI43" s="16" t="s">
        <v>462</v>
      </c>
      <c r="ACJ43" s="16">
        <v>1.1910000000000001</v>
      </c>
      <c r="ACK43" s="16" t="s">
        <v>478</v>
      </c>
      <c r="ACL43" s="16" t="s">
        <v>740</v>
      </c>
      <c r="ACM43" s="16" t="s">
        <v>1189</v>
      </c>
      <c r="ACN43" s="16" t="s">
        <v>1169</v>
      </c>
      <c r="ACO43" s="16" t="s">
        <v>1856</v>
      </c>
      <c r="ACP43" s="16">
        <v>3250</v>
      </c>
      <c r="ACQ43" s="16" t="s">
        <v>1202</v>
      </c>
      <c r="ACR43" s="16" t="s">
        <v>1644</v>
      </c>
      <c r="ACS43" s="16" t="s">
        <v>669</v>
      </c>
      <c r="ACT43" s="16" t="s">
        <v>1521</v>
      </c>
      <c r="ACU43" s="16" t="s">
        <v>833</v>
      </c>
      <c r="ACV43" s="16" t="s">
        <v>8711</v>
      </c>
      <c r="ACW43" s="16" t="s">
        <v>451</v>
      </c>
      <c r="ACX43" s="16" t="s">
        <v>1915</v>
      </c>
      <c r="ACY43" s="16" t="s">
        <v>1947</v>
      </c>
      <c r="ACZ43" s="16">
        <v>1</v>
      </c>
      <c r="ADA43" s="16">
        <v>1</v>
      </c>
      <c r="ADB43" s="16">
        <v>1</v>
      </c>
      <c r="ADC43" s="16">
        <v>1</v>
      </c>
      <c r="ADD43" s="16">
        <v>1</v>
      </c>
      <c r="ADE43" s="16" t="s">
        <v>8712</v>
      </c>
      <c r="ADF43" s="16">
        <v>0</v>
      </c>
      <c r="ADG43" s="16" t="s">
        <v>486</v>
      </c>
      <c r="ADH43" s="16">
        <v>2</v>
      </c>
      <c r="ADI43" s="16" t="s">
        <v>486</v>
      </c>
      <c r="ADJ43" s="16" t="s">
        <v>13198</v>
      </c>
      <c r="ADK43" s="16" t="s">
        <v>13194</v>
      </c>
      <c r="ADL43" s="16" t="s">
        <v>13194</v>
      </c>
      <c r="ADM43" s="16" t="s">
        <v>1757</v>
      </c>
      <c r="ADN43" s="16" t="s">
        <v>1764</v>
      </c>
      <c r="ADO43" s="16" t="s">
        <v>1766</v>
      </c>
      <c r="ADP43" s="16" t="s">
        <v>1751</v>
      </c>
      <c r="ADQ43" s="16" t="s">
        <v>1750</v>
      </c>
      <c r="ADS43" s="16" t="s">
        <v>13194</v>
      </c>
      <c r="ADU43" s="16" t="s">
        <v>8713</v>
      </c>
      <c r="ADW43" s="16" t="s">
        <v>8729</v>
      </c>
      <c r="ADY43" s="16" t="s">
        <v>1062</v>
      </c>
      <c r="ADZ43" s="16">
        <v>5703.3333333333303</v>
      </c>
      <c r="AEC43" s="16" t="s">
        <v>1062</v>
      </c>
      <c r="AED43" s="16">
        <v>3150.82</v>
      </c>
      <c r="AEE43" s="16" t="s">
        <v>952</v>
      </c>
      <c r="AEF43" s="16">
        <v>9750</v>
      </c>
      <c r="AEI43" s="16">
        <v>500</v>
      </c>
      <c r="AEL43" s="16">
        <v>1250</v>
      </c>
      <c r="AEM43" s="16">
        <v>1750</v>
      </c>
      <c r="AEN43" s="16">
        <v>300</v>
      </c>
      <c r="AEO43" s="16">
        <v>160</v>
      </c>
      <c r="AEP43" s="16">
        <v>350</v>
      </c>
    </row>
    <row r="44" spans="1:823" x14ac:dyDescent="0.25">
      <c r="A44" s="30">
        <v>45806</v>
      </c>
      <c r="B44" s="16" t="s">
        <v>9035</v>
      </c>
      <c r="C44" s="16" t="s">
        <v>867</v>
      </c>
      <c r="D44" s="16" t="s">
        <v>867</v>
      </c>
      <c r="E44" s="16">
        <v>45</v>
      </c>
      <c r="F44" s="16" t="s">
        <v>8153</v>
      </c>
      <c r="G44" s="16" t="s">
        <v>4113</v>
      </c>
      <c r="I44" s="16" t="s">
        <v>4174</v>
      </c>
      <c r="Z44" s="16" t="s">
        <v>993</v>
      </c>
      <c r="AA44" s="16" t="s">
        <v>474</v>
      </c>
      <c r="AB44" s="16">
        <v>4</v>
      </c>
      <c r="AC44" s="16" t="s">
        <v>844</v>
      </c>
      <c r="AD44" s="16" t="s">
        <v>843</v>
      </c>
      <c r="AE44" s="16" t="s">
        <v>1056</v>
      </c>
      <c r="AF44" s="16" t="s">
        <v>844</v>
      </c>
      <c r="AG44" s="16" t="s">
        <v>844</v>
      </c>
      <c r="AH44" s="16" t="s">
        <v>844</v>
      </c>
      <c r="AI44" s="16" t="s">
        <v>8732</v>
      </c>
      <c r="AJ44" s="16" t="s">
        <v>843</v>
      </c>
      <c r="AK44" s="16" t="s">
        <v>844</v>
      </c>
      <c r="AM44" s="16" t="s">
        <v>737</v>
      </c>
      <c r="AN44" s="16" t="s">
        <v>759</v>
      </c>
      <c r="AP44" s="16" t="s">
        <v>768</v>
      </c>
      <c r="AR44" s="16" t="s">
        <v>6907</v>
      </c>
      <c r="BB44" s="16">
        <v>3</v>
      </c>
      <c r="BC44" s="16" t="s">
        <v>7875</v>
      </c>
      <c r="BE44" s="16" t="s">
        <v>5098</v>
      </c>
      <c r="BV44" s="16" t="s">
        <v>4433</v>
      </c>
      <c r="BW44" s="16" t="s">
        <v>844</v>
      </c>
      <c r="BX44" s="16" t="s">
        <v>843</v>
      </c>
      <c r="BY44" s="16" t="s">
        <v>843</v>
      </c>
      <c r="BZ44" s="16" t="s">
        <v>843</v>
      </c>
      <c r="CA44" s="16" t="s">
        <v>843</v>
      </c>
      <c r="CB44" s="16" t="s">
        <v>843</v>
      </c>
      <c r="CC44" s="16" t="s">
        <v>843</v>
      </c>
      <c r="CD44" s="16" t="s">
        <v>843</v>
      </c>
      <c r="CE44" s="16" t="s">
        <v>843</v>
      </c>
      <c r="CF44" s="16" t="s">
        <v>843</v>
      </c>
      <c r="CG44" s="16" t="s">
        <v>843</v>
      </c>
      <c r="CH44" s="16" t="s">
        <v>843</v>
      </c>
      <c r="CI44" s="16" t="s">
        <v>843</v>
      </c>
      <c r="CJ44" s="16" t="s">
        <v>843</v>
      </c>
      <c r="CK44" s="16" t="s">
        <v>843</v>
      </c>
      <c r="CP44" s="16" t="s">
        <v>865</v>
      </c>
      <c r="DX44" s="16" t="s">
        <v>7842</v>
      </c>
      <c r="DY44" s="16" t="s">
        <v>867</v>
      </c>
      <c r="GC44" s="16" t="s">
        <v>5339</v>
      </c>
      <c r="GF44" s="16" t="s">
        <v>867</v>
      </c>
      <c r="GG44" s="16" t="s">
        <v>867</v>
      </c>
      <c r="GV44" s="16" t="s">
        <v>9036</v>
      </c>
      <c r="GW44" s="16" t="s">
        <v>843</v>
      </c>
      <c r="GX44" s="16" t="s">
        <v>844</v>
      </c>
      <c r="GY44" s="16" t="s">
        <v>844</v>
      </c>
      <c r="GZ44" s="16" t="s">
        <v>844</v>
      </c>
      <c r="HA44" s="16" t="s">
        <v>843</v>
      </c>
      <c r="HB44" s="16" t="s">
        <v>843</v>
      </c>
      <c r="HC44" s="16" t="s">
        <v>843</v>
      </c>
      <c r="HD44" s="16" t="s">
        <v>843</v>
      </c>
      <c r="HE44" s="16" t="s">
        <v>843</v>
      </c>
      <c r="HF44" s="16" t="s">
        <v>843</v>
      </c>
      <c r="HH44" s="16" t="s">
        <v>5456</v>
      </c>
      <c r="HK44" s="16" t="s">
        <v>865</v>
      </c>
      <c r="HM44" s="16" t="s">
        <v>865</v>
      </c>
      <c r="HZ44" s="16" t="s">
        <v>7944</v>
      </c>
      <c r="KE44" s="16" t="s">
        <v>5582</v>
      </c>
      <c r="KG44" s="16" t="s">
        <v>7021</v>
      </c>
      <c r="KH44" s="16" t="s">
        <v>7033</v>
      </c>
      <c r="KI44" s="16" t="s">
        <v>865</v>
      </c>
      <c r="LG44" s="16" t="s">
        <v>867</v>
      </c>
      <c r="LH44" s="16" t="s">
        <v>867</v>
      </c>
      <c r="LI44" s="16" t="s">
        <v>867</v>
      </c>
      <c r="LJ44" s="16" t="s">
        <v>867</v>
      </c>
      <c r="LK44" s="16" t="s">
        <v>867</v>
      </c>
      <c r="LL44" s="16" t="s">
        <v>5657</v>
      </c>
      <c r="LM44" s="16" t="s">
        <v>844</v>
      </c>
      <c r="LN44" s="16" t="s">
        <v>843</v>
      </c>
      <c r="LO44" s="16" t="s">
        <v>843</v>
      </c>
      <c r="LP44" s="16" t="s">
        <v>843</v>
      </c>
      <c r="LQ44" s="16" t="s">
        <v>843</v>
      </c>
      <c r="LR44" s="16" t="s">
        <v>843</v>
      </c>
      <c r="LS44" s="16" t="s">
        <v>843</v>
      </c>
      <c r="LT44" s="16" t="s">
        <v>843</v>
      </c>
      <c r="LU44" s="16" t="s">
        <v>843</v>
      </c>
      <c r="LV44" s="16" t="s">
        <v>843</v>
      </c>
      <c r="LW44" s="16" t="s">
        <v>843</v>
      </c>
      <c r="LX44" s="16" t="s">
        <v>843</v>
      </c>
      <c r="LY44" s="16" t="s">
        <v>843</v>
      </c>
      <c r="LZ44" s="16" t="s">
        <v>843</v>
      </c>
      <c r="MA44" s="16" t="s">
        <v>843</v>
      </c>
      <c r="MC44" s="16" t="s">
        <v>5694</v>
      </c>
      <c r="MD44" s="16" t="s">
        <v>844</v>
      </c>
      <c r="ME44" s="16" t="s">
        <v>843</v>
      </c>
      <c r="MF44" s="16" t="s">
        <v>843</v>
      </c>
      <c r="MG44" s="16" t="s">
        <v>843</v>
      </c>
      <c r="MH44" s="16" t="s">
        <v>843</v>
      </c>
      <c r="MI44" s="16" t="s">
        <v>843</v>
      </c>
      <c r="MJ44" s="16" t="s">
        <v>843</v>
      </c>
      <c r="MK44" s="16" t="s">
        <v>843</v>
      </c>
      <c r="ML44" s="16" t="s">
        <v>843</v>
      </c>
      <c r="MM44" s="16" t="s">
        <v>843</v>
      </c>
      <c r="MN44" s="16" t="s">
        <v>843</v>
      </c>
      <c r="MO44" s="16" t="s">
        <v>843</v>
      </c>
      <c r="MP44" s="16" t="s">
        <v>843</v>
      </c>
      <c r="MQ44" s="16" t="s">
        <v>843</v>
      </c>
      <c r="MR44" s="16" t="s">
        <v>843</v>
      </c>
      <c r="MS44" s="16" t="s">
        <v>843</v>
      </c>
      <c r="MT44" s="16" t="s">
        <v>843</v>
      </c>
      <c r="MU44" s="16" t="s">
        <v>843</v>
      </c>
      <c r="MV44" s="16" t="s">
        <v>843</v>
      </c>
      <c r="MX44" s="16" t="s">
        <v>5694</v>
      </c>
      <c r="MY44" s="16" t="s">
        <v>844</v>
      </c>
      <c r="MZ44" s="16" t="s">
        <v>843</v>
      </c>
      <c r="NA44" s="16" t="s">
        <v>843</v>
      </c>
      <c r="NB44" s="16" t="s">
        <v>843</v>
      </c>
      <c r="NC44" s="16" t="s">
        <v>843</v>
      </c>
      <c r="ND44" s="16" t="s">
        <v>843</v>
      </c>
      <c r="NE44" s="16" t="s">
        <v>843</v>
      </c>
      <c r="NF44" s="16" t="s">
        <v>843</v>
      </c>
      <c r="NG44" s="16" t="s">
        <v>843</v>
      </c>
      <c r="NH44" s="16" t="s">
        <v>843</v>
      </c>
      <c r="NI44" s="16" t="s">
        <v>843</v>
      </c>
      <c r="NJ44" s="16" t="s">
        <v>843</v>
      </c>
      <c r="NK44" s="16" t="s">
        <v>843</v>
      </c>
      <c r="NL44" s="16" t="s">
        <v>843</v>
      </c>
      <c r="NM44" s="16" t="s">
        <v>843</v>
      </c>
      <c r="NN44" s="16" t="s">
        <v>843</v>
      </c>
      <c r="NO44" s="16" t="s">
        <v>843</v>
      </c>
      <c r="NP44" s="16" t="s">
        <v>843</v>
      </c>
      <c r="NQ44" s="16" t="s">
        <v>843</v>
      </c>
      <c r="NS44" s="16" t="s">
        <v>5694</v>
      </c>
      <c r="NT44" s="16" t="s">
        <v>844</v>
      </c>
      <c r="NU44" s="16" t="s">
        <v>843</v>
      </c>
      <c r="NV44" s="16" t="s">
        <v>843</v>
      </c>
      <c r="NW44" s="16" t="s">
        <v>843</v>
      </c>
      <c r="NX44" s="16" t="s">
        <v>843</v>
      </c>
      <c r="NY44" s="16" t="s">
        <v>843</v>
      </c>
      <c r="NZ44" s="16" t="s">
        <v>843</v>
      </c>
      <c r="OA44" s="16" t="s">
        <v>843</v>
      </c>
      <c r="OB44" s="16" t="s">
        <v>843</v>
      </c>
      <c r="OC44" s="16" t="s">
        <v>843</v>
      </c>
      <c r="OD44" s="16" t="s">
        <v>843</v>
      </c>
      <c r="OE44" s="16" t="s">
        <v>843</v>
      </c>
      <c r="OF44" s="16" t="s">
        <v>843</v>
      </c>
      <c r="OG44" s="16" t="s">
        <v>843</v>
      </c>
      <c r="OH44" s="16" t="s">
        <v>843</v>
      </c>
      <c r="OI44" s="16" t="s">
        <v>843</v>
      </c>
      <c r="PC44" s="16" t="s">
        <v>865</v>
      </c>
      <c r="PD44" s="16" t="s">
        <v>865</v>
      </c>
      <c r="PY44" s="16" t="s">
        <v>865</v>
      </c>
      <c r="QP44" s="16" t="s">
        <v>865</v>
      </c>
      <c r="QR44" s="16" t="s">
        <v>867</v>
      </c>
      <c r="QT44" s="16" t="s">
        <v>867</v>
      </c>
      <c r="QV44" s="16" t="s">
        <v>865</v>
      </c>
      <c r="QX44" s="16" t="s">
        <v>867</v>
      </c>
      <c r="QY44" s="16" t="s">
        <v>867</v>
      </c>
      <c r="RD44" s="16" t="s">
        <v>7712</v>
      </c>
      <c r="RF44" s="16" t="s">
        <v>7712</v>
      </c>
      <c r="RH44" s="16" t="s">
        <v>865</v>
      </c>
      <c r="RJ44" s="16" t="s">
        <v>865</v>
      </c>
      <c r="RN44" s="16" t="s">
        <v>867</v>
      </c>
      <c r="RP44" s="16" t="s">
        <v>867</v>
      </c>
      <c r="RR44" s="16" t="s">
        <v>867</v>
      </c>
      <c r="RT44" s="16" t="s">
        <v>867</v>
      </c>
      <c r="RV44" s="16" t="s">
        <v>7724</v>
      </c>
      <c r="RX44" s="16" t="s">
        <v>867</v>
      </c>
      <c r="RZ44" s="16" t="s">
        <v>7724</v>
      </c>
      <c r="SQ44" s="16" t="s">
        <v>867</v>
      </c>
      <c r="SS44" s="16" t="s">
        <v>7296</v>
      </c>
      <c r="ST44" s="16" t="s">
        <v>7764</v>
      </c>
      <c r="TN44" s="16">
        <v>2000</v>
      </c>
      <c r="TO44" s="16">
        <v>8000</v>
      </c>
      <c r="TP44" s="16">
        <v>1600</v>
      </c>
      <c r="TQ44" s="16">
        <v>200</v>
      </c>
      <c r="TS44" s="16">
        <v>450</v>
      </c>
      <c r="TU44" s="16">
        <v>750</v>
      </c>
      <c r="TV44" s="16">
        <v>3000</v>
      </c>
      <c r="TW44" s="16">
        <v>16000</v>
      </c>
      <c r="TZ44" s="16" t="s">
        <v>7364</v>
      </c>
      <c r="UA44" s="16" t="s">
        <v>5941</v>
      </c>
      <c r="UB44" s="16">
        <v>0</v>
      </c>
      <c r="UC44" s="16" t="s">
        <v>844</v>
      </c>
      <c r="UD44" s="16" t="s">
        <v>843</v>
      </c>
      <c r="UE44" s="16" t="s">
        <v>843</v>
      </c>
      <c r="UF44" s="16" t="s">
        <v>843</v>
      </c>
      <c r="UG44" s="16" t="s">
        <v>843</v>
      </c>
      <c r="UH44" s="16" t="s">
        <v>843</v>
      </c>
      <c r="UL44" s="16">
        <v>3000</v>
      </c>
      <c r="WO44" s="16" t="s">
        <v>6926</v>
      </c>
      <c r="YN44" s="16" t="s">
        <v>864</v>
      </c>
      <c r="YP44" s="16" t="s">
        <v>7984</v>
      </c>
      <c r="YR44" s="16" t="s">
        <v>9037</v>
      </c>
      <c r="YS44" s="16" t="s">
        <v>9038</v>
      </c>
      <c r="YT44" s="16" t="s">
        <v>8694</v>
      </c>
      <c r="YU44" s="16" t="s">
        <v>9039</v>
      </c>
      <c r="YV44" s="16" t="s">
        <v>8696</v>
      </c>
      <c r="YW44" s="16" t="s">
        <v>844</v>
      </c>
      <c r="YX44" s="16" t="s">
        <v>8696</v>
      </c>
      <c r="YY44" s="16" t="s">
        <v>8789</v>
      </c>
      <c r="YZ44" s="16" t="s">
        <v>9040</v>
      </c>
      <c r="ZB44" s="16">
        <v>16166.67</v>
      </c>
      <c r="ZC44" s="16" t="s">
        <v>8724</v>
      </c>
      <c r="ZD44" s="16" t="s">
        <v>8934</v>
      </c>
      <c r="ZE44" s="16" t="s">
        <v>9041</v>
      </c>
      <c r="ZF44" s="16" t="s">
        <v>8699</v>
      </c>
      <c r="ZH44" s="16" t="s">
        <v>8752</v>
      </c>
      <c r="ZI44" s="16" t="s">
        <v>8722</v>
      </c>
      <c r="ZK44" s="16" t="s">
        <v>9042</v>
      </c>
      <c r="ZL44" s="16" t="s">
        <v>8723</v>
      </c>
      <c r="ZN44" s="16" t="s">
        <v>8755</v>
      </c>
      <c r="ZO44" s="16" t="s">
        <v>487</v>
      </c>
      <c r="ZP44" s="16" t="s">
        <v>487</v>
      </c>
      <c r="ZQ44" s="16" t="s">
        <v>487</v>
      </c>
      <c r="ZR44" s="16" t="s">
        <v>486</v>
      </c>
      <c r="ZS44" s="16" t="s">
        <v>8839</v>
      </c>
      <c r="ZT44" s="16" t="s">
        <v>8705</v>
      </c>
      <c r="ZU44" s="16" t="s">
        <v>8706</v>
      </c>
      <c r="ZV44" s="16" t="s">
        <v>487</v>
      </c>
      <c r="ZW44" s="16" t="s">
        <v>1056</v>
      </c>
      <c r="ZX44" s="16" t="s">
        <v>1056</v>
      </c>
      <c r="ZY44" s="16" t="s">
        <v>844</v>
      </c>
      <c r="ZZ44" s="16" t="s">
        <v>8732</v>
      </c>
      <c r="AAA44" s="16" t="s">
        <v>843</v>
      </c>
      <c r="AAB44" s="16" t="s">
        <v>843</v>
      </c>
      <c r="AAC44" s="16">
        <v>1</v>
      </c>
      <c r="AAD44" s="16" t="s">
        <v>844</v>
      </c>
      <c r="AAE44" s="16" t="s">
        <v>844</v>
      </c>
      <c r="AAF44" s="16" t="s">
        <v>844</v>
      </c>
      <c r="AAG44" s="16" t="s">
        <v>843</v>
      </c>
      <c r="AAH44" s="16" t="s">
        <v>843</v>
      </c>
      <c r="AAI44" s="16" t="s">
        <v>844</v>
      </c>
      <c r="AAJ44" s="16" t="s">
        <v>624</v>
      </c>
      <c r="AAK44" s="16" t="s">
        <v>649</v>
      </c>
      <c r="AAL44" s="16" t="s">
        <v>904</v>
      </c>
      <c r="AAM44" s="16" t="s">
        <v>663</v>
      </c>
      <c r="AAN44" s="16" t="s">
        <v>8707</v>
      </c>
      <c r="AAO44" s="16" t="s">
        <v>1018</v>
      </c>
      <c r="AAP44" s="16" t="s">
        <v>8708</v>
      </c>
      <c r="AAS44" s="16">
        <v>3000</v>
      </c>
      <c r="AAT44" s="16" t="s">
        <v>1068</v>
      </c>
      <c r="AAU44" s="16" t="s">
        <v>1068</v>
      </c>
      <c r="AAV44" s="16" t="s">
        <v>782</v>
      </c>
      <c r="AAW44" s="16" t="s">
        <v>782</v>
      </c>
      <c r="AAX44" s="16" t="s">
        <v>1056</v>
      </c>
      <c r="AAY44" s="16" t="s">
        <v>8727</v>
      </c>
      <c r="AAZ44" s="16" t="s">
        <v>782</v>
      </c>
      <c r="ABA44" s="16" t="s">
        <v>782</v>
      </c>
      <c r="ABB44" s="16" t="s">
        <v>782</v>
      </c>
      <c r="ABC44" s="16" t="s">
        <v>783</v>
      </c>
      <c r="ABD44" s="16" t="s">
        <v>782</v>
      </c>
      <c r="ABE44" s="16" t="s">
        <v>783</v>
      </c>
      <c r="ABF44" s="16" t="s">
        <v>782</v>
      </c>
      <c r="ABG44" s="16" t="s">
        <v>782</v>
      </c>
      <c r="ABH44" s="16" t="s">
        <v>782</v>
      </c>
      <c r="ABI44" s="16" t="s">
        <v>782</v>
      </c>
      <c r="ABJ44" s="16" t="s">
        <v>782</v>
      </c>
      <c r="ABK44" s="16" t="s">
        <v>782</v>
      </c>
      <c r="ABL44" s="16" t="s">
        <v>8732</v>
      </c>
      <c r="ABM44" s="16" t="s">
        <v>843</v>
      </c>
      <c r="ABN44" s="16" t="s">
        <v>1034</v>
      </c>
      <c r="ABP44" s="16" t="s">
        <v>972</v>
      </c>
      <c r="ABQ44" s="16" t="s">
        <v>4324</v>
      </c>
      <c r="ABR44" s="16" t="s">
        <v>474</v>
      </c>
      <c r="ABS44" s="16" t="s">
        <v>451</v>
      </c>
      <c r="ABT44" s="16" t="s">
        <v>8746</v>
      </c>
      <c r="ABU44" s="16" t="s">
        <v>1056</v>
      </c>
      <c r="ABV44" s="16" t="s">
        <v>487</v>
      </c>
      <c r="ABW44" s="16" t="s">
        <v>487</v>
      </c>
      <c r="ABX44" s="16" t="s">
        <v>894</v>
      </c>
      <c r="ABY44" s="16" t="s">
        <v>486</v>
      </c>
      <c r="ABZ44" s="16" t="s">
        <v>486</v>
      </c>
      <c r="ACA44" s="16" t="s">
        <v>759</v>
      </c>
      <c r="ACB44" s="16" t="s">
        <v>768</v>
      </c>
      <c r="ACC44" s="16" t="s">
        <v>737</v>
      </c>
      <c r="ACD44" s="16" t="s">
        <v>486</v>
      </c>
      <c r="ACE44" s="16" t="s">
        <v>487</v>
      </c>
      <c r="ACG44" s="16" t="s">
        <v>1013</v>
      </c>
      <c r="ACH44" s="16" t="s">
        <v>1009</v>
      </c>
      <c r="ACI44" s="16" t="s">
        <v>462</v>
      </c>
      <c r="ACJ44" s="16">
        <v>1.1910000000000001</v>
      </c>
      <c r="ACK44" s="16" t="s">
        <v>478</v>
      </c>
      <c r="ACL44" s="16" t="s">
        <v>738</v>
      </c>
      <c r="ACM44" s="16" t="s">
        <v>1192</v>
      </c>
      <c r="ACN44" s="16" t="s">
        <v>1169</v>
      </c>
      <c r="ACO44" s="16" t="s">
        <v>1856</v>
      </c>
      <c r="ACQ44" s="16" t="s">
        <v>1203</v>
      </c>
      <c r="ACR44" s="16" t="s">
        <v>1645</v>
      </c>
      <c r="ACS44" s="16" t="s">
        <v>676</v>
      </c>
      <c r="ACT44" s="16" t="s">
        <v>1522</v>
      </c>
      <c r="ACU44" s="16" t="s">
        <v>831</v>
      </c>
      <c r="ACV44" s="16" t="s">
        <v>8756</v>
      </c>
      <c r="ACW44" s="16" t="s">
        <v>451</v>
      </c>
      <c r="ACX44" s="16" t="s">
        <v>1914</v>
      </c>
      <c r="ACY44" s="16" t="s">
        <v>1947</v>
      </c>
      <c r="ACZ44" s="16">
        <v>1</v>
      </c>
      <c r="ADA44" s="16">
        <v>1</v>
      </c>
      <c r="ADB44" s="16">
        <v>1</v>
      </c>
      <c r="ADC44" s="16">
        <v>1</v>
      </c>
      <c r="ADD44" s="16">
        <v>1</v>
      </c>
      <c r="ADE44" s="16" t="s">
        <v>8712</v>
      </c>
      <c r="ADF44" s="16">
        <v>0</v>
      </c>
      <c r="ADG44" s="16" t="s">
        <v>486</v>
      </c>
      <c r="ADH44" s="16">
        <v>4</v>
      </c>
      <c r="ADI44" s="16" t="s">
        <v>486</v>
      </c>
      <c r="ADJ44" s="16" t="s">
        <v>1743</v>
      </c>
      <c r="ADK44" s="16" t="s">
        <v>1752</v>
      </c>
      <c r="ADL44" s="16" t="s">
        <v>1762</v>
      </c>
      <c r="ADM44" s="16" t="s">
        <v>13195</v>
      </c>
      <c r="ADO44" s="16" t="s">
        <v>1766</v>
      </c>
      <c r="ADP44" s="16" t="s">
        <v>1751</v>
      </c>
      <c r="ADQ44" s="16" t="s">
        <v>1743</v>
      </c>
      <c r="ADR44" s="16" t="s">
        <v>1748</v>
      </c>
      <c r="ADY44" s="16" t="s">
        <v>1060</v>
      </c>
      <c r="AEB44" s="16">
        <v>16166.666666666701</v>
      </c>
      <c r="AEC44" s="16" t="s">
        <v>1058</v>
      </c>
      <c r="AED44" s="16">
        <v>750</v>
      </c>
      <c r="AEE44" s="16" t="s">
        <v>952</v>
      </c>
      <c r="AEI44" s="16">
        <v>500</v>
      </c>
      <c r="AEJ44" s="16">
        <v>2000</v>
      </c>
      <c r="AEK44" s="16">
        <v>400</v>
      </c>
      <c r="AEL44" s="16">
        <v>50</v>
      </c>
      <c r="AEM44" s="16">
        <v>750</v>
      </c>
      <c r="AEO44" s="16">
        <v>112.5</v>
      </c>
      <c r="AEP44" s="16">
        <v>187.5</v>
      </c>
      <c r="AEQ44" s="16">
        <v>4000</v>
      </c>
    </row>
    <row r="45" spans="1:823" x14ac:dyDescent="0.25">
      <c r="A45" s="30">
        <v>45806</v>
      </c>
      <c r="B45" s="16" t="s">
        <v>9043</v>
      </c>
      <c r="C45" s="16" t="s">
        <v>867</v>
      </c>
      <c r="D45" s="16" t="s">
        <v>867</v>
      </c>
      <c r="E45" s="16">
        <v>77</v>
      </c>
      <c r="F45" s="16" t="s">
        <v>8153</v>
      </c>
      <c r="G45" s="16" t="s">
        <v>4113</v>
      </c>
      <c r="I45" s="16" t="s">
        <v>4174</v>
      </c>
      <c r="Z45" s="16" t="s">
        <v>993</v>
      </c>
      <c r="AA45" s="16" t="s">
        <v>470</v>
      </c>
      <c r="AB45" s="16">
        <v>1</v>
      </c>
      <c r="AC45" s="16" t="s">
        <v>843</v>
      </c>
      <c r="AD45" s="16" t="s">
        <v>843</v>
      </c>
      <c r="AE45" s="16" t="s">
        <v>843</v>
      </c>
      <c r="AF45" s="16" t="s">
        <v>844</v>
      </c>
      <c r="AG45" s="16" t="s">
        <v>843</v>
      </c>
      <c r="AH45" s="16" t="s">
        <v>844</v>
      </c>
      <c r="AI45" s="16" t="s">
        <v>843</v>
      </c>
      <c r="AJ45" s="16" t="s">
        <v>843</v>
      </c>
      <c r="AK45" s="16" t="s">
        <v>843</v>
      </c>
      <c r="AM45" s="16" t="s">
        <v>737</v>
      </c>
      <c r="AN45" s="16" t="s">
        <v>759</v>
      </c>
      <c r="AP45" s="16" t="s">
        <v>768</v>
      </c>
      <c r="AR45" s="16" t="s">
        <v>6910</v>
      </c>
      <c r="BB45" s="16">
        <v>2</v>
      </c>
      <c r="BC45" s="16" t="s">
        <v>7875</v>
      </c>
      <c r="BE45" s="16" t="s">
        <v>5098</v>
      </c>
      <c r="BV45" s="16" t="s">
        <v>4433</v>
      </c>
      <c r="BW45" s="16" t="s">
        <v>844</v>
      </c>
      <c r="BX45" s="16" t="s">
        <v>843</v>
      </c>
      <c r="BY45" s="16" t="s">
        <v>843</v>
      </c>
      <c r="BZ45" s="16" t="s">
        <v>843</v>
      </c>
      <c r="CA45" s="16" t="s">
        <v>843</v>
      </c>
      <c r="CB45" s="16" t="s">
        <v>843</v>
      </c>
      <c r="CC45" s="16" t="s">
        <v>843</v>
      </c>
      <c r="CD45" s="16" t="s">
        <v>843</v>
      </c>
      <c r="CE45" s="16" t="s">
        <v>843</v>
      </c>
      <c r="CF45" s="16" t="s">
        <v>843</v>
      </c>
      <c r="CG45" s="16" t="s">
        <v>843</v>
      </c>
      <c r="CH45" s="16" t="s">
        <v>843</v>
      </c>
      <c r="CI45" s="16" t="s">
        <v>843</v>
      </c>
      <c r="CJ45" s="16" t="s">
        <v>843</v>
      </c>
      <c r="CK45" s="16" t="s">
        <v>843</v>
      </c>
      <c r="CP45" s="16" t="s">
        <v>867</v>
      </c>
      <c r="CQ45" s="16" t="s">
        <v>9044</v>
      </c>
      <c r="CR45" s="16" t="s">
        <v>844</v>
      </c>
      <c r="CS45" s="16" t="s">
        <v>844</v>
      </c>
      <c r="CT45" s="16" t="s">
        <v>843</v>
      </c>
      <c r="CU45" s="16" t="s">
        <v>843</v>
      </c>
      <c r="CV45" s="16" t="s">
        <v>843</v>
      </c>
      <c r="CW45" s="16" t="s">
        <v>843</v>
      </c>
      <c r="CX45" s="16" t="s">
        <v>843</v>
      </c>
      <c r="CY45" s="16" t="s">
        <v>843</v>
      </c>
      <c r="CZ45" s="16" t="s">
        <v>843</v>
      </c>
      <c r="DA45" s="16" t="s">
        <v>5184</v>
      </c>
      <c r="DX45" s="16" t="s">
        <v>7885</v>
      </c>
      <c r="DY45" s="16" t="s">
        <v>867</v>
      </c>
      <c r="GC45" s="16" t="s">
        <v>2337</v>
      </c>
      <c r="GD45" s="16" t="s">
        <v>9045</v>
      </c>
      <c r="GF45" s="16" t="s">
        <v>867</v>
      </c>
      <c r="GG45" s="16" t="s">
        <v>867</v>
      </c>
      <c r="GV45" s="16" t="s">
        <v>5443</v>
      </c>
      <c r="GW45" s="16" t="s">
        <v>843</v>
      </c>
      <c r="GX45" s="16" t="s">
        <v>844</v>
      </c>
      <c r="GY45" s="16" t="s">
        <v>843</v>
      </c>
      <c r="GZ45" s="16" t="s">
        <v>843</v>
      </c>
      <c r="HA45" s="16" t="s">
        <v>843</v>
      </c>
      <c r="HB45" s="16" t="s">
        <v>843</v>
      </c>
      <c r="HC45" s="16" t="s">
        <v>843</v>
      </c>
      <c r="HD45" s="16" t="s">
        <v>843</v>
      </c>
      <c r="HE45" s="16" t="s">
        <v>843</v>
      </c>
      <c r="HF45" s="16" t="s">
        <v>843</v>
      </c>
      <c r="HH45" s="16" t="s">
        <v>5456</v>
      </c>
      <c r="HK45" s="16" t="s">
        <v>865</v>
      </c>
      <c r="HM45" s="16" t="s">
        <v>865</v>
      </c>
      <c r="HZ45" s="16" t="s">
        <v>7944</v>
      </c>
      <c r="KE45" s="16" t="s">
        <v>5582</v>
      </c>
      <c r="KG45" s="16" t="s">
        <v>7015</v>
      </c>
      <c r="KH45" s="16" t="s">
        <v>7033</v>
      </c>
      <c r="KI45" s="16" t="s">
        <v>865</v>
      </c>
      <c r="LG45" s="16" t="s">
        <v>865</v>
      </c>
      <c r="LH45" s="16" t="s">
        <v>867</v>
      </c>
      <c r="LI45" s="16" t="s">
        <v>867</v>
      </c>
      <c r="LJ45" s="16" t="s">
        <v>867</v>
      </c>
      <c r="LK45" s="16" t="s">
        <v>867</v>
      </c>
      <c r="LL45" s="16" t="s">
        <v>5663</v>
      </c>
      <c r="LM45" s="16" t="s">
        <v>843</v>
      </c>
      <c r="LN45" s="16" t="s">
        <v>843</v>
      </c>
      <c r="LO45" s="16" t="s">
        <v>844</v>
      </c>
      <c r="LP45" s="16" t="s">
        <v>843</v>
      </c>
      <c r="LQ45" s="16" t="s">
        <v>843</v>
      </c>
      <c r="LR45" s="16" t="s">
        <v>843</v>
      </c>
      <c r="LS45" s="16" t="s">
        <v>843</v>
      </c>
      <c r="LT45" s="16" t="s">
        <v>843</v>
      </c>
      <c r="LU45" s="16" t="s">
        <v>843</v>
      </c>
      <c r="LV45" s="16" t="s">
        <v>843</v>
      </c>
      <c r="LW45" s="16" t="s">
        <v>843</v>
      </c>
      <c r="LX45" s="16" t="s">
        <v>843</v>
      </c>
      <c r="LY45" s="16" t="s">
        <v>843</v>
      </c>
      <c r="LZ45" s="16" t="s">
        <v>843</v>
      </c>
      <c r="MA45" s="16" t="s">
        <v>843</v>
      </c>
      <c r="MC45" s="16" t="s">
        <v>5694</v>
      </c>
      <c r="MD45" s="16" t="s">
        <v>844</v>
      </c>
      <c r="ME45" s="16" t="s">
        <v>843</v>
      </c>
      <c r="MF45" s="16" t="s">
        <v>843</v>
      </c>
      <c r="MG45" s="16" t="s">
        <v>843</v>
      </c>
      <c r="MH45" s="16" t="s">
        <v>843</v>
      </c>
      <c r="MI45" s="16" t="s">
        <v>843</v>
      </c>
      <c r="MJ45" s="16" t="s">
        <v>843</v>
      </c>
      <c r="MK45" s="16" t="s">
        <v>843</v>
      </c>
      <c r="ML45" s="16" t="s">
        <v>843</v>
      </c>
      <c r="MM45" s="16" t="s">
        <v>843</v>
      </c>
      <c r="MN45" s="16" t="s">
        <v>843</v>
      </c>
      <c r="MO45" s="16" t="s">
        <v>843</v>
      </c>
      <c r="MP45" s="16" t="s">
        <v>843</v>
      </c>
      <c r="MQ45" s="16" t="s">
        <v>843</v>
      </c>
      <c r="MR45" s="16" t="s">
        <v>843</v>
      </c>
      <c r="MS45" s="16" t="s">
        <v>843</v>
      </c>
      <c r="MT45" s="16" t="s">
        <v>843</v>
      </c>
      <c r="MU45" s="16" t="s">
        <v>843</v>
      </c>
      <c r="MV45" s="16" t="s">
        <v>843</v>
      </c>
      <c r="PC45" s="16" t="s">
        <v>865</v>
      </c>
      <c r="PD45" s="16" t="s">
        <v>865</v>
      </c>
      <c r="PY45" s="16" t="s">
        <v>865</v>
      </c>
      <c r="QP45" s="16" t="s">
        <v>865</v>
      </c>
      <c r="QR45" s="16" t="s">
        <v>867</v>
      </c>
      <c r="QT45" s="16" t="s">
        <v>865</v>
      </c>
      <c r="QV45" s="16" t="s">
        <v>865</v>
      </c>
      <c r="QX45" s="16" t="s">
        <v>865</v>
      </c>
      <c r="QY45" s="16" t="s">
        <v>867</v>
      </c>
      <c r="RD45" s="16" t="s">
        <v>865</v>
      </c>
      <c r="RF45" s="16" t="s">
        <v>865</v>
      </c>
      <c r="RH45" s="16" t="s">
        <v>865</v>
      </c>
      <c r="RJ45" s="16" t="s">
        <v>865</v>
      </c>
      <c r="RN45" s="16" t="s">
        <v>7724</v>
      </c>
      <c r="RP45" s="16" t="s">
        <v>867</v>
      </c>
      <c r="RR45" s="16" t="s">
        <v>7720</v>
      </c>
      <c r="RT45" s="16" t="s">
        <v>867</v>
      </c>
      <c r="RV45" s="16" t="s">
        <v>867</v>
      </c>
      <c r="RX45" s="16" t="s">
        <v>7724</v>
      </c>
      <c r="RZ45" s="16" t="s">
        <v>7724</v>
      </c>
      <c r="SQ45" s="16" t="s">
        <v>865</v>
      </c>
      <c r="SS45" s="16" t="s">
        <v>7293</v>
      </c>
      <c r="ST45" s="16" t="s">
        <v>7764</v>
      </c>
      <c r="TN45" s="16">
        <v>600</v>
      </c>
      <c r="TO45" s="16">
        <v>3000</v>
      </c>
      <c r="TP45" s="16">
        <v>800</v>
      </c>
      <c r="TQ45" s="16">
        <v>300</v>
      </c>
      <c r="TR45" s="16">
        <v>100</v>
      </c>
      <c r="TS45" s="16">
        <v>80</v>
      </c>
      <c r="TT45" s="16">
        <v>0</v>
      </c>
      <c r="TU45" s="16">
        <v>70</v>
      </c>
      <c r="TV45" s="16">
        <v>0</v>
      </c>
      <c r="TW45" s="16">
        <v>0</v>
      </c>
      <c r="TX45" s="16">
        <v>0</v>
      </c>
      <c r="TZ45" s="16" t="s">
        <v>7367</v>
      </c>
      <c r="UA45" s="16" t="s">
        <v>5965</v>
      </c>
      <c r="UB45" s="16">
        <v>0</v>
      </c>
      <c r="UC45" s="16" t="s">
        <v>843</v>
      </c>
      <c r="UD45" s="16" t="s">
        <v>844</v>
      </c>
      <c r="UE45" s="16" t="s">
        <v>843</v>
      </c>
      <c r="UF45" s="16" t="s">
        <v>843</v>
      </c>
      <c r="UG45" s="16" t="s">
        <v>843</v>
      </c>
      <c r="UH45" s="16" t="s">
        <v>843</v>
      </c>
      <c r="US45" s="16" t="s">
        <v>6008</v>
      </c>
      <c r="UT45" s="16" t="s">
        <v>843</v>
      </c>
      <c r="UU45" s="16" t="s">
        <v>843</v>
      </c>
      <c r="UV45" s="16" t="s">
        <v>843</v>
      </c>
      <c r="UW45" s="16" t="s">
        <v>843</v>
      </c>
      <c r="UX45" s="16" t="s">
        <v>843</v>
      </c>
      <c r="UY45" s="16" t="s">
        <v>843</v>
      </c>
      <c r="UZ45" s="16" t="s">
        <v>844</v>
      </c>
      <c r="VA45" s="16" t="s">
        <v>843</v>
      </c>
      <c r="VB45" s="16" t="s">
        <v>843</v>
      </c>
      <c r="VC45" s="16" t="s">
        <v>843</v>
      </c>
      <c r="VD45" s="16" t="s">
        <v>843</v>
      </c>
      <c r="VE45" s="16" t="s">
        <v>843</v>
      </c>
      <c r="VF45" s="16" t="s">
        <v>843</v>
      </c>
      <c r="VG45" s="16" t="s">
        <v>843</v>
      </c>
      <c r="VJ45" s="16">
        <v>2500</v>
      </c>
      <c r="WO45" s="16" t="s">
        <v>6917</v>
      </c>
      <c r="XD45" s="16" t="s">
        <v>6994</v>
      </c>
      <c r="XE45" s="16" t="s">
        <v>843</v>
      </c>
      <c r="XF45" s="16" t="s">
        <v>843</v>
      </c>
      <c r="XG45" s="16" t="s">
        <v>843</v>
      </c>
      <c r="XH45" s="16" t="s">
        <v>843</v>
      </c>
      <c r="XI45" s="16" t="s">
        <v>843</v>
      </c>
      <c r="XJ45" s="16" t="s">
        <v>843</v>
      </c>
      <c r="XK45" s="16" t="s">
        <v>843</v>
      </c>
      <c r="XL45" s="16" t="s">
        <v>843</v>
      </c>
      <c r="XM45" s="16" t="s">
        <v>844</v>
      </c>
      <c r="XN45" s="16" t="s">
        <v>843</v>
      </c>
      <c r="XO45" s="16" t="s">
        <v>843</v>
      </c>
      <c r="XP45" s="16" t="s">
        <v>843</v>
      </c>
      <c r="XQ45" s="16" t="s">
        <v>843</v>
      </c>
      <c r="YF45" s="16" t="s">
        <v>865</v>
      </c>
      <c r="YN45" s="16" t="s">
        <v>7040</v>
      </c>
      <c r="YP45" s="16" t="s">
        <v>7978</v>
      </c>
      <c r="YR45" s="16" t="s">
        <v>9046</v>
      </c>
      <c r="YS45" s="16" t="s">
        <v>9047</v>
      </c>
      <c r="YT45" s="16" t="s">
        <v>8694</v>
      </c>
      <c r="YU45" s="16" t="s">
        <v>9048</v>
      </c>
      <c r="YV45" s="16" t="s">
        <v>8696</v>
      </c>
      <c r="YW45" s="16" t="s">
        <v>844</v>
      </c>
      <c r="YX45" s="16" t="s">
        <v>8696</v>
      </c>
      <c r="YY45" s="16" t="s">
        <v>843</v>
      </c>
      <c r="YZ45" s="16" t="s">
        <v>843</v>
      </c>
      <c r="ZA45" s="16" t="s">
        <v>843</v>
      </c>
      <c r="ZB45" s="16">
        <v>4950</v>
      </c>
      <c r="ZC45" s="16" t="s">
        <v>8724</v>
      </c>
      <c r="ZD45" s="16" t="s">
        <v>9005</v>
      </c>
      <c r="ZE45" s="16" t="s">
        <v>9018</v>
      </c>
      <c r="ZF45" s="16" t="s">
        <v>8739</v>
      </c>
      <c r="ZG45" s="16" t="s">
        <v>8701</v>
      </c>
      <c r="ZH45" s="16" t="s">
        <v>8701</v>
      </c>
      <c r="ZI45" s="16" t="s">
        <v>9042</v>
      </c>
      <c r="ZJ45" s="16" t="s">
        <v>843</v>
      </c>
      <c r="ZK45" s="16" t="s">
        <v>843</v>
      </c>
      <c r="ZL45" s="16" t="s">
        <v>8700</v>
      </c>
      <c r="ZM45" s="16" t="s">
        <v>843</v>
      </c>
      <c r="ZN45" s="16" t="s">
        <v>8815</v>
      </c>
      <c r="ZO45" s="16" t="s">
        <v>487</v>
      </c>
      <c r="ZP45" s="16" t="s">
        <v>487</v>
      </c>
      <c r="ZQ45" s="16" t="s">
        <v>486</v>
      </c>
      <c r="ZR45" s="16" t="s">
        <v>487</v>
      </c>
      <c r="ZS45" s="16" t="s">
        <v>8704</v>
      </c>
      <c r="ZT45" s="16" t="s">
        <v>8705</v>
      </c>
      <c r="ZU45" s="16" t="s">
        <v>8706</v>
      </c>
      <c r="ZV45" s="16" t="s">
        <v>487</v>
      </c>
      <c r="ZW45" s="16" t="s">
        <v>843</v>
      </c>
      <c r="ZX45" s="16" t="s">
        <v>843</v>
      </c>
      <c r="ZY45" s="16" t="s">
        <v>844</v>
      </c>
      <c r="ZZ45" s="16" t="s">
        <v>843</v>
      </c>
      <c r="AAA45" s="16" t="s">
        <v>844</v>
      </c>
      <c r="AAB45" s="16" t="s">
        <v>844</v>
      </c>
      <c r="AAC45" s="16">
        <v>0</v>
      </c>
      <c r="AAD45" s="16" t="s">
        <v>844</v>
      </c>
      <c r="AAE45" s="16" t="s">
        <v>843</v>
      </c>
      <c r="AAF45" s="16" t="s">
        <v>843</v>
      </c>
      <c r="AAG45" s="16" t="s">
        <v>843</v>
      </c>
      <c r="AAH45" s="16" t="s">
        <v>843</v>
      </c>
      <c r="AAI45" s="16" t="s">
        <v>843</v>
      </c>
      <c r="AAJ45" s="16" t="s">
        <v>606</v>
      </c>
      <c r="AAK45" s="16" t="s">
        <v>639</v>
      </c>
      <c r="AAL45" s="16" t="s">
        <v>905</v>
      </c>
      <c r="AAM45" s="16" t="s">
        <v>660</v>
      </c>
      <c r="AAN45" s="16" t="s">
        <v>8707</v>
      </c>
      <c r="AAO45" s="16" t="s">
        <v>1019</v>
      </c>
      <c r="AAP45" s="16" t="s">
        <v>8708</v>
      </c>
      <c r="AAS45" s="16">
        <v>2500</v>
      </c>
      <c r="AAT45" s="16" t="s">
        <v>782</v>
      </c>
      <c r="AAU45" s="16" t="s">
        <v>782</v>
      </c>
      <c r="AAV45" s="16" t="s">
        <v>782</v>
      </c>
      <c r="AAW45" s="16" t="s">
        <v>782</v>
      </c>
      <c r="AAX45" s="16" t="s">
        <v>843</v>
      </c>
      <c r="AAY45" s="16" t="s">
        <v>8710</v>
      </c>
      <c r="AAZ45" s="16" t="s">
        <v>783</v>
      </c>
      <c r="ABA45" s="16" t="s">
        <v>783</v>
      </c>
      <c r="ABB45" s="16" t="s">
        <v>782</v>
      </c>
      <c r="ABC45" s="16" t="s">
        <v>783</v>
      </c>
      <c r="ABD45" s="16" t="s">
        <v>782</v>
      </c>
      <c r="ABE45" s="16" t="s">
        <v>783</v>
      </c>
      <c r="ABF45" s="16" t="s">
        <v>782</v>
      </c>
      <c r="ABG45" s="16" t="s">
        <v>783</v>
      </c>
      <c r="ABH45" s="16" t="s">
        <v>782</v>
      </c>
      <c r="ABI45" s="16" t="s">
        <v>782</v>
      </c>
      <c r="ABJ45" s="16" t="s">
        <v>782</v>
      </c>
      <c r="ABK45" s="16" t="s">
        <v>782</v>
      </c>
      <c r="ABL45" s="16" t="s">
        <v>8759</v>
      </c>
      <c r="ABM45" s="16" t="s">
        <v>843</v>
      </c>
      <c r="ABN45" s="16" t="s">
        <v>1034</v>
      </c>
      <c r="ABP45" s="16" t="s">
        <v>972</v>
      </c>
      <c r="ABQ45" s="16" t="s">
        <v>4324</v>
      </c>
      <c r="ABR45" s="16" t="s">
        <v>470</v>
      </c>
      <c r="ABS45" s="16" t="s">
        <v>457</v>
      </c>
      <c r="ABT45" s="16" t="s">
        <v>844</v>
      </c>
      <c r="ABU45" s="16" t="s">
        <v>844</v>
      </c>
      <c r="ABV45" s="16" t="s">
        <v>487</v>
      </c>
      <c r="ABW45" s="16" t="s">
        <v>486</v>
      </c>
      <c r="ABX45" s="16" t="s">
        <v>892</v>
      </c>
      <c r="ABY45" s="16" t="s">
        <v>486</v>
      </c>
      <c r="ABZ45" s="16" t="s">
        <v>487</v>
      </c>
      <c r="ACA45" s="16" t="s">
        <v>759</v>
      </c>
      <c r="ACB45" s="16" t="s">
        <v>768</v>
      </c>
      <c r="ACC45" s="16" t="s">
        <v>737</v>
      </c>
      <c r="ACD45" s="16" t="s">
        <v>487</v>
      </c>
      <c r="ACE45" s="16" t="s">
        <v>486</v>
      </c>
      <c r="ACG45" s="16" t="s">
        <v>1014</v>
      </c>
      <c r="ACH45" s="16" t="s">
        <v>1009</v>
      </c>
      <c r="ACI45" s="16" t="s">
        <v>462</v>
      </c>
      <c r="ACJ45" s="16">
        <v>1.1910000000000001</v>
      </c>
      <c r="ACK45" s="16" t="s">
        <v>478</v>
      </c>
      <c r="ACL45" s="16" t="s">
        <v>740</v>
      </c>
      <c r="ACM45" s="16" t="s">
        <v>1190</v>
      </c>
      <c r="ACN45" s="16" t="s">
        <v>1169</v>
      </c>
      <c r="ACO45" s="16" t="s">
        <v>1856</v>
      </c>
      <c r="ACQ45" s="16" t="s">
        <v>1201</v>
      </c>
      <c r="ACR45" s="16" t="s">
        <v>1644</v>
      </c>
      <c r="ACS45" s="16" t="s">
        <v>680</v>
      </c>
      <c r="ACT45" s="16" t="s">
        <v>1521</v>
      </c>
      <c r="ACU45" s="16" t="s">
        <v>833</v>
      </c>
      <c r="ACV45" s="16" t="s">
        <v>8711</v>
      </c>
      <c r="ACW45" s="16" t="s">
        <v>878</v>
      </c>
      <c r="ACX45" s="16" t="s">
        <v>1914</v>
      </c>
      <c r="ACY45" s="16" t="s">
        <v>1947</v>
      </c>
      <c r="ACZ45" s="16">
        <v>0</v>
      </c>
      <c r="ADA45" s="16">
        <v>1</v>
      </c>
      <c r="ADB45" s="16">
        <v>1</v>
      </c>
      <c r="ADC45" s="16">
        <v>1</v>
      </c>
      <c r="ADD45" s="16">
        <v>1</v>
      </c>
      <c r="ADE45" s="16" t="s">
        <v>9049</v>
      </c>
      <c r="ADF45" s="16">
        <v>0</v>
      </c>
      <c r="ADG45" s="16" t="s">
        <v>486</v>
      </c>
      <c r="ADH45" s="16">
        <v>1</v>
      </c>
      <c r="ADI45" s="16" t="s">
        <v>486</v>
      </c>
      <c r="ADJ45" s="16" t="s">
        <v>13198</v>
      </c>
      <c r="ADK45" s="16" t="s">
        <v>1743</v>
      </c>
      <c r="ADL45" s="16" t="s">
        <v>1764</v>
      </c>
      <c r="ADM45" s="16" t="s">
        <v>13195</v>
      </c>
      <c r="ADN45" s="16" t="s">
        <v>13196</v>
      </c>
      <c r="ADO45" s="16" t="s">
        <v>13197</v>
      </c>
      <c r="ADP45" s="16" t="s">
        <v>13196</v>
      </c>
      <c r="ADQ45" s="16" t="s">
        <v>13194</v>
      </c>
      <c r="ADR45" s="16" t="s">
        <v>13194</v>
      </c>
      <c r="ADS45" s="16" t="s">
        <v>13194</v>
      </c>
      <c r="ADT45" s="16" t="s">
        <v>1757</v>
      </c>
      <c r="ADY45" s="16" t="s">
        <v>1062</v>
      </c>
      <c r="AEB45" s="16">
        <v>4950</v>
      </c>
      <c r="AEC45" s="16" t="s">
        <v>1058</v>
      </c>
      <c r="AED45" s="16">
        <v>2500</v>
      </c>
      <c r="AEE45" s="16" t="s">
        <v>952</v>
      </c>
      <c r="AEH45" s="16">
        <v>2500</v>
      </c>
      <c r="AEI45" s="16">
        <v>600</v>
      </c>
      <c r="AEJ45" s="16">
        <v>3000</v>
      </c>
      <c r="AEK45" s="16">
        <v>800</v>
      </c>
      <c r="AEL45" s="16">
        <v>300</v>
      </c>
      <c r="AEN45" s="16">
        <v>100</v>
      </c>
      <c r="AEO45" s="16">
        <v>80</v>
      </c>
      <c r="AEP45" s="16">
        <v>70</v>
      </c>
    </row>
    <row r="46" spans="1:823" x14ac:dyDescent="0.25">
      <c r="A46" s="30">
        <v>45806</v>
      </c>
      <c r="B46" s="16" t="s">
        <v>9050</v>
      </c>
      <c r="C46" s="16" t="s">
        <v>867</v>
      </c>
      <c r="D46" s="16" t="s">
        <v>867</v>
      </c>
      <c r="E46" s="16">
        <v>30</v>
      </c>
      <c r="F46" s="16" t="s">
        <v>8153</v>
      </c>
      <c r="G46" s="16" t="s">
        <v>4113</v>
      </c>
      <c r="I46" s="16" t="s">
        <v>4174</v>
      </c>
      <c r="Z46" s="16" t="s">
        <v>997</v>
      </c>
      <c r="AA46" s="16" t="s">
        <v>470</v>
      </c>
      <c r="AB46" s="16">
        <v>4</v>
      </c>
      <c r="AC46" s="16" t="s">
        <v>844</v>
      </c>
      <c r="AD46" s="16" t="s">
        <v>1056</v>
      </c>
      <c r="AE46" s="16" t="s">
        <v>843</v>
      </c>
      <c r="AF46" s="16" t="s">
        <v>1056</v>
      </c>
      <c r="AG46" s="16" t="s">
        <v>843</v>
      </c>
      <c r="AH46" s="16" t="s">
        <v>8746</v>
      </c>
      <c r="AI46" s="16" t="s">
        <v>843</v>
      </c>
      <c r="AJ46" s="16" t="s">
        <v>843</v>
      </c>
      <c r="AK46" s="16" t="s">
        <v>1056</v>
      </c>
      <c r="AM46" s="16" t="s">
        <v>737</v>
      </c>
      <c r="AN46" s="16" t="s">
        <v>759</v>
      </c>
      <c r="AP46" s="16" t="s">
        <v>768</v>
      </c>
      <c r="AR46" s="16" t="s">
        <v>6910</v>
      </c>
      <c r="BB46" s="16">
        <v>3</v>
      </c>
      <c r="BC46" s="16" t="s">
        <v>7875</v>
      </c>
      <c r="BE46" s="16" t="s">
        <v>5098</v>
      </c>
      <c r="BV46" s="16" t="s">
        <v>4433</v>
      </c>
      <c r="BW46" s="16" t="s">
        <v>844</v>
      </c>
      <c r="BX46" s="16" t="s">
        <v>843</v>
      </c>
      <c r="BY46" s="16" t="s">
        <v>843</v>
      </c>
      <c r="BZ46" s="16" t="s">
        <v>843</v>
      </c>
      <c r="CA46" s="16" t="s">
        <v>843</v>
      </c>
      <c r="CB46" s="16" t="s">
        <v>843</v>
      </c>
      <c r="CC46" s="16" t="s">
        <v>843</v>
      </c>
      <c r="CD46" s="16" t="s">
        <v>843</v>
      </c>
      <c r="CE46" s="16" t="s">
        <v>843</v>
      </c>
      <c r="CF46" s="16" t="s">
        <v>843</v>
      </c>
      <c r="CG46" s="16" t="s">
        <v>843</v>
      </c>
      <c r="CH46" s="16" t="s">
        <v>843</v>
      </c>
      <c r="CI46" s="16" t="s">
        <v>843</v>
      </c>
      <c r="CJ46" s="16" t="s">
        <v>843</v>
      </c>
      <c r="CK46" s="16" t="s">
        <v>843</v>
      </c>
      <c r="CP46" s="16" t="s">
        <v>865</v>
      </c>
      <c r="DX46" s="16" t="s">
        <v>867</v>
      </c>
      <c r="DY46" s="16" t="s">
        <v>865</v>
      </c>
      <c r="GC46" s="16" t="s">
        <v>5333</v>
      </c>
      <c r="GF46" s="16" t="s">
        <v>6818</v>
      </c>
      <c r="GG46" s="16" t="s">
        <v>867</v>
      </c>
      <c r="GV46" s="16" t="s">
        <v>5449</v>
      </c>
      <c r="GW46" s="16" t="s">
        <v>843</v>
      </c>
      <c r="GX46" s="16" t="s">
        <v>843</v>
      </c>
      <c r="GY46" s="16" t="s">
        <v>843</v>
      </c>
      <c r="GZ46" s="16" t="s">
        <v>844</v>
      </c>
      <c r="HA46" s="16" t="s">
        <v>843</v>
      </c>
      <c r="HB46" s="16" t="s">
        <v>843</v>
      </c>
      <c r="HC46" s="16" t="s">
        <v>843</v>
      </c>
      <c r="HD46" s="16" t="s">
        <v>843</v>
      </c>
      <c r="HE46" s="16" t="s">
        <v>843</v>
      </c>
      <c r="HF46" s="16" t="s">
        <v>843</v>
      </c>
      <c r="HH46" s="16" t="s">
        <v>5456</v>
      </c>
      <c r="HK46" s="16" t="s">
        <v>865</v>
      </c>
      <c r="HM46" s="16" t="s">
        <v>865</v>
      </c>
      <c r="HZ46" s="16" t="s">
        <v>7944</v>
      </c>
      <c r="KE46" s="16" t="s">
        <v>5585</v>
      </c>
      <c r="KG46" s="16" t="s">
        <v>7018</v>
      </c>
      <c r="KH46" s="16" t="s">
        <v>7033</v>
      </c>
      <c r="KI46" s="16" t="s">
        <v>865</v>
      </c>
      <c r="LG46" s="16" t="s">
        <v>867</v>
      </c>
      <c r="LH46" s="16" t="s">
        <v>865</v>
      </c>
      <c r="LI46" s="16" t="s">
        <v>867</v>
      </c>
      <c r="LJ46" s="16" t="s">
        <v>865</v>
      </c>
      <c r="LK46" s="16" t="s">
        <v>865</v>
      </c>
      <c r="LL46" s="16" t="s">
        <v>5666</v>
      </c>
      <c r="LM46" s="16" t="s">
        <v>843</v>
      </c>
      <c r="LN46" s="16" t="s">
        <v>843</v>
      </c>
      <c r="LO46" s="16" t="s">
        <v>843</v>
      </c>
      <c r="LP46" s="16" t="s">
        <v>844</v>
      </c>
      <c r="LQ46" s="16" t="s">
        <v>843</v>
      </c>
      <c r="LR46" s="16" t="s">
        <v>843</v>
      </c>
      <c r="LS46" s="16" t="s">
        <v>843</v>
      </c>
      <c r="LT46" s="16" t="s">
        <v>843</v>
      </c>
      <c r="LU46" s="16" t="s">
        <v>843</v>
      </c>
      <c r="LV46" s="16" t="s">
        <v>843</v>
      </c>
      <c r="LW46" s="16" t="s">
        <v>843</v>
      </c>
      <c r="LX46" s="16" t="s">
        <v>843</v>
      </c>
      <c r="LY46" s="16" t="s">
        <v>843</v>
      </c>
      <c r="LZ46" s="16" t="s">
        <v>843</v>
      </c>
      <c r="MA46" s="16" t="s">
        <v>843</v>
      </c>
      <c r="MC46" s="16" t="s">
        <v>5694</v>
      </c>
      <c r="MD46" s="16" t="s">
        <v>844</v>
      </c>
      <c r="ME46" s="16" t="s">
        <v>843</v>
      </c>
      <c r="MF46" s="16" t="s">
        <v>843</v>
      </c>
      <c r="MG46" s="16" t="s">
        <v>843</v>
      </c>
      <c r="MH46" s="16" t="s">
        <v>843</v>
      </c>
      <c r="MI46" s="16" t="s">
        <v>843</v>
      </c>
      <c r="MJ46" s="16" t="s">
        <v>843</v>
      </c>
      <c r="MK46" s="16" t="s">
        <v>843</v>
      </c>
      <c r="ML46" s="16" t="s">
        <v>843</v>
      </c>
      <c r="MM46" s="16" t="s">
        <v>843</v>
      </c>
      <c r="MN46" s="16" t="s">
        <v>843</v>
      </c>
      <c r="MO46" s="16" t="s">
        <v>843</v>
      </c>
      <c r="MP46" s="16" t="s">
        <v>843</v>
      </c>
      <c r="MQ46" s="16" t="s">
        <v>843</v>
      </c>
      <c r="MR46" s="16" t="s">
        <v>843</v>
      </c>
      <c r="MS46" s="16" t="s">
        <v>843</v>
      </c>
      <c r="MT46" s="16" t="s">
        <v>843</v>
      </c>
      <c r="MU46" s="16" t="s">
        <v>843</v>
      </c>
      <c r="MV46" s="16" t="s">
        <v>843</v>
      </c>
      <c r="OK46" s="16" t="s">
        <v>5744</v>
      </c>
      <c r="OL46" s="16" t="s">
        <v>843</v>
      </c>
      <c r="OM46" s="16" t="s">
        <v>843</v>
      </c>
      <c r="ON46" s="16" t="s">
        <v>844</v>
      </c>
      <c r="OO46" s="16" t="s">
        <v>843</v>
      </c>
      <c r="OP46" s="16" t="s">
        <v>843</v>
      </c>
      <c r="OQ46" s="16" t="s">
        <v>843</v>
      </c>
      <c r="OR46" s="16" t="s">
        <v>843</v>
      </c>
      <c r="OS46" s="16" t="s">
        <v>843</v>
      </c>
      <c r="OT46" s="16" t="s">
        <v>843</v>
      </c>
      <c r="OU46" s="16" t="s">
        <v>843</v>
      </c>
      <c r="OV46" s="16" t="s">
        <v>843</v>
      </c>
      <c r="OW46" s="16" t="s">
        <v>843</v>
      </c>
      <c r="OX46" s="16" t="s">
        <v>843</v>
      </c>
      <c r="OY46" s="16" t="s">
        <v>843</v>
      </c>
      <c r="OZ46" s="16" t="s">
        <v>843</v>
      </c>
      <c r="PA46" s="16" t="s">
        <v>843</v>
      </c>
      <c r="PC46" s="16" t="s">
        <v>865</v>
      </c>
      <c r="PD46" s="16" t="s">
        <v>865</v>
      </c>
      <c r="PY46" s="16" t="s">
        <v>865</v>
      </c>
      <c r="QP46" s="16" t="s">
        <v>864</v>
      </c>
      <c r="QR46" s="16" t="s">
        <v>867</v>
      </c>
      <c r="QT46" s="16" t="s">
        <v>867</v>
      </c>
      <c r="QV46" s="16" t="s">
        <v>865</v>
      </c>
      <c r="QX46" s="16" t="s">
        <v>867</v>
      </c>
      <c r="QY46" s="16" t="s">
        <v>867</v>
      </c>
      <c r="RD46" s="16" t="s">
        <v>7708</v>
      </c>
      <c r="RF46" s="16" t="s">
        <v>7708</v>
      </c>
      <c r="RH46" s="16" t="s">
        <v>865</v>
      </c>
      <c r="RJ46" s="16" t="s">
        <v>865</v>
      </c>
      <c r="RN46" s="16" t="s">
        <v>867</v>
      </c>
      <c r="RP46" s="16" t="s">
        <v>867</v>
      </c>
      <c r="RR46" s="16" t="s">
        <v>867</v>
      </c>
      <c r="RT46" s="16" t="s">
        <v>7724</v>
      </c>
      <c r="RV46" s="16" t="s">
        <v>867</v>
      </c>
      <c r="RX46" s="16" t="s">
        <v>867</v>
      </c>
      <c r="RZ46" s="16" t="s">
        <v>867</v>
      </c>
      <c r="SQ46" s="16" t="s">
        <v>867</v>
      </c>
      <c r="SS46" s="16" t="s">
        <v>7296</v>
      </c>
      <c r="ST46" s="16" t="s">
        <v>7761</v>
      </c>
      <c r="TN46" s="16">
        <v>5000</v>
      </c>
      <c r="TO46" s="16">
        <v>7000</v>
      </c>
      <c r="TP46" s="16">
        <v>2000</v>
      </c>
      <c r="TQ46" s="16">
        <v>500</v>
      </c>
      <c r="TR46" s="16">
        <v>1000</v>
      </c>
      <c r="TS46" s="16">
        <v>300</v>
      </c>
      <c r="TT46" s="16">
        <v>0</v>
      </c>
      <c r="TU46" s="16">
        <v>2000</v>
      </c>
      <c r="TV46" s="16">
        <v>2500</v>
      </c>
      <c r="TW46" s="16">
        <v>0</v>
      </c>
      <c r="TZ46" s="16" t="s">
        <v>7367</v>
      </c>
      <c r="UA46" s="16" t="s">
        <v>5971</v>
      </c>
      <c r="UB46" s="16">
        <v>0</v>
      </c>
      <c r="UC46" s="16" t="s">
        <v>843</v>
      </c>
      <c r="UD46" s="16" t="s">
        <v>843</v>
      </c>
      <c r="UE46" s="16" t="s">
        <v>843</v>
      </c>
      <c r="UF46" s="16" t="s">
        <v>844</v>
      </c>
      <c r="UG46" s="16" t="s">
        <v>843</v>
      </c>
      <c r="UH46" s="16" t="s">
        <v>843</v>
      </c>
      <c r="VX46" s="16" t="s">
        <v>6040</v>
      </c>
      <c r="VY46" s="16" t="s">
        <v>843</v>
      </c>
      <c r="VZ46" s="16" t="s">
        <v>843</v>
      </c>
      <c r="WA46" s="16" t="s">
        <v>843</v>
      </c>
      <c r="WB46" s="16" t="s">
        <v>843</v>
      </c>
      <c r="WC46" s="16" t="s">
        <v>844</v>
      </c>
      <c r="WD46" s="16" t="s">
        <v>843</v>
      </c>
      <c r="WE46" s="16" t="s">
        <v>843</v>
      </c>
      <c r="WF46" s="16" t="s">
        <v>843</v>
      </c>
      <c r="WO46" s="16" t="s">
        <v>6920</v>
      </c>
      <c r="XD46" s="16" t="s">
        <v>6991</v>
      </c>
      <c r="XE46" s="16" t="s">
        <v>843</v>
      </c>
      <c r="XF46" s="16" t="s">
        <v>843</v>
      </c>
      <c r="XG46" s="16" t="s">
        <v>843</v>
      </c>
      <c r="XH46" s="16" t="s">
        <v>843</v>
      </c>
      <c r="XI46" s="16" t="s">
        <v>843</v>
      </c>
      <c r="XJ46" s="16" t="s">
        <v>843</v>
      </c>
      <c r="XK46" s="16" t="s">
        <v>843</v>
      </c>
      <c r="XL46" s="16" t="s">
        <v>844</v>
      </c>
      <c r="XM46" s="16" t="s">
        <v>843</v>
      </c>
      <c r="XN46" s="16" t="s">
        <v>843</v>
      </c>
      <c r="XO46" s="16" t="s">
        <v>843</v>
      </c>
      <c r="XP46" s="16" t="s">
        <v>843</v>
      </c>
      <c r="XQ46" s="16" t="s">
        <v>843</v>
      </c>
      <c r="YF46" s="16" t="s">
        <v>865</v>
      </c>
      <c r="YN46" s="16" t="s">
        <v>7040</v>
      </c>
      <c r="YP46" s="16" t="s">
        <v>7978</v>
      </c>
      <c r="YR46" s="16" t="s">
        <v>9051</v>
      </c>
      <c r="YS46" s="16" t="s">
        <v>9052</v>
      </c>
      <c r="YT46" s="16" t="s">
        <v>8694</v>
      </c>
      <c r="YU46" s="16" t="s">
        <v>9053</v>
      </c>
      <c r="YV46" s="16" t="s">
        <v>8696</v>
      </c>
      <c r="YW46" s="16" t="s">
        <v>844</v>
      </c>
      <c r="YX46" s="16" t="s">
        <v>8696</v>
      </c>
      <c r="YY46" s="16" t="s">
        <v>8860</v>
      </c>
      <c r="YZ46" s="16" t="s">
        <v>843</v>
      </c>
      <c r="ZB46" s="16">
        <v>18216.669999999998</v>
      </c>
      <c r="ZC46" s="16" t="s">
        <v>9054</v>
      </c>
      <c r="ZD46" s="16" t="s">
        <v>8826</v>
      </c>
      <c r="ZE46" s="16" t="s">
        <v>9055</v>
      </c>
      <c r="ZF46" s="16" t="s">
        <v>8723</v>
      </c>
      <c r="ZG46" s="16" t="s">
        <v>8723</v>
      </c>
      <c r="ZH46" s="16" t="s">
        <v>8701</v>
      </c>
      <c r="ZI46" s="16" t="s">
        <v>8741</v>
      </c>
      <c r="ZK46" s="16" t="s">
        <v>843</v>
      </c>
      <c r="ZL46" s="16" t="s">
        <v>8741</v>
      </c>
      <c r="ZM46" s="16" t="s">
        <v>843</v>
      </c>
      <c r="ZN46" s="16" t="s">
        <v>8755</v>
      </c>
      <c r="ZO46" s="16" t="s">
        <v>487</v>
      </c>
      <c r="ZP46" s="16" t="s">
        <v>487</v>
      </c>
      <c r="ZQ46" s="16" t="s">
        <v>487</v>
      </c>
      <c r="ZR46" s="16" t="s">
        <v>486</v>
      </c>
      <c r="ZS46" s="16" t="s">
        <v>8839</v>
      </c>
      <c r="ZT46" s="16" t="s">
        <v>8705</v>
      </c>
      <c r="ZU46" s="16" t="s">
        <v>8706</v>
      </c>
      <c r="ZV46" s="16" t="s">
        <v>487</v>
      </c>
      <c r="ZW46" s="16" t="s">
        <v>1056</v>
      </c>
      <c r="ZX46" s="16" t="s">
        <v>1056</v>
      </c>
      <c r="ZY46" s="16" t="s">
        <v>8746</v>
      </c>
      <c r="ZZ46" s="16" t="s">
        <v>843</v>
      </c>
      <c r="AAA46" s="16" t="s">
        <v>843</v>
      </c>
      <c r="AAB46" s="16" t="s">
        <v>843</v>
      </c>
      <c r="AAC46" s="16">
        <v>0</v>
      </c>
      <c r="AAD46" s="16" t="s">
        <v>1056</v>
      </c>
      <c r="AAE46" s="16" t="s">
        <v>843</v>
      </c>
      <c r="AAF46" s="16" t="s">
        <v>843</v>
      </c>
      <c r="AAG46" s="16" t="s">
        <v>843</v>
      </c>
      <c r="AAH46" s="16" t="s">
        <v>843</v>
      </c>
      <c r="AAI46" s="16" t="s">
        <v>1056</v>
      </c>
      <c r="AAJ46" s="16" t="s">
        <v>624</v>
      </c>
      <c r="AAK46" s="16" t="s">
        <v>633</v>
      </c>
      <c r="AAL46" s="16" t="s">
        <v>904</v>
      </c>
      <c r="AAM46" s="16" t="s">
        <v>663</v>
      </c>
      <c r="AAN46" s="16" t="s">
        <v>8707</v>
      </c>
      <c r="AAO46" s="16" t="s">
        <v>1019</v>
      </c>
      <c r="AAP46" s="16" t="s">
        <v>8708</v>
      </c>
      <c r="AAT46" s="16" t="s">
        <v>1068</v>
      </c>
      <c r="AAU46" s="16" t="s">
        <v>1068</v>
      </c>
      <c r="AAV46" s="16" t="s">
        <v>782</v>
      </c>
      <c r="AAW46" s="16" t="s">
        <v>782</v>
      </c>
      <c r="AAX46" s="16" t="s">
        <v>1056</v>
      </c>
      <c r="AAY46" s="16" t="s">
        <v>8727</v>
      </c>
      <c r="AAZ46" s="16" t="s">
        <v>782</v>
      </c>
      <c r="ABA46" s="16" t="s">
        <v>782</v>
      </c>
      <c r="ABB46" s="16" t="s">
        <v>782</v>
      </c>
      <c r="ABD46" s="16" t="s">
        <v>782</v>
      </c>
      <c r="ABE46" s="16" t="s">
        <v>783</v>
      </c>
      <c r="ABF46" s="16" t="s">
        <v>782</v>
      </c>
      <c r="ABG46" s="16" t="s">
        <v>782</v>
      </c>
      <c r="ABH46" s="16" t="s">
        <v>782</v>
      </c>
      <c r="ABI46" s="16" t="s">
        <v>782</v>
      </c>
      <c r="ABJ46" s="16" t="s">
        <v>782</v>
      </c>
      <c r="ABK46" s="16" t="s">
        <v>782</v>
      </c>
      <c r="ABL46" s="16" t="s">
        <v>1056</v>
      </c>
      <c r="ABM46" s="16" t="s">
        <v>844</v>
      </c>
      <c r="ABN46" s="16" t="s">
        <v>1034</v>
      </c>
      <c r="ABO46" s="16" t="s">
        <v>486</v>
      </c>
      <c r="ABP46" s="16" t="s">
        <v>972</v>
      </c>
      <c r="ABQ46" s="16" t="s">
        <v>4300</v>
      </c>
      <c r="ABR46" s="16" t="s">
        <v>470</v>
      </c>
      <c r="ABS46" s="16" t="s">
        <v>445</v>
      </c>
      <c r="ABT46" s="16" t="s">
        <v>8746</v>
      </c>
      <c r="ABU46" s="16" t="s">
        <v>844</v>
      </c>
      <c r="ABV46" s="16" t="s">
        <v>487</v>
      </c>
      <c r="ABW46" s="16" t="s">
        <v>486</v>
      </c>
      <c r="ABX46" s="16" t="s">
        <v>892</v>
      </c>
      <c r="ABY46" s="16" t="s">
        <v>486</v>
      </c>
      <c r="ABZ46" s="16" t="s">
        <v>486</v>
      </c>
      <c r="ACA46" s="16" t="s">
        <v>759</v>
      </c>
      <c r="ACB46" s="16" t="s">
        <v>768</v>
      </c>
      <c r="ACC46" s="16" t="s">
        <v>737</v>
      </c>
      <c r="ACD46" s="16" t="s">
        <v>487</v>
      </c>
      <c r="ACE46" s="16" t="s">
        <v>486</v>
      </c>
      <c r="ACG46" s="16" t="s">
        <v>1014</v>
      </c>
      <c r="ACH46" s="16" t="s">
        <v>1009</v>
      </c>
      <c r="ACI46" s="16" t="s">
        <v>462</v>
      </c>
      <c r="ACJ46" s="16">
        <v>1.1910000000000001</v>
      </c>
      <c r="ACK46" s="16" t="s">
        <v>478</v>
      </c>
      <c r="ACL46" s="16" t="s">
        <v>740</v>
      </c>
      <c r="ACM46" s="16" t="s">
        <v>1188</v>
      </c>
      <c r="ACN46" s="16" t="s">
        <v>1169</v>
      </c>
      <c r="ACO46" s="16" t="s">
        <v>1856</v>
      </c>
      <c r="ACQ46" s="16" t="s">
        <v>1203</v>
      </c>
      <c r="ACR46" s="16" t="s">
        <v>1645</v>
      </c>
      <c r="ACS46" s="16" t="s">
        <v>680</v>
      </c>
      <c r="ACT46" s="16" t="s">
        <v>1522</v>
      </c>
      <c r="ACU46" s="16" t="s">
        <v>833</v>
      </c>
      <c r="ACV46" s="16" t="s">
        <v>8711</v>
      </c>
      <c r="ACW46" s="16" t="s">
        <v>445</v>
      </c>
      <c r="ACX46" s="16" t="s">
        <v>1914</v>
      </c>
      <c r="ACY46" s="16" t="s">
        <v>1947</v>
      </c>
      <c r="ACZ46" s="16">
        <v>1</v>
      </c>
      <c r="ADA46" s="16">
        <v>0</v>
      </c>
      <c r="ADB46" s="16">
        <v>1</v>
      </c>
      <c r="ADC46" s="16">
        <v>0</v>
      </c>
      <c r="ADD46" s="16">
        <v>0</v>
      </c>
      <c r="ADE46" s="16" t="s">
        <v>9056</v>
      </c>
      <c r="ADF46" s="16">
        <v>0</v>
      </c>
      <c r="ADG46" s="16" t="s">
        <v>486</v>
      </c>
      <c r="ADH46" s="16">
        <v>4</v>
      </c>
      <c r="ADI46" s="16" t="s">
        <v>486</v>
      </c>
      <c r="ADJ46" s="16" t="s">
        <v>1744</v>
      </c>
      <c r="ADK46" s="16" t="s">
        <v>1752</v>
      </c>
      <c r="ADL46" s="16" t="s">
        <v>1762</v>
      </c>
      <c r="ADM46" s="16" t="s">
        <v>13195</v>
      </c>
      <c r="ADN46" s="16" t="s">
        <v>1764</v>
      </c>
      <c r="ADO46" s="16" t="s">
        <v>1766</v>
      </c>
      <c r="ADP46" s="16" t="s">
        <v>1743</v>
      </c>
      <c r="ADQ46" s="16" t="s">
        <v>1743</v>
      </c>
      <c r="ADR46" s="16" t="s">
        <v>13194</v>
      </c>
      <c r="ADY46" s="16" t="s">
        <v>1060</v>
      </c>
      <c r="AEB46" s="16">
        <v>18216.666666666701</v>
      </c>
      <c r="AEE46" s="16" t="s">
        <v>952</v>
      </c>
      <c r="AEI46" s="16">
        <v>1250</v>
      </c>
      <c r="AEJ46" s="16">
        <v>1750</v>
      </c>
      <c r="AEK46" s="16">
        <v>500</v>
      </c>
      <c r="AEL46" s="16">
        <v>125</v>
      </c>
      <c r="AEM46" s="16">
        <v>625</v>
      </c>
      <c r="AEN46" s="16">
        <v>250</v>
      </c>
      <c r="AEO46" s="16">
        <v>75</v>
      </c>
      <c r="AEP46" s="16">
        <v>500</v>
      </c>
    </row>
    <row r="47" spans="1:823" x14ac:dyDescent="0.25">
      <c r="A47" s="30">
        <v>45806</v>
      </c>
      <c r="B47" s="16" t="s">
        <v>9057</v>
      </c>
      <c r="C47" s="16" t="s">
        <v>867</v>
      </c>
      <c r="D47" s="16" t="s">
        <v>867</v>
      </c>
      <c r="E47" s="16">
        <v>43</v>
      </c>
      <c r="F47" s="16" t="s">
        <v>8153</v>
      </c>
      <c r="G47" s="16" t="s">
        <v>4113</v>
      </c>
      <c r="I47" s="16" t="s">
        <v>4174</v>
      </c>
      <c r="Z47" s="16" t="s">
        <v>1002</v>
      </c>
      <c r="AA47" s="16" t="s">
        <v>470</v>
      </c>
      <c r="AB47" s="16">
        <v>3</v>
      </c>
      <c r="AC47" s="16" t="s">
        <v>1056</v>
      </c>
      <c r="AD47" s="16" t="s">
        <v>844</v>
      </c>
      <c r="AE47" s="16" t="s">
        <v>843</v>
      </c>
      <c r="AF47" s="16" t="s">
        <v>844</v>
      </c>
      <c r="AG47" s="16" t="s">
        <v>844</v>
      </c>
      <c r="AH47" s="16" t="s">
        <v>1056</v>
      </c>
      <c r="AI47" s="16" t="s">
        <v>844</v>
      </c>
      <c r="AJ47" s="16" t="s">
        <v>843</v>
      </c>
      <c r="AK47" s="16" t="s">
        <v>844</v>
      </c>
      <c r="AM47" s="16" t="s">
        <v>737</v>
      </c>
      <c r="AN47" s="16" t="s">
        <v>759</v>
      </c>
      <c r="AP47" s="16" t="s">
        <v>768</v>
      </c>
      <c r="AR47" s="16" t="s">
        <v>6907</v>
      </c>
      <c r="BB47" s="16">
        <v>2</v>
      </c>
      <c r="BC47" s="16" t="s">
        <v>7875</v>
      </c>
      <c r="BE47" s="16" t="s">
        <v>5098</v>
      </c>
      <c r="BV47" s="16" t="s">
        <v>4433</v>
      </c>
      <c r="BW47" s="16" t="s">
        <v>844</v>
      </c>
      <c r="BX47" s="16" t="s">
        <v>843</v>
      </c>
      <c r="BY47" s="16" t="s">
        <v>843</v>
      </c>
      <c r="BZ47" s="16" t="s">
        <v>843</v>
      </c>
      <c r="CA47" s="16" t="s">
        <v>843</v>
      </c>
      <c r="CB47" s="16" t="s">
        <v>843</v>
      </c>
      <c r="CC47" s="16" t="s">
        <v>843</v>
      </c>
      <c r="CD47" s="16" t="s">
        <v>843</v>
      </c>
      <c r="CE47" s="16" t="s">
        <v>843</v>
      </c>
      <c r="CF47" s="16" t="s">
        <v>843</v>
      </c>
      <c r="CG47" s="16" t="s">
        <v>843</v>
      </c>
      <c r="CH47" s="16" t="s">
        <v>843</v>
      </c>
      <c r="CI47" s="16" t="s">
        <v>843</v>
      </c>
      <c r="CJ47" s="16" t="s">
        <v>843</v>
      </c>
      <c r="CK47" s="16" t="s">
        <v>843</v>
      </c>
      <c r="CP47" s="16" t="s">
        <v>865</v>
      </c>
      <c r="DX47" s="16" t="s">
        <v>867</v>
      </c>
      <c r="DY47" s="16" t="s">
        <v>867</v>
      </c>
      <c r="GC47" s="16" t="s">
        <v>5366</v>
      </c>
      <c r="GF47" s="16" t="s">
        <v>867</v>
      </c>
      <c r="GG47" s="16" t="s">
        <v>867</v>
      </c>
      <c r="GV47" s="16" t="s">
        <v>5443</v>
      </c>
      <c r="GW47" s="16" t="s">
        <v>843</v>
      </c>
      <c r="GX47" s="16" t="s">
        <v>844</v>
      </c>
      <c r="GY47" s="16" t="s">
        <v>843</v>
      </c>
      <c r="GZ47" s="16" t="s">
        <v>843</v>
      </c>
      <c r="HA47" s="16" t="s">
        <v>843</v>
      </c>
      <c r="HB47" s="16" t="s">
        <v>843</v>
      </c>
      <c r="HC47" s="16" t="s">
        <v>843</v>
      </c>
      <c r="HD47" s="16" t="s">
        <v>843</v>
      </c>
      <c r="HE47" s="16" t="s">
        <v>843</v>
      </c>
      <c r="HF47" s="16" t="s">
        <v>843</v>
      </c>
      <c r="HH47" s="16" t="s">
        <v>5456</v>
      </c>
      <c r="HK47" s="16" t="s">
        <v>865</v>
      </c>
      <c r="HM47" s="16" t="s">
        <v>865</v>
      </c>
      <c r="HZ47" s="16" t="s">
        <v>7944</v>
      </c>
      <c r="KE47" s="16" t="s">
        <v>5582</v>
      </c>
      <c r="KG47" s="16" t="s">
        <v>7015</v>
      </c>
      <c r="KH47" s="16" t="s">
        <v>7033</v>
      </c>
      <c r="KI47" s="16" t="s">
        <v>865</v>
      </c>
      <c r="LG47" s="16" t="s">
        <v>867</v>
      </c>
      <c r="LH47" s="16" t="s">
        <v>867</v>
      </c>
      <c r="LI47" s="16" t="s">
        <v>867</v>
      </c>
      <c r="LJ47" s="16" t="s">
        <v>867</v>
      </c>
      <c r="LK47" s="16" t="s">
        <v>867</v>
      </c>
      <c r="LL47" s="16" t="s">
        <v>864</v>
      </c>
      <c r="LM47" s="16" t="s">
        <v>843</v>
      </c>
      <c r="LN47" s="16" t="s">
        <v>843</v>
      </c>
      <c r="LO47" s="16" t="s">
        <v>843</v>
      </c>
      <c r="LP47" s="16" t="s">
        <v>843</v>
      </c>
      <c r="LQ47" s="16" t="s">
        <v>843</v>
      </c>
      <c r="LR47" s="16" t="s">
        <v>843</v>
      </c>
      <c r="LS47" s="16" t="s">
        <v>843</v>
      </c>
      <c r="LT47" s="16" t="s">
        <v>843</v>
      </c>
      <c r="LU47" s="16" t="s">
        <v>843</v>
      </c>
      <c r="LV47" s="16" t="s">
        <v>843</v>
      </c>
      <c r="LW47" s="16" t="s">
        <v>843</v>
      </c>
      <c r="LX47" s="16" t="s">
        <v>843</v>
      </c>
      <c r="LY47" s="16" t="s">
        <v>843</v>
      </c>
      <c r="LZ47" s="16" t="s">
        <v>844</v>
      </c>
      <c r="MA47" s="16" t="s">
        <v>843</v>
      </c>
      <c r="MC47" s="16" t="s">
        <v>5694</v>
      </c>
      <c r="MD47" s="16" t="s">
        <v>844</v>
      </c>
      <c r="ME47" s="16" t="s">
        <v>843</v>
      </c>
      <c r="MF47" s="16" t="s">
        <v>843</v>
      </c>
      <c r="MG47" s="16" t="s">
        <v>843</v>
      </c>
      <c r="MH47" s="16" t="s">
        <v>843</v>
      </c>
      <c r="MI47" s="16" t="s">
        <v>843</v>
      </c>
      <c r="MJ47" s="16" t="s">
        <v>843</v>
      </c>
      <c r="MK47" s="16" t="s">
        <v>843</v>
      </c>
      <c r="ML47" s="16" t="s">
        <v>843</v>
      </c>
      <c r="MM47" s="16" t="s">
        <v>843</v>
      </c>
      <c r="MN47" s="16" t="s">
        <v>843</v>
      </c>
      <c r="MO47" s="16" t="s">
        <v>843</v>
      </c>
      <c r="MP47" s="16" t="s">
        <v>843</v>
      </c>
      <c r="MQ47" s="16" t="s">
        <v>843</v>
      </c>
      <c r="MR47" s="16" t="s">
        <v>843</v>
      </c>
      <c r="MS47" s="16" t="s">
        <v>843</v>
      </c>
      <c r="MT47" s="16" t="s">
        <v>843</v>
      </c>
      <c r="MU47" s="16" t="s">
        <v>843</v>
      </c>
      <c r="MV47" s="16" t="s">
        <v>843</v>
      </c>
      <c r="MX47" s="16" t="s">
        <v>5694</v>
      </c>
      <c r="MY47" s="16" t="s">
        <v>844</v>
      </c>
      <c r="MZ47" s="16" t="s">
        <v>843</v>
      </c>
      <c r="NA47" s="16" t="s">
        <v>843</v>
      </c>
      <c r="NB47" s="16" t="s">
        <v>843</v>
      </c>
      <c r="NC47" s="16" t="s">
        <v>843</v>
      </c>
      <c r="ND47" s="16" t="s">
        <v>843</v>
      </c>
      <c r="NE47" s="16" t="s">
        <v>843</v>
      </c>
      <c r="NF47" s="16" t="s">
        <v>843</v>
      </c>
      <c r="NG47" s="16" t="s">
        <v>843</v>
      </c>
      <c r="NH47" s="16" t="s">
        <v>843</v>
      </c>
      <c r="NI47" s="16" t="s">
        <v>843</v>
      </c>
      <c r="NJ47" s="16" t="s">
        <v>843</v>
      </c>
      <c r="NK47" s="16" t="s">
        <v>843</v>
      </c>
      <c r="NL47" s="16" t="s">
        <v>843</v>
      </c>
      <c r="NM47" s="16" t="s">
        <v>843</v>
      </c>
      <c r="NN47" s="16" t="s">
        <v>843</v>
      </c>
      <c r="NO47" s="16" t="s">
        <v>843</v>
      </c>
      <c r="NP47" s="16" t="s">
        <v>843</v>
      </c>
      <c r="NQ47" s="16" t="s">
        <v>843</v>
      </c>
      <c r="OK47" s="16" t="s">
        <v>5694</v>
      </c>
      <c r="OL47" s="16" t="s">
        <v>844</v>
      </c>
      <c r="OM47" s="16" t="s">
        <v>843</v>
      </c>
      <c r="ON47" s="16" t="s">
        <v>843</v>
      </c>
      <c r="OO47" s="16" t="s">
        <v>843</v>
      </c>
      <c r="OP47" s="16" t="s">
        <v>843</v>
      </c>
      <c r="OQ47" s="16" t="s">
        <v>843</v>
      </c>
      <c r="OR47" s="16" t="s">
        <v>843</v>
      </c>
      <c r="OS47" s="16" t="s">
        <v>843</v>
      </c>
      <c r="OT47" s="16" t="s">
        <v>843</v>
      </c>
      <c r="OU47" s="16" t="s">
        <v>843</v>
      </c>
      <c r="OV47" s="16" t="s">
        <v>843</v>
      </c>
      <c r="OW47" s="16" t="s">
        <v>843</v>
      </c>
      <c r="OX47" s="16" t="s">
        <v>843</v>
      </c>
      <c r="OY47" s="16" t="s">
        <v>843</v>
      </c>
      <c r="OZ47" s="16" t="s">
        <v>843</v>
      </c>
      <c r="PA47" s="16" t="s">
        <v>843</v>
      </c>
      <c r="PC47" s="16" t="s">
        <v>865</v>
      </c>
      <c r="PD47" s="16" t="s">
        <v>865</v>
      </c>
      <c r="PY47" s="16" t="s">
        <v>865</v>
      </c>
      <c r="QP47" s="16" t="s">
        <v>865</v>
      </c>
      <c r="QR47" s="16" t="s">
        <v>867</v>
      </c>
      <c r="QT47" s="16" t="s">
        <v>867</v>
      </c>
      <c r="QV47" s="16" t="s">
        <v>865</v>
      </c>
      <c r="QX47" s="16" t="s">
        <v>867</v>
      </c>
      <c r="QY47" s="16" t="s">
        <v>867</v>
      </c>
      <c r="RD47" s="16" t="s">
        <v>865</v>
      </c>
      <c r="RF47" s="16" t="s">
        <v>865</v>
      </c>
      <c r="RH47" s="16" t="s">
        <v>865</v>
      </c>
      <c r="RJ47" s="16" t="s">
        <v>865</v>
      </c>
      <c r="RN47" s="16" t="s">
        <v>867</v>
      </c>
      <c r="RP47" s="16" t="s">
        <v>867</v>
      </c>
      <c r="RR47" s="16" t="s">
        <v>867</v>
      </c>
      <c r="RT47" s="16" t="s">
        <v>867</v>
      </c>
      <c r="RV47" s="16" t="s">
        <v>867</v>
      </c>
      <c r="RX47" s="16" t="s">
        <v>7724</v>
      </c>
      <c r="RZ47" s="16" t="s">
        <v>7724</v>
      </c>
      <c r="SQ47" s="16" t="s">
        <v>867</v>
      </c>
      <c r="SS47" s="16" t="s">
        <v>7296</v>
      </c>
      <c r="ST47" s="16" t="s">
        <v>7764</v>
      </c>
      <c r="TN47" s="16">
        <v>5000</v>
      </c>
      <c r="TO47" s="16">
        <v>4000</v>
      </c>
      <c r="TP47" s="16">
        <v>1200</v>
      </c>
      <c r="TQ47" s="16">
        <v>500</v>
      </c>
      <c r="TR47" s="16">
        <v>500</v>
      </c>
      <c r="TS47" s="16">
        <v>200</v>
      </c>
      <c r="TT47" s="16">
        <v>0</v>
      </c>
      <c r="TU47" s="16">
        <v>1500</v>
      </c>
      <c r="TV47" s="16">
        <v>0</v>
      </c>
      <c r="TW47" s="16">
        <v>0</v>
      </c>
      <c r="TX47" s="16">
        <v>2000</v>
      </c>
      <c r="TZ47" s="16" t="s">
        <v>7367</v>
      </c>
      <c r="UA47" s="16" t="s">
        <v>5941</v>
      </c>
      <c r="UB47" s="16">
        <v>0</v>
      </c>
      <c r="UC47" s="16" t="s">
        <v>844</v>
      </c>
      <c r="UD47" s="16" t="s">
        <v>843</v>
      </c>
      <c r="UE47" s="16" t="s">
        <v>843</v>
      </c>
      <c r="UF47" s="16" t="s">
        <v>843</v>
      </c>
      <c r="UG47" s="16" t="s">
        <v>843</v>
      </c>
      <c r="UH47" s="16" t="s">
        <v>843</v>
      </c>
      <c r="WO47" s="16" t="s">
        <v>6920</v>
      </c>
      <c r="XD47" s="16" t="s">
        <v>6975</v>
      </c>
      <c r="XE47" s="16" t="s">
        <v>843</v>
      </c>
      <c r="XF47" s="16" t="s">
        <v>843</v>
      </c>
      <c r="XG47" s="16" t="s">
        <v>844</v>
      </c>
      <c r="XH47" s="16" t="s">
        <v>843</v>
      </c>
      <c r="XI47" s="16" t="s">
        <v>843</v>
      </c>
      <c r="XJ47" s="16" t="s">
        <v>843</v>
      </c>
      <c r="XK47" s="16" t="s">
        <v>843</v>
      </c>
      <c r="XL47" s="16" t="s">
        <v>843</v>
      </c>
      <c r="XM47" s="16" t="s">
        <v>843</v>
      </c>
      <c r="XN47" s="16" t="s">
        <v>843</v>
      </c>
      <c r="XO47" s="16" t="s">
        <v>843</v>
      </c>
      <c r="XP47" s="16" t="s">
        <v>843</v>
      </c>
      <c r="XQ47" s="16" t="s">
        <v>843</v>
      </c>
      <c r="YF47" s="16" t="s">
        <v>865</v>
      </c>
      <c r="YN47" s="16" t="s">
        <v>7040</v>
      </c>
      <c r="YP47" s="16" t="s">
        <v>7978</v>
      </c>
      <c r="YR47" s="16" t="s">
        <v>9058</v>
      </c>
      <c r="YS47" s="16" t="s">
        <v>9059</v>
      </c>
      <c r="YT47" s="16" t="s">
        <v>8694</v>
      </c>
      <c r="YU47" s="16" t="s">
        <v>9060</v>
      </c>
      <c r="YV47" s="16" t="s">
        <v>8696</v>
      </c>
      <c r="YW47" s="16" t="s">
        <v>844</v>
      </c>
      <c r="YX47" s="16" t="s">
        <v>8696</v>
      </c>
      <c r="YY47" s="16" t="s">
        <v>843</v>
      </c>
      <c r="YZ47" s="16" t="s">
        <v>843</v>
      </c>
      <c r="ZA47" s="16" t="s">
        <v>8761</v>
      </c>
      <c r="ZB47" s="16">
        <v>13066.67</v>
      </c>
      <c r="ZC47" s="16" t="s">
        <v>8826</v>
      </c>
      <c r="ZD47" s="16" t="s">
        <v>9017</v>
      </c>
      <c r="ZE47" s="16" t="s">
        <v>8789</v>
      </c>
      <c r="ZF47" s="16" t="s">
        <v>8699</v>
      </c>
      <c r="ZG47" s="16" t="s">
        <v>8699</v>
      </c>
      <c r="ZH47" s="16" t="s">
        <v>8701</v>
      </c>
      <c r="ZI47" s="16" t="s">
        <v>8753</v>
      </c>
      <c r="ZJ47" s="16" t="s">
        <v>8700</v>
      </c>
      <c r="ZK47" s="16" t="s">
        <v>843</v>
      </c>
      <c r="ZL47" s="16" t="s">
        <v>8741</v>
      </c>
      <c r="ZM47" s="16" t="s">
        <v>843</v>
      </c>
      <c r="ZN47" s="16" t="s">
        <v>8703</v>
      </c>
      <c r="ZO47" s="16" t="s">
        <v>487</v>
      </c>
      <c r="ZP47" s="16" t="s">
        <v>487</v>
      </c>
      <c r="ZQ47" s="16" t="s">
        <v>487</v>
      </c>
      <c r="ZR47" s="16" t="s">
        <v>486</v>
      </c>
      <c r="ZS47" s="16" t="s">
        <v>8964</v>
      </c>
      <c r="ZT47" s="16" t="s">
        <v>8705</v>
      </c>
      <c r="ZU47" s="16" t="s">
        <v>8706</v>
      </c>
      <c r="ZV47" s="16" t="s">
        <v>487</v>
      </c>
      <c r="ZW47" s="16" t="s">
        <v>844</v>
      </c>
      <c r="ZX47" s="16" t="s">
        <v>1056</v>
      </c>
      <c r="ZY47" s="16" t="s">
        <v>1056</v>
      </c>
      <c r="ZZ47" s="16" t="s">
        <v>844</v>
      </c>
      <c r="AAA47" s="16" t="s">
        <v>843</v>
      </c>
      <c r="AAB47" s="16" t="s">
        <v>843</v>
      </c>
      <c r="AAC47" s="16">
        <v>1</v>
      </c>
      <c r="AAD47" s="16" t="s">
        <v>844</v>
      </c>
      <c r="AAE47" s="16" t="s">
        <v>844</v>
      </c>
      <c r="AAF47" s="16" t="s">
        <v>843</v>
      </c>
      <c r="AAG47" s="16" t="s">
        <v>844</v>
      </c>
      <c r="AAH47" s="16" t="s">
        <v>843</v>
      </c>
      <c r="AAI47" s="16" t="s">
        <v>843</v>
      </c>
      <c r="AAJ47" s="16" t="s">
        <v>624</v>
      </c>
      <c r="AAK47" s="16" t="s">
        <v>649</v>
      </c>
      <c r="AAL47" s="16" t="s">
        <v>904</v>
      </c>
      <c r="AAM47" s="16" t="s">
        <v>663</v>
      </c>
      <c r="AAN47" s="16" t="s">
        <v>8707</v>
      </c>
      <c r="AAO47" s="16" t="s">
        <v>1018</v>
      </c>
      <c r="AAP47" s="16" t="s">
        <v>8708</v>
      </c>
      <c r="AAT47" s="16" t="s">
        <v>782</v>
      </c>
      <c r="AAU47" s="16" t="s">
        <v>782</v>
      </c>
      <c r="AAV47" s="16" t="s">
        <v>782</v>
      </c>
      <c r="AAW47" s="16" t="s">
        <v>782</v>
      </c>
      <c r="AAX47" s="16" t="s">
        <v>843</v>
      </c>
      <c r="AAY47" s="16" t="s">
        <v>8710</v>
      </c>
      <c r="AAZ47" s="16" t="s">
        <v>782</v>
      </c>
      <c r="ABA47" s="16" t="s">
        <v>782</v>
      </c>
      <c r="ABB47" s="16" t="s">
        <v>782</v>
      </c>
      <c r="ABC47" s="16" t="s">
        <v>783</v>
      </c>
      <c r="ABD47" s="16" t="s">
        <v>782</v>
      </c>
      <c r="ABE47" s="16" t="s">
        <v>783</v>
      </c>
      <c r="ABF47" s="16" t="s">
        <v>782</v>
      </c>
      <c r="ABG47" s="16" t="s">
        <v>782</v>
      </c>
      <c r="ABH47" s="16" t="s">
        <v>782</v>
      </c>
      <c r="ABI47" s="16" t="s">
        <v>782</v>
      </c>
      <c r="ABJ47" s="16" t="s">
        <v>782</v>
      </c>
      <c r="ABK47" s="16" t="s">
        <v>782</v>
      </c>
      <c r="ABL47" s="16" t="s">
        <v>1056</v>
      </c>
      <c r="ABM47" s="16" t="s">
        <v>843</v>
      </c>
      <c r="ABN47" s="16" t="s">
        <v>1034</v>
      </c>
      <c r="ABP47" s="16" t="s">
        <v>973</v>
      </c>
      <c r="ABQ47" s="16" t="s">
        <v>4312</v>
      </c>
      <c r="ABR47" s="16" t="s">
        <v>470</v>
      </c>
      <c r="ABS47" s="16" t="s">
        <v>451</v>
      </c>
      <c r="ABT47" s="16" t="s">
        <v>8732</v>
      </c>
      <c r="ABU47" s="16" t="s">
        <v>844</v>
      </c>
      <c r="ABV47" s="16" t="s">
        <v>487</v>
      </c>
      <c r="ABW47" s="16" t="s">
        <v>486</v>
      </c>
      <c r="ABX47" s="16" t="s">
        <v>892</v>
      </c>
      <c r="ABY47" s="16" t="s">
        <v>486</v>
      </c>
      <c r="ABZ47" s="16" t="s">
        <v>486</v>
      </c>
      <c r="ACA47" s="16" t="s">
        <v>759</v>
      </c>
      <c r="ACB47" s="16" t="s">
        <v>768</v>
      </c>
      <c r="ACC47" s="16" t="s">
        <v>737</v>
      </c>
      <c r="ACD47" s="16" t="s">
        <v>486</v>
      </c>
      <c r="ACE47" s="16" t="s">
        <v>487</v>
      </c>
      <c r="ACG47" s="16" t="s">
        <v>1014</v>
      </c>
      <c r="ACH47" s="16" t="s">
        <v>1009</v>
      </c>
      <c r="ACI47" s="16" t="s">
        <v>462</v>
      </c>
      <c r="ACJ47" s="16">
        <v>1.1910000000000001</v>
      </c>
      <c r="ACK47" s="16" t="s">
        <v>478</v>
      </c>
      <c r="ACL47" s="16" t="s">
        <v>738</v>
      </c>
      <c r="ACM47" s="16" t="s">
        <v>1189</v>
      </c>
      <c r="ACN47" s="16" t="s">
        <v>8984</v>
      </c>
      <c r="ACO47" s="16" t="s">
        <v>1856</v>
      </c>
      <c r="ACQ47" s="16" t="s">
        <v>1202</v>
      </c>
      <c r="ACR47" s="16" t="s">
        <v>1645</v>
      </c>
      <c r="ACS47" s="16" t="s">
        <v>680</v>
      </c>
      <c r="ACT47" s="16" t="s">
        <v>1522</v>
      </c>
      <c r="ACU47" s="16" t="s">
        <v>831</v>
      </c>
      <c r="ACV47" s="16" t="s">
        <v>8756</v>
      </c>
      <c r="ACW47" s="16" t="s">
        <v>451</v>
      </c>
      <c r="ACX47" s="16" t="s">
        <v>1914</v>
      </c>
      <c r="ACY47" s="16" t="s">
        <v>1947</v>
      </c>
      <c r="ACZ47" s="16">
        <v>1</v>
      </c>
      <c r="ADA47" s="16">
        <v>1</v>
      </c>
      <c r="ADB47" s="16">
        <v>1</v>
      </c>
      <c r="ADC47" s="16">
        <v>1</v>
      </c>
      <c r="ADD47" s="16">
        <v>1</v>
      </c>
      <c r="ADE47" s="16" t="s">
        <v>8712</v>
      </c>
      <c r="ADF47" s="16">
        <v>0</v>
      </c>
      <c r="ADG47" s="16" t="s">
        <v>486</v>
      </c>
      <c r="ADH47" s="16">
        <v>1</v>
      </c>
      <c r="ADI47" s="16" t="s">
        <v>486</v>
      </c>
      <c r="ADJ47" s="16" t="s">
        <v>1744</v>
      </c>
      <c r="ADK47" s="16" t="s">
        <v>1750</v>
      </c>
      <c r="ADL47" s="16" t="s">
        <v>1761</v>
      </c>
      <c r="ADM47" s="16" t="s">
        <v>13195</v>
      </c>
      <c r="ADN47" s="16" t="s">
        <v>13196</v>
      </c>
      <c r="ADO47" s="16" t="s">
        <v>13197</v>
      </c>
      <c r="ADP47" s="16" t="s">
        <v>1751</v>
      </c>
      <c r="ADQ47" s="16" t="s">
        <v>13194</v>
      </c>
      <c r="ADR47" s="16" t="s">
        <v>13194</v>
      </c>
      <c r="ADS47" s="16" t="s">
        <v>1743</v>
      </c>
      <c r="ADY47" s="16" t="s">
        <v>1059</v>
      </c>
      <c r="AEB47" s="16">
        <v>13066.666666666701</v>
      </c>
      <c r="AEE47" s="16" t="s">
        <v>952</v>
      </c>
      <c r="AEI47" s="16">
        <v>1666.67</v>
      </c>
      <c r="AEJ47" s="16">
        <v>1333.33</v>
      </c>
      <c r="AEK47" s="16">
        <v>400</v>
      </c>
      <c r="AEL47" s="16">
        <v>166.67</v>
      </c>
      <c r="AEN47" s="16">
        <v>166.67</v>
      </c>
      <c r="AEO47" s="16">
        <v>66.67</v>
      </c>
      <c r="AEP47" s="16">
        <v>500</v>
      </c>
    </row>
    <row r="48" spans="1:823" x14ac:dyDescent="0.25">
      <c r="A48" s="30">
        <v>45806</v>
      </c>
      <c r="B48" s="16" t="s">
        <v>9061</v>
      </c>
      <c r="C48" s="16" t="s">
        <v>867</v>
      </c>
      <c r="D48" s="16" t="s">
        <v>867</v>
      </c>
      <c r="E48" s="16">
        <v>37</v>
      </c>
      <c r="F48" s="16" t="s">
        <v>8153</v>
      </c>
      <c r="G48" s="16" t="s">
        <v>4113</v>
      </c>
      <c r="I48" s="16" t="s">
        <v>4174</v>
      </c>
      <c r="Z48" s="16" t="s">
        <v>993</v>
      </c>
      <c r="AA48" s="16" t="s">
        <v>470</v>
      </c>
      <c r="AB48" s="16">
        <v>2</v>
      </c>
      <c r="AC48" s="16" t="s">
        <v>844</v>
      </c>
      <c r="AD48" s="16" t="s">
        <v>843</v>
      </c>
      <c r="AE48" s="16" t="s">
        <v>844</v>
      </c>
      <c r="AF48" s="16" t="s">
        <v>844</v>
      </c>
      <c r="AG48" s="16" t="s">
        <v>843</v>
      </c>
      <c r="AH48" s="16" t="s">
        <v>844</v>
      </c>
      <c r="AI48" s="16" t="s">
        <v>844</v>
      </c>
      <c r="AJ48" s="16" t="s">
        <v>843</v>
      </c>
      <c r="AK48" s="16" t="s">
        <v>844</v>
      </c>
      <c r="AM48" s="16" t="s">
        <v>737</v>
      </c>
      <c r="AN48" s="16" t="s">
        <v>759</v>
      </c>
      <c r="AP48" s="16" t="s">
        <v>768</v>
      </c>
      <c r="AR48" s="16" t="s">
        <v>6907</v>
      </c>
      <c r="BB48" s="16">
        <v>3</v>
      </c>
      <c r="BC48" s="16" t="s">
        <v>7872</v>
      </c>
      <c r="BE48" s="16" t="s">
        <v>5098</v>
      </c>
      <c r="BV48" s="16" t="s">
        <v>4433</v>
      </c>
      <c r="BW48" s="16" t="s">
        <v>844</v>
      </c>
      <c r="BX48" s="16" t="s">
        <v>843</v>
      </c>
      <c r="BY48" s="16" t="s">
        <v>843</v>
      </c>
      <c r="BZ48" s="16" t="s">
        <v>843</v>
      </c>
      <c r="CA48" s="16" t="s">
        <v>843</v>
      </c>
      <c r="CB48" s="16" t="s">
        <v>843</v>
      </c>
      <c r="CC48" s="16" t="s">
        <v>843</v>
      </c>
      <c r="CD48" s="16" t="s">
        <v>843</v>
      </c>
      <c r="CE48" s="16" t="s">
        <v>843</v>
      </c>
      <c r="CF48" s="16" t="s">
        <v>843</v>
      </c>
      <c r="CG48" s="16" t="s">
        <v>843</v>
      </c>
      <c r="CH48" s="16" t="s">
        <v>843</v>
      </c>
      <c r="CI48" s="16" t="s">
        <v>843</v>
      </c>
      <c r="CJ48" s="16" t="s">
        <v>843</v>
      </c>
      <c r="CK48" s="16" t="s">
        <v>843</v>
      </c>
      <c r="CP48" s="16" t="s">
        <v>867</v>
      </c>
      <c r="CQ48" s="16" t="s">
        <v>5194</v>
      </c>
      <c r="CR48" s="16" t="s">
        <v>843</v>
      </c>
      <c r="CS48" s="16" t="s">
        <v>844</v>
      </c>
      <c r="CT48" s="16" t="s">
        <v>843</v>
      </c>
      <c r="CU48" s="16" t="s">
        <v>843</v>
      </c>
      <c r="CV48" s="16" t="s">
        <v>843</v>
      </c>
      <c r="CW48" s="16" t="s">
        <v>843</v>
      </c>
      <c r="CX48" s="16" t="s">
        <v>843</v>
      </c>
      <c r="CY48" s="16" t="s">
        <v>843</v>
      </c>
      <c r="CZ48" s="16" t="s">
        <v>843</v>
      </c>
      <c r="DA48" s="16" t="s">
        <v>5184</v>
      </c>
      <c r="DX48" s="16" t="s">
        <v>7842</v>
      </c>
      <c r="DY48" s="16" t="s">
        <v>865</v>
      </c>
      <c r="GC48" s="16" t="s">
        <v>5333</v>
      </c>
      <c r="GF48" s="16" t="s">
        <v>867</v>
      </c>
      <c r="GG48" s="16" t="s">
        <v>867</v>
      </c>
      <c r="GV48" s="16" t="s">
        <v>9062</v>
      </c>
      <c r="GW48" s="16" t="s">
        <v>844</v>
      </c>
      <c r="GX48" s="16" t="s">
        <v>844</v>
      </c>
      <c r="GY48" s="16" t="s">
        <v>843</v>
      </c>
      <c r="GZ48" s="16" t="s">
        <v>843</v>
      </c>
      <c r="HA48" s="16" t="s">
        <v>844</v>
      </c>
      <c r="HB48" s="16" t="s">
        <v>844</v>
      </c>
      <c r="HC48" s="16" t="s">
        <v>843</v>
      </c>
      <c r="HD48" s="16" t="s">
        <v>843</v>
      </c>
      <c r="HE48" s="16" t="s">
        <v>843</v>
      </c>
      <c r="HF48" s="16" t="s">
        <v>843</v>
      </c>
      <c r="HH48" s="16" t="s">
        <v>5456</v>
      </c>
      <c r="HK48" s="16" t="s">
        <v>864</v>
      </c>
      <c r="HM48" s="16" t="s">
        <v>867</v>
      </c>
      <c r="HN48" s="16" t="s">
        <v>864</v>
      </c>
      <c r="HO48" s="16" t="s">
        <v>843</v>
      </c>
      <c r="HP48" s="16" t="s">
        <v>843</v>
      </c>
      <c r="HQ48" s="16" t="s">
        <v>843</v>
      </c>
      <c r="HR48" s="16" t="s">
        <v>843</v>
      </c>
      <c r="HS48" s="16" t="s">
        <v>843</v>
      </c>
      <c r="HT48" s="16" t="s">
        <v>843</v>
      </c>
      <c r="HU48" s="16" t="s">
        <v>843</v>
      </c>
      <c r="HV48" s="16" t="s">
        <v>843</v>
      </c>
      <c r="HW48" s="16" t="s">
        <v>844</v>
      </c>
      <c r="HX48" s="16" t="s">
        <v>843</v>
      </c>
      <c r="HZ48" s="16" t="s">
        <v>7944</v>
      </c>
      <c r="KE48" s="16" t="s">
        <v>5582</v>
      </c>
      <c r="KG48" s="16" t="s">
        <v>7021</v>
      </c>
      <c r="KH48" s="16" t="s">
        <v>7033</v>
      </c>
      <c r="KI48" s="16" t="s">
        <v>865</v>
      </c>
      <c r="LG48" s="16" t="s">
        <v>867</v>
      </c>
      <c r="LH48" s="16" t="s">
        <v>867</v>
      </c>
      <c r="LI48" s="16" t="s">
        <v>867</v>
      </c>
      <c r="LJ48" s="16" t="s">
        <v>867</v>
      </c>
      <c r="LK48" s="16" t="s">
        <v>867</v>
      </c>
      <c r="LL48" s="16" t="s">
        <v>9063</v>
      </c>
      <c r="LM48" s="16" t="s">
        <v>843</v>
      </c>
      <c r="LN48" s="16" t="s">
        <v>843</v>
      </c>
      <c r="LO48" s="16" t="s">
        <v>844</v>
      </c>
      <c r="LP48" s="16" t="s">
        <v>844</v>
      </c>
      <c r="LQ48" s="16" t="s">
        <v>843</v>
      </c>
      <c r="LR48" s="16" t="s">
        <v>843</v>
      </c>
      <c r="LS48" s="16" t="s">
        <v>843</v>
      </c>
      <c r="LT48" s="16" t="s">
        <v>843</v>
      </c>
      <c r="LU48" s="16" t="s">
        <v>843</v>
      </c>
      <c r="LV48" s="16" t="s">
        <v>843</v>
      </c>
      <c r="LW48" s="16" t="s">
        <v>843</v>
      </c>
      <c r="LX48" s="16" t="s">
        <v>843</v>
      </c>
      <c r="LY48" s="16" t="s">
        <v>843</v>
      </c>
      <c r="LZ48" s="16" t="s">
        <v>843</v>
      </c>
      <c r="MA48" s="16" t="s">
        <v>843</v>
      </c>
      <c r="MC48" s="16" t="s">
        <v>5694</v>
      </c>
      <c r="MD48" s="16" t="s">
        <v>844</v>
      </c>
      <c r="ME48" s="16" t="s">
        <v>843</v>
      </c>
      <c r="MF48" s="16" t="s">
        <v>843</v>
      </c>
      <c r="MG48" s="16" t="s">
        <v>843</v>
      </c>
      <c r="MH48" s="16" t="s">
        <v>843</v>
      </c>
      <c r="MI48" s="16" t="s">
        <v>843</v>
      </c>
      <c r="MJ48" s="16" t="s">
        <v>843</v>
      </c>
      <c r="MK48" s="16" t="s">
        <v>843</v>
      </c>
      <c r="ML48" s="16" t="s">
        <v>843</v>
      </c>
      <c r="MM48" s="16" t="s">
        <v>843</v>
      </c>
      <c r="MN48" s="16" t="s">
        <v>843</v>
      </c>
      <c r="MO48" s="16" t="s">
        <v>843</v>
      </c>
      <c r="MP48" s="16" t="s">
        <v>843</v>
      </c>
      <c r="MQ48" s="16" t="s">
        <v>843</v>
      </c>
      <c r="MR48" s="16" t="s">
        <v>843</v>
      </c>
      <c r="MS48" s="16" t="s">
        <v>843</v>
      </c>
      <c r="MT48" s="16" t="s">
        <v>843</v>
      </c>
      <c r="MU48" s="16" t="s">
        <v>843</v>
      </c>
      <c r="MV48" s="16" t="s">
        <v>843</v>
      </c>
      <c r="NS48" s="16" t="s">
        <v>5694</v>
      </c>
      <c r="NT48" s="16" t="s">
        <v>844</v>
      </c>
      <c r="NU48" s="16" t="s">
        <v>843</v>
      </c>
      <c r="NV48" s="16" t="s">
        <v>843</v>
      </c>
      <c r="NW48" s="16" t="s">
        <v>843</v>
      </c>
      <c r="NX48" s="16" t="s">
        <v>843</v>
      </c>
      <c r="NY48" s="16" t="s">
        <v>843</v>
      </c>
      <c r="NZ48" s="16" t="s">
        <v>843</v>
      </c>
      <c r="OA48" s="16" t="s">
        <v>843</v>
      </c>
      <c r="OB48" s="16" t="s">
        <v>843</v>
      </c>
      <c r="OC48" s="16" t="s">
        <v>843</v>
      </c>
      <c r="OD48" s="16" t="s">
        <v>843</v>
      </c>
      <c r="OE48" s="16" t="s">
        <v>843</v>
      </c>
      <c r="OF48" s="16" t="s">
        <v>843</v>
      </c>
      <c r="OG48" s="16" t="s">
        <v>843</v>
      </c>
      <c r="OH48" s="16" t="s">
        <v>843</v>
      </c>
      <c r="OI48" s="16" t="s">
        <v>843</v>
      </c>
      <c r="PC48" s="16" t="s">
        <v>865</v>
      </c>
      <c r="PD48" s="16" t="s">
        <v>865</v>
      </c>
      <c r="PY48" s="16" t="s">
        <v>4216</v>
      </c>
      <c r="QP48" s="16" t="s">
        <v>865</v>
      </c>
      <c r="QR48" s="16" t="s">
        <v>867</v>
      </c>
      <c r="QT48" s="16" t="s">
        <v>867</v>
      </c>
      <c r="QV48" s="16" t="s">
        <v>865</v>
      </c>
      <c r="QX48" s="16" t="s">
        <v>865</v>
      </c>
      <c r="QY48" s="16" t="s">
        <v>867</v>
      </c>
      <c r="RD48" s="16" t="s">
        <v>7712</v>
      </c>
      <c r="RF48" s="16" t="s">
        <v>7712</v>
      </c>
      <c r="RH48" s="16" t="s">
        <v>865</v>
      </c>
      <c r="RJ48" s="16" t="s">
        <v>865</v>
      </c>
      <c r="RN48" s="16" t="s">
        <v>7724</v>
      </c>
      <c r="RP48" s="16" t="s">
        <v>867</v>
      </c>
      <c r="RR48" s="16" t="s">
        <v>867</v>
      </c>
      <c r="RT48" s="16" t="s">
        <v>867</v>
      </c>
      <c r="RV48" s="16" t="s">
        <v>7720</v>
      </c>
      <c r="RX48" s="16" t="s">
        <v>7724</v>
      </c>
      <c r="RZ48" s="16" t="s">
        <v>7720</v>
      </c>
      <c r="SQ48" s="16" t="s">
        <v>867</v>
      </c>
      <c r="SS48" s="16" t="s">
        <v>7308</v>
      </c>
      <c r="ST48" s="16" t="s">
        <v>7761</v>
      </c>
      <c r="TN48" s="16">
        <v>4000</v>
      </c>
      <c r="TO48" s="16">
        <v>5000</v>
      </c>
      <c r="TP48" s="16">
        <v>1000</v>
      </c>
      <c r="TQ48" s="16">
        <v>1000</v>
      </c>
      <c r="TR48" s="16">
        <v>1000</v>
      </c>
      <c r="TS48" s="16">
        <v>600</v>
      </c>
      <c r="TT48" s="16">
        <v>0</v>
      </c>
      <c r="TU48" s="16">
        <v>0</v>
      </c>
      <c r="TV48" s="16">
        <v>500</v>
      </c>
      <c r="TW48" s="16">
        <v>3000</v>
      </c>
      <c r="TX48" s="16">
        <v>800</v>
      </c>
      <c r="TZ48" s="16" t="s">
        <v>7364</v>
      </c>
      <c r="UA48" s="16" t="s">
        <v>5941</v>
      </c>
      <c r="UB48" s="16">
        <v>0</v>
      </c>
      <c r="UC48" s="16" t="s">
        <v>844</v>
      </c>
      <c r="UD48" s="16" t="s">
        <v>843</v>
      </c>
      <c r="UE48" s="16" t="s">
        <v>843</v>
      </c>
      <c r="UF48" s="16" t="s">
        <v>843</v>
      </c>
      <c r="UG48" s="16" t="s">
        <v>843</v>
      </c>
      <c r="UH48" s="16" t="s">
        <v>843</v>
      </c>
      <c r="UL48" s="16">
        <v>12000</v>
      </c>
      <c r="WO48" s="16" t="s">
        <v>6917</v>
      </c>
      <c r="XD48" s="16" t="s">
        <v>6991</v>
      </c>
      <c r="XE48" s="16" t="s">
        <v>843</v>
      </c>
      <c r="XF48" s="16" t="s">
        <v>843</v>
      </c>
      <c r="XG48" s="16" t="s">
        <v>843</v>
      </c>
      <c r="XH48" s="16" t="s">
        <v>843</v>
      </c>
      <c r="XI48" s="16" t="s">
        <v>843</v>
      </c>
      <c r="XJ48" s="16" t="s">
        <v>843</v>
      </c>
      <c r="XK48" s="16" t="s">
        <v>843</v>
      </c>
      <c r="XL48" s="16" t="s">
        <v>844</v>
      </c>
      <c r="XM48" s="16" t="s">
        <v>843</v>
      </c>
      <c r="XN48" s="16" t="s">
        <v>843</v>
      </c>
      <c r="XO48" s="16" t="s">
        <v>843</v>
      </c>
      <c r="XP48" s="16" t="s">
        <v>843</v>
      </c>
      <c r="XQ48" s="16" t="s">
        <v>843</v>
      </c>
      <c r="YF48" s="16" t="s">
        <v>865</v>
      </c>
      <c r="YN48" s="16" t="s">
        <v>7040</v>
      </c>
      <c r="YP48" s="16" t="s">
        <v>7987</v>
      </c>
      <c r="YR48" s="16" t="s">
        <v>9064</v>
      </c>
      <c r="YS48" s="16" t="s">
        <v>9065</v>
      </c>
      <c r="YT48" s="16" t="s">
        <v>8694</v>
      </c>
      <c r="YU48" s="16" t="s">
        <v>9066</v>
      </c>
      <c r="YV48" s="16" t="s">
        <v>8696</v>
      </c>
      <c r="YW48" s="16" t="s">
        <v>844</v>
      </c>
      <c r="YX48" s="16" t="s">
        <v>8696</v>
      </c>
      <c r="YY48" s="16" t="s">
        <v>8824</v>
      </c>
      <c r="YZ48" s="16" t="s">
        <v>8789</v>
      </c>
      <c r="ZA48" s="16" t="s">
        <v>9067</v>
      </c>
      <c r="ZB48" s="16">
        <v>13250</v>
      </c>
      <c r="ZC48" s="16" t="s">
        <v>8888</v>
      </c>
      <c r="ZD48" s="16" t="s">
        <v>8826</v>
      </c>
      <c r="ZE48" s="16" t="s">
        <v>9068</v>
      </c>
      <c r="ZF48" s="16" t="s">
        <v>8754</v>
      </c>
      <c r="ZG48" s="16" t="s">
        <v>8754</v>
      </c>
      <c r="ZH48" s="16" t="s">
        <v>8723</v>
      </c>
      <c r="ZI48" s="16" t="s">
        <v>8754</v>
      </c>
      <c r="ZJ48" s="16" t="s">
        <v>8700</v>
      </c>
      <c r="ZK48" s="16" t="s">
        <v>8699</v>
      </c>
      <c r="ZL48" s="16" t="s">
        <v>843</v>
      </c>
      <c r="ZM48" s="16" t="s">
        <v>843</v>
      </c>
      <c r="ZN48" s="16" t="s">
        <v>8703</v>
      </c>
      <c r="ZO48" s="16" t="s">
        <v>487</v>
      </c>
      <c r="ZP48" s="16" t="s">
        <v>487</v>
      </c>
      <c r="ZQ48" s="16" t="s">
        <v>487</v>
      </c>
      <c r="ZR48" s="16" t="s">
        <v>486</v>
      </c>
      <c r="ZS48" s="16" t="s">
        <v>8874</v>
      </c>
      <c r="ZT48" s="16" t="s">
        <v>8705</v>
      </c>
      <c r="ZU48" s="16" t="s">
        <v>8706</v>
      </c>
      <c r="ZV48" s="16" t="s">
        <v>487</v>
      </c>
      <c r="ZW48" s="16" t="s">
        <v>844</v>
      </c>
      <c r="ZX48" s="16" t="s">
        <v>844</v>
      </c>
      <c r="ZY48" s="16" t="s">
        <v>844</v>
      </c>
      <c r="ZZ48" s="16" t="s">
        <v>844</v>
      </c>
      <c r="AAA48" s="16" t="s">
        <v>843</v>
      </c>
      <c r="AAB48" s="16" t="s">
        <v>843</v>
      </c>
      <c r="AAC48" s="16">
        <v>1</v>
      </c>
      <c r="AAD48" s="16" t="s">
        <v>844</v>
      </c>
      <c r="AAE48" s="16" t="s">
        <v>843</v>
      </c>
      <c r="AAF48" s="16" t="s">
        <v>843</v>
      </c>
      <c r="AAG48" s="16" t="s">
        <v>843</v>
      </c>
      <c r="AAH48" s="16" t="s">
        <v>843</v>
      </c>
      <c r="AAI48" s="16" t="s">
        <v>844</v>
      </c>
      <c r="AAJ48" s="16" t="s">
        <v>615</v>
      </c>
      <c r="AAK48" s="16" t="s">
        <v>633</v>
      </c>
      <c r="AAL48" s="16" t="s">
        <v>904</v>
      </c>
      <c r="AAM48" s="16" t="s">
        <v>663</v>
      </c>
      <c r="AAN48" s="16" t="s">
        <v>8707</v>
      </c>
      <c r="AAO48" s="16" t="s">
        <v>1018</v>
      </c>
      <c r="AAP48" s="16" t="s">
        <v>8708</v>
      </c>
      <c r="AAS48" s="16">
        <v>12000</v>
      </c>
      <c r="AAT48" s="16" t="s">
        <v>1068</v>
      </c>
      <c r="AAU48" s="16" t="s">
        <v>1068</v>
      </c>
      <c r="AAV48" s="16" t="s">
        <v>782</v>
      </c>
      <c r="AAW48" s="16" t="s">
        <v>782</v>
      </c>
      <c r="AAX48" s="16" t="s">
        <v>1056</v>
      </c>
      <c r="AAY48" s="16" t="s">
        <v>8727</v>
      </c>
      <c r="AAZ48" s="16" t="s">
        <v>782</v>
      </c>
      <c r="ABA48" s="16" t="s">
        <v>783</v>
      </c>
      <c r="ABB48" s="16" t="s">
        <v>782</v>
      </c>
      <c r="ABC48" s="16" t="s">
        <v>783</v>
      </c>
      <c r="ABD48" s="16" t="s">
        <v>782</v>
      </c>
      <c r="ABE48" s="16" t="s">
        <v>783</v>
      </c>
      <c r="ABF48" s="16" t="s">
        <v>782</v>
      </c>
      <c r="ABG48" s="16" t="s">
        <v>782</v>
      </c>
      <c r="ABH48" s="16" t="s">
        <v>782</v>
      </c>
      <c r="ABI48" s="16" t="s">
        <v>783</v>
      </c>
      <c r="ABJ48" s="16" t="s">
        <v>782</v>
      </c>
      <c r="ABK48" s="16" t="s">
        <v>783</v>
      </c>
      <c r="ABL48" s="16" t="s">
        <v>8769</v>
      </c>
      <c r="ABM48" s="16" t="s">
        <v>843</v>
      </c>
      <c r="ABN48" s="16" t="s">
        <v>1034</v>
      </c>
      <c r="ABO48" s="16" t="s">
        <v>486</v>
      </c>
      <c r="ABP48" s="16" t="s">
        <v>971</v>
      </c>
      <c r="ABQ48" s="16" t="s">
        <v>4324</v>
      </c>
      <c r="ABR48" s="16" t="s">
        <v>470</v>
      </c>
      <c r="ABS48" s="16" t="s">
        <v>451</v>
      </c>
      <c r="ABT48" s="16" t="s">
        <v>1056</v>
      </c>
      <c r="ABU48" s="16" t="s">
        <v>844</v>
      </c>
      <c r="ABV48" s="16" t="s">
        <v>487</v>
      </c>
      <c r="ABW48" s="16" t="s">
        <v>486</v>
      </c>
      <c r="ABX48" s="16" t="s">
        <v>892</v>
      </c>
      <c r="ABY48" s="16" t="s">
        <v>486</v>
      </c>
      <c r="ABZ48" s="16" t="s">
        <v>487</v>
      </c>
      <c r="ACA48" s="16" t="s">
        <v>759</v>
      </c>
      <c r="ACB48" s="16" t="s">
        <v>768</v>
      </c>
      <c r="ACC48" s="16" t="s">
        <v>737</v>
      </c>
      <c r="ACD48" s="16" t="s">
        <v>486</v>
      </c>
      <c r="ACE48" s="16" t="s">
        <v>486</v>
      </c>
      <c r="ACG48" s="16" t="s">
        <v>1013</v>
      </c>
      <c r="ACH48" s="16" t="s">
        <v>1009</v>
      </c>
      <c r="ACI48" s="16" t="s">
        <v>462</v>
      </c>
      <c r="ACJ48" s="16">
        <v>1.1910000000000001</v>
      </c>
      <c r="ACK48" s="16" t="s">
        <v>478</v>
      </c>
      <c r="ACL48" s="16" t="s">
        <v>738</v>
      </c>
      <c r="ACM48" s="16" t="s">
        <v>1189</v>
      </c>
      <c r="ACN48" s="16" t="s">
        <v>530</v>
      </c>
      <c r="ACO48" s="16" t="s">
        <v>1856</v>
      </c>
      <c r="ACQ48" s="16" t="s">
        <v>1202</v>
      </c>
      <c r="ACR48" s="16" t="s">
        <v>1645</v>
      </c>
      <c r="ACS48" s="16" t="s">
        <v>680</v>
      </c>
      <c r="ACT48" s="16" t="s">
        <v>1521</v>
      </c>
      <c r="ACU48" s="16" t="s">
        <v>831</v>
      </c>
      <c r="ACV48" s="16" t="s">
        <v>8756</v>
      </c>
      <c r="ACW48" s="16" t="s">
        <v>451</v>
      </c>
      <c r="ACX48" s="16" t="s">
        <v>1914</v>
      </c>
      <c r="ACY48" s="16" t="s">
        <v>1947</v>
      </c>
      <c r="ACZ48" s="16">
        <v>1</v>
      </c>
      <c r="ADA48" s="16">
        <v>1</v>
      </c>
      <c r="ADB48" s="16">
        <v>1</v>
      </c>
      <c r="ADC48" s="16">
        <v>1</v>
      </c>
      <c r="ADD48" s="16">
        <v>1</v>
      </c>
      <c r="ADE48" s="16" t="s">
        <v>8712</v>
      </c>
      <c r="ADF48" s="16">
        <v>0</v>
      </c>
      <c r="ADG48" s="16" t="s">
        <v>486</v>
      </c>
      <c r="ADH48" s="16">
        <v>1</v>
      </c>
      <c r="ADJ48" s="16" t="s">
        <v>1744</v>
      </c>
      <c r="ADK48" s="16" t="s">
        <v>1750</v>
      </c>
      <c r="ADL48" s="16" t="s">
        <v>1764</v>
      </c>
      <c r="ADM48" s="16" t="s">
        <v>13195</v>
      </c>
      <c r="ADN48" s="16" t="s">
        <v>1764</v>
      </c>
      <c r="ADO48" s="16" t="s">
        <v>1767</v>
      </c>
      <c r="ADP48" s="16" t="s">
        <v>13194</v>
      </c>
      <c r="ADQ48" s="16" t="s">
        <v>13196</v>
      </c>
      <c r="ADR48" s="16" t="s">
        <v>1743</v>
      </c>
      <c r="ADS48" s="16" t="s">
        <v>1751</v>
      </c>
      <c r="ADY48" s="16" t="s">
        <v>1059</v>
      </c>
      <c r="AEB48" s="16">
        <v>13250</v>
      </c>
      <c r="AEC48" s="16" t="s">
        <v>1063</v>
      </c>
      <c r="AED48" s="16">
        <v>6000</v>
      </c>
      <c r="AEE48" s="16" t="s">
        <v>952</v>
      </c>
      <c r="AEI48" s="16">
        <v>2000</v>
      </c>
      <c r="AEJ48" s="16">
        <v>2500</v>
      </c>
      <c r="AEK48" s="16">
        <v>500</v>
      </c>
      <c r="AEL48" s="16">
        <v>500</v>
      </c>
      <c r="AEM48" s="16">
        <v>250</v>
      </c>
      <c r="AEN48" s="16">
        <v>500</v>
      </c>
      <c r="AEO48" s="16">
        <v>300</v>
      </c>
      <c r="AEQ48" s="16">
        <v>1500</v>
      </c>
    </row>
    <row r="49" spans="1:822" x14ac:dyDescent="0.25">
      <c r="A49" s="30">
        <v>45807</v>
      </c>
      <c r="B49" s="16" t="s">
        <v>9069</v>
      </c>
      <c r="C49" s="16" t="s">
        <v>867</v>
      </c>
      <c r="D49" s="16" t="s">
        <v>867</v>
      </c>
      <c r="E49" s="16">
        <v>68</v>
      </c>
      <c r="F49" s="16" t="s">
        <v>8153</v>
      </c>
      <c r="G49" s="16" t="s">
        <v>4113</v>
      </c>
      <c r="I49" s="16" t="s">
        <v>4174</v>
      </c>
      <c r="Z49" s="16" t="s">
        <v>992</v>
      </c>
      <c r="AA49" s="16" t="s">
        <v>470</v>
      </c>
      <c r="AB49" s="16">
        <v>2</v>
      </c>
      <c r="AC49" s="16" t="s">
        <v>843</v>
      </c>
      <c r="AD49" s="16" t="s">
        <v>843</v>
      </c>
      <c r="AE49" s="16" t="s">
        <v>843</v>
      </c>
      <c r="AF49" s="16" t="s">
        <v>844</v>
      </c>
      <c r="AG49" s="16" t="s">
        <v>844</v>
      </c>
      <c r="AH49" s="16" t="s">
        <v>844</v>
      </c>
      <c r="AI49" s="16" t="s">
        <v>844</v>
      </c>
      <c r="AJ49" s="16" t="s">
        <v>843</v>
      </c>
      <c r="AK49" s="16" t="s">
        <v>843</v>
      </c>
      <c r="AM49" s="16" t="s">
        <v>737</v>
      </c>
      <c r="AN49" s="16" t="s">
        <v>758</v>
      </c>
      <c r="AP49" s="16" t="s">
        <v>769</v>
      </c>
      <c r="AR49" s="16" t="s">
        <v>6910</v>
      </c>
      <c r="BB49" s="16">
        <v>1</v>
      </c>
      <c r="BC49" s="16" t="s">
        <v>7878</v>
      </c>
      <c r="BE49" s="16" t="s">
        <v>5098</v>
      </c>
      <c r="BV49" s="16" t="s">
        <v>4433</v>
      </c>
      <c r="BW49" s="16" t="s">
        <v>844</v>
      </c>
      <c r="BX49" s="16" t="s">
        <v>843</v>
      </c>
      <c r="BY49" s="16" t="s">
        <v>843</v>
      </c>
      <c r="BZ49" s="16" t="s">
        <v>843</v>
      </c>
      <c r="CA49" s="16" t="s">
        <v>843</v>
      </c>
      <c r="CB49" s="16" t="s">
        <v>843</v>
      </c>
      <c r="CC49" s="16" t="s">
        <v>843</v>
      </c>
      <c r="CD49" s="16" t="s">
        <v>843</v>
      </c>
      <c r="CE49" s="16" t="s">
        <v>843</v>
      </c>
      <c r="CF49" s="16" t="s">
        <v>843</v>
      </c>
      <c r="CG49" s="16" t="s">
        <v>843</v>
      </c>
      <c r="CH49" s="16" t="s">
        <v>843</v>
      </c>
      <c r="CI49" s="16" t="s">
        <v>843</v>
      </c>
      <c r="CJ49" s="16" t="s">
        <v>843</v>
      </c>
      <c r="CK49" s="16" t="s">
        <v>843</v>
      </c>
      <c r="CP49" s="16" t="s">
        <v>867</v>
      </c>
      <c r="CQ49" s="16" t="s">
        <v>5191</v>
      </c>
      <c r="CR49" s="16" t="s">
        <v>844</v>
      </c>
      <c r="CS49" s="16" t="s">
        <v>843</v>
      </c>
      <c r="CT49" s="16" t="s">
        <v>843</v>
      </c>
      <c r="CU49" s="16" t="s">
        <v>843</v>
      </c>
      <c r="CV49" s="16" t="s">
        <v>843</v>
      </c>
      <c r="CW49" s="16" t="s">
        <v>843</v>
      </c>
      <c r="CX49" s="16" t="s">
        <v>843</v>
      </c>
      <c r="CY49" s="16" t="s">
        <v>843</v>
      </c>
      <c r="CZ49" s="16" t="s">
        <v>843</v>
      </c>
      <c r="DA49" s="16" t="s">
        <v>5184</v>
      </c>
      <c r="DX49" s="16" t="s">
        <v>867</v>
      </c>
      <c r="DY49" s="16" t="s">
        <v>867</v>
      </c>
      <c r="GC49" s="16" t="s">
        <v>5350</v>
      </c>
      <c r="GF49" s="16" t="s">
        <v>867</v>
      </c>
      <c r="GG49" s="16" t="s">
        <v>867</v>
      </c>
      <c r="GV49" s="16" t="s">
        <v>5443</v>
      </c>
      <c r="GW49" s="16" t="s">
        <v>843</v>
      </c>
      <c r="GX49" s="16" t="s">
        <v>844</v>
      </c>
      <c r="GY49" s="16" t="s">
        <v>843</v>
      </c>
      <c r="GZ49" s="16" t="s">
        <v>843</v>
      </c>
      <c r="HA49" s="16" t="s">
        <v>843</v>
      </c>
      <c r="HB49" s="16" t="s">
        <v>843</v>
      </c>
      <c r="HC49" s="16" t="s">
        <v>843</v>
      </c>
      <c r="HD49" s="16" t="s">
        <v>843</v>
      </c>
      <c r="HE49" s="16" t="s">
        <v>843</v>
      </c>
      <c r="HF49" s="16" t="s">
        <v>843</v>
      </c>
      <c r="HH49" s="16" t="s">
        <v>5456</v>
      </c>
      <c r="HK49" s="16" t="s">
        <v>865</v>
      </c>
      <c r="HM49" s="16" t="s">
        <v>867</v>
      </c>
      <c r="HN49" s="16" t="s">
        <v>7940</v>
      </c>
      <c r="HO49" s="16" t="s">
        <v>843</v>
      </c>
      <c r="HP49" s="16" t="s">
        <v>843</v>
      </c>
      <c r="HQ49" s="16" t="s">
        <v>843</v>
      </c>
      <c r="HR49" s="16" t="s">
        <v>843</v>
      </c>
      <c r="HS49" s="16" t="s">
        <v>843</v>
      </c>
      <c r="HT49" s="16" t="s">
        <v>843</v>
      </c>
      <c r="HU49" s="16" t="s">
        <v>844</v>
      </c>
      <c r="HV49" s="16" t="s">
        <v>843</v>
      </c>
      <c r="HW49" s="16" t="s">
        <v>843</v>
      </c>
      <c r="HX49" s="16" t="s">
        <v>843</v>
      </c>
      <c r="HZ49" s="16" t="s">
        <v>7944</v>
      </c>
      <c r="KE49" s="16" t="s">
        <v>5585</v>
      </c>
      <c r="KG49" s="16" t="s">
        <v>7015</v>
      </c>
      <c r="KH49" s="16" t="s">
        <v>7033</v>
      </c>
      <c r="KI49" s="16" t="s">
        <v>865</v>
      </c>
      <c r="LG49" s="16" t="s">
        <v>865</v>
      </c>
      <c r="LH49" s="16" t="s">
        <v>865</v>
      </c>
      <c r="LI49" s="16" t="s">
        <v>867</v>
      </c>
      <c r="LJ49" s="16" t="s">
        <v>865</v>
      </c>
      <c r="LK49" s="16" t="s">
        <v>865</v>
      </c>
      <c r="LL49" s="16" t="s">
        <v>864</v>
      </c>
      <c r="LM49" s="16" t="s">
        <v>843</v>
      </c>
      <c r="LN49" s="16" t="s">
        <v>843</v>
      </c>
      <c r="LO49" s="16" t="s">
        <v>843</v>
      </c>
      <c r="LP49" s="16" t="s">
        <v>843</v>
      </c>
      <c r="LQ49" s="16" t="s">
        <v>843</v>
      </c>
      <c r="LR49" s="16" t="s">
        <v>843</v>
      </c>
      <c r="LS49" s="16" t="s">
        <v>843</v>
      </c>
      <c r="LT49" s="16" t="s">
        <v>843</v>
      </c>
      <c r="LU49" s="16" t="s">
        <v>843</v>
      </c>
      <c r="LV49" s="16" t="s">
        <v>843</v>
      </c>
      <c r="LW49" s="16" t="s">
        <v>843</v>
      </c>
      <c r="LX49" s="16" t="s">
        <v>843</v>
      </c>
      <c r="LY49" s="16" t="s">
        <v>843</v>
      </c>
      <c r="LZ49" s="16" t="s">
        <v>844</v>
      </c>
      <c r="MA49" s="16" t="s">
        <v>843</v>
      </c>
      <c r="MC49" s="16" t="s">
        <v>5694</v>
      </c>
      <c r="MD49" s="16" t="s">
        <v>844</v>
      </c>
      <c r="ME49" s="16" t="s">
        <v>843</v>
      </c>
      <c r="MF49" s="16" t="s">
        <v>843</v>
      </c>
      <c r="MG49" s="16" t="s">
        <v>843</v>
      </c>
      <c r="MH49" s="16" t="s">
        <v>843</v>
      </c>
      <c r="MI49" s="16" t="s">
        <v>843</v>
      </c>
      <c r="MJ49" s="16" t="s">
        <v>843</v>
      </c>
      <c r="MK49" s="16" t="s">
        <v>843</v>
      </c>
      <c r="ML49" s="16" t="s">
        <v>843</v>
      </c>
      <c r="MM49" s="16" t="s">
        <v>843</v>
      </c>
      <c r="MN49" s="16" t="s">
        <v>843</v>
      </c>
      <c r="MO49" s="16" t="s">
        <v>843</v>
      </c>
      <c r="MP49" s="16" t="s">
        <v>843</v>
      </c>
      <c r="MQ49" s="16" t="s">
        <v>843</v>
      </c>
      <c r="MR49" s="16" t="s">
        <v>843</v>
      </c>
      <c r="MS49" s="16" t="s">
        <v>843</v>
      </c>
      <c r="MT49" s="16" t="s">
        <v>843</v>
      </c>
      <c r="MU49" s="16" t="s">
        <v>843</v>
      </c>
      <c r="MV49" s="16" t="s">
        <v>843</v>
      </c>
      <c r="MX49" s="16" t="s">
        <v>5694</v>
      </c>
      <c r="MY49" s="16" t="s">
        <v>844</v>
      </c>
      <c r="MZ49" s="16" t="s">
        <v>843</v>
      </c>
      <c r="NA49" s="16" t="s">
        <v>843</v>
      </c>
      <c r="NB49" s="16" t="s">
        <v>843</v>
      </c>
      <c r="NC49" s="16" t="s">
        <v>843</v>
      </c>
      <c r="ND49" s="16" t="s">
        <v>843</v>
      </c>
      <c r="NE49" s="16" t="s">
        <v>843</v>
      </c>
      <c r="NF49" s="16" t="s">
        <v>843</v>
      </c>
      <c r="NG49" s="16" t="s">
        <v>843</v>
      </c>
      <c r="NH49" s="16" t="s">
        <v>843</v>
      </c>
      <c r="NI49" s="16" t="s">
        <v>843</v>
      </c>
      <c r="NJ49" s="16" t="s">
        <v>843</v>
      </c>
      <c r="NK49" s="16" t="s">
        <v>843</v>
      </c>
      <c r="NL49" s="16" t="s">
        <v>843</v>
      </c>
      <c r="NM49" s="16" t="s">
        <v>843</v>
      </c>
      <c r="NN49" s="16" t="s">
        <v>843</v>
      </c>
      <c r="NO49" s="16" t="s">
        <v>843</v>
      </c>
      <c r="NP49" s="16" t="s">
        <v>843</v>
      </c>
      <c r="NQ49" s="16" t="s">
        <v>843</v>
      </c>
      <c r="PC49" s="16" t="s">
        <v>865</v>
      </c>
      <c r="PD49" s="16" t="s">
        <v>865</v>
      </c>
      <c r="PY49" s="16" t="s">
        <v>865</v>
      </c>
      <c r="QP49" s="16" t="s">
        <v>865</v>
      </c>
      <c r="QR49" s="16" t="s">
        <v>865</v>
      </c>
      <c r="QT49" s="16" t="s">
        <v>865</v>
      </c>
      <c r="QV49" s="16" t="s">
        <v>865</v>
      </c>
      <c r="QX49" s="16" t="s">
        <v>865</v>
      </c>
      <c r="QY49" s="16" t="s">
        <v>867</v>
      </c>
      <c r="RD49" s="16" t="s">
        <v>4216</v>
      </c>
      <c r="RF49" s="16" t="s">
        <v>4216</v>
      </c>
      <c r="RH49" s="16" t="s">
        <v>4216</v>
      </c>
      <c r="RJ49" s="16" t="s">
        <v>4216</v>
      </c>
      <c r="RN49" s="16" t="s">
        <v>7724</v>
      </c>
      <c r="RP49" s="16" t="s">
        <v>867</v>
      </c>
      <c r="RR49" s="16" t="s">
        <v>867</v>
      </c>
      <c r="RT49" s="16" t="s">
        <v>867</v>
      </c>
      <c r="RV49" s="16" t="s">
        <v>7720</v>
      </c>
      <c r="RX49" s="16" t="s">
        <v>7720</v>
      </c>
      <c r="RZ49" s="16" t="s">
        <v>7720</v>
      </c>
      <c r="SQ49" s="16" t="s">
        <v>865</v>
      </c>
      <c r="SS49" s="16" t="s">
        <v>7308</v>
      </c>
      <c r="ST49" s="16" t="s">
        <v>7764</v>
      </c>
      <c r="TN49" s="16">
        <v>1500</v>
      </c>
      <c r="TO49" s="16">
        <v>0</v>
      </c>
      <c r="TP49" s="16">
        <v>0</v>
      </c>
      <c r="TQ49" s="16">
        <v>300</v>
      </c>
      <c r="TR49" s="16">
        <v>300</v>
      </c>
      <c r="TS49" s="16">
        <v>100</v>
      </c>
      <c r="TT49" s="16">
        <v>0</v>
      </c>
      <c r="TU49" s="16">
        <v>0</v>
      </c>
      <c r="TV49" s="16">
        <v>4000</v>
      </c>
      <c r="TW49" s="16">
        <v>0</v>
      </c>
      <c r="TX49" s="16">
        <v>0</v>
      </c>
      <c r="TZ49" s="16" t="s">
        <v>7364</v>
      </c>
      <c r="UA49" s="16" t="s">
        <v>5971</v>
      </c>
      <c r="UB49" s="16">
        <v>0</v>
      </c>
      <c r="UC49" s="16" t="s">
        <v>843</v>
      </c>
      <c r="UD49" s="16" t="s">
        <v>843</v>
      </c>
      <c r="UE49" s="16" t="s">
        <v>843</v>
      </c>
      <c r="UF49" s="16" t="s">
        <v>844</v>
      </c>
      <c r="UG49" s="16" t="s">
        <v>843</v>
      </c>
      <c r="UH49" s="16" t="s">
        <v>843</v>
      </c>
      <c r="VX49" s="16" t="s">
        <v>6028</v>
      </c>
      <c r="VY49" s="16" t="s">
        <v>844</v>
      </c>
      <c r="VZ49" s="16" t="s">
        <v>843</v>
      </c>
      <c r="WA49" s="16" t="s">
        <v>843</v>
      </c>
      <c r="WB49" s="16" t="s">
        <v>843</v>
      </c>
      <c r="WC49" s="16" t="s">
        <v>843</v>
      </c>
      <c r="WD49" s="16" t="s">
        <v>843</v>
      </c>
      <c r="WE49" s="16" t="s">
        <v>843</v>
      </c>
      <c r="WF49" s="16" t="s">
        <v>843</v>
      </c>
      <c r="WH49" s="16">
        <v>3250</v>
      </c>
      <c r="WO49" s="16" t="s">
        <v>6923</v>
      </c>
      <c r="YN49" s="16" t="s">
        <v>7040</v>
      </c>
      <c r="YP49" s="16" t="s">
        <v>7978</v>
      </c>
      <c r="YR49" s="16" t="s">
        <v>9070</v>
      </c>
      <c r="YS49" s="16" t="s">
        <v>9071</v>
      </c>
      <c r="YT49" s="16" t="s">
        <v>8694</v>
      </c>
      <c r="YU49" s="16" t="s">
        <v>9072</v>
      </c>
      <c r="YV49" s="16" t="s">
        <v>8696</v>
      </c>
      <c r="YW49" s="16" t="s">
        <v>844</v>
      </c>
      <c r="YX49" s="16" t="s">
        <v>8696</v>
      </c>
      <c r="YY49" s="16" t="s">
        <v>8861</v>
      </c>
      <c r="YZ49" s="16" t="s">
        <v>843</v>
      </c>
      <c r="ZA49" s="16" t="s">
        <v>843</v>
      </c>
      <c r="ZB49" s="16">
        <v>2866.67</v>
      </c>
      <c r="ZC49" s="16" t="s">
        <v>9073</v>
      </c>
      <c r="ZD49" s="16" t="s">
        <v>843</v>
      </c>
      <c r="ZE49" s="16" t="s">
        <v>9074</v>
      </c>
      <c r="ZF49" s="16" t="s">
        <v>9075</v>
      </c>
      <c r="ZG49" s="16" t="s">
        <v>8722</v>
      </c>
      <c r="ZH49" s="16" t="s">
        <v>8752</v>
      </c>
      <c r="ZI49" s="16" t="s">
        <v>843</v>
      </c>
      <c r="ZJ49" s="16" t="s">
        <v>843</v>
      </c>
      <c r="ZK49" s="16" t="s">
        <v>843</v>
      </c>
      <c r="ZL49" s="16" t="s">
        <v>843</v>
      </c>
      <c r="ZM49" s="16" t="s">
        <v>843</v>
      </c>
      <c r="ZN49" s="16" t="s">
        <v>8742</v>
      </c>
      <c r="ZO49" s="16" t="s">
        <v>487</v>
      </c>
      <c r="ZP49" s="16" t="s">
        <v>487</v>
      </c>
      <c r="ZQ49" s="16" t="s">
        <v>486</v>
      </c>
      <c r="ZR49" s="16" t="s">
        <v>486</v>
      </c>
      <c r="ZS49" s="16" t="s">
        <v>1056</v>
      </c>
      <c r="ZT49" s="16" t="s">
        <v>8705</v>
      </c>
      <c r="ZU49" s="16" t="s">
        <v>8706</v>
      </c>
      <c r="ZV49" s="16" t="s">
        <v>487</v>
      </c>
      <c r="ZW49" s="16" t="s">
        <v>843</v>
      </c>
      <c r="ZX49" s="16" t="s">
        <v>843</v>
      </c>
      <c r="ZY49" s="16" t="s">
        <v>844</v>
      </c>
      <c r="ZZ49" s="16" t="s">
        <v>844</v>
      </c>
      <c r="AAA49" s="16" t="s">
        <v>1056</v>
      </c>
      <c r="AAB49" s="16" t="s">
        <v>1056</v>
      </c>
      <c r="AAC49" s="16">
        <v>0</v>
      </c>
      <c r="AAD49" s="16" t="s">
        <v>844</v>
      </c>
      <c r="AAE49" s="16" t="s">
        <v>844</v>
      </c>
      <c r="AAF49" s="16" t="s">
        <v>843</v>
      </c>
      <c r="AAG49" s="16" t="s">
        <v>843</v>
      </c>
      <c r="AAH49" s="16" t="s">
        <v>843</v>
      </c>
      <c r="AAI49" s="16" t="s">
        <v>843</v>
      </c>
      <c r="AAJ49" s="16" t="s">
        <v>606</v>
      </c>
      <c r="AAK49" s="16" t="s">
        <v>655</v>
      </c>
      <c r="AAL49" s="16" t="s">
        <v>905</v>
      </c>
      <c r="AAM49" s="16" t="s">
        <v>660</v>
      </c>
      <c r="AAN49" s="16" t="s">
        <v>8707</v>
      </c>
      <c r="AAO49" s="16" t="s">
        <v>1019</v>
      </c>
      <c r="AAP49" s="16" t="s">
        <v>8708</v>
      </c>
      <c r="AAS49" s="16">
        <v>3250</v>
      </c>
      <c r="AAX49" s="16" t="s">
        <v>843</v>
      </c>
      <c r="AAY49" s="16" t="s">
        <v>8710</v>
      </c>
      <c r="AAZ49" s="16" t="s">
        <v>783</v>
      </c>
      <c r="ABA49" s="16" t="s">
        <v>783</v>
      </c>
      <c r="ABB49" s="16" t="s">
        <v>783</v>
      </c>
      <c r="ABC49" s="16" t="s">
        <v>783</v>
      </c>
      <c r="ABD49" s="16" t="s">
        <v>782</v>
      </c>
      <c r="ABE49" s="16" t="s">
        <v>783</v>
      </c>
      <c r="ABF49" s="16" t="s">
        <v>782</v>
      </c>
      <c r="ABG49" s="16" t="s">
        <v>782</v>
      </c>
      <c r="ABH49" s="16" t="s">
        <v>782</v>
      </c>
      <c r="ABI49" s="16" t="s">
        <v>783</v>
      </c>
      <c r="ABJ49" s="16" t="s">
        <v>783</v>
      </c>
      <c r="ABK49" s="16" t="s">
        <v>783</v>
      </c>
      <c r="ABL49" s="16" t="s">
        <v>8785</v>
      </c>
      <c r="ABM49" s="16" t="s">
        <v>843</v>
      </c>
      <c r="ABN49" s="16" t="s">
        <v>1033</v>
      </c>
      <c r="ABP49" s="16" t="s">
        <v>972</v>
      </c>
      <c r="ABQ49" s="16" t="s">
        <v>4321</v>
      </c>
      <c r="ABR49" s="16" t="s">
        <v>470</v>
      </c>
      <c r="ABS49" s="16" t="s">
        <v>457</v>
      </c>
      <c r="ABT49" s="16" t="s">
        <v>1056</v>
      </c>
      <c r="ABU49" s="16" t="s">
        <v>844</v>
      </c>
      <c r="ABV49" s="16" t="s">
        <v>487</v>
      </c>
      <c r="ABW49" s="16" t="s">
        <v>486</v>
      </c>
      <c r="ABX49" s="16" t="s">
        <v>892</v>
      </c>
      <c r="ABY49" s="16" t="s">
        <v>486</v>
      </c>
      <c r="ABZ49" s="16" t="s">
        <v>487</v>
      </c>
      <c r="ACA49" s="16" t="s">
        <v>758</v>
      </c>
      <c r="ACB49" s="16" t="s">
        <v>769</v>
      </c>
      <c r="ACC49" s="16" t="s">
        <v>737</v>
      </c>
      <c r="ACD49" s="16" t="s">
        <v>487</v>
      </c>
      <c r="ACE49" s="16" t="s">
        <v>487</v>
      </c>
      <c r="ACG49" s="16" t="s">
        <v>1014</v>
      </c>
      <c r="ACH49" s="16" t="s">
        <v>1009</v>
      </c>
      <c r="ACI49" s="16" t="s">
        <v>462</v>
      </c>
      <c r="ACJ49" s="16">
        <v>1.1910000000000001</v>
      </c>
      <c r="ACK49" s="16" t="s">
        <v>478</v>
      </c>
      <c r="ACL49" s="16" t="s">
        <v>740</v>
      </c>
      <c r="ACM49" s="16" t="s">
        <v>1190</v>
      </c>
      <c r="ACN49" s="16" t="s">
        <v>1169</v>
      </c>
      <c r="ACO49" s="16" t="s">
        <v>1856</v>
      </c>
      <c r="ACP49" s="16">
        <v>3250</v>
      </c>
      <c r="ACQ49" s="16" t="s">
        <v>1202</v>
      </c>
      <c r="ACR49" s="16" t="s">
        <v>1644</v>
      </c>
      <c r="ACS49" s="16" t="s">
        <v>680</v>
      </c>
      <c r="ACT49" s="16" t="s">
        <v>1521</v>
      </c>
      <c r="ACU49" s="16" t="s">
        <v>833</v>
      </c>
      <c r="ACV49" s="16" t="s">
        <v>8711</v>
      </c>
      <c r="ACW49" s="16" t="s">
        <v>878</v>
      </c>
      <c r="ACX49" s="16" t="s">
        <v>1915</v>
      </c>
      <c r="ACY49" s="16" t="s">
        <v>1947</v>
      </c>
      <c r="ACZ49" s="16">
        <v>0</v>
      </c>
      <c r="ADA49" s="16">
        <v>0</v>
      </c>
      <c r="ADB49" s="16">
        <v>1</v>
      </c>
      <c r="ADC49" s="16">
        <v>0</v>
      </c>
      <c r="ADD49" s="16">
        <v>0</v>
      </c>
      <c r="ADE49" s="16" t="s">
        <v>9011</v>
      </c>
      <c r="ADF49" s="16">
        <v>0</v>
      </c>
      <c r="ADG49" s="16" t="s">
        <v>486</v>
      </c>
      <c r="ADH49" s="16">
        <v>2</v>
      </c>
      <c r="ADI49" s="16" t="s">
        <v>486</v>
      </c>
      <c r="ADJ49" s="16" t="s">
        <v>13198</v>
      </c>
      <c r="ADK49" s="16" t="s">
        <v>13194</v>
      </c>
      <c r="ADL49" s="16" t="s">
        <v>13194</v>
      </c>
      <c r="ADM49" s="16" t="s">
        <v>13195</v>
      </c>
      <c r="ADN49" s="16" t="s">
        <v>13196</v>
      </c>
      <c r="ADO49" s="16" t="s">
        <v>13197</v>
      </c>
      <c r="ADP49" s="16" t="s">
        <v>13194</v>
      </c>
      <c r="ADQ49" s="16" t="s">
        <v>1750</v>
      </c>
      <c r="ADR49" s="16" t="s">
        <v>13194</v>
      </c>
      <c r="ADS49" s="16" t="s">
        <v>13194</v>
      </c>
      <c r="ADW49" s="16" t="s">
        <v>8729</v>
      </c>
      <c r="ADY49" s="16" t="s">
        <v>1058</v>
      </c>
      <c r="ADZ49" s="16">
        <v>2866.6666666666702</v>
      </c>
      <c r="AEC49" s="16" t="s">
        <v>1058</v>
      </c>
      <c r="AED49" s="16">
        <v>1625</v>
      </c>
      <c r="AEE49" s="16" t="s">
        <v>952</v>
      </c>
      <c r="AEF49" s="16">
        <v>3250</v>
      </c>
      <c r="AEI49" s="16">
        <v>750</v>
      </c>
      <c r="AEL49" s="16">
        <v>150</v>
      </c>
      <c r="AEM49" s="16">
        <v>2000</v>
      </c>
      <c r="AEN49" s="16">
        <v>150</v>
      </c>
      <c r="AEO49" s="16">
        <v>50</v>
      </c>
    </row>
    <row r="50" spans="1:822" x14ac:dyDescent="0.25">
      <c r="A50" s="30">
        <v>45807</v>
      </c>
      <c r="B50" s="16" t="s">
        <v>9076</v>
      </c>
      <c r="C50" s="16" t="s">
        <v>867</v>
      </c>
      <c r="D50" s="16" t="s">
        <v>867</v>
      </c>
      <c r="E50" s="16">
        <v>38</v>
      </c>
      <c r="F50" s="16" t="s">
        <v>8153</v>
      </c>
      <c r="G50" s="16" t="s">
        <v>4113</v>
      </c>
      <c r="I50" s="16" t="s">
        <v>4148</v>
      </c>
      <c r="Z50" s="16" t="s">
        <v>996</v>
      </c>
      <c r="AA50" s="16" t="s">
        <v>470</v>
      </c>
      <c r="AB50" s="16">
        <v>2</v>
      </c>
      <c r="AC50" s="16" t="s">
        <v>844</v>
      </c>
      <c r="AD50" s="16" t="s">
        <v>843</v>
      </c>
      <c r="AE50" s="16" t="s">
        <v>844</v>
      </c>
      <c r="AF50" s="16" t="s">
        <v>844</v>
      </c>
      <c r="AG50" s="16" t="s">
        <v>843</v>
      </c>
      <c r="AH50" s="16" t="s">
        <v>844</v>
      </c>
      <c r="AI50" s="16" t="s">
        <v>844</v>
      </c>
      <c r="AJ50" s="16" t="s">
        <v>843</v>
      </c>
      <c r="AK50" s="16" t="s">
        <v>844</v>
      </c>
      <c r="AM50" s="16" t="s">
        <v>737</v>
      </c>
      <c r="AN50" s="16" t="s">
        <v>761</v>
      </c>
      <c r="AP50" s="16" t="s">
        <v>775</v>
      </c>
      <c r="AR50" s="16" t="s">
        <v>6907</v>
      </c>
      <c r="BB50" s="16">
        <v>2</v>
      </c>
      <c r="BC50" s="16" t="s">
        <v>7878</v>
      </c>
      <c r="BE50" s="16" t="s">
        <v>5098</v>
      </c>
      <c r="BV50" s="16" t="s">
        <v>4433</v>
      </c>
      <c r="BW50" s="16" t="s">
        <v>844</v>
      </c>
      <c r="BX50" s="16" t="s">
        <v>843</v>
      </c>
      <c r="BY50" s="16" t="s">
        <v>843</v>
      </c>
      <c r="BZ50" s="16" t="s">
        <v>843</v>
      </c>
      <c r="CA50" s="16" t="s">
        <v>843</v>
      </c>
      <c r="CB50" s="16" t="s">
        <v>843</v>
      </c>
      <c r="CC50" s="16" t="s">
        <v>843</v>
      </c>
      <c r="CD50" s="16" t="s">
        <v>843</v>
      </c>
      <c r="CE50" s="16" t="s">
        <v>843</v>
      </c>
      <c r="CF50" s="16" t="s">
        <v>843</v>
      </c>
      <c r="CG50" s="16" t="s">
        <v>843</v>
      </c>
      <c r="CH50" s="16" t="s">
        <v>843</v>
      </c>
      <c r="CI50" s="16" t="s">
        <v>843</v>
      </c>
      <c r="CJ50" s="16" t="s">
        <v>843</v>
      </c>
      <c r="CK50" s="16" t="s">
        <v>843</v>
      </c>
      <c r="CP50" s="16" t="s">
        <v>867</v>
      </c>
      <c r="CQ50" s="16" t="s">
        <v>5191</v>
      </c>
      <c r="CR50" s="16" t="s">
        <v>844</v>
      </c>
      <c r="CS50" s="16" t="s">
        <v>843</v>
      </c>
      <c r="CT50" s="16" t="s">
        <v>843</v>
      </c>
      <c r="CU50" s="16" t="s">
        <v>843</v>
      </c>
      <c r="CV50" s="16" t="s">
        <v>843</v>
      </c>
      <c r="CW50" s="16" t="s">
        <v>843</v>
      </c>
      <c r="CX50" s="16" t="s">
        <v>843</v>
      </c>
      <c r="CY50" s="16" t="s">
        <v>843</v>
      </c>
      <c r="CZ50" s="16" t="s">
        <v>843</v>
      </c>
      <c r="DA50" s="16" t="s">
        <v>5184</v>
      </c>
      <c r="DX50" s="16" t="s">
        <v>867</v>
      </c>
      <c r="DY50" s="16" t="s">
        <v>867</v>
      </c>
      <c r="GC50" s="16" t="s">
        <v>5330</v>
      </c>
      <c r="GF50" s="16" t="s">
        <v>867</v>
      </c>
      <c r="GG50" s="16" t="s">
        <v>867</v>
      </c>
      <c r="GV50" s="16" t="s">
        <v>4216</v>
      </c>
      <c r="GW50" s="16" t="s">
        <v>843</v>
      </c>
      <c r="GX50" s="16" t="s">
        <v>843</v>
      </c>
      <c r="GY50" s="16" t="s">
        <v>843</v>
      </c>
      <c r="GZ50" s="16" t="s">
        <v>843</v>
      </c>
      <c r="HA50" s="16" t="s">
        <v>843</v>
      </c>
      <c r="HB50" s="16" t="s">
        <v>843</v>
      </c>
      <c r="HC50" s="16" t="s">
        <v>843</v>
      </c>
      <c r="HD50" s="16" t="s">
        <v>843</v>
      </c>
      <c r="HE50" s="16" t="s">
        <v>843</v>
      </c>
      <c r="HF50" s="16" t="s">
        <v>844</v>
      </c>
      <c r="HH50" s="16" t="s">
        <v>5456</v>
      </c>
      <c r="HK50" s="16" t="s">
        <v>865</v>
      </c>
      <c r="HM50" s="16" t="s">
        <v>865</v>
      </c>
      <c r="HZ50" s="16" t="s">
        <v>7944</v>
      </c>
      <c r="KE50" s="16" t="s">
        <v>5582</v>
      </c>
      <c r="KG50" s="16" t="s">
        <v>7018</v>
      </c>
      <c r="KH50" s="16" t="s">
        <v>7033</v>
      </c>
      <c r="KI50" s="16" t="s">
        <v>865</v>
      </c>
      <c r="LG50" s="16" t="s">
        <v>867</v>
      </c>
      <c r="LH50" s="16" t="s">
        <v>867</v>
      </c>
      <c r="LI50" s="16" t="s">
        <v>867</v>
      </c>
      <c r="LJ50" s="16" t="s">
        <v>867</v>
      </c>
      <c r="LK50" s="16" t="s">
        <v>867</v>
      </c>
      <c r="LL50" s="16" t="s">
        <v>9077</v>
      </c>
      <c r="LM50" s="16" t="s">
        <v>843</v>
      </c>
      <c r="LN50" s="16" t="s">
        <v>844</v>
      </c>
      <c r="LO50" s="16" t="s">
        <v>844</v>
      </c>
      <c r="LP50" s="16" t="s">
        <v>843</v>
      </c>
      <c r="LQ50" s="16" t="s">
        <v>843</v>
      </c>
      <c r="LR50" s="16" t="s">
        <v>843</v>
      </c>
      <c r="LS50" s="16" t="s">
        <v>843</v>
      </c>
      <c r="LT50" s="16" t="s">
        <v>843</v>
      </c>
      <c r="LU50" s="16" t="s">
        <v>843</v>
      </c>
      <c r="LV50" s="16" t="s">
        <v>843</v>
      </c>
      <c r="LW50" s="16" t="s">
        <v>843</v>
      </c>
      <c r="LX50" s="16" t="s">
        <v>843</v>
      </c>
      <c r="LY50" s="16" t="s">
        <v>843</v>
      </c>
      <c r="LZ50" s="16" t="s">
        <v>843</v>
      </c>
      <c r="MA50" s="16" t="s">
        <v>843</v>
      </c>
      <c r="MC50" s="16" t="s">
        <v>864</v>
      </c>
      <c r="MD50" s="16" t="s">
        <v>843</v>
      </c>
      <c r="ME50" s="16" t="s">
        <v>843</v>
      </c>
      <c r="MF50" s="16" t="s">
        <v>843</v>
      </c>
      <c r="MG50" s="16" t="s">
        <v>843</v>
      </c>
      <c r="MH50" s="16" t="s">
        <v>843</v>
      </c>
      <c r="MI50" s="16" t="s">
        <v>843</v>
      </c>
      <c r="MJ50" s="16" t="s">
        <v>843</v>
      </c>
      <c r="MK50" s="16" t="s">
        <v>843</v>
      </c>
      <c r="ML50" s="16" t="s">
        <v>843</v>
      </c>
      <c r="MM50" s="16" t="s">
        <v>843</v>
      </c>
      <c r="MN50" s="16" t="s">
        <v>843</v>
      </c>
      <c r="MO50" s="16" t="s">
        <v>843</v>
      </c>
      <c r="MP50" s="16" t="s">
        <v>843</v>
      </c>
      <c r="MQ50" s="16" t="s">
        <v>843</v>
      </c>
      <c r="MR50" s="16" t="s">
        <v>843</v>
      </c>
      <c r="MS50" s="16" t="s">
        <v>843</v>
      </c>
      <c r="MT50" s="16" t="s">
        <v>843</v>
      </c>
      <c r="MU50" s="16" t="s">
        <v>844</v>
      </c>
      <c r="MV50" s="16" t="s">
        <v>843</v>
      </c>
      <c r="NS50" s="16" t="s">
        <v>864</v>
      </c>
      <c r="NT50" s="16" t="s">
        <v>843</v>
      </c>
      <c r="NU50" s="16" t="s">
        <v>843</v>
      </c>
      <c r="NV50" s="16" t="s">
        <v>843</v>
      </c>
      <c r="NW50" s="16" t="s">
        <v>843</v>
      </c>
      <c r="NX50" s="16" t="s">
        <v>843</v>
      </c>
      <c r="NY50" s="16" t="s">
        <v>843</v>
      </c>
      <c r="NZ50" s="16" t="s">
        <v>843</v>
      </c>
      <c r="OA50" s="16" t="s">
        <v>843</v>
      </c>
      <c r="OB50" s="16" t="s">
        <v>843</v>
      </c>
      <c r="OC50" s="16" t="s">
        <v>843</v>
      </c>
      <c r="OD50" s="16" t="s">
        <v>843</v>
      </c>
      <c r="OE50" s="16" t="s">
        <v>843</v>
      </c>
      <c r="OF50" s="16" t="s">
        <v>843</v>
      </c>
      <c r="OG50" s="16" t="s">
        <v>843</v>
      </c>
      <c r="OH50" s="16" t="s">
        <v>844</v>
      </c>
      <c r="OI50" s="16" t="s">
        <v>843</v>
      </c>
      <c r="PC50" s="16" t="s">
        <v>865</v>
      </c>
      <c r="PD50" s="16" t="s">
        <v>865</v>
      </c>
      <c r="PY50" s="16" t="s">
        <v>865</v>
      </c>
      <c r="QP50" s="16" t="s">
        <v>865</v>
      </c>
      <c r="QR50" s="16" t="s">
        <v>867</v>
      </c>
      <c r="QT50" s="16" t="s">
        <v>867</v>
      </c>
      <c r="QV50" s="16" t="s">
        <v>865</v>
      </c>
      <c r="QX50" s="16" t="s">
        <v>864</v>
      </c>
      <c r="QY50" s="16" t="s">
        <v>867</v>
      </c>
      <c r="RD50" s="16" t="s">
        <v>865</v>
      </c>
      <c r="RF50" s="16" t="s">
        <v>865</v>
      </c>
      <c r="RH50" s="16" t="s">
        <v>865</v>
      </c>
      <c r="RJ50" s="16" t="s">
        <v>865</v>
      </c>
      <c r="RN50" s="16" t="s">
        <v>7720</v>
      </c>
      <c r="RP50" s="16" t="s">
        <v>867</v>
      </c>
      <c r="RR50" s="16" t="s">
        <v>867</v>
      </c>
      <c r="RT50" s="16" t="s">
        <v>867</v>
      </c>
      <c r="RV50" s="16" t="s">
        <v>867</v>
      </c>
      <c r="RX50" s="16" t="s">
        <v>867</v>
      </c>
      <c r="RZ50" s="16" t="s">
        <v>7720</v>
      </c>
      <c r="SQ50" s="16" t="s">
        <v>865</v>
      </c>
      <c r="SS50" s="16" t="s">
        <v>7308</v>
      </c>
      <c r="ST50" s="16" t="s">
        <v>7764</v>
      </c>
      <c r="TN50" s="16">
        <v>4000</v>
      </c>
      <c r="TO50" s="16">
        <v>0</v>
      </c>
      <c r="TP50" s="16">
        <v>0</v>
      </c>
      <c r="TQ50" s="16">
        <v>0</v>
      </c>
      <c r="TR50" s="16">
        <v>300</v>
      </c>
      <c r="TS50" s="16">
        <v>120</v>
      </c>
      <c r="TT50" s="16">
        <v>0</v>
      </c>
      <c r="TU50" s="16">
        <v>0</v>
      </c>
      <c r="TV50" s="16">
        <v>0</v>
      </c>
      <c r="TW50" s="16">
        <v>0</v>
      </c>
      <c r="TX50" s="16">
        <v>0</v>
      </c>
      <c r="TZ50" s="16" t="s">
        <v>7364</v>
      </c>
      <c r="UA50" s="16" t="s">
        <v>5971</v>
      </c>
      <c r="UB50" s="16">
        <v>0</v>
      </c>
      <c r="UC50" s="16" t="s">
        <v>843</v>
      </c>
      <c r="UD50" s="16" t="s">
        <v>843</v>
      </c>
      <c r="UE50" s="16" t="s">
        <v>843</v>
      </c>
      <c r="UF50" s="16" t="s">
        <v>844</v>
      </c>
      <c r="UG50" s="16" t="s">
        <v>843</v>
      </c>
      <c r="UH50" s="16" t="s">
        <v>843</v>
      </c>
      <c r="VX50" s="16" t="s">
        <v>6028</v>
      </c>
      <c r="VY50" s="16" t="s">
        <v>844</v>
      </c>
      <c r="VZ50" s="16" t="s">
        <v>843</v>
      </c>
      <c r="WA50" s="16" t="s">
        <v>843</v>
      </c>
      <c r="WB50" s="16" t="s">
        <v>843</v>
      </c>
      <c r="WC50" s="16" t="s">
        <v>843</v>
      </c>
      <c r="WD50" s="16" t="s">
        <v>843</v>
      </c>
      <c r="WE50" s="16" t="s">
        <v>843</v>
      </c>
      <c r="WF50" s="16" t="s">
        <v>843</v>
      </c>
      <c r="WH50" s="16">
        <v>3250</v>
      </c>
      <c r="WO50" s="16" t="s">
        <v>6917</v>
      </c>
      <c r="XD50" s="16" t="s">
        <v>6991</v>
      </c>
      <c r="XE50" s="16" t="s">
        <v>843</v>
      </c>
      <c r="XF50" s="16" t="s">
        <v>843</v>
      </c>
      <c r="XG50" s="16" t="s">
        <v>843</v>
      </c>
      <c r="XH50" s="16" t="s">
        <v>843</v>
      </c>
      <c r="XI50" s="16" t="s">
        <v>843</v>
      </c>
      <c r="XJ50" s="16" t="s">
        <v>843</v>
      </c>
      <c r="XK50" s="16" t="s">
        <v>843</v>
      </c>
      <c r="XL50" s="16" t="s">
        <v>844</v>
      </c>
      <c r="XM50" s="16" t="s">
        <v>843</v>
      </c>
      <c r="XN50" s="16" t="s">
        <v>843</v>
      </c>
      <c r="XO50" s="16" t="s">
        <v>843</v>
      </c>
      <c r="XP50" s="16" t="s">
        <v>843</v>
      </c>
      <c r="XQ50" s="16" t="s">
        <v>843</v>
      </c>
      <c r="YF50" s="16" t="s">
        <v>865</v>
      </c>
      <c r="YN50" s="16" t="s">
        <v>864</v>
      </c>
      <c r="YP50" s="16" t="s">
        <v>7990</v>
      </c>
      <c r="YR50" s="16" t="s">
        <v>9078</v>
      </c>
      <c r="YS50" s="16" t="s">
        <v>9079</v>
      </c>
      <c r="YT50" s="16" t="s">
        <v>8694</v>
      </c>
      <c r="YU50" s="16" t="s">
        <v>9080</v>
      </c>
      <c r="YV50" s="16" t="s">
        <v>8696</v>
      </c>
      <c r="YW50" s="16" t="s">
        <v>844</v>
      </c>
      <c r="YX50" s="16" t="s">
        <v>8696</v>
      </c>
      <c r="YY50" s="16" t="s">
        <v>843</v>
      </c>
      <c r="YZ50" s="16" t="s">
        <v>843</v>
      </c>
      <c r="ZA50" s="16" t="s">
        <v>843</v>
      </c>
      <c r="ZB50" s="16">
        <v>4420</v>
      </c>
      <c r="ZC50" s="16" t="s">
        <v>9081</v>
      </c>
      <c r="ZD50" s="16" t="s">
        <v>843</v>
      </c>
      <c r="ZE50" s="16" t="s">
        <v>843</v>
      </c>
      <c r="ZF50" s="16" t="s">
        <v>843</v>
      </c>
      <c r="ZG50" s="16" t="s">
        <v>8865</v>
      </c>
      <c r="ZH50" s="16" t="s">
        <v>8752</v>
      </c>
      <c r="ZI50" s="16" t="s">
        <v>843</v>
      </c>
      <c r="ZJ50" s="16" t="s">
        <v>843</v>
      </c>
      <c r="ZK50" s="16" t="s">
        <v>843</v>
      </c>
      <c r="ZL50" s="16" t="s">
        <v>843</v>
      </c>
      <c r="ZM50" s="16" t="s">
        <v>843</v>
      </c>
      <c r="ZN50" s="16" t="s">
        <v>8815</v>
      </c>
      <c r="ZO50" s="16" t="s">
        <v>487</v>
      </c>
      <c r="ZP50" s="16" t="s">
        <v>487</v>
      </c>
      <c r="ZQ50" s="16" t="s">
        <v>486</v>
      </c>
      <c r="ZR50" s="16" t="s">
        <v>486</v>
      </c>
      <c r="ZS50" s="16" t="s">
        <v>844</v>
      </c>
      <c r="ZT50" s="16" t="s">
        <v>8705</v>
      </c>
      <c r="ZU50" s="16" t="s">
        <v>8706</v>
      </c>
      <c r="ZV50" s="16" t="s">
        <v>487</v>
      </c>
      <c r="ZW50" s="16" t="s">
        <v>844</v>
      </c>
      <c r="ZX50" s="16" t="s">
        <v>844</v>
      </c>
      <c r="ZY50" s="16" t="s">
        <v>844</v>
      </c>
      <c r="ZZ50" s="16" t="s">
        <v>844</v>
      </c>
      <c r="AAA50" s="16" t="s">
        <v>843</v>
      </c>
      <c r="AAB50" s="16" t="s">
        <v>843</v>
      </c>
      <c r="AAC50" s="16">
        <v>0</v>
      </c>
      <c r="AAD50" s="16" t="s">
        <v>844</v>
      </c>
      <c r="AAE50" s="16" t="s">
        <v>843</v>
      </c>
      <c r="AAF50" s="16" t="s">
        <v>844</v>
      </c>
      <c r="AAG50" s="16" t="s">
        <v>843</v>
      </c>
      <c r="AAH50" s="16" t="s">
        <v>843</v>
      </c>
      <c r="AAI50" s="16" t="s">
        <v>843</v>
      </c>
      <c r="AAJ50" s="16" t="s">
        <v>615</v>
      </c>
      <c r="AAK50" s="16" t="s">
        <v>633</v>
      </c>
      <c r="AAL50" s="16" t="s">
        <v>904</v>
      </c>
      <c r="AAM50" s="16" t="s">
        <v>663</v>
      </c>
      <c r="AAN50" s="16" t="s">
        <v>8707</v>
      </c>
      <c r="AAO50" s="16" t="s">
        <v>1018</v>
      </c>
      <c r="AAP50" s="16" t="s">
        <v>8708</v>
      </c>
      <c r="AAS50" s="16">
        <v>3250</v>
      </c>
      <c r="AAT50" s="16" t="s">
        <v>782</v>
      </c>
      <c r="AAU50" s="16" t="s">
        <v>782</v>
      </c>
      <c r="AAV50" s="16" t="s">
        <v>782</v>
      </c>
      <c r="AAW50" s="16" t="s">
        <v>782</v>
      </c>
      <c r="AAX50" s="16" t="s">
        <v>843</v>
      </c>
      <c r="AAY50" s="16" t="s">
        <v>8710</v>
      </c>
      <c r="AAZ50" s="16" t="s">
        <v>782</v>
      </c>
      <c r="ABB50" s="16" t="s">
        <v>782</v>
      </c>
      <c r="ABC50" s="16" t="s">
        <v>783</v>
      </c>
      <c r="ABD50" s="16" t="s">
        <v>783</v>
      </c>
      <c r="ABE50" s="16" t="s">
        <v>783</v>
      </c>
      <c r="ABF50" s="16" t="s">
        <v>782</v>
      </c>
      <c r="ABG50" s="16" t="s">
        <v>782</v>
      </c>
      <c r="ABH50" s="16" t="s">
        <v>782</v>
      </c>
      <c r="ABI50" s="16" t="s">
        <v>782</v>
      </c>
      <c r="ABJ50" s="16" t="s">
        <v>782</v>
      </c>
      <c r="ABK50" s="16" t="s">
        <v>783</v>
      </c>
      <c r="ABL50" s="16" t="s">
        <v>8746</v>
      </c>
      <c r="ABM50" s="16" t="s">
        <v>844</v>
      </c>
      <c r="ABN50" s="16" t="s">
        <v>1034</v>
      </c>
      <c r="ABP50" s="16" t="s">
        <v>972</v>
      </c>
      <c r="ABQ50" s="16" t="s">
        <v>4297</v>
      </c>
      <c r="ABR50" s="16" t="s">
        <v>470</v>
      </c>
      <c r="ABS50" s="16" t="s">
        <v>451</v>
      </c>
      <c r="ABT50" s="16" t="s">
        <v>1056</v>
      </c>
      <c r="ABU50" s="16" t="s">
        <v>844</v>
      </c>
      <c r="ABV50" s="16" t="s">
        <v>487</v>
      </c>
      <c r="ABW50" s="16" t="s">
        <v>486</v>
      </c>
      <c r="ABX50" s="16" t="s">
        <v>892</v>
      </c>
      <c r="ABY50" s="16" t="s">
        <v>486</v>
      </c>
      <c r="ABZ50" s="16" t="s">
        <v>486</v>
      </c>
      <c r="ACA50" s="16" t="s">
        <v>761</v>
      </c>
      <c r="ACB50" s="16" t="s">
        <v>775</v>
      </c>
      <c r="ACC50" s="16" t="s">
        <v>737</v>
      </c>
      <c r="ACD50" s="16" t="s">
        <v>486</v>
      </c>
      <c r="ACE50" s="16" t="s">
        <v>486</v>
      </c>
      <c r="ACG50" s="16" t="s">
        <v>1014</v>
      </c>
      <c r="ACH50" s="16" t="s">
        <v>1009</v>
      </c>
      <c r="ACI50" s="16" t="s">
        <v>462</v>
      </c>
      <c r="ACJ50" s="16">
        <v>1.1910000000000001</v>
      </c>
      <c r="ACK50" s="16" t="s">
        <v>478</v>
      </c>
      <c r="ACL50" s="16" t="s">
        <v>740</v>
      </c>
      <c r="ACM50" s="16" t="s">
        <v>1189</v>
      </c>
      <c r="ACN50" s="16" t="s">
        <v>1169</v>
      </c>
      <c r="ACO50" s="16" t="s">
        <v>1856</v>
      </c>
      <c r="ACP50" s="16">
        <v>3250</v>
      </c>
      <c r="ACQ50" s="16" t="s">
        <v>1202</v>
      </c>
      <c r="ACR50" s="16" t="s">
        <v>1645</v>
      </c>
      <c r="ACS50" s="16" t="s">
        <v>680</v>
      </c>
      <c r="ACT50" s="16" t="s">
        <v>1522</v>
      </c>
      <c r="ACU50" s="16" t="s">
        <v>833</v>
      </c>
      <c r="ACV50" s="16" t="s">
        <v>8711</v>
      </c>
      <c r="ACW50" s="16" t="s">
        <v>451</v>
      </c>
      <c r="ACX50" s="16" t="s">
        <v>1916</v>
      </c>
      <c r="ACY50" s="16" t="s">
        <v>1947</v>
      </c>
      <c r="ACZ50" s="16">
        <v>1</v>
      </c>
      <c r="ADA50" s="16">
        <v>1</v>
      </c>
      <c r="ADB50" s="16">
        <v>1</v>
      </c>
      <c r="ADC50" s="16">
        <v>1</v>
      </c>
      <c r="ADD50" s="16">
        <v>1</v>
      </c>
      <c r="ADE50" s="16" t="s">
        <v>8712</v>
      </c>
      <c r="ADF50" s="16">
        <v>0</v>
      </c>
      <c r="ADG50" s="16" t="s">
        <v>486</v>
      </c>
      <c r="ADH50" s="16">
        <v>2</v>
      </c>
      <c r="ADI50" s="16" t="s">
        <v>486</v>
      </c>
      <c r="ADJ50" s="16" t="s">
        <v>1744</v>
      </c>
      <c r="ADK50" s="16" t="s">
        <v>13194</v>
      </c>
      <c r="ADL50" s="16" t="s">
        <v>13194</v>
      </c>
      <c r="ADM50" s="16" t="s">
        <v>13194</v>
      </c>
      <c r="ADN50" s="16" t="s">
        <v>13196</v>
      </c>
      <c r="ADO50" s="16" t="s">
        <v>13197</v>
      </c>
      <c r="ADP50" s="16" t="s">
        <v>13194</v>
      </c>
      <c r="ADQ50" s="16" t="s">
        <v>13194</v>
      </c>
      <c r="ADR50" s="16" t="s">
        <v>13194</v>
      </c>
      <c r="ADS50" s="16" t="s">
        <v>13194</v>
      </c>
      <c r="ADW50" s="16" t="s">
        <v>8729</v>
      </c>
      <c r="ADY50" s="16" t="s">
        <v>1062</v>
      </c>
      <c r="AEA50" s="16">
        <v>4420</v>
      </c>
      <c r="AEC50" s="16" t="s">
        <v>1058</v>
      </c>
      <c r="AED50" s="16">
        <v>1625</v>
      </c>
      <c r="AEE50" s="16" t="s">
        <v>952</v>
      </c>
      <c r="AEG50" s="16">
        <v>3250</v>
      </c>
      <c r="AEI50" s="16">
        <v>2000</v>
      </c>
      <c r="AEN50" s="16">
        <v>150</v>
      </c>
      <c r="AEO50" s="16">
        <v>60</v>
      </c>
    </row>
    <row r="51" spans="1:822" x14ac:dyDescent="0.25">
      <c r="A51" s="30">
        <v>45807</v>
      </c>
      <c r="B51" s="16" t="s">
        <v>9082</v>
      </c>
      <c r="C51" s="16" t="s">
        <v>867</v>
      </c>
      <c r="D51" s="16" t="s">
        <v>867</v>
      </c>
      <c r="E51" s="16">
        <v>25</v>
      </c>
      <c r="F51" s="16" t="s">
        <v>8153</v>
      </c>
      <c r="G51" s="16" t="s">
        <v>4113</v>
      </c>
      <c r="I51" s="16" t="s">
        <v>4174</v>
      </c>
      <c r="Z51" s="16" t="s">
        <v>993</v>
      </c>
      <c r="AA51" s="16" t="s">
        <v>470</v>
      </c>
      <c r="AB51" s="16">
        <v>2</v>
      </c>
      <c r="AC51" s="16" t="s">
        <v>844</v>
      </c>
      <c r="AD51" s="16" t="s">
        <v>843</v>
      </c>
      <c r="AE51" s="16" t="s">
        <v>844</v>
      </c>
      <c r="AF51" s="16" t="s">
        <v>844</v>
      </c>
      <c r="AG51" s="16" t="s">
        <v>843</v>
      </c>
      <c r="AH51" s="16" t="s">
        <v>844</v>
      </c>
      <c r="AI51" s="16" t="s">
        <v>844</v>
      </c>
      <c r="AJ51" s="16" t="s">
        <v>843</v>
      </c>
      <c r="AK51" s="16" t="s">
        <v>843</v>
      </c>
      <c r="AM51" s="16" t="s">
        <v>737</v>
      </c>
      <c r="AN51" s="16" t="s">
        <v>759</v>
      </c>
      <c r="AP51" s="16" t="s">
        <v>768</v>
      </c>
      <c r="AR51" s="16" t="s">
        <v>6910</v>
      </c>
      <c r="BB51" s="16">
        <v>2</v>
      </c>
      <c r="BC51" s="16" t="s">
        <v>7875</v>
      </c>
      <c r="BE51" s="16" t="s">
        <v>5098</v>
      </c>
      <c r="BV51" s="16" t="s">
        <v>4433</v>
      </c>
      <c r="BW51" s="16" t="s">
        <v>844</v>
      </c>
      <c r="BX51" s="16" t="s">
        <v>843</v>
      </c>
      <c r="BY51" s="16" t="s">
        <v>843</v>
      </c>
      <c r="BZ51" s="16" t="s">
        <v>843</v>
      </c>
      <c r="CA51" s="16" t="s">
        <v>843</v>
      </c>
      <c r="CB51" s="16" t="s">
        <v>843</v>
      </c>
      <c r="CC51" s="16" t="s">
        <v>843</v>
      </c>
      <c r="CD51" s="16" t="s">
        <v>843</v>
      </c>
      <c r="CE51" s="16" t="s">
        <v>843</v>
      </c>
      <c r="CF51" s="16" t="s">
        <v>843</v>
      </c>
      <c r="CG51" s="16" t="s">
        <v>843</v>
      </c>
      <c r="CH51" s="16" t="s">
        <v>843</v>
      </c>
      <c r="CI51" s="16" t="s">
        <v>843</v>
      </c>
      <c r="CJ51" s="16" t="s">
        <v>843</v>
      </c>
      <c r="CK51" s="16" t="s">
        <v>843</v>
      </c>
      <c r="CP51" s="16" t="s">
        <v>867</v>
      </c>
      <c r="CQ51" s="16" t="s">
        <v>5194</v>
      </c>
      <c r="CR51" s="16" t="s">
        <v>843</v>
      </c>
      <c r="CS51" s="16" t="s">
        <v>844</v>
      </c>
      <c r="CT51" s="16" t="s">
        <v>843</v>
      </c>
      <c r="CU51" s="16" t="s">
        <v>843</v>
      </c>
      <c r="CV51" s="16" t="s">
        <v>843</v>
      </c>
      <c r="CW51" s="16" t="s">
        <v>843</v>
      </c>
      <c r="CX51" s="16" t="s">
        <v>843</v>
      </c>
      <c r="CY51" s="16" t="s">
        <v>843</v>
      </c>
      <c r="CZ51" s="16" t="s">
        <v>843</v>
      </c>
      <c r="DA51" s="16" t="s">
        <v>5184</v>
      </c>
      <c r="DX51" s="16" t="s">
        <v>867</v>
      </c>
      <c r="DY51" s="16" t="s">
        <v>865</v>
      </c>
      <c r="GC51" s="16" t="s">
        <v>5333</v>
      </c>
      <c r="GF51" s="16" t="s">
        <v>867</v>
      </c>
      <c r="GG51" s="16" t="s">
        <v>867</v>
      </c>
      <c r="GV51" s="16" t="s">
        <v>5443</v>
      </c>
      <c r="GW51" s="16" t="s">
        <v>843</v>
      </c>
      <c r="GX51" s="16" t="s">
        <v>844</v>
      </c>
      <c r="GY51" s="16" t="s">
        <v>843</v>
      </c>
      <c r="GZ51" s="16" t="s">
        <v>843</v>
      </c>
      <c r="HA51" s="16" t="s">
        <v>843</v>
      </c>
      <c r="HB51" s="16" t="s">
        <v>843</v>
      </c>
      <c r="HC51" s="16" t="s">
        <v>843</v>
      </c>
      <c r="HD51" s="16" t="s">
        <v>843</v>
      </c>
      <c r="HE51" s="16" t="s">
        <v>843</v>
      </c>
      <c r="HF51" s="16" t="s">
        <v>843</v>
      </c>
      <c r="HH51" s="16" t="s">
        <v>5456</v>
      </c>
      <c r="HK51" s="16" t="s">
        <v>865</v>
      </c>
      <c r="HM51" s="16" t="s">
        <v>867</v>
      </c>
      <c r="HN51" s="16" t="s">
        <v>7940</v>
      </c>
      <c r="HO51" s="16" t="s">
        <v>843</v>
      </c>
      <c r="HP51" s="16" t="s">
        <v>843</v>
      </c>
      <c r="HQ51" s="16" t="s">
        <v>843</v>
      </c>
      <c r="HR51" s="16" t="s">
        <v>843</v>
      </c>
      <c r="HS51" s="16" t="s">
        <v>843</v>
      </c>
      <c r="HT51" s="16" t="s">
        <v>843</v>
      </c>
      <c r="HU51" s="16" t="s">
        <v>844</v>
      </c>
      <c r="HV51" s="16" t="s">
        <v>843</v>
      </c>
      <c r="HW51" s="16" t="s">
        <v>843</v>
      </c>
      <c r="HX51" s="16" t="s">
        <v>843</v>
      </c>
      <c r="HZ51" s="16" t="s">
        <v>7944</v>
      </c>
      <c r="KE51" s="16" t="s">
        <v>5582</v>
      </c>
      <c r="KG51" s="16" t="s">
        <v>7018</v>
      </c>
      <c r="KH51" s="16" t="s">
        <v>7033</v>
      </c>
      <c r="KI51" s="16" t="s">
        <v>865</v>
      </c>
      <c r="LG51" s="16" t="s">
        <v>867</v>
      </c>
      <c r="LH51" s="16" t="s">
        <v>865</v>
      </c>
      <c r="LI51" s="16" t="s">
        <v>867</v>
      </c>
      <c r="LJ51" s="16" t="s">
        <v>867</v>
      </c>
      <c r="LK51" s="16" t="s">
        <v>865</v>
      </c>
      <c r="LL51" s="16" t="s">
        <v>9063</v>
      </c>
      <c r="LM51" s="16" t="s">
        <v>843</v>
      </c>
      <c r="LN51" s="16" t="s">
        <v>843</v>
      </c>
      <c r="LO51" s="16" t="s">
        <v>844</v>
      </c>
      <c r="LP51" s="16" t="s">
        <v>844</v>
      </c>
      <c r="LQ51" s="16" t="s">
        <v>843</v>
      </c>
      <c r="LR51" s="16" t="s">
        <v>843</v>
      </c>
      <c r="LS51" s="16" t="s">
        <v>843</v>
      </c>
      <c r="LT51" s="16" t="s">
        <v>843</v>
      </c>
      <c r="LU51" s="16" t="s">
        <v>843</v>
      </c>
      <c r="LV51" s="16" t="s">
        <v>843</v>
      </c>
      <c r="LW51" s="16" t="s">
        <v>843</v>
      </c>
      <c r="LX51" s="16" t="s">
        <v>843</v>
      </c>
      <c r="LY51" s="16" t="s">
        <v>843</v>
      </c>
      <c r="LZ51" s="16" t="s">
        <v>843</v>
      </c>
      <c r="MA51" s="16" t="s">
        <v>843</v>
      </c>
      <c r="MC51" s="16" t="s">
        <v>5694</v>
      </c>
      <c r="MD51" s="16" t="s">
        <v>844</v>
      </c>
      <c r="ME51" s="16" t="s">
        <v>843</v>
      </c>
      <c r="MF51" s="16" t="s">
        <v>843</v>
      </c>
      <c r="MG51" s="16" t="s">
        <v>843</v>
      </c>
      <c r="MH51" s="16" t="s">
        <v>843</v>
      </c>
      <c r="MI51" s="16" t="s">
        <v>843</v>
      </c>
      <c r="MJ51" s="16" t="s">
        <v>843</v>
      </c>
      <c r="MK51" s="16" t="s">
        <v>843</v>
      </c>
      <c r="ML51" s="16" t="s">
        <v>843</v>
      </c>
      <c r="MM51" s="16" t="s">
        <v>843</v>
      </c>
      <c r="MN51" s="16" t="s">
        <v>843</v>
      </c>
      <c r="MO51" s="16" t="s">
        <v>843</v>
      </c>
      <c r="MP51" s="16" t="s">
        <v>843</v>
      </c>
      <c r="MQ51" s="16" t="s">
        <v>843</v>
      </c>
      <c r="MR51" s="16" t="s">
        <v>843</v>
      </c>
      <c r="MS51" s="16" t="s">
        <v>843</v>
      </c>
      <c r="MT51" s="16" t="s">
        <v>843</v>
      </c>
      <c r="MU51" s="16" t="s">
        <v>843</v>
      </c>
      <c r="MV51" s="16" t="s">
        <v>843</v>
      </c>
      <c r="NS51" s="16" t="s">
        <v>5694</v>
      </c>
      <c r="NT51" s="16" t="s">
        <v>844</v>
      </c>
      <c r="NU51" s="16" t="s">
        <v>843</v>
      </c>
      <c r="NV51" s="16" t="s">
        <v>843</v>
      </c>
      <c r="NW51" s="16" t="s">
        <v>843</v>
      </c>
      <c r="NX51" s="16" t="s">
        <v>843</v>
      </c>
      <c r="NY51" s="16" t="s">
        <v>843</v>
      </c>
      <c r="NZ51" s="16" t="s">
        <v>843</v>
      </c>
      <c r="OA51" s="16" t="s">
        <v>843</v>
      </c>
      <c r="OB51" s="16" t="s">
        <v>843</v>
      </c>
      <c r="OC51" s="16" t="s">
        <v>843</v>
      </c>
      <c r="OD51" s="16" t="s">
        <v>843</v>
      </c>
      <c r="OE51" s="16" t="s">
        <v>843</v>
      </c>
      <c r="OF51" s="16" t="s">
        <v>843</v>
      </c>
      <c r="OG51" s="16" t="s">
        <v>843</v>
      </c>
      <c r="OH51" s="16" t="s">
        <v>843</v>
      </c>
      <c r="OI51" s="16" t="s">
        <v>843</v>
      </c>
      <c r="PC51" s="16" t="s">
        <v>865</v>
      </c>
      <c r="PD51" s="16" t="s">
        <v>865</v>
      </c>
      <c r="PY51" s="16" t="s">
        <v>865</v>
      </c>
      <c r="QP51" s="16" t="s">
        <v>865</v>
      </c>
      <c r="QR51" s="16" t="s">
        <v>867</v>
      </c>
      <c r="QT51" s="16" t="s">
        <v>867</v>
      </c>
      <c r="QV51" s="16" t="s">
        <v>865</v>
      </c>
      <c r="QX51" s="16" t="s">
        <v>867</v>
      </c>
      <c r="QY51" s="16" t="s">
        <v>867</v>
      </c>
      <c r="RD51" s="16" t="s">
        <v>865</v>
      </c>
      <c r="RF51" s="16" t="s">
        <v>865</v>
      </c>
      <c r="RH51" s="16" t="s">
        <v>865</v>
      </c>
      <c r="RJ51" s="16" t="s">
        <v>865</v>
      </c>
      <c r="RN51" s="16" t="s">
        <v>7720</v>
      </c>
      <c r="RP51" s="16" t="s">
        <v>867</v>
      </c>
      <c r="RR51" s="16" t="s">
        <v>867</v>
      </c>
      <c r="RT51" s="16" t="s">
        <v>867</v>
      </c>
      <c r="RV51" s="16" t="s">
        <v>7720</v>
      </c>
      <c r="RX51" s="16" t="s">
        <v>7720</v>
      </c>
      <c r="RZ51" s="16" t="s">
        <v>7720</v>
      </c>
      <c r="SQ51" s="16" t="s">
        <v>867</v>
      </c>
      <c r="SS51" s="16" t="s">
        <v>7308</v>
      </c>
      <c r="ST51" s="16" t="s">
        <v>7761</v>
      </c>
      <c r="TN51" s="16">
        <v>5500</v>
      </c>
      <c r="TO51" s="16">
        <v>10000</v>
      </c>
      <c r="TP51" s="16">
        <v>3000</v>
      </c>
      <c r="TQ51" s="16">
        <v>1000</v>
      </c>
      <c r="TR51" s="16">
        <v>400</v>
      </c>
      <c r="TS51" s="16">
        <v>350</v>
      </c>
      <c r="TT51" s="16">
        <v>0</v>
      </c>
      <c r="TU51" s="16">
        <v>0</v>
      </c>
      <c r="TV51" s="16">
        <v>10000</v>
      </c>
      <c r="TW51" s="16">
        <v>0</v>
      </c>
      <c r="TX51" s="16">
        <v>0</v>
      </c>
      <c r="TZ51" s="16" t="s">
        <v>7364</v>
      </c>
      <c r="UA51" s="16" t="s">
        <v>5938</v>
      </c>
      <c r="UB51" s="16">
        <v>1</v>
      </c>
      <c r="UC51" s="16" t="s">
        <v>843</v>
      </c>
      <c r="UD51" s="16" t="s">
        <v>843</v>
      </c>
      <c r="UE51" s="16" t="s">
        <v>843</v>
      </c>
      <c r="UF51" s="16" t="s">
        <v>843</v>
      </c>
      <c r="UG51" s="16" t="s">
        <v>843</v>
      </c>
      <c r="UH51" s="16" t="s">
        <v>843</v>
      </c>
      <c r="WO51" s="16" t="s">
        <v>6920</v>
      </c>
      <c r="XD51" s="16" t="s">
        <v>6975</v>
      </c>
      <c r="XE51" s="16" t="s">
        <v>843</v>
      </c>
      <c r="XF51" s="16" t="s">
        <v>843</v>
      </c>
      <c r="XG51" s="16" t="s">
        <v>844</v>
      </c>
      <c r="XH51" s="16" t="s">
        <v>843</v>
      </c>
      <c r="XI51" s="16" t="s">
        <v>843</v>
      </c>
      <c r="XJ51" s="16" t="s">
        <v>843</v>
      </c>
      <c r="XK51" s="16" t="s">
        <v>843</v>
      </c>
      <c r="XL51" s="16" t="s">
        <v>843</v>
      </c>
      <c r="XM51" s="16" t="s">
        <v>843</v>
      </c>
      <c r="XN51" s="16" t="s">
        <v>843</v>
      </c>
      <c r="XO51" s="16" t="s">
        <v>843</v>
      </c>
      <c r="XP51" s="16" t="s">
        <v>843</v>
      </c>
      <c r="XQ51" s="16" t="s">
        <v>843</v>
      </c>
      <c r="YF51" s="16" t="s">
        <v>865</v>
      </c>
      <c r="YN51" s="16" t="s">
        <v>7040</v>
      </c>
      <c r="YP51" s="16" t="s">
        <v>7990</v>
      </c>
      <c r="YR51" s="16" t="s">
        <v>9083</v>
      </c>
      <c r="YS51" s="16" t="s">
        <v>9084</v>
      </c>
      <c r="YT51" s="16" t="s">
        <v>8694</v>
      </c>
      <c r="YU51" s="16" t="s">
        <v>9085</v>
      </c>
      <c r="YV51" s="16" t="s">
        <v>8696</v>
      </c>
      <c r="YW51" s="16" t="s">
        <v>844</v>
      </c>
      <c r="YX51" s="16" t="s">
        <v>8696</v>
      </c>
      <c r="YY51" s="16" t="s">
        <v>8803</v>
      </c>
      <c r="YZ51" s="16" t="s">
        <v>843</v>
      </c>
      <c r="ZA51" s="16" t="s">
        <v>843</v>
      </c>
      <c r="ZB51" s="16">
        <v>21916.67</v>
      </c>
      <c r="ZC51" s="16" t="s">
        <v>8738</v>
      </c>
      <c r="ZD51" s="16" t="s">
        <v>8806</v>
      </c>
      <c r="ZE51" s="16" t="s">
        <v>9040</v>
      </c>
      <c r="ZF51" s="16" t="s">
        <v>8724</v>
      </c>
      <c r="ZG51" s="16" t="s">
        <v>8701</v>
      </c>
      <c r="ZH51" s="16" t="s">
        <v>8701</v>
      </c>
      <c r="ZI51" s="16" t="s">
        <v>8702</v>
      </c>
      <c r="ZJ51" s="16" t="s">
        <v>843</v>
      </c>
      <c r="ZK51" s="16" t="s">
        <v>843</v>
      </c>
      <c r="ZL51" s="16" t="s">
        <v>843</v>
      </c>
      <c r="ZM51" s="16" t="s">
        <v>843</v>
      </c>
      <c r="ZN51" s="16" t="s">
        <v>8755</v>
      </c>
      <c r="ZO51" s="16" t="s">
        <v>487</v>
      </c>
      <c r="ZP51" s="16" t="s">
        <v>487</v>
      </c>
      <c r="ZQ51" s="16" t="s">
        <v>487</v>
      </c>
      <c r="ZR51" s="16" t="s">
        <v>486</v>
      </c>
      <c r="ZS51" s="16" t="s">
        <v>844</v>
      </c>
      <c r="ZT51" s="16" t="s">
        <v>8705</v>
      </c>
      <c r="ZU51" s="16" t="s">
        <v>8706</v>
      </c>
      <c r="ZV51" s="16" t="s">
        <v>487</v>
      </c>
      <c r="ZW51" s="16" t="s">
        <v>844</v>
      </c>
      <c r="ZX51" s="16" t="s">
        <v>844</v>
      </c>
      <c r="ZY51" s="16" t="s">
        <v>844</v>
      </c>
      <c r="ZZ51" s="16" t="s">
        <v>844</v>
      </c>
      <c r="AAA51" s="16" t="s">
        <v>843</v>
      </c>
      <c r="AAB51" s="16" t="s">
        <v>843</v>
      </c>
      <c r="AAC51" s="16">
        <v>0</v>
      </c>
      <c r="AAD51" s="16" t="s">
        <v>844</v>
      </c>
      <c r="AAE51" s="16" t="s">
        <v>843</v>
      </c>
      <c r="AAF51" s="16" t="s">
        <v>843</v>
      </c>
      <c r="AAG51" s="16" t="s">
        <v>843</v>
      </c>
      <c r="AAH51" s="16" t="s">
        <v>843</v>
      </c>
      <c r="AAI51" s="16" t="s">
        <v>844</v>
      </c>
      <c r="AAJ51" s="16" t="s">
        <v>615</v>
      </c>
      <c r="AAK51" s="16" t="s">
        <v>633</v>
      </c>
      <c r="AAL51" s="16" t="s">
        <v>904</v>
      </c>
      <c r="AAM51" s="16" t="s">
        <v>663</v>
      </c>
      <c r="AAN51" s="16" t="s">
        <v>8707</v>
      </c>
      <c r="AAO51" s="16" t="s">
        <v>1018</v>
      </c>
      <c r="AAP51" s="16" t="s">
        <v>8708</v>
      </c>
      <c r="AAT51" s="16" t="s">
        <v>782</v>
      </c>
      <c r="AAU51" s="16" t="s">
        <v>782</v>
      </c>
      <c r="AAV51" s="16" t="s">
        <v>782</v>
      </c>
      <c r="AAW51" s="16" t="s">
        <v>782</v>
      </c>
      <c r="AAX51" s="16" t="s">
        <v>843</v>
      </c>
      <c r="AAY51" s="16" t="s">
        <v>8710</v>
      </c>
      <c r="AAZ51" s="16" t="s">
        <v>782</v>
      </c>
      <c r="ABA51" s="16" t="s">
        <v>782</v>
      </c>
      <c r="ABB51" s="16" t="s">
        <v>782</v>
      </c>
      <c r="ABC51" s="16" t="s">
        <v>783</v>
      </c>
      <c r="ABD51" s="16" t="s">
        <v>783</v>
      </c>
      <c r="ABE51" s="16" t="s">
        <v>783</v>
      </c>
      <c r="ABF51" s="16" t="s">
        <v>782</v>
      </c>
      <c r="ABG51" s="16" t="s">
        <v>782</v>
      </c>
      <c r="ABH51" s="16" t="s">
        <v>782</v>
      </c>
      <c r="ABI51" s="16" t="s">
        <v>783</v>
      </c>
      <c r="ABJ51" s="16" t="s">
        <v>783</v>
      </c>
      <c r="ABK51" s="16" t="s">
        <v>783</v>
      </c>
      <c r="ABL51" s="16" t="s">
        <v>8769</v>
      </c>
      <c r="ABM51" s="16" t="s">
        <v>843</v>
      </c>
      <c r="ABN51" s="16" t="s">
        <v>1034</v>
      </c>
      <c r="ABO51" s="16" t="s">
        <v>486</v>
      </c>
      <c r="ABP51" s="16" t="s">
        <v>972</v>
      </c>
      <c r="ABQ51" s="16" t="s">
        <v>4324</v>
      </c>
      <c r="ABR51" s="16" t="s">
        <v>470</v>
      </c>
      <c r="ABS51" s="16" t="s">
        <v>445</v>
      </c>
      <c r="ABT51" s="16" t="s">
        <v>1056</v>
      </c>
      <c r="ABU51" s="16" t="s">
        <v>844</v>
      </c>
      <c r="ABV51" s="16" t="s">
        <v>487</v>
      </c>
      <c r="ABW51" s="16" t="s">
        <v>486</v>
      </c>
      <c r="ABX51" s="16" t="s">
        <v>892</v>
      </c>
      <c r="ABY51" s="16" t="s">
        <v>486</v>
      </c>
      <c r="ABZ51" s="16" t="s">
        <v>486</v>
      </c>
      <c r="ACA51" s="16" t="s">
        <v>759</v>
      </c>
      <c r="ACB51" s="16" t="s">
        <v>768</v>
      </c>
      <c r="ACC51" s="16" t="s">
        <v>737</v>
      </c>
      <c r="ACD51" s="16" t="s">
        <v>487</v>
      </c>
      <c r="ACE51" s="16" t="s">
        <v>486</v>
      </c>
      <c r="ACG51" s="16" t="s">
        <v>1014</v>
      </c>
      <c r="ACH51" s="16" t="s">
        <v>1009</v>
      </c>
      <c r="ACI51" s="16" t="s">
        <v>462</v>
      </c>
      <c r="ACJ51" s="16">
        <v>1.1910000000000001</v>
      </c>
      <c r="ACK51" s="16" t="s">
        <v>478</v>
      </c>
      <c r="ACL51" s="16" t="s">
        <v>740</v>
      </c>
      <c r="ACM51" s="16" t="s">
        <v>1188</v>
      </c>
      <c r="ACN51" s="16" t="s">
        <v>1169</v>
      </c>
      <c r="ACO51" s="16" t="s">
        <v>1856</v>
      </c>
      <c r="ACQ51" s="16" t="s">
        <v>1202</v>
      </c>
      <c r="ACR51" s="16" t="s">
        <v>1645</v>
      </c>
      <c r="ACS51" s="16" t="s">
        <v>680</v>
      </c>
      <c r="ACT51" s="16" t="s">
        <v>1522</v>
      </c>
      <c r="ACU51" s="16" t="s">
        <v>833</v>
      </c>
      <c r="ACV51" s="16" t="s">
        <v>8711</v>
      </c>
      <c r="ACW51" s="16" t="s">
        <v>445</v>
      </c>
      <c r="ACX51" s="16" t="s">
        <v>1914</v>
      </c>
      <c r="ACY51" s="16" t="s">
        <v>1947</v>
      </c>
      <c r="ACZ51" s="16">
        <v>1</v>
      </c>
      <c r="ADA51" s="16">
        <v>0</v>
      </c>
      <c r="ADB51" s="16">
        <v>1</v>
      </c>
      <c r="ADC51" s="16">
        <v>1</v>
      </c>
      <c r="ADD51" s="16">
        <v>0</v>
      </c>
      <c r="ADE51" s="16" t="s">
        <v>8827</v>
      </c>
      <c r="ADF51" s="16">
        <v>0</v>
      </c>
      <c r="ADG51" s="16" t="s">
        <v>486</v>
      </c>
      <c r="ADH51" s="16">
        <v>2</v>
      </c>
      <c r="ADI51" s="16" t="s">
        <v>486</v>
      </c>
      <c r="ADJ51" s="16" t="s">
        <v>1745</v>
      </c>
      <c r="ADK51" s="16" t="s">
        <v>1752</v>
      </c>
      <c r="ADL51" s="16" t="s">
        <v>1763</v>
      </c>
      <c r="ADM51" s="16" t="s">
        <v>13195</v>
      </c>
      <c r="ADN51" s="16" t="s">
        <v>13196</v>
      </c>
      <c r="ADO51" s="16" t="s">
        <v>1766</v>
      </c>
      <c r="ADP51" s="16" t="s">
        <v>13194</v>
      </c>
      <c r="ADQ51" s="16" t="s">
        <v>1752</v>
      </c>
      <c r="ADR51" s="16" t="s">
        <v>13194</v>
      </c>
      <c r="ADS51" s="16" t="s">
        <v>13194</v>
      </c>
      <c r="ADY51" s="16" t="s">
        <v>1061</v>
      </c>
      <c r="AEB51" s="16">
        <v>21916.666666666701</v>
      </c>
      <c r="AEE51" s="16" t="s">
        <v>953</v>
      </c>
      <c r="AEI51" s="16">
        <v>2750</v>
      </c>
      <c r="AEJ51" s="16">
        <v>5000</v>
      </c>
      <c r="AEK51" s="16">
        <v>1500</v>
      </c>
      <c r="AEL51" s="16">
        <v>500</v>
      </c>
      <c r="AEM51" s="16">
        <v>5000</v>
      </c>
      <c r="AEN51" s="16">
        <v>200</v>
      </c>
      <c r="AEO51" s="16">
        <v>175</v>
      </c>
    </row>
    <row r="52" spans="1:822" x14ac:dyDescent="0.25">
      <c r="A52" s="30">
        <v>45807</v>
      </c>
      <c r="B52" s="16" t="s">
        <v>9086</v>
      </c>
      <c r="C52" s="16" t="s">
        <v>867</v>
      </c>
      <c r="D52" s="16" t="s">
        <v>867</v>
      </c>
      <c r="E52" s="16">
        <v>62</v>
      </c>
      <c r="F52" s="16" t="s">
        <v>8153</v>
      </c>
      <c r="G52" s="16" t="s">
        <v>4113</v>
      </c>
      <c r="I52" s="16" t="s">
        <v>4148</v>
      </c>
      <c r="Z52" s="16" t="s">
        <v>993</v>
      </c>
      <c r="AA52" s="16" t="s">
        <v>470</v>
      </c>
      <c r="AB52" s="16">
        <v>3</v>
      </c>
      <c r="AC52" s="16" t="s">
        <v>844</v>
      </c>
      <c r="AD52" s="16" t="s">
        <v>843</v>
      </c>
      <c r="AE52" s="16" t="s">
        <v>843</v>
      </c>
      <c r="AF52" s="16" t="s">
        <v>1056</v>
      </c>
      <c r="AG52" s="16" t="s">
        <v>844</v>
      </c>
      <c r="AH52" s="16" t="s">
        <v>1056</v>
      </c>
      <c r="AI52" s="16" t="s">
        <v>844</v>
      </c>
      <c r="AJ52" s="16" t="s">
        <v>843</v>
      </c>
      <c r="AK52" s="16" t="s">
        <v>843</v>
      </c>
      <c r="AM52" s="16" t="s">
        <v>737</v>
      </c>
      <c r="AN52" s="16" t="s">
        <v>759</v>
      </c>
      <c r="AP52" s="16" t="s">
        <v>768</v>
      </c>
      <c r="AR52" s="16" t="s">
        <v>6910</v>
      </c>
      <c r="BB52" s="16">
        <v>2</v>
      </c>
      <c r="BC52" s="16" t="s">
        <v>7878</v>
      </c>
      <c r="BE52" s="16" t="s">
        <v>5098</v>
      </c>
      <c r="BV52" s="16" t="s">
        <v>5177</v>
      </c>
      <c r="BW52" s="16" t="s">
        <v>843</v>
      </c>
      <c r="BX52" s="16" t="s">
        <v>843</v>
      </c>
      <c r="BY52" s="16" t="s">
        <v>843</v>
      </c>
      <c r="BZ52" s="16" t="s">
        <v>843</v>
      </c>
      <c r="CA52" s="16" t="s">
        <v>843</v>
      </c>
      <c r="CB52" s="16" t="s">
        <v>843</v>
      </c>
      <c r="CC52" s="16" t="s">
        <v>843</v>
      </c>
      <c r="CD52" s="16" t="s">
        <v>843</v>
      </c>
      <c r="CE52" s="16" t="s">
        <v>843</v>
      </c>
      <c r="CF52" s="16" t="s">
        <v>843</v>
      </c>
      <c r="CG52" s="16" t="s">
        <v>844</v>
      </c>
      <c r="CH52" s="16" t="s">
        <v>843</v>
      </c>
      <c r="CI52" s="16" t="s">
        <v>843</v>
      </c>
      <c r="CJ52" s="16" t="s">
        <v>843</v>
      </c>
      <c r="CK52" s="16" t="s">
        <v>843</v>
      </c>
      <c r="CP52" s="16" t="s">
        <v>867</v>
      </c>
      <c r="CQ52" s="16" t="s">
        <v>5191</v>
      </c>
      <c r="CR52" s="16" t="s">
        <v>844</v>
      </c>
      <c r="CS52" s="16" t="s">
        <v>843</v>
      </c>
      <c r="CT52" s="16" t="s">
        <v>843</v>
      </c>
      <c r="CU52" s="16" t="s">
        <v>843</v>
      </c>
      <c r="CV52" s="16" t="s">
        <v>843</v>
      </c>
      <c r="CW52" s="16" t="s">
        <v>843</v>
      </c>
      <c r="CX52" s="16" t="s">
        <v>843</v>
      </c>
      <c r="CY52" s="16" t="s">
        <v>843</v>
      </c>
      <c r="CZ52" s="16" t="s">
        <v>843</v>
      </c>
      <c r="DA52" s="16" t="s">
        <v>5184</v>
      </c>
      <c r="DX52" s="16" t="s">
        <v>7842</v>
      </c>
      <c r="DY52" s="16" t="s">
        <v>867</v>
      </c>
      <c r="GC52" s="16" t="s">
        <v>5390</v>
      </c>
      <c r="GF52" s="16" t="s">
        <v>867</v>
      </c>
      <c r="GG52" s="16" t="s">
        <v>867</v>
      </c>
      <c r="GV52" s="16" t="s">
        <v>864</v>
      </c>
      <c r="GW52" s="16" t="s">
        <v>843</v>
      </c>
      <c r="GX52" s="16" t="s">
        <v>843</v>
      </c>
      <c r="GY52" s="16" t="s">
        <v>843</v>
      </c>
      <c r="GZ52" s="16" t="s">
        <v>843</v>
      </c>
      <c r="HA52" s="16" t="s">
        <v>843</v>
      </c>
      <c r="HB52" s="16" t="s">
        <v>843</v>
      </c>
      <c r="HC52" s="16" t="s">
        <v>843</v>
      </c>
      <c r="HD52" s="16" t="s">
        <v>843</v>
      </c>
      <c r="HE52" s="16" t="s">
        <v>844</v>
      </c>
      <c r="HF52" s="16" t="s">
        <v>843</v>
      </c>
      <c r="HH52" s="16" t="s">
        <v>5456</v>
      </c>
      <c r="HK52" s="16" t="s">
        <v>865</v>
      </c>
      <c r="HM52" s="16" t="s">
        <v>865</v>
      </c>
      <c r="HZ52" s="16" t="s">
        <v>7944</v>
      </c>
      <c r="KE52" s="16" t="s">
        <v>5582</v>
      </c>
      <c r="KG52" s="16" t="s">
        <v>7018</v>
      </c>
      <c r="KH52" s="16" t="s">
        <v>7033</v>
      </c>
      <c r="KI52" s="16" t="s">
        <v>865</v>
      </c>
      <c r="LG52" s="16" t="s">
        <v>867</v>
      </c>
      <c r="LH52" s="16" t="s">
        <v>867</v>
      </c>
      <c r="LI52" s="16" t="s">
        <v>867</v>
      </c>
      <c r="LJ52" s="16" t="s">
        <v>867</v>
      </c>
      <c r="LK52" s="16" t="s">
        <v>867</v>
      </c>
      <c r="LL52" s="16" t="s">
        <v>5663</v>
      </c>
      <c r="LM52" s="16" t="s">
        <v>843</v>
      </c>
      <c r="LN52" s="16" t="s">
        <v>843</v>
      </c>
      <c r="LO52" s="16" t="s">
        <v>844</v>
      </c>
      <c r="LP52" s="16" t="s">
        <v>843</v>
      </c>
      <c r="LQ52" s="16" t="s">
        <v>843</v>
      </c>
      <c r="LR52" s="16" t="s">
        <v>843</v>
      </c>
      <c r="LS52" s="16" t="s">
        <v>843</v>
      </c>
      <c r="LT52" s="16" t="s">
        <v>843</v>
      </c>
      <c r="LU52" s="16" t="s">
        <v>843</v>
      </c>
      <c r="LV52" s="16" t="s">
        <v>843</v>
      </c>
      <c r="LW52" s="16" t="s">
        <v>843</v>
      </c>
      <c r="LX52" s="16" t="s">
        <v>843</v>
      </c>
      <c r="LY52" s="16" t="s">
        <v>843</v>
      </c>
      <c r="LZ52" s="16" t="s">
        <v>843</v>
      </c>
      <c r="MA52" s="16" t="s">
        <v>843</v>
      </c>
      <c r="MC52" s="16" t="s">
        <v>5694</v>
      </c>
      <c r="MD52" s="16" t="s">
        <v>844</v>
      </c>
      <c r="ME52" s="16" t="s">
        <v>843</v>
      </c>
      <c r="MF52" s="16" t="s">
        <v>843</v>
      </c>
      <c r="MG52" s="16" t="s">
        <v>843</v>
      </c>
      <c r="MH52" s="16" t="s">
        <v>843</v>
      </c>
      <c r="MI52" s="16" t="s">
        <v>843</v>
      </c>
      <c r="MJ52" s="16" t="s">
        <v>843</v>
      </c>
      <c r="MK52" s="16" t="s">
        <v>843</v>
      </c>
      <c r="ML52" s="16" t="s">
        <v>843</v>
      </c>
      <c r="MM52" s="16" t="s">
        <v>843</v>
      </c>
      <c r="MN52" s="16" t="s">
        <v>843</v>
      </c>
      <c r="MO52" s="16" t="s">
        <v>843</v>
      </c>
      <c r="MP52" s="16" t="s">
        <v>843</v>
      </c>
      <c r="MQ52" s="16" t="s">
        <v>843</v>
      </c>
      <c r="MR52" s="16" t="s">
        <v>843</v>
      </c>
      <c r="MS52" s="16" t="s">
        <v>843</v>
      </c>
      <c r="MT52" s="16" t="s">
        <v>843</v>
      </c>
      <c r="MU52" s="16" t="s">
        <v>843</v>
      </c>
      <c r="MV52" s="16" t="s">
        <v>843</v>
      </c>
      <c r="MX52" s="16" t="s">
        <v>5694</v>
      </c>
      <c r="MY52" s="16" t="s">
        <v>844</v>
      </c>
      <c r="MZ52" s="16" t="s">
        <v>843</v>
      </c>
      <c r="NA52" s="16" t="s">
        <v>843</v>
      </c>
      <c r="NB52" s="16" t="s">
        <v>843</v>
      </c>
      <c r="NC52" s="16" t="s">
        <v>843</v>
      </c>
      <c r="ND52" s="16" t="s">
        <v>843</v>
      </c>
      <c r="NE52" s="16" t="s">
        <v>843</v>
      </c>
      <c r="NF52" s="16" t="s">
        <v>843</v>
      </c>
      <c r="NG52" s="16" t="s">
        <v>843</v>
      </c>
      <c r="NH52" s="16" t="s">
        <v>843</v>
      </c>
      <c r="NI52" s="16" t="s">
        <v>843</v>
      </c>
      <c r="NJ52" s="16" t="s">
        <v>843</v>
      </c>
      <c r="NK52" s="16" t="s">
        <v>843</v>
      </c>
      <c r="NL52" s="16" t="s">
        <v>843</v>
      </c>
      <c r="NM52" s="16" t="s">
        <v>843</v>
      </c>
      <c r="NN52" s="16" t="s">
        <v>843</v>
      </c>
      <c r="NO52" s="16" t="s">
        <v>843</v>
      </c>
      <c r="NP52" s="16" t="s">
        <v>843</v>
      </c>
      <c r="NQ52" s="16" t="s">
        <v>843</v>
      </c>
      <c r="PC52" s="16" t="s">
        <v>865</v>
      </c>
      <c r="PD52" s="16" t="s">
        <v>865</v>
      </c>
      <c r="PY52" s="16" t="s">
        <v>865</v>
      </c>
      <c r="QP52" s="16" t="s">
        <v>865</v>
      </c>
      <c r="QR52" s="16" t="s">
        <v>865</v>
      </c>
      <c r="QT52" s="16" t="s">
        <v>867</v>
      </c>
      <c r="QV52" s="16" t="s">
        <v>865</v>
      </c>
      <c r="QX52" s="16" t="s">
        <v>867</v>
      </c>
      <c r="QY52" s="16" t="s">
        <v>867</v>
      </c>
      <c r="RD52" s="16" t="s">
        <v>7708</v>
      </c>
      <c r="RF52" s="16" t="s">
        <v>7708</v>
      </c>
      <c r="RH52" s="16" t="s">
        <v>4216</v>
      </c>
      <c r="RJ52" s="16" t="s">
        <v>865</v>
      </c>
      <c r="RN52" s="16" t="s">
        <v>7720</v>
      </c>
      <c r="RP52" s="16" t="s">
        <v>867</v>
      </c>
      <c r="RR52" s="16" t="s">
        <v>867</v>
      </c>
      <c r="RT52" s="16" t="s">
        <v>867</v>
      </c>
      <c r="RV52" s="16" t="s">
        <v>7720</v>
      </c>
      <c r="RX52" s="16" t="s">
        <v>7720</v>
      </c>
      <c r="RZ52" s="16" t="s">
        <v>7720</v>
      </c>
      <c r="SQ52" s="16" t="s">
        <v>867</v>
      </c>
      <c r="SS52" s="16" t="s">
        <v>7308</v>
      </c>
      <c r="ST52" s="16" t="s">
        <v>7761</v>
      </c>
      <c r="TN52" s="16">
        <v>4000</v>
      </c>
      <c r="TO52" s="16">
        <v>8000</v>
      </c>
      <c r="TP52" s="16">
        <v>500</v>
      </c>
      <c r="TQ52" s="16">
        <v>1800</v>
      </c>
      <c r="TR52" s="16">
        <v>1800</v>
      </c>
      <c r="TS52" s="16">
        <v>100</v>
      </c>
      <c r="TT52" s="16">
        <v>0</v>
      </c>
      <c r="TU52" s="16">
        <v>400</v>
      </c>
      <c r="TV52" s="16">
        <v>8000</v>
      </c>
      <c r="TW52" s="16">
        <v>0</v>
      </c>
      <c r="TX52" s="16">
        <v>0</v>
      </c>
      <c r="TZ52" s="16" t="s">
        <v>7367</v>
      </c>
      <c r="UA52" s="16" t="s">
        <v>5971</v>
      </c>
      <c r="UB52" s="16">
        <v>0</v>
      </c>
      <c r="UC52" s="16" t="s">
        <v>843</v>
      </c>
      <c r="UD52" s="16" t="s">
        <v>843</v>
      </c>
      <c r="UE52" s="16" t="s">
        <v>843</v>
      </c>
      <c r="UF52" s="16" t="s">
        <v>844</v>
      </c>
      <c r="UG52" s="16" t="s">
        <v>843</v>
      </c>
      <c r="UH52" s="16" t="s">
        <v>843</v>
      </c>
      <c r="VX52" s="16" t="s">
        <v>9013</v>
      </c>
      <c r="VY52" s="16" t="s">
        <v>844</v>
      </c>
      <c r="VZ52" s="16" t="s">
        <v>843</v>
      </c>
      <c r="WA52" s="16" t="s">
        <v>843</v>
      </c>
      <c r="WB52" s="16" t="s">
        <v>843</v>
      </c>
      <c r="WC52" s="16" t="s">
        <v>844</v>
      </c>
      <c r="WD52" s="16" t="s">
        <v>843</v>
      </c>
      <c r="WE52" s="16" t="s">
        <v>843</v>
      </c>
      <c r="WF52" s="16" t="s">
        <v>843</v>
      </c>
      <c r="WO52" s="16" t="s">
        <v>6920</v>
      </c>
      <c r="XD52" s="16" t="s">
        <v>6972</v>
      </c>
      <c r="XE52" s="16" t="s">
        <v>843</v>
      </c>
      <c r="XF52" s="16" t="s">
        <v>844</v>
      </c>
      <c r="XG52" s="16" t="s">
        <v>843</v>
      </c>
      <c r="XH52" s="16" t="s">
        <v>843</v>
      </c>
      <c r="XI52" s="16" t="s">
        <v>843</v>
      </c>
      <c r="XJ52" s="16" t="s">
        <v>843</v>
      </c>
      <c r="XK52" s="16" t="s">
        <v>843</v>
      </c>
      <c r="XL52" s="16" t="s">
        <v>843</v>
      </c>
      <c r="XM52" s="16" t="s">
        <v>843</v>
      </c>
      <c r="XN52" s="16" t="s">
        <v>843</v>
      </c>
      <c r="XO52" s="16" t="s">
        <v>843</v>
      </c>
      <c r="XP52" s="16" t="s">
        <v>843</v>
      </c>
      <c r="XQ52" s="16" t="s">
        <v>843</v>
      </c>
      <c r="YF52" s="16" t="s">
        <v>865</v>
      </c>
      <c r="YN52" s="16" t="s">
        <v>7040</v>
      </c>
      <c r="YP52" s="16" t="s">
        <v>7978</v>
      </c>
      <c r="YR52" s="16" t="s">
        <v>9087</v>
      </c>
      <c r="YS52" s="16" t="s">
        <v>9088</v>
      </c>
      <c r="YT52" s="16" t="s">
        <v>8694</v>
      </c>
      <c r="YU52" s="16" t="s">
        <v>9089</v>
      </c>
      <c r="YV52" s="16" t="s">
        <v>8696</v>
      </c>
      <c r="YW52" s="16" t="s">
        <v>844</v>
      </c>
      <c r="YX52" s="16" t="s">
        <v>8696</v>
      </c>
      <c r="YY52" s="16" t="s">
        <v>9090</v>
      </c>
      <c r="YZ52" s="16" t="s">
        <v>843</v>
      </c>
      <c r="ZA52" s="16" t="s">
        <v>843</v>
      </c>
      <c r="ZB52" s="16">
        <v>17933.330000000002</v>
      </c>
      <c r="ZC52" s="16" t="s">
        <v>8750</v>
      </c>
      <c r="ZD52" s="16" t="s">
        <v>8763</v>
      </c>
      <c r="ZE52" s="16" t="s">
        <v>9091</v>
      </c>
      <c r="ZF52" s="16" t="s">
        <v>8736</v>
      </c>
      <c r="ZG52" s="16" t="s">
        <v>8722</v>
      </c>
      <c r="ZH52" s="16" t="s">
        <v>8700</v>
      </c>
      <c r="ZI52" s="16" t="s">
        <v>8752</v>
      </c>
      <c r="ZJ52" s="16" t="s">
        <v>843</v>
      </c>
      <c r="ZK52" s="16" t="s">
        <v>843</v>
      </c>
      <c r="ZL52" s="16" t="s">
        <v>8701</v>
      </c>
      <c r="ZM52" s="16" t="s">
        <v>843</v>
      </c>
      <c r="ZN52" s="16" t="s">
        <v>8755</v>
      </c>
      <c r="ZO52" s="16" t="s">
        <v>487</v>
      </c>
      <c r="ZP52" s="16" t="s">
        <v>487</v>
      </c>
      <c r="ZQ52" s="16" t="s">
        <v>487</v>
      </c>
      <c r="ZR52" s="16" t="s">
        <v>486</v>
      </c>
      <c r="ZS52" s="16" t="s">
        <v>8964</v>
      </c>
      <c r="ZT52" s="16" t="s">
        <v>8705</v>
      </c>
      <c r="ZU52" s="16" t="s">
        <v>9092</v>
      </c>
      <c r="ZV52" s="16" t="s">
        <v>486</v>
      </c>
      <c r="ZW52" s="16" t="s">
        <v>843</v>
      </c>
      <c r="ZX52" s="16" t="s">
        <v>844</v>
      </c>
      <c r="ZY52" s="16" t="s">
        <v>1056</v>
      </c>
      <c r="ZZ52" s="16" t="s">
        <v>844</v>
      </c>
      <c r="AAA52" s="16" t="s">
        <v>1056</v>
      </c>
      <c r="AAB52" s="16" t="s">
        <v>844</v>
      </c>
      <c r="AAC52" s="16">
        <v>0</v>
      </c>
      <c r="AAD52" s="16" t="s">
        <v>1056</v>
      </c>
      <c r="AAE52" s="16" t="s">
        <v>844</v>
      </c>
      <c r="AAF52" s="16" t="s">
        <v>843</v>
      </c>
      <c r="AAG52" s="16" t="s">
        <v>843</v>
      </c>
      <c r="AAH52" s="16" t="s">
        <v>843</v>
      </c>
      <c r="AAI52" s="16" t="s">
        <v>843</v>
      </c>
      <c r="AAJ52" s="16" t="s">
        <v>615</v>
      </c>
      <c r="AAK52" s="16" t="s">
        <v>655</v>
      </c>
      <c r="AAL52" s="16" t="s">
        <v>905</v>
      </c>
      <c r="AAM52" s="16" t="s">
        <v>660</v>
      </c>
      <c r="AAN52" s="16" t="s">
        <v>8707</v>
      </c>
      <c r="AAO52" s="16" t="s">
        <v>1019</v>
      </c>
      <c r="AAP52" s="16" t="s">
        <v>8708</v>
      </c>
      <c r="AAT52" s="16" t="s">
        <v>1068</v>
      </c>
      <c r="AAU52" s="16" t="s">
        <v>1068</v>
      </c>
      <c r="AAW52" s="16" t="s">
        <v>782</v>
      </c>
      <c r="AAX52" s="16" t="s">
        <v>1056</v>
      </c>
      <c r="AAY52" s="16" t="s">
        <v>8727</v>
      </c>
      <c r="AAZ52" s="16" t="s">
        <v>782</v>
      </c>
      <c r="ABA52" s="16" t="s">
        <v>782</v>
      </c>
      <c r="ABB52" s="16" t="s">
        <v>783</v>
      </c>
      <c r="ABC52" s="16" t="s">
        <v>783</v>
      </c>
      <c r="ABD52" s="16" t="s">
        <v>783</v>
      </c>
      <c r="ABE52" s="16" t="s">
        <v>783</v>
      </c>
      <c r="ABF52" s="16" t="s">
        <v>782</v>
      </c>
      <c r="ABG52" s="16" t="s">
        <v>782</v>
      </c>
      <c r="ABH52" s="16" t="s">
        <v>782</v>
      </c>
      <c r="ABI52" s="16" t="s">
        <v>783</v>
      </c>
      <c r="ABJ52" s="16" t="s">
        <v>783</v>
      </c>
      <c r="ABK52" s="16" t="s">
        <v>783</v>
      </c>
      <c r="ABL52" s="16" t="s">
        <v>8785</v>
      </c>
      <c r="ABM52" s="16" t="s">
        <v>843</v>
      </c>
      <c r="ABN52" s="16" t="s">
        <v>1033</v>
      </c>
      <c r="ABO52" s="16" t="s">
        <v>486</v>
      </c>
      <c r="ABP52" s="16" t="s">
        <v>972</v>
      </c>
      <c r="ABQ52" s="16" t="s">
        <v>4324</v>
      </c>
      <c r="ABR52" s="16" t="s">
        <v>470</v>
      </c>
      <c r="ABS52" s="16" t="s">
        <v>457</v>
      </c>
      <c r="ABT52" s="16" t="s">
        <v>8732</v>
      </c>
      <c r="ABU52" s="16" t="s">
        <v>1056</v>
      </c>
      <c r="ABV52" s="16" t="s">
        <v>487</v>
      </c>
      <c r="ABW52" s="16" t="s">
        <v>486</v>
      </c>
      <c r="ABX52" s="16" t="s">
        <v>892</v>
      </c>
      <c r="ABY52" s="16" t="s">
        <v>486</v>
      </c>
      <c r="ABZ52" s="16" t="s">
        <v>487</v>
      </c>
      <c r="ACA52" s="16" t="s">
        <v>759</v>
      </c>
      <c r="ACB52" s="16" t="s">
        <v>768</v>
      </c>
      <c r="ACC52" s="16" t="s">
        <v>737</v>
      </c>
      <c r="ACD52" s="16" t="s">
        <v>487</v>
      </c>
      <c r="ACE52" s="16" t="s">
        <v>487</v>
      </c>
      <c r="ACG52" s="16" t="s">
        <v>1014</v>
      </c>
      <c r="ACH52" s="16" t="s">
        <v>1009</v>
      </c>
      <c r="ACI52" s="16" t="s">
        <v>462</v>
      </c>
      <c r="ACJ52" s="16">
        <v>1.1910000000000001</v>
      </c>
      <c r="ACK52" s="16" t="s">
        <v>478</v>
      </c>
      <c r="ACL52" s="16" t="s">
        <v>740</v>
      </c>
      <c r="ACM52" s="16" t="s">
        <v>1190</v>
      </c>
      <c r="ACN52" s="16" t="s">
        <v>1169</v>
      </c>
      <c r="ACO52" s="16" t="s">
        <v>1856</v>
      </c>
      <c r="ACQ52" s="16" t="s">
        <v>1202</v>
      </c>
      <c r="ACR52" s="16" t="s">
        <v>1644</v>
      </c>
      <c r="ACS52" s="16" t="s">
        <v>669</v>
      </c>
      <c r="ACT52" s="16" t="s">
        <v>1521</v>
      </c>
      <c r="ACU52" s="16" t="s">
        <v>833</v>
      </c>
      <c r="ACV52" s="16" t="s">
        <v>8711</v>
      </c>
      <c r="ACW52" s="16" t="s">
        <v>877</v>
      </c>
      <c r="ACX52" s="16" t="s">
        <v>1914</v>
      </c>
      <c r="ACY52" s="16" t="s">
        <v>1947</v>
      </c>
      <c r="ACZ52" s="16">
        <v>1</v>
      </c>
      <c r="ADA52" s="16">
        <v>1</v>
      </c>
      <c r="ADB52" s="16">
        <v>1</v>
      </c>
      <c r="ADC52" s="16">
        <v>1</v>
      </c>
      <c r="ADD52" s="16">
        <v>1</v>
      </c>
      <c r="ADE52" s="16" t="s">
        <v>8712</v>
      </c>
      <c r="ADF52" s="16">
        <v>0</v>
      </c>
      <c r="ADG52" s="16" t="s">
        <v>486</v>
      </c>
      <c r="ADH52" s="16">
        <v>3</v>
      </c>
      <c r="ADI52" s="16" t="s">
        <v>486</v>
      </c>
      <c r="ADJ52" s="16" t="s">
        <v>1744</v>
      </c>
      <c r="ADK52" s="16" t="s">
        <v>1752</v>
      </c>
      <c r="ADL52" s="16" t="s">
        <v>13196</v>
      </c>
      <c r="ADM52" s="16" t="s">
        <v>1756</v>
      </c>
      <c r="ADN52" s="16" t="s">
        <v>1762</v>
      </c>
      <c r="ADO52" s="16" t="s">
        <v>13197</v>
      </c>
      <c r="ADP52" s="16" t="s">
        <v>13196</v>
      </c>
      <c r="ADQ52" s="16" t="s">
        <v>1752</v>
      </c>
      <c r="ADR52" s="16" t="s">
        <v>13194</v>
      </c>
      <c r="ADS52" s="16" t="s">
        <v>13194</v>
      </c>
      <c r="ADY52" s="16" t="s">
        <v>1060</v>
      </c>
      <c r="AEB52" s="16">
        <v>17933.333333333299</v>
      </c>
      <c r="AEE52" s="16" t="s">
        <v>952</v>
      </c>
      <c r="AEI52" s="16">
        <v>1333.33</v>
      </c>
      <c r="AEJ52" s="16">
        <v>2666.67</v>
      </c>
      <c r="AEK52" s="16">
        <v>166.67</v>
      </c>
      <c r="AEL52" s="16">
        <v>600</v>
      </c>
      <c r="AEM52" s="16">
        <v>2666.67</v>
      </c>
      <c r="AEN52" s="16">
        <v>600</v>
      </c>
      <c r="AEO52" s="16">
        <v>33.33</v>
      </c>
      <c r="AEP52" s="16">
        <v>133.33000000000001</v>
      </c>
    </row>
    <row r="53" spans="1:822" x14ac:dyDescent="0.25">
      <c r="A53" s="30">
        <v>45807</v>
      </c>
      <c r="B53" s="16" t="s">
        <v>9093</v>
      </c>
      <c r="C53" s="16" t="s">
        <v>867</v>
      </c>
      <c r="D53" s="16" t="s">
        <v>867</v>
      </c>
      <c r="E53" s="16">
        <v>32</v>
      </c>
      <c r="F53" s="16" t="s">
        <v>8153</v>
      </c>
      <c r="G53" s="16" t="s">
        <v>4113</v>
      </c>
      <c r="I53" s="16" t="s">
        <v>4148</v>
      </c>
      <c r="Z53" s="16" t="s">
        <v>993</v>
      </c>
      <c r="AA53" s="16" t="s">
        <v>470</v>
      </c>
      <c r="AB53" s="16">
        <v>3</v>
      </c>
      <c r="AC53" s="16" t="s">
        <v>8732</v>
      </c>
      <c r="AD53" s="16" t="s">
        <v>844</v>
      </c>
      <c r="AE53" s="16" t="s">
        <v>843</v>
      </c>
      <c r="AF53" s="16" t="s">
        <v>1056</v>
      </c>
      <c r="AG53" s="16" t="s">
        <v>843</v>
      </c>
      <c r="AH53" s="16" t="s">
        <v>8732</v>
      </c>
      <c r="AI53" s="16" t="s">
        <v>843</v>
      </c>
      <c r="AJ53" s="16" t="s">
        <v>843</v>
      </c>
      <c r="AK53" s="16" t="s">
        <v>844</v>
      </c>
      <c r="AM53" s="16" t="s">
        <v>737</v>
      </c>
      <c r="AN53" s="16" t="s">
        <v>759</v>
      </c>
      <c r="AP53" s="16" t="s">
        <v>768</v>
      </c>
      <c r="AR53" s="16" t="s">
        <v>6907</v>
      </c>
      <c r="BB53" s="16">
        <v>3</v>
      </c>
      <c r="BC53" s="16" t="s">
        <v>7878</v>
      </c>
      <c r="BE53" s="16" t="s">
        <v>5098</v>
      </c>
      <c r="BV53" s="16" t="s">
        <v>4433</v>
      </c>
      <c r="BW53" s="16" t="s">
        <v>844</v>
      </c>
      <c r="BX53" s="16" t="s">
        <v>843</v>
      </c>
      <c r="BY53" s="16" t="s">
        <v>843</v>
      </c>
      <c r="BZ53" s="16" t="s">
        <v>843</v>
      </c>
      <c r="CA53" s="16" t="s">
        <v>843</v>
      </c>
      <c r="CB53" s="16" t="s">
        <v>843</v>
      </c>
      <c r="CC53" s="16" t="s">
        <v>843</v>
      </c>
      <c r="CD53" s="16" t="s">
        <v>843</v>
      </c>
      <c r="CE53" s="16" t="s">
        <v>843</v>
      </c>
      <c r="CF53" s="16" t="s">
        <v>843</v>
      </c>
      <c r="CG53" s="16" t="s">
        <v>843</v>
      </c>
      <c r="CH53" s="16" t="s">
        <v>843</v>
      </c>
      <c r="CI53" s="16" t="s">
        <v>843</v>
      </c>
      <c r="CJ53" s="16" t="s">
        <v>843</v>
      </c>
      <c r="CK53" s="16" t="s">
        <v>843</v>
      </c>
      <c r="CP53" s="16" t="s">
        <v>867</v>
      </c>
      <c r="CQ53" s="16" t="s">
        <v>5191</v>
      </c>
      <c r="CR53" s="16" t="s">
        <v>844</v>
      </c>
      <c r="CS53" s="16" t="s">
        <v>843</v>
      </c>
      <c r="CT53" s="16" t="s">
        <v>843</v>
      </c>
      <c r="CU53" s="16" t="s">
        <v>843</v>
      </c>
      <c r="CV53" s="16" t="s">
        <v>843</v>
      </c>
      <c r="CW53" s="16" t="s">
        <v>843</v>
      </c>
      <c r="CX53" s="16" t="s">
        <v>843</v>
      </c>
      <c r="CY53" s="16" t="s">
        <v>843</v>
      </c>
      <c r="CZ53" s="16" t="s">
        <v>843</v>
      </c>
      <c r="DA53" s="16" t="s">
        <v>5184</v>
      </c>
      <c r="DX53" s="16" t="s">
        <v>867</v>
      </c>
      <c r="DY53" s="16" t="s">
        <v>867</v>
      </c>
      <c r="GC53" s="16" t="s">
        <v>5330</v>
      </c>
      <c r="GF53" s="16" t="s">
        <v>867</v>
      </c>
      <c r="GG53" s="16" t="s">
        <v>867</v>
      </c>
      <c r="GV53" s="16" t="s">
        <v>5440</v>
      </c>
      <c r="GW53" s="16" t="s">
        <v>844</v>
      </c>
      <c r="GX53" s="16" t="s">
        <v>843</v>
      </c>
      <c r="GY53" s="16" t="s">
        <v>843</v>
      </c>
      <c r="GZ53" s="16" t="s">
        <v>843</v>
      </c>
      <c r="HA53" s="16" t="s">
        <v>843</v>
      </c>
      <c r="HB53" s="16" t="s">
        <v>843</v>
      </c>
      <c r="HC53" s="16" t="s">
        <v>843</v>
      </c>
      <c r="HD53" s="16" t="s">
        <v>843</v>
      </c>
      <c r="HE53" s="16" t="s">
        <v>843</v>
      </c>
      <c r="HF53" s="16" t="s">
        <v>843</v>
      </c>
      <c r="HH53" s="16" t="s">
        <v>5456</v>
      </c>
      <c r="HK53" s="16" t="s">
        <v>867</v>
      </c>
      <c r="HL53" s="16" t="s">
        <v>7667</v>
      </c>
      <c r="HM53" s="16" t="s">
        <v>865</v>
      </c>
      <c r="HZ53" s="16" t="s">
        <v>7944</v>
      </c>
      <c r="KE53" s="16" t="s">
        <v>5582</v>
      </c>
      <c r="KG53" s="16" t="s">
        <v>7018</v>
      </c>
      <c r="KH53" s="16" t="s">
        <v>7033</v>
      </c>
      <c r="KI53" s="16" t="s">
        <v>865</v>
      </c>
      <c r="LG53" s="16" t="s">
        <v>867</v>
      </c>
      <c r="LH53" s="16" t="s">
        <v>867</v>
      </c>
      <c r="LI53" s="16" t="s">
        <v>867</v>
      </c>
      <c r="LJ53" s="16" t="s">
        <v>867</v>
      </c>
      <c r="LK53" s="16" t="s">
        <v>867</v>
      </c>
      <c r="LL53" s="16" t="s">
        <v>5663</v>
      </c>
      <c r="LM53" s="16" t="s">
        <v>843</v>
      </c>
      <c r="LN53" s="16" t="s">
        <v>843</v>
      </c>
      <c r="LO53" s="16" t="s">
        <v>844</v>
      </c>
      <c r="LP53" s="16" t="s">
        <v>843</v>
      </c>
      <c r="LQ53" s="16" t="s">
        <v>843</v>
      </c>
      <c r="LR53" s="16" t="s">
        <v>843</v>
      </c>
      <c r="LS53" s="16" t="s">
        <v>843</v>
      </c>
      <c r="LT53" s="16" t="s">
        <v>843</v>
      </c>
      <c r="LU53" s="16" t="s">
        <v>843</v>
      </c>
      <c r="LV53" s="16" t="s">
        <v>843</v>
      </c>
      <c r="LW53" s="16" t="s">
        <v>843</v>
      </c>
      <c r="LX53" s="16" t="s">
        <v>843</v>
      </c>
      <c r="LY53" s="16" t="s">
        <v>843</v>
      </c>
      <c r="LZ53" s="16" t="s">
        <v>843</v>
      </c>
      <c r="MA53" s="16" t="s">
        <v>843</v>
      </c>
      <c r="MC53" s="16" t="s">
        <v>5694</v>
      </c>
      <c r="MD53" s="16" t="s">
        <v>844</v>
      </c>
      <c r="ME53" s="16" t="s">
        <v>843</v>
      </c>
      <c r="MF53" s="16" t="s">
        <v>843</v>
      </c>
      <c r="MG53" s="16" t="s">
        <v>843</v>
      </c>
      <c r="MH53" s="16" t="s">
        <v>843</v>
      </c>
      <c r="MI53" s="16" t="s">
        <v>843</v>
      </c>
      <c r="MJ53" s="16" t="s">
        <v>843</v>
      </c>
      <c r="MK53" s="16" t="s">
        <v>843</v>
      </c>
      <c r="ML53" s="16" t="s">
        <v>843</v>
      </c>
      <c r="MM53" s="16" t="s">
        <v>843</v>
      </c>
      <c r="MN53" s="16" t="s">
        <v>843</v>
      </c>
      <c r="MO53" s="16" t="s">
        <v>843</v>
      </c>
      <c r="MP53" s="16" t="s">
        <v>843</v>
      </c>
      <c r="MQ53" s="16" t="s">
        <v>843</v>
      </c>
      <c r="MR53" s="16" t="s">
        <v>843</v>
      </c>
      <c r="MS53" s="16" t="s">
        <v>843</v>
      </c>
      <c r="MT53" s="16" t="s">
        <v>843</v>
      </c>
      <c r="MU53" s="16" t="s">
        <v>843</v>
      </c>
      <c r="MV53" s="16" t="s">
        <v>843</v>
      </c>
      <c r="OK53" s="16" t="s">
        <v>5694</v>
      </c>
      <c r="OL53" s="16" t="s">
        <v>844</v>
      </c>
      <c r="OM53" s="16" t="s">
        <v>843</v>
      </c>
      <c r="ON53" s="16" t="s">
        <v>843</v>
      </c>
      <c r="OO53" s="16" t="s">
        <v>843</v>
      </c>
      <c r="OP53" s="16" t="s">
        <v>843</v>
      </c>
      <c r="OQ53" s="16" t="s">
        <v>843</v>
      </c>
      <c r="OR53" s="16" t="s">
        <v>843</v>
      </c>
      <c r="OS53" s="16" t="s">
        <v>843</v>
      </c>
      <c r="OT53" s="16" t="s">
        <v>843</v>
      </c>
      <c r="OU53" s="16" t="s">
        <v>843</v>
      </c>
      <c r="OV53" s="16" t="s">
        <v>843</v>
      </c>
      <c r="OW53" s="16" t="s">
        <v>843</v>
      </c>
      <c r="OX53" s="16" t="s">
        <v>843</v>
      </c>
      <c r="OY53" s="16" t="s">
        <v>843</v>
      </c>
      <c r="OZ53" s="16" t="s">
        <v>843</v>
      </c>
      <c r="PA53" s="16" t="s">
        <v>843</v>
      </c>
      <c r="PC53" s="16" t="s">
        <v>865</v>
      </c>
      <c r="PD53" s="16" t="s">
        <v>865</v>
      </c>
      <c r="PY53" s="16" t="s">
        <v>865</v>
      </c>
      <c r="QP53" s="16" t="s">
        <v>867</v>
      </c>
      <c r="QR53" s="16" t="s">
        <v>867</v>
      </c>
      <c r="QT53" s="16" t="s">
        <v>867</v>
      </c>
      <c r="QV53" s="16" t="s">
        <v>867</v>
      </c>
      <c r="QX53" s="16" t="s">
        <v>867</v>
      </c>
      <c r="QY53" s="16" t="s">
        <v>867</v>
      </c>
      <c r="RD53" s="16" t="s">
        <v>865</v>
      </c>
      <c r="RF53" s="16" t="s">
        <v>865</v>
      </c>
      <c r="RH53" s="16" t="s">
        <v>865</v>
      </c>
      <c r="RJ53" s="16" t="s">
        <v>865</v>
      </c>
      <c r="RN53" s="16" t="s">
        <v>7720</v>
      </c>
      <c r="RP53" s="16" t="s">
        <v>867</v>
      </c>
      <c r="RR53" s="16" t="s">
        <v>867</v>
      </c>
      <c r="RT53" s="16" t="s">
        <v>867</v>
      </c>
      <c r="RV53" s="16" t="s">
        <v>867</v>
      </c>
      <c r="RX53" s="16" t="s">
        <v>867</v>
      </c>
      <c r="RZ53" s="16" t="s">
        <v>867</v>
      </c>
      <c r="SQ53" s="16" t="s">
        <v>865</v>
      </c>
      <c r="SS53" s="16" t="s">
        <v>7293</v>
      </c>
      <c r="ST53" s="16" t="s">
        <v>7761</v>
      </c>
      <c r="TN53" s="16">
        <v>2000</v>
      </c>
      <c r="TO53" s="16">
        <v>9000</v>
      </c>
      <c r="TP53" s="16">
        <v>3500</v>
      </c>
      <c r="TQ53" s="16">
        <v>0</v>
      </c>
      <c r="TR53" s="16">
        <v>0</v>
      </c>
      <c r="TS53" s="16">
        <v>500</v>
      </c>
      <c r="TT53" s="16">
        <v>0</v>
      </c>
      <c r="TU53" s="16">
        <v>0</v>
      </c>
      <c r="TV53" s="16">
        <v>300</v>
      </c>
      <c r="TW53" s="16">
        <v>0</v>
      </c>
      <c r="TZ53" s="16" t="s">
        <v>7367</v>
      </c>
      <c r="UA53" s="16" t="s">
        <v>8950</v>
      </c>
      <c r="UB53" s="16">
        <v>0</v>
      </c>
      <c r="UC53" s="16" t="s">
        <v>844</v>
      </c>
      <c r="UD53" s="16" t="s">
        <v>843</v>
      </c>
      <c r="UE53" s="16" t="s">
        <v>843</v>
      </c>
      <c r="UF53" s="16" t="s">
        <v>844</v>
      </c>
      <c r="UG53" s="16" t="s">
        <v>843</v>
      </c>
      <c r="UH53" s="16" t="s">
        <v>843</v>
      </c>
      <c r="VX53" s="16" t="s">
        <v>6028</v>
      </c>
      <c r="VY53" s="16" t="s">
        <v>844</v>
      </c>
      <c r="VZ53" s="16" t="s">
        <v>843</v>
      </c>
      <c r="WA53" s="16" t="s">
        <v>843</v>
      </c>
      <c r="WB53" s="16" t="s">
        <v>843</v>
      </c>
      <c r="WC53" s="16" t="s">
        <v>843</v>
      </c>
      <c r="WD53" s="16" t="s">
        <v>843</v>
      </c>
      <c r="WE53" s="16" t="s">
        <v>843</v>
      </c>
      <c r="WF53" s="16" t="s">
        <v>843</v>
      </c>
      <c r="WH53" s="16">
        <v>3500</v>
      </c>
      <c r="WO53" s="16" t="s">
        <v>6920</v>
      </c>
      <c r="XD53" s="16" t="s">
        <v>8692</v>
      </c>
      <c r="XE53" s="16" t="s">
        <v>843</v>
      </c>
      <c r="XF53" s="16" t="s">
        <v>844</v>
      </c>
      <c r="XG53" s="16" t="s">
        <v>844</v>
      </c>
      <c r="XH53" s="16" t="s">
        <v>843</v>
      </c>
      <c r="XI53" s="16" t="s">
        <v>843</v>
      </c>
      <c r="XJ53" s="16" t="s">
        <v>843</v>
      </c>
      <c r="XK53" s="16" t="s">
        <v>843</v>
      </c>
      <c r="XL53" s="16" t="s">
        <v>843</v>
      </c>
      <c r="XM53" s="16" t="s">
        <v>843</v>
      </c>
      <c r="XN53" s="16" t="s">
        <v>843</v>
      </c>
      <c r="XO53" s="16" t="s">
        <v>843</v>
      </c>
      <c r="XP53" s="16" t="s">
        <v>843</v>
      </c>
      <c r="XQ53" s="16" t="s">
        <v>843</v>
      </c>
      <c r="YF53" s="16" t="s">
        <v>865</v>
      </c>
      <c r="YN53" s="16" t="s">
        <v>864</v>
      </c>
      <c r="YP53" s="16" t="s">
        <v>7990</v>
      </c>
      <c r="YR53" s="16" t="s">
        <v>9094</v>
      </c>
      <c r="YS53" s="16" t="s">
        <v>9095</v>
      </c>
      <c r="YT53" s="16" t="s">
        <v>8694</v>
      </c>
      <c r="YU53" s="16" t="s">
        <v>9096</v>
      </c>
      <c r="YV53" s="16" t="s">
        <v>8696</v>
      </c>
      <c r="YW53" s="16" t="s">
        <v>844</v>
      </c>
      <c r="YX53" s="16" t="s">
        <v>8696</v>
      </c>
      <c r="YY53" s="16" t="s">
        <v>9084</v>
      </c>
      <c r="YZ53" s="16" t="s">
        <v>843</v>
      </c>
      <c r="ZB53" s="16">
        <v>15050</v>
      </c>
      <c r="ZC53" s="16" t="s">
        <v>8779</v>
      </c>
      <c r="ZD53" s="16" t="s">
        <v>8942</v>
      </c>
      <c r="ZE53" s="16" t="s">
        <v>9084</v>
      </c>
      <c r="ZF53" s="16" t="s">
        <v>843</v>
      </c>
      <c r="ZG53" s="16" t="s">
        <v>843</v>
      </c>
      <c r="ZH53" s="16" t="s">
        <v>8752</v>
      </c>
      <c r="ZI53" s="16" t="s">
        <v>9097</v>
      </c>
      <c r="ZK53" s="16" t="s">
        <v>843</v>
      </c>
      <c r="ZL53" s="16" t="s">
        <v>843</v>
      </c>
      <c r="ZM53" s="16" t="s">
        <v>843</v>
      </c>
      <c r="ZN53" s="16" t="s">
        <v>8755</v>
      </c>
      <c r="ZO53" s="16" t="s">
        <v>487</v>
      </c>
      <c r="ZP53" s="16" t="s">
        <v>487</v>
      </c>
      <c r="ZQ53" s="16" t="s">
        <v>486</v>
      </c>
      <c r="ZR53" s="16" t="s">
        <v>486</v>
      </c>
      <c r="ZS53" s="16" t="s">
        <v>844</v>
      </c>
      <c r="ZT53" s="16" t="s">
        <v>8705</v>
      </c>
      <c r="ZU53" s="16" t="s">
        <v>8706</v>
      </c>
      <c r="ZV53" s="16" t="s">
        <v>487</v>
      </c>
      <c r="ZW53" s="16" t="s">
        <v>844</v>
      </c>
      <c r="ZX53" s="16" t="s">
        <v>1056</v>
      </c>
      <c r="ZY53" s="16" t="s">
        <v>8732</v>
      </c>
      <c r="ZZ53" s="16" t="s">
        <v>843</v>
      </c>
      <c r="AAA53" s="16" t="s">
        <v>843</v>
      </c>
      <c r="AAB53" s="16" t="s">
        <v>843</v>
      </c>
      <c r="AAC53" s="16">
        <v>2</v>
      </c>
      <c r="AAD53" s="16" t="s">
        <v>1056</v>
      </c>
      <c r="AAE53" s="16" t="s">
        <v>843</v>
      </c>
      <c r="AAF53" s="16" t="s">
        <v>843</v>
      </c>
      <c r="AAG53" s="16" t="s">
        <v>844</v>
      </c>
      <c r="AAH53" s="16" t="s">
        <v>843</v>
      </c>
      <c r="AAI53" s="16" t="s">
        <v>843</v>
      </c>
      <c r="AAJ53" s="16" t="s">
        <v>624</v>
      </c>
      <c r="AAK53" s="16" t="s">
        <v>633</v>
      </c>
      <c r="AAL53" s="16" t="s">
        <v>904</v>
      </c>
      <c r="AAM53" s="16" t="s">
        <v>663</v>
      </c>
      <c r="AAN53" s="16" t="s">
        <v>8707</v>
      </c>
      <c r="AAO53" s="16" t="s">
        <v>1018</v>
      </c>
      <c r="AAP53" s="16" t="s">
        <v>8708</v>
      </c>
      <c r="AAS53" s="16">
        <v>3500</v>
      </c>
      <c r="AAT53" s="16" t="s">
        <v>782</v>
      </c>
      <c r="AAU53" s="16" t="s">
        <v>782</v>
      </c>
      <c r="AAV53" s="16" t="s">
        <v>782</v>
      </c>
      <c r="AAW53" s="16" t="s">
        <v>782</v>
      </c>
      <c r="AAX53" s="16" t="s">
        <v>843</v>
      </c>
      <c r="AAY53" s="16" t="s">
        <v>8710</v>
      </c>
      <c r="AAZ53" s="16" t="s">
        <v>782</v>
      </c>
      <c r="ABA53" s="16" t="s">
        <v>782</v>
      </c>
      <c r="ABB53" s="16" t="s">
        <v>782</v>
      </c>
      <c r="ABC53" s="16" t="s">
        <v>782</v>
      </c>
      <c r="ABD53" s="16" t="s">
        <v>783</v>
      </c>
      <c r="ABE53" s="16" t="s">
        <v>782</v>
      </c>
      <c r="ABF53" s="16" t="s">
        <v>782</v>
      </c>
      <c r="ABG53" s="16" t="s">
        <v>782</v>
      </c>
      <c r="ABH53" s="16" t="s">
        <v>782</v>
      </c>
      <c r="ABI53" s="16" t="s">
        <v>782</v>
      </c>
      <c r="ABJ53" s="16" t="s">
        <v>782</v>
      </c>
      <c r="ABK53" s="16" t="s">
        <v>782</v>
      </c>
      <c r="ABL53" s="16" t="s">
        <v>844</v>
      </c>
      <c r="ABM53" s="16" t="s">
        <v>843</v>
      </c>
      <c r="ABN53" s="16" t="s">
        <v>1034</v>
      </c>
      <c r="ABO53" s="16" t="s">
        <v>486</v>
      </c>
      <c r="ABP53" s="16" t="s">
        <v>972</v>
      </c>
      <c r="ABQ53" s="16" t="s">
        <v>4324</v>
      </c>
      <c r="ABR53" s="16" t="s">
        <v>470</v>
      </c>
      <c r="ABS53" s="16" t="s">
        <v>445</v>
      </c>
      <c r="ABT53" s="16" t="s">
        <v>8732</v>
      </c>
      <c r="ABU53" s="16" t="s">
        <v>1056</v>
      </c>
      <c r="ABV53" s="16" t="s">
        <v>487</v>
      </c>
      <c r="ABW53" s="16" t="s">
        <v>486</v>
      </c>
      <c r="ABX53" s="16" t="s">
        <v>892</v>
      </c>
      <c r="ABY53" s="16" t="s">
        <v>486</v>
      </c>
      <c r="ABZ53" s="16" t="s">
        <v>486</v>
      </c>
      <c r="ACA53" s="16" t="s">
        <v>759</v>
      </c>
      <c r="ACB53" s="16" t="s">
        <v>768</v>
      </c>
      <c r="ACC53" s="16" t="s">
        <v>737</v>
      </c>
      <c r="ACD53" s="16" t="s">
        <v>486</v>
      </c>
      <c r="ACE53" s="16" t="s">
        <v>486</v>
      </c>
      <c r="ACG53" s="16" t="s">
        <v>1014</v>
      </c>
      <c r="ACH53" s="16" t="s">
        <v>1009</v>
      </c>
      <c r="ACI53" s="16" t="s">
        <v>462</v>
      </c>
      <c r="ACJ53" s="16">
        <v>1.1910000000000001</v>
      </c>
      <c r="ACK53" s="16" t="s">
        <v>478</v>
      </c>
      <c r="ACL53" s="16" t="s">
        <v>738</v>
      </c>
      <c r="ACM53" s="16" t="s">
        <v>1188</v>
      </c>
      <c r="ACN53" s="16" t="s">
        <v>1169</v>
      </c>
      <c r="ACO53" s="16" t="s">
        <v>1856</v>
      </c>
      <c r="ACP53" s="16">
        <v>3500</v>
      </c>
      <c r="ACQ53" s="16" t="s">
        <v>1202</v>
      </c>
      <c r="ACR53" s="16" t="s">
        <v>1645</v>
      </c>
      <c r="ACS53" s="16" t="s">
        <v>669</v>
      </c>
      <c r="ACT53" s="16" t="s">
        <v>1522</v>
      </c>
      <c r="ACU53" s="16" t="s">
        <v>831</v>
      </c>
      <c r="ACV53" s="16" t="s">
        <v>8756</v>
      </c>
      <c r="ACW53" s="16" t="s">
        <v>445</v>
      </c>
      <c r="ACX53" s="16" t="s">
        <v>1914</v>
      </c>
      <c r="ACY53" s="16" t="s">
        <v>1947</v>
      </c>
      <c r="ACZ53" s="16">
        <v>1</v>
      </c>
      <c r="ADA53" s="16">
        <v>1</v>
      </c>
      <c r="ADB53" s="16">
        <v>1</v>
      </c>
      <c r="ADC53" s="16">
        <v>1</v>
      </c>
      <c r="ADD53" s="16">
        <v>1</v>
      </c>
      <c r="ADE53" s="16" t="s">
        <v>8712</v>
      </c>
      <c r="ADF53" s="16">
        <v>0</v>
      </c>
      <c r="ADG53" s="16" t="s">
        <v>486</v>
      </c>
      <c r="ADH53" s="16">
        <v>3</v>
      </c>
      <c r="ADI53" s="16" t="s">
        <v>486</v>
      </c>
      <c r="ADJ53" s="16" t="s">
        <v>1743</v>
      </c>
      <c r="ADK53" s="16" t="s">
        <v>1752</v>
      </c>
      <c r="ADL53" s="16" t="s">
        <v>1744</v>
      </c>
      <c r="ADM53" s="16" t="s">
        <v>13194</v>
      </c>
      <c r="ADN53" s="16" t="s">
        <v>13194</v>
      </c>
      <c r="ADO53" s="16" t="s">
        <v>1766</v>
      </c>
      <c r="ADP53" s="16" t="s">
        <v>13194</v>
      </c>
      <c r="ADQ53" s="16" t="s">
        <v>13196</v>
      </c>
      <c r="ADR53" s="16" t="s">
        <v>13194</v>
      </c>
      <c r="ADW53" s="16" t="s">
        <v>8729</v>
      </c>
      <c r="ADY53" s="16" t="s">
        <v>1059</v>
      </c>
      <c r="AEB53" s="16">
        <v>15050</v>
      </c>
      <c r="AEC53" s="16" t="s">
        <v>1058</v>
      </c>
      <c r="AED53" s="16">
        <v>1166.67</v>
      </c>
      <c r="AEE53" s="16" t="s">
        <v>952</v>
      </c>
      <c r="AEH53" s="16">
        <v>3500</v>
      </c>
      <c r="AEI53" s="16">
        <v>666.67</v>
      </c>
      <c r="AEJ53" s="16">
        <v>3000</v>
      </c>
      <c r="AEK53" s="16">
        <v>1166.67</v>
      </c>
      <c r="AEM53" s="16">
        <v>100</v>
      </c>
      <c r="AEO53" s="16">
        <v>166.67</v>
      </c>
    </row>
    <row r="54" spans="1:822" x14ac:dyDescent="0.25">
      <c r="A54" s="30">
        <v>45807</v>
      </c>
      <c r="B54" s="16" t="s">
        <v>9098</v>
      </c>
      <c r="C54" s="16" t="s">
        <v>867</v>
      </c>
      <c r="D54" s="16" t="s">
        <v>867</v>
      </c>
      <c r="E54" s="16">
        <v>73</v>
      </c>
      <c r="F54" s="16" t="s">
        <v>8153</v>
      </c>
      <c r="G54" s="16" t="s">
        <v>4113</v>
      </c>
      <c r="I54" s="16" t="s">
        <v>4148</v>
      </c>
      <c r="Z54" s="16" t="s">
        <v>993</v>
      </c>
      <c r="AA54" s="16" t="s">
        <v>474</v>
      </c>
      <c r="AB54" s="16">
        <v>2</v>
      </c>
      <c r="AC54" s="16" t="s">
        <v>844</v>
      </c>
      <c r="AD54" s="16" t="s">
        <v>843</v>
      </c>
      <c r="AE54" s="16" t="s">
        <v>843</v>
      </c>
      <c r="AF54" s="16" t="s">
        <v>844</v>
      </c>
      <c r="AG54" s="16" t="s">
        <v>844</v>
      </c>
      <c r="AH54" s="16" t="s">
        <v>844</v>
      </c>
      <c r="AI54" s="16" t="s">
        <v>844</v>
      </c>
      <c r="AJ54" s="16" t="s">
        <v>843</v>
      </c>
      <c r="AK54" s="16" t="s">
        <v>843</v>
      </c>
      <c r="AM54" s="16" t="s">
        <v>736</v>
      </c>
      <c r="AN54" s="16" t="s">
        <v>759</v>
      </c>
      <c r="AP54" s="16" t="s">
        <v>775</v>
      </c>
      <c r="AR54" s="16" t="s">
        <v>6907</v>
      </c>
      <c r="BB54" s="16">
        <v>5</v>
      </c>
      <c r="BC54" s="16" t="s">
        <v>7878</v>
      </c>
      <c r="BE54" s="16" t="s">
        <v>5098</v>
      </c>
      <c r="BV54" s="16" t="s">
        <v>4433</v>
      </c>
      <c r="BW54" s="16" t="s">
        <v>844</v>
      </c>
      <c r="BX54" s="16" t="s">
        <v>843</v>
      </c>
      <c r="BY54" s="16" t="s">
        <v>843</v>
      </c>
      <c r="BZ54" s="16" t="s">
        <v>843</v>
      </c>
      <c r="CA54" s="16" t="s">
        <v>843</v>
      </c>
      <c r="CB54" s="16" t="s">
        <v>843</v>
      </c>
      <c r="CC54" s="16" t="s">
        <v>843</v>
      </c>
      <c r="CD54" s="16" t="s">
        <v>843</v>
      </c>
      <c r="CE54" s="16" t="s">
        <v>843</v>
      </c>
      <c r="CF54" s="16" t="s">
        <v>843</v>
      </c>
      <c r="CG54" s="16" t="s">
        <v>843</v>
      </c>
      <c r="CH54" s="16" t="s">
        <v>843</v>
      </c>
      <c r="CI54" s="16" t="s">
        <v>843</v>
      </c>
      <c r="CJ54" s="16" t="s">
        <v>843</v>
      </c>
      <c r="CK54" s="16" t="s">
        <v>843</v>
      </c>
      <c r="CP54" s="16" t="s">
        <v>867</v>
      </c>
      <c r="CQ54" s="16" t="s">
        <v>5191</v>
      </c>
      <c r="CR54" s="16" t="s">
        <v>844</v>
      </c>
      <c r="CS54" s="16" t="s">
        <v>843</v>
      </c>
      <c r="CT54" s="16" t="s">
        <v>843</v>
      </c>
      <c r="CU54" s="16" t="s">
        <v>843</v>
      </c>
      <c r="CV54" s="16" t="s">
        <v>843</v>
      </c>
      <c r="CW54" s="16" t="s">
        <v>843</v>
      </c>
      <c r="CX54" s="16" t="s">
        <v>843</v>
      </c>
      <c r="CY54" s="16" t="s">
        <v>843</v>
      </c>
      <c r="CZ54" s="16" t="s">
        <v>843</v>
      </c>
      <c r="DA54" s="16" t="s">
        <v>5187</v>
      </c>
      <c r="DB54" s="16" t="s">
        <v>5191</v>
      </c>
      <c r="DC54" s="16" t="s">
        <v>844</v>
      </c>
      <c r="DD54" s="16" t="s">
        <v>843</v>
      </c>
      <c r="DE54" s="16" t="s">
        <v>843</v>
      </c>
      <c r="DF54" s="16" t="s">
        <v>843</v>
      </c>
      <c r="DG54" s="16" t="s">
        <v>843</v>
      </c>
      <c r="DH54" s="16" t="s">
        <v>843</v>
      </c>
      <c r="DI54" s="16" t="s">
        <v>843</v>
      </c>
      <c r="DJ54" s="16" t="s">
        <v>843</v>
      </c>
      <c r="DK54" s="16" t="s">
        <v>843</v>
      </c>
      <c r="DL54" s="16" t="s">
        <v>2337</v>
      </c>
      <c r="DM54" s="16" t="s">
        <v>843</v>
      </c>
      <c r="DN54" s="16" t="s">
        <v>843</v>
      </c>
      <c r="DO54" s="16" t="s">
        <v>843</v>
      </c>
      <c r="DP54" s="16" t="s">
        <v>843</v>
      </c>
      <c r="DQ54" s="16" t="s">
        <v>843</v>
      </c>
      <c r="DR54" s="16" t="s">
        <v>843</v>
      </c>
      <c r="DS54" s="16" t="s">
        <v>843</v>
      </c>
      <c r="DT54" s="16" t="s">
        <v>843</v>
      </c>
      <c r="DU54" s="16" t="s">
        <v>844</v>
      </c>
      <c r="DV54" s="16" t="s">
        <v>843</v>
      </c>
      <c r="DW54" s="16" t="s">
        <v>843</v>
      </c>
      <c r="DX54" s="16" t="s">
        <v>867</v>
      </c>
      <c r="DY54" s="16" t="s">
        <v>867</v>
      </c>
      <c r="GC54" s="16" t="s">
        <v>5333</v>
      </c>
      <c r="GF54" s="16" t="s">
        <v>867</v>
      </c>
      <c r="GG54" s="16" t="s">
        <v>867</v>
      </c>
      <c r="GV54" s="16" t="s">
        <v>5443</v>
      </c>
      <c r="GW54" s="16" t="s">
        <v>843</v>
      </c>
      <c r="GX54" s="16" t="s">
        <v>844</v>
      </c>
      <c r="GY54" s="16" t="s">
        <v>843</v>
      </c>
      <c r="GZ54" s="16" t="s">
        <v>843</v>
      </c>
      <c r="HA54" s="16" t="s">
        <v>843</v>
      </c>
      <c r="HB54" s="16" t="s">
        <v>843</v>
      </c>
      <c r="HC54" s="16" t="s">
        <v>843</v>
      </c>
      <c r="HD54" s="16" t="s">
        <v>843</v>
      </c>
      <c r="HE54" s="16" t="s">
        <v>843</v>
      </c>
      <c r="HF54" s="16" t="s">
        <v>843</v>
      </c>
      <c r="HH54" s="16" t="s">
        <v>5456</v>
      </c>
      <c r="HK54" s="16" t="s">
        <v>865</v>
      </c>
      <c r="HM54" s="16" t="s">
        <v>865</v>
      </c>
      <c r="HZ54" s="16" t="s">
        <v>7944</v>
      </c>
      <c r="KE54" s="16" t="s">
        <v>5582</v>
      </c>
      <c r="KG54" s="16" t="s">
        <v>7015</v>
      </c>
      <c r="KH54" s="16" t="s">
        <v>7033</v>
      </c>
      <c r="KI54" s="16" t="s">
        <v>865</v>
      </c>
      <c r="LG54" s="16" t="s">
        <v>867</v>
      </c>
      <c r="LH54" s="16" t="s">
        <v>867</v>
      </c>
      <c r="LI54" s="16" t="s">
        <v>867</v>
      </c>
      <c r="LJ54" s="16" t="s">
        <v>867</v>
      </c>
      <c r="LK54" s="16" t="s">
        <v>867</v>
      </c>
      <c r="LL54" s="16" t="s">
        <v>5657</v>
      </c>
      <c r="LM54" s="16" t="s">
        <v>844</v>
      </c>
      <c r="LN54" s="16" t="s">
        <v>843</v>
      </c>
      <c r="LO54" s="16" t="s">
        <v>843</v>
      </c>
      <c r="LP54" s="16" t="s">
        <v>843</v>
      </c>
      <c r="LQ54" s="16" t="s">
        <v>843</v>
      </c>
      <c r="LR54" s="16" t="s">
        <v>843</v>
      </c>
      <c r="LS54" s="16" t="s">
        <v>843</v>
      </c>
      <c r="LT54" s="16" t="s">
        <v>843</v>
      </c>
      <c r="LU54" s="16" t="s">
        <v>843</v>
      </c>
      <c r="LV54" s="16" t="s">
        <v>843</v>
      </c>
      <c r="LW54" s="16" t="s">
        <v>843</v>
      </c>
      <c r="LX54" s="16" t="s">
        <v>843</v>
      </c>
      <c r="LY54" s="16" t="s">
        <v>843</v>
      </c>
      <c r="LZ54" s="16" t="s">
        <v>843</v>
      </c>
      <c r="MA54" s="16" t="s">
        <v>843</v>
      </c>
      <c r="MC54" s="16" t="s">
        <v>5694</v>
      </c>
      <c r="MD54" s="16" t="s">
        <v>844</v>
      </c>
      <c r="ME54" s="16" t="s">
        <v>843</v>
      </c>
      <c r="MF54" s="16" t="s">
        <v>843</v>
      </c>
      <c r="MG54" s="16" t="s">
        <v>843</v>
      </c>
      <c r="MH54" s="16" t="s">
        <v>843</v>
      </c>
      <c r="MI54" s="16" t="s">
        <v>843</v>
      </c>
      <c r="MJ54" s="16" t="s">
        <v>843</v>
      </c>
      <c r="MK54" s="16" t="s">
        <v>843</v>
      </c>
      <c r="ML54" s="16" t="s">
        <v>843</v>
      </c>
      <c r="MM54" s="16" t="s">
        <v>843</v>
      </c>
      <c r="MN54" s="16" t="s">
        <v>843</v>
      </c>
      <c r="MO54" s="16" t="s">
        <v>843</v>
      </c>
      <c r="MP54" s="16" t="s">
        <v>843</v>
      </c>
      <c r="MQ54" s="16" t="s">
        <v>843</v>
      </c>
      <c r="MR54" s="16" t="s">
        <v>843</v>
      </c>
      <c r="MS54" s="16" t="s">
        <v>843</v>
      </c>
      <c r="MT54" s="16" t="s">
        <v>843</v>
      </c>
      <c r="MU54" s="16" t="s">
        <v>843</v>
      </c>
      <c r="MV54" s="16" t="s">
        <v>843</v>
      </c>
      <c r="MX54" s="16" t="s">
        <v>5694</v>
      </c>
      <c r="MY54" s="16" t="s">
        <v>844</v>
      </c>
      <c r="MZ54" s="16" t="s">
        <v>843</v>
      </c>
      <c r="NA54" s="16" t="s">
        <v>843</v>
      </c>
      <c r="NB54" s="16" t="s">
        <v>843</v>
      </c>
      <c r="NC54" s="16" t="s">
        <v>843</v>
      </c>
      <c r="ND54" s="16" t="s">
        <v>843</v>
      </c>
      <c r="NE54" s="16" t="s">
        <v>843</v>
      </c>
      <c r="NF54" s="16" t="s">
        <v>843</v>
      </c>
      <c r="NG54" s="16" t="s">
        <v>843</v>
      </c>
      <c r="NH54" s="16" t="s">
        <v>843</v>
      </c>
      <c r="NI54" s="16" t="s">
        <v>843</v>
      </c>
      <c r="NJ54" s="16" t="s">
        <v>843</v>
      </c>
      <c r="NK54" s="16" t="s">
        <v>843</v>
      </c>
      <c r="NL54" s="16" t="s">
        <v>843</v>
      </c>
      <c r="NM54" s="16" t="s">
        <v>843</v>
      </c>
      <c r="NN54" s="16" t="s">
        <v>843</v>
      </c>
      <c r="NO54" s="16" t="s">
        <v>843</v>
      </c>
      <c r="NP54" s="16" t="s">
        <v>843</v>
      </c>
      <c r="NQ54" s="16" t="s">
        <v>843</v>
      </c>
      <c r="PC54" s="16" t="s">
        <v>865</v>
      </c>
      <c r="PD54" s="16" t="s">
        <v>865</v>
      </c>
      <c r="PY54" s="16" t="s">
        <v>865</v>
      </c>
      <c r="QP54" s="16" t="s">
        <v>865</v>
      </c>
      <c r="QR54" s="16" t="s">
        <v>867</v>
      </c>
      <c r="QT54" s="16" t="s">
        <v>865</v>
      </c>
      <c r="QV54" s="16" t="s">
        <v>865</v>
      </c>
      <c r="QX54" s="16" t="s">
        <v>867</v>
      </c>
      <c r="QY54" s="16" t="s">
        <v>867</v>
      </c>
      <c r="RD54" s="16" t="s">
        <v>865</v>
      </c>
      <c r="RF54" s="16" t="s">
        <v>865</v>
      </c>
      <c r="RH54" s="16" t="s">
        <v>865</v>
      </c>
      <c r="RJ54" s="16" t="s">
        <v>865</v>
      </c>
      <c r="RN54" s="16" t="s">
        <v>867</v>
      </c>
      <c r="RP54" s="16" t="s">
        <v>867</v>
      </c>
      <c r="RR54" s="16" t="s">
        <v>867</v>
      </c>
      <c r="RT54" s="16" t="s">
        <v>867</v>
      </c>
      <c r="RV54" s="16" t="s">
        <v>867</v>
      </c>
      <c r="RX54" s="16" t="s">
        <v>7724</v>
      </c>
      <c r="RZ54" s="16" t="s">
        <v>7724</v>
      </c>
      <c r="SQ54" s="16" t="s">
        <v>867</v>
      </c>
      <c r="SS54" s="16" t="s">
        <v>7305</v>
      </c>
      <c r="ST54" s="16" t="s">
        <v>7764</v>
      </c>
      <c r="TN54" s="16">
        <v>1700</v>
      </c>
      <c r="TP54" s="16">
        <v>3300</v>
      </c>
      <c r="TQ54" s="16">
        <v>2000</v>
      </c>
      <c r="TR54" s="16">
        <v>200</v>
      </c>
      <c r="TS54" s="16">
        <v>200</v>
      </c>
      <c r="TU54" s="16">
        <v>1500</v>
      </c>
      <c r="TV54" s="16">
        <v>60000</v>
      </c>
      <c r="TZ54" s="16" t="s">
        <v>7367</v>
      </c>
      <c r="UA54" s="16" t="s">
        <v>8691</v>
      </c>
      <c r="UB54" s="16">
        <v>0</v>
      </c>
      <c r="UC54" s="16" t="s">
        <v>843</v>
      </c>
      <c r="UD54" s="16" t="s">
        <v>843</v>
      </c>
      <c r="UE54" s="16" t="s">
        <v>844</v>
      </c>
      <c r="UF54" s="16" t="s">
        <v>844</v>
      </c>
      <c r="UG54" s="16" t="s">
        <v>843</v>
      </c>
      <c r="UH54" s="16" t="s">
        <v>843</v>
      </c>
      <c r="VK54" s="16" t="s">
        <v>6102</v>
      </c>
      <c r="VL54" s="16" t="s">
        <v>843</v>
      </c>
      <c r="VM54" s="16" t="s">
        <v>843</v>
      </c>
      <c r="VN54" s="16" t="s">
        <v>843</v>
      </c>
      <c r="VO54" s="16" t="s">
        <v>843</v>
      </c>
      <c r="VP54" s="16" t="s">
        <v>844</v>
      </c>
      <c r="VQ54" s="16" t="s">
        <v>843</v>
      </c>
      <c r="VR54" s="16" t="s">
        <v>843</v>
      </c>
      <c r="VS54" s="16" t="s">
        <v>843</v>
      </c>
      <c r="VT54" s="16" t="s">
        <v>843</v>
      </c>
      <c r="VV54" s="16">
        <v>4500</v>
      </c>
      <c r="VX54" s="16" t="s">
        <v>6028</v>
      </c>
      <c r="VY54" s="16" t="s">
        <v>844</v>
      </c>
      <c r="VZ54" s="16" t="s">
        <v>843</v>
      </c>
      <c r="WA54" s="16" t="s">
        <v>843</v>
      </c>
      <c r="WB54" s="16" t="s">
        <v>843</v>
      </c>
      <c r="WC54" s="16" t="s">
        <v>843</v>
      </c>
      <c r="WD54" s="16" t="s">
        <v>843</v>
      </c>
      <c r="WE54" s="16" t="s">
        <v>843</v>
      </c>
      <c r="WF54" s="16" t="s">
        <v>843</v>
      </c>
      <c r="WH54" s="16">
        <v>3250</v>
      </c>
      <c r="WO54" s="16" t="s">
        <v>6920</v>
      </c>
      <c r="XD54" s="16" t="s">
        <v>8798</v>
      </c>
      <c r="XE54" s="16" t="s">
        <v>843</v>
      </c>
      <c r="XF54" s="16" t="s">
        <v>843</v>
      </c>
      <c r="XG54" s="16" t="s">
        <v>844</v>
      </c>
      <c r="XH54" s="16" t="s">
        <v>843</v>
      </c>
      <c r="XI54" s="16" t="s">
        <v>843</v>
      </c>
      <c r="XJ54" s="16" t="s">
        <v>843</v>
      </c>
      <c r="XK54" s="16" t="s">
        <v>843</v>
      </c>
      <c r="XL54" s="16" t="s">
        <v>843</v>
      </c>
      <c r="XM54" s="16" t="s">
        <v>844</v>
      </c>
      <c r="XN54" s="16" t="s">
        <v>843</v>
      </c>
      <c r="XO54" s="16" t="s">
        <v>843</v>
      </c>
      <c r="XP54" s="16" t="s">
        <v>843</v>
      </c>
      <c r="XQ54" s="16" t="s">
        <v>843</v>
      </c>
      <c r="YF54" s="16" t="s">
        <v>865</v>
      </c>
      <c r="YN54" s="16" t="s">
        <v>7040</v>
      </c>
      <c r="YP54" s="16" t="s">
        <v>7978</v>
      </c>
      <c r="YR54" s="16" t="s">
        <v>9099</v>
      </c>
      <c r="YS54" s="16" t="s">
        <v>9100</v>
      </c>
      <c r="YT54" s="16" t="s">
        <v>8694</v>
      </c>
      <c r="YU54" s="16" t="s">
        <v>9101</v>
      </c>
      <c r="YV54" s="16" t="s">
        <v>8696</v>
      </c>
      <c r="YW54" s="16" t="s">
        <v>844</v>
      </c>
      <c r="YX54" s="16" t="s">
        <v>8696</v>
      </c>
      <c r="YY54" s="16" t="s">
        <v>9102</v>
      </c>
      <c r="ZE54" s="16" t="s">
        <v>9103</v>
      </c>
      <c r="ZO54" s="16" t="s">
        <v>487</v>
      </c>
      <c r="ZP54" s="16" t="s">
        <v>487</v>
      </c>
      <c r="ZQ54" s="16" t="s">
        <v>487</v>
      </c>
      <c r="ZR54" s="16" t="s">
        <v>486</v>
      </c>
      <c r="ZS54" s="16" t="s">
        <v>8832</v>
      </c>
      <c r="ZT54" s="16" t="s">
        <v>8705</v>
      </c>
      <c r="ZU54" s="16" t="s">
        <v>8706</v>
      </c>
      <c r="ZV54" s="16" t="s">
        <v>487</v>
      </c>
      <c r="ZW54" s="16" t="s">
        <v>843</v>
      </c>
      <c r="ZX54" s="16" t="s">
        <v>844</v>
      </c>
      <c r="ZY54" s="16" t="s">
        <v>844</v>
      </c>
      <c r="ZZ54" s="16" t="s">
        <v>844</v>
      </c>
      <c r="AAA54" s="16" t="s">
        <v>844</v>
      </c>
      <c r="AAB54" s="16" t="s">
        <v>843</v>
      </c>
      <c r="AAC54" s="16">
        <v>0</v>
      </c>
      <c r="AAD54" s="16" t="s">
        <v>844</v>
      </c>
      <c r="AAE54" s="16" t="s">
        <v>844</v>
      </c>
      <c r="AAF54" s="16" t="s">
        <v>843</v>
      </c>
      <c r="AAG54" s="16" t="s">
        <v>843</v>
      </c>
      <c r="AAH54" s="16" t="s">
        <v>843</v>
      </c>
      <c r="AAI54" s="16" t="s">
        <v>843</v>
      </c>
      <c r="AAJ54" s="16" t="s">
        <v>615</v>
      </c>
      <c r="AAK54" s="16" t="s">
        <v>655</v>
      </c>
      <c r="AAL54" s="16" t="s">
        <v>905</v>
      </c>
      <c r="AAM54" s="16" t="s">
        <v>663</v>
      </c>
      <c r="AAN54" s="16" t="s">
        <v>8707</v>
      </c>
      <c r="AAO54" s="16" t="s">
        <v>1019</v>
      </c>
      <c r="AAP54" s="16" t="s">
        <v>8708</v>
      </c>
      <c r="AAQ54" s="16" t="s">
        <v>9104</v>
      </c>
      <c r="AAS54" s="16">
        <v>5362.68</v>
      </c>
      <c r="AAT54" s="16" t="s">
        <v>782</v>
      </c>
      <c r="AAU54" s="16" t="s">
        <v>782</v>
      </c>
      <c r="AAV54" s="16" t="s">
        <v>782</v>
      </c>
      <c r="AAW54" s="16" t="s">
        <v>782</v>
      </c>
      <c r="AAX54" s="16" t="s">
        <v>843</v>
      </c>
      <c r="AAY54" s="16" t="s">
        <v>8710</v>
      </c>
      <c r="AAZ54" s="16" t="s">
        <v>783</v>
      </c>
      <c r="ABA54" s="16" t="s">
        <v>782</v>
      </c>
      <c r="ABB54" s="16" t="s">
        <v>782</v>
      </c>
      <c r="ABC54" s="16" t="s">
        <v>783</v>
      </c>
      <c r="ABD54" s="16" t="s">
        <v>782</v>
      </c>
      <c r="ABE54" s="16" t="s">
        <v>783</v>
      </c>
      <c r="ABF54" s="16" t="s">
        <v>782</v>
      </c>
      <c r="ABG54" s="16" t="s">
        <v>782</v>
      </c>
      <c r="ABH54" s="16" t="s">
        <v>782</v>
      </c>
      <c r="ABI54" s="16" t="s">
        <v>782</v>
      </c>
      <c r="ABJ54" s="16" t="s">
        <v>782</v>
      </c>
      <c r="ABK54" s="16" t="s">
        <v>782</v>
      </c>
      <c r="ABL54" s="16" t="s">
        <v>8732</v>
      </c>
      <c r="ABM54" s="16" t="s">
        <v>843</v>
      </c>
      <c r="ABN54" s="16" t="s">
        <v>1034</v>
      </c>
      <c r="ABP54" s="16" t="s">
        <v>972</v>
      </c>
      <c r="ABQ54" s="16" t="s">
        <v>4324</v>
      </c>
      <c r="ABR54" s="16" t="s">
        <v>474</v>
      </c>
      <c r="ABS54" s="16" t="s">
        <v>457</v>
      </c>
      <c r="ABT54" s="16" t="s">
        <v>1056</v>
      </c>
      <c r="ABU54" s="16" t="s">
        <v>844</v>
      </c>
      <c r="ABV54" s="16" t="s">
        <v>486</v>
      </c>
      <c r="ABW54" s="16" t="s">
        <v>487</v>
      </c>
      <c r="ABX54" s="16" t="s">
        <v>893</v>
      </c>
      <c r="ABY54" s="16" t="s">
        <v>486</v>
      </c>
      <c r="ABZ54" s="16" t="s">
        <v>486</v>
      </c>
      <c r="ACA54" s="16" t="s">
        <v>759</v>
      </c>
      <c r="ACB54" s="16" t="s">
        <v>775</v>
      </c>
      <c r="ACC54" s="16" t="s">
        <v>736</v>
      </c>
      <c r="ACD54" s="16" t="s">
        <v>486</v>
      </c>
      <c r="ACE54" s="16" t="s">
        <v>486</v>
      </c>
      <c r="ACG54" s="16" t="s">
        <v>1014</v>
      </c>
      <c r="ACH54" s="16" t="s">
        <v>1009</v>
      </c>
      <c r="ACI54" s="16" t="s">
        <v>462</v>
      </c>
      <c r="ACJ54" s="16">
        <v>1.1910000000000001</v>
      </c>
      <c r="ACK54" s="16" t="s">
        <v>478</v>
      </c>
      <c r="ACL54" s="16" t="s">
        <v>740</v>
      </c>
      <c r="ACM54" s="16" t="s">
        <v>1193</v>
      </c>
      <c r="ACN54" s="16" t="s">
        <v>1169</v>
      </c>
      <c r="ACO54" s="16" t="s">
        <v>1856</v>
      </c>
      <c r="ACP54" s="16">
        <v>3250</v>
      </c>
      <c r="ACQ54" s="16" t="s">
        <v>1202</v>
      </c>
      <c r="ACR54" s="16" t="s">
        <v>1644</v>
      </c>
      <c r="ACS54" s="16" t="s">
        <v>686</v>
      </c>
      <c r="ACT54" s="16" t="s">
        <v>1522</v>
      </c>
      <c r="ACU54" s="16" t="s">
        <v>833</v>
      </c>
      <c r="ACV54" s="16" t="s">
        <v>8711</v>
      </c>
      <c r="ACW54" s="16" t="s">
        <v>878</v>
      </c>
      <c r="ACX54" s="16" t="s">
        <v>1916</v>
      </c>
      <c r="ACY54" s="16" t="s">
        <v>1947</v>
      </c>
      <c r="ACZ54" s="16">
        <v>1</v>
      </c>
      <c r="ADA54" s="16">
        <v>1</v>
      </c>
      <c r="ADB54" s="16">
        <v>1</v>
      </c>
      <c r="ADC54" s="16">
        <v>1</v>
      </c>
      <c r="ADD54" s="16">
        <v>1</v>
      </c>
      <c r="ADE54" s="16" t="s">
        <v>8712</v>
      </c>
      <c r="ADF54" s="16">
        <v>0</v>
      </c>
      <c r="ADG54" s="16" t="s">
        <v>486</v>
      </c>
      <c r="ADH54" s="16">
        <v>2</v>
      </c>
      <c r="ADI54" s="16" t="s">
        <v>486</v>
      </c>
      <c r="ADJ54" s="16" t="s">
        <v>1743</v>
      </c>
      <c r="ADL54" s="16" t="s">
        <v>1744</v>
      </c>
      <c r="ADM54" s="16" t="s">
        <v>1756</v>
      </c>
      <c r="ADN54" s="16" t="s">
        <v>13196</v>
      </c>
      <c r="ADO54" s="16" t="s">
        <v>13197</v>
      </c>
      <c r="ADP54" s="16" t="s">
        <v>1751</v>
      </c>
      <c r="ADQ54" s="16" t="s">
        <v>13200</v>
      </c>
      <c r="ADU54" s="16" t="s">
        <v>1758</v>
      </c>
      <c r="ADW54" s="16" t="s">
        <v>8729</v>
      </c>
      <c r="AEA54" s="16">
        <v>18900</v>
      </c>
      <c r="AEC54" s="16" t="s">
        <v>1062</v>
      </c>
      <c r="AED54" s="16">
        <v>2681.34</v>
      </c>
      <c r="AEE54" s="16" t="s">
        <v>952</v>
      </c>
      <c r="AEG54" s="16">
        <v>7750</v>
      </c>
      <c r="AEI54" s="16">
        <v>850</v>
      </c>
      <c r="AEK54" s="16">
        <v>1650</v>
      </c>
      <c r="AEL54" s="16">
        <v>1000</v>
      </c>
      <c r="AEM54" s="16">
        <v>30000</v>
      </c>
      <c r="AEN54" s="16">
        <v>100</v>
      </c>
      <c r="AEO54" s="16">
        <v>100</v>
      </c>
      <c r="AEP54" s="16">
        <v>750</v>
      </c>
    </row>
    <row r="55" spans="1:822" x14ac:dyDescent="0.25">
      <c r="A55" s="30">
        <v>45807</v>
      </c>
      <c r="B55" s="16" t="s">
        <v>9105</v>
      </c>
      <c r="C55" s="16" t="s">
        <v>867</v>
      </c>
      <c r="D55" s="16" t="s">
        <v>867</v>
      </c>
      <c r="E55" s="16">
        <v>38</v>
      </c>
      <c r="F55" s="16" t="s">
        <v>8153</v>
      </c>
      <c r="G55" s="16" t="s">
        <v>4113</v>
      </c>
      <c r="I55" s="16" t="s">
        <v>4174</v>
      </c>
      <c r="Z55" s="16" t="s">
        <v>981</v>
      </c>
      <c r="AA55" s="16" t="s">
        <v>470</v>
      </c>
      <c r="AB55" s="16">
        <v>3</v>
      </c>
      <c r="AC55" s="16" t="s">
        <v>844</v>
      </c>
      <c r="AD55" s="16" t="s">
        <v>844</v>
      </c>
      <c r="AE55" s="16" t="s">
        <v>843</v>
      </c>
      <c r="AF55" s="16" t="s">
        <v>844</v>
      </c>
      <c r="AG55" s="16" t="s">
        <v>844</v>
      </c>
      <c r="AH55" s="16" t="s">
        <v>1056</v>
      </c>
      <c r="AI55" s="16" t="s">
        <v>844</v>
      </c>
      <c r="AJ55" s="16" t="s">
        <v>843</v>
      </c>
      <c r="AK55" s="16" t="s">
        <v>843</v>
      </c>
      <c r="AM55" s="16" t="s">
        <v>737</v>
      </c>
      <c r="AN55" s="16" t="s">
        <v>759</v>
      </c>
      <c r="AP55" s="16" t="s">
        <v>768</v>
      </c>
      <c r="AR55" s="16" t="s">
        <v>6910</v>
      </c>
      <c r="BB55" s="16">
        <v>2</v>
      </c>
      <c r="BC55" s="16" t="s">
        <v>7878</v>
      </c>
      <c r="BE55" s="16" t="s">
        <v>5101</v>
      </c>
      <c r="BV55" s="16" t="s">
        <v>4433</v>
      </c>
      <c r="BW55" s="16" t="s">
        <v>844</v>
      </c>
      <c r="BX55" s="16" t="s">
        <v>843</v>
      </c>
      <c r="BY55" s="16" t="s">
        <v>843</v>
      </c>
      <c r="BZ55" s="16" t="s">
        <v>843</v>
      </c>
      <c r="CA55" s="16" t="s">
        <v>843</v>
      </c>
      <c r="CB55" s="16" t="s">
        <v>843</v>
      </c>
      <c r="CC55" s="16" t="s">
        <v>843</v>
      </c>
      <c r="CD55" s="16" t="s">
        <v>843</v>
      </c>
      <c r="CE55" s="16" t="s">
        <v>843</v>
      </c>
      <c r="CF55" s="16" t="s">
        <v>843</v>
      </c>
      <c r="CG55" s="16" t="s">
        <v>843</v>
      </c>
      <c r="CH55" s="16" t="s">
        <v>843</v>
      </c>
      <c r="CI55" s="16" t="s">
        <v>843</v>
      </c>
      <c r="CJ55" s="16" t="s">
        <v>843</v>
      </c>
      <c r="CK55" s="16" t="s">
        <v>843</v>
      </c>
      <c r="CP55" s="16" t="s">
        <v>867</v>
      </c>
      <c r="CQ55" s="16" t="s">
        <v>5194</v>
      </c>
      <c r="CR55" s="16" t="s">
        <v>843</v>
      </c>
      <c r="CS55" s="16" t="s">
        <v>844</v>
      </c>
      <c r="CT55" s="16" t="s">
        <v>843</v>
      </c>
      <c r="CU55" s="16" t="s">
        <v>843</v>
      </c>
      <c r="CV55" s="16" t="s">
        <v>843</v>
      </c>
      <c r="CW55" s="16" t="s">
        <v>843</v>
      </c>
      <c r="CX55" s="16" t="s">
        <v>843</v>
      </c>
      <c r="CY55" s="16" t="s">
        <v>843</v>
      </c>
      <c r="CZ55" s="16" t="s">
        <v>843</v>
      </c>
      <c r="DA55" s="16" t="s">
        <v>5184</v>
      </c>
      <c r="DX55" s="16" t="s">
        <v>867</v>
      </c>
      <c r="DY55" s="16" t="s">
        <v>867</v>
      </c>
      <c r="GC55" s="16" t="s">
        <v>5330</v>
      </c>
      <c r="GF55" s="16" t="s">
        <v>867</v>
      </c>
      <c r="GG55" s="16" t="s">
        <v>867</v>
      </c>
      <c r="GV55" s="16" t="s">
        <v>5443</v>
      </c>
      <c r="GW55" s="16" t="s">
        <v>843</v>
      </c>
      <c r="GX55" s="16" t="s">
        <v>844</v>
      </c>
      <c r="GY55" s="16" t="s">
        <v>843</v>
      </c>
      <c r="GZ55" s="16" t="s">
        <v>843</v>
      </c>
      <c r="HA55" s="16" t="s">
        <v>843</v>
      </c>
      <c r="HB55" s="16" t="s">
        <v>843</v>
      </c>
      <c r="HC55" s="16" t="s">
        <v>843</v>
      </c>
      <c r="HD55" s="16" t="s">
        <v>843</v>
      </c>
      <c r="HE55" s="16" t="s">
        <v>843</v>
      </c>
      <c r="HF55" s="16" t="s">
        <v>843</v>
      </c>
      <c r="HH55" s="16" t="s">
        <v>5456</v>
      </c>
      <c r="HK55" s="16" t="s">
        <v>865</v>
      </c>
      <c r="HM55" s="16" t="s">
        <v>865</v>
      </c>
      <c r="HZ55" s="16" t="s">
        <v>7944</v>
      </c>
      <c r="KE55" s="16" t="s">
        <v>5582</v>
      </c>
      <c r="KG55" s="16" t="s">
        <v>7015</v>
      </c>
      <c r="KH55" s="16" t="s">
        <v>7033</v>
      </c>
      <c r="KI55" s="16" t="s">
        <v>865</v>
      </c>
      <c r="LG55" s="16" t="s">
        <v>867</v>
      </c>
      <c r="LH55" s="16" t="s">
        <v>867</v>
      </c>
      <c r="LI55" s="16" t="s">
        <v>867</v>
      </c>
      <c r="LJ55" s="16" t="s">
        <v>867</v>
      </c>
      <c r="LK55" s="16" t="s">
        <v>867</v>
      </c>
      <c r="LL55" s="16" t="s">
        <v>5690</v>
      </c>
      <c r="LM55" s="16" t="s">
        <v>843</v>
      </c>
      <c r="LN55" s="16" t="s">
        <v>843</v>
      </c>
      <c r="LO55" s="16" t="s">
        <v>843</v>
      </c>
      <c r="LP55" s="16" t="s">
        <v>843</v>
      </c>
      <c r="LQ55" s="16" t="s">
        <v>843</v>
      </c>
      <c r="LR55" s="16" t="s">
        <v>843</v>
      </c>
      <c r="LS55" s="16" t="s">
        <v>843</v>
      </c>
      <c r="LT55" s="16" t="s">
        <v>843</v>
      </c>
      <c r="LU55" s="16" t="s">
        <v>843</v>
      </c>
      <c r="LV55" s="16" t="s">
        <v>843</v>
      </c>
      <c r="LW55" s="16" t="s">
        <v>843</v>
      </c>
      <c r="LX55" s="16" t="s">
        <v>844</v>
      </c>
      <c r="LY55" s="16" t="s">
        <v>843</v>
      </c>
      <c r="LZ55" s="16" t="s">
        <v>843</v>
      </c>
      <c r="MA55" s="16" t="s">
        <v>843</v>
      </c>
      <c r="MC55" s="16" t="s">
        <v>5694</v>
      </c>
      <c r="MD55" s="16" t="s">
        <v>844</v>
      </c>
      <c r="ME55" s="16" t="s">
        <v>843</v>
      </c>
      <c r="MF55" s="16" t="s">
        <v>843</v>
      </c>
      <c r="MG55" s="16" t="s">
        <v>843</v>
      </c>
      <c r="MH55" s="16" t="s">
        <v>843</v>
      </c>
      <c r="MI55" s="16" t="s">
        <v>843</v>
      </c>
      <c r="MJ55" s="16" t="s">
        <v>843</v>
      </c>
      <c r="MK55" s="16" t="s">
        <v>843</v>
      </c>
      <c r="ML55" s="16" t="s">
        <v>843</v>
      </c>
      <c r="MM55" s="16" t="s">
        <v>843</v>
      </c>
      <c r="MN55" s="16" t="s">
        <v>843</v>
      </c>
      <c r="MO55" s="16" t="s">
        <v>843</v>
      </c>
      <c r="MP55" s="16" t="s">
        <v>843</v>
      </c>
      <c r="MQ55" s="16" t="s">
        <v>843</v>
      </c>
      <c r="MR55" s="16" t="s">
        <v>843</v>
      </c>
      <c r="MS55" s="16" t="s">
        <v>843</v>
      </c>
      <c r="MT55" s="16" t="s">
        <v>843</v>
      </c>
      <c r="MU55" s="16" t="s">
        <v>843</v>
      </c>
      <c r="MV55" s="16" t="s">
        <v>843</v>
      </c>
      <c r="MX55" s="16" t="s">
        <v>5694</v>
      </c>
      <c r="MY55" s="16" t="s">
        <v>844</v>
      </c>
      <c r="MZ55" s="16" t="s">
        <v>843</v>
      </c>
      <c r="NA55" s="16" t="s">
        <v>843</v>
      </c>
      <c r="NB55" s="16" t="s">
        <v>843</v>
      </c>
      <c r="NC55" s="16" t="s">
        <v>843</v>
      </c>
      <c r="ND55" s="16" t="s">
        <v>843</v>
      </c>
      <c r="NE55" s="16" t="s">
        <v>843</v>
      </c>
      <c r="NF55" s="16" t="s">
        <v>843</v>
      </c>
      <c r="NG55" s="16" t="s">
        <v>843</v>
      </c>
      <c r="NH55" s="16" t="s">
        <v>843</v>
      </c>
      <c r="NI55" s="16" t="s">
        <v>843</v>
      </c>
      <c r="NJ55" s="16" t="s">
        <v>843</v>
      </c>
      <c r="NK55" s="16" t="s">
        <v>843</v>
      </c>
      <c r="NL55" s="16" t="s">
        <v>843</v>
      </c>
      <c r="NM55" s="16" t="s">
        <v>843</v>
      </c>
      <c r="NN55" s="16" t="s">
        <v>843</v>
      </c>
      <c r="NO55" s="16" t="s">
        <v>843</v>
      </c>
      <c r="NP55" s="16" t="s">
        <v>843</v>
      </c>
      <c r="NQ55" s="16" t="s">
        <v>843</v>
      </c>
      <c r="OK55" s="16" t="s">
        <v>5694</v>
      </c>
      <c r="OL55" s="16" t="s">
        <v>844</v>
      </c>
      <c r="OM55" s="16" t="s">
        <v>843</v>
      </c>
      <c r="ON55" s="16" t="s">
        <v>843</v>
      </c>
      <c r="OO55" s="16" t="s">
        <v>843</v>
      </c>
      <c r="OP55" s="16" t="s">
        <v>843</v>
      </c>
      <c r="OQ55" s="16" t="s">
        <v>843</v>
      </c>
      <c r="OR55" s="16" t="s">
        <v>843</v>
      </c>
      <c r="OS55" s="16" t="s">
        <v>843</v>
      </c>
      <c r="OT55" s="16" t="s">
        <v>843</v>
      </c>
      <c r="OU55" s="16" t="s">
        <v>843</v>
      </c>
      <c r="OV55" s="16" t="s">
        <v>843</v>
      </c>
      <c r="OW55" s="16" t="s">
        <v>843</v>
      </c>
      <c r="OX55" s="16" t="s">
        <v>843</v>
      </c>
      <c r="OY55" s="16" t="s">
        <v>843</v>
      </c>
      <c r="OZ55" s="16" t="s">
        <v>843</v>
      </c>
      <c r="PA55" s="16" t="s">
        <v>843</v>
      </c>
      <c r="PC55" s="16" t="s">
        <v>865</v>
      </c>
      <c r="PD55" s="16" t="s">
        <v>865</v>
      </c>
      <c r="PY55" s="16" t="s">
        <v>865</v>
      </c>
      <c r="QP55" s="16" t="s">
        <v>865</v>
      </c>
      <c r="QR55" s="16" t="s">
        <v>867</v>
      </c>
      <c r="QT55" s="16" t="s">
        <v>867</v>
      </c>
      <c r="QV55" s="16" t="s">
        <v>865</v>
      </c>
      <c r="QX55" s="16" t="s">
        <v>865</v>
      </c>
      <c r="QY55" s="16" t="s">
        <v>867</v>
      </c>
      <c r="RD55" s="16" t="s">
        <v>865</v>
      </c>
      <c r="RF55" s="16" t="s">
        <v>7708</v>
      </c>
      <c r="RH55" s="16" t="s">
        <v>865</v>
      </c>
      <c r="RJ55" s="16" t="s">
        <v>865</v>
      </c>
      <c r="RN55" s="16" t="s">
        <v>7720</v>
      </c>
      <c r="RP55" s="16" t="s">
        <v>867</v>
      </c>
      <c r="RR55" s="16" t="s">
        <v>7720</v>
      </c>
      <c r="RT55" s="16" t="s">
        <v>7720</v>
      </c>
      <c r="RV55" s="16" t="s">
        <v>7720</v>
      </c>
      <c r="RX55" s="16" t="s">
        <v>7724</v>
      </c>
      <c r="RZ55" s="16" t="s">
        <v>7724</v>
      </c>
      <c r="SQ55" s="16" t="s">
        <v>865</v>
      </c>
      <c r="SS55" s="16" t="s">
        <v>7296</v>
      </c>
      <c r="ST55" s="16" t="s">
        <v>7761</v>
      </c>
      <c r="TN55" s="16">
        <v>4500</v>
      </c>
      <c r="TO55" s="16">
        <v>5000</v>
      </c>
      <c r="TP55" s="16">
        <v>1500</v>
      </c>
      <c r="TQ55" s="16">
        <v>300</v>
      </c>
      <c r="TR55" s="16">
        <v>300</v>
      </c>
      <c r="TS55" s="16">
        <v>400</v>
      </c>
      <c r="TT55" s="16">
        <v>0</v>
      </c>
      <c r="TV55" s="16">
        <v>0</v>
      </c>
      <c r="TZ55" s="16" t="s">
        <v>7364</v>
      </c>
      <c r="UA55" s="16" t="s">
        <v>5941</v>
      </c>
      <c r="UB55" s="16">
        <v>0</v>
      </c>
      <c r="UC55" s="16" t="s">
        <v>844</v>
      </c>
      <c r="UD55" s="16" t="s">
        <v>843</v>
      </c>
      <c r="UE55" s="16" t="s">
        <v>843</v>
      </c>
      <c r="UF55" s="16" t="s">
        <v>843</v>
      </c>
      <c r="UG55" s="16" t="s">
        <v>843</v>
      </c>
      <c r="UH55" s="16" t="s">
        <v>843</v>
      </c>
      <c r="WO55" s="16" t="s">
        <v>6926</v>
      </c>
      <c r="YN55" s="16" t="s">
        <v>7040</v>
      </c>
      <c r="YP55" s="16" t="s">
        <v>7984</v>
      </c>
      <c r="YR55" s="16" t="s">
        <v>9106</v>
      </c>
      <c r="YS55" s="16" t="s">
        <v>9107</v>
      </c>
      <c r="YT55" s="16" t="s">
        <v>8694</v>
      </c>
      <c r="YU55" s="16" t="s">
        <v>9108</v>
      </c>
      <c r="YV55" s="16" t="s">
        <v>8696</v>
      </c>
      <c r="YW55" s="16" t="s">
        <v>844</v>
      </c>
      <c r="YX55" s="16" t="s">
        <v>8696</v>
      </c>
      <c r="YY55" s="16" t="s">
        <v>843</v>
      </c>
      <c r="ZB55" s="16">
        <v>12000</v>
      </c>
      <c r="ZC55" s="16" t="s">
        <v>8826</v>
      </c>
      <c r="ZD55" s="16" t="s">
        <v>8889</v>
      </c>
      <c r="ZE55" s="16" t="s">
        <v>9018</v>
      </c>
      <c r="ZF55" s="16" t="s">
        <v>8752</v>
      </c>
      <c r="ZG55" s="16" t="s">
        <v>8752</v>
      </c>
      <c r="ZH55" s="16" t="s">
        <v>8752</v>
      </c>
      <c r="ZI55" s="16" t="s">
        <v>8724</v>
      </c>
      <c r="ZM55" s="16" t="s">
        <v>843</v>
      </c>
      <c r="ZN55" s="16" t="s">
        <v>8703</v>
      </c>
      <c r="ZO55" s="16" t="s">
        <v>487</v>
      </c>
      <c r="ZP55" s="16" t="s">
        <v>487</v>
      </c>
      <c r="ZQ55" s="16" t="s">
        <v>486</v>
      </c>
      <c r="ZR55" s="16" t="s">
        <v>486</v>
      </c>
      <c r="ZS55" s="16" t="s">
        <v>8964</v>
      </c>
      <c r="ZT55" s="16" t="s">
        <v>8705</v>
      </c>
      <c r="ZU55" s="16" t="s">
        <v>8706</v>
      </c>
      <c r="ZV55" s="16" t="s">
        <v>487</v>
      </c>
      <c r="ZW55" s="16" t="s">
        <v>844</v>
      </c>
      <c r="ZX55" s="16" t="s">
        <v>1056</v>
      </c>
      <c r="ZY55" s="16" t="s">
        <v>1056</v>
      </c>
      <c r="ZZ55" s="16" t="s">
        <v>844</v>
      </c>
      <c r="AAA55" s="16" t="s">
        <v>843</v>
      </c>
      <c r="AAB55" s="16" t="s">
        <v>843</v>
      </c>
      <c r="AAC55" s="16">
        <v>1</v>
      </c>
      <c r="AAD55" s="16" t="s">
        <v>844</v>
      </c>
      <c r="AAE55" s="16" t="s">
        <v>844</v>
      </c>
      <c r="AAF55" s="16" t="s">
        <v>843</v>
      </c>
      <c r="AAG55" s="16" t="s">
        <v>843</v>
      </c>
      <c r="AAH55" s="16" t="s">
        <v>843</v>
      </c>
      <c r="AAI55" s="16" t="s">
        <v>844</v>
      </c>
      <c r="AAJ55" s="16" t="s">
        <v>624</v>
      </c>
      <c r="AAK55" s="16" t="s">
        <v>649</v>
      </c>
      <c r="AAL55" s="16" t="s">
        <v>904</v>
      </c>
      <c r="AAM55" s="16" t="s">
        <v>663</v>
      </c>
      <c r="AAN55" s="16" t="s">
        <v>8707</v>
      </c>
      <c r="AAO55" s="16" t="s">
        <v>1018</v>
      </c>
      <c r="AAP55" s="16" t="s">
        <v>8708</v>
      </c>
      <c r="AAT55" s="16" t="s">
        <v>782</v>
      </c>
      <c r="AAU55" s="16" t="s">
        <v>1068</v>
      </c>
      <c r="AAV55" s="16" t="s">
        <v>782</v>
      </c>
      <c r="AAW55" s="16" t="s">
        <v>782</v>
      </c>
      <c r="AAX55" s="16" t="s">
        <v>844</v>
      </c>
      <c r="AAY55" s="16" t="s">
        <v>8727</v>
      </c>
      <c r="AAZ55" s="16" t="s">
        <v>782</v>
      </c>
      <c r="ABA55" s="16" t="s">
        <v>783</v>
      </c>
      <c r="ABB55" s="16" t="s">
        <v>782</v>
      </c>
      <c r="ABC55" s="16" t="s">
        <v>783</v>
      </c>
      <c r="ABD55" s="16" t="s">
        <v>783</v>
      </c>
      <c r="ABE55" s="16" t="s">
        <v>783</v>
      </c>
      <c r="ABF55" s="16" t="s">
        <v>782</v>
      </c>
      <c r="ABG55" s="16" t="s">
        <v>783</v>
      </c>
      <c r="ABH55" s="16" t="s">
        <v>783</v>
      </c>
      <c r="ABI55" s="16" t="s">
        <v>783</v>
      </c>
      <c r="ABJ55" s="16" t="s">
        <v>782</v>
      </c>
      <c r="ABK55" s="16" t="s">
        <v>782</v>
      </c>
      <c r="ABL55" s="16" t="s">
        <v>8785</v>
      </c>
      <c r="ABM55" s="16" t="s">
        <v>843</v>
      </c>
      <c r="ABN55" s="16" t="s">
        <v>1033</v>
      </c>
      <c r="ABO55" s="16" t="s">
        <v>486</v>
      </c>
      <c r="ABP55" s="16" t="s">
        <v>972</v>
      </c>
      <c r="ABQ55" s="16" t="s">
        <v>4341</v>
      </c>
      <c r="ABR55" s="16" t="s">
        <v>470</v>
      </c>
      <c r="ABS55" s="16" t="s">
        <v>451</v>
      </c>
      <c r="ABT55" s="16" t="s">
        <v>8732</v>
      </c>
      <c r="ABU55" s="16" t="s">
        <v>1056</v>
      </c>
      <c r="ABV55" s="16" t="s">
        <v>487</v>
      </c>
      <c r="ABW55" s="16" t="s">
        <v>487</v>
      </c>
      <c r="ABX55" s="16" t="s">
        <v>894</v>
      </c>
      <c r="ABY55" s="16" t="s">
        <v>486</v>
      </c>
      <c r="ABZ55" s="16" t="s">
        <v>486</v>
      </c>
      <c r="ACA55" s="16" t="s">
        <v>759</v>
      </c>
      <c r="ACB55" s="16" t="s">
        <v>768</v>
      </c>
      <c r="ACC55" s="16" t="s">
        <v>737</v>
      </c>
      <c r="ACD55" s="16" t="s">
        <v>487</v>
      </c>
      <c r="ACE55" s="16" t="s">
        <v>487</v>
      </c>
      <c r="ACG55" s="16" t="s">
        <v>1014</v>
      </c>
      <c r="ACH55" s="16" t="s">
        <v>1009</v>
      </c>
      <c r="ACI55" s="16" t="s">
        <v>462</v>
      </c>
      <c r="ACJ55" s="16">
        <v>1.1910000000000001</v>
      </c>
      <c r="ACK55" s="16" t="s">
        <v>478</v>
      </c>
      <c r="ACL55" s="16" t="s">
        <v>738</v>
      </c>
      <c r="ACM55" s="16" t="s">
        <v>1189</v>
      </c>
      <c r="ACN55" s="16" t="s">
        <v>1169</v>
      </c>
      <c r="ACO55" s="16" t="s">
        <v>1856</v>
      </c>
      <c r="ACQ55" s="16" t="s">
        <v>1202</v>
      </c>
      <c r="ACR55" s="16" t="s">
        <v>1645</v>
      </c>
      <c r="ACS55" s="16" t="s">
        <v>676</v>
      </c>
      <c r="ACT55" s="16" t="s">
        <v>1522</v>
      </c>
      <c r="ACU55" s="16" t="s">
        <v>833</v>
      </c>
      <c r="ACV55" s="16" t="s">
        <v>8711</v>
      </c>
      <c r="ACW55" s="16" t="s">
        <v>451</v>
      </c>
      <c r="ACX55" s="16" t="s">
        <v>1914</v>
      </c>
      <c r="ACY55" s="16" t="s">
        <v>1949</v>
      </c>
      <c r="ACZ55" s="16">
        <v>1</v>
      </c>
      <c r="ADA55" s="16">
        <v>1</v>
      </c>
      <c r="ADB55" s="16">
        <v>1</v>
      </c>
      <c r="ADC55" s="16">
        <v>1</v>
      </c>
      <c r="ADD55" s="16">
        <v>1</v>
      </c>
      <c r="ADE55" s="16" t="s">
        <v>8712</v>
      </c>
      <c r="ADF55" s="16">
        <v>0</v>
      </c>
      <c r="ADG55" s="16" t="s">
        <v>486</v>
      </c>
      <c r="ADH55" s="16">
        <v>3</v>
      </c>
      <c r="ADI55" s="16" t="s">
        <v>486</v>
      </c>
      <c r="ADJ55" s="16" t="s">
        <v>1744</v>
      </c>
      <c r="ADK55" s="16" t="s">
        <v>1750</v>
      </c>
      <c r="ADL55" s="16" t="s">
        <v>1761</v>
      </c>
      <c r="ADM55" s="16" t="s">
        <v>13195</v>
      </c>
      <c r="ADN55" s="16" t="s">
        <v>13196</v>
      </c>
      <c r="ADO55" s="16" t="s">
        <v>1766</v>
      </c>
      <c r="ADQ55" s="16" t="s">
        <v>13194</v>
      </c>
      <c r="ADY55" s="16" t="s">
        <v>1063</v>
      </c>
      <c r="AEB55" s="16">
        <v>12000</v>
      </c>
      <c r="AEE55" s="16" t="s">
        <v>952</v>
      </c>
      <c r="AEI55" s="16">
        <v>1500</v>
      </c>
      <c r="AEJ55" s="16">
        <v>1666.67</v>
      </c>
      <c r="AEK55" s="16">
        <v>500</v>
      </c>
      <c r="AEL55" s="16">
        <v>100</v>
      </c>
      <c r="AEN55" s="16">
        <v>100</v>
      </c>
      <c r="AEO55" s="16">
        <v>133.33000000000001</v>
      </c>
    </row>
    <row r="56" spans="1:822" x14ac:dyDescent="0.25">
      <c r="A56" s="30">
        <v>45807</v>
      </c>
      <c r="B56" s="16" t="s">
        <v>9109</v>
      </c>
      <c r="C56" s="16" t="s">
        <v>867</v>
      </c>
      <c r="D56" s="16" t="s">
        <v>867</v>
      </c>
      <c r="E56" s="16">
        <v>47</v>
      </c>
      <c r="F56" s="16" t="s">
        <v>8153</v>
      </c>
      <c r="G56" s="16" t="s">
        <v>4113</v>
      </c>
      <c r="I56" s="16" t="s">
        <v>4148</v>
      </c>
      <c r="Z56" s="16" t="s">
        <v>1002</v>
      </c>
      <c r="AA56" s="16" t="s">
        <v>474</v>
      </c>
      <c r="AB56" s="16">
        <v>6</v>
      </c>
      <c r="AC56" s="16" t="s">
        <v>8732</v>
      </c>
      <c r="AD56" s="16" t="s">
        <v>1056</v>
      </c>
      <c r="AE56" s="16" t="s">
        <v>1056</v>
      </c>
      <c r="AF56" s="16" t="s">
        <v>844</v>
      </c>
      <c r="AG56" s="16" t="s">
        <v>844</v>
      </c>
      <c r="AH56" s="16" t="s">
        <v>8732</v>
      </c>
      <c r="AI56" s="16" t="s">
        <v>8732</v>
      </c>
      <c r="AJ56" s="16" t="s">
        <v>843</v>
      </c>
      <c r="AK56" s="16" t="s">
        <v>8746</v>
      </c>
      <c r="AM56" s="16" t="s">
        <v>737</v>
      </c>
      <c r="AN56" s="16" t="s">
        <v>759</v>
      </c>
      <c r="AP56" s="16" t="s">
        <v>768</v>
      </c>
      <c r="AR56" s="16" t="s">
        <v>6910</v>
      </c>
      <c r="BB56" s="16">
        <v>2</v>
      </c>
      <c r="BC56" s="16" t="s">
        <v>7878</v>
      </c>
      <c r="BE56" s="16" t="s">
        <v>5092</v>
      </c>
      <c r="BF56" s="16" t="s">
        <v>865</v>
      </c>
      <c r="BV56" s="16" t="s">
        <v>4433</v>
      </c>
      <c r="BW56" s="16" t="s">
        <v>844</v>
      </c>
      <c r="BX56" s="16" t="s">
        <v>843</v>
      </c>
      <c r="BY56" s="16" t="s">
        <v>843</v>
      </c>
      <c r="BZ56" s="16" t="s">
        <v>843</v>
      </c>
      <c r="CA56" s="16" t="s">
        <v>843</v>
      </c>
      <c r="CB56" s="16" t="s">
        <v>843</v>
      </c>
      <c r="CC56" s="16" t="s">
        <v>843</v>
      </c>
      <c r="CD56" s="16" t="s">
        <v>843</v>
      </c>
      <c r="CE56" s="16" t="s">
        <v>843</v>
      </c>
      <c r="CF56" s="16" t="s">
        <v>843</v>
      </c>
      <c r="CG56" s="16" t="s">
        <v>843</v>
      </c>
      <c r="CH56" s="16" t="s">
        <v>843</v>
      </c>
      <c r="CI56" s="16" t="s">
        <v>843</v>
      </c>
      <c r="CJ56" s="16" t="s">
        <v>843</v>
      </c>
      <c r="CK56" s="16" t="s">
        <v>843</v>
      </c>
      <c r="CP56" s="16" t="s">
        <v>867</v>
      </c>
      <c r="CQ56" s="16" t="s">
        <v>5194</v>
      </c>
      <c r="CR56" s="16" t="s">
        <v>843</v>
      </c>
      <c r="CS56" s="16" t="s">
        <v>844</v>
      </c>
      <c r="CT56" s="16" t="s">
        <v>843</v>
      </c>
      <c r="CU56" s="16" t="s">
        <v>843</v>
      </c>
      <c r="CV56" s="16" t="s">
        <v>843</v>
      </c>
      <c r="CW56" s="16" t="s">
        <v>843</v>
      </c>
      <c r="CX56" s="16" t="s">
        <v>843</v>
      </c>
      <c r="CY56" s="16" t="s">
        <v>843</v>
      </c>
      <c r="CZ56" s="16" t="s">
        <v>843</v>
      </c>
      <c r="DA56" s="16" t="s">
        <v>5184</v>
      </c>
      <c r="DX56" s="16" t="s">
        <v>867</v>
      </c>
      <c r="DY56" s="16" t="s">
        <v>867</v>
      </c>
      <c r="GC56" s="16" t="s">
        <v>5333</v>
      </c>
      <c r="GF56" s="16" t="s">
        <v>867</v>
      </c>
      <c r="GG56" s="16" t="s">
        <v>867</v>
      </c>
      <c r="GV56" s="16" t="s">
        <v>5443</v>
      </c>
      <c r="GW56" s="16" t="s">
        <v>843</v>
      </c>
      <c r="GX56" s="16" t="s">
        <v>844</v>
      </c>
      <c r="GY56" s="16" t="s">
        <v>843</v>
      </c>
      <c r="GZ56" s="16" t="s">
        <v>843</v>
      </c>
      <c r="HA56" s="16" t="s">
        <v>843</v>
      </c>
      <c r="HB56" s="16" t="s">
        <v>843</v>
      </c>
      <c r="HC56" s="16" t="s">
        <v>843</v>
      </c>
      <c r="HD56" s="16" t="s">
        <v>843</v>
      </c>
      <c r="HE56" s="16" t="s">
        <v>843</v>
      </c>
      <c r="HF56" s="16" t="s">
        <v>843</v>
      </c>
      <c r="HH56" s="16" t="s">
        <v>5456</v>
      </c>
      <c r="HK56" s="16" t="s">
        <v>865</v>
      </c>
      <c r="HM56" s="16" t="s">
        <v>865</v>
      </c>
      <c r="HZ56" s="16" t="s">
        <v>7944</v>
      </c>
      <c r="KE56" s="16" t="s">
        <v>5582</v>
      </c>
      <c r="KG56" s="16" t="s">
        <v>7015</v>
      </c>
      <c r="KH56" s="16" t="s">
        <v>7030</v>
      </c>
      <c r="KI56" s="16" t="s">
        <v>865</v>
      </c>
      <c r="LG56" s="16" t="s">
        <v>867</v>
      </c>
      <c r="LH56" s="16" t="s">
        <v>867</v>
      </c>
      <c r="LI56" s="16" t="s">
        <v>867</v>
      </c>
      <c r="LJ56" s="16" t="s">
        <v>867</v>
      </c>
      <c r="LK56" s="16" t="s">
        <v>867</v>
      </c>
      <c r="LL56" s="16" t="s">
        <v>5690</v>
      </c>
      <c r="LM56" s="16" t="s">
        <v>843</v>
      </c>
      <c r="LN56" s="16" t="s">
        <v>843</v>
      </c>
      <c r="LO56" s="16" t="s">
        <v>843</v>
      </c>
      <c r="LP56" s="16" t="s">
        <v>843</v>
      </c>
      <c r="LQ56" s="16" t="s">
        <v>843</v>
      </c>
      <c r="LR56" s="16" t="s">
        <v>843</v>
      </c>
      <c r="LS56" s="16" t="s">
        <v>843</v>
      </c>
      <c r="LT56" s="16" t="s">
        <v>843</v>
      </c>
      <c r="LU56" s="16" t="s">
        <v>843</v>
      </c>
      <c r="LV56" s="16" t="s">
        <v>843</v>
      </c>
      <c r="LW56" s="16" t="s">
        <v>843</v>
      </c>
      <c r="LX56" s="16" t="s">
        <v>844</v>
      </c>
      <c r="LY56" s="16" t="s">
        <v>843</v>
      </c>
      <c r="LZ56" s="16" t="s">
        <v>843</v>
      </c>
      <c r="MA56" s="16" t="s">
        <v>843</v>
      </c>
      <c r="MC56" s="16" t="s">
        <v>5694</v>
      </c>
      <c r="MD56" s="16" t="s">
        <v>844</v>
      </c>
      <c r="ME56" s="16" t="s">
        <v>843</v>
      </c>
      <c r="MF56" s="16" t="s">
        <v>843</v>
      </c>
      <c r="MG56" s="16" t="s">
        <v>843</v>
      </c>
      <c r="MH56" s="16" t="s">
        <v>843</v>
      </c>
      <c r="MI56" s="16" t="s">
        <v>843</v>
      </c>
      <c r="MJ56" s="16" t="s">
        <v>843</v>
      </c>
      <c r="MK56" s="16" t="s">
        <v>843</v>
      </c>
      <c r="ML56" s="16" t="s">
        <v>843</v>
      </c>
      <c r="MM56" s="16" t="s">
        <v>843</v>
      </c>
      <c r="MN56" s="16" t="s">
        <v>843</v>
      </c>
      <c r="MO56" s="16" t="s">
        <v>843</v>
      </c>
      <c r="MP56" s="16" t="s">
        <v>843</v>
      </c>
      <c r="MQ56" s="16" t="s">
        <v>843</v>
      </c>
      <c r="MR56" s="16" t="s">
        <v>843</v>
      </c>
      <c r="MS56" s="16" t="s">
        <v>843</v>
      </c>
      <c r="MT56" s="16" t="s">
        <v>843</v>
      </c>
      <c r="MU56" s="16" t="s">
        <v>843</v>
      </c>
      <c r="MV56" s="16" t="s">
        <v>843</v>
      </c>
      <c r="MX56" s="16" t="s">
        <v>5694</v>
      </c>
      <c r="MY56" s="16" t="s">
        <v>844</v>
      </c>
      <c r="MZ56" s="16" t="s">
        <v>843</v>
      </c>
      <c r="NA56" s="16" t="s">
        <v>843</v>
      </c>
      <c r="NB56" s="16" t="s">
        <v>843</v>
      </c>
      <c r="NC56" s="16" t="s">
        <v>843</v>
      </c>
      <c r="ND56" s="16" t="s">
        <v>843</v>
      </c>
      <c r="NE56" s="16" t="s">
        <v>843</v>
      </c>
      <c r="NF56" s="16" t="s">
        <v>843</v>
      </c>
      <c r="NG56" s="16" t="s">
        <v>843</v>
      </c>
      <c r="NH56" s="16" t="s">
        <v>843</v>
      </c>
      <c r="NI56" s="16" t="s">
        <v>843</v>
      </c>
      <c r="NJ56" s="16" t="s">
        <v>843</v>
      </c>
      <c r="NK56" s="16" t="s">
        <v>843</v>
      </c>
      <c r="NL56" s="16" t="s">
        <v>843</v>
      </c>
      <c r="NM56" s="16" t="s">
        <v>843</v>
      </c>
      <c r="NN56" s="16" t="s">
        <v>843</v>
      </c>
      <c r="NO56" s="16" t="s">
        <v>843</v>
      </c>
      <c r="NP56" s="16" t="s">
        <v>843</v>
      </c>
      <c r="NQ56" s="16" t="s">
        <v>843</v>
      </c>
      <c r="NS56" s="16" t="s">
        <v>5694</v>
      </c>
      <c r="NT56" s="16" t="s">
        <v>844</v>
      </c>
      <c r="NU56" s="16" t="s">
        <v>843</v>
      </c>
      <c r="NV56" s="16" t="s">
        <v>843</v>
      </c>
      <c r="NW56" s="16" t="s">
        <v>843</v>
      </c>
      <c r="NX56" s="16" t="s">
        <v>843</v>
      </c>
      <c r="NY56" s="16" t="s">
        <v>843</v>
      </c>
      <c r="NZ56" s="16" t="s">
        <v>843</v>
      </c>
      <c r="OA56" s="16" t="s">
        <v>843</v>
      </c>
      <c r="OB56" s="16" t="s">
        <v>843</v>
      </c>
      <c r="OC56" s="16" t="s">
        <v>843</v>
      </c>
      <c r="OD56" s="16" t="s">
        <v>843</v>
      </c>
      <c r="OE56" s="16" t="s">
        <v>843</v>
      </c>
      <c r="OF56" s="16" t="s">
        <v>843</v>
      </c>
      <c r="OG56" s="16" t="s">
        <v>843</v>
      </c>
      <c r="OH56" s="16" t="s">
        <v>843</v>
      </c>
      <c r="OI56" s="16" t="s">
        <v>843</v>
      </c>
      <c r="OK56" s="16" t="s">
        <v>5694</v>
      </c>
      <c r="OL56" s="16" t="s">
        <v>844</v>
      </c>
      <c r="OM56" s="16" t="s">
        <v>843</v>
      </c>
      <c r="ON56" s="16" t="s">
        <v>843</v>
      </c>
      <c r="OO56" s="16" t="s">
        <v>843</v>
      </c>
      <c r="OP56" s="16" t="s">
        <v>843</v>
      </c>
      <c r="OQ56" s="16" t="s">
        <v>843</v>
      </c>
      <c r="OR56" s="16" t="s">
        <v>843</v>
      </c>
      <c r="OS56" s="16" t="s">
        <v>843</v>
      </c>
      <c r="OT56" s="16" t="s">
        <v>843</v>
      </c>
      <c r="OU56" s="16" t="s">
        <v>843</v>
      </c>
      <c r="OV56" s="16" t="s">
        <v>843</v>
      </c>
      <c r="OW56" s="16" t="s">
        <v>843</v>
      </c>
      <c r="OX56" s="16" t="s">
        <v>843</v>
      </c>
      <c r="OY56" s="16" t="s">
        <v>843</v>
      </c>
      <c r="OZ56" s="16" t="s">
        <v>843</v>
      </c>
      <c r="PA56" s="16" t="s">
        <v>843</v>
      </c>
      <c r="PC56" s="16" t="s">
        <v>865</v>
      </c>
      <c r="PD56" s="16" t="s">
        <v>865</v>
      </c>
      <c r="PY56" s="16" t="s">
        <v>865</v>
      </c>
      <c r="QP56" s="16" t="s">
        <v>865</v>
      </c>
      <c r="QR56" s="16" t="s">
        <v>867</v>
      </c>
      <c r="QT56" s="16" t="s">
        <v>867</v>
      </c>
      <c r="QV56" s="16" t="s">
        <v>865</v>
      </c>
      <c r="QX56" s="16" t="s">
        <v>865</v>
      </c>
      <c r="QY56" s="16" t="s">
        <v>867</v>
      </c>
      <c r="RD56" s="16" t="s">
        <v>865</v>
      </c>
      <c r="RF56" s="16" t="s">
        <v>865</v>
      </c>
      <c r="RH56" s="16" t="s">
        <v>865</v>
      </c>
      <c r="RJ56" s="16" t="s">
        <v>865</v>
      </c>
      <c r="RN56" s="16" t="s">
        <v>7724</v>
      </c>
      <c r="RP56" s="16" t="s">
        <v>867</v>
      </c>
      <c r="RR56" s="16" t="s">
        <v>867</v>
      </c>
      <c r="RT56" s="16" t="s">
        <v>867</v>
      </c>
      <c r="RV56" s="16" t="s">
        <v>7724</v>
      </c>
      <c r="RX56" s="16" t="s">
        <v>7724</v>
      </c>
      <c r="RZ56" s="16" t="s">
        <v>867</v>
      </c>
      <c r="SQ56" s="16" t="s">
        <v>867</v>
      </c>
      <c r="SS56" s="16" t="s">
        <v>7299</v>
      </c>
      <c r="ST56" s="16" t="s">
        <v>7761</v>
      </c>
      <c r="TN56" s="16">
        <v>6000</v>
      </c>
      <c r="TO56" s="16">
        <v>5800</v>
      </c>
      <c r="TP56" s="16">
        <v>2500</v>
      </c>
      <c r="TQ56" s="16">
        <v>400</v>
      </c>
      <c r="TR56" s="16">
        <v>600</v>
      </c>
      <c r="TS56" s="16">
        <v>650</v>
      </c>
      <c r="TT56" s="16">
        <v>0</v>
      </c>
      <c r="TU56" s="16">
        <v>3000</v>
      </c>
      <c r="TV56" s="16">
        <v>6000</v>
      </c>
      <c r="TW56" s="16">
        <v>0</v>
      </c>
      <c r="TX56" s="16">
        <v>3000</v>
      </c>
      <c r="TZ56" s="16" t="s">
        <v>7364</v>
      </c>
      <c r="UA56" s="16" t="s">
        <v>4216</v>
      </c>
      <c r="UB56" s="16">
        <v>0</v>
      </c>
      <c r="UC56" s="16" t="s">
        <v>843</v>
      </c>
      <c r="UD56" s="16" t="s">
        <v>843</v>
      </c>
      <c r="UE56" s="16" t="s">
        <v>843</v>
      </c>
      <c r="UF56" s="16" t="s">
        <v>843</v>
      </c>
      <c r="UG56" s="16" t="s">
        <v>843</v>
      </c>
      <c r="UH56" s="16" t="s">
        <v>844</v>
      </c>
      <c r="WO56" s="16" t="s">
        <v>6926</v>
      </c>
      <c r="YN56" s="16" t="s">
        <v>7040</v>
      </c>
      <c r="YP56" s="16" t="s">
        <v>7987</v>
      </c>
      <c r="YR56" s="16" t="s">
        <v>9110</v>
      </c>
      <c r="YS56" s="16" t="s">
        <v>9111</v>
      </c>
      <c r="YT56" s="16" t="s">
        <v>8694</v>
      </c>
      <c r="YU56" s="16" t="s">
        <v>9112</v>
      </c>
      <c r="YV56" s="16" t="s">
        <v>8696</v>
      </c>
      <c r="YW56" s="16" t="s">
        <v>844</v>
      </c>
      <c r="YX56" s="16" t="s">
        <v>8696</v>
      </c>
      <c r="YY56" s="16" t="s">
        <v>8787</v>
      </c>
      <c r="YZ56" s="16" t="s">
        <v>843</v>
      </c>
      <c r="ZA56" s="16" t="s">
        <v>8995</v>
      </c>
      <c r="ZB56" s="16">
        <v>20200</v>
      </c>
      <c r="ZC56" s="16" t="s">
        <v>8888</v>
      </c>
      <c r="ZD56" s="16" t="s">
        <v>9113</v>
      </c>
      <c r="ZE56" s="16" t="s">
        <v>9114</v>
      </c>
      <c r="ZF56" s="16" t="s">
        <v>8865</v>
      </c>
      <c r="ZG56" s="16" t="s">
        <v>8752</v>
      </c>
      <c r="ZH56" s="16" t="s">
        <v>8752</v>
      </c>
      <c r="ZI56" s="16" t="s">
        <v>8724</v>
      </c>
      <c r="ZJ56" s="16" t="s">
        <v>8700</v>
      </c>
      <c r="ZK56" s="16" t="s">
        <v>843</v>
      </c>
      <c r="ZL56" s="16" t="s">
        <v>8907</v>
      </c>
      <c r="ZM56" s="16" t="s">
        <v>843</v>
      </c>
      <c r="ZN56" s="16" t="s">
        <v>8755</v>
      </c>
      <c r="ZO56" s="16" t="s">
        <v>487</v>
      </c>
      <c r="ZP56" s="16" t="s">
        <v>487</v>
      </c>
      <c r="ZQ56" s="16" t="s">
        <v>487</v>
      </c>
      <c r="ZR56" s="16" t="s">
        <v>486</v>
      </c>
      <c r="ZS56" s="16" t="s">
        <v>8732</v>
      </c>
      <c r="ZT56" s="16" t="s">
        <v>8705</v>
      </c>
      <c r="ZU56" s="16" t="s">
        <v>8706</v>
      </c>
      <c r="ZV56" s="16" t="s">
        <v>487</v>
      </c>
      <c r="ZW56" s="16" t="s">
        <v>8746</v>
      </c>
      <c r="ZX56" s="16" t="s">
        <v>1056</v>
      </c>
      <c r="ZY56" s="16" t="s">
        <v>8732</v>
      </c>
      <c r="ZZ56" s="16" t="s">
        <v>8732</v>
      </c>
      <c r="AAA56" s="16" t="s">
        <v>843</v>
      </c>
      <c r="AAB56" s="16" t="s">
        <v>843</v>
      </c>
      <c r="AAC56" s="16">
        <v>0</v>
      </c>
      <c r="AAD56" s="16" t="s">
        <v>844</v>
      </c>
      <c r="AAE56" s="16" t="s">
        <v>844</v>
      </c>
      <c r="AAF56" s="16" t="s">
        <v>844</v>
      </c>
      <c r="AAG56" s="16" t="s">
        <v>1056</v>
      </c>
      <c r="AAH56" s="16" t="s">
        <v>843</v>
      </c>
      <c r="AAI56" s="16" t="s">
        <v>844</v>
      </c>
      <c r="AAJ56" s="16" t="s">
        <v>624</v>
      </c>
      <c r="AAK56" s="16" t="s">
        <v>649</v>
      </c>
      <c r="AAL56" s="16" t="s">
        <v>904</v>
      </c>
      <c r="AAM56" s="16" t="s">
        <v>663</v>
      </c>
      <c r="AAN56" s="16" t="s">
        <v>8707</v>
      </c>
      <c r="AAO56" s="16" t="s">
        <v>1018</v>
      </c>
      <c r="AAP56" s="16" t="s">
        <v>8708</v>
      </c>
      <c r="AAT56" s="16" t="s">
        <v>782</v>
      </c>
      <c r="AAU56" s="16" t="s">
        <v>782</v>
      </c>
      <c r="AAV56" s="16" t="s">
        <v>782</v>
      </c>
      <c r="AAW56" s="16" t="s">
        <v>782</v>
      </c>
      <c r="AAX56" s="16" t="s">
        <v>843</v>
      </c>
      <c r="AAY56" s="16" t="s">
        <v>8710</v>
      </c>
      <c r="AAZ56" s="16" t="s">
        <v>782</v>
      </c>
      <c r="ABA56" s="16" t="s">
        <v>783</v>
      </c>
      <c r="ABB56" s="16" t="s">
        <v>782</v>
      </c>
      <c r="ABC56" s="16" t="s">
        <v>783</v>
      </c>
      <c r="ABD56" s="16" t="s">
        <v>782</v>
      </c>
      <c r="ABE56" s="16" t="s">
        <v>783</v>
      </c>
      <c r="ABF56" s="16" t="s">
        <v>782</v>
      </c>
      <c r="ABG56" s="16" t="s">
        <v>782</v>
      </c>
      <c r="ABH56" s="16" t="s">
        <v>782</v>
      </c>
      <c r="ABI56" s="16" t="s">
        <v>782</v>
      </c>
      <c r="ABJ56" s="16" t="s">
        <v>782</v>
      </c>
      <c r="ABK56" s="16" t="s">
        <v>782</v>
      </c>
      <c r="ABL56" s="16" t="s">
        <v>8732</v>
      </c>
      <c r="ABM56" s="16" t="s">
        <v>843</v>
      </c>
      <c r="ABN56" s="16" t="s">
        <v>1034</v>
      </c>
      <c r="ABO56" s="16" t="s">
        <v>486</v>
      </c>
      <c r="ABP56" s="16" t="s">
        <v>972</v>
      </c>
      <c r="ABQ56" s="16" t="s">
        <v>4312</v>
      </c>
      <c r="ABR56" s="16" t="s">
        <v>474</v>
      </c>
      <c r="ABS56" s="16" t="s">
        <v>451</v>
      </c>
      <c r="ABT56" s="16" t="s">
        <v>8769</v>
      </c>
      <c r="ABU56" s="16" t="s">
        <v>1056</v>
      </c>
      <c r="ABV56" s="16" t="s">
        <v>487</v>
      </c>
      <c r="ABW56" s="16" t="s">
        <v>487</v>
      </c>
      <c r="ABX56" s="16" t="s">
        <v>894</v>
      </c>
      <c r="ABY56" s="16" t="s">
        <v>486</v>
      </c>
      <c r="ABZ56" s="16" t="s">
        <v>486</v>
      </c>
      <c r="ACA56" s="16" t="s">
        <v>759</v>
      </c>
      <c r="ACB56" s="16" t="s">
        <v>768</v>
      </c>
      <c r="ACC56" s="16" t="s">
        <v>737</v>
      </c>
      <c r="ACD56" s="16" t="s">
        <v>487</v>
      </c>
      <c r="ACE56" s="16" t="s">
        <v>487</v>
      </c>
      <c r="ACF56" s="16" t="s">
        <v>13400</v>
      </c>
      <c r="ACG56" s="16" t="s">
        <v>1014</v>
      </c>
      <c r="ACH56" s="16" t="s">
        <v>1009</v>
      </c>
      <c r="ACI56" s="16" t="s">
        <v>462</v>
      </c>
      <c r="ACJ56" s="16">
        <v>1.1910000000000001</v>
      </c>
      <c r="ACK56" s="16" t="s">
        <v>478</v>
      </c>
      <c r="ACL56" s="16" t="s">
        <v>740</v>
      </c>
      <c r="ACM56" s="16" t="s">
        <v>1192</v>
      </c>
      <c r="ACN56" s="16" t="s">
        <v>1169</v>
      </c>
      <c r="ACO56" s="16" t="s">
        <v>1856</v>
      </c>
      <c r="ACQ56" s="16" t="s">
        <v>1203</v>
      </c>
      <c r="ACR56" s="16" t="s">
        <v>1645</v>
      </c>
      <c r="ACS56" s="16" t="s">
        <v>676</v>
      </c>
      <c r="ACT56" s="16" t="s">
        <v>1522</v>
      </c>
      <c r="ACU56" s="16" t="s">
        <v>833</v>
      </c>
      <c r="ACV56" s="16" t="s">
        <v>8711</v>
      </c>
      <c r="ACW56" s="16" t="s">
        <v>451</v>
      </c>
      <c r="ACX56" s="16" t="s">
        <v>1914</v>
      </c>
      <c r="ACY56" s="16" t="s">
        <v>1948</v>
      </c>
      <c r="ACZ56" s="16">
        <v>1</v>
      </c>
      <c r="ADA56" s="16">
        <v>1</v>
      </c>
      <c r="ADB56" s="16">
        <v>1</v>
      </c>
      <c r="ADC56" s="16">
        <v>1</v>
      </c>
      <c r="ADD56" s="16">
        <v>1</v>
      </c>
      <c r="ADE56" s="16" t="s">
        <v>8712</v>
      </c>
      <c r="ADF56" s="16">
        <v>0</v>
      </c>
      <c r="ADG56" s="16" t="s">
        <v>486</v>
      </c>
      <c r="ADH56" s="16">
        <v>3</v>
      </c>
      <c r="ADI56" s="16" t="s">
        <v>486</v>
      </c>
      <c r="ADJ56" s="16" t="s">
        <v>1745</v>
      </c>
      <c r="ADK56" s="16" t="s">
        <v>1750</v>
      </c>
      <c r="ADL56" s="16" t="s">
        <v>1763</v>
      </c>
      <c r="ADM56" s="16" t="s">
        <v>13195</v>
      </c>
      <c r="ADN56" s="16" t="s">
        <v>1764</v>
      </c>
      <c r="ADO56" s="16" t="s">
        <v>1767</v>
      </c>
      <c r="ADP56" s="16" t="s">
        <v>1743</v>
      </c>
      <c r="ADQ56" s="16" t="s">
        <v>1750</v>
      </c>
      <c r="ADR56" s="16" t="s">
        <v>13194</v>
      </c>
      <c r="ADS56" s="16" t="s">
        <v>1743</v>
      </c>
      <c r="ADY56" s="16" t="s">
        <v>1061</v>
      </c>
      <c r="AEB56" s="16">
        <v>20200</v>
      </c>
      <c r="AEI56" s="16">
        <v>1000</v>
      </c>
      <c r="AEJ56" s="16">
        <v>966.67</v>
      </c>
      <c r="AEK56" s="16">
        <v>416.67</v>
      </c>
      <c r="AEL56" s="16">
        <v>66.67</v>
      </c>
      <c r="AEM56" s="16">
        <v>1000</v>
      </c>
      <c r="AEN56" s="16">
        <v>100</v>
      </c>
      <c r="AEO56" s="16">
        <v>108.33</v>
      </c>
      <c r="AEP56" s="16">
        <v>500</v>
      </c>
    </row>
    <row r="57" spans="1:822" x14ac:dyDescent="0.25">
      <c r="A57" s="30">
        <v>45807</v>
      </c>
      <c r="B57" s="16" t="s">
        <v>9115</v>
      </c>
      <c r="C57" s="16" t="s">
        <v>867</v>
      </c>
      <c r="D57" s="16" t="s">
        <v>867</v>
      </c>
      <c r="E57" s="16">
        <v>78</v>
      </c>
      <c r="F57" s="16" t="s">
        <v>8153</v>
      </c>
      <c r="G57" s="16" t="s">
        <v>4113</v>
      </c>
      <c r="I57" s="16" t="s">
        <v>4148</v>
      </c>
      <c r="Z57" s="16" t="s">
        <v>993</v>
      </c>
      <c r="AA57" s="16" t="s">
        <v>470</v>
      </c>
      <c r="AB57" s="16">
        <v>1</v>
      </c>
      <c r="AC57" s="16" t="s">
        <v>843</v>
      </c>
      <c r="AD57" s="16" t="s">
        <v>843</v>
      </c>
      <c r="AE57" s="16" t="s">
        <v>843</v>
      </c>
      <c r="AF57" s="16" t="s">
        <v>844</v>
      </c>
      <c r="AG57" s="16" t="s">
        <v>843</v>
      </c>
      <c r="AH57" s="16" t="s">
        <v>844</v>
      </c>
      <c r="AI57" s="16" t="s">
        <v>843</v>
      </c>
      <c r="AJ57" s="16" t="s">
        <v>843</v>
      </c>
      <c r="AK57" s="16" t="s">
        <v>843</v>
      </c>
      <c r="AM57" s="16" t="s">
        <v>737</v>
      </c>
      <c r="AN57" s="16" t="s">
        <v>759</v>
      </c>
      <c r="AP57" s="16" t="s">
        <v>768</v>
      </c>
      <c r="AR57" s="16" t="s">
        <v>6910</v>
      </c>
      <c r="BB57" s="16">
        <v>2</v>
      </c>
      <c r="BC57" s="16" t="s">
        <v>7875</v>
      </c>
      <c r="BE57" s="16" t="s">
        <v>5098</v>
      </c>
      <c r="BV57" s="16" t="s">
        <v>4433</v>
      </c>
      <c r="BW57" s="16" t="s">
        <v>844</v>
      </c>
      <c r="BX57" s="16" t="s">
        <v>843</v>
      </c>
      <c r="BY57" s="16" t="s">
        <v>843</v>
      </c>
      <c r="BZ57" s="16" t="s">
        <v>843</v>
      </c>
      <c r="CA57" s="16" t="s">
        <v>843</v>
      </c>
      <c r="CB57" s="16" t="s">
        <v>843</v>
      </c>
      <c r="CC57" s="16" t="s">
        <v>843</v>
      </c>
      <c r="CD57" s="16" t="s">
        <v>843</v>
      </c>
      <c r="CE57" s="16" t="s">
        <v>843</v>
      </c>
      <c r="CF57" s="16" t="s">
        <v>843</v>
      </c>
      <c r="CG57" s="16" t="s">
        <v>843</v>
      </c>
      <c r="CH57" s="16" t="s">
        <v>843</v>
      </c>
      <c r="CI57" s="16" t="s">
        <v>843</v>
      </c>
      <c r="CJ57" s="16" t="s">
        <v>843</v>
      </c>
      <c r="CK57" s="16" t="s">
        <v>843</v>
      </c>
      <c r="CP57" s="16" t="s">
        <v>867</v>
      </c>
      <c r="CQ57" s="16" t="s">
        <v>5191</v>
      </c>
      <c r="CR57" s="16" t="s">
        <v>844</v>
      </c>
      <c r="CS57" s="16" t="s">
        <v>843</v>
      </c>
      <c r="CT57" s="16" t="s">
        <v>843</v>
      </c>
      <c r="CU57" s="16" t="s">
        <v>843</v>
      </c>
      <c r="CV57" s="16" t="s">
        <v>843</v>
      </c>
      <c r="CW57" s="16" t="s">
        <v>843</v>
      </c>
      <c r="CX57" s="16" t="s">
        <v>843</v>
      </c>
      <c r="CY57" s="16" t="s">
        <v>843</v>
      </c>
      <c r="CZ57" s="16" t="s">
        <v>843</v>
      </c>
      <c r="DA57" s="16" t="s">
        <v>5187</v>
      </c>
      <c r="DB57" s="16" t="s">
        <v>5191</v>
      </c>
      <c r="DC57" s="16" t="s">
        <v>844</v>
      </c>
      <c r="DD57" s="16" t="s">
        <v>843</v>
      </c>
      <c r="DE57" s="16" t="s">
        <v>843</v>
      </c>
      <c r="DF57" s="16" t="s">
        <v>843</v>
      </c>
      <c r="DG57" s="16" t="s">
        <v>843</v>
      </c>
      <c r="DH57" s="16" t="s">
        <v>843</v>
      </c>
      <c r="DI57" s="16" t="s">
        <v>843</v>
      </c>
      <c r="DJ57" s="16" t="s">
        <v>843</v>
      </c>
      <c r="DK57" s="16" t="s">
        <v>843</v>
      </c>
      <c r="DL57" s="16" t="s">
        <v>2337</v>
      </c>
      <c r="DM57" s="16" t="s">
        <v>843</v>
      </c>
      <c r="DN57" s="16" t="s">
        <v>843</v>
      </c>
      <c r="DO57" s="16" t="s">
        <v>843</v>
      </c>
      <c r="DP57" s="16" t="s">
        <v>843</v>
      </c>
      <c r="DQ57" s="16" t="s">
        <v>843</v>
      </c>
      <c r="DR57" s="16" t="s">
        <v>843</v>
      </c>
      <c r="DS57" s="16" t="s">
        <v>843</v>
      </c>
      <c r="DT57" s="16" t="s">
        <v>843</v>
      </c>
      <c r="DU57" s="16" t="s">
        <v>844</v>
      </c>
      <c r="DV57" s="16" t="s">
        <v>843</v>
      </c>
      <c r="DW57" s="16" t="s">
        <v>843</v>
      </c>
      <c r="DX57" s="16" t="s">
        <v>867</v>
      </c>
      <c r="DY57" s="16" t="s">
        <v>865</v>
      </c>
      <c r="GC57" s="16" t="s">
        <v>5353</v>
      </c>
      <c r="GF57" s="16" t="s">
        <v>867</v>
      </c>
      <c r="GG57" s="16" t="s">
        <v>867</v>
      </c>
      <c r="GV57" s="16" t="s">
        <v>5443</v>
      </c>
      <c r="GW57" s="16" t="s">
        <v>843</v>
      </c>
      <c r="GX57" s="16" t="s">
        <v>844</v>
      </c>
      <c r="GY57" s="16" t="s">
        <v>843</v>
      </c>
      <c r="GZ57" s="16" t="s">
        <v>843</v>
      </c>
      <c r="HA57" s="16" t="s">
        <v>843</v>
      </c>
      <c r="HB57" s="16" t="s">
        <v>843</v>
      </c>
      <c r="HC57" s="16" t="s">
        <v>843</v>
      </c>
      <c r="HD57" s="16" t="s">
        <v>843</v>
      </c>
      <c r="HE57" s="16" t="s">
        <v>843</v>
      </c>
      <c r="HF57" s="16" t="s">
        <v>843</v>
      </c>
      <c r="HH57" s="16" t="s">
        <v>5456</v>
      </c>
      <c r="HK57" s="16" t="s">
        <v>865</v>
      </c>
      <c r="HM57" s="16" t="s">
        <v>867</v>
      </c>
      <c r="HN57" s="16" t="s">
        <v>7940</v>
      </c>
      <c r="HO57" s="16" t="s">
        <v>843</v>
      </c>
      <c r="HP57" s="16" t="s">
        <v>843</v>
      </c>
      <c r="HQ57" s="16" t="s">
        <v>843</v>
      </c>
      <c r="HR57" s="16" t="s">
        <v>843</v>
      </c>
      <c r="HS57" s="16" t="s">
        <v>843</v>
      </c>
      <c r="HT57" s="16" t="s">
        <v>843</v>
      </c>
      <c r="HU57" s="16" t="s">
        <v>844</v>
      </c>
      <c r="HV57" s="16" t="s">
        <v>843</v>
      </c>
      <c r="HW57" s="16" t="s">
        <v>843</v>
      </c>
      <c r="HX57" s="16" t="s">
        <v>843</v>
      </c>
      <c r="HZ57" s="16" t="s">
        <v>7944</v>
      </c>
      <c r="KE57" s="16" t="s">
        <v>864</v>
      </c>
      <c r="KG57" s="16" t="s">
        <v>7015</v>
      </c>
      <c r="KH57" s="16" t="s">
        <v>7033</v>
      </c>
      <c r="KI57" s="16" t="s">
        <v>865</v>
      </c>
      <c r="LG57" s="16" t="s">
        <v>867</v>
      </c>
      <c r="LH57" s="16" t="s">
        <v>865</v>
      </c>
      <c r="LI57" s="16" t="s">
        <v>867</v>
      </c>
      <c r="LJ57" s="16" t="s">
        <v>865</v>
      </c>
      <c r="LK57" s="16" t="s">
        <v>865</v>
      </c>
      <c r="LL57" s="16" t="s">
        <v>5657</v>
      </c>
      <c r="LM57" s="16" t="s">
        <v>844</v>
      </c>
      <c r="LN57" s="16" t="s">
        <v>843</v>
      </c>
      <c r="LO57" s="16" t="s">
        <v>843</v>
      </c>
      <c r="LP57" s="16" t="s">
        <v>843</v>
      </c>
      <c r="LQ57" s="16" t="s">
        <v>843</v>
      </c>
      <c r="LR57" s="16" t="s">
        <v>843</v>
      </c>
      <c r="LS57" s="16" t="s">
        <v>843</v>
      </c>
      <c r="LT57" s="16" t="s">
        <v>843</v>
      </c>
      <c r="LU57" s="16" t="s">
        <v>843</v>
      </c>
      <c r="LV57" s="16" t="s">
        <v>843</v>
      </c>
      <c r="LW57" s="16" t="s">
        <v>843</v>
      </c>
      <c r="LX57" s="16" t="s">
        <v>843</v>
      </c>
      <c r="LY57" s="16" t="s">
        <v>843</v>
      </c>
      <c r="LZ57" s="16" t="s">
        <v>843</v>
      </c>
      <c r="MA57" s="16" t="s">
        <v>843</v>
      </c>
      <c r="MC57" s="16" t="s">
        <v>5694</v>
      </c>
      <c r="MD57" s="16" t="s">
        <v>844</v>
      </c>
      <c r="ME57" s="16" t="s">
        <v>843</v>
      </c>
      <c r="MF57" s="16" t="s">
        <v>843</v>
      </c>
      <c r="MG57" s="16" t="s">
        <v>843</v>
      </c>
      <c r="MH57" s="16" t="s">
        <v>843</v>
      </c>
      <c r="MI57" s="16" t="s">
        <v>843</v>
      </c>
      <c r="MJ57" s="16" t="s">
        <v>843</v>
      </c>
      <c r="MK57" s="16" t="s">
        <v>843</v>
      </c>
      <c r="ML57" s="16" t="s">
        <v>843</v>
      </c>
      <c r="MM57" s="16" t="s">
        <v>843</v>
      </c>
      <c r="MN57" s="16" t="s">
        <v>843</v>
      </c>
      <c r="MO57" s="16" t="s">
        <v>843</v>
      </c>
      <c r="MP57" s="16" t="s">
        <v>843</v>
      </c>
      <c r="MQ57" s="16" t="s">
        <v>843</v>
      </c>
      <c r="MR57" s="16" t="s">
        <v>843</v>
      </c>
      <c r="MS57" s="16" t="s">
        <v>843</v>
      </c>
      <c r="MT57" s="16" t="s">
        <v>843</v>
      </c>
      <c r="MU57" s="16" t="s">
        <v>843</v>
      </c>
      <c r="MV57" s="16" t="s">
        <v>843</v>
      </c>
      <c r="PC57" s="16" t="s">
        <v>865</v>
      </c>
      <c r="PD57" s="16" t="s">
        <v>865</v>
      </c>
      <c r="PY57" s="16" t="s">
        <v>865</v>
      </c>
      <c r="QP57" s="16" t="s">
        <v>865</v>
      </c>
      <c r="QR57" s="16" t="s">
        <v>865</v>
      </c>
      <c r="QT57" s="16" t="s">
        <v>865</v>
      </c>
      <c r="QV57" s="16" t="s">
        <v>865</v>
      </c>
      <c r="QX57" s="16" t="s">
        <v>865</v>
      </c>
      <c r="QY57" s="16" t="s">
        <v>867</v>
      </c>
      <c r="RD57" s="16" t="s">
        <v>865</v>
      </c>
      <c r="RF57" s="16" t="s">
        <v>865</v>
      </c>
      <c r="RH57" s="16" t="s">
        <v>865</v>
      </c>
      <c r="RJ57" s="16" t="s">
        <v>865</v>
      </c>
      <c r="RN57" s="16" t="s">
        <v>7720</v>
      </c>
      <c r="RP57" s="16" t="s">
        <v>867</v>
      </c>
      <c r="RR57" s="16" t="s">
        <v>7724</v>
      </c>
      <c r="RT57" s="16" t="s">
        <v>867</v>
      </c>
      <c r="RV57" s="16" t="s">
        <v>7720</v>
      </c>
      <c r="RX57" s="16" t="s">
        <v>7720</v>
      </c>
      <c r="RZ57" s="16" t="s">
        <v>867</v>
      </c>
      <c r="SQ57" s="16" t="s">
        <v>867</v>
      </c>
      <c r="SS57" s="16" t="s">
        <v>7293</v>
      </c>
      <c r="ST57" s="16" t="s">
        <v>7764</v>
      </c>
      <c r="TN57" s="16">
        <v>3000</v>
      </c>
      <c r="TO57" s="16">
        <v>5000</v>
      </c>
      <c r="TP57" s="16">
        <v>1500</v>
      </c>
      <c r="TQ57" s="16">
        <v>1000</v>
      </c>
      <c r="TR57" s="16">
        <v>0</v>
      </c>
      <c r="TS57" s="16">
        <v>290</v>
      </c>
      <c r="TT57" s="16">
        <v>0</v>
      </c>
      <c r="TU57" s="16">
        <v>0</v>
      </c>
      <c r="TV57" s="16">
        <v>5000</v>
      </c>
      <c r="TW57" s="16">
        <v>0</v>
      </c>
      <c r="TX57" s="16">
        <v>0</v>
      </c>
      <c r="TZ57" s="16" t="s">
        <v>7364</v>
      </c>
      <c r="UA57" s="16" t="s">
        <v>8691</v>
      </c>
      <c r="UB57" s="16">
        <v>0</v>
      </c>
      <c r="UC57" s="16" t="s">
        <v>843</v>
      </c>
      <c r="UD57" s="16" t="s">
        <v>843</v>
      </c>
      <c r="UE57" s="16" t="s">
        <v>844</v>
      </c>
      <c r="UF57" s="16" t="s">
        <v>844</v>
      </c>
      <c r="UG57" s="16" t="s">
        <v>843</v>
      </c>
      <c r="UH57" s="16" t="s">
        <v>843</v>
      </c>
      <c r="VK57" s="16" t="s">
        <v>6102</v>
      </c>
      <c r="VL57" s="16" t="s">
        <v>843</v>
      </c>
      <c r="VM57" s="16" t="s">
        <v>843</v>
      </c>
      <c r="VN57" s="16" t="s">
        <v>843</v>
      </c>
      <c r="VO57" s="16" t="s">
        <v>843</v>
      </c>
      <c r="VP57" s="16" t="s">
        <v>844</v>
      </c>
      <c r="VQ57" s="16" t="s">
        <v>843</v>
      </c>
      <c r="VR57" s="16" t="s">
        <v>843</v>
      </c>
      <c r="VS57" s="16" t="s">
        <v>843</v>
      </c>
      <c r="VT57" s="16" t="s">
        <v>843</v>
      </c>
      <c r="VV57" s="16">
        <v>2500</v>
      </c>
      <c r="VX57" s="16" t="s">
        <v>8809</v>
      </c>
      <c r="VY57" s="16" t="s">
        <v>844</v>
      </c>
      <c r="VZ57" s="16" t="s">
        <v>843</v>
      </c>
      <c r="WA57" s="16" t="s">
        <v>843</v>
      </c>
      <c r="WB57" s="16" t="s">
        <v>844</v>
      </c>
      <c r="WC57" s="16" t="s">
        <v>843</v>
      </c>
      <c r="WD57" s="16" t="s">
        <v>843</v>
      </c>
      <c r="WE57" s="16" t="s">
        <v>843</v>
      </c>
      <c r="WF57" s="16" t="s">
        <v>843</v>
      </c>
      <c r="WH57" s="16">
        <v>1625</v>
      </c>
      <c r="WO57" s="16" t="s">
        <v>6920</v>
      </c>
      <c r="XD57" s="16" t="s">
        <v>6968</v>
      </c>
      <c r="XE57" s="16" t="s">
        <v>844</v>
      </c>
      <c r="XF57" s="16" t="s">
        <v>843</v>
      </c>
      <c r="XG57" s="16" t="s">
        <v>843</v>
      </c>
      <c r="XH57" s="16" t="s">
        <v>843</v>
      </c>
      <c r="XI57" s="16" t="s">
        <v>843</v>
      </c>
      <c r="XJ57" s="16" t="s">
        <v>843</v>
      </c>
      <c r="XK57" s="16" t="s">
        <v>843</v>
      </c>
      <c r="XL57" s="16" t="s">
        <v>843</v>
      </c>
      <c r="XM57" s="16" t="s">
        <v>843</v>
      </c>
      <c r="XN57" s="16" t="s">
        <v>843</v>
      </c>
      <c r="XO57" s="16" t="s">
        <v>843</v>
      </c>
      <c r="XP57" s="16" t="s">
        <v>843</v>
      </c>
      <c r="XQ57" s="16" t="s">
        <v>843</v>
      </c>
      <c r="YF57" s="16" t="s">
        <v>865</v>
      </c>
      <c r="YN57" s="16" t="s">
        <v>7040</v>
      </c>
      <c r="YP57" s="16" t="s">
        <v>7978</v>
      </c>
      <c r="YR57" s="16" t="s">
        <v>9116</v>
      </c>
      <c r="YS57" s="16" t="s">
        <v>9117</v>
      </c>
      <c r="YT57" s="16" t="s">
        <v>8694</v>
      </c>
      <c r="YU57" s="16" t="s">
        <v>9118</v>
      </c>
      <c r="YV57" s="16" t="s">
        <v>8696</v>
      </c>
      <c r="YW57" s="16" t="s">
        <v>844</v>
      </c>
      <c r="YX57" s="16" t="s">
        <v>8696</v>
      </c>
      <c r="YY57" s="16" t="s">
        <v>8762</v>
      </c>
      <c r="YZ57" s="16" t="s">
        <v>843</v>
      </c>
      <c r="ZA57" s="16" t="s">
        <v>843</v>
      </c>
      <c r="ZB57" s="16">
        <v>11623.33</v>
      </c>
      <c r="ZC57" s="16" t="s">
        <v>8765</v>
      </c>
      <c r="ZD57" s="16" t="s">
        <v>9119</v>
      </c>
      <c r="ZE57" s="16" t="s">
        <v>9120</v>
      </c>
      <c r="ZF57" s="16" t="s">
        <v>9042</v>
      </c>
      <c r="ZG57" s="16" t="s">
        <v>843</v>
      </c>
      <c r="ZH57" s="16" t="s">
        <v>8701</v>
      </c>
      <c r="ZI57" s="16" t="s">
        <v>8779</v>
      </c>
      <c r="ZJ57" s="16" t="s">
        <v>843</v>
      </c>
      <c r="ZK57" s="16" t="s">
        <v>843</v>
      </c>
      <c r="ZL57" s="16" t="s">
        <v>843</v>
      </c>
      <c r="ZM57" s="16" t="s">
        <v>843</v>
      </c>
      <c r="ZN57" s="16" t="s">
        <v>8703</v>
      </c>
      <c r="ZP57" s="16" t="s">
        <v>487</v>
      </c>
      <c r="ZQ57" s="16" t="s">
        <v>487</v>
      </c>
      <c r="ZR57" s="16" t="s">
        <v>486</v>
      </c>
      <c r="ZS57" s="16" t="s">
        <v>8704</v>
      </c>
      <c r="ZT57" s="16" t="s">
        <v>8705</v>
      </c>
      <c r="ZU57" s="16" t="s">
        <v>8706</v>
      </c>
      <c r="ZV57" s="16" t="s">
        <v>487</v>
      </c>
      <c r="ZW57" s="16" t="s">
        <v>843</v>
      </c>
      <c r="ZX57" s="16" t="s">
        <v>843</v>
      </c>
      <c r="ZY57" s="16" t="s">
        <v>844</v>
      </c>
      <c r="ZZ57" s="16" t="s">
        <v>843</v>
      </c>
      <c r="AAA57" s="16" t="s">
        <v>844</v>
      </c>
      <c r="AAB57" s="16" t="s">
        <v>844</v>
      </c>
      <c r="AAC57" s="16">
        <v>0</v>
      </c>
      <c r="AAD57" s="16" t="s">
        <v>844</v>
      </c>
      <c r="AAE57" s="16" t="s">
        <v>843</v>
      </c>
      <c r="AAF57" s="16" t="s">
        <v>843</v>
      </c>
      <c r="AAG57" s="16" t="s">
        <v>843</v>
      </c>
      <c r="AAH57" s="16" t="s">
        <v>843</v>
      </c>
      <c r="AAI57" s="16" t="s">
        <v>843</v>
      </c>
      <c r="AAJ57" s="16" t="s">
        <v>606</v>
      </c>
      <c r="AAK57" s="16" t="s">
        <v>639</v>
      </c>
      <c r="AAL57" s="16" t="s">
        <v>905</v>
      </c>
      <c r="AAM57" s="16" t="s">
        <v>660</v>
      </c>
      <c r="AAN57" s="16" t="s">
        <v>8707</v>
      </c>
      <c r="AAO57" s="16" t="s">
        <v>1019</v>
      </c>
      <c r="AAP57" s="16" t="s">
        <v>8708</v>
      </c>
      <c r="AAQ57" s="16" t="s">
        <v>8908</v>
      </c>
      <c r="AAS57" s="16">
        <v>2798.71</v>
      </c>
      <c r="AAT57" s="16" t="s">
        <v>782</v>
      </c>
      <c r="AAU57" s="16" t="s">
        <v>782</v>
      </c>
      <c r="AAV57" s="16" t="s">
        <v>782</v>
      </c>
      <c r="AAW57" s="16" t="s">
        <v>782</v>
      </c>
      <c r="AAX57" s="16" t="s">
        <v>843</v>
      </c>
      <c r="AAY57" s="16" t="s">
        <v>8710</v>
      </c>
      <c r="AAZ57" s="16" t="s">
        <v>783</v>
      </c>
      <c r="ABA57" s="16" t="s">
        <v>783</v>
      </c>
      <c r="ABB57" s="16" t="s">
        <v>783</v>
      </c>
      <c r="ABC57" s="16" t="s">
        <v>783</v>
      </c>
      <c r="ABD57" s="16" t="s">
        <v>783</v>
      </c>
      <c r="ABE57" s="16" t="s">
        <v>783</v>
      </c>
      <c r="ABF57" s="16" t="s">
        <v>782</v>
      </c>
      <c r="ABG57" s="16" t="s">
        <v>782</v>
      </c>
      <c r="ABH57" s="16" t="s">
        <v>782</v>
      </c>
      <c r="ABI57" s="16" t="s">
        <v>783</v>
      </c>
      <c r="ABJ57" s="16" t="s">
        <v>783</v>
      </c>
      <c r="ABK57" s="16" t="s">
        <v>782</v>
      </c>
      <c r="ABL57" s="16" t="s">
        <v>8785</v>
      </c>
      <c r="ABM57" s="16" t="s">
        <v>843</v>
      </c>
      <c r="ABN57" s="16" t="s">
        <v>1033</v>
      </c>
      <c r="ABP57" s="16" t="s">
        <v>972</v>
      </c>
      <c r="ABQ57" s="16" t="s">
        <v>4324</v>
      </c>
      <c r="ABR57" s="16" t="s">
        <v>470</v>
      </c>
      <c r="ABS57" s="16" t="s">
        <v>457</v>
      </c>
      <c r="ABT57" s="16" t="s">
        <v>844</v>
      </c>
      <c r="ABU57" s="16" t="s">
        <v>844</v>
      </c>
      <c r="ABV57" s="16" t="s">
        <v>487</v>
      </c>
      <c r="ABW57" s="16" t="s">
        <v>486</v>
      </c>
      <c r="ABX57" s="16" t="s">
        <v>892</v>
      </c>
      <c r="ABY57" s="16" t="s">
        <v>486</v>
      </c>
      <c r="ABZ57" s="16" t="s">
        <v>486</v>
      </c>
      <c r="ACA57" s="16" t="s">
        <v>759</v>
      </c>
      <c r="ACB57" s="16" t="s">
        <v>768</v>
      </c>
      <c r="ACC57" s="16" t="s">
        <v>737</v>
      </c>
      <c r="ACD57" s="16" t="s">
        <v>487</v>
      </c>
      <c r="ACE57" s="16" t="s">
        <v>486</v>
      </c>
      <c r="ACG57" s="16" t="s">
        <v>1014</v>
      </c>
      <c r="ACH57" s="16" t="s">
        <v>1009</v>
      </c>
      <c r="ACI57" s="16" t="s">
        <v>462</v>
      </c>
      <c r="ACJ57" s="16">
        <v>1.1910000000000001</v>
      </c>
      <c r="ACK57" s="16" t="s">
        <v>478</v>
      </c>
      <c r="ACL57" s="16" t="s">
        <v>740</v>
      </c>
      <c r="ACM57" s="16" t="s">
        <v>1190</v>
      </c>
      <c r="ACN57" s="16" t="s">
        <v>1169</v>
      </c>
      <c r="ACO57" s="16" t="s">
        <v>1856</v>
      </c>
      <c r="ACP57" s="16">
        <v>1625</v>
      </c>
      <c r="ACQ57" s="16" t="s">
        <v>1201</v>
      </c>
      <c r="ACR57" s="16" t="s">
        <v>1644</v>
      </c>
      <c r="ACS57" s="16" t="s">
        <v>680</v>
      </c>
      <c r="ACT57" s="16" t="s">
        <v>1522</v>
      </c>
      <c r="ACU57" s="16" t="s">
        <v>833</v>
      </c>
      <c r="ACV57" s="16" t="s">
        <v>8711</v>
      </c>
      <c r="ACW57" s="16" t="s">
        <v>878</v>
      </c>
      <c r="ACX57" s="16" t="s">
        <v>1914</v>
      </c>
      <c r="ACY57" s="16" t="s">
        <v>1947</v>
      </c>
      <c r="ACZ57" s="16">
        <v>1</v>
      </c>
      <c r="ADA57" s="16">
        <v>0</v>
      </c>
      <c r="ADB57" s="16">
        <v>1</v>
      </c>
      <c r="ADC57" s="16">
        <v>0</v>
      </c>
      <c r="ADD57" s="16">
        <v>0</v>
      </c>
      <c r="ADE57" s="16" t="s">
        <v>9056</v>
      </c>
      <c r="ADF57" s="16">
        <v>0</v>
      </c>
      <c r="ADG57" s="16" t="s">
        <v>486</v>
      </c>
      <c r="ADH57" s="16">
        <v>1</v>
      </c>
      <c r="ADI57" s="16" t="s">
        <v>486</v>
      </c>
      <c r="ADJ57" s="16" t="s">
        <v>1743</v>
      </c>
      <c r="ADK57" s="16" t="s">
        <v>1750</v>
      </c>
      <c r="ADL57" s="16" t="s">
        <v>1761</v>
      </c>
      <c r="ADM57" s="16" t="s">
        <v>13195</v>
      </c>
      <c r="ADN57" s="16" t="s">
        <v>13194</v>
      </c>
      <c r="ADO57" s="16" t="s">
        <v>1766</v>
      </c>
      <c r="ADP57" s="16" t="s">
        <v>13194</v>
      </c>
      <c r="ADQ57" s="16" t="s">
        <v>1750</v>
      </c>
      <c r="ADR57" s="16" t="s">
        <v>13194</v>
      </c>
      <c r="ADS57" s="16" t="s">
        <v>13194</v>
      </c>
      <c r="ADU57" s="16" t="s">
        <v>1763</v>
      </c>
      <c r="ADW57" s="16" t="s">
        <v>13199</v>
      </c>
      <c r="ADY57" s="16" t="s">
        <v>1063</v>
      </c>
      <c r="AEB57" s="16">
        <v>11623.333333333299</v>
      </c>
      <c r="AEC57" s="16" t="s">
        <v>1058</v>
      </c>
      <c r="AED57" s="16">
        <v>2798.71</v>
      </c>
      <c r="AEE57" s="16" t="s">
        <v>952</v>
      </c>
      <c r="AEH57" s="16">
        <v>4125</v>
      </c>
      <c r="AEI57" s="16">
        <v>3000</v>
      </c>
      <c r="AEJ57" s="16">
        <v>5000</v>
      </c>
      <c r="AEK57" s="16">
        <v>1500</v>
      </c>
      <c r="AEL57" s="16">
        <v>1000</v>
      </c>
      <c r="AEM57" s="16">
        <v>5000</v>
      </c>
      <c r="AEO57" s="16">
        <v>290</v>
      </c>
    </row>
    <row r="58" spans="1:822" x14ac:dyDescent="0.25">
      <c r="A58" s="30">
        <v>45807</v>
      </c>
      <c r="B58" s="16" t="s">
        <v>9121</v>
      </c>
      <c r="C58" s="16" t="s">
        <v>867</v>
      </c>
      <c r="D58" s="16" t="s">
        <v>867</v>
      </c>
      <c r="E58" s="16">
        <v>73</v>
      </c>
      <c r="F58" s="16" t="s">
        <v>8153</v>
      </c>
      <c r="G58" s="16" t="s">
        <v>4113</v>
      </c>
      <c r="I58" s="16" t="s">
        <v>4174</v>
      </c>
      <c r="Z58" s="16" t="s">
        <v>993</v>
      </c>
      <c r="AA58" s="16" t="s">
        <v>470</v>
      </c>
      <c r="AB58" s="16">
        <v>1</v>
      </c>
      <c r="AC58" s="16" t="s">
        <v>843</v>
      </c>
      <c r="AD58" s="16" t="s">
        <v>843</v>
      </c>
      <c r="AE58" s="16" t="s">
        <v>843</v>
      </c>
      <c r="AF58" s="16" t="s">
        <v>844</v>
      </c>
      <c r="AG58" s="16" t="s">
        <v>843</v>
      </c>
      <c r="AH58" s="16" t="s">
        <v>844</v>
      </c>
      <c r="AI58" s="16" t="s">
        <v>843</v>
      </c>
      <c r="AJ58" s="16" t="s">
        <v>843</v>
      </c>
      <c r="AK58" s="16" t="s">
        <v>843</v>
      </c>
      <c r="AM58" s="16" t="s">
        <v>737</v>
      </c>
      <c r="AN58" s="16" t="s">
        <v>761</v>
      </c>
      <c r="AP58" s="16" t="s">
        <v>775</v>
      </c>
      <c r="AR58" s="16" t="s">
        <v>6907</v>
      </c>
      <c r="BB58" s="16">
        <v>2</v>
      </c>
      <c r="BC58" s="16" t="s">
        <v>7878</v>
      </c>
      <c r="BE58" s="16" t="s">
        <v>5101</v>
      </c>
      <c r="BV58" s="16" t="s">
        <v>4433</v>
      </c>
      <c r="BW58" s="16" t="s">
        <v>844</v>
      </c>
      <c r="BX58" s="16" t="s">
        <v>843</v>
      </c>
      <c r="BY58" s="16" t="s">
        <v>843</v>
      </c>
      <c r="BZ58" s="16" t="s">
        <v>843</v>
      </c>
      <c r="CA58" s="16" t="s">
        <v>843</v>
      </c>
      <c r="CB58" s="16" t="s">
        <v>843</v>
      </c>
      <c r="CC58" s="16" t="s">
        <v>843</v>
      </c>
      <c r="CD58" s="16" t="s">
        <v>843</v>
      </c>
      <c r="CE58" s="16" t="s">
        <v>843</v>
      </c>
      <c r="CF58" s="16" t="s">
        <v>843</v>
      </c>
      <c r="CG58" s="16" t="s">
        <v>843</v>
      </c>
      <c r="CH58" s="16" t="s">
        <v>843</v>
      </c>
      <c r="CI58" s="16" t="s">
        <v>843</v>
      </c>
      <c r="CJ58" s="16" t="s">
        <v>843</v>
      </c>
      <c r="CK58" s="16" t="s">
        <v>843</v>
      </c>
      <c r="CP58" s="16" t="s">
        <v>867</v>
      </c>
      <c r="CQ58" s="16" t="s">
        <v>5191</v>
      </c>
      <c r="CR58" s="16" t="s">
        <v>844</v>
      </c>
      <c r="CS58" s="16" t="s">
        <v>843</v>
      </c>
      <c r="CT58" s="16" t="s">
        <v>843</v>
      </c>
      <c r="CU58" s="16" t="s">
        <v>843</v>
      </c>
      <c r="CV58" s="16" t="s">
        <v>843</v>
      </c>
      <c r="CW58" s="16" t="s">
        <v>843</v>
      </c>
      <c r="CX58" s="16" t="s">
        <v>843</v>
      </c>
      <c r="CY58" s="16" t="s">
        <v>843</v>
      </c>
      <c r="CZ58" s="16" t="s">
        <v>843</v>
      </c>
      <c r="DA58" s="16" t="s">
        <v>5184</v>
      </c>
      <c r="DX58" s="16" t="s">
        <v>867</v>
      </c>
      <c r="DY58" s="16" t="s">
        <v>867</v>
      </c>
      <c r="GC58" s="16" t="s">
        <v>5350</v>
      </c>
      <c r="GF58" s="16" t="s">
        <v>867</v>
      </c>
      <c r="GG58" s="16" t="s">
        <v>865</v>
      </c>
      <c r="GH58" s="16" t="s">
        <v>7896</v>
      </c>
      <c r="GI58" s="16" t="s">
        <v>843</v>
      </c>
      <c r="GJ58" s="16" t="s">
        <v>843</v>
      </c>
      <c r="GK58" s="16" t="s">
        <v>844</v>
      </c>
      <c r="GL58" s="16" t="s">
        <v>843</v>
      </c>
      <c r="GM58" s="16" t="s">
        <v>843</v>
      </c>
      <c r="GN58" s="16" t="s">
        <v>843</v>
      </c>
      <c r="GO58" s="16" t="s">
        <v>843</v>
      </c>
      <c r="GP58" s="16" t="s">
        <v>843</v>
      </c>
      <c r="GQ58" s="16" t="s">
        <v>843</v>
      </c>
      <c r="GR58" s="16" t="s">
        <v>843</v>
      </c>
      <c r="GS58" s="16" t="s">
        <v>843</v>
      </c>
      <c r="GV58" s="16" t="s">
        <v>5449</v>
      </c>
      <c r="GW58" s="16" t="s">
        <v>843</v>
      </c>
      <c r="GX58" s="16" t="s">
        <v>843</v>
      </c>
      <c r="GY58" s="16" t="s">
        <v>843</v>
      </c>
      <c r="GZ58" s="16" t="s">
        <v>844</v>
      </c>
      <c r="HA58" s="16" t="s">
        <v>843</v>
      </c>
      <c r="HB58" s="16" t="s">
        <v>843</v>
      </c>
      <c r="HC58" s="16" t="s">
        <v>843</v>
      </c>
      <c r="HD58" s="16" t="s">
        <v>843</v>
      </c>
      <c r="HE58" s="16" t="s">
        <v>843</v>
      </c>
      <c r="HF58" s="16" t="s">
        <v>843</v>
      </c>
      <c r="HH58" s="16" t="s">
        <v>5456</v>
      </c>
      <c r="HK58" s="16" t="s">
        <v>865</v>
      </c>
      <c r="HM58" s="16" t="s">
        <v>865</v>
      </c>
      <c r="HZ58" s="16" t="s">
        <v>7944</v>
      </c>
      <c r="KE58" s="16" t="s">
        <v>5585</v>
      </c>
      <c r="KG58" s="16" t="s">
        <v>7018</v>
      </c>
      <c r="KH58" s="16" t="s">
        <v>7033</v>
      </c>
      <c r="KI58" s="16" t="s">
        <v>867</v>
      </c>
      <c r="KJ58" s="16" t="s">
        <v>5601</v>
      </c>
      <c r="KK58" s="16" t="s">
        <v>843</v>
      </c>
      <c r="KL58" s="16" t="s">
        <v>843</v>
      </c>
      <c r="KM58" s="16" t="s">
        <v>844</v>
      </c>
      <c r="KN58" s="16" t="s">
        <v>843</v>
      </c>
      <c r="KO58" s="16" t="s">
        <v>843</v>
      </c>
      <c r="KP58" s="16" t="s">
        <v>843</v>
      </c>
      <c r="KQ58" s="16" t="s">
        <v>843</v>
      </c>
      <c r="LG58" s="16" t="s">
        <v>867</v>
      </c>
      <c r="LH58" s="16" t="s">
        <v>867</v>
      </c>
      <c r="LI58" s="16" t="s">
        <v>867</v>
      </c>
      <c r="LJ58" s="16" t="s">
        <v>867</v>
      </c>
      <c r="LK58" s="16" t="s">
        <v>867</v>
      </c>
      <c r="LL58" s="16" t="s">
        <v>5660</v>
      </c>
      <c r="LM58" s="16" t="s">
        <v>843</v>
      </c>
      <c r="LN58" s="16" t="s">
        <v>844</v>
      </c>
      <c r="LO58" s="16" t="s">
        <v>843</v>
      </c>
      <c r="LP58" s="16" t="s">
        <v>843</v>
      </c>
      <c r="LQ58" s="16" t="s">
        <v>843</v>
      </c>
      <c r="LR58" s="16" t="s">
        <v>843</v>
      </c>
      <c r="LS58" s="16" t="s">
        <v>843</v>
      </c>
      <c r="LT58" s="16" t="s">
        <v>843</v>
      </c>
      <c r="LU58" s="16" t="s">
        <v>843</v>
      </c>
      <c r="LV58" s="16" t="s">
        <v>843</v>
      </c>
      <c r="LW58" s="16" t="s">
        <v>843</v>
      </c>
      <c r="LX58" s="16" t="s">
        <v>843</v>
      </c>
      <c r="LY58" s="16" t="s">
        <v>843</v>
      </c>
      <c r="LZ58" s="16" t="s">
        <v>843</v>
      </c>
      <c r="MA58" s="16" t="s">
        <v>843</v>
      </c>
      <c r="MC58" s="16" t="s">
        <v>5694</v>
      </c>
      <c r="MD58" s="16" t="s">
        <v>844</v>
      </c>
      <c r="ME58" s="16" t="s">
        <v>843</v>
      </c>
      <c r="MF58" s="16" t="s">
        <v>843</v>
      </c>
      <c r="MG58" s="16" t="s">
        <v>843</v>
      </c>
      <c r="MH58" s="16" t="s">
        <v>843</v>
      </c>
      <c r="MI58" s="16" t="s">
        <v>843</v>
      </c>
      <c r="MJ58" s="16" t="s">
        <v>843</v>
      </c>
      <c r="MK58" s="16" t="s">
        <v>843</v>
      </c>
      <c r="ML58" s="16" t="s">
        <v>843</v>
      </c>
      <c r="MM58" s="16" t="s">
        <v>843</v>
      </c>
      <c r="MN58" s="16" t="s">
        <v>843</v>
      </c>
      <c r="MO58" s="16" t="s">
        <v>843</v>
      </c>
      <c r="MP58" s="16" t="s">
        <v>843</v>
      </c>
      <c r="MQ58" s="16" t="s">
        <v>843</v>
      </c>
      <c r="MR58" s="16" t="s">
        <v>843</v>
      </c>
      <c r="MS58" s="16" t="s">
        <v>843</v>
      </c>
      <c r="MT58" s="16" t="s">
        <v>843</v>
      </c>
      <c r="MU58" s="16" t="s">
        <v>843</v>
      </c>
      <c r="MV58" s="16" t="s">
        <v>843</v>
      </c>
      <c r="PC58" s="16" t="s">
        <v>865</v>
      </c>
      <c r="PD58" s="16" t="s">
        <v>865</v>
      </c>
      <c r="PY58" s="16" t="s">
        <v>865</v>
      </c>
      <c r="QP58" s="16" t="s">
        <v>865</v>
      </c>
      <c r="QR58" s="16" t="s">
        <v>865</v>
      </c>
      <c r="QT58" s="16" t="s">
        <v>867</v>
      </c>
      <c r="QV58" s="16" t="s">
        <v>865</v>
      </c>
      <c r="QX58" s="16" t="s">
        <v>867</v>
      </c>
      <c r="QY58" s="16" t="s">
        <v>867</v>
      </c>
      <c r="RD58" s="16" t="s">
        <v>865</v>
      </c>
      <c r="RF58" s="16" t="s">
        <v>7712</v>
      </c>
      <c r="RH58" s="16" t="s">
        <v>865</v>
      </c>
      <c r="RJ58" s="16" t="s">
        <v>865</v>
      </c>
      <c r="RN58" s="16" t="s">
        <v>7720</v>
      </c>
      <c r="RP58" s="16" t="s">
        <v>867</v>
      </c>
      <c r="RR58" s="16" t="s">
        <v>7720</v>
      </c>
      <c r="RT58" s="16" t="s">
        <v>867</v>
      </c>
      <c r="RV58" s="16" t="s">
        <v>7720</v>
      </c>
      <c r="RX58" s="16" t="s">
        <v>7720</v>
      </c>
      <c r="RZ58" s="16" t="s">
        <v>7720</v>
      </c>
      <c r="SQ58" s="16" t="s">
        <v>865</v>
      </c>
      <c r="SS58" s="16" t="s">
        <v>7308</v>
      </c>
      <c r="ST58" s="16" t="s">
        <v>7764</v>
      </c>
      <c r="TN58" s="16">
        <v>300</v>
      </c>
      <c r="TO58" s="16">
        <v>0</v>
      </c>
      <c r="TP58" s="16">
        <v>1000</v>
      </c>
      <c r="TQ58" s="16">
        <v>200</v>
      </c>
      <c r="TR58" s="16">
        <v>0</v>
      </c>
      <c r="TS58" s="16">
        <v>150</v>
      </c>
      <c r="TT58" s="16">
        <v>0</v>
      </c>
      <c r="TU58" s="16">
        <v>0</v>
      </c>
      <c r="TV58" s="16">
        <v>0</v>
      </c>
      <c r="TW58" s="16">
        <v>0</v>
      </c>
      <c r="TX58" s="16">
        <v>0</v>
      </c>
      <c r="TZ58" s="16" t="s">
        <v>7361</v>
      </c>
      <c r="UA58" s="16" t="s">
        <v>5971</v>
      </c>
      <c r="UB58" s="16">
        <v>0</v>
      </c>
      <c r="UC58" s="16" t="s">
        <v>843</v>
      </c>
      <c r="UD58" s="16" t="s">
        <v>843</v>
      </c>
      <c r="UE58" s="16" t="s">
        <v>843</v>
      </c>
      <c r="UF58" s="16" t="s">
        <v>844</v>
      </c>
      <c r="UG58" s="16" t="s">
        <v>843</v>
      </c>
      <c r="UH58" s="16" t="s">
        <v>843</v>
      </c>
      <c r="VX58" s="16" t="s">
        <v>6028</v>
      </c>
      <c r="VY58" s="16" t="s">
        <v>844</v>
      </c>
      <c r="VZ58" s="16" t="s">
        <v>843</v>
      </c>
      <c r="WA58" s="16" t="s">
        <v>843</v>
      </c>
      <c r="WB58" s="16" t="s">
        <v>843</v>
      </c>
      <c r="WC58" s="16" t="s">
        <v>843</v>
      </c>
      <c r="WD58" s="16" t="s">
        <v>843</v>
      </c>
      <c r="WE58" s="16" t="s">
        <v>843</v>
      </c>
      <c r="WF58" s="16" t="s">
        <v>843</v>
      </c>
      <c r="WH58" s="16">
        <v>1625</v>
      </c>
      <c r="WO58" s="16" t="s">
        <v>6917</v>
      </c>
      <c r="XD58" s="16" t="s">
        <v>6988</v>
      </c>
      <c r="XE58" s="16" t="s">
        <v>843</v>
      </c>
      <c r="XF58" s="16" t="s">
        <v>843</v>
      </c>
      <c r="XG58" s="16" t="s">
        <v>843</v>
      </c>
      <c r="XH58" s="16" t="s">
        <v>843</v>
      </c>
      <c r="XI58" s="16" t="s">
        <v>843</v>
      </c>
      <c r="XJ58" s="16" t="s">
        <v>843</v>
      </c>
      <c r="XK58" s="16" t="s">
        <v>844</v>
      </c>
      <c r="XL58" s="16" t="s">
        <v>843</v>
      </c>
      <c r="XM58" s="16" t="s">
        <v>843</v>
      </c>
      <c r="XN58" s="16" t="s">
        <v>843</v>
      </c>
      <c r="XO58" s="16" t="s">
        <v>843</v>
      </c>
      <c r="XP58" s="16" t="s">
        <v>843</v>
      </c>
      <c r="XQ58" s="16" t="s">
        <v>843</v>
      </c>
      <c r="YF58" s="16" t="s">
        <v>865</v>
      </c>
      <c r="YN58" s="16" t="s">
        <v>7040</v>
      </c>
      <c r="YP58" s="16" t="s">
        <v>864</v>
      </c>
      <c r="YR58" s="16" t="s">
        <v>9122</v>
      </c>
      <c r="YS58" s="16" t="s">
        <v>9123</v>
      </c>
      <c r="YT58" s="16" t="s">
        <v>8694</v>
      </c>
      <c r="YU58" s="16" t="s">
        <v>9124</v>
      </c>
      <c r="YV58" s="16" t="s">
        <v>8696</v>
      </c>
      <c r="YW58" s="16" t="s">
        <v>844</v>
      </c>
      <c r="YX58" s="16" t="s">
        <v>8696</v>
      </c>
      <c r="YY58" s="16" t="s">
        <v>843</v>
      </c>
      <c r="YZ58" s="16" t="s">
        <v>843</v>
      </c>
      <c r="ZA58" s="16" t="s">
        <v>843</v>
      </c>
      <c r="ZB58" s="16">
        <v>1650</v>
      </c>
      <c r="ZC58" s="16" t="s">
        <v>8804</v>
      </c>
      <c r="ZD58" s="16" t="s">
        <v>843</v>
      </c>
      <c r="ZE58" s="16" t="s">
        <v>8735</v>
      </c>
      <c r="ZF58" s="16" t="s">
        <v>8724</v>
      </c>
      <c r="ZG58" s="16" t="s">
        <v>843</v>
      </c>
      <c r="ZH58" s="16" t="s">
        <v>8753</v>
      </c>
      <c r="ZI58" s="16" t="s">
        <v>9005</v>
      </c>
      <c r="ZJ58" s="16" t="s">
        <v>843</v>
      </c>
      <c r="ZK58" s="16" t="s">
        <v>843</v>
      </c>
      <c r="ZL58" s="16" t="s">
        <v>843</v>
      </c>
      <c r="ZM58" s="16" t="s">
        <v>843</v>
      </c>
      <c r="ZN58" s="16" t="s">
        <v>8742</v>
      </c>
      <c r="ZO58" s="16" t="s">
        <v>487</v>
      </c>
      <c r="ZP58" s="16" t="s">
        <v>487</v>
      </c>
      <c r="ZQ58" s="16" t="s">
        <v>486</v>
      </c>
      <c r="ZR58" s="16" t="s">
        <v>486</v>
      </c>
      <c r="ZS58" s="16" t="s">
        <v>8704</v>
      </c>
      <c r="ZT58" s="16" t="s">
        <v>8705</v>
      </c>
      <c r="ZU58" s="16" t="s">
        <v>8706</v>
      </c>
      <c r="ZV58" s="16" t="s">
        <v>487</v>
      </c>
      <c r="ZW58" s="16" t="s">
        <v>843</v>
      </c>
      <c r="ZX58" s="16" t="s">
        <v>843</v>
      </c>
      <c r="ZY58" s="16" t="s">
        <v>844</v>
      </c>
      <c r="ZZ58" s="16" t="s">
        <v>843</v>
      </c>
      <c r="AAA58" s="16" t="s">
        <v>844</v>
      </c>
      <c r="AAB58" s="16" t="s">
        <v>843</v>
      </c>
      <c r="AAC58" s="16">
        <v>0</v>
      </c>
      <c r="AAD58" s="16" t="s">
        <v>844</v>
      </c>
      <c r="AAE58" s="16" t="s">
        <v>843</v>
      </c>
      <c r="AAF58" s="16" t="s">
        <v>843</v>
      </c>
      <c r="AAG58" s="16" t="s">
        <v>843</v>
      </c>
      <c r="AAH58" s="16" t="s">
        <v>843</v>
      </c>
      <c r="AAI58" s="16" t="s">
        <v>843</v>
      </c>
      <c r="AAJ58" s="16" t="s">
        <v>606</v>
      </c>
      <c r="AAK58" s="16" t="s">
        <v>639</v>
      </c>
      <c r="AAL58" s="16" t="s">
        <v>905</v>
      </c>
      <c r="AAM58" s="16" t="s">
        <v>663</v>
      </c>
      <c r="AAN58" s="16" t="s">
        <v>8707</v>
      </c>
      <c r="AAO58" s="16" t="s">
        <v>1019</v>
      </c>
      <c r="AAP58" s="16" t="s">
        <v>8708</v>
      </c>
      <c r="AAS58" s="16">
        <v>1625</v>
      </c>
      <c r="AAT58" s="16" t="s">
        <v>782</v>
      </c>
      <c r="AAU58" s="16" t="s">
        <v>1068</v>
      </c>
      <c r="AAV58" s="16" t="s">
        <v>782</v>
      </c>
      <c r="AAW58" s="16" t="s">
        <v>782</v>
      </c>
      <c r="AAX58" s="16" t="s">
        <v>844</v>
      </c>
      <c r="AAY58" s="16" t="s">
        <v>8727</v>
      </c>
      <c r="AAZ58" s="16" t="s">
        <v>782</v>
      </c>
      <c r="ABA58" s="16" t="s">
        <v>782</v>
      </c>
      <c r="ABB58" s="16" t="s">
        <v>783</v>
      </c>
      <c r="ABC58" s="16" t="s">
        <v>783</v>
      </c>
      <c r="ABD58" s="16" t="s">
        <v>783</v>
      </c>
      <c r="ABE58" s="16" t="s">
        <v>783</v>
      </c>
      <c r="ABF58" s="16" t="s">
        <v>782</v>
      </c>
      <c r="ABG58" s="16" t="s">
        <v>783</v>
      </c>
      <c r="ABH58" s="16" t="s">
        <v>782</v>
      </c>
      <c r="ABI58" s="16" t="s">
        <v>783</v>
      </c>
      <c r="ABJ58" s="16" t="s">
        <v>783</v>
      </c>
      <c r="ABK58" s="16" t="s">
        <v>783</v>
      </c>
      <c r="ABL58" s="16" t="s">
        <v>8743</v>
      </c>
      <c r="ABM58" s="16" t="s">
        <v>843</v>
      </c>
      <c r="ABN58" s="16" t="s">
        <v>1033</v>
      </c>
      <c r="ABP58" s="16" t="s">
        <v>972</v>
      </c>
      <c r="ABQ58" s="16" t="s">
        <v>4324</v>
      </c>
      <c r="ABR58" s="16" t="s">
        <v>470</v>
      </c>
      <c r="ABS58" s="16" t="s">
        <v>457</v>
      </c>
      <c r="ABT58" s="16" t="s">
        <v>844</v>
      </c>
      <c r="ABU58" s="16" t="s">
        <v>844</v>
      </c>
      <c r="ABV58" s="16" t="s">
        <v>487</v>
      </c>
      <c r="ABW58" s="16" t="s">
        <v>486</v>
      </c>
      <c r="ABX58" s="16" t="s">
        <v>892</v>
      </c>
      <c r="ABY58" s="16" t="s">
        <v>486</v>
      </c>
      <c r="ABZ58" s="16" t="s">
        <v>487</v>
      </c>
      <c r="ACA58" s="16" t="s">
        <v>761</v>
      </c>
      <c r="ACB58" s="16" t="s">
        <v>775</v>
      </c>
      <c r="ACC58" s="16" t="s">
        <v>737</v>
      </c>
      <c r="ACD58" s="16" t="s">
        <v>486</v>
      </c>
      <c r="ACE58" s="16" t="s">
        <v>486</v>
      </c>
      <c r="ACG58" s="16" t="s">
        <v>1014</v>
      </c>
      <c r="ACH58" s="16" t="s">
        <v>1009</v>
      </c>
      <c r="ACI58" s="16" t="s">
        <v>462</v>
      </c>
      <c r="ACJ58" s="16">
        <v>1.1910000000000001</v>
      </c>
      <c r="ACK58" s="16" t="s">
        <v>478</v>
      </c>
      <c r="ACL58" s="16" t="s">
        <v>740</v>
      </c>
      <c r="ACM58" s="16" t="s">
        <v>1190</v>
      </c>
      <c r="ACN58" s="16" t="s">
        <v>1169</v>
      </c>
      <c r="ACO58" s="16" t="s">
        <v>1856</v>
      </c>
      <c r="ACP58" s="16">
        <v>1625</v>
      </c>
      <c r="ACQ58" s="16" t="s">
        <v>1201</v>
      </c>
      <c r="ACR58" s="16" t="s">
        <v>1644</v>
      </c>
      <c r="ACS58" s="16" t="s">
        <v>680</v>
      </c>
      <c r="ACT58" s="16" t="s">
        <v>1521</v>
      </c>
      <c r="ACU58" s="16" t="s">
        <v>833</v>
      </c>
      <c r="ACV58" s="16" t="s">
        <v>8711</v>
      </c>
      <c r="ACW58" s="16" t="s">
        <v>878</v>
      </c>
      <c r="ACX58" s="16" t="s">
        <v>1916</v>
      </c>
      <c r="ACY58" s="16" t="s">
        <v>1949</v>
      </c>
      <c r="ACZ58" s="16">
        <v>1</v>
      </c>
      <c r="ADA58" s="16">
        <v>1</v>
      </c>
      <c r="ADB58" s="16">
        <v>1</v>
      </c>
      <c r="ADC58" s="16">
        <v>1</v>
      </c>
      <c r="ADD58" s="16">
        <v>1</v>
      </c>
      <c r="ADE58" s="16" t="s">
        <v>8712</v>
      </c>
      <c r="ADF58" s="16">
        <v>0</v>
      </c>
      <c r="ADG58" s="16" t="s">
        <v>486</v>
      </c>
      <c r="ADH58" s="16">
        <v>1</v>
      </c>
      <c r="ADI58" s="16" t="s">
        <v>486</v>
      </c>
      <c r="ADJ58" s="16" t="s">
        <v>13198</v>
      </c>
      <c r="ADK58" s="16" t="s">
        <v>13194</v>
      </c>
      <c r="ADL58" s="16" t="s">
        <v>1764</v>
      </c>
      <c r="ADM58" s="16" t="s">
        <v>13195</v>
      </c>
      <c r="ADN58" s="16" t="s">
        <v>13194</v>
      </c>
      <c r="ADO58" s="16" t="s">
        <v>13197</v>
      </c>
      <c r="ADP58" s="16" t="s">
        <v>13194</v>
      </c>
      <c r="ADQ58" s="16" t="s">
        <v>13194</v>
      </c>
      <c r="ADR58" s="16" t="s">
        <v>13194</v>
      </c>
      <c r="ADS58" s="16" t="s">
        <v>13194</v>
      </c>
      <c r="ADW58" s="16" t="s">
        <v>13199</v>
      </c>
      <c r="ADY58" s="16" t="s">
        <v>1058</v>
      </c>
      <c r="AEA58" s="16">
        <v>1650</v>
      </c>
      <c r="AEC58" s="16" t="s">
        <v>1058</v>
      </c>
      <c r="AED58" s="16">
        <v>1625</v>
      </c>
      <c r="AEE58" s="16" t="s">
        <v>952</v>
      </c>
      <c r="AEG58" s="16">
        <v>1625</v>
      </c>
      <c r="AEI58" s="16">
        <v>300</v>
      </c>
      <c r="AEK58" s="16">
        <v>1000</v>
      </c>
      <c r="AEL58" s="16">
        <v>200</v>
      </c>
      <c r="AEO58" s="16">
        <v>150</v>
      </c>
    </row>
    <row r="59" spans="1:822" x14ac:dyDescent="0.25">
      <c r="A59" s="30">
        <v>45807</v>
      </c>
      <c r="B59" s="16" t="s">
        <v>9125</v>
      </c>
      <c r="C59" s="16" t="s">
        <v>867</v>
      </c>
      <c r="D59" s="16" t="s">
        <v>867</v>
      </c>
      <c r="E59" s="16">
        <v>42</v>
      </c>
      <c r="F59" s="16" t="s">
        <v>8153</v>
      </c>
      <c r="G59" s="16" t="s">
        <v>4113</v>
      </c>
      <c r="I59" s="16" t="s">
        <v>4174</v>
      </c>
      <c r="Z59" s="16" t="s">
        <v>992</v>
      </c>
      <c r="AA59" s="16" t="s">
        <v>470</v>
      </c>
      <c r="AB59" s="16">
        <v>4</v>
      </c>
      <c r="AC59" s="16" t="s">
        <v>844</v>
      </c>
      <c r="AD59" s="16" t="s">
        <v>843</v>
      </c>
      <c r="AE59" s="16" t="s">
        <v>1056</v>
      </c>
      <c r="AF59" s="16" t="s">
        <v>844</v>
      </c>
      <c r="AG59" s="16" t="s">
        <v>844</v>
      </c>
      <c r="AH59" s="16" t="s">
        <v>844</v>
      </c>
      <c r="AI59" s="16" t="s">
        <v>8732</v>
      </c>
      <c r="AJ59" s="16" t="s">
        <v>843</v>
      </c>
      <c r="AK59" s="16" t="s">
        <v>1056</v>
      </c>
      <c r="AM59" s="16" t="s">
        <v>737</v>
      </c>
      <c r="AN59" s="16" t="s">
        <v>759</v>
      </c>
      <c r="AP59" s="16" t="s">
        <v>768</v>
      </c>
      <c r="AR59" s="16" t="s">
        <v>6910</v>
      </c>
      <c r="BB59" s="16">
        <v>3</v>
      </c>
      <c r="BC59" s="16" t="s">
        <v>7875</v>
      </c>
      <c r="BE59" s="16" t="s">
        <v>5098</v>
      </c>
      <c r="BV59" s="16" t="s">
        <v>4433</v>
      </c>
      <c r="BW59" s="16" t="s">
        <v>844</v>
      </c>
      <c r="BX59" s="16" t="s">
        <v>843</v>
      </c>
      <c r="BY59" s="16" t="s">
        <v>843</v>
      </c>
      <c r="BZ59" s="16" t="s">
        <v>843</v>
      </c>
      <c r="CA59" s="16" t="s">
        <v>843</v>
      </c>
      <c r="CB59" s="16" t="s">
        <v>843</v>
      </c>
      <c r="CC59" s="16" t="s">
        <v>843</v>
      </c>
      <c r="CD59" s="16" t="s">
        <v>843</v>
      </c>
      <c r="CE59" s="16" t="s">
        <v>843</v>
      </c>
      <c r="CF59" s="16" t="s">
        <v>843</v>
      </c>
      <c r="CG59" s="16" t="s">
        <v>843</v>
      </c>
      <c r="CH59" s="16" t="s">
        <v>843</v>
      </c>
      <c r="CI59" s="16" t="s">
        <v>843</v>
      </c>
      <c r="CJ59" s="16" t="s">
        <v>843</v>
      </c>
      <c r="CK59" s="16" t="s">
        <v>843</v>
      </c>
      <c r="CP59" s="16" t="s">
        <v>867</v>
      </c>
      <c r="CQ59" s="16" t="s">
        <v>9126</v>
      </c>
      <c r="CR59" s="16" t="s">
        <v>844</v>
      </c>
      <c r="CS59" s="16" t="s">
        <v>843</v>
      </c>
      <c r="CT59" s="16" t="s">
        <v>844</v>
      </c>
      <c r="CU59" s="16" t="s">
        <v>843</v>
      </c>
      <c r="CV59" s="16" t="s">
        <v>843</v>
      </c>
      <c r="CW59" s="16" t="s">
        <v>843</v>
      </c>
      <c r="CX59" s="16" t="s">
        <v>843</v>
      </c>
      <c r="CY59" s="16" t="s">
        <v>843</v>
      </c>
      <c r="CZ59" s="16" t="s">
        <v>843</v>
      </c>
      <c r="DA59" s="16" t="s">
        <v>5184</v>
      </c>
      <c r="DX59" s="16" t="s">
        <v>867</v>
      </c>
      <c r="DY59" s="16" t="s">
        <v>867</v>
      </c>
      <c r="GC59" s="16" t="s">
        <v>5333</v>
      </c>
      <c r="GF59" s="16" t="s">
        <v>867</v>
      </c>
      <c r="GG59" s="16" t="s">
        <v>867</v>
      </c>
      <c r="GV59" s="16" t="s">
        <v>5452</v>
      </c>
      <c r="GW59" s="16" t="s">
        <v>843</v>
      </c>
      <c r="GX59" s="16" t="s">
        <v>843</v>
      </c>
      <c r="GY59" s="16" t="s">
        <v>843</v>
      </c>
      <c r="GZ59" s="16" t="s">
        <v>843</v>
      </c>
      <c r="HA59" s="16" t="s">
        <v>844</v>
      </c>
      <c r="HB59" s="16" t="s">
        <v>843</v>
      </c>
      <c r="HC59" s="16" t="s">
        <v>843</v>
      </c>
      <c r="HD59" s="16" t="s">
        <v>843</v>
      </c>
      <c r="HE59" s="16" t="s">
        <v>843</v>
      </c>
      <c r="HF59" s="16" t="s">
        <v>843</v>
      </c>
      <c r="HH59" s="16" t="s">
        <v>5456</v>
      </c>
      <c r="HK59" s="16" t="s">
        <v>865</v>
      </c>
      <c r="HM59" s="16" t="s">
        <v>865</v>
      </c>
      <c r="HZ59" s="16" t="s">
        <v>7944</v>
      </c>
      <c r="KE59" s="16" t="s">
        <v>5582</v>
      </c>
      <c r="KG59" s="16" t="s">
        <v>7018</v>
      </c>
      <c r="KH59" s="16" t="s">
        <v>7033</v>
      </c>
      <c r="KI59" s="16" t="s">
        <v>865</v>
      </c>
      <c r="LG59" s="16" t="s">
        <v>867</v>
      </c>
      <c r="LH59" s="16" t="s">
        <v>867</v>
      </c>
      <c r="LI59" s="16" t="s">
        <v>867</v>
      </c>
      <c r="LJ59" s="16" t="s">
        <v>867</v>
      </c>
      <c r="LK59" s="16" t="s">
        <v>867</v>
      </c>
      <c r="LL59" s="16" t="s">
        <v>9063</v>
      </c>
      <c r="LM59" s="16" t="s">
        <v>843</v>
      </c>
      <c r="LN59" s="16" t="s">
        <v>843</v>
      </c>
      <c r="LO59" s="16" t="s">
        <v>844</v>
      </c>
      <c r="LP59" s="16" t="s">
        <v>844</v>
      </c>
      <c r="LQ59" s="16" t="s">
        <v>843</v>
      </c>
      <c r="LR59" s="16" t="s">
        <v>843</v>
      </c>
      <c r="LS59" s="16" t="s">
        <v>843</v>
      </c>
      <c r="LT59" s="16" t="s">
        <v>843</v>
      </c>
      <c r="LU59" s="16" t="s">
        <v>843</v>
      </c>
      <c r="LV59" s="16" t="s">
        <v>843</v>
      </c>
      <c r="LW59" s="16" t="s">
        <v>843</v>
      </c>
      <c r="LX59" s="16" t="s">
        <v>843</v>
      </c>
      <c r="LY59" s="16" t="s">
        <v>843</v>
      </c>
      <c r="LZ59" s="16" t="s">
        <v>843</v>
      </c>
      <c r="MA59" s="16" t="s">
        <v>843</v>
      </c>
      <c r="MC59" s="16" t="s">
        <v>5694</v>
      </c>
      <c r="MD59" s="16" t="s">
        <v>844</v>
      </c>
      <c r="ME59" s="16" t="s">
        <v>843</v>
      </c>
      <c r="MF59" s="16" t="s">
        <v>843</v>
      </c>
      <c r="MG59" s="16" t="s">
        <v>843</v>
      </c>
      <c r="MH59" s="16" t="s">
        <v>843</v>
      </c>
      <c r="MI59" s="16" t="s">
        <v>843</v>
      </c>
      <c r="MJ59" s="16" t="s">
        <v>843</v>
      </c>
      <c r="MK59" s="16" t="s">
        <v>843</v>
      </c>
      <c r="ML59" s="16" t="s">
        <v>843</v>
      </c>
      <c r="MM59" s="16" t="s">
        <v>843</v>
      </c>
      <c r="MN59" s="16" t="s">
        <v>843</v>
      </c>
      <c r="MO59" s="16" t="s">
        <v>843</v>
      </c>
      <c r="MP59" s="16" t="s">
        <v>843</v>
      </c>
      <c r="MQ59" s="16" t="s">
        <v>843</v>
      </c>
      <c r="MR59" s="16" t="s">
        <v>843</v>
      </c>
      <c r="MS59" s="16" t="s">
        <v>843</v>
      </c>
      <c r="MT59" s="16" t="s">
        <v>843</v>
      </c>
      <c r="MU59" s="16" t="s">
        <v>843</v>
      </c>
      <c r="MV59" s="16" t="s">
        <v>843</v>
      </c>
      <c r="MX59" s="16" t="s">
        <v>5694</v>
      </c>
      <c r="MY59" s="16" t="s">
        <v>844</v>
      </c>
      <c r="MZ59" s="16" t="s">
        <v>843</v>
      </c>
      <c r="NA59" s="16" t="s">
        <v>843</v>
      </c>
      <c r="NB59" s="16" t="s">
        <v>843</v>
      </c>
      <c r="NC59" s="16" t="s">
        <v>843</v>
      </c>
      <c r="ND59" s="16" t="s">
        <v>843</v>
      </c>
      <c r="NE59" s="16" t="s">
        <v>843</v>
      </c>
      <c r="NF59" s="16" t="s">
        <v>843</v>
      </c>
      <c r="NG59" s="16" t="s">
        <v>843</v>
      </c>
      <c r="NH59" s="16" t="s">
        <v>843</v>
      </c>
      <c r="NI59" s="16" t="s">
        <v>843</v>
      </c>
      <c r="NJ59" s="16" t="s">
        <v>843</v>
      </c>
      <c r="NK59" s="16" t="s">
        <v>843</v>
      </c>
      <c r="NL59" s="16" t="s">
        <v>843</v>
      </c>
      <c r="NM59" s="16" t="s">
        <v>843</v>
      </c>
      <c r="NN59" s="16" t="s">
        <v>843</v>
      </c>
      <c r="NO59" s="16" t="s">
        <v>843</v>
      </c>
      <c r="NP59" s="16" t="s">
        <v>843</v>
      </c>
      <c r="NQ59" s="16" t="s">
        <v>843</v>
      </c>
      <c r="NS59" s="16" t="s">
        <v>5694</v>
      </c>
      <c r="NT59" s="16" t="s">
        <v>844</v>
      </c>
      <c r="NU59" s="16" t="s">
        <v>843</v>
      </c>
      <c r="NV59" s="16" t="s">
        <v>843</v>
      </c>
      <c r="NW59" s="16" t="s">
        <v>843</v>
      </c>
      <c r="NX59" s="16" t="s">
        <v>843</v>
      </c>
      <c r="NY59" s="16" t="s">
        <v>843</v>
      </c>
      <c r="NZ59" s="16" t="s">
        <v>843</v>
      </c>
      <c r="OA59" s="16" t="s">
        <v>843</v>
      </c>
      <c r="OB59" s="16" t="s">
        <v>843</v>
      </c>
      <c r="OC59" s="16" t="s">
        <v>843</v>
      </c>
      <c r="OD59" s="16" t="s">
        <v>843</v>
      </c>
      <c r="OE59" s="16" t="s">
        <v>843</v>
      </c>
      <c r="OF59" s="16" t="s">
        <v>843</v>
      </c>
      <c r="OG59" s="16" t="s">
        <v>843</v>
      </c>
      <c r="OH59" s="16" t="s">
        <v>843</v>
      </c>
      <c r="OI59" s="16" t="s">
        <v>843</v>
      </c>
      <c r="PC59" s="16" t="s">
        <v>865</v>
      </c>
      <c r="PD59" s="16" t="s">
        <v>865</v>
      </c>
      <c r="PY59" s="16" t="s">
        <v>867</v>
      </c>
      <c r="PZ59" s="16">
        <v>1</v>
      </c>
      <c r="QP59" s="16" t="s">
        <v>865</v>
      </c>
      <c r="QR59" s="16" t="s">
        <v>867</v>
      </c>
      <c r="QT59" s="16" t="s">
        <v>867</v>
      </c>
      <c r="QV59" s="16" t="s">
        <v>865</v>
      </c>
      <c r="QX59" s="16" t="s">
        <v>865</v>
      </c>
      <c r="QY59" s="16" t="s">
        <v>867</v>
      </c>
      <c r="RD59" s="16" t="s">
        <v>865</v>
      </c>
      <c r="RF59" s="16" t="s">
        <v>865</v>
      </c>
      <c r="RH59" s="16" t="s">
        <v>865</v>
      </c>
      <c r="RJ59" s="16" t="s">
        <v>865</v>
      </c>
      <c r="RN59" s="16" t="s">
        <v>867</v>
      </c>
      <c r="RP59" s="16" t="s">
        <v>867</v>
      </c>
      <c r="RR59" s="16" t="s">
        <v>867</v>
      </c>
      <c r="RT59" s="16" t="s">
        <v>867</v>
      </c>
      <c r="RV59" s="16" t="s">
        <v>7720</v>
      </c>
      <c r="RX59" s="16" t="s">
        <v>7720</v>
      </c>
      <c r="RZ59" s="16" t="s">
        <v>867</v>
      </c>
      <c r="SQ59" s="16" t="s">
        <v>867</v>
      </c>
      <c r="SS59" s="16" t="s">
        <v>7296</v>
      </c>
      <c r="ST59" s="16" t="s">
        <v>7758</v>
      </c>
      <c r="TV59" s="16">
        <v>2000</v>
      </c>
      <c r="TW59" s="16">
        <v>0</v>
      </c>
      <c r="TZ59" s="16" t="s">
        <v>7367</v>
      </c>
      <c r="UA59" s="16" t="s">
        <v>8950</v>
      </c>
      <c r="UB59" s="16">
        <v>0</v>
      </c>
      <c r="UC59" s="16" t="s">
        <v>844</v>
      </c>
      <c r="UD59" s="16" t="s">
        <v>843</v>
      </c>
      <c r="UE59" s="16" t="s">
        <v>843</v>
      </c>
      <c r="UF59" s="16" t="s">
        <v>844</v>
      </c>
      <c r="UG59" s="16" t="s">
        <v>843</v>
      </c>
      <c r="UH59" s="16" t="s">
        <v>843</v>
      </c>
      <c r="UL59" s="16">
        <v>20000</v>
      </c>
      <c r="VX59" s="16" t="s">
        <v>6028</v>
      </c>
      <c r="VY59" s="16" t="s">
        <v>844</v>
      </c>
      <c r="VZ59" s="16" t="s">
        <v>843</v>
      </c>
      <c r="WA59" s="16" t="s">
        <v>843</v>
      </c>
      <c r="WB59" s="16" t="s">
        <v>843</v>
      </c>
      <c r="WC59" s="16" t="s">
        <v>843</v>
      </c>
      <c r="WD59" s="16" t="s">
        <v>843</v>
      </c>
      <c r="WE59" s="16" t="s">
        <v>843</v>
      </c>
      <c r="WF59" s="16" t="s">
        <v>843</v>
      </c>
      <c r="WH59" s="16">
        <v>6500</v>
      </c>
      <c r="WO59" s="16" t="s">
        <v>6920</v>
      </c>
      <c r="XD59" s="16" t="s">
        <v>6991</v>
      </c>
      <c r="XE59" s="16" t="s">
        <v>843</v>
      </c>
      <c r="XF59" s="16" t="s">
        <v>843</v>
      </c>
      <c r="XG59" s="16" t="s">
        <v>843</v>
      </c>
      <c r="XH59" s="16" t="s">
        <v>843</v>
      </c>
      <c r="XI59" s="16" t="s">
        <v>843</v>
      </c>
      <c r="XJ59" s="16" t="s">
        <v>843</v>
      </c>
      <c r="XK59" s="16" t="s">
        <v>843</v>
      </c>
      <c r="XL59" s="16" t="s">
        <v>844</v>
      </c>
      <c r="XM59" s="16" t="s">
        <v>843</v>
      </c>
      <c r="XN59" s="16" t="s">
        <v>843</v>
      </c>
      <c r="XO59" s="16" t="s">
        <v>843</v>
      </c>
      <c r="XP59" s="16" t="s">
        <v>843</v>
      </c>
      <c r="XQ59" s="16" t="s">
        <v>843</v>
      </c>
      <c r="YF59" s="16" t="s">
        <v>865</v>
      </c>
      <c r="YN59" s="16" t="s">
        <v>7040</v>
      </c>
      <c r="YP59" s="16" t="s">
        <v>7987</v>
      </c>
      <c r="YR59" s="16" t="s">
        <v>9127</v>
      </c>
      <c r="YS59" s="16" t="s">
        <v>9128</v>
      </c>
      <c r="YT59" s="16" t="s">
        <v>8694</v>
      </c>
      <c r="YU59" s="16" t="s">
        <v>9129</v>
      </c>
      <c r="YV59" s="16" t="s">
        <v>8696</v>
      </c>
      <c r="YW59" s="16" t="s">
        <v>844</v>
      </c>
      <c r="YX59" s="16" t="s">
        <v>8696</v>
      </c>
      <c r="YY59" s="16" t="s">
        <v>8862</v>
      </c>
      <c r="YZ59" s="16" t="s">
        <v>843</v>
      </c>
      <c r="ZE59" s="16" t="s">
        <v>8862</v>
      </c>
      <c r="ZO59" s="16" t="s">
        <v>487</v>
      </c>
      <c r="ZP59" s="16" t="s">
        <v>487</v>
      </c>
      <c r="ZQ59" s="16" t="s">
        <v>487</v>
      </c>
      <c r="ZR59" s="16" t="s">
        <v>486</v>
      </c>
      <c r="ZS59" s="16" t="s">
        <v>8839</v>
      </c>
      <c r="ZT59" s="16" t="s">
        <v>8705</v>
      </c>
      <c r="ZU59" s="16" t="s">
        <v>8706</v>
      </c>
      <c r="ZV59" s="16" t="s">
        <v>487</v>
      </c>
      <c r="ZW59" s="16" t="s">
        <v>1056</v>
      </c>
      <c r="ZX59" s="16" t="s">
        <v>1056</v>
      </c>
      <c r="ZY59" s="16" t="s">
        <v>844</v>
      </c>
      <c r="ZZ59" s="16" t="s">
        <v>8732</v>
      </c>
      <c r="AAA59" s="16" t="s">
        <v>843</v>
      </c>
      <c r="AAB59" s="16" t="s">
        <v>844</v>
      </c>
      <c r="AAC59" s="16">
        <v>1</v>
      </c>
      <c r="AAD59" s="16" t="s">
        <v>844</v>
      </c>
      <c r="AAE59" s="16" t="s">
        <v>844</v>
      </c>
      <c r="AAF59" s="16" t="s">
        <v>844</v>
      </c>
      <c r="AAG59" s="16" t="s">
        <v>843</v>
      </c>
      <c r="AAH59" s="16" t="s">
        <v>843</v>
      </c>
      <c r="AAI59" s="16" t="s">
        <v>844</v>
      </c>
      <c r="AAJ59" s="16" t="s">
        <v>624</v>
      </c>
      <c r="AAK59" s="16" t="s">
        <v>649</v>
      </c>
      <c r="AAL59" s="16" t="s">
        <v>904</v>
      </c>
      <c r="AAM59" s="16" t="s">
        <v>660</v>
      </c>
      <c r="AAN59" s="16" t="s">
        <v>8707</v>
      </c>
      <c r="AAO59" s="16" t="s">
        <v>1019</v>
      </c>
      <c r="AAP59" s="16" t="s">
        <v>8708</v>
      </c>
      <c r="AAS59" s="16">
        <v>26500</v>
      </c>
      <c r="AAT59" s="16" t="s">
        <v>782</v>
      </c>
      <c r="AAU59" s="16" t="s">
        <v>782</v>
      </c>
      <c r="AAV59" s="16" t="s">
        <v>782</v>
      </c>
      <c r="AAW59" s="16" t="s">
        <v>782</v>
      </c>
      <c r="AAX59" s="16" t="s">
        <v>843</v>
      </c>
      <c r="AAY59" s="16" t="s">
        <v>8710</v>
      </c>
      <c r="AAZ59" s="16" t="s">
        <v>782</v>
      </c>
      <c r="ABA59" s="16" t="s">
        <v>783</v>
      </c>
      <c r="ABB59" s="16" t="s">
        <v>782</v>
      </c>
      <c r="ABC59" s="16" t="s">
        <v>783</v>
      </c>
      <c r="ABD59" s="16" t="s">
        <v>782</v>
      </c>
      <c r="ABE59" s="16" t="s">
        <v>783</v>
      </c>
      <c r="ABF59" s="16" t="s">
        <v>782</v>
      </c>
      <c r="ABG59" s="16" t="s">
        <v>782</v>
      </c>
      <c r="ABH59" s="16" t="s">
        <v>782</v>
      </c>
      <c r="ABI59" s="16" t="s">
        <v>783</v>
      </c>
      <c r="ABJ59" s="16" t="s">
        <v>783</v>
      </c>
      <c r="ABK59" s="16" t="s">
        <v>782</v>
      </c>
      <c r="ABL59" s="16" t="s">
        <v>8759</v>
      </c>
      <c r="ABM59" s="16" t="s">
        <v>843</v>
      </c>
      <c r="ABN59" s="16" t="s">
        <v>1034</v>
      </c>
      <c r="ABO59" s="16" t="s">
        <v>487</v>
      </c>
      <c r="ABP59" s="16" t="s">
        <v>972</v>
      </c>
      <c r="ABQ59" s="16" t="s">
        <v>4321</v>
      </c>
      <c r="ABR59" s="16" t="s">
        <v>470</v>
      </c>
      <c r="ABS59" s="16" t="s">
        <v>451</v>
      </c>
      <c r="ABT59" s="16" t="s">
        <v>8746</v>
      </c>
      <c r="ABU59" s="16" t="s">
        <v>1056</v>
      </c>
      <c r="ABV59" s="16" t="s">
        <v>487</v>
      </c>
      <c r="ABW59" s="16" t="s">
        <v>487</v>
      </c>
      <c r="ABX59" s="16" t="s">
        <v>894</v>
      </c>
      <c r="ABY59" s="16" t="s">
        <v>486</v>
      </c>
      <c r="ABZ59" s="16" t="s">
        <v>486</v>
      </c>
      <c r="ACA59" s="16" t="s">
        <v>759</v>
      </c>
      <c r="ACB59" s="16" t="s">
        <v>768</v>
      </c>
      <c r="ACC59" s="16" t="s">
        <v>737</v>
      </c>
      <c r="ACD59" s="16" t="s">
        <v>487</v>
      </c>
      <c r="ACE59" s="16" t="s">
        <v>487</v>
      </c>
      <c r="ACG59" s="16" t="s">
        <v>1014</v>
      </c>
      <c r="ACH59" s="16" t="s">
        <v>1009</v>
      </c>
      <c r="ACI59" s="16" t="s">
        <v>462</v>
      </c>
      <c r="ACJ59" s="16">
        <v>1.1910000000000001</v>
      </c>
      <c r="ACK59" s="16" t="s">
        <v>478</v>
      </c>
      <c r="ACL59" s="16" t="s">
        <v>738</v>
      </c>
      <c r="ACM59" s="16" t="s">
        <v>1189</v>
      </c>
      <c r="ACN59" s="16" t="s">
        <v>1169</v>
      </c>
      <c r="ACO59" s="16" t="s">
        <v>1856</v>
      </c>
      <c r="ACP59" s="16">
        <v>6500</v>
      </c>
      <c r="ACQ59" s="16" t="s">
        <v>1203</v>
      </c>
      <c r="ACR59" s="16" t="s">
        <v>1645</v>
      </c>
      <c r="ACS59" s="16" t="s">
        <v>676</v>
      </c>
      <c r="ACT59" s="16" t="s">
        <v>1522</v>
      </c>
      <c r="ACU59" s="16" t="s">
        <v>833</v>
      </c>
      <c r="ACV59" s="16" t="s">
        <v>8711</v>
      </c>
      <c r="ACW59" s="16" t="s">
        <v>451</v>
      </c>
      <c r="ACX59" s="16" t="s">
        <v>1914</v>
      </c>
      <c r="ACY59" s="16" t="s">
        <v>1947</v>
      </c>
      <c r="ACZ59" s="16">
        <v>1</v>
      </c>
      <c r="ADA59" s="16">
        <v>1</v>
      </c>
      <c r="ADB59" s="16">
        <v>1</v>
      </c>
      <c r="ADC59" s="16">
        <v>1</v>
      </c>
      <c r="ADD59" s="16">
        <v>1</v>
      </c>
      <c r="ADE59" s="16" t="s">
        <v>8712</v>
      </c>
      <c r="ADF59" s="16">
        <v>0</v>
      </c>
      <c r="ADG59" s="16" t="s">
        <v>486</v>
      </c>
      <c r="ADH59" s="16">
        <v>4</v>
      </c>
      <c r="ADI59" s="16" t="s">
        <v>1554</v>
      </c>
      <c r="ADQ59" s="16" t="s">
        <v>1743</v>
      </c>
      <c r="ADR59" s="16" t="s">
        <v>13194</v>
      </c>
      <c r="ADW59" s="16" t="s">
        <v>8766</v>
      </c>
      <c r="AEB59" s="16">
        <v>333.33333333333297</v>
      </c>
      <c r="AEC59" s="16" t="s">
        <v>1061</v>
      </c>
      <c r="AED59" s="16">
        <v>6625</v>
      </c>
      <c r="AEE59" s="16" t="s">
        <v>952</v>
      </c>
      <c r="AEH59" s="16">
        <v>6500</v>
      </c>
      <c r="AEM59" s="16">
        <v>500</v>
      </c>
    </row>
    <row r="60" spans="1:822" x14ac:dyDescent="0.25">
      <c r="A60" s="30">
        <v>45807</v>
      </c>
      <c r="B60" s="16" t="s">
        <v>9130</v>
      </c>
      <c r="C60" s="16" t="s">
        <v>867</v>
      </c>
      <c r="D60" s="16" t="s">
        <v>867</v>
      </c>
      <c r="E60" s="16">
        <v>31</v>
      </c>
      <c r="F60" s="16" t="s">
        <v>8153</v>
      </c>
      <c r="G60" s="16" t="s">
        <v>4113</v>
      </c>
      <c r="I60" s="16" t="s">
        <v>4174</v>
      </c>
      <c r="Z60" s="16" t="s">
        <v>997</v>
      </c>
      <c r="AA60" s="16" t="s">
        <v>470</v>
      </c>
      <c r="AB60" s="16">
        <v>3</v>
      </c>
      <c r="AC60" s="16" t="s">
        <v>1056</v>
      </c>
      <c r="AD60" s="16" t="s">
        <v>844</v>
      </c>
      <c r="AE60" s="16" t="s">
        <v>844</v>
      </c>
      <c r="AF60" s="16" t="s">
        <v>844</v>
      </c>
      <c r="AG60" s="16" t="s">
        <v>843</v>
      </c>
      <c r="AH60" s="16" t="s">
        <v>1056</v>
      </c>
      <c r="AI60" s="16" t="s">
        <v>844</v>
      </c>
      <c r="AJ60" s="16" t="s">
        <v>843</v>
      </c>
      <c r="AK60" s="16" t="s">
        <v>1056</v>
      </c>
      <c r="AM60" s="16" t="s">
        <v>737</v>
      </c>
      <c r="AN60" s="16" t="s">
        <v>759</v>
      </c>
      <c r="AP60" s="16" t="s">
        <v>768</v>
      </c>
      <c r="AR60" s="16" t="s">
        <v>6907</v>
      </c>
      <c r="BB60" s="16">
        <v>3</v>
      </c>
      <c r="BC60" s="16" t="s">
        <v>7878</v>
      </c>
      <c r="BE60" s="16" t="s">
        <v>5098</v>
      </c>
      <c r="BV60" s="16" t="s">
        <v>4433</v>
      </c>
      <c r="BW60" s="16" t="s">
        <v>844</v>
      </c>
      <c r="BX60" s="16" t="s">
        <v>843</v>
      </c>
      <c r="BY60" s="16" t="s">
        <v>843</v>
      </c>
      <c r="BZ60" s="16" t="s">
        <v>843</v>
      </c>
      <c r="CA60" s="16" t="s">
        <v>843</v>
      </c>
      <c r="CB60" s="16" t="s">
        <v>843</v>
      </c>
      <c r="CC60" s="16" t="s">
        <v>843</v>
      </c>
      <c r="CD60" s="16" t="s">
        <v>843</v>
      </c>
      <c r="CE60" s="16" t="s">
        <v>843</v>
      </c>
      <c r="CF60" s="16" t="s">
        <v>843</v>
      </c>
      <c r="CG60" s="16" t="s">
        <v>843</v>
      </c>
      <c r="CH60" s="16" t="s">
        <v>843</v>
      </c>
      <c r="CI60" s="16" t="s">
        <v>843</v>
      </c>
      <c r="CJ60" s="16" t="s">
        <v>843</v>
      </c>
      <c r="CK60" s="16" t="s">
        <v>843</v>
      </c>
      <c r="CP60" s="16" t="s">
        <v>867</v>
      </c>
      <c r="CQ60" s="16" t="s">
        <v>5191</v>
      </c>
      <c r="CR60" s="16" t="s">
        <v>844</v>
      </c>
      <c r="CS60" s="16" t="s">
        <v>843</v>
      </c>
      <c r="CT60" s="16" t="s">
        <v>843</v>
      </c>
      <c r="CU60" s="16" t="s">
        <v>843</v>
      </c>
      <c r="CV60" s="16" t="s">
        <v>843</v>
      </c>
      <c r="CW60" s="16" t="s">
        <v>843</v>
      </c>
      <c r="CX60" s="16" t="s">
        <v>843</v>
      </c>
      <c r="CY60" s="16" t="s">
        <v>843</v>
      </c>
      <c r="CZ60" s="16" t="s">
        <v>843</v>
      </c>
      <c r="DA60" s="16" t="s">
        <v>5184</v>
      </c>
      <c r="DX60" s="16" t="s">
        <v>7842</v>
      </c>
      <c r="DY60" s="16" t="s">
        <v>867</v>
      </c>
      <c r="GC60" s="16" t="s">
        <v>5330</v>
      </c>
      <c r="GF60" s="16" t="s">
        <v>867</v>
      </c>
      <c r="GG60" s="16" t="s">
        <v>867</v>
      </c>
      <c r="GV60" s="16" t="s">
        <v>5443</v>
      </c>
      <c r="GW60" s="16" t="s">
        <v>843</v>
      </c>
      <c r="GX60" s="16" t="s">
        <v>844</v>
      </c>
      <c r="GY60" s="16" t="s">
        <v>843</v>
      </c>
      <c r="GZ60" s="16" t="s">
        <v>843</v>
      </c>
      <c r="HA60" s="16" t="s">
        <v>843</v>
      </c>
      <c r="HB60" s="16" t="s">
        <v>843</v>
      </c>
      <c r="HC60" s="16" t="s">
        <v>843</v>
      </c>
      <c r="HD60" s="16" t="s">
        <v>843</v>
      </c>
      <c r="HE60" s="16" t="s">
        <v>843</v>
      </c>
      <c r="HF60" s="16" t="s">
        <v>843</v>
      </c>
      <c r="HH60" s="16" t="s">
        <v>5456</v>
      </c>
      <c r="HK60" s="16" t="s">
        <v>865</v>
      </c>
      <c r="HM60" s="16" t="s">
        <v>865</v>
      </c>
      <c r="HZ60" s="16" t="s">
        <v>7944</v>
      </c>
      <c r="KE60" s="16" t="s">
        <v>5582</v>
      </c>
      <c r="KG60" s="16" t="s">
        <v>7015</v>
      </c>
      <c r="KH60" s="16" t="s">
        <v>7033</v>
      </c>
      <c r="KI60" s="16" t="s">
        <v>865</v>
      </c>
      <c r="LG60" s="16" t="s">
        <v>867</v>
      </c>
      <c r="LH60" s="16" t="s">
        <v>867</v>
      </c>
      <c r="LI60" s="16" t="s">
        <v>867</v>
      </c>
      <c r="LJ60" s="16" t="s">
        <v>867</v>
      </c>
      <c r="LK60" s="16" t="s">
        <v>867</v>
      </c>
      <c r="LL60" s="16" t="s">
        <v>5657</v>
      </c>
      <c r="LM60" s="16" t="s">
        <v>844</v>
      </c>
      <c r="LN60" s="16" t="s">
        <v>843</v>
      </c>
      <c r="LO60" s="16" t="s">
        <v>843</v>
      </c>
      <c r="LP60" s="16" t="s">
        <v>843</v>
      </c>
      <c r="LQ60" s="16" t="s">
        <v>843</v>
      </c>
      <c r="LR60" s="16" t="s">
        <v>843</v>
      </c>
      <c r="LS60" s="16" t="s">
        <v>843</v>
      </c>
      <c r="LT60" s="16" t="s">
        <v>843</v>
      </c>
      <c r="LU60" s="16" t="s">
        <v>843</v>
      </c>
      <c r="LV60" s="16" t="s">
        <v>843</v>
      </c>
      <c r="LW60" s="16" t="s">
        <v>843</v>
      </c>
      <c r="LX60" s="16" t="s">
        <v>843</v>
      </c>
      <c r="LY60" s="16" t="s">
        <v>843</v>
      </c>
      <c r="LZ60" s="16" t="s">
        <v>843</v>
      </c>
      <c r="MA60" s="16" t="s">
        <v>843</v>
      </c>
      <c r="MC60" s="16" t="s">
        <v>5694</v>
      </c>
      <c r="MD60" s="16" t="s">
        <v>844</v>
      </c>
      <c r="ME60" s="16" t="s">
        <v>843</v>
      </c>
      <c r="MF60" s="16" t="s">
        <v>843</v>
      </c>
      <c r="MG60" s="16" t="s">
        <v>843</v>
      </c>
      <c r="MH60" s="16" t="s">
        <v>843</v>
      </c>
      <c r="MI60" s="16" t="s">
        <v>843</v>
      </c>
      <c r="MJ60" s="16" t="s">
        <v>843</v>
      </c>
      <c r="MK60" s="16" t="s">
        <v>843</v>
      </c>
      <c r="ML60" s="16" t="s">
        <v>843</v>
      </c>
      <c r="MM60" s="16" t="s">
        <v>843</v>
      </c>
      <c r="MN60" s="16" t="s">
        <v>843</v>
      </c>
      <c r="MO60" s="16" t="s">
        <v>843</v>
      </c>
      <c r="MP60" s="16" t="s">
        <v>843</v>
      </c>
      <c r="MQ60" s="16" t="s">
        <v>843</v>
      </c>
      <c r="MR60" s="16" t="s">
        <v>843</v>
      </c>
      <c r="MS60" s="16" t="s">
        <v>843</v>
      </c>
      <c r="MT60" s="16" t="s">
        <v>843</v>
      </c>
      <c r="MU60" s="16" t="s">
        <v>843</v>
      </c>
      <c r="MV60" s="16" t="s">
        <v>843</v>
      </c>
      <c r="NS60" s="16" t="s">
        <v>5694</v>
      </c>
      <c r="NT60" s="16" t="s">
        <v>844</v>
      </c>
      <c r="NU60" s="16" t="s">
        <v>843</v>
      </c>
      <c r="NV60" s="16" t="s">
        <v>843</v>
      </c>
      <c r="NW60" s="16" t="s">
        <v>843</v>
      </c>
      <c r="NX60" s="16" t="s">
        <v>843</v>
      </c>
      <c r="NY60" s="16" t="s">
        <v>843</v>
      </c>
      <c r="NZ60" s="16" t="s">
        <v>843</v>
      </c>
      <c r="OA60" s="16" t="s">
        <v>843</v>
      </c>
      <c r="OB60" s="16" t="s">
        <v>843</v>
      </c>
      <c r="OC60" s="16" t="s">
        <v>843</v>
      </c>
      <c r="OD60" s="16" t="s">
        <v>843</v>
      </c>
      <c r="OE60" s="16" t="s">
        <v>843</v>
      </c>
      <c r="OF60" s="16" t="s">
        <v>843</v>
      </c>
      <c r="OG60" s="16" t="s">
        <v>843</v>
      </c>
      <c r="OH60" s="16" t="s">
        <v>843</v>
      </c>
      <c r="OI60" s="16" t="s">
        <v>843</v>
      </c>
      <c r="OK60" s="16" t="s">
        <v>5694</v>
      </c>
      <c r="OL60" s="16" t="s">
        <v>844</v>
      </c>
      <c r="OM60" s="16" t="s">
        <v>843</v>
      </c>
      <c r="ON60" s="16" t="s">
        <v>843</v>
      </c>
      <c r="OO60" s="16" t="s">
        <v>843</v>
      </c>
      <c r="OP60" s="16" t="s">
        <v>843</v>
      </c>
      <c r="OQ60" s="16" t="s">
        <v>843</v>
      </c>
      <c r="OR60" s="16" t="s">
        <v>843</v>
      </c>
      <c r="OS60" s="16" t="s">
        <v>843</v>
      </c>
      <c r="OT60" s="16" t="s">
        <v>843</v>
      </c>
      <c r="OU60" s="16" t="s">
        <v>843</v>
      </c>
      <c r="OV60" s="16" t="s">
        <v>843</v>
      </c>
      <c r="OW60" s="16" t="s">
        <v>843</v>
      </c>
      <c r="OX60" s="16" t="s">
        <v>843</v>
      </c>
      <c r="OY60" s="16" t="s">
        <v>843</v>
      </c>
      <c r="OZ60" s="16" t="s">
        <v>843</v>
      </c>
      <c r="PA60" s="16" t="s">
        <v>843</v>
      </c>
      <c r="PC60" s="16" t="s">
        <v>865</v>
      </c>
      <c r="PD60" s="16" t="s">
        <v>865</v>
      </c>
      <c r="PY60" s="16" t="s">
        <v>865</v>
      </c>
      <c r="QP60" s="16" t="s">
        <v>865</v>
      </c>
      <c r="QR60" s="16" t="s">
        <v>867</v>
      </c>
      <c r="QT60" s="16" t="s">
        <v>867</v>
      </c>
      <c r="QV60" s="16" t="s">
        <v>865</v>
      </c>
      <c r="QX60" s="16" t="s">
        <v>864</v>
      </c>
      <c r="QY60" s="16" t="s">
        <v>867</v>
      </c>
      <c r="RD60" s="16" t="s">
        <v>865</v>
      </c>
      <c r="RF60" s="16" t="s">
        <v>865</v>
      </c>
      <c r="RH60" s="16" t="s">
        <v>865</v>
      </c>
      <c r="RJ60" s="16" t="s">
        <v>865</v>
      </c>
      <c r="RN60" s="16" t="s">
        <v>7724</v>
      </c>
      <c r="RP60" s="16" t="s">
        <v>867</v>
      </c>
      <c r="RR60" s="16" t="s">
        <v>867</v>
      </c>
      <c r="RT60" s="16" t="s">
        <v>867</v>
      </c>
      <c r="RV60" s="16" t="s">
        <v>867</v>
      </c>
      <c r="RX60" s="16" t="s">
        <v>867</v>
      </c>
      <c r="RZ60" s="16" t="s">
        <v>867</v>
      </c>
      <c r="SQ60" s="16" t="s">
        <v>867</v>
      </c>
      <c r="SS60" s="16" t="s">
        <v>7305</v>
      </c>
      <c r="ST60" s="16" t="s">
        <v>7761</v>
      </c>
      <c r="TN60" s="16">
        <v>6000</v>
      </c>
      <c r="TO60" s="16">
        <v>9000</v>
      </c>
      <c r="TP60" s="16">
        <v>3000</v>
      </c>
      <c r="TQ60" s="16">
        <v>2000</v>
      </c>
      <c r="TR60" s="16">
        <v>200</v>
      </c>
      <c r="TS60" s="16">
        <v>100</v>
      </c>
      <c r="TU60" s="16">
        <v>2000</v>
      </c>
      <c r="TV60" s="16">
        <v>2000</v>
      </c>
      <c r="TZ60" s="16" t="s">
        <v>7367</v>
      </c>
      <c r="UA60" s="16" t="s">
        <v>5971</v>
      </c>
      <c r="UB60" s="16">
        <v>0</v>
      </c>
      <c r="UC60" s="16" t="s">
        <v>843</v>
      </c>
      <c r="UD60" s="16" t="s">
        <v>843</v>
      </c>
      <c r="UE60" s="16" t="s">
        <v>843</v>
      </c>
      <c r="UF60" s="16" t="s">
        <v>844</v>
      </c>
      <c r="UG60" s="16" t="s">
        <v>843</v>
      </c>
      <c r="UH60" s="16" t="s">
        <v>843</v>
      </c>
      <c r="VX60" s="16" t="s">
        <v>4216</v>
      </c>
      <c r="VY60" s="16" t="s">
        <v>843</v>
      </c>
      <c r="VZ60" s="16" t="s">
        <v>843</v>
      </c>
      <c r="WA60" s="16" t="s">
        <v>843</v>
      </c>
      <c r="WB60" s="16" t="s">
        <v>843</v>
      </c>
      <c r="WC60" s="16" t="s">
        <v>843</v>
      </c>
      <c r="WD60" s="16" t="s">
        <v>843</v>
      </c>
      <c r="WE60" s="16" t="s">
        <v>843</v>
      </c>
      <c r="WF60" s="16" t="s">
        <v>844</v>
      </c>
      <c r="WO60" s="16" t="s">
        <v>6920</v>
      </c>
      <c r="XD60" s="16" t="s">
        <v>9131</v>
      </c>
      <c r="XE60" s="16" t="s">
        <v>843</v>
      </c>
      <c r="XF60" s="16" t="s">
        <v>843</v>
      </c>
      <c r="XG60" s="16" t="s">
        <v>844</v>
      </c>
      <c r="XH60" s="16" t="s">
        <v>843</v>
      </c>
      <c r="XI60" s="16" t="s">
        <v>843</v>
      </c>
      <c r="XJ60" s="16" t="s">
        <v>843</v>
      </c>
      <c r="XK60" s="16" t="s">
        <v>843</v>
      </c>
      <c r="XL60" s="16" t="s">
        <v>844</v>
      </c>
      <c r="XM60" s="16" t="s">
        <v>844</v>
      </c>
      <c r="XN60" s="16" t="s">
        <v>843</v>
      </c>
      <c r="XO60" s="16" t="s">
        <v>843</v>
      </c>
      <c r="XP60" s="16" t="s">
        <v>843</v>
      </c>
      <c r="XQ60" s="16" t="s">
        <v>843</v>
      </c>
      <c r="YF60" s="16" t="s">
        <v>865</v>
      </c>
      <c r="YN60" s="16" t="s">
        <v>7040</v>
      </c>
      <c r="YP60" s="16" t="s">
        <v>7984</v>
      </c>
      <c r="YR60" s="16" t="s">
        <v>9132</v>
      </c>
      <c r="YS60" s="16" t="s">
        <v>9133</v>
      </c>
      <c r="YT60" s="16" t="s">
        <v>8694</v>
      </c>
      <c r="YU60" s="16" t="s">
        <v>9134</v>
      </c>
      <c r="YV60" s="16" t="s">
        <v>8696</v>
      </c>
      <c r="YW60" s="16" t="s">
        <v>844</v>
      </c>
      <c r="YX60" s="16" t="s">
        <v>8696</v>
      </c>
      <c r="YY60" s="16" t="s">
        <v>8862</v>
      </c>
      <c r="ZB60" s="16">
        <v>22633.33</v>
      </c>
      <c r="ZC60" s="16" t="s">
        <v>9054</v>
      </c>
      <c r="ZD60" s="16" t="s">
        <v>8832</v>
      </c>
      <c r="ZE60" s="16" t="s">
        <v>9135</v>
      </c>
      <c r="ZF60" s="16" t="s">
        <v>8722</v>
      </c>
      <c r="ZG60" s="16" t="s">
        <v>8700</v>
      </c>
      <c r="ZH60" s="16" t="s">
        <v>843</v>
      </c>
      <c r="ZI60" s="16" t="s">
        <v>8779</v>
      </c>
      <c r="ZL60" s="16" t="s">
        <v>8753</v>
      </c>
      <c r="ZN60" s="16" t="s">
        <v>8755</v>
      </c>
      <c r="ZO60" s="16" t="s">
        <v>487</v>
      </c>
      <c r="ZP60" s="16" t="s">
        <v>487</v>
      </c>
      <c r="ZQ60" s="16" t="s">
        <v>487</v>
      </c>
      <c r="ZR60" s="16" t="s">
        <v>486</v>
      </c>
      <c r="ZS60" s="16" t="s">
        <v>844</v>
      </c>
      <c r="ZT60" s="16" t="s">
        <v>8705</v>
      </c>
      <c r="ZU60" s="16" t="s">
        <v>8706</v>
      </c>
      <c r="ZV60" s="16" t="s">
        <v>487</v>
      </c>
      <c r="ZW60" s="16" t="s">
        <v>1056</v>
      </c>
      <c r="ZX60" s="16" t="s">
        <v>844</v>
      </c>
      <c r="ZY60" s="16" t="s">
        <v>1056</v>
      </c>
      <c r="ZZ60" s="16" t="s">
        <v>844</v>
      </c>
      <c r="AAA60" s="16" t="s">
        <v>843</v>
      </c>
      <c r="AAB60" s="16" t="s">
        <v>843</v>
      </c>
      <c r="AAC60" s="16">
        <v>0</v>
      </c>
      <c r="AAD60" s="16" t="s">
        <v>844</v>
      </c>
      <c r="AAE60" s="16" t="s">
        <v>843</v>
      </c>
      <c r="AAF60" s="16" t="s">
        <v>843</v>
      </c>
      <c r="AAG60" s="16" t="s">
        <v>844</v>
      </c>
      <c r="AAH60" s="16" t="s">
        <v>843</v>
      </c>
      <c r="AAI60" s="16" t="s">
        <v>844</v>
      </c>
      <c r="AAJ60" s="16" t="s">
        <v>615</v>
      </c>
      <c r="AAK60" s="16" t="s">
        <v>633</v>
      </c>
      <c r="AAL60" s="16" t="s">
        <v>904</v>
      </c>
      <c r="AAM60" s="16" t="s">
        <v>663</v>
      </c>
      <c r="AAN60" s="16" t="s">
        <v>8707</v>
      </c>
      <c r="AAO60" s="16" t="s">
        <v>1018</v>
      </c>
      <c r="AAP60" s="16" t="s">
        <v>8708</v>
      </c>
      <c r="AAT60" s="16" t="s">
        <v>782</v>
      </c>
      <c r="AAU60" s="16" t="s">
        <v>782</v>
      </c>
      <c r="AAV60" s="16" t="s">
        <v>782</v>
      </c>
      <c r="AAW60" s="16" t="s">
        <v>782</v>
      </c>
      <c r="AAX60" s="16" t="s">
        <v>843</v>
      </c>
      <c r="AAY60" s="16" t="s">
        <v>8710</v>
      </c>
      <c r="AAZ60" s="16" t="s">
        <v>782</v>
      </c>
      <c r="ABB60" s="16" t="s">
        <v>782</v>
      </c>
      <c r="ABC60" s="16" t="s">
        <v>783</v>
      </c>
      <c r="ABD60" s="16" t="s">
        <v>782</v>
      </c>
      <c r="ABE60" s="16" t="s">
        <v>783</v>
      </c>
      <c r="ABF60" s="16" t="s">
        <v>782</v>
      </c>
      <c r="ABG60" s="16" t="s">
        <v>782</v>
      </c>
      <c r="ABH60" s="16" t="s">
        <v>782</v>
      </c>
      <c r="ABI60" s="16" t="s">
        <v>782</v>
      </c>
      <c r="ABJ60" s="16" t="s">
        <v>782</v>
      </c>
      <c r="ABK60" s="16" t="s">
        <v>782</v>
      </c>
      <c r="ABL60" s="16" t="s">
        <v>1056</v>
      </c>
      <c r="ABM60" s="16" t="s">
        <v>844</v>
      </c>
      <c r="ABN60" s="16" t="s">
        <v>1034</v>
      </c>
      <c r="ABO60" s="16" t="s">
        <v>486</v>
      </c>
      <c r="ABP60" s="16" t="s">
        <v>972</v>
      </c>
      <c r="ABQ60" s="16" t="s">
        <v>4300</v>
      </c>
      <c r="ABR60" s="16" t="s">
        <v>470</v>
      </c>
      <c r="ABS60" s="16" t="s">
        <v>445</v>
      </c>
      <c r="ABT60" s="16" t="s">
        <v>8732</v>
      </c>
      <c r="ABU60" s="16" t="s">
        <v>844</v>
      </c>
      <c r="ABV60" s="16" t="s">
        <v>487</v>
      </c>
      <c r="ABW60" s="16" t="s">
        <v>486</v>
      </c>
      <c r="ABX60" s="16" t="s">
        <v>892</v>
      </c>
      <c r="ABY60" s="16" t="s">
        <v>486</v>
      </c>
      <c r="ABZ60" s="16" t="s">
        <v>486</v>
      </c>
      <c r="ACA60" s="16" t="s">
        <v>759</v>
      </c>
      <c r="ACB60" s="16" t="s">
        <v>768</v>
      </c>
      <c r="ACC60" s="16" t="s">
        <v>737</v>
      </c>
      <c r="ACD60" s="16" t="s">
        <v>486</v>
      </c>
      <c r="ACE60" s="16" t="s">
        <v>486</v>
      </c>
      <c r="ACG60" s="16" t="s">
        <v>1014</v>
      </c>
      <c r="ACH60" s="16" t="s">
        <v>1009</v>
      </c>
      <c r="ACI60" s="16" t="s">
        <v>462</v>
      </c>
      <c r="ACJ60" s="16">
        <v>1.1910000000000001</v>
      </c>
      <c r="ACK60" s="16" t="s">
        <v>478</v>
      </c>
      <c r="ACL60" s="16" t="s">
        <v>740</v>
      </c>
      <c r="ACM60" s="16" t="s">
        <v>1188</v>
      </c>
      <c r="ACN60" s="16" t="s">
        <v>1169</v>
      </c>
      <c r="ACO60" s="16" t="s">
        <v>1856</v>
      </c>
      <c r="ACQ60" s="16" t="s">
        <v>1202</v>
      </c>
      <c r="ACR60" s="16" t="s">
        <v>1645</v>
      </c>
      <c r="ACS60" s="16" t="s">
        <v>680</v>
      </c>
      <c r="ACT60" s="16" t="s">
        <v>1522</v>
      </c>
      <c r="ACX60" s="16" t="s">
        <v>1914</v>
      </c>
      <c r="ACY60" s="16" t="s">
        <v>1947</v>
      </c>
      <c r="ACZ60" s="16">
        <v>1</v>
      </c>
      <c r="ADA60" s="16">
        <v>1</v>
      </c>
      <c r="ADB60" s="16">
        <v>1</v>
      </c>
      <c r="ADC60" s="16">
        <v>1</v>
      </c>
      <c r="ADD60" s="16">
        <v>1</v>
      </c>
      <c r="ADE60" s="16" t="s">
        <v>8712</v>
      </c>
      <c r="ADF60" s="16">
        <v>0</v>
      </c>
      <c r="ADG60" s="16" t="s">
        <v>486</v>
      </c>
      <c r="ADH60" s="16">
        <v>3</v>
      </c>
      <c r="ADI60" s="16" t="s">
        <v>486</v>
      </c>
      <c r="ADJ60" s="16" t="s">
        <v>1745</v>
      </c>
      <c r="ADK60" s="16" t="s">
        <v>1752</v>
      </c>
      <c r="ADL60" s="16" t="s">
        <v>1763</v>
      </c>
      <c r="ADM60" s="16" t="s">
        <v>1756</v>
      </c>
      <c r="ADN60" s="16" t="s">
        <v>13196</v>
      </c>
      <c r="ADO60" s="16" t="s">
        <v>13197</v>
      </c>
      <c r="ADP60" s="16" t="s">
        <v>1743</v>
      </c>
      <c r="ADQ60" s="16" t="s">
        <v>1743</v>
      </c>
      <c r="ADY60" s="16" t="s">
        <v>1061</v>
      </c>
      <c r="AEB60" s="16">
        <v>22633.333333333299</v>
      </c>
      <c r="AEE60" s="16" t="s">
        <v>952</v>
      </c>
      <c r="AEI60" s="16">
        <v>2000</v>
      </c>
      <c r="AEJ60" s="16">
        <v>3000</v>
      </c>
      <c r="AEK60" s="16">
        <v>1000</v>
      </c>
      <c r="AEL60" s="16">
        <v>666.67</v>
      </c>
      <c r="AEM60" s="16">
        <v>666.67</v>
      </c>
      <c r="AEN60" s="16">
        <v>66.67</v>
      </c>
      <c r="AEO60" s="16">
        <v>33.33</v>
      </c>
      <c r="AEP60" s="16">
        <v>666.67</v>
      </c>
    </row>
    <row r="61" spans="1:822" x14ac:dyDescent="0.25">
      <c r="A61" s="30">
        <v>45807</v>
      </c>
      <c r="B61" s="16" t="s">
        <v>9136</v>
      </c>
      <c r="C61" s="16" t="s">
        <v>867</v>
      </c>
      <c r="D61" s="16" t="s">
        <v>867</v>
      </c>
      <c r="E61" s="16">
        <v>37</v>
      </c>
      <c r="F61" s="16" t="s">
        <v>8153</v>
      </c>
      <c r="G61" s="16" t="s">
        <v>4113</v>
      </c>
      <c r="I61" s="16" t="s">
        <v>4174</v>
      </c>
      <c r="Z61" s="16" t="s">
        <v>992</v>
      </c>
      <c r="AA61" s="16" t="s">
        <v>470</v>
      </c>
      <c r="AB61" s="16">
        <v>5</v>
      </c>
      <c r="AC61" s="16" t="s">
        <v>844</v>
      </c>
      <c r="AD61" s="16" t="s">
        <v>843</v>
      </c>
      <c r="AE61" s="16" t="s">
        <v>8732</v>
      </c>
      <c r="AF61" s="16" t="s">
        <v>844</v>
      </c>
      <c r="AG61" s="16" t="s">
        <v>844</v>
      </c>
      <c r="AH61" s="16" t="s">
        <v>844</v>
      </c>
      <c r="AI61" s="16" t="s">
        <v>8746</v>
      </c>
      <c r="AJ61" s="16" t="s">
        <v>843</v>
      </c>
      <c r="AK61" s="16" t="s">
        <v>1056</v>
      </c>
      <c r="AM61" s="16" t="s">
        <v>737</v>
      </c>
      <c r="AN61" s="16" t="s">
        <v>759</v>
      </c>
      <c r="AP61" s="16" t="s">
        <v>775</v>
      </c>
      <c r="AR61" s="16" t="s">
        <v>6913</v>
      </c>
      <c r="AS61" s="16" t="s">
        <v>2337</v>
      </c>
      <c r="AT61" s="16" t="s">
        <v>843</v>
      </c>
      <c r="AU61" s="16" t="s">
        <v>843</v>
      </c>
      <c r="AV61" s="16" t="s">
        <v>843</v>
      </c>
      <c r="AW61" s="16" t="s">
        <v>843</v>
      </c>
      <c r="AX61" s="16" t="s">
        <v>843</v>
      </c>
      <c r="AY61" s="16" t="s">
        <v>843</v>
      </c>
      <c r="AZ61" s="16" t="s">
        <v>844</v>
      </c>
      <c r="BA61" s="16" t="s">
        <v>9137</v>
      </c>
      <c r="BB61" s="16">
        <v>3</v>
      </c>
      <c r="BC61" s="16" t="s">
        <v>7878</v>
      </c>
      <c r="BE61" s="16" t="s">
        <v>5098</v>
      </c>
      <c r="BV61" s="16" t="s">
        <v>4433</v>
      </c>
      <c r="BW61" s="16" t="s">
        <v>844</v>
      </c>
      <c r="BX61" s="16" t="s">
        <v>843</v>
      </c>
      <c r="BY61" s="16" t="s">
        <v>843</v>
      </c>
      <c r="BZ61" s="16" t="s">
        <v>843</v>
      </c>
      <c r="CA61" s="16" t="s">
        <v>843</v>
      </c>
      <c r="CB61" s="16" t="s">
        <v>843</v>
      </c>
      <c r="CC61" s="16" t="s">
        <v>843</v>
      </c>
      <c r="CD61" s="16" t="s">
        <v>843</v>
      </c>
      <c r="CE61" s="16" t="s">
        <v>843</v>
      </c>
      <c r="CF61" s="16" t="s">
        <v>843</v>
      </c>
      <c r="CG61" s="16" t="s">
        <v>843</v>
      </c>
      <c r="CH61" s="16" t="s">
        <v>843</v>
      </c>
      <c r="CI61" s="16" t="s">
        <v>843</v>
      </c>
      <c r="CJ61" s="16" t="s">
        <v>843</v>
      </c>
      <c r="CK61" s="16" t="s">
        <v>843</v>
      </c>
      <c r="CP61" s="16" t="s">
        <v>865</v>
      </c>
      <c r="DX61" s="16" t="s">
        <v>867</v>
      </c>
      <c r="DY61" s="16" t="s">
        <v>867</v>
      </c>
      <c r="GC61" s="16" t="s">
        <v>5330</v>
      </c>
      <c r="GF61" s="16" t="s">
        <v>867</v>
      </c>
      <c r="GG61" s="16" t="s">
        <v>867</v>
      </c>
      <c r="GV61" s="16" t="s">
        <v>5443</v>
      </c>
      <c r="GW61" s="16" t="s">
        <v>843</v>
      </c>
      <c r="GX61" s="16" t="s">
        <v>844</v>
      </c>
      <c r="GY61" s="16" t="s">
        <v>843</v>
      </c>
      <c r="GZ61" s="16" t="s">
        <v>843</v>
      </c>
      <c r="HA61" s="16" t="s">
        <v>843</v>
      </c>
      <c r="HB61" s="16" t="s">
        <v>843</v>
      </c>
      <c r="HC61" s="16" t="s">
        <v>843</v>
      </c>
      <c r="HD61" s="16" t="s">
        <v>843</v>
      </c>
      <c r="HE61" s="16" t="s">
        <v>843</v>
      </c>
      <c r="HF61" s="16" t="s">
        <v>843</v>
      </c>
      <c r="HH61" s="16" t="s">
        <v>5456</v>
      </c>
      <c r="HK61" s="16" t="s">
        <v>865</v>
      </c>
      <c r="HM61" s="16" t="s">
        <v>865</v>
      </c>
      <c r="HZ61" s="16" t="s">
        <v>7944</v>
      </c>
      <c r="KE61" s="16" t="s">
        <v>5582</v>
      </c>
      <c r="KG61" s="16" t="s">
        <v>7018</v>
      </c>
      <c r="KH61" s="16" t="s">
        <v>7033</v>
      </c>
      <c r="KI61" s="16" t="s">
        <v>865</v>
      </c>
      <c r="LG61" s="16" t="s">
        <v>867</v>
      </c>
      <c r="LH61" s="16" t="s">
        <v>867</v>
      </c>
      <c r="LI61" s="16" t="s">
        <v>867</v>
      </c>
      <c r="LJ61" s="16" t="s">
        <v>867</v>
      </c>
      <c r="LK61" s="16" t="s">
        <v>867</v>
      </c>
      <c r="LL61" s="16" t="s">
        <v>5663</v>
      </c>
      <c r="LM61" s="16" t="s">
        <v>843</v>
      </c>
      <c r="LN61" s="16" t="s">
        <v>843</v>
      </c>
      <c r="LO61" s="16" t="s">
        <v>844</v>
      </c>
      <c r="LP61" s="16" t="s">
        <v>843</v>
      </c>
      <c r="LQ61" s="16" t="s">
        <v>843</v>
      </c>
      <c r="LR61" s="16" t="s">
        <v>843</v>
      </c>
      <c r="LS61" s="16" t="s">
        <v>843</v>
      </c>
      <c r="LT61" s="16" t="s">
        <v>843</v>
      </c>
      <c r="LU61" s="16" t="s">
        <v>843</v>
      </c>
      <c r="LV61" s="16" t="s">
        <v>843</v>
      </c>
      <c r="LW61" s="16" t="s">
        <v>843</v>
      </c>
      <c r="LX61" s="16" t="s">
        <v>843</v>
      </c>
      <c r="LY61" s="16" t="s">
        <v>843</v>
      </c>
      <c r="LZ61" s="16" t="s">
        <v>843</v>
      </c>
      <c r="MA61" s="16" t="s">
        <v>843</v>
      </c>
      <c r="MC61" s="16" t="s">
        <v>5694</v>
      </c>
      <c r="MD61" s="16" t="s">
        <v>844</v>
      </c>
      <c r="ME61" s="16" t="s">
        <v>843</v>
      </c>
      <c r="MF61" s="16" t="s">
        <v>843</v>
      </c>
      <c r="MG61" s="16" t="s">
        <v>843</v>
      </c>
      <c r="MH61" s="16" t="s">
        <v>843</v>
      </c>
      <c r="MI61" s="16" t="s">
        <v>843</v>
      </c>
      <c r="MJ61" s="16" t="s">
        <v>843</v>
      </c>
      <c r="MK61" s="16" t="s">
        <v>843</v>
      </c>
      <c r="ML61" s="16" t="s">
        <v>843</v>
      </c>
      <c r="MM61" s="16" t="s">
        <v>843</v>
      </c>
      <c r="MN61" s="16" t="s">
        <v>843</v>
      </c>
      <c r="MO61" s="16" t="s">
        <v>843</v>
      </c>
      <c r="MP61" s="16" t="s">
        <v>843</v>
      </c>
      <c r="MQ61" s="16" t="s">
        <v>843</v>
      </c>
      <c r="MR61" s="16" t="s">
        <v>843</v>
      </c>
      <c r="MS61" s="16" t="s">
        <v>843</v>
      </c>
      <c r="MT61" s="16" t="s">
        <v>843</v>
      </c>
      <c r="MU61" s="16" t="s">
        <v>843</v>
      </c>
      <c r="MV61" s="16" t="s">
        <v>843</v>
      </c>
      <c r="MX61" s="16" t="s">
        <v>5694</v>
      </c>
      <c r="MY61" s="16" t="s">
        <v>844</v>
      </c>
      <c r="MZ61" s="16" t="s">
        <v>843</v>
      </c>
      <c r="NA61" s="16" t="s">
        <v>843</v>
      </c>
      <c r="NB61" s="16" t="s">
        <v>843</v>
      </c>
      <c r="NC61" s="16" t="s">
        <v>843</v>
      </c>
      <c r="ND61" s="16" t="s">
        <v>843</v>
      </c>
      <c r="NE61" s="16" t="s">
        <v>843</v>
      </c>
      <c r="NF61" s="16" t="s">
        <v>843</v>
      </c>
      <c r="NG61" s="16" t="s">
        <v>843</v>
      </c>
      <c r="NH61" s="16" t="s">
        <v>843</v>
      </c>
      <c r="NI61" s="16" t="s">
        <v>843</v>
      </c>
      <c r="NJ61" s="16" t="s">
        <v>843</v>
      </c>
      <c r="NK61" s="16" t="s">
        <v>843</v>
      </c>
      <c r="NL61" s="16" t="s">
        <v>843</v>
      </c>
      <c r="NM61" s="16" t="s">
        <v>843</v>
      </c>
      <c r="NN61" s="16" t="s">
        <v>843</v>
      </c>
      <c r="NO61" s="16" t="s">
        <v>843</v>
      </c>
      <c r="NP61" s="16" t="s">
        <v>843</v>
      </c>
      <c r="NQ61" s="16" t="s">
        <v>843</v>
      </c>
      <c r="NS61" s="16" t="s">
        <v>5694</v>
      </c>
      <c r="NT61" s="16" t="s">
        <v>844</v>
      </c>
      <c r="NU61" s="16" t="s">
        <v>843</v>
      </c>
      <c r="NV61" s="16" t="s">
        <v>843</v>
      </c>
      <c r="NW61" s="16" t="s">
        <v>843</v>
      </c>
      <c r="NX61" s="16" t="s">
        <v>843</v>
      </c>
      <c r="NY61" s="16" t="s">
        <v>843</v>
      </c>
      <c r="NZ61" s="16" t="s">
        <v>843</v>
      </c>
      <c r="OA61" s="16" t="s">
        <v>843</v>
      </c>
      <c r="OB61" s="16" t="s">
        <v>843</v>
      </c>
      <c r="OC61" s="16" t="s">
        <v>843</v>
      </c>
      <c r="OD61" s="16" t="s">
        <v>843</v>
      </c>
      <c r="OE61" s="16" t="s">
        <v>843</v>
      </c>
      <c r="OF61" s="16" t="s">
        <v>843</v>
      </c>
      <c r="OG61" s="16" t="s">
        <v>843</v>
      </c>
      <c r="OH61" s="16" t="s">
        <v>843</v>
      </c>
      <c r="OI61" s="16" t="s">
        <v>843</v>
      </c>
      <c r="PC61" s="16" t="s">
        <v>865</v>
      </c>
      <c r="PD61" s="16" t="s">
        <v>865</v>
      </c>
      <c r="PY61" s="16" t="s">
        <v>865</v>
      </c>
      <c r="QP61" s="16" t="s">
        <v>867</v>
      </c>
      <c r="QR61" s="16" t="s">
        <v>867</v>
      </c>
      <c r="QT61" s="16" t="s">
        <v>867</v>
      </c>
      <c r="QV61" s="16" t="s">
        <v>867</v>
      </c>
      <c r="QX61" s="16" t="s">
        <v>867</v>
      </c>
      <c r="QY61" s="16" t="s">
        <v>867</v>
      </c>
      <c r="RD61" s="16" t="s">
        <v>865</v>
      </c>
      <c r="RF61" s="16" t="s">
        <v>865</v>
      </c>
      <c r="RH61" s="16" t="s">
        <v>4216</v>
      </c>
      <c r="RJ61" s="16" t="s">
        <v>865</v>
      </c>
      <c r="RN61" s="16" t="s">
        <v>7720</v>
      </c>
      <c r="RP61" s="16" t="s">
        <v>867</v>
      </c>
      <c r="RR61" s="16" t="s">
        <v>867</v>
      </c>
      <c r="RT61" s="16" t="s">
        <v>867</v>
      </c>
      <c r="RV61" s="16" t="s">
        <v>867</v>
      </c>
      <c r="RX61" s="16" t="s">
        <v>7724</v>
      </c>
      <c r="RZ61" s="16" t="s">
        <v>7724</v>
      </c>
      <c r="SQ61" s="16" t="s">
        <v>867</v>
      </c>
      <c r="SS61" s="16" t="s">
        <v>7296</v>
      </c>
      <c r="ST61" s="16" t="s">
        <v>7761</v>
      </c>
      <c r="TN61" s="16">
        <v>4000</v>
      </c>
      <c r="TO61" s="16">
        <v>0</v>
      </c>
      <c r="TP61" s="16">
        <v>500</v>
      </c>
      <c r="TQ61" s="16">
        <v>2000</v>
      </c>
      <c r="TR61" s="16">
        <v>250</v>
      </c>
      <c r="TS61" s="16">
        <v>400</v>
      </c>
      <c r="TT61" s="16">
        <v>0</v>
      </c>
      <c r="TU61" s="16">
        <v>200</v>
      </c>
      <c r="TV61" s="16">
        <v>5000</v>
      </c>
      <c r="TW61" s="16">
        <v>0</v>
      </c>
      <c r="TX61" s="16">
        <v>6000</v>
      </c>
      <c r="TZ61" s="16" t="s">
        <v>7370</v>
      </c>
      <c r="UA61" s="16" t="s">
        <v>5941</v>
      </c>
      <c r="UB61" s="16">
        <v>0</v>
      </c>
      <c r="UC61" s="16" t="s">
        <v>844</v>
      </c>
      <c r="UD61" s="16" t="s">
        <v>843</v>
      </c>
      <c r="UE61" s="16" t="s">
        <v>843</v>
      </c>
      <c r="UF61" s="16" t="s">
        <v>843</v>
      </c>
      <c r="UG61" s="16" t="s">
        <v>843</v>
      </c>
      <c r="UH61" s="16" t="s">
        <v>843</v>
      </c>
      <c r="WO61" s="16" t="s">
        <v>6920</v>
      </c>
      <c r="XD61" s="16" t="s">
        <v>6975</v>
      </c>
      <c r="XE61" s="16" t="s">
        <v>843</v>
      </c>
      <c r="XF61" s="16" t="s">
        <v>843</v>
      </c>
      <c r="XG61" s="16" t="s">
        <v>844</v>
      </c>
      <c r="XH61" s="16" t="s">
        <v>843</v>
      </c>
      <c r="XI61" s="16" t="s">
        <v>843</v>
      </c>
      <c r="XJ61" s="16" t="s">
        <v>843</v>
      </c>
      <c r="XK61" s="16" t="s">
        <v>843</v>
      </c>
      <c r="XL61" s="16" t="s">
        <v>843</v>
      </c>
      <c r="XM61" s="16" t="s">
        <v>843</v>
      </c>
      <c r="XN61" s="16" t="s">
        <v>843</v>
      </c>
      <c r="XO61" s="16" t="s">
        <v>843</v>
      </c>
      <c r="XP61" s="16" t="s">
        <v>843</v>
      </c>
      <c r="XQ61" s="16" t="s">
        <v>843</v>
      </c>
      <c r="YF61" s="16" t="s">
        <v>865</v>
      </c>
      <c r="YN61" s="16" t="s">
        <v>7040</v>
      </c>
      <c r="YP61" s="16" t="s">
        <v>7978</v>
      </c>
      <c r="YR61" s="16" t="s">
        <v>9138</v>
      </c>
      <c r="YS61" s="16" t="s">
        <v>9139</v>
      </c>
      <c r="YT61" s="16" t="s">
        <v>8694</v>
      </c>
      <c r="YU61" s="16" t="s">
        <v>9140</v>
      </c>
      <c r="YV61" s="16" t="s">
        <v>8696</v>
      </c>
      <c r="YW61" s="16" t="s">
        <v>844</v>
      </c>
      <c r="YX61" s="16" t="s">
        <v>8696</v>
      </c>
      <c r="YY61" s="16" t="s">
        <v>8762</v>
      </c>
      <c r="YZ61" s="16" t="s">
        <v>843</v>
      </c>
      <c r="ZA61" s="16" t="s">
        <v>8789</v>
      </c>
      <c r="ZB61" s="16">
        <v>8683.33</v>
      </c>
      <c r="ZC61" s="16" t="s">
        <v>8806</v>
      </c>
      <c r="ZD61" s="16" t="s">
        <v>843</v>
      </c>
      <c r="ZE61" s="16" t="s">
        <v>9141</v>
      </c>
      <c r="ZF61" s="16" t="s">
        <v>8872</v>
      </c>
      <c r="ZG61" s="16" t="s">
        <v>8752</v>
      </c>
      <c r="ZH61" s="16" t="s">
        <v>8723</v>
      </c>
      <c r="ZI61" s="16" t="s">
        <v>8739</v>
      </c>
      <c r="ZJ61" s="16" t="s">
        <v>8739</v>
      </c>
      <c r="ZK61" s="16" t="s">
        <v>843</v>
      </c>
      <c r="ZL61" s="16" t="s">
        <v>8701</v>
      </c>
      <c r="ZM61" s="16" t="s">
        <v>843</v>
      </c>
      <c r="ZN61" s="16" t="s">
        <v>8725</v>
      </c>
      <c r="ZO61" s="16" t="s">
        <v>487</v>
      </c>
      <c r="ZP61" s="16" t="s">
        <v>487</v>
      </c>
      <c r="ZQ61" s="16" t="s">
        <v>487</v>
      </c>
      <c r="ZR61" s="16" t="s">
        <v>486</v>
      </c>
      <c r="ZS61" s="16" t="s">
        <v>9142</v>
      </c>
      <c r="ZT61" s="16" t="s">
        <v>8705</v>
      </c>
      <c r="ZU61" s="16" t="s">
        <v>8706</v>
      </c>
      <c r="ZV61" s="16" t="s">
        <v>487</v>
      </c>
      <c r="ZW61" s="16" t="s">
        <v>8732</v>
      </c>
      <c r="ZX61" s="16" t="s">
        <v>1056</v>
      </c>
      <c r="ZY61" s="16" t="s">
        <v>844</v>
      </c>
      <c r="ZZ61" s="16" t="s">
        <v>8746</v>
      </c>
      <c r="AAA61" s="16" t="s">
        <v>843</v>
      </c>
      <c r="AAB61" s="16" t="s">
        <v>844</v>
      </c>
      <c r="AAC61" s="16">
        <v>2</v>
      </c>
      <c r="AAD61" s="16" t="s">
        <v>844</v>
      </c>
      <c r="AAE61" s="16" t="s">
        <v>844</v>
      </c>
      <c r="AAF61" s="16" t="s">
        <v>844</v>
      </c>
      <c r="AAG61" s="16" t="s">
        <v>843</v>
      </c>
      <c r="AAH61" s="16" t="s">
        <v>843</v>
      </c>
      <c r="AAI61" s="16" t="s">
        <v>1056</v>
      </c>
      <c r="AAJ61" s="16" t="s">
        <v>624</v>
      </c>
      <c r="AAK61" s="16" t="s">
        <v>649</v>
      </c>
      <c r="AAL61" s="16" t="s">
        <v>904</v>
      </c>
      <c r="AAM61" s="16" t="s">
        <v>660</v>
      </c>
      <c r="AAN61" s="16" t="s">
        <v>8707</v>
      </c>
      <c r="AAO61" s="16" t="s">
        <v>1019</v>
      </c>
      <c r="AAP61" s="16" t="s">
        <v>8708</v>
      </c>
      <c r="AAT61" s="16" t="s">
        <v>782</v>
      </c>
      <c r="AAU61" s="16" t="s">
        <v>782</v>
      </c>
      <c r="AAW61" s="16" t="s">
        <v>782</v>
      </c>
      <c r="AAX61" s="16" t="s">
        <v>843</v>
      </c>
      <c r="AAY61" s="16" t="s">
        <v>8710</v>
      </c>
      <c r="AAZ61" s="16" t="s">
        <v>782</v>
      </c>
      <c r="ABA61" s="16" t="s">
        <v>782</v>
      </c>
      <c r="ABB61" s="16" t="s">
        <v>782</v>
      </c>
      <c r="ABC61" s="16" t="s">
        <v>782</v>
      </c>
      <c r="ABD61" s="16" t="s">
        <v>783</v>
      </c>
      <c r="ABE61" s="16" t="s">
        <v>782</v>
      </c>
      <c r="ABF61" s="16" t="s">
        <v>782</v>
      </c>
      <c r="ABG61" s="16" t="s">
        <v>782</v>
      </c>
      <c r="ABH61" s="16" t="s">
        <v>782</v>
      </c>
      <c r="ABI61" s="16" t="s">
        <v>782</v>
      </c>
      <c r="ABJ61" s="16" t="s">
        <v>782</v>
      </c>
      <c r="ABK61" s="16" t="s">
        <v>782</v>
      </c>
      <c r="ABL61" s="16" t="s">
        <v>844</v>
      </c>
      <c r="ABM61" s="16" t="s">
        <v>843</v>
      </c>
      <c r="ABN61" s="16" t="s">
        <v>1034</v>
      </c>
      <c r="ABO61" s="16" t="s">
        <v>486</v>
      </c>
      <c r="ABP61" s="16" t="s">
        <v>972</v>
      </c>
      <c r="ABQ61" s="16" t="s">
        <v>4321</v>
      </c>
      <c r="ABR61" s="16" t="s">
        <v>470</v>
      </c>
      <c r="ABS61" s="16" t="s">
        <v>451</v>
      </c>
      <c r="ABT61" s="16" t="s">
        <v>8759</v>
      </c>
      <c r="ABU61" s="16" t="s">
        <v>1056</v>
      </c>
      <c r="ABV61" s="16" t="s">
        <v>487</v>
      </c>
      <c r="ABW61" s="16" t="s">
        <v>487</v>
      </c>
      <c r="ABX61" s="16" t="s">
        <v>894</v>
      </c>
      <c r="ABY61" s="16" t="s">
        <v>486</v>
      </c>
      <c r="ABZ61" s="16" t="s">
        <v>486</v>
      </c>
      <c r="ACA61" s="16" t="s">
        <v>759</v>
      </c>
      <c r="ACB61" s="16" t="s">
        <v>775</v>
      </c>
      <c r="ACC61" s="16" t="s">
        <v>737</v>
      </c>
      <c r="ACD61" s="16" t="s">
        <v>486</v>
      </c>
      <c r="ACE61" s="16" t="s">
        <v>487</v>
      </c>
      <c r="ACG61" s="16" t="s">
        <v>1014</v>
      </c>
      <c r="ACH61" s="16" t="s">
        <v>1009</v>
      </c>
      <c r="ACI61" s="16" t="s">
        <v>462</v>
      </c>
      <c r="ACJ61" s="16">
        <v>1.1910000000000001</v>
      </c>
      <c r="ACK61" s="16" t="s">
        <v>478</v>
      </c>
      <c r="ACL61" s="16" t="s">
        <v>738</v>
      </c>
      <c r="ACM61" s="16" t="s">
        <v>1189</v>
      </c>
      <c r="ACN61" s="16" t="s">
        <v>1169</v>
      </c>
      <c r="ACO61" s="16" t="s">
        <v>1857</v>
      </c>
      <c r="ACQ61" s="16" t="s">
        <v>1203</v>
      </c>
      <c r="ACR61" s="16" t="s">
        <v>1645</v>
      </c>
      <c r="ACS61" s="16" t="s">
        <v>676</v>
      </c>
      <c r="ACT61" s="16" t="s">
        <v>1522</v>
      </c>
      <c r="ACU61" s="16" t="s">
        <v>831</v>
      </c>
      <c r="ACV61" s="16" t="s">
        <v>8756</v>
      </c>
      <c r="ACW61" s="16" t="s">
        <v>451</v>
      </c>
      <c r="ACX61" s="16" t="s">
        <v>1916</v>
      </c>
      <c r="ACY61" s="16" t="s">
        <v>1947</v>
      </c>
      <c r="ACZ61" s="16">
        <v>1</v>
      </c>
      <c r="ADA61" s="16">
        <v>1</v>
      </c>
      <c r="ADB61" s="16">
        <v>1</v>
      </c>
      <c r="ADC61" s="16">
        <v>1</v>
      </c>
      <c r="ADD61" s="16">
        <v>1</v>
      </c>
      <c r="ADE61" s="16" t="s">
        <v>8712</v>
      </c>
      <c r="ADF61" s="16">
        <v>0</v>
      </c>
      <c r="ADG61" s="16" t="s">
        <v>486</v>
      </c>
      <c r="ADH61" s="16">
        <v>5</v>
      </c>
      <c r="ADI61" s="16" t="s">
        <v>486</v>
      </c>
      <c r="ADJ61" s="16" t="s">
        <v>1744</v>
      </c>
      <c r="ADK61" s="16" t="s">
        <v>13194</v>
      </c>
      <c r="ADL61" s="16" t="s">
        <v>13196</v>
      </c>
      <c r="ADM61" s="16" t="s">
        <v>1756</v>
      </c>
      <c r="ADN61" s="16" t="s">
        <v>13196</v>
      </c>
      <c r="ADO61" s="16" t="s">
        <v>1766</v>
      </c>
      <c r="ADP61" s="16" t="s">
        <v>13196</v>
      </c>
      <c r="ADQ61" s="16" t="s">
        <v>1750</v>
      </c>
      <c r="ADR61" s="16" t="s">
        <v>13194</v>
      </c>
      <c r="ADS61" s="16" t="s">
        <v>1750</v>
      </c>
      <c r="ADY61" s="16" t="s">
        <v>1063</v>
      </c>
      <c r="AEA61" s="16">
        <v>8683.3333333333303</v>
      </c>
      <c r="AEE61" s="16" t="s">
        <v>952</v>
      </c>
      <c r="AEI61" s="16">
        <v>800</v>
      </c>
      <c r="AEK61" s="16">
        <v>100</v>
      </c>
      <c r="AEL61" s="16">
        <v>400</v>
      </c>
      <c r="AEM61" s="16">
        <v>1000</v>
      </c>
      <c r="AEN61" s="16">
        <v>50</v>
      </c>
      <c r="AEO61" s="16">
        <v>80</v>
      </c>
      <c r="AEP61" s="16">
        <v>40</v>
      </c>
    </row>
    <row r="62" spans="1:822" x14ac:dyDescent="0.25">
      <c r="A62" s="30">
        <v>45810</v>
      </c>
      <c r="B62" s="16" t="s">
        <v>9143</v>
      </c>
      <c r="C62" s="16" t="s">
        <v>867</v>
      </c>
      <c r="D62" s="16" t="s">
        <v>867</v>
      </c>
      <c r="E62" s="16">
        <v>66</v>
      </c>
      <c r="F62" s="16" t="s">
        <v>8153</v>
      </c>
      <c r="G62" s="16" t="s">
        <v>4135</v>
      </c>
      <c r="I62" s="16" t="s">
        <v>4148</v>
      </c>
      <c r="Z62" s="16" t="s">
        <v>997</v>
      </c>
      <c r="AA62" s="16" t="s">
        <v>470</v>
      </c>
      <c r="AB62" s="16">
        <v>2</v>
      </c>
      <c r="AC62" s="16" t="s">
        <v>843</v>
      </c>
      <c r="AD62" s="16" t="s">
        <v>843</v>
      </c>
      <c r="AE62" s="16" t="s">
        <v>843</v>
      </c>
      <c r="AF62" s="16" t="s">
        <v>844</v>
      </c>
      <c r="AG62" s="16" t="s">
        <v>844</v>
      </c>
      <c r="AH62" s="16" t="s">
        <v>844</v>
      </c>
      <c r="AI62" s="16" t="s">
        <v>844</v>
      </c>
      <c r="AJ62" s="16" t="s">
        <v>843</v>
      </c>
      <c r="AK62" s="16" t="s">
        <v>843</v>
      </c>
      <c r="AM62" s="16" t="s">
        <v>737</v>
      </c>
      <c r="AN62" s="16" t="s">
        <v>761</v>
      </c>
      <c r="AP62" s="16" t="s">
        <v>775</v>
      </c>
      <c r="AR62" s="16" t="s">
        <v>6910</v>
      </c>
      <c r="BB62" s="16">
        <v>4</v>
      </c>
      <c r="BC62" s="16" t="s">
        <v>7875</v>
      </c>
      <c r="BE62" s="16" t="s">
        <v>5098</v>
      </c>
      <c r="BV62" s="16" t="s">
        <v>5153</v>
      </c>
      <c r="BW62" s="16" t="s">
        <v>843</v>
      </c>
      <c r="BX62" s="16" t="s">
        <v>843</v>
      </c>
      <c r="BY62" s="16" t="s">
        <v>844</v>
      </c>
      <c r="BZ62" s="16" t="s">
        <v>843</v>
      </c>
      <c r="CA62" s="16" t="s">
        <v>843</v>
      </c>
      <c r="CB62" s="16" t="s">
        <v>843</v>
      </c>
      <c r="CC62" s="16" t="s">
        <v>843</v>
      </c>
      <c r="CD62" s="16" t="s">
        <v>843</v>
      </c>
      <c r="CE62" s="16" t="s">
        <v>843</v>
      </c>
      <c r="CF62" s="16" t="s">
        <v>843</v>
      </c>
      <c r="CG62" s="16" t="s">
        <v>843</v>
      </c>
      <c r="CH62" s="16" t="s">
        <v>843</v>
      </c>
      <c r="CI62" s="16" t="s">
        <v>843</v>
      </c>
      <c r="CJ62" s="16" t="s">
        <v>843</v>
      </c>
      <c r="CK62" s="16" t="s">
        <v>843</v>
      </c>
      <c r="CP62" s="16" t="s">
        <v>867</v>
      </c>
      <c r="CQ62" s="16" t="s">
        <v>5191</v>
      </c>
      <c r="CR62" s="16" t="s">
        <v>844</v>
      </c>
      <c r="CS62" s="16" t="s">
        <v>843</v>
      </c>
      <c r="CT62" s="16" t="s">
        <v>843</v>
      </c>
      <c r="CU62" s="16" t="s">
        <v>843</v>
      </c>
      <c r="CV62" s="16" t="s">
        <v>843</v>
      </c>
      <c r="CW62" s="16" t="s">
        <v>843</v>
      </c>
      <c r="CX62" s="16" t="s">
        <v>843</v>
      </c>
      <c r="CY62" s="16" t="s">
        <v>843</v>
      </c>
      <c r="CZ62" s="16" t="s">
        <v>843</v>
      </c>
      <c r="DA62" s="16" t="s">
        <v>4216</v>
      </c>
      <c r="DX62" s="16" t="s">
        <v>7842</v>
      </c>
      <c r="DY62" s="16" t="s">
        <v>867</v>
      </c>
      <c r="GF62" s="16" t="s">
        <v>867</v>
      </c>
      <c r="GG62" s="16" t="s">
        <v>867</v>
      </c>
      <c r="GV62" s="16" t="s">
        <v>5443</v>
      </c>
      <c r="GW62" s="16" t="s">
        <v>843</v>
      </c>
      <c r="GX62" s="16" t="s">
        <v>844</v>
      </c>
      <c r="GY62" s="16" t="s">
        <v>843</v>
      </c>
      <c r="GZ62" s="16" t="s">
        <v>843</v>
      </c>
      <c r="HA62" s="16" t="s">
        <v>843</v>
      </c>
      <c r="HB62" s="16" t="s">
        <v>843</v>
      </c>
      <c r="HC62" s="16" t="s">
        <v>843</v>
      </c>
      <c r="HD62" s="16" t="s">
        <v>843</v>
      </c>
      <c r="HE62" s="16" t="s">
        <v>843</v>
      </c>
      <c r="HF62" s="16" t="s">
        <v>843</v>
      </c>
      <c r="HH62" s="16" t="s">
        <v>5456</v>
      </c>
      <c r="HK62" s="16" t="s">
        <v>865</v>
      </c>
      <c r="HM62" s="16" t="s">
        <v>867</v>
      </c>
      <c r="HN62" s="16" t="s">
        <v>7940</v>
      </c>
      <c r="HO62" s="16" t="s">
        <v>843</v>
      </c>
      <c r="HP62" s="16" t="s">
        <v>843</v>
      </c>
      <c r="HQ62" s="16" t="s">
        <v>843</v>
      </c>
      <c r="HR62" s="16" t="s">
        <v>843</v>
      </c>
      <c r="HS62" s="16" t="s">
        <v>843</v>
      </c>
      <c r="HT62" s="16" t="s">
        <v>843</v>
      </c>
      <c r="HU62" s="16" t="s">
        <v>844</v>
      </c>
      <c r="HV62" s="16" t="s">
        <v>843</v>
      </c>
      <c r="HW62" s="16" t="s">
        <v>843</v>
      </c>
      <c r="HX62" s="16" t="s">
        <v>843</v>
      </c>
      <c r="HZ62" s="16" t="s">
        <v>7944</v>
      </c>
      <c r="KE62" s="16" t="s">
        <v>5582</v>
      </c>
      <c r="KG62" s="16" t="s">
        <v>7018</v>
      </c>
      <c r="KH62" s="16" t="s">
        <v>7033</v>
      </c>
      <c r="KI62" s="16" t="s">
        <v>865</v>
      </c>
      <c r="LG62" s="16" t="s">
        <v>865</v>
      </c>
      <c r="LH62" s="16" t="s">
        <v>865</v>
      </c>
      <c r="LI62" s="16" t="s">
        <v>867</v>
      </c>
      <c r="LJ62" s="16" t="s">
        <v>867</v>
      </c>
      <c r="LK62" s="16" t="s">
        <v>865</v>
      </c>
      <c r="LL62" s="16" t="s">
        <v>9144</v>
      </c>
      <c r="LM62" s="16" t="s">
        <v>844</v>
      </c>
      <c r="LN62" s="16" t="s">
        <v>843</v>
      </c>
      <c r="LO62" s="16" t="s">
        <v>844</v>
      </c>
      <c r="LP62" s="16" t="s">
        <v>844</v>
      </c>
      <c r="LQ62" s="16" t="s">
        <v>843</v>
      </c>
      <c r="LR62" s="16" t="s">
        <v>843</v>
      </c>
      <c r="LS62" s="16" t="s">
        <v>843</v>
      </c>
      <c r="LT62" s="16" t="s">
        <v>843</v>
      </c>
      <c r="LU62" s="16" t="s">
        <v>843</v>
      </c>
      <c r="LV62" s="16" t="s">
        <v>843</v>
      </c>
      <c r="LW62" s="16" t="s">
        <v>843</v>
      </c>
      <c r="LX62" s="16" t="s">
        <v>843</v>
      </c>
      <c r="LY62" s="16" t="s">
        <v>843</v>
      </c>
      <c r="LZ62" s="16" t="s">
        <v>843</v>
      </c>
      <c r="MA62" s="16" t="s">
        <v>843</v>
      </c>
      <c r="MC62" s="16" t="s">
        <v>5694</v>
      </c>
      <c r="MD62" s="16" t="s">
        <v>844</v>
      </c>
      <c r="ME62" s="16" t="s">
        <v>843</v>
      </c>
      <c r="MF62" s="16" t="s">
        <v>843</v>
      </c>
      <c r="MG62" s="16" t="s">
        <v>843</v>
      </c>
      <c r="MH62" s="16" t="s">
        <v>843</v>
      </c>
      <c r="MI62" s="16" t="s">
        <v>843</v>
      </c>
      <c r="MJ62" s="16" t="s">
        <v>843</v>
      </c>
      <c r="MK62" s="16" t="s">
        <v>843</v>
      </c>
      <c r="ML62" s="16" t="s">
        <v>843</v>
      </c>
      <c r="MM62" s="16" t="s">
        <v>843</v>
      </c>
      <c r="MN62" s="16" t="s">
        <v>843</v>
      </c>
      <c r="MO62" s="16" t="s">
        <v>843</v>
      </c>
      <c r="MP62" s="16" t="s">
        <v>843</v>
      </c>
      <c r="MQ62" s="16" t="s">
        <v>843</v>
      </c>
      <c r="MR62" s="16" t="s">
        <v>843</v>
      </c>
      <c r="MS62" s="16" t="s">
        <v>843</v>
      </c>
      <c r="MT62" s="16" t="s">
        <v>843</v>
      </c>
      <c r="MU62" s="16" t="s">
        <v>843</v>
      </c>
      <c r="MV62" s="16" t="s">
        <v>843</v>
      </c>
      <c r="MX62" s="16" t="s">
        <v>5694</v>
      </c>
      <c r="MY62" s="16" t="s">
        <v>844</v>
      </c>
      <c r="MZ62" s="16" t="s">
        <v>843</v>
      </c>
      <c r="NA62" s="16" t="s">
        <v>843</v>
      </c>
      <c r="NB62" s="16" t="s">
        <v>843</v>
      </c>
      <c r="NC62" s="16" t="s">
        <v>843</v>
      </c>
      <c r="ND62" s="16" t="s">
        <v>843</v>
      </c>
      <c r="NE62" s="16" t="s">
        <v>843</v>
      </c>
      <c r="NF62" s="16" t="s">
        <v>843</v>
      </c>
      <c r="NG62" s="16" t="s">
        <v>843</v>
      </c>
      <c r="NH62" s="16" t="s">
        <v>843</v>
      </c>
      <c r="NI62" s="16" t="s">
        <v>843</v>
      </c>
      <c r="NJ62" s="16" t="s">
        <v>843</v>
      </c>
      <c r="NK62" s="16" t="s">
        <v>843</v>
      </c>
      <c r="NL62" s="16" t="s">
        <v>843</v>
      </c>
      <c r="NM62" s="16" t="s">
        <v>843</v>
      </c>
      <c r="NN62" s="16" t="s">
        <v>843</v>
      </c>
      <c r="NO62" s="16" t="s">
        <v>843</v>
      </c>
      <c r="NP62" s="16" t="s">
        <v>843</v>
      </c>
      <c r="NQ62" s="16" t="s">
        <v>843</v>
      </c>
      <c r="PC62" s="16" t="s">
        <v>865</v>
      </c>
      <c r="PD62" s="16" t="s">
        <v>865</v>
      </c>
      <c r="PY62" s="16" t="s">
        <v>865</v>
      </c>
      <c r="QP62" s="16" t="s">
        <v>865</v>
      </c>
      <c r="QR62" s="16" t="s">
        <v>865</v>
      </c>
      <c r="QT62" s="16" t="s">
        <v>865</v>
      </c>
      <c r="QV62" s="16" t="s">
        <v>865</v>
      </c>
      <c r="QX62" s="16" t="s">
        <v>865</v>
      </c>
      <c r="QY62" s="16" t="s">
        <v>867</v>
      </c>
      <c r="RD62" s="16" t="s">
        <v>7712</v>
      </c>
      <c r="RF62" s="16" t="s">
        <v>865</v>
      </c>
      <c r="RH62" s="16" t="s">
        <v>865</v>
      </c>
      <c r="RJ62" s="16" t="s">
        <v>865</v>
      </c>
      <c r="RN62" s="16" t="s">
        <v>7720</v>
      </c>
      <c r="RP62" s="16" t="s">
        <v>867</v>
      </c>
      <c r="RR62" s="16" t="s">
        <v>7720</v>
      </c>
      <c r="RT62" s="16" t="s">
        <v>7720</v>
      </c>
      <c r="RV62" s="16" t="s">
        <v>7720</v>
      </c>
      <c r="RX62" s="16" t="s">
        <v>7720</v>
      </c>
      <c r="RZ62" s="16" t="s">
        <v>7720</v>
      </c>
      <c r="SQ62" s="16" t="s">
        <v>865</v>
      </c>
      <c r="SS62" s="16" t="s">
        <v>7308</v>
      </c>
      <c r="ST62" s="16" t="s">
        <v>7764</v>
      </c>
      <c r="TN62" s="16">
        <v>4000</v>
      </c>
      <c r="TO62" s="16">
        <v>1100</v>
      </c>
      <c r="TP62" s="16">
        <v>500</v>
      </c>
      <c r="TQ62" s="16">
        <v>2500</v>
      </c>
      <c r="TR62" s="16">
        <v>1000</v>
      </c>
      <c r="TS62" s="16">
        <v>200</v>
      </c>
      <c r="TT62" s="16">
        <v>0</v>
      </c>
      <c r="TU62" s="16">
        <v>0</v>
      </c>
      <c r="TV62" s="16">
        <v>10000</v>
      </c>
      <c r="TW62" s="16">
        <v>0</v>
      </c>
      <c r="TX62" s="16">
        <v>0</v>
      </c>
      <c r="TZ62" s="16" t="s">
        <v>7361</v>
      </c>
      <c r="UA62" s="16" t="s">
        <v>5971</v>
      </c>
      <c r="UB62" s="16">
        <v>0</v>
      </c>
      <c r="UC62" s="16" t="s">
        <v>843</v>
      </c>
      <c r="UD62" s="16" t="s">
        <v>843</v>
      </c>
      <c r="UE62" s="16" t="s">
        <v>843</v>
      </c>
      <c r="UF62" s="16" t="s">
        <v>844</v>
      </c>
      <c r="UG62" s="16" t="s">
        <v>843</v>
      </c>
      <c r="UH62" s="16" t="s">
        <v>843</v>
      </c>
      <c r="VX62" s="16" t="s">
        <v>6028</v>
      </c>
      <c r="VY62" s="16" t="s">
        <v>844</v>
      </c>
      <c r="VZ62" s="16" t="s">
        <v>843</v>
      </c>
      <c r="WA62" s="16" t="s">
        <v>843</v>
      </c>
      <c r="WB62" s="16" t="s">
        <v>843</v>
      </c>
      <c r="WC62" s="16" t="s">
        <v>843</v>
      </c>
      <c r="WD62" s="16" t="s">
        <v>843</v>
      </c>
      <c r="WE62" s="16" t="s">
        <v>843</v>
      </c>
      <c r="WF62" s="16" t="s">
        <v>843</v>
      </c>
      <c r="WH62" s="16">
        <v>3250</v>
      </c>
      <c r="WO62" s="16" t="s">
        <v>6923</v>
      </c>
      <c r="YN62" s="16" t="s">
        <v>7040</v>
      </c>
      <c r="YP62" s="16" t="s">
        <v>7990</v>
      </c>
      <c r="YR62" s="16" t="s">
        <v>9145</v>
      </c>
      <c r="YS62" s="16" t="s">
        <v>9146</v>
      </c>
      <c r="YT62" s="16" t="s">
        <v>8694</v>
      </c>
      <c r="YU62" s="16" t="s">
        <v>9147</v>
      </c>
      <c r="YV62" s="16" t="s">
        <v>9148</v>
      </c>
      <c r="YW62" s="16" t="s">
        <v>844</v>
      </c>
      <c r="YX62" s="16" t="s">
        <v>9148</v>
      </c>
      <c r="YY62" s="16" t="s">
        <v>8803</v>
      </c>
      <c r="YZ62" s="16" t="s">
        <v>843</v>
      </c>
      <c r="ZA62" s="16" t="s">
        <v>843</v>
      </c>
      <c r="ZB62" s="16">
        <v>10966.67</v>
      </c>
      <c r="ZC62" s="16" t="s">
        <v>8847</v>
      </c>
      <c r="ZD62" s="16" t="s">
        <v>8722</v>
      </c>
      <c r="ZE62" s="16" t="s">
        <v>8802</v>
      </c>
      <c r="ZF62" s="16" t="s">
        <v>8826</v>
      </c>
      <c r="ZG62" s="16" t="s">
        <v>8753</v>
      </c>
      <c r="ZH62" s="16" t="s">
        <v>8701</v>
      </c>
      <c r="ZI62" s="16" t="s">
        <v>8723</v>
      </c>
      <c r="ZJ62" s="16" t="s">
        <v>843</v>
      </c>
      <c r="ZK62" s="16" t="s">
        <v>843</v>
      </c>
      <c r="ZL62" s="16" t="s">
        <v>843</v>
      </c>
      <c r="ZM62" s="16" t="s">
        <v>843</v>
      </c>
      <c r="ZN62" s="16" t="s">
        <v>8703</v>
      </c>
      <c r="ZO62" s="16" t="s">
        <v>487</v>
      </c>
      <c r="ZP62" s="16" t="s">
        <v>487</v>
      </c>
      <c r="ZQ62" s="16" t="s">
        <v>486</v>
      </c>
      <c r="ZR62" s="16" t="s">
        <v>486</v>
      </c>
      <c r="ZS62" s="16" t="s">
        <v>8704</v>
      </c>
      <c r="ZT62" s="16" t="s">
        <v>8705</v>
      </c>
      <c r="ZU62" s="16" t="s">
        <v>9092</v>
      </c>
      <c r="ZV62" s="16" t="s">
        <v>486</v>
      </c>
      <c r="ZW62" s="16" t="s">
        <v>843</v>
      </c>
      <c r="ZX62" s="16" t="s">
        <v>843</v>
      </c>
      <c r="ZY62" s="16" t="s">
        <v>844</v>
      </c>
      <c r="ZZ62" s="16" t="s">
        <v>844</v>
      </c>
      <c r="AAA62" s="16" t="s">
        <v>1056</v>
      </c>
      <c r="AAB62" s="16" t="s">
        <v>844</v>
      </c>
      <c r="AAC62" s="16">
        <v>0</v>
      </c>
      <c r="AAD62" s="16" t="s">
        <v>844</v>
      </c>
      <c r="AAE62" s="16" t="s">
        <v>844</v>
      </c>
      <c r="AAF62" s="16" t="s">
        <v>843</v>
      </c>
      <c r="AAG62" s="16" t="s">
        <v>843</v>
      </c>
      <c r="AAH62" s="16" t="s">
        <v>843</v>
      </c>
      <c r="AAI62" s="16" t="s">
        <v>843</v>
      </c>
      <c r="AAJ62" s="16" t="s">
        <v>606</v>
      </c>
      <c r="AAK62" s="16" t="s">
        <v>655</v>
      </c>
      <c r="AAL62" s="16" t="s">
        <v>905</v>
      </c>
      <c r="AAM62" s="16" t="s">
        <v>660</v>
      </c>
      <c r="AAN62" s="16" t="s">
        <v>8707</v>
      </c>
      <c r="AAO62" s="16" t="s">
        <v>1019</v>
      </c>
      <c r="AAP62" s="16" t="s">
        <v>8708</v>
      </c>
      <c r="AAS62" s="16">
        <v>3250</v>
      </c>
      <c r="AAT62" s="16" t="s">
        <v>1068</v>
      </c>
      <c r="AAU62" s="16" t="s">
        <v>782</v>
      </c>
      <c r="AAV62" s="16" t="s">
        <v>782</v>
      </c>
      <c r="AAW62" s="16" t="s">
        <v>782</v>
      </c>
      <c r="AAX62" s="16" t="s">
        <v>844</v>
      </c>
      <c r="AAY62" s="16" t="s">
        <v>8727</v>
      </c>
      <c r="AAZ62" s="16" t="s">
        <v>783</v>
      </c>
      <c r="ABA62" s="16" t="s">
        <v>783</v>
      </c>
      <c r="ABB62" s="16" t="s">
        <v>783</v>
      </c>
      <c r="ABC62" s="16" t="s">
        <v>783</v>
      </c>
      <c r="ABD62" s="16" t="s">
        <v>783</v>
      </c>
      <c r="ABE62" s="16" t="s">
        <v>783</v>
      </c>
      <c r="ABF62" s="16" t="s">
        <v>782</v>
      </c>
      <c r="ABG62" s="16" t="s">
        <v>783</v>
      </c>
      <c r="ABH62" s="16" t="s">
        <v>783</v>
      </c>
      <c r="ABI62" s="16" t="s">
        <v>783</v>
      </c>
      <c r="ABJ62" s="16" t="s">
        <v>783</v>
      </c>
      <c r="ABK62" s="16" t="s">
        <v>783</v>
      </c>
      <c r="ABL62" s="16" t="s">
        <v>8822</v>
      </c>
      <c r="ABM62" s="16" t="s">
        <v>843</v>
      </c>
      <c r="ABN62" s="16" t="s">
        <v>1033</v>
      </c>
      <c r="ABP62" s="16" t="s">
        <v>972</v>
      </c>
      <c r="ABQ62" s="16" t="s">
        <v>4300</v>
      </c>
      <c r="ABR62" s="16" t="s">
        <v>470</v>
      </c>
      <c r="ABS62" s="16" t="s">
        <v>457</v>
      </c>
      <c r="ABT62" s="16" t="s">
        <v>1056</v>
      </c>
      <c r="ABU62" s="16" t="s">
        <v>844</v>
      </c>
      <c r="ABV62" s="16" t="s">
        <v>487</v>
      </c>
      <c r="ABW62" s="16" t="s">
        <v>486</v>
      </c>
      <c r="ABX62" s="16" t="s">
        <v>892</v>
      </c>
      <c r="ABY62" s="16" t="s">
        <v>486</v>
      </c>
      <c r="ABZ62" s="16" t="s">
        <v>486</v>
      </c>
      <c r="ACA62" s="16" t="s">
        <v>761</v>
      </c>
      <c r="ACB62" s="16" t="s">
        <v>775</v>
      </c>
      <c r="ACC62" s="16" t="s">
        <v>737</v>
      </c>
      <c r="ACD62" s="16" t="s">
        <v>487</v>
      </c>
      <c r="ACE62" s="16" t="s">
        <v>486</v>
      </c>
      <c r="ACG62" s="16" t="s">
        <v>1014</v>
      </c>
      <c r="ACH62" s="16" t="s">
        <v>1009</v>
      </c>
      <c r="ACI62" s="16" t="s">
        <v>462</v>
      </c>
      <c r="ACJ62" s="16">
        <v>0.79400000000000004</v>
      </c>
      <c r="ACK62" s="16" t="s">
        <v>482</v>
      </c>
      <c r="ACL62" s="16" t="s">
        <v>740</v>
      </c>
      <c r="ACM62" s="16" t="s">
        <v>1190</v>
      </c>
      <c r="ACN62" s="16" t="s">
        <v>1169</v>
      </c>
      <c r="ACO62" s="16" t="s">
        <v>1856</v>
      </c>
      <c r="ACP62" s="16">
        <v>3250</v>
      </c>
      <c r="ACQ62" s="16" t="s">
        <v>1202</v>
      </c>
      <c r="ACR62" s="16" t="s">
        <v>1644</v>
      </c>
      <c r="ACS62" s="16" t="s">
        <v>680</v>
      </c>
      <c r="ACT62" s="16" t="s">
        <v>1522</v>
      </c>
      <c r="ACU62" s="16" t="s">
        <v>833</v>
      </c>
      <c r="ACV62" s="16" t="s">
        <v>8711</v>
      </c>
      <c r="ACW62" s="16" t="s">
        <v>878</v>
      </c>
      <c r="ACX62" s="16" t="s">
        <v>1916</v>
      </c>
      <c r="ACY62" s="16" t="s">
        <v>1947</v>
      </c>
      <c r="ACZ62" s="16">
        <v>0</v>
      </c>
      <c r="ADA62" s="16">
        <v>0</v>
      </c>
      <c r="ADB62" s="16">
        <v>1</v>
      </c>
      <c r="ADC62" s="16">
        <v>1</v>
      </c>
      <c r="ADD62" s="16">
        <v>0</v>
      </c>
      <c r="ADE62" s="16" t="s">
        <v>8807</v>
      </c>
      <c r="ADF62" s="16">
        <v>0</v>
      </c>
      <c r="ADG62" s="16" t="s">
        <v>486</v>
      </c>
      <c r="ADH62" s="16">
        <v>2</v>
      </c>
      <c r="ADI62" s="16" t="s">
        <v>486</v>
      </c>
      <c r="ADJ62" s="16" t="s">
        <v>1744</v>
      </c>
      <c r="ADL62" s="16" t="s">
        <v>13196</v>
      </c>
      <c r="ADM62" s="16" t="s">
        <v>1757</v>
      </c>
      <c r="ADN62" s="16" t="s">
        <v>1764</v>
      </c>
      <c r="ADO62" s="16" t="s">
        <v>13197</v>
      </c>
      <c r="ADP62" s="16" t="s">
        <v>13194</v>
      </c>
      <c r="ADQ62" s="16" t="s">
        <v>1752</v>
      </c>
      <c r="ADR62" s="16" t="s">
        <v>13194</v>
      </c>
      <c r="ADS62" s="16" t="s">
        <v>13194</v>
      </c>
      <c r="ADW62" s="16" t="s">
        <v>8729</v>
      </c>
      <c r="ADY62" s="16" t="s">
        <v>1063</v>
      </c>
      <c r="AEA62" s="16">
        <v>10966.666666666701</v>
      </c>
      <c r="AEC62" s="16" t="s">
        <v>1058</v>
      </c>
      <c r="AED62" s="16">
        <v>1625</v>
      </c>
      <c r="AEE62" s="16" t="s">
        <v>952</v>
      </c>
      <c r="AEG62" s="16">
        <v>3250</v>
      </c>
      <c r="AEI62" s="16">
        <v>2000</v>
      </c>
      <c r="AEJ62" s="16">
        <v>550</v>
      </c>
      <c r="AEK62" s="16">
        <v>250</v>
      </c>
      <c r="AEL62" s="16">
        <v>1250</v>
      </c>
      <c r="AEM62" s="16">
        <v>5000</v>
      </c>
      <c r="AEN62" s="16">
        <v>500</v>
      </c>
      <c r="AEO62" s="16">
        <v>100</v>
      </c>
    </row>
    <row r="63" spans="1:822" x14ac:dyDescent="0.25">
      <c r="A63" s="30">
        <v>45810</v>
      </c>
      <c r="B63" s="16" t="s">
        <v>9149</v>
      </c>
      <c r="C63" s="16" t="s">
        <v>867</v>
      </c>
      <c r="D63" s="16" t="s">
        <v>867</v>
      </c>
      <c r="E63" s="16">
        <v>69</v>
      </c>
      <c r="F63" s="16" t="s">
        <v>8153</v>
      </c>
      <c r="G63" s="16" t="s">
        <v>4121</v>
      </c>
      <c r="I63" s="16" t="s">
        <v>4148</v>
      </c>
      <c r="Z63" s="16" t="s">
        <v>993</v>
      </c>
      <c r="AA63" s="16" t="s">
        <v>470</v>
      </c>
      <c r="AB63" s="16">
        <v>1</v>
      </c>
      <c r="AC63" s="16" t="s">
        <v>843</v>
      </c>
      <c r="AD63" s="16" t="s">
        <v>843</v>
      </c>
      <c r="AE63" s="16" t="s">
        <v>843</v>
      </c>
      <c r="AF63" s="16" t="s">
        <v>844</v>
      </c>
      <c r="AG63" s="16" t="s">
        <v>843</v>
      </c>
      <c r="AH63" s="16" t="s">
        <v>844</v>
      </c>
      <c r="AI63" s="16" t="s">
        <v>843</v>
      </c>
      <c r="AJ63" s="16" t="s">
        <v>843</v>
      </c>
      <c r="AK63" s="16" t="s">
        <v>843</v>
      </c>
      <c r="AM63" s="16" t="s">
        <v>737</v>
      </c>
      <c r="AN63" s="16" t="s">
        <v>761</v>
      </c>
      <c r="AP63" s="16" t="s">
        <v>774</v>
      </c>
      <c r="AR63" s="16" t="s">
        <v>6907</v>
      </c>
      <c r="BB63" s="16">
        <v>2</v>
      </c>
      <c r="BC63" s="16" t="s">
        <v>7878</v>
      </c>
      <c r="BE63" s="16" t="s">
        <v>5101</v>
      </c>
      <c r="BV63" s="16" t="s">
        <v>4433</v>
      </c>
      <c r="BW63" s="16" t="s">
        <v>844</v>
      </c>
      <c r="BX63" s="16" t="s">
        <v>843</v>
      </c>
      <c r="BY63" s="16" t="s">
        <v>843</v>
      </c>
      <c r="BZ63" s="16" t="s">
        <v>843</v>
      </c>
      <c r="CA63" s="16" t="s">
        <v>843</v>
      </c>
      <c r="CB63" s="16" t="s">
        <v>843</v>
      </c>
      <c r="CC63" s="16" t="s">
        <v>843</v>
      </c>
      <c r="CD63" s="16" t="s">
        <v>843</v>
      </c>
      <c r="CE63" s="16" t="s">
        <v>843</v>
      </c>
      <c r="CF63" s="16" t="s">
        <v>843</v>
      </c>
      <c r="CG63" s="16" t="s">
        <v>843</v>
      </c>
      <c r="CH63" s="16" t="s">
        <v>843</v>
      </c>
      <c r="CI63" s="16" t="s">
        <v>843</v>
      </c>
      <c r="CJ63" s="16" t="s">
        <v>843</v>
      </c>
      <c r="CK63" s="16" t="s">
        <v>843</v>
      </c>
      <c r="CP63" s="16" t="s">
        <v>865</v>
      </c>
      <c r="DA63" s="16" t="s">
        <v>5184</v>
      </c>
      <c r="DX63" s="16" t="s">
        <v>867</v>
      </c>
      <c r="DY63" s="16" t="s">
        <v>867</v>
      </c>
      <c r="GC63" s="16" t="s">
        <v>2337</v>
      </c>
      <c r="GD63" s="16" t="s">
        <v>9150</v>
      </c>
      <c r="GF63" s="16" t="s">
        <v>6818</v>
      </c>
      <c r="GG63" s="16" t="s">
        <v>867</v>
      </c>
      <c r="GV63" s="16" t="s">
        <v>5443</v>
      </c>
      <c r="GW63" s="16" t="s">
        <v>843</v>
      </c>
      <c r="GX63" s="16" t="s">
        <v>844</v>
      </c>
      <c r="GY63" s="16" t="s">
        <v>843</v>
      </c>
      <c r="GZ63" s="16" t="s">
        <v>843</v>
      </c>
      <c r="HA63" s="16" t="s">
        <v>843</v>
      </c>
      <c r="HB63" s="16" t="s">
        <v>843</v>
      </c>
      <c r="HC63" s="16" t="s">
        <v>843</v>
      </c>
      <c r="HD63" s="16" t="s">
        <v>843</v>
      </c>
      <c r="HE63" s="16" t="s">
        <v>843</v>
      </c>
      <c r="HF63" s="16" t="s">
        <v>843</v>
      </c>
      <c r="HH63" s="16" t="s">
        <v>5456</v>
      </c>
      <c r="HK63" s="16" t="s">
        <v>865</v>
      </c>
      <c r="HM63" s="16" t="s">
        <v>865</v>
      </c>
      <c r="HZ63" s="16" t="s">
        <v>7944</v>
      </c>
      <c r="KE63" s="16" t="s">
        <v>5582</v>
      </c>
      <c r="KG63" s="16" t="s">
        <v>7018</v>
      </c>
      <c r="KH63" s="16" t="s">
        <v>7033</v>
      </c>
      <c r="KI63" s="16" t="s">
        <v>865</v>
      </c>
      <c r="LG63" s="16" t="s">
        <v>867</v>
      </c>
      <c r="LH63" s="16" t="s">
        <v>867</v>
      </c>
      <c r="LI63" s="16" t="s">
        <v>867</v>
      </c>
      <c r="LJ63" s="16" t="s">
        <v>867</v>
      </c>
      <c r="LK63" s="16" t="s">
        <v>867</v>
      </c>
      <c r="LL63" s="16" t="s">
        <v>5690</v>
      </c>
      <c r="LM63" s="16" t="s">
        <v>843</v>
      </c>
      <c r="LN63" s="16" t="s">
        <v>843</v>
      </c>
      <c r="LO63" s="16" t="s">
        <v>843</v>
      </c>
      <c r="LP63" s="16" t="s">
        <v>843</v>
      </c>
      <c r="LQ63" s="16" t="s">
        <v>843</v>
      </c>
      <c r="LR63" s="16" t="s">
        <v>843</v>
      </c>
      <c r="LS63" s="16" t="s">
        <v>843</v>
      </c>
      <c r="LT63" s="16" t="s">
        <v>843</v>
      </c>
      <c r="LU63" s="16" t="s">
        <v>843</v>
      </c>
      <c r="LV63" s="16" t="s">
        <v>843</v>
      </c>
      <c r="LW63" s="16" t="s">
        <v>843</v>
      </c>
      <c r="LX63" s="16" t="s">
        <v>844</v>
      </c>
      <c r="LY63" s="16" t="s">
        <v>843</v>
      </c>
      <c r="LZ63" s="16" t="s">
        <v>843</v>
      </c>
      <c r="MA63" s="16" t="s">
        <v>843</v>
      </c>
      <c r="MC63" s="16" t="s">
        <v>5694</v>
      </c>
      <c r="MD63" s="16" t="s">
        <v>844</v>
      </c>
      <c r="ME63" s="16" t="s">
        <v>843</v>
      </c>
      <c r="MF63" s="16" t="s">
        <v>843</v>
      </c>
      <c r="MG63" s="16" t="s">
        <v>843</v>
      </c>
      <c r="MH63" s="16" t="s">
        <v>843</v>
      </c>
      <c r="MI63" s="16" t="s">
        <v>843</v>
      </c>
      <c r="MJ63" s="16" t="s">
        <v>843</v>
      </c>
      <c r="MK63" s="16" t="s">
        <v>843</v>
      </c>
      <c r="ML63" s="16" t="s">
        <v>843</v>
      </c>
      <c r="MM63" s="16" t="s">
        <v>843</v>
      </c>
      <c r="MN63" s="16" t="s">
        <v>843</v>
      </c>
      <c r="MO63" s="16" t="s">
        <v>843</v>
      </c>
      <c r="MP63" s="16" t="s">
        <v>843</v>
      </c>
      <c r="MQ63" s="16" t="s">
        <v>843</v>
      </c>
      <c r="MR63" s="16" t="s">
        <v>843</v>
      </c>
      <c r="MS63" s="16" t="s">
        <v>843</v>
      </c>
      <c r="MT63" s="16" t="s">
        <v>843</v>
      </c>
      <c r="MU63" s="16" t="s">
        <v>843</v>
      </c>
      <c r="MV63" s="16" t="s">
        <v>843</v>
      </c>
      <c r="PC63" s="16" t="s">
        <v>865</v>
      </c>
      <c r="PD63" s="16" t="s">
        <v>865</v>
      </c>
      <c r="PY63" s="16" t="s">
        <v>865</v>
      </c>
      <c r="QP63" s="16" t="s">
        <v>865</v>
      </c>
      <c r="QR63" s="16" t="s">
        <v>867</v>
      </c>
      <c r="QT63" s="16" t="s">
        <v>867</v>
      </c>
      <c r="QV63" s="16" t="s">
        <v>865</v>
      </c>
      <c r="QX63" s="16" t="s">
        <v>865</v>
      </c>
      <c r="QY63" s="16" t="s">
        <v>867</v>
      </c>
      <c r="RD63" s="16" t="s">
        <v>865</v>
      </c>
      <c r="RF63" s="16" t="s">
        <v>865</v>
      </c>
      <c r="RH63" s="16" t="s">
        <v>865</v>
      </c>
      <c r="RJ63" s="16" t="s">
        <v>865</v>
      </c>
      <c r="RN63" s="16" t="s">
        <v>7724</v>
      </c>
      <c r="RP63" s="16" t="s">
        <v>867</v>
      </c>
      <c r="RR63" s="16" t="s">
        <v>7724</v>
      </c>
      <c r="RT63" s="16" t="s">
        <v>7724</v>
      </c>
      <c r="RV63" s="16" t="s">
        <v>7720</v>
      </c>
      <c r="RX63" s="16" t="s">
        <v>7720</v>
      </c>
      <c r="RZ63" s="16" t="s">
        <v>7724</v>
      </c>
      <c r="SQ63" s="16" t="s">
        <v>865</v>
      </c>
      <c r="SS63" s="16" t="s">
        <v>7308</v>
      </c>
      <c r="ST63" s="16" t="s">
        <v>7764</v>
      </c>
      <c r="TN63" s="16">
        <v>1600</v>
      </c>
      <c r="TO63" s="16">
        <v>0</v>
      </c>
      <c r="TQ63" s="16">
        <v>100</v>
      </c>
      <c r="TR63" s="16">
        <v>200</v>
      </c>
      <c r="TS63" s="16">
        <v>50</v>
      </c>
      <c r="TT63" s="16">
        <v>0</v>
      </c>
      <c r="TU63" s="16">
        <v>0</v>
      </c>
      <c r="TW63" s="16">
        <v>0</v>
      </c>
      <c r="TX63" s="16">
        <v>0</v>
      </c>
      <c r="TZ63" s="16" t="s">
        <v>7364</v>
      </c>
      <c r="UA63" s="16" t="s">
        <v>5968</v>
      </c>
      <c r="UB63" s="16">
        <v>0</v>
      </c>
      <c r="UC63" s="16" t="s">
        <v>843</v>
      </c>
      <c r="UD63" s="16" t="s">
        <v>843</v>
      </c>
      <c r="UE63" s="16" t="s">
        <v>844</v>
      </c>
      <c r="UF63" s="16" t="s">
        <v>843</v>
      </c>
      <c r="UG63" s="16" t="s">
        <v>843</v>
      </c>
      <c r="UH63" s="16" t="s">
        <v>843</v>
      </c>
      <c r="VK63" s="16" t="s">
        <v>6102</v>
      </c>
      <c r="VL63" s="16" t="s">
        <v>843</v>
      </c>
      <c r="VM63" s="16" t="s">
        <v>843</v>
      </c>
      <c r="VN63" s="16" t="s">
        <v>843</v>
      </c>
      <c r="VO63" s="16" t="s">
        <v>843</v>
      </c>
      <c r="VP63" s="16" t="s">
        <v>844</v>
      </c>
      <c r="VQ63" s="16" t="s">
        <v>843</v>
      </c>
      <c r="VR63" s="16" t="s">
        <v>843</v>
      </c>
      <c r="VS63" s="16" t="s">
        <v>843</v>
      </c>
      <c r="VT63" s="16" t="s">
        <v>843</v>
      </c>
      <c r="WO63" s="16" t="s">
        <v>6923</v>
      </c>
      <c r="YN63" s="16" t="s">
        <v>7040</v>
      </c>
      <c r="YP63" s="16" t="s">
        <v>7981</v>
      </c>
      <c r="YR63" s="16" t="s">
        <v>9151</v>
      </c>
      <c r="YS63" s="16" t="s">
        <v>9152</v>
      </c>
      <c r="YT63" s="16" t="s">
        <v>8694</v>
      </c>
      <c r="YU63" s="16" t="s">
        <v>9153</v>
      </c>
      <c r="YV63" s="16" t="s">
        <v>9148</v>
      </c>
      <c r="YW63" s="16" t="s">
        <v>844</v>
      </c>
      <c r="YX63" s="16" t="s">
        <v>9148</v>
      </c>
      <c r="YZ63" s="16" t="s">
        <v>843</v>
      </c>
      <c r="ZA63" s="16" t="s">
        <v>843</v>
      </c>
      <c r="ZB63" s="16">
        <v>1950</v>
      </c>
      <c r="ZC63" s="16" t="s">
        <v>9154</v>
      </c>
      <c r="ZD63" s="16" t="s">
        <v>843</v>
      </c>
      <c r="ZE63" s="16" t="s">
        <v>8718</v>
      </c>
      <c r="ZF63" s="16" t="s">
        <v>8723</v>
      </c>
      <c r="ZG63" s="16" t="s">
        <v>8722</v>
      </c>
      <c r="ZH63" s="16" t="s">
        <v>8752</v>
      </c>
      <c r="ZJ63" s="16" t="s">
        <v>843</v>
      </c>
      <c r="ZK63" s="16" t="s">
        <v>843</v>
      </c>
      <c r="ZL63" s="16" t="s">
        <v>843</v>
      </c>
      <c r="ZM63" s="16" t="s">
        <v>843</v>
      </c>
      <c r="ZN63" s="16" t="s">
        <v>8742</v>
      </c>
      <c r="ZO63" s="16" t="s">
        <v>487</v>
      </c>
      <c r="ZP63" s="16" t="s">
        <v>487</v>
      </c>
      <c r="ZQ63" s="16" t="s">
        <v>486</v>
      </c>
      <c r="ZR63" s="16" t="s">
        <v>486</v>
      </c>
      <c r="ZS63" s="16" t="s">
        <v>8704</v>
      </c>
      <c r="ZT63" s="16" t="s">
        <v>8705</v>
      </c>
      <c r="ZU63" s="16" t="s">
        <v>8706</v>
      </c>
      <c r="ZV63" s="16" t="s">
        <v>487</v>
      </c>
      <c r="ZW63" s="16" t="s">
        <v>843</v>
      </c>
      <c r="ZX63" s="16" t="s">
        <v>843</v>
      </c>
      <c r="ZY63" s="16" t="s">
        <v>844</v>
      </c>
      <c r="ZZ63" s="16" t="s">
        <v>843</v>
      </c>
      <c r="AAA63" s="16" t="s">
        <v>844</v>
      </c>
      <c r="AAB63" s="16" t="s">
        <v>843</v>
      </c>
      <c r="AAC63" s="16">
        <v>0</v>
      </c>
      <c r="AAD63" s="16" t="s">
        <v>844</v>
      </c>
      <c r="AAE63" s="16" t="s">
        <v>843</v>
      </c>
      <c r="AAF63" s="16" t="s">
        <v>843</v>
      </c>
      <c r="AAG63" s="16" t="s">
        <v>843</v>
      </c>
      <c r="AAH63" s="16" t="s">
        <v>843</v>
      </c>
      <c r="AAI63" s="16" t="s">
        <v>843</v>
      </c>
      <c r="AAJ63" s="16" t="s">
        <v>606</v>
      </c>
      <c r="AAK63" s="16" t="s">
        <v>639</v>
      </c>
      <c r="AAL63" s="16" t="s">
        <v>905</v>
      </c>
      <c r="AAM63" s="16" t="s">
        <v>663</v>
      </c>
      <c r="AAN63" s="16" t="s">
        <v>8707</v>
      </c>
      <c r="AAO63" s="16" t="s">
        <v>1018</v>
      </c>
      <c r="AAP63" s="16" t="s">
        <v>8708</v>
      </c>
      <c r="AAT63" s="16" t="s">
        <v>782</v>
      </c>
      <c r="AAU63" s="16" t="s">
        <v>782</v>
      </c>
      <c r="AAV63" s="16" t="s">
        <v>782</v>
      </c>
      <c r="AAW63" s="16" t="s">
        <v>782</v>
      </c>
      <c r="AAX63" s="16" t="s">
        <v>843</v>
      </c>
      <c r="AAY63" s="16" t="s">
        <v>8710</v>
      </c>
      <c r="AAZ63" s="16" t="s">
        <v>782</v>
      </c>
      <c r="ABA63" s="16" t="s">
        <v>783</v>
      </c>
      <c r="ABB63" s="16" t="s">
        <v>782</v>
      </c>
      <c r="ABC63" s="16" t="s">
        <v>783</v>
      </c>
      <c r="ABD63" s="16" t="s">
        <v>782</v>
      </c>
      <c r="ABE63" s="16" t="s">
        <v>783</v>
      </c>
      <c r="ABF63" s="16" t="s">
        <v>782</v>
      </c>
      <c r="ABG63" s="16" t="s">
        <v>782</v>
      </c>
      <c r="ABH63" s="16" t="s">
        <v>782</v>
      </c>
      <c r="ABI63" s="16" t="s">
        <v>783</v>
      </c>
      <c r="ABJ63" s="16" t="s">
        <v>783</v>
      </c>
      <c r="ABK63" s="16" t="s">
        <v>782</v>
      </c>
      <c r="ABL63" s="16" t="s">
        <v>8759</v>
      </c>
      <c r="ABM63" s="16" t="s">
        <v>843</v>
      </c>
      <c r="ABN63" s="16" t="s">
        <v>1034</v>
      </c>
      <c r="ABP63" s="16" t="s">
        <v>972</v>
      </c>
      <c r="ABQ63" s="16" t="s">
        <v>4324</v>
      </c>
      <c r="ABR63" s="16" t="s">
        <v>470</v>
      </c>
      <c r="ABS63" s="16" t="s">
        <v>457</v>
      </c>
      <c r="ABT63" s="16" t="s">
        <v>844</v>
      </c>
      <c r="ABU63" s="16" t="s">
        <v>844</v>
      </c>
      <c r="ABV63" s="16" t="s">
        <v>487</v>
      </c>
      <c r="ABW63" s="16" t="s">
        <v>486</v>
      </c>
      <c r="ABX63" s="16" t="s">
        <v>892</v>
      </c>
      <c r="ABY63" s="16" t="s">
        <v>486</v>
      </c>
      <c r="ABZ63" s="16" t="s">
        <v>486</v>
      </c>
      <c r="ACA63" s="16" t="s">
        <v>761</v>
      </c>
      <c r="ACB63" s="16" t="s">
        <v>774</v>
      </c>
      <c r="ACC63" s="16" t="s">
        <v>737</v>
      </c>
      <c r="ACD63" s="16" t="s">
        <v>486</v>
      </c>
      <c r="ACE63" s="16" t="s">
        <v>486</v>
      </c>
      <c r="ACG63" s="16" t="s">
        <v>1014</v>
      </c>
      <c r="ACH63" s="16" t="s">
        <v>1009</v>
      </c>
      <c r="ACI63" s="16" t="s">
        <v>462</v>
      </c>
      <c r="ACJ63" s="16">
        <v>0.79400000000000004</v>
      </c>
      <c r="ACK63" s="16" t="s">
        <v>482</v>
      </c>
      <c r="ACL63" s="16" t="s">
        <v>740</v>
      </c>
      <c r="ACM63" s="16" t="s">
        <v>1190</v>
      </c>
      <c r="ACN63" s="16" t="s">
        <v>1169</v>
      </c>
      <c r="ACO63" s="16" t="s">
        <v>1856</v>
      </c>
      <c r="ACQ63" s="16" t="s">
        <v>1201</v>
      </c>
      <c r="ACR63" s="16" t="s">
        <v>1644</v>
      </c>
      <c r="ACS63" s="16" t="s">
        <v>680</v>
      </c>
      <c r="ACT63" s="16" t="s">
        <v>1522</v>
      </c>
      <c r="ACU63" s="16" t="s">
        <v>833</v>
      </c>
      <c r="ACV63" s="16" t="s">
        <v>8711</v>
      </c>
      <c r="ACW63" s="16" t="s">
        <v>878</v>
      </c>
      <c r="ACX63" s="16" t="s">
        <v>1916</v>
      </c>
      <c r="ACY63" s="16" t="s">
        <v>1949</v>
      </c>
      <c r="ACZ63" s="16">
        <v>1</v>
      </c>
      <c r="ADA63" s="16">
        <v>1</v>
      </c>
      <c r="ADB63" s="16">
        <v>1</v>
      </c>
      <c r="ADC63" s="16">
        <v>1</v>
      </c>
      <c r="ADD63" s="16">
        <v>1</v>
      </c>
      <c r="ADE63" s="16" t="s">
        <v>8712</v>
      </c>
      <c r="ADF63" s="16">
        <v>0</v>
      </c>
      <c r="ADG63" s="16" t="s">
        <v>486</v>
      </c>
      <c r="ADH63" s="16">
        <v>1</v>
      </c>
      <c r="ADI63" s="16" t="s">
        <v>486</v>
      </c>
      <c r="ADJ63" s="16" t="s">
        <v>1743</v>
      </c>
      <c r="ADK63" s="16" t="s">
        <v>13194</v>
      </c>
      <c r="ADM63" s="16" t="s">
        <v>13195</v>
      </c>
      <c r="ADN63" s="16" t="s">
        <v>13196</v>
      </c>
      <c r="ADO63" s="16" t="s">
        <v>13197</v>
      </c>
      <c r="ADP63" s="16" t="s">
        <v>13194</v>
      </c>
      <c r="ADR63" s="16" t="s">
        <v>13194</v>
      </c>
      <c r="ADS63" s="16" t="s">
        <v>13194</v>
      </c>
      <c r="ADY63" s="16" t="s">
        <v>1058</v>
      </c>
      <c r="AEA63" s="16">
        <v>1950</v>
      </c>
      <c r="AEE63" s="16" t="s">
        <v>952</v>
      </c>
      <c r="AEI63" s="16">
        <v>1600</v>
      </c>
      <c r="AEL63" s="16">
        <v>100</v>
      </c>
      <c r="AEN63" s="16">
        <v>200</v>
      </c>
      <c r="AEO63" s="16">
        <v>50</v>
      </c>
    </row>
    <row r="64" spans="1:822" x14ac:dyDescent="0.25">
      <c r="A64" s="30">
        <v>45810</v>
      </c>
      <c r="B64" s="16" t="s">
        <v>9155</v>
      </c>
      <c r="C64" s="16" t="s">
        <v>867</v>
      </c>
      <c r="D64" s="16" t="s">
        <v>867</v>
      </c>
      <c r="E64" s="16">
        <v>47</v>
      </c>
      <c r="F64" s="16" t="s">
        <v>8153</v>
      </c>
      <c r="G64" s="16" t="s">
        <v>4123</v>
      </c>
      <c r="I64" s="16" t="s">
        <v>4148</v>
      </c>
      <c r="Z64" s="16" t="s">
        <v>993</v>
      </c>
      <c r="AA64" s="16" t="s">
        <v>470</v>
      </c>
      <c r="AB64" s="16">
        <v>3</v>
      </c>
      <c r="AC64" s="16" t="s">
        <v>8732</v>
      </c>
      <c r="AD64" s="16" t="s">
        <v>844</v>
      </c>
      <c r="AE64" s="16" t="s">
        <v>843</v>
      </c>
      <c r="AF64" s="16" t="s">
        <v>1056</v>
      </c>
      <c r="AG64" s="16" t="s">
        <v>843</v>
      </c>
      <c r="AH64" s="16" t="s">
        <v>8732</v>
      </c>
      <c r="AI64" s="16" t="s">
        <v>843</v>
      </c>
      <c r="AJ64" s="16" t="s">
        <v>843</v>
      </c>
      <c r="AK64" s="16" t="s">
        <v>844</v>
      </c>
      <c r="AM64" s="16" t="s">
        <v>737</v>
      </c>
      <c r="AN64" s="16" t="s">
        <v>759</v>
      </c>
      <c r="AP64" s="16" t="s">
        <v>775</v>
      </c>
      <c r="AR64" s="16" t="s">
        <v>6907</v>
      </c>
      <c r="BB64" s="16">
        <v>3</v>
      </c>
      <c r="BC64" s="16" t="s">
        <v>7878</v>
      </c>
      <c r="BE64" s="16" t="s">
        <v>5098</v>
      </c>
      <c r="BV64" s="16" t="s">
        <v>4433</v>
      </c>
      <c r="BW64" s="16" t="s">
        <v>844</v>
      </c>
      <c r="BX64" s="16" t="s">
        <v>843</v>
      </c>
      <c r="BY64" s="16" t="s">
        <v>843</v>
      </c>
      <c r="BZ64" s="16" t="s">
        <v>843</v>
      </c>
      <c r="CA64" s="16" t="s">
        <v>843</v>
      </c>
      <c r="CB64" s="16" t="s">
        <v>843</v>
      </c>
      <c r="CC64" s="16" t="s">
        <v>843</v>
      </c>
      <c r="CD64" s="16" t="s">
        <v>843</v>
      </c>
      <c r="CE64" s="16" t="s">
        <v>843</v>
      </c>
      <c r="CF64" s="16" t="s">
        <v>843</v>
      </c>
      <c r="CG64" s="16" t="s">
        <v>843</v>
      </c>
      <c r="CH64" s="16" t="s">
        <v>843</v>
      </c>
      <c r="CI64" s="16" t="s">
        <v>843</v>
      </c>
      <c r="CJ64" s="16" t="s">
        <v>843</v>
      </c>
      <c r="CK64" s="16" t="s">
        <v>843</v>
      </c>
      <c r="CP64" s="16" t="s">
        <v>867</v>
      </c>
      <c r="CQ64" s="16" t="s">
        <v>5191</v>
      </c>
      <c r="CR64" s="16" t="s">
        <v>844</v>
      </c>
      <c r="CS64" s="16" t="s">
        <v>843</v>
      </c>
      <c r="CT64" s="16" t="s">
        <v>843</v>
      </c>
      <c r="CU64" s="16" t="s">
        <v>843</v>
      </c>
      <c r="CV64" s="16" t="s">
        <v>843</v>
      </c>
      <c r="CW64" s="16" t="s">
        <v>843</v>
      </c>
      <c r="CX64" s="16" t="s">
        <v>843</v>
      </c>
      <c r="CY64" s="16" t="s">
        <v>843</v>
      </c>
      <c r="CZ64" s="16" t="s">
        <v>843</v>
      </c>
      <c r="DA64" s="16" t="s">
        <v>5187</v>
      </c>
      <c r="DB64" s="16" t="s">
        <v>5191</v>
      </c>
      <c r="DC64" s="16" t="s">
        <v>844</v>
      </c>
      <c r="DD64" s="16" t="s">
        <v>843</v>
      </c>
      <c r="DE64" s="16" t="s">
        <v>843</v>
      </c>
      <c r="DF64" s="16" t="s">
        <v>843</v>
      </c>
      <c r="DG64" s="16" t="s">
        <v>843</v>
      </c>
      <c r="DH64" s="16" t="s">
        <v>843</v>
      </c>
      <c r="DI64" s="16" t="s">
        <v>843</v>
      </c>
      <c r="DJ64" s="16" t="s">
        <v>843</v>
      </c>
      <c r="DK64" s="16" t="s">
        <v>843</v>
      </c>
      <c r="DL64" s="16" t="s">
        <v>5218</v>
      </c>
      <c r="DM64" s="16" t="s">
        <v>843</v>
      </c>
      <c r="DN64" s="16" t="s">
        <v>844</v>
      </c>
      <c r="DO64" s="16" t="s">
        <v>843</v>
      </c>
      <c r="DP64" s="16" t="s">
        <v>843</v>
      </c>
      <c r="DQ64" s="16" t="s">
        <v>843</v>
      </c>
      <c r="DR64" s="16" t="s">
        <v>843</v>
      </c>
      <c r="DS64" s="16" t="s">
        <v>843</v>
      </c>
      <c r="DT64" s="16" t="s">
        <v>843</v>
      </c>
      <c r="DU64" s="16" t="s">
        <v>843</v>
      </c>
      <c r="DV64" s="16" t="s">
        <v>843</v>
      </c>
      <c r="DW64" s="16" t="s">
        <v>843</v>
      </c>
      <c r="DX64" s="16" t="s">
        <v>867</v>
      </c>
      <c r="DY64" s="16" t="s">
        <v>867</v>
      </c>
      <c r="GC64" s="16" t="s">
        <v>5350</v>
      </c>
      <c r="GF64" s="16" t="s">
        <v>867</v>
      </c>
      <c r="GG64" s="16" t="s">
        <v>867</v>
      </c>
      <c r="GV64" s="16" t="s">
        <v>5443</v>
      </c>
      <c r="GW64" s="16" t="s">
        <v>843</v>
      </c>
      <c r="GX64" s="16" t="s">
        <v>844</v>
      </c>
      <c r="GY64" s="16" t="s">
        <v>843</v>
      </c>
      <c r="GZ64" s="16" t="s">
        <v>843</v>
      </c>
      <c r="HA64" s="16" t="s">
        <v>843</v>
      </c>
      <c r="HB64" s="16" t="s">
        <v>843</v>
      </c>
      <c r="HC64" s="16" t="s">
        <v>843</v>
      </c>
      <c r="HD64" s="16" t="s">
        <v>843</v>
      </c>
      <c r="HE64" s="16" t="s">
        <v>843</v>
      </c>
      <c r="HF64" s="16" t="s">
        <v>843</v>
      </c>
      <c r="HH64" s="16" t="s">
        <v>5456</v>
      </c>
      <c r="HK64" s="16" t="s">
        <v>865</v>
      </c>
      <c r="HM64" s="16" t="s">
        <v>865</v>
      </c>
      <c r="HZ64" s="16" t="s">
        <v>7944</v>
      </c>
      <c r="KE64" s="16" t="s">
        <v>5582</v>
      </c>
      <c r="KG64" s="16" t="s">
        <v>7021</v>
      </c>
      <c r="KH64" s="16" t="s">
        <v>7033</v>
      </c>
      <c r="KI64" s="16" t="s">
        <v>867</v>
      </c>
      <c r="KJ64" s="16" t="s">
        <v>5601</v>
      </c>
      <c r="KK64" s="16" t="s">
        <v>843</v>
      </c>
      <c r="KL64" s="16" t="s">
        <v>843</v>
      </c>
      <c r="KM64" s="16" t="s">
        <v>844</v>
      </c>
      <c r="KN64" s="16" t="s">
        <v>843</v>
      </c>
      <c r="KO64" s="16" t="s">
        <v>843</v>
      </c>
      <c r="KP64" s="16" t="s">
        <v>843</v>
      </c>
      <c r="KQ64" s="16" t="s">
        <v>843</v>
      </c>
      <c r="LG64" s="16" t="s">
        <v>867</v>
      </c>
      <c r="LH64" s="16" t="s">
        <v>867</v>
      </c>
      <c r="LI64" s="16" t="s">
        <v>867</v>
      </c>
      <c r="LJ64" s="16" t="s">
        <v>867</v>
      </c>
      <c r="LK64" s="16" t="s">
        <v>867</v>
      </c>
      <c r="LL64" s="16" t="s">
        <v>5660</v>
      </c>
      <c r="LM64" s="16" t="s">
        <v>843</v>
      </c>
      <c r="LN64" s="16" t="s">
        <v>844</v>
      </c>
      <c r="LO64" s="16" t="s">
        <v>843</v>
      </c>
      <c r="LP64" s="16" t="s">
        <v>843</v>
      </c>
      <c r="LQ64" s="16" t="s">
        <v>843</v>
      </c>
      <c r="LR64" s="16" t="s">
        <v>843</v>
      </c>
      <c r="LS64" s="16" t="s">
        <v>843</v>
      </c>
      <c r="LT64" s="16" t="s">
        <v>843</v>
      </c>
      <c r="LU64" s="16" t="s">
        <v>843</v>
      </c>
      <c r="LV64" s="16" t="s">
        <v>843</v>
      </c>
      <c r="LW64" s="16" t="s">
        <v>843</v>
      </c>
      <c r="LX64" s="16" t="s">
        <v>843</v>
      </c>
      <c r="LY64" s="16" t="s">
        <v>843</v>
      </c>
      <c r="LZ64" s="16" t="s">
        <v>843</v>
      </c>
      <c r="MA64" s="16" t="s">
        <v>843</v>
      </c>
      <c r="MC64" s="16" t="s">
        <v>5694</v>
      </c>
      <c r="MD64" s="16" t="s">
        <v>844</v>
      </c>
      <c r="ME64" s="16" t="s">
        <v>843</v>
      </c>
      <c r="MF64" s="16" t="s">
        <v>843</v>
      </c>
      <c r="MG64" s="16" t="s">
        <v>843</v>
      </c>
      <c r="MH64" s="16" t="s">
        <v>843</v>
      </c>
      <c r="MI64" s="16" t="s">
        <v>843</v>
      </c>
      <c r="MJ64" s="16" t="s">
        <v>843</v>
      </c>
      <c r="MK64" s="16" t="s">
        <v>843</v>
      </c>
      <c r="ML64" s="16" t="s">
        <v>843</v>
      </c>
      <c r="MM64" s="16" t="s">
        <v>843</v>
      </c>
      <c r="MN64" s="16" t="s">
        <v>843</v>
      </c>
      <c r="MO64" s="16" t="s">
        <v>843</v>
      </c>
      <c r="MP64" s="16" t="s">
        <v>843</v>
      </c>
      <c r="MQ64" s="16" t="s">
        <v>843</v>
      </c>
      <c r="MR64" s="16" t="s">
        <v>843</v>
      </c>
      <c r="MS64" s="16" t="s">
        <v>843</v>
      </c>
      <c r="MT64" s="16" t="s">
        <v>843</v>
      </c>
      <c r="MU64" s="16" t="s">
        <v>843</v>
      </c>
      <c r="MV64" s="16" t="s">
        <v>843</v>
      </c>
      <c r="OK64" s="16" t="s">
        <v>5694</v>
      </c>
      <c r="OL64" s="16" t="s">
        <v>844</v>
      </c>
      <c r="OM64" s="16" t="s">
        <v>843</v>
      </c>
      <c r="ON64" s="16" t="s">
        <v>843</v>
      </c>
      <c r="OO64" s="16" t="s">
        <v>843</v>
      </c>
      <c r="OP64" s="16" t="s">
        <v>843</v>
      </c>
      <c r="OQ64" s="16" t="s">
        <v>843</v>
      </c>
      <c r="OR64" s="16" t="s">
        <v>843</v>
      </c>
      <c r="OS64" s="16" t="s">
        <v>843</v>
      </c>
      <c r="OT64" s="16" t="s">
        <v>843</v>
      </c>
      <c r="OU64" s="16" t="s">
        <v>843</v>
      </c>
      <c r="OV64" s="16" t="s">
        <v>843</v>
      </c>
      <c r="OW64" s="16" t="s">
        <v>843</v>
      </c>
      <c r="OX64" s="16" t="s">
        <v>843</v>
      </c>
      <c r="OY64" s="16" t="s">
        <v>843</v>
      </c>
      <c r="OZ64" s="16" t="s">
        <v>843</v>
      </c>
      <c r="PA64" s="16" t="s">
        <v>843</v>
      </c>
      <c r="PC64" s="16" t="s">
        <v>865</v>
      </c>
      <c r="PD64" s="16" t="s">
        <v>865</v>
      </c>
      <c r="PY64" s="16" t="s">
        <v>865</v>
      </c>
      <c r="QP64" s="16" t="s">
        <v>865</v>
      </c>
      <c r="QR64" s="16" t="s">
        <v>867</v>
      </c>
      <c r="QT64" s="16" t="s">
        <v>867</v>
      </c>
      <c r="QV64" s="16" t="s">
        <v>865</v>
      </c>
      <c r="QX64" s="16" t="s">
        <v>865</v>
      </c>
      <c r="QY64" s="16" t="s">
        <v>867</v>
      </c>
      <c r="RD64" s="16" t="s">
        <v>865</v>
      </c>
      <c r="RF64" s="16" t="s">
        <v>865</v>
      </c>
      <c r="RH64" s="16" t="s">
        <v>865</v>
      </c>
      <c r="RJ64" s="16" t="s">
        <v>865</v>
      </c>
      <c r="RN64" s="16" t="s">
        <v>7720</v>
      </c>
      <c r="RP64" s="16" t="s">
        <v>867</v>
      </c>
      <c r="RR64" s="16" t="s">
        <v>7720</v>
      </c>
      <c r="RT64" s="16" t="s">
        <v>867</v>
      </c>
      <c r="RV64" s="16" t="s">
        <v>867</v>
      </c>
      <c r="RX64" s="16" t="s">
        <v>7720</v>
      </c>
      <c r="RZ64" s="16" t="s">
        <v>7720</v>
      </c>
      <c r="SQ64" s="16" t="s">
        <v>867</v>
      </c>
      <c r="SS64" s="16" t="s">
        <v>7308</v>
      </c>
      <c r="ST64" s="16" t="s">
        <v>7764</v>
      </c>
      <c r="TO64" s="16">
        <v>0</v>
      </c>
      <c r="TP64" s="16">
        <v>2500</v>
      </c>
      <c r="TQ64" s="16">
        <v>500</v>
      </c>
      <c r="TR64" s="16">
        <v>300</v>
      </c>
      <c r="TS64" s="16">
        <v>300</v>
      </c>
      <c r="TT64" s="16">
        <v>0</v>
      </c>
      <c r="TU64" s="16">
        <v>0</v>
      </c>
      <c r="TV64" s="16">
        <v>0</v>
      </c>
      <c r="TW64" s="16">
        <v>0</v>
      </c>
      <c r="TX64" s="16">
        <v>0</v>
      </c>
      <c r="TZ64" s="16" t="s">
        <v>7364</v>
      </c>
      <c r="UA64" s="16" t="s">
        <v>8715</v>
      </c>
      <c r="UB64" s="16">
        <v>0</v>
      </c>
      <c r="UC64" s="16" t="s">
        <v>843</v>
      </c>
      <c r="UD64" s="16" t="s">
        <v>843</v>
      </c>
      <c r="UE64" s="16" t="s">
        <v>844</v>
      </c>
      <c r="UF64" s="16" t="s">
        <v>844</v>
      </c>
      <c r="UG64" s="16" t="s">
        <v>843</v>
      </c>
      <c r="UH64" s="16" t="s">
        <v>843</v>
      </c>
      <c r="VK64" s="16" t="s">
        <v>6055</v>
      </c>
      <c r="VL64" s="16" t="s">
        <v>843</v>
      </c>
      <c r="VM64" s="16" t="s">
        <v>844</v>
      </c>
      <c r="VN64" s="16" t="s">
        <v>843</v>
      </c>
      <c r="VO64" s="16" t="s">
        <v>843</v>
      </c>
      <c r="VP64" s="16" t="s">
        <v>843</v>
      </c>
      <c r="VQ64" s="16" t="s">
        <v>843</v>
      </c>
      <c r="VR64" s="16" t="s">
        <v>843</v>
      </c>
      <c r="VS64" s="16" t="s">
        <v>843</v>
      </c>
      <c r="VT64" s="16" t="s">
        <v>843</v>
      </c>
      <c r="VW64" s="16">
        <v>6900</v>
      </c>
      <c r="VX64" s="16" t="s">
        <v>6028</v>
      </c>
      <c r="VY64" s="16" t="s">
        <v>844</v>
      </c>
      <c r="VZ64" s="16" t="s">
        <v>843</v>
      </c>
      <c r="WA64" s="16" t="s">
        <v>843</v>
      </c>
      <c r="WB64" s="16" t="s">
        <v>843</v>
      </c>
      <c r="WC64" s="16" t="s">
        <v>843</v>
      </c>
      <c r="WD64" s="16" t="s">
        <v>843</v>
      </c>
      <c r="WE64" s="16" t="s">
        <v>843</v>
      </c>
      <c r="WF64" s="16" t="s">
        <v>843</v>
      </c>
      <c r="WH64" s="16">
        <v>4875</v>
      </c>
      <c r="WO64" s="16" t="s">
        <v>6920</v>
      </c>
      <c r="XD64" s="16" t="s">
        <v>8798</v>
      </c>
      <c r="XE64" s="16" t="s">
        <v>843</v>
      </c>
      <c r="XF64" s="16" t="s">
        <v>843</v>
      </c>
      <c r="XG64" s="16" t="s">
        <v>844</v>
      </c>
      <c r="XH64" s="16" t="s">
        <v>843</v>
      </c>
      <c r="XI64" s="16" t="s">
        <v>843</v>
      </c>
      <c r="XJ64" s="16" t="s">
        <v>843</v>
      </c>
      <c r="XK64" s="16" t="s">
        <v>843</v>
      </c>
      <c r="XL64" s="16" t="s">
        <v>843</v>
      </c>
      <c r="XM64" s="16" t="s">
        <v>844</v>
      </c>
      <c r="XN64" s="16" t="s">
        <v>843</v>
      </c>
      <c r="XO64" s="16" t="s">
        <v>843</v>
      </c>
      <c r="XP64" s="16" t="s">
        <v>843</v>
      </c>
      <c r="XQ64" s="16" t="s">
        <v>843</v>
      </c>
      <c r="YF64" s="16" t="s">
        <v>865</v>
      </c>
      <c r="YN64" s="16" t="s">
        <v>864</v>
      </c>
      <c r="YP64" s="16" t="s">
        <v>7978</v>
      </c>
      <c r="YR64" s="16" t="s">
        <v>9156</v>
      </c>
      <c r="YS64" s="16" t="s">
        <v>9157</v>
      </c>
      <c r="YT64" s="16" t="s">
        <v>8694</v>
      </c>
      <c r="YU64" s="16" t="s">
        <v>9158</v>
      </c>
      <c r="YV64" s="16" t="s">
        <v>9148</v>
      </c>
      <c r="YW64" s="16" t="s">
        <v>844</v>
      </c>
      <c r="YX64" s="16" t="s">
        <v>9148</v>
      </c>
      <c r="YY64" s="16" t="s">
        <v>843</v>
      </c>
      <c r="YZ64" s="16" t="s">
        <v>843</v>
      </c>
      <c r="ZA64" s="16" t="s">
        <v>843</v>
      </c>
      <c r="ZE64" s="16" t="s">
        <v>8789</v>
      </c>
      <c r="ZO64" s="16" t="s">
        <v>487</v>
      </c>
      <c r="ZP64" s="16" t="s">
        <v>487</v>
      </c>
      <c r="ZQ64" s="16" t="s">
        <v>487</v>
      </c>
      <c r="ZR64" s="16" t="s">
        <v>486</v>
      </c>
      <c r="ZS64" s="16" t="s">
        <v>844</v>
      </c>
      <c r="ZT64" s="16" t="s">
        <v>8705</v>
      </c>
      <c r="ZU64" s="16" t="s">
        <v>8706</v>
      </c>
      <c r="ZV64" s="16" t="s">
        <v>487</v>
      </c>
      <c r="ZW64" s="16" t="s">
        <v>844</v>
      </c>
      <c r="ZX64" s="16" t="s">
        <v>1056</v>
      </c>
      <c r="ZY64" s="16" t="s">
        <v>8732</v>
      </c>
      <c r="ZZ64" s="16" t="s">
        <v>843</v>
      </c>
      <c r="AAA64" s="16" t="s">
        <v>843</v>
      </c>
      <c r="AAB64" s="16" t="s">
        <v>844</v>
      </c>
      <c r="AAC64" s="16">
        <v>0</v>
      </c>
      <c r="AAD64" s="16" t="s">
        <v>1056</v>
      </c>
      <c r="AAE64" s="16" t="s">
        <v>843</v>
      </c>
      <c r="AAF64" s="16" t="s">
        <v>843</v>
      </c>
      <c r="AAG64" s="16" t="s">
        <v>844</v>
      </c>
      <c r="AAH64" s="16" t="s">
        <v>843</v>
      </c>
      <c r="AAI64" s="16" t="s">
        <v>843</v>
      </c>
      <c r="AAJ64" s="16" t="s">
        <v>624</v>
      </c>
      <c r="AAK64" s="16" t="s">
        <v>633</v>
      </c>
      <c r="AAL64" s="16" t="s">
        <v>904</v>
      </c>
      <c r="AAM64" s="16" t="s">
        <v>660</v>
      </c>
      <c r="AAN64" s="16" t="s">
        <v>8707</v>
      </c>
      <c r="AAO64" s="16" t="s">
        <v>1019</v>
      </c>
      <c r="AAP64" s="16" t="s">
        <v>8708</v>
      </c>
      <c r="AAR64" s="16" t="s">
        <v>9159</v>
      </c>
      <c r="AAS64" s="16">
        <v>8114.44</v>
      </c>
      <c r="AAT64" s="16" t="s">
        <v>782</v>
      </c>
      <c r="AAU64" s="16" t="s">
        <v>782</v>
      </c>
      <c r="AAV64" s="16" t="s">
        <v>782</v>
      </c>
      <c r="AAW64" s="16" t="s">
        <v>782</v>
      </c>
      <c r="AAX64" s="16" t="s">
        <v>843</v>
      </c>
      <c r="AAY64" s="16" t="s">
        <v>8710</v>
      </c>
      <c r="AAZ64" s="16" t="s">
        <v>782</v>
      </c>
      <c r="ABA64" s="16" t="s">
        <v>783</v>
      </c>
      <c r="ABB64" s="16" t="s">
        <v>782</v>
      </c>
      <c r="ABC64" s="16" t="s">
        <v>783</v>
      </c>
      <c r="ABD64" s="16" t="s">
        <v>783</v>
      </c>
      <c r="ABE64" s="16" t="s">
        <v>783</v>
      </c>
      <c r="ABF64" s="16" t="s">
        <v>782</v>
      </c>
      <c r="ABG64" s="16" t="s">
        <v>783</v>
      </c>
      <c r="ABH64" s="16" t="s">
        <v>782</v>
      </c>
      <c r="ABI64" s="16" t="s">
        <v>782</v>
      </c>
      <c r="ABJ64" s="16" t="s">
        <v>783</v>
      </c>
      <c r="ABK64" s="16" t="s">
        <v>783</v>
      </c>
      <c r="ABL64" s="16" t="s">
        <v>8728</v>
      </c>
      <c r="ABM64" s="16" t="s">
        <v>843</v>
      </c>
      <c r="ABN64" s="16" t="s">
        <v>1033</v>
      </c>
      <c r="ABP64" s="16" t="s">
        <v>972</v>
      </c>
      <c r="ABQ64" s="16" t="s">
        <v>4324</v>
      </c>
      <c r="ABR64" s="16" t="s">
        <v>470</v>
      </c>
      <c r="ABS64" s="16" t="s">
        <v>451</v>
      </c>
      <c r="ABT64" s="16" t="s">
        <v>8732</v>
      </c>
      <c r="ABU64" s="16" t="s">
        <v>844</v>
      </c>
      <c r="ABV64" s="16" t="s">
        <v>487</v>
      </c>
      <c r="ABW64" s="16" t="s">
        <v>486</v>
      </c>
      <c r="ABX64" s="16" t="s">
        <v>892</v>
      </c>
      <c r="ABY64" s="16" t="s">
        <v>486</v>
      </c>
      <c r="ABZ64" s="16" t="s">
        <v>487</v>
      </c>
      <c r="ACA64" s="16" t="s">
        <v>759</v>
      </c>
      <c r="ACB64" s="16" t="s">
        <v>775</v>
      </c>
      <c r="ACC64" s="16" t="s">
        <v>737</v>
      </c>
      <c r="ACD64" s="16" t="s">
        <v>486</v>
      </c>
      <c r="ACE64" s="16" t="s">
        <v>486</v>
      </c>
      <c r="ACG64" s="16" t="s">
        <v>1013</v>
      </c>
      <c r="ACH64" s="16" t="s">
        <v>1009</v>
      </c>
      <c r="ACI64" s="16" t="s">
        <v>462</v>
      </c>
      <c r="ACJ64" s="16">
        <v>0.79400000000000004</v>
      </c>
      <c r="ACK64" s="16" t="s">
        <v>482</v>
      </c>
      <c r="ACL64" s="16" t="s">
        <v>740</v>
      </c>
      <c r="ACM64" s="16" t="s">
        <v>1189</v>
      </c>
      <c r="ACN64" s="16" t="s">
        <v>1169</v>
      </c>
      <c r="ACO64" s="16" t="s">
        <v>1856</v>
      </c>
      <c r="ACP64" s="16">
        <v>4875</v>
      </c>
      <c r="ACQ64" s="16" t="s">
        <v>1202</v>
      </c>
      <c r="ACR64" s="16" t="s">
        <v>1645</v>
      </c>
      <c r="ACS64" s="16" t="s">
        <v>680</v>
      </c>
      <c r="ACT64" s="16" t="s">
        <v>1521</v>
      </c>
      <c r="ACU64" s="16" t="s">
        <v>833</v>
      </c>
      <c r="ACV64" s="16" t="s">
        <v>8711</v>
      </c>
      <c r="ACW64" s="16" t="s">
        <v>451</v>
      </c>
      <c r="ACX64" s="16" t="s">
        <v>1916</v>
      </c>
      <c r="ACY64" s="16" t="s">
        <v>1947</v>
      </c>
      <c r="ACZ64" s="16">
        <v>1</v>
      </c>
      <c r="ADA64" s="16">
        <v>1</v>
      </c>
      <c r="ADB64" s="16">
        <v>1</v>
      </c>
      <c r="ADC64" s="16">
        <v>1</v>
      </c>
      <c r="ADD64" s="16">
        <v>1</v>
      </c>
      <c r="ADE64" s="16" t="s">
        <v>8712</v>
      </c>
      <c r="ADF64" s="16">
        <v>0</v>
      </c>
      <c r="ADG64" s="16" t="s">
        <v>486</v>
      </c>
      <c r="ADH64" s="16">
        <v>3</v>
      </c>
      <c r="ADI64" s="16" t="s">
        <v>486</v>
      </c>
      <c r="ADK64" s="16" t="s">
        <v>13194</v>
      </c>
      <c r="ADL64" s="16" t="s">
        <v>1763</v>
      </c>
      <c r="ADM64" s="16" t="s">
        <v>13195</v>
      </c>
      <c r="ADN64" s="16" t="s">
        <v>13196</v>
      </c>
      <c r="ADO64" s="16" t="s">
        <v>1766</v>
      </c>
      <c r="ADP64" s="16" t="s">
        <v>13194</v>
      </c>
      <c r="ADQ64" s="16" t="s">
        <v>13194</v>
      </c>
      <c r="ADR64" s="16" t="s">
        <v>13194</v>
      </c>
      <c r="ADS64" s="16" t="s">
        <v>13194</v>
      </c>
      <c r="ADV64" s="16" t="s">
        <v>1770</v>
      </c>
      <c r="ADW64" s="16" t="s">
        <v>8729</v>
      </c>
      <c r="AEA64" s="16">
        <v>3600</v>
      </c>
      <c r="AEC64" s="16" t="s">
        <v>1063</v>
      </c>
      <c r="AED64" s="16">
        <v>2704.81</v>
      </c>
      <c r="AEE64" s="16" t="s">
        <v>952</v>
      </c>
      <c r="AEG64" s="16">
        <v>11775</v>
      </c>
      <c r="AEK64" s="16">
        <v>833.33</v>
      </c>
      <c r="AEL64" s="16">
        <v>166.67</v>
      </c>
      <c r="AEN64" s="16">
        <v>100</v>
      </c>
      <c r="AEO64" s="16">
        <v>100</v>
      </c>
    </row>
    <row r="65" spans="1:823" x14ac:dyDescent="0.25">
      <c r="A65" s="30">
        <v>45810</v>
      </c>
      <c r="B65" s="16" t="s">
        <v>9160</v>
      </c>
      <c r="C65" s="16" t="s">
        <v>867</v>
      </c>
      <c r="D65" s="16" t="s">
        <v>867</v>
      </c>
      <c r="E65" s="16">
        <v>64</v>
      </c>
      <c r="F65" s="16" t="s">
        <v>8153</v>
      </c>
      <c r="G65" s="16" t="s">
        <v>4121</v>
      </c>
      <c r="I65" s="16" t="s">
        <v>4148</v>
      </c>
      <c r="Z65" s="16" t="s">
        <v>993</v>
      </c>
      <c r="AA65" s="16" t="s">
        <v>470</v>
      </c>
      <c r="AB65" s="16">
        <v>2</v>
      </c>
      <c r="AC65" s="16" t="s">
        <v>843</v>
      </c>
      <c r="AD65" s="16" t="s">
        <v>843</v>
      </c>
      <c r="AE65" s="16" t="s">
        <v>843</v>
      </c>
      <c r="AF65" s="16" t="s">
        <v>844</v>
      </c>
      <c r="AG65" s="16" t="s">
        <v>844</v>
      </c>
      <c r="AH65" s="16" t="s">
        <v>844</v>
      </c>
      <c r="AI65" s="16" t="s">
        <v>844</v>
      </c>
      <c r="AJ65" s="16" t="s">
        <v>843</v>
      </c>
      <c r="AK65" s="16" t="s">
        <v>843</v>
      </c>
      <c r="AM65" s="16" t="s">
        <v>737</v>
      </c>
      <c r="AN65" s="16" t="s">
        <v>759</v>
      </c>
      <c r="AP65" s="16" t="s">
        <v>768</v>
      </c>
      <c r="AR65" s="16" t="s">
        <v>6907</v>
      </c>
      <c r="BB65" s="16">
        <v>1</v>
      </c>
      <c r="BC65" s="16" t="s">
        <v>7878</v>
      </c>
      <c r="BE65" s="16" t="s">
        <v>5098</v>
      </c>
      <c r="BV65" s="16" t="s">
        <v>5165</v>
      </c>
      <c r="BW65" s="16" t="s">
        <v>843</v>
      </c>
      <c r="BX65" s="16" t="s">
        <v>843</v>
      </c>
      <c r="BY65" s="16" t="s">
        <v>843</v>
      </c>
      <c r="BZ65" s="16" t="s">
        <v>843</v>
      </c>
      <c r="CA65" s="16" t="s">
        <v>843</v>
      </c>
      <c r="CB65" s="16" t="s">
        <v>843</v>
      </c>
      <c r="CC65" s="16" t="s">
        <v>844</v>
      </c>
      <c r="CD65" s="16" t="s">
        <v>843</v>
      </c>
      <c r="CE65" s="16" t="s">
        <v>843</v>
      </c>
      <c r="CF65" s="16" t="s">
        <v>843</v>
      </c>
      <c r="CG65" s="16" t="s">
        <v>843</v>
      </c>
      <c r="CH65" s="16" t="s">
        <v>843</v>
      </c>
      <c r="CI65" s="16" t="s">
        <v>843</v>
      </c>
      <c r="CJ65" s="16" t="s">
        <v>843</v>
      </c>
      <c r="CK65" s="16" t="s">
        <v>843</v>
      </c>
      <c r="CP65" s="16" t="s">
        <v>865</v>
      </c>
      <c r="DX65" s="16" t="s">
        <v>867</v>
      </c>
      <c r="DY65" s="16" t="s">
        <v>867</v>
      </c>
      <c r="GC65" s="16" t="s">
        <v>5357</v>
      </c>
      <c r="GF65" s="16" t="s">
        <v>6818</v>
      </c>
      <c r="GG65" s="16" t="s">
        <v>867</v>
      </c>
      <c r="GV65" s="16" t="s">
        <v>5443</v>
      </c>
      <c r="GW65" s="16" t="s">
        <v>843</v>
      </c>
      <c r="GX65" s="16" t="s">
        <v>844</v>
      </c>
      <c r="GY65" s="16" t="s">
        <v>843</v>
      </c>
      <c r="GZ65" s="16" t="s">
        <v>843</v>
      </c>
      <c r="HA65" s="16" t="s">
        <v>843</v>
      </c>
      <c r="HB65" s="16" t="s">
        <v>843</v>
      </c>
      <c r="HC65" s="16" t="s">
        <v>843</v>
      </c>
      <c r="HD65" s="16" t="s">
        <v>843</v>
      </c>
      <c r="HE65" s="16" t="s">
        <v>843</v>
      </c>
      <c r="HF65" s="16" t="s">
        <v>843</v>
      </c>
      <c r="HH65" s="16" t="s">
        <v>5456</v>
      </c>
      <c r="HK65" s="16" t="s">
        <v>865</v>
      </c>
      <c r="HM65" s="16" t="s">
        <v>865</v>
      </c>
      <c r="HZ65" s="16" t="s">
        <v>7944</v>
      </c>
      <c r="KE65" s="16" t="s">
        <v>5582</v>
      </c>
      <c r="KG65" s="16" t="s">
        <v>7015</v>
      </c>
      <c r="KH65" s="16" t="s">
        <v>7033</v>
      </c>
      <c r="KI65" s="16" t="s">
        <v>865</v>
      </c>
      <c r="LG65" s="16" t="s">
        <v>867</v>
      </c>
      <c r="LH65" s="16" t="s">
        <v>867</v>
      </c>
      <c r="LI65" s="16" t="s">
        <v>867</v>
      </c>
      <c r="LJ65" s="16" t="s">
        <v>867</v>
      </c>
      <c r="LK65" s="16" t="s">
        <v>867</v>
      </c>
      <c r="LL65" s="16" t="s">
        <v>5663</v>
      </c>
      <c r="LM65" s="16" t="s">
        <v>843</v>
      </c>
      <c r="LN65" s="16" t="s">
        <v>843</v>
      </c>
      <c r="LO65" s="16" t="s">
        <v>844</v>
      </c>
      <c r="LP65" s="16" t="s">
        <v>843</v>
      </c>
      <c r="LQ65" s="16" t="s">
        <v>843</v>
      </c>
      <c r="LR65" s="16" t="s">
        <v>843</v>
      </c>
      <c r="LS65" s="16" t="s">
        <v>843</v>
      </c>
      <c r="LT65" s="16" t="s">
        <v>843</v>
      </c>
      <c r="LU65" s="16" t="s">
        <v>843</v>
      </c>
      <c r="LV65" s="16" t="s">
        <v>843</v>
      </c>
      <c r="LW65" s="16" t="s">
        <v>843</v>
      </c>
      <c r="LX65" s="16" t="s">
        <v>843</v>
      </c>
      <c r="LY65" s="16" t="s">
        <v>843</v>
      </c>
      <c r="LZ65" s="16" t="s">
        <v>843</v>
      </c>
      <c r="MA65" s="16" t="s">
        <v>843</v>
      </c>
      <c r="MC65" s="16" t="s">
        <v>5694</v>
      </c>
      <c r="MD65" s="16" t="s">
        <v>844</v>
      </c>
      <c r="ME65" s="16" t="s">
        <v>843</v>
      </c>
      <c r="MF65" s="16" t="s">
        <v>843</v>
      </c>
      <c r="MG65" s="16" t="s">
        <v>843</v>
      </c>
      <c r="MH65" s="16" t="s">
        <v>843</v>
      </c>
      <c r="MI65" s="16" t="s">
        <v>843</v>
      </c>
      <c r="MJ65" s="16" t="s">
        <v>843</v>
      </c>
      <c r="MK65" s="16" t="s">
        <v>843</v>
      </c>
      <c r="ML65" s="16" t="s">
        <v>843</v>
      </c>
      <c r="MM65" s="16" t="s">
        <v>843</v>
      </c>
      <c r="MN65" s="16" t="s">
        <v>843</v>
      </c>
      <c r="MO65" s="16" t="s">
        <v>843</v>
      </c>
      <c r="MP65" s="16" t="s">
        <v>843</v>
      </c>
      <c r="MQ65" s="16" t="s">
        <v>843</v>
      </c>
      <c r="MR65" s="16" t="s">
        <v>843</v>
      </c>
      <c r="MS65" s="16" t="s">
        <v>843</v>
      </c>
      <c r="MT65" s="16" t="s">
        <v>843</v>
      </c>
      <c r="MU65" s="16" t="s">
        <v>843</v>
      </c>
      <c r="MV65" s="16" t="s">
        <v>843</v>
      </c>
      <c r="MX65" s="16" t="s">
        <v>5694</v>
      </c>
      <c r="MY65" s="16" t="s">
        <v>844</v>
      </c>
      <c r="MZ65" s="16" t="s">
        <v>843</v>
      </c>
      <c r="NA65" s="16" t="s">
        <v>843</v>
      </c>
      <c r="NB65" s="16" t="s">
        <v>843</v>
      </c>
      <c r="NC65" s="16" t="s">
        <v>843</v>
      </c>
      <c r="ND65" s="16" t="s">
        <v>843</v>
      </c>
      <c r="NE65" s="16" t="s">
        <v>843</v>
      </c>
      <c r="NF65" s="16" t="s">
        <v>843</v>
      </c>
      <c r="NG65" s="16" t="s">
        <v>843</v>
      </c>
      <c r="NH65" s="16" t="s">
        <v>843</v>
      </c>
      <c r="NI65" s="16" t="s">
        <v>843</v>
      </c>
      <c r="NJ65" s="16" t="s">
        <v>843</v>
      </c>
      <c r="NK65" s="16" t="s">
        <v>843</v>
      </c>
      <c r="NL65" s="16" t="s">
        <v>843</v>
      </c>
      <c r="NM65" s="16" t="s">
        <v>843</v>
      </c>
      <c r="NN65" s="16" t="s">
        <v>843</v>
      </c>
      <c r="NO65" s="16" t="s">
        <v>843</v>
      </c>
      <c r="NP65" s="16" t="s">
        <v>843</v>
      </c>
      <c r="NQ65" s="16" t="s">
        <v>843</v>
      </c>
      <c r="PC65" s="16" t="s">
        <v>865</v>
      </c>
      <c r="PD65" s="16" t="s">
        <v>865</v>
      </c>
      <c r="PY65" s="16" t="s">
        <v>865</v>
      </c>
      <c r="QP65" s="16" t="s">
        <v>865</v>
      </c>
      <c r="QR65" s="16" t="s">
        <v>865</v>
      </c>
      <c r="QT65" s="16" t="s">
        <v>865</v>
      </c>
      <c r="QV65" s="16" t="s">
        <v>865</v>
      </c>
      <c r="QX65" s="16" t="s">
        <v>867</v>
      </c>
      <c r="QY65" s="16" t="s">
        <v>867</v>
      </c>
      <c r="RD65" s="16" t="s">
        <v>865</v>
      </c>
      <c r="RF65" s="16" t="s">
        <v>865</v>
      </c>
      <c r="RH65" s="16" t="s">
        <v>4216</v>
      </c>
      <c r="RJ65" s="16" t="s">
        <v>865</v>
      </c>
      <c r="RN65" s="16" t="s">
        <v>7720</v>
      </c>
      <c r="RP65" s="16" t="s">
        <v>867</v>
      </c>
      <c r="RR65" s="16" t="s">
        <v>867</v>
      </c>
      <c r="RT65" s="16" t="s">
        <v>867</v>
      </c>
      <c r="RV65" s="16" t="s">
        <v>7720</v>
      </c>
      <c r="RX65" s="16" t="s">
        <v>7720</v>
      </c>
      <c r="RZ65" s="16" t="s">
        <v>7724</v>
      </c>
      <c r="SQ65" s="16" t="s">
        <v>865</v>
      </c>
      <c r="SS65" s="16" t="s">
        <v>7308</v>
      </c>
      <c r="ST65" s="16" t="s">
        <v>7761</v>
      </c>
      <c r="TN65" s="16">
        <v>2000</v>
      </c>
      <c r="TP65" s="16">
        <v>1500</v>
      </c>
      <c r="TQ65" s="16">
        <v>500</v>
      </c>
      <c r="TR65" s="16">
        <v>300</v>
      </c>
      <c r="TS65" s="16">
        <v>200</v>
      </c>
      <c r="TT65" s="16">
        <v>0</v>
      </c>
      <c r="TU65" s="16">
        <v>0</v>
      </c>
      <c r="TW65" s="16">
        <v>0</v>
      </c>
      <c r="TX65" s="16">
        <v>0</v>
      </c>
      <c r="TZ65" s="16" t="s">
        <v>7364</v>
      </c>
      <c r="UA65" s="16" t="s">
        <v>5968</v>
      </c>
      <c r="UB65" s="16">
        <v>0</v>
      </c>
      <c r="UC65" s="16" t="s">
        <v>843</v>
      </c>
      <c r="UD65" s="16" t="s">
        <v>843</v>
      </c>
      <c r="UE65" s="16" t="s">
        <v>844</v>
      </c>
      <c r="UF65" s="16" t="s">
        <v>843</v>
      </c>
      <c r="UG65" s="16" t="s">
        <v>843</v>
      </c>
      <c r="UH65" s="16" t="s">
        <v>843</v>
      </c>
      <c r="VK65" s="16" t="s">
        <v>6102</v>
      </c>
      <c r="VL65" s="16" t="s">
        <v>843</v>
      </c>
      <c r="VM65" s="16" t="s">
        <v>843</v>
      </c>
      <c r="VN65" s="16" t="s">
        <v>843</v>
      </c>
      <c r="VO65" s="16" t="s">
        <v>843</v>
      </c>
      <c r="VP65" s="16" t="s">
        <v>844</v>
      </c>
      <c r="VQ65" s="16" t="s">
        <v>843</v>
      </c>
      <c r="VR65" s="16" t="s">
        <v>843</v>
      </c>
      <c r="VS65" s="16" t="s">
        <v>843</v>
      </c>
      <c r="VT65" s="16" t="s">
        <v>843</v>
      </c>
      <c r="VV65" s="16">
        <v>2400</v>
      </c>
      <c r="WO65" s="16" t="s">
        <v>6917</v>
      </c>
      <c r="XD65" s="16" t="s">
        <v>6991</v>
      </c>
      <c r="XE65" s="16" t="s">
        <v>843</v>
      </c>
      <c r="XF65" s="16" t="s">
        <v>843</v>
      </c>
      <c r="XG65" s="16" t="s">
        <v>843</v>
      </c>
      <c r="XH65" s="16" t="s">
        <v>843</v>
      </c>
      <c r="XI65" s="16" t="s">
        <v>843</v>
      </c>
      <c r="XJ65" s="16" t="s">
        <v>843</v>
      </c>
      <c r="XK65" s="16" t="s">
        <v>843</v>
      </c>
      <c r="XL65" s="16" t="s">
        <v>844</v>
      </c>
      <c r="XM65" s="16" t="s">
        <v>843</v>
      </c>
      <c r="XN65" s="16" t="s">
        <v>843</v>
      </c>
      <c r="XO65" s="16" t="s">
        <v>843</v>
      </c>
      <c r="XP65" s="16" t="s">
        <v>843</v>
      </c>
      <c r="XQ65" s="16" t="s">
        <v>843</v>
      </c>
      <c r="YF65" s="16" t="s">
        <v>865</v>
      </c>
      <c r="YN65" s="16" t="s">
        <v>7046</v>
      </c>
      <c r="YP65" s="16" t="s">
        <v>7978</v>
      </c>
      <c r="YR65" s="16" t="s">
        <v>9161</v>
      </c>
      <c r="YS65" s="16" t="s">
        <v>9162</v>
      </c>
      <c r="YT65" s="16" t="s">
        <v>8694</v>
      </c>
      <c r="YU65" s="16" t="s">
        <v>9163</v>
      </c>
      <c r="YV65" s="16" t="s">
        <v>9148</v>
      </c>
      <c r="YW65" s="16" t="s">
        <v>844</v>
      </c>
      <c r="YX65" s="16" t="s">
        <v>9148</v>
      </c>
      <c r="YZ65" s="16" t="s">
        <v>843</v>
      </c>
      <c r="ZA65" s="16" t="s">
        <v>843</v>
      </c>
      <c r="ZE65" s="16" t="s">
        <v>8789</v>
      </c>
      <c r="ZO65" s="16" t="s">
        <v>487</v>
      </c>
      <c r="ZP65" s="16" t="s">
        <v>487</v>
      </c>
      <c r="ZQ65" s="16" t="s">
        <v>486</v>
      </c>
      <c r="ZR65" s="16" t="s">
        <v>486</v>
      </c>
      <c r="ZS65" s="16" t="s">
        <v>1056</v>
      </c>
      <c r="ZT65" s="16" t="s">
        <v>8705</v>
      </c>
      <c r="ZU65" s="16" t="s">
        <v>9092</v>
      </c>
      <c r="ZV65" s="16" t="s">
        <v>486</v>
      </c>
      <c r="ZW65" s="16" t="s">
        <v>843</v>
      </c>
      <c r="ZX65" s="16" t="s">
        <v>843</v>
      </c>
      <c r="ZY65" s="16" t="s">
        <v>844</v>
      </c>
      <c r="ZZ65" s="16" t="s">
        <v>844</v>
      </c>
      <c r="AAA65" s="16" t="s">
        <v>1056</v>
      </c>
      <c r="AAB65" s="16" t="s">
        <v>843</v>
      </c>
      <c r="AAC65" s="16">
        <v>0</v>
      </c>
      <c r="AAD65" s="16" t="s">
        <v>844</v>
      </c>
      <c r="AAE65" s="16" t="s">
        <v>844</v>
      </c>
      <c r="AAF65" s="16" t="s">
        <v>843</v>
      </c>
      <c r="AAG65" s="16" t="s">
        <v>843</v>
      </c>
      <c r="AAH65" s="16" t="s">
        <v>843</v>
      </c>
      <c r="AAI65" s="16" t="s">
        <v>843</v>
      </c>
      <c r="AAJ65" s="16" t="s">
        <v>606</v>
      </c>
      <c r="AAK65" s="16" t="s">
        <v>655</v>
      </c>
      <c r="AAL65" s="16" t="s">
        <v>905</v>
      </c>
      <c r="AAM65" s="16" t="s">
        <v>663</v>
      </c>
      <c r="AAN65" s="16" t="s">
        <v>8707</v>
      </c>
      <c r="AAO65" s="16" t="s">
        <v>1019</v>
      </c>
      <c r="AAP65" s="16" t="s">
        <v>8708</v>
      </c>
      <c r="AAQ65" s="16" t="s">
        <v>9164</v>
      </c>
      <c r="AAS65" s="16">
        <v>1126.76</v>
      </c>
      <c r="AAT65" s="16" t="s">
        <v>782</v>
      </c>
      <c r="AAU65" s="16" t="s">
        <v>782</v>
      </c>
      <c r="AAW65" s="16" t="s">
        <v>782</v>
      </c>
      <c r="AAX65" s="16" t="s">
        <v>843</v>
      </c>
      <c r="AAY65" s="16" t="s">
        <v>8710</v>
      </c>
      <c r="AAZ65" s="16" t="s">
        <v>783</v>
      </c>
      <c r="ABA65" s="16" t="s">
        <v>782</v>
      </c>
      <c r="ABB65" s="16" t="s">
        <v>783</v>
      </c>
      <c r="ABC65" s="16" t="s">
        <v>783</v>
      </c>
      <c r="ABD65" s="16" t="s">
        <v>783</v>
      </c>
      <c r="ABE65" s="16" t="s">
        <v>783</v>
      </c>
      <c r="ABF65" s="16" t="s">
        <v>782</v>
      </c>
      <c r="ABG65" s="16" t="s">
        <v>782</v>
      </c>
      <c r="ABH65" s="16" t="s">
        <v>782</v>
      </c>
      <c r="ABI65" s="16" t="s">
        <v>783</v>
      </c>
      <c r="ABJ65" s="16" t="s">
        <v>783</v>
      </c>
      <c r="ABK65" s="16" t="s">
        <v>782</v>
      </c>
      <c r="ABL65" s="16" t="s">
        <v>8728</v>
      </c>
      <c r="ABM65" s="16" t="s">
        <v>843</v>
      </c>
      <c r="ABN65" s="16" t="s">
        <v>1033</v>
      </c>
      <c r="ABO65" s="16" t="s">
        <v>486</v>
      </c>
      <c r="ABP65" s="16" t="s">
        <v>972</v>
      </c>
      <c r="ABQ65" s="16" t="s">
        <v>4324</v>
      </c>
      <c r="ABR65" s="16" t="s">
        <v>470</v>
      </c>
      <c r="ABS65" s="16" t="s">
        <v>457</v>
      </c>
      <c r="ABT65" s="16" t="s">
        <v>1056</v>
      </c>
      <c r="ABU65" s="16" t="s">
        <v>1056</v>
      </c>
      <c r="ABV65" s="16" t="s">
        <v>487</v>
      </c>
      <c r="ABW65" s="16" t="s">
        <v>487</v>
      </c>
      <c r="ABX65" s="16" t="s">
        <v>894</v>
      </c>
      <c r="ABY65" s="16" t="s">
        <v>486</v>
      </c>
      <c r="ABZ65" s="16" t="s">
        <v>486</v>
      </c>
      <c r="ACA65" s="16" t="s">
        <v>759</v>
      </c>
      <c r="ACB65" s="16" t="s">
        <v>768</v>
      </c>
      <c r="ACC65" s="16" t="s">
        <v>737</v>
      </c>
      <c r="ACD65" s="16" t="s">
        <v>486</v>
      </c>
      <c r="ACE65" s="16" t="s">
        <v>487</v>
      </c>
      <c r="ACG65" s="16" t="s">
        <v>1014</v>
      </c>
      <c r="ACH65" s="16" t="s">
        <v>1009</v>
      </c>
      <c r="ACI65" s="16" t="s">
        <v>462</v>
      </c>
      <c r="ACJ65" s="16">
        <v>0.79400000000000004</v>
      </c>
      <c r="ACK65" s="16" t="s">
        <v>482</v>
      </c>
      <c r="ACL65" s="16" t="s">
        <v>740</v>
      </c>
      <c r="ACM65" s="16" t="s">
        <v>1190</v>
      </c>
      <c r="ACN65" s="16" t="s">
        <v>1169</v>
      </c>
      <c r="ACO65" s="16" t="s">
        <v>1856</v>
      </c>
      <c r="ACQ65" s="16" t="s">
        <v>1202</v>
      </c>
      <c r="ACR65" s="16" t="s">
        <v>1644</v>
      </c>
      <c r="ACS65" s="16" t="s">
        <v>676</v>
      </c>
      <c r="ACT65" s="16" t="s">
        <v>1522</v>
      </c>
      <c r="ACU65" s="16" t="s">
        <v>833</v>
      </c>
      <c r="ACV65" s="16" t="s">
        <v>8711</v>
      </c>
      <c r="ACW65" s="16" t="s">
        <v>877</v>
      </c>
      <c r="ACX65" s="16" t="s">
        <v>1914</v>
      </c>
      <c r="ACY65" s="16" t="s">
        <v>1947</v>
      </c>
      <c r="ACZ65" s="16">
        <v>1</v>
      </c>
      <c r="ADA65" s="16">
        <v>1</v>
      </c>
      <c r="ADB65" s="16">
        <v>1</v>
      </c>
      <c r="ADC65" s="16">
        <v>1</v>
      </c>
      <c r="ADD65" s="16">
        <v>1</v>
      </c>
      <c r="ADE65" s="16" t="s">
        <v>8712</v>
      </c>
      <c r="ADF65" s="16">
        <v>0</v>
      </c>
      <c r="ADG65" s="16" t="s">
        <v>486</v>
      </c>
      <c r="ADH65" s="16">
        <v>2</v>
      </c>
      <c r="ADI65" s="16" t="s">
        <v>486</v>
      </c>
      <c r="ADJ65" s="16" t="s">
        <v>1743</v>
      </c>
      <c r="ADL65" s="16" t="s">
        <v>1761</v>
      </c>
      <c r="ADM65" s="16" t="s">
        <v>13195</v>
      </c>
      <c r="ADN65" s="16" t="s">
        <v>13196</v>
      </c>
      <c r="ADO65" s="16" t="s">
        <v>13197</v>
      </c>
      <c r="ADP65" s="16" t="s">
        <v>13194</v>
      </c>
      <c r="ADR65" s="16" t="s">
        <v>13194</v>
      </c>
      <c r="ADS65" s="16" t="s">
        <v>13194</v>
      </c>
      <c r="ADU65" s="16" t="s">
        <v>1763</v>
      </c>
      <c r="AEB65" s="16">
        <v>4500</v>
      </c>
      <c r="AEC65" s="16" t="s">
        <v>1058</v>
      </c>
      <c r="AED65" s="16">
        <v>563.38</v>
      </c>
      <c r="AEE65" s="16" t="s">
        <v>952</v>
      </c>
      <c r="AEH65" s="16">
        <v>2400</v>
      </c>
      <c r="AEI65" s="16">
        <v>1000</v>
      </c>
      <c r="AEK65" s="16">
        <v>750</v>
      </c>
      <c r="AEL65" s="16">
        <v>250</v>
      </c>
      <c r="AEN65" s="16">
        <v>150</v>
      </c>
      <c r="AEO65" s="16">
        <v>100</v>
      </c>
    </row>
    <row r="66" spans="1:823" x14ac:dyDescent="0.25">
      <c r="A66" s="30">
        <v>45810</v>
      </c>
      <c r="B66" s="16" t="s">
        <v>9165</v>
      </c>
      <c r="C66" s="16" t="s">
        <v>867</v>
      </c>
      <c r="D66" s="16" t="s">
        <v>867</v>
      </c>
      <c r="E66" s="16">
        <v>57</v>
      </c>
      <c r="F66" s="16" t="s">
        <v>8153</v>
      </c>
      <c r="G66" s="16" t="s">
        <v>4123</v>
      </c>
      <c r="I66" s="16" t="s">
        <v>4148</v>
      </c>
      <c r="Z66" s="16" t="s">
        <v>997</v>
      </c>
      <c r="AA66" s="16" t="s">
        <v>470</v>
      </c>
      <c r="AB66" s="16">
        <v>1</v>
      </c>
      <c r="AC66" s="16" t="s">
        <v>843</v>
      </c>
      <c r="AD66" s="16" t="s">
        <v>843</v>
      </c>
      <c r="AE66" s="16" t="s">
        <v>843</v>
      </c>
      <c r="AF66" s="16" t="s">
        <v>844</v>
      </c>
      <c r="AG66" s="16" t="s">
        <v>843</v>
      </c>
      <c r="AH66" s="16" t="s">
        <v>844</v>
      </c>
      <c r="AI66" s="16" t="s">
        <v>843</v>
      </c>
      <c r="AJ66" s="16" t="s">
        <v>843</v>
      </c>
      <c r="AK66" s="16" t="s">
        <v>843</v>
      </c>
      <c r="AM66" s="16" t="s">
        <v>736</v>
      </c>
      <c r="AN66" s="16" t="s">
        <v>761</v>
      </c>
      <c r="AP66" s="16" t="s">
        <v>774</v>
      </c>
      <c r="AR66" s="16" t="s">
        <v>6907</v>
      </c>
      <c r="BB66" s="16">
        <v>2</v>
      </c>
      <c r="BC66" s="16" t="s">
        <v>7878</v>
      </c>
      <c r="BE66" s="16" t="s">
        <v>5098</v>
      </c>
      <c r="BV66" s="16" t="s">
        <v>9166</v>
      </c>
      <c r="BW66" s="16" t="s">
        <v>843</v>
      </c>
      <c r="BX66" s="16" t="s">
        <v>843</v>
      </c>
      <c r="BY66" s="16" t="s">
        <v>844</v>
      </c>
      <c r="BZ66" s="16" t="s">
        <v>843</v>
      </c>
      <c r="CA66" s="16" t="s">
        <v>843</v>
      </c>
      <c r="CB66" s="16" t="s">
        <v>843</v>
      </c>
      <c r="CC66" s="16" t="s">
        <v>843</v>
      </c>
      <c r="CD66" s="16" t="s">
        <v>843</v>
      </c>
      <c r="CE66" s="16" t="s">
        <v>843</v>
      </c>
      <c r="CF66" s="16" t="s">
        <v>844</v>
      </c>
      <c r="CG66" s="16" t="s">
        <v>843</v>
      </c>
      <c r="CH66" s="16" t="s">
        <v>843</v>
      </c>
      <c r="CI66" s="16" t="s">
        <v>843</v>
      </c>
      <c r="CJ66" s="16" t="s">
        <v>843</v>
      </c>
      <c r="CK66" s="16" t="s">
        <v>843</v>
      </c>
      <c r="CP66" s="16" t="s">
        <v>867</v>
      </c>
      <c r="CQ66" s="16" t="s">
        <v>5191</v>
      </c>
      <c r="CR66" s="16" t="s">
        <v>844</v>
      </c>
      <c r="CS66" s="16" t="s">
        <v>843</v>
      </c>
      <c r="CT66" s="16" t="s">
        <v>843</v>
      </c>
      <c r="CU66" s="16" t="s">
        <v>843</v>
      </c>
      <c r="CV66" s="16" t="s">
        <v>843</v>
      </c>
      <c r="CW66" s="16" t="s">
        <v>843</v>
      </c>
      <c r="CX66" s="16" t="s">
        <v>843</v>
      </c>
      <c r="CY66" s="16" t="s">
        <v>843</v>
      </c>
      <c r="CZ66" s="16" t="s">
        <v>843</v>
      </c>
      <c r="DA66" s="16" t="s">
        <v>5184</v>
      </c>
      <c r="DX66" s="16" t="s">
        <v>867</v>
      </c>
      <c r="DY66" s="16" t="s">
        <v>867</v>
      </c>
      <c r="GC66" s="16" t="s">
        <v>5342</v>
      </c>
      <c r="GF66" s="16" t="s">
        <v>867</v>
      </c>
      <c r="GG66" s="16" t="s">
        <v>867</v>
      </c>
      <c r="GV66" s="16" t="s">
        <v>5443</v>
      </c>
      <c r="GW66" s="16" t="s">
        <v>843</v>
      </c>
      <c r="GX66" s="16" t="s">
        <v>844</v>
      </c>
      <c r="GY66" s="16" t="s">
        <v>843</v>
      </c>
      <c r="GZ66" s="16" t="s">
        <v>843</v>
      </c>
      <c r="HA66" s="16" t="s">
        <v>843</v>
      </c>
      <c r="HB66" s="16" t="s">
        <v>843</v>
      </c>
      <c r="HC66" s="16" t="s">
        <v>843</v>
      </c>
      <c r="HD66" s="16" t="s">
        <v>843</v>
      </c>
      <c r="HE66" s="16" t="s">
        <v>843</v>
      </c>
      <c r="HF66" s="16" t="s">
        <v>843</v>
      </c>
      <c r="HH66" s="16" t="s">
        <v>5456</v>
      </c>
      <c r="HK66" s="16" t="s">
        <v>865</v>
      </c>
      <c r="HM66" s="16" t="s">
        <v>865</v>
      </c>
      <c r="HZ66" s="16" t="s">
        <v>7944</v>
      </c>
      <c r="KE66" s="16" t="s">
        <v>5582</v>
      </c>
      <c r="KG66" s="16" t="s">
        <v>7018</v>
      </c>
      <c r="KH66" s="16" t="s">
        <v>7033</v>
      </c>
      <c r="KI66" s="16" t="s">
        <v>867</v>
      </c>
      <c r="KJ66" s="16" t="s">
        <v>5601</v>
      </c>
      <c r="KK66" s="16" t="s">
        <v>843</v>
      </c>
      <c r="KL66" s="16" t="s">
        <v>843</v>
      </c>
      <c r="KM66" s="16" t="s">
        <v>844</v>
      </c>
      <c r="KN66" s="16" t="s">
        <v>843</v>
      </c>
      <c r="KO66" s="16" t="s">
        <v>843</v>
      </c>
      <c r="KP66" s="16" t="s">
        <v>843</v>
      </c>
      <c r="KQ66" s="16" t="s">
        <v>843</v>
      </c>
      <c r="LG66" s="16" t="s">
        <v>867</v>
      </c>
      <c r="LH66" s="16" t="s">
        <v>867</v>
      </c>
      <c r="LI66" s="16" t="s">
        <v>867</v>
      </c>
      <c r="LJ66" s="16" t="s">
        <v>867</v>
      </c>
      <c r="LK66" s="16" t="s">
        <v>867</v>
      </c>
      <c r="LL66" s="16" t="s">
        <v>5663</v>
      </c>
      <c r="LM66" s="16" t="s">
        <v>843</v>
      </c>
      <c r="LN66" s="16" t="s">
        <v>843</v>
      </c>
      <c r="LO66" s="16" t="s">
        <v>844</v>
      </c>
      <c r="LP66" s="16" t="s">
        <v>843</v>
      </c>
      <c r="LQ66" s="16" t="s">
        <v>843</v>
      </c>
      <c r="LR66" s="16" t="s">
        <v>843</v>
      </c>
      <c r="LS66" s="16" t="s">
        <v>843</v>
      </c>
      <c r="LT66" s="16" t="s">
        <v>843</v>
      </c>
      <c r="LU66" s="16" t="s">
        <v>843</v>
      </c>
      <c r="LV66" s="16" t="s">
        <v>843</v>
      </c>
      <c r="LW66" s="16" t="s">
        <v>843</v>
      </c>
      <c r="LX66" s="16" t="s">
        <v>843</v>
      </c>
      <c r="LY66" s="16" t="s">
        <v>843</v>
      </c>
      <c r="LZ66" s="16" t="s">
        <v>843</v>
      </c>
      <c r="MA66" s="16" t="s">
        <v>843</v>
      </c>
      <c r="MC66" s="16" t="s">
        <v>5694</v>
      </c>
      <c r="MD66" s="16" t="s">
        <v>844</v>
      </c>
      <c r="ME66" s="16" t="s">
        <v>843</v>
      </c>
      <c r="MF66" s="16" t="s">
        <v>843</v>
      </c>
      <c r="MG66" s="16" t="s">
        <v>843</v>
      </c>
      <c r="MH66" s="16" t="s">
        <v>843</v>
      </c>
      <c r="MI66" s="16" t="s">
        <v>843</v>
      </c>
      <c r="MJ66" s="16" t="s">
        <v>843</v>
      </c>
      <c r="MK66" s="16" t="s">
        <v>843</v>
      </c>
      <c r="ML66" s="16" t="s">
        <v>843</v>
      </c>
      <c r="MM66" s="16" t="s">
        <v>843</v>
      </c>
      <c r="MN66" s="16" t="s">
        <v>843</v>
      </c>
      <c r="MO66" s="16" t="s">
        <v>843</v>
      </c>
      <c r="MP66" s="16" t="s">
        <v>843</v>
      </c>
      <c r="MQ66" s="16" t="s">
        <v>843</v>
      </c>
      <c r="MR66" s="16" t="s">
        <v>843</v>
      </c>
      <c r="MS66" s="16" t="s">
        <v>843</v>
      </c>
      <c r="MT66" s="16" t="s">
        <v>843</v>
      </c>
      <c r="MU66" s="16" t="s">
        <v>843</v>
      </c>
      <c r="MV66" s="16" t="s">
        <v>843</v>
      </c>
      <c r="PC66" s="16" t="s">
        <v>865</v>
      </c>
      <c r="PD66" s="16" t="s">
        <v>865</v>
      </c>
      <c r="PY66" s="16" t="s">
        <v>865</v>
      </c>
      <c r="QP66" s="16" t="s">
        <v>865</v>
      </c>
      <c r="QR66" s="16" t="s">
        <v>867</v>
      </c>
      <c r="QT66" s="16" t="s">
        <v>867</v>
      </c>
      <c r="QV66" s="16" t="s">
        <v>865</v>
      </c>
      <c r="QX66" s="16" t="s">
        <v>865</v>
      </c>
      <c r="QY66" s="16" t="s">
        <v>867</v>
      </c>
      <c r="RD66" s="16" t="s">
        <v>865</v>
      </c>
      <c r="RF66" s="16" t="s">
        <v>865</v>
      </c>
      <c r="RH66" s="16" t="s">
        <v>865</v>
      </c>
      <c r="RJ66" s="16" t="s">
        <v>865</v>
      </c>
      <c r="RN66" s="16" t="s">
        <v>7720</v>
      </c>
      <c r="RP66" s="16" t="s">
        <v>867</v>
      </c>
      <c r="RR66" s="16" t="s">
        <v>7720</v>
      </c>
      <c r="RT66" s="16" t="s">
        <v>867</v>
      </c>
      <c r="RV66" s="16" t="s">
        <v>867</v>
      </c>
      <c r="RX66" s="16" t="s">
        <v>7720</v>
      </c>
      <c r="RZ66" s="16" t="s">
        <v>7720</v>
      </c>
      <c r="SQ66" s="16" t="s">
        <v>865</v>
      </c>
      <c r="SS66" s="16" t="s">
        <v>7308</v>
      </c>
      <c r="ST66" s="16" t="s">
        <v>7764</v>
      </c>
      <c r="TN66" s="16">
        <v>800</v>
      </c>
      <c r="TO66" s="16">
        <v>0</v>
      </c>
      <c r="TP66" s="16">
        <v>500</v>
      </c>
      <c r="TQ66" s="16">
        <v>0</v>
      </c>
      <c r="TR66" s="16">
        <v>0</v>
      </c>
      <c r="TS66" s="16">
        <v>200</v>
      </c>
      <c r="TT66" s="16">
        <v>0</v>
      </c>
      <c r="TU66" s="16">
        <v>0</v>
      </c>
      <c r="TV66" s="16">
        <v>0</v>
      </c>
      <c r="TW66" s="16">
        <v>0</v>
      </c>
      <c r="TX66" s="16">
        <v>0</v>
      </c>
      <c r="TZ66" s="16" t="s">
        <v>7361</v>
      </c>
      <c r="UA66" s="16" t="s">
        <v>5971</v>
      </c>
      <c r="UB66" s="16">
        <v>0</v>
      </c>
      <c r="UC66" s="16" t="s">
        <v>843</v>
      </c>
      <c r="UD66" s="16" t="s">
        <v>843</v>
      </c>
      <c r="UE66" s="16" t="s">
        <v>843</v>
      </c>
      <c r="UF66" s="16" t="s">
        <v>844</v>
      </c>
      <c r="UG66" s="16" t="s">
        <v>843</v>
      </c>
      <c r="UH66" s="16" t="s">
        <v>843</v>
      </c>
      <c r="VX66" s="16" t="s">
        <v>6028</v>
      </c>
      <c r="VY66" s="16" t="s">
        <v>844</v>
      </c>
      <c r="VZ66" s="16" t="s">
        <v>843</v>
      </c>
      <c r="WA66" s="16" t="s">
        <v>843</v>
      </c>
      <c r="WB66" s="16" t="s">
        <v>843</v>
      </c>
      <c r="WC66" s="16" t="s">
        <v>843</v>
      </c>
      <c r="WD66" s="16" t="s">
        <v>843</v>
      </c>
      <c r="WE66" s="16" t="s">
        <v>843</v>
      </c>
      <c r="WF66" s="16" t="s">
        <v>843</v>
      </c>
      <c r="WH66" s="16">
        <v>1625</v>
      </c>
      <c r="WO66" s="16" t="s">
        <v>6920</v>
      </c>
      <c r="XD66" s="16" t="s">
        <v>9167</v>
      </c>
      <c r="XE66" s="16" t="s">
        <v>843</v>
      </c>
      <c r="XF66" s="16" t="s">
        <v>843</v>
      </c>
      <c r="XG66" s="16" t="s">
        <v>844</v>
      </c>
      <c r="XH66" s="16" t="s">
        <v>843</v>
      </c>
      <c r="XI66" s="16" t="s">
        <v>843</v>
      </c>
      <c r="XJ66" s="16" t="s">
        <v>843</v>
      </c>
      <c r="XK66" s="16" t="s">
        <v>843</v>
      </c>
      <c r="XL66" s="16" t="s">
        <v>844</v>
      </c>
      <c r="XM66" s="16" t="s">
        <v>843</v>
      </c>
      <c r="XN66" s="16" t="s">
        <v>843</v>
      </c>
      <c r="XO66" s="16" t="s">
        <v>843</v>
      </c>
      <c r="XP66" s="16" t="s">
        <v>843</v>
      </c>
      <c r="XQ66" s="16" t="s">
        <v>843</v>
      </c>
      <c r="YF66" s="16" t="s">
        <v>865</v>
      </c>
      <c r="YN66" s="16" t="s">
        <v>7040</v>
      </c>
      <c r="YP66" s="16" t="s">
        <v>7990</v>
      </c>
      <c r="YR66" s="16" t="s">
        <v>9168</v>
      </c>
      <c r="YS66" s="16" t="s">
        <v>9169</v>
      </c>
      <c r="YT66" s="16" t="s">
        <v>8694</v>
      </c>
      <c r="YU66" s="16" t="s">
        <v>9170</v>
      </c>
      <c r="YV66" s="16" t="s">
        <v>9148</v>
      </c>
      <c r="YW66" s="16" t="s">
        <v>844</v>
      </c>
      <c r="YX66" s="16" t="s">
        <v>9148</v>
      </c>
      <c r="YY66" s="16" t="s">
        <v>843</v>
      </c>
      <c r="YZ66" s="16" t="s">
        <v>843</v>
      </c>
      <c r="ZA66" s="16" t="s">
        <v>843</v>
      </c>
      <c r="ZB66" s="16">
        <v>1500</v>
      </c>
      <c r="ZC66" s="16" t="s">
        <v>8814</v>
      </c>
      <c r="ZD66" s="16" t="s">
        <v>843</v>
      </c>
      <c r="ZE66" s="16" t="s">
        <v>843</v>
      </c>
      <c r="ZF66" s="16" t="s">
        <v>843</v>
      </c>
      <c r="ZG66" s="16" t="s">
        <v>843</v>
      </c>
      <c r="ZH66" s="16" t="s">
        <v>8779</v>
      </c>
      <c r="ZI66" s="16" t="s">
        <v>8872</v>
      </c>
      <c r="ZJ66" s="16" t="s">
        <v>843</v>
      </c>
      <c r="ZK66" s="16" t="s">
        <v>843</v>
      </c>
      <c r="ZL66" s="16" t="s">
        <v>843</v>
      </c>
      <c r="ZM66" s="16" t="s">
        <v>843</v>
      </c>
      <c r="ZN66" s="16" t="s">
        <v>8742</v>
      </c>
      <c r="ZO66" s="16" t="s">
        <v>487</v>
      </c>
      <c r="ZP66" s="16" t="s">
        <v>487</v>
      </c>
      <c r="ZQ66" s="16" t="s">
        <v>486</v>
      </c>
      <c r="ZR66" s="16" t="s">
        <v>486</v>
      </c>
      <c r="ZS66" s="16" t="s">
        <v>8704</v>
      </c>
      <c r="ZT66" s="16" t="s">
        <v>8705</v>
      </c>
      <c r="ZU66" s="16" t="s">
        <v>9092</v>
      </c>
      <c r="ZV66" s="16" t="s">
        <v>486</v>
      </c>
      <c r="ZW66" s="16" t="s">
        <v>843</v>
      </c>
      <c r="ZX66" s="16" t="s">
        <v>844</v>
      </c>
      <c r="ZY66" s="16" t="s">
        <v>844</v>
      </c>
      <c r="ZZ66" s="16" t="s">
        <v>843</v>
      </c>
      <c r="AAA66" s="16" t="s">
        <v>843</v>
      </c>
      <c r="AAB66" s="16" t="s">
        <v>843</v>
      </c>
      <c r="AAC66" s="16">
        <v>0</v>
      </c>
      <c r="AAD66" s="16" t="s">
        <v>844</v>
      </c>
      <c r="AAE66" s="16" t="s">
        <v>843</v>
      </c>
      <c r="AAF66" s="16" t="s">
        <v>843</v>
      </c>
      <c r="AAG66" s="16" t="s">
        <v>843</v>
      </c>
      <c r="AAH66" s="16" t="s">
        <v>843</v>
      </c>
      <c r="AAI66" s="16" t="s">
        <v>843</v>
      </c>
      <c r="AAJ66" s="16" t="s">
        <v>600</v>
      </c>
      <c r="AAK66" s="16" t="s">
        <v>639</v>
      </c>
      <c r="AAL66" s="16" t="s">
        <v>905</v>
      </c>
      <c r="AAM66" s="16" t="s">
        <v>663</v>
      </c>
      <c r="AAN66" s="16" t="s">
        <v>8707</v>
      </c>
      <c r="AAO66" s="16" t="s">
        <v>1019</v>
      </c>
      <c r="AAP66" s="16" t="s">
        <v>8708</v>
      </c>
      <c r="AAS66" s="16">
        <v>1625</v>
      </c>
      <c r="AAT66" s="16" t="s">
        <v>782</v>
      </c>
      <c r="AAU66" s="16" t="s">
        <v>782</v>
      </c>
      <c r="AAV66" s="16" t="s">
        <v>782</v>
      </c>
      <c r="AAW66" s="16" t="s">
        <v>782</v>
      </c>
      <c r="AAX66" s="16" t="s">
        <v>843</v>
      </c>
      <c r="AAY66" s="16" t="s">
        <v>8710</v>
      </c>
      <c r="AAZ66" s="16" t="s">
        <v>782</v>
      </c>
      <c r="ABA66" s="16" t="s">
        <v>783</v>
      </c>
      <c r="ABB66" s="16" t="s">
        <v>782</v>
      </c>
      <c r="ABC66" s="16" t="s">
        <v>783</v>
      </c>
      <c r="ABD66" s="16" t="s">
        <v>783</v>
      </c>
      <c r="ABE66" s="16" t="s">
        <v>783</v>
      </c>
      <c r="ABF66" s="16" t="s">
        <v>782</v>
      </c>
      <c r="ABG66" s="16" t="s">
        <v>783</v>
      </c>
      <c r="ABH66" s="16" t="s">
        <v>782</v>
      </c>
      <c r="ABI66" s="16" t="s">
        <v>782</v>
      </c>
      <c r="ABJ66" s="16" t="s">
        <v>783</v>
      </c>
      <c r="ABK66" s="16" t="s">
        <v>783</v>
      </c>
      <c r="ABL66" s="16" t="s">
        <v>8728</v>
      </c>
      <c r="ABM66" s="16" t="s">
        <v>843</v>
      </c>
      <c r="ABN66" s="16" t="s">
        <v>1033</v>
      </c>
      <c r="ABP66" s="16" t="s">
        <v>972</v>
      </c>
      <c r="ABQ66" s="16" t="s">
        <v>4300</v>
      </c>
      <c r="ABR66" s="16" t="s">
        <v>470</v>
      </c>
      <c r="ABS66" s="16" t="s">
        <v>451</v>
      </c>
      <c r="ABT66" s="16" t="s">
        <v>844</v>
      </c>
      <c r="ABU66" s="16" t="s">
        <v>844</v>
      </c>
      <c r="ABV66" s="16" t="s">
        <v>487</v>
      </c>
      <c r="ABW66" s="16" t="s">
        <v>486</v>
      </c>
      <c r="ABX66" s="16" t="s">
        <v>892</v>
      </c>
      <c r="ABY66" s="16" t="s">
        <v>486</v>
      </c>
      <c r="ABZ66" s="16" t="s">
        <v>487</v>
      </c>
      <c r="ACA66" s="16" t="s">
        <v>761</v>
      </c>
      <c r="ACB66" s="16" t="s">
        <v>774</v>
      </c>
      <c r="ACC66" s="16" t="s">
        <v>736</v>
      </c>
      <c r="ACD66" s="16" t="s">
        <v>486</v>
      </c>
      <c r="ACE66" s="16" t="s">
        <v>486</v>
      </c>
      <c r="ACG66" s="16" t="s">
        <v>1014</v>
      </c>
      <c r="ACH66" s="16" t="s">
        <v>1009</v>
      </c>
      <c r="ACI66" s="16" t="s">
        <v>462</v>
      </c>
      <c r="ACJ66" s="16">
        <v>0.79400000000000004</v>
      </c>
      <c r="ACK66" s="16" t="s">
        <v>482</v>
      </c>
      <c r="ACL66" s="16" t="s">
        <v>740</v>
      </c>
      <c r="ACM66" s="16" t="s">
        <v>1189</v>
      </c>
      <c r="ACN66" s="16" t="s">
        <v>1169</v>
      </c>
      <c r="ACO66" s="16" t="s">
        <v>1856</v>
      </c>
      <c r="ACP66" s="16">
        <v>1625</v>
      </c>
      <c r="ACQ66" s="16" t="s">
        <v>1201</v>
      </c>
      <c r="ACR66" s="16" t="s">
        <v>1645</v>
      </c>
      <c r="ACS66" s="16" t="s">
        <v>680</v>
      </c>
      <c r="ACT66" s="16" t="s">
        <v>1521</v>
      </c>
      <c r="ACU66" s="16" t="s">
        <v>833</v>
      </c>
      <c r="ACV66" s="16" t="s">
        <v>8711</v>
      </c>
      <c r="ACW66" s="16" t="s">
        <v>451</v>
      </c>
      <c r="ACX66" s="16" t="s">
        <v>1916</v>
      </c>
      <c r="ACY66" s="16" t="s">
        <v>1947</v>
      </c>
      <c r="ACZ66" s="16">
        <v>1</v>
      </c>
      <c r="ADA66" s="16">
        <v>1</v>
      </c>
      <c r="ADB66" s="16">
        <v>1</v>
      </c>
      <c r="ADC66" s="16">
        <v>1</v>
      </c>
      <c r="ADD66" s="16">
        <v>1</v>
      </c>
      <c r="ADE66" s="16" t="s">
        <v>8712</v>
      </c>
      <c r="ADF66" s="16">
        <v>0</v>
      </c>
      <c r="ADG66" s="16" t="s">
        <v>486</v>
      </c>
      <c r="ADH66" s="16">
        <v>1</v>
      </c>
      <c r="ADI66" s="16" t="s">
        <v>486</v>
      </c>
      <c r="ADJ66" s="16" t="s">
        <v>13198</v>
      </c>
      <c r="ADK66" s="16" t="s">
        <v>13194</v>
      </c>
      <c r="ADL66" s="16" t="s">
        <v>13196</v>
      </c>
      <c r="ADM66" s="16" t="s">
        <v>13194</v>
      </c>
      <c r="ADN66" s="16" t="s">
        <v>13194</v>
      </c>
      <c r="ADO66" s="16" t="s">
        <v>13197</v>
      </c>
      <c r="ADP66" s="16" t="s">
        <v>13194</v>
      </c>
      <c r="ADQ66" s="16" t="s">
        <v>13194</v>
      </c>
      <c r="ADR66" s="16" t="s">
        <v>13194</v>
      </c>
      <c r="ADS66" s="16" t="s">
        <v>13194</v>
      </c>
      <c r="ADW66" s="16" t="s">
        <v>13199</v>
      </c>
      <c r="ADY66" s="16" t="s">
        <v>1058</v>
      </c>
      <c r="AEA66" s="16">
        <v>1500</v>
      </c>
      <c r="AEC66" s="16" t="s">
        <v>1058</v>
      </c>
      <c r="AED66" s="16">
        <v>1625</v>
      </c>
      <c r="AEE66" s="16" t="s">
        <v>952</v>
      </c>
      <c r="AEG66" s="16">
        <v>1625</v>
      </c>
      <c r="AEI66" s="16">
        <v>800</v>
      </c>
      <c r="AEK66" s="16">
        <v>500</v>
      </c>
      <c r="AEO66" s="16">
        <v>200</v>
      </c>
    </row>
    <row r="67" spans="1:823" x14ac:dyDescent="0.25">
      <c r="A67" s="30">
        <v>45810</v>
      </c>
      <c r="B67" s="16" t="s">
        <v>9171</v>
      </c>
      <c r="C67" s="16" t="s">
        <v>867</v>
      </c>
      <c r="D67" s="16" t="s">
        <v>867</v>
      </c>
      <c r="E67" s="16">
        <v>40</v>
      </c>
      <c r="F67" s="16" t="s">
        <v>8153</v>
      </c>
      <c r="G67" s="16" t="s">
        <v>4123</v>
      </c>
      <c r="I67" s="16" t="s">
        <v>4148</v>
      </c>
      <c r="Z67" s="16" t="s">
        <v>989</v>
      </c>
      <c r="AA67" s="16" t="s">
        <v>470</v>
      </c>
      <c r="AB67" s="16">
        <v>4</v>
      </c>
      <c r="AC67" s="16" t="s">
        <v>844</v>
      </c>
      <c r="AD67" s="16" t="s">
        <v>843</v>
      </c>
      <c r="AE67" s="16" t="s">
        <v>844</v>
      </c>
      <c r="AF67" s="16" t="s">
        <v>844</v>
      </c>
      <c r="AG67" s="16" t="s">
        <v>1056</v>
      </c>
      <c r="AH67" s="16" t="s">
        <v>844</v>
      </c>
      <c r="AI67" s="16" t="s">
        <v>8732</v>
      </c>
      <c r="AJ67" s="16" t="s">
        <v>843</v>
      </c>
      <c r="AK67" s="16" t="s">
        <v>844</v>
      </c>
      <c r="AM67" s="16" t="s">
        <v>737</v>
      </c>
      <c r="AN67" s="16" t="s">
        <v>759</v>
      </c>
      <c r="AP67" s="16" t="s">
        <v>775</v>
      </c>
      <c r="AR67" s="16" t="s">
        <v>6907</v>
      </c>
      <c r="BB67" s="16">
        <v>3</v>
      </c>
      <c r="BC67" s="16" t="s">
        <v>7878</v>
      </c>
      <c r="BE67" s="16" t="s">
        <v>5098</v>
      </c>
      <c r="BV67" s="16" t="s">
        <v>9172</v>
      </c>
      <c r="BW67" s="16" t="s">
        <v>843</v>
      </c>
      <c r="BX67" s="16" t="s">
        <v>843</v>
      </c>
      <c r="BY67" s="16" t="s">
        <v>843</v>
      </c>
      <c r="BZ67" s="16" t="s">
        <v>843</v>
      </c>
      <c r="CA67" s="16" t="s">
        <v>843</v>
      </c>
      <c r="CB67" s="16" t="s">
        <v>843</v>
      </c>
      <c r="CC67" s="16" t="s">
        <v>844</v>
      </c>
      <c r="CD67" s="16" t="s">
        <v>843</v>
      </c>
      <c r="CE67" s="16" t="s">
        <v>843</v>
      </c>
      <c r="CF67" s="16" t="s">
        <v>844</v>
      </c>
      <c r="CG67" s="16" t="s">
        <v>843</v>
      </c>
      <c r="CH67" s="16" t="s">
        <v>843</v>
      </c>
      <c r="CI67" s="16" t="s">
        <v>843</v>
      </c>
      <c r="CJ67" s="16" t="s">
        <v>843</v>
      </c>
      <c r="CK67" s="16" t="s">
        <v>843</v>
      </c>
      <c r="CP67" s="16" t="s">
        <v>867</v>
      </c>
      <c r="CQ67" s="16" t="s">
        <v>5191</v>
      </c>
      <c r="CR67" s="16" t="s">
        <v>844</v>
      </c>
      <c r="CS67" s="16" t="s">
        <v>843</v>
      </c>
      <c r="CT67" s="16" t="s">
        <v>843</v>
      </c>
      <c r="CU67" s="16" t="s">
        <v>843</v>
      </c>
      <c r="CV67" s="16" t="s">
        <v>843</v>
      </c>
      <c r="CW67" s="16" t="s">
        <v>843</v>
      </c>
      <c r="CX67" s="16" t="s">
        <v>843</v>
      </c>
      <c r="CY67" s="16" t="s">
        <v>843</v>
      </c>
      <c r="CZ67" s="16" t="s">
        <v>843</v>
      </c>
      <c r="DA67" s="16" t="s">
        <v>5184</v>
      </c>
      <c r="DX67" s="16" t="s">
        <v>867</v>
      </c>
      <c r="DY67" s="16" t="s">
        <v>867</v>
      </c>
      <c r="GC67" s="16" t="s">
        <v>5339</v>
      </c>
      <c r="GF67" s="16" t="s">
        <v>867</v>
      </c>
      <c r="GG67" s="16" t="s">
        <v>867</v>
      </c>
      <c r="GV67" s="16" t="s">
        <v>5443</v>
      </c>
      <c r="GW67" s="16" t="s">
        <v>843</v>
      </c>
      <c r="GX67" s="16" t="s">
        <v>844</v>
      </c>
      <c r="GY67" s="16" t="s">
        <v>843</v>
      </c>
      <c r="GZ67" s="16" t="s">
        <v>843</v>
      </c>
      <c r="HA67" s="16" t="s">
        <v>843</v>
      </c>
      <c r="HB67" s="16" t="s">
        <v>843</v>
      </c>
      <c r="HC67" s="16" t="s">
        <v>843</v>
      </c>
      <c r="HD67" s="16" t="s">
        <v>843</v>
      </c>
      <c r="HE67" s="16" t="s">
        <v>843</v>
      </c>
      <c r="HF67" s="16" t="s">
        <v>843</v>
      </c>
      <c r="HH67" s="16" t="s">
        <v>5456</v>
      </c>
      <c r="HK67" s="16" t="s">
        <v>865</v>
      </c>
      <c r="HM67" s="16" t="s">
        <v>865</v>
      </c>
      <c r="HZ67" s="16" t="s">
        <v>7944</v>
      </c>
      <c r="KE67" s="16" t="s">
        <v>864</v>
      </c>
      <c r="KG67" s="16" t="s">
        <v>7015</v>
      </c>
      <c r="KH67" s="16" t="s">
        <v>7033</v>
      </c>
      <c r="KI67" s="16" t="s">
        <v>865</v>
      </c>
      <c r="LG67" s="16" t="s">
        <v>867</v>
      </c>
      <c r="LH67" s="16" t="s">
        <v>867</v>
      </c>
      <c r="LI67" s="16" t="s">
        <v>867</v>
      </c>
      <c r="LJ67" s="16" t="s">
        <v>867</v>
      </c>
      <c r="LK67" s="16" t="s">
        <v>867</v>
      </c>
      <c r="LL67" s="16" t="s">
        <v>5669</v>
      </c>
      <c r="LM67" s="16" t="s">
        <v>843</v>
      </c>
      <c r="LN67" s="16" t="s">
        <v>843</v>
      </c>
      <c r="LO67" s="16" t="s">
        <v>843</v>
      </c>
      <c r="LP67" s="16" t="s">
        <v>843</v>
      </c>
      <c r="LQ67" s="16" t="s">
        <v>844</v>
      </c>
      <c r="LR67" s="16" t="s">
        <v>843</v>
      </c>
      <c r="LS67" s="16" t="s">
        <v>843</v>
      </c>
      <c r="LT67" s="16" t="s">
        <v>843</v>
      </c>
      <c r="LU67" s="16" t="s">
        <v>843</v>
      </c>
      <c r="LV67" s="16" t="s">
        <v>843</v>
      </c>
      <c r="LW67" s="16" t="s">
        <v>843</v>
      </c>
      <c r="LX67" s="16" t="s">
        <v>843</v>
      </c>
      <c r="LY67" s="16" t="s">
        <v>843</v>
      </c>
      <c r="LZ67" s="16" t="s">
        <v>843</v>
      </c>
      <c r="MA67" s="16" t="s">
        <v>843</v>
      </c>
      <c r="MC67" s="16" t="s">
        <v>5694</v>
      </c>
      <c r="MD67" s="16" t="s">
        <v>844</v>
      </c>
      <c r="ME67" s="16" t="s">
        <v>843</v>
      </c>
      <c r="MF67" s="16" t="s">
        <v>843</v>
      </c>
      <c r="MG67" s="16" t="s">
        <v>843</v>
      </c>
      <c r="MH67" s="16" t="s">
        <v>843</v>
      </c>
      <c r="MI67" s="16" t="s">
        <v>843</v>
      </c>
      <c r="MJ67" s="16" t="s">
        <v>843</v>
      </c>
      <c r="MK67" s="16" t="s">
        <v>843</v>
      </c>
      <c r="ML67" s="16" t="s">
        <v>843</v>
      </c>
      <c r="MM67" s="16" t="s">
        <v>843</v>
      </c>
      <c r="MN67" s="16" t="s">
        <v>843</v>
      </c>
      <c r="MO67" s="16" t="s">
        <v>843</v>
      </c>
      <c r="MP67" s="16" t="s">
        <v>843</v>
      </c>
      <c r="MQ67" s="16" t="s">
        <v>843</v>
      </c>
      <c r="MR67" s="16" t="s">
        <v>843</v>
      </c>
      <c r="MS67" s="16" t="s">
        <v>843</v>
      </c>
      <c r="MT67" s="16" t="s">
        <v>843</v>
      </c>
      <c r="MU67" s="16" t="s">
        <v>843</v>
      </c>
      <c r="MV67" s="16" t="s">
        <v>843</v>
      </c>
      <c r="MX67" s="16" t="s">
        <v>5694</v>
      </c>
      <c r="MY67" s="16" t="s">
        <v>844</v>
      </c>
      <c r="MZ67" s="16" t="s">
        <v>843</v>
      </c>
      <c r="NA67" s="16" t="s">
        <v>843</v>
      </c>
      <c r="NB67" s="16" t="s">
        <v>843</v>
      </c>
      <c r="NC67" s="16" t="s">
        <v>843</v>
      </c>
      <c r="ND67" s="16" t="s">
        <v>843</v>
      </c>
      <c r="NE67" s="16" t="s">
        <v>843</v>
      </c>
      <c r="NF67" s="16" t="s">
        <v>843</v>
      </c>
      <c r="NG67" s="16" t="s">
        <v>843</v>
      </c>
      <c r="NH67" s="16" t="s">
        <v>843</v>
      </c>
      <c r="NI67" s="16" t="s">
        <v>843</v>
      </c>
      <c r="NJ67" s="16" t="s">
        <v>843</v>
      </c>
      <c r="NK67" s="16" t="s">
        <v>843</v>
      </c>
      <c r="NL67" s="16" t="s">
        <v>843</v>
      </c>
      <c r="NM67" s="16" t="s">
        <v>843</v>
      </c>
      <c r="NN67" s="16" t="s">
        <v>843</v>
      </c>
      <c r="NO67" s="16" t="s">
        <v>843</v>
      </c>
      <c r="NP67" s="16" t="s">
        <v>843</v>
      </c>
      <c r="NQ67" s="16" t="s">
        <v>843</v>
      </c>
      <c r="NS67" s="16" t="s">
        <v>5694</v>
      </c>
      <c r="NT67" s="16" t="s">
        <v>844</v>
      </c>
      <c r="NU67" s="16" t="s">
        <v>843</v>
      </c>
      <c r="NV67" s="16" t="s">
        <v>843</v>
      </c>
      <c r="NW67" s="16" t="s">
        <v>843</v>
      </c>
      <c r="NX67" s="16" t="s">
        <v>843</v>
      </c>
      <c r="NY67" s="16" t="s">
        <v>843</v>
      </c>
      <c r="NZ67" s="16" t="s">
        <v>843</v>
      </c>
      <c r="OA67" s="16" t="s">
        <v>843</v>
      </c>
      <c r="OB67" s="16" t="s">
        <v>843</v>
      </c>
      <c r="OC67" s="16" t="s">
        <v>843</v>
      </c>
      <c r="OD67" s="16" t="s">
        <v>843</v>
      </c>
      <c r="OE67" s="16" t="s">
        <v>843</v>
      </c>
      <c r="OF67" s="16" t="s">
        <v>843</v>
      </c>
      <c r="OG67" s="16" t="s">
        <v>843</v>
      </c>
      <c r="OH67" s="16" t="s">
        <v>843</v>
      </c>
      <c r="OI67" s="16" t="s">
        <v>843</v>
      </c>
      <c r="PC67" s="16" t="s">
        <v>865</v>
      </c>
      <c r="PD67" s="16" t="s">
        <v>865</v>
      </c>
      <c r="PY67" s="16" t="s">
        <v>865</v>
      </c>
      <c r="QP67" s="16" t="s">
        <v>865</v>
      </c>
      <c r="QR67" s="16" t="s">
        <v>867</v>
      </c>
      <c r="QT67" s="16" t="s">
        <v>865</v>
      </c>
      <c r="QV67" s="16" t="s">
        <v>865</v>
      </c>
      <c r="QX67" s="16" t="s">
        <v>865</v>
      </c>
      <c r="QY67" s="16" t="s">
        <v>867</v>
      </c>
      <c r="RD67" s="16" t="s">
        <v>865</v>
      </c>
      <c r="RF67" s="16" t="s">
        <v>865</v>
      </c>
      <c r="RH67" s="16" t="s">
        <v>865</v>
      </c>
      <c r="RJ67" s="16" t="s">
        <v>865</v>
      </c>
      <c r="RN67" s="16" t="s">
        <v>7720</v>
      </c>
      <c r="RP67" s="16" t="s">
        <v>867</v>
      </c>
      <c r="RR67" s="16" t="s">
        <v>867</v>
      </c>
      <c r="RT67" s="16" t="s">
        <v>867</v>
      </c>
      <c r="RV67" s="16" t="s">
        <v>7720</v>
      </c>
      <c r="RX67" s="16" t="s">
        <v>7720</v>
      </c>
      <c r="RZ67" s="16" t="s">
        <v>867</v>
      </c>
      <c r="SQ67" s="16" t="s">
        <v>867</v>
      </c>
      <c r="SS67" s="16" t="s">
        <v>7296</v>
      </c>
      <c r="ST67" s="16" t="s">
        <v>7764</v>
      </c>
      <c r="TN67" s="16">
        <v>5000</v>
      </c>
      <c r="TO67" s="16">
        <v>0</v>
      </c>
      <c r="TP67" s="16">
        <v>500</v>
      </c>
      <c r="TQ67" s="16">
        <v>300</v>
      </c>
      <c r="TR67" s="16">
        <v>1000</v>
      </c>
      <c r="TS67" s="16">
        <v>300</v>
      </c>
      <c r="TT67" s="16">
        <v>0</v>
      </c>
      <c r="TU67" s="16">
        <v>100</v>
      </c>
      <c r="TV67" s="16">
        <v>0</v>
      </c>
      <c r="TW67" s="16">
        <v>0</v>
      </c>
      <c r="TX67" s="16">
        <v>0</v>
      </c>
      <c r="TZ67" s="16" t="s">
        <v>7367</v>
      </c>
      <c r="UA67" s="16" t="s">
        <v>8783</v>
      </c>
      <c r="UB67" s="16">
        <v>0</v>
      </c>
      <c r="UC67" s="16" t="s">
        <v>844</v>
      </c>
      <c r="UD67" s="16" t="s">
        <v>843</v>
      </c>
      <c r="UE67" s="16" t="s">
        <v>843</v>
      </c>
      <c r="UF67" s="16" t="s">
        <v>844</v>
      </c>
      <c r="UG67" s="16" t="s">
        <v>843</v>
      </c>
      <c r="UH67" s="16" t="s">
        <v>843</v>
      </c>
      <c r="VX67" s="16" t="s">
        <v>6028</v>
      </c>
      <c r="VY67" s="16" t="s">
        <v>844</v>
      </c>
      <c r="VZ67" s="16" t="s">
        <v>843</v>
      </c>
      <c r="WA67" s="16" t="s">
        <v>843</v>
      </c>
      <c r="WB67" s="16" t="s">
        <v>843</v>
      </c>
      <c r="WC67" s="16" t="s">
        <v>843</v>
      </c>
      <c r="WD67" s="16" t="s">
        <v>843</v>
      </c>
      <c r="WE67" s="16" t="s">
        <v>843</v>
      </c>
      <c r="WF67" s="16" t="s">
        <v>843</v>
      </c>
      <c r="WH67" s="16">
        <v>4900</v>
      </c>
      <c r="WO67" s="16" t="s">
        <v>6920</v>
      </c>
      <c r="XD67" s="16" t="s">
        <v>6975</v>
      </c>
      <c r="XE67" s="16" t="s">
        <v>843</v>
      </c>
      <c r="XF67" s="16" t="s">
        <v>843</v>
      </c>
      <c r="XG67" s="16" t="s">
        <v>844</v>
      </c>
      <c r="XH67" s="16" t="s">
        <v>843</v>
      </c>
      <c r="XI67" s="16" t="s">
        <v>843</v>
      </c>
      <c r="XJ67" s="16" t="s">
        <v>843</v>
      </c>
      <c r="XK67" s="16" t="s">
        <v>843</v>
      </c>
      <c r="XL67" s="16" t="s">
        <v>843</v>
      </c>
      <c r="XM67" s="16" t="s">
        <v>843</v>
      </c>
      <c r="XN67" s="16" t="s">
        <v>843</v>
      </c>
      <c r="XO67" s="16" t="s">
        <v>843</v>
      </c>
      <c r="XP67" s="16" t="s">
        <v>843</v>
      </c>
      <c r="XQ67" s="16" t="s">
        <v>843</v>
      </c>
      <c r="YF67" s="16" t="s">
        <v>865</v>
      </c>
      <c r="YN67" s="16" t="s">
        <v>7040</v>
      </c>
      <c r="YP67" s="16" t="s">
        <v>7987</v>
      </c>
      <c r="YR67" s="16" t="s">
        <v>9173</v>
      </c>
      <c r="YS67" s="16" t="s">
        <v>9174</v>
      </c>
      <c r="YT67" s="16" t="s">
        <v>8694</v>
      </c>
      <c r="YU67" s="16" t="s">
        <v>9175</v>
      </c>
      <c r="YV67" s="16" t="s">
        <v>9148</v>
      </c>
      <c r="YW67" s="16" t="s">
        <v>844</v>
      </c>
      <c r="YX67" s="16" t="s">
        <v>9148</v>
      </c>
      <c r="YY67" s="16" t="s">
        <v>843</v>
      </c>
      <c r="YZ67" s="16" t="s">
        <v>843</v>
      </c>
      <c r="ZA67" s="16" t="s">
        <v>843</v>
      </c>
      <c r="ZB67" s="16">
        <v>7200</v>
      </c>
      <c r="ZC67" s="16" t="s">
        <v>9176</v>
      </c>
      <c r="ZD67" s="16" t="s">
        <v>843</v>
      </c>
      <c r="ZE67" s="16" t="s">
        <v>9018</v>
      </c>
      <c r="ZF67" s="16" t="s">
        <v>8699</v>
      </c>
      <c r="ZG67" s="16" t="s">
        <v>8702</v>
      </c>
      <c r="ZH67" s="16" t="s">
        <v>8699</v>
      </c>
      <c r="ZI67" s="16" t="s">
        <v>8865</v>
      </c>
      <c r="ZJ67" s="16" t="s">
        <v>843</v>
      </c>
      <c r="ZK67" s="16" t="s">
        <v>843</v>
      </c>
      <c r="ZL67" s="16" t="s">
        <v>8700</v>
      </c>
      <c r="ZM67" s="16" t="s">
        <v>843</v>
      </c>
      <c r="ZN67" s="16" t="s">
        <v>8725</v>
      </c>
      <c r="ZP67" s="16" t="s">
        <v>487</v>
      </c>
      <c r="ZQ67" s="16" t="s">
        <v>487</v>
      </c>
      <c r="ZR67" s="16" t="s">
        <v>486</v>
      </c>
      <c r="ZS67" s="16" t="s">
        <v>8839</v>
      </c>
      <c r="ZT67" s="16" t="s">
        <v>8705</v>
      </c>
      <c r="ZU67" s="16" t="s">
        <v>9092</v>
      </c>
      <c r="ZV67" s="16" t="s">
        <v>486</v>
      </c>
      <c r="ZW67" s="16" t="s">
        <v>844</v>
      </c>
      <c r="ZX67" s="16" t="s">
        <v>8732</v>
      </c>
      <c r="ZY67" s="16" t="s">
        <v>844</v>
      </c>
      <c r="ZZ67" s="16" t="s">
        <v>8732</v>
      </c>
      <c r="AAA67" s="16" t="s">
        <v>843</v>
      </c>
      <c r="AAB67" s="16" t="s">
        <v>843</v>
      </c>
      <c r="AAC67" s="16">
        <v>1</v>
      </c>
      <c r="AAD67" s="16" t="s">
        <v>844</v>
      </c>
      <c r="AAE67" s="16" t="s">
        <v>1056</v>
      </c>
      <c r="AAF67" s="16" t="s">
        <v>843</v>
      </c>
      <c r="AAG67" s="16" t="s">
        <v>843</v>
      </c>
      <c r="AAH67" s="16" t="s">
        <v>843</v>
      </c>
      <c r="AAI67" s="16" t="s">
        <v>844</v>
      </c>
      <c r="AAJ67" s="16" t="s">
        <v>624</v>
      </c>
      <c r="AAK67" s="16" t="s">
        <v>649</v>
      </c>
      <c r="AAL67" s="16" t="s">
        <v>904</v>
      </c>
      <c r="AAM67" s="16" t="s">
        <v>663</v>
      </c>
      <c r="AAN67" s="16" t="s">
        <v>8707</v>
      </c>
      <c r="AAO67" s="16" t="s">
        <v>1018</v>
      </c>
      <c r="AAP67" s="16" t="s">
        <v>8708</v>
      </c>
      <c r="AAS67" s="16">
        <v>4900</v>
      </c>
      <c r="AAT67" s="16" t="s">
        <v>782</v>
      </c>
      <c r="AAU67" s="16" t="s">
        <v>782</v>
      </c>
      <c r="AAV67" s="16" t="s">
        <v>782</v>
      </c>
      <c r="AAW67" s="16" t="s">
        <v>782</v>
      </c>
      <c r="AAX67" s="16" t="s">
        <v>843</v>
      </c>
      <c r="AAY67" s="16" t="s">
        <v>8710</v>
      </c>
      <c r="AAZ67" s="16" t="s">
        <v>783</v>
      </c>
      <c r="ABA67" s="16" t="s">
        <v>783</v>
      </c>
      <c r="ABB67" s="16" t="s">
        <v>782</v>
      </c>
      <c r="ABC67" s="16" t="s">
        <v>783</v>
      </c>
      <c r="ABD67" s="16" t="s">
        <v>783</v>
      </c>
      <c r="ABE67" s="16" t="s">
        <v>783</v>
      </c>
      <c r="ABF67" s="16" t="s">
        <v>782</v>
      </c>
      <c r="ABG67" s="16" t="s">
        <v>782</v>
      </c>
      <c r="ABH67" s="16" t="s">
        <v>782</v>
      </c>
      <c r="ABI67" s="16" t="s">
        <v>783</v>
      </c>
      <c r="ABJ67" s="16" t="s">
        <v>783</v>
      </c>
      <c r="ABK67" s="16" t="s">
        <v>782</v>
      </c>
      <c r="ABL67" s="16" t="s">
        <v>8728</v>
      </c>
      <c r="ABM67" s="16" t="s">
        <v>843</v>
      </c>
      <c r="ABN67" s="16" t="s">
        <v>1033</v>
      </c>
      <c r="ABP67" s="16" t="s">
        <v>972</v>
      </c>
      <c r="ABQ67" s="16" t="s">
        <v>4306</v>
      </c>
      <c r="ABR67" s="16" t="s">
        <v>470</v>
      </c>
      <c r="ABS67" s="16" t="s">
        <v>451</v>
      </c>
      <c r="ABT67" s="16" t="s">
        <v>8746</v>
      </c>
      <c r="ABU67" s="16" t="s">
        <v>8732</v>
      </c>
      <c r="ABV67" s="16" t="s">
        <v>487</v>
      </c>
      <c r="ABW67" s="16" t="s">
        <v>487</v>
      </c>
      <c r="ABX67" s="16" t="s">
        <v>894</v>
      </c>
      <c r="ABY67" s="16" t="s">
        <v>486</v>
      </c>
      <c r="ABZ67" s="16" t="s">
        <v>486</v>
      </c>
      <c r="ACA67" s="16" t="s">
        <v>759</v>
      </c>
      <c r="ACB67" s="16" t="s">
        <v>775</v>
      </c>
      <c r="ACC67" s="16" t="s">
        <v>737</v>
      </c>
      <c r="ACD67" s="16" t="s">
        <v>486</v>
      </c>
      <c r="ACE67" s="16" t="s">
        <v>487</v>
      </c>
      <c r="ACG67" s="16" t="s">
        <v>1014</v>
      </c>
      <c r="ACH67" s="16" t="s">
        <v>1009</v>
      </c>
      <c r="ACI67" s="16" t="s">
        <v>462</v>
      </c>
      <c r="ACJ67" s="16">
        <v>0.79400000000000004</v>
      </c>
      <c r="ACK67" s="16" t="s">
        <v>482</v>
      </c>
      <c r="ACL67" s="16" t="s">
        <v>738</v>
      </c>
      <c r="ACM67" s="16" t="s">
        <v>1189</v>
      </c>
      <c r="ACN67" s="16" t="s">
        <v>1169</v>
      </c>
      <c r="ACO67" s="16" t="s">
        <v>1856</v>
      </c>
      <c r="ACP67" s="16">
        <v>4900</v>
      </c>
      <c r="ACQ67" s="16" t="s">
        <v>1203</v>
      </c>
      <c r="ACR67" s="16" t="s">
        <v>1645</v>
      </c>
      <c r="ACS67" s="16" t="s">
        <v>676</v>
      </c>
      <c r="ACT67" s="16" t="s">
        <v>1522</v>
      </c>
      <c r="ACU67" s="16" t="s">
        <v>836</v>
      </c>
      <c r="ACV67" s="16" t="s">
        <v>8756</v>
      </c>
      <c r="ACW67" s="16" t="s">
        <v>451</v>
      </c>
      <c r="ACX67" s="16" t="s">
        <v>1916</v>
      </c>
      <c r="ACY67" s="16" t="s">
        <v>1947</v>
      </c>
      <c r="ACZ67" s="16">
        <v>1</v>
      </c>
      <c r="ADA67" s="16">
        <v>1</v>
      </c>
      <c r="ADB67" s="16">
        <v>1</v>
      </c>
      <c r="ADC67" s="16">
        <v>1</v>
      </c>
      <c r="ADD67" s="16">
        <v>1</v>
      </c>
      <c r="ADE67" s="16" t="s">
        <v>8712</v>
      </c>
      <c r="ADF67" s="16">
        <v>0</v>
      </c>
      <c r="ADG67" s="16" t="s">
        <v>486</v>
      </c>
      <c r="ADH67" s="16">
        <v>3</v>
      </c>
      <c r="ADI67" s="16" t="s">
        <v>486</v>
      </c>
      <c r="ADJ67" s="16" t="s">
        <v>1744</v>
      </c>
      <c r="ADK67" s="16" t="s">
        <v>13194</v>
      </c>
      <c r="ADL67" s="16" t="s">
        <v>13196</v>
      </c>
      <c r="ADM67" s="16" t="s">
        <v>13195</v>
      </c>
      <c r="ADN67" s="16" t="s">
        <v>1764</v>
      </c>
      <c r="ADO67" s="16" t="s">
        <v>1766</v>
      </c>
      <c r="ADP67" s="16" t="s">
        <v>13196</v>
      </c>
      <c r="ADQ67" s="16" t="s">
        <v>13194</v>
      </c>
      <c r="ADR67" s="16" t="s">
        <v>13194</v>
      </c>
      <c r="ADS67" s="16" t="s">
        <v>13194</v>
      </c>
      <c r="ADW67" s="16" t="s">
        <v>8729</v>
      </c>
      <c r="ADY67" s="16" t="s">
        <v>1062</v>
      </c>
      <c r="AEA67" s="16">
        <v>7200</v>
      </c>
      <c r="AEC67" s="16" t="s">
        <v>1062</v>
      </c>
      <c r="AED67" s="16">
        <v>1225</v>
      </c>
      <c r="AEE67" s="16" t="s">
        <v>952</v>
      </c>
      <c r="AEG67" s="16">
        <v>4900</v>
      </c>
      <c r="AEI67" s="16">
        <v>1250</v>
      </c>
      <c r="AEK67" s="16">
        <v>125</v>
      </c>
      <c r="AEL67" s="16">
        <v>75</v>
      </c>
      <c r="AEN67" s="16">
        <v>250</v>
      </c>
      <c r="AEO67" s="16">
        <v>75</v>
      </c>
      <c r="AEP67" s="16">
        <v>25</v>
      </c>
    </row>
    <row r="68" spans="1:823" x14ac:dyDescent="0.25">
      <c r="A68" s="30">
        <v>45811</v>
      </c>
      <c r="B68" s="16" t="s">
        <v>9177</v>
      </c>
      <c r="C68" s="16" t="s">
        <v>867</v>
      </c>
      <c r="D68" s="16" t="s">
        <v>867</v>
      </c>
      <c r="E68" s="16">
        <v>69</v>
      </c>
      <c r="F68" s="16" t="s">
        <v>8153</v>
      </c>
      <c r="G68" s="16" t="s">
        <v>4121</v>
      </c>
      <c r="I68" s="16" t="s">
        <v>4148</v>
      </c>
      <c r="Z68" s="16" t="s">
        <v>993</v>
      </c>
      <c r="AA68" s="16" t="s">
        <v>470</v>
      </c>
      <c r="AB68" s="16">
        <v>1</v>
      </c>
      <c r="AC68" s="16" t="s">
        <v>843</v>
      </c>
      <c r="AD68" s="16" t="s">
        <v>843</v>
      </c>
      <c r="AE68" s="16" t="s">
        <v>843</v>
      </c>
      <c r="AF68" s="16" t="s">
        <v>844</v>
      </c>
      <c r="AG68" s="16" t="s">
        <v>843</v>
      </c>
      <c r="AH68" s="16" t="s">
        <v>844</v>
      </c>
      <c r="AI68" s="16" t="s">
        <v>843</v>
      </c>
      <c r="AJ68" s="16" t="s">
        <v>843</v>
      </c>
      <c r="AK68" s="16" t="s">
        <v>843</v>
      </c>
      <c r="AM68" s="16" t="s">
        <v>737</v>
      </c>
      <c r="AN68" s="16" t="s">
        <v>761</v>
      </c>
      <c r="AP68" s="16" t="s">
        <v>775</v>
      </c>
      <c r="AR68" s="16" t="s">
        <v>6907</v>
      </c>
      <c r="BB68" s="16">
        <v>2</v>
      </c>
      <c r="BC68" s="16" t="s">
        <v>7878</v>
      </c>
      <c r="BE68" s="16" t="s">
        <v>5101</v>
      </c>
      <c r="BV68" s="16" t="s">
        <v>4433</v>
      </c>
      <c r="BW68" s="16" t="s">
        <v>844</v>
      </c>
      <c r="BX68" s="16" t="s">
        <v>843</v>
      </c>
      <c r="BY68" s="16" t="s">
        <v>843</v>
      </c>
      <c r="BZ68" s="16" t="s">
        <v>843</v>
      </c>
      <c r="CA68" s="16" t="s">
        <v>843</v>
      </c>
      <c r="CB68" s="16" t="s">
        <v>843</v>
      </c>
      <c r="CC68" s="16" t="s">
        <v>843</v>
      </c>
      <c r="CD68" s="16" t="s">
        <v>843</v>
      </c>
      <c r="CE68" s="16" t="s">
        <v>843</v>
      </c>
      <c r="CF68" s="16" t="s">
        <v>843</v>
      </c>
      <c r="CG68" s="16" t="s">
        <v>843</v>
      </c>
      <c r="CH68" s="16" t="s">
        <v>843</v>
      </c>
      <c r="CI68" s="16" t="s">
        <v>843</v>
      </c>
      <c r="CJ68" s="16" t="s">
        <v>843</v>
      </c>
      <c r="CK68" s="16" t="s">
        <v>843</v>
      </c>
      <c r="CP68" s="16" t="s">
        <v>867</v>
      </c>
      <c r="CQ68" s="16" t="s">
        <v>5194</v>
      </c>
      <c r="CR68" s="16" t="s">
        <v>843</v>
      </c>
      <c r="CS68" s="16" t="s">
        <v>844</v>
      </c>
      <c r="CT68" s="16" t="s">
        <v>843</v>
      </c>
      <c r="CU68" s="16" t="s">
        <v>843</v>
      </c>
      <c r="CV68" s="16" t="s">
        <v>843</v>
      </c>
      <c r="CW68" s="16" t="s">
        <v>843</v>
      </c>
      <c r="CX68" s="16" t="s">
        <v>843</v>
      </c>
      <c r="CY68" s="16" t="s">
        <v>843</v>
      </c>
      <c r="CZ68" s="16" t="s">
        <v>843</v>
      </c>
      <c r="DA68" s="16" t="s">
        <v>5184</v>
      </c>
      <c r="DX68" s="16" t="s">
        <v>867</v>
      </c>
      <c r="DY68" s="16" t="s">
        <v>867</v>
      </c>
      <c r="GC68" s="16" t="s">
        <v>5350</v>
      </c>
      <c r="GF68" s="16" t="s">
        <v>6818</v>
      </c>
      <c r="GG68" s="16" t="s">
        <v>867</v>
      </c>
      <c r="GV68" s="16" t="s">
        <v>5443</v>
      </c>
      <c r="GW68" s="16" t="s">
        <v>843</v>
      </c>
      <c r="GX68" s="16" t="s">
        <v>844</v>
      </c>
      <c r="GY68" s="16" t="s">
        <v>843</v>
      </c>
      <c r="GZ68" s="16" t="s">
        <v>843</v>
      </c>
      <c r="HA68" s="16" t="s">
        <v>843</v>
      </c>
      <c r="HB68" s="16" t="s">
        <v>843</v>
      </c>
      <c r="HC68" s="16" t="s">
        <v>843</v>
      </c>
      <c r="HD68" s="16" t="s">
        <v>843</v>
      </c>
      <c r="HE68" s="16" t="s">
        <v>843</v>
      </c>
      <c r="HF68" s="16" t="s">
        <v>843</v>
      </c>
      <c r="HH68" s="16" t="s">
        <v>5456</v>
      </c>
      <c r="HK68" s="16" t="s">
        <v>865</v>
      </c>
      <c r="HM68" s="16" t="s">
        <v>865</v>
      </c>
      <c r="HZ68" s="16" t="s">
        <v>7944</v>
      </c>
      <c r="KE68" s="16" t="s">
        <v>5582</v>
      </c>
      <c r="KG68" s="16" t="s">
        <v>7015</v>
      </c>
      <c r="KH68" s="16" t="s">
        <v>7033</v>
      </c>
      <c r="KI68" s="16" t="s">
        <v>865</v>
      </c>
      <c r="LG68" s="16" t="s">
        <v>867</v>
      </c>
      <c r="LH68" s="16" t="s">
        <v>867</v>
      </c>
      <c r="LI68" s="16" t="s">
        <v>867</v>
      </c>
      <c r="LJ68" s="16" t="s">
        <v>867</v>
      </c>
      <c r="LK68" s="16" t="s">
        <v>867</v>
      </c>
      <c r="LL68" s="16" t="s">
        <v>5690</v>
      </c>
      <c r="LM68" s="16" t="s">
        <v>843</v>
      </c>
      <c r="LN68" s="16" t="s">
        <v>843</v>
      </c>
      <c r="LO68" s="16" t="s">
        <v>843</v>
      </c>
      <c r="LP68" s="16" t="s">
        <v>843</v>
      </c>
      <c r="LQ68" s="16" t="s">
        <v>843</v>
      </c>
      <c r="LR68" s="16" t="s">
        <v>843</v>
      </c>
      <c r="LS68" s="16" t="s">
        <v>843</v>
      </c>
      <c r="LT68" s="16" t="s">
        <v>843</v>
      </c>
      <c r="LU68" s="16" t="s">
        <v>843</v>
      </c>
      <c r="LV68" s="16" t="s">
        <v>843</v>
      </c>
      <c r="LW68" s="16" t="s">
        <v>843</v>
      </c>
      <c r="LX68" s="16" t="s">
        <v>844</v>
      </c>
      <c r="LY68" s="16" t="s">
        <v>843</v>
      </c>
      <c r="LZ68" s="16" t="s">
        <v>843</v>
      </c>
      <c r="MA68" s="16" t="s">
        <v>843</v>
      </c>
      <c r="MC68" s="16" t="s">
        <v>5694</v>
      </c>
      <c r="MD68" s="16" t="s">
        <v>844</v>
      </c>
      <c r="ME68" s="16" t="s">
        <v>843</v>
      </c>
      <c r="MF68" s="16" t="s">
        <v>843</v>
      </c>
      <c r="MG68" s="16" t="s">
        <v>843</v>
      </c>
      <c r="MH68" s="16" t="s">
        <v>843</v>
      </c>
      <c r="MI68" s="16" t="s">
        <v>843</v>
      </c>
      <c r="MJ68" s="16" t="s">
        <v>843</v>
      </c>
      <c r="MK68" s="16" t="s">
        <v>843</v>
      </c>
      <c r="ML68" s="16" t="s">
        <v>843</v>
      </c>
      <c r="MM68" s="16" t="s">
        <v>843</v>
      </c>
      <c r="MN68" s="16" t="s">
        <v>843</v>
      </c>
      <c r="MO68" s="16" t="s">
        <v>843</v>
      </c>
      <c r="MP68" s="16" t="s">
        <v>843</v>
      </c>
      <c r="MQ68" s="16" t="s">
        <v>843</v>
      </c>
      <c r="MR68" s="16" t="s">
        <v>843</v>
      </c>
      <c r="MS68" s="16" t="s">
        <v>843</v>
      </c>
      <c r="MT68" s="16" t="s">
        <v>843</v>
      </c>
      <c r="MU68" s="16" t="s">
        <v>843</v>
      </c>
      <c r="MV68" s="16" t="s">
        <v>843</v>
      </c>
      <c r="PC68" s="16" t="s">
        <v>865</v>
      </c>
      <c r="PD68" s="16" t="s">
        <v>865</v>
      </c>
      <c r="PY68" s="16" t="s">
        <v>865</v>
      </c>
      <c r="QP68" s="16" t="s">
        <v>865</v>
      </c>
      <c r="QR68" s="16" t="s">
        <v>867</v>
      </c>
      <c r="QT68" s="16" t="s">
        <v>867</v>
      </c>
      <c r="QV68" s="16" t="s">
        <v>865</v>
      </c>
      <c r="QX68" s="16" t="s">
        <v>865</v>
      </c>
      <c r="QY68" s="16" t="s">
        <v>867</v>
      </c>
      <c r="RD68" s="16" t="s">
        <v>865</v>
      </c>
      <c r="RF68" s="16" t="s">
        <v>865</v>
      </c>
      <c r="RH68" s="16" t="s">
        <v>865</v>
      </c>
      <c r="RJ68" s="16" t="s">
        <v>865</v>
      </c>
      <c r="RN68" s="16" t="s">
        <v>7724</v>
      </c>
      <c r="RP68" s="16" t="s">
        <v>867</v>
      </c>
      <c r="RR68" s="16" t="s">
        <v>7720</v>
      </c>
      <c r="RT68" s="16" t="s">
        <v>7720</v>
      </c>
      <c r="RV68" s="16" t="s">
        <v>7724</v>
      </c>
      <c r="RX68" s="16" t="s">
        <v>7724</v>
      </c>
      <c r="RZ68" s="16" t="s">
        <v>867</v>
      </c>
      <c r="SQ68" s="16" t="s">
        <v>865</v>
      </c>
      <c r="SS68" s="16" t="s">
        <v>7308</v>
      </c>
      <c r="ST68" s="16" t="s">
        <v>7764</v>
      </c>
      <c r="TO68" s="16">
        <v>0</v>
      </c>
      <c r="TP68" s="16">
        <v>1300</v>
      </c>
      <c r="TR68" s="16">
        <v>1000</v>
      </c>
      <c r="TS68" s="16">
        <v>140</v>
      </c>
      <c r="TT68" s="16">
        <v>0</v>
      </c>
      <c r="TU68" s="16">
        <v>0</v>
      </c>
      <c r="TW68" s="16">
        <v>0</v>
      </c>
      <c r="TX68" s="16">
        <v>0</v>
      </c>
      <c r="TZ68" s="16" t="s">
        <v>7364</v>
      </c>
      <c r="UA68" s="16" t="s">
        <v>5968</v>
      </c>
      <c r="UB68" s="16">
        <v>0</v>
      </c>
      <c r="UC68" s="16" t="s">
        <v>843</v>
      </c>
      <c r="UD68" s="16" t="s">
        <v>843</v>
      </c>
      <c r="UE68" s="16" t="s">
        <v>844</v>
      </c>
      <c r="UF68" s="16" t="s">
        <v>843</v>
      </c>
      <c r="UG68" s="16" t="s">
        <v>843</v>
      </c>
      <c r="UH68" s="16" t="s">
        <v>843</v>
      </c>
      <c r="VK68" s="16" t="s">
        <v>6102</v>
      </c>
      <c r="VL68" s="16" t="s">
        <v>843</v>
      </c>
      <c r="VM68" s="16" t="s">
        <v>843</v>
      </c>
      <c r="VN68" s="16" t="s">
        <v>843</v>
      </c>
      <c r="VO68" s="16" t="s">
        <v>843</v>
      </c>
      <c r="VP68" s="16" t="s">
        <v>844</v>
      </c>
      <c r="VQ68" s="16" t="s">
        <v>843</v>
      </c>
      <c r="VR68" s="16" t="s">
        <v>843</v>
      </c>
      <c r="VS68" s="16" t="s">
        <v>843</v>
      </c>
      <c r="VT68" s="16" t="s">
        <v>843</v>
      </c>
      <c r="WO68" s="16" t="s">
        <v>6920</v>
      </c>
      <c r="XD68" s="16" t="s">
        <v>6994</v>
      </c>
      <c r="XE68" s="16" t="s">
        <v>843</v>
      </c>
      <c r="XF68" s="16" t="s">
        <v>843</v>
      </c>
      <c r="XG68" s="16" t="s">
        <v>843</v>
      </c>
      <c r="XH68" s="16" t="s">
        <v>843</v>
      </c>
      <c r="XI68" s="16" t="s">
        <v>843</v>
      </c>
      <c r="XJ68" s="16" t="s">
        <v>843</v>
      </c>
      <c r="XK68" s="16" t="s">
        <v>843</v>
      </c>
      <c r="XL68" s="16" t="s">
        <v>843</v>
      </c>
      <c r="XM68" s="16" t="s">
        <v>844</v>
      </c>
      <c r="XN68" s="16" t="s">
        <v>843</v>
      </c>
      <c r="XO68" s="16" t="s">
        <v>843</v>
      </c>
      <c r="XP68" s="16" t="s">
        <v>843</v>
      </c>
      <c r="XQ68" s="16" t="s">
        <v>843</v>
      </c>
      <c r="YF68" s="16" t="s">
        <v>865</v>
      </c>
      <c r="YN68" s="16" t="s">
        <v>7040</v>
      </c>
      <c r="YP68" s="16" t="s">
        <v>7981</v>
      </c>
      <c r="YR68" s="16" t="s">
        <v>9178</v>
      </c>
      <c r="YS68" s="16" t="s">
        <v>9179</v>
      </c>
      <c r="YT68" s="16" t="s">
        <v>8694</v>
      </c>
      <c r="YU68" s="16" t="s">
        <v>9180</v>
      </c>
      <c r="YV68" s="16" t="s">
        <v>9148</v>
      </c>
      <c r="YW68" s="16" t="s">
        <v>844</v>
      </c>
      <c r="YX68" s="16" t="s">
        <v>9148</v>
      </c>
      <c r="YZ68" s="16" t="s">
        <v>843</v>
      </c>
      <c r="ZA68" s="16" t="s">
        <v>843</v>
      </c>
      <c r="ZE68" s="16" t="s">
        <v>843</v>
      </c>
      <c r="ZO68" s="16" t="s">
        <v>487</v>
      </c>
      <c r="ZP68" s="16" t="s">
        <v>487</v>
      </c>
      <c r="ZQ68" s="16" t="s">
        <v>486</v>
      </c>
      <c r="ZR68" s="16" t="s">
        <v>486</v>
      </c>
      <c r="ZS68" s="16" t="s">
        <v>8704</v>
      </c>
      <c r="ZT68" s="16" t="s">
        <v>8705</v>
      </c>
      <c r="ZU68" s="16" t="s">
        <v>8706</v>
      </c>
      <c r="ZV68" s="16" t="s">
        <v>487</v>
      </c>
      <c r="ZW68" s="16" t="s">
        <v>843</v>
      </c>
      <c r="ZX68" s="16" t="s">
        <v>843</v>
      </c>
      <c r="ZY68" s="16" t="s">
        <v>844</v>
      </c>
      <c r="ZZ68" s="16" t="s">
        <v>843</v>
      </c>
      <c r="AAA68" s="16" t="s">
        <v>844</v>
      </c>
      <c r="AAB68" s="16" t="s">
        <v>843</v>
      </c>
      <c r="AAC68" s="16">
        <v>0</v>
      </c>
      <c r="AAD68" s="16" t="s">
        <v>844</v>
      </c>
      <c r="AAE68" s="16" t="s">
        <v>843</v>
      </c>
      <c r="AAF68" s="16" t="s">
        <v>843</v>
      </c>
      <c r="AAG68" s="16" t="s">
        <v>843</v>
      </c>
      <c r="AAH68" s="16" t="s">
        <v>843</v>
      </c>
      <c r="AAI68" s="16" t="s">
        <v>843</v>
      </c>
      <c r="AAJ68" s="16" t="s">
        <v>606</v>
      </c>
      <c r="AAK68" s="16" t="s">
        <v>639</v>
      </c>
      <c r="AAL68" s="16" t="s">
        <v>905</v>
      </c>
      <c r="AAM68" s="16" t="s">
        <v>663</v>
      </c>
      <c r="AAN68" s="16" t="s">
        <v>8707</v>
      </c>
      <c r="AAO68" s="16" t="s">
        <v>1019</v>
      </c>
      <c r="AAP68" s="16" t="s">
        <v>8708</v>
      </c>
      <c r="AAT68" s="16" t="s">
        <v>782</v>
      </c>
      <c r="AAU68" s="16" t="s">
        <v>782</v>
      </c>
      <c r="AAV68" s="16" t="s">
        <v>782</v>
      </c>
      <c r="AAW68" s="16" t="s">
        <v>782</v>
      </c>
      <c r="AAX68" s="16" t="s">
        <v>843</v>
      </c>
      <c r="AAY68" s="16" t="s">
        <v>8710</v>
      </c>
      <c r="AAZ68" s="16" t="s">
        <v>782</v>
      </c>
      <c r="ABA68" s="16" t="s">
        <v>783</v>
      </c>
      <c r="ABB68" s="16" t="s">
        <v>782</v>
      </c>
      <c r="ABC68" s="16" t="s">
        <v>783</v>
      </c>
      <c r="ABD68" s="16" t="s">
        <v>782</v>
      </c>
      <c r="ABE68" s="16" t="s">
        <v>783</v>
      </c>
      <c r="ABF68" s="16" t="s">
        <v>782</v>
      </c>
      <c r="ABG68" s="16" t="s">
        <v>783</v>
      </c>
      <c r="ABH68" s="16" t="s">
        <v>783</v>
      </c>
      <c r="ABI68" s="16" t="s">
        <v>782</v>
      </c>
      <c r="ABJ68" s="16" t="s">
        <v>782</v>
      </c>
      <c r="ABK68" s="16" t="s">
        <v>782</v>
      </c>
      <c r="ABL68" s="16" t="s">
        <v>8759</v>
      </c>
      <c r="ABM68" s="16" t="s">
        <v>843</v>
      </c>
      <c r="ABN68" s="16" t="s">
        <v>1034</v>
      </c>
      <c r="ABP68" s="16" t="s">
        <v>972</v>
      </c>
      <c r="ABQ68" s="16" t="s">
        <v>4324</v>
      </c>
      <c r="ABR68" s="16" t="s">
        <v>470</v>
      </c>
      <c r="ABS68" s="16" t="s">
        <v>457</v>
      </c>
      <c r="ABT68" s="16" t="s">
        <v>844</v>
      </c>
      <c r="ABU68" s="16" t="s">
        <v>844</v>
      </c>
      <c r="ABV68" s="16" t="s">
        <v>487</v>
      </c>
      <c r="ABW68" s="16" t="s">
        <v>486</v>
      </c>
      <c r="ABX68" s="16" t="s">
        <v>892</v>
      </c>
      <c r="ABY68" s="16" t="s">
        <v>486</v>
      </c>
      <c r="ABZ68" s="16" t="s">
        <v>486</v>
      </c>
      <c r="ACA68" s="16" t="s">
        <v>761</v>
      </c>
      <c r="ACB68" s="16" t="s">
        <v>775</v>
      </c>
      <c r="ACC68" s="16" t="s">
        <v>737</v>
      </c>
      <c r="ACD68" s="16" t="s">
        <v>486</v>
      </c>
      <c r="ACE68" s="16" t="s">
        <v>486</v>
      </c>
      <c r="ACG68" s="16" t="s">
        <v>1014</v>
      </c>
      <c r="ACH68" s="16" t="s">
        <v>1009</v>
      </c>
      <c r="ACI68" s="16" t="s">
        <v>462</v>
      </c>
      <c r="ACJ68" s="16">
        <v>0.79400000000000004</v>
      </c>
      <c r="ACK68" s="16" t="s">
        <v>482</v>
      </c>
      <c r="ACL68" s="16" t="s">
        <v>740</v>
      </c>
      <c r="ACM68" s="16" t="s">
        <v>1190</v>
      </c>
      <c r="ACN68" s="16" t="s">
        <v>1169</v>
      </c>
      <c r="ACO68" s="16" t="s">
        <v>1856</v>
      </c>
      <c r="ACQ68" s="16" t="s">
        <v>1201</v>
      </c>
      <c r="ACR68" s="16" t="s">
        <v>1644</v>
      </c>
      <c r="ACS68" s="16" t="s">
        <v>680</v>
      </c>
      <c r="ACT68" s="16" t="s">
        <v>1522</v>
      </c>
      <c r="ACU68" s="16" t="s">
        <v>833</v>
      </c>
      <c r="ACV68" s="16" t="s">
        <v>8711</v>
      </c>
      <c r="ACW68" s="16" t="s">
        <v>878</v>
      </c>
      <c r="ACX68" s="16" t="s">
        <v>1916</v>
      </c>
      <c r="ACY68" s="16" t="s">
        <v>1949</v>
      </c>
      <c r="ACZ68" s="16">
        <v>1</v>
      </c>
      <c r="ADA68" s="16">
        <v>1</v>
      </c>
      <c r="ADB68" s="16">
        <v>1</v>
      </c>
      <c r="ADC68" s="16">
        <v>1</v>
      </c>
      <c r="ADD68" s="16">
        <v>1</v>
      </c>
      <c r="ADE68" s="16" t="s">
        <v>8712</v>
      </c>
      <c r="ADF68" s="16">
        <v>0</v>
      </c>
      <c r="ADG68" s="16" t="s">
        <v>486</v>
      </c>
      <c r="ADH68" s="16">
        <v>1</v>
      </c>
      <c r="ADI68" s="16" t="s">
        <v>486</v>
      </c>
      <c r="ADK68" s="16" t="s">
        <v>13194</v>
      </c>
      <c r="ADL68" s="16" t="s">
        <v>1761</v>
      </c>
      <c r="ADN68" s="16" t="s">
        <v>1764</v>
      </c>
      <c r="ADO68" s="16" t="s">
        <v>13197</v>
      </c>
      <c r="ADP68" s="16" t="s">
        <v>13194</v>
      </c>
      <c r="ADR68" s="16" t="s">
        <v>13194</v>
      </c>
      <c r="ADS68" s="16" t="s">
        <v>13194</v>
      </c>
      <c r="AEA68" s="16">
        <v>2440</v>
      </c>
      <c r="AEE68" s="16" t="s">
        <v>952</v>
      </c>
      <c r="AEK68" s="16">
        <v>1300</v>
      </c>
      <c r="AEN68" s="16">
        <v>1000</v>
      </c>
      <c r="AEO68" s="16">
        <v>140</v>
      </c>
    </row>
    <row r="69" spans="1:823" x14ac:dyDescent="0.25">
      <c r="A69" s="30">
        <v>45811</v>
      </c>
      <c r="B69" s="16" t="s">
        <v>9181</v>
      </c>
      <c r="C69" s="16" t="s">
        <v>867</v>
      </c>
      <c r="D69" s="16" t="s">
        <v>867</v>
      </c>
      <c r="E69" s="16">
        <v>28</v>
      </c>
      <c r="F69" s="16" t="s">
        <v>8153</v>
      </c>
      <c r="G69" s="16" t="s">
        <v>4121</v>
      </c>
      <c r="I69" s="16" t="s">
        <v>4166</v>
      </c>
      <c r="Z69" s="16" t="s">
        <v>993</v>
      </c>
      <c r="AA69" s="16" t="s">
        <v>470</v>
      </c>
      <c r="AB69" s="16">
        <v>4</v>
      </c>
      <c r="AC69" s="16" t="s">
        <v>844</v>
      </c>
      <c r="AD69" s="16" t="s">
        <v>843</v>
      </c>
      <c r="AE69" s="16" t="s">
        <v>1056</v>
      </c>
      <c r="AF69" s="16" t="s">
        <v>844</v>
      </c>
      <c r="AG69" s="16" t="s">
        <v>844</v>
      </c>
      <c r="AH69" s="16" t="s">
        <v>844</v>
      </c>
      <c r="AI69" s="16" t="s">
        <v>8732</v>
      </c>
      <c r="AJ69" s="16" t="s">
        <v>843</v>
      </c>
      <c r="AK69" s="16" t="s">
        <v>844</v>
      </c>
      <c r="AM69" s="16" t="s">
        <v>737</v>
      </c>
      <c r="AN69" s="16" t="s">
        <v>759</v>
      </c>
      <c r="AP69" s="16" t="s">
        <v>768</v>
      </c>
      <c r="AR69" s="16" t="s">
        <v>6907</v>
      </c>
      <c r="BB69" s="16">
        <v>3</v>
      </c>
      <c r="BC69" s="16" t="s">
        <v>7878</v>
      </c>
      <c r="BE69" s="16" t="s">
        <v>5098</v>
      </c>
      <c r="BV69" s="16" t="s">
        <v>4433</v>
      </c>
      <c r="BW69" s="16" t="s">
        <v>844</v>
      </c>
      <c r="BX69" s="16" t="s">
        <v>843</v>
      </c>
      <c r="BY69" s="16" t="s">
        <v>843</v>
      </c>
      <c r="BZ69" s="16" t="s">
        <v>843</v>
      </c>
      <c r="CA69" s="16" t="s">
        <v>843</v>
      </c>
      <c r="CB69" s="16" t="s">
        <v>843</v>
      </c>
      <c r="CC69" s="16" t="s">
        <v>843</v>
      </c>
      <c r="CD69" s="16" t="s">
        <v>843</v>
      </c>
      <c r="CE69" s="16" t="s">
        <v>843</v>
      </c>
      <c r="CF69" s="16" t="s">
        <v>843</v>
      </c>
      <c r="CG69" s="16" t="s">
        <v>843</v>
      </c>
      <c r="CH69" s="16" t="s">
        <v>843</v>
      </c>
      <c r="CI69" s="16" t="s">
        <v>843</v>
      </c>
      <c r="CJ69" s="16" t="s">
        <v>843</v>
      </c>
      <c r="CK69" s="16" t="s">
        <v>843</v>
      </c>
      <c r="CP69" s="16" t="s">
        <v>867</v>
      </c>
      <c r="CQ69" s="16" t="s">
        <v>5194</v>
      </c>
      <c r="CR69" s="16" t="s">
        <v>843</v>
      </c>
      <c r="CS69" s="16" t="s">
        <v>844</v>
      </c>
      <c r="CT69" s="16" t="s">
        <v>843</v>
      </c>
      <c r="CU69" s="16" t="s">
        <v>843</v>
      </c>
      <c r="CV69" s="16" t="s">
        <v>843</v>
      </c>
      <c r="CW69" s="16" t="s">
        <v>843</v>
      </c>
      <c r="CX69" s="16" t="s">
        <v>843</v>
      </c>
      <c r="CY69" s="16" t="s">
        <v>843</v>
      </c>
      <c r="CZ69" s="16" t="s">
        <v>843</v>
      </c>
      <c r="DA69" s="16" t="s">
        <v>5184</v>
      </c>
      <c r="DX69" s="16" t="s">
        <v>867</v>
      </c>
      <c r="DY69" s="16" t="s">
        <v>867</v>
      </c>
      <c r="GC69" s="16" t="s">
        <v>5342</v>
      </c>
      <c r="GF69" s="16" t="s">
        <v>867</v>
      </c>
      <c r="GG69" s="16" t="s">
        <v>867</v>
      </c>
      <c r="GV69" s="16" t="s">
        <v>5443</v>
      </c>
      <c r="GW69" s="16" t="s">
        <v>843</v>
      </c>
      <c r="GX69" s="16" t="s">
        <v>844</v>
      </c>
      <c r="GY69" s="16" t="s">
        <v>843</v>
      </c>
      <c r="GZ69" s="16" t="s">
        <v>843</v>
      </c>
      <c r="HA69" s="16" t="s">
        <v>843</v>
      </c>
      <c r="HB69" s="16" t="s">
        <v>843</v>
      </c>
      <c r="HC69" s="16" t="s">
        <v>843</v>
      </c>
      <c r="HD69" s="16" t="s">
        <v>843</v>
      </c>
      <c r="HE69" s="16" t="s">
        <v>843</v>
      </c>
      <c r="HF69" s="16" t="s">
        <v>843</v>
      </c>
      <c r="HH69" s="16" t="s">
        <v>5456</v>
      </c>
      <c r="HK69" s="16" t="s">
        <v>865</v>
      </c>
      <c r="HM69" s="16" t="s">
        <v>865</v>
      </c>
      <c r="HZ69" s="16" t="s">
        <v>7944</v>
      </c>
      <c r="KE69" s="16" t="s">
        <v>5582</v>
      </c>
      <c r="KG69" s="16" t="s">
        <v>7018</v>
      </c>
      <c r="KH69" s="16" t="s">
        <v>7033</v>
      </c>
      <c r="KI69" s="16" t="s">
        <v>865</v>
      </c>
      <c r="LG69" s="16" t="s">
        <v>867</v>
      </c>
      <c r="LH69" s="16" t="s">
        <v>867</v>
      </c>
      <c r="LI69" s="16" t="s">
        <v>867</v>
      </c>
      <c r="LJ69" s="16" t="s">
        <v>867</v>
      </c>
      <c r="LK69" s="16" t="s">
        <v>867</v>
      </c>
      <c r="LL69" s="16" t="s">
        <v>5666</v>
      </c>
      <c r="LM69" s="16" t="s">
        <v>843</v>
      </c>
      <c r="LN69" s="16" t="s">
        <v>843</v>
      </c>
      <c r="LO69" s="16" t="s">
        <v>843</v>
      </c>
      <c r="LP69" s="16" t="s">
        <v>844</v>
      </c>
      <c r="LQ69" s="16" t="s">
        <v>843</v>
      </c>
      <c r="LR69" s="16" t="s">
        <v>843</v>
      </c>
      <c r="LS69" s="16" t="s">
        <v>843</v>
      </c>
      <c r="LT69" s="16" t="s">
        <v>843</v>
      </c>
      <c r="LU69" s="16" t="s">
        <v>843</v>
      </c>
      <c r="LV69" s="16" t="s">
        <v>843</v>
      </c>
      <c r="LW69" s="16" t="s">
        <v>843</v>
      </c>
      <c r="LX69" s="16" t="s">
        <v>843</v>
      </c>
      <c r="LY69" s="16" t="s">
        <v>843</v>
      </c>
      <c r="LZ69" s="16" t="s">
        <v>843</v>
      </c>
      <c r="MA69" s="16" t="s">
        <v>843</v>
      </c>
      <c r="MC69" s="16" t="s">
        <v>5719</v>
      </c>
      <c r="MD69" s="16" t="s">
        <v>843</v>
      </c>
      <c r="ME69" s="16" t="s">
        <v>843</v>
      </c>
      <c r="MF69" s="16" t="s">
        <v>843</v>
      </c>
      <c r="MG69" s="16" t="s">
        <v>843</v>
      </c>
      <c r="MH69" s="16" t="s">
        <v>843</v>
      </c>
      <c r="MI69" s="16" t="s">
        <v>843</v>
      </c>
      <c r="MJ69" s="16" t="s">
        <v>843</v>
      </c>
      <c r="MK69" s="16" t="s">
        <v>843</v>
      </c>
      <c r="ML69" s="16" t="s">
        <v>843</v>
      </c>
      <c r="MM69" s="16" t="s">
        <v>844</v>
      </c>
      <c r="MN69" s="16" t="s">
        <v>843</v>
      </c>
      <c r="MO69" s="16" t="s">
        <v>843</v>
      </c>
      <c r="MP69" s="16" t="s">
        <v>843</v>
      </c>
      <c r="MQ69" s="16" t="s">
        <v>843</v>
      </c>
      <c r="MR69" s="16" t="s">
        <v>843</v>
      </c>
      <c r="MS69" s="16" t="s">
        <v>843</v>
      </c>
      <c r="MT69" s="16" t="s">
        <v>843</v>
      </c>
      <c r="MU69" s="16" t="s">
        <v>843</v>
      </c>
      <c r="MV69" s="16" t="s">
        <v>843</v>
      </c>
      <c r="MX69" s="16" t="s">
        <v>5728</v>
      </c>
      <c r="MY69" s="16" t="s">
        <v>843</v>
      </c>
      <c r="MZ69" s="16" t="s">
        <v>843</v>
      </c>
      <c r="NA69" s="16" t="s">
        <v>843</v>
      </c>
      <c r="NB69" s="16" t="s">
        <v>843</v>
      </c>
      <c r="NC69" s="16" t="s">
        <v>843</v>
      </c>
      <c r="ND69" s="16" t="s">
        <v>843</v>
      </c>
      <c r="NE69" s="16" t="s">
        <v>843</v>
      </c>
      <c r="NF69" s="16" t="s">
        <v>843</v>
      </c>
      <c r="NG69" s="16" t="s">
        <v>843</v>
      </c>
      <c r="NH69" s="16" t="s">
        <v>843</v>
      </c>
      <c r="NI69" s="16" t="s">
        <v>843</v>
      </c>
      <c r="NJ69" s="16" t="s">
        <v>843</v>
      </c>
      <c r="NK69" s="16" t="s">
        <v>844</v>
      </c>
      <c r="NL69" s="16" t="s">
        <v>843</v>
      </c>
      <c r="NM69" s="16" t="s">
        <v>843</v>
      </c>
      <c r="NN69" s="16" t="s">
        <v>843</v>
      </c>
      <c r="NO69" s="16" t="s">
        <v>843</v>
      </c>
      <c r="NP69" s="16" t="s">
        <v>843</v>
      </c>
      <c r="NQ69" s="16" t="s">
        <v>843</v>
      </c>
      <c r="NS69" s="16" t="s">
        <v>9182</v>
      </c>
      <c r="NT69" s="16" t="s">
        <v>843</v>
      </c>
      <c r="NU69" s="16" t="s">
        <v>843</v>
      </c>
      <c r="NV69" s="16" t="s">
        <v>844</v>
      </c>
      <c r="NW69" s="16" t="s">
        <v>843</v>
      </c>
      <c r="NX69" s="16" t="s">
        <v>844</v>
      </c>
      <c r="NY69" s="16" t="s">
        <v>843</v>
      </c>
      <c r="NZ69" s="16" t="s">
        <v>843</v>
      </c>
      <c r="OA69" s="16" t="s">
        <v>843</v>
      </c>
      <c r="OB69" s="16" t="s">
        <v>843</v>
      </c>
      <c r="OC69" s="16" t="s">
        <v>843</v>
      </c>
      <c r="OD69" s="16" t="s">
        <v>843</v>
      </c>
      <c r="OE69" s="16" t="s">
        <v>843</v>
      </c>
      <c r="OF69" s="16" t="s">
        <v>843</v>
      </c>
      <c r="OG69" s="16" t="s">
        <v>843</v>
      </c>
      <c r="OH69" s="16" t="s">
        <v>843</v>
      </c>
      <c r="OI69" s="16" t="s">
        <v>843</v>
      </c>
      <c r="PC69" s="16" t="s">
        <v>865</v>
      </c>
      <c r="PD69" s="16" t="s">
        <v>865</v>
      </c>
      <c r="PY69" s="16" t="s">
        <v>4216</v>
      </c>
      <c r="QP69" s="16" t="s">
        <v>865</v>
      </c>
      <c r="QR69" s="16" t="s">
        <v>867</v>
      </c>
      <c r="QT69" s="16" t="s">
        <v>865</v>
      </c>
      <c r="QV69" s="16" t="s">
        <v>865</v>
      </c>
      <c r="QX69" s="16" t="s">
        <v>867</v>
      </c>
      <c r="QY69" s="16" t="s">
        <v>867</v>
      </c>
      <c r="RD69" s="16" t="s">
        <v>865</v>
      </c>
      <c r="RF69" s="16" t="s">
        <v>7708</v>
      </c>
      <c r="RH69" s="16" t="s">
        <v>4216</v>
      </c>
      <c r="RJ69" s="16" t="s">
        <v>865</v>
      </c>
      <c r="RN69" s="16" t="s">
        <v>7720</v>
      </c>
      <c r="RP69" s="16" t="s">
        <v>867</v>
      </c>
      <c r="RR69" s="16" t="s">
        <v>867</v>
      </c>
      <c r="RT69" s="16" t="s">
        <v>867</v>
      </c>
      <c r="RV69" s="16" t="s">
        <v>7724</v>
      </c>
      <c r="RX69" s="16" t="s">
        <v>7720</v>
      </c>
      <c r="RZ69" s="16" t="s">
        <v>7724</v>
      </c>
      <c r="SQ69" s="16" t="s">
        <v>867</v>
      </c>
      <c r="SS69" s="16" t="s">
        <v>7293</v>
      </c>
      <c r="ST69" s="16" t="s">
        <v>7761</v>
      </c>
      <c r="TN69" s="16">
        <v>4000</v>
      </c>
      <c r="TP69" s="16">
        <v>1000</v>
      </c>
      <c r="TQ69" s="16">
        <v>1000</v>
      </c>
      <c r="TR69" s="16">
        <v>500</v>
      </c>
      <c r="TS69" s="16">
        <v>500</v>
      </c>
      <c r="TU69" s="16">
        <v>200</v>
      </c>
      <c r="TV69" s="16">
        <v>3000</v>
      </c>
      <c r="TX69" s="16">
        <v>4000</v>
      </c>
      <c r="TZ69" s="16" t="s">
        <v>7367</v>
      </c>
      <c r="UA69" s="16" t="s">
        <v>5941</v>
      </c>
      <c r="UB69" s="16">
        <v>0</v>
      </c>
      <c r="UC69" s="16" t="s">
        <v>844</v>
      </c>
      <c r="UD69" s="16" t="s">
        <v>843</v>
      </c>
      <c r="UE69" s="16" t="s">
        <v>843</v>
      </c>
      <c r="UF69" s="16" t="s">
        <v>843</v>
      </c>
      <c r="UG69" s="16" t="s">
        <v>843</v>
      </c>
      <c r="UH69" s="16" t="s">
        <v>843</v>
      </c>
      <c r="WO69" s="16" t="s">
        <v>6920</v>
      </c>
      <c r="XD69" s="16" t="s">
        <v>6972</v>
      </c>
      <c r="XE69" s="16" t="s">
        <v>843</v>
      </c>
      <c r="XF69" s="16" t="s">
        <v>844</v>
      </c>
      <c r="XG69" s="16" t="s">
        <v>843</v>
      </c>
      <c r="XH69" s="16" t="s">
        <v>843</v>
      </c>
      <c r="XI69" s="16" t="s">
        <v>843</v>
      </c>
      <c r="XJ69" s="16" t="s">
        <v>843</v>
      </c>
      <c r="XK69" s="16" t="s">
        <v>843</v>
      </c>
      <c r="XL69" s="16" t="s">
        <v>843</v>
      </c>
      <c r="XM69" s="16" t="s">
        <v>843</v>
      </c>
      <c r="XN69" s="16" t="s">
        <v>843</v>
      </c>
      <c r="XO69" s="16" t="s">
        <v>843</v>
      </c>
      <c r="XP69" s="16" t="s">
        <v>843</v>
      </c>
      <c r="XQ69" s="16" t="s">
        <v>843</v>
      </c>
      <c r="YF69" s="16" t="s">
        <v>865</v>
      </c>
      <c r="YN69" s="16" t="s">
        <v>7046</v>
      </c>
      <c r="YP69" s="16" t="s">
        <v>7978</v>
      </c>
      <c r="YR69" s="16" t="s">
        <v>9183</v>
      </c>
      <c r="YS69" s="16" t="s">
        <v>9184</v>
      </c>
      <c r="YT69" s="16" t="s">
        <v>8694</v>
      </c>
      <c r="YU69" s="16" t="s">
        <v>9185</v>
      </c>
      <c r="YV69" s="16" t="s">
        <v>9148</v>
      </c>
      <c r="YW69" s="16" t="s">
        <v>844</v>
      </c>
      <c r="YX69" s="16" t="s">
        <v>9148</v>
      </c>
      <c r="YY69" s="16" t="s">
        <v>8789</v>
      </c>
      <c r="ZA69" s="16" t="s">
        <v>8862</v>
      </c>
      <c r="ZE69" s="16" t="s">
        <v>9186</v>
      </c>
      <c r="ZO69" s="16" t="s">
        <v>487</v>
      </c>
      <c r="ZP69" s="16" t="s">
        <v>487</v>
      </c>
      <c r="ZQ69" s="16" t="s">
        <v>487</v>
      </c>
      <c r="ZR69" s="16" t="s">
        <v>486</v>
      </c>
      <c r="ZS69" s="16" t="s">
        <v>8839</v>
      </c>
      <c r="ZT69" s="16" t="s">
        <v>8705</v>
      </c>
      <c r="ZU69" s="16" t="s">
        <v>8706</v>
      </c>
      <c r="ZV69" s="16" t="s">
        <v>487</v>
      </c>
      <c r="ZW69" s="16" t="s">
        <v>1056</v>
      </c>
      <c r="ZX69" s="16" t="s">
        <v>1056</v>
      </c>
      <c r="ZY69" s="16" t="s">
        <v>844</v>
      </c>
      <c r="ZZ69" s="16" t="s">
        <v>8732</v>
      </c>
      <c r="AAA69" s="16" t="s">
        <v>843</v>
      </c>
      <c r="AAB69" s="16" t="s">
        <v>844</v>
      </c>
      <c r="AAC69" s="16">
        <v>1</v>
      </c>
      <c r="AAD69" s="16" t="s">
        <v>844</v>
      </c>
      <c r="AAE69" s="16" t="s">
        <v>844</v>
      </c>
      <c r="AAF69" s="16" t="s">
        <v>843</v>
      </c>
      <c r="AAG69" s="16" t="s">
        <v>843</v>
      </c>
      <c r="AAH69" s="16" t="s">
        <v>843</v>
      </c>
      <c r="AAI69" s="16" t="s">
        <v>1056</v>
      </c>
      <c r="AAJ69" s="16" t="s">
        <v>624</v>
      </c>
      <c r="AAK69" s="16" t="s">
        <v>649</v>
      </c>
      <c r="AAL69" s="16" t="s">
        <v>904</v>
      </c>
      <c r="AAM69" s="16" t="s">
        <v>660</v>
      </c>
      <c r="AAN69" s="16" t="s">
        <v>8707</v>
      </c>
      <c r="AAO69" s="16" t="s">
        <v>1018</v>
      </c>
      <c r="AAP69" s="16" t="s">
        <v>8708</v>
      </c>
      <c r="AAT69" s="16" t="s">
        <v>782</v>
      </c>
      <c r="AAU69" s="16" t="s">
        <v>1068</v>
      </c>
      <c r="AAW69" s="16" t="s">
        <v>782</v>
      </c>
      <c r="AAX69" s="16" t="s">
        <v>844</v>
      </c>
      <c r="AAY69" s="16" t="s">
        <v>8727</v>
      </c>
      <c r="AAZ69" s="16" t="s">
        <v>783</v>
      </c>
      <c r="ABA69" s="16" t="s">
        <v>782</v>
      </c>
      <c r="ABB69" s="16" t="s">
        <v>782</v>
      </c>
      <c r="ABC69" s="16" t="s">
        <v>783</v>
      </c>
      <c r="ABD69" s="16" t="s">
        <v>783</v>
      </c>
      <c r="ABE69" s="16" t="s">
        <v>783</v>
      </c>
      <c r="ABF69" s="16" t="s">
        <v>782</v>
      </c>
      <c r="ABG69" s="16" t="s">
        <v>782</v>
      </c>
      <c r="ABH69" s="16" t="s">
        <v>782</v>
      </c>
      <c r="ABI69" s="16" t="s">
        <v>782</v>
      </c>
      <c r="ABJ69" s="16" t="s">
        <v>783</v>
      </c>
      <c r="ABK69" s="16" t="s">
        <v>782</v>
      </c>
      <c r="ABL69" s="16" t="s">
        <v>8769</v>
      </c>
      <c r="ABM69" s="16" t="s">
        <v>843</v>
      </c>
      <c r="ABN69" s="16" t="s">
        <v>1034</v>
      </c>
      <c r="ABO69" s="16" t="s">
        <v>486</v>
      </c>
      <c r="ABP69" s="16" t="s">
        <v>972</v>
      </c>
      <c r="ABQ69" s="16" t="s">
        <v>4324</v>
      </c>
      <c r="ABR69" s="16" t="s">
        <v>470</v>
      </c>
      <c r="ABS69" s="16" t="s">
        <v>445</v>
      </c>
      <c r="ABT69" s="16" t="s">
        <v>8746</v>
      </c>
      <c r="ABU69" s="16" t="s">
        <v>844</v>
      </c>
      <c r="ABV69" s="16" t="s">
        <v>487</v>
      </c>
      <c r="ABW69" s="16" t="s">
        <v>486</v>
      </c>
      <c r="ABX69" s="16" t="s">
        <v>892</v>
      </c>
      <c r="ABY69" s="16" t="s">
        <v>486</v>
      </c>
      <c r="ABZ69" s="16" t="s">
        <v>487</v>
      </c>
      <c r="ACA69" s="16" t="s">
        <v>759</v>
      </c>
      <c r="ACB69" s="16" t="s">
        <v>768</v>
      </c>
      <c r="ACC69" s="16" t="s">
        <v>737</v>
      </c>
      <c r="ACD69" s="16" t="s">
        <v>486</v>
      </c>
      <c r="ACE69" s="16" t="s">
        <v>486</v>
      </c>
      <c r="ACG69" s="16" t="s">
        <v>1014</v>
      </c>
      <c r="ACH69" s="16" t="s">
        <v>1009</v>
      </c>
      <c r="ACI69" s="16" t="s">
        <v>462</v>
      </c>
      <c r="ACJ69" s="16">
        <v>0.79400000000000004</v>
      </c>
      <c r="ACK69" s="16" t="s">
        <v>482</v>
      </c>
      <c r="ACL69" s="16" t="s">
        <v>738</v>
      </c>
      <c r="ACM69" s="16" t="s">
        <v>1188</v>
      </c>
      <c r="ACN69" s="16" t="s">
        <v>1169</v>
      </c>
      <c r="ACO69" s="16" t="s">
        <v>1856</v>
      </c>
      <c r="ACQ69" s="16" t="s">
        <v>1203</v>
      </c>
      <c r="ACR69" s="16" t="s">
        <v>1645</v>
      </c>
      <c r="ACS69" s="16" t="s">
        <v>680</v>
      </c>
      <c r="ACT69" s="16" t="s">
        <v>1521</v>
      </c>
      <c r="ACU69" s="16" t="s">
        <v>831</v>
      </c>
      <c r="ACV69" s="16" t="s">
        <v>8756</v>
      </c>
      <c r="ACW69" s="16" t="s">
        <v>445</v>
      </c>
      <c r="ACX69" s="16" t="s">
        <v>1914</v>
      </c>
      <c r="ACY69" s="16" t="s">
        <v>1947</v>
      </c>
      <c r="ACZ69" s="16">
        <v>1</v>
      </c>
      <c r="ADA69" s="16">
        <v>1</v>
      </c>
      <c r="ADB69" s="16">
        <v>1</v>
      </c>
      <c r="ADC69" s="16">
        <v>1</v>
      </c>
      <c r="ADD69" s="16">
        <v>1</v>
      </c>
      <c r="ADE69" s="16" t="s">
        <v>8712</v>
      </c>
      <c r="ADF69" s="16">
        <v>0</v>
      </c>
      <c r="ADG69" s="16" t="s">
        <v>486</v>
      </c>
      <c r="ADH69" s="16">
        <v>4</v>
      </c>
      <c r="ADJ69" s="16" t="s">
        <v>1744</v>
      </c>
      <c r="ADL69" s="16" t="s">
        <v>1764</v>
      </c>
      <c r="ADM69" s="16" t="s">
        <v>13195</v>
      </c>
      <c r="ADN69" s="16" t="s">
        <v>13196</v>
      </c>
      <c r="ADO69" s="16" t="s">
        <v>1766</v>
      </c>
      <c r="ADP69" s="16" t="s">
        <v>13196</v>
      </c>
      <c r="ADQ69" s="16" t="s">
        <v>1743</v>
      </c>
      <c r="ADS69" s="16" t="s">
        <v>1750</v>
      </c>
      <c r="AEB69" s="16">
        <v>8033.3333333333303</v>
      </c>
      <c r="AEE69" s="16" t="s">
        <v>952</v>
      </c>
      <c r="AEI69" s="16">
        <v>1000</v>
      </c>
      <c r="AEK69" s="16">
        <v>250</v>
      </c>
      <c r="AEL69" s="16">
        <v>250</v>
      </c>
      <c r="AEM69" s="16">
        <v>750</v>
      </c>
      <c r="AEN69" s="16">
        <v>125</v>
      </c>
      <c r="AEO69" s="16">
        <v>125</v>
      </c>
      <c r="AEP69" s="16">
        <v>50</v>
      </c>
    </row>
    <row r="70" spans="1:823" x14ac:dyDescent="0.25">
      <c r="A70" s="30">
        <v>45811</v>
      </c>
      <c r="B70" s="16" t="s">
        <v>9187</v>
      </c>
      <c r="C70" s="16" t="s">
        <v>867</v>
      </c>
      <c r="D70" s="16" t="s">
        <v>867</v>
      </c>
      <c r="E70" s="16">
        <v>48</v>
      </c>
      <c r="F70" s="16" t="s">
        <v>8153</v>
      </c>
      <c r="G70" s="16" t="s">
        <v>4135</v>
      </c>
      <c r="I70" s="16" t="s">
        <v>758</v>
      </c>
      <c r="Z70" s="16" t="s">
        <v>997</v>
      </c>
      <c r="AA70" s="16" t="s">
        <v>470</v>
      </c>
      <c r="AB70" s="16">
        <v>1</v>
      </c>
      <c r="AC70" s="16" t="s">
        <v>844</v>
      </c>
      <c r="AD70" s="16" t="s">
        <v>843</v>
      </c>
      <c r="AE70" s="16" t="s">
        <v>843</v>
      </c>
      <c r="AF70" s="16" t="s">
        <v>844</v>
      </c>
      <c r="AG70" s="16" t="s">
        <v>843</v>
      </c>
      <c r="AH70" s="16" t="s">
        <v>844</v>
      </c>
      <c r="AI70" s="16" t="s">
        <v>843</v>
      </c>
      <c r="AJ70" s="16" t="s">
        <v>843</v>
      </c>
      <c r="AK70" s="16" t="s">
        <v>843</v>
      </c>
      <c r="AM70" s="16" t="s">
        <v>737</v>
      </c>
      <c r="AN70" s="16" t="s">
        <v>758</v>
      </c>
      <c r="AP70" s="16" t="s">
        <v>769</v>
      </c>
      <c r="AR70" s="16" t="s">
        <v>6910</v>
      </c>
      <c r="BB70" s="16">
        <v>1</v>
      </c>
      <c r="BC70" s="16" t="s">
        <v>7878</v>
      </c>
      <c r="BE70" s="16" t="s">
        <v>5098</v>
      </c>
      <c r="BV70" s="16" t="s">
        <v>4433</v>
      </c>
      <c r="BW70" s="16" t="s">
        <v>844</v>
      </c>
      <c r="BX70" s="16" t="s">
        <v>843</v>
      </c>
      <c r="BY70" s="16" t="s">
        <v>843</v>
      </c>
      <c r="BZ70" s="16" t="s">
        <v>843</v>
      </c>
      <c r="CA70" s="16" t="s">
        <v>843</v>
      </c>
      <c r="CB70" s="16" t="s">
        <v>843</v>
      </c>
      <c r="CC70" s="16" t="s">
        <v>843</v>
      </c>
      <c r="CD70" s="16" t="s">
        <v>843</v>
      </c>
      <c r="CE70" s="16" t="s">
        <v>843</v>
      </c>
      <c r="CF70" s="16" t="s">
        <v>843</v>
      </c>
      <c r="CG70" s="16" t="s">
        <v>843</v>
      </c>
      <c r="CH70" s="16" t="s">
        <v>843</v>
      </c>
      <c r="CI70" s="16" t="s">
        <v>843</v>
      </c>
      <c r="CJ70" s="16" t="s">
        <v>843</v>
      </c>
      <c r="CK70" s="16" t="s">
        <v>843</v>
      </c>
      <c r="CP70" s="16" t="s">
        <v>865</v>
      </c>
      <c r="DX70" s="16" t="s">
        <v>867</v>
      </c>
      <c r="DY70" s="16" t="s">
        <v>867</v>
      </c>
      <c r="GC70" s="16" t="s">
        <v>5330</v>
      </c>
      <c r="GF70" s="16" t="s">
        <v>867</v>
      </c>
      <c r="GG70" s="16" t="s">
        <v>867</v>
      </c>
      <c r="GV70" s="16" t="s">
        <v>5443</v>
      </c>
      <c r="GW70" s="16" t="s">
        <v>843</v>
      </c>
      <c r="GX70" s="16" t="s">
        <v>844</v>
      </c>
      <c r="GY70" s="16" t="s">
        <v>843</v>
      </c>
      <c r="GZ70" s="16" t="s">
        <v>843</v>
      </c>
      <c r="HA70" s="16" t="s">
        <v>843</v>
      </c>
      <c r="HB70" s="16" t="s">
        <v>843</v>
      </c>
      <c r="HC70" s="16" t="s">
        <v>843</v>
      </c>
      <c r="HD70" s="16" t="s">
        <v>843</v>
      </c>
      <c r="HE70" s="16" t="s">
        <v>843</v>
      </c>
      <c r="HF70" s="16" t="s">
        <v>843</v>
      </c>
      <c r="HH70" s="16" t="s">
        <v>5456</v>
      </c>
      <c r="HK70" s="16" t="s">
        <v>865</v>
      </c>
      <c r="HM70" s="16" t="s">
        <v>865</v>
      </c>
      <c r="HZ70" s="16" t="s">
        <v>7944</v>
      </c>
      <c r="KE70" s="16" t="s">
        <v>5582</v>
      </c>
      <c r="KG70" s="16" t="s">
        <v>7015</v>
      </c>
      <c r="KH70" s="16" t="s">
        <v>7033</v>
      </c>
      <c r="KI70" s="16" t="s">
        <v>865</v>
      </c>
      <c r="LG70" s="16" t="s">
        <v>867</v>
      </c>
      <c r="LH70" s="16" t="s">
        <v>867</v>
      </c>
      <c r="LI70" s="16" t="s">
        <v>867</v>
      </c>
      <c r="LJ70" s="16" t="s">
        <v>867</v>
      </c>
      <c r="LK70" s="16" t="s">
        <v>867</v>
      </c>
      <c r="LL70" s="16" t="s">
        <v>5663</v>
      </c>
      <c r="LM70" s="16" t="s">
        <v>843</v>
      </c>
      <c r="LN70" s="16" t="s">
        <v>843</v>
      </c>
      <c r="LO70" s="16" t="s">
        <v>844</v>
      </c>
      <c r="LP70" s="16" t="s">
        <v>843</v>
      </c>
      <c r="LQ70" s="16" t="s">
        <v>843</v>
      </c>
      <c r="LR70" s="16" t="s">
        <v>843</v>
      </c>
      <c r="LS70" s="16" t="s">
        <v>843</v>
      </c>
      <c r="LT70" s="16" t="s">
        <v>843</v>
      </c>
      <c r="LU70" s="16" t="s">
        <v>843</v>
      </c>
      <c r="LV70" s="16" t="s">
        <v>843</v>
      </c>
      <c r="LW70" s="16" t="s">
        <v>843</v>
      </c>
      <c r="LX70" s="16" t="s">
        <v>843</v>
      </c>
      <c r="LY70" s="16" t="s">
        <v>843</v>
      </c>
      <c r="LZ70" s="16" t="s">
        <v>843</v>
      </c>
      <c r="MA70" s="16" t="s">
        <v>843</v>
      </c>
      <c r="MC70" s="16" t="s">
        <v>5694</v>
      </c>
      <c r="MD70" s="16" t="s">
        <v>844</v>
      </c>
      <c r="ME70" s="16" t="s">
        <v>843</v>
      </c>
      <c r="MF70" s="16" t="s">
        <v>843</v>
      </c>
      <c r="MG70" s="16" t="s">
        <v>843</v>
      </c>
      <c r="MH70" s="16" t="s">
        <v>843</v>
      </c>
      <c r="MI70" s="16" t="s">
        <v>843</v>
      </c>
      <c r="MJ70" s="16" t="s">
        <v>843</v>
      </c>
      <c r="MK70" s="16" t="s">
        <v>843</v>
      </c>
      <c r="ML70" s="16" t="s">
        <v>843</v>
      </c>
      <c r="MM70" s="16" t="s">
        <v>843</v>
      </c>
      <c r="MN70" s="16" t="s">
        <v>843</v>
      </c>
      <c r="MO70" s="16" t="s">
        <v>843</v>
      </c>
      <c r="MP70" s="16" t="s">
        <v>843</v>
      </c>
      <c r="MQ70" s="16" t="s">
        <v>843</v>
      </c>
      <c r="MR70" s="16" t="s">
        <v>843</v>
      </c>
      <c r="MS70" s="16" t="s">
        <v>843</v>
      </c>
      <c r="MT70" s="16" t="s">
        <v>843</v>
      </c>
      <c r="MU70" s="16" t="s">
        <v>843</v>
      </c>
      <c r="MV70" s="16" t="s">
        <v>843</v>
      </c>
      <c r="PC70" s="16" t="s">
        <v>865</v>
      </c>
      <c r="PD70" s="16" t="s">
        <v>865</v>
      </c>
      <c r="PY70" s="16" t="s">
        <v>865</v>
      </c>
      <c r="QP70" s="16" t="s">
        <v>865</v>
      </c>
      <c r="QR70" s="16" t="s">
        <v>867</v>
      </c>
      <c r="QT70" s="16" t="s">
        <v>867</v>
      </c>
      <c r="QV70" s="16" t="s">
        <v>865</v>
      </c>
      <c r="QX70" s="16" t="s">
        <v>867</v>
      </c>
      <c r="QY70" s="16" t="s">
        <v>867</v>
      </c>
      <c r="RD70" s="16" t="s">
        <v>865</v>
      </c>
      <c r="RF70" s="16" t="s">
        <v>865</v>
      </c>
      <c r="RH70" s="16" t="s">
        <v>865</v>
      </c>
      <c r="RJ70" s="16" t="s">
        <v>865</v>
      </c>
      <c r="RN70" s="16" t="s">
        <v>7720</v>
      </c>
      <c r="RP70" s="16" t="s">
        <v>867</v>
      </c>
      <c r="RR70" s="16" t="s">
        <v>867</v>
      </c>
      <c r="RT70" s="16" t="s">
        <v>867</v>
      </c>
      <c r="RV70" s="16" t="s">
        <v>7724</v>
      </c>
      <c r="RX70" s="16" t="s">
        <v>7724</v>
      </c>
      <c r="RZ70" s="16" t="s">
        <v>867</v>
      </c>
      <c r="SQ70" s="16" t="s">
        <v>867</v>
      </c>
      <c r="SS70" s="16" t="s">
        <v>7308</v>
      </c>
      <c r="ST70" s="16" t="s">
        <v>7761</v>
      </c>
      <c r="TN70" s="16">
        <v>0</v>
      </c>
      <c r="TO70" s="16">
        <v>0</v>
      </c>
      <c r="TP70" s="16">
        <v>0</v>
      </c>
      <c r="TQ70" s="16">
        <v>500</v>
      </c>
      <c r="TR70" s="16">
        <v>0</v>
      </c>
      <c r="TS70" s="16">
        <v>0</v>
      </c>
      <c r="TT70" s="16">
        <v>0</v>
      </c>
      <c r="TU70" s="16">
        <v>200</v>
      </c>
      <c r="TW70" s="16">
        <v>0</v>
      </c>
      <c r="TX70" s="16">
        <v>0</v>
      </c>
      <c r="TZ70" s="16" t="s">
        <v>7367</v>
      </c>
      <c r="UA70" s="16" t="s">
        <v>5971</v>
      </c>
      <c r="UB70" s="16">
        <v>0</v>
      </c>
      <c r="UC70" s="16" t="s">
        <v>843</v>
      </c>
      <c r="UD70" s="16" t="s">
        <v>843</v>
      </c>
      <c r="UE70" s="16" t="s">
        <v>843</v>
      </c>
      <c r="UF70" s="16" t="s">
        <v>844</v>
      </c>
      <c r="UG70" s="16" t="s">
        <v>843</v>
      </c>
      <c r="UH70" s="16" t="s">
        <v>843</v>
      </c>
      <c r="VX70" s="16" t="s">
        <v>6040</v>
      </c>
      <c r="VY70" s="16" t="s">
        <v>843</v>
      </c>
      <c r="VZ70" s="16" t="s">
        <v>843</v>
      </c>
      <c r="WA70" s="16" t="s">
        <v>843</v>
      </c>
      <c r="WB70" s="16" t="s">
        <v>843</v>
      </c>
      <c r="WC70" s="16" t="s">
        <v>844</v>
      </c>
      <c r="WD70" s="16" t="s">
        <v>843</v>
      </c>
      <c r="WE70" s="16" t="s">
        <v>843</v>
      </c>
      <c r="WF70" s="16" t="s">
        <v>843</v>
      </c>
      <c r="WO70" s="16" t="s">
        <v>6917</v>
      </c>
      <c r="XD70" s="16" t="s">
        <v>6991</v>
      </c>
      <c r="XE70" s="16" t="s">
        <v>843</v>
      </c>
      <c r="XF70" s="16" t="s">
        <v>843</v>
      </c>
      <c r="XG70" s="16" t="s">
        <v>843</v>
      </c>
      <c r="XH70" s="16" t="s">
        <v>843</v>
      </c>
      <c r="XI70" s="16" t="s">
        <v>843</v>
      </c>
      <c r="XJ70" s="16" t="s">
        <v>843</v>
      </c>
      <c r="XK70" s="16" t="s">
        <v>843</v>
      </c>
      <c r="XL70" s="16" t="s">
        <v>844</v>
      </c>
      <c r="XM70" s="16" t="s">
        <v>843</v>
      </c>
      <c r="XN70" s="16" t="s">
        <v>843</v>
      </c>
      <c r="XO70" s="16" t="s">
        <v>843</v>
      </c>
      <c r="XP70" s="16" t="s">
        <v>843</v>
      </c>
      <c r="XQ70" s="16" t="s">
        <v>843</v>
      </c>
      <c r="YF70" s="16" t="s">
        <v>865</v>
      </c>
      <c r="YN70" s="16" t="s">
        <v>864</v>
      </c>
      <c r="YP70" s="16" t="s">
        <v>7990</v>
      </c>
      <c r="YR70" s="16" t="s">
        <v>9188</v>
      </c>
      <c r="YS70" s="16" t="s">
        <v>9189</v>
      </c>
      <c r="YT70" s="16" t="s">
        <v>8694</v>
      </c>
      <c r="YU70" s="16" t="s">
        <v>9190</v>
      </c>
      <c r="YV70" s="16" t="s">
        <v>9148</v>
      </c>
      <c r="YW70" s="16" t="s">
        <v>844</v>
      </c>
      <c r="YX70" s="16" t="s">
        <v>9148</v>
      </c>
      <c r="YZ70" s="16" t="s">
        <v>843</v>
      </c>
      <c r="ZA70" s="16" t="s">
        <v>843</v>
      </c>
      <c r="ZB70" s="16">
        <v>700</v>
      </c>
      <c r="ZC70" s="16" t="s">
        <v>843</v>
      </c>
      <c r="ZD70" s="16" t="s">
        <v>843</v>
      </c>
      <c r="ZE70" s="16" t="s">
        <v>8789</v>
      </c>
      <c r="ZF70" s="16" t="s">
        <v>9191</v>
      </c>
      <c r="ZG70" s="16" t="s">
        <v>843</v>
      </c>
      <c r="ZH70" s="16" t="s">
        <v>843</v>
      </c>
      <c r="ZI70" s="16" t="s">
        <v>843</v>
      </c>
      <c r="ZJ70" s="16" t="s">
        <v>843</v>
      </c>
      <c r="ZK70" s="16" t="s">
        <v>843</v>
      </c>
      <c r="ZL70" s="16" t="s">
        <v>9113</v>
      </c>
      <c r="ZM70" s="16" t="s">
        <v>843</v>
      </c>
      <c r="ZN70" s="16" t="s">
        <v>8742</v>
      </c>
      <c r="ZO70" s="16" t="s">
        <v>487</v>
      </c>
      <c r="ZP70" s="16" t="s">
        <v>487</v>
      </c>
      <c r="ZQ70" s="16" t="s">
        <v>487</v>
      </c>
      <c r="ZR70" s="16" t="s">
        <v>486</v>
      </c>
      <c r="ZS70" s="16" t="s">
        <v>844</v>
      </c>
      <c r="ZT70" s="16" t="s">
        <v>8705</v>
      </c>
      <c r="ZU70" s="16" t="s">
        <v>8706</v>
      </c>
      <c r="ZV70" s="16" t="s">
        <v>487</v>
      </c>
      <c r="ZW70" s="16" t="s">
        <v>843</v>
      </c>
      <c r="ZX70" s="16" t="s">
        <v>844</v>
      </c>
      <c r="ZY70" s="16" t="s">
        <v>844</v>
      </c>
      <c r="ZZ70" s="16" t="s">
        <v>843</v>
      </c>
      <c r="AAA70" s="16" t="s">
        <v>843</v>
      </c>
      <c r="AAB70" s="16" t="s">
        <v>843</v>
      </c>
      <c r="AAC70" s="16">
        <v>0</v>
      </c>
      <c r="AAD70" s="16" t="s">
        <v>844</v>
      </c>
      <c r="AAE70" s="16" t="s">
        <v>843</v>
      </c>
      <c r="AAF70" s="16" t="s">
        <v>843</v>
      </c>
      <c r="AAG70" s="16" t="s">
        <v>843</v>
      </c>
      <c r="AAH70" s="16" t="s">
        <v>843</v>
      </c>
      <c r="AAI70" s="16" t="s">
        <v>843</v>
      </c>
      <c r="AAJ70" s="16" t="s">
        <v>600</v>
      </c>
      <c r="AAK70" s="16" t="s">
        <v>639</v>
      </c>
      <c r="AAL70" s="16" t="s">
        <v>905</v>
      </c>
      <c r="AAM70" s="16" t="s">
        <v>663</v>
      </c>
      <c r="AAN70" s="16" t="s">
        <v>8707</v>
      </c>
      <c r="AAO70" s="16" t="s">
        <v>1019</v>
      </c>
      <c r="AAP70" s="16" t="s">
        <v>8708</v>
      </c>
      <c r="AAT70" s="16" t="s">
        <v>782</v>
      </c>
      <c r="AAU70" s="16" t="s">
        <v>782</v>
      </c>
      <c r="AAV70" s="16" t="s">
        <v>782</v>
      </c>
      <c r="AAW70" s="16" t="s">
        <v>782</v>
      </c>
      <c r="AAX70" s="16" t="s">
        <v>843</v>
      </c>
      <c r="AAY70" s="16" t="s">
        <v>8710</v>
      </c>
      <c r="AAZ70" s="16" t="s">
        <v>782</v>
      </c>
      <c r="ABA70" s="16" t="s">
        <v>782</v>
      </c>
      <c r="ABB70" s="16" t="s">
        <v>782</v>
      </c>
      <c r="ABC70" s="16" t="s">
        <v>783</v>
      </c>
      <c r="ABD70" s="16" t="s">
        <v>783</v>
      </c>
      <c r="ABE70" s="16" t="s">
        <v>783</v>
      </c>
      <c r="ABF70" s="16" t="s">
        <v>782</v>
      </c>
      <c r="ABG70" s="16" t="s">
        <v>782</v>
      </c>
      <c r="ABH70" s="16" t="s">
        <v>782</v>
      </c>
      <c r="ABI70" s="16" t="s">
        <v>782</v>
      </c>
      <c r="ABJ70" s="16" t="s">
        <v>782</v>
      </c>
      <c r="ABK70" s="16" t="s">
        <v>782</v>
      </c>
      <c r="ABL70" s="16" t="s">
        <v>8732</v>
      </c>
      <c r="ABM70" s="16" t="s">
        <v>843</v>
      </c>
      <c r="ABN70" s="16" t="s">
        <v>1034</v>
      </c>
      <c r="ABO70" s="16" t="s">
        <v>486</v>
      </c>
      <c r="ABP70" s="16" t="s">
        <v>972</v>
      </c>
      <c r="ABQ70" s="16" t="s">
        <v>4300</v>
      </c>
      <c r="ABR70" s="16" t="s">
        <v>470</v>
      </c>
      <c r="ABS70" s="16" t="s">
        <v>451</v>
      </c>
      <c r="ABT70" s="16" t="s">
        <v>844</v>
      </c>
      <c r="ABU70" s="16" t="s">
        <v>844</v>
      </c>
      <c r="ABV70" s="16" t="s">
        <v>487</v>
      </c>
      <c r="ABW70" s="16" t="s">
        <v>486</v>
      </c>
      <c r="ABX70" s="16" t="s">
        <v>892</v>
      </c>
      <c r="ABY70" s="16" t="s">
        <v>486</v>
      </c>
      <c r="ABZ70" s="16" t="s">
        <v>486</v>
      </c>
      <c r="ACA70" s="16" t="s">
        <v>758</v>
      </c>
      <c r="ACB70" s="16" t="s">
        <v>769</v>
      </c>
      <c r="ACC70" s="16" t="s">
        <v>737</v>
      </c>
      <c r="ACD70" s="16" t="s">
        <v>487</v>
      </c>
      <c r="ACE70" s="16" t="s">
        <v>486</v>
      </c>
      <c r="ACG70" s="16" t="s">
        <v>1014</v>
      </c>
      <c r="ACH70" s="16" t="s">
        <v>1009</v>
      </c>
      <c r="ACI70" s="16" t="s">
        <v>462</v>
      </c>
      <c r="ACJ70" s="16">
        <v>0.79400000000000004</v>
      </c>
      <c r="ACK70" s="16" t="s">
        <v>482</v>
      </c>
      <c r="ACL70" s="16" t="s">
        <v>740</v>
      </c>
      <c r="ACM70" s="16" t="s">
        <v>1189</v>
      </c>
      <c r="ACN70" s="16" t="s">
        <v>1169</v>
      </c>
      <c r="ACO70" s="16" t="s">
        <v>1856</v>
      </c>
      <c r="ACQ70" s="16" t="s">
        <v>1201</v>
      </c>
      <c r="ACR70" s="16" t="s">
        <v>1645</v>
      </c>
      <c r="ACS70" s="16" t="s">
        <v>680</v>
      </c>
      <c r="ACT70" s="16" t="s">
        <v>1522</v>
      </c>
      <c r="ACU70" s="16" t="s">
        <v>833</v>
      </c>
      <c r="ACV70" s="16" t="s">
        <v>8711</v>
      </c>
      <c r="ACW70" s="16" t="s">
        <v>451</v>
      </c>
      <c r="ACX70" s="16" t="s">
        <v>1915</v>
      </c>
      <c r="ACY70" s="16" t="s">
        <v>1947</v>
      </c>
      <c r="ACZ70" s="16">
        <v>1</v>
      </c>
      <c r="ADA70" s="16">
        <v>1</v>
      </c>
      <c r="ADB70" s="16">
        <v>1</v>
      </c>
      <c r="ADC70" s="16">
        <v>1</v>
      </c>
      <c r="ADD70" s="16">
        <v>1</v>
      </c>
      <c r="ADE70" s="16" t="s">
        <v>8712</v>
      </c>
      <c r="ADF70" s="16">
        <v>0</v>
      </c>
      <c r="ADG70" s="16" t="s">
        <v>486</v>
      </c>
      <c r="ADH70" s="16">
        <v>1</v>
      </c>
      <c r="ADI70" s="16" t="s">
        <v>486</v>
      </c>
      <c r="ADJ70" s="16" t="s">
        <v>13194</v>
      </c>
      <c r="ADK70" s="16" t="s">
        <v>13194</v>
      </c>
      <c r="ADL70" s="16" t="s">
        <v>13194</v>
      </c>
      <c r="ADM70" s="16" t="s">
        <v>13195</v>
      </c>
      <c r="ADN70" s="16" t="s">
        <v>13194</v>
      </c>
      <c r="ADO70" s="16" t="s">
        <v>13194</v>
      </c>
      <c r="ADP70" s="16" t="s">
        <v>13196</v>
      </c>
      <c r="ADR70" s="16" t="s">
        <v>13194</v>
      </c>
      <c r="ADS70" s="16" t="s">
        <v>13194</v>
      </c>
      <c r="ADY70" s="16" t="s">
        <v>1058</v>
      </c>
      <c r="ADZ70" s="16">
        <v>700</v>
      </c>
      <c r="AEE70" s="16" t="s">
        <v>952</v>
      </c>
      <c r="AEL70" s="16">
        <v>500</v>
      </c>
      <c r="AEP70" s="16">
        <v>200</v>
      </c>
    </row>
    <row r="71" spans="1:823" x14ac:dyDescent="0.25">
      <c r="A71" s="30">
        <v>45811</v>
      </c>
      <c r="B71" s="16" t="s">
        <v>9192</v>
      </c>
      <c r="C71" s="16" t="s">
        <v>867</v>
      </c>
      <c r="D71" s="16" t="s">
        <v>867</v>
      </c>
      <c r="E71" s="16">
        <v>64</v>
      </c>
      <c r="F71" s="16" t="s">
        <v>8153</v>
      </c>
      <c r="G71" s="16" t="s">
        <v>4135</v>
      </c>
      <c r="I71" s="16" t="s">
        <v>4148</v>
      </c>
      <c r="Z71" s="16" t="s">
        <v>997</v>
      </c>
      <c r="AA71" s="16" t="s">
        <v>474</v>
      </c>
      <c r="AB71" s="16">
        <v>1</v>
      </c>
      <c r="AC71" s="16" t="s">
        <v>843</v>
      </c>
      <c r="AD71" s="16" t="s">
        <v>843</v>
      </c>
      <c r="AE71" s="16" t="s">
        <v>843</v>
      </c>
      <c r="AF71" s="16" t="s">
        <v>843</v>
      </c>
      <c r="AG71" s="16" t="s">
        <v>844</v>
      </c>
      <c r="AH71" s="16" t="s">
        <v>843</v>
      </c>
      <c r="AI71" s="16" t="s">
        <v>844</v>
      </c>
      <c r="AJ71" s="16" t="s">
        <v>843</v>
      </c>
      <c r="AK71" s="16" t="s">
        <v>843</v>
      </c>
      <c r="AM71" s="16" t="s">
        <v>737</v>
      </c>
      <c r="AN71" s="16" t="s">
        <v>759</v>
      </c>
      <c r="AP71" s="16" t="s">
        <v>774</v>
      </c>
      <c r="AR71" s="16" t="s">
        <v>6907</v>
      </c>
      <c r="BB71" s="16">
        <v>3</v>
      </c>
      <c r="BC71" s="16" t="s">
        <v>7878</v>
      </c>
      <c r="BE71" s="16" t="s">
        <v>5101</v>
      </c>
      <c r="BV71" s="16" t="s">
        <v>4433</v>
      </c>
      <c r="BW71" s="16" t="s">
        <v>844</v>
      </c>
      <c r="BX71" s="16" t="s">
        <v>843</v>
      </c>
      <c r="BY71" s="16" t="s">
        <v>843</v>
      </c>
      <c r="BZ71" s="16" t="s">
        <v>843</v>
      </c>
      <c r="CA71" s="16" t="s">
        <v>843</v>
      </c>
      <c r="CB71" s="16" t="s">
        <v>843</v>
      </c>
      <c r="CC71" s="16" t="s">
        <v>843</v>
      </c>
      <c r="CD71" s="16" t="s">
        <v>843</v>
      </c>
      <c r="CE71" s="16" t="s">
        <v>843</v>
      </c>
      <c r="CF71" s="16" t="s">
        <v>843</v>
      </c>
      <c r="CG71" s="16" t="s">
        <v>843</v>
      </c>
      <c r="CH71" s="16" t="s">
        <v>843</v>
      </c>
      <c r="CI71" s="16" t="s">
        <v>843</v>
      </c>
      <c r="CJ71" s="16" t="s">
        <v>843</v>
      </c>
      <c r="CK71" s="16" t="s">
        <v>843</v>
      </c>
      <c r="CP71" s="16" t="s">
        <v>867</v>
      </c>
      <c r="CQ71" s="16" t="s">
        <v>9193</v>
      </c>
      <c r="CR71" s="16" t="s">
        <v>844</v>
      </c>
      <c r="CS71" s="16" t="s">
        <v>844</v>
      </c>
      <c r="CT71" s="16" t="s">
        <v>843</v>
      </c>
      <c r="CU71" s="16" t="s">
        <v>843</v>
      </c>
      <c r="CV71" s="16" t="s">
        <v>843</v>
      </c>
      <c r="CW71" s="16" t="s">
        <v>843</v>
      </c>
      <c r="CX71" s="16" t="s">
        <v>843</v>
      </c>
      <c r="CY71" s="16" t="s">
        <v>843</v>
      </c>
      <c r="CZ71" s="16" t="s">
        <v>843</v>
      </c>
      <c r="DA71" s="16" t="s">
        <v>5184</v>
      </c>
      <c r="DX71" s="16" t="s">
        <v>867</v>
      </c>
      <c r="DY71" s="16" t="s">
        <v>867</v>
      </c>
      <c r="GC71" s="16" t="s">
        <v>5353</v>
      </c>
      <c r="GF71" s="16" t="s">
        <v>867</v>
      </c>
      <c r="GG71" s="16" t="s">
        <v>867</v>
      </c>
      <c r="GV71" s="16" t="s">
        <v>5443</v>
      </c>
      <c r="GW71" s="16" t="s">
        <v>843</v>
      </c>
      <c r="GX71" s="16" t="s">
        <v>844</v>
      </c>
      <c r="GY71" s="16" t="s">
        <v>843</v>
      </c>
      <c r="GZ71" s="16" t="s">
        <v>843</v>
      </c>
      <c r="HA71" s="16" t="s">
        <v>843</v>
      </c>
      <c r="HB71" s="16" t="s">
        <v>843</v>
      </c>
      <c r="HC71" s="16" t="s">
        <v>843</v>
      </c>
      <c r="HD71" s="16" t="s">
        <v>843</v>
      </c>
      <c r="HE71" s="16" t="s">
        <v>843</v>
      </c>
      <c r="HF71" s="16" t="s">
        <v>843</v>
      </c>
      <c r="HH71" s="16" t="s">
        <v>5456</v>
      </c>
      <c r="HK71" s="16" t="s">
        <v>865</v>
      </c>
      <c r="HM71" s="16" t="s">
        <v>865</v>
      </c>
      <c r="HZ71" s="16" t="s">
        <v>7944</v>
      </c>
      <c r="KE71" s="16" t="s">
        <v>5582</v>
      </c>
      <c r="KG71" s="16" t="s">
        <v>7015</v>
      </c>
      <c r="KH71" s="16" t="s">
        <v>7033</v>
      </c>
      <c r="KI71" s="16" t="s">
        <v>865</v>
      </c>
      <c r="LG71" s="16" t="s">
        <v>867</v>
      </c>
      <c r="LH71" s="16" t="s">
        <v>867</v>
      </c>
      <c r="LI71" s="16" t="s">
        <v>867</v>
      </c>
      <c r="LJ71" s="16" t="s">
        <v>867</v>
      </c>
      <c r="LK71" s="16" t="s">
        <v>867</v>
      </c>
      <c r="LL71" s="16" t="s">
        <v>5690</v>
      </c>
      <c r="LM71" s="16" t="s">
        <v>843</v>
      </c>
      <c r="LN71" s="16" t="s">
        <v>843</v>
      </c>
      <c r="LO71" s="16" t="s">
        <v>843</v>
      </c>
      <c r="LP71" s="16" t="s">
        <v>843</v>
      </c>
      <c r="LQ71" s="16" t="s">
        <v>843</v>
      </c>
      <c r="LR71" s="16" t="s">
        <v>843</v>
      </c>
      <c r="LS71" s="16" t="s">
        <v>843</v>
      </c>
      <c r="LT71" s="16" t="s">
        <v>843</v>
      </c>
      <c r="LU71" s="16" t="s">
        <v>843</v>
      </c>
      <c r="LV71" s="16" t="s">
        <v>843</v>
      </c>
      <c r="LW71" s="16" t="s">
        <v>843</v>
      </c>
      <c r="LX71" s="16" t="s">
        <v>844</v>
      </c>
      <c r="LY71" s="16" t="s">
        <v>843</v>
      </c>
      <c r="LZ71" s="16" t="s">
        <v>843</v>
      </c>
      <c r="MA71" s="16" t="s">
        <v>843</v>
      </c>
      <c r="MX71" s="16" t="s">
        <v>5694</v>
      </c>
      <c r="MY71" s="16" t="s">
        <v>844</v>
      </c>
      <c r="MZ71" s="16" t="s">
        <v>843</v>
      </c>
      <c r="NA71" s="16" t="s">
        <v>843</v>
      </c>
      <c r="NB71" s="16" t="s">
        <v>843</v>
      </c>
      <c r="NC71" s="16" t="s">
        <v>843</v>
      </c>
      <c r="ND71" s="16" t="s">
        <v>843</v>
      </c>
      <c r="NE71" s="16" t="s">
        <v>843</v>
      </c>
      <c r="NF71" s="16" t="s">
        <v>843</v>
      </c>
      <c r="NG71" s="16" t="s">
        <v>843</v>
      </c>
      <c r="NH71" s="16" t="s">
        <v>843</v>
      </c>
      <c r="NI71" s="16" t="s">
        <v>843</v>
      </c>
      <c r="NJ71" s="16" t="s">
        <v>843</v>
      </c>
      <c r="NK71" s="16" t="s">
        <v>843</v>
      </c>
      <c r="NL71" s="16" t="s">
        <v>843</v>
      </c>
      <c r="NM71" s="16" t="s">
        <v>843</v>
      </c>
      <c r="NN71" s="16" t="s">
        <v>843</v>
      </c>
      <c r="NO71" s="16" t="s">
        <v>843</v>
      </c>
      <c r="NP71" s="16" t="s">
        <v>843</v>
      </c>
      <c r="NQ71" s="16" t="s">
        <v>843</v>
      </c>
      <c r="PC71" s="16" t="s">
        <v>865</v>
      </c>
      <c r="PD71" s="16" t="s">
        <v>865</v>
      </c>
      <c r="PY71" s="16" t="s">
        <v>865</v>
      </c>
      <c r="QP71" s="16" t="s">
        <v>865</v>
      </c>
      <c r="QR71" s="16" t="s">
        <v>867</v>
      </c>
      <c r="QT71" s="16" t="s">
        <v>867</v>
      </c>
      <c r="QV71" s="16" t="s">
        <v>865</v>
      </c>
      <c r="QX71" s="16" t="s">
        <v>865</v>
      </c>
      <c r="QY71" s="16" t="s">
        <v>867</v>
      </c>
      <c r="RD71" s="16" t="s">
        <v>865</v>
      </c>
      <c r="RF71" s="16" t="s">
        <v>7708</v>
      </c>
      <c r="RH71" s="16" t="s">
        <v>865</v>
      </c>
      <c r="RJ71" s="16" t="s">
        <v>865</v>
      </c>
      <c r="RN71" s="16" t="s">
        <v>7724</v>
      </c>
      <c r="RP71" s="16" t="s">
        <v>867</v>
      </c>
      <c r="RR71" s="16" t="s">
        <v>7720</v>
      </c>
      <c r="RT71" s="16" t="s">
        <v>7720</v>
      </c>
      <c r="RV71" s="16" t="s">
        <v>7720</v>
      </c>
      <c r="RX71" s="16" t="s">
        <v>7720</v>
      </c>
      <c r="RZ71" s="16" t="s">
        <v>867</v>
      </c>
      <c r="SQ71" s="16" t="s">
        <v>865</v>
      </c>
      <c r="SS71" s="16" t="s">
        <v>7308</v>
      </c>
      <c r="ST71" s="16" t="s">
        <v>7764</v>
      </c>
      <c r="TN71" s="16">
        <v>600</v>
      </c>
      <c r="TO71" s="16">
        <v>0</v>
      </c>
      <c r="TP71" s="16">
        <v>800</v>
      </c>
      <c r="TQ71" s="16">
        <v>500</v>
      </c>
      <c r="TR71" s="16">
        <v>0</v>
      </c>
      <c r="TS71" s="16">
        <v>50</v>
      </c>
      <c r="TT71" s="16">
        <v>0</v>
      </c>
      <c r="TU71" s="16">
        <v>0</v>
      </c>
      <c r="TW71" s="16">
        <v>0</v>
      </c>
      <c r="TX71" s="16">
        <v>0</v>
      </c>
      <c r="TZ71" s="16" t="s">
        <v>7364</v>
      </c>
      <c r="UA71" s="16" t="s">
        <v>4216</v>
      </c>
      <c r="UB71" s="16">
        <v>0</v>
      </c>
      <c r="UC71" s="16" t="s">
        <v>843</v>
      </c>
      <c r="UD71" s="16" t="s">
        <v>843</v>
      </c>
      <c r="UE71" s="16" t="s">
        <v>843</v>
      </c>
      <c r="UF71" s="16" t="s">
        <v>843</v>
      </c>
      <c r="UG71" s="16" t="s">
        <v>843</v>
      </c>
      <c r="UH71" s="16" t="s">
        <v>844</v>
      </c>
      <c r="WO71" s="16" t="s">
        <v>6920</v>
      </c>
      <c r="XD71" s="16" t="s">
        <v>6975</v>
      </c>
      <c r="XE71" s="16" t="s">
        <v>843</v>
      </c>
      <c r="XF71" s="16" t="s">
        <v>843</v>
      </c>
      <c r="XG71" s="16" t="s">
        <v>844</v>
      </c>
      <c r="XH71" s="16" t="s">
        <v>843</v>
      </c>
      <c r="XI71" s="16" t="s">
        <v>843</v>
      </c>
      <c r="XJ71" s="16" t="s">
        <v>843</v>
      </c>
      <c r="XK71" s="16" t="s">
        <v>843</v>
      </c>
      <c r="XL71" s="16" t="s">
        <v>843</v>
      </c>
      <c r="XM71" s="16" t="s">
        <v>843</v>
      </c>
      <c r="XN71" s="16" t="s">
        <v>843</v>
      </c>
      <c r="XO71" s="16" t="s">
        <v>843</v>
      </c>
      <c r="XP71" s="16" t="s">
        <v>843</v>
      </c>
      <c r="XQ71" s="16" t="s">
        <v>843</v>
      </c>
      <c r="YF71" s="16" t="s">
        <v>865</v>
      </c>
      <c r="YN71" s="16" t="s">
        <v>7040</v>
      </c>
      <c r="YP71" s="16" t="s">
        <v>7981</v>
      </c>
      <c r="YR71" s="16" t="s">
        <v>9194</v>
      </c>
      <c r="YS71" s="16" t="s">
        <v>9195</v>
      </c>
      <c r="YT71" s="16" t="s">
        <v>8694</v>
      </c>
      <c r="YU71" s="16" t="s">
        <v>9196</v>
      </c>
      <c r="YV71" s="16" t="s">
        <v>9148</v>
      </c>
      <c r="YW71" s="16" t="s">
        <v>844</v>
      </c>
      <c r="YX71" s="16" t="s">
        <v>9148</v>
      </c>
      <c r="YZ71" s="16" t="s">
        <v>843</v>
      </c>
      <c r="ZA71" s="16" t="s">
        <v>843</v>
      </c>
      <c r="ZB71" s="16">
        <v>1950</v>
      </c>
      <c r="ZC71" s="16" t="s">
        <v>9017</v>
      </c>
      <c r="ZD71" s="16" t="s">
        <v>843</v>
      </c>
      <c r="ZE71" s="16" t="s">
        <v>8789</v>
      </c>
      <c r="ZF71" s="16" t="s">
        <v>8765</v>
      </c>
      <c r="ZG71" s="16" t="s">
        <v>843</v>
      </c>
      <c r="ZH71" s="16" t="s">
        <v>8752</v>
      </c>
      <c r="ZI71" s="16" t="s">
        <v>8996</v>
      </c>
      <c r="ZJ71" s="16" t="s">
        <v>843</v>
      </c>
      <c r="ZK71" s="16" t="s">
        <v>843</v>
      </c>
      <c r="ZL71" s="16" t="s">
        <v>843</v>
      </c>
      <c r="ZM71" s="16" t="s">
        <v>843</v>
      </c>
      <c r="ZN71" s="16" t="s">
        <v>8742</v>
      </c>
      <c r="ZO71" s="16" t="s">
        <v>487</v>
      </c>
      <c r="ZP71" s="16" t="s">
        <v>487</v>
      </c>
      <c r="ZQ71" s="16" t="s">
        <v>486</v>
      </c>
      <c r="ZR71" s="16" t="s">
        <v>486</v>
      </c>
      <c r="ZS71" s="16" t="s">
        <v>8872</v>
      </c>
      <c r="ZT71" s="16" t="s">
        <v>8705</v>
      </c>
      <c r="ZU71" s="16" t="s">
        <v>8706</v>
      </c>
      <c r="ZV71" s="16" t="s">
        <v>487</v>
      </c>
      <c r="ZW71" s="16" t="s">
        <v>843</v>
      </c>
      <c r="ZX71" s="16" t="s">
        <v>843</v>
      </c>
      <c r="ZY71" s="16" t="s">
        <v>843</v>
      </c>
      <c r="ZZ71" s="16" t="s">
        <v>844</v>
      </c>
      <c r="AAA71" s="16" t="s">
        <v>844</v>
      </c>
      <c r="AAB71" s="16" t="s">
        <v>843</v>
      </c>
      <c r="AAC71" s="16">
        <v>0</v>
      </c>
      <c r="AAD71" s="16" t="s">
        <v>843</v>
      </c>
      <c r="AAE71" s="16" t="s">
        <v>844</v>
      </c>
      <c r="AAF71" s="16" t="s">
        <v>843</v>
      </c>
      <c r="AAG71" s="16" t="s">
        <v>843</v>
      </c>
      <c r="AAH71" s="16" t="s">
        <v>843</v>
      </c>
      <c r="AAI71" s="16" t="s">
        <v>843</v>
      </c>
      <c r="AAJ71" s="16" t="s">
        <v>606</v>
      </c>
      <c r="AAK71" s="16" t="s">
        <v>645</v>
      </c>
      <c r="AAL71" s="16" t="s">
        <v>905</v>
      </c>
      <c r="AAM71" s="16" t="s">
        <v>663</v>
      </c>
      <c r="AAN71" s="16" t="s">
        <v>8707</v>
      </c>
      <c r="AAO71" s="16" t="s">
        <v>1018</v>
      </c>
      <c r="AAP71" s="16" t="s">
        <v>8708</v>
      </c>
      <c r="AAT71" s="16" t="s">
        <v>782</v>
      </c>
      <c r="AAU71" s="16" t="s">
        <v>1068</v>
      </c>
      <c r="AAV71" s="16" t="s">
        <v>782</v>
      </c>
      <c r="AAW71" s="16" t="s">
        <v>782</v>
      </c>
      <c r="AAX71" s="16" t="s">
        <v>844</v>
      </c>
      <c r="AAY71" s="16" t="s">
        <v>8727</v>
      </c>
      <c r="AAZ71" s="16" t="s">
        <v>782</v>
      </c>
      <c r="ABA71" s="16" t="s">
        <v>783</v>
      </c>
      <c r="ABB71" s="16" t="s">
        <v>782</v>
      </c>
      <c r="ABC71" s="16" t="s">
        <v>783</v>
      </c>
      <c r="ABD71" s="16" t="s">
        <v>782</v>
      </c>
      <c r="ABE71" s="16" t="s">
        <v>783</v>
      </c>
      <c r="ABF71" s="16" t="s">
        <v>782</v>
      </c>
      <c r="ABG71" s="16" t="s">
        <v>783</v>
      </c>
      <c r="ABH71" s="16" t="s">
        <v>783</v>
      </c>
      <c r="ABI71" s="16" t="s">
        <v>783</v>
      </c>
      <c r="ABJ71" s="16" t="s">
        <v>783</v>
      </c>
      <c r="ABK71" s="16" t="s">
        <v>782</v>
      </c>
      <c r="ABL71" s="16" t="s">
        <v>8785</v>
      </c>
      <c r="ABM71" s="16" t="s">
        <v>843</v>
      </c>
      <c r="ABN71" s="16" t="s">
        <v>1033</v>
      </c>
      <c r="ABP71" s="16" t="s">
        <v>972</v>
      </c>
      <c r="ABQ71" s="16" t="s">
        <v>4300</v>
      </c>
      <c r="ABR71" s="16" t="s">
        <v>474</v>
      </c>
      <c r="ABS71" s="16" t="s">
        <v>457</v>
      </c>
      <c r="ABT71" s="16" t="s">
        <v>844</v>
      </c>
      <c r="ABU71" s="16" t="s">
        <v>844</v>
      </c>
      <c r="ABV71" s="16" t="s">
        <v>486</v>
      </c>
      <c r="ABW71" s="16" t="s">
        <v>487</v>
      </c>
      <c r="ABX71" s="16" t="s">
        <v>893</v>
      </c>
      <c r="ABY71" s="16" t="s">
        <v>486</v>
      </c>
      <c r="ABZ71" s="16" t="s">
        <v>486</v>
      </c>
      <c r="ACA71" s="16" t="s">
        <v>759</v>
      </c>
      <c r="ACB71" s="16" t="s">
        <v>774</v>
      </c>
      <c r="ACC71" s="16" t="s">
        <v>737</v>
      </c>
      <c r="ACD71" s="16" t="s">
        <v>486</v>
      </c>
      <c r="ACE71" s="16" t="s">
        <v>486</v>
      </c>
      <c r="ACG71" s="16" t="s">
        <v>1014</v>
      </c>
      <c r="ACH71" s="16" t="s">
        <v>1009</v>
      </c>
      <c r="ACI71" s="16" t="s">
        <v>462</v>
      </c>
      <c r="ACJ71" s="16">
        <v>0.79400000000000004</v>
      </c>
      <c r="ACK71" s="16" t="s">
        <v>482</v>
      </c>
      <c r="ACL71" s="16" t="s">
        <v>740</v>
      </c>
      <c r="ACM71" s="16" t="s">
        <v>1193</v>
      </c>
      <c r="ACN71" s="16" t="s">
        <v>1169</v>
      </c>
      <c r="ACO71" s="16" t="s">
        <v>1856</v>
      </c>
      <c r="ACQ71" s="16" t="s">
        <v>1201</v>
      </c>
      <c r="ACR71" s="16" t="s">
        <v>1644</v>
      </c>
      <c r="ACS71" s="16" t="s">
        <v>686</v>
      </c>
      <c r="ACT71" s="16" t="s">
        <v>1522</v>
      </c>
      <c r="ACX71" s="16" t="s">
        <v>1916</v>
      </c>
      <c r="ACY71" s="16" t="s">
        <v>1949</v>
      </c>
      <c r="ACZ71" s="16">
        <v>1</v>
      </c>
      <c r="ADA71" s="16">
        <v>1</v>
      </c>
      <c r="ADB71" s="16">
        <v>1</v>
      </c>
      <c r="ADC71" s="16">
        <v>1</v>
      </c>
      <c r="ADD71" s="16">
        <v>1</v>
      </c>
      <c r="ADE71" s="16" t="s">
        <v>8712</v>
      </c>
      <c r="ADF71" s="16">
        <v>0</v>
      </c>
      <c r="ADG71" s="16" t="s">
        <v>486</v>
      </c>
      <c r="ADH71" s="16">
        <v>1</v>
      </c>
      <c r="ADI71" s="16" t="s">
        <v>486</v>
      </c>
      <c r="ADJ71" s="16" t="s">
        <v>13198</v>
      </c>
      <c r="ADK71" s="16" t="s">
        <v>13194</v>
      </c>
      <c r="ADL71" s="16" t="s">
        <v>1764</v>
      </c>
      <c r="ADM71" s="16" t="s">
        <v>13195</v>
      </c>
      <c r="ADN71" s="16" t="s">
        <v>13194</v>
      </c>
      <c r="ADO71" s="16" t="s">
        <v>13197</v>
      </c>
      <c r="ADP71" s="16" t="s">
        <v>13194</v>
      </c>
      <c r="ADR71" s="16" t="s">
        <v>13194</v>
      </c>
      <c r="ADS71" s="16" t="s">
        <v>13194</v>
      </c>
      <c r="ADY71" s="16" t="s">
        <v>1058</v>
      </c>
      <c r="AEA71" s="16">
        <v>1950</v>
      </c>
      <c r="AEI71" s="16">
        <v>600</v>
      </c>
      <c r="AEK71" s="16">
        <v>800</v>
      </c>
      <c r="AEL71" s="16">
        <v>500</v>
      </c>
      <c r="AEO71" s="16">
        <v>50</v>
      </c>
    </row>
    <row r="72" spans="1:823" x14ac:dyDescent="0.25">
      <c r="A72" s="30">
        <v>45811</v>
      </c>
      <c r="B72" s="16" t="s">
        <v>9197</v>
      </c>
      <c r="C72" s="16" t="s">
        <v>867</v>
      </c>
      <c r="D72" s="16" t="s">
        <v>867</v>
      </c>
      <c r="E72" s="16">
        <v>58</v>
      </c>
      <c r="F72" s="16" t="s">
        <v>8153</v>
      </c>
      <c r="G72" s="16" t="s">
        <v>4131</v>
      </c>
      <c r="I72" s="16" t="s">
        <v>2337</v>
      </c>
      <c r="J72" s="16" t="s">
        <v>9198</v>
      </c>
      <c r="Z72" s="16" t="s">
        <v>985</v>
      </c>
      <c r="AA72" s="16" t="s">
        <v>470</v>
      </c>
      <c r="AB72" s="16">
        <v>2</v>
      </c>
      <c r="AC72" s="16" t="s">
        <v>843</v>
      </c>
      <c r="AD72" s="16" t="s">
        <v>843</v>
      </c>
      <c r="AE72" s="16" t="s">
        <v>843</v>
      </c>
      <c r="AF72" s="16" t="s">
        <v>844</v>
      </c>
      <c r="AG72" s="16" t="s">
        <v>844</v>
      </c>
      <c r="AH72" s="16" t="s">
        <v>844</v>
      </c>
      <c r="AI72" s="16" t="s">
        <v>844</v>
      </c>
      <c r="AJ72" s="16" t="s">
        <v>843</v>
      </c>
      <c r="AK72" s="16" t="s">
        <v>843</v>
      </c>
      <c r="AM72" s="16" t="s">
        <v>737</v>
      </c>
      <c r="AN72" s="16" t="s">
        <v>759</v>
      </c>
      <c r="AP72" s="16" t="s">
        <v>775</v>
      </c>
      <c r="AR72" s="16" t="s">
        <v>6907</v>
      </c>
      <c r="BB72" s="16">
        <v>5</v>
      </c>
      <c r="BC72" s="16" t="s">
        <v>7878</v>
      </c>
      <c r="BE72" s="16" t="s">
        <v>5098</v>
      </c>
      <c r="BV72" s="16" t="s">
        <v>4433</v>
      </c>
      <c r="BW72" s="16" t="s">
        <v>844</v>
      </c>
      <c r="BX72" s="16" t="s">
        <v>843</v>
      </c>
      <c r="BY72" s="16" t="s">
        <v>843</v>
      </c>
      <c r="BZ72" s="16" t="s">
        <v>843</v>
      </c>
      <c r="CA72" s="16" t="s">
        <v>843</v>
      </c>
      <c r="CB72" s="16" t="s">
        <v>843</v>
      </c>
      <c r="CC72" s="16" t="s">
        <v>843</v>
      </c>
      <c r="CD72" s="16" t="s">
        <v>843</v>
      </c>
      <c r="CE72" s="16" t="s">
        <v>843</v>
      </c>
      <c r="CF72" s="16" t="s">
        <v>843</v>
      </c>
      <c r="CG72" s="16" t="s">
        <v>843</v>
      </c>
      <c r="CH72" s="16" t="s">
        <v>843</v>
      </c>
      <c r="CI72" s="16" t="s">
        <v>843</v>
      </c>
      <c r="CJ72" s="16" t="s">
        <v>843</v>
      </c>
      <c r="CK72" s="16" t="s">
        <v>843</v>
      </c>
      <c r="CP72" s="16" t="s">
        <v>865</v>
      </c>
      <c r="DX72" s="16" t="s">
        <v>7842</v>
      </c>
      <c r="DY72" s="16" t="s">
        <v>865</v>
      </c>
      <c r="GC72" s="16" t="s">
        <v>5342</v>
      </c>
      <c r="GF72" s="16" t="s">
        <v>6818</v>
      </c>
      <c r="GG72" s="16" t="s">
        <v>7888</v>
      </c>
      <c r="GV72" s="16" t="s">
        <v>5443</v>
      </c>
      <c r="GW72" s="16" t="s">
        <v>843</v>
      </c>
      <c r="GX72" s="16" t="s">
        <v>844</v>
      </c>
      <c r="GY72" s="16" t="s">
        <v>843</v>
      </c>
      <c r="GZ72" s="16" t="s">
        <v>843</v>
      </c>
      <c r="HA72" s="16" t="s">
        <v>843</v>
      </c>
      <c r="HB72" s="16" t="s">
        <v>843</v>
      </c>
      <c r="HC72" s="16" t="s">
        <v>843</v>
      </c>
      <c r="HD72" s="16" t="s">
        <v>843</v>
      </c>
      <c r="HE72" s="16" t="s">
        <v>843</v>
      </c>
      <c r="HF72" s="16" t="s">
        <v>843</v>
      </c>
      <c r="HH72" s="16" t="s">
        <v>5456</v>
      </c>
      <c r="HK72" s="16" t="s">
        <v>867</v>
      </c>
      <c r="HL72" s="16" t="s">
        <v>864</v>
      </c>
      <c r="HM72" s="16" t="s">
        <v>865</v>
      </c>
      <c r="HZ72" s="16" t="s">
        <v>7947</v>
      </c>
      <c r="KE72" s="16" t="s">
        <v>5585</v>
      </c>
      <c r="KG72" s="16" t="s">
        <v>7021</v>
      </c>
      <c r="KH72" s="16" t="s">
        <v>7033</v>
      </c>
      <c r="KI72" s="16" t="s">
        <v>865</v>
      </c>
      <c r="LG72" s="16" t="s">
        <v>865</v>
      </c>
      <c r="LH72" s="16" t="s">
        <v>865</v>
      </c>
      <c r="LI72" s="16" t="s">
        <v>867</v>
      </c>
      <c r="LJ72" s="16" t="s">
        <v>865</v>
      </c>
      <c r="LK72" s="16" t="s">
        <v>865</v>
      </c>
      <c r="LL72" s="16" t="s">
        <v>864</v>
      </c>
      <c r="LM72" s="16" t="s">
        <v>843</v>
      </c>
      <c r="LN72" s="16" t="s">
        <v>843</v>
      </c>
      <c r="LO72" s="16" t="s">
        <v>843</v>
      </c>
      <c r="LP72" s="16" t="s">
        <v>843</v>
      </c>
      <c r="LQ72" s="16" t="s">
        <v>843</v>
      </c>
      <c r="LR72" s="16" t="s">
        <v>843</v>
      </c>
      <c r="LS72" s="16" t="s">
        <v>843</v>
      </c>
      <c r="LT72" s="16" t="s">
        <v>843</v>
      </c>
      <c r="LU72" s="16" t="s">
        <v>843</v>
      </c>
      <c r="LV72" s="16" t="s">
        <v>843</v>
      </c>
      <c r="LW72" s="16" t="s">
        <v>843</v>
      </c>
      <c r="LX72" s="16" t="s">
        <v>843</v>
      </c>
      <c r="LY72" s="16" t="s">
        <v>843</v>
      </c>
      <c r="LZ72" s="16" t="s">
        <v>844</v>
      </c>
      <c r="MA72" s="16" t="s">
        <v>843</v>
      </c>
      <c r="MC72" s="16" t="s">
        <v>5694</v>
      </c>
      <c r="MD72" s="16" t="s">
        <v>844</v>
      </c>
      <c r="ME72" s="16" t="s">
        <v>843</v>
      </c>
      <c r="MF72" s="16" t="s">
        <v>843</v>
      </c>
      <c r="MG72" s="16" t="s">
        <v>843</v>
      </c>
      <c r="MH72" s="16" t="s">
        <v>843</v>
      </c>
      <c r="MI72" s="16" t="s">
        <v>843</v>
      </c>
      <c r="MJ72" s="16" t="s">
        <v>843</v>
      </c>
      <c r="MK72" s="16" t="s">
        <v>843</v>
      </c>
      <c r="ML72" s="16" t="s">
        <v>843</v>
      </c>
      <c r="MM72" s="16" t="s">
        <v>843</v>
      </c>
      <c r="MN72" s="16" t="s">
        <v>843</v>
      </c>
      <c r="MO72" s="16" t="s">
        <v>843</v>
      </c>
      <c r="MP72" s="16" t="s">
        <v>843</v>
      </c>
      <c r="MQ72" s="16" t="s">
        <v>843</v>
      </c>
      <c r="MR72" s="16" t="s">
        <v>843</v>
      </c>
      <c r="MS72" s="16" t="s">
        <v>843</v>
      </c>
      <c r="MT72" s="16" t="s">
        <v>843</v>
      </c>
      <c r="MU72" s="16" t="s">
        <v>843</v>
      </c>
      <c r="MV72" s="16" t="s">
        <v>843</v>
      </c>
      <c r="MX72" s="16" t="s">
        <v>5694</v>
      </c>
      <c r="MY72" s="16" t="s">
        <v>844</v>
      </c>
      <c r="MZ72" s="16" t="s">
        <v>843</v>
      </c>
      <c r="NA72" s="16" t="s">
        <v>843</v>
      </c>
      <c r="NB72" s="16" t="s">
        <v>843</v>
      </c>
      <c r="NC72" s="16" t="s">
        <v>843</v>
      </c>
      <c r="ND72" s="16" t="s">
        <v>843</v>
      </c>
      <c r="NE72" s="16" t="s">
        <v>843</v>
      </c>
      <c r="NF72" s="16" t="s">
        <v>843</v>
      </c>
      <c r="NG72" s="16" t="s">
        <v>843</v>
      </c>
      <c r="NH72" s="16" t="s">
        <v>843</v>
      </c>
      <c r="NI72" s="16" t="s">
        <v>843</v>
      </c>
      <c r="NJ72" s="16" t="s">
        <v>843</v>
      </c>
      <c r="NK72" s="16" t="s">
        <v>843</v>
      </c>
      <c r="NL72" s="16" t="s">
        <v>843</v>
      </c>
      <c r="NM72" s="16" t="s">
        <v>843</v>
      </c>
      <c r="NN72" s="16" t="s">
        <v>843</v>
      </c>
      <c r="NO72" s="16" t="s">
        <v>843</v>
      </c>
      <c r="NP72" s="16" t="s">
        <v>843</v>
      </c>
      <c r="NQ72" s="16" t="s">
        <v>843</v>
      </c>
      <c r="PC72" s="16" t="s">
        <v>865</v>
      </c>
      <c r="PD72" s="16" t="s">
        <v>865</v>
      </c>
      <c r="PY72" s="16" t="s">
        <v>865</v>
      </c>
      <c r="QP72" s="16" t="s">
        <v>865</v>
      </c>
      <c r="QR72" s="16" t="s">
        <v>865</v>
      </c>
      <c r="QT72" s="16" t="s">
        <v>865</v>
      </c>
      <c r="QV72" s="16" t="s">
        <v>865</v>
      </c>
      <c r="QX72" s="16" t="s">
        <v>865</v>
      </c>
      <c r="QY72" s="16" t="s">
        <v>867</v>
      </c>
      <c r="RD72" s="16" t="s">
        <v>4216</v>
      </c>
      <c r="RF72" s="16" t="s">
        <v>4216</v>
      </c>
      <c r="RH72" s="16" t="s">
        <v>865</v>
      </c>
      <c r="RJ72" s="16" t="s">
        <v>865</v>
      </c>
      <c r="RN72" s="16" t="s">
        <v>7724</v>
      </c>
      <c r="RP72" s="16" t="s">
        <v>867</v>
      </c>
      <c r="RR72" s="16" t="s">
        <v>7720</v>
      </c>
      <c r="RT72" s="16" t="s">
        <v>7720</v>
      </c>
      <c r="RV72" s="16" t="s">
        <v>7720</v>
      </c>
      <c r="RX72" s="16" t="s">
        <v>7720</v>
      </c>
      <c r="RZ72" s="16" t="s">
        <v>7720</v>
      </c>
      <c r="SQ72" s="16" t="s">
        <v>865</v>
      </c>
      <c r="SS72" s="16" t="s">
        <v>7308</v>
      </c>
      <c r="ST72" s="16" t="s">
        <v>4216</v>
      </c>
      <c r="TN72" s="16">
        <v>3000</v>
      </c>
      <c r="TO72" s="16">
        <v>0</v>
      </c>
      <c r="TP72" s="16">
        <v>300</v>
      </c>
      <c r="TQ72" s="16">
        <v>200</v>
      </c>
      <c r="TR72" s="16">
        <v>500</v>
      </c>
      <c r="TS72" s="16">
        <v>250</v>
      </c>
      <c r="TT72" s="16">
        <v>0</v>
      </c>
      <c r="TU72" s="16">
        <v>200</v>
      </c>
      <c r="TV72" s="16">
        <v>0</v>
      </c>
      <c r="TW72" s="16">
        <v>0</v>
      </c>
      <c r="TX72" s="16">
        <v>0</v>
      </c>
      <c r="TZ72" s="16" t="s">
        <v>7361</v>
      </c>
      <c r="UA72" s="16" t="s">
        <v>5941</v>
      </c>
      <c r="UB72" s="16">
        <v>0</v>
      </c>
      <c r="UC72" s="16" t="s">
        <v>844</v>
      </c>
      <c r="UD72" s="16" t="s">
        <v>843</v>
      </c>
      <c r="UE72" s="16" t="s">
        <v>843</v>
      </c>
      <c r="UF72" s="16" t="s">
        <v>843</v>
      </c>
      <c r="UG72" s="16" t="s">
        <v>843</v>
      </c>
      <c r="UH72" s="16" t="s">
        <v>843</v>
      </c>
      <c r="UL72" s="16">
        <v>3000</v>
      </c>
      <c r="WO72" s="16" t="s">
        <v>6926</v>
      </c>
      <c r="YN72" s="16" t="s">
        <v>7040</v>
      </c>
      <c r="YP72" s="16" t="s">
        <v>7990</v>
      </c>
      <c r="YR72" s="16" t="s">
        <v>9199</v>
      </c>
      <c r="YS72" s="16" t="s">
        <v>9200</v>
      </c>
      <c r="YT72" s="16" t="s">
        <v>8694</v>
      </c>
      <c r="YU72" s="16" t="s">
        <v>9201</v>
      </c>
      <c r="YV72" s="16" t="s">
        <v>9148</v>
      </c>
      <c r="YW72" s="16" t="s">
        <v>844</v>
      </c>
      <c r="YX72" s="16" t="s">
        <v>9148</v>
      </c>
      <c r="YY72" s="16" t="s">
        <v>843</v>
      </c>
      <c r="YZ72" s="16" t="s">
        <v>843</v>
      </c>
      <c r="ZA72" s="16" t="s">
        <v>843</v>
      </c>
      <c r="ZB72" s="16">
        <v>4450</v>
      </c>
      <c r="ZC72" s="16" t="s">
        <v>8874</v>
      </c>
      <c r="ZD72" s="16" t="s">
        <v>843</v>
      </c>
      <c r="ZE72" s="16" t="s">
        <v>8735</v>
      </c>
      <c r="ZF72" s="16" t="s">
        <v>8699</v>
      </c>
      <c r="ZG72" s="16" t="s">
        <v>8741</v>
      </c>
      <c r="ZH72" s="16" t="s">
        <v>8739</v>
      </c>
      <c r="ZI72" s="16" t="s">
        <v>8865</v>
      </c>
      <c r="ZJ72" s="16" t="s">
        <v>843</v>
      </c>
      <c r="ZK72" s="16" t="s">
        <v>843</v>
      </c>
      <c r="ZL72" s="16" t="s">
        <v>8699</v>
      </c>
      <c r="ZM72" s="16" t="s">
        <v>843</v>
      </c>
      <c r="ZN72" s="16" t="s">
        <v>8815</v>
      </c>
      <c r="ZO72" s="16" t="s">
        <v>487</v>
      </c>
      <c r="ZP72" s="16" t="s">
        <v>487</v>
      </c>
      <c r="ZQ72" s="16" t="s">
        <v>486</v>
      </c>
      <c r="ZR72" s="16" t="s">
        <v>486</v>
      </c>
      <c r="ZS72" s="16" t="s">
        <v>8832</v>
      </c>
      <c r="ZT72" s="16" t="s">
        <v>8705</v>
      </c>
      <c r="ZU72" s="16" t="s">
        <v>8706</v>
      </c>
      <c r="ZV72" s="16" t="s">
        <v>487</v>
      </c>
      <c r="ZW72" s="16" t="s">
        <v>843</v>
      </c>
      <c r="ZX72" s="16" t="s">
        <v>844</v>
      </c>
      <c r="ZY72" s="16" t="s">
        <v>844</v>
      </c>
      <c r="ZZ72" s="16" t="s">
        <v>844</v>
      </c>
      <c r="AAA72" s="16" t="s">
        <v>844</v>
      </c>
      <c r="AAB72" s="16" t="s">
        <v>843</v>
      </c>
      <c r="AAC72" s="16">
        <v>1</v>
      </c>
      <c r="AAD72" s="16" t="s">
        <v>844</v>
      </c>
      <c r="AAE72" s="16" t="s">
        <v>844</v>
      </c>
      <c r="AAF72" s="16" t="s">
        <v>843</v>
      </c>
      <c r="AAG72" s="16" t="s">
        <v>843</v>
      </c>
      <c r="AAH72" s="16" t="s">
        <v>843</v>
      </c>
      <c r="AAI72" s="16" t="s">
        <v>843</v>
      </c>
      <c r="AAJ72" s="16" t="s">
        <v>615</v>
      </c>
      <c r="AAK72" s="16" t="s">
        <v>655</v>
      </c>
      <c r="AAL72" s="16" t="s">
        <v>905</v>
      </c>
      <c r="AAM72" s="16" t="s">
        <v>663</v>
      </c>
      <c r="AAN72" s="16" t="s">
        <v>8707</v>
      </c>
      <c r="AAO72" s="16" t="s">
        <v>1018</v>
      </c>
      <c r="AAP72" s="16" t="s">
        <v>8708</v>
      </c>
      <c r="AAS72" s="16">
        <v>3000</v>
      </c>
      <c r="AAV72" s="16" t="s">
        <v>782</v>
      </c>
      <c r="AAW72" s="16" t="s">
        <v>782</v>
      </c>
      <c r="AAX72" s="16" t="s">
        <v>843</v>
      </c>
      <c r="AAY72" s="16" t="s">
        <v>8710</v>
      </c>
      <c r="AAZ72" s="16" t="s">
        <v>783</v>
      </c>
      <c r="ABA72" s="16" t="s">
        <v>783</v>
      </c>
      <c r="ABB72" s="16" t="s">
        <v>783</v>
      </c>
      <c r="ABC72" s="16" t="s">
        <v>783</v>
      </c>
      <c r="ABD72" s="16" t="s">
        <v>782</v>
      </c>
      <c r="ABE72" s="16" t="s">
        <v>783</v>
      </c>
      <c r="ABF72" s="16" t="s">
        <v>782</v>
      </c>
      <c r="ABG72" s="16" t="s">
        <v>783</v>
      </c>
      <c r="ABH72" s="16" t="s">
        <v>783</v>
      </c>
      <c r="ABI72" s="16" t="s">
        <v>783</v>
      </c>
      <c r="ABJ72" s="16" t="s">
        <v>783</v>
      </c>
      <c r="ABK72" s="16" t="s">
        <v>783</v>
      </c>
      <c r="ABL72" s="16" t="s">
        <v>8800</v>
      </c>
      <c r="ABM72" s="16" t="s">
        <v>843</v>
      </c>
      <c r="ABN72" s="16" t="s">
        <v>1033</v>
      </c>
      <c r="ABP72" s="16" t="s">
        <v>972</v>
      </c>
      <c r="ABQ72" s="16" t="s">
        <v>4354</v>
      </c>
      <c r="ABR72" s="16" t="s">
        <v>470</v>
      </c>
      <c r="ABS72" s="16" t="s">
        <v>451</v>
      </c>
      <c r="ABT72" s="16" t="s">
        <v>1056</v>
      </c>
      <c r="ABU72" s="16" t="s">
        <v>1056</v>
      </c>
      <c r="ABV72" s="16" t="s">
        <v>487</v>
      </c>
      <c r="ABW72" s="16" t="s">
        <v>487</v>
      </c>
      <c r="ABX72" s="16" t="s">
        <v>894</v>
      </c>
      <c r="ABY72" s="16" t="s">
        <v>486</v>
      </c>
      <c r="ABZ72" s="16" t="s">
        <v>486</v>
      </c>
      <c r="ACA72" s="16" t="s">
        <v>759</v>
      </c>
      <c r="ACB72" s="16" t="s">
        <v>775</v>
      </c>
      <c r="ACC72" s="16" t="s">
        <v>737</v>
      </c>
      <c r="ACD72" s="16" t="s">
        <v>486</v>
      </c>
      <c r="ACE72" s="16" t="s">
        <v>486</v>
      </c>
      <c r="ACG72" s="16" t="s">
        <v>1013</v>
      </c>
      <c r="ACH72" s="16" t="s">
        <v>1009</v>
      </c>
      <c r="ACI72" s="16" t="s">
        <v>462</v>
      </c>
      <c r="ACJ72" s="16">
        <v>0.79400000000000004</v>
      </c>
      <c r="ACK72" s="16" t="s">
        <v>482</v>
      </c>
      <c r="ACL72" s="16" t="s">
        <v>738</v>
      </c>
      <c r="ACM72" s="16" t="s">
        <v>1189</v>
      </c>
      <c r="ACN72" s="16" t="s">
        <v>1169</v>
      </c>
      <c r="ACO72" s="16" t="s">
        <v>1856</v>
      </c>
      <c r="ACQ72" s="16" t="s">
        <v>1202</v>
      </c>
      <c r="ACR72" s="16" t="s">
        <v>1644</v>
      </c>
      <c r="ACS72" s="16" t="s">
        <v>676</v>
      </c>
      <c r="ACT72" s="16" t="s">
        <v>1522</v>
      </c>
      <c r="ACU72" s="16" t="s">
        <v>833</v>
      </c>
      <c r="ACV72" s="16" t="s">
        <v>8711</v>
      </c>
      <c r="ACW72" s="16" t="s">
        <v>451</v>
      </c>
      <c r="ACX72" s="16" t="s">
        <v>1916</v>
      </c>
      <c r="ACY72" s="16" t="s">
        <v>1947</v>
      </c>
      <c r="ACZ72" s="16">
        <v>0</v>
      </c>
      <c r="ADA72" s="16">
        <v>0</v>
      </c>
      <c r="ADB72" s="16">
        <v>1</v>
      </c>
      <c r="ADC72" s="16">
        <v>0</v>
      </c>
      <c r="ADD72" s="16">
        <v>0</v>
      </c>
      <c r="ADE72" s="16" t="s">
        <v>9011</v>
      </c>
      <c r="ADF72" s="16">
        <v>0</v>
      </c>
      <c r="ADG72" s="16" t="s">
        <v>486</v>
      </c>
      <c r="ADH72" s="16">
        <v>1</v>
      </c>
      <c r="ADI72" s="16" t="s">
        <v>486</v>
      </c>
      <c r="ADJ72" s="16" t="s">
        <v>1743</v>
      </c>
      <c r="ADK72" s="16" t="s">
        <v>13194</v>
      </c>
      <c r="ADL72" s="16" t="s">
        <v>13196</v>
      </c>
      <c r="ADM72" s="16" t="s">
        <v>13195</v>
      </c>
      <c r="ADN72" s="16" t="s">
        <v>13196</v>
      </c>
      <c r="ADO72" s="16" t="s">
        <v>1766</v>
      </c>
      <c r="ADP72" s="16" t="s">
        <v>13196</v>
      </c>
      <c r="ADQ72" s="16" t="s">
        <v>13194</v>
      </c>
      <c r="ADR72" s="16" t="s">
        <v>13194</v>
      </c>
      <c r="ADS72" s="16" t="s">
        <v>13194</v>
      </c>
      <c r="ADY72" s="16" t="s">
        <v>1062</v>
      </c>
      <c r="AEA72" s="16">
        <v>4450</v>
      </c>
      <c r="AEC72" s="16" t="s">
        <v>1058</v>
      </c>
      <c r="AED72" s="16">
        <v>1500</v>
      </c>
      <c r="AEE72" s="16" t="s">
        <v>952</v>
      </c>
      <c r="AEI72" s="16">
        <v>1500</v>
      </c>
      <c r="AEK72" s="16">
        <v>150</v>
      </c>
      <c r="AEL72" s="16">
        <v>100</v>
      </c>
      <c r="AEN72" s="16">
        <v>250</v>
      </c>
      <c r="AEO72" s="16">
        <v>125</v>
      </c>
      <c r="AEP72" s="16">
        <v>100</v>
      </c>
    </row>
    <row r="73" spans="1:823" x14ac:dyDescent="0.25">
      <c r="A73" s="30">
        <v>45811</v>
      </c>
      <c r="B73" s="16" t="s">
        <v>9202</v>
      </c>
      <c r="C73" s="16" t="s">
        <v>867</v>
      </c>
      <c r="D73" s="16" t="s">
        <v>867</v>
      </c>
      <c r="E73" s="16">
        <v>27</v>
      </c>
      <c r="F73" s="16" t="s">
        <v>8153</v>
      </c>
      <c r="G73" s="16" t="s">
        <v>4131</v>
      </c>
      <c r="I73" s="16" t="s">
        <v>4174</v>
      </c>
      <c r="Z73" s="16" t="s">
        <v>1002</v>
      </c>
      <c r="AA73" s="16" t="s">
        <v>470</v>
      </c>
      <c r="AB73" s="16">
        <v>3</v>
      </c>
      <c r="AC73" s="16" t="s">
        <v>844</v>
      </c>
      <c r="AD73" s="16" t="s">
        <v>843</v>
      </c>
      <c r="AE73" s="16" t="s">
        <v>1056</v>
      </c>
      <c r="AF73" s="16" t="s">
        <v>844</v>
      </c>
      <c r="AG73" s="16" t="s">
        <v>843</v>
      </c>
      <c r="AH73" s="16" t="s">
        <v>844</v>
      </c>
      <c r="AI73" s="16" t="s">
        <v>1056</v>
      </c>
      <c r="AJ73" s="16" t="s">
        <v>843</v>
      </c>
      <c r="AK73" s="16" t="s">
        <v>843</v>
      </c>
      <c r="AM73" s="16" t="s">
        <v>737</v>
      </c>
      <c r="AN73" s="16" t="s">
        <v>759</v>
      </c>
      <c r="AP73" s="16" t="s">
        <v>775</v>
      </c>
      <c r="AR73" s="16" t="s">
        <v>6907</v>
      </c>
      <c r="BB73" s="16">
        <v>3</v>
      </c>
      <c r="BC73" s="16" t="s">
        <v>7878</v>
      </c>
      <c r="BE73" s="16" t="s">
        <v>5098</v>
      </c>
      <c r="BV73" s="16" t="s">
        <v>4433</v>
      </c>
      <c r="BW73" s="16" t="s">
        <v>844</v>
      </c>
      <c r="BX73" s="16" t="s">
        <v>843</v>
      </c>
      <c r="BY73" s="16" t="s">
        <v>843</v>
      </c>
      <c r="BZ73" s="16" t="s">
        <v>843</v>
      </c>
      <c r="CA73" s="16" t="s">
        <v>843</v>
      </c>
      <c r="CB73" s="16" t="s">
        <v>843</v>
      </c>
      <c r="CC73" s="16" t="s">
        <v>843</v>
      </c>
      <c r="CD73" s="16" t="s">
        <v>843</v>
      </c>
      <c r="CE73" s="16" t="s">
        <v>843</v>
      </c>
      <c r="CF73" s="16" t="s">
        <v>843</v>
      </c>
      <c r="CG73" s="16" t="s">
        <v>843</v>
      </c>
      <c r="CH73" s="16" t="s">
        <v>843</v>
      </c>
      <c r="CI73" s="16" t="s">
        <v>843</v>
      </c>
      <c r="CJ73" s="16" t="s">
        <v>843</v>
      </c>
      <c r="CK73" s="16" t="s">
        <v>843</v>
      </c>
      <c r="CP73" s="16" t="s">
        <v>867</v>
      </c>
      <c r="CQ73" s="16" t="s">
        <v>9044</v>
      </c>
      <c r="CR73" s="16" t="s">
        <v>844</v>
      </c>
      <c r="CS73" s="16" t="s">
        <v>844</v>
      </c>
      <c r="CT73" s="16" t="s">
        <v>843</v>
      </c>
      <c r="CU73" s="16" t="s">
        <v>843</v>
      </c>
      <c r="CV73" s="16" t="s">
        <v>843</v>
      </c>
      <c r="CW73" s="16" t="s">
        <v>843</v>
      </c>
      <c r="CX73" s="16" t="s">
        <v>843</v>
      </c>
      <c r="CY73" s="16" t="s">
        <v>843</v>
      </c>
      <c r="CZ73" s="16" t="s">
        <v>843</v>
      </c>
      <c r="DA73" s="16" t="s">
        <v>5184</v>
      </c>
      <c r="DX73" s="16" t="s">
        <v>867</v>
      </c>
      <c r="DY73" s="16" t="s">
        <v>867</v>
      </c>
      <c r="GC73" s="16" t="s">
        <v>5354</v>
      </c>
      <c r="GF73" s="16" t="s">
        <v>867</v>
      </c>
      <c r="GG73" s="16" t="s">
        <v>867</v>
      </c>
      <c r="GV73" s="16" t="s">
        <v>5443</v>
      </c>
      <c r="GW73" s="16" t="s">
        <v>843</v>
      </c>
      <c r="GX73" s="16" t="s">
        <v>844</v>
      </c>
      <c r="GY73" s="16" t="s">
        <v>843</v>
      </c>
      <c r="GZ73" s="16" t="s">
        <v>843</v>
      </c>
      <c r="HA73" s="16" t="s">
        <v>843</v>
      </c>
      <c r="HB73" s="16" t="s">
        <v>843</v>
      </c>
      <c r="HC73" s="16" t="s">
        <v>843</v>
      </c>
      <c r="HD73" s="16" t="s">
        <v>843</v>
      </c>
      <c r="HE73" s="16" t="s">
        <v>843</v>
      </c>
      <c r="HF73" s="16" t="s">
        <v>843</v>
      </c>
      <c r="HH73" s="16" t="s">
        <v>5456</v>
      </c>
      <c r="HK73" s="16" t="s">
        <v>864</v>
      </c>
      <c r="HM73" s="16" t="s">
        <v>865</v>
      </c>
      <c r="HZ73" s="16" t="s">
        <v>7944</v>
      </c>
      <c r="KE73" s="16" t="s">
        <v>5585</v>
      </c>
      <c r="KG73" s="16" t="s">
        <v>7018</v>
      </c>
      <c r="KH73" s="16" t="s">
        <v>7033</v>
      </c>
      <c r="KI73" s="16" t="s">
        <v>867</v>
      </c>
      <c r="KJ73" s="16" t="s">
        <v>5601</v>
      </c>
      <c r="KK73" s="16" t="s">
        <v>843</v>
      </c>
      <c r="KL73" s="16" t="s">
        <v>843</v>
      </c>
      <c r="KM73" s="16" t="s">
        <v>844</v>
      </c>
      <c r="KN73" s="16" t="s">
        <v>843</v>
      </c>
      <c r="KO73" s="16" t="s">
        <v>843</v>
      </c>
      <c r="KP73" s="16" t="s">
        <v>843</v>
      </c>
      <c r="KQ73" s="16" t="s">
        <v>843</v>
      </c>
      <c r="LG73" s="16" t="s">
        <v>867</v>
      </c>
      <c r="LH73" s="16" t="s">
        <v>867</v>
      </c>
      <c r="LI73" s="16" t="s">
        <v>867</v>
      </c>
      <c r="LJ73" s="16" t="s">
        <v>867</v>
      </c>
      <c r="LK73" s="16" t="s">
        <v>867</v>
      </c>
      <c r="LL73" s="16" t="s">
        <v>5666</v>
      </c>
      <c r="LM73" s="16" t="s">
        <v>843</v>
      </c>
      <c r="LN73" s="16" t="s">
        <v>843</v>
      </c>
      <c r="LO73" s="16" t="s">
        <v>843</v>
      </c>
      <c r="LP73" s="16" t="s">
        <v>844</v>
      </c>
      <c r="LQ73" s="16" t="s">
        <v>843</v>
      </c>
      <c r="LR73" s="16" t="s">
        <v>843</v>
      </c>
      <c r="LS73" s="16" t="s">
        <v>843</v>
      </c>
      <c r="LT73" s="16" t="s">
        <v>843</v>
      </c>
      <c r="LU73" s="16" t="s">
        <v>843</v>
      </c>
      <c r="LV73" s="16" t="s">
        <v>843</v>
      </c>
      <c r="LW73" s="16" t="s">
        <v>843</v>
      </c>
      <c r="LX73" s="16" t="s">
        <v>843</v>
      </c>
      <c r="LY73" s="16" t="s">
        <v>843</v>
      </c>
      <c r="LZ73" s="16" t="s">
        <v>843</v>
      </c>
      <c r="MA73" s="16" t="s">
        <v>843</v>
      </c>
      <c r="MC73" s="16" t="s">
        <v>9203</v>
      </c>
      <c r="MD73" s="16" t="s">
        <v>843</v>
      </c>
      <c r="ME73" s="16" t="s">
        <v>844</v>
      </c>
      <c r="MF73" s="16" t="s">
        <v>844</v>
      </c>
      <c r="MG73" s="16" t="s">
        <v>843</v>
      </c>
      <c r="MH73" s="16" t="s">
        <v>843</v>
      </c>
      <c r="MI73" s="16" t="s">
        <v>843</v>
      </c>
      <c r="MJ73" s="16" t="s">
        <v>843</v>
      </c>
      <c r="MK73" s="16" t="s">
        <v>843</v>
      </c>
      <c r="ML73" s="16" t="s">
        <v>843</v>
      </c>
      <c r="MM73" s="16" t="s">
        <v>843</v>
      </c>
      <c r="MN73" s="16" t="s">
        <v>843</v>
      </c>
      <c r="MO73" s="16" t="s">
        <v>843</v>
      </c>
      <c r="MP73" s="16" t="s">
        <v>843</v>
      </c>
      <c r="MQ73" s="16" t="s">
        <v>843</v>
      </c>
      <c r="MR73" s="16" t="s">
        <v>843</v>
      </c>
      <c r="MS73" s="16" t="s">
        <v>843</v>
      </c>
      <c r="MT73" s="16" t="s">
        <v>843</v>
      </c>
      <c r="MU73" s="16" t="s">
        <v>843</v>
      </c>
      <c r="MV73" s="16" t="s">
        <v>843</v>
      </c>
      <c r="NS73" s="16" t="s">
        <v>5694</v>
      </c>
      <c r="NT73" s="16" t="s">
        <v>844</v>
      </c>
      <c r="NU73" s="16" t="s">
        <v>843</v>
      </c>
      <c r="NV73" s="16" t="s">
        <v>843</v>
      </c>
      <c r="NW73" s="16" t="s">
        <v>843</v>
      </c>
      <c r="NX73" s="16" t="s">
        <v>843</v>
      </c>
      <c r="NY73" s="16" t="s">
        <v>843</v>
      </c>
      <c r="NZ73" s="16" t="s">
        <v>843</v>
      </c>
      <c r="OA73" s="16" t="s">
        <v>843</v>
      </c>
      <c r="OB73" s="16" t="s">
        <v>843</v>
      </c>
      <c r="OC73" s="16" t="s">
        <v>843</v>
      </c>
      <c r="OD73" s="16" t="s">
        <v>843</v>
      </c>
      <c r="OE73" s="16" t="s">
        <v>843</v>
      </c>
      <c r="OF73" s="16" t="s">
        <v>843</v>
      </c>
      <c r="OG73" s="16" t="s">
        <v>843</v>
      </c>
      <c r="OH73" s="16" t="s">
        <v>843</v>
      </c>
      <c r="OI73" s="16" t="s">
        <v>843</v>
      </c>
      <c r="PC73" s="16" t="s">
        <v>865</v>
      </c>
      <c r="PD73" s="16" t="s">
        <v>865</v>
      </c>
      <c r="PY73" s="16" t="s">
        <v>865</v>
      </c>
      <c r="QP73" s="16" t="s">
        <v>865</v>
      </c>
      <c r="QR73" s="16" t="s">
        <v>867</v>
      </c>
      <c r="QT73" s="16" t="s">
        <v>867</v>
      </c>
      <c r="QV73" s="16" t="s">
        <v>865</v>
      </c>
      <c r="QX73" s="16" t="s">
        <v>865</v>
      </c>
      <c r="QY73" s="16" t="s">
        <v>867</v>
      </c>
      <c r="RD73" s="16" t="s">
        <v>865</v>
      </c>
      <c r="RF73" s="16" t="s">
        <v>865</v>
      </c>
      <c r="RH73" s="16" t="s">
        <v>865</v>
      </c>
      <c r="RJ73" s="16" t="s">
        <v>865</v>
      </c>
      <c r="RN73" s="16" t="s">
        <v>7720</v>
      </c>
      <c r="RP73" s="16" t="s">
        <v>867</v>
      </c>
      <c r="RR73" s="16" t="s">
        <v>867</v>
      </c>
      <c r="RT73" s="16" t="s">
        <v>867</v>
      </c>
      <c r="RV73" s="16" t="s">
        <v>867</v>
      </c>
      <c r="RX73" s="16" t="s">
        <v>7720</v>
      </c>
      <c r="RZ73" s="16" t="s">
        <v>7720</v>
      </c>
      <c r="SQ73" s="16" t="s">
        <v>865</v>
      </c>
      <c r="SS73" s="16" t="s">
        <v>7293</v>
      </c>
      <c r="ST73" s="16" t="s">
        <v>7764</v>
      </c>
      <c r="TN73" s="16">
        <v>2000</v>
      </c>
      <c r="TO73" s="16">
        <v>0</v>
      </c>
      <c r="TP73" s="16">
        <v>700</v>
      </c>
      <c r="TQ73" s="16">
        <v>4000</v>
      </c>
      <c r="TR73" s="16">
        <v>300</v>
      </c>
      <c r="TS73" s="16">
        <v>200</v>
      </c>
      <c r="TT73" s="16">
        <v>0</v>
      </c>
      <c r="TU73" s="16">
        <v>0</v>
      </c>
      <c r="TV73" s="16">
        <v>600</v>
      </c>
      <c r="TW73" s="16">
        <v>0</v>
      </c>
      <c r="TX73" s="16">
        <v>6000</v>
      </c>
      <c r="TZ73" s="16" t="s">
        <v>7367</v>
      </c>
      <c r="UA73" s="16" t="s">
        <v>5971</v>
      </c>
      <c r="UB73" s="16">
        <v>0</v>
      </c>
      <c r="UC73" s="16" t="s">
        <v>843</v>
      </c>
      <c r="UD73" s="16" t="s">
        <v>843</v>
      </c>
      <c r="UE73" s="16" t="s">
        <v>843</v>
      </c>
      <c r="UF73" s="16" t="s">
        <v>844</v>
      </c>
      <c r="UG73" s="16" t="s">
        <v>843</v>
      </c>
      <c r="UH73" s="16" t="s">
        <v>843</v>
      </c>
      <c r="VX73" s="16" t="s">
        <v>6028</v>
      </c>
      <c r="VY73" s="16" t="s">
        <v>844</v>
      </c>
      <c r="VZ73" s="16" t="s">
        <v>843</v>
      </c>
      <c r="WA73" s="16" t="s">
        <v>843</v>
      </c>
      <c r="WB73" s="16" t="s">
        <v>843</v>
      </c>
      <c r="WC73" s="16" t="s">
        <v>843</v>
      </c>
      <c r="WD73" s="16" t="s">
        <v>843</v>
      </c>
      <c r="WE73" s="16" t="s">
        <v>843</v>
      </c>
      <c r="WF73" s="16" t="s">
        <v>843</v>
      </c>
      <c r="WH73" s="16">
        <v>4875</v>
      </c>
      <c r="WO73" s="16" t="s">
        <v>6920</v>
      </c>
      <c r="XD73" s="16" t="s">
        <v>6975</v>
      </c>
      <c r="XE73" s="16" t="s">
        <v>843</v>
      </c>
      <c r="XF73" s="16" t="s">
        <v>843</v>
      </c>
      <c r="XG73" s="16" t="s">
        <v>844</v>
      </c>
      <c r="XH73" s="16" t="s">
        <v>843</v>
      </c>
      <c r="XI73" s="16" t="s">
        <v>843</v>
      </c>
      <c r="XJ73" s="16" t="s">
        <v>843</v>
      </c>
      <c r="XK73" s="16" t="s">
        <v>843</v>
      </c>
      <c r="XL73" s="16" t="s">
        <v>843</v>
      </c>
      <c r="XM73" s="16" t="s">
        <v>843</v>
      </c>
      <c r="XN73" s="16" t="s">
        <v>843</v>
      </c>
      <c r="XO73" s="16" t="s">
        <v>843</v>
      </c>
      <c r="XP73" s="16" t="s">
        <v>843</v>
      </c>
      <c r="XQ73" s="16" t="s">
        <v>843</v>
      </c>
      <c r="YF73" s="16" t="s">
        <v>865</v>
      </c>
      <c r="YN73" s="16" t="s">
        <v>7040</v>
      </c>
      <c r="YP73" s="16" t="s">
        <v>7987</v>
      </c>
      <c r="YR73" s="16" t="s">
        <v>9204</v>
      </c>
      <c r="YS73" s="16" t="s">
        <v>9205</v>
      </c>
      <c r="YT73" s="16" t="s">
        <v>8694</v>
      </c>
      <c r="YU73" s="16" t="s">
        <v>9206</v>
      </c>
      <c r="YV73" s="16" t="s">
        <v>9148</v>
      </c>
      <c r="YW73" s="16" t="s">
        <v>844</v>
      </c>
      <c r="YX73" s="16" t="s">
        <v>9148</v>
      </c>
      <c r="YY73" s="16" t="s">
        <v>8718</v>
      </c>
      <c r="YZ73" s="16" t="s">
        <v>843</v>
      </c>
      <c r="ZA73" s="16" t="s">
        <v>8789</v>
      </c>
      <c r="ZB73" s="16">
        <v>7800</v>
      </c>
      <c r="ZC73" s="16" t="s">
        <v>8765</v>
      </c>
      <c r="ZD73" s="16" t="s">
        <v>843</v>
      </c>
      <c r="ZE73" s="16" t="s">
        <v>9207</v>
      </c>
      <c r="ZF73" s="16" t="s">
        <v>8814</v>
      </c>
      <c r="ZG73" s="16" t="s">
        <v>8699</v>
      </c>
      <c r="ZH73" s="16" t="s">
        <v>8752</v>
      </c>
      <c r="ZI73" s="16" t="s">
        <v>8753</v>
      </c>
      <c r="ZJ73" s="16" t="s">
        <v>8739</v>
      </c>
      <c r="ZK73" s="16" t="s">
        <v>843</v>
      </c>
      <c r="ZL73" s="16" t="s">
        <v>843</v>
      </c>
      <c r="ZM73" s="16" t="s">
        <v>843</v>
      </c>
      <c r="ZN73" s="16" t="s">
        <v>8725</v>
      </c>
      <c r="ZO73" s="16" t="s">
        <v>487</v>
      </c>
      <c r="ZP73" s="16" t="s">
        <v>487</v>
      </c>
      <c r="ZQ73" s="16" t="s">
        <v>486</v>
      </c>
      <c r="ZR73" s="16" t="s">
        <v>486</v>
      </c>
      <c r="ZS73" s="16" t="s">
        <v>844</v>
      </c>
      <c r="ZT73" s="16" t="s">
        <v>8705</v>
      </c>
      <c r="ZU73" s="16" t="s">
        <v>8706</v>
      </c>
      <c r="ZV73" s="16" t="s">
        <v>487</v>
      </c>
      <c r="ZW73" s="16" t="s">
        <v>1056</v>
      </c>
      <c r="ZX73" s="16" t="s">
        <v>844</v>
      </c>
      <c r="ZY73" s="16" t="s">
        <v>844</v>
      </c>
      <c r="ZZ73" s="16" t="s">
        <v>1056</v>
      </c>
      <c r="AAA73" s="16" t="s">
        <v>843</v>
      </c>
      <c r="AAB73" s="16" t="s">
        <v>844</v>
      </c>
      <c r="AAC73" s="16">
        <v>0</v>
      </c>
      <c r="AAD73" s="16" t="s">
        <v>844</v>
      </c>
      <c r="AAE73" s="16" t="s">
        <v>843</v>
      </c>
      <c r="AAF73" s="16" t="s">
        <v>843</v>
      </c>
      <c r="AAG73" s="16" t="s">
        <v>843</v>
      </c>
      <c r="AAH73" s="16" t="s">
        <v>843</v>
      </c>
      <c r="AAI73" s="16" t="s">
        <v>1056</v>
      </c>
      <c r="AAJ73" s="16" t="s">
        <v>615</v>
      </c>
      <c r="AAK73" s="16" t="s">
        <v>633</v>
      </c>
      <c r="AAL73" s="16" t="s">
        <v>904</v>
      </c>
      <c r="AAM73" s="16" t="s">
        <v>660</v>
      </c>
      <c r="AAN73" s="16" t="s">
        <v>8707</v>
      </c>
      <c r="AAO73" s="16" t="s">
        <v>1018</v>
      </c>
      <c r="AAP73" s="16" t="s">
        <v>8708</v>
      </c>
      <c r="AAS73" s="16">
        <v>4875</v>
      </c>
      <c r="AAT73" s="16" t="s">
        <v>782</v>
      </c>
      <c r="AAU73" s="16" t="s">
        <v>782</v>
      </c>
      <c r="AAV73" s="16" t="s">
        <v>782</v>
      </c>
      <c r="AAW73" s="16" t="s">
        <v>782</v>
      </c>
      <c r="AAX73" s="16" t="s">
        <v>843</v>
      </c>
      <c r="AAY73" s="16" t="s">
        <v>8710</v>
      </c>
      <c r="AAZ73" s="16" t="s">
        <v>782</v>
      </c>
      <c r="ABA73" s="16" t="s">
        <v>783</v>
      </c>
      <c r="ABB73" s="16" t="s">
        <v>782</v>
      </c>
      <c r="ABC73" s="16" t="s">
        <v>783</v>
      </c>
      <c r="ABD73" s="16" t="s">
        <v>783</v>
      </c>
      <c r="ABE73" s="16" t="s">
        <v>783</v>
      </c>
      <c r="ABF73" s="16" t="s">
        <v>782</v>
      </c>
      <c r="ABG73" s="16" t="s">
        <v>782</v>
      </c>
      <c r="ABH73" s="16" t="s">
        <v>782</v>
      </c>
      <c r="ABI73" s="16" t="s">
        <v>782</v>
      </c>
      <c r="ABJ73" s="16" t="s">
        <v>783</v>
      </c>
      <c r="ABK73" s="16" t="s">
        <v>783</v>
      </c>
      <c r="ABL73" s="16" t="s">
        <v>8769</v>
      </c>
      <c r="ABM73" s="16" t="s">
        <v>843</v>
      </c>
      <c r="ABN73" s="16" t="s">
        <v>1034</v>
      </c>
      <c r="ABP73" s="16" t="s">
        <v>972</v>
      </c>
      <c r="ABQ73" s="16" t="s">
        <v>4312</v>
      </c>
      <c r="ABR73" s="16" t="s">
        <v>470</v>
      </c>
      <c r="ABS73" s="16" t="s">
        <v>445</v>
      </c>
      <c r="ABT73" s="16" t="s">
        <v>8732</v>
      </c>
      <c r="ABU73" s="16" t="s">
        <v>844</v>
      </c>
      <c r="ABV73" s="16" t="s">
        <v>487</v>
      </c>
      <c r="ABW73" s="16" t="s">
        <v>486</v>
      </c>
      <c r="ABX73" s="16" t="s">
        <v>892</v>
      </c>
      <c r="ABY73" s="16" t="s">
        <v>486</v>
      </c>
      <c r="ABZ73" s="16" t="s">
        <v>487</v>
      </c>
      <c r="ACA73" s="16" t="s">
        <v>759</v>
      </c>
      <c r="ACB73" s="16" t="s">
        <v>775</v>
      </c>
      <c r="ACC73" s="16" t="s">
        <v>737</v>
      </c>
      <c r="ACD73" s="16" t="s">
        <v>486</v>
      </c>
      <c r="ACE73" s="16" t="s">
        <v>486</v>
      </c>
      <c r="ACG73" s="16" t="s">
        <v>1014</v>
      </c>
      <c r="ACH73" s="16" t="s">
        <v>1009</v>
      </c>
      <c r="ACI73" s="16" t="s">
        <v>462</v>
      </c>
      <c r="ACJ73" s="16">
        <v>0.79400000000000004</v>
      </c>
      <c r="ACK73" s="16" t="s">
        <v>482</v>
      </c>
      <c r="ACL73" s="16" t="s">
        <v>740</v>
      </c>
      <c r="ACM73" s="16" t="s">
        <v>1188</v>
      </c>
      <c r="ACN73" s="16" t="s">
        <v>1169</v>
      </c>
      <c r="ACO73" s="16" t="s">
        <v>1856</v>
      </c>
      <c r="ACP73" s="16">
        <v>4875</v>
      </c>
      <c r="ACQ73" s="16" t="s">
        <v>1202</v>
      </c>
      <c r="ACR73" s="16" t="s">
        <v>1645</v>
      </c>
      <c r="ACS73" s="16" t="s">
        <v>680</v>
      </c>
      <c r="ACT73" s="16" t="s">
        <v>1521</v>
      </c>
      <c r="ACU73" s="16" t="s">
        <v>833</v>
      </c>
      <c r="ACV73" s="16" t="s">
        <v>8711</v>
      </c>
      <c r="ACW73" s="16" t="s">
        <v>445</v>
      </c>
      <c r="ACX73" s="16" t="s">
        <v>1916</v>
      </c>
      <c r="ACY73" s="16" t="s">
        <v>1947</v>
      </c>
      <c r="ACZ73" s="16">
        <v>1</v>
      </c>
      <c r="ADA73" s="16">
        <v>1</v>
      </c>
      <c r="ADB73" s="16">
        <v>1</v>
      </c>
      <c r="ADC73" s="16">
        <v>1</v>
      </c>
      <c r="ADD73" s="16">
        <v>1</v>
      </c>
      <c r="ADE73" s="16" t="s">
        <v>8712</v>
      </c>
      <c r="ADF73" s="16">
        <v>0</v>
      </c>
      <c r="ADG73" s="16" t="s">
        <v>486</v>
      </c>
      <c r="ADH73" s="16">
        <v>3</v>
      </c>
      <c r="ADI73" s="16" t="s">
        <v>486</v>
      </c>
      <c r="ADJ73" s="16" t="s">
        <v>1743</v>
      </c>
      <c r="ADK73" s="16" t="s">
        <v>13194</v>
      </c>
      <c r="ADL73" s="16" t="s">
        <v>1764</v>
      </c>
      <c r="ADM73" s="16" t="s">
        <v>1757</v>
      </c>
      <c r="ADN73" s="16" t="s">
        <v>13196</v>
      </c>
      <c r="ADO73" s="16" t="s">
        <v>13197</v>
      </c>
      <c r="ADP73" s="16" t="s">
        <v>13194</v>
      </c>
      <c r="ADQ73" s="16" t="s">
        <v>1751</v>
      </c>
      <c r="ADR73" s="16" t="s">
        <v>13194</v>
      </c>
      <c r="ADS73" s="16" t="s">
        <v>1750</v>
      </c>
      <c r="ADW73" s="16" t="s">
        <v>8729</v>
      </c>
      <c r="ADY73" s="16" t="s">
        <v>1062</v>
      </c>
      <c r="AEA73" s="16">
        <v>7800</v>
      </c>
      <c r="AEC73" s="16" t="s">
        <v>1062</v>
      </c>
      <c r="AED73" s="16">
        <v>1625</v>
      </c>
      <c r="AEE73" s="16" t="s">
        <v>952</v>
      </c>
      <c r="AEG73" s="16">
        <v>4875</v>
      </c>
      <c r="AEI73" s="16">
        <v>666.67</v>
      </c>
      <c r="AEK73" s="16">
        <v>233.33</v>
      </c>
      <c r="AEL73" s="16">
        <v>1333.33</v>
      </c>
      <c r="AEM73" s="16">
        <v>200</v>
      </c>
      <c r="AEN73" s="16">
        <v>100</v>
      </c>
      <c r="AEO73" s="16">
        <v>66.67</v>
      </c>
    </row>
    <row r="74" spans="1:823" x14ac:dyDescent="0.25">
      <c r="A74" s="30">
        <v>45811</v>
      </c>
      <c r="B74" s="16" t="s">
        <v>9208</v>
      </c>
      <c r="C74" s="16" t="s">
        <v>867</v>
      </c>
      <c r="D74" s="16" t="s">
        <v>867</v>
      </c>
      <c r="E74" s="16">
        <v>56</v>
      </c>
      <c r="F74" s="16" t="s">
        <v>8153</v>
      </c>
      <c r="G74" s="16" t="s">
        <v>4131</v>
      </c>
      <c r="I74" s="16" t="s">
        <v>4174</v>
      </c>
      <c r="Z74" s="16" t="s">
        <v>981</v>
      </c>
      <c r="AA74" s="16" t="s">
        <v>470</v>
      </c>
      <c r="AB74" s="16">
        <v>2</v>
      </c>
      <c r="AC74" s="16" t="s">
        <v>843</v>
      </c>
      <c r="AD74" s="16" t="s">
        <v>843</v>
      </c>
      <c r="AE74" s="16" t="s">
        <v>843</v>
      </c>
      <c r="AF74" s="16" t="s">
        <v>1056</v>
      </c>
      <c r="AG74" s="16" t="s">
        <v>843</v>
      </c>
      <c r="AH74" s="16" t="s">
        <v>1056</v>
      </c>
      <c r="AI74" s="16" t="s">
        <v>843</v>
      </c>
      <c r="AJ74" s="16" t="s">
        <v>843</v>
      </c>
      <c r="AK74" s="16" t="s">
        <v>843</v>
      </c>
      <c r="AM74" s="16" t="s">
        <v>737</v>
      </c>
      <c r="AN74" s="16" t="s">
        <v>759</v>
      </c>
      <c r="AP74" s="16" t="s">
        <v>774</v>
      </c>
      <c r="AR74" s="16" t="s">
        <v>6907</v>
      </c>
      <c r="BB74" s="16">
        <v>3</v>
      </c>
      <c r="BC74" s="16" t="s">
        <v>7878</v>
      </c>
      <c r="BE74" s="16" t="s">
        <v>5098</v>
      </c>
      <c r="BV74" s="16" t="s">
        <v>4433</v>
      </c>
      <c r="BW74" s="16" t="s">
        <v>844</v>
      </c>
      <c r="BX74" s="16" t="s">
        <v>843</v>
      </c>
      <c r="BY74" s="16" t="s">
        <v>843</v>
      </c>
      <c r="BZ74" s="16" t="s">
        <v>843</v>
      </c>
      <c r="CA74" s="16" t="s">
        <v>843</v>
      </c>
      <c r="CB74" s="16" t="s">
        <v>843</v>
      </c>
      <c r="CC74" s="16" t="s">
        <v>843</v>
      </c>
      <c r="CD74" s="16" t="s">
        <v>843</v>
      </c>
      <c r="CE74" s="16" t="s">
        <v>843</v>
      </c>
      <c r="CF74" s="16" t="s">
        <v>843</v>
      </c>
      <c r="CG74" s="16" t="s">
        <v>843</v>
      </c>
      <c r="CH74" s="16" t="s">
        <v>843</v>
      </c>
      <c r="CI74" s="16" t="s">
        <v>843</v>
      </c>
      <c r="CJ74" s="16" t="s">
        <v>843</v>
      </c>
      <c r="CK74" s="16" t="s">
        <v>843</v>
      </c>
      <c r="CP74" s="16" t="s">
        <v>867</v>
      </c>
      <c r="CQ74" s="16" t="s">
        <v>5191</v>
      </c>
      <c r="CR74" s="16" t="s">
        <v>844</v>
      </c>
      <c r="CS74" s="16" t="s">
        <v>843</v>
      </c>
      <c r="CT74" s="16" t="s">
        <v>843</v>
      </c>
      <c r="CU74" s="16" t="s">
        <v>843</v>
      </c>
      <c r="CV74" s="16" t="s">
        <v>843</v>
      </c>
      <c r="CW74" s="16" t="s">
        <v>843</v>
      </c>
      <c r="CX74" s="16" t="s">
        <v>843</v>
      </c>
      <c r="CY74" s="16" t="s">
        <v>843</v>
      </c>
      <c r="CZ74" s="16" t="s">
        <v>843</v>
      </c>
      <c r="DA74" s="16" t="s">
        <v>5184</v>
      </c>
      <c r="DX74" s="16" t="s">
        <v>867</v>
      </c>
      <c r="DY74" s="16" t="s">
        <v>867</v>
      </c>
      <c r="GC74" s="16" t="s">
        <v>5342</v>
      </c>
      <c r="GF74" s="16" t="s">
        <v>867</v>
      </c>
      <c r="GG74" s="16" t="s">
        <v>867</v>
      </c>
      <c r="GV74" s="16" t="s">
        <v>5443</v>
      </c>
      <c r="GW74" s="16" t="s">
        <v>843</v>
      </c>
      <c r="GX74" s="16" t="s">
        <v>844</v>
      </c>
      <c r="GY74" s="16" t="s">
        <v>843</v>
      </c>
      <c r="GZ74" s="16" t="s">
        <v>843</v>
      </c>
      <c r="HA74" s="16" t="s">
        <v>843</v>
      </c>
      <c r="HB74" s="16" t="s">
        <v>843</v>
      </c>
      <c r="HC74" s="16" t="s">
        <v>843</v>
      </c>
      <c r="HD74" s="16" t="s">
        <v>843</v>
      </c>
      <c r="HE74" s="16" t="s">
        <v>843</v>
      </c>
      <c r="HF74" s="16" t="s">
        <v>843</v>
      </c>
      <c r="HH74" s="16" t="s">
        <v>5456</v>
      </c>
      <c r="HK74" s="16" t="s">
        <v>865</v>
      </c>
      <c r="HM74" s="16" t="s">
        <v>865</v>
      </c>
      <c r="HZ74" s="16" t="s">
        <v>7944</v>
      </c>
      <c r="KE74" s="16" t="s">
        <v>5582</v>
      </c>
      <c r="KG74" s="16" t="s">
        <v>7015</v>
      </c>
      <c r="KH74" s="16" t="s">
        <v>7033</v>
      </c>
      <c r="KI74" s="16" t="s">
        <v>865</v>
      </c>
      <c r="LG74" s="16" t="s">
        <v>867</v>
      </c>
      <c r="LH74" s="16" t="s">
        <v>865</v>
      </c>
      <c r="LI74" s="16" t="s">
        <v>867</v>
      </c>
      <c r="LJ74" s="16" t="s">
        <v>865</v>
      </c>
      <c r="LK74" s="16" t="s">
        <v>867</v>
      </c>
      <c r="LL74" s="16" t="s">
        <v>864</v>
      </c>
      <c r="LM74" s="16" t="s">
        <v>843</v>
      </c>
      <c r="LN74" s="16" t="s">
        <v>843</v>
      </c>
      <c r="LO74" s="16" t="s">
        <v>843</v>
      </c>
      <c r="LP74" s="16" t="s">
        <v>843</v>
      </c>
      <c r="LQ74" s="16" t="s">
        <v>843</v>
      </c>
      <c r="LR74" s="16" t="s">
        <v>843</v>
      </c>
      <c r="LS74" s="16" t="s">
        <v>843</v>
      </c>
      <c r="LT74" s="16" t="s">
        <v>843</v>
      </c>
      <c r="LU74" s="16" t="s">
        <v>843</v>
      </c>
      <c r="LV74" s="16" t="s">
        <v>843</v>
      </c>
      <c r="LW74" s="16" t="s">
        <v>843</v>
      </c>
      <c r="LX74" s="16" t="s">
        <v>843</v>
      </c>
      <c r="LY74" s="16" t="s">
        <v>843</v>
      </c>
      <c r="LZ74" s="16" t="s">
        <v>844</v>
      </c>
      <c r="MA74" s="16" t="s">
        <v>843</v>
      </c>
      <c r="MC74" s="16" t="s">
        <v>5694</v>
      </c>
      <c r="MD74" s="16" t="s">
        <v>844</v>
      </c>
      <c r="ME74" s="16" t="s">
        <v>843</v>
      </c>
      <c r="MF74" s="16" t="s">
        <v>843</v>
      </c>
      <c r="MG74" s="16" t="s">
        <v>843</v>
      </c>
      <c r="MH74" s="16" t="s">
        <v>843</v>
      </c>
      <c r="MI74" s="16" t="s">
        <v>843</v>
      </c>
      <c r="MJ74" s="16" t="s">
        <v>843</v>
      </c>
      <c r="MK74" s="16" t="s">
        <v>843</v>
      </c>
      <c r="ML74" s="16" t="s">
        <v>843</v>
      </c>
      <c r="MM74" s="16" t="s">
        <v>843</v>
      </c>
      <c r="MN74" s="16" t="s">
        <v>843</v>
      </c>
      <c r="MO74" s="16" t="s">
        <v>843</v>
      </c>
      <c r="MP74" s="16" t="s">
        <v>843</v>
      </c>
      <c r="MQ74" s="16" t="s">
        <v>843</v>
      </c>
      <c r="MR74" s="16" t="s">
        <v>843</v>
      </c>
      <c r="MS74" s="16" t="s">
        <v>843</v>
      </c>
      <c r="MT74" s="16" t="s">
        <v>843</v>
      </c>
      <c r="MU74" s="16" t="s">
        <v>843</v>
      </c>
      <c r="MV74" s="16" t="s">
        <v>843</v>
      </c>
      <c r="PC74" s="16" t="s">
        <v>865</v>
      </c>
      <c r="PD74" s="16" t="s">
        <v>865</v>
      </c>
      <c r="PY74" s="16" t="s">
        <v>865</v>
      </c>
      <c r="QP74" s="16" t="s">
        <v>865</v>
      </c>
      <c r="QR74" s="16" t="s">
        <v>865</v>
      </c>
      <c r="QT74" s="16" t="s">
        <v>865</v>
      </c>
      <c r="QV74" s="16" t="s">
        <v>865</v>
      </c>
      <c r="QX74" s="16" t="s">
        <v>865</v>
      </c>
      <c r="QY74" s="16" t="s">
        <v>867</v>
      </c>
      <c r="RD74" s="16" t="s">
        <v>865</v>
      </c>
      <c r="RF74" s="16" t="s">
        <v>7712</v>
      </c>
      <c r="RH74" s="16" t="s">
        <v>865</v>
      </c>
      <c r="RJ74" s="16" t="s">
        <v>865</v>
      </c>
      <c r="RN74" s="16" t="s">
        <v>7720</v>
      </c>
      <c r="RP74" s="16" t="s">
        <v>867</v>
      </c>
      <c r="RR74" s="16" t="s">
        <v>867</v>
      </c>
      <c r="RT74" s="16" t="s">
        <v>867</v>
      </c>
      <c r="RV74" s="16" t="s">
        <v>867</v>
      </c>
      <c r="RX74" s="16" t="s">
        <v>7720</v>
      </c>
      <c r="RZ74" s="16" t="s">
        <v>7720</v>
      </c>
      <c r="SQ74" s="16" t="s">
        <v>865</v>
      </c>
      <c r="SS74" s="16" t="s">
        <v>7293</v>
      </c>
      <c r="ST74" s="16" t="s">
        <v>7764</v>
      </c>
      <c r="TN74" s="16">
        <v>2500</v>
      </c>
      <c r="TO74" s="16">
        <v>0</v>
      </c>
      <c r="TP74" s="16">
        <v>2000</v>
      </c>
      <c r="TQ74" s="16">
        <v>1500</v>
      </c>
      <c r="TR74" s="16">
        <v>500</v>
      </c>
      <c r="TS74" s="16">
        <v>300</v>
      </c>
      <c r="TT74" s="16">
        <v>0</v>
      </c>
      <c r="TU74" s="16">
        <v>0</v>
      </c>
      <c r="TV74" s="16">
        <v>0</v>
      </c>
      <c r="TW74" s="16">
        <v>8000</v>
      </c>
      <c r="TX74" s="16">
        <v>0</v>
      </c>
      <c r="TZ74" s="16" t="s">
        <v>7364</v>
      </c>
      <c r="UA74" s="16" t="s">
        <v>8691</v>
      </c>
      <c r="UB74" s="16">
        <v>0</v>
      </c>
      <c r="UC74" s="16" t="s">
        <v>843</v>
      </c>
      <c r="UD74" s="16" t="s">
        <v>843</v>
      </c>
      <c r="UE74" s="16" t="s">
        <v>844</v>
      </c>
      <c r="UF74" s="16" t="s">
        <v>844</v>
      </c>
      <c r="UG74" s="16" t="s">
        <v>843</v>
      </c>
      <c r="UH74" s="16" t="s">
        <v>843</v>
      </c>
      <c r="VK74" s="16" t="s">
        <v>6102</v>
      </c>
      <c r="VL74" s="16" t="s">
        <v>843</v>
      </c>
      <c r="VM74" s="16" t="s">
        <v>843</v>
      </c>
      <c r="VN74" s="16" t="s">
        <v>843</v>
      </c>
      <c r="VO74" s="16" t="s">
        <v>843</v>
      </c>
      <c r="VP74" s="16" t="s">
        <v>844</v>
      </c>
      <c r="VQ74" s="16" t="s">
        <v>843</v>
      </c>
      <c r="VR74" s="16" t="s">
        <v>843</v>
      </c>
      <c r="VS74" s="16" t="s">
        <v>843</v>
      </c>
      <c r="VT74" s="16" t="s">
        <v>843</v>
      </c>
      <c r="VV74" s="16">
        <v>2300</v>
      </c>
      <c r="VX74" s="16" t="s">
        <v>6028</v>
      </c>
      <c r="VY74" s="16" t="s">
        <v>844</v>
      </c>
      <c r="VZ74" s="16" t="s">
        <v>843</v>
      </c>
      <c r="WA74" s="16" t="s">
        <v>843</v>
      </c>
      <c r="WB74" s="16" t="s">
        <v>843</v>
      </c>
      <c r="WC74" s="16" t="s">
        <v>843</v>
      </c>
      <c r="WD74" s="16" t="s">
        <v>843</v>
      </c>
      <c r="WE74" s="16" t="s">
        <v>843</v>
      </c>
      <c r="WF74" s="16" t="s">
        <v>843</v>
      </c>
      <c r="WH74" s="16">
        <v>3250</v>
      </c>
      <c r="WO74" s="16" t="s">
        <v>6926</v>
      </c>
      <c r="YN74" s="16" t="s">
        <v>7040</v>
      </c>
      <c r="YP74" s="16" t="s">
        <v>7978</v>
      </c>
      <c r="YR74" s="16" t="s">
        <v>9209</v>
      </c>
      <c r="YS74" s="16" t="s">
        <v>9210</v>
      </c>
      <c r="YT74" s="16" t="s">
        <v>8694</v>
      </c>
      <c r="YU74" s="16" t="s">
        <v>9211</v>
      </c>
      <c r="YV74" s="16" t="s">
        <v>9148</v>
      </c>
      <c r="YW74" s="16" t="s">
        <v>844</v>
      </c>
      <c r="YX74" s="16" t="s">
        <v>9148</v>
      </c>
      <c r="YY74" s="16" t="s">
        <v>843</v>
      </c>
      <c r="YZ74" s="16" t="s">
        <v>9090</v>
      </c>
      <c r="ZA74" s="16" t="s">
        <v>843</v>
      </c>
      <c r="ZB74" s="16">
        <v>8133.33</v>
      </c>
      <c r="ZC74" s="16" t="s">
        <v>9017</v>
      </c>
      <c r="ZD74" s="16" t="s">
        <v>843</v>
      </c>
      <c r="ZE74" s="16" t="s">
        <v>9186</v>
      </c>
      <c r="ZF74" s="16" t="s">
        <v>8804</v>
      </c>
      <c r="ZG74" s="16" t="s">
        <v>8739</v>
      </c>
      <c r="ZH74" s="16" t="s">
        <v>8699</v>
      </c>
      <c r="ZI74" s="16" t="s">
        <v>8738</v>
      </c>
      <c r="ZJ74" s="16" t="s">
        <v>843</v>
      </c>
      <c r="ZK74" s="16" t="s">
        <v>9042</v>
      </c>
      <c r="ZL74" s="16" t="s">
        <v>843</v>
      </c>
      <c r="ZM74" s="16" t="s">
        <v>843</v>
      </c>
      <c r="ZN74" s="16" t="s">
        <v>8725</v>
      </c>
      <c r="ZO74" s="16" t="s">
        <v>487</v>
      </c>
      <c r="ZP74" s="16" t="s">
        <v>487</v>
      </c>
      <c r="ZQ74" s="16" t="s">
        <v>486</v>
      </c>
      <c r="ZR74" s="16" t="s">
        <v>486</v>
      </c>
      <c r="ZS74" s="16" t="s">
        <v>8874</v>
      </c>
      <c r="ZT74" s="16" t="s">
        <v>8705</v>
      </c>
      <c r="ZU74" s="16" t="s">
        <v>8706</v>
      </c>
      <c r="ZV74" s="16" t="s">
        <v>487</v>
      </c>
      <c r="ZW74" s="16" t="s">
        <v>843</v>
      </c>
      <c r="ZX74" s="16" t="s">
        <v>844</v>
      </c>
      <c r="ZY74" s="16" t="s">
        <v>1056</v>
      </c>
      <c r="ZZ74" s="16" t="s">
        <v>843</v>
      </c>
      <c r="AAA74" s="16" t="s">
        <v>844</v>
      </c>
      <c r="AAB74" s="16" t="s">
        <v>844</v>
      </c>
      <c r="AAC74" s="16">
        <v>0</v>
      </c>
      <c r="AAD74" s="16" t="s">
        <v>1056</v>
      </c>
      <c r="AAE74" s="16" t="s">
        <v>843</v>
      </c>
      <c r="AAF74" s="16" t="s">
        <v>843</v>
      </c>
      <c r="AAG74" s="16" t="s">
        <v>843</v>
      </c>
      <c r="AAH74" s="16" t="s">
        <v>843</v>
      </c>
      <c r="AAI74" s="16" t="s">
        <v>843</v>
      </c>
      <c r="AAJ74" s="16" t="s">
        <v>615</v>
      </c>
      <c r="AAK74" s="16" t="s">
        <v>639</v>
      </c>
      <c r="AAL74" s="16" t="s">
        <v>905</v>
      </c>
      <c r="AAM74" s="16" t="s">
        <v>660</v>
      </c>
      <c r="AAN74" s="16" t="s">
        <v>8707</v>
      </c>
      <c r="AAO74" s="16" t="s">
        <v>1019</v>
      </c>
      <c r="AAP74" s="16" t="s">
        <v>8708</v>
      </c>
      <c r="AAQ74" s="16" t="s">
        <v>9212</v>
      </c>
      <c r="AAS74" s="16">
        <v>4329.8100000000004</v>
      </c>
      <c r="AAT74" s="16" t="s">
        <v>782</v>
      </c>
      <c r="AAU74" s="16" t="s">
        <v>1068</v>
      </c>
      <c r="AAV74" s="16" t="s">
        <v>782</v>
      </c>
      <c r="AAW74" s="16" t="s">
        <v>782</v>
      </c>
      <c r="AAX74" s="16" t="s">
        <v>844</v>
      </c>
      <c r="AAY74" s="16" t="s">
        <v>8727</v>
      </c>
      <c r="AAZ74" s="16" t="s">
        <v>783</v>
      </c>
      <c r="ABA74" s="16" t="s">
        <v>783</v>
      </c>
      <c r="ABB74" s="16" t="s">
        <v>783</v>
      </c>
      <c r="ABC74" s="16" t="s">
        <v>783</v>
      </c>
      <c r="ABD74" s="16" t="s">
        <v>783</v>
      </c>
      <c r="ABE74" s="16" t="s">
        <v>783</v>
      </c>
      <c r="ABF74" s="16" t="s">
        <v>782</v>
      </c>
      <c r="ABG74" s="16" t="s">
        <v>782</v>
      </c>
      <c r="ABH74" s="16" t="s">
        <v>782</v>
      </c>
      <c r="ABI74" s="16" t="s">
        <v>782</v>
      </c>
      <c r="ABJ74" s="16" t="s">
        <v>783</v>
      </c>
      <c r="ABK74" s="16" t="s">
        <v>783</v>
      </c>
      <c r="ABL74" s="16" t="s">
        <v>8743</v>
      </c>
      <c r="ABM74" s="16" t="s">
        <v>843</v>
      </c>
      <c r="ABN74" s="16" t="s">
        <v>1033</v>
      </c>
      <c r="ABP74" s="16" t="s">
        <v>972</v>
      </c>
      <c r="ABQ74" s="16" t="s">
        <v>4341</v>
      </c>
      <c r="ABR74" s="16" t="s">
        <v>470</v>
      </c>
      <c r="ABS74" s="16" t="s">
        <v>451</v>
      </c>
      <c r="ABT74" s="16" t="s">
        <v>1056</v>
      </c>
      <c r="ABU74" s="16" t="s">
        <v>844</v>
      </c>
      <c r="ABV74" s="16" t="s">
        <v>487</v>
      </c>
      <c r="ABW74" s="16" t="s">
        <v>486</v>
      </c>
      <c r="ABX74" s="16" t="s">
        <v>892</v>
      </c>
      <c r="ABY74" s="16" t="s">
        <v>486</v>
      </c>
      <c r="ABZ74" s="16" t="s">
        <v>486</v>
      </c>
      <c r="ACA74" s="16" t="s">
        <v>759</v>
      </c>
      <c r="ACB74" s="16" t="s">
        <v>774</v>
      </c>
      <c r="ACC74" s="16" t="s">
        <v>737</v>
      </c>
      <c r="ACD74" s="16" t="s">
        <v>486</v>
      </c>
      <c r="ACE74" s="16" t="s">
        <v>486</v>
      </c>
      <c r="ACG74" s="16" t="s">
        <v>1014</v>
      </c>
      <c r="ACH74" s="16" t="s">
        <v>1009</v>
      </c>
      <c r="ACI74" s="16" t="s">
        <v>462</v>
      </c>
      <c r="ACJ74" s="16">
        <v>0.79400000000000004</v>
      </c>
      <c r="ACK74" s="16" t="s">
        <v>482</v>
      </c>
      <c r="ACL74" s="16" t="s">
        <v>740</v>
      </c>
      <c r="ACM74" s="16" t="s">
        <v>1189</v>
      </c>
      <c r="ACN74" s="16" t="s">
        <v>1169</v>
      </c>
      <c r="ACO74" s="16" t="s">
        <v>1856</v>
      </c>
      <c r="ACP74" s="16">
        <v>3250</v>
      </c>
      <c r="ACQ74" s="16" t="s">
        <v>1202</v>
      </c>
      <c r="ACR74" s="16" t="s">
        <v>1644</v>
      </c>
      <c r="ACS74" s="16" t="s">
        <v>680</v>
      </c>
      <c r="ACT74" s="16" t="s">
        <v>1522</v>
      </c>
      <c r="ACU74" s="16" t="s">
        <v>833</v>
      </c>
      <c r="ACV74" s="16" t="s">
        <v>8711</v>
      </c>
      <c r="ACW74" s="16" t="s">
        <v>451</v>
      </c>
      <c r="ACX74" s="16" t="s">
        <v>1916</v>
      </c>
      <c r="ACY74" s="16" t="s">
        <v>1947</v>
      </c>
      <c r="ACZ74" s="16">
        <v>1</v>
      </c>
      <c r="ADA74" s="16">
        <v>0</v>
      </c>
      <c r="ADB74" s="16">
        <v>1</v>
      </c>
      <c r="ADC74" s="16">
        <v>0</v>
      </c>
      <c r="ADD74" s="16">
        <v>1</v>
      </c>
      <c r="ADE74" s="16" t="s">
        <v>9213</v>
      </c>
      <c r="ADF74" s="16">
        <v>0</v>
      </c>
      <c r="ADG74" s="16" t="s">
        <v>486</v>
      </c>
      <c r="ADH74" s="16">
        <v>2</v>
      </c>
      <c r="ADI74" s="16" t="s">
        <v>486</v>
      </c>
      <c r="ADJ74" s="16" t="s">
        <v>1743</v>
      </c>
      <c r="ADK74" s="16" t="s">
        <v>13194</v>
      </c>
      <c r="ADL74" s="16" t="s">
        <v>1762</v>
      </c>
      <c r="ADM74" s="16" t="s">
        <v>1756</v>
      </c>
      <c r="ADN74" s="16" t="s">
        <v>13196</v>
      </c>
      <c r="ADO74" s="16" t="s">
        <v>1766</v>
      </c>
      <c r="ADP74" s="16" t="s">
        <v>13194</v>
      </c>
      <c r="ADQ74" s="16" t="s">
        <v>13194</v>
      </c>
      <c r="ADR74" s="16" t="s">
        <v>1752</v>
      </c>
      <c r="ADS74" s="16" t="s">
        <v>13194</v>
      </c>
      <c r="ADU74" s="16" t="s">
        <v>1763</v>
      </c>
      <c r="ADW74" s="16" t="s">
        <v>8729</v>
      </c>
      <c r="ADY74" s="16" t="s">
        <v>1063</v>
      </c>
      <c r="AEA74" s="16">
        <v>8133.3333333333303</v>
      </c>
      <c r="AEC74" s="16" t="s">
        <v>1062</v>
      </c>
      <c r="AED74" s="16">
        <v>2164.9</v>
      </c>
      <c r="AEE74" s="16" t="s">
        <v>952</v>
      </c>
      <c r="AEG74" s="16">
        <v>5550</v>
      </c>
      <c r="AEI74" s="16">
        <v>1250</v>
      </c>
      <c r="AEK74" s="16">
        <v>1000</v>
      </c>
      <c r="AEL74" s="16">
        <v>750</v>
      </c>
      <c r="AEN74" s="16">
        <v>250</v>
      </c>
      <c r="AEO74" s="16">
        <v>150</v>
      </c>
      <c r="AEQ74" s="16">
        <v>4000</v>
      </c>
    </row>
    <row r="75" spans="1:823" x14ac:dyDescent="0.25">
      <c r="A75" s="30">
        <v>45811</v>
      </c>
      <c r="B75" s="16" t="s">
        <v>9214</v>
      </c>
      <c r="C75" s="16" t="s">
        <v>867</v>
      </c>
      <c r="D75" s="16" t="s">
        <v>867</v>
      </c>
      <c r="E75" s="16">
        <v>62</v>
      </c>
      <c r="F75" s="16" t="s">
        <v>8153</v>
      </c>
      <c r="G75" s="16" t="s">
        <v>4131</v>
      </c>
      <c r="I75" s="16" t="s">
        <v>4148</v>
      </c>
      <c r="Z75" s="16" t="s">
        <v>981</v>
      </c>
      <c r="AA75" s="16" t="s">
        <v>470</v>
      </c>
      <c r="AB75" s="16">
        <v>3</v>
      </c>
      <c r="AC75" s="16" t="s">
        <v>844</v>
      </c>
      <c r="AD75" s="16" t="s">
        <v>844</v>
      </c>
      <c r="AE75" s="16" t="s">
        <v>843</v>
      </c>
      <c r="AF75" s="16" t="s">
        <v>844</v>
      </c>
      <c r="AG75" s="16" t="s">
        <v>844</v>
      </c>
      <c r="AH75" s="16" t="s">
        <v>1056</v>
      </c>
      <c r="AI75" s="16" t="s">
        <v>844</v>
      </c>
      <c r="AJ75" s="16" t="s">
        <v>843</v>
      </c>
      <c r="AK75" s="16" t="s">
        <v>844</v>
      </c>
      <c r="AM75" s="16" t="s">
        <v>737</v>
      </c>
      <c r="AN75" s="16" t="s">
        <v>759</v>
      </c>
      <c r="AP75" s="16" t="s">
        <v>774</v>
      </c>
      <c r="AR75" s="16" t="s">
        <v>6907</v>
      </c>
      <c r="BB75" s="16">
        <v>2</v>
      </c>
      <c r="BC75" s="16" t="s">
        <v>7878</v>
      </c>
      <c r="BE75" s="16" t="s">
        <v>5098</v>
      </c>
      <c r="BV75" s="16" t="s">
        <v>4433</v>
      </c>
      <c r="BW75" s="16" t="s">
        <v>844</v>
      </c>
      <c r="BX75" s="16" t="s">
        <v>843</v>
      </c>
      <c r="BY75" s="16" t="s">
        <v>843</v>
      </c>
      <c r="BZ75" s="16" t="s">
        <v>843</v>
      </c>
      <c r="CA75" s="16" t="s">
        <v>843</v>
      </c>
      <c r="CB75" s="16" t="s">
        <v>843</v>
      </c>
      <c r="CC75" s="16" t="s">
        <v>843</v>
      </c>
      <c r="CD75" s="16" t="s">
        <v>843</v>
      </c>
      <c r="CE75" s="16" t="s">
        <v>843</v>
      </c>
      <c r="CF75" s="16" t="s">
        <v>843</v>
      </c>
      <c r="CG75" s="16" t="s">
        <v>843</v>
      </c>
      <c r="CH75" s="16" t="s">
        <v>843</v>
      </c>
      <c r="CI75" s="16" t="s">
        <v>843</v>
      </c>
      <c r="CJ75" s="16" t="s">
        <v>843</v>
      </c>
      <c r="CK75" s="16" t="s">
        <v>843</v>
      </c>
      <c r="CP75" s="16" t="s">
        <v>867</v>
      </c>
      <c r="CQ75" s="16" t="s">
        <v>5191</v>
      </c>
      <c r="CR75" s="16" t="s">
        <v>844</v>
      </c>
      <c r="CS75" s="16" t="s">
        <v>843</v>
      </c>
      <c r="CT75" s="16" t="s">
        <v>843</v>
      </c>
      <c r="CU75" s="16" t="s">
        <v>843</v>
      </c>
      <c r="CV75" s="16" t="s">
        <v>843</v>
      </c>
      <c r="CW75" s="16" t="s">
        <v>843</v>
      </c>
      <c r="CX75" s="16" t="s">
        <v>843</v>
      </c>
      <c r="CY75" s="16" t="s">
        <v>843</v>
      </c>
      <c r="CZ75" s="16" t="s">
        <v>843</v>
      </c>
      <c r="DA75" s="16" t="s">
        <v>5184</v>
      </c>
      <c r="DX75" s="16" t="s">
        <v>7842</v>
      </c>
      <c r="DY75" s="16" t="s">
        <v>867</v>
      </c>
      <c r="GC75" s="16" t="s">
        <v>5397</v>
      </c>
      <c r="GF75" s="16" t="s">
        <v>867</v>
      </c>
      <c r="GG75" s="16" t="s">
        <v>865</v>
      </c>
      <c r="GH75" s="16" t="s">
        <v>7896</v>
      </c>
      <c r="GI75" s="16" t="s">
        <v>843</v>
      </c>
      <c r="GJ75" s="16" t="s">
        <v>843</v>
      </c>
      <c r="GK75" s="16" t="s">
        <v>844</v>
      </c>
      <c r="GL75" s="16" t="s">
        <v>843</v>
      </c>
      <c r="GM75" s="16" t="s">
        <v>843</v>
      </c>
      <c r="GN75" s="16" t="s">
        <v>843</v>
      </c>
      <c r="GO75" s="16" t="s">
        <v>843</v>
      </c>
      <c r="GP75" s="16" t="s">
        <v>843</v>
      </c>
      <c r="GQ75" s="16" t="s">
        <v>843</v>
      </c>
      <c r="GR75" s="16" t="s">
        <v>843</v>
      </c>
      <c r="GS75" s="16" t="s">
        <v>843</v>
      </c>
      <c r="GV75" s="16" t="s">
        <v>864</v>
      </c>
      <c r="GW75" s="16" t="s">
        <v>843</v>
      </c>
      <c r="GX75" s="16" t="s">
        <v>843</v>
      </c>
      <c r="GY75" s="16" t="s">
        <v>843</v>
      </c>
      <c r="GZ75" s="16" t="s">
        <v>843</v>
      </c>
      <c r="HA75" s="16" t="s">
        <v>843</v>
      </c>
      <c r="HB75" s="16" t="s">
        <v>843</v>
      </c>
      <c r="HC75" s="16" t="s">
        <v>843</v>
      </c>
      <c r="HD75" s="16" t="s">
        <v>843</v>
      </c>
      <c r="HE75" s="16" t="s">
        <v>844</v>
      </c>
      <c r="HF75" s="16" t="s">
        <v>843</v>
      </c>
      <c r="HH75" s="16" t="s">
        <v>5474</v>
      </c>
      <c r="HK75" s="16" t="s">
        <v>865</v>
      </c>
      <c r="HM75" s="16" t="s">
        <v>865</v>
      </c>
      <c r="HZ75" s="16" t="s">
        <v>7944</v>
      </c>
      <c r="KE75" s="16" t="s">
        <v>5582</v>
      </c>
      <c r="KG75" s="16" t="s">
        <v>7015</v>
      </c>
      <c r="KH75" s="16" t="s">
        <v>7033</v>
      </c>
      <c r="KI75" s="16" t="s">
        <v>865</v>
      </c>
      <c r="LG75" s="16" t="s">
        <v>867</v>
      </c>
      <c r="LH75" s="16" t="s">
        <v>865</v>
      </c>
      <c r="LI75" s="16" t="s">
        <v>867</v>
      </c>
      <c r="LJ75" s="16" t="s">
        <v>867</v>
      </c>
      <c r="LK75" s="16" t="s">
        <v>865</v>
      </c>
      <c r="LL75" s="16" t="s">
        <v>5666</v>
      </c>
      <c r="LM75" s="16" t="s">
        <v>843</v>
      </c>
      <c r="LN75" s="16" t="s">
        <v>843</v>
      </c>
      <c r="LO75" s="16" t="s">
        <v>843</v>
      </c>
      <c r="LP75" s="16" t="s">
        <v>844</v>
      </c>
      <c r="LQ75" s="16" t="s">
        <v>843</v>
      </c>
      <c r="LR75" s="16" t="s">
        <v>843</v>
      </c>
      <c r="LS75" s="16" t="s">
        <v>843</v>
      </c>
      <c r="LT75" s="16" t="s">
        <v>843</v>
      </c>
      <c r="LU75" s="16" t="s">
        <v>843</v>
      </c>
      <c r="LV75" s="16" t="s">
        <v>843</v>
      </c>
      <c r="LW75" s="16" t="s">
        <v>843</v>
      </c>
      <c r="LX75" s="16" t="s">
        <v>843</v>
      </c>
      <c r="LY75" s="16" t="s">
        <v>843</v>
      </c>
      <c r="LZ75" s="16" t="s">
        <v>843</v>
      </c>
      <c r="MA75" s="16" t="s">
        <v>843</v>
      </c>
      <c r="MC75" s="16" t="s">
        <v>5694</v>
      </c>
      <c r="MD75" s="16" t="s">
        <v>844</v>
      </c>
      <c r="ME75" s="16" t="s">
        <v>843</v>
      </c>
      <c r="MF75" s="16" t="s">
        <v>843</v>
      </c>
      <c r="MG75" s="16" t="s">
        <v>843</v>
      </c>
      <c r="MH75" s="16" t="s">
        <v>843</v>
      </c>
      <c r="MI75" s="16" t="s">
        <v>843</v>
      </c>
      <c r="MJ75" s="16" t="s">
        <v>843</v>
      </c>
      <c r="MK75" s="16" t="s">
        <v>843</v>
      </c>
      <c r="ML75" s="16" t="s">
        <v>843</v>
      </c>
      <c r="MM75" s="16" t="s">
        <v>843</v>
      </c>
      <c r="MN75" s="16" t="s">
        <v>843</v>
      </c>
      <c r="MO75" s="16" t="s">
        <v>843</v>
      </c>
      <c r="MP75" s="16" t="s">
        <v>843</v>
      </c>
      <c r="MQ75" s="16" t="s">
        <v>843</v>
      </c>
      <c r="MR75" s="16" t="s">
        <v>843</v>
      </c>
      <c r="MS75" s="16" t="s">
        <v>843</v>
      </c>
      <c r="MT75" s="16" t="s">
        <v>843</v>
      </c>
      <c r="MU75" s="16" t="s">
        <v>843</v>
      </c>
      <c r="MV75" s="16" t="s">
        <v>843</v>
      </c>
      <c r="MX75" s="16" t="s">
        <v>5694</v>
      </c>
      <c r="MY75" s="16" t="s">
        <v>844</v>
      </c>
      <c r="MZ75" s="16" t="s">
        <v>843</v>
      </c>
      <c r="NA75" s="16" t="s">
        <v>843</v>
      </c>
      <c r="NB75" s="16" t="s">
        <v>843</v>
      </c>
      <c r="NC75" s="16" t="s">
        <v>843</v>
      </c>
      <c r="ND75" s="16" t="s">
        <v>843</v>
      </c>
      <c r="NE75" s="16" t="s">
        <v>843</v>
      </c>
      <c r="NF75" s="16" t="s">
        <v>843</v>
      </c>
      <c r="NG75" s="16" t="s">
        <v>843</v>
      </c>
      <c r="NH75" s="16" t="s">
        <v>843</v>
      </c>
      <c r="NI75" s="16" t="s">
        <v>843</v>
      </c>
      <c r="NJ75" s="16" t="s">
        <v>843</v>
      </c>
      <c r="NK75" s="16" t="s">
        <v>843</v>
      </c>
      <c r="NL75" s="16" t="s">
        <v>843</v>
      </c>
      <c r="NM75" s="16" t="s">
        <v>843</v>
      </c>
      <c r="NN75" s="16" t="s">
        <v>843</v>
      </c>
      <c r="NO75" s="16" t="s">
        <v>843</v>
      </c>
      <c r="NP75" s="16" t="s">
        <v>843</v>
      </c>
      <c r="NQ75" s="16" t="s">
        <v>843</v>
      </c>
      <c r="OK75" s="16" t="s">
        <v>5694</v>
      </c>
      <c r="OL75" s="16" t="s">
        <v>844</v>
      </c>
      <c r="OM75" s="16" t="s">
        <v>843</v>
      </c>
      <c r="ON75" s="16" t="s">
        <v>843</v>
      </c>
      <c r="OO75" s="16" t="s">
        <v>843</v>
      </c>
      <c r="OP75" s="16" t="s">
        <v>843</v>
      </c>
      <c r="OQ75" s="16" t="s">
        <v>843</v>
      </c>
      <c r="OR75" s="16" t="s">
        <v>843</v>
      </c>
      <c r="OS75" s="16" t="s">
        <v>843</v>
      </c>
      <c r="OT75" s="16" t="s">
        <v>843</v>
      </c>
      <c r="OU75" s="16" t="s">
        <v>843</v>
      </c>
      <c r="OV75" s="16" t="s">
        <v>843</v>
      </c>
      <c r="OW75" s="16" t="s">
        <v>843</v>
      </c>
      <c r="OX75" s="16" t="s">
        <v>843</v>
      </c>
      <c r="OY75" s="16" t="s">
        <v>843</v>
      </c>
      <c r="OZ75" s="16" t="s">
        <v>843</v>
      </c>
      <c r="PA75" s="16" t="s">
        <v>843</v>
      </c>
      <c r="PC75" s="16" t="s">
        <v>865</v>
      </c>
      <c r="PD75" s="16" t="s">
        <v>865</v>
      </c>
      <c r="PY75" s="16" t="s">
        <v>867</v>
      </c>
      <c r="PZ75" s="16">
        <v>1</v>
      </c>
      <c r="QP75" s="16" t="s">
        <v>865</v>
      </c>
      <c r="QR75" s="16" t="s">
        <v>865</v>
      </c>
      <c r="QT75" s="16" t="s">
        <v>865</v>
      </c>
      <c r="QV75" s="16" t="s">
        <v>865</v>
      </c>
      <c r="QX75" s="16" t="s">
        <v>865</v>
      </c>
      <c r="QY75" s="16" t="s">
        <v>867</v>
      </c>
      <c r="RD75" s="16" t="s">
        <v>865</v>
      </c>
      <c r="RF75" s="16" t="s">
        <v>865</v>
      </c>
      <c r="RH75" s="16" t="s">
        <v>865</v>
      </c>
      <c r="RJ75" s="16" t="s">
        <v>865</v>
      </c>
      <c r="RN75" s="16" t="s">
        <v>7720</v>
      </c>
      <c r="RP75" s="16" t="s">
        <v>867</v>
      </c>
      <c r="RR75" s="16" t="s">
        <v>7720</v>
      </c>
      <c r="RT75" s="16" t="s">
        <v>867</v>
      </c>
      <c r="RV75" s="16" t="s">
        <v>7720</v>
      </c>
      <c r="RX75" s="16" t="s">
        <v>7720</v>
      </c>
      <c r="RZ75" s="16" t="s">
        <v>7720</v>
      </c>
      <c r="SQ75" s="16" t="s">
        <v>867</v>
      </c>
      <c r="SS75" s="16" t="s">
        <v>7299</v>
      </c>
      <c r="ST75" s="16" t="s">
        <v>7764</v>
      </c>
      <c r="TN75" s="16">
        <v>3000</v>
      </c>
      <c r="TO75" s="16">
        <v>0</v>
      </c>
      <c r="TP75" s="16">
        <v>1700</v>
      </c>
      <c r="TQ75" s="16">
        <v>1500</v>
      </c>
      <c r="TR75" s="16">
        <v>800</v>
      </c>
      <c r="TS75" s="16">
        <v>400</v>
      </c>
      <c r="TT75" s="16">
        <v>0</v>
      </c>
      <c r="TU75" s="16">
        <v>300</v>
      </c>
      <c r="TV75" s="16">
        <v>0</v>
      </c>
      <c r="TW75" s="16">
        <v>0</v>
      </c>
      <c r="TX75" s="16">
        <v>5000</v>
      </c>
      <c r="TZ75" s="16" t="s">
        <v>7364</v>
      </c>
      <c r="UA75" s="16" t="s">
        <v>9215</v>
      </c>
      <c r="UB75" s="16">
        <v>0</v>
      </c>
      <c r="UC75" s="16" t="s">
        <v>843</v>
      </c>
      <c r="UD75" s="16" t="s">
        <v>844</v>
      </c>
      <c r="UE75" s="16" t="s">
        <v>843</v>
      </c>
      <c r="UF75" s="16" t="s">
        <v>844</v>
      </c>
      <c r="UG75" s="16" t="s">
        <v>843</v>
      </c>
      <c r="UH75" s="16" t="s">
        <v>843</v>
      </c>
      <c r="US75" s="16" t="s">
        <v>6008</v>
      </c>
      <c r="UT75" s="16" t="s">
        <v>843</v>
      </c>
      <c r="UU75" s="16" t="s">
        <v>843</v>
      </c>
      <c r="UV75" s="16" t="s">
        <v>843</v>
      </c>
      <c r="UW75" s="16" t="s">
        <v>843</v>
      </c>
      <c r="UX75" s="16" t="s">
        <v>843</v>
      </c>
      <c r="UY75" s="16" t="s">
        <v>843</v>
      </c>
      <c r="UZ75" s="16" t="s">
        <v>844</v>
      </c>
      <c r="VA75" s="16" t="s">
        <v>843</v>
      </c>
      <c r="VB75" s="16" t="s">
        <v>843</v>
      </c>
      <c r="VC75" s="16" t="s">
        <v>843</v>
      </c>
      <c r="VD75" s="16" t="s">
        <v>843</v>
      </c>
      <c r="VE75" s="16" t="s">
        <v>843</v>
      </c>
      <c r="VF75" s="16" t="s">
        <v>843</v>
      </c>
      <c r="VG75" s="16" t="s">
        <v>843</v>
      </c>
      <c r="VJ75" s="16">
        <v>1500</v>
      </c>
      <c r="VX75" s="16" t="s">
        <v>6028</v>
      </c>
      <c r="VY75" s="16" t="s">
        <v>844</v>
      </c>
      <c r="VZ75" s="16" t="s">
        <v>843</v>
      </c>
      <c r="WA75" s="16" t="s">
        <v>843</v>
      </c>
      <c r="WB75" s="16" t="s">
        <v>843</v>
      </c>
      <c r="WC75" s="16" t="s">
        <v>843</v>
      </c>
      <c r="WD75" s="16" t="s">
        <v>843</v>
      </c>
      <c r="WE75" s="16" t="s">
        <v>843</v>
      </c>
      <c r="WF75" s="16" t="s">
        <v>843</v>
      </c>
      <c r="WH75" s="16">
        <v>4875</v>
      </c>
      <c r="WO75" s="16" t="s">
        <v>6920</v>
      </c>
      <c r="XD75" s="16" t="s">
        <v>6975</v>
      </c>
      <c r="XE75" s="16" t="s">
        <v>843</v>
      </c>
      <c r="XF75" s="16" t="s">
        <v>843</v>
      </c>
      <c r="XG75" s="16" t="s">
        <v>844</v>
      </c>
      <c r="XH75" s="16" t="s">
        <v>843</v>
      </c>
      <c r="XI75" s="16" t="s">
        <v>843</v>
      </c>
      <c r="XJ75" s="16" t="s">
        <v>843</v>
      </c>
      <c r="XK75" s="16" t="s">
        <v>843</v>
      </c>
      <c r="XL75" s="16" t="s">
        <v>843</v>
      </c>
      <c r="XM75" s="16" t="s">
        <v>843</v>
      </c>
      <c r="XN75" s="16" t="s">
        <v>843</v>
      </c>
      <c r="XO75" s="16" t="s">
        <v>843</v>
      </c>
      <c r="XP75" s="16" t="s">
        <v>843</v>
      </c>
      <c r="XQ75" s="16" t="s">
        <v>843</v>
      </c>
      <c r="YF75" s="16" t="s">
        <v>865</v>
      </c>
      <c r="YN75" s="16" t="s">
        <v>7040</v>
      </c>
      <c r="YP75" s="16" t="s">
        <v>7978</v>
      </c>
      <c r="YR75" s="16" t="s">
        <v>9216</v>
      </c>
      <c r="YS75" s="16" t="s">
        <v>9217</v>
      </c>
      <c r="YT75" s="16" t="s">
        <v>8694</v>
      </c>
      <c r="YU75" s="16" t="s">
        <v>9218</v>
      </c>
      <c r="YV75" s="16" t="s">
        <v>9148</v>
      </c>
      <c r="YW75" s="16" t="s">
        <v>844</v>
      </c>
      <c r="YX75" s="16" t="s">
        <v>9148</v>
      </c>
      <c r="YY75" s="16" t="s">
        <v>843</v>
      </c>
      <c r="YZ75" s="16" t="s">
        <v>843</v>
      </c>
      <c r="ZA75" s="16" t="s">
        <v>8860</v>
      </c>
      <c r="ZB75" s="16">
        <v>8116.67</v>
      </c>
      <c r="ZC75" s="16" t="s">
        <v>8788</v>
      </c>
      <c r="ZD75" s="16" t="s">
        <v>843</v>
      </c>
      <c r="ZE75" s="16" t="s">
        <v>9186</v>
      </c>
      <c r="ZF75" s="16" t="s">
        <v>8804</v>
      </c>
      <c r="ZG75" s="16" t="s">
        <v>8722</v>
      </c>
      <c r="ZH75" s="16" t="s">
        <v>8723</v>
      </c>
      <c r="ZI75" s="16" t="s">
        <v>8778</v>
      </c>
      <c r="ZJ75" s="16" t="s">
        <v>8723</v>
      </c>
      <c r="ZK75" s="16" t="s">
        <v>843</v>
      </c>
      <c r="ZL75" s="16" t="s">
        <v>8699</v>
      </c>
      <c r="ZM75" s="16" t="s">
        <v>843</v>
      </c>
      <c r="ZN75" s="16" t="s">
        <v>8725</v>
      </c>
      <c r="ZO75" s="16" t="s">
        <v>487</v>
      </c>
      <c r="ZP75" s="16" t="s">
        <v>487</v>
      </c>
      <c r="ZQ75" s="16" t="s">
        <v>487</v>
      </c>
      <c r="ZR75" s="16" t="s">
        <v>487</v>
      </c>
      <c r="ZS75" s="16" t="s">
        <v>8964</v>
      </c>
      <c r="ZT75" s="16" t="s">
        <v>8705</v>
      </c>
      <c r="ZU75" s="16" t="s">
        <v>8706</v>
      </c>
      <c r="ZV75" s="16" t="s">
        <v>487</v>
      </c>
      <c r="ZW75" s="16" t="s">
        <v>844</v>
      </c>
      <c r="ZX75" s="16" t="s">
        <v>843</v>
      </c>
      <c r="ZY75" s="16" t="s">
        <v>1056</v>
      </c>
      <c r="ZZ75" s="16" t="s">
        <v>844</v>
      </c>
      <c r="AAA75" s="16" t="s">
        <v>1056</v>
      </c>
      <c r="AAB75" s="16" t="s">
        <v>843</v>
      </c>
      <c r="AAC75" s="16">
        <v>0</v>
      </c>
      <c r="AAD75" s="16" t="s">
        <v>844</v>
      </c>
      <c r="AAE75" s="16" t="s">
        <v>844</v>
      </c>
      <c r="AAF75" s="16" t="s">
        <v>843</v>
      </c>
      <c r="AAG75" s="16" t="s">
        <v>844</v>
      </c>
      <c r="AAH75" s="16" t="s">
        <v>843</v>
      </c>
      <c r="AAI75" s="16" t="s">
        <v>843</v>
      </c>
      <c r="AAJ75" s="16" t="s">
        <v>612</v>
      </c>
      <c r="AAK75" s="16" t="s">
        <v>649</v>
      </c>
      <c r="AAL75" s="16" t="s">
        <v>904</v>
      </c>
      <c r="AAM75" s="16" t="s">
        <v>663</v>
      </c>
      <c r="AAN75" s="16" t="s">
        <v>8707</v>
      </c>
      <c r="AAO75" s="16" t="s">
        <v>1018</v>
      </c>
      <c r="AAP75" s="16" t="s">
        <v>8708</v>
      </c>
      <c r="AAS75" s="16">
        <v>6375</v>
      </c>
      <c r="AAT75" s="16" t="s">
        <v>782</v>
      </c>
      <c r="AAU75" s="16" t="s">
        <v>782</v>
      </c>
      <c r="AAV75" s="16" t="s">
        <v>782</v>
      </c>
      <c r="AAW75" s="16" t="s">
        <v>782</v>
      </c>
      <c r="AAX75" s="16" t="s">
        <v>843</v>
      </c>
      <c r="AAY75" s="16" t="s">
        <v>8710</v>
      </c>
      <c r="AAZ75" s="16" t="s">
        <v>783</v>
      </c>
      <c r="ABA75" s="16" t="s">
        <v>783</v>
      </c>
      <c r="ABB75" s="16" t="s">
        <v>783</v>
      </c>
      <c r="ABC75" s="16" t="s">
        <v>783</v>
      </c>
      <c r="ABD75" s="16" t="s">
        <v>783</v>
      </c>
      <c r="ABE75" s="16" t="s">
        <v>783</v>
      </c>
      <c r="ABF75" s="16" t="s">
        <v>782</v>
      </c>
      <c r="ABG75" s="16" t="s">
        <v>783</v>
      </c>
      <c r="ABH75" s="16" t="s">
        <v>782</v>
      </c>
      <c r="ABI75" s="16" t="s">
        <v>783</v>
      </c>
      <c r="ABJ75" s="16" t="s">
        <v>783</v>
      </c>
      <c r="ABK75" s="16" t="s">
        <v>783</v>
      </c>
      <c r="ABL75" s="16" t="s">
        <v>8800</v>
      </c>
      <c r="ABM75" s="16" t="s">
        <v>843</v>
      </c>
      <c r="ABN75" s="16" t="s">
        <v>1033</v>
      </c>
      <c r="ABP75" s="16" t="s">
        <v>971</v>
      </c>
      <c r="ABQ75" s="16" t="s">
        <v>4341</v>
      </c>
      <c r="ABR75" s="16" t="s">
        <v>470</v>
      </c>
      <c r="ABS75" s="16" t="s">
        <v>457</v>
      </c>
      <c r="ABT75" s="16" t="s">
        <v>8732</v>
      </c>
      <c r="ABU75" s="16" t="s">
        <v>1056</v>
      </c>
      <c r="ABV75" s="16" t="s">
        <v>487</v>
      </c>
      <c r="ABW75" s="16" t="s">
        <v>487</v>
      </c>
      <c r="ABX75" s="16" t="s">
        <v>894</v>
      </c>
      <c r="ABY75" s="16" t="s">
        <v>486</v>
      </c>
      <c r="ABZ75" s="16" t="s">
        <v>486</v>
      </c>
      <c r="ACA75" s="16" t="s">
        <v>759</v>
      </c>
      <c r="ACB75" s="16" t="s">
        <v>774</v>
      </c>
      <c r="ACC75" s="16" t="s">
        <v>737</v>
      </c>
      <c r="ACD75" s="16" t="s">
        <v>486</v>
      </c>
      <c r="ACE75" s="16" t="s">
        <v>487</v>
      </c>
      <c r="ACG75" s="16" t="s">
        <v>1014</v>
      </c>
      <c r="ACH75" s="16" t="s">
        <v>1009</v>
      </c>
      <c r="ACI75" s="16" t="s">
        <v>462</v>
      </c>
      <c r="ACJ75" s="16">
        <v>0.79400000000000004</v>
      </c>
      <c r="ACK75" s="16" t="s">
        <v>482</v>
      </c>
      <c r="ACL75" s="16" t="s">
        <v>740</v>
      </c>
      <c r="ACM75" s="16" t="s">
        <v>1190</v>
      </c>
      <c r="ACN75" s="16" t="s">
        <v>530</v>
      </c>
      <c r="ACO75" s="16" t="s">
        <v>1856</v>
      </c>
      <c r="ACP75" s="16">
        <v>4875</v>
      </c>
      <c r="ACQ75" s="16" t="s">
        <v>1202</v>
      </c>
      <c r="ACR75" s="16" t="s">
        <v>1644</v>
      </c>
      <c r="ACS75" s="16" t="s">
        <v>676</v>
      </c>
      <c r="ACT75" s="16" t="s">
        <v>1522</v>
      </c>
      <c r="ACU75" s="16" t="s">
        <v>833</v>
      </c>
      <c r="ACV75" s="16" t="s">
        <v>8711</v>
      </c>
      <c r="ACW75" s="16" t="s">
        <v>877</v>
      </c>
      <c r="ACX75" s="16" t="s">
        <v>1916</v>
      </c>
      <c r="ACY75" s="16" t="s">
        <v>1947</v>
      </c>
      <c r="ACZ75" s="16">
        <v>1</v>
      </c>
      <c r="ADA75" s="16">
        <v>0</v>
      </c>
      <c r="ADB75" s="16">
        <v>1</v>
      </c>
      <c r="ADC75" s="16">
        <v>1</v>
      </c>
      <c r="ADD75" s="16">
        <v>0</v>
      </c>
      <c r="ADE75" s="16" t="s">
        <v>8827</v>
      </c>
      <c r="ADF75" s="16">
        <v>0</v>
      </c>
      <c r="ADG75" s="16" t="s">
        <v>486</v>
      </c>
      <c r="ADH75" s="16">
        <v>1</v>
      </c>
      <c r="ADI75" s="16" t="s">
        <v>1553</v>
      </c>
      <c r="ADJ75" s="16" t="s">
        <v>1743</v>
      </c>
      <c r="ADK75" s="16" t="s">
        <v>13194</v>
      </c>
      <c r="ADL75" s="16" t="s">
        <v>1762</v>
      </c>
      <c r="ADM75" s="16" t="s">
        <v>1756</v>
      </c>
      <c r="ADN75" s="16" t="s">
        <v>1764</v>
      </c>
      <c r="ADO75" s="16" t="s">
        <v>1766</v>
      </c>
      <c r="ADP75" s="16" t="s">
        <v>13196</v>
      </c>
      <c r="ADQ75" s="16" t="s">
        <v>13194</v>
      </c>
      <c r="ADR75" s="16" t="s">
        <v>13194</v>
      </c>
      <c r="ADS75" s="16" t="s">
        <v>1750</v>
      </c>
      <c r="ADT75" s="16" t="s">
        <v>1756</v>
      </c>
      <c r="ADW75" s="16" t="s">
        <v>8729</v>
      </c>
      <c r="ADY75" s="16" t="s">
        <v>1063</v>
      </c>
      <c r="AEA75" s="16">
        <v>8116.6666666666697</v>
      </c>
      <c r="AEC75" s="16" t="s">
        <v>1062</v>
      </c>
      <c r="AED75" s="16">
        <v>2125</v>
      </c>
      <c r="AEE75" s="16" t="s">
        <v>952</v>
      </c>
      <c r="AEG75" s="16">
        <v>6375</v>
      </c>
      <c r="AEI75" s="16">
        <v>1000</v>
      </c>
      <c r="AEK75" s="16">
        <v>566.66999999999996</v>
      </c>
      <c r="AEL75" s="16">
        <v>500</v>
      </c>
      <c r="AEN75" s="16">
        <v>266.67</v>
      </c>
      <c r="AEO75" s="16">
        <v>133.33000000000001</v>
      </c>
      <c r="AEP75" s="16">
        <v>100</v>
      </c>
    </row>
    <row r="76" spans="1:823" x14ac:dyDescent="0.25">
      <c r="A76" s="30">
        <v>45811</v>
      </c>
      <c r="B76" s="16" t="s">
        <v>9219</v>
      </c>
      <c r="C76" s="16" t="s">
        <v>867</v>
      </c>
      <c r="D76" s="16" t="s">
        <v>867</v>
      </c>
      <c r="E76" s="16">
        <v>34</v>
      </c>
      <c r="F76" s="16" t="s">
        <v>8153</v>
      </c>
      <c r="G76" s="16" t="s">
        <v>4131</v>
      </c>
      <c r="I76" s="16" t="s">
        <v>4174</v>
      </c>
      <c r="Z76" s="16" t="s">
        <v>993</v>
      </c>
      <c r="AA76" s="16" t="s">
        <v>470</v>
      </c>
      <c r="AB76" s="16">
        <v>1</v>
      </c>
      <c r="AC76" s="16" t="s">
        <v>844</v>
      </c>
      <c r="AD76" s="16" t="s">
        <v>843</v>
      </c>
      <c r="AE76" s="16" t="s">
        <v>843</v>
      </c>
      <c r="AF76" s="16" t="s">
        <v>844</v>
      </c>
      <c r="AG76" s="16" t="s">
        <v>843</v>
      </c>
      <c r="AH76" s="16" t="s">
        <v>844</v>
      </c>
      <c r="AI76" s="16" t="s">
        <v>843</v>
      </c>
      <c r="AJ76" s="16" t="s">
        <v>843</v>
      </c>
      <c r="AK76" s="16" t="s">
        <v>843</v>
      </c>
      <c r="AM76" s="16" t="s">
        <v>737</v>
      </c>
      <c r="AN76" s="16" t="s">
        <v>759</v>
      </c>
      <c r="AP76" s="16" t="s">
        <v>768</v>
      </c>
      <c r="AR76" s="16" t="s">
        <v>6907</v>
      </c>
      <c r="BB76" s="16">
        <v>3</v>
      </c>
      <c r="BC76" s="16" t="s">
        <v>7878</v>
      </c>
      <c r="BE76" s="16" t="s">
        <v>5098</v>
      </c>
      <c r="BV76" s="16" t="s">
        <v>864</v>
      </c>
      <c r="BW76" s="16" t="s">
        <v>843</v>
      </c>
      <c r="BX76" s="16" t="s">
        <v>843</v>
      </c>
      <c r="BY76" s="16" t="s">
        <v>843</v>
      </c>
      <c r="BZ76" s="16" t="s">
        <v>843</v>
      </c>
      <c r="CA76" s="16" t="s">
        <v>843</v>
      </c>
      <c r="CB76" s="16" t="s">
        <v>843</v>
      </c>
      <c r="CC76" s="16" t="s">
        <v>843</v>
      </c>
      <c r="CD76" s="16" t="s">
        <v>843</v>
      </c>
      <c r="CE76" s="16" t="s">
        <v>843</v>
      </c>
      <c r="CF76" s="16" t="s">
        <v>843</v>
      </c>
      <c r="CG76" s="16" t="s">
        <v>843</v>
      </c>
      <c r="CH76" s="16" t="s">
        <v>843</v>
      </c>
      <c r="CI76" s="16" t="s">
        <v>843</v>
      </c>
      <c r="CJ76" s="16" t="s">
        <v>844</v>
      </c>
      <c r="CK76" s="16" t="s">
        <v>843</v>
      </c>
      <c r="CP76" s="16" t="s">
        <v>865</v>
      </c>
      <c r="DX76" s="16" t="s">
        <v>7842</v>
      </c>
      <c r="DY76" s="16" t="s">
        <v>867</v>
      </c>
      <c r="GC76" s="16" t="s">
        <v>5339</v>
      </c>
      <c r="GF76" s="16" t="s">
        <v>867</v>
      </c>
      <c r="GG76" s="16" t="s">
        <v>867</v>
      </c>
      <c r="GV76" s="16" t="s">
        <v>5443</v>
      </c>
      <c r="GW76" s="16" t="s">
        <v>843</v>
      </c>
      <c r="GX76" s="16" t="s">
        <v>844</v>
      </c>
      <c r="GY76" s="16" t="s">
        <v>843</v>
      </c>
      <c r="GZ76" s="16" t="s">
        <v>843</v>
      </c>
      <c r="HA76" s="16" t="s">
        <v>843</v>
      </c>
      <c r="HB76" s="16" t="s">
        <v>843</v>
      </c>
      <c r="HC76" s="16" t="s">
        <v>843</v>
      </c>
      <c r="HD76" s="16" t="s">
        <v>843</v>
      </c>
      <c r="HE76" s="16" t="s">
        <v>843</v>
      </c>
      <c r="HF76" s="16" t="s">
        <v>843</v>
      </c>
      <c r="HH76" s="16" t="s">
        <v>5456</v>
      </c>
      <c r="HK76" s="16" t="s">
        <v>865</v>
      </c>
      <c r="HM76" s="16" t="s">
        <v>865</v>
      </c>
      <c r="HZ76" s="16" t="s">
        <v>7944</v>
      </c>
      <c r="KE76" s="16" t="s">
        <v>5585</v>
      </c>
      <c r="KG76" s="16" t="s">
        <v>7018</v>
      </c>
      <c r="KH76" s="16" t="s">
        <v>7033</v>
      </c>
      <c r="KI76" s="16" t="s">
        <v>865</v>
      </c>
      <c r="LG76" s="16" t="s">
        <v>867</v>
      </c>
      <c r="LH76" s="16" t="s">
        <v>867</v>
      </c>
      <c r="LI76" s="16" t="s">
        <v>867</v>
      </c>
      <c r="LJ76" s="16" t="s">
        <v>867</v>
      </c>
      <c r="LK76" s="16" t="s">
        <v>867</v>
      </c>
      <c r="LL76" s="16" t="s">
        <v>5657</v>
      </c>
      <c r="LM76" s="16" t="s">
        <v>844</v>
      </c>
      <c r="LN76" s="16" t="s">
        <v>843</v>
      </c>
      <c r="LO76" s="16" t="s">
        <v>843</v>
      </c>
      <c r="LP76" s="16" t="s">
        <v>843</v>
      </c>
      <c r="LQ76" s="16" t="s">
        <v>843</v>
      </c>
      <c r="LR76" s="16" t="s">
        <v>843</v>
      </c>
      <c r="LS76" s="16" t="s">
        <v>843</v>
      </c>
      <c r="LT76" s="16" t="s">
        <v>843</v>
      </c>
      <c r="LU76" s="16" t="s">
        <v>843</v>
      </c>
      <c r="LV76" s="16" t="s">
        <v>843</v>
      </c>
      <c r="LW76" s="16" t="s">
        <v>843</v>
      </c>
      <c r="LX76" s="16" t="s">
        <v>843</v>
      </c>
      <c r="LY76" s="16" t="s">
        <v>843</v>
      </c>
      <c r="LZ76" s="16" t="s">
        <v>843</v>
      </c>
      <c r="MA76" s="16" t="s">
        <v>843</v>
      </c>
      <c r="MC76" s="16" t="s">
        <v>5694</v>
      </c>
      <c r="MD76" s="16" t="s">
        <v>844</v>
      </c>
      <c r="ME76" s="16" t="s">
        <v>843</v>
      </c>
      <c r="MF76" s="16" t="s">
        <v>843</v>
      </c>
      <c r="MG76" s="16" t="s">
        <v>843</v>
      </c>
      <c r="MH76" s="16" t="s">
        <v>843</v>
      </c>
      <c r="MI76" s="16" t="s">
        <v>843</v>
      </c>
      <c r="MJ76" s="16" t="s">
        <v>843</v>
      </c>
      <c r="MK76" s="16" t="s">
        <v>843</v>
      </c>
      <c r="ML76" s="16" t="s">
        <v>843</v>
      </c>
      <c r="MM76" s="16" t="s">
        <v>843</v>
      </c>
      <c r="MN76" s="16" t="s">
        <v>843</v>
      </c>
      <c r="MO76" s="16" t="s">
        <v>843</v>
      </c>
      <c r="MP76" s="16" t="s">
        <v>843</v>
      </c>
      <c r="MQ76" s="16" t="s">
        <v>843</v>
      </c>
      <c r="MR76" s="16" t="s">
        <v>843</v>
      </c>
      <c r="MS76" s="16" t="s">
        <v>843</v>
      </c>
      <c r="MT76" s="16" t="s">
        <v>843</v>
      </c>
      <c r="MU76" s="16" t="s">
        <v>843</v>
      </c>
      <c r="MV76" s="16" t="s">
        <v>843</v>
      </c>
      <c r="PC76" s="16" t="s">
        <v>865</v>
      </c>
      <c r="PD76" s="16" t="s">
        <v>865</v>
      </c>
      <c r="PY76" s="16" t="s">
        <v>865</v>
      </c>
      <c r="QP76" s="16" t="s">
        <v>865</v>
      </c>
      <c r="QR76" s="16" t="s">
        <v>864</v>
      </c>
      <c r="QT76" s="16" t="s">
        <v>865</v>
      </c>
      <c r="QV76" s="16" t="s">
        <v>865</v>
      </c>
      <c r="QX76" s="16" t="s">
        <v>864</v>
      </c>
      <c r="QY76" s="16" t="s">
        <v>867</v>
      </c>
      <c r="RD76" s="16" t="s">
        <v>865</v>
      </c>
      <c r="RF76" s="16" t="s">
        <v>865</v>
      </c>
      <c r="RH76" s="16" t="s">
        <v>865</v>
      </c>
      <c r="RJ76" s="16" t="s">
        <v>865</v>
      </c>
      <c r="RN76" s="16" t="s">
        <v>7720</v>
      </c>
      <c r="RP76" s="16" t="s">
        <v>867</v>
      </c>
      <c r="RR76" s="16" t="s">
        <v>867</v>
      </c>
      <c r="RT76" s="16" t="s">
        <v>867</v>
      </c>
      <c r="RV76" s="16" t="s">
        <v>7720</v>
      </c>
      <c r="RX76" s="16" t="s">
        <v>7724</v>
      </c>
      <c r="RZ76" s="16" t="s">
        <v>7724</v>
      </c>
      <c r="SQ76" s="16" t="s">
        <v>867</v>
      </c>
      <c r="SS76" s="16" t="s">
        <v>7296</v>
      </c>
      <c r="ST76" s="16" t="s">
        <v>7761</v>
      </c>
      <c r="TN76" s="16">
        <v>1500</v>
      </c>
      <c r="TO76" s="16">
        <v>2000</v>
      </c>
      <c r="TP76" s="16">
        <v>1200</v>
      </c>
      <c r="TR76" s="16">
        <v>300</v>
      </c>
      <c r="TS76" s="16">
        <v>100</v>
      </c>
      <c r="TZ76" s="16" t="s">
        <v>7367</v>
      </c>
      <c r="UA76" s="16" t="s">
        <v>5941</v>
      </c>
      <c r="UB76" s="16">
        <v>0</v>
      </c>
      <c r="UC76" s="16" t="s">
        <v>844</v>
      </c>
      <c r="UD76" s="16" t="s">
        <v>843</v>
      </c>
      <c r="UE76" s="16" t="s">
        <v>843</v>
      </c>
      <c r="UF76" s="16" t="s">
        <v>843</v>
      </c>
      <c r="UG76" s="16" t="s">
        <v>843</v>
      </c>
      <c r="UH76" s="16" t="s">
        <v>843</v>
      </c>
      <c r="UL76" s="16">
        <v>7000</v>
      </c>
      <c r="WO76" s="16" t="s">
        <v>6926</v>
      </c>
      <c r="YN76" s="16" t="s">
        <v>7040</v>
      </c>
      <c r="YP76" s="16" t="s">
        <v>7981</v>
      </c>
      <c r="YR76" s="16" t="s">
        <v>9220</v>
      </c>
      <c r="YS76" s="16" t="s">
        <v>9221</v>
      </c>
      <c r="YT76" s="16" t="s">
        <v>8694</v>
      </c>
      <c r="YU76" s="16" t="s">
        <v>9222</v>
      </c>
      <c r="YV76" s="16" t="s">
        <v>9148</v>
      </c>
      <c r="YW76" s="16" t="s">
        <v>844</v>
      </c>
      <c r="YX76" s="16" t="s">
        <v>9148</v>
      </c>
      <c r="ZE76" s="16" t="s">
        <v>843</v>
      </c>
      <c r="ZO76" s="16" t="s">
        <v>487</v>
      </c>
      <c r="ZP76" s="16" t="s">
        <v>487</v>
      </c>
      <c r="ZQ76" s="16" t="s">
        <v>487</v>
      </c>
      <c r="ZR76" s="16" t="s">
        <v>486</v>
      </c>
      <c r="ZS76" s="16" t="s">
        <v>8872</v>
      </c>
      <c r="ZT76" s="16" t="s">
        <v>8705</v>
      </c>
      <c r="ZW76" s="16" t="s">
        <v>843</v>
      </c>
      <c r="ZX76" s="16" t="s">
        <v>844</v>
      </c>
      <c r="ZY76" s="16" t="s">
        <v>844</v>
      </c>
      <c r="ZZ76" s="16" t="s">
        <v>843</v>
      </c>
      <c r="AAA76" s="16" t="s">
        <v>843</v>
      </c>
      <c r="AAB76" s="16" t="s">
        <v>843</v>
      </c>
      <c r="AAC76" s="16">
        <v>1</v>
      </c>
      <c r="AAD76" s="16" t="s">
        <v>844</v>
      </c>
      <c r="AAE76" s="16" t="s">
        <v>843</v>
      </c>
      <c r="AAF76" s="16" t="s">
        <v>843</v>
      </c>
      <c r="AAG76" s="16" t="s">
        <v>843</v>
      </c>
      <c r="AAH76" s="16" t="s">
        <v>843</v>
      </c>
      <c r="AAI76" s="16" t="s">
        <v>843</v>
      </c>
      <c r="AAJ76" s="16" t="s">
        <v>600</v>
      </c>
      <c r="AAK76" s="16" t="s">
        <v>639</v>
      </c>
      <c r="AAL76" s="16" t="s">
        <v>905</v>
      </c>
      <c r="AAM76" s="16" t="s">
        <v>663</v>
      </c>
      <c r="AAN76" s="16" t="s">
        <v>8707</v>
      </c>
      <c r="AAO76" s="16" t="s">
        <v>1018</v>
      </c>
      <c r="AAP76" s="16" t="s">
        <v>8708</v>
      </c>
      <c r="AAS76" s="16">
        <v>7000</v>
      </c>
      <c r="AAT76" s="16" t="s">
        <v>782</v>
      </c>
      <c r="AAU76" s="16" t="s">
        <v>782</v>
      </c>
      <c r="AAV76" s="16" t="s">
        <v>782</v>
      </c>
      <c r="AAW76" s="16" t="s">
        <v>782</v>
      </c>
      <c r="AAX76" s="16" t="s">
        <v>843</v>
      </c>
      <c r="AAY76" s="16" t="s">
        <v>8710</v>
      </c>
      <c r="AAZ76" s="16" t="s">
        <v>783</v>
      </c>
      <c r="ABC76" s="16" t="s">
        <v>783</v>
      </c>
      <c r="ABD76" s="16" t="s">
        <v>783</v>
      </c>
      <c r="ABE76" s="16" t="s">
        <v>783</v>
      </c>
      <c r="ABF76" s="16" t="s">
        <v>782</v>
      </c>
      <c r="ABG76" s="16" t="s">
        <v>782</v>
      </c>
      <c r="ABH76" s="16" t="s">
        <v>782</v>
      </c>
      <c r="ABI76" s="16" t="s">
        <v>783</v>
      </c>
      <c r="ABJ76" s="16" t="s">
        <v>782</v>
      </c>
      <c r="ABK76" s="16" t="s">
        <v>782</v>
      </c>
      <c r="ABL76" s="16" t="s">
        <v>8759</v>
      </c>
      <c r="ABM76" s="16" t="s">
        <v>1056</v>
      </c>
      <c r="ABO76" s="16" t="s">
        <v>486</v>
      </c>
      <c r="ABP76" s="16" t="s">
        <v>972</v>
      </c>
      <c r="ABQ76" s="16" t="s">
        <v>4324</v>
      </c>
      <c r="ABR76" s="16" t="s">
        <v>470</v>
      </c>
      <c r="ABS76" s="16" t="s">
        <v>445</v>
      </c>
      <c r="ABT76" s="16" t="s">
        <v>844</v>
      </c>
      <c r="ABU76" s="16" t="s">
        <v>844</v>
      </c>
      <c r="ABV76" s="16" t="s">
        <v>487</v>
      </c>
      <c r="ABW76" s="16" t="s">
        <v>486</v>
      </c>
      <c r="ABX76" s="16" t="s">
        <v>892</v>
      </c>
      <c r="ABY76" s="16" t="s">
        <v>486</v>
      </c>
      <c r="ABZ76" s="16" t="s">
        <v>486</v>
      </c>
      <c r="ACA76" s="16" t="s">
        <v>759</v>
      </c>
      <c r="ACB76" s="16" t="s">
        <v>768</v>
      </c>
      <c r="ACC76" s="16" t="s">
        <v>737</v>
      </c>
      <c r="ACD76" s="16" t="s">
        <v>486</v>
      </c>
      <c r="ACE76" s="16" t="s">
        <v>486</v>
      </c>
      <c r="ACG76" s="16" t="s">
        <v>1014</v>
      </c>
      <c r="ACH76" s="16" t="s">
        <v>1009</v>
      </c>
      <c r="ACI76" s="16" t="s">
        <v>462</v>
      </c>
      <c r="ACJ76" s="16">
        <v>0.79400000000000004</v>
      </c>
      <c r="ACK76" s="16" t="s">
        <v>482</v>
      </c>
      <c r="ACL76" s="16" t="s">
        <v>738</v>
      </c>
      <c r="ACM76" s="16" t="s">
        <v>1188</v>
      </c>
      <c r="ACN76" s="16" t="s">
        <v>1169</v>
      </c>
      <c r="ACO76" s="16" t="s">
        <v>1856</v>
      </c>
      <c r="ACQ76" s="16" t="s">
        <v>1201</v>
      </c>
      <c r="ACR76" s="16" t="s">
        <v>1645</v>
      </c>
      <c r="ACS76" s="16" t="s">
        <v>680</v>
      </c>
      <c r="ACT76" s="16" t="s">
        <v>1522</v>
      </c>
      <c r="ACU76" s="16" t="s">
        <v>831</v>
      </c>
      <c r="ACV76" s="16" t="s">
        <v>8756</v>
      </c>
      <c r="ACW76" s="16" t="s">
        <v>445</v>
      </c>
      <c r="ACX76" s="16" t="s">
        <v>1914</v>
      </c>
      <c r="ACY76" s="16" t="s">
        <v>1947</v>
      </c>
      <c r="ACZ76" s="16">
        <v>1</v>
      </c>
      <c r="ADA76" s="16">
        <v>1</v>
      </c>
      <c r="ADB76" s="16">
        <v>1</v>
      </c>
      <c r="ADC76" s="16">
        <v>1</v>
      </c>
      <c r="ADD76" s="16">
        <v>1</v>
      </c>
      <c r="ADE76" s="16" t="s">
        <v>8712</v>
      </c>
      <c r="ADF76" s="16">
        <v>0</v>
      </c>
      <c r="ADG76" s="16" t="s">
        <v>486</v>
      </c>
      <c r="ADH76" s="16">
        <v>1</v>
      </c>
      <c r="ADI76" s="16" t="s">
        <v>486</v>
      </c>
      <c r="ADJ76" s="16" t="s">
        <v>13198</v>
      </c>
      <c r="ADK76" s="16" t="s">
        <v>1743</v>
      </c>
      <c r="ADL76" s="16" t="s">
        <v>1761</v>
      </c>
      <c r="ADN76" s="16" t="s">
        <v>13196</v>
      </c>
      <c r="ADO76" s="16" t="s">
        <v>13197</v>
      </c>
      <c r="AEB76" s="16">
        <v>5100</v>
      </c>
      <c r="AEC76" s="16" t="s">
        <v>1062</v>
      </c>
      <c r="AED76" s="16">
        <v>7000</v>
      </c>
      <c r="AEE76" s="16" t="s">
        <v>952</v>
      </c>
      <c r="AEI76" s="16">
        <v>1500</v>
      </c>
      <c r="AEJ76" s="16">
        <v>2000</v>
      </c>
      <c r="AEK76" s="16">
        <v>1200</v>
      </c>
      <c r="AEN76" s="16">
        <v>300</v>
      </c>
      <c r="AEO76" s="16">
        <v>100</v>
      </c>
    </row>
    <row r="77" spans="1:823" x14ac:dyDescent="0.25">
      <c r="A77" s="30">
        <v>45812</v>
      </c>
      <c r="B77" s="16" t="s">
        <v>9223</v>
      </c>
      <c r="C77" s="16" t="s">
        <v>867</v>
      </c>
      <c r="D77" s="16" t="s">
        <v>867</v>
      </c>
      <c r="E77" s="16">
        <v>61</v>
      </c>
      <c r="F77" s="16" t="s">
        <v>8153</v>
      </c>
      <c r="G77" s="16" t="s">
        <v>4103</v>
      </c>
      <c r="I77" s="16" t="s">
        <v>4174</v>
      </c>
      <c r="Z77" s="16" t="s">
        <v>993</v>
      </c>
      <c r="AA77" s="16" t="s">
        <v>470</v>
      </c>
      <c r="AB77" s="16">
        <v>1</v>
      </c>
      <c r="AC77" s="16" t="s">
        <v>843</v>
      </c>
      <c r="AD77" s="16" t="s">
        <v>843</v>
      </c>
      <c r="AE77" s="16" t="s">
        <v>843</v>
      </c>
      <c r="AF77" s="16" t="s">
        <v>844</v>
      </c>
      <c r="AG77" s="16" t="s">
        <v>843</v>
      </c>
      <c r="AH77" s="16" t="s">
        <v>844</v>
      </c>
      <c r="AI77" s="16" t="s">
        <v>843</v>
      </c>
      <c r="AJ77" s="16" t="s">
        <v>843</v>
      </c>
      <c r="AK77" s="16" t="s">
        <v>843</v>
      </c>
      <c r="AM77" s="16" t="s">
        <v>737</v>
      </c>
      <c r="AN77" s="16" t="s">
        <v>759</v>
      </c>
      <c r="AP77" s="16" t="s">
        <v>773</v>
      </c>
      <c r="AR77" s="16" t="s">
        <v>4216</v>
      </c>
      <c r="BB77" s="16">
        <v>1</v>
      </c>
      <c r="BC77" s="16" t="s">
        <v>7878</v>
      </c>
      <c r="BE77" s="16" t="s">
        <v>5098</v>
      </c>
      <c r="BV77" s="16" t="s">
        <v>4433</v>
      </c>
      <c r="BW77" s="16" t="s">
        <v>844</v>
      </c>
      <c r="BX77" s="16" t="s">
        <v>843</v>
      </c>
      <c r="BY77" s="16" t="s">
        <v>843</v>
      </c>
      <c r="BZ77" s="16" t="s">
        <v>843</v>
      </c>
      <c r="CA77" s="16" t="s">
        <v>843</v>
      </c>
      <c r="CB77" s="16" t="s">
        <v>843</v>
      </c>
      <c r="CC77" s="16" t="s">
        <v>843</v>
      </c>
      <c r="CD77" s="16" t="s">
        <v>843</v>
      </c>
      <c r="CE77" s="16" t="s">
        <v>843</v>
      </c>
      <c r="CF77" s="16" t="s">
        <v>843</v>
      </c>
      <c r="CG77" s="16" t="s">
        <v>843</v>
      </c>
      <c r="CH77" s="16" t="s">
        <v>843</v>
      </c>
      <c r="CI77" s="16" t="s">
        <v>843</v>
      </c>
      <c r="CJ77" s="16" t="s">
        <v>843</v>
      </c>
      <c r="CK77" s="16" t="s">
        <v>843</v>
      </c>
      <c r="CP77" s="16" t="s">
        <v>867</v>
      </c>
      <c r="CQ77" s="16" t="s">
        <v>9044</v>
      </c>
      <c r="CR77" s="16" t="s">
        <v>844</v>
      </c>
      <c r="CS77" s="16" t="s">
        <v>844</v>
      </c>
      <c r="CT77" s="16" t="s">
        <v>843</v>
      </c>
      <c r="CU77" s="16" t="s">
        <v>843</v>
      </c>
      <c r="CV77" s="16" t="s">
        <v>843</v>
      </c>
      <c r="CW77" s="16" t="s">
        <v>843</v>
      </c>
      <c r="CX77" s="16" t="s">
        <v>843</v>
      </c>
      <c r="CY77" s="16" t="s">
        <v>843</v>
      </c>
      <c r="CZ77" s="16" t="s">
        <v>843</v>
      </c>
      <c r="DA77" s="16" t="s">
        <v>5184</v>
      </c>
      <c r="DX77" s="16" t="s">
        <v>867</v>
      </c>
      <c r="DY77" s="16" t="s">
        <v>867</v>
      </c>
      <c r="GC77" s="16" t="s">
        <v>5342</v>
      </c>
      <c r="GF77" s="16" t="s">
        <v>867</v>
      </c>
      <c r="GG77" s="16" t="s">
        <v>867</v>
      </c>
      <c r="GV77" s="16" t="s">
        <v>5443</v>
      </c>
      <c r="GW77" s="16" t="s">
        <v>843</v>
      </c>
      <c r="GX77" s="16" t="s">
        <v>844</v>
      </c>
      <c r="GY77" s="16" t="s">
        <v>843</v>
      </c>
      <c r="GZ77" s="16" t="s">
        <v>843</v>
      </c>
      <c r="HA77" s="16" t="s">
        <v>843</v>
      </c>
      <c r="HB77" s="16" t="s">
        <v>843</v>
      </c>
      <c r="HC77" s="16" t="s">
        <v>843</v>
      </c>
      <c r="HD77" s="16" t="s">
        <v>843</v>
      </c>
      <c r="HE77" s="16" t="s">
        <v>843</v>
      </c>
      <c r="HF77" s="16" t="s">
        <v>843</v>
      </c>
      <c r="HH77" s="16" t="s">
        <v>5456</v>
      </c>
      <c r="HK77" s="16" t="s">
        <v>865</v>
      </c>
      <c r="HM77" s="16" t="s">
        <v>865</v>
      </c>
      <c r="HZ77" s="16" t="s">
        <v>7944</v>
      </c>
      <c r="KE77" s="16" t="s">
        <v>5582</v>
      </c>
      <c r="KG77" s="16" t="s">
        <v>7015</v>
      </c>
      <c r="KH77" s="16" t="s">
        <v>7033</v>
      </c>
      <c r="KI77" s="16" t="s">
        <v>865</v>
      </c>
      <c r="LG77" s="16" t="s">
        <v>867</v>
      </c>
      <c r="LH77" s="16" t="s">
        <v>867</v>
      </c>
      <c r="LI77" s="16" t="s">
        <v>867</v>
      </c>
      <c r="LJ77" s="16" t="s">
        <v>867</v>
      </c>
      <c r="LK77" s="16" t="s">
        <v>867</v>
      </c>
      <c r="LL77" s="16" t="s">
        <v>5663</v>
      </c>
      <c r="LM77" s="16" t="s">
        <v>843</v>
      </c>
      <c r="LN77" s="16" t="s">
        <v>843</v>
      </c>
      <c r="LO77" s="16" t="s">
        <v>844</v>
      </c>
      <c r="LP77" s="16" t="s">
        <v>843</v>
      </c>
      <c r="LQ77" s="16" t="s">
        <v>843</v>
      </c>
      <c r="LR77" s="16" t="s">
        <v>843</v>
      </c>
      <c r="LS77" s="16" t="s">
        <v>843</v>
      </c>
      <c r="LT77" s="16" t="s">
        <v>843</v>
      </c>
      <c r="LU77" s="16" t="s">
        <v>843</v>
      </c>
      <c r="LV77" s="16" t="s">
        <v>843</v>
      </c>
      <c r="LW77" s="16" t="s">
        <v>843</v>
      </c>
      <c r="LX77" s="16" t="s">
        <v>843</v>
      </c>
      <c r="LY77" s="16" t="s">
        <v>843</v>
      </c>
      <c r="LZ77" s="16" t="s">
        <v>843</v>
      </c>
      <c r="MA77" s="16" t="s">
        <v>843</v>
      </c>
      <c r="MC77" s="16" t="s">
        <v>5694</v>
      </c>
      <c r="MD77" s="16" t="s">
        <v>844</v>
      </c>
      <c r="ME77" s="16" t="s">
        <v>843</v>
      </c>
      <c r="MF77" s="16" t="s">
        <v>843</v>
      </c>
      <c r="MG77" s="16" t="s">
        <v>843</v>
      </c>
      <c r="MH77" s="16" t="s">
        <v>843</v>
      </c>
      <c r="MI77" s="16" t="s">
        <v>843</v>
      </c>
      <c r="MJ77" s="16" t="s">
        <v>843</v>
      </c>
      <c r="MK77" s="16" t="s">
        <v>843</v>
      </c>
      <c r="ML77" s="16" t="s">
        <v>843</v>
      </c>
      <c r="MM77" s="16" t="s">
        <v>843</v>
      </c>
      <c r="MN77" s="16" t="s">
        <v>843</v>
      </c>
      <c r="MO77" s="16" t="s">
        <v>843</v>
      </c>
      <c r="MP77" s="16" t="s">
        <v>843</v>
      </c>
      <c r="MQ77" s="16" t="s">
        <v>843</v>
      </c>
      <c r="MR77" s="16" t="s">
        <v>843</v>
      </c>
      <c r="MS77" s="16" t="s">
        <v>843</v>
      </c>
      <c r="MT77" s="16" t="s">
        <v>843</v>
      </c>
      <c r="MU77" s="16" t="s">
        <v>843</v>
      </c>
      <c r="MV77" s="16" t="s">
        <v>843</v>
      </c>
      <c r="PC77" s="16" t="s">
        <v>865</v>
      </c>
      <c r="PD77" s="16" t="s">
        <v>865</v>
      </c>
      <c r="PY77" s="16" t="s">
        <v>865</v>
      </c>
      <c r="QP77" s="16" t="s">
        <v>865</v>
      </c>
      <c r="QR77" s="16" t="s">
        <v>865</v>
      </c>
      <c r="QT77" s="16" t="s">
        <v>867</v>
      </c>
      <c r="QV77" s="16" t="s">
        <v>865</v>
      </c>
      <c r="QX77" s="16" t="s">
        <v>867</v>
      </c>
      <c r="QY77" s="16" t="s">
        <v>867</v>
      </c>
      <c r="RD77" s="16" t="s">
        <v>865</v>
      </c>
      <c r="RF77" s="16" t="s">
        <v>7708</v>
      </c>
      <c r="RH77" s="16" t="s">
        <v>4216</v>
      </c>
      <c r="RJ77" s="16" t="s">
        <v>4216</v>
      </c>
      <c r="RN77" s="16" t="s">
        <v>7720</v>
      </c>
      <c r="RP77" s="16" t="s">
        <v>867</v>
      </c>
      <c r="RR77" s="16" t="s">
        <v>7720</v>
      </c>
      <c r="RT77" s="16" t="s">
        <v>867</v>
      </c>
      <c r="RV77" s="16" t="s">
        <v>7720</v>
      </c>
      <c r="RX77" s="16" t="s">
        <v>7720</v>
      </c>
      <c r="RZ77" s="16" t="s">
        <v>7720</v>
      </c>
      <c r="SQ77" s="16" t="s">
        <v>865</v>
      </c>
      <c r="SS77" s="16" t="s">
        <v>7308</v>
      </c>
      <c r="ST77" s="16" t="s">
        <v>7761</v>
      </c>
      <c r="TN77" s="16">
        <v>2000</v>
      </c>
      <c r="TO77" s="16">
        <v>0</v>
      </c>
      <c r="TP77" s="16">
        <v>500</v>
      </c>
      <c r="TQ77" s="16">
        <v>1000</v>
      </c>
      <c r="TR77" s="16">
        <v>500</v>
      </c>
      <c r="TS77" s="16">
        <v>200</v>
      </c>
      <c r="TT77" s="16">
        <v>0</v>
      </c>
      <c r="TU77" s="16">
        <v>500</v>
      </c>
      <c r="TV77" s="16">
        <v>5000</v>
      </c>
      <c r="TW77" s="16">
        <v>0</v>
      </c>
      <c r="TX77" s="16">
        <v>0</v>
      </c>
      <c r="TZ77" s="16" t="s">
        <v>7367</v>
      </c>
      <c r="UA77" s="16" t="s">
        <v>5971</v>
      </c>
      <c r="UB77" s="16">
        <v>0</v>
      </c>
      <c r="UC77" s="16" t="s">
        <v>843</v>
      </c>
      <c r="UD77" s="16" t="s">
        <v>843</v>
      </c>
      <c r="UE77" s="16" t="s">
        <v>843</v>
      </c>
      <c r="UF77" s="16" t="s">
        <v>844</v>
      </c>
      <c r="UG77" s="16" t="s">
        <v>843</v>
      </c>
      <c r="UH77" s="16" t="s">
        <v>843</v>
      </c>
      <c r="VX77" s="16" t="s">
        <v>6040</v>
      </c>
      <c r="VY77" s="16" t="s">
        <v>843</v>
      </c>
      <c r="VZ77" s="16" t="s">
        <v>843</v>
      </c>
      <c r="WA77" s="16" t="s">
        <v>843</v>
      </c>
      <c r="WB77" s="16" t="s">
        <v>843</v>
      </c>
      <c r="WC77" s="16" t="s">
        <v>844</v>
      </c>
      <c r="WD77" s="16" t="s">
        <v>843</v>
      </c>
      <c r="WE77" s="16" t="s">
        <v>843</v>
      </c>
      <c r="WF77" s="16" t="s">
        <v>843</v>
      </c>
      <c r="WO77" s="16" t="s">
        <v>6917</v>
      </c>
      <c r="XD77" s="16" t="s">
        <v>6972</v>
      </c>
      <c r="XE77" s="16" t="s">
        <v>843</v>
      </c>
      <c r="XF77" s="16" t="s">
        <v>844</v>
      </c>
      <c r="XG77" s="16" t="s">
        <v>843</v>
      </c>
      <c r="XH77" s="16" t="s">
        <v>843</v>
      </c>
      <c r="XI77" s="16" t="s">
        <v>843</v>
      </c>
      <c r="XJ77" s="16" t="s">
        <v>843</v>
      </c>
      <c r="XK77" s="16" t="s">
        <v>843</v>
      </c>
      <c r="XL77" s="16" t="s">
        <v>843</v>
      </c>
      <c r="XM77" s="16" t="s">
        <v>843</v>
      </c>
      <c r="XN77" s="16" t="s">
        <v>843</v>
      </c>
      <c r="XO77" s="16" t="s">
        <v>843</v>
      </c>
      <c r="XP77" s="16" t="s">
        <v>843</v>
      </c>
      <c r="XQ77" s="16" t="s">
        <v>843</v>
      </c>
      <c r="YF77" s="16" t="s">
        <v>865</v>
      </c>
      <c r="YN77" s="16" t="s">
        <v>7040</v>
      </c>
      <c r="YP77" s="16" t="s">
        <v>864</v>
      </c>
      <c r="YR77" s="16" t="s">
        <v>9224</v>
      </c>
      <c r="YS77" s="16" t="s">
        <v>9225</v>
      </c>
      <c r="YT77" s="16" t="s">
        <v>8694</v>
      </c>
      <c r="YU77" s="16" t="s">
        <v>9226</v>
      </c>
      <c r="YV77" s="16" t="s">
        <v>9148</v>
      </c>
      <c r="YW77" s="16" t="s">
        <v>844</v>
      </c>
      <c r="YX77" s="16" t="s">
        <v>9148</v>
      </c>
      <c r="YY77" s="16" t="s">
        <v>8762</v>
      </c>
      <c r="YZ77" s="16" t="s">
        <v>843</v>
      </c>
      <c r="ZA77" s="16" t="s">
        <v>843</v>
      </c>
      <c r="ZB77" s="16">
        <v>5533.33</v>
      </c>
      <c r="ZC77" s="16" t="s">
        <v>8847</v>
      </c>
      <c r="ZD77" s="16" t="s">
        <v>843</v>
      </c>
      <c r="ZE77" s="16" t="s">
        <v>9120</v>
      </c>
      <c r="ZF77" s="16" t="s">
        <v>8872</v>
      </c>
      <c r="ZG77" s="16" t="s">
        <v>8753</v>
      </c>
      <c r="ZH77" s="16" t="s">
        <v>8699</v>
      </c>
      <c r="ZI77" s="16" t="s">
        <v>8753</v>
      </c>
      <c r="ZJ77" s="16" t="s">
        <v>843</v>
      </c>
      <c r="ZK77" s="16" t="s">
        <v>843</v>
      </c>
      <c r="ZL77" s="16" t="s">
        <v>8753</v>
      </c>
      <c r="ZM77" s="16" t="s">
        <v>843</v>
      </c>
      <c r="ZN77" s="16" t="s">
        <v>8815</v>
      </c>
      <c r="ZO77" s="16" t="s">
        <v>487</v>
      </c>
      <c r="ZP77" s="16" t="s">
        <v>487</v>
      </c>
      <c r="ZQ77" s="16" t="s">
        <v>486</v>
      </c>
      <c r="ZR77" s="16" t="s">
        <v>486</v>
      </c>
      <c r="ZS77" s="16" t="s">
        <v>844</v>
      </c>
      <c r="ZT77" s="16" t="s">
        <v>8705</v>
      </c>
      <c r="ZU77" s="16" t="s">
        <v>8706</v>
      </c>
      <c r="ZV77" s="16" t="s">
        <v>487</v>
      </c>
      <c r="ZW77" s="16" t="s">
        <v>843</v>
      </c>
      <c r="ZX77" s="16" t="s">
        <v>843</v>
      </c>
      <c r="ZY77" s="16" t="s">
        <v>844</v>
      </c>
      <c r="ZZ77" s="16" t="s">
        <v>843</v>
      </c>
      <c r="AAA77" s="16" t="s">
        <v>844</v>
      </c>
      <c r="AAB77" s="16" t="s">
        <v>843</v>
      </c>
      <c r="AAC77" s="16">
        <v>0</v>
      </c>
      <c r="AAD77" s="16" t="s">
        <v>844</v>
      </c>
      <c r="AAE77" s="16" t="s">
        <v>843</v>
      </c>
      <c r="AAF77" s="16" t="s">
        <v>843</v>
      </c>
      <c r="AAG77" s="16" t="s">
        <v>843</v>
      </c>
      <c r="AAH77" s="16" t="s">
        <v>843</v>
      </c>
      <c r="AAI77" s="16" t="s">
        <v>843</v>
      </c>
      <c r="AAJ77" s="16" t="s">
        <v>606</v>
      </c>
      <c r="AAK77" s="16" t="s">
        <v>639</v>
      </c>
      <c r="AAL77" s="16" t="s">
        <v>905</v>
      </c>
      <c r="AAM77" s="16" t="s">
        <v>663</v>
      </c>
      <c r="AAN77" s="16" t="s">
        <v>8707</v>
      </c>
      <c r="AAO77" s="16" t="s">
        <v>1019</v>
      </c>
      <c r="AAP77" s="16" t="s">
        <v>8708</v>
      </c>
      <c r="AAT77" s="16" t="s">
        <v>782</v>
      </c>
      <c r="AAU77" s="16" t="s">
        <v>1068</v>
      </c>
      <c r="AAX77" s="16" t="s">
        <v>844</v>
      </c>
      <c r="AAY77" s="16" t="s">
        <v>8727</v>
      </c>
      <c r="AAZ77" s="16" t="s">
        <v>782</v>
      </c>
      <c r="ABA77" s="16" t="s">
        <v>782</v>
      </c>
      <c r="ABB77" s="16" t="s">
        <v>783</v>
      </c>
      <c r="ABC77" s="16" t="s">
        <v>783</v>
      </c>
      <c r="ABD77" s="16" t="s">
        <v>783</v>
      </c>
      <c r="ABE77" s="16" t="s">
        <v>783</v>
      </c>
      <c r="ABF77" s="16" t="s">
        <v>782</v>
      </c>
      <c r="ABG77" s="16" t="s">
        <v>783</v>
      </c>
      <c r="ABH77" s="16" t="s">
        <v>782</v>
      </c>
      <c r="ABI77" s="16" t="s">
        <v>783</v>
      </c>
      <c r="ABJ77" s="16" t="s">
        <v>783</v>
      </c>
      <c r="ABK77" s="16" t="s">
        <v>783</v>
      </c>
      <c r="ABL77" s="16" t="s">
        <v>8743</v>
      </c>
      <c r="ABM77" s="16" t="s">
        <v>843</v>
      </c>
      <c r="ABN77" s="16" t="s">
        <v>1033</v>
      </c>
      <c r="ABO77" s="16" t="s">
        <v>486</v>
      </c>
      <c r="ABP77" s="16" t="s">
        <v>972</v>
      </c>
      <c r="ABQ77" s="16" t="s">
        <v>4324</v>
      </c>
      <c r="ABR77" s="16" t="s">
        <v>470</v>
      </c>
      <c r="ABS77" s="16" t="s">
        <v>457</v>
      </c>
      <c r="ABT77" s="16" t="s">
        <v>844</v>
      </c>
      <c r="ABU77" s="16" t="s">
        <v>844</v>
      </c>
      <c r="ABV77" s="16" t="s">
        <v>487</v>
      </c>
      <c r="ABW77" s="16" t="s">
        <v>486</v>
      </c>
      <c r="ABX77" s="16" t="s">
        <v>892</v>
      </c>
      <c r="ABY77" s="16" t="s">
        <v>486</v>
      </c>
      <c r="ABZ77" s="16" t="s">
        <v>487</v>
      </c>
      <c r="ACA77" s="16" t="s">
        <v>759</v>
      </c>
      <c r="ACB77" s="16" t="s">
        <v>773</v>
      </c>
      <c r="ACC77" s="16" t="s">
        <v>737</v>
      </c>
      <c r="ACE77" s="16" t="s">
        <v>486</v>
      </c>
      <c r="ACG77" s="16" t="s">
        <v>1014</v>
      </c>
      <c r="ACH77" s="16" t="s">
        <v>1009</v>
      </c>
      <c r="ACI77" s="16" t="s">
        <v>462</v>
      </c>
      <c r="ACJ77" s="16">
        <v>0.79400000000000004</v>
      </c>
      <c r="ACK77" s="16" t="s">
        <v>482</v>
      </c>
      <c r="ACL77" s="16" t="s">
        <v>740</v>
      </c>
      <c r="ACM77" s="16" t="s">
        <v>1190</v>
      </c>
      <c r="ACN77" s="16" t="s">
        <v>1169</v>
      </c>
      <c r="ACO77" s="16" t="s">
        <v>1856</v>
      </c>
      <c r="ACQ77" s="16" t="s">
        <v>1201</v>
      </c>
      <c r="ACR77" s="16" t="s">
        <v>1644</v>
      </c>
      <c r="ACS77" s="16" t="s">
        <v>680</v>
      </c>
      <c r="ACT77" s="16" t="s">
        <v>1521</v>
      </c>
      <c r="ACU77" s="16" t="s">
        <v>833</v>
      </c>
      <c r="ACV77" s="16" t="s">
        <v>8711</v>
      </c>
      <c r="ACW77" s="16" t="s">
        <v>877</v>
      </c>
      <c r="ACX77" s="16" t="s">
        <v>1916</v>
      </c>
      <c r="ACY77" s="16" t="s">
        <v>1947</v>
      </c>
      <c r="ACZ77" s="16">
        <v>1</v>
      </c>
      <c r="ADA77" s="16">
        <v>1</v>
      </c>
      <c r="ADB77" s="16">
        <v>1</v>
      </c>
      <c r="ADC77" s="16">
        <v>1</v>
      </c>
      <c r="ADD77" s="16">
        <v>1</v>
      </c>
      <c r="ADE77" s="16" t="s">
        <v>8712</v>
      </c>
      <c r="ADF77" s="16">
        <v>0</v>
      </c>
      <c r="ADG77" s="16" t="s">
        <v>486</v>
      </c>
      <c r="ADH77" s="16">
        <v>1</v>
      </c>
      <c r="ADI77" s="16" t="s">
        <v>486</v>
      </c>
      <c r="ADJ77" s="16" t="s">
        <v>1743</v>
      </c>
      <c r="ADK77" s="16" t="s">
        <v>13194</v>
      </c>
      <c r="ADL77" s="16" t="s">
        <v>13196</v>
      </c>
      <c r="ADM77" s="16" t="s">
        <v>13195</v>
      </c>
      <c r="ADN77" s="16" t="s">
        <v>13196</v>
      </c>
      <c r="ADO77" s="16" t="s">
        <v>13197</v>
      </c>
      <c r="ADP77" s="16" t="s">
        <v>13196</v>
      </c>
      <c r="ADQ77" s="16" t="s">
        <v>1750</v>
      </c>
      <c r="ADR77" s="16" t="s">
        <v>13194</v>
      </c>
      <c r="ADS77" s="16" t="s">
        <v>13194</v>
      </c>
      <c r="ADY77" s="16" t="s">
        <v>1062</v>
      </c>
      <c r="AEA77" s="16">
        <v>5533.3333333333303</v>
      </c>
      <c r="AEE77" s="16" t="s">
        <v>952</v>
      </c>
      <c r="AEI77" s="16">
        <v>2000</v>
      </c>
      <c r="AEK77" s="16">
        <v>500</v>
      </c>
      <c r="AEL77" s="16">
        <v>1000</v>
      </c>
      <c r="AEM77" s="16">
        <v>5000</v>
      </c>
      <c r="AEN77" s="16">
        <v>500</v>
      </c>
      <c r="AEO77" s="16">
        <v>200</v>
      </c>
      <c r="AEP77" s="16">
        <v>500</v>
      </c>
    </row>
    <row r="78" spans="1:823" x14ac:dyDescent="0.25">
      <c r="A78" s="30">
        <v>45812</v>
      </c>
      <c r="B78" s="16" t="s">
        <v>9227</v>
      </c>
      <c r="C78" s="16" t="s">
        <v>867</v>
      </c>
      <c r="D78" s="16" t="s">
        <v>867</v>
      </c>
      <c r="E78" s="16">
        <v>71</v>
      </c>
      <c r="F78" s="16" t="s">
        <v>8153</v>
      </c>
      <c r="G78" s="16" t="s">
        <v>4131</v>
      </c>
      <c r="I78" s="16" t="s">
        <v>2337</v>
      </c>
      <c r="J78" s="16" t="s">
        <v>9228</v>
      </c>
      <c r="Z78" s="16" t="s">
        <v>981</v>
      </c>
      <c r="AA78" s="16" t="s">
        <v>470</v>
      </c>
      <c r="AB78" s="16">
        <v>1</v>
      </c>
      <c r="AC78" s="16" t="s">
        <v>843</v>
      </c>
      <c r="AD78" s="16" t="s">
        <v>843</v>
      </c>
      <c r="AE78" s="16" t="s">
        <v>843</v>
      </c>
      <c r="AF78" s="16" t="s">
        <v>844</v>
      </c>
      <c r="AG78" s="16" t="s">
        <v>843</v>
      </c>
      <c r="AH78" s="16" t="s">
        <v>844</v>
      </c>
      <c r="AI78" s="16" t="s">
        <v>843</v>
      </c>
      <c r="AJ78" s="16" t="s">
        <v>843</v>
      </c>
      <c r="AK78" s="16" t="s">
        <v>843</v>
      </c>
      <c r="AM78" s="16" t="s">
        <v>737</v>
      </c>
      <c r="AN78" s="16" t="s">
        <v>759</v>
      </c>
      <c r="AP78" s="16" t="s">
        <v>775</v>
      </c>
      <c r="AR78" s="16" t="s">
        <v>6907</v>
      </c>
      <c r="BB78" s="16">
        <v>2</v>
      </c>
      <c r="BC78" s="16" t="s">
        <v>7878</v>
      </c>
      <c r="BE78" s="16" t="s">
        <v>5098</v>
      </c>
      <c r="BV78" s="16" t="s">
        <v>5153</v>
      </c>
      <c r="BW78" s="16" t="s">
        <v>843</v>
      </c>
      <c r="BX78" s="16" t="s">
        <v>843</v>
      </c>
      <c r="BY78" s="16" t="s">
        <v>844</v>
      </c>
      <c r="BZ78" s="16" t="s">
        <v>843</v>
      </c>
      <c r="CA78" s="16" t="s">
        <v>843</v>
      </c>
      <c r="CB78" s="16" t="s">
        <v>843</v>
      </c>
      <c r="CC78" s="16" t="s">
        <v>843</v>
      </c>
      <c r="CD78" s="16" t="s">
        <v>843</v>
      </c>
      <c r="CE78" s="16" t="s">
        <v>843</v>
      </c>
      <c r="CF78" s="16" t="s">
        <v>843</v>
      </c>
      <c r="CG78" s="16" t="s">
        <v>843</v>
      </c>
      <c r="CH78" s="16" t="s">
        <v>843</v>
      </c>
      <c r="CI78" s="16" t="s">
        <v>843</v>
      </c>
      <c r="CJ78" s="16" t="s">
        <v>843</v>
      </c>
      <c r="CK78" s="16" t="s">
        <v>843</v>
      </c>
      <c r="CP78" s="16" t="s">
        <v>867</v>
      </c>
      <c r="CQ78" s="16" t="s">
        <v>5191</v>
      </c>
      <c r="CR78" s="16" t="s">
        <v>844</v>
      </c>
      <c r="CS78" s="16" t="s">
        <v>843</v>
      </c>
      <c r="CT78" s="16" t="s">
        <v>843</v>
      </c>
      <c r="CU78" s="16" t="s">
        <v>843</v>
      </c>
      <c r="CV78" s="16" t="s">
        <v>843</v>
      </c>
      <c r="CW78" s="16" t="s">
        <v>843</v>
      </c>
      <c r="CX78" s="16" t="s">
        <v>843</v>
      </c>
      <c r="CY78" s="16" t="s">
        <v>843</v>
      </c>
      <c r="CZ78" s="16" t="s">
        <v>843</v>
      </c>
      <c r="DA78" s="16" t="s">
        <v>5184</v>
      </c>
      <c r="DX78" s="16" t="s">
        <v>867</v>
      </c>
      <c r="DY78" s="16" t="s">
        <v>867</v>
      </c>
      <c r="GC78" s="16" t="s">
        <v>5350</v>
      </c>
      <c r="GF78" s="16" t="s">
        <v>867</v>
      </c>
      <c r="GG78" s="16" t="s">
        <v>867</v>
      </c>
      <c r="GV78" s="16" t="s">
        <v>5443</v>
      </c>
      <c r="GW78" s="16" t="s">
        <v>843</v>
      </c>
      <c r="GX78" s="16" t="s">
        <v>844</v>
      </c>
      <c r="GY78" s="16" t="s">
        <v>843</v>
      </c>
      <c r="GZ78" s="16" t="s">
        <v>843</v>
      </c>
      <c r="HA78" s="16" t="s">
        <v>843</v>
      </c>
      <c r="HB78" s="16" t="s">
        <v>843</v>
      </c>
      <c r="HC78" s="16" t="s">
        <v>843</v>
      </c>
      <c r="HD78" s="16" t="s">
        <v>843</v>
      </c>
      <c r="HE78" s="16" t="s">
        <v>843</v>
      </c>
      <c r="HF78" s="16" t="s">
        <v>843</v>
      </c>
      <c r="HH78" s="16" t="s">
        <v>5456</v>
      </c>
      <c r="HK78" s="16" t="s">
        <v>865</v>
      </c>
      <c r="HM78" s="16" t="s">
        <v>865</v>
      </c>
      <c r="HZ78" s="16" t="s">
        <v>7944</v>
      </c>
      <c r="KE78" s="16" t="s">
        <v>5582</v>
      </c>
      <c r="KG78" s="16" t="s">
        <v>7018</v>
      </c>
      <c r="KH78" s="16" t="s">
        <v>7033</v>
      </c>
      <c r="KI78" s="16" t="s">
        <v>865</v>
      </c>
      <c r="LG78" s="16" t="s">
        <v>867</v>
      </c>
      <c r="LH78" s="16" t="s">
        <v>867</v>
      </c>
      <c r="LI78" s="16" t="s">
        <v>867</v>
      </c>
      <c r="LJ78" s="16" t="s">
        <v>867</v>
      </c>
      <c r="LK78" s="16" t="s">
        <v>867</v>
      </c>
      <c r="LL78" s="16" t="s">
        <v>864</v>
      </c>
      <c r="LM78" s="16" t="s">
        <v>843</v>
      </c>
      <c r="LN78" s="16" t="s">
        <v>843</v>
      </c>
      <c r="LO78" s="16" t="s">
        <v>843</v>
      </c>
      <c r="LP78" s="16" t="s">
        <v>843</v>
      </c>
      <c r="LQ78" s="16" t="s">
        <v>843</v>
      </c>
      <c r="LR78" s="16" t="s">
        <v>843</v>
      </c>
      <c r="LS78" s="16" t="s">
        <v>843</v>
      </c>
      <c r="LT78" s="16" t="s">
        <v>843</v>
      </c>
      <c r="LU78" s="16" t="s">
        <v>843</v>
      </c>
      <c r="LV78" s="16" t="s">
        <v>843</v>
      </c>
      <c r="LW78" s="16" t="s">
        <v>843</v>
      </c>
      <c r="LX78" s="16" t="s">
        <v>843</v>
      </c>
      <c r="LY78" s="16" t="s">
        <v>843</v>
      </c>
      <c r="LZ78" s="16" t="s">
        <v>844</v>
      </c>
      <c r="MA78" s="16" t="s">
        <v>843</v>
      </c>
      <c r="MC78" s="16" t="s">
        <v>5694</v>
      </c>
      <c r="MD78" s="16" t="s">
        <v>844</v>
      </c>
      <c r="ME78" s="16" t="s">
        <v>843</v>
      </c>
      <c r="MF78" s="16" t="s">
        <v>843</v>
      </c>
      <c r="MG78" s="16" t="s">
        <v>843</v>
      </c>
      <c r="MH78" s="16" t="s">
        <v>843</v>
      </c>
      <c r="MI78" s="16" t="s">
        <v>843</v>
      </c>
      <c r="MJ78" s="16" t="s">
        <v>843</v>
      </c>
      <c r="MK78" s="16" t="s">
        <v>843</v>
      </c>
      <c r="ML78" s="16" t="s">
        <v>843</v>
      </c>
      <c r="MM78" s="16" t="s">
        <v>843</v>
      </c>
      <c r="MN78" s="16" t="s">
        <v>843</v>
      </c>
      <c r="MO78" s="16" t="s">
        <v>843</v>
      </c>
      <c r="MP78" s="16" t="s">
        <v>843</v>
      </c>
      <c r="MQ78" s="16" t="s">
        <v>843</v>
      </c>
      <c r="MR78" s="16" t="s">
        <v>843</v>
      </c>
      <c r="MS78" s="16" t="s">
        <v>843</v>
      </c>
      <c r="MT78" s="16" t="s">
        <v>843</v>
      </c>
      <c r="MU78" s="16" t="s">
        <v>843</v>
      </c>
      <c r="MV78" s="16" t="s">
        <v>843</v>
      </c>
      <c r="PC78" s="16" t="s">
        <v>865</v>
      </c>
      <c r="PD78" s="16" t="s">
        <v>865</v>
      </c>
      <c r="PY78" s="16" t="s">
        <v>865</v>
      </c>
      <c r="QP78" s="16" t="s">
        <v>865</v>
      </c>
      <c r="QR78" s="16" t="s">
        <v>867</v>
      </c>
      <c r="QT78" s="16" t="s">
        <v>867</v>
      </c>
      <c r="QV78" s="16" t="s">
        <v>865</v>
      </c>
      <c r="QX78" s="16" t="s">
        <v>865</v>
      </c>
      <c r="QY78" s="16" t="s">
        <v>867</v>
      </c>
      <c r="RD78" s="16" t="s">
        <v>865</v>
      </c>
      <c r="RF78" s="16" t="s">
        <v>865</v>
      </c>
      <c r="RH78" s="16" t="s">
        <v>865</v>
      </c>
      <c r="RJ78" s="16" t="s">
        <v>865</v>
      </c>
      <c r="RN78" s="16" t="s">
        <v>7720</v>
      </c>
      <c r="RP78" s="16" t="s">
        <v>867</v>
      </c>
      <c r="RR78" s="16" t="s">
        <v>7720</v>
      </c>
      <c r="RT78" s="16" t="s">
        <v>867</v>
      </c>
      <c r="RV78" s="16" t="s">
        <v>867</v>
      </c>
      <c r="RX78" s="16" t="s">
        <v>7720</v>
      </c>
      <c r="RZ78" s="16" t="s">
        <v>7720</v>
      </c>
      <c r="SQ78" s="16" t="s">
        <v>865</v>
      </c>
      <c r="SS78" s="16" t="s">
        <v>7308</v>
      </c>
      <c r="ST78" s="16" t="s">
        <v>7764</v>
      </c>
      <c r="TN78" s="16">
        <v>1000</v>
      </c>
      <c r="TO78" s="16">
        <v>0</v>
      </c>
      <c r="TP78" s="16">
        <v>300</v>
      </c>
      <c r="TQ78" s="16">
        <v>900</v>
      </c>
      <c r="TR78" s="16">
        <v>200</v>
      </c>
      <c r="TS78" s="16">
        <v>0</v>
      </c>
      <c r="TT78" s="16">
        <v>0</v>
      </c>
      <c r="TU78" s="16">
        <v>200</v>
      </c>
      <c r="TV78" s="16">
        <v>0</v>
      </c>
      <c r="TW78" s="16">
        <v>0</v>
      </c>
      <c r="TX78" s="16">
        <v>0</v>
      </c>
      <c r="TZ78" s="16" t="s">
        <v>7364</v>
      </c>
      <c r="UA78" s="16" t="s">
        <v>5971</v>
      </c>
      <c r="UB78" s="16">
        <v>0</v>
      </c>
      <c r="UC78" s="16" t="s">
        <v>843</v>
      </c>
      <c r="UD78" s="16" t="s">
        <v>843</v>
      </c>
      <c r="UE78" s="16" t="s">
        <v>843</v>
      </c>
      <c r="UF78" s="16" t="s">
        <v>844</v>
      </c>
      <c r="UG78" s="16" t="s">
        <v>843</v>
      </c>
      <c r="UH78" s="16" t="s">
        <v>843</v>
      </c>
      <c r="VX78" s="16" t="s">
        <v>6028</v>
      </c>
      <c r="VY78" s="16" t="s">
        <v>844</v>
      </c>
      <c r="VZ78" s="16" t="s">
        <v>843</v>
      </c>
      <c r="WA78" s="16" t="s">
        <v>843</v>
      </c>
      <c r="WB78" s="16" t="s">
        <v>843</v>
      </c>
      <c r="WC78" s="16" t="s">
        <v>843</v>
      </c>
      <c r="WD78" s="16" t="s">
        <v>843</v>
      </c>
      <c r="WE78" s="16" t="s">
        <v>843</v>
      </c>
      <c r="WF78" s="16" t="s">
        <v>843</v>
      </c>
      <c r="WH78" s="16">
        <v>1625</v>
      </c>
      <c r="WO78" s="16" t="s">
        <v>6926</v>
      </c>
      <c r="YN78" s="16" t="s">
        <v>864</v>
      </c>
      <c r="YP78" s="16" t="s">
        <v>7978</v>
      </c>
      <c r="YR78" s="16" t="s">
        <v>9229</v>
      </c>
      <c r="YS78" s="16" t="s">
        <v>9230</v>
      </c>
      <c r="YT78" s="16" t="s">
        <v>8694</v>
      </c>
      <c r="YU78" s="16" t="s">
        <v>9231</v>
      </c>
      <c r="YV78" s="16" t="s">
        <v>9148</v>
      </c>
      <c r="YW78" s="16" t="s">
        <v>844</v>
      </c>
      <c r="YX78" s="16" t="s">
        <v>9148</v>
      </c>
      <c r="YY78" s="16" t="s">
        <v>843</v>
      </c>
      <c r="YZ78" s="16" t="s">
        <v>843</v>
      </c>
      <c r="ZA78" s="16" t="s">
        <v>843</v>
      </c>
      <c r="ZB78" s="16">
        <v>2600</v>
      </c>
      <c r="ZC78" s="16" t="s">
        <v>8826</v>
      </c>
      <c r="ZD78" s="16" t="s">
        <v>843</v>
      </c>
      <c r="ZE78" s="16" t="s">
        <v>9006</v>
      </c>
      <c r="ZF78" s="16" t="s">
        <v>8926</v>
      </c>
      <c r="ZG78" s="16" t="s">
        <v>8754</v>
      </c>
      <c r="ZH78" s="16" t="s">
        <v>843</v>
      </c>
      <c r="ZI78" s="16" t="s">
        <v>8724</v>
      </c>
      <c r="ZJ78" s="16" t="s">
        <v>843</v>
      </c>
      <c r="ZK78" s="16" t="s">
        <v>843</v>
      </c>
      <c r="ZL78" s="16" t="s">
        <v>8754</v>
      </c>
      <c r="ZM78" s="16" t="s">
        <v>843</v>
      </c>
      <c r="ZN78" s="16" t="s">
        <v>8742</v>
      </c>
      <c r="ZO78" s="16" t="s">
        <v>487</v>
      </c>
      <c r="ZP78" s="16" t="s">
        <v>487</v>
      </c>
      <c r="ZQ78" s="16" t="s">
        <v>486</v>
      </c>
      <c r="ZR78" s="16" t="s">
        <v>486</v>
      </c>
      <c r="ZS78" s="16" t="s">
        <v>8704</v>
      </c>
      <c r="ZT78" s="16" t="s">
        <v>8705</v>
      </c>
      <c r="ZU78" s="16" t="s">
        <v>9092</v>
      </c>
      <c r="ZV78" s="16" t="s">
        <v>486</v>
      </c>
      <c r="ZW78" s="16" t="s">
        <v>843</v>
      </c>
      <c r="ZX78" s="16" t="s">
        <v>843</v>
      </c>
      <c r="ZY78" s="16" t="s">
        <v>844</v>
      </c>
      <c r="ZZ78" s="16" t="s">
        <v>843</v>
      </c>
      <c r="AAA78" s="16" t="s">
        <v>844</v>
      </c>
      <c r="AAB78" s="16" t="s">
        <v>843</v>
      </c>
      <c r="AAC78" s="16">
        <v>0</v>
      </c>
      <c r="AAD78" s="16" t="s">
        <v>844</v>
      </c>
      <c r="AAE78" s="16" t="s">
        <v>843</v>
      </c>
      <c r="AAF78" s="16" t="s">
        <v>843</v>
      </c>
      <c r="AAG78" s="16" t="s">
        <v>843</v>
      </c>
      <c r="AAH78" s="16" t="s">
        <v>843</v>
      </c>
      <c r="AAI78" s="16" t="s">
        <v>843</v>
      </c>
      <c r="AAJ78" s="16" t="s">
        <v>606</v>
      </c>
      <c r="AAK78" s="16" t="s">
        <v>639</v>
      </c>
      <c r="AAL78" s="16" t="s">
        <v>905</v>
      </c>
      <c r="AAM78" s="16" t="s">
        <v>663</v>
      </c>
      <c r="AAN78" s="16" t="s">
        <v>8707</v>
      </c>
      <c r="AAO78" s="16" t="s">
        <v>1019</v>
      </c>
      <c r="AAP78" s="16" t="s">
        <v>8708</v>
      </c>
      <c r="AAS78" s="16">
        <v>1625</v>
      </c>
      <c r="AAT78" s="16" t="s">
        <v>782</v>
      </c>
      <c r="AAU78" s="16" t="s">
        <v>782</v>
      </c>
      <c r="AAV78" s="16" t="s">
        <v>782</v>
      </c>
      <c r="AAW78" s="16" t="s">
        <v>782</v>
      </c>
      <c r="AAX78" s="16" t="s">
        <v>843</v>
      </c>
      <c r="AAY78" s="16" t="s">
        <v>8710</v>
      </c>
      <c r="AAZ78" s="16" t="s">
        <v>782</v>
      </c>
      <c r="ABA78" s="16" t="s">
        <v>783</v>
      </c>
      <c r="ABB78" s="16" t="s">
        <v>782</v>
      </c>
      <c r="ABC78" s="16" t="s">
        <v>783</v>
      </c>
      <c r="ABD78" s="16" t="s">
        <v>783</v>
      </c>
      <c r="ABE78" s="16" t="s">
        <v>783</v>
      </c>
      <c r="ABF78" s="16" t="s">
        <v>782</v>
      </c>
      <c r="ABG78" s="16" t="s">
        <v>783</v>
      </c>
      <c r="ABH78" s="16" t="s">
        <v>782</v>
      </c>
      <c r="ABI78" s="16" t="s">
        <v>782</v>
      </c>
      <c r="ABJ78" s="16" t="s">
        <v>783</v>
      </c>
      <c r="ABK78" s="16" t="s">
        <v>783</v>
      </c>
      <c r="ABL78" s="16" t="s">
        <v>8728</v>
      </c>
      <c r="ABM78" s="16" t="s">
        <v>843</v>
      </c>
      <c r="ABN78" s="16" t="s">
        <v>1033</v>
      </c>
      <c r="ABP78" s="16" t="s">
        <v>972</v>
      </c>
      <c r="ABQ78" s="16" t="s">
        <v>4341</v>
      </c>
      <c r="ABR78" s="16" t="s">
        <v>470</v>
      </c>
      <c r="ABS78" s="16" t="s">
        <v>457</v>
      </c>
      <c r="ABT78" s="16" t="s">
        <v>844</v>
      </c>
      <c r="ABU78" s="16" t="s">
        <v>844</v>
      </c>
      <c r="ABV78" s="16" t="s">
        <v>487</v>
      </c>
      <c r="ABW78" s="16" t="s">
        <v>486</v>
      </c>
      <c r="ABX78" s="16" t="s">
        <v>892</v>
      </c>
      <c r="ABY78" s="16" t="s">
        <v>486</v>
      </c>
      <c r="ABZ78" s="16" t="s">
        <v>487</v>
      </c>
      <c r="ACA78" s="16" t="s">
        <v>759</v>
      </c>
      <c r="ACB78" s="16" t="s">
        <v>775</v>
      </c>
      <c r="ACC78" s="16" t="s">
        <v>737</v>
      </c>
      <c r="ACD78" s="16" t="s">
        <v>486</v>
      </c>
      <c r="ACE78" s="16" t="s">
        <v>486</v>
      </c>
      <c r="ACG78" s="16" t="s">
        <v>1014</v>
      </c>
      <c r="ACH78" s="16" t="s">
        <v>1009</v>
      </c>
      <c r="ACI78" s="16" t="s">
        <v>462</v>
      </c>
      <c r="ACJ78" s="16">
        <v>0.79400000000000004</v>
      </c>
      <c r="ACK78" s="16" t="s">
        <v>482</v>
      </c>
      <c r="ACL78" s="16" t="s">
        <v>740</v>
      </c>
      <c r="ACM78" s="16" t="s">
        <v>1190</v>
      </c>
      <c r="ACN78" s="16" t="s">
        <v>1169</v>
      </c>
      <c r="ACO78" s="16" t="s">
        <v>1856</v>
      </c>
      <c r="ACP78" s="16">
        <v>1625</v>
      </c>
      <c r="ACQ78" s="16" t="s">
        <v>1201</v>
      </c>
      <c r="ACR78" s="16" t="s">
        <v>1644</v>
      </c>
      <c r="ACS78" s="16" t="s">
        <v>680</v>
      </c>
      <c r="ACT78" s="16" t="s">
        <v>1521</v>
      </c>
      <c r="ACU78" s="16" t="s">
        <v>833</v>
      </c>
      <c r="ACV78" s="16" t="s">
        <v>8711</v>
      </c>
      <c r="ACW78" s="16" t="s">
        <v>878</v>
      </c>
      <c r="ACX78" s="16" t="s">
        <v>1916</v>
      </c>
      <c r="ACY78" s="16" t="s">
        <v>1947</v>
      </c>
      <c r="ACZ78" s="16">
        <v>1</v>
      </c>
      <c r="ADA78" s="16">
        <v>1</v>
      </c>
      <c r="ADB78" s="16">
        <v>1</v>
      </c>
      <c r="ADC78" s="16">
        <v>1</v>
      </c>
      <c r="ADD78" s="16">
        <v>1</v>
      </c>
      <c r="ADE78" s="16" t="s">
        <v>8712</v>
      </c>
      <c r="ADF78" s="16">
        <v>0</v>
      </c>
      <c r="ADG78" s="16" t="s">
        <v>486</v>
      </c>
      <c r="ADH78" s="16">
        <v>1</v>
      </c>
      <c r="ADI78" s="16" t="s">
        <v>486</v>
      </c>
      <c r="ADJ78" s="16" t="s">
        <v>13198</v>
      </c>
      <c r="ADK78" s="16" t="s">
        <v>13194</v>
      </c>
      <c r="ADL78" s="16" t="s">
        <v>13196</v>
      </c>
      <c r="ADM78" s="16" t="s">
        <v>13195</v>
      </c>
      <c r="ADN78" s="16" t="s">
        <v>13196</v>
      </c>
      <c r="ADO78" s="16" t="s">
        <v>13194</v>
      </c>
      <c r="ADP78" s="16" t="s">
        <v>13196</v>
      </c>
      <c r="ADQ78" s="16" t="s">
        <v>13194</v>
      </c>
      <c r="ADR78" s="16" t="s">
        <v>13194</v>
      </c>
      <c r="ADS78" s="16" t="s">
        <v>13194</v>
      </c>
      <c r="ADW78" s="16" t="s">
        <v>13199</v>
      </c>
      <c r="ADY78" s="16" t="s">
        <v>1058</v>
      </c>
      <c r="AEA78" s="16">
        <v>2600</v>
      </c>
      <c r="AEC78" s="16" t="s">
        <v>1058</v>
      </c>
      <c r="AED78" s="16">
        <v>1625</v>
      </c>
      <c r="AEE78" s="16" t="s">
        <v>952</v>
      </c>
      <c r="AEG78" s="16">
        <v>1625</v>
      </c>
      <c r="AEI78" s="16">
        <v>1000</v>
      </c>
      <c r="AEK78" s="16">
        <v>300</v>
      </c>
      <c r="AEL78" s="16">
        <v>900</v>
      </c>
      <c r="AEN78" s="16">
        <v>200</v>
      </c>
      <c r="AEP78" s="16">
        <v>200</v>
      </c>
    </row>
    <row r="79" spans="1:823" x14ac:dyDescent="0.25">
      <c r="A79" s="30">
        <v>45812</v>
      </c>
      <c r="B79" s="16" t="s">
        <v>9232</v>
      </c>
      <c r="C79" s="16" t="s">
        <v>867</v>
      </c>
      <c r="D79" s="16" t="s">
        <v>867</v>
      </c>
      <c r="E79" s="16">
        <v>40</v>
      </c>
      <c r="F79" s="16" t="s">
        <v>8153</v>
      </c>
      <c r="G79" s="16" t="s">
        <v>4119</v>
      </c>
      <c r="I79" s="16" t="s">
        <v>4148</v>
      </c>
      <c r="Z79" s="16" t="s">
        <v>993</v>
      </c>
      <c r="AA79" s="16" t="s">
        <v>470</v>
      </c>
      <c r="AB79" s="16">
        <v>3</v>
      </c>
      <c r="AC79" s="16" t="s">
        <v>844</v>
      </c>
      <c r="AD79" s="16" t="s">
        <v>843</v>
      </c>
      <c r="AE79" s="16" t="s">
        <v>844</v>
      </c>
      <c r="AF79" s="16" t="s">
        <v>844</v>
      </c>
      <c r="AG79" s="16" t="s">
        <v>844</v>
      </c>
      <c r="AH79" s="16" t="s">
        <v>844</v>
      </c>
      <c r="AI79" s="16" t="s">
        <v>1056</v>
      </c>
      <c r="AJ79" s="16" t="s">
        <v>843</v>
      </c>
      <c r="AK79" s="16" t="s">
        <v>844</v>
      </c>
      <c r="AM79" s="16" t="s">
        <v>737</v>
      </c>
      <c r="AN79" s="16" t="s">
        <v>759</v>
      </c>
      <c r="AP79" s="16" t="s">
        <v>768</v>
      </c>
      <c r="AR79" s="16" t="s">
        <v>6907</v>
      </c>
      <c r="BB79" s="16">
        <v>2</v>
      </c>
      <c r="BC79" s="16" t="s">
        <v>7878</v>
      </c>
      <c r="BE79" s="16" t="s">
        <v>5098</v>
      </c>
      <c r="BV79" s="16" t="s">
        <v>4433</v>
      </c>
      <c r="BW79" s="16" t="s">
        <v>844</v>
      </c>
      <c r="BX79" s="16" t="s">
        <v>843</v>
      </c>
      <c r="BY79" s="16" t="s">
        <v>843</v>
      </c>
      <c r="BZ79" s="16" t="s">
        <v>843</v>
      </c>
      <c r="CA79" s="16" t="s">
        <v>843</v>
      </c>
      <c r="CB79" s="16" t="s">
        <v>843</v>
      </c>
      <c r="CC79" s="16" t="s">
        <v>843</v>
      </c>
      <c r="CD79" s="16" t="s">
        <v>843</v>
      </c>
      <c r="CE79" s="16" t="s">
        <v>843</v>
      </c>
      <c r="CF79" s="16" t="s">
        <v>843</v>
      </c>
      <c r="CG79" s="16" t="s">
        <v>843</v>
      </c>
      <c r="CH79" s="16" t="s">
        <v>843</v>
      </c>
      <c r="CI79" s="16" t="s">
        <v>843</v>
      </c>
      <c r="CJ79" s="16" t="s">
        <v>843</v>
      </c>
      <c r="CK79" s="16" t="s">
        <v>843</v>
      </c>
      <c r="CP79" s="16" t="s">
        <v>865</v>
      </c>
      <c r="DX79" s="16" t="s">
        <v>867</v>
      </c>
      <c r="DY79" s="16" t="s">
        <v>867</v>
      </c>
      <c r="GC79" s="16" t="s">
        <v>5330</v>
      </c>
      <c r="GF79" s="16" t="s">
        <v>867</v>
      </c>
      <c r="GG79" s="16" t="s">
        <v>867</v>
      </c>
      <c r="GV79" s="16" t="s">
        <v>5443</v>
      </c>
      <c r="GW79" s="16" t="s">
        <v>843</v>
      </c>
      <c r="GX79" s="16" t="s">
        <v>844</v>
      </c>
      <c r="GY79" s="16" t="s">
        <v>843</v>
      </c>
      <c r="GZ79" s="16" t="s">
        <v>843</v>
      </c>
      <c r="HA79" s="16" t="s">
        <v>843</v>
      </c>
      <c r="HB79" s="16" t="s">
        <v>843</v>
      </c>
      <c r="HC79" s="16" t="s">
        <v>843</v>
      </c>
      <c r="HD79" s="16" t="s">
        <v>843</v>
      </c>
      <c r="HE79" s="16" t="s">
        <v>843</v>
      </c>
      <c r="HF79" s="16" t="s">
        <v>843</v>
      </c>
      <c r="HH79" s="16" t="s">
        <v>5456</v>
      </c>
      <c r="HK79" s="16" t="s">
        <v>865</v>
      </c>
      <c r="HM79" s="16" t="s">
        <v>865</v>
      </c>
      <c r="HZ79" s="16" t="s">
        <v>7944</v>
      </c>
      <c r="KE79" s="16" t="s">
        <v>5585</v>
      </c>
      <c r="KG79" s="16" t="s">
        <v>7018</v>
      </c>
      <c r="KH79" s="16" t="s">
        <v>7033</v>
      </c>
      <c r="KI79" s="16" t="s">
        <v>865</v>
      </c>
      <c r="LG79" s="16" t="s">
        <v>867</v>
      </c>
      <c r="LH79" s="16" t="s">
        <v>865</v>
      </c>
      <c r="LI79" s="16" t="s">
        <v>867</v>
      </c>
      <c r="LJ79" s="16" t="s">
        <v>867</v>
      </c>
      <c r="LK79" s="16" t="s">
        <v>867</v>
      </c>
      <c r="LL79" s="16" t="s">
        <v>5663</v>
      </c>
      <c r="LM79" s="16" t="s">
        <v>843</v>
      </c>
      <c r="LN79" s="16" t="s">
        <v>843</v>
      </c>
      <c r="LO79" s="16" t="s">
        <v>844</v>
      </c>
      <c r="LP79" s="16" t="s">
        <v>843</v>
      </c>
      <c r="LQ79" s="16" t="s">
        <v>843</v>
      </c>
      <c r="LR79" s="16" t="s">
        <v>843</v>
      </c>
      <c r="LS79" s="16" t="s">
        <v>843</v>
      </c>
      <c r="LT79" s="16" t="s">
        <v>843</v>
      </c>
      <c r="LU79" s="16" t="s">
        <v>843</v>
      </c>
      <c r="LV79" s="16" t="s">
        <v>843</v>
      </c>
      <c r="LW79" s="16" t="s">
        <v>843</v>
      </c>
      <c r="LX79" s="16" t="s">
        <v>843</v>
      </c>
      <c r="LY79" s="16" t="s">
        <v>843</v>
      </c>
      <c r="LZ79" s="16" t="s">
        <v>843</v>
      </c>
      <c r="MA79" s="16" t="s">
        <v>843</v>
      </c>
      <c r="MC79" s="16" t="s">
        <v>5694</v>
      </c>
      <c r="MD79" s="16" t="s">
        <v>844</v>
      </c>
      <c r="ME79" s="16" t="s">
        <v>843</v>
      </c>
      <c r="MF79" s="16" t="s">
        <v>843</v>
      </c>
      <c r="MG79" s="16" t="s">
        <v>843</v>
      </c>
      <c r="MH79" s="16" t="s">
        <v>843</v>
      </c>
      <c r="MI79" s="16" t="s">
        <v>843</v>
      </c>
      <c r="MJ79" s="16" t="s">
        <v>843</v>
      </c>
      <c r="MK79" s="16" t="s">
        <v>843</v>
      </c>
      <c r="ML79" s="16" t="s">
        <v>843</v>
      </c>
      <c r="MM79" s="16" t="s">
        <v>843</v>
      </c>
      <c r="MN79" s="16" t="s">
        <v>843</v>
      </c>
      <c r="MO79" s="16" t="s">
        <v>843</v>
      </c>
      <c r="MP79" s="16" t="s">
        <v>843</v>
      </c>
      <c r="MQ79" s="16" t="s">
        <v>843</v>
      </c>
      <c r="MR79" s="16" t="s">
        <v>843</v>
      </c>
      <c r="MS79" s="16" t="s">
        <v>843</v>
      </c>
      <c r="MT79" s="16" t="s">
        <v>843</v>
      </c>
      <c r="MU79" s="16" t="s">
        <v>843</v>
      </c>
      <c r="MV79" s="16" t="s">
        <v>843</v>
      </c>
      <c r="MX79" s="16" t="s">
        <v>5694</v>
      </c>
      <c r="MY79" s="16" t="s">
        <v>844</v>
      </c>
      <c r="MZ79" s="16" t="s">
        <v>843</v>
      </c>
      <c r="NA79" s="16" t="s">
        <v>843</v>
      </c>
      <c r="NB79" s="16" t="s">
        <v>843</v>
      </c>
      <c r="NC79" s="16" t="s">
        <v>843</v>
      </c>
      <c r="ND79" s="16" t="s">
        <v>843</v>
      </c>
      <c r="NE79" s="16" t="s">
        <v>843</v>
      </c>
      <c r="NF79" s="16" t="s">
        <v>843</v>
      </c>
      <c r="NG79" s="16" t="s">
        <v>843</v>
      </c>
      <c r="NH79" s="16" t="s">
        <v>843</v>
      </c>
      <c r="NI79" s="16" t="s">
        <v>843</v>
      </c>
      <c r="NJ79" s="16" t="s">
        <v>843</v>
      </c>
      <c r="NK79" s="16" t="s">
        <v>843</v>
      </c>
      <c r="NL79" s="16" t="s">
        <v>843</v>
      </c>
      <c r="NM79" s="16" t="s">
        <v>843</v>
      </c>
      <c r="NN79" s="16" t="s">
        <v>843</v>
      </c>
      <c r="NO79" s="16" t="s">
        <v>843</v>
      </c>
      <c r="NP79" s="16" t="s">
        <v>843</v>
      </c>
      <c r="NQ79" s="16" t="s">
        <v>843</v>
      </c>
      <c r="NS79" s="16" t="s">
        <v>5694</v>
      </c>
      <c r="NT79" s="16" t="s">
        <v>844</v>
      </c>
      <c r="NU79" s="16" t="s">
        <v>843</v>
      </c>
      <c r="NV79" s="16" t="s">
        <v>843</v>
      </c>
      <c r="NW79" s="16" t="s">
        <v>843</v>
      </c>
      <c r="NX79" s="16" t="s">
        <v>843</v>
      </c>
      <c r="NY79" s="16" t="s">
        <v>843</v>
      </c>
      <c r="NZ79" s="16" t="s">
        <v>843</v>
      </c>
      <c r="OA79" s="16" t="s">
        <v>843</v>
      </c>
      <c r="OB79" s="16" t="s">
        <v>843</v>
      </c>
      <c r="OC79" s="16" t="s">
        <v>843</v>
      </c>
      <c r="OD79" s="16" t="s">
        <v>843</v>
      </c>
      <c r="OE79" s="16" t="s">
        <v>843</v>
      </c>
      <c r="OF79" s="16" t="s">
        <v>843</v>
      </c>
      <c r="OG79" s="16" t="s">
        <v>843</v>
      </c>
      <c r="OH79" s="16" t="s">
        <v>843</v>
      </c>
      <c r="OI79" s="16" t="s">
        <v>843</v>
      </c>
      <c r="PC79" s="16" t="s">
        <v>865</v>
      </c>
      <c r="PD79" s="16" t="s">
        <v>865</v>
      </c>
      <c r="PY79" s="16" t="s">
        <v>865</v>
      </c>
      <c r="QP79" s="16" t="s">
        <v>867</v>
      </c>
      <c r="QR79" s="16" t="s">
        <v>867</v>
      </c>
      <c r="QT79" s="16" t="s">
        <v>867</v>
      </c>
      <c r="QV79" s="16" t="s">
        <v>865</v>
      </c>
      <c r="QX79" s="16" t="s">
        <v>867</v>
      </c>
      <c r="QY79" s="16" t="s">
        <v>867</v>
      </c>
      <c r="RD79" s="16" t="s">
        <v>865</v>
      </c>
      <c r="RF79" s="16" t="s">
        <v>865</v>
      </c>
      <c r="RH79" s="16" t="s">
        <v>865</v>
      </c>
      <c r="RJ79" s="16" t="s">
        <v>865</v>
      </c>
      <c r="RN79" s="16" t="s">
        <v>867</v>
      </c>
      <c r="RP79" s="16" t="s">
        <v>867</v>
      </c>
      <c r="RR79" s="16" t="s">
        <v>867</v>
      </c>
      <c r="RT79" s="16" t="s">
        <v>867</v>
      </c>
      <c r="RV79" s="16" t="s">
        <v>867</v>
      </c>
      <c r="RX79" s="16" t="s">
        <v>867</v>
      </c>
      <c r="RZ79" s="16" t="s">
        <v>867</v>
      </c>
      <c r="SQ79" s="16" t="s">
        <v>867</v>
      </c>
      <c r="SS79" s="16" t="s">
        <v>7296</v>
      </c>
      <c r="ST79" s="16" t="s">
        <v>7761</v>
      </c>
      <c r="TO79" s="16">
        <v>3000</v>
      </c>
      <c r="TP79" s="16">
        <v>500</v>
      </c>
      <c r="TQ79" s="16">
        <v>300</v>
      </c>
      <c r="TR79" s="16">
        <v>300</v>
      </c>
      <c r="TS79" s="16">
        <v>300</v>
      </c>
      <c r="TT79" s="16">
        <v>0</v>
      </c>
      <c r="TW79" s="16">
        <v>0</v>
      </c>
      <c r="TZ79" s="16" t="s">
        <v>7373</v>
      </c>
      <c r="UA79" s="16" t="s">
        <v>5941</v>
      </c>
      <c r="UB79" s="16">
        <v>0</v>
      </c>
      <c r="UC79" s="16" t="s">
        <v>844</v>
      </c>
      <c r="UD79" s="16" t="s">
        <v>843</v>
      </c>
      <c r="UE79" s="16" t="s">
        <v>843</v>
      </c>
      <c r="UF79" s="16" t="s">
        <v>843</v>
      </c>
      <c r="UG79" s="16" t="s">
        <v>843</v>
      </c>
      <c r="UH79" s="16" t="s">
        <v>843</v>
      </c>
      <c r="WO79" s="16" t="s">
        <v>6920</v>
      </c>
      <c r="XD79" s="16" t="s">
        <v>8692</v>
      </c>
      <c r="XE79" s="16" t="s">
        <v>843</v>
      </c>
      <c r="XF79" s="16" t="s">
        <v>844</v>
      </c>
      <c r="XG79" s="16" t="s">
        <v>844</v>
      </c>
      <c r="XH79" s="16" t="s">
        <v>843</v>
      </c>
      <c r="XI79" s="16" t="s">
        <v>843</v>
      </c>
      <c r="XJ79" s="16" t="s">
        <v>843</v>
      </c>
      <c r="XK79" s="16" t="s">
        <v>843</v>
      </c>
      <c r="XL79" s="16" t="s">
        <v>843</v>
      </c>
      <c r="XM79" s="16" t="s">
        <v>843</v>
      </c>
      <c r="XN79" s="16" t="s">
        <v>843</v>
      </c>
      <c r="XO79" s="16" t="s">
        <v>843</v>
      </c>
      <c r="XP79" s="16" t="s">
        <v>843</v>
      </c>
      <c r="XQ79" s="16" t="s">
        <v>843</v>
      </c>
      <c r="YF79" s="16" t="s">
        <v>865</v>
      </c>
      <c r="YN79" s="16" t="s">
        <v>7046</v>
      </c>
      <c r="YP79" s="16" t="s">
        <v>7978</v>
      </c>
      <c r="YR79" s="16" t="s">
        <v>9233</v>
      </c>
      <c r="YS79" s="16" t="s">
        <v>9234</v>
      </c>
      <c r="YT79" s="16" t="s">
        <v>8694</v>
      </c>
      <c r="YU79" s="16" t="s">
        <v>9235</v>
      </c>
      <c r="YV79" s="16" t="s">
        <v>9148</v>
      </c>
      <c r="YW79" s="16" t="s">
        <v>844</v>
      </c>
      <c r="YX79" s="16" t="s">
        <v>9148</v>
      </c>
      <c r="YZ79" s="16" t="s">
        <v>843</v>
      </c>
      <c r="ZE79" s="16" t="s">
        <v>9018</v>
      </c>
      <c r="ZO79" s="16" t="s">
        <v>487</v>
      </c>
      <c r="ZP79" s="16" t="s">
        <v>487</v>
      </c>
      <c r="ZQ79" s="16" t="s">
        <v>487</v>
      </c>
      <c r="ZR79" s="16" t="s">
        <v>486</v>
      </c>
      <c r="ZS79" s="16" t="s">
        <v>8964</v>
      </c>
      <c r="ZT79" s="16" t="s">
        <v>8705</v>
      </c>
      <c r="ZU79" s="16" t="s">
        <v>8706</v>
      </c>
      <c r="ZV79" s="16" t="s">
        <v>487</v>
      </c>
      <c r="ZW79" s="16" t="s">
        <v>844</v>
      </c>
      <c r="ZX79" s="16" t="s">
        <v>1056</v>
      </c>
      <c r="ZY79" s="16" t="s">
        <v>844</v>
      </c>
      <c r="ZZ79" s="16" t="s">
        <v>1056</v>
      </c>
      <c r="AAA79" s="16" t="s">
        <v>843</v>
      </c>
      <c r="AAB79" s="16" t="s">
        <v>843</v>
      </c>
      <c r="AAC79" s="16">
        <v>1</v>
      </c>
      <c r="AAD79" s="16" t="s">
        <v>844</v>
      </c>
      <c r="AAE79" s="16" t="s">
        <v>844</v>
      </c>
      <c r="AAF79" s="16" t="s">
        <v>843</v>
      </c>
      <c r="AAG79" s="16" t="s">
        <v>843</v>
      </c>
      <c r="AAH79" s="16" t="s">
        <v>843</v>
      </c>
      <c r="AAI79" s="16" t="s">
        <v>844</v>
      </c>
      <c r="AAJ79" s="16" t="s">
        <v>624</v>
      </c>
      <c r="AAK79" s="16" t="s">
        <v>649</v>
      </c>
      <c r="AAL79" s="16" t="s">
        <v>904</v>
      </c>
      <c r="AAM79" s="16" t="s">
        <v>663</v>
      </c>
      <c r="AAN79" s="16" t="s">
        <v>8707</v>
      </c>
      <c r="AAO79" s="16" t="s">
        <v>1018</v>
      </c>
      <c r="AAP79" s="16" t="s">
        <v>8708</v>
      </c>
      <c r="AAT79" s="16" t="s">
        <v>782</v>
      </c>
      <c r="AAU79" s="16" t="s">
        <v>782</v>
      </c>
      <c r="AAV79" s="16" t="s">
        <v>782</v>
      </c>
      <c r="AAW79" s="16" t="s">
        <v>782</v>
      </c>
      <c r="AAX79" s="16" t="s">
        <v>843</v>
      </c>
      <c r="AAY79" s="16" t="s">
        <v>8710</v>
      </c>
      <c r="AAZ79" s="16" t="s">
        <v>782</v>
      </c>
      <c r="ABA79" s="16" t="s">
        <v>782</v>
      </c>
      <c r="ABB79" s="16" t="s">
        <v>782</v>
      </c>
      <c r="ABC79" s="16" t="s">
        <v>782</v>
      </c>
      <c r="ABD79" s="16" t="s">
        <v>782</v>
      </c>
      <c r="ABE79" s="16" t="s">
        <v>783</v>
      </c>
      <c r="ABF79" s="16" t="s">
        <v>782</v>
      </c>
      <c r="ABG79" s="16" t="s">
        <v>782</v>
      </c>
      <c r="ABH79" s="16" t="s">
        <v>782</v>
      </c>
      <c r="ABI79" s="16" t="s">
        <v>782</v>
      </c>
      <c r="ABJ79" s="16" t="s">
        <v>782</v>
      </c>
      <c r="ABK79" s="16" t="s">
        <v>782</v>
      </c>
      <c r="ABL79" s="16" t="s">
        <v>844</v>
      </c>
      <c r="ABM79" s="16" t="s">
        <v>843</v>
      </c>
      <c r="ABN79" s="16" t="s">
        <v>1034</v>
      </c>
      <c r="ABO79" s="16" t="s">
        <v>486</v>
      </c>
      <c r="ABP79" s="16" t="s">
        <v>972</v>
      </c>
      <c r="ABQ79" s="16" t="s">
        <v>4324</v>
      </c>
      <c r="ABR79" s="16" t="s">
        <v>470</v>
      </c>
      <c r="ABS79" s="16" t="s">
        <v>451</v>
      </c>
      <c r="ABT79" s="16" t="s">
        <v>8732</v>
      </c>
      <c r="ABU79" s="16" t="s">
        <v>1056</v>
      </c>
      <c r="ABV79" s="16" t="s">
        <v>487</v>
      </c>
      <c r="ABW79" s="16" t="s">
        <v>487</v>
      </c>
      <c r="ABX79" s="16" t="s">
        <v>894</v>
      </c>
      <c r="ABY79" s="16" t="s">
        <v>486</v>
      </c>
      <c r="ABZ79" s="16" t="s">
        <v>486</v>
      </c>
      <c r="ACA79" s="16" t="s">
        <v>759</v>
      </c>
      <c r="ACB79" s="16" t="s">
        <v>768</v>
      </c>
      <c r="ACC79" s="16" t="s">
        <v>737</v>
      </c>
      <c r="ACD79" s="16" t="s">
        <v>486</v>
      </c>
      <c r="ACE79" s="16" t="s">
        <v>487</v>
      </c>
      <c r="ACG79" s="16" t="s">
        <v>1014</v>
      </c>
      <c r="ACH79" s="16" t="s">
        <v>1009</v>
      </c>
      <c r="ACI79" s="16" t="s">
        <v>462</v>
      </c>
      <c r="ACJ79" s="16">
        <v>0.79400000000000004</v>
      </c>
      <c r="ACK79" s="16" t="s">
        <v>482</v>
      </c>
      <c r="ACL79" s="16" t="s">
        <v>738</v>
      </c>
      <c r="ACM79" s="16" t="s">
        <v>1189</v>
      </c>
      <c r="ACN79" s="16" t="s">
        <v>1169</v>
      </c>
      <c r="ACO79" s="16" t="s">
        <v>1857</v>
      </c>
      <c r="ACQ79" s="16" t="s">
        <v>1202</v>
      </c>
      <c r="ACR79" s="16" t="s">
        <v>1645</v>
      </c>
      <c r="ACS79" s="16" t="s">
        <v>676</v>
      </c>
      <c r="ACT79" s="16" t="s">
        <v>1522</v>
      </c>
      <c r="ACU79" s="16" t="s">
        <v>833</v>
      </c>
      <c r="ACV79" s="16" t="s">
        <v>8711</v>
      </c>
      <c r="ACW79" s="16" t="s">
        <v>451</v>
      </c>
      <c r="ACX79" s="16" t="s">
        <v>1914</v>
      </c>
      <c r="ACY79" s="16" t="s">
        <v>1947</v>
      </c>
      <c r="ACZ79" s="16">
        <v>1</v>
      </c>
      <c r="ADA79" s="16">
        <v>0</v>
      </c>
      <c r="ADB79" s="16">
        <v>1</v>
      </c>
      <c r="ADC79" s="16">
        <v>1</v>
      </c>
      <c r="ADD79" s="16">
        <v>1</v>
      </c>
      <c r="ADE79" s="16" t="s">
        <v>9236</v>
      </c>
      <c r="ADF79" s="16">
        <v>0</v>
      </c>
      <c r="ADG79" s="16" t="s">
        <v>486</v>
      </c>
      <c r="ADH79" s="16">
        <v>3</v>
      </c>
      <c r="ADI79" s="16" t="s">
        <v>486</v>
      </c>
      <c r="ADK79" s="16" t="s">
        <v>1743</v>
      </c>
      <c r="ADL79" s="16" t="s">
        <v>13196</v>
      </c>
      <c r="ADM79" s="16" t="s">
        <v>13195</v>
      </c>
      <c r="ADN79" s="16" t="s">
        <v>13196</v>
      </c>
      <c r="ADO79" s="16" t="s">
        <v>1766</v>
      </c>
      <c r="ADR79" s="16" t="s">
        <v>13194</v>
      </c>
      <c r="AEB79" s="16">
        <v>4400</v>
      </c>
      <c r="AEE79" s="16" t="s">
        <v>952</v>
      </c>
      <c r="AEJ79" s="16">
        <v>1000</v>
      </c>
      <c r="AEK79" s="16">
        <v>166.67</v>
      </c>
      <c r="AEL79" s="16">
        <v>100</v>
      </c>
      <c r="AEN79" s="16">
        <v>100</v>
      </c>
      <c r="AEO79" s="16">
        <v>100</v>
      </c>
    </row>
    <row r="80" spans="1:823" x14ac:dyDescent="0.25">
      <c r="A80" s="30">
        <v>45812</v>
      </c>
      <c r="B80" s="16" t="s">
        <v>9237</v>
      </c>
      <c r="C80" s="16" t="s">
        <v>867</v>
      </c>
      <c r="D80" s="16" t="s">
        <v>867</v>
      </c>
      <c r="E80" s="16">
        <v>65</v>
      </c>
      <c r="F80" s="16" t="s">
        <v>8153</v>
      </c>
      <c r="G80" s="16" t="s">
        <v>4119</v>
      </c>
      <c r="I80" s="16" t="s">
        <v>4148</v>
      </c>
      <c r="Z80" s="16" t="s">
        <v>993</v>
      </c>
      <c r="AA80" s="16" t="s">
        <v>470</v>
      </c>
      <c r="AB80" s="16">
        <v>1</v>
      </c>
      <c r="AC80" s="16" t="s">
        <v>843</v>
      </c>
      <c r="AD80" s="16" t="s">
        <v>843</v>
      </c>
      <c r="AE80" s="16" t="s">
        <v>843</v>
      </c>
      <c r="AF80" s="16" t="s">
        <v>844</v>
      </c>
      <c r="AG80" s="16" t="s">
        <v>843</v>
      </c>
      <c r="AH80" s="16" t="s">
        <v>844</v>
      </c>
      <c r="AI80" s="16" t="s">
        <v>843</v>
      </c>
      <c r="AJ80" s="16" t="s">
        <v>843</v>
      </c>
      <c r="AK80" s="16" t="s">
        <v>843</v>
      </c>
      <c r="AM80" s="16" t="s">
        <v>737</v>
      </c>
      <c r="AN80" s="16" t="s">
        <v>761</v>
      </c>
      <c r="AP80" s="16" t="s">
        <v>772</v>
      </c>
      <c r="AR80" s="16" t="s">
        <v>6907</v>
      </c>
      <c r="BB80" s="16">
        <v>1</v>
      </c>
      <c r="BC80" s="16" t="s">
        <v>7878</v>
      </c>
      <c r="BE80" s="16" t="s">
        <v>5101</v>
      </c>
      <c r="BV80" s="16" t="s">
        <v>4433</v>
      </c>
      <c r="BW80" s="16" t="s">
        <v>844</v>
      </c>
      <c r="BX80" s="16" t="s">
        <v>843</v>
      </c>
      <c r="BY80" s="16" t="s">
        <v>843</v>
      </c>
      <c r="BZ80" s="16" t="s">
        <v>843</v>
      </c>
      <c r="CA80" s="16" t="s">
        <v>843</v>
      </c>
      <c r="CB80" s="16" t="s">
        <v>843</v>
      </c>
      <c r="CC80" s="16" t="s">
        <v>843</v>
      </c>
      <c r="CD80" s="16" t="s">
        <v>843</v>
      </c>
      <c r="CE80" s="16" t="s">
        <v>843</v>
      </c>
      <c r="CF80" s="16" t="s">
        <v>843</v>
      </c>
      <c r="CG80" s="16" t="s">
        <v>843</v>
      </c>
      <c r="CH80" s="16" t="s">
        <v>843</v>
      </c>
      <c r="CI80" s="16" t="s">
        <v>843</v>
      </c>
      <c r="CJ80" s="16" t="s">
        <v>843</v>
      </c>
      <c r="CK80" s="16" t="s">
        <v>843</v>
      </c>
      <c r="CP80" s="16" t="s">
        <v>867</v>
      </c>
      <c r="CQ80" s="16" t="s">
        <v>9193</v>
      </c>
      <c r="CR80" s="16" t="s">
        <v>844</v>
      </c>
      <c r="CS80" s="16" t="s">
        <v>844</v>
      </c>
      <c r="CT80" s="16" t="s">
        <v>843</v>
      </c>
      <c r="CU80" s="16" t="s">
        <v>843</v>
      </c>
      <c r="CV80" s="16" t="s">
        <v>843</v>
      </c>
      <c r="CW80" s="16" t="s">
        <v>843</v>
      </c>
      <c r="CX80" s="16" t="s">
        <v>843</v>
      </c>
      <c r="CY80" s="16" t="s">
        <v>843</v>
      </c>
      <c r="CZ80" s="16" t="s">
        <v>843</v>
      </c>
      <c r="DA80" s="16" t="s">
        <v>5184</v>
      </c>
      <c r="DX80" s="16" t="s">
        <v>867</v>
      </c>
      <c r="DY80" s="16" t="s">
        <v>867</v>
      </c>
      <c r="GC80" s="16" t="s">
        <v>5342</v>
      </c>
      <c r="GF80" s="16" t="s">
        <v>6818</v>
      </c>
      <c r="GG80" s="16" t="s">
        <v>867</v>
      </c>
      <c r="GV80" s="16" t="s">
        <v>9238</v>
      </c>
      <c r="GW80" s="16" t="s">
        <v>843</v>
      </c>
      <c r="GX80" s="16" t="s">
        <v>844</v>
      </c>
      <c r="GY80" s="16" t="s">
        <v>843</v>
      </c>
      <c r="GZ80" s="16" t="s">
        <v>844</v>
      </c>
      <c r="HA80" s="16" t="s">
        <v>843</v>
      </c>
      <c r="HB80" s="16" t="s">
        <v>843</v>
      </c>
      <c r="HC80" s="16" t="s">
        <v>843</v>
      </c>
      <c r="HD80" s="16" t="s">
        <v>843</v>
      </c>
      <c r="HE80" s="16" t="s">
        <v>843</v>
      </c>
      <c r="HF80" s="16" t="s">
        <v>843</v>
      </c>
      <c r="HH80" s="16" t="s">
        <v>5456</v>
      </c>
      <c r="HK80" s="16" t="s">
        <v>865</v>
      </c>
      <c r="HM80" s="16" t="s">
        <v>865</v>
      </c>
      <c r="HZ80" s="16" t="s">
        <v>7944</v>
      </c>
      <c r="KE80" s="16" t="s">
        <v>5582</v>
      </c>
      <c r="KG80" s="16" t="s">
        <v>7015</v>
      </c>
      <c r="KH80" s="16" t="s">
        <v>7033</v>
      </c>
      <c r="KI80" s="16" t="s">
        <v>865</v>
      </c>
      <c r="LG80" s="16" t="s">
        <v>867</v>
      </c>
      <c r="LH80" s="16" t="s">
        <v>867</v>
      </c>
      <c r="LI80" s="16" t="s">
        <v>867</v>
      </c>
      <c r="LJ80" s="16" t="s">
        <v>867</v>
      </c>
      <c r="LK80" s="16" t="s">
        <v>867</v>
      </c>
      <c r="LL80" s="16" t="s">
        <v>5690</v>
      </c>
      <c r="LM80" s="16" t="s">
        <v>843</v>
      </c>
      <c r="LN80" s="16" t="s">
        <v>843</v>
      </c>
      <c r="LO80" s="16" t="s">
        <v>843</v>
      </c>
      <c r="LP80" s="16" t="s">
        <v>843</v>
      </c>
      <c r="LQ80" s="16" t="s">
        <v>843</v>
      </c>
      <c r="LR80" s="16" t="s">
        <v>843</v>
      </c>
      <c r="LS80" s="16" t="s">
        <v>843</v>
      </c>
      <c r="LT80" s="16" t="s">
        <v>843</v>
      </c>
      <c r="LU80" s="16" t="s">
        <v>843</v>
      </c>
      <c r="LV80" s="16" t="s">
        <v>843</v>
      </c>
      <c r="LW80" s="16" t="s">
        <v>843</v>
      </c>
      <c r="LX80" s="16" t="s">
        <v>844</v>
      </c>
      <c r="LY80" s="16" t="s">
        <v>843</v>
      </c>
      <c r="LZ80" s="16" t="s">
        <v>843</v>
      </c>
      <c r="MA80" s="16" t="s">
        <v>843</v>
      </c>
      <c r="MC80" s="16" t="s">
        <v>5694</v>
      </c>
      <c r="MD80" s="16" t="s">
        <v>844</v>
      </c>
      <c r="ME80" s="16" t="s">
        <v>843</v>
      </c>
      <c r="MF80" s="16" t="s">
        <v>843</v>
      </c>
      <c r="MG80" s="16" t="s">
        <v>843</v>
      </c>
      <c r="MH80" s="16" t="s">
        <v>843</v>
      </c>
      <c r="MI80" s="16" t="s">
        <v>843</v>
      </c>
      <c r="MJ80" s="16" t="s">
        <v>843</v>
      </c>
      <c r="MK80" s="16" t="s">
        <v>843</v>
      </c>
      <c r="ML80" s="16" t="s">
        <v>843</v>
      </c>
      <c r="MM80" s="16" t="s">
        <v>843</v>
      </c>
      <c r="MN80" s="16" t="s">
        <v>843</v>
      </c>
      <c r="MO80" s="16" t="s">
        <v>843</v>
      </c>
      <c r="MP80" s="16" t="s">
        <v>843</v>
      </c>
      <c r="MQ80" s="16" t="s">
        <v>843</v>
      </c>
      <c r="MR80" s="16" t="s">
        <v>843</v>
      </c>
      <c r="MS80" s="16" t="s">
        <v>843</v>
      </c>
      <c r="MT80" s="16" t="s">
        <v>843</v>
      </c>
      <c r="MU80" s="16" t="s">
        <v>843</v>
      </c>
      <c r="MV80" s="16" t="s">
        <v>843</v>
      </c>
      <c r="PC80" s="16" t="s">
        <v>865</v>
      </c>
      <c r="PD80" s="16" t="s">
        <v>865</v>
      </c>
      <c r="PY80" s="16" t="s">
        <v>865</v>
      </c>
      <c r="QP80" s="16" t="s">
        <v>865</v>
      </c>
      <c r="QR80" s="16" t="s">
        <v>867</v>
      </c>
      <c r="QT80" s="16" t="s">
        <v>867</v>
      </c>
      <c r="QV80" s="16" t="s">
        <v>865</v>
      </c>
      <c r="QX80" s="16" t="s">
        <v>865</v>
      </c>
      <c r="QY80" s="16" t="s">
        <v>867</v>
      </c>
      <c r="RD80" s="16" t="s">
        <v>865</v>
      </c>
      <c r="RF80" s="16" t="s">
        <v>865</v>
      </c>
      <c r="RH80" s="16" t="s">
        <v>865</v>
      </c>
      <c r="RJ80" s="16" t="s">
        <v>865</v>
      </c>
      <c r="RN80" s="16" t="s">
        <v>7724</v>
      </c>
      <c r="RP80" s="16" t="s">
        <v>867</v>
      </c>
      <c r="RR80" s="16" t="s">
        <v>7720</v>
      </c>
      <c r="RT80" s="16" t="s">
        <v>7720</v>
      </c>
      <c r="RV80" s="16" t="s">
        <v>7724</v>
      </c>
      <c r="RX80" s="16" t="s">
        <v>7724</v>
      </c>
      <c r="RZ80" s="16" t="s">
        <v>867</v>
      </c>
      <c r="SQ80" s="16" t="s">
        <v>865</v>
      </c>
      <c r="SS80" s="16" t="s">
        <v>7308</v>
      </c>
      <c r="ST80" s="16" t="s">
        <v>7764</v>
      </c>
      <c r="TO80" s="16">
        <v>0</v>
      </c>
      <c r="TP80" s="16">
        <v>500</v>
      </c>
      <c r="TQ80" s="16">
        <v>700</v>
      </c>
      <c r="TS80" s="16">
        <v>60</v>
      </c>
      <c r="TT80" s="16">
        <v>0</v>
      </c>
      <c r="TU80" s="16">
        <v>0</v>
      </c>
      <c r="TV80" s="16">
        <v>300</v>
      </c>
      <c r="TW80" s="16">
        <v>0</v>
      </c>
      <c r="TZ80" s="16" t="s">
        <v>7361</v>
      </c>
      <c r="UA80" s="16" t="s">
        <v>5968</v>
      </c>
      <c r="UB80" s="16">
        <v>0</v>
      </c>
      <c r="UC80" s="16" t="s">
        <v>843</v>
      </c>
      <c r="UD80" s="16" t="s">
        <v>843</v>
      </c>
      <c r="UE80" s="16" t="s">
        <v>844</v>
      </c>
      <c r="UF80" s="16" t="s">
        <v>843</v>
      </c>
      <c r="UG80" s="16" t="s">
        <v>843</v>
      </c>
      <c r="UH80" s="16" t="s">
        <v>843</v>
      </c>
      <c r="VK80" s="16" t="s">
        <v>6102</v>
      </c>
      <c r="VL80" s="16" t="s">
        <v>843</v>
      </c>
      <c r="VM80" s="16" t="s">
        <v>843</v>
      </c>
      <c r="VN80" s="16" t="s">
        <v>843</v>
      </c>
      <c r="VO80" s="16" t="s">
        <v>843</v>
      </c>
      <c r="VP80" s="16" t="s">
        <v>844</v>
      </c>
      <c r="VQ80" s="16" t="s">
        <v>843</v>
      </c>
      <c r="VR80" s="16" t="s">
        <v>843</v>
      </c>
      <c r="VS80" s="16" t="s">
        <v>843</v>
      </c>
      <c r="VT80" s="16" t="s">
        <v>843</v>
      </c>
      <c r="VV80" s="16">
        <v>2100</v>
      </c>
      <c r="WO80" s="16" t="s">
        <v>6920</v>
      </c>
      <c r="XD80" s="16" t="s">
        <v>6975</v>
      </c>
      <c r="XE80" s="16" t="s">
        <v>843</v>
      </c>
      <c r="XF80" s="16" t="s">
        <v>843</v>
      </c>
      <c r="XG80" s="16" t="s">
        <v>844</v>
      </c>
      <c r="XH80" s="16" t="s">
        <v>843</v>
      </c>
      <c r="XI80" s="16" t="s">
        <v>843</v>
      </c>
      <c r="XJ80" s="16" t="s">
        <v>843</v>
      </c>
      <c r="XK80" s="16" t="s">
        <v>843</v>
      </c>
      <c r="XL80" s="16" t="s">
        <v>843</v>
      </c>
      <c r="XM80" s="16" t="s">
        <v>843</v>
      </c>
      <c r="XN80" s="16" t="s">
        <v>843</v>
      </c>
      <c r="XO80" s="16" t="s">
        <v>843</v>
      </c>
      <c r="XP80" s="16" t="s">
        <v>843</v>
      </c>
      <c r="XQ80" s="16" t="s">
        <v>843</v>
      </c>
      <c r="YF80" s="16" t="s">
        <v>865</v>
      </c>
      <c r="YN80" s="16" t="s">
        <v>7040</v>
      </c>
      <c r="YP80" s="16" t="s">
        <v>7990</v>
      </c>
      <c r="YR80" s="16" t="s">
        <v>9239</v>
      </c>
      <c r="YS80" s="16" t="s">
        <v>9240</v>
      </c>
      <c r="YT80" s="16" t="s">
        <v>8694</v>
      </c>
      <c r="YU80" s="16" t="s">
        <v>9241</v>
      </c>
      <c r="YV80" s="16" t="s">
        <v>9148</v>
      </c>
      <c r="YW80" s="16" t="s">
        <v>844</v>
      </c>
      <c r="YX80" s="16" t="s">
        <v>9148</v>
      </c>
      <c r="YY80" s="16" t="s">
        <v>9084</v>
      </c>
      <c r="YZ80" s="16" t="s">
        <v>843</v>
      </c>
      <c r="ZE80" s="16" t="s">
        <v>9242</v>
      </c>
      <c r="ZO80" s="16" t="s">
        <v>487</v>
      </c>
      <c r="ZP80" s="16" t="s">
        <v>487</v>
      </c>
      <c r="ZQ80" s="16" t="s">
        <v>486</v>
      </c>
      <c r="ZR80" s="16" t="s">
        <v>486</v>
      </c>
      <c r="ZS80" s="16" t="s">
        <v>844</v>
      </c>
      <c r="ZT80" s="16" t="s">
        <v>8705</v>
      </c>
      <c r="ZU80" s="16" t="s">
        <v>8706</v>
      </c>
      <c r="ZV80" s="16" t="s">
        <v>487</v>
      </c>
      <c r="ZW80" s="16" t="s">
        <v>843</v>
      </c>
      <c r="ZX80" s="16" t="s">
        <v>843</v>
      </c>
      <c r="ZY80" s="16" t="s">
        <v>844</v>
      </c>
      <c r="ZZ80" s="16" t="s">
        <v>843</v>
      </c>
      <c r="AAA80" s="16" t="s">
        <v>844</v>
      </c>
      <c r="AAB80" s="16" t="s">
        <v>843</v>
      </c>
      <c r="AAC80" s="16">
        <v>0</v>
      </c>
      <c r="AAD80" s="16" t="s">
        <v>844</v>
      </c>
      <c r="AAE80" s="16" t="s">
        <v>843</v>
      </c>
      <c r="AAF80" s="16" t="s">
        <v>843</v>
      </c>
      <c r="AAG80" s="16" t="s">
        <v>843</v>
      </c>
      <c r="AAH80" s="16" t="s">
        <v>843</v>
      </c>
      <c r="AAI80" s="16" t="s">
        <v>843</v>
      </c>
      <c r="AAJ80" s="16" t="s">
        <v>606</v>
      </c>
      <c r="AAK80" s="16" t="s">
        <v>639</v>
      </c>
      <c r="AAL80" s="16" t="s">
        <v>905</v>
      </c>
      <c r="AAM80" s="16" t="s">
        <v>663</v>
      </c>
      <c r="AAN80" s="16" t="s">
        <v>8707</v>
      </c>
      <c r="AAO80" s="16" t="s">
        <v>1018</v>
      </c>
      <c r="AAP80" s="16" t="s">
        <v>8708</v>
      </c>
      <c r="AAQ80" s="16" t="s">
        <v>9243</v>
      </c>
      <c r="AAS80" s="16">
        <v>985.92</v>
      </c>
      <c r="AAT80" s="16" t="s">
        <v>782</v>
      </c>
      <c r="AAU80" s="16" t="s">
        <v>782</v>
      </c>
      <c r="AAV80" s="16" t="s">
        <v>782</v>
      </c>
      <c r="AAW80" s="16" t="s">
        <v>782</v>
      </c>
      <c r="AAX80" s="16" t="s">
        <v>843</v>
      </c>
      <c r="AAY80" s="16" t="s">
        <v>8710</v>
      </c>
      <c r="AAZ80" s="16" t="s">
        <v>782</v>
      </c>
      <c r="ABA80" s="16" t="s">
        <v>783</v>
      </c>
      <c r="ABB80" s="16" t="s">
        <v>782</v>
      </c>
      <c r="ABC80" s="16" t="s">
        <v>783</v>
      </c>
      <c r="ABD80" s="16" t="s">
        <v>782</v>
      </c>
      <c r="ABE80" s="16" t="s">
        <v>783</v>
      </c>
      <c r="ABF80" s="16" t="s">
        <v>782</v>
      </c>
      <c r="ABG80" s="16" t="s">
        <v>783</v>
      </c>
      <c r="ABH80" s="16" t="s">
        <v>783</v>
      </c>
      <c r="ABI80" s="16" t="s">
        <v>782</v>
      </c>
      <c r="ABJ80" s="16" t="s">
        <v>782</v>
      </c>
      <c r="ABK80" s="16" t="s">
        <v>782</v>
      </c>
      <c r="ABL80" s="16" t="s">
        <v>8759</v>
      </c>
      <c r="ABM80" s="16" t="s">
        <v>843</v>
      </c>
      <c r="ABN80" s="16" t="s">
        <v>1034</v>
      </c>
      <c r="ABP80" s="16" t="s">
        <v>972</v>
      </c>
      <c r="ABQ80" s="16" t="s">
        <v>4324</v>
      </c>
      <c r="ABR80" s="16" t="s">
        <v>470</v>
      </c>
      <c r="ABS80" s="16" t="s">
        <v>457</v>
      </c>
      <c r="ABT80" s="16" t="s">
        <v>844</v>
      </c>
      <c r="ABU80" s="16" t="s">
        <v>844</v>
      </c>
      <c r="ABV80" s="16" t="s">
        <v>487</v>
      </c>
      <c r="ABW80" s="16" t="s">
        <v>486</v>
      </c>
      <c r="ABX80" s="16" t="s">
        <v>892</v>
      </c>
      <c r="ABY80" s="16" t="s">
        <v>486</v>
      </c>
      <c r="ABZ80" s="16" t="s">
        <v>486</v>
      </c>
      <c r="ACA80" s="16" t="s">
        <v>761</v>
      </c>
      <c r="ACB80" s="16" t="s">
        <v>772</v>
      </c>
      <c r="ACC80" s="16" t="s">
        <v>737</v>
      </c>
      <c r="ACD80" s="16" t="s">
        <v>486</v>
      </c>
      <c r="ACE80" s="16" t="s">
        <v>486</v>
      </c>
      <c r="ACG80" s="16" t="s">
        <v>1014</v>
      </c>
      <c r="ACH80" s="16" t="s">
        <v>1009</v>
      </c>
      <c r="ACI80" s="16" t="s">
        <v>462</v>
      </c>
      <c r="ACJ80" s="16">
        <v>0.79400000000000004</v>
      </c>
      <c r="ACK80" s="16" t="s">
        <v>482</v>
      </c>
      <c r="ACL80" s="16" t="s">
        <v>740</v>
      </c>
      <c r="ACM80" s="16" t="s">
        <v>1190</v>
      </c>
      <c r="ACN80" s="16" t="s">
        <v>1169</v>
      </c>
      <c r="ACO80" s="16" t="s">
        <v>1856</v>
      </c>
      <c r="ACQ80" s="16" t="s">
        <v>1201</v>
      </c>
      <c r="ACR80" s="16" t="s">
        <v>1644</v>
      </c>
      <c r="ACS80" s="16" t="s">
        <v>680</v>
      </c>
      <c r="ACT80" s="16" t="s">
        <v>1522</v>
      </c>
      <c r="ACU80" s="16" t="s">
        <v>833</v>
      </c>
      <c r="ACV80" s="16" t="s">
        <v>8711</v>
      </c>
      <c r="ACW80" s="16" t="s">
        <v>878</v>
      </c>
      <c r="ACX80" s="16" t="s">
        <v>1916</v>
      </c>
      <c r="ACY80" s="16" t="s">
        <v>1949</v>
      </c>
      <c r="ACZ80" s="16">
        <v>1</v>
      </c>
      <c r="ADA80" s="16">
        <v>1</v>
      </c>
      <c r="ADB80" s="16">
        <v>1</v>
      </c>
      <c r="ADC80" s="16">
        <v>1</v>
      </c>
      <c r="ADD80" s="16">
        <v>1</v>
      </c>
      <c r="ADE80" s="16" t="s">
        <v>8712</v>
      </c>
      <c r="ADF80" s="16">
        <v>0</v>
      </c>
      <c r="ADG80" s="16" t="s">
        <v>486</v>
      </c>
      <c r="ADH80" s="16">
        <v>1</v>
      </c>
      <c r="ADI80" s="16" t="s">
        <v>486</v>
      </c>
      <c r="ADK80" s="16" t="s">
        <v>13194</v>
      </c>
      <c r="ADL80" s="16" t="s">
        <v>13196</v>
      </c>
      <c r="ADM80" s="16" t="s">
        <v>13195</v>
      </c>
      <c r="ADO80" s="16" t="s">
        <v>13197</v>
      </c>
      <c r="ADP80" s="16" t="s">
        <v>13194</v>
      </c>
      <c r="ADQ80" s="16" t="s">
        <v>13196</v>
      </c>
      <c r="ADR80" s="16" t="s">
        <v>13194</v>
      </c>
      <c r="ADU80" s="16" t="s">
        <v>1763</v>
      </c>
      <c r="AEA80" s="16">
        <v>1310</v>
      </c>
      <c r="AEC80" s="16" t="s">
        <v>1058</v>
      </c>
      <c r="AED80" s="16">
        <v>985.92</v>
      </c>
      <c r="AEE80" s="16" t="s">
        <v>952</v>
      </c>
      <c r="AEG80" s="16">
        <v>2100</v>
      </c>
      <c r="AEK80" s="16">
        <v>500</v>
      </c>
      <c r="AEL80" s="16">
        <v>700</v>
      </c>
      <c r="AEM80" s="16">
        <v>300</v>
      </c>
      <c r="AEO80" s="16">
        <v>60</v>
      </c>
    </row>
    <row r="81" spans="1:823" x14ac:dyDescent="0.25">
      <c r="A81" s="30">
        <v>45812</v>
      </c>
      <c r="B81" s="16" t="s">
        <v>9244</v>
      </c>
      <c r="C81" s="16" t="s">
        <v>867</v>
      </c>
      <c r="D81" s="16" t="s">
        <v>867</v>
      </c>
      <c r="E81" s="16">
        <v>66</v>
      </c>
      <c r="F81" s="16" t="s">
        <v>8153</v>
      </c>
      <c r="G81" s="16" t="s">
        <v>4119</v>
      </c>
      <c r="I81" s="16" t="s">
        <v>4148</v>
      </c>
      <c r="Z81" s="16" t="s">
        <v>1000</v>
      </c>
      <c r="AA81" s="16" t="s">
        <v>474</v>
      </c>
      <c r="AB81" s="16">
        <v>1</v>
      </c>
      <c r="AC81" s="16" t="s">
        <v>843</v>
      </c>
      <c r="AD81" s="16" t="s">
        <v>843</v>
      </c>
      <c r="AE81" s="16" t="s">
        <v>843</v>
      </c>
      <c r="AF81" s="16" t="s">
        <v>843</v>
      </c>
      <c r="AG81" s="16" t="s">
        <v>844</v>
      </c>
      <c r="AH81" s="16" t="s">
        <v>843</v>
      </c>
      <c r="AI81" s="16" t="s">
        <v>844</v>
      </c>
      <c r="AJ81" s="16" t="s">
        <v>843</v>
      </c>
      <c r="AK81" s="16" t="s">
        <v>843</v>
      </c>
      <c r="AM81" s="16" t="s">
        <v>737</v>
      </c>
      <c r="AN81" s="16" t="s">
        <v>761</v>
      </c>
      <c r="AP81" s="16" t="s">
        <v>774</v>
      </c>
      <c r="AR81" s="16" t="s">
        <v>6907</v>
      </c>
      <c r="BB81" s="16">
        <v>1</v>
      </c>
      <c r="BC81" s="16" t="s">
        <v>7878</v>
      </c>
      <c r="BE81" s="16" t="s">
        <v>5098</v>
      </c>
      <c r="BV81" s="16" t="s">
        <v>4433</v>
      </c>
      <c r="BW81" s="16" t="s">
        <v>844</v>
      </c>
      <c r="BX81" s="16" t="s">
        <v>843</v>
      </c>
      <c r="BY81" s="16" t="s">
        <v>843</v>
      </c>
      <c r="BZ81" s="16" t="s">
        <v>843</v>
      </c>
      <c r="CA81" s="16" t="s">
        <v>843</v>
      </c>
      <c r="CB81" s="16" t="s">
        <v>843</v>
      </c>
      <c r="CC81" s="16" t="s">
        <v>843</v>
      </c>
      <c r="CD81" s="16" t="s">
        <v>843</v>
      </c>
      <c r="CE81" s="16" t="s">
        <v>843</v>
      </c>
      <c r="CF81" s="16" t="s">
        <v>843</v>
      </c>
      <c r="CG81" s="16" t="s">
        <v>843</v>
      </c>
      <c r="CH81" s="16" t="s">
        <v>843</v>
      </c>
      <c r="CI81" s="16" t="s">
        <v>843</v>
      </c>
      <c r="CJ81" s="16" t="s">
        <v>843</v>
      </c>
      <c r="CK81" s="16" t="s">
        <v>843</v>
      </c>
      <c r="CP81" s="16" t="s">
        <v>867</v>
      </c>
      <c r="CQ81" s="16" t="s">
        <v>9044</v>
      </c>
      <c r="CR81" s="16" t="s">
        <v>844</v>
      </c>
      <c r="CS81" s="16" t="s">
        <v>844</v>
      </c>
      <c r="CT81" s="16" t="s">
        <v>843</v>
      </c>
      <c r="CU81" s="16" t="s">
        <v>843</v>
      </c>
      <c r="CV81" s="16" t="s">
        <v>843</v>
      </c>
      <c r="CW81" s="16" t="s">
        <v>843</v>
      </c>
      <c r="CX81" s="16" t="s">
        <v>843</v>
      </c>
      <c r="CY81" s="16" t="s">
        <v>843</v>
      </c>
      <c r="CZ81" s="16" t="s">
        <v>843</v>
      </c>
      <c r="DA81" s="16" t="s">
        <v>5184</v>
      </c>
      <c r="DX81" s="16" t="s">
        <v>867</v>
      </c>
      <c r="DY81" s="16" t="s">
        <v>867</v>
      </c>
      <c r="GC81" s="16" t="s">
        <v>5353</v>
      </c>
      <c r="GF81" s="16" t="s">
        <v>867</v>
      </c>
      <c r="GG81" s="16" t="s">
        <v>867</v>
      </c>
      <c r="GV81" s="16" t="s">
        <v>5443</v>
      </c>
      <c r="GW81" s="16" t="s">
        <v>843</v>
      </c>
      <c r="GX81" s="16" t="s">
        <v>844</v>
      </c>
      <c r="GY81" s="16" t="s">
        <v>843</v>
      </c>
      <c r="GZ81" s="16" t="s">
        <v>843</v>
      </c>
      <c r="HA81" s="16" t="s">
        <v>843</v>
      </c>
      <c r="HB81" s="16" t="s">
        <v>843</v>
      </c>
      <c r="HC81" s="16" t="s">
        <v>843</v>
      </c>
      <c r="HD81" s="16" t="s">
        <v>843</v>
      </c>
      <c r="HE81" s="16" t="s">
        <v>843</v>
      </c>
      <c r="HF81" s="16" t="s">
        <v>843</v>
      </c>
      <c r="HH81" s="16" t="s">
        <v>5456</v>
      </c>
      <c r="HK81" s="16" t="s">
        <v>865</v>
      </c>
      <c r="HM81" s="16" t="s">
        <v>865</v>
      </c>
      <c r="HZ81" s="16" t="s">
        <v>7944</v>
      </c>
      <c r="KE81" s="16" t="s">
        <v>5582</v>
      </c>
      <c r="KG81" s="16" t="s">
        <v>7015</v>
      </c>
      <c r="KH81" s="16" t="s">
        <v>7033</v>
      </c>
      <c r="KI81" s="16" t="s">
        <v>865</v>
      </c>
      <c r="LG81" s="16" t="s">
        <v>867</v>
      </c>
      <c r="LH81" s="16" t="s">
        <v>867</v>
      </c>
      <c r="LI81" s="16" t="s">
        <v>867</v>
      </c>
      <c r="LJ81" s="16" t="s">
        <v>867</v>
      </c>
      <c r="LK81" s="16" t="s">
        <v>867</v>
      </c>
      <c r="LL81" s="16" t="s">
        <v>5663</v>
      </c>
      <c r="LM81" s="16" t="s">
        <v>843</v>
      </c>
      <c r="LN81" s="16" t="s">
        <v>843</v>
      </c>
      <c r="LO81" s="16" t="s">
        <v>844</v>
      </c>
      <c r="LP81" s="16" t="s">
        <v>843</v>
      </c>
      <c r="LQ81" s="16" t="s">
        <v>843</v>
      </c>
      <c r="LR81" s="16" t="s">
        <v>843</v>
      </c>
      <c r="LS81" s="16" t="s">
        <v>843</v>
      </c>
      <c r="LT81" s="16" t="s">
        <v>843</v>
      </c>
      <c r="LU81" s="16" t="s">
        <v>843</v>
      </c>
      <c r="LV81" s="16" t="s">
        <v>843</v>
      </c>
      <c r="LW81" s="16" t="s">
        <v>843</v>
      </c>
      <c r="LX81" s="16" t="s">
        <v>843</v>
      </c>
      <c r="LY81" s="16" t="s">
        <v>843</v>
      </c>
      <c r="LZ81" s="16" t="s">
        <v>843</v>
      </c>
      <c r="MA81" s="16" t="s">
        <v>843</v>
      </c>
      <c r="MX81" s="16" t="s">
        <v>5694</v>
      </c>
      <c r="MY81" s="16" t="s">
        <v>844</v>
      </c>
      <c r="MZ81" s="16" t="s">
        <v>843</v>
      </c>
      <c r="NA81" s="16" t="s">
        <v>843</v>
      </c>
      <c r="NB81" s="16" t="s">
        <v>843</v>
      </c>
      <c r="NC81" s="16" t="s">
        <v>843</v>
      </c>
      <c r="ND81" s="16" t="s">
        <v>843</v>
      </c>
      <c r="NE81" s="16" t="s">
        <v>843</v>
      </c>
      <c r="NF81" s="16" t="s">
        <v>843</v>
      </c>
      <c r="NG81" s="16" t="s">
        <v>843</v>
      </c>
      <c r="NH81" s="16" t="s">
        <v>843</v>
      </c>
      <c r="NI81" s="16" t="s">
        <v>843</v>
      </c>
      <c r="NJ81" s="16" t="s">
        <v>843</v>
      </c>
      <c r="NK81" s="16" t="s">
        <v>843</v>
      </c>
      <c r="NL81" s="16" t="s">
        <v>843</v>
      </c>
      <c r="NM81" s="16" t="s">
        <v>843</v>
      </c>
      <c r="NN81" s="16" t="s">
        <v>843</v>
      </c>
      <c r="NO81" s="16" t="s">
        <v>843</v>
      </c>
      <c r="NP81" s="16" t="s">
        <v>843</v>
      </c>
      <c r="NQ81" s="16" t="s">
        <v>843</v>
      </c>
      <c r="PC81" s="16" t="s">
        <v>865</v>
      </c>
      <c r="PD81" s="16" t="s">
        <v>865</v>
      </c>
      <c r="PY81" s="16" t="s">
        <v>865</v>
      </c>
      <c r="QP81" s="16" t="s">
        <v>865</v>
      </c>
      <c r="QR81" s="16" t="s">
        <v>865</v>
      </c>
      <c r="QT81" s="16" t="s">
        <v>867</v>
      </c>
      <c r="QV81" s="16" t="s">
        <v>865</v>
      </c>
      <c r="QX81" s="16" t="s">
        <v>867</v>
      </c>
      <c r="QY81" s="16" t="s">
        <v>867</v>
      </c>
      <c r="RD81" s="16" t="s">
        <v>865</v>
      </c>
      <c r="RF81" s="16" t="s">
        <v>865</v>
      </c>
      <c r="RH81" s="16" t="s">
        <v>865</v>
      </c>
      <c r="RJ81" s="16" t="s">
        <v>865</v>
      </c>
      <c r="RN81" s="16" t="s">
        <v>7720</v>
      </c>
      <c r="RP81" s="16" t="s">
        <v>867</v>
      </c>
      <c r="RR81" s="16" t="s">
        <v>867</v>
      </c>
      <c r="RT81" s="16" t="s">
        <v>867</v>
      </c>
      <c r="RV81" s="16" t="s">
        <v>867</v>
      </c>
      <c r="RX81" s="16" t="s">
        <v>7724</v>
      </c>
      <c r="RZ81" s="16" t="s">
        <v>7720</v>
      </c>
      <c r="SQ81" s="16" t="s">
        <v>865</v>
      </c>
      <c r="SS81" s="16" t="s">
        <v>7293</v>
      </c>
      <c r="ST81" s="16" t="s">
        <v>7761</v>
      </c>
      <c r="TN81" s="16">
        <v>700</v>
      </c>
      <c r="TO81" s="16">
        <v>0</v>
      </c>
      <c r="TP81" s="16">
        <v>600</v>
      </c>
      <c r="TQ81" s="16">
        <v>800</v>
      </c>
      <c r="TR81" s="16">
        <v>200</v>
      </c>
      <c r="TS81" s="16">
        <v>200</v>
      </c>
      <c r="TT81" s="16">
        <v>0</v>
      </c>
      <c r="TU81" s="16">
        <v>0</v>
      </c>
      <c r="TV81" s="16">
        <v>8000</v>
      </c>
      <c r="TW81" s="16">
        <v>0</v>
      </c>
      <c r="TX81" s="16">
        <v>0</v>
      </c>
      <c r="TZ81" s="16" t="s">
        <v>7367</v>
      </c>
      <c r="UA81" s="16" t="s">
        <v>5971</v>
      </c>
      <c r="UB81" s="16">
        <v>0</v>
      </c>
      <c r="UC81" s="16" t="s">
        <v>843</v>
      </c>
      <c r="UD81" s="16" t="s">
        <v>843</v>
      </c>
      <c r="UE81" s="16" t="s">
        <v>843</v>
      </c>
      <c r="UF81" s="16" t="s">
        <v>844</v>
      </c>
      <c r="UG81" s="16" t="s">
        <v>843</v>
      </c>
      <c r="UH81" s="16" t="s">
        <v>843</v>
      </c>
      <c r="VX81" s="16" t="s">
        <v>6028</v>
      </c>
      <c r="VY81" s="16" t="s">
        <v>844</v>
      </c>
      <c r="VZ81" s="16" t="s">
        <v>843</v>
      </c>
      <c r="WA81" s="16" t="s">
        <v>843</v>
      </c>
      <c r="WB81" s="16" t="s">
        <v>843</v>
      </c>
      <c r="WC81" s="16" t="s">
        <v>843</v>
      </c>
      <c r="WD81" s="16" t="s">
        <v>843</v>
      </c>
      <c r="WE81" s="16" t="s">
        <v>843</v>
      </c>
      <c r="WF81" s="16" t="s">
        <v>843</v>
      </c>
      <c r="WH81" s="16">
        <v>1600</v>
      </c>
      <c r="WO81" s="16" t="s">
        <v>6920</v>
      </c>
      <c r="XD81" s="16" t="s">
        <v>6975</v>
      </c>
      <c r="XE81" s="16" t="s">
        <v>843</v>
      </c>
      <c r="XF81" s="16" t="s">
        <v>843</v>
      </c>
      <c r="XG81" s="16" t="s">
        <v>844</v>
      </c>
      <c r="XH81" s="16" t="s">
        <v>843</v>
      </c>
      <c r="XI81" s="16" t="s">
        <v>843</v>
      </c>
      <c r="XJ81" s="16" t="s">
        <v>843</v>
      </c>
      <c r="XK81" s="16" t="s">
        <v>843</v>
      </c>
      <c r="XL81" s="16" t="s">
        <v>843</v>
      </c>
      <c r="XM81" s="16" t="s">
        <v>843</v>
      </c>
      <c r="XN81" s="16" t="s">
        <v>843</v>
      </c>
      <c r="XO81" s="16" t="s">
        <v>843</v>
      </c>
      <c r="XP81" s="16" t="s">
        <v>843</v>
      </c>
      <c r="XQ81" s="16" t="s">
        <v>843</v>
      </c>
      <c r="YF81" s="16" t="s">
        <v>865</v>
      </c>
      <c r="YN81" s="16" t="s">
        <v>7046</v>
      </c>
      <c r="YP81" s="16" t="s">
        <v>7978</v>
      </c>
      <c r="YR81" s="16" t="s">
        <v>9245</v>
      </c>
      <c r="YS81" s="16" t="s">
        <v>9246</v>
      </c>
      <c r="YT81" s="16" t="s">
        <v>8694</v>
      </c>
      <c r="YU81" s="16" t="s">
        <v>9247</v>
      </c>
      <c r="YV81" s="16" t="s">
        <v>9148</v>
      </c>
      <c r="YW81" s="16" t="s">
        <v>844</v>
      </c>
      <c r="YX81" s="16" t="s">
        <v>9148</v>
      </c>
      <c r="YY81" s="16" t="s">
        <v>9090</v>
      </c>
      <c r="YZ81" s="16" t="s">
        <v>843</v>
      </c>
      <c r="ZA81" s="16" t="s">
        <v>843</v>
      </c>
      <c r="ZB81" s="16">
        <v>3833.33</v>
      </c>
      <c r="ZC81" s="16" t="s">
        <v>8804</v>
      </c>
      <c r="ZD81" s="16" t="s">
        <v>843</v>
      </c>
      <c r="ZE81" s="16" t="s">
        <v>9248</v>
      </c>
      <c r="ZF81" s="16" t="s">
        <v>8974</v>
      </c>
      <c r="ZG81" s="16" t="s">
        <v>8723</v>
      </c>
      <c r="ZH81" s="16" t="s">
        <v>8723</v>
      </c>
      <c r="ZI81" s="16" t="s">
        <v>9042</v>
      </c>
      <c r="ZJ81" s="16" t="s">
        <v>843</v>
      </c>
      <c r="ZK81" s="16" t="s">
        <v>843</v>
      </c>
      <c r="ZL81" s="16" t="s">
        <v>843</v>
      </c>
      <c r="ZM81" s="16" t="s">
        <v>843</v>
      </c>
      <c r="ZN81" s="16" t="s">
        <v>8742</v>
      </c>
      <c r="ZO81" s="16" t="s">
        <v>487</v>
      </c>
      <c r="ZP81" s="16" t="s">
        <v>487</v>
      </c>
      <c r="ZQ81" s="16" t="s">
        <v>486</v>
      </c>
      <c r="ZR81" s="16" t="s">
        <v>486</v>
      </c>
      <c r="ZS81" s="16" t="s">
        <v>844</v>
      </c>
      <c r="ZT81" s="16" t="s">
        <v>8705</v>
      </c>
      <c r="ZU81" s="16" t="s">
        <v>8706</v>
      </c>
      <c r="ZV81" s="16" t="s">
        <v>487</v>
      </c>
      <c r="ZW81" s="16" t="s">
        <v>843</v>
      </c>
      <c r="ZX81" s="16" t="s">
        <v>843</v>
      </c>
      <c r="ZY81" s="16" t="s">
        <v>843</v>
      </c>
      <c r="ZZ81" s="16" t="s">
        <v>844</v>
      </c>
      <c r="AAA81" s="16" t="s">
        <v>844</v>
      </c>
      <c r="AAB81" s="16" t="s">
        <v>844</v>
      </c>
      <c r="AAC81" s="16">
        <v>0</v>
      </c>
      <c r="AAD81" s="16" t="s">
        <v>843</v>
      </c>
      <c r="AAE81" s="16" t="s">
        <v>844</v>
      </c>
      <c r="AAF81" s="16" t="s">
        <v>843</v>
      </c>
      <c r="AAG81" s="16" t="s">
        <v>843</v>
      </c>
      <c r="AAH81" s="16" t="s">
        <v>843</v>
      </c>
      <c r="AAI81" s="16" t="s">
        <v>843</v>
      </c>
      <c r="AAJ81" s="16" t="s">
        <v>606</v>
      </c>
      <c r="AAK81" s="16" t="s">
        <v>645</v>
      </c>
      <c r="AAL81" s="16" t="s">
        <v>905</v>
      </c>
      <c r="AAM81" s="16" t="s">
        <v>660</v>
      </c>
      <c r="AAN81" s="16" t="s">
        <v>8707</v>
      </c>
      <c r="AAO81" s="16" t="s">
        <v>1018</v>
      </c>
      <c r="AAP81" s="16" t="s">
        <v>8708</v>
      </c>
      <c r="AAS81" s="16">
        <v>1600</v>
      </c>
      <c r="AAT81" s="16" t="s">
        <v>782</v>
      </c>
      <c r="AAU81" s="16" t="s">
        <v>782</v>
      </c>
      <c r="AAV81" s="16" t="s">
        <v>782</v>
      </c>
      <c r="AAW81" s="16" t="s">
        <v>782</v>
      </c>
      <c r="AAX81" s="16" t="s">
        <v>843</v>
      </c>
      <c r="AAY81" s="16" t="s">
        <v>8710</v>
      </c>
      <c r="AAZ81" s="16" t="s">
        <v>782</v>
      </c>
      <c r="ABA81" s="16" t="s">
        <v>782</v>
      </c>
      <c r="ABB81" s="16" t="s">
        <v>783</v>
      </c>
      <c r="ABC81" s="16" t="s">
        <v>783</v>
      </c>
      <c r="ABD81" s="16" t="s">
        <v>783</v>
      </c>
      <c r="ABE81" s="16" t="s">
        <v>783</v>
      </c>
      <c r="ABF81" s="16" t="s">
        <v>782</v>
      </c>
      <c r="ABG81" s="16" t="s">
        <v>782</v>
      </c>
      <c r="ABH81" s="16" t="s">
        <v>782</v>
      </c>
      <c r="ABI81" s="16" t="s">
        <v>782</v>
      </c>
      <c r="ABJ81" s="16" t="s">
        <v>782</v>
      </c>
      <c r="ABK81" s="16" t="s">
        <v>783</v>
      </c>
      <c r="ABL81" s="16" t="s">
        <v>8759</v>
      </c>
      <c r="ABM81" s="16" t="s">
        <v>843</v>
      </c>
      <c r="ABN81" s="16" t="s">
        <v>1034</v>
      </c>
      <c r="ABO81" s="16" t="s">
        <v>486</v>
      </c>
      <c r="ABP81" s="16" t="s">
        <v>972</v>
      </c>
      <c r="ABQ81" s="16" t="s">
        <v>4285</v>
      </c>
      <c r="ABR81" s="16" t="s">
        <v>474</v>
      </c>
      <c r="ABS81" s="16" t="s">
        <v>457</v>
      </c>
      <c r="ABT81" s="16" t="s">
        <v>844</v>
      </c>
      <c r="ABU81" s="16" t="s">
        <v>844</v>
      </c>
      <c r="ABV81" s="16" t="s">
        <v>486</v>
      </c>
      <c r="ABW81" s="16" t="s">
        <v>487</v>
      </c>
      <c r="ABX81" s="16" t="s">
        <v>893</v>
      </c>
      <c r="ABY81" s="16" t="s">
        <v>486</v>
      </c>
      <c r="ABZ81" s="16" t="s">
        <v>487</v>
      </c>
      <c r="ACA81" s="16" t="s">
        <v>761</v>
      </c>
      <c r="ACB81" s="16" t="s">
        <v>774</v>
      </c>
      <c r="ACC81" s="16" t="s">
        <v>737</v>
      </c>
      <c r="ACD81" s="16" t="s">
        <v>486</v>
      </c>
      <c r="ACE81" s="16" t="s">
        <v>486</v>
      </c>
      <c r="ACG81" s="16" t="s">
        <v>1014</v>
      </c>
      <c r="ACH81" s="16" t="s">
        <v>1009</v>
      </c>
      <c r="ACI81" s="16" t="s">
        <v>462</v>
      </c>
      <c r="ACJ81" s="16">
        <v>0.79400000000000004</v>
      </c>
      <c r="ACK81" s="16" t="s">
        <v>482</v>
      </c>
      <c r="ACL81" s="16" t="s">
        <v>740</v>
      </c>
      <c r="ACM81" s="16" t="s">
        <v>1193</v>
      </c>
      <c r="ACN81" s="16" t="s">
        <v>1169</v>
      </c>
      <c r="ACO81" s="16" t="s">
        <v>1856</v>
      </c>
      <c r="ACP81" s="16">
        <v>1600</v>
      </c>
      <c r="ACQ81" s="16" t="s">
        <v>1201</v>
      </c>
      <c r="ACR81" s="16" t="s">
        <v>1644</v>
      </c>
      <c r="ACS81" s="16" t="s">
        <v>686</v>
      </c>
      <c r="ACT81" s="16" t="s">
        <v>1521</v>
      </c>
      <c r="ACU81" s="16" t="s">
        <v>833</v>
      </c>
      <c r="ACV81" s="16" t="s">
        <v>8711</v>
      </c>
      <c r="ACW81" s="16" t="s">
        <v>878</v>
      </c>
      <c r="ACX81" s="16" t="s">
        <v>1916</v>
      </c>
      <c r="ACY81" s="16" t="s">
        <v>1947</v>
      </c>
      <c r="ACZ81" s="16">
        <v>1</v>
      </c>
      <c r="ADA81" s="16">
        <v>1</v>
      </c>
      <c r="ADB81" s="16">
        <v>1</v>
      </c>
      <c r="ADC81" s="16">
        <v>1</v>
      </c>
      <c r="ADD81" s="16">
        <v>1</v>
      </c>
      <c r="ADE81" s="16" t="s">
        <v>8712</v>
      </c>
      <c r="ADF81" s="16">
        <v>0</v>
      </c>
      <c r="ADG81" s="16" t="s">
        <v>486</v>
      </c>
      <c r="ADH81" s="16">
        <v>1</v>
      </c>
      <c r="ADI81" s="16" t="s">
        <v>486</v>
      </c>
      <c r="ADJ81" s="16" t="s">
        <v>13198</v>
      </c>
      <c r="ADK81" s="16" t="s">
        <v>13194</v>
      </c>
      <c r="ADL81" s="16" t="s">
        <v>1764</v>
      </c>
      <c r="ADM81" s="16" t="s">
        <v>13195</v>
      </c>
      <c r="ADN81" s="16" t="s">
        <v>13196</v>
      </c>
      <c r="ADO81" s="16" t="s">
        <v>13197</v>
      </c>
      <c r="ADP81" s="16" t="s">
        <v>13194</v>
      </c>
      <c r="ADQ81" s="16" t="s">
        <v>1752</v>
      </c>
      <c r="ADR81" s="16" t="s">
        <v>13194</v>
      </c>
      <c r="ADS81" s="16" t="s">
        <v>13194</v>
      </c>
      <c r="ADW81" s="16" t="s">
        <v>13199</v>
      </c>
      <c r="ADY81" s="16" t="s">
        <v>1058</v>
      </c>
      <c r="AEA81" s="16">
        <v>3833.3333333333298</v>
      </c>
      <c r="AEC81" s="16" t="s">
        <v>1058</v>
      </c>
      <c r="AED81" s="16">
        <v>1600</v>
      </c>
      <c r="AEE81" s="16" t="s">
        <v>952</v>
      </c>
      <c r="AEG81" s="16">
        <v>1600</v>
      </c>
      <c r="AEI81" s="16">
        <v>700</v>
      </c>
      <c r="AEK81" s="16">
        <v>600</v>
      </c>
      <c r="AEL81" s="16">
        <v>800</v>
      </c>
      <c r="AEM81" s="16">
        <v>8000</v>
      </c>
      <c r="AEN81" s="16">
        <v>200</v>
      </c>
      <c r="AEO81" s="16">
        <v>200</v>
      </c>
    </row>
    <row r="82" spans="1:823" x14ac:dyDescent="0.25">
      <c r="A82" s="30">
        <v>45812</v>
      </c>
      <c r="B82" s="16" t="s">
        <v>9249</v>
      </c>
      <c r="C82" s="16" t="s">
        <v>867</v>
      </c>
      <c r="D82" s="16" t="s">
        <v>867</v>
      </c>
      <c r="E82" s="16">
        <v>43</v>
      </c>
      <c r="F82" s="16" t="s">
        <v>8153</v>
      </c>
      <c r="G82" s="16" t="s">
        <v>4131</v>
      </c>
      <c r="I82" s="16" t="s">
        <v>4148</v>
      </c>
      <c r="Z82" s="16" t="s">
        <v>988</v>
      </c>
      <c r="AA82" s="16" t="s">
        <v>470</v>
      </c>
      <c r="AB82" s="16">
        <v>3</v>
      </c>
      <c r="AC82" s="16" t="s">
        <v>844</v>
      </c>
      <c r="AD82" s="16" t="s">
        <v>843</v>
      </c>
      <c r="AE82" s="16" t="s">
        <v>844</v>
      </c>
      <c r="AF82" s="16" t="s">
        <v>844</v>
      </c>
      <c r="AG82" s="16" t="s">
        <v>844</v>
      </c>
      <c r="AH82" s="16" t="s">
        <v>844</v>
      </c>
      <c r="AI82" s="16" t="s">
        <v>1056</v>
      </c>
      <c r="AJ82" s="16" t="s">
        <v>843</v>
      </c>
      <c r="AK82" s="16" t="s">
        <v>844</v>
      </c>
      <c r="AM82" s="16" t="s">
        <v>737</v>
      </c>
      <c r="AN82" s="16" t="s">
        <v>759</v>
      </c>
      <c r="AP82" s="16" t="s">
        <v>775</v>
      </c>
      <c r="AR82" s="16" t="s">
        <v>6907</v>
      </c>
      <c r="BB82" s="16">
        <v>3</v>
      </c>
      <c r="BC82" s="16" t="s">
        <v>7878</v>
      </c>
      <c r="BE82" s="16" t="s">
        <v>5098</v>
      </c>
      <c r="BV82" s="16" t="s">
        <v>4433</v>
      </c>
      <c r="BW82" s="16" t="s">
        <v>844</v>
      </c>
      <c r="BX82" s="16" t="s">
        <v>843</v>
      </c>
      <c r="BY82" s="16" t="s">
        <v>843</v>
      </c>
      <c r="BZ82" s="16" t="s">
        <v>843</v>
      </c>
      <c r="CA82" s="16" t="s">
        <v>843</v>
      </c>
      <c r="CB82" s="16" t="s">
        <v>843</v>
      </c>
      <c r="CC82" s="16" t="s">
        <v>843</v>
      </c>
      <c r="CD82" s="16" t="s">
        <v>843</v>
      </c>
      <c r="CE82" s="16" t="s">
        <v>843</v>
      </c>
      <c r="CF82" s="16" t="s">
        <v>843</v>
      </c>
      <c r="CG82" s="16" t="s">
        <v>843</v>
      </c>
      <c r="CH82" s="16" t="s">
        <v>843</v>
      </c>
      <c r="CI82" s="16" t="s">
        <v>843</v>
      </c>
      <c r="CJ82" s="16" t="s">
        <v>843</v>
      </c>
      <c r="CK82" s="16" t="s">
        <v>843</v>
      </c>
      <c r="CP82" s="16" t="s">
        <v>865</v>
      </c>
      <c r="DX82" s="16" t="s">
        <v>867</v>
      </c>
      <c r="DY82" s="16" t="s">
        <v>865</v>
      </c>
      <c r="GC82" s="16" t="s">
        <v>5342</v>
      </c>
      <c r="GF82" s="16" t="s">
        <v>867</v>
      </c>
      <c r="GG82" s="16" t="s">
        <v>867</v>
      </c>
      <c r="GV82" s="16" t="s">
        <v>5443</v>
      </c>
      <c r="GW82" s="16" t="s">
        <v>843</v>
      </c>
      <c r="GX82" s="16" t="s">
        <v>844</v>
      </c>
      <c r="GY82" s="16" t="s">
        <v>843</v>
      </c>
      <c r="GZ82" s="16" t="s">
        <v>843</v>
      </c>
      <c r="HA82" s="16" t="s">
        <v>843</v>
      </c>
      <c r="HB82" s="16" t="s">
        <v>843</v>
      </c>
      <c r="HC82" s="16" t="s">
        <v>843</v>
      </c>
      <c r="HD82" s="16" t="s">
        <v>843</v>
      </c>
      <c r="HE82" s="16" t="s">
        <v>843</v>
      </c>
      <c r="HF82" s="16" t="s">
        <v>843</v>
      </c>
      <c r="HH82" s="16" t="s">
        <v>5456</v>
      </c>
      <c r="HK82" s="16" t="s">
        <v>865</v>
      </c>
      <c r="HM82" s="16" t="s">
        <v>865</v>
      </c>
      <c r="HZ82" s="16" t="s">
        <v>7947</v>
      </c>
      <c r="KE82" s="16" t="s">
        <v>864</v>
      </c>
      <c r="KG82" s="16" t="s">
        <v>7015</v>
      </c>
      <c r="KH82" s="16" t="s">
        <v>7033</v>
      </c>
      <c r="KI82" s="16" t="s">
        <v>865</v>
      </c>
      <c r="LG82" s="16" t="s">
        <v>865</v>
      </c>
      <c r="LH82" s="16" t="s">
        <v>865</v>
      </c>
      <c r="LI82" s="16" t="s">
        <v>865</v>
      </c>
      <c r="LJ82" s="16" t="s">
        <v>867</v>
      </c>
      <c r="LK82" s="16" t="s">
        <v>867</v>
      </c>
      <c r="LL82" s="16" t="s">
        <v>5657</v>
      </c>
      <c r="LM82" s="16" t="s">
        <v>844</v>
      </c>
      <c r="LN82" s="16" t="s">
        <v>843</v>
      </c>
      <c r="LO82" s="16" t="s">
        <v>843</v>
      </c>
      <c r="LP82" s="16" t="s">
        <v>843</v>
      </c>
      <c r="LQ82" s="16" t="s">
        <v>843</v>
      </c>
      <c r="LR82" s="16" t="s">
        <v>843</v>
      </c>
      <c r="LS82" s="16" t="s">
        <v>843</v>
      </c>
      <c r="LT82" s="16" t="s">
        <v>843</v>
      </c>
      <c r="LU82" s="16" t="s">
        <v>843</v>
      </c>
      <c r="LV82" s="16" t="s">
        <v>843</v>
      </c>
      <c r="LW82" s="16" t="s">
        <v>843</v>
      </c>
      <c r="LX82" s="16" t="s">
        <v>843</v>
      </c>
      <c r="LY82" s="16" t="s">
        <v>843</v>
      </c>
      <c r="LZ82" s="16" t="s">
        <v>843</v>
      </c>
      <c r="MA82" s="16" t="s">
        <v>843</v>
      </c>
      <c r="MC82" s="16" t="s">
        <v>5694</v>
      </c>
      <c r="MD82" s="16" t="s">
        <v>844</v>
      </c>
      <c r="ME82" s="16" t="s">
        <v>843</v>
      </c>
      <c r="MF82" s="16" t="s">
        <v>843</v>
      </c>
      <c r="MG82" s="16" t="s">
        <v>843</v>
      </c>
      <c r="MH82" s="16" t="s">
        <v>843</v>
      </c>
      <c r="MI82" s="16" t="s">
        <v>843</v>
      </c>
      <c r="MJ82" s="16" t="s">
        <v>843</v>
      </c>
      <c r="MK82" s="16" t="s">
        <v>843</v>
      </c>
      <c r="ML82" s="16" t="s">
        <v>843</v>
      </c>
      <c r="MM82" s="16" t="s">
        <v>843</v>
      </c>
      <c r="MN82" s="16" t="s">
        <v>843</v>
      </c>
      <c r="MO82" s="16" t="s">
        <v>843</v>
      </c>
      <c r="MP82" s="16" t="s">
        <v>843</v>
      </c>
      <c r="MQ82" s="16" t="s">
        <v>843</v>
      </c>
      <c r="MR82" s="16" t="s">
        <v>843</v>
      </c>
      <c r="MS82" s="16" t="s">
        <v>843</v>
      </c>
      <c r="MT82" s="16" t="s">
        <v>843</v>
      </c>
      <c r="MU82" s="16" t="s">
        <v>843</v>
      </c>
      <c r="MV82" s="16" t="s">
        <v>843</v>
      </c>
      <c r="MX82" s="16" t="s">
        <v>5694</v>
      </c>
      <c r="MY82" s="16" t="s">
        <v>844</v>
      </c>
      <c r="MZ82" s="16" t="s">
        <v>843</v>
      </c>
      <c r="NA82" s="16" t="s">
        <v>843</v>
      </c>
      <c r="NB82" s="16" t="s">
        <v>843</v>
      </c>
      <c r="NC82" s="16" t="s">
        <v>843</v>
      </c>
      <c r="ND82" s="16" t="s">
        <v>843</v>
      </c>
      <c r="NE82" s="16" t="s">
        <v>843</v>
      </c>
      <c r="NF82" s="16" t="s">
        <v>843</v>
      </c>
      <c r="NG82" s="16" t="s">
        <v>843</v>
      </c>
      <c r="NH82" s="16" t="s">
        <v>843</v>
      </c>
      <c r="NI82" s="16" t="s">
        <v>843</v>
      </c>
      <c r="NJ82" s="16" t="s">
        <v>843</v>
      </c>
      <c r="NK82" s="16" t="s">
        <v>843</v>
      </c>
      <c r="NL82" s="16" t="s">
        <v>843</v>
      </c>
      <c r="NM82" s="16" t="s">
        <v>843</v>
      </c>
      <c r="NN82" s="16" t="s">
        <v>843</v>
      </c>
      <c r="NO82" s="16" t="s">
        <v>843</v>
      </c>
      <c r="NP82" s="16" t="s">
        <v>843</v>
      </c>
      <c r="NQ82" s="16" t="s">
        <v>843</v>
      </c>
      <c r="NS82" s="16" t="s">
        <v>5694</v>
      </c>
      <c r="NT82" s="16" t="s">
        <v>844</v>
      </c>
      <c r="NU82" s="16" t="s">
        <v>843</v>
      </c>
      <c r="NV82" s="16" t="s">
        <v>843</v>
      </c>
      <c r="NW82" s="16" t="s">
        <v>843</v>
      </c>
      <c r="NX82" s="16" t="s">
        <v>843</v>
      </c>
      <c r="NY82" s="16" t="s">
        <v>843</v>
      </c>
      <c r="NZ82" s="16" t="s">
        <v>843</v>
      </c>
      <c r="OA82" s="16" t="s">
        <v>843</v>
      </c>
      <c r="OB82" s="16" t="s">
        <v>843</v>
      </c>
      <c r="OC82" s="16" t="s">
        <v>843</v>
      </c>
      <c r="OD82" s="16" t="s">
        <v>843</v>
      </c>
      <c r="OE82" s="16" t="s">
        <v>843</v>
      </c>
      <c r="OF82" s="16" t="s">
        <v>843</v>
      </c>
      <c r="OG82" s="16" t="s">
        <v>843</v>
      </c>
      <c r="OH82" s="16" t="s">
        <v>843</v>
      </c>
      <c r="OI82" s="16" t="s">
        <v>843</v>
      </c>
      <c r="PC82" s="16" t="s">
        <v>865</v>
      </c>
      <c r="PD82" s="16" t="s">
        <v>865</v>
      </c>
      <c r="PY82" s="16" t="s">
        <v>864</v>
      </c>
      <c r="QP82" s="16" t="s">
        <v>865</v>
      </c>
      <c r="QR82" s="16" t="s">
        <v>865</v>
      </c>
      <c r="QT82" s="16" t="s">
        <v>867</v>
      </c>
      <c r="QV82" s="16" t="s">
        <v>865</v>
      </c>
      <c r="QX82" s="16" t="s">
        <v>865</v>
      </c>
      <c r="QY82" s="16" t="s">
        <v>867</v>
      </c>
      <c r="RD82" s="16" t="s">
        <v>865</v>
      </c>
      <c r="RF82" s="16" t="s">
        <v>865</v>
      </c>
      <c r="RH82" s="16" t="s">
        <v>865</v>
      </c>
      <c r="RJ82" s="16" t="s">
        <v>865</v>
      </c>
      <c r="RN82" s="16" t="s">
        <v>867</v>
      </c>
      <c r="RP82" s="16" t="s">
        <v>867</v>
      </c>
      <c r="RR82" s="16" t="s">
        <v>867</v>
      </c>
      <c r="RT82" s="16" t="s">
        <v>867</v>
      </c>
      <c r="RV82" s="16" t="s">
        <v>7724</v>
      </c>
      <c r="RX82" s="16" t="s">
        <v>7724</v>
      </c>
      <c r="RZ82" s="16" t="s">
        <v>867</v>
      </c>
      <c r="SQ82" s="16" t="s">
        <v>865</v>
      </c>
      <c r="SS82" s="16" t="s">
        <v>7296</v>
      </c>
      <c r="ST82" s="16" t="s">
        <v>7764</v>
      </c>
      <c r="TN82" s="16">
        <v>15000</v>
      </c>
      <c r="TO82" s="16">
        <v>0</v>
      </c>
      <c r="TP82" s="16">
        <v>800</v>
      </c>
      <c r="TQ82" s="16">
        <v>700</v>
      </c>
      <c r="TR82" s="16">
        <v>700</v>
      </c>
      <c r="TS82" s="16">
        <v>500</v>
      </c>
      <c r="TT82" s="16">
        <v>0</v>
      </c>
      <c r="TU82" s="16">
        <v>600</v>
      </c>
      <c r="TV82" s="16">
        <v>15000</v>
      </c>
      <c r="TW82" s="16">
        <v>0</v>
      </c>
      <c r="TX82" s="16">
        <v>30000</v>
      </c>
      <c r="TZ82" s="16" t="s">
        <v>7367</v>
      </c>
      <c r="UA82" s="16" t="s">
        <v>8691</v>
      </c>
      <c r="UB82" s="16">
        <v>0</v>
      </c>
      <c r="UC82" s="16" t="s">
        <v>843</v>
      </c>
      <c r="UD82" s="16" t="s">
        <v>843</v>
      </c>
      <c r="UE82" s="16" t="s">
        <v>844</v>
      </c>
      <c r="UF82" s="16" t="s">
        <v>844</v>
      </c>
      <c r="UG82" s="16" t="s">
        <v>843</v>
      </c>
      <c r="UH82" s="16" t="s">
        <v>843</v>
      </c>
      <c r="VK82" s="16" t="s">
        <v>6055</v>
      </c>
      <c r="VL82" s="16" t="s">
        <v>843</v>
      </c>
      <c r="VM82" s="16" t="s">
        <v>844</v>
      </c>
      <c r="VN82" s="16" t="s">
        <v>843</v>
      </c>
      <c r="VO82" s="16" t="s">
        <v>843</v>
      </c>
      <c r="VP82" s="16" t="s">
        <v>843</v>
      </c>
      <c r="VQ82" s="16" t="s">
        <v>843</v>
      </c>
      <c r="VR82" s="16" t="s">
        <v>843</v>
      </c>
      <c r="VS82" s="16" t="s">
        <v>843</v>
      </c>
      <c r="VT82" s="16" t="s">
        <v>843</v>
      </c>
      <c r="VW82" s="16">
        <v>1400</v>
      </c>
      <c r="VX82" s="16" t="s">
        <v>6037</v>
      </c>
      <c r="VY82" s="16" t="s">
        <v>843</v>
      </c>
      <c r="VZ82" s="16" t="s">
        <v>843</v>
      </c>
      <c r="WA82" s="16" t="s">
        <v>843</v>
      </c>
      <c r="WB82" s="16" t="s">
        <v>844</v>
      </c>
      <c r="WC82" s="16" t="s">
        <v>843</v>
      </c>
      <c r="WD82" s="16" t="s">
        <v>843</v>
      </c>
      <c r="WE82" s="16" t="s">
        <v>843</v>
      </c>
      <c r="WF82" s="16" t="s">
        <v>843</v>
      </c>
      <c r="WO82" s="16" t="s">
        <v>6920</v>
      </c>
      <c r="XD82" s="16" t="s">
        <v>6994</v>
      </c>
      <c r="XE82" s="16" t="s">
        <v>843</v>
      </c>
      <c r="XF82" s="16" t="s">
        <v>843</v>
      </c>
      <c r="XG82" s="16" t="s">
        <v>843</v>
      </c>
      <c r="XH82" s="16" t="s">
        <v>843</v>
      </c>
      <c r="XI82" s="16" t="s">
        <v>843</v>
      </c>
      <c r="XJ82" s="16" t="s">
        <v>843</v>
      </c>
      <c r="XK82" s="16" t="s">
        <v>843</v>
      </c>
      <c r="XL82" s="16" t="s">
        <v>843</v>
      </c>
      <c r="XM82" s="16" t="s">
        <v>844</v>
      </c>
      <c r="XN82" s="16" t="s">
        <v>843</v>
      </c>
      <c r="XO82" s="16" t="s">
        <v>843</v>
      </c>
      <c r="XP82" s="16" t="s">
        <v>843</v>
      </c>
      <c r="XQ82" s="16" t="s">
        <v>843</v>
      </c>
      <c r="YF82" s="16" t="s">
        <v>865</v>
      </c>
      <c r="YN82" s="16" t="s">
        <v>7040</v>
      </c>
      <c r="YP82" s="16" t="s">
        <v>7978</v>
      </c>
      <c r="YR82" s="16" t="s">
        <v>9250</v>
      </c>
      <c r="YS82" s="16" t="s">
        <v>9251</v>
      </c>
      <c r="YT82" s="16" t="s">
        <v>8694</v>
      </c>
      <c r="YU82" s="16" t="s">
        <v>9252</v>
      </c>
      <c r="YV82" s="16" t="s">
        <v>9148</v>
      </c>
      <c r="YW82" s="16" t="s">
        <v>844</v>
      </c>
      <c r="YX82" s="16" t="s">
        <v>9148</v>
      </c>
      <c r="YY82" s="16" t="s">
        <v>8852</v>
      </c>
      <c r="YZ82" s="16" t="s">
        <v>843</v>
      </c>
      <c r="ZA82" s="16" t="s">
        <v>8852</v>
      </c>
      <c r="ZB82" s="16">
        <v>23300</v>
      </c>
      <c r="ZC82" s="16" t="s">
        <v>9253</v>
      </c>
      <c r="ZD82" s="16" t="s">
        <v>843</v>
      </c>
      <c r="ZE82" s="16" t="s">
        <v>9254</v>
      </c>
      <c r="ZF82" s="16" t="s">
        <v>8702</v>
      </c>
      <c r="ZG82" s="16" t="s">
        <v>8752</v>
      </c>
      <c r="ZH82" s="16" t="s">
        <v>8701</v>
      </c>
      <c r="ZI82" s="16" t="s">
        <v>8752</v>
      </c>
      <c r="ZJ82" s="16" t="s">
        <v>8741</v>
      </c>
      <c r="ZK82" s="16" t="s">
        <v>843</v>
      </c>
      <c r="ZL82" s="16" t="s">
        <v>8752</v>
      </c>
      <c r="ZM82" s="16" t="s">
        <v>843</v>
      </c>
      <c r="ZN82" s="16" t="s">
        <v>8755</v>
      </c>
      <c r="ZP82" s="16" t="s">
        <v>487</v>
      </c>
      <c r="ZQ82" s="16" t="s">
        <v>486</v>
      </c>
      <c r="ZR82" s="16" t="s">
        <v>486</v>
      </c>
      <c r="ZS82" s="16" t="s">
        <v>844</v>
      </c>
      <c r="ZT82" s="16" t="s">
        <v>8705</v>
      </c>
      <c r="ZU82" s="16" t="s">
        <v>8706</v>
      </c>
      <c r="ZV82" s="16" t="s">
        <v>487</v>
      </c>
      <c r="ZW82" s="16" t="s">
        <v>844</v>
      </c>
      <c r="ZX82" s="16" t="s">
        <v>844</v>
      </c>
      <c r="ZY82" s="16" t="s">
        <v>844</v>
      </c>
      <c r="ZZ82" s="16" t="s">
        <v>1056</v>
      </c>
      <c r="AAA82" s="16" t="s">
        <v>844</v>
      </c>
      <c r="AAB82" s="16" t="s">
        <v>844</v>
      </c>
      <c r="AAC82" s="16">
        <v>0</v>
      </c>
      <c r="AAD82" s="16" t="s">
        <v>844</v>
      </c>
      <c r="AAE82" s="16" t="s">
        <v>844</v>
      </c>
      <c r="AAF82" s="16" t="s">
        <v>843</v>
      </c>
      <c r="AAG82" s="16" t="s">
        <v>843</v>
      </c>
      <c r="AAH82" s="16" t="s">
        <v>843</v>
      </c>
      <c r="AAI82" s="16" t="s">
        <v>844</v>
      </c>
      <c r="AAJ82" s="16" t="s">
        <v>615</v>
      </c>
      <c r="AAK82" s="16" t="s">
        <v>649</v>
      </c>
      <c r="AAL82" s="16" t="s">
        <v>904</v>
      </c>
      <c r="AAM82" s="16" t="s">
        <v>660</v>
      </c>
      <c r="AAN82" s="16" t="s">
        <v>8707</v>
      </c>
      <c r="AAO82" s="16" t="s">
        <v>1018</v>
      </c>
      <c r="AAP82" s="16" t="s">
        <v>8708</v>
      </c>
      <c r="AAR82" s="16" t="s">
        <v>9255</v>
      </c>
      <c r="AAS82" s="16">
        <v>657.28</v>
      </c>
      <c r="AAT82" s="16" t="s">
        <v>782</v>
      </c>
      <c r="AAU82" s="16" t="s">
        <v>782</v>
      </c>
      <c r="AAV82" s="16" t="s">
        <v>782</v>
      </c>
      <c r="AAW82" s="16" t="s">
        <v>782</v>
      </c>
      <c r="AAX82" s="16" t="s">
        <v>843</v>
      </c>
      <c r="AAY82" s="16" t="s">
        <v>8710</v>
      </c>
      <c r="AAZ82" s="16" t="s">
        <v>782</v>
      </c>
      <c r="ABA82" s="16" t="s">
        <v>783</v>
      </c>
      <c r="ABB82" s="16" t="s">
        <v>783</v>
      </c>
      <c r="ABC82" s="16" t="s">
        <v>783</v>
      </c>
      <c r="ABD82" s="16" t="s">
        <v>782</v>
      </c>
      <c r="ABE82" s="16" t="s">
        <v>783</v>
      </c>
      <c r="ABF82" s="16" t="s">
        <v>782</v>
      </c>
      <c r="ABG82" s="16" t="s">
        <v>782</v>
      </c>
      <c r="ABH82" s="16" t="s">
        <v>782</v>
      </c>
      <c r="ABI82" s="16" t="s">
        <v>782</v>
      </c>
      <c r="ABJ82" s="16" t="s">
        <v>782</v>
      </c>
      <c r="ABK82" s="16" t="s">
        <v>782</v>
      </c>
      <c r="ABL82" s="16" t="s">
        <v>8746</v>
      </c>
      <c r="ABM82" s="16" t="s">
        <v>843</v>
      </c>
      <c r="ABN82" s="16" t="s">
        <v>1034</v>
      </c>
      <c r="ABP82" s="16" t="s">
        <v>972</v>
      </c>
      <c r="ABQ82" s="16" t="s">
        <v>4309</v>
      </c>
      <c r="ABR82" s="16" t="s">
        <v>470</v>
      </c>
      <c r="ABS82" s="16" t="s">
        <v>451</v>
      </c>
      <c r="ABT82" s="16" t="s">
        <v>8732</v>
      </c>
      <c r="ABU82" s="16" t="s">
        <v>1056</v>
      </c>
      <c r="ABV82" s="16" t="s">
        <v>487</v>
      </c>
      <c r="ABW82" s="16" t="s">
        <v>487</v>
      </c>
      <c r="ABX82" s="16" t="s">
        <v>894</v>
      </c>
      <c r="ABY82" s="16" t="s">
        <v>486</v>
      </c>
      <c r="ABZ82" s="16" t="s">
        <v>487</v>
      </c>
      <c r="ACA82" s="16" t="s">
        <v>759</v>
      </c>
      <c r="ACB82" s="16" t="s">
        <v>775</v>
      </c>
      <c r="ACC82" s="16" t="s">
        <v>737</v>
      </c>
      <c r="ACD82" s="16" t="s">
        <v>486</v>
      </c>
      <c r="ACE82" s="16" t="s">
        <v>486</v>
      </c>
      <c r="ACG82" s="16" t="s">
        <v>1014</v>
      </c>
      <c r="ACH82" s="16" t="s">
        <v>1009</v>
      </c>
      <c r="ACI82" s="16" t="s">
        <v>462</v>
      </c>
      <c r="ACJ82" s="16">
        <v>0.79400000000000004</v>
      </c>
      <c r="ACK82" s="16" t="s">
        <v>482</v>
      </c>
      <c r="ACL82" s="16" t="s">
        <v>740</v>
      </c>
      <c r="ACM82" s="16" t="s">
        <v>1189</v>
      </c>
      <c r="ACN82" s="16" t="s">
        <v>1169</v>
      </c>
      <c r="ACO82" s="16" t="s">
        <v>1856</v>
      </c>
      <c r="ACQ82" s="16" t="s">
        <v>1202</v>
      </c>
      <c r="ACR82" s="16" t="s">
        <v>1644</v>
      </c>
      <c r="ACS82" s="16" t="s">
        <v>676</v>
      </c>
      <c r="ACT82" s="16" t="s">
        <v>1521</v>
      </c>
      <c r="ACU82" s="16" t="s">
        <v>833</v>
      </c>
      <c r="ACV82" s="16" t="s">
        <v>8711</v>
      </c>
      <c r="ACW82" s="16" t="s">
        <v>451</v>
      </c>
      <c r="ACX82" s="16" t="s">
        <v>1916</v>
      </c>
      <c r="ACY82" s="16" t="s">
        <v>1947</v>
      </c>
      <c r="ACZ82" s="16">
        <v>0</v>
      </c>
      <c r="ADA82" s="16">
        <v>0</v>
      </c>
      <c r="ADB82" s="16">
        <v>0</v>
      </c>
      <c r="ADC82" s="16">
        <v>1</v>
      </c>
      <c r="ADD82" s="16">
        <v>1</v>
      </c>
      <c r="ADE82" s="16" t="s">
        <v>9256</v>
      </c>
      <c r="ADF82" s="16">
        <v>0</v>
      </c>
      <c r="ADG82" s="16" t="s">
        <v>486</v>
      </c>
      <c r="ADH82" s="16">
        <v>2</v>
      </c>
      <c r="ADJ82" s="16" t="s">
        <v>1742</v>
      </c>
      <c r="ADK82" s="16" t="s">
        <v>13194</v>
      </c>
      <c r="ADL82" s="16" t="s">
        <v>1764</v>
      </c>
      <c r="ADM82" s="16" t="s">
        <v>13195</v>
      </c>
      <c r="ADN82" s="16" t="s">
        <v>1764</v>
      </c>
      <c r="ADO82" s="16" t="s">
        <v>1766</v>
      </c>
      <c r="ADP82" s="16" t="s">
        <v>1751</v>
      </c>
      <c r="ADQ82" s="16" t="s">
        <v>1748</v>
      </c>
      <c r="ADR82" s="16" t="s">
        <v>13194</v>
      </c>
      <c r="ADS82" s="16" t="s">
        <v>1748</v>
      </c>
      <c r="ADV82" s="16" t="s">
        <v>1756</v>
      </c>
      <c r="ADY82" s="16" t="s">
        <v>1061</v>
      </c>
      <c r="AEA82" s="16">
        <v>23300</v>
      </c>
      <c r="AEC82" s="16" t="s">
        <v>1058</v>
      </c>
      <c r="AED82" s="16">
        <v>219.09</v>
      </c>
      <c r="AEE82" s="16" t="s">
        <v>952</v>
      </c>
      <c r="AEG82" s="16">
        <v>1400</v>
      </c>
      <c r="AEI82" s="16">
        <v>5000</v>
      </c>
      <c r="AEK82" s="16">
        <v>266.67</v>
      </c>
      <c r="AEL82" s="16">
        <v>233.33</v>
      </c>
      <c r="AEM82" s="16">
        <v>5000</v>
      </c>
      <c r="AEN82" s="16">
        <v>233.33</v>
      </c>
      <c r="AEO82" s="16">
        <v>166.67</v>
      </c>
      <c r="AEP82" s="16">
        <v>200</v>
      </c>
    </row>
    <row r="83" spans="1:823" x14ac:dyDescent="0.25">
      <c r="A83" s="30">
        <v>45812</v>
      </c>
      <c r="B83" s="16" t="s">
        <v>9257</v>
      </c>
      <c r="C83" s="16" t="s">
        <v>867</v>
      </c>
      <c r="D83" s="16" t="s">
        <v>867</v>
      </c>
      <c r="E83" s="16">
        <v>60</v>
      </c>
      <c r="F83" s="16" t="s">
        <v>8153</v>
      </c>
      <c r="G83" s="16" t="s">
        <v>4131</v>
      </c>
      <c r="I83" s="16" t="s">
        <v>2337</v>
      </c>
      <c r="J83" s="16" t="s">
        <v>9228</v>
      </c>
      <c r="Z83" s="16" t="s">
        <v>988</v>
      </c>
      <c r="AA83" s="16" t="s">
        <v>470</v>
      </c>
      <c r="AB83" s="16">
        <v>1</v>
      </c>
      <c r="AC83" s="16" t="s">
        <v>843</v>
      </c>
      <c r="AD83" s="16" t="s">
        <v>843</v>
      </c>
      <c r="AE83" s="16" t="s">
        <v>843</v>
      </c>
      <c r="AF83" s="16" t="s">
        <v>844</v>
      </c>
      <c r="AG83" s="16" t="s">
        <v>843</v>
      </c>
      <c r="AH83" s="16" t="s">
        <v>844</v>
      </c>
      <c r="AI83" s="16" t="s">
        <v>843</v>
      </c>
      <c r="AJ83" s="16" t="s">
        <v>843</v>
      </c>
      <c r="AK83" s="16" t="s">
        <v>843</v>
      </c>
      <c r="AM83" s="16" t="s">
        <v>737</v>
      </c>
      <c r="AN83" s="16" t="s">
        <v>761</v>
      </c>
      <c r="AP83" s="16" t="s">
        <v>775</v>
      </c>
      <c r="AR83" s="16" t="s">
        <v>6907</v>
      </c>
      <c r="BB83" s="16">
        <v>2</v>
      </c>
      <c r="BC83" s="16" t="s">
        <v>7875</v>
      </c>
      <c r="BE83" s="16" t="s">
        <v>5098</v>
      </c>
      <c r="BV83" s="16" t="s">
        <v>4433</v>
      </c>
      <c r="BW83" s="16" t="s">
        <v>844</v>
      </c>
      <c r="BX83" s="16" t="s">
        <v>843</v>
      </c>
      <c r="BY83" s="16" t="s">
        <v>843</v>
      </c>
      <c r="BZ83" s="16" t="s">
        <v>843</v>
      </c>
      <c r="CA83" s="16" t="s">
        <v>843</v>
      </c>
      <c r="CB83" s="16" t="s">
        <v>843</v>
      </c>
      <c r="CC83" s="16" t="s">
        <v>843</v>
      </c>
      <c r="CD83" s="16" t="s">
        <v>843</v>
      </c>
      <c r="CE83" s="16" t="s">
        <v>843</v>
      </c>
      <c r="CF83" s="16" t="s">
        <v>843</v>
      </c>
      <c r="CG83" s="16" t="s">
        <v>843</v>
      </c>
      <c r="CH83" s="16" t="s">
        <v>843</v>
      </c>
      <c r="CI83" s="16" t="s">
        <v>843</v>
      </c>
      <c r="CJ83" s="16" t="s">
        <v>843</v>
      </c>
      <c r="CK83" s="16" t="s">
        <v>843</v>
      </c>
      <c r="CP83" s="16" t="s">
        <v>867</v>
      </c>
      <c r="CQ83" s="16" t="s">
        <v>5191</v>
      </c>
      <c r="CR83" s="16" t="s">
        <v>844</v>
      </c>
      <c r="CS83" s="16" t="s">
        <v>843</v>
      </c>
      <c r="CT83" s="16" t="s">
        <v>843</v>
      </c>
      <c r="CU83" s="16" t="s">
        <v>843</v>
      </c>
      <c r="CV83" s="16" t="s">
        <v>843</v>
      </c>
      <c r="CW83" s="16" t="s">
        <v>843</v>
      </c>
      <c r="CX83" s="16" t="s">
        <v>843</v>
      </c>
      <c r="CY83" s="16" t="s">
        <v>843</v>
      </c>
      <c r="CZ83" s="16" t="s">
        <v>843</v>
      </c>
      <c r="DA83" s="16" t="s">
        <v>5184</v>
      </c>
      <c r="DX83" s="16" t="s">
        <v>867</v>
      </c>
      <c r="DY83" s="16" t="s">
        <v>867</v>
      </c>
      <c r="GC83" s="16" t="s">
        <v>5353</v>
      </c>
      <c r="GF83" s="16" t="s">
        <v>867</v>
      </c>
      <c r="GG83" s="16" t="s">
        <v>867</v>
      </c>
      <c r="GV83" s="16" t="s">
        <v>5443</v>
      </c>
      <c r="GW83" s="16" t="s">
        <v>843</v>
      </c>
      <c r="GX83" s="16" t="s">
        <v>844</v>
      </c>
      <c r="GY83" s="16" t="s">
        <v>843</v>
      </c>
      <c r="GZ83" s="16" t="s">
        <v>843</v>
      </c>
      <c r="HA83" s="16" t="s">
        <v>843</v>
      </c>
      <c r="HB83" s="16" t="s">
        <v>843</v>
      </c>
      <c r="HC83" s="16" t="s">
        <v>843</v>
      </c>
      <c r="HD83" s="16" t="s">
        <v>843</v>
      </c>
      <c r="HE83" s="16" t="s">
        <v>843</v>
      </c>
      <c r="HF83" s="16" t="s">
        <v>843</v>
      </c>
      <c r="HH83" s="16" t="s">
        <v>5456</v>
      </c>
      <c r="HK83" s="16" t="s">
        <v>865</v>
      </c>
      <c r="HM83" s="16" t="s">
        <v>867</v>
      </c>
      <c r="HN83" s="16" t="s">
        <v>7922</v>
      </c>
      <c r="HO83" s="16" t="s">
        <v>844</v>
      </c>
      <c r="HP83" s="16" t="s">
        <v>843</v>
      </c>
      <c r="HQ83" s="16" t="s">
        <v>843</v>
      </c>
      <c r="HR83" s="16" t="s">
        <v>843</v>
      </c>
      <c r="HS83" s="16" t="s">
        <v>843</v>
      </c>
      <c r="HT83" s="16" t="s">
        <v>843</v>
      </c>
      <c r="HU83" s="16" t="s">
        <v>843</v>
      </c>
      <c r="HV83" s="16" t="s">
        <v>843</v>
      </c>
      <c r="HW83" s="16" t="s">
        <v>843</v>
      </c>
      <c r="HX83" s="16" t="s">
        <v>843</v>
      </c>
      <c r="HZ83" s="16" t="s">
        <v>7944</v>
      </c>
      <c r="KE83" s="16" t="s">
        <v>5582</v>
      </c>
      <c r="KG83" s="16" t="s">
        <v>7018</v>
      </c>
      <c r="KH83" s="16" t="s">
        <v>7033</v>
      </c>
      <c r="KI83" s="16" t="s">
        <v>865</v>
      </c>
      <c r="LG83" s="16" t="s">
        <v>867</v>
      </c>
      <c r="LH83" s="16" t="s">
        <v>867</v>
      </c>
      <c r="LI83" s="16" t="s">
        <v>867</v>
      </c>
      <c r="LJ83" s="16" t="s">
        <v>867</v>
      </c>
      <c r="LK83" s="16" t="s">
        <v>867</v>
      </c>
      <c r="LL83" s="16" t="s">
        <v>5660</v>
      </c>
      <c r="LM83" s="16" t="s">
        <v>843</v>
      </c>
      <c r="LN83" s="16" t="s">
        <v>844</v>
      </c>
      <c r="LO83" s="16" t="s">
        <v>843</v>
      </c>
      <c r="LP83" s="16" t="s">
        <v>843</v>
      </c>
      <c r="LQ83" s="16" t="s">
        <v>843</v>
      </c>
      <c r="LR83" s="16" t="s">
        <v>843</v>
      </c>
      <c r="LS83" s="16" t="s">
        <v>843</v>
      </c>
      <c r="LT83" s="16" t="s">
        <v>843</v>
      </c>
      <c r="LU83" s="16" t="s">
        <v>843</v>
      </c>
      <c r="LV83" s="16" t="s">
        <v>843</v>
      </c>
      <c r="LW83" s="16" t="s">
        <v>843</v>
      </c>
      <c r="LX83" s="16" t="s">
        <v>843</v>
      </c>
      <c r="LY83" s="16" t="s">
        <v>843</v>
      </c>
      <c r="LZ83" s="16" t="s">
        <v>843</v>
      </c>
      <c r="MA83" s="16" t="s">
        <v>843</v>
      </c>
      <c r="MC83" s="16" t="s">
        <v>5694</v>
      </c>
      <c r="MD83" s="16" t="s">
        <v>844</v>
      </c>
      <c r="ME83" s="16" t="s">
        <v>843</v>
      </c>
      <c r="MF83" s="16" t="s">
        <v>843</v>
      </c>
      <c r="MG83" s="16" t="s">
        <v>843</v>
      </c>
      <c r="MH83" s="16" t="s">
        <v>843</v>
      </c>
      <c r="MI83" s="16" t="s">
        <v>843</v>
      </c>
      <c r="MJ83" s="16" t="s">
        <v>843</v>
      </c>
      <c r="MK83" s="16" t="s">
        <v>843</v>
      </c>
      <c r="ML83" s="16" t="s">
        <v>843</v>
      </c>
      <c r="MM83" s="16" t="s">
        <v>843</v>
      </c>
      <c r="MN83" s="16" t="s">
        <v>843</v>
      </c>
      <c r="MO83" s="16" t="s">
        <v>843</v>
      </c>
      <c r="MP83" s="16" t="s">
        <v>843</v>
      </c>
      <c r="MQ83" s="16" t="s">
        <v>843</v>
      </c>
      <c r="MR83" s="16" t="s">
        <v>843</v>
      </c>
      <c r="MS83" s="16" t="s">
        <v>843</v>
      </c>
      <c r="MT83" s="16" t="s">
        <v>843</v>
      </c>
      <c r="MU83" s="16" t="s">
        <v>843</v>
      </c>
      <c r="MV83" s="16" t="s">
        <v>843</v>
      </c>
      <c r="PC83" s="16" t="s">
        <v>865</v>
      </c>
      <c r="PD83" s="16" t="s">
        <v>865</v>
      </c>
      <c r="PY83" s="16" t="s">
        <v>865</v>
      </c>
      <c r="QP83" s="16" t="s">
        <v>865</v>
      </c>
      <c r="QR83" s="16" t="s">
        <v>867</v>
      </c>
      <c r="QT83" s="16" t="s">
        <v>867</v>
      </c>
      <c r="QV83" s="16" t="s">
        <v>865</v>
      </c>
      <c r="QX83" s="16" t="s">
        <v>865</v>
      </c>
      <c r="QY83" s="16" t="s">
        <v>867</v>
      </c>
      <c r="RD83" s="16" t="s">
        <v>865</v>
      </c>
      <c r="RF83" s="16" t="s">
        <v>865</v>
      </c>
      <c r="RH83" s="16" t="s">
        <v>865</v>
      </c>
      <c r="RJ83" s="16" t="s">
        <v>7712</v>
      </c>
      <c r="RN83" s="16" t="s">
        <v>867</v>
      </c>
      <c r="RP83" s="16" t="s">
        <v>867</v>
      </c>
      <c r="RR83" s="16" t="s">
        <v>7720</v>
      </c>
      <c r="RT83" s="16" t="s">
        <v>867</v>
      </c>
      <c r="RV83" s="16" t="s">
        <v>7720</v>
      </c>
      <c r="RX83" s="16" t="s">
        <v>7720</v>
      </c>
      <c r="RZ83" s="16" t="s">
        <v>7720</v>
      </c>
      <c r="SQ83" s="16" t="s">
        <v>865</v>
      </c>
      <c r="SS83" s="16" t="s">
        <v>7308</v>
      </c>
      <c r="ST83" s="16" t="s">
        <v>7764</v>
      </c>
      <c r="TN83" s="16">
        <v>1000</v>
      </c>
      <c r="TO83" s="16">
        <v>0</v>
      </c>
      <c r="TP83" s="16">
        <v>0</v>
      </c>
      <c r="TQ83" s="16">
        <v>1000</v>
      </c>
      <c r="TR83" s="16">
        <v>200</v>
      </c>
      <c r="TS83" s="16">
        <v>150</v>
      </c>
      <c r="TT83" s="16">
        <v>0</v>
      </c>
      <c r="TU83" s="16">
        <v>0</v>
      </c>
      <c r="TV83" s="16">
        <v>2500</v>
      </c>
      <c r="TW83" s="16">
        <v>9000</v>
      </c>
      <c r="TX83" s="16">
        <v>0</v>
      </c>
      <c r="TZ83" s="16" t="s">
        <v>7364</v>
      </c>
      <c r="UA83" s="16" t="s">
        <v>5971</v>
      </c>
      <c r="UB83" s="16">
        <v>0</v>
      </c>
      <c r="UC83" s="16" t="s">
        <v>843</v>
      </c>
      <c r="UD83" s="16" t="s">
        <v>843</v>
      </c>
      <c r="UE83" s="16" t="s">
        <v>843</v>
      </c>
      <c r="UF83" s="16" t="s">
        <v>844</v>
      </c>
      <c r="UG83" s="16" t="s">
        <v>843</v>
      </c>
      <c r="UH83" s="16" t="s">
        <v>843</v>
      </c>
      <c r="VX83" s="16" t="s">
        <v>6028</v>
      </c>
      <c r="VY83" s="16" t="s">
        <v>844</v>
      </c>
      <c r="VZ83" s="16" t="s">
        <v>843</v>
      </c>
      <c r="WA83" s="16" t="s">
        <v>843</v>
      </c>
      <c r="WB83" s="16" t="s">
        <v>843</v>
      </c>
      <c r="WC83" s="16" t="s">
        <v>843</v>
      </c>
      <c r="WD83" s="16" t="s">
        <v>843</v>
      </c>
      <c r="WE83" s="16" t="s">
        <v>843</v>
      </c>
      <c r="WF83" s="16" t="s">
        <v>843</v>
      </c>
      <c r="WH83" s="16">
        <v>1625</v>
      </c>
      <c r="WO83" s="16" t="s">
        <v>6920</v>
      </c>
      <c r="XD83" s="16" t="s">
        <v>6972</v>
      </c>
      <c r="XE83" s="16" t="s">
        <v>843</v>
      </c>
      <c r="XF83" s="16" t="s">
        <v>844</v>
      </c>
      <c r="XG83" s="16" t="s">
        <v>843</v>
      </c>
      <c r="XH83" s="16" t="s">
        <v>843</v>
      </c>
      <c r="XI83" s="16" t="s">
        <v>843</v>
      </c>
      <c r="XJ83" s="16" t="s">
        <v>843</v>
      </c>
      <c r="XK83" s="16" t="s">
        <v>843</v>
      </c>
      <c r="XL83" s="16" t="s">
        <v>843</v>
      </c>
      <c r="XM83" s="16" t="s">
        <v>843</v>
      </c>
      <c r="XN83" s="16" t="s">
        <v>843</v>
      </c>
      <c r="XO83" s="16" t="s">
        <v>843</v>
      </c>
      <c r="XP83" s="16" t="s">
        <v>843</v>
      </c>
      <c r="XQ83" s="16" t="s">
        <v>843</v>
      </c>
      <c r="YF83" s="16" t="s">
        <v>865</v>
      </c>
      <c r="YN83" s="16" t="s">
        <v>864</v>
      </c>
      <c r="YP83" s="16" t="s">
        <v>864</v>
      </c>
      <c r="YR83" s="16" t="s">
        <v>9258</v>
      </c>
      <c r="YS83" s="16" t="s">
        <v>9259</v>
      </c>
      <c r="YT83" s="16" t="s">
        <v>8694</v>
      </c>
      <c r="YU83" s="16" t="s">
        <v>9260</v>
      </c>
      <c r="YV83" s="16" t="s">
        <v>9148</v>
      </c>
      <c r="YW83" s="16" t="s">
        <v>844</v>
      </c>
      <c r="YX83" s="16" t="s">
        <v>9148</v>
      </c>
      <c r="YY83" s="16" t="s">
        <v>8860</v>
      </c>
      <c r="YZ83" s="16" t="s">
        <v>9186</v>
      </c>
      <c r="ZA83" s="16" t="s">
        <v>843</v>
      </c>
      <c r="ZB83" s="16">
        <v>4266.67</v>
      </c>
      <c r="ZC83" s="16" t="s">
        <v>9097</v>
      </c>
      <c r="ZD83" s="16" t="s">
        <v>843</v>
      </c>
      <c r="ZE83" s="16" t="s">
        <v>8853</v>
      </c>
      <c r="ZF83" s="16" t="s">
        <v>8872</v>
      </c>
      <c r="ZG83" s="16" t="s">
        <v>8723</v>
      </c>
      <c r="ZH83" s="16" t="s">
        <v>8699</v>
      </c>
      <c r="ZI83" s="16" t="s">
        <v>843</v>
      </c>
      <c r="ZJ83" s="16" t="s">
        <v>843</v>
      </c>
      <c r="ZK83" s="16" t="s">
        <v>8926</v>
      </c>
      <c r="ZL83" s="16" t="s">
        <v>843</v>
      </c>
      <c r="ZM83" s="16" t="s">
        <v>843</v>
      </c>
      <c r="ZN83" s="16" t="s">
        <v>8815</v>
      </c>
      <c r="ZO83" s="16" t="s">
        <v>487</v>
      </c>
      <c r="ZP83" s="16" t="s">
        <v>487</v>
      </c>
      <c r="ZQ83" s="16" t="s">
        <v>486</v>
      </c>
      <c r="ZR83" s="16" t="s">
        <v>486</v>
      </c>
      <c r="ZS83" s="16" t="s">
        <v>8704</v>
      </c>
      <c r="ZT83" s="16" t="s">
        <v>8705</v>
      </c>
      <c r="ZU83" s="16" t="s">
        <v>8706</v>
      </c>
      <c r="ZV83" s="16" t="s">
        <v>487</v>
      </c>
      <c r="ZW83" s="16" t="s">
        <v>843</v>
      </c>
      <c r="ZX83" s="16" t="s">
        <v>843</v>
      </c>
      <c r="ZY83" s="16" t="s">
        <v>844</v>
      </c>
      <c r="ZZ83" s="16" t="s">
        <v>843</v>
      </c>
      <c r="AAA83" s="16" t="s">
        <v>844</v>
      </c>
      <c r="AAB83" s="16" t="s">
        <v>843</v>
      </c>
      <c r="AAC83" s="16">
        <v>0</v>
      </c>
      <c r="AAD83" s="16" t="s">
        <v>844</v>
      </c>
      <c r="AAE83" s="16" t="s">
        <v>843</v>
      </c>
      <c r="AAF83" s="16" t="s">
        <v>843</v>
      </c>
      <c r="AAG83" s="16" t="s">
        <v>843</v>
      </c>
      <c r="AAH83" s="16" t="s">
        <v>843</v>
      </c>
      <c r="AAI83" s="16" t="s">
        <v>843</v>
      </c>
      <c r="AAJ83" s="16" t="s">
        <v>606</v>
      </c>
      <c r="AAK83" s="16" t="s">
        <v>639</v>
      </c>
      <c r="AAL83" s="16" t="s">
        <v>905</v>
      </c>
      <c r="AAM83" s="16" t="s">
        <v>663</v>
      </c>
      <c r="AAN83" s="16" t="s">
        <v>8707</v>
      </c>
      <c r="AAO83" s="16" t="s">
        <v>1019</v>
      </c>
      <c r="AAP83" s="16" t="s">
        <v>8708</v>
      </c>
      <c r="AAS83" s="16">
        <v>1625</v>
      </c>
      <c r="AAT83" s="16" t="s">
        <v>782</v>
      </c>
      <c r="AAU83" s="16" t="s">
        <v>782</v>
      </c>
      <c r="AAV83" s="16" t="s">
        <v>782</v>
      </c>
      <c r="AAW83" s="16" t="s">
        <v>1068</v>
      </c>
      <c r="AAX83" s="16" t="s">
        <v>844</v>
      </c>
      <c r="AAY83" s="16" t="s">
        <v>8727</v>
      </c>
      <c r="AAZ83" s="16" t="s">
        <v>782</v>
      </c>
      <c r="ABA83" s="16" t="s">
        <v>783</v>
      </c>
      <c r="ABB83" s="16" t="s">
        <v>782</v>
      </c>
      <c r="ABC83" s="16" t="s">
        <v>783</v>
      </c>
      <c r="ABD83" s="16" t="s">
        <v>782</v>
      </c>
      <c r="ABE83" s="16" t="s">
        <v>783</v>
      </c>
      <c r="ABF83" s="16" t="s">
        <v>782</v>
      </c>
      <c r="ABG83" s="16" t="s">
        <v>783</v>
      </c>
      <c r="ABH83" s="16" t="s">
        <v>782</v>
      </c>
      <c r="ABI83" s="16" t="s">
        <v>783</v>
      </c>
      <c r="ABJ83" s="16" t="s">
        <v>783</v>
      </c>
      <c r="ABK83" s="16" t="s">
        <v>783</v>
      </c>
      <c r="ABL83" s="16" t="s">
        <v>8785</v>
      </c>
      <c r="ABM83" s="16" t="s">
        <v>843</v>
      </c>
      <c r="ABN83" s="16" t="s">
        <v>1033</v>
      </c>
      <c r="ABP83" s="16" t="s">
        <v>972</v>
      </c>
      <c r="ABQ83" s="16" t="s">
        <v>4309</v>
      </c>
      <c r="ABR83" s="16" t="s">
        <v>470</v>
      </c>
      <c r="ABS83" s="16" t="s">
        <v>457</v>
      </c>
      <c r="ABT83" s="16" t="s">
        <v>844</v>
      </c>
      <c r="ABU83" s="16" t="s">
        <v>844</v>
      </c>
      <c r="ABV83" s="16" t="s">
        <v>487</v>
      </c>
      <c r="ABW83" s="16" t="s">
        <v>486</v>
      </c>
      <c r="ABX83" s="16" t="s">
        <v>892</v>
      </c>
      <c r="ABY83" s="16" t="s">
        <v>486</v>
      </c>
      <c r="ABZ83" s="16" t="s">
        <v>487</v>
      </c>
      <c r="ACA83" s="16" t="s">
        <v>761</v>
      </c>
      <c r="ACB83" s="16" t="s">
        <v>775</v>
      </c>
      <c r="ACC83" s="16" t="s">
        <v>737</v>
      </c>
      <c r="ACD83" s="16" t="s">
        <v>486</v>
      </c>
      <c r="ACE83" s="16" t="s">
        <v>486</v>
      </c>
      <c r="ACG83" s="16" t="s">
        <v>1014</v>
      </c>
      <c r="ACH83" s="16" t="s">
        <v>1009</v>
      </c>
      <c r="ACI83" s="16" t="s">
        <v>462</v>
      </c>
      <c r="ACJ83" s="16">
        <v>0.79400000000000004</v>
      </c>
      <c r="ACK83" s="16" t="s">
        <v>482</v>
      </c>
      <c r="ACL83" s="16" t="s">
        <v>740</v>
      </c>
      <c r="ACM83" s="16" t="s">
        <v>1190</v>
      </c>
      <c r="ACN83" s="16" t="s">
        <v>1169</v>
      </c>
      <c r="ACO83" s="16" t="s">
        <v>1856</v>
      </c>
      <c r="ACP83" s="16">
        <v>1625</v>
      </c>
      <c r="ACQ83" s="16" t="s">
        <v>1201</v>
      </c>
      <c r="ACR83" s="16" t="s">
        <v>1644</v>
      </c>
      <c r="ACS83" s="16" t="s">
        <v>680</v>
      </c>
      <c r="ACT83" s="16" t="s">
        <v>1521</v>
      </c>
      <c r="ACX83" s="16" t="s">
        <v>1916</v>
      </c>
      <c r="ACY83" s="16" t="s">
        <v>1947</v>
      </c>
      <c r="ACZ83" s="16">
        <v>1</v>
      </c>
      <c r="ADA83" s="16">
        <v>1</v>
      </c>
      <c r="ADB83" s="16">
        <v>1</v>
      </c>
      <c r="ADC83" s="16">
        <v>1</v>
      </c>
      <c r="ADD83" s="16">
        <v>1</v>
      </c>
      <c r="ADE83" s="16" t="s">
        <v>8712</v>
      </c>
      <c r="ADF83" s="16">
        <v>0</v>
      </c>
      <c r="ADG83" s="16" t="s">
        <v>486</v>
      </c>
      <c r="ADH83" s="16">
        <v>1</v>
      </c>
      <c r="ADI83" s="16" t="s">
        <v>486</v>
      </c>
      <c r="ADJ83" s="16" t="s">
        <v>13198</v>
      </c>
      <c r="ADK83" s="16" t="s">
        <v>13194</v>
      </c>
      <c r="ADL83" s="16" t="s">
        <v>13194</v>
      </c>
      <c r="ADM83" s="16" t="s">
        <v>13195</v>
      </c>
      <c r="ADN83" s="16" t="s">
        <v>13196</v>
      </c>
      <c r="ADO83" s="16" t="s">
        <v>13197</v>
      </c>
      <c r="ADP83" s="16" t="s">
        <v>13194</v>
      </c>
      <c r="ADQ83" s="16" t="s">
        <v>1743</v>
      </c>
      <c r="ADR83" s="16" t="s">
        <v>1752</v>
      </c>
      <c r="ADS83" s="16" t="s">
        <v>13194</v>
      </c>
      <c r="ADW83" s="16" t="s">
        <v>13199</v>
      </c>
      <c r="ADY83" s="16" t="s">
        <v>1062</v>
      </c>
      <c r="AEA83" s="16">
        <v>4266.6666666666697</v>
      </c>
      <c r="AEC83" s="16" t="s">
        <v>1058</v>
      </c>
      <c r="AED83" s="16">
        <v>1625</v>
      </c>
      <c r="AEE83" s="16" t="s">
        <v>952</v>
      </c>
      <c r="AEG83" s="16">
        <v>1625</v>
      </c>
      <c r="AEI83" s="16">
        <v>1000</v>
      </c>
      <c r="AEL83" s="16">
        <v>1000</v>
      </c>
      <c r="AEM83" s="16">
        <v>2500</v>
      </c>
      <c r="AEN83" s="16">
        <v>200</v>
      </c>
      <c r="AEO83" s="16">
        <v>150</v>
      </c>
      <c r="AEQ83" s="16">
        <v>9000</v>
      </c>
    </row>
    <row r="84" spans="1:823" x14ac:dyDescent="0.25">
      <c r="A84" s="30">
        <v>45812</v>
      </c>
      <c r="B84" s="16" t="s">
        <v>9261</v>
      </c>
      <c r="C84" s="16" t="s">
        <v>867</v>
      </c>
      <c r="D84" s="16" t="s">
        <v>867</v>
      </c>
      <c r="E84" s="16">
        <v>59</v>
      </c>
      <c r="F84" s="16" t="s">
        <v>8153</v>
      </c>
      <c r="G84" s="16" t="s">
        <v>4119</v>
      </c>
      <c r="I84" s="16" t="s">
        <v>4148</v>
      </c>
      <c r="Z84" s="16" t="s">
        <v>994</v>
      </c>
      <c r="AA84" s="16" t="s">
        <v>474</v>
      </c>
      <c r="AB84" s="16">
        <v>2</v>
      </c>
      <c r="AC84" s="16" t="s">
        <v>844</v>
      </c>
      <c r="AD84" s="16" t="s">
        <v>843</v>
      </c>
      <c r="AE84" s="16" t="s">
        <v>843</v>
      </c>
      <c r="AF84" s="16" t="s">
        <v>844</v>
      </c>
      <c r="AG84" s="16" t="s">
        <v>844</v>
      </c>
      <c r="AH84" s="16" t="s">
        <v>844</v>
      </c>
      <c r="AI84" s="16" t="s">
        <v>844</v>
      </c>
      <c r="AJ84" s="16" t="s">
        <v>843</v>
      </c>
      <c r="AK84" s="16" t="s">
        <v>843</v>
      </c>
      <c r="AM84" s="16" t="s">
        <v>737</v>
      </c>
      <c r="AN84" s="16" t="s">
        <v>759</v>
      </c>
      <c r="AP84" s="16" t="s">
        <v>772</v>
      </c>
      <c r="AR84" s="16" t="s">
        <v>6907</v>
      </c>
      <c r="BB84" s="16">
        <v>3</v>
      </c>
      <c r="BC84" s="16" t="s">
        <v>7875</v>
      </c>
      <c r="BE84" s="16" t="s">
        <v>5101</v>
      </c>
      <c r="BV84" s="16" t="s">
        <v>4433</v>
      </c>
      <c r="BW84" s="16" t="s">
        <v>844</v>
      </c>
      <c r="BX84" s="16" t="s">
        <v>843</v>
      </c>
      <c r="BY84" s="16" t="s">
        <v>843</v>
      </c>
      <c r="BZ84" s="16" t="s">
        <v>843</v>
      </c>
      <c r="CA84" s="16" t="s">
        <v>843</v>
      </c>
      <c r="CB84" s="16" t="s">
        <v>843</v>
      </c>
      <c r="CC84" s="16" t="s">
        <v>843</v>
      </c>
      <c r="CD84" s="16" t="s">
        <v>843</v>
      </c>
      <c r="CE84" s="16" t="s">
        <v>843</v>
      </c>
      <c r="CF84" s="16" t="s">
        <v>843</v>
      </c>
      <c r="CG84" s="16" t="s">
        <v>843</v>
      </c>
      <c r="CH84" s="16" t="s">
        <v>843</v>
      </c>
      <c r="CI84" s="16" t="s">
        <v>843</v>
      </c>
      <c r="CJ84" s="16" t="s">
        <v>843</v>
      </c>
      <c r="CK84" s="16" t="s">
        <v>843</v>
      </c>
      <c r="CP84" s="16" t="s">
        <v>865</v>
      </c>
      <c r="DX84" s="16" t="s">
        <v>867</v>
      </c>
      <c r="DY84" s="16" t="s">
        <v>867</v>
      </c>
      <c r="GC84" s="16" t="s">
        <v>5350</v>
      </c>
      <c r="GF84" s="16" t="s">
        <v>867</v>
      </c>
      <c r="GG84" s="16" t="s">
        <v>867</v>
      </c>
      <c r="GV84" s="16" t="s">
        <v>5443</v>
      </c>
      <c r="GW84" s="16" t="s">
        <v>843</v>
      </c>
      <c r="GX84" s="16" t="s">
        <v>844</v>
      </c>
      <c r="GY84" s="16" t="s">
        <v>843</v>
      </c>
      <c r="GZ84" s="16" t="s">
        <v>843</v>
      </c>
      <c r="HA84" s="16" t="s">
        <v>843</v>
      </c>
      <c r="HB84" s="16" t="s">
        <v>843</v>
      </c>
      <c r="HC84" s="16" t="s">
        <v>843</v>
      </c>
      <c r="HD84" s="16" t="s">
        <v>843</v>
      </c>
      <c r="HE84" s="16" t="s">
        <v>843</v>
      </c>
      <c r="HF84" s="16" t="s">
        <v>843</v>
      </c>
      <c r="HH84" s="16" t="s">
        <v>5456</v>
      </c>
      <c r="HK84" s="16" t="s">
        <v>865</v>
      </c>
      <c r="HM84" s="16" t="s">
        <v>865</v>
      </c>
      <c r="HZ84" s="16" t="s">
        <v>7944</v>
      </c>
      <c r="KE84" s="16" t="s">
        <v>5585</v>
      </c>
      <c r="KG84" s="16" t="s">
        <v>7015</v>
      </c>
      <c r="KH84" s="16" t="s">
        <v>7033</v>
      </c>
      <c r="KI84" s="16" t="s">
        <v>865</v>
      </c>
      <c r="LG84" s="16" t="s">
        <v>867</v>
      </c>
      <c r="LH84" s="16" t="s">
        <v>867</v>
      </c>
      <c r="LI84" s="16" t="s">
        <v>867</v>
      </c>
      <c r="LJ84" s="16" t="s">
        <v>867</v>
      </c>
      <c r="LK84" s="16" t="s">
        <v>867</v>
      </c>
      <c r="LL84" s="16" t="s">
        <v>5690</v>
      </c>
      <c r="LM84" s="16" t="s">
        <v>843</v>
      </c>
      <c r="LN84" s="16" t="s">
        <v>843</v>
      </c>
      <c r="LO84" s="16" t="s">
        <v>843</v>
      </c>
      <c r="LP84" s="16" t="s">
        <v>843</v>
      </c>
      <c r="LQ84" s="16" t="s">
        <v>843</v>
      </c>
      <c r="LR84" s="16" t="s">
        <v>843</v>
      </c>
      <c r="LS84" s="16" t="s">
        <v>843</v>
      </c>
      <c r="LT84" s="16" t="s">
        <v>843</v>
      </c>
      <c r="LU84" s="16" t="s">
        <v>843</v>
      </c>
      <c r="LV84" s="16" t="s">
        <v>843</v>
      </c>
      <c r="LW84" s="16" t="s">
        <v>843</v>
      </c>
      <c r="LX84" s="16" t="s">
        <v>844</v>
      </c>
      <c r="LY84" s="16" t="s">
        <v>843</v>
      </c>
      <c r="LZ84" s="16" t="s">
        <v>843</v>
      </c>
      <c r="MA84" s="16" t="s">
        <v>843</v>
      </c>
      <c r="MC84" s="16" t="s">
        <v>5694</v>
      </c>
      <c r="MD84" s="16" t="s">
        <v>844</v>
      </c>
      <c r="ME84" s="16" t="s">
        <v>843</v>
      </c>
      <c r="MF84" s="16" t="s">
        <v>843</v>
      </c>
      <c r="MG84" s="16" t="s">
        <v>843</v>
      </c>
      <c r="MH84" s="16" t="s">
        <v>843</v>
      </c>
      <c r="MI84" s="16" t="s">
        <v>843</v>
      </c>
      <c r="MJ84" s="16" t="s">
        <v>843</v>
      </c>
      <c r="MK84" s="16" t="s">
        <v>843</v>
      </c>
      <c r="ML84" s="16" t="s">
        <v>843</v>
      </c>
      <c r="MM84" s="16" t="s">
        <v>843</v>
      </c>
      <c r="MN84" s="16" t="s">
        <v>843</v>
      </c>
      <c r="MO84" s="16" t="s">
        <v>843</v>
      </c>
      <c r="MP84" s="16" t="s">
        <v>843</v>
      </c>
      <c r="MQ84" s="16" t="s">
        <v>843</v>
      </c>
      <c r="MR84" s="16" t="s">
        <v>843</v>
      </c>
      <c r="MS84" s="16" t="s">
        <v>843</v>
      </c>
      <c r="MT84" s="16" t="s">
        <v>843</v>
      </c>
      <c r="MU84" s="16" t="s">
        <v>843</v>
      </c>
      <c r="MV84" s="16" t="s">
        <v>843</v>
      </c>
      <c r="MX84" s="16" t="s">
        <v>5694</v>
      </c>
      <c r="MY84" s="16" t="s">
        <v>844</v>
      </c>
      <c r="MZ84" s="16" t="s">
        <v>843</v>
      </c>
      <c r="NA84" s="16" t="s">
        <v>843</v>
      </c>
      <c r="NB84" s="16" t="s">
        <v>843</v>
      </c>
      <c r="NC84" s="16" t="s">
        <v>843</v>
      </c>
      <c r="ND84" s="16" t="s">
        <v>843</v>
      </c>
      <c r="NE84" s="16" t="s">
        <v>843</v>
      </c>
      <c r="NF84" s="16" t="s">
        <v>843</v>
      </c>
      <c r="NG84" s="16" t="s">
        <v>843</v>
      </c>
      <c r="NH84" s="16" t="s">
        <v>843</v>
      </c>
      <c r="NI84" s="16" t="s">
        <v>843</v>
      </c>
      <c r="NJ84" s="16" t="s">
        <v>843</v>
      </c>
      <c r="NK84" s="16" t="s">
        <v>843</v>
      </c>
      <c r="NL84" s="16" t="s">
        <v>843</v>
      </c>
      <c r="NM84" s="16" t="s">
        <v>843</v>
      </c>
      <c r="NN84" s="16" t="s">
        <v>843</v>
      </c>
      <c r="NO84" s="16" t="s">
        <v>843</v>
      </c>
      <c r="NP84" s="16" t="s">
        <v>843</v>
      </c>
      <c r="NQ84" s="16" t="s">
        <v>843</v>
      </c>
      <c r="PC84" s="16" t="s">
        <v>865</v>
      </c>
      <c r="PD84" s="16" t="s">
        <v>865</v>
      </c>
      <c r="PY84" s="16" t="s">
        <v>867</v>
      </c>
      <c r="PZ84" s="16">
        <v>1</v>
      </c>
      <c r="QP84" s="16" t="s">
        <v>865</v>
      </c>
      <c r="QR84" s="16" t="s">
        <v>867</v>
      </c>
      <c r="QT84" s="16" t="s">
        <v>867</v>
      </c>
      <c r="QV84" s="16" t="s">
        <v>865</v>
      </c>
      <c r="QX84" s="16" t="s">
        <v>865</v>
      </c>
      <c r="QY84" s="16" t="s">
        <v>867</v>
      </c>
      <c r="RD84" s="16" t="s">
        <v>865</v>
      </c>
      <c r="RF84" s="16" t="s">
        <v>865</v>
      </c>
      <c r="RH84" s="16" t="s">
        <v>865</v>
      </c>
      <c r="RJ84" s="16" t="s">
        <v>865</v>
      </c>
      <c r="RN84" s="16" t="s">
        <v>7720</v>
      </c>
      <c r="RP84" s="16" t="s">
        <v>867</v>
      </c>
      <c r="RR84" s="16" t="s">
        <v>7720</v>
      </c>
      <c r="RT84" s="16" t="s">
        <v>7720</v>
      </c>
      <c r="RV84" s="16" t="s">
        <v>7720</v>
      </c>
      <c r="RX84" s="16" t="s">
        <v>7724</v>
      </c>
      <c r="RZ84" s="16" t="s">
        <v>867</v>
      </c>
      <c r="SQ84" s="16" t="s">
        <v>865</v>
      </c>
      <c r="SS84" s="16" t="s">
        <v>7308</v>
      </c>
      <c r="ST84" s="16" t="s">
        <v>7764</v>
      </c>
      <c r="TO84" s="16">
        <v>0</v>
      </c>
      <c r="TP84" s="16">
        <v>3000</v>
      </c>
      <c r="TQ84" s="16">
        <v>1000</v>
      </c>
      <c r="TR84" s="16">
        <v>1500</v>
      </c>
      <c r="TS84" s="16">
        <v>200</v>
      </c>
      <c r="TT84" s="16">
        <v>0</v>
      </c>
      <c r="TU84" s="16">
        <v>0</v>
      </c>
      <c r="TW84" s="16">
        <v>0</v>
      </c>
      <c r="TX84" s="16">
        <v>0</v>
      </c>
      <c r="TZ84" s="16" t="s">
        <v>7364</v>
      </c>
      <c r="UA84" s="16" t="s">
        <v>4216</v>
      </c>
      <c r="UB84" s="16">
        <v>0</v>
      </c>
      <c r="UC84" s="16" t="s">
        <v>843</v>
      </c>
      <c r="UD84" s="16" t="s">
        <v>843</v>
      </c>
      <c r="UE84" s="16" t="s">
        <v>843</v>
      </c>
      <c r="UF84" s="16" t="s">
        <v>843</v>
      </c>
      <c r="UG84" s="16" t="s">
        <v>843</v>
      </c>
      <c r="UH84" s="16" t="s">
        <v>844</v>
      </c>
      <c r="WO84" s="16" t="s">
        <v>6926</v>
      </c>
      <c r="YN84" s="16" t="s">
        <v>7040</v>
      </c>
      <c r="YP84" s="16" t="s">
        <v>7978</v>
      </c>
      <c r="YR84" s="16" t="s">
        <v>9262</v>
      </c>
      <c r="YS84" s="16" t="s">
        <v>9263</v>
      </c>
      <c r="YT84" s="16" t="s">
        <v>8694</v>
      </c>
      <c r="YU84" s="16" t="s">
        <v>9264</v>
      </c>
      <c r="YV84" s="16" t="s">
        <v>9148</v>
      </c>
      <c r="YW84" s="16" t="s">
        <v>844</v>
      </c>
      <c r="YX84" s="16" t="s">
        <v>9148</v>
      </c>
      <c r="YZ84" s="16" t="s">
        <v>843</v>
      </c>
      <c r="ZA84" s="16" t="s">
        <v>843</v>
      </c>
      <c r="ZE84" s="16" t="s">
        <v>8787</v>
      </c>
      <c r="ZO84" s="16" t="s">
        <v>487</v>
      </c>
      <c r="ZP84" s="16" t="s">
        <v>487</v>
      </c>
      <c r="ZQ84" s="16" t="s">
        <v>486</v>
      </c>
      <c r="ZR84" s="16" t="s">
        <v>486</v>
      </c>
      <c r="ZS84" s="16" t="s">
        <v>8874</v>
      </c>
      <c r="ZT84" s="16" t="s">
        <v>8705</v>
      </c>
      <c r="ZU84" s="16" t="s">
        <v>8706</v>
      </c>
      <c r="ZV84" s="16" t="s">
        <v>487</v>
      </c>
      <c r="ZW84" s="16" t="s">
        <v>843</v>
      </c>
      <c r="ZX84" s="16" t="s">
        <v>1056</v>
      </c>
      <c r="ZY84" s="16" t="s">
        <v>844</v>
      </c>
      <c r="ZZ84" s="16" t="s">
        <v>844</v>
      </c>
      <c r="AAA84" s="16" t="s">
        <v>843</v>
      </c>
      <c r="AAB84" s="16" t="s">
        <v>843</v>
      </c>
      <c r="AAC84" s="16">
        <v>0</v>
      </c>
      <c r="AAD84" s="16" t="s">
        <v>844</v>
      </c>
      <c r="AAE84" s="16" t="s">
        <v>844</v>
      </c>
      <c r="AAF84" s="16" t="s">
        <v>843</v>
      </c>
      <c r="AAG84" s="16" t="s">
        <v>843</v>
      </c>
      <c r="AAH84" s="16" t="s">
        <v>843</v>
      </c>
      <c r="AAI84" s="16" t="s">
        <v>843</v>
      </c>
      <c r="AAJ84" s="16" t="s">
        <v>600</v>
      </c>
      <c r="AAK84" s="16" t="s">
        <v>655</v>
      </c>
      <c r="AAL84" s="16" t="s">
        <v>905</v>
      </c>
      <c r="AAM84" s="16" t="s">
        <v>663</v>
      </c>
      <c r="AAN84" s="16" t="s">
        <v>8707</v>
      </c>
      <c r="AAO84" s="16" t="s">
        <v>1019</v>
      </c>
      <c r="AAP84" s="16" t="s">
        <v>8708</v>
      </c>
      <c r="AAT84" s="16" t="s">
        <v>782</v>
      </c>
      <c r="AAU84" s="16" t="s">
        <v>782</v>
      </c>
      <c r="AAV84" s="16" t="s">
        <v>782</v>
      </c>
      <c r="AAW84" s="16" t="s">
        <v>782</v>
      </c>
      <c r="AAX84" s="16" t="s">
        <v>843</v>
      </c>
      <c r="AAY84" s="16" t="s">
        <v>8710</v>
      </c>
      <c r="AAZ84" s="16" t="s">
        <v>782</v>
      </c>
      <c r="ABA84" s="16" t="s">
        <v>783</v>
      </c>
      <c r="ABB84" s="16" t="s">
        <v>782</v>
      </c>
      <c r="ABC84" s="16" t="s">
        <v>783</v>
      </c>
      <c r="ABD84" s="16" t="s">
        <v>783</v>
      </c>
      <c r="ABE84" s="16" t="s">
        <v>783</v>
      </c>
      <c r="ABF84" s="16" t="s">
        <v>782</v>
      </c>
      <c r="ABG84" s="16" t="s">
        <v>783</v>
      </c>
      <c r="ABH84" s="16" t="s">
        <v>783</v>
      </c>
      <c r="ABI84" s="16" t="s">
        <v>783</v>
      </c>
      <c r="ABJ84" s="16" t="s">
        <v>782</v>
      </c>
      <c r="ABK84" s="16" t="s">
        <v>782</v>
      </c>
      <c r="ABL84" s="16" t="s">
        <v>8728</v>
      </c>
      <c r="ABM84" s="16" t="s">
        <v>843</v>
      </c>
      <c r="ABN84" s="16" t="s">
        <v>1033</v>
      </c>
      <c r="ABP84" s="16" t="s">
        <v>972</v>
      </c>
      <c r="ABQ84" s="16" t="s">
        <v>4327</v>
      </c>
      <c r="ABR84" s="16" t="s">
        <v>474</v>
      </c>
      <c r="ABS84" s="16" t="s">
        <v>451</v>
      </c>
      <c r="ABT84" s="16" t="s">
        <v>1056</v>
      </c>
      <c r="ABU84" s="16" t="s">
        <v>1056</v>
      </c>
      <c r="ABV84" s="16" t="s">
        <v>487</v>
      </c>
      <c r="ABW84" s="16" t="s">
        <v>487</v>
      </c>
      <c r="ABX84" s="16" t="s">
        <v>894</v>
      </c>
      <c r="ABY84" s="16" t="s">
        <v>486</v>
      </c>
      <c r="ABZ84" s="16" t="s">
        <v>486</v>
      </c>
      <c r="ACA84" s="16" t="s">
        <v>759</v>
      </c>
      <c r="ACB84" s="16" t="s">
        <v>772</v>
      </c>
      <c r="ACC84" s="16" t="s">
        <v>737</v>
      </c>
      <c r="ACD84" s="16" t="s">
        <v>486</v>
      </c>
      <c r="ACE84" s="16" t="s">
        <v>486</v>
      </c>
      <c r="ACG84" s="16" t="s">
        <v>1014</v>
      </c>
      <c r="ACH84" s="16" t="s">
        <v>1009</v>
      </c>
      <c r="ACI84" s="16" t="s">
        <v>462</v>
      </c>
      <c r="ACJ84" s="16">
        <v>0.79400000000000004</v>
      </c>
      <c r="ACK84" s="16" t="s">
        <v>482</v>
      </c>
      <c r="ACL84" s="16" t="s">
        <v>740</v>
      </c>
      <c r="ACM84" s="16" t="s">
        <v>1192</v>
      </c>
      <c r="ACN84" s="16" t="s">
        <v>1169</v>
      </c>
      <c r="ACO84" s="16" t="s">
        <v>1856</v>
      </c>
      <c r="ACQ84" s="16" t="s">
        <v>1202</v>
      </c>
      <c r="ACR84" s="16" t="s">
        <v>1645</v>
      </c>
      <c r="ACS84" s="16" t="s">
        <v>676</v>
      </c>
      <c r="ACT84" s="16" t="s">
        <v>1522</v>
      </c>
      <c r="ACU84" s="16" t="s">
        <v>833</v>
      </c>
      <c r="ACV84" s="16" t="s">
        <v>8711</v>
      </c>
      <c r="ACW84" s="16" t="s">
        <v>451</v>
      </c>
      <c r="ACX84" s="16" t="s">
        <v>1916</v>
      </c>
      <c r="ACY84" s="16" t="s">
        <v>1949</v>
      </c>
      <c r="ACZ84" s="16">
        <v>1</v>
      </c>
      <c r="ADA84" s="16">
        <v>1</v>
      </c>
      <c r="ADB84" s="16">
        <v>1</v>
      </c>
      <c r="ADC84" s="16">
        <v>1</v>
      </c>
      <c r="ADD84" s="16">
        <v>1</v>
      </c>
      <c r="ADE84" s="16" t="s">
        <v>8712</v>
      </c>
      <c r="ADF84" s="16">
        <v>0</v>
      </c>
      <c r="ADG84" s="16" t="s">
        <v>486</v>
      </c>
      <c r="ADH84" s="16">
        <v>1</v>
      </c>
      <c r="ADI84" s="16" t="s">
        <v>1553</v>
      </c>
      <c r="ADK84" s="16" t="s">
        <v>13194</v>
      </c>
      <c r="ADL84" s="16" t="s">
        <v>1763</v>
      </c>
      <c r="ADM84" s="16" t="s">
        <v>13195</v>
      </c>
      <c r="ADN84" s="16" t="s">
        <v>1761</v>
      </c>
      <c r="ADO84" s="16" t="s">
        <v>13197</v>
      </c>
      <c r="ADP84" s="16" t="s">
        <v>13194</v>
      </c>
      <c r="ADR84" s="16" t="s">
        <v>13194</v>
      </c>
      <c r="ADS84" s="16" t="s">
        <v>13194</v>
      </c>
      <c r="AEA84" s="16">
        <v>5700</v>
      </c>
      <c r="AEK84" s="16">
        <v>1500</v>
      </c>
      <c r="AEL84" s="16">
        <v>500</v>
      </c>
      <c r="AEN84" s="16">
        <v>750</v>
      </c>
      <c r="AEO84" s="16">
        <v>100</v>
      </c>
    </row>
    <row r="85" spans="1:823" x14ac:dyDescent="0.25">
      <c r="A85" s="30">
        <v>45812</v>
      </c>
      <c r="B85" s="16" t="s">
        <v>9265</v>
      </c>
      <c r="C85" s="16" t="s">
        <v>867</v>
      </c>
      <c r="D85" s="16" t="s">
        <v>867</v>
      </c>
      <c r="E85" s="16">
        <v>43</v>
      </c>
      <c r="F85" s="16" t="s">
        <v>8153</v>
      </c>
      <c r="G85" s="16" t="s">
        <v>4137</v>
      </c>
      <c r="I85" s="16" t="s">
        <v>4174</v>
      </c>
      <c r="Z85" s="16" t="s">
        <v>981</v>
      </c>
      <c r="AA85" s="16" t="s">
        <v>470</v>
      </c>
      <c r="AB85" s="16">
        <v>1</v>
      </c>
      <c r="AC85" s="16" t="s">
        <v>844</v>
      </c>
      <c r="AD85" s="16" t="s">
        <v>843</v>
      </c>
      <c r="AE85" s="16" t="s">
        <v>843</v>
      </c>
      <c r="AF85" s="16" t="s">
        <v>844</v>
      </c>
      <c r="AG85" s="16" t="s">
        <v>843</v>
      </c>
      <c r="AH85" s="16" t="s">
        <v>844</v>
      </c>
      <c r="AI85" s="16" t="s">
        <v>843</v>
      </c>
      <c r="AJ85" s="16" t="s">
        <v>843</v>
      </c>
      <c r="AK85" s="16" t="s">
        <v>843</v>
      </c>
      <c r="AM85" s="16" t="s">
        <v>737</v>
      </c>
      <c r="AN85" s="16" t="s">
        <v>761</v>
      </c>
      <c r="AP85" s="16" t="s">
        <v>775</v>
      </c>
      <c r="AR85" s="16" t="s">
        <v>6907</v>
      </c>
      <c r="BB85" s="16">
        <v>4</v>
      </c>
      <c r="BC85" s="16" t="s">
        <v>7875</v>
      </c>
      <c r="BE85" s="16" t="s">
        <v>5098</v>
      </c>
      <c r="BV85" s="16" t="s">
        <v>4433</v>
      </c>
      <c r="BW85" s="16" t="s">
        <v>844</v>
      </c>
      <c r="BX85" s="16" t="s">
        <v>843</v>
      </c>
      <c r="BY85" s="16" t="s">
        <v>843</v>
      </c>
      <c r="BZ85" s="16" t="s">
        <v>843</v>
      </c>
      <c r="CA85" s="16" t="s">
        <v>843</v>
      </c>
      <c r="CB85" s="16" t="s">
        <v>843</v>
      </c>
      <c r="CC85" s="16" t="s">
        <v>843</v>
      </c>
      <c r="CD85" s="16" t="s">
        <v>843</v>
      </c>
      <c r="CE85" s="16" t="s">
        <v>843</v>
      </c>
      <c r="CF85" s="16" t="s">
        <v>843</v>
      </c>
      <c r="CG85" s="16" t="s">
        <v>843</v>
      </c>
      <c r="CH85" s="16" t="s">
        <v>843</v>
      </c>
      <c r="CI85" s="16" t="s">
        <v>843</v>
      </c>
      <c r="CJ85" s="16" t="s">
        <v>843</v>
      </c>
      <c r="CK85" s="16" t="s">
        <v>843</v>
      </c>
      <c r="CP85" s="16" t="s">
        <v>865</v>
      </c>
      <c r="DX85" s="16" t="s">
        <v>7842</v>
      </c>
      <c r="DY85" s="16" t="s">
        <v>865</v>
      </c>
      <c r="GC85" s="16" t="s">
        <v>5372</v>
      </c>
      <c r="GF85" s="16" t="s">
        <v>6818</v>
      </c>
      <c r="GG85" s="16" t="s">
        <v>867</v>
      </c>
      <c r="GV85" s="16" t="s">
        <v>9266</v>
      </c>
      <c r="GW85" s="16" t="s">
        <v>844</v>
      </c>
      <c r="GX85" s="16" t="s">
        <v>844</v>
      </c>
      <c r="GY85" s="16" t="s">
        <v>843</v>
      </c>
      <c r="GZ85" s="16" t="s">
        <v>843</v>
      </c>
      <c r="HA85" s="16" t="s">
        <v>843</v>
      </c>
      <c r="HB85" s="16" t="s">
        <v>844</v>
      </c>
      <c r="HC85" s="16" t="s">
        <v>843</v>
      </c>
      <c r="HD85" s="16" t="s">
        <v>843</v>
      </c>
      <c r="HE85" s="16" t="s">
        <v>843</v>
      </c>
      <c r="HF85" s="16" t="s">
        <v>843</v>
      </c>
      <c r="HH85" s="16" t="s">
        <v>5456</v>
      </c>
      <c r="HK85" s="16" t="s">
        <v>864</v>
      </c>
      <c r="HM85" s="16" t="s">
        <v>865</v>
      </c>
      <c r="HZ85" s="16" t="s">
        <v>7947</v>
      </c>
      <c r="KE85" s="16" t="s">
        <v>5585</v>
      </c>
      <c r="KG85" s="16" t="s">
        <v>7018</v>
      </c>
      <c r="KH85" s="16" t="s">
        <v>7033</v>
      </c>
      <c r="KI85" s="16" t="s">
        <v>867</v>
      </c>
      <c r="KJ85" s="16" t="s">
        <v>8796</v>
      </c>
      <c r="KK85" s="16" t="s">
        <v>843</v>
      </c>
      <c r="KL85" s="16" t="s">
        <v>843</v>
      </c>
      <c r="KM85" s="16" t="s">
        <v>844</v>
      </c>
      <c r="KN85" s="16" t="s">
        <v>843</v>
      </c>
      <c r="KO85" s="16" t="s">
        <v>844</v>
      </c>
      <c r="KP85" s="16" t="s">
        <v>843</v>
      </c>
      <c r="KQ85" s="16" t="s">
        <v>843</v>
      </c>
      <c r="LG85" s="16" t="s">
        <v>867</v>
      </c>
      <c r="LH85" s="16" t="s">
        <v>865</v>
      </c>
      <c r="LI85" s="16" t="s">
        <v>867</v>
      </c>
      <c r="LJ85" s="16" t="s">
        <v>865</v>
      </c>
      <c r="LK85" s="16" t="s">
        <v>865</v>
      </c>
      <c r="LL85" s="16" t="s">
        <v>9267</v>
      </c>
      <c r="LM85" s="16" t="s">
        <v>844</v>
      </c>
      <c r="LN85" s="16" t="s">
        <v>844</v>
      </c>
      <c r="LO85" s="16" t="s">
        <v>844</v>
      </c>
      <c r="LP85" s="16" t="s">
        <v>844</v>
      </c>
      <c r="LQ85" s="16" t="s">
        <v>844</v>
      </c>
      <c r="LR85" s="16" t="s">
        <v>843</v>
      </c>
      <c r="LS85" s="16" t="s">
        <v>843</v>
      </c>
      <c r="LT85" s="16" t="s">
        <v>843</v>
      </c>
      <c r="LU85" s="16" t="s">
        <v>843</v>
      </c>
      <c r="LV85" s="16" t="s">
        <v>843</v>
      </c>
      <c r="LW85" s="16" t="s">
        <v>844</v>
      </c>
      <c r="LX85" s="16" t="s">
        <v>843</v>
      </c>
      <c r="LY85" s="16" t="s">
        <v>843</v>
      </c>
      <c r="LZ85" s="16" t="s">
        <v>843</v>
      </c>
      <c r="MA85" s="16" t="s">
        <v>843</v>
      </c>
      <c r="MC85" s="16" t="s">
        <v>9268</v>
      </c>
      <c r="MD85" s="16" t="s">
        <v>843</v>
      </c>
      <c r="ME85" s="16" t="s">
        <v>843</v>
      </c>
      <c r="MF85" s="16" t="s">
        <v>844</v>
      </c>
      <c r="MG85" s="16" t="s">
        <v>843</v>
      </c>
      <c r="MH85" s="16" t="s">
        <v>843</v>
      </c>
      <c r="MI85" s="16" t="s">
        <v>843</v>
      </c>
      <c r="MJ85" s="16" t="s">
        <v>843</v>
      </c>
      <c r="MK85" s="16" t="s">
        <v>843</v>
      </c>
      <c r="ML85" s="16" t="s">
        <v>844</v>
      </c>
      <c r="MM85" s="16" t="s">
        <v>843</v>
      </c>
      <c r="MN85" s="16" t="s">
        <v>843</v>
      </c>
      <c r="MO85" s="16" t="s">
        <v>843</v>
      </c>
      <c r="MP85" s="16" t="s">
        <v>844</v>
      </c>
      <c r="MQ85" s="16" t="s">
        <v>843</v>
      </c>
      <c r="MR85" s="16" t="s">
        <v>843</v>
      </c>
      <c r="MS85" s="16" t="s">
        <v>843</v>
      </c>
      <c r="MT85" s="16" t="s">
        <v>843</v>
      </c>
      <c r="MU85" s="16" t="s">
        <v>843</v>
      </c>
      <c r="MV85" s="16" t="s">
        <v>843</v>
      </c>
      <c r="PC85" s="16" t="s">
        <v>865</v>
      </c>
      <c r="PD85" s="16" t="s">
        <v>865</v>
      </c>
      <c r="PY85" s="16" t="s">
        <v>865</v>
      </c>
      <c r="QP85" s="16" t="s">
        <v>865</v>
      </c>
      <c r="QR85" s="16" t="s">
        <v>867</v>
      </c>
      <c r="QT85" s="16" t="s">
        <v>865</v>
      </c>
      <c r="QV85" s="16" t="s">
        <v>865</v>
      </c>
      <c r="QX85" s="16" t="s">
        <v>865</v>
      </c>
      <c r="QY85" s="16" t="s">
        <v>867</v>
      </c>
      <c r="RD85" s="16" t="s">
        <v>4216</v>
      </c>
      <c r="RF85" s="16" t="s">
        <v>865</v>
      </c>
      <c r="RH85" s="16" t="s">
        <v>865</v>
      </c>
      <c r="RJ85" s="16" t="s">
        <v>865</v>
      </c>
      <c r="RN85" s="16" t="s">
        <v>7724</v>
      </c>
      <c r="RP85" s="16" t="s">
        <v>867</v>
      </c>
      <c r="RR85" s="16" t="s">
        <v>7720</v>
      </c>
      <c r="RT85" s="16" t="s">
        <v>867</v>
      </c>
      <c r="RV85" s="16" t="s">
        <v>7720</v>
      </c>
      <c r="RX85" s="16" t="s">
        <v>7720</v>
      </c>
      <c r="RZ85" s="16" t="s">
        <v>7720</v>
      </c>
      <c r="SQ85" s="16" t="s">
        <v>865</v>
      </c>
      <c r="SS85" s="16" t="s">
        <v>7293</v>
      </c>
      <c r="ST85" s="16" t="s">
        <v>7758</v>
      </c>
      <c r="TN85" s="16">
        <v>2500</v>
      </c>
      <c r="TO85" s="16">
        <v>0</v>
      </c>
      <c r="TP85" s="16">
        <v>700</v>
      </c>
      <c r="TQ85" s="16">
        <v>200</v>
      </c>
      <c r="TR85" s="16">
        <v>1000</v>
      </c>
      <c r="TS85" s="16">
        <v>300</v>
      </c>
      <c r="TT85" s="16">
        <v>0</v>
      </c>
      <c r="TU85" s="16">
        <v>300</v>
      </c>
      <c r="TV85" s="16">
        <v>4000</v>
      </c>
      <c r="TW85" s="16">
        <v>0</v>
      </c>
      <c r="TX85" s="16">
        <v>0</v>
      </c>
      <c r="TZ85" s="16" t="s">
        <v>7364</v>
      </c>
      <c r="UA85" s="16" t="s">
        <v>5941</v>
      </c>
      <c r="UB85" s="16">
        <v>0</v>
      </c>
      <c r="UC85" s="16" t="s">
        <v>844</v>
      </c>
      <c r="UD85" s="16" t="s">
        <v>843</v>
      </c>
      <c r="UE85" s="16" t="s">
        <v>843</v>
      </c>
      <c r="UF85" s="16" t="s">
        <v>843</v>
      </c>
      <c r="UG85" s="16" t="s">
        <v>843</v>
      </c>
      <c r="UH85" s="16" t="s">
        <v>843</v>
      </c>
      <c r="UL85" s="16">
        <v>5000</v>
      </c>
      <c r="WO85" s="16" t="s">
        <v>6920</v>
      </c>
      <c r="XD85" s="16" t="s">
        <v>4216</v>
      </c>
      <c r="XE85" s="16" t="s">
        <v>843</v>
      </c>
      <c r="XF85" s="16" t="s">
        <v>843</v>
      </c>
      <c r="XG85" s="16" t="s">
        <v>843</v>
      </c>
      <c r="XH85" s="16" t="s">
        <v>843</v>
      </c>
      <c r="XI85" s="16" t="s">
        <v>843</v>
      </c>
      <c r="XJ85" s="16" t="s">
        <v>843</v>
      </c>
      <c r="XK85" s="16" t="s">
        <v>843</v>
      </c>
      <c r="XL85" s="16" t="s">
        <v>843</v>
      </c>
      <c r="XM85" s="16" t="s">
        <v>843</v>
      </c>
      <c r="XN85" s="16" t="s">
        <v>843</v>
      </c>
      <c r="XO85" s="16" t="s">
        <v>843</v>
      </c>
      <c r="XP85" s="16" t="s">
        <v>843</v>
      </c>
      <c r="XQ85" s="16" t="s">
        <v>844</v>
      </c>
      <c r="YF85" s="16" t="s">
        <v>865</v>
      </c>
      <c r="YN85" s="16" t="s">
        <v>864</v>
      </c>
      <c r="YP85" s="16" t="s">
        <v>7990</v>
      </c>
      <c r="YR85" s="16" t="s">
        <v>9269</v>
      </c>
      <c r="YS85" s="16" t="s">
        <v>9270</v>
      </c>
      <c r="YT85" s="16" t="s">
        <v>8694</v>
      </c>
      <c r="YU85" s="16" t="s">
        <v>9271</v>
      </c>
      <c r="YV85" s="16" t="s">
        <v>9148</v>
      </c>
      <c r="YW85" s="16" t="s">
        <v>844</v>
      </c>
      <c r="YX85" s="16" t="s">
        <v>9148</v>
      </c>
      <c r="YY85" s="16" t="s">
        <v>8861</v>
      </c>
      <c r="YZ85" s="16" t="s">
        <v>843</v>
      </c>
      <c r="ZA85" s="16" t="s">
        <v>843</v>
      </c>
      <c r="ZB85" s="16">
        <v>5666.67</v>
      </c>
      <c r="ZC85" s="16" t="s">
        <v>8906</v>
      </c>
      <c r="ZD85" s="16" t="s">
        <v>843</v>
      </c>
      <c r="ZE85" s="16" t="s">
        <v>9272</v>
      </c>
      <c r="ZF85" s="16" t="s">
        <v>8907</v>
      </c>
      <c r="ZG85" s="16" t="s">
        <v>8804</v>
      </c>
      <c r="ZH85" s="16" t="s">
        <v>8723</v>
      </c>
      <c r="ZI85" s="16" t="s">
        <v>8724</v>
      </c>
      <c r="ZJ85" s="16" t="s">
        <v>843</v>
      </c>
      <c r="ZK85" s="16" t="s">
        <v>843</v>
      </c>
      <c r="ZL85" s="16" t="s">
        <v>8723</v>
      </c>
      <c r="ZM85" s="16" t="s">
        <v>843</v>
      </c>
      <c r="ZN85" s="16" t="s">
        <v>8815</v>
      </c>
      <c r="ZO85" s="16" t="s">
        <v>487</v>
      </c>
      <c r="ZP85" s="16" t="s">
        <v>487</v>
      </c>
      <c r="ZQ85" s="16" t="s">
        <v>486</v>
      </c>
      <c r="ZR85" s="16" t="s">
        <v>486</v>
      </c>
      <c r="ZS85" s="16" t="s">
        <v>8738</v>
      </c>
      <c r="ZT85" s="16" t="s">
        <v>8705</v>
      </c>
      <c r="ZU85" s="16" t="s">
        <v>8706</v>
      </c>
      <c r="ZV85" s="16" t="s">
        <v>487</v>
      </c>
      <c r="ZW85" s="16" t="s">
        <v>843</v>
      </c>
      <c r="ZX85" s="16" t="s">
        <v>844</v>
      </c>
      <c r="ZY85" s="16" t="s">
        <v>844</v>
      </c>
      <c r="ZZ85" s="16" t="s">
        <v>843</v>
      </c>
      <c r="AAA85" s="16" t="s">
        <v>843</v>
      </c>
      <c r="AAB85" s="16" t="s">
        <v>843</v>
      </c>
      <c r="AAC85" s="16">
        <v>1</v>
      </c>
      <c r="AAD85" s="16" t="s">
        <v>844</v>
      </c>
      <c r="AAE85" s="16" t="s">
        <v>843</v>
      </c>
      <c r="AAF85" s="16" t="s">
        <v>843</v>
      </c>
      <c r="AAG85" s="16" t="s">
        <v>843</v>
      </c>
      <c r="AAH85" s="16" t="s">
        <v>843</v>
      </c>
      <c r="AAI85" s="16" t="s">
        <v>843</v>
      </c>
      <c r="AAJ85" s="16" t="s">
        <v>600</v>
      </c>
      <c r="AAK85" s="16" t="s">
        <v>639</v>
      </c>
      <c r="AAL85" s="16" t="s">
        <v>905</v>
      </c>
      <c r="AAM85" s="16" t="s">
        <v>663</v>
      </c>
      <c r="AAN85" s="16" t="s">
        <v>8707</v>
      </c>
      <c r="AAO85" s="16" t="s">
        <v>1018</v>
      </c>
      <c r="AAP85" s="16" t="s">
        <v>8708</v>
      </c>
      <c r="AAS85" s="16">
        <v>5000</v>
      </c>
      <c r="AAU85" s="16" t="s">
        <v>782</v>
      </c>
      <c r="AAV85" s="16" t="s">
        <v>782</v>
      </c>
      <c r="AAW85" s="16" t="s">
        <v>782</v>
      </c>
      <c r="AAX85" s="16" t="s">
        <v>843</v>
      </c>
      <c r="AAY85" s="16" t="s">
        <v>8710</v>
      </c>
      <c r="AAZ85" s="16" t="s">
        <v>783</v>
      </c>
      <c r="ABA85" s="16" t="s">
        <v>783</v>
      </c>
      <c r="ABB85" s="16" t="s">
        <v>782</v>
      </c>
      <c r="ABC85" s="16" t="s">
        <v>783</v>
      </c>
      <c r="ABD85" s="16" t="s">
        <v>782</v>
      </c>
      <c r="ABE85" s="16" t="s">
        <v>783</v>
      </c>
      <c r="ABF85" s="16" t="s">
        <v>782</v>
      </c>
      <c r="ABG85" s="16" t="s">
        <v>783</v>
      </c>
      <c r="ABH85" s="16" t="s">
        <v>782</v>
      </c>
      <c r="ABI85" s="16" t="s">
        <v>783</v>
      </c>
      <c r="ABJ85" s="16" t="s">
        <v>783</v>
      </c>
      <c r="ABK85" s="16" t="s">
        <v>783</v>
      </c>
      <c r="ABL85" s="16" t="s">
        <v>8785</v>
      </c>
      <c r="ABM85" s="16" t="s">
        <v>843</v>
      </c>
      <c r="ABN85" s="16" t="s">
        <v>1033</v>
      </c>
      <c r="ABO85" s="16" t="s">
        <v>487</v>
      </c>
      <c r="ABP85" s="16" t="s">
        <v>972</v>
      </c>
      <c r="ABQ85" s="16" t="s">
        <v>4341</v>
      </c>
      <c r="ABR85" s="16" t="s">
        <v>470</v>
      </c>
      <c r="ABS85" s="16" t="s">
        <v>451</v>
      </c>
      <c r="ABT85" s="16" t="s">
        <v>844</v>
      </c>
      <c r="ABU85" s="16" t="s">
        <v>844</v>
      </c>
      <c r="ABV85" s="16" t="s">
        <v>487</v>
      </c>
      <c r="ABW85" s="16" t="s">
        <v>486</v>
      </c>
      <c r="ABX85" s="16" t="s">
        <v>892</v>
      </c>
      <c r="ABY85" s="16" t="s">
        <v>486</v>
      </c>
      <c r="ABZ85" s="16" t="s">
        <v>487</v>
      </c>
      <c r="ACA85" s="16" t="s">
        <v>761</v>
      </c>
      <c r="ACB85" s="16" t="s">
        <v>775</v>
      </c>
      <c r="ACC85" s="16" t="s">
        <v>737</v>
      </c>
      <c r="ACD85" s="16" t="s">
        <v>486</v>
      </c>
      <c r="ACE85" s="16" t="s">
        <v>486</v>
      </c>
      <c r="ACG85" s="16" t="s">
        <v>1014</v>
      </c>
      <c r="ACH85" s="16" t="s">
        <v>1009</v>
      </c>
      <c r="ACI85" s="16" t="s">
        <v>462</v>
      </c>
      <c r="ACJ85" s="16">
        <v>0.79400000000000004</v>
      </c>
      <c r="ACK85" s="16" t="s">
        <v>482</v>
      </c>
      <c r="ACL85" s="16" t="s">
        <v>738</v>
      </c>
      <c r="ACM85" s="16" t="s">
        <v>1189</v>
      </c>
      <c r="ACN85" s="16" t="s">
        <v>1169</v>
      </c>
      <c r="ACO85" s="16" t="s">
        <v>1856</v>
      </c>
      <c r="ACQ85" s="16" t="s">
        <v>1201</v>
      </c>
      <c r="ACR85" s="16" t="s">
        <v>1645</v>
      </c>
      <c r="ACS85" s="16" t="s">
        <v>680</v>
      </c>
      <c r="ACT85" s="16" t="s">
        <v>1521</v>
      </c>
      <c r="ACU85" s="16" t="s">
        <v>831</v>
      </c>
      <c r="ACV85" s="16" t="s">
        <v>8756</v>
      </c>
      <c r="ACW85" s="16" t="s">
        <v>451</v>
      </c>
      <c r="ACX85" s="16" t="s">
        <v>1916</v>
      </c>
      <c r="ACY85" s="16" t="s">
        <v>1947</v>
      </c>
      <c r="ACZ85" s="16">
        <v>1</v>
      </c>
      <c r="ADA85" s="16">
        <v>0</v>
      </c>
      <c r="ADB85" s="16">
        <v>1</v>
      </c>
      <c r="ADC85" s="16">
        <v>0</v>
      </c>
      <c r="ADD85" s="16">
        <v>0</v>
      </c>
      <c r="ADE85" s="16" t="s">
        <v>9056</v>
      </c>
      <c r="ADF85" s="16">
        <v>0</v>
      </c>
      <c r="ADG85" s="16" t="s">
        <v>486</v>
      </c>
      <c r="ADH85" s="16">
        <v>1</v>
      </c>
      <c r="ADI85" s="16" t="s">
        <v>486</v>
      </c>
      <c r="ADJ85" s="16" t="s">
        <v>1743</v>
      </c>
      <c r="ADK85" s="16" t="s">
        <v>13194</v>
      </c>
      <c r="ADL85" s="16" t="s">
        <v>1764</v>
      </c>
      <c r="ADM85" s="16" t="s">
        <v>13195</v>
      </c>
      <c r="ADN85" s="16" t="s">
        <v>1764</v>
      </c>
      <c r="ADO85" s="16" t="s">
        <v>1766</v>
      </c>
      <c r="ADP85" s="16" t="s">
        <v>13196</v>
      </c>
      <c r="ADQ85" s="16" t="s">
        <v>1750</v>
      </c>
      <c r="ADR85" s="16" t="s">
        <v>13194</v>
      </c>
      <c r="ADS85" s="16" t="s">
        <v>13194</v>
      </c>
      <c r="ADY85" s="16" t="s">
        <v>1062</v>
      </c>
      <c r="AEA85" s="16">
        <v>5666.6666666666697</v>
      </c>
      <c r="AEC85" s="16" t="s">
        <v>1062</v>
      </c>
      <c r="AED85" s="16">
        <v>5000</v>
      </c>
      <c r="AEE85" s="16" t="s">
        <v>952</v>
      </c>
      <c r="AEI85" s="16">
        <v>2500</v>
      </c>
      <c r="AEK85" s="16">
        <v>700</v>
      </c>
      <c r="AEL85" s="16">
        <v>200</v>
      </c>
      <c r="AEM85" s="16">
        <v>4000</v>
      </c>
      <c r="AEN85" s="16">
        <v>1000</v>
      </c>
      <c r="AEO85" s="16">
        <v>300</v>
      </c>
      <c r="AEP85" s="16">
        <v>300</v>
      </c>
    </row>
    <row r="86" spans="1:823" x14ac:dyDescent="0.25">
      <c r="A86" s="30">
        <v>45812</v>
      </c>
      <c r="B86" s="16" t="s">
        <v>9273</v>
      </c>
      <c r="C86" s="16" t="s">
        <v>867</v>
      </c>
      <c r="D86" s="16" t="s">
        <v>867</v>
      </c>
      <c r="E86" s="16">
        <v>53</v>
      </c>
      <c r="F86" s="16" t="s">
        <v>8153</v>
      </c>
      <c r="G86" s="16" t="s">
        <v>4131</v>
      </c>
      <c r="I86" s="16" t="s">
        <v>4148</v>
      </c>
      <c r="Z86" s="16" t="s">
        <v>981</v>
      </c>
      <c r="AA86" s="16" t="s">
        <v>470</v>
      </c>
      <c r="AB86" s="16">
        <v>3</v>
      </c>
      <c r="AC86" s="16" t="s">
        <v>844</v>
      </c>
      <c r="AD86" s="16" t="s">
        <v>843</v>
      </c>
      <c r="AE86" s="16" t="s">
        <v>843</v>
      </c>
      <c r="AF86" s="16" t="s">
        <v>844</v>
      </c>
      <c r="AG86" s="16" t="s">
        <v>1056</v>
      </c>
      <c r="AH86" s="16" t="s">
        <v>844</v>
      </c>
      <c r="AI86" s="16" t="s">
        <v>1056</v>
      </c>
      <c r="AJ86" s="16" t="s">
        <v>843</v>
      </c>
      <c r="AK86" s="16" t="s">
        <v>843</v>
      </c>
      <c r="AM86" s="16" t="s">
        <v>737</v>
      </c>
      <c r="AN86" s="16" t="s">
        <v>759</v>
      </c>
      <c r="AP86" s="16" t="s">
        <v>774</v>
      </c>
      <c r="AR86" s="16" t="s">
        <v>6907</v>
      </c>
      <c r="BB86" s="16">
        <v>4</v>
      </c>
      <c r="BC86" s="16" t="s">
        <v>7878</v>
      </c>
      <c r="BE86" s="16" t="s">
        <v>5098</v>
      </c>
      <c r="BV86" s="16" t="s">
        <v>9274</v>
      </c>
      <c r="BW86" s="16" t="s">
        <v>843</v>
      </c>
      <c r="BX86" s="16" t="s">
        <v>843</v>
      </c>
      <c r="BY86" s="16" t="s">
        <v>844</v>
      </c>
      <c r="BZ86" s="16" t="s">
        <v>844</v>
      </c>
      <c r="CA86" s="16" t="s">
        <v>843</v>
      </c>
      <c r="CB86" s="16" t="s">
        <v>843</v>
      </c>
      <c r="CC86" s="16" t="s">
        <v>843</v>
      </c>
      <c r="CD86" s="16" t="s">
        <v>843</v>
      </c>
      <c r="CE86" s="16" t="s">
        <v>843</v>
      </c>
      <c r="CF86" s="16" t="s">
        <v>843</v>
      </c>
      <c r="CG86" s="16" t="s">
        <v>843</v>
      </c>
      <c r="CH86" s="16" t="s">
        <v>843</v>
      </c>
      <c r="CI86" s="16" t="s">
        <v>843</v>
      </c>
      <c r="CJ86" s="16" t="s">
        <v>843</v>
      </c>
      <c r="CK86" s="16" t="s">
        <v>843</v>
      </c>
      <c r="CP86" s="16" t="s">
        <v>867</v>
      </c>
      <c r="CQ86" s="16" t="s">
        <v>5191</v>
      </c>
      <c r="CR86" s="16" t="s">
        <v>844</v>
      </c>
      <c r="CS86" s="16" t="s">
        <v>843</v>
      </c>
      <c r="CT86" s="16" t="s">
        <v>843</v>
      </c>
      <c r="CU86" s="16" t="s">
        <v>843</v>
      </c>
      <c r="CV86" s="16" t="s">
        <v>843</v>
      </c>
      <c r="CW86" s="16" t="s">
        <v>843</v>
      </c>
      <c r="CX86" s="16" t="s">
        <v>843</v>
      </c>
      <c r="CY86" s="16" t="s">
        <v>843</v>
      </c>
      <c r="CZ86" s="16" t="s">
        <v>843</v>
      </c>
      <c r="DA86" s="16" t="s">
        <v>5184</v>
      </c>
      <c r="DX86" s="16" t="s">
        <v>867</v>
      </c>
      <c r="DY86" s="16" t="s">
        <v>867</v>
      </c>
      <c r="GC86" s="16" t="s">
        <v>5350</v>
      </c>
      <c r="GF86" s="16" t="s">
        <v>867</v>
      </c>
      <c r="GG86" s="16" t="s">
        <v>867</v>
      </c>
      <c r="GV86" s="16" t="s">
        <v>5443</v>
      </c>
      <c r="GW86" s="16" t="s">
        <v>843</v>
      </c>
      <c r="GX86" s="16" t="s">
        <v>844</v>
      </c>
      <c r="GY86" s="16" t="s">
        <v>843</v>
      </c>
      <c r="GZ86" s="16" t="s">
        <v>843</v>
      </c>
      <c r="HA86" s="16" t="s">
        <v>843</v>
      </c>
      <c r="HB86" s="16" t="s">
        <v>843</v>
      </c>
      <c r="HC86" s="16" t="s">
        <v>843</v>
      </c>
      <c r="HD86" s="16" t="s">
        <v>843</v>
      </c>
      <c r="HE86" s="16" t="s">
        <v>843</v>
      </c>
      <c r="HF86" s="16" t="s">
        <v>843</v>
      </c>
      <c r="HH86" s="16" t="s">
        <v>5474</v>
      </c>
      <c r="HK86" s="16" t="s">
        <v>865</v>
      </c>
      <c r="HM86" s="16" t="s">
        <v>865</v>
      </c>
      <c r="HZ86" s="16" t="s">
        <v>7944</v>
      </c>
      <c r="KE86" s="16" t="s">
        <v>5582</v>
      </c>
      <c r="KG86" s="16" t="s">
        <v>7015</v>
      </c>
      <c r="KH86" s="16" t="s">
        <v>7033</v>
      </c>
      <c r="KI86" s="16" t="s">
        <v>865</v>
      </c>
      <c r="LG86" s="16" t="s">
        <v>867</v>
      </c>
      <c r="LH86" s="16" t="s">
        <v>865</v>
      </c>
      <c r="LI86" s="16" t="s">
        <v>867</v>
      </c>
      <c r="LJ86" s="16" t="s">
        <v>865</v>
      </c>
      <c r="LK86" s="16" t="s">
        <v>865</v>
      </c>
      <c r="LL86" s="16" t="s">
        <v>5657</v>
      </c>
      <c r="LM86" s="16" t="s">
        <v>844</v>
      </c>
      <c r="LN86" s="16" t="s">
        <v>843</v>
      </c>
      <c r="LO86" s="16" t="s">
        <v>843</v>
      </c>
      <c r="LP86" s="16" t="s">
        <v>843</v>
      </c>
      <c r="LQ86" s="16" t="s">
        <v>843</v>
      </c>
      <c r="LR86" s="16" t="s">
        <v>843</v>
      </c>
      <c r="LS86" s="16" t="s">
        <v>843</v>
      </c>
      <c r="LT86" s="16" t="s">
        <v>843</v>
      </c>
      <c r="LU86" s="16" t="s">
        <v>843</v>
      </c>
      <c r="LV86" s="16" t="s">
        <v>843</v>
      </c>
      <c r="LW86" s="16" t="s">
        <v>843</v>
      </c>
      <c r="LX86" s="16" t="s">
        <v>843</v>
      </c>
      <c r="LY86" s="16" t="s">
        <v>843</v>
      </c>
      <c r="LZ86" s="16" t="s">
        <v>843</v>
      </c>
      <c r="MA86" s="16" t="s">
        <v>843</v>
      </c>
      <c r="MC86" s="16" t="s">
        <v>5694</v>
      </c>
      <c r="MD86" s="16" t="s">
        <v>844</v>
      </c>
      <c r="ME86" s="16" t="s">
        <v>843</v>
      </c>
      <c r="MF86" s="16" t="s">
        <v>843</v>
      </c>
      <c r="MG86" s="16" t="s">
        <v>843</v>
      </c>
      <c r="MH86" s="16" t="s">
        <v>843</v>
      </c>
      <c r="MI86" s="16" t="s">
        <v>843</v>
      </c>
      <c r="MJ86" s="16" t="s">
        <v>843</v>
      </c>
      <c r="MK86" s="16" t="s">
        <v>843</v>
      </c>
      <c r="ML86" s="16" t="s">
        <v>843</v>
      </c>
      <c r="MM86" s="16" t="s">
        <v>843</v>
      </c>
      <c r="MN86" s="16" t="s">
        <v>843</v>
      </c>
      <c r="MO86" s="16" t="s">
        <v>843</v>
      </c>
      <c r="MP86" s="16" t="s">
        <v>843</v>
      </c>
      <c r="MQ86" s="16" t="s">
        <v>843</v>
      </c>
      <c r="MR86" s="16" t="s">
        <v>843</v>
      </c>
      <c r="MS86" s="16" t="s">
        <v>843</v>
      </c>
      <c r="MT86" s="16" t="s">
        <v>843</v>
      </c>
      <c r="MU86" s="16" t="s">
        <v>843</v>
      </c>
      <c r="MV86" s="16" t="s">
        <v>843</v>
      </c>
      <c r="MX86" s="16" t="s">
        <v>5694</v>
      </c>
      <c r="MY86" s="16" t="s">
        <v>844</v>
      </c>
      <c r="MZ86" s="16" t="s">
        <v>843</v>
      </c>
      <c r="NA86" s="16" t="s">
        <v>843</v>
      </c>
      <c r="NB86" s="16" t="s">
        <v>843</v>
      </c>
      <c r="NC86" s="16" t="s">
        <v>843</v>
      </c>
      <c r="ND86" s="16" t="s">
        <v>843</v>
      </c>
      <c r="NE86" s="16" t="s">
        <v>843</v>
      </c>
      <c r="NF86" s="16" t="s">
        <v>843</v>
      </c>
      <c r="NG86" s="16" t="s">
        <v>843</v>
      </c>
      <c r="NH86" s="16" t="s">
        <v>843</v>
      </c>
      <c r="NI86" s="16" t="s">
        <v>843</v>
      </c>
      <c r="NJ86" s="16" t="s">
        <v>843</v>
      </c>
      <c r="NK86" s="16" t="s">
        <v>843</v>
      </c>
      <c r="NL86" s="16" t="s">
        <v>843</v>
      </c>
      <c r="NM86" s="16" t="s">
        <v>843</v>
      </c>
      <c r="NN86" s="16" t="s">
        <v>843</v>
      </c>
      <c r="NO86" s="16" t="s">
        <v>843</v>
      </c>
      <c r="NP86" s="16" t="s">
        <v>843</v>
      </c>
      <c r="NQ86" s="16" t="s">
        <v>843</v>
      </c>
      <c r="PC86" s="16" t="s">
        <v>865</v>
      </c>
      <c r="PD86" s="16" t="s">
        <v>865</v>
      </c>
      <c r="PY86" s="16" t="s">
        <v>867</v>
      </c>
      <c r="PZ86" s="16">
        <v>1</v>
      </c>
      <c r="QP86" s="16" t="s">
        <v>865</v>
      </c>
      <c r="QR86" s="16" t="s">
        <v>867</v>
      </c>
      <c r="QT86" s="16" t="s">
        <v>867</v>
      </c>
      <c r="QV86" s="16" t="s">
        <v>865</v>
      </c>
      <c r="QX86" s="16" t="s">
        <v>865</v>
      </c>
      <c r="QY86" s="16" t="s">
        <v>867</v>
      </c>
      <c r="RD86" s="16" t="s">
        <v>865</v>
      </c>
      <c r="RF86" s="16" t="s">
        <v>865</v>
      </c>
      <c r="RH86" s="16" t="s">
        <v>865</v>
      </c>
      <c r="RJ86" s="16" t="s">
        <v>865</v>
      </c>
      <c r="RN86" s="16" t="s">
        <v>7720</v>
      </c>
      <c r="RP86" s="16" t="s">
        <v>867</v>
      </c>
      <c r="RR86" s="16" t="s">
        <v>7720</v>
      </c>
      <c r="RT86" s="16" t="s">
        <v>867</v>
      </c>
      <c r="RV86" s="16" t="s">
        <v>7720</v>
      </c>
      <c r="RX86" s="16" t="s">
        <v>7720</v>
      </c>
      <c r="RZ86" s="16" t="s">
        <v>7724</v>
      </c>
      <c r="SQ86" s="16" t="s">
        <v>865</v>
      </c>
      <c r="SS86" s="16" t="s">
        <v>7293</v>
      </c>
      <c r="ST86" s="16" t="s">
        <v>7764</v>
      </c>
      <c r="TN86" s="16">
        <v>3000</v>
      </c>
      <c r="TO86" s="16">
        <v>0</v>
      </c>
      <c r="TP86" s="16">
        <v>240</v>
      </c>
      <c r="TQ86" s="16">
        <v>500</v>
      </c>
      <c r="TR86" s="16">
        <v>300</v>
      </c>
      <c r="TS86" s="16">
        <v>300</v>
      </c>
      <c r="TT86" s="16">
        <v>0</v>
      </c>
      <c r="TU86" s="16">
        <v>0</v>
      </c>
      <c r="TV86" s="16">
        <v>0</v>
      </c>
      <c r="TW86" s="16">
        <v>5000</v>
      </c>
      <c r="TX86" s="16">
        <v>0</v>
      </c>
      <c r="TZ86" s="16" t="s">
        <v>7364</v>
      </c>
      <c r="UA86" s="16" t="s">
        <v>8950</v>
      </c>
      <c r="UB86" s="16">
        <v>0</v>
      </c>
      <c r="UC86" s="16" t="s">
        <v>844</v>
      </c>
      <c r="UD86" s="16" t="s">
        <v>843</v>
      </c>
      <c r="UE86" s="16" t="s">
        <v>843</v>
      </c>
      <c r="UF86" s="16" t="s">
        <v>844</v>
      </c>
      <c r="UG86" s="16" t="s">
        <v>843</v>
      </c>
      <c r="UH86" s="16" t="s">
        <v>843</v>
      </c>
      <c r="UL86" s="16">
        <v>2000</v>
      </c>
      <c r="VX86" s="16" t="s">
        <v>6028</v>
      </c>
      <c r="VY86" s="16" t="s">
        <v>844</v>
      </c>
      <c r="VZ86" s="16" t="s">
        <v>843</v>
      </c>
      <c r="WA86" s="16" t="s">
        <v>843</v>
      </c>
      <c r="WB86" s="16" t="s">
        <v>843</v>
      </c>
      <c r="WC86" s="16" t="s">
        <v>843</v>
      </c>
      <c r="WD86" s="16" t="s">
        <v>843</v>
      </c>
      <c r="WE86" s="16" t="s">
        <v>843</v>
      </c>
      <c r="WF86" s="16" t="s">
        <v>843</v>
      </c>
      <c r="WH86" s="16">
        <v>3250</v>
      </c>
      <c r="WO86" s="16" t="s">
        <v>6920</v>
      </c>
      <c r="XD86" s="16" t="s">
        <v>6975</v>
      </c>
      <c r="XE86" s="16" t="s">
        <v>843</v>
      </c>
      <c r="XF86" s="16" t="s">
        <v>843</v>
      </c>
      <c r="XG86" s="16" t="s">
        <v>844</v>
      </c>
      <c r="XH86" s="16" t="s">
        <v>843</v>
      </c>
      <c r="XI86" s="16" t="s">
        <v>843</v>
      </c>
      <c r="XJ86" s="16" t="s">
        <v>843</v>
      </c>
      <c r="XK86" s="16" t="s">
        <v>843</v>
      </c>
      <c r="XL86" s="16" t="s">
        <v>843</v>
      </c>
      <c r="XM86" s="16" t="s">
        <v>843</v>
      </c>
      <c r="XN86" s="16" t="s">
        <v>843</v>
      </c>
      <c r="XO86" s="16" t="s">
        <v>843</v>
      </c>
      <c r="XP86" s="16" t="s">
        <v>843</v>
      </c>
      <c r="XQ86" s="16" t="s">
        <v>843</v>
      </c>
      <c r="YF86" s="16" t="s">
        <v>865</v>
      </c>
      <c r="YN86" s="16" t="s">
        <v>864</v>
      </c>
      <c r="YP86" s="16" t="s">
        <v>7984</v>
      </c>
      <c r="YR86" s="16" t="s">
        <v>9275</v>
      </c>
      <c r="YS86" s="16" t="s">
        <v>9276</v>
      </c>
      <c r="YT86" s="16" t="s">
        <v>8694</v>
      </c>
      <c r="YU86" s="16" t="s">
        <v>9277</v>
      </c>
      <c r="YV86" s="16" t="s">
        <v>9148</v>
      </c>
      <c r="YW86" s="16" t="s">
        <v>844</v>
      </c>
      <c r="YX86" s="16" t="s">
        <v>9148</v>
      </c>
      <c r="YY86" s="16" t="s">
        <v>843</v>
      </c>
      <c r="YZ86" s="16" t="s">
        <v>8762</v>
      </c>
      <c r="ZA86" s="16" t="s">
        <v>843</v>
      </c>
      <c r="ZB86" s="16">
        <v>5173.33</v>
      </c>
      <c r="ZC86" s="16" t="s">
        <v>9026</v>
      </c>
      <c r="ZD86" s="16" t="s">
        <v>843</v>
      </c>
      <c r="ZE86" s="16" t="s">
        <v>8789</v>
      </c>
      <c r="ZF86" s="16" t="s">
        <v>8722</v>
      </c>
      <c r="ZG86" s="16" t="s">
        <v>8739</v>
      </c>
      <c r="ZH86" s="16" t="s">
        <v>8739</v>
      </c>
      <c r="ZI86" s="16" t="s">
        <v>8723</v>
      </c>
      <c r="ZJ86" s="16" t="s">
        <v>843</v>
      </c>
      <c r="ZK86" s="16" t="s">
        <v>9042</v>
      </c>
      <c r="ZL86" s="16" t="s">
        <v>843</v>
      </c>
      <c r="ZM86" s="16" t="s">
        <v>843</v>
      </c>
      <c r="ZN86" s="16" t="s">
        <v>8815</v>
      </c>
      <c r="ZO86" s="16" t="s">
        <v>487</v>
      </c>
      <c r="ZP86" s="16" t="s">
        <v>487</v>
      </c>
      <c r="ZQ86" s="16" t="s">
        <v>486</v>
      </c>
      <c r="ZR86" s="16" t="s">
        <v>486</v>
      </c>
      <c r="ZS86" s="16" t="s">
        <v>9278</v>
      </c>
      <c r="ZT86" s="16" t="s">
        <v>8705</v>
      </c>
      <c r="ZU86" s="16" t="s">
        <v>9092</v>
      </c>
      <c r="ZV86" s="16" t="s">
        <v>486</v>
      </c>
      <c r="ZW86" s="16" t="s">
        <v>843</v>
      </c>
      <c r="ZX86" s="16" t="s">
        <v>8732</v>
      </c>
      <c r="ZY86" s="16" t="s">
        <v>844</v>
      </c>
      <c r="ZZ86" s="16" t="s">
        <v>1056</v>
      </c>
      <c r="AAA86" s="16" t="s">
        <v>843</v>
      </c>
      <c r="AAB86" s="16" t="s">
        <v>843</v>
      </c>
      <c r="AAC86" s="16">
        <v>2</v>
      </c>
      <c r="AAD86" s="16" t="s">
        <v>844</v>
      </c>
      <c r="AAE86" s="16" t="s">
        <v>1056</v>
      </c>
      <c r="AAF86" s="16" t="s">
        <v>843</v>
      </c>
      <c r="AAG86" s="16" t="s">
        <v>843</v>
      </c>
      <c r="AAH86" s="16" t="s">
        <v>843</v>
      </c>
      <c r="AAI86" s="16" t="s">
        <v>843</v>
      </c>
      <c r="AAJ86" s="16" t="s">
        <v>600</v>
      </c>
      <c r="AAK86" s="16" t="s">
        <v>655</v>
      </c>
      <c r="AAL86" s="16" t="s">
        <v>905</v>
      </c>
      <c r="AAM86" s="16" t="s">
        <v>663</v>
      </c>
      <c r="AAN86" s="16" t="s">
        <v>8707</v>
      </c>
      <c r="AAO86" s="16" t="s">
        <v>1019</v>
      </c>
      <c r="AAP86" s="16" t="s">
        <v>8708</v>
      </c>
      <c r="AAS86" s="16">
        <v>5250</v>
      </c>
      <c r="AAT86" s="16" t="s">
        <v>782</v>
      </c>
      <c r="AAU86" s="16" t="s">
        <v>782</v>
      </c>
      <c r="AAV86" s="16" t="s">
        <v>782</v>
      </c>
      <c r="AAW86" s="16" t="s">
        <v>782</v>
      </c>
      <c r="AAX86" s="16" t="s">
        <v>843</v>
      </c>
      <c r="AAY86" s="16" t="s">
        <v>8710</v>
      </c>
      <c r="AAZ86" s="16" t="s">
        <v>782</v>
      </c>
      <c r="ABA86" s="16" t="s">
        <v>783</v>
      </c>
      <c r="ABB86" s="16" t="s">
        <v>782</v>
      </c>
      <c r="ABC86" s="16" t="s">
        <v>783</v>
      </c>
      <c r="ABD86" s="16" t="s">
        <v>783</v>
      </c>
      <c r="ABE86" s="16" t="s">
        <v>783</v>
      </c>
      <c r="ABF86" s="16" t="s">
        <v>782</v>
      </c>
      <c r="ABG86" s="16" t="s">
        <v>783</v>
      </c>
      <c r="ABH86" s="16" t="s">
        <v>782</v>
      </c>
      <c r="ABI86" s="16" t="s">
        <v>783</v>
      </c>
      <c r="ABJ86" s="16" t="s">
        <v>783</v>
      </c>
      <c r="ABK86" s="16" t="s">
        <v>782</v>
      </c>
      <c r="ABL86" s="16" t="s">
        <v>8728</v>
      </c>
      <c r="ABM86" s="16" t="s">
        <v>843</v>
      </c>
      <c r="ABN86" s="16" t="s">
        <v>1033</v>
      </c>
      <c r="ABP86" s="16" t="s">
        <v>973</v>
      </c>
      <c r="ABQ86" s="16" t="s">
        <v>4341</v>
      </c>
      <c r="ABR86" s="16" t="s">
        <v>470</v>
      </c>
      <c r="ABS86" s="16" t="s">
        <v>451</v>
      </c>
      <c r="ABT86" s="16" t="s">
        <v>8732</v>
      </c>
      <c r="ABU86" s="16" t="s">
        <v>1056</v>
      </c>
      <c r="ABV86" s="16" t="s">
        <v>487</v>
      </c>
      <c r="ABW86" s="16" t="s">
        <v>487</v>
      </c>
      <c r="ABX86" s="16" t="s">
        <v>894</v>
      </c>
      <c r="ABY86" s="16" t="s">
        <v>486</v>
      </c>
      <c r="ABZ86" s="16" t="s">
        <v>486</v>
      </c>
      <c r="ACA86" s="16" t="s">
        <v>759</v>
      </c>
      <c r="ACB86" s="16" t="s">
        <v>774</v>
      </c>
      <c r="ACC86" s="16" t="s">
        <v>737</v>
      </c>
      <c r="ACD86" s="16" t="s">
        <v>486</v>
      </c>
      <c r="ACE86" s="16" t="s">
        <v>486</v>
      </c>
      <c r="ACG86" s="16" t="s">
        <v>1014</v>
      </c>
      <c r="ACH86" s="16" t="s">
        <v>1009</v>
      </c>
      <c r="ACI86" s="16" t="s">
        <v>462</v>
      </c>
      <c r="ACJ86" s="16">
        <v>0.79400000000000004</v>
      </c>
      <c r="ACK86" s="16" t="s">
        <v>482</v>
      </c>
      <c r="ACL86" s="16" t="s">
        <v>738</v>
      </c>
      <c r="ACM86" s="16" t="s">
        <v>1189</v>
      </c>
      <c r="ACN86" s="16" t="s">
        <v>8984</v>
      </c>
      <c r="ACO86" s="16" t="s">
        <v>1856</v>
      </c>
      <c r="ACP86" s="16">
        <v>3250</v>
      </c>
      <c r="ACQ86" s="16" t="s">
        <v>1202</v>
      </c>
      <c r="ACR86" s="16" t="s">
        <v>1645</v>
      </c>
      <c r="ACS86" s="16" t="s">
        <v>676</v>
      </c>
      <c r="ACT86" s="16" t="s">
        <v>1522</v>
      </c>
      <c r="ACU86" s="16" t="s">
        <v>833</v>
      </c>
      <c r="ACV86" s="16" t="s">
        <v>8711</v>
      </c>
      <c r="ACW86" s="16" t="s">
        <v>451</v>
      </c>
      <c r="ACX86" s="16" t="s">
        <v>1916</v>
      </c>
      <c r="ACY86" s="16" t="s">
        <v>1947</v>
      </c>
      <c r="ACZ86" s="16">
        <v>1</v>
      </c>
      <c r="ADA86" s="16">
        <v>0</v>
      </c>
      <c r="ADB86" s="16">
        <v>1</v>
      </c>
      <c r="ADC86" s="16">
        <v>0</v>
      </c>
      <c r="ADD86" s="16">
        <v>0</v>
      </c>
      <c r="ADE86" s="16" t="s">
        <v>9056</v>
      </c>
      <c r="ADF86" s="16">
        <v>0</v>
      </c>
      <c r="ADG86" s="16" t="s">
        <v>486</v>
      </c>
      <c r="ADH86" s="16">
        <v>1</v>
      </c>
      <c r="ADI86" s="16" t="s">
        <v>1553</v>
      </c>
      <c r="ADJ86" s="16" t="s">
        <v>1743</v>
      </c>
      <c r="ADK86" s="16" t="s">
        <v>13194</v>
      </c>
      <c r="ADL86" s="16" t="s">
        <v>13196</v>
      </c>
      <c r="ADM86" s="16" t="s">
        <v>13195</v>
      </c>
      <c r="ADN86" s="16" t="s">
        <v>13196</v>
      </c>
      <c r="ADO86" s="16" t="s">
        <v>1766</v>
      </c>
      <c r="ADP86" s="16" t="s">
        <v>13194</v>
      </c>
      <c r="ADQ86" s="16" t="s">
        <v>13194</v>
      </c>
      <c r="ADR86" s="16" t="s">
        <v>1750</v>
      </c>
      <c r="ADS86" s="16" t="s">
        <v>13194</v>
      </c>
      <c r="ADW86" s="16" t="s">
        <v>8729</v>
      </c>
      <c r="ADY86" s="16" t="s">
        <v>1062</v>
      </c>
      <c r="AEA86" s="16">
        <v>5173.3333333333303</v>
      </c>
      <c r="AEC86" s="16" t="s">
        <v>1062</v>
      </c>
      <c r="AED86" s="16">
        <v>1750</v>
      </c>
      <c r="AEE86" s="16" t="s">
        <v>952</v>
      </c>
      <c r="AEG86" s="16">
        <v>3250</v>
      </c>
      <c r="AEI86" s="16">
        <v>1000</v>
      </c>
      <c r="AEK86" s="16">
        <v>80</v>
      </c>
      <c r="AEL86" s="16">
        <v>166.67</v>
      </c>
      <c r="AEN86" s="16">
        <v>100</v>
      </c>
      <c r="AEO86" s="16">
        <v>100</v>
      </c>
      <c r="AEQ86" s="16">
        <v>1666.67</v>
      </c>
    </row>
    <row r="87" spans="1:823" x14ac:dyDescent="0.25">
      <c r="A87" s="30">
        <v>45812</v>
      </c>
      <c r="B87" s="16" t="s">
        <v>9279</v>
      </c>
      <c r="C87" s="16" t="s">
        <v>867</v>
      </c>
      <c r="D87" s="16" t="s">
        <v>867</v>
      </c>
      <c r="E87" s="16">
        <v>64</v>
      </c>
      <c r="F87" s="16" t="s">
        <v>8153</v>
      </c>
      <c r="G87" s="16" t="s">
        <v>4131</v>
      </c>
      <c r="I87" s="16" t="s">
        <v>4174</v>
      </c>
      <c r="Z87" s="16" t="s">
        <v>981</v>
      </c>
      <c r="AA87" s="16" t="s">
        <v>470</v>
      </c>
      <c r="AB87" s="16">
        <v>1</v>
      </c>
      <c r="AC87" s="16" t="s">
        <v>843</v>
      </c>
      <c r="AD87" s="16" t="s">
        <v>843</v>
      </c>
      <c r="AE87" s="16" t="s">
        <v>843</v>
      </c>
      <c r="AF87" s="16" t="s">
        <v>844</v>
      </c>
      <c r="AG87" s="16" t="s">
        <v>843</v>
      </c>
      <c r="AH87" s="16" t="s">
        <v>844</v>
      </c>
      <c r="AI87" s="16" t="s">
        <v>843</v>
      </c>
      <c r="AJ87" s="16" t="s">
        <v>843</v>
      </c>
      <c r="AK87" s="16" t="s">
        <v>843</v>
      </c>
      <c r="AM87" s="16" t="s">
        <v>737</v>
      </c>
      <c r="AN87" s="16" t="s">
        <v>761</v>
      </c>
      <c r="AP87" s="16" t="s">
        <v>775</v>
      </c>
      <c r="AR87" s="16" t="s">
        <v>6907</v>
      </c>
      <c r="BB87" s="16">
        <v>2</v>
      </c>
      <c r="BC87" s="16" t="s">
        <v>7878</v>
      </c>
      <c r="BE87" s="16" t="s">
        <v>5098</v>
      </c>
      <c r="BV87" s="16" t="s">
        <v>4433</v>
      </c>
      <c r="BW87" s="16" t="s">
        <v>844</v>
      </c>
      <c r="BX87" s="16" t="s">
        <v>843</v>
      </c>
      <c r="BY87" s="16" t="s">
        <v>843</v>
      </c>
      <c r="BZ87" s="16" t="s">
        <v>843</v>
      </c>
      <c r="CA87" s="16" t="s">
        <v>843</v>
      </c>
      <c r="CB87" s="16" t="s">
        <v>843</v>
      </c>
      <c r="CC87" s="16" t="s">
        <v>843</v>
      </c>
      <c r="CD87" s="16" t="s">
        <v>843</v>
      </c>
      <c r="CE87" s="16" t="s">
        <v>843</v>
      </c>
      <c r="CF87" s="16" t="s">
        <v>843</v>
      </c>
      <c r="CG87" s="16" t="s">
        <v>843</v>
      </c>
      <c r="CH87" s="16" t="s">
        <v>843</v>
      </c>
      <c r="CI87" s="16" t="s">
        <v>843</v>
      </c>
      <c r="CJ87" s="16" t="s">
        <v>843</v>
      </c>
      <c r="CK87" s="16" t="s">
        <v>843</v>
      </c>
      <c r="CP87" s="16" t="s">
        <v>867</v>
      </c>
      <c r="CQ87" s="16" t="s">
        <v>5191</v>
      </c>
      <c r="CR87" s="16" t="s">
        <v>844</v>
      </c>
      <c r="CS87" s="16" t="s">
        <v>843</v>
      </c>
      <c r="CT87" s="16" t="s">
        <v>843</v>
      </c>
      <c r="CU87" s="16" t="s">
        <v>843</v>
      </c>
      <c r="CV87" s="16" t="s">
        <v>843</v>
      </c>
      <c r="CW87" s="16" t="s">
        <v>843</v>
      </c>
      <c r="CX87" s="16" t="s">
        <v>843</v>
      </c>
      <c r="CY87" s="16" t="s">
        <v>843</v>
      </c>
      <c r="CZ87" s="16" t="s">
        <v>843</v>
      </c>
      <c r="DA87" s="16" t="s">
        <v>5184</v>
      </c>
      <c r="DX87" s="16" t="s">
        <v>867</v>
      </c>
      <c r="DY87" s="16" t="s">
        <v>867</v>
      </c>
      <c r="GC87" s="16" t="s">
        <v>5330</v>
      </c>
      <c r="GF87" s="16" t="s">
        <v>867</v>
      </c>
      <c r="GG87" s="16" t="s">
        <v>867</v>
      </c>
      <c r="GV87" s="16" t="s">
        <v>5443</v>
      </c>
      <c r="GW87" s="16" t="s">
        <v>843</v>
      </c>
      <c r="GX87" s="16" t="s">
        <v>844</v>
      </c>
      <c r="GY87" s="16" t="s">
        <v>843</v>
      </c>
      <c r="GZ87" s="16" t="s">
        <v>843</v>
      </c>
      <c r="HA87" s="16" t="s">
        <v>843</v>
      </c>
      <c r="HB87" s="16" t="s">
        <v>843</v>
      </c>
      <c r="HC87" s="16" t="s">
        <v>843</v>
      </c>
      <c r="HD87" s="16" t="s">
        <v>843</v>
      </c>
      <c r="HE87" s="16" t="s">
        <v>843</v>
      </c>
      <c r="HF87" s="16" t="s">
        <v>843</v>
      </c>
      <c r="HH87" s="16" t="s">
        <v>5456</v>
      </c>
      <c r="HK87" s="16" t="s">
        <v>865</v>
      </c>
      <c r="HM87" s="16" t="s">
        <v>867</v>
      </c>
      <c r="HN87" s="16" t="s">
        <v>7922</v>
      </c>
      <c r="HO87" s="16" t="s">
        <v>844</v>
      </c>
      <c r="HP87" s="16" t="s">
        <v>843</v>
      </c>
      <c r="HQ87" s="16" t="s">
        <v>843</v>
      </c>
      <c r="HR87" s="16" t="s">
        <v>843</v>
      </c>
      <c r="HS87" s="16" t="s">
        <v>843</v>
      </c>
      <c r="HT87" s="16" t="s">
        <v>843</v>
      </c>
      <c r="HU87" s="16" t="s">
        <v>843</v>
      </c>
      <c r="HV87" s="16" t="s">
        <v>843</v>
      </c>
      <c r="HW87" s="16" t="s">
        <v>843</v>
      </c>
      <c r="HX87" s="16" t="s">
        <v>843</v>
      </c>
      <c r="HZ87" s="16" t="s">
        <v>7944</v>
      </c>
      <c r="KE87" s="16" t="s">
        <v>5582</v>
      </c>
      <c r="KG87" s="16" t="s">
        <v>7015</v>
      </c>
      <c r="KH87" s="16" t="s">
        <v>7033</v>
      </c>
      <c r="KI87" s="16" t="s">
        <v>865</v>
      </c>
      <c r="LG87" s="16" t="s">
        <v>867</v>
      </c>
      <c r="LH87" s="16" t="s">
        <v>867</v>
      </c>
      <c r="LI87" s="16" t="s">
        <v>867</v>
      </c>
      <c r="LJ87" s="16" t="s">
        <v>867</v>
      </c>
      <c r="LK87" s="16" t="s">
        <v>867</v>
      </c>
      <c r="LL87" s="16" t="s">
        <v>5663</v>
      </c>
      <c r="LM87" s="16" t="s">
        <v>843</v>
      </c>
      <c r="LN87" s="16" t="s">
        <v>843</v>
      </c>
      <c r="LO87" s="16" t="s">
        <v>844</v>
      </c>
      <c r="LP87" s="16" t="s">
        <v>843</v>
      </c>
      <c r="LQ87" s="16" t="s">
        <v>843</v>
      </c>
      <c r="LR87" s="16" t="s">
        <v>843</v>
      </c>
      <c r="LS87" s="16" t="s">
        <v>843</v>
      </c>
      <c r="LT87" s="16" t="s">
        <v>843</v>
      </c>
      <c r="LU87" s="16" t="s">
        <v>843</v>
      </c>
      <c r="LV87" s="16" t="s">
        <v>843</v>
      </c>
      <c r="LW87" s="16" t="s">
        <v>843</v>
      </c>
      <c r="LX87" s="16" t="s">
        <v>843</v>
      </c>
      <c r="LY87" s="16" t="s">
        <v>843</v>
      </c>
      <c r="LZ87" s="16" t="s">
        <v>843</v>
      </c>
      <c r="MA87" s="16" t="s">
        <v>843</v>
      </c>
      <c r="MC87" s="16" t="s">
        <v>5694</v>
      </c>
      <c r="MD87" s="16" t="s">
        <v>844</v>
      </c>
      <c r="ME87" s="16" t="s">
        <v>843</v>
      </c>
      <c r="MF87" s="16" t="s">
        <v>843</v>
      </c>
      <c r="MG87" s="16" t="s">
        <v>843</v>
      </c>
      <c r="MH87" s="16" t="s">
        <v>843</v>
      </c>
      <c r="MI87" s="16" t="s">
        <v>843</v>
      </c>
      <c r="MJ87" s="16" t="s">
        <v>843</v>
      </c>
      <c r="MK87" s="16" t="s">
        <v>843</v>
      </c>
      <c r="ML87" s="16" t="s">
        <v>843</v>
      </c>
      <c r="MM87" s="16" t="s">
        <v>843</v>
      </c>
      <c r="MN87" s="16" t="s">
        <v>843</v>
      </c>
      <c r="MO87" s="16" t="s">
        <v>843</v>
      </c>
      <c r="MP87" s="16" t="s">
        <v>843</v>
      </c>
      <c r="MQ87" s="16" t="s">
        <v>843</v>
      </c>
      <c r="MR87" s="16" t="s">
        <v>843</v>
      </c>
      <c r="MS87" s="16" t="s">
        <v>843</v>
      </c>
      <c r="MT87" s="16" t="s">
        <v>843</v>
      </c>
      <c r="MU87" s="16" t="s">
        <v>843</v>
      </c>
      <c r="MV87" s="16" t="s">
        <v>843</v>
      </c>
      <c r="PC87" s="16" t="s">
        <v>865</v>
      </c>
      <c r="PD87" s="16" t="s">
        <v>865</v>
      </c>
      <c r="PY87" s="16" t="s">
        <v>865</v>
      </c>
      <c r="QP87" s="16" t="s">
        <v>867</v>
      </c>
      <c r="QR87" s="16" t="s">
        <v>867</v>
      </c>
      <c r="QT87" s="16" t="s">
        <v>867</v>
      </c>
      <c r="QV87" s="16" t="s">
        <v>865</v>
      </c>
      <c r="QX87" s="16" t="s">
        <v>867</v>
      </c>
      <c r="QY87" s="16" t="s">
        <v>867</v>
      </c>
      <c r="RD87" s="16" t="s">
        <v>865</v>
      </c>
      <c r="RF87" s="16" t="s">
        <v>865</v>
      </c>
      <c r="RH87" s="16" t="s">
        <v>865</v>
      </c>
      <c r="RJ87" s="16" t="s">
        <v>865</v>
      </c>
      <c r="RN87" s="16" t="s">
        <v>7720</v>
      </c>
      <c r="RP87" s="16" t="s">
        <v>867</v>
      </c>
      <c r="RR87" s="16" t="s">
        <v>867</v>
      </c>
      <c r="RT87" s="16" t="s">
        <v>867</v>
      </c>
      <c r="RV87" s="16" t="s">
        <v>867</v>
      </c>
      <c r="RX87" s="16" t="s">
        <v>7724</v>
      </c>
      <c r="RZ87" s="16" t="s">
        <v>867</v>
      </c>
      <c r="SQ87" s="16" t="s">
        <v>865</v>
      </c>
      <c r="SS87" s="16" t="s">
        <v>7308</v>
      </c>
      <c r="ST87" s="16" t="s">
        <v>7764</v>
      </c>
      <c r="TN87" s="16">
        <v>2000</v>
      </c>
      <c r="TO87" s="16">
        <v>0</v>
      </c>
      <c r="TP87" s="16">
        <v>0</v>
      </c>
      <c r="TQ87" s="16">
        <v>250</v>
      </c>
      <c r="TR87" s="16">
        <v>300</v>
      </c>
      <c r="TS87" s="16">
        <v>250</v>
      </c>
      <c r="TT87" s="16">
        <v>0</v>
      </c>
      <c r="TU87" s="16">
        <v>50</v>
      </c>
      <c r="TV87" s="16">
        <v>0</v>
      </c>
      <c r="TW87" s="16">
        <v>0</v>
      </c>
      <c r="TX87" s="16">
        <v>0</v>
      </c>
      <c r="TZ87" s="16" t="s">
        <v>7367</v>
      </c>
      <c r="UA87" s="16" t="s">
        <v>8715</v>
      </c>
      <c r="UB87" s="16">
        <v>0</v>
      </c>
      <c r="UC87" s="16" t="s">
        <v>843</v>
      </c>
      <c r="UD87" s="16" t="s">
        <v>843</v>
      </c>
      <c r="UE87" s="16" t="s">
        <v>844</v>
      </c>
      <c r="UF87" s="16" t="s">
        <v>844</v>
      </c>
      <c r="UG87" s="16" t="s">
        <v>843</v>
      </c>
      <c r="UH87" s="16" t="s">
        <v>843</v>
      </c>
      <c r="VK87" s="16" t="s">
        <v>6102</v>
      </c>
      <c r="VL87" s="16" t="s">
        <v>843</v>
      </c>
      <c r="VM87" s="16" t="s">
        <v>843</v>
      </c>
      <c r="VN87" s="16" t="s">
        <v>843</v>
      </c>
      <c r="VO87" s="16" t="s">
        <v>843</v>
      </c>
      <c r="VP87" s="16" t="s">
        <v>844</v>
      </c>
      <c r="VQ87" s="16" t="s">
        <v>843</v>
      </c>
      <c r="VR87" s="16" t="s">
        <v>843</v>
      </c>
      <c r="VS87" s="16" t="s">
        <v>843</v>
      </c>
      <c r="VT87" s="16" t="s">
        <v>843</v>
      </c>
      <c r="VV87" s="16">
        <v>3325</v>
      </c>
      <c r="VX87" s="16" t="s">
        <v>6028</v>
      </c>
      <c r="VY87" s="16" t="s">
        <v>844</v>
      </c>
      <c r="VZ87" s="16" t="s">
        <v>843</v>
      </c>
      <c r="WA87" s="16" t="s">
        <v>843</v>
      </c>
      <c r="WB87" s="16" t="s">
        <v>843</v>
      </c>
      <c r="WC87" s="16" t="s">
        <v>843</v>
      </c>
      <c r="WD87" s="16" t="s">
        <v>843</v>
      </c>
      <c r="WE87" s="16" t="s">
        <v>843</v>
      </c>
      <c r="WF87" s="16" t="s">
        <v>843</v>
      </c>
      <c r="WH87" s="16">
        <v>1625</v>
      </c>
      <c r="WO87" s="16" t="s">
        <v>6920</v>
      </c>
      <c r="XD87" s="16" t="s">
        <v>7000</v>
      </c>
      <c r="XE87" s="16" t="s">
        <v>843</v>
      </c>
      <c r="XF87" s="16" t="s">
        <v>843</v>
      </c>
      <c r="XG87" s="16" t="s">
        <v>843</v>
      </c>
      <c r="XH87" s="16" t="s">
        <v>843</v>
      </c>
      <c r="XI87" s="16" t="s">
        <v>843</v>
      </c>
      <c r="XJ87" s="16" t="s">
        <v>843</v>
      </c>
      <c r="XK87" s="16" t="s">
        <v>843</v>
      </c>
      <c r="XL87" s="16" t="s">
        <v>843</v>
      </c>
      <c r="XM87" s="16" t="s">
        <v>843</v>
      </c>
      <c r="XN87" s="16" t="s">
        <v>843</v>
      </c>
      <c r="XO87" s="16" t="s">
        <v>844</v>
      </c>
      <c r="XP87" s="16" t="s">
        <v>843</v>
      </c>
      <c r="XQ87" s="16" t="s">
        <v>843</v>
      </c>
      <c r="YF87" s="16" t="s">
        <v>865</v>
      </c>
      <c r="YN87" s="16" t="s">
        <v>864</v>
      </c>
      <c r="YP87" s="16" t="s">
        <v>7981</v>
      </c>
      <c r="YR87" s="16" t="s">
        <v>9280</v>
      </c>
      <c r="YS87" s="16" t="s">
        <v>9281</v>
      </c>
      <c r="YT87" s="16" t="s">
        <v>8694</v>
      </c>
      <c r="YU87" s="16" t="s">
        <v>9282</v>
      </c>
      <c r="YV87" s="16" t="s">
        <v>9148</v>
      </c>
      <c r="YW87" s="16" t="s">
        <v>844</v>
      </c>
      <c r="YX87" s="16" t="s">
        <v>9148</v>
      </c>
      <c r="YY87" s="16" t="s">
        <v>843</v>
      </c>
      <c r="YZ87" s="16" t="s">
        <v>843</v>
      </c>
      <c r="ZA87" s="16" t="s">
        <v>843</v>
      </c>
      <c r="ZB87" s="16">
        <v>2850</v>
      </c>
      <c r="ZC87" s="16" t="s">
        <v>8900</v>
      </c>
      <c r="ZD87" s="16" t="s">
        <v>843</v>
      </c>
      <c r="ZE87" s="16" t="s">
        <v>8995</v>
      </c>
      <c r="ZF87" s="16" t="s">
        <v>8753</v>
      </c>
      <c r="ZG87" s="16" t="s">
        <v>8741</v>
      </c>
      <c r="ZH87" s="16" t="s">
        <v>8753</v>
      </c>
      <c r="ZI87" s="16" t="s">
        <v>843</v>
      </c>
      <c r="ZJ87" s="16" t="s">
        <v>843</v>
      </c>
      <c r="ZK87" s="16" t="s">
        <v>843</v>
      </c>
      <c r="ZL87" s="16" t="s">
        <v>8701</v>
      </c>
      <c r="ZM87" s="16" t="s">
        <v>843</v>
      </c>
      <c r="ZN87" s="16" t="s">
        <v>8742</v>
      </c>
      <c r="ZO87" s="16" t="s">
        <v>487</v>
      </c>
      <c r="ZP87" s="16" t="s">
        <v>487</v>
      </c>
      <c r="ZQ87" s="16" t="s">
        <v>486</v>
      </c>
      <c r="ZR87" s="16" t="s">
        <v>486</v>
      </c>
      <c r="ZS87" s="16" t="s">
        <v>8704</v>
      </c>
      <c r="ZT87" s="16" t="s">
        <v>8705</v>
      </c>
      <c r="ZU87" s="16" t="s">
        <v>8706</v>
      </c>
      <c r="ZV87" s="16" t="s">
        <v>487</v>
      </c>
      <c r="ZW87" s="16" t="s">
        <v>843</v>
      </c>
      <c r="ZX87" s="16" t="s">
        <v>843</v>
      </c>
      <c r="ZY87" s="16" t="s">
        <v>844</v>
      </c>
      <c r="ZZ87" s="16" t="s">
        <v>843</v>
      </c>
      <c r="AAA87" s="16" t="s">
        <v>844</v>
      </c>
      <c r="AAB87" s="16" t="s">
        <v>843</v>
      </c>
      <c r="AAC87" s="16">
        <v>0</v>
      </c>
      <c r="AAD87" s="16" t="s">
        <v>844</v>
      </c>
      <c r="AAE87" s="16" t="s">
        <v>843</v>
      </c>
      <c r="AAF87" s="16" t="s">
        <v>843</v>
      </c>
      <c r="AAG87" s="16" t="s">
        <v>843</v>
      </c>
      <c r="AAH87" s="16" t="s">
        <v>843</v>
      </c>
      <c r="AAI87" s="16" t="s">
        <v>843</v>
      </c>
      <c r="AAJ87" s="16" t="s">
        <v>606</v>
      </c>
      <c r="AAK87" s="16" t="s">
        <v>639</v>
      </c>
      <c r="AAL87" s="16" t="s">
        <v>905</v>
      </c>
      <c r="AAM87" s="16" t="s">
        <v>663</v>
      </c>
      <c r="AAN87" s="16" t="s">
        <v>8707</v>
      </c>
      <c r="AAO87" s="16" t="s">
        <v>1019</v>
      </c>
      <c r="AAP87" s="16" t="s">
        <v>8708</v>
      </c>
      <c r="AAQ87" s="16" t="s">
        <v>9283</v>
      </c>
      <c r="AAS87" s="16">
        <v>3186.03</v>
      </c>
      <c r="AAT87" s="16" t="s">
        <v>782</v>
      </c>
      <c r="AAU87" s="16" t="s">
        <v>782</v>
      </c>
      <c r="AAV87" s="16" t="s">
        <v>782</v>
      </c>
      <c r="AAW87" s="16" t="s">
        <v>782</v>
      </c>
      <c r="AAX87" s="16" t="s">
        <v>843</v>
      </c>
      <c r="AAY87" s="16" t="s">
        <v>8710</v>
      </c>
      <c r="AAZ87" s="16" t="s">
        <v>782</v>
      </c>
      <c r="ABA87" s="16" t="s">
        <v>782</v>
      </c>
      <c r="ABB87" s="16" t="s">
        <v>782</v>
      </c>
      <c r="ABC87" s="16" t="s">
        <v>782</v>
      </c>
      <c r="ABD87" s="16" t="s">
        <v>783</v>
      </c>
      <c r="ABE87" s="16" t="s">
        <v>783</v>
      </c>
      <c r="ABF87" s="16" t="s">
        <v>782</v>
      </c>
      <c r="ABG87" s="16" t="s">
        <v>782</v>
      </c>
      <c r="ABH87" s="16" t="s">
        <v>782</v>
      </c>
      <c r="ABI87" s="16" t="s">
        <v>782</v>
      </c>
      <c r="ABJ87" s="16" t="s">
        <v>782</v>
      </c>
      <c r="ABK87" s="16" t="s">
        <v>782</v>
      </c>
      <c r="ABL87" s="16" t="s">
        <v>1056</v>
      </c>
      <c r="ABM87" s="16" t="s">
        <v>843</v>
      </c>
      <c r="ABN87" s="16" t="s">
        <v>1034</v>
      </c>
      <c r="ABP87" s="16" t="s">
        <v>972</v>
      </c>
      <c r="ABQ87" s="16" t="s">
        <v>4341</v>
      </c>
      <c r="ABR87" s="16" t="s">
        <v>470</v>
      </c>
      <c r="ABS87" s="16" t="s">
        <v>457</v>
      </c>
      <c r="ABT87" s="16" t="s">
        <v>844</v>
      </c>
      <c r="ABU87" s="16" t="s">
        <v>844</v>
      </c>
      <c r="ABV87" s="16" t="s">
        <v>487</v>
      </c>
      <c r="ABW87" s="16" t="s">
        <v>486</v>
      </c>
      <c r="ABX87" s="16" t="s">
        <v>892</v>
      </c>
      <c r="ABY87" s="16" t="s">
        <v>486</v>
      </c>
      <c r="ABZ87" s="16" t="s">
        <v>487</v>
      </c>
      <c r="ACA87" s="16" t="s">
        <v>761</v>
      </c>
      <c r="ACB87" s="16" t="s">
        <v>775</v>
      </c>
      <c r="ACC87" s="16" t="s">
        <v>737</v>
      </c>
      <c r="ACD87" s="16" t="s">
        <v>486</v>
      </c>
      <c r="ACE87" s="16" t="s">
        <v>486</v>
      </c>
      <c r="ACG87" s="16" t="s">
        <v>1014</v>
      </c>
      <c r="ACH87" s="16" t="s">
        <v>1009</v>
      </c>
      <c r="ACI87" s="16" t="s">
        <v>462</v>
      </c>
      <c r="ACJ87" s="16">
        <v>0.79400000000000004</v>
      </c>
      <c r="ACK87" s="16" t="s">
        <v>482</v>
      </c>
      <c r="ACL87" s="16" t="s">
        <v>740</v>
      </c>
      <c r="ACM87" s="16" t="s">
        <v>1190</v>
      </c>
      <c r="ACN87" s="16" t="s">
        <v>1169</v>
      </c>
      <c r="ACO87" s="16" t="s">
        <v>1856</v>
      </c>
      <c r="ACP87" s="16">
        <v>1625</v>
      </c>
      <c r="ACQ87" s="16" t="s">
        <v>1201</v>
      </c>
      <c r="ACR87" s="16" t="s">
        <v>1644</v>
      </c>
      <c r="ACS87" s="16" t="s">
        <v>680</v>
      </c>
      <c r="ACT87" s="16" t="s">
        <v>1521</v>
      </c>
      <c r="ACU87" s="16" t="s">
        <v>833</v>
      </c>
      <c r="ACV87" s="16" t="s">
        <v>8711</v>
      </c>
      <c r="ACW87" s="16" t="s">
        <v>877</v>
      </c>
      <c r="ACX87" s="16" t="s">
        <v>1916</v>
      </c>
      <c r="ACY87" s="16" t="s">
        <v>1947</v>
      </c>
      <c r="ACZ87" s="16">
        <v>1</v>
      </c>
      <c r="ADA87" s="16">
        <v>1</v>
      </c>
      <c r="ADB87" s="16">
        <v>1</v>
      </c>
      <c r="ADC87" s="16">
        <v>1</v>
      </c>
      <c r="ADD87" s="16">
        <v>1</v>
      </c>
      <c r="ADE87" s="16" t="s">
        <v>8712</v>
      </c>
      <c r="ADF87" s="16">
        <v>0</v>
      </c>
      <c r="ADG87" s="16" t="s">
        <v>486</v>
      </c>
      <c r="ADH87" s="16">
        <v>1</v>
      </c>
      <c r="ADI87" s="16" t="s">
        <v>486</v>
      </c>
      <c r="ADJ87" s="16" t="s">
        <v>1743</v>
      </c>
      <c r="ADK87" s="16" t="s">
        <v>13194</v>
      </c>
      <c r="ADL87" s="16" t="s">
        <v>13194</v>
      </c>
      <c r="ADM87" s="16" t="s">
        <v>13195</v>
      </c>
      <c r="ADN87" s="16" t="s">
        <v>13196</v>
      </c>
      <c r="ADO87" s="16" t="s">
        <v>1766</v>
      </c>
      <c r="ADP87" s="16" t="s">
        <v>13196</v>
      </c>
      <c r="ADQ87" s="16" t="s">
        <v>13194</v>
      </c>
      <c r="ADR87" s="16" t="s">
        <v>13194</v>
      </c>
      <c r="ADS87" s="16" t="s">
        <v>13194</v>
      </c>
      <c r="ADU87" s="16" t="s">
        <v>8817</v>
      </c>
      <c r="ADW87" s="16" t="s">
        <v>13199</v>
      </c>
      <c r="ADY87" s="16" t="s">
        <v>1058</v>
      </c>
      <c r="AEA87" s="16">
        <v>2850</v>
      </c>
      <c r="AEC87" s="16" t="s">
        <v>1058</v>
      </c>
      <c r="AED87" s="16">
        <v>3186.03</v>
      </c>
      <c r="AEE87" s="16" t="s">
        <v>952</v>
      </c>
      <c r="AEG87" s="16">
        <v>4950</v>
      </c>
      <c r="AEI87" s="16">
        <v>2000</v>
      </c>
      <c r="AEL87" s="16">
        <v>250</v>
      </c>
      <c r="AEN87" s="16">
        <v>300</v>
      </c>
      <c r="AEO87" s="16">
        <v>250</v>
      </c>
      <c r="AEP87" s="16">
        <v>50</v>
      </c>
    </row>
    <row r="88" spans="1:823" x14ac:dyDescent="0.25">
      <c r="A88" s="30">
        <v>45812</v>
      </c>
      <c r="B88" s="16" t="s">
        <v>9284</v>
      </c>
      <c r="C88" s="16" t="s">
        <v>867</v>
      </c>
      <c r="D88" s="16" t="s">
        <v>867</v>
      </c>
      <c r="E88" s="16">
        <v>64</v>
      </c>
      <c r="F88" s="16" t="s">
        <v>8153</v>
      </c>
      <c r="G88" s="16" t="s">
        <v>4137</v>
      </c>
      <c r="I88" s="16" t="s">
        <v>4174</v>
      </c>
      <c r="Z88" s="16" t="s">
        <v>992</v>
      </c>
      <c r="AA88" s="16" t="s">
        <v>474</v>
      </c>
      <c r="AB88" s="16">
        <v>1</v>
      </c>
      <c r="AC88" s="16" t="s">
        <v>843</v>
      </c>
      <c r="AD88" s="16" t="s">
        <v>843</v>
      </c>
      <c r="AE88" s="16" t="s">
        <v>843</v>
      </c>
      <c r="AF88" s="16" t="s">
        <v>843</v>
      </c>
      <c r="AG88" s="16" t="s">
        <v>844</v>
      </c>
      <c r="AH88" s="16" t="s">
        <v>843</v>
      </c>
      <c r="AI88" s="16" t="s">
        <v>844</v>
      </c>
      <c r="AJ88" s="16" t="s">
        <v>843</v>
      </c>
      <c r="AK88" s="16" t="s">
        <v>843</v>
      </c>
      <c r="AM88" s="16" t="s">
        <v>737</v>
      </c>
      <c r="AN88" s="16" t="s">
        <v>761</v>
      </c>
      <c r="AP88" s="16" t="s">
        <v>775</v>
      </c>
      <c r="AR88" s="16" t="s">
        <v>6907</v>
      </c>
      <c r="BB88" s="16">
        <v>4</v>
      </c>
      <c r="BC88" s="16" t="s">
        <v>7878</v>
      </c>
      <c r="BE88" s="16" t="s">
        <v>5098</v>
      </c>
      <c r="BV88" s="16" t="s">
        <v>4433</v>
      </c>
      <c r="BW88" s="16" t="s">
        <v>844</v>
      </c>
      <c r="BX88" s="16" t="s">
        <v>843</v>
      </c>
      <c r="BY88" s="16" t="s">
        <v>843</v>
      </c>
      <c r="BZ88" s="16" t="s">
        <v>843</v>
      </c>
      <c r="CA88" s="16" t="s">
        <v>843</v>
      </c>
      <c r="CB88" s="16" t="s">
        <v>843</v>
      </c>
      <c r="CC88" s="16" t="s">
        <v>843</v>
      </c>
      <c r="CD88" s="16" t="s">
        <v>843</v>
      </c>
      <c r="CE88" s="16" t="s">
        <v>843</v>
      </c>
      <c r="CF88" s="16" t="s">
        <v>843</v>
      </c>
      <c r="CG88" s="16" t="s">
        <v>843</v>
      </c>
      <c r="CH88" s="16" t="s">
        <v>843</v>
      </c>
      <c r="CI88" s="16" t="s">
        <v>843</v>
      </c>
      <c r="CJ88" s="16" t="s">
        <v>843</v>
      </c>
      <c r="CK88" s="16" t="s">
        <v>843</v>
      </c>
      <c r="CP88" s="16" t="s">
        <v>867</v>
      </c>
      <c r="CQ88" s="16" t="s">
        <v>9285</v>
      </c>
      <c r="CR88" s="16" t="s">
        <v>844</v>
      </c>
      <c r="CS88" s="16" t="s">
        <v>844</v>
      </c>
      <c r="CT88" s="16" t="s">
        <v>844</v>
      </c>
      <c r="CU88" s="16" t="s">
        <v>843</v>
      </c>
      <c r="CV88" s="16" t="s">
        <v>843</v>
      </c>
      <c r="CW88" s="16" t="s">
        <v>843</v>
      </c>
      <c r="CX88" s="16" t="s">
        <v>843</v>
      </c>
      <c r="CY88" s="16" t="s">
        <v>843</v>
      </c>
      <c r="CZ88" s="16" t="s">
        <v>843</v>
      </c>
      <c r="DA88" s="16" t="s">
        <v>5184</v>
      </c>
      <c r="DX88" s="16" t="s">
        <v>867</v>
      </c>
      <c r="DY88" s="16" t="s">
        <v>867</v>
      </c>
      <c r="GC88" s="16" t="s">
        <v>5353</v>
      </c>
      <c r="GF88" s="16" t="s">
        <v>867</v>
      </c>
      <c r="GG88" s="16" t="s">
        <v>867</v>
      </c>
      <c r="GV88" s="16" t="s">
        <v>5443</v>
      </c>
      <c r="GW88" s="16" t="s">
        <v>843</v>
      </c>
      <c r="GX88" s="16" t="s">
        <v>844</v>
      </c>
      <c r="GY88" s="16" t="s">
        <v>843</v>
      </c>
      <c r="GZ88" s="16" t="s">
        <v>843</v>
      </c>
      <c r="HA88" s="16" t="s">
        <v>843</v>
      </c>
      <c r="HB88" s="16" t="s">
        <v>843</v>
      </c>
      <c r="HC88" s="16" t="s">
        <v>843</v>
      </c>
      <c r="HD88" s="16" t="s">
        <v>843</v>
      </c>
      <c r="HE88" s="16" t="s">
        <v>843</v>
      </c>
      <c r="HF88" s="16" t="s">
        <v>843</v>
      </c>
      <c r="HH88" s="16" t="s">
        <v>5456</v>
      </c>
      <c r="HK88" s="16" t="s">
        <v>865</v>
      </c>
      <c r="HM88" s="16" t="s">
        <v>864</v>
      </c>
      <c r="HZ88" s="16" t="s">
        <v>7944</v>
      </c>
      <c r="KE88" s="16" t="s">
        <v>5582</v>
      </c>
      <c r="KG88" s="16" t="s">
        <v>7015</v>
      </c>
      <c r="KH88" s="16" t="s">
        <v>7033</v>
      </c>
      <c r="KI88" s="16" t="s">
        <v>865</v>
      </c>
      <c r="LG88" s="16" t="s">
        <v>865</v>
      </c>
      <c r="LH88" s="16" t="s">
        <v>865</v>
      </c>
      <c r="LI88" s="16" t="s">
        <v>867</v>
      </c>
      <c r="LJ88" s="16" t="s">
        <v>865</v>
      </c>
      <c r="LK88" s="16" t="s">
        <v>865</v>
      </c>
      <c r="LL88" s="16" t="s">
        <v>864</v>
      </c>
      <c r="LM88" s="16" t="s">
        <v>843</v>
      </c>
      <c r="LN88" s="16" t="s">
        <v>843</v>
      </c>
      <c r="LO88" s="16" t="s">
        <v>843</v>
      </c>
      <c r="LP88" s="16" t="s">
        <v>843</v>
      </c>
      <c r="LQ88" s="16" t="s">
        <v>843</v>
      </c>
      <c r="LR88" s="16" t="s">
        <v>843</v>
      </c>
      <c r="LS88" s="16" t="s">
        <v>843</v>
      </c>
      <c r="LT88" s="16" t="s">
        <v>843</v>
      </c>
      <c r="LU88" s="16" t="s">
        <v>843</v>
      </c>
      <c r="LV88" s="16" t="s">
        <v>843</v>
      </c>
      <c r="LW88" s="16" t="s">
        <v>843</v>
      </c>
      <c r="LX88" s="16" t="s">
        <v>843</v>
      </c>
      <c r="LY88" s="16" t="s">
        <v>843</v>
      </c>
      <c r="LZ88" s="16" t="s">
        <v>844</v>
      </c>
      <c r="MA88" s="16" t="s">
        <v>843</v>
      </c>
      <c r="MX88" s="16" t="s">
        <v>5694</v>
      </c>
      <c r="MY88" s="16" t="s">
        <v>844</v>
      </c>
      <c r="MZ88" s="16" t="s">
        <v>843</v>
      </c>
      <c r="NA88" s="16" t="s">
        <v>843</v>
      </c>
      <c r="NB88" s="16" t="s">
        <v>843</v>
      </c>
      <c r="NC88" s="16" t="s">
        <v>843</v>
      </c>
      <c r="ND88" s="16" t="s">
        <v>843</v>
      </c>
      <c r="NE88" s="16" t="s">
        <v>843</v>
      </c>
      <c r="NF88" s="16" t="s">
        <v>843</v>
      </c>
      <c r="NG88" s="16" t="s">
        <v>843</v>
      </c>
      <c r="NH88" s="16" t="s">
        <v>843</v>
      </c>
      <c r="NI88" s="16" t="s">
        <v>843</v>
      </c>
      <c r="NJ88" s="16" t="s">
        <v>843</v>
      </c>
      <c r="NK88" s="16" t="s">
        <v>843</v>
      </c>
      <c r="NL88" s="16" t="s">
        <v>843</v>
      </c>
      <c r="NM88" s="16" t="s">
        <v>843</v>
      </c>
      <c r="NN88" s="16" t="s">
        <v>843</v>
      </c>
      <c r="NO88" s="16" t="s">
        <v>843</v>
      </c>
      <c r="NP88" s="16" t="s">
        <v>843</v>
      </c>
      <c r="NQ88" s="16" t="s">
        <v>843</v>
      </c>
      <c r="PC88" s="16" t="s">
        <v>865</v>
      </c>
      <c r="PD88" s="16" t="s">
        <v>865</v>
      </c>
      <c r="PY88" s="16" t="s">
        <v>865</v>
      </c>
      <c r="QP88" s="16" t="s">
        <v>865</v>
      </c>
      <c r="QR88" s="16" t="s">
        <v>865</v>
      </c>
      <c r="QT88" s="16" t="s">
        <v>865</v>
      </c>
      <c r="QV88" s="16" t="s">
        <v>865</v>
      </c>
      <c r="QX88" s="16" t="s">
        <v>865</v>
      </c>
      <c r="QY88" s="16" t="s">
        <v>867</v>
      </c>
      <c r="RD88" s="16" t="s">
        <v>4216</v>
      </c>
      <c r="RF88" s="16" t="s">
        <v>865</v>
      </c>
      <c r="RH88" s="16" t="s">
        <v>865</v>
      </c>
      <c r="RJ88" s="16" t="s">
        <v>865</v>
      </c>
      <c r="RN88" s="16" t="s">
        <v>7724</v>
      </c>
      <c r="RP88" s="16" t="s">
        <v>867</v>
      </c>
      <c r="RR88" s="16" t="s">
        <v>867</v>
      </c>
      <c r="RT88" s="16" t="s">
        <v>867</v>
      </c>
      <c r="RV88" s="16" t="s">
        <v>7720</v>
      </c>
      <c r="RX88" s="16" t="s">
        <v>7720</v>
      </c>
      <c r="RZ88" s="16" t="s">
        <v>7720</v>
      </c>
      <c r="SQ88" s="16" t="s">
        <v>865</v>
      </c>
      <c r="SS88" s="16" t="s">
        <v>4216</v>
      </c>
      <c r="ST88" s="16" t="s">
        <v>7761</v>
      </c>
      <c r="TN88" s="16">
        <v>2000</v>
      </c>
      <c r="TO88" s="16">
        <v>0</v>
      </c>
      <c r="TP88" s="16">
        <v>500</v>
      </c>
      <c r="TQ88" s="16">
        <v>1500</v>
      </c>
      <c r="TR88" s="16">
        <v>1000</v>
      </c>
      <c r="TS88" s="16">
        <v>230</v>
      </c>
      <c r="TT88" s="16">
        <v>0</v>
      </c>
      <c r="TU88" s="16">
        <v>500</v>
      </c>
      <c r="TV88" s="16">
        <v>10000</v>
      </c>
      <c r="TW88" s="16">
        <v>0</v>
      </c>
      <c r="TX88" s="16">
        <v>0</v>
      </c>
      <c r="TZ88" s="16" t="s">
        <v>7364</v>
      </c>
      <c r="UA88" s="16" t="s">
        <v>5968</v>
      </c>
      <c r="UB88" s="16">
        <v>0</v>
      </c>
      <c r="UC88" s="16" t="s">
        <v>843</v>
      </c>
      <c r="UD88" s="16" t="s">
        <v>843</v>
      </c>
      <c r="UE88" s="16" t="s">
        <v>844</v>
      </c>
      <c r="UF88" s="16" t="s">
        <v>843</v>
      </c>
      <c r="UG88" s="16" t="s">
        <v>843</v>
      </c>
      <c r="UH88" s="16" t="s">
        <v>843</v>
      </c>
      <c r="VK88" s="16" t="s">
        <v>6102</v>
      </c>
      <c r="VL88" s="16" t="s">
        <v>843</v>
      </c>
      <c r="VM88" s="16" t="s">
        <v>843</v>
      </c>
      <c r="VN88" s="16" t="s">
        <v>843</v>
      </c>
      <c r="VO88" s="16" t="s">
        <v>843</v>
      </c>
      <c r="VP88" s="16" t="s">
        <v>844</v>
      </c>
      <c r="VQ88" s="16" t="s">
        <v>843</v>
      </c>
      <c r="VR88" s="16" t="s">
        <v>843</v>
      </c>
      <c r="VS88" s="16" t="s">
        <v>843</v>
      </c>
      <c r="VT88" s="16" t="s">
        <v>843</v>
      </c>
      <c r="VV88" s="16">
        <v>7500</v>
      </c>
      <c r="WO88" s="16" t="s">
        <v>6926</v>
      </c>
      <c r="YN88" s="16" t="s">
        <v>7040</v>
      </c>
      <c r="YP88" s="16" t="s">
        <v>7990</v>
      </c>
      <c r="YR88" s="16" t="s">
        <v>9286</v>
      </c>
      <c r="YS88" s="16" t="s">
        <v>9287</v>
      </c>
      <c r="YT88" s="16" t="s">
        <v>8694</v>
      </c>
      <c r="YU88" s="16" t="s">
        <v>9288</v>
      </c>
      <c r="YV88" s="16" t="s">
        <v>9148</v>
      </c>
      <c r="YW88" s="16" t="s">
        <v>844</v>
      </c>
      <c r="YX88" s="16" t="s">
        <v>9148</v>
      </c>
      <c r="YY88" s="16" t="s">
        <v>8803</v>
      </c>
      <c r="YZ88" s="16" t="s">
        <v>843</v>
      </c>
      <c r="ZA88" s="16" t="s">
        <v>843</v>
      </c>
      <c r="ZB88" s="16">
        <v>7396.67</v>
      </c>
      <c r="ZC88" s="16" t="s">
        <v>9054</v>
      </c>
      <c r="ZD88" s="16" t="s">
        <v>843</v>
      </c>
      <c r="ZE88" s="16" t="s">
        <v>9289</v>
      </c>
      <c r="ZF88" s="16" t="s">
        <v>9119</v>
      </c>
      <c r="ZG88" s="16" t="s">
        <v>8702</v>
      </c>
      <c r="ZH88" s="16" t="s">
        <v>8752</v>
      </c>
      <c r="ZI88" s="16" t="s">
        <v>8865</v>
      </c>
      <c r="ZJ88" s="16" t="s">
        <v>843</v>
      </c>
      <c r="ZK88" s="16" t="s">
        <v>843</v>
      </c>
      <c r="ZL88" s="16" t="s">
        <v>8865</v>
      </c>
      <c r="ZM88" s="16" t="s">
        <v>843</v>
      </c>
      <c r="ZN88" s="16" t="s">
        <v>8725</v>
      </c>
      <c r="ZO88" s="16" t="s">
        <v>487</v>
      </c>
      <c r="ZP88" s="16" t="s">
        <v>487</v>
      </c>
      <c r="ZQ88" s="16" t="s">
        <v>486</v>
      </c>
      <c r="ZR88" s="16" t="s">
        <v>486</v>
      </c>
      <c r="ZS88" s="16" t="s">
        <v>8738</v>
      </c>
      <c r="ZT88" s="16" t="s">
        <v>8705</v>
      </c>
      <c r="ZU88" s="16" t="s">
        <v>8706</v>
      </c>
      <c r="ZV88" s="16" t="s">
        <v>487</v>
      </c>
      <c r="ZW88" s="16" t="s">
        <v>843</v>
      </c>
      <c r="ZX88" s="16" t="s">
        <v>843</v>
      </c>
      <c r="ZY88" s="16" t="s">
        <v>843</v>
      </c>
      <c r="ZZ88" s="16" t="s">
        <v>844</v>
      </c>
      <c r="AAA88" s="16" t="s">
        <v>844</v>
      </c>
      <c r="AAB88" s="16" t="s">
        <v>844</v>
      </c>
      <c r="AAC88" s="16">
        <v>0</v>
      </c>
      <c r="AAD88" s="16" t="s">
        <v>843</v>
      </c>
      <c r="AAE88" s="16" t="s">
        <v>844</v>
      </c>
      <c r="AAF88" s="16" t="s">
        <v>843</v>
      </c>
      <c r="AAG88" s="16" t="s">
        <v>843</v>
      </c>
      <c r="AAH88" s="16" t="s">
        <v>843</v>
      </c>
      <c r="AAI88" s="16" t="s">
        <v>843</v>
      </c>
      <c r="AAJ88" s="16" t="s">
        <v>606</v>
      </c>
      <c r="AAK88" s="16" t="s">
        <v>645</v>
      </c>
      <c r="AAL88" s="16" t="s">
        <v>905</v>
      </c>
      <c r="AAM88" s="16" t="s">
        <v>660</v>
      </c>
      <c r="AAN88" s="16" t="s">
        <v>8707</v>
      </c>
      <c r="AAO88" s="16" t="s">
        <v>1019</v>
      </c>
      <c r="AAP88" s="16" t="s">
        <v>8708</v>
      </c>
      <c r="AAQ88" s="16" t="s">
        <v>9290</v>
      </c>
      <c r="AAS88" s="16">
        <v>3521.13</v>
      </c>
      <c r="AAU88" s="16" t="s">
        <v>782</v>
      </c>
      <c r="AAV88" s="16" t="s">
        <v>782</v>
      </c>
      <c r="AAW88" s="16" t="s">
        <v>782</v>
      </c>
      <c r="AAX88" s="16" t="s">
        <v>843</v>
      </c>
      <c r="AAY88" s="16" t="s">
        <v>8710</v>
      </c>
      <c r="AAZ88" s="16" t="s">
        <v>783</v>
      </c>
      <c r="ABA88" s="16" t="s">
        <v>783</v>
      </c>
      <c r="ABB88" s="16" t="s">
        <v>783</v>
      </c>
      <c r="ABC88" s="16" t="s">
        <v>783</v>
      </c>
      <c r="ABD88" s="16" t="s">
        <v>782</v>
      </c>
      <c r="ABE88" s="16" t="s">
        <v>783</v>
      </c>
      <c r="ABF88" s="16" t="s">
        <v>782</v>
      </c>
      <c r="ABG88" s="16" t="s">
        <v>782</v>
      </c>
      <c r="ABH88" s="16" t="s">
        <v>782</v>
      </c>
      <c r="ABI88" s="16" t="s">
        <v>783</v>
      </c>
      <c r="ABJ88" s="16" t="s">
        <v>783</v>
      </c>
      <c r="ABK88" s="16" t="s">
        <v>783</v>
      </c>
      <c r="ABL88" s="16" t="s">
        <v>8785</v>
      </c>
      <c r="ABM88" s="16" t="s">
        <v>843</v>
      </c>
      <c r="ABN88" s="16" t="s">
        <v>1033</v>
      </c>
      <c r="ABO88" s="16" t="s">
        <v>486</v>
      </c>
      <c r="ABP88" s="16" t="s">
        <v>972</v>
      </c>
      <c r="ABQ88" s="16" t="s">
        <v>4321</v>
      </c>
      <c r="ABR88" s="16" t="s">
        <v>474</v>
      </c>
      <c r="ABS88" s="16" t="s">
        <v>457</v>
      </c>
      <c r="ABT88" s="16" t="s">
        <v>844</v>
      </c>
      <c r="ABU88" s="16" t="s">
        <v>844</v>
      </c>
      <c r="ABV88" s="16" t="s">
        <v>486</v>
      </c>
      <c r="ABW88" s="16" t="s">
        <v>487</v>
      </c>
      <c r="ABX88" s="16" t="s">
        <v>893</v>
      </c>
      <c r="ABY88" s="16" t="s">
        <v>486</v>
      </c>
      <c r="ABZ88" s="16" t="s">
        <v>487</v>
      </c>
      <c r="ACA88" s="16" t="s">
        <v>761</v>
      </c>
      <c r="ACB88" s="16" t="s">
        <v>775</v>
      </c>
      <c r="ACC88" s="16" t="s">
        <v>737</v>
      </c>
      <c r="ACD88" s="16" t="s">
        <v>486</v>
      </c>
      <c r="ACE88" s="16" t="s">
        <v>486</v>
      </c>
      <c r="ACG88" s="16" t="s">
        <v>1014</v>
      </c>
      <c r="ACH88" s="16" t="s">
        <v>1009</v>
      </c>
      <c r="ACI88" s="16" t="s">
        <v>462</v>
      </c>
      <c r="ACJ88" s="16">
        <v>0.79400000000000004</v>
      </c>
      <c r="ACK88" s="16" t="s">
        <v>482</v>
      </c>
      <c r="ACL88" s="16" t="s">
        <v>740</v>
      </c>
      <c r="ACM88" s="16" t="s">
        <v>1193</v>
      </c>
      <c r="ACN88" s="16" t="s">
        <v>1169</v>
      </c>
      <c r="ACO88" s="16" t="s">
        <v>1856</v>
      </c>
      <c r="ACQ88" s="16" t="s">
        <v>1201</v>
      </c>
      <c r="ACR88" s="16" t="s">
        <v>1644</v>
      </c>
      <c r="ACS88" s="16" t="s">
        <v>686</v>
      </c>
      <c r="ACT88" s="16" t="s">
        <v>1521</v>
      </c>
      <c r="ACU88" s="16" t="s">
        <v>833</v>
      </c>
      <c r="ACV88" s="16" t="s">
        <v>8711</v>
      </c>
      <c r="ACW88" s="16" t="s">
        <v>877</v>
      </c>
      <c r="ACX88" s="16" t="s">
        <v>1916</v>
      </c>
      <c r="ACY88" s="16" t="s">
        <v>1947</v>
      </c>
      <c r="ACZ88" s="16">
        <v>0</v>
      </c>
      <c r="ADA88" s="16">
        <v>0</v>
      </c>
      <c r="ADB88" s="16">
        <v>1</v>
      </c>
      <c r="ADC88" s="16">
        <v>0</v>
      </c>
      <c r="ADD88" s="16">
        <v>0</v>
      </c>
      <c r="ADE88" s="16" t="s">
        <v>9011</v>
      </c>
      <c r="ADF88" s="16">
        <v>0</v>
      </c>
      <c r="ADG88" s="16" t="s">
        <v>486</v>
      </c>
      <c r="ADH88" s="16">
        <v>1</v>
      </c>
      <c r="ADI88" s="16" t="s">
        <v>486</v>
      </c>
      <c r="ADJ88" s="16" t="s">
        <v>1743</v>
      </c>
      <c r="ADK88" s="16" t="s">
        <v>13194</v>
      </c>
      <c r="ADL88" s="16" t="s">
        <v>13196</v>
      </c>
      <c r="ADM88" s="16" t="s">
        <v>1756</v>
      </c>
      <c r="ADN88" s="16" t="s">
        <v>1764</v>
      </c>
      <c r="ADO88" s="16" t="s">
        <v>1766</v>
      </c>
      <c r="ADP88" s="16" t="s">
        <v>13196</v>
      </c>
      <c r="ADQ88" s="16" t="s">
        <v>1752</v>
      </c>
      <c r="ADR88" s="16" t="s">
        <v>13194</v>
      </c>
      <c r="ADS88" s="16" t="s">
        <v>13194</v>
      </c>
      <c r="ADU88" s="16" t="s">
        <v>8713</v>
      </c>
      <c r="ADY88" s="16" t="s">
        <v>1062</v>
      </c>
      <c r="AEA88" s="16">
        <v>7396.6666666666697</v>
      </c>
      <c r="AEC88" s="16" t="s">
        <v>1058</v>
      </c>
      <c r="AED88" s="16">
        <v>3521.13</v>
      </c>
      <c r="AEE88" s="16" t="s">
        <v>952</v>
      </c>
      <c r="AEG88" s="16">
        <v>7500</v>
      </c>
      <c r="AEI88" s="16">
        <v>2000</v>
      </c>
      <c r="AEK88" s="16">
        <v>500</v>
      </c>
      <c r="AEL88" s="16">
        <v>1500</v>
      </c>
      <c r="AEM88" s="16">
        <v>10000</v>
      </c>
      <c r="AEN88" s="16">
        <v>1000</v>
      </c>
      <c r="AEO88" s="16">
        <v>230</v>
      </c>
      <c r="AEP88" s="16">
        <v>500</v>
      </c>
    </row>
    <row r="89" spans="1:823" x14ac:dyDescent="0.25">
      <c r="A89" s="30">
        <v>45812</v>
      </c>
      <c r="B89" s="16" t="s">
        <v>9291</v>
      </c>
      <c r="C89" s="16" t="s">
        <v>867</v>
      </c>
      <c r="D89" s="16" t="s">
        <v>867</v>
      </c>
      <c r="E89" s="16">
        <v>62</v>
      </c>
      <c r="F89" s="16" t="s">
        <v>8153</v>
      </c>
      <c r="G89" s="16" t="s">
        <v>4131</v>
      </c>
      <c r="I89" s="16" t="s">
        <v>4148</v>
      </c>
      <c r="Z89" s="16" t="s">
        <v>981</v>
      </c>
      <c r="AA89" s="16" t="s">
        <v>470</v>
      </c>
      <c r="AB89" s="16">
        <v>2</v>
      </c>
      <c r="AC89" s="16" t="s">
        <v>843</v>
      </c>
      <c r="AD89" s="16" t="s">
        <v>843</v>
      </c>
      <c r="AE89" s="16" t="s">
        <v>843</v>
      </c>
      <c r="AF89" s="16" t="s">
        <v>1056</v>
      </c>
      <c r="AG89" s="16" t="s">
        <v>843</v>
      </c>
      <c r="AH89" s="16" t="s">
        <v>1056</v>
      </c>
      <c r="AI89" s="16" t="s">
        <v>843</v>
      </c>
      <c r="AJ89" s="16" t="s">
        <v>843</v>
      </c>
      <c r="AK89" s="16" t="s">
        <v>843</v>
      </c>
      <c r="AM89" s="16" t="s">
        <v>736</v>
      </c>
      <c r="AN89" s="16" t="s">
        <v>759</v>
      </c>
      <c r="AP89" s="16" t="s">
        <v>772</v>
      </c>
      <c r="AR89" s="16" t="s">
        <v>6907</v>
      </c>
      <c r="BB89" s="16">
        <v>2</v>
      </c>
      <c r="BC89" s="16" t="s">
        <v>7869</v>
      </c>
      <c r="BE89" s="16" t="s">
        <v>5101</v>
      </c>
      <c r="BV89" s="16" t="s">
        <v>4433</v>
      </c>
      <c r="BW89" s="16" t="s">
        <v>844</v>
      </c>
      <c r="BX89" s="16" t="s">
        <v>843</v>
      </c>
      <c r="BY89" s="16" t="s">
        <v>843</v>
      </c>
      <c r="BZ89" s="16" t="s">
        <v>843</v>
      </c>
      <c r="CA89" s="16" t="s">
        <v>843</v>
      </c>
      <c r="CB89" s="16" t="s">
        <v>843</v>
      </c>
      <c r="CC89" s="16" t="s">
        <v>843</v>
      </c>
      <c r="CD89" s="16" t="s">
        <v>843</v>
      </c>
      <c r="CE89" s="16" t="s">
        <v>843</v>
      </c>
      <c r="CF89" s="16" t="s">
        <v>843</v>
      </c>
      <c r="CG89" s="16" t="s">
        <v>843</v>
      </c>
      <c r="CH89" s="16" t="s">
        <v>843</v>
      </c>
      <c r="CI89" s="16" t="s">
        <v>843</v>
      </c>
      <c r="CJ89" s="16" t="s">
        <v>843</v>
      </c>
      <c r="CK89" s="16" t="s">
        <v>843</v>
      </c>
      <c r="CP89" s="16" t="s">
        <v>867</v>
      </c>
      <c r="CQ89" s="16" t="s">
        <v>5191</v>
      </c>
      <c r="CR89" s="16" t="s">
        <v>844</v>
      </c>
      <c r="CS89" s="16" t="s">
        <v>843</v>
      </c>
      <c r="CT89" s="16" t="s">
        <v>843</v>
      </c>
      <c r="CU89" s="16" t="s">
        <v>843</v>
      </c>
      <c r="CV89" s="16" t="s">
        <v>843</v>
      </c>
      <c r="CW89" s="16" t="s">
        <v>843</v>
      </c>
      <c r="CX89" s="16" t="s">
        <v>843</v>
      </c>
      <c r="CY89" s="16" t="s">
        <v>843</v>
      </c>
      <c r="CZ89" s="16" t="s">
        <v>843</v>
      </c>
      <c r="DA89" s="16" t="s">
        <v>5184</v>
      </c>
      <c r="DX89" s="16" t="s">
        <v>864</v>
      </c>
      <c r="DY89" s="16" t="s">
        <v>865</v>
      </c>
      <c r="GC89" s="16" t="s">
        <v>5350</v>
      </c>
      <c r="GF89" s="16" t="s">
        <v>6818</v>
      </c>
      <c r="GG89" s="16" t="s">
        <v>867</v>
      </c>
      <c r="GV89" s="16" t="s">
        <v>5449</v>
      </c>
      <c r="GW89" s="16" t="s">
        <v>843</v>
      </c>
      <c r="GX89" s="16" t="s">
        <v>843</v>
      </c>
      <c r="GY89" s="16" t="s">
        <v>843</v>
      </c>
      <c r="GZ89" s="16" t="s">
        <v>844</v>
      </c>
      <c r="HA89" s="16" t="s">
        <v>843</v>
      </c>
      <c r="HB89" s="16" t="s">
        <v>843</v>
      </c>
      <c r="HC89" s="16" t="s">
        <v>843</v>
      </c>
      <c r="HD89" s="16" t="s">
        <v>843</v>
      </c>
      <c r="HE89" s="16" t="s">
        <v>843</v>
      </c>
      <c r="HF89" s="16" t="s">
        <v>843</v>
      </c>
      <c r="HH89" s="16" t="s">
        <v>5456</v>
      </c>
      <c r="HK89" s="16" t="s">
        <v>865</v>
      </c>
      <c r="HM89" s="16" t="s">
        <v>865</v>
      </c>
      <c r="HZ89" s="16" t="s">
        <v>7944</v>
      </c>
      <c r="KE89" s="16" t="s">
        <v>5585</v>
      </c>
      <c r="KG89" s="16" t="s">
        <v>7015</v>
      </c>
      <c r="KH89" s="16" t="s">
        <v>7033</v>
      </c>
      <c r="KI89" s="16" t="s">
        <v>865</v>
      </c>
      <c r="LG89" s="16" t="s">
        <v>865</v>
      </c>
      <c r="LH89" s="16" t="s">
        <v>865</v>
      </c>
      <c r="LI89" s="16" t="s">
        <v>867</v>
      </c>
      <c r="LJ89" s="16" t="s">
        <v>865</v>
      </c>
      <c r="LK89" s="16" t="s">
        <v>865</v>
      </c>
      <c r="LL89" s="16" t="s">
        <v>5663</v>
      </c>
      <c r="LM89" s="16" t="s">
        <v>843</v>
      </c>
      <c r="LN89" s="16" t="s">
        <v>843</v>
      </c>
      <c r="LO89" s="16" t="s">
        <v>844</v>
      </c>
      <c r="LP89" s="16" t="s">
        <v>843</v>
      </c>
      <c r="LQ89" s="16" t="s">
        <v>843</v>
      </c>
      <c r="LR89" s="16" t="s">
        <v>843</v>
      </c>
      <c r="LS89" s="16" t="s">
        <v>843</v>
      </c>
      <c r="LT89" s="16" t="s">
        <v>843</v>
      </c>
      <c r="LU89" s="16" t="s">
        <v>843</v>
      </c>
      <c r="LV89" s="16" t="s">
        <v>843</v>
      </c>
      <c r="LW89" s="16" t="s">
        <v>843</v>
      </c>
      <c r="LX89" s="16" t="s">
        <v>843</v>
      </c>
      <c r="LY89" s="16" t="s">
        <v>843</v>
      </c>
      <c r="LZ89" s="16" t="s">
        <v>843</v>
      </c>
      <c r="MA89" s="16" t="s">
        <v>843</v>
      </c>
      <c r="MC89" s="16" t="s">
        <v>5694</v>
      </c>
      <c r="MD89" s="16" t="s">
        <v>844</v>
      </c>
      <c r="ME89" s="16" t="s">
        <v>843</v>
      </c>
      <c r="MF89" s="16" t="s">
        <v>843</v>
      </c>
      <c r="MG89" s="16" t="s">
        <v>843</v>
      </c>
      <c r="MH89" s="16" t="s">
        <v>843</v>
      </c>
      <c r="MI89" s="16" t="s">
        <v>843</v>
      </c>
      <c r="MJ89" s="16" t="s">
        <v>843</v>
      </c>
      <c r="MK89" s="16" t="s">
        <v>843</v>
      </c>
      <c r="ML89" s="16" t="s">
        <v>843</v>
      </c>
      <c r="MM89" s="16" t="s">
        <v>843</v>
      </c>
      <c r="MN89" s="16" t="s">
        <v>843</v>
      </c>
      <c r="MO89" s="16" t="s">
        <v>843</v>
      </c>
      <c r="MP89" s="16" t="s">
        <v>843</v>
      </c>
      <c r="MQ89" s="16" t="s">
        <v>843</v>
      </c>
      <c r="MR89" s="16" t="s">
        <v>843</v>
      </c>
      <c r="MS89" s="16" t="s">
        <v>843</v>
      </c>
      <c r="MT89" s="16" t="s">
        <v>843</v>
      </c>
      <c r="MU89" s="16" t="s">
        <v>843</v>
      </c>
      <c r="MV89" s="16" t="s">
        <v>843</v>
      </c>
      <c r="PC89" s="16" t="s">
        <v>865</v>
      </c>
      <c r="PD89" s="16" t="s">
        <v>865</v>
      </c>
      <c r="PY89" s="16" t="s">
        <v>864</v>
      </c>
      <c r="QP89" s="16" t="s">
        <v>865</v>
      </c>
      <c r="QR89" s="16" t="s">
        <v>865</v>
      </c>
      <c r="QT89" s="16" t="s">
        <v>867</v>
      </c>
      <c r="QV89" s="16" t="s">
        <v>865</v>
      </c>
      <c r="QX89" s="16" t="s">
        <v>865</v>
      </c>
      <c r="QY89" s="16" t="s">
        <v>867</v>
      </c>
      <c r="RD89" s="16" t="s">
        <v>865</v>
      </c>
      <c r="RF89" s="16" t="s">
        <v>865</v>
      </c>
      <c r="RH89" s="16" t="s">
        <v>865</v>
      </c>
      <c r="RJ89" s="16" t="s">
        <v>865</v>
      </c>
      <c r="RN89" s="16" t="s">
        <v>7720</v>
      </c>
      <c r="RP89" s="16" t="s">
        <v>7724</v>
      </c>
      <c r="RR89" s="16" t="s">
        <v>7720</v>
      </c>
      <c r="RT89" s="16" t="s">
        <v>867</v>
      </c>
      <c r="RV89" s="16" t="s">
        <v>7720</v>
      </c>
      <c r="RX89" s="16" t="s">
        <v>7720</v>
      </c>
      <c r="RZ89" s="16" t="s">
        <v>7724</v>
      </c>
      <c r="SQ89" s="16" t="s">
        <v>865</v>
      </c>
      <c r="SS89" s="16" t="s">
        <v>7293</v>
      </c>
      <c r="ST89" s="16" t="s">
        <v>7764</v>
      </c>
      <c r="TN89" s="16">
        <v>1000</v>
      </c>
      <c r="TO89" s="16">
        <v>400</v>
      </c>
      <c r="TP89" s="16">
        <v>200</v>
      </c>
      <c r="TQ89" s="16">
        <v>600</v>
      </c>
      <c r="TR89" s="16">
        <v>200</v>
      </c>
      <c r="TS89" s="16">
        <v>200</v>
      </c>
      <c r="TT89" s="16">
        <v>0</v>
      </c>
      <c r="TU89" s="16">
        <v>0</v>
      </c>
      <c r="TV89" s="16">
        <v>0</v>
      </c>
      <c r="TW89" s="16">
        <v>0</v>
      </c>
      <c r="TX89" s="16">
        <v>0</v>
      </c>
      <c r="TZ89" s="16" t="s">
        <v>7364</v>
      </c>
      <c r="UA89" s="16" t="s">
        <v>8715</v>
      </c>
      <c r="UB89" s="16">
        <v>0</v>
      </c>
      <c r="UC89" s="16" t="s">
        <v>843</v>
      </c>
      <c r="UD89" s="16" t="s">
        <v>843</v>
      </c>
      <c r="UE89" s="16" t="s">
        <v>844</v>
      </c>
      <c r="UF89" s="16" t="s">
        <v>844</v>
      </c>
      <c r="UG89" s="16" t="s">
        <v>843</v>
      </c>
      <c r="UH89" s="16" t="s">
        <v>843</v>
      </c>
      <c r="VK89" s="16" t="s">
        <v>6102</v>
      </c>
      <c r="VL89" s="16" t="s">
        <v>843</v>
      </c>
      <c r="VM89" s="16" t="s">
        <v>843</v>
      </c>
      <c r="VN89" s="16" t="s">
        <v>843</v>
      </c>
      <c r="VO89" s="16" t="s">
        <v>843</v>
      </c>
      <c r="VP89" s="16" t="s">
        <v>844</v>
      </c>
      <c r="VQ89" s="16" t="s">
        <v>843</v>
      </c>
      <c r="VR89" s="16" t="s">
        <v>843</v>
      </c>
      <c r="VS89" s="16" t="s">
        <v>843</v>
      </c>
      <c r="VT89" s="16" t="s">
        <v>843</v>
      </c>
      <c r="VV89" s="16">
        <v>2500</v>
      </c>
      <c r="VX89" s="16" t="s">
        <v>6028</v>
      </c>
      <c r="VY89" s="16" t="s">
        <v>844</v>
      </c>
      <c r="VZ89" s="16" t="s">
        <v>843</v>
      </c>
      <c r="WA89" s="16" t="s">
        <v>843</v>
      </c>
      <c r="WB89" s="16" t="s">
        <v>843</v>
      </c>
      <c r="WC89" s="16" t="s">
        <v>843</v>
      </c>
      <c r="WD89" s="16" t="s">
        <v>843</v>
      </c>
      <c r="WE89" s="16" t="s">
        <v>843</v>
      </c>
      <c r="WF89" s="16" t="s">
        <v>843</v>
      </c>
      <c r="WH89" s="16">
        <v>3250</v>
      </c>
      <c r="WO89" s="16" t="s">
        <v>6920</v>
      </c>
      <c r="XD89" s="16" t="s">
        <v>6975</v>
      </c>
      <c r="XE89" s="16" t="s">
        <v>843</v>
      </c>
      <c r="XF89" s="16" t="s">
        <v>843</v>
      </c>
      <c r="XG89" s="16" t="s">
        <v>844</v>
      </c>
      <c r="XH89" s="16" t="s">
        <v>843</v>
      </c>
      <c r="XI89" s="16" t="s">
        <v>843</v>
      </c>
      <c r="XJ89" s="16" t="s">
        <v>843</v>
      </c>
      <c r="XK89" s="16" t="s">
        <v>843</v>
      </c>
      <c r="XL89" s="16" t="s">
        <v>843</v>
      </c>
      <c r="XM89" s="16" t="s">
        <v>843</v>
      </c>
      <c r="XN89" s="16" t="s">
        <v>843</v>
      </c>
      <c r="XO89" s="16" t="s">
        <v>843</v>
      </c>
      <c r="XP89" s="16" t="s">
        <v>843</v>
      </c>
      <c r="XQ89" s="16" t="s">
        <v>843</v>
      </c>
      <c r="YF89" s="16" t="s">
        <v>865</v>
      </c>
      <c r="YN89" s="16" t="s">
        <v>7040</v>
      </c>
      <c r="YP89" s="16" t="s">
        <v>7990</v>
      </c>
      <c r="YR89" s="16" t="s">
        <v>9292</v>
      </c>
      <c r="YS89" s="16" t="s">
        <v>9293</v>
      </c>
      <c r="YT89" s="16" t="s">
        <v>8694</v>
      </c>
      <c r="YU89" s="16" t="s">
        <v>9294</v>
      </c>
      <c r="YV89" s="16" t="s">
        <v>9148</v>
      </c>
      <c r="YW89" s="16" t="s">
        <v>844</v>
      </c>
      <c r="YX89" s="16" t="s">
        <v>9148</v>
      </c>
      <c r="YY89" s="16" t="s">
        <v>843</v>
      </c>
      <c r="YZ89" s="16" t="s">
        <v>843</v>
      </c>
      <c r="ZA89" s="16" t="s">
        <v>843</v>
      </c>
      <c r="ZB89" s="16">
        <v>2600</v>
      </c>
      <c r="ZC89" s="16" t="s">
        <v>8826</v>
      </c>
      <c r="ZD89" s="16" t="s">
        <v>8907</v>
      </c>
      <c r="ZE89" s="16" t="s">
        <v>9295</v>
      </c>
      <c r="ZF89" s="16" t="s">
        <v>9097</v>
      </c>
      <c r="ZG89" s="16" t="s">
        <v>8754</v>
      </c>
      <c r="ZH89" s="16" t="s">
        <v>8754</v>
      </c>
      <c r="ZI89" s="16" t="s">
        <v>8754</v>
      </c>
      <c r="ZJ89" s="16" t="s">
        <v>843</v>
      </c>
      <c r="ZK89" s="16" t="s">
        <v>843</v>
      </c>
      <c r="ZL89" s="16" t="s">
        <v>843</v>
      </c>
      <c r="ZM89" s="16" t="s">
        <v>843</v>
      </c>
      <c r="ZN89" s="16" t="s">
        <v>8742</v>
      </c>
      <c r="ZO89" s="16" t="s">
        <v>487</v>
      </c>
      <c r="ZP89" s="16" t="s">
        <v>487</v>
      </c>
      <c r="ZQ89" s="16" t="s">
        <v>486</v>
      </c>
      <c r="ZR89" s="16" t="s">
        <v>486</v>
      </c>
      <c r="ZS89" s="16" t="s">
        <v>844</v>
      </c>
      <c r="ZT89" s="16" t="s">
        <v>8705</v>
      </c>
      <c r="ZU89" s="16" t="s">
        <v>8706</v>
      </c>
      <c r="ZV89" s="16" t="s">
        <v>487</v>
      </c>
      <c r="ZW89" s="16" t="s">
        <v>843</v>
      </c>
      <c r="ZX89" s="16" t="s">
        <v>843</v>
      </c>
      <c r="ZY89" s="16" t="s">
        <v>1056</v>
      </c>
      <c r="ZZ89" s="16" t="s">
        <v>843</v>
      </c>
      <c r="AAA89" s="16" t="s">
        <v>1056</v>
      </c>
      <c r="AAB89" s="16" t="s">
        <v>843</v>
      </c>
      <c r="AAC89" s="16">
        <v>0</v>
      </c>
      <c r="AAD89" s="16" t="s">
        <v>1056</v>
      </c>
      <c r="AAE89" s="16" t="s">
        <v>843</v>
      </c>
      <c r="AAF89" s="16" t="s">
        <v>843</v>
      </c>
      <c r="AAG89" s="16" t="s">
        <v>843</v>
      </c>
      <c r="AAH89" s="16" t="s">
        <v>843</v>
      </c>
      <c r="AAI89" s="16" t="s">
        <v>843</v>
      </c>
      <c r="AAJ89" s="16" t="s">
        <v>606</v>
      </c>
      <c r="AAK89" s="16" t="s">
        <v>639</v>
      </c>
      <c r="AAL89" s="16" t="s">
        <v>905</v>
      </c>
      <c r="AAM89" s="16" t="s">
        <v>663</v>
      </c>
      <c r="AAN89" s="16" t="s">
        <v>8707</v>
      </c>
      <c r="AAO89" s="16" t="s">
        <v>1019</v>
      </c>
      <c r="AAP89" s="16" t="s">
        <v>8708</v>
      </c>
      <c r="AAQ89" s="16" t="s">
        <v>8908</v>
      </c>
      <c r="AAS89" s="16">
        <v>4423.71</v>
      </c>
      <c r="AAT89" s="16" t="s">
        <v>782</v>
      </c>
      <c r="AAU89" s="16" t="s">
        <v>782</v>
      </c>
      <c r="AAV89" s="16" t="s">
        <v>782</v>
      </c>
      <c r="AAW89" s="16" t="s">
        <v>782</v>
      </c>
      <c r="AAX89" s="16" t="s">
        <v>843</v>
      </c>
      <c r="AAY89" s="16" t="s">
        <v>8710</v>
      </c>
      <c r="AAZ89" s="16" t="s">
        <v>782</v>
      </c>
      <c r="ABA89" s="16" t="s">
        <v>783</v>
      </c>
      <c r="ABB89" s="16" t="s">
        <v>783</v>
      </c>
      <c r="ABC89" s="16" t="s">
        <v>783</v>
      </c>
      <c r="ABD89" s="16" t="s">
        <v>783</v>
      </c>
      <c r="ABE89" s="16" t="s">
        <v>783</v>
      </c>
      <c r="ABF89" s="16" t="s">
        <v>782</v>
      </c>
      <c r="ABG89" s="16" t="s">
        <v>783</v>
      </c>
      <c r="ABH89" s="16" t="s">
        <v>782</v>
      </c>
      <c r="ABI89" s="16" t="s">
        <v>783</v>
      </c>
      <c r="ABJ89" s="16" t="s">
        <v>783</v>
      </c>
      <c r="ABK89" s="16" t="s">
        <v>782</v>
      </c>
      <c r="ABL89" s="16" t="s">
        <v>8785</v>
      </c>
      <c r="ABM89" s="16" t="s">
        <v>843</v>
      </c>
      <c r="ABN89" s="16" t="s">
        <v>1033</v>
      </c>
      <c r="ABP89" s="16" t="s">
        <v>972</v>
      </c>
      <c r="ABQ89" s="16" t="s">
        <v>4341</v>
      </c>
      <c r="ABR89" s="16" t="s">
        <v>470</v>
      </c>
      <c r="ABS89" s="16" t="s">
        <v>457</v>
      </c>
      <c r="ABT89" s="16" t="s">
        <v>1056</v>
      </c>
      <c r="ABU89" s="16" t="s">
        <v>1056</v>
      </c>
      <c r="ABV89" s="16" t="s">
        <v>487</v>
      </c>
      <c r="ABW89" s="16" t="s">
        <v>486</v>
      </c>
      <c r="ABX89" s="16" t="s">
        <v>892</v>
      </c>
      <c r="ABY89" s="16" t="s">
        <v>486</v>
      </c>
      <c r="ABZ89" s="16" t="s">
        <v>486</v>
      </c>
      <c r="ACA89" s="16" t="s">
        <v>759</v>
      </c>
      <c r="ACB89" s="16" t="s">
        <v>772</v>
      </c>
      <c r="ACC89" s="16" t="s">
        <v>736</v>
      </c>
      <c r="ACD89" s="16" t="s">
        <v>486</v>
      </c>
      <c r="ACE89" s="16" t="s">
        <v>486</v>
      </c>
      <c r="ACG89" s="16" t="s">
        <v>1014</v>
      </c>
      <c r="ACH89" s="16" t="s">
        <v>1009</v>
      </c>
      <c r="ACI89" s="16" t="s">
        <v>462</v>
      </c>
      <c r="ACJ89" s="16">
        <v>0.79400000000000004</v>
      </c>
      <c r="ACK89" s="16" t="s">
        <v>482</v>
      </c>
      <c r="ACL89" s="16" t="s">
        <v>740</v>
      </c>
      <c r="ACM89" s="16" t="s">
        <v>1190</v>
      </c>
      <c r="ACN89" s="16" t="s">
        <v>1169</v>
      </c>
      <c r="ACO89" s="16" t="s">
        <v>1856</v>
      </c>
      <c r="ACP89" s="16">
        <v>3250</v>
      </c>
      <c r="ACQ89" s="16" t="s">
        <v>1202</v>
      </c>
      <c r="ACR89" s="16" t="s">
        <v>1644</v>
      </c>
      <c r="ACS89" s="16" t="s">
        <v>669</v>
      </c>
      <c r="ACT89" s="16" t="s">
        <v>1522</v>
      </c>
      <c r="ACU89" s="16" t="s">
        <v>833</v>
      </c>
      <c r="ACV89" s="16" t="s">
        <v>8711</v>
      </c>
      <c r="ACW89" s="16" t="s">
        <v>877</v>
      </c>
      <c r="ACX89" s="16" t="s">
        <v>1916</v>
      </c>
      <c r="ACY89" s="16" t="s">
        <v>1949</v>
      </c>
      <c r="ACZ89" s="16">
        <v>0</v>
      </c>
      <c r="ADA89" s="16">
        <v>0</v>
      </c>
      <c r="ADB89" s="16">
        <v>1</v>
      </c>
      <c r="ADC89" s="16">
        <v>0</v>
      </c>
      <c r="ADD89" s="16">
        <v>0</v>
      </c>
      <c r="ADE89" s="16" t="s">
        <v>9011</v>
      </c>
      <c r="ADF89" s="16">
        <v>0</v>
      </c>
      <c r="ADG89" s="16" t="s">
        <v>486</v>
      </c>
      <c r="ADH89" s="16">
        <v>2</v>
      </c>
      <c r="ADJ89" s="16" t="s">
        <v>13198</v>
      </c>
      <c r="ADL89" s="16" t="s">
        <v>13196</v>
      </c>
      <c r="ADM89" s="16" t="s">
        <v>13195</v>
      </c>
      <c r="ADN89" s="16" t="s">
        <v>13196</v>
      </c>
      <c r="ADO89" s="16" t="s">
        <v>13197</v>
      </c>
      <c r="ADP89" s="16" t="s">
        <v>13194</v>
      </c>
      <c r="ADQ89" s="16" t="s">
        <v>13194</v>
      </c>
      <c r="ADR89" s="16" t="s">
        <v>13194</v>
      </c>
      <c r="ADS89" s="16" t="s">
        <v>13194</v>
      </c>
      <c r="ADU89" s="16" t="s">
        <v>1763</v>
      </c>
      <c r="ADW89" s="16" t="s">
        <v>8729</v>
      </c>
      <c r="ADY89" s="16" t="s">
        <v>1058</v>
      </c>
      <c r="AEA89" s="16">
        <v>2600</v>
      </c>
      <c r="AEC89" s="16" t="s">
        <v>1062</v>
      </c>
      <c r="AED89" s="16">
        <v>2211.86</v>
      </c>
      <c r="AEE89" s="16" t="s">
        <v>952</v>
      </c>
      <c r="AEG89" s="16">
        <v>5750</v>
      </c>
      <c r="AEI89" s="16">
        <v>500</v>
      </c>
      <c r="AEJ89" s="16">
        <v>200</v>
      </c>
      <c r="AEK89" s="16">
        <v>100</v>
      </c>
      <c r="AEL89" s="16">
        <v>300</v>
      </c>
      <c r="AEN89" s="16">
        <v>100</v>
      </c>
      <c r="AEO89" s="16">
        <v>100</v>
      </c>
    </row>
    <row r="90" spans="1:823" x14ac:dyDescent="0.25">
      <c r="A90" s="30">
        <v>45812</v>
      </c>
      <c r="B90" s="16" t="s">
        <v>9296</v>
      </c>
      <c r="C90" s="16" t="s">
        <v>867</v>
      </c>
      <c r="D90" s="16" t="s">
        <v>867</v>
      </c>
      <c r="E90" s="16">
        <v>39</v>
      </c>
      <c r="F90" s="16" t="s">
        <v>8153</v>
      </c>
      <c r="G90" s="16" t="s">
        <v>4123</v>
      </c>
      <c r="I90" s="16" t="s">
        <v>4174</v>
      </c>
      <c r="Z90" s="16" t="s">
        <v>1000</v>
      </c>
      <c r="AA90" s="16" t="s">
        <v>470</v>
      </c>
      <c r="AB90" s="16">
        <v>3</v>
      </c>
      <c r="AC90" s="16" t="s">
        <v>844</v>
      </c>
      <c r="AD90" s="16" t="s">
        <v>843</v>
      </c>
      <c r="AE90" s="16" t="s">
        <v>844</v>
      </c>
      <c r="AF90" s="16" t="s">
        <v>844</v>
      </c>
      <c r="AG90" s="16" t="s">
        <v>844</v>
      </c>
      <c r="AH90" s="16" t="s">
        <v>844</v>
      </c>
      <c r="AI90" s="16" t="s">
        <v>1056</v>
      </c>
      <c r="AJ90" s="16" t="s">
        <v>843</v>
      </c>
      <c r="AK90" s="16" t="s">
        <v>844</v>
      </c>
      <c r="AM90" s="16" t="s">
        <v>737</v>
      </c>
      <c r="AN90" s="16" t="s">
        <v>759</v>
      </c>
      <c r="AP90" s="16" t="s">
        <v>768</v>
      </c>
      <c r="AR90" s="16" t="s">
        <v>6910</v>
      </c>
      <c r="BB90" s="16">
        <v>3</v>
      </c>
      <c r="BC90" s="16" t="s">
        <v>7878</v>
      </c>
      <c r="BE90" s="16" t="s">
        <v>5098</v>
      </c>
      <c r="BV90" s="16" t="s">
        <v>4433</v>
      </c>
      <c r="BW90" s="16" t="s">
        <v>844</v>
      </c>
      <c r="BX90" s="16" t="s">
        <v>843</v>
      </c>
      <c r="BY90" s="16" t="s">
        <v>843</v>
      </c>
      <c r="BZ90" s="16" t="s">
        <v>843</v>
      </c>
      <c r="CA90" s="16" t="s">
        <v>843</v>
      </c>
      <c r="CB90" s="16" t="s">
        <v>843</v>
      </c>
      <c r="CC90" s="16" t="s">
        <v>843</v>
      </c>
      <c r="CD90" s="16" t="s">
        <v>843</v>
      </c>
      <c r="CE90" s="16" t="s">
        <v>843</v>
      </c>
      <c r="CF90" s="16" t="s">
        <v>843</v>
      </c>
      <c r="CG90" s="16" t="s">
        <v>843</v>
      </c>
      <c r="CH90" s="16" t="s">
        <v>843</v>
      </c>
      <c r="CI90" s="16" t="s">
        <v>843</v>
      </c>
      <c r="CJ90" s="16" t="s">
        <v>843</v>
      </c>
      <c r="CK90" s="16" t="s">
        <v>843</v>
      </c>
      <c r="CP90" s="16" t="s">
        <v>867</v>
      </c>
      <c r="CQ90" s="16" t="s">
        <v>9297</v>
      </c>
      <c r="CR90" s="16" t="s">
        <v>843</v>
      </c>
      <c r="CS90" s="16" t="s">
        <v>844</v>
      </c>
      <c r="CT90" s="16" t="s">
        <v>844</v>
      </c>
      <c r="CU90" s="16" t="s">
        <v>843</v>
      </c>
      <c r="CV90" s="16" t="s">
        <v>843</v>
      </c>
      <c r="CW90" s="16" t="s">
        <v>843</v>
      </c>
      <c r="CX90" s="16" t="s">
        <v>843</v>
      </c>
      <c r="CY90" s="16" t="s">
        <v>843</v>
      </c>
      <c r="CZ90" s="16" t="s">
        <v>843</v>
      </c>
      <c r="DA90" s="16" t="s">
        <v>5184</v>
      </c>
      <c r="DX90" s="16" t="s">
        <v>867</v>
      </c>
      <c r="DY90" s="16" t="s">
        <v>867</v>
      </c>
      <c r="GC90" s="16" t="s">
        <v>5333</v>
      </c>
      <c r="GF90" s="16" t="s">
        <v>867</v>
      </c>
      <c r="GG90" s="16" t="s">
        <v>867</v>
      </c>
      <c r="GV90" s="16" t="s">
        <v>8929</v>
      </c>
      <c r="GW90" s="16" t="s">
        <v>844</v>
      </c>
      <c r="GX90" s="16" t="s">
        <v>844</v>
      </c>
      <c r="GY90" s="16" t="s">
        <v>843</v>
      </c>
      <c r="GZ90" s="16" t="s">
        <v>843</v>
      </c>
      <c r="HA90" s="16" t="s">
        <v>843</v>
      </c>
      <c r="HB90" s="16" t="s">
        <v>843</v>
      </c>
      <c r="HC90" s="16" t="s">
        <v>843</v>
      </c>
      <c r="HD90" s="16" t="s">
        <v>843</v>
      </c>
      <c r="HE90" s="16" t="s">
        <v>843</v>
      </c>
      <c r="HF90" s="16" t="s">
        <v>843</v>
      </c>
      <c r="HH90" s="16" t="s">
        <v>5456</v>
      </c>
      <c r="HK90" s="16" t="s">
        <v>865</v>
      </c>
      <c r="HM90" s="16" t="s">
        <v>865</v>
      </c>
      <c r="HZ90" s="16" t="s">
        <v>7944</v>
      </c>
      <c r="KE90" s="16" t="s">
        <v>5582</v>
      </c>
      <c r="KG90" s="16" t="s">
        <v>7015</v>
      </c>
      <c r="KH90" s="16" t="s">
        <v>7033</v>
      </c>
      <c r="KI90" s="16" t="s">
        <v>865</v>
      </c>
      <c r="LG90" s="16" t="s">
        <v>867</v>
      </c>
      <c r="LH90" s="16" t="s">
        <v>865</v>
      </c>
      <c r="LI90" s="16" t="s">
        <v>867</v>
      </c>
      <c r="LJ90" s="16" t="s">
        <v>867</v>
      </c>
      <c r="LK90" s="16" t="s">
        <v>865</v>
      </c>
      <c r="LL90" s="16" t="s">
        <v>864</v>
      </c>
      <c r="LM90" s="16" t="s">
        <v>843</v>
      </c>
      <c r="LN90" s="16" t="s">
        <v>843</v>
      </c>
      <c r="LO90" s="16" t="s">
        <v>843</v>
      </c>
      <c r="LP90" s="16" t="s">
        <v>843</v>
      </c>
      <c r="LQ90" s="16" t="s">
        <v>843</v>
      </c>
      <c r="LR90" s="16" t="s">
        <v>843</v>
      </c>
      <c r="LS90" s="16" t="s">
        <v>843</v>
      </c>
      <c r="LT90" s="16" t="s">
        <v>843</v>
      </c>
      <c r="LU90" s="16" t="s">
        <v>843</v>
      </c>
      <c r="LV90" s="16" t="s">
        <v>843</v>
      </c>
      <c r="LW90" s="16" t="s">
        <v>843</v>
      </c>
      <c r="LX90" s="16" t="s">
        <v>843</v>
      </c>
      <c r="LY90" s="16" t="s">
        <v>843</v>
      </c>
      <c r="LZ90" s="16" t="s">
        <v>844</v>
      </c>
      <c r="MA90" s="16" t="s">
        <v>843</v>
      </c>
      <c r="MC90" s="16" t="s">
        <v>5694</v>
      </c>
      <c r="MD90" s="16" t="s">
        <v>844</v>
      </c>
      <c r="ME90" s="16" t="s">
        <v>843</v>
      </c>
      <c r="MF90" s="16" t="s">
        <v>843</v>
      </c>
      <c r="MG90" s="16" t="s">
        <v>843</v>
      </c>
      <c r="MH90" s="16" t="s">
        <v>843</v>
      </c>
      <c r="MI90" s="16" t="s">
        <v>843</v>
      </c>
      <c r="MJ90" s="16" t="s">
        <v>843</v>
      </c>
      <c r="MK90" s="16" t="s">
        <v>843</v>
      </c>
      <c r="ML90" s="16" t="s">
        <v>843</v>
      </c>
      <c r="MM90" s="16" t="s">
        <v>843</v>
      </c>
      <c r="MN90" s="16" t="s">
        <v>843</v>
      </c>
      <c r="MO90" s="16" t="s">
        <v>843</v>
      </c>
      <c r="MP90" s="16" t="s">
        <v>843</v>
      </c>
      <c r="MQ90" s="16" t="s">
        <v>843</v>
      </c>
      <c r="MR90" s="16" t="s">
        <v>843</v>
      </c>
      <c r="MS90" s="16" t="s">
        <v>843</v>
      </c>
      <c r="MT90" s="16" t="s">
        <v>843</v>
      </c>
      <c r="MU90" s="16" t="s">
        <v>843</v>
      </c>
      <c r="MV90" s="16" t="s">
        <v>843</v>
      </c>
      <c r="MX90" s="16" t="s">
        <v>5694</v>
      </c>
      <c r="MY90" s="16" t="s">
        <v>844</v>
      </c>
      <c r="MZ90" s="16" t="s">
        <v>843</v>
      </c>
      <c r="NA90" s="16" t="s">
        <v>843</v>
      </c>
      <c r="NB90" s="16" t="s">
        <v>843</v>
      </c>
      <c r="NC90" s="16" t="s">
        <v>843</v>
      </c>
      <c r="ND90" s="16" t="s">
        <v>843</v>
      </c>
      <c r="NE90" s="16" t="s">
        <v>843</v>
      </c>
      <c r="NF90" s="16" t="s">
        <v>843</v>
      </c>
      <c r="NG90" s="16" t="s">
        <v>843</v>
      </c>
      <c r="NH90" s="16" t="s">
        <v>843</v>
      </c>
      <c r="NI90" s="16" t="s">
        <v>843</v>
      </c>
      <c r="NJ90" s="16" t="s">
        <v>843</v>
      </c>
      <c r="NK90" s="16" t="s">
        <v>843</v>
      </c>
      <c r="NL90" s="16" t="s">
        <v>843</v>
      </c>
      <c r="NM90" s="16" t="s">
        <v>843</v>
      </c>
      <c r="NN90" s="16" t="s">
        <v>843</v>
      </c>
      <c r="NO90" s="16" t="s">
        <v>843</v>
      </c>
      <c r="NP90" s="16" t="s">
        <v>843</v>
      </c>
      <c r="NQ90" s="16" t="s">
        <v>843</v>
      </c>
      <c r="NS90" s="16" t="s">
        <v>5694</v>
      </c>
      <c r="NT90" s="16" t="s">
        <v>844</v>
      </c>
      <c r="NU90" s="16" t="s">
        <v>843</v>
      </c>
      <c r="NV90" s="16" t="s">
        <v>843</v>
      </c>
      <c r="NW90" s="16" t="s">
        <v>843</v>
      </c>
      <c r="NX90" s="16" t="s">
        <v>843</v>
      </c>
      <c r="NY90" s="16" t="s">
        <v>843</v>
      </c>
      <c r="NZ90" s="16" t="s">
        <v>843</v>
      </c>
      <c r="OA90" s="16" t="s">
        <v>843</v>
      </c>
      <c r="OB90" s="16" t="s">
        <v>843</v>
      </c>
      <c r="OC90" s="16" t="s">
        <v>843</v>
      </c>
      <c r="OD90" s="16" t="s">
        <v>843</v>
      </c>
      <c r="OE90" s="16" t="s">
        <v>843</v>
      </c>
      <c r="OF90" s="16" t="s">
        <v>843</v>
      </c>
      <c r="OG90" s="16" t="s">
        <v>843</v>
      </c>
      <c r="OH90" s="16" t="s">
        <v>843</v>
      </c>
      <c r="OI90" s="16" t="s">
        <v>843</v>
      </c>
      <c r="PC90" s="16" t="s">
        <v>865</v>
      </c>
      <c r="PD90" s="16" t="s">
        <v>865</v>
      </c>
      <c r="PY90" s="16" t="s">
        <v>865</v>
      </c>
      <c r="QP90" s="16" t="s">
        <v>865</v>
      </c>
      <c r="QR90" s="16" t="s">
        <v>867</v>
      </c>
      <c r="QT90" s="16" t="s">
        <v>867</v>
      </c>
      <c r="QV90" s="16" t="s">
        <v>865</v>
      </c>
      <c r="QX90" s="16" t="s">
        <v>865</v>
      </c>
      <c r="QY90" s="16" t="s">
        <v>867</v>
      </c>
      <c r="RD90" s="16" t="s">
        <v>865</v>
      </c>
      <c r="RF90" s="16" t="s">
        <v>865</v>
      </c>
      <c r="RH90" s="16" t="s">
        <v>4216</v>
      </c>
      <c r="RJ90" s="16" t="s">
        <v>865</v>
      </c>
      <c r="RN90" s="16" t="s">
        <v>867</v>
      </c>
      <c r="RP90" s="16" t="s">
        <v>867</v>
      </c>
      <c r="RR90" s="16" t="s">
        <v>864</v>
      </c>
      <c r="RT90" s="16" t="s">
        <v>867</v>
      </c>
      <c r="RV90" s="16" t="s">
        <v>7720</v>
      </c>
      <c r="RX90" s="16" t="s">
        <v>7720</v>
      </c>
      <c r="RZ90" s="16" t="s">
        <v>7720</v>
      </c>
      <c r="SQ90" s="16" t="s">
        <v>865</v>
      </c>
      <c r="SS90" s="16" t="s">
        <v>7296</v>
      </c>
      <c r="ST90" s="16" t="s">
        <v>7764</v>
      </c>
      <c r="TN90" s="16">
        <v>4000</v>
      </c>
      <c r="TO90" s="16">
        <v>6000</v>
      </c>
      <c r="TP90" s="16">
        <v>700</v>
      </c>
      <c r="TQ90" s="16">
        <v>200</v>
      </c>
      <c r="TR90" s="16">
        <v>900</v>
      </c>
      <c r="TS90" s="16">
        <v>500</v>
      </c>
      <c r="TT90" s="16">
        <v>0</v>
      </c>
      <c r="TU90" s="16">
        <v>1000</v>
      </c>
      <c r="TV90" s="16">
        <v>2000</v>
      </c>
      <c r="TW90" s="16">
        <v>0</v>
      </c>
      <c r="TX90" s="16">
        <v>0</v>
      </c>
      <c r="TZ90" s="16" t="s">
        <v>7364</v>
      </c>
      <c r="UA90" s="16" t="s">
        <v>5941</v>
      </c>
      <c r="UB90" s="16">
        <v>0</v>
      </c>
      <c r="UC90" s="16" t="s">
        <v>844</v>
      </c>
      <c r="UD90" s="16" t="s">
        <v>843</v>
      </c>
      <c r="UE90" s="16" t="s">
        <v>843</v>
      </c>
      <c r="UF90" s="16" t="s">
        <v>843</v>
      </c>
      <c r="UG90" s="16" t="s">
        <v>843</v>
      </c>
      <c r="UH90" s="16" t="s">
        <v>843</v>
      </c>
      <c r="UL90" s="16">
        <v>8000</v>
      </c>
      <c r="WO90" s="16" t="s">
        <v>6917</v>
      </c>
      <c r="XD90" s="16" t="s">
        <v>7000</v>
      </c>
      <c r="XE90" s="16" t="s">
        <v>843</v>
      </c>
      <c r="XF90" s="16" t="s">
        <v>843</v>
      </c>
      <c r="XG90" s="16" t="s">
        <v>843</v>
      </c>
      <c r="XH90" s="16" t="s">
        <v>843</v>
      </c>
      <c r="XI90" s="16" t="s">
        <v>843</v>
      </c>
      <c r="XJ90" s="16" t="s">
        <v>843</v>
      </c>
      <c r="XK90" s="16" t="s">
        <v>843</v>
      </c>
      <c r="XL90" s="16" t="s">
        <v>843</v>
      </c>
      <c r="XM90" s="16" t="s">
        <v>843</v>
      </c>
      <c r="XN90" s="16" t="s">
        <v>843</v>
      </c>
      <c r="XO90" s="16" t="s">
        <v>844</v>
      </c>
      <c r="XP90" s="16" t="s">
        <v>843</v>
      </c>
      <c r="XQ90" s="16" t="s">
        <v>843</v>
      </c>
      <c r="YF90" s="16" t="s">
        <v>865</v>
      </c>
      <c r="YN90" s="16" t="s">
        <v>7040</v>
      </c>
      <c r="YP90" s="16" t="s">
        <v>7984</v>
      </c>
      <c r="YR90" s="16" t="s">
        <v>9298</v>
      </c>
      <c r="YS90" s="16" t="s">
        <v>9299</v>
      </c>
      <c r="YT90" s="16" t="s">
        <v>8694</v>
      </c>
      <c r="YU90" s="16" t="s">
        <v>9300</v>
      </c>
      <c r="YV90" s="16" t="s">
        <v>9148</v>
      </c>
      <c r="YW90" s="16" t="s">
        <v>844</v>
      </c>
      <c r="YX90" s="16" t="s">
        <v>9148</v>
      </c>
      <c r="YY90" s="16" t="s">
        <v>8862</v>
      </c>
      <c r="YZ90" s="16" t="s">
        <v>843</v>
      </c>
      <c r="ZA90" s="16" t="s">
        <v>843</v>
      </c>
      <c r="ZB90" s="16">
        <v>13633.33</v>
      </c>
      <c r="ZC90" s="16" t="s">
        <v>9113</v>
      </c>
      <c r="ZD90" s="16" t="s">
        <v>8906</v>
      </c>
      <c r="ZE90" s="16" t="s">
        <v>9301</v>
      </c>
      <c r="ZF90" s="16" t="s">
        <v>8699</v>
      </c>
      <c r="ZG90" s="16" t="s">
        <v>8865</v>
      </c>
      <c r="ZH90" s="16" t="s">
        <v>8699</v>
      </c>
      <c r="ZI90" s="16" t="s">
        <v>8723</v>
      </c>
      <c r="ZJ90" s="16" t="s">
        <v>843</v>
      </c>
      <c r="ZK90" s="16" t="s">
        <v>843</v>
      </c>
      <c r="ZL90" s="16" t="s">
        <v>8865</v>
      </c>
      <c r="ZM90" s="16" t="s">
        <v>843</v>
      </c>
      <c r="ZN90" s="16" t="s">
        <v>8703</v>
      </c>
      <c r="ZO90" s="16" t="s">
        <v>487</v>
      </c>
      <c r="ZP90" s="16" t="s">
        <v>487</v>
      </c>
      <c r="ZQ90" s="16" t="s">
        <v>486</v>
      </c>
      <c r="ZR90" s="16" t="s">
        <v>486</v>
      </c>
      <c r="ZS90" s="16" t="s">
        <v>844</v>
      </c>
      <c r="ZT90" s="16" t="s">
        <v>8705</v>
      </c>
      <c r="ZU90" s="16" t="s">
        <v>8706</v>
      </c>
      <c r="ZV90" s="16" t="s">
        <v>487</v>
      </c>
      <c r="ZW90" s="16" t="s">
        <v>844</v>
      </c>
      <c r="ZX90" s="16" t="s">
        <v>1056</v>
      </c>
      <c r="ZY90" s="16" t="s">
        <v>844</v>
      </c>
      <c r="ZZ90" s="16" t="s">
        <v>1056</v>
      </c>
      <c r="AAA90" s="16" t="s">
        <v>843</v>
      </c>
      <c r="AAB90" s="16" t="s">
        <v>843</v>
      </c>
      <c r="AAC90" s="16">
        <v>1</v>
      </c>
      <c r="AAD90" s="16" t="s">
        <v>844</v>
      </c>
      <c r="AAE90" s="16" t="s">
        <v>844</v>
      </c>
      <c r="AAF90" s="16" t="s">
        <v>844</v>
      </c>
      <c r="AAG90" s="16" t="s">
        <v>843</v>
      </c>
      <c r="AAH90" s="16" t="s">
        <v>843</v>
      </c>
      <c r="AAI90" s="16" t="s">
        <v>843</v>
      </c>
      <c r="AAJ90" s="16" t="s">
        <v>624</v>
      </c>
      <c r="AAK90" s="16" t="s">
        <v>649</v>
      </c>
      <c r="AAL90" s="16" t="s">
        <v>904</v>
      </c>
      <c r="AAM90" s="16" t="s">
        <v>663</v>
      </c>
      <c r="AAN90" s="16" t="s">
        <v>8707</v>
      </c>
      <c r="AAO90" s="16" t="s">
        <v>1018</v>
      </c>
      <c r="AAP90" s="16" t="s">
        <v>8708</v>
      </c>
      <c r="AAS90" s="16">
        <v>8000</v>
      </c>
      <c r="AAT90" s="16" t="s">
        <v>782</v>
      </c>
      <c r="AAU90" s="16" t="s">
        <v>782</v>
      </c>
      <c r="AAW90" s="16" t="s">
        <v>782</v>
      </c>
      <c r="AAX90" s="16" t="s">
        <v>843</v>
      </c>
      <c r="AAY90" s="16" t="s">
        <v>8710</v>
      </c>
      <c r="AAZ90" s="16" t="s">
        <v>782</v>
      </c>
      <c r="ABA90" s="16" t="s">
        <v>783</v>
      </c>
      <c r="ABB90" s="16" t="s">
        <v>782</v>
      </c>
      <c r="ABC90" s="16" t="s">
        <v>783</v>
      </c>
      <c r="ABD90" s="16" t="s">
        <v>782</v>
      </c>
      <c r="ABE90" s="16" t="s">
        <v>783</v>
      </c>
      <c r="ABF90" s="16" t="s">
        <v>782</v>
      </c>
      <c r="ABH90" s="16" t="s">
        <v>782</v>
      </c>
      <c r="ABI90" s="16" t="s">
        <v>783</v>
      </c>
      <c r="ABJ90" s="16" t="s">
        <v>783</v>
      </c>
      <c r="ABK90" s="16" t="s">
        <v>783</v>
      </c>
      <c r="ABL90" s="16" t="s">
        <v>8769</v>
      </c>
      <c r="ABM90" s="16" t="s">
        <v>844</v>
      </c>
      <c r="ABP90" s="16" t="s">
        <v>972</v>
      </c>
      <c r="ABQ90" s="16" t="s">
        <v>4285</v>
      </c>
      <c r="ABR90" s="16" t="s">
        <v>470</v>
      </c>
      <c r="ABS90" s="16" t="s">
        <v>451</v>
      </c>
      <c r="ABT90" s="16" t="s">
        <v>8732</v>
      </c>
      <c r="ABU90" s="16" t="s">
        <v>1056</v>
      </c>
      <c r="ABV90" s="16" t="s">
        <v>487</v>
      </c>
      <c r="ABW90" s="16" t="s">
        <v>487</v>
      </c>
      <c r="ABX90" s="16" t="s">
        <v>894</v>
      </c>
      <c r="ABY90" s="16" t="s">
        <v>486</v>
      </c>
      <c r="ABZ90" s="16" t="s">
        <v>486</v>
      </c>
      <c r="ACA90" s="16" t="s">
        <v>759</v>
      </c>
      <c r="ACB90" s="16" t="s">
        <v>768</v>
      </c>
      <c r="ACC90" s="16" t="s">
        <v>737</v>
      </c>
      <c r="ACD90" s="16" t="s">
        <v>487</v>
      </c>
      <c r="ACE90" s="16" t="s">
        <v>486</v>
      </c>
      <c r="ACG90" s="16" t="s">
        <v>1014</v>
      </c>
      <c r="ACH90" s="16" t="s">
        <v>1009</v>
      </c>
      <c r="ACI90" s="16" t="s">
        <v>462</v>
      </c>
      <c r="ACJ90" s="16">
        <v>0.79400000000000004</v>
      </c>
      <c r="ACK90" s="16" t="s">
        <v>482</v>
      </c>
      <c r="ACL90" s="16" t="s">
        <v>738</v>
      </c>
      <c r="ACM90" s="16" t="s">
        <v>1189</v>
      </c>
      <c r="ACN90" s="16" t="s">
        <v>1169</v>
      </c>
      <c r="ACO90" s="16" t="s">
        <v>1856</v>
      </c>
      <c r="ACQ90" s="16" t="s">
        <v>1202</v>
      </c>
      <c r="ACR90" s="16" t="s">
        <v>1645</v>
      </c>
      <c r="ACS90" s="16" t="s">
        <v>676</v>
      </c>
      <c r="ACT90" s="16" t="s">
        <v>1522</v>
      </c>
      <c r="ACX90" s="16" t="s">
        <v>1914</v>
      </c>
      <c r="ACY90" s="16" t="s">
        <v>1947</v>
      </c>
      <c r="ACZ90" s="16">
        <v>1</v>
      </c>
      <c r="ADA90" s="16">
        <v>0</v>
      </c>
      <c r="ADB90" s="16">
        <v>1</v>
      </c>
      <c r="ADC90" s="16">
        <v>1</v>
      </c>
      <c r="ADD90" s="16">
        <v>0</v>
      </c>
      <c r="ADE90" s="16" t="s">
        <v>8827</v>
      </c>
      <c r="ADF90" s="16">
        <v>0</v>
      </c>
      <c r="ADG90" s="16" t="s">
        <v>486</v>
      </c>
      <c r="ADH90" s="16">
        <v>3</v>
      </c>
      <c r="ADI90" s="16" t="s">
        <v>486</v>
      </c>
      <c r="ADJ90" s="16" t="s">
        <v>1744</v>
      </c>
      <c r="ADK90" s="16" t="s">
        <v>1750</v>
      </c>
      <c r="ADL90" s="16" t="s">
        <v>1764</v>
      </c>
      <c r="ADM90" s="16" t="s">
        <v>13195</v>
      </c>
      <c r="ADN90" s="16" t="s">
        <v>1764</v>
      </c>
      <c r="ADO90" s="16" t="s">
        <v>1766</v>
      </c>
      <c r="ADP90" s="16" t="s">
        <v>1751</v>
      </c>
      <c r="ADQ90" s="16" t="s">
        <v>1743</v>
      </c>
      <c r="ADR90" s="16" t="s">
        <v>13194</v>
      </c>
      <c r="ADS90" s="16" t="s">
        <v>13194</v>
      </c>
      <c r="ADY90" s="16" t="s">
        <v>1059</v>
      </c>
      <c r="AEB90" s="16">
        <v>13633.333333333299</v>
      </c>
      <c r="AEC90" s="16" t="s">
        <v>1062</v>
      </c>
      <c r="AED90" s="16">
        <v>2666.67</v>
      </c>
      <c r="AEE90" s="16" t="s">
        <v>952</v>
      </c>
      <c r="AEI90" s="16">
        <v>1333.33</v>
      </c>
      <c r="AEJ90" s="16">
        <v>2000</v>
      </c>
      <c r="AEK90" s="16">
        <v>233.33</v>
      </c>
      <c r="AEL90" s="16">
        <v>66.67</v>
      </c>
      <c r="AEM90" s="16">
        <v>666.67</v>
      </c>
      <c r="AEN90" s="16">
        <v>300</v>
      </c>
      <c r="AEO90" s="16">
        <v>166.67</v>
      </c>
      <c r="AEP90" s="16">
        <v>333.33</v>
      </c>
    </row>
    <row r="91" spans="1:823" x14ac:dyDescent="0.25">
      <c r="A91" s="30">
        <v>45812</v>
      </c>
      <c r="B91" s="16" t="s">
        <v>9302</v>
      </c>
      <c r="C91" s="16" t="s">
        <v>867</v>
      </c>
      <c r="D91" s="16" t="s">
        <v>867</v>
      </c>
      <c r="E91" s="16">
        <v>61</v>
      </c>
      <c r="F91" s="16" t="s">
        <v>8153</v>
      </c>
      <c r="G91" s="16" t="s">
        <v>4137</v>
      </c>
      <c r="I91" s="16" t="s">
        <v>4148</v>
      </c>
      <c r="Z91" s="16" t="s">
        <v>996</v>
      </c>
      <c r="AA91" s="16" t="s">
        <v>470</v>
      </c>
      <c r="AB91" s="16">
        <v>2</v>
      </c>
      <c r="AC91" s="16" t="s">
        <v>843</v>
      </c>
      <c r="AD91" s="16" t="s">
        <v>843</v>
      </c>
      <c r="AE91" s="16" t="s">
        <v>843</v>
      </c>
      <c r="AF91" s="16" t="s">
        <v>844</v>
      </c>
      <c r="AG91" s="16" t="s">
        <v>844</v>
      </c>
      <c r="AH91" s="16" t="s">
        <v>844</v>
      </c>
      <c r="AI91" s="16" t="s">
        <v>844</v>
      </c>
      <c r="AJ91" s="16" t="s">
        <v>843</v>
      </c>
      <c r="AK91" s="16" t="s">
        <v>843</v>
      </c>
      <c r="AM91" s="16" t="s">
        <v>737</v>
      </c>
      <c r="AN91" s="16" t="s">
        <v>759</v>
      </c>
      <c r="AP91" s="16" t="s">
        <v>768</v>
      </c>
      <c r="AR91" s="16" t="s">
        <v>6907</v>
      </c>
      <c r="BB91" s="16">
        <v>3</v>
      </c>
      <c r="BC91" s="16" t="s">
        <v>7878</v>
      </c>
      <c r="BE91" s="16" t="s">
        <v>5098</v>
      </c>
      <c r="BV91" s="16" t="s">
        <v>4433</v>
      </c>
      <c r="BW91" s="16" t="s">
        <v>844</v>
      </c>
      <c r="BX91" s="16" t="s">
        <v>843</v>
      </c>
      <c r="BY91" s="16" t="s">
        <v>843</v>
      </c>
      <c r="BZ91" s="16" t="s">
        <v>843</v>
      </c>
      <c r="CA91" s="16" t="s">
        <v>843</v>
      </c>
      <c r="CB91" s="16" t="s">
        <v>843</v>
      </c>
      <c r="CC91" s="16" t="s">
        <v>843</v>
      </c>
      <c r="CD91" s="16" t="s">
        <v>843</v>
      </c>
      <c r="CE91" s="16" t="s">
        <v>843</v>
      </c>
      <c r="CF91" s="16" t="s">
        <v>843</v>
      </c>
      <c r="CG91" s="16" t="s">
        <v>843</v>
      </c>
      <c r="CH91" s="16" t="s">
        <v>843</v>
      </c>
      <c r="CI91" s="16" t="s">
        <v>843</v>
      </c>
      <c r="CJ91" s="16" t="s">
        <v>843</v>
      </c>
      <c r="CK91" s="16" t="s">
        <v>843</v>
      </c>
      <c r="CP91" s="16" t="s">
        <v>867</v>
      </c>
      <c r="CQ91" s="16" t="s">
        <v>5191</v>
      </c>
      <c r="CR91" s="16" t="s">
        <v>844</v>
      </c>
      <c r="CS91" s="16" t="s">
        <v>843</v>
      </c>
      <c r="CT91" s="16" t="s">
        <v>843</v>
      </c>
      <c r="CU91" s="16" t="s">
        <v>843</v>
      </c>
      <c r="CV91" s="16" t="s">
        <v>843</v>
      </c>
      <c r="CW91" s="16" t="s">
        <v>843</v>
      </c>
      <c r="CX91" s="16" t="s">
        <v>843</v>
      </c>
      <c r="CY91" s="16" t="s">
        <v>843</v>
      </c>
      <c r="CZ91" s="16" t="s">
        <v>843</v>
      </c>
      <c r="DA91" s="16" t="s">
        <v>5184</v>
      </c>
      <c r="DX91" s="16" t="s">
        <v>7842</v>
      </c>
      <c r="DY91" s="16" t="s">
        <v>867</v>
      </c>
      <c r="GC91" s="16" t="s">
        <v>5339</v>
      </c>
      <c r="GF91" s="16" t="s">
        <v>867</v>
      </c>
      <c r="GG91" s="16" t="s">
        <v>867</v>
      </c>
      <c r="GV91" s="16" t="s">
        <v>5443</v>
      </c>
      <c r="GW91" s="16" t="s">
        <v>843</v>
      </c>
      <c r="GX91" s="16" t="s">
        <v>844</v>
      </c>
      <c r="GY91" s="16" t="s">
        <v>843</v>
      </c>
      <c r="GZ91" s="16" t="s">
        <v>843</v>
      </c>
      <c r="HA91" s="16" t="s">
        <v>843</v>
      </c>
      <c r="HB91" s="16" t="s">
        <v>843</v>
      </c>
      <c r="HC91" s="16" t="s">
        <v>843</v>
      </c>
      <c r="HD91" s="16" t="s">
        <v>843</v>
      </c>
      <c r="HE91" s="16" t="s">
        <v>843</v>
      </c>
      <c r="HF91" s="16" t="s">
        <v>843</v>
      </c>
      <c r="HH91" s="16" t="s">
        <v>5456</v>
      </c>
      <c r="HK91" s="16" t="s">
        <v>865</v>
      </c>
      <c r="HM91" s="16" t="s">
        <v>865</v>
      </c>
      <c r="HZ91" s="16" t="s">
        <v>7944</v>
      </c>
      <c r="KE91" s="16" t="s">
        <v>5582</v>
      </c>
      <c r="KG91" s="16" t="s">
        <v>7018</v>
      </c>
      <c r="KH91" s="16" t="s">
        <v>7033</v>
      </c>
      <c r="KI91" s="16" t="s">
        <v>865</v>
      </c>
      <c r="LG91" s="16" t="s">
        <v>867</v>
      </c>
      <c r="LH91" s="16" t="s">
        <v>867</v>
      </c>
      <c r="LI91" s="16" t="s">
        <v>867</v>
      </c>
      <c r="LJ91" s="16" t="s">
        <v>867</v>
      </c>
      <c r="LK91" s="16" t="s">
        <v>867</v>
      </c>
      <c r="LL91" s="16" t="s">
        <v>5657</v>
      </c>
      <c r="LM91" s="16" t="s">
        <v>844</v>
      </c>
      <c r="LN91" s="16" t="s">
        <v>843</v>
      </c>
      <c r="LO91" s="16" t="s">
        <v>843</v>
      </c>
      <c r="LP91" s="16" t="s">
        <v>843</v>
      </c>
      <c r="LQ91" s="16" t="s">
        <v>843</v>
      </c>
      <c r="LR91" s="16" t="s">
        <v>843</v>
      </c>
      <c r="LS91" s="16" t="s">
        <v>843</v>
      </c>
      <c r="LT91" s="16" t="s">
        <v>843</v>
      </c>
      <c r="LU91" s="16" t="s">
        <v>843</v>
      </c>
      <c r="LV91" s="16" t="s">
        <v>843</v>
      </c>
      <c r="LW91" s="16" t="s">
        <v>843</v>
      </c>
      <c r="LX91" s="16" t="s">
        <v>843</v>
      </c>
      <c r="LY91" s="16" t="s">
        <v>843</v>
      </c>
      <c r="LZ91" s="16" t="s">
        <v>843</v>
      </c>
      <c r="MA91" s="16" t="s">
        <v>843</v>
      </c>
      <c r="MC91" s="16" t="s">
        <v>5694</v>
      </c>
      <c r="MD91" s="16" t="s">
        <v>844</v>
      </c>
      <c r="ME91" s="16" t="s">
        <v>843</v>
      </c>
      <c r="MF91" s="16" t="s">
        <v>843</v>
      </c>
      <c r="MG91" s="16" t="s">
        <v>843</v>
      </c>
      <c r="MH91" s="16" t="s">
        <v>843</v>
      </c>
      <c r="MI91" s="16" t="s">
        <v>843</v>
      </c>
      <c r="MJ91" s="16" t="s">
        <v>843</v>
      </c>
      <c r="MK91" s="16" t="s">
        <v>843</v>
      </c>
      <c r="ML91" s="16" t="s">
        <v>843</v>
      </c>
      <c r="MM91" s="16" t="s">
        <v>843</v>
      </c>
      <c r="MN91" s="16" t="s">
        <v>843</v>
      </c>
      <c r="MO91" s="16" t="s">
        <v>843</v>
      </c>
      <c r="MP91" s="16" t="s">
        <v>843</v>
      </c>
      <c r="MQ91" s="16" t="s">
        <v>843</v>
      </c>
      <c r="MR91" s="16" t="s">
        <v>843</v>
      </c>
      <c r="MS91" s="16" t="s">
        <v>843</v>
      </c>
      <c r="MT91" s="16" t="s">
        <v>843</v>
      </c>
      <c r="MU91" s="16" t="s">
        <v>843</v>
      </c>
      <c r="MV91" s="16" t="s">
        <v>843</v>
      </c>
      <c r="MX91" s="16" t="s">
        <v>5694</v>
      </c>
      <c r="MY91" s="16" t="s">
        <v>844</v>
      </c>
      <c r="MZ91" s="16" t="s">
        <v>843</v>
      </c>
      <c r="NA91" s="16" t="s">
        <v>843</v>
      </c>
      <c r="NB91" s="16" t="s">
        <v>843</v>
      </c>
      <c r="NC91" s="16" t="s">
        <v>843</v>
      </c>
      <c r="ND91" s="16" t="s">
        <v>843</v>
      </c>
      <c r="NE91" s="16" t="s">
        <v>843</v>
      </c>
      <c r="NF91" s="16" t="s">
        <v>843</v>
      </c>
      <c r="NG91" s="16" t="s">
        <v>843</v>
      </c>
      <c r="NH91" s="16" t="s">
        <v>843</v>
      </c>
      <c r="NI91" s="16" t="s">
        <v>843</v>
      </c>
      <c r="NJ91" s="16" t="s">
        <v>843</v>
      </c>
      <c r="NK91" s="16" t="s">
        <v>843</v>
      </c>
      <c r="NL91" s="16" t="s">
        <v>843</v>
      </c>
      <c r="NM91" s="16" t="s">
        <v>843</v>
      </c>
      <c r="NN91" s="16" t="s">
        <v>843</v>
      </c>
      <c r="NO91" s="16" t="s">
        <v>843</v>
      </c>
      <c r="NP91" s="16" t="s">
        <v>843</v>
      </c>
      <c r="NQ91" s="16" t="s">
        <v>843</v>
      </c>
      <c r="PC91" s="16" t="s">
        <v>865</v>
      </c>
      <c r="PD91" s="16" t="s">
        <v>865</v>
      </c>
      <c r="PY91" s="16" t="s">
        <v>865</v>
      </c>
      <c r="QP91" s="16" t="s">
        <v>865</v>
      </c>
      <c r="QR91" s="16" t="s">
        <v>867</v>
      </c>
      <c r="QT91" s="16" t="s">
        <v>867</v>
      </c>
      <c r="QV91" s="16" t="s">
        <v>865</v>
      </c>
      <c r="QX91" s="16" t="s">
        <v>864</v>
      </c>
      <c r="QY91" s="16" t="s">
        <v>867</v>
      </c>
      <c r="RD91" s="16" t="s">
        <v>865</v>
      </c>
      <c r="RF91" s="16" t="s">
        <v>865</v>
      </c>
      <c r="RH91" s="16" t="s">
        <v>865</v>
      </c>
      <c r="RJ91" s="16" t="s">
        <v>865</v>
      </c>
      <c r="RN91" s="16" t="s">
        <v>7724</v>
      </c>
      <c r="RP91" s="16" t="s">
        <v>867</v>
      </c>
      <c r="RR91" s="16" t="s">
        <v>7720</v>
      </c>
      <c r="RT91" s="16" t="s">
        <v>867</v>
      </c>
      <c r="RV91" s="16" t="s">
        <v>7720</v>
      </c>
      <c r="RX91" s="16" t="s">
        <v>7724</v>
      </c>
      <c r="RZ91" s="16" t="s">
        <v>7724</v>
      </c>
      <c r="SQ91" s="16" t="s">
        <v>865</v>
      </c>
      <c r="SS91" s="16" t="s">
        <v>7296</v>
      </c>
      <c r="ST91" s="16" t="s">
        <v>7764</v>
      </c>
      <c r="TN91" s="16">
        <v>5000</v>
      </c>
      <c r="TO91" s="16">
        <v>1500</v>
      </c>
      <c r="TP91" s="16">
        <v>1000</v>
      </c>
      <c r="TQ91" s="16">
        <v>1000</v>
      </c>
      <c r="TR91" s="16">
        <v>200</v>
      </c>
      <c r="TS91" s="16">
        <v>100</v>
      </c>
      <c r="TU91" s="16">
        <v>0</v>
      </c>
      <c r="TV91" s="16">
        <v>1000</v>
      </c>
      <c r="TZ91" s="16" t="s">
        <v>7364</v>
      </c>
      <c r="UA91" s="16" t="s">
        <v>8715</v>
      </c>
      <c r="UB91" s="16">
        <v>0</v>
      </c>
      <c r="UC91" s="16" t="s">
        <v>843</v>
      </c>
      <c r="UD91" s="16" t="s">
        <v>843</v>
      </c>
      <c r="UE91" s="16" t="s">
        <v>844</v>
      </c>
      <c r="UF91" s="16" t="s">
        <v>844</v>
      </c>
      <c r="UG91" s="16" t="s">
        <v>843</v>
      </c>
      <c r="UH91" s="16" t="s">
        <v>843</v>
      </c>
      <c r="VK91" s="16" t="s">
        <v>6102</v>
      </c>
      <c r="VL91" s="16" t="s">
        <v>843</v>
      </c>
      <c r="VM91" s="16" t="s">
        <v>843</v>
      </c>
      <c r="VN91" s="16" t="s">
        <v>843</v>
      </c>
      <c r="VO91" s="16" t="s">
        <v>843</v>
      </c>
      <c r="VP91" s="16" t="s">
        <v>844</v>
      </c>
      <c r="VQ91" s="16" t="s">
        <v>843</v>
      </c>
      <c r="VR91" s="16" t="s">
        <v>843</v>
      </c>
      <c r="VS91" s="16" t="s">
        <v>843</v>
      </c>
      <c r="VT91" s="16" t="s">
        <v>843</v>
      </c>
      <c r="VV91" s="16">
        <v>3250</v>
      </c>
      <c r="VX91" s="16" t="s">
        <v>6028</v>
      </c>
      <c r="VY91" s="16" t="s">
        <v>844</v>
      </c>
      <c r="VZ91" s="16" t="s">
        <v>843</v>
      </c>
      <c r="WA91" s="16" t="s">
        <v>843</v>
      </c>
      <c r="WB91" s="16" t="s">
        <v>843</v>
      </c>
      <c r="WC91" s="16" t="s">
        <v>843</v>
      </c>
      <c r="WD91" s="16" t="s">
        <v>843</v>
      </c>
      <c r="WE91" s="16" t="s">
        <v>843</v>
      </c>
      <c r="WF91" s="16" t="s">
        <v>843</v>
      </c>
      <c r="WH91" s="16">
        <v>3250</v>
      </c>
      <c r="WO91" s="16" t="s">
        <v>6926</v>
      </c>
      <c r="YN91" s="16" t="s">
        <v>7040</v>
      </c>
      <c r="YP91" s="16" t="s">
        <v>7984</v>
      </c>
      <c r="YR91" s="16" t="s">
        <v>9303</v>
      </c>
      <c r="YS91" s="16" t="s">
        <v>9304</v>
      </c>
      <c r="YT91" s="16" t="s">
        <v>8694</v>
      </c>
      <c r="YU91" s="16" t="s">
        <v>9305</v>
      </c>
      <c r="YV91" s="16" t="s">
        <v>9148</v>
      </c>
      <c r="YW91" s="16" t="s">
        <v>844</v>
      </c>
      <c r="YX91" s="16" t="s">
        <v>9148</v>
      </c>
      <c r="YY91" s="16" t="s">
        <v>8761</v>
      </c>
      <c r="ZB91" s="16">
        <v>8966.67</v>
      </c>
      <c r="ZC91" s="16" t="s">
        <v>8974</v>
      </c>
      <c r="ZD91" s="16" t="s">
        <v>8736</v>
      </c>
      <c r="ZE91" s="16" t="s">
        <v>8764</v>
      </c>
      <c r="ZF91" s="16" t="s">
        <v>8779</v>
      </c>
      <c r="ZG91" s="16" t="s">
        <v>8701</v>
      </c>
      <c r="ZH91" s="16" t="s">
        <v>8700</v>
      </c>
      <c r="ZI91" s="16" t="s">
        <v>8741</v>
      </c>
      <c r="ZL91" s="16" t="s">
        <v>843</v>
      </c>
      <c r="ZN91" s="16" t="s">
        <v>8725</v>
      </c>
      <c r="ZO91" s="16" t="s">
        <v>487</v>
      </c>
      <c r="ZP91" s="16" t="s">
        <v>487</v>
      </c>
      <c r="ZQ91" s="16" t="s">
        <v>486</v>
      </c>
      <c r="ZR91" s="16" t="s">
        <v>486</v>
      </c>
      <c r="ZS91" s="16" t="s">
        <v>8874</v>
      </c>
      <c r="ZT91" s="16" t="s">
        <v>8705</v>
      </c>
      <c r="ZU91" s="16" t="s">
        <v>8706</v>
      </c>
      <c r="ZV91" s="16" t="s">
        <v>487</v>
      </c>
      <c r="ZW91" s="16" t="s">
        <v>843</v>
      </c>
      <c r="ZX91" s="16" t="s">
        <v>843</v>
      </c>
      <c r="ZY91" s="16" t="s">
        <v>844</v>
      </c>
      <c r="ZZ91" s="16" t="s">
        <v>844</v>
      </c>
      <c r="AAA91" s="16" t="s">
        <v>1056</v>
      </c>
      <c r="AAB91" s="16" t="s">
        <v>843</v>
      </c>
      <c r="AAC91" s="16">
        <v>0</v>
      </c>
      <c r="AAD91" s="16" t="s">
        <v>844</v>
      </c>
      <c r="AAE91" s="16" t="s">
        <v>844</v>
      </c>
      <c r="AAF91" s="16" t="s">
        <v>843</v>
      </c>
      <c r="AAG91" s="16" t="s">
        <v>843</v>
      </c>
      <c r="AAH91" s="16" t="s">
        <v>843</v>
      </c>
      <c r="AAI91" s="16" t="s">
        <v>843</v>
      </c>
      <c r="AAJ91" s="16" t="s">
        <v>606</v>
      </c>
      <c r="AAK91" s="16" t="s">
        <v>655</v>
      </c>
      <c r="AAL91" s="16" t="s">
        <v>905</v>
      </c>
      <c r="AAM91" s="16" t="s">
        <v>663</v>
      </c>
      <c r="AAN91" s="16" t="s">
        <v>8707</v>
      </c>
      <c r="AAO91" s="16" t="s">
        <v>1019</v>
      </c>
      <c r="AAP91" s="16" t="s">
        <v>8708</v>
      </c>
      <c r="AAQ91" s="16" t="s">
        <v>9306</v>
      </c>
      <c r="AAS91" s="16">
        <v>4775.82</v>
      </c>
      <c r="AAT91" s="16" t="s">
        <v>782</v>
      </c>
      <c r="AAU91" s="16" t="s">
        <v>782</v>
      </c>
      <c r="AAV91" s="16" t="s">
        <v>782</v>
      </c>
      <c r="AAW91" s="16" t="s">
        <v>782</v>
      </c>
      <c r="AAX91" s="16" t="s">
        <v>843</v>
      </c>
      <c r="AAY91" s="16" t="s">
        <v>8710</v>
      </c>
      <c r="AAZ91" s="16" t="s">
        <v>782</v>
      </c>
      <c r="ABB91" s="16" t="s">
        <v>782</v>
      </c>
      <c r="ABC91" s="16" t="s">
        <v>783</v>
      </c>
      <c r="ABD91" s="16" t="s">
        <v>782</v>
      </c>
      <c r="ABE91" s="16" t="s">
        <v>783</v>
      </c>
      <c r="ABF91" s="16" t="s">
        <v>782</v>
      </c>
      <c r="ABG91" s="16" t="s">
        <v>783</v>
      </c>
      <c r="ABH91" s="16" t="s">
        <v>782</v>
      </c>
      <c r="ABI91" s="16" t="s">
        <v>783</v>
      </c>
      <c r="ABJ91" s="16" t="s">
        <v>782</v>
      </c>
      <c r="ABK91" s="16" t="s">
        <v>782</v>
      </c>
      <c r="ABL91" s="16" t="s">
        <v>8746</v>
      </c>
      <c r="ABM91" s="16" t="s">
        <v>844</v>
      </c>
      <c r="ABN91" s="16" t="s">
        <v>1034</v>
      </c>
      <c r="ABP91" s="16" t="s">
        <v>972</v>
      </c>
      <c r="ABQ91" s="16" t="s">
        <v>4297</v>
      </c>
      <c r="ABR91" s="16" t="s">
        <v>470</v>
      </c>
      <c r="ABS91" s="16" t="s">
        <v>457</v>
      </c>
      <c r="ABT91" s="16" t="s">
        <v>1056</v>
      </c>
      <c r="ABU91" s="16" t="s">
        <v>1056</v>
      </c>
      <c r="ABV91" s="16" t="s">
        <v>487</v>
      </c>
      <c r="ABW91" s="16" t="s">
        <v>487</v>
      </c>
      <c r="ABX91" s="16" t="s">
        <v>894</v>
      </c>
      <c r="ABY91" s="16" t="s">
        <v>486</v>
      </c>
      <c r="ABZ91" s="16" t="s">
        <v>486</v>
      </c>
      <c r="ACA91" s="16" t="s">
        <v>759</v>
      </c>
      <c r="ACB91" s="16" t="s">
        <v>768</v>
      </c>
      <c r="ACC91" s="16" t="s">
        <v>737</v>
      </c>
      <c r="ACD91" s="16" t="s">
        <v>486</v>
      </c>
      <c r="ACE91" s="16" t="s">
        <v>486</v>
      </c>
      <c r="ACG91" s="16" t="s">
        <v>1014</v>
      </c>
      <c r="ACH91" s="16" t="s">
        <v>1009</v>
      </c>
      <c r="ACI91" s="16" t="s">
        <v>462</v>
      </c>
      <c r="ACJ91" s="16">
        <v>0.79400000000000004</v>
      </c>
      <c r="ACK91" s="16" t="s">
        <v>482</v>
      </c>
      <c r="ACL91" s="16" t="s">
        <v>740</v>
      </c>
      <c r="ACM91" s="16" t="s">
        <v>1190</v>
      </c>
      <c r="ACN91" s="16" t="s">
        <v>1169</v>
      </c>
      <c r="ACO91" s="16" t="s">
        <v>1856</v>
      </c>
      <c r="ACP91" s="16">
        <v>3250</v>
      </c>
      <c r="ACQ91" s="16" t="s">
        <v>1202</v>
      </c>
      <c r="ACR91" s="16" t="s">
        <v>1644</v>
      </c>
      <c r="ACS91" s="16" t="s">
        <v>676</v>
      </c>
      <c r="ACT91" s="16" t="s">
        <v>1522</v>
      </c>
      <c r="ACX91" s="16" t="s">
        <v>1914</v>
      </c>
      <c r="ACY91" s="16" t="s">
        <v>1947</v>
      </c>
      <c r="ACZ91" s="16">
        <v>1</v>
      </c>
      <c r="ADA91" s="16">
        <v>1</v>
      </c>
      <c r="ADB91" s="16">
        <v>1</v>
      </c>
      <c r="ADC91" s="16">
        <v>1</v>
      </c>
      <c r="ADD91" s="16">
        <v>1</v>
      </c>
      <c r="ADE91" s="16" t="s">
        <v>8712</v>
      </c>
      <c r="ADF91" s="16">
        <v>0</v>
      </c>
      <c r="ADG91" s="16" t="s">
        <v>486</v>
      </c>
      <c r="ADH91" s="16">
        <v>2</v>
      </c>
      <c r="ADI91" s="16" t="s">
        <v>486</v>
      </c>
      <c r="ADJ91" s="16" t="s">
        <v>1744</v>
      </c>
      <c r="ADL91" s="16" t="s">
        <v>1764</v>
      </c>
      <c r="ADM91" s="16" t="s">
        <v>13195</v>
      </c>
      <c r="ADN91" s="16" t="s">
        <v>13196</v>
      </c>
      <c r="ADO91" s="16" t="s">
        <v>13197</v>
      </c>
      <c r="ADP91" s="16" t="s">
        <v>13194</v>
      </c>
      <c r="ADQ91" s="16" t="s">
        <v>1751</v>
      </c>
      <c r="ADU91" s="16" t="s">
        <v>8817</v>
      </c>
      <c r="ADW91" s="16" t="s">
        <v>8729</v>
      </c>
      <c r="ADY91" s="16" t="s">
        <v>1063</v>
      </c>
      <c r="AEB91" s="16">
        <v>8966.6666666666697</v>
      </c>
      <c r="AEC91" s="16" t="s">
        <v>1062</v>
      </c>
      <c r="AED91" s="16">
        <v>2387.91</v>
      </c>
      <c r="AEE91" s="16" t="s">
        <v>952</v>
      </c>
      <c r="AEH91" s="16">
        <v>6500</v>
      </c>
      <c r="AEI91" s="16">
        <v>2500</v>
      </c>
      <c r="AEJ91" s="16">
        <v>750</v>
      </c>
      <c r="AEK91" s="16">
        <v>500</v>
      </c>
      <c r="AEL91" s="16">
        <v>500</v>
      </c>
      <c r="AEM91" s="16">
        <v>500</v>
      </c>
      <c r="AEN91" s="16">
        <v>100</v>
      </c>
      <c r="AEO91" s="16">
        <v>50</v>
      </c>
    </row>
    <row r="92" spans="1:823" x14ac:dyDescent="0.25">
      <c r="A92" s="30">
        <v>45812</v>
      </c>
      <c r="B92" s="16" t="s">
        <v>9307</v>
      </c>
      <c r="C92" s="16" t="s">
        <v>867</v>
      </c>
      <c r="D92" s="16" t="s">
        <v>867</v>
      </c>
      <c r="E92" s="16">
        <v>36</v>
      </c>
      <c r="F92" s="16" t="s">
        <v>8153</v>
      </c>
      <c r="G92" s="16" t="s">
        <v>4137</v>
      </c>
      <c r="I92" s="16" t="s">
        <v>4174</v>
      </c>
      <c r="Z92" s="16" t="s">
        <v>981</v>
      </c>
      <c r="AA92" s="16" t="s">
        <v>470</v>
      </c>
      <c r="AB92" s="16">
        <v>2</v>
      </c>
      <c r="AC92" s="16" t="s">
        <v>844</v>
      </c>
      <c r="AD92" s="16" t="s">
        <v>843</v>
      </c>
      <c r="AE92" s="16" t="s">
        <v>843</v>
      </c>
      <c r="AF92" s="16" t="s">
        <v>844</v>
      </c>
      <c r="AG92" s="16" t="s">
        <v>844</v>
      </c>
      <c r="AH92" s="16" t="s">
        <v>844</v>
      </c>
      <c r="AI92" s="16" t="s">
        <v>844</v>
      </c>
      <c r="AJ92" s="16" t="s">
        <v>843</v>
      </c>
      <c r="AK92" s="16" t="s">
        <v>843</v>
      </c>
      <c r="AM92" s="16" t="s">
        <v>737</v>
      </c>
      <c r="AN92" s="16" t="s">
        <v>759</v>
      </c>
      <c r="AP92" s="16" t="s">
        <v>774</v>
      </c>
      <c r="AR92" s="16" t="s">
        <v>6907</v>
      </c>
      <c r="BB92" s="16">
        <v>4</v>
      </c>
      <c r="BC92" s="16" t="s">
        <v>7878</v>
      </c>
      <c r="BE92" s="16" t="s">
        <v>5098</v>
      </c>
      <c r="BV92" s="16" t="s">
        <v>4433</v>
      </c>
      <c r="BW92" s="16" t="s">
        <v>844</v>
      </c>
      <c r="BX92" s="16" t="s">
        <v>843</v>
      </c>
      <c r="BY92" s="16" t="s">
        <v>843</v>
      </c>
      <c r="BZ92" s="16" t="s">
        <v>843</v>
      </c>
      <c r="CA92" s="16" t="s">
        <v>843</v>
      </c>
      <c r="CB92" s="16" t="s">
        <v>843</v>
      </c>
      <c r="CC92" s="16" t="s">
        <v>843</v>
      </c>
      <c r="CD92" s="16" t="s">
        <v>843</v>
      </c>
      <c r="CE92" s="16" t="s">
        <v>843</v>
      </c>
      <c r="CF92" s="16" t="s">
        <v>843</v>
      </c>
      <c r="CG92" s="16" t="s">
        <v>843</v>
      </c>
      <c r="CH92" s="16" t="s">
        <v>843</v>
      </c>
      <c r="CI92" s="16" t="s">
        <v>843</v>
      </c>
      <c r="CJ92" s="16" t="s">
        <v>843</v>
      </c>
      <c r="CK92" s="16" t="s">
        <v>843</v>
      </c>
      <c r="CP92" s="16" t="s">
        <v>867</v>
      </c>
      <c r="CQ92" s="16" t="s">
        <v>5191</v>
      </c>
      <c r="CR92" s="16" t="s">
        <v>844</v>
      </c>
      <c r="CS92" s="16" t="s">
        <v>843</v>
      </c>
      <c r="CT92" s="16" t="s">
        <v>843</v>
      </c>
      <c r="CU92" s="16" t="s">
        <v>843</v>
      </c>
      <c r="CV92" s="16" t="s">
        <v>843</v>
      </c>
      <c r="CW92" s="16" t="s">
        <v>843</v>
      </c>
      <c r="CX92" s="16" t="s">
        <v>843</v>
      </c>
      <c r="CY92" s="16" t="s">
        <v>843</v>
      </c>
      <c r="CZ92" s="16" t="s">
        <v>843</v>
      </c>
      <c r="DA92" s="16" t="s">
        <v>5184</v>
      </c>
      <c r="DX92" s="16" t="s">
        <v>7842</v>
      </c>
      <c r="DY92" s="16" t="s">
        <v>867</v>
      </c>
      <c r="GC92" s="16" t="s">
        <v>5330</v>
      </c>
      <c r="GF92" s="16" t="s">
        <v>867</v>
      </c>
      <c r="GG92" s="16" t="s">
        <v>867</v>
      </c>
      <c r="GV92" s="16" t="s">
        <v>5443</v>
      </c>
      <c r="GW92" s="16" t="s">
        <v>843</v>
      </c>
      <c r="GX92" s="16" t="s">
        <v>844</v>
      </c>
      <c r="GY92" s="16" t="s">
        <v>843</v>
      </c>
      <c r="GZ92" s="16" t="s">
        <v>843</v>
      </c>
      <c r="HA92" s="16" t="s">
        <v>843</v>
      </c>
      <c r="HB92" s="16" t="s">
        <v>843</v>
      </c>
      <c r="HC92" s="16" t="s">
        <v>843</v>
      </c>
      <c r="HD92" s="16" t="s">
        <v>843</v>
      </c>
      <c r="HE92" s="16" t="s">
        <v>843</v>
      </c>
      <c r="HF92" s="16" t="s">
        <v>843</v>
      </c>
      <c r="HH92" s="16" t="s">
        <v>5456</v>
      </c>
      <c r="HK92" s="16" t="s">
        <v>865</v>
      </c>
      <c r="HM92" s="16" t="s">
        <v>865</v>
      </c>
      <c r="HZ92" s="16" t="s">
        <v>7944</v>
      </c>
      <c r="KE92" s="16" t="s">
        <v>5582</v>
      </c>
      <c r="KG92" s="16" t="s">
        <v>7018</v>
      </c>
      <c r="KH92" s="16" t="s">
        <v>7033</v>
      </c>
      <c r="KI92" s="16" t="s">
        <v>865</v>
      </c>
      <c r="LG92" s="16" t="s">
        <v>867</v>
      </c>
      <c r="LH92" s="16" t="s">
        <v>867</v>
      </c>
      <c r="LI92" s="16" t="s">
        <v>867</v>
      </c>
      <c r="LJ92" s="16" t="s">
        <v>867</v>
      </c>
      <c r="LK92" s="16" t="s">
        <v>867</v>
      </c>
      <c r="LL92" s="16" t="s">
        <v>5660</v>
      </c>
      <c r="LM92" s="16" t="s">
        <v>843</v>
      </c>
      <c r="LN92" s="16" t="s">
        <v>844</v>
      </c>
      <c r="LO92" s="16" t="s">
        <v>843</v>
      </c>
      <c r="LP92" s="16" t="s">
        <v>843</v>
      </c>
      <c r="LQ92" s="16" t="s">
        <v>843</v>
      </c>
      <c r="LR92" s="16" t="s">
        <v>843</v>
      </c>
      <c r="LS92" s="16" t="s">
        <v>843</v>
      </c>
      <c r="LT92" s="16" t="s">
        <v>843</v>
      </c>
      <c r="LU92" s="16" t="s">
        <v>843</v>
      </c>
      <c r="LV92" s="16" t="s">
        <v>843</v>
      </c>
      <c r="LW92" s="16" t="s">
        <v>843</v>
      </c>
      <c r="LX92" s="16" t="s">
        <v>843</v>
      </c>
      <c r="LY92" s="16" t="s">
        <v>843</v>
      </c>
      <c r="LZ92" s="16" t="s">
        <v>843</v>
      </c>
      <c r="MA92" s="16" t="s">
        <v>843</v>
      </c>
      <c r="MC92" s="16" t="s">
        <v>5694</v>
      </c>
      <c r="MD92" s="16" t="s">
        <v>844</v>
      </c>
      <c r="ME92" s="16" t="s">
        <v>843</v>
      </c>
      <c r="MF92" s="16" t="s">
        <v>843</v>
      </c>
      <c r="MG92" s="16" t="s">
        <v>843</v>
      </c>
      <c r="MH92" s="16" t="s">
        <v>843</v>
      </c>
      <c r="MI92" s="16" t="s">
        <v>843</v>
      </c>
      <c r="MJ92" s="16" t="s">
        <v>843</v>
      </c>
      <c r="MK92" s="16" t="s">
        <v>843</v>
      </c>
      <c r="ML92" s="16" t="s">
        <v>843</v>
      </c>
      <c r="MM92" s="16" t="s">
        <v>843</v>
      </c>
      <c r="MN92" s="16" t="s">
        <v>843</v>
      </c>
      <c r="MO92" s="16" t="s">
        <v>843</v>
      </c>
      <c r="MP92" s="16" t="s">
        <v>843</v>
      </c>
      <c r="MQ92" s="16" t="s">
        <v>843</v>
      </c>
      <c r="MR92" s="16" t="s">
        <v>843</v>
      </c>
      <c r="MS92" s="16" t="s">
        <v>843</v>
      </c>
      <c r="MT92" s="16" t="s">
        <v>843</v>
      </c>
      <c r="MU92" s="16" t="s">
        <v>843</v>
      </c>
      <c r="MV92" s="16" t="s">
        <v>843</v>
      </c>
      <c r="MX92" s="16" t="s">
        <v>5694</v>
      </c>
      <c r="MY92" s="16" t="s">
        <v>844</v>
      </c>
      <c r="MZ92" s="16" t="s">
        <v>843</v>
      </c>
      <c r="NA92" s="16" t="s">
        <v>843</v>
      </c>
      <c r="NB92" s="16" t="s">
        <v>843</v>
      </c>
      <c r="NC92" s="16" t="s">
        <v>843</v>
      </c>
      <c r="ND92" s="16" t="s">
        <v>843</v>
      </c>
      <c r="NE92" s="16" t="s">
        <v>843</v>
      </c>
      <c r="NF92" s="16" t="s">
        <v>843</v>
      </c>
      <c r="NG92" s="16" t="s">
        <v>843</v>
      </c>
      <c r="NH92" s="16" t="s">
        <v>843</v>
      </c>
      <c r="NI92" s="16" t="s">
        <v>843</v>
      </c>
      <c r="NJ92" s="16" t="s">
        <v>843</v>
      </c>
      <c r="NK92" s="16" t="s">
        <v>843</v>
      </c>
      <c r="NL92" s="16" t="s">
        <v>843</v>
      </c>
      <c r="NM92" s="16" t="s">
        <v>843</v>
      </c>
      <c r="NN92" s="16" t="s">
        <v>843</v>
      </c>
      <c r="NO92" s="16" t="s">
        <v>843</v>
      </c>
      <c r="NP92" s="16" t="s">
        <v>843</v>
      </c>
      <c r="NQ92" s="16" t="s">
        <v>843</v>
      </c>
      <c r="PC92" s="16" t="s">
        <v>865</v>
      </c>
      <c r="PD92" s="16" t="s">
        <v>865</v>
      </c>
      <c r="PY92" s="16" t="s">
        <v>865</v>
      </c>
      <c r="QP92" s="16" t="s">
        <v>865</v>
      </c>
      <c r="QR92" s="16" t="s">
        <v>867</v>
      </c>
      <c r="QT92" s="16" t="s">
        <v>867</v>
      </c>
      <c r="QV92" s="16" t="s">
        <v>865</v>
      </c>
      <c r="QX92" s="16" t="s">
        <v>864</v>
      </c>
      <c r="QY92" s="16" t="s">
        <v>867</v>
      </c>
      <c r="RD92" s="16" t="s">
        <v>865</v>
      </c>
      <c r="RF92" s="16" t="s">
        <v>865</v>
      </c>
      <c r="RH92" s="16" t="s">
        <v>865</v>
      </c>
      <c r="RJ92" s="16" t="s">
        <v>865</v>
      </c>
      <c r="RN92" s="16" t="s">
        <v>867</v>
      </c>
      <c r="RP92" s="16" t="s">
        <v>867</v>
      </c>
      <c r="RR92" s="16" t="s">
        <v>867</v>
      </c>
      <c r="RT92" s="16" t="s">
        <v>867</v>
      </c>
      <c r="RV92" s="16" t="s">
        <v>864</v>
      </c>
      <c r="RX92" s="16" t="s">
        <v>867</v>
      </c>
      <c r="RZ92" s="16" t="s">
        <v>867</v>
      </c>
      <c r="SQ92" s="16" t="s">
        <v>867</v>
      </c>
      <c r="SS92" s="16" t="s">
        <v>7299</v>
      </c>
      <c r="ST92" s="16" t="s">
        <v>7761</v>
      </c>
      <c r="TN92" s="16">
        <v>3000</v>
      </c>
      <c r="TP92" s="16">
        <v>1000</v>
      </c>
      <c r="TR92" s="16">
        <v>400</v>
      </c>
      <c r="TS92" s="16">
        <v>200</v>
      </c>
      <c r="TU92" s="16">
        <v>1000</v>
      </c>
      <c r="TZ92" s="16" t="s">
        <v>7367</v>
      </c>
      <c r="UA92" s="16" t="s">
        <v>8950</v>
      </c>
      <c r="UB92" s="16">
        <v>0</v>
      </c>
      <c r="UC92" s="16" t="s">
        <v>844</v>
      </c>
      <c r="UD92" s="16" t="s">
        <v>843</v>
      </c>
      <c r="UE92" s="16" t="s">
        <v>843</v>
      </c>
      <c r="UF92" s="16" t="s">
        <v>844</v>
      </c>
      <c r="UG92" s="16" t="s">
        <v>843</v>
      </c>
      <c r="UH92" s="16" t="s">
        <v>843</v>
      </c>
      <c r="UL92" s="16">
        <v>8000</v>
      </c>
      <c r="VX92" s="16" t="s">
        <v>6028</v>
      </c>
      <c r="VY92" s="16" t="s">
        <v>844</v>
      </c>
      <c r="VZ92" s="16" t="s">
        <v>843</v>
      </c>
      <c r="WA92" s="16" t="s">
        <v>843</v>
      </c>
      <c r="WB92" s="16" t="s">
        <v>843</v>
      </c>
      <c r="WC92" s="16" t="s">
        <v>843</v>
      </c>
      <c r="WD92" s="16" t="s">
        <v>843</v>
      </c>
      <c r="WE92" s="16" t="s">
        <v>843</v>
      </c>
      <c r="WF92" s="16" t="s">
        <v>843</v>
      </c>
      <c r="WH92" s="16">
        <v>1650</v>
      </c>
      <c r="WO92" s="16" t="s">
        <v>6926</v>
      </c>
      <c r="YN92" s="16" t="s">
        <v>864</v>
      </c>
      <c r="YP92" s="16" t="s">
        <v>7990</v>
      </c>
      <c r="YR92" s="16" t="s">
        <v>9308</v>
      </c>
      <c r="YS92" s="16" t="s">
        <v>9309</v>
      </c>
      <c r="YT92" s="16" t="s">
        <v>8694</v>
      </c>
      <c r="YU92" s="16" t="s">
        <v>9310</v>
      </c>
      <c r="YV92" s="16" t="s">
        <v>9148</v>
      </c>
      <c r="YW92" s="16" t="s">
        <v>844</v>
      </c>
      <c r="YX92" s="16" t="s">
        <v>9148</v>
      </c>
      <c r="ZE92" s="16" t="s">
        <v>843</v>
      </c>
      <c r="ZO92" s="16" t="s">
        <v>487</v>
      </c>
      <c r="ZP92" s="16" t="s">
        <v>487</v>
      </c>
      <c r="ZQ92" s="16" t="s">
        <v>487</v>
      </c>
      <c r="ZR92" s="16" t="s">
        <v>486</v>
      </c>
      <c r="ZS92" s="16" t="s">
        <v>8704</v>
      </c>
      <c r="ZT92" s="16" t="s">
        <v>8705</v>
      </c>
      <c r="ZU92" s="16" t="s">
        <v>8706</v>
      </c>
      <c r="ZV92" s="16" t="s">
        <v>487</v>
      </c>
      <c r="ZW92" s="16" t="s">
        <v>843</v>
      </c>
      <c r="ZX92" s="16" t="s">
        <v>1056</v>
      </c>
      <c r="ZY92" s="16" t="s">
        <v>844</v>
      </c>
      <c r="ZZ92" s="16" t="s">
        <v>844</v>
      </c>
      <c r="AAA92" s="16" t="s">
        <v>843</v>
      </c>
      <c r="AAB92" s="16" t="s">
        <v>843</v>
      </c>
      <c r="AAC92" s="16">
        <v>1</v>
      </c>
      <c r="AAD92" s="16" t="s">
        <v>844</v>
      </c>
      <c r="AAE92" s="16" t="s">
        <v>844</v>
      </c>
      <c r="AAF92" s="16" t="s">
        <v>843</v>
      </c>
      <c r="AAG92" s="16" t="s">
        <v>843</v>
      </c>
      <c r="AAH92" s="16" t="s">
        <v>843</v>
      </c>
      <c r="AAI92" s="16" t="s">
        <v>843</v>
      </c>
      <c r="AAJ92" s="16" t="s">
        <v>600</v>
      </c>
      <c r="AAK92" s="16" t="s">
        <v>655</v>
      </c>
      <c r="AAL92" s="16" t="s">
        <v>905</v>
      </c>
      <c r="AAM92" s="16" t="s">
        <v>663</v>
      </c>
      <c r="AAN92" s="16" t="s">
        <v>8707</v>
      </c>
      <c r="AAO92" s="16" t="s">
        <v>1018</v>
      </c>
      <c r="AAP92" s="16" t="s">
        <v>8708</v>
      </c>
      <c r="AAS92" s="16">
        <v>9650</v>
      </c>
      <c r="AAT92" s="16" t="s">
        <v>782</v>
      </c>
      <c r="AAU92" s="16" t="s">
        <v>782</v>
      </c>
      <c r="AAV92" s="16" t="s">
        <v>782</v>
      </c>
      <c r="AAW92" s="16" t="s">
        <v>782</v>
      </c>
      <c r="AAX92" s="16" t="s">
        <v>843</v>
      </c>
      <c r="AAY92" s="16" t="s">
        <v>8710</v>
      </c>
      <c r="AAZ92" s="16" t="s">
        <v>782</v>
      </c>
      <c r="ABB92" s="16" t="s">
        <v>782</v>
      </c>
      <c r="ABC92" s="16" t="s">
        <v>783</v>
      </c>
      <c r="ABD92" s="16" t="s">
        <v>782</v>
      </c>
      <c r="ABE92" s="16" t="s">
        <v>783</v>
      </c>
      <c r="ABF92" s="16" t="s">
        <v>782</v>
      </c>
      <c r="ABG92" s="16" t="s">
        <v>782</v>
      </c>
      <c r="ABH92" s="16" t="s">
        <v>782</v>
      </c>
      <c r="ABJ92" s="16" t="s">
        <v>782</v>
      </c>
      <c r="ABK92" s="16" t="s">
        <v>782</v>
      </c>
      <c r="ABL92" s="16" t="s">
        <v>1056</v>
      </c>
      <c r="ABM92" s="16" t="s">
        <v>1056</v>
      </c>
      <c r="ABN92" s="16" t="s">
        <v>1034</v>
      </c>
      <c r="ABO92" s="16" t="s">
        <v>486</v>
      </c>
      <c r="ABP92" s="16" t="s">
        <v>972</v>
      </c>
      <c r="ABQ92" s="16" t="s">
        <v>4341</v>
      </c>
      <c r="ABR92" s="16" t="s">
        <v>470</v>
      </c>
      <c r="ABS92" s="16" t="s">
        <v>451</v>
      </c>
      <c r="ABT92" s="16" t="s">
        <v>1056</v>
      </c>
      <c r="ABU92" s="16" t="s">
        <v>1056</v>
      </c>
      <c r="ABV92" s="16" t="s">
        <v>487</v>
      </c>
      <c r="ABW92" s="16" t="s">
        <v>487</v>
      </c>
      <c r="ABX92" s="16" t="s">
        <v>894</v>
      </c>
      <c r="ABY92" s="16" t="s">
        <v>486</v>
      </c>
      <c r="ABZ92" s="16" t="s">
        <v>486</v>
      </c>
      <c r="ACA92" s="16" t="s">
        <v>759</v>
      </c>
      <c r="ACB92" s="16" t="s">
        <v>774</v>
      </c>
      <c r="ACC92" s="16" t="s">
        <v>737</v>
      </c>
      <c r="ACD92" s="16" t="s">
        <v>486</v>
      </c>
      <c r="ACE92" s="16" t="s">
        <v>486</v>
      </c>
      <c r="ACG92" s="16" t="s">
        <v>1014</v>
      </c>
      <c r="ACH92" s="16" t="s">
        <v>1009</v>
      </c>
      <c r="ACI92" s="16" t="s">
        <v>462</v>
      </c>
      <c r="ACJ92" s="16">
        <v>0.79400000000000004</v>
      </c>
      <c r="ACK92" s="16" t="s">
        <v>482</v>
      </c>
      <c r="ACL92" s="16" t="s">
        <v>738</v>
      </c>
      <c r="ACM92" s="16" t="s">
        <v>1189</v>
      </c>
      <c r="ACN92" s="16" t="s">
        <v>1169</v>
      </c>
      <c r="ACO92" s="16" t="s">
        <v>1856</v>
      </c>
      <c r="ACP92" s="16">
        <v>1650</v>
      </c>
      <c r="ACQ92" s="16" t="s">
        <v>1202</v>
      </c>
      <c r="ACR92" s="16" t="s">
        <v>1645</v>
      </c>
      <c r="ACS92" s="16" t="s">
        <v>676</v>
      </c>
      <c r="ACT92" s="16" t="s">
        <v>1522</v>
      </c>
      <c r="ACU92" s="16" t="s">
        <v>833</v>
      </c>
      <c r="ACV92" s="16" t="s">
        <v>8711</v>
      </c>
      <c r="ACW92" s="16" t="s">
        <v>451</v>
      </c>
      <c r="ACX92" s="16" t="s">
        <v>1916</v>
      </c>
      <c r="ACY92" s="16" t="s">
        <v>1947</v>
      </c>
      <c r="ACZ92" s="16">
        <v>1</v>
      </c>
      <c r="ADA92" s="16">
        <v>1</v>
      </c>
      <c r="ADB92" s="16">
        <v>1</v>
      </c>
      <c r="ADC92" s="16">
        <v>1</v>
      </c>
      <c r="ADD92" s="16">
        <v>1</v>
      </c>
      <c r="ADE92" s="16" t="s">
        <v>8712</v>
      </c>
      <c r="ADF92" s="16">
        <v>0</v>
      </c>
      <c r="ADG92" s="16" t="s">
        <v>486</v>
      </c>
      <c r="ADH92" s="16">
        <v>1</v>
      </c>
      <c r="ADI92" s="16" t="s">
        <v>486</v>
      </c>
      <c r="ADJ92" s="16" t="s">
        <v>1743</v>
      </c>
      <c r="ADL92" s="16" t="s">
        <v>1764</v>
      </c>
      <c r="ADN92" s="16" t="s">
        <v>13196</v>
      </c>
      <c r="ADO92" s="16" t="s">
        <v>13197</v>
      </c>
      <c r="ADP92" s="16" t="s">
        <v>1751</v>
      </c>
      <c r="ADW92" s="16" t="s">
        <v>13199</v>
      </c>
      <c r="AEA92" s="16">
        <v>5600</v>
      </c>
      <c r="AEC92" s="16" t="s">
        <v>1063</v>
      </c>
      <c r="AED92" s="16">
        <v>4825</v>
      </c>
      <c r="AEE92" s="16" t="s">
        <v>952</v>
      </c>
      <c r="AEG92" s="16">
        <v>1650</v>
      </c>
      <c r="AEI92" s="16">
        <v>1500</v>
      </c>
      <c r="AEK92" s="16">
        <v>500</v>
      </c>
      <c r="AEN92" s="16">
        <v>200</v>
      </c>
      <c r="AEO92" s="16">
        <v>100</v>
      </c>
      <c r="AEP92" s="16">
        <v>500</v>
      </c>
    </row>
    <row r="93" spans="1:823" x14ac:dyDescent="0.25">
      <c r="A93" s="30">
        <v>45812</v>
      </c>
      <c r="B93" s="16" t="s">
        <v>9311</v>
      </c>
      <c r="C93" s="16" t="s">
        <v>867</v>
      </c>
      <c r="D93" s="16" t="s">
        <v>867</v>
      </c>
      <c r="E93" s="16">
        <v>64</v>
      </c>
      <c r="F93" s="16" t="s">
        <v>8153</v>
      </c>
      <c r="G93" s="16" t="s">
        <v>4137</v>
      </c>
      <c r="I93" s="16" t="s">
        <v>4148</v>
      </c>
      <c r="Z93" s="16" t="s">
        <v>998</v>
      </c>
      <c r="AA93" s="16" t="s">
        <v>470</v>
      </c>
      <c r="AB93" s="16">
        <v>2</v>
      </c>
      <c r="AC93" s="16" t="s">
        <v>843</v>
      </c>
      <c r="AD93" s="16" t="s">
        <v>843</v>
      </c>
      <c r="AE93" s="16" t="s">
        <v>843</v>
      </c>
      <c r="AF93" s="16" t="s">
        <v>844</v>
      </c>
      <c r="AG93" s="16" t="s">
        <v>844</v>
      </c>
      <c r="AH93" s="16" t="s">
        <v>844</v>
      </c>
      <c r="AI93" s="16" t="s">
        <v>844</v>
      </c>
      <c r="AJ93" s="16" t="s">
        <v>843</v>
      </c>
      <c r="AK93" s="16" t="s">
        <v>843</v>
      </c>
      <c r="AM93" s="16" t="s">
        <v>737</v>
      </c>
      <c r="AN93" s="16" t="s">
        <v>759</v>
      </c>
      <c r="AP93" s="16" t="s">
        <v>774</v>
      </c>
      <c r="AR93" s="16" t="s">
        <v>6907</v>
      </c>
      <c r="BB93" s="16">
        <v>4</v>
      </c>
      <c r="BC93" s="16" t="s">
        <v>7878</v>
      </c>
      <c r="BE93" s="16" t="s">
        <v>5098</v>
      </c>
      <c r="BV93" s="16" t="s">
        <v>4433</v>
      </c>
      <c r="BW93" s="16" t="s">
        <v>844</v>
      </c>
      <c r="BX93" s="16" t="s">
        <v>843</v>
      </c>
      <c r="BY93" s="16" t="s">
        <v>843</v>
      </c>
      <c r="BZ93" s="16" t="s">
        <v>843</v>
      </c>
      <c r="CA93" s="16" t="s">
        <v>843</v>
      </c>
      <c r="CB93" s="16" t="s">
        <v>843</v>
      </c>
      <c r="CC93" s="16" t="s">
        <v>843</v>
      </c>
      <c r="CD93" s="16" t="s">
        <v>843</v>
      </c>
      <c r="CE93" s="16" t="s">
        <v>843</v>
      </c>
      <c r="CF93" s="16" t="s">
        <v>843</v>
      </c>
      <c r="CG93" s="16" t="s">
        <v>843</v>
      </c>
      <c r="CH93" s="16" t="s">
        <v>843</v>
      </c>
      <c r="CI93" s="16" t="s">
        <v>843</v>
      </c>
      <c r="CJ93" s="16" t="s">
        <v>843</v>
      </c>
      <c r="CK93" s="16" t="s">
        <v>843</v>
      </c>
      <c r="CP93" s="16" t="s">
        <v>865</v>
      </c>
      <c r="DX93" s="16" t="s">
        <v>7842</v>
      </c>
      <c r="DY93" s="16" t="s">
        <v>867</v>
      </c>
      <c r="GC93" s="16" t="s">
        <v>864</v>
      </c>
      <c r="GF93" s="16" t="s">
        <v>867</v>
      </c>
      <c r="GG93" s="16" t="s">
        <v>867</v>
      </c>
      <c r="GV93" s="16" t="s">
        <v>5443</v>
      </c>
      <c r="GW93" s="16" t="s">
        <v>843</v>
      </c>
      <c r="GX93" s="16" t="s">
        <v>844</v>
      </c>
      <c r="GY93" s="16" t="s">
        <v>843</v>
      </c>
      <c r="GZ93" s="16" t="s">
        <v>843</v>
      </c>
      <c r="HA93" s="16" t="s">
        <v>843</v>
      </c>
      <c r="HB93" s="16" t="s">
        <v>843</v>
      </c>
      <c r="HC93" s="16" t="s">
        <v>843</v>
      </c>
      <c r="HD93" s="16" t="s">
        <v>843</v>
      </c>
      <c r="HE93" s="16" t="s">
        <v>843</v>
      </c>
      <c r="HF93" s="16" t="s">
        <v>843</v>
      </c>
      <c r="HH93" s="16" t="s">
        <v>5474</v>
      </c>
      <c r="HK93" s="16" t="s">
        <v>865</v>
      </c>
      <c r="HM93" s="16" t="s">
        <v>865</v>
      </c>
      <c r="HZ93" s="16" t="s">
        <v>7944</v>
      </c>
      <c r="KE93" s="16" t="s">
        <v>5585</v>
      </c>
      <c r="KG93" s="16" t="s">
        <v>7018</v>
      </c>
      <c r="KH93" s="16" t="s">
        <v>7033</v>
      </c>
      <c r="KI93" s="16" t="s">
        <v>865</v>
      </c>
      <c r="LG93" s="16" t="s">
        <v>867</v>
      </c>
      <c r="LH93" s="16" t="s">
        <v>867</v>
      </c>
      <c r="LI93" s="16" t="s">
        <v>867</v>
      </c>
      <c r="LJ93" s="16" t="s">
        <v>867</v>
      </c>
      <c r="LK93" s="16" t="s">
        <v>865</v>
      </c>
      <c r="LL93" s="16" t="s">
        <v>5663</v>
      </c>
      <c r="LM93" s="16" t="s">
        <v>843</v>
      </c>
      <c r="LN93" s="16" t="s">
        <v>843</v>
      </c>
      <c r="LO93" s="16" t="s">
        <v>844</v>
      </c>
      <c r="LP93" s="16" t="s">
        <v>843</v>
      </c>
      <c r="LQ93" s="16" t="s">
        <v>843</v>
      </c>
      <c r="LR93" s="16" t="s">
        <v>843</v>
      </c>
      <c r="LS93" s="16" t="s">
        <v>843</v>
      </c>
      <c r="LT93" s="16" t="s">
        <v>843</v>
      </c>
      <c r="LU93" s="16" t="s">
        <v>843</v>
      </c>
      <c r="LV93" s="16" t="s">
        <v>843</v>
      </c>
      <c r="LW93" s="16" t="s">
        <v>843</v>
      </c>
      <c r="LX93" s="16" t="s">
        <v>843</v>
      </c>
      <c r="LY93" s="16" t="s">
        <v>843</v>
      </c>
      <c r="LZ93" s="16" t="s">
        <v>843</v>
      </c>
      <c r="MA93" s="16" t="s">
        <v>843</v>
      </c>
      <c r="MC93" s="16" t="s">
        <v>5694</v>
      </c>
      <c r="MD93" s="16" t="s">
        <v>844</v>
      </c>
      <c r="ME93" s="16" t="s">
        <v>843</v>
      </c>
      <c r="MF93" s="16" t="s">
        <v>843</v>
      </c>
      <c r="MG93" s="16" t="s">
        <v>843</v>
      </c>
      <c r="MH93" s="16" t="s">
        <v>843</v>
      </c>
      <c r="MI93" s="16" t="s">
        <v>843</v>
      </c>
      <c r="MJ93" s="16" t="s">
        <v>843</v>
      </c>
      <c r="MK93" s="16" t="s">
        <v>843</v>
      </c>
      <c r="ML93" s="16" t="s">
        <v>843</v>
      </c>
      <c r="MM93" s="16" t="s">
        <v>843</v>
      </c>
      <c r="MN93" s="16" t="s">
        <v>843</v>
      </c>
      <c r="MO93" s="16" t="s">
        <v>843</v>
      </c>
      <c r="MP93" s="16" t="s">
        <v>843</v>
      </c>
      <c r="MQ93" s="16" t="s">
        <v>843</v>
      </c>
      <c r="MR93" s="16" t="s">
        <v>843</v>
      </c>
      <c r="MS93" s="16" t="s">
        <v>843</v>
      </c>
      <c r="MT93" s="16" t="s">
        <v>843</v>
      </c>
      <c r="MU93" s="16" t="s">
        <v>843</v>
      </c>
      <c r="MV93" s="16" t="s">
        <v>843</v>
      </c>
      <c r="MX93" s="16" t="s">
        <v>5694</v>
      </c>
      <c r="MY93" s="16" t="s">
        <v>844</v>
      </c>
      <c r="MZ93" s="16" t="s">
        <v>843</v>
      </c>
      <c r="NA93" s="16" t="s">
        <v>843</v>
      </c>
      <c r="NB93" s="16" t="s">
        <v>843</v>
      </c>
      <c r="NC93" s="16" t="s">
        <v>843</v>
      </c>
      <c r="ND93" s="16" t="s">
        <v>843</v>
      </c>
      <c r="NE93" s="16" t="s">
        <v>843</v>
      </c>
      <c r="NF93" s="16" t="s">
        <v>843</v>
      </c>
      <c r="NG93" s="16" t="s">
        <v>843</v>
      </c>
      <c r="NH93" s="16" t="s">
        <v>843</v>
      </c>
      <c r="NI93" s="16" t="s">
        <v>843</v>
      </c>
      <c r="NJ93" s="16" t="s">
        <v>843</v>
      </c>
      <c r="NK93" s="16" t="s">
        <v>843</v>
      </c>
      <c r="NL93" s="16" t="s">
        <v>843</v>
      </c>
      <c r="NM93" s="16" t="s">
        <v>843</v>
      </c>
      <c r="NN93" s="16" t="s">
        <v>843</v>
      </c>
      <c r="NO93" s="16" t="s">
        <v>843</v>
      </c>
      <c r="NP93" s="16" t="s">
        <v>843</v>
      </c>
      <c r="NQ93" s="16" t="s">
        <v>843</v>
      </c>
      <c r="PC93" s="16" t="s">
        <v>865</v>
      </c>
      <c r="PD93" s="16" t="s">
        <v>865</v>
      </c>
      <c r="PY93" s="16" t="s">
        <v>867</v>
      </c>
      <c r="PZ93" s="16">
        <v>1</v>
      </c>
      <c r="QP93" s="16" t="s">
        <v>867</v>
      </c>
      <c r="QR93" s="16" t="s">
        <v>867</v>
      </c>
      <c r="QT93" s="16" t="s">
        <v>867</v>
      </c>
      <c r="QV93" s="16" t="s">
        <v>865</v>
      </c>
      <c r="QX93" s="16" t="s">
        <v>865</v>
      </c>
      <c r="RD93" s="16" t="s">
        <v>865</v>
      </c>
      <c r="RF93" s="16" t="s">
        <v>865</v>
      </c>
      <c r="RH93" s="16" t="s">
        <v>865</v>
      </c>
      <c r="RJ93" s="16" t="s">
        <v>865</v>
      </c>
      <c r="RN93" s="16" t="s">
        <v>7724</v>
      </c>
      <c r="RP93" s="16" t="s">
        <v>867</v>
      </c>
      <c r="RR93" s="16" t="s">
        <v>867</v>
      </c>
      <c r="RT93" s="16" t="s">
        <v>867</v>
      </c>
      <c r="RV93" s="16" t="s">
        <v>7724</v>
      </c>
      <c r="RX93" s="16" t="s">
        <v>7724</v>
      </c>
      <c r="RZ93" s="16" t="s">
        <v>867</v>
      </c>
      <c r="SQ93" s="16" t="s">
        <v>865</v>
      </c>
      <c r="SS93" s="16" t="s">
        <v>7296</v>
      </c>
      <c r="ST93" s="16" t="s">
        <v>7758</v>
      </c>
      <c r="TN93" s="16">
        <v>5000</v>
      </c>
      <c r="TP93" s="16">
        <v>600</v>
      </c>
      <c r="TR93" s="16">
        <v>200</v>
      </c>
      <c r="TS93" s="16">
        <v>700</v>
      </c>
      <c r="TU93" s="16">
        <v>2000</v>
      </c>
      <c r="TZ93" s="16" t="s">
        <v>7370</v>
      </c>
      <c r="UA93" s="16" t="s">
        <v>5965</v>
      </c>
      <c r="UB93" s="16">
        <v>0</v>
      </c>
      <c r="UC93" s="16" t="s">
        <v>843</v>
      </c>
      <c r="UD93" s="16" t="s">
        <v>844</v>
      </c>
      <c r="UE93" s="16" t="s">
        <v>843</v>
      </c>
      <c r="UF93" s="16" t="s">
        <v>843</v>
      </c>
      <c r="UG93" s="16" t="s">
        <v>843</v>
      </c>
      <c r="UH93" s="16" t="s">
        <v>843</v>
      </c>
      <c r="US93" s="16" t="s">
        <v>6008</v>
      </c>
      <c r="UT93" s="16" t="s">
        <v>843</v>
      </c>
      <c r="UU93" s="16" t="s">
        <v>843</v>
      </c>
      <c r="UV93" s="16" t="s">
        <v>843</v>
      </c>
      <c r="UW93" s="16" t="s">
        <v>843</v>
      </c>
      <c r="UX93" s="16" t="s">
        <v>843</v>
      </c>
      <c r="UY93" s="16" t="s">
        <v>843</v>
      </c>
      <c r="UZ93" s="16" t="s">
        <v>844</v>
      </c>
      <c r="VA93" s="16" t="s">
        <v>843</v>
      </c>
      <c r="VB93" s="16" t="s">
        <v>843</v>
      </c>
      <c r="VC93" s="16" t="s">
        <v>843</v>
      </c>
      <c r="VD93" s="16" t="s">
        <v>843</v>
      </c>
      <c r="VE93" s="16" t="s">
        <v>843</v>
      </c>
      <c r="VF93" s="16" t="s">
        <v>843</v>
      </c>
      <c r="VG93" s="16" t="s">
        <v>843</v>
      </c>
      <c r="VJ93" s="16">
        <v>2069</v>
      </c>
      <c r="WO93" s="16" t="s">
        <v>6920</v>
      </c>
      <c r="XD93" s="16" t="s">
        <v>6975</v>
      </c>
      <c r="XE93" s="16" t="s">
        <v>843</v>
      </c>
      <c r="XF93" s="16" t="s">
        <v>843</v>
      </c>
      <c r="XG93" s="16" t="s">
        <v>844</v>
      </c>
      <c r="XH93" s="16" t="s">
        <v>843</v>
      </c>
      <c r="XI93" s="16" t="s">
        <v>843</v>
      </c>
      <c r="XJ93" s="16" t="s">
        <v>843</v>
      </c>
      <c r="XK93" s="16" t="s">
        <v>843</v>
      </c>
      <c r="XL93" s="16" t="s">
        <v>843</v>
      </c>
      <c r="XM93" s="16" t="s">
        <v>843</v>
      </c>
      <c r="XN93" s="16" t="s">
        <v>843</v>
      </c>
      <c r="XO93" s="16" t="s">
        <v>843</v>
      </c>
      <c r="XP93" s="16" t="s">
        <v>843</v>
      </c>
      <c r="XQ93" s="16" t="s">
        <v>843</v>
      </c>
      <c r="YF93" s="16" t="s">
        <v>865</v>
      </c>
      <c r="YN93" s="16" t="s">
        <v>7040</v>
      </c>
      <c r="YP93" s="16" t="s">
        <v>7990</v>
      </c>
      <c r="YR93" s="16" t="s">
        <v>9312</v>
      </c>
      <c r="YS93" s="16" t="s">
        <v>9313</v>
      </c>
      <c r="YT93" s="16" t="s">
        <v>8694</v>
      </c>
      <c r="YU93" s="16" t="s">
        <v>9314</v>
      </c>
      <c r="YV93" s="16" t="s">
        <v>9148</v>
      </c>
      <c r="YW93" s="16" t="s">
        <v>844</v>
      </c>
      <c r="YX93" s="16" t="s">
        <v>9148</v>
      </c>
      <c r="ZE93" s="16" t="s">
        <v>843</v>
      </c>
      <c r="ZO93" s="16" t="s">
        <v>487</v>
      </c>
      <c r="ZP93" s="16" t="s">
        <v>487</v>
      </c>
      <c r="ZQ93" s="16" t="s">
        <v>486</v>
      </c>
      <c r="ZR93" s="16" t="s">
        <v>487</v>
      </c>
      <c r="ZS93" s="16" t="s">
        <v>8704</v>
      </c>
      <c r="ZT93" s="16" t="s">
        <v>8705</v>
      </c>
      <c r="ZU93" s="16" t="s">
        <v>8706</v>
      </c>
      <c r="ZV93" s="16" t="s">
        <v>487</v>
      </c>
      <c r="ZW93" s="16" t="s">
        <v>843</v>
      </c>
      <c r="ZX93" s="16" t="s">
        <v>844</v>
      </c>
      <c r="ZY93" s="16" t="s">
        <v>844</v>
      </c>
      <c r="ZZ93" s="16" t="s">
        <v>844</v>
      </c>
      <c r="AAA93" s="16" t="s">
        <v>844</v>
      </c>
      <c r="AAB93" s="16" t="s">
        <v>843</v>
      </c>
      <c r="AAC93" s="16">
        <v>0</v>
      </c>
      <c r="AAD93" s="16" t="s">
        <v>844</v>
      </c>
      <c r="AAE93" s="16" t="s">
        <v>844</v>
      </c>
      <c r="AAF93" s="16" t="s">
        <v>843</v>
      </c>
      <c r="AAG93" s="16" t="s">
        <v>843</v>
      </c>
      <c r="AAH93" s="16" t="s">
        <v>843</v>
      </c>
      <c r="AAI93" s="16" t="s">
        <v>843</v>
      </c>
      <c r="AAJ93" s="16" t="s">
        <v>615</v>
      </c>
      <c r="AAK93" s="16" t="s">
        <v>655</v>
      </c>
      <c r="AAL93" s="16" t="s">
        <v>905</v>
      </c>
      <c r="AAM93" s="16" t="s">
        <v>663</v>
      </c>
      <c r="AAN93" s="16" t="s">
        <v>8707</v>
      </c>
      <c r="AAO93" s="16" t="s">
        <v>1019</v>
      </c>
      <c r="AAP93" s="16" t="s">
        <v>8708</v>
      </c>
      <c r="AAS93" s="16">
        <v>2069</v>
      </c>
      <c r="AAT93" s="16" t="s">
        <v>782</v>
      </c>
      <c r="AAU93" s="16" t="s">
        <v>782</v>
      </c>
      <c r="AAV93" s="16" t="s">
        <v>782</v>
      </c>
      <c r="AAW93" s="16" t="s">
        <v>782</v>
      </c>
      <c r="AAX93" s="16" t="s">
        <v>843</v>
      </c>
      <c r="AAY93" s="16" t="s">
        <v>8710</v>
      </c>
      <c r="AAZ93" s="16" t="s">
        <v>782</v>
      </c>
      <c r="ABA93" s="16" t="s">
        <v>783</v>
      </c>
      <c r="ABB93" s="16" t="s">
        <v>782</v>
      </c>
      <c r="ABC93" s="16" t="s">
        <v>782</v>
      </c>
      <c r="ABD93" s="16" t="s">
        <v>782</v>
      </c>
      <c r="ABE93" s="16" t="s">
        <v>783</v>
      </c>
      <c r="ABF93" s="16" t="s">
        <v>782</v>
      </c>
      <c r="ABG93" s="16" t="s">
        <v>782</v>
      </c>
      <c r="ABH93" s="16" t="s">
        <v>782</v>
      </c>
      <c r="ABI93" s="16" t="s">
        <v>782</v>
      </c>
      <c r="ABJ93" s="16" t="s">
        <v>782</v>
      </c>
      <c r="ABK93" s="16" t="s">
        <v>782</v>
      </c>
      <c r="ABL93" s="16" t="s">
        <v>1056</v>
      </c>
      <c r="ABM93" s="16" t="s">
        <v>843</v>
      </c>
      <c r="ABN93" s="16" t="s">
        <v>1034</v>
      </c>
      <c r="ABO93" s="16" t="s">
        <v>487</v>
      </c>
      <c r="ABP93" s="16" t="s">
        <v>972</v>
      </c>
      <c r="ABQ93" s="16" t="s">
        <v>4303</v>
      </c>
      <c r="ABR93" s="16" t="s">
        <v>470</v>
      </c>
      <c r="ABS93" s="16" t="s">
        <v>457</v>
      </c>
      <c r="ABT93" s="16" t="s">
        <v>1056</v>
      </c>
      <c r="ABU93" s="16" t="s">
        <v>844</v>
      </c>
      <c r="ABV93" s="16" t="s">
        <v>487</v>
      </c>
      <c r="ABW93" s="16" t="s">
        <v>486</v>
      </c>
      <c r="ABX93" s="16" t="s">
        <v>892</v>
      </c>
      <c r="ABY93" s="16" t="s">
        <v>486</v>
      </c>
      <c r="ABZ93" s="16" t="s">
        <v>486</v>
      </c>
      <c r="ACA93" s="16" t="s">
        <v>759</v>
      </c>
      <c r="ACB93" s="16" t="s">
        <v>774</v>
      </c>
      <c r="ACC93" s="16" t="s">
        <v>737</v>
      </c>
      <c r="ACD93" s="16" t="s">
        <v>486</v>
      </c>
      <c r="ACE93" s="16" t="s">
        <v>486</v>
      </c>
      <c r="ACG93" s="16" t="s">
        <v>1014</v>
      </c>
      <c r="ACH93" s="16" t="s">
        <v>1009</v>
      </c>
      <c r="ACI93" s="16" t="s">
        <v>462</v>
      </c>
      <c r="ACJ93" s="16">
        <v>0.79400000000000004</v>
      </c>
      <c r="ACK93" s="16" t="s">
        <v>482</v>
      </c>
      <c r="ACL93" s="16" t="s">
        <v>740</v>
      </c>
      <c r="ACM93" s="16" t="s">
        <v>1190</v>
      </c>
      <c r="ACN93" s="16" t="s">
        <v>1169</v>
      </c>
      <c r="ACO93" s="16" t="s">
        <v>1857</v>
      </c>
      <c r="ACQ93" s="16" t="s">
        <v>1202</v>
      </c>
      <c r="ACR93" s="16" t="s">
        <v>1644</v>
      </c>
      <c r="ACS93" s="16" t="s">
        <v>680</v>
      </c>
      <c r="ACT93" s="16" t="s">
        <v>1522</v>
      </c>
      <c r="ACU93" s="16" t="s">
        <v>833</v>
      </c>
      <c r="ACV93" s="16" t="s">
        <v>8711</v>
      </c>
      <c r="ACW93" s="16" t="s">
        <v>877</v>
      </c>
      <c r="ACX93" s="16" t="s">
        <v>1916</v>
      </c>
      <c r="ACY93" s="16" t="s">
        <v>1947</v>
      </c>
      <c r="ACZ93" s="16">
        <v>1</v>
      </c>
      <c r="ADA93" s="16">
        <v>1</v>
      </c>
      <c r="ADB93" s="16">
        <v>1</v>
      </c>
      <c r="ADC93" s="16">
        <v>1</v>
      </c>
      <c r="ADD93" s="16">
        <v>0</v>
      </c>
      <c r="ADE93" s="16" t="s">
        <v>9315</v>
      </c>
      <c r="ADF93" s="16">
        <v>0</v>
      </c>
      <c r="ADG93" s="16" t="s">
        <v>486</v>
      </c>
      <c r="ADH93" s="16">
        <v>1</v>
      </c>
      <c r="ADI93" s="16" t="s">
        <v>1553</v>
      </c>
      <c r="ADJ93" s="16" t="s">
        <v>1744</v>
      </c>
      <c r="ADL93" s="16" t="s">
        <v>1764</v>
      </c>
      <c r="ADN93" s="16" t="s">
        <v>13196</v>
      </c>
      <c r="ADO93" s="16" t="s">
        <v>1767</v>
      </c>
      <c r="ADP93" s="16" t="s">
        <v>1743</v>
      </c>
      <c r="ADT93" s="16" t="s">
        <v>1757</v>
      </c>
      <c r="AEA93" s="16">
        <v>8500</v>
      </c>
      <c r="AEC93" s="16" t="s">
        <v>1058</v>
      </c>
      <c r="AED93" s="16">
        <v>1034.5</v>
      </c>
      <c r="AEE93" s="16" t="s">
        <v>952</v>
      </c>
      <c r="AEG93" s="16">
        <v>2069</v>
      </c>
      <c r="AEI93" s="16">
        <v>2500</v>
      </c>
      <c r="AEK93" s="16">
        <v>300</v>
      </c>
      <c r="AEN93" s="16">
        <v>100</v>
      </c>
      <c r="AEO93" s="16">
        <v>350</v>
      </c>
      <c r="AEP93" s="16">
        <v>1000</v>
      </c>
    </row>
    <row r="94" spans="1:823" x14ac:dyDescent="0.25">
      <c r="A94" s="30">
        <v>45813</v>
      </c>
      <c r="B94" s="16" t="s">
        <v>9316</v>
      </c>
      <c r="C94" s="16" t="s">
        <v>867</v>
      </c>
      <c r="D94" s="16" t="s">
        <v>867</v>
      </c>
      <c r="E94" s="16">
        <v>69</v>
      </c>
      <c r="F94" s="16" t="s">
        <v>8153</v>
      </c>
      <c r="G94" s="16" t="s">
        <v>4103</v>
      </c>
      <c r="I94" s="16" t="s">
        <v>4174</v>
      </c>
      <c r="Z94" s="16" t="s">
        <v>992</v>
      </c>
      <c r="AA94" s="16" t="s">
        <v>470</v>
      </c>
      <c r="AB94" s="16">
        <v>2</v>
      </c>
      <c r="AC94" s="16" t="s">
        <v>843</v>
      </c>
      <c r="AD94" s="16" t="s">
        <v>843</v>
      </c>
      <c r="AE94" s="16" t="s">
        <v>843</v>
      </c>
      <c r="AF94" s="16" t="s">
        <v>844</v>
      </c>
      <c r="AG94" s="16" t="s">
        <v>844</v>
      </c>
      <c r="AH94" s="16" t="s">
        <v>844</v>
      </c>
      <c r="AI94" s="16" t="s">
        <v>844</v>
      </c>
      <c r="AJ94" s="16" t="s">
        <v>843</v>
      </c>
      <c r="AK94" s="16" t="s">
        <v>843</v>
      </c>
      <c r="AM94" s="16" t="s">
        <v>737</v>
      </c>
      <c r="AN94" s="16" t="s">
        <v>761</v>
      </c>
      <c r="AP94" s="16" t="s">
        <v>774</v>
      </c>
      <c r="AR94" s="16" t="s">
        <v>6907</v>
      </c>
      <c r="BB94" s="16">
        <v>1</v>
      </c>
      <c r="BC94" s="16" t="s">
        <v>864</v>
      </c>
      <c r="BE94" s="16" t="s">
        <v>5101</v>
      </c>
      <c r="BV94" s="16" t="s">
        <v>4433</v>
      </c>
      <c r="BW94" s="16" t="s">
        <v>844</v>
      </c>
      <c r="BX94" s="16" t="s">
        <v>843</v>
      </c>
      <c r="BY94" s="16" t="s">
        <v>843</v>
      </c>
      <c r="BZ94" s="16" t="s">
        <v>843</v>
      </c>
      <c r="CA94" s="16" t="s">
        <v>843</v>
      </c>
      <c r="CB94" s="16" t="s">
        <v>843</v>
      </c>
      <c r="CC94" s="16" t="s">
        <v>843</v>
      </c>
      <c r="CD94" s="16" t="s">
        <v>843</v>
      </c>
      <c r="CE94" s="16" t="s">
        <v>843</v>
      </c>
      <c r="CF94" s="16" t="s">
        <v>843</v>
      </c>
      <c r="CG94" s="16" t="s">
        <v>843</v>
      </c>
      <c r="CH94" s="16" t="s">
        <v>843</v>
      </c>
      <c r="CI94" s="16" t="s">
        <v>843</v>
      </c>
      <c r="CJ94" s="16" t="s">
        <v>843</v>
      </c>
      <c r="CK94" s="16" t="s">
        <v>843</v>
      </c>
      <c r="CP94" s="16" t="s">
        <v>867</v>
      </c>
      <c r="CQ94" s="16" t="s">
        <v>9193</v>
      </c>
      <c r="CR94" s="16" t="s">
        <v>844</v>
      </c>
      <c r="CS94" s="16" t="s">
        <v>844</v>
      </c>
      <c r="CT94" s="16" t="s">
        <v>843</v>
      </c>
      <c r="CU94" s="16" t="s">
        <v>843</v>
      </c>
      <c r="CV94" s="16" t="s">
        <v>843</v>
      </c>
      <c r="CW94" s="16" t="s">
        <v>843</v>
      </c>
      <c r="CX94" s="16" t="s">
        <v>843</v>
      </c>
      <c r="CY94" s="16" t="s">
        <v>843</v>
      </c>
      <c r="CZ94" s="16" t="s">
        <v>843</v>
      </c>
      <c r="DA94" s="16" t="s">
        <v>5184</v>
      </c>
      <c r="DX94" s="16" t="s">
        <v>867</v>
      </c>
      <c r="DY94" s="16" t="s">
        <v>867</v>
      </c>
      <c r="GC94" s="16" t="s">
        <v>864</v>
      </c>
      <c r="GF94" s="16" t="s">
        <v>6818</v>
      </c>
      <c r="GG94" s="16" t="s">
        <v>867</v>
      </c>
      <c r="GV94" s="16" t="s">
        <v>5449</v>
      </c>
      <c r="GW94" s="16" t="s">
        <v>843</v>
      </c>
      <c r="GX94" s="16" t="s">
        <v>843</v>
      </c>
      <c r="GY94" s="16" t="s">
        <v>843</v>
      </c>
      <c r="GZ94" s="16" t="s">
        <v>844</v>
      </c>
      <c r="HA94" s="16" t="s">
        <v>843</v>
      </c>
      <c r="HB94" s="16" t="s">
        <v>843</v>
      </c>
      <c r="HC94" s="16" t="s">
        <v>843</v>
      </c>
      <c r="HD94" s="16" t="s">
        <v>843</v>
      </c>
      <c r="HE94" s="16" t="s">
        <v>843</v>
      </c>
      <c r="HF94" s="16" t="s">
        <v>843</v>
      </c>
      <c r="HH94" s="16" t="s">
        <v>5456</v>
      </c>
      <c r="HK94" s="16" t="s">
        <v>865</v>
      </c>
      <c r="HM94" s="16" t="s">
        <v>865</v>
      </c>
      <c r="HZ94" s="16" t="s">
        <v>7944</v>
      </c>
      <c r="KE94" s="16" t="s">
        <v>5585</v>
      </c>
      <c r="KG94" s="16" t="s">
        <v>7018</v>
      </c>
      <c r="KH94" s="16" t="s">
        <v>7033</v>
      </c>
      <c r="KI94" s="16" t="s">
        <v>865</v>
      </c>
      <c r="LG94" s="16" t="s">
        <v>867</v>
      </c>
      <c r="LH94" s="16" t="s">
        <v>867</v>
      </c>
      <c r="LI94" s="16" t="s">
        <v>867</v>
      </c>
      <c r="LJ94" s="16" t="s">
        <v>867</v>
      </c>
      <c r="LK94" s="16" t="s">
        <v>867</v>
      </c>
      <c r="LL94" s="16" t="s">
        <v>5690</v>
      </c>
      <c r="LM94" s="16" t="s">
        <v>843</v>
      </c>
      <c r="LN94" s="16" t="s">
        <v>843</v>
      </c>
      <c r="LO94" s="16" t="s">
        <v>843</v>
      </c>
      <c r="LP94" s="16" t="s">
        <v>843</v>
      </c>
      <c r="LQ94" s="16" t="s">
        <v>843</v>
      </c>
      <c r="LR94" s="16" t="s">
        <v>843</v>
      </c>
      <c r="LS94" s="16" t="s">
        <v>843</v>
      </c>
      <c r="LT94" s="16" t="s">
        <v>843</v>
      </c>
      <c r="LU94" s="16" t="s">
        <v>843</v>
      </c>
      <c r="LV94" s="16" t="s">
        <v>843</v>
      </c>
      <c r="LW94" s="16" t="s">
        <v>843</v>
      </c>
      <c r="LX94" s="16" t="s">
        <v>844</v>
      </c>
      <c r="LY94" s="16" t="s">
        <v>843</v>
      </c>
      <c r="LZ94" s="16" t="s">
        <v>843</v>
      </c>
      <c r="MA94" s="16" t="s">
        <v>843</v>
      </c>
      <c r="MC94" s="16" t="s">
        <v>5694</v>
      </c>
      <c r="MD94" s="16" t="s">
        <v>844</v>
      </c>
      <c r="ME94" s="16" t="s">
        <v>843</v>
      </c>
      <c r="MF94" s="16" t="s">
        <v>843</v>
      </c>
      <c r="MG94" s="16" t="s">
        <v>843</v>
      </c>
      <c r="MH94" s="16" t="s">
        <v>843</v>
      </c>
      <c r="MI94" s="16" t="s">
        <v>843</v>
      </c>
      <c r="MJ94" s="16" t="s">
        <v>843</v>
      </c>
      <c r="MK94" s="16" t="s">
        <v>843</v>
      </c>
      <c r="ML94" s="16" t="s">
        <v>843</v>
      </c>
      <c r="MM94" s="16" t="s">
        <v>843</v>
      </c>
      <c r="MN94" s="16" t="s">
        <v>843</v>
      </c>
      <c r="MO94" s="16" t="s">
        <v>843</v>
      </c>
      <c r="MP94" s="16" t="s">
        <v>843</v>
      </c>
      <c r="MQ94" s="16" t="s">
        <v>843</v>
      </c>
      <c r="MR94" s="16" t="s">
        <v>843</v>
      </c>
      <c r="MS94" s="16" t="s">
        <v>843</v>
      </c>
      <c r="MT94" s="16" t="s">
        <v>843</v>
      </c>
      <c r="MU94" s="16" t="s">
        <v>843</v>
      </c>
      <c r="MV94" s="16" t="s">
        <v>843</v>
      </c>
      <c r="MX94" s="16" t="s">
        <v>5694</v>
      </c>
      <c r="MY94" s="16" t="s">
        <v>844</v>
      </c>
      <c r="MZ94" s="16" t="s">
        <v>843</v>
      </c>
      <c r="NA94" s="16" t="s">
        <v>843</v>
      </c>
      <c r="NB94" s="16" t="s">
        <v>843</v>
      </c>
      <c r="NC94" s="16" t="s">
        <v>843</v>
      </c>
      <c r="ND94" s="16" t="s">
        <v>843</v>
      </c>
      <c r="NE94" s="16" t="s">
        <v>843</v>
      </c>
      <c r="NF94" s="16" t="s">
        <v>843</v>
      </c>
      <c r="NG94" s="16" t="s">
        <v>843</v>
      </c>
      <c r="NH94" s="16" t="s">
        <v>843</v>
      </c>
      <c r="NI94" s="16" t="s">
        <v>843</v>
      </c>
      <c r="NJ94" s="16" t="s">
        <v>843</v>
      </c>
      <c r="NK94" s="16" t="s">
        <v>843</v>
      </c>
      <c r="NL94" s="16" t="s">
        <v>843</v>
      </c>
      <c r="NM94" s="16" t="s">
        <v>843</v>
      </c>
      <c r="NN94" s="16" t="s">
        <v>843</v>
      </c>
      <c r="NO94" s="16" t="s">
        <v>843</v>
      </c>
      <c r="NP94" s="16" t="s">
        <v>843</v>
      </c>
      <c r="NQ94" s="16" t="s">
        <v>843</v>
      </c>
      <c r="PC94" s="16" t="s">
        <v>865</v>
      </c>
      <c r="PD94" s="16" t="s">
        <v>865</v>
      </c>
      <c r="PY94" s="16" t="s">
        <v>865</v>
      </c>
      <c r="QP94" s="16" t="s">
        <v>865</v>
      </c>
      <c r="QR94" s="16" t="s">
        <v>867</v>
      </c>
      <c r="QT94" s="16" t="s">
        <v>867</v>
      </c>
      <c r="QV94" s="16" t="s">
        <v>865</v>
      </c>
      <c r="QX94" s="16" t="s">
        <v>865</v>
      </c>
      <c r="QY94" s="16" t="s">
        <v>867</v>
      </c>
      <c r="RD94" s="16" t="s">
        <v>865</v>
      </c>
      <c r="RF94" s="16" t="s">
        <v>7708</v>
      </c>
      <c r="RH94" s="16" t="s">
        <v>865</v>
      </c>
      <c r="RJ94" s="16" t="s">
        <v>865</v>
      </c>
      <c r="RN94" s="16" t="s">
        <v>7724</v>
      </c>
      <c r="RP94" s="16" t="s">
        <v>867</v>
      </c>
      <c r="RR94" s="16" t="s">
        <v>7720</v>
      </c>
      <c r="RT94" s="16" t="s">
        <v>7720</v>
      </c>
      <c r="RV94" s="16" t="s">
        <v>7724</v>
      </c>
      <c r="RX94" s="16" t="s">
        <v>7724</v>
      </c>
      <c r="RZ94" s="16" t="s">
        <v>867</v>
      </c>
      <c r="SQ94" s="16" t="s">
        <v>865</v>
      </c>
      <c r="SS94" s="16" t="s">
        <v>7296</v>
      </c>
      <c r="ST94" s="16" t="s">
        <v>7764</v>
      </c>
      <c r="TN94" s="16">
        <v>1000</v>
      </c>
      <c r="TO94" s="16">
        <v>0</v>
      </c>
      <c r="TP94" s="16">
        <v>200</v>
      </c>
      <c r="TQ94" s="16">
        <v>500</v>
      </c>
      <c r="TR94" s="16">
        <v>300</v>
      </c>
      <c r="TS94" s="16">
        <v>60</v>
      </c>
      <c r="TT94" s="16">
        <v>0</v>
      </c>
      <c r="TU94" s="16">
        <v>0</v>
      </c>
      <c r="TV94" s="16">
        <v>1500</v>
      </c>
      <c r="TW94" s="16">
        <v>0</v>
      </c>
      <c r="TX94" s="16">
        <v>0</v>
      </c>
      <c r="TZ94" s="16" t="s">
        <v>7364</v>
      </c>
      <c r="UA94" s="16" t="s">
        <v>5968</v>
      </c>
      <c r="UB94" s="16">
        <v>0</v>
      </c>
      <c r="UC94" s="16" t="s">
        <v>843</v>
      </c>
      <c r="UD94" s="16" t="s">
        <v>843</v>
      </c>
      <c r="UE94" s="16" t="s">
        <v>844</v>
      </c>
      <c r="UF94" s="16" t="s">
        <v>843</v>
      </c>
      <c r="UG94" s="16" t="s">
        <v>843</v>
      </c>
      <c r="UH94" s="16" t="s">
        <v>843</v>
      </c>
      <c r="VK94" s="16" t="s">
        <v>6102</v>
      </c>
      <c r="VL94" s="16" t="s">
        <v>843</v>
      </c>
      <c r="VM94" s="16" t="s">
        <v>843</v>
      </c>
      <c r="VN94" s="16" t="s">
        <v>843</v>
      </c>
      <c r="VO94" s="16" t="s">
        <v>843</v>
      </c>
      <c r="VP94" s="16" t="s">
        <v>844</v>
      </c>
      <c r="VQ94" s="16" t="s">
        <v>843</v>
      </c>
      <c r="VR94" s="16" t="s">
        <v>843</v>
      </c>
      <c r="VS94" s="16" t="s">
        <v>843</v>
      </c>
      <c r="VT94" s="16" t="s">
        <v>843</v>
      </c>
      <c r="WO94" s="16" t="s">
        <v>6923</v>
      </c>
      <c r="YN94" s="16" t="s">
        <v>7040</v>
      </c>
      <c r="YP94" s="16" t="s">
        <v>7978</v>
      </c>
      <c r="YR94" s="16" t="s">
        <v>9317</v>
      </c>
      <c r="YS94" s="16" t="s">
        <v>9318</v>
      </c>
      <c r="YT94" s="16" t="s">
        <v>8694</v>
      </c>
      <c r="YU94" s="16" t="s">
        <v>9319</v>
      </c>
      <c r="YV94" s="16" t="s">
        <v>9148</v>
      </c>
      <c r="YW94" s="16" t="s">
        <v>844</v>
      </c>
      <c r="YX94" s="16" t="s">
        <v>9148</v>
      </c>
      <c r="YY94" s="16" t="s">
        <v>8995</v>
      </c>
      <c r="YZ94" s="16" t="s">
        <v>843</v>
      </c>
      <c r="ZA94" s="16" t="s">
        <v>843</v>
      </c>
      <c r="ZB94" s="16">
        <v>2310</v>
      </c>
      <c r="ZC94" s="16" t="s">
        <v>9119</v>
      </c>
      <c r="ZD94" s="16" t="s">
        <v>843</v>
      </c>
      <c r="ZE94" s="16" t="s">
        <v>9242</v>
      </c>
      <c r="ZF94" s="16" t="s">
        <v>8854</v>
      </c>
      <c r="ZG94" s="16" t="s">
        <v>8779</v>
      </c>
      <c r="ZH94" s="16" t="s">
        <v>8752</v>
      </c>
      <c r="ZI94" s="16" t="s">
        <v>8753</v>
      </c>
      <c r="ZJ94" s="16" t="s">
        <v>843</v>
      </c>
      <c r="ZK94" s="16" t="s">
        <v>843</v>
      </c>
      <c r="ZL94" s="16" t="s">
        <v>843</v>
      </c>
      <c r="ZM94" s="16" t="s">
        <v>843</v>
      </c>
      <c r="ZN94" s="16" t="s">
        <v>8742</v>
      </c>
      <c r="ZO94" s="16" t="s">
        <v>487</v>
      </c>
      <c r="ZP94" s="16" t="s">
        <v>487</v>
      </c>
      <c r="ZQ94" s="16" t="s">
        <v>486</v>
      </c>
      <c r="ZR94" s="16" t="s">
        <v>486</v>
      </c>
      <c r="ZS94" s="16" t="s">
        <v>1056</v>
      </c>
      <c r="ZT94" s="16" t="s">
        <v>8705</v>
      </c>
      <c r="ZU94" s="16" t="s">
        <v>8706</v>
      </c>
      <c r="ZV94" s="16" t="s">
        <v>487</v>
      </c>
      <c r="ZW94" s="16" t="s">
        <v>843</v>
      </c>
      <c r="ZX94" s="16" t="s">
        <v>843</v>
      </c>
      <c r="ZY94" s="16" t="s">
        <v>844</v>
      </c>
      <c r="ZZ94" s="16" t="s">
        <v>844</v>
      </c>
      <c r="AAA94" s="16" t="s">
        <v>1056</v>
      </c>
      <c r="AAB94" s="16" t="s">
        <v>843</v>
      </c>
      <c r="AAC94" s="16">
        <v>0</v>
      </c>
      <c r="AAD94" s="16" t="s">
        <v>844</v>
      </c>
      <c r="AAE94" s="16" t="s">
        <v>844</v>
      </c>
      <c r="AAF94" s="16" t="s">
        <v>843</v>
      </c>
      <c r="AAG94" s="16" t="s">
        <v>843</v>
      </c>
      <c r="AAH94" s="16" t="s">
        <v>843</v>
      </c>
      <c r="AAI94" s="16" t="s">
        <v>843</v>
      </c>
      <c r="AAJ94" s="16" t="s">
        <v>606</v>
      </c>
      <c r="AAK94" s="16" t="s">
        <v>655</v>
      </c>
      <c r="AAL94" s="16" t="s">
        <v>905</v>
      </c>
      <c r="AAM94" s="16" t="s">
        <v>663</v>
      </c>
      <c r="AAN94" s="16" t="s">
        <v>8707</v>
      </c>
      <c r="AAO94" s="16" t="s">
        <v>1018</v>
      </c>
      <c r="AAP94" s="16" t="s">
        <v>8708</v>
      </c>
      <c r="AAT94" s="16" t="s">
        <v>782</v>
      </c>
      <c r="AAU94" s="16" t="s">
        <v>1068</v>
      </c>
      <c r="AAV94" s="16" t="s">
        <v>782</v>
      </c>
      <c r="AAW94" s="16" t="s">
        <v>782</v>
      </c>
      <c r="AAX94" s="16" t="s">
        <v>844</v>
      </c>
      <c r="AAY94" s="16" t="s">
        <v>8727</v>
      </c>
      <c r="AAZ94" s="16" t="s">
        <v>782</v>
      </c>
      <c r="ABA94" s="16" t="s">
        <v>783</v>
      </c>
      <c r="ABB94" s="16" t="s">
        <v>782</v>
      </c>
      <c r="ABC94" s="16" t="s">
        <v>783</v>
      </c>
      <c r="ABD94" s="16" t="s">
        <v>782</v>
      </c>
      <c r="ABE94" s="16" t="s">
        <v>783</v>
      </c>
      <c r="ABF94" s="16" t="s">
        <v>782</v>
      </c>
      <c r="ABG94" s="16" t="s">
        <v>783</v>
      </c>
      <c r="ABH94" s="16" t="s">
        <v>783</v>
      </c>
      <c r="ABI94" s="16" t="s">
        <v>782</v>
      </c>
      <c r="ABJ94" s="16" t="s">
        <v>782</v>
      </c>
      <c r="ABK94" s="16" t="s">
        <v>782</v>
      </c>
      <c r="ABL94" s="16" t="s">
        <v>8769</v>
      </c>
      <c r="ABM94" s="16" t="s">
        <v>843</v>
      </c>
      <c r="ABN94" s="16" t="s">
        <v>1034</v>
      </c>
      <c r="ABP94" s="16" t="s">
        <v>972</v>
      </c>
      <c r="ABQ94" s="16" t="s">
        <v>4321</v>
      </c>
      <c r="ABR94" s="16" t="s">
        <v>470</v>
      </c>
      <c r="ABS94" s="16" t="s">
        <v>457</v>
      </c>
      <c r="ABT94" s="16" t="s">
        <v>1056</v>
      </c>
      <c r="ABU94" s="16" t="s">
        <v>1056</v>
      </c>
      <c r="ABV94" s="16" t="s">
        <v>487</v>
      </c>
      <c r="ABW94" s="16" t="s">
        <v>487</v>
      </c>
      <c r="ABX94" s="16" t="s">
        <v>894</v>
      </c>
      <c r="ABY94" s="16" t="s">
        <v>486</v>
      </c>
      <c r="ABZ94" s="16" t="s">
        <v>486</v>
      </c>
      <c r="ACA94" s="16" t="s">
        <v>761</v>
      </c>
      <c r="ACB94" s="16" t="s">
        <v>774</v>
      </c>
      <c r="ACC94" s="16" t="s">
        <v>737</v>
      </c>
      <c r="ACD94" s="16" t="s">
        <v>486</v>
      </c>
      <c r="ACE94" s="16" t="s">
        <v>487</v>
      </c>
      <c r="ACG94" s="16" t="s">
        <v>1014</v>
      </c>
      <c r="ACH94" s="16" t="s">
        <v>1009</v>
      </c>
      <c r="ACI94" s="16" t="s">
        <v>462</v>
      </c>
      <c r="ACJ94" s="16">
        <v>0.79400000000000004</v>
      </c>
      <c r="ACK94" s="16" t="s">
        <v>482</v>
      </c>
      <c r="ACL94" s="16" t="s">
        <v>740</v>
      </c>
      <c r="ACM94" s="16" t="s">
        <v>1190</v>
      </c>
      <c r="ACN94" s="16" t="s">
        <v>1169</v>
      </c>
      <c r="ACO94" s="16" t="s">
        <v>1856</v>
      </c>
      <c r="ACQ94" s="16" t="s">
        <v>1202</v>
      </c>
      <c r="ACR94" s="16" t="s">
        <v>1644</v>
      </c>
      <c r="ACS94" s="16" t="s">
        <v>676</v>
      </c>
      <c r="ACT94" s="16" t="s">
        <v>1522</v>
      </c>
      <c r="ACU94" s="16" t="s">
        <v>833</v>
      </c>
      <c r="ACV94" s="16" t="s">
        <v>8711</v>
      </c>
      <c r="ACW94" s="16" t="s">
        <v>878</v>
      </c>
      <c r="ACX94" s="16" t="s">
        <v>1916</v>
      </c>
      <c r="ACY94" s="16" t="s">
        <v>1949</v>
      </c>
      <c r="ACZ94" s="16">
        <v>1</v>
      </c>
      <c r="ADA94" s="16">
        <v>1</v>
      </c>
      <c r="ADB94" s="16">
        <v>1</v>
      </c>
      <c r="ADC94" s="16">
        <v>1</v>
      </c>
      <c r="ADD94" s="16">
        <v>1</v>
      </c>
      <c r="ADE94" s="16" t="s">
        <v>8712</v>
      </c>
      <c r="ADF94" s="16">
        <v>0</v>
      </c>
      <c r="ADG94" s="16" t="s">
        <v>486</v>
      </c>
      <c r="ADH94" s="16">
        <v>2</v>
      </c>
      <c r="ADI94" s="16" t="s">
        <v>486</v>
      </c>
      <c r="ADJ94" s="16" t="s">
        <v>13198</v>
      </c>
      <c r="ADK94" s="16" t="s">
        <v>13194</v>
      </c>
      <c r="ADL94" s="16" t="s">
        <v>13196</v>
      </c>
      <c r="ADM94" s="16" t="s">
        <v>13195</v>
      </c>
      <c r="ADN94" s="16" t="s">
        <v>13196</v>
      </c>
      <c r="ADO94" s="16" t="s">
        <v>13197</v>
      </c>
      <c r="ADP94" s="16" t="s">
        <v>13194</v>
      </c>
      <c r="ADQ94" s="16" t="s">
        <v>1751</v>
      </c>
      <c r="ADR94" s="16" t="s">
        <v>13194</v>
      </c>
      <c r="ADS94" s="16" t="s">
        <v>13194</v>
      </c>
      <c r="ADY94" s="16" t="s">
        <v>1058</v>
      </c>
      <c r="AEA94" s="16">
        <v>2310</v>
      </c>
      <c r="AEE94" s="16" t="s">
        <v>952</v>
      </c>
      <c r="AEI94" s="16">
        <v>500</v>
      </c>
      <c r="AEK94" s="16">
        <v>100</v>
      </c>
      <c r="AEL94" s="16">
        <v>250</v>
      </c>
      <c r="AEM94" s="16">
        <v>750</v>
      </c>
      <c r="AEN94" s="16">
        <v>150</v>
      </c>
      <c r="AEO94" s="16">
        <v>30</v>
      </c>
    </row>
    <row r="95" spans="1:823" x14ac:dyDescent="0.25">
      <c r="A95" s="30">
        <v>45813</v>
      </c>
      <c r="B95" s="16" t="s">
        <v>9320</v>
      </c>
      <c r="C95" s="16" t="s">
        <v>867</v>
      </c>
      <c r="D95" s="16" t="s">
        <v>867</v>
      </c>
      <c r="E95" s="16">
        <v>47</v>
      </c>
      <c r="F95" s="16" t="s">
        <v>8153</v>
      </c>
      <c r="G95" s="16" t="s">
        <v>4103</v>
      </c>
      <c r="I95" s="16" t="s">
        <v>4174</v>
      </c>
      <c r="Z95" s="16" t="s">
        <v>997</v>
      </c>
      <c r="AA95" s="16" t="s">
        <v>470</v>
      </c>
      <c r="AB95" s="16">
        <v>2</v>
      </c>
      <c r="AC95" s="16" t="s">
        <v>844</v>
      </c>
      <c r="AD95" s="16" t="s">
        <v>843</v>
      </c>
      <c r="AE95" s="16" t="s">
        <v>844</v>
      </c>
      <c r="AF95" s="16" t="s">
        <v>844</v>
      </c>
      <c r="AG95" s="16" t="s">
        <v>843</v>
      </c>
      <c r="AH95" s="16" t="s">
        <v>844</v>
      </c>
      <c r="AI95" s="16" t="s">
        <v>844</v>
      </c>
      <c r="AJ95" s="16" t="s">
        <v>843</v>
      </c>
      <c r="AK95" s="16" t="s">
        <v>844</v>
      </c>
      <c r="AM95" s="16" t="s">
        <v>737</v>
      </c>
      <c r="AN95" s="16" t="s">
        <v>759</v>
      </c>
      <c r="AP95" s="16" t="s">
        <v>774</v>
      </c>
      <c r="AR95" s="16" t="s">
        <v>6907</v>
      </c>
      <c r="BB95" s="16">
        <v>2</v>
      </c>
      <c r="BC95" s="16" t="s">
        <v>7878</v>
      </c>
      <c r="BE95" s="16" t="s">
        <v>5098</v>
      </c>
      <c r="BV95" s="16" t="s">
        <v>4433</v>
      </c>
      <c r="BW95" s="16" t="s">
        <v>844</v>
      </c>
      <c r="BX95" s="16" t="s">
        <v>843</v>
      </c>
      <c r="BY95" s="16" t="s">
        <v>843</v>
      </c>
      <c r="BZ95" s="16" t="s">
        <v>843</v>
      </c>
      <c r="CA95" s="16" t="s">
        <v>843</v>
      </c>
      <c r="CB95" s="16" t="s">
        <v>843</v>
      </c>
      <c r="CC95" s="16" t="s">
        <v>843</v>
      </c>
      <c r="CD95" s="16" t="s">
        <v>843</v>
      </c>
      <c r="CE95" s="16" t="s">
        <v>843</v>
      </c>
      <c r="CF95" s="16" t="s">
        <v>843</v>
      </c>
      <c r="CG95" s="16" t="s">
        <v>843</v>
      </c>
      <c r="CH95" s="16" t="s">
        <v>843</v>
      </c>
      <c r="CI95" s="16" t="s">
        <v>843</v>
      </c>
      <c r="CJ95" s="16" t="s">
        <v>843</v>
      </c>
      <c r="CK95" s="16" t="s">
        <v>843</v>
      </c>
      <c r="CP95" s="16" t="s">
        <v>867</v>
      </c>
      <c r="CQ95" s="16" t="s">
        <v>5191</v>
      </c>
      <c r="CR95" s="16" t="s">
        <v>844</v>
      </c>
      <c r="CS95" s="16" t="s">
        <v>843</v>
      </c>
      <c r="CT95" s="16" t="s">
        <v>843</v>
      </c>
      <c r="CU95" s="16" t="s">
        <v>843</v>
      </c>
      <c r="CV95" s="16" t="s">
        <v>843</v>
      </c>
      <c r="CW95" s="16" t="s">
        <v>843</v>
      </c>
      <c r="CX95" s="16" t="s">
        <v>843</v>
      </c>
      <c r="CY95" s="16" t="s">
        <v>843</v>
      </c>
      <c r="CZ95" s="16" t="s">
        <v>843</v>
      </c>
      <c r="DA95" s="16" t="s">
        <v>5184</v>
      </c>
      <c r="DX95" s="16" t="s">
        <v>867</v>
      </c>
      <c r="DY95" s="16" t="s">
        <v>867</v>
      </c>
      <c r="GC95" s="16" t="s">
        <v>5342</v>
      </c>
      <c r="GF95" s="16" t="s">
        <v>867</v>
      </c>
      <c r="GG95" s="16" t="s">
        <v>867</v>
      </c>
      <c r="GV95" s="16" t="s">
        <v>5443</v>
      </c>
      <c r="GW95" s="16" t="s">
        <v>843</v>
      </c>
      <c r="GX95" s="16" t="s">
        <v>844</v>
      </c>
      <c r="GY95" s="16" t="s">
        <v>843</v>
      </c>
      <c r="GZ95" s="16" t="s">
        <v>843</v>
      </c>
      <c r="HA95" s="16" t="s">
        <v>843</v>
      </c>
      <c r="HB95" s="16" t="s">
        <v>843</v>
      </c>
      <c r="HC95" s="16" t="s">
        <v>843</v>
      </c>
      <c r="HD95" s="16" t="s">
        <v>843</v>
      </c>
      <c r="HE95" s="16" t="s">
        <v>843</v>
      </c>
      <c r="HF95" s="16" t="s">
        <v>843</v>
      </c>
      <c r="HH95" s="16" t="s">
        <v>5456</v>
      </c>
      <c r="HK95" s="16" t="s">
        <v>865</v>
      </c>
      <c r="HM95" s="16" t="s">
        <v>865</v>
      </c>
      <c r="HZ95" s="16" t="s">
        <v>7944</v>
      </c>
      <c r="KE95" s="16" t="s">
        <v>5582</v>
      </c>
      <c r="KG95" s="16" t="s">
        <v>7015</v>
      </c>
      <c r="KH95" s="16" t="s">
        <v>7033</v>
      </c>
      <c r="KI95" s="16" t="s">
        <v>865</v>
      </c>
      <c r="LG95" s="16" t="s">
        <v>867</v>
      </c>
      <c r="LH95" s="16" t="s">
        <v>867</v>
      </c>
      <c r="LI95" s="16" t="s">
        <v>867</v>
      </c>
      <c r="LJ95" s="16" t="s">
        <v>867</v>
      </c>
      <c r="LK95" s="16" t="s">
        <v>867</v>
      </c>
      <c r="LL95" s="16" t="s">
        <v>5663</v>
      </c>
      <c r="LM95" s="16" t="s">
        <v>843</v>
      </c>
      <c r="LN95" s="16" t="s">
        <v>843</v>
      </c>
      <c r="LO95" s="16" t="s">
        <v>844</v>
      </c>
      <c r="LP95" s="16" t="s">
        <v>843</v>
      </c>
      <c r="LQ95" s="16" t="s">
        <v>843</v>
      </c>
      <c r="LR95" s="16" t="s">
        <v>843</v>
      </c>
      <c r="LS95" s="16" t="s">
        <v>843</v>
      </c>
      <c r="LT95" s="16" t="s">
        <v>843</v>
      </c>
      <c r="LU95" s="16" t="s">
        <v>843</v>
      </c>
      <c r="LV95" s="16" t="s">
        <v>843</v>
      </c>
      <c r="LW95" s="16" t="s">
        <v>843</v>
      </c>
      <c r="LX95" s="16" t="s">
        <v>843</v>
      </c>
      <c r="LY95" s="16" t="s">
        <v>843</v>
      </c>
      <c r="LZ95" s="16" t="s">
        <v>843</v>
      </c>
      <c r="MA95" s="16" t="s">
        <v>843</v>
      </c>
      <c r="MC95" s="16" t="s">
        <v>5694</v>
      </c>
      <c r="MD95" s="16" t="s">
        <v>844</v>
      </c>
      <c r="ME95" s="16" t="s">
        <v>843</v>
      </c>
      <c r="MF95" s="16" t="s">
        <v>843</v>
      </c>
      <c r="MG95" s="16" t="s">
        <v>843</v>
      </c>
      <c r="MH95" s="16" t="s">
        <v>843</v>
      </c>
      <c r="MI95" s="16" t="s">
        <v>843</v>
      </c>
      <c r="MJ95" s="16" t="s">
        <v>843</v>
      </c>
      <c r="MK95" s="16" t="s">
        <v>843</v>
      </c>
      <c r="ML95" s="16" t="s">
        <v>843</v>
      </c>
      <c r="MM95" s="16" t="s">
        <v>843</v>
      </c>
      <c r="MN95" s="16" t="s">
        <v>843</v>
      </c>
      <c r="MO95" s="16" t="s">
        <v>843</v>
      </c>
      <c r="MP95" s="16" t="s">
        <v>843</v>
      </c>
      <c r="MQ95" s="16" t="s">
        <v>843</v>
      </c>
      <c r="MR95" s="16" t="s">
        <v>843</v>
      </c>
      <c r="MS95" s="16" t="s">
        <v>843</v>
      </c>
      <c r="MT95" s="16" t="s">
        <v>843</v>
      </c>
      <c r="MU95" s="16" t="s">
        <v>843</v>
      </c>
      <c r="MV95" s="16" t="s">
        <v>843</v>
      </c>
      <c r="NS95" s="16" t="s">
        <v>5694</v>
      </c>
      <c r="NT95" s="16" t="s">
        <v>844</v>
      </c>
      <c r="NU95" s="16" t="s">
        <v>843</v>
      </c>
      <c r="NV95" s="16" t="s">
        <v>843</v>
      </c>
      <c r="NW95" s="16" t="s">
        <v>843</v>
      </c>
      <c r="NX95" s="16" t="s">
        <v>843</v>
      </c>
      <c r="NY95" s="16" t="s">
        <v>843</v>
      </c>
      <c r="NZ95" s="16" t="s">
        <v>843</v>
      </c>
      <c r="OA95" s="16" t="s">
        <v>843</v>
      </c>
      <c r="OB95" s="16" t="s">
        <v>843</v>
      </c>
      <c r="OC95" s="16" t="s">
        <v>843</v>
      </c>
      <c r="OD95" s="16" t="s">
        <v>843</v>
      </c>
      <c r="OE95" s="16" t="s">
        <v>843</v>
      </c>
      <c r="OF95" s="16" t="s">
        <v>843</v>
      </c>
      <c r="OG95" s="16" t="s">
        <v>843</v>
      </c>
      <c r="OH95" s="16" t="s">
        <v>843</v>
      </c>
      <c r="OI95" s="16" t="s">
        <v>843</v>
      </c>
      <c r="PC95" s="16" t="s">
        <v>865</v>
      </c>
      <c r="PD95" s="16" t="s">
        <v>865</v>
      </c>
      <c r="PY95" s="16" t="s">
        <v>865</v>
      </c>
      <c r="QP95" s="16" t="s">
        <v>865</v>
      </c>
      <c r="QR95" s="16" t="s">
        <v>867</v>
      </c>
      <c r="QT95" s="16" t="s">
        <v>867</v>
      </c>
      <c r="QV95" s="16" t="s">
        <v>865</v>
      </c>
      <c r="QX95" s="16" t="s">
        <v>867</v>
      </c>
      <c r="QY95" s="16" t="s">
        <v>867</v>
      </c>
      <c r="RD95" s="16" t="s">
        <v>4216</v>
      </c>
      <c r="RF95" s="16" t="s">
        <v>865</v>
      </c>
      <c r="RH95" s="16" t="s">
        <v>4216</v>
      </c>
      <c r="RJ95" s="16" t="s">
        <v>865</v>
      </c>
      <c r="RN95" s="16" t="s">
        <v>7720</v>
      </c>
      <c r="RP95" s="16" t="s">
        <v>867</v>
      </c>
      <c r="RR95" s="16" t="s">
        <v>867</v>
      </c>
      <c r="RT95" s="16" t="s">
        <v>867</v>
      </c>
      <c r="RV95" s="16" t="s">
        <v>867</v>
      </c>
      <c r="RX95" s="16" t="s">
        <v>7720</v>
      </c>
      <c r="RZ95" s="16" t="s">
        <v>867</v>
      </c>
      <c r="SQ95" s="16" t="s">
        <v>865</v>
      </c>
      <c r="SS95" s="16" t="s">
        <v>7308</v>
      </c>
      <c r="ST95" s="16" t="s">
        <v>7761</v>
      </c>
      <c r="TN95" s="16">
        <v>2900</v>
      </c>
      <c r="TO95" s="16">
        <v>0</v>
      </c>
      <c r="TP95" s="16">
        <v>600</v>
      </c>
      <c r="TQ95" s="16">
        <v>200</v>
      </c>
      <c r="TR95" s="16">
        <v>0</v>
      </c>
      <c r="TS95" s="16">
        <v>200</v>
      </c>
      <c r="TT95" s="16">
        <v>0</v>
      </c>
      <c r="TU95" s="16">
        <v>100</v>
      </c>
      <c r="TV95" s="16">
        <v>0</v>
      </c>
      <c r="TW95" s="16">
        <v>0</v>
      </c>
      <c r="TX95" s="16">
        <v>0</v>
      </c>
      <c r="TZ95" s="16" t="s">
        <v>7367</v>
      </c>
      <c r="UA95" s="16" t="s">
        <v>5971</v>
      </c>
      <c r="UB95" s="16">
        <v>0</v>
      </c>
      <c r="UC95" s="16" t="s">
        <v>843</v>
      </c>
      <c r="UD95" s="16" t="s">
        <v>843</v>
      </c>
      <c r="UE95" s="16" t="s">
        <v>843</v>
      </c>
      <c r="UF95" s="16" t="s">
        <v>844</v>
      </c>
      <c r="UG95" s="16" t="s">
        <v>843</v>
      </c>
      <c r="UH95" s="16" t="s">
        <v>843</v>
      </c>
      <c r="VX95" s="16" t="s">
        <v>6028</v>
      </c>
      <c r="VY95" s="16" t="s">
        <v>844</v>
      </c>
      <c r="VZ95" s="16" t="s">
        <v>843</v>
      </c>
      <c r="WA95" s="16" t="s">
        <v>843</v>
      </c>
      <c r="WB95" s="16" t="s">
        <v>843</v>
      </c>
      <c r="WC95" s="16" t="s">
        <v>843</v>
      </c>
      <c r="WD95" s="16" t="s">
        <v>843</v>
      </c>
      <c r="WE95" s="16" t="s">
        <v>843</v>
      </c>
      <c r="WF95" s="16" t="s">
        <v>843</v>
      </c>
      <c r="WH95" s="16">
        <v>3000</v>
      </c>
      <c r="WO95" s="16" t="s">
        <v>6920</v>
      </c>
      <c r="XD95" s="16" t="s">
        <v>6994</v>
      </c>
      <c r="XE95" s="16" t="s">
        <v>843</v>
      </c>
      <c r="XF95" s="16" t="s">
        <v>843</v>
      </c>
      <c r="XG95" s="16" t="s">
        <v>843</v>
      </c>
      <c r="XH95" s="16" t="s">
        <v>843</v>
      </c>
      <c r="XI95" s="16" t="s">
        <v>843</v>
      </c>
      <c r="XJ95" s="16" t="s">
        <v>843</v>
      </c>
      <c r="XK95" s="16" t="s">
        <v>843</v>
      </c>
      <c r="XL95" s="16" t="s">
        <v>843</v>
      </c>
      <c r="XM95" s="16" t="s">
        <v>844</v>
      </c>
      <c r="XN95" s="16" t="s">
        <v>843</v>
      </c>
      <c r="XO95" s="16" t="s">
        <v>843</v>
      </c>
      <c r="XP95" s="16" t="s">
        <v>843</v>
      </c>
      <c r="XQ95" s="16" t="s">
        <v>843</v>
      </c>
      <c r="YF95" s="16" t="s">
        <v>865</v>
      </c>
      <c r="YN95" s="16" t="s">
        <v>864</v>
      </c>
      <c r="YP95" s="16" t="s">
        <v>864</v>
      </c>
      <c r="YR95" s="16" t="s">
        <v>9321</v>
      </c>
      <c r="YS95" s="16" t="s">
        <v>9322</v>
      </c>
      <c r="YT95" s="16" t="s">
        <v>8694</v>
      </c>
      <c r="YU95" s="16" t="s">
        <v>9323</v>
      </c>
      <c r="YV95" s="16" t="s">
        <v>9148</v>
      </c>
      <c r="YW95" s="16" t="s">
        <v>844</v>
      </c>
      <c r="YX95" s="16" t="s">
        <v>9148</v>
      </c>
      <c r="YY95" s="16" t="s">
        <v>843</v>
      </c>
      <c r="YZ95" s="16" t="s">
        <v>843</v>
      </c>
      <c r="ZA95" s="16" t="s">
        <v>843</v>
      </c>
      <c r="ZB95" s="16">
        <v>4000</v>
      </c>
      <c r="ZC95" s="16" t="s">
        <v>9324</v>
      </c>
      <c r="ZD95" s="16" t="s">
        <v>843</v>
      </c>
      <c r="ZE95" s="16" t="s">
        <v>8735</v>
      </c>
      <c r="ZF95" s="16" t="s">
        <v>8723</v>
      </c>
      <c r="ZG95" s="16" t="s">
        <v>843</v>
      </c>
      <c r="ZH95" s="16" t="s">
        <v>8723</v>
      </c>
      <c r="ZI95" s="16" t="s">
        <v>8907</v>
      </c>
      <c r="ZJ95" s="16" t="s">
        <v>843</v>
      </c>
      <c r="ZK95" s="16" t="s">
        <v>843</v>
      </c>
      <c r="ZL95" s="16" t="s">
        <v>8752</v>
      </c>
      <c r="ZM95" s="16" t="s">
        <v>843</v>
      </c>
      <c r="ZN95" s="16" t="s">
        <v>8742</v>
      </c>
      <c r="ZO95" s="16" t="s">
        <v>487</v>
      </c>
      <c r="ZP95" s="16" t="s">
        <v>487</v>
      </c>
      <c r="ZQ95" s="16" t="s">
        <v>486</v>
      </c>
      <c r="ZR95" s="16" t="s">
        <v>486</v>
      </c>
      <c r="ZS95" s="16" t="s">
        <v>844</v>
      </c>
      <c r="ZT95" s="16" t="s">
        <v>8705</v>
      </c>
      <c r="ZU95" s="16" t="s">
        <v>8706</v>
      </c>
      <c r="ZV95" s="16" t="s">
        <v>487</v>
      </c>
      <c r="ZW95" s="16" t="s">
        <v>844</v>
      </c>
      <c r="ZX95" s="16" t="s">
        <v>844</v>
      </c>
      <c r="ZY95" s="16" t="s">
        <v>844</v>
      </c>
      <c r="ZZ95" s="16" t="s">
        <v>844</v>
      </c>
      <c r="AAA95" s="16" t="s">
        <v>843</v>
      </c>
      <c r="AAB95" s="16" t="s">
        <v>843</v>
      </c>
      <c r="AAC95" s="16">
        <v>0</v>
      </c>
      <c r="AAD95" s="16" t="s">
        <v>844</v>
      </c>
      <c r="AAE95" s="16" t="s">
        <v>843</v>
      </c>
      <c r="AAF95" s="16" t="s">
        <v>844</v>
      </c>
      <c r="AAG95" s="16" t="s">
        <v>843</v>
      </c>
      <c r="AAH95" s="16" t="s">
        <v>843</v>
      </c>
      <c r="AAI95" s="16" t="s">
        <v>843</v>
      </c>
      <c r="AAJ95" s="16" t="s">
        <v>615</v>
      </c>
      <c r="AAK95" s="16" t="s">
        <v>633</v>
      </c>
      <c r="AAL95" s="16" t="s">
        <v>904</v>
      </c>
      <c r="AAM95" s="16" t="s">
        <v>663</v>
      </c>
      <c r="AAN95" s="16" t="s">
        <v>8707</v>
      </c>
      <c r="AAO95" s="16" t="s">
        <v>1019</v>
      </c>
      <c r="AAP95" s="16" t="s">
        <v>8708</v>
      </c>
      <c r="AAS95" s="16">
        <v>3000</v>
      </c>
      <c r="AAU95" s="16" t="s">
        <v>782</v>
      </c>
      <c r="AAW95" s="16" t="s">
        <v>782</v>
      </c>
      <c r="AAX95" s="16" t="s">
        <v>843</v>
      </c>
      <c r="AAY95" s="16" t="s">
        <v>8710</v>
      </c>
      <c r="AAZ95" s="16" t="s">
        <v>782</v>
      </c>
      <c r="ABA95" s="16" t="s">
        <v>782</v>
      </c>
      <c r="ABB95" s="16" t="s">
        <v>782</v>
      </c>
      <c r="ABC95" s="16" t="s">
        <v>783</v>
      </c>
      <c r="ABD95" s="16" t="s">
        <v>783</v>
      </c>
      <c r="ABE95" s="16" t="s">
        <v>783</v>
      </c>
      <c r="ABF95" s="16" t="s">
        <v>782</v>
      </c>
      <c r="ABG95" s="16" t="s">
        <v>782</v>
      </c>
      <c r="ABH95" s="16" t="s">
        <v>782</v>
      </c>
      <c r="ABI95" s="16" t="s">
        <v>782</v>
      </c>
      <c r="ABJ95" s="16" t="s">
        <v>783</v>
      </c>
      <c r="ABK95" s="16" t="s">
        <v>782</v>
      </c>
      <c r="ABL95" s="16" t="s">
        <v>8746</v>
      </c>
      <c r="ABM95" s="16" t="s">
        <v>843</v>
      </c>
      <c r="ABN95" s="16" t="s">
        <v>1034</v>
      </c>
      <c r="ABO95" s="16" t="s">
        <v>486</v>
      </c>
      <c r="ABP95" s="16" t="s">
        <v>972</v>
      </c>
      <c r="ABQ95" s="16" t="s">
        <v>4300</v>
      </c>
      <c r="ABR95" s="16" t="s">
        <v>470</v>
      </c>
      <c r="ABS95" s="16" t="s">
        <v>451</v>
      </c>
      <c r="ABT95" s="16" t="s">
        <v>1056</v>
      </c>
      <c r="ABU95" s="16" t="s">
        <v>844</v>
      </c>
      <c r="ABV95" s="16" t="s">
        <v>487</v>
      </c>
      <c r="ABW95" s="16" t="s">
        <v>486</v>
      </c>
      <c r="ABX95" s="16" t="s">
        <v>892</v>
      </c>
      <c r="ABY95" s="16" t="s">
        <v>486</v>
      </c>
      <c r="ABZ95" s="16" t="s">
        <v>486</v>
      </c>
      <c r="ACA95" s="16" t="s">
        <v>759</v>
      </c>
      <c r="ACB95" s="16" t="s">
        <v>774</v>
      </c>
      <c r="ACC95" s="16" t="s">
        <v>737</v>
      </c>
      <c r="ACD95" s="16" t="s">
        <v>486</v>
      </c>
      <c r="ACE95" s="16" t="s">
        <v>486</v>
      </c>
      <c r="ACG95" s="16" t="s">
        <v>1014</v>
      </c>
      <c r="ACH95" s="16" t="s">
        <v>1009</v>
      </c>
      <c r="ACI95" s="16" t="s">
        <v>462</v>
      </c>
      <c r="ACJ95" s="16">
        <v>0.79400000000000004</v>
      </c>
      <c r="ACK95" s="16" t="s">
        <v>482</v>
      </c>
      <c r="ACL95" s="16" t="s">
        <v>740</v>
      </c>
      <c r="ACM95" s="16" t="s">
        <v>1189</v>
      </c>
      <c r="ACN95" s="16" t="s">
        <v>1169</v>
      </c>
      <c r="ACO95" s="16" t="s">
        <v>1856</v>
      </c>
      <c r="ACP95" s="16">
        <v>3000</v>
      </c>
      <c r="ACQ95" s="16" t="s">
        <v>1202</v>
      </c>
      <c r="ACR95" s="16" t="s">
        <v>1645</v>
      </c>
      <c r="ACS95" s="16" t="s">
        <v>680</v>
      </c>
      <c r="ACT95" s="16" t="s">
        <v>1522</v>
      </c>
      <c r="ACU95" s="16" t="s">
        <v>833</v>
      </c>
      <c r="ACV95" s="16" t="s">
        <v>8711</v>
      </c>
      <c r="ACW95" s="16" t="s">
        <v>451</v>
      </c>
      <c r="ACX95" s="16" t="s">
        <v>1916</v>
      </c>
      <c r="ACY95" s="16" t="s">
        <v>1947</v>
      </c>
      <c r="ACZ95" s="16">
        <v>1</v>
      </c>
      <c r="ADA95" s="16">
        <v>1</v>
      </c>
      <c r="ADB95" s="16">
        <v>1</v>
      </c>
      <c r="ADC95" s="16">
        <v>1</v>
      </c>
      <c r="ADD95" s="16">
        <v>1</v>
      </c>
      <c r="ADE95" s="16" t="s">
        <v>8712</v>
      </c>
      <c r="ADF95" s="16">
        <v>0</v>
      </c>
      <c r="ADG95" s="16" t="s">
        <v>486</v>
      </c>
      <c r="ADH95" s="16">
        <v>2</v>
      </c>
      <c r="ADI95" s="16" t="s">
        <v>486</v>
      </c>
      <c r="ADJ95" s="16" t="s">
        <v>1743</v>
      </c>
      <c r="ADK95" s="16" t="s">
        <v>13194</v>
      </c>
      <c r="ADL95" s="16" t="s">
        <v>1764</v>
      </c>
      <c r="ADM95" s="16" t="s">
        <v>13195</v>
      </c>
      <c r="ADN95" s="16" t="s">
        <v>13194</v>
      </c>
      <c r="ADO95" s="16" t="s">
        <v>13197</v>
      </c>
      <c r="ADP95" s="16" t="s">
        <v>13196</v>
      </c>
      <c r="ADQ95" s="16" t="s">
        <v>13194</v>
      </c>
      <c r="ADR95" s="16" t="s">
        <v>13194</v>
      </c>
      <c r="ADS95" s="16" t="s">
        <v>13194</v>
      </c>
      <c r="ADW95" s="16" t="s">
        <v>8729</v>
      </c>
      <c r="ADY95" s="16" t="s">
        <v>1058</v>
      </c>
      <c r="AEA95" s="16">
        <v>4000</v>
      </c>
      <c r="AEC95" s="16" t="s">
        <v>1058</v>
      </c>
      <c r="AED95" s="16">
        <v>1500</v>
      </c>
      <c r="AEE95" s="16" t="s">
        <v>952</v>
      </c>
      <c r="AEG95" s="16">
        <v>3000</v>
      </c>
      <c r="AEI95" s="16">
        <v>1450</v>
      </c>
      <c r="AEK95" s="16">
        <v>300</v>
      </c>
      <c r="AEL95" s="16">
        <v>100</v>
      </c>
      <c r="AEO95" s="16">
        <v>100</v>
      </c>
      <c r="AEP95" s="16">
        <v>50</v>
      </c>
    </row>
    <row r="96" spans="1:823" x14ac:dyDescent="0.25">
      <c r="A96" s="30">
        <v>45813</v>
      </c>
      <c r="B96" s="16" t="s">
        <v>9325</v>
      </c>
      <c r="C96" s="16" t="s">
        <v>867</v>
      </c>
      <c r="D96" s="16" t="s">
        <v>867</v>
      </c>
      <c r="E96" s="16">
        <v>44</v>
      </c>
      <c r="F96" s="16" t="s">
        <v>8153</v>
      </c>
      <c r="G96" s="16" t="s">
        <v>4131</v>
      </c>
      <c r="I96" s="16" t="s">
        <v>4148</v>
      </c>
      <c r="Z96" s="16" t="s">
        <v>993</v>
      </c>
      <c r="AA96" s="16" t="s">
        <v>470</v>
      </c>
      <c r="AB96" s="16">
        <v>1</v>
      </c>
      <c r="AC96" s="16" t="s">
        <v>844</v>
      </c>
      <c r="AD96" s="16" t="s">
        <v>843</v>
      </c>
      <c r="AE96" s="16" t="s">
        <v>843</v>
      </c>
      <c r="AF96" s="16" t="s">
        <v>844</v>
      </c>
      <c r="AG96" s="16" t="s">
        <v>843</v>
      </c>
      <c r="AH96" s="16" t="s">
        <v>844</v>
      </c>
      <c r="AI96" s="16" t="s">
        <v>843</v>
      </c>
      <c r="AJ96" s="16" t="s">
        <v>843</v>
      </c>
      <c r="AK96" s="16" t="s">
        <v>843</v>
      </c>
      <c r="AM96" s="16" t="s">
        <v>737</v>
      </c>
      <c r="AN96" s="16" t="s">
        <v>761</v>
      </c>
      <c r="AP96" s="16" t="s">
        <v>774</v>
      </c>
      <c r="AR96" s="16" t="s">
        <v>6907</v>
      </c>
      <c r="BB96" s="16">
        <v>3</v>
      </c>
      <c r="BC96" s="16" t="s">
        <v>7878</v>
      </c>
      <c r="BE96" s="16" t="s">
        <v>5098</v>
      </c>
      <c r="BV96" s="16" t="s">
        <v>4433</v>
      </c>
      <c r="BW96" s="16" t="s">
        <v>844</v>
      </c>
      <c r="BX96" s="16" t="s">
        <v>843</v>
      </c>
      <c r="BY96" s="16" t="s">
        <v>843</v>
      </c>
      <c r="BZ96" s="16" t="s">
        <v>843</v>
      </c>
      <c r="CA96" s="16" t="s">
        <v>843</v>
      </c>
      <c r="CB96" s="16" t="s">
        <v>843</v>
      </c>
      <c r="CC96" s="16" t="s">
        <v>843</v>
      </c>
      <c r="CD96" s="16" t="s">
        <v>843</v>
      </c>
      <c r="CE96" s="16" t="s">
        <v>843</v>
      </c>
      <c r="CF96" s="16" t="s">
        <v>843</v>
      </c>
      <c r="CG96" s="16" t="s">
        <v>843</v>
      </c>
      <c r="CH96" s="16" t="s">
        <v>843</v>
      </c>
      <c r="CI96" s="16" t="s">
        <v>843</v>
      </c>
      <c r="CJ96" s="16" t="s">
        <v>843</v>
      </c>
      <c r="CK96" s="16" t="s">
        <v>843</v>
      </c>
      <c r="CP96" s="16" t="s">
        <v>865</v>
      </c>
      <c r="DX96" s="16" t="s">
        <v>867</v>
      </c>
      <c r="DY96" s="16" t="s">
        <v>867</v>
      </c>
      <c r="GC96" s="16" t="s">
        <v>5360</v>
      </c>
      <c r="GF96" s="16" t="s">
        <v>867</v>
      </c>
      <c r="GG96" s="16" t="s">
        <v>867</v>
      </c>
      <c r="GV96" s="16" t="s">
        <v>5443</v>
      </c>
      <c r="GW96" s="16" t="s">
        <v>843</v>
      </c>
      <c r="GX96" s="16" t="s">
        <v>844</v>
      </c>
      <c r="GY96" s="16" t="s">
        <v>843</v>
      </c>
      <c r="GZ96" s="16" t="s">
        <v>843</v>
      </c>
      <c r="HA96" s="16" t="s">
        <v>843</v>
      </c>
      <c r="HB96" s="16" t="s">
        <v>843</v>
      </c>
      <c r="HC96" s="16" t="s">
        <v>843</v>
      </c>
      <c r="HD96" s="16" t="s">
        <v>843</v>
      </c>
      <c r="HE96" s="16" t="s">
        <v>843</v>
      </c>
      <c r="HF96" s="16" t="s">
        <v>843</v>
      </c>
      <c r="HH96" s="16" t="s">
        <v>5456</v>
      </c>
      <c r="HK96" s="16" t="s">
        <v>865</v>
      </c>
      <c r="HM96" s="16" t="s">
        <v>865</v>
      </c>
      <c r="HZ96" s="16" t="s">
        <v>7944</v>
      </c>
      <c r="KE96" s="16" t="s">
        <v>5582</v>
      </c>
      <c r="KG96" s="16" t="s">
        <v>7018</v>
      </c>
      <c r="KH96" s="16" t="s">
        <v>7033</v>
      </c>
      <c r="KI96" s="16" t="s">
        <v>865</v>
      </c>
      <c r="LG96" s="16" t="s">
        <v>867</v>
      </c>
      <c r="LH96" s="16" t="s">
        <v>867</v>
      </c>
      <c r="LI96" s="16" t="s">
        <v>867</v>
      </c>
      <c r="LJ96" s="16" t="s">
        <v>867</v>
      </c>
      <c r="LK96" s="16" t="s">
        <v>867</v>
      </c>
      <c r="LL96" s="16" t="s">
        <v>5666</v>
      </c>
      <c r="LM96" s="16" t="s">
        <v>843</v>
      </c>
      <c r="LN96" s="16" t="s">
        <v>843</v>
      </c>
      <c r="LO96" s="16" t="s">
        <v>843</v>
      </c>
      <c r="LP96" s="16" t="s">
        <v>844</v>
      </c>
      <c r="LQ96" s="16" t="s">
        <v>843</v>
      </c>
      <c r="LR96" s="16" t="s">
        <v>843</v>
      </c>
      <c r="LS96" s="16" t="s">
        <v>843</v>
      </c>
      <c r="LT96" s="16" t="s">
        <v>843</v>
      </c>
      <c r="LU96" s="16" t="s">
        <v>843</v>
      </c>
      <c r="LV96" s="16" t="s">
        <v>843</v>
      </c>
      <c r="LW96" s="16" t="s">
        <v>843</v>
      </c>
      <c r="LX96" s="16" t="s">
        <v>843</v>
      </c>
      <c r="LY96" s="16" t="s">
        <v>843</v>
      </c>
      <c r="LZ96" s="16" t="s">
        <v>843</v>
      </c>
      <c r="MA96" s="16" t="s">
        <v>843</v>
      </c>
      <c r="MC96" s="16" t="s">
        <v>5694</v>
      </c>
      <c r="MD96" s="16" t="s">
        <v>844</v>
      </c>
      <c r="ME96" s="16" t="s">
        <v>843</v>
      </c>
      <c r="MF96" s="16" t="s">
        <v>843</v>
      </c>
      <c r="MG96" s="16" t="s">
        <v>843</v>
      </c>
      <c r="MH96" s="16" t="s">
        <v>843</v>
      </c>
      <c r="MI96" s="16" t="s">
        <v>843</v>
      </c>
      <c r="MJ96" s="16" t="s">
        <v>843</v>
      </c>
      <c r="MK96" s="16" t="s">
        <v>843</v>
      </c>
      <c r="ML96" s="16" t="s">
        <v>843</v>
      </c>
      <c r="MM96" s="16" t="s">
        <v>843</v>
      </c>
      <c r="MN96" s="16" t="s">
        <v>843</v>
      </c>
      <c r="MO96" s="16" t="s">
        <v>843</v>
      </c>
      <c r="MP96" s="16" t="s">
        <v>843</v>
      </c>
      <c r="MQ96" s="16" t="s">
        <v>843</v>
      </c>
      <c r="MR96" s="16" t="s">
        <v>843</v>
      </c>
      <c r="MS96" s="16" t="s">
        <v>843</v>
      </c>
      <c r="MT96" s="16" t="s">
        <v>843</v>
      </c>
      <c r="MU96" s="16" t="s">
        <v>843</v>
      </c>
      <c r="MV96" s="16" t="s">
        <v>843</v>
      </c>
      <c r="PC96" s="16" t="s">
        <v>865</v>
      </c>
      <c r="PD96" s="16" t="s">
        <v>865</v>
      </c>
      <c r="PY96" s="16" t="s">
        <v>865</v>
      </c>
      <c r="QP96" s="16" t="s">
        <v>865</v>
      </c>
      <c r="QR96" s="16" t="s">
        <v>867</v>
      </c>
      <c r="QT96" s="16" t="s">
        <v>867</v>
      </c>
      <c r="QV96" s="16" t="s">
        <v>865</v>
      </c>
      <c r="QX96" s="16" t="s">
        <v>865</v>
      </c>
      <c r="QY96" s="16" t="s">
        <v>867</v>
      </c>
      <c r="RD96" s="16" t="s">
        <v>865</v>
      </c>
      <c r="RF96" s="16" t="s">
        <v>865</v>
      </c>
      <c r="RH96" s="16" t="s">
        <v>865</v>
      </c>
      <c r="RJ96" s="16" t="s">
        <v>865</v>
      </c>
      <c r="RN96" s="16" t="s">
        <v>7720</v>
      </c>
      <c r="RP96" s="16" t="s">
        <v>867</v>
      </c>
      <c r="RR96" s="16" t="s">
        <v>867</v>
      </c>
      <c r="RT96" s="16" t="s">
        <v>867</v>
      </c>
      <c r="RV96" s="16" t="s">
        <v>867</v>
      </c>
      <c r="RX96" s="16" t="s">
        <v>7720</v>
      </c>
      <c r="RZ96" s="16" t="s">
        <v>7720</v>
      </c>
      <c r="SQ96" s="16" t="s">
        <v>865</v>
      </c>
      <c r="SS96" s="16" t="s">
        <v>7308</v>
      </c>
      <c r="ST96" s="16" t="s">
        <v>7764</v>
      </c>
      <c r="TN96" s="16">
        <v>3000</v>
      </c>
      <c r="TO96" s="16">
        <v>0</v>
      </c>
      <c r="TP96" s="16">
        <v>1500</v>
      </c>
      <c r="TQ96" s="16">
        <v>500</v>
      </c>
      <c r="TR96" s="16">
        <v>500</v>
      </c>
      <c r="TS96" s="16">
        <v>300</v>
      </c>
      <c r="TT96" s="16">
        <v>0</v>
      </c>
      <c r="TU96" s="16">
        <v>0</v>
      </c>
      <c r="TV96" s="16">
        <v>0</v>
      </c>
      <c r="TW96" s="16">
        <v>0</v>
      </c>
      <c r="TX96" s="16">
        <v>0</v>
      </c>
      <c r="TZ96" s="16" t="s">
        <v>7367</v>
      </c>
      <c r="UA96" s="16" t="s">
        <v>5938</v>
      </c>
      <c r="UB96" s="16">
        <v>1</v>
      </c>
      <c r="UC96" s="16" t="s">
        <v>843</v>
      </c>
      <c r="UD96" s="16" t="s">
        <v>843</v>
      </c>
      <c r="UE96" s="16" t="s">
        <v>843</v>
      </c>
      <c r="UF96" s="16" t="s">
        <v>843</v>
      </c>
      <c r="UG96" s="16" t="s">
        <v>843</v>
      </c>
      <c r="UH96" s="16" t="s">
        <v>843</v>
      </c>
      <c r="WO96" s="16" t="s">
        <v>6920</v>
      </c>
      <c r="XD96" s="16" t="s">
        <v>6975</v>
      </c>
      <c r="XE96" s="16" t="s">
        <v>843</v>
      </c>
      <c r="XF96" s="16" t="s">
        <v>843</v>
      </c>
      <c r="XG96" s="16" t="s">
        <v>844</v>
      </c>
      <c r="XH96" s="16" t="s">
        <v>843</v>
      </c>
      <c r="XI96" s="16" t="s">
        <v>843</v>
      </c>
      <c r="XJ96" s="16" t="s">
        <v>843</v>
      </c>
      <c r="XK96" s="16" t="s">
        <v>843</v>
      </c>
      <c r="XL96" s="16" t="s">
        <v>843</v>
      </c>
      <c r="XM96" s="16" t="s">
        <v>843</v>
      </c>
      <c r="XN96" s="16" t="s">
        <v>843</v>
      </c>
      <c r="XO96" s="16" t="s">
        <v>843</v>
      </c>
      <c r="XP96" s="16" t="s">
        <v>843</v>
      </c>
      <c r="XQ96" s="16" t="s">
        <v>843</v>
      </c>
      <c r="YF96" s="16" t="s">
        <v>865</v>
      </c>
      <c r="YN96" s="16" t="s">
        <v>864</v>
      </c>
      <c r="YP96" s="16" t="s">
        <v>7981</v>
      </c>
      <c r="YR96" s="16" t="s">
        <v>9326</v>
      </c>
      <c r="YS96" s="16" t="s">
        <v>9327</v>
      </c>
      <c r="YT96" s="16" t="s">
        <v>8694</v>
      </c>
      <c r="YU96" s="16" t="s">
        <v>9328</v>
      </c>
      <c r="YV96" s="16" t="s">
        <v>9148</v>
      </c>
      <c r="YW96" s="16" t="s">
        <v>844</v>
      </c>
      <c r="YX96" s="16" t="s">
        <v>9148</v>
      </c>
      <c r="YY96" s="16" t="s">
        <v>843</v>
      </c>
      <c r="YZ96" s="16" t="s">
        <v>843</v>
      </c>
      <c r="ZA96" s="16" t="s">
        <v>843</v>
      </c>
      <c r="ZB96" s="16">
        <v>5800</v>
      </c>
      <c r="ZC96" s="16" t="s">
        <v>9073</v>
      </c>
      <c r="ZD96" s="16" t="s">
        <v>843</v>
      </c>
      <c r="ZE96" s="16" t="s">
        <v>8789</v>
      </c>
      <c r="ZF96" s="16" t="s">
        <v>8753</v>
      </c>
      <c r="ZG96" s="16" t="s">
        <v>8753</v>
      </c>
      <c r="ZH96" s="16" t="s">
        <v>8723</v>
      </c>
      <c r="ZI96" s="16" t="s">
        <v>8765</v>
      </c>
      <c r="ZJ96" s="16" t="s">
        <v>843</v>
      </c>
      <c r="ZK96" s="16" t="s">
        <v>843</v>
      </c>
      <c r="ZL96" s="16" t="s">
        <v>843</v>
      </c>
      <c r="ZM96" s="16" t="s">
        <v>843</v>
      </c>
      <c r="ZN96" s="16" t="s">
        <v>8815</v>
      </c>
      <c r="ZO96" s="16" t="s">
        <v>487</v>
      </c>
      <c r="ZP96" s="16" t="s">
        <v>487</v>
      </c>
      <c r="ZQ96" s="16" t="s">
        <v>486</v>
      </c>
      <c r="ZR96" s="16" t="s">
        <v>486</v>
      </c>
      <c r="ZS96" s="16" t="s">
        <v>8872</v>
      </c>
      <c r="ZT96" s="16" t="s">
        <v>8705</v>
      </c>
      <c r="ZU96" s="16" t="s">
        <v>8706</v>
      </c>
      <c r="ZV96" s="16" t="s">
        <v>487</v>
      </c>
      <c r="ZW96" s="16" t="s">
        <v>843</v>
      </c>
      <c r="ZX96" s="16" t="s">
        <v>844</v>
      </c>
      <c r="ZY96" s="16" t="s">
        <v>844</v>
      </c>
      <c r="ZZ96" s="16" t="s">
        <v>843</v>
      </c>
      <c r="AAA96" s="16" t="s">
        <v>843</v>
      </c>
      <c r="AAB96" s="16" t="s">
        <v>843</v>
      </c>
      <c r="AAC96" s="16">
        <v>0</v>
      </c>
      <c r="AAD96" s="16" t="s">
        <v>844</v>
      </c>
      <c r="AAE96" s="16" t="s">
        <v>843</v>
      </c>
      <c r="AAF96" s="16" t="s">
        <v>843</v>
      </c>
      <c r="AAG96" s="16" t="s">
        <v>843</v>
      </c>
      <c r="AAH96" s="16" t="s">
        <v>843</v>
      </c>
      <c r="AAI96" s="16" t="s">
        <v>843</v>
      </c>
      <c r="AAJ96" s="16" t="s">
        <v>600</v>
      </c>
      <c r="AAK96" s="16" t="s">
        <v>639</v>
      </c>
      <c r="AAL96" s="16" t="s">
        <v>905</v>
      </c>
      <c r="AAM96" s="16" t="s">
        <v>663</v>
      </c>
      <c r="AAN96" s="16" t="s">
        <v>8707</v>
      </c>
      <c r="AAO96" s="16" t="s">
        <v>1018</v>
      </c>
      <c r="AAP96" s="16" t="s">
        <v>8708</v>
      </c>
      <c r="AAT96" s="16" t="s">
        <v>782</v>
      </c>
      <c r="AAU96" s="16" t="s">
        <v>782</v>
      </c>
      <c r="AAV96" s="16" t="s">
        <v>782</v>
      </c>
      <c r="AAW96" s="16" t="s">
        <v>782</v>
      </c>
      <c r="AAX96" s="16" t="s">
        <v>843</v>
      </c>
      <c r="AAY96" s="16" t="s">
        <v>8710</v>
      </c>
      <c r="AAZ96" s="16" t="s">
        <v>782</v>
      </c>
      <c r="ABA96" s="16" t="s">
        <v>783</v>
      </c>
      <c r="ABB96" s="16" t="s">
        <v>782</v>
      </c>
      <c r="ABC96" s="16" t="s">
        <v>783</v>
      </c>
      <c r="ABD96" s="16" t="s">
        <v>783</v>
      </c>
      <c r="ABE96" s="16" t="s">
        <v>783</v>
      </c>
      <c r="ABF96" s="16" t="s">
        <v>782</v>
      </c>
      <c r="ABG96" s="16" t="s">
        <v>782</v>
      </c>
      <c r="ABH96" s="16" t="s">
        <v>782</v>
      </c>
      <c r="ABI96" s="16" t="s">
        <v>782</v>
      </c>
      <c r="ABJ96" s="16" t="s">
        <v>783</v>
      </c>
      <c r="ABK96" s="16" t="s">
        <v>783</v>
      </c>
      <c r="ABL96" s="16" t="s">
        <v>8769</v>
      </c>
      <c r="ABM96" s="16" t="s">
        <v>843</v>
      </c>
      <c r="ABN96" s="16" t="s">
        <v>1034</v>
      </c>
      <c r="ABP96" s="16" t="s">
        <v>972</v>
      </c>
      <c r="ABQ96" s="16" t="s">
        <v>4324</v>
      </c>
      <c r="ABR96" s="16" t="s">
        <v>470</v>
      </c>
      <c r="ABS96" s="16" t="s">
        <v>451</v>
      </c>
      <c r="ABT96" s="16" t="s">
        <v>844</v>
      </c>
      <c r="ABU96" s="16" t="s">
        <v>844</v>
      </c>
      <c r="ABV96" s="16" t="s">
        <v>487</v>
      </c>
      <c r="ABW96" s="16" t="s">
        <v>486</v>
      </c>
      <c r="ABX96" s="16" t="s">
        <v>892</v>
      </c>
      <c r="ABY96" s="16" t="s">
        <v>486</v>
      </c>
      <c r="ABZ96" s="16" t="s">
        <v>487</v>
      </c>
      <c r="ACA96" s="16" t="s">
        <v>761</v>
      </c>
      <c r="ACB96" s="16" t="s">
        <v>774</v>
      </c>
      <c r="ACC96" s="16" t="s">
        <v>737</v>
      </c>
      <c r="ACD96" s="16" t="s">
        <v>486</v>
      </c>
      <c r="ACE96" s="16" t="s">
        <v>486</v>
      </c>
      <c r="ACG96" s="16" t="s">
        <v>1014</v>
      </c>
      <c r="ACH96" s="16" t="s">
        <v>1009</v>
      </c>
      <c r="ACI96" s="16" t="s">
        <v>462</v>
      </c>
      <c r="ACJ96" s="16">
        <v>0.79400000000000004</v>
      </c>
      <c r="ACK96" s="16" t="s">
        <v>482</v>
      </c>
      <c r="ACL96" s="16" t="s">
        <v>740</v>
      </c>
      <c r="ACM96" s="16" t="s">
        <v>1189</v>
      </c>
      <c r="ACN96" s="16" t="s">
        <v>1169</v>
      </c>
      <c r="ACO96" s="16" t="s">
        <v>1856</v>
      </c>
      <c r="ACQ96" s="16" t="s">
        <v>1201</v>
      </c>
      <c r="ACR96" s="16" t="s">
        <v>1645</v>
      </c>
      <c r="ACS96" s="16" t="s">
        <v>680</v>
      </c>
      <c r="ACT96" s="16" t="s">
        <v>1521</v>
      </c>
      <c r="ACX96" s="16" t="s">
        <v>1916</v>
      </c>
      <c r="ACY96" s="16" t="s">
        <v>1947</v>
      </c>
      <c r="ACZ96" s="16">
        <v>1</v>
      </c>
      <c r="ADA96" s="16">
        <v>1</v>
      </c>
      <c r="ADB96" s="16">
        <v>1</v>
      </c>
      <c r="ADC96" s="16">
        <v>1</v>
      </c>
      <c r="ADD96" s="16">
        <v>1</v>
      </c>
      <c r="ADE96" s="16" t="s">
        <v>8712</v>
      </c>
      <c r="ADF96" s="16">
        <v>0</v>
      </c>
      <c r="ADG96" s="16" t="s">
        <v>486</v>
      </c>
      <c r="ADH96" s="16">
        <v>1</v>
      </c>
      <c r="ADI96" s="16" t="s">
        <v>486</v>
      </c>
      <c r="ADJ96" s="16" t="s">
        <v>1743</v>
      </c>
      <c r="ADK96" s="16" t="s">
        <v>13194</v>
      </c>
      <c r="ADL96" s="16" t="s">
        <v>1761</v>
      </c>
      <c r="ADM96" s="16" t="s">
        <v>13195</v>
      </c>
      <c r="ADN96" s="16" t="s">
        <v>13196</v>
      </c>
      <c r="ADO96" s="16" t="s">
        <v>1766</v>
      </c>
      <c r="ADP96" s="16" t="s">
        <v>13194</v>
      </c>
      <c r="ADQ96" s="16" t="s">
        <v>13194</v>
      </c>
      <c r="ADR96" s="16" t="s">
        <v>13194</v>
      </c>
      <c r="ADS96" s="16" t="s">
        <v>13194</v>
      </c>
      <c r="ADY96" s="16" t="s">
        <v>1062</v>
      </c>
      <c r="AEA96" s="16">
        <v>5800</v>
      </c>
      <c r="AEE96" s="16" t="s">
        <v>953</v>
      </c>
      <c r="AEI96" s="16">
        <v>3000</v>
      </c>
      <c r="AEK96" s="16">
        <v>1500</v>
      </c>
      <c r="AEL96" s="16">
        <v>500</v>
      </c>
      <c r="AEN96" s="16">
        <v>500</v>
      </c>
      <c r="AEO96" s="16">
        <v>300</v>
      </c>
    </row>
    <row r="97" spans="1:823" x14ac:dyDescent="0.25">
      <c r="A97" s="30">
        <v>45813</v>
      </c>
      <c r="B97" s="16" t="s">
        <v>9329</v>
      </c>
      <c r="C97" s="16" t="s">
        <v>867</v>
      </c>
      <c r="D97" s="16" t="s">
        <v>867</v>
      </c>
      <c r="E97" s="16">
        <v>24</v>
      </c>
      <c r="F97" s="16" t="s">
        <v>8153</v>
      </c>
      <c r="G97" s="16" t="s">
        <v>4103</v>
      </c>
      <c r="I97" s="16" t="s">
        <v>4174</v>
      </c>
      <c r="Z97" s="16" t="s">
        <v>996</v>
      </c>
      <c r="AA97" s="16" t="s">
        <v>470</v>
      </c>
      <c r="AB97" s="16">
        <v>1</v>
      </c>
      <c r="AC97" s="16" t="s">
        <v>844</v>
      </c>
      <c r="AD97" s="16" t="s">
        <v>843</v>
      </c>
      <c r="AE97" s="16" t="s">
        <v>843</v>
      </c>
      <c r="AF97" s="16" t="s">
        <v>844</v>
      </c>
      <c r="AG97" s="16" t="s">
        <v>843</v>
      </c>
      <c r="AH97" s="16" t="s">
        <v>844</v>
      </c>
      <c r="AI97" s="16" t="s">
        <v>843</v>
      </c>
      <c r="AJ97" s="16" t="s">
        <v>843</v>
      </c>
      <c r="AK97" s="16" t="s">
        <v>843</v>
      </c>
      <c r="AM97" s="16" t="s">
        <v>736</v>
      </c>
      <c r="AN97" s="16" t="s">
        <v>761</v>
      </c>
      <c r="AP97" s="16" t="s">
        <v>772</v>
      </c>
      <c r="AR97" s="16" t="s">
        <v>6907</v>
      </c>
      <c r="BB97" s="16">
        <v>1</v>
      </c>
      <c r="BC97" s="16" t="s">
        <v>7878</v>
      </c>
      <c r="BE97" s="16" t="s">
        <v>5101</v>
      </c>
      <c r="BV97" s="16" t="s">
        <v>4433</v>
      </c>
      <c r="BW97" s="16" t="s">
        <v>844</v>
      </c>
      <c r="BX97" s="16" t="s">
        <v>843</v>
      </c>
      <c r="BY97" s="16" t="s">
        <v>843</v>
      </c>
      <c r="BZ97" s="16" t="s">
        <v>843</v>
      </c>
      <c r="CA97" s="16" t="s">
        <v>843</v>
      </c>
      <c r="CB97" s="16" t="s">
        <v>843</v>
      </c>
      <c r="CC97" s="16" t="s">
        <v>843</v>
      </c>
      <c r="CD97" s="16" t="s">
        <v>843</v>
      </c>
      <c r="CE97" s="16" t="s">
        <v>843</v>
      </c>
      <c r="CF97" s="16" t="s">
        <v>843</v>
      </c>
      <c r="CG97" s="16" t="s">
        <v>843</v>
      </c>
      <c r="CH97" s="16" t="s">
        <v>843</v>
      </c>
      <c r="CI97" s="16" t="s">
        <v>843</v>
      </c>
      <c r="CJ97" s="16" t="s">
        <v>843</v>
      </c>
      <c r="CK97" s="16" t="s">
        <v>843</v>
      </c>
      <c r="CP97" s="16" t="s">
        <v>867</v>
      </c>
      <c r="CQ97" s="16" t="s">
        <v>5191</v>
      </c>
      <c r="CR97" s="16" t="s">
        <v>844</v>
      </c>
      <c r="CS97" s="16" t="s">
        <v>843</v>
      </c>
      <c r="CT97" s="16" t="s">
        <v>843</v>
      </c>
      <c r="CU97" s="16" t="s">
        <v>843</v>
      </c>
      <c r="CV97" s="16" t="s">
        <v>843</v>
      </c>
      <c r="CW97" s="16" t="s">
        <v>843</v>
      </c>
      <c r="CX97" s="16" t="s">
        <v>843</v>
      </c>
      <c r="CY97" s="16" t="s">
        <v>843</v>
      </c>
      <c r="CZ97" s="16" t="s">
        <v>843</v>
      </c>
      <c r="DA97" s="16" t="s">
        <v>5184</v>
      </c>
      <c r="DX97" s="16" t="s">
        <v>867</v>
      </c>
      <c r="DY97" s="16" t="s">
        <v>867</v>
      </c>
      <c r="GC97" s="16" t="s">
        <v>5342</v>
      </c>
      <c r="GF97" s="16" t="s">
        <v>867</v>
      </c>
      <c r="GG97" s="16" t="s">
        <v>867</v>
      </c>
      <c r="GV97" s="16" t="s">
        <v>5443</v>
      </c>
      <c r="GW97" s="16" t="s">
        <v>843</v>
      </c>
      <c r="GX97" s="16" t="s">
        <v>844</v>
      </c>
      <c r="GY97" s="16" t="s">
        <v>843</v>
      </c>
      <c r="GZ97" s="16" t="s">
        <v>843</v>
      </c>
      <c r="HA97" s="16" t="s">
        <v>843</v>
      </c>
      <c r="HB97" s="16" t="s">
        <v>843</v>
      </c>
      <c r="HC97" s="16" t="s">
        <v>843</v>
      </c>
      <c r="HD97" s="16" t="s">
        <v>843</v>
      </c>
      <c r="HE97" s="16" t="s">
        <v>843</v>
      </c>
      <c r="HF97" s="16" t="s">
        <v>843</v>
      </c>
      <c r="HH97" s="16" t="s">
        <v>5456</v>
      </c>
      <c r="HK97" s="16" t="s">
        <v>865</v>
      </c>
      <c r="HM97" s="16" t="s">
        <v>865</v>
      </c>
      <c r="HZ97" s="16" t="s">
        <v>7944</v>
      </c>
      <c r="KE97" s="16" t="s">
        <v>5582</v>
      </c>
      <c r="KG97" s="16" t="s">
        <v>7018</v>
      </c>
      <c r="KH97" s="16" t="s">
        <v>7033</v>
      </c>
      <c r="KI97" s="16" t="s">
        <v>865</v>
      </c>
      <c r="LG97" s="16" t="s">
        <v>867</v>
      </c>
      <c r="LH97" s="16" t="s">
        <v>867</v>
      </c>
      <c r="LI97" s="16" t="s">
        <v>867</v>
      </c>
      <c r="LJ97" s="16" t="s">
        <v>867</v>
      </c>
      <c r="LK97" s="16" t="s">
        <v>867</v>
      </c>
      <c r="LL97" s="16" t="s">
        <v>5690</v>
      </c>
      <c r="LM97" s="16" t="s">
        <v>843</v>
      </c>
      <c r="LN97" s="16" t="s">
        <v>843</v>
      </c>
      <c r="LO97" s="16" t="s">
        <v>843</v>
      </c>
      <c r="LP97" s="16" t="s">
        <v>843</v>
      </c>
      <c r="LQ97" s="16" t="s">
        <v>843</v>
      </c>
      <c r="LR97" s="16" t="s">
        <v>843</v>
      </c>
      <c r="LS97" s="16" t="s">
        <v>843</v>
      </c>
      <c r="LT97" s="16" t="s">
        <v>843</v>
      </c>
      <c r="LU97" s="16" t="s">
        <v>843</v>
      </c>
      <c r="LV97" s="16" t="s">
        <v>843</v>
      </c>
      <c r="LW97" s="16" t="s">
        <v>843</v>
      </c>
      <c r="LX97" s="16" t="s">
        <v>844</v>
      </c>
      <c r="LY97" s="16" t="s">
        <v>843</v>
      </c>
      <c r="LZ97" s="16" t="s">
        <v>843</v>
      </c>
      <c r="MA97" s="16" t="s">
        <v>843</v>
      </c>
      <c r="MC97" s="16" t="s">
        <v>5694</v>
      </c>
      <c r="MD97" s="16" t="s">
        <v>844</v>
      </c>
      <c r="ME97" s="16" t="s">
        <v>843</v>
      </c>
      <c r="MF97" s="16" t="s">
        <v>843</v>
      </c>
      <c r="MG97" s="16" t="s">
        <v>843</v>
      </c>
      <c r="MH97" s="16" t="s">
        <v>843</v>
      </c>
      <c r="MI97" s="16" t="s">
        <v>843</v>
      </c>
      <c r="MJ97" s="16" t="s">
        <v>843</v>
      </c>
      <c r="MK97" s="16" t="s">
        <v>843</v>
      </c>
      <c r="ML97" s="16" t="s">
        <v>843</v>
      </c>
      <c r="MM97" s="16" t="s">
        <v>843</v>
      </c>
      <c r="MN97" s="16" t="s">
        <v>843</v>
      </c>
      <c r="MO97" s="16" t="s">
        <v>843</v>
      </c>
      <c r="MP97" s="16" t="s">
        <v>843</v>
      </c>
      <c r="MQ97" s="16" t="s">
        <v>843</v>
      </c>
      <c r="MR97" s="16" t="s">
        <v>843</v>
      </c>
      <c r="MS97" s="16" t="s">
        <v>843</v>
      </c>
      <c r="MT97" s="16" t="s">
        <v>843</v>
      </c>
      <c r="MU97" s="16" t="s">
        <v>843</v>
      </c>
      <c r="MV97" s="16" t="s">
        <v>843</v>
      </c>
      <c r="PC97" s="16" t="s">
        <v>865</v>
      </c>
      <c r="PD97" s="16" t="s">
        <v>865</v>
      </c>
      <c r="PY97" s="16" t="s">
        <v>865</v>
      </c>
      <c r="QP97" s="16" t="s">
        <v>865</v>
      </c>
      <c r="QR97" s="16" t="s">
        <v>865</v>
      </c>
      <c r="QT97" s="16" t="s">
        <v>867</v>
      </c>
      <c r="QV97" s="16" t="s">
        <v>865</v>
      </c>
      <c r="QX97" s="16" t="s">
        <v>865</v>
      </c>
      <c r="QY97" s="16" t="s">
        <v>867</v>
      </c>
      <c r="RD97" s="16" t="s">
        <v>865</v>
      </c>
      <c r="RF97" s="16" t="s">
        <v>865</v>
      </c>
      <c r="RH97" s="16" t="s">
        <v>865</v>
      </c>
      <c r="RJ97" s="16" t="s">
        <v>865</v>
      </c>
      <c r="RN97" s="16" t="s">
        <v>7724</v>
      </c>
      <c r="RP97" s="16" t="s">
        <v>867</v>
      </c>
      <c r="RR97" s="16" t="s">
        <v>7720</v>
      </c>
      <c r="RT97" s="16" t="s">
        <v>7720</v>
      </c>
      <c r="RV97" s="16" t="s">
        <v>7720</v>
      </c>
      <c r="RX97" s="16" t="s">
        <v>7720</v>
      </c>
      <c r="RZ97" s="16" t="s">
        <v>7724</v>
      </c>
      <c r="SQ97" s="16" t="s">
        <v>867</v>
      </c>
      <c r="SS97" s="16" t="s">
        <v>7308</v>
      </c>
      <c r="ST97" s="16" t="s">
        <v>7764</v>
      </c>
      <c r="TO97" s="16">
        <v>0</v>
      </c>
      <c r="TP97" s="16">
        <v>300</v>
      </c>
      <c r="TQ97" s="16">
        <v>0</v>
      </c>
      <c r="TR97" s="16">
        <v>500</v>
      </c>
      <c r="TS97" s="16">
        <v>250</v>
      </c>
      <c r="TT97" s="16">
        <v>0</v>
      </c>
      <c r="TU97" s="16">
        <v>0</v>
      </c>
      <c r="TV97" s="16">
        <v>3000</v>
      </c>
      <c r="TW97" s="16">
        <v>0</v>
      </c>
      <c r="TX97" s="16">
        <v>0</v>
      </c>
      <c r="TZ97" s="16" t="s">
        <v>7364</v>
      </c>
      <c r="UA97" s="16" t="s">
        <v>4216</v>
      </c>
      <c r="UB97" s="16">
        <v>0</v>
      </c>
      <c r="UC97" s="16" t="s">
        <v>843</v>
      </c>
      <c r="UD97" s="16" t="s">
        <v>843</v>
      </c>
      <c r="UE97" s="16" t="s">
        <v>843</v>
      </c>
      <c r="UF97" s="16" t="s">
        <v>843</v>
      </c>
      <c r="UG97" s="16" t="s">
        <v>843</v>
      </c>
      <c r="UH97" s="16" t="s">
        <v>844</v>
      </c>
      <c r="WO97" s="16" t="s">
        <v>6920</v>
      </c>
      <c r="XD97" s="16" t="s">
        <v>6975</v>
      </c>
      <c r="XE97" s="16" t="s">
        <v>843</v>
      </c>
      <c r="XF97" s="16" t="s">
        <v>843</v>
      </c>
      <c r="XG97" s="16" t="s">
        <v>844</v>
      </c>
      <c r="XH97" s="16" t="s">
        <v>843</v>
      </c>
      <c r="XI97" s="16" t="s">
        <v>843</v>
      </c>
      <c r="XJ97" s="16" t="s">
        <v>843</v>
      </c>
      <c r="XK97" s="16" t="s">
        <v>843</v>
      </c>
      <c r="XL97" s="16" t="s">
        <v>843</v>
      </c>
      <c r="XM97" s="16" t="s">
        <v>843</v>
      </c>
      <c r="XN97" s="16" t="s">
        <v>843</v>
      </c>
      <c r="XO97" s="16" t="s">
        <v>843</v>
      </c>
      <c r="XP97" s="16" t="s">
        <v>843</v>
      </c>
      <c r="XQ97" s="16" t="s">
        <v>843</v>
      </c>
      <c r="YF97" s="16" t="s">
        <v>865</v>
      </c>
      <c r="YN97" s="16" t="s">
        <v>7040</v>
      </c>
      <c r="YP97" s="16" t="s">
        <v>7987</v>
      </c>
      <c r="YR97" s="16" t="s">
        <v>9330</v>
      </c>
      <c r="YS97" s="16" t="s">
        <v>9331</v>
      </c>
      <c r="YT97" s="16" t="s">
        <v>8694</v>
      </c>
      <c r="YU97" s="16" t="s">
        <v>9332</v>
      </c>
      <c r="YV97" s="16" t="s">
        <v>9148</v>
      </c>
      <c r="YW97" s="16" t="s">
        <v>844</v>
      </c>
      <c r="YX97" s="16" t="s">
        <v>9148</v>
      </c>
      <c r="YY97" s="16" t="s">
        <v>8789</v>
      </c>
      <c r="YZ97" s="16" t="s">
        <v>843</v>
      </c>
      <c r="ZA97" s="16" t="s">
        <v>843</v>
      </c>
      <c r="ZE97" s="16" t="s">
        <v>8789</v>
      </c>
      <c r="ZO97" s="16" t="s">
        <v>487</v>
      </c>
      <c r="ZP97" s="16" t="s">
        <v>487</v>
      </c>
      <c r="ZQ97" s="16" t="s">
        <v>487</v>
      </c>
      <c r="ZR97" s="16" t="s">
        <v>486</v>
      </c>
      <c r="ZS97" s="16" t="s">
        <v>844</v>
      </c>
      <c r="ZT97" s="16" t="s">
        <v>8705</v>
      </c>
      <c r="ZU97" s="16" t="s">
        <v>8706</v>
      </c>
      <c r="ZV97" s="16" t="s">
        <v>487</v>
      </c>
      <c r="ZW97" s="16" t="s">
        <v>843</v>
      </c>
      <c r="ZX97" s="16" t="s">
        <v>844</v>
      </c>
      <c r="ZY97" s="16" t="s">
        <v>844</v>
      </c>
      <c r="ZZ97" s="16" t="s">
        <v>843</v>
      </c>
      <c r="AAA97" s="16" t="s">
        <v>843</v>
      </c>
      <c r="AAB97" s="16" t="s">
        <v>843</v>
      </c>
      <c r="AAC97" s="16">
        <v>0</v>
      </c>
      <c r="AAD97" s="16" t="s">
        <v>844</v>
      </c>
      <c r="AAE97" s="16" t="s">
        <v>843</v>
      </c>
      <c r="AAF97" s="16" t="s">
        <v>843</v>
      </c>
      <c r="AAG97" s="16" t="s">
        <v>843</v>
      </c>
      <c r="AAH97" s="16" t="s">
        <v>843</v>
      </c>
      <c r="AAI97" s="16" t="s">
        <v>843</v>
      </c>
      <c r="AAJ97" s="16" t="s">
        <v>600</v>
      </c>
      <c r="AAK97" s="16" t="s">
        <v>639</v>
      </c>
      <c r="AAL97" s="16" t="s">
        <v>905</v>
      </c>
      <c r="AAM97" s="16" t="s">
        <v>663</v>
      </c>
      <c r="AAN97" s="16" t="s">
        <v>8707</v>
      </c>
      <c r="AAO97" s="16" t="s">
        <v>1018</v>
      </c>
      <c r="AAP97" s="16" t="s">
        <v>8708</v>
      </c>
      <c r="AAT97" s="16" t="s">
        <v>782</v>
      </c>
      <c r="AAU97" s="16" t="s">
        <v>782</v>
      </c>
      <c r="AAV97" s="16" t="s">
        <v>782</v>
      </c>
      <c r="AAW97" s="16" t="s">
        <v>782</v>
      </c>
      <c r="AAX97" s="16" t="s">
        <v>843</v>
      </c>
      <c r="AAY97" s="16" t="s">
        <v>8710</v>
      </c>
      <c r="AAZ97" s="16" t="s">
        <v>782</v>
      </c>
      <c r="ABA97" s="16" t="s">
        <v>783</v>
      </c>
      <c r="ABB97" s="16" t="s">
        <v>783</v>
      </c>
      <c r="ABC97" s="16" t="s">
        <v>783</v>
      </c>
      <c r="ABD97" s="16" t="s">
        <v>782</v>
      </c>
      <c r="ABE97" s="16" t="s">
        <v>783</v>
      </c>
      <c r="ABF97" s="16" t="s">
        <v>782</v>
      </c>
      <c r="ABG97" s="16" t="s">
        <v>783</v>
      </c>
      <c r="ABH97" s="16" t="s">
        <v>783</v>
      </c>
      <c r="ABI97" s="16" t="s">
        <v>783</v>
      </c>
      <c r="ABJ97" s="16" t="s">
        <v>783</v>
      </c>
      <c r="ABK97" s="16" t="s">
        <v>782</v>
      </c>
      <c r="ABL97" s="16" t="s">
        <v>8785</v>
      </c>
      <c r="ABM97" s="16" t="s">
        <v>843</v>
      </c>
      <c r="ABN97" s="16" t="s">
        <v>1033</v>
      </c>
      <c r="ABP97" s="16" t="s">
        <v>972</v>
      </c>
      <c r="ABQ97" s="16" t="s">
        <v>4297</v>
      </c>
      <c r="ABR97" s="16" t="s">
        <v>470</v>
      </c>
      <c r="ABS97" s="16" t="s">
        <v>445</v>
      </c>
      <c r="ABT97" s="16" t="s">
        <v>844</v>
      </c>
      <c r="ABU97" s="16" t="s">
        <v>844</v>
      </c>
      <c r="ABV97" s="16" t="s">
        <v>487</v>
      </c>
      <c r="ABW97" s="16" t="s">
        <v>486</v>
      </c>
      <c r="ABX97" s="16" t="s">
        <v>892</v>
      </c>
      <c r="ABY97" s="16" t="s">
        <v>486</v>
      </c>
      <c r="ABZ97" s="16" t="s">
        <v>486</v>
      </c>
      <c r="ACA97" s="16" t="s">
        <v>761</v>
      </c>
      <c r="ACB97" s="16" t="s">
        <v>772</v>
      </c>
      <c r="ACC97" s="16" t="s">
        <v>736</v>
      </c>
      <c r="ACD97" s="16" t="s">
        <v>486</v>
      </c>
      <c r="ACE97" s="16" t="s">
        <v>486</v>
      </c>
      <c r="ACG97" s="16" t="s">
        <v>1014</v>
      </c>
      <c r="ACH97" s="16" t="s">
        <v>1009</v>
      </c>
      <c r="ACI97" s="16" t="s">
        <v>462</v>
      </c>
      <c r="ACJ97" s="16">
        <v>0.79400000000000004</v>
      </c>
      <c r="ACK97" s="16" t="s">
        <v>482</v>
      </c>
      <c r="ACL97" s="16" t="s">
        <v>740</v>
      </c>
      <c r="ACM97" s="16" t="s">
        <v>1188</v>
      </c>
      <c r="ACN97" s="16" t="s">
        <v>1169</v>
      </c>
      <c r="ACO97" s="16" t="s">
        <v>1856</v>
      </c>
      <c r="ACQ97" s="16" t="s">
        <v>1201</v>
      </c>
      <c r="ACR97" s="16" t="s">
        <v>1645</v>
      </c>
      <c r="ACS97" s="16" t="s">
        <v>680</v>
      </c>
      <c r="ACT97" s="16" t="s">
        <v>1522</v>
      </c>
      <c r="ACX97" s="16" t="s">
        <v>1916</v>
      </c>
      <c r="ACY97" s="16" t="s">
        <v>1949</v>
      </c>
      <c r="ACZ97" s="16">
        <v>1</v>
      </c>
      <c r="ADA97" s="16">
        <v>1</v>
      </c>
      <c r="ADB97" s="16">
        <v>1</v>
      </c>
      <c r="ADC97" s="16">
        <v>1</v>
      </c>
      <c r="ADD97" s="16">
        <v>1</v>
      </c>
      <c r="ADE97" s="16" t="s">
        <v>8712</v>
      </c>
      <c r="ADF97" s="16">
        <v>0</v>
      </c>
      <c r="ADG97" s="16" t="s">
        <v>486</v>
      </c>
      <c r="ADH97" s="16">
        <v>1</v>
      </c>
      <c r="ADI97" s="16" t="s">
        <v>486</v>
      </c>
      <c r="ADK97" s="16" t="s">
        <v>13194</v>
      </c>
      <c r="ADL97" s="16" t="s">
        <v>13196</v>
      </c>
      <c r="ADM97" s="16" t="s">
        <v>13194</v>
      </c>
      <c r="ADN97" s="16" t="s">
        <v>13196</v>
      </c>
      <c r="ADO97" s="16" t="s">
        <v>1766</v>
      </c>
      <c r="ADP97" s="16" t="s">
        <v>13194</v>
      </c>
      <c r="ADQ97" s="16" t="s">
        <v>1743</v>
      </c>
      <c r="ADR97" s="16" t="s">
        <v>13194</v>
      </c>
      <c r="ADS97" s="16" t="s">
        <v>13194</v>
      </c>
      <c r="AEA97" s="16">
        <v>1550</v>
      </c>
      <c r="AEK97" s="16">
        <v>300</v>
      </c>
      <c r="AEM97" s="16">
        <v>3000</v>
      </c>
      <c r="AEN97" s="16">
        <v>500</v>
      </c>
      <c r="AEO97" s="16">
        <v>250</v>
      </c>
    </row>
    <row r="98" spans="1:823" x14ac:dyDescent="0.25">
      <c r="A98" s="30">
        <v>45813</v>
      </c>
      <c r="B98" s="16" t="s">
        <v>9333</v>
      </c>
      <c r="C98" s="16" t="s">
        <v>867</v>
      </c>
      <c r="D98" s="16" t="s">
        <v>867</v>
      </c>
      <c r="E98" s="16">
        <v>36</v>
      </c>
      <c r="F98" s="16" t="s">
        <v>8153</v>
      </c>
      <c r="G98" s="16" t="s">
        <v>4103</v>
      </c>
      <c r="I98" s="16" t="s">
        <v>4148</v>
      </c>
      <c r="Z98" s="16" t="s">
        <v>998</v>
      </c>
      <c r="AA98" s="16" t="s">
        <v>470</v>
      </c>
      <c r="AB98" s="16">
        <v>5</v>
      </c>
      <c r="AC98" s="16" t="s">
        <v>8732</v>
      </c>
      <c r="AD98" s="16" t="s">
        <v>1056</v>
      </c>
      <c r="AE98" s="16" t="s">
        <v>1056</v>
      </c>
      <c r="AF98" s="16" t="s">
        <v>844</v>
      </c>
      <c r="AG98" s="16" t="s">
        <v>843</v>
      </c>
      <c r="AH98" s="16" t="s">
        <v>8732</v>
      </c>
      <c r="AI98" s="16" t="s">
        <v>1056</v>
      </c>
      <c r="AJ98" s="16" t="s">
        <v>843</v>
      </c>
      <c r="AK98" s="16" t="s">
        <v>8746</v>
      </c>
      <c r="AM98" s="16" t="s">
        <v>736</v>
      </c>
      <c r="AN98" s="16" t="s">
        <v>759</v>
      </c>
      <c r="AP98" s="16" t="s">
        <v>775</v>
      </c>
      <c r="AR98" s="16" t="s">
        <v>6907</v>
      </c>
      <c r="BB98" s="16">
        <v>3</v>
      </c>
      <c r="BC98" s="16" t="s">
        <v>7878</v>
      </c>
      <c r="BE98" s="16" t="s">
        <v>5098</v>
      </c>
      <c r="BV98" s="16" t="s">
        <v>4433</v>
      </c>
      <c r="BW98" s="16" t="s">
        <v>844</v>
      </c>
      <c r="BX98" s="16" t="s">
        <v>843</v>
      </c>
      <c r="BY98" s="16" t="s">
        <v>843</v>
      </c>
      <c r="BZ98" s="16" t="s">
        <v>843</v>
      </c>
      <c r="CA98" s="16" t="s">
        <v>843</v>
      </c>
      <c r="CB98" s="16" t="s">
        <v>843</v>
      </c>
      <c r="CC98" s="16" t="s">
        <v>843</v>
      </c>
      <c r="CD98" s="16" t="s">
        <v>843</v>
      </c>
      <c r="CE98" s="16" t="s">
        <v>843</v>
      </c>
      <c r="CF98" s="16" t="s">
        <v>843</v>
      </c>
      <c r="CG98" s="16" t="s">
        <v>843</v>
      </c>
      <c r="CH98" s="16" t="s">
        <v>843</v>
      </c>
      <c r="CI98" s="16" t="s">
        <v>843</v>
      </c>
      <c r="CJ98" s="16" t="s">
        <v>843</v>
      </c>
      <c r="CK98" s="16" t="s">
        <v>843</v>
      </c>
      <c r="CP98" s="16" t="s">
        <v>867</v>
      </c>
      <c r="CQ98" s="16" t="s">
        <v>5191</v>
      </c>
      <c r="CR98" s="16" t="s">
        <v>844</v>
      </c>
      <c r="CS98" s="16" t="s">
        <v>843</v>
      </c>
      <c r="CT98" s="16" t="s">
        <v>843</v>
      </c>
      <c r="CU98" s="16" t="s">
        <v>843</v>
      </c>
      <c r="CV98" s="16" t="s">
        <v>843</v>
      </c>
      <c r="CW98" s="16" t="s">
        <v>843</v>
      </c>
      <c r="CX98" s="16" t="s">
        <v>843</v>
      </c>
      <c r="CY98" s="16" t="s">
        <v>843</v>
      </c>
      <c r="CZ98" s="16" t="s">
        <v>843</v>
      </c>
      <c r="DA98" s="16" t="s">
        <v>5184</v>
      </c>
      <c r="DX98" s="16" t="s">
        <v>867</v>
      </c>
      <c r="DY98" s="16" t="s">
        <v>867</v>
      </c>
      <c r="GC98" s="16" t="s">
        <v>5342</v>
      </c>
      <c r="GF98" s="16" t="s">
        <v>867</v>
      </c>
      <c r="GG98" s="16" t="s">
        <v>867</v>
      </c>
      <c r="GV98" s="16" t="s">
        <v>5443</v>
      </c>
      <c r="GW98" s="16" t="s">
        <v>843</v>
      </c>
      <c r="GX98" s="16" t="s">
        <v>844</v>
      </c>
      <c r="GY98" s="16" t="s">
        <v>843</v>
      </c>
      <c r="GZ98" s="16" t="s">
        <v>843</v>
      </c>
      <c r="HA98" s="16" t="s">
        <v>843</v>
      </c>
      <c r="HB98" s="16" t="s">
        <v>843</v>
      </c>
      <c r="HC98" s="16" t="s">
        <v>843</v>
      </c>
      <c r="HD98" s="16" t="s">
        <v>843</v>
      </c>
      <c r="HE98" s="16" t="s">
        <v>843</v>
      </c>
      <c r="HF98" s="16" t="s">
        <v>843</v>
      </c>
      <c r="HH98" s="16" t="s">
        <v>5456</v>
      </c>
      <c r="HK98" s="16" t="s">
        <v>865</v>
      </c>
      <c r="HM98" s="16" t="s">
        <v>865</v>
      </c>
      <c r="HZ98" s="16" t="s">
        <v>7944</v>
      </c>
      <c r="KE98" s="16" t="s">
        <v>5582</v>
      </c>
      <c r="KG98" s="16" t="s">
        <v>7018</v>
      </c>
      <c r="KH98" s="16" t="s">
        <v>7033</v>
      </c>
      <c r="KI98" s="16" t="s">
        <v>865</v>
      </c>
      <c r="LG98" s="16" t="s">
        <v>867</v>
      </c>
      <c r="LH98" s="16" t="s">
        <v>867</v>
      </c>
      <c r="LI98" s="16" t="s">
        <v>867</v>
      </c>
      <c r="LJ98" s="16" t="s">
        <v>867</v>
      </c>
      <c r="LK98" s="16" t="s">
        <v>867</v>
      </c>
      <c r="LL98" s="16" t="s">
        <v>5663</v>
      </c>
      <c r="LM98" s="16" t="s">
        <v>843</v>
      </c>
      <c r="LN98" s="16" t="s">
        <v>843</v>
      </c>
      <c r="LO98" s="16" t="s">
        <v>844</v>
      </c>
      <c r="LP98" s="16" t="s">
        <v>843</v>
      </c>
      <c r="LQ98" s="16" t="s">
        <v>843</v>
      </c>
      <c r="LR98" s="16" t="s">
        <v>843</v>
      </c>
      <c r="LS98" s="16" t="s">
        <v>843</v>
      </c>
      <c r="LT98" s="16" t="s">
        <v>843</v>
      </c>
      <c r="LU98" s="16" t="s">
        <v>843</v>
      </c>
      <c r="LV98" s="16" t="s">
        <v>843</v>
      </c>
      <c r="LW98" s="16" t="s">
        <v>843</v>
      </c>
      <c r="LX98" s="16" t="s">
        <v>843</v>
      </c>
      <c r="LY98" s="16" t="s">
        <v>843</v>
      </c>
      <c r="LZ98" s="16" t="s">
        <v>843</v>
      </c>
      <c r="MA98" s="16" t="s">
        <v>843</v>
      </c>
      <c r="MC98" s="16" t="s">
        <v>5694</v>
      </c>
      <c r="MD98" s="16" t="s">
        <v>844</v>
      </c>
      <c r="ME98" s="16" t="s">
        <v>843</v>
      </c>
      <c r="MF98" s="16" t="s">
        <v>843</v>
      </c>
      <c r="MG98" s="16" t="s">
        <v>843</v>
      </c>
      <c r="MH98" s="16" t="s">
        <v>843</v>
      </c>
      <c r="MI98" s="16" t="s">
        <v>843</v>
      </c>
      <c r="MJ98" s="16" t="s">
        <v>843</v>
      </c>
      <c r="MK98" s="16" t="s">
        <v>843</v>
      </c>
      <c r="ML98" s="16" t="s">
        <v>843</v>
      </c>
      <c r="MM98" s="16" t="s">
        <v>843</v>
      </c>
      <c r="MN98" s="16" t="s">
        <v>843</v>
      </c>
      <c r="MO98" s="16" t="s">
        <v>843</v>
      </c>
      <c r="MP98" s="16" t="s">
        <v>843</v>
      </c>
      <c r="MQ98" s="16" t="s">
        <v>843</v>
      </c>
      <c r="MR98" s="16" t="s">
        <v>843</v>
      </c>
      <c r="MS98" s="16" t="s">
        <v>843</v>
      </c>
      <c r="MT98" s="16" t="s">
        <v>843</v>
      </c>
      <c r="MU98" s="16" t="s">
        <v>843</v>
      </c>
      <c r="MV98" s="16" t="s">
        <v>843</v>
      </c>
      <c r="NS98" s="16" t="s">
        <v>5694</v>
      </c>
      <c r="NT98" s="16" t="s">
        <v>844</v>
      </c>
      <c r="NU98" s="16" t="s">
        <v>843</v>
      </c>
      <c r="NV98" s="16" t="s">
        <v>843</v>
      </c>
      <c r="NW98" s="16" t="s">
        <v>843</v>
      </c>
      <c r="NX98" s="16" t="s">
        <v>843</v>
      </c>
      <c r="NY98" s="16" t="s">
        <v>843</v>
      </c>
      <c r="NZ98" s="16" t="s">
        <v>843</v>
      </c>
      <c r="OA98" s="16" t="s">
        <v>843</v>
      </c>
      <c r="OB98" s="16" t="s">
        <v>843</v>
      </c>
      <c r="OC98" s="16" t="s">
        <v>843</v>
      </c>
      <c r="OD98" s="16" t="s">
        <v>843</v>
      </c>
      <c r="OE98" s="16" t="s">
        <v>843</v>
      </c>
      <c r="OF98" s="16" t="s">
        <v>843</v>
      </c>
      <c r="OG98" s="16" t="s">
        <v>843</v>
      </c>
      <c r="OH98" s="16" t="s">
        <v>843</v>
      </c>
      <c r="OI98" s="16" t="s">
        <v>843</v>
      </c>
      <c r="OK98" s="16" t="s">
        <v>5694</v>
      </c>
      <c r="OL98" s="16" t="s">
        <v>844</v>
      </c>
      <c r="OM98" s="16" t="s">
        <v>843</v>
      </c>
      <c r="ON98" s="16" t="s">
        <v>843</v>
      </c>
      <c r="OO98" s="16" t="s">
        <v>843</v>
      </c>
      <c r="OP98" s="16" t="s">
        <v>843</v>
      </c>
      <c r="OQ98" s="16" t="s">
        <v>843</v>
      </c>
      <c r="OR98" s="16" t="s">
        <v>843</v>
      </c>
      <c r="OS98" s="16" t="s">
        <v>843</v>
      </c>
      <c r="OT98" s="16" t="s">
        <v>843</v>
      </c>
      <c r="OU98" s="16" t="s">
        <v>843</v>
      </c>
      <c r="OV98" s="16" t="s">
        <v>843</v>
      </c>
      <c r="OW98" s="16" t="s">
        <v>843</v>
      </c>
      <c r="OX98" s="16" t="s">
        <v>843</v>
      </c>
      <c r="OY98" s="16" t="s">
        <v>843</v>
      </c>
      <c r="OZ98" s="16" t="s">
        <v>843</v>
      </c>
      <c r="PA98" s="16" t="s">
        <v>843</v>
      </c>
      <c r="PC98" s="16" t="s">
        <v>865</v>
      </c>
      <c r="PD98" s="16" t="s">
        <v>865</v>
      </c>
      <c r="PY98" s="16" t="s">
        <v>865</v>
      </c>
      <c r="QP98" s="16" t="s">
        <v>865</v>
      </c>
      <c r="QR98" s="16" t="s">
        <v>867</v>
      </c>
      <c r="QT98" s="16" t="s">
        <v>867</v>
      </c>
      <c r="QV98" s="16" t="s">
        <v>867</v>
      </c>
      <c r="QX98" s="16" t="s">
        <v>867</v>
      </c>
      <c r="QY98" s="16" t="s">
        <v>867</v>
      </c>
      <c r="RD98" s="16" t="s">
        <v>865</v>
      </c>
      <c r="RF98" s="16" t="s">
        <v>865</v>
      </c>
      <c r="RH98" s="16" t="s">
        <v>4216</v>
      </c>
      <c r="RJ98" s="16" t="s">
        <v>865</v>
      </c>
      <c r="RN98" s="16" t="s">
        <v>7720</v>
      </c>
      <c r="RP98" s="16" t="s">
        <v>867</v>
      </c>
      <c r="RR98" s="16" t="s">
        <v>867</v>
      </c>
      <c r="RT98" s="16" t="s">
        <v>867</v>
      </c>
      <c r="RV98" s="16" t="s">
        <v>867</v>
      </c>
      <c r="RX98" s="16" t="s">
        <v>7720</v>
      </c>
      <c r="RZ98" s="16" t="s">
        <v>7724</v>
      </c>
      <c r="SQ98" s="16" t="s">
        <v>865</v>
      </c>
      <c r="SS98" s="16" t="s">
        <v>7296</v>
      </c>
      <c r="ST98" s="16" t="s">
        <v>7761</v>
      </c>
      <c r="TO98" s="16">
        <v>0</v>
      </c>
      <c r="TS98" s="16">
        <v>300</v>
      </c>
      <c r="TT98" s="16">
        <v>0</v>
      </c>
      <c r="TW98" s="16">
        <v>0</v>
      </c>
      <c r="TZ98" s="16" t="s">
        <v>7367</v>
      </c>
      <c r="UA98" s="16" t="s">
        <v>4216</v>
      </c>
      <c r="UB98" s="16">
        <v>0</v>
      </c>
      <c r="UC98" s="16" t="s">
        <v>843</v>
      </c>
      <c r="UD98" s="16" t="s">
        <v>843</v>
      </c>
      <c r="UE98" s="16" t="s">
        <v>843</v>
      </c>
      <c r="UF98" s="16" t="s">
        <v>843</v>
      </c>
      <c r="UG98" s="16" t="s">
        <v>843</v>
      </c>
      <c r="UH98" s="16" t="s">
        <v>844</v>
      </c>
      <c r="WO98" s="16" t="s">
        <v>6926</v>
      </c>
      <c r="YN98" s="16" t="s">
        <v>7040</v>
      </c>
      <c r="YP98" s="16" t="s">
        <v>7987</v>
      </c>
      <c r="YR98" s="16" t="s">
        <v>9334</v>
      </c>
      <c r="YS98" s="16" t="s">
        <v>9335</v>
      </c>
      <c r="YT98" s="16" t="s">
        <v>8694</v>
      </c>
      <c r="YU98" s="16" t="s">
        <v>9336</v>
      </c>
      <c r="YV98" s="16" t="s">
        <v>9148</v>
      </c>
      <c r="YW98" s="16" t="s">
        <v>844</v>
      </c>
      <c r="YX98" s="16" t="s">
        <v>9148</v>
      </c>
      <c r="YZ98" s="16" t="s">
        <v>843</v>
      </c>
      <c r="ZE98" s="16" t="s">
        <v>843</v>
      </c>
      <c r="ZO98" s="16" t="s">
        <v>487</v>
      </c>
      <c r="ZP98" s="16" t="s">
        <v>487</v>
      </c>
      <c r="ZQ98" s="16" t="s">
        <v>486</v>
      </c>
      <c r="ZR98" s="16" t="s">
        <v>486</v>
      </c>
      <c r="ZS98" s="16" t="s">
        <v>9142</v>
      </c>
      <c r="ZT98" s="16" t="s">
        <v>8705</v>
      </c>
      <c r="ZU98" s="16" t="s">
        <v>8706</v>
      </c>
      <c r="ZV98" s="16" t="s">
        <v>487</v>
      </c>
      <c r="ZW98" s="16" t="s">
        <v>8746</v>
      </c>
      <c r="ZX98" s="16" t="s">
        <v>844</v>
      </c>
      <c r="ZY98" s="16" t="s">
        <v>8732</v>
      </c>
      <c r="ZZ98" s="16" t="s">
        <v>1056</v>
      </c>
      <c r="AAA98" s="16" t="s">
        <v>843</v>
      </c>
      <c r="AAB98" s="16" t="s">
        <v>843</v>
      </c>
      <c r="AAC98" s="16">
        <v>1</v>
      </c>
      <c r="AAD98" s="16" t="s">
        <v>844</v>
      </c>
      <c r="AAE98" s="16" t="s">
        <v>843</v>
      </c>
      <c r="AAF98" s="16" t="s">
        <v>1056</v>
      </c>
      <c r="AAG98" s="16" t="s">
        <v>844</v>
      </c>
      <c r="AAH98" s="16" t="s">
        <v>843</v>
      </c>
      <c r="AAI98" s="16" t="s">
        <v>844</v>
      </c>
      <c r="AAJ98" s="16" t="s">
        <v>615</v>
      </c>
      <c r="AAK98" s="16" t="s">
        <v>633</v>
      </c>
      <c r="AAL98" s="16" t="s">
        <v>904</v>
      </c>
      <c r="AAM98" s="16" t="s">
        <v>663</v>
      </c>
      <c r="AAN98" s="16" t="s">
        <v>8707</v>
      </c>
      <c r="AAO98" s="16" t="s">
        <v>1018</v>
      </c>
      <c r="AAP98" s="16" t="s">
        <v>8708</v>
      </c>
      <c r="AAT98" s="16" t="s">
        <v>782</v>
      </c>
      <c r="AAU98" s="16" t="s">
        <v>782</v>
      </c>
      <c r="AAW98" s="16" t="s">
        <v>782</v>
      </c>
      <c r="AAX98" s="16" t="s">
        <v>843</v>
      </c>
      <c r="AAY98" s="16" t="s">
        <v>8710</v>
      </c>
      <c r="AAZ98" s="16" t="s">
        <v>782</v>
      </c>
      <c r="ABA98" s="16" t="s">
        <v>782</v>
      </c>
      <c r="ABB98" s="16" t="s">
        <v>782</v>
      </c>
      <c r="ABC98" s="16" t="s">
        <v>783</v>
      </c>
      <c r="ABD98" s="16" t="s">
        <v>783</v>
      </c>
      <c r="ABE98" s="16" t="s">
        <v>782</v>
      </c>
      <c r="ABF98" s="16" t="s">
        <v>782</v>
      </c>
      <c r="ABG98" s="16" t="s">
        <v>782</v>
      </c>
      <c r="ABH98" s="16" t="s">
        <v>782</v>
      </c>
      <c r="ABI98" s="16" t="s">
        <v>782</v>
      </c>
      <c r="ABJ98" s="16" t="s">
        <v>783</v>
      </c>
      <c r="ABK98" s="16" t="s">
        <v>782</v>
      </c>
      <c r="ABL98" s="16" t="s">
        <v>8732</v>
      </c>
      <c r="ABM98" s="16" t="s">
        <v>843</v>
      </c>
      <c r="ABN98" s="16" t="s">
        <v>1034</v>
      </c>
      <c r="ABO98" s="16" t="s">
        <v>486</v>
      </c>
      <c r="ABP98" s="16" t="s">
        <v>972</v>
      </c>
      <c r="ABQ98" s="16" t="s">
        <v>4303</v>
      </c>
      <c r="ABR98" s="16" t="s">
        <v>470</v>
      </c>
      <c r="ABS98" s="16" t="s">
        <v>451</v>
      </c>
      <c r="ABT98" s="16" t="s">
        <v>8759</v>
      </c>
      <c r="ABU98" s="16" t="s">
        <v>844</v>
      </c>
      <c r="ABV98" s="16" t="s">
        <v>487</v>
      </c>
      <c r="ABW98" s="16" t="s">
        <v>486</v>
      </c>
      <c r="ABX98" s="16" t="s">
        <v>892</v>
      </c>
      <c r="ABY98" s="16" t="s">
        <v>486</v>
      </c>
      <c r="ABZ98" s="16" t="s">
        <v>486</v>
      </c>
      <c r="ACA98" s="16" t="s">
        <v>759</v>
      </c>
      <c r="ACB98" s="16" t="s">
        <v>775</v>
      </c>
      <c r="ACC98" s="16" t="s">
        <v>736</v>
      </c>
      <c r="ACD98" s="16" t="s">
        <v>486</v>
      </c>
      <c r="ACE98" s="16" t="s">
        <v>487</v>
      </c>
      <c r="ACG98" s="16" t="s">
        <v>1014</v>
      </c>
      <c r="ACH98" s="16" t="s">
        <v>1009</v>
      </c>
      <c r="ACI98" s="16" t="s">
        <v>462</v>
      </c>
      <c r="ACJ98" s="16">
        <v>0.79400000000000004</v>
      </c>
      <c r="ACK98" s="16" t="s">
        <v>482</v>
      </c>
      <c r="ACL98" s="16" t="s">
        <v>738</v>
      </c>
      <c r="ACM98" s="16" t="s">
        <v>1189</v>
      </c>
      <c r="ACN98" s="16" t="s">
        <v>1169</v>
      </c>
      <c r="ACO98" s="16" t="s">
        <v>1856</v>
      </c>
      <c r="ACQ98" s="16" t="s">
        <v>1203</v>
      </c>
      <c r="ACR98" s="16" t="s">
        <v>1645</v>
      </c>
      <c r="ACS98" s="16" t="s">
        <v>680</v>
      </c>
      <c r="ACT98" s="16" t="s">
        <v>1522</v>
      </c>
      <c r="ACU98" s="16" t="s">
        <v>831</v>
      </c>
      <c r="ACV98" s="16" t="s">
        <v>8756</v>
      </c>
      <c r="ACW98" s="16" t="s">
        <v>451</v>
      </c>
      <c r="ACX98" s="16" t="s">
        <v>1916</v>
      </c>
      <c r="ACY98" s="16" t="s">
        <v>1947</v>
      </c>
      <c r="ACZ98" s="16">
        <v>1</v>
      </c>
      <c r="ADA98" s="16">
        <v>1</v>
      </c>
      <c r="ADB98" s="16">
        <v>1</v>
      </c>
      <c r="ADC98" s="16">
        <v>1</v>
      </c>
      <c r="ADD98" s="16">
        <v>1</v>
      </c>
      <c r="ADE98" s="16" t="s">
        <v>8712</v>
      </c>
      <c r="ADF98" s="16">
        <v>0</v>
      </c>
      <c r="ADG98" s="16" t="s">
        <v>486</v>
      </c>
      <c r="ADH98" s="16">
        <v>5</v>
      </c>
      <c r="ADI98" s="16" t="s">
        <v>486</v>
      </c>
      <c r="ADK98" s="16" t="s">
        <v>13194</v>
      </c>
      <c r="ADO98" s="16" t="s">
        <v>1766</v>
      </c>
      <c r="ADR98" s="16" t="s">
        <v>13194</v>
      </c>
      <c r="AEA98" s="16">
        <v>300</v>
      </c>
      <c r="AEO98" s="16">
        <v>60</v>
      </c>
    </row>
    <row r="99" spans="1:823" x14ac:dyDescent="0.25">
      <c r="A99" s="30">
        <v>45813</v>
      </c>
      <c r="B99" s="16" t="s">
        <v>9337</v>
      </c>
      <c r="C99" s="16" t="s">
        <v>867</v>
      </c>
      <c r="D99" s="16" t="s">
        <v>867</v>
      </c>
      <c r="E99" s="16">
        <v>78</v>
      </c>
      <c r="F99" s="16" t="s">
        <v>8153</v>
      </c>
      <c r="G99" s="16" t="s">
        <v>4103</v>
      </c>
      <c r="I99" s="16" t="s">
        <v>4174</v>
      </c>
      <c r="Z99" s="16" t="s">
        <v>993</v>
      </c>
      <c r="AA99" s="16" t="s">
        <v>474</v>
      </c>
      <c r="AB99" s="16">
        <v>1</v>
      </c>
      <c r="AC99" s="16" t="s">
        <v>843</v>
      </c>
      <c r="AD99" s="16" t="s">
        <v>843</v>
      </c>
      <c r="AE99" s="16" t="s">
        <v>843</v>
      </c>
      <c r="AF99" s="16" t="s">
        <v>843</v>
      </c>
      <c r="AG99" s="16" t="s">
        <v>844</v>
      </c>
      <c r="AH99" s="16" t="s">
        <v>843</v>
      </c>
      <c r="AI99" s="16" t="s">
        <v>844</v>
      </c>
      <c r="AJ99" s="16" t="s">
        <v>843</v>
      </c>
      <c r="AK99" s="16" t="s">
        <v>843</v>
      </c>
      <c r="AM99" s="16" t="s">
        <v>736</v>
      </c>
      <c r="AN99" s="16" t="s">
        <v>761</v>
      </c>
      <c r="AP99" s="16" t="s">
        <v>774</v>
      </c>
      <c r="AR99" s="16" t="s">
        <v>6907</v>
      </c>
      <c r="BB99" s="16">
        <v>1</v>
      </c>
      <c r="BC99" s="16" t="s">
        <v>7878</v>
      </c>
      <c r="BE99" s="16" t="s">
        <v>5101</v>
      </c>
      <c r="BV99" s="16" t="s">
        <v>4433</v>
      </c>
      <c r="BW99" s="16" t="s">
        <v>844</v>
      </c>
      <c r="BX99" s="16" t="s">
        <v>843</v>
      </c>
      <c r="BY99" s="16" t="s">
        <v>843</v>
      </c>
      <c r="BZ99" s="16" t="s">
        <v>843</v>
      </c>
      <c r="CA99" s="16" t="s">
        <v>843</v>
      </c>
      <c r="CB99" s="16" t="s">
        <v>843</v>
      </c>
      <c r="CC99" s="16" t="s">
        <v>843</v>
      </c>
      <c r="CD99" s="16" t="s">
        <v>843</v>
      </c>
      <c r="CE99" s="16" t="s">
        <v>843</v>
      </c>
      <c r="CF99" s="16" t="s">
        <v>843</v>
      </c>
      <c r="CG99" s="16" t="s">
        <v>843</v>
      </c>
      <c r="CH99" s="16" t="s">
        <v>843</v>
      </c>
      <c r="CI99" s="16" t="s">
        <v>843</v>
      </c>
      <c r="CJ99" s="16" t="s">
        <v>843</v>
      </c>
      <c r="CK99" s="16" t="s">
        <v>843</v>
      </c>
      <c r="CP99" s="16" t="s">
        <v>867</v>
      </c>
      <c r="CQ99" s="16" t="s">
        <v>9044</v>
      </c>
      <c r="CR99" s="16" t="s">
        <v>844</v>
      </c>
      <c r="CS99" s="16" t="s">
        <v>844</v>
      </c>
      <c r="CT99" s="16" t="s">
        <v>843</v>
      </c>
      <c r="CU99" s="16" t="s">
        <v>843</v>
      </c>
      <c r="CV99" s="16" t="s">
        <v>843</v>
      </c>
      <c r="CW99" s="16" t="s">
        <v>843</v>
      </c>
      <c r="CX99" s="16" t="s">
        <v>843</v>
      </c>
      <c r="CY99" s="16" t="s">
        <v>843</v>
      </c>
      <c r="CZ99" s="16" t="s">
        <v>843</v>
      </c>
      <c r="DA99" s="16" t="s">
        <v>5184</v>
      </c>
      <c r="DX99" s="16" t="s">
        <v>867</v>
      </c>
      <c r="DY99" s="16" t="s">
        <v>867</v>
      </c>
      <c r="GC99" s="16" t="s">
        <v>5342</v>
      </c>
      <c r="GF99" s="16" t="s">
        <v>6818</v>
      </c>
      <c r="GG99" s="16" t="s">
        <v>867</v>
      </c>
      <c r="GV99" s="16" t="s">
        <v>5443</v>
      </c>
      <c r="GW99" s="16" t="s">
        <v>843</v>
      </c>
      <c r="GX99" s="16" t="s">
        <v>844</v>
      </c>
      <c r="GY99" s="16" t="s">
        <v>843</v>
      </c>
      <c r="GZ99" s="16" t="s">
        <v>843</v>
      </c>
      <c r="HA99" s="16" t="s">
        <v>843</v>
      </c>
      <c r="HB99" s="16" t="s">
        <v>843</v>
      </c>
      <c r="HC99" s="16" t="s">
        <v>843</v>
      </c>
      <c r="HD99" s="16" t="s">
        <v>843</v>
      </c>
      <c r="HE99" s="16" t="s">
        <v>843</v>
      </c>
      <c r="HF99" s="16" t="s">
        <v>843</v>
      </c>
      <c r="HH99" s="16" t="s">
        <v>5456</v>
      </c>
      <c r="HK99" s="16" t="s">
        <v>865</v>
      </c>
      <c r="HM99" s="16" t="s">
        <v>865</v>
      </c>
      <c r="HZ99" s="16" t="s">
        <v>7944</v>
      </c>
      <c r="KE99" s="16" t="s">
        <v>5585</v>
      </c>
      <c r="KG99" s="16" t="s">
        <v>7018</v>
      </c>
      <c r="KH99" s="16" t="s">
        <v>7033</v>
      </c>
      <c r="KI99" s="16" t="s">
        <v>865</v>
      </c>
      <c r="LG99" s="16" t="s">
        <v>867</v>
      </c>
      <c r="LH99" s="16" t="s">
        <v>867</v>
      </c>
      <c r="LI99" s="16" t="s">
        <v>867</v>
      </c>
      <c r="LJ99" s="16" t="s">
        <v>867</v>
      </c>
      <c r="LK99" s="16" t="s">
        <v>867</v>
      </c>
      <c r="LL99" s="16" t="s">
        <v>864</v>
      </c>
      <c r="LM99" s="16" t="s">
        <v>843</v>
      </c>
      <c r="LN99" s="16" t="s">
        <v>843</v>
      </c>
      <c r="LO99" s="16" t="s">
        <v>843</v>
      </c>
      <c r="LP99" s="16" t="s">
        <v>843</v>
      </c>
      <c r="LQ99" s="16" t="s">
        <v>843</v>
      </c>
      <c r="LR99" s="16" t="s">
        <v>843</v>
      </c>
      <c r="LS99" s="16" t="s">
        <v>843</v>
      </c>
      <c r="LT99" s="16" t="s">
        <v>843</v>
      </c>
      <c r="LU99" s="16" t="s">
        <v>843</v>
      </c>
      <c r="LV99" s="16" t="s">
        <v>843</v>
      </c>
      <c r="LW99" s="16" t="s">
        <v>843</v>
      </c>
      <c r="LX99" s="16" t="s">
        <v>843</v>
      </c>
      <c r="LY99" s="16" t="s">
        <v>843</v>
      </c>
      <c r="LZ99" s="16" t="s">
        <v>844</v>
      </c>
      <c r="MA99" s="16" t="s">
        <v>843</v>
      </c>
      <c r="MX99" s="16" t="s">
        <v>5694</v>
      </c>
      <c r="MY99" s="16" t="s">
        <v>844</v>
      </c>
      <c r="MZ99" s="16" t="s">
        <v>843</v>
      </c>
      <c r="NA99" s="16" t="s">
        <v>843</v>
      </c>
      <c r="NB99" s="16" t="s">
        <v>843</v>
      </c>
      <c r="NC99" s="16" t="s">
        <v>843</v>
      </c>
      <c r="ND99" s="16" t="s">
        <v>843</v>
      </c>
      <c r="NE99" s="16" t="s">
        <v>843</v>
      </c>
      <c r="NF99" s="16" t="s">
        <v>843</v>
      </c>
      <c r="NG99" s="16" t="s">
        <v>843</v>
      </c>
      <c r="NH99" s="16" t="s">
        <v>843</v>
      </c>
      <c r="NI99" s="16" t="s">
        <v>843</v>
      </c>
      <c r="NJ99" s="16" t="s">
        <v>843</v>
      </c>
      <c r="NK99" s="16" t="s">
        <v>843</v>
      </c>
      <c r="NL99" s="16" t="s">
        <v>843</v>
      </c>
      <c r="NM99" s="16" t="s">
        <v>843</v>
      </c>
      <c r="NN99" s="16" t="s">
        <v>843</v>
      </c>
      <c r="NO99" s="16" t="s">
        <v>843</v>
      </c>
      <c r="NP99" s="16" t="s">
        <v>843</v>
      </c>
      <c r="NQ99" s="16" t="s">
        <v>843</v>
      </c>
      <c r="PC99" s="16" t="s">
        <v>865</v>
      </c>
      <c r="PD99" s="16" t="s">
        <v>865</v>
      </c>
      <c r="PY99" s="16" t="s">
        <v>865</v>
      </c>
      <c r="QP99" s="16" t="s">
        <v>865</v>
      </c>
      <c r="QR99" s="16" t="s">
        <v>865</v>
      </c>
      <c r="QT99" s="16" t="s">
        <v>867</v>
      </c>
      <c r="QV99" s="16" t="s">
        <v>865</v>
      </c>
      <c r="QX99" s="16" t="s">
        <v>865</v>
      </c>
      <c r="QY99" s="16" t="s">
        <v>867</v>
      </c>
      <c r="RD99" s="16" t="s">
        <v>865</v>
      </c>
      <c r="RF99" s="16" t="s">
        <v>865</v>
      </c>
      <c r="RH99" s="16" t="s">
        <v>865</v>
      </c>
      <c r="RJ99" s="16" t="s">
        <v>865</v>
      </c>
      <c r="RN99" s="16" t="s">
        <v>7724</v>
      </c>
      <c r="RP99" s="16" t="s">
        <v>7724</v>
      </c>
      <c r="RR99" s="16" t="s">
        <v>7724</v>
      </c>
      <c r="RT99" s="16" t="s">
        <v>7724</v>
      </c>
      <c r="RV99" s="16" t="s">
        <v>7724</v>
      </c>
      <c r="RX99" s="16" t="s">
        <v>7724</v>
      </c>
      <c r="RZ99" s="16" t="s">
        <v>7724</v>
      </c>
      <c r="SQ99" s="16" t="s">
        <v>865</v>
      </c>
      <c r="SS99" s="16" t="s">
        <v>7308</v>
      </c>
      <c r="ST99" s="16" t="s">
        <v>7764</v>
      </c>
      <c r="TN99" s="16">
        <v>500</v>
      </c>
      <c r="TO99" s="16">
        <v>0</v>
      </c>
      <c r="TP99" s="16">
        <v>200</v>
      </c>
      <c r="TQ99" s="16">
        <v>500</v>
      </c>
      <c r="TR99" s="16">
        <v>300</v>
      </c>
      <c r="TT99" s="16">
        <v>0</v>
      </c>
      <c r="TU99" s="16">
        <v>0</v>
      </c>
      <c r="TV99" s="16">
        <v>500</v>
      </c>
      <c r="TW99" s="16">
        <v>0</v>
      </c>
      <c r="TX99" s="16">
        <v>0</v>
      </c>
      <c r="TZ99" s="16" t="s">
        <v>7364</v>
      </c>
      <c r="UA99" s="16" t="s">
        <v>5968</v>
      </c>
      <c r="UB99" s="16">
        <v>0</v>
      </c>
      <c r="UC99" s="16" t="s">
        <v>843</v>
      </c>
      <c r="UD99" s="16" t="s">
        <v>843</v>
      </c>
      <c r="UE99" s="16" t="s">
        <v>844</v>
      </c>
      <c r="UF99" s="16" t="s">
        <v>843</v>
      </c>
      <c r="UG99" s="16" t="s">
        <v>843</v>
      </c>
      <c r="UH99" s="16" t="s">
        <v>843</v>
      </c>
      <c r="VK99" s="16" t="s">
        <v>6102</v>
      </c>
      <c r="VL99" s="16" t="s">
        <v>843</v>
      </c>
      <c r="VM99" s="16" t="s">
        <v>843</v>
      </c>
      <c r="VN99" s="16" t="s">
        <v>843</v>
      </c>
      <c r="VO99" s="16" t="s">
        <v>843</v>
      </c>
      <c r="VP99" s="16" t="s">
        <v>844</v>
      </c>
      <c r="VQ99" s="16" t="s">
        <v>843</v>
      </c>
      <c r="VR99" s="16" t="s">
        <v>843</v>
      </c>
      <c r="VS99" s="16" t="s">
        <v>843</v>
      </c>
      <c r="VT99" s="16" t="s">
        <v>843</v>
      </c>
      <c r="WO99" s="16" t="s">
        <v>6923</v>
      </c>
      <c r="YN99" s="16" t="s">
        <v>7040</v>
      </c>
      <c r="YP99" s="16" t="s">
        <v>7987</v>
      </c>
      <c r="YR99" s="16" t="s">
        <v>9338</v>
      </c>
      <c r="YS99" s="16" t="s">
        <v>9339</v>
      </c>
      <c r="YT99" s="16" t="s">
        <v>8694</v>
      </c>
      <c r="YU99" s="16" t="s">
        <v>9340</v>
      </c>
      <c r="YV99" s="16" t="s">
        <v>9148</v>
      </c>
      <c r="YW99" s="16" t="s">
        <v>844</v>
      </c>
      <c r="YX99" s="16" t="s">
        <v>9148</v>
      </c>
      <c r="YY99" s="16" t="s">
        <v>8824</v>
      </c>
      <c r="YZ99" s="16" t="s">
        <v>843</v>
      </c>
      <c r="ZA99" s="16" t="s">
        <v>843</v>
      </c>
      <c r="ZB99" s="16">
        <v>1583.33</v>
      </c>
      <c r="ZC99" s="16" t="s">
        <v>8854</v>
      </c>
      <c r="ZD99" s="16" t="s">
        <v>843</v>
      </c>
      <c r="ZE99" s="16" t="s">
        <v>9032</v>
      </c>
      <c r="ZF99" s="16" t="s">
        <v>8788</v>
      </c>
      <c r="ZG99" s="16" t="s">
        <v>8825</v>
      </c>
      <c r="ZI99" s="16" t="s">
        <v>8779</v>
      </c>
      <c r="ZJ99" s="16" t="s">
        <v>843</v>
      </c>
      <c r="ZK99" s="16" t="s">
        <v>843</v>
      </c>
      <c r="ZL99" s="16" t="s">
        <v>843</v>
      </c>
      <c r="ZM99" s="16" t="s">
        <v>843</v>
      </c>
      <c r="ZN99" s="16" t="s">
        <v>8742</v>
      </c>
      <c r="ZO99" s="16" t="s">
        <v>487</v>
      </c>
      <c r="ZP99" s="16" t="s">
        <v>487</v>
      </c>
      <c r="ZQ99" s="16" t="s">
        <v>486</v>
      </c>
      <c r="ZR99" s="16" t="s">
        <v>486</v>
      </c>
      <c r="ZS99" s="16" t="s">
        <v>844</v>
      </c>
      <c r="ZT99" s="16" t="s">
        <v>8705</v>
      </c>
      <c r="ZU99" s="16" t="s">
        <v>8706</v>
      </c>
      <c r="ZV99" s="16" t="s">
        <v>487</v>
      </c>
      <c r="ZW99" s="16" t="s">
        <v>843</v>
      </c>
      <c r="ZX99" s="16" t="s">
        <v>843</v>
      </c>
      <c r="ZY99" s="16" t="s">
        <v>843</v>
      </c>
      <c r="ZZ99" s="16" t="s">
        <v>844</v>
      </c>
      <c r="AAA99" s="16" t="s">
        <v>844</v>
      </c>
      <c r="AAB99" s="16" t="s">
        <v>843</v>
      </c>
      <c r="AAC99" s="16">
        <v>0</v>
      </c>
      <c r="AAD99" s="16" t="s">
        <v>843</v>
      </c>
      <c r="AAE99" s="16" t="s">
        <v>844</v>
      </c>
      <c r="AAF99" s="16" t="s">
        <v>843</v>
      </c>
      <c r="AAG99" s="16" t="s">
        <v>843</v>
      </c>
      <c r="AAH99" s="16" t="s">
        <v>843</v>
      </c>
      <c r="AAI99" s="16" t="s">
        <v>843</v>
      </c>
      <c r="AAJ99" s="16" t="s">
        <v>606</v>
      </c>
      <c r="AAK99" s="16" t="s">
        <v>645</v>
      </c>
      <c r="AAL99" s="16" t="s">
        <v>905</v>
      </c>
      <c r="AAM99" s="16" t="s">
        <v>663</v>
      </c>
      <c r="AAN99" s="16" t="s">
        <v>8707</v>
      </c>
      <c r="AAO99" s="16" t="s">
        <v>1019</v>
      </c>
      <c r="AAP99" s="16" t="s">
        <v>8708</v>
      </c>
      <c r="AAT99" s="16" t="s">
        <v>782</v>
      </c>
      <c r="AAU99" s="16" t="s">
        <v>782</v>
      </c>
      <c r="AAV99" s="16" t="s">
        <v>782</v>
      </c>
      <c r="AAW99" s="16" t="s">
        <v>782</v>
      </c>
      <c r="AAX99" s="16" t="s">
        <v>843</v>
      </c>
      <c r="AAY99" s="16" t="s">
        <v>8710</v>
      </c>
      <c r="AAZ99" s="16" t="s">
        <v>782</v>
      </c>
      <c r="ABA99" s="16" t="s">
        <v>783</v>
      </c>
      <c r="ABB99" s="16" t="s">
        <v>783</v>
      </c>
      <c r="ABC99" s="16" t="s">
        <v>783</v>
      </c>
      <c r="ABD99" s="16" t="s">
        <v>782</v>
      </c>
      <c r="ABE99" s="16" t="s">
        <v>783</v>
      </c>
      <c r="ABF99" s="16" t="s">
        <v>782</v>
      </c>
      <c r="ABG99" s="16" t="s">
        <v>782</v>
      </c>
      <c r="ABH99" s="16" t="s">
        <v>782</v>
      </c>
      <c r="ABI99" s="16" t="s">
        <v>782</v>
      </c>
      <c r="ABJ99" s="16" t="s">
        <v>782</v>
      </c>
      <c r="ABK99" s="16" t="s">
        <v>782</v>
      </c>
      <c r="ABL99" s="16" t="s">
        <v>8746</v>
      </c>
      <c r="ABM99" s="16" t="s">
        <v>843</v>
      </c>
      <c r="ABN99" s="16" t="s">
        <v>1034</v>
      </c>
      <c r="ABP99" s="16" t="s">
        <v>972</v>
      </c>
      <c r="ABQ99" s="16" t="s">
        <v>4324</v>
      </c>
      <c r="ABR99" s="16" t="s">
        <v>474</v>
      </c>
      <c r="ABS99" s="16" t="s">
        <v>457</v>
      </c>
      <c r="ABT99" s="16" t="s">
        <v>844</v>
      </c>
      <c r="ABU99" s="16" t="s">
        <v>844</v>
      </c>
      <c r="ABV99" s="16" t="s">
        <v>486</v>
      </c>
      <c r="ABW99" s="16" t="s">
        <v>487</v>
      </c>
      <c r="ABX99" s="16" t="s">
        <v>893</v>
      </c>
      <c r="ABY99" s="16" t="s">
        <v>486</v>
      </c>
      <c r="ABZ99" s="16" t="s">
        <v>486</v>
      </c>
      <c r="ACA99" s="16" t="s">
        <v>761</v>
      </c>
      <c r="ACB99" s="16" t="s">
        <v>774</v>
      </c>
      <c r="ACC99" s="16" t="s">
        <v>736</v>
      </c>
      <c r="ACD99" s="16" t="s">
        <v>486</v>
      </c>
      <c r="ACE99" s="16" t="s">
        <v>486</v>
      </c>
      <c r="ACG99" s="16" t="s">
        <v>1014</v>
      </c>
      <c r="ACH99" s="16" t="s">
        <v>1009</v>
      </c>
      <c r="ACI99" s="16" t="s">
        <v>462</v>
      </c>
      <c r="ACJ99" s="16">
        <v>0.79400000000000004</v>
      </c>
      <c r="ACK99" s="16" t="s">
        <v>482</v>
      </c>
      <c r="ACL99" s="16" t="s">
        <v>740</v>
      </c>
      <c r="ACM99" s="16" t="s">
        <v>1193</v>
      </c>
      <c r="ACN99" s="16" t="s">
        <v>1169</v>
      </c>
      <c r="ACO99" s="16" t="s">
        <v>1856</v>
      </c>
      <c r="ACQ99" s="16" t="s">
        <v>1201</v>
      </c>
      <c r="ACR99" s="16" t="s">
        <v>1644</v>
      </c>
      <c r="ACS99" s="16" t="s">
        <v>686</v>
      </c>
      <c r="ACT99" s="16" t="s">
        <v>1522</v>
      </c>
      <c r="ACU99" s="16" t="s">
        <v>833</v>
      </c>
      <c r="ACV99" s="16" t="s">
        <v>8711</v>
      </c>
      <c r="ACW99" s="16" t="s">
        <v>878</v>
      </c>
      <c r="ACX99" s="16" t="s">
        <v>1916</v>
      </c>
      <c r="ACY99" s="16" t="s">
        <v>1949</v>
      </c>
      <c r="ACZ99" s="16">
        <v>1</v>
      </c>
      <c r="ADA99" s="16">
        <v>1</v>
      </c>
      <c r="ADB99" s="16">
        <v>1</v>
      </c>
      <c r="ADC99" s="16">
        <v>1</v>
      </c>
      <c r="ADD99" s="16">
        <v>1</v>
      </c>
      <c r="ADE99" s="16" t="s">
        <v>8712</v>
      </c>
      <c r="ADF99" s="16">
        <v>0</v>
      </c>
      <c r="ADG99" s="16" t="s">
        <v>486</v>
      </c>
      <c r="ADH99" s="16">
        <v>1</v>
      </c>
      <c r="ADI99" s="16" t="s">
        <v>486</v>
      </c>
      <c r="ADJ99" s="16" t="s">
        <v>13198</v>
      </c>
      <c r="ADK99" s="16" t="s">
        <v>13194</v>
      </c>
      <c r="ADL99" s="16" t="s">
        <v>13196</v>
      </c>
      <c r="ADM99" s="16" t="s">
        <v>13195</v>
      </c>
      <c r="ADN99" s="16" t="s">
        <v>13196</v>
      </c>
      <c r="ADP99" s="16" t="s">
        <v>13194</v>
      </c>
      <c r="ADQ99" s="16" t="s">
        <v>13196</v>
      </c>
      <c r="ADR99" s="16" t="s">
        <v>13194</v>
      </c>
      <c r="ADS99" s="16" t="s">
        <v>13194</v>
      </c>
      <c r="ADY99" s="16" t="s">
        <v>1058</v>
      </c>
      <c r="AEA99" s="16">
        <v>1583.3333333333301</v>
      </c>
      <c r="AEE99" s="16" t="s">
        <v>952</v>
      </c>
      <c r="AEI99" s="16">
        <v>500</v>
      </c>
      <c r="AEK99" s="16">
        <v>200</v>
      </c>
      <c r="AEL99" s="16">
        <v>500</v>
      </c>
      <c r="AEM99" s="16">
        <v>500</v>
      </c>
      <c r="AEN99" s="16">
        <v>300</v>
      </c>
    </row>
    <row r="100" spans="1:823" x14ac:dyDescent="0.25">
      <c r="A100" s="30">
        <v>45813</v>
      </c>
      <c r="B100" s="16" t="s">
        <v>9341</v>
      </c>
      <c r="C100" s="16" t="s">
        <v>867</v>
      </c>
      <c r="D100" s="16" t="s">
        <v>867</v>
      </c>
      <c r="E100" s="16">
        <v>58</v>
      </c>
      <c r="F100" s="16" t="s">
        <v>8153</v>
      </c>
      <c r="G100" s="16" t="s">
        <v>4117</v>
      </c>
      <c r="I100" s="16" t="s">
        <v>4174</v>
      </c>
      <c r="Z100" s="16" t="s">
        <v>981</v>
      </c>
      <c r="AA100" s="16" t="s">
        <v>470</v>
      </c>
      <c r="AB100" s="16">
        <v>2</v>
      </c>
      <c r="AC100" s="16" t="s">
        <v>843</v>
      </c>
      <c r="AD100" s="16" t="s">
        <v>843</v>
      </c>
      <c r="AE100" s="16" t="s">
        <v>843</v>
      </c>
      <c r="AF100" s="16" t="s">
        <v>844</v>
      </c>
      <c r="AG100" s="16" t="s">
        <v>844</v>
      </c>
      <c r="AH100" s="16" t="s">
        <v>844</v>
      </c>
      <c r="AI100" s="16" t="s">
        <v>844</v>
      </c>
      <c r="AJ100" s="16" t="s">
        <v>843</v>
      </c>
      <c r="AK100" s="16" t="s">
        <v>843</v>
      </c>
      <c r="AM100" s="16" t="s">
        <v>737</v>
      </c>
      <c r="AN100" s="16" t="s">
        <v>761</v>
      </c>
      <c r="AP100" s="16" t="s">
        <v>775</v>
      </c>
      <c r="AR100" s="16" t="s">
        <v>6907</v>
      </c>
      <c r="BB100" s="16">
        <v>2</v>
      </c>
      <c r="BC100" s="16" t="s">
        <v>7878</v>
      </c>
      <c r="BE100" s="16" t="s">
        <v>5101</v>
      </c>
      <c r="BV100" s="16" t="s">
        <v>4433</v>
      </c>
      <c r="BW100" s="16" t="s">
        <v>844</v>
      </c>
      <c r="BX100" s="16" t="s">
        <v>843</v>
      </c>
      <c r="BY100" s="16" t="s">
        <v>843</v>
      </c>
      <c r="BZ100" s="16" t="s">
        <v>843</v>
      </c>
      <c r="CA100" s="16" t="s">
        <v>843</v>
      </c>
      <c r="CB100" s="16" t="s">
        <v>843</v>
      </c>
      <c r="CC100" s="16" t="s">
        <v>843</v>
      </c>
      <c r="CD100" s="16" t="s">
        <v>843</v>
      </c>
      <c r="CE100" s="16" t="s">
        <v>843</v>
      </c>
      <c r="CF100" s="16" t="s">
        <v>843</v>
      </c>
      <c r="CG100" s="16" t="s">
        <v>843</v>
      </c>
      <c r="CH100" s="16" t="s">
        <v>843</v>
      </c>
      <c r="CI100" s="16" t="s">
        <v>843</v>
      </c>
      <c r="CJ100" s="16" t="s">
        <v>843</v>
      </c>
      <c r="CK100" s="16" t="s">
        <v>843</v>
      </c>
      <c r="CP100" s="16" t="s">
        <v>867</v>
      </c>
      <c r="CQ100" s="16" t="s">
        <v>9044</v>
      </c>
      <c r="CR100" s="16" t="s">
        <v>844</v>
      </c>
      <c r="CS100" s="16" t="s">
        <v>844</v>
      </c>
      <c r="CT100" s="16" t="s">
        <v>843</v>
      </c>
      <c r="CU100" s="16" t="s">
        <v>843</v>
      </c>
      <c r="CV100" s="16" t="s">
        <v>843</v>
      </c>
      <c r="CW100" s="16" t="s">
        <v>843</v>
      </c>
      <c r="CX100" s="16" t="s">
        <v>843</v>
      </c>
      <c r="CY100" s="16" t="s">
        <v>843</v>
      </c>
      <c r="CZ100" s="16" t="s">
        <v>843</v>
      </c>
      <c r="DA100" s="16" t="s">
        <v>5184</v>
      </c>
      <c r="DX100" s="16" t="s">
        <v>867</v>
      </c>
      <c r="DY100" s="16" t="s">
        <v>865</v>
      </c>
      <c r="GC100" s="16" t="s">
        <v>5353</v>
      </c>
      <c r="GF100" s="16" t="s">
        <v>867</v>
      </c>
      <c r="GG100" s="16" t="s">
        <v>867</v>
      </c>
      <c r="GV100" s="16" t="s">
        <v>5443</v>
      </c>
      <c r="GW100" s="16" t="s">
        <v>843</v>
      </c>
      <c r="GX100" s="16" t="s">
        <v>844</v>
      </c>
      <c r="GY100" s="16" t="s">
        <v>843</v>
      </c>
      <c r="GZ100" s="16" t="s">
        <v>843</v>
      </c>
      <c r="HA100" s="16" t="s">
        <v>843</v>
      </c>
      <c r="HB100" s="16" t="s">
        <v>843</v>
      </c>
      <c r="HC100" s="16" t="s">
        <v>843</v>
      </c>
      <c r="HD100" s="16" t="s">
        <v>843</v>
      </c>
      <c r="HE100" s="16" t="s">
        <v>843</v>
      </c>
      <c r="HF100" s="16" t="s">
        <v>843</v>
      </c>
      <c r="HH100" s="16" t="s">
        <v>5456</v>
      </c>
      <c r="HK100" s="16" t="s">
        <v>865</v>
      </c>
      <c r="HM100" s="16" t="s">
        <v>865</v>
      </c>
      <c r="HZ100" s="16" t="s">
        <v>7944</v>
      </c>
      <c r="KE100" s="16" t="s">
        <v>5582</v>
      </c>
      <c r="KG100" s="16" t="s">
        <v>7015</v>
      </c>
      <c r="KH100" s="16" t="s">
        <v>7033</v>
      </c>
      <c r="KI100" s="16" t="s">
        <v>865</v>
      </c>
      <c r="LG100" s="16" t="s">
        <v>867</v>
      </c>
      <c r="LH100" s="16" t="s">
        <v>864</v>
      </c>
      <c r="LI100" s="16" t="s">
        <v>867</v>
      </c>
      <c r="LJ100" s="16" t="s">
        <v>867</v>
      </c>
      <c r="LK100" s="16" t="s">
        <v>865</v>
      </c>
      <c r="LL100" s="16" t="s">
        <v>864</v>
      </c>
      <c r="LM100" s="16" t="s">
        <v>843</v>
      </c>
      <c r="LN100" s="16" t="s">
        <v>843</v>
      </c>
      <c r="LO100" s="16" t="s">
        <v>843</v>
      </c>
      <c r="LP100" s="16" t="s">
        <v>843</v>
      </c>
      <c r="LQ100" s="16" t="s">
        <v>843</v>
      </c>
      <c r="LR100" s="16" t="s">
        <v>843</v>
      </c>
      <c r="LS100" s="16" t="s">
        <v>843</v>
      </c>
      <c r="LT100" s="16" t="s">
        <v>843</v>
      </c>
      <c r="LU100" s="16" t="s">
        <v>843</v>
      </c>
      <c r="LV100" s="16" t="s">
        <v>843</v>
      </c>
      <c r="LW100" s="16" t="s">
        <v>843</v>
      </c>
      <c r="LX100" s="16" t="s">
        <v>843</v>
      </c>
      <c r="LY100" s="16" t="s">
        <v>843</v>
      </c>
      <c r="LZ100" s="16" t="s">
        <v>844</v>
      </c>
      <c r="MA100" s="16" t="s">
        <v>843</v>
      </c>
      <c r="MC100" s="16" t="s">
        <v>5694</v>
      </c>
      <c r="MD100" s="16" t="s">
        <v>844</v>
      </c>
      <c r="ME100" s="16" t="s">
        <v>843</v>
      </c>
      <c r="MF100" s="16" t="s">
        <v>843</v>
      </c>
      <c r="MG100" s="16" t="s">
        <v>843</v>
      </c>
      <c r="MH100" s="16" t="s">
        <v>843</v>
      </c>
      <c r="MI100" s="16" t="s">
        <v>843</v>
      </c>
      <c r="MJ100" s="16" t="s">
        <v>843</v>
      </c>
      <c r="MK100" s="16" t="s">
        <v>843</v>
      </c>
      <c r="ML100" s="16" t="s">
        <v>843</v>
      </c>
      <c r="MM100" s="16" t="s">
        <v>843</v>
      </c>
      <c r="MN100" s="16" t="s">
        <v>843</v>
      </c>
      <c r="MO100" s="16" t="s">
        <v>843</v>
      </c>
      <c r="MP100" s="16" t="s">
        <v>843</v>
      </c>
      <c r="MQ100" s="16" t="s">
        <v>843</v>
      </c>
      <c r="MR100" s="16" t="s">
        <v>843</v>
      </c>
      <c r="MS100" s="16" t="s">
        <v>843</v>
      </c>
      <c r="MT100" s="16" t="s">
        <v>843</v>
      </c>
      <c r="MU100" s="16" t="s">
        <v>843</v>
      </c>
      <c r="MV100" s="16" t="s">
        <v>843</v>
      </c>
      <c r="MX100" s="16" t="s">
        <v>5694</v>
      </c>
      <c r="MY100" s="16" t="s">
        <v>844</v>
      </c>
      <c r="MZ100" s="16" t="s">
        <v>843</v>
      </c>
      <c r="NA100" s="16" t="s">
        <v>843</v>
      </c>
      <c r="NB100" s="16" t="s">
        <v>843</v>
      </c>
      <c r="NC100" s="16" t="s">
        <v>843</v>
      </c>
      <c r="ND100" s="16" t="s">
        <v>843</v>
      </c>
      <c r="NE100" s="16" t="s">
        <v>843</v>
      </c>
      <c r="NF100" s="16" t="s">
        <v>843</v>
      </c>
      <c r="NG100" s="16" t="s">
        <v>843</v>
      </c>
      <c r="NH100" s="16" t="s">
        <v>843</v>
      </c>
      <c r="NI100" s="16" t="s">
        <v>843</v>
      </c>
      <c r="NJ100" s="16" t="s">
        <v>843</v>
      </c>
      <c r="NK100" s="16" t="s">
        <v>843</v>
      </c>
      <c r="NL100" s="16" t="s">
        <v>843</v>
      </c>
      <c r="NM100" s="16" t="s">
        <v>843</v>
      </c>
      <c r="NN100" s="16" t="s">
        <v>843</v>
      </c>
      <c r="NO100" s="16" t="s">
        <v>843</v>
      </c>
      <c r="NP100" s="16" t="s">
        <v>843</v>
      </c>
      <c r="NQ100" s="16" t="s">
        <v>843</v>
      </c>
      <c r="PC100" s="16" t="s">
        <v>865</v>
      </c>
      <c r="PD100" s="16" t="s">
        <v>865</v>
      </c>
      <c r="PY100" s="16" t="s">
        <v>865</v>
      </c>
      <c r="QP100" s="16" t="s">
        <v>865</v>
      </c>
      <c r="QR100" s="16" t="s">
        <v>865</v>
      </c>
      <c r="QT100" s="16" t="s">
        <v>865</v>
      </c>
      <c r="QV100" s="16" t="s">
        <v>865</v>
      </c>
      <c r="QX100" s="16" t="s">
        <v>865</v>
      </c>
      <c r="QY100" s="16" t="s">
        <v>867</v>
      </c>
      <c r="RD100" s="16" t="s">
        <v>4216</v>
      </c>
      <c r="RF100" s="16" t="s">
        <v>865</v>
      </c>
      <c r="RH100" s="16" t="s">
        <v>4216</v>
      </c>
      <c r="RJ100" s="16" t="s">
        <v>865</v>
      </c>
      <c r="RN100" s="16" t="s">
        <v>7724</v>
      </c>
      <c r="RP100" s="16" t="s">
        <v>867</v>
      </c>
      <c r="RR100" s="16" t="s">
        <v>7720</v>
      </c>
      <c r="RT100" s="16" t="s">
        <v>7720</v>
      </c>
      <c r="RV100" s="16" t="s">
        <v>7720</v>
      </c>
      <c r="RX100" s="16" t="s">
        <v>7720</v>
      </c>
      <c r="RZ100" s="16" t="s">
        <v>7720</v>
      </c>
      <c r="SQ100" s="16" t="s">
        <v>865</v>
      </c>
      <c r="SS100" s="16" t="s">
        <v>7308</v>
      </c>
      <c r="ST100" s="16" t="s">
        <v>7764</v>
      </c>
      <c r="TN100" s="16">
        <v>2000</v>
      </c>
      <c r="TO100" s="16">
        <v>0</v>
      </c>
      <c r="TP100" s="16">
        <v>600</v>
      </c>
      <c r="TQ100" s="16">
        <v>1500</v>
      </c>
      <c r="TR100" s="16">
        <v>600</v>
      </c>
      <c r="TS100" s="16">
        <v>250</v>
      </c>
      <c r="TT100" s="16">
        <v>0</v>
      </c>
      <c r="TU100" s="16">
        <v>0</v>
      </c>
      <c r="TV100" s="16">
        <v>15000</v>
      </c>
      <c r="TW100" s="16">
        <v>0</v>
      </c>
      <c r="TX100" s="16">
        <v>0</v>
      </c>
      <c r="TZ100" s="16" t="s">
        <v>7364</v>
      </c>
      <c r="UA100" s="16" t="s">
        <v>8691</v>
      </c>
      <c r="UB100" s="16">
        <v>0</v>
      </c>
      <c r="UC100" s="16" t="s">
        <v>843</v>
      </c>
      <c r="UD100" s="16" t="s">
        <v>843</v>
      </c>
      <c r="UE100" s="16" t="s">
        <v>844</v>
      </c>
      <c r="UF100" s="16" t="s">
        <v>844</v>
      </c>
      <c r="UG100" s="16" t="s">
        <v>843</v>
      </c>
      <c r="UH100" s="16" t="s">
        <v>843</v>
      </c>
      <c r="VK100" s="16" t="s">
        <v>9342</v>
      </c>
      <c r="VL100" s="16" t="s">
        <v>843</v>
      </c>
      <c r="VM100" s="16" t="s">
        <v>844</v>
      </c>
      <c r="VN100" s="16" t="s">
        <v>843</v>
      </c>
      <c r="VO100" s="16" t="s">
        <v>843</v>
      </c>
      <c r="VP100" s="16" t="s">
        <v>844</v>
      </c>
      <c r="VQ100" s="16" t="s">
        <v>843</v>
      </c>
      <c r="VR100" s="16" t="s">
        <v>843</v>
      </c>
      <c r="VS100" s="16" t="s">
        <v>843</v>
      </c>
      <c r="VT100" s="16" t="s">
        <v>843</v>
      </c>
      <c r="VV100" s="16">
        <v>8500</v>
      </c>
      <c r="VX100" s="16" t="s">
        <v>6028</v>
      </c>
      <c r="VY100" s="16" t="s">
        <v>844</v>
      </c>
      <c r="VZ100" s="16" t="s">
        <v>843</v>
      </c>
      <c r="WA100" s="16" t="s">
        <v>843</v>
      </c>
      <c r="WB100" s="16" t="s">
        <v>843</v>
      </c>
      <c r="WC100" s="16" t="s">
        <v>843</v>
      </c>
      <c r="WD100" s="16" t="s">
        <v>843</v>
      </c>
      <c r="WE100" s="16" t="s">
        <v>843</v>
      </c>
      <c r="WF100" s="16" t="s">
        <v>843</v>
      </c>
      <c r="WH100" s="16">
        <v>3250</v>
      </c>
      <c r="WO100" s="16" t="s">
        <v>6920</v>
      </c>
      <c r="XD100" s="16" t="s">
        <v>9343</v>
      </c>
      <c r="XE100" s="16" t="s">
        <v>843</v>
      </c>
      <c r="XF100" s="16" t="s">
        <v>843</v>
      </c>
      <c r="XG100" s="16" t="s">
        <v>843</v>
      </c>
      <c r="XH100" s="16" t="s">
        <v>843</v>
      </c>
      <c r="XI100" s="16" t="s">
        <v>843</v>
      </c>
      <c r="XJ100" s="16" t="s">
        <v>843</v>
      </c>
      <c r="XK100" s="16" t="s">
        <v>843</v>
      </c>
      <c r="XL100" s="16" t="s">
        <v>843</v>
      </c>
      <c r="XM100" s="16" t="s">
        <v>844</v>
      </c>
      <c r="XN100" s="16" t="s">
        <v>844</v>
      </c>
      <c r="XO100" s="16" t="s">
        <v>843</v>
      </c>
      <c r="XP100" s="16" t="s">
        <v>843</v>
      </c>
      <c r="XQ100" s="16" t="s">
        <v>843</v>
      </c>
      <c r="YF100" s="16" t="s">
        <v>865</v>
      </c>
      <c r="YN100" s="16" t="s">
        <v>864</v>
      </c>
      <c r="YP100" s="16" t="s">
        <v>7990</v>
      </c>
      <c r="YR100" s="16" t="s">
        <v>9344</v>
      </c>
      <c r="YS100" s="16" t="s">
        <v>8718</v>
      </c>
      <c r="YT100" s="16" t="s">
        <v>8694</v>
      </c>
      <c r="YU100" s="16" t="s">
        <v>9345</v>
      </c>
      <c r="YV100" s="16" t="s">
        <v>9148</v>
      </c>
      <c r="YW100" s="16" t="s">
        <v>844</v>
      </c>
      <c r="YX100" s="16" t="s">
        <v>9148</v>
      </c>
      <c r="YY100" s="16" t="s">
        <v>8852</v>
      </c>
      <c r="YZ100" s="16" t="s">
        <v>843</v>
      </c>
      <c r="ZA100" s="16" t="s">
        <v>843</v>
      </c>
      <c r="ZB100" s="16">
        <v>7450</v>
      </c>
      <c r="ZC100" s="16" t="s">
        <v>9054</v>
      </c>
      <c r="ZD100" s="16" t="s">
        <v>843</v>
      </c>
      <c r="ZE100" s="16" t="s">
        <v>8751</v>
      </c>
      <c r="ZF100" s="16" t="s">
        <v>8863</v>
      </c>
      <c r="ZG100" s="16" t="s">
        <v>8754</v>
      </c>
      <c r="ZH100" s="16" t="s">
        <v>8752</v>
      </c>
      <c r="ZI100" s="16" t="s">
        <v>8754</v>
      </c>
      <c r="ZJ100" s="16" t="s">
        <v>843</v>
      </c>
      <c r="ZK100" s="16" t="s">
        <v>843</v>
      </c>
      <c r="ZL100" s="16" t="s">
        <v>843</v>
      </c>
      <c r="ZM100" s="16" t="s">
        <v>843</v>
      </c>
      <c r="ZN100" s="16" t="s">
        <v>8725</v>
      </c>
      <c r="ZO100" s="16" t="s">
        <v>487</v>
      </c>
      <c r="ZP100" s="16" t="s">
        <v>487</v>
      </c>
      <c r="ZQ100" s="16" t="s">
        <v>486</v>
      </c>
      <c r="ZR100" s="16" t="s">
        <v>486</v>
      </c>
      <c r="ZS100" s="16" t="s">
        <v>844</v>
      </c>
      <c r="ZT100" s="16" t="s">
        <v>8705</v>
      </c>
      <c r="ZU100" s="16" t="s">
        <v>8706</v>
      </c>
      <c r="ZV100" s="16" t="s">
        <v>487</v>
      </c>
      <c r="ZW100" s="16" t="s">
        <v>843</v>
      </c>
      <c r="ZX100" s="16" t="s">
        <v>844</v>
      </c>
      <c r="ZY100" s="16" t="s">
        <v>844</v>
      </c>
      <c r="ZZ100" s="16" t="s">
        <v>844</v>
      </c>
      <c r="AAA100" s="16" t="s">
        <v>844</v>
      </c>
      <c r="AAB100" s="16" t="s">
        <v>844</v>
      </c>
      <c r="AAC100" s="16">
        <v>0</v>
      </c>
      <c r="AAD100" s="16" t="s">
        <v>844</v>
      </c>
      <c r="AAE100" s="16" t="s">
        <v>844</v>
      </c>
      <c r="AAF100" s="16" t="s">
        <v>843</v>
      </c>
      <c r="AAG100" s="16" t="s">
        <v>843</v>
      </c>
      <c r="AAH100" s="16" t="s">
        <v>843</v>
      </c>
      <c r="AAI100" s="16" t="s">
        <v>843</v>
      </c>
      <c r="AAJ100" s="16" t="s">
        <v>615</v>
      </c>
      <c r="AAK100" s="16" t="s">
        <v>655</v>
      </c>
      <c r="AAL100" s="16" t="s">
        <v>905</v>
      </c>
      <c r="AAM100" s="16" t="s">
        <v>660</v>
      </c>
      <c r="AAN100" s="16" t="s">
        <v>8707</v>
      </c>
      <c r="AAO100" s="16" t="s">
        <v>1019</v>
      </c>
      <c r="AAP100" s="16" t="s">
        <v>8708</v>
      </c>
      <c r="AAQ100" s="16" t="s">
        <v>9346</v>
      </c>
      <c r="AAS100" s="16">
        <v>7240.61</v>
      </c>
      <c r="AAU100" s="16" t="s">
        <v>782</v>
      </c>
      <c r="AAW100" s="16" t="s">
        <v>782</v>
      </c>
      <c r="AAX100" s="16" t="s">
        <v>843</v>
      </c>
      <c r="AAY100" s="16" t="s">
        <v>8710</v>
      </c>
      <c r="AAZ100" s="16" t="s">
        <v>783</v>
      </c>
      <c r="ABA100" s="16" t="s">
        <v>783</v>
      </c>
      <c r="ABB100" s="16" t="s">
        <v>783</v>
      </c>
      <c r="ABC100" s="16" t="s">
        <v>783</v>
      </c>
      <c r="ABD100" s="16" t="s">
        <v>782</v>
      </c>
      <c r="ABE100" s="16" t="s">
        <v>783</v>
      </c>
      <c r="ABF100" s="16" t="s">
        <v>782</v>
      </c>
      <c r="ABG100" s="16" t="s">
        <v>783</v>
      </c>
      <c r="ABH100" s="16" t="s">
        <v>783</v>
      </c>
      <c r="ABI100" s="16" t="s">
        <v>783</v>
      </c>
      <c r="ABJ100" s="16" t="s">
        <v>783</v>
      </c>
      <c r="ABK100" s="16" t="s">
        <v>783</v>
      </c>
      <c r="ABL100" s="16" t="s">
        <v>8800</v>
      </c>
      <c r="ABM100" s="16" t="s">
        <v>843</v>
      </c>
      <c r="ABN100" s="16" t="s">
        <v>1033</v>
      </c>
      <c r="ABP100" s="16" t="s">
        <v>972</v>
      </c>
      <c r="ABQ100" s="16" t="s">
        <v>4341</v>
      </c>
      <c r="ABR100" s="16" t="s">
        <v>470</v>
      </c>
      <c r="ABS100" s="16" t="s">
        <v>451</v>
      </c>
      <c r="ABT100" s="16" t="s">
        <v>1056</v>
      </c>
      <c r="ABU100" s="16" t="s">
        <v>1056</v>
      </c>
      <c r="ABV100" s="16" t="s">
        <v>487</v>
      </c>
      <c r="ABW100" s="16" t="s">
        <v>487</v>
      </c>
      <c r="ABX100" s="16" t="s">
        <v>894</v>
      </c>
      <c r="ABY100" s="16" t="s">
        <v>486</v>
      </c>
      <c r="ABZ100" s="16" t="s">
        <v>487</v>
      </c>
      <c r="ACA100" s="16" t="s">
        <v>761</v>
      </c>
      <c r="ACB100" s="16" t="s">
        <v>775</v>
      </c>
      <c r="ACC100" s="16" t="s">
        <v>737</v>
      </c>
      <c r="ACD100" s="16" t="s">
        <v>486</v>
      </c>
      <c r="ACE100" s="16" t="s">
        <v>486</v>
      </c>
      <c r="ACG100" s="16" t="s">
        <v>1014</v>
      </c>
      <c r="ACH100" s="16" t="s">
        <v>1009</v>
      </c>
      <c r="ACI100" s="16" t="s">
        <v>462</v>
      </c>
      <c r="ACJ100" s="16">
        <v>0.79400000000000004</v>
      </c>
      <c r="ACK100" s="16" t="s">
        <v>482</v>
      </c>
      <c r="ACL100" s="16" t="s">
        <v>740</v>
      </c>
      <c r="ACM100" s="16" t="s">
        <v>1189</v>
      </c>
      <c r="ACN100" s="16" t="s">
        <v>1169</v>
      </c>
      <c r="ACO100" s="16" t="s">
        <v>1856</v>
      </c>
      <c r="ACP100" s="16">
        <v>3250</v>
      </c>
      <c r="ACQ100" s="16" t="s">
        <v>1202</v>
      </c>
      <c r="ACR100" s="16" t="s">
        <v>1644</v>
      </c>
      <c r="ACS100" s="16" t="s">
        <v>676</v>
      </c>
      <c r="ACT100" s="16" t="s">
        <v>1521</v>
      </c>
      <c r="ACU100" s="16" t="s">
        <v>833</v>
      </c>
      <c r="ACV100" s="16" t="s">
        <v>8711</v>
      </c>
      <c r="ACW100" s="16" t="s">
        <v>451</v>
      </c>
      <c r="ACX100" s="16" t="s">
        <v>1916</v>
      </c>
      <c r="ACY100" s="16" t="s">
        <v>1949</v>
      </c>
      <c r="ACZ100" s="16">
        <v>1</v>
      </c>
      <c r="ADA100" s="16">
        <v>0</v>
      </c>
      <c r="ADB100" s="16">
        <v>1</v>
      </c>
      <c r="ADC100" s="16">
        <v>1</v>
      </c>
      <c r="ADD100" s="16">
        <v>0</v>
      </c>
      <c r="ADE100" s="16" t="s">
        <v>8827</v>
      </c>
      <c r="ADF100" s="16">
        <v>0</v>
      </c>
      <c r="ADG100" s="16" t="s">
        <v>486</v>
      </c>
      <c r="ADH100" s="16">
        <v>2</v>
      </c>
      <c r="ADI100" s="16" t="s">
        <v>486</v>
      </c>
      <c r="ADJ100" s="16" t="s">
        <v>1743</v>
      </c>
      <c r="ADK100" s="16" t="s">
        <v>13194</v>
      </c>
      <c r="ADL100" s="16" t="s">
        <v>1764</v>
      </c>
      <c r="ADM100" s="16" t="s">
        <v>1756</v>
      </c>
      <c r="ADN100" s="16" t="s">
        <v>1764</v>
      </c>
      <c r="ADO100" s="16" t="s">
        <v>1766</v>
      </c>
      <c r="ADP100" s="16" t="s">
        <v>13194</v>
      </c>
      <c r="ADQ100" s="16" t="s">
        <v>1748</v>
      </c>
      <c r="ADR100" s="16" t="s">
        <v>13194</v>
      </c>
      <c r="ADS100" s="16" t="s">
        <v>13194</v>
      </c>
      <c r="ADU100" s="16" t="s">
        <v>8713</v>
      </c>
      <c r="ADW100" s="16" t="s">
        <v>8729</v>
      </c>
      <c r="ADY100" s="16" t="s">
        <v>1062</v>
      </c>
      <c r="AEA100" s="16">
        <v>7450</v>
      </c>
      <c r="AEC100" s="16" t="s">
        <v>1062</v>
      </c>
      <c r="AED100" s="16">
        <v>3620.31</v>
      </c>
      <c r="AEE100" s="16" t="s">
        <v>952</v>
      </c>
      <c r="AEG100" s="16">
        <v>11750</v>
      </c>
      <c r="AEI100" s="16">
        <v>1000</v>
      </c>
      <c r="AEK100" s="16">
        <v>300</v>
      </c>
      <c r="AEL100" s="16">
        <v>750</v>
      </c>
      <c r="AEM100" s="16">
        <v>7500</v>
      </c>
      <c r="AEN100" s="16">
        <v>300</v>
      </c>
      <c r="AEO100" s="16">
        <v>125</v>
      </c>
    </row>
    <row r="101" spans="1:823" x14ac:dyDescent="0.25">
      <c r="A101" s="30">
        <v>45813</v>
      </c>
      <c r="B101" s="16" t="s">
        <v>9347</v>
      </c>
      <c r="C101" s="16" t="s">
        <v>867</v>
      </c>
      <c r="D101" s="16" t="s">
        <v>867</v>
      </c>
      <c r="E101" s="16">
        <v>41</v>
      </c>
      <c r="F101" s="16" t="s">
        <v>8153</v>
      </c>
      <c r="G101" s="16" t="s">
        <v>4131</v>
      </c>
      <c r="I101" s="16" t="s">
        <v>4148</v>
      </c>
      <c r="Z101" s="16" t="s">
        <v>996</v>
      </c>
      <c r="AA101" s="16" t="s">
        <v>470</v>
      </c>
      <c r="AB101" s="16">
        <v>8</v>
      </c>
      <c r="AC101" s="16" t="s">
        <v>1056</v>
      </c>
      <c r="AD101" s="16" t="s">
        <v>843</v>
      </c>
      <c r="AE101" s="16" t="s">
        <v>844</v>
      </c>
      <c r="AF101" s="16" t="s">
        <v>8746</v>
      </c>
      <c r="AG101" s="16" t="s">
        <v>8732</v>
      </c>
      <c r="AH101" s="16" t="s">
        <v>8746</v>
      </c>
      <c r="AI101" s="16" t="s">
        <v>8746</v>
      </c>
      <c r="AJ101" s="16" t="s">
        <v>843</v>
      </c>
      <c r="AK101" s="16" t="s">
        <v>844</v>
      </c>
      <c r="AM101" s="16" t="s">
        <v>737</v>
      </c>
      <c r="AN101" s="16" t="s">
        <v>761</v>
      </c>
      <c r="AP101" s="16" t="s">
        <v>774</v>
      </c>
      <c r="AR101" s="16" t="s">
        <v>6907</v>
      </c>
      <c r="BB101" s="16">
        <v>4</v>
      </c>
      <c r="BC101" s="16" t="s">
        <v>7878</v>
      </c>
      <c r="BE101" s="16" t="s">
        <v>5098</v>
      </c>
      <c r="BV101" s="16" t="s">
        <v>4433</v>
      </c>
      <c r="BW101" s="16" t="s">
        <v>844</v>
      </c>
      <c r="BX101" s="16" t="s">
        <v>843</v>
      </c>
      <c r="BY101" s="16" t="s">
        <v>843</v>
      </c>
      <c r="BZ101" s="16" t="s">
        <v>843</v>
      </c>
      <c r="CA101" s="16" t="s">
        <v>843</v>
      </c>
      <c r="CB101" s="16" t="s">
        <v>843</v>
      </c>
      <c r="CC101" s="16" t="s">
        <v>843</v>
      </c>
      <c r="CD101" s="16" t="s">
        <v>843</v>
      </c>
      <c r="CE101" s="16" t="s">
        <v>843</v>
      </c>
      <c r="CF101" s="16" t="s">
        <v>843</v>
      </c>
      <c r="CG101" s="16" t="s">
        <v>843</v>
      </c>
      <c r="CH101" s="16" t="s">
        <v>843</v>
      </c>
      <c r="CI101" s="16" t="s">
        <v>843</v>
      </c>
      <c r="CJ101" s="16" t="s">
        <v>843</v>
      </c>
      <c r="CK101" s="16" t="s">
        <v>843</v>
      </c>
      <c r="CP101" s="16" t="s">
        <v>867</v>
      </c>
      <c r="CQ101" s="16" t="s">
        <v>5191</v>
      </c>
      <c r="CR101" s="16" t="s">
        <v>844</v>
      </c>
      <c r="CS101" s="16" t="s">
        <v>843</v>
      </c>
      <c r="CT101" s="16" t="s">
        <v>843</v>
      </c>
      <c r="CU101" s="16" t="s">
        <v>843</v>
      </c>
      <c r="CV101" s="16" t="s">
        <v>843</v>
      </c>
      <c r="CW101" s="16" t="s">
        <v>843</v>
      </c>
      <c r="CX101" s="16" t="s">
        <v>843</v>
      </c>
      <c r="CY101" s="16" t="s">
        <v>843</v>
      </c>
      <c r="CZ101" s="16" t="s">
        <v>843</v>
      </c>
      <c r="DA101" s="16" t="s">
        <v>5184</v>
      </c>
      <c r="DX101" s="16" t="s">
        <v>867</v>
      </c>
      <c r="DY101" s="16" t="s">
        <v>867</v>
      </c>
      <c r="GC101" s="16" t="s">
        <v>5342</v>
      </c>
      <c r="GF101" s="16" t="s">
        <v>867</v>
      </c>
      <c r="GG101" s="16" t="s">
        <v>867</v>
      </c>
      <c r="GV101" s="16" t="s">
        <v>5443</v>
      </c>
      <c r="GW101" s="16" t="s">
        <v>843</v>
      </c>
      <c r="GX101" s="16" t="s">
        <v>844</v>
      </c>
      <c r="GY101" s="16" t="s">
        <v>843</v>
      </c>
      <c r="GZ101" s="16" t="s">
        <v>843</v>
      </c>
      <c r="HA101" s="16" t="s">
        <v>843</v>
      </c>
      <c r="HB101" s="16" t="s">
        <v>843</v>
      </c>
      <c r="HC101" s="16" t="s">
        <v>843</v>
      </c>
      <c r="HD101" s="16" t="s">
        <v>843</v>
      </c>
      <c r="HE101" s="16" t="s">
        <v>843</v>
      </c>
      <c r="HF101" s="16" t="s">
        <v>843</v>
      </c>
      <c r="HH101" s="16" t="s">
        <v>5456</v>
      </c>
      <c r="HK101" s="16" t="s">
        <v>865</v>
      </c>
      <c r="HM101" s="16" t="s">
        <v>867</v>
      </c>
      <c r="HN101" s="16" t="s">
        <v>7922</v>
      </c>
      <c r="HO101" s="16" t="s">
        <v>844</v>
      </c>
      <c r="HP101" s="16" t="s">
        <v>843</v>
      </c>
      <c r="HQ101" s="16" t="s">
        <v>843</v>
      </c>
      <c r="HR101" s="16" t="s">
        <v>843</v>
      </c>
      <c r="HS101" s="16" t="s">
        <v>843</v>
      </c>
      <c r="HT101" s="16" t="s">
        <v>843</v>
      </c>
      <c r="HU101" s="16" t="s">
        <v>843</v>
      </c>
      <c r="HV101" s="16" t="s">
        <v>843</v>
      </c>
      <c r="HW101" s="16" t="s">
        <v>843</v>
      </c>
      <c r="HX101" s="16" t="s">
        <v>843</v>
      </c>
      <c r="HZ101" s="16" t="s">
        <v>7944</v>
      </c>
      <c r="KE101" s="16" t="s">
        <v>5582</v>
      </c>
      <c r="KG101" s="16" t="s">
        <v>7018</v>
      </c>
      <c r="KH101" s="16" t="s">
        <v>7033</v>
      </c>
      <c r="KI101" s="16" t="s">
        <v>867</v>
      </c>
      <c r="KJ101" s="16" t="s">
        <v>5601</v>
      </c>
      <c r="KK101" s="16" t="s">
        <v>843</v>
      </c>
      <c r="KL101" s="16" t="s">
        <v>843</v>
      </c>
      <c r="KM101" s="16" t="s">
        <v>844</v>
      </c>
      <c r="KN101" s="16" t="s">
        <v>843</v>
      </c>
      <c r="KO101" s="16" t="s">
        <v>843</v>
      </c>
      <c r="KP101" s="16" t="s">
        <v>843</v>
      </c>
      <c r="KQ101" s="16" t="s">
        <v>843</v>
      </c>
      <c r="LG101" s="16" t="s">
        <v>867</v>
      </c>
      <c r="LH101" s="16" t="s">
        <v>867</v>
      </c>
      <c r="LI101" s="16" t="s">
        <v>867</v>
      </c>
      <c r="LJ101" s="16" t="s">
        <v>867</v>
      </c>
      <c r="LK101" s="16" t="s">
        <v>867</v>
      </c>
      <c r="LL101" s="16" t="s">
        <v>5660</v>
      </c>
      <c r="LM101" s="16" t="s">
        <v>843</v>
      </c>
      <c r="LN101" s="16" t="s">
        <v>844</v>
      </c>
      <c r="LO101" s="16" t="s">
        <v>843</v>
      </c>
      <c r="LP101" s="16" t="s">
        <v>843</v>
      </c>
      <c r="LQ101" s="16" t="s">
        <v>843</v>
      </c>
      <c r="LR101" s="16" t="s">
        <v>843</v>
      </c>
      <c r="LS101" s="16" t="s">
        <v>843</v>
      </c>
      <c r="LT101" s="16" t="s">
        <v>843</v>
      </c>
      <c r="LU101" s="16" t="s">
        <v>843</v>
      </c>
      <c r="LV101" s="16" t="s">
        <v>843</v>
      </c>
      <c r="LW101" s="16" t="s">
        <v>843</v>
      </c>
      <c r="LX101" s="16" t="s">
        <v>843</v>
      </c>
      <c r="LY101" s="16" t="s">
        <v>843</v>
      </c>
      <c r="LZ101" s="16" t="s">
        <v>843</v>
      </c>
      <c r="MA101" s="16" t="s">
        <v>843</v>
      </c>
      <c r="MC101" s="16" t="s">
        <v>5694</v>
      </c>
      <c r="MD101" s="16" t="s">
        <v>844</v>
      </c>
      <c r="ME101" s="16" t="s">
        <v>843</v>
      </c>
      <c r="MF101" s="16" t="s">
        <v>843</v>
      </c>
      <c r="MG101" s="16" t="s">
        <v>843</v>
      </c>
      <c r="MH101" s="16" t="s">
        <v>843</v>
      </c>
      <c r="MI101" s="16" t="s">
        <v>843</v>
      </c>
      <c r="MJ101" s="16" t="s">
        <v>843</v>
      </c>
      <c r="MK101" s="16" t="s">
        <v>843</v>
      </c>
      <c r="ML101" s="16" t="s">
        <v>843</v>
      </c>
      <c r="MM101" s="16" t="s">
        <v>843</v>
      </c>
      <c r="MN101" s="16" t="s">
        <v>843</v>
      </c>
      <c r="MO101" s="16" t="s">
        <v>843</v>
      </c>
      <c r="MP101" s="16" t="s">
        <v>843</v>
      </c>
      <c r="MQ101" s="16" t="s">
        <v>843</v>
      </c>
      <c r="MR101" s="16" t="s">
        <v>843</v>
      </c>
      <c r="MS101" s="16" t="s">
        <v>843</v>
      </c>
      <c r="MT101" s="16" t="s">
        <v>843</v>
      </c>
      <c r="MU101" s="16" t="s">
        <v>843</v>
      </c>
      <c r="MV101" s="16" t="s">
        <v>843</v>
      </c>
      <c r="MX101" s="16" t="s">
        <v>5694</v>
      </c>
      <c r="MY101" s="16" t="s">
        <v>844</v>
      </c>
      <c r="MZ101" s="16" t="s">
        <v>843</v>
      </c>
      <c r="NA101" s="16" t="s">
        <v>843</v>
      </c>
      <c r="NB101" s="16" t="s">
        <v>843</v>
      </c>
      <c r="NC101" s="16" t="s">
        <v>843</v>
      </c>
      <c r="ND101" s="16" t="s">
        <v>843</v>
      </c>
      <c r="NE101" s="16" t="s">
        <v>843</v>
      </c>
      <c r="NF101" s="16" t="s">
        <v>843</v>
      </c>
      <c r="NG101" s="16" t="s">
        <v>843</v>
      </c>
      <c r="NH101" s="16" t="s">
        <v>843</v>
      </c>
      <c r="NI101" s="16" t="s">
        <v>843</v>
      </c>
      <c r="NJ101" s="16" t="s">
        <v>843</v>
      </c>
      <c r="NK101" s="16" t="s">
        <v>843</v>
      </c>
      <c r="NL101" s="16" t="s">
        <v>843</v>
      </c>
      <c r="NM101" s="16" t="s">
        <v>843</v>
      </c>
      <c r="NN101" s="16" t="s">
        <v>843</v>
      </c>
      <c r="NO101" s="16" t="s">
        <v>843</v>
      </c>
      <c r="NP101" s="16" t="s">
        <v>843</v>
      </c>
      <c r="NQ101" s="16" t="s">
        <v>843</v>
      </c>
      <c r="NS101" s="16" t="s">
        <v>5694</v>
      </c>
      <c r="NT101" s="16" t="s">
        <v>844</v>
      </c>
      <c r="NU101" s="16" t="s">
        <v>843</v>
      </c>
      <c r="NV101" s="16" t="s">
        <v>843</v>
      </c>
      <c r="NW101" s="16" t="s">
        <v>843</v>
      </c>
      <c r="NX101" s="16" t="s">
        <v>843</v>
      </c>
      <c r="NY101" s="16" t="s">
        <v>843</v>
      </c>
      <c r="NZ101" s="16" t="s">
        <v>843</v>
      </c>
      <c r="OA101" s="16" t="s">
        <v>843</v>
      </c>
      <c r="OB101" s="16" t="s">
        <v>843</v>
      </c>
      <c r="OC101" s="16" t="s">
        <v>843</v>
      </c>
      <c r="OD101" s="16" t="s">
        <v>843</v>
      </c>
      <c r="OE101" s="16" t="s">
        <v>843</v>
      </c>
      <c r="OF101" s="16" t="s">
        <v>843</v>
      </c>
      <c r="OG101" s="16" t="s">
        <v>843</v>
      </c>
      <c r="OH101" s="16" t="s">
        <v>843</v>
      </c>
      <c r="OI101" s="16" t="s">
        <v>843</v>
      </c>
      <c r="PC101" s="16" t="s">
        <v>867</v>
      </c>
      <c r="PE101" s="16" t="s">
        <v>865</v>
      </c>
      <c r="PY101" s="16" t="s">
        <v>865</v>
      </c>
      <c r="QP101" s="16" t="s">
        <v>865</v>
      </c>
      <c r="QR101" s="16" t="s">
        <v>865</v>
      </c>
      <c r="QT101" s="16" t="s">
        <v>867</v>
      </c>
      <c r="QV101" s="16" t="s">
        <v>865</v>
      </c>
      <c r="QX101" s="16" t="s">
        <v>865</v>
      </c>
      <c r="QY101" s="16" t="s">
        <v>867</v>
      </c>
      <c r="RD101" s="16" t="s">
        <v>865</v>
      </c>
      <c r="RF101" s="16" t="s">
        <v>865</v>
      </c>
      <c r="RH101" s="16" t="s">
        <v>865</v>
      </c>
      <c r="RJ101" s="16" t="s">
        <v>865</v>
      </c>
      <c r="RN101" s="16" t="s">
        <v>867</v>
      </c>
      <c r="RP101" s="16" t="s">
        <v>867</v>
      </c>
      <c r="RR101" s="16" t="s">
        <v>867</v>
      </c>
      <c r="RT101" s="16" t="s">
        <v>867</v>
      </c>
      <c r="RV101" s="16" t="s">
        <v>867</v>
      </c>
      <c r="RX101" s="16" t="s">
        <v>7720</v>
      </c>
      <c r="RZ101" s="16" t="s">
        <v>7720</v>
      </c>
      <c r="SQ101" s="16" t="s">
        <v>865</v>
      </c>
      <c r="SS101" s="16" t="s">
        <v>864</v>
      </c>
      <c r="ST101" s="16" t="s">
        <v>7764</v>
      </c>
      <c r="TO101" s="16">
        <v>0</v>
      </c>
      <c r="TP101" s="16">
        <v>1000</v>
      </c>
      <c r="TQ101" s="16">
        <v>4000</v>
      </c>
      <c r="TR101" s="16">
        <v>1000</v>
      </c>
      <c r="TS101" s="16">
        <v>1000</v>
      </c>
      <c r="TT101" s="16">
        <v>0</v>
      </c>
      <c r="TU101" s="16">
        <v>500</v>
      </c>
      <c r="TV101" s="16">
        <v>0</v>
      </c>
      <c r="TW101" s="16">
        <v>0</v>
      </c>
      <c r="TX101" s="16">
        <v>0</v>
      </c>
      <c r="TZ101" s="16" t="s">
        <v>7367</v>
      </c>
      <c r="UA101" s="16" t="s">
        <v>9348</v>
      </c>
      <c r="UB101" s="16">
        <v>0</v>
      </c>
      <c r="UC101" s="16" t="s">
        <v>844</v>
      </c>
      <c r="UD101" s="16" t="s">
        <v>843</v>
      </c>
      <c r="UE101" s="16" t="s">
        <v>844</v>
      </c>
      <c r="UF101" s="16" t="s">
        <v>844</v>
      </c>
      <c r="UG101" s="16" t="s">
        <v>843</v>
      </c>
      <c r="UH101" s="16" t="s">
        <v>843</v>
      </c>
      <c r="UL101" s="16">
        <v>10600</v>
      </c>
      <c r="VK101" s="16" t="s">
        <v>6102</v>
      </c>
      <c r="VL101" s="16" t="s">
        <v>843</v>
      </c>
      <c r="VM101" s="16" t="s">
        <v>843</v>
      </c>
      <c r="VN101" s="16" t="s">
        <v>843</v>
      </c>
      <c r="VO101" s="16" t="s">
        <v>843</v>
      </c>
      <c r="VP101" s="16" t="s">
        <v>844</v>
      </c>
      <c r="VQ101" s="16" t="s">
        <v>843</v>
      </c>
      <c r="VR101" s="16" t="s">
        <v>843</v>
      </c>
      <c r="VS101" s="16" t="s">
        <v>843</v>
      </c>
      <c r="VT101" s="16" t="s">
        <v>843</v>
      </c>
      <c r="VV101" s="16">
        <v>3000</v>
      </c>
      <c r="VX101" s="16" t="s">
        <v>6028</v>
      </c>
      <c r="VY101" s="16" t="s">
        <v>844</v>
      </c>
      <c r="VZ101" s="16" t="s">
        <v>843</v>
      </c>
      <c r="WA101" s="16" t="s">
        <v>843</v>
      </c>
      <c r="WB101" s="16" t="s">
        <v>843</v>
      </c>
      <c r="WC101" s="16" t="s">
        <v>843</v>
      </c>
      <c r="WD101" s="16" t="s">
        <v>843</v>
      </c>
      <c r="WE101" s="16" t="s">
        <v>843</v>
      </c>
      <c r="WF101" s="16" t="s">
        <v>843</v>
      </c>
      <c r="WH101" s="16">
        <v>9750</v>
      </c>
      <c r="WO101" s="16" t="s">
        <v>6920</v>
      </c>
      <c r="XD101" s="16" t="s">
        <v>9349</v>
      </c>
      <c r="XE101" s="16" t="s">
        <v>843</v>
      </c>
      <c r="XF101" s="16" t="s">
        <v>843</v>
      </c>
      <c r="XG101" s="16" t="s">
        <v>843</v>
      </c>
      <c r="XH101" s="16" t="s">
        <v>843</v>
      </c>
      <c r="XI101" s="16" t="s">
        <v>843</v>
      </c>
      <c r="XJ101" s="16" t="s">
        <v>843</v>
      </c>
      <c r="XK101" s="16" t="s">
        <v>844</v>
      </c>
      <c r="XL101" s="16" t="s">
        <v>844</v>
      </c>
      <c r="XM101" s="16" t="s">
        <v>843</v>
      </c>
      <c r="XN101" s="16" t="s">
        <v>844</v>
      </c>
      <c r="XO101" s="16" t="s">
        <v>843</v>
      </c>
      <c r="XP101" s="16" t="s">
        <v>843</v>
      </c>
      <c r="XQ101" s="16" t="s">
        <v>843</v>
      </c>
      <c r="YF101" s="16" t="s">
        <v>865</v>
      </c>
      <c r="YN101" s="16" t="s">
        <v>7040</v>
      </c>
      <c r="YP101" s="16" t="s">
        <v>7984</v>
      </c>
      <c r="YR101" s="16" t="s">
        <v>9350</v>
      </c>
      <c r="YS101" s="16" t="s">
        <v>9351</v>
      </c>
      <c r="YT101" s="16" t="s">
        <v>8694</v>
      </c>
      <c r="YU101" s="16" t="s">
        <v>9352</v>
      </c>
      <c r="YV101" s="16" t="s">
        <v>9148</v>
      </c>
      <c r="YW101" s="16" t="s">
        <v>844</v>
      </c>
      <c r="YX101" s="16" t="s">
        <v>9148</v>
      </c>
      <c r="YY101" s="16" t="s">
        <v>843</v>
      </c>
      <c r="YZ101" s="16" t="s">
        <v>843</v>
      </c>
      <c r="ZA101" s="16" t="s">
        <v>843</v>
      </c>
      <c r="ZE101" s="16" t="s">
        <v>8751</v>
      </c>
      <c r="ZO101" s="16" t="s">
        <v>487</v>
      </c>
      <c r="ZP101" s="16" t="s">
        <v>487</v>
      </c>
      <c r="ZQ101" s="16" t="s">
        <v>486</v>
      </c>
      <c r="ZR101" s="16" t="s">
        <v>486</v>
      </c>
      <c r="ZS101" s="16" t="s">
        <v>1056</v>
      </c>
      <c r="ZT101" s="16" t="s">
        <v>8705</v>
      </c>
      <c r="ZU101" s="16" t="s">
        <v>8706</v>
      </c>
      <c r="ZV101" s="16" t="s">
        <v>487</v>
      </c>
      <c r="ZW101" s="16" t="s">
        <v>844</v>
      </c>
      <c r="ZX101" s="16" t="s">
        <v>8732</v>
      </c>
      <c r="ZY101" s="16" t="s">
        <v>8746</v>
      </c>
      <c r="ZZ101" s="16" t="s">
        <v>8746</v>
      </c>
      <c r="AAA101" s="16" t="s">
        <v>8746</v>
      </c>
      <c r="AAB101" s="16" t="s">
        <v>844</v>
      </c>
      <c r="AAC101" s="16">
        <v>3</v>
      </c>
      <c r="AAD101" s="16" t="s">
        <v>8746</v>
      </c>
      <c r="AAE101" s="16" t="s">
        <v>8732</v>
      </c>
      <c r="AAF101" s="16" t="s">
        <v>843</v>
      </c>
      <c r="AAG101" s="16" t="s">
        <v>843</v>
      </c>
      <c r="AAH101" s="16" t="s">
        <v>843</v>
      </c>
      <c r="AAI101" s="16" t="s">
        <v>844</v>
      </c>
      <c r="AAJ101" s="16" t="s">
        <v>624</v>
      </c>
      <c r="AAK101" s="16" t="s">
        <v>649</v>
      </c>
      <c r="AAL101" s="16" t="s">
        <v>904</v>
      </c>
      <c r="AAM101" s="16" t="s">
        <v>660</v>
      </c>
      <c r="AAN101" s="16" t="s">
        <v>8707</v>
      </c>
      <c r="AAO101" s="16" t="s">
        <v>1019</v>
      </c>
      <c r="AAP101" s="16" t="s">
        <v>8708</v>
      </c>
      <c r="AAQ101" s="16" t="s">
        <v>8726</v>
      </c>
      <c r="AAS101" s="16">
        <v>21758.45</v>
      </c>
      <c r="AAT101" s="16" t="s">
        <v>782</v>
      </c>
      <c r="AAU101" s="16" t="s">
        <v>782</v>
      </c>
      <c r="AAV101" s="16" t="s">
        <v>782</v>
      </c>
      <c r="AAW101" s="16" t="s">
        <v>782</v>
      </c>
      <c r="AAX101" s="16" t="s">
        <v>843</v>
      </c>
      <c r="AAY101" s="16" t="s">
        <v>8710</v>
      </c>
      <c r="AAZ101" s="16" t="s">
        <v>782</v>
      </c>
      <c r="ABA101" s="16" t="s">
        <v>783</v>
      </c>
      <c r="ABB101" s="16" t="s">
        <v>783</v>
      </c>
      <c r="ABC101" s="16" t="s">
        <v>783</v>
      </c>
      <c r="ABD101" s="16" t="s">
        <v>782</v>
      </c>
      <c r="ABE101" s="16" t="s">
        <v>783</v>
      </c>
      <c r="ABF101" s="16" t="s">
        <v>782</v>
      </c>
      <c r="ABG101" s="16" t="s">
        <v>782</v>
      </c>
      <c r="ABH101" s="16" t="s">
        <v>782</v>
      </c>
      <c r="ABI101" s="16" t="s">
        <v>782</v>
      </c>
      <c r="ABJ101" s="16" t="s">
        <v>783</v>
      </c>
      <c r="ABK101" s="16" t="s">
        <v>783</v>
      </c>
      <c r="ABL101" s="16" t="s">
        <v>8769</v>
      </c>
      <c r="ABM101" s="16" t="s">
        <v>843</v>
      </c>
      <c r="ABN101" s="16" t="s">
        <v>1034</v>
      </c>
      <c r="ABP101" s="16" t="s">
        <v>972</v>
      </c>
      <c r="ABQ101" s="16" t="s">
        <v>4297</v>
      </c>
      <c r="ABR101" s="16" t="s">
        <v>470</v>
      </c>
      <c r="ABS101" s="16" t="s">
        <v>451</v>
      </c>
      <c r="ABT101" s="16" t="s">
        <v>8785</v>
      </c>
      <c r="ABU101" s="16" t="s">
        <v>8728</v>
      </c>
      <c r="ABV101" s="16" t="s">
        <v>487</v>
      </c>
      <c r="ABW101" s="16" t="s">
        <v>487</v>
      </c>
      <c r="ABX101" s="16" t="s">
        <v>894</v>
      </c>
      <c r="ABY101" s="16" t="s">
        <v>486</v>
      </c>
      <c r="ABZ101" s="16" t="s">
        <v>487</v>
      </c>
      <c r="ACA101" s="16" t="s">
        <v>761</v>
      </c>
      <c r="ACB101" s="16" t="s">
        <v>774</v>
      </c>
      <c r="ACC101" s="16" t="s">
        <v>737</v>
      </c>
      <c r="ACD101" s="16" t="s">
        <v>486</v>
      </c>
      <c r="ACE101" s="16" t="s">
        <v>487</v>
      </c>
      <c r="ACG101" s="16" t="s">
        <v>1014</v>
      </c>
      <c r="ACH101" s="16" t="s">
        <v>1009</v>
      </c>
      <c r="ACI101" s="16" t="s">
        <v>462</v>
      </c>
      <c r="ACJ101" s="16">
        <v>0.79400000000000004</v>
      </c>
      <c r="ACK101" s="16" t="s">
        <v>482</v>
      </c>
      <c r="ACL101" s="16" t="s">
        <v>738</v>
      </c>
      <c r="ACM101" s="16" t="s">
        <v>1189</v>
      </c>
      <c r="ACN101" s="16" t="s">
        <v>1169</v>
      </c>
      <c r="ACO101" s="16" t="s">
        <v>1856</v>
      </c>
      <c r="ACP101" s="16">
        <v>9750</v>
      </c>
      <c r="ACQ101" s="16" t="s">
        <v>1203</v>
      </c>
      <c r="ACR101" s="16" t="s">
        <v>1644</v>
      </c>
      <c r="ACS101" s="16" t="s">
        <v>676</v>
      </c>
      <c r="ACT101" s="16" t="s">
        <v>1521</v>
      </c>
      <c r="ACU101" s="16" t="s">
        <v>831</v>
      </c>
      <c r="ACV101" s="16" t="s">
        <v>8756</v>
      </c>
      <c r="ACW101" s="16" t="s">
        <v>451</v>
      </c>
      <c r="ACX101" s="16" t="s">
        <v>1916</v>
      </c>
      <c r="ACY101" s="16" t="s">
        <v>1947</v>
      </c>
      <c r="ACZ101" s="16">
        <v>1</v>
      </c>
      <c r="ADA101" s="16">
        <v>1</v>
      </c>
      <c r="ADB101" s="16">
        <v>1</v>
      </c>
      <c r="ADC101" s="16">
        <v>1</v>
      </c>
      <c r="ADD101" s="16">
        <v>1</v>
      </c>
      <c r="ADE101" s="16" t="s">
        <v>8712</v>
      </c>
      <c r="ADF101" s="16">
        <v>0</v>
      </c>
      <c r="ADG101" s="16" t="s">
        <v>487</v>
      </c>
      <c r="ADH101" s="16">
        <v>7</v>
      </c>
      <c r="ADI101" s="16" t="s">
        <v>486</v>
      </c>
      <c r="ADK101" s="16" t="s">
        <v>13194</v>
      </c>
      <c r="ADL101" s="16" t="s">
        <v>1764</v>
      </c>
      <c r="ADM101" s="16" t="s">
        <v>1757</v>
      </c>
      <c r="ADN101" s="16" t="s">
        <v>1764</v>
      </c>
      <c r="ADO101" s="16" t="s">
        <v>1768</v>
      </c>
      <c r="ADP101" s="16" t="s">
        <v>13196</v>
      </c>
      <c r="ADQ101" s="16" t="s">
        <v>13194</v>
      </c>
      <c r="ADR101" s="16" t="s">
        <v>13194</v>
      </c>
      <c r="ADS101" s="16" t="s">
        <v>13194</v>
      </c>
      <c r="ADU101" s="16" t="s">
        <v>1763</v>
      </c>
      <c r="ADW101" s="16" t="s">
        <v>9353</v>
      </c>
      <c r="AEA101" s="16">
        <v>7500</v>
      </c>
      <c r="AEC101" s="16" t="s">
        <v>1061</v>
      </c>
      <c r="AED101" s="16">
        <v>2719.81</v>
      </c>
      <c r="AEE101" s="16" t="s">
        <v>952</v>
      </c>
      <c r="AEG101" s="16">
        <v>12750</v>
      </c>
      <c r="AEK101" s="16">
        <v>125</v>
      </c>
      <c r="AEL101" s="16">
        <v>500</v>
      </c>
      <c r="AEN101" s="16">
        <v>125</v>
      </c>
      <c r="AEO101" s="16">
        <v>125</v>
      </c>
      <c r="AEP101" s="16">
        <v>62.5</v>
      </c>
    </row>
    <row r="102" spans="1:823" x14ac:dyDescent="0.25">
      <c r="A102" s="30">
        <v>45813</v>
      </c>
      <c r="B102" s="16" t="s">
        <v>9354</v>
      </c>
      <c r="C102" s="16" t="s">
        <v>867</v>
      </c>
      <c r="D102" s="16" t="s">
        <v>867</v>
      </c>
      <c r="E102" s="16">
        <v>35</v>
      </c>
      <c r="F102" s="16" t="s">
        <v>8153</v>
      </c>
      <c r="G102" s="16" t="s">
        <v>4117</v>
      </c>
      <c r="I102" s="16" t="s">
        <v>4174</v>
      </c>
      <c r="Z102" s="16" t="s">
        <v>993</v>
      </c>
      <c r="AA102" s="16" t="s">
        <v>470</v>
      </c>
      <c r="AB102" s="16">
        <v>2</v>
      </c>
      <c r="AC102" s="16" t="s">
        <v>844</v>
      </c>
      <c r="AD102" s="16" t="s">
        <v>843</v>
      </c>
      <c r="AE102" s="16" t="s">
        <v>844</v>
      </c>
      <c r="AF102" s="16" t="s">
        <v>844</v>
      </c>
      <c r="AG102" s="16" t="s">
        <v>843</v>
      </c>
      <c r="AH102" s="16" t="s">
        <v>844</v>
      </c>
      <c r="AI102" s="16" t="s">
        <v>844</v>
      </c>
      <c r="AJ102" s="16" t="s">
        <v>843</v>
      </c>
      <c r="AK102" s="16" t="s">
        <v>844</v>
      </c>
      <c r="AM102" s="16" t="s">
        <v>737</v>
      </c>
      <c r="AN102" s="16" t="s">
        <v>759</v>
      </c>
      <c r="AP102" s="16" t="s">
        <v>768</v>
      </c>
      <c r="AR102" s="16" t="s">
        <v>6907</v>
      </c>
      <c r="BB102" s="16">
        <v>2</v>
      </c>
      <c r="BC102" s="16" t="s">
        <v>7872</v>
      </c>
      <c r="BE102" s="16" t="s">
        <v>5098</v>
      </c>
      <c r="BV102" s="16" t="s">
        <v>4433</v>
      </c>
      <c r="BW102" s="16" t="s">
        <v>844</v>
      </c>
      <c r="BX102" s="16" t="s">
        <v>843</v>
      </c>
      <c r="BY102" s="16" t="s">
        <v>843</v>
      </c>
      <c r="BZ102" s="16" t="s">
        <v>843</v>
      </c>
      <c r="CA102" s="16" t="s">
        <v>843</v>
      </c>
      <c r="CB102" s="16" t="s">
        <v>843</v>
      </c>
      <c r="CC102" s="16" t="s">
        <v>843</v>
      </c>
      <c r="CD102" s="16" t="s">
        <v>843</v>
      </c>
      <c r="CE102" s="16" t="s">
        <v>843</v>
      </c>
      <c r="CF102" s="16" t="s">
        <v>843</v>
      </c>
      <c r="CG102" s="16" t="s">
        <v>843</v>
      </c>
      <c r="CH102" s="16" t="s">
        <v>843</v>
      </c>
      <c r="CI102" s="16" t="s">
        <v>843</v>
      </c>
      <c r="CJ102" s="16" t="s">
        <v>843</v>
      </c>
      <c r="CK102" s="16" t="s">
        <v>843</v>
      </c>
      <c r="CP102" s="16" t="s">
        <v>865</v>
      </c>
      <c r="DX102" s="16" t="s">
        <v>7842</v>
      </c>
      <c r="DY102" s="16" t="s">
        <v>865</v>
      </c>
      <c r="GC102" s="16" t="s">
        <v>5333</v>
      </c>
      <c r="GF102" s="16" t="s">
        <v>865</v>
      </c>
      <c r="GG102" s="16" t="s">
        <v>864</v>
      </c>
      <c r="GV102" s="16" t="s">
        <v>9355</v>
      </c>
      <c r="GW102" s="16" t="s">
        <v>844</v>
      </c>
      <c r="GX102" s="16" t="s">
        <v>843</v>
      </c>
      <c r="GY102" s="16" t="s">
        <v>843</v>
      </c>
      <c r="GZ102" s="16" t="s">
        <v>843</v>
      </c>
      <c r="HA102" s="16" t="s">
        <v>843</v>
      </c>
      <c r="HB102" s="16" t="s">
        <v>844</v>
      </c>
      <c r="HC102" s="16" t="s">
        <v>843</v>
      </c>
      <c r="HD102" s="16" t="s">
        <v>843</v>
      </c>
      <c r="HE102" s="16" t="s">
        <v>843</v>
      </c>
      <c r="HF102" s="16" t="s">
        <v>843</v>
      </c>
      <c r="HH102" s="16" t="s">
        <v>5456</v>
      </c>
      <c r="HK102" s="16" t="s">
        <v>865</v>
      </c>
      <c r="HM102" s="16" t="s">
        <v>865</v>
      </c>
      <c r="HZ102" s="16" t="s">
        <v>7947</v>
      </c>
      <c r="KE102" s="16" t="s">
        <v>5585</v>
      </c>
      <c r="KG102" s="16" t="s">
        <v>7018</v>
      </c>
      <c r="KH102" s="16" t="s">
        <v>7033</v>
      </c>
      <c r="KI102" s="16" t="s">
        <v>867</v>
      </c>
      <c r="KJ102" s="16" t="s">
        <v>5601</v>
      </c>
      <c r="KK102" s="16" t="s">
        <v>843</v>
      </c>
      <c r="KL102" s="16" t="s">
        <v>843</v>
      </c>
      <c r="KM102" s="16" t="s">
        <v>844</v>
      </c>
      <c r="KN102" s="16" t="s">
        <v>843</v>
      </c>
      <c r="KO102" s="16" t="s">
        <v>843</v>
      </c>
      <c r="KP102" s="16" t="s">
        <v>843</v>
      </c>
      <c r="KQ102" s="16" t="s">
        <v>843</v>
      </c>
      <c r="LG102" s="16" t="s">
        <v>867</v>
      </c>
      <c r="LH102" s="16" t="s">
        <v>865</v>
      </c>
      <c r="LI102" s="16" t="s">
        <v>867</v>
      </c>
      <c r="LJ102" s="16" t="s">
        <v>865</v>
      </c>
      <c r="LK102" s="16" t="s">
        <v>865</v>
      </c>
      <c r="LL102" s="16" t="s">
        <v>9356</v>
      </c>
      <c r="LM102" s="16" t="s">
        <v>844</v>
      </c>
      <c r="LN102" s="16" t="s">
        <v>843</v>
      </c>
      <c r="LO102" s="16" t="s">
        <v>844</v>
      </c>
      <c r="LP102" s="16" t="s">
        <v>844</v>
      </c>
      <c r="LQ102" s="16" t="s">
        <v>844</v>
      </c>
      <c r="LR102" s="16" t="s">
        <v>843</v>
      </c>
      <c r="LS102" s="16" t="s">
        <v>843</v>
      </c>
      <c r="LT102" s="16" t="s">
        <v>843</v>
      </c>
      <c r="LU102" s="16" t="s">
        <v>843</v>
      </c>
      <c r="LV102" s="16" t="s">
        <v>843</v>
      </c>
      <c r="LW102" s="16" t="s">
        <v>843</v>
      </c>
      <c r="LX102" s="16" t="s">
        <v>843</v>
      </c>
      <c r="LY102" s="16" t="s">
        <v>843</v>
      </c>
      <c r="LZ102" s="16" t="s">
        <v>843</v>
      </c>
      <c r="MA102" s="16" t="s">
        <v>843</v>
      </c>
      <c r="MC102" s="16" t="s">
        <v>5694</v>
      </c>
      <c r="MD102" s="16" t="s">
        <v>844</v>
      </c>
      <c r="ME102" s="16" t="s">
        <v>843</v>
      </c>
      <c r="MF102" s="16" t="s">
        <v>843</v>
      </c>
      <c r="MG102" s="16" t="s">
        <v>843</v>
      </c>
      <c r="MH102" s="16" t="s">
        <v>843</v>
      </c>
      <c r="MI102" s="16" t="s">
        <v>843</v>
      </c>
      <c r="MJ102" s="16" t="s">
        <v>843</v>
      </c>
      <c r="MK102" s="16" t="s">
        <v>843</v>
      </c>
      <c r="ML102" s="16" t="s">
        <v>843</v>
      </c>
      <c r="MM102" s="16" t="s">
        <v>843</v>
      </c>
      <c r="MN102" s="16" t="s">
        <v>843</v>
      </c>
      <c r="MO102" s="16" t="s">
        <v>843</v>
      </c>
      <c r="MP102" s="16" t="s">
        <v>843</v>
      </c>
      <c r="MQ102" s="16" t="s">
        <v>843</v>
      </c>
      <c r="MR102" s="16" t="s">
        <v>843</v>
      </c>
      <c r="MS102" s="16" t="s">
        <v>843</v>
      </c>
      <c r="MT102" s="16" t="s">
        <v>843</v>
      </c>
      <c r="MU102" s="16" t="s">
        <v>843</v>
      </c>
      <c r="MV102" s="16" t="s">
        <v>843</v>
      </c>
      <c r="NS102" s="16" t="s">
        <v>5694</v>
      </c>
      <c r="NT102" s="16" t="s">
        <v>844</v>
      </c>
      <c r="NU102" s="16" t="s">
        <v>843</v>
      </c>
      <c r="NV102" s="16" t="s">
        <v>843</v>
      </c>
      <c r="NW102" s="16" t="s">
        <v>843</v>
      </c>
      <c r="NX102" s="16" t="s">
        <v>843</v>
      </c>
      <c r="NY102" s="16" t="s">
        <v>843</v>
      </c>
      <c r="NZ102" s="16" t="s">
        <v>843</v>
      </c>
      <c r="OA102" s="16" t="s">
        <v>843</v>
      </c>
      <c r="OB102" s="16" t="s">
        <v>843</v>
      </c>
      <c r="OC102" s="16" t="s">
        <v>843</v>
      </c>
      <c r="OD102" s="16" t="s">
        <v>843</v>
      </c>
      <c r="OE102" s="16" t="s">
        <v>843</v>
      </c>
      <c r="OF102" s="16" t="s">
        <v>843</v>
      </c>
      <c r="OG102" s="16" t="s">
        <v>843</v>
      </c>
      <c r="OH102" s="16" t="s">
        <v>843</v>
      </c>
      <c r="OI102" s="16" t="s">
        <v>843</v>
      </c>
      <c r="PC102" s="16" t="s">
        <v>865</v>
      </c>
      <c r="PD102" s="16" t="s">
        <v>865</v>
      </c>
      <c r="PY102" s="16" t="s">
        <v>865</v>
      </c>
      <c r="QP102" s="16" t="s">
        <v>865</v>
      </c>
      <c r="QR102" s="16" t="s">
        <v>867</v>
      </c>
      <c r="QT102" s="16" t="s">
        <v>867</v>
      </c>
      <c r="QV102" s="16" t="s">
        <v>865</v>
      </c>
      <c r="QX102" s="16" t="s">
        <v>865</v>
      </c>
      <c r="QY102" s="16" t="s">
        <v>867</v>
      </c>
      <c r="RD102" s="16" t="s">
        <v>865</v>
      </c>
      <c r="RF102" s="16" t="s">
        <v>865</v>
      </c>
      <c r="RH102" s="16" t="s">
        <v>4216</v>
      </c>
      <c r="RJ102" s="16" t="s">
        <v>865</v>
      </c>
      <c r="RN102" s="16" t="s">
        <v>7724</v>
      </c>
      <c r="RP102" s="16" t="s">
        <v>867</v>
      </c>
      <c r="RR102" s="16" t="s">
        <v>867</v>
      </c>
      <c r="RT102" s="16" t="s">
        <v>867</v>
      </c>
      <c r="RV102" s="16" t="s">
        <v>867</v>
      </c>
      <c r="RX102" s="16" t="s">
        <v>7724</v>
      </c>
      <c r="RZ102" s="16" t="s">
        <v>4216</v>
      </c>
      <c r="SQ102" s="16" t="s">
        <v>865</v>
      </c>
      <c r="SS102" s="16" t="s">
        <v>4216</v>
      </c>
      <c r="ST102" s="16" t="s">
        <v>7758</v>
      </c>
      <c r="TN102" s="16">
        <v>2000</v>
      </c>
      <c r="TO102" s="16">
        <v>3000</v>
      </c>
      <c r="TP102" s="16">
        <v>500</v>
      </c>
      <c r="TQ102" s="16">
        <v>0</v>
      </c>
      <c r="TR102" s="16">
        <v>400</v>
      </c>
      <c r="TS102" s="16">
        <v>400</v>
      </c>
      <c r="TT102" s="16">
        <v>0</v>
      </c>
      <c r="TU102" s="16">
        <v>200</v>
      </c>
      <c r="TV102" s="16">
        <v>0</v>
      </c>
      <c r="TW102" s="16">
        <v>0</v>
      </c>
      <c r="TX102" s="16">
        <v>0</v>
      </c>
      <c r="TZ102" s="16" t="s">
        <v>7367</v>
      </c>
      <c r="UA102" s="16" t="s">
        <v>5941</v>
      </c>
      <c r="UB102" s="16">
        <v>0</v>
      </c>
      <c r="UC102" s="16" t="s">
        <v>844</v>
      </c>
      <c r="UD102" s="16" t="s">
        <v>843</v>
      </c>
      <c r="UE102" s="16" t="s">
        <v>843</v>
      </c>
      <c r="UF102" s="16" t="s">
        <v>843</v>
      </c>
      <c r="UG102" s="16" t="s">
        <v>843</v>
      </c>
      <c r="UH102" s="16" t="s">
        <v>843</v>
      </c>
      <c r="UL102" s="16">
        <v>6000</v>
      </c>
      <c r="WO102" s="16" t="s">
        <v>6923</v>
      </c>
      <c r="YN102" s="16" t="s">
        <v>4216</v>
      </c>
      <c r="YP102" s="16" t="s">
        <v>7978</v>
      </c>
      <c r="YR102" s="16" t="s">
        <v>9357</v>
      </c>
      <c r="YS102" s="16" t="s">
        <v>9358</v>
      </c>
      <c r="YT102" s="16" t="s">
        <v>8694</v>
      </c>
      <c r="YU102" s="16" t="s">
        <v>9359</v>
      </c>
      <c r="YV102" s="16" t="s">
        <v>9148</v>
      </c>
      <c r="YW102" s="16" t="s">
        <v>844</v>
      </c>
      <c r="YX102" s="16" t="s">
        <v>9148</v>
      </c>
      <c r="YY102" s="16" t="s">
        <v>843</v>
      </c>
      <c r="YZ102" s="16" t="s">
        <v>843</v>
      </c>
      <c r="ZA102" s="16" t="s">
        <v>843</v>
      </c>
      <c r="ZB102" s="16">
        <v>6500</v>
      </c>
      <c r="ZC102" s="16" t="s">
        <v>9017</v>
      </c>
      <c r="ZD102" s="16" t="s">
        <v>8806</v>
      </c>
      <c r="ZE102" s="16" t="s">
        <v>843</v>
      </c>
      <c r="ZF102" s="16" t="s">
        <v>843</v>
      </c>
      <c r="ZG102" s="16" t="s">
        <v>8739</v>
      </c>
      <c r="ZH102" s="16" t="s">
        <v>8739</v>
      </c>
      <c r="ZI102" s="16" t="s">
        <v>8754</v>
      </c>
      <c r="ZJ102" s="16" t="s">
        <v>843</v>
      </c>
      <c r="ZK102" s="16" t="s">
        <v>843</v>
      </c>
      <c r="ZL102" s="16" t="s">
        <v>8752</v>
      </c>
      <c r="ZM102" s="16" t="s">
        <v>843</v>
      </c>
      <c r="ZN102" s="16" t="s">
        <v>8815</v>
      </c>
      <c r="ZO102" s="16" t="s">
        <v>487</v>
      </c>
      <c r="ZP102" s="16" t="s">
        <v>487</v>
      </c>
      <c r="ZQ102" s="16" t="s">
        <v>486</v>
      </c>
      <c r="ZR102" s="16" t="s">
        <v>486</v>
      </c>
      <c r="ZS102" s="16" t="s">
        <v>844</v>
      </c>
      <c r="ZT102" s="16" t="s">
        <v>8705</v>
      </c>
      <c r="ZU102" s="16" t="s">
        <v>8706</v>
      </c>
      <c r="ZV102" s="16" t="s">
        <v>487</v>
      </c>
      <c r="ZW102" s="16" t="s">
        <v>844</v>
      </c>
      <c r="ZX102" s="16" t="s">
        <v>844</v>
      </c>
      <c r="ZY102" s="16" t="s">
        <v>844</v>
      </c>
      <c r="ZZ102" s="16" t="s">
        <v>844</v>
      </c>
      <c r="AAA102" s="16" t="s">
        <v>843</v>
      </c>
      <c r="AAB102" s="16" t="s">
        <v>843</v>
      </c>
      <c r="AAC102" s="16">
        <v>1</v>
      </c>
      <c r="AAD102" s="16" t="s">
        <v>844</v>
      </c>
      <c r="AAE102" s="16" t="s">
        <v>843</v>
      </c>
      <c r="AAF102" s="16" t="s">
        <v>844</v>
      </c>
      <c r="AAG102" s="16" t="s">
        <v>843</v>
      </c>
      <c r="AAH102" s="16" t="s">
        <v>843</v>
      </c>
      <c r="AAI102" s="16" t="s">
        <v>843</v>
      </c>
      <c r="AAJ102" s="16" t="s">
        <v>615</v>
      </c>
      <c r="AAK102" s="16" t="s">
        <v>633</v>
      </c>
      <c r="AAL102" s="16" t="s">
        <v>904</v>
      </c>
      <c r="AAM102" s="16" t="s">
        <v>663</v>
      </c>
      <c r="AAN102" s="16" t="s">
        <v>8707</v>
      </c>
      <c r="AAO102" s="16" t="s">
        <v>1018</v>
      </c>
      <c r="AAP102" s="16" t="s">
        <v>8708</v>
      </c>
      <c r="AAS102" s="16">
        <v>6000</v>
      </c>
      <c r="AAT102" s="16" t="s">
        <v>782</v>
      </c>
      <c r="AAU102" s="16" t="s">
        <v>782</v>
      </c>
      <c r="AAW102" s="16" t="s">
        <v>782</v>
      </c>
      <c r="AAX102" s="16" t="s">
        <v>843</v>
      </c>
      <c r="AAY102" s="16" t="s">
        <v>8710</v>
      </c>
      <c r="AAZ102" s="16" t="s">
        <v>782</v>
      </c>
      <c r="ABA102" s="16" t="s">
        <v>783</v>
      </c>
      <c r="ABB102" s="16" t="s">
        <v>782</v>
      </c>
      <c r="ABC102" s="16" t="s">
        <v>783</v>
      </c>
      <c r="ABD102" s="16" t="s">
        <v>782</v>
      </c>
      <c r="ABE102" s="16" t="s">
        <v>783</v>
      </c>
      <c r="ABF102" s="16" t="s">
        <v>782</v>
      </c>
      <c r="ABG102" s="16" t="s">
        <v>782</v>
      </c>
      <c r="ABH102" s="16" t="s">
        <v>782</v>
      </c>
      <c r="ABI102" s="16" t="s">
        <v>782</v>
      </c>
      <c r="ABJ102" s="16" t="s">
        <v>782</v>
      </c>
      <c r="ABL102" s="16" t="s">
        <v>8732</v>
      </c>
      <c r="ABM102" s="16" t="s">
        <v>844</v>
      </c>
      <c r="ABN102" s="16" t="s">
        <v>1034</v>
      </c>
      <c r="ABO102" s="16" t="s">
        <v>487</v>
      </c>
      <c r="ABP102" s="16" t="s">
        <v>972</v>
      </c>
      <c r="ABQ102" s="16" t="s">
        <v>4324</v>
      </c>
      <c r="ABR102" s="16" t="s">
        <v>470</v>
      </c>
      <c r="ABS102" s="16" t="s">
        <v>451</v>
      </c>
      <c r="ABT102" s="16" t="s">
        <v>1056</v>
      </c>
      <c r="ABU102" s="16" t="s">
        <v>844</v>
      </c>
      <c r="ABV102" s="16" t="s">
        <v>487</v>
      </c>
      <c r="ABW102" s="16" t="s">
        <v>486</v>
      </c>
      <c r="ABX102" s="16" t="s">
        <v>892</v>
      </c>
      <c r="ABY102" s="16" t="s">
        <v>486</v>
      </c>
      <c r="ABZ102" s="16" t="s">
        <v>487</v>
      </c>
      <c r="ACA102" s="16" t="s">
        <v>759</v>
      </c>
      <c r="ACB102" s="16" t="s">
        <v>768</v>
      </c>
      <c r="ACC102" s="16" t="s">
        <v>737</v>
      </c>
      <c r="ACD102" s="16" t="s">
        <v>486</v>
      </c>
      <c r="ACE102" s="16" t="s">
        <v>486</v>
      </c>
      <c r="ACG102" s="16" t="s">
        <v>1014</v>
      </c>
      <c r="ACH102" s="16" t="s">
        <v>1009</v>
      </c>
      <c r="ACI102" s="16" t="s">
        <v>462</v>
      </c>
      <c r="ACJ102" s="16">
        <v>0.79400000000000004</v>
      </c>
      <c r="ACK102" s="16" t="s">
        <v>482</v>
      </c>
      <c r="ACL102" s="16" t="s">
        <v>738</v>
      </c>
      <c r="ACM102" s="16" t="s">
        <v>1189</v>
      </c>
      <c r="ACN102" s="16" t="s">
        <v>1169</v>
      </c>
      <c r="ACO102" s="16" t="s">
        <v>1856</v>
      </c>
      <c r="ACQ102" s="16" t="s">
        <v>1202</v>
      </c>
      <c r="ACR102" s="16" t="s">
        <v>1645</v>
      </c>
      <c r="ACS102" s="16" t="s">
        <v>680</v>
      </c>
      <c r="ACT102" s="16" t="s">
        <v>1521</v>
      </c>
      <c r="ACU102" s="16" t="s">
        <v>831</v>
      </c>
      <c r="ACV102" s="16" t="s">
        <v>8756</v>
      </c>
      <c r="ACW102" s="16" t="s">
        <v>451</v>
      </c>
      <c r="ACX102" s="16" t="s">
        <v>1914</v>
      </c>
      <c r="ACY102" s="16" t="s">
        <v>1947</v>
      </c>
      <c r="ACZ102" s="16">
        <v>1</v>
      </c>
      <c r="ADA102" s="16">
        <v>0</v>
      </c>
      <c r="ADB102" s="16">
        <v>1</v>
      </c>
      <c r="ADC102" s="16">
        <v>0</v>
      </c>
      <c r="ADD102" s="16">
        <v>0</v>
      </c>
      <c r="ADE102" s="16" t="s">
        <v>9056</v>
      </c>
      <c r="ADF102" s="16">
        <v>0</v>
      </c>
      <c r="ADG102" s="16" t="s">
        <v>486</v>
      </c>
      <c r="ADH102" s="16">
        <v>2</v>
      </c>
      <c r="ADI102" s="16" t="s">
        <v>486</v>
      </c>
      <c r="ADJ102" s="16" t="s">
        <v>1743</v>
      </c>
      <c r="ADK102" s="16" t="s">
        <v>1743</v>
      </c>
      <c r="ADL102" s="16" t="s">
        <v>13196</v>
      </c>
      <c r="ADM102" s="16" t="s">
        <v>13194</v>
      </c>
      <c r="ADN102" s="16" t="s">
        <v>13196</v>
      </c>
      <c r="ADO102" s="16" t="s">
        <v>1766</v>
      </c>
      <c r="ADP102" s="16" t="s">
        <v>13196</v>
      </c>
      <c r="ADQ102" s="16" t="s">
        <v>13194</v>
      </c>
      <c r="ADR102" s="16" t="s">
        <v>13194</v>
      </c>
      <c r="ADS102" s="16" t="s">
        <v>13194</v>
      </c>
      <c r="ADY102" s="16" t="s">
        <v>1062</v>
      </c>
      <c r="AEB102" s="16">
        <v>6500</v>
      </c>
      <c r="AEC102" s="16" t="s">
        <v>1062</v>
      </c>
      <c r="AED102" s="16">
        <v>3000</v>
      </c>
      <c r="AEE102" s="16" t="s">
        <v>952</v>
      </c>
      <c r="AEI102" s="16">
        <v>1000</v>
      </c>
      <c r="AEJ102" s="16">
        <v>1500</v>
      </c>
      <c r="AEK102" s="16">
        <v>250</v>
      </c>
      <c r="AEN102" s="16">
        <v>200</v>
      </c>
      <c r="AEO102" s="16">
        <v>200</v>
      </c>
      <c r="AEP102" s="16">
        <v>100</v>
      </c>
    </row>
    <row r="103" spans="1:823" x14ac:dyDescent="0.25">
      <c r="A103" s="30">
        <v>45813</v>
      </c>
      <c r="B103" s="16" t="s">
        <v>9360</v>
      </c>
      <c r="C103" s="16" t="s">
        <v>867</v>
      </c>
      <c r="D103" s="16" t="s">
        <v>867</v>
      </c>
      <c r="E103" s="16">
        <v>60</v>
      </c>
      <c r="F103" s="16" t="s">
        <v>8153</v>
      </c>
      <c r="G103" s="16" t="s">
        <v>4131</v>
      </c>
      <c r="I103" s="16" t="s">
        <v>4166</v>
      </c>
      <c r="Z103" s="16" t="s">
        <v>997</v>
      </c>
      <c r="AA103" s="16" t="s">
        <v>470</v>
      </c>
      <c r="AB103" s="16">
        <v>1</v>
      </c>
      <c r="AC103" s="16" t="s">
        <v>843</v>
      </c>
      <c r="AD103" s="16" t="s">
        <v>843</v>
      </c>
      <c r="AE103" s="16" t="s">
        <v>843</v>
      </c>
      <c r="AF103" s="16" t="s">
        <v>844</v>
      </c>
      <c r="AG103" s="16" t="s">
        <v>843</v>
      </c>
      <c r="AH103" s="16" t="s">
        <v>844</v>
      </c>
      <c r="AI103" s="16" t="s">
        <v>843</v>
      </c>
      <c r="AJ103" s="16" t="s">
        <v>843</v>
      </c>
      <c r="AK103" s="16" t="s">
        <v>843</v>
      </c>
      <c r="AM103" s="16" t="s">
        <v>737</v>
      </c>
      <c r="AN103" s="16" t="s">
        <v>761</v>
      </c>
      <c r="AP103" s="16" t="s">
        <v>774</v>
      </c>
      <c r="AR103" s="16" t="s">
        <v>6907</v>
      </c>
      <c r="BB103" s="16">
        <v>1</v>
      </c>
      <c r="BC103" s="16" t="s">
        <v>7878</v>
      </c>
      <c r="BE103" s="16" t="s">
        <v>5101</v>
      </c>
      <c r="BV103" s="16" t="s">
        <v>4433</v>
      </c>
      <c r="BW103" s="16" t="s">
        <v>844</v>
      </c>
      <c r="BX103" s="16" t="s">
        <v>843</v>
      </c>
      <c r="BY103" s="16" t="s">
        <v>843</v>
      </c>
      <c r="BZ103" s="16" t="s">
        <v>843</v>
      </c>
      <c r="CA103" s="16" t="s">
        <v>843</v>
      </c>
      <c r="CB103" s="16" t="s">
        <v>843</v>
      </c>
      <c r="CC103" s="16" t="s">
        <v>843</v>
      </c>
      <c r="CD103" s="16" t="s">
        <v>843</v>
      </c>
      <c r="CE103" s="16" t="s">
        <v>843</v>
      </c>
      <c r="CF103" s="16" t="s">
        <v>843</v>
      </c>
      <c r="CG103" s="16" t="s">
        <v>843</v>
      </c>
      <c r="CH103" s="16" t="s">
        <v>843</v>
      </c>
      <c r="CI103" s="16" t="s">
        <v>843</v>
      </c>
      <c r="CJ103" s="16" t="s">
        <v>843</v>
      </c>
      <c r="CK103" s="16" t="s">
        <v>843</v>
      </c>
      <c r="CP103" s="16" t="s">
        <v>867</v>
      </c>
      <c r="CQ103" s="16" t="s">
        <v>9193</v>
      </c>
      <c r="CR103" s="16" t="s">
        <v>844</v>
      </c>
      <c r="CS103" s="16" t="s">
        <v>844</v>
      </c>
      <c r="CT103" s="16" t="s">
        <v>843</v>
      </c>
      <c r="CU103" s="16" t="s">
        <v>843</v>
      </c>
      <c r="CV103" s="16" t="s">
        <v>843</v>
      </c>
      <c r="CW103" s="16" t="s">
        <v>843</v>
      </c>
      <c r="CX103" s="16" t="s">
        <v>843</v>
      </c>
      <c r="CY103" s="16" t="s">
        <v>843</v>
      </c>
      <c r="CZ103" s="16" t="s">
        <v>843</v>
      </c>
      <c r="DA103" s="16" t="s">
        <v>5184</v>
      </c>
      <c r="DX103" s="16" t="s">
        <v>867</v>
      </c>
      <c r="DY103" s="16" t="s">
        <v>867</v>
      </c>
      <c r="GC103" s="16" t="s">
        <v>5330</v>
      </c>
      <c r="GF103" s="16" t="s">
        <v>6818</v>
      </c>
      <c r="GG103" s="16" t="s">
        <v>867</v>
      </c>
      <c r="GV103" s="16" t="s">
        <v>5449</v>
      </c>
      <c r="GW103" s="16" t="s">
        <v>843</v>
      </c>
      <c r="GX103" s="16" t="s">
        <v>843</v>
      </c>
      <c r="GY103" s="16" t="s">
        <v>843</v>
      </c>
      <c r="GZ103" s="16" t="s">
        <v>844</v>
      </c>
      <c r="HA103" s="16" t="s">
        <v>843</v>
      </c>
      <c r="HB103" s="16" t="s">
        <v>843</v>
      </c>
      <c r="HC103" s="16" t="s">
        <v>843</v>
      </c>
      <c r="HD103" s="16" t="s">
        <v>843</v>
      </c>
      <c r="HE103" s="16" t="s">
        <v>843</v>
      </c>
      <c r="HF103" s="16" t="s">
        <v>843</v>
      </c>
      <c r="HH103" s="16" t="s">
        <v>5456</v>
      </c>
      <c r="HK103" s="16" t="s">
        <v>865</v>
      </c>
      <c r="HM103" s="16" t="s">
        <v>865</v>
      </c>
      <c r="HZ103" s="16" t="s">
        <v>7944</v>
      </c>
      <c r="KE103" s="16" t="s">
        <v>5585</v>
      </c>
      <c r="KG103" s="16" t="s">
        <v>7018</v>
      </c>
      <c r="KH103" s="16" t="s">
        <v>7033</v>
      </c>
      <c r="KI103" s="16" t="s">
        <v>865</v>
      </c>
      <c r="LG103" s="16" t="s">
        <v>867</v>
      </c>
      <c r="LH103" s="16" t="s">
        <v>867</v>
      </c>
      <c r="LI103" s="16" t="s">
        <v>867</v>
      </c>
      <c r="LJ103" s="16" t="s">
        <v>867</v>
      </c>
      <c r="LK103" s="16" t="s">
        <v>867</v>
      </c>
      <c r="LL103" s="16" t="s">
        <v>5690</v>
      </c>
      <c r="LM103" s="16" t="s">
        <v>843</v>
      </c>
      <c r="LN103" s="16" t="s">
        <v>843</v>
      </c>
      <c r="LO103" s="16" t="s">
        <v>843</v>
      </c>
      <c r="LP103" s="16" t="s">
        <v>843</v>
      </c>
      <c r="LQ103" s="16" t="s">
        <v>843</v>
      </c>
      <c r="LR103" s="16" t="s">
        <v>843</v>
      </c>
      <c r="LS103" s="16" t="s">
        <v>843</v>
      </c>
      <c r="LT103" s="16" t="s">
        <v>843</v>
      </c>
      <c r="LU103" s="16" t="s">
        <v>843</v>
      </c>
      <c r="LV103" s="16" t="s">
        <v>843</v>
      </c>
      <c r="LW103" s="16" t="s">
        <v>843</v>
      </c>
      <c r="LX103" s="16" t="s">
        <v>844</v>
      </c>
      <c r="LY103" s="16" t="s">
        <v>843</v>
      </c>
      <c r="LZ103" s="16" t="s">
        <v>843</v>
      </c>
      <c r="MA103" s="16" t="s">
        <v>843</v>
      </c>
      <c r="MC103" s="16" t="s">
        <v>5694</v>
      </c>
      <c r="MD103" s="16" t="s">
        <v>844</v>
      </c>
      <c r="ME103" s="16" t="s">
        <v>843</v>
      </c>
      <c r="MF103" s="16" t="s">
        <v>843</v>
      </c>
      <c r="MG103" s="16" t="s">
        <v>843</v>
      </c>
      <c r="MH103" s="16" t="s">
        <v>843</v>
      </c>
      <c r="MI103" s="16" t="s">
        <v>843</v>
      </c>
      <c r="MJ103" s="16" t="s">
        <v>843</v>
      </c>
      <c r="MK103" s="16" t="s">
        <v>843</v>
      </c>
      <c r="ML103" s="16" t="s">
        <v>843</v>
      </c>
      <c r="MM103" s="16" t="s">
        <v>843</v>
      </c>
      <c r="MN103" s="16" t="s">
        <v>843</v>
      </c>
      <c r="MO103" s="16" t="s">
        <v>843</v>
      </c>
      <c r="MP103" s="16" t="s">
        <v>843</v>
      </c>
      <c r="MQ103" s="16" t="s">
        <v>843</v>
      </c>
      <c r="MR103" s="16" t="s">
        <v>843</v>
      </c>
      <c r="MS103" s="16" t="s">
        <v>843</v>
      </c>
      <c r="MT103" s="16" t="s">
        <v>843</v>
      </c>
      <c r="MU103" s="16" t="s">
        <v>843</v>
      </c>
      <c r="MV103" s="16" t="s">
        <v>843</v>
      </c>
      <c r="PC103" s="16" t="s">
        <v>865</v>
      </c>
      <c r="PD103" s="16" t="s">
        <v>865</v>
      </c>
      <c r="PY103" s="16" t="s">
        <v>865</v>
      </c>
      <c r="QP103" s="16" t="s">
        <v>865</v>
      </c>
      <c r="QR103" s="16" t="s">
        <v>867</v>
      </c>
      <c r="QT103" s="16" t="s">
        <v>867</v>
      </c>
      <c r="QV103" s="16" t="s">
        <v>865</v>
      </c>
      <c r="QX103" s="16" t="s">
        <v>865</v>
      </c>
      <c r="QY103" s="16" t="s">
        <v>867</v>
      </c>
      <c r="RD103" s="16" t="s">
        <v>865</v>
      </c>
      <c r="RF103" s="16" t="s">
        <v>7708</v>
      </c>
      <c r="RH103" s="16" t="s">
        <v>865</v>
      </c>
      <c r="RJ103" s="16" t="s">
        <v>865</v>
      </c>
      <c r="RN103" s="16" t="s">
        <v>7724</v>
      </c>
      <c r="RP103" s="16" t="s">
        <v>867</v>
      </c>
      <c r="RR103" s="16" t="s">
        <v>7720</v>
      </c>
      <c r="RT103" s="16" t="s">
        <v>7720</v>
      </c>
      <c r="RV103" s="16" t="s">
        <v>7724</v>
      </c>
      <c r="RX103" s="16" t="s">
        <v>7720</v>
      </c>
      <c r="RZ103" s="16" t="s">
        <v>7724</v>
      </c>
      <c r="SQ103" s="16" t="s">
        <v>865</v>
      </c>
      <c r="SS103" s="16" t="s">
        <v>7296</v>
      </c>
      <c r="ST103" s="16" t="s">
        <v>7764</v>
      </c>
      <c r="TN103" s="16">
        <v>800</v>
      </c>
      <c r="TO103" s="16">
        <v>0</v>
      </c>
      <c r="TP103" s="16">
        <v>500</v>
      </c>
      <c r="TQ103" s="16">
        <v>300</v>
      </c>
      <c r="TS103" s="16">
        <v>100</v>
      </c>
      <c r="TT103" s="16">
        <v>0</v>
      </c>
      <c r="TU103" s="16">
        <v>200</v>
      </c>
      <c r="TV103" s="16">
        <v>2000</v>
      </c>
      <c r="TW103" s="16">
        <v>0</v>
      </c>
      <c r="TZ103" s="16" t="s">
        <v>7364</v>
      </c>
      <c r="UA103" s="16" t="s">
        <v>5971</v>
      </c>
      <c r="UB103" s="16">
        <v>0</v>
      </c>
      <c r="UC103" s="16" t="s">
        <v>843</v>
      </c>
      <c r="UD103" s="16" t="s">
        <v>843</v>
      </c>
      <c r="UE103" s="16" t="s">
        <v>843</v>
      </c>
      <c r="UF103" s="16" t="s">
        <v>844</v>
      </c>
      <c r="UG103" s="16" t="s">
        <v>843</v>
      </c>
      <c r="UH103" s="16" t="s">
        <v>843</v>
      </c>
      <c r="VX103" s="16" t="s">
        <v>6028</v>
      </c>
      <c r="VY103" s="16" t="s">
        <v>844</v>
      </c>
      <c r="VZ103" s="16" t="s">
        <v>843</v>
      </c>
      <c r="WA103" s="16" t="s">
        <v>843</v>
      </c>
      <c r="WB103" s="16" t="s">
        <v>843</v>
      </c>
      <c r="WC103" s="16" t="s">
        <v>843</v>
      </c>
      <c r="WD103" s="16" t="s">
        <v>843</v>
      </c>
      <c r="WE103" s="16" t="s">
        <v>843</v>
      </c>
      <c r="WF103" s="16" t="s">
        <v>843</v>
      </c>
      <c r="WH103" s="16">
        <v>1650</v>
      </c>
      <c r="WO103" s="16" t="s">
        <v>6923</v>
      </c>
      <c r="YN103" s="16" t="s">
        <v>7040</v>
      </c>
      <c r="YP103" s="16" t="s">
        <v>7990</v>
      </c>
      <c r="YR103" s="16" t="s">
        <v>9361</v>
      </c>
      <c r="YS103" s="16" t="s">
        <v>9362</v>
      </c>
      <c r="YT103" s="16" t="s">
        <v>8694</v>
      </c>
      <c r="YU103" s="16" t="s">
        <v>9363</v>
      </c>
      <c r="YV103" s="16" t="s">
        <v>9148</v>
      </c>
      <c r="YW103" s="16" t="s">
        <v>844</v>
      </c>
      <c r="YX103" s="16" t="s">
        <v>9148</v>
      </c>
      <c r="YY103" s="16" t="s">
        <v>8862</v>
      </c>
      <c r="YZ103" s="16" t="s">
        <v>843</v>
      </c>
      <c r="ZB103" s="16">
        <v>2233.33</v>
      </c>
      <c r="ZC103" s="16" t="s">
        <v>8847</v>
      </c>
      <c r="ZD103" s="16" t="s">
        <v>843</v>
      </c>
      <c r="ZE103" s="16" t="s">
        <v>9364</v>
      </c>
      <c r="ZF103" s="16" t="s">
        <v>8740</v>
      </c>
      <c r="ZH103" s="16" t="s">
        <v>8699</v>
      </c>
      <c r="ZI103" s="16" t="s">
        <v>8750</v>
      </c>
      <c r="ZK103" s="16" t="s">
        <v>843</v>
      </c>
      <c r="ZL103" s="16" t="s">
        <v>8753</v>
      </c>
      <c r="ZM103" s="16" t="s">
        <v>843</v>
      </c>
      <c r="ZN103" s="16" t="s">
        <v>8742</v>
      </c>
      <c r="ZO103" s="16" t="s">
        <v>487</v>
      </c>
      <c r="ZP103" s="16" t="s">
        <v>487</v>
      </c>
      <c r="ZQ103" s="16" t="s">
        <v>486</v>
      </c>
      <c r="ZR103" s="16" t="s">
        <v>486</v>
      </c>
      <c r="ZS103" s="16" t="s">
        <v>844</v>
      </c>
      <c r="ZT103" s="16" t="s">
        <v>8705</v>
      </c>
      <c r="ZU103" s="16" t="s">
        <v>8706</v>
      </c>
      <c r="ZV103" s="16" t="s">
        <v>487</v>
      </c>
      <c r="ZW103" s="16" t="s">
        <v>843</v>
      </c>
      <c r="ZX103" s="16" t="s">
        <v>843</v>
      </c>
      <c r="ZY103" s="16" t="s">
        <v>844</v>
      </c>
      <c r="ZZ103" s="16" t="s">
        <v>843</v>
      </c>
      <c r="AAA103" s="16" t="s">
        <v>844</v>
      </c>
      <c r="AAB103" s="16" t="s">
        <v>843</v>
      </c>
      <c r="AAC103" s="16">
        <v>0</v>
      </c>
      <c r="AAD103" s="16" t="s">
        <v>844</v>
      </c>
      <c r="AAE103" s="16" t="s">
        <v>843</v>
      </c>
      <c r="AAF103" s="16" t="s">
        <v>843</v>
      </c>
      <c r="AAG103" s="16" t="s">
        <v>843</v>
      </c>
      <c r="AAH103" s="16" t="s">
        <v>843</v>
      </c>
      <c r="AAI103" s="16" t="s">
        <v>843</v>
      </c>
      <c r="AAJ103" s="16" t="s">
        <v>606</v>
      </c>
      <c r="AAK103" s="16" t="s">
        <v>639</v>
      </c>
      <c r="AAL103" s="16" t="s">
        <v>905</v>
      </c>
      <c r="AAM103" s="16" t="s">
        <v>663</v>
      </c>
      <c r="AAN103" s="16" t="s">
        <v>8707</v>
      </c>
      <c r="AAO103" s="16" t="s">
        <v>1018</v>
      </c>
      <c r="AAP103" s="16" t="s">
        <v>8708</v>
      </c>
      <c r="AAS103" s="16">
        <v>1650</v>
      </c>
      <c r="AAT103" s="16" t="s">
        <v>782</v>
      </c>
      <c r="AAU103" s="16" t="s">
        <v>1068</v>
      </c>
      <c r="AAV103" s="16" t="s">
        <v>782</v>
      </c>
      <c r="AAW103" s="16" t="s">
        <v>782</v>
      </c>
      <c r="AAX103" s="16" t="s">
        <v>844</v>
      </c>
      <c r="AAY103" s="16" t="s">
        <v>8727</v>
      </c>
      <c r="AAZ103" s="16" t="s">
        <v>782</v>
      </c>
      <c r="ABA103" s="16" t="s">
        <v>783</v>
      </c>
      <c r="ABB103" s="16" t="s">
        <v>782</v>
      </c>
      <c r="ABC103" s="16" t="s">
        <v>783</v>
      </c>
      <c r="ABD103" s="16" t="s">
        <v>782</v>
      </c>
      <c r="ABE103" s="16" t="s">
        <v>783</v>
      </c>
      <c r="ABF103" s="16" t="s">
        <v>782</v>
      </c>
      <c r="ABG103" s="16" t="s">
        <v>783</v>
      </c>
      <c r="ABH103" s="16" t="s">
        <v>783</v>
      </c>
      <c r="ABI103" s="16" t="s">
        <v>782</v>
      </c>
      <c r="ABJ103" s="16" t="s">
        <v>783</v>
      </c>
      <c r="ABK103" s="16" t="s">
        <v>782</v>
      </c>
      <c r="ABL103" s="16" t="s">
        <v>8728</v>
      </c>
      <c r="ABM103" s="16" t="s">
        <v>843</v>
      </c>
      <c r="ABN103" s="16" t="s">
        <v>1033</v>
      </c>
      <c r="ABP103" s="16" t="s">
        <v>972</v>
      </c>
      <c r="ABQ103" s="16" t="s">
        <v>4300</v>
      </c>
      <c r="ABR103" s="16" t="s">
        <v>470</v>
      </c>
      <c r="ABS103" s="16" t="s">
        <v>457</v>
      </c>
      <c r="ABT103" s="16" t="s">
        <v>844</v>
      </c>
      <c r="ABU103" s="16" t="s">
        <v>844</v>
      </c>
      <c r="ABV103" s="16" t="s">
        <v>487</v>
      </c>
      <c r="ABW103" s="16" t="s">
        <v>486</v>
      </c>
      <c r="ABX103" s="16" t="s">
        <v>892</v>
      </c>
      <c r="ABY103" s="16" t="s">
        <v>486</v>
      </c>
      <c r="ABZ103" s="16" t="s">
        <v>486</v>
      </c>
      <c r="ACA103" s="16" t="s">
        <v>761</v>
      </c>
      <c r="ACB103" s="16" t="s">
        <v>774</v>
      </c>
      <c r="ACC103" s="16" t="s">
        <v>737</v>
      </c>
      <c r="ACD103" s="16" t="s">
        <v>486</v>
      </c>
      <c r="ACE103" s="16" t="s">
        <v>486</v>
      </c>
      <c r="ACG103" s="16" t="s">
        <v>1014</v>
      </c>
      <c r="ACH103" s="16" t="s">
        <v>1009</v>
      </c>
      <c r="ACI103" s="16" t="s">
        <v>462</v>
      </c>
      <c r="ACJ103" s="16">
        <v>0.79400000000000004</v>
      </c>
      <c r="ACK103" s="16" t="s">
        <v>482</v>
      </c>
      <c r="ACL103" s="16" t="s">
        <v>740</v>
      </c>
      <c r="ACM103" s="16" t="s">
        <v>1190</v>
      </c>
      <c r="ACN103" s="16" t="s">
        <v>1169</v>
      </c>
      <c r="ACO103" s="16" t="s">
        <v>1856</v>
      </c>
      <c r="ACP103" s="16">
        <v>1650</v>
      </c>
      <c r="ACQ103" s="16" t="s">
        <v>1201</v>
      </c>
      <c r="ACR103" s="16" t="s">
        <v>1644</v>
      </c>
      <c r="ACS103" s="16" t="s">
        <v>680</v>
      </c>
      <c r="ACT103" s="16" t="s">
        <v>1522</v>
      </c>
      <c r="ACU103" s="16" t="s">
        <v>833</v>
      </c>
      <c r="ACV103" s="16" t="s">
        <v>8711</v>
      </c>
      <c r="ACW103" s="16" t="s">
        <v>877</v>
      </c>
      <c r="ACX103" s="16" t="s">
        <v>1916</v>
      </c>
      <c r="ACY103" s="16" t="s">
        <v>1949</v>
      </c>
      <c r="ACZ103" s="16">
        <v>1</v>
      </c>
      <c r="ADA103" s="16">
        <v>1</v>
      </c>
      <c r="ADB103" s="16">
        <v>1</v>
      </c>
      <c r="ADC103" s="16">
        <v>1</v>
      </c>
      <c r="ADD103" s="16">
        <v>1</v>
      </c>
      <c r="ADE103" s="16" t="s">
        <v>8712</v>
      </c>
      <c r="ADF103" s="16">
        <v>0</v>
      </c>
      <c r="ADG103" s="16" t="s">
        <v>486</v>
      </c>
      <c r="ADH103" s="16">
        <v>1</v>
      </c>
      <c r="ADI103" s="16" t="s">
        <v>486</v>
      </c>
      <c r="ADJ103" s="16" t="s">
        <v>13198</v>
      </c>
      <c r="ADK103" s="16" t="s">
        <v>13194</v>
      </c>
      <c r="ADL103" s="16" t="s">
        <v>13196</v>
      </c>
      <c r="ADM103" s="16" t="s">
        <v>13195</v>
      </c>
      <c r="ADO103" s="16" t="s">
        <v>13197</v>
      </c>
      <c r="ADP103" s="16" t="s">
        <v>13196</v>
      </c>
      <c r="ADQ103" s="16" t="s">
        <v>1743</v>
      </c>
      <c r="ADR103" s="16" t="s">
        <v>13194</v>
      </c>
      <c r="ADW103" s="16" t="s">
        <v>13199</v>
      </c>
      <c r="ADY103" s="16" t="s">
        <v>1058</v>
      </c>
      <c r="AEA103" s="16">
        <v>2233.3333333333298</v>
      </c>
      <c r="AEC103" s="16" t="s">
        <v>1058</v>
      </c>
      <c r="AED103" s="16">
        <v>1650</v>
      </c>
      <c r="AEE103" s="16" t="s">
        <v>952</v>
      </c>
      <c r="AEG103" s="16">
        <v>1650</v>
      </c>
      <c r="AEI103" s="16">
        <v>800</v>
      </c>
      <c r="AEK103" s="16">
        <v>500</v>
      </c>
      <c r="AEL103" s="16">
        <v>300</v>
      </c>
      <c r="AEM103" s="16">
        <v>2000</v>
      </c>
      <c r="AEO103" s="16">
        <v>100</v>
      </c>
      <c r="AEP103" s="16">
        <v>200</v>
      </c>
    </row>
    <row r="104" spans="1:823" x14ac:dyDescent="0.25">
      <c r="A104" s="30">
        <v>45813</v>
      </c>
      <c r="B104" s="16" t="s">
        <v>9365</v>
      </c>
      <c r="C104" s="16" t="s">
        <v>867</v>
      </c>
      <c r="D104" s="16" t="s">
        <v>867</v>
      </c>
      <c r="E104" s="16">
        <v>77</v>
      </c>
      <c r="F104" s="16" t="s">
        <v>8153</v>
      </c>
      <c r="G104" s="16" t="s">
        <v>4131</v>
      </c>
      <c r="I104" s="16" t="s">
        <v>4148</v>
      </c>
      <c r="Z104" s="16" t="s">
        <v>998</v>
      </c>
      <c r="AA104" s="16" t="s">
        <v>470</v>
      </c>
      <c r="AB104" s="16">
        <v>1</v>
      </c>
      <c r="AC104" s="16" t="s">
        <v>843</v>
      </c>
      <c r="AD104" s="16" t="s">
        <v>843</v>
      </c>
      <c r="AE104" s="16" t="s">
        <v>843</v>
      </c>
      <c r="AF104" s="16" t="s">
        <v>844</v>
      </c>
      <c r="AG104" s="16" t="s">
        <v>843</v>
      </c>
      <c r="AH104" s="16" t="s">
        <v>844</v>
      </c>
      <c r="AI104" s="16" t="s">
        <v>843</v>
      </c>
      <c r="AJ104" s="16" t="s">
        <v>843</v>
      </c>
      <c r="AK104" s="16" t="s">
        <v>843</v>
      </c>
      <c r="AM104" s="16" t="s">
        <v>737</v>
      </c>
      <c r="AN104" s="16" t="s">
        <v>761</v>
      </c>
      <c r="AP104" s="16" t="s">
        <v>774</v>
      </c>
      <c r="AR104" s="16" t="s">
        <v>6907</v>
      </c>
      <c r="BB104" s="16">
        <v>1</v>
      </c>
      <c r="BC104" s="16" t="s">
        <v>7878</v>
      </c>
      <c r="BE104" s="16" t="s">
        <v>5098</v>
      </c>
      <c r="BV104" s="16" t="s">
        <v>4433</v>
      </c>
      <c r="BW104" s="16" t="s">
        <v>844</v>
      </c>
      <c r="BX104" s="16" t="s">
        <v>843</v>
      </c>
      <c r="BY104" s="16" t="s">
        <v>843</v>
      </c>
      <c r="BZ104" s="16" t="s">
        <v>843</v>
      </c>
      <c r="CA104" s="16" t="s">
        <v>843</v>
      </c>
      <c r="CB104" s="16" t="s">
        <v>843</v>
      </c>
      <c r="CC104" s="16" t="s">
        <v>843</v>
      </c>
      <c r="CD104" s="16" t="s">
        <v>843</v>
      </c>
      <c r="CE104" s="16" t="s">
        <v>843</v>
      </c>
      <c r="CF104" s="16" t="s">
        <v>843</v>
      </c>
      <c r="CG104" s="16" t="s">
        <v>843</v>
      </c>
      <c r="CH104" s="16" t="s">
        <v>843</v>
      </c>
      <c r="CI104" s="16" t="s">
        <v>843</v>
      </c>
      <c r="CJ104" s="16" t="s">
        <v>843</v>
      </c>
      <c r="CK104" s="16" t="s">
        <v>843</v>
      </c>
      <c r="CP104" s="16" t="s">
        <v>867</v>
      </c>
      <c r="CQ104" s="16" t="s">
        <v>5191</v>
      </c>
      <c r="CR104" s="16" t="s">
        <v>844</v>
      </c>
      <c r="CS104" s="16" t="s">
        <v>843</v>
      </c>
      <c r="CT104" s="16" t="s">
        <v>843</v>
      </c>
      <c r="CU104" s="16" t="s">
        <v>843</v>
      </c>
      <c r="CV104" s="16" t="s">
        <v>843</v>
      </c>
      <c r="CW104" s="16" t="s">
        <v>843</v>
      </c>
      <c r="CX104" s="16" t="s">
        <v>843</v>
      </c>
      <c r="CY104" s="16" t="s">
        <v>843</v>
      </c>
      <c r="CZ104" s="16" t="s">
        <v>843</v>
      </c>
      <c r="DA104" s="16" t="s">
        <v>5184</v>
      </c>
      <c r="DX104" s="16" t="s">
        <v>867</v>
      </c>
      <c r="DY104" s="16" t="s">
        <v>867</v>
      </c>
      <c r="GC104" s="16" t="s">
        <v>5342</v>
      </c>
      <c r="GF104" s="16" t="s">
        <v>867</v>
      </c>
      <c r="GG104" s="16" t="s">
        <v>867</v>
      </c>
      <c r="GV104" s="16" t="s">
        <v>7919</v>
      </c>
      <c r="GW104" s="16" t="s">
        <v>843</v>
      </c>
      <c r="GX104" s="16" t="s">
        <v>843</v>
      </c>
      <c r="GY104" s="16" t="s">
        <v>843</v>
      </c>
      <c r="GZ104" s="16" t="s">
        <v>843</v>
      </c>
      <c r="HA104" s="16" t="s">
        <v>843</v>
      </c>
      <c r="HB104" s="16" t="s">
        <v>843</v>
      </c>
      <c r="HC104" s="16" t="s">
        <v>844</v>
      </c>
      <c r="HD104" s="16" t="s">
        <v>843</v>
      </c>
      <c r="HE104" s="16" t="s">
        <v>843</v>
      </c>
      <c r="HF104" s="16" t="s">
        <v>843</v>
      </c>
      <c r="HH104" s="16" t="s">
        <v>5456</v>
      </c>
      <c r="HK104" s="16" t="s">
        <v>865</v>
      </c>
      <c r="HM104" s="16" t="s">
        <v>865</v>
      </c>
      <c r="HZ104" s="16" t="s">
        <v>7944</v>
      </c>
      <c r="KE104" s="16" t="s">
        <v>5585</v>
      </c>
      <c r="KG104" s="16" t="s">
        <v>7018</v>
      </c>
      <c r="KH104" s="16" t="s">
        <v>7033</v>
      </c>
      <c r="KI104" s="16" t="s">
        <v>865</v>
      </c>
      <c r="LG104" s="16" t="s">
        <v>867</v>
      </c>
      <c r="LH104" s="16" t="s">
        <v>867</v>
      </c>
      <c r="LI104" s="16" t="s">
        <v>867</v>
      </c>
      <c r="LJ104" s="16" t="s">
        <v>867</v>
      </c>
      <c r="LK104" s="16" t="s">
        <v>867</v>
      </c>
      <c r="LL104" s="16" t="s">
        <v>5663</v>
      </c>
      <c r="LM104" s="16" t="s">
        <v>843</v>
      </c>
      <c r="LN104" s="16" t="s">
        <v>843</v>
      </c>
      <c r="LO104" s="16" t="s">
        <v>844</v>
      </c>
      <c r="LP104" s="16" t="s">
        <v>843</v>
      </c>
      <c r="LQ104" s="16" t="s">
        <v>843</v>
      </c>
      <c r="LR104" s="16" t="s">
        <v>843</v>
      </c>
      <c r="LS104" s="16" t="s">
        <v>843</v>
      </c>
      <c r="LT104" s="16" t="s">
        <v>843</v>
      </c>
      <c r="LU104" s="16" t="s">
        <v>843</v>
      </c>
      <c r="LV104" s="16" t="s">
        <v>843</v>
      </c>
      <c r="LW104" s="16" t="s">
        <v>843</v>
      </c>
      <c r="LX104" s="16" t="s">
        <v>843</v>
      </c>
      <c r="LY104" s="16" t="s">
        <v>843</v>
      </c>
      <c r="LZ104" s="16" t="s">
        <v>843</v>
      </c>
      <c r="MA104" s="16" t="s">
        <v>843</v>
      </c>
      <c r="MC104" s="16" t="s">
        <v>5694</v>
      </c>
      <c r="MD104" s="16" t="s">
        <v>844</v>
      </c>
      <c r="ME104" s="16" t="s">
        <v>843</v>
      </c>
      <c r="MF104" s="16" t="s">
        <v>843</v>
      </c>
      <c r="MG104" s="16" t="s">
        <v>843</v>
      </c>
      <c r="MH104" s="16" t="s">
        <v>843</v>
      </c>
      <c r="MI104" s="16" t="s">
        <v>843</v>
      </c>
      <c r="MJ104" s="16" t="s">
        <v>843</v>
      </c>
      <c r="MK104" s="16" t="s">
        <v>843</v>
      </c>
      <c r="ML104" s="16" t="s">
        <v>843</v>
      </c>
      <c r="MM104" s="16" t="s">
        <v>843</v>
      </c>
      <c r="MN104" s="16" t="s">
        <v>843</v>
      </c>
      <c r="MO104" s="16" t="s">
        <v>843</v>
      </c>
      <c r="MP104" s="16" t="s">
        <v>843</v>
      </c>
      <c r="MQ104" s="16" t="s">
        <v>843</v>
      </c>
      <c r="MR104" s="16" t="s">
        <v>843</v>
      </c>
      <c r="MS104" s="16" t="s">
        <v>843</v>
      </c>
      <c r="MT104" s="16" t="s">
        <v>843</v>
      </c>
      <c r="MU104" s="16" t="s">
        <v>843</v>
      </c>
      <c r="MV104" s="16" t="s">
        <v>843</v>
      </c>
      <c r="PC104" s="16" t="s">
        <v>865</v>
      </c>
      <c r="PD104" s="16" t="s">
        <v>865</v>
      </c>
      <c r="PY104" s="16" t="s">
        <v>865</v>
      </c>
      <c r="QP104" s="16" t="s">
        <v>865</v>
      </c>
      <c r="QR104" s="16" t="s">
        <v>865</v>
      </c>
      <c r="QT104" s="16" t="s">
        <v>867</v>
      </c>
      <c r="QV104" s="16" t="s">
        <v>865</v>
      </c>
      <c r="QX104" s="16" t="s">
        <v>867</v>
      </c>
      <c r="QY104" s="16" t="s">
        <v>867</v>
      </c>
      <c r="RD104" s="16" t="s">
        <v>865</v>
      </c>
      <c r="RF104" s="16" t="s">
        <v>865</v>
      </c>
      <c r="RH104" s="16" t="s">
        <v>4216</v>
      </c>
      <c r="RJ104" s="16" t="s">
        <v>865</v>
      </c>
      <c r="RN104" s="16" t="s">
        <v>7720</v>
      </c>
      <c r="RP104" s="16" t="s">
        <v>867</v>
      </c>
      <c r="RR104" s="16" t="s">
        <v>867</v>
      </c>
      <c r="RT104" s="16" t="s">
        <v>867</v>
      </c>
      <c r="RV104" s="16" t="s">
        <v>867</v>
      </c>
      <c r="RX104" s="16" t="s">
        <v>7720</v>
      </c>
      <c r="RZ104" s="16" t="s">
        <v>7724</v>
      </c>
      <c r="SQ104" s="16" t="s">
        <v>865</v>
      </c>
      <c r="SS104" s="16" t="s">
        <v>7293</v>
      </c>
      <c r="ST104" s="16" t="s">
        <v>7764</v>
      </c>
      <c r="TN104" s="16">
        <v>1500</v>
      </c>
      <c r="TO104" s="16">
        <v>0</v>
      </c>
      <c r="TP104" s="16">
        <v>500</v>
      </c>
      <c r="TQ104" s="16">
        <v>500</v>
      </c>
      <c r="TR104" s="16">
        <v>100</v>
      </c>
      <c r="TS104" s="16">
        <v>200</v>
      </c>
      <c r="TT104" s="16">
        <v>0</v>
      </c>
      <c r="TU104" s="16">
        <v>0</v>
      </c>
      <c r="TV104" s="16">
        <v>4000</v>
      </c>
      <c r="TW104" s="16">
        <v>0</v>
      </c>
      <c r="TX104" s="16">
        <v>0</v>
      </c>
      <c r="TZ104" s="16" t="s">
        <v>7367</v>
      </c>
      <c r="UA104" s="16" t="s">
        <v>8715</v>
      </c>
      <c r="UB104" s="16">
        <v>0</v>
      </c>
      <c r="UC104" s="16" t="s">
        <v>843</v>
      </c>
      <c r="UD104" s="16" t="s">
        <v>843</v>
      </c>
      <c r="UE104" s="16" t="s">
        <v>844</v>
      </c>
      <c r="UF104" s="16" t="s">
        <v>844</v>
      </c>
      <c r="UG104" s="16" t="s">
        <v>843</v>
      </c>
      <c r="UH104" s="16" t="s">
        <v>843</v>
      </c>
      <c r="VK104" s="16" t="s">
        <v>6102</v>
      </c>
      <c r="VL104" s="16" t="s">
        <v>843</v>
      </c>
      <c r="VM104" s="16" t="s">
        <v>843</v>
      </c>
      <c r="VN104" s="16" t="s">
        <v>843</v>
      </c>
      <c r="VO104" s="16" t="s">
        <v>843</v>
      </c>
      <c r="VP104" s="16" t="s">
        <v>844</v>
      </c>
      <c r="VQ104" s="16" t="s">
        <v>843</v>
      </c>
      <c r="VR104" s="16" t="s">
        <v>843</v>
      </c>
      <c r="VS104" s="16" t="s">
        <v>843</v>
      </c>
      <c r="VT104" s="16" t="s">
        <v>843</v>
      </c>
      <c r="VV104" s="16">
        <v>2000</v>
      </c>
      <c r="VX104" s="16" t="s">
        <v>9013</v>
      </c>
      <c r="VY104" s="16" t="s">
        <v>844</v>
      </c>
      <c r="VZ104" s="16" t="s">
        <v>843</v>
      </c>
      <c r="WA104" s="16" t="s">
        <v>843</v>
      </c>
      <c r="WB104" s="16" t="s">
        <v>843</v>
      </c>
      <c r="WC104" s="16" t="s">
        <v>844</v>
      </c>
      <c r="WD104" s="16" t="s">
        <v>843</v>
      </c>
      <c r="WE104" s="16" t="s">
        <v>843</v>
      </c>
      <c r="WF104" s="16" t="s">
        <v>843</v>
      </c>
      <c r="WH104" s="16">
        <v>1600</v>
      </c>
      <c r="WO104" s="16" t="s">
        <v>6920</v>
      </c>
      <c r="XD104" s="16" t="s">
        <v>9366</v>
      </c>
      <c r="XE104" s="16" t="s">
        <v>843</v>
      </c>
      <c r="XF104" s="16" t="s">
        <v>844</v>
      </c>
      <c r="XG104" s="16" t="s">
        <v>844</v>
      </c>
      <c r="XH104" s="16" t="s">
        <v>843</v>
      </c>
      <c r="XI104" s="16" t="s">
        <v>843</v>
      </c>
      <c r="XJ104" s="16" t="s">
        <v>843</v>
      </c>
      <c r="XK104" s="16" t="s">
        <v>843</v>
      </c>
      <c r="XL104" s="16" t="s">
        <v>843</v>
      </c>
      <c r="XM104" s="16" t="s">
        <v>844</v>
      </c>
      <c r="XN104" s="16" t="s">
        <v>843</v>
      </c>
      <c r="XO104" s="16" t="s">
        <v>843</v>
      </c>
      <c r="XP104" s="16" t="s">
        <v>843</v>
      </c>
      <c r="XQ104" s="16" t="s">
        <v>843</v>
      </c>
      <c r="YF104" s="16" t="s">
        <v>865</v>
      </c>
      <c r="YN104" s="16" t="s">
        <v>7040</v>
      </c>
      <c r="YP104" s="16" t="s">
        <v>864</v>
      </c>
      <c r="YR104" s="16" t="s">
        <v>9367</v>
      </c>
      <c r="YS104" s="16" t="s">
        <v>9368</v>
      </c>
      <c r="YT104" s="16" t="s">
        <v>8694</v>
      </c>
      <c r="YU104" s="16" t="s">
        <v>9369</v>
      </c>
      <c r="YV104" s="16" t="s">
        <v>9148</v>
      </c>
      <c r="YW104" s="16" t="s">
        <v>844</v>
      </c>
      <c r="YX104" s="16" t="s">
        <v>9148</v>
      </c>
      <c r="YY104" s="16" t="s">
        <v>8861</v>
      </c>
      <c r="YZ104" s="16" t="s">
        <v>843</v>
      </c>
      <c r="ZA104" s="16" t="s">
        <v>843</v>
      </c>
      <c r="ZB104" s="16">
        <v>3466.67</v>
      </c>
      <c r="ZC104" s="16" t="s">
        <v>9119</v>
      </c>
      <c r="ZD104" s="16" t="s">
        <v>843</v>
      </c>
      <c r="ZE104" s="16" t="s">
        <v>8764</v>
      </c>
      <c r="ZF104" s="16" t="s">
        <v>9075</v>
      </c>
      <c r="ZG104" s="16" t="s">
        <v>8752</v>
      </c>
      <c r="ZH104" s="16" t="s">
        <v>8739</v>
      </c>
      <c r="ZI104" s="16" t="s">
        <v>8702</v>
      </c>
      <c r="ZJ104" s="16" t="s">
        <v>843</v>
      </c>
      <c r="ZK104" s="16" t="s">
        <v>843</v>
      </c>
      <c r="ZL104" s="16" t="s">
        <v>843</v>
      </c>
      <c r="ZM104" s="16" t="s">
        <v>843</v>
      </c>
      <c r="ZN104" s="16" t="s">
        <v>8742</v>
      </c>
      <c r="ZO104" s="16" t="s">
        <v>487</v>
      </c>
      <c r="ZP104" s="16" t="s">
        <v>487</v>
      </c>
      <c r="ZQ104" s="16" t="s">
        <v>486</v>
      </c>
      <c r="ZR104" s="16" t="s">
        <v>486</v>
      </c>
      <c r="ZS104" s="16" t="s">
        <v>844</v>
      </c>
      <c r="ZT104" s="16" t="s">
        <v>8705</v>
      </c>
      <c r="ZU104" s="16" t="s">
        <v>8706</v>
      </c>
      <c r="ZV104" s="16" t="s">
        <v>487</v>
      </c>
      <c r="ZW104" s="16" t="s">
        <v>843</v>
      </c>
      <c r="ZX104" s="16" t="s">
        <v>843</v>
      </c>
      <c r="ZY104" s="16" t="s">
        <v>844</v>
      </c>
      <c r="ZZ104" s="16" t="s">
        <v>843</v>
      </c>
      <c r="AAA104" s="16" t="s">
        <v>844</v>
      </c>
      <c r="AAB104" s="16" t="s">
        <v>844</v>
      </c>
      <c r="AAC104" s="16">
        <v>0</v>
      </c>
      <c r="AAD104" s="16" t="s">
        <v>844</v>
      </c>
      <c r="AAE104" s="16" t="s">
        <v>843</v>
      </c>
      <c r="AAF104" s="16" t="s">
        <v>843</v>
      </c>
      <c r="AAG104" s="16" t="s">
        <v>843</v>
      </c>
      <c r="AAH104" s="16" t="s">
        <v>843</v>
      </c>
      <c r="AAI104" s="16" t="s">
        <v>843</v>
      </c>
      <c r="AAJ104" s="16" t="s">
        <v>606</v>
      </c>
      <c r="AAK104" s="16" t="s">
        <v>639</v>
      </c>
      <c r="AAL104" s="16" t="s">
        <v>905</v>
      </c>
      <c r="AAM104" s="16" t="s">
        <v>660</v>
      </c>
      <c r="AAN104" s="16" t="s">
        <v>8707</v>
      </c>
      <c r="AAO104" s="16" t="s">
        <v>1018</v>
      </c>
      <c r="AAP104" s="16" t="s">
        <v>8708</v>
      </c>
      <c r="AAQ104" s="16" t="s">
        <v>8833</v>
      </c>
      <c r="AAS104" s="16">
        <v>2538.9699999999998</v>
      </c>
      <c r="AAT104" s="16" t="s">
        <v>782</v>
      </c>
      <c r="AAU104" s="16" t="s">
        <v>782</v>
      </c>
      <c r="AAW104" s="16" t="s">
        <v>782</v>
      </c>
      <c r="AAX104" s="16" t="s">
        <v>843</v>
      </c>
      <c r="AAY104" s="16" t="s">
        <v>8710</v>
      </c>
      <c r="AAZ104" s="16" t="s">
        <v>782</v>
      </c>
      <c r="ABA104" s="16" t="s">
        <v>782</v>
      </c>
      <c r="ABB104" s="16" t="s">
        <v>783</v>
      </c>
      <c r="ABC104" s="16" t="s">
        <v>783</v>
      </c>
      <c r="ABD104" s="16" t="s">
        <v>783</v>
      </c>
      <c r="ABE104" s="16" t="s">
        <v>783</v>
      </c>
      <c r="ABF104" s="16" t="s">
        <v>782</v>
      </c>
      <c r="ABG104" s="16" t="s">
        <v>782</v>
      </c>
      <c r="ABH104" s="16" t="s">
        <v>782</v>
      </c>
      <c r="ABI104" s="16" t="s">
        <v>782</v>
      </c>
      <c r="ABJ104" s="16" t="s">
        <v>783</v>
      </c>
      <c r="ABK104" s="16" t="s">
        <v>782</v>
      </c>
      <c r="ABL104" s="16" t="s">
        <v>8759</v>
      </c>
      <c r="ABM104" s="16" t="s">
        <v>843</v>
      </c>
      <c r="ABN104" s="16" t="s">
        <v>1034</v>
      </c>
      <c r="ABP104" s="16" t="s">
        <v>972</v>
      </c>
      <c r="ABQ104" s="16" t="s">
        <v>4303</v>
      </c>
      <c r="ABR104" s="16" t="s">
        <v>470</v>
      </c>
      <c r="ABS104" s="16" t="s">
        <v>457</v>
      </c>
      <c r="ABT104" s="16" t="s">
        <v>844</v>
      </c>
      <c r="ABU104" s="16" t="s">
        <v>844</v>
      </c>
      <c r="ABV104" s="16" t="s">
        <v>487</v>
      </c>
      <c r="ABW104" s="16" t="s">
        <v>486</v>
      </c>
      <c r="ABX104" s="16" t="s">
        <v>892</v>
      </c>
      <c r="ABY104" s="16" t="s">
        <v>486</v>
      </c>
      <c r="ABZ104" s="16" t="s">
        <v>486</v>
      </c>
      <c r="ACA104" s="16" t="s">
        <v>761</v>
      </c>
      <c r="ACB104" s="16" t="s">
        <v>774</v>
      </c>
      <c r="ACC104" s="16" t="s">
        <v>737</v>
      </c>
      <c r="ACD104" s="16" t="s">
        <v>486</v>
      </c>
      <c r="ACE104" s="16" t="s">
        <v>486</v>
      </c>
      <c r="ACG104" s="16" t="s">
        <v>1014</v>
      </c>
      <c r="ACH104" s="16" t="s">
        <v>1009</v>
      </c>
      <c r="ACI104" s="16" t="s">
        <v>462</v>
      </c>
      <c r="ACJ104" s="16">
        <v>0.79400000000000004</v>
      </c>
      <c r="ACK104" s="16" t="s">
        <v>482</v>
      </c>
      <c r="ACL104" s="16" t="s">
        <v>740</v>
      </c>
      <c r="ACM104" s="16" t="s">
        <v>1190</v>
      </c>
      <c r="ACN104" s="16" t="s">
        <v>1169</v>
      </c>
      <c r="ACO104" s="16" t="s">
        <v>1856</v>
      </c>
      <c r="ACP104" s="16">
        <v>1600</v>
      </c>
      <c r="ACQ104" s="16" t="s">
        <v>1201</v>
      </c>
      <c r="ACR104" s="16" t="s">
        <v>1644</v>
      </c>
      <c r="ACS104" s="16" t="s">
        <v>680</v>
      </c>
      <c r="ACT104" s="16" t="s">
        <v>1522</v>
      </c>
      <c r="ACU104" s="16" t="s">
        <v>833</v>
      </c>
      <c r="ACV104" s="16" t="s">
        <v>8711</v>
      </c>
      <c r="ACW104" s="16" t="s">
        <v>878</v>
      </c>
      <c r="ACX104" s="16" t="s">
        <v>1916</v>
      </c>
      <c r="ACY104" s="16" t="s">
        <v>1947</v>
      </c>
      <c r="ACZ104" s="16">
        <v>1</v>
      </c>
      <c r="ADA104" s="16">
        <v>1</v>
      </c>
      <c r="ADB104" s="16">
        <v>1</v>
      </c>
      <c r="ADC104" s="16">
        <v>1</v>
      </c>
      <c r="ADD104" s="16">
        <v>1</v>
      </c>
      <c r="ADE104" s="16" t="s">
        <v>8712</v>
      </c>
      <c r="ADF104" s="16">
        <v>0</v>
      </c>
      <c r="ADG104" s="16" t="s">
        <v>486</v>
      </c>
      <c r="ADH104" s="16">
        <v>1</v>
      </c>
      <c r="ADI104" s="16" t="s">
        <v>486</v>
      </c>
      <c r="ADJ104" s="16" t="s">
        <v>13198</v>
      </c>
      <c r="ADK104" s="16" t="s">
        <v>13194</v>
      </c>
      <c r="ADL104" s="16" t="s">
        <v>13196</v>
      </c>
      <c r="ADM104" s="16" t="s">
        <v>13195</v>
      </c>
      <c r="ADN104" s="16" t="s">
        <v>13196</v>
      </c>
      <c r="ADO104" s="16" t="s">
        <v>13197</v>
      </c>
      <c r="ADP104" s="16" t="s">
        <v>13194</v>
      </c>
      <c r="ADQ104" s="16" t="s">
        <v>1750</v>
      </c>
      <c r="ADR104" s="16" t="s">
        <v>13194</v>
      </c>
      <c r="ADS104" s="16" t="s">
        <v>13194</v>
      </c>
      <c r="ADU104" s="16" t="s">
        <v>1756</v>
      </c>
      <c r="ADW104" s="16" t="s">
        <v>13199</v>
      </c>
      <c r="ADY104" s="16" t="s">
        <v>1058</v>
      </c>
      <c r="AEA104" s="16">
        <v>3466.6666666666702</v>
      </c>
      <c r="AEC104" s="16" t="s">
        <v>1058</v>
      </c>
      <c r="AED104" s="16">
        <v>2538.9699999999998</v>
      </c>
      <c r="AEE104" s="16" t="s">
        <v>952</v>
      </c>
      <c r="AEG104" s="16">
        <v>3600</v>
      </c>
      <c r="AEI104" s="16">
        <v>1500</v>
      </c>
      <c r="AEK104" s="16">
        <v>500</v>
      </c>
      <c r="AEL104" s="16">
        <v>500</v>
      </c>
      <c r="AEM104" s="16">
        <v>4000</v>
      </c>
      <c r="AEN104" s="16">
        <v>100</v>
      </c>
      <c r="AEO104" s="16">
        <v>200</v>
      </c>
    </row>
    <row r="105" spans="1:823" x14ac:dyDescent="0.25">
      <c r="A105" s="30">
        <v>45813</v>
      </c>
      <c r="B105" s="16" t="s">
        <v>9370</v>
      </c>
      <c r="C105" s="16" t="s">
        <v>867</v>
      </c>
      <c r="D105" s="16" t="s">
        <v>867</v>
      </c>
      <c r="E105" s="16">
        <v>37</v>
      </c>
      <c r="F105" s="16" t="s">
        <v>8153</v>
      </c>
      <c r="G105" s="16" t="s">
        <v>4131</v>
      </c>
      <c r="I105" s="16" t="s">
        <v>2337</v>
      </c>
      <c r="J105" s="16" t="s">
        <v>9371</v>
      </c>
      <c r="Z105" s="16" t="s">
        <v>981</v>
      </c>
      <c r="AA105" s="16" t="s">
        <v>470</v>
      </c>
      <c r="AB105" s="16">
        <v>2</v>
      </c>
      <c r="AC105" s="16" t="s">
        <v>1056</v>
      </c>
      <c r="AD105" s="16" t="s">
        <v>844</v>
      </c>
      <c r="AE105" s="16" t="s">
        <v>843</v>
      </c>
      <c r="AF105" s="16" t="s">
        <v>844</v>
      </c>
      <c r="AG105" s="16" t="s">
        <v>843</v>
      </c>
      <c r="AH105" s="16" t="s">
        <v>1056</v>
      </c>
      <c r="AI105" s="16" t="s">
        <v>843</v>
      </c>
      <c r="AJ105" s="16" t="s">
        <v>843</v>
      </c>
      <c r="AK105" s="16" t="s">
        <v>844</v>
      </c>
      <c r="AM105" s="16" t="s">
        <v>737</v>
      </c>
      <c r="AN105" s="16" t="s">
        <v>761</v>
      </c>
      <c r="AP105" s="16" t="s">
        <v>770</v>
      </c>
      <c r="AR105" s="16" t="s">
        <v>6907</v>
      </c>
      <c r="BB105" s="16">
        <v>3</v>
      </c>
      <c r="BC105" s="16" t="s">
        <v>7878</v>
      </c>
      <c r="BE105" s="16" t="s">
        <v>5098</v>
      </c>
      <c r="BV105" s="16" t="s">
        <v>4433</v>
      </c>
      <c r="BW105" s="16" t="s">
        <v>844</v>
      </c>
      <c r="BX105" s="16" t="s">
        <v>843</v>
      </c>
      <c r="BY105" s="16" t="s">
        <v>843</v>
      </c>
      <c r="BZ105" s="16" t="s">
        <v>843</v>
      </c>
      <c r="CA105" s="16" t="s">
        <v>843</v>
      </c>
      <c r="CB105" s="16" t="s">
        <v>843</v>
      </c>
      <c r="CC105" s="16" t="s">
        <v>843</v>
      </c>
      <c r="CD105" s="16" t="s">
        <v>843</v>
      </c>
      <c r="CE105" s="16" t="s">
        <v>843</v>
      </c>
      <c r="CF105" s="16" t="s">
        <v>843</v>
      </c>
      <c r="CG105" s="16" t="s">
        <v>843</v>
      </c>
      <c r="CH105" s="16" t="s">
        <v>843</v>
      </c>
      <c r="CI105" s="16" t="s">
        <v>843</v>
      </c>
      <c r="CJ105" s="16" t="s">
        <v>843</v>
      </c>
      <c r="CK105" s="16" t="s">
        <v>843</v>
      </c>
      <c r="CP105" s="16" t="s">
        <v>867</v>
      </c>
      <c r="CQ105" s="16" t="s">
        <v>5191</v>
      </c>
      <c r="CR105" s="16" t="s">
        <v>844</v>
      </c>
      <c r="CS105" s="16" t="s">
        <v>843</v>
      </c>
      <c r="CT105" s="16" t="s">
        <v>843</v>
      </c>
      <c r="CU105" s="16" t="s">
        <v>843</v>
      </c>
      <c r="CV105" s="16" t="s">
        <v>843</v>
      </c>
      <c r="CW105" s="16" t="s">
        <v>843</v>
      </c>
      <c r="CX105" s="16" t="s">
        <v>843</v>
      </c>
      <c r="CY105" s="16" t="s">
        <v>843</v>
      </c>
      <c r="CZ105" s="16" t="s">
        <v>843</v>
      </c>
      <c r="DA105" s="16" t="s">
        <v>5184</v>
      </c>
      <c r="DX105" s="16" t="s">
        <v>867</v>
      </c>
      <c r="DY105" s="16" t="s">
        <v>867</v>
      </c>
      <c r="GC105" s="16" t="s">
        <v>5342</v>
      </c>
      <c r="GF105" s="16" t="s">
        <v>867</v>
      </c>
      <c r="GG105" s="16" t="s">
        <v>867</v>
      </c>
      <c r="GV105" s="16" t="s">
        <v>5443</v>
      </c>
      <c r="GW105" s="16" t="s">
        <v>843</v>
      </c>
      <c r="GX105" s="16" t="s">
        <v>844</v>
      </c>
      <c r="GY105" s="16" t="s">
        <v>843</v>
      </c>
      <c r="GZ105" s="16" t="s">
        <v>843</v>
      </c>
      <c r="HA105" s="16" t="s">
        <v>843</v>
      </c>
      <c r="HB105" s="16" t="s">
        <v>843</v>
      </c>
      <c r="HC105" s="16" t="s">
        <v>843</v>
      </c>
      <c r="HD105" s="16" t="s">
        <v>843</v>
      </c>
      <c r="HE105" s="16" t="s">
        <v>843</v>
      </c>
      <c r="HF105" s="16" t="s">
        <v>843</v>
      </c>
      <c r="HH105" s="16" t="s">
        <v>4216</v>
      </c>
      <c r="HK105" s="16" t="s">
        <v>865</v>
      </c>
      <c r="HM105" s="16" t="s">
        <v>865</v>
      </c>
      <c r="HZ105" s="16" t="s">
        <v>7944</v>
      </c>
      <c r="KE105" s="16" t="s">
        <v>5582</v>
      </c>
      <c r="KG105" s="16" t="s">
        <v>7018</v>
      </c>
      <c r="KH105" s="16" t="s">
        <v>7033</v>
      </c>
      <c r="KI105" s="16" t="s">
        <v>865</v>
      </c>
      <c r="LG105" s="16" t="s">
        <v>867</v>
      </c>
      <c r="LH105" s="16" t="s">
        <v>867</v>
      </c>
      <c r="LI105" s="16" t="s">
        <v>867</v>
      </c>
      <c r="LJ105" s="16" t="s">
        <v>867</v>
      </c>
      <c r="LK105" s="16" t="s">
        <v>867</v>
      </c>
      <c r="LL105" s="16" t="s">
        <v>5666</v>
      </c>
      <c r="LM105" s="16" t="s">
        <v>843</v>
      </c>
      <c r="LN105" s="16" t="s">
        <v>843</v>
      </c>
      <c r="LO105" s="16" t="s">
        <v>843</v>
      </c>
      <c r="LP105" s="16" t="s">
        <v>844</v>
      </c>
      <c r="LQ105" s="16" t="s">
        <v>843</v>
      </c>
      <c r="LR105" s="16" t="s">
        <v>843</v>
      </c>
      <c r="LS105" s="16" t="s">
        <v>843</v>
      </c>
      <c r="LT105" s="16" t="s">
        <v>843</v>
      </c>
      <c r="LU105" s="16" t="s">
        <v>843</v>
      </c>
      <c r="LV105" s="16" t="s">
        <v>843</v>
      </c>
      <c r="LW105" s="16" t="s">
        <v>843</v>
      </c>
      <c r="LX105" s="16" t="s">
        <v>843</v>
      </c>
      <c r="LY105" s="16" t="s">
        <v>843</v>
      </c>
      <c r="LZ105" s="16" t="s">
        <v>843</v>
      </c>
      <c r="MA105" s="16" t="s">
        <v>843</v>
      </c>
      <c r="MC105" s="16" t="s">
        <v>5694</v>
      </c>
      <c r="MD105" s="16" t="s">
        <v>844</v>
      </c>
      <c r="ME105" s="16" t="s">
        <v>843</v>
      </c>
      <c r="MF105" s="16" t="s">
        <v>843</v>
      </c>
      <c r="MG105" s="16" t="s">
        <v>843</v>
      </c>
      <c r="MH105" s="16" t="s">
        <v>843</v>
      </c>
      <c r="MI105" s="16" t="s">
        <v>843</v>
      </c>
      <c r="MJ105" s="16" t="s">
        <v>843</v>
      </c>
      <c r="MK105" s="16" t="s">
        <v>843</v>
      </c>
      <c r="ML105" s="16" t="s">
        <v>843</v>
      </c>
      <c r="MM105" s="16" t="s">
        <v>843</v>
      </c>
      <c r="MN105" s="16" t="s">
        <v>843</v>
      </c>
      <c r="MO105" s="16" t="s">
        <v>843</v>
      </c>
      <c r="MP105" s="16" t="s">
        <v>843</v>
      </c>
      <c r="MQ105" s="16" t="s">
        <v>843</v>
      </c>
      <c r="MR105" s="16" t="s">
        <v>843</v>
      </c>
      <c r="MS105" s="16" t="s">
        <v>843</v>
      </c>
      <c r="MT105" s="16" t="s">
        <v>843</v>
      </c>
      <c r="MU105" s="16" t="s">
        <v>843</v>
      </c>
      <c r="MV105" s="16" t="s">
        <v>843</v>
      </c>
      <c r="OK105" s="16" t="s">
        <v>5694</v>
      </c>
      <c r="OL105" s="16" t="s">
        <v>844</v>
      </c>
      <c r="OM105" s="16" t="s">
        <v>843</v>
      </c>
      <c r="ON105" s="16" t="s">
        <v>843</v>
      </c>
      <c r="OO105" s="16" t="s">
        <v>843</v>
      </c>
      <c r="OP105" s="16" t="s">
        <v>843</v>
      </c>
      <c r="OQ105" s="16" t="s">
        <v>843</v>
      </c>
      <c r="OR105" s="16" t="s">
        <v>843</v>
      </c>
      <c r="OS105" s="16" t="s">
        <v>843</v>
      </c>
      <c r="OT105" s="16" t="s">
        <v>843</v>
      </c>
      <c r="OU105" s="16" t="s">
        <v>843</v>
      </c>
      <c r="OV105" s="16" t="s">
        <v>843</v>
      </c>
      <c r="OW105" s="16" t="s">
        <v>843</v>
      </c>
      <c r="OX105" s="16" t="s">
        <v>843</v>
      </c>
      <c r="OY105" s="16" t="s">
        <v>843</v>
      </c>
      <c r="OZ105" s="16" t="s">
        <v>843</v>
      </c>
      <c r="PA105" s="16" t="s">
        <v>843</v>
      </c>
      <c r="PC105" s="16" t="s">
        <v>865</v>
      </c>
      <c r="PD105" s="16" t="s">
        <v>865</v>
      </c>
      <c r="PY105" s="16" t="s">
        <v>865</v>
      </c>
      <c r="QP105" s="16" t="s">
        <v>865</v>
      </c>
      <c r="QR105" s="16" t="s">
        <v>867</v>
      </c>
      <c r="QT105" s="16" t="s">
        <v>867</v>
      </c>
      <c r="QV105" s="16" t="s">
        <v>865</v>
      </c>
      <c r="QX105" s="16" t="s">
        <v>865</v>
      </c>
      <c r="QY105" s="16" t="s">
        <v>867</v>
      </c>
      <c r="RD105" s="16" t="s">
        <v>865</v>
      </c>
      <c r="RF105" s="16" t="s">
        <v>865</v>
      </c>
      <c r="RH105" s="16" t="s">
        <v>865</v>
      </c>
      <c r="RJ105" s="16" t="s">
        <v>865</v>
      </c>
      <c r="RN105" s="16" t="s">
        <v>7720</v>
      </c>
      <c r="RP105" s="16" t="s">
        <v>867</v>
      </c>
      <c r="RR105" s="16" t="s">
        <v>867</v>
      </c>
      <c r="RT105" s="16" t="s">
        <v>867</v>
      </c>
      <c r="RV105" s="16" t="s">
        <v>867</v>
      </c>
      <c r="RX105" s="16" t="s">
        <v>7720</v>
      </c>
      <c r="RZ105" s="16" t="s">
        <v>7720</v>
      </c>
      <c r="SQ105" s="16" t="s">
        <v>867</v>
      </c>
      <c r="SS105" s="16" t="s">
        <v>7293</v>
      </c>
      <c r="ST105" s="16" t="s">
        <v>7761</v>
      </c>
      <c r="TN105" s="16">
        <v>5000</v>
      </c>
      <c r="TO105" s="16">
        <v>0</v>
      </c>
      <c r="TP105" s="16">
        <v>0</v>
      </c>
      <c r="TQ105" s="16">
        <v>0</v>
      </c>
      <c r="TR105" s="16">
        <v>500</v>
      </c>
      <c r="TS105" s="16">
        <v>400</v>
      </c>
      <c r="TT105" s="16">
        <v>0</v>
      </c>
      <c r="TU105" s="16">
        <v>300</v>
      </c>
      <c r="TV105" s="16">
        <v>0</v>
      </c>
      <c r="TW105" s="16">
        <v>0</v>
      </c>
      <c r="TX105" s="16">
        <v>0</v>
      </c>
      <c r="TZ105" s="16" t="s">
        <v>7367</v>
      </c>
      <c r="UA105" s="16" t="s">
        <v>5971</v>
      </c>
      <c r="UB105" s="16">
        <v>0</v>
      </c>
      <c r="UC105" s="16" t="s">
        <v>843</v>
      </c>
      <c r="UD105" s="16" t="s">
        <v>843</v>
      </c>
      <c r="UE105" s="16" t="s">
        <v>843</v>
      </c>
      <c r="UF105" s="16" t="s">
        <v>844</v>
      </c>
      <c r="UG105" s="16" t="s">
        <v>843</v>
      </c>
      <c r="UH105" s="16" t="s">
        <v>843</v>
      </c>
      <c r="VX105" s="16" t="s">
        <v>6028</v>
      </c>
      <c r="VY105" s="16" t="s">
        <v>844</v>
      </c>
      <c r="VZ105" s="16" t="s">
        <v>843</v>
      </c>
      <c r="WA105" s="16" t="s">
        <v>843</v>
      </c>
      <c r="WB105" s="16" t="s">
        <v>843</v>
      </c>
      <c r="WC105" s="16" t="s">
        <v>843</v>
      </c>
      <c r="WD105" s="16" t="s">
        <v>843</v>
      </c>
      <c r="WE105" s="16" t="s">
        <v>843</v>
      </c>
      <c r="WF105" s="16" t="s">
        <v>843</v>
      </c>
      <c r="WH105" s="16">
        <v>3250</v>
      </c>
      <c r="WO105" s="16" t="s">
        <v>6920</v>
      </c>
      <c r="XD105" s="16" t="s">
        <v>6988</v>
      </c>
      <c r="XE105" s="16" t="s">
        <v>843</v>
      </c>
      <c r="XF105" s="16" t="s">
        <v>843</v>
      </c>
      <c r="XG105" s="16" t="s">
        <v>843</v>
      </c>
      <c r="XH105" s="16" t="s">
        <v>843</v>
      </c>
      <c r="XI105" s="16" t="s">
        <v>843</v>
      </c>
      <c r="XJ105" s="16" t="s">
        <v>843</v>
      </c>
      <c r="XK105" s="16" t="s">
        <v>844</v>
      </c>
      <c r="XL105" s="16" t="s">
        <v>843</v>
      </c>
      <c r="XM105" s="16" t="s">
        <v>843</v>
      </c>
      <c r="XN105" s="16" t="s">
        <v>843</v>
      </c>
      <c r="XO105" s="16" t="s">
        <v>843</v>
      </c>
      <c r="XP105" s="16" t="s">
        <v>843</v>
      </c>
      <c r="XQ105" s="16" t="s">
        <v>843</v>
      </c>
      <c r="YF105" s="16" t="s">
        <v>865</v>
      </c>
      <c r="YN105" s="16" t="s">
        <v>7040</v>
      </c>
      <c r="YP105" s="16" t="s">
        <v>7984</v>
      </c>
      <c r="YR105" s="16" t="s">
        <v>9372</v>
      </c>
      <c r="YS105" s="16" t="s">
        <v>9373</v>
      </c>
      <c r="YT105" s="16" t="s">
        <v>8694</v>
      </c>
      <c r="YU105" s="16" t="s">
        <v>9374</v>
      </c>
      <c r="YV105" s="16" t="s">
        <v>9148</v>
      </c>
      <c r="YW105" s="16" t="s">
        <v>844</v>
      </c>
      <c r="YX105" s="16" t="s">
        <v>9148</v>
      </c>
      <c r="YY105" s="16" t="s">
        <v>843</v>
      </c>
      <c r="YZ105" s="16" t="s">
        <v>843</v>
      </c>
      <c r="ZA105" s="16" t="s">
        <v>843</v>
      </c>
      <c r="ZB105" s="16">
        <v>6200</v>
      </c>
      <c r="ZC105" s="16" t="s">
        <v>9375</v>
      </c>
      <c r="ZD105" s="16" t="s">
        <v>843</v>
      </c>
      <c r="ZE105" s="16" t="s">
        <v>843</v>
      </c>
      <c r="ZF105" s="16" t="s">
        <v>843</v>
      </c>
      <c r="ZG105" s="16" t="s">
        <v>8754</v>
      </c>
      <c r="ZH105" s="16" t="s">
        <v>8739</v>
      </c>
      <c r="ZI105" s="16" t="s">
        <v>843</v>
      </c>
      <c r="ZJ105" s="16" t="s">
        <v>843</v>
      </c>
      <c r="ZK105" s="16" t="s">
        <v>843</v>
      </c>
      <c r="ZL105" s="16" t="s">
        <v>8723</v>
      </c>
      <c r="ZM105" s="16" t="s">
        <v>843</v>
      </c>
      <c r="ZN105" s="16" t="s">
        <v>8815</v>
      </c>
      <c r="ZO105" s="16" t="s">
        <v>487</v>
      </c>
      <c r="ZP105" s="16" t="s">
        <v>487</v>
      </c>
      <c r="ZQ105" s="16" t="s">
        <v>487</v>
      </c>
      <c r="ZR105" s="16" t="s">
        <v>486</v>
      </c>
      <c r="ZS105" s="16" t="s">
        <v>8874</v>
      </c>
      <c r="ZT105" s="16" t="s">
        <v>8705</v>
      </c>
      <c r="ZU105" s="16" t="s">
        <v>8706</v>
      </c>
      <c r="ZV105" s="16" t="s">
        <v>487</v>
      </c>
      <c r="ZW105" s="16" t="s">
        <v>844</v>
      </c>
      <c r="ZX105" s="16" t="s">
        <v>844</v>
      </c>
      <c r="ZY105" s="16" t="s">
        <v>1056</v>
      </c>
      <c r="ZZ105" s="16" t="s">
        <v>843</v>
      </c>
      <c r="AAA105" s="16" t="s">
        <v>843</v>
      </c>
      <c r="AAB105" s="16" t="s">
        <v>843</v>
      </c>
      <c r="AAC105" s="16">
        <v>0</v>
      </c>
      <c r="AAD105" s="16" t="s">
        <v>844</v>
      </c>
      <c r="AAE105" s="16" t="s">
        <v>843</v>
      </c>
      <c r="AAF105" s="16" t="s">
        <v>843</v>
      </c>
      <c r="AAG105" s="16" t="s">
        <v>844</v>
      </c>
      <c r="AAH105" s="16" t="s">
        <v>843</v>
      </c>
      <c r="AAI105" s="16" t="s">
        <v>843</v>
      </c>
      <c r="AAJ105" s="16" t="s">
        <v>615</v>
      </c>
      <c r="AAK105" s="16" t="s">
        <v>633</v>
      </c>
      <c r="AAL105" s="16" t="s">
        <v>904</v>
      </c>
      <c r="AAM105" s="16" t="s">
        <v>663</v>
      </c>
      <c r="AAN105" s="16" t="s">
        <v>8707</v>
      </c>
      <c r="AAO105" s="16" t="s">
        <v>1018</v>
      </c>
      <c r="AAP105" s="16" t="s">
        <v>8708</v>
      </c>
      <c r="AAS105" s="16">
        <v>3250</v>
      </c>
      <c r="AAT105" s="16" t="s">
        <v>782</v>
      </c>
      <c r="AAU105" s="16" t="s">
        <v>782</v>
      </c>
      <c r="AAV105" s="16" t="s">
        <v>782</v>
      </c>
      <c r="AAW105" s="16" t="s">
        <v>782</v>
      </c>
      <c r="AAX105" s="16" t="s">
        <v>843</v>
      </c>
      <c r="AAY105" s="16" t="s">
        <v>8710</v>
      </c>
      <c r="AAZ105" s="16" t="s">
        <v>782</v>
      </c>
      <c r="ABA105" s="16" t="s">
        <v>783</v>
      </c>
      <c r="ABB105" s="16" t="s">
        <v>782</v>
      </c>
      <c r="ABC105" s="16" t="s">
        <v>783</v>
      </c>
      <c r="ABD105" s="16" t="s">
        <v>783</v>
      </c>
      <c r="ABE105" s="16" t="s">
        <v>783</v>
      </c>
      <c r="ABF105" s="16" t="s">
        <v>782</v>
      </c>
      <c r="ABG105" s="16" t="s">
        <v>782</v>
      </c>
      <c r="ABH105" s="16" t="s">
        <v>782</v>
      </c>
      <c r="ABI105" s="16" t="s">
        <v>782</v>
      </c>
      <c r="ABJ105" s="16" t="s">
        <v>783</v>
      </c>
      <c r="ABK105" s="16" t="s">
        <v>783</v>
      </c>
      <c r="ABL105" s="16" t="s">
        <v>8769</v>
      </c>
      <c r="ABM105" s="16" t="s">
        <v>843</v>
      </c>
      <c r="ABN105" s="16" t="s">
        <v>1034</v>
      </c>
      <c r="ABO105" s="16" t="s">
        <v>486</v>
      </c>
      <c r="ABP105" s="16" t="s">
        <v>972</v>
      </c>
      <c r="ABQ105" s="16" t="s">
        <v>4341</v>
      </c>
      <c r="ABR105" s="16" t="s">
        <v>470</v>
      </c>
      <c r="ABS105" s="16" t="s">
        <v>451</v>
      </c>
      <c r="ABT105" s="16" t="s">
        <v>1056</v>
      </c>
      <c r="ABU105" s="16" t="s">
        <v>844</v>
      </c>
      <c r="ABV105" s="16" t="s">
        <v>487</v>
      </c>
      <c r="ABW105" s="16" t="s">
        <v>486</v>
      </c>
      <c r="ABX105" s="16" t="s">
        <v>892</v>
      </c>
      <c r="ABY105" s="16" t="s">
        <v>486</v>
      </c>
      <c r="ABZ105" s="16" t="s">
        <v>486</v>
      </c>
      <c r="ACA105" s="16" t="s">
        <v>761</v>
      </c>
      <c r="ACB105" s="16" t="s">
        <v>770</v>
      </c>
      <c r="ACC105" s="16" t="s">
        <v>737</v>
      </c>
      <c r="ACD105" s="16" t="s">
        <v>486</v>
      </c>
      <c r="ACE105" s="16" t="s">
        <v>486</v>
      </c>
      <c r="ACG105" s="16" t="s">
        <v>1014</v>
      </c>
      <c r="ACI105" s="16" t="s">
        <v>462</v>
      </c>
      <c r="ACJ105" s="16">
        <v>0.79400000000000004</v>
      </c>
      <c r="ACK105" s="16" t="s">
        <v>482</v>
      </c>
      <c r="ACL105" s="16" t="s">
        <v>740</v>
      </c>
      <c r="ACM105" s="16" t="s">
        <v>1189</v>
      </c>
      <c r="ACN105" s="16" t="s">
        <v>1169</v>
      </c>
      <c r="ACO105" s="16" t="s">
        <v>1856</v>
      </c>
      <c r="ACP105" s="16">
        <v>3250</v>
      </c>
      <c r="ACQ105" s="16" t="s">
        <v>1202</v>
      </c>
      <c r="ACR105" s="16" t="s">
        <v>1645</v>
      </c>
      <c r="ACS105" s="16" t="s">
        <v>680</v>
      </c>
      <c r="ACT105" s="16" t="s">
        <v>1522</v>
      </c>
      <c r="ACU105" s="16" t="s">
        <v>833</v>
      </c>
      <c r="ACV105" s="16" t="s">
        <v>8711</v>
      </c>
      <c r="ACW105" s="16" t="s">
        <v>451</v>
      </c>
      <c r="ACX105" s="16" t="s">
        <v>1915</v>
      </c>
      <c r="ACY105" s="16" t="s">
        <v>1947</v>
      </c>
      <c r="ACZ105" s="16">
        <v>1</v>
      </c>
      <c r="ADA105" s="16">
        <v>1</v>
      </c>
      <c r="ADB105" s="16">
        <v>1</v>
      </c>
      <c r="ADC105" s="16">
        <v>1</v>
      </c>
      <c r="ADD105" s="16">
        <v>1</v>
      </c>
      <c r="ADE105" s="16" t="s">
        <v>8712</v>
      </c>
      <c r="ADF105" s="16">
        <v>0</v>
      </c>
      <c r="ADG105" s="16" t="s">
        <v>486</v>
      </c>
      <c r="ADH105" s="16">
        <v>2</v>
      </c>
      <c r="ADI105" s="16" t="s">
        <v>486</v>
      </c>
      <c r="ADJ105" s="16" t="s">
        <v>1744</v>
      </c>
      <c r="ADK105" s="16" t="s">
        <v>13194</v>
      </c>
      <c r="ADL105" s="16" t="s">
        <v>13194</v>
      </c>
      <c r="ADM105" s="16" t="s">
        <v>13194</v>
      </c>
      <c r="ADN105" s="16" t="s">
        <v>13196</v>
      </c>
      <c r="ADO105" s="16" t="s">
        <v>1766</v>
      </c>
      <c r="ADP105" s="16" t="s">
        <v>13196</v>
      </c>
      <c r="ADQ105" s="16" t="s">
        <v>13194</v>
      </c>
      <c r="ADR105" s="16" t="s">
        <v>13194</v>
      </c>
      <c r="ADS105" s="16" t="s">
        <v>13194</v>
      </c>
      <c r="ADW105" s="16" t="s">
        <v>8729</v>
      </c>
      <c r="ADY105" s="16" t="s">
        <v>1062</v>
      </c>
      <c r="ADZ105" s="16">
        <v>6200</v>
      </c>
      <c r="AEC105" s="16" t="s">
        <v>1058</v>
      </c>
      <c r="AED105" s="16">
        <v>1625</v>
      </c>
      <c r="AEE105" s="16" t="s">
        <v>952</v>
      </c>
      <c r="AEF105" s="16">
        <v>3250</v>
      </c>
      <c r="AEI105" s="16">
        <v>2500</v>
      </c>
      <c r="AEN105" s="16">
        <v>250</v>
      </c>
      <c r="AEO105" s="16">
        <v>200</v>
      </c>
      <c r="AEP105" s="16">
        <v>150</v>
      </c>
    </row>
    <row r="106" spans="1:823" x14ac:dyDescent="0.25">
      <c r="A106" s="30">
        <v>45813</v>
      </c>
      <c r="B106" s="16" t="s">
        <v>9376</v>
      </c>
      <c r="C106" s="16" t="s">
        <v>867</v>
      </c>
      <c r="D106" s="16" t="s">
        <v>867</v>
      </c>
      <c r="E106" s="16">
        <v>45</v>
      </c>
      <c r="F106" s="16" t="s">
        <v>8153</v>
      </c>
      <c r="G106" s="16" t="s">
        <v>4131</v>
      </c>
      <c r="I106" s="16" t="s">
        <v>4148</v>
      </c>
      <c r="Z106" s="16" t="s">
        <v>1000</v>
      </c>
      <c r="AA106" s="16" t="s">
        <v>470</v>
      </c>
      <c r="AB106" s="16">
        <v>2</v>
      </c>
      <c r="AC106" s="16" t="s">
        <v>844</v>
      </c>
      <c r="AD106" s="16" t="s">
        <v>843</v>
      </c>
      <c r="AE106" s="16" t="s">
        <v>843</v>
      </c>
      <c r="AF106" s="16" t="s">
        <v>1056</v>
      </c>
      <c r="AG106" s="16" t="s">
        <v>843</v>
      </c>
      <c r="AH106" s="16" t="s">
        <v>1056</v>
      </c>
      <c r="AI106" s="16" t="s">
        <v>843</v>
      </c>
      <c r="AJ106" s="16" t="s">
        <v>843</v>
      </c>
      <c r="AK106" s="16" t="s">
        <v>843</v>
      </c>
      <c r="AM106" s="16" t="s">
        <v>737</v>
      </c>
      <c r="AN106" s="16" t="s">
        <v>761</v>
      </c>
      <c r="AP106" s="16" t="s">
        <v>772</v>
      </c>
      <c r="AR106" s="16" t="s">
        <v>6907</v>
      </c>
      <c r="BB106" s="16">
        <v>2</v>
      </c>
      <c r="BC106" s="16" t="s">
        <v>7875</v>
      </c>
      <c r="BE106" s="16" t="s">
        <v>5098</v>
      </c>
      <c r="BV106" s="16" t="s">
        <v>9274</v>
      </c>
      <c r="BW106" s="16" t="s">
        <v>843</v>
      </c>
      <c r="BX106" s="16" t="s">
        <v>843</v>
      </c>
      <c r="BY106" s="16" t="s">
        <v>844</v>
      </c>
      <c r="BZ106" s="16" t="s">
        <v>844</v>
      </c>
      <c r="CA106" s="16" t="s">
        <v>843</v>
      </c>
      <c r="CB106" s="16" t="s">
        <v>843</v>
      </c>
      <c r="CC106" s="16" t="s">
        <v>843</v>
      </c>
      <c r="CD106" s="16" t="s">
        <v>843</v>
      </c>
      <c r="CE106" s="16" t="s">
        <v>843</v>
      </c>
      <c r="CF106" s="16" t="s">
        <v>843</v>
      </c>
      <c r="CG106" s="16" t="s">
        <v>843</v>
      </c>
      <c r="CH106" s="16" t="s">
        <v>843</v>
      </c>
      <c r="CI106" s="16" t="s">
        <v>843</v>
      </c>
      <c r="CJ106" s="16" t="s">
        <v>843</v>
      </c>
      <c r="CK106" s="16" t="s">
        <v>843</v>
      </c>
      <c r="CP106" s="16" t="s">
        <v>867</v>
      </c>
      <c r="CQ106" s="16" t="s">
        <v>5191</v>
      </c>
      <c r="CR106" s="16" t="s">
        <v>844</v>
      </c>
      <c r="CS106" s="16" t="s">
        <v>843</v>
      </c>
      <c r="CT106" s="16" t="s">
        <v>843</v>
      </c>
      <c r="CU106" s="16" t="s">
        <v>843</v>
      </c>
      <c r="CV106" s="16" t="s">
        <v>843</v>
      </c>
      <c r="CW106" s="16" t="s">
        <v>843</v>
      </c>
      <c r="CX106" s="16" t="s">
        <v>843</v>
      </c>
      <c r="CY106" s="16" t="s">
        <v>843</v>
      </c>
      <c r="CZ106" s="16" t="s">
        <v>843</v>
      </c>
      <c r="DA106" s="16" t="s">
        <v>5184</v>
      </c>
      <c r="DX106" s="16" t="s">
        <v>7885</v>
      </c>
      <c r="DY106" s="16" t="s">
        <v>865</v>
      </c>
      <c r="GC106" s="16" t="s">
        <v>5342</v>
      </c>
      <c r="GF106" s="16" t="s">
        <v>6818</v>
      </c>
      <c r="GG106" s="16" t="s">
        <v>7888</v>
      </c>
      <c r="GV106" s="16" t="s">
        <v>5443</v>
      </c>
      <c r="GW106" s="16" t="s">
        <v>843</v>
      </c>
      <c r="GX106" s="16" t="s">
        <v>844</v>
      </c>
      <c r="GY106" s="16" t="s">
        <v>843</v>
      </c>
      <c r="GZ106" s="16" t="s">
        <v>843</v>
      </c>
      <c r="HA106" s="16" t="s">
        <v>843</v>
      </c>
      <c r="HB106" s="16" t="s">
        <v>843</v>
      </c>
      <c r="HC106" s="16" t="s">
        <v>843</v>
      </c>
      <c r="HD106" s="16" t="s">
        <v>843</v>
      </c>
      <c r="HE106" s="16" t="s">
        <v>843</v>
      </c>
      <c r="HF106" s="16" t="s">
        <v>843</v>
      </c>
      <c r="HH106" s="16" t="s">
        <v>5456</v>
      </c>
      <c r="HK106" s="16" t="s">
        <v>865</v>
      </c>
      <c r="HM106" s="16" t="s">
        <v>865</v>
      </c>
      <c r="HZ106" s="16" t="s">
        <v>7944</v>
      </c>
      <c r="KE106" s="16" t="s">
        <v>864</v>
      </c>
      <c r="KG106" s="16" t="s">
        <v>7018</v>
      </c>
      <c r="KH106" s="16" t="s">
        <v>7033</v>
      </c>
      <c r="KI106" s="16" t="s">
        <v>865</v>
      </c>
      <c r="LG106" s="16" t="s">
        <v>867</v>
      </c>
      <c r="LH106" s="16" t="s">
        <v>865</v>
      </c>
      <c r="LI106" s="16" t="s">
        <v>867</v>
      </c>
      <c r="LJ106" s="16" t="s">
        <v>867</v>
      </c>
      <c r="LK106" s="16" t="s">
        <v>865</v>
      </c>
      <c r="LL106" s="16" t="s">
        <v>5663</v>
      </c>
      <c r="LM106" s="16" t="s">
        <v>843</v>
      </c>
      <c r="LN106" s="16" t="s">
        <v>843</v>
      </c>
      <c r="LO106" s="16" t="s">
        <v>844</v>
      </c>
      <c r="LP106" s="16" t="s">
        <v>843</v>
      </c>
      <c r="LQ106" s="16" t="s">
        <v>843</v>
      </c>
      <c r="LR106" s="16" t="s">
        <v>843</v>
      </c>
      <c r="LS106" s="16" t="s">
        <v>843</v>
      </c>
      <c r="LT106" s="16" t="s">
        <v>843</v>
      </c>
      <c r="LU106" s="16" t="s">
        <v>843</v>
      </c>
      <c r="LV106" s="16" t="s">
        <v>843</v>
      </c>
      <c r="LW106" s="16" t="s">
        <v>843</v>
      </c>
      <c r="LX106" s="16" t="s">
        <v>843</v>
      </c>
      <c r="LY106" s="16" t="s">
        <v>843</v>
      </c>
      <c r="LZ106" s="16" t="s">
        <v>843</v>
      </c>
      <c r="MA106" s="16" t="s">
        <v>843</v>
      </c>
      <c r="MC106" s="16" t="s">
        <v>5694</v>
      </c>
      <c r="MD106" s="16" t="s">
        <v>844</v>
      </c>
      <c r="ME106" s="16" t="s">
        <v>843</v>
      </c>
      <c r="MF106" s="16" t="s">
        <v>843</v>
      </c>
      <c r="MG106" s="16" t="s">
        <v>843</v>
      </c>
      <c r="MH106" s="16" t="s">
        <v>843</v>
      </c>
      <c r="MI106" s="16" t="s">
        <v>843</v>
      </c>
      <c r="MJ106" s="16" t="s">
        <v>843</v>
      </c>
      <c r="MK106" s="16" t="s">
        <v>843</v>
      </c>
      <c r="ML106" s="16" t="s">
        <v>843</v>
      </c>
      <c r="MM106" s="16" t="s">
        <v>843</v>
      </c>
      <c r="MN106" s="16" t="s">
        <v>843</v>
      </c>
      <c r="MO106" s="16" t="s">
        <v>843</v>
      </c>
      <c r="MP106" s="16" t="s">
        <v>843</v>
      </c>
      <c r="MQ106" s="16" t="s">
        <v>843</v>
      </c>
      <c r="MR106" s="16" t="s">
        <v>843</v>
      </c>
      <c r="MS106" s="16" t="s">
        <v>843</v>
      </c>
      <c r="MT106" s="16" t="s">
        <v>843</v>
      </c>
      <c r="MU106" s="16" t="s">
        <v>843</v>
      </c>
      <c r="MV106" s="16" t="s">
        <v>843</v>
      </c>
      <c r="PC106" s="16" t="s">
        <v>865</v>
      </c>
      <c r="PD106" s="16" t="s">
        <v>865</v>
      </c>
      <c r="PY106" s="16" t="s">
        <v>864</v>
      </c>
      <c r="QP106" s="16" t="s">
        <v>865</v>
      </c>
      <c r="QR106" s="16" t="s">
        <v>865</v>
      </c>
      <c r="QT106" s="16" t="s">
        <v>867</v>
      </c>
      <c r="QV106" s="16" t="s">
        <v>865</v>
      </c>
      <c r="QX106" s="16" t="s">
        <v>865</v>
      </c>
      <c r="QY106" s="16" t="s">
        <v>867</v>
      </c>
      <c r="RD106" s="16" t="s">
        <v>865</v>
      </c>
      <c r="RF106" s="16" t="s">
        <v>7712</v>
      </c>
      <c r="RH106" s="16" t="s">
        <v>4216</v>
      </c>
      <c r="RJ106" s="16" t="s">
        <v>4216</v>
      </c>
      <c r="RN106" s="16" t="s">
        <v>7720</v>
      </c>
      <c r="RP106" s="16" t="s">
        <v>7720</v>
      </c>
      <c r="RR106" s="16" t="s">
        <v>7720</v>
      </c>
      <c r="RT106" s="16" t="s">
        <v>7720</v>
      </c>
      <c r="RV106" s="16" t="s">
        <v>7720</v>
      </c>
      <c r="RX106" s="16" t="s">
        <v>7720</v>
      </c>
      <c r="RZ106" s="16" t="s">
        <v>7720</v>
      </c>
      <c r="SQ106" s="16" t="s">
        <v>865</v>
      </c>
      <c r="SS106" s="16" t="s">
        <v>7293</v>
      </c>
      <c r="ST106" s="16" t="s">
        <v>7764</v>
      </c>
      <c r="TN106" s="16">
        <v>2500</v>
      </c>
      <c r="TO106" s="16">
        <v>500</v>
      </c>
      <c r="TP106" s="16">
        <v>300</v>
      </c>
      <c r="TQ106" s="16">
        <v>300</v>
      </c>
      <c r="TR106" s="16">
        <v>180</v>
      </c>
      <c r="TS106" s="16">
        <v>60</v>
      </c>
      <c r="TT106" s="16">
        <v>0</v>
      </c>
      <c r="TU106" s="16">
        <v>400</v>
      </c>
      <c r="TV106" s="16">
        <v>0</v>
      </c>
      <c r="TW106" s="16">
        <v>600</v>
      </c>
      <c r="TX106" s="16">
        <v>0</v>
      </c>
      <c r="TZ106" s="16" t="s">
        <v>7364</v>
      </c>
      <c r="UA106" s="16" t="s">
        <v>9377</v>
      </c>
      <c r="UB106" s="16">
        <v>0</v>
      </c>
      <c r="UC106" s="16" t="s">
        <v>844</v>
      </c>
      <c r="UD106" s="16" t="s">
        <v>844</v>
      </c>
      <c r="UE106" s="16" t="s">
        <v>843</v>
      </c>
      <c r="UF106" s="16" t="s">
        <v>844</v>
      </c>
      <c r="UG106" s="16" t="s">
        <v>843</v>
      </c>
      <c r="UH106" s="16" t="s">
        <v>843</v>
      </c>
      <c r="UL106" s="16">
        <v>3000</v>
      </c>
      <c r="US106" s="16" t="s">
        <v>6008</v>
      </c>
      <c r="UT106" s="16" t="s">
        <v>843</v>
      </c>
      <c r="UU106" s="16" t="s">
        <v>843</v>
      </c>
      <c r="UV106" s="16" t="s">
        <v>843</v>
      </c>
      <c r="UW106" s="16" t="s">
        <v>843</v>
      </c>
      <c r="UX106" s="16" t="s">
        <v>843</v>
      </c>
      <c r="UY106" s="16" t="s">
        <v>843</v>
      </c>
      <c r="UZ106" s="16" t="s">
        <v>844</v>
      </c>
      <c r="VA106" s="16" t="s">
        <v>843</v>
      </c>
      <c r="VB106" s="16" t="s">
        <v>843</v>
      </c>
      <c r="VC106" s="16" t="s">
        <v>843</v>
      </c>
      <c r="VD106" s="16" t="s">
        <v>843</v>
      </c>
      <c r="VE106" s="16" t="s">
        <v>843</v>
      </c>
      <c r="VF106" s="16" t="s">
        <v>843</v>
      </c>
      <c r="VG106" s="16" t="s">
        <v>843</v>
      </c>
      <c r="VJ106" s="16">
        <v>2600</v>
      </c>
      <c r="VX106" s="16" t="s">
        <v>6028</v>
      </c>
      <c r="VY106" s="16" t="s">
        <v>844</v>
      </c>
      <c r="VZ106" s="16" t="s">
        <v>843</v>
      </c>
      <c r="WA106" s="16" t="s">
        <v>843</v>
      </c>
      <c r="WB106" s="16" t="s">
        <v>843</v>
      </c>
      <c r="WC106" s="16" t="s">
        <v>843</v>
      </c>
      <c r="WD106" s="16" t="s">
        <v>843</v>
      </c>
      <c r="WE106" s="16" t="s">
        <v>843</v>
      </c>
      <c r="WF106" s="16" t="s">
        <v>843</v>
      </c>
      <c r="WH106" s="16">
        <v>1625</v>
      </c>
      <c r="WO106" s="16" t="s">
        <v>6926</v>
      </c>
      <c r="YN106" s="16" t="s">
        <v>7040</v>
      </c>
      <c r="YP106" s="16" t="s">
        <v>7978</v>
      </c>
      <c r="YR106" s="16" t="s">
        <v>9378</v>
      </c>
      <c r="YS106" s="16" t="s">
        <v>9379</v>
      </c>
      <c r="YT106" s="16" t="s">
        <v>8694</v>
      </c>
      <c r="YU106" s="16" t="s">
        <v>9380</v>
      </c>
      <c r="YV106" s="16" t="s">
        <v>9148</v>
      </c>
      <c r="YW106" s="16" t="s">
        <v>844</v>
      </c>
      <c r="YX106" s="16" t="s">
        <v>9148</v>
      </c>
      <c r="YY106" s="16" t="s">
        <v>843</v>
      </c>
      <c r="YZ106" s="16" t="s">
        <v>8718</v>
      </c>
      <c r="ZA106" s="16" t="s">
        <v>843</v>
      </c>
      <c r="ZB106" s="16">
        <v>4340</v>
      </c>
      <c r="ZC106" s="16" t="s">
        <v>9026</v>
      </c>
      <c r="ZD106" s="16" t="s">
        <v>8724</v>
      </c>
      <c r="ZE106" s="16" t="s">
        <v>9018</v>
      </c>
      <c r="ZF106" s="16" t="s">
        <v>8865</v>
      </c>
      <c r="ZG106" s="16" t="s">
        <v>8699</v>
      </c>
      <c r="ZH106" s="16" t="s">
        <v>8700</v>
      </c>
      <c r="ZI106" s="16" t="s">
        <v>8865</v>
      </c>
      <c r="ZJ106" s="16" t="s">
        <v>843</v>
      </c>
      <c r="ZK106" s="16" t="s">
        <v>8701</v>
      </c>
      <c r="ZL106" s="16" t="s">
        <v>8753</v>
      </c>
      <c r="ZM106" s="16" t="s">
        <v>843</v>
      </c>
      <c r="ZN106" s="16" t="s">
        <v>8815</v>
      </c>
      <c r="ZP106" s="16" t="s">
        <v>487</v>
      </c>
      <c r="ZQ106" s="16" t="s">
        <v>486</v>
      </c>
      <c r="ZR106" s="16" t="s">
        <v>487</v>
      </c>
      <c r="ZS106" s="16" t="s">
        <v>844</v>
      </c>
      <c r="ZT106" s="16" t="s">
        <v>8705</v>
      </c>
      <c r="ZU106" s="16" t="s">
        <v>9092</v>
      </c>
      <c r="ZV106" s="16" t="s">
        <v>486</v>
      </c>
      <c r="ZW106" s="16" t="s">
        <v>843</v>
      </c>
      <c r="ZX106" s="16" t="s">
        <v>844</v>
      </c>
      <c r="ZY106" s="16" t="s">
        <v>1056</v>
      </c>
      <c r="ZZ106" s="16" t="s">
        <v>843</v>
      </c>
      <c r="AAA106" s="16" t="s">
        <v>844</v>
      </c>
      <c r="AAB106" s="16" t="s">
        <v>843</v>
      </c>
      <c r="AAC106" s="16">
        <v>1</v>
      </c>
      <c r="AAD106" s="16" t="s">
        <v>1056</v>
      </c>
      <c r="AAE106" s="16" t="s">
        <v>843</v>
      </c>
      <c r="AAF106" s="16" t="s">
        <v>843</v>
      </c>
      <c r="AAG106" s="16" t="s">
        <v>843</v>
      </c>
      <c r="AAH106" s="16" t="s">
        <v>843</v>
      </c>
      <c r="AAI106" s="16" t="s">
        <v>843</v>
      </c>
      <c r="AAJ106" s="16" t="s">
        <v>615</v>
      </c>
      <c r="AAK106" s="16" t="s">
        <v>639</v>
      </c>
      <c r="AAL106" s="16" t="s">
        <v>905</v>
      </c>
      <c r="AAM106" s="16" t="s">
        <v>663</v>
      </c>
      <c r="AAN106" s="16" t="s">
        <v>8707</v>
      </c>
      <c r="AAO106" s="16" t="s">
        <v>1018</v>
      </c>
      <c r="AAP106" s="16" t="s">
        <v>8708</v>
      </c>
      <c r="AAS106" s="16">
        <v>7225</v>
      </c>
      <c r="AAT106" s="16" t="s">
        <v>782</v>
      </c>
      <c r="AAU106" s="16" t="s">
        <v>1068</v>
      </c>
      <c r="AAX106" s="16" t="s">
        <v>844</v>
      </c>
      <c r="AAY106" s="16" t="s">
        <v>8727</v>
      </c>
      <c r="AAZ106" s="16" t="s">
        <v>782</v>
      </c>
      <c r="ABA106" s="16" t="s">
        <v>783</v>
      </c>
      <c r="ABB106" s="16" t="s">
        <v>783</v>
      </c>
      <c r="ABC106" s="16" t="s">
        <v>783</v>
      </c>
      <c r="ABD106" s="16" t="s">
        <v>783</v>
      </c>
      <c r="ABE106" s="16" t="s">
        <v>783</v>
      </c>
      <c r="ABF106" s="16" t="s">
        <v>783</v>
      </c>
      <c r="ABG106" s="16" t="s">
        <v>783</v>
      </c>
      <c r="ABH106" s="16" t="s">
        <v>783</v>
      </c>
      <c r="ABI106" s="16" t="s">
        <v>783</v>
      </c>
      <c r="ABJ106" s="16" t="s">
        <v>783</v>
      </c>
      <c r="ABK106" s="16" t="s">
        <v>783</v>
      </c>
      <c r="ABL106" s="16" t="s">
        <v>8822</v>
      </c>
      <c r="ABM106" s="16" t="s">
        <v>843</v>
      </c>
      <c r="ABN106" s="16" t="s">
        <v>1033</v>
      </c>
      <c r="ABP106" s="16" t="s">
        <v>972</v>
      </c>
      <c r="ABQ106" s="16" t="s">
        <v>4285</v>
      </c>
      <c r="ABR106" s="16" t="s">
        <v>470</v>
      </c>
      <c r="ABS106" s="16" t="s">
        <v>451</v>
      </c>
      <c r="ABT106" s="16" t="s">
        <v>1056</v>
      </c>
      <c r="ABU106" s="16" t="s">
        <v>1056</v>
      </c>
      <c r="ABV106" s="16" t="s">
        <v>487</v>
      </c>
      <c r="ABW106" s="16" t="s">
        <v>486</v>
      </c>
      <c r="ABX106" s="16" t="s">
        <v>892</v>
      </c>
      <c r="ABY106" s="16" t="s">
        <v>486</v>
      </c>
      <c r="ABZ106" s="16" t="s">
        <v>486</v>
      </c>
      <c r="ACA106" s="16" t="s">
        <v>761</v>
      </c>
      <c r="ACB106" s="16" t="s">
        <v>772</v>
      </c>
      <c r="ACC106" s="16" t="s">
        <v>737</v>
      </c>
      <c r="ACD106" s="16" t="s">
        <v>486</v>
      </c>
      <c r="ACE106" s="16" t="s">
        <v>486</v>
      </c>
      <c r="ACG106" s="16" t="s">
        <v>1014</v>
      </c>
      <c r="ACH106" s="16" t="s">
        <v>1009</v>
      </c>
      <c r="ACI106" s="16" t="s">
        <v>462</v>
      </c>
      <c r="ACJ106" s="16">
        <v>0.79400000000000004</v>
      </c>
      <c r="ACK106" s="16" t="s">
        <v>482</v>
      </c>
      <c r="ACL106" s="16" t="s">
        <v>738</v>
      </c>
      <c r="ACM106" s="16" t="s">
        <v>1189</v>
      </c>
      <c r="ACN106" s="16" t="s">
        <v>1169</v>
      </c>
      <c r="ACO106" s="16" t="s">
        <v>1856</v>
      </c>
      <c r="ACP106" s="16">
        <v>1625</v>
      </c>
      <c r="ACQ106" s="16" t="s">
        <v>1202</v>
      </c>
      <c r="ACR106" s="16" t="s">
        <v>1644</v>
      </c>
      <c r="ACS106" s="16" t="s">
        <v>669</v>
      </c>
      <c r="ACT106" s="16" t="s">
        <v>1522</v>
      </c>
      <c r="ACU106" s="16" t="s">
        <v>831</v>
      </c>
      <c r="ACV106" s="16" t="s">
        <v>8756</v>
      </c>
      <c r="ACW106" s="16" t="s">
        <v>451</v>
      </c>
      <c r="ACX106" s="16" t="s">
        <v>1916</v>
      </c>
      <c r="ACY106" s="16" t="s">
        <v>1947</v>
      </c>
      <c r="ACZ106" s="16">
        <v>1</v>
      </c>
      <c r="ADA106" s="16">
        <v>0</v>
      </c>
      <c r="ADB106" s="16">
        <v>1</v>
      </c>
      <c r="ADC106" s="16">
        <v>1</v>
      </c>
      <c r="ADD106" s="16">
        <v>0</v>
      </c>
      <c r="ADE106" s="16" t="s">
        <v>8827</v>
      </c>
      <c r="ADF106" s="16">
        <v>0</v>
      </c>
      <c r="ADG106" s="16" t="s">
        <v>486</v>
      </c>
      <c r="ADH106" s="16">
        <v>1</v>
      </c>
      <c r="ADJ106" s="16" t="s">
        <v>1743</v>
      </c>
      <c r="ADL106" s="16" t="s">
        <v>13196</v>
      </c>
      <c r="ADM106" s="16" t="s">
        <v>13195</v>
      </c>
      <c r="ADN106" s="16" t="s">
        <v>13196</v>
      </c>
      <c r="ADO106" s="16" t="s">
        <v>13197</v>
      </c>
      <c r="ADP106" s="16" t="s">
        <v>13196</v>
      </c>
      <c r="ADQ106" s="16" t="s">
        <v>13194</v>
      </c>
      <c r="ADR106" s="16" t="s">
        <v>1751</v>
      </c>
      <c r="ADS106" s="16" t="s">
        <v>13194</v>
      </c>
      <c r="ADT106" s="16" t="s">
        <v>1757</v>
      </c>
      <c r="ADW106" s="16" t="s">
        <v>13199</v>
      </c>
      <c r="ADY106" s="16" t="s">
        <v>1062</v>
      </c>
      <c r="AEA106" s="16">
        <v>4340</v>
      </c>
      <c r="AEC106" s="16" t="s">
        <v>1062</v>
      </c>
      <c r="AED106" s="16">
        <v>3612.5</v>
      </c>
      <c r="AEE106" s="16" t="s">
        <v>952</v>
      </c>
      <c r="AEG106" s="16">
        <v>4225</v>
      </c>
      <c r="AEI106" s="16">
        <v>1250</v>
      </c>
      <c r="AEJ106" s="16">
        <v>250</v>
      </c>
      <c r="AEK106" s="16">
        <v>150</v>
      </c>
      <c r="AEL106" s="16">
        <v>150</v>
      </c>
      <c r="AEN106" s="16">
        <v>90</v>
      </c>
      <c r="AEO106" s="16">
        <v>30</v>
      </c>
      <c r="AEP106" s="16">
        <v>200</v>
      </c>
      <c r="AEQ106" s="16">
        <v>300</v>
      </c>
    </row>
    <row r="107" spans="1:823" x14ac:dyDescent="0.25">
      <c r="A107" s="30">
        <v>45813</v>
      </c>
      <c r="B107" s="16" t="s">
        <v>9381</v>
      </c>
      <c r="C107" s="16" t="s">
        <v>867</v>
      </c>
      <c r="D107" s="16" t="s">
        <v>867</v>
      </c>
      <c r="E107" s="16">
        <v>30</v>
      </c>
      <c r="F107" s="16" t="s">
        <v>8153</v>
      </c>
      <c r="G107" s="16" t="s">
        <v>4131</v>
      </c>
      <c r="I107" s="16" t="s">
        <v>4174</v>
      </c>
      <c r="Z107" s="16" t="s">
        <v>981</v>
      </c>
      <c r="AA107" s="16" t="s">
        <v>470</v>
      </c>
      <c r="AB107" s="16">
        <v>4</v>
      </c>
      <c r="AC107" s="16" t="s">
        <v>844</v>
      </c>
      <c r="AD107" s="16" t="s">
        <v>1056</v>
      </c>
      <c r="AE107" s="16" t="s">
        <v>844</v>
      </c>
      <c r="AF107" s="16" t="s">
        <v>844</v>
      </c>
      <c r="AG107" s="16" t="s">
        <v>843</v>
      </c>
      <c r="AH107" s="16" t="s">
        <v>8732</v>
      </c>
      <c r="AI107" s="16" t="s">
        <v>844</v>
      </c>
      <c r="AJ107" s="16" t="s">
        <v>843</v>
      </c>
      <c r="AK107" s="16" t="s">
        <v>844</v>
      </c>
      <c r="AM107" s="16" t="s">
        <v>737</v>
      </c>
      <c r="AN107" s="16" t="s">
        <v>759</v>
      </c>
      <c r="AP107" s="16" t="s">
        <v>772</v>
      </c>
      <c r="AR107" s="16" t="s">
        <v>6907</v>
      </c>
      <c r="BB107" s="16">
        <v>2</v>
      </c>
      <c r="BC107" s="16" t="s">
        <v>7878</v>
      </c>
      <c r="BE107" s="16" t="s">
        <v>5098</v>
      </c>
      <c r="BV107" s="16" t="s">
        <v>5153</v>
      </c>
      <c r="BW107" s="16" t="s">
        <v>843</v>
      </c>
      <c r="BX107" s="16" t="s">
        <v>843</v>
      </c>
      <c r="BY107" s="16" t="s">
        <v>844</v>
      </c>
      <c r="BZ107" s="16" t="s">
        <v>843</v>
      </c>
      <c r="CA107" s="16" t="s">
        <v>843</v>
      </c>
      <c r="CB107" s="16" t="s">
        <v>843</v>
      </c>
      <c r="CC107" s="16" t="s">
        <v>843</v>
      </c>
      <c r="CD107" s="16" t="s">
        <v>843</v>
      </c>
      <c r="CE107" s="16" t="s">
        <v>843</v>
      </c>
      <c r="CF107" s="16" t="s">
        <v>843</v>
      </c>
      <c r="CG107" s="16" t="s">
        <v>843</v>
      </c>
      <c r="CH107" s="16" t="s">
        <v>843</v>
      </c>
      <c r="CI107" s="16" t="s">
        <v>843</v>
      </c>
      <c r="CJ107" s="16" t="s">
        <v>843</v>
      </c>
      <c r="CK107" s="16" t="s">
        <v>843</v>
      </c>
      <c r="CP107" s="16" t="s">
        <v>867</v>
      </c>
      <c r="CQ107" s="16" t="s">
        <v>5191</v>
      </c>
      <c r="CR107" s="16" t="s">
        <v>844</v>
      </c>
      <c r="CS107" s="16" t="s">
        <v>843</v>
      </c>
      <c r="CT107" s="16" t="s">
        <v>843</v>
      </c>
      <c r="CU107" s="16" t="s">
        <v>843</v>
      </c>
      <c r="CV107" s="16" t="s">
        <v>843</v>
      </c>
      <c r="CW107" s="16" t="s">
        <v>843</v>
      </c>
      <c r="CX107" s="16" t="s">
        <v>843</v>
      </c>
      <c r="CY107" s="16" t="s">
        <v>843</v>
      </c>
      <c r="CZ107" s="16" t="s">
        <v>843</v>
      </c>
      <c r="DA107" s="16" t="s">
        <v>5184</v>
      </c>
      <c r="DX107" s="16" t="s">
        <v>7842</v>
      </c>
      <c r="DY107" s="16" t="s">
        <v>865</v>
      </c>
      <c r="GC107" s="16" t="s">
        <v>5347</v>
      </c>
      <c r="GF107" s="16" t="s">
        <v>867</v>
      </c>
      <c r="GG107" s="16" t="s">
        <v>867</v>
      </c>
      <c r="GV107" s="16" t="s">
        <v>5443</v>
      </c>
      <c r="GW107" s="16" t="s">
        <v>843</v>
      </c>
      <c r="GX107" s="16" t="s">
        <v>844</v>
      </c>
      <c r="GY107" s="16" t="s">
        <v>843</v>
      </c>
      <c r="GZ107" s="16" t="s">
        <v>843</v>
      </c>
      <c r="HA107" s="16" t="s">
        <v>843</v>
      </c>
      <c r="HB107" s="16" t="s">
        <v>843</v>
      </c>
      <c r="HC107" s="16" t="s">
        <v>843</v>
      </c>
      <c r="HD107" s="16" t="s">
        <v>843</v>
      </c>
      <c r="HE107" s="16" t="s">
        <v>843</v>
      </c>
      <c r="HF107" s="16" t="s">
        <v>843</v>
      </c>
      <c r="HH107" s="16" t="s">
        <v>5456</v>
      </c>
      <c r="HK107" s="16" t="s">
        <v>865</v>
      </c>
      <c r="HM107" s="16" t="s">
        <v>865</v>
      </c>
      <c r="HZ107" s="16" t="s">
        <v>7944</v>
      </c>
      <c r="KE107" s="16" t="s">
        <v>5585</v>
      </c>
      <c r="KG107" s="16" t="s">
        <v>7021</v>
      </c>
      <c r="KH107" s="16" t="s">
        <v>7033</v>
      </c>
      <c r="KI107" s="16" t="s">
        <v>865</v>
      </c>
      <c r="LG107" s="16" t="s">
        <v>865</v>
      </c>
      <c r="LH107" s="16" t="s">
        <v>865</v>
      </c>
      <c r="LI107" s="16" t="s">
        <v>865</v>
      </c>
      <c r="LJ107" s="16" t="s">
        <v>865</v>
      </c>
      <c r="LK107" s="16" t="s">
        <v>865</v>
      </c>
      <c r="LL107" s="16" t="s">
        <v>8843</v>
      </c>
      <c r="LM107" s="16" t="s">
        <v>843</v>
      </c>
      <c r="LN107" s="16" t="s">
        <v>843</v>
      </c>
      <c r="LO107" s="16" t="s">
        <v>844</v>
      </c>
      <c r="LP107" s="16" t="s">
        <v>844</v>
      </c>
      <c r="LQ107" s="16" t="s">
        <v>843</v>
      </c>
      <c r="LR107" s="16" t="s">
        <v>843</v>
      </c>
      <c r="LS107" s="16" t="s">
        <v>843</v>
      </c>
      <c r="LT107" s="16" t="s">
        <v>843</v>
      </c>
      <c r="LU107" s="16" t="s">
        <v>843</v>
      </c>
      <c r="LV107" s="16" t="s">
        <v>843</v>
      </c>
      <c r="LW107" s="16" t="s">
        <v>843</v>
      </c>
      <c r="LX107" s="16" t="s">
        <v>843</v>
      </c>
      <c r="LY107" s="16" t="s">
        <v>843</v>
      </c>
      <c r="LZ107" s="16" t="s">
        <v>843</v>
      </c>
      <c r="MA107" s="16" t="s">
        <v>843</v>
      </c>
      <c r="MC107" s="16" t="s">
        <v>5694</v>
      </c>
      <c r="MD107" s="16" t="s">
        <v>844</v>
      </c>
      <c r="ME107" s="16" t="s">
        <v>843</v>
      </c>
      <c r="MF107" s="16" t="s">
        <v>843</v>
      </c>
      <c r="MG107" s="16" t="s">
        <v>843</v>
      </c>
      <c r="MH107" s="16" t="s">
        <v>843</v>
      </c>
      <c r="MI107" s="16" t="s">
        <v>843</v>
      </c>
      <c r="MJ107" s="16" t="s">
        <v>843</v>
      </c>
      <c r="MK107" s="16" t="s">
        <v>843</v>
      </c>
      <c r="ML107" s="16" t="s">
        <v>843</v>
      </c>
      <c r="MM107" s="16" t="s">
        <v>843</v>
      </c>
      <c r="MN107" s="16" t="s">
        <v>843</v>
      </c>
      <c r="MO107" s="16" t="s">
        <v>843</v>
      </c>
      <c r="MP107" s="16" t="s">
        <v>843</v>
      </c>
      <c r="MQ107" s="16" t="s">
        <v>843</v>
      </c>
      <c r="MR107" s="16" t="s">
        <v>843</v>
      </c>
      <c r="MS107" s="16" t="s">
        <v>843</v>
      </c>
      <c r="MT107" s="16" t="s">
        <v>843</v>
      </c>
      <c r="MU107" s="16" t="s">
        <v>843</v>
      </c>
      <c r="MV107" s="16" t="s">
        <v>843</v>
      </c>
      <c r="NS107" s="16" t="s">
        <v>5694</v>
      </c>
      <c r="NT107" s="16" t="s">
        <v>844</v>
      </c>
      <c r="NU107" s="16" t="s">
        <v>843</v>
      </c>
      <c r="NV107" s="16" t="s">
        <v>843</v>
      </c>
      <c r="NW107" s="16" t="s">
        <v>843</v>
      </c>
      <c r="NX107" s="16" t="s">
        <v>843</v>
      </c>
      <c r="NY107" s="16" t="s">
        <v>843</v>
      </c>
      <c r="NZ107" s="16" t="s">
        <v>843</v>
      </c>
      <c r="OA107" s="16" t="s">
        <v>843</v>
      </c>
      <c r="OB107" s="16" t="s">
        <v>843</v>
      </c>
      <c r="OC107" s="16" t="s">
        <v>843</v>
      </c>
      <c r="OD107" s="16" t="s">
        <v>843</v>
      </c>
      <c r="OE107" s="16" t="s">
        <v>843</v>
      </c>
      <c r="OF107" s="16" t="s">
        <v>843</v>
      </c>
      <c r="OG107" s="16" t="s">
        <v>843</v>
      </c>
      <c r="OH107" s="16" t="s">
        <v>843</v>
      </c>
      <c r="OI107" s="16" t="s">
        <v>843</v>
      </c>
      <c r="OK107" s="16" t="s">
        <v>5694</v>
      </c>
      <c r="OL107" s="16" t="s">
        <v>844</v>
      </c>
      <c r="OM107" s="16" t="s">
        <v>843</v>
      </c>
      <c r="ON107" s="16" t="s">
        <v>843</v>
      </c>
      <c r="OO107" s="16" t="s">
        <v>843</v>
      </c>
      <c r="OP107" s="16" t="s">
        <v>843</v>
      </c>
      <c r="OQ107" s="16" t="s">
        <v>843</v>
      </c>
      <c r="OR107" s="16" t="s">
        <v>843</v>
      </c>
      <c r="OS107" s="16" t="s">
        <v>843</v>
      </c>
      <c r="OT107" s="16" t="s">
        <v>843</v>
      </c>
      <c r="OU107" s="16" t="s">
        <v>843</v>
      </c>
      <c r="OV107" s="16" t="s">
        <v>843</v>
      </c>
      <c r="OW107" s="16" t="s">
        <v>843</v>
      </c>
      <c r="OX107" s="16" t="s">
        <v>843</v>
      </c>
      <c r="OY107" s="16" t="s">
        <v>843</v>
      </c>
      <c r="OZ107" s="16" t="s">
        <v>843</v>
      </c>
      <c r="PA107" s="16" t="s">
        <v>843</v>
      </c>
      <c r="PC107" s="16" t="s">
        <v>865</v>
      </c>
      <c r="PD107" s="16" t="s">
        <v>865</v>
      </c>
      <c r="PY107" s="16" t="s">
        <v>865</v>
      </c>
      <c r="QP107" s="16" t="s">
        <v>865</v>
      </c>
      <c r="QR107" s="16" t="s">
        <v>867</v>
      </c>
      <c r="QT107" s="16" t="s">
        <v>867</v>
      </c>
      <c r="QV107" s="16" t="s">
        <v>865</v>
      </c>
      <c r="QX107" s="16" t="s">
        <v>865</v>
      </c>
      <c r="QY107" s="16" t="s">
        <v>867</v>
      </c>
      <c r="RD107" s="16" t="s">
        <v>865</v>
      </c>
      <c r="RF107" s="16" t="s">
        <v>865</v>
      </c>
      <c r="RH107" s="16" t="s">
        <v>4216</v>
      </c>
      <c r="RJ107" s="16" t="s">
        <v>4216</v>
      </c>
      <c r="RN107" s="16" t="s">
        <v>7720</v>
      </c>
      <c r="RP107" s="16" t="s">
        <v>7720</v>
      </c>
      <c r="RR107" s="16" t="s">
        <v>867</v>
      </c>
      <c r="RT107" s="16" t="s">
        <v>867</v>
      </c>
      <c r="RV107" s="16" t="s">
        <v>7720</v>
      </c>
      <c r="RX107" s="16" t="s">
        <v>7720</v>
      </c>
      <c r="RZ107" s="16" t="s">
        <v>7720</v>
      </c>
      <c r="SQ107" s="16" t="s">
        <v>865</v>
      </c>
      <c r="SS107" s="16" t="s">
        <v>7293</v>
      </c>
      <c r="ST107" s="16" t="s">
        <v>7764</v>
      </c>
      <c r="TN107" s="16">
        <v>4000</v>
      </c>
      <c r="TO107" s="16">
        <v>0</v>
      </c>
      <c r="TP107" s="16">
        <v>1500</v>
      </c>
      <c r="TQ107" s="16">
        <v>0</v>
      </c>
      <c r="TR107" s="16">
        <v>700</v>
      </c>
      <c r="TS107" s="16">
        <v>400</v>
      </c>
      <c r="TT107" s="16">
        <v>0</v>
      </c>
      <c r="TU107" s="16">
        <v>0</v>
      </c>
      <c r="TV107" s="16">
        <v>0</v>
      </c>
      <c r="TW107" s="16">
        <v>0</v>
      </c>
      <c r="TX107" s="16">
        <v>2500</v>
      </c>
      <c r="TZ107" s="16" t="s">
        <v>7364</v>
      </c>
      <c r="UA107" s="16" t="s">
        <v>8715</v>
      </c>
      <c r="UB107" s="16">
        <v>0</v>
      </c>
      <c r="UC107" s="16" t="s">
        <v>843</v>
      </c>
      <c r="UD107" s="16" t="s">
        <v>843</v>
      </c>
      <c r="UE107" s="16" t="s">
        <v>844</v>
      </c>
      <c r="UF107" s="16" t="s">
        <v>844</v>
      </c>
      <c r="UG107" s="16" t="s">
        <v>843</v>
      </c>
      <c r="UH107" s="16" t="s">
        <v>843</v>
      </c>
      <c r="VK107" s="16" t="s">
        <v>6052</v>
      </c>
      <c r="VL107" s="16" t="s">
        <v>844</v>
      </c>
      <c r="VM107" s="16" t="s">
        <v>843</v>
      </c>
      <c r="VN107" s="16" t="s">
        <v>843</v>
      </c>
      <c r="VO107" s="16" t="s">
        <v>843</v>
      </c>
      <c r="VP107" s="16" t="s">
        <v>843</v>
      </c>
      <c r="VQ107" s="16" t="s">
        <v>843</v>
      </c>
      <c r="VR107" s="16" t="s">
        <v>843</v>
      </c>
      <c r="VS107" s="16" t="s">
        <v>843</v>
      </c>
      <c r="VT107" s="16" t="s">
        <v>843</v>
      </c>
      <c r="VW107" s="16">
        <v>1000</v>
      </c>
      <c r="VX107" s="16" t="s">
        <v>6028</v>
      </c>
      <c r="VY107" s="16" t="s">
        <v>844</v>
      </c>
      <c r="VZ107" s="16" t="s">
        <v>843</v>
      </c>
      <c r="WA107" s="16" t="s">
        <v>843</v>
      </c>
      <c r="WB107" s="16" t="s">
        <v>843</v>
      </c>
      <c r="WC107" s="16" t="s">
        <v>843</v>
      </c>
      <c r="WD107" s="16" t="s">
        <v>843</v>
      </c>
      <c r="WE107" s="16" t="s">
        <v>843</v>
      </c>
      <c r="WF107" s="16" t="s">
        <v>843</v>
      </c>
      <c r="WH107" s="16">
        <v>4875</v>
      </c>
      <c r="WO107" s="16" t="s">
        <v>6920</v>
      </c>
      <c r="XD107" s="16" t="s">
        <v>6975</v>
      </c>
      <c r="XE107" s="16" t="s">
        <v>843</v>
      </c>
      <c r="XF107" s="16" t="s">
        <v>843</v>
      </c>
      <c r="XG107" s="16" t="s">
        <v>844</v>
      </c>
      <c r="XH107" s="16" t="s">
        <v>843</v>
      </c>
      <c r="XI107" s="16" t="s">
        <v>843</v>
      </c>
      <c r="XJ107" s="16" t="s">
        <v>843</v>
      </c>
      <c r="XK107" s="16" t="s">
        <v>843</v>
      </c>
      <c r="XL107" s="16" t="s">
        <v>843</v>
      </c>
      <c r="XM107" s="16" t="s">
        <v>843</v>
      </c>
      <c r="XN107" s="16" t="s">
        <v>843</v>
      </c>
      <c r="XO107" s="16" t="s">
        <v>843</v>
      </c>
      <c r="XP107" s="16" t="s">
        <v>843</v>
      </c>
      <c r="XQ107" s="16" t="s">
        <v>843</v>
      </c>
      <c r="YF107" s="16" t="s">
        <v>865</v>
      </c>
      <c r="YN107" s="16" t="s">
        <v>7040</v>
      </c>
      <c r="YP107" s="16" t="s">
        <v>7978</v>
      </c>
      <c r="YR107" s="16" t="s">
        <v>9382</v>
      </c>
      <c r="YS107" s="16" t="s">
        <v>9383</v>
      </c>
      <c r="YT107" s="16" t="s">
        <v>8694</v>
      </c>
      <c r="YU107" s="16" t="s">
        <v>9384</v>
      </c>
      <c r="YV107" s="16" t="s">
        <v>9148</v>
      </c>
      <c r="YW107" s="16" t="s">
        <v>844</v>
      </c>
      <c r="YX107" s="16" t="s">
        <v>9148</v>
      </c>
      <c r="YY107" s="16" t="s">
        <v>843</v>
      </c>
      <c r="YZ107" s="16" t="s">
        <v>843</v>
      </c>
      <c r="ZA107" s="16" t="s">
        <v>9385</v>
      </c>
      <c r="ZB107" s="16">
        <v>6808.33</v>
      </c>
      <c r="ZC107" s="16" t="s">
        <v>9386</v>
      </c>
      <c r="ZD107" s="16" t="s">
        <v>843</v>
      </c>
      <c r="ZE107" s="16" t="s">
        <v>843</v>
      </c>
      <c r="ZF107" s="16" t="s">
        <v>843</v>
      </c>
      <c r="ZG107" s="16" t="s">
        <v>8722</v>
      </c>
      <c r="ZH107" s="16" t="s">
        <v>8739</v>
      </c>
      <c r="ZI107" s="16" t="s">
        <v>8750</v>
      </c>
      <c r="ZJ107" s="16" t="s">
        <v>8752</v>
      </c>
      <c r="ZK107" s="16" t="s">
        <v>843</v>
      </c>
      <c r="ZL107" s="16" t="s">
        <v>843</v>
      </c>
      <c r="ZM107" s="16" t="s">
        <v>843</v>
      </c>
      <c r="ZN107" s="16" t="s">
        <v>8725</v>
      </c>
      <c r="ZO107" s="16" t="s">
        <v>487</v>
      </c>
      <c r="ZP107" s="16" t="s">
        <v>486</v>
      </c>
      <c r="ZQ107" s="16" t="s">
        <v>486</v>
      </c>
      <c r="ZR107" s="16" t="s">
        <v>486</v>
      </c>
      <c r="ZS107" s="16" t="s">
        <v>1056</v>
      </c>
      <c r="ZT107" s="16" t="s">
        <v>8705</v>
      </c>
      <c r="ZU107" s="16" t="s">
        <v>9092</v>
      </c>
      <c r="ZV107" s="16" t="s">
        <v>486</v>
      </c>
      <c r="ZW107" s="16" t="s">
        <v>8732</v>
      </c>
      <c r="ZX107" s="16" t="s">
        <v>844</v>
      </c>
      <c r="ZY107" s="16" t="s">
        <v>8732</v>
      </c>
      <c r="ZZ107" s="16" t="s">
        <v>844</v>
      </c>
      <c r="AAA107" s="16" t="s">
        <v>843</v>
      </c>
      <c r="AAB107" s="16" t="s">
        <v>844</v>
      </c>
      <c r="AAC107" s="16">
        <v>0</v>
      </c>
      <c r="AAD107" s="16" t="s">
        <v>844</v>
      </c>
      <c r="AAE107" s="16" t="s">
        <v>843</v>
      </c>
      <c r="AAF107" s="16" t="s">
        <v>844</v>
      </c>
      <c r="AAG107" s="16" t="s">
        <v>843</v>
      </c>
      <c r="AAH107" s="16" t="s">
        <v>843</v>
      </c>
      <c r="AAI107" s="16" t="s">
        <v>1056</v>
      </c>
      <c r="AAJ107" s="16" t="s">
        <v>615</v>
      </c>
      <c r="AAK107" s="16" t="s">
        <v>633</v>
      </c>
      <c r="AAL107" s="16" t="s">
        <v>904</v>
      </c>
      <c r="AAM107" s="16" t="s">
        <v>660</v>
      </c>
      <c r="AAN107" s="16" t="s">
        <v>8840</v>
      </c>
      <c r="AAO107" s="16" t="s">
        <v>1018</v>
      </c>
      <c r="AAP107" s="16" t="s">
        <v>8708</v>
      </c>
      <c r="AAR107" s="16" t="s">
        <v>8781</v>
      </c>
      <c r="AAS107" s="16">
        <v>5344.48</v>
      </c>
      <c r="AAT107" s="16" t="s">
        <v>782</v>
      </c>
      <c r="AAU107" s="16" t="s">
        <v>782</v>
      </c>
      <c r="AAX107" s="16" t="s">
        <v>843</v>
      </c>
      <c r="AAY107" s="16" t="s">
        <v>8710</v>
      </c>
      <c r="AAZ107" s="16" t="s">
        <v>782</v>
      </c>
      <c r="ABA107" s="16" t="s">
        <v>783</v>
      </c>
      <c r="ABB107" s="16" t="s">
        <v>782</v>
      </c>
      <c r="ABC107" s="16" t="s">
        <v>783</v>
      </c>
      <c r="ABD107" s="16" t="s">
        <v>783</v>
      </c>
      <c r="ABE107" s="16" t="s">
        <v>783</v>
      </c>
      <c r="ABF107" s="16" t="s">
        <v>783</v>
      </c>
      <c r="ABG107" s="16" t="s">
        <v>782</v>
      </c>
      <c r="ABH107" s="16" t="s">
        <v>782</v>
      </c>
      <c r="ABI107" s="16" t="s">
        <v>783</v>
      </c>
      <c r="ABJ107" s="16" t="s">
        <v>783</v>
      </c>
      <c r="ABK107" s="16" t="s">
        <v>783</v>
      </c>
      <c r="ABL107" s="16" t="s">
        <v>8785</v>
      </c>
      <c r="ABM107" s="16" t="s">
        <v>843</v>
      </c>
      <c r="ABN107" s="16" t="s">
        <v>1033</v>
      </c>
      <c r="ABP107" s="16" t="s">
        <v>972</v>
      </c>
      <c r="ABQ107" s="16" t="s">
        <v>4341</v>
      </c>
      <c r="ABR107" s="16" t="s">
        <v>470</v>
      </c>
      <c r="ABS107" s="16" t="s">
        <v>445</v>
      </c>
      <c r="ABT107" s="16" t="s">
        <v>8746</v>
      </c>
      <c r="ABU107" s="16" t="s">
        <v>844</v>
      </c>
      <c r="ABV107" s="16" t="s">
        <v>487</v>
      </c>
      <c r="ABW107" s="16" t="s">
        <v>486</v>
      </c>
      <c r="ABX107" s="16" t="s">
        <v>892</v>
      </c>
      <c r="ABY107" s="16" t="s">
        <v>486</v>
      </c>
      <c r="ABZ107" s="16" t="s">
        <v>486</v>
      </c>
      <c r="ACA107" s="16" t="s">
        <v>759</v>
      </c>
      <c r="ACB107" s="16" t="s">
        <v>772</v>
      </c>
      <c r="ACC107" s="16" t="s">
        <v>737</v>
      </c>
      <c r="ACD107" s="16" t="s">
        <v>486</v>
      </c>
      <c r="ACE107" s="16" t="s">
        <v>487</v>
      </c>
      <c r="ACG107" s="16" t="s">
        <v>1013</v>
      </c>
      <c r="ACH107" s="16" t="s">
        <v>1009</v>
      </c>
      <c r="ACI107" s="16" t="s">
        <v>462</v>
      </c>
      <c r="ACJ107" s="16">
        <v>0.79400000000000004</v>
      </c>
      <c r="ACK107" s="16" t="s">
        <v>482</v>
      </c>
      <c r="ACL107" s="16" t="s">
        <v>740</v>
      </c>
      <c r="ACM107" s="16" t="s">
        <v>1188</v>
      </c>
      <c r="ACN107" s="16" t="s">
        <v>1169</v>
      </c>
      <c r="ACO107" s="16" t="s">
        <v>1856</v>
      </c>
      <c r="ACP107" s="16">
        <v>4875</v>
      </c>
      <c r="ACQ107" s="16" t="s">
        <v>1203</v>
      </c>
      <c r="ACR107" s="16" t="s">
        <v>1645</v>
      </c>
      <c r="ACS107" s="16" t="s">
        <v>680</v>
      </c>
      <c r="ACT107" s="16" t="s">
        <v>1522</v>
      </c>
      <c r="ACU107" s="16" t="s">
        <v>833</v>
      </c>
      <c r="ACV107" s="16" t="s">
        <v>8711</v>
      </c>
      <c r="ACW107" s="16" t="s">
        <v>445</v>
      </c>
      <c r="ACX107" s="16" t="s">
        <v>1916</v>
      </c>
      <c r="ACY107" s="16" t="s">
        <v>1947</v>
      </c>
      <c r="ACZ107" s="16">
        <v>0</v>
      </c>
      <c r="ADA107" s="16">
        <v>0</v>
      </c>
      <c r="ADB107" s="16">
        <v>0</v>
      </c>
      <c r="ADC107" s="16">
        <v>0</v>
      </c>
      <c r="ADD107" s="16">
        <v>0</v>
      </c>
      <c r="ADE107" s="16" t="s">
        <v>4411</v>
      </c>
      <c r="ADF107" s="16">
        <v>1</v>
      </c>
      <c r="ADG107" s="16" t="s">
        <v>486</v>
      </c>
      <c r="ADH107" s="16">
        <v>4</v>
      </c>
      <c r="ADI107" s="16" t="s">
        <v>486</v>
      </c>
      <c r="ADJ107" s="16" t="s">
        <v>1744</v>
      </c>
      <c r="ADK107" s="16" t="s">
        <v>13194</v>
      </c>
      <c r="ADL107" s="16" t="s">
        <v>1761</v>
      </c>
      <c r="ADM107" s="16" t="s">
        <v>13194</v>
      </c>
      <c r="ADN107" s="16" t="s">
        <v>1764</v>
      </c>
      <c r="ADO107" s="16" t="s">
        <v>1766</v>
      </c>
      <c r="ADP107" s="16" t="s">
        <v>13194</v>
      </c>
      <c r="ADQ107" s="16" t="s">
        <v>13194</v>
      </c>
      <c r="ADR107" s="16" t="s">
        <v>13194</v>
      </c>
      <c r="ADS107" s="16" t="s">
        <v>1743</v>
      </c>
      <c r="ADV107" s="16" t="s">
        <v>13195</v>
      </c>
      <c r="ADW107" s="16" t="s">
        <v>8729</v>
      </c>
      <c r="ADY107" s="16" t="s">
        <v>1062</v>
      </c>
      <c r="AEA107" s="16">
        <v>6808.3333333333303</v>
      </c>
      <c r="AEC107" s="16" t="s">
        <v>1062</v>
      </c>
      <c r="AED107" s="16">
        <v>1336.12</v>
      </c>
      <c r="AEE107" s="16" t="s">
        <v>952</v>
      </c>
      <c r="AEG107" s="16">
        <v>5875</v>
      </c>
      <c r="AEI107" s="16">
        <v>1000</v>
      </c>
      <c r="AEK107" s="16">
        <v>375</v>
      </c>
      <c r="AEN107" s="16">
        <v>175</v>
      </c>
      <c r="AEO107" s="16">
        <v>100</v>
      </c>
    </row>
    <row r="108" spans="1:823" x14ac:dyDescent="0.25">
      <c r="A108" s="30">
        <v>45813</v>
      </c>
      <c r="B108" s="16" t="s">
        <v>9387</v>
      </c>
      <c r="C108" s="16" t="s">
        <v>867</v>
      </c>
      <c r="D108" s="16" t="s">
        <v>867</v>
      </c>
      <c r="E108" s="16">
        <v>43</v>
      </c>
      <c r="F108" s="16" t="s">
        <v>8153</v>
      </c>
      <c r="G108" s="16" t="s">
        <v>4131</v>
      </c>
      <c r="I108" s="16" t="s">
        <v>4148</v>
      </c>
      <c r="Z108" s="16" t="s">
        <v>981</v>
      </c>
      <c r="AA108" s="16" t="s">
        <v>470</v>
      </c>
      <c r="AB108" s="16">
        <v>4</v>
      </c>
      <c r="AC108" s="16" t="s">
        <v>844</v>
      </c>
      <c r="AD108" s="16" t="s">
        <v>843</v>
      </c>
      <c r="AE108" s="16" t="s">
        <v>844</v>
      </c>
      <c r="AF108" s="16" t="s">
        <v>1056</v>
      </c>
      <c r="AG108" s="16" t="s">
        <v>844</v>
      </c>
      <c r="AH108" s="16" t="s">
        <v>1056</v>
      </c>
      <c r="AI108" s="16" t="s">
        <v>1056</v>
      </c>
      <c r="AJ108" s="16" t="s">
        <v>843</v>
      </c>
      <c r="AK108" s="16" t="s">
        <v>844</v>
      </c>
      <c r="AM108" s="16" t="s">
        <v>737</v>
      </c>
      <c r="AN108" s="16" t="s">
        <v>759</v>
      </c>
      <c r="AP108" s="16" t="s">
        <v>768</v>
      </c>
      <c r="AR108" s="16" t="s">
        <v>4216</v>
      </c>
      <c r="BB108" s="16">
        <v>3</v>
      </c>
      <c r="BC108" s="16" t="s">
        <v>7878</v>
      </c>
      <c r="BE108" s="16" t="s">
        <v>5098</v>
      </c>
      <c r="BV108" s="16" t="s">
        <v>4433</v>
      </c>
      <c r="BW108" s="16" t="s">
        <v>844</v>
      </c>
      <c r="BX108" s="16" t="s">
        <v>843</v>
      </c>
      <c r="BY108" s="16" t="s">
        <v>843</v>
      </c>
      <c r="BZ108" s="16" t="s">
        <v>843</v>
      </c>
      <c r="CA108" s="16" t="s">
        <v>843</v>
      </c>
      <c r="CB108" s="16" t="s">
        <v>843</v>
      </c>
      <c r="CC108" s="16" t="s">
        <v>843</v>
      </c>
      <c r="CD108" s="16" t="s">
        <v>843</v>
      </c>
      <c r="CE108" s="16" t="s">
        <v>843</v>
      </c>
      <c r="CF108" s="16" t="s">
        <v>843</v>
      </c>
      <c r="CG108" s="16" t="s">
        <v>843</v>
      </c>
      <c r="CH108" s="16" t="s">
        <v>843</v>
      </c>
      <c r="CI108" s="16" t="s">
        <v>843</v>
      </c>
      <c r="CJ108" s="16" t="s">
        <v>843</v>
      </c>
      <c r="CK108" s="16" t="s">
        <v>843</v>
      </c>
      <c r="CP108" s="16" t="s">
        <v>865</v>
      </c>
      <c r="DX108" s="16" t="s">
        <v>867</v>
      </c>
      <c r="DY108" s="16" t="s">
        <v>865</v>
      </c>
      <c r="GC108" s="16" t="s">
        <v>5339</v>
      </c>
      <c r="GF108" s="16" t="s">
        <v>6818</v>
      </c>
      <c r="GG108" s="16" t="s">
        <v>867</v>
      </c>
      <c r="GV108" s="16" t="s">
        <v>5443</v>
      </c>
      <c r="GW108" s="16" t="s">
        <v>843</v>
      </c>
      <c r="GX108" s="16" t="s">
        <v>844</v>
      </c>
      <c r="GY108" s="16" t="s">
        <v>843</v>
      </c>
      <c r="GZ108" s="16" t="s">
        <v>843</v>
      </c>
      <c r="HA108" s="16" t="s">
        <v>843</v>
      </c>
      <c r="HB108" s="16" t="s">
        <v>843</v>
      </c>
      <c r="HC108" s="16" t="s">
        <v>843</v>
      </c>
      <c r="HD108" s="16" t="s">
        <v>843</v>
      </c>
      <c r="HE108" s="16" t="s">
        <v>843</v>
      </c>
      <c r="HF108" s="16" t="s">
        <v>843</v>
      </c>
      <c r="HH108" s="16" t="s">
        <v>5456</v>
      </c>
      <c r="HK108" s="16" t="s">
        <v>865</v>
      </c>
      <c r="HM108" s="16" t="s">
        <v>865</v>
      </c>
      <c r="HZ108" s="16" t="s">
        <v>7944</v>
      </c>
      <c r="KE108" s="16" t="s">
        <v>5582</v>
      </c>
      <c r="KG108" s="16" t="s">
        <v>7015</v>
      </c>
      <c r="KH108" s="16" t="s">
        <v>7033</v>
      </c>
      <c r="KI108" s="16" t="s">
        <v>865</v>
      </c>
      <c r="LG108" s="16" t="s">
        <v>867</v>
      </c>
      <c r="LH108" s="16" t="s">
        <v>867</v>
      </c>
      <c r="LI108" s="16" t="s">
        <v>867</v>
      </c>
      <c r="LJ108" s="16" t="s">
        <v>867</v>
      </c>
      <c r="LK108" s="16" t="s">
        <v>867</v>
      </c>
      <c r="LL108" s="16" t="s">
        <v>5663</v>
      </c>
      <c r="LM108" s="16" t="s">
        <v>843</v>
      </c>
      <c r="LN108" s="16" t="s">
        <v>843</v>
      </c>
      <c r="LO108" s="16" t="s">
        <v>844</v>
      </c>
      <c r="LP108" s="16" t="s">
        <v>843</v>
      </c>
      <c r="LQ108" s="16" t="s">
        <v>843</v>
      </c>
      <c r="LR108" s="16" t="s">
        <v>843</v>
      </c>
      <c r="LS108" s="16" t="s">
        <v>843</v>
      </c>
      <c r="LT108" s="16" t="s">
        <v>843</v>
      </c>
      <c r="LU108" s="16" t="s">
        <v>843</v>
      </c>
      <c r="LV108" s="16" t="s">
        <v>843</v>
      </c>
      <c r="LW108" s="16" t="s">
        <v>843</v>
      </c>
      <c r="LX108" s="16" t="s">
        <v>843</v>
      </c>
      <c r="LY108" s="16" t="s">
        <v>843</v>
      </c>
      <c r="LZ108" s="16" t="s">
        <v>843</v>
      </c>
      <c r="MA108" s="16" t="s">
        <v>843</v>
      </c>
      <c r="MC108" s="16" t="s">
        <v>5694</v>
      </c>
      <c r="MD108" s="16" t="s">
        <v>844</v>
      </c>
      <c r="ME108" s="16" t="s">
        <v>843</v>
      </c>
      <c r="MF108" s="16" t="s">
        <v>843</v>
      </c>
      <c r="MG108" s="16" t="s">
        <v>843</v>
      </c>
      <c r="MH108" s="16" t="s">
        <v>843</v>
      </c>
      <c r="MI108" s="16" t="s">
        <v>843</v>
      </c>
      <c r="MJ108" s="16" t="s">
        <v>843</v>
      </c>
      <c r="MK108" s="16" t="s">
        <v>843</v>
      </c>
      <c r="ML108" s="16" t="s">
        <v>843</v>
      </c>
      <c r="MM108" s="16" t="s">
        <v>843</v>
      </c>
      <c r="MN108" s="16" t="s">
        <v>843</v>
      </c>
      <c r="MO108" s="16" t="s">
        <v>843</v>
      </c>
      <c r="MP108" s="16" t="s">
        <v>843</v>
      </c>
      <c r="MQ108" s="16" t="s">
        <v>843</v>
      </c>
      <c r="MR108" s="16" t="s">
        <v>843</v>
      </c>
      <c r="MS108" s="16" t="s">
        <v>843</v>
      </c>
      <c r="MT108" s="16" t="s">
        <v>843</v>
      </c>
      <c r="MU108" s="16" t="s">
        <v>843</v>
      </c>
      <c r="MV108" s="16" t="s">
        <v>843</v>
      </c>
      <c r="MX108" s="16" t="s">
        <v>5694</v>
      </c>
      <c r="MY108" s="16" t="s">
        <v>844</v>
      </c>
      <c r="MZ108" s="16" t="s">
        <v>843</v>
      </c>
      <c r="NA108" s="16" t="s">
        <v>843</v>
      </c>
      <c r="NB108" s="16" t="s">
        <v>843</v>
      </c>
      <c r="NC108" s="16" t="s">
        <v>843</v>
      </c>
      <c r="ND108" s="16" t="s">
        <v>843</v>
      </c>
      <c r="NE108" s="16" t="s">
        <v>843</v>
      </c>
      <c r="NF108" s="16" t="s">
        <v>843</v>
      </c>
      <c r="NG108" s="16" t="s">
        <v>843</v>
      </c>
      <c r="NH108" s="16" t="s">
        <v>843</v>
      </c>
      <c r="NI108" s="16" t="s">
        <v>843</v>
      </c>
      <c r="NJ108" s="16" t="s">
        <v>843</v>
      </c>
      <c r="NK108" s="16" t="s">
        <v>843</v>
      </c>
      <c r="NL108" s="16" t="s">
        <v>843</v>
      </c>
      <c r="NM108" s="16" t="s">
        <v>843</v>
      </c>
      <c r="NN108" s="16" t="s">
        <v>843</v>
      </c>
      <c r="NO108" s="16" t="s">
        <v>843</v>
      </c>
      <c r="NP108" s="16" t="s">
        <v>843</v>
      </c>
      <c r="NQ108" s="16" t="s">
        <v>843</v>
      </c>
      <c r="NS108" s="16" t="s">
        <v>5694</v>
      </c>
      <c r="NT108" s="16" t="s">
        <v>844</v>
      </c>
      <c r="NU108" s="16" t="s">
        <v>843</v>
      </c>
      <c r="NV108" s="16" t="s">
        <v>843</v>
      </c>
      <c r="NW108" s="16" t="s">
        <v>843</v>
      </c>
      <c r="NX108" s="16" t="s">
        <v>843</v>
      </c>
      <c r="NY108" s="16" t="s">
        <v>843</v>
      </c>
      <c r="NZ108" s="16" t="s">
        <v>843</v>
      </c>
      <c r="OA108" s="16" t="s">
        <v>843</v>
      </c>
      <c r="OB108" s="16" t="s">
        <v>843</v>
      </c>
      <c r="OC108" s="16" t="s">
        <v>843</v>
      </c>
      <c r="OD108" s="16" t="s">
        <v>843</v>
      </c>
      <c r="OE108" s="16" t="s">
        <v>843</v>
      </c>
      <c r="OF108" s="16" t="s">
        <v>843</v>
      </c>
      <c r="OG108" s="16" t="s">
        <v>843</v>
      </c>
      <c r="OH108" s="16" t="s">
        <v>843</v>
      </c>
      <c r="OI108" s="16" t="s">
        <v>843</v>
      </c>
      <c r="PC108" s="16" t="s">
        <v>865</v>
      </c>
      <c r="PD108" s="16" t="s">
        <v>865</v>
      </c>
      <c r="PY108" s="16" t="s">
        <v>865</v>
      </c>
      <c r="QP108" s="16" t="s">
        <v>865</v>
      </c>
      <c r="QR108" s="16" t="s">
        <v>867</v>
      </c>
      <c r="QT108" s="16" t="s">
        <v>867</v>
      </c>
      <c r="QV108" s="16" t="s">
        <v>865</v>
      </c>
      <c r="QX108" s="16" t="s">
        <v>865</v>
      </c>
      <c r="QY108" s="16" t="s">
        <v>867</v>
      </c>
      <c r="RD108" s="16" t="s">
        <v>4216</v>
      </c>
      <c r="RF108" s="16" t="s">
        <v>865</v>
      </c>
      <c r="RH108" s="16" t="s">
        <v>4216</v>
      </c>
      <c r="RJ108" s="16" t="s">
        <v>4216</v>
      </c>
      <c r="RN108" s="16" t="s">
        <v>867</v>
      </c>
      <c r="RP108" s="16" t="s">
        <v>867</v>
      </c>
      <c r="RR108" s="16" t="s">
        <v>867</v>
      </c>
      <c r="RT108" s="16" t="s">
        <v>867</v>
      </c>
      <c r="RV108" s="16" t="s">
        <v>867</v>
      </c>
      <c r="RX108" s="16" t="s">
        <v>867</v>
      </c>
      <c r="RZ108" s="16" t="s">
        <v>867</v>
      </c>
      <c r="SQ108" s="16" t="s">
        <v>865</v>
      </c>
      <c r="SS108" s="16" t="s">
        <v>7293</v>
      </c>
      <c r="ST108" s="16" t="s">
        <v>7761</v>
      </c>
      <c r="TN108" s="16">
        <v>3500</v>
      </c>
      <c r="TO108" s="16">
        <v>0</v>
      </c>
      <c r="TP108" s="16">
        <v>1700</v>
      </c>
      <c r="TQ108" s="16">
        <v>300</v>
      </c>
      <c r="TR108" s="16">
        <v>500</v>
      </c>
      <c r="TS108" s="16">
        <v>500</v>
      </c>
      <c r="TT108" s="16">
        <v>0</v>
      </c>
      <c r="TU108" s="16">
        <v>1500</v>
      </c>
      <c r="TV108" s="16">
        <v>0</v>
      </c>
      <c r="TW108" s="16">
        <v>0</v>
      </c>
      <c r="TX108" s="16">
        <v>3400</v>
      </c>
      <c r="TZ108" s="16" t="s">
        <v>7364</v>
      </c>
      <c r="UA108" s="16" t="s">
        <v>5941</v>
      </c>
      <c r="UB108" s="16">
        <v>0</v>
      </c>
      <c r="UC108" s="16" t="s">
        <v>844</v>
      </c>
      <c r="UD108" s="16" t="s">
        <v>843</v>
      </c>
      <c r="UE108" s="16" t="s">
        <v>843</v>
      </c>
      <c r="UF108" s="16" t="s">
        <v>843</v>
      </c>
      <c r="UG108" s="16" t="s">
        <v>843</v>
      </c>
      <c r="UH108" s="16" t="s">
        <v>843</v>
      </c>
      <c r="UL108" s="16">
        <v>1000</v>
      </c>
      <c r="WO108" s="16" t="s">
        <v>6917</v>
      </c>
      <c r="XD108" s="16" t="s">
        <v>6994</v>
      </c>
      <c r="XE108" s="16" t="s">
        <v>843</v>
      </c>
      <c r="XF108" s="16" t="s">
        <v>843</v>
      </c>
      <c r="XG108" s="16" t="s">
        <v>843</v>
      </c>
      <c r="XH108" s="16" t="s">
        <v>843</v>
      </c>
      <c r="XI108" s="16" t="s">
        <v>843</v>
      </c>
      <c r="XJ108" s="16" t="s">
        <v>843</v>
      </c>
      <c r="XK108" s="16" t="s">
        <v>843</v>
      </c>
      <c r="XL108" s="16" t="s">
        <v>843</v>
      </c>
      <c r="XM108" s="16" t="s">
        <v>844</v>
      </c>
      <c r="XN108" s="16" t="s">
        <v>843</v>
      </c>
      <c r="XO108" s="16" t="s">
        <v>843</v>
      </c>
      <c r="XP108" s="16" t="s">
        <v>843</v>
      </c>
      <c r="XQ108" s="16" t="s">
        <v>843</v>
      </c>
      <c r="YF108" s="16" t="s">
        <v>865</v>
      </c>
      <c r="YN108" s="16" t="s">
        <v>7040</v>
      </c>
      <c r="YP108" s="16" t="s">
        <v>7987</v>
      </c>
      <c r="YR108" s="16" t="s">
        <v>9388</v>
      </c>
      <c r="YS108" s="16" t="s">
        <v>9389</v>
      </c>
      <c r="YT108" s="16" t="s">
        <v>8694</v>
      </c>
      <c r="YU108" s="16" t="s">
        <v>9390</v>
      </c>
      <c r="YV108" s="16" t="s">
        <v>9148</v>
      </c>
      <c r="YW108" s="16" t="s">
        <v>844</v>
      </c>
      <c r="YX108" s="16" t="s">
        <v>9148</v>
      </c>
      <c r="YY108" s="16" t="s">
        <v>843</v>
      </c>
      <c r="YZ108" s="16" t="s">
        <v>843</v>
      </c>
      <c r="ZA108" s="16" t="s">
        <v>9391</v>
      </c>
      <c r="ZB108" s="16">
        <v>8283.33</v>
      </c>
      <c r="ZC108" s="16" t="s">
        <v>8889</v>
      </c>
      <c r="ZD108" s="16" t="s">
        <v>843</v>
      </c>
      <c r="ZE108" s="16" t="s">
        <v>9018</v>
      </c>
      <c r="ZF108" s="16" t="s">
        <v>8699</v>
      </c>
      <c r="ZG108" s="16" t="s">
        <v>8739</v>
      </c>
      <c r="ZH108" s="16" t="s">
        <v>8739</v>
      </c>
      <c r="ZI108" s="16" t="s">
        <v>8778</v>
      </c>
      <c r="ZJ108" s="16" t="s">
        <v>8752</v>
      </c>
      <c r="ZK108" s="16" t="s">
        <v>843</v>
      </c>
      <c r="ZL108" s="16" t="s">
        <v>8804</v>
      </c>
      <c r="ZM108" s="16" t="s">
        <v>843</v>
      </c>
      <c r="ZN108" s="16" t="s">
        <v>8725</v>
      </c>
      <c r="ZO108" s="16" t="s">
        <v>487</v>
      </c>
      <c r="ZP108" s="16" t="s">
        <v>487</v>
      </c>
      <c r="ZQ108" s="16" t="s">
        <v>486</v>
      </c>
      <c r="ZR108" s="16" t="s">
        <v>486</v>
      </c>
      <c r="ZS108" s="16" t="s">
        <v>8839</v>
      </c>
      <c r="ZT108" s="16" t="s">
        <v>8705</v>
      </c>
      <c r="ZU108" s="16" t="s">
        <v>8706</v>
      </c>
      <c r="ZV108" s="16" t="s">
        <v>487</v>
      </c>
      <c r="ZW108" s="16" t="s">
        <v>844</v>
      </c>
      <c r="ZX108" s="16" t="s">
        <v>1056</v>
      </c>
      <c r="ZY108" s="16" t="s">
        <v>1056</v>
      </c>
      <c r="ZZ108" s="16" t="s">
        <v>1056</v>
      </c>
      <c r="AAA108" s="16" t="s">
        <v>844</v>
      </c>
      <c r="AAB108" s="16" t="s">
        <v>843</v>
      </c>
      <c r="AAC108" s="16">
        <v>1</v>
      </c>
      <c r="AAD108" s="16" t="s">
        <v>1056</v>
      </c>
      <c r="AAE108" s="16" t="s">
        <v>844</v>
      </c>
      <c r="AAF108" s="16" t="s">
        <v>844</v>
      </c>
      <c r="AAG108" s="16" t="s">
        <v>843</v>
      </c>
      <c r="AAH108" s="16" t="s">
        <v>843</v>
      </c>
      <c r="AAI108" s="16" t="s">
        <v>843</v>
      </c>
      <c r="AAJ108" s="16" t="s">
        <v>624</v>
      </c>
      <c r="AAK108" s="16" t="s">
        <v>649</v>
      </c>
      <c r="AAL108" s="16" t="s">
        <v>904</v>
      </c>
      <c r="AAM108" s="16" t="s">
        <v>663</v>
      </c>
      <c r="AAN108" s="16" t="s">
        <v>8707</v>
      </c>
      <c r="AAO108" s="16" t="s">
        <v>1019</v>
      </c>
      <c r="AAP108" s="16" t="s">
        <v>8708</v>
      </c>
      <c r="AAS108" s="16">
        <v>1000</v>
      </c>
      <c r="AAU108" s="16" t="s">
        <v>782</v>
      </c>
      <c r="AAX108" s="16" t="s">
        <v>843</v>
      </c>
      <c r="AAY108" s="16" t="s">
        <v>8710</v>
      </c>
      <c r="AAZ108" s="16" t="s">
        <v>782</v>
      </c>
      <c r="ABA108" s="16" t="s">
        <v>783</v>
      </c>
      <c r="ABB108" s="16" t="s">
        <v>782</v>
      </c>
      <c r="ABC108" s="16" t="s">
        <v>783</v>
      </c>
      <c r="ABD108" s="16" t="s">
        <v>782</v>
      </c>
      <c r="ABE108" s="16" t="s">
        <v>783</v>
      </c>
      <c r="ABF108" s="16" t="s">
        <v>782</v>
      </c>
      <c r="ABG108" s="16" t="s">
        <v>782</v>
      </c>
      <c r="ABH108" s="16" t="s">
        <v>782</v>
      </c>
      <c r="ABI108" s="16" t="s">
        <v>782</v>
      </c>
      <c r="ABJ108" s="16" t="s">
        <v>782</v>
      </c>
      <c r="ABK108" s="16" t="s">
        <v>782</v>
      </c>
      <c r="ABL108" s="16" t="s">
        <v>8732</v>
      </c>
      <c r="ABM108" s="16" t="s">
        <v>843</v>
      </c>
      <c r="ABN108" s="16" t="s">
        <v>1034</v>
      </c>
      <c r="ABO108" s="16" t="s">
        <v>486</v>
      </c>
      <c r="ABP108" s="16" t="s">
        <v>972</v>
      </c>
      <c r="ABQ108" s="16" t="s">
        <v>4341</v>
      </c>
      <c r="ABR108" s="16" t="s">
        <v>470</v>
      </c>
      <c r="ABS108" s="16" t="s">
        <v>451</v>
      </c>
      <c r="ABT108" s="16" t="s">
        <v>8746</v>
      </c>
      <c r="ABU108" s="16" t="s">
        <v>1056</v>
      </c>
      <c r="ABV108" s="16" t="s">
        <v>487</v>
      </c>
      <c r="ABW108" s="16" t="s">
        <v>487</v>
      </c>
      <c r="ABX108" s="16" t="s">
        <v>894</v>
      </c>
      <c r="ABY108" s="16" t="s">
        <v>486</v>
      </c>
      <c r="ABZ108" s="16" t="s">
        <v>486</v>
      </c>
      <c r="ACA108" s="16" t="s">
        <v>759</v>
      </c>
      <c r="ACB108" s="16" t="s">
        <v>768</v>
      </c>
      <c r="ACC108" s="16" t="s">
        <v>737</v>
      </c>
      <c r="ACE108" s="16" t="s">
        <v>487</v>
      </c>
      <c r="ACG108" s="16" t="s">
        <v>1014</v>
      </c>
      <c r="ACH108" s="16" t="s">
        <v>1009</v>
      </c>
      <c r="ACI108" s="16" t="s">
        <v>462</v>
      </c>
      <c r="ACJ108" s="16">
        <v>0.79400000000000004</v>
      </c>
      <c r="ACK108" s="16" t="s">
        <v>482</v>
      </c>
      <c r="ACL108" s="16" t="s">
        <v>738</v>
      </c>
      <c r="ACM108" s="16" t="s">
        <v>1189</v>
      </c>
      <c r="ACN108" s="16" t="s">
        <v>1169</v>
      </c>
      <c r="ACO108" s="16" t="s">
        <v>1856</v>
      </c>
      <c r="ACQ108" s="16" t="s">
        <v>1203</v>
      </c>
      <c r="ACR108" s="16" t="s">
        <v>1644</v>
      </c>
      <c r="ACS108" s="16" t="s">
        <v>676</v>
      </c>
      <c r="ACT108" s="16" t="s">
        <v>1522</v>
      </c>
      <c r="ACX108" s="16" t="s">
        <v>1914</v>
      </c>
      <c r="ACY108" s="16" t="s">
        <v>1947</v>
      </c>
      <c r="ACZ108" s="16">
        <v>1</v>
      </c>
      <c r="ADA108" s="16">
        <v>1</v>
      </c>
      <c r="ADB108" s="16">
        <v>1</v>
      </c>
      <c r="ADC108" s="16">
        <v>1</v>
      </c>
      <c r="ADD108" s="16">
        <v>1</v>
      </c>
      <c r="ADE108" s="16" t="s">
        <v>8712</v>
      </c>
      <c r="ADF108" s="16">
        <v>0</v>
      </c>
      <c r="ADG108" s="16" t="s">
        <v>486</v>
      </c>
      <c r="ADH108" s="16">
        <v>2</v>
      </c>
      <c r="ADI108" s="16" t="s">
        <v>486</v>
      </c>
      <c r="ADJ108" s="16" t="s">
        <v>1744</v>
      </c>
      <c r="ADK108" s="16" t="s">
        <v>13194</v>
      </c>
      <c r="ADL108" s="16" t="s">
        <v>1762</v>
      </c>
      <c r="ADM108" s="16" t="s">
        <v>13195</v>
      </c>
      <c r="ADN108" s="16" t="s">
        <v>13196</v>
      </c>
      <c r="ADO108" s="16" t="s">
        <v>1766</v>
      </c>
      <c r="ADP108" s="16" t="s">
        <v>1751</v>
      </c>
      <c r="ADQ108" s="16" t="s">
        <v>13194</v>
      </c>
      <c r="ADR108" s="16" t="s">
        <v>13194</v>
      </c>
      <c r="ADS108" s="16" t="s">
        <v>1750</v>
      </c>
      <c r="ADY108" s="16" t="s">
        <v>1063</v>
      </c>
      <c r="AEB108" s="16">
        <v>8283.3333333333303</v>
      </c>
      <c r="AEC108" s="16" t="s">
        <v>1058</v>
      </c>
      <c r="AED108" s="16">
        <v>250</v>
      </c>
      <c r="AEE108" s="16" t="s">
        <v>952</v>
      </c>
      <c r="AEI108" s="16">
        <v>875</v>
      </c>
      <c r="AEK108" s="16">
        <v>425</v>
      </c>
      <c r="AEL108" s="16">
        <v>75</v>
      </c>
      <c r="AEN108" s="16">
        <v>125</v>
      </c>
      <c r="AEO108" s="16">
        <v>125</v>
      </c>
      <c r="AEP108" s="16">
        <v>375</v>
      </c>
    </row>
    <row r="109" spans="1:823" x14ac:dyDescent="0.25">
      <c r="A109" s="30">
        <v>45813</v>
      </c>
      <c r="B109" s="16" t="s">
        <v>9392</v>
      </c>
      <c r="C109" s="16" t="s">
        <v>867</v>
      </c>
      <c r="D109" s="16" t="s">
        <v>867</v>
      </c>
      <c r="E109" s="16">
        <v>67</v>
      </c>
      <c r="F109" s="16" t="s">
        <v>8153</v>
      </c>
      <c r="G109" s="16" t="s">
        <v>4117</v>
      </c>
      <c r="I109" s="16" t="s">
        <v>4174</v>
      </c>
      <c r="Z109" s="16" t="s">
        <v>998</v>
      </c>
      <c r="AA109" s="16" t="s">
        <v>470</v>
      </c>
      <c r="AB109" s="16">
        <v>1</v>
      </c>
      <c r="AC109" s="16" t="s">
        <v>843</v>
      </c>
      <c r="AD109" s="16" t="s">
        <v>843</v>
      </c>
      <c r="AE109" s="16" t="s">
        <v>843</v>
      </c>
      <c r="AF109" s="16" t="s">
        <v>844</v>
      </c>
      <c r="AG109" s="16" t="s">
        <v>843</v>
      </c>
      <c r="AH109" s="16" t="s">
        <v>844</v>
      </c>
      <c r="AI109" s="16" t="s">
        <v>843</v>
      </c>
      <c r="AJ109" s="16" t="s">
        <v>843</v>
      </c>
      <c r="AK109" s="16" t="s">
        <v>843</v>
      </c>
      <c r="AM109" s="16" t="s">
        <v>737</v>
      </c>
      <c r="AN109" s="16" t="s">
        <v>761</v>
      </c>
      <c r="AP109" s="16" t="s">
        <v>774</v>
      </c>
      <c r="AR109" s="16" t="s">
        <v>6907</v>
      </c>
      <c r="BB109" s="16">
        <v>4</v>
      </c>
      <c r="BC109" s="16" t="s">
        <v>7875</v>
      </c>
      <c r="BE109" s="16" t="s">
        <v>5098</v>
      </c>
      <c r="BV109" s="16" t="s">
        <v>4433</v>
      </c>
      <c r="BW109" s="16" t="s">
        <v>844</v>
      </c>
      <c r="BX109" s="16" t="s">
        <v>843</v>
      </c>
      <c r="BY109" s="16" t="s">
        <v>843</v>
      </c>
      <c r="BZ109" s="16" t="s">
        <v>843</v>
      </c>
      <c r="CA109" s="16" t="s">
        <v>843</v>
      </c>
      <c r="CB109" s="16" t="s">
        <v>843</v>
      </c>
      <c r="CC109" s="16" t="s">
        <v>843</v>
      </c>
      <c r="CD109" s="16" t="s">
        <v>843</v>
      </c>
      <c r="CE109" s="16" t="s">
        <v>843</v>
      </c>
      <c r="CF109" s="16" t="s">
        <v>843</v>
      </c>
      <c r="CG109" s="16" t="s">
        <v>843</v>
      </c>
      <c r="CH109" s="16" t="s">
        <v>843</v>
      </c>
      <c r="CI109" s="16" t="s">
        <v>843</v>
      </c>
      <c r="CJ109" s="16" t="s">
        <v>843</v>
      </c>
      <c r="CK109" s="16" t="s">
        <v>843</v>
      </c>
      <c r="CP109" s="16" t="s">
        <v>867</v>
      </c>
      <c r="CQ109" s="16" t="s">
        <v>9044</v>
      </c>
      <c r="CR109" s="16" t="s">
        <v>844</v>
      </c>
      <c r="CS109" s="16" t="s">
        <v>844</v>
      </c>
      <c r="CT109" s="16" t="s">
        <v>843</v>
      </c>
      <c r="CU109" s="16" t="s">
        <v>843</v>
      </c>
      <c r="CV109" s="16" t="s">
        <v>843</v>
      </c>
      <c r="CW109" s="16" t="s">
        <v>843</v>
      </c>
      <c r="CX109" s="16" t="s">
        <v>843</v>
      </c>
      <c r="CY109" s="16" t="s">
        <v>843</v>
      </c>
      <c r="CZ109" s="16" t="s">
        <v>843</v>
      </c>
      <c r="DA109" s="16" t="s">
        <v>5184</v>
      </c>
      <c r="DX109" s="16" t="s">
        <v>867</v>
      </c>
      <c r="DY109" s="16" t="s">
        <v>865</v>
      </c>
      <c r="GC109" s="16" t="s">
        <v>5353</v>
      </c>
      <c r="GF109" s="16" t="s">
        <v>867</v>
      </c>
      <c r="GG109" s="16" t="s">
        <v>867</v>
      </c>
      <c r="GV109" s="16" t="s">
        <v>5443</v>
      </c>
      <c r="GW109" s="16" t="s">
        <v>843</v>
      </c>
      <c r="GX109" s="16" t="s">
        <v>844</v>
      </c>
      <c r="GY109" s="16" t="s">
        <v>843</v>
      </c>
      <c r="GZ109" s="16" t="s">
        <v>843</v>
      </c>
      <c r="HA109" s="16" t="s">
        <v>843</v>
      </c>
      <c r="HB109" s="16" t="s">
        <v>843</v>
      </c>
      <c r="HC109" s="16" t="s">
        <v>843</v>
      </c>
      <c r="HD109" s="16" t="s">
        <v>843</v>
      </c>
      <c r="HE109" s="16" t="s">
        <v>843</v>
      </c>
      <c r="HF109" s="16" t="s">
        <v>843</v>
      </c>
      <c r="HH109" s="16" t="s">
        <v>5456</v>
      </c>
      <c r="HK109" s="16" t="s">
        <v>865</v>
      </c>
      <c r="HM109" s="16" t="s">
        <v>865</v>
      </c>
      <c r="HZ109" s="16" t="s">
        <v>7947</v>
      </c>
      <c r="KE109" s="16" t="s">
        <v>5582</v>
      </c>
      <c r="KG109" s="16" t="s">
        <v>7015</v>
      </c>
      <c r="KH109" s="16" t="s">
        <v>7033</v>
      </c>
      <c r="KI109" s="16" t="s">
        <v>865</v>
      </c>
      <c r="LG109" s="16" t="s">
        <v>867</v>
      </c>
      <c r="LH109" s="16" t="s">
        <v>865</v>
      </c>
      <c r="LI109" s="16" t="s">
        <v>867</v>
      </c>
      <c r="LJ109" s="16" t="s">
        <v>867</v>
      </c>
      <c r="LK109" s="16" t="s">
        <v>865</v>
      </c>
      <c r="LL109" s="16" t="s">
        <v>5690</v>
      </c>
      <c r="LM109" s="16" t="s">
        <v>843</v>
      </c>
      <c r="LN109" s="16" t="s">
        <v>843</v>
      </c>
      <c r="LO109" s="16" t="s">
        <v>843</v>
      </c>
      <c r="LP109" s="16" t="s">
        <v>843</v>
      </c>
      <c r="LQ109" s="16" t="s">
        <v>843</v>
      </c>
      <c r="LR109" s="16" t="s">
        <v>843</v>
      </c>
      <c r="LS109" s="16" t="s">
        <v>843</v>
      </c>
      <c r="LT109" s="16" t="s">
        <v>843</v>
      </c>
      <c r="LU109" s="16" t="s">
        <v>843</v>
      </c>
      <c r="LV109" s="16" t="s">
        <v>843</v>
      </c>
      <c r="LW109" s="16" t="s">
        <v>843</v>
      </c>
      <c r="LX109" s="16" t="s">
        <v>844</v>
      </c>
      <c r="LY109" s="16" t="s">
        <v>843</v>
      </c>
      <c r="LZ109" s="16" t="s">
        <v>843</v>
      </c>
      <c r="MA109" s="16" t="s">
        <v>843</v>
      </c>
      <c r="MC109" s="16" t="s">
        <v>5694</v>
      </c>
      <c r="MD109" s="16" t="s">
        <v>844</v>
      </c>
      <c r="ME109" s="16" t="s">
        <v>843</v>
      </c>
      <c r="MF109" s="16" t="s">
        <v>843</v>
      </c>
      <c r="MG109" s="16" t="s">
        <v>843</v>
      </c>
      <c r="MH109" s="16" t="s">
        <v>843</v>
      </c>
      <c r="MI109" s="16" t="s">
        <v>843</v>
      </c>
      <c r="MJ109" s="16" t="s">
        <v>843</v>
      </c>
      <c r="MK109" s="16" t="s">
        <v>843</v>
      </c>
      <c r="ML109" s="16" t="s">
        <v>843</v>
      </c>
      <c r="MM109" s="16" t="s">
        <v>843</v>
      </c>
      <c r="MN109" s="16" t="s">
        <v>843</v>
      </c>
      <c r="MO109" s="16" t="s">
        <v>843</v>
      </c>
      <c r="MP109" s="16" t="s">
        <v>843</v>
      </c>
      <c r="MQ109" s="16" t="s">
        <v>843</v>
      </c>
      <c r="MR109" s="16" t="s">
        <v>843</v>
      </c>
      <c r="MS109" s="16" t="s">
        <v>843</v>
      </c>
      <c r="MT109" s="16" t="s">
        <v>843</v>
      </c>
      <c r="MU109" s="16" t="s">
        <v>843</v>
      </c>
      <c r="MV109" s="16" t="s">
        <v>843</v>
      </c>
      <c r="PC109" s="16" t="s">
        <v>865</v>
      </c>
      <c r="PD109" s="16" t="s">
        <v>865</v>
      </c>
      <c r="PY109" s="16" t="s">
        <v>865</v>
      </c>
      <c r="QP109" s="16" t="s">
        <v>865</v>
      </c>
      <c r="QR109" s="16" t="s">
        <v>867</v>
      </c>
      <c r="QT109" s="16" t="s">
        <v>867</v>
      </c>
      <c r="QV109" s="16" t="s">
        <v>865</v>
      </c>
      <c r="QX109" s="16" t="s">
        <v>865</v>
      </c>
      <c r="QY109" s="16" t="s">
        <v>867</v>
      </c>
      <c r="RD109" s="16" t="s">
        <v>4216</v>
      </c>
      <c r="RF109" s="16" t="s">
        <v>865</v>
      </c>
      <c r="RH109" s="16" t="s">
        <v>4216</v>
      </c>
      <c r="RJ109" s="16" t="s">
        <v>4216</v>
      </c>
      <c r="RN109" s="16" t="s">
        <v>7724</v>
      </c>
      <c r="RP109" s="16" t="s">
        <v>867</v>
      </c>
      <c r="RR109" s="16" t="s">
        <v>867</v>
      </c>
      <c r="RT109" s="16" t="s">
        <v>867</v>
      </c>
      <c r="RV109" s="16" t="s">
        <v>867</v>
      </c>
      <c r="RX109" s="16" t="s">
        <v>7720</v>
      </c>
      <c r="RZ109" s="16" t="s">
        <v>867</v>
      </c>
      <c r="SQ109" s="16" t="s">
        <v>865</v>
      </c>
      <c r="SS109" s="16" t="s">
        <v>4216</v>
      </c>
      <c r="ST109" s="16" t="s">
        <v>7761</v>
      </c>
      <c r="TN109" s="16">
        <v>2500</v>
      </c>
      <c r="TO109" s="16">
        <v>0</v>
      </c>
      <c r="TP109" s="16">
        <v>400</v>
      </c>
      <c r="TQ109" s="16">
        <v>500</v>
      </c>
      <c r="TR109" s="16">
        <v>1000</v>
      </c>
      <c r="TS109" s="16">
        <v>150</v>
      </c>
      <c r="TT109" s="16">
        <v>0</v>
      </c>
      <c r="TU109" s="16">
        <v>0</v>
      </c>
      <c r="TV109" s="16">
        <v>6000</v>
      </c>
      <c r="TW109" s="16">
        <v>0</v>
      </c>
      <c r="TX109" s="16">
        <v>0</v>
      </c>
      <c r="TZ109" s="16" t="s">
        <v>7367</v>
      </c>
      <c r="UA109" s="16" t="s">
        <v>8691</v>
      </c>
      <c r="UB109" s="16">
        <v>0</v>
      </c>
      <c r="UC109" s="16" t="s">
        <v>843</v>
      </c>
      <c r="UD109" s="16" t="s">
        <v>843</v>
      </c>
      <c r="UE109" s="16" t="s">
        <v>844</v>
      </c>
      <c r="UF109" s="16" t="s">
        <v>844</v>
      </c>
      <c r="UG109" s="16" t="s">
        <v>843</v>
      </c>
      <c r="UH109" s="16" t="s">
        <v>843</v>
      </c>
      <c r="VK109" s="16" t="s">
        <v>6102</v>
      </c>
      <c r="VL109" s="16" t="s">
        <v>843</v>
      </c>
      <c r="VM109" s="16" t="s">
        <v>843</v>
      </c>
      <c r="VN109" s="16" t="s">
        <v>843</v>
      </c>
      <c r="VO109" s="16" t="s">
        <v>843</v>
      </c>
      <c r="VP109" s="16" t="s">
        <v>844</v>
      </c>
      <c r="VQ109" s="16" t="s">
        <v>843</v>
      </c>
      <c r="VR109" s="16" t="s">
        <v>843</v>
      </c>
      <c r="VS109" s="16" t="s">
        <v>843</v>
      </c>
      <c r="VT109" s="16" t="s">
        <v>843</v>
      </c>
      <c r="VV109" s="16">
        <v>5000</v>
      </c>
      <c r="VX109" s="16" t="s">
        <v>6028</v>
      </c>
      <c r="VY109" s="16" t="s">
        <v>844</v>
      </c>
      <c r="VZ109" s="16" t="s">
        <v>843</v>
      </c>
      <c r="WA109" s="16" t="s">
        <v>843</v>
      </c>
      <c r="WB109" s="16" t="s">
        <v>843</v>
      </c>
      <c r="WC109" s="16" t="s">
        <v>843</v>
      </c>
      <c r="WD109" s="16" t="s">
        <v>843</v>
      </c>
      <c r="WE109" s="16" t="s">
        <v>843</v>
      </c>
      <c r="WF109" s="16" t="s">
        <v>843</v>
      </c>
      <c r="WH109" s="16">
        <v>1625</v>
      </c>
      <c r="WO109" s="16" t="s">
        <v>6920</v>
      </c>
      <c r="XD109" s="16" t="s">
        <v>6972</v>
      </c>
      <c r="XE109" s="16" t="s">
        <v>843</v>
      </c>
      <c r="XF109" s="16" t="s">
        <v>844</v>
      </c>
      <c r="XG109" s="16" t="s">
        <v>843</v>
      </c>
      <c r="XH109" s="16" t="s">
        <v>843</v>
      </c>
      <c r="XI109" s="16" t="s">
        <v>843</v>
      </c>
      <c r="XJ109" s="16" t="s">
        <v>843</v>
      </c>
      <c r="XK109" s="16" t="s">
        <v>843</v>
      </c>
      <c r="XL109" s="16" t="s">
        <v>843</v>
      </c>
      <c r="XM109" s="16" t="s">
        <v>843</v>
      </c>
      <c r="XN109" s="16" t="s">
        <v>843</v>
      </c>
      <c r="XO109" s="16" t="s">
        <v>843</v>
      </c>
      <c r="XP109" s="16" t="s">
        <v>843</v>
      </c>
      <c r="XQ109" s="16" t="s">
        <v>843</v>
      </c>
      <c r="YF109" s="16" t="s">
        <v>865</v>
      </c>
      <c r="YN109" s="16" t="s">
        <v>7046</v>
      </c>
      <c r="YP109" s="16" t="s">
        <v>7978</v>
      </c>
      <c r="YR109" s="16" t="s">
        <v>9393</v>
      </c>
      <c r="YS109" s="16" t="s">
        <v>9394</v>
      </c>
      <c r="YT109" s="16" t="s">
        <v>8694</v>
      </c>
      <c r="YU109" s="16" t="s">
        <v>9395</v>
      </c>
      <c r="YV109" s="16" t="s">
        <v>9148</v>
      </c>
      <c r="YW109" s="16" t="s">
        <v>844</v>
      </c>
      <c r="YX109" s="16" t="s">
        <v>9148</v>
      </c>
      <c r="YY109" s="16" t="s">
        <v>8787</v>
      </c>
      <c r="YZ109" s="16" t="s">
        <v>843</v>
      </c>
      <c r="ZA109" s="16" t="s">
        <v>843</v>
      </c>
      <c r="ZB109" s="16">
        <v>5550</v>
      </c>
      <c r="ZC109" s="16" t="s">
        <v>8763</v>
      </c>
      <c r="ZD109" s="16" t="s">
        <v>843</v>
      </c>
      <c r="ZE109" s="16" t="s">
        <v>9186</v>
      </c>
      <c r="ZF109" s="16" t="s">
        <v>9054</v>
      </c>
      <c r="ZG109" s="16" t="s">
        <v>8804</v>
      </c>
      <c r="ZH109" s="16" t="s">
        <v>8752</v>
      </c>
      <c r="ZI109" s="16" t="s">
        <v>8865</v>
      </c>
      <c r="ZJ109" s="16" t="s">
        <v>843</v>
      </c>
      <c r="ZK109" s="16" t="s">
        <v>843</v>
      </c>
      <c r="ZL109" s="16" t="s">
        <v>843</v>
      </c>
      <c r="ZM109" s="16" t="s">
        <v>843</v>
      </c>
      <c r="ZN109" s="16" t="s">
        <v>8815</v>
      </c>
      <c r="ZO109" s="16" t="s">
        <v>487</v>
      </c>
      <c r="ZP109" s="16" t="s">
        <v>487</v>
      </c>
      <c r="ZQ109" s="16" t="s">
        <v>486</v>
      </c>
      <c r="ZR109" s="16" t="s">
        <v>486</v>
      </c>
      <c r="ZS109" s="16" t="s">
        <v>8738</v>
      </c>
      <c r="ZT109" s="16" t="s">
        <v>8705</v>
      </c>
      <c r="ZU109" s="16" t="s">
        <v>8706</v>
      </c>
      <c r="ZV109" s="16" t="s">
        <v>487</v>
      </c>
      <c r="ZW109" s="16" t="s">
        <v>843</v>
      </c>
      <c r="ZX109" s="16" t="s">
        <v>843</v>
      </c>
      <c r="ZY109" s="16" t="s">
        <v>844</v>
      </c>
      <c r="ZZ109" s="16" t="s">
        <v>843</v>
      </c>
      <c r="AAA109" s="16" t="s">
        <v>844</v>
      </c>
      <c r="AAB109" s="16" t="s">
        <v>843</v>
      </c>
      <c r="AAC109" s="16">
        <v>0</v>
      </c>
      <c r="AAD109" s="16" t="s">
        <v>844</v>
      </c>
      <c r="AAE109" s="16" t="s">
        <v>843</v>
      </c>
      <c r="AAF109" s="16" t="s">
        <v>843</v>
      </c>
      <c r="AAG109" s="16" t="s">
        <v>843</v>
      </c>
      <c r="AAH109" s="16" t="s">
        <v>843</v>
      </c>
      <c r="AAI109" s="16" t="s">
        <v>843</v>
      </c>
      <c r="AAJ109" s="16" t="s">
        <v>606</v>
      </c>
      <c r="AAK109" s="16" t="s">
        <v>639</v>
      </c>
      <c r="AAL109" s="16" t="s">
        <v>905</v>
      </c>
      <c r="AAM109" s="16" t="s">
        <v>663</v>
      </c>
      <c r="AAN109" s="16" t="s">
        <v>8707</v>
      </c>
      <c r="AAO109" s="16" t="s">
        <v>1019</v>
      </c>
      <c r="AAP109" s="16" t="s">
        <v>8708</v>
      </c>
      <c r="AAQ109" s="16" t="s">
        <v>8875</v>
      </c>
      <c r="AAS109" s="16">
        <v>3972.42</v>
      </c>
      <c r="AAU109" s="16" t="s">
        <v>782</v>
      </c>
      <c r="AAX109" s="16" t="s">
        <v>843</v>
      </c>
      <c r="AAY109" s="16" t="s">
        <v>8710</v>
      </c>
      <c r="AAZ109" s="16" t="s">
        <v>782</v>
      </c>
      <c r="ABA109" s="16" t="s">
        <v>783</v>
      </c>
      <c r="ABB109" s="16" t="s">
        <v>782</v>
      </c>
      <c r="ABC109" s="16" t="s">
        <v>783</v>
      </c>
      <c r="ABD109" s="16" t="s">
        <v>782</v>
      </c>
      <c r="ABE109" s="16" t="s">
        <v>783</v>
      </c>
      <c r="ABF109" s="16" t="s">
        <v>782</v>
      </c>
      <c r="ABG109" s="16" t="s">
        <v>782</v>
      </c>
      <c r="ABH109" s="16" t="s">
        <v>782</v>
      </c>
      <c r="ABI109" s="16" t="s">
        <v>782</v>
      </c>
      <c r="ABJ109" s="16" t="s">
        <v>783</v>
      </c>
      <c r="ABK109" s="16" t="s">
        <v>782</v>
      </c>
      <c r="ABL109" s="16" t="s">
        <v>8746</v>
      </c>
      <c r="ABM109" s="16" t="s">
        <v>843</v>
      </c>
      <c r="ABN109" s="16" t="s">
        <v>1034</v>
      </c>
      <c r="ABO109" s="16" t="s">
        <v>486</v>
      </c>
      <c r="ABP109" s="16" t="s">
        <v>972</v>
      </c>
      <c r="ABQ109" s="16" t="s">
        <v>4303</v>
      </c>
      <c r="ABR109" s="16" t="s">
        <v>470</v>
      </c>
      <c r="ABS109" s="16" t="s">
        <v>457</v>
      </c>
      <c r="ABT109" s="16" t="s">
        <v>844</v>
      </c>
      <c r="ABU109" s="16" t="s">
        <v>844</v>
      </c>
      <c r="ABV109" s="16" t="s">
        <v>487</v>
      </c>
      <c r="ABW109" s="16" t="s">
        <v>486</v>
      </c>
      <c r="ABX109" s="16" t="s">
        <v>892</v>
      </c>
      <c r="ABY109" s="16" t="s">
        <v>486</v>
      </c>
      <c r="ABZ109" s="16" t="s">
        <v>487</v>
      </c>
      <c r="ACA109" s="16" t="s">
        <v>761</v>
      </c>
      <c r="ACB109" s="16" t="s">
        <v>774</v>
      </c>
      <c r="ACC109" s="16" t="s">
        <v>737</v>
      </c>
      <c r="ACD109" s="16" t="s">
        <v>486</v>
      </c>
      <c r="ACE109" s="16" t="s">
        <v>486</v>
      </c>
      <c r="ACG109" s="16" t="s">
        <v>1014</v>
      </c>
      <c r="ACH109" s="16" t="s">
        <v>1009</v>
      </c>
      <c r="ACI109" s="16" t="s">
        <v>462</v>
      </c>
      <c r="ACJ109" s="16">
        <v>0.79400000000000004</v>
      </c>
      <c r="ACK109" s="16" t="s">
        <v>482</v>
      </c>
      <c r="ACL109" s="16" t="s">
        <v>740</v>
      </c>
      <c r="ACM109" s="16" t="s">
        <v>1190</v>
      </c>
      <c r="ACN109" s="16" t="s">
        <v>1169</v>
      </c>
      <c r="ACO109" s="16" t="s">
        <v>1856</v>
      </c>
      <c r="ACP109" s="16">
        <v>1625</v>
      </c>
      <c r="ACQ109" s="16" t="s">
        <v>1201</v>
      </c>
      <c r="ACR109" s="16" t="s">
        <v>1644</v>
      </c>
      <c r="ACS109" s="16" t="s">
        <v>680</v>
      </c>
      <c r="ACT109" s="16" t="s">
        <v>1521</v>
      </c>
      <c r="ACU109" s="16" t="s">
        <v>833</v>
      </c>
      <c r="ACV109" s="16" t="s">
        <v>8711</v>
      </c>
      <c r="ACW109" s="16" t="s">
        <v>878</v>
      </c>
      <c r="ACX109" s="16" t="s">
        <v>1916</v>
      </c>
      <c r="ACY109" s="16" t="s">
        <v>1947</v>
      </c>
      <c r="ACZ109" s="16">
        <v>1</v>
      </c>
      <c r="ADA109" s="16">
        <v>0</v>
      </c>
      <c r="ADB109" s="16">
        <v>1</v>
      </c>
      <c r="ADC109" s="16">
        <v>1</v>
      </c>
      <c r="ADD109" s="16">
        <v>0</v>
      </c>
      <c r="ADE109" s="16" t="s">
        <v>8827</v>
      </c>
      <c r="ADF109" s="16">
        <v>0</v>
      </c>
      <c r="ADG109" s="16" t="s">
        <v>486</v>
      </c>
      <c r="ADH109" s="16">
        <v>1</v>
      </c>
      <c r="ADI109" s="16" t="s">
        <v>486</v>
      </c>
      <c r="ADJ109" s="16" t="s">
        <v>1743</v>
      </c>
      <c r="ADK109" s="16" t="s">
        <v>13194</v>
      </c>
      <c r="ADL109" s="16" t="s">
        <v>13196</v>
      </c>
      <c r="ADM109" s="16" t="s">
        <v>13195</v>
      </c>
      <c r="ADN109" s="16" t="s">
        <v>1764</v>
      </c>
      <c r="ADO109" s="16" t="s">
        <v>13197</v>
      </c>
      <c r="ADP109" s="16" t="s">
        <v>13194</v>
      </c>
      <c r="ADQ109" s="16" t="s">
        <v>1750</v>
      </c>
      <c r="ADR109" s="16" t="s">
        <v>13194</v>
      </c>
      <c r="ADS109" s="16" t="s">
        <v>13194</v>
      </c>
      <c r="ADU109" s="16" t="s">
        <v>1758</v>
      </c>
      <c r="ADW109" s="16" t="s">
        <v>13199</v>
      </c>
      <c r="ADY109" s="16" t="s">
        <v>1062</v>
      </c>
      <c r="AEA109" s="16">
        <v>5550</v>
      </c>
      <c r="AEC109" s="16" t="s">
        <v>1058</v>
      </c>
      <c r="AED109" s="16">
        <v>3972.42</v>
      </c>
      <c r="AEE109" s="16" t="s">
        <v>952</v>
      </c>
      <c r="AEG109" s="16">
        <v>6625</v>
      </c>
      <c r="AEI109" s="16">
        <v>2500</v>
      </c>
      <c r="AEK109" s="16">
        <v>400</v>
      </c>
      <c r="AEL109" s="16">
        <v>500</v>
      </c>
      <c r="AEM109" s="16">
        <v>6000</v>
      </c>
      <c r="AEN109" s="16">
        <v>1000</v>
      </c>
      <c r="AEO109" s="16">
        <v>150</v>
      </c>
    </row>
    <row r="110" spans="1:823" x14ac:dyDescent="0.25">
      <c r="A110" s="30">
        <v>45813</v>
      </c>
      <c r="B110" s="16" t="s">
        <v>9396</v>
      </c>
      <c r="C110" s="16" t="s">
        <v>867</v>
      </c>
      <c r="D110" s="16" t="s">
        <v>867</v>
      </c>
      <c r="E110" s="16">
        <v>40</v>
      </c>
      <c r="F110" s="16" t="s">
        <v>8153</v>
      </c>
      <c r="G110" s="16" t="s">
        <v>4117</v>
      </c>
      <c r="I110" s="16" t="s">
        <v>4174</v>
      </c>
      <c r="Z110" s="16" t="s">
        <v>981</v>
      </c>
      <c r="AA110" s="16" t="s">
        <v>470</v>
      </c>
      <c r="AB110" s="16">
        <v>2</v>
      </c>
      <c r="AC110" s="16" t="s">
        <v>844</v>
      </c>
      <c r="AD110" s="16" t="s">
        <v>843</v>
      </c>
      <c r="AE110" s="16" t="s">
        <v>844</v>
      </c>
      <c r="AF110" s="16" t="s">
        <v>844</v>
      </c>
      <c r="AG110" s="16" t="s">
        <v>843</v>
      </c>
      <c r="AH110" s="16" t="s">
        <v>844</v>
      </c>
      <c r="AI110" s="16" t="s">
        <v>844</v>
      </c>
      <c r="AJ110" s="16" t="s">
        <v>843</v>
      </c>
      <c r="AK110" s="16" t="s">
        <v>844</v>
      </c>
      <c r="AM110" s="16" t="s">
        <v>737</v>
      </c>
      <c r="AN110" s="16" t="s">
        <v>759</v>
      </c>
      <c r="AP110" s="16" t="s">
        <v>768</v>
      </c>
      <c r="AR110" s="16" t="s">
        <v>6907</v>
      </c>
      <c r="BB110" s="16">
        <v>4</v>
      </c>
      <c r="BC110" s="16" t="s">
        <v>7878</v>
      </c>
      <c r="BE110" s="16" t="s">
        <v>5098</v>
      </c>
      <c r="BV110" s="16" t="s">
        <v>4433</v>
      </c>
      <c r="BW110" s="16" t="s">
        <v>844</v>
      </c>
      <c r="BX110" s="16" t="s">
        <v>843</v>
      </c>
      <c r="BY110" s="16" t="s">
        <v>843</v>
      </c>
      <c r="BZ110" s="16" t="s">
        <v>843</v>
      </c>
      <c r="CA110" s="16" t="s">
        <v>843</v>
      </c>
      <c r="CB110" s="16" t="s">
        <v>843</v>
      </c>
      <c r="CC110" s="16" t="s">
        <v>843</v>
      </c>
      <c r="CD110" s="16" t="s">
        <v>843</v>
      </c>
      <c r="CE110" s="16" t="s">
        <v>843</v>
      </c>
      <c r="CF110" s="16" t="s">
        <v>843</v>
      </c>
      <c r="CG110" s="16" t="s">
        <v>843</v>
      </c>
      <c r="CH110" s="16" t="s">
        <v>843</v>
      </c>
      <c r="CI110" s="16" t="s">
        <v>843</v>
      </c>
      <c r="CJ110" s="16" t="s">
        <v>843</v>
      </c>
      <c r="CK110" s="16" t="s">
        <v>843</v>
      </c>
      <c r="CP110" s="16" t="s">
        <v>867</v>
      </c>
      <c r="CQ110" s="16" t="s">
        <v>5191</v>
      </c>
      <c r="CR110" s="16" t="s">
        <v>844</v>
      </c>
      <c r="CS110" s="16" t="s">
        <v>843</v>
      </c>
      <c r="CT110" s="16" t="s">
        <v>843</v>
      </c>
      <c r="CU110" s="16" t="s">
        <v>843</v>
      </c>
      <c r="CV110" s="16" t="s">
        <v>843</v>
      </c>
      <c r="CW110" s="16" t="s">
        <v>843</v>
      </c>
      <c r="CX110" s="16" t="s">
        <v>843</v>
      </c>
      <c r="CY110" s="16" t="s">
        <v>843</v>
      </c>
      <c r="CZ110" s="16" t="s">
        <v>843</v>
      </c>
      <c r="DA110" s="16" t="s">
        <v>5184</v>
      </c>
      <c r="DX110" s="16" t="s">
        <v>7842</v>
      </c>
      <c r="DY110" s="16" t="s">
        <v>867</v>
      </c>
      <c r="GC110" s="16" t="s">
        <v>5330</v>
      </c>
      <c r="GF110" s="16" t="s">
        <v>867</v>
      </c>
      <c r="GG110" s="16" t="s">
        <v>867</v>
      </c>
      <c r="GV110" s="16" t="s">
        <v>5443</v>
      </c>
      <c r="GW110" s="16" t="s">
        <v>843</v>
      </c>
      <c r="GX110" s="16" t="s">
        <v>844</v>
      </c>
      <c r="GY110" s="16" t="s">
        <v>843</v>
      </c>
      <c r="GZ110" s="16" t="s">
        <v>843</v>
      </c>
      <c r="HA110" s="16" t="s">
        <v>843</v>
      </c>
      <c r="HB110" s="16" t="s">
        <v>843</v>
      </c>
      <c r="HC110" s="16" t="s">
        <v>843</v>
      </c>
      <c r="HD110" s="16" t="s">
        <v>843</v>
      </c>
      <c r="HE110" s="16" t="s">
        <v>843</v>
      </c>
      <c r="HF110" s="16" t="s">
        <v>843</v>
      </c>
      <c r="HH110" s="16" t="s">
        <v>5456</v>
      </c>
      <c r="HK110" s="16" t="s">
        <v>864</v>
      </c>
      <c r="HM110" s="16" t="s">
        <v>865</v>
      </c>
      <c r="HZ110" s="16" t="s">
        <v>7944</v>
      </c>
      <c r="KE110" s="16" t="s">
        <v>5585</v>
      </c>
      <c r="KG110" s="16" t="s">
        <v>7018</v>
      </c>
      <c r="KH110" s="16" t="s">
        <v>7033</v>
      </c>
      <c r="KI110" s="16" t="s">
        <v>865</v>
      </c>
      <c r="LG110" s="16" t="s">
        <v>867</v>
      </c>
      <c r="LH110" s="16" t="s">
        <v>867</v>
      </c>
      <c r="LI110" s="16" t="s">
        <v>867</v>
      </c>
      <c r="LJ110" s="16" t="s">
        <v>867</v>
      </c>
      <c r="LK110" s="16" t="s">
        <v>865</v>
      </c>
      <c r="LL110" s="16" t="s">
        <v>9397</v>
      </c>
      <c r="LM110" s="16" t="s">
        <v>844</v>
      </c>
      <c r="LN110" s="16" t="s">
        <v>843</v>
      </c>
      <c r="LO110" s="16" t="s">
        <v>844</v>
      </c>
      <c r="LP110" s="16" t="s">
        <v>843</v>
      </c>
      <c r="LQ110" s="16" t="s">
        <v>843</v>
      </c>
      <c r="LR110" s="16" t="s">
        <v>843</v>
      </c>
      <c r="LS110" s="16" t="s">
        <v>843</v>
      </c>
      <c r="LT110" s="16" t="s">
        <v>843</v>
      </c>
      <c r="LU110" s="16" t="s">
        <v>843</v>
      </c>
      <c r="LV110" s="16" t="s">
        <v>843</v>
      </c>
      <c r="LW110" s="16" t="s">
        <v>843</v>
      </c>
      <c r="LX110" s="16" t="s">
        <v>843</v>
      </c>
      <c r="LY110" s="16" t="s">
        <v>843</v>
      </c>
      <c r="LZ110" s="16" t="s">
        <v>843</v>
      </c>
      <c r="MA110" s="16" t="s">
        <v>843</v>
      </c>
      <c r="MC110" s="16" t="s">
        <v>5694</v>
      </c>
      <c r="MD110" s="16" t="s">
        <v>844</v>
      </c>
      <c r="ME110" s="16" t="s">
        <v>843</v>
      </c>
      <c r="MF110" s="16" t="s">
        <v>843</v>
      </c>
      <c r="MG110" s="16" t="s">
        <v>843</v>
      </c>
      <c r="MH110" s="16" t="s">
        <v>843</v>
      </c>
      <c r="MI110" s="16" t="s">
        <v>843</v>
      </c>
      <c r="MJ110" s="16" t="s">
        <v>843</v>
      </c>
      <c r="MK110" s="16" t="s">
        <v>843</v>
      </c>
      <c r="ML110" s="16" t="s">
        <v>843</v>
      </c>
      <c r="MM110" s="16" t="s">
        <v>843</v>
      </c>
      <c r="MN110" s="16" t="s">
        <v>843</v>
      </c>
      <c r="MO110" s="16" t="s">
        <v>843</v>
      </c>
      <c r="MP110" s="16" t="s">
        <v>843</v>
      </c>
      <c r="MQ110" s="16" t="s">
        <v>843</v>
      </c>
      <c r="MR110" s="16" t="s">
        <v>843</v>
      </c>
      <c r="MS110" s="16" t="s">
        <v>843</v>
      </c>
      <c r="MT110" s="16" t="s">
        <v>843</v>
      </c>
      <c r="MU110" s="16" t="s">
        <v>843</v>
      </c>
      <c r="MV110" s="16" t="s">
        <v>843</v>
      </c>
      <c r="NS110" s="16" t="s">
        <v>5694</v>
      </c>
      <c r="NT110" s="16" t="s">
        <v>844</v>
      </c>
      <c r="NU110" s="16" t="s">
        <v>843</v>
      </c>
      <c r="NV110" s="16" t="s">
        <v>843</v>
      </c>
      <c r="NW110" s="16" t="s">
        <v>843</v>
      </c>
      <c r="NX110" s="16" t="s">
        <v>843</v>
      </c>
      <c r="NY110" s="16" t="s">
        <v>843</v>
      </c>
      <c r="NZ110" s="16" t="s">
        <v>843</v>
      </c>
      <c r="OA110" s="16" t="s">
        <v>843</v>
      </c>
      <c r="OB110" s="16" t="s">
        <v>843</v>
      </c>
      <c r="OC110" s="16" t="s">
        <v>843</v>
      </c>
      <c r="OD110" s="16" t="s">
        <v>843</v>
      </c>
      <c r="OE110" s="16" t="s">
        <v>843</v>
      </c>
      <c r="OF110" s="16" t="s">
        <v>843</v>
      </c>
      <c r="OG110" s="16" t="s">
        <v>843</v>
      </c>
      <c r="OH110" s="16" t="s">
        <v>843</v>
      </c>
      <c r="OI110" s="16" t="s">
        <v>843</v>
      </c>
      <c r="PC110" s="16" t="s">
        <v>865</v>
      </c>
      <c r="PD110" s="16" t="s">
        <v>865</v>
      </c>
      <c r="PY110" s="16" t="s">
        <v>865</v>
      </c>
      <c r="QP110" s="16" t="s">
        <v>865</v>
      </c>
      <c r="QR110" s="16" t="s">
        <v>867</v>
      </c>
      <c r="QT110" s="16" t="s">
        <v>867</v>
      </c>
      <c r="QV110" s="16" t="s">
        <v>865</v>
      </c>
      <c r="QX110" s="16" t="s">
        <v>864</v>
      </c>
      <c r="QY110" s="16" t="s">
        <v>867</v>
      </c>
      <c r="RD110" s="16" t="s">
        <v>865</v>
      </c>
      <c r="RF110" s="16" t="s">
        <v>865</v>
      </c>
      <c r="RH110" s="16" t="s">
        <v>865</v>
      </c>
      <c r="RJ110" s="16" t="s">
        <v>865</v>
      </c>
      <c r="RN110" s="16" t="s">
        <v>7720</v>
      </c>
      <c r="RP110" s="16" t="s">
        <v>867</v>
      </c>
      <c r="RR110" s="16" t="s">
        <v>864</v>
      </c>
      <c r="RT110" s="16" t="s">
        <v>867</v>
      </c>
      <c r="RV110" s="16" t="s">
        <v>7724</v>
      </c>
      <c r="RX110" s="16" t="s">
        <v>867</v>
      </c>
      <c r="RZ110" s="16" t="s">
        <v>867</v>
      </c>
      <c r="SQ110" s="16" t="s">
        <v>865</v>
      </c>
      <c r="SS110" s="16" t="s">
        <v>7296</v>
      </c>
      <c r="ST110" s="16" t="s">
        <v>7761</v>
      </c>
      <c r="TN110" s="16">
        <v>2000</v>
      </c>
      <c r="TO110" s="16">
        <v>1500</v>
      </c>
      <c r="TP110" s="16">
        <v>1000</v>
      </c>
      <c r="TR110" s="16">
        <v>200</v>
      </c>
      <c r="TS110" s="16">
        <v>200</v>
      </c>
      <c r="TZ110" s="16" t="s">
        <v>7367</v>
      </c>
      <c r="UA110" s="16" t="s">
        <v>8950</v>
      </c>
      <c r="UB110" s="16">
        <v>0</v>
      </c>
      <c r="UC110" s="16" t="s">
        <v>844</v>
      </c>
      <c r="UD110" s="16" t="s">
        <v>843</v>
      </c>
      <c r="UE110" s="16" t="s">
        <v>843</v>
      </c>
      <c r="UF110" s="16" t="s">
        <v>844</v>
      </c>
      <c r="UG110" s="16" t="s">
        <v>843</v>
      </c>
      <c r="UH110" s="16" t="s">
        <v>843</v>
      </c>
      <c r="UL110" s="16">
        <v>8000</v>
      </c>
      <c r="VX110" s="16" t="s">
        <v>6028</v>
      </c>
      <c r="VY110" s="16" t="s">
        <v>844</v>
      </c>
      <c r="VZ110" s="16" t="s">
        <v>843</v>
      </c>
      <c r="WA110" s="16" t="s">
        <v>843</v>
      </c>
      <c r="WB110" s="16" t="s">
        <v>843</v>
      </c>
      <c r="WC110" s="16" t="s">
        <v>843</v>
      </c>
      <c r="WD110" s="16" t="s">
        <v>843</v>
      </c>
      <c r="WE110" s="16" t="s">
        <v>843</v>
      </c>
      <c r="WF110" s="16" t="s">
        <v>843</v>
      </c>
      <c r="WH110" s="16">
        <v>3250</v>
      </c>
      <c r="WO110" s="16" t="s">
        <v>6926</v>
      </c>
      <c r="YN110" s="16" t="s">
        <v>864</v>
      </c>
      <c r="YP110" s="16" t="s">
        <v>7981</v>
      </c>
      <c r="YR110" s="16" t="s">
        <v>9398</v>
      </c>
      <c r="YS110" s="16" t="s">
        <v>9399</v>
      </c>
      <c r="YT110" s="16" t="s">
        <v>8694</v>
      </c>
      <c r="YU110" s="16" t="s">
        <v>9400</v>
      </c>
      <c r="YV110" s="16" t="s">
        <v>9148</v>
      </c>
      <c r="YW110" s="16" t="s">
        <v>844</v>
      </c>
      <c r="YX110" s="16" t="s">
        <v>9148</v>
      </c>
      <c r="ZE110" s="16" t="s">
        <v>843</v>
      </c>
      <c r="ZO110" s="16" t="s">
        <v>487</v>
      </c>
      <c r="ZP110" s="16" t="s">
        <v>487</v>
      </c>
      <c r="ZQ110" s="16" t="s">
        <v>486</v>
      </c>
      <c r="ZR110" s="16" t="s">
        <v>486</v>
      </c>
      <c r="ZS110" s="16" t="s">
        <v>8704</v>
      </c>
      <c r="ZT110" s="16" t="s">
        <v>8705</v>
      </c>
      <c r="ZU110" s="16" t="s">
        <v>8706</v>
      </c>
      <c r="ZV110" s="16" t="s">
        <v>487</v>
      </c>
      <c r="ZW110" s="16" t="s">
        <v>844</v>
      </c>
      <c r="ZX110" s="16" t="s">
        <v>844</v>
      </c>
      <c r="ZY110" s="16" t="s">
        <v>844</v>
      </c>
      <c r="ZZ110" s="16" t="s">
        <v>844</v>
      </c>
      <c r="AAA110" s="16" t="s">
        <v>843</v>
      </c>
      <c r="AAB110" s="16" t="s">
        <v>843</v>
      </c>
      <c r="AAC110" s="16">
        <v>1</v>
      </c>
      <c r="AAD110" s="16" t="s">
        <v>844</v>
      </c>
      <c r="AAE110" s="16" t="s">
        <v>843</v>
      </c>
      <c r="AAF110" s="16" t="s">
        <v>843</v>
      </c>
      <c r="AAG110" s="16" t="s">
        <v>843</v>
      </c>
      <c r="AAH110" s="16" t="s">
        <v>843</v>
      </c>
      <c r="AAI110" s="16" t="s">
        <v>844</v>
      </c>
      <c r="AAJ110" s="16" t="s">
        <v>615</v>
      </c>
      <c r="AAK110" s="16" t="s">
        <v>633</v>
      </c>
      <c r="AAL110" s="16" t="s">
        <v>904</v>
      </c>
      <c r="AAM110" s="16" t="s">
        <v>663</v>
      </c>
      <c r="AAN110" s="16" t="s">
        <v>8707</v>
      </c>
      <c r="AAO110" s="16" t="s">
        <v>1018</v>
      </c>
      <c r="AAP110" s="16" t="s">
        <v>8708</v>
      </c>
      <c r="AAS110" s="16">
        <v>11250</v>
      </c>
      <c r="AAT110" s="16" t="s">
        <v>782</v>
      </c>
      <c r="AAU110" s="16" t="s">
        <v>782</v>
      </c>
      <c r="AAV110" s="16" t="s">
        <v>782</v>
      </c>
      <c r="AAW110" s="16" t="s">
        <v>782</v>
      </c>
      <c r="AAX110" s="16" t="s">
        <v>843</v>
      </c>
      <c r="AAY110" s="16" t="s">
        <v>8710</v>
      </c>
      <c r="AAZ110" s="16" t="s">
        <v>782</v>
      </c>
      <c r="ABB110" s="16" t="s">
        <v>782</v>
      </c>
      <c r="ABC110" s="16" t="s">
        <v>783</v>
      </c>
      <c r="ABD110" s="16" t="s">
        <v>783</v>
      </c>
      <c r="ABE110" s="16" t="s">
        <v>783</v>
      </c>
      <c r="ABF110" s="16" t="s">
        <v>782</v>
      </c>
      <c r="ABH110" s="16" t="s">
        <v>782</v>
      </c>
      <c r="ABI110" s="16" t="s">
        <v>782</v>
      </c>
      <c r="ABJ110" s="16" t="s">
        <v>782</v>
      </c>
      <c r="ABK110" s="16" t="s">
        <v>782</v>
      </c>
      <c r="ABL110" s="16" t="s">
        <v>8732</v>
      </c>
      <c r="ABM110" s="16" t="s">
        <v>1056</v>
      </c>
      <c r="ABN110" s="16" t="s">
        <v>1034</v>
      </c>
      <c r="ABO110" s="16" t="s">
        <v>486</v>
      </c>
      <c r="ABP110" s="16" t="s">
        <v>972</v>
      </c>
      <c r="ABQ110" s="16" t="s">
        <v>4341</v>
      </c>
      <c r="ABR110" s="16" t="s">
        <v>470</v>
      </c>
      <c r="ABS110" s="16" t="s">
        <v>451</v>
      </c>
      <c r="ABT110" s="16" t="s">
        <v>1056</v>
      </c>
      <c r="ABU110" s="16" t="s">
        <v>844</v>
      </c>
      <c r="ABV110" s="16" t="s">
        <v>487</v>
      </c>
      <c r="ABW110" s="16" t="s">
        <v>486</v>
      </c>
      <c r="ABX110" s="16" t="s">
        <v>892</v>
      </c>
      <c r="ABY110" s="16" t="s">
        <v>486</v>
      </c>
      <c r="ABZ110" s="16" t="s">
        <v>486</v>
      </c>
      <c r="ACA110" s="16" t="s">
        <v>759</v>
      </c>
      <c r="ACB110" s="16" t="s">
        <v>768</v>
      </c>
      <c r="ACC110" s="16" t="s">
        <v>737</v>
      </c>
      <c r="ACD110" s="16" t="s">
        <v>486</v>
      </c>
      <c r="ACE110" s="16" t="s">
        <v>486</v>
      </c>
      <c r="ACG110" s="16" t="s">
        <v>1014</v>
      </c>
      <c r="ACH110" s="16" t="s">
        <v>1009</v>
      </c>
      <c r="ACI110" s="16" t="s">
        <v>462</v>
      </c>
      <c r="ACJ110" s="16">
        <v>0.79400000000000004</v>
      </c>
      <c r="ACK110" s="16" t="s">
        <v>482</v>
      </c>
      <c r="ACL110" s="16" t="s">
        <v>738</v>
      </c>
      <c r="ACM110" s="16" t="s">
        <v>1189</v>
      </c>
      <c r="ACN110" s="16" t="s">
        <v>1169</v>
      </c>
      <c r="ACO110" s="16" t="s">
        <v>1856</v>
      </c>
      <c r="ACP110" s="16">
        <v>3250</v>
      </c>
      <c r="ACQ110" s="16" t="s">
        <v>1202</v>
      </c>
      <c r="ACR110" s="16" t="s">
        <v>1645</v>
      </c>
      <c r="ACS110" s="16" t="s">
        <v>680</v>
      </c>
      <c r="ACT110" s="16" t="s">
        <v>1522</v>
      </c>
      <c r="ACU110" s="16" t="s">
        <v>831</v>
      </c>
      <c r="ACV110" s="16" t="s">
        <v>8756</v>
      </c>
      <c r="ACW110" s="16" t="s">
        <v>451</v>
      </c>
      <c r="ACX110" s="16" t="s">
        <v>1914</v>
      </c>
      <c r="ACY110" s="16" t="s">
        <v>1947</v>
      </c>
      <c r="ACZ110" s="16">
        <v>1</v>
      </c>
      <c r="ADA110" s="16">
        <v>1</v>
      </c>
      <c r="ADB110" s="16">
        <v>1</v>
      </c>
      <c r="ADC110" s="16">
        <v>1</v>
      </c>
      <c r="ADD110" s="16">
        <v>0</v>
      </c>
      <c r="ADE110" s="16" t="s">
        <v>9315</v>
      </c>
      <c r="ADF110" s="16">
        <v>0</v>
      </c>
      <c r="ADG110" s="16" t="s">
        <v>486</v>
      </c>
      <c r="ADH110" s="16">
        <v>2</v>
      </c>
      <c r="ADI110" s="16" t="s">
        <v>486</v>
      </c>
      <c r="ADJ110" s="16" t="s">
        <v>1743</v>
      </c>
      <c r="ADL110" s="16" t="s">
        <v>1764</v>
      </c>
      <c r="ADN110" s="16" t="s">
        <v>13196</v>
      </c>
      <c r="ADO110" s="16" t="s">
        <v>13197</v>
      </c>
      <c r="ADW110" s="16" t="s">
        <v>8729</v>
      </c>
      <c r="AEB110" s="16">
        <v>4900</v>
      </c>
      <c r="AEC110" s="16" t="s">
        <v>1063</v>
      </c>
      <c r="AED110" s="16">
        <v>5625</v>
      </c>
      <c r="AEE110" s="16" t="s">
        <v>952</v>
      </c>
      <c r="AEH110" s="16">
        <v>3250</v>
      </c>
      <c r="AEI110" s="16">
        <v>1000</v>
      </c>
      <c r="AEJ110" s="16">
        <v>750</v>
      </c>
      <c r="AEK110" s="16">
        <v>500</v>
      </c>
      <c r="AEN110" s="16">
        <v>100</v>
      </c>
      <c r="AEO110" s="16">
        <v>100</v>
      </c>
    </row>
    <row r="111" spans="1:823" x14ac:dyDescent="0.25">
      <c r="A111" s="30">
        <v>45813</v>
      </c>
      <c r="B111" s="16" t="s">
        <v>9401</v>
      </c>
      <c r="C111" s="16" t="s">
        <v>867</v>
      </c>
      <c r="D111" s="16" t="s">
        <v>867</v>
      </c>
      <c r="E111" s="16">
        <v>38</v>
      </c>
      <c r="F111" s="16" t="s">
        <v>8153</v>
      </c>
      <c r="G111" s="16" t="s">
        <v>4117</v>
      </c>
      <c r="I111" s="16" t="s">
        <v>4174</v>
      </c>
      <c r="Z111" s="16" t="s">
        <v>993</v>
      </c>
      <c r="AA111" s="16" t="s">
        <v>470</v>
      </c>
      <c r="AB111" s="16">
        <v>1</v>
      </c>
      <c r="AC111" s="16" t="s">
        <v>844</v>
      </c>
      <c r="AD111" s="16" t="s">
        <v>843</v>
      </c>
      <c r="AE111" s="16" t="s">
        <v>843</v>
      </c>
      <c r="AF111" s="16" t="s">
        <v>844</v>
      </c>
      <c r="AG111" s="16" t="s">
        <v>843</v>
      </c>
      <c r="AH111" s="16" t="s">
        <v>844</v>
      </c>
      <c r="AI111" s="16" t="s">
        <v>843</v>
      </c>
      <c r="AJ111" s="16" t="s">
        <v>843</v>
      </c>
      <c r="AK111" s="16" t="s">
        <v>843</v>
      </c>
      <c r="AM111" s="16" t="s">
        <v>737</v>
      </c>
      <c r="AN111" s="16" t="s">
        <v>759</v>
      </c>
      <c r="AP111" s="16" t="s">
        <v>768</v>
      </c>
      <c r="AR111" s="16" t="s">
        <v>6907</v>
      </c>
      <c r="BB111" s="16">
        <v>3</v>
      </c>
      <c r="BC111" s="16" t="s">
        <v>7878</v>
      </c>
      <c r="BE111" s="16" t="s">
        <v>5098</v>
      </c>
      <c r="BV111" s="16" t="s">
        <v>4433</v>
      </c>
      <c r="BW111" s="16" t="s">
        <v>844</v>
      </c>
      <c r="BX111" s="16" t="s">
        <v>843</v>
      </c>
      <c r="BY111" s="16" t="s">
        <v>843</v>
      </c>
      <c r="BZ111" s="16" t="s">
        <v>843</v>
      </c>
      <c r="CA111" s="16" t="s">
        <v>843</v>
      </c>
      <c r="CB111" s="16" t="s">
        <v>843</v>
      </c>
      <c r="CC111" s="16" t="s">
        <v>843</v>
      </c>
      <c r="CD111" s="16" t="s">
        <v>843</v>
      </c>
      <c r="CE111" s="16" t="s">
        <v>843</v>
      </c>
      <c r="CF111" s="16" t="s">
        <v>843</v>
      </c>
      <c r="CG111" s="16" t="s">
        <v>843</v>
      </c>
      <c r="CH111" s="16" t="s">
        <v>843</v>
      </c>
      <c r="CI111" s="16" t="s">
        <v>843</v>
      </c>
      <c r="CJ111" s="16" t="s">
        <v>843</v>
      </c>
      <c r="CK111" s="16" t="s">
        <v>843</v>
      </c>
      <c r="CP111" s="16" t="s">
        <v>867</v>
      </c>
      <c r="CQ111" s="16" t="s">
        <v>5191</v>
      </c>
      <c r="CR111" s="16" t="s">
        <v>844</v>
      </c>
      <c r="CS111" s="16" t="s">
        <v>843</v>
      </c>
      <c r="CT111" s="16" t="s">
        <v>843</v>
      </c>
      <c r="CU111" s="16" t="s">
        <v>843</v>
      </c>
      <c r="CV111" s="16" t="s">
        <v>843</v>
      </c>
      <c r="CW111" s="16" t="s">
        <v>843</v>
      </c>
      <c r="CX111" s="16" t="s">
        <v>843</v>
      </c>
      <c r="CY111" s="16" t="s">
        <v>843</v>
      </c>
      <c r="CZ111" s="16" t="s">
        <v>843</v>
      </c>
      <c r="DA111" s="16" t="s">
        <v>5184</v>
      </c>
      <c r="DX111" s="16" t="s">
        <v>867</v>
      </c>
      <c r="DY111" s="16" t="s">
        <v>867</v>
      </c>
      <c r="GC111" s="16" t="s">
        <v>2337</v>
      </c>
      <c r="GD111" s="16" t="s">
        <v>9150</v>
      </c>
      <c r="GF111" s="16" t="s">
        <v>867</v>
      </c>
      <c r="GG111" s="16" t="s">
        <v>867</v>
      </c>
      <c r="GV111" s="16" t="s">
        <v>5443</v>
      </c>
      <c r="GW111" s="16" t="s">
        <v>843</v>
      </c>
      <c r="GX111" s="16" t="s">
        <v>844</v>
      </c>
      <c r="GY111" s="16" t="s">
        <v>843</v>
      </c>
      <c r="GZ111" s="16" t="s">
        <v>843</v>
      </c>
      <c r="HA111" s="16" t="s">
        <v>843</v>
      </c>
      <c r="HB111" s="16" t="s">
        <v>843</v>
      </c>
      <c r="HC111" s="16" t="s">
        <v>843</v>
      </c>
      <c r="HD111" s="16" t="s">
        <v>843</v>
      </c>
      <c r="HE111" s="16" t="s">
        <v>843</v>
      </c>
      <c r="HF111" s="16" t="s">
        <v>843</v>
      </c>
      <c r="HH111" s="16" t="s">
        <v>5456</v>
      </c>
      <c r="HK111" s="16" t="s">
        <v>865</v>
      </c>
      <c r="HM111" s="16" t="s">
        <v>865</v>
      </c>
      <c r="HZ111" s="16" t="s">
        <v>7944</v>
      </c>
      <c r="KE111" s="16" t="s">
        <v>5582</v>
      </c>
      <c r="KG111" s="16" t="s">
        <v>7015</v>
      </c>
      <c r="KH111" s="16" t="s">
        <v>7033</v>
      </c>
      <c r="KI111" s="16" t="s">
        <v>865</v>
      </c>
      <c r="LG111" s="16" t="s">
        <v>867</v>
      </c>
      <c r="LH111" s="16" t="s">
        <v>867</v>
      </c>
      <c r="LI111" s="16" t="s">
        <v>867</v>
      </c>
      <c r="LJ111" s="16" t="s">
        <v>867</v>
      </c>
      <c r="LK111" s="16" t="s">
        <v>867</v>
      </c>
      <c r="LL111" s="16" t="s">
        <v>864</v>
      </c>
      <c r="LM111" s="16" t="s">
        <v>843</v>
      </c>
      <c r="LN111" s="16" t="s">
        <v>843</v>
      </c>
      <c r="LO111" s="16" t="s">
        <v>843</v>
      </c>
      <c r="LP111" s="16" t="s">
        <v>843</v>
      </c>
      <c r="LQ111" s="16" t="s">
        <v>843</v>
      </c>
      <c r="LR111" s="16" t="s">
        <v>843</v>
      </c>
      <c r="LS111" s="16" t="s">
        <v>843</v>
      </c>
      <c r="LT111" s="16" t="s">
        <v>843</v>
      </c>
      <c r="LU111" s="16" t="s">
        <v>843</v>
      </c>
      <c r="LV111" s="16" t="s">
        <v>843</v>
      </c>
      <c r="LW111" s="16" t="s">
        <v>843</v>
      </c>
      <c r="LX111" s="16" t="s">
        <v>843</v>
      </c>
      <c r="LY111" s="16" t="s">
        <v>843</v>
      </c>
      <c r="LZ111" s="16" t="s">
        <v>844</v>
      </c>
      <c r="MA111" s="16" t="s">
        <v>843</v>
      </c>
      <c r="MC111" s="16" t="s">
        <v>5694</v>
      </c>
      <c r="MD111" s="16" t="s">
        <v>844</v>
      </c>
      <c r="ME111" s="16" t="s">
        <v>843</v>
      </c>
      <c r="MF111" s="16" t="s">
        <v>843</v>
      </c>
      <c r="MG111" s="16" t="s">
        <v>843</v>
      </c>
      <c r="MH111" s="16" t="s">
        <v>843</v>
      </c>
      <c r="MI111" s="16" t="s">
        <v>843</v>
      </c>
      <c r="MJ111" s="16" t="s">
        <v>843</v>
      </c>
      <c r="MK111" s="16" t="s">
        <v>843</v>
      </c>
      <c r="ML111" s="16" t="s">
        <v>843</v>
      </c>
      <c r="MM111" s="16" t="s">
        <v>843</v>
      </c>
      <c r="MN111" s="16" t="s">
        <v>843</v>
      </c>
      <c r="MO111" s="16" t="s">
        <v>843</v>
      </c>
      <c r="MP111" s="16" t="s">
        <v>843</v>
      </c>
      <c r="MQ111" s="16" t="s">
        <v>843</v>
      </c>
      <c r="MR111" s="16" t="s">
        <v>843</v>
      </c>
      <c r="MS111" s="16" t="s">
        <v>843</v>
      </c>
      <c r="MT111" s="16" t="s">
        <v>843</v>
      </c>
      <c r="MU111" s="16" t="s">
        <v>843</v>
      </c>
      <c r="MV111" s="16" t="s">
        <v>843</v>
      </c>
      <c r="PC111" s="16" t="s">
        <v>865</v>
      </c>
      <c r="PD111" s="16" t="s">
        <v>865</v>
      </c>
      <c r="PY111" s="16" t="s">
        <v>865</v>
      </c>
      <c r="QP111" s="16" t="s">
        <v>865</v>
      </c>
      <c r="QR111" s="16" t="s">
        <v>867</v>
      </c>
      <c r="QT111" s="16" t="s">
        <v>867</v>
      </c>
      <c r="QV111" s="16" t="s">
        <v>865</v>
      </c>
      <c r="QX111" s="16" t="s">
        <v>864</v>
      </c>
      <c r="QY111" s="16" t="s">
        <v>867</v>
      </c>
      <c r="RD111" s="16" t="s">
        <v>865</v>
      </c>
      <c r="RF111" s="16" t="s">
        <v>865</v>
      </c>
      <c r="RH111" s="16" t="s">
        <v>865</v>
      </c>
      <c r="RJ111" s="16" t="s">
        <v>865</v>
      </c>
      <c r="RN111" s="16" t="s">
        <v>7720</v>
      </c>
      <c r="RP111" s="16" t="s">
        <v>867</v>
      </c>
      <c r="RR111" s="16" t="s">
        <v>867</v>
      </c>
      <c r="RT111" s="16" t="s">
        <v>867</v>
      </c>
      <c r="RV111" s="16" t="s">
        <v>867</v>
      </c>
      <c r="RX111" s="16" t="s">
        <v>867</v>
      </c>
      <c r="RZ111" s="16" t="s">
        <v>7724</v>
      </c>
      <c r="SQ111" s="16" t="s">
        <v>865</v>
      </c>
      <c r="SS111" s="16" t="s">
        <v>7296</v>
      </c>
      <c r="ST111" s="16" t="s">
        <v>7761</v>
      </c>
      <c r="TN111" s="16">
        <v>1000</v>
      </c>
      <c r="TO111" s="16">
        <v>1000</v>
      </c>
      <c r="TP111" s="16">
        <v>1200</v>
      </c>
      <c r="TR111" s="16">
        <v>300</v>
      </c>
      <c r="TS111" s="16">
        <v>100</v>
      </c>
      <c r="TU111" s="16">
        <v>400</v>
      </c>
      <c r="TZ111" s="16" t="s">
        <v>7367</v>
      </c>
      <c r="UA111" s="16" t="s">
        <v>8950</v>
      </c>
      <c r="UB111" s="16">
        <v>0</v>
      </c>
      <c r="UC111" s="16" t="s">
        <v>844</v>
      </c>
      <c r="UD111" s="16" t="s">
        <v>843</v>
      </c>
      <c r="UE111" s="16" t="s">
        <v>843</v>
      </c>
      <c r="UF111" s="16" t="s">
        <v>844</v>
      </c>
      <c r="UG111" s="16" t="s">
        <v>843</v>
      </c>
      <c r="UH111" s="16" t="s">
        <v>843</v>
      </c>
      <c r="UL111" s="16">
        <v>7000</v>
      </c>
      <c r="VX111" s="16" t="s">
        <v>6028</v>
      </c>
      <c r="VY111" s="16" t="s">
        <v>844</v>
      </c>
      <c r="VZ111" s="16" t="s">
        <v>843</v>
      </c>
      <c r="WA111" s="16" t="s">
        <v>843</v>
      </c>
      <c r="WB111" s="16" t="s">
        <v>843</v>
      </c>
      <c r="WC111" s="16" t="s">
        <v>843</v>
      </c>
      <c r="WD111" s="16" t="s">
        <v>843</v>
      </c>
      <c r="WE111" s="16" t="s">
        <v>843</v>
      </c>
      <c r="WF111" s="16" t="s">
        <v>843</v>
      </c>
      <c r="WH111" s="16">
        <v>1625</v>
      </c>
      <c r="WO111" s="16" t="s">
        <v>6926</v>
      </c>
      <c r="YN111" s="16" t="s">
        <v>864</v>
      </c>
      <c r="YP111" s="16" t="s">
        <v>7981</v>
      </c>
      <c r="YR111" s="16" t="s">
        <v>9402</v>
      </c>
      <c r="YS111" s="16" t="s">
        <v>9403</v>
      </c>
      <c r="YT111" s="16" t="s">
        <v>8694</v>
      </c>
      <c r="YU111" s="16" t="s">
        <v>9404</v>
      </c>
      <c r="YV111" s="16" t="s">
        <v>9148</v>
      </c>
      <c r="YW111" s="16" t="s">
        <v>844</v>
      </c>
      <c r="YX111" s="16" t="s">
        <v>9148</v>
      </c>
      <c r="ZE111" s="16" t="s">
        <v>843</v>
      </c>
      <c r="ZO111" s="16" t="s">
        <v>487</v>
      </c>
      <c r="ZP111" s="16" t="s">
        <v>487</v>
      </c>
      <c r="ZQ111" s="16" t="s">
        <v>486</v>
      </c>
      <c r="ZR111" s="16" t="s">
        <v>486</v>
      </c>
      <c r="ZS111" s="16" t="s">
        <v>8872</v>
      </c>
      <c r="ZT111" s="16" t="s">
        <v>8705</v>
      </c>
      <c r="ZU111" s="16" t="s">
        <v>8706</v>
      </c>
      <c r="ZV111" s="16" t="s">
        <v>487</v>
      </c>
      <c r="ZW111" s="16" t="s">
        <v>843</v>
      </c>
      <c r="ZX111" s="16" t="s">
        <v>844</v>
      </c>
      <c r="ZY111" s="16" t="s">
        <v>844</v>
      </c>
      <c r="ZZ111" s="16" t="s">
        <v>843</v>
      </c>
      <c r="AAA111" s="16" t="s">
        <v>843</v>
      </c>
      <c r="AAB111" s="16" t="s">
        <v>843</v>
      </c>
      <c r="AAC111" s="16">
        <v>1</v>
      </c>
      <c r="AAD111" s="16" t="s">
        <v>844</v>
      </c>
      <c r="AAE111" s="16" t="s">
        <v>843</v>
      </c>
      <c r="AAF111" s="16" t="s">
        <v>843</v>
      </c>
      <c r="AAG111" s="16" t="s">
        <v>843</v>
      </c>
      <c r="AAH111" s="16" t="s">
        <v>843</v>
      </c>
      <c r="AAI111" s="16" t="s">
        <v>843</v>
      </c>
      <c r="AAJ111" s="16" t="s">
        <v>600</v>
      </c>
      <c r="AAK111" s="16" t="s">
        <v>639</v>
      </c>
      <c r="AAL111" s="16" t="s">
        <v>905</v>
      </c>
      <c r="AAM111" s="16" t="s">
        <v>663</v>
      </c>
      <c r="AAN111" s="16" t="s">
        <v>8707</v>
      </c>
      <c r="AAO111" s="16" t="s">
        <v>1018</v>
      </c>
      <c r="AAP111" s="16" t="s">
        <v>8708</v>
      </c>
      <c r="AAS111" s="16">
        <v>8625</v>
      </c>
      <c r="AAT111" s="16" t="s">
        <v>782</v>
      </c>
      <c r="AAU111" s="16" t="s">
        <v>782</v>
      </c>
      <c r="AAV111" s="16" t="s">
        <v>782</v>
      </c>
      <c r="AAW111" s="16" t="s">
        <v>782</v>
      </c>
      <c r="AAX111" s="16" t="s">
        <v>843</v>
      </c>
      <c r="AAY111" s="16" t="s">
        <v>8710</v>
      </c>
      <c r="AAZ111" s="16" t="s">
        <v>782</v>
      </c>
      <c r="ABB111" s="16" t="s">
        <v>782</v>
      </c>
      <c r="ABC111" s="16" t="s">
        <v>783</v>
      </c>
      <c r="ABD111" s="16" t="s">
        <v>783</v>
      </c>
      <c r="ABE111" s="16" t="s">
        <v>783</v>
      </c>
      <c r="ABF111" s="16" t="s">
        <v>782</v>
      </c>
      <c r="ABG111" s="16" t="s">
        <v>782</v>
      </c>
      <c r="ABH111" s="16" t="s">
        <v>782</v>
      </c>
      <c r="ABI111" s="16" t="s">
        <v>782</v>
      </c>
      <c r="ABJ111" s="16" t="s">
        <v>782</v>
      </c>
      <c r="ABK111" s="16" t="s">
        <v>782</v>
      </c>
      <c r="ABL111" s="16" t="s">
        <v>8732</v>
      </c>
      <c r="ABM111" s="16" t="s">
        <v>844</v>
      </c>
      <c r="ABN111" s="16" t="s">
        <v>1034</v>
      </c>
      <c r="ABO111" s="16" t="s">
        <v>486</v>
      </c>
      <c r="ABP111" s="16" t="s">
        <v>972</v>
      </c>
      <c r="ABQ111" s="16" t="s">
        <v>4324</v>
      </c>
      <c r="ABR111" s="16" t="s">
        <v>470</v>
      </c>
      <c r="ABS111" s="16" t="s">
        <v>451</v>
      </c>
      <c r="ABT111" s="16" t="s">
        <v>844</v>
      </c>
      <c r="ABU111" s="16" t="s">
        <v>844</v>
      </c>
      <c r="ABV111" s="16" t="s">
        <v>487</v>
      </c>
      <c r="ABW111" s="16" t="s">
        <v>486</v>
      </c>
      <c r="ABX111" s="16" t="s">
        <v>892</v>
      </c>
      <c r="ABY111" s="16" t="s">
        <v>486</v>
      </c>
      <c r="ABZ111" s="16" t="s">
        <v>486</v>
      </c>
      <c r="ACA111" s="16" t="s">
        <v>759</v>
      </c>
      <c r="ACB111" s="16" t="s">
        <v>768</v>
      </c>
      <c r="ACC111" s="16" t="s">
        <v>737</v>
      </c>
      <c r="ACD111" s="16" t="s">
        <v>486</v>
      </c>
      <c r="ACE111" s="16" t="s">
        <v>486</v>
      </c>
      <c r="ACG111" s="16" t="s">
        <v>1014</v>
      </c>
      <c r="ACH111" s="16" t="s">
        <v>1009</v>
      </c>
      <c r="ACI111" s="16" t="s">
        <v>462</v>
      </c>
      <c r="ACJ111" s="16">
        <v>0.79400000000000004</v>
      </c>
      <c r="ACK111" s="16" t="s">
        <v>482</v>
      </c>
      <c r="ACL111" s="16" t="s">
        <v>738</v>
      </c>
      <c r="ACM111" s="16" t="s">
        <v>1189</v>
      </c>
      <c r="ACN111" s="16" t="s">
        <v>1169</v>
      </c>
      <c r="ACO111" s="16" t="s">
        <v>1856</v>
      </c>
      <c r="ACP111" s="16">
        <v>1625</v>
      </c>
      <c r="ACQ111" s="16" t="s">
        <v>1201</v>
      </c>
      <c r="ACR111" s="16" t="s">
        <v>1645</v>
      </c>
      <c r="ACS111" s="16" t="s">
        <v>680</v>
      </c>
      <c r="ACT111" s="16" t="s">
        <v>1522</v>
      </c>
      <c r="ACU111" s="16" t="s">
        <v>831</v>
      </c>
      <c r="ACV111" s="16" t="s">
        <v>8756</v>
      </c>
      <c r="ACW111" s="16" t="s">
        <v>451</v>
      </c>
      <c r="ACX111" s="16" t="s">
        <v>1914</v>
      </c>
      <c r="ACY111" s="16" t="s">
        <v>1947</v>
      </c>
      <c r="ACZ111" s="16">
        <v>1</v>
      </c>
      <c r="ADA111" s="16">
        <v>1</v>
      </c>
      <c r="ADB111" s="16">
        <v>1</v>
      </c>
      <c r="ADC111" s="16">
        <v>1</v>
      </c>
      <c r="ADD111" s="16">
        <v>1</v>
      </c>
      <c r="ADE111" s="16" t="s">
        <v>8712</v>
      </c>
      <c r="ADF111" s="16">
        <v>0</v>
      </c>
      <c r="ADG111" s="16" t="s">
        <v>486</v>
      </c>
      <c r="ADH111" s="16">
        <v>1</v>
      </c>
      <c r="ADI111" s="16" t="s">
        <v>486</v>
      </c>
      <c r="ADJ111" s="16" t="s">
        <v>13198</v>
      </c>
      <c r="ADL111" s="16" t="s">
        <v>1761</v>
      </c>
      <c r="ADN111" s="16" t="s">
        <v>13196</v>
      </c>
      <c r="ADO111" s="16" t="s">
        <v>13197</v>
      </c>
      <c r="ADP111" s="16" t="s">
        <v>13196</v>
      </c>
      <c r="ADW111" s="16" t="s">
        <v>13199</v>
      </c>
      <c r="AEB111" s="16">
        <v>4000</v>
      </c>
      <c r="AEC111" s="16" t="s">
        <v>1063</v>
      </c>
      <c r="AED111" s="16">
        <v>8625</v>
      </c>
      <c r="AEE111" s="16" t="s">
        <v>952</v>
      </c>
      <c r="AEH111" s="16">
        <v>1625</v>
      </c>
      <c r="AEI111" s="16">
        <v>1000</v>
      </c>
      <c r="AEJ111" s="16">
        <v>1000</v>
      </c>
      <c r="AEK111" s="16">
        <v>1200</v>
      </c>
      <c r="AEN111" s="16">
        <v>300</v>
      </c>
      <c r="AEO111" s="16">
        <v>100</v>
      </c>
      <c r="AEP111" s="16">
        <v>400</v>
      </c>
    </row>
    <row r="112" spans="1:823" x14ac:dyDescent="0.25">
      <c r="A112" s="30">
        <v>45813</v>
      </c>
      <c r="B112" s="16" t="s">
        <v>9405</v>
      </c>
      <c r="C112" s="16" t="s">
        <v>867</v>
      </c>
      <c r="D112" s="16" t="s">
        <v>867</v>
      </c>
      <c r="E112" s="16">
        <v>59</v>
      </c>
      <c r="F112" s="16" t="s">
        <v>8153</v>
      </c>
      <c r="G112" s="16" t="s">
        <v>4117</v>
      </c>
      <c r="I112" s="16" t="s">
        <v>4174</v>
      </c>
      <c r="Z112" s="16" t="s">
        <v>981</v>
      </c>
      <c r="AA112" s="16" t="s">
        <v>470</v>
      </c>
      <c r="AB112" s="16">
        <v>1</v>
      </c>
      <c r="AC112" s="16" t="s">
        <v>843</v>
      </c>
      <c r="AD112" s="16" t="s">
        <v>843</v>
      </c>
      <c r="AE112" s="16" t="s">
        <v>843</v>
      </c>
      <c r="AF112" s="16" t="s">
        <v>844</v>
      </c>
      <c r="AG112" s="16" t="s">
        <v>843</v>
      </c>
      <c r="AH112" s="16" t="s">
        <v>844</v>
      </c>
      <c r="AI112" s="16" t="s">
        <v>843</v>
      </c>
      <c r="AJ112" s="16" t="s">
        <v>843</v>
      </c>
      <c r="AK112" s="16" t="s">
        <v>843</v>
      </c>
      <c r="AM112" s="16" t="s">
        <v>737</v>
      </c>
      <c r="AN112" s="16" t="s">
        <v>759</v>
      </c>
      <c r="AP112" s="16" t="s">
        <v>775</v>
      </c>
      <c r="AR112" s="16" t="s">
        <v>6907</v>
      </c>
      <c r="BB112" s="16">
        <v>4</v>
      </c>
      <c r="BC112" s="16" t="s">
        <v>7875</v>
      </c>
      <c r="BE112" s="16" t="s">
        <v>5092</v>
      </c>
      <c r="BF112" s="16" t="s">
        <v>865</v>
      </c>
      <c r="BV112" s="16" t="s">
        <v>4433</v>
      </c>
      <c r="BW112" s="16" t="s">
        <v>844</v>
      </c>
      <c r="BX112" s="16" t="s">
        <v>843</v>
      </c>
      <c r="BY112" s="16" t="s">
        <v>843</v>
      </c>
      <c r="BZ112" s="16" t="s">
        <v>843</v>
      </c>
      <c r="CA112" s="16" t="s">
        <v>843</v>
      </c>
      <c r="CB112" s="16" t="s">
        <v>843</v>
      </c>
      <c r="CC112" s="16" t="s">
        <v>843</v>
      </c>
      <c r="CD112" s="16" t="s">
        <v>843</v>
      </c>
      <c r="CE112" s="16" t="s">
        <v>843</v>
      </c>
      <c r="CF112" s="16" t="s">
        <v>843</v>
      </c>
      <c r="CG112" s="16" t="s">
        <v>843</v>
      </c>
      <c r="CH112" s="16" t="s">
        <v>843</v>
      </c>
      <c r="CI112" s="16" t="s">
        <v>843</v>
      </c>
      <c r="CJ112" s="16" t="s">
        <v>843</v>
      </c>
      <c r="CK112" s="16" t="s">
        <v>843</v>
      </c>
      <c r="CP112" s="16" t="s">
        <v>867</v>
      </c>
      <c r="CQ112" s="16" t="s">
        <v>5191</v>
      </c>
      <c r="CR112" s="16" t="s">
        <v>844</v>
      </c>
      <c r="CS112" s="16" t="s">
        <v>843</v>
      </c>
      <c r="CT112" s="16" t="s">
        <v>843</v>
      </c>
      <c r="CU112" s="16" t="s">
        <v>843</v>
      </c>
      <c r="CV112" s="16" t="s">
        <v>843</v>
      </c>
      <c r="CW112" s="16" t="s">
        <v>843</v>
      </c>
      <c r="CX112" s="16" t="s">
        <v>843</v>
      </c>
      <c r="CY112" s="16" t="s">
        <v>843</v>
      </c>
      <c r="CZ112" s="16" t="s">
        <v>843</v>
      </c>
      <c r="DA112" s="16" t="s">
        <v>5184</v>
      </c>
      <c r="DX112" s="16" t="s">
        <v>867</v>
      </c>
      <c r="DY112" s="16" t="s">
        <v>867</v>
      </c>
      <c r="GC112" s="16" t="s">
        <v>2337</v>
      </c>
      <c r="GD112" s="16" t="s">
        <v>9150</v>
      </c>
      <c r="GF112" s="16" t="s">
        <v>867</v>
      </c>
      <c r="GG112" s="16" t="s">
        <v>867</v>
      </c>
      <c r="GV112" s="16" t="s">
        <v>8929</v>
      </c>
      <c r="GW112" s="16" t="s">
        <v>844</v>
      </c>
      <c r="GX112" s="16" t="s">
        <v>844</v>
      </c>
      <c r="GY112" s="16" t="s">
        <v>843</v>
      </c>
      <c r="GZ112" s="16" t="s">
        <v>843</v>
      </c>
      <c r="HA112" s="16" t="s">
        <v>843</v>
      </c>
      <c r="HB112" s="16" t="s">
        <v>843</v>
      </c>
      <c r="HC112" s="16" t="s">
        <v>843</v>
      </c>
      <c r="HD112" s="16" t="s">
        <v>843</v>
      </c>
      <c r="HE112" s="16" t="s">
        <v>843</v>
      </c>
      <c r="HF112" s="16" t="s">
        <v>843</v>
      </c>
      <c r="HH112" s="16" t="s">
        <v>5456</v>
      </c>
      <c r="HK112" s="16" t="s">
        <v>867</v>
      </c>
      <c r="HL112" s="16" t="s">
        <v>7667</v>
      </c>
      <c r="HM112" s="16" t="s">
        <v>865</v>
      </c>
      <c r="HZ112" s="16" t="s">
        <v>7947</v>
      </c>
      <c r="KE112" s="16" t="s">
        <v>5585</v>
      </c>
      <c r="KG112" s="16" t="s">
        <v>7018</v>
      </c>
      <c r="KH112" s="16" t="s">
        <v>7033</v>
      </c>
      <c r="KI112" s="16" t="s">
        <v>865</v>
      </c>
      <c r="LG112" s="16" t="s">
        <v>867</v>
      </c>
      <c r="LH112" s="16" t="s">
        <v>867</v>
      </c>
      <c r="LI112" s="16" t="s">
        <v>867</v>
      </c>
      <c r="LJ112" s="16" t="s">
        <v>867</v>
      </c>
      <c r="LK112" s="16" t="s">
        <v>867</v>
      </c>
      <c r="LL112" s="16" t="s">
        <v>5663</v>
      </c>
      <c r="LM112" s="16" t="s">
        <v>843</v>
      </c>
      <c r="LN112" s="16" t="s">
        <v>843</v>
      </c>
      <c r="LO112" s="16" t="s">
        <v>844</v>
      </c>
      <c r="LP112" s="16" t="s">
        <v>843</v>
      </c>
      <c r="LQ112" s="16" t="s">
        <v>843</v>
      </c>
      <c r="LR112" s="16" t="s">
        <v>843</v>
      </c>
      <c r="LS112" s="16" t="s">
        <v>843</v>
      </c>
      <c r="LT112" s="16" t="s">
        <v>843</v>
      </c>
      <c r="LU112" s="16" t="s">
        <v>843</v>
      </c>
      <c r="LV112" s="16" t="s">
        <v>843</v>
      </c>
      <c r="LW112" s="16" t="s">
        <v>843</v>
      </c>
      <c r="LX112" s="16" t="s">
        <v>843</v>
      </c>
      <c r="LY112" s="16" t="s">
        <v>843</v>
      </c>
      <c r="LZ112" s="16" t="s">
        <v>843</v>
      </c>
      <c r="MA112" s="16" t="s">
        <v>843</v>
      </c>
      <c r="MC112" s="16" t="s">
        <v>5694</v>
      </c>
      <c r="MD112" s="16" t="s">
        <v>844</v>
      </c>
      <c r="ME112" s="16" t="s">
        <v>843</v>
      </c>
      <c r="MF112" s="16" t="s">
        <v>843</v>
      </c>
      <c r="MG112" s="16" t="s">
        <v>843</v>
      </c>
      <c r="MH112" s="16" t="s">
        <v>843</v>
      </c>
      <c r="MI112" s="16" t="s">
        <v>843</v>
      </c>
      <c r="MJ112" s="16" t="s">
        <v>843</v>
      </c>
      <c r="MK112" s="16" t="s">
        <v>843</v>
      </c>
      <c r="ML112" s="16" t="s">
        <v>843</v>
      </c>
      <c r="MM112" s="16" t="s">
        <v>843</v>
      </c>
      <c r="MN112" s="16" t="s">
        <v>843</v>
      </c>
      <c r="MO112" s="16" t="s">
        <v>843</v>
      </c>
      <c r="MP112" s="16" t="s">
        <v>843</v>
      </c>
      <c r="MQ112" s="16" t="s">
        <v>843</v>
      </c>
      <c r="MR112" s="16" t="s">
        <v>843</v>
      </c>
      <c r="MS112" s="16" t="s">
        <v>843</v>
      </c>
      <c r="MT112" s="16" t="s">
        <v>843</v>
      </c>
      <c r="MU112" s="16" t="s">
        <v>843</v>
      </c>
      <c r="MV112" s="16" t="s">
        <v>843</v>
      </c>
      <c r="PC112" s="16" t="s">
        <v>865</v>
      </c>
      <c r="PD112" s="16" t="s">
        <v>865</v>
      </c>
      <c r="PY112" s="16" t="s">
        <v>865</v>
      </c>
      <c r="QP112" s="16" t="s">
        <v>865</v>
      </c>
      <c r="QR112" s="16" t="s">
        <v>867</v>
      </c>
      <c r="QT112" s="16" t="s">
        <v>867</v>
      </c>
      <c r="QV112" s="16" t="s">
        <v>865</v>
      </c>
      <c r="QX112" s="16" t="s">
        <v>865</v>
      </c>
      <c r="QY112" s="16" t="s">
        <v>867</v>
      </c>
      <c r="RD112" s="16" t="s">
        <v>865</v>
      </c>
      <c r="RF112" s="16" t="s">
        <v>865</v>
      </c>
      <c r="RH112" s="16" t="s">
        <v>865</v>
      </c>
      <c r="RJ112" s="16" t="s">
        <v>865</v>
      </c>
      <c r="RN112" s="16" t="s">
        <v>867</v>
      </c>
      <c r="RP112" s="16" t="s">
        <v>867</v>
      </c>
      <c r="RR112" s="16" t="s">
        <v>867</v>
      </c>
      <c r="RT112" s="16" t="s">
        <v>867</v>
      </c>
      <c r="RV112" s="16" t="s">
        <v>7724</v>
      </c>
      <c r="RX112" s="16" t="s">
        <v>867</v>
      </c>
      <c r="RZ112" s="16" t="s">
        <v>867</v>
      </c>
      <c r="SQ112" s="16" t="s">
        <v>867</v>
      </c>
      <c r="SS112" s="16" t="s">
        <v>7293</v>
      </c>
      <c r="ST112" s="16" t="s">
        <v>7764</v>
      </c>
      <c r="TN112" s="16">
        <v>1000</v>
      </c>
      <c r="TQ112" s="16">
        <v>1000</v>
      </c>
      <c r="TR112" s="16">
        <v>200</v>
      </c>
      <c r="TS112" s="16">
        <v>100</v>
      </c>
      <c r="TU112" s="16">
        <v>200</v>
      </c>
      <c r="TV112" s="16">
        <v>3000</v>
      </c>
      <c r="TZ112" s="16" t="s">
        <v>7367</v>
      </c>
      <c r="UA112" s="16" t="s">
        <v>8783</v>
      </c>
      <c r="UB112" s="16">
        <v>0</v>
      </c>
      <c r="UC112" s="16" t="s">
        <v>844</v>
      </c>
      <c r="UD112" s="16" t="s">
        <v>843</v>
      </c>
      <c r="UE112" s="16" t="s">
        <v>843</v>
      </c>
      <c r="UF112" s="16" t="s">
        <v>844</v>
      </c>
      <c r="UG112" s="16" t="s">
        <v>843</v>
      </c>
      <c r="UH112" s="16" t="s">
        <v>843</v>
      </c>
      <c r="VX112" s="16" t="s">
        <v>6028</v>
      </c>
      <c r="VY112" s="16" t="s">
        <v>844</v>
      </c>
      <c r="VZ112" s="16" t="s">
        <v>843</v>
      </c>
      <c r="WA112" s="16" t="s">
        <v>843</v>
      </c>
      <c r="WB112" s="16" t="s">
        <v>843</v>
      </c>
      <c r="WC112" s="16" t="s">
        <v>843</v>
      </c>
      <c r="WD112" s="16" t="s">
        <v>843</v>
      </c>
      <c r="WE112" s="16" t="s">
        <v>843</v>
      </c>
      <c r="WF112" s="16" t="s">
        <v>843</v>
      </c>
      <c r="WH112" s="16">
        <v>1625</v>
      </c>
      <c r="WO112" s="16" t="s">
        <v>6920</v>
      </c>
      <c r="XD112" s="16" t="s">
        <v>6975</v>
      </c>
      <c r="XE112" s="16" t="s">
        <v>843</v>
      </c>
      <c r="XF112" s="16" t="s">
        <v>843</v>
      </c>
      <c r="XG112" s="16" t="s">
        <v>844</v>
      </c>
      <c r="XH112" s="16" t="s">
        <v>843</v>
      </c>
      <c r="XI112" s="16" t="s">
        <v>843</v>
      </c>
      <c r="XJ112" s="16" t="s">
        <v>843</v>
      </c>
      <c r="XK112" s="16" t="s">
        <v>843</v>
      </c>
      <c r="XL112" s="16" t="s">
        <v>843</v>
      </c>
      <c r="XM112" s="16" t="s">
        <v>843</v>
      </c>
      <c r="XN112" s="16" t="s">
        <v>843</v>
      </c>
      <c r="XO112" s="16" t="s">
        <v>843</v>
      </c>
      <c r="XP112" s="16" t="s">
        <v>843</v>
      </c>
      <c r="XQ112" s="16" t="s">
        <v>843</v>
      </c>
      <c r="YF112" s="16" t="s">
        <v>865</v>
      </c>
      <c r="YN112" s="16" t="s">
        <v>7043</v>
      </c>
      <c r="YP112" s="16" t="s">
        <v>7984</v>
      </c>
      <c r="YR112" s="16" t="s">
        <v>9406</v>
      </c>
      <c r="YS112" s="16" t="s">
        <v>9407</v>
      </c>
      <c r="YT112" s="16" t="s">
        <v>8694</v>
      </c>
      <c r="YU112" s="16" t="s">
        <v>9408</v>
      </c>
      <c r="YV112" s="16" t="s">
        <v>9148</v>
      </c>
      <c r="YW112" s="16" t="s">
        <v>844</v>
      </c>
      <c r="YX112" s="16" t="s">
        <v>9148</v>
      </c>
      <c r="YY112" s="16" t="s">
        <v>8789</v>
      </c>
      <c r="ZE112" s="16" t="s">
        <v>9186</v>
      </c>
      <c r="ZO112" s="16" t="s">
        <v>487</v>
      </c>
      <c r="ZP112" s="16" t="s">
        <v>487</v>
      </c>
      <c r="ZQ112" s="16" t="s">
        <v>487</v>
      </c>
      <c r="ZR112" s="16" t="s">
        <v>486</v>
      </c>
      <c r="ZS112" s="16" t="s">
        <v>8738</v>
      </c>
      <c r="ZT112" s="16" t="s">
        <v>8705</v>
      </c>
      <c r="ZU112" s="16" t="s">
        <v>8706</v>
      </c>
      <c r="ZV112" s="16" t="s">
        <v>487</v>
      </c>
      <c r="ZW112" s="16" t="s">
        <v>843</v>
      </c>
      <c r="ZX112" s="16" t="s">
        <v>844</v>
      </c>
      <c r="ZY112" s="16" t="s">
        <v>844</v>
      </c>
      <c r="ZZ112" s="16" t="s">
        <v>843</v>
      </c>
      <c r="AAA112" s="16" t="s">
        <v>843</v>
      </c>
      <c r="AAB112" s="16" t="s">
        <v>843</v>
      </c>
      <c r="AAC112" s="16">
        <v>1</v>
      </c>
      <c r="AAD112" s="16" t="s">
        <v>844</v>
      </c>
      <c r="AAE112" s="16" t="s">
        <v>843</v>
      </c>
      <c r="AAF112" s="16" t="s">
        <v>843</v>
      </c>
      <c r="AAG112" s="16" t="s">
        <v>843</v>
      </c>
      <c r="AAH112" s="16" t="s">
        <v>843</v>
      </c>
      <c r="AAI112" s="16" t="s">
        <v>843</v>
      </c>
      <c r="AAJ112" s="16" t="s">
        <v>600</v>
      </c>
      <c r="AAK112" s="16" t="s">
        <v>639</v>
      </c>
      <c r="AAL112" s="16" t="s">
        <v>905</v>
      </c>
      <c r="AAM112" s="16" t="s">
        <v>663</v>
      </c>
      <c r="AAN112" s="16" t="s">
        <v>8707</v>
      </c>
      <c r="AAO112" s="16" t="s">
        <v>1019</v>
      </c>
      <c r="AAP112" s="16" t="s">
        <v>8708</v>
      </c>
      <c r="AAS112" s="16">
        <v>1625</v>
      </c>
      <c r="AAT112" s="16" t="s">
        <v>782</v>
      </c>
      <c r="AAU112" s="16" t="s">
        <v>782</v>
      </c>
      <c r="AAV112" s="16" t="s">
        <v>782</v>
      </c>
      <c r="AAW112" s="16" t="s">
        <v>782</v>
      </c>
      <c r="AAX112" s="16" t="s">
        <v>843</v>
      </c>
      <c r="AAY112" s="16" t="s">
        <v>8710</v>
      </c>
      <c r="AAZ112" s="16" t="s">
        <v>782</v>
      </c>
      <c r="ABA112" s="16" t="s">
        <v>783</v>
      </c>
      <c r="ABB112" s="16" t="s">
        <v>782</v>
      </c>
      <c r="ABC112" s="16" t="s">
        <v>783</v>
      </c>
      <c r="ABD112" s="16" t="s">
        <v>782</v>
      </c>
      <c r="ABE112" s="16" t="s">
        <v>783</v>
      </c>
      <c r="ABF112" s="16" t="s">
        <v>782</v>
      </c>
      <c r="ABG112" s="16" t="s">
        <v>782</v>
      </c>
      <c r="ABH112" s="16" t="s">
        <v>782</v>
      </c>
      <c r="ABI112" s="16" t="s">
        <v>782</v>
      </c>
      <c r="ABJ112" s="16" t="s">
        <v>782</v>
      </c>
      <c r="ABK112" s="16" t="s">
        <v>782</v>
      </c>
      <c r="ABL112" s="16" t="s">
        <v>8732</v>
      </c>
      <c r="ABM112" s="16" t="s">
        <v>843</v>
      </c>
      <c r="ABN112" s="16" t="s">
        <v>1034</v>
      </c>
      <c r="ABP112" s="16" t="s">
        <v>972</v>
      </c>
      <c r="ABQ112" s="16" t="s">
        <v>4341</v>
      </c>
      <c r="ABR112" s="16" t="s">
        <v>470</v>
      </c>
      <c r="ABS112" s="16" t="s">
        <v>451</v>
      </c>
      <c r="ABT112" s="16" t="s">
        <v>844</v>
      </c>
      <c r="ABU112" s="16" t="s">
        <v>844</v>
      </c>
      <c r="ABV112" s="16" t="s">
        <v>487</v>
      </c>
      <c r="ABW112" s="16" t="s">
        <v>486</v>
      </c>
      <c r="ABX112" s="16" t="s">
        <v>892</v>
      </c>
      <c r="ABY112" s="16" t="s">
        <v>486</v>
      </c>
      <c r="ABZ112" s="16" t="s">
        <v>486</v>
      </c>
      <c r="ACA112" s="16" t="s">
        <v>759</v>
      </c>
      <c r="ACB112" s="16" t="s">
        <v>775</v>
      </c>
      <c r="ACC112" s="16" t="s">
        <v>737</v>
      </c>
      <c r="ACD112" s="16" t="s">
        <v>486</v>
      </c>
      <c r="ACE112" s="16" t="s">
        <v>486</v>
      </c>
      <c r="ACF112" s="16" t="s">
        <v>13400</v>
      </c>
      <c r="ACG112" s="16" t="s">
        <v>1014</v>
      </c>
      <c r="ACH112" s="16" t="s">
        <v>1009</v>
      </c>
      <c r="ACI112" s="16" t="s">
        <v>462</v>
      </c>
      <c r="ACJ112" s="16">
        <v>0.79400000000000004</v>
      </c>
      <c r="ACK112" s="16" t="s">
        <v>482</v>
      </c>
      <c r="ACL112" s="16" t="s">
        <v>738</v>
      </c>
      <c r="ACM112" s="16" t="s">
        <v>1189</v>
      </c>
      <c r="ACN112" s="16" t="s">
        <v>1169</v>
      </c>
      <c r="ACO112" s="16" t="s">
        <v>1856</v>
      </c>
      <c r="ACP112" s="16">
        <v>1625</v>
      </c>
      <c r="ACQ112" s="16" t="s">
        <v>1201</v>
      </c>
      <c r="ACR112" s="16" t="s">
        <v>1645</v>
      </c>
      <c r="ACS112" s="16" t="s">
        <v>680</v>
      </c>
      <c r="ACT112" s="16" t="s">
        <v>1522</v>
      </c>
      <c r="ACU112" s="16" t="s">
        <v>831</v>
      </c>
      <c r="ACV112" s="16" t="s">
        <v>8756</v>
      </c>
      <c r="ACW112" s="16" t="s">
        <v>451</v>
      </c>
      <c r="ACX112" s="16" t="s">
        <v>1916</v>
      </c>
      <c r="ACY112" s="16" t="s">
        <v>1948</v>
      </c>
      <c r="ACZ112" s="16">
        <v>1</v>
      </c>
      <c r="ADA112" s="16">
        <v>1</v>
      </c>
      <c r="ADB112" s="16">
        <v>1</v>
      </c>
      <c r="ADC112" s="16">
        <v>1</v>
      </c>
      <c r="ADD112" s="16">
        <v>1</v>
      </c>
      <c r="ADE112" s="16" t="s">
        <v>8712</v>
      </c>
      <c r="ADF112" s="16">
        <v>0</v>
      </c>
      <c r="ADG112" s="16" t="s">
        <v>486</v>
      </c>
      <c r="ADH112" s="16">
        <v>1</v>
      </c>
      <c r="ADI112" s="16" t="s">
        <v>486</v>
      </c>
      <c r="ADJ112" s="16" t="s">
        <v>13198</v>
      </c>
      <c r="ADM112" s="16" t="s">
        <v>13195</v>
      </c>
      <c r="ADN112" s="16" t="s">
        <v>13196</v>
      </c>
      <c r="ADO112" s="16" t="s">
        <v>13197</v>
      </c>
      <c r="ADP112" s="16" t="s">
        <v>13196</v>
      </c>
      <c r="ADQ112" s="16" t="s">
        <v>1743</v>
      </c>
      <c r="ADW112" s="16" t="s">
        <v>13199</v>
      </c>
      <c r="AEA112" s="16">
        <v>3000</v>
      </c>
      <c r="AEC112" s="16" t="s">
        <v>1058</v>
      </c>
      <c r="AED112" s="16">
        <v>1625</v>
      </c>
      <c r="AEE112" s="16" t="s">
        <v>952</v>
      </c>
      <c r="AEG112" s="16">
        <v>1625</v>
      </c>
      <c r="AEI112" s="16">
        <v>1000</v>
      </c>
      <c r="AEL112" s="16">
        <v>1000</v>
      </c>
      <c r="AEM112" s="16">
        <v>3000</v>
      </c>
      <c r="AEN112" s="16">
        <v>200</v>
      </c>
      <c r="AEO112" s="16">
        <v>100</v>
      </c>
      <c r="AEP112" s="16">
        <v>200</v>
      </c>
    </row>
    <row r="113" spans="1:822" x14ac:dyDescent="0.25">
      <c r="A113" s="30">
        <v>45814</v>
      </c>
      <c r="B113" s="16" t="s">
        <v>9409</v>
      </c>
      <c r="C113" s="16" t="s">
        <v>867</v>
      </c>
      <c r="D113" s="16" t="s">
        <v>867</v>
      </c>
      <c r="E113" s="16">
        <v>58</v>
      </c>
      <c r="F113" s="16" t="s">
        <v>8153</v>
      </c>
      <c r="G113" s="16" t="s">
        <v>4131</v>
      </c>
      <c r="I113" s="16" t="s">
        <v>4174</v>
      </c>
      <c r="Z113" s="16" t="s">
        <v>998</v>
      </c>
      <c r="AA113" s="16" t="s">
        <v>470</v>
      </c>
      <c r="AB113" s="16">
        <v>2</v>
      </c>
      <c r="AC113" s="16" t="s">
        <v>843</v>
      </c>
      <c r="AD113" s="16" t="s">
        <v>843</v>
      </c>
      <c r="AE113" s="16" t="s">
        <v>843</v>
      </c>
      <c r="AF113" s="16" t="s">
        <v>844</v>
      </c>
      <c r="AG113" s="16" t="s">
        <v>844</v>
      </c>
      <c r="AH113" s="16" t="s">
        <v>844</v>
      </c>
      <c r="AI113" s="16" t="s">
        <v>844</v>
      </c>
      <c r="AJ113" s="16" t="s">
        <v>843</v>
      </c>
      <c r="AK113" s="16" t="s">
        <v>843</v>
      </c>
      <c r="AM113" s="16" t="s">
        <v>737</v>
      </c>
      <c r="AN113" s="16" t="s">
        <v>759</v>
      </c>
      <c r="AP113" s="16" t="s">
        <v>768</v>
      </c>
      <c r="AR113" s="16" t="s">
        <v>6907</v>
      </c>
      <c r="BB113" s="16">
        <v>1</v>
      </c>
      <c r="BC113" s="16" t="s">
        <v>7878</v>
      </c>
      <c r="BE113" s="16" t="s">
        <v>5098</v>
      </c>
      <c r="BV113" s="16" t="s">
        <v>4433</v>
      </c>
      <c r="BW113" s="16" t="s">
        <v>844</v>
      </c>
      <c r="BX113" s="16" t="s">
        <v>843</v>
      </c>
      <c r="BY113" s="16" t="s">
        <v>843</v>
      </c>
      <c r="BZ113" s="16" t="s">
        <v>843</v>
      </c>
      <c r="CA113" s="16" t="s">
        <v>843</v>
      </c>
      <c r="CB113" s="16" t="s">
        <v>843</v>
      </c>
      <c r="CC113" s="16" t="s">
        <v>843</v>
      </c>
      <c r="CD113" s="16" t="s">
        <v>843</v>
      </c>
      <c r="CE113" s="16" t="s">
        <v>843</v>
      </c>
      <c r="CF113" s="16" t="s">
        <v>843</v>
      </c>
      <c r="CG113" s="16" t="s">
        <v>843</v>
      </c>
      <c r="CH113" s="16" t="s">
        <v>843</v>
      </c>
      <c r="CI113" s="16" t="s">
        <v>843</v>
      </c>
      <c r="CJ113" s="16" t="s">
        <v>843</v>
      </c>
      <c r="CK113" s="16" t="s">
        <v>843</v>
      </c>
      <c r="CP113" s="16" t="s">
        <v>867</v>
      </c>
      <c r="CQ113" s="16" t="s">
        <v>9044</v>
      </c>
      <c r="CR113" s="16" t="s">
        <v>844</v>
      </c>
      <c r="CS113" s="16" t="s">
        <v>844</v>
      </c>
      <c r="CT113" s="16" t="s">
        <v>843</v>
      </c>
      <c r="CU113" s="16" t="s">
        <v>843</v>
      </c>
      <c r="CV113" s="16" t="s">
        <v>843</v>
      </c>
      <c r="CW113" s="16" t="s">
        <v>843</v>
      </c>
      <c r="CX113" s="16" t="s">
        <v>843</v>
      </c>
      <c r="CY113" s="16" t="s">
        <v>843</v>
      </c>
      <c r="CZ113" s="16" t="s">
        <v>843</v>
      </c>
      <c r="DA113" s="16" t="s">
        <v>5184</v>
      </c>
      <c r="DX113" s="16" t="s">
        <v>867</v>
      </c>
      <c r="DY113" s="16" t="s">
        <v>867</v>
      </c>
      <c r="GC113" s="16" t="s">
        <v>5330</v>
      </c>
      <c r="GF113" s="16" t="s">
        <v>867</v>
      </c>
      <c r="GG113" s="16" t="s">
        <v>867</v>
      </c>
      <c r="GV113" s="16" t="s">
        <v>5449</v>
      </c>
      <c r="GW113" s="16" t="s">
        <v>843</v>
      </c>
      <c r="GX113" s="16" t="s">
        <v>843</v>
      </c>
      <c r="GY113" s="16" t="s">
        <v>843</v>
      </c>
      <c r="GZ113" s="16" t="s">
        <v>844</v>
      </c>
      <c r="HA113" s="16" t="s">
        <v>843</v>
      </c>
      <c r="HB113" s="16" t="s">
        <v>843</v>
      </c>
      <c r="HC113" s="16" t="s">
        <v>843</v>
      </c>
      <c r="HD113" s="16" t="s">
        <v>843</v>
      </c>
      <c r="HE113" s="16" t="s">
        <v>843</v>
      </c>
      <c r="HF113" s="16" t="s">
        <v>843</v>
      </c>
      <c r="HH113" s="16" t="s">
        <v>5456</v>
      </c>
      <c r="HK113" s="16" t="s">
        <v>865</v>
      </c>
      <c r="HM113" s="16" t="s">
        <v>865</v>
      </c>
      <c r="HZ113" s="16" t="s">
        <v>7944</v>
      </c>
      <c r="KE113" s="16" t="s">
        <v>5585</v>
      </c>
      <c r="KG113" s="16" t="s">
        <v>7018</v>
      </c>
      <c r="KH113" s="16" t="s">
        <v>7033</v>
      </c>
      <c r="KI113" s="16" t="s">
        <v>865</v>
      </c>
      <c r="LG113" s="16" t="s">
        <v>867</v>
      </c>
      <c r="LH113" s="16" t="s">
        <v>865</v>
      </c>
      <c r="LI113" s="16" t="s">
        <v>867</v>
      </c>
      <c r="LJ113" s="16" t="s">
        <v>867</v>
      </c>
      <c r="LK113" s="16" t="s">
        <v>867</v>
      </c>
      <c r="LL113" s="16" t="s">
        <v>5663</v>
      </c>
      <c r="LM113" s="16" t="s">
        <v>843</v>
      </c>
      <c r="LN113" s="16" t="s">
        <v>843</v>
      </c>
      <c r="LO113" s="16" t="s">
        <v>844</v>
      </c>
      <c r="LP113" s="16" t="s">
        <v>843</v>
      </c>
      <c r="LQ113" s="16" t="s">
        <v>843</v>
      </c>
      <c r="LR113" s="16" t="s">
        <v>843</v>
      </c>
      <c r="LS113" s="16" t="s">
        <v>843</v>
      </c>
      <c r="LT113" s="16" t="s">
        <v>843</v>
      </c>
      <c r="LU113" s="16" t="s">
        <v>843</v>
      </c>
      <c r="LV113" s="16" t="s">
        <v>843</v>
      </c>
      <c r="LW113" s="16" t="s">
        <v>843</v>
      </c>
      <c r="LX113" s="16" t="s">
        <v>843</v>
      </c>
      <c r="LY113" s="16" t="s">
        <v>843</v>
      </c>
      <c r="LZ113" s="16" t="s">
        <v>843</v>
      </c>
      <c r="MA113" s="16" t="s">
        <v>843</v>
      </c>
      <c r="MC113" s="16" t="s">
        <v>5694</v>
      </c>
      <c r="MD113" s="16" t="s">
        <v>844</v>
      </c>
      <c r="ME113" s="16" t="s">
        <v>843</v>
      </c>
      <c r="MF113" s="16" t="s">
        <v>843</v>
      </c>
      <c r="MG113" s="16" t="s">
        <v>843</v>
      </c>
      <c r="MH113" s="16" t="s">
        <v>843</v>
      </c>
      <c r="MI113" s="16" t="s">
        <v>843</v>
      </c>
      <c r="MJ113" s="16" t="s">
        <v>843</v>
      </c>
      <c r="MK113" s="16" t="s">
        <v>843</v>
      </c>
      <c r="ML113" s="16" t="s">
        <v>843</v>
      </c>
      <c r="MM113" s="16" t="s">
        <v>843</v>
      </c>
      <c r="MN113" s="16" t="s">
        <v>843</v>
      </c>
      <c r="MO113" s="16" t="s">
        <v>843</v>
      </c>
      <c r="MP113" s="16" t="s">
        <v>843</v>
      </c>
      <c r="MQ113" s="16" t="s">
        <v>843</v>
      </c>
      <c r="MR113" s="16" t="s">
        <v>843</v>
      </c>
      <c r="MS113" s="16" t="s">
        <v>843</v>
      </c>
      <c r="MT113" s="16" t="s">
        <v>843</v>
      </c>
      <c r="MU113" s="16" t="s">
        <v>843</v>
      </c>
      <c r="MV113" s="16" t="s">
        <v>843</v>
      </c>
      <c r="MX113" s="16" t="s">
        <v>5694</v>
      </c>
      <c r="MY113" s="16" t="s">
        <v>844</v>
      </c>
      <c r="MZ113" s="16" t="s">
        <v>843</v>
      </c>
      <c r="NA113" s="16" t="s">
        <v>843</v>
      </c>
      <c r="NB113" s="16" t="s">
        <v>843</v>
      </c>
      <c r="NC113" s="16" t="s">
        <v>843</v>
      </c>
      <c r="ND113" s="16" t="s">
        <v>843</v>
      </c>
      <c r="NE113" s="16" t="s">
        <v>843</v>
      </c>
      <c r="NF113" s="16" t="s">
        <v>843</v>
      </c>
      <c r="NG113" s="16" t="s">
        <v>843</v>
      </c>
      <c r="NH113" s="16" t="s">
        <v>843</v>
      </c>
      <c r="NI113" s="16" t="s">
        <v>843</v>
      </c>
      <c r="NJ113" s="16" t="s">
        <v>843</v>
      </c>
      <c r="NK113" s="16" t="s">
        <v>843</v>
      </c>
      <c r="NL113" s="16" t="s">
        <v>843</v>
      </c>
      <c r="NM113" s="16" t="s">
        <v>843</v>
      </c>
      <c r="NN113" s="16" t="s">
        <v>843</v>
      </c>
      <c r="NO113" s="16" t="s">
        <v>843</v>
      </c>
      <c r="NP113" s="16" t="s">
        <v>843</v>
      </c>
      <c r="NQ113" s="16" t="s">
        <v>843</v>
      </c>
      <c r="PC113" s="16" t="s">
        <v>865</v>
      </c>
      <c r="PD113" s="16" t="s">
        <v>865</v>
      </c>
      <c r="PY113" s="16" t="s">
        <v>865</v>
      </c>
      <c r="QP113" s="16" t="s">
        <v>865</v>
      </c>
      <c r="QR113" s="16" t="s">
        <v>865</v>
      </c>
      <c r="QT113" s="16" t="s">
        <v>867</v>
      </c>
      <c r="QV113" s="16" t="s">
        <v>865</v>
      </c>
      <c r="QX113" s="16" t="s">
        <v>867</v>
      </c>
      <c r="QY113" s="16" t="s">
        <v>867</v>
      </c>
      <c r="RD113" s="16" t="s">
        <v>865</v>
      </c>
      <c r="RF113" s="16" t="s">
        <v>865</v>
      </c>
      <c r="RH113" s="16" t="s">
        <v>4216</v>
      </c>
      <c r="RJ113" s="16" t="s">
        <v>865</v>
      </c>
      <c r="RN113" s="16" t="s">
        <v>7720</v>
      </c>
      <c r="RP113" s="16" t="s">
        <v>867</v>
      </c>
      <c r="RR113" s="16" t="s">
        <v>867</v>
      </c>
      <c r="RT113" s="16" t="s">
        <v>867</v>
      </c>
      <c r="RV113" s="16" t="s">
        <v>867</v>
      </c>
      <c r="RX113" s="16" t="s">
        <v>7724</v>
      </c>
      <c r="RZ113" s="16" t="s">
        <v>7724</v>
      </c>
      <c r="SQ113" s="16" t="s">
        <v>865</v>
      </c>
      <c r="SS113" s="16" t="s">
        <v>7293</v>
      </c>
      <c r="ST113" s="16" t="s">
        <v>7761</v>
      </c>
      <c r="TN113" s="16">
        <v>2000</v>
      </c>
      <c r="TO113" s="16">
        <v>2000</v>
      </c>
      <c r="TP113" s="16">
        <v>800</v>
      </c>
      <c r="TQ113" s="16">
        <v>1000</v>
      </c>
      <c r="TR113" s="16">
        <v>500</v>
      </c>
      <c r="TS113" s="16">
        <v>200</v>
      </c>
      <c r="TT113" s="16">
        <v>0</v>
      </c>
      <c r="TU113" s="16">
        <v>200</v>
      </c>
      <c r="TV113" s="16">
        <v>3000</v>
      </c>
      <c r="TW113" s="16">
        <v>0</v>
      </c>
      <c r="TX113" s="16">
        <v>0</v>
      </c>
      <c r="TZ113" s="16" t="s">
        <v>7367</v>
      </c>
      <c r="UA113" s="16" t="s">
        <v>8715</v>
      </c>
      <c r="UB113" s="16">
        <v>0</v>
      </c>
      <c r="UC113" s="16" t="s">
        <v>843</v>
      </c>
      <c r="UD113" s="16" t="s">
        <v>843</v>
      </c>
      <c r="UE113" s="16" t="s">
        <v>844</v>
      </c>
      <c r="UF113" s="16" t="s">
        <v>844</v>
      </c>
      <c r="UG113" s="16" t="s">
        <v>843</v>
      </c>
      <c r="UH113" s="16" t="s">
        <v>843</v>
      </c>
      <c r="VK113" s="16" t="s">
        <v>6102</v>
      </c>
      <c r="VL113" s="16" t="s">
        <v>843</v>
      </c>
      <c r="VM113" s="16" t="s">
        <v>843</v>
      </c>
      <c r="VN113" s="16" t="s">
        <v>843</v>
      </c>
      <c r="VO113" s="16" t="s">
        <v>843</v>
      </c>
      <c r="VP113" s="16" t="s">
        <v>844</v>
      </c>
      <c r="VQ113" s="16" t="s">
        <v>843</v>
      </c>
      <c r="VR113" s="16" t="s">
        <v>843</v>
      </c>
      <c r="VS113" s="16" t="s">
        <v>843</v>
      </c>
      <c r="VT113" s="16" t="s">
        <v>843</v>
      </c>
      <c r="VV113" s="16">
        <v>2000</v>
      </c>
      <c r="VX113" s="16" t="s">
        <v>9013</v>
      </c>
      <c r="VY113" s="16" t="s">
        <v>844</v>
      </c>
      <c r="VZ113" s="16" t="s">
        <v>843</v>
      </c>
      <c r="WA113" s="16" t="s">
        <v>843</v>
      </c>
      <c r="WB113" s="16" t="s">
        <v>843</v>
      </c>
      <c r="WC113" s="16" t="s">
        <v>844</v>
      </c>
      <c r="WD113" s="16" t="s">
        <v>843</v>
      </c>
      <c r="WE113" s="16" t="s">
        <v>843</v>
      </c>
      <c r="WF113" s="16" t="s">
        <v>843</v>
      </c>
      <c r="WH113" s="16">
        <v>5000</v>
      </c>
      <c r="WO113" s="16" t="s">
        <v>6920</v>
      </c>
      <c r="XD113" s="16" t="s">
        <v>9410</v>
      </c>
      <c r="XE113" s="16" t="s">
        <v>844</v>
      </c>
      <c r="XF113" s="16" t="s">
        <v>844</v>
      </c>
      <c r="XG113" s="16" t="s">
        <v>843</v>
      </c>
      <c r="XH113" s="16" t="s">
        <v>843</v>
      </c>
      <c r="XI113" s="16" t="s">
        <v>843</v>
      </c>
      <c r="XJ113" s="16" t="s">
        <v>843</v>
      </c>
      <c r="XK113" s="16" t="s">
        <v>843</v>
      </c>
      <c r="XL113" s="16" t="s">
        <v>843</v>
      </c>
      <c r="XM113" s="16" t="s">
        <v>844</v>
      </c>
      <c r="XN113" s="16" t="s">
        <v>843</v>
      </c>
      <c r="XO113" s="16" t="s">
        <v>843</v>
      </c>
      <c r="XP113" s="16" t="s">
        <v>843</v>
      </c>
      <c r="XQ113" s="16" t="s">
        <v>843</v>
      </c>
      <c r="YF113" s="16" t="s">
        <v>865</v>
      </c>
      <c r="YN113" s="16" t="s">
        <v>7046</v>
      </c>
      <c r="YP113" s="16" t="s">
        <v>7978</v>
      </c>
      <c r="YR113" s="16" t="s">
        <v>9411</v>
      </c>
      <c r="YS113" s="16" t="s">
        <v>9412</v>
      </c>
      <c r="YT113" s="16" t="s">
        <v>8694</v>
      </c>
      <c r="YU113" s="16" t="s">
        <v>9413</v>
      </c>
      <c r="YV113" s="16" t="s">
        <v>9148</v>
      </c>
      <c r="YW113" s="16" t="s">
        <v>844</v>
      </c>
      <c r="YX113" s="16" t="s">
        <v>9148</v>
      </c>
      <c r="YY113" s="16" t="s">
        <v>8789</v>
      </c>
      <c r="YZ113" s="16" t="s">
        <v>843</v>
      </c>
      <c r="ZA113" s="16" t="s">
        <v>843</v>
      </c>
      <c r="ZB113" s="16">
        <v>7200</v>
      </c>
      <c r="ZC113" s="16" t="s">
        <v>8740</v>
      </c>
      <c r="ZD113" s="16" t="s">
        <v>8740</v>
      </c>
      <c r="ZE113" s="16" t="s">
        <v>9186</v>
      </c>
      <c r="ZF113" s="16" t="s">
        <v>8778</v>
      </c>
      <c r="ZG113" s="16" t="s">
        <v>8865</v>
      </c>
      <c r="ZH113" s="16" t="s">
        <v>8752</v>
      </c>
      <c r="ZI113" s="16" t="s">
        <v>8741</v>
      </c>
      <c r="ZJ113" s="16" t="s">
        <v>843</v>
      </c>
      <c r="ZK113" s="16" t="s">
        <v>843</v>
      </c>
      <c r="ZL113" s="16" t="s">
        <v>8752</v>
      </c>
      <c r="ZM113" s="16" t="s">
        <v>843</v>
      </c>
      <c r="ZN113" s="16" t="s">
        <v>8725</v>
      </c>
      <c r="ZO113" s="16" t="s">
        <v>487</v>
      </c>
      <c r="ZP113" s="16" t="s">
        <v>487</v>
      </c>
      <c r="ZQ113" s="16" t="s">
        <v>486</v>
      </c>
      <c r="ZR113" s="16" t="s">
        <v>486</v>
      </c>
      <c r="ZS113" s="16" t="s">
        <v>1056</v>
      </c>
      <c r="ZT113" s="16" t="s">
        <v>8705</v>
      </c>
      <c r="ZU113" s="16" t="s">
        <v>8706</v>
      </c>
      <c r="ZV113" s="16" t="s">
        <v>487</v>
      </c>
      <c r="ZW113" s="16" t="s">
        <v>843</v>
      </c>
      <c r="ZX113" s="16" t="s">
        <v>844</v>
      </c>
      <c r="ZY113" s="16" t="s">
        <v>844</v>
      </c>
      <c r="ZZ113" s="16" t="s">
        <v>844</v>
      </c>
      <c r="AAA113" s="16" t="s">
        <v>844</v>
      </c>
      <c r="AAB113" s="16" t="s">
        <v>1056</v>
      </c>
      <c r="AAC113" s="16">
        <v>0</v>
      </c>
      <c r="AAD113" s="16" t="s">
        <v>844</v>
      </c>
      <c r="AAE113" s="16" t="s">
        <v>844</v>
      </c>
      <c r="AAF113" s="16" t="s">
        <v>843</v>
      </c>
      <c r="AAG113" s="16" t="s">
        <v>843</v>
      </c>
      <c r="AAH113" s="16" t="s">
        <v>843</v>
      </c>
      <c r="AAI113" s="16" t="s">
        <v>843</v>
      </c>
      <c r="AAJ113" s="16" t="s">
        <v>615</v>
      </c>
      <c r="AAK113" s="16" t="s">
        <v>655</v>
      </c>
      <c r="AAL113" s="16" t="s">
        <v>905</v>
      </c>
      <c r="AAM113" s="16" t="s">
        <v>660</v>
      </c>
      <c r="AAN113" s="16" t="s">
        <v>8707</v>
      </c>
      <c r="AAO113" s="16" t="s">
        <v>1019</v>
      </c>
      <c r="AAP113" s="16" t="s">
        <v>8708</v>
      </c>
      <c r="AAQ113" s="16" t="s">
        <v>8833</v>
      </c>
      <c r="AAS113" s="16">
        <v>5938.97</v>
      </c>
      <c r="AAT113" s="16" t="s">
        <v>782</v>
      </c>
      <c r="AAU113" s="16" t="s">
        <v>782</v>
      </c>
      <c r="AAW113" s="16" t="s">
        <v>782</v>
      </c>
      <c r="AAX113" s="16" t="s">
        <v>843</v>
      </c>
      <c r="AAY113" s="16" t="s">
        <v>8710</v>
      </c>
      <c r="AAZ113" s="16" t="s">
        <v>782</v>
      </c>
      <c r="ABA113" s="16" t="s">
        <v>782</v>
      </c>
      <c r="ABB113" s="16" t="s">
        <v>783</v>
      </c>
      <c r="ABC113" s="16" t="s">
        <v>783</v>
      </c>
      <c r="ABD113" s="16" t="s">
        <v>783</v>
      </c>
      <c r="ABE113" s="16" t="s">
        <v>783</v>
      </c>
      <c r="ABF113" s="16" t="s">
        <v>782</v>
      </c>
      <c r="ABG113" s="16" t="s">
        <v>782</v>
      </c>
      <c r="ABH113" s="16" t="s">
        <v>782</v>
      </c>
      <c r="ABI113" s="16" t="s">
        <v>782</v>
      </c>
      <c r="ABJ113" s="16" t="s">
        <v>782</v>
      </c>
      <c r="ABK113" s="16" t="s">
        <v>782</v>
      </c>
      <c r="ABL113" s="16" t="s">
        <v>8746</v>
      </c>
      <c r="ABM113" s="16" t="s">
        <v>843</v>
      </c>
      <c r="ABN113" s="16" t="s">
        <v>1034</v>
      </c>
      <c r="ABO113" s="16" t="s">
        <v>486</v>
      </c>
      <c r="ABP113" s="16" t="s">
        <v>972</v>
      </c>
      <c r="ABQ113" s="16" t="s">
        <v>4303</v>
      </c>
      <c r="ABR113" s="16" t="s">
        <v>470</v>
      </c>
      <c r="ABS113" s="16" t="s">
        <v>451</v>
      </c>
      <c r="ABT113" s="16" t="s">
        <v>1056</v>
      </c>
      <c r="ABU113" s="16" t="s">
        <v>1056</v>
      </c>
      <c r="ABV113" s="16" t="s">
        <v>487</v>
      </c>
      <c r="ABW113" s="16" t="s">
        <v>487</v>
      </c>
      <c r="ABX113" s="16" t="s">
        <v>894</v>
      </c>
      <c r="ABY113" s="16" t="s">
        <v>486</v>
      </c>
      <c r="ABZ113" s="16" t="s">
        <v>486</v>
      </c>
      <c r="ACA113" s="16" t="s">
        <v>759</v>
      </c>
      <c r="ACB113" s="16" t="s">
        <v>768</v>
      </c>
      <c r="ACC113" s="16" t="s">
        <v>737</v>
      </c>
      <c r="ACD113" s="16" t="s">
        <v>486</v>
      </c>
      <c r="ACE113" s="16" t="s">
        <v>487</v>
      </c>
      <c r="ACG113" s="16" t="s">
        <v>1014</v>
      </c>
      <c r="ACH113" s="16" t="s">
        <v>1009</v>
      </c>
      <c r="ACI113" s="16" t="s">
        <v>462</v>
      </c>
      <c r="ACJ113" s="16">
        <v>0.79400000000000004</v>
      </c>
      <c r="ACK113" s="16" t="s">
        <v>482</v>
      </c>
      <c r="ACL113" s="16" t="s">
        <v>740</v>
      </c>
      <c r="ACM113" s="16" t="s">
        <v>1189</v>
      </c>
      <c r="ACN113" s="16" t="s">
        <v>1169</v>
      </c>
      <c r="ACO113" s="16" t="s">
        <v>1856</v>
      </c>
      <c r="ACP113" s="16">
        <v>5000</v>
      </c>
      <c r="ACQ113" s="16" t="s">
        <v>1202</v>
      </c>
      <c r="ACR113" s="16" t="s">
        <v>1644</v>
      </c>
      <c r="ACS113" s="16" t="s">
        <v>676</v>
      </c>
      <c r="ACT113" s="16" t="s">
        <v>1522</v>
      </c>
      <c r="ACU113" s="16" t="s">
        <v>833</v>
      </c>
      <c r="ACV113" s="16" t="s">
        <v>8711</v>
      </c>
      <c r="ACW113" s="16" t="s">
        <v>451</v>
      </c>
      <c r="ACX113" s="16" t="s">
        <v>1914</v>
      </c>
      <c r="ACY113" s="16" t="s">
        <v>1947</v>
      </c>
      <c r="ACZ113" s="16">
        <v>1</v>
      </c>
      <c r="ADA113" s="16">
        <v>0</v>
      </c>
      <c r="ADB113" s="16">
        <v>1</v>
      </c>
      <c r="ADC113" s="16">
        <v>1</v>
      </c>
      <c r="ADD113" s="16">
        <v>1</v>
      </c>
      <c r="ADE113" s="16" t="s">
        <v>9236</v>
      </c>
      <c r="ADF113" s="16">
        <v>0</v>
      </c>
      <c r="ADG113" s="16" t="s">
        <v>486</v>
      </c>
      <c r="ADH113" s="16">
        <v>2</v>
      </c>
      <c r="ADI113" s="16" t="s">
        <v>486</v>
      </c>
      <c r="ADJ113" s="16" t="s">
        <v>1743</v>
      </c>
      <c r="ADK113" s="16" t="s">
        <v>1743</v>
      </c>
      <c r="ADL113" s="16" t="s">
        <v>1764</v>
      </c>
      <c r="ADM113" s="16" t="s">
        <v>13195</v>
      </c>
      <c r="ADN113" s="16" t="s">
        <v>13196</v>
      </c>
      <c r="ADO113" s="16" t="s">
        <v>13197</v>
      </c>
      <c r="ADP113" s="16" t="s">
        <v>13196</v>
      </c>
      <c r="ADQ113" s="16" t="s">
        <v>1743</v>
      </c>
      <c r="ADR113" s="16" t="s">
        <v>13194</v>
      </c>
      <c r="ADS113" s="16" t="s">
        <v>13194</v>
      </c>
      <c r="ADU113" s="16" t="s">
        <v>1756</v>
      </c>
      <c r="ADW113" s="16" t="s">
        <v>8729</v>
      </c>
      <c r="ADY113" s="16" t="s">
        <v>1062</v>
      </c>
      <c r="AEB113" s="16">
        <v>7200</v>
      </c>
      <c r="AEC113" s="16" t="s">
        <v>1062</v>
      </c>
      <c r="AED113" s="16">
        <v>2969.49</v>
      </c>
      <c r="AEE113" s="16" t="s">
        <v>952</v>
      </c>
      <c r="AEH113" s="16">
        <v>7000</v>
      </c>
      <c r="AEI113" s="16">
        <v>1000</v>
      </c>
      <c r="AEJ113" s="16">
        <v>1000</v>
      </c>
      <c r="AEK113" s="16">
        <v>400</v>
      </c>
      <c r="AEL113" s="16">
        <v>500</v>
      </c>
      <c r="AEM113" s="16">
        <v>1500</v>
      </c>
      <c r="AEN113" s="16">
        <v>250</v>
      </c>
      <c r="AEO113" s="16">
        <v>100</v>
      </c>
      <c r="AEP113" s="16">
        <v>100</v>
      </c>
    </row>
    <row r="114" spans="1:822" x14ac:dyDescent="0.25">
      <c r="A114" s="30">
        <v>45814</v>
      </c>
      <c r="B114" s="16" t="s">
        <v>9414</v>
      </c>
      <c r="C114" s="16" t="s">
        <v>867</v>
      </c>
      <c r="D114" s="16" t="s">
        <v>867</v>
      </c>
      <c r="E114" s="16">
        <v>56</v>
      </c>
      <c r="F114" s="16" t="s">
        <v>8153</v>
      </c>
      <c r="G114" s="16" t="s">
        <v>4131</v>
      </c>
      <c r="I114" s="16" t="s">
        <v>4174</v>
      </c>
      <c r="Z114" s="16" t="s">
        <v>997</v>
      </c>
      <c r="AA114" s="16" t="s">
        <v>470</v>
      </c>
      <c r="AB114" s="16">
        <v>1</v>
      </c>
      <c r="AC114" s="16" t="s">
        <v>843</v>
      </c>
      <c r="AD114" s="16" t="s">
        <v>843</v>
      </c>
      <c r="AE114" s="16" t="s">
        <v>843</v>
      </c>
      <c r="AF114" s="16" t="s">
        <v>844</v>
      </c>
      <c r="AG114" s="16" t="s">
        <v>843</v>
      </c>
      <c r="AH114" s="16" t="s">
        <v>844</v>
      </c>
      <c r="AI114" s="16" t="s">
        <v>843</v>
      </c>
      <c r="AJ114" s="16" t="s">
        <v>843</v>
      </c>
      <c r="AK114" s="16" t="s">
        <v>843</v>
      </c>
      <c r="AM114" s="16" t="s">
        <v>737</v>
      </c>
      <c r="AN114" s="16" t="s">
        <v>761</v>
      </c>
      <c r="AP114" s="16" t="s">
        <v>774</v>
      </c>
      <c r="AR114" s="16" t="s">
        <v>6907</v>
      </c>
      <c r="BB114" s="16">
        <v>1</v>
      </c>
      <c r="BC114" s="16" t="s">
        <v>7878</v>
      </c>
      <c r="BE114" s="16" t="s">
        <v>5101</v>
      </c>
      <c r="BV114" s="16" t="s">
        <v>4433</v>
      </c>
      <c r="BW114" s="16" t="s">
        <v>844</v>
      </c>
      <c r="BX114" s="16" t="s">
        <v>843</v>
      </c>
      <c r="BY114" s="16" t="s">
        <v>843</v>
      </c>
      <c r="BZ114" s="16" t="s">
        <v>843</v>
      </c>
      <c r="CA114" s="16" t="s">
        <v>843</v>
      </c>
      <c r="CB114" s="16" t="s">
        <v>843</v>
      </c>
      <c r="CC114" s="16" t="s">
        <v>843</v>
      </c>
      <c r="CD114" s="16" t="s">
        <v>843</v>
      </c>
      <c r="CE114" s="16" t="s">
        <v>843</v>
      </c>
      <c r="CF114" s="16" t="s">
        <v>843</v>
      </c>
      <c r="CG114" s="16" t="s">
        <v>843</v>
      </c>
      <c r="CH114" s="16" t="s">
        <v>843</v>
      </c>
      <c r="CI114" s="16" t="s">
        <v>843</v>
      </c>
      <c r="CJ114" s="16" t="s">
        <v>843</v>
      </c>
      <c r="CK114" s="16" t="s">
        <v>843</v>
      </c>
      <c r="CP114" s="16" t="s">
        <v>867</v>
      </c>
      <c r="CQ114" s="16" t="s">
        <v>5194</v>
      </c>
      <c r="CR114" s="16" t="s">
        <v>843</v>
      </c>
      <c r="CS114" s="16" t="s">
        <v>844</v>
      </c>
      <c r="CT114" s="16" t="s">
        <v>843</v>
      </c>
      <c r="CU114" s="16" t="s">
        <v>843</v>
      </c>
      <c r="CV114" s="16" t="s">
        <v>843</v>
      </c>
      <c r="CW114" s="16" t="s">
        <v>843</v>
      </c>
      <c r="CX114" s="16" t="s">
        <v>843</v>
      </c>
      <c r="CY114" s="16" t="s">
        <v>843</v>
      </c>
      <c r="CZ114" s="16" t="s">
        <v>843</v>
      </c>
      <c r="DA114" s="16" t="s">
        <v>5184</v>
      </c>
      <c r="DX114" s="16" t="s">
        <v>867</v>
      </c>
      <c r="DY114" s="16" t="s">
        <v>867</v>
      </c>
      <c r="GC114" s="16" t="s">
        <v>5330</v>
      </c>
      <c r="GF114" s="16" t="s">
        <v>6818</v>
      </c>
      <c r="GG114" s="16" t="s">
        <v>867</v>
      </c>
      <c r="GV114" s="16" t="s">
        <v>5443</v>
      </c>
      <c r="GW114" s="16" t="s">
        <v>843</v>
      </c>
      <c r="GX114" s="16" t="s">
        <v>844</v>
      </c>
      <c r="GY114" s="16" t="s">
        <v>843</v>
      </c>
      <c r="GZ114" s="16" t="s">
        <v>843</v>
      </c>
      <c r="HA114" s="16" t="s">
        <v>843</v>
      </c>
      <c r="HB114" s="16" t="s">
        <v>843</v>
      </c>
      <c r="HC114" s="16" t="s">
        <v>843</v>
      </c>
      <c r="HD114" s="16" t="s">
        <v>843</v>
      </c>
      <c r="HE114" s="16" t="s">
        <v>843</v>
      </c>
      <c r="HF114" s="16" t="s">
        <v>843</v>
      </c>
      <c r="HH114" s="16" t="s">
        <v>5456</v>
      </c>
      <c r="HK114" s="16" t="s">
        <v>865</v>
      </c>
      <c r="HM114" s="16" t="s">
        <v>865</v>
      </c>
      <c r="HZ114" s="16" t="s">
        <v>7944</v>
      </c>
      <c r="KE114" s="16" t="s">
        <v>5585</v>
      </c>
      <c r="KG114" s="16" t="s">
        <v>7018</v>
      </c>
      <c r="KH114" s="16" t="s">
        <v>7033</v>
      </c>
      <c r="KI114" s="16" t="s">
        <v>865</v>
      </c>
      <c r="LG114" s="16" t="s">
        <v>867</v>
      </c>
      <c r="LH114" s="16" t="s">
        <v>867</v>
      </c>
      <c r="LI114" s="16" t="s">
        <v>867</v>
      </c>
      <c r="LJ114" s="16" t="s">
        <v>867</v>
      </c>
      <c r="LK114" s="16" t="s">
        <v>867</v>
      </c>
      <c r="LL114" s="16" t="s">
        <v>5690</v>
      </c>
      <c r="LM114" s="16" t="s">
        <v>843</v>
      </c>
      <c r="LN114" s="16" t="s">
        <v>843</v>
      </c>
      <c r="LO114" s="16" t="s">
        <v>843</v>
      </c>
      <c r="LP114" s="16" t="s">
        <v>843</v>
      </c>
      <c r="LQ114" s="16" t="s">
        <v>843</v>
      </c>
      <c r="LR114" s="16" t="s">
        <v>843</v>
      </c>
      <c r="LS114" s="16" t="s">
        <v>843</v>
      </c>
      <c r="LT114" s="16" t="s">
        <v>843</v>
      </c>
      <c r="LU114" s="16" t="s">
        <v>843</v>
      </c>
      <c r="LV114" s="16" t="s">
        <v>843</v>
      </c>
      <c r="LW114" s="16" t="s">
        <v>843</v>
      </c>
      <c r="LX114" s="16" t="s">
        <v>844</v>
      </c>
      <c r="LY114" s="16" t="s">
        <v>843</v>
      </c>
      <c r="LZ114" s="16" t="s">
        <v>843</v>
      </c>
      <c r="MA114" s="16" t="s">
        <v>843</v>
      </c>
      <c r="MC114" s="16" t="s">
        <v>5694</v>
      </c>
      <c r="MD114" s="16" t="s">
        <v>844</v>
      </c>
      <c r="ME114" s="16" t="s">
        <v>843</v>
      </c>
      <c r="MF114" s="16" t="s">
        <v>843</v>
      </c>
      <c r="MG114" s="16" t="s">
        <v>843</v>
      </c>
      <c r="MH114" s="16" t="s">
        <v>843</v>
      </c>
      <c r="MI114" s="16" t="s">
        <v>843</v>
      </c>
      <c r="MJ114" s="16" t="s">
        <v>843</v>
      </c>
      <c r="MK114" s="16" t="s">
        <v>843</v>
      </c>
      <c r="ML114" s="16" t="s">
        <v>843</v>
      </c>
      <c r="MM114" s="16" t="s">
        <v>843</v>
      </c>
      <c r="MN114" s="16" t="s">
        <v>843</v>
      </c>
      <c r="MO114" s="16" t="s">
        <v>843</v>
      </c>
      <c r="MP114" s="16" t="s">
        <v>843</v>
      </c>
      <c r="MQ114" s="16" t="s">
        <v>843</v>
      </c>
      <c r="MR114" s="16" t="s">
        <v>843</v>
      </c>
      <c r="MS114" s="16" t="s">
        <v>843</v>
      </c>
      <c r="MT114" s="16" t="s">
        <v>843</v>
      </c>
      <c r="MU114" s="16" t="s">
        <v>843</v>
      </c>
      <c r="MV114" s="16" t="s">
        <v>843</v>
      </c>
      <c r="PC114" s="16" t="s">
        <v>865</v>
      </c>
      <c r="PD114" s="16" t="s">
        <v>865</v>
      </c>
      <c r="PY114" s="16" t="s">
        <v>865</v>
      </c>
      <c r="QP114" s="16" t="s">
        <v>865</v>
      </c>
      <c r="QR114" s="16" t="s">
        <v>867</v>
      </c>
      <c r="QT114" s="16" t="s">
        <v>867</v>
      </c>
      <c r="QV114" s="16" t="s">
        <v>865</v>
      </c>
      <c r="QX114" s="16" t="s">
        <v>865</v>
      </c>
      <c r="QY114" s="16" t="s">
        <v>867</v>
      </c>
      <c r="RD114" s="16" t="s">
        <v>865</v>
      </c>
      <c r="RF114" s="16" t="s">
        <v>865</v>
      </c>
      <c r="RH114" s="16" t="s">
        <v>865</v>
      </c>
      <c r="RJ114" s="16" t="s">
        <v>865</v>
      </c>
      <c r="RN114" s="16" t="s">
        <v>7724</v>
      </c>
      <c r="RP114" s="16" t="s">
        <v>867</v>
      </c>
      <c r="RR114" s="16" t="s">
        <v>867</v>
      </c>
      <c r="RT114" s="16" t="s">
        <v>867</v>
      </c>
      <c r="RV114" s="16" t="s">
        <v>7720</v>
      </c>
      <c r="RX114" s="16" t="s">
        <v>7720</v>
      </c>
      <c r="RZ114" s="16" t="s">
        <v>7724</v>
      </c>
      <c r="SQ114" s="16" t="s">
        <v>865</v>
      </c>
      <c r="SS114" s="16" t="s">
        <v>7308</v>
      </c>
      <c r="ST114" s="16" t="s">
        <v>7764</v>
      </c>
      <c r="TN114" s="16">
        <v>800</v>
      </c>
      <c r="TO114" s="16">
        <v>0</v>
      </c>
      <c r="TP114" s="16">
        <v>500</v>
      </c>
      <c r="TR114" s="16">
        <v>300</v>
      </c>
      <c r="TS114" s="16">
        <v>150</v>
      </c>
      <c r="TT114" s="16">
        <v>0</v>
      </c>
      <c r="TU114" s="16">
        <v>0</v>
      </c>
      <c r="TW114" s="16">
        <v>0</v>
      </c>
      <c r="TZ114" s="16" t="s">
        <v>7364</v>
      </c>
      <c r="UA114" s="16" t="s">
        <v>5941</v>
      </c>
      <c r="UB114" s="16">
        <v>0</v>
      </c>
      <c r="UC114" s="16" t="s">
        <v>844</v>
      </c>
      <c r="UD114" s="16" t="s">
        <v>843</v>
      </c>
      <c r="UE114" s="16" t="s">
        <v>843</v>
      </c>
      <c r="UF114" s="16" t="s">
        <v>843</v>
      </c>
      <c r="UG114" s="16" t="s">
        <v>843</v>
      </c>
      <c r="UH114" s="16" t="s">
        <v>843</v>
      </c>
      <c r="WO114" s="16" t="s">
        <v>6926</v>
      </c>
      <c r="YN114" s="16" t="s">
        <v>7046</v>
      </c>
      <c r="YP114" s="16" t="s">
        <v>7978</v>
      </c>
      <c r="YR114" s="16" t="s">
        <v>9415</v>
      </c>
      <c r="YS114" s="16" t="s">
        <v>9416</v>
      </c>
      <c r="YT114" s="16" t="s">
        <v>8694</v>
      </c>
      <c r="YU114" s="16" t="s">
        <v>9417</v>
      </c>
      <c r="YV114" s="16" t="s">
        <v>9148</v>
      </c>
      <c r="YW114" s="16" t="s">
        <v>844</v>
      </c>
      <c r="YX114" s="16" t="s">
        <v>9148</v>
      </c>
      <c r="YZ114" s="16" t="s">
        <v>843</v>
      </c>
      <c r="ZE114" s="16" t="s">
        <v>843</v>
      </c>
      <c r="ZO114" s="16" t="s">
        <v>487</v>
      </c>
      <c r="ZP114" s="16" t="s">
        <v>487</v>
      </c>
      <c r="ZQ114" s="16" t="s">
        <v>486</v>
      </c>
      <c r="ZR114" s="16" t="s">
        <v>486</v>
      </c>
      <c r="ZS114" s="16" t="s">
        <v>844</v>
      </c>
      <c r="ZT114" s="16" t="s">
        <v>8705</v>
      </c>
      <c r="ZU114" s="16" t="s">
        <v>8706</v>
      </c>
      <c r="ZV114" s="16" t="s">
        <v>487</v>
      </c>
      <c r="ZW114" s="16" t="s">
        <v>843</v>
      </c>
      <c r="ZX114" s="16" t="s">
        <v>844</v>
      </c>
      <c r="ZY114" s="16" t="s">
        <v>844</v>
      </c>
      <c r="ZZ114" s="16" t="s">
        <v>843</v>
      </c>
      <c r="AAA114" s="16" t="s">
        <v>843</v>
      </c>
      <c r="AAB114" s="16" t="s">
        <v>843</v>
      </c>
      <c r="AAC114" s="16">
        <v>1</v>
      </c>
      <c r="AAD114" s="16" t="s">
        <v>844</v>
      </c>
      <c r="AAE114" s="16" t="s">
        <v>843</v>
      </c>
      <c r="AAF114" s="16" t="s">
        <v>843</v>
      </c>
      <c r="AAG114" s="16" t="s">
        <v>843</v>
      </c>
      <c r="AAH114" s="16" t="s">
        <v>843</v>
      </c>
      <c r="AAI114" s="16" t="s">
        <v>843</v>
      </c>
      <c r="AAJ114" s="16" t="s">
        <v>600</v>
      </c>
      <c r="AAK114" s="16" t="s">
        <v>639</v>
      </c>
      <c r="AAL114" s="16" t="s">
        <v>905</v>
      </c>
      <c r="AAM114" s="16" t="s">
        <v>663</v>
      </c>
      <c r="AAN114" s="16" t="s">
        <v>8707</v>
      </c>
      <c r="AAO114" s="16" t="s">
        <v>1018</v>
      </c>
      <c r="AAP114" s="16" t="s">
        <v>8708</v>
      </c>
      <c r="AAT114" s="16" t="s">
        <v>782</v>
      </c>
      <c r="AAU114" s="16" t="s">
        <v>782</v>
      </c>
      <c r="AAV114" s="16" t="s">
        <v>782</v>
      </c>
      <c r="AAW114" s="16" t="s">
        <v>782</v>
      </c>
      <c r="AAX114" s="16" t="s">
        <v>843</v>
      </c>
      <c r="AAY114" s="16" t="s">
        <v>8710</v>
      </c>
      <c r="AAZ114" s="16" t="s">
        <v>782</v>
      </c>
      <c r="ABA114" s="16" t="s">
        <v>783</v>
      </c>
      <c r="ABB114" s="16" t="s">
        <v>782</v>
      </c>
      <c r="ABC114" s="16" t="s">
        <v>783</v>
      </c>
      <c r="ABD114" s="16" t="s">
        <v>782</v>
      </c>
      <c r="ABE114" s="16" t="s">
        <v>783</v>
      </c>
      <c r="ABF114" s="16" t="s">
        <v>782</v>
      </c>
      <c r="ABG114" s="16" t="s">
        <v>782</v>
      </c>
      <c r="ABH114" s="16" t="s">
        <v>782</v>
      </c>
      <c r="ABI114" s="16" t="s">
        <v>783</v>
      </c>
      <c r="ABJ114" s="16" t="s">
        <v>783</v>
      </c>
      <c r="ABK114" s="16" t="s">
        <v>782</v>
      </c>
      <c r="ABL114" s="16" t="s">
        <v>8759</v>
      </c>
      <c r="ABM114" s="16" t="s">
        <v>843</v>
      </c>
      <c r="ABN114" s="16" t="s">
        <v>1034</v>
      </c>
      <c r="ABP114" s="16" t="s">
        <v>972</v>
      </c>
      <c r="ABQ114" s="16" t="s">
        <v>4300</v>
      </c>
      <c r="ABR114" s="16" t="s">
        <v>470</v>
      </c>
      <c r="ABS114" s="16" t="s">
        <v>451</v>
      </c>
      <c r="ABT114" s="16" t="s">
        <v>844</v>
      </c>
      <c r="ABU114" s="16" t="s">
        <v>844</v>
      </c>
      <c r="ABV114" s="16" t="s">
        <v>487</v>
      </c>
      <c r="ABW114" s="16" t="s">
        <v>486</v>
      </c>
      <c r="ABX114" s="16" t="s">
        <v>892</v>
      </c>
      <c r="ABY114" s="16" t="s">
        <v>486</v>
      </c>
      <c r="ABZ114" s="16" t="s">
        <v>486</v>
      </c>
      <c r="ACA114" s="16" t="s">
        <v>761</v>
      </c>
      <c r="ACB114" s="16" t="s">
        <v>774</v>
      </c>
      <c r="ACC114" s="16" t="s">
        <v>737</v>
      </c>
      <c r="ACD114" s="16" t="s">
        <v>486</v>
      </c>
      <c r="ACE114" s="16" t="s">
        <v>486</v>
      </c>
      <c r="ACG114" s="16" t="s">
        <v>1014</v>
      </c>
      <c r="ACH114" s="16" t="s">
        <v>1009</v>
      </c>
      <c r="ACI114" s="16" t="s">
        <v>462</v>
      </c>
      <c r="ACJ114" s="16">
        <v>0.79400000000000004</v>
      </c>
      <c r="ACK114" s="16" t="s">
        <v>482</v>
      </c>
      <c r="ACL114" s="16" t="s">
        <v>738</v>
      </c>
      <c r="ACM114" s="16" t="s">
        <v>1189</v>
      </c>
      <c r="ACN114" s="16" t="s">
        <v>1169</v>
      </c>
      <c r="ACO114" s="16" t="s">
        <v>1856</v>
      </c>
      <c r="ACQ114" s="16" t="s">
        <v>1201</v>
      </c>
      <c r="ACR114" s="16" t="s">
        <v>1645</v>
      </c>
      <c r="ACS114" s="16" t="s">
        <v>680</v>
      </c>
      <c r="ACT114" s="16" t="s">
        <v>1522</v>
      </c>
      <c r="ACU114" s="16" t="s">
        <v>831</v>
      </c>
      <c r="ACV114" s="16" t="s">
        <v>8756</v>
      </c>
      <c r="ACW114" s="16" t="s">
        <v>451</v>
      </c>
      <c r="ACX114" s="16" t="s">
        <v>1916</v>
      </c>
      <c r="ACY114" s="16" t="s">
        <v>1949</v>
      </c>
      <c r="ACZ114" s="16">
        <v>1</v>
      </c>
      <c r="ADA114" s="16">
        <v>1</v>
      </c>
      <c r="ADB114" s="16">
        <v>1</v>
      </c>
      <c r="ADC114" s="16">
        <v>1</v>
      </c>
      <c r="ADD114" s="16">
        <v>1</v>
      </c>
      <c r="ADE114" s="16" t="s">
        <v>8712</v>
      </c>
      <c r="ADF114" s="16">
        <v>0</v>
      </c>
      <c r="ADG114" s="16" t="s">
        <v>486</v>
      </c>
      <c r="ADH114" s="16">
        <v>1</v>
      </c>
      <c r="ADI114" s="16" t="s">
        <v>486</v>
      </c>
      <c r="ADJ114" s="16" t="s">
        <v>13198</v>
      </c>
      <c r="ADK114" s="16" t="s">
        <v>13194</v>
      </c>
      <c r="ADL114" s="16" t="s">
        <v>13196</v>
      </c>
      <c r="ADN114" s="16" t="s">
        <v>13196</v>
      </c>
      <c r="ADO114" s="16" t="s">
        <v>13197</v>
      </c>
      <c r="ADP114" s="16" t="s">
        <v>13194</v>
      </c>
      <c r="ADR114" s="16" t="s">
        <v>13194</v>
      </c>
      <c r="AEA114" s="16">
        <v>1750</v>
      </c>
      <c r="AEE114" s="16" t="s">
        <v>952</v>
      </c>
      <c r="AEI114" s="16">
        <v>800</v>
      </c>
      <c r="AEK114" s="16">
        <v>500</v>
      </c>
      <c r="AEN114" s="16">
        <v>300</v>
      </c>
      <c r="AEO114" s="16">
        <v>150</v>
      </c>
    </row>
    <row r="115" spans="1:822" x14ac:dyDescent="0.25">
      <c r="A115" s="30">
        <v>45814</v>
      </c>
      <c r="B115" s="16" t="s">
        <v>9418</v>
      </c>
      <c r="C115" s="16" t="s">
        <v>867</v>
      </c>
      <c r="D115" s="16" t="s">
        <v>867</v>
      </c>
      <c r="E115" s="16">
        <v>63</v>
      </c>
      <c r="F115" s="16" t="s">
        <v>8153</v>
      </c>
      <c r="G115" s="16" t="s">
        <v>4131</v>
      </c>
      <c r="I115" s="16" t="s">
        <v>4174</v>
      </c>
      <c r="Z115" s="16" t="s">
        <v>985</v>
      </c>
      <c r="AA115" s="16" t="s">
        <v>470</v>
      </c>
      <c r="AB115" s="16">
        <v>1</v>
      </c>
      <c r="AC115" s="16" t="s">
        <v>843</v>
      </c>
      <c r="AD115" s="16" t="s">
        <v>843</v>
      </c>
      <c r="AE115" s="16" t="s">
        <v>843</v>
      </c>
      <c r="AF115" s="16" t="s">
        <v>844</v>
      </c>
      <c r="AG115" s="16" t="s">
        <v>843</v>
      </c>
      <c r="AH115" s="16" t="s">
        <v>844</v>
      </c>
      <c r="AI115" s="16" t="s">
        <v>843</v>
      </c>
      <c r="AJ115" s="16" t="s">
        <v>843</v>
      </c>
      <c r="AK115" s="16" t="s">
        <v>843</v>
      </c>
      <c r="AM115" s="16" t="s">
        <v>737</v>
      </c>
      <c r="AN115" s="16" t="s">
        <v>761</v>
      </c>
      <c r="AP115" s="16" t="s">
        <v>774</v>
      </c>
      <c r="AR115" s="16" t="s">
        <v>6907</v>
      </c>
      <c r="BB115" s="16">
        <v>1</v>
      </c>
      <c r="BC115" s="16" t="s">
        <v>7878</v>
      </c>
      <c r="BE115" s="16" t="s">
        <v>5098</v>
      </c>
      <c r="BV115" s="16" t="s">
        <v>4433</v>
      </c>
      <c r="BW115" s="16" t="s">
        <v>844</v>
      </c>
      <c r="BX115" s="16" t="s">
        <v>843</v>
      </c>
      <c r="BY115" s="16" t="s">
        <v>843</v>
      </c>
      <c r="BZ115" s="16" t="s">
        <v>843</v>
      </c>
      <c r="CA115" s="16" t="s">
        <v>843</v>
      </c>
      <c r="CB115" s="16" t="s">
        <v>843</v>
      </c>
      <c r="CC115" s="16" t="s">
        <v>843</v>
      </c>
      <c r="CD115" s="16" t="s">
        <v>843</v>
      </c>
      <c r="CE115" s="16" t="s">
        <v>843</v>
      </c>
      <c r="CF115" s="16" t="s">
        <v>843</v>
      </c>
      <c r="CG115" s="16" t="s">
        <v>843</v>
      </c>
      <c r="CH115" s="16" t="s">
        <v>843</v>
      </c>
      <c r="CI115" s="16" t="s">
        <v>843</v>
      </c>
      <c r="CJ115" s="16" t="s">
        <v>843</v>
      </c>
      <c r="CK115" s="16" t="s">
        <v>843</v>
      </c>
      <c r="CP115" s="16" t="s">
        <v>867</v>
      </c>
      <c r="CQ115" s="16" t="s">
        <v>9419</v>
      </c>
      <c r="CR115" s="16" t="s">
        <v>844</v>
      </c>
      <c r="CS115" s="16" t="s">
        <v>844</v>
      </c>
      <c r="CT115" s="16" t="s">
        <v>843</v>
      </c>
      <c r="CU115" s="16" t="s">
        <v>843</v>
      </c>
      <c r="CV115" s="16" t="s">
        <v>843</v>
      </c>
      <c r="CW115" s="16" t="s">
        <v>844</v>
      </c>
      <c r="CX115" s="16" t="s">
        <v>843</v>
      </c>
      <c r="CY115" s="16" t="s">
        <v>843</v>
      </c>
      <c r="CZ115" s="16" t="s">
        <v>843</v>
      </c>
      <c r="DA115" s="16" t="s">
        <v>5184</v>
      </c>
      <c r="DX115" s="16" t="s">
        <v>867</v>
      </c>
      <c r="DY115" s="16" t="s">
        <v>867</v>
      </c>
      <c r="GC115" s="16" t="s">
        <v>5357</v>
      </c>
      <c r="GF115" s="16" t="s">
        <v>867</v>
      </c>
      <c r="GG115" s="16" t="s">
        <v>867</v>
      </c>
      <c r="GV115" s="16" t="s">
        <v>5443</v>
      </c>
      <c r="GW115" s="16" t="s">
        <v>843</v>
      </c>
      <c r="GX115" s="16" t="s">
        <v>844</v>
      </c>
      <c r="GY115" s="16" t="s">
        <v>843</v>
      </c>
      <c r="GZ115" s="16" t="s">
        <v>843</v>
      </c>
      <c r="HA115" s="16" t="s">
        <v>843</v>
      </c>
      <c r="HB115" s="16" t="s">
        <v>843</v>
      </c>
      <c r="HC115" s="16" t="s">
        <v>843</v>
      </c>
      <c r="HD115" s="16" t="s">
        <v>843</v>
      </c>
      <c r="HE115" s="16" t="s">
        <v>843</v>
      </c>
      <c r="HF115" s="16" t="s">
        <v>843</v>
      </c>
      <c r="HH115" s="16" t="s">
        <v>5456</v>
      </c>
      <c r="HK115" s="16" t="s">
        <v>865</v>
      </c>
      <c r="HM115" s="16" t="s">
        <v>865</v>
      </c>
      <c r="HZ115" s="16" t="s">
        <v>7944</v>
      </c>
      <c r="KE115" s="16" t="s">
        <v>5585</v>
      </c>
      <c r="KG115" s="16" t="s">
        <v>7018</v>
      </c>
      <c r="KH115" s="16" t="s">
        <v>7033</v>
      </c>
      <c r="KI115" s="16" t="s">
        <v>865</v>
      </c>
      <c r="LG115" s="16" t="s">
        <v>867</v>
      </c>
      <c r="LH115" s="16" t="s">
        <v>867</v>
      </c>
      <c r="LI115" s="16" t="s">
        <v>867</v>
      </c>
      <c r="LJ115" s="16" t="s">
        <v>867</v>
      </c>
      <c r="LK115" s="16" t="s">
        <v>867</v>
      </c>
      <c r="LL115" s="16" t="s">
        <v>9420</v>
      </c>
      <c r="LM115" s="16" t="s">
        <v>843</v>
      </c>
      <c r="LN115" s="16" t="s">
        <v>843</v>
      </c>
      <c r="LO115" s="16" t="s">
        <v>844</v>
      </c>
      <c r="LP115" s="16" t="s">
        <v>844</v>
      </c>
      <c r="LQ115" s="16" t="s">
        <v>843</v>
      </c>
      <c r="LR115" s="16" t="s">
        <v>843</v>
      </c>
      <c r="LS115" s="16" t="s">
        <v>843</v>
      </c>
      <c r="LT115" s="16" t="s">
        <v>844</v>
      </c>
      <c r="LU115" s="16" t="s">
        <v>843</v>
      </c>
      <c r="LV115" s="16" t="s">
        <v>843</v>
      </c>
      <c r="LW115" s="16" t="s">
        <v>843</v>
      </c>
      <c r="LX115" s="16" t="s">
        <v>843</v>
      </c>
      <c r="LY115" s="16" t="s">
        <v>843</v>
      </c>
      <c r="LZ115" s="16" t="s">
        <v>843</v>
      </c>
      <c r="MA115" s="16" t="s">
        <v>843</v>
      </c>
      <c r="MC115" s="16" t="s">
        <v>5694</v>
      </c>
      <c r="MD115" s="16" t="s">
        <v>844</v>
      </c>
      <c r="ME115" s="16" t="s">
        <v>843</v>
      </c>
      <c r="MF115" s="16" t="s">
        <v>843</v>
      </c>
      <c r="MG115" s="16" t="s">
        <v>843</v>
      </c>
      <c r="MH115" s="16" t="s">
        <v>843</v>
      </c>
      <c r="MI115" s="16" t="s">
        <v>843</v>
      </c>
      <c r="MJ115" s="16" t="s">
        <v>843</v>
      </c>
      <c r="MK115" s="16" t="s">
        <v>843</v>
      </c>
      <c r="ML115" s="16" t="s">
        <v>843</v>
      </c>
      <c r="MM115" s="16" t="s">
        <v>843</v>
      </c>
      <c r="MN115" s="16" t="s">
        <v>843</v>
      </c>
      <c r="MO115" s="16" t="s">
        <v>843</v>
      </c>
      <c r="MP115" s="16" t="s">
        <v>843</v>
      </c>
      <c r="MQ115" s="16" t="s">
        <v>843</v>
      </c>
      <c r="MR115" s="16" t="s">
        <v>843</v>
      </c>
      <c r="MS115" s="16" t="s">
        <v>843</v>
      </c>
      <c r="MT115" s="16" t="s">
        <v>843</v>
      </c>
      <c r="MU115" s="16" t="s">
        <v>843</v>
      </c>
      <c r="MV115" s="16" t="s">
        <v>843</v>
      </c>
      <c r="PC115" s="16" t="s">
        <v>865</v>
      </c>
      <c r="PD115" s="16" t="s">
        <v>865</v>
      </c>
      <c r="PY115" s="16" t="s">
        <v>865</v>
      </c>
      <c r="QP115" s="16" t="s">
        <v>865</v>
      </c>
      <c r="QR115" s="16" t="s">
        <v>867</v>
      </c>
      <c r="QT115" s="16" t="s">
        <v>867</v>
      </c>
      <c r="QV115" s="16" t="s">
        <v>865</v>
      </c>
      <c r="QX115" s="16" t="s">
        <v>867</v>
      </c>
      <c r="QY115" s="16" t="s">
        <v>867</v>
      </c>
      <c r="RD115" s="16" t="s">
        <v>865</v>
      </c>
      <c r="RF115" s="16" t="s">
        <v>865</v>
      </c>
      <c r="RH115" s="16" t="s">
        <v>4216</v>
      </c>
      <c r="RJ115" s="16" t="s">
        <v>865</v>
      </c>
      <c r="RN115" s="16" t="s">
        <v>7720</v>
      </c>
      <c r="RP115" s="16" t="s">
        <v>867</v>
      </c>
      <c r="RR115" s="16" t="s">
        <v>867</v>
      </c>
      <c r="RT115" s="16" t="s">
        <v>867</v>
      </c>
      <c r="RV115" s="16" t="s">
        <v>867</v>
      </c>
      <c r="RX115" s="16" t="s">
        <v>7720</v>
      </c>
      <c r="RZ115" s="16" t="s">
        <v>7724</v>
      </c>
      <c r="SQ115" s="16" t="s">
        <v>865</v>
      </c>
      <c r="SS115" s="16" t="s">
        <v>7308</v>
      </c>
      <c r="ST115" s="16" t="s">
        <v>7764</v>
      </c>
      <c r="TN115" s="16">
        <v>1500</v>
      </c>
      <c r="TO115" s="16">
        <v>0</v>
      </c>
      <c r="TP115" s="16">
        <v>600</v>
      </c>
      <c r="TQ115" s="16">
        <v>1000</v>
      </c>
      <c r="TR115" s="16">
        <v>200</v>
      </c>
      <c r="TS115" s="16">
        <v>180</v>
      </c>
      <c r="TT115" s="16">
        <v>0</v>
      </c>
      <c r="TU115" s="16">
        <v>300</v>
      </c>
      <c r="TV115" s="16">
        <v>2000</v>
      </c>
      <c r="TW115" s="16">
        <v>0</v>
      </c>
      <c r="TX115" s="16">
        <v>0</v>
      </c>
      <c r="TZ115" s="16" t="s">
        <v>7367</v>
      </c>
      <c r="UA115" s="16" t="s">
        <v>8691</v>
      </c>
      <c r="UB115" s="16">
        <v>0</v>
      </c>
      <c r="UC115" s="16" t="s">
        <v>843</v>
      </c>
      <c r="UD115" s="16" t="s">
        <v>843</v>
      </c>
      <c r="UE115" s="16" t="s">
        <v>844</v>
      </c>
      <c r="UF115" s="16" t="s">
        <v>844</v>
      </c>
      <c r="UG115" s="16" t="s">
        <v>843</v>
      </c>
      <c r="UH115" s="16" t="s">
        <v>843</v>
      </c>
      <c r="VK115" s="16" t="s">
        <v>6102</v>
      </c>
      <c r="VL115" s="16" t="s">
        <v>843</v>
      </c>
      <c r="VM115" s="16" t="s">
        <v>843</v>
      </c>
      <c r="VN115" s="16" t="s">
        <v>843</v>
      </c>
      <c r="VO115" s="16" t="s">
        <v>843</v>
      </c>
      <c r="VP115" s="16" t="s">
        <v>844</v>
      </c>
      <c r="VQ115" s="16" t="s">
        <v>843</v>
      </c>
      <c r="VR115" s="16" t="s">
        <v>843</v>
      </c>
      <c r="VS115" s="16" t="s">
        <v>843</v>
      </c>
      <c r="VT115" s="16" t="s">
        <v>843</v>
      </c>
      <c r="VV115" s="16">
        <v>1800</v>
      </c>
      <c r="VX115" s="16" t="s">
        <v>6028</v>
      </c>
      <c r="VY115" s="16" t="s">
        <v>844</v>
      </c>
      <c r="VZ115" s="16" t="s">
        <v>843</v>
      </c>
      <c r="WA115" s="16" t="s">
        <v>843</v>
      </c>
      <c r="WB115" s="16" t="s">
        <v>843</v>
      </c>
      <c r="WC115" s="16" t="s">
        <v>843</v>
      </c>
      <c r="WD115" s="16" t="s">
        <v>843</v>
      </c>
      <c r="WE115" s="16" t="s">
        <v>843</v>
      </c>
      <c r="WF115" s="16" t="s">
        <v>843</v>
      </c>
      <c r="WH115" s="16">
        <v>1600</v>
      </c>
      <c r="WO115" s="16" t="s">
        <v>6920</v>
      </c>
      <c r="XD115" s="16" t="s">
        <v>9421</v>
      </c>
      <c r="XE115" s="16" t="s">
        <v>843</v>
      </c>
      <c r="XF115" s="16" t="s">
        <v>843</v>
      </c>
      <c r="XG115" s="16" t="s">
        <v>843</v>
      </c>
      <c r="XH115" s="16" t="s">
        <v>843</v>
      </c>
      <c r="XI115" s="16" t="s">
        <v>843</v>
      </c>
      <c r="XJ115" s="16" t="s">
        <v>843</v>
      </c>
      <c r="XK115" s="16" t="s">
        <v>844</v>
      </c>
      <c r="XL115" s="16" t="s">
        <v>843</v>
      </c>
      <c r="XM115" s="16" t="s">
        <v>844</v>
      </c>
      <c r="XN115" s="16" t="s">
        <v>843</v>
      </c>
      <c r="XO115" s="16" t="s">
        <v>844</v>
      </c>
      <c r="XP115" s="16" t="s">
        <v>843</v>
      </c>
      <c r="XQ115" s="16" t="s">
        <v>843</v>
      </c>
      <c r="YF115" s="16" t="s">
        <v>865</v>
      </c>
      <c r="YN115" s="16" t="s">
        <v>864</v>
      </c>
      <c r="YP115" s="16" t="s">
        <v>7984</v>
      </c>
      <c r="YR115" s="16" t="s">
        <v>9422</v>
      </c>
      <c r="YS115" s="16" t="s">
        <v>9423</v>
      </c>
      <c r="YT115" s="16" t="s">
        <v>8694</v>
      </c>
      <c r="YU115" s="16" t="s">
        <v>9424</v>
      </c>
      <c r="YV115" s="16" t="s">
        <v>9148</v>
      </c>
      <c r="YW115" s="16" t="s">
        <v>844</v>
      </c>
      <c r="YX115" s="16" t="s">
        <v>9148</v>
      </c>
      <c r="YY115" s="16" t="s">
        <v>8862</v>
      </c>
      <c r="YZ115" s="16" t="s">
        <v>843</v>
      </c>
      <c r="ZA115" s="16" t="s">
        <v>843</v>
      </c>
      <c r="ZB115" s="16">
        <v>4113.33</v>
      </c>
      <c r="ZC115" s="16" t="s">
        <v>8847</v>
      </c>
      <c r="ZD115" s="16" t="s">
        <v>843</v>
      </c>
      <c r="ZE115" s="16" t="s">
        <v>9090</v>
      </c>
      <c r="ZF115" s="16" t="s">
        <v>8854</v>
      </c>
      <c r="ZG115" s="16" t="s">
        <v>8723</v>
      </c>
      <c r="ZH115" s="16" t="s">
        <v>8699</v>
      </c>
      <c r="ZI115" s="16" t="s">
        <v>8907</v>
      </c>
      <c r="ZJ115" s="16" t="s">
        <v>843</v>
      </c>
      <c r="ZK115" s="16" t="s">
        <v>843</v>
      </c>
      <c r="ZL115" s="16" t="s">
        <v>8865</v>
      </c>
      <c r="ZM115" s="16" t="s">
        <v>843</v>
      </c>
      <c r="ZN115" s="16" t="s">
        <v>8742</v>
      </c>
      <c r="ZO115" s="16" t="s">
        <v>487</v>
      </c>
      <c r="ZP115" s="16" t="s">
        <v>487</v>
      </c>
      <c r="ZQ115" s="16" t="s">
        <v>486</v>
      </c>
      <c r="ZR115" s="16" t="s">
        <v>486</v>
      </c>
      <c r="ZS115" s="16" t="s">
        <v>844</v>
      </c>
      <c r="ZT115" s="16" t="s">
        <v>8705</v>
      </c>
      <c r="ZU115" s="16" t="s">
        <v>8706</v>
      </c>
      <c r="ZV115" s="16" t="s">
        <v>487</v>
      </c>
      <c r="ZW115" s="16" t="s">
        <v>843</v>
      </c>
      <c r="ZX115" s="16" t="s">
        <v>843</v>
      </c>
      <c r="ZY115" s="16" t="s">
        <v>844</v>
      </c>
      <c r="ZZ115" s="16" t="s">
        <v>843</v>
      </c>
      <c r="AAA115" s="16" t="s">
        <v>844</v>
      </c>
      <c r="AAB115" s="16" t="s">
        <v>843</v>
      </c>
      <c r="AAC115" s="16">
        <v>0</v>
      </c>
      <c r="AAD115" s="16" t="s">
        <v>844</v>
      </c>
      <c r="AAE115" s="16" t="s">
        <v>843</v>
      </c>
      <c r="AAF115" s="16" t="s">
        <v>843</v>
      </c>
      <c r="AAG115" s="16" t="s">
        <v>843</v>
      </c>
      <c r="AAH115" s="16" t="s">
        <v>843</v>
      </c>
      <c r="AAI115" s="16" t="s">
        <v>843</v>
      </c>
      <c r="AAJ115" s="16" t="s">
        <v>606</v>
      </c>
      <c r="AAK115" s="16" t="s">
        <v>639</v>
      </c>
      <c r="AAL115" s="16" t="s">
        <v>905</v>
      </c>
      <c r="AAM115" s="16" t="s">
        <v>663</v>
      </c>
      <c r="AAN115" s="16" t="s">
        <v>8707</v>
      </c>
      <c r="AAO115" s="16" t="s">
        <v>1019</v>
      </c>
      <c r="AAP115" s="16" t="s">
        <v>8708</v>
      </c>
      <c r="AAQ115" s="16" t="s">
        <v>9425</v>
      </c>
      <c r="AAS115" s="16">
        <v>2445.0700000000002</v>
      </c>
      <c r="AAT115" s="16" t="s">
        <v>782</v>
      </c>
      <c r="AAU115" s="16" t="s">
        <v>782</v>
      </c>
      <c r="AAW115" s="16" t="s">
        <v>782</v>
      </c>
      <c r="AAX115" s="16" t="s">
        <v>843</v>
      </c>
      <c r="AAY115" s="16" t="s">
        <v>8710</v>
      </c>
      <c r="AAZ115" s="16" t="s">
        <v>782</v>
      </c>
      <c r="ABA115" s="16" t="s">
        <v>782</v>
      </c>
      <c r="ABB115" s="16" t="s">
        <v>782</v>
      </c>
      <c r="ABC115" s="16" t="s">
        <v>783</v>
      </c>
      <c r="ABD115" s="16" t="s">
        <v>783</v>
      </c>
      <c r="ABE115" s="16" t="s">
        <v>783</v>
      </c>
      <c r="ABF115" s="16" t="s">
        <v>782</v>
      </c>
      <c r="ABG115" s="16" t="s">
        <v>782</v>
      </c>
      <c r="ABH115" s="16" t="s">
        <v>782</v>
      </c>
      <c r="ABI115" s="16" t="s">
        <v>782</v>
      </c>
      <c r="ABJ115" s="16" t="s">
        <v>783</v>
      </c>
      <c r="ABK115" s="16" t="s">
        <v>782</v>
      </c>
      <c r="ABL115" s="16" t="s">
        <v>8746</v>
      </c>
      <c r="ABM115" s="16" t="s">
        <v>843</v>
      </c>
      <c r="ABN115" s="16" t="s">
        <v>1034</v>
      </c>
      <c r="ABP115" s="16" t="s">
        <v>972</v>
      </c>
      <c r="ABQ115" s="16" t="s">
        <v>4354</v>
      </c>
      <c r="ABR115" s="16" t="s">
        <v>470</v>
      </c>
      <c r="ABS115" s="16" t="s">
        <v>457</v>
      </c>
      <c r="ABT115" s="16" t="s">
        <v>844</v>
      </c>
      <c r="ABU115" s="16" t="s">
        <v>844</v>
      </c>
      <c r="ABV115" s="16" t="s">
        <v>487</v>
      </c>
      <c r="ABW115" s="16" t="s">
        <v>486</v>
      </c>
      <c r="ABX115" s="16" t="s">
        <v>892</v>
      </c>
      <c r="ABY115" s="16" t="s">
        <v>486</v>
      </c>
      <c r="ABZ115" s="16" t="s">
        <v>486</v>
      </c>
      <c r="ACA115" s="16" t="s">
        <v>761</v>
      </c>
      <c r="ACB115" s="16" t="s">
        <v>774</v>
      </c>
      <c r="ACC115" s="16" t="s">
        <v>737</v>
      </c>
      <c r="ACD115" s="16" t="s">
        <v>486</v>
      </c>
      <c r="ACE115" s="16" t="s">
        <v>486</v>
      </c>
      <c r="ACG115" s="16" t="s">
        <v>1014</v>
      </c>
      <c r="ACH115" s="16" t="s">
        <v>1009</v>
      </c>
      <c r="ACI115" s="16" t="s">
        <v>462</v>
      </c>
      <c r="ACJ115" s="16">
        <v>0.79400000000000004</v>
      </c>
      <c r="ACK115" s="16" t="s">
        <v>482</v>
      </c>
      <c r="ACL115" s="16" t="s">
        <v>740</v>
      </c>
      <c r="ACM115" s="16" t="s">
        <v>1190</v>
      </c>
      <c r="ACN115" s="16" t="s">
        <v>1169</v>
      </c>
      <c r="ACO115" s="16" t="s">
        <v>1856</v>
      </c>
      <c r="ACP115" s="16">
        <v>1600</v>
      </c>
      <c r="ACQ115" s="16" t="s">
        <v>1201</v>
      </c>
      <c r="ACR115" s="16" t="s">
        <v>1644</v>
      </c>
      <c r="ACS115" s="16" t="s">
        <v>680</v>
      </c>
      <c r="ACT115" s="16" t="s">
        <v>1522</v>
      </c>
      <c r="ACU115" s="16" t="s">
        <v>833</v>
      </c>
      <c r="ACV115" s="16" t="s">
        <v>8711</v>
      </c>
      <c r="ACW115" s="16" t="s">
        <v>877</v>
      </c>
      <c r="ACX115" s="16" t="s">
        <v>1916</v>
      </c>
      <c r="ACY115" s="16" t="s">
        <v>1947</v>
      </c>
      <c r="ACZ115" s="16">
        <v>1</v>
      </c>
      <c r="ADA115" s="16">
        <v>1</v>
      </c>
      <c r="ADB115" s="16">
        <v>1</v>
      </c>
      <c r="ADC115" s="16">
        <v>1</v>
      </c>
      <c r="ADD115" s="16">
        <v>1</v>
      </c>
      <c r="ADE115" s="16" t="s">
        <v>8712</v>
      </c>
      <c r="ADF115" s="16">
        <v>0</v>
      </c>
      <c r="ADG115" s="16" t="s">
        <v>486</v>
      </c>
      <c r="ADH115" s="16">
        <v>1</v>
      </c>
      <c r="ADI115" s="16" t="s">
        <v>486</v>
      </c>
      <c r="ADJ115" s="16" t="s">
        <v>13198</v>
      </c>
      <c r="ADK115" s="16" t="s">
        <v>13194</v>
      </c>
      <c r="ADL115" s="16" t="s">
        <v>1764</v>
      </c>
      <c r="ADM115" s="16" t="s">
        <v>13195</v>
      </c>
      <c r="ADN115" s="16" t="s">
        <v>13196</v>
      </c>
      <c r="ADO115" s="16" t="s">
        <v>13197</v>
      </c>
      <c r="ADP115" s="16" t="s">
        <v>13196</v>
      </c>
      <c r="ADQ115" s="16" t="s">
        <v>1743</v>
      </c>
      <c r="ADR115" s="16" t="s">
        <v>13194</v>
      </c>
      <c r="ADS115" s="16" t="s">
        <v>13194</v>
      </c>
      <c r="ADU115" s="16" t="s">
        <v>1756</v>
      </c>
      <c r="ADW115" s="16" t="s">
        <v>13199</v>
      </c>
      <c r="ADY115" s="16" t="s">
        <v>1062</v>
      </c>
      <c r="AEA115" s="16">
        <v>4113.3333333333303</v>
      </c>
      <c r="AEC115" s="16" t="s">
        <v>1058</v>
      </c>
      <c r="AED115" s="16">
        <v>2445.0700000000002</v>
      </c>
      <c r="AEE115" s="16" t="s">
        <v>952</v>
      </c>
      <c r="AEG115" s="16">
        <v>3400</v>
      </c>
      <c r="AEI115" s="16">
        <v>1500</v>
      </c>
      <c r="AEK115" s="16">
        <v>600</v>
      </c>
      <c r="AEL115" s="16">
        <v>1000</v>
      </c>
      <c r="AEM115" s="16">
        <v>2000</v>
      </c>
      <c r="AEN115" s="16">
        <v>200</v>
      </c>
      <c r="AEO115" s="16">
        <v>180</v>
      </c>
      <c r="AEP115" s="16">
        <v>300</v>
      </c>
    </row>
    <row r="116" spans="1:822" x14ac:dyDescent="0.25">
      <c r="A116" s="30">
        <v>45814</v>
      </c>
      <c r="B116" s="16" t="s">
        <v>9426</v>
      </c>
      <c r="C116" s="16" t="s">
        <v>867</v>
      </c>
      <c r="D116" s="16" t="s">
        <v>867</v>
      </c>
      <c r="E116" s="16">
        <v>68</v>
      </c>
      <c r="F116" s="16" t="s">
        <v>8153</v>
      </c>
      <c r="G116" s="16" t="s">
        <v>4117</v>
      </c>
      <c r="I116" s="16" t="s">
        <v>4174</v>
      </c>
      <c r="Z116" s="16" t="s">
        <v>990</v>
      </c>
      <c r="AA116" s="16" t="s">
        <v>474</v>
      </c>
      <c r="AB116" s="16">
        <v>2</v>
      </c>
      <c r="AC116" s="16" t="s">
        <v>843</v>
      </c>
      <c r="AD116" s="16" t="s">
        <v>843</v>
      </c>
      <c r="AE116" s="16" t="s">
        <v>843</v>
      </c>
      <c r="AF116" s="16" t="s">
        <v>844</v>
      </c>
      <c r="AG116" s="16" t="s">
        <v>844</v>
      </c>
      <c r="AH116" s="16" t="s">
        <v>844</v>
      </c>
      <c r="AI116" s="16" t="s">
        <v>844</v>
      </c>
      <c r="AJ116" s="16" t="s">
        <v>843</v>
      </c>
      <c r="AK116" s="16" t="s">
        <v>843</v>
      </c>
      <c r="AM116" s="16" t="s">
        <v>737</v>
      </c>
      <c r="AN116" s="16" t="s">
        <v>761</v>
      </c>
      <c r="AP116" s="16" t="s">
        <v>775</v>
      </c>
      <c r="AR116" s="16" t="s">
        <v>6907</v>
      </c>
      <c r="BB116" s="16">
        <v>6</v>
      </c>
      <c r="BC116" s="16" t="s">
        <v>7878</v>
      </c>
      <c r="BE116" s="16" t="s">
        <v>5098</v>
      </c>
      <c r="BV116" s="16" t="s">
        <v>9427</v>
      </c>
      <c r="BW116" s="16" t="s">
        <v>843</v>
      </c>
      <c r="BX116" s="16" t="s">
        <v>843</v>
      </c>
      <c r="BY116" s="16" t="s">
        <v>843</v>
      </c>
      <c r="BZ116" s="16" t="s">
        <v>844</v>
      </c>
      <c r="CA116" s="16" t="s">
        <v>843</v>
      </c>
      <c r="CB116" s="16" t="s">
        <v>843</v>
      </c>
      <c r="CC116" s="16" t="s">
        <v>843</v>
      </c>
      <c r="CD116" s="16" t="s">
        <v>843</v>
      </c>
      <c r="CE116" s="16" t="s">
        <v>843</v>
      </c>
      <c r="CF116" s="16" t="s">
        <v>843</v>
      </c>
      <c r="CG116" s="16" t="s">
        <v>843</v>
      </c>
      <c r="CH116" s="16" t="s">
        <v>844</v>
      </c>
      <c r="CI116" s="16" t="s">
        <v>843</v>
      </c>
      <c r="CJ116" s="16" t="s">
        <v>843</v>
      </c>
      <c r="CK116" s="16" t="s">
        <v>843</v>
      </c>
      <c r="CP116" s="16" t="s">
        <v>867</v>
      </c>
      <c r="CQ116" s="16" t="s">
        <v>9193</v>
      </c>
      <c r="CR116" s="16" t="s">
        <v>844</v>
      </c>
      <c r="CS116" s="16" t="s">
        <v>844</v>
      </c>
      <c r="CT116" s="16" t="s">
        <v>843</v>
      </c>
      <c r="CU116" s="16" t="s">
        <v>843</v>
      </c>
      <c r="CV116" s="16" t="s">
        <v>843</v>
      </c>
      <c r="CW116" s="16" t="s">
        <v>843</v>
      </c>
      <c r="CX116" s="16" t="s">
        <v>843</v>
      </c>
      <c r="CY116" s="16" t="s">
        <v>843</v>
      </c>
      <c r="CZ116" s="16" t="s">
        <v>843</v>
      </c>
      <c r="DA116" s="16" t="s">
        <v>5187</v>
      </c>
      <c r="DB116" s="16" t="s">
        <v>5191</v>
      </c>
      <c r="DC116" s="16" t="s">
        <v>844</v>
      </c>
      <c r="DD116" s="16" t="s">
        <v>843</v>
      </c>
      <c r="DE116" s="16" t="s">
        <v>843</v>
      </c>
      <c r="DF116" s="16" t="s">
        <v>843</v>
      </c>
      <c r="DG116" s="16" t="s">
        <v>843</v>
      </c>
      <c r="DH116" s="16" t="s">
        <v>843</v>
      </c>
      <c r="DI116" s="16" t="s">
        <v>843</v>
      </c>
      <c r="DJ116" s="16" t="s">
        <v>843</v>
      </c>
      <c r="DK116" s="16" t="s">
        <v>843</v>
      </c>
      <c r="DL116" s="16" t="s">
        <v>2337</v>
      </c>
      <c r="DM116" s="16" t="s">
        <v>843</v>
      </c>
      <c r="DN116" s="16" t="s">
        <v>843</v>
      </c>
      <c r="DO116" s="16" t="s">
        <v>843</v>
      </c>
      <c r="DP116" s="16" t="s">
        <v>843</v>
      </c>
      <c r="DQ116" s="16" t="s">
        <v>843</v>
      </c>
      <c r="DR116" s="16" t="s">
        <v>843</v>
      </c>
      <c r="DS116" s="16" t="s">
        <v>843</v>
      </c>
      <c r="DT116" s="16" t="s">
        <v>843</v>
      </c>
      <c r="DU116" s="16" t="s">
        <v>844</v>
      </c>
      <c r="DV116" s="16" t="s">
        <v>843</v>
      </c>
      <c r="DW116" s="16" t="s">
        <v>843</v>
      </c>
      <c r="DX116" s="16" t="s">
        <v>7842</v>
      </c>
      <c r="DY116" s="16" t="s">
        <v>865</v>
      </c>
      <c r="GC116" s="16" t="s">
        <v>5353</v>
      </c>
      <c r="GF116" s="16" t="s">
        <v>865</v>
      </c>
      <c r="GG116" s="16" t="s">
        <v>867</v>
      </c>
      <c r="GV116" s="16" t="s">
        <v>9238</v>
      </c>
      <c r="GW116" s="16" t="s">
        <v>843</v>
      </c>
      <c r="GX116" s="16" t="s">
        <v>844</v>
      </c>
      <c r="GY116" s="16" t="s">
        <v>843</v>
      </c>
      <c r="GZ116" s="16" t="s">
        <v>844</v>
      </c>
      <c r="HA116" s="16" t="s">
        <v>843</v>
      </c>
      <c r="HB116" s="16" t="s">
        <v>843</v>
      </c>
      <c r="HC116" s="16" t="s">
        <v>843</v>
      </c>
      <c r="HD116" s="16" t="s">
        <v>843</v>
      </c>
      <c r="HE116" s="16" t="s">
        <v>843</v>
      </c>
      <c r="HF116" s="16" t="s">
        <v>843</v>
      </c>
      <c r="HH116" s="16" t="s">
        <v>5456</v>
      </c>
      <c r="HK116" s="16" t="s">
        <v>864</v>
      </c>
      <c r="HM116" s="16" t="s">
        <v>867</v>
      </c>
      <c r="HN116" s="16" t="s">
        <v>7940</v>
      </c>
      <c r="HO116" s="16" t="s">
        <v>843</v>
      </c>
      <c r="HP116" s="16" t="s">
        <v>843</v>
      </c>
      <c r="HQ116" s="16" t="s">
        <v>843</v>
      </c>
      <c r="HR116" s="16" t="s">
        <v>843</v>
      </c>
      <c r="HS116" s="16" t="s">
        <v>843</v>
      </c>
      <c r="HT116" s="16" t="s">
        <v>843</v>
      </c>
      <c r="HU116" s="16" t="s">
        <v>844</v>
      </c>
      <c r="HV116" s="16" t="s">
        <v>843</v>
      </c>
      <c r="HW116" s="16" t="s">
        <v>843</v>
      </c>
      <c r="HX116" s="16" t="s">
        <v>843</v>
      </c>
      <c r="HZ116" s="16" t="s">
        <v>7947</v>
      </c>
      <c r="KE116" s="16" t="s">
        <v>5588</v>
      </c>
      <c r="KG116" s="16" t="s">
        <v>7023</v>
      </c>
      <c r="KH116" s="16" t="s">
        <v>7036</v>
      </c>
      <c r="KI116" s="16" t="s">
        <v>867</v>
      </c>
      <c r="KJ116" s="16" t="s">
        <v>5601</v>
      </c>
      <c r="KK116" s="16" t="s">
        <v>843</v>
      </c>
      <c r="KL116" s="16" t="s">
        <v>843</v>
      </c>
      <c r="KM116" s="16" t="s">
        <v>844</v>
      </c>
      <c r="KN116" s="16" t="s">
        <v>843</v>
      </c>
      <c r="KO116" s="16" t="s">
        <v>843</v>
      </c>
      <c r="KP116" s="16" t="s">
        <v>843</v>
      </c>
      <c r="KQ116" s="16" t="s">
        <v>843</v>
      </c>
      <c r="LG116" s="16" t="s">
        <v>867</v>
      </c>
      <c r="LH116" s="16" t="s">
        <v>865</v>
      </c>
      <c r="LI116" s="16" t="s">
        <v>867</v>
      </c>
      <c r="LJ116" s="16" t="s">
        <v>867</v>
      </c>
      <c r="LK116" s="16" t="s">
        <v>865</v>
      </c>
      <c r="LL116" s="16" t="s">
        <v>9428</v>
      </c>
      <c r="LM116" s="16" t="s">
        <v>843</v>
      </c>
      <c r="LN116" s="16" t="s">
        <v>844</v>
      </c>
      <c r="LO116" s="16" t="s">
        <v>844</v>
      </c>
      <c r="LP116" s="16" t="s">
        <v>844</v>
      </c>
      <c r="LQ116" s="16" t="s">
        <v>844</v>
      </c>
      <c r="LR116" s="16" t="s">
        <v>843</v>
      </c>
      <c r="LS116" s="16" t="s">
        <v>843</v>
      </c>
      <c r="LT116" s="16" t="s">
        <v>843</v>
      </c>
      <c r="LU116" s="16" t="s">
        <v>843</v>
      </c>
      <c r="LV116" s="16" t="s">
        <v>843</v>
      </c>
      <c r="LW116" s="16" t="s">
        <v>843</v>
      </c>
      <c r="LX116" s="16" t="s">
        <v>843</v>
      </c>
      <c r="LY116" s="16" t="s">
        <v>843</v>
      </c>
      <c r="LZ116" s="16" t="s">
        <v>843</v>
      </c>
      <c r="MA116" s="16" t="s">
        <v>843</v>
      </c>
      <c r="MC116" s="16" t="s">
        <v>9429</v>
      </c>
      <c r="MD116" s="16" t="s">
        <v>843</v>
      </c>
      <c r="ME116" s="16" t="s">
        <v>843</v>
      </c>
      <c r="MF116" s="16" t="s">
        <v>843</v>
      </c>
      <c r="MG116" s="16" t="s">
        <v>843</v>
      </c>
      <c r="MH116" s="16" t="s">
        <v>844</v>
      </c>
      <c r="MI116" s="16" t="s">
        <v>843</v>
      </c>
      <c r="MJ116" s="16" t="s">
        <v>843</v>
      </c>
      <c r="MK116" s="16" t="s">
        <v>843</v>
      </c>
      <c r="ML116" s="16" t="s">
        <v>844</v>
      </c>
      <c r="MM116" s="16" t="s">
        <v>843</v>
      </c>
      <c r="MN116" s="16" t="s">
        <v>843</v>
      </c>
      <c r="MO116" s="16" t="s">
        <v>843</v>
      </c>
      <c r="MP116" s="16" t="s">
        <v>844</v>
      </c>
      <c r="MQ116" s="16" t="s">
        <v>843</v>
      </c>
      <c r="MR116" s="16" t="s">
        <v>843</v>
      </c>
      <c r="MS116" s="16" t="s">
        <v>843</v>
      </c>
      <c r="MT116" s="16" t="s">
        <v>843</v>
      </c>
      <c r="MU116" s="16" t="s">
        <v>843</v>
      </c>
      <c r="MV116" s="16" t="s">
        <v>843</v>
      </c>
      <c r="MX116" s="16" t="s">
        <v>9430</v>
      </c>
      <c r="MY116" s="16" t="s">
        <v>843</v>
      </c>
      <c r="MZ116" s="16" t="s">
        <v>843</v>
      </c>
      <c r="NA116" s="16" t="s">
        <v>843</v>
      </c>
      <c r="NB116" s="16" t="s">
        <v>843</v>
      </c>
      <c r="NC116" s="16" t="s">
        <v>844</v>
      </c>
      <c r="ND116" s="16" t="s">
        <v>843</v>
      </c>
      <c r="NE116" s="16" t="s">
        <v>843</v>
      </c>
      <c r="NF116" s="16" t="s">
        <v>843</v>
      </c>
      <c r="NG116" s="16" t="s">
        <v>844</v>
      </c>
      <c r="NH116" s="16" t="s">
        <v>843</v>
      </c>
      <c r="NI116" s="16" t="s">
        <v>843</v>
      </c>
      <c r="NJ116" s="16" t="s">
        <v>843</v>
      </c>
      <c r="NK116" s="16" t="s">
        <v>844</v>
      </c>
      <c r="NL116" s="16" t="s">
        <v>843</v>
      </c>
      <c r="NM116" s="16" t="s">
        <v>843</v>
      </c>
      <c r="NN116" s="16" t="s">
        <v>843</v>
      </c>
      <c r="NO116" s="16" t="s">
        <v>843</v>
      </c>
      <c r="NP116" s="16" t="s">
        <v>843</v>
      </c>
      <c r="NQ116" s="16" t="s">
        <v>843</v>
      </c>
      <c r="PC116" s="16" t="s">
        <v>865</v>
      </c>
      <c r="PD116" s="16" t="s">
        <v>865</v>
      </c>
      <c r="PY116" s="16" t="s">
        <v>865</v>
      </c>
      <c r="QP116" s="16" t="s">
        <v>865</v>
      </c>
      <c r="QR116" s="16" t="s">
        <v>865</v>
      </c>
      <c r="QT116" s="16" t="s">
        <v>867</v>
      </c>
      <c r="QV116" s="16" t="s">
        <v>4216</v>
      </c>
      <c r="QX116" s="16" t="s">
        <v>4216</v>
      </c>
      <c r="QY116" s="16" t="s">
        <v>867</v>
      </c>
      <c r="RD116" s="16" t="s">
        <v>865</v>
      </c>
      <c r="RF116" s="16" t="s">
        <v>865</v>
      </c>
      <c r="RH116" s="16" t="s">
        <v>4216</v>
      </c>
      <c r="RJ116" s="16" t="s">
        <v>4216</v>
      </c>
      <c r="RN116" s="16" t="s">
        <v>7720</v>
      </c>
      <c r="RP116" s="16" t="s">
        <v>867</v>
      </c>
      <c r="RR116" s="16" t="s">
        <v>7720</v>
      </c>
      <c r="RT116" s="16" t="s">
        <v>7720</v>
      </c>
      <c r="RV116" s="16" t="s">
        <v>4216</v>
      </c>
      <c r="RX116" s="16" t="s">
        <v>4216</v>
      </c>
      <c r="RZ116" s="16" t="s">
        <v>4216</v>
      </c>
      <c r="SQ116" s="16" t="s">
        <v>865</v>
      </c>
      <c r="SS116" s="16" t="s">
        <v>4216</v>
      </c>
      <c r="ST116" s="16" t="s">
        <v>4216</v>
      </c>
      <c r="TN116" s="16">
        <v>3700</v>
      </c>
      <c r="TO116" s="16">
        <v>0</v>
      </c>
      <c r="TP116" s="16">
        <v>700</v>
      </c>
      <c r="TQ116" s="16">
        <v>900</v>
      </c>
      <c r="TR116" s="16">
        <v>1500</v>
      </c>
      <c r="TS116" s="16">
        <v>350</v>
      </c>
      <c r="TT116" s="16">
        <v>0</v>
      </c>
      <c r="TU116" s="16">
        <v>1000</v>
      </c>
      <c r="TV116" s="16">
        <v>28000</v>
      </c>
      <c r="TW116" s="16">
        <v>0</v>
      </c>
      <c r="TX116" s="16">
        <v>0</v>
      </c>
      <c r="TZ116" s="16" t="s">
        <v>7364</v>
      </c>
      <c r="UA116" s="16" t="s">
        <v>8691</v>
      </c>
      <c r="UB116" s="16">
        <v>0</v>
      </c>
      <c r="UC116" s="16" t="s">
        <v>843</v>
      </c>
      <c r="UD116" s="16" t="s">
        <v>843</v>
      </c>
      <c r="UE116" s="16" t="s">
        <v>844</v>
      </c>
      <c r="UF116" s="16" t="s">
        <v>844</v>
      </c>
      <c r="UG116" s="16" t="s">
        <v>843</v>
      </c>
      <c r="UH116" s="16" t="s">
        <v>843</v>
      </c>
      <c r="VK116" s="16" t="s">
        <v>9342</v>
      </c>
      <c r="VL116" s="16" t="s">
        <v>843</v>
      </c>
      <c r="VM116" s="16" t="s">
        <v>844</v>
      </c>
      <c r="VN116" s="16" t="s">
        <v>843</v>
      </c>
      <c r="VO116" s="16" t="s">
        <v>843</v>
      </c>
      <c r="VP116" s="16" t="s">
        <v>844</v>
      </c>
      <c r="VQ116" s="16" t="s">
        <v>843</v>
      </c>
      <c r="VR116" s="16" t="s">
        <v>843</v>
      </c>
      <c r="VS116" s="16" t="s">
        <v>843</v>
      </c>
      <c r="VT116" s="16" t="s">
        <v>843</v>
      </c>
      <c r="VV116" s="16">
        <v>10000</v>
      </c>
      <c r="VX116" s="16" t="s">
        <v>9013</v>
      </c>
      <c r="VY116" s="16" t="s">
        <v>844</v>
      </c>
      <c r="VZ116" s="16" t="s">
        <v>843</v>
      </c>
      <c r="WA116" s="16" t="s">
        <v>843</v>
      </c>
      <c r="WB116" s="16" t="s">
        <v>843</v>
      </c>
      <c r="WC116" s="16" t="s">
        <v>844</v>
      </c>
      <c r="WD116" s="16" t="s">
        <v>843</v>
      </c>
      <c r="WE116" s="16" t="s">
        <v>843</v>
      </c>
      <c r="WF116" s="16" t="s">
        <v>843</v>
      </c>
      <c r="WO116" s="16" t="s">
        <v>6923</v>
      </c>
      <c r="YN116" s="16" t="s">
        <v>7049</v>
      </c>
      <c r="YP116" s="16" t="s">
        <v>7981</v>
      </c>
      <c r="YR116" s="16" t="s">
        <v>9431</v>
      </c>
      <c r="YS116" s="16" t="s">
        <v>9432</v>
      </c>
      <c r="YT116" s="16" t="s">
        <v>8694</v>
      </c>
      <c r="YU116" s="16" t="s">
        <v>9433</v>
      </c>
      <c r="YV116" s="16" t="s">
        <v>9148</v>
      </c>
      <c r="YW116" s="16" t="s">
        <v>844</v>
      </c>
      <c r="YX116" s="16" t="s">
        <v>9148</v>
      </c>
      <c r="YY116" s="16" t="s">
        <v>9434</v>
      </c>
      <c r="YZ116" s="16" t="s">
        <v>843</v>
      </c>
      <c r="ZA116" s="16" t="s">
        <v>843</v>
      </c>
      <c r="ZB116" s="16">
        <v>12816.67</v>
      </c>
      <c r="ZC116" s="16" t="s">
        <v>9113</v>
      </c>
      <c r="ZD116" s="16" t="s">
        <v>843</v>
      </c>
      <c r="ZE116" s="16" t="s">
        <v>9435</v>
      </c>
      <c r="ZF116" s="16" t="s">
        <v>9119</v>
      </c>
      <c r="ZG116" s="16" t="s">
        <v>8724</v>
      </c>
      <c r="ZH116" s="16" t="s">
        <v>8752</v>
      </c>
      <c r="ZI116" s="16" t="s">
        <v>8723</v>
      </c>
      <c r="ZJ116" s="16" t="s">
        <v>843</v>
      </c>
      <c r="ZK116" s="16" t="s">
        <v>843</v>
      </c>
      <c r="ZL116" s="16" t="s">
        <v>8754</v>
      </c>
      <c r="ZM116" s="16" t="s">
        <v>843</v>
      </c>
      <c r="ZN116" s="16" t="s">
        <v>8703</v>
      </c>
      <c r="ZO116" s="16" t="s">
        <v>486</v>
      </c>
      <c r="ZP116" s="16" t="s">
        <v>487</v>
      </c>
      <c r="ZQ116" s="16" t="s">
        <v>486</v>
      </c>
      <c r="ZR116" s="16" t="s">
        <v>486</v>
      </c>
      <c r="ZS116" s="16" t="s">
        <v>8872</v>
      </c>
      <c r="ZT116" s="16" t="s">
        <v>8705</v>
      </c>
      <c r="ZU116" s="16" t="s">
        <v>9092</v>
      </c>
      <c r="ZV116" s="16" t="s">
        <v>486</v>
      </c>
      <c r="ZW116" s="16" t="s">
        <v>843</v>
      </c>
      <c r="ZX116" s="16" t="s">
        <v>843</v>
      </c>
      <c r="ZY116" s="16" t="s">
        <v>844</v>
      </c>
      <c r="ZZ116" s="16" t="s">
        <v>844</v>
      </c>
      <c r="AAA116" s="16" t="s">
        <v>1056</v>
      </c>
      <c r="AAB116" s="16" t="s">
        <v>1056</v>
      </c>
      <c r="AAC116" s="16">
        <v>0</v>
      </c>
      <c r="AAD116" s="16" t="s">
        <v>844</v>
      </c>
      <c r="AAE116" s="16" t="s">
        <v>844</v>
      </c>
      <c r="AAF116" s="16" t="s">
        <v>843</v>
      </c>
      <c r="AAG116" s="16" t="s">
        <v>843</v>
      </c>
      <c r="AAH116" s="16" t="s">
        <v>843</v>
      </c>
      <c r="AAI116" s="16" t="s">
        <v>843</v>
      </c>
      <c r="AAJ116" s="16" t="s">
        <v>606</v>
      </c>
      <c r="AAK116" s="16" t="s">
        <v>655</v>
      </c>
      <c r="AAL116" s="16" t="s">
        <v>905</v>
      </c>
      <c r="AAM116" s="16" t="s">
        <v>660</v>
      </c>
      <c r="AAN116" s="16" t="s">
        <v>8707</v>
      </c>
      <c r="AAO116" s="16" t="s">
        <v>1019</v>
      </c>
      <c r="AAP116" s="16" t="s">
        <v>8708</v>
      </c>
      <c r="AAQ116" s="16" t="s">
        <v>9436</v>
      </c>
      <c r="AAS116" s="16">
        <v>4694.84</v>
      </c>
      <c r="AAT116" s="16" t="s">
        <v>782</v>
      </c>
      <c r="AAU116" s="16" t="s">
        <v>782</v>
      </c>
      <c r="AAX116" s="16" t="s">
        <v>843</v>
      </c>
      <c r="AAY116" s="16" t="s">
        <v>8710</v>
      </c>
      <c r="AAZ116" s="16" t="s">
        <v>782</v>
      </c>
      <c r="ABB116" s="16" t="s">
        <v>783</v>
      </c>
      <c r="ABC116" s="16" t="s">
        <v>783</v>
      </c>
      <c r="ABD116" s="16" t="s">
        <v>783</v>
      </c>
      <c r="ABF116" s="16" t="s">
        <v>782</v>
      </c>
      <c r="ABG116" s="16" t="s">
        <v>783</v>
      </c>
      <c r="ABH116" s="16" t="s">
        <v>783</v>
      </c>
      <c r="ABL116" s="16" t="s">
        <v>8759</v>
      </c>
      <c r="ABM116" s="16" t="s">
        <v>8759</v>
      </c>
      <c r="ABP116" s="16" t="s">
        <v>972</v>
      </c>
      <c r="ABQ116" s="16" t="s">
        <v>4315</v>
      </c>
      <c r="ABR116" s="16" t="s">
        <v>474</v>
      </c>
      <c r="ABS116" s="16" t="s">
        <v>457</v>
      </c>
      <c r="ABT116" s="16" t="s">
        <v>1056</v>
      </c>
      <c r="ABU116" s="16" t="s">
        <v>844</v>
      </c>
      <c r="ABV116" s="16" t="s">
        <v>486</v>
      </c>
      <c r="ABW116" s="16" t="s">
        <v>487</v>
      </c>
      <c r="ABX116" s="16" t="s">
        <v>893</v>
      </c>
      <c r="ABY116" s="16" t="s">
        <v>486</v>
      </c>
      <c r="ABZ116" s="16" t="s">
        <v>487</v>
      </c>
      <c r="ACA116" s="16" t="s">
        <v>761</v>
      </c>
      <c r="ACB116" s="16" t="s">
        <v>775</v>
      </c>
      <c r="ACC116" s="16" t="s">
        <v>737</v>
      </c>
      <c r="ACD116" s="16" t="s">
        <v>486</v>
      </c>
      <c r="ACE116" s="16" t="s">
        <v>486</v>
      </c>
      <c r="ACG116" s="16" t="s">
        <v>1013</v>
      </c>
      <c r="ACH116" s="16" t="s">
        <v>1009</v>
      </c>
      <c r="ACI116" s="16" t="s">
        <v>462</v>
      </c>
      <c r="ACJ116" s="16">
        <v>0.79400000000000004</v>
      </c>
      <c r="ACK116" s="16" t="s">
        <v>482</v>
      </c>
      <c r="ACL116" s="16" t="s">
        <v>740</v>
      </c>
      <c r="ACM116" s="16" t="s">
        <v>1193</v>
      </c>
      <c r="ACN116" s="16" t="s">
        <v>1169</v>
      </c>
      <c r="ACO116" s="16" t="s">
        <v>1856</v>
      </c>
      <c r="ACQ116" s="16" t="s">
        <v>1202</v>
      </c>
      <c r="ACR116" s="16" t="s">
        <v>1644</v>
      </c>
      <c r="ACS116" s="16" t="s">
        <v>686</v>
      </c>
      <c r="ACT116" s="16" t="s">
        <v>1521</v>
      </c>
      <c r="ACU116" s="16" t="s">
        <v>833</v>
      </c>
      <c r="ACV116" s="16" t="s">
        <v>8711</v>
      </c>
      <c r="ACW116" s="16" t="s">
        <v>878</v>
      </c>
      <c r="ACX116" s="16" t="s">
        <v>1916</v>
      </c>
      <c r="ACY116" s="16" t="s">
        <v>1947</v>
      </c>
      <c r="ACZ116" s="16">
        <v>1</v>
      </c>
      <c r="ADA116" s="16">
        <v>0</v>
      </c>
      <c r="ADB116" s="16">
        <v>1</v>
      </c>
      <c r="ADC116" s="16">
        <v>1</v>
      </c>
      <c r="ADD116" s="16">
        <v>0</v>
      </c>
      <c r="ADE116" s="16" t="s">
        <v>8827</v>
      </c>
      <c r="ADF116" s="16">
        <v>0</v>
      </c>
      <c r="ADG116" s="16" t="s">
        <v>486</v>
      </c>
      <c r="ADH116" s="16">
        <v>2</v>
      </c>
      <c r="ADI116" s="16" t="s">
        <v>486</v>
      </c>
      <c r="ADJ116" s="16" t="s">
        <v>1744</v>
      </c>
      <c r="ADK116" s="16" t="s">
        <v>13194</v>
      </c>
      <c r="ADL116" s="16" t="s">
        <v>1764</v>
      </c>
      <c r="ADM116" s="16" t="s">
        <v>13195</v>
      </c>
      <c r="ADN116" s="16" t="s">
        <v>1761</v>
      </c>
      <c r="ADO116" s="16" t="s">
        <v>1766</v>
      </c>
      <c r="ADP116" s="16" t="s">
        <v>1751</v>
      </c>
      <c r="ADQ116" s="16" t="s">
        <v>1748</v>
      </c>
      <c r="ADR116" s="16" t="s">
        <v>13194</v>
      </c>
      <c r="ADS116" s="16" t="s">
        <v>13194</v>
      </c>
      <c r="ADU116" s="16" t="s">
        <v>9437</v>
      </c>
      <c r="ADY116" s="16" t="s">
        <v>1059</v>
      </c>
      <c r="AEA116" s="16">
        <v>12816.666666666701</v>
      </c>
      <c r="AEC116" s="16" t="s">
        <v>1062</v>
      </c>
      <c r="AED116" s="16">
        <v>2347.42</v>
      </c>
      <c r="AEE116" s="16" t="s">
        <v>952</v>
      </c>
      <c r="AEG116" s="16">
        <v>10000</v>
      </c>
      <c r="AEI116" s="16">
        <v>1850</v>
      </c>
      <c r="AEK116" s="16">
        <v>350</v>
      </c>
      <c r="AEL116" s="16">
        <v>450</v>
      </c>
      <c r="AEM116" s="16">
        <v>14000</v>
      </c>
      <c r="AEN116" s="16">
        <v>750</v>
      </c>
      <c r="AEO116" s="16">
        <v>175</v>
      </c>
      <c r="AEP116" s="16">
        <v>500</v>
      </c>
    </row>
    <row r="117" spans="1:822" x14ac:dyDescent="0.25">
      <c r="A117" s="30">
        <v>45814</v>
      </c>
      <c r="B117" s="16" t="s">
        <v>9438</v>
      </c>
      <c r="C117" s="16" t="s">
        <v>867</v>
      </c>
      <c r="D117" s="16" t="s">
        <v>867</v>
      </c>
      <c r="E117" s="16">
        <v>41</v>
      </c>
      <c r="F117" s="16" t="s">
        <v>8153</v>
      </c>
      <c r="G117" s="16" t="s">
        <v>4131</v>
      </c>
      <c r="I117" s="16" t="s">
        <v>4174</v>
      </c>
      <c r="Z117" s="16" t="s">
        <v>993</v>
      </c>
      <c r="AA117" s="16" t="s">
        <v>474</v>
      </c>
      <c r="AB117" s="16">
        <v>2</v>
      </c>
      <c r="AC117" s="16" t="s">
        <v>844</v>
      </c>
      <c r="AD117" s="16" t="s">
        <v>843</v>
      </c>
      <c r="AE117" s="16" t="s">
        <v>843</v>
      </c>
      <c r="AF117" s="16" t="s">
        <v>844</v>
      </c>
      <c r="AG117" s="16" t="s">
        <v>844</v>
      </c>
      <c r="AH117" s="16" t="s">
        <v>844</v>
      </c>
      <c r="AI117" s="16" t="s">
        <v>844</v>
      </c>
      <c r="AJ117" s="16" t="s">
        <v>843</v>
      </c>
      <c r="AK117" s="16" t="s">
        <v>843</v>
      </c>
      <c r="AM117" s="16" t="s">
        <v>737</v>
      </c>
      <c r="AN117" s="16" t="s">
        <v>759</v>
      </c>
      <c r="AP117" s="16" t="s">
        <v>768</v>
      </c>
      <c r="AR117" s="16" t="s">
        <v>6910</v>
      </c>
      <c r="BB117" s="16">
        <v>2</v>
      </c>
      <c r="BC117" s="16" t="s">
        <v>7878</v>
      </c>
      <c r="BE117" s="16" t="s">
        <v>5101</v>
      </c>
      <c r="BV117" s="16" t="s">
        <v>4433</v>
      </c>
      <c r="BW117" s="16" t="s">
        <v>844</v>
      </c>
      <c r="BX117" s="16" t="s">
        <v>843</v>
      </c>
      <c r="BY117" s="16" t="s">
        <v>843</v>
      </c>
      <c r="BZ117" s="16" t="s">
        <v>843</v>
      </c>
      <c r="CA117" s="16" t="s">
        <v>843</v>
      </c>
      <c r="CB117" s="16" t="s">
        <v>843</v>
      </c>
      <c r="CC117" s="16" t="s">
        <v>843</v>
      </c>
      <c r="CD117" s="16" t="s">
        <v>843</v>
      </c>
      <c r="CE117" s="16" t="s">
        <v>843</v>
      </c>
      <c r="CF117" s="16" t="s">
        <v>843</v>
      </c>
      <c r="CG117" s="16" t="s">
        <v>843</v>
      </c>
      <c r="CH117" s="16" t="s">
        <v>843</v>
      </c>
      <c r="CI117" s="16" t="s">
        <v>843</v>
      </c>
      <c r="CJ117" s="16" t="s">
        <v>843</v>
      </c>
      <c r="CK117" s="16" t="s">
        <v>843</v>
      </c>
      <c r="CP117" s="16" t="s">
        <v>865</v>
      </c>
      <c r="DX117" s="16" t="s">
        <v>867</v>
      </c>
      <c r="DY117" s="16" t="s">
        <v>867</v>
      </c>
      <c r="GC117" s="16" t="s">
        <v>5330</v>
      </c>
      <c r="GF117" s="16" t="s">
        <v>867</v>
      </c>
      <c r="GG117" s="16" t="s">
        <v>867</v>
      </c>
      <c r="GV117" s="16" t="s">
        <v>5443</v>
      </c>
      <c r="GW117" s="16" t="s">
        <v>843</v>
      </c>
      <c r="GX117" s="16" t="s">
        <v>844</v>
      </c>
      <c r="GY117" s="16" t="s">
        <v>843</v>
      </c>
      <c r="GZ117" s="16" t="s">
        <v>843</v>
      </c>
      <c r="HA117" s="16" t="s">
        <v>843</v>
      </c>
      <c r="HB117" s="16" t="s">
        <v>843</v>
      </c>
      <c r="HC117" s="16" t="s">
        <v>843</v>
      </c>
      <c r="HD117" s="16" t="s">
        <v>843</v>
      </c>
      <c r="HE117" s="16" t="s">
        <v>843</v>
      </c>
      <c r="HF117" s="16" t="s">
        <v>843</v>
      </c>
      <c r="HH117" s="16" t="s">
        <v>5456</v>
      </c>
      <c r="HK117" s="16" t="s">
        <v>865</v>
      </c>
      <c r="HM117" s="16" t="s">
        <v>865</v>
      </c>
      <c r="HZ117" s="16" t="s">
        <v>7944</v>
      </c>
      <c r="KE117" s="16" t="s">
        <v>5585</v>
      </c>
      <c r="KG117" s="16" t="s">
        <v>7018</v>
      </c>
      <c r="KH117" s="16" t="s">
        <v>7033</v>
      </c>
      <c r="KI117" s="16" t="s">
        <v>865</v>
      </c>
      <c r="LG117" s="16" t="s">
        <v>867</v>
      </c>
      <c r="LH117" s="16" t="s">
        <v>867</v>
      </c>
      <c r="LI117" s="16" t="s">
        <v>867</v>
      </c>
      <c r="LJ117" s="16" t="s">
        <v>867</v>
      </c>
      <c r="LK117" s="16" t="s">
        <v>867</v>
      </c>
      <c r="LL117" s="16" t="s">
        <v>5690</v>
      </c>
      <c r="LM117" s="16" t="s">
        <v>843</v>
      </c>
      <c r="LN117" s="16" t="s">
        <v>843</v>
      </c>
      <c r="LO117" s="16" t="s">
        <v>843</v>
      </c>
      <c r="LP117" s="16" t="s">
        <v>843</v>
      </c>
      <c r="LQ117" s="16" t="s">
        <v>843</v>
      </c>
      <c r="LR117" s="16" t="s">
        <v>843</v>
      </c>
      <c r="LS117" s="16" t="s">
        <v>843</v>
      </c>
      <c r="LT117" s="16" t="s">
        <v>843</v>
      </c>
      <c r="LU117" s="16" t="s">
        <v>843</v>
      </c>
      <c r="LV117" s="16" t="s">
        <v>843</v>
      </c>
      <c r="LW117" s="16" t="s">
        <v>843</v>
      </c>
      <c r="LX117" s="16" t="s">
        <v>844</v>
      </c>
      <c r="LY117" s="16" t="s">
        <v>843</v>
      </c>
      <c r="LZ117" s="16" t="s">
        <v>843</v>
      </c>
      <c r="MA117" s="16" t="s">
        <v>843</v>
      </c>
      <c r="MC117" s="16" t="s">
        <v>5694</v>
      </c>
      <c r="MD117" s="16" t="s">
        <v>844</v>
      </c>
      <c r="ME117" s="16" t="s">
        <v>843</v>
      </c>
      <c r="MF117" s="16" t="s">
        <v>843</v>
      </c>
      <c r="MG117" s="16" t="s">
        <v>843</v>
      </c>
      <c r="MH117" s="16" t="s">
        <v>843</v>
      </c>
      <c r="MI117" s="16" t="s">
        <v>843</v>
      </c>
      <c r="MJ117" s="16" t="s">
        <v>843</v>
      </c>
      <c r="MK117" s="16" t="s">
        <v>843</v>
      </c>
      <c r="ML117" s="16" t="s">
        <v>843</v>
      </c>
      <c r="MM117" s="16" t="s">
        <v>843</v>
      </c>
      <c r="MN117" s="16" t="s">
        <v>843</v>
      </c>
      <c r="MO117" s="16" t="s">
        <v>843</v>
      </c>
      <c r="MP117" s="16" t="s">
        <v>843</v>
      </c>
      <c r="MQ117" s="16" t="s">
        <v>843</v>
      </c>
      <c r="MR117" s="16" t="s">
        <v>843</v>
      </c>
      <c r="MS117" s="16" t="s">
        <v>843</v>
      </c>
      <c r="MT117" s="16" t="s">
        <v>843</v>
      </c>
      <c r="MU117" s="16" t="s">
        <v>843</v>
      </c>
      <c r="MV117" s="16" t="s">
        <v>843</v>
      </c>
      <c r="MX117" s="16" t="s">
        <v>5694</v>
      </c>
      <c r="MY117" s="16" t="s">
        <v>844</v>
      </c>
      <c r="MZ117" s="16" t="s">
        <v>843</v>
      </c>
      <c r="NA117" s="16" t="s">
        <v>843</v>
      </c>
      <c r="NB117" s="16" t="s">
        <v>843</v>
      </c>
      <c r="NC117" s="16" t="s">
        <v>843</v>
      </c>
      <c r="ND117" s="16" t="s">
        <v>843</v>
      </c>
      <c r="NE117" s="16" t="s">
        <v>843</v>
      </c>
      <c r="NF117" s="16" t="s">
        <v>843</v>
      </c>
      <c r="NG117" s="16" t="s">
        <v>843</v>
      </c>
      <c r="NH117" s="16" t="s">
        <v>843</v>
      </c>
      <c r="NI117" s="16" t="s">
        <v>843</v>
      </c>
      <c r="NJ117" s="16" t="s">
        <v>843</v>
      </c>
      <c r="NK117" s="16" t="s">
        <v>843</v>
      </c>
      <c r="NL117" s="16" t="s">
        <v>843</v>
      </c>
      <c r="NM117" s="16" t="s">
        <v>843</v>
      </c>
      <c r="NN117" s="16" t="s">
        <v>843</v>
      </c>
      <c r="NO117" s="16" t="s">
        <v>843</v>
      </c>
      <c r="NP117" s="16" t="s">
        <v>843</v>
      </c>
      <c r="NQ117" s="16" t="s">
        <v>843</v>
      </c>
      <c r="PC117" s="16" t="s">
        <v>865</v>
      </c>
      <c r="PD117" s="16" t="s">
        <v>865</v>
      </c>
      <c r="PY117" s="16" t="s">
        <v>865</v>
      </c>
      <c r="QP117" s="16" t="s">
        <v>864</v>
      </c>
      <c r="QR117" s="16" t="s">
        <v>867</v>
      </c>
      <c r="QT117" s="16" t="s">
        <v>867</v>
      </c>
      <c r="QV117" s="16" t="s">
        <v>865</v>
      </c>
      <c r="QX117" s="16" t="s">
        <v>865</v>
      </c>
      <c r="QY117" s="16" t="s">
        <v>867</v>
      </c>
      <c r="RD117" s="16" t="s">
        <v>7708</v>
      </c>
      <c r="RF117" s="16" t="s">
        <v>865</v>
      </c>
      <c r="RH117" s="16" t="s">
        <v>865</v>
      </c>
      <c r="RJ117" s="16" t="s">
        <v>865</v>
      </c>
      <c r="RN117" s="16" t="s">
        <v>867</v>
      </c>
      <c r="RP117" s="16" t="s">
        <v>867</v>
      </c>
      <c r="RR117" s="16" t="s">
        <v>867</v>
      </c>
      <c r="RT117" s="16" t="s">
        <v>867</v>
      </c>
      <c r="RV117" s="16" t="s">
        <v>7724</v>
      </c>
      <c r="RX117" s="16" t="s">
        <v>7724</v>
      </c>
      <c r="RZ117" s="16" t="s">
        <v>867</v>
      </c>
      <c r="SQ117" s="16" t="s">
        <v>865</v>
      </c>
      <c r="SS117" s="16" t="s">
        <v>7296</v>
      </c>
      <c r="ST117" s="16" t="s">
        <v>7761</v>
      </c>
      <c r="TN117" s="16">
        <v>2500</v>
      </c>
      <c r="TO117" s="16">
        <v>3500</v>
      </c>
      <c r="TP117" s="16">
        <v>1200</v>
      </c>
      <c r="TQ117" s="16">
        <v>0</v>
      </c>
      <c r="TS117" s="16">
        <v>200</v>
      </c>
      <c r="TT117" s="16">
        <v>0</v>
      </c>
      <c r="TV117" s="16">
        <v>0</v>
      </c>
      <c r="TW117" s="16">
        <v>0</v>
      </c>
      <c r="TZ117" s="16" t="s">
        <v>7367</v>
      </c>
      <c r="UA117" s="16" t="s">
        <v>5941</v>
      </c>
      <c r="UB117" s="16">
        <v>0</v>
      </c>
      <c r="UC117" s="16" t="s">
        <v>844</v>
      </c>
      <c r="UD117" s="16" t="s">
        <v>843</v>
      </c>
      <c r="UE117" s="16" t="s">
        <v>843</v>
      </c>
      <c r="UF117" s="16" t="s">
        <v>843</v>
      </c>
      <c r="UG117" s="16" t="s">
        <v>843</v>
      </c>
      <c r="UH117" s="16" t="s">
        <v>843</v>
      </c>
      <c r="UL117" s="16">
        <v>15000</v>
      </c>
      <c r="WO117" s="16" t="s">
        <v>6926</v>
      </c>
      <c r="YN117" s="16" t="s">
        <v>7040</v>
      </c>
      <c r="YP117" s="16" t="s">
        <v>7990</v>
      </c>
      <c r="YR117" s="16" t="s">
        <v>9439</v>
      </c>
      <c r="YS117" s="16" t="s">
        <v>9440</v>
      </c>
      <c r="YT117" s="16" t="s">
        <v>8694</v>
      </c>
      <c r="YU117" s="16" t="s">
        <v>9441</v>
      </c>
      <c r="YV117" s="16" t="s">
        <v>9148</v>
      </c>
      <c r="YW117" s="16" t="s">
        <v>844</v>
      </c>
      <c r="YX117" s="16" t="s">
        <v>9148</v>
      </c>
      <c r="YY117" s="16" t="s">
        <v>843</v>
      </c>
      <c r="YZ117" s="16" t="s">
        <v>843</v>
      </c>
      <c r="ZB117" s="16">
        <v>7400</v>
      </c>
      <c r="ZC117" s="16" t="s">
        <v>9075</v>
      </c>
      <c r="ZD117" s="16" t="s">
        <v>8925</v>
      </c>
      <c r="ZE117" s="16" t="s">
        <v>843</v>
      </c>
      <c r="ZF117" s="16" t="s">
        <v>843</v>
      </c>
      <c r="ZH117" s="16" t="s">
        <v>8752</v>
      </c>
      <c r="ZI117" s="16" t="s">
        <v>9042</v>
      </c>
      <c r="ZK117" s="16" t="s">
        <v>843</v>
      </c>
      <c r="ZM117" s="16" t="s">
        <v>843</v>
      </c>
      <c r="ZN117" s="16" t="s">
        <v>8725</v>
      </c>
      <c r="ZO117" s="16" t="s">
        <v>487</v>
      </c>
      <c r="ZP117" s="16" t="s">
        <v>487</v>
      </c>
      <c r="ZQ117" s="16" t="s">
        <v>486</v>
      </c>
      <c r="ZR117" s="16" t="s">
        <v>486</v>
      </c>
      <c r="ZS117" s="16" t="s">
        <v>844</v>
      </c>
      <c r="ZT117" s="16" t="s">
        <v>8705</v>
      </c>
      <c r="ZU117" s="16" t="s">
        <v>8706</v>
      </c>
      <c r="ZV117" s="16" t="s">
        <v>487</v>
      </c>
      <c r="ZW117" s="16" t="s">
        <v>843</v>
      </c>
      <c r="ZX117" s="16" t="s">
        <v>1056</v>
      </c>
      <c r="ZY117" s="16" t="s">
        <v>844</v>
      </c>
      <c r="ZZ117" s="16" t="s">
        <v>844</v>
      </c>
      <c r="AAA117" s="16" t="s">
        <v>843</v>
      </c>
      <c r="AAB117" s="16" t="s">
        <v>843</v>
      </c>
      <c r="AAC117" s="16">
        <v>2</v>
      </c>
      <c r="AAD117" s="16" t="s">
        <v>844</v>
      </c>
      <c r="AAE117" s="16" t="s">
        <v>844</v>
      </c>
      <c r="AAF117" s="16" t="s">
        <v>843</v>
      </c>
      <c r="AAG117" s="16" t="s">
        <v>843</v>
      </c>
      <c r="AAH117" s="16" t="s">
        <v>843</v>
      </c>
      <c r="AAI117" s="16" t="s">
        <v>843</v>
      </c>
      <c r="AAJ117" s="16" t="s">
        <v>600</v>
      </c>
      <c r="AAK117" s="16" t="s">
        <v>655</v>
      </c>
      <c r="AAL117" s="16" t="s">
        <v>905</v>
      </c>
      <c r="AAM117" s="16" t="s">
        <v>663</v>
      </c>
      <c r="AAN117" s="16" t="s">
        <v>8707</v>
      </c>
      <c r="AAO117" s="16" t="s">
        <v>1018</v>
      </c>
      <c r="AAP117" s="16" t="s">
        <v>8708</v>
      </c>
      <c r="AAS117" s="16">
        <v>15000</v>
      </c>
      <c r="AAT117" s="16" t="s">
        <v>1068</v>
      </c>
      <c r="AAU117" s="16" t="s">
        <v>782</v>
      </c>
      <c r="AAV117" s="16" t="s">
        <v>782</v>
      </c>
      <c r="AAW117" s="16" t="s">
        <v>782</v>
      </c>
      <c r="AAX117" s="16" t="s">
        <v>844</v>
      </c>
      <c r="AAY117" s="16" t="s">
        <v>8727</v>
      </c>
      <c r="AAZ117" s="16" t="s">
        <v>782</v>
      </c>
      <c r="ABA117" s="16" t="s">
        <v>783</v>
      </c>
      <c r="ABB117" s="16" t="s">
        <v>782</v>
      </c>
      <c r="ABD117" s="16" t="s">
        <v>782</v>
      </c>
      <c r="ABE117" s="16" t="s">
        <v>783</v>
      </c>
      <c r="ABF117" s="16" t="s">
        <v>782</v>
      </c>
      <c r="ABG117" s="16" t="s">
        <v>782</v>
      </c>
      <c r="ABH117" s="16" t="s">
        <v>782</v>
      </c>
      <c r="ABI117" s="16" t="s">
        <v>782</v>
      </c>
      <c r="ABJ117" s="16" t="s">
        <v>782</v>
      </c>
      <c r="ABK117" s="16" t="s">
        <v>782</v>
      </c>
      <c r="ABL117" s="16" t="s">
        <v>8732</v>
      </c>
      <c r="ABM117" s="16" t="s">
        <v>844</v>
      </c>
      <c r="ABN117" s="16" t="s">
        <v>1034</v>
      </c>
      <c r="ABO117" s="16" t="s">
        <v>486</v>
      </c>
      <c r="ABP117" s="16" t="s">
        <v>972</v>
      </c>
      <c r="ABQ117" s="16" t="s">
        <v>4324</v>
      </c>
      <c r="ABR117" s="16" t="s">
        <v>474</v>
      </c>
      <c r="ABS117" s="16" t="s">
        <v>451</v>
      </c>
      <c r="ABT117" s="16" t="s">
        <v>1056</v>
      </c>
      <c r="ABU117" s="16" t="s">
        <v>1056</v>
      </c>
      <c r="ABV117" s="16" t="s">
        <v>487</v>
      </c>
      <c r="ABW117" s="16" t="s">
        <v>487</v>
      </c>
      <c r="ABX117" s="16" t="s">
        <v>894</v>
      </c>
      <c r="ABY117" s="16" t="s">
        <v>486</v>
      </c>
      <c r="ABZ117" s="16" t="s">
        <v>486</v>
      </c>
      <c r="ACA117" s="16" t="s">
        <v>759</v>
      </c>
      <c r="ACB117" s="16" t="s">
        <v>768</v>
      </c>
      <c r="ACC117" s="16" t="s">
        <v>737</v>
      </c>
      <c r="ACD117" s="16" t="s">
        <v>487</v>
      </c>
      <c r="ACE117" s="16" t="s">
        <v>486</v>
      </c>
      <c r="ACG117" s="16" t="s">
        <v>1014</v>
      </c>
      <c r="ACH117" s="16" t="s">
        <v>1009</v>
      </c>
      <c r="ACI117" s="16" t="s">
        <v>462</v>
      </c>
      <c r="ACJ117" s="16">
        <v>0.79400000000000004</v>
      </c>
      <c r="ACK117" s="16" t="s">
        <v>482</v>
      </c>
      <c r="ACL117" s="16" t="s">
        <v>738</v>
      </c>
      <c r="ACM117" s="16" t="s">
        <v>1192</v>
      </c>
      <c r="ACN117" s="16" t="s">
        <v>1169</v>
      </c>
      <c r="ACO117" s="16" t="s">
        <v>1856</v>
      </c>
      <c r="ACQ117" s="16" t="s">
        <v>1202</v>
      </c>
      <c r="ACR117" s="16" t="s">
        <v>1645</v>
      </c>
      <c r="ACS117" s="16" t="s">
        <v>676</v>
      </c>
      <c r="ACT117" s="16" t="s">
        <v>1522</v>
      </c>
      <c r="ACU117" s="16" t="s">
        <v>831</v>
      </c>
      <c r="ACV117" s="16" t="s">
        <v>8756</v>
      </c>
      <c r="ACW117" s="16" t="s">
        <v>451</v>
      </c>
      <c r="ACX117" s="16" t="s">
        <v>1914</v>
      </c>
      <c r="ACY117" s="16" t="s">
        <v>1949</v>
      </c>
      <c r="ACZ117" s="16">
        <v>1</v>
      </c>
      <c r="ADA117" s="16">
        <v>1</v>
      </c>
      <c r="ADB117" s="16">
        <v>1</v>
      </c>
      <c r="ADC117" s="16">
        <v>1</v>
      </c>
      <c r="ADD117" s="16">
        <v>1</v>
      </c>
      <c r="ADE117" s="16" t="s">
        <v>8712</v>
      </c>
      <c r="ADF117" s="16">
        <v>0</v>
      </c>
      <c r="ADG117" s="16" t="s">
        <v>486</v>
      </c>
      <c r="ADH117" s="16">
        <v>1</v>
      </c>
      <c r="ADI117" s="16" t="s">
        <v>486</v>
      </c>
      <c r="ADJ117" s="16" t="s">
        <v>1743</v>
      </c>
      <c r="ADK117" s="16" t="s">
        <v>1750</v>
      </c>
      <c r="ADL117" s="16" t="s">
        <v>1761</v>
      </c>
      <c r="ADM117" s="16" t="s">
        <v>13194</v>
      </c>
      <c r="ADO117" s="16" t="s">
        <v>13197</v>
      </c>
      <c r="ADQ117" s="16" t="s">
        <v>13194</v>
      </c>
      <c r="ADR117" s="16" t="s">
        <v>13194</v>
      </c>
      <c r="ADY117" s="16" t="s">
        <v>1062</v>
      </c>
      <c r="AEB117" s="16">
        <v>7400</v>
      </c>
      <c r="AEC117" s="16" t="s">
        <v>1059</v>
      </c>
      <c r="AED117" s="16">
        <v>7500</v>
      </c>
      <c r="AEE117" s="16" t="s">
        <v>952</v>
      </c>
      <c r="AEI117" s="16">
        <v>1250</v>
      </c>
      <c r="AEJ117" s="16">
        <v>1750</v>
      </c>
      <c r="AEK117" s="16">
        <v>600</v>
      </c>
      <c r="AEO117" s="16">
        <v>100</v>
      </c>
    </row>
    <row r="118" spans="1:822" x14ac:dyDescent="0.25">
      <c r="A118" s="30">
        <v>45814</v>
      </c>
      <c r="B118" s="16" t="s">
        <v>9442</v>
      </c>
      <c r="C118" s="16" t="s">
        <v>867</v>
      </c>
      <c r="D118" s="16" t="s">
        <v>867</v>
      </c>
      <c r="E118" s="16">
        <v>35</v>
      </c>
      <c r="F118" s="16" t="s">
        <v>8153</v>
      </c>
      <c r="G118" s="16" t="s">
        <v>4131</v>
      </c>
      <c r="I118" s="16" t="s">
        <v>4148</v>
      </c>
      <c r="Z118" s="16" t="s">
        <v>981</v>
      </c>
      <c r="AA118" s="16" t="s">
        <v>470</v>
      </c>
      <c r="AB118" s="16">
        <v>4</v>
      </c>
      <c r="AC118" s="16" t="s">
        <v>8732</v>
      </c>
      <c r="AD118" s="16" t="s">
        <v>1056</v>
      </c>
      <c r="AE118" s="16" t="s">
        <v>843</v>
      </c>
      <c r="AF118" s="16" t="s">
        <v>1056</v>
      </c>
      <c r="AG118" s="16" t="s">
        <v>843</v>
      </c>
      <c r="AH118" s="16" t="s">
        <v>8746</v>
      </c>
      <c r="AI118" s="16" t="s">
        <v>843</v>
      </c>
      <c r="AJ118" s="16" t="s">
        <v>843</v>
      </c>
      <c r="AK118" s="16" t="s">
        <v>1056</v>
      </c>
      <c r="AM118" s="16" t="s">
        <v>737</v>
      </c>
      <c r="AN118" s="16" t="s">
        <v>761</v>
      </c>
      <c r="AP118" s="16" t="s">
        <v>774</v>
      </c>
      <c r="AR118" s="16" t="s">
        <v>6907</v>
      </c>
      <c r="BB118" s="16">
        <v>4</v>
      </c>
      <c r="BC118" s="16" t="s">
        <v>7878</v>
      </c>
      <c r="BE118" s="16" t="s">
        <v>5098</v>
      </c>
      <c r="BV118" s="16" t="s">
        <v>4433</v>
      </c>
      <c r="BW118" s="16" t="s">
        <v>844</v>
      </c>
      <c r="BX118" s="16" t="s">
        <v>843</v>
      </c>
      <c r="BY118" s="16" t="s">
        <v>843</v>
      </c>
      <c r="BZ118" s="16" t="s">
        <v>843</v>
      </c>
      <c r="CA118" s="16" t="s">
        <v>843</v>
      </c>
      <c r="CB118" s="16" t="s">
        <v>843</v>
      </c>
      <c r="CC118" s="16" t="s">
        <v>843</v>
      </c>
      <c r="CD118" s="16" t="s">
        <v>843</v>
      </c>
      <c r="CE118" s="16" t="s">
        <v>843</v>
      </c>
      <c r="CF118" s="16" t="s">
        <v>843</v>
      </c>
      <c r="CG118" s="16" t="s">
        <v>843</v>
      </c>
      <c r="CH118" s="16" t="s">
        <v>843</v>
      </c>
      <c r="CI118" s="16" t="s">
        <v>843</v>
      </c>
      <c r="CJ118" s="16" t="s">
        <v>843</v>
      </c>
      <c r="CK118" s="16" t="s">
        <v>843</v>
      </c>
      <c r="CP118" s="16" t="s">
        <v>867</v>
      </c>
      <c r="CQ118" s="16" t="s">
        <v>5191</v>
      </c>
      <c r="CR118" s="16" t="s">
        <v>844</v>
      </c>
      <c r="CS118" s="16" t="s">
        <v>843</v>
      </c>
      <c r="CT118" s="16" t="s">
        <v>843</v>
      </c>
      <c r="CU118" s="16" t="s">
        <v>843</v>
      </c>
      <c r="CV118" s="16" t="s">
        <v>843</v>
      </c>
      <c r="CW118" s="16" t="s">
        <v>843</v>
      </c>
      <c r="CX118" s="16" t="s">
        <v>843</v>
      </c>
      <c r="CY118" s="16" t="s">
        <v>843</v>
      </c>
      <c r="CZ118" s="16" t="s">
        <v>843</v>
      </c>
      <c r="DA118" s="16" t="s">
        <v>5184</v>
      </c>
      <c r="DX118" s="16" t="s">
        <v>867</v>
      </c>
      <c r="DY118" s="16" t="s">
        <v>867</v>
      </c>
      <c r="GC118" s="16" t="s">
        <v>5342</v>
      </c>
      <c r="GF118" s="16" t="s">
        <v>6818</v>
      </c>
      <c r="GG118" s="16" t="s">
        <v>867</v>
      </c>
      <c r="GV118" s="16" t="s">
        <v>5440</v>
      </c>
      <c r="GW118" s="16" t="s">
        <v>844</v>
      </c>
      <c r="GX118" s="16" t="s">
        <v>843</v>
      </c>
      <c r="GY118" s="16" t="s">
        <v>843</v>
      </c>
      <c r="GZ118" s="16" t="s">
        <v>843</v>
      </c>
      <c r="HA118" s="16" t="s">
        <v>843</v>
      </c>
      <c r="HB118" s="16" t="s">
        <v>843</v>
      </c>
      <c r="HC118" s="16" t="s">
        <v>843</v>
      </c>
      <c r="HD118" s="16" t="s">
        <v>843</v>
      </c>
      <c r="HE118" s="16" t="s">
        <v>843</v>
      </c>
      <c r="HF118" s="16" t="s">
        <v>843</v>
      </c>
      <c r="HH118" s="16" t="s">
        <v>5456</v>
      </c>
      <c r="HK118" s="16" t="s">
        <v>865</v>
      </c>
      <c r="HM118" s="16" t="s">
        <v>865</v>
      </c>
      <c r="HZ118" s="16" t="s">
        <v>7944</v>
      </c>
      <c r="KE118" s="16" t="s">
        <v>864</v>
      </c>
      <c r="KG118" s="16" t="s">
        <v>7015</v>
      </c>
      <c r="KH118" s="16" t="s">
        <v>7033</v>
      </c>
      <c r="KI118" s="16" t="s">
        <v>865</v>
      </c>
      <c r="LG118" s="16" t="s">
        <v>867</v>
      </c>
      <c r="LH118" s="16" t="s">
        <v>865</v>
      </c>
      <c r="LI118" s="16" t="s">
        <v>867</v>
      </c>
      <c r="LJ118" s="16" t="s">
        <v>867</v>
      </c>
      <c r="LK118" s="16" t="s">
        <v>867</v>
      </c>
      <c r="LL118" s="16" t="s">
        <v>5663</v>
      </c>
      <c r="LM118" s="16" t="s">
        <v>843</v>
      </c>
      <c r="LN118" s="16" t="s">
        <v>843</v>
      </c>
      <c r="LO118" s="16" t="s">
        <v>844</v>
      </c>
      <c r="LP118" s="16" t="s">
        <v>843</v>
      </c>
      <c r="LQ118" s="16" t="s">
        <v>843</v>
      </c>
      <c r="LR118" s="16" t="s">
        <v>843</v>
      </c>
      <c r="LS118" s="16" t="s">
        <v>843</v>
      </c>
      <c r="LT118" s="16" t="s">
        <v>843</v>
      </c>
      <c r="LU118" s="16" t="s">
        <v>843</v>
      </c>
      <c r="LV118" s="16" t="s">
        <v>843</v>
      </c>
      <c r="LW118" s="16" t="s">
        <v>843</v>
      </c>
      <c r="LX118" s="16" t="s">
        <v>843</v>
      </c>
      <c r="LY118" s="16" t="s">
        <v>843</v>
      </c>
      <c r="LZ118" s="16" t="s">
        <v>843</v>
      </c>
      <c r="MA118" s="16" t="s">
        <v>843</v>
      </c>
      <c r="MC118" s="16" t="s">
        <v>5694</v>
      </c>
      <c r="MD118" s="16" t="s">
        <v>844</v>
      </c>
      <c r="ME118" s="16" t="s">
        <v>843</v>
      </c>
      <c r="MF118" s="16" t="s">
        <v>843</v>
      </c>
      <c r="MG118" s="16" t="s">
        <v>843</v>
      </c>
      <c r="MH118" s="16" t="s">
        <v>843</v>
      </c>
      <c r="MI118" s="16" t="s">
        <v>843</v>
      </c>
      <c r="MJ118" s="16" t="s">
        <v>843</v>
      </c>
      <c r="MK118" s="16" t="s">
        <v>843</v>
      </c>
      <c r="ML118" s="16" t="s">
        <v>843</v>
      </c>
      <c r="MM118" s="16" t="s">
        <v>843</v>
      </c>
      <c r="MN118" s="16" t="s">
        <v>843</v>
      </c>
      <c r="MO118" s="16" t="s">
        <v>843</v>
      </c>
      <c r="MP118" s="16" t="s">
        <v>843</v>
      </c>
      <c r="MQ118" s="16" t="s">
        <v>843</v>
      </c>
      <c r="MR118" s="16" t="s">
        <v>843</v>
      </c>
      <c r="MS118" s="16" t="s">
        <v>843</v>
      </c>
      <c r="MT118" s="16" t="s">
        <v>843</v>
      </c>
      <c r="MU118" s="16" t="s">
        <v>843</v>
      </c>
      <c r="MV118" s="16" t="s">
        <v>843</v>
      </c>
      <c r="OK118" s="16" t="s">
        <v>5694</v>
      </c>
      <c r="OL118" s="16" t="s">
        <v>844</v>
      </c>
      <c r="OM118" s="16" t="s">
        <v>843</v>
      </c>
      <c r="ON118" s="16" t="s">
        <v>843</v>
      </c>
      <c r="OO118" s="16" t="s">
        <v>843</v>
      </c>
      <c r="OP118" s="16" t="s">
        <v>843</v>
      </c>
      <c r="OQ118" s="16" t="s">
        <v>843</v>
      </c>
      <c r="OR118" s="16" t="s">
        <v>843</v>
      </c>
      <c r="OS118" s="16" t="s">
        <v>843</v>
      </c>
      <c r="OT118" s="16" t="s">
        <v>843</v>
      </c>
      <c r="OU118" s="16" t="s">
        <v>843</v>
      </c>
      <c r="OV118" s="16" t="s">
        <v>843</v>
      </c>
      <c r="OW118" s="16" t="s">
        <v>843</v>
      </c>
      <c r="OX118" s="16" t="s">
        <v>843</v>
      </c>
      <c r="OY118" s="16" t="s">
        <v>843</v>
      </c>
      <c r="OZ118" s="16" t="s">
        <v>843</v>
      </c>
      <c r="PA118" s="16" t="s">
        <v>843</v>
      </c>
      <c r="PC118" s="16" t="s">
        <v>865</v>
      </c>
      <c r="PD118" s="16" t="s">
        <v>865</v>
      </c>
      <c r="PY118" s="16" t="s">
        <v>864</v>
      </c>
      <c r="QP118" s="16" t="s">
        <v>865</v>
      </c>
      <c r="QR118" s="16" t="s">
        <v>867</v>
      </c>
      <c r="QT118" s="16" t="s">
        <v>867</v>
      </c>
      <c r="QV118" s="16" t="s">
        <v>865</v>
      </c>
      <c r="QX118" s="16" t="s">
        <v>865</v>
      </c>
      <c r="QY118" s="16" t="s">
        <v>867</v>
      </c>
      <c r="RD118" s="16" t="s">
        <v>4216</v>
      </c>
      <c r="RF118" s="16" t="s">
        <v>865</v>
      </c>
      <c r="RH118" s="16" t="s">
        <v>4216</v>
      </c>
      <c r="RJ118" s="16" t="s">
        <v>4216</v>
      </c>
      <c r="RN118" s="16" t="s">
        <v>7720</v>
      </c>
      <c r="RP118" s="16" t="s">
        <v>7724</v>
      </c>
      <c r="RR118" s="16" t="s">
        <v>867</v>
      </c>
      <c r="RT118" s="16" t="s">
        <v>867</v>
      </c>
      <c r="RV118" s="16" t="s">
        <v>7724</v>
      </c>
      <c r="RX118" s="16" t="s">
        <v>7724</v>
      </c>
      <c r="RZ118" s="16" t="s">
        <v>7724</v>
      </c>
      <c r="SQ118" s="16" t="s">
        <v>865</v>
      </c>
      <c r="SS118" s="16" t="s">
        <v>7296</v>
      </c>
      <c r="ST118" s="16" t="s">
        <v>7761</v>
      </c>
      <c r="TN118" s="16">
        <v>5000</v>
      </c>
      <c r="TO118" s="16">
        <v>0</v>
      </c>
      <c r="TP118" s="16">
        <v>1000</v>
      </c>
      <c r="TQ118" s="16">
        <v>2000</v>
      </c>
      <c r="TR118" s="16">
        <v>1500</v>
      </c>
      <c r="TS118" s="16">
        <v>600</v>
      </c>
      <c r="TT118" s="16">
        <v>0</v>
      </c>
      <c r="TU118" s="16">
        <v>500</v>
      </c>
      <c r="TV118" s="16">
        <v>0</v>
      </c>
      <c r="TW118" s="16">
        <v>0</v>
      </c>
      <c r="TX118" s="16">
        <v>10000</v>
      </c>
      <c r="TZ118" s="16" t="s">
        <v>7367</v>
      </c>
      <c r="UA118" s="16" t="s">
        <v>8878</v>
      </c>
      <c r="UB118" s="16">
        <v>0</v>
      </c>
      <c r="UC118" s="16" t="s">
        <v>843</v>
      </c>
      <c r="UD118" s="16" t="s">
        <v>844</v>
      </c>
      <c r="UE118" s="16" t="s">
        <v>843</v>
      </c>
      <c r="UF118" s="16" t="s">
        <v>844</v>
      </c>
      <c r="UG118" s="16" t="s">
        <v>843</v>
      </c>
      <c r="UH118" s="16" t="s">
        <v>843</v>
      </c>
      <c r="US118" s="16" t="s">
        <v>6008</v>
      </c>
      <c r="UT118" s="16" t="s">
        <v>843</v>
      </c>
      <c r="UU118" s="16" t="s">
        <v>843</v>
      </c>
      <c r="UV118" s="16" t="s">
        <v>843</v>
      </c>
      <c r="UW118" s="16" t="s">
        <v>843</v>
      </c>
      <c r="UX118" s="16" t="s">
        <v>843</v>
      </c>
      <c r="UY118" s="16" t="s">
        <v>843</v>
      </c>
      <c r="UZ118" s="16" t="s">
        <v>844</v>
      </c>
      <c r="VA118" s="16" t="s">
        <v>843</v>
      </c>
      <c r="VB118" s="16" t="s">
        <v>843</v>
      </c>
      <c r="VC118" s="16" t="s">
        <v>843</v>
      </c>
      <c r="VD118" s="16" t="s">
        <v>843</v>
      </c>
      <c r="VE118" s="16" t="s">
        <v>843</v>
      </c>
      <c r="VF118" s="16" t="s">
        <v>843</v>
      </c>
      <c r="VG118" s="16" t="s">
        <v>843</v>
      </c>
      <c r="VJ118" s="16">
        <v>2500</v>
      </c>
      <c r="VX118" s="16" t="s">
        <v>6028</v>
      </c>
      <c r="VY118" s="16" t="s">
        <v>844</v>
      </c>
      <c r="VZ118" s="16" t="s">
        <v>843</v>
      </c>
      <c r="WA118" s="16" t="s">
        <v>843</v>
      </c>
      <c r="WB118" s="16" t="s">
        <v>843</v>
      </c>
      <c r="WC118" s="16" t="s">
        <v>843</v>
      </c>
      <c r="WD118" s="16" t="s">
        <v>843</v>
      </c>
      <c r="WE118" s="16" t="s">
        <v>843</v>
      </c>
      <c r="WF118" s="16" t="s">
        <v>843</v>
      </c>
      <c r="WH118" s="16">
        <v>4875</v>
      </c>
      <c r="WO118" s="16" t="s">
        <v>6920</v>
      </c>
      <c r="XD118" s="16" t="s">
        <v>6975</v>
      </c>
      <c r="XE118" s="16" t="s">
        <v>843</v>
      </c>
      <c r="XF118" s="16" t="s">
        <v>843</v>
      </c>
      <c r="XG118" s="16" t="s">
        <v>844</v>
      </c>
      <c r="XH118" s="16" t="s">
        <v>843</v>
      </c>
      <c r="XI118" s="16" t="s">
        <v>843</v>
      </c>
      <c r="XJ118" s="16" t="s">
        <v>843</v>
      </c>
      <c r="XK118" s="16" t="s">
        <v>843</v>
      </c>
      <c r="XL118" s="16" t="s">
        <v>843</v>
      </c>
      <c r="XM118" s="16" t="s">
        <v>843</v>
      </c>
      <c r="XN118" s="16" t="s">
        <v>843</v>
      </c>
      <c r="XO118" s="16" t="s">
        <v>843</v>
      </c>
      <c r="XP118" s="16" t="s">
        <v>843</v>
      </c>
      <c r="XQ118" s="16" t="s">
        <v>843</v>
      </c>
      <c r="YF118" s="16" t="s">
        <v>865</v>
      </c>
      <c r="YN118" s="16" t="s">
        <v>7040</v>
      </c>
      <c r="YP118" s="16" t="s">
        <v>7978</v>
      </c>
      <c r="YR118" s="16" t="s">
        <v>9443</v>
      </c>
      <c r="YS118" s="16" t="s">
        <v>9444</v>
      </c>
      <c r="YT118" s="16" t="s">
        <v>8694</v>
      </c>
      <c r="YU118" s="16" t="s">
        <v>9445</v>
      </c>
      <c r="YV118" s="16" t="s">
        <v>9148</v>
      </c>
      <c r="YW118" s="16" t="s">
        <v>844</v>
      </c>
      <c r="YX118" s="16" t="s">
        <v>9148</v>
      </c>
      <c r="YY118" s="16" t="s">
        <v>843</v>
      </c>
      <c r="YZ118" s="16" t="s">
        <v>843</v>
      </c>
      <c r="ZA118" s="16" t="s">
        <v>8762</v>
      </c>
      <c r="ZB118" s="16">
        <v>11433.33</v>
      </c>
      <c r="ZC118" s="16" t="s">
        <v>8906</v>
      </c>
      <c r="ZD118" s="16" t="s">
        <v>843</v>
      </c>
      <c r="ZE118" s="16" t="s">
        <v>8748</v>
      </c>
      <c r="ZF118" s="16" t="s">
        <v>8736</v>
      </c>
      <c r="ZG118" s="16" t="s">
        <v>8779</v>
      </c>
      <c r="ZH118" s="16" t="s">
        <v>8723</v>
      </c>
      <c r="ZI118" s="16" t="s">
        <v>8753</v>
      </c>
      <c r="ZJ118" s="16" t="s">
        <v>8865</v>
      </c>
      <c r="ZK118" s="16" t="s">
        <v>843</v>
      </c>
      <c r="ZL118" s="16" t="s">
        <v>8699</v>
      </c>
      <c r="ZM118" s="16" t="s">
        <v>843</v>
      </c>
      <c r="ZN118" s="16" t="s">
        <v>8703</v>
      </c>
      <c r="ZP118" s="16" t="s">
        <v>487</v>
      </c>
      <c r="ZQ118" s="16" t="s">
        <v>486</v>
      </c>
      <c r="ZR118" s="16" t="s">
        <v>487</v>
      </c>
      <c r="ZS118" s="16" t="s">
        <v>844</v>
      </c>
      <c r="ZT118" s="16" t="s">
        <v>8705</v>
      </c>
      <c r="ZU118" s="16" t="s">
        <v>8706</v>
      </c>
      <c r="ZV118" s="16" t="s">
        <v>487</v>
      </c>
      <c r="ZW118" s="16" t="s">
        <v>1056</v>
      </c>
      <c r="ZX118" s="16" t="s">
        <v>844</v>
      </c>
      <c r="ZY118" s="16" t="s">
        <v>8746</v>
      </c>
      <c r="ZZ118" s="16" t="s">
        <v>843</v>
      </c>
      <c r="AAA118" s="16" t="s">
        <v>844</v>
      </c>
      <c r="AAB118" s="16" t="s">
        <v>843</v>
      </c>
      <c r="AAC118" s="16">
        <v>0</v>
      </c>
      <c r="AAD118" s="16" t="s">
        <v>1056</v>
      </c>
      <c r="AAE118" s="16" t="s">
        <v>843</v>
      </c>
      <c r="AAF118" s="16" t="s">
        <v>843</v>
      </c>
      <c r="AAG118" s="16" t="s">
        <v>844</v>
      </c>
      <c r="AAH118" s="16" t="s">
        <v>843</v>
      </c>
      <c r="AAI118" s="16" t="s">
        <v>844</v>
      </c>
      <c r="AAJ118" s="16" t="s">
        <v>615</v>
      </c>
      <c r="AAK118" s="16" t="s">
        <v>633</v>
      </c>
      <c r="AAL118" s="16" t="s">
        <v>904</v>
      </c>
      <c r="AAM118" s="16" t="s">
        <v>663</v>
      </c>
      <c r="AAN118" s="16" t="s">
        <v>8707</v>
      </c>
      <c r="AAO118" s="16" t="s">
        <v>1018</v>
      </c>
      <c r="AAP118" s="16" t="s">
        <v>8708</v>
      </c>
      <c r="AAS118" s="16">
        <v>7375</v>
      </c>
      <c r="AAU118" s="16" t="s">
        <v>782</v>
      </c>
      <c r="AAX118" s="16" t="s">
        <v>843</v>
      </c>
      <c r="AAY118" s="16" t="s">
        <v>8710</v>
      </c>
      <c r="AAZ118" s="16" t="s">
        <v>782</v>
      </c>
      <c r="ABA118" s="16" t="s">
        <v>783</v>
      </c>
      <c r="ABB118" s="16" t="s">
        <v>782</v>
      </c>
      <c r="ABC118" s="16" t="s">
        <v>783</v>
      </c>
      <c r="ABD118" s="16" t="s">
        <v>783</v>
      </c>
      <c r="ABE118" s="16" t="s">
        <v>783</v>
      </c>
      <c r="ABF118" s="16" t="s">
        <v>782</v>
      </c>
      <c r="ABG118" s="16" t="s">
        <v>782</v>
      </c>
      <c r="ABH118" s="16" t="s">
        <v>782</v>
      </c>
      <c r="ABI118" s="16" t="s">
        <v>782</v>
      </c>
      <c r="ABJ118" s="16" t="s">
        <v>782</v>
      </c>
      <c r="ABK118" s="16" t="s">
        <v>782</v>
      </c>
      <c r="ABL118" s="16" t="s">
        <v>8746</v>
      </c>
      <c r="ABM118" s="16" t="s">
        <v>843</v>
      </c>
      <c r="ABN118" s="16" t="s">
        <v>1034</v>
      </c>
      <c r="ABO118" s="16" t="s">
        <v>486</v>
      </c>
      <c r="ABP118" s="16" t="s">
        <v>972</v>
      </c>
      <c r="ABQ118" s="16" t="s">
        <v>4341</v>
      </c>
      <c r="ABR118" s="16" t="s">
        <v>470</v>
      </c>
      <c r="ABS118" s="16" t="s">
        <v>451</v>
      </c>
      <c r="ABT118" s="16" t="s">
        <v>8746</v>
      </c>
      <c r="ABU118" s="16" t="s">
        <v>1056</v>
      </c>
      <c r="ABV118" s="16" t="s">
        <v>487</v>
      </c>
      <c r="ABW118" s="16" t="s">
        <v>486</v>
      </c>
      <c r="ABX118" s="16" t="s">
        <v>892</v>
      </c>
      <c r="ABY118" s="16" t="s">
        <v>486</v>
      </c>
      <c r="ABZ118" s="16" t="s">
        <v>486</v>
      </c>
      <c r="ACA118" s="16" t="s">
        <v>761</v>
      </c>
      <c r="ACB118" s="16" t="s">
        <v>774</v>
      </c>
      <c r="ACC118" s="16" t="s">
        <v>737</v>
      </c>
      <c r="ACD118" s="16" t="s">
        <v>486</v>
      </c>
      <c r="ACE118" s="16" t="s">
        <v>486</v>
      </c>
      <c r="ACG118" s="16" t="s">
        <v>1014</v>
      </c>
      <c r="ACH118" s="16" t="s">
        <v>1009</v>
      </c>
      <c r="ACI118" s="16" t="s">
        <v>462</v>
      </c>
      <c r="ACJ118" s="16">
        <v>0.79400000000000004</v>
      </c>
      <c r="ACK118" s="16" t="s">
        <v>482</v>
      </c>
      <c r="ACL118" s="16" t="s">
        <v>740</v>
      </c>
      <c r="ACM118" s="16" t="s">
        <v>1189</v>
      </c>
      <c r="ACN118" s="16" t="s">
        <v>1169</v>
      </c>
      <c r="ACO118" s="16" t="s">
        <v>1856</v>
      </c>
      <c r="ACP118" s="16">
        <v>4875</v>
      </c>
      <c r="ACQ118" s="16" t="s">
        <v>1203</v>
      </c>
      <c r="ACR118" s="16" t="s">
        <v>1644</v>
      </c>
      <c r="ACS118" s="16" t="s">
        <v>669</v>
      </c>
      <c r="ACT118" s="16" t="s">
        <v>1522</v>
      </c>
      <c r="ACX118" s="16" t="s">
        <v>1916</v>
      </c>
      <c r="ACY118" s="16" t="s">
        <v>1947</v>
      </c>
      <c r="ACZ118" s="16">
        <v>1</v>
      </c>
      <c r="ADA118" s="16">
        <v>0</v>
      </c>
      <c r="ADB118" s="16">
        <v>1</v>
      </c>
      <c r="ADC118" s="16">
        <v>1</v>
      </c>
      <c r="ADD118" s="16">
        <v>1</v>
      </c>
      <c r="ADE118" s="16" t="s">
        <v>9236</v>
      </c>
      <c r="ADF118" s="16">
        <v>0</v>
      </c>
      <c r="ADG118" s="16" t="s">
        <v>486</v>
      </c>
      <c r="ADH118" s="16">
        <v>3</v>
      </c>
      <c r="ADJ118" s="16" t="s">
        <v>1744</v>
      </c>
      <c r="ADK118" s="16" t="s">
        <v>13194</v>
      </c>
      <c r="ADL118" s="16" t="s">
        <v>1764</v>
      </c>
      <c r="ADM118" s="16" t="s">
        <v>1756</v>
      </c>
      <c r="ADN118" s="16" t="s">
        <v>1761</v>
      </c>
      <c r="ADO118" s="16" t="s">
        <v>1767</v>
      </c>
      <c r="ADP118" s="16" t="s">
        <v>13196</v>
      </c>
      <c r="ADQ118" s="16" t="s">
        <v>13194</v>
      </c>
      <c r="ADR118" s="16" t="s">
        <v>13194</v>
      </c>
      <c r="ADS118" s="16" t="s">
        <v>1752</v>
      </c>
      <c r="ADT118" s="16" t="s">
        <v>1757</v>
      </c>
      <c r="ADW118" s="16" t="s">
        <v>8729</v>
      </c>
      <c r="ADY118" s="16" t="s">
        <v>1063</v>
      </c>
      <c r="AEA118" s="16">
        <v>11433.333333333299</v>
      </c>
      <c r="AEC118" s="16" t="s">
        <v>1062</v>
      </c>
      <c r="AED118" s="16">
        <v>1843.75</v>
      </c>
      <c r="AEE118" s="16" t="s">
        <v>952</v>
      </c>
      <c r="AEG118" s="16">
        <v>7375</v>
      </c>
      <c r="AEI118" s="16">
        <v>1250</v>
      </c>
      <c r="AEK118" s="16">
        <v>250</v>
      </c>
      <c r="AEL118" s="16">
        <v>500</v>
      </c>
      <c r="AEN118" s="16">
        <v>375</v>
      </c>
      <c r="AEO118" s="16">
        <v>150</v>
      </c>
      <c r="AEP118" s="16">
        <v>125</v>
      </c>
    </row>
    <row r="119" spans="1:822" x14ac:dyDescent="0.25">
      <c r="A119" s="30">
        <v>45814</v>
      </c>
      <c r="B119" s="16" t="s">
        <v>9446</v>
      </c>
      <c r="C119" s="16" t="s">
        <v>867</v>
      </c>
      <c r="D119" s="16" t="s">
        <v>867</v>
      </c>
      <c r="E119" s="16">
        <v>44</v>
      </c>
      <c r="F119" s="16" t="s">
        <v>8153</v>
      </c>
      <c r="G119" s="16" t="s">
        <v>4131</v>
      </c>
      <c r="I119" s="16" t="s">
        <v>4174</v>
      </c>
      <c r="Z119" s="16" t="s">
        <v>996</v>
      </c>
      <c r="AA119" s="16" t="s">
        <v>470</v>
      </c>
      <c r="AB119" s="16">
        <v>6</v>
      </c>
      <c r="AC119" s="16" t="s">
        <v>1056</v>
      </c>
      <c r="AD119" s="16" t="s">
        <v>843</v>
      </c>
      <c r="AE119" s="16" t="s">
        <v>843</v>
      </c>
      <c r="AF119" s="16" t="s">
        <v>8746</v>
      </c>
      <c r="AG119" s="16" t="s">
        <v>1056</v>
      </c>
      <c r="AH119" s="16" t="s">
        <v>8746</v>
      </c>
      <c r="AI119" s="16" t="s">
        <v>1056</v>
      </c>
      <c r="AJ119" s="16" t="s">
        <v>843</v>
      </c>
      <c r="AK119" s="16" t="s">
        <v>843</v>
      </c>
      <c r="AM119" s="16" t="s">
        <v>737</v>
      </c>
      <c r="AN119" s="16" t="s">
        <v>761</v>
      </c>
      <c r="AP119" s="16" t="s">
        <v>774</v>
      </c>
      <c r="AR119" s="16" t="s">
        <v>6907</v>
      </c>
      <c r="BB119" s="16">
        <v>3</v>
      </c>
      <c r="BC119" s="16" t="s">
        <v>7875</v>
      </c>
      <c r="BE119" s="16" t="s">
        <v>5098</v>
      </c>
      <c r="BV119" s="16" t="s">
        <v>4433</v>
      </c>
      <c r="BW119" s="16" t="s">
        <v>844</v>
      </c>
      <c r="BX119" s="16" t="s">
        <v>843</v>
      </c>
      <c r="BY119" s="16" t="s">
        <v>843</v>
      </c>
      <c r="BZ119" s="16" t="s">
        <v>843</v>
      </c>
      <c r="CA119" s="16" t="s">
        <v>843</v>
      </c>
      <c r="CB119" s="16" t="s">
        <v>843</v>
      </c>
      <c r="CC119" s="16" t="s">
        <v>843</v>
      </c>
      <c r="CD119" s="16" t="s">
        <v>843</v>
      </c>
      <c r="CE119" s="16" t="s">
        <v>843</v>
      </c>
      <c r="CF119" s="16" t="s">
        <v>843</v>
      </c>
      <c r="CG119" s="16" t="s">
        <v>843</v>
      </c>
      <c r="CH119" s="16" t="s">
        <v>843</v>
      </c>
      <c r="CI119" s="16" t="s">
        <v>843</v>
      </c>
      <c r="CJ119" s="16" t="s">
        <v>843</v>
      </c>
      <c r="CK119" s="16" t="s">
        <v>843</v>
      </c>
      <c r="CP119" s="16" t="s">
        <v>867</v>
      </c>
      <c r="CQ119" s="16" t="s">
        <v>5191</v>
      </c>
      <c r="CR119" s="16" t="s">
        <v>844</v>
      </c>
      <c r="CS119" s="16" t="s">
        <v>843</v>
      </c>
      <c r="CT119" s="16" t="s">
        <v>843</v>
      </c>
      <c r="CU119" s="16" t="s">
        <v>843</v>
      </c>
      <c r="CV119" s="16" t="s">
        <v>843</v>
      </c>
      <c r="CW119" s="16" t="s">
        <v>843</v>
      </c>
      <c r="CX119" s="16" t="s">
        <v>843</v>
      </c>
      <c r="CY119" s="16" t="s">
        <v>843</v>
      </c>
      <c r="CZ119" s="16" t="s">
        <v>843</v>
      </c>
      <c r="DA119" s="16" t="s">
        <v>5184</v>
      </c>
      <c r="DX119" s="16" t="s">
        <v>7842</v>
      </c>
      <c r="DY119" s="16" t="s">
        <v>867</v>
      </c>
      <c r="GC119" s="16" t="s">
        <v>5342</v>
      </c>
      <c r="GF119" s="16" t="s">
        <v>867</v>
      </c>
      <c r="GG119" s="16" t="s">
        <v>867</v>
      </c>
      <c r="GV119" s="16" t="s">
        <v>5443</v>
      </c>
      <c r="GW119" s="16" t="s">
        <v>843</v>
      </c>
      <c r="GX119" s="16" t="s">
        <v>844</v>
      </c>
      <c r="GY119" s="16" t="s">
        <v>843</v>
      </c>
      <c r="GZ119" s="16" t="s">
        <v>843</v>
      </c>
      <c r="HA119" s="16" t="s">
        <v>843</v>
      </c>
      <c r="HB119" s="16" t="s">
        <v>843</v>
      </c>
      <c r="HC119" s="16" t="s">
        <v>843</v>
      </c>
      <c r="HD119" s="16" t="s">
        <v>843</v>
      </c>
      <c r="HE119" s="16" t="s">
        <v>843</v>
      </c>
      <c r="HF119" s="16" t="s">
        <v>843</v>
      </c>
      <c r="HH119" s="16" t="s">
        <v>5456</v>
      </c>
      <c r="HK119" s="16" t="s">
        <v>865</v>
      </c>
      <c r="HM119" s="16" t="s">
        <v>865</v>
      </c>
      <c r="HZ119" s="16" t="s">
        <v>7944</v>
      </c>
      <c r="KE119" s="16" t="s">
        <v>5585</v>
      </c>
      <c r="KG119" s="16" t="s">
        <v>7018</v>
      </c>
      <c r="KH119" s="16" t="s">
        <v>7033</v>
      </c>
      <c r="KI119" s="16" t="s">
        <v>865</v>
      </c>
      <c r="LG119" s="16" t="s">
        <v>867</v>
      </c>
      <c r="LH119" s="16" t="s">
        <v>865</v>
      </c>
      <c r="LI119" s="16" t="s">
        <v>867</v>
      </c>
      <c r="LJ119" s="16" t="s">
        <v>867</v>
      </c>
      <c r="LK119" s="16" t="s">
        <v>865</v>
      </c>
      <c r="LL119" s="16" t="s">
        <v>5663</v>
      </c>
      <c r="LM119" s="16" t="s">
        <v>843</v>
      </c>
      <c r="LN119" s="16" t="s">
        <v>843</v>
      </c>
      <c r="LO119" s="16" t="s">
        <v>844</v>
      </c>
      <c r="LP119" s="16" t="s">
        <v>843</v>
      </c>
      <c r="LQ119" s="16" t="s">
        <v>843</v>
      </c>
      <c r="LR119" s="16" t="s">
        <v>843</v>
      </c>
      <c r="LS119" s="16" t="s">
        <v>843</v>
      </c>
      <c r="LT119" s="16" t="s">
        <v>843</v>
      </c>
      <c r="LU119" s="16" t="s">
        <v>843</v>
      </c>
      <c r="LV119" s="16" t="s">
        <v>843</v>
      </c>
      <c r="LW119" s="16" t="s">
        <v>843</v>
      </c>
      <c r="LX119" s="16" t="s">
        <v>843</v>
      </c>
      <c r="LY119" s="16" t="s">
        <v>843</v>
      </c>
      <c r="LZ119" s="16" t="s">
        <v>843</v>
      </c>
      <c r="MA119" s="16" t="s">
        <v>843</v>
      </c>
      <c r="MC119" s="16" t="s">
        <v>5694</v>
      </c>
      <c r="MD119" s="16" t="s">
        <v>844</v>
      </c>
      <c r="ME119" s="16" t="s">
        <v>843</v>
      </c>
      <c r="MF119" s="16" t="s">
        <v>843</v>
      </c>
      <c r="MG119" s="16" t="s">
        <v>843</v>
      </c>
      <c r="MH119" s="16" t="s">
        <v>843</v>
      </c>
      <c r="MI119" s="16" t="s">
        <v>843</v>
      </c>
      <c r="MJ119" s="16" t="s">
        <v>843</v>
      </c>
      <c r="MK119" s="16" t="s">
        <v>843</v>
      </c>
      <c r="ML119" s="16" t="s">
        <v>843</v>
      </c>
      <c r="MM119" s="16" t="s">
        <v>843</v>
      </c>
      <c r="MN119" s="16" t="s">
        <v>843</v>
      </c>
      <c r="MO119" s="16" t="s">
        <v>843</v>
      </c>
      <c r="MP119" s="16" t="s">
        <v>843</v>
      </c>
      <c r="MQ119" s="16" t="s">
        <v>843</v>
      </c>
      <c r="MR119" s="16" t="s">
        <v>843</v>
      </c>
      <c r="MS119" s="16" t="s">
        <v>843</v>
      </c>
      <c r="MT119" s="16" t="s">
        <v>843</v>
      </c>
      <c r="MU119" s="16" t="s">
        <v>843</v>
      </c>
      <c r="MV119" s="16" t="s">
        <v>843</v>
      </c>
      <c r="MX119" s="16" t="s">
        <v>5694</v>
      </c>
      <c r="MY119" s="16" t="s">
        <v>844</v>
      </c>
      <c r="MZ119" s="16" t="s">
        <v>843</v>
      </c>
      <c r="NA119" s="16" t="s">
        <v>843</v>
      </c>
      <c r="NB119" s="16" t="s">
        <v>843</v>
      </c>
      <c r="NC119" s="16" t="s">
        <v>843</v>
      </c>
      <c r="ND119" s="16" t="s">
        <v>843</v>
      </c>
      <c r="NE119" s="16" t="s">
        <v>843</v>
      </c>
      <c r="NF119" s="16" t="s">
        <v>843</v>
      </c>
      <c r="NG119" s="16" t="s">
        <v>843</v>
      </c>
      <c r="NH119" s="16" t="s">
        <v>843</v>
      </c>
      <c r="NI119" s="16" t="s">
        <v>843</v>
      </c>
      <c r="NJ119" s="16" t="s">
        <v>843</v>
      </c>
      <c r="NK119" s="16" t="s">
        <v>843</v>
      </c>
      <c r="NL119" s="16" t="s">
        <v>843</v>
      </c>
      <c r="NM119" s="16" t="s">
        <v>843</v>
      </c>
      <c r="NN119" s="16" t="s">
        <v>843</v>
      </c>
      <c r="NO119" s="16" t="s">
        <v>843</v>
      </c>
      <c r="NP119" s="16" t="s">
        <v>843</v>
      </c>
      <c r="NQ119" s="16" t="s">
        <v>843</v>
      </c>
      <c r="PC119" s="16" t="s">
        <v>865</v>
      </c>
      <c r="PD119" s="16" t="s">
        <v>865</v>
      </c>
      <c r="PY119" s="16" t="s">
        <v>865</v>
      </c>
      <c r="QP119" s="16" t="s">
        <v>865</v>
      </c>
      <c r="QR119" s="16" t="s">
        <v>865</v>
      </c>
      <c r="QT119" s="16" t="s">
        <v>867</v>
      </c>
      <c r="QV119" s="16" t="s">
        <v>865</v>
      </c>
      <c r="QX119" s="16" t="s">
        <v>865</v>
      </c>
      <c r="QY119" s="16" t="s">
        <v>867</v>
      </c>
      <c r="RD119" s="16" t="s">
        <v>865</v>
      </c>
      <c r="RF119" s="16" t="s">
        <v>865</v>
      </c>
      <c r="RH119" s="16" t="s">
        <v>865</v>
      </c>
      <c r="RJ119" s="16" t="s">
        <v>865</v>
      </c>
      <c r="RN119" s="16" t="s">
        <v>7724</v>
      </c>
      <c r="RP119" s="16" t="s">
        <v>867</v>
      </c>
      <c r="RR119" s="16" t="s">
        <v>7720</v>
      </c>
      <c r="RT119" s="16" t="s">
        <v>867</v>
      </c>
      <c r="RV119" s="16" t="s">
        <v>7720</v>
      </c>
      <c r="RX119" s="16" t="s">
        <v>7720</v>
      </c>
      <c r="RZ119" s="16" t="s">
        <v>7720</v>
      </c>
      <c r="SQ119" s="16" t="s">
        <v>865</v>
      </c>
      <c r="SS119" s="16" t="s">
        <v>7308</v>
      </c>
      <c r="ST119" s="16" t="s">
        <v>7764</v>
      </c>
      <c r="TN119" s="16">
        <v>1700</v>
      </c>
      <c r="TO119" s="16">
        <v>0</v>
      </c>
      <c r="TP119" s="16">
        <v>500</v>
      </c>
      <c r="TQ119" s="16">
        <v>2000</v>
      </c>
      <c r="TR119" s="16">
        <v>400</v>
      </c>
      <c r="TS119" s="16">
        <v>1000</v>
      </c>
      <c r="TT119" s="16">
        <v>0</v>
      </c>
      <c r="TU119" s="16">
        <v>300</v>
      </c>
      <c r="TV119" s="16">
        <v>0</v>
      </c>
      <c r="TW119" s="16">
        <v>0</v>
      </c>
      <c r="TX119" s="16">
        <v>0</v>
      </c>
      <c r="TZ119" s="16" t="s">
        <v>7364</v>
      </c>
      <c r="UA119" s="16" t="s">
        <v>9447</v>
      </c>
      <c r="UB119" s="16">
        <v>0</v>
      </c>
      <c r="UC119" s="16" t="s">
        <v>844</v>
      </c>
      <c r="UD119" s="16" t="s">
        <v>844</v>
      </c>
      <c r="UE119" s="16" t="s">
        <v>844</v>
      </c>
      <c r="UF119" s="16" t="s">
        <v>844</v>
      </c>
      <c r="UG119" s="16" t="s">
        <v>843</v>
      </c>
      <c r="UH119" s="16" t="s">
        <v>843</v>
      </c>
      <c r="UL119" s="16">
        <v>2500</v>
      </c>
      <c r="US119" s="16" t="s">
        <v>6008</v>
      </c>
      <c r="UT119" s="16" t="s">
        <v>843</v>
      </c>
      <c r="UU119" s="16" t="s">
        <v>843</v>
      </c>
      <c r="UV119" s="16" t="s">
        <v>843</v>
      </c>
      <c r="UW119" s="16" t="s">
        <v>843</v>
      </c>
      <c r="UX119" s="16" t="s">
        <v>843</v>
      </c>
      <c r="UY119" s="16" t="s">
        <v>843</v>
      </c>
      <c r="UZ119" s="16" t="s">
        <v>844</v>
      </c>
      <c r="VA119" s="16" t="s">
        <v>843</v>
      </c>
      <c r="VB119" s="16" t="s">
        <v>843</v>
      </c>
      <c r="VC119" s="16" t="s">
        <v>843</v>
      </c>
      <c r="VD119" s="16" t="s">
        <v>843</v>
      </c>
      <c r="VE119" s="16" t="s">
        <v>843</v>
      </c>
      <c r="VF119" s="16" t="s">
        <v>843</v>
      </c>
      <c r="VG119" s="16" t="s">
        <v>843</v>
      </c>
      <c r="VJ119" s="16">
        <v>5000</v>
      </c>
      <c r="VK119" s="16" t="s">
        <v>6102</v>
      </c>
      <c r="VL119" s="16" t="s">
        <v>843</v>
      </c>
      <c r="VM119" s="16" t="s">
        <v>843</v>
      </c>
      <c r="VN119" s="16" t="s">
        <v>843</v>
      </c>
      <c r="VO119" s="16" t="s">
        <v>843</v>
      </c>
      <c r="VP119" s="16" t="s">
        <v>844</v>
      </c>
      <c r="VQ119" s="16" t="s">
        <v>843</v>
      </c>
      <c r="VR119" s="16" t="s">
        <v>843</v>
      </c>
      <c r="VS119" s="16" t="s">
        <v>843</v>
      </c>
      <c r="VT119" s="16" t="s">
        <v>843</v>
      </c>
      <c r="VV119" s="16">
        <v>3000</v>
      </c>
      <c r="VX119" s="16" t="s">
        <v>6028</v>
      </c>
      <c r="VY119" s="16" t="s">
        <v>844</v>
      </c>
      <c r="VZ119" s="16" t="s">
        <v>843</v>
      </c>
      <c r="WA119" s="16" t="s">
        <v>843</v>
      </c>
      <c r="WB119" s="16" t="s">
        <v>843</v>
      </c>
      <c r="WC119" s="16" t="s">
        <v>843</v>
      </c>
      <c r="WD119" s="16" t="s">
        <v>843</v>
      </c>
      <c r="WE119" s="16" t="s">
        <v>843</v>
      </c>
      <c r="WF119" s="16" t="s">
        <v>843</v>
      </c>
      <c r="WH119" s="16">
        <v>6500</v>
      </c>
      <c r="WO119" s="16" t="s">
        <v>6920</v>
      </c>
      <c r="XD119" s="16" t="s">
        <v>6994</v>
      </c>
      <c r="XE119" s="16" t="s">
        <v>843</v>
      </c>
      <c r="XF119" s="16" t="s">
        <v>843</v>
      </c>
      <c r="XG119" s="16" t="s">
        <v>843</v>
      </c>
      <c r="XH119" s="16" t="s">
        <v>843</v>
      </c>
      <c r="XI119" s="16" t="s">
        <v>843</v>
      </c>
      <c r="XJ119" s="16" t="s">
        <v>843</v>
      </c>
      <c r="XK119" s="16" t="s">
        <v>843</v>
      </c>
      <c r="XL119" s="16" t="s">
        <v>843</v>
      </c>
      <c r="XM119" s="16" t="s">
        <v>844</v>
      </c>
      <c r="XN119" s="16" t="s">
        <v>843</v>
      </c>
      <c r="XO119" s="16" t="s">
        <v>843</v>
      </c>
      <c r="XP119" s="16" t="s">
        <v>843</v>
      </c>
      <c r="XQ119" s="16" t="s">
        <v>843</v>
      </c>
      <c r="YF119" s="16" t="s">
        <v>865</v>
      </c>
      <c r="YN119" s="16" t="s">
        <v>7040</v>
      </c>
      <c r="YP119" s="16" t="s">
        <v>7978</v>
      </c>
      <c r="YR119" s="16" t="s">
        <v>9448</v>
      </c>
      <c r="YS119" s="16" t="s">
        <v>9449</v>
      </c>
      <c r="YT119" s="16" t="s">
        <v>8694</v>
      </c>
      <c r="YU119" s="16" t="s">
        <v>9450</v>
      </c>
      <c r="YV119" s="16" t="s">
        <v>9148</v>
      </c>
      <c r="YW119" s="16" t="s">
        <v>844</v>
      </c>
      <c r="YX119" s="16" t="s">
        <v>9148</v>
      </c>
      <c r="YY119" s="16" t="s">
        <v>843</v>
      </c>
      <c r="YZ119" s="16" t="s">
        <v>843</v>
      </c>
      <c r="ZA119" s="16" t="s">
        <v>843</v>
      </c>
      <c r="ZB119" s="16">
        <v>5900</v>
      </c>
      <c r="ZC119" s="16" t="s">
        <v>9113</v>
      </c>
      <c r="ZD119" s="16" t="s">
        <v>843</v>
      </c>
      <c r="ZE119" s="16" t="s">
        <v>8748</v>
      </c>
      <c r="ZF119" s="16" t="s">
        <v>9075</v>
      </c>
      <c r="ZG119" s="16" t="s">
        <v>8865</v>
      </c>
      <c r="ZH119" s="16" t="s">
        <v>8736</v>
      </c>
      <c r="ZI119" s="16" t="s">
        <v>8754</v>
      </c>
      <c r="ZJ119" s="16" t="s">
        <v>843</v>
      </c>
      <c r="ZK119" s="16" t="s">
        <v>843</v>
      </c>
      <c r="ZL119" s="16" t="s">
        <v>8723</v>
      </c>
      <c r="ZM119" s="16" t="s">
        <v>843</v>
      </c>
      <c r="ZN119" s="16" t="s">
        <v>8815</v>
      </c>
      <c r="ZO119" s="16" t="s">
        <v>487</v>
      </c>
      <c r="ZP119" s="16" t="s">
        <v>487</v>
      </c>
      <c r="ZQ119" s="16" t="s">
        <v>486</v>
      </c>
      <c r="ZR119" s="16" t="s">
        <v>487</v>
      </c>
      <c r="ZS119" s="16" t="s">
        <v>1056</v>
      </c>
      <c r="ZT119" s="16" t="s">
        <v>8705</v>
      </c>
      <c r="ZU119" s="16" t="s">
        <v>8706</v>
      </c>
      <c r="ZV119" s="16" t="s">
        <v>487</v>
      </c>
      <c r="ZW119" s="16" t="s">
        <v>843</v>
      </c>
      <c r="ZX119" s="16" t="s">
        <v>1056</v>
      </c>
      <c r="ZY119" s="16" t="s">
        <v>8746</v>
      </c>
      <c r="ZZ119" s="16" t="s">
        <v>1056</v>
      </c>
      <c r="AAA119" s="16" t="s">
        <v>8746</v>
      </c>
      <c r="AAB119" s="16" t="s">
        <v>843</v>
      </c>
      <c r="AAC119" s="16">
        <v>1</v>
      </c>
      <c r="AAD119" s="16" t="s">
        <v>8746</v>
      </c>
      <c r="AAE119" s="16" t="s">
        <v>1056</v>
      </c>
      <c r="AAF119" s="16" t="s">
        <v>843</v>
      </c>
      <c r="AAG119" s="16" t="s">
        <v>843</v>
      </c>
      <c r="AAH119" s="16" t="s">
        <v>843</v>
      </c>
      <c r="AAI119" s="16" t="s">
        <v>843</v>
      </c>
      <c r="AAJ119" s="16" t="s">
        <v>624</v>
      </c>
      <c r="AAK119" s="16" t="s">
        <v>655</v>
      </c>
      <c r="AAL119" s="16" t="s">
        <v>905</v>
      </c>
      <c r="AAM119" s="16" t="s">
        <v>663</v>
      </c>
      <c r="AAN119" s="16" t="s">
        <v>8707</v>
      </c>
      <c r="AAO119" s="16" t="s">
        <v>1019</v>
      </c>
      <c r="AAP119" s="16" t="s">
        <v>8708</v>
      </c>
      <c r="AAQ119" s="16" t="s">
        <v>8726</v>
      </c>
      <c r="AAS119" s="16">
        <v>15408.45</v>
      </c>
      <c r="AAT119" s="16" t="s">
        <v>782</v>
      </c>
      <c r="AAU119" s="16" t="s">
        <v>782</v>
      </c>
      <c r="AAV119" s="16" t="s">
        <v>782</v>
      </c>
      <c r="AAW119" s="16" t="s">
        <v>782</v>
      </c>
      <c r="AAX119" s="16" t="s">
        <v>843</v>
      </c>
      <c r="AAY119" s="16" t="s">
        <v>8710</v>
      </c>
      <c r="AAZ119" s="16" t="s">
        <v>782</v>
      </c>
      <c r="ABA119" s="16" t="s">
        <v>783</v>
      </c>
      <c r="ABB119" s="16" t="s">
        <v>783</v>
      </c>
      <c r="ABC119" s="16" t="s">
        <v>783</v>
      </c>
      <c r="ABD119" s="16" t="s">
        <v>782</v>
      </c>
      <c r="ABE119" s="16" t="s">
        <v>783</v>
      </c>
      <c r="ABF119" s="16" t="s">
        <v>782</v>
      </c>
      <c r="ABG119" s="16" t="s">
        <v>783</v>
      </c>
      <c r="ABH119" s="16" t="s">
        <v>782</v>
      </c>
      <c r="ABI119" s="16" t="s">
        <v>783</v>
      </c>
      <c r="ABJ119" s="16" t="s">
        <v>783</v>
      </c>
      <c r="ABK119" s="16" t="s">
        <v>783</v>
      </c>
      <c r="ABL119" s="16" t="s">
        <v>8785</v>
      </c>
      <c r="ABM119" s="16" t="s">
        <v>843</v>
      </c>
      <c r="ABN119" s="16" t="s">
        <v>1033</v>
      </c>
      <c r="ABP119" s="16" t="s">
        <v>972</v>
      </c>
      <c r="ABQ119" s="16" t="s">
        <v>4297</v>
      </c>
      <c r="ABR119" s="16" t="s">
        <v>470</v>
      </c>
      <c r="ABS119" s="16" t="s">
        <v>451</v>
      </c>
      <c r="ABT119" s="16" t="s">
        <v>8769</v>
      </c>
      <c r="ABU119" s="16" t="s">
        <v>8732</v>
      </c>
      <c r="ABV119" s="16" t="s">
        <v>487</v>
      </c>
      <c r="ABW119" s="16" t="s">
        <v>487</v>
      </c>
      <c r="ABX119" s="16" t="s">
        <v>894</v>
      </c>
      <c r="ABY119" s="16" t="s">
        <v>486</v>
      </c>
      <c r="ABZ119" s="16" t="s">
        <v>486</v>
      </c>
      <c r="ACA119" s="16" t="s">
        <v>761</v>
      </c>
      <c r="ACB119" s="16" t="s">
        <v>774</v>
      </c>
      <c r="ACC119" s="16" t="s">
        <v>737</v>
      </c>
      <c r="ACD119" s="16" t="s">
        <v>486</v>
      </c>
      <c r="ACE119" s="16" t="s">
        <v>487</v>
      </c>
      <c r="ACG119" s="16" t="s">
        <v>1014</v>
      </c>
      <c r="ACH119" s="16" t="s">
        <v>1009</v>
      </c>
      <c r="ACI119" s="16" t="s">
        <v>462</v>
      </c>
      <c r="ACJ119" s="16">
        <v>0.79400000000000004</v>
      </c>
      <c r="ACK119" s="16" t="s">
        <v>482</v>
      </c>
      <c r="ACL119" s="16" t="s">
        <v>738</v>
      </c>
      <c r="ACM119" s="16" t="s">
        <v>1189</v>
      </c>
      <c r="ACN119" s="16" t="s">
        <v>1169</v>
      </c>
      <c r="ACO119" s="16" t="s">
        <v>1856</v>
      </c>
      <c r="ACP119" s="16">
        <v>6500</v>
      </c>
      <c r="ACQ119" s="16" t="s">
        <v>1203</v>
      </c>
      <c r="ACR119" s="16" t="s">
        <v>1644</v>
      </c>
      <c r="ACS119" s="16" t="s">
        <v>676</v>
      </c>
      <c r="ACT119" s="16" t="s">
        <v>1522</v>
      </c>
      <c r="ACU119" s="16" t="s">
        <v>831</v>
      </c>
      <c r="ACV119" s="16" t="s">
        <v>8756</v>
      </c>
      <c r="ACW119" s="16" t="s">
        <v>451</v>
      </c>
      <c r="ACX119" s="16" t="s">
        <v>1916</v>
      </c>
      <c r="ACY119" s="16" t="s">
        <v>1947</v>
      </c>
      <c r="ACZ119" s="16">
        <v>1</v>
      </c>
      <c r="ADA119" s="16">
        <v>0</v>
      </c>
      <c r="ADB119" s="16">
        <v>1</v>
      </c>
      <c r="ADC119" s="16">
        <v>1</v>
      </c>
      <c r="ADD119" s="16">
        <v>0</v>
      </c>
      <c r="ADE119" s="16" t="s">
        <v>8827</v>
      </c>
      <c r="ADF119" s="16">
        <v>0</v>
      </c>
      <c r="ADG119" s="16" t="s">
        <v>486</v>
      </c>
      <c r="ADH119" s="16">
        <v>4</v>
      </c>
      <c r="ADI119" s="16" t="s">
        <v>486</v>
      </c>
      <c r="ADJ119" s="16" t="s">
        <v>1743</v>
      </c>
      <c r="ADK119" s="16" t="s">
        <v>13194</v>
      </c>
      <c r="ADL119" s="16" t="s">
        <v>13196</v>
      </c>
      <c r="ADM119" s="16" t="s">
        <v>1756</v>
      </c>
      <c r="ADN119" s="16" t="s">
        <v>13196</v>
      </c>
      <c r="ADO119" s="16" t="s">
        <v>1768</v>
      </c>
      <c r="ADP119" s="16" t="s">
        <v>13196</v>
      </c>
      <c r="ADQ119" s="16" t="s">
        <v>13194</v>
      </c>
      <c r="ADR119" s="16" t="s">
        <v>13194</v>
      </c>
      <c r="ADS119" s="16" t="s">
        <v>13194</v>
      </c>
      <c r="ADT119" s="16" t="s">
        <v>1062</v>
      </c>
      <c r="ADU119" s="16" t="s">
        <v>1763</v>
      </c>
      <c r="ADW119" s="16" t="s">
        <v>8766</v>
      </c>
      <c r="ADY119" s="16" t="s">
        <v>1062</v>
      </c>
      <c r="AEA119" s="16">
        <v>5900</v>
      </c>
      <c r="AEC119" s="16" t="s">
        <v>1059</v>
      </c>
      <c r="AED119" s="16">
        <v>2568.08</v>
      </c>
      <c r="AEE119" s="16" t="s">
        <v>952</v>
      </c>
      <c r="AEG119" s="16">
        <v>14500</v>
      </c>
      <c r="AEI119" s="16">
        <v>283.33</v>
      </c>
      <c r="AEK119" s="16">
        <v>83.33</v>
      </c>
      <c r="AEL119" s="16">
        <v>333.33</v>
      </c>
      <c r="AEN119" s="16">
        <v>66.67</v>
      </c>
      <c r="AEO119" s="16">
        <v>166.67</v>
      </c>
      <c r="AEP119" s="16">
        <v>50</v>
      </c>
    </row>
    <row r="120" spans="1:822" x14ac:dyDescent="0.25">
      <c r="A120" s="30">
        <v>45814</v>
      </c>
      <c r="B120" s="16" t="s">
        <v>9451</v>
      </c>
      <c r="C120" s="16" t="s">
        <v>867</v>
      </c>
      <c r="D120" s="16" t="s">
        <v>867</v>
      </c>
      <c r="E120" s="16">
        <v>57</v>
      </c>
      <c r="F120" s="16" t="s">
        <v>8153</v>
      </c>
      <c r="G120" s="16" t="s">
        <v>4131</v>
      </c>
      <c r="I120" s="16" t="s">
        <v>2337</v>
      </c>
      <c r="J120" s="16" t="s">
        <v>9228</v>
      </c>
      <c r="Z120" s="16" t="s">
        <v>981</v>
      </c>
      <c r="AA120" s="16" t="s">
        <v>470</v>
      </c>
      <c r="AB120" s="16">
        <v>1</v>
      </c>
      <c r="AC120" s="16" t="s">
        <v>843</v>
      </c>
      <c r="AD120" s="16" t="s">
        <v>843</v>
      </c>
      <c r="AE120" s="16" t="s">
        <v>843</v>
      </c>
      <c r="AF120" s="16" t="s">
        <v>844</v>
      </c>
      <c r="AG120" s="16" t="s">
        <v>843</v>
      </c>
      <c r="AH120" s="16" t="s">
        <v>844</v>
      </c>
      <c r="AI120" s="16" t="s">
        <v>843</v>
      </c>
      <c r="AJ120" s="16" t="s">
        <v>843</v>
      </c>
      <c r="AK120" s="16" t="s">
        <v>843</v>
      </c>
      <c r="AM120" s="16" t="s">
        <v>737</v>
      </c>
      <c r="AN120" s="16" t="s">
        <v>761</v>
      </c>
      <c r="AP120" s="16" t="s">
        <v>775</v>
      </c>
      <c r="AR120" s="16" t="s">
        <v>6907</v>
      </c>
      <c r="BB120" s="16">
        <v>2</v>
      </c>
      <c r="BC120" s="16" t="s">
        <v>7878</v>
      </c>
      <c r="BE120" s="16" t="s">
        <v>5098</v>
      </c>
      <c r="BV120" s="16" t="s">
        <v>4433</v>
      </c>
      <c r="BW120" s="16" t="s">
        <v>844</v>
      </c>
      <c r="BX120" s="16" t="s">
        <v>843</v>
      </c>
      <c r="BY120" s="16" t="s">
        <v>843</v>
      </c>
      <c r="BZ120" s="16" t="s">
        <v>843</v>
      </c>
      <c r="CA120" s="16" t="s">
        <v>843</v>
      </c>
      <c r="CB120" s="16" t="s">
        <v>843</v>
      </c>
      <c r="CC120" s="16" t="s">
        <v>843</v>
      </c>
      <c r="CD120" s="16" t="s">
        <v>843</v>
      </c>
      <c r="CE120" s="16" t="s">
        <v>843</v>
      </c>
      <c r="CF120" s="16" t="s">
        <v>843</v>
      </c>
      <c r="CG120" s="16" t="s">
        <v>843</v>
      </c>
      <c r="CH120" s="16" t="s">
        <v>843</v>
      </c>
      <c r="CI120" s="16" t="s">
        <v>843</v>
      </c>
      <c r="CJ120" s="16" t="s">
        <v>843</v>
      </c>
      <c r="CK120" s="16" t="s">
        <v>843</v>
      </c>
      <c r="CP120" s="16" t="s">
        <v>865</v>
      </c>
      <c r="DX120" s="16" t="s">
        <v>867</v>
      </c>
      <c r="DY120" s="16" t="s">
        <v>867</v>
      </c>
      <c r="GC120" s="16" t="s">
        <v>5342</v>
      </c>
      <c r="GF120" s="16" t="s">
        <v>865</v>
      </c>
      <c r="GG120" s="16" t="s">
        <v>864</v>
      </c>
      <c r="GV120" s="16" t="s">
        <v>5443</v>
      </c>
      <c r="GW120" s="16" t="s">
        <v>843</v>
      </c>
      <c r="GX120" s="16" t="s">
        <v>844</v>
      </c>
      <c r="GY120" s="16" t="s">
        <v>843</v>
      </c>
      <c r="GZ120" s="16" t="s">
        <v>843</v>
      </c>
      <c r="HA120" s="16" t="s">
        <v>843</v>
      </c>
      <c r="HB120" s="16" t="s">
        <v>843</v>
      </c>
      <c r="HC120" s="16" t="s">
        <v>843</v>
      </c>
      <c r="HD120" s="16" t="s">
        <v>843</v>
      </c>
      <c r="HE120" s="16" t="s">
        <v>843</v>
      </c>
      <c r="HF120" s="16" t="s">
        <v>843</v>
      </c>
      <c r="HH120" s="16" t="s">
        <v>5456</v>
      </c>
      <c r="HK120" s="16" t="s">
        <v>865</v>
      </c>
      <c r="HM120" s="16" t="s">
        <v>865</v>
      </c>
      <c r="HZ120" s="16" t="s">
        <v>7944</v>
      </c>
      <c r="KE120" s="16" t="s">
        <v>5585</v>
      </c>
      <c r="KG120" s="16" t="s">
        <v>7021</v>
      </c>
      <c r="KH120" s="16" t="s">
        <v>7036</v>
      </c>
      <c r="KI120" s="16" t="s">
        <v>865</v>
      </c>
      <c r="LG120" s="16" t="s">
        <v>864</v>
      </c>
      <c r="LH120" s="16" t="s">
        <v>864</v>
      </c>
      <c r="LI120" s="16" t="s">
        <v>864</v>
      </c>
      <c r="LJ120" s="16" t="s">
        <v>867</v>
      </c>
      <c r="LK120" s="16" t="s">
        <v>864</v>
      </c>
      <c r="LL120" s="16" t="s">
        <v>864</v>
      </c>
      <c r="LM120" s="16" t="s">
        <v>843</v>
      </c>
      <c r="LN120" s="16" t="s">
        <v>843</v>
      </c>
      <c r="LO120" s="16" t="s">
        <v>843</v>
      </c>
      <c r="LP120" s="16" t="s">
        <v>843</v>
      </c>
      <c r="LQ120" s="16" t="s">
        <v>843</v>
      </c>
      <c r="LR120" s="16" t="s">
        <v>843</v>
      </c>
      <c r="LS120" s="16" t="s">
        <v>843</v>
      </c>
      <c r="LT120" s="16" t="s">
        <v>843</v>
      </c>
      <c r="LU120" s="16" t="s">
        <v>843</v>
      </c>
      <c r="LV120" s="16" t="s">
        <v>843</v>
      </c>
      <c r="LW120" s="16" t="s">
        <v>843</v>
      </c>
      <c r="LX120" s="16" t="s">
        <v>843</v>
      </c>
      <c r="LY120" s="16" t="s">
        <v>843</v>
      </c>
      <c r="LZ120" s="16" t="s">
        <v>844</v>
      </c>
      <c r="MA120" s="16" t="s">
        <v>843</v>
      </c>
      <c r="MC120" s="16" t="s">
        <v>5694</v>
      </c>
      <c r="MD120" s="16" t="s">
        <v>844</v>
      </c>
      <c r="ME120" s="16" t="s">
        <v>843</v>
      </c>
      <c r="MF120" s="16" t="s">
        <v>843</v>
      </c>
      <c r="MG120" s="16" t="s">
        <v>843</v>
      </c>
      <c r="MH120" s="16" t="s">
        <v>843</v>
      </c>
      <c r="MI120" s="16" t="s">
        <v>843</v>
      </c>
      <c r="MJ120" s="16" t="s">
        <v>843</v>
      </c>
      <c r="MK120" s="16" t="s">
        <v>843</v>
      </c>
      <c r="ML120" s="16" t="s">
        <v>843</v>
      </c>
      <c r="MM120" s="16" t="s">
        <v>843</v>
      </c>
      <c r="MN120" s="16" t="s">
        <v>843</v>
      </c>
      <c r="MO120" s="16" t="s">
        <v>843</v>
      </c>
      <c r="MP120" s="16" t="s">
        <v>843</v>
      </c>
      <c r="MQ120" s="16" t="s">
        <v>843</v>
      </c>
      <c r="MR120" s="16" t="s">
        <v>843</v>
      </c>
      <c r="MS120" s="16" t="s">
        <v>843</v>
      </c>
      <c r="MT120" s="16" t="s">
        <v>843</v>
      </c>
      <c r="MU120" s="16" t="s">
        <v>843</v>
      </c>
      <c r="MV120" s="16" t="s">
        <v>843</v>
      </c>
      <c r="PC120" s="16" t="s">
        <v>865</v>
      </c>
      <c r="PD120" s="16" t="s">
        <v>865</v>
      </c>
      <c r="PY120" s="16" t="s">
        <v>865</v>
      </c>
      <c r="QP120" s="16" t="s">
        <v>865</v>
      </c>
      <c r="QR120" s="16" t="s">
        <v>865</v>
      </c>
      <c r="QT120" s="16" t="s">
        <v>867</v>
      </c>
      <c r="QV120" s="16" t="s">
        <v>865</v>
      </c>
      <c r="QX120" s="16" t="s">
        <v>865</v>
      </c>
      <c r="RD120" s="16" t="s">
        <v>865</v>
      </c>
      <c r="RF120" s="16" t="s">
        <v>865</v>
      </c>
      <c r="RH120" s="16" t="s">
        <v>865</v>
      </c>
      <c r="RJ120" s="16" t="s">
        <v>865</v>
      </c>
      <c r="RN120" s="16" t="s">
        <v>867</v>
      </c>
      <c r="RP120" s="16" t="s">
        <v>867</v>
      </c>
      <c r="RR120" s="16" t="s">
        <v>867</v>
      </c>
      <c r="RT120" s="16" t="s">
        <v>867</v>
      </c>
      <c r="RV120" s="16" t="s">
        <v>867</v>
      </c>
      <c r="RX120" s="16" t="s">
        <v>7720</v>
      </c>
      <c r="RZ120" s="16" t="s">
        <v>7720</v>
      </c>
      <c r="SQ120" s="16" t="s">
        <v>867</v>
      </c>
      <c r="SS120" s="16" t="s">
        <v>7308</v>
      </c>
      <c r="ST120" s="16" t="s">
        <v>7764</v>
      </c>
      <c r="TN120" s="16">
        <v>800</v>
      </c>
      <c r="TO120" s="16">
        <v>0</v>
      </c>
      <c r="TP120" s="16">
        <v>300</v>
      </c>
      <c r="TQ120" s="16">
        <v>200</v>
      </c>
      <c r="TR120" s="16">
        <v>500</v>
      </c>
      <c r="TS120" s="16">
        <v>200</v>
      </c>
      <c r="TT120" s="16">
        <v>0</v>
      </c>
      <c r="TU120" s="16">
        <v>0</v>
      </c>
      <c r="TV120" s="16">
        <v>0</v>
      </c>
      <c r="TW120" s="16">
        <v>0</v>
      </c>
      <c r="TX120" s="16">
        <v>0</v>
      </c>
      <c r="TZ120" s="16" t="s">
        <v>7367</v>
      </c>
      <c r="UA120" s="16" t="s">
        <v>5941</v>
      </c>
      <c r="UB120" s="16">
        <v>0</v>
      </c>
      <c r="UC120" s="16" t="s">
        <v>844</v>
      </c>
      <c r="UD120" s="16" t="s">
        <v>843</v>
      </c>
      <c r="UE120" s="16" t="s">
        <v>843</v>
      </c>
      <c r="UF120" s="16" t="s">
        <v>843</v>
      </c>
      <c r="UG120" s="16" t="s">
        <v>843</v>
      </c>
      <c r="UH120" s="16" t="s">
        <v>843</v>
      </c>
      <c r="UL120" s="16">
        <v>1200</v>
      </c>
      <c r="WO120" s="16" t="s">
        <v>6920</v>
      </c>
      <c r="XD120" s="16" t="s">
        <v>6975</v>
      </c>
      <c r="XE120" s="16" t="s">
        <v>843</v>
      </c>
      <c r="XF120" s="16" t="s">
        <v>843</v>
      </c>
      <c r="XG120" s="16" t="s">
        <v>844</v>
      </c>
      <c r="XH120" s="16" t="s">
        <v>843</v>
      </c>
      <c r="XI120" s="16" t="s">
        <v>843</v>
      </c>
      <c r="XJ120" s="16" t="s">
        <v>843</v>
      </c>
      <c r="XK120" s="16" t="s">
        <v>843</v>
      </c>
      <c r="XL120" s="16" t="s">
        <v>843</v>
      </c>
      <c r="XM120" s="16" t="s">
        <v>843</v>
      </c>
      <c r="XN120" s="16" t="s">
        <v>843</v>
      </c>
      <c r="XO120" s="16" t="s">
        <v>843</v>
      </c>
      <c r="XP120" s="16" t="s">
        <v>843</v>
      </c>
      <c r="XQ120" s="16" t="s">
        <v>843</v>
      </c>
      <c r="YF120" s="16" t="s">
        <v>865</v>
      </c>
      <c r="YN120" s="16" t="s">
        <v>7040</v>
      </c>
      <c r="YP120" s="16" t="s">
        <v>7978</v>
      </c>
      <c r="YR120" s="16" t="s">
        <v>9452</v>
      </c>
      <c r="YS120" s="16" t="s">
        <v>9453</v>
      </c>
      <c r="YT120" s="16" t="s">
        <v>8694</v>
      </c>
      <c r="YU120" s="16" t="s">
        <v>9454</v>
      </c>
      <c r="YV120" s="16" t="s">
        <v>9148</v>
      </c>
      <c r="YW120" s="16" t="s">
        <v>844</v>
      </c>
      <c r="YX120" s="16" t="s">
        <v>9148</v>
      </c>
      <c r="YY120" s="16" t="s">
        <v>843</v>
      </c>
      <c r="YZ120" s="16" t="s">
        <v>843</v>
      </c>
      <c r="ZA120" s="16" t="s">
        <v>843</v>
      </c>
      <c r="ZB120" s="16">
        <v>2000</v>
      </c>
      <c r="ZC120" s="16" t="s">
        <v>8832</v>
      </c>
      <c r="ZD120" s="16" t="s">
        <v>843</v>
      </c>
      <c r="ZE120" s="16" t="s">
        <v>8735</v>
      </c>
      <c r="ZF120" s="16" t="s">
        <v>8722</v>
      </c>
      <c r="ZG120" s="16" t="s">
        <v>8738</v>
      </c>
      <c r="ZH120" s="16" t="s">
        <v>8722</v>
      </c>
      <c r="ZI120" s="16" t="s">
        <v>8907</v>
      </c>
      <c r="ZJ120" s="16" t="s">
        <v>843</v>
      </c>
      <c r="ZK120" s="16" t="s">
        <v>843</v>
      </c>
      <c r="ZL120" s="16" t="s">
        <v>843</v>
      </c>
      <c r="ZM120" s="16" t="s">
        <v>843</v>
      </c>
      <c r="ZN120" s="16" t="s">
        <v>8742</v>
      </c>
      <c r="ZO120" s="16" t="s">
        <v>487</v>
      </c>
      <c r="ZP120" s="16" t="s">
        <v>487</v>
      </c>
      <c r="ZQ120" s="16" t="s">
        <v>487</v>
      </c>
      <c r="ZR120" s="16" t="s">
        <v>486</v>
      </c>
      <c r="ZS120" s="16" t="s">
        <v>8704</v>
      </c>
      <c r="ZT120" s="16" t="s">
        <v>8705</v>
      </c>
      <c r="ZU120" s="16" t="s">
        <v>8706</v>
      </c>
      <c r="ZV120" s="16" t="s">
        <v>487</v>
      </c>
      <c r="ZW120" s="16" t="s">
        <v>843</v>
      </c>
      <c r="ZX120" s="16" t="s">
        <v>844</v>
      </c>
      <c r="ZY120" s="16" t="s">
        <v>844</v>
      </c>
      <c r="ZZ120" s="16" t="s">
        <v>843</v>
      </c>
      <c r="AAA120" s="16" t="s">
        <v>843</v>
      </c>
      <c r="AAB120" s="16" t="s">
        <v>843</v>
      </c>
      <c r="AAC120" s="16">
        <v>1</v>
      </c>
      <c r="AAD120" s="16" t="s">
        <v>844</v>
      </c>
      <c r="AAE120" s="16" t="s">
        <v>843</v>
      </c>
      <c r="AAF120" s="16" t="s">
        <v>843</v>
      </c>
      <c r="AAG120" s="16" t="s">
        <v>843</v>
      </c>
      <c r="AAH120" s="16" t="s">
        <v>843</v>
      </c>
      <c r="AAI120" s="16" t="s">
        <v>843</v>
      </c>
      <c r="AAJ120" s="16" t="s">
        <v>600</v>
      </c>
      <c r="AAK120" s="16" t="s">
        <v>639</v>
      </c>
      <c r="AAL120" s="16" t="s">
        <v>905</v>
      </c>
      <c r="AAM120" s="16" t="s">
        <v>663</v>
      </c>
      <c r="AAN120" s="16" t="s">
        <v>8707</v>
      </c>
      <c r="AAO120" s="16" t="s">
        <v>1018</v>
      </c>
      <c r="AAP120" s="16" t="s">
        <v>8708</v>
      </c>
      <c r="AAS120" s="16">
        <v>1200</v>
      </c>
      <c r="AAT120" s="16" t="s">
        <v>782</v>
      </c>
      <c r="AAU120" s="16" t="s">
        <v>782</v>
      </c>
      <c r="AAV120" s="16" t="s">
        <v>782</v>
      </c>
      <c r="AAW120" s="16" t="s">
        <v>782</v>
      </c>
      <c r="AAX120" s="16" t="s">
        <v>843</v>
      </c>
      <c r="AAY120" s="16" t="s">
        <v>8710</v>
      </c>
      <c r="AAZ120" s="16" t="s">
        <v>782</v>
      </c>
      <c r="ABA120" s="16" t="s">
        <v>783</v>
      </c>
      <c r="ABB120" s="16" t="s">
        <v>783</v>
      </c>
      <c r="ABC120" s="16" t="s">
        <v>783</v>
      </c>
      <c r="ABD120" s="16" t="s">
        <v>782</v>
      </c>
      <c r="ABE120" s="16" t="s">
        <v>783</v>
      </c>
      <c r="ABF120" s="16" t="s">
        <v>782</v>
      </c>
      <c r="ABG120" s="16" t="s">
        <v>782</v>
      </c>
      <c r="ABH120" s="16" t="s">
        <v>782</v>
      </c>
      <c r="ABI120" s="16" t="s">
        <v>782</v>
      </c>
      <c r="ABJ120" s="16" t="s">
        <v>783</v>
      </c>
      <c r="ABK120" s="16" t="s">
        <v>783</v>
      </c>
      <c r="ABL120" s="16" t="s">
        <v>8769</v>
      </c>
      <c r="ABM120" s="16" t="s">
        <v>843</v>
      </c>
      <c r="ABN120" s="16" t="s">
        <v>1034</v>
      </c>
      <c r="ABP120" s="16" t="s">
        <v>972</v>
      </c>
      <c r="ABQ120" s="16" t="s">
        <v>4341</v>
      </c>
      <c r="ABR120" s="16" t="s">
        <v>470</v>
      </c>
      <c r="ABS120" s="16" t="s">
        <v>451</v>
      </c>
      <c r="ABT120" s="16" t="s">
        <v>844</v>
      </c>
      <c r="ABU120" s="16" t="s">
        <v>844</v>
      </c>
      <c r="ABV120" s="16" t="s">
        <v>487</v>
      </c>
      <c r="ABW120" s="16" t="s">
        <v>486</v>
      </c>
      <c r="ABX120" s="16" t="s">
        <v>892</v>
      </c>
      <c r="ABY120" s="16" t="s">
        <v>486</v>
      </c>
      <c r="ABZ120" s="16" t="s">
        <v>486</v>
      </c>
      <c r="ACA120" s="16" t="s">
        <v>761</v>
      </c>
      <c r="ACB120" s="16" t="s">
        <v>775</v>
      </c>
      <c r="ACC120" s="16" t="s">
        <v>737</v>
      </c>
      <c r="ACD120" s="16" t="s">
        <v>486</v>
      </c>
      <c r="ACE120" s="16" t="s">
        <v>486</v>
      </c>
      <c r="ACG120" s="16" t="s">
        <v>1013</v>
      </c>
      <c r="ACH120" s="16" t="s">
        <v>1009</v>
      </c>
      <c r="ACI120" s="16" t="s">
        <v>462</v>
      </c>
      <c r="ACJ120" s="16">
        <v>0.79400000000000004</v>
      </c>
      <c r="ACK120" s="16" t="s">
        <v>482</v>
      </c>
      <c r="ACL120" s="16" t="s">
        <v>738</v>
      </c>
      <c r="ACM120" s="16" t="s">
        <v>1189</v>
      </c>
      <c r="ACN120" s="16" t="s">
        <v>1169</v>
      </c>
      <c r="ACO120" s="16" t="s">
        <v>1856</v>
      </c>
      <c r="ACQ120" s="16" t="s">
        <v>1201</v>
      </c>
      <c r="ACR120" s="16" t="s">
        <v>1645</v>
      </c>
      <c r="ACS120" s="16" t="s">
        <v>680</v>
      </c>
      <c r="ACT120" s="16" t="s">
        <v>1522</v>
      </c>
      <c r="ACU120" s="16" t="s">
        <v>831</v>
      </c>
      <c r="ACV120" s="16" t="s">
        <v>8756</v>
      </c>
      <c r="ACW120" s="16" t="s">
        <v>451</v>
      </c>
      <c r="ACX120" s="16" t="s">
        <v>1916</v>
      </c>
      <c r="ACY120" s="16" t="s">
        <v>1947</v>
      </c>
      <c r="ACZ120" s="16">
        <v>0</v>
      </c>
      <c r="ADA120" s="16">
        <v>0</v>
      </c>
      <c r="ADB120" s="16">
        <v>0</v>
      </c>
      <c r="ADC120" s="16">
        <v>1</v>
      </c>
      <c r="ADD120" s="16">
        <v>0</v>
      </c>
      <c r="ADE120" s="16" t="s">
        <v>9455</v>
      </c>
      <c r="ADF120" s="16">
        <v>0</v>
      </c>
      <c r="ADG120" s="16" t="s">
        <v>486</v>
      </c>
      <c r="ADH120" s="16">
        <v>1</v>
      </c>
      <c r="ADI120" s="16" t="s">
        <v>486</v>
      </c>
      <c r="ADJ120" s="16" t="s">
        <v>13198</v>
      </c>
      <c r="ADK120" s="16" t="s">
        <v>13194</v>
      </c>
      <c r="ADL120" s="16" t="s">
        <v>13196</v>
      </c>
      <c r="ADM120" s="16" t="s">
        <v>13195</v>
      </c>
      <c r="ADN120" s="16" t="s">
        <v>13196</v>
      </c>
      <c r="ADO120" s="16" t="s">
        <v>13197</v>
      </c>
      <c r="ADP120" s="16" t="s">
        <v>13194</v>
      </c>
      <c r="ADQ120" s="16" t="s">
        <v>13194</v>
      </c>
      <c r="ADR120" s="16" t="s">
        <v>13194</v>
      </c>
      <c r="ADS120" s="16" t="s">
        <v>13194</v>
      </c>
      <c r="ADY120" s="16" t="s">
        <v>1058</v>
      </c>
      <c r="AEA120" s="16">
        <v>2000</v>
      </c>
      <c r="AEC120" s="16" t="s">
        <v>1058</v>
      </c>
      <c r="AED120" s="16">
        <v>1200</v>
      </c>
      <c r="AEE120" s="16" t="s">
        <v>952</v>
      </c>
      <c r="AEI120" s="16">
        <v>800</v>
      </c>
      <c r="AEK120" s="16">
        <v>300</v>
      </c>
      <c r="AEL120" s="16">
        <v>200</v>
      </c>
      <c r="AEN120" s="16">
        <v>500</v>
      </c>
      <c r="AEO120" s="16">
        <v>200</v>
      </c>
    </row>
    <row r="121" spans="1:822" x14ac:dyDescent="0.25">
      <c r="A121" s="30">
        <v>45814</v>
      </c>
      <c r="B121" s="16" t="s">
        <v>9456</v>
      </c>
      <c r="C121" s="16" t="s">
        <v>867</v>
      </c>
      <c r="D121" s="16" t="s">
        <v>867</v>
      </c>
      <c r="E121" s="16">
        <v>32</v>
      </c>
      <c r="F121" s="16" t="s">
        <v>8153</v>
      </c>
      <c r="G121" s="16" t="s">
        <v>4117</v>
      </c>
      <c r="I121" s="16" t="s">
        <v>4178</v>
      </c>
      <c r="Z121" s="16" t="s">
        <v>981</v>
      </c>
      <c r="AA121" s="16" t="s">
        <v>470</v>
      </c>
      <c r="AB121" s="16">
        <v>2</v>
      </c>
      <c r="AC121" s="16" t="s">
        <v>844</v>
      </c>
      <c r="AD121" s="16" t="s">
        <v>843</v>
      </c>
      <c r="AE121" s="16" t="s">
        <v>844</v>
      </c>
      <c r="AF121" s="16" t="s">
        <v>844</v>
      </c>
      <c r="AG121" s="16" t="s">
        <v>843</v>
      </c>
      <c r="AH121" s="16" t="s">
        <v>844</v>
      </c>
      <c r="AI121" s="16" t="s">
        <v>844</v>
      </c>
      <c r="AJ121" s="16" t="s">
        <v>843</v>
      </c>
      <c r="AK121" s="16" t="s">
        <v>844</v>
      </c>
      <c r="AM121" s="16" t="s">
        <v>737</v>
      </c>
      <c r="AN121" s="16" t="s">
        <v>759</v>
      </c>
      <c r="AP121" s="16" t="s">
        <v>768</v>
      </c>
      <c r="AR121" s="16" t="s">
        <v>6910</v>
      </c>
      <c r="BB121" s="16">
        <v>2</v>
      </c>
      <c r="BC121" s="16" t="s">
        <v>7872</v>
      </c>
      <c r="BE121" s="16" t="s">
        <v>5098</v>
      </c>
      <c r="BV121" s="16" t="s">
        <v>4433</v>
      </c>
      <c r="BW121" s="16" t="s">
        <v>844</v>
      </c>
      <c r="BX121" s="16" t="s">
        <v>843</v>
      </c>
      <c r="BY121" s="16" t="s">
        <v>843</v>
      </c>
      <c r="BZ121" s="16" t="s">
        <v>843</v>
      </c>
      <c r="CA121" s="16" t="s">
        <v>843</v>
      </c>
      <c r="CB121" s="16" t="s">
        <v>843</v>
      </c>
      <c r="CC121" s="16" t="s">
        <v>843</v>
      </c>
      <c r="CD121" s="16" t="s">
        <v>843</v>
      </c>
      <c r="CE121" s="16" t="s">
        <v>843</v>
      </c>
      <c r="CF121" s="16" t="s">
        <v>843</v>
      </c>
      <c r="CG121" s="16" t="s">
        <v>843</v>
      </c>
      <c r="CH121" s="16" t="s">
        <v>843</v>
      </c>
      <c r="CI121" s="16" t="s">
        <v>843</v>
      </c>
      <c r="CJ121" s="16" t="s">
        <v>843</v>
      </c>
      <c r="CK121" s="16" t="s">
        <v>843</v>
      </c>
      <c r="CP121" s="16" t="s">
        <v>865</v>
      </c>
      <c r="DX121" s="16" t="s">
        <v>7842</v>
      </c>
      <c r="DY121" s="16" t="s">
        <v>867</v>
      </c>
      <c r="GC121" s="16" t="s">
        <v>5333</v>
      </c>
      <c r="GF121" s="16" t="s">
        <v>867</v>
      </c>
      <c r="GG121" s="16" t="s">
        <v>867</v>
      </c>
      <c r="GV121" s="16" t="s">
        <v>9457</v>
      </c>
      <c r="GW121" s="16" t="s">
        <v>844</v>
      </c>
      <c r="GX121" s="16" t="s">
        <v>844</v>
      </c>
      <c r="GY121" s="16" t="s">
        <v>843</v>
      </c>
      <c r="GZ121" s="16" t="s">
        <v>844</v>
      </c>
      <c r="HA121" s="16" t="s">
        <v>844</v>
      </c>
      <c r="HB121" s="16" t="s">
        <v>844</v>
      </c>
      <c r="HC121" s="16" t="s">
        <v>843</v>
      </c>
      <c r="HD121" s="16" t="s">
        <v>843</v>
      </c>
      <c r="HE121" s="16" t="s">
        <v>843</v>
      </c>
      <c r="HF121" s="16" t="s">
        <v>843</v>
      </c>
      <c r="HH121" s="16" t="s">
        <v>5456</v>
      </c>
      <c r="HK121" s="16" t="s">
        <v>865</v>
      </c>
      <c r="HM121" s="16" t="s">
        <v>865</v>
      </c>
      <c r="HZ121" s="16" t="s">
        <v>7944</v>
      </c>
      <c r="KE121" s="16" t="s">
        <v>5585</v>
      </c>
      <c r="KG121" s="16" t="s">
        <v>7021</v>
      </c>
      <c r="KH121" s="16" t="s">
        <v>7033</v>
      </c>
      <c r="KI121" s="16" t="s">
        <v>865</v>
      </c>
      <c r="LG121" s="16" t="s">
        <v>867</v>
      </c>
      <c r="LH121" s="16" t="s">
        <v>865</v>
      </c>
      <c r="LI121" s="16" t="s">
        <v>867</v>
      </c>
      <c r="LJ121" s="16" t="s">
        <v>867</v>
      </c>
      <c r="LK121" s="16" t="s">
        <v>865</v>
      </c>
      <c r="LL121" s="16" t="s">
        <v>864</v>
      </c>
      <c r="LM121" s="16" t="s">
        <v>843</v>
      </c>
      <c r="LN121" s="16" t="s">
        <v>843</v>
      </c>
      <c r="LO121" s="16" t="s">
        <v>843</v>
      </c>
      <c r="LP121" s="16" t="s">
        <v>843</v>
      </c>
      <c r="LQ121" s="16" t="s">
        <v>843</v>
      </c>
      <c r="LR121" s="16" t="s">
        <v>843</v>
      </c>
      <c r="LS121" s="16" t="s">
        <v>843</v>
      </c>
      <c r="LT121" s="16" t="s">
        <v>843</v>
      </c>
      <c r="LU121" s="16" t="s">
        <v>843</v>
      </c>
      <c r="LV121" s="16" t="s">
        <v>843</v>
      </c>
      <c r="LW121" s="16" t="s">
        <v>843</v>
      </c>
      <c r="LX121" s="16" t="s">
        <v>843</v>
      </c>
      <c r="LY121" s="16" t="s">
        <v>843</v>
      </c>
      <c r="LZ121" s="16" t="s">
        <v>844</v>
      </c>
      <c r="MA121" s="16" t="s">
        <v>843</v>
      </c>
      <c r="MC121" s="16" t="s">
        <v>5694</v>
      </c>
      <c r="MD121" s="16" t="s">
        <v>844</v>
      </c>
      <c r="ME121" s="16" t="s">
        <v>843</v>
      </c>
      <c r="MF121" s="16" t="s">
        <v>843</v>
      </c>
      <c r="MG121" s="16" t="s">
        <v>843</v>
      </c>
      <c r="MH121" s="16" t="s">
        <v>843</v>
      </c>
      <c r="MI121" s="16" t="s">
        <v>843</v>
      </c>
      <c r="MJ121" s="16" t="s">
        <v>843</v>
      </c>
      <c r="MK121" s="16" t="s">
        <v>843</v>
      </c>
      <c r="ML121" s="16" t="s">
        <v>843</v>
      </c>
      <c r="MM121" s="16" t="s">
        <v>843</v>
      </c>
      <c r="MN121" s="16" t="s">
        <v>843</v>
      </c>
      <c r="MO121" s="16" t="s">
        <v>843</v>
      </c>
      <c r="MP121" s="16" t="s">
        <v>843</v>
      </c>
      <c r="MQ121" s="16" t="s">
        <v>843</v>
      </c>
      <c r="MR121" s="16" t="s">
        <v>843</v>
      </c>
      <c r="MS121" s="16" t="s">
        <v>843</v>
      </c>
      <c r="MT121" s="16" t="s">
        <v>843</v>
      </c>
      <c r="MU121" s="16" t="s">
        <v>843</v>
      </c>
      <c r="MV121" s="16" t="s">
        <v>843</v>
      </c>
      <c r="NS121" s="16" t="s">
        <v>5694</v>
      </c>
      <c r="NT121" s="16" t="s">
        <v>844</v>
      </c>
      <c r="NU121" s="16" t="s">
        <v>843</v>
      </c>
      <c r="NV121" s="16" t="s">
        <v>843</v>
      </c>
      <c r="NW121" s="16" t="s">
        <v>843</v>
      </c>
      <c r="NX121" s="16" t="s">
        <v>843</v>
      </c>
      <c r="NY121" s="16" t="s">
        <v>843</v>
      </c>
      <c r="NZ121" s="16" t="s">
        <v>843</v>
      </c>
      <c r="OA121" s="16" t="s">
        <v>843</v>
      </c>
      <c r="OB121" s="16" t="s">
        <v>843</v>
      </c>
      <c r="OC121" s="16" t="s">
        <v>843</v>
      </c>
      <c r="OD121" s="16" t="s">
        <v>843</v>
      </c>
      <c r="OE121" s="16" t="s">
        <v>843</v>
      </c>
      <c r="OF121" s="16" t="s">
        <v>843</v>
      </c>
      <c r="OG121" s="16" t="s">
        <v>843</v>
      </c>
      <c r="OH121" s="16" t="s">
        <v>843</v>
      </c>
      <c r="OI121" s="16" t="s">
        <v>843</v>
      </c>
      <c r="PC121" s="16" t="s">
        <v>865</v>
      </c>
      <c r="PD121" s="16" t="s">
        <v>865</v>
      </c>
      <c r="PY121" s="16" t="s">
        <v>865</v>
      </c>
      <c r="QP121" s="16" t="s">
        <v>867</v>
      </c>
      <c r="QR121" s="16" t="s">
        <v>867</v>
      </c>
      <c r="QT121" s="16" t="s">
        <v>867</v>
      </c>
      <c r="QV121" s="16" t="s">
        <v>865</v>
      </c>
      <c r="QX121" s="16" t="s">
        <v>867</v>
      </c>
      <c r="QY121" s="16" t="s">
        <v>867</v>
      </c>
      <c r="RD121" s="16" t="s">
        <v>865</v>
      </c>
      <c r="RF121" s="16" t="s">
        <v>865</v>
      </c>
      <c r="RH121" s="16" t="s">
        <v>4216</v>
      </c>
      <c r="RJ121" s="16" t="s">
        <v>4216</v>
      </c>
      <c r="RN121" s="16" t="s">
        <v>867</v>
      </c>
      <c r="RP121" s="16" t="s">
        <v>867</v>
      </c>
      <c r="RR121" s="16" t="s">
        <v>867</v>
      </c>
      <c r="RT121" s="16" t="s">
        <v>867</v>
      </c>
      <c r="RV121" s="16" t="s">
        <v>867</v>
      </c>
      <c r="RX121" s="16" t="s">
        <v>867</v>
      </c>
      <c r="RZ121" s="16" t="s">
        <v>7724</v>
      </c>
      <c r="SQ121" s="16" t="s">
        <v>4216</v>
      </c>
      <c r="SS121" s="16" t="s">
        <v>4216</v>
      </c>
      <c r="ST121" s="16" t="s">
        <v>4216</v>
      </c>
      <c r="TN121" s="16">
        <v>4000</v>
      </c>
      <c r="TP121" s="16">
        <v>700</v>
      </c>
      <c r="TQ121" s="16">
        <v>0</v>
      </c>
      <c r="TR121" s="16">
        <v>1000</v>
      </c>
      <c r="TS121" s="16">
        <v>350</v>
      </c>
      <c r="TV121" s="16">
        <v>0</v>
      </c>
      <c r="TW121" s="16">
        <v>0</v>
      </c>
      <c r="TX121" s="16">
        <v>0</v>
      </c>
      <c r="TZ121" s="16" t="s">
        <v>7367</v>
      </c>
      <c r="UA121" s="16" t="s">
        <v>5941</v>
      </c>
      <c r="UB121" s="16">
        <v>0</v>
      </c>
      <c r="UC121" s="16" t="s">
        <v>844</v>
      </c>
      <c r="UD121" s="16" t="s">
        <v>843</v>
      </c>
      <c r="UE121" s="16" t="s">
        <v>843</v>
      </c>
      <c r="UF121" s="16" t="s">
        <v>843</v>
      </c>
      <c r="UG121" s="16" t="s">
        <v>843</v>
      </c>
      <c r="UH121" s="16" t="s">
        <v>843</v>
      </c>
      <c r="UL121" s="16">
        <v>6000</v>
      </c>
      <c r="WO121" s="16" t="s">
        <v>6920</v>
      </c>
      <c r="XD121" s="16" t="s">
        <v>6975</v>
      </c>
      <c r="XE121" s="16" t="s">
        <v>843</v>
      </c>
      <c r="XF121" s="16" t="s">
        <v>843</v>
      </c>
      <c r="XG121" s="16" t="s">
        <v>844</v>
      </c>
      <c r="XH121" s="16" t="s">
        <v>843</v>
      </c>
      <c r="XI121" s="16" t="s">
        <v>843</v>
      </c>
      <c r="XJ121" s="16" t="s">
        <v>843</v>
      </c>
      <c r="XK121" s="16" t="s">
        <v>843</v>
      </c>
      <c r="XL121" s="16" t="s">
        <v>843</v>
      </c>
      <c r="XM121" s="16" t="s">
        <v>843</v>
      </c>
      <c r="XN121" s="16" t="s">
        <v>843</v>
      </c>
      <c r="XO121" s="16" t="s">
        <v>843</v>
      </c>
      <c r="XP121" s="16" t="s">
        <v>843</v>
      </c>
      <c r="XQ121" s="16" t="s">
        <v>843</v>
      </c>
      <c r="YF121" s="16" t="s">
        <v>865</v>
      </c>
      <c r="YN121" s="16" t="s">
        <v>4216</v>
      </c>
      <c r="YP121" s="16" t="s">
        <v>7990</v>
      </c>
      <c r="YR121" s="16" t="s">
        <v>9458</v>
      </c>
      <c r="YS121" s="16" t="s">
        <v>9459</v>
      </c>
      <c r="YT121" s="16" t="s">
        <v>8694</v>
      </c>
      <c r="YU121" s="16" t="s">
        <v>9460</v>
      </c>
      <c r="YV121" s="16" t="s">
        <v>9148</v>
      </c>
      <c r="YW121" s="16" t="s">
        <v>844</v>
      </c>
      <c r="YX121" s="16" t="s">
        <v>9148</v>
      </c>
      <c r="YY121" s="16" t="s">
        <v>843</v>
      </c>
      <c r="YZ121" s="16" t="s">
        <v>843</v>
      </c>
      <c r="ZA121" s="16" t="s">
        <v>843</v>
      </c>
      <c r="ZE121" s="16" t="s">
        <v>843</v>
      </c>
      <c r="ZO121" s="16" t="s">
        <v>487</v>
      </c>
      <c r="ZP121" s="16" t="s">
        <v>487</v>
      </c>
      <c r="ZR121" s="16" t="s">
        <v>486</v>
      </c>
      <c r="ZS121" s="16" t="s">
        <v>844</v>
      </c>
      <c r="ZT121" s="16" t="s">
        <v>8705</v>
      </c>
      <c r="ZU121" s="16" t="s">
        <v>8706</v>
      </c>
      <c r="ZV121" s="16" t="s">
        <v>487</v>
      </c>
      <c r="ZW121" s="16" t="s">
        <v>844</v>
      </c>
      <c r="ZX121" s="16" t="s">
        <v>844</v>
      </c>
      <c r="ZY121" s="16" t="s">
        <v>844</v>
      </c>
      <c r="ZZ121" s="16" t="s">
        <v>844</v>
      </c>
      <c r="AAA121" s="16" t="s">
        <v>843</v>
      </c>
      <c r="AAB121" s="16" t="s">
        <v>843</v>
      </c>
      <c r="AAC121" s="16">
        <v>1</v>
      </c>
      <c r="AAD121" s="16" t="s">
        <v>844</v>
      </c>
      <c r="AAE121" s="16" t="s">
        <v>843</v>
      </c>
      <c r="AAF121" s="16" t="s">
        <v>843</v>
      </c>
      <c r="AAG121" s="16" t="s">
        <v>843</v>
      </c>
      <c r="AAH121" s="16" t="s">
        <v>843</v>
      </c>
      <c r="AAI121" s="16" t="s">
        <v>844</v>
      </c>
      <c r="AAJ121" s="16" t="s">
        <v>615</v>
      </c>
      <c r="AAK121" s="16" t="s">
        <v>633</v>
      </c>
      <c r="AAL121" s="16" t="s">
        <v>904</v>
      </c>
      <c r="AAM121" s="16" t="s">
        <v>663</v>
      </c>
      <c r="AAN121" s="16" t="s">
        <v>8707</v>
      </c>
      <c r="AAO121" s="16" t="s">
        <v>1018</v>
      </c>
      <c r="AAP121" s="16" t="s">
        <v>8708</v>
      </c>
      <c r="AAS121" s="16">
        <v>6000</v>
      </c>
      <c r="AAT121" s="16" t="s">
        <v>782</v>
      </c>
      <c r="AAU121" s="16" t="s">
        <v>782</v>
      </c>
      <c r="AAX121" s="16" t="s">
        <v>843</v>
      </c>
      <c r="AAY121" s="16" t="s">
        <v>8710</v>
      </c>
      <c r="AAZ121" s="16" t="s">
        <v>782</v>
      </c>
      <c r="ABA121" s="16" t="s">
        <v>782</v>
      </c>
      <c r="ABB121" s="16" t="s">
        <v>782</v>
      </c>
      <c r="ABC121" s="16" t="s">
        <v>782</v>
      </c>
      <c r="ABD121" s="16" t="s">
        <v>782</v>
      </c>
      <c r="ABE121" s="16" t="s">
        <v>783</v>
      </c>
      <c r="ABF121" s="16" t="s">
        <v>782</v>
      </c>
      <c r="ABG121" s="16" t="s">
        <v>782</v>
      </c>
      <c r="ABH121" s="16" t="s">
        <v>782</v>
      </c>
      <c r="ABI121" s="16" t="s">
        <v>782</v>
      </c>
      <c r="ABJ121" s="16" t="s">
        <v>782</v>
      </c>
      <c r="ABK121" s="16" t="s">
        <v>782</v>
      </c>
      <c r="ABL121" s="16" t="s">
        <v>844</v>
      </c>
      <c r="ABM121" s="16" t="s">
        <v>843</v>
      </c>
      <c r="ABN121" s="16" t="s">
        <v>1034</v>
      </c>
      <c r="ABP121" s="16" t="s">
        <v>972</v>
      </c>
      <c r="ABQ121" s="16" t="s">
        <v>4341</v>
      </c>
      <c r="ABR121" s="16" t="s">
        <v>470</v>
      </c>
      <c r="ABS121" s="16" t="s">
        <v>445</v>
      </c>
      <c r="ABT121" s="16" t="s">
        <v>1056</v>
      </c>
      <c r="ABU121" s="16" t="s">
        <v>844</v>
      </c>
      <c r="ABV121" s="16" t="s">
        <v>487</v>
      </c>
      <c r="ABW121" s="16" t="s">
        <v>486</v>
      </c>
      <c r="ABX121" s="16" t="s">
        <v>892</v>
      </c>
      <c r="ABY121" s="16" t="s">
        <v>486</v>
      </c>
      <c r="ABZ121" s="16" t="s">
        <v>486</v>
      </c>
      <c r="ACA121" s="16" t="s">
        <v>759</v>
      </c>
      <c r="ACB121" s="16" t="s">
        <v>768</v>
      </c>
      <c r="ACC121" s="16" t="s">
        <v>737</v>
      </c>
      <c r="ACD121" s="16" t="s">
        <v>487</v>
      </c>
      <c r="ACE121" s="16" t="s">
        <v>486</v>
      </c>
      <c r="ACG121" s="16" t="s">
        <v>1013</v>
      </c>
      <c r="ACH121" s="16" t="s">
        <v>1009</v>
      </c>
      <c r="ACI121" s="16" t="s">
        <v>462</v>
      </c>
      <c r="ACJ121" s="16">
        <v>0.79400000000000004</v>
      </c>
      <c r="ACK121" s="16" t="s">
        <v>482</v>
      </c>
      <c r="ACL121" s="16" t="s">
        <v>738</v>
      </c>
      <c r="ACM121" s="16" t="s">
        <v>1188</v>
      </c>
      <c r="ACN121" s="16" t="s">
        <v>1169</v>
      </c>
      <c r="ACO121" s="16" t="s">
        <v>1856</v>
      </c>
      <c r="ACQ121" s="16" t="s">
        <v>1202</v>
      </c>
      <c r="ACR121" s="16" t="s">
        <v>1645</v>
      </c>
      <c r="ACS121" s="16" t="s">
        <v>680</v>
      </c>
      <c r="ACT121" s="16" t="s">
        <v>1522</v>
      </c>
      <c r="ACU121" s="16" t="s">
        <v>831</v>
      </c>
      <c r="ACV121" s="16" t="s">
        <v>8756</v>
      </c>
      <c r="ACW121" s="16" t="s">
        <v>445</v>
      </c>
      <c r="ACX121" s="16" t="s">
        <v>1914</v>
      </c>
      <c r="ACY121" s="16" t="s">
        <v>1947</v>
      </c>
      <c r="ACZ121" s="16">
        <v>1</v>
      </c>
      <c r="ADA121" s="16">
        <v>0</v>
      </c>
      <c r="ADB121" s="16">
        <v>1</v>
      </c>
      <c r="ADC121" s="16">
        <v>1</v>
      </c>
      <c r="ADD121" s="16">
        <v>0</v>
      </c>
      <c r="ADE121" s="16" t="s">
        <v>8827</v>
      </c>
      <c r="ADF121" s="16">
        <v>0</v>
      </c>
      <c r="ADG121" s="16" t="s">
        <v>486</v>
      </c>
      <c r="ADH121" s="16">
        <v>2</v>
      </c>
      <c r="ADI121" s="16" t="s">
        <v>486</v>
      </c>
      <c r="ADJ121" s="16" t="s">
        <v>1744</v>
      </c>
      <c r="ADL121" s="16" t="s">
        <v>1764</v>
      </c>
      <c r="ADM121" s="16" t="s">
        <v>13194</v>
      </c>
      <c r="ADN121" s="16" t="s">
        <v>1764</v>
      </c>
      <c r="ADO121" s="16" t="s">
        <v>1766</v>
      </c>
      <c r="ADQ121" s="16" t="s">
        <v>13194</v>
      </c>
      <c r="ADR121" s="16" t="s">
        <v>13194</v>
      </c>
      <c r="ADS121" s="16" t="s">
        <v>13194</v>
      </c>
      <c r="AEB121" s="16">
        <v>6050</v>
      </c>
      <c r="AEC121" s="16" t="s">
        <v>1062</v>
      </c>
      <c r="AED121" s="16">
        <v>3000</v>
      </c>
      <c r="AEE121" s="16" t="s">
        <v>952</v>
      </c>
      <c r="AEI121" s="16">
        <v>2000</v>
      </c>
      <c r="AEK121" s="16">
        <v>350</v>
      </c>
      <c r="AEN121" s="16">
        <v>500</v>
      </c>
      <c r="AEO121" s="16">
        <v>175</v>
      </c>
    </row>
    <row r="122" spans="1:822" x14ac:dyDescent="0.25">
      <c r="A122" s="30">
        <v>45814</v>
      </c>
      <c r="B122" s="16" t="s">
        <v>9461</v>
      </c>
      <c r="C122" s="16" t="s">
        <v>867</v>
      </c>
      <c r="D122" s="16" t="s">
        <v>867</v>
      </c>
      <c r="E122" s="16">
        <v>48</v>
      </c>
      <c r="F122" s="16" t="s">
        <v>8153</v>
      </c>
      <c r="G122" s="16" t="s">
        <v>4131</v>
      </c>
      <c r="I122" s="16" t="s">
        <v>4174</v>
      </c>
      <c r="Z122" s="16" t="s">
        <v>1002</v>
      </c>
      <c r="AA122" s="16" t="s">
        <v>470</v>
      </c>
      <c r="AB122" s="16">
        <v>2</v>
      </c>
      <c r="AC122" s="16" t="s">
        <v>1056</v>
      </c>
      <c r="AD122" s="16" t="s">
        <v>844</v>
      </c>
      <c r="AE122" s="16" t="s">
        <v>843</v>
      </c>
      <c r="AF122" s="16" t="s">
        <v>844</v>
      </c>
      <c r="AG122" s="16" t="s">
        <v>843</v>
      </c>
      <c r="AH122" s="16" t="s">
        <v>1056</v>
      </c>
      <c r="AI122" s="16" t="s">
        <v>843</v>
      </c>
      <c r="AJ122" s="16" t="s">
        <v>843</v>
      </c>
      <c r="AK122" s="16" t="s">
        <v>844</v>
      </c>
      <c r="AM122" s="16" t="s">
        <v>737</v>
      </c>
      <c r="AN122" s="16" t="s">
        <v>759</v>
      </c>
      <c r="AP122" s="16" t="s">
        <v>774</v>
      </c>
      <c r="AR122" s="16" t="s">
        <v>6907</v>
      </c>
      <c r="BB122" s="16">
        <v>2</v>
      </c>
      <c r="BC122" s="16" t="s">
        <v>7875</v>
      </c>
      <c r="BE122" s="16" t="s">
        <v>5098</v>
      </c>
      <c r="BV122" s="16" t="s">
        <v>4433</v>
      </c>
      <c r="BW122" s="16" t="s">
        <v>844</v>
      </c>
      <c r="BX122" s="16" t="s">
        <v>843</v>
      </c>
      <c r="BY122" s="16" t="s">
        <v>843</v>
      </c>
      <c r="BZ122" s="16" t="s">
        <v>843</v>
      </c>
      <c r="CA122" s="16" t="s">
        <v>843</v>
      </c>
      <c r="CB122" s="16" t="s">
        <v>843</v>
      </c>
      <c r="CC122" s="16" t="s">
        <v>843</v>
      </c>
      <c r="CD122" s="16" t="s">
        <v>843</v>
      </c>
      <c r="CE122" s="16" t="s">
        <v>843</v>
      </c>
      <c r="CF122" s="16" t="s">
        <v>843</v>
      </c>
      <c r="CG122" s="16" t="s">
        <v>843</v>
      </c>
      <c r="CH122" s="16" t="s">
        <v>843</v>
      </c>
      <c r="CI122" s="16" t="s">
        <v>843</v>
      </c>
      <c r="CJ122" s="16" t="s">
        <v>843</v>
      </c>
      <c r="CK122" s="16" t="s">
        <v>843</v>
      </c>
      <c r="CP122" s="16" t="s">
        <v>865</v>
      </c>
      <c r="DX122" s="16" t="s">
        <v>867</v>
      </c>
      <c r="DY122" s="16" t="s">
        <v>867</v>
      </c>
      <c r="GC122" s="16" t="s">
        <v>5357</v>
      </c>
      <c r="GF122" s="16" t="s">
        <v>867</v>
      </c>
      <c r="GG122" s="16" t="s">
        <v>867</v>
      </c>
      <c r="GV122" s="16" t="s">
        <v>5443</v>
      </c>
      <c r="GW122" s="16" t="s">
        <v>843</v>
      </c>
      <c r="GX122" s="16" t="s">
        <v>844</v>
      </c>
      <c r="GY122" s="16" t="s">
        <v>843</v>
      </c>
      <c r="GZ122" s="16" t="s">
        <v>843</v>
      </c>
      <c r="HA122" s="16" t="s">
        <v>843</v>
      </c>
      <c r="HB122" s="16" t="s">
        <v>843</v>
      </c>
      <c r="HC122" s="16" t="s">
        <v>843</v>
      </c>
      <c r="HD122" s="16" t="s">
        <v>843</v>
      </c>
      <c r="HE122" s="16" t="s">
        <v>843</v>
      </c>
      <c r="HF122" s="16" t="s">
        <v>843</v>
      </c>
      <c r="HH122" s="16" t="s">
        <v>5456</v>
      </c>
      <c r="HK122" s="16" t="s">
        <v>865</v>
      </c>
      <c r="HM122" s="16" t="s">
        <v>865</v>
      </c>
      <c r="HZ122" s="16" t="s">
        <v>7944</v>
      </c>
      <c r="KE122" s="16" t="s">
        <v>5585</v>
      </c>
      <c r="KG122" s="16" t="s">
        <v>7018</v>
      </c>
      <c r="KH122" s="16" t="s">
        <v>7033</v>
      </c>
      <c r="KI122" s="16" t="s">
        <v>865</v>
      </c>
      <c r="LG122" s="16" t="s">
        <v>867</v>
      </c>
      <c r="LH122" s="16" t="s">
        <v>867</v>
      </c>
      <c r="LI122" s="16" t="s">
        <v>867</v>
      </c>
      <c r="LJ122" s="16" t="s">
        <v>867</v>
      </c>
      <c r="LK122" s="16" t="s">
        <v>867</v>
      </c>
      <c r="LL122" s="16" t="s">
        <v>5663</v>
      </c>
      <c r="LM122" s="16" t="s">
        <v>843</v>
      </c>
      <c r="LN122" s="16" t="s">
        <v>843</v>
      </c>
      <c r="LO122" s="16" t="s">
        <v>844</v>
      </c>
      <c r="LP122" s="16" t="s">
        <v>843</v>
      </c>
      <c r="LQ122" s="16" t="s">
        <v>843</v>
      </c>
      <c r="LR122" s="16" t="s">
        <v>843</v>
      </c>
      <c r="LS122" s="16" t="s">
        <v>843</v>
      </c>
      <c r="LT122" s="16" t="s">
        <v>843</v>
      </c>
      <c r="LU122" s="16" t="s">
        <v>843</v>
      </c>
      <c r="LV122" s="16" t="s">
        <v>843</v>
      </c>
      <c r="LW122" s="16" t="s">
        <v>843</v>
      </c>
      <c r="LX122" s="16" t="s">
        <v>843</v>
      </c>
      <c r="LY122" s="16" t="s">
        <v>843</v>
      </c>
      <c r="LZ122" s="16" t="s">
        <v>843</v>
      </c>
      <c r="MA122" s="16" t="s">
        <v>843</v>
      </c>
      <c r="MC122" s="16" t="s">
        <v>5694</v>
      </c>
      <c r="MD122" s="16" t="s">
        <v>844</v>
      </c>
      <c r="ME122" s="16" t="s">
        <v>843</v>
      </c>
      <c r="MF122" s="16" t="s">
        <v>843</v>
      </c>
      <c r="MG122" s="16" t="s">
        <v>843</v>
      </c>
      <c r="MH122" s="16" t="s">
        <v>843</v>
      </c>
      <c r="MI122" s="16" t="s">
        <v>843</v>
      </c>
      <c r="MJ122" s="16" t="s">
        <v>843</v>
      </c>
      <c r="MK122" s="16" t="s">
        <v>843</v>
      </c>
      <c r="ML122" s="16" t="s">
        <v>843</v>
      </c>
      <c r="MM122" s="16" t="s">
        <v>843</v>
      </c>
      <c r="MN122" s="16" t="s">
        <v>843</v>
      </c>
      <c r="MO122" s="16" t="s">
        <v>843</v>
      </c>
      <c r="MP122" s="16" t="s">
        <v>843</v>
      </c>
      <c r="MQ122" s="16" t="s">
        <v>843</v>
      </c>
      <c r="MR122" s="16" t="s">
        <v>843</v>
      </c>
      <c r="MS122" s="16" t="s">
        <v>843</v>
      </c>
      <c r="MT122" s="16" t="s">
        <v>843</v>
      </c>
      <c r="MU122" s="16" t="s">
        <v>843</v>
      </c>
      <c r="MV122" s="16" t="s">
        <v>843</v>
      </c>
      <c r="OK122" s="16" t="s">
        <v>5694</v>
      </c>
      <c r="OL122" s="16" t="s">
        <v>844</v>
      </c>
      <c r="OM122" s="16" t="s">
        <v>843</v>
      </c>
      <c r="ON122" s="16" t="s">
        <v>843</v>
      </c>
      <c r="OO122" s="16" t="s">
        <v>843</v>
      </c>
      <c r="OP122" s="16" t="s">
        <v>843</v>
      </c>
      <c r="OQ122" s="16" t="s">
        <v>843</v>
      </c>
      <c r="OR122" s="16" t="s">
        <v>843</v>
      </c>
      <c r="OS122" s="16" t="s">
        <v>843</v>
      </c>
      <c r="OT122" s="16" t="s">
        <v>843</v>
      </c>
      <c r="OU122" s="16" t="s">
        <v>843</v>
      </c>
      <c r="OV122" s="16" t="s">
        <v>843</v>
      </c>
      <c r="OW122" s="16" t="s">
        <v>843</v>
      </c>
      <c r="OX122" s="16" t="s">
        <v>843</v>
      </c>
      <c r="OY122" s="16" t="s">
        <v>843</v>
      </c>
      <c r="OZ122" s="16" t="s">
        <v>843</v>
      </c>
      <c r="PA122" s="16" t="s">
        <v>843</v>
      </c>
      <c r="PC122" s="16" t="s">
        <v>865</v>
      </c>
      <c r="PD122" s="16" t="s">
        <v>865</v>
      </c>
      <c r="PY122" s="16" t="s">
        <v>865</v>
      </c>
      <c r="QP122" s="16" t="s">
        <v>865</v>
      </c>
      <c r="QR122" s="16" t="s">
        <v>867</v>
      </c>
      <c r="QT122" s="16" t="s">
        <v>867</v>
      </c>
      <c r="QV122" s="16" t="s">
        <v>865</v>
      </c>
      <c r="QX122" s="16" t="s">
        <v>867</v>
      </c>
      <c r="QY122" s="16" t="s">
        <v>867</v>
      </c>
      <c r="RD122" s="16" t="s">
        <v>865</v>
      </c>
      <c r="RF122" s="16" t="s">
        <v>865</v>
      </c>
      <c r="RH122" s="16" t="s">
        <v>4216</v>
      </c>
      <c r="RJ122" s="16" t="s">
        <v>865</v>
      </c>
      <c r="RN122" s="16" t="s">
        <v>7720</v>
      </c>
      <c r="RP122" s="16" t="s">
        <v>867</v>
      </c>
      <c r="RR122" s="16" t="s">
        <v>867</v>
      </c>
      <c r="RT122" s="16" t="s">
        <v>867</v>
      </c>
      <c r="RV122" s="16" t="s">
        <v>867</v>
      </c>
      <c r="RX122" s="16" t="s">
        <v>7720</v>
      </c>
      <c r="RZ122" s="16" t="s">
        <v>867</v>
      </c>
      <c r="SQ122" s="16" t="s">
        <v>867</v>
      </c>
      <c r="SS122" s="16" t="s">
        <v>7296</v>
      </c>
      <c r="ST122" s="16" t="s">
        <v>7761</v>
      </c>
      <c r="TN122" s="16">
        <v>3000</v>
      </c>
      <c r="TO122" s="16">
        <v>0</v>
      </c>
      <c r="TP122" s="16">
        <v>300</v>
      </c>
      <c r="TQ122" s="16">
        <v>100</v>
      </c>
      <c r="TR122" s="16">
        <v>250</v>
      </c>
      <c r="TS122" s="16">
        <v>350</v>
      </c>
      <c r="TT122" s="16">
        <v>0</v>
      </c>
      <c r="TU122" s="16">
        <v>500</v>
      </c>
      <c r="TV122" s="16">
        <v>1200</v>
      </c>
      <c r="TW122" s="16">
        <v>0</v>
      </c>
      <c r="TX122" s="16">
        <v>1500</v>
      </c>
      <c r="TZ122" s="16" t="s">
        <v>7370</v>
      </c>
      <c r="UA122" s="16" t="s">
        <v>5941</v>
      </c>
      <c r="UB122" s="16">
        <v>0</v>
      </c>
      <c r="UC122" s="16" t="s">
        <v>844</v>
      </c>
      <c r="UD122" s="16" t="s">
        <v>843</v>
      </c>
      <c r="UE122" s="16" t="s">
        <v>843</v>
      </c>
      <c r="UF122" s="16" t="s">
        <v>843</v>
      </c>
      <c r="UG122" s="16" t="s">
        <v>843</v>
      </c>
      <c r="UH122" s="16" t="s">
        <v>843</v>
      </c>
      <c r="UL122" s="16">
        <v>9000</v>
      </c>
      <c r="WO122" s="16" t="s">
        <v>6920</v>
      </c>
      <c r="XD122" s="16" t="s">
        <v>9462</v>
      </c>
      <c r="XE122" s="16" t="s">
        <v>843</v>
      </c>
      <c r="XF122" s="16" t="s">
        <v>843</v>
      </c>
      <c r="XG122" s="16" t="s">
        <v>844</v>
      </c>
      <c r="XH122" s="16" t="s">
        <v>843</v>
      </c>
      <c r="XI122" s="16" t="s">
        <v>843</v>
      </c>
      <c r="XJ122" s="16" t="s">
        <v>843</v>
      </c>
      <c r="XK122" s="16" t="s">
        <v>843</v>
      </c>
      <c r="XL122" s="16" t="s">
        <v>844</v>
      </c>
      <c r="XM122" s="16" t="s">
        <v>843</v>
      </c>
      <c r="XN122" s="16" t="s">
        <v>843</v>
      </c>
      <c r="XO122" s="16" t="s">
        <v>843</v>
      </c>
      <c r="XP122" s="16" t="s">
        <v>843</v>
      </c>
      <c r="XQ122" s="16" t="s">
        <v>843</v>
      </c>
      <c r="YF122" s="16" t="s">
        <v>865</v>
      </c>
      <c r="YN122" s="16" t="s">
        <v>7040</v>
      </c>
      <c r="YP122" s="16" t="s">
        <v>7990</v>
      </c>
      <c r="YR122" s="16" t="s">
        <v>9463</v>
      </c>
      <c r="YS122" s="16" t="s">
        <v>9464</v>
      </c>
      <c r="YT122" s="16" t="s">
        <v>8694</v>
      </c>
      <c r="YU122" s="16" t="s">
        <v>9465</v>
      </c>
      <c r="YV122" s="16" t="s">
        <v>9148</v>
      </c>
      <c r="YW122" s="16" t="s">
        <v>844</v>
      </c>
      <c r="YX122" s="16" t="s">
        <v>9148</v>
      </c>
      <c r="YY122" s="16" t="s">
        <v>8735</v>
      </c>
      <c r="YZ122" s="16" t="s">
        <v>843</v>
      </c>
      <c r="ZA122" s="16" t="s">
        <v>9466</v>
      </c>
      <c r="ZB122" s="16">
        <v>4825</v>
      </c>
      <c r="ZC122" s="16" t="s">
        <v>9467</v>
      </c>
      <c r="ZD122" s="16" t="s">
        <v>843</v>
      </c>
      <c r="ZE122" s="16" t="s">
        <v>9018</v>
      </c>
      <c r="ZF122" s="16" t="s">
        <v>8739</v>
      </c>
      <c r="ZG122" s="16" t="s">
        <v>8723</v>
      </c>
      <c r="ZH122" s="16" t="s">
        <v>8865</v>
      </c>
      <c r="ZI122" s="16" t="s">
        <v>8739</v>
      </c>
      <c r="ZJ122" s="16" t="s">
        <v>8752</v>
      </c>
      <c r="ZK122" s="16" t="s">
        <v>843</v>
      </c>
      <c r="ZL122" s="16" t="s">
        <v>8722</v>
      </c>
      <c r="ZM122" s="16" t="s">
        <v>843</v>
      </c>
      <c r="ZN122" s="16" t="s">
        <v>8815</v>
      </c>
      <c r="ZO122" s="16" t="s">
        <v>487</v>
      </c>
      <c r="ZP122" s="16" t="s">
        <v>487</v>
      </c>
      <c r="ZQ122" s="16" t="s">
        <v>487</v>
      </c>
      <c r="ZR122" s="16" t="s">
        <v>486</v>
      </c>
      <c r="ZS122" s="16" t="s">
        <v>844</v>
      </c>
      <c r="ZT122" s="16" t="s">
        <v>8705</v>
      </c>
      <c r="ZU122" s="16" t="s">
        <v>8706</v>
      </c>
      <c r="ZV122" s="16" t="s">
        <v>487</v>
      </c>
      <c r="ZW122" s="16" t="s">
        <v>844</v>
      </c>
      <c r="ZX122" s="16" t="s">
        <v>844</v>
      </c>
      <c r="ZY122" s="16" t="s">
        <v>1056</v>
      </c>
      <c r="ZZ122" s="16" t="s">
        <v>843</v>
      </c>
      <c r="AAA122" s="16" t="s">
        <v>843</v>
      </c>
      <c r="AAB122" s="16" t="s">
        <v>843</v>
      </c>
      <c r="AAC122" s="16">
        <v>1</v>
      </c>
      <c r="AAD122" s="16" t="s">
        <v>844</v>
      </c>
      <c r="AAE122" s="16" t="s">
        <v>843</v>
      </c>
      <c r="AAF122" s="16" t="s">
        <v>843</v>
      </c>
      <c r="AAG122" s="16" t="s">
        <v>844</v>
      </c>
      <c r="AAH122" s="16" t="s">
        <v>843</v>
      </c>
      <c r="AAI122" s="16" t="s">
        <v>843</v>
      </c>
      <c r="AAJ122" s="16" t="s">
        <v>615</v>
      </c>
      <c r="AAK122" s="16" t="s">
        <v>633</v>
      </c>
      <c r="AAL122" s="16" t="s">
        <v>904</v>
      </c>
      <c r="AAM122" s="16" t="s">
        <v>663</v>
      </c>
      <c r="AAN122" s="16" t="s">
        <v>8707</v>
      </c>
      <c r="AAO122" s="16" t="s">
        <v>1018</v>
      </c>
      <c r="AAP122" s="16" t="s">
        <v>8708</v>
      </c>
      <c r="AAS122" s="16">
        <v>9000</v>
      </c>
      <c r="AAT122" s="16" t="s">
        <v>782</v>
      </c>
      <c r="AAU122" s="16" t="s">
        <v>782</v>
      </c>
      <c r="AAW122" s="16" t="s">
        <v>782</v>
      </c>
      <c r="AAX122" s="16" t="s">
        <v>843</v>
      </c>
      <c r="AAY122" s="16" t="s">
        <v>8710</v>
      </c>
      <c r="AAZ122" s="16" t="s">
        <v>782</v>
      </c>
      <c r="ABA122" s="16" t="s">
        <v>782</v>
      </c>
      <c r="ABB122" s="16" t="s">
        <v>782</v>
      </c>
      <c r="ABC122" s="16" t="s">
        <v>783</v>
      </c>
      <c r="ABD122" s="16" t="s">
        <v>783</v>
      </c>
      <c r="ABE122" s="16" t="s">
        <v>783</v>
      </c>
      <c r="ABF122" s="16" t="s">
        <v>782</v>
      </c>
      <c r="ABG122" s="16" t="s">
        <v>782</v>
      </c>
      <c r="ABH122" s="16" t="s">
        <v>782</v>
      </c>
      <c r="ABI122" s="16" t="s">
        <v>782</v>
      </c>
      <c r="ABJ122" s="16" t="s">
        <v>783</v>
      </c>
      <c r="ABK122" s="16" t="s">
        <v>782</v>
      </c>
      <c r="ABL122" s="16" t="s">
        <v>8746</v>
      </c>
      <c r="ABM122" s="16" t="s">
        <v>843</v>
      </c>
      <c r="ABN122" s="16" t="s">
        <v>1034</v>
      </c>
      <c r="ABO122" s="16" t="s">
        <v>486</v>
      </c>
      <c r="ABP122" s="16" t="s">
        <v>972</v>
      </c>
      <c r="ABQ122" s="16" t="s">
        <v>4312</v>
      </c>
      <c r="ABR122" s="16" t="s">
        <v>470</v>
      </c>
      <c r="ABS122" s="16" t="s">
        <v>451</v>
      </c>
      <c r="ABT122" s="16" t="s">
        <v>1056</v>
      </c>
      <c r="ABU122" s="16" t="s">
        <v>844</v>
      </c>
      <c r="ABV122" s="16" t="s">
        <v>487</v>
      </c>
      <c r="ABW122" s="16" t="s">
        <v>486</v>
      </c>
      <c r="ABX122" s="16" t="s">
        <v>892</v>
      </c>
      <c r="ABY122" s="16" t="s">
        <v>486</v>
      </c>
      <c r="ABZ122" s="16" t="s">
        <v>486</v>
      </c>
      <c r="ACA122" s="16" t="s">
        <v>759</v>
      </c>
      <c r="ACB122" s="16" t="s">
        <v>774</v>
      </c>
      <c r="ACC122" s="16" t="s">
        <v>737</v>
      </c>
      <c r="ACD122" s="16" t="s">
        <v>486</v>
      </c>
      <c r="ACE122" s="16" t="s">
        <v>486</v>
      </c>
      <c r="ACG122" s="16" t="s">
        <v>1014</v>
      </c>
      <c r="ACH122" s="16" t="s">
        <v>1009</v>
      </c>
      <c r="ACI122" s="16" t="s">
        <v>462</v>
      </c>
      <c r="ACJ122" s="16">
        <v>0.79400000000000004</v>
      </c>
      <c r="ACK122" s="16" t="s">
        <v>482</v>
      </c>
      <c r="ACL122" s="16" t="s">
        <v>738</v>
      </c>
      <c r="ACM122" s="16" t="s">
        <v>1189</v>
      </c>
      <c r="ACN122" s="16" t="s">
        <v>1169</v>
      </c>
      <c r="ACO122" s="16" t="s">
        <v>1857</v>
      </c>
      <c r="ACQ122" s="16" t="s">
        <v>1202</v>
      </c>
      <c r="ACR122" s="16" t="s">
        <v>1645</v>
      </c>
      <c r="ACS122" s="16" t="s">
        <v>680</v>
      </c>
      <c r="ACT122" s="16" t="s">
        <v>1522</v>
      </c>
      <c r="ACU122" s="16" t="s">
        <v>831</v>
      </c>
      <c r="ACV122" s="16" t="s">
        <v>8756</v>
      </c>
      <c r="ACW122" s="16" t="s">
        <v>451</v>
      </c>
      <c r="ACX122" s="16" t="s">
        <v>1916</v>
      </c>
      <c r="ACY122" s="16" t="s">
        <v>1947</v>
      </c>
      <c r="ACZ122" s="16">
        <v>1</v>
      </c>
      <c r="ADA122" s="16">
        <v>1</v>
      </c>
      <c r="ADB122" s="16">
        <v>1</v>
      </c>
      <c r="ADC122" s="16">
        <v>1</v>
      </c>
      <c r="ADD122" s="16">
        <v>1</v>
      </c>
      <c r="ADE122" s="16" t="s">
        <v>8712</v>
      </c>
      <c r="ADF122" s="16">
        <v>0</v>
      </c>
      <c r="ADG122" s="16" t="s">
        <v>486</v>
      </c>
      <c r="ADH122" s="16">
        <v>2</v>
      </c>
      <c r="ADI122" s="16" t="s">
        <v>486</v>
      </c>
      <c r="ADJ122" s="16" t="s">
        <v>1743</v>
      </c>
      <c r="ADK122" s="16" t="s">
        <v>13194</v>
      </c>
      <c r="ADL122" s="16" t="s">
        <v>13196</v>
      </c>
      <c r="ADM122" s="16" t="s">
        <v>13195</v>
      </c>
      <c r="ADN122" s="16" t="s">
        <v>13196</v>
      </c>
      <c r="ADO122" s="16" t="s">
        <v>1766</v>
      </c>
      <c r="ADP122" s="16" t="s">
        <v>13196</v>
      </c>
      <c r="ADQ122" s="16" t="s">
        <v>1751</v>
      </c>
      <c r="ADR122" s="16" t="s">
        <v>13194</v>
      </c>
      <c r="ADS122" s="16" t="s">
        <v>1751</v>
      </c>
      <c r="ADY122" s="16" t="s">
        <v>1062</v>
      </c>
      <c r="AEA122" s="16">
        <v>4825</v>
      </c>
      <c r="AEC122" s="16" t="s">
        <v>1063</v>
      </c>
      <c r="AED122" s="16">
        <v>4500</v>
      </c>
      <c r="AEE122" s="16" t="s">
        <v>952</v>
      </c>
      <c r="AEI122" s="16">
        <v>1500</v>
      </c>
      <c r="AEK122" s="16">
        <v>150</v>
      </c>
      <c r="AEL122" s="16">
        <v>50</v>
      </c>
      <c r="AEM122" s="16">
        <v>600</v>
      </c>
      <c r="AEN122" s="16">
        <v>125</v>
      </c>
      <c r="AEO122" s="16">
        <v>175</v>
      </c>
      <c r="AEP122" s="16">
        <v>250</v>
      </c>
    </row>
    <row r="123" spans="1:822" x14ac:dyDescent="0.25">
      <c r="A123" s="30">
        <v>45814</v>
      </c>
      <c r="B123" s="16" t="s">
        <v>9468</v>
      </c>
      <c r="C123" s="16" t="s">
        <v>867</v>
      </c>
      <c r="D123" s="16" t="s">
        <v>867</v>
      </c>
      <c r="E123" s="16">
        <v>85</v>
      </c>
      <c r="F123" s="16" t="s">
        <v>8153</v>
      </c>
      <c r="G123" s="16" t="s">
        <v>4131</v>
      </c>
      <c r="I123" s="16" t="s">
        <v>4174</v>
      </c>
      <c r="Z123" s="16" t="s">
        <v>997</v>
      </c>
      <c r="AA123" s="16" t="s">
        <v>470</v>
      </c>
      <c r="AB123" s="16">
        <v>1</v>
      </c>
      <c r="AC123" s="16" t="s">
        <v>843</v>
      </c>
      <c r="AD123" s="16" t="s">
        <v>843</v>
      </c>
      <c r="AE123" s="16" t="s">
        <v>843</v>
      </c>
      <c r="AF123" s="16" t="s">
        <v>844</v>
      </c>
      <c r="AG123" s="16" t="s">
        <v>843</v>
      </c>
      <c r="AH123" s="16" t="s">
        <v>844</v>
      </c>
      <c r="AI123" s="16" t="s">
        <v>843</v>
      </c>
      <c r="AJ123" s="16" t="s">
        <v>843</v>
      </c>
      <c r="AK123" s="16" t="s">
        <v>843</v>
      </c>
      <c r="AM123" s="16" t="s">
        <v>737</v>
      </c>
      <c r="AN123" s="16" t="s">
        <v>761</v>
      </c>
      <c r="AP123" s="16" t="s">
        <v>774</v>
      </c>
      <c r="AR123" s="16" t="s">
        <v>6907</v>
      </c>
      <c r="BB123" s="16">
        <v>1</v>
      </c>
      <c r="BC123" s="16" t="s">
        <v>7878</v>
      </c>
      <c r="BE123" s="16" t="s">
        <v>5101</v>
      </c>
      <c r="BV123" s="16" t="s">
        <v>4433</v>
      </c>
      <c r="BW123" s="16" t="s">
        <v>844</v>
      </c>
      <c r="BX123" s="16" t="s">
        <v>843</v>
      </c>
      <c r="BY123" s="16" t="s">
        <v>843</v>
      </c>
      <c r="BZ123" s="16" t="s">
        <v>843</v>
      </c>
      <c r="CA123" s="16" t="s">
        <v>843</v>
      </c>
      <c r="CB123" s="16" t="s">
        <v>843</v>
      </c>
      <c r="CC123" s="16" t="s">
        <v>843</v>
      </c>
      <c r="CD123" s="16" t="s">
        <v>843</v>
      </c>
      <c r="CE123" s="16" t="s">
        <v>843</v>
      </c>
      <c r="CF123" s="16" t="s">
        <v>843</v>
      </c>
      <c r="CG123" s="16" t="s">
        <v>843</v>
      </c>
      <c r="CH123" s="16" t="s">
        <v>843</v>
      </c>
      <c r="CI123" s="16" t="s">
        <v>843</v>
      </c>
      <c r="CJ123" s="16" t="s">
        <v>843</v>
      </c>
      <c r="CK123" s="16" t="s">
        <v>843</v>
      </c>
      <c r="CP123" s="16" t="s">
        <v>867</v>
      </c>
      <c r="CQ123" s="16" t="s">
        <v>9044</v>
      </c>
      <c r="CR123" s="16" t="s">
        <v>844</v>
      </c>
      <c r="CS123" s="16" t="s">
        <v>844</v>
      </c>
      <c r="CT123" s="16" t="s">
        <v>843</v>
      </c>
      <c r="CU123" s="16" t="s">
        <v>843</v>
      </c>
      <c r="CV123" s="16" t="s">
        <v>843</v>
      </c>
      <c r="CW123" s="16" t="s">
        <v>843</v>
      </c>
      <c r="CX123" s="16" t="s">
        <v>843</v>
      </c>
      <c r="CY123" s="16" t="s">
        <v>843</v>
      </c>
      <c r="CZ123" s="16" t="s">
        <v>843</v>
      </c>
      <c r="DA123" s="16" t="s">
        <v>5184</v>
      </c>
      <c r="DX123" s="16" t="s">
        <v>867</v>
      </c>
      <c r="DY123" s="16" t="s">
        <v>867</v>
      </c>
      <c r="GC123" s="16" t="s">
        <v>5330</v>
      </c>
      <c r="GF123" s="16" t="s">
        <v>6818</v>
      </c>
      <c r="GG123" s="16" t="s">
        <v>867</v>
      </c>
      <c r="GV123" s="16" t="s">
        <v>9469</v>
      </c>
      <c r="GW123" s="16" t="s">
        <v>843</v>
      </c>
      <c r="GX123" s="16" t="s">
        <v>844</v>
      </c>
      <c r="GY123" s="16" t="s">
        <v>843</v>
      </c>
      <c r="GZ123" s="16" t="s">
        <v>843</v>
      </c>
      <c r="HA123" s="16" t="s">
        <v>843</v>
      </c>
      <c r="HB123" s="16" t="s">
        <v>843</v>
      </c>
      <c r="HC123" s="16" t="s">
        <v>844</v>
      </c>
      <c r="HD123" s="16" t="s">
        <v>843</v>
      </c>
      <c r="HE123" s="16" t="s">
        <v>843</v>
      </c>
      <c r="HF123" s="16" t="s">
        <v>843</v>
      </c>
      <c r="HH123" s="16" t="s">
        <v>5456</v>
      </c>
      <c r="HK123" s="16" t="s">
        <v>865</v>
      </c>
      <c r="HM123" s="16" t="s">
        <v>865</v>
      </c>
      <c r="HZ123" s="16" t="s">
        <v>7947</v>
      </c>
      <c r="KE123" s="16" t="s">
        <v>5585</v>
      </c>
      <c r="KG123" s="16" t="s">
        <v>7018</v>
      </c>
      <c r="KH123" s="16" t="s">
        <v>7033</v>
      </c>
      <c r="KI123" s="16" t="s">
        <v>865</v>
      </c>
      <c r="LG123" s="16" t="s">
        <v>867</v>
      </c>
      <c r="LH123" s="16" t="s">
        <v>867</v>
      </c>
      <c r="LI123" s="16" t="s">
        <v>867</v>
      </c>
      <c r="LJ123" s="16" t="s">
        <v>867</v>
      </c>
      <c r="LK123" s="16" t="s">
        <v>867</v>
      </c>
      <c r="LL123" s="16" t="s">
        <v>864</v>
      </c>
      <c r="LM123" s="16" t="s">
        <v>843</v>
      </c>
      <c r="LN123" s="16" t="s">
        <v>843</v>
      </c>
      <c r="LO123" s="16" t="s">
        <v>843</v>
      </c>
      <c r="LP123" s="16" t="s">
        <v>843</v>
      </c>
      <c r="LQ123" s="16" t="s">
        <v>843</v>
      </c>
      <c r="LR123" s="16" t="s">
        <v>843</v>
      </c>
      <c r="LS123" s="16" t="s">
        <v>843</v>
      </c>
      <c r="LT123" s="16" t="s">
        <v>843</v>
      </c>
      <c r="LU123" s="16" t="s">
        <v>843</v>
      </c>
      <c r="LV123" s="16" t="s">
        <v>843</v>
      </c>
      <c r="LW123" s="16" t="s">
        <v>843</v>
      </c>
      <c r="LX123" s="16" t="s">
        <v>843</v>
      </c>
      <c r="LY123" s="16" t="s">
        <v>843</v>
      </c>
      <c r="LZ123" s="16" t="s">
        <v>844</v>
      </c>
      <c r="MA123" s="16" t="s">
        <v>843</v>
      </c>
      <c r="MC123" s="16" t="s">
        <v>5694</v>
      </c>
      <c r="MD123" s="16" t="s">
        <v>844</v>
      </c>
      <c r="ME123" s="16" t="s">
        <v>843</v>
      </c>
      <c r="MF123" s="16" t="s">
        <v>843</v>
      </c>
      <c r="MG123" s="16" t="s">
        <v>843</v>
      </c>
      <c r="MH123" s="16" t="s">
        <v>843</v>
      </c>
      <c r="MI123" s="16" t="s">
        <v>843</v>
      </c>
      <c r="MJ123" s="16" t="s">
        <v>843</v>
      </c>
      <c r="MK123" s="16" t="s">
        <v>843</v>
      </c>
      <c r="ML123" s="16" t="s">
        <v>843</v>
      </c>
      <c r="MM123" s="16" t="s">
        <v>843</v>
      </c>
      <c r="MN123" s="16" t="s">
        <v>843</v>
      </c>
      <c r="MO123" s="16" t="s">
        <v>843</v>
      </c>
      <c r="MP123" s="16" t="s">
        <v>843</v>
      </c>
      <c r="MQ123" s="16" t="s">
        <v>843</v>
      </c>
      <c r="MR123" s="16" t="s">
        <v>843</v>
      </c>
      <c r="MS123" s="16" t="s">
        <v>843</v>
      </c>
      <c r="MT123" s="16" t="s">
        <v>843</v>
      </c>
      <c r="MU123" s="16" t="s">
        <v>843</v>
      </c>
      <c r="MV123" s="16" t="s">
        <v>843</v>
      </c>
      <c r="PC123" s="16" t="s">
        <v>865</v>
      </c>
      <c r="PD123" s="16" t="s">
        <v>865</v>
      </c>
      <c r="PY123" s="16" t="s">
        <v>865</v>
      </c>
      <c r="QP123" s="16" t="s">
        <v>865</v>
      </c>
      <c r="QR123" s="16" t="s">
        <v>867</v>
      </c>
      <c r="QT123" s="16" t="s">
        <v>867</v>
      </c>
      <c r="QV123" s="16" t="s">
        <v>865</v>
      </c>
      <c r="QX123" s="16" t="s">
        <v>865</v>
      </c>
      <c r="QY123" s="16" t="s">
        <v>867</v>
      </c>
      <c r="RD123" s="16" t="s">
        <v>865</v>
      </c>
      <c r="RF123" s="16" t="s">
        <v>7708</v>
      </c>
      <c r="RH123" s="16" t="s">
        <v>865</v>
      </c>
      <c r="RJ123" s="16" t="s">
        <v>865</v>
      </c>
      <c r="RN123" s="16" t="s">
        <v>7724</v>
      </c>
      <c r="RP123" s="16" t="s">
        <v>7724</v>
      </c>
      <c r="RR123" s="16" t="s">
        <v>7720</v>
      </c>
      <c r="RT123" s="16" t="s">
        <v>7720</v>
      </c>
      <c r="RV123" s="16" t="s">
        <v>7724</v>
      </c>
      <c r="RX123" s="16" t="s">
        <v>7724</v>
      </c>
      <c r="RZ123" s="16" t="s">
        <v>7724</v>
      </c>
      <c r="SQ123" s="16" t="s">
        <v>865</v>
      </c>
      <c r="SS123" s="16" t="s">
        <v>7296</v>
      </c>
      <c r="ST123" s="16" t="s">
        <v>7761</v>
      </c>
      <c r="TN123" s="16">
        <v>1000</v>
      </c>
      <c r="TO123" s="16">
        <v>0</v>
      </c>
      <c r="TP123" s="16">
        <v>500</v>
      </c>
      <c r="TQ123" s="16">
        <v>1800</v>
      </c>
      <c r="TR123" s="16">
        <v>200</v>
      </c>
      <c r="TS123" s="16">
        <v>0</v>
      </c>
      <c r="TT123" s="16">
        <v>0</v>
      </c>
      <c r="TU123" s="16">
        <v>0</v>
      </c>
      <c r="TV123" s="16">
        <v>2800</v>
      </c>
      <c r="TW123" s="16">
        <v>0</v>
      </c>
      <c r="TZ123" s="16" t="s">
        <v>7364</v>
      </c>
      <c r="UA123" s="16" t="s">
        <v>8715</v>
      </c>
      <c r="UB123" s="16">
        <v>0</v>
      </c>
      <c r="UC123" s="16" t="s">
        <v>843</v>
      </c>
      <c r="UD123" s="16" t="s">
        <v>843</v>
      </c>
      <c r="UE123" s="16" t="s">
        <v>844</v>
      </c>
      <c r="UF123" s="16" t="s">
        <v>844</v>
      </c>
      <c r="UG123" s="16" t="s">
        <v>843</v>
      </c>
      <c r="UH123" s="16" t="s">
        <v>843</v>
      </c>
      <c r="VK123" s="16" t="s">
        <v>6102</v>
      </c>
      <c r="VL123" s="16" t="s">
        <v>843</v>
      </c>
      <c r="VM123" s="16" t="s">
        <v>843</v>
      </c>
      <c r="VN123" s="16" t="s">
        <v>843</v>
      </c>
      <c r="VO123" s="16" t="s">
        <v>843</v>
      </c>
      <c r="VP123" s="16" t="s">
        <v>844</v>
      </c>
      <c r="VQ123" s="16" t="s">
        <v>843</v>
      </c>
      <c r="VR123" s="16" t="s">
        <v>843</v>
      </c>
      <c r="VS123" s="16" t="s">
        <v>843</v>
      </c>
      <c r="VT123" s="16" t="s">
        <v>843</v>
      </c>
      <c r="VV123" s="16">
        <v>2800</v>
      </c>
      <c r="VX123" s="16" t="s">
        <v>6028</v>
      </c>
      <c r="VY123" s="16" t="s">
        <v>844</v>
      </c>
      <c r="VZ123" s="16" t="s">
        <v>843</v>
      </c>
      <c r="WA123" s="16" t="s">
        <v>843</v>
      </c>
      <c r="WB123" s="16" t="s">
        <v>843</v>
      </c>
      <c r="WC123" s="16" t="s">
        <v>843</v>
      </c>
      <c r="WD123" s="16" t="s">
        <v>843</v>
      </c>
      <c r="WE123" s="16" t="s">
        <v>843</v>
      </c>
      <c r="WF123" s="16" t="s">
        <v>843</v>
      </c>
      <c r="WH123" s="16">
        <v>1600</v>
      </c>
      <c r="WO123" s="16" t="s">
        <v>6926</v>
      </c>
      <c r="YN123" s="16" t="s">
        <v>7040</v>
      </c>
      <c r="YP123" s="16" t="s">
        <v>7990</v>
      </c>
      <c r="YR123" s="16" t="s">
        <v>9470</v>
      </c>
      <c r="YS123" s="16" t="s">
        <v>9471</v>
      </c>
      <c r="YT123" s="16" t="s">
        <v>8694</v>
      </c>
      <c r="YU123" s="16" t="s">
        <v>9472</v>
      </c>
      <c r="YV123" s="16" t="s">
        <v>9148</v>
      </c>
      <c r="YW123" s="16" t="s">
        <v>844</v>
      </c>
      <c r="YX123" s="16" t="s">
        <v>9148</v>
      </c>
      <c r="YY123" s="16" t="s">
        <v>9473</v>
      </c>
      <c r="YZ123" s="16" t="s">
        <v>843</v>
      </c>
      <c r="ZB123" s="16">
        <v>3966.67</v>
      </c>
      <c r="ZC123" s="16" t="s">
        <v>8738</v>
      </c>
      <c r="ZD123" s="16" t="s">
        <v>843</v>
      </c>
      <c r="ZE123" s="16" t="s">
        <v>9474</v>
      </c>
      <c r="ZF123" s="16" t="s">
        <v>9475</v>
      </c>
      <c r="ZG123" s="16" t="s">
        <v>8723</v>
      </c>
      <c r="ZH123" s="16" t="s">
        <v>843</v>
      </c>
      <c r="ZI123" s="16" t="s">
        <v>8779</v>
      </c>
      <c r="ZK123" s="16" t="s">
        <v>843</v>
      </c>
      <c r="ZL123" s="16" t="s">
        <v>843</v>
      </c>
      <c r="ZM123" s="16" t="s">
        <v>843</v>
      </c>
      <c r="ZN123" s="16" t="s">
        <v>8742</v>
      </c>
      <c r="ZO123" s="16" t="s">
        <v>487</v>
      </c>
      <c r="ZP123" s="16" t="s">
        <v>487</v>
      </c>
      <c r="ZQ123" s="16" t="s">
        <v>486</v>
      </c>
      <c r="ZR123" s="16" t="s">
        <v>486</v>
      </c>
      <c r="ZS123" s="16" t="s">
        <v>844</v>
      </c>
      <c r="ZT123" s="16" t="s">
        <v>8705</v>
      </c>
      <c r="ZU123" s="16" t="s">
        <v>8706</v>
      </c>
      <c r="ZV123" s="16" t="s">
        <v>487</v>
      </c>
      <c r="ZW123" s="16" t="s">
        <v>843</v>
      </c>
      <c r="ZX123" s="16" t="s">
        <v>843</v>
      </c>
      <c r="ZY123" s="16" t="s">
        <v>844</v>
      </c>
      <c r="ZZ123" s="16" t="s">
        <v>843</v>
      </c>
      <c r="AAA123" s="16" t="s">
        <v>844</v>
      </c>
      <c r="AAB123" s="16" t="s">
        <v>844</v>
      </c>
      <c r="AAC123" s="16">
        <v>0</v>
      </c>
      <c r="AAD123" s="16" t="s">
        <v>844</v>
      </c>
      <c r="AAE123" s="16" t="s">
        <v>843</v>
      </c>
      <c r="AAF123" s="16" t="s">
        <v>843</v>
      </c>
      <c r="AAG123" s="16" t="s">
        <v>843</v>
      </c>
      <c r="AAH123" s="16" t="s">
        <v>843</v>
      </c>
      <c r="AAI123" s="16" t="s">
        <v>843</v>
      </c>
      <c r="AAJ123" s="16" t="s">
        <v>606</v>
      </c>
      <c r="AAK123" s="16" t="s">
        <v>639</v>
      </c>
      <c r="AAL123" s="16" t="s">
        <v>905</v>
      </c>
      <c r="AAM123" s="16" t="s">
        <v>660</v>
      </c>
      <c r="AAN123" s="16" t="s">
        <v>8707</v>
      </c>
      <c r="AAO123" s="16" t="s">
        <v>1018</v>
      </c>
      <c r="AAP123" s="16" t="s">
        <v>8708</v>
      </c>
      <c r="AAQ123" s="16" t="s">
        <v>9476</v>
      </c>
      <c r="AAS123" s="16">
        <v>2914.55</v>
      </c>
      <c r="AAT123" s="16" t="s">
        <v>782</v>
      </c>
      <c r="AAU123" s="16" t="s">
        <v>1068</v>
      </c>
      <c r="AAV123" s="16" t="s">
        <v>782</v>
      </c>
      <c r="AAW123" s="16" t="s">
        <v>782</v>
      </c>
      <c r="AAX123" s="16" t="s">
        <v>844</v>
      </c>
      <c r="AAY123" s="16" t="s">
        <v>8727</v>
      </c>
      <c r="AAZ123" s="16" t="s">
        <v>782</v>
      </c>
      <c r="ABA123" s="16" t="s">
        <v>783</v>
      </c>
      <c r="ABB123" s="16" t="s">
        <v>782</v>
      </c>
      <c r="ABC123" s="16" t="s">
        <v>783</v>
      </c>
      <c r="ABD123" s="16" t="s">
        <v>782</v>
      </c>
      <c r="ABE123" s="16" t="s">
        <v>783</v>
      </c>
      <c r="ABF123" s="16" t="s">
        <v>782</v>
      </c>
      <c r="ABG123" s="16" t="s">
        <v>783</v>
      </c>
      <c r="ABH123" s="16" t="s">
        <v>783</v>
      </c>
      <c r="ABI123" s="16" t="s">
        <v>782</v>
      </c>
      <c r="ABJ123" s="16" t="s">
        <v>782</v>
      </c>
      <c r="ABK123" s="16" t="s">
        <v>782</v>
      </c>
      <c r="ABL123" s="16" t="s">
        <v>8769</v>
      </c>
      <c r="ABM123" s="16" t="s">
        <v>843</v>
      </c>
      <c r="ABN123" s="16" t="s">
        <v>1034</v>
      </c>
      <c r="ABO123" s="16" t="s">
        <v>486</v>
      </c>
      <c r="ABP123" s="16" t="s">
        <v>972</v>
      </c>
      <c r="ABQ123" s="16" t="s">
        <v>4300</v>
      </c>
      <c r="ABR123" s="16" t="s">
        <v>470</v>
      </c>
      <c r="ABS123" s="16" t="s">
        <v>457</v>
      </c>
      <c r="ABT123" s="16" t="s">
        <v>844</v>
      </c>
      <c r="ABU123" s="16" t="s">
        <v>844</v>
      </c>
      <c r="ABV123" s="16" t="s">
        <v>487</v>
      </c>
      <c r="ABW123" s="16" t="s">
        <v>486</v>
      </c>
      <c r="ABX123" s="16" t="s">
        <v>892</v>
      </c>
      <c r="ABY123" s="16" t="s">
        <v>486</v>
      </c>
      <c r="ABZ123" s="16" t="s">
        <v>486</v>
      </c>
      <c r="ACA123" s="16" t="s">
        <v>761</v>
      </c>
      <c r="ACB123" s="16" t="s">
        <v>774</v>
      </c>
      <c r="ACC123" s="16" t="s">
        <v>737</v>
      </c>
      <c r="ACD123" s="16" t="s">
        <v>486</v>
      </c>
      <c r="ACE123" s="16" t="s">
        <v>486</v>
      </c>
      <c r="ACG123" s="16" t="s">
        <v>1014</v>
      </c>
      <c r="ACH123" s="16" t="s">
        <v>1009</v>
      </c>
      <c r="ACI123" s="16" t="s">
        <v>462</v>
      </c>
      <c r="ACJ123" s="16">
        <v>0.79400000000000004</v>
      </c>
      <c r="ACK123" s="16" t="s">
        <v>482</v>
      </c>
      <c r="ACL123" s="16" t="s">
        <v>740</v>
      </c>
      <c r="ACM123" s="16" t="s">
        <v>1190</v>
      </c>
      <c r="ACN123" s="16" t="s">
        <v>1169</v>
      </c>
      <c r="ACO123" s="16" t="s">
        <v>1856</v>
      </c>
      <c r="ACP123" s="16">
        <v>1600</v>
      </c>
      <c r="ACQ123" s="16" t="s">
        <v>1201</v>
      </c>
      <c r="ACR123" s="16" t="s">
        <v>1644</v>
      </c>
      <c r="ACS123" s="16" t="s">
        <v>680</v>
      </c>
      <c r="ACT123" s="16" t="s">
        <v>1522</v>
      </c>
      <c r="ACU123" s="16" t="s">
        <v>833</v>
      </c>
      <c r="ACV123" s="16" t="s">
        <v>8711</v>
      </c>
      <c r="ACW123" s="16" t="s">
        <v>878</v>
      </c>
      <c r="ACX123" s="16" t="s">
        <v>1916</v>
      </c>
      <c r="ACY123" s="16" t="s">
        <v>1949</v>
      </c>
      <c r="ACZ123" s="16">
        <v>1</v>
      </c>
      <c r="ADA123" s="16">
        <v>1</v>
      </c>
      <c r="ADB123" s="16">
        <v>1</v>
      </c>
      <c r="ADC123" s="16">
        <v>1</v>
      </c>
      <c r="ADD123" s="16">
        <v>1</v>
      </c>
      <c r="ADE123" s="16" t="s">
        <v>8712</v>
      </c>
      <c r="ADF123" s="16">
        <v>0</v>
      </c>
      <c r="ADG123" s="16" t="s">
        <v>486</v>
      </c>
      <c r="ADH123" s="16">
        <v>1</v>
      </c>
      <c r="ADI123" s="16" t="s">
        <v>486</v>
      </c>
      <c r="ADJ123" s="16" t="s">
        <v>13198</v>
      </c>
      <c r="ADK123" s="16" t="s">
        <v>13194</v>
      </c>
      <c r="ADL123" s="16" t="s">
        <v>13196</v>
      </c>
      <c r="ADM123" s="16" t="s">
        <v>1756</v>
      </c>
      <c r="ADN123" s="16" t="s">
        <v>13196</v>
      </c>
      <c r="ADO123" s="16" t="s">
        <v>13194</v>
      </c>
      <c r="ADP123" s="16" t="s">
        <v>13194</v>
      </c>
      <c r="ADQ123" s="16" t="s">
        <v>1743</v>
      </c>
      <c r="ADR123" s="16" t="s">
        <v>13194</v>
      </c>
      <c r="ADU123" s="16" t="s">
        <v>1763</v>
      </c>
      <c r="ADW123" s="16" t="s">
        <v>13199</v>
      </c>
      <c r="ADY123" s="16" t="s">
        <v>1058</v>
      </c>
      <c r="AEA123" s="16">
        <v>3966.6666666666702</v>
      </c>
      <c r="AEC123" s="16" t="s">
        <v>1058</v>
      </c>
      <c r="AED123" s="16">
        <v>2914.55</v>
      </c>
      <c r="AEE123" s="16" t="s">
        <v>952</v>
      </c>
      <c r="AEG123" s="16">
        <v>4400</v>
      </c>
      <c r="AEI123" s="16">
        <v>1000</v>
      </c>
      <c r="AEK123" s="16">
        <v>500</v>
      </c>
      <c r="AEL123" s="16">
        <v>1800</v>
      </c>
      <c r="AEM123" s="16">
        <v>2800</v>
      </c>
      <c r="AEN123" s="16">
        <v>200</v>
      </c>
    </row>
    <row r="124" spans="1:822" x14ac:dyDescent="0.25">
      <c r="A124" s="30">
        <v>45814</v>
      </c>
      <c r="B124" s="16" t="s">
        <v>9477</v>
      </c>
      <c r="C124" s="16" t="s">
        <v>867</v>
      </c>
      <c r="D124" s="16" t="s">
        <v>867</v>
      </c>
      <c r="E124" s="16">
        <v>46</v>
      </c>
      <c r="F124" s="16" t="s">
        <v>8153</v>
      </c>
      <c r="G124" s="16" t="s">
        <v>4131</v>
      </c>
      <c r="I124" s="16" t="s">
        <v>4148</v>
      </c>
      <c r="Z124" s="16" t="s">
        <v>983</v>
      </c>
      <c r="AA124" s="16" t="s">
        <v>470</v>
      </c>
      <c r="AB124" s="16">
        <v>3</v>
      </c>
      <c r="AC124" s="16" t="s">
        <v>8732</v>
      </c>
      <c r="AD124" s="16" t="s">
        <v>844</v>
      </c>
      <c r="AE124" s="16" t="s">
        <v>843</v>
      </c>
      <c r="AF124" s="16" t="s">
        <v>1056</v>
      </c>
      <c r="AG124" s="16" t="s">
        <v>843</v>
      </c>
      <c r="AH124" s="16" t="s">
        <v>8732</v>
      </c>
      <c r="AI124" s="16" t="s">
        <v>843</v>
      </c>
      <c r="AJ124" s="16" t="s">
        <v>843</v>
      </c>
      <c r="AK124" s="16" t="s">
        <v>844</v>
      </c>
      <c r="AM124" s="16" t="s">
        <v>737</v>
      </c>
      <c r="AN124" s="16" t="s">
        <v>761</v>
      </c>
      <c r="AP124" s="16" t="s">
        <v>775</v>
      </c>
      <c r="AR124" s="16" t="s">
        <v>6907</v>
      </c>
      <c r="BB124" s="16">
        <v>2</v>
      </c>
      <c r="BC124" s="16" t="s">
        <v>7878</v>
      </c>
      <c r="BE124" s="16" t="s">
        <v>5098</v>
      </c>
      <c r="BV124" s="16" t="s">
        <v>4433</v>
      </c>
      <c r="BW124" s="16" t="s">
        <v>844</v>
      </c>
      <c r="BX124" s="16" t="s">
        <v>843</v>
      </c>
      <c r="BY124" s="16" t="s">
        <v>843</v>
      </c>
      <c r="BZ124" s="16" t="s">
        <v>843</v>
      </c>
      <c r="CA124" s="16" t="s">
        <v>843</v>
      </c>
      <c r="CB124" s="16" t="s">
        <v>843</v>
      </c>
      <c r="CC124" s="16" t="s">
        <v>843</v>
      </c>
      <c r="CD124" s="16" t="s">
        <v>843</v>
      </c>
      <c r="CE124" s="16" t="s">
        <v>843</v>
      </c>
      <c r="CF124" s="16" t="s">
        <v>843</v>
      </c>
      <c r="CG124" s="16" t="s">
        <v>843</v>
      </c>
      <c r="CH124" s="16" t="s">
        <v>843</v>
      </c>
      <c r="CI124" s="16" t="s">
        <v>843</v>
      </c>
      <c r="CJ124" s="16" t="s">
        <v>843</v>
      </c>
      <c r="CK124" s="16" t="s">
        <v>843</v>
      </c>
      <c r="CP124" s="16" t="s">
        <v>867</v>
      </c>
      <c r="CQ124" s="16" t="s">
        <v>5191</v>
      </c>
      <c r="CR124" s="16" t="s">
        <v>844</v>
      </c>
      <c r="CS124" s="16" t="s">
        <v>843</v>
      </c>
      <c r="CT124" s="16" t="s">
        <v>843</v>
      </c>
      <c r="CU124" s="16" t="s">
        <v>843</v>
      </c>
      <c r="CV124" s="16" t="s">
        <v>843</v>
      </c>
      <c r="CW124" s="16" t="s">
        <v>843</v>
      </c>
      <c r="CX124" s="16" t="s">
        <v>843</v>
      </c>
      <c r="CY124" s="16" t="s">
        <v>843</v>
      </c>
      <c r="CZ124" s="16" t="s">
        <v>843</v>
      </c>
      <c r="DA124" s="16" t="s">
        <v>5184</v>
      </c>
      <c r="DX124" s="16" t="s">
        <v>867</v>
      </c>
      <c r="DY124" s="16" t="s">
        <v>867</v>
      </c>
      <c r="GC124" s="16" t="s">
        <v>5354</v>
      </c>
      <c r="GF124" s="16" t="s">
        <v>867</v>
      </c>
      <c r="GG124" s="16" t="s">
        <v>867</v>
      </c>
      <c r="GV124" s="16" t="s">
        <v>5443</v>
      </c>
      <c r="GW124" s="16" t="s">
        <v>843</v>
      </c>
      <c r="GX124" s="16" t="s">
        <v>844</v>
      </c>
      <c r="GY124" s="16" t="s">
        <v>843</v>
      </c>
      <c r="GZ124" s="16" t="s">
        <v>843</v>
      </c>
      <c r="HA124" s="16" t="s">
        <v>843</v>
      </c>
      <c r="HB124" s="16" t="s">
        <v>843</v>
      </c>
      <c r="HC124" s="16" t="s">
        <v>843</v>
      </c>
      <c r="HD124" s="16" t="s">
        <v>843</v>
      </c>
      <c r="HE124" s="16" t="s">
        <v>843</v>
      </c>
      <c r="HF124" s="16" t="s">
        <v>843</v>
      </c>
      <c r="HH124" s="16" t="s">
        <v>5456</v>
      </c>
      <c r="HK124" s="16" t="s">
        <v>865</v>
      </c>
      <c r="HM124" s="16" t="s">
        <v>865</v>
      </c>
      <c r="HZ124" s="16" t="s">
        <v>7944</v>
      </c>
      <c r="KE124" s="16" t="s">
        <v>5585</v>
      </c>
      <c r="KG124" s="16" t="s">
        <v>7018</v>
      </c>
      <c r="KH124" s="16" t="s">
        <v>7033</v>
      </c>
      <c r="KI124" s="16" t="s">
        <v>865</v>
      </c>
      <c r="LG124" s="16" t="s">
        <v>867</v>
      </c>
      <c r="LH124" s="16" t="s">
        <v>867</v>
      </c>
      <c r="LI124" s="16" t="s">
        <v>867</v>
      </c>
      <c r="LJ124" s="16" t="s">
        <v>867</v>
      </c>
      <c r="LK124" s="16" t="s">
        <v>867</v>
      </c>
      <c r="LL124" s="16" t="s">
        <v>5663</v>
      </c>
      <c r="LM124" s="16" t="s">
        <v>843</v>
      </c>
      <c r="LN124" s="16" t="s">
        <v>843</v>
      </c>
      <c r="LO124" s="16" t="s">
        <v>844</v>
      </c>
      <c r="LP124" s="16" t="s">
        <v>843</v>
      </c>
      <c r="LQ124" s="16" t="s">
        <v>843</v>
      </c>
      <c r="LR124" s="16" t="s">
        <v>843</v>
      </c>
      <c r="LS124" s="16" t="s">
        <v>843</v>
      </c>
      <c r="LT124" s="16" t="s">
        <v>843</v>
      </c>
      <c r="LU124" s="16" t="s">
        <v>843</v>
      </c>
      <c r="LV124" s="16" t="s">
        <v>843</v>
      </c>
      <c r="LW124" s="16" t="s">
        <v>843</v>
      </c>
      <c r="LX124" s="16" t="s">
        <v>843</v>
      </c>
      <c r="LY124" s="16" t="s">
        <v>843</v>
      </c>
      <c r="LZ124" s="16" t="s">
        <v>843</v>
      </c>
      <c r="MA124" s="16" t="s">
        <v>843</v>
      </c>
      <c r="MC124" s="16" t="s">
        <v>5694</v>
      </c>
      <c r="MD124" s="16" t="s">
        <v>844</v>
      </c>
      <c r="ME124" s="16" t="s">
        <v>843</v>
      </c>
      <c r="MF124" s="16" t="s">
        <v>843</v>
      </c>
      <c r="MG124" s="16" t="s">
        <v>843</v>
      </c>
      <c r="MH124" s="16" t="s">
        <v>843</v>
      </c>
      <c r="MI124" s="16" t="s">
        <v>843</v>
      </c>
      <c r="MJ124" s="16" t="s">
        <v>843</v>
      </c>
      <c r="MK124" s="16" t="s">
        <v>843</v>
      </c>
      <c r="ML124" s="16" t="s">
        <v>843</v>
      </c>
      <c r="MM124" s="16" t="s">
        <v>843</v>
      </c>
      <c r="MN124" s="16" t="s">
        <v>843</v>
      </c>
      <c r="MO124" s="16" t="s">
        <v>843</v>
      </c>
      <c r="MP124" s="16" t="s">
        <v>843</v>
      </c>
      <c r="MQ124" s="16" t="s">
        <v>843</v>
      </c>
      <c r="MR124" s="16" t="s">
        <v>843</v>
      </c>
      <c r="MS124" s="16" t="s">
        <v>843</v>
      </c>
      <c r="MT124" s="16" t="s">
        <v>843</v>
      </c>
      <c r="MU124" s="16" t="s">
        <v>843</v>
      </c>
      <c r="MV124" s="16" t="s">
        <v>843</v>
      </c>
      <c r="OK124" s="16" t="s">
        <v>5694</v>
      </c>
      <c r="OL124" s="16" t="s">
        <v>844</v>
      </c>
      <c r="OM124" s="16" t="s">
        <v>843</v>
      </c>
      <c r="ON124" s="16" t="s">
        <v>843</v>
      </c>
      <c r="OO124" s="16" t="s">
        <v>843</v>
      </c>
      <c r="OP124" s="16" t="s">
        <v>843</v>
      </c>
      <c r="OQ124" s="16" t="s">
        <v>843</v>
      </c>
      <c r="OR124" s="16" t="s">
        <v>843</v>
      </c>
      <c r="OS124" s="16" t="s">
        <v>843</v>
      </c>
      <c r="OT124" s="16" t="s">
        <v>843</v>
      </c>
      <c r="OU124" s="16" t="s">
        <v>843</v>
      </c>
      <c r="OV124" s="16" t="s">
        <v>843</v>
      </c>
      <c r="OW124" s="16" t="s">
        <v>843</v>
      </c>
      <c r="OX124" s="16" t="s">
        <v>843</v>
      </c>
      <c r="OY124" s="16" t="s">
        <v>843</v>
      </c>
      <c r="OZ124" s="16" t="s">
        <v>843</v>
      </c>
      <c r="PA124" s="16" t="s">
        <v>843</v>
      </c>
      <c r="PC124" s="16" t="s">
        <v>865</v>
      </c>
      <c r="PD124" s="16" t="s">
        <v>865</v>
      </c>
      <c r="PY124" s="16" t="s">
        <v>865</v>
      </c>
      <c r="QP124" s="16" t="s">
        <v>865</v>
      </c>
      <c r="QR124" s="16" t="s">
        <v>867</v>
      </c>
      <c r="QT124" s="16" t="s">
        <v>867</v>
      </c>
      <c r="QV124" s="16" t="s">
        <v>865</v>
      </c>
      <c r="QX124" s="16" t="s">
        <v>865</v>
      </c>
      <c r="QY124" s="16" t="s">
        <v>867</v>
      </c>
      <c r="RD124" s="16" t="s">
        <v>865</v>
      </c>
      <c r="RF124" s="16" t="s">
        <v>865</v>
      </c>
      <c r="RH124" s="16" t="s">
        <v>865</v>
      </c>
      <c r="RJ124" s="16" t="s">
        <v>865</v>
      </c>
      <c r="RN124" s="16" t="s">
        <v>7720</v>
      </c>
      <c r="RP124" s="16" t="s">
        <v>867</v>
      </c>
      <c r="RR124" s="16" t="s">
        <v>7720</v>
      </c>
      <c r="RT124" s="16" t="s">
        <v>867</v>
      </c>
      <c r="RV124" s="16" t="s">
        <v>7720</v>
      </c>
      <c r="RX124" s="16" t="s">
        <v>7720</v>
      </c>
      <c r="RZ124" s="16" t="s">
        <v>7720</v>
      </c>
      <c r="SQ124" s="16" t="s">
        <v>865</v>
      </c>
      <c r="SS124" s="16" t="s">
        <v>7308</v>
      </c>
      <c r="ST124" s="16" t="s">
        <v>7764</v>
      </c>
      <c r="TN124" s="16">
        <v>4000</v>
      </c>
      <c r="TO124" s="16">
        <v>0</v>
      </c>
      <c r="TP124" s="16">
        <v>500</v>
      </c>
      <c r="TQ124" s="16">
        <v>0</v>
      </c>
      <c r="TR124" s="16">
        <v>400</v>
      </c>
      <c r="TS124" s="16">
        <v>0</v>
      </c>
      <c r="TT124" s="16">
        <v>0</v>
      </c>
      <c r="TU124" s="16">
        <v>0</v>
      </c>
      <c r="TV124" s="16">
        <v>100</v>
      </c>
      <c r="TW124" s="16">
        <v>0</v>
      </c>
      <c r="TX124" s="16">
        <v>0</v>
      </c>
      <c r="TZ124" s="16" t="s">
        <v>7364</v>
      </c>
      <c r="UA124" s="16" t="s">
        <v>5971</v>
      </c>
      <c r="UB124" s="16">
        <v>0</v>
      </c>
      <c r="UC124" s="16" t="s">
        <v>843</v>
      </c>
      <c r="UD124" s="16" t="s">
        <v>843</v>
      </c>
      <c r="UE124" s="16" t="s">
        <v>843</v>
      </c>
      <c r="UF124" s="16" t="s">
        <v>844</v>
      </c>
      <c r="UG124" s="16" t="s">
        <v>843</v>
      </c>
      <c r="UH124" s="16" t="s">
        <v>843</v>
      </c>
      <c r="VX124" s="16" t="s">
        <v>6028</v>
      </c>
      <c r="VY124" s="16" t="s">
        <v>844</v>
      </c>
      <c r="VZ124" s="16" t="s">
        <v>843</v>
      </c>
      <c r="WA124" s="16" t="s">
        <v>843</v>
      </c>
      <c r="WB124" s="16" t="s">
        <v>843</v>
      </c>
      <c r="WC124" s="16" t="s">
        <v>843</v>
      </c>
      <c r="WD124" s="16" t="s">
        <v>843</v>
      </c>
      <c r="WE124" s="16" t="s">
        <v>843</v>
      </c>
      <c r="WF124" s="16" t="s">
        <v>843</v>
      </c>
      <c r="WH124" s="16">
        <v>4875</v>
      </c>
      <c r="WO124" s="16" t="s">
        <v>6920</v>
      </c>
      <c r="XD124" s="16" t="s">
        <v>6994</v>
      </c>
      <c r="XE124" s="16" t="s">
        <v>843</v>
      </c>
      <c r="XF124" s="16" t="s">
        <v>843</v>
      </c>
      <c r="XG124" s="16" t="s">
        <v>843</v>
      </c>
      <c r="XH124" s="16" t="s">
        <v>843</v>
      </c>
      <c r="XI124" s="16" t="s">
        <v>843</v>
      </c>
      <c r="XJ124" s="16" t="s">
        <v>843</v>
      </c>
      <c r="XK124" s="16" t="s">
        <v>843</v>
      </c>
      <c r="XL124" s="16" t="s">
        <v>843</v>
      </c>
      <c r="XM124" s="16" t="s">
        <v>844</v>
      </c>
      <c r="XN124" s="16" t="s">
        <v>843</v>
      </c>
      <c r="XO124" s="16" t="s">
        <v>843</v>
      </c>
      <c r="XP124" s="16" t="s">
        <v>843</v>
      </c>
      <c r="XQ124" s="16" t="s">
        <v>843</v>
      </c>
      <c r="YF124" s="16" t="s">
        <v>865</v>
      </c>
      <c r="YN124" s="16" t="s">
        <v>864</v>
      </c>
      <c r="YP124" s="16" t="s">
        <v>7978</v>
      </c>
      <c r="YR124" s="16" t="s">
        <v>9478</v>
      </c>
      <c r="YS124" s="16" t="s">
        <v>9479</v>
      </c>
      <c r="YT124" s="16" t="s">
        <v>8694</v>
      </c>
      <c r="YU124" s="16" t="s">
        <v>9480</v>
      </c>
      <c r="YV124" s="16" t="s">
        <v>9148</v>
      </c>
      <c r="YW124" s="16" t="s">
        <v>844</v>
      </c>
      <c r="YX124" s="16" t="s">
        <v>9148</v>
      </c>
      <c r="YY124" s="16" t="s">
        <v>8989</v>
      </c>
      <c r="YZ124" s="16" t="s">
        <v>843</v>
      </c>
      <c r="ZA124" s="16" t="s">
        <v>843</v>
      </c>
      <c r="ZB124" s="16">
        <v>4916.67</v>
      </c>
      <c r="ZC124" s="16" t="s">
        <v>9375</v>
      </c>
      <c r="ZD124" s="16" t="s">
        <v>843</v>
      </c>
      <c r="ZE124" s="16" t="s">
        <v>8989</v>
      </c>
      <c r="ZF124" s="16" t="s">
        <v>843</v>
      </c>
      <c r="ZG124" s="16" t="s">
        <v>8754</v>
      </c>
      <c r="ZH124" s="16" t="s">
        <v>843</v>
      </c>
      <c r="ZI124" s="16" t="s">
        <v>8722</v>
      </c>
      <c r="ZJ124" s="16" t="s">
        <v>843</v>
      </c>
      <c r="ZK124" s="16" t="s">
        <v>843</v>
      </c>
      <c r="ZL124" s="16" t="s">
        <v>843</v>
      </c>
      <c r="ZM124" s="16" t="s">
        <v>843</v>
      </c>
      <c r="ZN124" s="16" t="s">
        <v>8815</v>
      </c>
      <c r="ZO124" s="16" t="s">
        <v>487</v>
      </c>
      <c r="ZP124" s="16" t="s">
        <v>487</v>
      </c>
      <c r="ZQ124" s="16" t="s">
        <v>486</v>
      </c>
      <c r="ZR124" s="16" t="s">
        <v>486</v>
      </c>
      <c r="ZS124" s="16" t="s">
        <v>8964</v>
      </c>
      <c r="ZT124" s="16" t="s">
        <v>8705</v>
      </c>
      <c r="ZU124" s="16" t="s">
        <v>8706</v>
      </c>
      <c r="ZV124" s="16" t="s">
        <v>487</v>
      </c>
      <c r="ZW124" s="16" t="s">
        <v>844</v>
      </c>
      <c r="ZX124" s="16" t="s">
        <v>1056</v>
      </c>
      <c r="ZY124" s="16" t="s">
        <v>8732</v>
      </c>
      <c r="ZZ124" s="16" t="s">
        <v>843</v>
      </c>
      <c r="AAA124" s="16" t="s">
        <v>843</v>
      </c>
      <c r="AAB124" s="16" t="s">
        <v>843</v>
      </c>
      <c r="AAC124" s="16">
        <v>0</v>
      </c>
      <c r="AAD124" s="16" t="s">
        <v>1056</v>
      </c>
      <c r="AAE124" s="16" t="s">
        <v>843</v>
      </c>
      <c r="AAF124" s="16" t="s">
        <v>843</v>
      </c>
      <c r="AAG124" s="16" t="s">
        <v>844</v>
      </c>
      <c r="AAH124" s="16" t="s">
        <v>843</v>
      </c>
      <c r="AAI124" s="16" t="s">
        <v>843</v>
      </c>
      <c r="AAJ124" s="16" t="s">
        <v>624</v>
      </c>
      <c r="AAK124" s="16" t="s">
        <v>633</v>
      </c>
      <c r="AAL124" s="16" t="s">
        <v>904</v>
      </c>
      <c r="AAM124" s="16" t="s">
        <v>663</v>
      </c>
      <c r="AAN124" s="16" t="s">
        <v>8707</v>
      </c>
      <c r="AAO124" s="16" t="s">
        <v>1018</v>
      </c>
      <c r="AAP124" s="16" t="s">
        <v>8708</v>
      </c>
      <c r="AAS124" s="16">
        <v>4875</v>
      </c>
      <c r="AAT124" s="16" t="s">
        <v>782</v>
      </c>
      <c r="AAU124" s="16" t="s">
        <v>782</v>
      </c>
      <c r="AAV124" s="16" t="s">
        <v>782</v>
      </c>
      <c r="AAW124" s="16" t="s">
        <v>782</v>
      </c>
      <c r="AAX124" s="16" t="s">
        <v>843</v>
      </c>
      <c r="AAY124" s="16" t="s">
        <v>8710</v>
      </c>
      <c r="AAZ124" s="16" t="s">
        <v>782</v>
      </c>
      <c r="ABA124" s="16" t="s">
        <v>783</v>
      </c>
      <c r="ABB124" s="16" t="s">
        <v>782</v>
      </c>
      <c r="ABC124" s="16" t="s">
        <v>783</v>
      </c>
      <c r="ABD124" s="16" t="s">
        <v>783</v>
      </c>
      <c r="ABE124" s="16" t="s">
        <v>783</v>
      </c>
      <c r="ABF124" s="16" t="s">
        <v>782</v>
      </c>
      <c r="ABG124" s="16" t="s">
        <v>783</v>
      </c>
      <c r="ABH124" s="16" t="s">
        <v>782</v>
      </c>
      <c r="ABI124" s="16" t="s">
        <v>783</v>
      </c>
      <c r="ABJ124" s="16" t="s">
        <v>783</v>
      </c>
      <c r="ABK124" s="16" t="s">
        <v>783</v>
      </c>
      <c r="ABL124" s="16" t="s">
        <v>8785</v>
      </c>
      <c r="ABM124" s="16" t="s">
        <v>843</v>
      </c>
      <c r="ABN124" s="16" t="s">
        <v>1033</v>
      </c>
      <c r="ABP124" s="16" t="s">
        <v>972</v>
      </c>
      <c r="ABQ124" s="16" t="s">
        <v>4288</v>
      </c>
      <c r="ABR124" s="16" t="s">
        <v>470</v>
      </c>
      <c r="ABS124" s="16" t="s">
        <v>451</v>
      </c>
      <c r="ABT124" s="16" t="s">
        <v>8732</v>
      </c>
      <c r="ABU124" s="16" t="s">
        <v>1056</v>
      </c>
      <c r="ABV124" s="16" t="s">
        <v>487</v>
      </c>
      <c r="ABW124" s="16" t="s">
        <v>486</v>
      </c>
      <c r="ABX124" s="16" t="s">
        <v>892</v>
      </c>
      <c r="ABY124" s="16" t="s">
        <v>486</v>
      </c>
      <c r="ABZ124" s="16" t="s">
        <v>487</v>
      </c>
      <c r="ACA124" s="16" t="s">
        <v>761</v>
      </c>
      <c r="ACB124" s="16" t="s">
        <v>775</v>
      </c>
      <c r="ACC124" s="16" t="s">
        <v>737</v>
      </c>
      <c r="ACD124" s="16" t="s">
        <v>486</v>
      </c>
      <c r="ACE124" s="16" t="s">
        <v>487</v>
      </c>
      <c r="ACG124" s="16" t="s">
        <v>1014</v>
      </c>
      <c r="ACH124" s="16" t="s">
        <v>1009</v>
      </c>
      <c r="ACI124" s="16" t="s">
        <v>462</v>
      </c>
      <c r="ACJ124" s="16">
        <v>0.79400000000000004</v>
      </c>
      <c r="ACK124" s="16" t="s">
        <v>482</v>
      </c>
      <c r="ACL124" s="16" t="s">
        <v>740</v>
      </c>
      <c r="ACM124" s="16" t="s">
        <v>1189</v>
      </c>
      <c r="ACN124" s="16" t="s">
        <v>1169</v>
      </c>
      <c r="ACO124" s="16" t="s">
        <v>1856</v>
      </c>
      <c r="ACP124" s="16">
        <v>4875</v>
      </c>
      <c r="ACQ124" s="16" t="s">
        <v>1202</v>
      </c>
      <c r="ACR124" s="16" t="s">
        <v>1645</v>
      </c>
      <c r="ACS124" s="16" t="s">
        <v>669</v>
      </c>
      <c r="ACT124" s="16" t="s">
        <v>1521</v>
      </c>
      <c r="ACU124" s="16" t="s">
        <v>833</v>
      </c>
      <c r="ACV124" s="16" t="s">
        <v>8711</v>
      </c>
      <c r="ACW124" s="16" t="s">
        <v>451</v>
      </c>
      <c r="ACX124" s="16" t="s">
        <v>1916</v>
      </c>
      <c r="ACY124" s="16" t="s">
        <v>1947</v>
      </c>
      <c r="ACZ124" s="16">
        <v>1</v>
      </c>
      <c r="ADA124" s="16">
        <v>1</v>
      </c>
      <c r="ADB124" s="16">
        <v>1</v>
      </c>
      <c r="ADC124" s="16">
        <v>1</v>
      </c>
      <c r="ADD124" s="16">
        <v>1</v>
      </c>
      <c r="ADE124" s="16" t="s">
        <v>8712</v>
      </c>
      <c r="ADF124" s="16">
        <v>0</v>
      </c>
      <c r="ADG124" s="16" t="s">
        <v>486</v>
      </c>
      <c r="ADH124" s="16">
        <v>3</v>
      </c>
      <c r="ADI124" s="16" t="s">
        <v>486</v>
      </c>
      <c r="ADJ124" s="16" t="s">
        <v>1744</v>
      </c>
      <c r="ADK124" s="16" t="s">
        <v>13194</v>
      </c>
      <c r="ADL124" s="16" t="s">
        <v>13196</v>
      </c>
      <c r="ADM124" s="16" t="s">
        <v>13194</v>
      </c>
      <c r="ADN124" s="16" t="s">
        <v>13196</v>
      </c>
      <c r="ADO124" s="16" t="s">
        <v>13194</v>
      </c>
      <c r="ADP124" s="16" t="s">
        <v>13194</v>
      </c>
      <c r="ADQ124" s="16" t="s">
        <v>13196</v>
      </c>
      <c r="ADR124" s="16" t="s">
        <v>13194</v>
      </c>
      <c r="ADS124" s="16" t="s">
        <v>13194</v>
      </c>
      <c r="ADW124" s="16" t="s">
        <v>8729</v>
      </c>
      <c r="ADY124" s="16" t="s">
        <v>1062</v>
      </c>
      <c r="AEA124" s="16">
        <v>4916.6666666666697</v>
      </c>
      <c r="AEC124" s="16" t="s">
        <v>1062</v>
      </c>
      <c r="AED124" s="16">
        <v>1625</v>
      </c>
      <c r="AEE124" s="16" t="s">
        <v>952</v>
      </c>
      <c r="AEG124" s="16">
        <v>4875</v>
      </c>
      <c r="AEI124" s="16">
        <v>1333.33</v>
      </c>
      <c r="AEK124" s="16">
        <v>166.67</v>
      </c>
      <c r="AEM124" s="16">
        <v>33.33</v>
      </c>
      <c r="AEN124" s="16">
        <v>133.33000000000001</v>
      </c>
    </row>
    <row r="125" spans="1:822" x14ac:dyDescent="0.25">
      <c r="A125" s="30">
        <v>45814</v>
      </c>
      <c r="B125" s="16" t="s">
        <v>9481</v>
      </c>
      <c r="C125" s="16" t="s">
        <v>867</v>
      </c>
      <c r="D125" s="16" t="s">
        <v>867</v>
      </c>
      <c r="E125" s="16">
        <v>54</v>
      </c>
      <c r="F125" s="16" t="s">
        <v>8153</v>
      </c>
      <c r="G125" s="16" t="s">
        <v>4117</v>
      </c>
      <c r="I125" s="16" t="s">
        <v>4148</v>
      </c>
      <c r="Z125" s="16" t="s">
        <v>993</v>
      </c>
      <c r="AA125" s="16" t="s">
        <v>470</v>
      </c>
      <c r="AB125" s="16">
        <v>2</v>
      </c>
      <c r="AC125" s="16" t="s">
        <v>844</v>
      </c>
      <c r="AD125" s="16" t="s">
        <v>843</v>
      </c>
      <c r="AE125" s="16" t="s">
        <v>843</v>
      </c>
      <c r="AF125" s="16" t="s">
        <v>844</v>
      </c>
      <c r="AG125" s="16" t="s">
        <v>844</v>
      </c>
      <c r="AH125" s="16" t="s">
        <v>844</v>
      </c>
      <c r="AI125" s="16" t="s">
        <v>844</v>
      </c>
      <c r="AJ125" s="16" t="s">
        <v>843</v>
      </c>
      <c r="AK125" s="16" t="s">
        <v>843</v>
      </c>
      <c r="AM125" s="16" t="s">
        <v>737</v>
      </c>
      <c r="AN125" s="16" t="s">
        <v>761</v>
      </c>
      <c r="AP125" s="16" t="s">
        <v>775</v>
      </c>
      <c r="AR125" s="16" t="s">
        <v>6910</v>
      </c>
      <c r="BB125" s="16">
        <v>4</v>
      </c>
      <c r="BC125" s="16" t="s">
        <v>7878</v>
      </c>
      <c r="BE125" s="16" t="s">
        <v>5098</v>
      </c>
      <c r="BV125" s="16" t="s">
        <v>5156</v>
      </c>
      <c r="BW125" s="16" t="s">
        <v>843</v>
      </c>
      <c r="BX125" s="16" t="s">
        <v>843</v>
      </c>
      <c r="BY125" s="16" t="s">
        <v>843</v>
      </c>
      <c r="BZ125" s="16" t="s">
        <v>844</v>
      </c>
      <c r="CA125" s="16" t="s">
        <v>843</v>
      </c>
      <c r="CB125" s="16" t="s">
        <v>843</v>
      </c>
      <c r="CC125" s="16" t="s">
        <v>843</v>
      </c>
      <c r="CD125" s="16" t="s">
        <v>843</v>
      </c>
      <c r="CE125" s="16" t="s">
        <v>843</v>
      </c>
      <c r="CF125" s="16" t="s">
        <v>843</v>
      </c>
      <c r="CG125" s="16" t="s">
        <v>843</v>
      </c>
      <c r="CH125" s="16" t="s">
        <v>843</v>
      </c>
      <c r="CI125" s="16" t="s">
        <v>843</v>
      </c>
      <c r="CJ125" s="16" t="s">
        <v>843</v>
      </c>
      <c r="CK125" s="16" t="s">
        <v>843</v>
      </c>
      <c r="CP125" s="16" t="s">
        <v>867</v>
      </c>
      <c r="CQ125" s="16" t="s">
        <v>9285</v>
      </c>
      <c r="CR125" s="16" t="s">
        <v>844</v>
      </c>
      <c r="CS125" s="16" t="s">
        <v>844</v>
      </c>
      <c r="CT125" s="16" t="s">
        <v>844</v>
      </c>
      <c r="CU125" s="16" t="s">
        <v>843</v>
      </c>
      <c r="CV125" s="16" t="s">
        <v>843</v>
      </c>
      <c r="CW125" s="16" t="s">
        <v>843</v>
      </c>
      <c r="CX125" s="16" t="s">
        <v>843</v>
      </c>
      <c r="CY125" s="16" t="s">
        <v>843</v>
      </c>
      <c r="CZ125" s="16" t="s">
        <v>843</v>
      </c>
      <c r="DA125" s="16" t="s">
        <v>5184</v>
      </c>
      <c r="DX125" s="16" t="s">
        <v>867</v>
      </c>
      <c r="DY125" s="16" t="s">
        <v>867</v>
      </c>
      <c r="GC125" s="16" t="s">
        <v>5330</v>
      </c>
      <c r="GF125" s="16" t="s">
        <v>867</v>
      </c>
      <c r="GG125" s="16" t="s">
        <v>867</v>
      </c>
      <c r="GV125" s="16" t="s">
        <v>5443</v>
      </c>
      <c r="GW125" s="16" t="s">
        <v>843</v>
      </c>
      <c r="GX125" s="16" t="s">
        <v>844</v>
      </c>
      <c r="GY125" s="16" t="s">
        <v>843</v>
      </c>
      <c r="GZ125" s="16" t="s">
        <v>843</v>
      </c>
      <c r="HA125" s="16" t="s">
        <v>843</v>
      </c>
      <c r="HB125" s="16" t="s">
        <v>843</v>
      </c>
      <c r="HC125" s="16" t="s">
        <v>843</v>
      </c>
      <c r="HD125" s="16" t="s">
        <v>843</v>
      </c>
      <c r="HE125" s="16" t="s">
        <v>843</v>
      </c>
      <c r="HF125" s="16" t="s">
        <v>843</v>
      </c>
      <c r="HH125" s="16" t="s">
        <v>5456</v>
      </c>
      <c r="HK125" s="16" t="s">
        <v>867</v>
      </c>
      <c r="HL125" s="16" t="s">
        <v>7664</v>
      </c>
      <c r="HM125" s="16" t="s">
        <v>865</v>
      </c>
      <c r="HZ125" s="16" t="s">
        <v>7944</v>
      </c>
      <c r="KE125" s="16" t="s">
        <v>5582</v>
      </c>
      <c r="KG125" s="16" t="s">
        <v>7015</v>
      </c>
      <c r="KH125" s="16" t="s">
        <v>7033</v>
      </c>
      <c r="KI125" s="16" t="s">
        <v>865</v>
      </c>
      <c r="LG125" s="16" t="s">
        <v>867</v>
      </c>
      <c r="LH125" s="16" t="s">
        <v>867</v>
      </c>
      <c r="LI125" s="16" t="s">
        <v>867</v>
      </c>
      <c r="LJ125" s="16" t="s">
        <v>867</v>
      </c>
      <c r="LK125" s="16" t="s">
        <v>865</v>
      </c>
      <c r="LL125" s="16" t="s">
        <v>5690</v>
      </c>
      <c r="LM125" s="16" t="s">
        <v>843</v>
      </c>
      <c r="LN125" s="16" t="s">
        <v>843</v>
      </c>
      <c r="LO125" s="16" t="s">
        <v>843</v>
      </c>
      <c r="LP125" s="16" t="s">
        <v>843</v>
      </c>
      <c r="LQ125" s="16" t="s">
        <v>843</v>
      </c>
      <c r="LR125" s="16" t="s">
        <v>843</v>
      </c>
      <c r="LS125" s="16" t="s">
        <v>843</v>
      </c>
      <c r="LT125" s="16" t="s">
        <v>843</v>
      </c>
      <c r="LU125" s="16" t="s">
        <v>843</v>
      </c>
      <c r="LV125" s="16" t="s">
        <v>843</v>
      </c>
      <c r="LW125" s="16" t="s">
        <v>843</v>
      </c>
      <c r="LX125" s="16" t="s">
        <v>844</v>
      </c>
      <c r="LY125" s="16" t="s">
        <v>843</v>
      </c>
      <c r="LZ125" s="16" t="s">
        <v>843</v>
      </c>
      <c r="MA125" s="16" t="s">
        <v>843</v>
      </c>
      <c r="MC125" s="16" t="s">
        <v>5694</v>
      </c>
      <c r="MD125" s="16" t="s">
        <v>844</v>
      </c>
      <c r="ME125" s="16" t="s">
        <v>843</v>
      </c>
      <c r="MF125" s="16" t="s">
        <v>843</v>
      </c>
      <c r="MG125" s="16" t="s">
        <v>843</v>
      </c>
      <c r="MH125" s="16" t="s">
        <v>843</v>
      </c>
      <c r="MI125" s="16" t="s">
        <v>843</v>
      </c>
      <c r="MJ125" s="16" t="s">
        <v>843</v>
      </c>
      <c r="MK125" s="16" t="s">
        <v>843</v>
      </c>
      <c r="ML125" s="16" t="s">
        <v>843</v>
      </c>
      <c r="MM125" s="16" t="s">
        <v>843</v>
      </c>
      <c r="MN125" s="16" t="s">
        <v>843</v>
      </c>
      <c r="MO125" s="16" t="s">
        <v>843</v>
      </c>
      <c r="MP125" s="16" t="s">
        <v>843</v>
      </c>
      <c r="MQ125" s="16" t="s">
        <v>843</v>
      </c>
      <c r="MR125" s="16" t="s">
        <v>843</v>
      </c>
      <c r="MS125" s="16" t="s">
        <v>843</v>
      </c>
      <c r="MT125" s="16" t="s">
        <v>843</v>
      </c>
      <c r="MU125" s="16" t="s">
        <v>843</v>
      </c>
      <c r="MV125" s="16" t="s">
        <v>843</v>
      </c>
      <c r="MX125" s="16" t="s">
        <v>5694</v>
      </c>
      <c r="MY125" s="16" t="s">
        <v>844</v>
      </c>
      <c r="MZ125" s="16" t="s">
        <v>843</v>
      </c>
      <c r="NA125" s="16" t="s">
        <v>843</v>
      </c>
      <c r="NB125" s="16" t="s">
        <v>843</v>
      </c>
      <c r="NC125" s="16" t="s">
        <v>843</v>
      </c>
      <c r="ND125" s="16" t="s">
        <v>843</v>
      </c>
      <c r="NE125" s="16" t="s">
        <v>843</v>
      </c>
      <c r="NF125" s="16" t="s">
        <v>843</v>
      </c>
      <c r="NG125" s="16" t="s">
        <v>843</v>
      </c>
      <c r="NH125" s="16" t="s">
        <v>843</v>
      </c>
      <c r="NI125" s="16" t="s">
        <v>843</v>
      </c>
      <c r="NJ125" s="16" t="s">
        <v>843</v>
      </c>
      <c r="NK125" s="16" t="s">
        <v>843</v>
      </c>
      <c r="NL125" s="16" t="s">
        <v>843</v>
      </c>
      <c r="NM125" s="16" t="s">
        <v>843</v>
      </c>
      <c r="NN125" s="16" t="s">
        <v>843</v>
      </c>
      <c r="NO125" s="16" t="s">
        <v>843</v>
      </c>
      <c r="NP125" s="16" t="s">
        <v>843</v>
      </c>
      <c r="NQ125" s="16" t="s">
        <v>843</v>
      </c>
      <c r="PC125" s="16" t="s">
        <v>865</v>
      </c>
      <c r="PD125" s="16" t="s">
        <v>865</v>
      </c>
      <c r="PY125" s="16" t="s">
        <v>865</v>
      </c>
      <c r="QP125" s="16" t="s">
        <v>867</v>
      </c>
      <c r="QR125" s="16" t="s">
        <v>867</v>
      </c>
      <c r="QT125" s="16" t="s">
        <v>867</v>
      </c>
      <c r="QV125" s="16" t="s">
        <v>867</v>
      </c>
      <c r="QX125" s="16" t="s">
        <v>867</v>
      </c>
      <c r="QY125" s="16" t="s">
        <v>867</v>
      </c>
      <c r="RD125" s="16" t="s">
        <v>4216</v>
      </c>
      <c r="RF125" s="16" t="s">
        <v>865</v>
      </c>
      <c r="RH125" s="16" t="s">
        <v>865</v>
      </c>
      <c r="RJ125" s="16" t="s">
        <v>865</v>
      </c>
      <c r="RN125" s="16" t="s">
        <v>867</v>
      </c>
      <c r="RP125" s="16" t="s">
        <v>867</v>
      </c>
      <c r="RR125" s="16" t="s">
        <v>867</v>
      </c>
      <c r="RT125" s="16" t="s">
        <v>867</v>
      </c>
      <c r="RV125" s="16" t="s">
        <v>867</v>
      </c>
      <c r="RX125" s="16" t="s">
        <v>867</v>
      </c>
      <c r="RZ125" s="16" t="s">
        <v>867</v>
      </c>
      <c r="SQ125" s="16" t="s">
        <v>865</v>
      </c>
      <c r="SS125" s="16" t="s">
        <v>7305</v>
      </c>
      <c r="ST125" s="16" t="s">
        <v>7758</v>
      </c>
      <c r="TN125" s="16">
        <v>4000</v>
      </c>
      <c r="TO125" s="16">
        <v>0</v>
      </c>
      <c r="TP125" s="16">
        <v>1000</v>
      </c>
      <c r="TQ125" s="16">
        <v>500</v>
      </c>
      <c r="TR125" s="16">
        <v>1000</v>
      </c>
      <c r="TS125" s="16">
        <v>600</v>
      </c>
      <c r="TT125" s="16">
        <v>0</v>
      </c>
      <c r="TU125" s="16">
        <v>1000</v>
      </c>
      <c r="TV125" s="16">
        <v>5000</v>
      </c>
      <c r="TW125" s="16">
        <v>0</v>
      </c>
      <c r="TX125" s="16">
        <v>0</v>
      </c>
      <c r="TZ125" s="16" t="s">
        <v>4216</v>
      </c>
      <c r="UA125" s="16" t="s">
        <v>5941</v>
      </c>
      <c r="UB125" s="16">
        <v>0</v>
      </c>
      <c r="UC125" s="16" t="s">
        <v>844</v>
      </c>
      <c r="UD125" s="16" t="s">
        <v>843</v>
      </c>
      <c r="UE125" s="16" t="s">
        <v>843</v>
      </c>
      <c r="UF125" s="16" t="s">
        <v>843</v>
      </c>
      <c r="UG125" s="16" t="s">
        <v>843</v>
      </c>
      <c r="UH125" s="16" t="s">
        <v>843</v>
      </c>
      <c r="WO125" s="16" t="s">
        <v>6926</v>
      </c>
      <c r="YN125" s="16" t="s">
        <v>7040</v>
      </c>
      <c r="YP125" s="16" t="s">
        <v>7987</v>
      </c>
      <c r="YR125" s="16" t="s">
        <v>9482</v>
      </c>
      <c r="YS125" s="16" t="s">
        <v>9466</v>
      </c>
      <c r="YT125" s="16" t="s">
        <v>8694</v>
      </c>
      <c r="YU125" s="16" t="s">
        <v>9483</v>
      </c>
      <c r="YV125" s="16" t="s">
        <v>9148</v>
      </c>
      <c r="YW125" s="16" t="s">
        <v>844</v>
      </c>
      <c r="YX125" s="16" t="s">
        <v>9148</v>
      </c>
      <c r="YY125" s="16" t="s">
        <v>8762</v>
      </c>
      <c r="YZ125" s="16" t="s">
        <v>843</v>
      </c>
      <c r="ZA125" s="16" t="s">
        <v>843</v>
      </c>
      <c r="ZB125" s="16">
        <v>8933.33</v>
      </c>
      <c r="ZC125" s="16" t="s">
        <v>8763</v>
      </c>
      <c r="ZD125" s="16" t="s">
        <v>843</v>
      </c>
      <c r="ZE125" s="16" t="s">
        <v>9090</v>
      </c>
      <c r="ZF125" s="16" t="s">
        <v>8907</v>
      </c>
      <c r="ZG125" s="16" t="s">
        <v>8741</v>
      </c>
      <c r="ZH125" s="16" t="s">
        <v>8865</v>
      </c>
      <c r="ZI125" s="16" t="s">
        <v>8741</v>
      </c>
      <c r="ZJ125" s="16" t="s">
        <v>843</v>
      </c>
      <c r="ZK125" s="16" t="s">
        <v>843</v>
      </c>
      <c r="ZL125" s="16" t="s">
        <v>8741</v>
      </c>
      <c r="ZM125" s="16" t="s">
        <v>843</v>
      </c>
      <c r="ZN125" s="16" t="s">
        <v>8725</v>
      </c>
      <c r="ZO125" s="16" t="s">
        <v>487</v>
      </c>
      <c r="ZP125" s="16" t="s">
        <v>487</v>
      </c>
      <c r="ZQ125" s="16" t="s">
        <v>486</v>
      </c>
      <c r="ZR125" s="16" t="s">
        <v>486</v>
      </c>
      <c r="ZS125" s="16" t="s">
        <v>8704</v>
      </c>
      <c r="ZT125" s="16" t="s">
        <v>8705</v>
      </c>
      <c r="ZU125" s="16" t="s">
        <v>9092</v>
      </c>
      <c r="ZV125" s="16" t="s">
        <v>486</v>
      </c>
      <c r="ZW125" s="16" t="s">
        <v>843</v>
      </c>
      <c r="ZX125" s="16" t="s">
        <v>1056</v>
      </c>
      <c r="ZY125" s="16" t="s">
        <v>844</v>
      </c>
      <c r="ZZ125" s="16" t="s">
        <v>844</v>
      </c>
      <c r="AAA125" s="16" t="s">
        <v>843</v>
      </c>
      <c r="AAB125" s="16" t="s">
        <v>843</v>
      </c>
      <c r="AAC125" s="16">
        <v>1</v>
      </c>
      <c r="AAD125" s="16" t="s">
        <v>844</v>
      </c>
      <c r="AAE125" s="16" t="s">
        <v>844</v>
      </c>
      <c r="AAF125" s="16" t="s">
        <v>843</v>
      </c>
      <c r="AAG125" s="16" t="s">
        <v>843</v>
      </c>
      <c r="AAH125" s="16" t="s">
        <v>843</v>
      </c>
      <c r="AAI125" s="16" t="s">
        <v>843</v>
      </c>
      <c r="AAJ125" s="16" t="s">
        <v>600</v>
      </c>
      <c r="AAK125" s="16" t="s">
        <v>655</v>
      </c>
      <c r="AAL125" s="16" t="s">
        <v>905</v>
      </c>
      <c r="AAM125" s="16" t="s">
        <v>663</v>
      </c>
      <c r="AAN125" s="16" t="s">
        <v>8707</v>
      </c>
      <c r="AAO125" s="16" t="s">
        <v>1019</v>
      </c>
      <c r="AAP125" s="16" t="s">
        <v>8708</v>
      </c>
      <c r="AAU125" s="16" t="s">
        <v>782</v>
      </c>
      <c r="AAV125" s="16" t="s">
        <v>782</v>
      </c>
      <c r="AAW125" s="16" t="s">
        <v>782</v>
      </c>
      <c r="AAX125" s="16" t="s">
        <v>843</v>
      </c>
      <c r="AAY125" s="16" t="s">
        <v>8710</v>
      </c>
      <c r="AAZ125" s="16" t="s">
        <v>782</v>
      </c>
      <c r="ABA125" s="16" t="s">
        <v>782</v>
      </c>
      <c r="ABB125" s="16" t="s">
        <v>782</v>
      </c>
      <c r="ABC125" s="16" t="s">
        <v>782</v>
      </c>
      <c r="ABD125" s="16" t="s">
        <v>782</v>
      </c>
      <c r="ABE125" s="16" t="s">
        <v>782</v>
      </c>
      <c r="ABF125" s="16" t="s">
        <v>782</v>
      </c>
      <c r="ABG125" s="16" t="s">
        <v>782</v>
      </c>
      <c r="ABH125" s="16" t="s">
        <v>782</v>
      </c>
      <c r="ABI125" s="16" t="s">
        <v>782</v>
      </c>
      <c r="ABJ125" s="16" t="s">
        <v>782</v>
      </c>
      <c r="ABK125" s="16" t="s">
        <v>782</v>
      </c>
      <c r="ABL125" s="16" t="s">
        <v>843</v>
      </c>
      <c r="ABM125" s="16" t="s">
        <v>843</v>
      </c>
      <c r="ABN125" s="16" t="s">
        <v>1034</v>
      </c>
      <c r="ABO125" s="16" t="s">
        <v>487</v>
      </c>
      <c r="ABP125" s="16" t="s">
        <v>972</v>
      </c>
      <c r="ABQ125" s="16" t="s">
        <v>4324</v>
      </c>
      <c r="ABR125" s="16" t="s">
        <v>470</v>
      </c>
      <c r="ABS125" s="16" t="s">
        <v>451</v>
      </c>
      <c r="ABT125" s="16" t="s">
        <v>1056</v>
      </c>
      <c r="ABU125" s="16" t="s">
        <v>1056</v>
      </c>
      <c r="ABV125" s="16" t="s">
        <v>487</v>
      </c>
      <c r="ABW125" s="16" t="s">
        <v>487</v>
      </c>
      <c r="ABX125" s="16" t="s">
        <v>894</v>
      </c>
      <c r="ABY125" s="16" t="s">
        <v>486</v>
      </c>
      <c r="ABZ125" s="16" t="s">
        <v>486</v>
      </c>
      <c r="ACA125" s="16" t="s">
        <v>761</v>
      </c>
      <c r="ACB125" s="16" t="s">
        <v>775</v>
      </c>
      <c r="ACC125" s="16" t="s">
        <v>737</v>
      </c>
      <c r="ACD125" s="16" t="s">
        <v>487</v>
      </c>
      <c r="ACE125" s="16" t="s">
        <v>486</v>
      </c>
      <c r="ACG125" s="16" t="s">
        <v>1014</v>
      </c>
      <c r="ACH125" s="16" t="s">
        <v>1009</v>
      </c>
      <c r="ACI125" s="16" t="s">
        <v>462</v>
      </c>
      <c r="ACJ125" s="16">
        <v>0.79400000000000004</v>
      </c>
      <c r="ACK125" s="16" t="s">
        <v>482</v>
      </c>
      <c r="ACL125" s="16" t="s">
        <v>738</v>
      </c>
      <c r="ACM125" s="16" t="s">
        <v>1189</v>
      </c>
      <c r="ACN125" s="16" t="s">
        <v>1169</v>
      </c>
      <c r="ACQ125" s="16" t="s">
        <v>1202</v>
      </c>
      <c r="ACR125" s="16" t="s">
        <v>1645</v>
      </c>
      <c r="ACS125" s="16" t="s">
        <v>676</v>
      </c>
      <c r="ACT125" s="16" t="s">
        <v>1522</v>
      </c>
      <c r="ACU125" s="16" t="s">
        <v>833</v>
      </c>
      <c r="ACV125" s="16" t="s">
        <v>8711</v>
      </c>
      <c r="ACW125" s="16" t="s">
        <v>451</v>
      </c>
      <c r="ACX125" s="16" t="s">
        <v>1916</v>
      </c>
      <c r="ACY125" s="16" t="s">
        <v>1947</v>
      </c>
      <c r="ACZ125" s="16">
        <v>1</v>
      </c>
      <c r="ADA125" s="16">
        <v>1</v>
      </c>
      <c r="ADB125" s="16">
        <v>1</v>
      </c>
      <c r="ADC125" s="16">
        <v>1</v>
      </c>
      <c r="ADD125" s="16">
        <v>0</v>
      </c>
      <c r="ADE125" s="16" t="s">
        <v>9315</v>
      </c>
      <c r="ADF125" s="16">
        <v>0</v>
      </c>
      <c r="ADG125" s="16" t="s">
        <v>486</v>
      </c>
      <c r="ADH125" s="16">
        <v>1</v>
      </c>
      <c r="ADI125" s="16" t="s">
        <v>486</v>
      </c>
      <c r="ADJ125" s="16" t="s">
        <v>1744</v>
      </c>
      <c r="ADK125" s="16" t="s">
        <v>13194</v>
      </c>
      <c r="ADL125" s="16" t="s">
        <v>1764</v>
      </c>
      <c r="ADM125" s="16" t="s">
        <v>13195</v>
      </c>
      <c r="ADN125" s="16" t="s">
        <v>1764</v>
      </c>
      <c r="ADO125" s="16" t="s">
        <v>1767</v>
      </c>
      <c r="ADP125" s="16" t="s">
        <v>1751</v>
      </c>
      <c r="ADQ125" s="16" t="s">
        <v>1750</v>
      </c>
      <c r="ADR125" s="16" t="s">
        <v>13194</v>
      </c>
      <c r="ADS125" s="16" t="s">
        <v>13194</v>
      </c>
      <c r="ADY125" s="16" t="s">
        <v>1063</v>
      </c>
      <c r="AEA125" s="16">
        <v>8933.3333333333303</v>
      </c>
      <c r="AEE125" s="16" t="s">
        <v>952</v>
      </c>
      <c r="AEI125" s="16">
        <v>2000</v>
      </c>
      <c r="AEK125" s="16">
        <v>500</v>
      </c>
      <c r="AEL125" s="16">
        <v>250</v>
      </c>
      <c r="AEM125" s="16">
        <v>2500</v>
      </c>
      <c r="AEN125" s="16">
        <v>500</v>
      </c>
      <c r="AEO125" s="16">
        <v>300</v>
      </c>
      <c r="AEP125" s="16">
        <v>500</v>
      </c>
    </row>
    <row r="126" spans="1:822" x14ac:dyDescent="0.25">
      <c r="A126" s="30">
        <v>45814</v>
      </c>
      <c r="B126" s="16" t="s">
        <v>9484</v>
      </c>
      <c r="C126" s="16" t="s">
        <v>867</v>
      </c>
      <c r="D126" s="16" t="s">
        <v>867</v>
      </c>
      <c r="E126" s="16">
        <v>35</v>
      </c>
      <c r="F126" s="16" t="s">
        <v>8153</v>
      </c>
      <c r="G126" s="16" t="s">
        <v>4117</v>
      </c>
      <c r="I126" s="16" t="s">
        <v>4178</v>
      </c>
      <c r="Z126" s="16" t="s">
        <v>992</v>
      </c>
      <c r="AA126" s="16" t="s">
        <v>470</v>
      </c>
      <c r="AB126" s="16">
        <v>2</v>
      </c>
      <c r="AC126" s="16" t="s">
        <v>844</v>
      </c>
      <c r="AD126" s="16" t="s">
        <v>843</v>
      </c>
      <c r="AE126" s="16" t="s">
        <v>843</v>
      </c>
      <c r="AF126" s="16" t="s">
        <v>844</v>
      </c>
      <c r="AG126" s="16" t="s">
        <v>844</v>
      </c>
      <c r="AH126" s="16" t="s">
        <v>844</v>
      </c>
      <c r="AI126" s="16" t="s">
        <v>844</v>
      </c>
      <c r="AJ126" s="16" t="s">
        <v>843</v>
      </c>
      <c r="AK126" s="16" t="s">
        <v>843</v>
      </c>
      <c r="AM126" s="16" t="s">
        <v>737</v>
      </c>
      <c r="AN126" s="16" t="s">
        <v>759</v>
      </c>
      <c r="AP126" s="16" t="s">
        <v>768</v>
      </c>
      <c r="AR126" s="16" t="s">
        <v>6907</v>
      </c>
      <c r="BB126" s="16">
        <v>3</v>
      </c>
      <c r="BC126" s="16" t="s">
        <v>7875</v>
      </c>
      <c r="BE126" s="16" t="s">
        <v>5101</v>
      </c>
      <c r="BV126" s="16" t="s">
        <v>4433</v>
      </c>
      <c r="BW126" s="16" t="s">
        <v>844</v>
      </c>
      <c r="BX126" s="16" t="s">
        <v>843</v>
      </c>
      <c r="BY126" s="16" t="s">
        <v>843</v>
      </c>
      <c r="BZ126" s="16" t="s">
        <v>843</v>
      </c>
      <c r="CA126" s="16" t="s">
        <v>843</v>
      </c>
      <c r="CB126" s="16" t="s">
        <v>843</v>
      </c>
      <c r="CC126" s="16" t="s">
        <v>843</v>
      </c>
      <c r="CD126" s="16" t="s">
        <v>843</v>
      </c>
      <c r="CE126" s="16" t="s">
        <v>843</v>
      </c>
      <c r="CF126" s="16" t="s">
        <v>843</v>
      </c>
      <c r="CG126" s="16" t="s">
        <v>843</v>
      </c>
      <c r="CH126" s="16" t="s">
        <v>843</v>
      </c>
      <c r="CI126" s="16" t="s">
        <v>843</v>
      </c>
      <c r="CJ126" s="16" t="s">
        <v>843</v>
      </c>
      <c r="CK126" s="16" t="s">
        <v>843</v>
      </c>
      <c r="CP126" s="16" t="s">
        <v>865</v>
      </c>
      <c r="DX126" s="16" t="s">
        <v>7842</v>
      </c>
      <c r="DY126" s="16" t="s">
        <v>865</v>
      </c>
      <c r="GC126" s="16" t="s">
        <v>5339</v>
      </c>
      <c r="GF126" s="16" t="s">
        <v>867</v>
      </c>
      <c r="GG126" s="16" t="s">
        <v>867</v>
      </c>
      <c r="GV126" s="16" t="s">
        <v>9238</v>
      </c>
      <c r="GW126" s="16" t="s">
        <v>843</v>
      </c>
      <c r="GX126" s="16" t="s">
        <v>844</v>
      </c>
      <c r="GY126" s="16" t="s">
        <v>843</v>
      </c>
      <c r="GZ126" s="16" t="s">
        <v>844</v>
      </c>
      <c r="HA126" s="16" t="s">
        <v>843</v>
      </c>
      <c r="HB126" s="16" t="s">
        <v>843</v>
      </c>
      <c r="HC126" s="16" t="s">
        <v>843</v>
      </c>
      <c r="HD126" s="16" t="s">
        <v>843</v>
      </c>
      <c r="HE126" s="16" t="s">
        <v>843</v>
      </c>
      <c r="HF126" s="16" t="s">
        <v>843</v>
      </c>
      <c r="HH126" s="16" t="s">
        <v>5456</v>
      </c>
      <c r="HK126" s="16" t="s">
        <v>865</v>
      </c>
      <c r="HM126" s="16" t="s">
        <v>865</v>
      </c>
      <c r="HZ126" s="16" t="s">
        <v>7944</v>
      </c>
      <c r="KE126" s="16" t="s">
        <v>5585</v>
      </c>
      <c r="KG126" s="16" t="s">
        <v>7021</v>
      </c>
      <c r="KH126" s="16" t="s">
        <v>864</v>
      </c>
      <c r="KI126" s="16" t="s">
        <v>865</v>
      </c>
      <c r="LG126" s="16" t="s">
        <v>867</v>
      </c>
      <c r="LH126" s="16" t="s">
        <v>865</v>
      </c>
      <c r="LI126" s="16" t="s">
        <v>867</v>
      </c>
      <c r="LJ126" s="16" t="s">
        <v>865</v>
      </c>
      <c r="LK126" s="16" t="s">
        <v>865</v>
      </c>
      <c r="LL126" s="16" t="s">
        <v>5657</v>
      </c>
      <c r="LM126" s="16" t="s">
        <v>844</v>
      </c>
      <c r="LN126" s="16" t="s">
        <v>843</v>
      </c>
      <c r="LO126" s="16" t="s">
        <v>843</v>
      </c>
      <c r="LP126" s="16" t="s">
        <v>843</v>
      </c>
      <c r="LQ126" s="16" t="s">
        <v>843</v>
      </c>
      <c r="LR126" s="16" t="s">
        <v>843</v>
      </c>
      <c r="LS126" s="16" t="s">
        <v>843</v>
      </c>
      <c r="LT126" s="16" t="s">
        <v>843</v>
      </c>
      <c r="LU126" s="16" t="s">
        <v>843</v>
      </c>
      <c r="LV126" s="16" t="s">
        <v>843</v>
      </c>
      <c r="LW126" s="16" t="s">
        <v>843</v>
      </c>
      <c r="LX126" s="16" t="s">
        <v>843</v>
      </c>
      <c r="LY126" s="16" t="s">
        <v>843</v>
      </c>
      <c r="LZ126" s="16" t="s">
        <v>843</v>
      </c>
      <c r="MA126" s="16" t="s">
        <v>843</v>
      </c>
      <c r="MC126" s="16" t="s">
        <v>5694</v>
      </c>
      <c r="MD126" s="16" t="s">
        <v>844</v>
      </c>
      <c r="ME126" s="16" t="s">
        <v>843</v>
      </c>
      <c r="MF126" s="16" t="s">
        <v>843</v>
      </c>
      <c r="MG126" s="16" t="s">
        <v>843</v>
      </c>
      <c r="MH126" s="16" t="s">
        <v>843</v>
      </c>
      <c r="MI126" s="16" t="s">
        <v>843</v>
      </c>
      <c r="MJ126" s="16" t="s">
        <v>843</v>
      </c>
      <c r="MK126" s="16" t="s">
        <v>843</v>
      </c>
      <c r="ML126" s="16" t="s">
        <v>843</v>
      </c>
      <c r="MM126" s="16" t="s">
        <v>843</v>
      </c>
      <c r="MN126" s="16" t="s">
        <v>843</v>
      </c>
      <c r="MO126" s="16" t="s">
        <v>843</v>
      </c>
      <c r="MP126" s="16" t="s">
        <v>843</v>
      </c>
      <c r="MQ126" s="16" t="s">
        <v>843</v>
      </c>
      <c r="MR126" s="16" t="s">
        <v>843</v>
      </c>
      <c r="MS126" s="16" t="s">
        <v>843</v>
      </c>
      <c r="MT126" s="16" t="s">
        <v>843</v>
      </c>
      <c r="MU126" s="16" t="s">
        <v>843</v>
      </c>
      <c r="MV126" s="16" t="s">
        <v>843</v>
      </c>
      <c r="MX126" s="16" t="s">
        <v>5694</v>
      </c>
      <c r="MY126" s="16" t="s">
        <v>844</v>
      </c>
      <c r="MZ126" s="16" t="s">
        <v>843</v>
      </c>
      <c r="NA126" s="16" t="s">
        <v>843</v>
      </c>
      <c r="NB126" s="16" t="s">
        <v>843</v>
      </c>
      <c r="NC126" s="16" t="s">
        <v>843</v>
      </c>
      <c r="ND126" s="16" t="s">
        <v>843</v>
      </c>
      <c r="NE126" s="16" t="s">
        <v>843</v>
      </c>
      <c r="NF126" s="16" t="s">
        <v>843</v>
      </c>
      <c r="NG126" s="16" t="s">
        <v>843</v>
      </c>
      <c r="NH126" s="16" t="s">
        <v>843</v>
      </c>
      <c r="NI126" s="16" t="s">
        <v>843</v>
      </c>
      <c r="NJ126" s="16" t="s">
        <v>843</v>
      </c>
      <c r="NK126" s="16" t="s">
        <v>843</v>
      </c>
      <c r="NL126" s="16" t="s">
        <v>843</v>
      </c>
      <c r="NM126" s="16" t="s">
        <v>843</v>
      </c>
      <c r="NN126" s="16" t="s">
        <v>843</v>
      </c>
      <c r="NO126" s="16" t="s">
        <v>843</v>
      </c>
      <c r="NP126" s="16" t="s">
        <v>843</v>
      </c>
      <c r="NQ126" s="16" t="s">
        <v>843</v>
      </c>
      <c r="PC126" s="16" t="s">
        <v>865</v>
      </c>
      <c r="PD126" s="16" t="s">
        <v>865</v>
      </c>
      <c r="PY126" s="16" t="s">
        <v>865</v>
      </c>
      <c r="QP126" s="16" t="s">
        <v>865</v>
      </c>
      <c r="QR126" s="16" t="s">
        <v>867</v>
      </c>
      <c r="QT126" s="16" t="s">
        <v>867</v>
      </c>
      <c r="QV126" s="16" t="s">
        <v>865</v>
      </c>
      <c r="QX126" s="16" t="s">
        <v>864</v>
      </c>
      <c r="QY126" s="16" t="s">
        <v>867</v>
      </c>
      <c r="RD126" s="16" t="s">
        <v>865</v>
      </c>
      <c r="RF126" s="16" t="s">
        <v>865</v>
      </c>
      <c r="RH126" s="16" t="s">
        <v>4216</v>
      </c>
      <c r="RJ126" s="16" t="s">
        <v>4216</v>
      </c>
      <c r="RN126" s="16" t="s">
        <v>867</v>
      </c>
      <c r="RP126" s="16" t="s">
        <v>867</v>
      </c>
      <c r="RR126" s="16" t="s">
        <v>867</v>
      </c>
      <c r="RT126" s="16" t="s">
        <v>867</v>
      </c>
      <c r="RV126" s="16" t="s">
        <v>7724</v>
      </c>
      <c r="RX126" s="16" t="s">
        <v>867</v>
      </c>
      <c r="RZ126" s="16" t="s">
        <v>7724</v>
      </c>
      <c r="SQ126" s="16" t="s">
        <v>865</v>
      </c>
      <c r="SS126" s="16" t="s">
        <v>7296</v>
      </c>
      <c r="ST126" s="16" t="s">
        <v>7764</v>
      </c>
      <c r="TN126" s="16">
        <v>2000</v>
      </c>
      <c r="TP126" s="16">
        <v>800</v>
      </c>
      <c r="TR126" s="16">
        <v>300</v>
      </c>
      <c r="TS126" s="16">
        <v>250</v>
      </c>
      <c r="TU126" s="16">
        <v>300</v>
      </c>
      <c r="TZ126" s="16" t="s">
        <v>7367</v>
      </c>
      <c r="UA126" s="16" t="s">
        <v>5941</v>
      </c>
      <c r="UB126" s="16">
        <v>0</v>
      </c>
      <c r="UC126" s="16" t="s">
        <v>844</v>
      </c>
      <c r="UD126" s="16" t="s">
        <v>843</v>
      </c>
      <c r="UE126" s="16" t="s">
        <v>843</v>
      </c>
      <c r="UF126" s="16" t="s">
        <v>843</v>
      </c>
      <c r="UG126" s="16" t="s">
        <v>843</v>
      </c>
      <c r="UH126" s="16" t="s">
        <v>843</v>
      </c>
      <c r="WO126" s="16" t="s">
        <v>6926</v>
      </c>
      <c r="YN126" s="16" t="s">
        <v>864</v>
      </c>
      <c r="YP126" s="16" t="s">
        <v>7978</v>
      </c>
      <c r="YR126" s="16" t="s">
        <v>9485</v>
      </c>
      <c r="YS126" s="16" t="s">
        <v>9486</v>
      </c>
      <c r="YT126" s="16" t="s">
        <v>8694</v>
      </c>
      <c r="YU126" s="16" t="s">
        <v>9487</v>
      </c>
      <c r="YV126" s="16" t="s">
        <v>9148</v>
      </c>
      <c r="YW126" s="16" t="s">
        <v>844</v>
      </c>
      <c r="YX126" s="16" t="s">
        <v>9148</v>
      </c>
      <c r="ZE126" s="16" t="s">
        <v>843</v>
      </c>
      <c r="ZO126" s="16" t="s">
        <v>487</v>
      </c>
      <c r="ZP126" s="16" t="s">
        <v>487</v>
      </c>
      <c r="ZQ126" s="16" t="s">
        <v>486</v>
      </c>
      <c r="ZR126" s="16" t="s">
        <v>486</v>
      </c>
      <c r="ZS126" s="16" t="s">
        <v>8874</v>
      </c>
      <c r="ZT126" s="16" t="s">
        <v>8705</v>
      </c>
      <c r="ZU126" s="16" t="s">
        <v>8706</v>
      </c>
      <c r="ZV126" s="16" t="s">
        <v>487</v>
      </c>
      <c r="ZW126" s="16" t="s">
        <v>843</v>
      </c>
      <c r="ZX126" s="16" t="s">
        <v>1056</v>
      </c>
      <c r="ZY126" s="16" t="s">
        <v>844</v>
      </c>
      <c r="ZZ126" s="16" t="s">
        <v>844</v>
      </c>
      <c r="AAA126" s="16" t="s">
        <v>843</v>
      </c>
      <c r="AAB126" s="16" t="s">
        <v>843</v>
      </c>
      <c r="AAC126" s="16">
        <v>1</v>
      </c>
      <c r="AAD126" s="16" t="s">
        <v>844</v>
      </c>
      <c r="AAE126" s="16" t="s">
        <v>844</v>
      </c>
      <c r="AAF126" s="16" t="s">
        <v>843</v>
      </c>
      <c r="AAG126" s="16" t="s">
        <v>843</v>
      </c>
      <c r="AAH126" s="16" t="s">
        <v>843</v>
      </c>
      <c r="AAI126" s="16" t="s">
        <v>843</v>
      </c>
      <c r="AAJ126" s="16" t="s">
        <v>600</v>
      </c>
      <c r="AAK126" s="16" t="s">
        <v>655</v>
      </c>
      <c r="AAL126" s="16" t="s">
        <v>905</v>
      </c>
      <c r="AAM126" s="16" t="s">
        <v>663</v>
      </c>
      <c r="AAN126" s="16" t="s">
        <v>8707</v>
      </c>
      <c r="AAO126" s="16" t="s">
        <v>1018</v>
      </c>
      <c r="AAP126" s="16" t="s">
        <v>8708</v>
      </c>
      <c r="AAT126" s="16" t="s">
        <v>782</v>
      </c>
      <c r="AAU126" s="16" t="s">
        <v>782</v>
      </c>
      <c r="AAX126" s="16" t="s">
        <v>843</v>
      </c>
      <c r="AAY126" s="16" t="s">
        <v>8710</v>
      </c>
      <c r="AAZ126" s="16" t="s">
        <v>782</v>
      </c>
      <c r="ABB126" s="16" t="s">
        <v>782</v>
      </c>
      <c r="ABC126" s="16" t="s">
        <v>783</v>
      </c>
      <c r="ABD126" s="16" t="s">
        <v>782</v>
      </c>
      <c r="ABE126" s="16" t="s">
        <v>783</v>
      </c>
      <c r="ABF126" s="16" t="s">
        <v>782</v>
      </c>
      <c r="ABG126" s="16" t="s">
        <v>782</v>
      </c>
      <c r="ABH126" s="16" t="s">
        <v>782</v>
      </c>
      <c r="ABI126" s="16" t="s">
        <v>782</v>
      </c>
      <c r="ABJ126" s="16" t="s">
        <v>782</v>
      </c>
      <c r="ABK126" s="16" t="s">
        <v>782</v>
      </c>
      <c r="ABL126" s="16" t="s">
        <v>1056</v>
      </c>
      <c r="ABM126" s="16" t="s">
        <v>844</v>
      </c>
      <c r="ABN126" s="16" t="s">
        <v>1034</v>
      </c>
      <c r="ABP126" s="16" t="s">
        <v>972</v>
      </c>
      <c r="ABQ126" s="16" t="s">
        <v>4321</v>
      </c>
      <c r="ABR126" s="16" t="s">
        <v>470</v>
      </c>
      <c r="ABS126" s="16" t="s">
        <v>451</v>
      </c>
      <c r="ABT126" s="16" t="s">
        <v>1056</v>
      </c>
      <c r="ABU126" s="16" t="s">
        <v>1056</v>
      </c>
      <c r="ABV126" s="16" t="s">
        <v>487</v>
      </c>
      <c r="ABW126" s="16" t="s">
        <v>487</v>
      </c>
      <c r="ABX126" s="16" t="s">
        <v>894</v>
      </c>
      <c r="ABY126" s="16" t="s">
        <v>486</v>
      </c>
      <c r="ABZ126" s="16" t="s">
        <v>486</v>
      </c>
      <c r="ACA126" s="16" t="s">
        <v>759</v>
      </c>
      <c r="ACB126" s="16" t="s">
        <v>768</v>
      </c>
      <c r="ACC126" s="16" t="s">
        <v>737</v>
      </c>
      <c r="ACD126" s="16" t="s">
        <v>486</v>
      </c>
      <c r="ACE126" s="16" t="s">
        <v>486</v>
      </c>
      <c r="ACG126" s="16" t="s">
        <v>1013</v>
      </c>
      <c r="ACH126" s="16" t="s">
        <v>1009</v>
      </c>
      <c r="ACI126" s="16" t="s">
        <v>462</v>
      </c>
      <c r="ACJ126" s="16">
        <v>0.79400000000000004</v>
      </c>
      <c r="ACK126" s="16" t="s">
        <v>482</v>
      </c>
      <c r="ACL126" s="16" t="s">
        <v>738</v>
      </c>
      <c r="ACM126" s="16" t="s">
        <v>1189</v>
      </c>
      <c r="ACN126" s="16" t="s">
        <v>1169</v>
      </c>
      <c r="ACO126" s="16" t="s">
        <v>1856</v>
      </c>
      <c r="ACQ126" s="16" t="s">
        <v>1202</v>
      </c>
      <c r="ACR126" s="16" t="s">
        <v>1645</v>
      </c>
      <c r="ACS126" s="16" t="s">
        <v>676</v>
      </c>
      <c r="ACT126" s="16" t="s">
        <v>1522</v>
      </c>
      <c r="ACU126" s="16" t="s">
        <v>836</v>
      </c>
      <c r="ACV126" s="16" t="s">
        <v>8756</v>
      </c>
      <c r="ACW126" s="16" t="s">
        <v>451</v>
      </c>
      <c r="ACX126" s="16" t="s">
        <v>1914</v>
      </c>
      <c r="ACY126" s="16" t="s">
        <v>1949</v>
      </c>
      <c r="ACZ126" s="16">
        <v>1</v>
      </c>
      <c r="ADA126" s="16">
        <v>0</v>
      </c>
      <c r="ADB126" s="16">
        <v>1</v>
      </c>
      <c r="ADC126" s="16">
        <v>0</v>
      </c>
      <c r="ADD126" s="16">
        <v>0</v>
      </c>
      <c r="ADE126" s="16" t="s">
        <v>9056</v>
      </c>
      <c r="ADF126" s="16">
        <v>0</v>
      </c>
      <c r="ADG126" s="16" t="s">
        <v>486</v>
      </c>
      <c r="ADH126" s="16">
        <v>2</v>
      </c>
      <c r="ADI126" s="16" t="s">
        <v>486</v>
      </c>
      <c r="ADJ126" s="16" t="s">
        <v>1743</v>
      </c>
      <c r="ADL126" s="16" t="s">
        <v>1764</v>
      </c>
      <c r="ADN126" s="16" t="s">
        <v>13196</v>
      </c>
      <c r="ADO126" s="16" t="s">
        <v>1766</v>
      </c>
      <c r="ADP126" s="16" t="s">
        <v>13196</v>
      </c>
      <c r="AEB126" s="16">
        <v>3650</v>
      </c>
      <c r="AEE126" s="16" t="s">
        <v>952</v>
      </c>
      <c r="AEI126" s="16">
        <v>1000</v>
      </c>
      <c r="AEK126" s="16">
        <v>400</v>
      </c>
      <c r="AEN126" s="16">
        <v>150</v>
      </c>
      <c r="AEO126" s="16">
        <v>125</v>
      </c>
      <c r="AEP126" s="16">
        <v>150</v>
      </c>
    </row>
    <row r="127" spans="1:822" x14ac:dyDescent="0.25">
      <c r="A127" s="30">
        <v>45817</v>
      </c>
      <c r="B127" s="16" t="s">
        <v>9488</v>
      </c>
      <c r="C127" s="16" t="s">
        <v>867</v>
      </c>
      <c r="D127" s="16" t="s">
        <v>867</v>
      </c>
      <c r="E127" s="16">
        <v>63</v>
      </c>
      <c r="F127" s="16" t="s">
        <v>8153</v>
      </c>
      <c r="G127" s="16" t="s">
        <v>4145</v>
      </c>
      <c r="I127" s="16" t="s">
        <v>4148</v>
      </c>
      <c r="Z127" s="16" t="s">
        <v>992</v>
      </c>
      <c r="AA127" s="16" t="s">
        <v>470</v>
      </c>
      <c r="AB127" s="16">
        <v>3</v>
      </c>
      <c r="AC127" s="16" t="s">
        <v>844</v>
      </c>
      <c r="AD127" s="16" t="s">
        <v>844</v>
      </c>
      <c r="AE127" s="16" t="s">
        <v>843</v>
      </c>
      <c r="AF127" s="16" t="s">
        <v>844</v>
      </c>
      <c r="AG127" s="16" t="s">
        <v>844</v>
      </c>
      <c r="AH127" s="16" t="s">
        <v>1056</v>
      </c>
      <c r="AI127" s="16" t="s">
        <v>844</v>
      </c>
      <c r="AJ127" s="16" t="s">
        <v>843</v>
      </c>
      <c r="AK127" s="16" t="s">
        <v>844</v>
      </c>
      <c r="AM127" s="16" t="s">
        <v>736</v>
      </c>
      <c r="AN127" s="16" t="s">
        <v>759</v>
      </c>
      <c r="AP127" s="16" t="s">
        <v>774</v>
      </c>
      <c r="AR127" s="16" t="s">
        <v>6907</v>
      </c>
      <c r="BB127" s="16">
        <v>3</v>
      </c>
      <c r="BC127" s="16" t="s">
        <v>7878</v>
      </c>
      <c r="BE127" s="16" t="s">
        <v>5098</v>
      </c>
      <c r="BV127" s="16" t="s">
        <v>4433</v>
      </c>
      <c r="BW127" s="16" t="s">
        <v>844</v>
      </c>
      <c r="BX127" s="16" t="s">
        <v>843</v>
      </c>
      <c r="BY127" s="16" t="s">
        <v>843</v>
      </c>
      <c r="BZ127" s="16" t="s">
        <v>843</v>
      </c>
      <c r="CA127" s="16" t="s">
        <v>843</v>
      </c>
      <c r="CB127" s="16" t="s">
        <v>843</v>
      </c>
      <c r="CC127" s="16" t="s">
        <v>843</v>
      </c>
      <c r="CD127" s="16" t="s">
        <v>843</v>
      </c>
      <c r="CE127" s="16" t="s">
        <v>843</v>
      </c>
      <c r="CF127" s="16" t="s">
        <v>843</v>
      </c>
      <c r="CG127" s="16" t="s">
        <v>843</v>
      </c>
      <c r="CH127" s="16" t="s">
        <v>843</v>
      </c>
      <c r="CI127" s="16" t="s">
        <v>843</v>
      </c>
      <c r="CJ127" s="16" t="s">
        <v>843</v>
      </c>
      <c r="CK127" s="16" t="s">
        <v>843</v>
      </c>
      <c r="CP127" s="16" t="s">
        <v>865</v>
      </c>
      <c r="DX127" s="16" t="s">
        <v>867</v>
      </c>
      <c r="DY127" s="16" t="s">
        <v>867</v>
      </c>
      <c r="GC127" s="16" t="s">
        <v>5342</v>
      </c>
      <c r="GF127" s="16" t="s">
        <v>867</v>
      </c>
      <c r="GG127" s="16" t="s">
        <v>867</v>
      </c>
      <c r="GV127" s="16" t="s">
        <v>5443</v>
      </c>
      <c r="GW127" s="16" t="s">
        <v>843</v>
      </c>
      <c r="GX127" s="16" t="s">
        <v>844</v>
      </c>
      <c r="GY127" s="16" t="s">
        <v>843</v>
      </c>
      <c r="GZ127" s="16" t="s">
        <v>843</v>
      </c>
      <c r="HA127" s="16" t="s">
        <v>843</v>
      </c>
      <c r="HB127" s="16" t="s">
        <v>843</v>
      </c>
      <c r="HC127" s="16" t="s">
        <v>843</v>
      </c>
      <c r="HD127" s="16" t="s">
        <v>843</v>
      </c>
      <c r="HE127" s="16" t="s">
        <v>843</v>
      </c>
      <c r="HF127" s="16" t="s">
        <v>843</v>
      </c>
      <c r="HH127" s="16" t="s">
        <v>5456</v>
      </c>
      <c r="HK127" s="16" t="s">
        <v>864</v>
      </c>
      <c r="HM127" s="16" t="s">
        <v>865</v>
      </c>
      <c r="HZ127" s="16" t="s">
        <v>7944</v>
      </c>
      <c r="KE127" s="16" t="s">
        <v>5585</v>
      </c>
      <c r="KG127" s="16" t="s">
        <v>7018</v>
      </c>
      <c r="KH127" s="16" t="s">
        <v>7033</v>
      </c>
      <c r="KI127" s="16" t="s">
        <v>865</v>
      </c>
      <c r="LG127" s="16" t="s">
        <v>867</v>
      </c>
      <c r="LH127" s="16" t="s">
        <v>867</v>
      </c>
      <c r="LI127" s="16" t="s">
        <v>867</v>
      </c>
      <c r="LJ127" s="16" t="s">
        <v>867</v>
      </c>
      <c r="LK127" s="16" t="s">
        <v>867</v>
      </c>
      <c r="LL127" s="16" t="s">
        <v>5657</v>
      </c>
      <c r="LM127" s="16" t="s">
        <v>844</v>
      </c>
      <c r="LN127" s="16" t="s">
        <v>843</v>
      </c>
      <c r="LO127" s="16" t="s">
        <v>843</v>
      </c>
      <c r="LP127" s="16" t="s">
        <v>843</v>
      </c>
      <c r="LQ127" s="16" t="s">
        <v>843</v>
      </c>
      <c r="LR127" s="16" t="s">
        <v>843</v>
      </c>
      <c r="LS127" s="16" t="s">
        <v>843</v>
      </c>
      <c r="LT127" s="16" t="s">
        <v>843</v>
      </c>
      <c r="LU127" s="16" t="s">
        <v>843</v>
      </c>
      <c r="LV127" s="16" t="s">
        <v>843</v>
      </c>
      <c r="LW127" s="16" t="s">
        <v>843</v>
      </c>
      <c r="LX127" s="16" t="s">
        <v>843</v>
      </c>
      <c r="LY127" s="16" t="s">
        <v>843</v>
      </c>
      <c r="LZ127" s="16" t="s">
        <v>843</v>
      </c>
      <c r="MA127" s="16" t="s">
        <v>843</v>
      </c>
      <c r="MC127" s="16" t="s">
        <v>864</v>
      </c>
      <c r="MD127" s="16" t="s">
        <v>843</v>
      </c>
      <c r="ME127" s="16" t="s">
        <v>843</v>
      </c>
      <c r="MF127" s="16" t="s">
        <v>843</v>
      </c>
      <c r="MG127" s="16" t="s">
        <v>843</v>
      </c>
      <c r="MH127" s="16" t="s">
        <v>843</v>
      </c>
      <c r="MI127" s="16" t="s">
        <v>843</v>
      </c>
      <c r="MJ127" s="16" t="s">
        <v>843</v>
      </c>
      <c r="MK127" s="16" t="s">
        <v>843</v>
      </c>
      <c r="ML127" s="16" t="s">
        <v>843</v>
      </c>
      <c r="MM127" s="16" t="s">
        <v>843</v>
      </c>
      <c r="MN127" s="16" t="s">
        <v>843</v>
      </c>
      <c r="MO127" s="16" t="s">
        <v>843</v>
      </c>
      <c r="MP127" s="16" t="s">
        <v>843</v>
      </c>
      <c r="MQ127" s="16" t="s">
        <v>843</v>
      </c>
      <c r="MR127" s="16" t="s">
        <v>843</v>
      </c>
      <c r="MS127" s="16" t="s">
        <v>843</v>
      </c>
      <c r="MT127" s="16" t="s">
        <v>843</v>
      </c>
      <c r="MU127" s="16" t="s">
        <v>844</v>
      </c>
      <c r="MV127" s="16" t="s">
        <v>843</v>
      </c>
      <c r="MX127" s="16" t="s">
        <v>5694</v>
      </c>
      <c r="MY127" s="16" t="s">
        <v>844</v>
      </c>
      <c r="MZ127" s="16" t="s">
        <v>843</v>
      </c>
      <c r="NA127" s="16" t="s">
        <v>843</v>
      </c>
      <c r="NB127" s="16" t="s">
        <v>843</v>
      </c>
      <c r="NC127" s="16" t="s">
        <v>843</v>
      </c>
      <c r="ND127" s="16" t="s">
        <v>843</v>
      </c>
      <c r="NE127" s="16" t="s">
        <v>843</v>
      </c>
      <c r="NF127" s="16" t="s">
        <v>843</v>
      </c>
      <c r="NG127" s="16" t="s">
        <v>843</v>
      </c>
      <c r="NH127" s="16" t="s">
        <v>843</v>
      </c>
      <c r="NI127" s="16" t="s">
        <v>843</v>
      </c>
      <c r="NJ127" s="16" t="s">
        <v>843</v>
      </c>
      <c r="NK127" s="16" t="s">
        <v>843</v>
      </c>
      <c r="NL127" s="16" t="s">
        <v>843</v>
      </c>
      <c r="NM127" s="16" t="s">
        <v>843</v>
      </c>
      <c r="NN127" s="16" t="s">
        <v>843</v>
      </c>
      <c r="NO127" s="16" t="s">
        <v>843</v>
      </c>
      <c r="NP127" s="16" t="s">
        <v>843</v>
      </c>
      <c r="NQ127" s="16" t="s">
        <v>843</v>
      </c>
      <c r="OK127" s="16" t="s">
        <v>864</v>
      </c>
      <c r="OL127" s="16" t="s">
        <v>843</v>
      </c>
      <c r="OM127" s="16" t="s">
        <v>843</v>
      </c>
      <c r="ON127" s="16" t="s">
        <v>843</v>
      </c>
      <c r="OO127" s="16" t="s">
        <v>843</v>
      </c>
      <c r="OP127" s="16" t="s">
        <v>843</v>
      </c>
      <c r="OQ127" s="16" t="s">
        <v>843</v>
      </c>
      <c r="OR127" s="16" t="s">
        <v>843</v>
      </c>
      <c r="OS127" s="16" t="s">
        <v>843</v>
      </c>
      <c r="OT127" s="16" t="s">
        <v>843</v>
      </c>
      <c r="OU127" s="16" t="s">
        <v>843</v>
      </c>
      <c r="OV127" s="16" t="s">
        <v>843</v>
      </c>
      <c r="OW127" s="16" t="s">
        <v>843</v>
      </c>
      <c r="OX127" s="16" t="s">
        <v>843</v>
      </c>
      <c r="OY127" s="16" t="s">
        <v>843</v>
      </c>
      <c r="OZ127" s="16" t="s">
        <v>844</v>
      </c>
      <c r="PA127" s="16" t="s">
        <v>843</v>
      </c>
      <c r="PC127" s="16" t="s">
        <v>867</v>
      </c>
      <c r="PE127" s="16" t="s">
        <v>867</v>
      </c>
      <c r="PF127" s="16" t="s">
        <v>7959</v>
      </c>
      <c r="PG127" s="16" t="s">
        <v>844</v>
      </c>
      <c r="PH127" s="16" t="s">
        <v>843</v>
      </c>
      <c r="PI127" s="16" t="s">
        <v>843</v>
      </c>
      <c r="PJ127" s="16" t="s">
        <v>843</v>
      </c>
      <c r="PK127" s="16" t="s">
        <v>843</v>
      </c>
      <c r="PL127" s="16" t="s">
        <v>843</v>
      </c>
      <c r="PM127" s="16" t="s">
        <v>843</v>
      </c>
      <c r="PN127" s="16" t="s">
        <v>843</v>
      </c>
      <c r="PY127" s="16" t="s">
        <v>865</v>
      </c>
      <c r="QP127" s="16" t="s">
        <v>865</v>
      </c>
      <c r="QR127" s="16" t="s">
        <v>867</v>
      </c>
      <c r="QT127" s="16" t="s">
        <v>867</v>
      </c>
      <c r="QV127" s="16" t="s">
        <v>865</v>
      </c>
      <c r="QX127" s="16" t="s">
        <v>865</v>
      </c>
      <c r="QY127" s="16" t="s">
        <v>867</v>
      </c>
      <c r="RD127" s="16" t="s">
        <v>865</v>
      </c>
      <c r="RF127" s="16" t="s">
        <v>865</v>
      </c>
      <c r="RH127" s="16" t="s">
        <v>865</v>
      </c>
      <c r="RJ127" s="16" t="s">
        <v>865</v>
      </c>
      <c r="RN127" s="16" t="s">
        <v>867</v>
      </c>
      <c r="RP127" s="16" t="s">
        <v>867</v>
      </c>
      <c r="RR127" s="16" t="s">
        <v>864</v>
      </c>
      <c r="RT127" s="16" t="s">
        <v>867</v>
      </c>
      <c r="RV127" s="16" t="s">
        <v>867</v>
      </c>
      <c r="RX127" s="16" t="s">
        <v>7720</v>
      </c>
      <c r="RZ127" s="16" t="s">
        <v>7720</v>
      </c>
      <c r="SQ127" s="16" t="s">
        <v>867</v>
      </c>
      <c r="SS127" s="16" t="s">
        <v>7308</v>
      </c>
      <c r="ST127" s="16" t="s">
        <v>7764</v>
      </c>
      <c r="TO127" s="16">
        <v>0</v>
      </c>
      <c r="TP127" s="16">
        <v>800</v>
      </c>
      <c r="TQ127" s="16">
        <v>0</v>
      </c>
      <c r="TR127" s="16">
        <v>300</v>
      </c>
      <c r="TS127" s="16">
        <v>500</v>
      </c>
      <c r="TT127" s="16">
        <v>0</v>
      </c>
      <c r="TV127" s="16">
        <v>600</v>
      </c>
      <c r="TW127" s="16">
        <v>0</v>
      </c>
      <c r="TX127" s="16">
        <v>0</v>
      </c>
      <c r="TZ127" s="16" t="s">
        <v>7367</v>
      </c>
      <c r="UA127" s="16" t="s">
        <v>9489</v>
      </c>
      <c r="UB127" s="16">
        <v>0</v>
      </c>
      <c r="UC127" s="16" t="s">
        <v>844</v>
      </c>
      <c r="UD127" s="16" t="s">
        <v>844</v>
      </c>
      <c r="UE127" s="16" t="s">
        <v>843</v>
      </c>
      <c r="UF127" s="16" t="s">
        <v>843</v>
      </c>
      <c r="UG127" s="16" t="s">
        <v>843</v>
      </c>
      <c r="UH127" s="16" t="s">
        <v>843</v>
      </c>
      <c r="US127" s="16" t="s">
        <v>6008</v>
      </c>
      <c r="UT127" s="16" t="s">
        <v>843</v>
      </c>
      <c r="UU127" s="16" t="s">
        <v>843</v>
      </c>
      <c r="UV127" s="16" t="s">
        <v>843</v>
      </c>
      <c r="UW127" s="16" t="s">
        <v>843</v>
      </c>
      <c r="UX127" s="16" t="s">
        <v>843</v>
      </c>
      <c r="UY127" s="16" t="s">
        <v>843</v>
      </c>
      <c r="UZ127" s="16" t="s">
        <v>844</v>
      </c>
      <c r="VA127" s="16" t="s">
        <v>843</v>
      </c>
      <c r="VB127" s="16" t="s">
        <v>843</v>
      </c>
      <c r="VC127" s="16" t="s">
        <v>843</v>
      </c>
      <c r="VD127" s="16" t="s">
        <v>843</v>
      </c>
      <c r="VE127" s="16" t="s">
        <v>843</v>
      </c>
      <c r="VF127" s="16" t="s">
        <v>843</v>
      </c>
      <c r="VG127" s="16" t="s">
        <v>843</v>
      </c>
      <c r="VJ127" s="16">
        <v>2100</v>
      </c>
      <c r="WO127" s="16" t="s">
        <v>6920</v>
      </c>
      <c r="XD127" s="16" t="s">
        <v>6975</v>
      </c>
      <c r="XE127" s="16" t="s">
        <v>843</v>
      </c>
      <c r="XF127" s="16" t="s">
        <v>843</v>
      </c>
      <c r="XG127" s="16" t="s">
        <v>844</v>
      </c>
      <c r="XH127" s="16" t="s">
        <v>843</v>
      </c>
      <c r="XI127" s="16" t="s">
        <v>843</v>
      </c>
      <c r="XJ127" s="16" t="s">
        <v>843</v>
      </c>
      <c r="XK127" s="16" t="s">
        <v>843</v>
      </c>
      <c r="XL127" s="16" t="s">
        <v>843</v>
      </c>
      <c r="XM127" s="16" t="s">
        <v>843</v>
      </c>
      <c r="XN127" s="16" t="s">
        <v>843</v>
      </c>
      <c r="XO127" s="16" t="s">
        <v>843</v>
      </c>
      <c r="XP127" s="16" t="s">
        <v>843</v>
      </c>
      <c r="XQ127" s="16" t="s">
        <v>843</v>
      </c>
      <c r="YF127" s="16" t="s">
        <v>865</v>
      </c>
      <c r="YN127" s="16" t="s">
        <v>7040</v>
      </c>
      <c r="YP127" s="16" t="s">
        <v>864</v>
      </c>
      <c r="YR127" s="16" t="s">
        <v>9490</v>
      </c>
      <c r="YS127" s="16" t="s">
        <v>9491</v>
      </c>
      <c r="YT127" s="16" t="s">
        <v>8694</v>
      </c>
      <c r="YU127" s="16" t="s">
        <v>9492</v>
      </c>
      <c r="YV127" s="16" t="s">
        <v>9148</v>
      </c>
      <c r="YW127" s="16" t="s">
        <v>844</v>
      </c>
      <c r="YX127" s="16" t="s">
        <v>9148</v>
      </c>
      <c r="YY127" s="16" t="s">
        <v>8718</v>
      </c>
      <c r="YZ127" s="16" t="s">
        <v>843</v>
      </c>
      <c r="ZA127" s="16" t="s">
        <v>843</v>
      </c>
      <c r="ZE127" s="16" t="s">
        <v>8718</v>
      </c>
      <c r="ZO127" s="16" t="s">
        <v>487</v>
      </c>
      <c r="ZP127" s="16" t="s">
        <v>487</v>
      </c>
      <c r="ZQ127" s="16" t="s">
        <v>487</v>
      </c>
      <c r="ZR127" s="16" t="s">
        <v>487</v>
      </c>
      <c r="ZS127" s="16" t="s">
        <v>844</v>
      </c>
      <c r="ZT127" s="16" t="s">
        <v>8705</v>
      </c>
      <c r="ZU127" s="16" t="s">
        <v>8706</v>
      </c>
      <c r="ZV127" s="16" t="s">
        <v>487</v>
      </c>
      <c r="ZW127" s="16" t="s">
        <v>844</v>
      </c>
      <c r="ZX127" s="16" t="s">
        <v>844</v>
      </c>
      <c r="ZY127" s="16" t="s">
        <v>1056</v>
      </c>
      <c r="ZZ127" s="16" t="s">
        <v>844</v>
      </c>
      <c r="AAA127" s="16" t="s">
        <v>844</v>
      </c>
      <c r="AAB127" s="16" t="s">
        <v>843</v>
      </c>
      <c r="AAC127" s="16">
        <v>1</v>
      </c>
      <c r="AAD127" s="16" t="s">
        <v>844</v>
      </c>
      <c r="AAE127" s="16" t="s">
        <v>844</v>
      </c>
      <c r="AAF127" s="16" t="s">
        <v>843</v>
      </c>
      <c r="AAG127" s="16" t="s">
        <v>844</v>
      </c>
      <c r="AAH127" s="16" t="s">
        <v>843</v>
      </c>
      <c r="AAI127" s="16" t="s">
        <v>843</v>
      </c>
      <c r="AAJ127" s="16" t="s">
        <v>615</v>
      </c>
      <c r="AAK127" s="16" t="s">
        <v>649</v>
      </c>
      <c r="AAL127" s="16" t="s">
        <v>904</v>
      </c>
      <c r="AAM127" s="16" t="s">
        <v>663</v>
      </c>
      <c r="AAN127" s="16" t="s">
        <v>8707</v>
      </c>
      <c r="AAO127" s="16" t="s">
        <v>1018</v>
      </c>
      <c r="AAP127" s="16" t="s">
        <v>8708</v>
      </c>
      <c r="AAS127" s="16">
        <v>2100</v>
      </c>
      <c r="AAT127" s="16" t="s">
        <v>782</v>
      </c>
      <c r="AAU127" s="16" t="s">
        <v>782</v>
      </c>
      <c r="AAV127" s="16" t="s">
        <v>782</v>
      </c>
      <c r="AAW127" s="16" t="s">
        <v>782</v>
      </c>
      <c r="AAX127" s="16" t="s">
        <v>843</v>
      </c>
      <c r="AAY127" s="16" t="s">
        <v>8710</v>
      </c>
      <c r="AAZ127" s="16" t="s">
        <v>782</v>
      </c>
      <c r="ABA127" s="16" t="s">
        <v>783</v>
      </c>
      <c r="ABB127" s="16" t="s">
        <v>782</v>
      </c>
      <c r="ABC127" s="16" t="s">
        <v>783</v>
      </c>
      <c r="ABD127" s="16" t="s">
        <v>782</v>
      </c>
      <c r="ABE127" s="16" t="s">
        <v>783</v>
      </c>
      <c r="ABF127" s="16" t="s">
        <v>782</v>
      </c>
      <c r="ABH127" s="16" t="s">
        <v>782</v>
      </c>
      <c r="ABI127" s="16" t="s">
        <v>782</v>
      </c>
      <c r="ABJ127" s="16" t="s">
        <v>783</v>
      </c>
      <c r="ABK127" s="16" t="s">
        <v>783</v>
      </c>
      <c r="ABL127" s="16" t="s">
        <v>8759</v>
      </c>
      <c r="ABM127" s="16" t="s">
        <v>844</v>
      </c>
      <c r="ABN127" s="16" t="s">
        <v>1034</v>
      </c>
      <c r="ABP127" s="16" t="s">
        <v>971</v>
      </c>
      <c r="ABQ127" s="16" t="s">
        <v>4321</v>
      </c>
      <c r="ABR127" s="16" t="s">
        <v>470</v>
      </c>
      <c r="ABS127" s="16" t="s">
        <v>457</v>
      </c>
      <c r="ABT127" s="16" t="s">
        <v>8732</v>
      </c>
      <c r="ABU127" s="16" t="s">
        <v>1056</v>
      </c>
      <c r="ABV127" s="16" t="s">
        <v>487</v>
      </c>
      <c r="ABW127" s="16" t="s">
        <v>487</v>
      </c>
      <c r="ABX127" s="16" t="s">
        <v>894</v>
      </c>
      <c r="ABY127" s="16" t="s">
        <v>486</v>
      </c>
      <c r="ABZ127" s="16" t="s">
        <v>486</v>
      </c>
      <c r="ACA127" s="16" t="s">
        <v>759</v>
      </c>
      <c r="ACB127" s="16" t="s">
        <v>774</v>
      </c>
      <c r="ACC127" s="16" t="s">
        <v>736</v>
      </c>
      <c r="ACD127" s="16" t="s">
        <v>486</v>
      </c>
      <c r="ACE127" s="16" t="s">
        <v>486</v>
      </c>
      <c r="ACG127" s="16" t="s">
        <v>1014</v>
      </c>
      <c r="ACH127" s="16" t="s">
        <v>1009</v>
      </c>
      <c r="ACI127" s="16" t="s">
        <v>462</v>
      </c>
      <c r="ACJ127" s="16">
        <v>0.79400000000000004</v>
      </c>
      <c r="ACK127" s="16" t="s">
        <v>482</v>
      </c>
      <c r="ACL127" s="16" t="s">
        <v>738</v>
      </c>
      <c r="ACM127" s="16" t="s">
        <v>1190</v>
      </c>
      <c r="ACN127" s="16" t="s">
        <v>530</v>
      </c>
      <c r="ACO127" s="16" t="s">
        <v>1856</v>
      </c>
      <c r="ACQ127" s="16" t="s">
        <v>1202</v>
      </c>
      <c r="ACR127" s="16" t="s">
        <v>1644</v>
      </c>
      <c r="ACS127" s="16" t="s">
        <v>676</v>
      </c>
      <c r="ACT127" s="16" t="s">
        <v>1522</v>
      </c>
      <c r="ACU127" s="16" t="s">
        <v>833</v>
      </c>
      <c r="ACV127" s="16" t="s">
        <v>8711</v>
      </c>
      <c r="ACW127" s="16" t="s">
        <v>877</v>
      </c>
      <c r="ACX127" s="16" t="s">
        <v>1916</v>
      </c>
      <c r="ACY127" s="16" t="s">
        <v>1947</v>
      </c>
      <c r="ACZ127" s="16">
        <v>1</v>
      </c>
      <c r="ADA127" s="16">
        <v>1</v>
      </c>
      <c r="ADB127" s="16">
        <v>1</v>
      </c>
      <c r="ADC127" s="16">
        <v>1</v>
      </c>
      <c r="ADD127" s="16">
        <v>1</v>
      </c>
      <c r="ADE127" s="16" t="s">
        <v>8712</v>
      </c>
      <c r="ADF127" s="16">
        <v>0</v>
      </c>
      <c r="ADG127" s="16" t="s">
        <v>487</v>
      </c>
      <c r="ADH127" s="16">
        <v>1</v>
      </c>
      <c r="ADI127" s="16" t="s">
        <v>486</v>
      </c>
      <c r="ADK127" s="16" t="s">
        <v>13194</v>
      </c>
      <c r="ADL127" s="16" t="s">
        <v>1764</v>
      </c>
      <c r="ADM127" s="16" t="s">
        <v>13194</v>
      </c>
      <c r="ADN127" s="16" t="s">
        <v>13196</v>
      </c>
      <c r="ADO127" s="16" t="s">
        <v>1766</v>
      </c>
      <c r="ADQ127" s="16" t="s">
        <v>1751</v>
      </c>
      <c r="ADR127" s="16" t="s">
        <v>13194</v>
      </c>
      <c r="ADS127" s="16" t="s">
        <v>13194</v>
      </c>
      <c r="ADT127" s="16" t="s">
        <v>1757</v>
      </c>
      <c r="AEA127" s="16">
        <v>1700</v>
      </c>
      <c r="AEC127" s="16" t="s">
        <v>1058</v>
      </c>
      <c r="AED127" s="16">
        <v>700</v>
      </c>
      <c r="AEE127" s="16" t="s">
        <v>952</v>
      </c>
      <c r="AEG127" s="16">
        <v>2100</v>
      </c>
      <c r="AEK127" s="16">
        <v>266.67</v>
      </c>
      <c r="AEM127" s="16">
        <v>200</v>
      </c>
      <c r="AEN127" s="16">
        <v>100</v>
      </c>
      <c r="AEO127" s="16">
        <v>166.67</v>
      </c>
    </row>
    <row r="128" spans="1:822" x14ac:dyDescent="0.25">
      <c r="A128" s="30">
        <v>45817</v>
      </c>
      <c r="B128" s="16" t="s">
        <v>9493</v>
      </c>
      <c r="C128" s="16" t="s">
        <v>867</v>
      </c>
      <c r="D128" s="16" t="s">
        <v>867</v>
      </c>
      <c r="E128" s="16">
        <v>57</v>
      </c>
      <c r="F128" s="16" t="s">
        <v>8153</v>
      </c>
      <c r="G128" s="16" t="s">
        <v>4141</v>
      </c>
      <c r="I128" s="16" t="s">
        <v>4174</v>
      </c>
      <c r="Z128" s="16" t="s">
        <v>993</v>
      </c>
      <c r="AA128" s="16" t="s">
        <v>470</v>
      </c>
      <c r="AB128" s="16">
        <v>1</v>
      </c>
      <c r="AC128" s="16" t="s">
        <v>843</v>
      </c>
      <c r="AD128" s="16" t="s">
        <v>843</v>
      </c>
      <c r="AE128" s="16" t="s">
        <v>843</v>
      </c>
      <c r="AF128" s="16" t="s">
        <v>844</v>
      </c>
      <c r="AG128" s="16" t="s">
        <v>843</v>
      </c>
      <c r="AH128" s="16" t="s">
        <v>844</v>
      </c>
      <c r="AI128" s="16" t="s">
        <v>843</v>
      </c>
      <c r="AJ128" s="16" t="s">
        <v>843</v>
      </c>
      <c r="AK128" s="16" t="s">
        <v>843</v>
      </c>
      <c r="AM128" s="16" t="s">
        <v>737</v>
      </c>
      <c r="AN128" s="16" t="s">
        <v>761</v>
      </c>
      <c r="AP128" s="16" t="s">
        <v>775</v>
      </c>
      <c r="AR128" s="16" t="s">
        <v>6907</v>
      </c>
      <c r="BB128" s="16">
        <v>1</v>
      </c>
      <c r="BC128" s="16" t="s">
        <v>7878</v>
      </c>
      <c r="BE128" s="16" t="s">
        <v>5098</v>
      </c>
      <c r="BV128" s="16" t="s">
        <v>4433</v>
      </c>
      <c r="BW128" s="16" t="s">
        <v>844</v>
      </c>
      <c r="BX128" s="16" t="s">
        <v>843</v>
      </c>
      <c r="BY128" s="16" t="s">
        <v>843</v>
      </c>
      <c r="BZ128" s="16" t="s">
        <v>843</v>
      </c>
      <c r="CA128" s="16" t="s">
        <v>843</v>
      </c>
      <c r="CB128" s="16" t="s">
        <v>843</v>
      </c>
      <c r="CC128" s="16" t="s">
        <v>843</v>
      </c>
      <c r="CD128" s="16" t="s">
        <v>843</v>
      </c>
      <c r="CE128" s="16" t="s">
        <v>843</v>
      </c>
      <c r="CF128" s="16" t="s">
        <v>843</v>
      </c>
      <c r="CG128" s="16" t="s">
        <v>843</v>
      </c>
      <c r="CH128" s="16" t="s">
        <v>843</v>
      </c>
      <c r="CI128" s="16" t="s">
        <v>843</v>
      </c>
      <c r="CJ128" s="16" t="s">
        <v>843</v>
      </c>
      <c r="CK128" s="16" t="s">
        <v>843</v>
      </c>
      <c r="CP128" s="16" t="s">
        <v>865</v>
      </c>
      <c r="DX128" s="16" t="s">
        <v>864</v>
      </c>
      <c r="DY128" s="16" t="s">
        <v>867</v>
      </c>
      <c r="GC128" s="16" t="s">
        <v>5342</v>
      </c>
      <c r="GF128" s="16" t="s">
        <v>867</v>
      </c>
      <c r="GG128" s="16" t="s">
        <v>867</v>
      </c>
      <c r="GV128" s="16" t="s">
        <v>5443</v>
      </c>
      <c r="GW128" s="16" t="s">
        <v>843</v>
      </c>
      <c r="GX128" s="16" t="s">
        <v>844</v>
      </c>
      <c r="GY128" s="16" t="s">
        <v>843</v>
      </c>
      <c r="GZ128" s="16" t="s">
        <v>843</v>
      </c>
      <c r="HA128" s="16" t="s">
        <v>843</v>
      </c>
      <c r="HB128" s="16" t="s">
        <v>843</v>
      </c>
      <c r="HC128" s="16" t="s">
        <v>843</v>
      </c>
      <c r="HD128" s="16" t="s">
        <v>843</v>
      </c>
      <c r="HE128" s="16" t="s">
        <v>843</v>
      </c>
      <c r="HF128" s="16" t="s">
        <v>843</v>
      </c>
      <c r="HH128" s="16" t="s">
        <v>5456</v>
      </c>
      <c r="HK128" s="16" t="s">
        <v>865</v>
      </c>
      <c r="HM128" s="16" t="s">
        <v>865</v>
      </c>
      <c r="HZ128" s="16" t="s">
        <v>7944</v>
      </c>
      <c r="KE128" s="16" t="s">
        <v>5585</v>
      </c>
      <c r="KG128" s="16" t="s">
        <v>7018</v>
      </c>
      <c r="KH128" s="16" t="s">
        <v>7033</v>
      </c>
      <c r="KI128" s="16" t="s">
        <v>865</v>
      </c>
      <c r="LG128" s="16" t="s">
        <v>867</v>
      </c>
      <c r="LH128" s="16" t="s">
        <v>867</v>
      </c>
      <c r="LI128" s="16" t="s">
        <v>867</v>
      </c>
      <c r="LJ128" s="16" t="s">
        <v>867</v>
      </c>
      <c r="LK128" s="16" t="s">
        <v>867</v>
      </c>
      <c r="LL128" s="16" t="s">
        <v>9063</v>
      </c>
      <c r="LM128" s="16" t="s">
        <v>843</v>
      </c>
      <c r="LN128" s="16" t="s">
        <v>843</v>
      </c>
      <c r="LO128" s="16" t="s">
        <v>844</v>
      </c>
      <c r="LP128" s="16" t="s">
        <v>844</v>
      </c>
      <c r="LQ128" s="16" t="s">
        <v>843</v>
      </c>
      <c r="LR128" s="16" t="s">
        <v>843</v>
      </c>
      <c r="LS128" s="16" t="s">
        <v>843</v>
      </c>
      <c r="LT128" s="16" t="s">
        <v>843</v>
      </c>
      <c r="LU128" s="16" t="s">
        <v>843</v>
      </c>
      <c r="LV128" s="16" t="s">
        <v>843</v>
      </c>
      <c r="LW128" s="16" t="s">
        <v>843</v>
      </c>
      <c r="LX128" s="16" t="s">
        <v>843</v>
      </c>
      <c r="LY128" s="16" t="s">
        <v>843</v>
      </c>
      <c r="LZ128" s="16" t="s">
        <v>843</v>
      </c>
      <c r="MA128" s="16" t="s">
        <v>843</v>
      </c>
      <c r="MC128" s="16" t="s">
        <v>5694</v>
      </c>
      <c r="MD128" s="16" t="s">
        <v>844</v>
      </c>
      <c r="ME128" s="16" t="s">
        <v>843</v>
      </c>
      <c r="MF128" s="16" t="s">
        <v>843</v>
      </c>
      <c r="MG128" s="16" t="s">
        <v>843</v>
      </c>
      <c r="MH128" s="16" t="s">
        <v>843</v>
      </c>
      <c r="MI128" s="16" t="s">
        <v>843</v>
      </c>
      <c r="MJ128" s="16" t="s">
        <v>843</v>
      </c>
      <c r="MK128" s="16" t="s">
        <v>843</v>
      </c>
      <c r="ML128" s="16" t="s">
        <v>843</v>
      </c>
      <c r="MM128" s="16" t="s">
        <v>843</v>
      </c>
      <c r="MN128" s="16" t="s">
        <v>843</v>
      </c>
      <c r="MO128" s="16" t="s">
        <v>843</v>
      </c>
      <c r="MP128" s="16" t="s">
        <v>843</v>
      </c>
      <c r="MQ128" s="16" t="s">
        <v>843</v>
      </c>
      <c r="MR128" s="16" t="s">
        <v>843</v>
      </c>
      <c r="MS128" s="16" t="s">
        <v>843</v>
      </c>
      <c r="MT128" s="16" t="s">
        <v>843</v>
      </c>
      <c r="MU128" s="16" t="s">
        <v>843</v>
      </c>
      <c r="MV128" s="16" t="s">
        <v>843</v>
      </c>
      <c r="PC128" s="16" t="s">
        <v>865</v>
      </c>
      <c r="PD128" s="16" t="s">
        <v>865</v>
      </c>
      <c r="PY128" s="16" t="s">
        <v>865</v>
      </c>
      <c r="QP128" s="16" t="s">
        <v>865</v>
      </c>
      <c r="QR128" s="16" t="s">
        <v>865</v>
      </c>
      <c r="QT128" s="16" t="s">
        <v>865</v>
      </c>
      <c r="QV128" s="16" t="s">
        <v>865</v>
      </c>
      <c r="QX128" s="16" t="s">
        <v>865</v>
      </c>
      <c r="QY128" s="16" t="s">
        <v>867</v>
      </c>
      <c r="RD128" s="16" t="s">
        <v>4216</v>
      </c>
      <c r="RF128" s="16" t="s">
        <v>7712</v>
      </c>
      <c r="RH128" s="16" t="s">
        <v>4216</v>
      </c>
      <c r="RJ128" s="16" t="s">
        <v>865</v>
      </c>
      <c r="RN128" s="16" t="s">
        <v>7720</v>
      </c>
      <c r="RP128" s="16" t="s">
        <v>867</v>
      </c>
      <c r="RR128" s="16" t="s">
        <v>7724</v>
      </c>
      <c r="RT128" s="16" t="s">
        <v>867</v>
      </c>
      <c r="RV128" s="16" t="s">
        <v>867</v>
      </c>
      <c r="RX128" s="16" t="s">
        <v>7720</v>
      </c>
      <c r="RZ128" s="16" t="s">
        <v>7720</v>
      </c>
      <c r="SQ128" s="16" t="s">
        <v>865</v>
      </c>
      <c r="SS128" s="16" t="s">
        <v>7308</v>
      </c>
      <c r="ST128" s="16" t="s">
        <v>7761</v>
      </c>
      <c r="TN128" s="16">
        <v>5000</v>
      </c>
      <c r="TO128" s="16">
        <v>0</v>
      </c>
      <c r="TP128" s="16">
        <v>600</v>
      </c>
      <c r="TQ128" s="16">
        <v>200</v>
      </c>
      <c r="TR128" s="16">
        <v>150</v>
      </c>
      <c r="TS128" s="16">
        <v>170</v>
      </c>
      <c r="TT128" s="16">
        <v>0</v>
      </c>
      <c r="TU128" s="16">
        <v>0</v>
      </c>
      <c r="TV128" s="16">
        <v>2000</v>
      </c>
      <c r="TW128" s="16">
        <v>0</v>
      </c>
      <c r="TX128" s="16">
        <v>0</v>
      </c>
      <c r="TZ128" s="16" t="s">
        <v>7367</v>
      </c>
      <c r="UA128" s="16" t="s">
        <v>5971</v>
      </c>
      <c r="UB128" s="16">
        <v>0</v>
      </c>
      <c r="UC128" s="16" t="s">
        <v>843</v>
      </c>
      <c r="UD128" s="16" t="s">
        <v>843</v>
      </c>
      <c r="UE128" s="16" t="s">
        <v>843</v>
      </c>
      <c r="UF128" s="16" t="s">
        <v>844</v>
      </c>
      <c r="UG128" s="16" t="s">
        <v>843</v>
      </c>
      <c r="UH128" s="16" t="s">
        <v>843</v>
      </c>
      <c r="VX128" s="16" t="s">
        <v>9494</v>
      </c>
      <c r="VY128" s="16" t="s">
        <v>844</v>
      </c>
      <c r="VZ128" s="16" t="s">
        <v>843</v>
      </c>
      <c r="WA128" s="16" t="s">
        <v>843</v>
      </c>
      <c r="WB128" s="16" t="s">
        <v>843</v>
      </c>
      <c r="WC128" s="16" t="s">
        <v>844</v>
      </c>
      <c r="WD128" s="16" t="s">
        <v>843</v>
      </c>
      <c r="WE128" s="16" t="s">
        <v>843</v>
      </c>
      <c r="WF128" s="16" t="s">
        <v>843</v>
      </c>
      <c r="WH128" s="16">
        <v>1600</v>
      </c>
      <c r="WO128" s="16" t="s">
        <v>6917</v>
      </c>
      <c r="XD128" s="16" t="s">
        <v>9495</v>
      </c>
      <c r="XE128" s="16" t="s">
        <v>843</v>
      </c>
      <c r="XF128" s="16" t="s">
        <v>844</v>
      </c>
      <c r="XG128" s="16" t="s">
        <v>844</v>
      </c>
      <c r="XH128" s="16" t="s">
        <v>843</v>
      </c>
      <c r="XI128" s="16" t="s">
        <v>843</v>
      </c>
      <c r="XJ128" s="16" t="s">
        <v>843</v>
      </c>
      <c r="XK128" s="16" t="s">
        <v>844</v>
      </c>
      <c r="XL128" s="16" t="s">
        <v>843</v>
      </c>
      <c r="XM128" s="16" t="s">
        <v>844</v>
      </c>
      <c r="XN128" s="16" t="s">
        <v>843</v>
      </c>
      <c r="XO128" s="16" t="s">
        <v>843</v>
      </c>
      <c r="XP128" s="16" t="s">
        <v>843</v>
      </c>
      <c r="XQ128" s="16" t="s">
        <v>843</v>
      </c>
      <c r="YF128" s="16" t="s">
        <v>865</v>
      </c>
      <c r="YN128" s="16" t="s">
        <v>864</v>
      </c>
      <c r="YP128" s="16" t="s">
        <v>7984</v>
      </c>
      <c r="YR128" s="16" t="s">
        <v>9496</v>
      </c>
      <c r="YS128" s="16" t="s">
        <v>9497</v>
      </c>
      <c r="YT128" s="16" t="s">
        <v>8694</v>
      </c>
      <c r="YU128" s="16" t="s">
        <v>9498</v>
      </c>
      <c r="YV128" s="16" t="s">
        <v>9148</v>
      </c>
      <c r="YW128" s="16" t="s">
        <v>844</v>
      </c>
      <c r="YX128" s="16" t="s">
        <v>9148</v>
      </c>
      <c r="YY128" s="16" t="s">
        <v>8862</v>
      </c>
      <c r="YZ128" s="16" t="s">
        <v>843</v>
      </c>
      <c r="ZA128" s="16" t="s">
        <v>843</v>
      </c>
      <c r="ZB128" s="16">
        <v>6453.33</v>
      </c>
      <c r="ZC128" s="16" t="s">
        <v>8697</v>
      </c>
      <c r="ZD128" s="16" t="s">
        <v>843</v>
      </c>
      <c r="ZE128" s="16" t="s">
        <v>9301</v>
      </c>
      <c r="ZF128" s="16" t="s">
        <v>8754</v>
      </c>
      <c r="ZG128" s="16" t="s">
        <v>8701</v>
      </c>
      <c r="ZH128" s="16" t="s">
        <v>8752</v>
      </c>
      <c r="ZI128" s="16" t="s">
        <v>8753</v>
      </c>
      <c r="ZJ128" s="16" t="s">
        <v>843</v>
      </c>
      <c r="ZK128" s="16" t="s">
        <v>843</v>
      </c>
      <c r="ZL128" s="16" t="s">
        <v>843</v>
      </c>
      <c r="ZM128" s="16" t="s">
        <v>843</v>
      </c>
      <c r="ZN128" s="16" t="s">
        <v>8815</v>
      </c>
      <c r="ZO128" s="16" t="s">
        <v>487</v>
      </c>
      <c r="ZP128" s="16" t="s">
        <v>487</v>
      </c>
      <c r="ZQ128" s="16" t="s">
        <v>486</v>
      </c>
      <c r="ZR128" s="16" t="s">
        <v>486</v>
      </c>
      <c r="ZS128" s="16" t="s">
        <v>844</v>
      </c>
      <c r="ZT128" s="16" t="s">
        <v>8705</v>
      </c>
      <c r="ZU128" s="16" t="s">
        <v>8706</v>
      </c>
      <c r="ZV128" s="16" t="s">
        <v>487</v>
      </c>
      <c r="ZW128" s="16" t="s">
        <v>843</v>
      </c>
      <c r="ZX128" s="16" t="s">
        <v>844</v>
      </c>
      <c r="ZY128" s="16" t="s">
        <v>844</v>
      </c>
      <c r="ZZ128" s="16" t="s">
        <v>843</v>
      </c>
      <c r="AAA128" s="16" t="s">
        <v>843</v>
      </c>
      <c r="AAB128" s="16" t="s">
        <v>843</v>
      </c>
      <c r="AAC128" s="16">
        <v>0</v>
      </c>
      <c r="AAD128" s="16" t="s">
        <v>844</v>
      </c>
      <c r="AAE128" s="16" t="s">
        <v>843</v>
      </c>
      <c r="AAF128" s="16" t="s">
        <v>843</v>
      </c>
      <c r="AAG128" s="16" t="s">
        <v>843</v>
      </c>
      <c r="AAH128" s="16" t="s">
        <v>843</v>
      </c>
      <c r="AAI128" s="16" t="s">
        <v>843</v>
      </c>
      <c r="AAJ128" s="16" t="s">
        <v>600</v>
      </c>
      <c r="AAK128" s="16" t="s">
        <v>639</v>
      </c>
      <c r="AAL128" s="16" t="s">
        <v>905</v>
      </c>
      <c r="AAM128" s="16" t="s">
        <v>663</v>
      </c>
      <c r="AAN128" s="16" t="s">
        <v>8707</v>
      </c>
      <c r="AAO128" s="16" t="s">
        <v>1018</v>
      </c>
      <c r="AAP128" s="16" t="s">
        <v>8708</v>
      </c>
      <c r="AAS128" s="16">
        <v>1600</v>
      </c>
      <c r="AAU128" s="16" t="s">
        <v>1068</v>
      </c>
      <c r="AAW128" s="16" t="s">
        <v>782</v>
      </c>
      <c r="AAX128" s="16" t="s">
        <v>844</v>
      </c>
      <c r="AAY128" s="16" t="s">
        <v>8727</v>
      </c>
      <c r="AAZ128" s="16" t="s">
        <v>783</v>
      </c>
      <c r="ABA128" s="16" t="s">
        <v>783</v>
      </c>
      <c r="ABB128" s="16" t="s">
        <v>783</v>
      </c>
      <c r="ABC128" s="16" t="s">
        <v>783</v>
      </c>
      <c r="ABD128" s="16" t="s">
        <v>783</v>
      </c>
      <c r="ABE128" s="16" t="s">
        <v>783</v>
      </c>
      <c r="ABF128" s="16" t="s">
        <v>782</v>
      </c>
      <c r="ABG128" s="16" t="s">
        <v>782</v>
      </c>
      <c r="ABH128" s="16" t="s">
        <v>782</v>
      </c>
      <c r="ABI128" s="16" t="s">
        <v>782</v>
      </c>
      <c r="ABJ128" s="16" t="s">
        <v>783</v>
      </c>
      <c r="ABK128" s="16" t="s">
        <v>783</v>
      </c>
      <c r="ABL128" s="16" t="s">
        <v>8743</v>
      </c>
      <c r="ABM128" s="16" t="s">
        <v>843</v>
      </c>
      <c r="ABN128" s="16" t="s">
        <v>1033</v>
      </c>
      <c r="ABO128" s="16" t="s">
        <v>486</v>
      </c>
      <c r="ABP128" s="16" t="s">
        <v>972</v>
      </c>
      <c r="ABQ128" s="16" t="s">
        <v>4324</v>
      </c>
      <c r="ABR128" s="16" t="s">
        <v>470</v>
      </c>
      <c r="ABS128" s="16" t="s">
        <v>451</v>
      </c>
      <c r="ABT128" s="16" t="s">
        <v>844</v>
      </c>
      <c r="ABU128" s="16" t="s">
        <v>844</v>
      </c>
      <c r="ABV128" s="16" t="s">
        <v>487</v>
      </c>
      <c r="ABW128" s="16" t="s">
        <v>486</v>
      </c>
      <c r="ABX128" s="16" t="s">
        <v>892</v>
      </c>
      <c r="ABY128" s="16" t="s">
        <v>486</v>
      </c>
      <c r="ABZ128" s="16" t="s">
        <v>486</v>
      </c>
      <c r="ACA128" s="16" t="s">
        <v>761</v>
      </c>
      <c r="ACB128" s="16" t="s">
        <v>775</v>
      </c>
      <c r="ACC128" s="16" t="s">
        <v>737</v>
      </c>
      <c r="ACD128" s="16" t="s">
        <v>486</v>
      </c>
      <c r="ACE128" s="16" t="s">
        <v>486</v>
      </c>
      <c r="ACG128" s="16" t="s">
        <v>1014</v>
      </c>
      <c r="ACH128" s="16" t="s">
        <v>1009</v>
      </c>
      <c r="ACI128" s="16" t="s">
        <v>462</v>
      </c>
      <c r="ACJ128" s="16">
        <v>0.79400000000000004</v>
      </c>
      <c r="ACK128" s="16" t="s">
        <v>482</v>
      </c>
      <c r="ACL128" s="16" t="s">
        <v>740</v>
      </c>
      <c r="ACM128" s="16" t="s">
        <v>1189</v>
      </c>
      <c r="ACN128" s="16" t="s">
        <v>1169</v>
      </c>
      <c r="ACO128" s="16" t="s">
        <v>1856</v>
      </c>
      <c r="ACP128" s="16">
        <v>1600</v>
      </c>
      <c r="ACQ128" s="16" t="s">
        <v>1201</v>
      </c>
      <c r="ACR128" s="16" t="s">
        <v>1645</v>
      </c>
      <c r="ACS128" s="16" t="s">
        <v>680</v>
      </c>
      <c r="ACT128" s="16" t="s">
        <v>1522</v>
      </c>
      <c r="ACU128" s="16" t="s">
        <v>836</v>
      </c>
      <c r="ACV128" s="16" t="s">
        <v>8756</v>
      </c>
      <c r="ACW128" s="16" t="s">
        <v>451</v>
      </c>
      <c r="ACX128" s="16" t="s">
        <v>1916</v>
      </c>
      <c r="ACY128" s="16" t="s">
        <v>1947</v>
      </c>
      <c r="ACZ128" s="16">
        <v>1</v>
      </c>
      <c r="ADA128" s="16">
        <v>1</v>
      </c>
      <c r="ADB128" s="16">
        <v>1</v>
      </c>
      <c r="ADC128" s="16">
        <v>1</v>
      </c>
      <c r="ADD128" s="16">
        <v>1</v>
      </c>
      <c r="ADE128" s="16" t="s">
        <v>8712</v>
      </c>
      <c r="ADF128" s="16">
        <v>0</v>
      </c>
      <c r="ADG128" s="16" t="s">
        <v>486</v>
      </c>
      <c r="ADH128" s="16">
        <v>1</v>
      </c>
      <c r="ADI128" s="16" t="s">
        <v>486</v>
      </c>
      <c r="ADJ128" s="16" t="s">
        <v>1744</v>
      </c>
      <c r="ADK128" s="16" t="s">
        <v>13194</v>
      </c>
      <c r="ADL128" s="16" t="s">
        <v>1764</v>
      </c>
      <c r="ADM128" s="16" t="s">
        <v>13195</v>
      </c>
      <c r="ADN128" s="16" t="s">
        <v>13196</v>
      </c>
      <c r="ADO128" s="16" t="s">
        <v>13197</v>
      </c>
      <c r="ADP128" s="16" t="s">
        <v>13194</v>
      </c>
      <c r="ADQ128" s="16" t="s">
        <v>1743</v>
      </c>
      <c r="ADR128" s="16" t="s">
        <v>13194</v>
      </c>
      <c r="ADS128" s="16" t="s">
        <v>13194</v>
      </c>
      <c r="ADW128" s="16" t="s">
        <v>13199</v>
      </c>
      <c r="ADY128" s="16" t="s">
        <v>1062</v>
      </c>
      <c r="AEA128" s="16">
        <v>6453.3333333333303</v>
      </c>
      <c r="AEC128" s="16" t="s">
        <v>1058</v>
      </c>
      <c r="AED128" s="16">
        <v>1600</v>
      </c>
      <c r="AEE128" s="16" t="s">
        <v>952</v>
      </c>
      <c r="AEG128" s="16">
        <v>1600</v>
      </c>
      <c r="AEI128" s="16">
        <v>5000</v>
      </c>
      <c r="AEK128" s="16">
        <v>600</v>
      </c>
      <c r="AEL128" s="16">
        <v>200</v>
      </c>
      <c r="AEM128" s="16">
        <v>2000</v>
      </c>
      <c r="AEN128" s="16">
        <v>150</v>
      </c>
      <c r="AEO128" s="16">
        <v>170</v>
      </c>
    </row>
    <row r="129" spans="1:823" x14ac:dyDescent="0.25">
      <c r="A129" s="30">
        <v>45817</v>
      </c>
      <c r="B129" s="16" t="s">
        <v>9499</v>
      </c>
      <c r="C129" s="16" t="s">
        <v>867</v>
      </c>
      <c r="D129" s="16" t="s">
        <v>867</v>
      </c>
      <c r="E129" s="16">
        <v>75</v>
      </c>
      <c r="F129" s="16" t="s">
        <v>8153</v>
      </c>
      <c r="G129" s="16" t="s">
        <v>4141</v>
      </c>
      <c r="I129" s="16" t="s">
        <v>4174</v>
      </c>
      <c r="Z129" s="16" t="s">
        <v>993</v>
      </c>
      <c r="AA129" s="16" t="s">
        <v>470</v>
      </c>
      <c r="AB129" s="16">
        <v>1</v>
      </c>
      <c r="AC129" s="16" t="s">
        <v>843</v>
      </c>
      <c r="AD129" s="16" t="s">
        <v>843</v>
      </c>
      <c r="AE129" s="16" t="s">
        <v>843</v>
      </c>
      <c r="AF129" s="16" t="s">
        <v>844</v>
      </c>
      <c r="AG129" s="16" t="s">
        <v>843</v>
      </c>
      <c r="AH129" s="16" t="s">
        <v>844</v>
      </c>
      <c r="AI129" s="16" t="s">
        <v>843</v>
      </c>
      <c r="AJ129" s="16" t="s">
        <v>843</v>
      </c>
      <c r="AK129" s="16" t="s">
        <v>843</v>
      </c>
      <c r="AM129" s="16" t="s">
        <v>737</v>
      </c>
      <c r="AN129" s="16" t="s">
        <v>761</v>
      </c>
      <c r="AP129" s="16" t="s">
        <v>774</v>
      </c>
      <c r="AR129" s="16" t="s">
        <v>6907</v>
      </c>
      <c r="BB129" s="16">
        <v>1</v>
      </c>
      <c r="BC129" s="16" t="s">
        <v>7878</v>
      </c>
      <c r="BE129" s="16" t="s">
        <v>5101</v>
      </c>
      <c r="BV129" s="16" t="s">
        <v>4433</v>
      </c>
      <c r="BW129" s="16" t="s">
        <v>844</v>
      </c>
      <c r="BX129" s="16" t="s">
        <v>843</v>
      </c>
      <c r="BY129" s="16" t="s">
        <v>843</v>
      </c>
      <c r="BZ129" s="16" t="s">
        <v>843</v>
      </c>
      <c r="CA129" s="16" t="s">
        <v>843</v>
      </c>
      <c r="CB129" s="16" t="s">
        <v>843</v>
      </c>
      <c r="CC129" s="16" t="s">
        <v>843</v>
      </c>
      <c r="CD129" s="16" t="s">
        <v>843</v>
      </c>
      <c r="CE129" s="16" t="s">
        <v>843</v>
      </c>
      <c r="CF129" s="16" t="s">
        <v>843</v>
      </c>
      <c r="CG129" s="16" t="s">
        <v>843</v>
      </c>
      <c r="CH129" s="16" t="s">
        <v>843</v>
      </c>
      <c r="CI129" s="16" t="s">
        <v>843</v>
      </c>
      <c r="CJ129" s="16" t="s">
        <v>843</v>
      </c>
      <c r="CK129" s="16" t="s">
        <v>843</v>
      </c>
      <c r="CP129" s="16" t="s">
        <v>867</v>
      </c>
      <c r="CQ129" s="16" t="s">
        <v>5194</v>
      </c>
      <c r="CR129" s="16" t="s">
        <v>843</v>
      </c>
      <c r="CS129" s="16" t="s">
        <v>844</v>
      </c>
      <c r="CT129" s="16" t="s">
        <v>843</v>
      </c>
      <c r="CU129" s="16" t="s">
        <v>843</v>
      </c>
      <c r="CV129" s="16" t="s">
        <v>843</v>
      </c>
      <c r="CW129" s="16" t="s">
        <v>843</v>
      </c>
      <c r="CX129" s="16" t="s">
        <v>843</v>
      </c>
      <c r="CY129" s="16" t="s">
        <v>843</v>
      </c>
      <c r="CZ129" s="16" t="s">
        <v>843</v>
      </c>
      <c r="DA129" s="16" t="s">
        <v>5184</v>
      </c>
      <c r="DX129" s="16" t="s">
        <v>867</v>
      </c>
      <c r="DY129" s="16" t="s">
        <v>867</v>
      </c>
      <c r="GC129" s="16" t="s">
        <v>5350</v>
      </c>
      <c r="GF129" s="16" t="s">
        <v>6818</v>
      </c>
      <c r="GG129" s="16" t="s">
        <v>867</v>
      </c>
      <c r="GV129" s="16" t="s">
        <v>5449</v>
      </c>
      <c r="GW129" s="16" t="s">
        <v>843</v>
      </c>
      <c r="GX129" s="16" t="s">
        <v>843</v>
      </c>
      <c r="GY129" s="16" t="s">
        <v>843</v>
      </c>
      <c r="GZ129" s="16" t="s">
        <v>844</v>
      </c>
      <c r="HA129" s="16" t="s">
        <v>843</v>
      </c>
      <c r="HB129" s="16" t="s">
        <v>843</v>
      </c>
      <c r="HC129" s="16" t="s">
        <v>843</v>
      </c>
      <c r="HD129" s="16" t="s">
        <v>843</v>
      </c>
      <c r="HE129" s="16" t="s">
        <v>843</v>
      </c>
      <c r="HF129" s="16" t="s">
        <v>843</v>
      </c>
      <c r="HH129" s="16" t="s">
        <v>5456</v>
      </c>
      <c r="HK129" s="16" t="s">
        <v>865</v>
      </c>
      <c r="HM129" s="16" t="s">
        <v>865</v>
      </c>
      <c r="HZ129" s="16" t="s">
        <v>7947</v>
      </c>
      <c r="KE129" s="16" t="s">
        <v>5585</v>
      </c>
      <c r="KG129" s="16" t="s">
        <v>7018</v>
      </c>
      <c r="KH129" s="16" t="s">
        <v>7033</v>
      </c>
      <c r="KI129" s="16" t="s">
        <v>865</v>
      </c>
      <c r="LG129" s="16" t="s">
        <v>867</v>
      </c>
      <c r="LH129" s="16" t="s">
        <v>867</v>
      </c>
      <c r="LI129" s="16" t="s">
        <v>867</v>
      </c>
      <c r="LJ129" s="16" t="s">
        <v>867</v>
      </c>
      <c r="LK129" s="16" t="s">
        <v>867</v>
      </c>
      <c r="LL129" s="16" t="s">
        <v>864</v>
      </c>
      <c r="LM129" s="16" t="s">
        <v>843</v>
      </c>
      <c r="LN129" s="16" t="s">
        <v>843</v>
      </c>
      <c r="LO129" s="16" t="s">
        <v>843</v>
      </c>
      <c r="LP129" s="16" t="s">
        <v>843</v>
      </c>
      <c r="LQ129" s="16" t="s">
        <v>843</v>
      </c>
      <c r="LR129" s="16" t="s">
        <v>843</v>
      </c>
      <c r="LS129" s="16" t="s">
        <v>843</v>
      </c>
      <c r="LT129" s="16" t="s">
        <v>843</v>
      </c>
      <c r="LU129" s="16" t="s">
        <v>843</v>
      </c>
      <c r="LV129" s="16" t="s">
        <v>843</v>
      </c>
      <c r="LW129" s="16" t="s">
        <v>843</v>
      </c>
      <c r="LX129" s="16" t="s">
        <v>843</v>
      </c>
      <c r="LY129" s="16" t="s">
        <v>843</v>
      </c>
      <c r="LZ129" s="16" t="s">
        <v>844</v>
      </c>
      <c r="MA129" s="16" t="s">
        <v>843</v>
      </c>
      <c r="MC129" s="16" t="s">
        <v>5694</v>
      </c>
      <c r="MD129" s="16" t="s">
        <v>844</v>
      </c>
      <c r="ME129" s="16" t="s">
        <v>843</v>
      </c>
      <c r="MF129" s="16" t="s">
        <v>843</v>
      </c>
      <c r="MG129" s="16" t="s">
        <v>843</v>
      </c>
      <c r="MH129" s="16" t="s">
        <v>843</v>
      </c>
      <c r="MI129" s="16" t="s">
        <v>843</v>
      </c>
      <c r="MJ129" s="16" t="s">
        <v>843</v>
      </c>
      <c r="MK129" s="16" t="s">
        <v>843</v>
      </c>
      <c r="ML129" s="16" t="s">
        <v>843</v>
      </c>
      <c r="MM129" s="16" t="s">
        <v>843</v>
      </c>
      <c r="MN129" s="16" t="s">
        <v>843</v>
      </c>
      <c r="MO129" s="16" t="s">
        <v>843</v>
      </c>
      <c r="MP129" s="16" t="s">
        <v>843</v>
      </c>
      <c r="MQ129" s="16" t="s">
        <v>843</v>
      </c>
      <c r="MR129" s="16" t="s">
        <v>843</v>
      </c>
      <c r="MS129" s="16" t="s">
        <v>843</v>
      </c>
      <c r="MT129" s="16" t="s">
        <v>843</v>
      </c>
      <c r="MU129" s="16" t="s">
        <v>843</v>
      </c>
      <c r="MV129" s="16" t="s">
        <v>843</v>
      </c>
      <c r="PC129" s="16" t="s">
        <v>865</v>
      </c>
      <c r="PD129" s="16" t="s">
        <v>865</v>
      </c>
      <c r="PY129" s="16" t="s">
        <v>865</v>
      </c>
      <c r="QP129" s="16" t="s">
        <v>865</v>
      </c>
      <c r="QR129" s="16" t="s">
        <v>867</v>
      </c>
      <c r="QT129" s="16" t="s">
        <v>867</v>
      </c>
      <c r="QV129" s="16" t="s">
        <v>865</v>
      </c>
      <c r="QX129" s="16" t="s">
        <v>865</v>
      </c>
      <c r="QY129" s="16" t="s">
        <v>867</v>
      </c>
      <c r="RD129" s="16" t="s">
        <v>865</v>
      </c>
      <c r="RF129" s="16" t="s">
        <v>7708</v>
      </c>
      <c r="RH129" s="16" t="s">
        <v>865</v>
      </c>
      <c r="RJ129" s="16" t="s">
        <v>865</v>
      </c>
      <c r="RN129" s="16" t="s">
        <v>7724</v>
      </c>
      <c r="RP129" s="16" t="s">
        <v>867</v>
      </c>
      <c r="RR129" s="16" t="s">
        <v>7720</v>
      </c>
      <c r="RT129" s="16" t="s">
        <v>7720</v>
      </c>
      <c r="RV129" s="16" t="s">
        <v>7720</v>
      </c>
      <c r="RX129" s="16" t="s">
        <v>7720</v>
      </c>
      <c r="RZ129" s="16" t="s">
        <v>7724</v>
      </c>
      <c r="SQ129" s="16" t="s">
        <v>865</v>
      </c>
      <c r="SS129" s="16" t="s">
        <v>7296</v>
      </c>
      <c r="ST129" s="16" t="s">
        <v>7764</v>
      </c>
      <c r="TN129" s="16">
        <v>1000</v>
      </c>
      <c r="TO129" s="16">
        <v>0</v>
      </c>
      <c r="TP129" s="16">
        <v>500</v>
      </c>
      <c r="TQ129" s="16">
        <v>1000</v>
      </c>
      <c r="TS129" s="16">
        <v>50</v>
      </c>
      <c r="TT129" s="16">
        <v>0</v>
      </c>
      <c r="TU129" s="16">
        <v>0</v>
      </c>
      <c r="TV129" s="16">
        <v>1800</v>
      </c>
      <c r="TW129" s="16">
        <v>0</v>
      </c>
      <c r="TX129" s="16">
        <v>0</v>
      </c>
      <c r="TZ129" s="16" t="s">
        <v>7364</v>
      </c>
      <c r="UA129" s="16" t="s">
        <v>8715</v>
      </c>
      <c r="UB129" s="16">
        <v>0</v>
      </c>
      <c r="UC129" s="16" t="s">
        <v>843</v>
      </c>
      <c r="UD129" s="16" t="s">
        <v>843</v>
      </c>
      <c r="UE129" s="16" t="s">
        <v>844</v>
      </c>
      <c r="UF129" s="16" t="s">
        <v>844</v>
      </c>
      <c r="UG129" s="16" t="s">
        <v>843</v>
      </c>
      <c r="UH129" s="16" t="s">
        <v>843</v>
      </c>
      <c r="VK129" s="16" t="s">
        <v>6102</v>
      </c>
      <c r="VL129" s="16" t="s">
        <v>843</v>
      </c>
      <c r="VM129" s="16" t="s">
        <v>843</v>
      </c>
      <c r="VN129" s="16" t="s">
        <v>843</v>
      </c>
      <c r="VO129" s="16" t="s">
        <v>843</v>
      </c>
      <c r="VP129" s="16" t="s">
        <v>844</v>
      </c>
      <c r="VQ129" s="16" t="s">
        <v>843</v>
      </c>
      <c r="VR129" s="16" t="s">
        <v>843</v>
      </c>
      <c r="VS129" s="16" t="s">
        <v>843</v>
      </c>
      <c r="VT129" s="16" t="s">
        <v>843</v>
      </c>
      <c r="VV129" s="16">
        <v>1500</v>
      </c>
      <c r="VX129" s="16" t="s">
        <v>6028</v>
      </c>
      <c r="VY129" s="16" t="s">
        <v>844</v>
      </c>
      <c r="VZ129" s="16" t="s">
        <v>843</v>
      </c>
      <c r="WA129" s="16" t="s">
        <v>843</v>
      </c>
      <c r="WB129" s="16" t="s">
        <v>843</v>
      </c>
      <c r="WC129" s="16" t="s">
        <v>843</v>
      </c>
      <c r="WD129" s="16" t="s">
        <v>843</v>
      </c>
      <c r="WE129" s="16" t="s">
        <v>843</v>
      </c>
      <c r="WF129" s="16" t="s">
        <v>843</v>
      </c>
      <c r="WH129" s="16">
        <v>1640</v>
      </c>
      <c r="WO129" s="16" t="s">
        <v>6926</v>
      </c>
      <c r="YN129" s="16" t="s">
        <v>7040</v>
      </c>
      <c r="YP129" s="16" t="s">
        <v>864</v>
      </c>
      <c r="YR129" s="16" t="s">
        <v>9500</v>
      </c>
      <c r="YS129" s="16" t="s">
        <v>9501</v>
      </c>
      <c r="YT129" s="16" t="s">
        <v>8694</v>
      </c>
      <c r="YU129" s="16" t="s">
        <v>9502</v>
      </c>
      <c r="YV129" s="16" t="s">
        <v>9148</v>
      </c>
      <c r="YW129" s="16" t="s">
        <v>844</v>
      </c>
      <c r="YX129" s="16" t="s">
        <v>9148</v>
      </c>
      <c r="YY129" s="16" t="s">
        <v>9018</v>
      </c>
      <c r="YZ129" s="16" t="s">
        <v>843</v>
      </c>
      <c r="ZA129" s="16" t="s">
        <v>843</v>
      </c>
      <c r="ZB129" s="16">
        <v>2850</v>
      </c>
      <c r="ZC129" s="16" t="s">
        <v>8926</v>
      </c>
      <c r="ZD129" s="16" t="s">
        <v>843</v>
      </c>
      <c r="ZE129" s="16" t="s">
        <v>9503</v>
      </c>
      <c r="ZF129" s="16" t="s">
        <v>8806</v>
      </c>
      <c r="ZH129" s="16" t="s">
        <v>8701</v>
      </c>
      <c r="ZI129" s="16" t="s">
        <v>8804</v>
      </c>
      <c r="ZJ129" s="16" t="s">
        <v>843</v>
      </c>
      <c r="ZK129" s="16" t="s">
        <v>843</v>
      </c>
      <c r="ZL129" s="16" t="s">
        <v>843</v>
      </c>
      <c r="ZM129" s="16" t="s">
        <v>843</v>
      </c>
      <c r="ZN129" s="16" t="s">
        <v>8742</v>
      </c>
      <c r="ZO129" s="16" t="s">
        <v>487</v>
      </c>
      <c r="ZP129" s="16" t="s">
        <v>487</v>
      </c>
      <c r="ZQ129" s="16" t="s">
        <v>486</v>
      </c>
      <c r="ZR129" s="16" t="s">
        <v>486</v>
      </c>
      <c r="ZS129" s="16" t="s">
        <v>844</v>
      </c>
      <c r="ZT129" s="16" t="s">
        <v>8705</v>
      </c>
      <c r="ZU129" s="16" t="s">
        <v>8706</v>
      </c>
      <c r="ZV129" s="16" t="s">
        <v>487</v>
      </c>
      <c r="ZW129" s="16" t="s">
        <v>843</v>
      </c>
      <c r="ZX129" s="16" t="s">
        <v>843</v>
      </c>
      <c r="ZY129" s="16" t="s">
        <v>844</v>
      </c>
      <c r="ZZ129" s="16" t="s">
        <v>843</v>
      </c>
      <c r="AAA129" s="16" t="s">
        <v>844</v>
      </c>
      <c r="AAB129" s="16" t="s">
        <v>843</v>
      </c>
      <c r="AAC129" s="16">
        <v>0</v>
      </c>
      <c r="AAD129" s="16" t="s">
        <v>844</v>
      </c>
      <c r="AAE129" s="16" t="s">
        <v>843</v>
      </c>
      <c r="AAF129" s="16" t="s">
        <v>843</v>
      </c>
      <c r="AAG129" s="16" t="s">
        <v>843</v>
      </c>
      <c r="AAH129" s="16" t="s">
        <v>843</v>
      </c>
      <c r="AAI129" s="16" t="s">
        <v>843</v>
      </c>
      <c r="AAJ129" s="16" t="s">
        <v>606</v>
      </c>
      <c r="AAK129" s="16" t="s">
        <v>639</v>
      </c>
      <c r="AAL129" s="16" t="s">
        <v>905</v>
      </c>
      <c r="AAM129" s="16" t="s">
        <v>663</v>
      </c>
      <c r="AAN129" s="16" t="s">
        <v>8707</v>
      </c>
      <c r="AAO129" s="16" t="s">
        <v>1018</v>
      </c>
      <c r="AAP129" s="16" t="s">
        <v>8708</v>
      </c>
      <c r="AAQ129" s="16" t="s">
        <v>8943</v>
      </c>
      <c r="AAS129" s="16">
        <v>2344.23</v>
      </c>
      <c r="AAT129" s="16" t="s">
        <v>782</v>
      </c>
      <c r="AAU129" s="16" t="s">
        <v>1068</v>
      </c>
      <c r="AAV129" s="16" t="s">
        <v>782</v>
      </c>
      <c r="AAW129" s="16" t="s">
        <v>782</v>
      </c>
      <c r="AAX129" s="16" t="s">
        <v>844</v>
      </c>
      <c r="AAY129" s="16" t="s">
        <v>8727</v>
      </c>
      <c r="AAZ129" s="16" t="s">
        <v>782</v>
      </c>
      <c r="ABA129" s="16" t="s">
        <v>783</v>
      </c>
      <c r="ABB129" s="16" t="s">
        <v>782</v>
      </c>
      <c r="ABC129" s="16" t="s">
        <v>783</v>
      </c>
      <c r="ABD129" s="16" t="s">
        <v>782</v>
      </c>
      <c r="ABE129" s="16" t="s">
        <v>783</v>
      </c>
      <c r="ABF129" s="16" t="s">
        <v>782</v>
      </c>
      <c r="ABG129" s="16" t="s">
        <v>783</v>
      </c>
      <c r="ABH129" s="16" t="s">
        <v>783</v>
      </c>
      <c r="ABI129" s="16" t="s">
        <v>783</v>
      </c>
      <c r="ABJ129" s="16" t="s">
        <v>783</v>
      </c>
      <c r="ABK129" s="16" t="s">
        <v>782</v>
      </c>
      <c r="ABL129" s="16" t="s">
        <v>8785</v>
      </c>
      <c r="ABM129" s="16" t="s">
        <v>843</v>
      </c>
      <c r="ABN129" s="16" t="s">
        <v>1033</v>
      </c>
      <c r="ABP129" s="16" t="s">
        <v>972</v>
      </c>
      <c r="ABQ129" s="16" t="s">
        <v>4324</v>
      </c>
      <c r="ABR129" s="16" t="s">
        <v>470</v>
      </c>
      <c r="ABS129" s="16" t="s">
        <v>457</v>
      </c>
      <c r="ABT129" s="16" t="s">
        <v>844</v>
      </c>
      <c r="ABU129" s="16" t="s">
        <v>844</v>
      </c>
      <c r="ABV129" s="16" t="s">
        <v>487</v>
      </c>
      <c r="ABW129" s="16" t="s">
        <v>486</v>
      </c>
      <c r="ABX129" s="16" t="s">
        <v>892</v>
      </c>
      <c r="ABY129" s="16" t="s">
        <v>486</v>
      </c>
      <c r="ABZ129" s="16" t="s">
        <v>486</v>
      </c>
      <c r="ACA129" s="16" t="s">
        <v>761</v>
      </c>
      <c r="ACB129" s="16" t="s">
        <v>774</v>
      </c>
      <c r="ACC129" s="16" t="s">
        <v>737</v>
      </c>
      <c r="ACD129" s="16" t="s">
        <v>486</v>
      </c>
      <c r="ACE129" s="16" t="s">
        <v>486</v>
      </c>
      <c r="ACG129" s="16" t="s">
        <v>1014</v>
      </c>
      <c r="ACH129" s="16" t="s">
        <v>1009</v>
      </c>
      <c r="ACI129" s="16" t="s">
        <v>462</v>
      </c>
      <c r="ACJ129" s="16">
        <v>0.79400000000000004</v>
      </c>
      <c r="ACK129" s="16" t="s">
        <v>482</v>
      </c>
      <c r="ACL129" s="16" t="s">
        <v>740</v>
      </c>
      <c r="ACM129" s="16" t="s">
        <v>1190</v>
      </c>
      <c r="ACN129" s="16" t="s">
        <v>1169</v>
      </c>
      <c r="ACO129" s="16" t="s">
        <v>1856</v>
      </c>
      <c r="ACP129" s="16">
        <v>1640</v>
      </c>
      <c r="ACQ129" s="16" t="s">
        <v>1201</v>
      </c>
      <c r="ACR129" s="16" t="s">
        <v>1644</v>
      </c>
      <c r="ACS129" s="16" t="s">
        <v>680</v>
      </c>
      <c r="ACT129" s="16" t="s">
        <v>1522</v>
      </c>
      <c r="ACU129" s="16" t="s">
        <v>833</v>
      </c>
      <c r="ACV129" s="16" t="s">
        <v>8711</v>
      </c>
      <c r="ACW129" s="16" t="s">
        <v>878</v>
      </c>
      <c r="ACX129" s="16" t="s">
        <v>1916</v>
      </c>
      <c r="ACY129" s="16" t="s">
        <v>1949</v>
      </c>
      <c r="ACZ129" s="16">
        <v>1</v>
      </c>
      <c r="ADA129" s="16">
        <v>1</v>
      </c>
      <c r="ADB129" s="16">
        <v>1</v>
      </c>
      <c r="ADC129" s="16">
        <v>1</v>
      </c>
      <c r="ADD129" s="16">
        <v>1</v>
      </c>
      <c r="ADE129" s="16" t="s">
        <v>8712</v>
      </c>
      <c r="ADF129" s="16">
        <v>0</v>
      </c>
      <c r="ADG129" s="16" t="s">
        <v>486</v>
      </c>
      <c r="ADH129" s="16">
        <v>1</v>
      </c>
      <c r="ADI129" s="16" t="s">
        <v>486</v>
      </c>
      <c r="ADJ129" s="16" t="s">
        <v>13198</v>
      </c>
      <c r="ADK129" s="16" t="s">
        <v>13194</v>
      </c>
      <c r="ADL129" s="16" t="s">
        <v>13196</v>
      </c>
      <c r="ADM129" s="16" t="s">
        <v>13195</v>
      </c>
      <c r="ADO129" s="16" t="s">
        <v>13197</v>
      </c>
      <c r="ADP129" s="16" t="s">
        <v>13194</v>
      </c>
      <c r="ADQ129" s="16" t="s">
        <v>1743</v>
      </c>
      <c r="ADR129" s="16" t="s">
        <v>13194</v>
      </c>
      <c r="ADS129" s="16" t="s">
        <v>13194</v>
      </c>
      <c r="ADU129" s="16" t="s">
        <v>1756</v>
      </c>
      <c r="ADW129" s="16" t="s">
        <v>13199</v>
      </c>
      <c r="ADY129" s="16" t="s">
        <v>1058</v>
      </c>
      <c r="AEA129" s="16">
        <v>2850</v>
      </c>
      <c r="AEC129" s="16" t="s">
        <v>1058</v>
      </c>
      <c r="AED129" s="16">
        <v>2344.23</v>
      </c>
      <c r="AEE129" s="16" t="s">
        <v>952</v>
      </c>
      <c r="AEG129" s="16">
        <v>3140</v>
      </c>
      <c r="AEI129" s="16">
        <v>1000</v>
      </c>
      <c r="AEK129" s="16">
        <v>500</v>
      </c>
      <c r="AEL129" s="16">
        <v>1000</v>
      </c>
      <c r="AEM129" s="16">
        <v>1800</v>
      </c>
      <c r="AEO129" s="16">
        <v>50</v>
      </c>
    </row>
    <row r="130" spans="1:823" x14ac:dyDescent="0.25">
      <c r="A130" s="30">
        <v>45817</v>
      </c>
      <c r="B130" s="16" t="s">
        <v>9504</v>
      </c>
      <c r="C130" s="16" t="s">
        <v>867</v>
      </c>
      <c r="D130" s="16" t="s">
        <v>867</v>
      </c>
      <c r="E130" s="16">
        <v>59</v>
      </c>
      <c r="F130" s="16" t="s">
        <v>8153</v>
      </c>
      <c r="G130" s="16" t="s">
        <v>4141</v>
      </c>
      <c r="I130" s="16" t="s">
        <v>4148</v>
      </c>
      <c r="Z130" s="16" t="s">
        <v>993</v>
      </c>
      <c r="AA130" s="16" t="s">
        <v>470</v>
      </c>
      <c r="AB130" s="16">
        <v>2</v>
      </c>
      <c r="AC130" s="16" t="s">
        <v>843</v>
      </c>
      <c r="AD130" s="16" t="s">
        <v>843</v>
      </c>
      <c r="AE130" s="16" t="s">
        <v>843</v>
      </c>
      <c r="AF130" s="16" t="s">
        <v>1056</v>
      </c>
      <c r="AG130" s="16" t="s">
        <v>843</v>
      </c>
      <c r="AH130" s="16" t="s">
        <v>1056</v>
      </c>
      <c r="AI130" s="16" t="s">
        <v>843</v>
      </c>
      <c r="AJ130" s="16" t="s">
        <v>843</v>
      </c>
      <c r="AK130" s="16" t="s">
        <v>843</v>
      </c>
      <c r="AM130" s="16" t="s">
        <v>737</v>
      </c>
      <c r="AN130" s="16" t="s">
        <v>759</v>
      </c>
      <c r="AP130" s="16" t="s">
        <v>768</v>
      </c>
      <c r="AR130" s="16" t="s">
        <v>6910</v>
      </c>
      <c r="BB130" s="16">
        <v>6</v>
      </c>
      <c r="BC130" s="16" t="s">
        <v>7878</v>
      </c>
      <c r="BE130" s="16" t="s">
        <v>5098</v>
      </c>
      <c r="BV130" s="16" t="s">
        <v>4433</v>
      </c>
      <c r="BW130" s="16" t="s">
        <v>844</v>
      </c>
      <c r="BX130" s="16" t="s">
        <v>843</v>
      </c>
      <c r="BY130" s="16" t="s">
        <v>843</v>
      </c>
      <c r="BZ130" s="16" t="s">
        <v>843</v>
      </c>
      <c r="CA130" s="16" t="s">
        <v>843</v>
      </c>
      <c r="CB130" s="16" t="s">
        <v>843</v>
      </c>
      <c r="CC130" s="16" t="s">
        <v>843</v>
      </c>
      <c r="CD130" s="16" t="s">
        <v>843</v>
      </c>
      <c r="CE130" s="16" t="s">
        <v>843</v>
      </c>
      <c r="CF130" s="16" t="s">
        <v>843</v>
      </c>
      <c r="CG130" s="16" t="s">
        <v>843</v>
      </c>
      <c r="CH130" s="16" t="s">
        <v>843</v>
      </c>
      <c r="CI130" s="16" t="s">
        <v>843</v>
      </c>
      <c r="CJ130" s="16" t="s">
        <v>843</v>
      </c>
      <c r="CK130" s="16" t="s">
        <v>843</v>
      </c>
      <c r="CP130" s="16" t="s">
        <v>867</v>
      </c>
      <c r="CQ130" s="16" t="s">
        <v>5191</v>
      </c>
      <c r="CR130" s="16" t="s">
        <v>844</v>
      </c>
      <c r="CS130" s="16" t="s">
        <v>843</v>
      </c>
      <c r="CT130" s="16" t="s">
        <v>843</v>
      </c>
      <c r="CU130" s="16" t="s">
        <v>843</v>
      </c>
      <c r="CV130" s="16" t="s">
        <v>843</v>
      </c>
      <c r="CW130" s="16" t="s">
        <v>843</v>
      </c>
      <c r="CX130" s="16" t="s">
        <v>843</v>
      </c>
      <c r="CY130" s="16" t="s">
        <v>843</v>
      </c>
      <c r="CZ130" s="16" t="s">
        <v>843</v>
      </c>
      <c r="DA130" s="16" t="s">
        <v>5184</v>
      </c>
      <c r="DX130" s="16" t="s">
        <v>867</v>
      </c>
      <c r="DY130" s="16" t="s">
        <v>4216</v>
      </c>
      <c r="GC130" s="16" t="s">
        <v>5342</v>
      </c>
      <c r="GF130" s="16" t="s">
        <v>867</v>
      </c>
      <c r="GG130" s="16" t="s">
        <v>867</v>
      </c>
      <c r="GV130" s="16" t="s">
        <v>5443</v>
      </c>
      <c r="GW130" s="16" t="s">
        <v>843</v>
      </c>
      <c r="GX130" s="16" t="s">
        <v>844</v>
      </c>
      <c r="GY130" s="16" t="s">
        <v>843</v>
      </c>
      <c r="GZ130" s="16" t="s">
        <v>843</v>
      </c>
      <c r="HA130" s="16" t="s">
        <v>843</v>
      </c>
      <c r="HB130" s="16" t="s">
        <v>843</v>
      </c>
      <c r="HC130" s="16" t="s">
        <v>843</v>
      </c>
      <c r="HD130" s="16" t="s">
        <v>843</v>
      </c>
      <c r="HE130" s="16" t="s">
        <v>843</v>
      </c>
      <c r="HF130" s="16" t="s">
        <v>843</v>
      </c>
      <c r="HH130" s="16" t="s">
        <v>5492</v>
      </c>
      <c r="HK130" s="16" t="s">
        <v>865</v>
      </c>
      <c r="HM130" s="16" t="s">
        <v>867</v>
      </c>
      <c r="HN130" s="16" t="s">
        <v>7940</v>
      </c>
      <c r="HO130" s="16" t="s">
        <v>843</v>
      </c>
      <c r="HP130" s="16" t="s">
        <v>843</v>
      </c>
      <c r="HQ130" s="16" t="s">
        <v>843</v>
      </c>
      <c r="HR130" s="16" t="s">
        <v>843</v>
      </c>
      <c r="HS130" s="16" t="s">
        <v>843</v>
      </c>
      <c r="HT130" s="16" t="s">
        <v>843</v>
      </c>
      <c r="HU130" s="16" t="s">
        <v>844</v>
      </c>
      <c r="HV130" s="16" t="s">
        <v>843</v>
      </c>
      <c r="HW130" s="16" t="s">
        <v>843</v>
      </c>
      <c r="HX130" s="16" t="s">
        <v>843</v>
      </c>
      <c r="HZ130" s="16" t="s">
        <v>7944</v>
      </c>
      <c r="KE130" s="16" t="s">
        <v>5582</v>
      </c>
      <c r="KG130" s="16" t="s">
        <v>7015</v>
      </c>
      <c r="KH130" s="16" t="s">
        <v>7033</v>
      </c>
      <c r="KI130" s="16" t="s">
        <v>865</v>
      </c>
      <c r="LG130" s="16" t="s">
        <v>867</v>
      </c>
      <c r="LH130" s="16" t="s">
        <v>865</v>
      </c>
      <c r="LI130" s="16" t="s">
        <v>867</v>
      </c>
      <c r="LJ130" s="16" t="s">
        <v>867</v>
      </c>
      <c r="LK130" s="16" t="s">
        <v>865</v>
      </c>
      <c r="LL130" s="16" t="s">
        <v>5690</v>
      </c>
      <c r="LM130" s="16" t="s">
        <v>843</v>
      </c>
      <c r="LN130" s="16" t="s">
        <v>843</v>
      </c>
      <c r="LO130" s="16" t="s">
        <v>843</v>
      </c>
      <c r="LP130" s="16" t="s">
        <v>843</v>
      </c>
      <c r="LQ130" s="16" t="s">
        <v>843</v>
      </c>
      <c r="LR130" s="16" t="s">
        <v>843</v>
      </c>
      <c r="LS130" s="16" t="s">
        <v>843</v>
      </c>
      <c r="LT130" s="16" t="s">
        <v>843</v>
      </c>
      <c r="LU130" s="16" t="s">
        <v>843</v>
      </c>
      <c r="LV130" s="16" t="s">
        <v>843</v>
      </c>
      <c r="LW130" s="16" t="s">
        <v>843</v>
      </c>
      <c r="LX130" s="16" t="s">
        <v>844</v>
      </c>
      <c r="LY130" s="16" t="s">
        <v>843</v>
      </c>
      <c r="LZ130" s="16" t="s">
        <v>843</v>
      </c>
      <c r="MA130" s="16" t="s">
        <v>843</v>
      </c>
      <c r="MC130" s="16" t="s">
        <v>5694</v>
      </c>
      <c r="MD130" s="16" t="s">
        <v>844</v>
      </c>
      <c r="ME130" s="16" t="s">
        <v>843</v>
      </c>
      <c r="MF130" s="16" t="s">
        <v>843</v>
      </c>
      <c r="MG130" s="16" t="s">
        <v>843</v>
      </c>
      <c r="MH130" s="16" t="s">
        <v>843</v>
      </c>
      <c r="MI130" s="16" t="s">
        <v>843</v>
      </c>
      <c r="MJ130" s="16" t="s">
        <v>843</v>
      </c>
      <c r="MK130" s="16" t="s">
        <v>843</v>
      </c>
      <c r="ML130" s="16" t="s">
        <v>843</v>
      </c>
      <c r="MM130" s="16" t="s">
        <v>843</v>
      </c>
      <c r="MN130" s="16" t="s">
        <v>843</v>
      </c>
      <c r="MO130" s="16" t="s">
        <v>843</v>
      </c>
      <c r="MP130" s="16" t="s">
        <v>843</v>
      </c>
      <c r="MQ130" s="16" t="s">
        <v>843</v>
      </c>
      <c r="MR130" s="16" t="s">
        <v>843</v>
      </c>
      <c r="MS130" s="16" t="s">
        <v>843</v>
      </c>
      <c r="MT130" s="16" t="s">
        <v>843</v>
      </c>
      <c r="MU130" s="16" t="s">
        <v>843</v>
      </c>
      <c r="MV130" s="16" t="s">
        <v>843</v>
      </c>
      <c r="PC130" s="16" t="s">
        <v>865</v>
      </c>
      <c r="PD130" s="16" t="s">
        <v>865</v>
      </c>
      <c r="PY130" s="16" t="s">
        <v>865</v>
      </c>
      <c r="QP130" s="16" t="s">
        <v>865</v>
      </c>
      <c r="QR130" s="16" t="s">
        <v>865</v>
      </c>
      <c r="QT130" s="16" t="s">
        <v>867</v>
      </c>
      <c r="QV130" s="16" t="s">
        <v>865</v>
      </c>
      <c r="QX130" s="16" t="s">
        <v>865</v>
      </c>
      <c r="QY130" s="16" t="s">
        <v>867</v>
      </c>
      <c r="RD130" s="16" t="s">
        <v>4216</v>
      </c>
      <c r="RF130" s="16" t="s">
        <v>865</v>
      </c>
      <c r="RH130" s="16" t="s">
        <v>865</v>
      </c>
      <c r="RJ130" s="16" t="s">
        <v>865</v>
      </c>
      <c r="RN130" s="16" t="s">
        <v>7724</v>
      </c>
      <c r="RP130" s="16" t="s">
        <v>867</v>
      </c>
      <c r="RR130" s="16" t="s">
        <v>7724</v>
      </c>
      <c r="RT130" s="16" t="s">
        <v>867</v>
      </c>
      <c r="RV130" s="16" t="s">
        <v>7720</v>
      </c>
      <c r="RX130" s="16" t="s">
        <v>7720</v>
      </c>
      <c r="RZ130" s="16" t="s">
        <v>7720</v>
      </c>
      <c r="SQ130" s="16" t="s">
        <v>865</v>
      </c>
      <c r="SS130" s="16" t="s">
        <v>7299</v>
      </c>
      <c r="ST130" s="16" t="s">
        <v>4216</v>
      </c>
      <c r="TN130" s="16">
        <v>5000</v>
      </c>
      <c r="TO130" s="16">
        <v>0</v>
      </c>
      <c r="TP130" s="16">
        <v>1000</v>
      </c>
      <c r="TQ130" s="16">
        <v>0</v>
      </c>
      <c r="TR130" s="16">
        <v>600</v>
      </c>
      <c r="TS130" s="16">
        <v>550</v>
      </c>
      <c r="TT130" s="16">
        <v>0</v>
      </c>
      <c r="TU130" s="16">
        <v>300</v>
      </c>
      <c r="TV130" s="16">
        <v>0</v>
      </c>
      <c r="TW130" s="16">
        <v>0</v>
      </c>
      <c r="TX130" s="16">
        <v>0</v>
      </c>
      <c r="TZ130" s="16" t="s">
        <v>7364</v>
      </c>
      <c r="UA130" s="16" t="s">
        <v>4216</v>
      </c>
      <c r="UB130" s="16">
        <v>0</v>
      </c>
      <c r="UC130" s="16" t="s">
        <v>843</v>
      </c>
      <c r="UD130" s="16" t="s">
        <v>843</v>
      </c>
      <c r="UE130" s="16" t="s">
        <v>843</v>
      </c>
      <c r="UF130" s="16" t="s">
        <v>843</v>
      </c>
      <c r="UG130" s="16" t="s">
        <v>843</v>
      </c>
      <c r="UH130" s="16" t="s">
        <v>844</v>
      </c>
      <c r="WO130" s="16" t="s">
        <v>6920</v>
      </c>
      <c r="XD130" s="16" t="s">
        <v>9505</v>
      </c>
      <c r="XE130" s="16" t="s">
        <v>844</v>
      </c>
      <c r="XF130" s="16" t="s">
        <v>843</v>
      </c>
      <c r="XG130" s="16" t="s">
        <v>844</v>
      </c>
      <c r="XH130" s="16" t="s">
        <v>843</v>
      </c>
      <c r="XI130" s="16" t="s">
        <v>843</v>
      </c>
      <c r="XJ130" s="16" t="s">
        <v>843</v>
      </c>
      <c r="XK130" s="16" t="s">
        <v>843</v>
      </c>
      <c r="XL130" s="16" t="s">
        <v>843</v>
      </c>
      <c r="XM130" s="16" t="s">
        <v>843</v>
      </c>
      <c r="XN130" s="16" t="s">
        <v>843</v>
      </c>
      <c r="XO130" s="16" t="s">
        <v>843</v>
      </c>
      <c r="XP130" s="16" t="s">
        <v>843</v>
      </c>
      <c r="XQ130" s="16" t="s">
        <v>843</v>
      </c>
      <c r="YF130" s="16" t="s">
        <v>865</v>
      </c>
      <c r="YN130" s="16" t="s">
        <v>7040</v>
      </c>
      <c r="YP130" s="16" t="s">
        <v>7978</v>
      </c>
      <c r="YR130" s="16" t="s">
        <v>9506</v>
      </c>
      <c r="YS130" s="16" t="s">
        <v>9507</v>
      </c>
      <c r="YT130" s="16" t="s">
        <v>8694</v>
      </c>
      <c r="YU130" s="16" t="s">
        <v>9508</v>
      </c>
      <c r="YV130" s="16" t="s">
        <v>9148</v>
      </c>
      <c r="YW130" s="16" t="s">
        <v>844</v>
      </c>
      <c r="YX130" s="16" t="s">
        <v>9148</v>
      </c>
      <c r="YY130" s="16" t="s">
        <v>843</v>
      </c>
      <c r="YZ130" s="16" t="s">
        <v>843</v>
      </c>
      <c r="ZA130" s="16" t="s">
        <v>843</v>
      </c>
      <c r="ZB130" s="16">
        <v>7450</v>
      </c>
      <c r="ZC130" s="16" t="s">
        <v>8874</v>
      </c>
      <c r="ZD130" s="16" t="s">
        <v>843</v>
      </c>
      <c r="ZE130" s="16" t="s">
        <v>843</v>
      </c>
      <c r="ZF130" s="16" t="s">
        <v>843</v>
      </c>
      <c r="ZG130" s="16" t="s">
        <v>8754</v>
      </c>
      <c r="ZH130" s="16" t="s">
        <v>8865</v>
      </c>
      <c r="ZI130" s="16" t="s">
        <v>8779</v>
      </c>
      <c r="ZJ130" s="16" t="s">
        <v>843</v>
      </c>
      <c r="ZK130" s="16" t="s">
        <v>843</v>
      </c>
      <c r="ZL130" s="16" t="s">
        <v>8699</v>
      </c>
      <c r="ZM130" s="16" t="s">
        <v>843</v>
      </c>
      <c r="ZN130" s="16" t="s">
        <v>8725</v>
      </c>
      <c r="ZO130" s="16" t="s">
        <v>487</v>
      </c>
      <c r="ZP130" s="16" t="s">
        <v>487</v>
      </c>
      <c r="ZQ130" s="16" t="s">
        <v>486</v>
      </c>
      <c r="ZR130" s="16" t="s">
        <v>486</v>
      </c>
      <c r="ZS130" s="16" t="s">
        <v>8872</v>
      </c>
      <c r="ZT130" s="16" t="s">
        <v>8705</v>
      </c>
      <c r="ZU130" s="16" t="s">
        <v>8706</v>
      </c>
      <c r="ZV130" s="16" t="s">
        <v>487</v>
      </c>
      <c r="ZW130" s="16" t="s">
        <v>843</v>
      </c>
      <c r="ZX130" s="16" t="s">
        <v>844</v>
      </c>
      <c r="ZY130" s="16" t="s">
        <v>1056</v>
      </c>
      <c r="ZZ130" s="16" t="s">
        <v>843</v>
      </c>
      <c r="AAA130" s="16" t="s">
        <v>844</v>
      </c>
      <c r="AAB130" s="16" t="s">
        <v>844</v>
      </c>
      <c r="AAC130" s="16">
        <v>1</v>
      </c>
      <c r="AAD130" s="16" t="s">
        <v>1056</v>
      </c>
      <c r="AAE130" s="16" t="s">
        <v>843</v>
      </c>
      <c r="AAF130" s="16" t="s">
        <v>843</v>
      </c>
      <c r="AAG130" s="16" t="s">
        <v>843</v>
      </c>
      <c r="AAH130" s="16" t="s">
        <v>843</v>
      </c>
      <c r="AAI130" s="16" t="s">
        <v>843</v>
      </c>
      <c r="AAJ130" s="16" t="s">
        <v>615</v>
      </c>
      <c r="AAK130" s="16" t="s">
        <v>639</v>
      </c>
      <c r="AAL130" s="16" t="s">
        <v>905</v>
      </c>
      <c r="AAM130" s="16" t="s">
        <v>660</v>
      </c>
      <c r="AAN130" s="16" t="s">
        <v>8707</v>
      </c>
      <c r="AAO130" s="16" t="s">
        <v>1019</v>
      </c>
      <c r="AAP130" s="16" t="s">
        <v>8708</v>
      </c>
      <c r="AAU130" s="16" t="s">
        <v>782</v>
      </c>
      <c r="AAV130" s="16" t="s">
        <v>782</v>
      </c>
      <c r="AAW130" s="16" t="s">
        <v>782</v>
      </c>
      <c r="AAX130" s="16" t="s">
        <v>843</v>
      </c>
      <c r="AAY130" s="16" t="s">
        <v>8710</v>
      </c>
      <c r="AAZ130" s="16" t="s">
        <v>782</v>
      </c>
      <c r="ABA130" s="16" t="s">
        <v>783</v>
      </c>
      <c r="ABB130" s="16" t="s">
        <v>783</v>
      </c>
      <c r="ABC130" s="16" t="s">
        <v>783</v>
      </c>
      <c r="ABD130" s="16" t="s">
        <v>782</v>
      </c>
      <c r="ABE130" s="16" t="s">
        <v>783</v>
      </c>
      <c r="ABF130" s="16" t="s">
        <v>782</v>
      </c>
      <c r="ABG130" s="16" t="s">
        <v>782</v>
      </c>
      <c r="ABH130" s="16" t="s">
        <v>782</v>
      </c>
      <c r="ABI130" s="16" t="s">
        <v>783</v>
      </c>
      <c r="ABJ130" s="16" t="s">
        <v>783</v>
      </c>
      <c r="ABK130" s="16" t="s">
        <v>783</v>
      </c>
      <c r="ABL130" s="16" t="s">
        <v>8728</v>
      </c>
      <c r="ABM130" s="16" t="s">
        <v>843</v>
      </c>
      <c r="ABN130" s="16" t="s">
        <v>1033</v>
      </c>
      <c r="ABP130" s="16" t="s">
        <v>972</v>
      </c>
      <c r="ABQ130" s="16" t="s">
        <v>4324</v>
      </c>
      <c r="ABR130" s="16" t="s">
        <v>470</v>
      </c>
      <c r="ABS130" s="16" t="s">
        <v>451</v>
      </c>
      <c r="ABT130" s="16" t="s">
        <v>1056</v>
      </c>
      <c r="ABU130" s="16" t="s">
        <v>844</v>
      </c>
      <c r="ABV130" s="16" t="s">
        <v>487</v>
      </c>
      <c r="ABW130" s="16" t="s">
        <v>486</v>
      </c>
      <c r="ABX130" s="16" t="s">
        <v>892</v>
      </c>
      <c r="ABY130" s="16" t="s">
        <v>486</v>
      </c>
      <c r="ABZ130" s="16" t="s">
        <v>487</v>
      </c>
      <c r="ACA130" s="16" t="s">
        <v>759</v>
      </c>
      <c r="ACB130" s="16" t="s">
        <v>768</v>
      </c>
      <c r="ACC130" s="16" t="s">
        <v>737</v>
      </c>
      <c r="ACD130" s="16" t="s">
        <v>487</v>
      </c>
      <c r="ACE130" s="16" t="s">
        <v>486</v>
      </c>
      <c r="ACG130" s="16" t="s">
        <v>1014</v>
      </c>
      <c r="ACH130" s="16" t="s">
        <v>1010</v>
      </c>
      <c r="ACI130" s="16" t="s">
        <v>462</v>
      </c>
      <c r="ACJ130" s="16">
        <v>0.79400000000000004</v>
      </c>
      <c r="ACK130" s="16" t="s">
        <v>482</v>
      </c>
      <c r="ACL130" s="16" t="s">
        <v>738</v>
      </c>
      <c r="ACM130" s="16" t="s">
        <v>1189</v>
      </c>
      <c r="ACN130" s="16" t="s">
        <v>1169</v>
      </c>
      <c r="ACO130" s="16" t="s">
        <v>1856</v>
      </c>
      <c r="ACQ130" s="16" t="s">
        <v>1202</v>
      </c>
      <c r="ACR130" s="16" t="s">
        <v>1644</v>
      </c>
      <c r="ACS130" s="16" t="s">
        <v>680</v>
      </c>
      <c r="ACT130" s="16" t="s">
        <v>1521</v>
      </c>
      <c r="ACU130" s="16" t="s">
        <v>831</v>
      </c>
      <c r="ACV130" s="16" t="s">
        <v>8756</v>
      </c>
      <c r="ACW130" s="16" t="s">
        <v>451</v>
      </c>
      <c r="ACX130" s="16" t="s">
        <v>1914</v>
      </c>
      <c r="ACY130" s="16" t="s">
        <v>1947</v>
      </c>
      <c r="ACZ130" s="16">
        <v>1</v>
      </c>
      <c r="ADA130" s="16">
        <v>0</v>
      </c>
      <c r="ADB130" s="16">
        <v>1</v>
      </c>
      <c r="ADC130" s="16">
        <v>1</v>
      </c>
      <c r="ADD130" s="16">
        <v>0</v>
      </c>
      <c r="ADE130" s="16" t="s">
        <v>8827</v>
      </c>
      <c r="ADF130" s="16">
        <v>0</v>
      </c>
      <c r="ADG130" s="16" t="s">
        <v>486</v>
      </c>
      <c r="ADH130" s="16">
        <v>1</v>
      </c>
      <c r="ADI130" s="16" t="s">
        <v>486</v>
      </c>
      <c r="ADJ130" s="16" t="s">
        <v>1744</v>
      </c>
      <c r="ADK130" s="16" t="s">
        <v>13194</v>
      </c>
      <c r="ADL130" s="16" t="s">
        <v>1764</v>
      </c>
      <c r="ADM130" s="16" t="s">
        <v>13194</v>
      </c>
      <c r="ADN130" s="16" t="s">
        <v>1764</v>
      </c>
      <c r="ADO130" s="16" t="s">
        <v>1767</v>
      </c>
      <c r="ADP130" s="16" t="s">
        <v>13196</v>
      </c>
      <c r="ADQ130" s="16" t="s">
        <v>13194</v>
      </c>
      <c r="ADR130" s="16" t="s">
        <v>13194</v>
      </c>
      <c r="ADS130" s="16" t="s">
        <v>13194</v>
      </c>
      <c r="ADY130" s="16" t="s">
        <v>1062</v>
      </c>
      <c r="AEB130" s="16">
        <v>7450</v>
      </c>
      <c r="AEI130" s="16">
        <v>2500</v>
      </c>
      <c r="AEK130" s="16">
        <v>500</v>
      </c>
      <c r="AEN130" s="16">
        <v>300</v>
      </c>
      <c r="AEO130" s="16">
        <v>275</v>
      </c>
      <c r="AEP130" s="16">
        <v>150</v>
      </c>
    </row>
    <row r="131" spans="1:823" x14ac:dyDescent="0.25">
      <c r="A131" s="30">
        <v>45817</v>
      </c>
      <c r="B131" s="16" t="s">
        <v>9509</v>
      </c>
      <c r="C131" s="16" t="s">
        <v>867</v>
      </c>
      <c r="D131" s="16" t="s">
        <v>867</v>
      </c>
      <c r="E131" s="16">
        <v>66</v>
      </c>
      <c r="F131" s="16" t="s">
        <v>8153</v>
      </c>
      <c r="G131" s="16" t="s">
        <v>4141</v>
      </c>
      <c r="I131" s="16" t="s">
        <v>4174</v>
      </c>
      <c r="Z131" s="16" t="s">
        <v>993</v>
      </c>
      <c r="AA131" s="16" t="s">
        <v>470</v>
      </c>
      <c r="AB131" s="16">
        <v>1</v>
      </c>
      <c r="AC131" s="16" t="s">
        <v>843</v>
      </c>
      <c r="AD131" s="16" t="s">
        <v>843</v>
      </c>
      <c r="AE131" s="16" t="s">
        <v>843</v>
      </c>
      <c r="AF131" s="16" t="s">
        <v>844</v>
      </c>
      <c r="AG131" s="16" t="s">
        <v>843</v>
      </c>
      <c r="AH131" s="16" t="s">
        <v>844</v>
      </c>
      <c r="AI131" s="16" t="s">
        <v>843</v>
      </c>
      <c r="AJ131" s="16" t="s">
        <v>843</v>
      </c>
      <c r="AK131" s="16" t="s">
        <v>843</v>
      </c>
      <c r="AM131" s="16" t="s">
        <v>737</v>
      </c>
      <c r="AN131" s="16" t="s">
        <v>761</v>
      </c>
      <c r="AP131" s="16" t="s">
        <v>774</v>
      </c>
      <c r="AR131" s="16" t="s">
        <v>6907</v>
      </c>
      <c r="BB131" s="16">
        <v>1</v>
      </c>
      <c r="BC131" s="16" t="s">
        <v>7878</v>
      </c>
      <c r="BE131" s="16" t="s">
        <v>5098</v>
      </c>
      <c r="BV131" s="16" t="s">
        <v>4433</v>
      </c>
      <c r="BW131" s="16" t="s">
        <v>844</v>
      </c>
      <c r="BX131" s="16" t="s">
        <v>843</v>
      </c>
      <c r="BY131" s="16" t="s">
        <v>843</v>
      </c>
      <c r="BZ131" s="16" t="s">
        <v>843</v>
      </c>
      <c r="CA131" s="16" t="s">
        <v>843</v>
      </c>
      <c r="CB131" s="16" t="s">
        <v>843</v>
      </c>
      <c r="CC131" s="16" t="s">
        <v>843</v>
      </c>
      <c r="CD131" s="16" t="s">
        <v>843</v>
      </c>
      <c r="CE131" s="16" t="s">
        <v>843</v>
      </c>
      <c r="CF131" s="16" t="s">
        <v>843</v>
      </c>
      <c r="CG131" s="16" t="s">
        <v>843</v>
      </c>
      <c r="CH131" s="16" t="s">
        <v>843</v>
      </c>
      <c r="CI131" s="16" t="s">
        <v>843</v>
      </c>
      <c r="CJ131" s="16" t="s">
        <v>843</v>
      </c>
      <c r="CK131" s="16" t="s">
        <v>843</v>
      </c>
      <c r="CP131" s="16" t="s">
        <v>865</v>
      </c>
      <c r="DX131" s="16" t="s">
        <v>867</v>
      </c>
      <c r="DY131" s="16" t="s">
        <v>867</v>
      </c>
      <c r="GC131" s="16" t="s">
        <v>2337</v>
      </c>
      <c r="GD131" s="16" t="s">
        <v>9510</v>
      </c>
      <c r="GF131" s="16" t="s">
        <v>867</v>
      </c>
      <c r="GG131" s="16" t="s">
        <v>867</v>
      </c>
      <c r="GV131" s="16" t="s">
        <v>5449</v>
      </c>
      <c r="GW131" s="16" t="s">
        <v>843</v>
      </c>
      <c r="GX131" s="16" t="s">
        <v>843</v>
      </c>
      <c r="GY131" s="16" t="s">
        <v>843</v>
      </c>
      <c r="GZ131" s="16" t="s">
        <v>844</v>
      </c>
      <c r="HA131" s="16" t="s">
        <v>843</v>
      </c>
      <c r="HB131" s="16" t="s">
        <v>843</v>
      </c>
      <c r="HC131" s="16" t="s">
        <v>843</v>
      </c>
      <c r="HD131" s="16" t="s">
        <v>843</v>
      </c>
      <c r="HE131" s="16" t="s">
        <v>843</v>
      </c>
      <c r="HF131" s="16" t="s">
        <v>843</v>
      </c>
      <c r="HH131" s="16" t="s">
        <v>5456</v>
      </c>
      <c r="HK131" s="16" t="s">
        <v>865</v>
      </c>
      <c r="HM131" s="16" t="s">
        <v>865</v>
      </c>
      <c r="HZ131" s="16" t="s">
        <v>7944</v>
      </c>
      <c r="KE131" s="16" t="s">
        <v>5585</v>
      </c>
      <c r="KG131" s="16" t="s">
        <v>7018</v>
      </c>
      <c r="KH131" s="16" t="s">
        <v>7030</v>
      </c>
      <c r="KI131" s="16" t="s">
        <v>865</v>
      </c>
      <c r="LG131" s="16" t="s">
        <v>867</v>
      </c>
      <c r="LH131" s="16" t="s">
        <v>867</v>
      </c>
      <c r="LI131" s="16" t="s">
        <v>867</v>
      </c>
      <c r="LJ131" s="16" t="s">
        <v>867</v>
      </c>
      <c r="LK131" s="16" t="s">
        <v>867</v>
      </c>
      <c r="LL131" s="16" t="s">
        <v>8893</v>
      </c>
      <c r="LM131" s="16" t="s">
        <v>843</v>
      </c>
      <c r="LN131" s="16" t="s">
        <v>844</v>
      </c>
      <c r="LO131" s="16" t="s">
        <v>844</v>
      </c>
      <c r="LP131" s="16" t="s">
        <v>843</v>
      </c>
      <c r="LQ131" s="16" t="s">
        <v>843</v>
      </c>
      <c r="LR131" s="16" t="s">
        <v>843</v>
      </c>
      <c r="LS131" s="16" t="s">
        <v>843</v>
      </c>
      <c r="LT131" s="16" t="s">
        <v>843</v>
      </c>
      <c r="LU131" s="16" t="s">
        <v>843</v>
      </c>
      <c r="LV131" s="16" t="s">
        <v>843</v>
      </c>
      <c r="LW131" s="16" t="s">
        <v>843</v>
      </c>
      <c r="LX131" s="16" t="s">
        <v>843</v>
      </c>
      <c r="LY131" s="16" t="s">
        <v>843</v>
      </c>
      <c r="LZ131" s="16" t="s">
        <v>843</v>
      </c>
      <c r="MA131" s="16" t="s">
        <v>843</v>
      </c>
      <c r="MC131" s="16" t="s">
        <v>5694</v>
      </c>
      <c r="MD131" s="16" t="s">
        <v>844</v>
      </c>
      <c r="ME131" s="16" t="s">
        <v>843</v>
      </c>
      <c r="MF131" s="16" t="s">
        <v>843</v>
      </c>
      <c r="MG131" s="16" t="s">
        <v>843</v>
      </c>
      <c r="MH131" s="16" t="s">
        <v>843</v>
      </c>
      <c r="MI131" s="16" t="s">
        <v>843</v>
      </c>
      <c r="MJ131" s="16" t="s">
        <v>843</v>
      </c>
      <c r="MK131" s="16" t="s">
        <v>843</v>
      </c>
      <c r="ML131" s="16" t="s">
        <v>843</v>
      </c>
      <c r="MM131" s="16" t="s">
        <v>843</v>
      </c>
      <c r="MN131" s="16" t="s">
        <v>843</v>
      </c>
      <c r="MO131" s="16" t="s">
        <v>843</v>
      </c>
      <c r="MP131" s="16" t="s">
        <v>843</v>
      </c>
      <c r="MQ131" s="16" t="s">
        <v>843</v>
      </c>
      <c r="MR131" s="16" t="s">
        <v>843</v>
      </c>
      <c r="MS131" s="16" t="s">
        <v>843</v>
      </c>
      <c r="MT131" s="16" t="s">
        <v>843</v>
      </c>
      <c r="MU131" s="16" t="s">
        <v>843</v>
      </c>
      <c r="MV131" s="16" t="s">
        <v>843</v>
      </c>
      <c r="PC131" s="16" t="s">
        <v>865</v>
      </c>
      <c r="PD131" s="16" t="s">
        <v>865</v>
      </c>
      <c r="PY131" s="16" t="s">
        <v>865</v>
      </c>
      <c r="QP131" s="16" t="s">
        <v>865</v>
      </c>
      <c r="QR131" s="16" t="s">
        <v>865</v>
      </c>
      <c r="QT131" s="16" t="s">
        <v>865</v>
      </c>
      <c r="QV131" s="16" t="s">
        <v>865</v>
      </c>
      <c r="QX131" s="16" t="s">
        <v>865</v>
      </c>
      <c r="QY131" s="16" t="s">
        <v>867</v>
      </c>
      <c r="RD131" s="16" t="s">
        <v>4216</v>
      </c>
      <c r="RF131" s="16" t="s">
        <v>7712</v>
      </c>
      <c r="RH131" s="16" t="s">
        <v>4216</v>
      </c>
      <c r="RJ131" s="16" t="s">
        <v>4216</v>
      </c>
      <c r="RN131" s="16" t="s">
        <v>7720</v>
      </c>
      <c r="RP131" s="16" t="s">
        <v>867</v>
      </c>
      <c r="RR131" s="16" t="s">
        <v>867</v>
      </c>
      <c r="RT131" s="16" t="s">
        <v>867</v>
      </c>
      <c r="RV131" s="16" t="s">
        <v>7720</v>
      </c>
      <c r="RX131" s="16" t="s">
        <v>7720</v>
      </c>
      <c r="RZ131" s="16" t="s">
        <v>7720</v>
      </c>
      <c r="SQ131" s="16" t="s">
        <v>865</v>
      </c>
      <c r="SS131" s="16" t="s">
        <v>7293</v>
      </c>
      <c r="ST131" s="16" t="s">
        <v>7761</v>
      </c>
      <c r="TN131" s="16">
        <v>4000</v>
      </c>
      <c r="TO131" s="16">
        <v>0</v>
      </c>
      <c r="TP131" s="16">
        <v>500</v>
      </c>
      <c r="TQ131" s="16">
        <v>500</v>
      </c>
      <c r="TR131" s="16">
        <v>300</v>
      </c>
      <c r="TS131" s="16">
        <v>190</v>
      </c>
      <c r="TT131" s="16">
        <v>0</v>
      </c>
      <c r="TU131" s="16">
        <v>200</v>
      </c>
      <c r="TW131" s="16">
        <v>0</v>
      </c>
      <c r="TX131" s="16">
        <v>0</v>
      </c>
      <c r="TZ131" s="16" t="s">
        <v>7367</v>
      </c>
      <c r="UA131" s="16" t="s">
        <v>8715</v>
      </c>
      <c r="UB131" s="16">
        <v>0</v>
      </c>
      <c r="UC131" s="16" t="s">
        <v>843</v>
      </c>
      <c r="UD131" s="16" t="s">
        <v>843</v>
      </c>
      <c r="UE131" s="16" t="s">
        <v>844</v>
      </c>
      <c r="UF131" s="16" t="s">
        <v>844</v>
      </c>
      <c r="UG131" s="16" t="s">
        <v>843</v>
      </c>
      <c r="UH131" s="16" t="s">
        <v>843</v>
      </c>
      <c r="VK131" s="16" t="s">
        <v>6102</v>
      </c>
      <c r="VL131" s="16" t="s">
        <v>843</v>
      </c>
      <c r="VM131" s="16" t="s">
        <v>843</v>
      </c>
      <c r="VN131" s="16" t="s">
        <v>843</v>
      </c>
      <c r="VO131" s="16" t="s">
        <v>843</v>
      </c>
      <c r="VP131" s="16" t="s">
        <v>844</v>
      </c>
      <c r="VQ131" s="16" t="s">
        <v>843</v>
      </c>
      <c r="VR131" s="16" t="s">
        <v>843</v>
      </c>
      <c r="VS131" s="16" t="s">
        <v>843</v>
      </c>
      <c r="VT131" s="16" t="s">
        <v>843</v>
      </c>
      <c r="VV131" s="16">
        <v>2000</v>
      </c>
      <c r="VX131" s="16" t="s">
        <v>9494</v>
      </c>
      <c r="VY131" s="16" t="s">
        <v>844</v>
      </c>
      <c r="VZ131" s="16" t="s">
        <v>843</v>
      </c>
      <c r="WA131" s="16" t="s">
        <v>843</v>
      </c>
      <c r="WB131" s="16" t="s">
        <v>843</v>
      </c>
      <c r="WC131" s="16" t="s">
        <v>844</v>
      </c>
      <c r="WD131" s="16" t="s">
        <v>843</v>
      </c>
      <c r="WE131" s="16" t="s">
        <v>843</v>
      </c>
      <c r="WF131" s="16" t="s">
        <v>843</v>
      </c>
      <c r="WH131" s="16">
        <v>1625</v>
      </c>
      <c r="WO131" s="16" t="s">
        <v>6920</v>
      </c>
      <c r="XD131" s="16" t="s">
        <v>9511</v>
      </c>
      <c r="XE131" s="16" t="s">
        <v>843</v>
      </c>
      <c r="XF131" s="16" t="s">
        <v>843</v>
      </c>
      <c r="XG131" s="16" t="s">
        <v>843</v>
      </c>
      <c r="XH131" s="16" t="s">
        <v>843</v>
      </c>
      <c r="XI131" s="16" t="s">
        <v>843</v>
      </c>
      <c r="XJ131" s="16" t="s">
        <v>843</v>
      </c>
      <c r="XK131" s="16" t="s">
        <v>844</v>
      </c>
      <c r="XL131" s="16" t="s">
        <v>844</v>
      </c>
      <c r="XM131" s="16" t="s">
        <v>844</v>
      </c>
      <c r="XN131" s="16" t="s">
        <v>844</v>
      </c>
      <c r="XO131" s="16" t="s">
        <v>843</v>
      </c>
      <c r="XP131" s="16" t="s">
        <v>843</v>
      </c>
      <c r="XQ131" s="16" t="s">
        <v>843</v>
      </c>
      <c r="YF131" s="16" t="s">
        <v>865</v>
      </c>
      <c r="YN131" s="16" t="s">
        <v>7040</v>
      </c>
      <c r="YP131" s="16" t="s">
        <v>7987</v>
      </c>
      <c r="YR131" s="16" t="s">
        <v>9512</v>
      </c>
      <c r="YS131" s="16" t="s">
        <v>9513</v>
      </c>
      <c r="YT131" s="16" t="s">
        <v>8694</v>
      </c>
      <c r="YU131" s="16" t="s">
        <v>9514</v>
      </c>
      <c r="YV131" s="16" t="s">
        <v>9148</v>
      </c>
      <c r="YW131" s="16" t="s">
        <v>844</v>
      </c>
      <c r="YX131" s="16" t="s">
        <v>9148</v>
      </c>
      <c r="YZ131" s="16" t="s">
        <v>843</v>
      </c>
      <c r="ZA131" s="16" t="s">
        <v>843</v>
      </c>
      <c r="ZB131" s="16">
        <v>5690</v>
      </c>
      <c r="ZC131" s="16" t="s">
        <v>8900</v>
      </c>
      <c r="ZD131" s="16" t="s">
        <v>843</v>
      </c>
      <c r="ZE131" s="16" t="s">
        <v>8789</v>
      </c>
      <c r="ZF131" s="16" t="s">
        <v>8753</v>
      </c>
      <c r="ZG131" s="16" t="s">
        <v>8723</v>
      </c>
      <c r="ZH131" s="16" t="s">
        <v>8752</v>
      </c>
      <c r="ZI131" s="16" t="s">
        <v>8753</v>
      </c>
      <c r="ZJ131" s="16" t="s">
        <v>843</v>
      </c>
      <c r="ZK131" s="16" t="s">
        <v>843</v>
      </c>
      <c r="ZL131" s="16" t="s">
        <v>8699</v>
      </c>
      <c r="ZM131" s="16" t="s">
        <v>843</v>
      </c>
      <c r="ZN131" s="16" t="s">
        <v>8815</v>
      </c>
      <c r="ZO131" s="16" t="s">
        <v>487</v>
      </c>
      <c r="ZP131" s="16" t="s">
        <v>487</v>
      </c>
      <c r="ZQ131" s="16" t="s">
        <v>486</v>
      </c>
      <c r="ZR131" s="16" t="s">
        <v>486</v>
      </c>
      <c r="ZS131" s="16" t="s">
        <v>844</v>
      </c>
      <c r="ZT131" s="16" t="s">
        <v>8705</v>
      </c>
      <c r="ZU131" s="16" t="s">
        <v>8706</v>
      </c>
      <c r="ZV131" s="16" t="s">
        <v>487</v>
      </c>
      <c r="ZW131" s="16" t="s">
        <v>843</v>
      </c>
      <c r="ZX131" s="16" t="s">
        <v>843</v>
      </c>
      <c r="ZY131" s="16" t="s">
        <v>844</v>
      </c>
      <c r="ZZ131" s="16" t="s">
        <v>843</v>
      </c>
      <c r="AAA131" s="16" t="s">
        <v>844</v>
      </c>
      <c r="AAB131" s="16" t="s">
        <v>843</v>
      </c>
      <c r="AAC131" s="16">
        <v>0</v>
      </c>
      <c r="AAD131" s="16" t="s">
        <v>844</v>
      </c>
      <c r="AAE131" s="16" t="s">
        <v>843</v>
      </c>
      <c r="AAF131" s="16" t="s">
        <v>843</v>
      </c>
      <c r="AAG131" s="16" t="s">
        <v>843</v>
      </c>
      <c r="AAH131" s="16" t="s">
        <v>843</v>
      </c>
      <c r="AAI131" s="16" t="s">
        <v>843</v>
      </c>
      <c r="AAJ131" s="16" t="s">
        <v>606</v>
      </c>
      <c r="AAK131" s="16" t="s">
        <v>639</v>
      </c>
      <c r="AAL131" s="16" t="s">
        <v>905</v>
      </c>
      <c r="AAM131" s="16" t="s">
        <v>663</v>
      </c>
      <c r="AAN131" s="16" t="s">
        <v>8707</v>
      </c>
      <c r="AAO131" s="16" t="s">
        <v>1019</v>
      </c>
      <c r="AAP131" s="16" t="s">
        <v>8708</v>
      </c>
      <c r="AAQ131" s="16" t="s">
        <v>8833</v>
      </c>
      <c r="AAS131" s="16">
        <v>2563.9699999999998</v>
      </c>
      <c r="AAU131" s="16" t="s">
        <v>1068</v>
      </c>
      <c r="AAX131" s="16" t="s">
        <v>844</v>
      </c>
      <c r="AAY131" s="16" t="s">
        <v>8727</v>
      </c>
      <c r="AAZ131" s="16" t="s">
        <v>783</v>
      </c>
      <c r="ABA131" s="16" t="s">
        <v>783</v>
      </c>
      <c r="ABB131" s="16" t="s">
        <v>783</v>
      </c>
      <c r="ABC131" s="16" t="s">
        <v>783</v>
      </c>
      <c r="ABD131" s="16" t="s">
        <v>783</v>
      </c>
      <c r="ABE131" s="16" t="s">
        <v>783</v>
      </c>
      <c r="ABF131" s="16" t="s">
        <v>782</v>
      </c>
      <c r="ABG131" s="16" t="s">
        <v>782</v>
      </c>
      <c r="ABH131" s="16" t="s">
        <v>782</v>
      </c>
      <c r="ABI131" s="16" t="s">
        <v>783</v>
      </c>
      <c r="ABJ131" s="16" t="s">
        <v>783</v>
      </c>
      <c r="ABK131" s="16" t="s">
        <v>783</v>
      </c>
      <c r="ABL131" s="16" t="s">
        <v>8800</v>
      </c>
      <c r="ABM131" s="16" t="s">
        <v>843</v>
      </c>
      <c r="ABN131" s="16" t="s">
        <v>1033</v>
      </c>
      <c r="ABO131" s="16" t="s">
        <v>486</v>
      </c>
      <c r="ABP131" s="16" t="s">
        <v>972</v>
      </c>
      <c r="ABQ131" s="16" t="s">
        <v>4324</v>
      </c>
      <c r="ABR131" s="16" t="s">
        <v>470</v>
      </c>
      <c r="ABS131" s="16" t="s">
        <v>457</v>
      </c>
      <c r="ABT131" s="16" t="s">
        <v>844</v>
      </c>
      <c r="ABU131" s="16" t="s">
        <v>844</v>
      </c>
      <c r="ABV131" s="16" t="s">
        <v>487</v>
      </c>
      <c r="ABW131" s="16" t="s">
        <v>486</v>
      </c>
      <c r="ABX131" s="16" t="s">
        <v>892</v>
      </c>
      <c r="ABY131" s="16" t="s">
        <v>486</v>
      </c>
      <c r="ABZ131" s="16" t="s">
        <v>486</v>
      </c>
      <c r="ACA131" s="16" t="s">
        <v>761</v>
      </c>
      <c r="ACB131" s="16" t="s">
        <v>774</v>
      </c>
      <c r="ACC131" s="16" t="s">
        <v>737</v>
      </c>
      <c r="ACD131" s="16" t="s">
        <v>486</v>
      </c>
      <c r="ACE131" s="16" t="s">
        <v>486</v>
      </c>
      <c r="ACG131" s="16" t="s">
        <v>1014</v>
      </c>
      <c r="ACH131" s="16" t="s">
        <v>1009</v>
      </c>
      <c r="ACI131" s="16" t="s">
        <v>462</v>
      </c>
      <c r="ACJ131" s="16">
        <v>0.79400000000000004</v>
      </c>
      <c r="ACK131" s="16" t="s">
        <v>482</v>
      </c>
      <c r="ACL131" s="16" t="s">
        <v>740</v>
      </c>
      <c r="ACM131" s="16" t="s">
        <v>1190</v>
      </c>
      <c r="ACN131" s="16" t="s">
        <v>1169</v>
      </c>
      <c r="ACO131" s="16" t="s">
        <v>1856</v>
      </c>
      <c r="ACP131" s="16">
        <v>1625</v>
      </c>
      <c r="ACQ131" s="16" t="s">
        <v>1201</v>
      </c>
      <c r="ACR131" s="16" t="s">
        <v>1644</v>
      </c>
      <c r="ACS131" s="16" t="s">
        <v>680</v>
      </c>
      <c r="ACT131" s="16" t="s">
        <v>1522</v>
      </c>
      <c r="ACU131" s="16" t="s">
        <v>833</v>
      </c>
      <c r="ACV131" s="16" t="s">
        <v>8711</v>
      </c>
      <c r="ACW131" s="16" t="s">
        <v>878</v>
      </c>
      <c r="ACX131" s="16" t="s">
        <v>1916</v>
      </c>
      <c r="ACY131" s="16" t="s">
        <v>1947</v>
      </c>
      <c r="ACZ131" s="16">
        <v>1</v>
      </c>
      <c r="ADA131" s="16">
        <v>1</v>
      </c>
      <c r="ADB131" s="16">
        <v>1</v>
      </c>
      <c r="ADC131" s="16">
        <v>1</v>
      </c>
      <c r="ADD131" s="16">
        <v>1</v>
      </c>
      <c r="ADE131" s="16" t="s">
        <v>8712</v>
      </c>
      <c r="ADF131" s="16">
        <v>0</v>
      </c>
      <c r="ADG131" s="16" t="s">
        <v>486</v>
      </c>
      <c r="ADH131" s="16">
        <v>1</v>
      </c>
      <c r="ADI131" s="16" t="s">
        <v>486</v>
      </c>
      <c r="ADJ131" s="16" t="s">
        <v>1744</v>
      </c>
      <c r="ADK131" s="16" t="s">
        <v>13194</v>
      </c>
      <c r="ADL131" s="16" t="s">
        <v>13196</v>
      </c>
      <c r="ADM131" s="16" t="s">
        <v>13195</v>
      </c>
      <c r="ADN131" s="16" t="s">
        <v>13196</v>
      </c>
      <c r="ADO131" s="16" t="s">
        <v>13197</v>
      </c>
      <c r="ADP131" s="16" t="s">
        <v>13196</v>
      </c>
      <c r="ADR131" s="16" t="s">
        <v>13194</v>
      </c>
      <c r="ADS131" s="16" t="s">
        <v>13194</v>
      </c>
      <c r="ADU131" s="16" t="s">
        <v>1756</v>
      </c>
      <c r="ADW131" s="16" t="s">
        <v>13199</v>
      </c>
      <c r="ADY131" s="16" t="s">
        <v>1062</v>
      </c>
      <c r="AEA131" s="16">
        <v>5690</v>
      </c>
      <c r="AEC131" s="16" t="s">
        <v>1058</v>
      </c>
      <c r="AED131" s="16">
        <v>2563.9699999999998</v>
      </c>
      <c r="AEE131" s="16" t="s">
        <v>952</v>
      </c>
      <c r="AEG131" s="16">
        <v>3625</v>
      </c>
      <c r="AEI131" s="16">
        <v>4000</v>
      </c>
      <c r="AEK131" s="16">
        <v>500</v>
      </c>
      <c r="AEL131" s="16">
        <v>500</v>
      </c>
      <c r="AEN131" s="16">
        <v>300</v>
      </c>
      <c r="AEO131" s="16">
        <v>190</v>
      </c>
      <c r="AEP131" s="16">
        <v>200</v>
      </c>
    </row>
    <row r="132" spans="1:823" x14ac:dyDescent="0.25">
      <c r="A132" s="30">
        <v>45817</v>
      </c>
      <c r="B132" s="16" t="s">
        <v>9515</v>
      </c>
      <c r="C132" s="16" t="s">
        <v>867</v>
      </c>
      <c r="D132" s="16" t="s">
        <v>867</v>
      </c>
      <c r="E132" s="16">
        <v>38</v>
      </c>
      <c r="F132" s="16" t="s">
        <v>8153</v>
      </c>
      <c r="G132" s="16" t="s">
        <v>4141</v>
      </c>
      <c r="I132" s="16" t="s">
        <v>4174</v>
      </c>
      <c r="Z132" s="16" t="s">
        <v>992</v>
      </c>
      <c r="AA132" s="16" t="s">
        <v>470</v>
      </c>
      <c r="AB132" s="16">
        <v>2</v>
      </c>
      <c r="AC132" s="16" t="s">
        <v>1056</v>
      </c>
      <c r="AD132" s="16" t="s">
        <v>844</v>
      </c>
      <c r="AE132" s="16" t="s">
        <v>843</v>
      </c>
      <c r="AF132" s="16" t="s">
        <v>844</v>
      </c>
      <c r="AG132" s="16" t="s">
        <v>843</v>
      </c>
      <c r="AH132" s="16" t="s">
        <v>1056</v>
      </c>
      <c r="AI132" s="16" t="s">
        <v>843</v>
      </c>
      <c r="AJ132" s="16" t="s">
        <v>843</v>
      </c>
      <c r="AK132" s="16" t="s">
        <v>844</v>
      </c>
      <c r="AM132" s="16" t="s">
        <v>737</v>
      </c>
      <c r="AN132" s="16" t="s">
        <v>759</v>
      </c>
      <c r="AP132" s="16" t="s">
        <v>768</v>
      </c>
      <c r="AR132" s="16" t="s">
        <v>6910</v>
      </c>
      <c r="BB132" s="16">
        <v>2</v>
      </c>
      <c r="BC132" s="16" t="s">
        <v>7878</v>
      </c>
      <c r="BE132" s="16" t="s">
        <v>5101</v>
      </c>
      <c r="BV132" s="16" t="s">
        <v>4433</v>
      </c>
      <c r="BW132" s="16" t="s">
        <v>844</v>
      </c>
      <c r="BX132" s="16" t="s">
        <v>843</v>
      </c>
      <c r="BY132" s="16" t="s">
        <v>843</v>
      </c>
      <c r="BZ132" s="16" t="s">
        <v>843</v>
      </c>
      <c r="CA132" s="16" t="s">
        <v>843</v>
      </c>
      <c r="CB132" s="16" t="s">
        <v>843</v>
      </c>
      <c r="CC132" s="16" t="s">
        <v>843</v>
      </c>
      <c r="CD132" s="16" t="s">
        <v>843</v>
      </c>
      <c r="CE132" s="16" t="s">
        <v>843</v>
      </c>
      <c r="CF132" s="16" t="s">
        <v>843</v>
      </c>
      <c r="CG132" s="16" t="s">
        <v>843</v>
      </c>
      <c r="CH132" s="16" t="s">
        <v>843</v>
      </c>
      <c r="CI132" s="16" t="s">
        <v>843</v>
      </c>
      <c r="CJ132" s="16" t="s">
        <v>843</v>
      </c>
      <c r="CK132" s="16" t="s">
        <v>843</v>
      </c>
      <c r="CP132" s="16" t="s">
        <v>867</v>
      </c>
      <c r="CQ132" s="16" t="s">
        <v>5194</v>
      </c>
      <c r="CR132" s="16" t="s">
        <v>843</v>
      </c>
      <c r="CS132" s="16" t="s">
        <v>844</v>
      </c>
      <c r="CT132" s="16" t="s">
        <v>843</v>
      </c>
      <c r="CU132" s="16" t="s">
        <v>843</v>
      </c>
      <c r="CV132" s="16" t="s">
        <v>843</v>
      </c>
      <c r="CW132" s="16" t="s">
        <v>843</v>
      </c>
      <c r="CX132" s="16" t="s">
        <v>843</v>
      </c>
      <c r="CY132" s="16" t="s">
        <v>843</v>
      </c>
      <c r="CZ132" s="16" t="s">
        <v>843</v>
      </c>
      <c r="DA132" s="16" t="s">
        <v>5184</v>
      </c>
      <c r="DX132" s="16" t="s">
        <v>867</v>
      </c>
      <c r="DY132" s="16" t="s">
        <v>867</v>
      </c>
      <c r="GC132" s="16" t="s">
        <v>5330</v>
      </c>
      <c r="GF132" s="16" t="s">
        <v>867</v>
      </c>
      <c r="GG132" s="16" t="s">
        <v>867</v>
      </c>
      <c r="GV132" s="16" t="s">
        <v>5443</v>
      </c>
      <c r="GW132" s="16" t="s">
        <v>843</v>
      </c>
      <c r="GX132" s="16" t="s">
        <v>844</v>
      </c>
      <c r="GY132" s="16" t="s">
        <v>843</v>
      </c>
      <c r="GZ132" s="16" t="s">
        <v>843</v>
      </c>
      <c r="HA132" s="16" t="s">
        <v>843</v>
      </c>
      <c r="HB132" s="16" t="s">
        <v>843</v>
      </c>
      <c r="HC132" s="16" t="s">
        <v>843</v>
      </c>
      <c r="HD132" s="16" t="s">
        <v>843</v>
      </c>
      <c r="HE132" s="16" t="s">
        <v>843</v>
      </c>
      <c r="HF132" s="16" t="s">
        <v>843</v>
      </c>
      <c r="HH132" s="16" t="s">
        <v>5456</v>
      </c>
      <c r="HK132" s="16" t="s">
        <v>865</v>
      </c>
      <c r="HM132" s="16" t="s">
        <v>865</v>
      </c>
      <c r="HZ132" s="16" t="s">
        <v>7944</v>
      </c>
      <c r="KE132" s="16" t="s">
        <v>5585</v>
      </c>
      <c r="KG132" s="16" t="s">
        <v>7015</v>
      </c>
      <c r="KH132" s="16" t="s">
        <v>7033</v>
      </c>
      <c r="KI132" s="16" t="s">
        <v>865</v>
      </c>
      <c r="LG132" s="16" t="s">
        <v>867</v>
      </c>
      <c r="LH132" s="16" t="s">
        <v>867</v>
      </c>
      <c r="LI132" s="16" t="s">
        <v>867</v>
      </c>
      <c r="LJ132" s="16" t="s">
        <v>867</v>
      </c>
      <c r="LK132" s="16" t="s">
        <v>867</v>
      </c>
      <c r="LL132" s="16" t="s">
        <v>5690</v>
      </c>
      <c r="LM132" s="16" t="s">
        <v>843</v>
      </c>
      <c r="LN132" s="16" t="s">
        <v>843</v>
      </c>
      <c r="LO132" s="16" t="s">
        <v>843</v>
      </c>
      <c r="LP132" s="16" t="s">
        <v>843</v>
      </c>
      <c r="LQ132" s="16" t="s">
        <v>843</v>
      </c>
      <c r="LR132" s="16" t="s">
        <v>843</v>
      </c>
      <c r="LS132" s="16" t="s">
        <v>843</v>
      </c>
      <c r="LT132" s="16" t="s">
        <v>843</v>
      </c>
      <c r="LU132" s="16" t="s">
        <v>843</v>
      </c>
      <c r="LV132" s="16" t="s">
        <v>843</v>
      </c>
      <c r="LW132" s="16" t="s">
        <v>843</v>
      </c>
      <c r="LX132" s="16" t="s">
        <v>844</v>
      </c>
      <c r="LY132" s="16" t="s">
        <v>843</v>
      </c>
      <c r="LZ132" s="16" t="s">
        <v>843</v>
      </c>
      <c r="MA132" s="16" t="s">
        <v>843</v>
      </c>
      <c r="MC132" s="16" t="s">
        <v>5694</v>
      </c>
      <c r="MD132" s="16" t="s">
        <v>844</v>
      </c>
      <c r="ME132" s="16" t="s">
        <v>843</v>
      </c>
      <c r="MF132" s="16" t="s">
        <v>843</v>
      </c>
      <c r="MG132" s="16" t="s">
        <v>843</v>
      </c>
      <c r="MH132" s="16" t="s">
        <v>843</v>
      </c>
      <c r="MI132" s="16" t="s">
        <v>843</v>
      </c>
      <c r="MJ132" s="16" t="s">
        <v>843</v>
      </c>
      <c r="MK132" s="16" t="s">
        <v>843</v>
      </c>
      <c r="ML132" s="16" t="s">
        <v>843</v>
      </c>
      <c r="MM132" s="16" t="s">
        <v>843</v>
      </c>
      <c r="MN132" s="16" t="s">
        <v>843</v>
      </c>
      <c r="MO132" s="16" t="s">
        <v>843</v>
      </c>
      <c r="MP132" s="16" t="s">
        <v>843</v>
      </c>
      <c r="MQ132" s="16" t="s">
        <v>843</v>
      </c>
      <c r="MR132" s="16" t="s">
        <v>843</v>
      </c>
      <c r="MS132" s="16" t="s">
        <v>843</v>
      </c>
      <c r="MT132" s="16" t="s">
        <v>843</v>
      </c>
      <c r="MU132" s="16" t="s">
        <v>843</v>
      </c>
      <c r="MV132" s="16" t="s">
        <v>843</v>
      </c>
      <c r="OK132" s="16" t="s">
        <v>5694</v>
      </c>
      <c r="OL132" s="16" t="s">
        <v>844</v>
      </c>
      <c r="OM132" s="16" t="s">
        <v>843</v>
      </c>
      <c r="ON132" s="16" t="s">
        <v>843</v>
      </c>
      <c r="OO132" s="16" t="s">
        <v>843</v>
      </c>
      <c r="OP132" s="16" t="s">
        <v>843</v>
      </c>
      <c r="OQ132" s="16" t="s">
        <v>843</v>
      </c>
      <c r="OR132" s="16" t="s">
        <v>843</v>
      </c>
      <c r="OS132" s="16" t="s">
        <v>843</v>
      </c>
      <c r="OT132" s="16" t="s">
        <v>843</v>
      </c>
      <c r="OU132" s="16" t="s">
        <v>843</v>
      </c>
      <c r="OV132" s="16" t="s">
        <v>843</v>
      </c>
      <c r="OW132" s="16" t="s">
        <v>843</v>
      </c>
      <c r="OX132" s="16" t="s">
        <v>843</v>
      </c>
      <c r="OY132" s="16" t="s">
        <v>843</v>
      </c>
      <c r="OZ132" s="16" t="s">
        <v>843</v>
      </c>
      <c r="PA132" s="16" t="s">
        <v>843</v>
      </c>
      <c r="PC132" s="16" t="s">
        <v>865</v>
      </c>
      <c r="PD132" s="16" t="s">
        <v>865</v>
      </c>
      <c r="PY132" s="16" t="s">
        <v>865</v>
      </c>
      <c r="QP132" s="16" t="s">
        <v>865</v>
      </c>
      <c r="QR132" s="16" t="s">
        <v>867</v>
      </c>
      <c r="QT132" s="16" t="s">
        <v>867</v>
      </c>
      <c r="QV132" s="16" t="s">
        <v>867</v>
      </c>
      <c r="QX132" s="16" t="s">
        <v>865</v>
      </c>
      <c r="QY132" s="16" t="s">
        <v>867</v>
      </c>
      <c r="RD132" s="16" t="s">
        <v>7708</v>
      </c>
      <c r="RF132" s="16" t="s">
        <v>865</v>
      </c>
      <c r="RH132" s="16" t="s">
        <v>865</v>
      </c>
      <c r="RJ132" s="16" t="s">
        <v>865</v>
      </c>
      <c r="RN132" s="16" t="s">
        <v>7720</v>
      </c>
      <c r="RP132" s="16" t="s">
        <v>867</v>
      </c>
      <c r="RR132" s="16" t="s">
        <v>867</v>
      </c>
      <c r="RT132" s="16" t="s">
        <v>867</v>
      </c>
      <c r="RV132" s="16" t="s">
        <v>7724</v>
      </c>
      <c r="RX132" s="16" t="s">
        <v>7724</v>
      </c>
      <c r="RZ132" s="16" t="s">
        <v>867</v>
      </c>
      <c r="SQ132" s="16" t="s">
        <v>867</v>
      </c>
      <c r="SS132" s="16" t="s">
        <v>7296</v>
      </c>
      <c r="ST132" s="16" t="s">
        <v>7764</v>
      </c>
      <c r="TN132" s="16">
        <v>2500</v>
      </c>
      <c r="TO132" s="16">
        <v>3000</v>
      </c>
      <c r="TP132" s="16">
        <v>1200</v>
      </c>
      <c r="TR132" s="16">
        <v>500</v>
      </c>
      <c r="TS132" s="16">
        <v>200</v>
      </c>
      <c r="TT132" s="16">
        <v>0</v>
      </c>
      <c r="TV132" s="16">
        <v>0</v>
      </c>
      <c r="TW132" s="16">
        <v>0</v>
      </c>
      <c r="TZ132" s="16" t="s">
        <v>7367</v>
      </c>
      <c r="UA132" s="16" t="s">
        <v>8783</v>
      </c>
      <c r="UB132" s="16">
        <v>0</v>
      </c>
      <c r="UC132" s="16" t="s">
        <v>844</v>
      </c>
      <c r="UD132" s="16" t="s">
        <v>843</v>
      </c>
      <c r="UE132" s="16" t="s">
        <v>843</v>
      </c>
      <c r="UF132" s="16" t="s">
        <v>844</v>
      </c>
      <c r="UG132" s="16" t="s">
        <v>843</v>
      </c>
      <c r="UH132" s="16" t="s">
        <v>843</v>
      </c>
      <c r="UL132" s="16">
        <v>7000</v>
      </c>
      <c r="VX132" s="16" t="s">
        <v>6028</v>
      </c>
      <c r="VY132" s="16" t="s">
        <v>844</v>
      </c>
      <c r="VZ132" s="16" t="s">
        <v>843</v>
      </c>
      <c r="WA132" s="16" t="s">
        <v>843</v>
      </c>
      <c r="WB132" s="16" t="s">
        <v>843</v>
      </c>
      <c r="WC132" s="16" t="s">
        <v>843</v>
      </c>
      <c r="WD132" s="16" t="s">
        <v>843</v>
      </c>
      <c r="WE132" s="16" t="s">
        <v>843</v>
      </c>
      <c r="WF132" s="16" t="s">
        <v>843</v>
      </c>
      <c r="WH132" s="16">
        <v>3500</v>
      </c>
      <c r="WO132" s="16" t="s">
        <v>6926</v>
      </c>
      <c r="YN132" s="16" t="s">
        <v>864</v>
      </c>
      <c r="YP132" s="16" t="s">
        <v>7981</v>
      </c>
      <c r="YR132" s="16" t="s">
        <v>9516</v>
      </c>
      <c r="YS132" s="16" t="s">
        <v>9517</v>
      </c>
      <c r="YT132" s="16" t="s">
        <v>8694</v>
      </c>
      <c r="YU132" s="16" t="s">
        <v>9518</v>
      </c>
      <c r="YV132" s="16" t="s">
        <v>9148</v>
      </c>
      <c r="YW132" s="16" t="s">
        <v>844</v>
      </c>
      <c r="YX132" s="16" t="s">
        <v>9148</v>
      </c>
      <c r="YY132" s="16" t="s">
        <v>843</v>
      </c>
      <c r="YZ132" s="16" t="s">
        <v>843</v>
      </c>
      <c r="ZE132" s="16" t="s">
        <v>843</v>
      </c>
      <c r="ZO132" s="16" t="s">
        <v>487</v>
      </c>
      <c r="ZP132" s="16" t="s">
        <v>487</v>
      </c>
      <c r="ZQ132" s="16" t="s">
        <v>487</v>
      </c>
      <c r="ZR132" s="16" t="s">
        <v>486</v>
      </c>
      <c r="ZS132" s="16" t="s">
        <v>844</v>
      </c>
      <c r="ZT132" s="16" t="s">
        <v>8705</v>
      </c>
      <c r="ZU132" s="16" t="s">
        <v>8706</v>
      </c>
      <c r="ZV132" s="16" t="s">
        <v>487</v>
      </c>
      <c r="ZW132" s="16" t="s">
        <v>844</v>
      </c>
      <c r="ZX132" s="16" t="s">
        <v>844</v>
      </c>
      <c r="ZY132" s="16" t="s">
        <v>1056</v>
      </c>
      <c r="ZZ132" s="16" t="s">
        <v>843</v>
      </c>
      <c r="AAA132" s="16" t="s">
        <v>843</v>
      </c>
      <c r="AAB132" s="16" t="s">
        <v>843</v>
      </c>
      <c r="AAC132" s="16">
        <v>1</v>
      </c>
      <c r="AAD132" s="16" t="s">
        <v>844</v>
      </c>
      <c r="AAE132" s="16" t="s">
        <v>843</v>
      </c>
      <c r="AAF132" s="16" t="s">
        <v>843</v>
      </c>
      <c r="AAG132" s="16" t="s">
        <v>844</v>
      </c>
      <c r="AAH132" s="16" t="s">
        <v>843</v>
      </c>
      <c r="AAI132" s="16" t="s">
        <v>843</v>
      </c>
      <c r="AAJ132" s="16" t="s">
        <v>615</v>
      </c>
      <c r="AAK132" s="16" t="s">
        <v>633</v>
      </c>
      <c r="AAL132" s="16" t="s">
        <v>904</v>
      </c>
      <c r="AAM132" s="16" t="s">
        <v>663</v>
      </c>
      <c r="AAN132" s="16" t="s">
        <v>8707</v>
      </c>
      <c r="AAO132" s="16" t="s">
        <v>1018</v>
      </c>
      <c r="AAP132" s="16" t="s">
        <v>8708</v>
      </c>
      <c r="AAS132" s="16">
        <v>10500</v>
      </c>
      <c r="AAT132" s="16" t="s">
        <v>1068</v>
      </c>
      <c r="AAU132" s="16" t="s">
        <v>782</v>
      </c>
      <c r="AAV132" s="16" t="s">
        <v>782</v>
      </c>
      <c r="AAW132" s="16" t="s">
        <v>782</v>
      </c>
      <c r="AAX132" s="16" t="s">
        <v>844</v>
      </c>
      <c r="AAY132" s="16" t="s">
        <v>8727</v>
      </c>
      <c r="AAZ132" s="16" t="s">
        <v>782</v>
      </c>
      <c r="ABA132" s="16" t="s">
        <v>783</v>
      </c>
      <c r="ABB132" s="16" t="s">
        <v>782</v>
      </c>
      <c r="ABC132" s="16" t="s">
        <v>783</v>
      </c>
      <c r="ABD132" s="16" t="s">
        <v>783</v>
      </c>
      <c r="ABE132" s="16" t="s">
        <v>782</v>
      </c>
      <c r="ABF132" s="16" t="s">
        <v>782</v>
      </c>
      <c r="ABG132" s="16" t="s">
        <v>782</v>
      </c>
      <c r="ABH132" s="16" t="s">
        <v>782</v>
      </c>
      <c r="ABI132" s="16" t="s">
        <v>782</v>
      </c>
      <c r="ABJ132" s="16" t="s">
        <v>782</v>
      </c>
      <c r="ABK132" s="16" t="s">
        <v>782</v>
      </c>
      <c r="ABL132" s="16" t="s">
        <v>8746</v>
      </c>
      <c r="ABM132" s="16" t="s">
        <v>843</v>
      </c>
      <c r="ABN132" s="16" t="s">
        <v>1034</v>
      </c>
      <c r="ABP132" s="16" t="s">
        <v>972</v>
      </c>
      <c r="ABQ132" s="16" t="s">
        <v>4321</v>
      </c>
      <c r="ABR132" s="16" t="s">
        <v>470</v>
      </c>
      <c r="ABS132" s="16" t="s">
        <v>451</v>
      </c>
      <c r="ABT132" s="16" t="s">
        <v>1056</v>
      </c>
      <c r="ABU132" s="16" t="s">
        <v>844</v>
      </c>
      <c r="ABV132" s="16" t="s">
        <v>487</v>
      </c>
      <c r="ABW132" s="16" t="s">
        <v>486</v>
      </c>
      <c r="ABX132" s="16" t="s">
        <v>892</v>
      </c>
      <c r="ABY132" s="16" t="s">
        <v>486</v>
      </c>
      <c r="ABZ132" s="16" t="s">
        <v>486</v>
      </c>
      <c r="ACA132" s="16" t="s">
        <v>759</v>
      </c>
      <c r="ACB132" s="16" t="s">
        <v>768</v>
      </c>
      <c r="ACC132" s="16" t="s">
        <v>737</v>
      </c>
      <c r="ACD132" s="16" t="s">
        <v>487</v>
      </c>
      <c r="ACE132" s="16" t="s">
        <v>486</v>
      </c>
      <c r="ACG132" s="16" t="s">
        <v>1014</v>
      </c>
      <c r="ACH132" s="16" t="s">
        <v>1009</v>
      </c>
      <c r="ACI132" s="16" t="s">
        <v>462</v>
      </c>
      <c r="ACJ132" s="16">
        <v>0.79400000000000004</v>
      </c>
      <c r="ACK132" s="16" t="s">
        <v>482</v>
      </c>
      <c r="ACL132" s="16" t="s">
        <v>738</v>
      </c>
      <c r="ACM132" s="16" t="s">
        <v>1189</v>
      </c>
      <c r="ACN132" s="16" t="s">
        <v>1169</v>
      </c>
      <c r="ACO132" s="16" t="s">
        <v>1856</v>
      </c>
      <c r="ACP132" s="16">
        <v>3500</v>
      </c>
      <c r="ACQ132" s="16" t="s">
        <v>1202</v>
      </c>
      <c r="ACR132" s="16" t="s">
        <v>1645</v>
      </c>
      <c r="ACS132" s="16" t="s">
        <v>680</v>
      </c>
      <c r="ACT132" s="16" t="s">
        <v>1522</v>
      </c>
      <c r="ACU132" s="16" t="s">
        <v>831</v>
      </c>
      <c r="ACV132" s="16" t="s">
        <v>8756</v>
      </c>
      <c r="ACW132" s="16" t="s">
        <v>451</v>
      </c>
      <c r="ACX132" s="16" t="s">
        <v>1914</v>
      </c>
      <c r="ACY132" s="16" t="s">
        <v>1949</v>
      </c>
      <c r="ACZ132" s="16">
        <v>1</v>
      </c>
      <c r="ADA132" s="16">
        <v>1</v>
      </c>
      <c r="ADB132" s="16">
        <v>1</v>
      </c>
      <c r="ADC132" s="16">
        <v>1</v>
      </c>
      <c r="ADD132" s="16">
        <v>1</v>
      </c>
      <c r="ADE132" s="16" t="s">
        <v>8712</v>
      </c>
      <c r="ADF132" s="16">
        <v>0</v>
      </c>
      <c r="ADG132" s="16" t="s">
        <v>486</v>
      </c>
      <c r="ADH132" s="16">
        <v>2</v>
      </c>
      <c r="ADI132" s="16" t="s">
        <v>486</v>
      </c>
      <c r="ADJ132" s="16" t="s">
        <v>1743</v>
      </c>
      <c r="ADK132" s="16" t="s">
        <v>1743</v>
      </c>
      <c r="ADL132" s="16" t="s">
        <v>1761</v>
      </c>
      <c r="ADN132" s="16" t="s">
        <v>13196</v>
      </c>
      <c r="ADO132" s="16" t="s">
        <v>13197</v>
      </c>
      <c r="ADQ132" s="16" t="s">
        <v>13194</v>
      </c>
      <c r="ADR132" s="16" t="s">
        <v>13194</v>
      </c>
      <c r="ADW132" s="16" t="s">
        <v>8729</v>
      </c>
      <c r="AEB132" s="16">
        <v>7400</v>
      </c>
      <c r="AEC132" s="16" t="s">
        <v>1063</v>
      </c>
      <c r="AED132" s="16">
        <v>5250</v>
      </c>
      <c r="AEE132" s="16" t="s">
        <v>952</v>
      </c>
      <c r="AEH132" s="16">
        <v>3500</v>
      </c>
      <c r="AEI132" s="16">
        <v>1250</v>
      </c>
      <c r="AEJ132" s="16">
        <v>1500</v>
      </c>
      <c r="AEK132" s="16">
        <v>600</v>
      </c>
      <c r="AEN132" s="16">
        <v>250</v>
      </c>
      <c r="AEO132" s="16">
        <v>100</v>
      </c>
    </row>
    <row r="133" spans="1:823" x14ac:dyDescent="0.25">
      <c r="A133" s="30">
        <v>45817</v>
      </c>
      <c r="B133" s="16" t="s">
        <v>9519</v>
      </c>
      <c r="C133" s="16" t="s">
        <v>867</v>
      </c>
      <c r="D133" s="16" t="s">
        <v>867</v>
      </c>
      <c r="E133" s="16">
        <v>36</v>
      </c>
      <c r="F133" s="16" t="s">
        <v>8153</v>
      </c>
      <c r="G133" s="16" t="s">
        <v>4145</v>
      </c>
      <c r="I133" s="16" t="s">
        <v>4174</v>
      </c>
      <c r="Z133" s="16" t="s">
        <v>996</v>
      </c>
      <c r="AA133" s="16" t="s">
        <v>470</v>
      </c>
      <c r="AB133" s="16">
        <v>3</v>
      </c>
      <c r="AC133" s="16" t="s">
        <v>844</v>
      </c>
      <c r="AD133" s="16" t="s">
        <v>844</v>
      </c>
      <c r="AE133" s="16" t="s">
        <v>844</v>
      </c>
      <c r="AF133" s="16" t="s">
        <v>844</v>
      </c>
      <c r="AG133" s="16" t="s">
        <v>843</v>
      </c>
      <c r="AH133" s="16" t="s">
        <v>1056</v>
      </c>
      <c r="AI133" s="16" t="s">
        <v>844</v>
      </c>
      <c r="AJ133" s="16" t="s">
        <v>843</v>
      </c>
      <c r="AK133" s="16" t="s">
        <v>844</v>
      </c>
      <c r="AM133" s="16" t="s">
        <v>736</v>
      </c>
      <c r="AN133" s="16" t="s">
        <v>761</v>
      </c>
      <c r="AP133" s="16" t="s">
        <v>774</v>
      </c>
      <c r="AR133" s="16" t="s">
        <v>6907</v>
      </c>
      <c r="BB133" s="16">
        <v>6</v>
      </c>
      <c r="BC133" s="16" t="s">
        <v>7878</v>
      </c>
      <c r="BE133" s="16" t="s">
        <v>5098</v>
      </c>
      <c r="BV133" s="16" t="s">
        <v>4433</v>
      </c>
      <c r="BW133" s="16" t="s">
        <v>844</v>
      </c>
      <c r="BX133" s="16" t="s">
        <v>843</v>
      </c>
      <c r="BY133" s="16" t="s">
        <v>843</v>
      </c>
      <c r="BZ133" s="16" t="s">
        <v>843</v>
      </c>
      <c r="CA133" s="16" t="s">
        <v>843</v>
      </c>
      <c r="CB133" s="16" t="s">
        <v>843</v>
      </c>
      <c r="CC133" s="16" t="s">
        <v>843</v>
      </c>
      <c r="CD133" s="16" t="s">
        <v>843</v>
      </c>
      <c r="CE133" s="16" t="s">
        <v>843</v>
      </c>
      <c r="CF133" s="16" t="s">
        <v>843</v>
      </c>
      <c r="CG133" s="16" t="s">
        <v>843</v>
      </c>
      <c r="CH133" s="16" t="s">
        <v>843</v>
      </c>
      <c r="CI133" s="16" t="s">
        <v>843</v>
      </c>
      <c r="CJ133" s="16" t="s">
        <v>843</v>
      </c>
      <c r="CK133" s="16" t="s">
        <v>843</v>
      </c>
      <c r="CP133" s="16" t="s">
        <v>867</v>
      </c>
      <c r="CQ133" s="16" t="s">
        <v>2337</v>
      </c>
      <c r="CR133" s="16" t="s">
        <v>843</v>
      </c>
      <c r="CS133" s="16" t="s">
        <v>843</v>
      </c>
      <c r="CT133" s="16" t="s">
        <v>843</v>
      </c>
      <c r="CU133" s="16" t="s">
        <v>843</v>
      </c>
      <c r="CV133" s="16" t="s">
        <v>843</v>
      </c>
      <c r="CW133" s="16" t="s">
        <v>843</v>
      </c>
      <c r="CX133" s="16" t="s">
        <v>843</v>
      </c>
      <c r="CY133" s="16" t="s">
        <v>844</v>
      </c>
      <c r="CZ133" s="16" t="s">
        <v>843</v>
      </c>
      <c r="DA133" s="16" t="s">
        <v>5184</v>
      </c>
      <c r="DX133" s="16" t="s">
        <v>867</v>
      </c>
      <c r="DY133" s="16" t="s">
        <v>867</v>
      </c>
      <c r="GC133" s="16" t="s">
        <v>2337</v>
      </c>
      <c r="GD133" s="16" t="s">
        <v>9510</v>
      </c>
      <c r="GF133" s="16" t="s">
        <v>867</v>
      </c>
      <c r="GG133" s="16" t="s">
        <v>867</v>
      </c>
      <c r="GV133" s="16" t="s">
        <v>5443</v>
      </c>
      <c r="GW133" s="16" t="s">
        <v>843</v>
      </c>
      <c r="GX133" s="16" t="s">
        <v>844</v>
      </c>
      <c r="GY133" s="16" t="s">
        <v>843</v>
      </c>
      <c r="GZ133" s="16" t="s">
        <v>843</v>
      </c>
      <c r="HA133" s="16" t="s">
        <v>843</v>
      </c>
      <c r="HB133" s="16" t="s">
        <v>843</v>
      </c>
      <c r="HC133" s="16" t="s">
        <v>843</v>
      </c>
      <c r="HD133" s="16" t="s">
        <v>843</v>
      </c>
      <c r="HE133" s="16" t="s">
        <v>843</v>
      </c>
      <c r="HF133" s="16" t="s">
        <v>843</v>
      </c>
      <c r="HH133" s="16" t="s">
        <v>5456</v>
      </c>
      <c r="HK133" s="16" t="s">
        <v>867</v>
      </c>
      <c r="HL133" s="16" t="s">
        <v>7664</v>
      </c>
      <c r="HM133" s="16" t="s">
        <v>865</v>
      </c>
      <c r="HZ133" s="16" t="s">
        <v>7944</v>
      </c>
      <c r="KE133" s="16" t="s">
        <v>5582</v>
      </c>
      <c r="KG133" s="16" t="s">
        <v>7015</v>
      </c>
      <c r="KH133" s="16" t="s">
        <v>7033</v>
      </c>
      <c r="KI133" s="16" t="s">
        <v>865</v>
      </c>
      <c r="LG133" s="16" t="s">
        <v>867</v>
      </c>
      <c r="LH133" s="16" t="s">
        <v>865</v>
      </c>
      <c r="LI133" s="16" t="s">
        <v>867</v>
      </c>
      <c r="LJ133" s="16" t="s">
        <v>867</v>
      </c>
      <c r="LK133" s="16" t="s">
        <v>867</v>
      </c>
      <c r="LL133" s="16" t="s">
        <v>9144</v>
      </c>
      <c r="LM133" s="16" t="s">
        <v>844</v>
      </c>
      <c r="LN133" s="16" t="s">
        <v>843</v>
      </c>
      <c r="LO133" s="16" t="s">
        <v>844</v>
      </c>
      <c r="LP133" s="16" t="s">
        <v>844</v>
      </c>
      <c r="LQ133" s="16" t="s">
        <v>843</v>
      </c>
      <c r="LR133" s="16" t="s">
        <v>843</v>
      </c>
      <c r="LS133" s="16" t="s">
        <v>843</v>
      </c>
      <c r="LT133" s="16" t="s">
        <v>843</v>
      </c>
      <c r="LU133" s="16" t="s">
        <v>843</v>
      </c>
      <c r="LV133" s="16" t="s">
        <v>843</v>
      </c>
      <c r="LW133" s="16" t="s">
        <v>843</v>
      </c>
      <c r="LX133" s="16" t="s">
        <v>843</v>
      </c>
      <c r="LY133" s="16" t="s">
        <v>843</v>
      </c>
      <c r="LZ133" s="16" t="s">
        <v>843</v>
      </c>
      <c r="MA133" s="16" t="s">
        <v>843</v>
      </c>
      <c r="MC133" s="16" t="s">
        <v>5694</v>
      </c>
      <c r="MD133" s="16" t="s">
        <v>844</v>
      </c>
      <c r="ME133" s="16" t="s">
        <v>843</v>
      </c>
      <c r="MF133" s="16" t="s">
        <v>843</v>
      </c>
      <c r="MG133" s="16" t="s">
        <v>843</v>
      </c>
      <c r="MH133" s="16" t="s">
        <v>843</v>
      </c>
      <c r="MI133" s="16" t="s">
        <v>843</v>
      </c>
      <c r="MJ133" s="16" t="s">
        <v>843</v>
      </c>
      <c r="MK133" s="16" t="s">
        <v>843</v>
      </c>
      <c r="ML133" s="16" t="s">
        <v>843</v>
      </c>
      <c r="MM133" s="16" t="s">
        <v>843</v>
      </c>
      <c r="MN133" s="16" t="s">
        <v>843</v>
      </c>
      <c r="MO133" s="16" t="s">
        <v>843</v>
      </c>
      <c r="MP133" s="16" t="s">
        <v>843</v>
      </c>
      <c r="MQ133" s="16" t="s">
        <v>843</v>
      </c>
      <c r="MR133" s="16" t="s">
        <v>843</v>
      </c>
      <c r="MS133" s="16" t="s">
        <v>843</v>
      </c>
      <c r="MT133" s="16" t="s">
        <v>843</v>
      </c>
      <c r="MU133" s="16" t="s">
        <v>843</v>
      </c>
      <c r="MV133" s="16" t="s">
        <v>843</v>
      </c>
      <c r="NS133" s="16" t="s">
        <v>5694</v>
      </c>
      <c r="NT133" s="16" t="s">
        <v>844</v>
      </c>
      <c r="NU133" s="16" t="s">
        <v>843</v>
      </c>
      <c r="NV133" s="16" t="s">
        <v>843</v>
      </c>
      <c r="NW133" s="16" t="s">
        <v>843</v>
      </c>
      <c r="NX133" s="16" t="s">
        <v>843</v>
      </c>
      <c r="NY133" s="16" t="s">
        <v>843</v>
      </c>
      <c r="NZ133" s="16" t="s">
        <v>843</v>
      </c>
      <c r="OA133" s="16" t="s">
        <v>843</v>
      </c>
      <c r="OB133" s="16" t="s">
        <v>843</v>
      </c>
      <c r="OC133" s="16" t="s">
        <v>843</v>
      </c>
      <c r="OD133" s="16" t="s">
        <v>843</v>
      </c>
      <c r="OE133" s="16" t="s">
        <v>843</v>
      </c>
      <c r="OF133" s="16" t="s">
        <v>843</v>
      </c>
      <c r="OG133" s="16" t="s">
        <v>843</v>
      </c>
      <c r="OH133" s="16" t="s">
        <v>843</v>
      </c>
      <c r="OI133" s="16" t="s">
        <v>843</v>
      </c>
      <c r="OK133" s="16" t="s">
        <v>5694</v>
      </c>
      <c r="OL133" s="16" t="s">
        <v>844</v>
      </c>
      <c r="OM133" s="16" t="s">
        <v>843</v>
      </c>
      <c r="ON133" s="16" t="s">
        <v>843</v>
      </c>
      <c r="OO133" s="16" t="s">
        <v>843</v>
      </c>
      <c r="OP133" s="16" t="s">
        <v>843</v>
      </c>
      <c r="OQ133" s="16" t="s">
        <v>843</v>
      </c>
      <c r="OR133" s="16" t="s">
        <v>843</v>
      </c>
      <c r="OS133" s="16" t="s">
        <v>843</v>
      </c>
      <c r="OT133" s="16" t="s">
        <v>843</v>
      </c>
      <c r="OU133" s="16" t="s">
        <v>843</v>
      </c>
      <c r="OV133" s="16" t="s">
        <v>843</v>
      </c>
      <c r="OW133" s="16" t="s">
        <v>843</v>
      </c>
      <c r="OX133" s="16" t="s">
        <v>843</v>
      </c>
      <c r="OY133" s="16" t="s">
        <v>843</v>
      </c>
      <c r="OZ133" s="16" t="s">
        <v>843</v>
      </c>
      <c r="PA133" s="16" t="s">
        <v>843</v>
      </c>
      <c r="PC133" s="16" t="s">
        <v>867</v>
      </c>
      <c r="PE133" s="16" t="s">
        <v>867</v>
      </c>
      <c r="PF133" s="16" t="s">
        <v>7974</v>
      </c>
      <c r="PG133" s="16" t="s">
        <v>843</v>
      </c>
      <c r="PH133" s="16" t="s">
        <v>843</v>
      </c>
      <c r="PI133" s="16" t="s">
        <v>843</v>
      </c>
      <c r="PJ133" s="16" t="s">
        <v>843</v>
      </c>
      <c r="PK133" s="16" t="s">
        <v>843</v>
      </c>
      <c r="PL133" s="16" t="s">
        <v>844</v>
      </c>
      <c r="PM133" s="16" t="s">
        <v>843</v>
      </c>
      <c r="PN133" s="16" t="s">
        <v>843</v>
      </c>
      <c r="PY133" s="16" t="s">
        <v>867</v>
      </c>
      <c r="PZ133" s="16">
        <v>1</v>
      </c>
      <c r="QP133" s="16" t="s">
        <v>865</v>
      </c>
      <c r="QR133" s="16" t="s">
        <v>867</v>
      </c>
      <c r="QT133" s="16" t="s">
        <v>865</v>
      </c>
      <c r="QV133" s="16" t="s">
        <v>4216</v>
      </c>
      <c r="QX133" s="16" t="s">
        <v>867</v>
      </c>
      <c r="QY133" s="16" t="s">
        <v>867</v>
      </c>
      <c r="RD133" s="16" t="s">
        <v>4216</v>
      </c>
      <c r="RF133" s="16" t="s">
        <v>865</v>
      </c>
      <c r="RH133" s="16" t="s">
        <v>4216</v>
      </c>
      <c r="RJ133" s="16" t="s">
        <v>4216</v>
      </c>
      <c r="RN133" s="16" t="s">
        <v>867</v>
      </c>
      <c r="RP133" s="16" t="s">
        <v>867</v>
      </c>
      <c r="RR133" s="16" t="s">
        <v>867</v>
      </c>
      <c r="RT133" s="16" t="s">
        <v>867</v>
      </c>
      <c r="RV133" s="16" t="s">
        <v>7720</v>
      </c>
      <c r="RX133" s="16" t="s">
        <v>7720</v>
      </c>
      <c r="RZ133" s="16" t="s">
        <v>7720</v>
      </c>
      <c r="SQ133" s="16" t="s">
        <v>867</v>
      </c>
      <c r="SS133" s="16" t="s">
        <v>7299</v>
      </c>
      <c r="ST133" s="16" t="s">
        <v>7758</v>
      </c>
      <c r="TN133" s="16">
        <v>6000</v>
      </c>
      <c r="TO133" s="16">
        <v>0</v>
      </c>
      <c r="TP133" s="16">
        <v>2500</v>
      </c>
      <c r="TQ133" s="16">
        <v>500</v>
      </c>
      <c r="TR133" s="16">
        <v>1000</v>
      </c>
      <c r="TS133" s="16">
        <v>300</v>
      </c>
      <c r="TT133" s="16">
        <v>0</v>
      </c>
      <c r="TU133" s="16">
        <v>1500</v>
      </c>
      <c r="TV133" s="16">
        <v>0</v>
      </c>
      <c r="TW133" s="16">
        <v>0</v>
      </c>
      <c r="TX133" s="16">
        <v>0</v>
      </c>
      <c r="TZ133" s="16" t="s">
        <v>7367</v>
      </c>
      <c r="UA133" s="16" t="s">
        <v>5941</v>
      </c>
      <c r="UB133" s="16">
        <v>0</v>
      </c>
      <c r="UC133" s="16" t="s">
        <v>844</v>
      </c>
      <c r="UD133" s="16" t="s">
        <v>843</v>
      </c>
      <c r="UE133" s="16" t="s">
        <v>843</v>
      </c>
      <c r="UF133" s="16" t="s">
        <v>843</v>
      </c>
      <c r="UG133" s="16" t="s">
        <v>843</v>
      </c>
      <c r="UH133" s="16" t="s">
        <v>843</v>
      </c>
      <c r="UL133" s="16">
        <v>6500</v>
      </c>
      <c r="WO133" s="16" t="s">
        <v>6917</v>
      </c>
      <c r="XD133" s="16" t="s">
        <v>6991</v>
      </c>
      <c r="XE133" s="16" t="s">
        <v>843</v>
      </c>
      <c r="XF133" s="16" t="s">
        <v>843</v>
      </c>
      <c r="XG133" s="16" t="s">
        <v>843</v>
      </c>
      <c r="XH133" s="16" t="s">
        <v>843</v>
      </c>
      <c r="XI133" s="16" t="s">
        <v>843</v>
      </c>
      <c r="XJ133" s="16" t="s">
        <v>843</v>
      </c>
      <c r="XK133" s="16" t="s">
        <v>843</v>
      </c>
      <c r="XL133" s="16" t="s">
        <v>844</v>
      </c>
      <c r="XM133" s="16" t="s">
        <v>843</v>
      </c>
      <c r="XN133" s="16" t="s">
        <v>843</v>
      </c>
      <c r="XO133" s="16" t="s">
        <v>843</v>
      </c>
      <c r="XP133" s="16" t="s">
        <v>843</v>
      </c>
      <c r="XQ133" s="16" t="s">
        <v>843</v>
      </c>
      <c r="YF133" s="16" t="s">
        <v>865</v>
      </c>
      <c r="YN133" s="16" t="s">
        <v>7040</v>
      </c>
      <c r="YP133" s="16" t="s">
        <v>7987</v>
      </c>
      <c r="YR133" s="16" t="s">
        <v>9520</v>
      </c>
      <c r="YS133" s="16" t="s">
        <v>9521</v>
      </c>
      <c r="YT133" s="16" t="s">
        <v>8694</v>
      </c>
      <c r="YU133" s="16" t="s">
        <v>9522</v>
      </c>
      <c r="YV133" s="16" t="s">
        <v>9148</v>
      </c>
      <c r="YW133" s="16" t="s">
        <v>844</v>
      </c>
      <c r="YX133" s="16" t="s">
        <v>9148</v>
      </c>
      <c r="YY133" s="16" t="s">
        <v>843</v>
      </c>
      <c r="YZ133" s="16" t="s">
        <v>843</v>
      </c>
      <c r="ZA133" s="16" t="s">
        <v>843</v>
      </c>
      <c r="ZB133" s="16">
        <v>11800</v>
      </c>
      <c r="ZC133" s="16" t="s">
        <v>9523</v>
      </c>
      <c r="ZD133" s="16" t="s">
        <v>843</v>
      </c>
      <c r="ZE133" s="16" t="s">
        <v>8789</v>
      </c>
      <c r="ZF133" s="16" t="s">
        <v>8699</v>
      </c>
      <c r="ZG133" s="16" t="s">
        <v>8754</v>
      </c>
      <c r="ZH133" s="16" t="s">
        <v>8752</v>
      </c>
      <c r="ZI133" s="16" t="s">
        <v>8778</v>
      </c>
      <c r="ZJ133" s="16" t="s">
        <v>843</v>
      </c>
      <c r="ZK133" s="16" t="s">
        <v>843</v>
      </c>
      <c r="ZL133" s="16" t="s">
        <v>8779</v>
      </c>
      <c r="ZM133" s="16" t="s">
        <v>843</v>
      </c>
      <c r="ZN133" s="16" t="s">
        <v>8703</v>
      </c>
      <c r="ZO133" s="16" t="s">
        <v>487</v>
      </c>
      <c r="ZP133" s="16" t="s">
        <v>487</v>
      </c>
      <c r="ZQ133" s="16" t="s">
        <v>487</v>
      </c>
      <c r="ZR133" s="16" t="s">
        <v>486</v>
      </c>
      <c r="ZS133" s="16" t="s">
        <v>8704</v>
      </c>
      <c r="ZT133" s="16" t="s">
        <v>8705</v>
      </c>
      <c r="ZU133" s="16" t="s">
        <v>8706</v>
      </c>
      <c r="ZV133" s="16" t="s">
        <v>487</v>
      </c>
      <c r="ZW133" s="16" t="s">
        <v>1056</v>
      </c>
      <c r="ZX133" s="16" t="s">
        <v>844</v>
      </c>
      <c r="ZY133" s="16" t="s">
        <v>1056</v>
      </c>
      <c r="ZZ133" s="16" t="s">
        <v>844</v>
      </c>
      <c r="AAA133" s="16" t="s">
        <v>843</v>
      </c>
      <c r="AAB133" s="16" t="s">
        <v>843</v>
      </c>
      <c r="AAC133" s="16">
        <v>1</v>
      </c>
      <c r="AAD133" s="16" t="s">
        <v>844</v>
      </c>
      <c r="AAE133" s="16" t="s">
        <v>843</v>
      </c>
      <c r="AAF133" s="16" t="s">
        <v>843</v>
      </c>
      <c r="AAG133" s="16" t="s">
        <v>843</v>
      </c>
      <c r="AAH133" s="16" t="s">
        <v>843</v>
      </c>
      <c r="AAI133" s="16" t="s">
        <v>1056</v>
      </c>
      <c r="AAJ133" s="16" t="s">
        <v>615</v>
      </c>
      <c r="AAK133" s="16" t="s">
        <v>633</v>
      </c>
      <c r="AAL133" s="16" t="s">
        <v>904</v>
      </c>
      <c r="AAM133" s="16" t="s">
        <v>663</v>
      </c>
      <c r="AAN133" s="16" t="s">
        <v>8707</v>
      </c>
      <c r="AAO133" s="16" t="s">
        <v>1018</v>
      </c>
      <c r="AAP133" s="16" t="s">
        <v>8708</v>
      </c>
      <c r="AAS133" s="16">
        <v>6500</v>
      </c>
      <c r="AAU133" s="16" t="s">
        <v>782</v>
      </c>
      <c r="AAX133" s="16" t="s">
        <v>843</v>
      </c>
      <c r="AAY133" s="16" t="s">
        <v>8710</v>
      </c>
      <c r="AAZ133" s="16" t="s">
        <v>783</v>
      </c>
      <c r="ABA133" s="16" t="s">
        <v>782</v>
      </c>
      <c r="ABB133" s="16" t="s">
        <v>782</v>
      </c>
      <c r="ABC133" s="16" t="s">
        <v>783</v>
      </c>
      <c r="ABD133" s="16" t="s">
        <v>782</v>
      </c>
      <c r="ABF133" s="16" t="s">
        <v>782</v>
      </c>
      <c r="ABG133" s="16" t="s">
        <v>782</v>
      </c>
      <c r="ABH133" s="16" t="s">
        <v>782</v>
      </c>
      <c r="ABI133" s="16" t="s">
        <v>783</v>
      </c>
      <c r="ABJ133" s="16" t="s">
        <v>783</v>
      </c>
      <c r="ABK133" s="16" t="s">
        <v>783</v>
      </c>
      <c r="ABL133" s="16" t="s">
        <v>8759</v>
      </c>
      <c r="ABM133" s="16" t="s">
        <v>844</v>
      </c>
      <c r="ABN133" s="16" t="s">
        <v>1034</v>
      </c>
      <c r="ABO133" s="16" t="s">
        <v>487</v>
      </c>
      <c r="ABP133" s="16" t="s">
        <v>972</v>
      </c>
      <c r="ABQ133" s="16" t="s">
        <v>4297</v>
      </c>
      <c r="ABR133" s="16" t="s">
        <v>470</v>
      </c>
      <c r="ABS133" s="16" t="s">
        <v>451</v>
      </c>
      <c r="ABT133" s="16" t="s">
        <v>8732</v>
      </c>
      <c r="ABU133" s="16" t="s">
        <v>844</v>
      </c>
      <c r="ABV133" s="16" t="s">
        <v>487</v>
      </c>
      <c r="ABW133" s="16" t="s">
        <v>486</v>
      </c>
      <c r="ABX133" s="16" t="s">
        <v>892</v>
      </c>
      <c r="ABY133" s="16" t="s">
        <v>486</v>
      </c>
      <c r="ABZ133" s="16" t="s">
        <v>486</v>
      </c>
      <c r="ACA133" s="16" t="s">
        <v>761</v>
      </c>
      <c r="ACB133" s="16" t="s">
        <v>774</v>
      </c>
      <c r="ACC133" s="16" t="s">
        <v>736</v>
      </c>
      <c r="ACD133" s="16" t="s">
        <v>486</v>
      </c>
      <c r="ACE133" s="16" t="s">
        <v>486</v>
      </c>
      <c r="ACG133" s="16" t="s">
        <v>1014</v>
      </c>
      <c r="ACH133" s="16" t="s">
        <v>1009</v>
      </c>
      <c r="ACI133" s="16" t="s">
        <v>462</v>
      </c>
      <c r="ACJ133" s="16">
        <v>0.79400000000000004</v>
      </c>
      <c r="ACK133" s="16" t="s">
        <v>482</v>
      </c>
      <c r="ACL133" s="16" t="s">
        <v>738</v>
      </c>
      <c r="ACM133" s="16" t="s">
        <v>1189</v>
      </c>
      <c r="ACN133" s="16" t="s">
        <v>1169</v>
      </c>
      <c r="ACO133" s="16" t="s">
        <v>1856</v>
      </c>
      <c r="ACQ133" s="16" t="s">
        <v>1202</v>
      </c>
      <c r="ACR133" s="16" t="s">
        <v>1645</v>
      </c>
      <c r="ACS133" s="16" t="s">
        <v>680</v>
      </c>
      <c r="ACT133" s="16" t="s">
        <v>1522</v>
      </c>
      <c r="ACU133" s="16" t="s">
        <v>831</v>
      </c>
      <c r="ACV133" s="16" t="s">
        <v>8756</v>
      </c>
      <c r="ACW133" s="16" t="s">
        <v>451</v>
      </c>
      <c r="ACX133" s="16" t="s">
        <v>1916</v>
      </c>
      <c r="ACY133" s="16" t="s">
        <v>1947</v>
      </c>
      <c r="ACZ133" s="16">
        <v>1</v>
      </c>
      <c r="ADA133" s="16">
        <v>0</v>
      </c>
      <c r="ADB133" s="16">
        <v>1</v>
      </c>
      <c r="ADC133" s="16">
        <v>1</v>
      </c>
      <c r="ADD133" s="16">
        <v>1</v>
      </c>
      <c r="ADE133" s="16" t="s">
        <v>9236</v>
      </c>
      <c r="ADF133" s="16">
        <v>0</v>
      </c>
      <c r="ADG133" s="16" t="s">
        <v>487</v>
      </c>
      <c r="ADH133" s="16">
        <v>1</v>
      </c>
      <c r="ADI133" s="16" t="s">
        <v>1553</v>
      </c>
      <c r="ADJ133" s="16" t="s">
        <v>1745</v>
      </c>
      <c r="ADK133" s="16" t="s">
        <v>13194</v>
      </c>
      <c r="ADL133" s="16" t="s">
        <v>1763</v>
      </c>
      <c r="ADM133" s="16" t="s">
        <v>13195</v>
      </c>
      <c r="ADN133" s="16" t="s">
        <v>1764</v>
      </c>
      <c r="ADO133" s="16" t="s">
        <v>1766</v>
      </c>
      <c r="ADP133" s="16" t="s">
        <v>1751</v>
      </c>
      <c r="ADQ133" s="16" t="s">
        <v>13194</v>
      </c>
      <c r="ADR133" s="16" t="s">
        <v>13194</v>
      </c>
      <c r="ADS133" s="16" t="s">
        <v>13194</v>
      </c>
      <c r="ADY133" s="16" t="s">
        <v>1063</v>
      </c>
      <c r="AEA133" s="16">
        <v>11800</v>
      </c>
      <c r="AEC133" s="16" t="s">
        <v>1062</v>
      </c>
      <c r="AED133" s="16">
        <v>2166.67</v>
      </c>
      <c r="AEE133" s="16" t="s">
        <v>952</v>
      </c>
      <c r="AEI133" s="16">
        <v>2000</v>
      </c>
      <c r="AEK133" s="16">
        <v>833.33</v>
      </c>
      <c r="AEL133" s="16">
        <v>166.67</v>
      </c>
      <c r="AEN133" s="16">
        <v>333.33</v>
      </c>
      <c r="AEO133" s="16">
        <v>100</v>
      </c>
      <c r="AEP133" s="16">
        <v>500</v>
      </c>
    </row>
    <row r="134" spans="1:823" x14ac:dyDescent="0.25">
      <c r="A134" s="30">
        <v>45817</v>
      </c>
      <c r="B134" s="16" t="s">
        <v>9524</v>
      </c>
      <c r="C134" s="16" t="s">
        <v>867</v>
      </c>
      <c r="D134" s="16" t="s">
        <v>867</v>
      </c>
      <c r="E134" s="16">
        <v>71</v>
      </c>
      <c r="F134" s="16" t="s">
        <v>8153</v>
      </c>
      <c r="G134" s="16" t="s">
        <v>4145</v>
      </c>
      <c r="I134" s="16" t="s">
        <v>4148</v>
      </c>
      <c r="Z134" s="16" t="s">
        <v>997</v>
      </c>
      <c r="AA134" s="16" t="s">
        <v>470</v>
      </c>
      <c r="AB134" s="16">
        <v>2</v>
      </c>
      <c r="AC134" s="16" t="s">
        <v>843</v>
      </c>
      <c r="AD134" s="16" t="s">
        <v>843</v>
      </c>
      <c r="AE134" s="16" t="s">
        <v>843</v>
      </c>
      <c r="AF134" s="16" t="s">
        <v>1056</v>
      </c>
      <c r="AG134" s="16" t="s">
        <v>843</v>
      </c>
      <c r="AH134" s="16" t="s">
        <v>1056</v>
      </c>
      <c r="AI134" s="16" t="s">
        <v>843</v>
      </c>
      <c r="AJ134" s="16" t="s">
        <v>843</v>
      </c>
      <c r="AK134" s="16" t="s">
        <v>843</v>
      </c>
      <c r="AM134" s="16" t="s">
        <v>736</v>
      </c>
      <c r="AN134" s="16" t="s">
        <v>759</v>
      </c>
      <c r="AP134" s="16" t="s">
        <v>772</v>
      </c>
      <c r="AR134" s="16" t="s">
        <v>6913</v>
      </c>
      <c r="AS134" s="16" t="s">
        <v>7432</v>
      </c>
      <c r="AT134" s="16" t="s">
        <v>843</v>
      </c>
      <c r="AU134" s="16" t="s">
        <v>844</v>
      </c>
      <c r="AV134" s="16" t="s">
        <v>843</v>
      </c>
      <c r="AW134" s="16" t="s">
        <v>843</v>
      </c>
      <c r="AX134" s="16" t="s">
        <v>843</v>
      </c>
      <c r="AY134" s="16" t="s">
        <v>843</v>
      </c>
      <c r="AZ134" s="16" t="s">
        <v>843</v>
      </c>
      <c r="BB134" s="16">
        <v>4</v>
      </c>
      <c r="BC134" s="16" t="s">
        <v>7878</v>
      </c>
      <c r="BE134" s="16" t="s">
        <v>5098</v>
      </c>
      <c r="BV134" s="16" t="s">
        <v>4433</v>
      </c>
      <c r="BW134" s="16" t="s">
        <v>844</v>
      </c>
      <c r="BX134" s="16" t="s">
        <v>843</v>
      </c>
      <c r="BY134" s="16" t="s">
        <v>843</v>
      </c>
      <c r="BZ134" s="16" t="s">
        <v>843</v>
      </c>
      <c r="CA134" s="16" t="s">
        <v>843</v>
      </c>
      <c r="CB134" s="16" t="s">
        <v>843</v>
      </c>
      <c r="CC134" s="16" t="s">
        <v>843</v>
      </c>
      <c r="CD134" s="16" t="s">
        <v>843</v>
      </c>
      <c r="CE134" s="16" t="s">
        <v>843</v>
      </c>
      <c r="CF134" s="16" t="s">
        <v>843</v>
      </c>
      <c r="CG134" s="16" t="s">
        <v>843</v>
      </c>
      <c r="CH134" s="16" t="s">
        <v>843</v>
      </c>
      <c r="CI134" s="16" t="s">
        <v>843</v>
      </c>
      <c r="CJ134" s="16" t="s">
        <v>843</v>
      </c>
      <c r="CK134" s="16" t="s">
        <v>843</v>
      </c>
      <c r="CP134" s="16" t="s">
        <v>867</v>
      </c>
      <c r="CQ134" s="16" t="s">
        <v>5191</v>
      </c>
      <c r="CR134" s="16" t="s">
        <v>844</v>
      </c>
      <c r="CS134" s="16" t="s">
        <v>843</v>
      </c>
      <c r="CT134" s="16" t="s">
        <v>843</v>
      </c>
      <c r="CU134" s="16" t="s">
        <v>843</v>
      </c>
      <c r="CV134" s="16" t="s">
        <v>843</v>
      </c>
      <c r="CW134" s="16" t="s">
        <v>843</v>
      </c>
      <c r="CX134" s="16" t="s">
        <v>843</v>
      </c>
      <c r="CY134" s="16" t="s">
        <v>843</v>
      </c>
      <c r="CZ134" s="16" t="s">
        <v>843</v>
      </c>
      <c r="DA134" s="16" t="s">
        <v>5184</v>
      </c>
      <c r="DX134" s="16" t="s">
        <v>7842</v>
      </c>
      <c r="DY134" s="16" t="s">
        <v>867</v>
      </c>
      <c r="GC134" s="16" t="s">
        <v>5330</v>
      </c>
      <c r="GF134" s="16" t="s">
        <v>867</v>
      </c>
      <c r="GG134" s="16" t="s">
        <v>867</v>
      </c>
      <c r="GV134" s="16" t="s">
        <v>5443</v>
      </c>
      <c r="GW134" s="16" t="s">
        <v>843</v>
      </c>
      <c r="GX134" s="16" t="s">
        <v>844</v>
      </c>
      <c r="GY134" s="16" t="s">
        <v>843</v>
      </c>
      <c r="GZ134" s="16" t="s">
        <v>843</v>
      </c>
      <c r="HA134" s="16" t="s">
        <v>843</v>
      </c>
      <c r="HB134" s="16" t="s">
        <v>843</v>
      </c>
      <c r="HC134" s="16" t="s">
        <v>843</v>
      </c>
      <c r="HD134" s="16" t="s">
        <v>843</v>
      </c>
      <c r="HE134" s="16" t="s">
        <v>843</v>
      </c>
      <c r="HF134" s="16" t="s">
        <v>843</v>
      </c>
      <c r="HH134" s="16" t="s">
        <v>5456</v>
      </c>
      <c r="HK134" s="16" t="s">
        <v>864</v>
      </c>
      <c r="HM134" s="16" t="s">
        <v>865</v>
      </c>
      <c r="HZ134" s="16" t="s">
        <v>7944</v>
      </c>
      <c r="KE134" s="16" t="s">
        <v>5582</v>
      </c>
      <c r="KG134" s="16" t="s">
        <v>7018</v>
      </c>
      <c r="KH134" s="16" t="s">
        <v>7033</v>
      </c>
      <c r="KI134" s="16" t="s">
        <v>865</v>
      </c>
      <c r="LG134" s="16" t="s">
        <v>867</v>
      </c>
      <c r="LH134" s="16" t="s">
        <v>865</v>
      </c>
      <c r="LI134" s="16" t="s">
        <v>867</v>
      </c>
      <c r="LJ134" s="16" t="s">
        <v>865</v>
      </c>
      <c r="LK134" s="16" t="s">
        <v>864</v>
      </c>
      <c r="LL134" s="16" t="s">
        <v>5663</v>
      </c>
      <c r="LM134" s="16" t="s">
        <v>843</v>
      </c>
      <c r="LN134" s="16" t="s">
        <v>843</v>
      </c>
      <c r="LO134" s="16" t="s">
        <v>844</v>
      </c>
      <c r="LP134" s="16" t="s">
        <v>843</v>
      </c>
      <c r="LQ134" s="16" t="s">
        <v>843</v>
      </c>
      <c r="LR134" s="16" t="s">
        <v>843</v>
      </c>
      <c r="LS134" s="16" t="s">
        <v>843</v>
      </c>
      <c r="LT134" s="16" t="s">
        <v>843</v>
      </c>
      <c r="LU134" s="16" t="s">
        <v>843</v>
      </c>
      <c r="LV134" s="16" t="s">
        <v>843</v>
      </c>
      <c r="LW134" s="16" t="s">
        <v>843</v>
      </c>
      <c r="LX134" s="16" t="s">
        <v>843</v>
      </c>
      <c r="LY134" s="16" t="s">
        <v>843</v>
      </c>
      <c r="LZ134" s="16" t="s">
        <v>843</v>
      </c>
      <c r="MA134" s="16" t="s">
        <v>843</v>
      </c>
      <c r="MC134" s="16" t="s">
        <v>5694</v>
      </c>
      <c r="MD134" s="16" t="s">
        <v>844</v>
      </c>
      <c r="ME134" s="16" t="s">
        <v>843</v>
      </c>
      <c r="MF134" s="16" t="s">
        <v>843</v>
      </c>
      <c r="MG134" s="16" t="s">
        <v>843</v>
      </c>
      <c r="MH134" s="16" t="s">
        <v>843</v>
      </c>
      <c r="MI134" s="16" t="s">
        <v>843</v>
      </c>
      <c r="MJ134" s="16" t="s">
        <v>843</v>
      </c>
      <c r="MK134" s="16" t="s">
        <v>843</v>
      </c>
      <c r="ML134" s="16" t="s">
        <v>843</v>
      </c>
      <c r="MM134" s="16" t="s">
        <v>843</v>
      </c>
      <c r="MN134" s="16" t="s">
        <v>843</v>
      </c>
      <c r="MO134" s="16" t="s">
        <v>843</v>
      </c>
      <c r="MP134" s="16" t="s">
        <v>843</v>
      </c>
      <c r="MQ134" s="16" t="s">
        <v>843</v>
      </c>
      <c r="MR134" s="16" t="s">
        <v>843</v>
      </c>
      <c r="MS134" s="16" t="s">
        <v>843</v>
      </c>
      <c r="MT134" s="16" t="s">
        <v>843</v>
      </c>
      <c r="MU134" s="16" t="s">
        <v>843</v>
      </c>
      <c r="MV134" s="16" t="s">
        <v>843</v>
      </c>
      <c r="PC134" s="16" t="s">
        <v>865</v>
      </c>
      <c r="PD134" s="16" t="s">
        <v>865</v>
      </c>
      <c r="PY134" s="16" t="s">
        <v>865</v>
      </c>
      <c r="QP134" s="16" t="s">
        <v>865</v>
      </c>
      <c r="QR134" s="16" t="s">
        <v>867</v>
      </c>
      <c r="QT134" s="16" t="s">
        <v>864</v>
      </c>
      <c r="QV134" s="16" t="s">
        <v>865</v>
      </c>
      <c r="QX134" s="16" t="s">
        <v>865</v>
      </c>
      <c r="QY134" s="16" t="s">
        <v>867</v>
      </c>
      <c r="RD134" s="16" t="s">
        <v>865</v>
      </c>
      <c r="RF134" s="16" t="s">
        <v>865</v>
      </c>
      <c r="RH134" s="16" t="s">
        <v>865</v>
      </c>
      <c r="RJ134" s="16" t="s">
        <v>865</v>
      </c>
      <c r="RN134" s="16" t="s">
        <v>7724</v>
      </c>
      <c r="RP134" s="16" t="s">
        <v>867</v>
      </c>
      <c r="RR134" s="16" t="s">
        <v>867</v>
      </c>
      <c r="RT134" s="16" t="s">
        <v>867</v>
      </c>
      <c r="RV134" s="16" t="s">
        <v>7724</v>
      </c>
      <c r="RX134" s="16" t="s">
        <v>867</v>
      </c>
      <c r="RZ134" s="16" t="s">
        <v>867</v>
      </c>
      <c r="SQ134" s="16" t="s">
        <v>865</v>
      </c>
      <c r="SS134" s="16" t="s">
        <v>7296</v>
      </c>
      <c r="ST134" s="16" t="s">
        <v>7761</v>
      </c>
      <c r="TN134" s="16">
        <v>3000</v>
      </c>
      <c r="TP134" s="16">
        <v>1500</v>
      </c>
      <c r="TQ134" s="16">
        <v>400</v>
      </c>
      <c r="TR134" s="16">
        <v>200</v>
      </c>
      <c r="TS134" s="16">
        <v>250</v>
      </c>
      <c r="TV134" s="16">
        <v>1100</v>
      </c>
      <c r="TZ134" s="16" t="s">
        <v>7367</v>
      </c>
      <c r="UA134" s="16" t="s">
        <v>8715</v>
      </c>
      <c r="UB134" s="16">
        <v>0</v>
      </c>
      <c r="UC134" s="16" t="s">
        <v>843</v>
      </c>
      <c r="UD134" s="16" t="s">
        <v>843</v>
      </c>
      <c r="UE134" s="16" t="s">
        <v>844</v>
      </c>
      <c r="UF134" s="16" t="s">
        <v>844</v>
      </c>
      <c r="UG134" s="16" t="s">
        <v>843</v>
      </c>
      <c r="UH134" s="16" t="s">
        <v>843</v>
      </c>
      <c r="VK134" s="16" t="s">
        <v>6102</v>
      </c>
      <c r="VL134" s="16" t="s">
        <v>843</v>
      </c>
      <c r="VM134" s="16" t="s">
        <v>843</v>
      </c>
      <c r="VN134" s="16" t="s">
        <v>843</v>
      </c>
      <c r="VO134" s="16" t="s">
        <v>843</v>
      </c>
      <c r="VP134" s="16" t="s">
        <v>844</v>
      </c>
      <c r="VQ134" s="16" t="s">
        <v>843</v>
      </c>
      <c r="VR134" s="16" t="s">
        <v>843</v>
      </c>
      <c r="VS134" s="16" t="s">
        <v>843</v>
      </c>
      <c r="VT134" s="16" t="s">
        <v>843</v>
      </c>
      <c r="VV134" s="16">
        <v>2600</v>
      </c>
      <c r="VX134" s="16" t="s">
        <v>6028</v>
      </c>
      <c r="VY134" s="16" t="s">
        <v>844</v>
      </c>
      <c r="VZ134" s="16" t="s">
        <v>843</v>
      </c>
      <c r="WA134" s="16" t="s">
        <v>843</v>
      </c>
      <c r="WB134" s="16" t="s">
        <v>843</v>
      </c>
      <c r="WC134" s="16" t="s">
        <v>843</v>
      </c>
      <c r="WD134" s="16" t="s">
        <v>843</v>
      </c>
      <c r="WE134" s="16" t="s">
        <v>843</v>
      </c>
      <c r="WF134" s="16" t="s">
        <v>843</v>
      </c>
      <c r="WH134" s="16">
        <v>1625</v>
      </c>
      <c r="WO134" s="16" t="s">
        <v>6917</v>
      </c>
      <c r="XD134" s="16" t="s">
        <v>6997</v>
      </c>
      <c r="XE134" s="16" t="s">
        <v>843</v>
      </c>
      <c r="XF134" s="16" t="s">
        <v>843</v>
      </c>
      <c r="XG134" s="16" t="s">
        <v>843</v>
      </c>
      <c r="XH134" s="16" t="s">
        <v>843</v>
      </c>
      <c r="XI134" s="16" t="s">
        <v>843</v>
      </c>
      <c r="XJ134" s="16" t="s">
        <v>843</v>
      </c>
      <c r="XK134" s="16" t="s">
        <v>843</v>
      </c>
      <c r="XL134" s="16" t="s">
        <v>843</v>
      </c>
      <c r="XM134" s="16" t="s">
        <v>843</v>
      </c>
      <c r="XN134" s="16" t="s">
        <v>844</v>
      </c>
      <c r="XO134" s="16" t="s">
        <v>843</v>
      </c>
      <c r="XP134" s="16" t="s">
        <v>843</v>
      </c>
      <c r="XQ134" s="16" t="s">
        <v>843</v>
      </c>
      <c r="YF134" s="16" t="s">
        <v>865</v>
      </c>
      <c r="YN134" s="16" t="s">
        <v>7040</v>
      </c>
      <c r="YP134" s="16" t="s">
        <v>4216</v>
      </c>
      <c r="YR134" s="16" t="s">
        <v>9525</v>
      </c>
      <c r="YS134" s="16" t="s">
        <v>9526</v>
      </c>
      <c r="YT134" s="16" t="s">
        <v>8694</v>
      </c>
      <c r="YU134" s="16" t="s">
        <v>9527</v>
      </c>
      <c r="YV134" s="16" t="s">
        <v>9148</v>
      </c>
      <c r="YW134" s="16" t="s">
        <v>844</v>
      </c>
      <c r="YX134" s="16" t="s">
        <v>9148</v>
      </c>
      <c r="YY134" s="16" t="s">
        <v>9528</v>
      </c>
      <c r="ZE134" s="16" t="s">
        <v>9032</v>
      </c>
      <c r="ZO134" s="16" t="s">
        <v>487</v>
      </c>
      <c r="ZP134" s="16" t="s">
        <v>487</v>
      </c>
      <c r="ZQ134" s="16" t="s">
        <v>486</v>
      </c>
      <c r="ZR134" s="16" t="s">
        <v>486</v>
      </c>
      <c r="ZS134" s="16" t="s">
        <v>8704</v>
      </c>
      <c r="ZT134" s="16" t="s">
        <v>8705</v>
      </c>
      <c r="ZU134" s="16" t="s">
        <v>8706</v>
      </c>
      <c r="ZV134" s="16" t="s">
        <v>487</v>
      </c>
      <c r="ZW134" s="16" t="s">
        <v>843</v>
      </c>
      <c r="ZX134" s="16" t="s">
        <v>843</v>
      </c>
      <c r="ZY134" s="16" t="s">
        <v>1056</v>
      </c>
      <c r="ZZ134" s="16" t="s">
        <v>843</v>
      </c>
      <c r="AAA134" s="16" t="s">
        <v>1056</v>
      </c>
      <c r="AAB134" s="16" t="s">
        <v>844</v>
      </c>
      <c r="AAC134" s="16">
        <v>0</v>
      </c>
      <c r="AAD134" s="16" t="s">
        <v>1056</v>
      </c>
      <c r="AAE134" s="16" t="s">
        <v>843</v>
      </c>
      <c r="AAF134" s="16" t="s">
        <v>843</v>
      </c>
      <c r="AAG134" s="16" t="s">
        <v>843</v>
      </c>
      <c r="AAH134" s="16" t="s">
        <v>843</v>
      </c>
      <c r="AAI134" s="16" t="s">
        <v>843</v>
      </c>
      <c r="AAJ134" s="16" t="s">
        <v>606</v>
      </c>
      <c r="AAK134" s="16" t="s">
        <v>639</v>
      </c>
      <c r="AAL134" s="16" t="s">
        <v>905</v>
      </c>
      <c r="AAM134" s="16" t="s">
        <v>660</v>
      </c>
      <c r="AAN134" s="16" t="s">
        <v>8707</v>
      </c>
      <c r="AAO134" s="16" t="s">
        <v>1019</v>
      </c>
      <c r="AAP134" s="16" t="s">
        <v>8708</v>
      </c>
      <c r="AAQ134" s="16" t="s">
        <v>9529</v>
      </c>
      <c r="AAS134" s="16">
        <v>2845.66</v>
      </c>
      <c r="AAT134" s="16" t="s">
        <v>782</v>
      </c>
      <c r="AAU134" s="16" t="s">
        <v>782</v>
      </c>
      <c r="AAV134" s="16" t="s">
        <v>782</v>
      </c>
      <c r="AAW134" s="16" t="s">
        <v>782</v>
      </c>
      <c r="AAX134" s="16" t="s">
        <v>843</v>
      </c>
      <c r="AAY134" s="16" t="s">
        <v>8710</v>
      </c>
      <c r="ABA134" s="16" t="s">
        <v>783</v>
      </c>
      <c r="ABB134" s="16" t="s">
        <v>782</v>
      </c>
      <c r="ABC134" s="16" t="s">
        <v>783</v>
      </c>
      <c r="ABD134" s="16" t="s">
        <v>782</v>
      </c>
      <c r="ABE134" s="16" t="s">
        <v>783</v>
      </c>
      <c r="ABF134" s="16" t="s">
        <v>782</v>
      </c>
      <c r="ABG134" s="16" t="s">
        <v>782</v>
      </c>
      <c r="ABH134" s="16" t="s">
        <v>782</v>
      </c>
      <c r="ABI134" s="16" t="s">
        <v>782</v>
      </c>
      <c r="ABJ134" s="16" t="s">
        <v>782</v>
      </c>
      <c r="ABK134" s="16" t="s">
        <v>782</v>
      </c>
      <c r="ABL134" s="16" t="s">
        <v>8732</v>
      </c>
      <c r="ABM134" s="16" t="s">
        <v>844</v>
      </c>
      <c r="ABN134" s="16" t="s">
        <v>1034</v>
      </c>
      <c r="ABO134" s="16" t="s">
        <v>486</v>
      </c>
      <c r="ABP134" s="16" t="s">
        <v>972</v>
      </c>
      <c r="ABQ134" s="16" t="s">
        <v>4300</v>
      </c>
      <c r="ABR134" s="16" t="s">
        <v>470</v>
      </c>
      <c r="ABS134" s="16" t="s">
        <v>457</v>
      </c>
      <c r="ABT134" s="16" t="s">
        <v>1056</v>
      </c>
      <c r="ABU134" s="16" t="s">
        <v>1056</v>
      </c>
      <c r="ABV134" s="16" t="s">
        <v>487</v>
      </c>
      <c r="ABW134" s="16" t="s">
        <v>486</v>
      </c>
      <c r="ABX134" s="16" t="s">
        <v>892</v>
      </c>
      <c r="ABY134" s="16" t="s">
        <v>486</v>
      </c>
      <c r="ABZ134" s="16" t="s">
        <v>486</v>
      </c>
      <c r="ACA134" s="16" t="s">
        <v>759</v>
      </c>
      <c r="ACB134" s="16" t="s">
        <v>772</v>
      </c>
      <c r="ACC134" s="16" t="s">
        <v>736</v>
      </c>
      <c r="ACD134" s="16" t="s">
        <v>486</v>
      </c>
      <c r="ACE134" s="16" t="s">
        <v>486</v>
      </c>
      <c r="ACG134" s="16" t="s">
        <v>1014</v>
      </c>
      <c r="ACH134" s="16" t="s">
        <v>1009</v>
      </c>
      <c r="ACI134" s="16" t="s">
        <v>462</v>
      </c>
      <c r="ACJ134" s="16">
        <v>0.79400000000000004</v>
      </c>
      <c r="ACK134" s="16" t="s">
        <v>482</v>
      </c>
      <c r="ACL134" s="16" t="s">
        <v>740</v>
      </c>
      <c r="ACM134" s="16" t="s">
        <v>1190</v>
      </c>
      <c r="ACN134" s="16" t="s">
        <v>1169</v>
      </c>
      <c r="ACO134" s="16" t="s">
        <v>1856</v>
      </c>
      <c r="ACP134" s="16">
        <v>1625</v>
      </c>
      <c r="ACQ134" s="16" t="s">
        <v>1202</v>
      </c>
      <c r="ACR134" s="16" t="s">
        <v>1644</v>
      </c>
      <c r="ACS134" s="16" t="s">
        <v>669</v>
      </c>
      <c r="ACT134" s="16" t="s">
        <v>1522</v>
      </c>
      <c r="ACU134" s="16" t="s">
        <v>833</v>
      </c>
      <c r="ACV134" s="16" t="s">
        <v>8711</v>
      </c>
      <c r="ACW134" s="16" t="s">
        <v>878</v>
      </c>
      <c r="ACX134" s="16" t="s">
        <v>1916</v>
      </c>
      <c r="ACY134" s="16" t="s">
        <v>1947</v>
      </c>
      <c r="ACZ134" s="16">
        <v>1</v>
      </c>
      <c r="ADA134" s="16">
        <v>0</v>
      </c>
      <c r="ADB134" s="16">
        <v>1</v>
      </c>
      <c r="ADC134" s="16">
        <v>0</v>
      </c>
      <c r="ADD134" s="16">
        <v>0</v>
      </c>
      <c r="ADE134" s="16" t="s">
        <v>9056</v>
      </c>
      <c r="ADF134" s="16">
        <v>0</v>
      </c>
      <c r="ADG134" s="16" t="s">
        <v>486</v>
      </c>
      <c r="ADH134" s="16">
        <v>1</v>
      </c>
      <c r="ADI134" s="16" t="s">
        <v>486</v>
      </c>
      <c r="ADJ134" s="16" t="s">
        <v>1743</v>
      </c>
      <c r="ADL134" s="16" t="s">
        <v>1761</v>
      </c>
      <c r="ADM134" s="16" t="s">
        <v>13195</v>
      </c>
      <c r="ADN134" s="16" t="s">
        <v>13196</v>
      </c>
      <c r="ADO134" s="16" t="s">
        <v>1766</v>
      </c>
      <c r="ADQ134" s="16" t="s">
        <v>1751</v>
      </c>
      <c r="ADU134" s="16" t="s">
        <v>1763</v>
      </c>
      <c r="ADW134" s="16" t="s">
        <v>13199</v>
      </c>
      <c r="AEA134" s="16">
        <v>5533.3333333333303</v>
      </c>
      <c r="AEC134" s="16" t="s">
        <v>1058</v>
      </c>
      <c r="AED134" s="16">
        <v>1422.83</v>
      </c>
      <c r="AEE134" s="16" t="s">
        <v>952</v>
      </c>
      <c r="AEG134" s="16">
        <v>4225</v>
      </c>
      <c r="AEI134" s="16">
        <v>1500</v>
      </c>
      <c r="AEK134" s="16">
        <v>750</v>
      </c>
      <c r="AEL134" s="16">
        <v>200</v>
      </c>
      <c r="AEM134" s="16">
        <v>550</v>
      </c>
      <c r="AEN134" s="16">
        <v>100</v>
      </c>
      <c r="AEO134" s="16">
        <v>125</v>
      </c>
    </row>
    <row r="135" spans="1:823" x14ac:dyDescent="0.25">
      <c r="A135" s="30">
        <v>45817</v>
      </c>
      <c r="B135" s="16" t="s">
        <v>9530</v>
      </c>
      <c r="C135" s="16" t="s">
        <v>867</v>
      </c>
      <c r="D135" s="16" t="s">
        <v>867</v>
      </c>
      <c r="E135" s="16">
        <v>82</v>
      </c>
      <c r="F135" s="16" t="s">
        <v>8153</v>
      </c>
      <c r="G135" s="16" t="s">
        <v>4141</v>
      </c>
      <c r="I135" s="16" t="s">
        <v>4148</v>
      </c>
      <c r="Z135" s="16" t="s">
        <v>993</v>
      </c>
      <c r="AA135" s="16" t="s">
        <v>470</v>
      </c>
      <c r="AB135" s="16">
        <v>2</v>
      </c>
      <c r="AC135" s="16" t="s">
        <v>843</v>
      </c>
      <c r="AD135" s="16" t="s">
        <v>843</v>
      </c>
      <c r="AE135" s="16" t="s">
        <v>843</v>
      </c>
      <c r="AF135" s="16" t="s">
        <v>1056</v>
      </c>
      <c r="AG135" s="16" t="s">
        <v>843</v>
      </c>
      <c r="AH135" s="16" t="s">
        <v>1056</v>
      </c>
      <c r="AI135" s="16" t="s">
        <v>843</v>
      </c>
      <c r="AJ135" s="16" t="s">
        <v>843</v>
      </c>
      <c r="AK135" s="16" t="s">
        <v>843</v>
      </c>
      <c r="AM135" s="16" t="s">
        <v>736</v>
      </c>
      <c r="AN135" s="16" t="s">
        <v>761</v>
      </c>
      <c r="AP135" s="16" t="s">
        <v>774</v>
      </c>
      <c r="AR135" s="16" t="s">
        <v>6907</v>
      </c>
      <c r="BB135" s="16">
        <v>2</v>
      </c>
      <c r="BC135" s="16" t="s">
        <v>7878</v>
      </c>
      <c r="BE135" s="16" t="s">
        <v>5098</v>
      </c>
      <c r="BV135" s="16" t="s">
        <v>4433</v>
      </c>
      <c r="BW135" s="16" t="s">
        <v>844</v>
      </c>
      <c r="BX135" s="16" t="s">
        <v>843</v>
      </c>
      <c r="BY135" s="16" t="s">
        <v>843</v>
      </c>
      <c r="BZ135" s="16" t="s">
        <v>843</v>
      </c>
      <c r="CA135" s="16" t="s">
        <v>843</v>
      </c>
      <c r="CB135" s="16" t="s">
        <v>843</v>
      </c>
      <c r="CC135" s="16" t="s">
        <v>843</v>
      </c>
      <c r="CD135" s="16" t="s">
        <v>843</v>
      </c>
      <c r="CE135" s="16" t="s">
        <v>843</v>
      </c>
      <c r="CF135" s="16" t="s">
        <v>843</v>
      </c>
      <c r="CG135" s="16" t="s">
        <v>843</v>
      </c>
      <c r="CH135" s="16" t="s">
        <v>843</v>
      </c>
      <c r="CI135" s="16" t="s">
        <v>843</v>
      </c>
      <c r="CJ135" s="16" t="s">
        <v>843</v>
      </c>
      <c r="CK135" s="16" t="s">
        <v>843</v>
      </c>
      <c r="CP135" s="16" t="s">
        <v>867</v>
      </c>
      <c r="CQ135" s="16" t="s">
        <v>5191</v>
      </c>
      <c r="CR135" s="16" t="s">
        <v>844</v>
      </c>
      <c r="CS135" s="16" t="s">
        <v>843</v>
      </c>
      <c r="CT135" s="16" t="s">
        <v>843</v>
      </c>
      <c r="CU135" s="16" t="s">
        <v>843</v>
      </c>
      <c r="CV135" s="16" t="s">
        <v>843</v>
      </c>
      <c r="CW135" s="16" t="s">
        <v>843</v>
      </c>
      <c r="CX135" s="16" t="s">
        <v>843</v>
      </c>
      <c r="CY135" s="16" t="s">
        <v>843</v>
      </c>
      <c r="CZ135" s="16" t="s">
        <v>843</v>
      </c>
      <c r="DA135" s="16" t="s">
        <v>5184</v>
      </c>
      <c r="DX135" s="16" t="s">
        <v>867</v>
      </c>
      <c r="DY135" s="16" t="s">
        <v>867</v>
      </c>
      <c r="GC135" s="16" t="s">
        <v>5342</v>
      </c>
      <c r="GF135" s="16" t="s">
        <v>867</v>
      </c>
      <c r="GG135" s="16" t="s">
        <v>867</v>
      </c>
      <c r="GV135" s="16" t="s">
        <v>5443</v>
      </c>
      <c r="GW135" s="16" t="s">
        <v>843</v>
      </c>
      <c r="GX135" s="16" t="s">
        <v>844</v>
      </c>
      <c r="GY135" s="16" t="s">
        <v>843</v>
      </c>
      <c r="GZ135" s="16" t="s">
        <v>843</v>
      </c>
      <c r="HA135" s="16" t="s">
        <v>843</v>
      </c>
      <c r="HB135" s="16" t="s">
        <v>843</v>
      </c>
      <c r="HC135" s="16" t="s">
        <v>843</v>
      </c>
      <c r="HD135" s="16" t="s">
        <v>843</v>
      </c>
      <c r="HE135" s="16" t="s">
        <v>843</v>
      </c>
      <c r="HF135" s="16" t="s">
        <v>843</v>
      </c>
      <c r="HH135" s="16" t="s">
        <v>5456</v>
      </c>
      <c r="HK135" s="16" t="s">
        <v>865</v>
      </c>
      <c r="HM135" s="16" t="s">
        <v>865</v>
      </c>
      <c r="HZ135" s="16" t="s">
        <v>7944</v>
      </c>
      <c r="KE135" s="16" t="s">
        <v>5585</v>
      </c>
      <c r="KG135" s="16" t="s">
        <v>7018</v>
      </c>
      <c r="KH135" s="16" t="s">
        <v>7033</v>
      </c>
      <c r="KI135" s="16" t="s">
        <v>865</v>
      </c>
      <c r="LG135" s="16" t="s">
        <v>867</v>
      </c>
      <c r="LH135" s="16" t="s">
        <v>867</v>
      </c>
      <c r="LI135" s="16" t="s">
        <v>867</v>
      </c>
      <c r="LJ135" s="16" t="s">
        <v>867</v>
      </c>
      <c r="LK135" s="16" t="s">
        <v>867</v>
      </c>
      <c r="LL135" s="16" t="s">
        <v>5666</v>
      </c>
      <c r="LM135" s="16" t="s">
        <v>843</v>
      </c>
      <c r="LN135" s="16" t="s">
        <v>843</v>
      </c>
      <c r="LO135" s="16" t="s">
        <v>843</v>
      </c>
      <c r="LP135" s="16" t="s">
        <v>844</v>
      </c>
      <c r="LQ135" s="16" t="s">
        <v>843</v>
      </c>
      <c r="LR135" s="16" t="s">
        <v>843</v>
      </c>
      <c r="LS135" s="16" t="s">
        <v>843</v>
      </c>
      <c r="LT135" s="16" t="s">
        <v>843</v>
      </c>
      <c r="LU135" s="16" t="s">
        <v>843</v>
      </c>
      <c r="LV135" s="16" t="s">
        <v>843</v>
      </c>
      <c r="LW135" s="16" t="s">
        <v>843</v>
      </c>
      <c r="LX135" s="16" t="s">
        <v>843</v>
      </c>
      <c r="LY135" s="16" t="s">
        <v>843</v>
      </c>
      <c r="LZ135" s="16" t="s">
        <v>843</v>
      </c>
      <c r="MA135" s="16" t="s">
        <v>843</v>
      </c>
      <c r="MC135" s="16" t="s">
        <v>5694</v>
      </c>
      <c r="MD135" s="16" t="s">
        <v>844</v>
      </c>
      <c r="ME135" s="16" t="s">
        <v>843</v>
      </c>
      <c r="MF135" s="16" t="s">
        <v>843</v>
      </c>
      <c r="MG135" s="16" t="s">
        <v>843</v>
      </c>
      <c r="MH135" s="16" t="s">
        <v>843</v>
      </c>
      <c r="MI135" s="16" t="s">
        <v>843</v>
      </c>
      <c r="MJ135" s="16" t="s">
        <v>843</v>
      </c>
      <c r="MK135" s="16" t="s">
        <v>843</v>
      </c>
      <c r="ML135" s="16" t="s">
        <v>843</v>
      </c>
      <c r="MM135" s="16" t="s">
        <v>843</v>
      </c>
      <c r="MN135" s="16" t="s">
        <v>843</v>
      </c>
      <c r="MO135" s="16" t="s">
        <v>843</v>
      </c>
      <c r="MP135" s="16" t="s">
        <v>843</v>
      </c>
      <c r="MQ135" s="16" t="s">
        <v>843</v>
      </c>
      <c r="MR135" s="16" t="s">
        <v>843</v>
      </c>
      <c r="MS135" s="16" t="s">
        <v>843</v>
      </c>
      <c r="MT135" s="16" t="s">
        <v>843</v>
      </c>
      <c r="MU135" s="16" t="s">
        <v>843</v>
      </c>
      <c r="MV135" s="16" t="s">
        <v>843</v>
      </c>
      <c r="PC135" s="16" t="s">
        <v>865</v>
      </c>
      <c r="PD135" s="16" t="s">
        <v>865</v>
      </c>
      <c r="PY135" s="16" t="s">
        <v>865</v>
      </c>
      <c r="QP135" s="16" t="s">
        <v>865</v>
      </c>
      <c r="QR135" s="16" t="s">
        <v>865</v>
      </c>
      <c r="QT135" s="16" t="s">
        <v>865</v>
      </c>
      <c r="QV135" s="16" t="s">
        <v>865</v>
      </c>
      <c r="QX135" s="16" t="s">
        <v>867</v>
      </c>
      <c r="QY135" s="16" t="s">
        <v>867</v>
      </c>
      <c r="RD135" s="16" t="s">
        <v>4216</v>
      </c>
      <c r="RF135" s="16" t="s">
        <v>865</v>
      </c>
      <c r="RH135" s="16" t="s">
        <v>4216</v>
      </c>
      <c r="RJ135" s="16" t="s">
        <v>4216</v>
      </c>
      <c r="RN135" s="16" t="s">
        <v>7720</v>
      </c>
      <c r="RP135" s="16" t="s">
        <v>867</v>
      </c>
      <c r="RR135" s="16" t="s">
        <v>867</v>
      </c>
      <c r="RT135" s="16" t="s">
        <v>867</v>
      </c>
      <c r="RV135" s="16" t="s">
        <v>7720</v>
      </c>
      <c r="RX135" s="16" t="s">
        <v>7724</v>
      </c>
      <c r="RZ135" s="16" t="s">
        <v>7720</v>
      </c>
      <c r="SQ135" s="16" t="s">
        <v>865</v>
      </c>
      <c r="SS135" s="16" t="s">
        <v>7296</v>
      </c>
      <c r="ST135" s="16" t="s">
        <v>7761</v>
      </c>
      <c r="TN135" s="16">
        <v>4000</v>
      </c>
      <c r="TO135" s="16">
        <v>0</v>
      </c>
      <c r="TP135" s="16">
        <v>500</v>
      </c>
      <c r="TQ135" s="16">
        <v>800</v>
      </c>
      <c r="TR135" s="16">
        <v>500</v>
      </c>
      <c r="TS135" s="16">
        <v>300</v>
      </c>
      <c r="TT135" s="16">
        <v>0</v>
      </c>
      <c r="TU135" s="16">
        <v>300</v>
      </c>
      <c r="TV135" s="16">
        <v>4000</v>
      </c>
      <c r="TW135" s="16">
        <v>0</v>
      </c>
      <c r="TX135" s="16">
        <v>0</v>
      </c>
      <c r="TZ135" s="16" t="s">
        <v>7367</v>
      </c>
      <c r="UA135" s="16" t="s">
        <v>8691</v>
      </c>
      <c r="UB135" s="16">
        <v>0</v>
      </c>
      <c r="UC135" s="16" t="s">
        <v>843</v>
      </c>
      <c r="UD135" s="16" t="s">
        <v>843</v>
      </c>
      <c r="UE135" s="16" t="s">
        <v>844</v>
      </c>
      <c r="UF135" s="16" t="s">
        <v>844</v>
      </c>
      <c r="UG135" s="16" t="s">
        <v>843</v>
      </c>
      <c r="UH135" s="16" t="s">
        <v>843</v>
      </c>
      <c r="VK135" s="16" t="s">
        <v>6102</v>
      </c>
      <c r="VL135" s="16" t="s">
        <v>843</v>
      </c>
      <c r="VM135" s="16" t="s">
        <v>843</v>
      </c>
      <c r="VN135" s="16" t="s">
        <v>843</v>
      </c>
      <c r="VO135" s="16" t="s">
        <v>843</v>
      </c>
      <c r="VP135" s="16" t="s">
        <v>844</v>
      </c>
      <c r="VQ135" s="16" t="s">
        <v>843</v>
      </c>
      <c r="VR135" s="16" t="s">
        <v>843</v>
      </c>
      <c r="VS135" s="16" t="s">
        <v>843</v>
      </c>
      <c r="VT135" s="16" t="s">
        <v>843</v>
      </c>
      <c r="VV135" s="16">
        <v>4000</v>
      </c>
      <c r="VX135" s="16" t="s">
        <v>6028</v>
      </c>
      <c r="VY135" s="16" t="s">
        <v>844</v>
      </c>
      <c r="VZ135" s="16" t="s">
        <v>843</v>
      </c>
      <c r="WA135" s="16" t="s">
        <v>843</v>
      </c>
      <c r="WB135" s="16" t="s">
        <v>843</v>
      </c>
      <c r="WC135" s="16" t="s">
        <v>843</v>
      </c>
      <c r="WD135" s="16" t="s">
        <v>843</v>
      </c>
      <c r="WE135" s="16" t="s">
        <v>843</v>
      </c>
      <c r="WF135" s="16" t="s">
        <v>843</v>
      </c>
      <c r="WH135" s="16">
        <v>3300</v>
      </c>
      <c r="WO135" s="16" t="s">
        <v>6920</v>
      </c>
      <c r="XD135" s="16" t="s">
        <v>9531</v>
      </c>
      <c r="XE135" s="16" t="s">
        <v>843</v>
      </c>
      <c r="XF135" s="16" t="s">
        <v>844</v>
      </c>
      <c r="XG135" s="16" t="s">
        <v>843</v>
      </c>
      <c r="XH135" s="16" t="s">
        <v>843</v>
      </c>
      <c r="XI135" s="16" t="s">
        <v>843</v>
      </c>
      <c r="XJ135" s="16" t="s">
        <v>843</v>
      </c>
      <c r="XK135" s="16" t="s">
        <v>843</v>
      </c>
      <c r="XL135" s="16" t="s">
        <v>843</v>
      </c>
      <c r="XM135" s="16" t="s">
        <v>844</v>
      </c>
      <c r="XN135" s="16" t="s">
        <v>843</v>
      </c>
      <c r="XO135" s="16" t="s">
        <v>844</v>
      </c>
      <c r="XP135" s="16" t="s">
        <v>843</v>
      </c>
      <c r="XQ135" s="16" t="s">
        <v>843</v>
      </c>
      <c r="YF135" s="16" t="s">
        <v>865</v>
      </c>
      <c r="YN135" s="16" t="s">
        <v>7040</v>
      </c>
      <c r="YP135" s="16" t="s">
        <v>7987</v>
      </c>
      <c r="YR135" s="16" t="s">
        <v>9532</v>
      </c>
      <c r="YS135" s="16" t="s">
        <v>9533</v>
      </c>
      <c r="YT135" s="16" t="s">
        <v>8694</v>
      </c>
      <c r="YU135" s="16" t="s">
        <v>9534</v>
      </c>
      <c r="YV135" s="16" t="s">
        <v>9148</v>
      </c>
      <c r="YW135" s="16" t="s">
        <v>844</v>
      </c>
      <c r="YX135" s="16" t="s">
        <v>9148</v>
      </c>
      <c r="YY135" s="16" t="s">
        <v>8861</v>
      </c>
      <c r="YZ135" s="16" t="s">
        <v>843</v>
      </c>
      <c r="ZA135" s="16" t="s">
        <v>843</v>
      </c>
      <c r="ZB135" s="16">
        <v>7066.67</v>
      </c>
      <c r="ZC135" s="16" t="s">
        <v>9475</v>
      </c>
      <c r="ZD135" s="16" t="s">
        <v>843</v>
      </c>
      <c r="ZE135" s="16" t="s">
        <v>9535</v>
      </c>
      <c r="ZF135" s="16" t="s">
        <v>8778</v>
      </c>
      <c r="ZG135" s="16" t="s">
        <v>8865</v>
      </c>
      <c r="ZH135" s="16" t="s">
        <v>8699</v>
      </c>
      <c r="ZI135" s="16" t="s">
        <v>8865</v>
      </c>
      <c r="ZJ135" s="16" t="s">
        <v>843</v>
      </c>
      <c r="ZK135" s="16" t="s">
        <v>843</v>
      </c>
      <c r="ZL135" s="16" t="s">
        <v>8699</v>
      </c>
      <c r="ZM135" s="16" t="s">
        <v>843</v>
      </c>
      <c r="ZN135" s="16" t="s">
        <v>8725</v>
      </c>
      <c r="ZO135" s="16" t="s">
        <v>487</v>
      </c>
      <c r="ZP135" s="16" t="s">
        <v>487</v>
      </c>
      <c r="ZQ135" s="16" t="s">
        <v>486</v>
      </c>
      <c r="ZR135" s="16" t="s">
        <v>486</v>
      </c>
      <c r="ZS135" s="16" t="s">
        <v>844</v>
      </c>
      <c r="ZT135" s="16" t="s">
        <v>8705</v>
      </c>
      <c r="ZU135" s="16" t="s">
        <v>8706</v>
      </c>
      <c r="ZV135" s="16" t="s">
        <v>487</v>
      </c>
      <c r="ZW135" s="16" t="s">
        <v>843</v>
      </c>
      <c r="ZX135" s="16" t="s">
        <v>843</v>
      </c>
      <c r="ZY135" s="16" t="s">
        <v>1056</v>
      </c>
      <c r="ZZ135" s="16" t="s">
        <v>843</v>
      </c>
      <c r="AAA135" s="16" t="s">
        <v>1056</v>
      </c>
      <c r="AAB135" s="16" t="s">
        <v>844</v>
      </c>
      <c r="AAC135" s="16">
        <v>0</v>
      </c>
      <c r="AAD135" s="16" t="s">
        <v>1056</v>
      </c>
      <c r="AAE135" s="16" t="s">
        <v>843</v>
      </c>
      <c r="AAF135" s="16" t="s">
        <v>843</v>
      </c>
      <c r="AAG135" s="16" t="s">
        <v>843</v>
      </c>
      <c r="AAH135" s="16" t="s">
        <v>843</v>
      </c>
      <c r="AAI135" s="16" t="s">
        <v>843</v>
      </c>
      <c r="AAJ135" s="16" t="s">
        <v>606</v>
      </c>
      <c r="AAK135" s="16" t="s">
        <v>639</v>
      </c>
      <c r="AAL135" s="16" t="s">
        <v>905</v>
      </c>
      <c r="AAM135" s="16" t="s">
        <v>660</v>
      </c>
      <c r="AAN135" s="16" t="s">
        <v>8707</v>
      </c>
      <c r="AAO135" s="16" t="s">
        <v>1019</v>
      </c>
      <c r="AAP135" s="16" t="s">
        <v>8708</v>
      </c>
      <c r="AAQ135" s="16" t="s">
        <v>8816</v>
      </c>
      <c r="AAS135" s="16">
        <v>5177.93</v>
      </c>
      <c r="AAU135" s="16" t="s">
        <v>782</v>
      </c>
      <c r="AAX135" s="16" t="s">
        <v>843</v>
      </c>
      <c r="AAY135" s="16" t="s">
        <v>8710</v>
      </c>
      <c r="AAZ135" s="16" t="s">
        <v>783</v>
      </c>
      <c r="ABA135" s="16" t="s">
        <v>782</v>
      </c>
      <c r="ABB135" s="16" t="s">
        <v>783</v>
      </c>
      <c r="ABC135" s="16" t="s">
        <v>783</v>
      </c>
      <c r="ABD135" s="16" t="s">
        <v>783</v>
      </c>
      <c r="ABE135" s="16" t="s">
        <v>783</v>
      </c>
      <c r="ABF135" s="16" t="s">
        <v>782</v>
      </c>
      <c r="ABG135" s="16" t="s">
        <v>782</v>
      </c>
      <c r="ABH135" s="16" t="s">
        <v>782</v>
      </c>
      <c r="ABI135" s="16" t="s">
        <v>783</v>
      </c>
      <c r="ABJ135" s="16" t="s">
        <v>782</v>
      </c>
      <c r="ABK135" s="16" t="s">
        <v>783</v>
      </c>
      <c r="ABL135" s="16" t="s">
        <v>8728</v>
      </c>
      <c r="ABM135" s="16" t="s">
        <v>843</v>
      </c>
      <c r="ABN135" s="16" t="s">
        <v>1033</v>
      </c>
      <c r="ABO135" s="16" t="s">
        <v>486</v>
      </c>
      <c r="ABP135" s="16" t="s">
        <v>972</v>
      </c>
      <c r="ABQ135" s="16" t="s">
        <v>4324</v>
      </c>
      <c r="ABR135" s="16" t="s">
        <v>470</v>
      </c>
      <c r="ABS135" s="16" t="s">
        <v>457</v>
      </c>
      <c r="ABT135" s="16" t="s">
        <v>1056</v>
      </c>
      <c r="ABU135" s="16" t="s">
        <v>1056</v>
      </c>
      <c r="ABV135" s="16" t="s">
        <v>487</v>
      </c>
      <c r="ABW135" s="16" t="s">
        <v>486</v>
      </c>
      <c r="ABX135" s="16" t="s">
        <v>892</v>
      </c>
      <c r="ABY135" s="16" t="s">
        <v>486</v>
      </c>
      <c r="ABZ135" s="16" t="s">
        <v>486</v>
      </c>
      <c r="ACA135" s="16" t="s">
        <v>761</v>
      </c>
      <c r="ACB135" s="16" t="s">
        <v>774</v>
      </c>
      <c r="ACC135" s="16" t="s">
        <v>736</v>
      </c>
      <c r="ACD135" s="16" t="s">
        <v>486</v>
      </c>
      <c r="ACE135" s="16" t="s">
        <v>486</v>
      </c>
      <c r="ACG135" s="16" t="s">
        <v>1014</v>
      </c>
      <c r="ACH135" s="16" t="s">
        <v>1009</v>
      </c>
      <c r="ACI135" s="16" t="s">
        <v>462</v>
      </c>
      <c r="ACJ135" s="16">
        <v>0.79400000000000004</v>
      </c>
      <c r="ACK135" s="16" t="s">
        <v>482</v>
      </c>
      <c r="ACL135" s="16" t="s">
        <v>740</v>
      </c>
      <c r="ACM135" s="16" t="s">
        <v>1190</v>
      </c>
      <c r="ACN135" s="16" t="s">
        <v>1169</v>
      </c>
      <c r="ACO135" s="16" t="s">
        <v>1856</v>
      </c>
      <c r="ACP135" s="16">
        <v>3300</v>
      </c>
      <c r="ACQ135" s="16" t="s">
        <v>1202</v>
      </c>
      <c r="ACR135" s="16" t="s">
        <v>1644</v>
      </c>
      <c r="ACS135" s="16" t="s">
        <v>669</v>
      </c>
      <c r="ACT135" s="16" t="s">
        <v>1522</v>
      </c>
      <c r="ACU135" s="16" t="s">
        <v>833</v>
      </c>
      <c r="ACV135" s="16" t="s">
        <v>8711</v>
      </c>
      <c r="ACW135" s="16" t="s">
        <v>878</v>
      </c>
      <c r="ACX135" s="16" t="s">
        <v>1916</v>
      </c>
      <c r="ACY135" s="16" t="s">
        <v>1947</v>
      </c>
      <c r="ACZ135" s="16">
        <v>1</v>
      </c>
      <c r="ADA135" s="16">
        <v>1</v>
      </c>
      <c r="ADB135" s="16">
        <v>1</v>
      </c>
      <c r="ADC135" s="16">
        <v>1</v>
      </c>
      <c r="ADD135" s="16">
        <v>1</v>
      </c>
      <c r="ADE135" s="16" t="s">
        <v>8712</v>
      </c>
      <c r="ADF135" s="16">
        <v>0</v>
      </c>
      <c r="ADG135" s="16" t="s">
        <v>486</v>
      </c>
      <c r="ADH135" s="16">
        <v>2</v>
      </c>
      <c r="ADI135" s="16" t="s">
        <v>486</v>
      </c>
      <c r="ADJ135" s="16" t="s">
        <v>1744</v>
      </c>
      <c r="ADK135" s="16" t="s">
        <v>13194</v>
      </c>
      <c r="ADL135" s="16" t="s">
        <v>13196</v>
      </c>
      <c r="ADM135" s="16" t="s">
        <v>13195</v>
      </c>
      <c r="ADN135" s="16" t="s">
        <v>13196</v>
      </c>
      <c r="ADO135" s="16" t="s">
        <v>1766</v>
      </c>
      <c r="ADP135" s="16" t="s">
        <v>13196</v>
      </c>
      <c r="ADQ135" s="16" t="s">
        <v>1750</v>
      </c>
      <c r="ADR135" s="16" t="s">
        <v>13194</v>
      </c>
      <c r="ADS135" s="16" t="s">
        <v>13194</v>
      </c>
      <c r="ADU135" s="16" t="s">
        <v>8817</v>
      </c>
      <c r="ADW135" s="16" t="s">
        <v>8729</v>
      </c>
      <c r="ADY135" s="16" t="s">
        <v>1062</v>
      </c>
      <c r="AEA135" s="16">
        <v>7066.6666666666697</v>
      </c>
      <c r="AEC135" s="16" t="s">
        <v>1062</v>
      </c>
      <c r="AED135" s="16">
        <v>2588.9699999999998</v>
      </c>
      <c r="AEE135" s="16" t="s">
        <v>952</v>
      </c>
      <c r="AEG135" s="16">
        <v>7300</v>
      </c>
      <c r="AEI135" s="16">
        <v>2000</v>
      </c>
      <c r="AEK135" s="16">
        <v>250</v>
      </c>
      <c r="AEL135" s="16">
        <v>400</v>
      </c>
      <c r="AEM135" s="16">
        <v>2000</v>
      </c>
      <c r="AEN135" s="16">
        <v>250</v>
      </c>
      <c r="AEO135" s="16">
        <v>150</v>
      </c>
      <c r="AEP135" s="16">
        <v>150</v>
      </c>
    </row>
    <row r="136" spans="1:823" x14ac:dyDescent="0.25">
      <c r="A136" s="30">
        <v>45817</v>
      </c>
      <c r="B136" s="16" t="s">
        <v>9536</v>
      </c>
      <c r="C136" s="16" t="s">
        <v>867</v>
      </c>
      <c r="D136" s="16" t="s">
        <v>867</v>
      </c>
      <c r="E136" s="16">
        <v>62</v>
      </c>
      <c r="F136" s="16" t="s">
        <v>8153</v>
      </c>
      <c r="G136" s="16" t="s">
        <v>4141</v>
      </c>
      <c r="I136" s="16" t="s">
        <v>4174</v>
      </c>
      <c r="Z136" s="16" t="s">
        <v>993</v>
      </c>
      <c r="AA136" s="16" t="s">
        <v>470</v>
      </c>
      <c r="AB136" s="16">
        <v>2</v>
      </c>
      <c r="AC136" s="16" t="s">
        <v>843</v>
      </c>
      <c r="AD136" s="16" t="s">
        <v>843</v>
      </c>
      <c r="AE136" s="16" t="s">
        <v>843</v>
      </c>
      <c r="AF136" s="16" t="s">
        <v>844</v>
      </c>
      <c r="AG136" s="16" t="s">
        <v>844</v>
      </c>
      <c r="AH136" s="16" t="s">
        <v>844</v>
      </c>
      <c r="AI136" s="16" t="s">
        <v>844</v>
      </c>
      <c r="AJ136" s="16" t="s">
        <v>843</v>
      </c>
      <c r="AK136" s="16" t="s">
        <v>843</v>
      </c>
      <c r="AM136" s="16" t="s">
        <v>736</v>
      </c>
      <c r="AN136" s="16" t="s">
        <v>759</v>
      </c>
      <c r="AP136" s="16" t="s">
        <v>774</v>
      </c>
      <c r="AR136" s="16" t="s">
        <v>6907</v>
      </c>
      <c r="BB136" s="16">
        <v>2</v>
      </c>
      <c r="BC136" s="16" t="s">
        <v>7878</v>
      </c>
      <c r="BE136" s="16" t="s">
        <v>5101</v>
      </c>
      <c r="BV136" s="16" t="s">
        <v>4433</v>
      </c>
      <c r="BW136" s="16" t="s">
        <v>844</v>
      </c>
      <c r="BX136" s="16" t="s">
        <v>843</v>
      </c>
      <c r="BY136" s="16" t="s">
        <v>843</v>
      </c>
      <c r="BZ136" s="16" t="s">
        <v>843</v>
      </c>
      <c r="CA136" s="16" t="s">
        <v>843</v>
      </c>
      <c r="CB136" s="16" t="s">
        <v>843</v>
      </c>
      <c r="CC136" s="16" t="s">
        <v>843</v>
      </c>
      <c r="CD136" s="16" t="s">
        <v>843</v>
      </c>
      <c r="CE136" s="16" t="s">
        <v>843</v>
      </c>
      <c r="CF136" s="16" t="s">
        <v>843</v>
      </c>
      <c r="CG136" s="16" t="s">
        <v>843</v>
      </c>
      <c r="CH136" s="16" t="s">
        <v>843</v>
      </c>
      <c r="CI136" s="16" t="s">
        <v>843</v>
      </c>
      <c r="CJ136" s="16" t="s">
        <v>843</v>
      </c>
      <c r="CK136" s="16" t="s">
        <v>843</v>
      </c>
      <c r="CP136" s="16" t="s">
        <v>867</v>
      </c>
      <c r="CQ136" s="16" t="s">
        <v>9044</v>
      </c>
      <c r="CR136" s="16" t="s">
        <v>844</v>
      </c>
      <c r="CS136" s="16" t="s">
        <v>844</v>
      </c>
      <c r="CT136" s="16" t="s">
        <v>843</v>
      </c>
      <c r="CU136" s="16" t="s">
        <v>843</v>
      </c>
      <c r="CV136" s="16" t="s">
        <v>843</v>
      </c>
      <c r="CW136" s="16" t="s">
        <v>843</v>
      </c>
      <c r="CX136" s="16" t="s">
        <v>843</v>
      </c>
      <c r="CY136" s="16" t="s">
        <v>843</v>
      </c>
      <c r="CZ136" s="16" t="s">
        <v>843</v>
      </c>
      <c r="DA136" s="16" t="s">
        <v>5184</v>
      </c>
      <c r="DX136" s="16" t="s">
        <v>867</v>
      </c>
      <c r="DY136" s="16" t="s">
        <v>867</v>
      </c>
      <c r="GC136" s="16" t="s">
        <v>5350</v>
      </c>
      <c r="GF136" s="16" t="s">
        <v>6818</v>
      </c>
      <c r="GG136" s="16" t="s">
        <v>867</v>
      </c>
      <c r="GV136" s="16" t="s">
        <v>9238</v>
      </c>
      <c r="GW136" s="16" t="s">
        <v>843</v>
      </c>
      <c r="GX136" s="16" t="s">
        <v>844</v>
      </c>
      <c r="GY136" s="16" t="s">
        <v>843</v>
      </c>
      <c r="GZ136" s="16" t="s">
        <v>844</v>
      </c>
      <c r="HA136" s="16" t="s">
        <v>843</v>
      </c>
      <c r="HB136" s="16" t="s">
        <v>843</v>
      </c>
      <c r="HC136" s="16" t="s">
        <v>843</v>
      </c>
      <c r="HD136" s="16" t="s">
        <v>843</v>
      </c>
      <c r="HE136" s="16" t="s">
        <v>843</v>
      </c>
      <c r="HF136" s="16" t="s">
        <v>843</v>
      </c>
      <c r="HH136" s="16" t="s">
        <v>5456</v>
      </c>
      <c r="HK136" s="16" t="s">
        <v>865</v>
      </c>
      <c r="HM136" s="16" t="s">
        <v>865</v>
      </c>
      <c r="HZ136" s="16" t="s">
        <v>7944</v>
      </c>
      <c r="KE136" s="16" t="s">
        <v>5585</v>
      </c>
      <c r="KG136" s="16" t="s">
        <v>7018</v>
      </c>
      <c r="KH136" s="16" t="s">
        <v>7033</v>
      </c>
      <c r="KI136" s="16" t="s">
        <v>865</v>
      </c>
      <c r="LG136" s="16" t="s">
        <v>867</v>
      </c>
      <c r="LH136" s="16" t="s">
        <v>867</v>
      </c>
      <c r="LI136" s="16" t="s">
        <v>867</v>
      </c>
      <c r="LJ136" s="16" t="s">
        <v>867</v>
      </c>
      <c r="LK136" s="16" t="s">
        <v>867</v>
      </c>
      <c r="LL136" s="16" t="s">
        <v>5690</v>
      </c>
      <c r="LM136" s="16" t="s">
        <v>843</v>
      </c>
      <c r="LN136" s="16" t="s">
        <v>843</v>
      </c>
      <c r="LO136" s="16" t="s">
        <v>843</v>
      </c>
      <c r="LP136" s="16" t="s">
        <v>843</v>
      </c>
      <c r="LQ136" s="16" t="s">
        <v>843</v>
      </c>
      <c r="LR136" s="16" t="s">
        <v>843</v>
      </c>
      <c r="LS136" s="16" t="s">
        <v>843</v>
      </c>
      <c r="LT136" s="16" t="s">
        <v>843</v>
      </c>
      <c r="LU136" s="16" t="s">
        <v>843</v>
      </c>
      <c r="LV136" s="16" t="s">
        <v>843</v>
      </c>
      <c r="LW136" s="16" t="s">
        <v>843</v>
      </c>
      <c r="LX136" s="16" t="s">
        <v>844</v>
      </c>
      <c r="LY136" s="16" t="s">
        <v>843</v>
      </c>
      <c r="LZ136" s="16" t="s">
        <v>843</v>
      </c>
      <c r="MA136" s="16" t="s">
        <v>843</v>
      </c>
      <c r="MC136" s="16" t="s">
        <v>5694</v>
      </c>
      <c r="MD136" s="16" t="s">
        <v>844</v>
      </c>
      <c r="ME136" s="16" t="s">
        <v>843</v>
      </c>
      <c r="MF136" s="16" t="s">
        <v>843</v>
      </c>
      <c r="MG136" s="16" t="s">
        <v>843</v>
      </c>
      <c r="MH136" s="16" t="s">
        <v>843</v>
      </c>
      <c r="MI136" s="16" t="s">
        <v>843</v>
      </c>
      <c r="MJ136" s="16" t="s">
        <v>843</v>
      </c>
      <c r="MK136" s="16" t="s">
        <v>843</v>
      </c>
      <c r="ML136" s="16" t="s">
        <v>843</v>
      </c>
      <c r="MM136" s="16" t="s">
        <v>843</v>
      </c>
      <c r="MN136" s="16" t="s">
        <v>843</v>
      </c>
      <c r="MO136" s="16" t="s">
        <v>843</v>
      </c>
      <c r="MP136" s="16" t="s">
        <v>843</v>
      </c>
      <c r="MQ136" s="16" t="s">
        <v>843</v>
      </c>
      <c r="MR136" s="16" t="s">
        <v>843</v>
      </c>
      <c r="MS136" s="16" t="s">
        <v>843</v>
      </c>
      <c r="MT136" s="16" t="s">
        <v>843</v>
      </c>
      <c r="MU136" s="16" t="s">
        <v>843</v>
      </c>
      <c r="MV136" s="16" t="s">
        <v>843</v>
      </c>
      <c r="MX136" s="16" t="s">
        <v>5694</v>
      </c>
      <c r="MY136" s="16" t="s">
        <v>844</v>
      </c>
      <c r="MZ136" s="16" t="s">
        <v>843</v>
      </c>
      <c r="NA136" s="16" t="s">
        <v>843</v>
      </c>
      <c r="NB136" s="16" t="s">
        <v>843</v>
      </c>
      <c r="NC136" s="16" t="s">
        <v>843</v>
      </c>
      <c r="ND136" s="16" t="s">
        <v>843</v>
      </c>
      <c r="NE136" s="16" t="s">
        <v>843</v>
      </c>
      <c r="NF136" s="16" t="s">
        <v>843</v>
      </c>
      <c r="NG136" s="16" t="s">
        <v>843</v>
      </c>
      <c r="NH136" s="16" t="s">
        <v>843</v>
      </c>
      <c r="NI136" s="16" t="s">
        <v>843</v>
      </c>
      <c r="NJ136" s="16" t="s">
        <v>843</v>
      </c>
      <c r="NK136" s="16" t="s">
        <v>843</v>
      </c>
      <c r="NL136" s="16" t="s">
        <v>843</v>
      </c>
      <c r="NM136" s="16" t="s">
        <v>843</v>
      </c>
      <c r="NN136" s="16" t="s">
        <v>843</v>
      </c>
      <c r="NO136" s="16" t="s">
        <v>843</v>
      </c>
      <c r="NP136" s="16" t="s">
        <v>843</v>
      </c>
      <c r="NQ136" s="16" t="s">
        <v>843</v>
      </c>
      <c r="PC136" s="16" t="s">
        <v>865</v>
      </c>
      <c r="PD136" s="16" t="s">
        <v>865</v>
      </c>
      <c r="PY136" s="16" t="s">
        <v>865</v>
      </c>
      <c r="QP136" s="16" t="s">
        <v>865</v>
      </c>
      <c r="QR136" s="16" t="s">
        <v>867</v>
      </c>
      <c r="QT136" s="16" t="s">
        <v>867</v>
      </c>
      <c r="QV136" s="16" t="s">
        <v>865</v>
      </c>
      <c r="QX136" s="16" t="s">
        <v>865</v>
      </c>
      <c r="QY136" s="16" t="s">
        <v>867</v>
      </c>
      <c r="RD136" s="16" t="s">
        <v>865</v>
      </c>
      <c r="RF136" s="16" t="s">
        <v>7708</v>
      </c>
      <c r="RH136" s="16" t="s">
        <v>865</v>
      </c>
      <c r="RJ136" s="16" t="s">
        <v>865</v>
      </c>
      <c r="RN136" s="16" t="s">
        <v>7724</v>
      </c>
      <c r="RP136" s="16" t="s">
        <v>867</v>
      </c>
      <c r="RR136" s="16" t="s">
        <v>7720</v>
      </c>
      <c r="RT136" s="16" t="s">
        <v>7720</v>
      </c>
      <c r="RV136" s="16" t="s">
        <v>7720</v>
      </c>
      <c r="RX136" s="16" t="s">
        <v>7724</v>
      </c>
      <c r="RZ136" s="16" t="s">
        <v>7724</v>
      </c>
      <c r="SQ136" s="16" t="s">
        <v>865</v>
      </c>
      <c r="SS136" s="16" t="s">
        <v>7296</v>
      </c>
      <c r="ST136" s="16" t="s">
        <v>7764</v>
      </c>
      <c r="TN136" s="16">
        <v>2000</v>
      </c>
      <c r="TO136" s="16">
        <v>0</v>
      </c>
      <c r="TP136" s="16">
        <v>950</v>
      </c>
      <c r="TQ136" s="16">
        <v>2000</v>
      </c>
      <c r="TR136" s="16">
        <v>800</v>
      </c>
      <c r="TS136" s="16">
        <v>200</v>
      </c>
      <c r="TT136" s="16">
        <v>0</v>
      </c>
      <c r="TU136" s="16">
        <v>0</v>
      </c>
      <c r="TV136" s="16">
        <v>3800</v>
      </c>
      <c r="TW136" s="16">
        <v>0</v>
      </c>
      <c r="TX136" s="16">
        <v>0</v>
      </c>
      <c r="TZ136" s="16" t="s">
        <v>7364</v>
      </c>
      <c r="UA136" s="16" t="s">
        <v>8691</v>
      </c>
      <c r="UB136" s="16">
        <v>0</v>
      </c>
      <c r="UC136" s="16" t="s">
        <v>843</v>
      </c>
      <c r="UD136" s="16" t="s">
        <v>843</v>
      </c>
      <c r="UE136" s="16" t="s">
        <v>844</v>
      </c>
      <c r="UF136" s="16" t="s">
        <v>844</v>
      </c>
      <c r="UG136" s="16" t="s">
        <v>843</v>
      </c>
      <c r="UH136" s="16" t="s">
        <v>843</v>
      </c>
      <c r="VK136" s="16" t="s">
        <v>8976</v>
      </c>
      <c r="VL136" s="16" t="s">
        <v>843</v>
      </c>
      <c r="VM136" s="16" t="s">
        <v>844</v>
      </c>
      <c r="VN136" s="16" t="s">
        <v>843</v>
      </c>
      <c r="VO136" s="16" t="s">
        <v>843</v>
      </c>
      <c r="VP136" s="16" t="s">
        <v>844</v>
      </c>
      <c r="VQ136" s="16" t="s">
        <v>843</v>
      </c>
      <c r="VR136" s="16" t="s">
        <v>843</v>
      </c>
      <c r="VS136" s="16" t="s">
        <v>843</v>
      </c>
      <c r="VT136" s="16" t="s">
        <v>843</v>
      </c>
      <c r="VV136" s="16">
        <v>1720</v>
      </c>
      <c r="VX136" s="16" t="s">
        <v>6028</v>
      </c>
      <c r="VY136" s="16" t="s">
        <v>844</v>
      </c>
      <c r="VZ136" s="16" t="s">
        <v>843</v>
      </c>
      <c r="WA136" s="16" t="s">
        <v>843</v>
      </c>
      <c r="WB136" s="16" t="s">
        <v>843</v>
      </c>
      <c r="WC136" s="16" t="s">
        <v>843</v>
      </c>
      <c r="WD136" s="16" t="s">
        <v>843</v>
      </c>
      <c r="WE136" s="16" t="s">
        <v>843</v>
      </c>
      <c r="WF136" s="16" t="s">
        <v>843</v>
      </c>
      <c r="WH136" s="16">
        <v>3280</v>
      </c>
      <c r="WO136" s="16" t="s">
        <v>6926</v>
      </c>
      <c r="YN136" s="16" t="s">
        <v>7040</v>
      </c>
      <c r="YP136" s="16" t="s">
        <v>7978</v>
      </c>
      <c r="YR136" s="16" t="s">
        <v>9537</v>
      </c>
      <c r="YS136" s="16" t="s">
        <v>9538</v>
      </c>
      <c r="YT136" s="16" t="s">
        <v>8694</v>
      </c>
      <c r="YU136" s="16" t="s">
        <v>9539</v>
      </c>
      <c r="YV136" s="16" t="s">
        <v>9148</v>
      </c>
      <c r="YW136" s="16" t="s">
        <v>844</v>
      </c>
      <c r="YX136" s="16" t="s">
        <v>9148</v>
      </c>
      <c r="YY136" s="16" t="s">
        <v>9540</v>
      </c>
      <c r="YZ136" s="16" t="s">
        <v>843</v>
      </c>
      <c r="ZA136" s="16" t="s">
        <v>843</v>
      </c>
      <c r="ZB136" s="16">
        <v>6583.33</v>
      </c>
      <c r="ZC136" s="16" t="s">
        <v>8888</v>
      </c>
      <c r="ZD136" s="16" t="s">
        <v>843</v>
      </c>
      <c r="ZE136" s="16" t="s">
        <v>9541</v>
      </c>
      <c r="ZF136" s="16" t="s">
        <v>8832</v>
      </c>
      <c r="ZG136" s="16" t="s">
        <v>8724</v>
      </c>
      <c r="ZH136" s="16" t="s">
        <v>8752</v>
      </c>
      <c r="ZI136" s="16" t="s">
        <v>8702</v>
      </c>
      <c r="ZJ136" s="16" t="s">
        <v>843</v>
      </c>
      <c r="ZK136" s="16" t="s">
        <v>843</v>
      </c>
      <c r="ZL136" s="16" t="s">
        <v>843</v>
      </c>
      <c r="ZM136" s="16" t="s">
        <v>843</v>
      </c>
      <c r="ZN136" s="16" t="s">
        <v>8815</v>
      </c>
      <c r="ZO136" s="16" t="s">
        <v>487</v>
      </c>
      <c r="ZP136" s="16" t="s">
        <v>487</v>
      </c>
      <c r="ZQ136" s="16" t="s">
        <v>486</v>
      </c>
      <c r="ZR136" s="16" t="s">
        <v>486</v>
      </c>
      <c r="ZS136" s="16" t="s">
        <v>844</v>
      </c>
      <c r="ZT136" s="16" t="s">
        <v>8705</v>
      </c>
      <c r="ZU136" s="16" t="s">
        <v>8706</v>
      </c>
      <c r="ZV136" s="16" t="s">
        <v>487</v>
      </c>
      <c r="ZW136" s="16" t="s">
        <v>843</v>
      </c>
      <c r="ZX136" s="16" t="s">
        <v>843</v>
      </c>
      <c r="ZY136" s="16" t="s">
        <v>844</v>
      </c>
      <c r="ZZ136" s="16" t="s">
        <v>844</v>
      </c>
      <c r="AAA136" s="16" t="s">
        <v>1056</v>
      </c>
      <c r="AAB136" s="16" t="s">
        <v>844</v>
      </c>
      <c r="AAC136" s="16">
        <v>0</v>
      </c>
      <c r="AAD136" s="16" t="s">
        <v>844</v>
      </c>
      <c r="AAE136" s="16" t="s">
        <v>844</v>
      </c>
      <c r="AAF136" s="16" t="s">
        <v>843</v>
      </c>
      <c r="AAG136" s="16" t="s">
        <v>843</v>
      </c>
      <c r="AAH136" s="16" t="s">
        <v>843</v>
      </c>
      <c r="AAI136" s="16" t="s">
        <v>843</v>
      </c>
      <c r="AAJ136" s="16" t="s">
        <v>606</v>
      </c>
      <c r="AAK136" s="16" t="s">
        <v>655</v>
      </c>
      <c r="AAL136" s="16" t="s">
        <v>905</v>
      </c>
      <c r="AAM136" s="16" t="s">
        <v>660</v>
      </c>
      <c r="AAN136" s="16" t="s">
        <v>8707</v>
      </c>
      <c r="AAO136" s="16" t="s">
        <v>1019</v>
      </c>
      <c r="AAP136" s="16" t="s">
        <v>8708</v>
      </c>
      <c r="AAQ136" s="16" t="s">
        <v>9542</v>
      </c>
      <c r="AAS136" s="16">
        <v>4087.51</v>
      </c>
      <c r="AAT136" s="16" t="s">
        <v>782</v>
      </c>
      <c r="AAU136" s="16" t="s">
        <v>1068</v>
      </c>
      <c r="AAV136" s="16" t="s">
        <v>782</v>
      </c>
      <c r="AAW136" s="16" t="s">
        <v>782</v>
      </c>
      <c r="AAX136" s="16" t="s">
        <v>844</v>
      </c>
      <c r="AAY136" s="16" t="s">
        <v>8727</v>
      </c>
      <c r="AAZ136" s="16" t="s">
        <v>782</v>
      </c>
      <c r="ABA136" s="16" t="s">
        <v>783</v>
      </c>
      <c r="ABB136" s="16" t="s">
        <v>782</v>
      </c>
      <c r="ABC136" s="16" t="s">
        <v>783</v>
      </c>
      <c r="ABD136" s="16" t="s">
        <v>782</v>
      </c>
      <c r="ABE136" s="16" t="s">
        <v>783</v>
      </c>
      <c r="ABF136" s="16" t="s">
        <v>782</v>
      </c>
      <c r="ABG136" s="16" t="s">
        <v>783</v>
      </c>
      <c r="ABH136" s="16" t="s">
        <v>783</v>
      </c>
      <c r="ABI136" s="16" t="s">
        <v>783</v>
      </c>
      <c r="ABJ136" s="16" t="s">
        <v>782</v>
      </c>
      <c r="ABK136" s="16" t="s">
        <v>782</v>
      </c>
      <c r="ABL136" s="16" t="s">
        <v>8728</v>
      </c>
      <c r="ABM136" s="16" t="s">
        <v>843</v>
      </c>
      <c r="ABN136" s="16" t="s">
        <v>1033</v>
      </c>
      <c r="ABP136" s="16" t="s">
        <v>972</v>
      </c>
      <c r="ABQ136" s="16" t="s">
        <v>4324</v>
      </c>
      <c r="ABR136" s="16" t="s">
        <v>470</v>
      </c>
      <c r="ABS136" s="16" t="s">
        <v>457</v>
      </c>
      <c r="ABT136" s="16" t="s">
        <v>1056</v>
      </c>
      <c r="ABU136" s="16" t="s">
        <v>1056</v>
      </c>
      <c r="ABV136" s="16" t="s">
        <v>487</v>
      </c>
      <c r="ABW136" s="16" t="s">
        <v>487</v>
      </c>
      <c r="ABX136" s="16" t="s">
        <v>894</v>
      </c>
      <c r="ABY136" s="16" t="s">
        <v>486</v>
      </c>
      <c r="ABZ136" s="16" t="s">
        <v>486</v>
      </c>
      <c r="ACA136" s="16" t="s">
        <v>759</v>
      </c>
      <c r="ACB136" s="16" t="s">
        <v>774</v>
      </c>
      <c r="ACC136" s="16" t="s">
        <v>736</v>
      </c>
      <c r="ACD136" s="16" t="s">
        <v>486</v>
      </c>
      <c r="ACE136" s="16" t="s">
        <v>486</v>
      </c>
      <c r="ACG136" s="16" t="s">
        <v>1014</v>
      </c>
      <c r="ACH136" s="16" t="s">
        <v>1009</v>
      </c>
      <c r="ACI136" s="16" t="s">
        <v>462</v>
      </c>
      <c r="ACJ136" s="16">
        <v>0.79400000000000004</v>
      </c>
      <c r="ACK136" s="16" t="s">
        <v>482</v>
      </c>
      <c r="ACL136" s="16" t="s">
        <v>740</v>
      </c>
      <c r="ACM136" s="16" t="s">
        <v>1190</v>
      </c>
      <c r="ACN136" s="16" t="s">
        <v>1169</v>
      </c>
      <c r="ACO136" s="16" t="s">
        <v>1856</v>
      </c>
      <c r="ACP136" s="16">
        <v>3280</v>
      </c>
      <c r="ACQ136" s="16" t="s">
        <v>1202</v>
      </c>
      <c r="ACR136" s="16" t="s">
        <v>1644</v>
      </c>
      <c r="ACS136" s="16" t="s">
        <v>676</v>
      </c>
      <c r="ACT136" s="16" t="s">
        <v>1522</v>
      </c>
      <c r="ACU136" s="16" t="s">
        <v>833</v>
      </c>
      <c r="ACV136" s="16" t="s">
        <v>8711</v>
      </c>
      <c r="ACW136" s="16" t="s">
        <v>877</v>
      </c>
      <c r="ACX136" s="16" t="s">
        <v>1916</v>
      </c>
      <c r="ACY136" s="16" t="s">
        <v>1949</v>
      </c>
      <c r="ACZ136" s="16">
        <v>1</v>
      </c>
      <c r="ADA136" s="16">
        <v>1</v>
      </c>
      <c r="ADB136" s="16">
        <v>1</v>
      </c>
      <c r="ADC136" s="16">
        <v>1</v>
      </c>
      <c r="ADD136" s="16">
        <v>1</v>
      </c>
      <c r="ADE136" s="16" t="s">
        <v>8712</v>
      </c>
      <c r="ADF136" s="16">
        <v>0</v>
      </c>
      <c r="ADG136" s="16" t="s">
        <v>486</v>
      </c>
      <c r="ADH136" s="16">
        <v>2</v>
      </c>
      <c r="ADI136" s="16" t="s">
        <v>486</v>
      </c>
      <c r="ADJ136" s="16" t="s">
        <v>1743</v>
      </c>
      <c r="ADK136" s="16" t="s">
        <v>13194</v>
      </c>
      <c r="ADL136" s="16" t="s">
        <v>1764</v>
      </c>
      <c r="ADM136" s="16" t="s">
        <v>1756</v>
      </c>
      <c r="ADN136" s="16" t="s">
        <v>1764</v>
      </c>
      <c r="ADO136" s="16" t="s">
        <v>13197</v>
      </c>
      <c r="ADP136" s="16" t="s">
        <v>13194</v>
      </c>
      <c r="ADQ136" s="16" t="s">
        <v>1750</v>
      </c>
      <c r="ADR136" s="16" t="s">
        <v>13194</v>
      </c>
      <c r="ADS136" s="16" t="s">
        <v>13194</v>
      </c>
      <c r="ADU136" s="16" t="s">
        <v>1756</v>
      </c>
      <c r="ADW136" s="16" t="s">
        <v>8729</v>
      </c>
      <c r="ADY136" s="16" t="s">
        <v>1062</v>
      </c>
      <c r="AEA136" s="16">
        <v>6583.3333333333303</v>
      </c>
      <c r="AEC136" s="16" t="s">
        <v>1062</v>
      </c>
      <c r="AED136" s="16">
        <v>2043.76</v>
      </c>
      <c r="AEE136" s="16" t="s">
        <v>952</v>
      </c>
      <c r="AEG136" s="16">
        <v>5000</v>
      </c>
      <c r="AEI136" s="16">
        <v>1000</v>
      </c>
      <c r="AEK136" s="16">
        <v>475</v>
      </c>
      <c r="AEL136" s="16">
        <v>1000</v>
      </c>
      <c r="AEM136" s="16">
        <v>1900</v>
      </c>
      <c r="AEN136" s="16">
        <v>400</v>
      </c>
      <c r="AEO136" s="16">
        <v>100</v>
      </c>
    </row>
    <row r="137" spans="1:823" x14ac:dyDescent="0.25">
      <c r="A137" s="30">
        <v>45817</v>
      </c>
      <c r="B137" s="16" t="s">
        <v>9543</v>
      </c>
      <c r="C137" s="16" t="s">
        <v>867</v>
      </c>
      <c r="D137" s="16" t="s">
        <v>867</v>
      </c>
      <c r="E137" s="16">
        <v>24</v>
      </c>
      <c r="F137" s="16" t="s">
        <v>8153</v>
      </c>
      <c r="G137" s="16" t="s">
        <v>4145</v>
      </c>
      <c r="I137" s="16" t="s">
        <v>4148</v>
      </c>
      <c r="Z137" s="16" t="s">
        <v>982</v>
      </c>
      <c r="AA137" s="16" t="s">
        <v>470</v>
      </c>
      <c r="AB137" s="16">
        <v>4</v>
      </c>
      <c r="AC137" s="16" t="s">
        <v>1056</v>
      </c>
      <c r="AD137" s="16" t="s">
        <v>843</v>
      </c>
      <c r="AE137" s="16" t="s">
        <v>843</v>
      </c>
      <c r="AF137" s="16" t="s">
        <v>1056</v>
      </c>
      <c r="AG137" s="16" t="s">
        <v>1056</v>
      </c>
      <c r="AH137" s="16" t="s">
        <v>1056</v>
      </c>
      <c r="AI137" s="16" t="s">
        <v>1056</v>
      </c>
      <c r="AJ137" s="16" t="s">
        <v>843</v>
      </c>
      <c r="AK137" s="16" t="s">
        <v>843</v>
      </c>
      <c r="AM137" s="16" t="s">
        <v>736</v>
      </c>
      <c r="AN137" s="16" t="s">
        <v>761</v>
      </c>
      <c r="AP137" s="16" t="s">
        <v>775</v>
      </c>
      <c r="AR137" s="16" t="s">
        <v>6907</v>
      </c>
      <c r="BB137" s="16">
        <v>6</v>
      </c>
      <c r="BC137" s="16" t="s">
        <v>7878</v>
      </c>
      <c r="BE137" s="16" t="s">
        <v>5098</v>
      </c>
      <c r="BV137" s="16" t="s">
        <v>4433</v>
      </c>
      <c r="BW137" s="16" t="s">
        <v>844</v>
      </c>
      <c r="BX137" s="16" t="s">
        <v>843</v>
      </c>
      <c r="BY137" s="16" t="s">
        <v>843</v>
      </c>
      <c r="BZ137" s="16" t="s">
        <v>843</v>
      </c>
      <c r="CA137" s="16" t="s">
        <v>843</v>
      </c>
      <c r="CB137" s="16" t="s">
        <v>843</v>
      </c>
      <c r="CC137" s="16" t="s">
        <v>843</v>
      </c>
      <c r="CD137" s="16" t="s">
        <v>843</v>
      </c>
      <c r="CE137" s="16" t="s">
        <v>843</v>
      </c>
      <c r="CF137" s="16" t="s">
        <v>843</v>
      </c>
      <c r="CG137" s="16" t="s">
        <v>843</v>
      </c>
      <c r="CH137" s="16" t="s">
        <v>843</v>
      </c>
      <c r="CI137" s="16" t="s">
        <v>843</v>
      </c>
      <c r="CJ137" s="16" t="s">
        <v>843</v>
      </c>
      <c r="CK137" s="16" t="s">
        <v>843</v>
      </c>
      <c r="CP137" s="16" t="s">
        <v>865</v>
      </c>
      <c r="DX137" s="16" t="s">
        <v>867</v>
      </c>
      <c r="DY137" s="16" t="s">
        <v>865</v>
      </c>
      <c r="GC137" s="16" t="s">
        <v>5379</v>
      </c>
      <c r="GF137" s="16" t="s">
        <v>6818</v>
      </c>
      <c r="GG137" s="16" t="s">
        <v>867</v>
      </c>
      <c r="GV137" s="16" t="s">
        <v>5440</v>
      </c>
      <c r="GW137" s="16" t="s">
        <v>844</v>
      </c>
      <c r="GX137" s="16" t="s">
        <v>843</v>
      </c>
      <c r="GY137" s="16" t="s">
        <v>843</v>
      </c>
      <c r="GZ137" s="16" t="s">
        <v>843</v>
      </c>
      <c r="HA137" s="16" t="s">
        <v>843</v>
      </c>
      <c r="HB137" s="16" t="s">
        <v>843</v>
      </c>
      <c r="HC137" s="16" t="s">
        <v>843</v>
      </c>
      <c r="HD137" s="16" t="s">
        <v>843</v>
      </c>
      <c r="HE137" s="16" t="s">
        <v>843</v>
      </c>
      <c r="HF137" s="16" t="s">
        <v>843</v>
      </c>
      <c r="HH137" s="16" t="s">
        <v>5456</v>
      </c>
      <c r="HK137" s="16" t="s">
        <v>867</v>
      </c>
      <c r="HL137" s="16" t="s">
        <v>7667</v>
      </c>
      <c r="HM137" s="16" t="s">
        <v>865</v>
      </c>
      <c r="HZ137" s="16" t="s">
        <v>7944</v>
      </c>
      <c r="KE137" s="16" t="s">
        <v>5588</v>
      </c>
      <c r="KG137" s="16" t="s">
        <v>7015</v>
      </c>
      <c r="KH137" s="16" t="s">
        <v>7033</v>
      </c>
      <c r="KI137" s="16" t="s">
        <v>865</v>
      </c>
      <c r="LG137" s="16" t="s">
        <v>867</v>
      </c>
      <c r="LH137" s="16" t="s">
        <v>867</v>
      </c>
      <c r="LI137" s="16" t="s">
        <v>867</v>
      </c>
      <c r="LJ137" s="16" t="s">
        <v>867</v>
      </c>
      <c r="LK137" s="16" t="s">
        <v>867</v>
      </c>
      <c r="LL137" s="16" t="s">
        <v>5663</v>
      </c>
      <c r="LM137" s="16" t="s">
        <v>843</v>
      </c>
      <c r="LN137" s="16" t="s">
        <v>843</v>
      </c>
      <c r="LO137" s="16" t="s">
        <v>844</v>
      </c>
      <c r="LP137" s="16" t="s">
        <v>843</v>
      </c>
      <c r="LQ137" s="16" t="s">
        <v>843</v>
      </c>
      <c r="LR137" s="16" t="s">
        <v>843</v>
      </c>
      <c r="LS137" s="16" t="s">
        <v>843</v>
      </c>
      <c r="LT137" s="16" t="s">
        <v>843</v>
      </c>
      <c r="LU137" s="16" t="s">
        <v>843</v>
      </c>
      <c r="LV137" s="16" t="s">
        <v>843</v>
      </c>
      <c r="LW137" s="16" t="s">
        <v>843</v>
      </c>
      <c r="LX137" s="16" t="s">
        <v>843</v>
      </c>
      <c r="LY137" s="16" t="s">
        <v>843</v>
      </c>
      <c r="LZ137" s="16" t="s">
        <v>843</v>
      </c>
      <c r="MA137" s="16" t="s">
        <v>843</v>
      </c>
      <c r="MC137" s="16" t="s">
        <v>5694</v>
      </c>
      <c r="MD137" s="16" t="s">
        <v>844</v>
      </c>
      <c r="ME137" s="16" t="s">
        <v>843</v>
      </c>
      <c r="MF137" s="16" t="s">
        <v>843</v>
      </c>
      <c r="MG137" s="16" t="s">
        <v>843</v>
      </c>
      <c r="MH137" s="16" t="s">
        <v>843</v>
      </c>
      <c r="MI137" s="16" t="s">
        <v>843</v>
      </c>
      <c r="MJ137" s="16" t="s">
        <v>843</v>
      </c>
      <c r="MK137" s="16" t="s">
        <v>843</v>
      </c>
      <c r="ML137" s="16" t="s">
        <v>843</v>
      </c>
      <c r="MM137" s="16" t="s">
        <v>843</v>
      </c>
      <c r="MN137" s="16" t="s">
        <v>843</v>
      </c>
      <c r="MO137" s="16" t="s">
        <v>843</v>
      </c>
      <c r="MP137" s="16" t="s">
        <v>843</v>
      </c>
      <c r="MQ137" s="16" t="s">
        <v>843</v>
      </c>
      <c r="MR137" s="16" t="s">
        <v>843</v>
      </c>
      <c r="MS137" s="16" t="s">
        <v>843</v>
      </c>
      <c r="MT137" s="16" t="s">
        <v>843</v>
      </c>
      <c r="MU137" s="16" t="s">
        <v>843</v>
      </c>
      <c r="MV137" s="16" t="s">
        <v>843</v>
      </c>
      <c r="MX137" s="16" t="s">
        <v>5694</v>
      </c>
      <c r="MY137" s="16" t="s">
        <v>844</v>
      </c>
      <c r="MZ137" s="16" t="s">
        <v>843</v>
      </c>
      <c r="NA137" s="16" t="s">
        <v>843</v>
      </c>
      <c r="NB137" s="16" t="s">
        <v>843</v>
      </c>
      <c r="NC137" s="16" t="s">
        <v>843</v>
      </c>
      <c r="ND137" s="16" t="s">
        <v>843</v>
      </c>
      <c r="NE137" s="16" t="s">
        <v>843</v>
      </c>
      <c r="NF137" s="16" t="s">
        <v>843</v>
      </c>
      <c r="NG137" s="16" t="s">
        <v>843</v>
      </c>
      <c r="NH137" s="16" t="s">
        <v>843</v>
      </c>
      <c r="NI137" s="16" t="s">
        <v>843</v>
      </c>
      <c r="NJ137" s="16" t="s">
        <v>843</v>
      </c>
      <c r="NK137" s="16" t="s">
        <v>843</v>
      </c>
      <c r="NL137" s="16" t="s">
        <v>843</v>
      </c>
      <c r="NM137" s="16" t="s">
        <v>843</v>
      </c>
      <c r="NN137" s="16" t="s">
        <v>843</v>
      </c>
      <c r="NO137" s="16" t="s">
        <v>843</v>
      </c>
      <c r="NP137" s="16" t="s">
        <v>843</v>
      </c>
      <c r="NQ137" s="16" t="s">
        <v>843</v>
      </c>
      <c r="PC137" s="16" t="s">
        <v>865</v>
      </c>
      <c r="PD137" s="16" t="s">
        <v>865</v>
      </c>
      <c r="PY137" s="16" t="s">
        <v>865</v>
      </c>
      <c r="QP137" s="16" t="s">
        <v>867</v>
      </c>
      <c r="QR137" s="16" t="s">
        <v>867</v>
      </c>
      <c r="QT137" s="16" t="s">
        <v>867</v>
      </c>
      <c r="QV137" s="16" t="s">
        <v>867</v>
      </c>
      <c r="QX137" s="16" t="s">
        <v>867</v>
      </c>
      <c r="QY137" s="16" t="s">
        <v>867</v>
      </c>
      <c r="RD137" s="16" t="s">
        <v>4216</v>
      </c>
      <c r="RF137" s="16" t="s">
        <v>4216</v>
      </c>
      <c r="RH137" s="16" t="s">
        <v>4216</v>
      </c>
      <c r="RJ137" s="16" t="s">
        <v>4216</v>
      </c>
      <c r="RN137" s="16" t="s">
        <v>7724</v>
      </c>
      <c r="RP137" s="16" t="s">
        <v>867</v>
      </c>
      <c r="RR137" s="16" t="s">
        <v>867</v>
      </c>
      <c r="RT137" s="16" t="s">
        <v>867</v>
      </c>
      <c r="RV137" s="16" t="s">
        <v>867</v>
      </c>
      <c r="RX137" s="16" t="s">
        <v>867</v>
      </c>
      <c r="RZ137" s="16" t="s">
        <v>867</v>
      </c>
      <c r="SQ137" s="16" t="s">
        <v>865</v>
      </c>
      <c r="SS137" s="16" t="s">
        <v>7293</v>
      </c>
      <c r="ST137" s="16" t="s">
        <v>7758</v>
      </c>
      <c r="TN137" s="16">
        <v>5000</v>
      </c>
      <c r="TO137" s="16">
        <v>0</v>
      </c>
      <c r="TP137" s="16">
        <v>3000</v>
      </c>
      <c r="TQ137" s="16">
        <v>1500</v>
      </c>
      <c r="TR137" s="16">
        <v>1000</v>
      </c>
      <c r="TS137" s="16">
        <v>700</v>
      </c>
      <c r="TT137" s="16">
        <v>0</v>
      </c>
      <c r="TU137" s="16">
        <v>2500</v>
      </c>
      <c r="TV137" s="16">
        <v>2000</v>
      </c>
      <c r="TW137" s="16">
        <v>30000</v>
      </c>
      <c r="TX137" s="16">
        <v>6000</v>
      </c>
      <c r="TZ137" s="16" t="s">
        <v>7370</v>
      </c>
      <c r="UA137" s="16" t="s">
        <v>5941</v>
      </c>
      <c r="UB137" s="16">
        <v>0</v>
      </c>
      <c r="UC137" s="16" t="s">
        <v>844</v>
      </c>
      <c r="UD137" s="16" t="s">
        <v>843</v>
      </c>
      <c r="UE137" s="16" t="s">
        <v>843</v>
      </c>
      <c r="UF137" s="16" t="s">
        <v>843</v>
      </c>
      <c r="UG137" s="16" t="s">
        <v>843</v>
      </c>
      <c r="UH137" s="16" t="s">
        <v>843</v>
      </c>
      <c r="WO137" s="16" t="s">
        <v>6920</v>
      </c>
      <c r="XD137" s="16" t="s">
        <v>6975</v>
      </c>
      <c r="XE137" s="16" t="s">
        <v>843</v>
      </c>
      <c r="XF137" s="16" t="s">
        <v>843</v>
      </c>
      <c r="XG137" s="16" t="s">
        <v>844</v>
      </c>
      <c r="XH137" s="16" t="s">
        <v>843</v>
      </c>
      <c r="XI137" s="16" t="s">
        <v>843</v>
      </c>
      <c r="XJ137" s="16" t="s">
        <v>843</v>
      </c>
      <c r="XK137" s="16" t="s">
        <v>843</v>
      </c>
      <c r="XL137" s="16" t="s">
        <v>843</v>
      </c>
      <c r="XM137" s="16" t="s">
        <v>843</v>
      </c>
      <c r="XN137" s="16" t="s">
        <v>843</v>
      </c>
      <c r="XO137" s="16" t="s">
        <v>843</v>
      </c>
      <c r="XP137" s="16" t="s">
        <v>843</v>
      </c>
      <c r="XQ137" s="16" t="s">
        <v>843</v>
      </c>
      <c r="YF137" s="16" t="s">
        <v>865</v>
      </c>
      <c r="YN137" s="16" t="s">
        <v>7040</v>
      </c>
      <c r="YP137" s="16" t="s">
        <v>7987</v>
      </c>
      <c r="YR137" s="16" t="s">
        <v>9544</v>
      </c>
      <c r="YS137" s="16" t="s">
        <v>9545</v>
      </c>
      <c r="YT137" s="16" t="s">
        <v>8694</v>
      </c>
      <c r="YU137" s="16" t="s">
        <v>9546</v>
      </c>
      <c r="YV137" s="16" t="s">
        <v>9148</v>
      </c>
      <c r="YW137" s="16" t="s">
        <v>844</v>
      </c>
      <c r="YX137" s="16" t="s">
        <v>9148</v>
      </c>
      <c r="YY137" s="16" t="s">
        <v>8862</v>
      </c>
      <c r="YZ137" s="16" t="s">
        <v>8954</v>
      </c>
      <c r="ZA137" s="16" t="s">
        <v>8789</v>
      </c>
      <c r="ZB137" s="16">
        <v>19533.330000000002</v>
      </c>
      <c r="ZC137" s="16" t="s">
        <v>8765</v>
      </c>
      <c r="ZD137" s="16" t="s">
        <v>843</v>
      </c>
      <c r="ZE137" s="16" t="s">
        <v>9120</v>
      </c>
      <c r="ZF137" s="16" t="s">
        <v>8753</v>
      </c>
      <c r="ZG137" s="16" t="s">
        <v>8723</v>
      </c>
      <c r="ZH137" s="16" t="s">
        <v>8699</v>
      </c>
      <c r="ZI137" s="16" t="s">
        <v>8907</v>
      </c>
      <c r="ZJ137" s="16" t="s">
        <v>8752</v>
      </c>
      <c r="ZK137" s="16" t="s">
        <v>8765</v>
      </c>
      <c r="ZL137" s="16" t="s">
        <v>8779</v>
      </c>
      <c r="ZM137" s="16" t="s">
        <v>843</v>
      </c>
      <c r="ZN137" s="16" t="s">
        <v>8755</v>
      </c>
      <c r="ZO137" s="16" t="s">
        <v>486</v>
      </c>
      <c r="ZP137" s="16" t="s">
        <v>487</v>
      </c>
      <c r="ZQ137" s="16" t="s">
        <v>486</v>
      </c>
      <c r="ZR137" s="16" t="s">
        <v>486</v>
      </c>
      <c r="ZS137" s="16" t="s">
        <v>8874</v>
      </c>
      <c r="ZT137" s="16" t="s">
        <v>8705</v>
      </c>
      <c r="ZU137" s="16" t="s">
        <v>8706</v>
      </c>
      <c r="ZV137" s="16" t="s">
        <v>487</v>
      </c>
      <c r="ZW137" s="16" t="s">
        <v>843</v>
      </c>
      <c r="ZX137" s="16" t="s">
        <v>8732</v>
      </c>
      <c r="ZY137" s="16" t="s">
        <v>1056</v>
      </c>
      <c r="ZZ137" s="16" t="s">
        <v>1056</v>
      </c>
      <c r="AAA137" s="16" t="s">
        <v>844</v>
      </c>
      <c r="AAB137" s="16" t="s">
        <v>843</v>
      </c>
      <c r="AAC137" s="16">
        <v>3</v>
      </c>
      <c r="AAD137" s="16" t="s">
        <v>1056</v>
      </c>
      <c r="AAE137" s="16" t="s">
        <v>1056</v>
      </c>
      <c r="AAF137" s="16" t="s">
        <v>843</v>
      </c>
      <c r="AAG137" s="16" t="s">
        <v>843</v>
      </c>
      <c r="AAH137" s="16" t="s">
        <v>843</v>
      </c>
      <c r="AAI137" s="16" t="s">
        <v>843</v>
      </c>
      <c r="AAJ137" s="16" t="s">
        <v>624</v>
      </c>
      <c r="AAK137" s="16" t="s">
        <v>655</v>
      </c>
      <c r="AAL137" s="16" t="s">
        <v>905</v>
      </c>
      <c r="AAM137" s="16" t="s">
        <v>663</v>
      </c>
      <c r="AAN137" s="16" t="s">
        <v>8707</v>
      </c>
      <c r="AAO137" s="16" t="s">
        <v>1018</v>
      </c>
      <c r="AAP137" s="16" t="s">
        <v>8708</v>
      </c>
      <c r="AAX137" s="16" t="s">
        <v>843</v>
      </c>
      <c r="AAY137" s="16" t="s">
        <v>8710</v>
      </c>
      <c r="AAZ137" s="16" t="s">
        <v>782</v>
      </c>
      <c r="ABA137" s="16" t="s">
        <v>782</v>
      </c>
      <c r="ABB137" s="16" t="s">
        <v>782</v>
      </c>
      <c r="ABC137" s="16" t="s">
        <v>782</v>
      </c>
      <c r="ABD137" s="16" t="s">
        <v>782</v>
      </c>
      <c r="ABE137" s="16" t="s">
        <v>782</v>
      </c>
      <c r="ABF137" s="16" t="s">
        <v>782</v>
      </c>
      <c r="ABG137" s="16" t="s">
        <v>782</v>
      </c>
      <c r="ABH137" s="16" t="s">
        <v>782</v>
      </c>
      <c r="ABI137" s="16" t="s">
        <v>782</v>
      </c>
      <c r="ABJ137" s="16" t="s">
        <v>782</v>
      </c>
      <c r="ABK137" s="16" t="s">
        <v>782</v>
      </c>
      <c r="ABL137" s="16" t="s">
        <v>843</v>
      </c>
      <c r="ABM137" s="16" t="s">
        <v>843</v>
      </c>
      <c r="ABN137" s="16" t="s">
        <v>1034</v>
      </c>
      <c r="ABO137" s="16" t="s">
        <v>487</v>
      </c>
      <c r="ABP137" s="16" t="s">
        <v>972</v>
      </c>
      <c r="ABQ137" s="16" t="s">
        <v>4344</v>
      </c>
      <c r="ABR137" s="16" t="s">
        <v>470</v>
      </c>
      <c r="ABS137" s="16" t="s">
        <v>445</v>
      </c>
      <c r="ABT137" s="16" t="s">
        <v>8746</v>
      </c>
      <c r="ABU137" s="16" t="s">
        <v>8746</v>
      </c>
      <c r="ABV137" s="16" t="s">
        <v>487</v>
      </c>
      <c r="ABW137" s="16" t="s">
        <v>487</v>
      </c>
      <c r="ABX137" s="16" t="s">
        <v>894</v>
      </c>
      <c r="ABY137" s="16" t="s">
        <v>486</v>
      </c>
      <c r="ABZ137" s="16" t="s">
        <v>486</v>
      </c>
      <c r="ACA137" s="16" t="s">
        <v>761</v>
      </c>
      <c r="ACB137" s="16" t="s">
        <v>775</v>
      </c>
      <c r="ACC137" s="16" t="s">
        <v>736</v>
      </c>
      <c r="ACD137" s="16" t="s">
        <v>486</v>
      </c>
      <c r="ACE137" s="16" t="s">
        <v>486</v>
      </c>
      <c r="ACG137" s="16" t="s">
        <v>1014</v>
      </c>
      <c r="ACH137" s="16" t="s">
        <v>1009</v>
      </c>
      <c r="ACI137" s="16" t="s">
        <v>462</v>
      </c>
      <c r="ACJ137" s="16">
        <v>0.79400000000000004</v>
      </c>
      <c r="ACK137" s="16" t="s">
        <v>482</v>
      </c>
      <c r="ACL137" s="16" t="s">
        <v>738</v>
      </c>
      <c r="ACM137" s="16" t="s">
        <v>1188</v>
      </c>
      <c r="ACN137" s="16" t="s">
        <v>1169</v>
      </c>
      <c r="ACO137" s="16" t="s">
        <v>1857</v>
      </c>
      <c r="ACQ137" s="16" t="s">
        <v>1203</v>
      </c>
      <c r="ACR137" s="16" t="s">
        <v>1644</v>
      </c>
      <c r="ACS137" s="16" t="s">
        <v>676</v>
      </c>
      <c r="ACT137" s="16" t="s">
        <v>1522</v>
      </c>
      <c r="ACU137" s="16" t="s">
        <v>833</v>
      </c>
      <c r="ACV137" s="16" t="s">
        <v>8711</v>
      </c>
      <c r="ACW137" s="16" t="s">
        <v>445</v>
      </c>
      <c r="ACX137" s="16" t="s">
        <v>1916</v>
      </c>
      <c r="ACY137" s="16" t="s">
        <v>1947</v>
      </c>
      <c r="ACZ137" s="16">
        <v>1</v>
      </c>
      <c r="ADA137" s="16">
        <v>1</v>
      </c>
      <c r="ADB137" s="16">
        <v>1</v>
      </c>
      <c r="ADC137" s="16">
        <v>1</v>
      </c>
      <c r="ADD137" s="16">
        <v>1</v>
      </c>
      <c r="ADE137" s="16" t="s">
        <v>8712</v>
      </c>
      <c r="ADF137" s="16">
        <v>0</v>
      </c>
      <c r="ADG137" s="16" t="s">
        <v>486</v>
      </c>
      <c r="ADH137" s="16">
        <v>1</v>
      </c>
      <c r="ADI137" s="16" t="s">
        <v>486</v>
      </c>
      <c r="ADJ137" s="16" t="s">
        <v>1744</v>
      </c>
      <c r="ADK137" s="16" t="s">
        <v>13194</v>
      </c>
      <c r="ADL137" s="16" t="s">
        <v>1763</v>
      </c>
      <c r="ADM137" s="16" t="s">
        <v>1756</v>
      </c>
      <c r="ADN137" s="16" t="s">
        <v>1764</v>
      </c>
      <c r="ADO137" s="16" t="s">
        <v>1767</v>
      </c>
      <c r="ADP137" s="16" t="s">
        <v>1743</v>
      </c>
      <c r="ADQ137" s="16" t="s">
        <v>1743</v>
      </c>
      <c r="ADR137" s="16" t="s">
        <v>1748</v>
      </c>
      <c r="ADS137" s="16" t="s">
        <v>1750</v>
      </c>
      <c r="ADY137" s="16" t="s">
        <v>1060</v>
      </c>
      <c r="AEA137" s="16">
        <v>19533.333333333299</v>
      </c>
      <c r="AEE137" s="16" t="s">
        <v>952</v>
      </c>
      <c r="AEI137" s="16">
        <v>1250</v>
      </c>
      <c r="AEK137" s="16">
        <v>750</v>
      </c>
      <c r="AEL137" s="16">
        <v>375</v>
      </c>
      <c r="AEM137" s="16">
        <v>500</v>
      </c>
      <c r="AEN137" s="16">
        <v>250</v>
      </c>
      <c r="AEO137" s="16">
        <v>175</v>
      </c>
      <c r="AEP137" s="16">
        <v>625</v>
      </c>
      <c r="AEQ137" s="16">
        <v>7500</v>
      </c>
    </row>
    <row r="138" spans="1:823" x14ac:dyDescent="0.25">
      <c r="A138" s="30">
        <v>45817</v>
      </c>
      <c r="B138" s="16" t="s">
        <v>9547</v>
      </c>
      <c r="C138" s="16" t="s">
        <v>867</v>
      </c>
      <c r="D138" s="16" t="s">
        <v>867</v>
      </c>
      <c r="E138" s="16">
        <v>49</v>
      </c>
      <c r="F138" s="16" t="s">
        <v>8153</v>
      </c>
      <c r="G138" s="16" t="s">
        <v>4141</v>
      </c>
      <c r="I138" s="16" t="s">
        <v>4148</v>
      </c>
      <c r="Z138" s="16" t="s">
        <v>993</v>
      </c>
      <c r="AA138" s="16" t="s">
        <v>470</v>
      </c>
      <c r="AB138" s="16">
        <v>5</v>
      </c>
      <c r="AC138" s="16" t="s">
        <v>1056</v>
      </c>
      <c r="AD138" s="16" t="s">
        <v>1056</v>
      </c>
      <c r="AE138" s="16" t="s">
        <v>844</v>
      </c>
      <c r="AF138" s="16" t="s">
        <v>844</v>
      </c>
      <c r="AG138" s="16" t="s">
        <v>844</v>
      </c>
      <c r="AH138" s="16" t="s">
        <v>8732</v>
      </c>
      <c r="AI138" s="16" t="s">
        <v>1056</v>
      </c>
      <c r="AJ138" s="16" t="s">
        <v>843</v>
      </c>
      <c r="AK138" s="16" t="s">
        <v>1056</v>
      </c>
      <c r="AM138" s="16" t="s">
        <v>737</v>
      </c>
      <c r="AN138" s="16" t="s">
        <v>759</v>
      </c>
      <c r="AP138" s="16" t="s">
        <v>774</v>
      </c>
      <c r="AR138" s="16" t="s">
        <v>6907</v>
      </c>
      <c r="BB138" s="16">
        <v>3</v>
      </c>
      <c r="BC138" s="16" t="s">
        <v>7872</v>
      </c>
      <c r="BE138" s="16" t="s">
        <v>5098</v>
      </c>
      <c r="BV138" s="16" t="s">
        <v>4433</v>
      </c>
      <c r="BW138" s="16" t="s">
        <v>844</v>
      </c>
      <c r="BX138" s="16" t="s">
        <v>843</v>
      </c>
      <c r="BY138" s="16" t="s">
        <v>843</v>
      </c>
      <c r="BZ138" s="16" t="s">
        <v>843</v>
      </c>
      <c r="CA138" s="16" t="s">
        <v>843</v>
      </c>
      <c r="CB138" s="16" t="s">
        <v>843</v>
      </c>
      <c r="CC138" s="16" t="s">
        <v>843</v>
      </c>
      <c r="CD138" s="16" t="s">
        <v>843</v>
      </c>
      <c r="CE138" s="16" t="s">
        <v>843</v>
      </c>
      <c r="CF138" s="16" t="s">
        <v>843</v>
      </c>
      <c r="CG138" s="16" t="s">
        <v>843</v>
      </c>
      <c r="CH138" s="16" t="s">
        <v>843</v>
      </c>
      <c r="CI138" s="16" t="s">
        <v>843</v>
      </c>
      <c r="CJ138" s="16" t="s">
        <v>843</v>
      </c>
      <c r="CK138" s="16" t="s">
        <v>843</v>
      </c>
      <c r="CP138" s="16" t="s">
        <v>867</v>
      </c>
      <c r="CQ138" s="16" t="s">
        <v>9193</v>
      </c>
      <c r="CR138" s="16" t="s">
        <v>844</v>
      </c>
      <c r="CS138" s="16" t="s">
        <v>844</v>
      </c>
      <c r="CT138" s="16" t="s">
        <v>843</v>
      </c>
      <c r="CU138" s="16" t="s">
        <v>843</v>
      </c>
      <c r="CV138" s="16" t="s">
        <v>843</v>
      </c>
      <c r="CW138" s="16" t="s">
        <v>843</v>
      </c>
      <c r="CX138" s="16" t="s">
        <v>843</v>
      </c>
      <c r="CY138" s="16" t="s">
        <v>843</v>
      </c>
      <c r="CZ138" s="16" t="s">
        <v>843</v>
      </c>
      <c r="DA138" s="16" t="s">
        <v>5184</v>
      </c>
      <c r="DX138" s="16" t="s">
        <v>7842</v>
      </c>
      <c r="DY138" s="16" t="s">
        <v>865</v>
      </c>
      <c r="GC138" s="16" t="s">
        <v>5350</v>
      </c>
      <c r="GF138" s="16" t="s">
        <v>867</v>
      </c>
      <c r="GG138" s="16" t="s">
        <v>867</v>
      </c>
      <c r="GV138" s="16" t="s">
        <v>5443</v>
      </c>
      <c r="GW138" s="16" t="s">
        <v>843</v>
      </c>
      <c r="GX138" s="16" t="s">
        <v>844</v>
      </c>
      <c r="GY138" s="16" t="s">
        <v>843</v>
      </c>
      <c r="GZ138" s="16" t="s">
        <v>843</v>
      </c>
      <c r="HA138" s="16" t="s">
        <v>843</v>
      </c>
      <c r="HB138" s="16" t="s">
        <v>843</v>
      </c>
      <c r="HC138" s="16" t="s">
        <v>843</v>
      </c>
      <c r="HD138" s="16" t="s">
        <v>843</v>
      </c>
      <c r="HE138" s="16" t="s">
        <v>843</v>
      </c>
      <c r="HF138" s="16" t="s">
        <v>843</v>
      </c>
      <c r="HH138" s="16" t="s">
        <v>5456</v>
      </c>
      <c r="HK138" s="16" t="s">
        <v>865</v>
      </c>
      <c r="HM138" s="16" t="s">
        <v>865</v>
      </c>
      <c r="HZ138" s="16" t="s">
        <v>7944</v>
      </c>
      <c r="KE138" s="16" t="s">
        <v>5582</v>
      </c>
      <c r="KG138" s="16" t="s">
        <v>7018</v>
      </c>
      <c r="KH138" s="16" t="s">
        <v>7033</v>
      </c>
      <c r="KI138" s="16" t="s">
        <v>865</v>
      </c>
      <c r="LG138" s="16" t="s">
        <v>865</v>
      </c>
      <c r="LH138" s="16" t="s">
        <v>867</v>
      </c>
      <c r="LI138" s="16" t="s">
        <v>867</v>
      </c>
      <c r="LJ138" s="16" t="s">
        <v>867</v>
      </c>
      <c r="LK138" s="16" t="s">
        <v>867</v>
      </c>
      <c r="LL138" s="16" t="s">
        <v>9063</v>
      </c>
      <c r="LM138" s="16" t="s">
        <v>843</v>
      </c>
      <c r="LN138" s="16" t="s">
        <v>843</v>
      </c>
      <c r="LO138" s="16" t="s">
        <v>844</v>
      </c>
      <c r="LP138" s="16" t="s">
        <v>844</v>
      </c>
      <c r="LQ138" s="16" t="s">
        <v>843</v>
      </c>
      <c r="LR138" s="16" t="s">
        <v>843</v>
      </c>
      <c r="LS138" s="16" t="s">
        <v>843</v>
      </c>
      <c r="LT138" s="16" t="s">
        <v>843</v>
      </c>
      <c r="LU138" s="16" t="s">
        <v>843</v>
      </c>
      <c r="LV138" s="16" t="s">
        <v>843</v>
      </c>
      <c r="LW138" s="16" t="s">
        <v>843</v>
      </c>
      <c r="LX138" s="16" t="s">
        <v>843</v>
      </c>
      <c r="LY138" s="16" t="s">
        <v>843</v>
      </c>
      <c r="LZ138" s="16" t="s">
        <v>843</v>
      </c>
      <c r="MA138" s="16" t="s">
        <v>843</v>
      </c>
      <c r="MC138" s="16" t="s">
        <v>5694</v>
      </c>
      <c r="MD138" s="16" t="s">
        <v>844</v>
      </c>
      <c r="ME138" s="16" t="s">
        <v>843</v>
      </c>
      <c r="MF138" s="16" t="s">
        <v>843</v>
      </c>
      <c r="MG138" s="16" t="s">
        <v>843</v>
      </c>
      <c r="MH138" s="16" t="s">
        <v>843</v>
      </c>
      <c r="MI138" s="16" t="s">
        <v>843</v>
      </c>
      <c r="MJ138" s="16" t="s">
        <v>843</v>
      </c>
      <c r="MK138" s="16" t="s">
        <v>843</v>
      </c>
      <c r="ML138" s="16" t="s">
        <v>843</v>
      </c>
      <c r="MM138" s="16" t="s">
        <v>843</v>
      </c>
      <c r="MN138" s="16" t="s">
        <v>843</v>
      </c>
      <c r="MO138" s="16" t="s">
        <v>843</v>
      </c>
      <c r="MP138" s="16" t="s">
        <v>843</v>
      </c>
      <c r="MQ138" s="16" t="s">
        <v>843</v>
      </c>
      <c r="MR138" s="16" t="s">
        <v>843</v>
      </c>
      <c r="MS138" s="16" t="s">
        <v>843</v>
      </c>
      <c r="MT138" s="16" t="s">
        <v>843</v>
      </c>
      <c r="MU138" s="16" t="s">
        <v>843</v>
      </c>
      <c r="MV138" s="16" t="s">
        <v>843</v>
      </c>
      <c r="MX138" s="16" t="s">
        <v>5694</v>
      </c>
      <c r="MY138" s="16" t="s">
        <v>844</v>
      </c>
      <c r="MZ138" s="16" t="s">
        <v>843</v>
      </c>
      <c r="NA138" s="16" t="s">
        <v>843</v>
      </c>
      <c r="NB138" s="16" t="s">
        <v>843</v>
      </c>
      <c r="NC138" s="16" t="s">
        <v>843</v>
      </c>
      <c r="ND138" s="16" t="s">
        <v>843</v>
      </c>
      <c r="NE138" s="16" t="s">
        <v>843</v>
      </c>
      <c r="NF138" s="16" t="s">
        <v>843</v>
      </c>
      <c r="NG138" s="16" t="s">
        <v>843</v>
      </c>
      <c r="NH138" s="16" t="s">
        <v>843</v>
      </c>
      <c r="NI138" s="16" t="s">
        <v>843</v>
      </c>
      <c r="NJ138" s="16" t="s">
        <v>843</v>
      </c>
      <c r="NK138" s="16" t="s">
        <v>843</v>
      </c>
      <c r="NL138" s="16" t="s">
        <v>843</v>
      </c>
      <c r="NM138" s="16" t="s">
        <v>843</v>
      </c>
      <c r="NN138" s="16" t="s">
        <v>843</v>
      </c>
      <c r="NO138" s="16" t="s">
        <v>843</v>
      </c>
      <c r="NP138" s="16" t="s">
        <v>843</v>
      </c>
      <c r="NQ138" s="16" t="s">
        <v>843</v>
      </c>
      <c r="NS138" s="16" t="s">
        <v>5694</v>
      </c>
      <c r="NT138" s="16" t="s">
        <v>844</v>
      </c>
      <c r="NU138" s="16" t="s">
        <v>843</v>
      </c>
      <c r="NV138" s="16" t="s">
        <v>843</v>
      </c>
      <c r="NW138" s="16" t="s">
        <v>843</v>
      </c>
      <c r="NX138" s="16" t="s">
        <v>843</v>
      </c>
      <c r="NY138" s="16" t="s">
        <v>843</v>
      </c>
      <c r="NZ138" s="16" t="s">
        <v>843</v>
      </c>
      <c r="OA138" s="16" t="s">
        <v>843</v>
      </c>
      <c r="OB138" s="16" t="s">
        <v>843</v>
      </c>
      <c r="OC138" s="16" t="s">
        <v>843</v>
      </c>
      <c r="OD138" s="16" t="s">
        <v>843</v>
      </c>
      <c r="OE138" s="16" t="s">
        <v>843</v>
      </c>
      <c r="OF138" s="16" t="s">
        <v>843</v>
      </c>
      <c r="OG138" s="16" t="s">
        <v>843</v>
      </c>
      <c r="OH138" s="16" t="s">
        <v>843</v>
      </c>
      <c r="OI138" s="16" t="s">
        <v>843</v>
      </c>
      <c r="OK138" s="16" t="s">
        <v>5694</v>
      </c>
      <c r="OL138" s="16" t="s">
        <v>844</v>
      </c>
      <c r="OM138" s="16" t="s">
        <v>843</v>
      </c>
      <c r="ON138" s="16" t="s">
        <v>843</v>
      </c>
      <c r="OO138" s="16" t="s">
        <v>843</v>
      </c>
      <c r="OP138" s="16" t="s">
        <v>843</v>
      </c>
      <c r="OQ138" s="16" t="s">
        <v>843</v>
      </c>
      <c r="OR138" s="16" t="s">
        <v>843</v>
      </c>
      <c r="OS138" s="16" t="s">
        <v>843</v>
      </c>
      <c r="OT138" s="16" t="s">
        <v>843</v>
      </c>
      <c r="OU138" s="16" t="s">
        <v>843</v>
      </c>
      <c r="OV138" s="16" t="s">
        <v>843</v>
      </c>
      <c r="OW138" s="16" t="s">
        <v>843</v>
      </c>
      <c r="OX138" s="16" t="s">
        <v>843</v>
      </c>
      <c r="OY138" s="16" t="s">
        <v>843</v>
      </c>
      <c r="OZ138" s="16" t="s">
        <v>843</v>
      </c>
      <c r="PA138" s="16" t="s">
        <v>843</v>
      </c>
      <c r="PC138" s="16" t="s">
        <v>865</v>
      </c>
      <c r="PD138" s="16" t="s">
        <v>865</v>
      </c>
      <c r="PY138" s="16" t="s">
        <v>864</v>
      </c>
      <c r="QP138" s="16" t="s">
        <v>865</v>
      </c>
      <c r="QR138" s="16" t="s">
        <v>865</v>
      </c>
      <c r="QT138" s="16" t="s">
        <v>867</v>
      </c>
      <c r="QV138" s="16" t="s">
        <v>865</v>
      </c>
      <c r="QX138" s="16" t="s">
        <v>865</v>
      </c>
      <c r="QY138" s="16" t="s">
        <v>867</v>
      </c>
      <c r="RD138" s="16" t="s">
        <v>4216</v>
      </c>
      <c r="RF138" s="16" t="s">
        <v>865</v>
      </c>
      <c r="RH138" s="16" t="s">
        <v>4216</v>
      </c>
      <c r="RJ138" s="16" t="s">
        <v>4216</v>
      </c>
      <c r="RN138" s="16" t="s">
        <v>7720</v>
      </c>
      <c r="RP138" s="16" t="s">
        <v>867</v>
      </c>
      <c r="RR138" s="16" t="s">
        <v>867</v>
      </c>
      <c r="RT138" s="16" t="s">
        <v>867</v>
      </c>
      <c r="RV138" s="16" t="s">
        <v>7720</v>
      </c>
      <c r="RX138" s="16" t="s">
        <v>7720</v>
      </c>
      <c r="RZ138" s="16" t="s">
        <v>7724</v>
      </c>
      <c r="SQ138" s="16" t="s">
        <v>865</v>
      </c>
      <c r="SS138" s="16" t="s">
        <v>7296</v>
      </c>
      <c r="ST138" s="16" t="s">
        <v>7764</v>
      </c>
      <c r="TN138" s="16">
        <v>1500</v>
      </c>
      <c r="TO138" s="16">
        <v>0</v>
      </c>
      <c r="TP138" s="16">
        <v>2000</v>
      </c>
      <c r="TQ138" s="16">
        <v>1800</v>
      </c>
      <c r="TR138" s="16">
        <v>500</v>
      </c>
      <c r="TS138" s="16">
        <v>400</v>
      </c>
      <c r="TT138" s="16">
        <v>0</v>
      </c>
      <c r="TU138" s="16">
        <v>4000</v>
      </c>
      <c r="TV138" s="16">
        <v>7000</v>
      </c>
      <c r="TW138" s="16">
        <v>20000</v>
      </c>
      <c r="TX138" s="16">
        <v>0</v>
      </c>
      <c r="TZ138" s="16" t="s">
        <v>7367</v>
      </c>
      <c r="UA138" s="16" t="s">
        <v>9548</v>
      </c>
      <c r="UB138" s="16">
        <v>0</v>
      </c>
      <c r="UC138" s="16" t="s">
        <v>843</v>
      </c>
      <c r="UD138" s="16" t="s">
        <v>844</v>
      </c>
      <c r="UE138" s="16" t="s">
        <v>844</v>
      </c>
      <c r="UF138" s="16" t="s">
        <v>844</v>
      </c>
      <c r="UG138" s="16" t="s">
        <v>843</v>
      </c>
      <c r="UH138" s="16" t="s">
        <v>843</v>
      </c>
      <c r="US138" s="16" t="s">
        <v>5996</v>
      </c>
      <c r="UT138" s="16" t="s">
        <v>843</v>
      </c>
      <c r="UU138" s="16" t="s">
        <v>843</v>
      </c>
      <c r="UV138" s="16" t="s">
        <v>844</v>
      </c>
      <c r="UW138" s="16" t="s">
        <v>843</v>
      </c>
      <c r="UX138" s="16" t="s">
        <v>843</v>
      </c>
      <c r="UY138" s="16" t="s">
        <v>843</v>
      </c>
      <c r="UZ138" s="16" t="s">
        <v>843</v>
      </c>
      <c r="VA138" s="16" t="s">
        <v>843</v>
      </c>
      <c r="VB138" s="16" t="s">
        <v>843</v>
      </c>
      <c r="VC138" s="16" t="s">
        <v>843</v>
      </c>
      <c r="VD138" s="16" t="s">
        <v>843</v>
      </c>
      <c r="VE138" s="16" t="s">
        <v>843</v>
      </c>
      <c r="VF138" s="16" t="s">
        <v>843</v>
      </c>
      <c r="VG138" s="16" t="s">
        <v>843</v>
      </c>
      <c r="VJ138" s="16">
        <v>1480</v>
      </c>
      <c r="VK138" s="16" t="s">
        <v>6055</v>
      </c>
      <c r="VL138" s="16" t="s">
        <v>843</v>
      </c>
      <c r="VM138" s="16" t="s">
        <v>844</v>
      </c>
      <c r="VN138" s="16" t="s">
        <v>843</v>
      </c>
      <c r="VO138" s="16" t="s">
        <v>843</v>
      </c>
      <c r="VP138" s="16" t="s">
        <v>843</v>
      </c>
      <c r="VQ138" s="16" t="s">
        <v>843</v>
      </c>
      <c r="VR138" s="16" t="s">
        <v>843</v>
      </c>
      <c r="VS138" s="16" t="s">
        <v>843</v>
      </c>
      <c r="VT138" s="16" t="s">
        <v>843</v>
      </c>
      <c r="VW138" s="16">
        <v>1250</v>
      </c>
      <c r="VX138" s="16" t="s">
        <v>6028</v>
      </c>
      <c r="VY138" s="16" t="s">
        <v>844</v>
      </c>
      <c r="VZ138" s="16" t="s">
        <v>843</v>
      </c>
      <c r="WA138" s="16" t="s">
        <v>843</v>
      </c>
      <c r="WB138" s="16" t="s">
        <v>843</v>
      </c>
      <c r="WC138" s="16" t="s">
        <v>843</v>
      </c>
      <c r="WD138" s="16" t="s">
        <v>843</v>
      </c>
      <c r="WE138" s="16" t="s">
        <v>843</v>
      </c>
      <c r="WF138" s="16" t="s">
        <v>843</v>
      </c>
      <c r="WH138" s="16">
        <v>8125</v>
      </c>
      <c r="WO138" s="16" t="s">
        <v>6920</v>
      </c>
      <c r="XD138" s="16" t="s">
        <v>6975</v>
      </c>
      <c r="XE138" s="16" t="s">
        <v>843</v>
      </c>
      <c r="XF138" s="16" t="s">
        <v>843</v>
      </c>
      <c r="XG138" s="16" t="s">
        <v>844</v>
      </c>
      <c r="XH138" s="16" t="s">
        <v>843</v>
      </c>
      <c r="XI138" s="16" t="s">
        <v>843</v>
      </c>
      <c r="XJ138" s="16" t="s">
        <v>843</v>
      </c>
      <c r="XK138" s="16" t="s">
        <v>843</v>
      </c>
      <c r="XL138" s="16" t="s">
        <v>843</v>
      </c>
      <c r="XM138" s="16" t="s">
        <v>843</v>
      </c>
      <c r="XN138" s="16" t="s">
        <v>843</v>
      </c>
      <c r="XO138" s="16" t="s">
        <v>843</v>
      </c>
      <c r="XP138" s="16" t="s">
        <v>843</v>
      </c>
      <c r="XQ138" s="16" t="s">
        <v>843</v>
      </c>
      <c r="YF138" s="16" t="s">
        <v>865</v>
      </c>
      <c r="YN138" s="16" t="s">
        <v>7040</v>
      </c>
      <c r="YP138" s="16" t="s">
        <v>7978</v>
      </c>
      <c r="YR138" s="16" t="s">
        <v>9549</v>
      </c>
      <c r="YS138" s="16" t="s">
        <v>9550</v>
      </c>
      <c r="YT138" s="16" t="s">
        <v>8694</v>
      </c>
      <c r="YU138" s="16" t="s">
        <v>9551</v>
      </c>
      <c r="YV138" s="16" t="s">
        <v>9148</v>
      </c>
      <c r="YW138" s="16" t="s">
        <v>844</v>
      </c>
      <c r="YX138" s="16" t="s">
        <v>9148</v>
      </c>
      <c r="YY138" s="16" t="s">
        <v>8764</v>
      </c>
      <c r="YZ138" s="16" t="s">
        <v>8749</v>
      </c>
      <c r="ZA138" s="16" t="s">
        <v>843</v>
      </c>
      <c r="ZB138" s="16">
        <v>14700</v>
      </c>
      <c r="ZC138" s="16" t="s">
        <v>8722</v>
      </c>
      <c r="ZD138" s="16" t="s">
        <v>843</v>
      </c>
      <c r="ZE138" s="16" t="s">
        <v>9552</v>
      </c>
      <c r="ZF138" s="16" t="s">
        <v>9553</v>
      </c>
      <c r="ZG138" s="16" t="s">
        <v>8752</v>
      </c>
      <c r="ZH138" s="16" t="s">
        <v>8752</v>
      </c>
      <c r="ZI138" s="16" t="s">
        <v>8702</v>
      </c>
      <c r="ZJ138" s="16" t="s">
        <v>843</v>
      </c>
      <c r="ZK138" s="16" t="s">
        <v>9097</v>
      </c>
      <c r="ZL138" s="16" t="s">
        <v>9054</v>
      </c>
      <c r="ZM138" s="16" t="s">
        <v>843</v>
      </c>
      <c r="ZN138" s="16" t="s">
        <v>8755</v>
      </c>
      <c r="ZO138" s="16" t="s">
        <v>487</v>
      </c>
      <c r="ZP138" s="16" t="s">
        <v>487</v>
      </c>
      <c r="ZQ138" s="16" t="s">
        <v>486</v>
      </c>
      <c r="ZR138" s="16" t="s">
        <v>487</v>
      </c>
      <c r="ZS138" s="16" t="s">
        <v>9142</v>
      </c>
      <c r="ZT138" s="16" t="s">
        <v>8705</v>
      </c>
      <c r="ZU138" s="16" t="s">
        <v>8706</v>
      </c>
      <c r="ZV138" s="16" t="s">
        <v>487</v>
      </c>
      <c r="ZW138" s="16" t="s">
        <v>8732</v>
      </c>
      <c r="ZX138" s="16" t="s">
        <v>1056</v>
      </c>
      <c r="ZY138" s="16" t="s">
        <v>8732</v>
      </c>
      <c r="ZZ138" s="16" t="s">
        <v>1056</v>
      </c>
      <c r="AAA138" s="16" t="s">
        <v>843</v>
      </c>
      <c r="AAB138" s="16" t="s">
        <v>844</v>
      </c>
      <c r="AAC138" s="16">
        <v>0</v>
      </c>
      <c r="AAD138" s="16" t="s">
        <v>844</v>
      </c>
      <c r="AAE138" s="16" t="s">
        <v>844</v>
      </c>
      <c r="AAF138" s="16" t="s">
        <v>844</v>
      </c>
      <c r="AAG138" s="16" t="s">
        <v>844</v>
      </c>
      <c r="AAH138" s="16" t="s">
        <v>843</v>
      </c>
      <c r="AAI138" s="16" t="s">
        <v>844</v>
      </c>
      <c r="AAJ138" s="16" t="s">
        <v>624</v>
      </c>
      <c r="AAK138" s="16" t="s">
        <v>649</v>
      </c>
      <c r="AAL138" s="16" t="s">
        <v>904</v>
      </c>
      <c r="AAM138" s="16" t="s">
        <v>660</v>
      </c>
      <c r="AAN138" s="16" t="s">
        <v>8707</v>
      </c>
      <c r="AAO138" s="16" t="s">
        <v>1019</v>
      </c>
      <c r="AAP138" s="16" t="s">
        <v>8708</v>
      </c>
      <c r="AAR138" s="16" t="s">
        <v>9554</v>
      </c>
      <c r="AAS138" s="16">
        <v>10191.85</v>
      </c>
      <c r="AAU138" s="16" t="s">
        <v>782</v>
      </c>
      <c r="AAX138" s="16" t="s">
        <v>843</v>
      </c>
      <c r="AAY138" s="16" t="s">
        <v>8710</v>
      </c>
      <c r="AAZ138" s="16" t="s">
        <v>782</v>
      </c>
      <c r="ABA138" s="16" t="s">
        <v>783</v>
      </c>
      <c r="ABB138" s="16" t="s">
        <v>783</v>
      </c>
      <c r="ABC138" s="16" t="s">
        <v>783</v>
      </c>
      <c r="ABD138" s="16" t="s">
        <v>783</v>
      </c>
      <c r="ABE138" s="16" t="s">
        <v>783</v>
      </c>
      <c r="ABF138" s="16" t="s">
        <v>782</v>
      </c>
      <c r="ABG138" s="16" t="s">
        <v>782</v>
      </c>
      <c r="ABH138" s="16" t="s">
        <v>782</v>
      </c>
      <c r="ABI138" s="16" t="s">
        <v>783</v>
      </c>
      <c r="ABJ138" s="16" t="s">
        <v>783</v>
      </c>
      <c r="ABK138" s="16" t="s">
        <v>782</v>
      </c>
      <c r="ABL138" s="16" t="s">
        <v>8728</v>
      </c>
      <c r="ABM138" s="16" t="s">
        <v>843</v>
      </c>
      <c r="ABN138" s="16" t="s">
        <v>1033</v>
      </c>
      <c r="ABP138" s="16" t="s">
        <v>972</v>
      </c>
      <c r="ABQ138" s="16" t="s">
        <v>4324</v>
      </c>
      <c r="ABR138" s="16" t="s">
        <v>470</v>
      </c>
      <c r="ABS138" s="16" t="s">
        <v>451</v>
      </c>
      <c r="ABT138" s="16" t="s">
        <v>8759</v>
      </c>
      <c r="ABU138" s="16" t="s">
        <v>8732</v>
      </c>
      <c r="ABV138" s="16" t="s">
        <v>487</v>
      </c>
      <c r="ABW138" s="16" t="s">
        <v>487</v>
      </c>
      <c r="ABX138" s="16" t="s">
        <v>894</v>
      </c>
      <c r="ABY138" s="16" t="s">
        <v>486</v>
      </c>
      <c r="ABZ138" s="16" t="s">
        <v>486</v>
      </c>
      <c r="ACA138" s="16" t="s">
        <v>759</v>
      </c>
      <c r="ACB138" s="16" t="s">
        <v>774</v>
      </c>
      <c r="ACC138" s="16" t="s">
        <v>737</v>
      </c>
      <c r="ACD138" s="16" t="s">
        <v>486</v>
      </c>
      <c r="ACE138" s="16" t="s">
        <v>487</v>
      </c>
      <c r="ACG138" s="16" t="s">
        <v>1014</v>
      </c>
      <c r="ACH138" s="16" t="s">
        <v>1009</v>
      </c>
      <c r="ACI138" s="16" t="s">
        <v>462</v>
      </c>
      <c r="ACJ138" s="16">
        <v>0.79400000000000004</v>
      </c>
      <c r="ACK138" s="16" t="s">
        <v>482</v>
      </c>
      <c r="ACL138" s="16" t="s">
        <v>740</v>
      </c>
      <c r="ACM138" s="16" t="s">
        <v>1189</v>
      </c>
      <c r="ACN138" s="16" t="s">
        <v>1169</v>
      </c>
      <c r="ACO138" s="16" t="s">
        <v>1856</v>
      </c>
      <c r="ACP138" s="16">
        <v>8125</v>
      </c>
      <c r="ACQ138" s="16" t="s">
        <v>1203</v>
      </c>
      <c r="ACR138" s="16" t="s">
        <v>1645</v>
      </c>
      <c r="ACS138" s="16" t="s">
        <v>676</v>
      </c>
      <c r="ACT138" s="16" t="s">
        <v>1522</v>
      </c>
      <c r="ACU138" s="16" t="s">
        <v>833</v>
      </c>
      <c r="ACV138" s="16" t="s">
        <v>8711</v>
      </c>
      <c r="ACW138" s="16" t="s">
        <v>451</v>
      </c>
      <c r="ACX138" s="16" t="s">
        <v>1916</v>
      </c>
      <c r="ACY138" s="16" t="s">
        <v>1947</v>
      </c>
      <c r="ACZ138" s="16">
        <v>0</v>
      </c>
      <c r="ADA138" s="16">
        <v>1</v>
      </c>
      <c r="ADB138" s="16">
        <v>1</v>
      </c>
      <c r="ADC138" s="16">
        <v>1</v>
      </c>
      <c r="ADD138" s="16">
        <v>1</v>
      </c>
      <c r="ADE138" s="16" t="s">
        <v>9049</v>
      </c>
      <c r="ADF138" s="16">
        <v>0</v>
      </c>
      <c r="ADG138" s="16" t="s">
        <v>486</v>
      </c>
      <c r="ADH138" s="16">
        <v>5</v>
      </c>
      <c r="ADJ138" s="16" t="s">
        <v>13198</v>
      </c>
      <c r="ADK138" s="16" t="s">
        <v>13194</v>
      </c>
      <c r="ADL138" s="16" t="s">
        <v>1762</v>
      </c>
      <c r="ADM138" s="16" t="s">
        <v>1756</v>
      </c>
      <c r="ADN138" s="16" t="s">
        <v>13196</v>
      </c>
      <c r="ADO138" s="16" t="s">
        <v>1766</v>
      </c>
      <c r="ADP138" s="16" t="s">
        <v>1744</v>
      </c>
      <c r="ADQ138" s="16" t="s">
        <v>1752</v>
      </c>
      <c r="ADR138" s="16" t="s">
        <v>1748</v>
      </c>
      <c r="ADS138" s="16" t="s">
        <v>13194</v>
      </c>
      <c r="ADT138" s="16" t="s">
        <v>1756</v>
      </c>
      <c r="ADV138" s="16" t="s">
        <v>1756</v>
      </c>
      <c r="ADW138" s="16" t="s">
        <v>9555</v>
      </c>
      <c r="ADY138" s="16" t="s">
        <v>1059</v>
      </c>
      <c r="AEA138" s="16">
        <v>14700</v>
      </c>
      <c r="AEC138" s="16" t="s">
        <v>1063</v>
      </c>
      <c r="AED138" s="16">
        <v>2038.37</v>
      </c>
      <c r="AEE138" s="16" t="s">
        <v>952</v>
      </c>
      <c r="AEG138" s="16">
        <v>10855</v>
      </c>
      <c r="AEI138" s="16">
        <v>300</v>
      </c>
      <c r="AEK138" s="16">
        <v>400</v>
      </c>
      <c r="AEL138" s="16">
        <v>360</v>
      </c>
      <c r="AEM138" s="16">
        <v>1400</v>
      </c>
      <c r="AEN138" s="16">
        <v>100</v>
      </c>
      <c r="AEO138" s="16">
        <v>80</v>
      </c>
      <c r="AEP138" s="16">
        <v>800</v>
      </c>
      <c r="AEQ138" s="16">
        <v>4000</v>
      </c>
    </row>
    <row r="139" spans="1:823" x14ac:dyDescent="0.25">
      <c r="A139" s="30">
        <v>45817</v>
      </c>
      <c r="B139" s="16" t="s">
        <v>9556</v>
      </c>
      <c r="C139" s="16" t="s">
        <v>867</v>
      </c>
      <c r="D139" s="16" t="s">
        <v>867</v>
      </c>
      <c r="E139" s="16">
        <v>68</v>
      </c>
      <c r="F139" s="16" t="s">
        <v>8153</v>
      </c>
      <c r="G139" s="16" t="s">
        <v>4145</v>
      </c>
      <c r="I139" s="16" t="s">
        <v>4148</v>
      </c>
      <c r="Z139" s="16" t="s">
        <v>993</v>
      </c>
      <c r="AA139" s="16" t="s">
        <v>470</v>
      </c>
      <c r="AB139" s="16">
        <v>1</v>
      </c>
      <c r="AC139" s="16" t="s">
        <v>843</v>
      </c>
      <c r="AD139" s="16" t="s">
        <v>843</v>
      </c>
      <c r="AE139" s="16" t="s">
        <v>843</v>
      </c>
      <c r="AF139" s="16" t="s">
        <v>844</v>
      </c>
      <c r="AG139" s="16" t="s">
        <v>843</v>
      </c>
      <c r="AH139" s="16" t="s">
        <v>844</v>
      </c>
      <c r="AI139" s="16" t="s">
        <v>843</v>
      </c>
      <c r="AJ139" s="16" t="s">
        <v>843</v>
      </c>
      <c r="AK139" s="16" t="s">
        <v>843</v>
      </c>
      <c r="AM139" s="16" t="s">
        <v>736</v>
      </c>
      <c r="AN139" s="16" t="s">
        <v>759</v>
      </c>
      <c r="AP139" s="16" t="s">
        <v>774</v>
      </c>
      <c r="AR139" s="16" t="s">
        <v>6907</v>
      </c>
      <c r="BB139" s="16">
        <v>2</v>
      </c>
      <c r="BC139" s="16" t="s">
        <v>7875</v>
      </c>
      <c r="BE139" s="16" t="s">
        <v>5098</v>
      </c>
      <c r="BV139" s="16" t="s">
        <v>4433</v>
      </c>
      <c r="BW139" s="16" t="s">
        <v>844</v>
      </c>
      <c r="BX139" s="16" t="s">
        <v>843</v>
      </c>
      <c r="BY139" s="16" t="s">
        <v>843</v>
      </c>
      <c r="BZ139" s="16" t="s">
        <v>843</v>
      </c>
      <c r="CA139" s="16" t="s">
        <v>843</v>
      </c>
      <c r="CB139" s="16" t="s">
        <v>843</v>
      </c>
      <c r="CC139" s="16" t="s">
        <v>843</v>
      </c>
      <c r="CD139" s="16" t="s">
        <v>843</v>
      </c>
      <c r="CE139" s="16" t="s">
        <v>843</v>
      </c>
      <c r="CF139" s="16" t="s">
        <v>843</v>
      </c>
      <c r="CG139" s="16" t="s">
        <v>843</v>
      </c>
      <c r="CH139" s="16" t="s">
        <v>843</v>
      </c>
      <c r="CI139" s="16" t="s">
        <v>843</v>
      </c>
      <c r="CJ139" s="16" t="s">
        <v>843</v>
      </c>
      <c r="CK139" s="16" t="s">
        <v>843</v>
      </c>
      <c r="CP139" s="16" t="s">
        <v>867</v>
      </c>
      <c r="CQ139" s="16" t="s">
        <v>5191</v>
      </c>
      <c r="CR139" s="16" t="s">
        <v>844</v>
      </c>
      <c r="CS139" s="16" t="s">
        <v>843</v>
      </c>
      <c r="CT139" s="16" t="s">
        <v>843</v>
      </c>
      <c r="CU139" s="16" t="s">
        <v>843</v>
      </c>
      <c r="CV139" s="16" t="s">
        <v>843</v>
      </c>
      <c r="CW139" s="16" t="s">
        <v>843</v>
      </c>
      <c r="CX139" s="16" t="s">
        <v>843</v>
      </c>
      <c r="CY139" s="16" t="s">
        <v>843</v>
      </c>
      <c r="CZ139" s="16" t="s">
        <v>843</v>
      </c>
      <c r="DA139" s="16" t="s">
        <v>5184</v>
      </c>
      <c r="DX139" s="16" t="s">
        <v>7842</v>
      </c>
      <c r="DY139" s="16" t="s">
        <v>867</v>
      </c>
      <c r="GC139" s="16" t="s">
        <v>5342</v>
      </c>
      <c r="GF139" s="16" t="s">
        <v>867</v>
      </c>
      <c r="GG139" s="16" t="s">
        <v>867</v>
      </c>
      <c r="GV139" s="16" t="s">
        <v>5443</v>
      </c>
      <c r="GW139" s="16" t="s">
        <v>843</v>
      </c>
      <c r="GX139" s="16" t="s">
        <v>844</v>
      </c>
      <c r="GY139" s="16" t="s">
        <v>843</v>
      </c>
      <c r="GZ139" s="16" t="s">
        <v>843</v>
      </c>
      <c r="HA139" s="16" t="s">
        <v>843</v>
      </c>
      <c r="HB139" s="16" t="s">
        <v>843</v>
      </c>
      <c r="HC139" s="16" t="s">
        <v>843</v>
      </c>
      <c r="HD139" s="16" t="s">
        <v>843</v>
      </c>
      <c r="HE139" s="16" t="s">
        <v>843</v>
      </c>
      <c r="HF139" s="16" t="s">
        <v>843</v>
      </c>
      <c r="HH139" s="16" t="s">
        <v>5456</v>
      </c>
      <c r="HK139" s="16" t="s">
        <v>865</v>
      </c>
      <c r="HM139" s="16" t="s">
        <v>865</v>
      </c>
      <c r="HZ139" s="16" t="s">
        <v>7947</v>
      </c>
      <c r="KE139" s="16" t="s">
        <v>5582</v>
      </c>
      <c r="KG139" s="16" t="s">
        <v>7018</v>
      </c>
      <c r="KH139" s="16" t="s">
        <v>7033</v>
      </c>
      <c r="KI139" s="16" t="s">
        <v>865</v>
      </c>
      <c r="LG139" s="16" t="s">
        <v>865</v>
      </c>
      <c r="LH139" s="16" t="s">
        <v>865</v>
      </c>
      <c r="LI139" s="16" t="s">
        <v>867</v>
      </c>
      <c r="LJ139" s="16" t="s">
        <v>865</v>
      </c>
      <c r="LK139" s="16" t="s">
        <v>865</v>
      </c>
      <c r="LL139" s="16" t="s">
        <v>5657</v>
      </c>
      <c r="LM139" s="16" t="s">
        <v>844</v>
      </c>
      <c r="LN139" s="16" t="s">
        <v>843</v>
      </c>
      <c r="LO139" s="16" t="s">
        <v>843</v>
      </c>
      <c r="LP139" s="16" t="s">
        <v>843</v>
      </c>
      <c r="LQ139" s="16" t="s">
        <v>843</v>
      </c>
      <c r="LR139" s="16" t="s">
        <v>843</v>
      </c>
      <c r="LS139" s="16" t="s">
        <v>843</v>
      </c>
      <c r="LT139" s="16" t="s">
        <v>843</v>
      </c>
      <c r="LU139" s="16" t="s">
        <v>843</v>
      </c>
      <c r="LV139" s="16" t="s">
        <v>843</v>
      </c>
      <c r="LW139" s="16" t="s">
        <v>843</v>
      </c>
      <c r="LX139" s="16" t="s">
        <v>843</v>
      </c>
      <c r="LY139" s="16" t="s">
        <v>843</v>
      </c>
      <c r="LZ139" s="16" t="s">
        <v>843</v>
      </c>
      <c r="MA139" s="16" t="s">
        <v>843</v>
      </c>
      <c r="MC139" s="16" t="s">
        <v>5694</v>
      </c>
      <c r="MD139" s="16" t="s">
        <v>844</v>
      </c>
      <c r="ME139" s="16" t="s">
        <v>843</v>
      </c>
      <c r="MF139" s="16" t="s">
        <v>843</v>
      </c>
      <c r="MG139" s="16" t="s">
        <v>843</v>
      </c>
      <c r="MH139" s="16" t="s">
        <v>843</v>
      </c>
      <c r="MI139" s="16" t="s">
        <v>843</v>
      </c>
      <c r="MJ139" s="16" t="s">
        <v>843</v>
      </c>
      <c r="MK139" s="16" t="s">
        <v>843</v>
      </c>
      <c r="ML139" s="16" t="s">
        <v>843</v>
      </c>
      <c r="MM139" s="16" t="s">
        <v>843</v>
      </c>
      <c r="MN139" s="16" t="s">
        <v>843</v>
      </c>
      <c r="MO139" s="16" t="s">
        <v>843</v>
      </c>
      <c r="MP139" s="16" t="s">
        <v>843</v>
      </c>
      <c r="MQ139" s="16" t="s">
        <v>843</v>
      </c>
      <c r="MR139" s="16" t="s">
        <v>843</v>
      </c>
      <c r="MS139" s="16" t="s">
        <v>843</v>
      </c>
      <c r="MT139" s="16" t="s">
        <v>843</v>
      </c>
      <c r="MU139" s="16" t="s">
        <v>843</v>
      </c>
      <c r="MV139" s="16" t="s">
        <v>843</v>
      </c>
      <c r="PC139" s="16" t="s">
        <v>865</v>
      </c>
      <c r="PD139" s="16" t="s">
        <v>4216</v>
      </c>
      <c r="PY139" s="16" t="s">
        <v>864</v>
      </c>
      <c r="QP139" s="16" t="s">
        <v>865</v>
      </c>
      <c r="QR139" s="16" t="s">
        <v>865</v>
      </c>
      <c r="QT139" s="16" t="s">
        <v>867</v>
      </c>
      <c r="QV139" s="16" t="s">
        <v>865</v>
      </c>
      <c r="QX139" s="16" t="s">
        <v>865</v>
      </c>
      <c r="QY139" s="16" t="s">
        <v>867</v>
      </c>
      <c r="RD139" s="16" t="s">
        <v>4216</v>
      </c>
      <c r="RF139" s="16" t="s">
        <v>865</v>
      </c>
      <c r="RH139" s="16" t="s">
        <v>4216</v>
      </c>
      <c r="RJ139" s="16" t="s">
        <v>4216</v>
      </c>
      <c r="RN139" s="16" t="s">
        <v>7720</v>
      </c>
      <c r="RP139" s="16" t="s">
        <v>7724</v>
      </c>
      <c r="RR139" s="16" t="s">
        <v>7720</v>
      </c>
      <c r="RT139" s="16" t="s">
        <v>867</v>
      </c>
      <c r="RV139" s="16" t="s">
        <v>7720</v>
      </c>
      <c r="RX139" s="16" t="s">
        <v>7720</v>
      </c>
      <c r="RZ139" s="16" t="s">
        <v>7724</v>
      </c>
      <c r="SQ139" s="16" t="s">
        <v>865</v>
      </c>
      <c r="SS139" s="16" t="s">
        <v>7296</v>
      </c>
      <c r="ST139" s="16" t="s">
        <v>7764</v>
      </c>
      <c r="TN139" s="16">
        <v>1500</v>
      </c>
      <c r="TO139" s="16">
        <v>0</v>
      </c>
      <c r="TP139" s="16">
        <v>300</v>
      </c>
      <c r="TQ139" s="16">
        <v>500</v>
      </c>
      <c r="TR139" s="16">
        <v>200</v>
      </c>
      <c r="TS139" s="16">
        <v>100</v>
      </c>
      <c r="TT139" s="16">
        <v>0</v>
      </c>
      <c r="TU139" s="16">
        <v>200</v>
      </c>
      <c r="TV139" s="16">
        <v>0</v>
      </c>
      <c r="TW139" s="16">
        <v>0</v>
      </c>
      <c r="TX139" s="16">
        <v>0</v>
      </c>
      <c r="TZ139" s="16" t="s">
        <v>7364</v>
      </c>
      <c r="UA139" s="16" t="s">
        <v>8691</v>
      </c>
      <c r="UB139" s="16">
        <v>0</v>
      </c>
      <c r="UC139" s="16" t="s">
        <v>843</v>
      </c>
      <c r="UD139" s="16" t="s">
        <v>843</v>
      </c>
      <c r="UE139" s="16" t="s">
        <v>844</v>
      </c>
      <c r="UF139" s="16" t="s">
        <v>844</v>
      </c>
      <c r="UG139" s="16" t="s">
        <v>843</v>
      </c>
      <c r="UH139" s="16" t="s">
        <v>843</v>
      </c>
      <c r="VK139" s="16" t="s">
        <v>6102</v>
      </c>
      <c r="VL139" s="16" t="s">
        <v>843</v>
      </c>
      <c r="VM139" s="16" t="s">
        <v>843</v>
      </c>
      <c r="VN139" s="16" t="s">
        <v>843</v>
      </c>
      <c r="VO139" s="16" t="s">
        <v>843</v>
      </c>
      <c r="VP139" s="16" t="s">
        <v>844</v>
      </c>
      <c r="VQ139" s="16" t="s">
        <v>843</v>
      </c>
      <c r="VR139" s="16" t="s">
        <v>843</v>
      </c>
      <c r="VS139" s="16" t="s">
        <v>843</v>
      </c>
      <c r="VT139" s="16" t="s">
        <v>843</v>
      </c>
      <c r="VV139" s="16">
        <v>1500</v>
      </c>
      <c r="VX139" s="16" t="s">
        <v>6028</v>
      </c>
      <c r="VY139" s="16" t="s">
        <v>844</v>
      </c>
      <c r="VZ139" s="16" t="s">
        <v>843</v>
      </c>
      <c r="WA139" s="16" t="s">
        <v>843</v>
      </c>
      <c r="WB139" s="16" t="s">
        <v>843</v>
      </c>
      <c r="WC139" s="16" t="s">
        <v>843</v>
      </c>
      <c r="WD139" s="16" t="s">
        <v>843</v>
      </c>
      <c r="WE139" s="16" t="s">
        <v>843</v>
      </c>
      <c r="WF139" s="16" t="s">
        <v>843</v>
      </c>
      <c r="WH139" s="16">
        <v>1625</v>
      </c>
      <c r="WO139" s="16" t="s">
        <v>6920</v>
      </c>
      <c r="XD139" s="16" t="s">
        <v>6975</v>
      </c>
      <c r="XE139" s="16" t="s">
        <v>843</v>
      </c>
      <c r="XF139" s="16" t="s">
        <v>843</v>
      </c>
      <c r="XG139" s="16" t="s">
        <v>844</v>
      </c>
      <c r="XH139" s="16" t="s">
        <v>843</v>
      </c>
      <c r="XI139" s="16" t="s">
        <v>843</v>
      </c>
      <c r="XJ139" s="16" t="s">
        <v>843</v>
      </c>
      <c r="XK139" s="16" t="s">
        <v>843</v>
      </c>
      <c r="XL139" s="16" t="s">
        <v>843</v>
      </c>
      <c r="XM139" s="16" t="s">
        <v>843</v>
      </c>
      <c r="XN139" s="16" t="s">
        <v>843</v>
      </c>
      <c r="XO139" s="16" t="s">
        <v>843</v>
      </c>
      <c r="XP139" s="16" t="s">
        <v>843</v>
      </c>
      <c r="XQ139" s="16" t="s">
        <v>843</v>
      </c>
      <c r="YF139" s="16" t="s">
        <v>865</v>
      </c>
      <c r="YN139" s="16" t="s">
        <v>7040</v>
      </c>
      <c r="YP139" s="16" t="s">
        <v>7978</v>
      </c>
      <c r="YR139" s="16" t="s">
        <v>9557</v>
      </c>
      <c r="YS139" s="16" t="s">
        <v>9558</v>
      </c>
      <c r="YT139" s="16" t="s">
        <v>8694</v>
      </c>
      <c r="YU139" s="16" t="s">
        <v>9559</v>
      </c>
      <c r="YV139" s="16" t="s">
        <v>9148</v>
      </c>
      <c r="YW139" s="16" t="s">
        <v>844</v>
      </c>
      <c r="YX139" s="16" t="s">
        <v>9148</v>
      </c>
      <c r="YY139" s="16" t="s">
        <v>843</v>
      </c>
      <c r="YZ139" s="16" t="s">
        <v>843</v>
      </c>
      <c r="ZA139" s="16" t="s">
        <v>843</v>
      </c>
      <c r="ZB139" s="16">
        <v>2800</v>
      </c>
      <c r="ZC139" s="16" t="s">
        <v>8863</v>
      </c>
      <c r="ZD139" s="16" t="s">
        <v>843</v>
      </c>
      <c r="ZE139" s="16" t="s">
        <v>8789</v>
      </c>
      <c r="ZF139" s="16" t="s">
        <v>8804</v>
      </c>
      <c r="ZG139" s="16" t="s">
        <v>8865</v>
      </c>
      <c r="ZH139" s="16" t="s">
        <v>8699</v>
      </c>
      <c r="ZI139" s="16" t="s">
        <v>8741</v>
      </c>
      <c r="ZJ139" s="16" t="s">
        <v>843</v>
      </c>
      <c r="ZK139" s="16" t="s">
        <v>843</v>
      </c>
      <c r="ZL139" s="16" t="s">
        <v>8865</v>
      </c>
      <c r="ZM139" s="16" t="s">
        <v>843</v>
      </c>
      <c r="ZN139" s="16" t="s">
        <v>8742</v>
      </c>
      <c r="ZO139" s="16" t="s">
        <v>487</v>
      </c>
      <c r="ZP139" s="16" t="s">
        <v>487</v>
      </c>
      <c r="ZQ139" s="16" t="s">
        <v>486</v>
      </c>
      <c r="ZR139" s="16" t="s">
        <v>486</v>
      </c>
      <c r="ZS139" s="16" t="s">
        <v>8704</v>
      </c>
      <c r="ZT139" s="16" t="s">
        <v>8705</v>
      </c>
      <c r="ZU139" s="16" t="s">
        <v>8706</v>
      </c>
      <c r="ZV139" s="16" t="s">
        <v>487</v>
      </c>
      <c r="ZW139" s="16" t="s">
        <v>843</v>
      </c>
      <c r="ZX139" s="16" t="s">
        <v>843</v>
      </c>
      <c r="ZY139" s="16" t="s">
        <v>844</v>
      </c>
      <c r="ZZ139" s="16" t="s">
        <v>843</v>
      </c>
      <c r="AAA139" s="16" t="s">
        <v>844</v>
      </c>
      <c r="AAB139" s="16" t="s">
        <v>843</v>
      </c>
      <c r="AAC139" s="16">
        <v>0</v>
      </c>
      <c r="AAD139" s="16" t="s">
        <v>844</v>
      </c>
      <c r="AAE139" s="16" t="s">
        <v>843</v>
      </c>
      <c r="AAF139" s="16" t="s">
        <v>843</v>
      </c>
      <c r="AAG139" s="16" t="s">
        <v>843</v>
      </c>
      <c r="AAH139" s="16" t="s">
        <v>843</v>
      </c>
      <c r="AAI139" s="16" t="s">
        <v>843</v>
      </c>
      <c r="AAJ139" s="16" t="s">
        <v>606</v>
      </c>
      <c r="AAK139" s="16" t="s">
        <v>639</v>
      </c>
      <c r="AAL139" s="16" t="s">
        <v>905</v>
      </c>
      <c r="AAM139" s="16" t="s">
        <v>663</v>
      </c>
      <c r="AAN139" s="16" t="s">
        <v>8707</v>
      </c>
      <c r="AAO139" s="16" t="s">
        <v>1019</v>
      </c>
      <c r="AAP139" s="16" t="s">
        <v>8708</v>
      </c>
      <c r="AAQ139" s="16" t="s">
        <v>8943</v>
      </c>
      <c r="AAS139" s="16">
        <v>2329.23</v>
      </c>
      <c r="AAU139" s="16" t="s">
        <v>782</v>
      </c>
      <c r="AAX139" s="16" t="s">
        <v>843</v>
      </c>
      <c r="AAY139" s="16" t="s">
        <v>8710</v>
      </c>
      <c r="AAZ139" s="16" t="s">
        <v>782</v>
      </c>
      <c r="ABA139" s="16" t="s">
        <v>783</v>
      </c>
      <c r="ABB139" s="16" t="s">
        <v>783</v>
      </c>
      <c r="ABC139" s="16" t="s">
        <v>783</v>
      </c>
      <c r="ABD139" s="16" t="s">
        <v>783</v>
      </c>
      <c r="ABE139" s="16" t="s">
        <v>783</v>
      </c>
      <c r="ABF139" s="16" t="s">
        <v>782</v>
      </c>
      <c r="ABG139" s="16" t="s">
        <v>783</v>
      </c>
      <c r="ABH139" s="16" t="s">
        <v>782</v>
      </c>
      <c r="ABI139" s="16" t="s">
        <v>783</v>
      </c>
      <c r="ABJ139" s="16" t="s">
        <v>783</v>
      </c>
      <c r="ABK139" s="16" t="s">
        <v>782</v>
      </c>
      <c r="ABL139" s="16" t="s">
        <v>8785</v>
      </c>
      <c r="ABM139" s="16" t="s">
        <v>843</v>
      </c>
      <c r="ABN139" s="16" t="s">
        <v>1033</v>
      </c>
      <c r="ABP139" s="16" t="s">
        <v>972</v>
      </c>
      <c r="ABQ139" s="16" t="s">
        <v>4324</v>
      </c>
      <c r="ABR139" s="16" t="s">
        <v>470</v>
      </c>
      <c r="ABS139" s="16" t="s">
        <v>457</v>
      </c>
      <c r="ABT139" s="16" t="s">
        <v>844</v>
      </c>
      <c r="ABU139" s="16" t="s">
        <v>844</v>
      </c>
      <c r="ABV139" s="16" t="s">
        <v>487</v>
      </c>
      <c r="ABW139" s="16" t="s">
        <v>486</v>
      </c>
      <c r="ABX139" s="16" t="s">
        <v>892</v>
      </c>
      <c r="ABY139" s="16" t="s">
        <v>486</v>
      </c>
      <c r="ABZ139" s="16" t="s">
        <v>486</v>
      </c>
      <c r="ACA139" s="16" t="s">
        <v>759</v>
      </c>
      <c r="ACB139" s="16" t="s">
        <v>774</v>
      </c>
      <c r="ACC139" s="16" t="s">
        <v>736</v>
      </c>
      <c r="ACD139" s="16" t="s">
        <v>486</v>
      </c>
      <c r="ACE139" s="16" t="s">
        <v>486</v>
      </c>
      <c r="ACG139" s="16" t="s">
        <v>1014</v>
      </c>
      <c r="ACH139" s="16" t="s">
        <v>1009</v>
      </c>
      <c r="ACI139" s="16" t="s">
        <v>462</v>
      </c>
      <c r="ACJ139" s="16">
        <v>0.79400000000000004</v>
      </c>
      <c r="ACK139" s="16" t="s">
        <v>482</v>
      </c>
      <c r="ACL139" s="16" t="s">
        <v>740</v>
      </c>
      <c r="ACM139" s="16" t="s">
        <v>1190</v>
      </c>
      <c r="ACN139" s="16" t="s">
        <v>1169</v>
      </c>
      <c r="ACO139" s="16" t="s">
        <v>1856</v>
      </c>
      <c r="ACP139" s="16">
        <v>1625</v>
      </c>
      <c r="ACQ139" s="16" t="s">
        <v>1201</v>
      </c>
      <c r="ACR139" s="16" t="s">
        <v>1644</v>
      </c>
      <c r="ACS139" s="16" t="s">
        <v>680</v>
      </c>
      <c r="ACT139" s="16" t="s">
        <v>1522</v>
      </c>
      <c r="ACU139" s="16" t="s">
        <v>833</v>
      </c>
      <c r="ACV139" s="16" t="s">
        <v>8711</v>
      </c>
      <c r="ACW139" s="16" t="s">
        <v>878</v>
      </c>
      <c r="ACX139" s="16" t="s">
        <v>1916</v>
      </c>
      <c r="ACY139" s="16" t="s">
        <v>1947</v>
      </c>
      <c r="ACZ139" s="16">
        <v>0</v>
      </c>
      <c r="ADA139" s="16">
        <v>0</v>
      </c>
      <c r="ADB139" s="16">
        <v>1</v>
      </c>
      <c r="ADC139" s="16">
        <v>0</v>
      </c>
      <c r="ADD139" s="16">
        <v>0</v>
      </c>
      <c r="ADE139" s="16" t="s">
        <v>9011</v>
      </c>
      <c r="ADF139" s="16">
        <v>0</v>
      </c>
      <c r="ADG139" s="16" t="s">
        <v>486</v>
      </c>
      <c r="ADH139" s="16">
        <v>1</v>
      </c>
      <c r="ADJ139" s="16" t="s">
        <v>13198</v>
      </c>
      <c r="ADK139" s="16" t="s">
        <v>13194</v>
      </c>
      <c r="ADL139" s="16" t="s">
        <v>13196</v>
      </c>
      <c r="ADM139" s="16" t="s">
        <v>13195</v>
      </c>
      <c r="ADN139" s="16" t="s">
        <v>13196</v>
      </c>
      <c r="ADO139" s="16" t="s">
        <v>13197</v>
      </c>
      <c r="ADP139" s="16" t="s">
        <v>13196</v>
      </c>
      <c r="ADQ139" s="16" t="s">
        <v>13194</v>
      </c>
      <c r="ADR139" s="16" t="s">
        <v>13194</v>
      </c>
      <c r="ADS139" s="16" t="s">
        <v>13194</v>
      </c>
      <c r="ADU139" s="16" t="s">
        <v>1756</v>
      </c>
      <c r="ADW139" s="16" t="s">
        <v>13199</v>
      </c>
      <c r="ADY139" s="16" t="s">
        <v>1058</v>
      </c>
      <c r="AEA139" s="16">
        <v>2800</v>
      </c>
      <c r="AEC139" s="16" t="s">
        <v>1058</v>
      </c>
      <c r="AED139" s="16">
        <v>2329.23</v>
      </c>
      <c r="AEE139" s="16" t="s">
        <v>952</v>
      </c>
      <c r="AEG139" s="16">
        <v>3125</v>
      </c>
      <c r="AEI139" s="16">
        <v>1500</v>
      </c>
      <c r="AEK139" s="16">
        <v>300</v>
      </c>
      <c r="AEL139" s="16">
        <v>500</v>
      </c>
      <c r="AEN139" s="16">
        <v>200</v>
      </c>
      <c r="AEO139" s="16">
        <v>100</v>
      </c>
      <c r="AEP139" s="16">
        <v>200</v>
      </c>
    </row>
    <row r="140" spans="1:823" x14ac:dyDescent="0.25">
      <c r="A140" s="30">
        <v>45817</v>
      </c>
      <c r="B140" s="16" t="s">
        <v>9560</v>
      </c>
      <c r="C140" s="16" t="s">
        <v>867</v>
      </c>
      <c r="D140" s="16" t="s">
        <v>867</v>
      </c>
      <c r="E140" s="16">
        <v>64</v>
      </c>
      <c r="F140" s="16" t="s">
        <v>8153</v>
      </c>
      <c r="G140" s="16" t="s">
        <v>4145</v>
      </c>
      <c r="I140" s="16" t="s">
        <v>4148</v>
      </c>
      <c r="Z140" s="16" t="s">
        <v>999</v>
      </c>
      <c r="AA140" s="16" t="s">
        <v>470</v>
      </c>
      <c r="AB140" s="16">
        <v>2</v>
      </c>
      <c r="AC140" s="16" t="s">
        <v>844</v>
      </c>
      <c r="AD140" s="16" t="s">
        <v>843</v>
      </c>
      <c r="AE140" s="16" t="s">
        <v>843</v>
      </c>
      <c r="AF140" s="16" t="s">
        <v>1056</v>
      </c>
      <c r="AG140" s="16" t="s">
        <v>843</v>
      </c>
      <c r="AH140" s="16" t="s">
        <v>1056</v>
      </c>
      <c r="AI140" s="16" t="s">
        <v>843</v>
      </c>
      <c r="AJ140" s="16" t="s">
        <v>843</v>
      </c>
      <c r="AK140" s="16" t="s">
        <v>843</v>
      </c>
      <c r="AM140" s="16" t="s">
        <v>736</v>
      </c>
      <c r="AN140" s="16" t="s">
        <v>761</v>
      </c>
      <c r="AP140" s="16" t="s">
        <v>774</v>
      </c>
      <c r="AR140" s="16" t="s">
        <v>6907</v>
      </c>
      <c r="BB140" s="16">
        <v>2</v>
      </c>
      <c r="BC140" s="16" t="s">
        <v>7878</v>
      </c>
      <c r="BE140" s="16" t="s">
        <v>5098</v>
      </c>
      <c r="BV140" s="16" t="s">
        <v>9561</v>
      </c>
      <c r="BW140" s="16" t="s">
        <v>843</v>
      </c>
      <c r="BX140" s="16" t="s">
        <v>843</v>
      </c>
      <c r="BY140" s="16" t="s">
        <v>844</v>
      </c>
      <c r="BZ140" s="16" t="s">
        <v>844</v>
      </c>
      <c r="CA140" s="16" t="s">
        <v>843</v>
      </c>
      <c r="CB140" s="16" t="s">
        <v>843</v>
      </c>
      <c r="CC140" s="16" t="s">
        <v>844</v>
      </c>
      <c r="CD140" s="16" t="s">
        <v>843</v>
      </c>
      <c r="CE140" s="16" t="s">
        <v>843</v>
      </c>
      <c r="CF140" s="16" t="s">
        <v>843</v>
      </c>
      <c r="CG140" s="16" t="s">
        <v>843</v>
      </c>
      <c r="CH140" s="16" t="s">
        <v>843</v>
      </c>
      <c r="CI140" s="16" t="s">
        <v>843</v>
      </c>
      <c r="CJ140" s="16" t="s">
        <v>843</v>
      </c>
      <c r="CK140" s="16" t="s">
        <v>843</v>
      </c>
      <c r="CP140" s="16" t="s">
        <v>865</v>
      </c>
      <c r="DX140" s="16" t="s">
        <v>7842</v>
      </c>
      <c r="DY140" s="16" t="s">
        <v>867</v>
      </c>
      <c r="GC140" s="16" t="s">
        <v>2337</v>
      </c>
      <c r="GD140" s="16" t="s">
        <v>9510</v>
      </c>
      <c r="GF140" s="16" t="s">
        <v>867</v>
      </c>
      <c r="GG140" s="16" t="s">
        <v>867</v>
      </c>
      <c r="GV140" s="16" t="s">
        <v>5443</v>
      </c>
      <c r="GW140" s="16" t="s">
        <v>843</v>
      </c>
      <c r="GX140" s="16" t="s">
        <v>844</v>
      </c>
      <c r="GY140" s="16" t="s">
        <v>843</v>
      </c>
      <c r="GZ140" s="16" t="s">
        <v>843</v>
      </c>
      <c r="HA140" s="16" t="s">
        <v>843</v>
      </c>
      <c r="HB140" s="16" t="s">
        <v>843</v>
      </c>
      <c r="HC140" s="16" t="s">
        <v>843</v>
      </c>
      <c r="HD140" s="16" t="s">
        <v>843</v>
      </c>
      <c r="HE140" s="16" t="s">
        <v>843</v>
      </c>
      <c r="HF140" s="16" t="s">
        <v>843</v>
      </c>
      <c r="HH140" s="16" t="s">
        <v>5456</v>
      </c>
      <c r="HK140" s="16" t="s">
        <v>864</v>
      </c>
      <c r="HM140" s="16" t="s">
        <v>865</v>
      </c>
      <c r="HZ140" s="16" t="s">
        <v>7944</v>
      </c>
      <c r="KE140" s="16" t="s">
        <v>5582</v>
      </c>
      <c r="KG140" s="16" t="s">
        <v>7015</v>
      </c>
      <c r="KH140" s="16" t="s">
        <v>7033</v>
      </c>
      <c r="KI140" s="16" t="s">
        <v>865</v>
      </c>
      <c r="LG140" s="16" t="s">
        <v>867</v>
      </c>
      <c r="LH140" s="16" t="s">
        <v>867</v>
      </c>
      <c r="LI140" s="16" t="s">
        <v>867</v>
      </c>
      <c r="LJ140" s="16" t="s">
        <v>867</v>
      </c>
      <c r="LK140" s="16" t="s">
        <v>867</v>
      </c>
      <c r="LL140" s="16" t="s">
        <v>9562</v>
      </c>
      <c r="LM140" s="16" t="s">
        <v>843</v>
      </c>
      <c r="LN140" s="16" t="s">
        <v>843</v>
      </c>
      <c r="LO140" s="16" t="s">
        <v>844</v>
      </c>
      <c r="LP140" s="16" t="s">
        <v>844</v>
      </c>
      <c r="LQ140" s="16" t="s">
        <v>843</v>
      </c>
      <c r="LR140" s="16" t="s">
        <v>843</v>
      </c>
      <c r="LS140" s="16" t="s">
        <v>843</v>
      </c>
      <c r="LT140" s="16" t="s">
        <v>843</v>
      </c>
      <c r="LU140" s="16" t="s">
        <v>843</v>
      </c>
      <c r="LV140" s="16" t="s">
        <v>843</v>
      </c>
      <c r="LW140" s="16" t="s">
        <v>844</v>
      </c>
      <c r="LX140" s="16" t="s">
        <v>843</v>
      </c>
      <c r="LY140" s="16" t="s">
        <v>843</v>
      </c>
      <c r="LZ140" s="16" t="s">
        <v>843</v>
      </c>
      <c r="MA140" s="16" t="s">
        <v>843</v>
      </c>
      <c r="MC140" s="16" t="s">
        <v>5694</v>
      </c>
      <c r="MD140" s="16" t="s">
        <v>844</v>
      </c>
      <c r="ME140" s="16" t="s">
        <v>843</v>
      </c>
      <c r="MF140" s="16" t="s">
        <v>843</v>
      </c>
      <c r="MG140" s="16" t="s">
        <v>843</v>
      </c>
      <c r="MH140" s="16" t="s">
        <v>843</v>
      </c>
      <c r="MI140" s="16" t="s">
        <v>843</v>
      </c>
      <c r="MJ140" s="16" t="s">
        <v>843</v>
      </c>
      <c r="MK140" s="16" t="s">
        <v>843</v>
      </c>
      <c r="ML140" s="16" t="s">
        <v>843</v>
      </c>
      <c r="MM140" s="16" t="s">
        <v>843</v>
      </c>
      <c r="MN140" s="16" t="s">
        <v>843</v>
      </c>
      <c r="MO140" s="16" t="s">
        <v>843</v>
      </c>
      <c r="MP140" s="16" t="s">
        <v>843</v>
      </c>
      <c r="MQ140" s="16" t="s">
        <v>843</v>
      </c>
      <c r="MR140" s="16" t="s">
        <v>843</v>
      </c>
      <c r="MS140" s="16" t="s">
        <v>843</v>
      </c>
      <c r="MT140" s="16" t="s">
        <v>843</v>
      </c>
      <c r="MU140" s="16" t="s">
        <v>843</v>
      </c>
      <c r="MV140" s="16" t="s">
        <v>843</v>
      </c>
      <c r="PC140" s="16" t="s">
        <v>865</v>
      </c>
      <c r="PD140" s="16" t="s">
        <v>865</v>
      </c>
      <c r="PY140" s="16" t="s">
        <v>865</v>
      </c>
      <c r="QP140" s="16" t="s">
        <v>865</v>
      </c>
      <c r="QR140" s="16" t="s">
        <v>867</v>
      </c>
      <c r="QT140" s="16" t="s">
        <v>865</v>
      </c>
      <c r="QV140" s="16" t="s">
        <v>865</v>
      </c>
      <c r="QX140" s="16" t="s">
        <v>865</v>
      </c>
      <c r="QY140" s="16" t="s">
        <v>867</v>
      </c>
      <c r="RD140" s="16" t="s">
        <v>865</v>
      </c>
      <c r="RF140" s="16" t="s">
        <v>865</v>
      </c>
      <c r="RH140" s="16" t="s">
        <v>865</v>
      </c>
      <c r="RJ140" s="16" t="s">
        <v>7712</v>
      </c>
      <c r="RN140" s="16" t="s">
        <v>7724</v>
      </c>
      <c r="RP140" s="16" t="s">
        <v>867</v>
      </c>
      <c r="RR140" s="16" t="s">
        <v>867</v>
      </c>
      <c r="RT140" s="16" t="s">
        <v>867</v>
      </c>
      <c r="RV140" s="16" t="s">
        <v>7720</v>
      </c>
      <c r="RX140" s="16" t="s">
        <v>7720</v>
      </c>
      <c r="RZ140" s="16" t="s">
        <v>7720</v>
      </c>
      <c r="SQ140" s="16" t="s">
        <v>865</v>
      </c>
      <c r="SS140" s="16" t="s">
        <v>7299</v>
      </c>
      <c r="ST140" s="16" t="s">
        <v>7764</v>
      </c>
      <c r="TN140" s="16">
        <v>3000</v>
      </c>
      <c r="TO140" s="16">
        <v>0</v>
      </c>
      <c r="TP140" s="16">
        <v>2000</v>
      </c>
      <c r="TR140" s="16">
        <v>600</v>
      </c>
      <c r="TS140" s="16">
        <v>400</v>
      </c>
      <c r="TT140" s="16">
        <v>0</v>
      </c>
      <c r="TU140" s="16">
        <v>100</v>
      </c>
      <c r="TW140" s="16">
        <v>0</v>
      </c>
      <c r="TX140" s="16">
        <v>200</v>
      </c>
      <c r="TZ140" s="16" t="s">
        <v>7364</v>
      </c>
      <c r="UA140" s="16" t="s">
        <v>8691</v>
      </c>
      <c r="UB140" s="16">
        <v>0</v>
      </c>
      <c r="UC140" s="16" t="s">
        <v>843</v>
      </c>
      <c r="UD140" s="16" t="s">
        <v>843</v>
      </c>
      <c r="UE140" s="16" t="s">
        <v>844</v>
      </c>
      <c r="UF140" s="16" t="s">
        <v>844</v>
      </c>
      <c r="UG140" s="16" t="s">
        <v>843</v>
      </c>
      <c r="UH140" s="16" t="s">
        <v>843</v>
      </c>
      <c r="VK140" s="16" t="s">
        <v>8976</v>
      </c>
      <c r="VL140" s="16" t="s">
        <v>843</v>
      </c>
      <c r="VM140" s="16" t="s">
        <v>844</v>
      </c>
      <c r="VN140" s="16" t="s">
        <v>843</v>
      </c>
      <c r="VO140" s="16" t="s">
        <v>843</v>
      </c>
      <c r="VP140" s="16" t="s">
        <v>844</v>
      </c>
      <c r="VQ140" s="16" t="s">
        <v>843</v>
      </c>
      <c r="VR140" s="16" t="s">
        <v>843</v>
      </c>
      <c r="VS140" s="16" t="s">
        <v>843</v>
      </c>
      <c r="VT140" s="16" t="s">
        <v>843</v>
      </c>
      <c r="VV140" s="16">
        <v>7600</v>
      </c>
      <c r="VX140" s="16" t="s">
        <v>6028</v>
      </c>
      <c r="VY140" s="16" t="s">
        <v>844</v>
      </c>
      <c r="VZ140" s="16" t="s">
        <v>843</v>
      </c>
      <c r="WA140" s="16" t="s">
        <v>843</v>
      </c>
      <c r="WB140" s="16" t="s">
        <v>843</v>
      </c>
      <c r="WC140" s="16" t="s">
        <v>843</v>
      </c>
      <c r="WD140" s="16" t="s">
        <v>843</v>
      </c>
      <c r="WE140" s="16" t="s">
        <v>843</v>
      </c>
      <c r="WF140" s="16" t="s">
        <v>843</v>
      </c>
      <c r="WH140" s="16">
        <v>3250</v>
      </c>
      <c r="WO140" s="16" t="s">
        <v>6917</v>
      </c>
      <c r="XD140" s="16" t="s">
        <v>6991</v>
      </c>
      <c r="XE140" s="16" t="s">
        <v>843</v>
      </c>
      <c r="XF140" s="16" t="s">
        <v>843</v>
      </c>
      <c r="XG140" s="16" t="s">
        <v>843</v>
      </c>
      <c r="XH140" s="16" t="s">
        <v>843</v>
      </c>
      <c r="XI140" s="16" t="s">
        <v>843</v>
      </c>
      <c r="XJ140" s="16" t="s">
        <v>843</v>
      </c>
      <c r="XK140" s="16" t="s">
        <v>843</v>
      </c>
      <c r="XL140" s="16" t="s">
        <v>844</v>
      </c>
      <c r="XM140" s="16" t="s">
        <v>843</v>
      </c>
      <c r="XN140" s="16" t="s">
        <v>843</v>
      </c>
      <c r="XO140" s="16" t="s">
        <v>843</v>
      </c>
      <c r="XP140" s="16" t="s">
        <v>843</v>
      </c>
      <c r="XQ140" s="16" t="s">
        <v>843</v>
      </c>
      <c r="YF140" s="16" t="s">
        <v>865</v>
      </c>
      <c r="YN140" s="16" t="s">
        <v>7040</v>
      </c>
      <c r="YP140" s="16" t="s">
        <v>7990</v>
      </c>
      <c r="YR140" s="16" t="s">
        <v>9563</v>
      </c>
      <c r="YS140" s="16" t="s">
        <v>9564</v>
      </c>
      <c r="YT140" s="16" t="s">
        <v>8694</v>
      </c>
      <c r="YU140" s="16" t="s">
        <v>9565</v>
      </c>
      <c r="YV140" s="16" t="s">
        <v>9148</v>
      </c>
      <c r="YW140" s="16" t="s">
        <v>844</v>
      </c>
      <c r="YX140" s="16" t="s">
        <v>9148</v>
      </c>
      <c r="YZ140" s="16" t="s">
        <v>843</v>
      </c>
      <c r="ZA140" s="16" t="s">
        <v>8989</v>
      </c>
      <c r="ZE140" s="16" t="s">
        <v>843</v>
      </c>
      <c r="ZO140" s="16" t="s">
        <v>487</v>
      </c>
      <c r="ZP140" s="16" t="s">
        <v>487</v>
      </c>
      <c r="ZQ140" s="16" t="s">
        <v>486</v>
      </c>
      <c r="ZR140" s="16" t="s">
        <v>486</v>
      </c>
      <c r="ZS140" s="16" t="s">
        <v>844</v>
      </c>
      <c r="ZT140" s="16" t="s">
        <v>8705</v>
      </c>
      <c r="ZU140" s="16" t="s">
        <v>9092</v>
      </c>
      <c r="ZV140" s="16" t="s">
        <v>486</v>
      </c>
      <c r="ZW140" s="16" t="s">
        <v>843</v>
      </c>
      <c r="ZX140" s="16" t="s">
        <v>844</v>
      </c>
      <c r="ZY140" s="16" t="s">
        <v>1056</v>
      </c>
      <c r="ZZ140" s="16" t="s">
        <v>843</v>
      </c>
      <c r="AAA140" s="16" t="s">
        <v>844</v>
      </c>
      <c r="AAB140" s="16" t="s">
        <v>844</v>
      </c>
      <c r="AAC140" s="16">
        <v>0</v>
      </c>
      <c r="AAD140" s="16" t="s">
        <v>1056</v>
      </c>
      <c r="AAE140" s="16" t="s">
        <v>843</v>
      </c>
      <c r="AAF140" s="16" t="s">
        <v>843</v>
      </c>
      <c r="AAG140" s="16" t="s">
        <v>843</v>
      </c>
      <c r="AAH140" s="16" t="s">
        <v>843</v>
      </c>
      <c r="AAI140" s="16" t="s">
        <v>843</v>
      </c>
      <c r="AAJ140" s="16" t="s">
        <v>615</v>
      </c>
      <c r="AAK140" s="16" t="s">
        <v>639</v>
      </c>
      <c r="AAL140" s="16" t="s">
        <v>905</v>
      </c>
      <c r="AAM140" s="16" t="s">
        <v>660</v>
      </c>
      <c r="AAN140" s="16" t="s">
        <v>8707</v>
      </c>
      <c r="AAO140" s="16" t="s">
        <v>1019</v>
      </c>
      <c r="AAP140" s="16" t="s">
        <v>8708</v>
      </c>
      <c r="AAQ140" s="16" t="s">
        <v>9566</v>
      </c>
      <c r="AAS140" s="16">
        <v>6818.08</v>
      </c>
      <c r="AAT140" s="16" t="s">
        <v>782</v>
      </c>
      <c r="AAU140" s="16" t="s">
        <v>782</v>
      </c>
      <c r="AAV140" s="16" t="s">
        <v>782</v>
      </c>
      <c r="AAW140" s="16" t="s">
        <v>1068</v>
      </c>
      <c r="AAX140" s="16" t="s">
        <v>844</v>
      </c>
      <c r="AAY140" s="16" t="s">
        <v>8727</v>
      </c>
      <c r="AAZ140" s="16" t="s">
        <v>783</v>
      </c>
      <c r="ABA140" s="16" t="s">
        <v>783</v>
      </c>
      <c r="ABB140" s="16" t="s">
        <v>782</v>
      </c>
      <c r="ABC140" s="16" t="s">
        <v>783</v>
      </c>
      <c r="ABD140" s="16" t="s">
        <v>782</v>
      </c>
      <c r="ABE140" s="16" t="s">
        <v>783</v>
      </c>
      <c r="ABF140" s="16" t="s">
        <v>782</v>
      </c>
      <c r="ABG140" s="16" t="s">
        <v>782</v>
      </c>
      <c r="ABH140" s="16" t="s">
        <v>782</v>
      </c>
      <c r="ABI140" s="16" t="s">
        <v>783</v>
      </c>
      <c r="ABJ140" s="16" t="s">
        <v>783</v>
      </c>
      <c r="ABK140" s="16" t="s">
        <v>783</v>
      </c>
      <c r="ABL140" s="16" t="s">
        <v>8785</v>
      </c>
      <c r="ABM140" s="16" t="s">
        <v>843</v>
      </c>
      <c r="ABN140" s="16" t="s">
        <v>1033</v>
      </c>
      <c r="ABP140" s="16" t="s">
        <v>972</v>
      </c>
      <c r="ABQ140" s="16" t="s">
        <v>4279</v>
      </c>
      <c r="ABR140" s="16" t="s">
        <v>470</v>
      </c>
      <c r="ABS140" s="16" t="s">
        <v>457</v>
      </c>
      <c r="ABT140" s="16" t="s">
        <v>1056</v>
      </c>
      <c r="ABU140" s="16" t="s">
        <v>844</v>
      </c>
      <c r="ABV140" s="16" t="s">
        <v>487</v>
      </c>
      <c r="ABW140" s="16" t="s">
        <v>486</v>
      </c>
      <c r="ABX140" s="16" t="s">
        <v>892</v>
      </c>
      <c r="ABY140" s="16" t="s">
        <v>486</v>
      </c>
      <c r="ABZ140" s="16" t="s">
        <v>487</v>
      </c>
      <c r="ACA140" s="16" t="s">
        <v>761</v>
      </c>
      <c r="ACB140" s="16" t="s">
        <v>774</v>
      </c>
      <c r="ACC140" s="16" t="s">
        <v>736</v>
      </c>
      <c r="ACD140" s="16" t="s">
        <v>486</v>
      </c>
      <c r="ACE140" s="16" t="s">
        <v>486</v>
      </c>
      <c r="ACG140" s="16" t="s">
        <v>1014</v>
      </c>
      <c r="ACH140" s="16" t="s">
        <v>1009</v>
      </c>
      <c r="ACI140" s="16" t="s">
        <v>462</v>
      </c>
      <c r="ACJ140" s="16">
        <v>0.79400000000000004</v>
      </c>
      <c r="ACK140" s="16" t="s">
        <v>482</v>
      </c>
      <c r="ACL140" s="16" t="s">
        <v>740</v>
      </c>
      <c r="ACM140" s="16" t="s">
        <v>1190</v>
      </c>
      <c r="ACN140" s="16" t="s">
        <v>1169</v>
      </c>
      <c r="ACO140" s="16" t="s">
        <v>1856</v>
      </c>
      <c r="ACP140" s="16">
        <v>3250</v>
      </c>
      <c r="ACQ140" s="16" t="s">
        <v>1202</v>
      </c>
      <c r="ACR140" s="16" t="s">
        <v>1644</v>
      </c>
      <c r="ACS140" s="16" t="s">
        <v>680</v>
      </c>
      <c r="ACT140" s="16" t="s">
        <v>1521</v>
      </c>
      <c r="ACU140" s="16" t="s">
        <v>833</v>
      </c>
      <c r="ACV140" s="16" t="s">
        <v>8711</v>
      </c>
      <c r="ACW140" s="16" t="s">
        <v>877</v>
      </c>
      <c r="ACX140" s="16" t="s">
        <v>1916</v>
      </c>
      <c r="ACY140" s="16" t="s">
        <v>1947</v>
      </c>
      <c r="ACZ140" s="16">
        <v>1</v>
      </c>
      <c r="ADA140" s="16">
        <v>1</v>
      </c>
      <c r="ADB140" s="16">
        <v>1</v>
      </c>
      <c r="ADC140" s="16">
        <v>1</v>
      </c>
      <c r="ADD140" s="16">
        <v>1</v>
      </c>
      <c r="ADE140" s="16" t="s">
        <v>8712</v>
      </c>
      <c r="ADF140" s="16">
        <v>0</v>
      </c>
      <c r="ADG140" s="16" t="s">
        <v>486</v>
      </c>
      <c r="ADH140" s="16">
        <v>2</v>
      </c>
      <c r="ADI140" s="16" t="s">
        <v>486</v>
      </c>
      <c r="ADJ140" s="16" t="s">
        <v>1743</v>
      </c>
      <c r="ADK140" s="16" t="s">
        <v>13194</v>
      </c>
      <c r="ADL140" s="16" t="s">
        <v>1762</v>
      </c>
      <c r="ADN140" s="16" t="s">
        <v>1764</v>
      </c>
      <c r="ADO140" s="16" t="s">
        <v>1766</v>
      </c>
      <c r="ADP140" s="16" t="s">
        <v>13196</v>
      </c>
      <c r="ADR140" s="16" t="s">
        <v>13194</v>
      </c>
      <c r="ADS140" s="16" t="s">
        <v>13196</v>
      </c>
      <c r="ADU140" s="16" t="s">
        <v>8713</v>
      </c>
      <c r="ADW140" s="16" t="s">
        <v>8729</v>
      </c>
      <c r="AEA140" s="16">
        <v>6116.6666666666697</v>
      </c>
      <c r="AEC140" s="16" t="s">
        <v>1062</v>
      </c>
      <c r="AED140" s="16">
        <v>3409.04</v>
      </c>
      <c r="AEE140" s="16" t="s">
        <v>952</v>
      </c>
      <c r="AEG140" s="16">
        <v>10850</v>
      </c>
      <c r="AEI140" s="16">
        <v>1500</v>
      </c>
      <c r="AEK140" s="16">
        <v>1000</v>
      </c>
      <c r="AEN140" s="16">
        <v>300</v>
      </c>
      <c r="AEO140" s="16">
        <v>200</v>
      </c>
      <c r="AEP140" s="16">
        <v>50</v>
      </c>
    </row>
    <row r="141" spans="1:823" x14ac:dyDescent="0.25">
      <c r="A141" s="30">
        <v>45818</v>
      </c>
      <c r="B141" s="16" t="s">
        <v>9567</v>
      </c>
      <c r="C141" s="16" t="s">
        <v>867</v>
      </c>
      <c r="D141" s="16" t="s">
        <v>867</v>
      </c>
      <c r="E141" s="16">
        <v>28</v>
      </c>
      <c r="F141" s="16" t="s">
        <v>8153</v>
      </c>
      <c r="G141" s="16" t="s">
        <v>4145</v>
      </c>
      <c r="I141" s="16" t="s">
        <v>2337</v>
      </c>
      <c r="J141" s="16" t="s">
        <v>9568</v>
      </c>
      <c r="Z141" s="16" t="s">
        <v>994</v>
      </c>
      <c r="AA141" s="16" t="s">
        <v>470</v>
      </c>
      <c r="AB141" s="16">
        <v>2</v>
      </c>
      <c r="AC141" s="16" t="s">
        <v>844</v>
      </c>
      <c r="AD141" s="16" t="s">
        <v>844</v>
      </c>
      <c r="AE141" s="16" t="s">
        <v>843</v>
      </c>
      <c r="AF141" s="16" t="s">
        <v>844</v>
      </c>
      <c r="AG141" s="16" t="s">
        <v>843</v>
      </c>
      <c r="AH141" s="16" t="s">
        <v>1056</v>
      </c>
      <c r="AI141" s="16" t="s">
        <v>843</v>
      </c>
      <c r="AJ141" s="16" t="s">
        <v>843</v>
      </c>
      <c r="AK141" s="16" t="s">
        <v>844</v>
      </c>
      <c r="AM141" s="16" t="s">
        <v>736</v>
      </c>
      <c r="AN141" s="16" t="s">
        <v>761</v>
      </c>
      <c r="AP141" s="16" t="s">
        <v>774</v>
      </c>
      <c r="AR141" s="16" t="s">
        <v>6907</v>
      </c>
      <c r="BB141" s="16">
        <v>2</v>
      </c>
      <c r="BC141" s="16" t="s">
        <v>7878</v>
      </c>
      <c r="BE141" s="16" t="s">
        <v>5098</v>
      </c>
      <c r="BV141" s="16" t="s">
        <v>4433</v>
      </c>
      <c r="BW141" s="16" t="s">
        <v>844</v>
      </c>
      <c r="BX141" s="16" t="s">
        <v>843</v>
      </c>
      <c r="BY141" s="16" t="s">
        <v>843</v>
      </c>
      <c r="BZ141" s="16" t="s">
        <v>843</v>
      </c>
      <c r="CA141" s="16" t="s">
        <v>843</v>
      </c>
      <c r="CB141" s="16" t="s">
        <v>843</v>
      </c>
      <c r="CC141" s="16" t="s">
        <v>843</v>
      </c>
      <c r="CD141" s="16" t="s">
        <v>843</v>
      </c>
      <c r="CE141" s="16" t="s">
        <v>843</v>
      </c>
      <c r="CF141" s="16" t="s">
        <v>843</v>
      </c>
      <c r="CG141" s="16" t="s">
        <v>843</v>
      </c>
      <c r="CH141" s="16" t="s">
        <v>843</v>
      </c>
      <c r="CI141" s="16" t="s">
        <v>843</v>
      </c>
      <c r="CJ141" s="16" t="s">
        <v>843</v>
      </c>
      <c r="CK141" s="16" t="s">
        <v>843</v>
      </c>
      <c r="CP141" s="16" t="s">
        <v>867</v>
      </c>
      <c r="CQ141" s="16" t="s">
        <v>5191</v>
      </c>
      <c r="CR141" s="16" t="s">
        <v>844</v>
      </c>
      <c r="CS141" s="16" t="s">
        <v>843</v>
      </c>
      <c r="CT141" s="16" t="s">
        <v>843</v>
      </c>
      <c r="CU141" s="16" t="s">
        <v>843</v>
      </c>
      <c r="CV141" s="16" t="s">
        <v>843</v>
      </c>
      <c r="CW141" s="16" t="s">
        <v>843</v>
      </c>
      <c r="CX141" s="16" t="s">
        <v>843</v>
      </c>
      <c r="CY141" s="16" t="s">
        <v>843</v>
      </c>
      <c r="CZ141" s="16" t="s">
        <v>843</v>
      </c>
      <c r="DA141" s="16" t="s">
        <v>5184</v>
      </c>
      <c r="DX141" s="16" t="s">
        <v>867</v>
      </c>
      <c r="DY141" s="16" t="s">
        <v>867</v>
      </c>
      <c r="GC141" s="16" t="s">
        <v>5330</v>
      </c>
      <c r="GF141" s="16" t="s">
        <v>867</v>
      </c>
      <c r="GG141" s="16" t="s">
        <v>867</v>
      </c>
      <c r="GV141" s="16" t="s">
        <v>5443</v>
      </c>
      <c r="GW141" s="16" t="s">
        <v>843</v>
      </c>
      <c r="GX141" s="16" t="s">
        <v>844</v>
      </c>
      <c r="GY141" s="16" t="s">
        <v>843</v>
      </c>
      <c r="GZ141" s="16" t="s">
        <v>843</v>
      </c>
      <c r="HA141" s="16" t="s">
        <v>843</v>
      </c>
      <c r="HB141" s="16" t="s">
        <v>843</v>
      </c>
      <c r="HC141" s="16" t="s">
        <v>843</v>
      </c>
      <c r="HD141" s="16" t="s">
        <v>843</v>
      </c>
      <c r="HE141" s="16" t="s">
        <v>843</v>
      </c>
      <c r="HF141" s="16" t="s">
        <v>843</v>
      </c>
      <c r="HH141" s="16" t="s">
        <v>5456</v>
      </c>
      <c r="HK141" s="16" t="s">
        <v>864</v>
      </c>
      <c r="HM141" s="16" t="s">
        <v>865</v>
      </c>
      <c r="HZ141" s="16" t="s">
        <v>7947</v>
      </c>
      <c r="KE141" s="16" t="s">
        <v>5582</v>
      </c>
      <c r="KG141" s="16" t="s">
        <v>7018</v>
      </c>
      <c r="KH141" s="16" t="s">
        <v>7033</v>
      </c>
      <c r="KI141" s="16" t="s">
        <v>865</v>
      </c>
      <c r="LG141" s="16" t="s">
        <v>867</v>
      </c>
      <c r="LH141" s="16" t="s">
        <v>867</v>
      </c>
      <c r="LI141" s="16" t="s">
        <v>867</v>
      </c>
      <c r="LJ141" s="16" t="s">
        <v>867</v>
      </c>
      <c r="LK141" s="16" t="s">
        <v>867</v>
      </c>
      <c r="LL141" s="16" t="s">
        <v>5663</v>
      </c>
      <c r="LM141" s="16" t="s">
        <v>843</v>
      </c>
      <c r="LN141" s="16" t="s">
        <v>843</v>
      </c>
      <c r="LO141" s="16" t="s">
        <v>844</v>
      </c>
      <c r="LP141" s="16" t="s">
        <v>843</v>
      </c>
      <c r="LQ141" s="16" t="s">
        <v>843</v>
      </c>
      <c r="LR141" s="16" t="s">
        <v>843</v>
      </c>
      <c r="LS141" s="16" t="s">
        <v>843</v>
      </c>
      <c r="LT141" s="16" t="s">
        <v>843</v>
      </c>
      <c r="LU141" s="16" t="s">
        <v>843</v>
      </c>
      <c r="LV141" s="16" t="s">
        <v>843</v>
      </c>
      <c r="LW141" s="16" t="s">
        <v>843</v>
      </c>
      <c r="LX141" s="16" t="s">
        <v>843</v>
      </c>
      <c r="LY141" s="16" t="s">
        <v>843</v>
      </c>
      <c r="LZ141" s="16" t="s">
        <v>843</v>
      </c>
      <c r="MA141" s="16" t="s">
        <v>843</v>
      </c>
      <c r="MC141" s="16" t="s">
        <v>5694</v>
      </c>
      <c r="MD141" s="16" t="s">
        <v>844</v>
      </c>
      <c r="ME141" s="16" t="s">
        <v>843</v>
      </c>
      <c r="MF141" s="16" t="s">
        <v>843</v>
      </c>
      <c r="MG141" s="16" t="s">
        <v>843</v>
      </c>
      <c r="MH141" s="16" t="s">
        <v>843</v>
      </c>
      <c r="MI141" s="16" t="s">
        <v>843</v>
      </c>
      <c r="MJ141" s="16" t="s">
        <v>843</v>
      </c>
      <c r="MK141" s="16" t="s">
        <v>843</v>
      </c>
      <c r="ML141" s="16" t="s">
        <v>843</v>
      </c>
      <c r="MM141" s="16" t="s">
        <v>843</v>
      </c>
      <c r="MN141" s="16" t="s">
        <v>843</v>
      </c>
      <c r="MO141" s="16" t="s">
        <v>843</v>
      </c>
      <c r="MP141" s="16" t="s">
        <v>843</v>
      </c>
      <c r="MQ141" s="16" t="s">
        <v>843</v>
      </c>
      <c r="MR141" s="16" t="s">
        <v>843</v>
      </c>
      <c r="MS141" s="16" t="s">
        <v>843</v>
      </c>
      <c r="MT141" s="16" t="s">
        <v>843</v>
      </c>
      <c r="MU141" s="16" t="s">
        <v>843</v>
      </c>
      <c r="MV141" s="16" t="s">
        <v>843</v>
      </c>
      <c r="OK141" s="16" t="s">
        <v>5694</v>
      </c>
      <c r="OL141" s="16" t="s">
        <v>844</v>
      </c>
      <c r="OM141" s="16" t="s">
        <v>843</v>
      </c>
      <c r="ON141" s="16" t="s">
        <v>843</v>
      </c>
      <c r="OO141" s="16" t="s">
        <v>843</v>
      </c>
      <c r="OP141" s="16" t="s">
        <v>843</v>
      </c>
      <c r="OQ141" s="16" t="s">
        <v>843</v>
      </c>
      <c r="OR141" s="16" t="s">
        <v>843</v>
      </c>
      <c r="OS141" s="16" t="s">
        <v>843</v>
      </c>
      <c r="OT141" s="16" t="s">
        <v>843</v>
      </c>
      <c r="OU141" s="16" t="s">
        <v>843</v>
      </c>
      <c r="OV141" s="16" t="s">
        <v>843</v>
      </c>
      <c r="OW141" s="16" t="s">
        <v>843</v>
      </c>
      <c r="OX141" s="16" t="s">
        <v>843</v>
      </c>
      <c r="OY141" s="16" t="s">
        <v>843</v>
      </c>
      <c r="OZ141" s="16" t="s">
        <v>843</v>
      </c>
      <c r="PA141" s="16" t="s">
        <v>843</v>
      </c>
      <c r="PC141" s="16" t="s">
        <v>865</v>
      </c>
      <c r="PD141" s="16" t="s">
        <v>865</v>
      </c>
      <c r="PY141" s="16" t="s">
        <v>867</v>
      </c>
      <c r="PZ141" s="16">
        <v>1</v>
      </c>
      <c r="QP141" s="16" t="s">
        <v>864</v>
      </c>
      <c r="QR141" s="16" t="s">
        <v>867</v>
      </c>
      <c r="QT141" s="16" t="s">
        <v>867</v>
      </c>
      <c r="QV141" s="16" t="s">
        <v>864</v>
      </c>
      <c r="QX141" s="16" t="s">
        <v>864</v>
      </c>
      <c r="QY141" s="16" t="s">
        <v>867</v>
      </c>
      <c r="RD141" s="16" t="s">
        <v>865</v>
      </c>
      <c r="RF141" s="16" t="s">
        <v>865</v>
      </c>
      <c r="RH141" s="16" t="s">
        <v>865</v>
      </c>
      <c r="RJ141" s="16" t="s">
        <v>865</v>
      </c>
      <c r="RN141" s="16" t="s">
        <v>867</v>
      </c>
      <c r="RP141" s="16" t="s">
        <v>867</v>
      </c>
      <c r="RR141" s="16" t="s">
        <v>867</v>
      </c>
      <c r="RT141" s="16" t="s">
        <v>867</v>
      </c>
      <c r="RV141" s="16" t="s">
        <v>867</v>
      </c>
      <c r="RX141" s="16" t="s">
        <v>7720</v>
      </c>
      <c r="RZ141" s="16" t="s">
        <v>867</v>
      </c>
      <c r="SQ141" s="16" t="s">
        <v>867</v>
      </c>
      <c r="SS141" s="16" t="s">
        <v>7296</v>
      </c>
      <c r="ST141" s="16" t="s">
        <v>7758</v>
      </c>
      <c r="TN141" s="16">
        <v>3000</v>
      </c>
      <c r="TO141" s="16">
        <v>0</v>
      </c>
      <c r="TP141" s="16">
        <v>1300</v>
      </c>
      <c r="TQ141" s="16">
        <v>1000</v>
      </c>
      <c r="TR141" s="16">
        <v>0</v>
      </c>
      <c r="TS141" s="16">
        <v>400</v>
      </c>
      <c r="TT141" s="16">
        <v>0</v>
      </c>
      <c r="TU141" s="16">
        <v>500</v>
      </c>
      <c r="TV141" s="16">
        <v>1000</v>
      </c>
      <c r="TW141" s="16">
        <v>0</v>
      </c>
      <c r="TX141" s="16">
        <v>0</v>
      </c>
      <c r="TZ141" s="16" t="s">
        <v>7367</v>
      </c>
      <c r="UA141" s="16" t="s">
        <v>8950</v>
      </c>
      <c r="UB141" s="16">
        <v>0</v>
      </c>
      <c r="UC141" s="16" t="s">
        <v>844</v>
      </c>
      <c r="UD141" s="16" t="s">
        <v>843</v>
      </c>
      <c r="UE141" s="16" t="s">
        <v>843</v>
      </c>
      <c r="UF141" s="16" t="s">
        <v>844</v>
      </c>
      <c r="UG141" s="16" t="s">
        <v>843</v>
      </c>
      <c r="UH141" s="16" t="s">
        <v>843</v>
      </c>
      <c r="UL141" s="16">
        <v>5000</v>
      </c>
      <c r="VX141" s="16" t="s">
        <v>6028</v>
      </c>
      <c r="VY141" s="16" t="s">
        <v>844</v>
      </c>
      <c r="VZ141" s="16" t="s">
        <v>843</v>
      </c>
      <c r="WA141" s="16" t="s">
        <v>843</v>
      </c>
      <c r="WB141" s="16" t="s">
        <v>843</v>
      </c>
      <c r="WC141" s="16" t="s">
        <v>843</v>
      </c>
      <c r="WD141" s="16" t="s">
        <v>843</v>
      </c>
      <c r="WE141" s="16" t="s">
        <v>843</v>
      </c>
      <c r="WF141" s="16" t="s">
        <v>843</v>
      </c>
      <c r="WH141" s="16">
        <v>3250</v>
      </c>
      <c r="WO141" s="16" t="s">
        <v>6920</v>
      </c>
      <c r="XD141" s="16" t="s">
        <v>6975</v>
      </c>
      <c r="XE141" s="16" t="s">
        <v>843</v>
      </c>
      <c r="XF141" s="16" t="s">
        <v>843</v>
      </c>
      <c r="XG141" s="16" t="s">
        <v>844</v>
      </c>
      <c r="XH141" s="16" t="s">
        <v>843</v>
      </c>
      <c r="XI141" s="16" t="s">
        <v>843</v>
      </c>
      <c r="XJ141" s="16" t="s">
        <v>843</v>
      </c>
      <c r="XK141" s="16" t="s">
        <v>843</v>
      </c>
      <c r="XL141" s="16" t="s">
        <v>843</v>
      </c>
      <c r="XM141" s="16" t="s">
        <v>843</v>
      </c>
      <c r="XN141" s="16" t="s">
        <v>843</v>
      </c>
      <c r="XO141" s="16" t="s">
        <v>843</v>
      </c>
      <c r="XP141" s="16" t="s">
        <v>843</v>
      </c>
      <c r="XQ141" s="16" t="s">
        <v>843</v>
      </c>
      <c r="YF141" s="16" t="s">
        <v>865</v>
      </c>
      <c r="YN141" s="16" t="s">
        <v>7040</v>
      </c>
      <c r="YP141" s="16" t="s">
        <v>7990</v>
      </c>
      <c r="YR141" s="16" t="s">
        <v>9569</v>
      </c>
      <c r="YS141" s="16" t="s">
        <v>9570</v>
      </c>
      <c r="YT141" s="16" t="s">
        <v>8694</v>
      </c>
      <c r="YU141" s="16" t="s">
        <v>9571</v>
      </c>
      <c r="YV141" s="16" t="s">
        <v>9148</v>
      </c>
      <c r="YW141" s="16" t="s">
        <v>844</v>
      </c>
      <c r="YX141" s="16" t="s">
        <v>9148</v>
      </c>
      <c r="YY141" s="16" t="s">
        <v>8761</v>
      </c>
      <c r="YZ141" s="16" t="s">
        <v>843</v>
      </c>
      <c r="ZA141" s="16" t="s">
        <v>843</v>
      </c>
      <c r="ZB141" s="16">
        <v>6366.67</v>
      </c>
      <c r="ZC141" s="16" t="s">
        <v>8925</v>
      </c>
      <c r="ZD141" s="16" t="s">
        <v>843</v>
      </c>
      <c r="ZE141" s="16" t="s">
        <v>8764</v>
      </c>
      <c r="ZF141" s="16" t="s">
        <v>8804</v>
      </c>
      <c r="ZG141" s="16" t="s">
        <v>843</v>
      </c>
      <c r="ZH141" s="16" t="s">
        <v>8739</v>
      </c>
      <c r="ZI141" s="16" t="s">
        <v>9553</v>
      </c>
      <c r="ZJ141" s="16" t="s">
        <v>843</v>
      </c>
      <c r="ZK141" s="16" t="s">
        <v>843</v>
      </c>
      <c r="ZL141" s="16" t="s">
        <v>8754</v>
      </c>
      <c r="ZM141" s="16" t="s">
        <v>843</v>
      </c>
      <c r="ZN141" s="16" t="s">
        <v>8815</v>
      </c>
      <c r="ZO141" s="16" t="s">
        <v>487</v>
      </c>
      <c r="ZP141" s="16" t="s">
        <v>487</v>
      </c>
      <c r="ZQ141" s="16" t="s">
        <v>487</v>
      </c>
      <c r="ZR141" s="16" t="s">
        <v>486</v>
      </c>
      <c r="ZS141" s="16" t="s">
        <v>844</v>
      </c>
      <c r="ZT141" s="16" t="s">
        <v>8705</v>
      </c>
      <c r="ZU141" s="16" t="s">
        <v>8706</v>
      </c>
      <c r="ZV141" s="16" t="s">
        <v>487</v>
      </c>
      <c r="ZW141" s="16" t="s">
        <v>844</v>
      </c>
      <c r="ZX141" s="16" t="s">
        <v>844</v>
      </c>
      <c r="ZY141" s="16" t="s">
        <v>1056</v>
      </c>
      <c r="ZZ141" s="16" t="s">
        <v>843</v>
      </c>
      <c r="AAA141" s="16" t="s">
        <v>843</v>
      </c>
      <c r="AAB141" s="16" t="s">
        <v>843</v>
      </c>
      <c r="AAC141" s="16">
        <v>1</v>
      </c>
      <c r="AAD141" s="16" t="s">
        <v>844</v>
      </c>
      <c r="AAE141" s="16" t="s">
        <v>843</v>
      </c>
      <c r="AAF141" s="16" t="s">
        <v>843</v>
      </c>
      <c r="AAG141" s="16" t="s">
        <v>843</v>
      </c>
      <c r="AAH141" s="16" t="s">
        <v>843</v>
      </c>
      <c r="AAI141" s="16" t="s">
        <v>844</v>
      </c>
      <c r="AAJ141" s="16" t="s">
        <v>615</v>
      </c>
      <c r="AAK141" s="16" t="s">
        <v>633</v>
      </c>
      <c r="AAL141" s="16" t="s">
        <v>904</v>
      </c>
      <c r="AAM141" s="16" t="s">
        <v>663</v>
      </c>
      <c r="AAN141" s="16" t="s">
        <v>8707</v>
      </c>
      <c r="AAO141" s="16" t="s">
        <v>1018</v>
      </c>
      <c r="AAP141" s="16" t="s">
        <v>8708</v>
      </c>
      <c r="AAS141" s="16">
        <v>8250</v>
      </c>
      <c r="AAT141" s="16" t="s">
        <v>782</v>
      </c>
      <c r="AAU141" s="16" t="s">
        <v>782</v>
      </c>
      <c r="AAV141" s="16" t="s">
        <v>782</v>
      </c>
      <c r="AAW141" s="16" t="s">
        <v>782</v>
      </c>
      <c r="AAX141" s="16" t="s">
        <v>843</v>
      </c>
      <c r="AAY141" s="16" t="s">
        <v>8710</v>
      </c>
      <c r="AAZ141" s="16" t="s">
        <v>782</v>
      </c>
      <c r="ABB141" s="16" t="s">
        <v>782</v>
      </c>
      <c r="ABD141" s="16" t="s">
        <v>782</v>
      </c>
      <c r="ABF141" s="16" t="s">
        <v>782</v>
      </c>
      <c r="ABG141" s="16" t="s">
        <v>782</v>
      </c>
      <c r="ABH141" s="16" t="s">
        <v>782</v>
      </c>
      <c r="ABI141" s="16" t="s">
        <v>782</v>
      </c>
      <c r="ABJ141" s="16" t="s">
        <v>783</v>
      </c>
      <c r="ABK141" s="16" t="s">
        <v>782</v>
      </c>
      <c r="ABL141" s="16" t="s">
        <v>844</v>
      </c>
      <c r="ABM141" s="16" t="s">
        <v>8732</v>
      </c>
      <c r="ABN141" s="16" t="s">
        <v>1034</v>
      </c>
      <c r="ABO141" s="16" t="s">
        <v>487</v>
      </c>
      <c r="ABP141" s="16" t="s">
        <v>972</v>
      </c>
      <c r="ABQ141" s="16" t="s">
        <v>4327</v>
      </c>
      <c r="ABR141" s="16" t="s">
        <v>470</v>
      </c>
      <c r="ABS141" s="16" t="s">
        <v>445</v>
      </c>
      <c r="ABT141" s="16" t="s">
        <v>1056</v>
      </c>
      <c r="ABU141" s="16" t="s">
        <v>844</v>
      </c>
      <c r="ABV141" s="16" t="s">
        <v>487</v>
      </c>
      <c r="ABW141" s="16" t="s">
        <v>486</v>
      </c>
      <c r="ABX141" s="16" t="s">
        <v>892</v>
      </c>
      <c r="ABY141" s="16" t="s">
        <v>486</v>
      </c>
      <c r="ABZ141" s="16" t="s">
        <v>486</v>
      </c>
      <c r="ACA141" s="16" t="s">
        <v>761</v>
      </c>
      <c r="ACB141" s="16" t="s">
        <v>774</v>
      </c>
      <c r="ACC141" s="16" t="s">
        <v>736</v>
      </c>
      <c r="ACD141" s="16" t="s">
        <v>486</v>
      </c>
      <c r="ACE141" s="16" t="s">
        <v>486</v>
      </c>
      <c r="ACG141" s="16" t="s">
        <v>1014</v>
      </c>
      <c r="ACH141" s="16" t="s">
        <v>1009</v>
      </c>
      <c r="ACI141" s="16" t="s">
        <v>462</v>
      </c>
      <c r="ACJ141" s="16">
        <v>0.79400000000000004</v>
      </c>
      <c r="ACK141" s="16" t="s">
        <v>482</v>
      </c>
      <c r="ACL141" s="16" t="s">
        <v>738</v>
      </c>
      <c r="ACM141" s="16" t="s">
        <v>1188</v>
      </c>
      <c r="ACN141" s="16" t="s">
        <v>1169</v>
      </c>
      <c r="ACO141" s="16" t="s">
        <v>1856</v>
      </c>
      <c r="ACP141" s="16">
        <v>3250</v>
      </c>
      <c r="ACQ141" s="16" t="s">
        <v>1202</v>
      </c>
      <c r="ACR141" s="16" t="s">
        <v>1645</v>
      </c>
      <c r="ACS141" s="16" t="s">
        <v>680</v>
      </c>
      <c r="ACT141" s="16" t="s">
        <v>1522</v>
      </c>
      <c r="ACU141" s="16" t="s">
        <v>831</v>
      </c>
      <c r="ACV141" s="16" t="s">
        <v>8756</v>
      </c>
      <c r="ACW141" s="16" t="s">
        <v>445</v>
      </c>
      <c r="ACX141" s="16" t="s">
        <v>1916</v>
      </c>
      <c r="ACY141" s="16" t="s">
        <v>1947</v>
      </c>
      <c r="ACZ141" s="16">
        <v>1</v>
      </c>
      <c r="ADA141" s="16">
        <v>1</v>
      </c>
      <c r="ADB141" s="16">
        <v>1</v>
      </c>
      <c r="ADC141" s="16">
        <v>1</v>
      </c>
      <c r="ADD141" s="16">
        <v>1</v>
      </c>
      <c r="ADE141" s="16" t="s">
        <v>8712</v>
      </c>
      <c r="ADF141" s="16">
        <v>0</v>
      </c>
      <c r="ADG141" s="16" t="s">
        <v>486</v>
      </c>
      <c r="ADH141" s="16">
        <v>2</v>
      </c>
      <c r="ADI141" s="16" t="s">
        <v>1554</v>
      </c>
      <c r="ADJ141" s="16" t="s">
        <v>1743</v>
      </c>
      <c r="ADK141" s="16" t="s">
        <v>13194</v>
      </c>
      <c r="ADL141" s="16" t="s">
        <v>1761</v>
      </c>
      <c r="ADM141" s="16" t="s">
        <v>13195</v>
      </c>
      <c r="ADN141" s="16" t="s">
        <v>13194</v>
      </c>
      <c r="ADO141" s="16" t="s">
        <v>1766</v>
      </c>
      <c r="ADP141" s="16" t="s">
        <v>13196</v>
      </c>
      <c r="ADQ141" s="16" t="s">
        <v>1751</v>
      </c>
      <c r="ADR141" s="16" t="s">
        <v>13194</v>
      </c>
      <c r="ADS141" s="16" t="s">
        <v>13194</v>
      </c>
      <c r="ADW141" s="16" t="s">
        <v>8729</v>
      </c>
      <c r="ADY141" s="16" t="s">
        <v>1062</v>
      </c>
      <c r="AEA141" s="16">
        <v>6366.6666666666697</v>
      </c>
      <c r="AEC141" s="16" t="s">
        <v>1063</v>
      </c>
      <c r="AED141" s="16">
        <v>4125</v>
      </c>
      <c r="AEE141" s="16" t="s">
        <v>952</v>
      </c>
      <c r="AEG141" s="16">
        <v>3250</v>
      </c>
      <c r="AEI141" s="16">
        <v>1500</v>
      </c>
      <c r="AEK141" s="16">
        <v>650</v>
      </c>
      <c r="AEL141" s="16">
        <v>500</v>
      </c>
      <c r="AEM141" s="16">
        <v>500</v>
      </c>
      <c r="AEO141" s="16">
        <v>200</v>
      </c>
      <c r="AEP141" s="16">
        <v>250</v>
      </c>
    </row>
    <row r="142" spans="1:823" x14ac:dyDescent="0.25">
      <c r="A142" s="30">
        <v>45818</v>
      </c>
      <c r="B142" s="16" t="s">
        <v>9572</v>
      </c>
      <c r="C142" s="16" t="s">
        <v>867</v>
      </c>
      <c r="D142" s="16" t="s">
        <v>867</v>
      </c>
      <c r="E142" s="16">
        <v>57</v>
      </c>
      <c r="F142" s="16" t="s">
        <v>8153</v>
      </c>
      <c r="G142" s="16" t="s">
        <v>4145</v>
      </c>
      <c r="I142" s="16" t="s">
        <v>4148</v>
      </c>
      <c r="Z142" s="16" t="s">
        <v>993</v>
      </c>
      <c r="AA142" s="16" t="s">
        <v>470</v>
      </c>
      <c r="AB142" s="16">
        <v>2</v>
      </c>
      <c r="AC142" s="16" t="s">
        <v>843</v>
      </c>
      <c r="AD142" s="16" t="s">
        <v>843</v>
      </c>
      <c r="AE142" s="16" t="s">
        <v>843</v>
      </c>
      <c r="AF142" s="16" t="s">
        <v>844</v>
      </c>
      <c r="AG142" s="16" t="s">
        <v>844</v>
      </c>
      <c r="AH142" s="16" t="s">
        <v>844</v>
      </c>
      <c r="AI142" s="16" t="s">
        <v>844</v>
      </c>
      <c r="AJ142" s="16" t="s">
        <v>843</v>
      </c>
      <c r="AK142" s="16" t="s">
        <v>843</v>
      </c>
      <c r="AM142" s="16" t="s">
        <v>736</v>
      </c>
      <c r="AN142" s="16" t="s">
        <v>759</v>
      </c>
      <c r="AP142" s="16" t="s">
        <v>775</v>
      </c>
      <c r="AR142" s="16" t="s">
        <v>6907</v>
      </c>
      <c r="BB142" s="16">
        <v>2</v>
      </c>
      <c r="BC142" s="16" t="s">
        <v>7878</v>
      </c>
      <c r="BE142" s="16" t="s">
        <v>5098</v>
      </c>
      <c r="BV142" s="16" t="s">
        <v>4433</v>
      </c>
      <c r="BW142" s="16" t="s">
        <v>844</v>
      </c>
      <c r="BX142" s="16" t="s">
        <v>843</v>
      </c>
      <c r="BY142" s="16" t="s">
        <v>843</v>
      </c>
      <c r="BZ142" s="16" t="s">
        <v>843</v>
      </c>
      <c r="CA142" s="16" t="s">
        <v>843</v>
      </c>
      <c r="CB142" s="16" t="s">
        <v>843</v>
      </c>
      <c r="CC142" s="16" t="s">
        <v>843</v>
      </c>
      <c r="CD142" s="16" t="s">
        <v>843</v>
      </c>
      <c r="CE142" s="16" t="s">
        <v>843</v>
      </c>
      <c r="CF142" s="16" t="s">
        <v>843</v>
      </c>
      <c r="CG142" s="16" t="s">
        <v>843</v>
      </c>
      <c r="CH142" s="16" t="s">
        <v>843</v>
      </c>
      <c r="CI142" s="16" t="s">
        <v>843</v>
      </c>
      <c r="CJ142" s="16" t="s">
        <v>843</v>
      </c>
      <c r="CK142" s="16" t="s">
        <v>843</v>
      </c>
      <c r="CP142" s="16" t="s">
        <v>867</v>
      </c>
      <c r="CQ142" s="16" t="s">
        <v>5191</v>
      </c>
      <c r="CR142" s="16" t="s">
        <v>844</v>
      </c>
      <c r="CS142" s="16" t="s">
        <v>843</v>
      </c>
      <c r="CT142" s="16" t="s">
        <v>843</v>
      </c>
      <c r="CU142" s="16" t="s">
        <v>843</v>
      </c>
      <c r="CV142" s="16" t="s">
        <v>843</v>
      </c>
      <c r="CW142" s="16" t="s">
        <v>843</v>
      </c>
      <c r="CX142" s="16" t="s">
        <v>843</v>
      </c>
      <c r="CY142" s="16" t="s">
        <v>843</v>
      </c>
      <c r="CZ142" s="16" t="s">
        <v>843</v>
      </c>
      <c r="DA142" s="16" t="s">
        <v>5184</v>
      </c>
      <c r="DX142" s="16" t="s">
        <v>867</v>
      </c>
      <c r="DY142" s="16" t="s">
        <v>867</v>
      </c>
      <c r="GC142" s="16" t="s">
        <v>5342</v>
      </c>
      <c r="GF142" s="16" t="s">
        <v>867</v>
      </c>
      <c r="GG142" s="16" t="s">
        <v>867</v>
      </c>
      <c r="GV142" s="16" t="s">
        <v>5443</v>
      </c>
      <c r="GW142" s="16" t="s">
        <v>843</v>
      </c>
      <c r="GX142" s="16" t="s">
        <v>844</v>
      </c>
      <c r="GY142" s="16" t="s">
        <v>843</v>
      </c>
      <c r="GZ142" s="16" t="s">
        <v>843</v>
      </c>
      <c r="HA142" s="16" t="s">
        <v>843</v>
      </c>
      <c r="HB142" s="16" t="s">
        <v>843</v>
      </c>
      <c r="HC142" s="16" t="s">
        <v>843</v>
      </c>
      <c r="HD142" s="16" t="s">
        <v>843</v>
      </c>
      <c r="HE142" s="16" t="s">
        <v>843</v>
      </c>
      <c r="HF142" s="16" t="s">
        <v>843</v>
      </c>
      <c r="HH142" s="16" t="s">
        <v>5456</v>
      </c>
      <c r="HK142" s="16" t="s">
        <v>865</v>
      </c>
      <c r="HM142" s="16" t="s">
        <v>865</v>
      </c>
      <c r="HZ142" s="16" t="s">
        <v>7944</v>
      </c>
      <c r="KE142" s="16" t="s">
        <v>5585</v>
      </c>
      <c r="KG142" s="16" t="s">
        <v>7018</v>
      </c>
      <c r="KH142" s="16" t="s">
        <v>7033</v>
      </c>
      <c r="KI142" s="16" t="s">
        <v>865</v>
      </c>
      <c r="LG142" s="16" t="s">
        <v>867</v>
      </c>
      <c r="LH142" s="16" t="s">
        <v>867</v>
      </c>
      <c r="LI142" s="16" t="s">
        <v>867</v>
      </c>
      <c r="LJ142" s="16" t="s">
        <v>867</v>
      </c>
      <c r="LK142" s="16" t="s">
        <v>867</v>
      </c>
      <c r="LL142" s="16" t="s">
        <v>5663</v>
      </c>
      <c r="LM142" s="16" t="s">
        <v>843</v>
      </c>
      <c r="LN142" s="16" t="s">
        <v>843</v>
      </c>
      <c r="LO142" s="16" t="s">
        <v>844</v>
      </c>
      <c r="LP142" s="16" t="s">
        <v>843</v>
      </c>
      <c r="LQ142" s="16" t="s">
        <v>843</v>
      </c>
      <c r="LR142" s="16" t="s">
        <v>843</v>
      </c>
      <c r="LS142" s="16" t="s">
        <v>843</v>
      </c>
      <c r="LT142" s="16" t="s">
        <v>843</v>
      </c>
      <c r="LU142" s="16" t="s">
        <v>843</v>
      </c>
      <c r="LV142" s="16" t="s">
        <v>843</v>
      </c>
      <c r="LW142" s="16" t="s">
        <v>843</v>
      </c>
      <c r="LX142" s="16" t="s">
        <v>843</v>
      </c>
      <c r="LY142" s="16" t="s">
        <v>843</v>
      </c>
      <c r="LZ142" s="16" t="s">
        <v>843</v>
      </c>
      <c r="MA142" s="16" t="s">
        <v>843</v>
      </c>
      <c r="MC142" s="16" t="s">
        <v>5694</v>
      </c>
      <c r="MD142" s="16" t="s">
        <v>844</v>
      </c>
      <c r="ME142" s="16" t="s">
        <v>843</v>
      </c>
      <c r="MF142" s="16" t="s">
        <v>843</v>
      </c>
      <c r="MG142" s="16" t="s">
        <v>843</v>
      </c>
      <c r="MH142" s="16" t="s">
        <v>843</v>
      </c>
      <c r="MI142" s="16" t="s">
        <v>843</v>
      </c>
      <c r="MJ142" s="16" t="s">
        <v>843</v>
      </c>
      <c r="MK142" s="16" t="s">
        <v>843</v>
      </c>
      <c r="ML142" s="16" t="s">
        <v>843</v>
      </c>
      <c r="MM142" s="16" t="s">
        <v>843</v>
      </c>
      <c r="MN142" s="16" t="s">
        <v>843</v>
      </c>
      <c r="MO142" s="16" t="s">
        <v>843</v>
      </c>
      <c r="MP142" s="16" t="s">
        <v>843</v>
      </c>
      <c r="MQ142" s="16" t="s">
        <v>843</v>
      </c>
      <c r="MR142" s="16" t="s">
        <v>843</v>
      </c>
      <c r="MS142" s="16" t="s">
        <v>843</v>
      </c>
      <c r="MT142" s="16" t="s">
        <v>843</v>
      </c>
      <c r="MU142" s="16" t="s">
        <v>843</v>
      </c>
      <c r="MV142" s="16" t="s">
        <v>843</v>
      </c>
      <c r="MX142" s="16" t="s">
        <v>5694</v>
      </c>
      <c r="MY142" s="16" t="s">
        <v>844</v>
      </c>
      <c r="MZ142" s="16" t="s">
        <v>843</v>
      </c>
      <c r="NA142" s="16" t="s">
        <v>843</v>
      </c>
      <c r="NB142" s="16" t="s">
        <v>843</v>
      </c>
      <c r="NC142" s="16" t="s">
        <v>843</v>
      </c>
      <c r="ND142" s="16" t="s">
        <v>843</v>
      </c>
      <c r="NE142" s="16" t="s">
        <v>843</v>
      </c>
      <c r="NF142" s="16" t="s">
        <v>843</v>
      </c>
      <c r="NG142" s="16" t="s">
        <v>843</v>
      </c>
      <c r="NH142" s="16" t="s">
        <v>843</v>
      </c>
      <c r="NI142" s="16" t="s">
        <v>843</v>
      </c>
      <c r="NJ142" s="16" t="s">
        <v>843</v>
      </c>
      <c r="NK142" s="16" t="s">
        <v>843</v>
      </c>
      <c r="NL142" s="16" t="s">
        <v>843</v>
      </c>
      <c r="NM142" s="16" t="s">
        <v>843</v>
      </c>
      <c r="NN142" s="16" t="s">
        <v>843</v>
      </c>
      <c r="NO142" s="16" t="s">
        <v>843</v>
      </c>
      <c r="NP142" s="16" t="s">
        <v>843</v>
      </c>
      <c r="NQ142" s="16" t="s">
        <v>843</v>
      </c>
      <c r="PC142" s="16" t="s">
        <v>865</v>
      </c>
      <c r="PD142" s="16" t="s">
        <v>865</v>
      </c>
      <c r="PY142" s="16" t="s">
        <v>865</v>
      </c>
      <c r="QP142" s="16" t="s">
        <v>865</v>
      </c>
      <c r="QR142" s="16" t="s">
        <v>865</v>
      </c>
      <c r="QT142" s="16" t="s">
        <v>865</v>
      </c>
      <c r="QV142" s="16" t="s">
        <v>865</v>
      </c>
      <c r="QX142" s="16" t="s">
        <v>865</v>
      </c>
      <c r="QY142" s="16" t="s">
        <v>867</v>
      </c>
      <c r="RD142" s="16" t="s">
        <v>4216</v>
      </c>
      <c r="RF142" s="16" t="s">
        <v>865</v>
      </c>
      <c r="RH142" s="16" t="s">
        <v>4216</v>
      </c>
      <c r="RJ142" s="16" t="s">
        <v>865</v>
      </c>
      <c r="RN142" s="16" t="s">
        <v>7720</v>
      </c>
      <c r="RP142" s="16" t="s">
        <v>867</v>
      </c>
      <c r="RR142" s="16" t="s">
        <v>867</v>
      </c>
      <c r="RT142" s="16" t="s">
        <v>867</v>
      </c>
      <c r="RV142" s="16" t="s">
        <v>7720</v>
      </c>
      <c r="RX142" s="16" t="s">
        <v>7720</v>
      </c>
      <c r="RZ142" s="16" t="s">
        <v>7724</v>
      </c>
      <c r="SQ142" s="16" t="s">
        <v>865</v>
      </c>
      <c r="SS142" s="16" t="s">
        <v>7308</v>
      </c>
      <c r="ST142" s="16" t="s">
        <v>7761</v>
      </c>
      <c r="TN142" s="16">
        <v>3000</v>
      </c>
      <c r="TO142" s="16">
        <v>0</v>
      </c>
      <c r="TP142" s="16">
        <v>500</v>
      </c>
      <c r="TQ142" s="16">
        <v>400</v>
      </c>
      <c r="TR142" s="16">
        <v>100</v>
      </c>
      <c r="TS142" s="16">
        <v>200</v>
      </c>
      <c r="TT142" s="16">
        <v>0</v>
      </c>
      <c r="TU142" s="16">
        <v>0</v>
      </c>
      <c r="TV142" s="16">
        <v>4000</v>
      </c>
      <c r="TW142" s="16">
        <v>0</v>
      </c>
      <c r="TX142" s="16">
        <v>0</v>
      </c>
      <c r="TZ142" s="16" t="s">
        <v>7367</v>
      </c>
      <c r="UA142" s="16" t="s">
        <v>8691</v>
      </c>
      <c r="UB142" s="16">
        <v>0</v>
      </c>
      <c r="UC142" s="16" t="s">
        <v>843</v>
      </c>
      <c r="UD142" s="16" t="s">
        <v>843</v>
      </c>
      <c r="UE142" s="16" t="s">
        <v>844</v>
      </c>
      <c r="UF142" s="16" t="s">
        <v>844</v>
      </c>
      <c r="UG142" s="16" t="s">
        <v>843</v>
      </c>
      <c r="UH142" s="16" t="s">
        <v>843</v>
      </c>
      <c r="VK142" s="16" t="s">
        <v>6055</v>
      </c>
      <c r="VL142" s="16" t="s">
        <v>843</v>
      </c>
      <c r="VM142" s="16" t="s">
        <v>844</v>
      </c>
      <c r="VN142" s="16" t="s">
        <v>843</v>
      </c>
      <c r="VO142" s="16" t="s">
        <v>843</v>
      </c>
      <c r="VP142" s="16" t="s">
        <v>843</v>
      </c>
      <c r="VQ142" s="16" t="s">
        <v>843</v>
      </c>
      <c r="VR142" s="16" t="s">
        <v>843</v>
      </c>
      <c r="VS142" s="16" t="s">
        <v>843</v>
      </c>
      <c r="VT142" s="16" t="s">
        <v>843</v>
      </c>
      <c r="VW142" s="16">
        <v>2000</v>
      </c>
      <c r="VX142" s="16" t="s">
        <v>6028</v>
      </c>
      <c r="VY142" s="16" t="s">
        <v>844</v>
      </c>
      <c r="VZ142" s="16" t="s">
        <v>843</v>
      </c>
      <c r="WA142" s="16" t="s">
        <v>843</v>
      </c>
      <c r="WB142" s="16" t="s">
        <v>843</v>
      </c>
      <c r="WC142" s="16" t="s">
        <v>843</v>
      </c>
      <c r="WD142" s="16" t="s">
        <v>843</v>
      </c>
      <c r="WE142" s="16" t="s">
        <v>843</v>
      </c>
      <c r="WF142" s="16" t="s">
        <v>843</v>
      </c>
      <c r="WH142" s="16">
        <v>3200</v>
      </c>
      <c r="WO142" s="16" t="s">
        <v>6926</v>
      </c>
      <c r="YN142" s="16" t="s">
        <v>7040</v>
      </c>
      <c r="YP142" s="16" t="s">
        <v>7987</v>
      </c>
      <c r="YR142" s="16" t="s">
        <v>9573</v>
      </c>
      <c r="YS142" s="16" t="s">
        <v>9574</v>
      </c>
      <c r="YT142" s="16" t="s">
        <v>8694</v>
      </c>
      <c r="YU142" s="16" t="s">
        <v>9575</v>
      </c>
      <c r="YV142" s="16" t="s">
        <v>9148</v>
      </c>
      <c r="YW142" s="16" t="s">
        <v>844</v>
      </c>
      <c r="YX142" s="16" t="s">
        <v>9148</v>
      </c>
      <c r="YY142" s="16" t="s">
        <v>8861</v>
      </c>
      <c r="YZ142" s="16" t="s">
        <v>843</v>
      </c>
      <c r="ZA142" s="16" t="s">
        <v>843</v>
      </c>
      <c r="ZB142" s="16">
        <v>4866.67</v>
      </c>
      <c r="ZC142" s="16" t="s">
        <v>9467</v>
      </c>
      <c r="ZD142" s="16" t="s">
        <v>843</v>
      </c>
      <c r="ZE142" s="16" t="s">
        <v>9576</v>
      </c>
      <c r="ZF142" s="16" t="s">
        <v>8750</v>
      </c>
      <c r="ZG142" s="16" t="s">
        <v>8701</v>
      </c>
      <c r="ZH142" s="16" t="s">
        <v>8699</v>
      </c>
      <c r="ZI142" s="16" t="s">
        <v>8722</v>
      </c>
      <c r="ZJ142" s="16" t="s">
        <v>843</v>
      </c>
      <c r="ZK142" s="16" t="s">
        <v>843</v>
      </c>
      <c r="ZL142" s="16" t="s">
        <v>843</v>
      </c>
      <c r="ZM142" s="16" t="s">
        <v>843</v>
      </c>
      <c r="ZN142" s="16" t="s">
        <v>8815</v>
      </c>
      <c r="ZO142" s="16" t="s">
        <v>487</v>
      </c>
      <c r="ZP142" s="16" t="s">
        <v>487</v>
      </c>
      <c r="ZQ142" s="16" t="s">
        <v>486</v>
      </c>
      <c r="ZR142" s="16" t="s">
        <v>486</v>
      </c>
      <c r="ZS142" s="16" t="s">
        <v>844</v>
      </c>
      <c r="ZT142" s="16" t="s">
        <v>8705</v>
      </c>
      <c r="ZU142" s="16" t="s">
        <v>8706</v>
      </c>
      <c r="ZV142" s="16" t="s">
        <v>487</v>
      </c>
      <c r="ZW142" s="16" t="s">
        <v>843</v>
      </c>
      <c r="ZX142" s="16" t="s">
        <v>844</v>
      </c>
      <c r="ZY142" s="16" t="s">
        <v>844</v>
      </c>
      <c r="ZZ142" s="16" t="s">
        <v>844</v>
      </c>
      <c r="AAA142" s="16" t="s">
        <v>844</v>
      </c>
      <c r="AAB142" s="16" t="s">
        <v>844</v>
      </c>
      <c r="AAC142" s="16">
        <v>0</v>
      </c>
      <c r="AAD142" s="16" t="s">
        <v>844</v>
      </c>
      <c r="AAE142" s="16" t="s">
        <v>844</v>
      </c>
      <c r="AAF142" s="16" t="s">
        <v>843</v>
      </c>
      <c r="AAG142" s="16" t="s">
        <v>843</v>
      </c>
      <c r="AAH142" s="16" t="s">
        <v>843</v>
      </c>
      <c r="AAI142" s="16" t="s">
        <v>843</v>
      </c>
      <c r="AAJ142" s="16" t="s">
        <v>615</v>
      </c>
      <c r="AAK142" s="16" t="s">
        <v>655</v>
      </c>
      <c r="AAL142" s="16" t="s">
        <v>905</v>
      </c>
      <c r="AAM142" s="16" t="s">
        <v>660</v>
      </c>
      <c r="AAN142" s="16" t="s">
        <v>8707</v>
      </c>
      <c r="AAO142" s="16" t="s">
        <v>1019</v>
      </c>
      <c r="AAP142" s="16" t="s">
        <v>8708</v>
      </c>
      <c r="AAR142" s="16" t="s">
        <v>8833</v>
      </c>
      <c r="AAS142" s="16">
        <v>4138.97</v>
      </c>
      <c r="AAU142" s="16" t="s">
        <v>782</v>
      </c>
      <c r="AAW142" s="16" t="s">
        <v>782</v>
      </c>
      <c r="AAX142" s="16" t="s">
        <v>843</v>
      </c>
      <c r="AAY142" s="16" t="s">
        <v>8710</v>
      </c>
      <c r="AAZ142" s="16" t="s">
        <v>783</v>
      </c>
      <c r="ABA142" s="16" t="s">
        <v>783</v>
      </c>
      <c r="ABB142" s="16" t="s">
        <v>783</v>
      </c>
      <c r="ABC142" s="16" t="s">
        <v>783</v>
      </c>
      <c r="ABD142" s="16" t="s">
        <v>783</v>
      </c>
      <c r="ABE142" s="16" t="s">
        <v>783</v>
      </c>
      <c r="ABF142" s="16" t="s">
        <v>782</v>
      </c>
      <c r="ABG142" s="16" t="s">
        <v>782</v>
      </c>
      <c r="ABH142" s="16" t="s">
        <v>782</v>
      </c>
      <c r="ABI142" s="16" t="s">
        <v>783</v>
      </c>
      <c r="ABJ142" s="16" t="s">
        <v>783</v>
      </c>
      <c r="ABK142" s="16" t="s">
        <v>782</v>
      </c>
      <c r="ABL142" s="16" t="s">
        <v>8785</v>
      </c>
      <c r="ABM142" s="16" t="s">
        <v>843</v>
      </c>
      <c r="ABN142" s="16" t="s">
        <v>1033</v>
      </c>
      <c r="ABO142" s="16" t="s">
        <v>486</v>
      </c>
      <c r="ABP142" s="16" t="s">
        <v>972</v>
      </c>
      <c r="ABQ142" s="16" t="s">
        <v>4324</v>
      </c>
      <c r="ABR142" s="16" t="s">
        <v>470</v>
      </c>
      <c r="ABS142" s="16" t="s">
        <v>451</v>
      </c>
      <c r="ABT142" s="16" t="s">
        <v>1056</v>
      </c>
      <c r="ABU142" s="16" t="s">
        <v>1056</v>
      </c>
      <c r="ABV142" s="16" t="s">
        <v>487</v>
      </c>
      <c r="ABW142" s="16" t="s">
        <v>487</v>
      </c>
      <c r="ABX142" s="16" t="s">
        <v>894</v>
      </c>
      <c r="ABY142" s="16" t="s">
        <v>486</v>
      </c>
      <c r="ABZ142" s="16" t="s">
        <v>486</v>
      </c>
      <c r="ACA142" s="16" t="s">
        <v>759</v>
      </c>
      <c r="ACB142" s="16" t="s">
        <v>775</v>
      </c>
      <c r="ACC142" s="16" t="s">
        <v>736</v>
      </c>
      <c r="ACD142" s="16" t="s">
        <v>486</v>
      </c>
      <c r="ACE142" s="16" t="s">
        <v>486</v>
      </c>
      <c r="ACG142" s="16" t="s">
        <v>1014</v>
      </c>
      <c r="ACH142" s="16" t="s">
        <v>1009</v>
      </c>
      <c r="ACI142" s="16" t="s">
        <v>462</v>
      </c>
      <c r="ACJ142" s="16">
        <v>0.79400000000000004</v>
      </c>
      <c r="ACK142" s="16" t="s">
        <v>482</v>
      </c>
      <c r="ACL142" s="16" t="s">
        <v>740</v>
      </c>
      <c r="ACM142" s="16" t="s">
        <v>1189</v>
      </c>
      <c r="ACN142" s="16" t="s">
        <v>1169</v>
      </c>
      <c r="ACO142" s="16" t="s">
        <v>1856</v>
      </c>
      <c r="ACP142" s="16">
        <v>3200</v>
      </c>
      <c r="ACQ142" s="16" t="s">
        <v>1202</v>
      </c>
      <c r="ACR142" s="16" t="s">
        <v>1644</v>
      </c>
      <c r="ACS142" s="16" t="s">
        <v>676</v>
      </c>
      <c r="ACT142" s="16" t="s">
        <v>1522</v>
      </c>
      <c r="ACU142" s="16" t="s">
        <v>833</v>
      </c>
      <c r="ACV142" s="16" t="s">
        <v>8711</v>
      </c>
      <c r="ACW142" s="16" t="s">
        <v>451</v>
      </c>
      <c r="ACX142" s="16" t="s">
        <v>1916</v>
      </c>
      <c r="ACY142" s="16" t="s">
        <v>1947</v>
      </c>
      <c r="ACZ142" s="16">
        <v>1</v>
      </c>
      <c r="ADA142" s="16">
        <v>1</v>
      </c>
      <c r="ADB142" s="16">
        <v>1</v>
      </c>
      <c r="ADC142" s="16">
        <v>1</v>
      </c>
      <c r="ADD142" s="16">
        <v>1</v>
      </c>
      <c r="ADE142" s="16" t="s">
        <v>8712</v>
      </c>
      <c r="ADF142" s="16">
        <v>0</v>
      </c>
      <c r="ADG142" s="16" t="s">
        <v>486</v>
      </c>
      <c r="ADH142" s="16">
        <v>2</v>
      </c>
      <c r="ADI142" s="16" t="s">
        <v>486</v>
      </c>
      <c r="ADJ142" s="16" t="s">
        <v>1743</v>
      </c>
      <c r="ADK142" s="16" t="s">
        <v>13194</v>
      </c>
      <c r="ADL142" s="16" t="s">
        <v>13196</v>
      </c>
      <c r="ADM142" s="16" t="s">
        <v>13195</v>
      </c>
      <c r="ADN142" s="16" t="s">
        <v>13196</v>
      </c>
      <c r="ADO142" s="16" t="s">
        <v>13197</v>
      </c>
      <c r="ADP142" s="16" t="s">
        <v>13194</v>
      </c>
      <c r="ADQ142" s="16" t="s">
        <v>1750</v>
      </c>
      <c r="ADR142" s="16" t="s">
        <v>13194</v>
      </c>
      <c r="ADS142" s="16" t="s">
        <v>13194</v>
      </c>
      <c r="ADV142" s="16" t="s">
        <v>1756</v>
      </c>
      <c r="ADW142" s="16" t="s">
        <v>8729</v>
      </c>
      <c r="ADY142" s="16" t="s">
        <v>1062</v>
      </c>
      <c r="AEA142" s="16">
        <v>4866.6666666666697</v>
      </c>
      <c r="AEC142" s="16" t="s">
        <v>1062</v>
      </c>
      <c r="AED142" s="16">
        <v>2069.4899999999998</v>
      </c>
      <c r="AEE142" s="16" t="s">
        <v>952</v>
      </c>
      <c r="AEG142" s="16">
        <v>5200</v>
      </c>
      <c r="AEI142" s="16">
        <v>1500</v>
      </c>
      <c r="AEK142" s="16">
        <v>250</v>
      </c>
      <c r="AEL142" s="16">
        <v>200</v>
      </c>
      <c r="AEM142" s="16">
        <v>2000</v>
      </c>
      <c r="AEN142" s="16">
        <v>50</v>
      </c>
      <c r="AEO142" s="16">
        <v>100</v>
      </c>
    </row>
    <row r="143" spans="1:823" x14ac:dyDescent="0.25">
      <c r="A143" s="30">
        <v>45818</v>
      </c>
      <c r="B143" s="16" t="s">
        <v>9577</v>
      </c>
      <c r="C143" s="16" t="s">
        <v>867</v>
      </c>
      <c r="D143" s="16" t="s">
        <v>867</v>
      </c>
      <c r="E143" s="16">
        <v>44</v>
      </c>
      <c r="F143" s="16" t="s">
        <v>8153</v>
      </c>
      <c r="G143" s="16" t="s">
        <v>4145</v>
      </c>
      <c r="I143" s="16" t="s">
        <v>4174</v>
      </c>
      <c r="Z143" s="16" t="s">
        <v>993</v>
      </c>
      <c r="AA143" s="16" t="s">
        <v>470</v>
      </c>
      <c r="AB143" s="16">
        <v>1</v>
      </c>
      <c r="AC143" s="16" t="s">
        <v>844</v>
      </c>
      <c r="AD143" s="16" t="s">
        <v>843</v>
      </c>
      <c r="AE143" s="16" t="s">
        <v>843</v>
      </c>
      <c r="AF143" s="16" t="s">
        <v>844</v>
      </c>
      <c r="AG143" s="16" t="s">
        <v>843</v>
      </c>
      <c r="AH143" s="16" t="s">
        <v>844</v>
      </c>
      <c r="AI143" s="16" t="s">
        <v>843</v>
      </c>
      <c r="AJ143" s="16" t="s">
        <v>843</v>
      </c>
      <c r="AK143" s="16" t="s">
        <v>843</v>
      </c>
      <c r="AM143" s="16" t="s">
        <v>736</v>
      </c>
      <c r="AN143" s="16" t="s">
        <v>761</v>
      </c>
      <c r="AP143" s="16" t="s">
        <v>774</v>
      </c>
      <c r="AR143" s="16" t="s">
        <v>6907</v>
      </c>
      <c r="BB143" s="16">
        <v>1</v>
      </c>
      <c r="BC143" s="16" t="s">
        <v>7878</v>
      </c>
      <c r="BE143" s="16" t="s">
        <v>5101</v>
      </c>
      <c r="BV143" s="16" t="s">
        <v>4433</v>
      </c>
      <c r="BW143" s="16" t="s">
        <v>844</v>
      </c>
      <c r="BX143" s="16" t="s">
        <v>843</v>
      </c>
      <c r="BY143" s="16" t="s">
        <v>843</v>
      </c>
      <c r="BZ143" s="16" t="s">
        <v>843</v>
      </c>
      <c r="CA143" s="16" t="s">
        <v>843</v>
      </c>
      <c r="CB143" s="16" t="s">
        <v>843</v>
      </c>
      <c r="CC143" s="16" t="s">
        <v>843</v>
      </c>
      <c r="CD143" s="16" t="s">
        <v>843</v>
      </c>
      <c r="CE143" s="16" t="s">
        <v>843</v>
      </c>
      <c r="CF143" s="16" t="s">
        <v>843</v>
      </c>
      <c r="CG143" s="16" t="s">
        <v>843</v>
      </c>
      <c r="CH143" s="16" t="s">
        <v>843</v>
      </c>
      <c r="CI143" s="16" t="s">
        <v>843</v>
      </c>
      <c r="CJ143" s="16" t="s">
        <v>843</v>
      </c>
      <c r="CK143" s="16" t="s">
        <v>843</v>
      </c>
      <c r="CP143" s="16" t="s">
        <v>867</v>
      </c>
      <c r="CQ143" s="16" t="s">
        <v>5194</v>
      </c>
      <c r="CR143" s="16" t="s">
        <v>843</v>
      </c>
      <c r="CS143" s="16" t="s">
        <v>844</v>
      </c>
      <c r="CT143" s="16" t="s">
        <v>843</v>
      </c>
      <c r="CU143" s="16" t="s">
        <v>843</v>
      </c>
      <c r="CV143" s="16" t="s">
        <v>843</v>
      </c>
      <c r="CW143" s="16" t="s">
        <v>843</v>
      </c>
      <c r="CX143" s="16" t="s">
        <v>843</v>
      </c>
      <c r="CY143" s="16" t="s">
        <v>843</v>
      </c>
      <c r="CZ143" s="16" t="s">
        <v>843</v>
      </c>
      <c r="DA143" s="16" t="s">
        <v>5184</v>
      </c>
      <c r="DX143" s="16" t="s">
        <v>867</v>
      </c>
      <c r="DY143" s="16" t="s">
        <v>867</v>
      </c>
      <c r="GC143" s="16" t="s">
        <v>5330</v>
      </c>
      <c r="GF143" s="16" t="s">
        <v>867</v>
      </c>
      <c r="GG143" s="16" t="s">
        <v>867</v>
      </c>
      <c r="GV143" s="16" t="s">
        <v>9578</v>
      </c>
      <c r="GW143" s="16" t="s">
        <v>844</v>
      </c>
      <c r="GX143" s="16" t="s">
        <v>844</v>
      </c>
      <c r="GY143" s="16" t="s">
        <v>843</v>
      </c>
      <c r="GZ143" s="16" t="s">
        <v>843</v>
      </c>
      <c r="HA143" s="16" t="s">
        <v>844</v>
      </c>
      <c r="HB143" s="16" t="s">
        <v>844</v>
      </c>
      <c r="HC143" s="16" t="s">
        <v>843</v>
      </c>
      <c r="HD143" s="16" t="s">
        <v>843</v>
      </c>
      <c r="HE143" s="16" t="s">
        <v>843</v>
      </c>
      <c r="HF143" s="16" t="s">
        <v>843</v>
      </c>
      <c r="HH143" s="16" t="s">
        <v>5456</v>
      </c>
      <c r="HK143" s="16" t="s">
        <v>865</v>
      </c>
      <c r="HM143" s="16" t="s">
        <v>865</v>
      </c>
      <c r="HZ143" s="16" t="s">
        <v>7944</v>
      </c>
      <c r="KE143" s="16" t="s">
        <v>5585</v>
      </c>
      <c r="KG143" s="16" t="s">
        <v>7018</v>
      </c>
      <c r="KH143" s="16" t="s">
        <v>7033</v>
      </c>
      <c r="KI143" s="16" t="s">
        <v>865</v>
      </c>
      <c r="LG143" s="16" t="s">
        <v>867</v>
      </c>
      <c r="LH143" s="16" t="s">
        <v>867</v>
      </c>
      <c r="LI143" s="16" t="s">
        <v>867</v>
      </c>
      <c r="LJ143" s="16" t="s">
        <v>867</v>
      </c>
      <c r="LK143" s="16" t="s">
        <v>867</v>
      </c>
      <c r="LL143" s="16" t="s">
        <v>5690</v>
      </c>
      <c r="LM143" s="16" t="s">
        <v>843</v>
      </c>
      <c r="LN143" s="16" t="s">
        <v>843</v>
      </c>
      <c r="LO143" s="16" t="s">
        <v>843</v>
      </c>
      <c r="LP143" s="16" t="s">
        <v>843</v>
      </c>
      <c r="LQ143" s="16" t="s">
        <v>843</v>
      </c>
      <c r="LR143" s="16" t="s">
        <v>843</v>
      </c>
      <c r="LS143" s="16" t="s">
        <v>843</v>
      </c>
      <c r="LT143" s="16" t="s">
        <v>843</v>
      </c>
      <c r="LU143" s="16" t="s">
        <v>843</v>
      </c>
      <c r="LV143" s="16" t="s">
        <v>843</v>
      </c>
      <c r="LW143" s="16" t="s">
        <v>843</v>
      </c>
      <c r="LX143" s="16" t="s">
        <v>844</v>
      </c>
      <c r="LY143" s="16" t="s">
        <v>843</v>
      </c>
      <c r="LZ143" s="16" t="s">
        <v>843</v>
      </c>
      <c r="MA143" s="16" t="s">
        <v>843</v>
      </c>
      <c r="MC143" s="16" t="s">
        <v>5694</v>
      </c>
      <c r="MD143" s="16" t="s">
        <v>844</v>
      </c>
      <c r="ME143" s="16" t="s">
        <v>843</v>
      </c>
      <c r="MF143" s="16" t="s">
        <v>843</v>
      </c>
      <c r="MG143" s="16" t="s">
        <v>843</v>
      </c>
      <c r="MH143" s="16" t="s">
        <v>843</v>
      </c>
      <c r="MI143" s="16" t="s">
        <v>843</v>
      </c>
      <c r="MJ143" s="16" t="s">
        <v>843</v>
      </c>
      <c r="MK143" s="16" t="s">
        <v>843</v>
      </c>
      <c r="ML143" s="16" t="s">
        <v>843</v>
      </c>
      <c r="MM143" s="16" t="s">
        <v>843</v>
      </c>
      <c r="MN143" s="16" t="s">
        <v>843</v>
      </c>
      <c r="MO143" s="16" t="s">
        <v>843</v>
      </c>
      <c r="MP143" s="16" t="s">
        <v>843</v>
      </c>
      <c r="MQ143" s="16" t="s">
        <v>843</v>
      </c>
      <c r="MR143" s="16" t="s">
        <v>843</v>
      </c>
      <c r="MS143" s="16" t="s">
        <v>843</v>
      </c>
      <c r="MT143" s="16" t="s">
        <v>843</v>
      </c>
      <c r="MU143" s="16" t="s">
        <v>843</v>
      </c>
      <c r="MV143" s="16" t="s">
        <v>843</v>
      </c>
      <c r="PC143" s="16" t="s">
        <v>865</v>
      </c>
      <c r="PD143" s="16" t="s">
        <v>865</v>
      </c>
      <c r="PY143" s="16" t="s">
        <v>865</v>
      </c>
      <c r="QP143" s="16" t="s">
        <v>865</v>
      </c>
      <c r="QR143" s="16" t="s">
        <v>867</v>
      </c>
      <c r="QT143" s="16" t="s">
        <v>864</v>
      </c>
      <c r="QV143" s="16" t="s">
        <v>865</v>
      </c>
      <c r="QX143" s="16" t="s">
        <v>865</v>
      </c>
      <c r="QY143" s="16" t="s">
        <v>867</v>
      </c>
      <c r="RD143" s="16" t="s">
        <v>865</v>
      </c>
      <c r="RF143" s="16" t="s">
        <v>865</v>
      </c>
      <c r="RH143" s="16" t="s">
        <v>865</v>
      </c>
      <c r="RJ143" s="16" t="s">
        <v>865</v>
      </c>
      <c r="RN143" s="16" t="s">
        <v>7720</v>
      </c>
      <c r="RP143" s="16" t="s">
        <v>867</v>
      </c>
      <c r="RR143" s="16" t="s">
        <v>867</v>
      </c>
      <c r="RT143" s="16" t="s">
        <v>867</v>
      </c>
      <c r="RV143" s="16" t="s">
        <v>7720</v>
      </c>
      <c r="RX143" s="16" t="s">
        <v>7724</v>
      </c>
      <c r="RZ143" s="16" t="s">
        <v>867</v>
      </c>
      <c r="SQ143" s="16" t="s">
        <v>867</v>
      </c>
      <c r="SS143" s="16" t="s">
        <v>7296</v>
      </c>
      <c r="ST143" s="16" t="s">
        <v>7761</v>
      </c>
      <c r="TN143" s="16">
        <v>2500</v>
      </c>
      <c r="TO143" s="16">
        <v>0</v>
      </c>
      <c r="TP143" s="16">
        <v>1200</v>
      </c>
      <c r="TQ143" s="16">
        <v>200</v>
      </c>
      <c r="TR143" s="16">
        <v>800</v>
      </c>
      <c r="TS143" s="16">
        <v>130</v>
      </c>
      <c r="TT143" s="16">
        <v>0</v>
      </c>
      <c r="TU143" s="16">
        <v>150</v>
      </c>
      <c r="TV143" s="16">
        <v>0</v>
      </c>
      <c r="TW143" s="16">
        <v>0</v>
      </c>
      <c r="TZ143" s="16" t="s">
        <v>7364</v>
      </c>
      <c r="UA143" s="16" t="s">
        <v>5941</v>
      </c>
      <c r="UB143" s="16">
        <v>0</v>
      </c>
      <c r="UC143" s="16" t="s">
        <v>844</v>
      </c>
      <c r="UD143" s="16" t="s">
        <v>843</v>
      </c>
      <c r="UE143" s="16" t="s">
        <v>843</v>
      </c>
      <c r="UF143" s="16" t="s">
        <v>843</v>
      </c>
      <c r="UG143" s="16" t="s">
        <v>843</v>
      </c>
      <c r="UH143" s="16" t="s">
        <v>843</v>
      </c>
      <c r="UL143" s="16">
        <v>7000</v>
      </c>
      <c r="WO143" s="16" t="s">
        <v>6926</v>
      </c>
      <c r="YN143" s="16" t="s">
        <v>7040</v>
      </c>
      <c r="YP143" s="16" t="s">
        <v>7978</v>
      </c>
      <c r="YR143" s="16" t="s">
        <v>9579</v>
      </c>
      <c r="YS143" s="16" t="s">
        <v>9580</v>
      </c>
      <c r="YT143" s="16" t="s">
        <v>8694</v>
      </c>
      <c r="YU143" s="16" t="s">
        <v>9581</v>
      </c>
      <c r="YV143" s="16" t="s">
        <v>9148</v>
      </c>
      <c r="YW143" s="16" t="s">
        <v>844</v>
      </c>
      <c r="YX143" s="16" t="s">
        <v>9148</v>
      </c>
      <c r="YY143" s="16" t="s">
        <v>843</v>
      </c>
      <c r="YZ143" s="16" t="s">
        <v>843</v>
      </c>
      <c r="ZB143" s="16">
        <v>4980</v>
      </c>
      <c r="ZC143" s="16" t="s">
        <v>8704</v>
      </c>
      <c r="ZD143" s="16" t="s">
        <v>843</v>
      </c>
      <c r="ZE143" s="16" t="s">
        <v>8735</v>
      </c>
      <c r="ZF143" s="16" t="s">
        <v>8699</v>
      </c>
      <c r="ZG143" s="16" t="s">
        <v>9042</v>
      </c>
      <c r="ZH143" s="16" t="s">
        <v>8752</v>
      </c>
      <c r="ZI143" s="16" t="s">
        <v>8720</v>
      </c>
      <c r="ZK143" s="16" t="s">
        <v>843</v>
      </c>
      <c r="ZL143" s="16" t="s">
        <v>8752</v>
      </c>
      <c r="ZM143" s="16" t="s">
        <v>843</v>
      </c>
      <c r="ZN143" s="16" t="s">
        <v>8815</v>
      </c>
      <c r="ZO143" s="16" t="s">
        <v>487</v>
      </c>
      <c r="ZP143" s="16" t="s">
        <v>487</v>
      </c>
      <c r="ZQ143" s="16" t="s">
        <v>487</v>
      </c>
      <c r="ZR143" s="16" t="s">
        <v>486</v>
      </c>
      <c r="ZS143" s="16" t="s">
        <v>844</v>
      </c>
      <c r="ZT143" s="16" t="s">
        <v>8705</v>
      </c>
      <c r="ZU143" s="16" t="s">
        <v>8706</v>
      </c>
      <c r="ZV143" s="16" t="s">
        <v>487</v>
      </c>
      <c r="ZW143" s="16" t="s">
        <v>843</v>
      </c>
      <c r="ZX143" s="16" t="s">
        <v>844</v>
      </c>
      <c r="ZY143" s="16" t="s">
        <v>844</v>
      </c>
      <c r="ZZ143" s="16" t="s">
        <v>843</v>
      </c>
      <c r="AAA143" s="16" t="s">
        <v>843</v>
      </c>
      <c r="AAB143" s="16" t="s">
        <v>843</v>
      </c>
      <c r="AAC143" s="16">
        <v>1</v>
      </c>
      <c r="AAD143" s="16" t="s">
        <v>844</v>
      </c>
      <c r="AAE143" s="16" t="s">
        <v>843</v>
      </c>
      <c r="AAF143" s="16" t="s">
        <v>843</v>
      </c>
      <c r="AAG143" s="16" t="s">
        <v>843</v>
      </c>
      <c r="AAH143" s="16" t="s">
        <v>843</v>
      </c>
      <c r="AAI143" s="16" t="s">
        <v>843</v>
      </c>
      <c r="AAJ143" s="16" t="s">
        <v>600</v>
      </c>
      <c r="AAK143" s="16" t="s">
        <v>639</v>
      </c>
      <c r="AAL143" s="16" t="s">
        <v>905</v>
      </c>
      <c r="AAM143" s="16" t="s">
        <v>663</v>
      </c>
      <c r="AAN143" s="16" t="s">
        <v>8707</v>
      </c>
      <c r="AAO143" s="16" t="s">
        <v>1018</v>
      </c>
      <c r="AAP143" s="16" t="s">
        <v>8708</v>
      </c>
      <c r="AAS143" s="16">
        <v>7000</v>
      </c>
      <c r="AAT143" s="16" t="s">
        <v>782</v>
      </c>
      <c r="AAU143" s="16" t="s">
        <v>782</v>
      </c>
      <c r="AAV143" s="16" t="s">
        <v>782</v>
      </c>
      <c r="AAW143" s="16" t="s">
        <v>782</v>
      </c>
      <c r="AAX143" s="16" t="s">
        <v>843</v>
      </c>
      <c r="AAY143" s="16" t="s">
        <v>8710</v>
      </c>
      <c r="ABA143" s="16" t="s">
        <v>783</v>
      </c>
      <c r="ABB143" s="16" t="s">
        <v>782</v>
      </c>
      <c r="ABC143" s="16" t="s">
        <v>783</v>
      </c>
      <c r="ABD143" s="16" t="s">
        <v>783</v>
      </c>
      <c r="ABE143" s="16" t="s">
        <v>783</v>
      </c>
      <c r="ABF143" s="16" t="s">
        <v>782</v>
      </c>
      <c r="ABG143" s="16" t="s">
        <v>782</v>
      </c>
      <c r="ABH143" s="16" t="s">
        <v>782</v>
      </c>
      <c r="ABI143" s="16" t="s">
        <v>783</v>
      </c>
      <c r="ABJ143" s="16" t="s">
        <v>782</v>
      </c>
      <c r="ABK143" s="16" t="s">
        <v>782</v>
      </c>
      <c r="ABL143" s="16" t="s">
        <v>8759</v>
      </c>
      <c r="ABM143" s="16" t="s">
        <v>844</v>
      </c>
      <c r="ABN143" s="16" t="s">
        <v>1034</v>
      </c>
      <c r="ABO143" s="16" t="s">
        <v>486</v>
      </c>
      <c r="ABP143" s="16" t="s">
        <v>972</v>
      </c>
      <c r="ABQ143" s="16" t="s">
        <v>4324</v>
      </c>
      <c r="ABR143" s="16" t="s">
        <v>470</v>
      </c>
      <c r="ABS143" s="16" t="s">
        <v>451</v>
      </c>
      <c r="ABT143" s="16" t="s">
        <v>844</v>
      </c>
      <c r="ABU143" s="16" t="s">
        <v>844</v>
      </c>
      <c r="ABV143" s="16" t="s">
        <v>487</v>
      </c>
      <c r="ABW143" s="16" t="s">
        <v>486</v>
      </c>
      <c r="ABX143" s="16" t="s">
        <v>892</v>
      </c>
      <c r="ABY143" s="16" t="s">
        <v>486</v>
      </c>
      <c r="ABZ143" s="16" t="s">
        <v>486</v>
      </c>
      <c r="ACA143" s="16" t="s">
        <v>761</v>
      </c>
      <c r="ACB143" s="16" t="s">
        <v>774</v>
      </c>
      <c r="ACC143" s="16" t="s">
        <v>736</v>
      </c>
      <c r="ACD143" s="16" t="s">
        <v>486</v>
      </c>
      <c r="ACE143" s="16" t="s">
        <v>486</v>
      </c>
      <c r="ACG143" s="16" t="s">
        <v>1014</v>
      </c>
      <c r="ACH143" s="16" t="s">
        <v>1009</v>
      </c>
      <c r="ACI143" s="16" t="s">
        <v>462</v>
      </c>
      <c r="ACJ143" s="16">
        <v>0.79400000000000004</v>
      </c>
      <c r="ACK143" s="16" t="s">
        <v>482</v>
      </c>
      <c r="ACL143" s="16" t="s">
        <v>738</v>
      </c>
      <c r="ACM143" s="16" t="s">
        <v>1189</v>
      </c>
      <c r="ACN143" s="16" t="s">
        <v>1169</v>
      </c>
      <c r="ACO143" s="16" t="s">
        <v>1856</v>
      </c>
      <c r="ACQ143" s="16" t="s">
        <v>1201</v>
      </c>
      <c r="ACR143" s="16" t="s">
        <v>1645</v>
      </c>
      <c r="ACS143" s="16" t="s">
        <v>680</v>
      </c>
      <c r="ACT143" s="16" t="s">
        <v>1522</v>
      </c>
      <c r="ACU143" s="16" t="s">
        <v>831</v>
      </c>
      <c r="ACV143" s="16" t="s">
        <v>8756</v>
      </c>
      <c r="ACW143" s="16" t="s">
        <v>451</v>
      </c>
      <c r="ACX143" s="16" t="s">
        <v>1916</v>
      </c>
      <c r="ACY143" s="16" t="s">
        <v>1949</v>
      </c>
      <c r="ACZ143" s="16">
        <v>1</v>
      </c>
      <c r="ADA143" s="16">
        <v>1</v>
      </c>
      <c r="ADB143" s="16">
        <v>1</v>
      </c>
      <c r="ADC143" s="16">
        <v>1</v>
      </c>
      <c r="ADD143" s="16">
        <v>1</v>
      </c>
      <c r="ADE143" s="16" t="s">
        <v>8712</v>
      </c>
      <c r="ADF143" s="16">
        <v>0</v>
      </c>
      <c r="ADG143" s="16" t="s">
        <v>486</v>
      </c>
      <c r="ADH143" s="16">
        <v>1</v>
      </c>
      <c r="ADI143" s="16" t="s">
        <v>486</v>
      </c>
      <c r="ADJ143" s="16" t="s">
        <v>1743</v>
      </c>
      <c r="ADK143" s="16" t="s">
        <v>13194</v>
      </c>
      <c r="ADL143" s="16" t="s">
        <v>1761</v>
      </c>
      <c r="ADM143" s="16" t="s">
        <v>13195</v>
      </c>
      <c r="ADN143" s="16" t="s">
        <v>1764</v>
      </c>
      <c r="ADO143" s="16" t="s">
        <v>13197</v>
      </c>
      <c r="ADP143" s="16" t="s">
        <v>13196</v>
      </c>
      <c r="ADQ143" s="16" t="s">
        <v>13194</v>
      </c>
      <c r="ADR143" s="16" t="s">
        <v>13194</v>
      </c>
      <c r="ADY143" s="16" t="s">
        <v>1062</v>
      </c>
      <c r="AEA143" s="16">
        <v>4980</v>
      </c>
      <c r="AEC143" s="16" t="s">
        <v>1062</v>
      </c>
      <c r="AED143" s="16">
        <v>7000</v>
      </c>
      <c r="AEE143" s="16" t="s">
        <v>952</v>
      </c>
      <c r="AEI143" s="16">
        <v>2500</v>
      </c>
      <c r="AEK143" s="16">
        <v>1200</v>
      </c>
      <c r="AEL143" s="16">
        <v>200</v>
      </c>
      <c r="AEN143" s="16">
        <v>800</v>
      </c>
      <c r="AEO143" s="16">
        <v>130</v>
      </c>
      <c r="AEP143" s="16">
        <v>150</v>
      </c>
    </row>
    <row r="144" spans="1:823" x14ac:dyDescent="0.25">
      <c r="A144" s="30">
        <v>45818</v>
      </c>
      <c r="B144" s="16" t="s">
        <v>9582</v>
      </c>
      <c r="C144" s="16" t="s">
        <v>867</v>
      </c>
      <c r="D144" s="16" t="s">
        <v>867</v>
      </c>
      <c r="E144" s="16">
        <v>74</v>
      </c>
      <c r="F144" s="16" t="s">
        <v>8153</v>
      </c>
      <c r="G144" s="16" t="s">
        <v>4141</v>
      </c>
      <c r="I144" s="16" t="s">
        <v>4148</v>
      </c>
      <c r="Z144" s="16" t="s">
        <v>996</v>
      </c>
      <c r="AA144" s="16" t="s">
        <v>470</v>
      </c>
      <c r="AB144" s="16">
        <v>2</v>
      </c>
      <c r="AC144" s="16" t="s">
        <v>843</v>
      </c>
      <c r="AD144" s="16" t="s">
        <v>843</v>
      </c>
      <c r="AE144" s="16" t="s">
        <v>843</v>
      </c>
      <c r="AF144" s="16" t="s">
        <v>844</v>
      </c>
      <c r="AG144" s="16" t="s">
        <v>844</v>
      </c>
      <c r="AH144" s="16" t="s">
        <v>844</v>
      </c>
      <c r="AI144" s="16" t="s">
        <v>844</v>
      </c>
      <c r="AJ144" s="16" t="s">
        <v>843</v>
      </c>
      <c r="AK144" s="16" t="s">
        <v>843</v>
      </c>
      <c r="AM144" s="16" t="s">
        <v>736</v>
      </c>
      <c r="AN144" s="16" t="s">
        <v>759</v>
      </c>
      <c r="AP144" s="16" t="s">
        <v>770</v>
      </c>
      <c r="AR144" s="16" t="s">
        <v>6913</v>
      </c>
      <c r="AS144" s="16" t="s">
        <v>7432</v>
      </c>
      <c r="AT144" s="16" t="s">
        <v>843</v>
      </c>
      <c r="AU144" s="16" t="s">
        <v>844</v>
      </c>
      <c r="AV144" s="16" t="s">
        <v>843</v>
      </c>
      <c r="AW144" s="16" t="s">
        <v>843</v>
      </c>
      <c r="AX144" s="16" t="s">
        <v>843</v>
      </c>
      <c r="AY144" s="16" t="s">
        <v>843</v>
      </c>
      <c r="AZ144" s="16" t="s">
        <v>843</v>
      </c>
      <c r="BB144" s="16">
        <v>3</v>
      </c>
      <c r="BC144" s="16" t="s">
        <v>7872</v>
      </c>
      <c r="BE144" s="16" t="s">
        <v>5098</v>
      </c>
      <c r="BV144" s="16" t="s">
        <v>4433</v>
      </c>
      <c r="BW144" s="16" t="s">
        <v>844</v>
      </c>
      <c r="BX144" s="16" t="s">
        <v>843</v>
      </c>
      <c r="BY144" s="16" t="s">
        <v>843</v>
      </c>
      <c r="BZ144" s="16" t="s">
        <v>843</v>
      </c>
      <c r="CA144" s="16" t="s">
        <v>843</v>
      </c>
      <c r="CB144" s="16" t="s">
        <v>843</v>
      </c>
      <c r="CC144" s="16" t="s">
        <v>843</v>
      </c>
      <c r="CD144" s="16" t="s">
        <v>843</v>
      </c>
      <c r="CE144" s="16" t="s">
        <v>843</v>
      </c>
      <c r="CF144" s="16" t="s">
        <v>843</v>
      </c>
      <c r="CG144" s="16" t="s">
        <v>843</v>
      </c>
      <c r="CH144" s="16" t="s">
        <v>843</v>
      </c>
      <c r="CI144" s="16" t="s">
        <v>843</v>
      </c>
      <c r="CJ144" s="16" t="s">
        <v>843</v>
      </c>
      <c r="CK144" s="16" t="s">
        <v>843</v>
      </c>
      <c r="CP144" s="16" t="s">
        <v>865</v>
      </c>
      <c r="DX144" s="16" t="s">
        <v>7842</v>
      </c>
      <c r="DY144" s="16" t="s">
        <v>867</v>
      </c>
      <c r="GC144" s="16" t="s">
        <v>2337</v>
      </c>
      <c r="GD144" s="16" t="s">
        <v>9150</v>
      </c>
      <c r="GF144" s="16" t="s">
        <v>867</v>
      </c>
      <c r="GG144" s="16" t="s">
        <v>867</v>
      </c>
      <c r="GV144" s="16" t="s">
        <v>9238</v>
      </c>
      <c r="GW144" s="16" t="s">
        <v>843</v>
      </c>
      <c r="GX144" s="16" t="s">
        <v>844</v>
      </c>
      <c r="GY144" s="16" t="s">
        <v>843</v>
      </c>
      <c r="GZ144" s="16" t="s">
        <v>844</v>
      </c>
      <c r="HA144" s="16" t="s">
        <v>843</v>
      </c>
      <c r="HB144" s="16" t="s">
        <v>843</v>
      </c>
      <c r="HC144" s="16" t="s">
        <v>843</v>
      </c>
      <c r="HD144" s="16" t="s">
        <v>843</v>
      </c>
      <c r="HE144" s="16" t="s">
        <v>843</v>
      </c>
      <c r="HF144" s="16" t="s">
        <v>843</v>
      </c>
      <c r="HH144" s="16" t="s">
        <v>5456</v>
      </c>
      <c r="HK144" s="16" t="s">
        <v>865</v>
      </c>
      <c r="HM144" s="16" t="s">
        <v>865</v>
      </c>
      <c r="HZ144" s="16" t="s">
        <v>7944</v>
      </c>
      <c r="KE144" s="16" t="s">
        <v>5582</v>
      </c>
      <c r="KG144" s="16" t="s">
        <v>7018</v>
      </c>
      <c r="KH144" s="16" t="s">
        <v>7033</v>
      </c>
      <c r="KI144" s="16" t="s">
        <v>865</v>
      </c>
      <c r="LG144" s="16" t="s">
        <v>867</v>
      </c>
      <c r="LH144" s="16" t="s">
        <v>865</v>
      </c>
      <c r="LI144" s="16" t="s">
        <v>867</v>
      </c>
      <c r="LJ144" s="16" t="s">
        <v>867</v>
      </c>
      <c r="LK144" s="16" t="s">
        <v>865</v>
      </c>
      <c r="LL144" s="16" t="s">
        <v>5657</v>
      </c>
      <c r="LM144" s="16" t="s">
        <v>844</v>
      </c>
      <c r="LN144" s="16" t="s">
        <v>843</v>
      </c>
      <c r="LO144" s="16" t="s">
        <v>843</v>
      </c>
      <c r="LP144" s="16" t="s">
        <v>843</v>
      </c>
      <c r="LQ144" s="16" t="s">
        <v>843</v>
      </c>
      <c r="LR144" s="16" t="s">
        <v>843</v>
      </c>
      <c r="LS144" s="16" t="s">
        <v>843</v>
      </c>
      <c r="LT144" s="16" t="s">
        <v>843</v>
      </c>
      <c r="LU144" s="16" t="s">
        <v>843</v>
      </c>
      <c r="LV144" s="16" t="s">
        <v>843</v>
      </c>
      <c r="LW144" s="16" t="s">
        <v>843</v>
      </c>
      <c r="LX144" s="16" t="s">
        <v>843</v>
      </c>
      <c r="LY144" s="16" t="s">
        <v>843</v>
      </c>
      <c r="LZ144" s="16" t="s">
        <v>843</v>
      </c>
      <c r="MA144" s="16" t="s">
        <v>843</v>
      </c>
      <c r="MC144" s="16" t="s">
        <v>5694</v>
      </c>
      <c r="MD144" s="16" t="s">
        <v>844</v>
      </c>
      <c r="ME144" s="16" t="s">
        <v>843</v>
      </c>
      <c r="MF144" s="16" t="s">
        <v>843</v>
      </c>
      <c r="MG144" s="16" t="s">
        <v>843</v>
      </c>
      <c r="MH144" s="16" t="s">
        <v>843</v>
      </c>
      <c r="MI144" s="16" t="s">
        <v>843</v>
      </c>
      <c r="MJ144" s="16" t="s">
        <v>843</v>
      </c>
      <c r="MK144" s="16" t="s">
        <v>843</v>
      </c>
      <c r="ML144" s="16" t="s">
        <v>843</v>
      </c>
      <c r="MM144" s="16" t="s">
        <v>843</v>
      </c>
      <c r="MN144" s="16" t="s">
        <v>843</v>
      </c>
      <c r="MO144" s="16" t="s">
        <v>843</v>
      </c>
      <c r="MP144" s="16" t="s">
        <v>843</v>
      </c>
      <c r="MQ144" s="16" t="s">
        <v>843</v>
      </c>
      <c r="MR144" s="16" t="s">
        <v>843</v>
      </c>
      <c r="MS144" s="16" t="s">
        <v>843</v>
      </c>
      <c r="MT144" s="16" t="s">
        <v>843</v>
      </c>
      <c r="MU144" s="16" t="s">
        <v>843</v>
      </c>
      <c r="MV144" s="16" t="s">
        <v>843</v>
      </c>
      <c r="MX144" s="16" t="s">
        <v>5694</v>
      </c>
      <c r="MY144" s="16" t="s">
        <v>844</v>
      </c>
      <c r="MZ144" s="16" t="s">
        <v>843</v>
      </c>
      <c r="NA144" s="16" t="s">
        <v>843</v>
      </c>
      <c r="NB144" s="16" t="s">
        <v>843</v>
      </c>
      <c r="NC144" s="16" t="s">
        <v>843</v>
      </c>
      <c r="ND144" s="16" t="s">
        <v>843</v>
      </c>
      <c r="NE144" s="16" t="s">
        <v>843</v>
      </c>
      <c r="NF144" s="16" t="s">
        <v>843</v>
      </c>
      <c r="NG144" s="16" t="s">
        <v>843</v>
      </c>
      <c r="NH144" s="16" t="s">
        <v>843</v>
      </c>
      <c r="NI144" s="16" t="s">
        <v>843</v>
      </c>
      <c r="NJ144" s="16" t="s">
        <v>843</v>
      </c>
      <c r="NK144" s="16" t="s">
        <v>843</v>
      </c>
      <c r="NL144" s="16" t="s">
        <v>843</v>
      </c>
      <c r="NM144" s="16" t="s">
        <v>843</v>
      </c>
      <c r="NN144" s="16" t="s">
        <v>843</v>
      </c>
      <c r="NO144" s="16" t="s">
        <v>843</v>
      </c>
      <c r="NP144" s="16" t="s">
        <v>843</v>
      </c>
      <c r="NQ144" s="16" t="s">
        <v>843</v>
      </c>
      <c r="PC144" s="16" t="s">
        <v>865</v>
      </c>
      <c r="PD144" s="16" t="s">
        <v>865</v>
      </c>
      <c r="PY144" s="16" t="s">
        <v>865</v>
      </c>
      <c r="QP144" s="16" t="s">
        <v>865</v>
      </c>
      <c r="QR144" s="16" t="s">
        <v>867</v>
      </c>
      <c r="QT144" s="16" t="s">
        <v>865</v>
      </c>
      <c r="QV144" s="16" t="s">
        <v>865</v>
      </c>
      <c r="QX144" s="16" t="s">
        <v>865</v>
      </c>
      <c r="QY144" s="16" t="s">
        <v>867</v>
      </c>
      <c r="RD144" s="16" t="s">
        <v>865</v>
      </c>
      <c r="RF144" s="16" t="s">
        <v>7712</v>
      </c>
      <c r="RH144" s="16" t="s">
        <v>865</v>
      </c>
      <c r="RJ144" s="16" t="s">
        <v>865</v>
      </c>
      <c r="RN144" s="16" t="s">
        <v>7724</v>
      </c>
      <c r="RP144" s="16" t="s">
        <v>867</v>
      </c>
      <c r="RR144" s="16" t="s">
        <v>7720</v>
      </c>
      <c r="RT144" s="16" t="s">
        <v>867</v>
      </c>
      <c r="RV144" s="16" t="s">
        <v>7724</v>
      </c>
      <c r="RX144" s="16" t="s">
        <v>7720</v>
      </c>
      <c r="RZ144" s="16" t="s">
        <v>7724</v>
      </c>
      <c r="SQ144" s="16" t="s">
        <v>865</v>
      </c>
      <c r="SS144" s="16" t="s">
        <v>7293</v>
      </c>
      <c r="ST144" s="16" t="s">
        <v>7764</v>
      </c>
      <c r="TZ144" s="16" t="s">
        <v>7364</v>
      </c>
      <c r="UA144" s="16" t="s">
        <v>9583</v>
      </c>
      <c r="UB144" s="16">
        <v>0</v>
      </c>
      <c r="UC144" s="16" t="s">
        <v>844</v>
      </c>
      <c r="UD144" s="16" t="s">
        <v>843</v>
      </c>
      <c r="UE144" s="16" t="s">
        <v>844</v>
      </c>
      <c r="UF144" s="16" t="s">
        <v>843</v>
      </c>
      <c r="UG144" s="16" t="s">
        <v>843</v>
      </c>
      <c r="UH144" s="16" t="s">
        <v>843</v>
      </c>
      <c r="VK144" s="16" t="s">
        <v>6102</v>
      </c>
      <c r="VL144" s="16" t="s">
        <v>843</v>
      </c>
      <c r="VM144" s="16" t="s">
        <v>843</v>
      </c>
      <c r="VN144" s="16" t="s">
        <v>843</v>
      </c>
      <c r="VO144" s="16" t="s">
        <v>843</v>
      </c>
      <c r="VP144" s="16" t="s">
        <v>844</v>
      </c>
      <c r="VQ144" s="16" t="s">
        <v>843</v>
      </c>
      <c r="VR144" s="16" t="s">
        <v>843</v>
      </c>
      <c r="VS144" s="16" t="s">
        <v>843</v>
      </c>
      <c r="VT144" s="16" t="s">
        <v>843</v>
      </c>
      <c r="VV144" s="16">
        <v>4000</v>
      </c>
      <c r="WO144" s="16" t="s">
        <v>6920</v>
      </c>
      <c r="XD144" s="16" t="s">
        <v>9584</v>
      </c>
      <c r="XE144" s="16" t="s">
        <v>843</v>
      </c>
      <c r="XF144" s="16" t="s">
        <v>843</v>
      </c>
      <c r="XG144" s="16" t="s">
        <v>843</v>
      </c>
      <c r="XH144" s="16" t="s">
        <v>843</v>
      </c>
      <c r="XI144" s="16" t="s">
        <v>843</v>
      </c>
      <c r="XJ144" s="16" t="s">
        <v>843</v>
      </c>
      <c r="XK144" s="16" t="s">
        <v>844</v>
      </c>
      <c r="XL144" s="16" t="s">
        <v>843</v>
      </c>
      <c r="XM144" s="16" t="s">
        <v>844</v>
      </c>
      <c r="XN144" s="16" t="s">
        <v>843</v>
      </c>
      <c r="XO144" s="16" t="s">
        <v>843</v>
      </c>
      <c r="XP144" s="16" t="s">
        <v>843</v>
      </c>
      <c r="XQ144" s="16" t="s">
        <v>843</v>
      </c>
      <c r="YF144" s="16" t="s">
        <v>865</v>
      </c>
      <c r="YN144" s="16" t="s">
        <v>7040</v>
      </c>
      <c r="YP144" s="16" t="s">
        <v>7987</v>
      </c>
      <c r="YR144" s="16" t="s">
        <v>9585</v>
      </c>
      <c r="YS144" s="16" t="s">
        <v>9586</v>
      </c>
      <c r="YT144" s="16" t="s">
        <v>8694</v>
      </c>
      <c r="YU144" s="16" t="s">
        <v>9587</v>
      </c>
      <c r="YV144" s="16" t="s">
        <v>9148</v>
      </c>
      <c r="YW144" s="16" t="s">
        <v>844</v>
      </c>
      <c r="YX144" s="16" t="s">
        <v>9148</v>
      </c>
      <c r="ZE144" s="16" t="s">
        <v>843</v>
      </c>
      <c r="ZO144" s="16" t="s">
        <v>487</v>
      </c>
      <c r="ZP144" s="16" t="s">
        <v>487</v>
      </c>
      <c r="ZQ144" s="16" t="s">
        <v>486</v>
      </c>
      <c r="ZR144" s="16" t="s">
        <v>486</v>
      </c>
      <c r="ZS144" s="16" t="s">
        <v>8874</v>
      </c>
      <c r="ZT144" s="16" t="s">
        <v>8705</v>
      </c>
      <c r="ZU144" s="16" t="s">
        <v>8706</v>
      </c>
      <c r="ZV144" s="16" t="s">
        <v>487</v>
      </c>
      <c r="ZW144" s="16" t="s">
        <v>843</v>
      </c>
      <c r="ZX144" s="16" t="s">
        <v>844</v>
      </c>
      <c r="ZY144" s="16" t="s">
        <v>844</v>
      </c>
      <c r="ZZ144" s="16" t="s">
        <v>844</v>
      </c>
      <c r="AAA144" s="16" t="s">
        <v>844</v>
      </c>
      <c r="AAB144" s="16" t="s">
        <v>1056</v>
      </c>
      <c r="AAC144" s="16">
        <v>1</v>
      </c>
      <c r="AAD144" s="16" t="s">
        <v>844</v>
      </c>
      <c r="AAE144" s="16" t="s">
        <v>844</v>
      </c>
      <c r="AAF144" s="16" t="s">
        <v>843</v>
      </c>
      <c r="AAG144" s="16" t="s">
        <v>843</v>
      </c>
      <c r="AAH144" s="16" t="s">
        <v>843</v>
      </c>
      <c r="AAI144" s="16" t="s">
        <v>843</v>
      </c>
      <c r="AAJ144" s="16" t="s">
        <v>615</v>
      </c>
      <c r="AAK144" s="16" t="s">
        <v>655</v>
      </c>
      <c r="AAL144" s="16" t="s">
        <v>905</v>
      </c>
      <c r="AAM144" s="16" t="s">
        <v>660</v>
      </c>
      <c r="AAN144" s="16" t="s">
        <v>8707</v>
      </c>
      <c r="AAO144" s="16" t="s">
        <v>1019</v>
      </c>
      <c r="AAP144" s="16" t="s">
        <v>8708</v>
      </c>
      <c r="AAQ144" s="16" t="s">
        <v>8816</v>
      </c>
      <c r="AAS144" s="16">
        <v>1877.93</v>
      </c>
      <c r="AAT144" s="16" t="s">
        <v>782</v>
      </c>
      <c r="AAU144" s="16" t="s">
        <v>1068</v>
      </c>
      <c r="AAV144" s="16" t="s">
        <v>782</v>
      </c>
      <c r="AAW144" s="16" t="s">
        <v>782</v>
      </c>
      <c r="AAX144" s="16" t="s">
        <v>844</v>
      </c>
      <c r="AAY144" s="16" t="s">
        <v>8727</v>
      </c>
      <c r="AAZ144" s="16" t="s">
        <v>783</v>
      </c>
      <c r="ABA144" s="16" t="s">
        <v>783</v>
      </c>
      <c r="ABB144" s="16" t="s">
        <v>782</v>
      </c>
      <c r="ABC144" s="16" t="s">
        <v>783</v>
      </c>
      <c r="ABD144" s="16" t="s">
        <v>782</v>
      </c>
      <c r="ABE144" s="16" t="s">
        <v>783</v>
      </c>
      <c r="ABF144" s="16" t="s">
        <v>782</v>
      </c>
      <c r="ABG144" s="16" t="s">
        <v>783</v>
      </c>
      <c r="ABH144" s="16" t="s">
        <v>782</v>
      </c>
      <c r="ABI144" s="16" t="s">
        <v>782</v>
      </c>
      <c r="ABJ144" s="16" t="s">
        <v>783</v>
      </c>
      <c r="ABK144" s="16" t="s">
        <v>782</v>
      </c>
      <c r="ABL144" s="16" t="s">
        <v>8728</v>
      </c>
      <c r="ABM144" s="16" t="s">
        <v>843</v>
      </c>
      <c r="ABN144" s="16" t="s">
        <v>1033</v>
      </c>
      <c r="ABP144" s="16" t="s">
        <v>972</v>
      </c>
      <c r="ABQ144" s="16" t="s">
        <v>4297</v>
      </c>
      <c r="ABR144" s="16" t="s">
        <v>470</v>
      </c>
      <c r="ABS144" s="16" t="s">
        <v>457</v>
      </c>
      <c r="ABT144" s="16" t="s">
        <v>1056</v>
      </c>
      <c r="ABU144" s="16" t="s">
        <v>1056</v>
      </c>
      <c r="ABV144" s="16" t="s">
        <v>487</v>
      </c>
      <c r="ABW144" s="16" t="s">
        <v>487</v>
      </c>
      <c r="ABX144" s="16" t="s">
        <v>894</v>
      </c>
      <c r="ABY144" s="16" t="s">
        <v>486</v>
      </c>
      <c r="ABZ144" s="16" t="s">
        <v>486</v>
      </c>
      <c r="ACA144" s="16" t="s">
        <v>759</v>
      </c>
      <c r="ACB144" s="16" t="s">
        <v>770</v>
      </c>
      <c r="ACC144" s="16" t="s">
        <v>736</v>
      </c>
      <c r="ACD144" s="16" t="s">
        <v>486</v>
      </c>
      <c r="ACE144" s="16" t="s">
        <v>486</v>
      </c>
      <c r="ACG144" s="16" t="s">
        <v>1014</v>
      </c>
      <c r="ACH144" s="16" t="s">
        <v>1009</v>
      </c>
      <c r="ACI144" s="16" t="s">
        <v>462</v>
      </c>
      <c r="ACJ144" s="16">
        <v>0.79400000000000004</v>
      </c>
      <c r="ACK144" s="16" t="s">
        <v>482</v>
      </c>
      <c r="ACL144" s="16" t="s">
        <v>738</v>
      </c>
      <c r="ACM144" s="16" t="s">
        <v>1190</v>
      </c>
      <c r="ACN144" s="16" t="s">
        <v>1169</v>
      </c>
      <c r="ACO144" s="16" t="s">
        <v>1856</v>
      </c>
      <c r="ACQ144" s="16" t="s">
        <v>1202</v>
      </c>
      <c r="ACR144" s="16" t="s">
        <v>1644</v>
      </c>
      <c r="ACS144" s="16" t="s">
        <v>676</v>
      </c>
      <c r="ACT144" s="16" t="s">
        <v>1522</v>
      </c>
      <c r="ACU144" s="16" t="s">
        <v>833</v>
      </c>
      <c r="ACV144" s="16" t="s">
        <v>8711</v>
      </c>
      <c r="ACW144" s="16" t="s">
        <v>878</v>
      </c>
      <c r="ACX144" s="16" t="s">
        <v>1915</v>
      </c>
      <c r="ACY144" s="16" t="s">
        <v>1947</v>
      </c>
      <c r="ACZ144" s="16">
        <v>1</v>
      </c>
      <c r="ADA144" s="16">
        <v>0</v>
      </c>
      <c r="ADB144" s="16">
        <v>1</v>
      </c>
      <c r="ADC144" s="16">
        <v>1</v>
      </c>
      <c r="ADD144" s="16">
        <v>0</v>
      </c>
      <c r="ADE144" s="16" t="s">
        <v>8827</v>
      </c>
      <c r="ADF144" s="16">
        <v>0</v>
      </c>
      <c r="ADG144" s="16" t="s">
        <v>486</v>
      </c>
      <c r="ADH144" s="16">
        <v>2</v>
      </c>
      <c r="ADI144" s="16" t="s">
        <v>486</v>
      </c>
      <c r="ADU144" s="16" t="s">
        <v>8817</v>
      </c>
      <c r="ADZ144" s="16">
        <v>0</v>
      </c>
      <c r="AEC144" s="16" t="s">
        <v>1058</v>
      </c>
      <c r="AED144" s="16">
        <v>938.96</v>
      </c>
      <c r="AEE144" s="16" t="s">
        <v>952</v>
      </c>
      <c r="AEF144" s="16">
        <v>4000</v>
      </c>
    </row>
    <row r="145" spans="1:822" x14ac:dyDescent="0.25">
      <c r="A145" s="30">
        <v>45818</v>
      </c>
      <c r="B145" s="16" t="s">
        <v>9588</v>
      </c>
      <c r="C145" s="16" t="s">
        <v>867</v>
      </c>
      <c r="D145" s="16" t="s">
        <v>867</v>
      </c>
      <c r="E145" s="16">
        <v>49</v>
      </c>
      <c r="F145" s="16" t="s">
        <v>8153</v>
      </c>
      <c r="G145" s="16" t="s">
        <v>4145</v>
      </c>
      <c r="I145" s="16" t="s">
        <v>4148</v>
      </c>
      <c r="Z145" s="16" t="s">
        <v>993</v>
      </c>
      <c r="AA145" s="16" t="s">
        <v>470</v>
      </c>
      <c r="AB145" s="16">
        <v>2</v>
      </c>
      <c r="AC145" s="16" t="s">
        <v>844</v>
      </c>
      <c r="AD145" s="16" t="s">
        <v>843</v>
      </c>
      <c r="AE145" s="16" t="s">
        <v>844</v>
      </c>
      <c r="AF145" s="16" t="s">
        <v>844</v>
      </c>
      <c r="AG145" s="16" t="s">
        <v>843</v>
      </c>
      <c r="AH145" s="16" t="s">
        <v>844</v>
      </c>
      <c r="AI145" s="16" t="s">
        <v>844</v>
      </c>
      <c r="AJ145" s="16" t="s">
        <v>843</v>
      </c>
      <c r="AK145" s="16" t="s">
        <v>844</v>
      </c>
      <c r="AM145" s="16" t="s">
        <v>736</v>
      </c>
      <c r="AN145" s="16" t="s">
        <v>759</v>
      </c>
      <c r="AP145" s="16" t="s">
        <v>774</v>
      </c>
      <c r="AR145" s="16" t="s">
        <v>6907</v>
      </c>
      <c r="BB145" s="16">
        <v>1</v>
      </c>
      <c r="BC145" s="16" t="s">
        <v>7878</v>
      </c>
      <c r="BE145" s="16" t="s">
        <v>5098</v>
      </c>
      <c r="BV145" s="16" t="s">
        <v>4433</v>
      </c>
      <c r="BW145" s="16" t="s">
        <v>844</v>
      </c>
      <c r="BX145" s="16" t="s">
        <v>843</v>
      </c>
      <c r="BY145" s="16" t="s">
        <v>843</v>
      </c>
      <c r="BZ145" s="16" t="s">
        <v>843</v>
      </c>
      <c r="CA145" s="16" t="s">
        <v>843</v>
      </c>
      <c r="CB145" s="16" t="s">
        <v>843</v>
      </c>
      <c r="CC145" s="16" t="s">
        <v>843</v>
      </c>
      <c r="CD145" s="16" t="s">
        <v>843</v>
      </c>
      <c r="CE145" s="16" t="s">
        <v>843</v>
      </c>
      <c r="CF145" s="16" t="s">
        <v>843</v>
      </c>
      <c r="CG145" s="16" t="s">
        <v>843</v>
      </c>
      <c r="CH145" s="16" t="s">
        <v>843</v>
      </c>
      <c r="CI145" s="16" t="s">
        <v>843</v>
      </c>
      <c r="CJ145" s="16" t="s">
        <v>843</v>
      </c>
      <c r="CK145" s="16" t="s">
        <v>843</v>
      </c>
      <c r="CP145" s="16" t="s">
        <v>865</v>
      </c>
      <c r="DX145" s="16" t="s">
        <v>867</v>
      </c>
      <c r="DY145" s="16" t="s">
        <v>867</v>
      </c>
      <c r="GC145" s="16" t="s">
        <v>5354</v>
      </c>
      <c r="GF145" s="16" t="s">
        <v>867</v>
      </c>
      <c r="GG145" s="16" t="s">
        <v>867</v>
      </c>
      <c r="GV145" s="16" t="s">
        <v>9589</v>
      </c>
      <c r="GW145" s="16" t="s">
        <v>843</v>
      </c>
      <c r="GX145" s="16" t="s">
        <v>844</v>
      </c>
      <c r="GY145" s="16" t="s">
        <v>843</v>
      </c>
      <c r="GZ145" s="16" t="s">
        <v>844</v>
      </c>
      <c r="HA145" s="16" t="s">
        <v>843</v>
      </c>
      <c r="HB145" s="16" t="s">
        <v>843</v>
      </c>
      <c r="HC145" s="16" t="s">
        <v>844</v>
      </c>
      <c r="HD145" s="16" t="s">
        <v>843</v>
      </c>
      <c r="HE145" s="16" t="s">
        <v>843</v>
      </c>
      <c r="HF145" s="16" t="s">
        <v>843</v>
      </c>
      <c r="HH145" s="16" t="s">
        <v>5456</v>
      </c>
      <c r="HK145" s="16" t="s">
        <v>865</v>
      </c>
      <c r="HM145" s="16" t="s">
        <v>865</v>
      </c>
      <c r="HZ145" s="16" t="s">
        <v>7944</v>
      </c>
      <c r="KE145" s="16" t="s">
        <v>5585</v>
      </c>
      <c r="KG145" s="16" t="s">
        <v>7018</v>
      </c>
      <c r="KH145" s="16" t="s">
        <v>7033</v>
      </c>
      <c r="KI145" s="16" t="s">
        <v>865</v>
      </c>
      <c r="LG145" s="16" t="s">
        <v>867</v>
      </c>
      <c r="LH145" s="16" t="s">
        <v>867</v>
      </c>
      <c r="LI145" s="16" t="s">
        <v>867</v>
      </c>
      <c r="LJ145" s="16" t="s">
        <v>867</v>
      </c>
      <c r="LK145" s="16" t="s">
        <v>867</v>
      </c>
      <c r="LL145" s="16" t="s">
        <v>5663</v>
      </c>
      <c r="LM145" s="16" t="s">
        <v>843</v>
      </c>
      <c r="LN145" s="16" t="s">
        <v>843</v>
      </c>
      <c r="LO145" s="16" t="s">
        <v>844</v>
      </c>
      <c r="LP145" s="16" t="s">
        <v>843</v>
      </c>
      <c r="LQ145" s="16" t="s">
        <v>843</v>
      </c>
      <c r="LR145" s="16" t="s">
        <v>843</v>
      </c>
      <c r="LS145" s="16" t="s">
        <v>843</v>
      </c>
      <c r="LT145" s="16" t="s">
        <v>843</v>
      </c>
      <c r="LU145" s="16" t="s">
        <v>843</v>
      </c>
      <c r="LV145" s="16" t="s">
        <v>843</v>
      </c>
      <c r="LW145" s="16" t="s">
        <v>843</v>
      </c>
      <c r="LX145" s="16" t="s">
        <v>843</v>
      </c>
      <c r="LY145" s="16" t="s">
        <v>843</v>
      </c>
      <c r="LZ145" s="16" t="s">
        <v>843</v>
      </c>
      <c r="MA145" s="16" t="s">
        <v>843</v>
      </c>
      <c r="MC145" s="16" t="s">
        <v>5694</v>
      </c>
      <c r="MD145" s="16" t="s">
        <v>844</v>
      </c>
      <c r="ME145" s="16" t="s">
        <v>843</v>
      </c>
      <c r="MF145" s="16" t="s">
        <v>843</v>
      </c>
      <c r="MG145" s="16" t="s">
        <v>843</v>
      </c>
      <c r="MH145" s="16" t="s">
        <v>843</v>
      </c>
      <c r="MI145" s="16" t="s">
        <v>843</v>
      </c>
      <c r="MJ145" s="16" t="s">
        <v>843</v>
      </c>
      <c r="MK145" s="16" t="s">
        <v>843</v>
      </c>
      <c r="ML145" s="16" t="s">
        <v>843</v>
      </c>
      <c r="MM145" s="16" t="s">
        <v>843</v>
      </c>
      <c r="MN145" s="16" t="s">
        <v>843</v>
      </c>
      <c r="MO145" s="16" t="s">
        <v>843</v>
      </c>
      <c r="MP145" s="16" t="s">
        <v>843</v>
      </c>
      <c r="MQ145" s="16" t="s">
        <v>843</v>
      </c>
      <c r="MR145" s="16" t="s">
        <v>843</v>
      </c>
      <c r="MS145" s="16" t="s">
        <v>843</v>
      </c>
      <c r="MT145" s="16" t="s">
        <v>843</v>
      </c>
      <c r="MU145" s="16" t="s">
        <v>843</v>
      </c>
      <c r="MV145" s="16" t="s">
        <v>843</v>
      </c>
      <c r="NS145" s="16" t="s">
        <v>5750</v>
      </c>
      <c r="NT145" s="16" t="s">
        <v>843</v>
      </c>
      <c r="NU145" s="16" t="s">
        <v>843</v>
      </c>
      <c r="NV145" s="16" t="s">
        <v>843</v>
      </c>
      <c r="NW145" s="16" t="s">
        <v>843</v>
      </c>
      <c r="NX145" s="16" t="s">
        <v>844</v>
      </c>
      <c r="NY145" s="16" t="s">
        <v>843</v>
      </c>
      <c r="NZ145" s="16" t="s">
        <v>843</v>
      </c>
      <c r="OA145" s="16" t="s">
        <v>843</v>
      </c>
      <c r="OB145" s="16" t="s">
        <v>843</v>
      </c>
      <c r="OC145" s="16" t="s">
        <v>843</v>
      </c>
      <c r="OD145" s="16" t="s">
        <v>843</v>
      </c>
      <c r="OE145" s="16" t="s">
        <v>843</v>
      </c>
      <c r="OF145" s="16" t="s">
        <v>843</v>
      </c>
      <c r="OG145" s="16" t="s">
        <v>843</v>
      </c>
      <c r="OH145" s="16" t="s">
        <v>843</v>
      </c>
      <c r="OI145" s="16" t="s">
        <v>843</v>
      </c>
      <c r="PC145" s="16" t="s">
        <v>865</v>
      </c>
      <c r="PD145" s="16" t="s">
        <v>865</v>
      </c>
      <c r="PY145" s="16" t="s">
        <v>865</v>
      </c>
      <c r="QP145" s="16" t="s">
        <v>865</v>
      </c>
      <c r="QR145" s="16" t="s">
        <v>867</v>
      </c>
      <c r="QT145" s="16" t="s">
        <v>867</v>
      </c>
      <c r="QV145" s="16" t="s">
        <v>865</v>
      </c>
      <c r="QX145" s="16" t="s">
        <v>867</v>
      </c>
      <c r="QY145" s="16" t="s">
        <v>867</v>
      </c>
      <c r="RD145" s="16" t="s">
        <v>4216</v>
      </c>
      <c r="RF145" s="16" t="s">
        <v>865</v>
      </c>
      <c r="RH145" s="16" t="s">
        <v>4216</v>
      </c>
      <c r="RJ145" s="16" t="s">
        <v>865</v>
      </c>
      <c r="RN145" s="16" t="s">
        <v>7720</v>
      </c>
      <c r="RP145" s="16" t="s">
        <v>867</v>
      </c>
      <c r="RR145" s="16" t="s">
        <v>867</v>
      </c>
      <c r="RT145" s="16" t="s">
        <v>867</v>
      </c>
      <c r="RV145" s="16" t="s">
        <v>867</v>
      </c>
      <c r="RX145" s="16" t="s">
        <v>7720</v>
      </c>
      <c r="RZ145" s="16" t="s">
        <v>7724</v>
      </c>
      <c r="SQ145" s="16" t="s">
        <v>865</v>
      </c>
      <c r="SS145" s="16" t="s">
        <v>7293</v>
      </c>
      <c r="ST145" s="16" t="s">
        <v>7761</v>
      </c>
      <c r="TN145" s="16">
        <v>5000</v>
      </c>
      <c r="TO145" s="16">
        <v>0</v>
      </c>
      <c r="TP145" s="16">
        <v>700</v>
      </c>
      <c r="TQ145" s="16">
        <v>0</v>
      </c>
      <c r="TR145" s="16">
        <v>200</v>
      </c>
      <c r="TS145" s="16">
        <v>300</v>
      </c>
      <c r="TT145" s="16">
        <v>0</v>
      </c>
      <c r="TU145" s="16">
        <v>200</v>
      </c>
      <c r="TV145" s="16">
        <v>1700</v>
      </c>
      <c r="TW145" s="16">
        <v>0</v>
      </c>
      <c r="TX145" s="16">
        <v>12000</v>
      </c>
      <c r="TZ145" s="16" t="s">
        <v>7367</v>
      </c>
      <c r="UA145" s="16" t="s">
        <v>5941</v>
      </c>
      <c r="UB145" s="16">
        <v>0</v>
      </c>
      <c r="UC145" s="16" t="s">
        <v>844</v>
      </c>
      <c r="UD145" s="16" t="s">
        <v>843</v>
      </c>
      <c r="UE145" s="16" t="s">
        <v>843</v>
      </c>
      <c r="UF145" s="16" t="s">
        <v>843</v>
      </c>
      <c r="UG145" s="16" t="s">
        <v>843</v>
      </c>
      <c r="UH145" s="16" t="s">
        <v>843</v>
      </c>
      <c r="UL145" s="16">
        <v>11000</v>
      </c>
      <c r="WO145" s="16" t="s">
        <v>6920</v>
      </c>
      <c r="XD145" s="16" t="s">
        <v>9590</v>
      </c>
      <c r="XE145" s="16" t="s">
        <v>843</v>
      </c>
      <c r="XF145" s="16" t="s">
        <v>844</v>
      </c>
      <c r="XG145" s="16" t="s">
        <v>843</v>
      </c>
      <c r="XH145" s="16" t="s">
        <v>843</v>
      </c>
      <c r="XI145" s="16" t="s">
        <v>843</v>
      </c>
      <c r="XJ145" s="16" t="s">
        <v>843</v>
      </c>
      <c r="XK145" s="16" t="s">
        <v>844</v>
      </c>
      <c r="XL145" s="16" t="s">
        <v>843</v>
      </c>
      <c r="XM145" s="16" t="s">
        <v>843</v>
      </c>
      <c r="XN145" s="16" t="s">
        <v>843</v>
      </c>
      <c r="XO145" s="16" t="s">
        <v>844</v>
      </c>
      <c r="XP145" s="16" t="s">
        <v>843</v>
      </c>
      <c r="XQ145" s="16" t="s">
        <v>843</v>
      </c>
      <c r="YF145" s="16" t="s">
        <v>865</v>
      </c>
      <c r="YN145" s="16" t="s">
        <v>7040</v>
      </c>
      <c r="YP145" s="16" t="s">
        <v>7990</v>
      </c>
      <c r="YR145" s="16" t="s">
        <v>9591</v>
      </c>
      <c r="YS145" s="16" t="s">
        <v>9592</v>
      </c>
      <c r="YT145" s="16" t="s">
        <v>8694</v>
      </c>
      <c r="YU145" s="16" t="s">
        <v>9593</v>
      </c>
      <c r="YV145" s="16" t="s">
        <v>9148</v>
      </c>
      <c r="YW145" s="16" t="s">
        <v>844</v>
      </c>
      <c r="YX145" s="16" t="s">
        <v>9148</v>
      </c>
      <c r="YY145" s="16" t="s">
        <v>9391</v>
      </c>
      <c r="YZ145" s="16" t="s">
        <v>843</v>
      </c>
      <c r="ZA145" s="16" t="s">
        <v>8787</v>
      </c>
      <c r="ZB145" s="16">
        <v>7683.33</v>
      </c>
      <c r="ZC145" s="16" t="s">
        <v>8793</v>
      </c>
      <c r="ZD145" s="16" t="s">
        <v>843</v>
      </c>
      <c r="ZE145" s="16" t="s">
        <v>9391</v>
      </c>
      <c r="ZF145" s="16" t="s">
        <v>8699</v>
      </c>
      <c r="ZG145" s="16" t="s">
        <v>8752</v>
      </c>
      <c r="ZH145" s="16" t="s">
        <v>8699</v>
      </c>
      <c r="ZI145" s="16" t="s">
        <v>8753</v>
      </c>
      <c r="ZJ145" s="16" t="s">
        <v>8779</v>
      </c>
      <c r="ZK145" s="16" t="s">
        <v>843</v>
      </c>
      <c r="ZL145" s="16" t="s">
        <v>8752</v>
      </c>
      <c r="ZM145" s="16" t="s">
        <v>843</v>
      </c>
      <c r="ZN145" s="16" t="s">
        <v>8725</v>
      </c>
      <c r="ZO145" s="16" t="s">
        <v>487</v>
      </c>
      <c r="ZP145" s="16" t="s">
        <v>487</v>
      </c>
      <c r="ZQ145" s="16" t="s">
        <v>486</v>
      </c>
      <c r="ZR145" s="16" t="s">
        <v>486</v>
      </c>
      <c r="ZS145" s="16" t="s">
        <v>1056</v>
      </c>
      <c r="ZT145" s="16" t="s">
        <v>8705</v>
      </c>
      <c r="ZU145" s="16" t="s">
        <v>8706</v>
      </c>
      <c r="ZV145" s="16" t="s">
        <v>487</v>
      </c>
      <c r="ZW145" s="16" t="s">
        <v>844</v>
      </c>
      <c r="ZX145" s="16" t="s">
        <v>844</v>
      </c>
      <c r="ZY145" s="16" t="s">
        <v>844</v>
      </c>
      <c r="ZZ145" s="16" t="s">
        <v>844</v>
      </c>
      <c r="AAA145" s="16" t="s">
        <v>843</v>
      </c>
      <c r="AAB145" s="16" t="s">
        <v>843</v>
      </c>
      <c r="AAC145" s="16">
        <v>1</v>
      </c>
      <c r="AAD145" s="16" t="s">
        <v>844</v>
      </c>
      <c r="AAE145" s="16" t="s">
        <v>843</v>
      </c>
      <c r="AAF145" s="16" t="s">
        <v>844</v>
      </c>
      <c r="AAG145" s="16" t="s">
        <v>843</v>
      </c>
      <c r="AAH145" s="16" t="s">
        <v>843</v>
      </c>
      <c r="AAI145" s="16" t="s">
        <v>843</v>
      </c>
      <c r="AAJ145" s="16" t="s">
        <v>615</v>
      </c>
      <c r="AAK145" s="16" t="s">
        <v>633</v>
      </c>
      <c r="AAL145" s="16" t="s">
        <v>904</v>
      </c>
      <c r="AAM145" s="16" t="s">
        <v>663</v>
      </c>
      <c r="AAN145" s="16" t="s">
        <v>8707</v>
      </c>
      <c r="AAO145" s="16" t="s">
        <v>1018</v>
      </c>
      <c r="AAP145" s="16" t="s">
        <v>8708</v>
      </c>
      <c r="AAS145" s="16">
        <v>11000</v>
      </c>
      <c r="AAU145" s="16" t="s">
        <v>782</v>
      </c>
      <c r="AAW145" s="16" t="s">
        <v>782</v>
      </c>
      <c r="AAX145" s="16" t="s">
        <v>843</v>
      </c>
      <c r="AAY145" s="16" t="s">
        <v>8710</v>
      </c>
      <c r="AAZ145" s="16" t="s">
        <v>782</v>
      </c>
      <c r="ABA145" s="16" t="s">
        <v>782</v>
      </c>
      <c r="ABB145" s="16" t="s">
        <v>782</v>
      </c>
      <c r="ABC145" s="16" t="s">
        <v>783</v>
      </c>
      <c r="ABD145" s="16" t="s">
        <v>783</v>
      </c>
      <c r="ABE145" s="16" t="s">
        <v>783</v>
      </c>
      <c r="ABF145" s="16" t="s">
        <v>782</v>
      </c>
      <c r="ABG145" s="16" t="s">
        <v>782</v>
      </c>
      <c r="ABH145" s="16" t="s">
        <v>782</v>
      </c>
      <c r="ABI145" s="16" t="s">
        <v>782</v>
      </c>
      <c r="ABJ145" s="16" t="s">
        <v>783</v>
      </c>
      <c r="ABK145" s="16" t="s">
        <v>782</v>
      </c>
      <c r="ABL145" s="16" t="s">
        <v>8746</v>
      </c>
      <c r="ABM145" s="16" t="s">
        <v>843</v>
      </c>
      <c r="ABN145" s="16" t="s">
        <v>1034</v>
      </c>
      <c r="ABO145" s="16" t="s">
        <v>486</v>
      </c>
      <c r="ABP145" s="16" t="s">
        <v>972</v>
      </c>
      <c r="ABQ145" s="16" t="s">
        <v>4324</v>
      </c>
      <c r="ABR145" s="16" t="s">
        <v>470</v>
      </c>
      <c r="ABS145" s="16" t="s">
        <v>451</v>
      </c>
      <c r="ABT145" s="16" t="s">
        <v>1056</v>
      </c>
      <c r="ABU145" s="16" t="s">
        <v>844</v>
      </c>
      <c r="ABV145" s="16" t="s">
        <v>487</v>
      </c>
      <c r="ABW145" s="16" t="s">
        <v>486</v>
      </c>
      <c r="ABX145" s="16" t="s">
        <v>892</v>
      </c>
      <c r="ABY145" s="16" t="s">
        <v>486</v>
      </c>
      <c r="ABZ145" s="16" t="s">
        <v>486</v>
      </c>
      <c r="ACA145" s="16" t="s">
        <v>759</v>
      </c>
      <c r="ACB145" s="16" t="s">
        <v>774</v>
      </c>
      <c r="ACC145" s="16" t="s">
        <v>736</v>
      </c>
      <c r="ACD145" s="16" t="s">
        <v>486</v>
      </c>
      <c r="ACE145" s="16" t="s">
        <v>487</v>
      </c>
      <c r="ACG145" s="16" t="s">
        <v>1014</v>
      </c>
      <c r="ACH145" s="16" t="s">
        <v>1009</v>
      </c>
      <c r="ACI145" s="16" t="s">
        <v>462</v>
      </c>
      <c r="ACJ145" s="16">
        <v>0.79400000000000004</v>
      </c>
      <c r="ACK145" s="16" t="s">
        <v>482</v>
      </c>
      <c r="ACL145" s="16" t="s">
        <v>738</v>
      </c>
      <c r="ACM145" s="16" t="s">
        <v>1189</v>
      </c>
      <c r="ACN145" s="16" t="s">
        <v>1169</v>
      </c>
      <c r="ACO145" s="16" t="s">
        <v>1856</v>
      </c>
      <c r="ACQ145" s="16" t="s">
        <v>1202</v>
      </c>
      <c r="ACR145" s="16" t="s">
        <v>1645</v>
      </c>
      <c r="ACS145" s="16" t="s">
        <v>680</v>
      </c>
      <c r="ACT145" s="16" t="s">
        <v>1522</v>
      </c>
      <c r="ACU145" s="16" t="s">
        <v>831</v>
      </c>
      <c r="ACV145" s="16" t="s">
        <v>8756</v>
      </c>
      <c r="ACW145" s="16" t="s">
        <v>451</v>
      </c>
      <c r="ACX145" s="16" t="s">
        <v>1916</v>
      </c>
      <c r="ACY145" s="16" t="s">
        <v>1947</v>
      </c>
      <c r="ACZ145" s="16">
        <v>1</v>
      </c>
      <c r="ADA145" s="16">
        <v>1</v>
      </c>
      <c r="ADB145" s="16">
        <v>1</v>
      </c>
      <c r="ADC145" s="16">
        <v>1</v>
      </c>
      <c r="ADD145" s="16">
        <v>1</v>
      </c>
      <c r="ADE145" s="16" t="s">
        <v>8712</v>
      </c>
      <c r="ADF145" s="16">
        <v>0</v>
      </c>
      <c r="ADG145" s="16" t="s">
        <v>486</v>
      </c>
      <c r="ADH145" s="16">
        <v>2</v>
      </c>
      <c r="ADI145" s="16" t="s">
        <v>486</v>
      </c>
      <c r="ADJ145" s="16" t="s">
        <v>1744</v>
      </c>
      <c r="ADK145" s="16" t="s">
        <v>13194</v>
      </c>
      <c r="ADL145" s="16" t="s">
        <v>1764</v>
      </c>
      <c r="ADM145" s="16" t="s">
        <v>13194</v>
      </c>
      <c r="ADN145" s="16" t="s">
        <v>13196</v>
      </c>
      <c r="ADO145" s="16" t="s">
        <v>1766</v>
      </c>
      <c r="ADP145" s="16" t="s">
        <v>13196</v>
      </c>
      <c r="ADQ145" s="16" t="s">
        <v>1743</v>
      </c>
      <c r="ADR145" s="16" t="s">
        <v>13194</v>
      </c>
      <c r="ADS145" s="16" t="s">
        <v>1748</v>
      </c>
      <c r="ADY145" s="16" t="s">
        <v>1062</v>
      </c>
      <c r="AEA145" s="16">
        <v>7683.3333333333303</v>
      </c>
      <c r="AEC145" s="16" t="s">
        <v>1063</v>
      </c>
      <c r="AED145" s="16">
        <v>5500</v>
      </c>
      <c r="AEE145" s="16" t="s">
        <v>952</v>
      </c>
      <c r="AEI145" s="16">
        <v>2500</v>
      </c>
      <c r="AEK145" s="16">
        <v>350</v>
      </c>
      <c r="AEM145" s="16">
        <v>850</v>
      </c>
      <c r="AEN145" s="16">
        <v>100</v>
      </c>
      <c r="AEO145" s="16">
        <v>150</v>
      </c>
      <c r="AEP145" s="16">
        <v>100</v>
      </c>
    </row>
    <row r="146" spans="1:822" x14ac:dyDescent="0.25">
      <c r="A146" s="30">
        <v>45818</v>
      </c>
      <c r="B146" s="16" t="s">
        <v>9594</v>
      </c>
      <c r="C146" s="16" t="s">
        <v>867</v>
      </c>
      <c r="D146" s="16" t="s">
        <v>867</v>
      </c>
      <c r="E146" s="16">
        <v>45</v>
      </c>
      <c r="F146" s="16" t="s">
        <v>8153</v>
      </c>
      <c r="G146" s="16" t="s">
        <v>4145</v>
      </c>
      <c r="I146" s="16" t="s">
        <v>4148</v>
      </c>
      <c r="Z146" s="16" t="s">
        <v>997</v>
      </c>
      <c r="AA146" s="16" t="s">
        <v>470</v>
      </c>
      <c r="AB146" s="16">
        <v>3</v>
      </c>
      <c r="AC146" s="16" t="s">
        <v>844</v>
      </c>
      <c r="AD146" s="16" t="s">
        <v>844</v>
      </c>
      <c r="AE146" s="16" t="s">
        <v>844</v>
      </c>
      <c r="AF146" s="16" t="s">
        <v>844</v>
      </c>
      <c r="AG146" s="16" t="s">
        <v>843</v>
      </c>
      <c r="AH146" s="16" t="s">
        <v>1056</v>
      </c>
      <c r="AI146" s="16" t="s">
        <v>844</v>
      </c>
      <c r="AJ146" s="16" t="s">
        <v>843</v>
      </c>
      <c r="AK146" s="16" t="s">
        <v>1056</v>
      </c>
      <c r="AM146" s="16" t="s">
        <v>736</v>
      </c>
      <c r="AN146" s="16" t="s">
        <v>759</v>
      </c>
      <c r="AP146" s="16" t="s">
        <v>768</v>
      </c>
      <c r="AR146" s="16" t="s">
        <v>6910</v>
      </c>
      <c r="BB146" s="16">
        <v>2</v>
      </c>
      <c r="BC146" s="16" t="s">
        <v>7878</v>
      </c>
      <c r="BE146" s="16" t="s">
        <v>5101</v>
      </c>
      <c r="BV146" s="16" t="s">
        <v>4433</v>
      </c>
      <c r="BW146" s="16" t="s">
        <v>844</v>
      </c>
      <c r="BX146" s="16" t="s">
        <v>843</v>
      </c>
      <c r="BY146" s="16" t="s">
        <v>843</v>
      </c>
      <c r="BZ146" s="16" t="s">
        <v>843</v>
      </c>
      <c r="CA146" s="16" t="s">
        <v>843</v>
      </c>
      <c r="CB146" s="16" t="s">
        <v>843</v>
      </c>
      <c r="CC146" s="16" t="s">
        <v>843</v>
      </c>
      <c r="CD146" s="16" t="s">
        <v>843</v>
      </c>
      <c r="CE146" s="16" t="s">
        <v>843</v>
      </c>
      <c r="CF146" s="16" t="s">
        <v>843</v>
      </c>
      <c r="CG146" s="16" t="s">
        <v>843</v>
      </c>
      <c r="CH146" s="16" t="s">
        <v>843</v>
      </c>
      <c r="CI146" s="16" t="s">
        <v>843</v>
      </c>
      <c r="CJ146" s="16" t="s">
        <v>843</v>
      </c>
      <c r="CK146" s="16" t="s">
        <v>843</v>
      </c>
      <c r="CP146" s="16" t="s">
        <v>867</v>
      </c>
      <c r="CQ146" s="16" t="s">
        <v>5191</v>
      </c>
      <c r="CR146" s="16" t="s">
        <v>844</v>
      </c>
      <c r="CS146" s="16" t="s">
        <v>843</v>
      </c>
      <c r="CT146" s="16" t="s">
        <v>843</v>
      </c>
      <c r="CU146" s="16" t="s">
        <v>843</v>
      </c>
      <c r="CV146" s="16" t="s">
        <v>843</v>
      </c>
      <c r="CW146" s="16" t="s">
        <v>843</v>
      </c>
      <c r="CX146" s="16" t="s">
        <v>843</v>
      </c>
      <c r="CY146" s="16" t="s">
        <v>843</v>
      </c>
      <c r="CZ146" s="16" t="s">
        <v>843</v>
      </c>
      <c r="DA146" s="16" t="s">
        <v>5184</v>
      </c>
      <c r="DX146" s="16" t="s">
        <v>867</v>
      </c>
      <c r="DY146" s="16" t="s">
        <v>867</v>
      </c>
      <c r="GC146" s="16" t="s">
        <v>2337</v>
      </c>
      <c r="GD146" s="16" t="s">
        <v>9150</v>
      </c>
      <c r="GF146" s="16" t="s">
        <v>867</v>
      </c>
      <c r="GG146" s="16" t="s">
        <v>867</v>
      </c>
      <c r="GV146" s="16" t="s">
        <v>9595</v>
      </c>
      <c r="GW146" s="16" t="s">
        <v>844</v>
      </c>
      <c r="GX146" s="16" t="s">
        <v>844</v>
      </c>
      <c r="GY146" s="16" t="s">
        <v>843</v>
      </c>
      <c r="GZ146" s="16" t="s">
        <v>843</v>
      </c>
      <c r="HA146" s="16" t="s">
        <v>843</v>
      </c>
      <c r="HB146" s="16" t="s">
        <v>844</v>
      </c>
      <c r="HC146" s="16" t="s">
        <v>843</v>
      </c>
      <c r="HD146" s="16" t="s">
        <v>843</v>
      </c>
      <c r="HE146" s="16" t="s">
        <v>843</v>
      </c>
      <c r="HF146" s="16" t="s">
        <v>843</v>
      </c>
      <c r="HH146" s="16" t="s">
        <v>5456</v>
      </c>
      <c r="HK146" s="16" t="s">
        <v>865</v>
      </c>
      <c r="HM146" s="16" t="s">
        <v>865</v>
      </c>
      <c r="HZ146" s="16" t="s">
        <v>7944</v>
      </c>
      <c r="KE146" s="16" t="s">
        <v>5585</v>
      </c>
      <c r="KG146" s="16" t="s">
        <v>7018</v>
      </c>
      <c r="KH146" s="16" t="s">
        <v>7033</v>
      </c>
      <c r="KI146" s="16" t="s">
        <v>865</v>
      </c>
      <c r="LG146" s="16" t="s">
        <v>867</v>
      </c>
      <c r="LH146" s="16" t="s">
        <v>867</v>
      </c>
      <c r="LI146" s="16" t="s">
        <v>867</v>
      </c>
      <c r="LJ146" s="16" t="s">
        <v>867</v>
      </c>
      <c r="LK146" s="16" t="s">
        <v>867</v>
      </c>
      <c r="LL146" s="16" t="s">
        <v>5690</v>
      </c>
      <c r="LM146" s="16" t="s">
        <v>843</v>
      </c>
      <c r="LN146" s="16" t="s">
        <v>843</v>
      </c>
      <c r="LO146" s="16" t="s">
        <v>843</v>
      </c>
      <c r="LP146" s="16" t="s">
        <v>843</v>
      </c>
      <c r="LQ146" s="16" t="s">
        <v>843</v>
      </c>
      <c r="LR146" s="16" t="s">
        <v>843</v>
      </c>
      <c r="LS146" s="16" t="s">
        <v>843</v>
      </c>
      <c r="LT146" s="16" t="s">
        <v>843</v>
      </c>
      <c r="LU146" s="16" t="s">
        <v>843</v>
      </c>
      <c r="LV146" s="16" t="s">
        <v>843</v>
      </c>
      <c r="LW146" s="16" t="s">
        <v>843</v>
      </c>
      <c r="LX146" s="16" t="s">
        <v>844</v>
      </c>
      <c r="LY146" s="16" t="s">
        <v>843</v>
      </c>
      <c r="LZ146" s="16" t="s">
        <v>843</v>
      </c>
      <c r="MA146" s="16" t="s">
        <v>843</v>
      </c>
      <c r="MC146" s="16" t="s">
        <v>5694</v>
      </c>
      <c r="MD146" s="16" t="s">
        <v>844</v>
      </c>
      <c r="ME146" s="16" t="s">
        <v>843</v>
      </c>
      <c r="MF146" s="16" t="s">
        <v>843</v>
      </c>
      <c r="MG146" s="16" t="s">
        <v>843</v>
      </c>
      <c r="MH146" s="16" t="s">
        <v>843</v>
      </c>
      <c r="MI146" s="16" t="s">
        <v>843</v>
      </c>
      <c r="MJ146" s="16" t="s">
        <v>843</v>
      </c>
      <c r="MK146" s="16" t="s">
        <v>843</v>
      </c>
      <c r="ML146" s="16" t="s">
        <v>843</v>
      </c>
      <c r="MM146" s="16" t="s">
        <v>843</v>
      </c>
      <c r="MN146" s="16" t="s">
        <v>843</v>
      </c>
      <c r="MO146" s="16" t="s">
        <v>843</v>
      </c>
      <c r="MP146" s="16" t="s">
        <v>843</v>
      </c>
      <c r="MQ146" s="16" t="s">
        <v>843</v>
      </c>
      <c r="MR146" s="16" t="s">
        <v>843</v>
      </c>
      <c r="MS146" s="16" t="s">
        <v>843</v>
      </c>
      <c r="MT146" s="16" t="s">
        <v>843</v>
      </c>
      <c r="MU146" s="16" t="s">
        <v>843</v>
      </c>
      <c r="MV146" s="16" t="s">
        <v>843</v>
      </c>
      <c r="NS146" s="16" t="s">
        <v>5694</v>
      </c>
      <c r="NT146" s="16" t="s">
        <v>844</v>
      </c>
      <c r="NU146" s="16" t="s">
        <v>843</v>
      </c>
      <c r="NV146" s="16" t="s">
        <v>843</v>
      </c>
      <c r="NW146" s="16" t="s">
        <v>843</v>
      </c>
      <c r="NX146" s="16" t="s">
        <v>843</v>
      </c>
      <c r="NY146" s="16" t="s">
        <v>843</v>
      </c>
      <c r="NZ146" s="16" t="s">
        <v>843</v>
      </c>
      <c r="OA146" s="16" t="s">
        <v>843</v>
      </c>
      <c r="OB146" s="16" t="s">
        <v>843</v>
      </c>
      <c r="OC146" s="16" t="s">
        <v>843</v>
      </c>
      <c r="OD146" s="16" t="s">
        <v>843</v>
      </c>
      <c r="OE146" s="16" t="s">
        <v>843</v>
      </c>
      <c r="OF146" s="16" t="s">
        <v>843</v>
      </c>
      <c r="OG146" s="16" t="s">
        <v>843</v>
      </c>
      <c r="OH146" s="16" t="s">
        <v>843</v>
      </c>
      <c r="OI146" s="16" t="s">
        <v>843</v>
      </c>
      <c r="OK146" s="16" t="s">
        <v>5694</v>
      </c>
      <c r="OL146" s="16" t="s">
        <v>844</v>
      </c>
      <c r="OM146" s="16" t="s">
        <v>843</v>
      </c>
      <c r="ON146" s="16" t="s">
        <v>843</v>
      </c>
      <c r="OO146" s="16" t="s">
        <v>843</v>
      </c>
      <c r="OP146" s="16" t="s">
        <v>843</v>
      </c>
      <c r="OQ146" s="16" t="s">
        <v>843</v>
      </c>
      <c r="OR146" s="16" t="s">
        <v>843</v>
      </c>
      <c r="OS146" s="16" t="s">
        <v>843</v>
      </c>
      <c r="OT146" s="16" t="s">
        <v>843</v>
      </c>
      <c r="OU146" s="16" t="s">
        <v>843</v>
      </c>
      <c r="OV146" s="16" t="s">
        <v>843</v>
      </c>
      <c r="OW146" s="16" t="s">
        <v>843</v>
      </c>
      <c r="OX146" s="16" t="s">
        <v>843</v>
      </c>
      <c r="OY146" s="16" t="s">
        <v>843</v>
      </c>
      <c r="OZ146" s="16" t="s">
        <v>843</v>
      </c>
      <c r="PA146" s="16" t="s">
        <v>843</v>
      </c>
      <c r="PC146" s="16" t="s">
        <v>865</v>
      </c>
      <c r="PD146" s="16" t="s">
        <v>865</v>
      </c>
      <c r="PY146" s="16" t="s">
        <v>865</v>
      </c>
      <c r="QP146" s="16" t="s">
        <v>865</v>
      </c>
      <c r="QR146" s="16" t="s">
        <v>867</v>
      </c>
      <c r="QT146" s="16" t="s">
        <v>867</v>
      </c>
      <c r="QV146" s="16" t="s">
        <v>865</v>
      </c>
      <c r="QX146" s="16" t="s">
        <v>865</v>
      </c>
      <c r="QY146" s="16" t="s">
        <v>867</v>
      </c>
      <c r="RD146" s="16" t="s">
        <v>7708</v>
      </c>
      <c r="RF146" s="16" t="s">
        <v>865</v>
      </c>
      <c r="RH146" s="16" t="s">
        <v>865</v>
      </c>
      <c r="RJ146" s="16" t="s">
        <v>865</v>
      </c>
      <c r="RN146" s="16" t="s">
        <v>867</v>
      </c>
      <c r="RP146" s="16" t="s">
        <v>867</v>
      </c>
      <c r="RR146" s="16" t="s">
        <v>867</v>
      </c>
      <c r="RT146" s="16" t="s">
        <v>867</v>
      </c>
      <c r="RV146" s="16" t="s">
        <v>7720</v>
      </c>
      <c r="RX146" s="16" t="s">
        <v>7724</v>
      </c>
      <c r="RZ146" s="16" t="s">
        <v>867</v>
      </c>
      <c r="SQ146" s="16" t="s">
        <v>865</v>
      </c>
      <c r="SS146" s="16" t="s">
        <v>7296</v>
      </c>
      <c r="ST146" s="16" t="s">
        <v>7761</v>
      </c>
      <c r="TN146" s="16">
        <v>3200</v>
      </c>
      <c r="TO146" s="16">
        <v>2500</v>
      </c>
      <c r="TP146" s="16">
        <v>1600</v>
      </c>
      <c r="TQ146" s="16">
        <v>200</v>
      </c>
      <c r="TR146" s="16">
        <v>550</v>
      </c>
      <c r="TS146" s="16">
        <v>280</v>
      </c>
      <c r="TT146" s="16">
        <v>0</v>
      </c>
      <c r="TV146" s="16">
        <v>600</v>
      </c>
      <c r="TW146" s="16">
        <v>0</v>
      </c>
      <c r="TZ146" s="16" t="s">
        <v>7367</v>
      </c>
      <c r="UA146" s="16" t="s">
        <v>5971</v>
      </c>
      <c r="UB146" s="16">
        <v>0</v>
      </c>
      <c r="UC146" s="16" t="s">
        <v>843</v>
      </c>
      <c r="UD146" s="16" t="s">
        <v>843</v>
      </c>
      <c r="UE146" s="16" t="s">
        <v>843</v>
      </c>
      <c r="UF146" s="16" t="s">
        <v>844</v>
      </c>
      <c r="UG146" s="16" t="s">
        <v>843</v>
      </c>
      <c r="UH146" s="16" t="s">
        <v>843</v>
      </c>
      <c r="VX146" s="16" t="s">
        <v>9596</v>
      </c>
      <c r="VY146" s="16" t="s">
        <v>844</v>
      </c>
      <c r="VZ146" s="16" t="s">
        <v>843</v>
      </c>
      <c r="WA146" s="16" t="s">
        <v>843</v>
      </c>
      <c r="WB146" s="16" t="s">
        <v>844</v>
      </c>
      <c r="WC146" s="16" t="s">
        <v>843</v>
      </c>
      <c r="WD146" s="16" t="s">
        <v>843</v>
      </c>
      <c r="WE146" s="16" t="s">
        <v>843</v>
      </c>
      <c r="WF146" s="16" t="s">
        <v>843</v>
      </c>
      <c r="WH146" s="16">
        <v>1640</v>
      </c>
      <c r="WO146" s="16" t="s">
        <v>6926</v>
      </c>
      <c r="YN146" s="16" t="s">
        <v>864</v>
      </c>
      <c r="YP146" s="16" t="s">
        <v>7990</v>
      </c>
      <c r="YR146" s="16" t="s">
        <v>9597</v>
      </c>
      <c r="YS146" s="16" t="s">
        <v>9598</v>
      </c>
      <c r="YT146" s="16" t="s">
        <v>8694</v>
      </c>
      <c r="YU146" s="16" t="s">
        <v>9599</v>
      </c>
      <c r="YV146" s="16" t="s">
        <v>9148</v>
      </c>
      <c r="YW146" s="16" t="s">
        <v>844</v>
      </c>
      <c r="YX146" s="16" t="s">
        <v>9148</v>
      </c>
      <c r="YY146" s="16" t="s">
        <v>8718</v>
      </c>
      <c r="YZ146" s="16" t="s">
        <v>843</v>
      </c>
      <c r="ZB146" s="16">
        <v>8430</v>
      </c>
      <c r="ZC146" s="16" t="s">
        <v>8826</v>
      </c>
      <c r="ZD146" s="16" t="s">
        <v>8888</v>
      </c>
      <c r="ZE146" s="16" t="s">
        <v>9018</v>
      </c>
      <c r="ZF146" s="16" t="s">
        <v>8699</v>
      </c>
      <c r="ZG146" s="16" t="s">
        <v>8865</v>
      </c>
      <c r="ZH146" s="16" t="s">
        <v>8752</v>
      </c>
      <c r="ZI146" s="16" t="s">
        <v>8825</v>
      </c>
      <c r="ZK146" s="16" t="s">
        <v>843</v>
      </c>
      <c r="ZM146" s="16" t="s">
        <v>843</v>
      </c>
      <c r="ZN146" s="16" t="s">
        <v>8725</v>
      </c>
      <c r="ZO146" s="16" t="s">
        <v>487</v>
      </c>
      <c r="ZP146" s="16" t="s">
        <v>487</v>
      </c>
      <c r="ZQ146" s="16" t="s">
        <v>486</v>
      </c>
      <c r="ZR146" s="16" t="s">
        <v>486</v>
      </c>
      <c r="ZS146" s="16" t="s">
        <v>8964</v>
      </c>
      <c r="ZT146" s="16" t="s">
        <v>8705</v>
      </c>
      <c r="ZU146" s="16" t="s">
        <v>8706</v>
      </c>
      <c r="ZV146" s="16" t="s">
        <v>487</v>
      </c>
      <c r="ZW146" s="16" t="s">
        <v>1056</v>
      </c>
      <c r="ZX146" s="16" t="s">
        <v>844</v>
      </c>
      <c r="ZY146" s="16" t="s">
        <v>1056</v>
      </c>
      <c r="ZZ146" s="16" t="s">
        <v>844</v>
      </c>
      <c r="AAA146" s="16" t="s">
        <v>843</v>
      </c>
      <c r="AAB146" s="16" t="s">
        <v>843</v>
      </c>
      <c r="AAC146" s="16">
        <v>0</v>
      </c>
      <c r="AAD146" s="16" t="s">
        <v>844</v>
      </c>
      <c r="AAE146" s="16" t="s">
        <v>843</v>
      </c>
      <c r="AAF146" s="16" t="s">
        <v>843</v>
      </c>
      <c r="AAG146" s="16" t="s">
        <v>843</v>
      </c>
      <c r="AAH146" s="16" t="s">
        <v>843</v>
      </c>
      <c r="AAI146" s="16" t="s">
        <v>1056</v>
      </c>
      <c r="AAJ146" s="16" t="s">
        <v>615</v>
      </c>
      <c r="AAK146" s="16" t="s">
        <v>633</v>
      </c>
      <c r="AAL146" s="16" t="s">
        <v>904</v>
      </c>
      <c r="AAM146" s="16" t="s">
        <v>663</v>
      </c>
      <c r="AAN146" s="16" t="s">
        <v>8707</v>
      </c>
      <c r="AAO146" s="16" t="s">
        <v>1018</v>
      </c>
      <c r="AAP146" s="16" t="s">
        <v>8708</v>
      </c>
      <c r="AAS146" s="16">
        <v>1640</v>
      </c>
      <c r="AAT146" s="16" t="s">
        <v>1068</v>
      </c>
      <c r="AAU146" s="16" t="s">
        <v>782</v>
      </c>
      <c r="AAV146" s="16" t="s">
        <v>782</v>
      </c>
      <c r="AAW146" s="16" t="s">
        <v>782</v>
      </c>
      <c r="AAX146" s="16" t="s">
        <v>844</v>
      </c>
      <c r="AAY146" s="16" t="s">
        <v>8727</v>
      </c>
      <c r="AAZ146" s="16" t="s">
        <v>782</v>
      </c>
      <c r="ABA146" s="16" t="s">
        <v>783</v>
      </c>
      <c r="ABB146" s="16" t="s">
        <v>782</v>
      </c>
      <c r="ABC146" s="16" t="s">
        <v>783</v>
      </c>
      <c r="ABD146" s="16" t="s">
        <v>782</v>
      </c>
      <c r="ABE146" s="16" t="s">
        <v>783</v>
      </c>
      <c r="ABF146" s="16" t="s">
        <v>782</v>
      </c>
      <c r="ABG146" s="16" t="s">
        <v>782</v>
      </c>
      <c r="ABH146" s="16" t="s">
        <v>782</v>
      </c>
      <c r="ABI146" s="16" t="s">
        <v>783</v>
      </c>
      <c r="ABJ146" s="16" t="s">
        <v>782</v>
      </c>
      <c r="ABK146" s="16" t="s">
        <v>782</v>
      </c>
      <c r="ABL146" s="16" t="s">
        <v>8759</v>
      </c>
      <c r="ABM146" s="16" t="s">
        <v>843</v>
      </c>
      <c r="ABN146" s="16" t="s">
        <v>1034</v>
      </c>
      <c r="ABO146" s="16" t="s">
        <v>486</v>
      </c>
      <c r="ABP146" s="16" t="s">
        <v>972</v>
      </c>
      <c r="ABQ146" s="16" t="s">
        <v>4300</v>
      </c>
      <c r="ABR146" s="16" t="s">
        <v>470</v>
      </c>
      <c r="ABS146" s="16" t="s">
        <v>451</v>
      </c>
      <c r="ABT146" s="16" t="s">
        <v>8732</v>
      </c>
      <c r="ABU146" s="16" t="s">
        <v>844</v>
      </c>
      <c r="ABV146" s="16" t="s">
        <v>487</v>
      </c>
      <c r="ABW146" s="16" t="s">
        <v>486</v>
      </c>
      <c r="ABX146" s="16" t="s">
        <v>892</v>
      </c>
      <c r="ABY146" s="16" t="s">
        <v>486</v>
      </c>
      <c r="ABZ146" s="16" t="s">
        <v>486</v>
      </c>
      <c r="ACA146" s="16" t="s">
        <v>759</v>
      </c>
      <c r="ACB146" s="16" t="s">
        <v>768</v>
      </c>
      <c r="ACC146" s="16" t="s">
        <v>736</v>
      </c>
      <c r="ACD146" s="16" t="s">
        <v>487</v>
      </c>
      <c r="ACE146" s="16" t="s">
        <v>486</v>
      </c>
      <c r="ACG146" s="16" t="s">
        <v>1014</v>
      </c>
      <c r="ACH146" s="16" t="s">
        <v>1009</v>
      </c>
      <c r="ACI146" s="16" t="s">
        <v>462</v>
      </c>
      <c r="ACJ146" s="16">
        <v>0.79400000000000004</v>
      </c>
      <c r="ACK146" s="16" t="s">
        <v>482</v>
      </c>
      <c r="ACL146" s="16" t="s">
        <v>740</v>
      </c>
      <c r="ACM146" s="16" t="s">
        <v>1189</v>
      </c>
      <c r="ACN146" s="16" t="s">
        <v>1169</v>
      </c>
      <c r="ACO146" s="16" t="s">
        <v>1856</v>
      </c>
      <c r="ACP146" s="16">
        <v>1640</v>
      </c>
      <c r="ACQ146" s="16" t="s">
        <v>1202</v>
      </c>
      <c r="ACR146" s="16" t="s">
        <v>1645</v>
      </c>
      <c r="ACS146" s="16" t="s">
        <v>680</v>
      </c>
      <c r="ACT146" s="16" t="s">
        <v>1522</v>
      </c>
      <c r="ACU146" s="16" t="s">
        <v>833</v>
      </c>
      <c r="ACV146" s="16" t="s">
        <v>8711</v>
      </c>
      <c r="ACW146" s="16" t="s">
        <v>451</v>
      </c>
      <c r="ACX146" s="16" t="s">
        <v>1914</v>
      </c>
      <c r="ACY146" s="16" t="s">
        <v>1949</v>
      </c>
      <c r="ACZ146" s="16">
        <v>1</v>
      </c>
      <c r="ADA146" s="16">
        <v>1</v>
      </c>
      <c r="ADB146" s="16">
        <v>1</v>
      </c>
      <c r="ADC146" s="16">
        <v>1</v>
      </c>
      <c r="ADD146" s="16">
        <v>1</v>
      </c>
      <c r="ADE146" s="16" t="s">
        <v>8712</v>
      </c>
      <c r="ADF146" s="16">
        <v>0</v>
      </c>
      <c r="ADG146" s="16" t="s">
        <v>486</v>
      </c>
      <c r="ADH146" s="16">
        <v>3</v>
      </c>
      <c r="ADI146" s="16" t="s">
        <v>486</v>
      </c>
      <c r="ADJ146" s="16" t="s">
        <v>1744</v>
      </c>
      <c r="ADK146" s="16" t="s">
        <v>1743</v>
      </c>
      <c r="ADL146" s="16" t="s">
        <v>1762</v>
      </c>
      <c r="ADM146" s="16" t="s">
        <v>13195</v>
      </c>
      <c r="ADN146" s="16" t="s">
        <v>1764</v>
      </c>
      <c r="ADO146" s="16" t="s">
        <v>1766</v>
      </c>
      <c r="ADQ146" s="16" t="s">
        <v>1751</v>
      </c>
      <c r="ADR146" s="16" t="s">
        <v>13194</v>
      </c>
      <c r="ADW146" s="16" t="s">
        <v>13199</v>
      </c>
      <c r="ADY146" s="16" t="s">
        <v>1063</v>
      </c>
      <c r="AEB146" s="16">
        <v>8430</v>
      </c>
      <c r="AEC146" s="16" t="s">
        <v>1058</v>
      </c>
      <c r="AED146" s="16">
        <v>546.66999999999996</v>
      </c>
      <c r="AEE146" s="16" t="s">
        <v>952</v>
      </c>
      <c r="AEH146" s="16">
        <v>1640</v>
      </c>
      <c r="AEI146" s="16">
        <v>1066.67</v>
      </c>
      <c r="AEJ146" s="16">
        <v>833.33</v>
      </c>
      <c r="AEK146" s="16">
        <v>533.33000000000004</v>
      </c>
      <c r="AEL146" s="16">
        <v>66.67</v>
      </c>
      <c r="AEM146" s="16">
        <v>200</v>
      </c>
      <c r="AEN146" s="16">
        <v>183.33</v>
      </c>
      <c r="AEO146" s="16">
        <v>93.33</v>
      </c>
    </row>
    <row r="147" spans="1:822" x14ac:dyDescent="0.25">
      <c r="A147" s="30">
        <v>45818</v>
      </c>
      <c r="B147" s="16" t="s">
        <v>9600</v>
      </c>
      <c r="C147" s="16" t="s">
        <v>867</v>
      </c>
      <c r="D147" s="16" t="s">
        <v>867</v>
      </c>
      <c r="E147" s="16">
        <v>54</v>
      </c>
      <c r="F147" s="16" t="s">
        <v>8153</v>
      </c>
      <c r="G147" s="16" t="s">
        <v>4145</v>
      </c>
      <c r="I147" s="16" t="s">
        <v>4174</v>
      </c>
      <c r="Z147" s="16" t="s">
        <v>993</v>
      </c>
      <c r="AA147" s="16" t="s">
        <v>470</v>
      </c>
      <c r="AB147" s="16">
        <v>2</v>
      </c>
      <c r="AC147" s="16" t="s">
        <v>844</v>
      </c>
      <c r="AD147" s="16" t="s">
        <v>843</v>
      </c>
      <c r="AE147" s="16" t="s">
        <v>843</v>
      </c>
      <c r="AF147" s="16" t="s">
        <v>1056</v>
      </c>
      <c r="AG147" s="16" t="s">
        <v>843</v>
      </c>
      <c r="AH147" s="16" t="s">
        <v>1056</v>
      </c>
      <c r="AI147" s="16" t="s">
        <v>843</v>
      </c>
      <c r="AJ147" s="16" t="s">
        <v>843</v>
      </c>
      <c r="AK147" s="16" t="s">
        <v>843</v>
      </c>
      <c r="AM147" s="16" t="s">
        <v>736</v>
      </c>
      <c r="AN147" s="16" t="s">
        <v>761</v>
      </c>
      <c r="AP147" s="16" t="s">
        <v>774</v>
      </c>
      <c r="AR147" s="16" t="s">
        <v>6913</v>
      </c>
      <c r="AS147" s="16" t="s">
        <v>7432</v>
      </c>
      <c r="AT147" s="16" t="s">
        <v>843</v>
      </c>
      <c r="AU147" s="16" t="s">
        <v>844</v>
      </c>
      <c r="AV147" s="16" t="s">
        <v>843</v>
      </c>
      <c r="AW147" s="16" t="s">
        <v>843</v>
      </c>
      <c r="AX147" s="16" t="s">
        <v>843</v>
      </c>
      <c r="AY147" s="16" t="s">
        <v>843</v>
      </c>
      <c r="AZ147" s="16" t="s">
        <v>843</v>
      </c>
      <c r="BB147" s="16">
        <v>4</v>
      </c>
      <c r="BC147" s="16" t="s">
        <v>7878</v>
      </c>
      <c r="BE147" s="16" t="s">
        <v>5098</v>
      </c>
      <c r="BV147" s="16" t="s">
        <v>9601</v>
      </c>
      <c r="BW147" s="16" t="s">
        <v>843</v>
      </c>
      <c r="BX147" s="16" t="s">
        <v>843</v>
      </c>
      <c r="BY147" s="16" t="s">
        <v>843</v>
      </c>
      <c r="BZ147" s="16" t="s">
        <v>844</v>
      </c>
      <c r="CA147" s="16" t="s">
        <v>843</v>
      </c>
      <c r="CB147" s="16" t="s">
        <v>843</v>
      </c>
      <c r="CC147" s="16" t="s">
        <v>844</v>
      </c>
      <c r="CD147" s="16" t="s">
        <v>843</v>
      </c>
      <c r="CE147" s="16" t="s">
        <v>843</v>
      </c>
      <c r="CF147" s="16" t="s">
        <v>843</v>
      </c>
      <c r="CG147" s="16" t="s">
        <v>843</v>
      </c>
      <c r="CH147" s="16" t="s">
        <v>843</v>
      </c>
      <c r="CI147" s="16" t="s">
        <v>843</v>
      </c>
      <c r="CJ147" s="16" t="s">
        <v>843</v>
      </c>
      <c r="CK147" s="16" t="s">
        <v>843</v>
      </c>
      <c r="CP147" s="16" t="s">
        <v>865</v>
      </c>
      <c r="DX147" s="16" t="s">
        <v>7842</v>
      </c>
      <c r="DY147" s="16" t="s">
        <v>867</v>
      </c>
      <c r="GC147" s="16" t="s">
        <v>2337</v>
      </c>
      <c r="GD147" s="16" t="s">
        <v>9510</v>
      </c>
      <c r="GF147" s="16" t="s">
        <v>867</v>
      </c>
      <c r="GG147" s="16" t="s">
        <v>867</v>
      </c>
      <c r="GV147" s="16" t="s">
        <v>5443</v>
      </c>
      <c r="GW147" s="16" t="s">
        <v>843</v>
      </c>
      <c r="GX147" s="16" t="s">
        <v>844</v>
      </c>
      <c r="GY147" s="16" t="s">
        <v>843</v>
      </c>
      <c r="GZ147" s="16" t="s">
        <v>843</v>
      </c>
      <c r="HA147" s="16" t="s">
        <v>843</v>
      </c>
      <c r="HB147" s="16" t="s">
        <v>843</v>
      </c>
      <c r="HC147" s="16" t="s">
        <v>843</v>
      </c>
      <c r="HD147" s="16" t="s">
        <v>843</v>
      </c>
      <c r="HE147" s="16" t="s">
        <v>843</v>
      </c>
      <c r="HF147" s="16" t="s">
        <v>843</v>
      </c>
      <c r="HH147" s="16" t="s">
        <v>5456</v>
      </c>
      <c r="HK147" s="16" t="s">
        <v>865</v>
      </c>
      <c r="HM147" s="16" t="s">
        <v>865</v>
      </c>
      <c r="HZ147" s="16" t="s">
        <v>7944</v>
      </c>
      <c r="KE147" s="16" t="s">
        <v>5582</v>
      </c>
      <c r="KG147" s="16" t="s">
        <v>7015</v>
      </c>
      <c r="KH147" s="16" t="s">
        <v>7033</v>
      </c>
      <c r="KI147" s="16" t="s">
        <v>865</v>
      </c>
      <c r="LG147" s="16" t="s">
        <v>867</v>
      </c>
      <c r="LH147" s="16" t="s">
        <v>865</v>
      </c>
      <c r="LI147" s="16" t="s">
        <v>867</v>
      </c>
      <c r="LJ147" s="16" t="s">
        <v>867</v>
      </c>
      <c r="LK147" s="16" t="s">
        <v>865</v>
      </c>
      <c r="LL147" s="16" t="s">
        <v>9602</v>
      </c>
      <c r="LM147" s="16" t="s">
        <v>843</v>
      </c>
      <c r="LN147" s="16" t="s">
        <v>843</v>
      </c>
      <c r="LO147" s="16" t="s">
        <v>843</v>
      </c>
      <c r="LP147" s="16" t="s">
        <v>843</v>
      </c>
      <c r="LQ147" s="16" t="s">
        <v>843</v>
      </c>
      <c r="LR147" s="16" t="s">
        <v>844</v>
      </c>
      <c r="LS147" s="16" t="s">
        <v>843</v>
      </c>
      <c r="LT147" s="16" t="s">
        <v>844</v>
      </c>
      <c r="LU147" s="16" t="s">
        <v>843</v>
      </c>
      <c r="LV147" s="16" t="s">
        <v>843</v>
      </c>
      <c r="LW147" s="16" t="s">
        <v>843</v>
      </c>
      <c r="LX147" s="16" t="s">
        <v>843</v>
      </c>
      <c r="LY147" s="16" t="s">
        <v>843</v>
      </c>
      <c r="LZ147" s="16" t="s">
        <v>843</v>
      </c>
      <c r="MA147" s="16" t="s">
        <v>843</v>
      </c>
      <c r="MC147" s="16" t="s">
        <v>5694</v>
      </c>
      <c r="MD147" s="16" t="s">
        <v>844</v>
      </c>
      <c r="ME147" s="16" t="s">
        <v>843</v>
      </c>
      <c r="MF147" s="16" t="s">
        <v>843</v>
      </c>
      <c r="MG147" s="16" t="s">
        <v>843</v>
      </c>
      <c r="MH147" s="16" t="s">
        <v>843</v>
      </c>
      <c r="MI147" s="16" t="s">
        <v>843</v>
      </c>
      <c r="MJ147" s="16" t="s">
        <v>843</v>
      </c>
      <c r="MK147" s="16" t="s">
        <v>843</v>
      </c>
      <c r="ML147" s="16" t="s">
        <v>843</v>
      </c>
      <c r="MM147" s="16" t="s">
        <v>843</v>
      </c>
      <c r="MN147" s="16" t="s">
        <v>843</v>
      </c>
      <c r="MO147" s="16" t="s">
        <v>843</v>
      </c>
      <c r="MP147" s="16" t="s">
        <v>843</v>
      </c>
      <c r="MQ147" s="16" t="s">
        <v>843</v>
      </c>
      <c r="MR147" s="16" t="s">
        <v>843</v>
      </c>
      <c r="MS147" s="16" t="s">
        <v>843</v>
      </c>
      <c r="MT147" s="16" t="s">
        <v>843</v>
      </c>
      <c r="MU147" s="16" t="s">
        <v>843</v>
      </c>
      <c r="MV147" s="16" t="s">
        <v>843</v>
      </c>
      <c r="PC147" s="16" t="s">
        <v>865</v>
      </c>
      <c r="PD147" s="16" t="s">
        <v>865</v>
      </c>
      <c r="PY147" s="16" t="s">
        <v>865</v>
      </c>
      <c r="QP147" s="16" t="s">
        <v>865</v>
      </c>
      <c r="QR147" s="16" t="s">
        <v>867</v>
      </c>
      <c r="QT147" s="16" t="s">
        <v>865</v>
      </c>
      <c r="QV147" s="16" t="s">
        <v>865</v>
      </c>
      <c r="QX147" s="16" t="s">
        <v>865</v>
      </c>
      <c r="QY147" s="16" t="s">
        <v>867</v>
      </c>
      <c r="RD147" s="16" t="s">
        <v>4216</v>
      </c>
      <c r="RF147" s="16" t="s">
        <v>865</v>
      </c>
      <c r="RH147" s="16" t="s">
        <v>4216</v>
      </c>
      <c r="RJ147" s="16" t="s">
        <v>865</v>
      </c>
      <c r="RN147" s="16" t="s">
        <v>7724</v>
      </c>
      <c r="RP147" s="16" t="s">
        <v>867</v>
      </c>
      <c r="RR147" s="16" t="s">
        <v>867</v>
      </c>
      <c r="RT147" s="16" t="s">
        <v>7720</v>
      </c>
      <c r="RV147" s="16" t="s">
        <v>7720</v>
      </c>
      <c r="RX147" s="16" t="s">
        <v>7720</v>
      </c>
      <c r="RZ147" s="16" t="s">
        <v>867</v>
      </c>
      <c r="SQ147" s="16" t="s">
        <v>865</v>
      </c>
      <c r="SS147" s="16" t="s">
        <v>4216</v>
      </c>
      <c r="ST147" s="16" t="s">
        <v>7764</v>
      </c>
      <c r="TN147" s="16">
        <v>1500</v>
      </c>
      <c r="TO147" s="16">
        <v>0</v>
      </c>
      <c r="TP147" s="16">
        <v>300</v>
      </c>
      <c r="TQ147" s="16">
        <v>0</v>
      </c>
      <c r="TR147" s="16">
        <v>600</v>
      </c>
      <c r="TS147" s="16">
        <v>200</v>
      </c>
      <c r="TT147" s="16">
        <v>0</v>
      </c>
      <c r="TU147" s="16">
        <v>250</v>
      </c>
      <c r="TV147" s="16">
        <v>0</v>
      </c>
      <c r="TW147" s="16">
        <v>0</v>
      </c>
      <c r="TX147" s="16">
        <v>0</v>
      </c>
      <c r="TZ147" s="16" t="s">
        <v>7367</v>
      </c>
      <c r="UA147" s="16" t="s">
        <v>8783</v>
      </c>
      <c r="UB147" s="16">
        <v>0</v>
      </c>
      <c r="UC147" s="16" t="s">
        <v>844</v>
      </c>
      <c r="UD147" s="16" t="s">
        <v>843</v>
      </c>
      <c r="UE147" s="16" t="s">
        <v>843</v>
      </c>
      <c r="UF147" s="16" t="s">
        <v>844</v>
      </c>
      <c r="UG147" s="16" t="s">
        <v>843</v>
      </c>
      <c r="UH147" s="16" t="s">
        <v>843</v>
      </c>
      <c r="VX147" s="16" t="s">
        <v>6028</v>
      </c>
      <c r="VY147" s="16" t="s">
        <v>844</v>
      </c>
      <c r="VZ147" s="16" t="s">
        <v>843</v>
      </c>
      <c r="WA147" s="16" t="s">
        <v>843</v>
      </c>
      <c r="WB147" s="16" t="s">
        <v>843</v>
      </c>
      <c r="WC147" s="16" t="s">
        <v>843</v>
      </c>
      <c r="WD147" s="16" t="s">
        <v>843</v>
      </c>
      <c r="WE147" s="16" t="s">
        <v>843</v>
      </c>
      <c r="WF147" s="16" t="s">
        <v>843</v>
      </c>
      <c r="WH147" s="16">
        <v>5000</v>
      </c>
      <c r="WO147" s="16" t="s">
        <v>6923</v>
      </c>
      <c r="YN147" s="16" t="s">
        <v>7040</v>
      </c>
      <c r="YP147" s="16" t="s">
        <v>7990</v>
      </c>
      <c r="YR147" s="16" t="s">
        <v>9603</v>
      </c>
      <c r="YS147" s="16" t="s">
        <v>9604</v>
      </c>
      <c r="YT147" s="16" t="s">
        <v>8694</v>
      </c>
      <c r="YU147" s="16" t="s">
        <v>9605</v>
      </c>
      <c r="YV147" s="16" t="s">
        <v>9148</v>
      </c>
      <c r="YW147" s="16" t="s">
        <v>844</v>
      </c>
      <c r="YX147" s="16" t="s">
        <v>9148</v>
      </c>
      <c r="YY147" s="16" t="s">
        <v>843</v>
      </c>
      <c r="YZ147" s="16" t="s">
        <v>843</v>
      </c>
      <c r="ZA147" s="16" t="s">
        <v>843</v>
      </c>
      <c r="ZB147" s="16">
        <v>2850</v>
      </c>
      <c r="ZC147" s="16" t="s">
        <v>8814</v>
      </c>
      <c r="ZD147" s="16" t="s">
        <v>843</v>
      </c>
      <c r="ZE147" s="16" t="s">
        <v>843</v>
      </c>
      <c r="ZF147" s="16" t="s">
        <v>843</v>
      </c>
      <c r="ZG147" s="16" t="s">
        <v>8778</v>
      </c>
      <c r="ZH147" s="16" t="s">
        <v>8865</v>
      </c>
      <c r="ZI147" s="16" t="s">
        <v>8741</v>
      </c>
      <c r="ZJ147" s="16" t="s">
        <v>843</v>
      </c>
      <c r="ZK147" s="16" t="s">
        <v>843</v>
      </c>
      <c r="ZL147" s="16" t="s">
        <v>8753</v>
      </c>
      <c r="ZM147" s="16" t="s">
        <v>843</v>
      </c>
      <c r="ZN147" s="16" t="s">
        <v>8742</v>
      </c>
      <c r="ZO147" s="16" t="s">
        <v>487</v>
      </c>
      <c r="ZP147" s="16" t="s">
        <v>487</v>
      </c>
      <c r="ZQ147" s="16" t="s">
        <v>486</v>
      </c>
      <c r="ZR147" s="16" t="s">
        <v>486</v>
      </c>
      <c r="ZS147" s="16" t="s">
        <v>8704</v>
      </c>
      <c r="ZT147" s="16" t="s">
        <v>8705</v>
      </c>
      <c r="ZU147" s="16" t="s">
        <v>9092</v>
      </c>
      <c r="ZV147" s="16" t="s">
        <v>486</v>
      </c>
      <c r="ZW147" s="16" t="s">
        <v>843</v>
      </c>
      <c r="ZX147" s="16" t="s">
        <v>844</v>
      </c>
      <c r="ZY147" s="16" t="s">
        <v>1056</v>
      </c>
      <c r="ZZ147" s="16" t="s">
        <v>843</v>
      </c>
      <c r="AAA147" s="16" t="s">
        <v>844</v>
      </c>
      <c r="AAB147" s="16" t="s">
        <v>843</v>
      </c>
      <c r="AAC147" s="16">
        <v>1</v>
      </c>
      <c r="AAD147" s="16" t="s">
        <v>1056</v>
      </c>
      <c r="AAE147" s="16" t="s">
        <v>843</v>
      </c>
      <c r="AAF147" s="16" t="s">
        <v>843</v>
      </c>
      <c r="AAG147" s="16" t="s">
        <v>843</v>
      </c>
      <c r="AAH147" s="16" t="s">
        <v>843</v>
      </c>
      <c r="AAI147" s="16" t="s">
        <v>843</v>
      </c>
      <c r="AAJ147" s="16" t="s">
        <v>615</v>
      </c>
      <c r="AAK147" s="16" t="s">
        <v>639</v>
      </c>
      <c r="AAL147" s="16" t="s">
        <v>905</v>
      </c>
      <c r="AAM147" s="16" t="s">
        <v>663</v>
      </c>
      <c r="AAN147" s="16" t="s">
        <v>8707</v>
      </c>
      <c r="AAO147" s="16" t="s">
        <v>1019</v>
      </c>
      <c r="AAP147" s="16" t="s">
        <v>8708</v>
      </c>
      <c r="AAS147" s="16">
        <v>5000</v>
      </c>
      <c r="AAU147" s="16" t="s">
        <v>782</v>
      </c>
      <c r="AAW147" s="16" t="s">
        <v>782</v>
      </c>
      <c r="AAX147" s="16" t="s">
        <v>843</v>
      </c>
      <c r="AAY147" s="16" t="s">
        <v>8710</v>
      </c>
      <c r="AAZ147" s="16" t="s">
        <v>783</v>
      </c>
      <c r="ABA147" s="16" t="s">
        <v>783</v>
      </c>
      <c r="ABB147" s="16" t="s">
        <v>782</v>
      </c>
      <c r="ABC147" s="16" t="s">
        <v>783</v>
      </c>
      <c r="ABD147" s="16" t="s">
        <v>782</v>
      </c>
      <c r="ABE147" s="16" t="s">
        <v>783</v>
      </c>
      <c r="ABF147" s="16" t="s">
        <v>782</v>
      </c>
      <c r="ABG147" s="16" t="s">
        <v>782</v>
      </c>
      <c r="ABH147" s="16" t="s">
        <v>783</v>
      </c>
      <c r="ABI147" s="16" t="s">
        <v>783</v>
      </c>
      <c r="ABJ147" s="16" t="s">
        <v>783</v>
      </c>
      <c r="ABK147" s="16" t="s">
        <v>782</v>
      </c>
      <c r="ABL147" s="16" t="s">
        <v>8728</v>
      </c>
      <c r="ABM147" s="16" t="s">
        <v>843</v>
      </c>
      <c r="ABN147" s="16" t="s">
        <v>1033</v>
      </c>
      <c r="ABP147" s="16" t="s">
        <v>972</v>
      </c>
      <c r="ABQ147" s="16" t="s">
        <v>4324</v>
      </c>
      <c r="ABR147" s="16" t="s">
        <v>470</v>
      </c>
      <c r="ABS147" s="16" t="s">
        <v>451</v>
      </c>
      <c r="ABT147" s="16" t="s">
        <v>1056</v>
      </c>
      <c r="ABU147" s="16" t="s">
        <v>1056</v>
      </c>
      <c r="ABV147" s="16" t="s">
        <v>487</v>
      </c>
      <c r="ABW147" s="16" t="s">
        <v>486</v>
      </c>
      <c r="ABX147" s="16" t="s">
        <v>892</v>
      </c>
      <c r="ABY147" s="16" t="s">
        <v>486</v>
      </c>
      <c r="ABZ147" s="16" t="s">
        <v>486</v>
      </c>
      <c r="ACA147" s="16" t="s">
        <v>761</v>
      </c>
      <c r="ACB147" s="16" t="s">
        <v>774</v>
      </c>
      <c r="ACC147" s="16" t="s">
        <v>736</v>
      </c>
      <c r="ACD147" s="16" t="s">
        <v>486</v>
      </c>
      <c r="ACE147" s="16" t="s">
        <v>486</v>
      </c>
      <c r="ACG147" s="16" t="s">
        <v>1014</v>
      </c>
      <c r="ACH147" s="16" t="s">
        <v>1009</v>
      </c>
      <c r="ACI147" s="16" t="s">
        <v>462</v>
      </c>
      <c r="ACJ147" s="16">
        <v>0.79400000000000004</v>
      </c>
      <c r="ACK147" s="16" t="s">
        <v>482</v>
      </c>
      <c r="ACL147" s="16" t="s">
        <v>738</v>
      </c>
      <c r="ACM147" s="16" t="s">
        <v>1189</v>
      </c>
      <c r="ACN147" s="16" t="s">
        <v>1169</v>
      </c>
      <c r="ACO147" s="16" t="s">
        <v>1856</v>
      </c>
      <c r="ACP147" s="16">
        <v>5000</v>
      </c>
      <c r="ACQ147" s="16" t="s">
        <v>1202</v>
      </c>
      <c r="ACR147" s="16" t="s">
        <v>1644</v>
      </c>
      <c r="ACS147" s="16" t="s">
        <v>669</v>
      </c>
      <c r="ACT147" s="16" t="s">
        <v>1522</v>
      </c>
      <c r="ACU147" s="16" t="s">
        <v>833</v>
      </c>
      <c r="ACV147" s="16" t="s">
        <v>8711</v>
      </c>
      <c r="ACW147" s="16" t="s">
        <v>451</v>
      </c>
      <c r="ACX147" s="16" t="s">
        <v>1916</v>
      </c>
      <c r="ACY147" s="16" t="s">
        <v>1947</v>
      </c>
      <c r="ACZ147" s="16">
        <v>1</v>
      </c>
      <c r="ADA147" s="16">
        <v>0</v>
      </c>
      <c r="ADB147" s="16">
        <v>1</v>
      </c>
      <c r="ADC147" s="16">
        <v>1</v>
      </c>
      <c r="ADD147" s="16">
        <v>0</v>
      </c>
      <c r="ADE147" s="16" t="s">
        <v>8827</v>
      </c>
      <c r="ADF147" s="16">
        <v>0</v>
      </c>
      <c r="ADG147" s="16" t="s">
        <v>486</v>
      </c>
      <c r="ADH147" s="16">
        <v>1</v>
      </c>
      <c r="ADI147" s="16" t="s">
        <v>486</v>
      </c>
      <c r="ADJ147" s="16" t="s">
        <v>13198</v>
      </c>
      <c r="ADK147" s="16" t="s">
        <v>13194</v>
      </c>
      <c r="ADL147" s="16" t="s">
        <v>13196</v>
      </c>
      <c r="ADM147" s="16" t="s">
        <v>13194</v>
      </c>
      <c r="ADN147" s="16" t="s">
        <v>1764</v>
      </c>
      <c r="ADO147" s="16" t="s">
        <v>13197</v>
      </c>
      <c r="ADP147" s="16" t="s">
        <v>13196</v>
      </c>
      <c r="ADQ147" s="16" t="s">
        <v>13194</v>
      </c>
      <c r="ADR147" s="16" t="s">
        <v>13194</v>
      </c>
      <c r="ADS147" s="16" t="s">
        <v>13194</v>
      </c>
      <c r="ADW147" s="16" t="s">
        <v>8729</v>
      </c>
      <c r="ADY147" s="16" t="s">
        <v>1058</v>
      </c>
      <c r="AEA147" s="16">
        <v>2850</v>
      </c>
      <c r="AEC147" s="16" t="s">
        <v>1062</v>
      </c>
      <c r="AED147" s="16">
        <v>2500</v>
      </c>
      <c r="AEE147" s="16" t="s">
        <v>952</v>
      </c>
      <c r="AEG147" s="16">
        <v>5000</v>
      </c>
      <c r="AEI147" s="16">
        <v>750</v>
      </c>
      <c r="AEK147" s="16">
        <v>150</v>
      </c>
      <c r="AEN147" s="16">
        <v>300</v>
      </c>
      <c r="AEO147" s="16">
        <v>100</v>
      </c>
      <c r="AEP147" s="16">
        <v>125</v>
      </c>
    </row>
    <row r="148" spans="1:822" x14ac:dyDescent="0.25">
      <c r="A148" s="30">
        <v>45818</v>
      </c>
      <c r="B148" s="16" t="s">
        <v>9606</v>
      </c>
      <c r="C148" s="16" t="s">
        <v>867</v>
      </c>
      <c r="D148" s="16" t="s">
        <v>867</v>
      </c>
      <c r="E148" s="16">
        <v>65</v>
      </c>
      <c r="F148" s="16" t="s">
        <v>8153</v>
      </c>
      <c r="G148" s="16" t="s">
        <v>4145</v>
      </c>
      <c r="I148" s="16" t="s">
        <v>4174</v>
      </c>
      <c r="Z148" s="16" t="s">
        <v>993</v>
      </c>
      <c r="AA148" s="16" t="s">
        <v>470</v>
      </c>
      <c r="AB148" s="16">
        <v>1</v>
      </c>
      <c r="AC148" s="16" t="s">
        <v>843</v>
      </c>
      <c r="AD148" s="16" t="s">
        <v>843</v>
      </c>
      <c r="AE148" s="16" t="s">
        <v>843</v>
      </c>
      <c r="AF148" s="16" t="s">
        <v>844</v>
      </c>
      <c r="AG148" s="16" t="s">
        <v>843</v>
      </c>
      <c r="AH148" s="16" t="s">
        <v>844</v>
      </c>
      <c r="AI148" s="16" t="s">
        <v>843</v>
      </c>
      <c r="AJ148" s="16" t="s">
        <v>843</v>
      </c>
      <c r="AK148" s="16" t="s">
        <v>843</v>
      </c>
      <c r="AM148" s="16" t="s">
        <v>736</v>
      </c>
      <c r="AN148" s="16" t="s">
        <v>761</v>
      </c>
      <c r="AP148" s="16" t="s">
        <v>774</v>
      </c>
      <c r="AR148" s="16" t="s">
        <v>6907</v>
      </c>
      <c r="BB148" s="16">
        <v>1</v>
      </c>
      <c r="BC148" s="16" t="s">
        <v>7878</v>
      </c>
      <c r="BE148" s="16" t="s">
        <v>5101</v>
      </c>
      <c r="BV148" s="16" t="s">
        <v>4433</v>
      </c>
      <c r="BW148" s="16" t="s">
        <v>844</v>
      </c>
      <c r="BX148" s="16" t="s">
        <v>843</v>
      </c>
      <c r="BY148" s="16" t="s">
        <v>843</v>
      </c>
      <c r="BZ148" s="16" t="s">
        <v>843</v>
      </c>
      <c r="CA148" s="16" t="s">
        <v>843</v>
      </c>
      <c r="CB148" s="16" t="s">
        <v>843</v>
      </c>
      <c r="CC148" s="16" t="s">
        <v>843</v>
      </c>
      <c r="CD148" s="16" t="s">
        <v>843</v>
      </c>
      <c r="CE148" s="16" t="s">
        <v>843</v>
      </c>
      <c r="CF148" s="16" t="s">
        <v>843</v>
      </c>
      <c r="CG148" s="16" t="s">
        <v>843</v>
      </c>
      <c r="CH148" s="16" t="s">
        <v>843</v>
      </c>
      <c r="CI148" s="16" t="s">
        <v>843</v>
      </c>
      <c r="CJ148" s="16" t="s">
        <v>843</v>
      </c>
      <c r="CK148" s="16" t="s">
        <v>843</v>
      </c>
      <c r="CP148" s="16" t="s">
        <v>867</v>
      </c>
      <c r="CQ148" s="16" t="s">
        <v>5194</v>
      </c>
      <c r="CR148" s="16" t="s">
        <v>843</v>
      </c>
      <c r="CS148" s="16" t="s">
        <v>844</v>
      </c>
      <c r="CT148" s="16" t="s">
        <v>843</v>
      </c>
      <c r="CU148" s="16" t="s">
        <v>843</v>
      </c>
      <c r="CV148" s="16" t="s">
        <v>843</v>
      </c>
      <c r="CW148" s="16" t="s">
        <v>843</v>
      </c>
      <c r="CX148" s="16" t="s">
        <v>843</v>
      </c>
      <c r="CY148" s="16" t="s">
        <v>843</v>
      </c>
      <c r="CZ148" s="16" t="s">
        <v>843</v>
      </c>
      <c r="DA148" s="16" t="s">
        <v>5184</v>
      </c>
      <c r="DX148" s="16" t="s">
        <v>867</v>
      </c>
      <c r="DY148" s="16" t="s">
        <v>867</v>
      </c>
      <c r="GC148" s="16" t="s">
        <v>5350</v>
      </c>
      <c r="GF148" s="16" t="s">
        <v>6818</v>
      </c>
      <c r="GG148" s="16" t="s">
        <v>867</v>
      </c>
      <c r="GV148" s="16" t="s">
        <v>9607</v>
      </c>
      <c r="GW148" s="16" t="s">
        <v>843</v>
      </c>
      <c r="GX148" s="16" t="s">
        <v>844</v>
      </c>
      <c r="GY148" s="16" t="s">
        <v>843</v>
      </c>
      <c r="GZ148" s="16" t="s">
        <v>844</v>
      </c>
      <c r="HA148" s="16" t="s">
        <v>843</v>
      </c>
      <c r="HB148" s="16" t="s">
        <v>843</v>
      </c>
      <c r="HC148" s="16" t="s">
        <v>843</v>
      </c>
      <c r="HD148" s="16" t="s">
        <v>843</v>
      </c>
      <c r="HE148" s="16" t="s">
        <v>843</v>
      </c>
      <c r="HF148" s="16" t="s">
        <v>843</v>
      </c>
      <c r="HH148" s="16" t="s">
        <v>5456</v>
      </c>
      <c r="HK148" s="16" t="s">
        <v>865</v>
      </c>
      <c r="HM148" s="16" t="s">
        <v>865</v>
      </c>
      <c r="HZ148" s="16" t="s">
        <v>7944</v>
      </c>
      <c r="KE148" s="16" t="s">
        <v>5582</v>
      </c>
      <c r="KG148" s="16" t="s">
        <v>7018</v>
      </c>
      <c r="KH148" s="16" t="s">
        <v>7033</v>
      </c>
      <c r="KI148" s="16" t="s">
        <v>865</v>
      </c>
      <c r="LG148" s="16" t="s">
        <v>867</v>
      </c>
      <c r="LH148" s="16" t="s">
        <v>867</v>
      </c>
      <c r="LI148" s="16" t="s">
        <v>867</v>
      </c>
      <c r="LJ148" s="16" t="s">
        <v>867</v>
      </c>
      <c r="LK148" s="16" t="s">
        <v>867</v>
      </c>
      <c r="LL148" s="16" t="s">
        <v>5690</v>
      </c>
      <c r="LM148" s="16" t="s">
        <v>843</v>
      </c>
      <c r="LN148" s="16" t="s">
        <v>843</v>
      </c>
      <c r="LO148" s="16" t="s">
        <v>843</v>
      </c>
      <c r="LP148" s="16" t="s">
        <v>843</v>
      </c>
      <c r="LQ148" s="16" t="s">
        <v>843</v>
      </c>
      <c r="LR148" s="16" t="s">
        <v>843</v>
      </c>
      <c r="LS148" s="16" t="s">
        <v>843</v>
      </c>
      <c r="LT148" s="16" t="s">
        <v>843</v>
      </c>
      <c r="LU148" s="16" t="s">
        <v>843</v>
      </c>
      <c r="LV148" s="16" t="s">
        <v>843</v>
      </c>
      <c r="LW148" s="16" t="s">
        <v>843</v>
      </c>
      <c r="LX148" s="16" t="s">
        <v>844</v>
      </c>
      <c r="LY148" s="16" t="s">
        <v>843</v>
      </c>
      <c r="LZ148" s="16" t="s">
        <v>843</v>
      </c>
      <c r="MA148" s="16" t="s">
        <v>843</v>
      </c>
      <c r="MC148" s="16" t="s">
        <v>5694</v>
      </c>
      <c r="MD148" s="16" t="s">
        <v>844</v>
      </c>
      <c r="ME148" s="16" t="s">
        <v>843</v>
      </c>
      <c r="MF148" s="16" t="s">
        <v>843</v>
      </c>
      <c r="MG148" s="16" t="s">
        <v>843</v>
      </c>
      <c r="MH148" s="16" t="s">
        <v>843</v>
      </c>
      <c r="MI148" s="16" t="s">
        <v>843</v>
      </c>
      <c r="MJ148" s="16" t="s">
        <v>843</v>
      </c>
      <c r="MK148" s="16" t="s">
        <v>843</v>
      </c>
      <c r="ML148" s="16" t="s">
        <v>843</v>
      </c>
      <c r="MM148" s="16" t="s">
        <v>843</v>
      </c>
      <c r="MN148" s="16" t="s">
        <v>843</v>
      </c>
      <c r="MO148" s="16" t="s">
        <v>843</v>
      </c>
      <c r="MP148" s="16" t="s">
        <v>843</v>
      </c>
      <c r="MQ148" s="16" t="s">
        <v>843</v>
      </c>
      <c r="MR148" s="16" t="s">
        <v>843</v>
      </c>
      <c r="MS148" s="16" t="s">
        <v>843</v>
      </c>
      <c r="MT148" s="16" t="s">
        <v>843</v>
      </c>
      <c r="MU148" s="16" t="s">
        <v>843</v>
      </c>
      <c r="MV148" s="16" t="s">
        <v>843</v>
      </c>
      <c r="PC148" s="16" t="s">
        <v>865</v>
      </c>
      <c r="PD148" s="16" t="s">
        <v>865</v>
      </c>
      <c r="PY148" s="16" t="s">
        <v>865</v>
      </c>
      <c r="QP148" s="16" t="s">
        <v>865</v>
      </c>
      <c r="QR148" s="16" t="s">
        <v>867</v>
      </c>
      <c r="QT148" s="16" t="s">
        <v>867</v>
      </c>
      <c r="QV148" s="16" t="s">
        <v>865</v>
      </c>
      <c r="QX148" s="16" t="s">
        <v>865</v>
      </c>
      <c r="QY148" s="16" t="s">
        <v>867</v>
      </c>
      <c r="RD148" s="16" t="s">
        <v>865</v>
      </c>
      <c r="RF148" s="16" t="s">
        <v>7712</v>
      </c>
      <c r="RH148" s="16" t="s">
        <v>865</v>
      </c>
      <c r="RJ148" s="16" t="s">
        <v>865</v>
      </c>
      <c r="RN148" s="16" t="s">
        <v>7724</v>
      </c>
      <c r="RP148" s="16" t="s">
        <v>867</v>
      </c>
      <c r="RR148" s="16" t="s">
        <v>7720</v>
      </c>
      <c r="RT148" s="16" t="s">
        <v>7720</v>
      </c>
      <c r="RV148" s="16" t="s">
        <v>7724</v>
      </c>
      <c r="RX148" s="16" t="s">
        <v>7724</v>
      </c>
      <c r="RZ148" s="16" t="s">
        <v>7724</v>
      </c>
      <c r="SQ148" s="16" t="s">
        <v>865</v>
      </c>
      <c r="SS148" s="16" t="s">
        <v>7296</v>
      </c>
      <c r="ST148" s="16" t="s">
        <v>7764</v>
      </c>
      <c r="TN148" s="16">
        <v>1000</v>
      </c>
      <c r="TO148" s="16">
        <v>0</v>
      </c>
      <c r="TP148" s="16">
        <v>500</v>
      </c>
      <c r="TQ148" s="16">
        <v>2000</v>
      </c>
      <c r="TR148" s="16">
        <v>300</v>
      </c>
      <c r="TS148" s="16">
        <v>60</v>
      </c>
      <c r="TT148" s="16">
        <v>0</v>
      </c>
      <c r="TU148" s="16">
        <v>0</v>
      </c>
      <c r="TV148" s="16">
        <v>900</v>
      </c>
      <c r="TW148" s="16">
        <v>0</v>
      </c>
      <c r="TZ148" s="16" t="s">
        <v>7364</v>
      </c>
      <c r="UA148" s="16" t="s">
        <v>8691</v>
      </c>
      <c r="UB148" s="16">
        <v>0</v>
      </c>
      <c r="UC148" s="16" t="s">
        <v>843</v>
      </c>
      <c r="UD148" s="16" t="s">
        <v>843</v>
      </c>
      <c r="UE148" s="16" t="s">
        <v>844</v>
      </c>
      <c r="UF148" s="16" t="s">
        <v>844</v>
      </c>
      <c r="UG148" s="16" t="s">
        <v>843</v>
      </c>
      <c r="UH148" s="16" t="s">
        <v>843</v>
      </c>
      <c r="VK148" s="16" t="s">
        <v>6102</v>
      </c>
      <c r="VL148" s="16" t="s">
        <v>843</v>
      </c>
      <c r="VM148" s="16" t="s">
        <v>843</v>
      </c>
      <c r="VN148" s="16" t="s">
        <v>843</v>
      </c>
      <c r="VO148" s="16" t="s">
        <v>843</v>
      </c>
      <c r="VP148" s="16" t="s">
        <v>844</v>
      </c>
      <c r="VQ148" s="16" t="s">
        <v>843</v>
      </c>
      <c r="VR148" s="16" t="s">
        <v>843</v>
      </c>
      <c r="VS148" s="16" t="s">
        <v>843</v>
      </c>
      <c r="VT148" s="16" t="s">
        <v>843</v>
      </c>
      <c r="VV148" s="16">
        <v>3000</v>
      </c>
      <c r="VX148" s="16" t="s">
        <v>6028</v>
      </c>
      <c r="VY148" s="16" t="s">
        <v>844</v>
      </c>
      <c r="VZ148" s="16" t="s">
        <v>843</v>
      </c>
      <c r="WA148" s="16" t="s">
        <v>843</v>
      </c>
      <c r="WB148" s="16" t="s">
        <v>843</v>
      </c>
      <c r="WC148" s="16" t="s">
        <v>843</v>
      </c>
      <c r="WD148" s="16" t="s">
        <v>843</v>
      </c>
      <c r="WE148" s="16" t="s">
        <v>843</v>
      </c>
      <c r="WF148" s="16" t="s">
        <v>843</v>
      </c>
      <c r="WH148" s="16">
        <v>1640</v>
      </c>
      <c r="WO148" s="16" t="s">
        <v>6926</v>
      </c>
      <c r="YN148" s="16" t="s">
        <v>7040</v>
      </c>
      <c r="YP148" s="16" t="s">
        <v>7978</v>
      </c>
      <c r="YR148" s="16" t="s">
        <v>9608</v>
      </c>
      <c r="YS148" s="16" t="s">
        <v>9609</v>
      </c>
      <c r="YT148" s="16" t="s">
        <v>8694</v>
      </c>
      <c r="YU148" s="16" t="s">
        <v>9610</v>
      </c>
      <c r="YV148" s="16" t="s">
        <v>9148</v>
      </c>
      <c r="YW148" s="16" t="s">
        <v>844</v>
      </c>
      <c r="YX148" s="16" t="s">
        <v>9148</v>
      </c>
      <c r="YY148" s="16" t="s">
        <v>8734</v>
      </c>
      <c r="YZ148" s="16" t="s">
        <v>843</v>
      </c>
      <c r="ZB148" s="16">
        <v>4010</v>
      </c>
      <c r="ZC148" s="16" t="s">
        <v>8738</v>
      </c>
      <c r="ZD148" s="16" t="s">
        <v>843</v>
      </c>
      <c r="ZE148" s="16" t="s">
        <v>9611</v>
      </c>
      <c r="ZF148" s="16" t="s">
        <v>8863</v>
      </c>
      <c r="ZG148" s="16" t="s">
        <v>8865</v>
      </c>
      <c r="ZH148" s="16" t="s">
        <v>8700</v>
      </c>
      <c r="ZI148" s="16" t="s">
        <v>8724</v>
      </c>
      <c r="ZK148" s="16" t="s">
        <v>843</v>
      </c>
      <c r="ZL148" s="16" t="s">
        <v>843</v>
      </c>
      <c r="ZM148" s="16" t="s">
        <v>843</v>
      </c>
      <c r="ZN148" s="16" t="s">
        <v>8742</v>
      </c>
      <c r="ZO148" s="16" t="s">
        <v>487</v>
      </c>
      <c r="ZP148" s="16" t="s">
        <v>487</v>
      </c>
      <c r="ZQ148" s="16" t="s">
        <v>486</v>
      </c>
      <c r="ZR148" s="16" t="s">
        <v>486</v>
      </c>
      <c r="ZS148" s="16" t="s">
        <v>844</v>
      </c>
      <c r="ZT148" s="16" t="s">
        <v>8705</v>
      </c>
      <c r="ZU148" s="16" t="s">
        <v>8706</v>
      </c>
      <c r="ZV148" s="16" t="s">
        <v>487</v>
      </c>
      <c r="ZW148" s="16" t="s">
        <v>843</v>
      </c>
      <c r="ZX148" s="16" t="s">
        <v>843</v>
      </c>
      <c r="ZY148" s="16" t="s">
        <v>844</v>
      </c>
      <c r="ZZ148" s="16" t="s">
        <v>843</v>
      </c>
      <c r="AAA148" s="16" t="s">
        <v>844</v>
      </c>
      <c r="AAB148" s="16" t="s">
        <v>843</v>
      </c>
      <c r="AAC148" s="16">
        <v>0</v>
      </c>
      <c r="AAD148" s="16" t="s">
        <v>844</v>
      </c>
      <c r="AAE148" s="16" t="s">
        <v>843</v>
      </c>
      <c r="AAF148" s="16" t="s">
        <v>843</v>
      </c>
      <c r="AAG148" s="16" t="s">
        <v>843</v>
      </c>
      <c r="AAH148" s="16" t="s">
        <v>843</v>
      </c>
      <c r="AAI148" s="16" t="s">
        <v>843</v>
      </c>
      <c r="AAJ148" s="16" t="s">
        <v>606</v>
      </c>
      <c r="AAK148" s="16" t="s">
        <v>639</v>
      </c>
      <c r="AAL148" s="16" t="s">
        <v>905</v>
      </c>
      <c r="AAM148" s="16" t="s">
        <v>663</v>
      </c>
      <c r="AAN148" s="16" t="s">
        <v>8707</v>
      </c>
      <c r="AAO148" s="16" t="s">
        <v>1018</v>
      </c>
      <c r="AAP148" s="16" t="s">
        <v>8708</v>
      </c>
      <c r="AAQ148" s="16" t="s">
        <v>8726</v>
      </c>
      <c r="AAS148" s="16">
        <v>3048.45</v>
      </c>
      <c r="AAT148" s="16" t="s">
        <v>782</v>
      </c>
      <c r="AAU148" s="16" t="s">
        <v>1068</v>
      </c>
      <c r="AAV148" s="16" t="s">
        <v>782</v>
      </c>
      <c r="AAW148" s="16" t="s">
        <v>782</v>
      </c>
      <c r="AAX148" s="16" t="s">
        <v>844</v>
      </c>
      <c r="AAY148" s="16" t="s">
        <v>8727</v>
      </c>
      <c r="AAZ148" s="16" t="s">
        <v>782</v>
      </c>
      <c r="ABA148" s="16" t="s">
        <v>783</v>
      </c>
      <c r="ABB148" s="16" t="s">
        <v>782</v>
      </c>
      <c r="ABC148" s="16" t="s">
        <v>783</v>
      </c>
      <c r="ABD148" s="16" t="s">
        <v>782</v>
      </c>
      <c r="ABE148" s="16" t="s">
        <v>783</v>
      </c>
      <c r="ABF148" s="16" t="s">
        <v>782</v>
      </c>
      <c r="ABG148" s="16" t="s">
        <v>783</v>
      </c>
      <c r="ABH148" s="16" t="s">
        <v>783</v>
      </c>
      <c r="ABI148" s="16" t="s">
        <v>782</v>
      </c>
      <c r="ABJ148" s="16" t="s">
        <v>782</v>
      </c>
      <c r="ABK148" s="16" t="s">
        <v>782</v>
      </c>
      <c r="ABL148" s="16" t="s">
        <v>8769</v>
      </c>
      <c r="ABM148" s="16" t="s">
        <v>843</v>
      </c>
      <c r="ABN148" s="16" t="s">
        <v>1034</v>
      </c>
      <c r="ABP148" s="16" t="s">
        <v>972</v>
      </c>
      <c r="ABQ148" s="16" t="s">
        <v>4324</v>
      </c>
      <c r="ABR148" s="16" t="s">
        <v>470</v>
      </c>
      <c r="ABS148" s="16" t="s">
        <v>457</v>
      </c>
      <c r="ABT148" s="16" t="s">
        <v>844</v>
      </c>
      <c r="ABU148" s="16" t="s">
        <v>844</v>
      </c>
      <c r="ABV148" s="16" t="s">
        <v>487</v>
      </c>
      <c r="ABW148" s="16" t="s">
        <v>486</v>
      </c>
      <c r="ABX148" s="16" t="s">
        <v>892</v>
      </c>
      <c r="ABY148" s="16" t="s">
        <v>486</v>
      </c>
      <c r="ABZ148" s="16" t="s">
        <v>486</v>
      </c>
      <c r="ACA148" s="16" t="s">
        <v>761</v>
      </c>
      <c r="ACB148" s="16" t="s">
        <v>774</v>
      </c>
      <c r="ACC148" s="16" t="s">
        <v>736</v>
      </c>
      <c r="ACD148" s="16" t="s">
        <v>486</v>
      </c>
      <c r="ACE148" s="16" t="s">
        <v>486</v>
      </c>
      <c r="ACG148" s="16" t="s">
        <v>1014</v>
      </c>
      <c r="ACH148" s="16" t="s">
        <v>1009</v>
      </c>
      <c r="ACI148" s="16" t="s">
        <v>462</v>
      </c>
      <c r="ACJ148" s="16">
        <v>0.79400000000000004</v>
      </c>
      <c r="ACK148" s="16" t="s">
        <v>482</v>
      </c>
      <c r="ACL148" s="16" t="s">
        <v>740</v>
      </c>
      <c r="ACM148" s="16" t="s">
        <v>1190</v>
      </c>
      <c r="ACN148" s="16" t="s">
        <v>1169</v>
      </c>
      <c r="ACO148" s="16" t="s">
        <v>1856</v>
      </c>
      <c r="ACP148" s="16">
        <v>1640</v>
      </c>
      <c r="ACQ148" s="16" t="s">
        <v>1201</v>
      </c>
      <c r="ACR148" s="16" t="s">
        <v>1644</v>
      </c>
      <c r="ACS148" s="16" t="s">
        <v>680</v>
      </c>
      <c r="ACT148" s="16" t="s">
        <v>1522</v>
      </c>
      <c r="ACU148" s="16" t="s">
        <v>833</v>
      </c>
      <c r="ACV148" s="16" t="s">
        <v>8711</v>
      </c>
      <c r="ACW148" s="16" t="s">
        <v>878</v>
      </c>
      <c r="ACX148" s="16" t="s">
        <v>1916</v>
      </c>
      <c r="ACY148" s="16" t="s">
        <v>1949</v>
      </c>
      <c r="ACZ148" s="16">
        <v>1</v>
      </c>
      <c r="ADA148" s="16">
        <v>1</v>
      </c>
      <c r="ADB148" s="16">
        <v>1</v>
      </c>
      <c r="ADC148" s="16">
        <v>1</v>
      </c>
      <c r="ADD148" s="16">
        <v>1</v>
      </c>
      <c r="ADE148" s="16" t="s">
        <v>8712</v>
      </c>
      <c r="ADF148" s="16">
        <v>0</v>
      </c>
      <c r="ADG148" s="16" t="s">
        <v>486</v>
      </c>
      <c r="ADH148" s="16">
        <v>1</v>
      </c>
      <c r="ADI148" s="16" t="s">
        <v>486</v>
      </c>
      <c r="ADJ148" s="16" t="s">
        <v>13198</v>
      </c>
      <c r="ADK148" s="16" t="s">
        <v>13194</v>
      </c>
      <c r="ADL148" s="16" t="s">
        <v>13196</v>
      </c>
      <c r="ADM148" s="16" t="s">
        <v>1756</v>
      </c>
      <c r="ADN148" s="16" t="s">
        <v>13196</v>
      </c>
      <c r="ADO148" s="16" t="s">
        <v>13197</v>
      </c>
      <c r="ADP148" s="16" t="s">
        <v>13194</v>
      </c>
      <c r="ADQ148" s="16" t="s">
        <v>1751</v>
      </c>
      <c r="ADR148" s="16" t="s">
        <v>13194</v>
      </c>
      <c r="ADU148" s="16" t="s">
        <v>1763</v>
      </c>
      <c r="ADW148" s="16" t="s">
        <v>13199</v>
      </c>
      <c r="ADY148" s="16" t="s">
        <v>1062</v>
      </c>
      <c r="AEA148" s="16">
        <v>4010</v>
      </c>
      <c r="AEC148" s="16" t="s">
        <v>1058</v>
      </c>
      <c r="AED148" s="16">
        <v>3048.45</v>
      </c>
      <c r="AEE148" s="16" t="s">
        <v>952</v>
      </c>
      <c r="AEG148" s="16">
        <v>4640</v>
      </c>
      <c r="AEI148" s="16">
        <v>1000</v>
      </c>
      <c r="AEK148" s="16">
        <v>500</v>
      </c>
      <c r="AEL148" s="16">
        <v>2000</v>
      </c>
      <c r="AEM148" s="16">
        <v>900</v>
      </c>
      <c r="AEN148" s="16">
        <v>300</v>
      </c>
      <c r="AEO148" s="16">
        <v>60</v>
      </c>
    </row>
    <row r="149" spans="1:822" x14ac:dyDescent="0.25">
      <c r="A149" s="30">
        <v>45818</v>
      </c>
      <c r="B149" s="16" t="s">
        <v>9612</v>
      </c>
      <c r="C149" s="16" t="s">
        <v>867</v>
      </c>
      <c r="D149" s="16" t="s">
        <v>867</v>
      </c>
      <c r="E149" s="16">
        <v>61</v>
      </c>
      <c r="F149" s="16" t="s">
        <v>8153</v>
      </c>
      <c r="G149" s="16" t="s">
        <v>4141</v>
      </c>
      <c r="I149" s="16" t="s">
        <v>4174</v>
      </c>
      <c r="Z149" s="16" t="s">
        <v>997</v>
      </c>
      <c r="AA149" s="16" t="s">
        <v>474</v>
      </c>
      <c r="AB149" s="16">
        <v>1</v>
      </c>
      <c r="AC149" s="16" t="s">
        <v>843</v>
      </c>
      <c r="AD149" s="16" t="s">
        <v>843</v>
      </c>
      <c r="AE149" s="16" t="s">
        <v>843</v>
      </c>
      <c r="AF149" s="16" t="s">
        <v>843</v>
      </c>
      <c r="AG149" s="16" t="s">
        <v>844</v>
      </c>
      <c r="AH149" s="16" t="s">
        <v>843</v>
      </c>
      <c r="AI149" s="16" t="s">
        <v>844</v>
      </c>
      <c r="AJ149" s="16" t="s">
        <v>843</v>
      </c>
      <c r="AK149" s="16" t="s">
        <v>843</v>
      </c>
      <c r="AM149" s="16" t="s">
        <v>736</v>
      </c>
      <c r="AN149" s="16" t="s">
        <v>759</v>
      </c>
      <c r="AP149" s="16" t="s">
        <v>770</v>
      </c>
      <c r="AR149" s="16" t="s">
        <v>6907</v>
      </c>
      <c r="BB149" s="16">
        <v>2</v>
      </c>
      <c r="BC149" s="16" t="s">
        <v>7878</v>
      </c>
      <c r="BE149" s="16" t="s">
        <v>5101</v>
      </c>
      <c r="BV149" s="16" t="s">
        <v>4433</v>
      </c>
      <c r="BW149" s="16" t="s">
        <v>844</v>
      </c>
      <c r="BX149" s="16" t="s">
        <v>843</v>
      </c>
      <c r="BY149" s="16" t="s">
        <v>843</v>
      </c>
      <c r="BZ149" s="16" t="s">
        <v>843</v>
      </c>
      <c r="CA149" s="16" t="s">
        <v>843</v>
      </c>
      <c r="CB149" s="16" t="s">
        <v>843</v>
      </c>
      <c r="CC149" s="16" t="s">
        <v>843</v>
      </c>
      <c r="CD149" s="16" t="s">
        <v>843</v>
      </c>
      <c r="CE149" s="16" t="s">
        <v>843</v>
      </c>
      <c r="CF149" s="16" t="s">
        <v>843</v>
      </c>
      <c r="CG149" s="16" t="s">
        <v>843</v>
      </c>
      <c r="CH149" s="16" t="s">
        <v>843</v>
      </c>
      <c r="CI149" s="16" t="s">
        <v>843</v>
      </c>
      <c r="CJ149" s="16" t="s">
        <v>843</v>
      </c>
      <c r="CK149" s="16" t="s">
        <v>843</v>
      </c>
      <c r="CP149" s="16" t="s">
        <v>867</v>
      </c>
      <c r="CQ149" s="16" t="s">
        <v>5191</v>
      </c>
      <c r="CR149" s="16" t="s">
        <v>844</v>
      </c>
      <c r="CS149" s="16" t="s">
        <v>843</v>
      </c>
      <c r="CT149" s="16" t="s">
        <v>843</v>
      </c>
      <c r="CU149" s="16" t="s">
        <v>843</v>
      </c>
      <c r="CV149" s="16" t="s">
        <v>843</v>
      </c>
      <c r="CW149" s="16" t="s">
        <v>843</v>
      </c>
      <c r="CX149" s="16" t="s">
        <v>843</v>
      </c>
      <c r="CY149" s="16" t="s">
        <v>843</v>
      </c>
      <c r="CZ149" s="16" t="s">
        <v>843</v>
      </c>
      <c r="DA149" s="16" t="s">
        <v>5187</v>
      </c>
      <c r="DB149" s="16" t="s">
        <v>5191</v>
      </c>
      <c r="DC149" s="16" t="s">
        <v>844</v>
      </c>
      <c r="DD149" s="16" t="s">
        <v>843</v>
      </c>
      <c r="DE149" s="16" t="s">
        <v>843</v>
      </c>
      <c r="DF149" s="16" t="s">
        <v>843</v>
      </c>
      <c r="DG149" s="16" t="s">
        <v>843</v>
      </c>
      <c r="DH149" s="16" t="s">
        <v>843</v>
      </c>
      <c r="DI149" s="16" t="s">
        <v>843</v>
      </c>
      <c r="DJ149" s="16" t="s">
        <v>843</v>
      </c>
      <c r="DK149" s="16" t="s">
        <v>843</v>
      </c>
      <c r="DL149" s="16" t="s">
        <v>2337</v>
      </c>
      <c r="DM149" s="16" t="s">
        <v>843</v>
      </c>
      <c r="DN149" s="16" t="s">
        <v>843</v>
      </c>
      <c r="DO149" s="16" t="s">
        <v>843</v>
      </c>
      <c r="DP149" s="16" t="s">
        <v>843</v>
      </c>
      <c r="DQ149" s="16" t="s">
        <v>843</v>
      </c>
      <c r="DR149" s="16" t="s">
        <v>843</v>
      </c>
      <c r="DS149" s="16" t="s">
        <v>843</v>
      </c>
      <c r="DT149" s="16" t="s">
        <v>843</v>
      </c>
      <c r="DU149" s="16" t="s">
        <v>844</v>
      </c>
      <c r="DV149" s="16" t="s">
        <v>843</v>
      </c>
      <c r="DW149" s="16" t="s">
        <v>843</v>
      </c>
      <c r="DX149" s="16" t="s">
        <v>867</v>
      </c>
      <c r="DY149" s="16" t="s">
        <v>867</v>
      </c>
      <c r="GF149" s="16" t="s">
        <v>867</v>
      </c>
      <c r="GG149" s="16" t="s">
        <v>867</v>
      </c>
      <c r="GV149" s="16" t="s">
        <v>5443</v>
      </c>
      <c r="GW149" s="16" t="s">
        <v>843</v>
      </c>
      <c r="GX149" s="16" t="s">
        <v>844</v>
      </c>
      <c r="GY149" s="16" t="s">
        <v>843</v>
      </c>
      <c r="GZ149" s="16" t="s">
        <v>843</v>
      </c>
      <c r="HA149" s="16" t="s">
        <v>843</v>
      </c>
      <c r="HB149" s="16" t="s">
        <v>843</v>
      </c>
      <c r="HC149" s="16" t="s">
        <v>843</v>
      </c>
      <c r="HD149" s="16" t="s">
        <v>843</v>
      </c>
      <c r="HE149" s="16" t="s">
        <v>843</v>
      </c>
      <c r="HF149" s="16" t="s">
        <v>843</v>
      </c>
      <c r="HH149" s="16" t="s">
        <v>5456</v>
      </c>
      <c r="HK149" s="16" t="s">
        <v>864</v>
      </c>
      <c r="HM149" s="16" t="s">
        <v>865</v>
      </c>
      <c r="HZ149" s="16" t="s">
        <v>7944</v>
      </c>
      <c r="KE149" s="16" t="s">
        <v>5582</v>
      </c>
      <c r="KG149" s="16" t="s">
        <v>7018</v>
      </c>
      <c r="KH149" s="16" t="s">
        <v>7033</v>
      </c>
      <c r="KI149" s="16" t="s">
        <v>865</v>
      </c>
      <c r="LG149" s="16" t="s">
        <v>867</v>
      </c>
      <c r="LH149" s="16" t="s">
        <v>865</v>
      </c>
      <c r="LI149" s="16" t="s">
        <v>867</v>
      </c>
      <c r="LJ149" s="16" t="s">
        <v>867</v>
      </c>
      <c r="LK149" s="16" t="s">
        <v>865</v>
      </c>
      <c r="LL149" s="16" t="s">
        <v>5657</v>
      </c>
      <c r="LM149" s="16" t="s">
        <v>844</v>
      </c>
      <c r="LN149" s="16" t="s">
        <v>843</v>
      </c>
      <c r="LO149" s="16" t="s">
        <v>843</v>
      </c>
      <c r="LP149" s="16" t="s">
        <v>843</v>
      </c>
      <c r="LQ149" s="16" t="s">
        <v>843</v>
      </c>
      <c r="LR149" s="16" t="s">
        <v>843</v>
      </c>
      <c r="LS149" s="16" t="s">
        <v>843</v>
      </c>
      <c r="LT149" s="16" t="s">
        <v>843</v>
      </c>
      <c r="LU149" s="16" t="s">
        <v>843</v>
      </c>
      <c r="LV149" s="16" t="s">
        <v>843</v>
      </c>
      <c r="LW149" s="16" t="s">
        <v>843</v>
      </c>
      <c r="LX149" s="16" t="s">
        <v>843</v>
      </c>
      <c r="LY149" s="16" t="s">
        <v>843</v>
      </c>
      <c r="LZ149" s="16" t="s">
        <v>843</v>
      </c>
      <c r="MA149" s="16" t="s">
        <v>843</v>
      </c>
      <c r="MX149" s="16" t="s">
        <v>5694</v>
      </c>
      <c r="MY149" s="16" t="s">
        <v>844</v>
      </c>
      <c r="MZ149" s="16" t="s">
        <v>843</v>
      </c>
      <c r="NA149" s="16" t="s">
        <v>843</v>
      </c>
      <c r="NB149" s="16" t="s">
        <v>843</v>
      </c>
      <c r="NC149" s="16" t="s">
        <v>843</v>
      </c>
      <c r="ND149" s="16" t="s">
        <v>843</v>
      </c>
      <c r="NE149" s="16" t="s">
        <v>843</v>
      </c>
      <c r="NF149" s="16" t="s">
        <v>843</v>
      </c>
      <c r="NG149" s="16" t="s">
        <v>843</v>
      </c>
      <c r="NH149" s="16" t="s">
        <v>843</v>
      </c>
      <c r="NI149" s="16" t="s">
        <v>843</v>
      </c>
      <c r="NJ149" s="16" t="s">
        <v>843</v>
      </c>
      <c r="NK149" s="16" t="s">
        <v>843</v>
      </c>
      <c r="NL149" s="16" t="s">
        <v>843</v>
      </c>
      <c r="NM149" s="16" t="s">
        <v>843</v>
      </c>
      <c r="NN149" s="16" t="s">
        <v>843</v>
      </c>
      <c r="NO149" s="16" t="s">
        <v>843</v>
      </c>
      <c r="NP149" s="16" t="s">
        <v>843</v>
      </c>
      <c r="NQ149" s="16" t="s">
        <v>843</v>
      </c>
      <c r="PC149" s="16" t="s">
        <v>865</v>
      </c>
      <c r="PD149" s="16" t="s">
        <v>865</v>
      </c>
      <c r="PY149" s="16" t="s">
        <v>865</v>
      </c>
      <c r="QP149" s="16" t="s">
        <v>865</v>
      </c>
      <c r="QR149" s="16" t="s">
        <v>867</v>
      </c>
      <c r="QT149" s="16" t="s">
        <v>867</v>
      </c>
      <c r="QV149" s="16" t="s">
        <v>865</v>
      </c>
      <c r="QX149" s="16" t="s">
        <v>865</v>
      </c>
      <c r="QY149" s="16" t="s">
        <v>867</v>
      </c>
      <c r="RD149" s="16" t="s">
        <v>865</v>
      </c>
      <c r="RF149" s="16" t="s">
        <v>865</v>
      </c>
      <c r="RH149" s="16" t="s">
        <v>865</v>
      </c>
      <c r="RJ149" s="16" t="s">
        <v>865</v>
      </c>
      <c r="RN149" s="16" t="s">
        <v>7720</v>
      </c>
      <c r="RP149" s="16" t="s">
        <v>867</v>
      </c>
      <c r="RR149" s="16" t="s">
        <v>7720</v>
      </c>
      <c r="RT149" s="16" t="s">
        <v>867</v>
      </c>
      <c r="RV149" s="16" t="s">
        <v>7720</v>
      </c>
      <c r="RX149" s="16" t="s">
        <v>7720</v>
      </c>
      <c r="RZ149" s="16" t="s">
        <v>867</v>
      </c>
      <c r="SQ149" s="16" t="s">
        <v>865</v>
      </c>
      <c r="SS149" s="16" t="s">
        <v>7293</v>
      </c>
      <c r="ST149" s="16" t="s">
        <v>7761</v>
      </c>
      <c r="TN149" s="16">
        <v>1100</v>
      </c>
      <c r="TV149" s="16">
        <v>500</v>
      </c>
      <c r="TZ149" s="16" t="s">
        <v>7364</v>
      </c>
      <c r="UA149" s="16" t="s">
        <v>5971</v>
      </c>
      <c r="UB149" s="16">
        <v>0</v>
      </c>
      <c r="UC149" s="16" t="s">
        <v>843</v>
      </c>
      <c r="UD149" s="16" t="s">
        <v>843</v>
      </c>
      <c r="UE149" s="16" t="s">
        <v>843</v>
      </c>
      <c r="UF149" s="16" t="s">
        <v>844</v>
      </c>
      <c r="UG149" s="16" t="s">
        <v>843</v>
      </c>
      <c r="UH149" s="16" t="s">
        <v>843</v>
      </c>
      <c r="VX149" s="16" t="s">
        <v>6028</v>
      </c>
      <c r="VY149" s="16" t="s">
        <v>844</v>
      </c>
      <c r="VZ149" s="16" t="s">
        <v>843</v>
      </c>
      <c r="WA149" s="16" t="s">
        <v>843</v>
      </c>
      <c r="WB149" s="16" t="s">
        <v>843</v>
      </c>
      <c r="WC149" s="16" t="s">
        <v>843</v>
      </c>
      <c r="WD149" s="16" t="s">
        <v>843</v>
      </c>
      <c r="WE149" s="16" t="s">
        <v>843</v>
      </c>
      <c r="WF149" s="16" t="s">
        <v>843</v>
      </c>
      <c r="WH149" s="16">
        <v>1625</v>
      </c>
      <c r="WO149" s="16" t="s">
        <v>6926</v>
      </c>
      <c r="YN149" s="16" t="s">
        <v>7040</v>
      </c>
      <c r="YP149" s="16" t="s">
        <v>864</v>
      </c>
      <c r="YR149" s="16" t="s">
        <v>9613</v>
      </c>
      <c r="YS149" s="16" t="s">
        <v>8734</v>
      </c>
      <c r="YT149" s="16" t="s">
        <v>8694</v>
      </c>
      <c r="YU149" s="16" t="s">
        <v>9614</v>
      </c>
      <c r="YV149" s="16" t="s">
        <v>9148</v>
      </c>
      <c r="YW149" s="16" t="s">
        <v>844</v>
      </c>
      <c r="YX149" s="16" t="s">
        <v>9148</v>
      </c>
      <c r="YY149" s="16" t="s">
        <v>8824</v>
      </c>
      <c r="ZE149" s="16" t="s">
        <v>8824</v>
      </c>
      <c r="ZO149" s="16" t="s">
        <v>487</v>
      </c>
      <c r="ZP149" s="16" t="s">
        <v>487</v>
      </c>
      <c r="ZQ149" s="16" t="s">
        <v>486</v>
      </c>
      <c r="ZR149" s="16" t="s">
        <v>486</v>
      </c>
      <c r="ZS149" s="16" t="s">
        <v>8704</v>
      </c>
      <c r="ZT149" s="16" t="s">
        <v>8705</v>
      </c>
      <c r="ZU149" s="16" t="s">
        <v>8706</v>
      </c>
      <c r="ZV149" s="16" t="s">
        <v>487</v>
      </c>
      <c r="ZW149" s="16" t="s">
        <v>843</v>
      </c>
      <c r="ZX149" s="16" t="s">
        <v>843</v>
      </c>
      <c r="ZY149" s="16" t="s">
        <v>843</v>
      </c>
      <c r="ZZ149" s="16" t="s">
        <v>844</v>
      </c>
      <c r="AAA149" s="16" t="s">
        <v>844</v>
      </c>
      <c r="AAB149" s="16" t="s">
        <v>843</v>
      </c>
      <c r="AAC149" s="16">
        <v>0</v>
      </c>
      <c r="AAD149" s="16" t="s">
        <v>843</v>
      </c>
      <c r="AAE149" s="16" t="s">
        <v>844</v>
      </c>
      <c r="AAF149" s="16" t="s">
        <v>843</v>
      </c>
      <c r="AAG149" s="16" t="s">
        <v>843</v>
      </c>
      <c r="AAH149" s="16" t="s">
        <v>843</v>
      </c>
      <c r="AAI149" s="16" t="s">
        <v>843</v>
      </c>
      <c r="AAJ149" s="16" t="s">
        <v>606</v>
      </c>
      <c r="AAK149" s="16" t="s">
        <v>645</v>
      </c>
      <c r="AAL149" s="16" t="s">
        <v>905</v>
      </c>
      <c r="AAM149" s="16" t="s">
        <v>663</v>
      </c>
      <c r="AAN149" s="16" t="s">
        <v>8707</v>
      </c>
      <c r="AAO149" s="16" t="s">
        <v>1019</v>
      </c>
      <c r="AAP149" s="16" t="s">
        <v>8708</v>
      </c>
      <c r="AAS149" s="16">
        <v>1625</v>
      </c>
      <c r="AAT149" s="16" t="s">
        <v>782</v>
      </c>
      <c r="AAU149" s="16" t="s">
        <v>782</v>
      </c>
      <c r="AAV149" s="16" t="s">
        <v>782</v>
      </c>
      <c r="AAW149" s="16" t="s">
        <v>782</v>
      </c>
      <c r="AAX149" s="16" t="s">
        <v>843</v>
      </c>
      <c r="AAY149" s="16" t="s">
        <v>8710</v>
      </c>
      <c r="AAZ149" s="16" t="s">
        <v>782</v>
      </c>
      <c r="ABA149" s="16" t="s">
        <v>783</v>
      </c>
      <c r="ABB149" s="16" t="s">
        <v>782</v>
      </c>
      <c r="ABC149" s="16" t="s">
        <v>783</v>
      </c>
      <c r="ABD149" s="16" t="s">
        <v>783</v>
      </c>
      <c r="ABE149" s="16" t="s">
        <v>783</v>
      </c>
      <c r="ABF149" s="16" t="s">
        <v>782</v>
      </c>
      <c r="ABG149" s="16" t="s">
        <v>783</v>
      </c>
      <c r="ABH149" s="16" t="s">
        <v>782</v>
      </c>
      <c r="ABI149" s="16" t="s">
        <v>783</v>
      </c>
      <c r="ABJ149" s="16" t="s">
        <v>783</v>
      </c>
      <c r="ABK149" s="16" t="s">
        <v>782</v>
      </c>
      <c r="ABL149" s="16" t="s">
        <v>8728</v>
      </c>
      <c r="ABM149" s="16" t="s">
        <v>843</v>
      </c>
      <c r="ABN149" s="16" t="s">
        <v>1033</v>
      </c>
      <c r="ABO149" s="16" t="s">
        <v>486</v>
      </c>
      <c r="ABP149" s="16" t="s">
        <v>972</v>
      </c>
      <c r="ABQ149" s="16" t="s">
        <v>4300</v>
      </c>
      <c r="ABR149" s="16" t="s">
        <v>474</v>
      </c>
      <c r="ABS149" s="16" t="s">
        <v>457</v>
      </c>
      <c r="ABT149" s="16" t="s">
        <v>844</v>
      </c>
      <c r="ABU149" s="16" t="s">
        <v>844</v>
      </c>
      <c r="ABV149" s="16" t="s">
        <v>486</v>
      </c>
      <c r="ABW149" s="16" t="s">
        <v>487</v>
      </c>
      <c r="ABX149" s="16" t="s">
        <v>893</v>
      </c>
      <c r="ABY149" s="16" t="s">
        <v>486</v>
      </c>
      <c r="ABZ149" s="16" t="s">
        <v>486</v>
      </c>
      <c r="ACA149" s="16" t="s">
        <v>759</v>
      </c>
      <c r="ACB149" s="16" t="s">
        <v>770</v>
      </c>
      <c r="ACC149" s="16" t="s">
        <v>736</v>
      </c>
      <c r="ACD149" s="16" t="s">
        <v>486</v>
      </c>
      <c r="ACE149" s="16" t="s">
        <v>486</v>
      </c>
      <c r="ACG149" s="16" t="s">
        <v>1014</v>
      </c>
      <c r="ACH149" s="16" t="s">
        <v>1009</v>
      </c>
      <c r="ACI149" s="16" t="s">
        <v>462</v>
      </c>
      <c r="ACJ149" s="16">
        <v>0.79400000000000004</v>
      </c>
      <c r="ACK149" s="16" t="s">
        <v>482</v>
      </c>
      <c r="ACL149" s="16" t="s">
        <v>740</v>
      </c>
      <c r="ACM149" s="16" t="s">
        <v>1193</v>
      </c>
      <c r="ACN149" s="16" t="s">
        <v>1169</v>
      </c>
      <c r="ACO149" s="16" t="s">
        <v>1856</v>
      </c>
      <c r="ACP149" s="16">
        <v>1625</v>
      </c>
      <c r="ACQ149" s="16" t="s">
        <v>1201</v>
      </c>
      <c r="ACR149" s="16" t="s">
        <v>1644</v>
      </c>
      <c r="ACS149" s="16" t="s">
        <v>686</v>
      </c>
      <c r="ACT149" s="16" t="s">
        <v>1522</v>
      </c>
      <c r="ACU149" s="16" t="s">
        <v>833</v>
      </c>
      <c r="ACV149" s="16" t="s">
        <v>8711</v>
      </c>
      <c r="ACW149" s="16" t="s">
        <v>877</v>
      </c>
      <c r="ACX149" s="16" t="s">
        <v>1915</v>
      </c>
      <c r="ACY149" s="16" t="s">
        <v>1949</v>
      </c>
      <c r="ACZ149" s="16">
        <v>1</v>
      </c>
      <c r="ADA149" s="16">
        <v>0</v>
      </c>
      <c r="ADB149" s="16">
        <v>1</v>
      </c>
      <c r="ADC149" s="16">
        <v>1</v>
      </c>
      <c r="ADD149" s="16">
        <v>0</v>
      </c>
      <c r="ADE149" s="16" t="s">
        <v>8827</v>
      </c>
      <c r="ADF149" s="16">
        <v>0</v>
      </c>
      <c r="ADG149" s="16" t="s">
        <v>486</v>
      </c>
      <c r="ADH149" s="16">
        <v>1</v>
      </c>
      <c r="ADI149" s="16" t="s">
        <v>486</v>
      </c>
      <c r="ADJ149" s="16" t="s">
        <v>13198</v>
      </c>
      <c r="ADQ149" s="16" t="s">
        <v>13196</v>
      </c>
      <c r="ADW149" s="16" t="s">
        <v>13199</v>
      </c>
      <c r="ADZ149" s="16">
        <v>1183.3333333333301</v>
      </c>
      <c r="AEC149" s="16" t="s">
        <v>1058</v>
      </c>
      <c r="AED149" s="16">
        <v>1625</v>
      </c>
      <c r="AEE149" s="16" t="s">
        <v>952</v>
      </c>
      <c r="AEF149" s="16">
        <v>1625</v>
      </c>
      <c r="AEI149" s="16">
        <v>1100</v>
      </c>
      <c r="AEM149" s="16">
        <v>500</v>
      </c>
    </row>
    <row r="150" spans="1:822" x14ac:dyDescent="0.25">
      <c r="A150" s="30">
        <v>45818</v>
      </c>
      <c r="B150" s="16" t="s">
        <v>9615</v>
      </c>
      <c r="C150" s="16" t="s">
        <v>867</v>
      </c>
      <c r="D150" s="16" t="s">
        <v>867</v>
      </c>
      <c r="E150" s="16">
        <v>54</v>
      </c>
      <c r="F150" s="16" t="s">
        <v>8153</v>
      </c>
      <c r="G150" s="16" t="s">
        <v>4145</v>
      </c>
      <c r="I150" s="16" t="s">
        <v>4148</v>
      </c>
      <c r="Z150" s="16" t="s">
        <v>993</v>
      </c>
      <c r="AA150" s="16" t="s">
        <v>470</v>
      </c>
      <c r="AB150" s="16">
        <v>2</v>
      </c>
      <c r="AC150" s="16" t="s">
        <v>844</v>
      </c>
      <c r="AD150" s="16" t="s">
        <v>843</v>
      </c>
      <c r="AE150" s="16" t="s">
        <v>843</v>
      </c>
      <c r="AF150" s="16" t="s">
        <v>1056</v>
      </c>
      <c r="AG150" s="16" t="s">
        <v>843</v>
      </c>
      <c r="AH150" s="16" t="s">
        <v>1056</v>
      </c>
      <c r="AI150" s="16" t="s">
        <v>843</v>
      </c>
      <c r="AJ150" s="16" t="s">
        <v>843</v>
      </c>
      <c r="AK150" s="16" t="s">
        <v>843</v>
      </c>
      <c r="AM150" s="16" t="s">
        <v>736</v>
      </c>
      <c r="AN150" s="16" t="s">
        <v>761</v>
      </c>
      <c r="AP150" s="16" t="s">
        <v>774</v>
      </c>
      <c r="AR150" s="16" t="s">
        <v>6907</v>
      </c>
      <c r="BB150" s="16">
        <v>2</v>
      </c>
      <c r="BC150" s="16" t="s">
        <v>7878</v>
      </c>
      <c r="BE150" s="16" t="s">
        <v>5098</v>
      </c>
      <c r="BV150" s="16" t="s">
        <v>4433</v>
      </c>
      <c r="BW150" s="16" t="s">
        <v>844</v>
      </c>
      <c r="BX150" s="16" t="s">
        <v>843</v>
      </c>
      <c r="BY150" s="16" t="s">
        <v>843</v>
      </c>
      <c r="BZ150" s="16" t="s">
        <v>843</v>
      </c>
      <c r="CA150" s="16" t="s">
        <v>843</v>
      </c>
      <c r="CB150" s="16" t="s">
        <v>843</v>
      </c>
      <c r="CC150" s="16" t="s">
        <v>843</v>
      </c>
      <c r="CD150" s="16" t="s">
        <v>843</v>
      </c>
      <c r="CE150" s="16" t="s">
        <v>843</v>
      </c>
      <c r="CF150" s="16" t="s">
        <v>843</v>
      </c>
      <c r="CG150" s="16" t="s">
        <v>843</v>
      </c>
      <c r="CH150" s="16" t="s">
        <v>843</v>
      </c>
      <c r="CI150" s="16" t="s">
        <v>843</v>
      </c>
      <c r="CJ150" s="16" t="s">
        <v>843</v>
      </c>
      <c r="CK150" s="16" t="s">
        <v>843</v>
      </c>
      <c r="CP150" s="16" t="s">
        <v>867</v>
      </c>
      <c r="CQ150" s="16" t="s">
        <v>5191</v>
      </c>
      <c r="CR150" s="16" t="s">
        <v>844</v>
      </c>
      <c r="CS150" s="16" t="s">
        <v>843</v>
      </c>
      <c r="CT150" s="16" t="s">
        <v>843</v>
      </c>
      <c r="CU150" s="16" t="s">
        <v>843</v>
      </c>
      <c r="CV150" s="16" t="s">
        <v>843</v>
      </c>
      <c r="CW150" s="16" t="s">
        <v>843</v>
      </c>
      <c r="CX150" s="16" t="s">
        <v>843</v>
      </c>
      <c r="CY150" s="16" t="s">
        <v>843</v>
      </c>
      <c r="CZ150" s="16" t="s">
        <v>843</v>
      </c>
      <c r="DA150" s="16" t="s">
        <v>5184</v>
      </c>
      <c r="DX150" s="16" t="s">
        <v>7842</v>
      </c>
      <c r="DY150" s="16" t="s">
        <v>867</v>
      </c>
      <c r="GC150" s="16" t="s">
        <v>5339</v>
      </c>
      <c r="GF150" s="16" t="s">
        <v>867</v>
      </c>
      <c r="GG150" s="16" t="s">
        <v>867</v>
      </c>
      <c r="GV150" s="16" t="s">
        <v>5443</v>
      </c>
      <c r="GW150" s="16" t="s">
        <v>843</v>
      </c>
      <c r="GX150" s="16" t="s">
        <v>844</v>
      </c>
      <c r="GY150" s="16" t="s">
        <v>843</v>
      </c>
      <c r="GZ150" s="16" t="s">
        <v>843</v>
      </c>
      <c r="HA150" s="16" t="s">
        <v>843</v>
      </c>
      <c r="HB150" s="16" t="s">
        <v>843</v>
      </c>
      <c r="HC150" s="16" t="s">
        <v>843</v>
      </c>
      <c r="HD150" s="16" t="s">
        <v>843</v>
      </c>
      <c r="HE150" s="16" t="s">
        <v>843</v>
      </c>
      <c r="HF150" s="16" t="s">
        <v>843</v>
      </c>
      <c r="HH150" s="16" t="s">
        <v>5456</v>
      </c>
      <c r="HK150" s="16" t="s">
        <v>865</v>
      </c>
      <c r="HM150" s="16" t="s">
        <v>865</v>
      </c>
      <c r="HZ150" s="16" t="s">
        <v>7944</v>
      </c>
      <c r="KE150" s="16" t="s">
        <v>5582</v>
      </c>
      <c r="KG150" s="16" t="s">
        <v>7018</v>
      </c>
      <c r="KH150" s="16" t="s">
        <v>7033</v>
      </c>
      <c r="KI150" s="16" t="s">
        <v>865</v>
      </c>
      <c r="LG150" s="16" t="s">
        <v>865</v>
      </c>
      <c r="LH150" s="16" t="s">
        <v>865</v>
      </c>
      <c r="LI150" s="16" t="s">
        <v>865</v>
      </c>
      <c r="LJ150" s="16" t="s">
        <v>865</v>
      </c>
      <c r="LK150" s="16" t="s">
        <v>865</v>
      </c>
      <c r="LL150" s="16" t="s">
        <v>5657</v>
      </c>
      <c r="LM150" s="16" t="s">
        <v>844</v>
      </c>
      <c r="LN150" s="16" t="s">
        <v>843</v>
      </c>
      <c r="LO150" s="16" t="s">
        <v>843</v>
      </c>
      <c r="LP150" s="16" t="s">
        <v>843</v>
      </c>
      <c r="LQ150" s="16" t="s">
        <v>843</v>
      </c>
      <c r="LR150" s="16" t="s">
        <v>843</v>
      </c>
      <c r="LS150" s="16" t="s">
        <v>843</v>
      </c>
      <c r="LT150" s="16" t="s">
        <v>843</v>
      </c>
      <c r="LU150" s="16" t="s">
        <v>843</v>
      </c>
      <c r="LV150" s="16" t="s">
        <v>843</v>
      </c>
      <c r="LW150" s="16" t="s">
        <v>843</v>
      </c>
      <c r="LX150" s="16" t="s">
        <v>843</v>
      </c>
      <c r="LY150" s="16" t="s">
        <v>843</v>
      </c>
      <c r="LZ150" s="16" t="s">
        <v>843</v>
      </c>
      <c r="MA150" s="16" t="s">
        <v>843</v>
      </c>
      <c r="MC150" s="16" t="s">
        <v>5694</v>
      </c>
      <c r="MD150" s="16" t="s">
        <v>844</v>
      </c>
      <c r="ME150" s="16" t="s">
        <v>843</v>
      </c>
      <c r="MF150" s="16" t="s">
        <v>843</v>
      </c>
      <c r="MG150" s="16" t="s">
        <v>843</v>
      </c>
      <c r="MH150" s="16" t="s">
        <v>843</v>
      </c>
      <c r="MI150" s="16" t="s">
        <v>843</v>
      </c>
      <c r="MJ150" s="16" t="s">
        <v>843</v>
      </c>
      <c r="MK150" s="16" t="s">
        <v>843</v>
      </c>
      <c r="ML150" s="16" t="s">
        <v>843</v>
      </c>
      <c r="MM150" s="16" t="s">
        <v>843</v>
      </c>
      <c r="MN150" s="16" t="s">
        <v>843</v>
      </c>
      <c r="MO150" s="16" t="s">
        <v>843</v>
      </c>
      <c r="MP150" s="16" t="s">
        <v>843</v>
      </c>
      <c r="MQ150" s="16" t="s">
        <v>843</v>
      </c>
      <c r="MR150" s="16" t="s">
        <v>843</v>
      </c>
      <c r="MS150" s="16" t="s">
        <v>843</v>
      </c>
      <c r="MT150" s="16" t="s">
        <v>843</v>
      </c>
      <c r="MU150" s="16" t="s">
        <v>843</v>
      </c>
      <c r="MV150" s="16" t="s">
        <v>843</v>
      </c>
      <c r="PC150" s="16" t="s">
        <v>865</v>
      </c>
      <c r="PD150" s="16" t="s">
        <v>865</v>
      </c>
      <c r="PY150" s="16" t="s">
        <v>864</v>
      </c>
      <c r="QP150" s="16" t="s">
        <v>865</v>
      </c>
      <c r="QR150" s="16" t="s">
        <v>865</v>
      </c>
      <c r="QT150" s="16" t="s">
        <v>867</v>
      </c>
      <c r="QV150" s="16" t="s">
        <v>865</v>
      </c>
      <c r="QX150" s="16" t="s">
        <v>865</v>
      </c>
      <c r="QY150" s="16" t="s">
        <v>867</v>
      </c>
      <c r="RD150" s="16" t="s">
        <v>4216</v>
      </c>
      <c r="RF150" s="16" t="s">
        <v>865</v>
      </c>
      <c r="RH150" s="16" t="s">
        <v>4216</v>
      </c>
      <c r="RJ150" s="16" t="s">
        <v>4216</v>
      </c>
      <c r="RN150" s="16" t="s">
        <v>7720</v>
      </c>
      <c r="RP150" s="16" t="s">
        <v>7724</v>
      </c>
      <c r="RR150" s="16" t="s">
        <v>7720</v>
      </c>
      <c r="RT150" s="16" t="s">
        <v>867</v>
      </c>
      <c r="RV150" s="16" t="s">
        <v>7724</v>
      </c>
      <c r="RX150" s="16" t="s">
        <v>7720</v>
      </c>
      <c r="RZ150" s="16" t="s">
        <v>7724</v>
      </c>
      <c r="SQ150" s="16" t="s">
        <v>865</v>
      </c>
      <c r="SS150" s="16" t="s">
        <v>7296</v>
      </c>
      <c r="ST150" s="16" t="s">
        <v>7764</v>
      </c>
      <c r="TN150" s="16">
        <v>1500</v>
      </c>
      <c r="TO150" s="16">
        <v>0</v>
      </c>
      <c r="TP150" s="16">
        <v>400</v>
      </c>
      <c r="TQ150" s="16">
        <v>100</v>
      </c>
      <c r="TR150" s="16">
        <v>200</v>
      </c>
      <c r="TS150" s="16">
        <v>100</v>
      </c>
      <c r="TT150" s="16">
        <v>0</v>
      </c>
      <c r="TU150" s="16">
        <v>200</v>
      </c>
      <c r="TV150" s="16">
        <v>500</v>
      </c>
      <c r="TW150" s="16">
        <v>0</v>
      </c>
      <c r="TX150" s="16">
        <v>0</v>
      </c>
      <c r="TZ150" s="16" t="s">
        <v>7367</v>
      </c>
      <c r="UA150" s="16" t="s">
        <v>8950</v>
      </c>
      <c r="UB150" s="16">
        <v>0</v>
      </c>
      <c r="UC150" s="16" t="s">
        <v>844</v>
      </c>
      <c r="UD150" s="16" t="s">
        <v>843</v>
      </c>
      <c r="UE150" s="16" t="s">
        <v>843</v>
      </c>
      <c r="UF150" s="16" t="s">
        <v>844</v>
      </c>
      <c r="UG150" s="16" t="s">
        <v>843</v>
      </c>
      <c r="UH150" s="16" t="s">
        <v>843</v>
      </c>
      <c r="UL150" s="16">
        <v>3000</v>
      </c>
      <c r="VX150" s="16" t="s">
        <v>6028</v>
      </c>
      <c r="VY150" s="16" t="s">
        <v>844</v>
      </c>
      <c r="VZ150" s="16" t="s">
        <v>843</v>
      </c>
      <c r="WA150" s="16" t="s">
        <v>843</v>
      </c>
      <c r="WB150" s="16" t="s">
        <v>843</v>
      </c>
      <c r="WC150" s="16" t="s">
        <v>843</v>
      </c>
      <c r="WD150" s="16" t="s">
        <v>843</v>
      </c>
      <c r="WE150" s="16" t="s">
        <v>843</v>
      </c>
      <c r="WF150" s="16" t="s">
        <v>843</v>
      </c>
      <c r="WH150" s="16">
        <v>1625</v>
      </c>
      <c r="WO150" s="16" t="s">
        <v>6920</v>
      </c>
      <c r="XD150" s="16" t="s">
        <v>6975</v>
      </c>
      <c r="XE150" s="16" t="s">
        <v>843</v>
      </c>
      <c r="XF150" s="16" t="s">
        <v>843</v>
      </c>
      <c r="XG150" s="16" t="s">
        <v>844</v>
      </c>
      <c r="XH150" s="16" t="s">
        <v>843</v>
      </c>
      <c r="XI150" s="16" t="s">
        <v>843</v>
      </c>
      <c r="XJ150" s="16" t="s">
        <v>843</v>
      </c>
      <c r="XK150" s="16" t="s">
        <v>843</v>
      </c>
      <c r="XL150" s="16" t="s">
        <v>843</v>
      </c>
      <c r="XM150" s="16" t="s">
        <v>843</v>
      </c>
      <c r="XN150" s="16" t="s">
        <v>843</v>
      </c>
      <c r="XO150" s="16" t="s">
        <v>843</v>
      </c>
      <c r="XP150" s="16" t="s">
        <v>843</v>
      </c>
      <c r="XQ150" s="16" t="s">
        <v>843</v>
      </c>
      <c r="YF150" s="16" t="s">
        <v>865</v>
      </c>
      <c r="YN150" s="16" t="s">
        <v>7040</v>
      </c>
      <c r="YP150" s="16" t="s">
        <v>7978</v>
      </c>
      <c r="YR150" s="16" t="s">
        <v>9616</v>
      </c>
      <c r="YS150" s="16" t="s">
        <v>9617</v>
      </c>
      <c r="YT150" s="16" t="s">
        <v>8694</v>
      </c>
      <c r="YU150" s="16" t="s">
        <v>9618</v>
      </c>
      <c r="YV150" s="16" t="s">
        <v>9148</v>
      </c>
      <c r="YW150" s="16" t="s">
        <v>844</v>
      </c>
      <c r="YX150" s="16" t="s">
        <v>9148</v>
      </c>
      <c r="YY150" s="16" t="s">
        <v>8824</v>
      </c>
      <c r="YZ150" s="16" t="s">
        <v>843</v>
      </c>
      <c r="ZA150" s="16" t="s">
        <v>843</v>
      </c>
      <c r="ZB150" s="16">
        <v>2583.33</v>
      </c>
      <c r="ZC150" s="16" t="s">
        <v>9026</v>
      </c>
      <c r="ZD150" s="16" t="s">
        <v>843</v>
      </c>
      <c r="ZE150" s="16" t="s">
        <v>9528</v>
      </c>
      <c r="ZF150" s="16" t="s">
        <v>8865</v>
      </c>
      <c r="ZG150" s="16" t="s">
        <v>8754</v>
      </c>
      <c r="ZH150" s="16" t="s">
        <v>8699</v>
      </c>
      <c r="ZI150" s="16" t="s">
        <v>8907</v>
      </c>
      <c r="ZJ150" s="16" t="s">
        <v>843</v>
      </c>
      <c r="ZK150" s="16" t="s">
        <v>843</v>
      </c>
      <c r="ZL150" s="16" t="s">
        <v>8754</v>
      </c>
      <c r="ZM150" s="16" t="s">
        <v>843</v>
      </c>
      <c r="ZN150" s="16" t="s">
        <v>8742</v>
      </c>
      <c r="ZO150" s="16" t="s">
        <v>487</v>
      </c>
      <c r="ZP150" s="16" t="s">
        <v>486</v>
      </c>
      <c r="ZQ150" s="16" t="s">
        <v>486</v>
      </c>
      <c r="ZR150" s="16" t="s">
        <v>486</v>
      </c>
      <c r="ZS150" s="16" t="s">
        <v>844</v>
      </c>
      <c r="ZT150" s="16" t="s">
        <v>8705</v>
      </c>
      <c r="ZU150" s="16" t="s">
        <v>8706</v>
      </c>
      <c r="ZV150" s="16" t="s">
        <v>487</v>
      </c>
      <c r="ZW150" s="16" t="s">
        <v>843</v>
      </c>
      <c r="ZX150" s="16" t="s">
        <v>1056</v>
      </c>
      <c r="ZY150" s="16" t="s">
        <v>1056</v>
      </c>
      <c r="ZZ150" s="16" t="s">
        <v>843</v>
      </c>
      <c r="AAA150" s="16" t="s">
        <v>843</v>
      </c>
      <c r="AAB150" s="16" t="s">
        <v>843</v>
      </c>
      <c r="AAC150" s="16">
        <v>1</v>
      </c>
      <c r="AAD150" s="16" t="s">
        <v>1056</v>
      </c>
      <c r="AAE150" s="16" t="s">
        <v>843</v>
      </c>
      <c r="AAF150" s="16" t="s">
        <v>843</v>
      </c>
      <c r="AAG150" s="16" t="s">
        <v>843</v>
      </c>
      <c r="AAH150" s="16" t="s">
        <v>843</v>
      </c>
      <c r="AAI150" s="16" t="s">
        <v>843</v>
      </c>
      <c r="AAJ150" s="16" t="s">
        <v>600</v>
      </c>
      <c r="AAK150" s="16" t="s">
        <v>639</v>
      </c>
      <c r="AAL150" s="16" t="s">
        <v>905</v>
      </c>
      <c r="AAM150" s="16" t="s">
        <v>663</v>
      </c>
      <c r="AAN150" s="16" t="s">
        <v>8707</v>
      </c>
      <c r="AAO150" s="16" t="s">
        <v>1018</v>
      </c>
      <c r="AAP150" s="16" t="s">
        <v>8708</v>
      </c>
      <c r="AAS150" s="16">
        <v>4625</v>
      </c>
      <c r="AAU150" s="16" t="s">
        <v>782</v>
      </c>
      <c r="AAX150" s="16" t="s">
        <v>843</v>
      </c>
      <c r="AAY150" s="16" t="s">
        <v>8710</v>
      </c>
      <c r="AAZ150" s="16" t="s">
        <v>782</v>
      </c>
      <c r="ABA150" s="16" t="s">
        <v>783</v>
      </c>
      <c r="ABB150" s="16" t="s">
        <v>783</v>
      </c>
      <c r="ABC150" s="16" t="s">
        <v>783</v>
      </c>
      <c r="ABD150" s="16" t="s">
        <v>783</v>
      </c>
      <c r="ABE150" s="16" t="s">
        <v>783</v>
      </c>
      <c r="ABF150" s="16" t="s">
        <v>782</v>
      </c>
      <c r="ABG150" s="16" t="s">
        <v>783</v>
      </c>
      <c r="ABH150" s="16" t="s">
        <v>782</v>
      </c>
      <c r="ABI150" s="16" t="s">
        <v>782</v>
      </c>
      <c r="ABJ150" s="16" t="s">
        <v>783</v>
      </c>
      <c r="ABK150" s="16" t="s">
        <v>782</v>
      </c>
      <c r="ABL150" s="16" t="s">
        <v>8728</v>
      </c>
      <c r="ABM150" s="16" t="s">
        <v>843</v>
      </c>
      <c r="ABN150" s="16" t="s">
        <v>1033</v>
      </c>
      <c r="ABP150" s="16" t="s">
        <v>972</v>
      </c>
      <c r="ABQ150" s="16" t="s">
        <v>4324</v>
      </c>
      <c r="ABR150" s="16" t="s">
        <v>470</v>
      </c>
      <c r="ABS150" s="16" t="s">
        <v>451</v>
      </c>
      <c r="ABT150" s="16" t="s">
        <v>1056</v>
      </c>
      <c r="ABU150" s="16" t="s">
        <v>1056</v>
      </c>
      <c r="ABV150" s="16" t="s">
        <v>487</v>
      </c>
      <c r="ABW150" s="16" t="s">
        <v>486</v>
      </c>
      <c r="ABX150" s="16" t="s">
        <v>892</v>
      </c>
      <c r="ABY150" s="16" t="s">
        <v>486</v>
      </c>
      <c r="ABZ150" s="16" t="s">
        <v>486</v>
      </c>
      <c r="ACA150" s="16" t="s">
        <v>761</v>
      </c>
      <c r="ACB150" s="16" t="s">
        <v>774</v>
      </c>
      <c r="ACC150" s="16" t="s">
        <v>736</v>
      </c>
      <c r="ACD150" s="16" t="s">
        <v>486</v>
      </c>
      <c r="ACE150" s="16" t="s">
        <v>486</v>
      </c>
      <c r="ACG150" s="16" t="s">
        <v>1014</v>
      </c>
      <c r="ACH150" s="16" t="s">
        <v>1009</v>
      </c>
      <c r="ACI150" s="16" t="s">
        <v>462</v>
      </c>
      <c r="ACJ150" s="16">
        <v>0.79400000000000004</v>
      </c>
      <c r="ACK150" s="16" t="s">
        <v>482</v>
      </c>
      <c r="ACL150" s="16" t="s">
        <v>738</v>
      </c>
      <c r="ACM150" s="16" t="s">
        <v>1189</v>
      </c>
      <c r="ACN150" s="16" t="s">
        <v>1169</v>
      </c>
      <c r="ACO150" s="16" t="s">
        <v>1856</v>
      </c>
      <c r="ACP150" s="16">
        <v>1625</v>
      </c>
      <c r="ACQ150" s="16" t="s">
        <v>1202</v>
      </c>
      <c r="ACR150" s="16" t="s">
        <v>1645</v>
      </c>
      <c r="ACS150" s="16" t="s">
        <v>669</v>
      </c>
      <c r="ACT150" s="16" t="s">
        <v>1522</v>
      </c>
      <c r="ACU150" s="16" t="s">
        <v>831</v>
      </c>
      <c r="ACV150" s="16" t="s">
        <v>8756</v>
      </c>
      <c r="ACW150" s="16" t="s">
        <v>451</v>
      </c>
      <c r="ACX150" s="16" t="s">
        <v>1916</v>
      </c>
      <c r="ACY150" s="16" t="s">
        <v>1947</v>
      </c>
      <c r="ACZ150" s="16">
        <v>0</v>
      </c>
      <c r="ADA150" s="16">
        <v>0</v>
      </c>
      <c r="ADB150" s="16">
        <v>0</v>
      </c>
      <c r="ADC150" s="16">
        <v>0</v>
      </c>
      <c r="ADD150" s="16">
        <v>0</v>
      </c>
      <c r="ADE150" s="16" t="s">
        <v>4411</v>
      </c>
      <c r="ADF150" s="16">
        <v>1</v>
      </c>
      <c r="ADG150" s="16" t="s">
        <v>486</v>
      </c>
      <c r="ADH150" s="16">
        <v>1</v>
      </c>
      <c r="ADJ150" s="16" t="s">
        <v>13198</v>
      </c>
      <c r="ADK150" s="16" t="s">
        <v>13194</v>
      </c>
      <c r="ADL150" s="16" t="s">
        <v>13196</v>
      </c>
      <c r="ADM150" s="16" t="s">
        <v>13195</v>
      </c>
      <c r="ADN150" s="16" t="s">
        <v>13196</v>
      </c>
      <c r="ADO150" s="16" t="s">
        <v>13197</v>
      </c>
      <c r="ADP150" s="16" t="s">
        <v>13196</v>
      </c>
      <c r="ADQ150" s="16" t="s">
        <v>13196</v>
      </c>
      <c r="ADR150" s="16" t="s">
        <v>13194</v>
      </c>
      <c r="ADS150" s="16" t="s">
        <v>13194</v>
      </c>
      <c r="ADW150" s="16" t="s">
        <v>13199</v>
      </c>
      <c r="ADY150" s="16" t="s">
        <v>1058</v>
      </c>
      <c r="AEA150" s="16">
        <v>2583.3333333333298</v>
      </c>
      <c r="AEC150" s="16" t="s">
        <v>1062</v>
      </c>
      <c r="AED150" s="16">
        <v>2312.5</v>
      </c>
      <c r="AEE150" s="16" t="s">
        <v>952</v>
      </c>
      <c r="AEG150" s="16">
        <v>1625</v>
      </c>
      <c r="AEI150" s="16">
        <v>750</v>
      </c>
      <c r="AEK150" s="16">
        <v>200</v>
      </c>
      <c r="AEL150" s="16">
        <v>50</v>
      </c>
      <c r="AEM150" s="16">
        <v>250</v>
      </c>
      <c r="AEN150" s="16">
        <v>100</v>
      </c>
      <c r="AEO150" s="16">
        <v>50</v>
      </c>
      <c r="AEP150" s="16">
        <v>100</v>
      </c>
    </row>
    <row r="151" spans="1:822" x14ac:dyDescent="0.25">
      <c r="A151" s="30">
        <v>45818</v>
      </c>
      <c r="B151" s="16" t="s">
        <v>9619</v>
      </c>
      <c r="C151" s="16" t="s">
        <v>867</v>
      </c>
      <c r="D151" s="16" t="s">
        <v>867</v>
      </c>
      <c r="E151" s="16">
        <v>36</v>
      </c>
      <c r="F151" s="16" t="s">
        <v>8153</v>
      </c>
      <c r="G151" s="16" t="s">
        <v>4105</v>
      </c>
      <c r="I151" s="16" t="s">
        <v>4148</v>
      </c>
      <c r="Z151" s="16" t="s">
        <v>993</v>
      </c>
      <c r="AA151" s="16" t="s">
        <v>470</v>
      </c>
      <c r="AB151" s="16">
        <v>2</v>
      </c>
      <c r="AC151" s="16" t="s">
        <v>844</v>
      </c>
      <c r="AD151" s="16" t="s">
        <v>844</v>
      </c>
      <c r="AE151" s="16" t="s">
        <v>843</v>
      </c>
      <c r="AF151" s="16" t="s">
        <v>844</v>
      </c>
      <c r="AG151" s="16" t="s">
        <v>843</v>
      </c>
      <c r="AH151" s="16" t="s">
        <v>1056</v>
      </c>
      <c r="AI151" s="16" t="s">
        <v>843</v>
      </c>
      <c r="AJ151" s="16" t="s">
        <v>843</v>
      </c>
      <c r="AK151" s="16" t="s">
        <v>844</v>
      </c>
      <c r="AM151" s="16" t="s">
        <v>736</v>
      </c>
      <c r="AN151" s="16" t="s">
        <v>759</v>
      </c>
      <c r="AP151" s="16" t="s">
        <v>774</v>
      </c>
      <c r="AR151" s="16" t="s">
        <v>6907</v>
      </c>
      <c r="BB151" s="16">
        <v>3</v>
      </c>
      <c r="BC151" s="16" t="s">
        <v>7875</v>
      </c>
      <c r="BE151" s="16" t="s">
        <v>5098</v>
      </c>
      <c r="BV151" s="16" t="s">
        <v>4433</v>
      </c>
      <c r="BW151" s="16" t="s">
        <v>844</v>
      </c>
      <c r="BX151" s="16" t="s">
        <v>843</v>
      </c>
      <c r="BY151" s="16" t="s">
        <v>843</v>
      </c>
      <c r="BZ151" s="16" t="s">
        <v>843</v>
      </c>
      <c r="CA151" s="16" t="s">
        <v>843</v>
      </c>
      <c r="CB151" s="16" t="s">
        <v>843</v>
      </c>
      <c r="CC151" s="16" t="s">
        <v>843</v>
      </c>
      <c r="CD151" s="16" t="s">
        <v>843</v>
      </c>
      <c r="CE151" s="16" t="s">
        <v>843</v>
      </c>
      <c r="CF151" s="16" t="s">
        <v>843</v>
      </c>
      <c r="CG151" s="16" t="s">
        <v>843</v>
      </c>
      <c r="CH151" s="16" t="s">
        <v>843</v>
      </c>
      <c r="CI151" s="16" t="s">
        <v>843</v>
      </c>
      <c r="CJ151" s="16" t="s">
        <v>843</v>
      </c>
      <c r="CK151" s="16" t="s">
        <v>843</v>
      </c>
      <c r="CP151" s="16" t="s">
        <v>865</v>
      </c>
      <c r="DX151" s="16" t="s">
        <v>7842</v>
      </c>
      <c r="DY151" s="16" t="s">
        <v>867</v>
      </c>
      <c r="GC151" s="16" t="s">
        <v>5366</v>
      </c>
      <c r="GF151" s="16" t="s">
        <v>867</v>
      </c>
      <c r="GG151" s="16" t="s">
        <v>7888</v>
      </c>
      <c r="GV151" s="16" t="s">
        <v>5443</v>
      </c>
      <c r="GW151" s="16" t="s">
        <v>843</v>
      </c>
      <c r="GX151" s="16" t="s">
        <v>844</v>
      </c>
      <c r="GY151" s="16" t="s">
        <v>843</v>
      </c>
      <c r="GZ151" s="16" t="s">
        <v>843</v>
      </c>
      <c r="HA151" s="16" t="s">
        <v>843</v>
      </c>
      <c r="HB151" s="16" t="s">
        <v>843</v>
      </c>
      <c r="HC151" s="16" t="s">
        <v>843</v>
      </c>
      <c r="HD151" s="16" t="s">
        <v>843</v>
      </c>
      <c r="HE151" s="16" t="s">
        <v>843</v>
      </c>
      <c r="HF151" s="16" t="s">
        <v>843</v>
      </c>
      <c r="HH151" s="16" t="s">
        <v>5456</v>
      </c>
      <c r="HK151" s="16" t="s">
        <v>865</v>
      </c>
      <c r="HM151" s="16" t="s">
        <v>865</v>
      </c>
      <c r="HZ151" s="16" t="s">
        <v>7944</v>
      </c>
      <c r="KE151" s="16" t="s">
        <v>5582</v>
      </c>
      <c r="KG151" s="16" t="s">
        <v>7021</v>
      </c>
      <c r="KH151" s="16" t="s">
        <v>7033</v>
      </c>
      <c r="KI151" s="16" t="s">
        <v>865</v>
      </c>
      <c r="LG151" s="16" t="s">
        <v>865</v>
      </c>
      <c r="LH151" s="16" t="s">
        <v>865</v>
      </c>
      <c r="LI151" s="16" t="s">
        <v>865</v>
      </c>
      <c r="LJ151" s="16" t="s">
        <v>865</v>
      </c>
      <c r="LK151" s="16" t="s">
        <v>865</v>
      </c>
      <c r="LL151" s="16" t="s">
        <v>5657</v>
      </c>
      <c r="LM151" s="16" t="s">
        <v>844</v>
      </c>
      <c r="LN151" s="16" t="s">
        <v>843</v>
      </c>
      <c r="LO151" s="16" t="s">
        <v>843</v>
      </c>
      <c r="LP151" s="16" t="s">
        <v>843</v>
      </c>
      <c r="LQ151" s="16" t="s">
        <v>843</v>
      </c>
      <c r="LR151" s="16" t="s">
        <v>843</v>
      </c>
      <c r="LS151" s="16" t="s">
        <v>843</v>
      </c>
      <c r="LT151" s="16" t="s">
        <v>843</v>
      </c>
      <c r="LU151" s="16" t="s">
        <v>843</v>
      </c>
      <c r="LV151" s="16" t="s">
        <v>843</v>
      </c>
      <c r="LW151" s="16" t="s">
        <v>843</v>
      </c>
      <c r="LX151" s="16" t="s">
        <v>843</v>
      </c>
      <c r="LY151" s="16" t="s">
        <v>843</v>
      </c>
      <c r="LZ151" s="16" t="s">
        <v>843</v>
      </c>
      <c r="MA151" s="16" t="s">
        <v>843</v>
      </c>
      <c r="MC151" s="16" t="s">
        <v>5694</v>
      </c>
      <c r="MD151" s="16" t="s">
        <v>844</v>
      </c>
      <c r="ME151" s="16" t="s">
        <v>843</v>
      </c>
      <c r="MF151" s="16" t="s">
        <v>843</v>
      </c>
      <c r="MG151" s="16" t="s">
        <v>843</v>
      </c>
      <c r="MH151" s="16" t="s">
        <v>843</v>
      </c>
      <c r="MI151" s="16" t="s">
        <v>843</v>
      </c>
      <c r="MJ151" s="16" t="s">
        <v>843</v>
      </c>
      <c r="MK151" s="16" t="s">
        <v>843</v>
      </c>
      <c r="ML151" s="16" t="s">
        <v>843</v>
      </c>
      <c r="MM151" s="16" t="s">
        <v>843</v>
      </c>
      <c r="MN151" s="16" t="s">
        <v>843</v>
      </c>
      <c r="MO151" s="16" t="s">
        <v>843</v>
      </c>
      <c r="MP151" s="16" t="s">
        <v>843</v>
      </c>
      <c r="MQ151" s="16" t="s">
        <v>843</v>
      </c>
      <c r="MR151" s="16" t="s">
        <v>843</v>
      </c>
      <c r="MS151" s="16" t="s">
        <v>843</v>
      </c>
      <c r="MT151" s="16" t="s">
        <v>843</v>
      </c>
      <c r="MU151" s="16" t="s">
        <v>843</v>
      </c>
      <c r="MV151" s="16" t="s">
        <v>843</v>
      </c>
      <c r="OK151" s="16" t="s">
        <v>5694</v>
      </c>
      <c r="OL151" s="16" t="s">
        <v>844</v>
      </c>
      <c r="OM151" s="16" t="s">
        <v>843</v>
      </c>
      <c r="ON151" s="16" t="s">
        <v>843</v>
      </c>
      <c r="OO151" s="16" t="s">
        <v>843</v>
      </c>
      <c r="OP151" s="16" t="s">
        <v>843</v>
      </c>
      <c r="OQ151" s="16" t="s">
        <v>843</v>
      </c>
      <c r="OR151" s="16" t="s">
        <v>843</v>
      </c>
      <c r="OS151" s="16" t="s">
        <v>843</v>
      </c>
      <c r="OT151" s="16" t="s">
        <v>843</v>
      </c>
      <c r="OU151" s="16" t="s">
        <v>843</v>
      </c>
      <c r="OV151" s="16" t="s">
        <v>843</v>
      </c>
      <c r="OW151" s="16" t="s">
        <v>843</v>
      </c>
      <c r="OX151" s="16" t="s">
        <v>843</v>
      </c>
      <c r="OY151" s="16" t="s">
        <v>843</v>
      </c>
      <c r="OZ151" s="16" t="s">
        <v>843</v>
      </c>
      <c r="PA151" s="16" t="s">
        <v>843</v>
      </c>
      <c r="PC151" s="16" t="s">
        <v>865</v>
      </c>
      <c r="PD151" s="16" t="s">
        <v>865</v>
      </c>
      <c r="PY151" s="16" t="s">
        <v>864</v>
      </c>
      <c r="QP151" s="16" t="s">
        <v>865</v>
      </c>
      <c r="QR151" s="16" t="s">
        <v>865</v>
      </c>
      <c r="QT151" s="16" t="s">
        <v>865</v>
      </c>
      <c r="QV151" s="16" t="s">
        <v>865</v>
      </c>
      <c r="QX151" s="16" t="s">
        <v>865</v>
      </c>
      <c r="QY151" s="16" t="s">
        <v>867</v>
      </c>
      <c r="RD151" s="16" t="s">
        <v>4216</v>
      </c>
      <c r="RF151" s="16" t="s">
        <v>865</v>
      </c>
      <c r="RH151" s="16" t="s">
        <v>4216</v>
      </c>
      <c r="RJ151" s="16" t="s">
        <v>4216</v>
      </c>
      <c r="RN151" s="16" t="s">
        <v>7720</v>
      </c>
      <c r="RP151" s="16" t="s">
        <v>867</v>
      </c>
      <c r="RR151" s="16" t="s">
        <v>867</v>
      </c>
      <c r="RT151" s="16" t="s">
        <v>867</v>
      </c>
      <c r="RV151" s="16" t="s">
        <v>867</v>
      </c>
      <c r="RX151" s="16" t="s">
        <v>7724</v>
      </c>
      <c r="RZ151" s="16" t="s">
        <v>7724</v>
      </c>
      <c r="SQ151" s="16" t="s">
        <v>865</v>
      </c>
      <c r="SS151" s="16" t="s">
        <v>7296</v>
      </c>
      <c r="ST151" s="16" t="s">
        <v>7761</v>
      </c>
      <c r="TN151" s="16">
        <v>2500</v>
      </c>
      <c r="TO151" s="16">
        <v>0</v>
      </c>
      <c r="TP151" s="16">
        <v>800</v>
      </c>
      <c r="TQ151" s="16">
        <v>0</v>
      </c>
      <c r="TR151" s="16">
        <v>500</v>
      </c>
      <c r="TS151" s="16">
        <v>200</v>
      </c>
      <c r="TT151" s="16">
        <v>0</v>
      </c>
      <c r="TU151" s="16">
        <v>600</v>
      </c>
      <c r="TV151" s="16">
        <v>0</v>
      </c>
      <c r="TW151" s="16">
        <v>0</v>
      </c>
      <c r="TX151" s="16">
        <v>3000</v>
      </c>
      <c r="TZ151" s="16" t="s">
        <v>7367</v>
      </c>
      <c r="UA151" s="16" t="s">
        <v>5971</v>
      </c>
      <c r="UB151" s="16">
        <v>0</v>
      </c>
      <c r="UC151" s="16" t="s">
        <v>843</v>
      </c>
      <c r="UD151" s="16" t="s">
        <v>843</v>
      </c>
      <c r="UE151" s="16" t="s">
        <v>843</v>
      </c>
      <c r="UF151" s="16" t="s">
        <v>844</v>
      </c>
      <c r="UG151" s="16" t="s">
        <v>843</v>
      </c>
      <c r="UH151" s="16" t="s">
        <v>843</v>
      </c>
      <c r="VX151" s="16" t="s">
        <v>6037</v>
      </c>
      <c r="VY151" s="16" t="s">
        <v>843</v>
      </c>
      <c r="VZ151" s="16" t="s">
        <v>843</v>
      </c>
      <c r="WA151" s="16" t="s">
        <v>843</v>
      </c>
      <c r="WB151" s="16" t="s">
        <v>844</v>
      </c>
      <c r="WC151" s="16" t="s">
        <v>843</v>
      </c>
      <c r="WD151" s="16" t="s">
        <v>843</v>
      </c>
      <c r="WE151" s="16" t="s">
        <v>843</v>
      </c>
      <c r="WF151" s="16" t="s">
        <v>843</v>
      </c>
      <c r="WO151" s="16" t="s">
        <v>6920</v>
      </c>
      <c r="XD151" s="16" t="s">
        <v>6975</v>
      </c>
      <c r="XE151" s="16" t="s">
        <v>843</v>
      </c>
      <c r="XF151" s="16" t="s">
        <v>843</v>
      </c>
      <c r="XG151" s="16" t="s">
        <v>844</v>
      </c>
      <c r="XH151" s="16" t="s">
        <v>843</v>
      </c>
      <c r="XI151" s="16" t="s">
        <v>843</v>
      </c>
      <c r="XJ151" s="16" t="s">
        <v>843</v>
      </c>
      <c r="XK151" s="16" t="s">
        <v>843</v>
      </c>
      <c r="XL151" s="16" t="s">
        <v>843</v>
      </c>
      <c r="XM151" s="16" t="s">
        <v>843</v>
      </c>
      <c r="XN151" s="16" t="s">
        <v>843</v>
      </c>
      <c r="XO151" s="16" t="s">
        <v>843</v>
      </c>
      <c r="XP151" s="16" t="s">
        <v>843</v>
      </c>
      <c r="XQ151" s="16" t="s">
        <v>843</v>
      </c>
      <c r="YF151" s="16" t="s">
        <v>865</v>
      </c>
      <c r="YN151" s="16" t="s">
        <v>864</v>
      </c>
      <c r="YP151" s="16" t="s">
        <v>7978</v>
      </c>
      <c r="YR151" s="16" t="s">
        <v>9620</v>
      </c>
      <c r="YS151" s="16" t="s">
        <v>9621</v>
      </c>
      <c r="YT151" s="16" t="s">
        <v>8694</v>
      </c>
      <c r="YU151" s="16" t="s">
        <v>9622</v>
      </c>
      <c r="YV151" s="16" t="s">
        <v>9148</v>
      </c>
      <c r="YW151" s="16" t="s">
        <v>844</v>
      </c>
      <c r="YX151" s="16" t="s">
        <v>9148</v>
      </c>
      <c r="YY151" s="16" t="s">
        <v>843</v>
      </c>
      <c r="YZ151" s="16" t="s">
        <v>843</v>
      </c>
      <c r="ZA151" s="16" t="s">
        <v>8995</v>
      </c>
      <c r="ZB151" s="16">
        <v>4850</v>
      </c>
      <c r="ZC151" s="16" t="s">
        <v>9073</v>
      </c>
      <c r="ZD151" s="16" t="s">
        <v>843</v>
      </c>
      <c r="ZE151" s="16" t="s">
        <v>843</v>
      </c>
      <c r="ZF151" s="16" t="s">
        <v>843</v>
      </c>
      <c r="ZG151" s="16" t="s">
        <v>8722</v>
      </c>
      <c r="ZH151" s="16" t="s">
        <v>8699</v>
      </c>
      <c r="ZI151" s="16" t="s">
        <v>9042</v>
      </c>
      <c r="ZJ151" s="16" t="s">
        <v>8723</v>
      </c>
      <c r="ZK151" s="16" t="s">
        <v>843</v>
      </c>
      <c r="ZL151" s="16" t="s">
        <v>8724</v>
      </c>
      <c r="ZM151" s="16" t="s">
        <v>843</v>
      </c>
      <c r="ZN151" s="16" t="s">
        <v>8815</v>
      </c>
      <c r="ZO151" s="16" t="s">
        <v>487</v>
      </c>
      <c r="ZP151" s="16" t="s">
        <v>486</v>
      </c>
      <c r="ZQ151" s="16" t="s">
        <v>486</v>
      </c>
      <c r="ZR151" s="16" t="s">
        <v>486</v>
      </c>
      <c r="ZS151" s="16" t="s">
        <v>8874</v>
      </c>
      <c r="ZT151" s="16" t="s">
        <v>8705</v>
      </c>
      <c r="ZU151" s="16" t="s">
        <v>8706</v>
      </c>
      <c r="ZV151" s="16" t="s">
        <v>487</v>
      </c>
      <c r="ZW151" s="16" t="s">
        <v>844</v>
      </c>
      <c r="ZX151" s="16" t="s">
        <v>844</v>
      </c>
      <c r="ZY151" s="16" t="s">
        <v>1056</v>
      </c>
      <c r="ZZ151" s="16" t="s">
        <v>843</v>
      </c>
      <c r="AAA151" s="16" t="s">
        <v>843</v>
      </c>
      <c r="AAB151" s="16" t="s">
        <v>843</v>
      </c>
      <c r="AAC151" s="16">
        <v>0</v>
      </c>
      <c r="AAD151" s="16" t="s">
        <v>844</v>
      </c>
      <c r="AAE151" s="16" t="s">
        <v>843</v>
      </c>
      <c r="AAF151" s="16" t="s">
        <v>843</v>
      </c>
      <c r="AAG151" s="16" t="s">
        <v>843</v>
      </c>
      <c r="AAH151" s="16" t="s">
        <v>843</v>
      </c>
      <c r="AAI151" s="16" t="s">
        <v>844</v>
      </c>
      <c r="AAJ151" s="16" t="s">
        <v>615</v>
      </c>
      <c r="AAK151" s="16" t="s">
        <v>633</v>
      </c>
      <c r="AAL151" s="16" t="s">
        <v>904</v>
      </c>
      <c r="AAM151" s="16" t="s">
        <v>663</v>
      </c>
      <c r="AAN151" s="16" t="s">
        <v>8707</v>
      </c>
      <c r="AAO151" s="16" t="s">
        <v>1018</v>
      </c>
      <c r="AAP151" s="16" t="s">
        <v>8708</v>
      </c>
      <c r="AAU151" s="16" t="s">
        <v>782</v>
      </c>
      <c r="AAX151" s="16" t="s">
        <v>843</v>
      </c>
      <c r="AAY151" s="16" t="s">
        <v>8710</v>
      </c>
      <c r="AAZ151" s="16" t="s">
        <v>783</v>
      </c>
      <c r="ABA151" s="16" t="s">
        <v>783</v>
      </c>
      <c r="ABB151" s="16" t="s">
        <v>783</v>
      </c>
      <c r="ABC151" s="16" t="s">
        <v>783</v>
      </c>
      <c r="ABD151" s="16" t="s">
        <v>783</v>
      </c>
      <c r="ABE151" s="16" t="s">
        <v>783</v>
      </c>
      <c r="ABF151" s="16" t="s">
        <v>782</v>
      </c>
      <c r="ABG151" s="16" t="s">
        <v>782</v>
      </c>
      <c r="ABH151" s="16" t="s">
        <v>782</v>
      </c>
      <c r="ABI151" s="16" t="s">
        <v>782</v>
      </c>
      <c r="ABJ151" s="16" t="s">
        <v>782</v>
      </c>
      <c r="ABK151" s="16" t="s">
        <v>782</v>
      </c>
      <c r="ABL151" s="16" t="s">
        <v>8769</v>
      </c>
      <c r="ABM151" s="16" t="s">
        <v>843</v>
      </c>
      <c r="ABN151" s="16" t="s">
        <v>1034</v>
      </c>
      <c r="ABO151" s="16" t="s">
        <v>486</v>
      </c>
      <c r="ABP151" s="16" t="s">
        <v>972</v>
      </c>
      <c r="ABQ151" s="16" t="s">
        <v>4324</v>
      </c>
      <c r="ABR151" s="16" t="s">
        <v>470</v>
      </c>
      <c r="ABS151" s="16" t="s">
        <v>451</v>
      </c>
      <c r="ABT151" s="16" t="s">
        <v>1056</v>
      </c>
      <c r="ABU151" s="16" t="s">
        <v>844</v>
      </c>
      <c r="ABV151" s="16" t="s">
        <v>487</v>
      </c>
      <c r="ABW151" s="16" t="s">
        <v>486</v>
      </c>
      <c r="ABX151" s="16" t="s">
        <v>892</v>
      </c>
      <c r="ABY151" s="16" t="s">
        <v>486</v>
      </c>
      <c r="ABZ151" s="16" t="s">
        <v>486</v>
      </c>
      <c r="ACA151" s="16" t="s">
        <v>759</v>
      </c>
      <c r="ACB151" s="16" t="s">
        <v>774</v>
      </c>
      <c r="ACC151" s="16" t="s">
        <v>736</v>
      </c>
      <c r="ACD151" s="16" t="s">
        <v>486</v>
      </c>
      <c r="ACE151" s="16" t="s">
        <v>486</v>
      </c>
      <c r="ACG151" s="16" t="s">
        <v>1013</v>
      </c>
      <c r="ACH151" s="16" t="s">
        <v>1009</v>
      </c>
      <c r="ACI151" s="16" t="s">
        <v>462</v>
      </c>
      <c r="ACJ151" s="16">
        <v>0.79400000000000004</v>
      </c>
      <c r="ACK151" s="16" t="s">
        <v>482</v>
      </c>
      <c r="ACL151" s="16" t="s">
        <v>740</v>
      </c>
      <c r="ACM151" s="16" t="s">
        <v>1189</v>
      </c>
      <c r="ACN151" s="16" t="s">
        <v>1169</v>
      </c>
      <c r="ACO151" s="16" t="s">
        <v>1856</v>
      </c>
      <c r="ACQ151" s="16" t="s">
        <v>1202</v>
      </c>
      <c r="ACR151" s="16" t="s">
        <v>1645</v>
      </c>
      <c r="ACS151" s="16" t="s">
        <v>680</v>
      </c>
      <c r="ACT151" s="16" t="s">
        <v>1522</v>
      </c>
      <c r="ACU151" s="16" t="s">
        <v>833</v>
      </c>
      <c r="ACV151" s="16" t="s">
        <v>8711</v>
      </c>
      <c r="ACW151" s="16" t="s">
        <v>451</v>
      </c>
      <c r="ACX151" s="16" t="s">
        <v>1916</v>
      </c>
      <c r="ACY151" s="16" t="s">
        <v>1947</v>
      </c>
      <c r="ACZ151" s="16">
        <v>0</v>
      </c>
      <c r="ADA151" s="16">
        <v>0</v>
      </c>
      <c r="ADB151" s="16">
        <v>0</v>
      </c>
      <c r="ADC151" s="16">
        <v>0</v>
      </c>
      <c r="ADD151" s="16">
        <v>0</v>
      </c>
      <c r="ADE151" s="16" t="s">
        <v>4411</v>
      </c>
      <c r="ADF151" s="16">
        <v>1</v>
      </c>
      <c r="ADG151" s="16" t="s">
        <v>486</v>
      </c>
      <c r="ADH151" s="16">
        <v>2</v>
      </c>
      <c r="ADJ151" s="16" t="s">
        <v>1743</v>
      </c>
      <c r="ADK151" s="16" t="s">
        <v>13194</v>
      </c>
      <c r="ADL151" s="16" t="s">
        <v>1764</v>
      </c>
      <c r="ADM151" s="16" t="s">
        <v>13194</v>
      </c>
      <c r="ADN151" s="16" t="s">
        <v>13196</v>
      </c>
      <c r="ADO151" s="16" t="s">
        <v>13197</v>
      </c>
      <c r="ADP151" s="16" t="s">
        <v>1751</v>
      </c>
      <c r="ADQ151" s="16" t="s">
        <v>13194</v>
      </c>
      <c r="ADR151" s="16" t="s">
        <v>13194</v>
      </c>
      <c r="ADS151" s="16" t="s">
        <v>1743</v>
      </c>
      <c r="ADY151" s="16" t="s">
        <v>1062</v>
      </c>
      <c r="AEA151" s="16">
        <v>4850</v>
      </c>
      <c r="AEE151" s="16" t="s">
        <v>952</v>
      </c>
      <c r="AEI151" s="16">
        <v>1250</v>
      </c>
      <c r="AEK151" s="16">
        <v>400</v>
      </c>
      <c r="AEN151" s="16">
        <v>250</v>
      </c>
      <c r="AEO151" s="16">
        <v>100</v>
      </c>
      <c r="AEP151" s="16">
        <v>300</v>
      </c>
    </row>
    <row r="152" spans="1:822" x14ac:dyDescent="0.25">
      <c r="A152" s="30">
        <v>45818</v>
      </c>
      <c r="B152" s="16" t="s">
        <v>9623</v>
      </c>
      <c r="C152" s="16" t="s">
        <v>867</v>
      </c>
      <c r="D152" s="16" t="s">
        <v>867</v>
      </c>
      <c r="E152" s="16">
        <v>55</v>
      </c>
      <c r="F152" s="16" t="s">
        <v>8153</v>
      </c>
      <c r="G152" s="16" t="s">
        <v>4145</v>
      </c>
      <c r="I152" s="16" t="s">
        <v>4174</v>
      </c>
      <c r="Z152" s="16" t="s">
        <v>993</v>
      </c>
      <c r="AA152" s="16" t="s">
        <v>470</v>
      </c>
      <c r="AB152" s="16">
        <v>2</v>
      </c>
      <c r="AC152" s="16" t="s">
        <v>844</v>
      </c>
      <c r="AD152" s="16" t="s">
        <v>843</v>
      </c>
      <c r="AE152" s="16" t="s">
        <v>843</v>
      </c>
      <c r="AF152" s="16" t="s">
        <v>844</v>
      </c>
      <c r="AG152" s="16" t="s">
        <v>844</v>
      </c>
      <c r="AH152" s="16" t="s">
        <v>844</v>
      </c>
      <c r="AI152" s="16" t="s">
        <v>844</v>
      </c>
      <c r="AJ152" s="16" t="s">
        <v>843</v>
      </c>
      <c r="AK152" s="16" t="s">
        <v>843</v>
      </c>
      <c r="AM152" s="16" t="s">
        <v>737</v>
      </c>
      <c r="AN152" s="16" t="s">
        <v>759</v>
      </c>
      <c r="AP152" s="16" t="s">
        <v>770</v>
      </c>
      <c r="AR152" s="16" t="s">
        <v>6907</v>
      </c>
      <c r="BB152" s="16">
        <v>4</v>
      </c>
      <c r="BC152" s="16" t="s">
        <v>7878</v>
      </c>
      <c r="BE152" s="16" t="s">
        <v>5098</v>
      </c>
      <c r="BV152" s="16" t="s">
        <v>4433</v>
      </c>
      <c r="BW152" s="16" t="s">
        <v>844</v>
      </c>
      <c r="BX152" s="16" t="s">
        <v>843</v>
      </c>
      <c r="BY152" s="16" t="s">
        <v>843</v>
      </c>
      <c r="BZ152" s="16" t="s">
        <v>843</v>
      </c>
      <c r="CA152" s="16" t="s">
        <v>843</v>
      </c>
      <c r="CB152" s="16" t="s">
        <v>843</v>
      </c>
      <c r="CC152" s="16" t="s">
        <v>843</v>
      </c>
      <c r="CD152" s="16" t="s">
        <v>843</v>
      </c>
      <c r="CE152" s="16" t="s">
        <v>843</v>
      </c>
      <c r="CF152" s="16" t="s">
        <v>843</v>
      </c>
      <c r="CG152" s="16" t="s">
        <v>843</v>
      </c>
      <c r="CH152" s="16" t="s">
        <v>843</v>
      </c>
      <c r="CI152" s="16" t="s">
        <v>843</v>
      </c>
      <c r="CJ152" s="16" t="s">
        <v>843</v>
      </c>
      <c r="CK152" s="16" t="s">
        <v>843</v>
      </c>
      <c r="CP152" s="16" t="s">
        <v>867</v>
      </c>
      <c r="CQ152" s="16" t="s">
        <v>9126</v>
      </c>
      <c r="CR152" s="16" t="s">
        <v>844</v>
      </c>
      <c r="CS152" s="16" t="s">
        <v>843</v>
      </c>
      <c r="CT152" s="16" t="s">
        <v>844</v>
      </c>
      <c r="CU152" s="16" t="s">
        <v>843</v>
      </c>
      <c r="CV152" s="16" t="s">
        <v>843</v>
      </c>
      <c r="CW152" s="16" t="s">
        <v>843</v>
      </c>
      <c r="CX152" s="16" t="s">
        <v>843</v>
      </c>
      <c r="CY152" s="16" t="s">
        <v>843</v>
      </c>
      <c r="CZ152" s="16" t="s">
        <v>843</v>
      </c>
      <c r="DA152" s="16" t="s">
        <v>5184</v>
      </c>
      <c r="DX152" s="16" t="s">
        <v>867</v>
      </c>
      <c r="DY152" s="16" t="s">
        <v>867</v>
      </c>
      <c r="GC152" s="16" t="s">
        <v>5350</v>
      </c>
      <c r="GF152" s="16" t="s">
        <v>867</v>
      </c>
      <c r="GG152" s="16" t="s">
        <v>867</v>
      </c>
      <c r="GV152" s="16" t="s">
        <v>5443</v>
      </c>
      <c r="GW152" s="16" t="s">
        <v>843</v>
      </c>
      <c r="GX152" s="16" t="s">
        <v>844</v>
      </c>
      <c r="GY152" s="16" t="s">
        <v>843</v>
      </c>
      <c r="GZ152" s="16" t="s">
        <v>843</v>
      </c>
      <c r="HA152" s="16" t="s">
        <v>843</v>
      </c>
      <c r="HB152" s="16" t="s">
        <v>843</v>
      </c>
      <c r="HC152" s="16" t="s">
        <v>843</v>
      </c>
      <c r="HD152" s="16" t="s">
        <v>843</v>
      </c>
      <c r="HE152" s="16" t="s">
        <v>843</v>
      </c>
      <c r="HF152" s="16" t="s">
        <v>843</v>
      </c>
      <c r="HH152" s="16" t="s">
        <v>5474</v>
      </c>
      <c r="HK152" s="16" t="s">
        <v>865</v>
      </c>
      <c r="HM152" s="16" t="s">
        <v>865</v>
      </c>
      <c r="HZ152" s="16" t="s">
        <v>7944</v>
      </c>
      <c r="KE152" s="16" t="s">
        <v>5585</v>
      </c>
      <c r="KG152" s="16" t="s">
        <v>7018</v>
      </c>
      <c r="KH152" s="16" t="s">
        <v>7033</v>
      </c>
      <c r="KI152" s="16" t="s">
        <v>865</v>
      </c>
      <c r="LG152" s="16" t="s">
        <v>867</v>
      </c>
      <c r="LH152" s="16" t="s">
        <v>867</v>
      </c>
      <c r="LI152" s="16" t="s">
        <v>867</v>
      </c>
      <c r="LJ152" s="16" t="s">
        <v>867</v>
      </c>
      <c r="LK152" s="16" t="s">
        <v>867</v>
      </c>
      <c r="LL152" s="16" t="s">
        <v>864</v>
      </c>
      <c r="LM152" s="16" t="s">
        <v>843</v>
      </c>
      <c r="LN152" s="16" t="s">
        <v>843</v>
      </c>
      <c r="LO152" s="16" t="s">
        <v>843</v>
      </c>
      <c r="LP152" s="16" t="s">
        <v>843</v>
      </c>
      <c r="LQ152" s="16" t="s">
        <v>843</v>
      </c>
      <c r="LR152" s="16" t="s">
        <v>843</v>
      </c>
      <c r="LS152" s="16" t="s">
        <v>843</v>
      </c>
      <c r="LT152" s="16" t="s">
        <v>843</v>
      </c>
      <c r="LU152" s="16" t="s">
        <v>843</v>
      </c>
      <c r="LV152" s="16" t="s">
        <v>843</v>
      </c>
      <c r="LW152" s="16" t="s">
        <v>843</v>
      </c>
      <c r="LX152" s="16" t="s">
        <v>843</v>
      </c>
      <c r="LY152" s="16" t="s">
        <v>843</v>
      </c>
      <c r="LZ152" s="16" t="s">
        <v>844</v>
      </c>
      <c r="MA152" s="16" t="s">
        <v>843</v>
      </c>
      <c r="MC152" s="16" t="s">
        <v>5694</v>
      </c>
      <c r="MD152" s="16" t="s">
        <v>844</v>
      </c>
      <c r="ME152" s="16" t="s">
        <v>843</v>
      </c>
      <c r="MF152" s="16" t="s">
        <v>843</v>
      </c>
      <c r="MG152" s="16" t="s">
        <v>843</v>
      </c>
      <c r="MH152" s="16" t="s">
        <v>843</v>
      </c>
      <c r="MI152" s="16" t="s">
        <v>843</v>
      </c>
      <c r="MJ152" s="16" t="s">
        <v>843</v>
      </c>
      <c r="MK152" s="16" t="s">
        <v>843</v>
      </c>
      <c r="ML152" s="16" t="s">
        <v>843</v>
      </c>
      <c r="MM152" s="16" t="s">
        <v>843</v>
      </c>
      <c r="MN152" s="16" t="s">
        <v>843</v>
      </c>
      <c r="MO152" s="16" t="s">
        <v>843</v>
      </c>
      <c r="MP152" s="16" t="s">
        <v>843</v>
      </c>
      <c r="MQ152" s="16" t="s">
        <v>843</v>
      </c>
      <c r="MR152" s="16" t="s">
        <v>843</v>
      </c>
      <c r="MS152" s="16" t="s">
        <v>843</v>
      </c>
      <c r="MT152" s="16" t="s">
        <v>843</v>
      </c>
      <c r="MU152" s="16" t="s">
        <v>843</v>
      </c>
      <c r="MV152" s="16" t="s">
        <v>843</v>
      </c>
      <c r="MX152" s="16" t="s">
        <v>5694</v>
      </c>
      <c r="MY152" s="16" t="s">
        <v>844</v>
      </c>
      <c r="MZ152" s="16" t="s">
        <v>843</v>
      </c>
      <c r="NA152" s="16" t="s">
        <v>843</v>
      </c>
      <c r="NB152" s="16" t="s">
        <v>843</v>
      </c>
      <c r="NC152" s="16" t="s">
        <v>843</v>
      </c>
      <c r="ND152" s="16" t="s">
        <v>843</v>
      </c>
      <c r="NE152" s="16" t="s">
        <v>843</v>
      </c>
      <c r="NF152" s="16" t="s">
        <v>843</v>
      </c>
      <c r="NG152" s="16" t="s">
        <v>843</v>
      </c>
      <c r="NH152" s="16" t="s">
        <v>843</v>
      </c>
      <c r="NI152" s="16" t="s">
        <v>843</v>
      </c>
      <c r="NJ152" s="16" t="s">
        <v>843</v>
      </c>
      <c r="NK152" s="16" t="s">
        <v>843</v>
      </c>
      <c r="NL152" s="16" t="s">
        <v>843</v>
      </c>
      <c r="NM152" s="16" t="s">
        <v>843</v>
      </c>
      <c r="NN152" s="16" t="s">
        <v>843</v>
      </c>
      <c r="NO152" s="16" t="s">
        <v>843</v>
      </c>
      <c r="NP152" s="16" t="s">
        <v>843</v>
      </c>
      <c r="NQ152" s="16" t="s">
        <v>843</v>
      </c>
      <c r="PC152" s="16" t="s">
        <v>865</v>
      </c>
      <c r="PD152" s="16" t="s">
        <v>865</v>
      </c>
      <c r="PY152" s="16" t="s">
        <v>867</v>
      </c>
      <c r="PZ152" s="16">
        <v>1</v>
      </c>
      <c r="QP152" s="16" t="s">
        <v>865</v>
      </c>
      <c r="QR152" s="16" t="s">
        <v>867</v>
      </c>
      <c r="QT152" s="16" t="s">
        <v>867</v>
      </c>
      <c r="QV152" s="16" t="s">
        <v>865</v>
      </c>
      <c r="QX152" s="16" t="s">
        <v>865</v>
      </c>
      <c r="QY152" s="16" t="s">
        <v>867</v>
      </c>
      <c r="RD152" s="16" t="s">
        <v>865</v>
      </c>
      <c r="RF152" s="16" t="s">
        <v>865</v>
      </c>
      <c r="RH152" s="16" t="s">
        <v>865</v>
      </c>
      <c r="RJ152" s="16" t="s">
        <v>865</v>
      </c>
      <c r="RN152" s="16" t="s">
        <v>867</v>
      </c>
      <c r="RP152" s="16" t="s">
        <v>867</v>
      </c>
      <c r="RR152" s="16" t="s">
        <v>867</v>
      </c>
      <c r="RT152" s="16" t="s">
        <v>867</v>
      </c>
      <c r="RV152" s="16" t="s">
        <v>867</v>
      </c>
      <c r="RX152" s="16" t="s">
        <v>7720</v>
      </c>
      <c r="RZ152" s="16" t="s">
        <v>7720</v>
      </c>
      <c r="SQ152" s="16" t="s">
        <v>865</v>
      </c>
      <c r="SS152" s="16" t="s">
        <v>7308</v>
      </c>
      <c r="ST152" s="16" t="s">
        <v>7764</v>
      </c>
      <c r="TN152" s="16">
        <v>3000</v>
      </c>
      <c r="TO152" s="16">
        <v>0</v>
      </c>
      <c r="TP152" s="16">
        <v>0</v>
      </c>
      <c r="TQ152" s="16">
        <v>3000</v>
      </c>
      <c r="TR152" s="16">
        <v>0</v>
      </c>
      <c r="TS152" s="16">
        <v>100</v>
      </c>
      <c r="TT152" s="16">
        <v>0</v>
      </c>
      <c r="TU152" s="16">
        <v>500</v>
      </c>
      <c r="TV152" s="16">
        <v>1000</v>
      </c>
      <c r="TW152" s="16">
        <v>0</v>
      </c>
      <c r="TX152" s="16">
        <v>0</v>
      </c>
      <c r="TZ152" s="16" t="s">
        <v>7367</v>
      </c>
      <c r="UA152" s="16" t="s">
        <v>9624</v>
      </c>
      <c r="UB152" s="16">
        <v>0</v>
      </c>
      <c r="UC152" s="16" t="s">
        <v>843</v>
      </c>
      <c r="UD152" s="16" t="s">
        <v>844</v>
      </c>
      <c r="UE152" s="16" t="s">
        <v>844</v>
      </c>
      <c r="UF152" s="16" t="s">
        <v>844</v>
      </c>
      <c r="UG152" s="16" t="s">
        <v>843</v>
      </c>
      <c r="UH152" s="16" t="s">
        <v>843</v>
      </c>
      <c r="US152" s="16" t="s">
        <v>6008</v>
      </c>
      <c r="UT152" s="16" t="s">
        <v>843</v>
      </c>
      <c r="UU152" s="16" t="s">
        <v>843</v>
      </c>
      <c r="UV152" s="16" t="s">
        <v>843</v>
      </c>
      <c r="UW152" s="16" t="s">
        <v>843</v>
      </c>
      <c r="UX152" s="16" t="s">
        <v>843</v>
      </c>
      <c r="UY152" s="16" t="s">
        <v>843</v>
      </c>
      <c r="UZ152" s="16" t="s">
        <v>844</v>
      </c>
      <c r="VA152" s="16" t="s">
        <v>843</v>
      </c>
      <c r="VB152" s="16" t="s">
        <v>843</v>
      </c>
      <c r="VC152" s="16" t="s">
        <v>843</v>
      </c>
      <c r="VD152" s="16" t="s">
        <v>843</v>
      </c>
      <c r="VE152" s="16" t="s">
        <v>843</v>
      </c>
      <c r="VF152" s="16" t="s">
        <v>843</v>
      </c>
      <c r="VG152" s="16" t="s">
        <v>843</v>
      </c>
      <c r="VJ152" s="16">
        <v>1350</v>
      </c>
      <c r="VK152" s="16" t="s">
        <v>6055</v>
      </c>
      <c r="VL152" s="16" t="s">
        <v>843</v>
      </c>
      <c r="VM152" s="16" t="s">
        <v>844</v>
      </c>
      <c r="VN152" s="16" t="s">
        <v>843</v>
      </c>
      <c r="VO152" s="16" t="s">
        <v>843</v>
      </c>
      <c r="VP152" s="16" t="s">
        <v>843</v>
      </c>
      <c r="VQ152" s="16" t="s">
        <v>843</v>
      </c>
      <c r="VR152" s="16" t="s">
        <v>843</v>
      </c>
      <c r="VS152" s="16" t="s">
        <v>843</v>
      </c>
      <c r="VT152" s="16" t="s">
        <v>843</v>
      </c>
      <c r="VW152" s="16">
        <v>2900</v>
      </c>
      <c r="VX152" s="16" t="s">
        <v>6028</v>
      </c>
      <c r="VY152" s="16" t="s">
        <v>844</v>
      </c>
      <c r="VZ152" s="16" t="s">
        <v>843</v>
      </c>
      <c r="WA152" s="16" t="s">
        <v>843</v>
      </c>
      <c r="WB152" s="16" t="s">
        <v>843</v>
      </c>
      <c r="WC152" s="16" t="s">
        <v>843</v>
      </c>
      <c r="WD152" s="16" t="s">
        <v>843</v>
      </c>
      <c r="WE152" s="16" t="s">
        <v>843</v>
      </c>
      <c r="WF152" s="16" t="s">
        <v>843</v>
      </c>
      <c r="WH152" s="16">
        <v>3250</v>
      </c>
      <c r="WO152" s="16" t="s">
        <v>6920</v>
      </c>
      <c r="XD152" s="16" t="s">
        <v>6994</v>
      </c>
      <c r="XE152" s="16" t="s">
        <v>843</v>
      </c>
      <c r="XF152" s="16" t="s">
        <v>843</v>
      </c>
      <c r="XG152" s="16" t="s">
        <v>843</v>
      </c>
      <c r="XH152" s="16" t="s">
        <v>843</v>
      </c>
      <c r="XI152" s="16" t="s">
        <v>843</v>
      </c>
      <c r="XJ152" s="16" t="s">
        <v>843</v>
      </c>
      <c r="XK152" s="16" t="s">
        <v>843</v>
      </c>
      <c r="XL152" s="16" t="s">
        <v>843</v>
      </c>
      <c r="XM152" s="16" t="s">
        <v>844</v>
      </c>
      <c r="XN152" s="16" t="s">
        <v>843</v>
      </c>
      <c r="XO152" s="16" t="s">
        <v>843</v>
      </c>
      <c r="XP152" s="16" t="s">
        <v>843</v>
      </c>
      <c r="XQ152" s="16" t="s">
        <v>843</v>
      </c>
      <c r="YF152" s="16" t="s">
        <v>865</v>
      </c>
      <c r="YN152" s="16" t="s">
        <v>7040</v>
      </c>
      <c r="YP152" s="16" t="s">
        <v>7984</v>
      </c>
      <c r="YR152" s="16" t="s">
        <v>9625</v>
      </c>
      <c r="YS152" s="16" t="s">
        <v>9626</v>
      </c>
      <c r="YT152" s="16" t="s">
        <v>8694</v>
      </c>
      <c r="YU152" s="16" t="s">
        <v>9627</v>
      </c>
      <c r="YV152" s="16" t="s">
        <v>9148</v>
      </c>
      <c r="YW152" s="16" t="s">
        <v>844</v>
      </c>
      <c r="YX152" s="16" t="s">
        <v>9148</v>
      </c>
      <c r="YY152" s="16" t="s">
        <v>8761</v>
      </c>
      <c r="YZ152" s="16" t="s">
        <v>843</v>
      </c>
      <c r="ZA152" s="16" t="s">
        <v>843</v>
      </c>
      <c r="ZB152" s="16">
        <v>6766.67</v>
      </c>
      <c r="ZC152" s="16" t="s">
        <v>8906</v>
      </c>
      <c r="ZD152" s="16" t="s">
        <v>843</v>
      </c>
      <c r="ZE152" s="16" t="s">
        <v>9289</v>
      </c>
      <c r="ZF152" s="16" t="s">
        <v>8925</v>
      </c>
      <c r="ZG152" s="16" t="s">
        <v>843</v>
      </c>
      <c r="ZH152" s="16" t="s">
        <v>8700</v>
      </c>
      <c r="ZI152" s="16" t="s">
        <v>843</v>
      </c>
      <c r="ZJ152" s="16" t="s">
        <v>843</v>
      </c>
      <c r="ZK152" s="16" t="s">
        <v>843</v>
      </c>
      <c r="ZL152" s="16" t="s">
        <v>8865</v>
      </c>
      <c r="ZM152" s="16" t="s">
        <v>843</v>
      </c>
      <c r="ZN152" s="16" t="s">
        <v>8725</v>
      </c>
      <c r="ZO152" s="16" t="s">
        <v>487</v>
      </c>
      <c r="ZP152" s="16" t="s">
        <v>487</v>
      </c>
      <c r="ZQ152" s="16" t="s">
        <v>486</v>
      </c>
      <c r="ZR152" s="16" t="s">
        <v>487</v>
      </c>
      <c r="ZS152" s="16" t="s">
        <v>8704</v>
      </c>
      <c r="ZT152" s="16" t="s">
        <v>8705</v>
      </c>
      <c r="ZU152" s="16" t="s">
        <v>8706</v>
      </c>
      <c r="ZV152" s="16" t="s">
        <v>487</v>
      </c>
      <c r="ZW152" s="16" t="s">
        <v>843</v>
      </c>
      <c r="ZX152" s="16" t="s">
        <v>844</v>
      </c>
      <c r="ZY152" s="16" t="s">
        <v>844</v>
      </c>
      <c r="ZZ152" s="16" t="s">
        <v>844</v>
      </c>
      <c r="AAA152" s="16" t="s">
        <v>844</v>
      </c>
      <c r="AAB152" s="16" t="s">
        <v>843</v>
      </c>
      <c r="AAC152" s="16">
        <v>0</v>
      </c>
      <c r="AAD152" s="16" t="s">
        <v>844</v>
      </c>
      <c r="AAE152" s="16" t="s">
        <v>844</v>
      </c>
      <c r="AAF152" s="16" t="s">
        <v>843</v>
      </c>
      <c r="AAG152" s="16" t="s">
        <v>843</v>
      </c>
      <c r="AAH152" s="16" t="s">
        <v>843</v>
      </c>
      <c r="AAI152" s="16" t="s">
        <v>843</v>
      </c>
      <c r="AAJ152" s="16" t="s">
        <v>615</v>
      </c>
      <c r="AAK152" s="16" t="s">
        <v>655</v>
      </c>
      <c r="AAL152" s="16" t="s">
        <v>905</v>
      </c>
      <c r="AAM152" s="16" t="s">
        <v>663</v>
      </c>
      <c r="AAN152" s="16" t="s">
        <v>8707</v>
      </c>
      <c r="AAO152" s="16" t="s">
        <v>1019</v>
      </c>
      <c r="AAP152" s="16" t="s">
        <v>8708</v>
      </c>
      <c r="AAR152" s="16" t="s">
        <v>9628</v>
      </c>
      <c r="AAS152" s="16">
        <v>5961.5</v>
      </c>
      <c r="AAT152" s="16" t="s">
        <v>782</v>
      </c>
      <c r="AAU152" s="16" t="s">
        <v>782</v>
      </c>
      <c r="AAV152" s="16" t="s">
        <v>782</v>
      </c>
      <c r="AAW152" s="16" t="s">
        <v>782</v>
      </c>
      <c r="AAX152" s="16" t="s">
        <v>843</v>
      </c>
      <c r="AAY152" s="16" t="s">
        <v>8710</v>
      </c>
      <c r="AAZ152" s="16" t="s">
        <v>782</v>
      </c>
      <c r="ABA152" s="16" t="s">
        <v>783</v>
      </c>
      <c r="ABB152" s="16" t="s">
        <v>782</v>
      </c>
      <c r="ABC152" s="16" t="s">
        <v>783</v>
      </c>
      <c r="ABD152" s="16" t="s">
        <v>782</v>
      </c>
      <c r="ABE152" s="16" t="s">
        <v>783</v>
      </c>
      <c r="ABF152" s="16" t="s">
        <v>782</v>
      </c>
      <c r="ABG152" s="16" t="s">
        <v>782</v>
      </c>
      <c r="ABH152" s="16" t="s">
        <v>782</v>
      </c>
      <c r="ABI152" s="16" t="s">
        <v>782</v>
      </c>
      <c r="ABJ152" s="16" t="s">
        <v>783</v>
      </c>
      <c r="ABK152" s="16" t="s">
        <v>783</v>
      </c>
      <c r="ABL152" s="16" t="s">
        <v>8759</v>
      </c>
      <c r="ABM152" s="16" t="s">
        <v>843</v>
      </c>
      <c r="ABN152" s="16" t="s">
        <v>1034</v>
      </c>
      <c r="ABP152" s="16" t="s">
        <v>972</v>
      </c>
      <c r="ABQ152" s="16" t="s">
        <v>4324</v>
      </c>
      <c r="ABR152" s="16" t="s">
        <v>470</v>
      </c>
      <c r="ABS152" s="16" t="s">
        <v>451</v>
      </c>
      <c r="ABT152" s="16" t="s">
        <v>1056</v>
      </c>
      <c r="ABU152" s="16" t="s">
        <v>1056</v>
      </c>
      <c r="ABV152" s="16" t="s">
        <v>487</v>
      </c>
      <c r="ABW152" s="16" t="s">
        <v>487</v>
      </c>
      <c r="ABX152" s="16" t="s">
        <v>894</v>
      </c>
      <c r="ABY152" s="16" t="s">
        <v>486</v>
      </c>
      <c r="ABZ152" s="16" t="s">
        <v>487</v>
      </c>
      <c r="ACA152" s="16" t="s">
        <v>759</v>
      </c>
      <c r="ACB152" s="16" t="s">
        <v>770</v>
      </c>
      <c r="ACC152" s="16" t="s">
        <v>737</v>
      </c>
      <c r="ACD152" s="16" t="s">
        <v>486</v>
      </c>
      <c r="ACE152" s="16" t="s">
        <v>486</v>
      </c>
      <c r="ACG152" s="16" t="s">
        <v>1014</v>
      </c>
      <c r="ACH152" s="16" t="s">
        <v>1009</v>
      </c>
      <c r="ACI152" s="16" t="s">
        <v>462</v>
      </c>
      <c r="ACJ152" s="16">
        <v>0.79400000000000004</v>
      </c>
      <c r="ACK152" s="16" t="s">
        <v>482</v>
      </c>
      <c r="ACL152" s="16" t="s">
        <v>740</v>
      </c>
      <c r="ACM152" s="16" t="s">
        <v>1189</v>
      </c>
      <c r="ACN152" s="16" t="s">
        <v>1169</v>
      </c>
      <c r="ACO152" s="16" t="s">
        <v>1856</v>
      </c>
      <c r="ACP152" s="16">
        <v>3250</v>
      </c>
      <c r="ACQ152" s="16" t="s">
        <v>1202</v>
      </c>
      <c r="ACR152" s="16" t="s">
        <v>1644</v>
      </c>
      <c r="ACS152" s="16" t="s">
        <v>676</v>
      </c>
      <c r="ACT152" s="16" t="s">
        <v>1521</v>
      </c>
      <c r="ACU152" s="16" t="s">
        <v>833</v>
      </c>
      <c r="ACV152" s="16" t="s">
        <v>8711</v>
      </c>
      <c r="ACW152" s="16" t="s">
        <v>451</v>
      </c>
      <c r="ACX152" s="16" t="s">
        <v>1915</v>
      </c>
      <c r="ACY152" s="16" t="s">
        <v>1947</v>
      </c>
      <c r="ACZ152" s="16">
        <v>1</v>
      </c>
      <c r="ADA152" s="16">
        <v>1</v>
      </c>
      <c r="ADB152" s="16">
        <v>1</v>
      </c>
      <c r="ADC152" s="16">
        <v>1</v>
      </c>
      <c r="ADD152" s="16">
        <v>1</v>
      </c>
      <c r="ADE152" s="16" t="s">
        <v>8712</v>
      </c>
      <c r="ADF152" s="16">
        <v>0</v>
      </c>
      <c r="ADG152" s="16" t="s">
        <v>486</v>
      </c>
      <c r="ADH152" s="16">
        <v>1</v>
      </c>
      <c r="ADI152" s="16" t="s">
        <v>1553</v>
      </c>
      <c r="ADJ152" s="16" t="s">
        <v>1743</v>
      </c>
      <c r="ADK152" s="16" t="s">
        <v>13194</v>
      </c>
      <c r="ADL152" s="16" t="s">
        <v>13194</v>
      </c>
      <c r="ADM152" s="16" t="s">
        <v>1757</v>
      </c>
      <c r="ADN152" s="16" t="s">
        <v>13194</v>
      </c>
      <c r="ADO152" s="16" t="s">
        <v>13197</v>
      </c>
      <c r="ADP152" s="16" t="s">
        <v>13196</v>
      </c>
      <c r="ADQ152" s="16" t="s">
        <v>1751</v>
      </c>
      <c r="ADR152" s="16" t="s">
        <v>13194</v>
      </c>
      <c r="ADS152" s="16" t="s">
        <v>13194</v>
      </c>
      <c r="ADT152" s="16" t="s">
        <v>1756</v>
      </c>
      <c r="ADV152" s="16" t="s">
        <v>1763</v>
      </c>
      <c r="ADW152" s="16" t="s">
        <v>8729</v>
      </c>
      <c r="ADY152" s="16" t="s">
        <v>1062</v>
      </c>
      <c r="ADZ152" s="16">
        <v>6766.6666666666697</v>
      </c>
      <c r="AEC152" s="16" t="s">
        <v>1062</v>
      </c>
      <c r="AED152" s="16">
        <v>2980.75</v>
      </c>
      <c r="AEE152" s="16" t="s">
        <v>952</v>
      </c>
      <c r="AEF152" s="16">
        <v>7500</v>
      </c>
      <c r="AEI152" s="16">
        <v>1500</v>
      </c>
      <c r="AEL152" s="16">
        <v>1500</v>
      </c>
      <c r="AEM152" s="16">
        <v>500</v>
      </c>
      <c r="AEO152" s="16">
        <v>50</v>
      </c>
      <c r="AEP152" s="16">
        <v>250</v>
      </c>
    </row>
    <row r="153" spans="1:822" x14ac:dyDescent="0.25">
      <c r="A153" s="30">
        <v>45818</v>
      </c>
      <c r="B153" s="16" t="s">
        <v>9629</v>
      </c>
      <c r="C153" s="16" t="s">
        <v>867</v>
      </c>
      <c r="D153" s="16" t="s">
        <v>867</v>
      </c>
      <c r="E153" s="16">
        <v>46</v>
      </c>
      <c r="F153" s="16" t="s">
        <v>8153</v>
      </c>
      <c r="G153" s="16" t="s">
        <v>4145</v>
      </c>
      <c r="I153" s="16" t="s">
        <v>4174</v>
      </c>
      <c r="Z153" s="16" t="s">
        <v>993</v>
      </c>
      <c r="AA153" s="16" t="s">
        <v>470</v>
      </c>
      <c r="AB153" s="16">
        <v>3</v>
      </c>
      <c r="AC153" s="16" t="s">
        <v>844</v>
      </c>
      <c r="AD153" s="16" t="s">
        <v>844</v>
      </c>
      <c r="AE153" s="16" t="s">
        <v>843</v>
      </c>
      <c r="AF153" s="16" t="s">
        <v>844</v>
      </c>
      <c r="AG153" s="16" t="s">
        <v>844</v>
      </c>
      <c r="AH153" s="16" t="s">
        <v>1056</v>
      </c>
      <c r="AI153" s="16" t="s">
        <v>844</v>
      </c>
      <c r="AJ153" s="16" t="s">
        <v>843</v>
      </c>
      <c r="AK153" s="16" t="s">
        <v>844</v>
      </c>
      <c r="AM153" s="16" t="s">
        <v>737</v>
      </c>
      <c r="AN153" s="16" t="s">
        <v>759</v>
      </c>
      <c r="AP153" s="16" t="s">
        <v>768</v>
      </c>
      <c r="AR153" s="16" t="s">
        <v>6907</v>
      </c>
      <c r="BB153" s="16">
        <v>3</v>
      </c>
      <c r="BC153" s="16" t="s">
        <v>7875</v>
      </c>
      <c r="BE153" s="16" t="s">
        <v>5098</v>
      </c>
      <c r="BV153" s="16" t="s">
        <v>4433</v>
      </c>
      <c r="BW153" s="16" t="s">
        <v>844</v>
      </c>
      <c r="BX153" s="16" t="s">
        <v>843</v>
      </c>
      <c r="BY153" s="16" t="s">
        <v>843</v>
      </c>
      <c r="BZ153" s="16" t="s">
        <v>843</v>
      </c>
      <c r="CA153" s="16" t="s">
        <v>843</v>
      </c>
      <c r="CB153" s="16" t="s">
        <v>843</v>
      </c>
      <c r="CC153" s="16" t="s">
        <v>843</v>
      </c>
      <c r="CD153" s="16" t="s">
        <v>843</v>
      </c>
      <c r="CE153" s="16" t="s">
        <v>843</v>
      </c>
      <c r="CF153" s="16" t="s">
        <v>843</v>
      </c>
      <c r="CG153" s="16" t="s">
        <v>843</v>
      </c>
      <c r="CH153" s="16" t="s">
        <v>843</v>
      </c>
      <c r="CI153" s="16" t="s">
        <v>843</v>
      </c>
      <c r="CJ153" s="16" t="s">
        <v>843</v>
      </c>
      <c r="CK153" s="16" t="s">
        <v>843</v>
      </c>
      <c r="CP153" s="16" t="s">
        <v>865</v>
      </c>
      <c r="DX153" s="16" t="s">
        <v>867</v>
      </c>
      <c r="DY153" s="16" t="s">
        <v>867</v>
      </c>
      <c r="GC153" s="16" t="s">
        <v>864</v>
      </c>
      <c r="GF153" s="16" t="s">
        <v>867</v>
      </c>
      <c r="GG153" s="16" t="s">
        <v>867</v>
      </c>
      <c r="GV153" s="16" t="s">
        <v>9238</v>
      </c>
      <c r="GW153" s="16" t="s">
        <v>843</v>
      </c>
      <c r="GX153" s="16" t="s">
        <v>844</v>
      </c>
      <c r="GY153" s="16" t="s">
        <v>843</v>
      </c>
      <c r="GZ153" s="16" t="s">
        <v>844</v>
      </c>
      <c r="HA153" s="16" t="s">
        <v>843</v>
      </c>
      <c r="HB153" s="16" t="s">
        <v>843</v>
      </c>
      <c r="HC153" s="16" t="s">
        <v>843</v>
      </c>
      <c r="HD153" s="16" t="s">
        <v>843</v>
      </c>
      <c r="HE153" s="16" t="s">
        <v>843</v>
      </c>
      <c r="HF153" s="16" t="s">
        <v>843</v>
      </c>
      <c r="HH153" s="16" t="s">
        <v>5456</v>
      </c>
      <c r="HK153" s="16" t="s">
        <v>867</v>
      </c>
      <c r="HL153" s="16" t="s">
        <v>4216</v>
      </c>
      <c r="HM153" s="16" t="s">
        <v>865</v>
      </c>
      <c r="HZ153" s="16" t="s">
        <v>7944</v>
      </c>
      <c r="KE153" s="16" t="s">
        <v>5582</v>
      </c>
      <c r="KG153" s="16" t="s">
        <v>7015</v>
      </c>
      <c r="KH153" s="16" t="s">
        <v>7033</v>
      </c>
      <c r="KI153" s="16" t="s">
        <v>865</v>
      </c>
      <c r="LG153" s="16" t="s">
        <v>867</v>
      </c>
      <c r="LH153" s="16" t="s">
        <v>865</v>
      </c>
      <c r="LI153" s="16" t="s">
        <v>867</v>
      </c>
      <c r="LJ153" s="16" t="s">
        <v>865</v>
      </c>
      <c r="LK153" s="16" t="s">
        <v>865</v>
      </c>
      <c r="LL153" s="16" t="s">
        <v>5657</v>
      </c>
      <c r="LM153" s="16" t="s">
        <v>844</v>
      </c>
      <c r="LN153" s="16" t="s">
        <v>843</v>
      </c>
      <c r="LO153" s="16" t="s">
        <v>843</v>
      </c>
      <c r="LP153" s="16" t="s">
        <v>843</v>
      </c>
      <c r="LQ153" s="16" t="s">
        <v>843</v>
      </c>
      <c r="LR153" s="16" t="s">
        <v>843</v>
      </c>
      <c r="LS153" s="16" t="s">
        <v>843</v>
      </c>
      <c r="LT153" s="16" t="s">
        <v>843</v>
      </c>
      <c r="LU153" s="16" t="s">
        <v>843</v>
      </c>
      <c r="LV153" s="16" t="s">
        <v>843</v>
      </c>
      <c r="LW153" s="16" t="s">
        <v>843</v>
      </c>
      <c r="LX153" s="16" t="s">
        <v>843</v>
      </c>
      <c r="LY153" s="16" t="s">
        <v>843</v>
      </c>
      <c r="LZ153" s="16" t="s">
        <v>843</v>
      </c>
      <c r="MA153" s="16" t="s">
        <v>843</v>
      </c>
      <c r="MC153" s="16" t="s">
        <v>5694</v>
      </c>
      <c r="MD153" s="16" t="s">
        <v>844</v>
      </c>
      <c r="ME153" s="16" t="s">
        <v>843</v>
      </c>
      <c r="MF153" s="16" t="s">
        <v>843</v>
      </c>
      <c r="MG153" s="16" t="s">
        <v>843</v>
      </c>
      <c r="MH153" s="16" t="s">
        <v>843</v>
      </c>
      <c r="MI153" s="16" t="s">
        <v>843</v>
      </c>
      <c r="MJ153" s="16" t="s">
        <v>843</v>
      </c>
      <c r="MK153" s="16" t="s">
        <v>843</v>
      </c>
      <c r="ML153" s="16" t="s">
        <v>843</v>
      </c>
      <c r="MM153" s="16" t="s">
        <v>843</v>
      </c>
      <c r="MN153" s="16" t="s">
        <v>843</v>
      </c>
      <c r="MO153" s="16" t="s">
        <v>843</v>
      </c>
      <c r="MP153" s="16" t="s">
        <v>843</v>
      </c>
      <c r="MQ153" s="16" t="s">
        <v>843</v>
      </c>
      <c r="MR153" s="16" t="s">
        <v>843</v>
      </c>
      <c r="MS153" s="16" t="s">
        <v>843</v>
      </c>
      <c r="MT153" s="16" t="s">
        <v>843</v>
      </c>
      <c r="MU153" s="16" t="s">
        <v>843</v>
      </c>
      <c r="MV153" s="16" t="s">
        <v>843</v>
      </c>
      <c r="MX153" s="16" t="s">
        <v>5694</v>
      </c>
      <c r="MY153" s="16" t="s">
        <v>844</v>
      </c>
      <c r="MZ153" s="16" t="s">
        <v>843</v>
      </c>
      <c r="NA153" s="16" t="s">
        <v>843</v>
      </c>
      <c r="NB153" s="16" t="s">
        <v>843</v>
      </c>
      <c r="NC153" s="16" t="s">
        <v>843</v>
      </c>
      <c r="ND153" s="16" t="s">
        <v>843</v>
      </c>
      <c r="NE153" s="16" t="s">
        <v>843</v>
      </c>
      <c r="NF153" s="16" t="s">
        <v>843</v>
      </c>
      <c r="NG153" s="16" t="s">
        <v>843</v>
      </c>
      <c r="NH153" s="16" t="s">
        <v>843</v>
      </c>
      <c r="NI153" s="16" t="s">
        <v>843</v>
      </c>
      <c r="NJ153" s="16" t="s">
        <v>843</v>
      </c>
      <c r="NK153" s="16" t="s">
        <v>843</v>
      </c>
      <c r="NL153" s="16" t="s">
        <v>843</v>
      </c>
      <c r="NM153" s="16" t="s">
        <v>843</v>
      </c>
      <c r="NN153" s="16" t="s">
        <v>843</v>
      </c>
      <c r="NO153" s="16" t="s">
        <v>843</v>
      </c>
      <c r="NP153" s="16" t="s">
        <v>843</v>
      </c>
      <c r="NQ153" s="16" t="s">
        <v>843</v>
      </c>
      <c r="OK153" s="16" t="s">
        <v>5694</v>
      </c>
      <c r="OL153" s="16" t="s">
        <v>844</v>
      </c>
      <c r="OM153" s="16" t="s">
        <v>843</v>
      </c>
      <c r="ON153" s="16" t="s">
        <v>843</v>
      </c>
      <c r="OO153" s="16" t="s">
        <v>843</v>
      </c>
      <c r="OP153" s="16" t="s">
        <v>843</v>
      </c>
      <c r="OQ153" s="16" t="s">
        <v>843</v>
      </c>
      <c r="OR153" s="16" t="s">
        <v>843</v>
      </c>
      <c r="OS153" s="16" t="s">
        <v>843</v>
      </c>
      <c r="OT153" s="16" t="s">
        <v>843</v>
      </c>
      <c r="OU153" s="16" t="s">
        <v>843</v>
      </c>
      <c r="OV153" s="16" t="s">
        <v>843</v>
      </c>
      <c r="OW153" s="16" t="s">
        <v>843</v>
      </c>
      <c r="OX153" s="16" t="s">
        <v>843</v>
      </c>
      <c r="OY153" s="16" t="s">
        <v>843</v>
      </c>
      <c r="OZ153" s="16" t="s">
        <v>843</v>
      </c>
      <c r="PA153" s="16" t="s">
        <v>843</v>
      </c>
      <c r="PC153" s="16" t="s">
        <v>865</v>
      </c>
      <c r="PD153" s="16" t="s">
        <v>865</v>
      </c>
      <c r="PY153" s="16" t="s">
        <v>865</v>
      </c>
      <c r="QP153" s="16" t="s">
        <v>865</v>
      </c>
      <c r="QR153" s="16" t="s">
        <v>867</v>
      </c>
      <c r="QT153" s="16" t="s">
        <v>867</v>
      </c>
      <c r="QV153" s="16" t="s">
        <v>865</v>
      </c>
      <c r="QX153" s="16" t="s">
        <v>865</v>
      </c>
      <c r="QY153" s="16" t="s">
        <v>867</v>
      </c>
      <c r="RD153" s="16" t="s">
        <v>865</v>
      </c>
      <c r="RF153" s="16" t="s">
        <v>865</v>
      </c>
      <c r="RH153" s="16" t="s">
        <v>865</v>
      </c>
      <c r="RJ153" s="16" t="s">
        <v>865</v>
      </c>
      <c r="RN153" s="16" t="s">
        <v>867</v>
      </c>
      <c r="RP153" s="16" t="s">
        <v>867</v>
      </c>
      <c r="RR153" s="16" t="s">
        <v>867</v>
      </c>
      <c r="RT153" s="16" t="s">
        <v>867</v>
      </c>
      <c r="RV153" s="16" t="s">
        <v>7724</v>
      </c>
      <c r="RX153" s="16" t="s">
        <v>7724</v>
      </c>
      <c r="RZ153" s="16" t="s">
        <v>7724</v>
      </c>
      <c r="SQ153" s="16" t="s">
        <v>865</v>
      </c>
      <c r="SS153" s="16" t="s">
        <v>864</v>
      </c>
      <c r="ST153" s="16" t="s">
        <v>7761</v>
      </c>
      <c r="TO153" s="16">
        <v>2500</v>
      </c>
      <c r="TP153" s="16">
        <v>1200</v>
      </c>
      <c r="TQ153" s="16">
        <v>200</v>
      </c>
      <c r="TR153" s="16">
        <v>200</v>
      </c>
      <c r="TS153" s="16">
        <v>300</v>
      </c>
      <c r="TX153" s="16">
        <v>400</v>
      </c>
      <c r="TZ153" s="16" t="s">
        <v>7367</v>
      </c>
      <c r="UA153" s="16" t="s">
        <v>5941</v>
      </c>
      <c r="UB153" s="16">
        <v>0</v>
      </c>
      <c r="UC153" s="16" t="s">
        <v>844</v>
      </c>
      <c r="UD153" s="16" t="s">
        <v>843</v>
      </c>
      <c r="UE153" s="16" t="s">
        <v>843</v>
      </c>
      <c r="UF153" s="16" t="s">
        <v>843</v>
      </c>
      <c r="UG153" s="16" t="s">
        <v>843</v>
      </c>
      <c r="UH153" s="16" t="s">
        <v>843</v>
      </c>
      <c r="UL153" s="16">
        <v>7000</v>
      </c>
      <c r="WO153" s="16" t="s">
        <v>6926</v>
      </c>
      <c r="YN153" s="16" t="s">
        <v>7040</v>
      </c>
      <c r="YP153" s="16" t="s">
        <v>7990</v>
      </c>
      <c r="YR153" s="16" t="s">
        <v>9630</v>
      </c>
      <c r="YS153" s="16" t="s">
        <v>9631</v>
      </c>
      <c r="YT153" s="16" t="s">
        <v>8694</v>
      </c>
      <c r="YU153" s="16" t="s">
        <v>9632</v>
      </c>
      <c r="YV153" s="16" t="s">
        <v>9148</v>
      </c>
      <c r="YW153" s="16" t="s">
        <v>844</v>
      </c>
      <c r="YX153" s="16" t="s">
        <v>9148</v>
      </c>
      <c r="ZA153" s="16" t="s">
        <v>8963</v>
      </c>
      <c r="ZE153" s="16" t="s">
        <v>8735</v>
      </c>
      <c r="ZO153" s="16" t="s">
        <v>487</v>
      </c>
      <c r="ZP153" s="16" t="s">
        <v>487</v>
      </c>
      <c r="ZQ153" s="16" t="s">
        <v>486</v>
      </c>
      <c r="ZR153" s="16" t="s">
        <v>486</v>
      </c>
      <c r="ZS153" s="16" t="s">
        <v>844</v>
      </c>
      <c r="ZT153" s="16" t="s">
        <v>8705</v>
      </c>
      <c r="ZU153" s="16" t="s">
        <v>8706</v>
      </c>
      <c r="ZV153" s="16" t="s">
        <v>487</v>
      </c>
      <c r="ZW153" s="16" t="s">
        <v>844</v>
      </c>
      <c r="ZX153" s="16" t="s">
        <v>1056</v>
      </c>
      <c r="ZY153" s="16" t="s">
        <v>1056</v>
      </c>
      <c r="ZZ153" s="16" t="s">
        <v>844</v>
      </c>
      <c r="AAA153" s="16" t="s">
        <v>843</v>
      </c>
      <c r="AAB153" s="16" t="s">
        <v>843</v>
      </c>
      <c r="AAC153" s="16">
        <v>1</v>
      </c>
      <c r="AAD153" s="16" t="s">
        <v>844</v>
      </c>
      <c r="AAE153" s="16" t="s">
        <v>844</v>
      </c>
      <c r="AAF153" s="16" t="s">
        <v>843</v>
      </c>
      <c r="AAG153" s="16" t="s">
        <v>843</v>
      </c>
      <c r="AAH153" s="16" t="s">
        <v>843</v>
      </c>
      <c r="AAI153" s="16" t="s">
        <v>844</v>
      </c>
      <c r="AAJ153" s="16" t="s">
        <v>624</v>
      </c>
      <c r="AAK153" s="16" t="s">
        <v>649</v>
      </c>
      <c r="AAL153" s="16" t="s">
        <v>904</v>
      </c>
      <c r="AAM153" s="16" t="s">
        <v>663</v>
      </c>
      <c r="AAN153" s="16" t="s">
        <v>8707</v>
      </c>
      <c r="AAO153" s="16" t="s">
        <v>1019</v>
      </c>
      <c r="AAP153" s="16" t="s">
        <v>8708</v>
      </c>
      <c r="AAS153" s="16">
        <v>7000</v>
      </c>
      <c r="AAT153" s="16" t="s">
        <v>782</v>
      </c>
      <c r="AAU153" s="16" t="s">
        <v>782</v>
      </c>
      <c r="AAV153" s="16" t="s">
        <v>782</v>
      </c>
      <c r="AAW153" s="16" t="s">
        <v>782</v>
      </c>
      <c r="AAX153" s="16" t="s">
        <v>843</v>
      </c>
      <c r="AAY153" s="16" t="s">
        <v>8710</v>
      </c>
      <c r="AAZ153" s="16" t="s">
        <v>782</v>
      </c>
      <c r="ABA153" s="16" t="s">
        <v>783</v>
      </c>
      <c r="ABB153" s="16" t="s">
        <v>782</v>
      </c>
      <c r="ABC153" s="16" t="s">
        <v>783</v>
      </c>
      <c r="ABD153" s="16" t="s">
        <v>782</v>
      </c>
      <c r="ABE153" s="16" t="s">
        <v>783</v>
      </c>
      <c r="ABF153" s="16" t="s">
        <v>782</v>
      </c>
      <c r="ABG153" s="16" t="s">
        <v>782</v>
      </c>
      <c r="ABH153" s="16" t="s">
        <v>782</v>
      </c>
      <c r="ABI153" s="16" t="s">
        <v>782</v>
      </c>
      <c r="ABJ153" s="16" t="s">
        <v>782</v>
      </c>
      <c r="ABK153" s="16" t="s">
        <v>782</v>
      </c>
      <c r="ABL153" s="16" t="s">
        <v>8732</v>
      </c>
      <c r="ABM153" s="16" t="s">
        <v>843</v>
      </c>
      <c r="ABN153" s="16" t="s">
        <v>1034</v>
      </c>
      <c r="ABO153" s="16" t="s">
        <v>486</v>
      </c>
      <c r="ABP153" s="16" t="s">
        <v>972</v>
      </c>
      <c r="ABQ153" s="16" t="s">
        <v>4324</v>
      </c>
      <c r="ABR153" s="16" t="s">
        <v>470</v>
      </c>
      <c r="ABS153" s="16" t="s">
        <v>451</v>
      </c>
      <c r="ABT153" s="16" t="s">
        <v>8732</v>
      </c>
      <c r="ABU153" s="16" t="s">
        <v>1056</v>
      </c>
      <c r="ABV153" s="16" t="s">
        <v>487</v>
      </c>
      <c r="ABW153" s="16" t="s">
        <v>487</v>
      </c>
      <c r="ABX153" s="16" t="s">
        <v>894</v>
      </c>
      <c r="ABY153" s="16" t="s">
        <v>486</v>
      </c>
      <c r="ABZ153" s="16" t="s">
        <v>486</v>
      </c>
      <c r="ACA153" s="16" t="s">
        <v>759</v>
      </c>
      <c r="ACB153" s="16" t="s">
        <v>768</v>
      </c>
      <c r="ACC153" s="16" t="s">
        <v>737</v>
      </c>
      <c r="ACD153" s="16" t="s">
        <v>486</v>
      </c>
      <c r="ACE153" s="16" t="s">
        <v>486</v>
      </c>
      <c r="ACG153" s="16" t="s">
        <v>1014</v>
      </c>
      <c r="ACH153" s="16" t="s">
        <v>1009</v>
      </c>
      <c r="ACI153" s="16" t="s">
        <v>462</v>
      </c>
      <c r="ACJ153" s="16">
        <v>0.79400000000000004</v>
      </c>
      <c r="ACK153" s="16" t="s">
        <v>482</v>
      </c>
      <c r="ACL153" s="16" t="s">
        <v>738</v>
      </c>
      <c r="ACM153" s="16" t="s">
        <v>1189</v>
      </c>
      <c r="ACN153" s="16" t="s">
        <v>1169</v>
      </c>
      <c r="ACO153" s="16" t="s">
        <v>1856</v>
      </c>
      <c r="ACQ153" s="16" t="s">
        <v>1202</v>
      </c>
      <c r="ACR153" s="16" t="s">
        <v>1645</v>
      </c>
      <c r="ACS153" s="16" t="s">
        <v>676</v>
      </c>
      <c r="ACT153" s="16" t="s">
        <v>1522</v>
      </c>
      <c r="ACU153" s="16" t="s">
        <v>833</v>
      </c>
      <c r="ACV153" s="16" t="s">
        <v>8711</v>
      </c>
      <c r="ACW153" s="16" t="s">
        <v>451</v>
      </c>
      <c r="ACX153" s="16" t="s">
        <v>1914</v>
      </c>
      <c r="ACY153" s="16" t="s">
        <v>1947</v>
      </c>
      <c r="ACZ153" s="16">
        <v>1</v>
      </c>
      <c r="ADA153" s="16">
        <v>0</v>
      </c>
      <c r="ADB153" s="16">
        <v>1</v>
      </c>
      <c r="ADC153" s="16">
        <v>0</v>
      </c>
      <c r="ADD153" s="16">
        <v>0</v>
      </c>
      <c r="ADE153" s="16" t="s">
        <v>9056</v>
      </c>
      <c r="ADF153" s="16">
        <v>0</v>
      </c>
      <c r="ADG153" s="16" t="s">
        <v>486</v>
      </c>
      <c r="ADH153" s="16">
        <v>2</v>
      </c>
      <c r="ADI153" s="16" t="s">
        <v>486</v>
      </c>
      <c r="ADK153" s="16" t="s">
        <v>1743</v>
      </c>
      <c r="ADL153" s="16" t="s">
        <v>1761</v>
      </c>
      <c r="ADM153" s="16" t="s">
        <v>13195</v>
      </c>
      <c r="ADN153" s="16" t="s">
        <v>13196</v>
      </c>
      <c r="ADO153" s="16" t="s">
        <v>1766</v>
      </c>
      <c r="ADS153" s="16" t="s">
        <v>13196</v>
      </c>
      <c r="AEB153" s="16">
        <v>4433.3333333333303</v>
      </c>
      <c r="AEC153" s="16" t="s">
        <v>1062</v>
      </c>
      <c r="AED153" s="16">
        <v>2333.33</v>
      </c>
      <c r="AEE153" s="16" t="s">
        <v>952</v>
      </c>
      <c r="AEJ153" s="16">
        <v>833.33</v>
      </c>
      <c r="AEK153" s="16">
        <v>400</v>
      </c>
      <c r="AEL153" s="16">
        <v>66.67</v>
      </c>
      <c r="AEN153" s="16">
        <v>66.67</v>
      </c>
      <c r="AEO153" s="16">
        <v>100</v>
      </c>
    </row>
    <row r="154" spans="1:822" x14ac:dyDescent="0.25">
      <c r="A154" s="30">
        <v>45818</v>
      </c>
      <c r="B154" s="16" t="s">
        <v>9633</v>
      </c>
      <c r="C154" s="16" t="s">
        <v>867</v>
      </c>
      <c r="D154" s="16" t="s">
        <v>867</v>
      </c>
      <c r="E154" s="16">
        <v>63</v>
      </c>
      <c r="F154" s="16" t="s">
        <v>8153</v>
      </c>
      <c r="G154" s="16" t="s">
        <v>4145</v>
      </c>
      <c r="I154" s="16" t="s">
        <v>4148</v>
      </c>
      <c r="Z154" s="16" t="s">
        <v>992</v>
      </c>
      <c r="AA154" s="16" t="s">
        <v>470</v>
      </c>
      <c r="AB154" s="16">
        <v>2</v>
      </c>
      <c r="AC154" s="16" t="s">
        <v>843</v>
      </c>
      <c r="AD154" s="16" t="s">
        <v>843</v>
      </c>
      <c r="AE154" s="16" t="s">
        <v>843</v>
      </c>
      <c r="AF154" s="16" t="s">
        <v>844</v>
      </c>
      <c r="AG154" s="16" t="s">
        <v>844</v>
      </c>
      <c r="AH154" s="16" t="s">
        <v>844</v>
      </c>
      <c r="AI154" s="16" t="s">
        <v>844</v>
      </c>
      <c r="AJ154" s="16" t="s">
        <v>843</v>
      </c>
      <c r="AK154" s="16" t="s">
        <v>843</v>
      </c>
      <c r="AM154" s="16" t="s">
        <v>737</v>
      </c>
      <c r="AN154" s="16" t="s">
        <v>759</v>
      </c>
      <c r="AP154" s="16" t="s">
        <v>774</v>
      </c>
      <c r="AR154" s="16" t="s">
        <v>6907</v>
      </c>
      <c r="BB154" s="16">
        <v>2</v>
      </c>
      <c r="BC154" s="16" t="s">
        <v>7878</v>
      </c>
      <c r="BE154" s="16" t="s">
        <v>5098</v>
      </c>
      <c r="BV154" s="16" t="s">
        <v>4433</v>
      </c>
      <c r="BW154" s="16" t="s">
        <v>844</v>
      </c>
      <c r="BX154" s="16" t="s">
        <v>843</v>
      </c>
      <c r="BY154" s="16" t="s">
        <v>843</v>
      </c>
      <c r="BZ154" s="16" t="s">
        <v>843</v>
      </c>
      <c r="CA154" s="16" t="s">
        <v>843</v>
      </c>
      <c r="CB154" s="16" t="s">
        <v>843</v>
      </c>
      <c r="CC154" s="16" t="s">
        <v>843</v>
      </c>
      <c r="CD154" s="16" t="s">
        <v>843</v>
      </c>
      <c r="CE154" s="16" t="s">
        <v>843</v>
      </c>
      <c r="CF154" s="16" t="s">
        <v>843</v>
      </c>
      <c r="CG154" s="16" t="s">
        <v>843</v>
      </c>
      <c r="CH154" s="16" t="s">
        <v>843</v>
      </c>
      <c r="CI154" s="16" t="s">
        <v>843</v>
      </c>
      <c r="CJ154" s="16" t="s">
        <v>843</v>
      </c>
      <c r="CK154" s="16" t="s">
        <v>843</v>
      </c>
      <c r="CP154" s="16" t="s">
        <v>867</v>
      </c>
      <c r="CQ154" s="16" t="s">
        <v>9193</v>
      </c>
      <c r="CR154" s="16" t="s">
        <v>844</v>
      </c>
      <c r="CS154" s="16" t="s">
        <v>844</v>
      </c>
      <c r="CT154" s="16" t="s">
        <v>843</v>
      </c>
      <c r="CU154" s="16" t="s">
        <v>843</v>
      </c>
      <c r="CV154" s="16" t="s">
        <v>843</v>
      </c>
      <c r="CW154" s="16" t="s">
        <v>843</v>
      </c>
      <c r="CX154" s="16" t="s">
        <v>843</v>
      </c>
      <c r="CY154" s="16" t="s">
        <v>843</v>
      </c>
      <c r="CZ154" s="16" t="s">
        <v>843</v>
      </c>
      <c r="DA154" s="16" t="s">
        <v>5184</v>
      </c>
      <c r="DX154" s="16" t="s">
        <v>867</v>
      </c>
      <c r="DY154" s="16" t="s">
        <v>867</v>
      </c>
      <c r="GC154" s="16" t="s">
        <v>5342</v>
      </c>
      <c r="GF154" s="16" t="s">
        <v>867</v>
      </c>
      <c r="GG154" s="16" t="s">
        <v>867</v>
      </c>
      <c r="GV154" s="16" t="s">
        <v>5443</v>
      </c>
      <c r="GW154" s="16" t="s">
        <v>843</v>
      </c>
      <c r="GX154" s="16" t="s">
        <v>844</v>
      </c>
      <c r="GY154" s="16" t="s">
        <v>843</v>
      </c>
      <c r="GZ154" s="16" t="s">
        <v>843</v>
      </c>
      <c r="HA154" s="16" t="s">
        <v>843</v>
      </c>
      <c r="HB154" s="16" t="s">
        <v>843</v>
      </c>
      <c r="HC154" s="16" t="s">
        <v>843</v>
      </c>
      <c r="HD154" s="16" t="s">
        <v>843</v>
      </c>
      <c r="HE154" s="16" t="s">
        <v>843</v>
      </c>
      <c r="HF154" s="16" t="s">
        <v>843</v>
      </c>
      <c r="HH154" s="16" t="s">
        <v>5456</v>
      </c>
      <c r="HK154" s="16" t="s">
        <v>865</v>
      </c>
      <c r="HM154" s="16" t="s">
        <v>865</v>
      </c>
      <c r="HZ154" s="16" t="s">
        <v>7944</v>
      </c>
      <c r="KE154" s="16" t="s">
        <v>5585</v>
      </c>
      <c r="KG154" s="16" t="s">
        <v>7021</v>
      </c>
      <c r="KH154" s="16" t="s">
        <v>7036</v>
      </c>
      <c r="KI154" s="16" t="s">
        <v>865</v>
      </c>
      <c r="LG154" s="16" t="s">
        <v>867</v>
      </c>
      <c r="LH154" s="16" t="s">
        <v>867</v>
      </c>
      <c r="LI154" s="16" t="s">
        <v>867</v>
      </c>
      <c r="LJ154" s="16" t="s">
        <v>867</v>
      </c>
      <c r="LK154" s="16" t="s">
        <v>867</v>
      </c>
      <c r="LL154" s="16" t="s">
        <v>864</v>
      </c>
      <c r="LM154" s="16" t="s">
        <v>843</v>
      </c>
      <c r="LN154" s="16" t="s">
        <v>843</v>
      </c>
      <c r="LO154" s="16" t="s">
        <v>843</v>
      </c>
      <c r="LP154" s="16" t="s">
        <v>843</v>
      </c>
      <c r="LQ154" s="16" t="s">
        <v>843</v>
      </c>
      <c r="LR154" s="16" t="s">
        <v>843</v>
      </c>
      <c r="LS154" s="16" t="s">
        <v>843</v>
      </c>
      <c r="LT154" s="16" t="s">
        <v>843</v>
      </c>
      <c r="LU154" s="16" t="s">
        <v>843</v>
      </c>
      <c r="LV154" s="16" t="s">
        <v>843</v>
      </c>
      <c r="LW154" s="16" t="s">
        <v>843</v>
      </c>
      <c r="LX154" s="16" t="s">
        <v>843</v>
      </c>
      <c r="LY154" s="16" t="s">
        <v>843</v>
      </c>
      <c r="LZ154" s="16" t="s">
        <v>844</v>
      </c>
      <c r="MA154" s="16" t="s">
        <v>843</v>
      </c>
      <c r="MC154" s="16" t="s">
        <v>5694</v>
      </c>
      <c r="MD154" s="16" t="s">
        <v>844</v>
      </c>
      <c r="ME154" s="16" t="s">
        <v>843</v>
      </c>
      <c r="MF154" s="16" t="s">
        <v>843</v>
      </c>
      <c r="MG154" s="16" t="s">
        <v>843</v>
      </c>
      <c r="MH154" s="16" t="s">
        <v>843</v>
      </c>
      <c r="MI154" s="16" t="s">
        <v>843</v>
      </c>
      <c r="MJ154" s="16" t="s">
        <v>843</v>
      </c>
      <c r="MK154" s="16" t="s">
        <v>843</v>
      </c>
      <c r="ML154" s="16" t="s">
        <v>843</v>
      </c>
      <c r="MM154" s="16" t="s">
        <v>843</v>
      </c>
      <c r="MN154" s="16" t="s">
        <v>843</v>
      </c>
      <c r="MO154" s="16" t="s">
        <v>843</v>
      </c>
      <c r="MP154" s="16" t="s">
        <v>843</v>
      </c>
      <c r="MQ154" s="16" t="s">
        <v>843</v>
      </c>
      <c r="MR154" s="16" t="s">
        <v>843</v>
      </c>
      <c r="MS154" s="16" t="s">
        <v>843</v>
      </c>
      <c r="MT154" s="16" t="s">
        <v>843</v>
      </c>
      <c r="MU154" s="16" t="s">
        <v>843</v>
      </c>
      <c r="MV154" s="16" t="s">
        <v>843</v>
      </c>
      <c r="MX154" s="16" t="s">
        <v>5694</v>
      </c>
      <c r="MY154" s="16" t="s">
        <v>844</v>
      </c>
      <c r="MZ154" s="16" t="s">
        <v>843</v>
      </c>
      <c r="NA154" s="16" t="s">
        <v>843</v>
      </c>
      <c r="NB154" s="16" t="s">
        <v>843</v>
      </c>
      <c r="NC154" s="16" t="s">
        <v>843</v>
      </c>
      <c r="ND154" s="16" t="s">
        <v>843</v>
      </c>
      <c r="NE154" s="16" t="s">
        <v>843</v>
      </c>
      <c r="NF154" s="16" t="s">
        <v>843</v>
      </c>
      <c r="NG154" s="16" t="s">
        <v>843</v>
      </c>
      <c r="NH154" s="16" t="s">
        <v>843</v>
      </c>
      <c r="NI154" s="16" t="s">
        <v>843</v>
      </c>
      <c r="NJ154" s="16" t="s">
        <v>843</v>
      </c>
      <c r="NK154" s="16" t="s">
        <v>843</v>
      </c>
      <c r="NL154" s="16" t="s">
        <v>843</v>
      </c>
      <c r="NM154" s="16" t="s">
        <v>843</v>
      </c>
      <c r="NN154" s="16" t="s">
        <v>843</v>
      </c>
      <c r="NO154" s="16" t="s">
        <v>843</v>
      </c>
      <c r="NP154" s="16" t="s">
        <v>843</v>
      </c>
      <c r="NQ154" s="16" t="s">
        <v>843</v>
      </c>
      <c r="PC154" s="16" t="s">
        <v>865</v>
      </c>
      <c r="PD154" s="16" t="s">
        <v>865</v>
      </c>
      <c r="PY154" s="16" t="s">
        <v>865</v>
      </c>
      <c r="QP154" s="16" t="s">
        <v>865</v>
      </c>
      <c r="QR154" s="16" t="s">
        <v>865</v>
      </c>
      <c r="QT154" s="16" t="s">
        <v>867</v>
      </c>
      <c r="QV154" s="16" t="s">
        <v>865</v>
      </c>
      <c r="QX154" s="16" t="s">
        <v>865</v>
      </c>
      <c r="QY154" s="16" t="s">
        <v>867</v>
      </c>
      <c r="RD154" s="16" t="s">
        <v>865</v>
      </c>
      <c r="RF154" s="16" t="s">
        <v>865</v>
      </c>
      <c r="RH154" s="16" t="s">
        <v>865</v>
      </c>
      <c r="RJ154" s="16" t="s">
        <v>865</v>
      </c>
      <c r="RN154" s="16" t="s">
        <v>7720</v>
      </c>
      <c r="RP154" s="16" t="s">
        <v>867</v>
      </c>
      <c r="RR154" s="16" t="s">
        <v>7720</v>
      </c>
      <c r="RT154" s="16" t="s">
        <v>7720</v>
      </c>
      <c r="RV154" s="16" t="s">
        <v>867</v>
      </c>
      <c r="RX154" s="16" t="s">
        <v>7720</v>
      </c>
      <c r="RZ154" s="16" t="s">
        <v>7720</v>
      </c>
      <c r="SQ154" s="16" t="s">
        <v>865</v>
      </c>
      <c r="SS154" s="16" t="s">
        <v>7308</v>
      </c>
      <c r="ST154" s="16" t="s">
        <v>7764</v>
      </c>
      <c r="TN154" s="16">
        <v>3000</v>
      </c>
      <c r="TO154" s="16">
        <v>0</v>
      </c>
      <c r="TP154" s="16">
        <v>0</v>
      </c>
      <c r="TQ154" s="16">
        <v>1000</v>
      </c>
      <c r="TR154" s="16">
        <v>0</v>
      </c>
      <c r="TS154" s="16">
        <v>400</v>
      </c>
      <c r="TT154" s="16">
        <v>0</v>
      </c>
      <c r="TU154" s="16">
        <v>0</v>
      </c>
      <c r="TV154" s="16">
        <v>2000</v>
      </c>
      <c r="TW154" s="16">
        <v>0</v>
      </c>
      <c r="TX154" s="16">
        <v>0</v>
      </c>
      <c r="TZ154" s="16" t="s">
        <v>7367</v>
      </c>
      <c r="UA154" s="16" t="s">
        <v>8878</v>
      </c>
      <c r="UB154" s="16">
        <v>0</v>
      </c>
      <c r="UC154" s="16" t="s">
        <v>843</v>
      </c>
      <c r="UD154" s="16" t="s">
        <v>844</v>
      </c>
      <c r="UE154" s="16" t="s">
        <v>843</v>
      </c>
      <c r="UF154" s="16" t="s">
        <v>844</v>
      </c>
      <c r="UG154" s="16" t="s">
        <v>843</v>
      </c>
      <c r="UH154" s="16" t="s">
        <v>843</v>
      </c>
      <c r="US154" s="16" t="s">
        <v>6008</v>
      </c>
      <c r="UT154" s="16" t="s">
        <v>843</v>
      </c>
      <c r="UU154" s="16" t="s">
        <v>843</v>
      </c>
      <c r="UV154" s="16" t="s">
        <v>843</v>
      </c>
      <c r="UW154" s="16" t="s">
        <v>843</v>
      </c>
      <c r="UX154" s="16" t="s">
        <v>843</v>
      </c>
      <c r="UY154" s="16" t="s">
        <v>843</v>
      </c>
      <c r="UZ154" s="16" t="s">
        <v>844</v>
      </c>
      <c r="VA154" s="16" t="s">
        <v>843</v>
      </c>
      <c r="VB154" s="16" t="s">
        <v>843</v>
      </c>
      <c r="VC154" s="16" t="s">
        <v>843</v>
      </c>
      <c r="VD154" s="16" t="s">
        <v>843</v>
      </c>
      <c r="VE154" s="16" t="s">
        <v>843</v>
      </c>
      <c r="VF154" s="16" t="s">
        <v>843</v>
      </c>
      <c r="VG154" s="16" t="s">
        <v>843</v>
      </c>
      <c r="VX154" s="16" t="s">
        <v>6028</v>
      </c>
      <c r="VY154" s="16" t="s">
        <v>844</v>
      </c>
      <c r="VZ154" s="16" t="s">
        <v>843</v>
      </c>
      <c r="WA154" s="16" t="s">
        <v>843</v>
      </c>
      <c r="WB154" s="16" t="s">
        <v>843</v>
      </c>
      <c r="WC154" s="16" t="s">
        <v>843</v>
      </c>
      <c r="WD154" s="16" t="s">
        <v>843</v>
      </c>
      <c r="WE154" s="16" t="s">
        <v>843</v>
      </c>
      <c r="WF154" s="16" t="s">
        <v>843</v>
      </c>
      <c r="WH154" s="16">
        <v>3250</v>
      </c>
      <c r="WO154" s="16" t="s">
        <v>6923</v>
      </c>
      <c r="YN154" s="16" t="s">
        <v>7040</v>
      </c>
      <c r="YP154" s="16" t="s">
        <v>7978</v>
      </c>
      <c r="YR154" s="16" t="s">
        <v>9634</v>
      </c>
      <c r="YS154" s="16" t="s">
        <v>9635</v>
      </c>
      <c r="YT154" s="16" t="s">
        <v>8694</v>
      </c>
      <c r="YU154" s="16" t="s">
        <v>9636</v>
      </c>
      <c r="YV154" s="16" t="s">
        <v>9148</v>
      </c>
      <c r="YW154" s="16" t="s">
        <v>844</v>
      </c>
      <c r="YX154" s="16" t="s">
        <v>9148</v>
      </c>
      <c r="YY154" s="16" t="s">
        <v>8862</v>
      </c>
      <c r="YZ154" s="16" t="s">
        <v>843</v>
      </c>
      <c r="ZA154" s="16" t="s">
        <v>843</v>
      </c>
      <c r="ZB154" s="16">
        <v>4733.33</v>
      </c>
      <c r="ZC154" s="16" t="s">
        <v>9637</v>
      </c>
      <c r="ZD154" s="16" t="s">
        <v>843</v>
      </c>
      <c r="ZE154" s="16" t="s">
        <v>9090</v>
      </c>
      <c r="ZF154" s="16" t="s">
        <v>8740</v>
      </c>
      <c r="ZG154" s="16" t="s">
        <v>843</v>
      </c>
      <c r="ZH154" s="16" t="s">
        <v>8754</v>
      </c>
      <c r="ZI154" s="16" t="s">
        <v>843</v>
      </c>
      <c r="ZJ154" s="16" t="s">
        <v>843</v>
      </c>
      <c r="ZK154" s="16" t="s">
        <v>843</v>
      </c>
      <c r="ZL154" s="16" t="s">
        <v>843</v>
      </c>
      <c r="ZM154" s="16" t="s">
        <v>843</v>
      </c>
      <c r="ZN154" s="16" t="s">
        <v>8815</v>
      </c>
      <c r="ZO154" s="16" t="s">
        <v>487</v>
      </c>
      <c r="ZP154" s="16" t="s">
        <v>487</v>
      </c>
      <c r="ZQ154" s="16" t="s">
        <v>486</v>
      </c>
      <c r="ZR154" s="16" t="s">
        <v>487</v>
      </c>
      <c r="ZS154" s="16" t="s">
        <v>844</v>
      </c>
      <c r="ZT154" s="16" t="s">
        <v>8705</v>
      </c>
      <c r="ZU154" s="16" t="s">
        <v>8706</v>
      </c>
      <c r="ZV154" s="16" t="s">
        <v>487</v>
      </c>
      <c r="ZW154" s="16" t="s">
        <v>843</v>
      </c>
      <c r="ZX154" s="16" t="s">
        <v>843</v>
      </c>
      <c r="ZY154" s="16" t="s">
        <v>844</v>
      </c>
      <c r="ZZ154" s="16" t="s">
        <v>844</v>
      </c>
      <c r="AAA154" s="16" t="s">
        <v>1056</v>
      </c>
      <c r="AAB154" s="16" t="s">
        <v>843</v>
      </c>
      <c r="AAC154" s="16">
        <v>0</v>
      </c>
      <c r="AAD154" s="16" t="s">
        <v>844</v>
      </c>
      <c r="AAE154" s="16" t="s">
        <v>844</v>
      </c>
      <c r="AAF154" s="16" t="s">
        <v>843</v>
      </c>
      <c r="AAG154" s="16" t="s">
        <v>843</v>
      </c>
      <c r="AAH154" s="16" t="s">
        <v>843</v>
      </c>
      <c r="AAI154" s="16" t="s">
        <v>843</v>
      </c>
      <c r="AAJ154" s="16" t="s">
        <v>606</v>
      </c>
      <c r="AAK154" s="16" t="s">
        <v>655</v>
      </c>
      <c r="AAL154" s="16" t="s">
        <v>905</v>
      </c>
      <c r="AAM154" s="16" t="s">
        <v>663</v>
      </c>
      <c r="AAN154" s="16" t="s">
        <v>8707</v>
      </c>
      <c r="AAO154" s="16" t="s">
        <v>1019</v>
      </c>
      <c r="AAP154" s="16" t="s">
        <v>8708</v>
      </c>
      <c r="AAS154" s="16">
        <v>3250</v>
      </c>
      <c r="AAT154" s="16" t="s">
        <v>782</v>
      </c>
      <c r="AAU154" s="16" t="s">
        <v>782</v>
      </c>
      <c r="AAV154" s="16" t="s">
        <v>782</v>
      </c>
      <c r="AAW154" s="16" t="s">
        <v>782</v>
      </c>
      <c r="AAX154" s="16" t="s">
        <v>843</v>
      </c>
      <c r="AAY154" s="16" t="s">
        <v>8710</v>
      </c>
      <c r="AAZ154" s="16" t="s">
        <v>782</v>
      </c>
      <c r="ABA154" s="16" t="s">
        <v>783</v>
      </c>
      <c r="ABB154" s="16" t="s">
        <v>783</v>
      </c>
      <c r="ABC154" s="16" t="s">
        <v>783</v>
      </c>
      <c r="ABD154" s="16" t="s">
        <v>783</v>
      </c>
      <c r="ABE154" s="16" t="s">
        <v>783</v>
      </c>
      <c r="ABF154" s="16" t="s">
        <v>782</v>
      </c>
      <c r="ABG154" s="16" t="s">
        <v>783</v>
      </c>
      <c r="ABH154" s="16" t="s">
        <v>783</v>
      </c>
      <c r="ABI154" s="16" t="s">
        <v>782</v>
      </c>
      <c r="ABJ154" s="16" t="s">
        <v>783</v>
      </c>
      <c r="ABK154" s="16" t="s">
        <v>783</v>
      </c>
      <c r="ABL154" s="16" t="s">
        <v>8743</v>
      </c>
      <c r="ABM154" s="16" t="s">
        <v>843</v>
      </c>
      <c r="ABN154" s="16" t="s">
        <v>1033</v>
      </c>
      <c r="ABP154" s="16" t="s">
        <v>972</v>
      </c>
      <c r="ABQ154" s="16" t="s">
        <v>4321</v>
      </c>
      <c r="ABR154" s="16" t="s">
        <v>470</v>
      </c>
      <c r="ABS154" s="16" t="s">
        <v>457</v>
      </c>
      <c r="ABT154" s="16" t="s">
        <v>1056</v>
      </c>
      <c r="ABU154" s="16" t="s">
        <v>1056</v>
      </c>
      <c r="ABV154" s="16" t="s">
        <v>487</v>
      </c>
      <c r="ABW154" s="16" t="s">
        <v>487</v>
      </c>
      <c r="ABX154" s="16" t="s">
        <v>894</v>
      </c>
      <c r="ABY154" s="16" t="s">
        <v>486</v>
      </c>
      <c r="ABZ154" s="16" t="s">
        <v>486</v>
      </c>
      <c r="ACA154" s="16" t="s">
        <v>759</v>
      </c>
      <c r="ACB154" s="16" t="s">
        <v>774</v>
      </c>
      <c r="ACC154" s="16" t="s">
        <v>737</v>
      </c>
      <c r="ACD154" s="16" t="s">
        <v>486</v>
      </c>
      <c r="ACE154" s="16" t="s">
        <v>486</v>
      </c>
      <c r="ACG154" s="16" t="s">
        <v>1013</v>
      </c>
      <c r="ACH154" s="16" t="s">
        <v>1009</v>
      </c>
      <c r="ACI154" s="16" t="s">
        <v>462</v>
      </c>
      <c r="ACJ154" s="16">
        <v>0.79400000000000004</v>
      </c>
      <c r="ACK154" s="16" t="s">
        <v>482</v>
      </c>
      <c r="ACL154" s="16" t="s">
        <v>740</v>
      </c>
      <c r="ACM154" s="16" t="s">
        <v>1190</v>
      </c>
      <c r="ACN154" s="16" t="s">
        <v>1169</v>
      </c>
      <c r="ACO154" s="16" t="s">
        <v>1856</v>
      </c>
      <c r="ACP154" s="16">
        <v>3250</v>
      </c>
      <c r="ACQ154" s="16" t="s">
        <v>1202</v>
      </c>
      <c r="ACR154" s="16" t="s">
        <v>1644</v>
      </c>
      <c r="ACS154" s="16" t="s">
        <v>676</v>
      </c>
      <c r="ACT154" s="16" t="s">
        <v>1522</v>
      </c>
      <c r="ACU154" s="16" t="s">
        <v>833</v>
      </c>
      <c r="ACV154" s="16" t="s">
        <v>8711</v>
      </c>
      <c r="ACW154" s="16" t="s">
        <v>877</v>
      </c>
      <c r="ACX154" s="16" t="s">
        <v>1916</v>
      </c>
      <c r="ACY154" s="16" t="s">
        <v>1947</v>
      </c>
      <c r="ACZ154" s="16">
        <v>1</v>
      </c>
      <c r="ADA154" s="16">
        <v>1</v>
      </c>
      <c r="ADB154" s="16">
        <v>1</v>
      </c>
      <c r="ADC154" s="16">
        <v>1</v>
      </c>
      <c r="ADD154" s="16">
        <v>1</v>
      </c>
      <c r="ADE154" s="16" t="s">
        <v>8712</v>
      </c>
      <c r="ADF154" s="16">
        <v>0</v>
      </c>
      <c r="ADG154" s="16" t="s">
        <v>486</v>
      </c>
      <c r="ADH154" s="16">
        <v>2</v>
      </c>
      <c r="ADI154" s="16" t="s">
        <v>486</v>
      </c>
      <c r="ADJ154" s="16" t="s">
        <v>1743</v>
      </c>
      <c r="ADK154" s="16" t="s">
        <v>13194</v>
      </c>
      <c r="ADL154" s="16" t="s">
        <v>13194</v>
      </c>
      <c r="ADM154" s="16" t="s">
        <v>13195</v>
      </c>
      <c r="ADN154" s="16" t="s">
        <v>13194</v>
      </c>
      <c r="ADO154" s="16" t="s">
        <v>1766</v>
      </c>
      <c r="ADP154" s="16" t="s">
        <v>13194</v>
      </c>
      <c r="ADQ154" s="16" t="s">
        <v>1743</v>
      </c>
      <c r="ADR154" s="16" t="s">
        <v>13194</v>
      </c>
      <c r="ADS154" s="16" t="s">
        <v>13194</v>
      </c>
      <c r="ADW154" s="16" t="s">
        <v>8729</v>
      </c>
      <c r="ADY154" s="16" t="s">
        <v>1062</v>
      </c>
      <c r="AEA154" s="16">
        <v>4733.3333333333303</v>
      </c>
      <c r="AEC154" s="16" t="s">
        <v>1058</v>
      </c>
      <c r="AED154" s="16">
        <v>1625</v>
      </c>
      <c r="AEE154" s="16" t="s">
        <v>952</v>
      </c>
      <c r="AEG154" s="16">
        <v>3250</v>
      </c>
      <c r="AEI154" s="16">
        <v>1500</v>
      </c>
      <c r="AEL154" s="16">
        <v>500</v>
      </c>
      <c r="AEM154" s="16">
        <v>1000</v>
      </c>
      <c r="AEO154" s="16">
        <v>200</v>
      </c>
    </row>
    <row r="155" spans="1:822" x14ac:dyDescent="0.25">
      <c r="A155" s="30">
        <v>45818</v>
      </c>
      <c r="B155" s="16" t="s">
        <v>9638</v>
      </c>
      <c r="C155" s="16" t="s">
        <v>867</v>
      </c>
      <c r="D155" s="16" t="s">
        <v>867</v>
      </c>
      <c r="E155" s="16">
        <v>83</v>
      </c>
      <c r="F155" s="16" t="s">
        <v>8153</v>
      </c>
      <c r="G155" s="16" t="s">
        <v>4145</v>
      </c>
      <c r="I155" s="16" t="s">
        <v>4148</v>
      </c>
      <c r="Z155" s="16" t="s">
        <v>993</v>
      </c>
      <c r="AA155" s="16" t="s">
        <v>470</v>
      </c>
      <c r="AB155" s="16">
        <v>2</v>
      </c>
      <c r="AC155" s="16" t="s">
        <v>843</v>
      </c>
      <c r="AD155" s="16" t="s">
        <v>843</v>
      </c>
      <c r="AE155" s="16" t="s">
        <v>843</v>
      </c>
      <c r="AF155" s="16" t="s">
        <v>1056</v>
      </c>
      <c r="AG155" s="16" t="s">
        <v>843</v>
      </c>
      <c r="AH155" s="16" t="s">
        <v>1056</v>
      </c>
      <c r="AI155" s="16" t="s">
        <v>843</v>
      </c>
      <c r="AJ155" s="16" t="s">
        <v>843</v>
      </c>
      <c r="AK155" s="16" t="s">
        <v>843</v>
      </c>
      <c r="AM155" s="16" t="s">
        <v>737</v>
      </c>
      <c r="AN155" s="16" t="s">
        <v>759</v>
      </c>
      <c r="AP155" s="16" t="s">
        <v>770</v>
      </c>
      <c r="AR155" s="16" t="s">
        <v>4216</v>
      </c>
      <c r="BB155" s="16">
        <v>6</v>
      </c>
      <c r="BC155" s="16" t="s">
        <v>7878</v>
      </c>
      <c r="BE155" s="16" t="s">
        <v>5098</v>
      </c>
      <c r="BV155" s="16" t="s">
        <v>4433</v>
      </c>
      <c r="BW155" s="16" t="s">
        <v>844</v>
      </c>
      <c r="BX155" s="16" t="s">
        <v>843</v>
      </c>
      <c r="BY155" s="16" t="s">
        <v>843</v>
      </c>
      <c r="BZ155" s="16" t="s">
        <v>843</v>
      </c>
      <c r="CA155" s="16" t="s">
        <v>843</v>
      </c>
      <c r="CB155" s="16" t="s">
        <v>843</v>
      </c>
      <c r="CC155" s="16" t="s">
        <v>843</v>
      </c>
      <c r="CD155" s="16" t="s">
        <v>843</v>
      </c>
      <c r="CE155" s="16" t="s">
        <v>843</v>
      </c>
      <c r="CF155" s="16" t="s">
        <v>843</v>
      </c>
      <c r="CG155" s="16" t="s">
        <v>843</v>
      </c>
      <c r="CH155" s="16" t="s">
        <v>843</v>
      </c>
      <c r="CI155" s="16" t="s">
        <v>843</v>
      </c>
      <c r="CJ155" s="16" t="s">
        <v>843</v>
      </c>
      <c r="CK155" s="16" t="s">
        <v>843</v>
      </c>
      <c r="CP155" s="16" t="s">
        <v>867</v>
      </c>
      <c r="CQ155" s="16" t="s">
        <v>5191</v>
      </c>
      <c r="CR155" s="16" t="s">
        <v>844</v>
      </c>
      <c r="CS155" s="16" t="s">
        <v>843</v>
      </c>
      <c r="CT155" s="16" t="s">
        <v>843</v>
      </c>
      <c r="CU155" s="16" t="s">
        <v>843</v>
      </c>
      <c r="CV155" s="16" t="s">
        <v>843</v>
      </c>
      <c r="CW155" s="16" t="s">
        <v>843</v>
      </c>
      <c r="CX155" s="16" t="s">
        <v>843</v>
      </c>
      <c r="CY155" s="16" t="s">
        <v>843</v>
      </c>
      <c r="CZ155" s="16" t="s">
        <v>843</v>
      </c>
      <c r="DA155" s="16" t="s">
        <v>5184</v>
      </c>
      <c r="DX155" s="16" t="s">
        <v>867</v>
      </c>
      <c r="DY155" s="16" t="s">
        <v>867</v>
      </c>
      <c r="GC155" s="16" t="s">
        <v>2337</v>
      </c>
      <c r="GD155" s="16" t="s">
        <v>9150</v>
      </c>
      <c r="GF155" s="16" t="s">
        <v>867</v>
      </c>
      <c r="GG155" s="16" t="s">
        <v>867</v>
      </c>
      <c r="GV155" s="16" t="s">
        <v>5443</v>
      </c>
      <c r="GW155" s="16" t="s">
        <v>843</v>
      </c>
      <c r="GX155" s="16" t="s">
        <v>844</v>
      </c>
      <c r="GY155" s="16" t="s">
        <v>843</v>
      </c>
      <c r="GZ155" s="16" t="s">
        <v>843</v>
      </c>
      <c r="HA155" s="16" t="s">
        <v>843</v>
      </c>
      <c r="HB155" s="16" t="s">
        <v>843</v>
      </c>
      <c r="HC155" s="16" t="s">
        <v>843</v>
      </c>
      <c r="HD155" s="16" t="s">
        <v>843</v>
      </c>
      <c r="HE155" s="16" t="s">
        <v>843</v>
      </c>
      <c r="HF155" s="16" t="s">
        <v>843</v>
      </c>
      <c r="HH155" s="16" t="s">
        <v>5456</v>
      </c>
      <c r="HK155" s="16" t="s">
        <v>865</v>
      </c>
      <c r="HM155" s="16" t="s">
        <v>865</v>
      </c>
      <c r="HZ155" s="16" t="s">
        <v>7944</v>
      </c>
      <c r="KE155" s="16" t="s">
        <v>5582</v>
      </c>
      <c r="KG155" s="16" t="s">
        <v>7018</v>
      </c>
      <c r="KH155" s="16" t="s">
        <v>7033</v>
      </c>
      <c r="KI155" s="16" t="s">
        <v>865</v>
      </c>
      <c r="LG155" s="16" t="s">
        <v>867</v>
      </c>
      <c r="LH155" s="16" t="s">
        <v>865</v>
      </c>
      <c r="LI155" s="16" t="s">
        <v>867</v>
      </c>
      <c r="LJ155" s="16" t="s">
        <v>867</v>
      </c>
      <c r="LK155" s="16" t="s">
        <v>865</v>
      </c>
      <c r="LL155" s="16" t="s">
        <v>5657</v>
      </c>
      <c r="LM155" s="16" t="s">
        <v>844</v>
      </c>
      <c r="LN155" s="16" t="s">
        <v>843</v>
      </c>
      <c r="LO155" s="16" t="s">
        <v>843</v>
      </c>
      <c r="LP155" s="16" t="s">
        <v>843</v>
      </c>
      <c r="LQ155" s="16" t="s">
        <v>843</v>
      </c>
      <c r="LR155" s="16" t="s">
        <v>843</v>
      </c>
      <c r="LS155" s="16" t="s">
        <v>843</v>
      </c>
      <c r="LT155" s="16" t="s">
        <v>843</v>
      </c>
      <c r="LU155" s="16" t="s">
        <v>843</v>
      </c>
      <c r="LV155" s="16" t="s">
        <v>843</v>
      </c>
      <c r="LW155" s="16" t="s">
        <v>843</v>
      </c>
      <c r="LX155" s="16" t="s">
        <v>843</v>
      </c>
      <c r="LY155" s="16" t="s">
        <v>843</v>
      </c>
      <c r="LZ155" s="16" t="s">
        <v>843</v>
      </c>
      <c r="MA155" s="16" t="s">
        <v>843</v>
      </c>
      <c r="MC155" s="16" t="s">
        <v>5694</v>
      </c>
      <c r="MD155" s="16" t="s">
        <v>844</v>
      </c>
      <c r="ME155" s="16" t="s">
        <v>843</v>
      </c>
      <c r="MF155" s="16" t="s">
        <v>843</v>
      </c>
      <c r="MG155" s="16" t="s">
        <v>843</v>
      </c>
      <c r="MH155" s="16" t="s">
        <v>843</v>
      </c>
      <c r="MI155" s="16" t="s">
        <v>843</v>
      </c>
      <c r="MJ155" s="16" t="s">
        <v>843</v>
      </c>
      <c r="MK155" s="16" t="s">
        <v>843</v>
      </c>
      <c r="ML155" s="16" t="s">
        <v>843</v>
      </c>
      <c r="MM155" s="16" t="s">
        <v>843</v>
      </c>
      <c r="MN155" s="16" t="s">
        <v>843</v>
      </c>
      <c r="MO155" s="16" t="s">
        <v>843</v>
      </c>
      <c r="MP155" s="16" t="s">
        <v>843</v>
      </c>
      <c r="MQ155" s="16" t="s">
        <v>843</v>
      </c>
      <c r="MR155" s="16" t="s">
        <v>843</v>
      </c>
      <c r="MS155" s="16" t="s">
        <v>843</v>
      </c>
      <c r="MT155" s="16" t="s">
        <v>843</v>
      </c>
      <c r="MU155" s="16" t="s">
        <v>843</v>
      </c>
      <c r="MV155" s="16" t="s">
        <v>843</v>
      </c>
      <c r="PC155" s="16" t="s">
        <v>865</v>
      </c>
      <c r="PD155" s="16" t="s">
        <v>865</v>
      </c>
      <c r="PY155" s="16" t="s">
        <v>865</v>
      </c>
      <c r="QP155" s="16" t="s">
        <v>865</v>
      </c>
      <c r="QR155" s="16" t="s">
        <v>867</v>
      </c>
      <c r="QT155" s="16" t="s">
        <v>867</v>
      </c>
      <c r="QV155" s="16" t="s">
        <v>865</v>
      </c>
      <c r="QX155" s="16" t="s">
        <v>867</v>
      </c>
      <c r="QY155" s="16" t="s">
        <v>867</v>
      </c>
      <c r="RD155" s="16" t="s">
        <v>865</v>
      </c>
      <c r="RF155" s="16" t="s">
        <v>865</v>
      </c>
      <c r="RH155" s="16" t="s">
        <v>865</v>
      </c>
      <c r="RJ155" s="16" t="s">
        <v>865</v>
      </c>
      <c r="RN155" s="16" t="s">
        <v>867</v>
      </c>
      <c r="RP155" s="16" t="s">
        <v>867</v>
      </c>
      <c r="RR155" s="16" t="s">
        <v>867</v>
      </c>
      <c r="RT155" s="16" t="s">
        <v>867</v>
      </c>
      <c r="RV155" s="16" t="s">
        <v>7724</v>
      </c>
      <c r="RX155" s="16" t="s">
        <v>867</v>
      </c>
      <c r="RZ155" s="16" t="s">
        <v>867</v>
      </c>
      <c r="SQ155" s="16" t="s">
        <v>865</v>
      </c>
      <c r="SS155" s="16" t="s">
        <v>864</v>
      </c>
      <c r="ST155" s="16" t="s">
        <v>7761</v>
      </c>
      <c r="TN155" s="16">
        <v>2000</v>
      </c>
      <c r="TR155" s="16">
        <v>300</v>
      </c>
      <c r="TS155" s="16">
        <v>200</v>
      </c>
      <c r="TZ155" s="16" t="s">
        <v>7367</v>
      </c>
      <c r="UA155" s="16" t="s">
        <v>9639</v>
      </c>
      <c r="UB155" s="16">
        <v>0</v>
      </c>
      <c r="UC155" s="16" t="s">
        <v>844</v>
      </c>
      <c r="UD155" s="16" t="s">
        <v>843</v>
      </c>
      <c r="UE155" s="16" t="s">
        <v>844</v>
      </c>
      <c r="UF155" s="16" t="s">
        <v>844</v>
      </c>
      <c r="UG155" s="16" t="s">
        <v>843</v>
      </c>
      <c r="UH155" s="16" t="s">
        <v>843</v>
      </c>
      <c r="VK155" s="16" t="s">
        <v>6102</v>
      </c>
      <c r="VL155" s="16" t="s">
        <v>843</v>
      </c>
      <c r="VM155" s="16" t="s">
        <v>843</v>
      </c>
      <c r="VN155" s="16" t="s">
        <v>843</v>
      </c>
      <c r="VO155" s="16" t="s">
        <v>843</v>
      </c>
      <c r="VP155" s="16" t="s">
        <v>844</v>
      </c>
      <c r="VQ155" s="16" t="s">
        <v>843</v>
      </c>
      <c r="VR155" s="16" t="s">
        <v>843</v>
      </c>
      <c r="VS155" s="16" t="s">
        <v>843</v>
      </c>
      <c r="VT155" s="16" t="s">
        <v>843</v>
      </c>
      <c r="VV155" s="16">
        <v>5000</v>
      </c>
      <c r="VX155" s="16" t="s">
        <v>6028</v>
      </c>
      <c r="VY155" s="16" t="s">
        <v>844</v>
      </c>
      <c r="VZ155" s="16" t="s">
        <v>843</v>
      </c>
      <c r="WA155" s="16" t="s">
        <v>843</v>
      </c>
      <c r="WB155" s="16" t="s">
        <v>843</v>
      </c>
      <c r="WC155" s="16" t="s">
        <v>843</v>
      </c>
      <c r="WD155" s="16" t="s">
        <v>843</v>
      </c>
      <c r="WE155" s="16" t="s">
        <v>843</v>
      </c>
      <c r="WF155" s="16" t="s">
        <v>843</v>
      </c>
      <c r="WH155" s="16">
        <v>1625</v>
      </c>
      <c r="WO155" s="16" t="s">
        <v>6920</v>
      </c>
      <c r="XD155" s="16" t="s">
        <v>9640</v>
      </c>
      <c r="XE155" s="16" t="s">
        <v>843</v>
      </c>
      <c r="XF155" s="16" t="s">
        <v>844</v>
      </c>
      <c r="XG155" s="16" t="s">
        <v>843</v>
      </c>
      <c r="XH155" s="16" t="s">
        <v>843</v>
      </c>
      <c r="XI155" s="16" t="s">
        <v>843</v>
      </c>
      <c r="XJ155" s="16" t="s">
        <v>843</v>
      </c>
      <c r="XK155" s="16" t="s">
        <v>843</v>
      </c>
      <c r="XL155" s="16" t="s">
        <v>843</v>
      </c>
      <c r="XM155" s="16" t="s">
        <v>844</v>
      </c>
      <c r="XN155" s="16" t="s">
        <v>843</v>
      </c>
      <c r="XO155" s="16" t="s">
        <v>843</v>
      </c>
      <c r="XP155" s="16" t="s">
        <v>843</v>
      </c>
      <c r="XQ155" s="16" t="s">
        <v>843</v>
      </c>
      <c r="YF155" s="16" t="s">
        <v>865</v>
      </c>
      <c r="YN155" s="16" t="s">
        <v>7040</v>
      </c>
      <c r="YP155" s="16" t="s">
        <v>7990</v>
      </c>
      <c r="YR155" s="16" t="s">
        <v>9641</v>
      </c>
      <c r="YS155" s="16" t="s">
        <v>9642</v>
      </c>
      <c r="YT155" s="16" t="s">
        <v>8694</v>
      </c>
      <c r="YU155" s="16" t="s">
        <v>9643</v>
      </c>
      <c r="YV155" s="16" t="s">
        <v>9148</v>
      </c>
      <c r="YW155" s="16" t="s">
        <v>844</v>
      </c>
      <c r="YX155" s="16" t="s">
        <v>9148</v>
      </c>
      <c r="ZE155" s="16" t="s">
        <v>843</v>
      </c>
      <c r="ZO155" s="16" t="s">
        <v>487</v>
      </c>
      <c r="ZP155" s="16" t="s">
        <v>487</v>
      </c>
      <c r="ZQ155" s="16" t="s">
        <v>486</v>
      </c>
      <c r="ZR155" s="16" t="s">
        <v>486</v>
      </c>
      <c r="ZS155" s="16" t="s">
        <v>8872</v>
      </c>
      <c r="ZT155" s="16" t="s">
        <v>8705</v>
      </c>
      <c r="ZU155" s="16" t="s">
        <v>8706</v>
      </c>
      <c r="ZV155" s="16" t="s">
        <v>487</v>
      </c>
      <c r="ZW155" s="16" t="s">
        <v>843</v>
      </c>
      <c r="ZX155" s="16" t="s">
        <v>844</v>
      </c>
      <c r="ZY155" s="16" t="s">
        <v>1056</v>
      </c>
      <c r="ZZ155" s="16" t="s">
        <v>843</v>
      </c>
      <c r="AAA155" s="16" t="s">
        <v>844</v>
      </c>
      <c r="AAB155" s="16" t="s">
        <v>843</v>
      </c>
      <c r="AAC155" s="16">
        <v>1</v>
      </c>
      <c r="AAD155" s="16" t="s">
        <v>1056</v>
      </c>
      <c r="AAE155" s="16" t="s">
        <v>843</v>
      </c>
      <c r="AAF155" s="16" t="s">
        <v>843</v>
      </c>
      <c r="AAG155" s="16" t="s">
        <v>843</v>
      </c>
      <c r="AAH155" s="16" t="s">
        <v>843</v>
      </c>
      <c r="AAI155" s="16" t="s">
        <v>843</v>
      </c>
      <c r="AAJ155" s="16" t="s">
        <v>615</v>
      </c>
      <c r="AAK155" s="16" t="s">
        <v>639</v>
      </c>
      <c r="AAL155" s="16" t="s">
        <v>905</v>
      </c>
      <c r="AAM155" s="16" t="s">
        <v>663</v>
      </c>
      <c r="AAN155" s="16" t="s">
        <v>8707</v>
      </c>
      <c r="AAO155" s="16" t="s">
        <v>1019</v>
      </c>
      <c r="AAP155" s="16" t="s">
        <v>8708</v>
      </c>
      <c r="AAQ155" s="16" t="s">
        <v>8875</v>
      </c>
      <c r="AAS155" s="16">
        <v>3972.42</v>
      </c>
      <c r="AAT155" s="16" t="s">
        <v>782</v>
      </c>
      <c r="AAU155" s="16" t="s">
        <v>782</v>
      </c>
      <c r="AAV155" s="16" t="s">
        <v>782</v>
      </c>
      <c r="AAW155" s="16" t="s">
        <v>782</v>
      </c>
      <c r="AAX155" s="16" t="s">
        <v>843</v>
      </c>
      <c r="AAY155" s="16" t="s">
        <v>8710</v>
      </c>
      <c r="AAZ155" s="16" t="s">
        <v>782</v>
      </c>
      <c r="ABA155" s="16" t="s">
        <v>782</v>
      </c>
      <c r="ABB155" s="16" t="s">
        <v>782</v>
      </c>
      <c r="ABC155" s="16" t="s">
        <v>783</v>
      </c>
      <c r="ABD155" s="16" t="s">
        <v>782</v>
      </c>
      <c r="ABE155" s="16" t="s">
        <v>783</v>
      </c>
      <c r="ABF155" s="16" t="s">
        <v>782</v>
      </c>
      <c r="ABG155" s="16" t="s">
        <v>782</v>
      </c>
      <c r="ABH155" s="16" t="s">
        <v>782</v>
      </c>
      <c r="ABI155" s="16" t="s">
        <v>782</v>
      </c>
      <c r="ABJ155" s="16" t="s">
        <v>782</v>
      </c>
      <c r="ABK155" s="16" t="s">
        <v>782</v>
      </c>
      <c r="ABL155" s="16" t="s">
        <v>1056</v>
      </c>
      <c r="ABM155" s="16" t="s">
        <v>843</v>
      </c>
      <c r="ABN155" s="16" t="s">
        <v>1034</v>
      </c>
      <c r="ABO155" s="16" t="s">
        <v>486</v>
      </c>
      <c r="ABP155" s="16" t="s">
        <v>972</v>
      </c>
      <c r="ABQ155" s="16" t="s">
        <v>4324</v>
      </c>
      <c r="ABR155" s="16" t="s">
        <v>470</v>
      </c>
      <c r="ABS155" s="16" t="s">
        <v>457</v>
      </c>
      <c r="ABT155" s="16" t="s">
        <v>1056</v>
      </c>
      <c r="ABU155" s="16" t="s">
        <v>1056</v>
      </c>
      <c r="ABV155" s="16" t="s">
        <v>487</v>
      </c>
      <c r="ABW155" s="16" t="s">
        <v>486</v>
      </c>
      <c r="ABX155" s="16" t="s">
        <v>892</v>
      </c>
      <c r="ABY155" s="16" t="s">
        <v>486</v>
      </c>
      <c r="ABZ155" s="16" t="s">
        <v>486</v>
      </c>
      <c r="ACA155" s="16" t="s">
        <v>759</v>
      </c>
      <c r="ACB155" s="16" t="s">
        <v>770</v>
      </c>
      <c r="ACC155" s="16" t="s">
        <v>737</v>
      </c>
      <c r="ACE155" s="16" t="s">
        <v>486</v>
      </c>
      <c r="ACG155" s="16" t="s">
        <v>1014</v>
      </c>
      <c r="ACH155" s="16" t="s">
        <v>1009</v>
      </c>
      <c r="ACI155" s="16" t="s">
        <v>462</v>
      </c>
      <c r="ACJ155" s="16">
        <v>0.79400000000000004</v>
      </c>
      <c r="ACK155" s="16" t="s">
        <v>482</v>
      </c>
      <c r="ACL155" s="16" t="s">
        <v>738</v>
      </c>
      <c r="ACM155" s="16" t="s">
        <v>1190</v>
      </c>
      <c r="ACN155" s="16" t="s">
        <v>1169</v>
      </c>
      <c r="ACO155" s="16" t="s">
        <v>1856</v>
      </c>
      <c r="ACP155" s="16">
        <v>1625</v>
      </c>
      <c r="ACQ155" s="16" t="s">
        <v>1202</v>
      </c>
      <c r="ACR155" s="16" t="s">
        <v>1644</v>
      </c>
      <c r="ACS155" s="16" t="s">
        <v>669</v>
      </c>
      <c r="ACT155" s="16" t="s">
        <v>1522</v>
      </c>
      <c r="ACU155" s="16" t="s">
        <v>833</v>
      </c>
      <c r="ACV155" s="16" t="s">
        <v>8711</v>
      </c>
      <c r="ACW155" s="16" t="s">
        <v>878</v>
      </c>
      <c r="ACX155" s="16" t="s">
        <v>1915</v>
      </c>
      <c r="ACY155" s="16" t="s">
        <v>1947</v>
      </c>
      <c r="ACZ155" s="16">
        <v>1</v>
      </c>
      <c r="ADA155" s="16">
        <v>0</v>
      </c>
      <c r="ADB155" s="16">
        <v>1</v>
      </c>
      <c r="ADC155" s="16">
        <v>1</v>
      </c>
      <c r="ADD155" s="16">
        <v>0</v>
      </c>
      <c r="ADE155" s="16" t="s">
        <v>8827</v>
      </c>
      <c r="ADF155" s="16">
        <v>0</v>
      </c>
      <c r="ADG155" s="16" t="s">
        <v>486</v>
      </c>
      <c r="ADH155" s="16">
        <v>1</v>
      </c>
      <c r="ADI155" s="16" t="s">
        <v>486</v>
      </c>
      <c r="ADJ155" s="16" t="s">
        <v>1743</v>
      </c>
      <c r="ADN155" s="16" t="s">
        <v>13196</v>
      </c>
      <c r="ADO155" s="16" t="s">
        <v>13197</v>
      </c>
      <c r="ADU155" s="16" t="s">
        <v>1758</v>
      </c>
      <c r="ADW155" s="16" t="s">
        <v>13199</v>
      </c>
      <c r="ADZ155" s="16">
        <v>2500</v>
      </c>
      <c r="AEC155" s="16" t="s">
        <v>1058</v>
      </c>
      <c r="AED155" s="16">
        <v>1986.21</v>
      </c>
      <c r="AEE155" s="16" t="s">
        <v>952</v>
      </c>
      <c r="AEF155" s="16">
        <v>6625</v>
      </c>
      <c r="AEI155" s="16">
        <v>1000</v>
      </c>
      <c r="AEN155" s="16">
        <v>150</v>
      </c>
      <c r="AEO155" s="16">
        <v>100</v>
      </c>
    </row>
    <row r="156" spans="1:822" x14ac:dyDescent="0.25">
      <c r="A156" s="30">
        <v>45818</v>
      </c>
      <c r="B156" s="16" t="s">
        <v>9644</v>
      </c>
      <c r="C156" s="16" t="s">
        <v>867</v>
      </c>
      <c r="D156" s="16" t="s">
        <v>867</v>
      </c>
      <c r="E156" s="16">
        <v>35</v>
      </c>
      <c r="F156" s="16" t="s">
        <v>8153</v>
      </c>
      <c r="G156" s="16" t="s">
        <v>4145</v>
      </c>
      <c r="I156" s="16" t="s">
        <v>4148</v>
      </c>
      <c r="Z156" s="16" t="s">
        <v>993</v>
      </c>
      <c r="AA156" s="16" t="s">
        <v>470</v>
      </c>
      <c r="AB156" s="16">
        <v>2</v>
      </c>
      <c r="AC156" s="16" t="s">
        <v>844</v>
      </c>
      <c r="AD156" s="16" t="s">
        <v>844</v>
      </c>
      <c r="AE156" s="16" t="s">
        <v>843</v>
      </c>
      <c r="AF156" s="16" t="s">
        <v>844</v>
      </c>
      <c r="AG156" s="16" t="s">
        <v>843</v>
      </c>
      <c r="AH156" s="16" t="s">
        <v>1056</v>
      </c>
      <c r="AI156" s="16" t="s">
        <v>843</v>
      </c>
      <c r="AJ156" s="16" t="s">
        <v>843</v>
      </c>
      <c r="AK156" s="16" t="s">
        <v>844</v>
      </c>
      <c r="AM156" s="16" t="s">
        <v>736</v>
      </c>
      <c r="AN156" s="16" t="s">
        <v>761</v>
      </c>
      <c r="AP156" s="16" t="s">
        <v>774</v>
      </c>
      <c r="AR156" s="16" t="s">
        <v>6907</v>
      </c>
      <c r="BB156" s="16">
        <v>2</v>
      </c>
      <c r="BC156" s="16" t="s">
        <v>7878</v>
      </c>
      <c r="BE156" s="16" t="s">
        <v>5098</v>
      </c>
      <c r="BV156" s="16" t="s">
        <v>4433</v>
      </c>
      <c r="BW156" s="16" t="s">
        <v>844</v>
      </c>
      <c r="BX156" s="16" t="s">
        <v>843</v>
      </c>
      <c r="BY156" s="16" t="s">
        <v>843</v>
      </c>
      <c r="BZ156" s="16" t="s">
        <v>843</v>
      </c>
      <c r="CA156" s="16" t="s">
        <v>843</v>
      </c>
      <c r="CB156" s="16" t="s">
        <v>843</v>
      </c>
      <c r="CC156" s="16" t="s">
        <v>843</v>
      </c>
      <c r="CD156" s="16" t="s">
        <v>843</v>
      </c>
      <c r="CE156" s="16" t="s">
        <v>843</v>
      </c>
      <c r="CF156" s="16" t="s">
        <v>843</v>
      </c>
      <c r="CG156" s="16" t="s">
        <v>843</v>
      </c>
      <c r="CH156" s="16" t="s">
        <v>843</v>
      </c>
      <c r="CI156" s="16" t="s">
        <v>843</v>
      </c>
      <c r="CJ156" s="16" t="s">
        <v>843</v>
      </c>
      <c r="CK156" s="16" t="s">
        <v>843</v>
      </c>
      <c r="CP156" s="16" t="s">
        <v>867</v>
      </c>
      <c r="CQ156" s="16" t="s">
        <v>5197</v>
      </c>
      <c r="CR156" s="16" t="s">
        <v>843</v>
      </c>
      <c r="CS156" s="16" t="s">
        <v>843</v>
      </c>
      <c r="CT156" s="16" t="s">
        <v>844</v>
      </c>
      <c r="CU156" s="16" t="s">
        <v>843</v>
      </c>
      <c r="CV156" s="16" t="s">
        <v>843</v>
      </c>
      <c r="CW156" s="16" t="s">
        <v>843</v>
      </c>
      <c r="CX156" s="16" t="s">
        <v>843</v>
      </c>
      <c r="CY156" s="16" t="s">
        <v>843</v>
      </c>
      <c r="CZ156" s="16" t="s">
        <v>843</v>
      </c>
      <c r="DA156" s="16" t="s">
        <v>5184</v>
      </c>
      <c r="DX156" s="16" t="s">
        <v>867</v>
      </c>
      <c r="DY156" s="16" t="s">
        <v>867</v>
      </c>
      <c r="GC156" s="16" t="s">
        <v>5354</v>
      </c>
      <c r="GF156" s="16" t="s">
        <v>867</v>
      </c>
      <c r="GG156" s="16" t="s">
        <v>867</v>
      </c>
      <c r="GV156" s="16" t="s">
        <v>5443</v>
      </c>
      <c r="GW156" s="16" t="s">
        <v>843</v>
      </c>
      <c r="GX156" s="16" t="s">
        <v>844</v>
      </c>
      <c r="GY156" s="16" t="s">
        <v>843</v>
      </c>
      <c r="GZ156" s="16" t="s">
        <v>843</v>
      </c>
      <c r="HA156" s="16" t="s">
        <v>843</v>
      </c>
      <c r="HB156" s="16" t="s">
        <v>843</v>
      </c>
      <c r="HC156" s="16" t="s">
        <v>843</v>
      </c>
      <c r="HD156" s="16" t="s">
        <v>843</v>
      </c>
      <c r="HE156" s="16" t="s">
        <v>843</v>
      </c>
      <c r="HF156" s="16" t="s">
        <v>843</v>
      </c>
      <c r="HH156" s="16" t="s">
        <v>5456</v>
      </c>
      <c r="HK156" s="16" t="s">
        <v>865</v>
      </c>
      <c r="HM156" s="16" t="s">
        <v>865</v>
      </c>
      <c r="HZ156" s="16" t="s">
        <v>7944</v>
      </c>
      <c r="KE156" s="16" t="s">
        <v>5582</v>
      </c>
      <c r="KG156" s="16" t="s">
        <v>7018</v>
      </c>
      <c r="KH156" s="16" t="s">
        <v>7033</v>
      </c>
      <c r="KI156" s="16" t="s">
        <v>865</v>
      </c>
      <c r="LG156" s="16" t="s">
        <v>867</v>
      </c>
      <c r="LH156" s="16" t="s">
        <v>867</v>
      </c>
      <c r="LI156" s="16" t="s">
        <v>867</v>
      </c>
      <c r="LJ156" s="16" t="s">
        <v>867</v>
      </c>
      <c r="LK156" s="16" t="s">
        <v>867</v>
      </c>
      <c r="LL156" s="16" t="s">
        <v>5660</v>
      </c>
      <c r="LM156" s="16" t="s">
        <v>843</v>
      </c>
      <c r="LN156" s="16" t="s">
        <v>844</v>
      </c>
      <c r="LO156" s="16" t="s">
        <v>843</v>
      </c>
      <c r="LP156" s="16" t="s">
        <v>843</v>
      </c>
      <c r="LQ156" s="16" t="s">
        <v>843</v>
      </c>
      <c r="LR156" s="16" t="s">
        <v>843</v>
      </c>
      <c r="LS156" s="16" t="s">
        <v>843</v>
      </c>
      <c r="LT156" s="16" t="s">
        <v>843</v>
      </c>
      <c r="LU156" s="16" t="s">
        <v>843</v>
      </c>
      <c r="LV156" s="16" t="s">
        <v>843</v>
      </c>
      <c r="LW156" s="16" t="s">
        <v>843</v>
      </c>
      <c r="LX156" s="16" t="s">
        <v>843</v>
      </c>
      <c r="LY156" s="16" t="s">
        <v>843</v>
      </c>
      <c r="LZ156" s="16" t="s">
        <v>843</v>
      </c>
      <c r="MA156" s="16" t="s">
        <v>843</v>
      </c>
      <c r="MC156" s="16" t="s">
        <v>5694</v>
      </c>
      <c r="MD156" s="16" t="s">
        <v>844</v>
      </c>
      <c r="ME156" s="16" t="s">
        <v>843</v>
      </c>
      <c r="MF156" s="16" t="s">
        <v>843</v>
      </c>
      <c r="MG156" s="16" t="s">
        <v>843</v>
      </c>
      <c r="MH156" s="16" t="s">
        <v>843</v>
      </c>
      <c r="MI156" s="16" t="s">
        <v>843</v>
      </c>
      <c r="MJ156" s="16" t="s">
        <v>843</v>
      </c>
      <c r="MK156" s="16" t="s">
        <v>843</v>
      </c>
      <c r="ML156" s="16" t="s">
        <v>843</v>
      </c>
      <c r="MM156" s="16" t="s">
        <v>843</v>
      </c>
      <c r="MN156" s="16" t="s">
        <v>843</v>
      </c>
      <c r="MO156" s="16" t="s">
        <v>843</v>
      </c>
      <c r="MP156" s="16" t="s">
        <v>843</v>
      </c>
      <c r="MQ156" s="16" t="s">
        <v>843</v>
      </c>
      <c r="MR156" s="16" t="s">
        <v>843</v>
      </c>
      <c r="MS156" s="16" t="s">
        <v>843</v>
      </c>
      <c r="MT156" s="16" t="s">
        <v>843</v>
      </c>
      <c r="MU156" s="16" t="s">
        <v>843</v>
      </c>
      <c r="MV156" s="16" t="s">
        <v>843</v>
      </c>
      <c r="OK156" s="16" t="s">
        <v>5694</v>
      </c>
      <c r="OL156" s="16" t="s">
        <v>844</v>
      </c>
      <c r="OM156" s="16" t="s">
        <v>843</v>
      </c>
      <c r="ON156" s="16" t="s">
        <v>843</v>
      </c>
      <c r="OO156" s="16" t="s">
        <v>843</v>
      </c>
      <c r="OP156" s="16" t="s">
        <v>843</v>
      </c>
      <c r="OQ156" s="16" t="s">
        <v>843</v>
      </c>
      <c r="OR156" s="16" t="s">
        <v>843</v>
      </c>
      <c r="OS156" s="16" t="s">
        <v>843</v>
      </c>
      <c r="OT156" s="16" t="s">
        <v>843</v>
      </c>
      <c r="OU156" s="16" t="s">
        <v>843</v>
      </c>
      <c r="OV156" s="16" t="s">
        <v>843</v>
      </c>
      <c r="OW156" s="16" t="s">
        <v>843</v>
      </c>
      <c r="OX156" s="16" t="s">
        <v>843</v>
      </c>
      <c r="OY156" s="16" t="s">
        <v>843</v>
      </c>
      <c r="OZ156" s="16" t="s">
        <v>843</v>
      </c>
      <c r="PA156" s="16" t="s">
        <v>843</v>
      </c>
      <c r="PC156" s="16" t="s">
        <v>865</v>
      </c>
      <c r="PD156" s="16" t="s">
        <v>865</v>
      </c>
      <c r="PY156" s="16" t="s">
        <v>865</v>
      </c>
      <c r="QP156" s="16" t="s">
        <v>865</v>
      </c>
      <c r="QR156" s="16" t="s">
        <v>867</v>
      </c>
      <c r="QT156" s="16" t="s">
        <v>867</v>
      </c>
      <c r="QV156" s="16" t="s">
        <v>865</v>
      </c>
      <c r="QX156" s="16" t="s">
        <v>865</v>
      </c>
      <c r="QY156" s="16" t="s">
        <v>867</v>
      </c>
      <c r="RD156" s="16" t="s">
        <v>865</v>
      </c>
      <c r="RF156" s="16" t="s">
        <v>865</v>
      </c>
      <c r="RH156" s="16" t="s">
        <v>865</v>
      </c>
      <c r="RJ156" s="16" t="s">
        <v>865</v>
      </c>
      <c r="RN156" s="16" t="s">
        <v>7720</v>
      </c>
      <c r="RP156" s="16" t="s">
        <v>867</v>
      </c>
      <c r="RR156" s="16" t="s">
        <v>7720</v>
      </c>
      <c r="RT156" s="16" t="s">
        <v>867</v>
      </c>
      <c r="RV156" s="16" t="s">
        <v>867</v>
      </c>
      <c r="RX156" s="16" t="s">
        <v>7720</v>
      </c>
      <c r="RZ156" s="16" t="s">
        <v>7720</v>
      </c>
      <c r="SQ156" s="16" t="s">
        <v>865</v>
      </c>
      <c r="SS156" s="16" t="s">
        <v>7308</v>
      </c>
      <c r="ST156" s="16" t="s">
        <v>7764</v>
      </c>
      <c r="TN156" s="16">
        <v>2500</v>
      </c>
      <c r="TO156" s="16">
        <v>0</v>
      </c>
      <c r="TP156" s="16">
        <v>800</v>
      </c>
      <c r="TQ156" s="16">
        <v>0</v>
      </c>
      <c r="TR156" s="16">
        <v>0</v>
      </c>
      <c r="TS156" s="16">
        <v>100</v>
      </c>
      <c r="TT156" s="16">
        <v>0</v>
      </c>
      <c r="TU156" s="16">
        <v>50</v>
      </c>
      <c r="TV156" s="16">
        <v>350</v>
      </c>
      <c r="TW156" s="16">
        <v>0</v>
      </c>
      <c r="TX156" s="16">
        <v>0</v>
      </c>
      <c r="TZ156" s="16" t="s">
        <v>7364</v>
      </c>
      <c r="UA156" s="16" t="s">
        <v>5938</v>
      </c>
      <c r="UB156" s="16">
        <v>1</v>
      </c>
      <c r="UC156" s="16" t="s">
        <v>843</v>
      </c>
      <c r="UD156" s="16" t="s">
        <v>843</v>
      </c>
      <c r="UE156" s="16" t="s">
        <v>843</v>
      </c>
      <c r="UF156" s="16" t="s">
        <v>843</v>
      </c>
      <c r="UG156" s="16" t="s">
        <v>843</v>
      </c>
      <c r="UH156" s="16" t="s">
        <v>843</v>
      </c>
      <c r="WO156" s="16" t="s">
        <v>6920</v>
      </c>
      <c r="XD156" s="16" t="s">
        <v>6975</v>
      </c>
      <c r="XE156" s="16" t="s">
        <v>843</v>
      </c>
      <c r="XF156" s="16" t="s">
        <v>843</v>
      </c>
      <c r="XG156" s="16" t="s">
        <v>844</v>
      </c>
      <c r="XH156" s="16" t="s">
        <v>843</v>
      </c>
      <c r="XI156" s="16" t="s">
        <v>843</v>
      </c>
      <c r="XJ156" s="16" t="s">
        <v>843</v>
      </c>
      <c r="XK156" s="16" t="s">
        <v>843</v>
      </c>
      <c r="XL156" s="16" t="s">
        <v>843</v>
      </c>
      <c r="XM156" s="16" t="s">
        <v>843</v>
      </c>
      <c r="XN156" s="16" t="s">
        <v>843</v>
      </c>
      <c r="XO156" s="16" t="s">
        <v>843</v>
      </c>
      <c r="XP156" s="16" t="s">
        <v>843</v>
      </c>
      <c r="XQ156" s="16" t="s">
        <v>843</v>
      </c>
      <c r="YF156" s="16" t="s">
        <v>865</v>
      </c>
      <c r="YN156" s="16" t="s">
        <v>7040</v>
      </c>
      <c r="YP156" s="16" t="s">
        <v>7981</v>
      </c>
      <c r="YR156" s="16" t="s">
        <v>9645</v>
      </c>
      <c r="YS156" s="16" t="s">
        <v>9646</v>
      </c>
      <c r="YT156" s="16" t="s">
        <v>8694</v>
      </c>
      <c r="YU156" s="16" t="s">
        <v>9647</v>
      </c>
      <c r="YV156" s="16" t="s">
        <v>9148</v>
      </c>
      <c r="YW156" s="16" t="s">
        <v>844</v>
      </c>
      <c r="YX156" s="16" t="s">
        <v>9148</v>
      </c>
      <c r="YY156" s="16" t="s">
        <v>9648</v>
      </c>
      <c r="YZ156" s="16" t="s">
        <v>843</v>
      </c>
      <c r="ZA156" s="16" t="s">
        <v>843</v>
      </c>
      <c r="ZB156" s="16">
        <v>3508.33</v>
      </c>
      <c r="ZC156" s="16" t="s">
        <v>9191</v>
      </c>
      <c r="ZD156" s="16" t="s">
        <v>843</v>
      </c>
      <c r="ZE156" s="16" t="s">
        <v>9648</v>
      </c>
      <c r="ZF156" s="16" t="s">
        <v>8701</v>
      </c>
      <c r="ZG156" s="16" t="s">
        <v>843</v>
      </c>
      <c r="ZH156" s="16" t="s">
        <v>8752</v>
      </c>
      <c r="ZI156" s="16" t="s">
        <v>9097</v>
      </c>
      <c r="ZJ156" s="16" t="s">
        <v>843</v>
      </c>
      <c r="ZK156" s="16" t="s">
        <v>843</v>
      </c>
      <c r="ZL156" s="16" t="s">
        <v>8700</v>
      </c>
      <c r="ZM156" s="16" t="s">
        <v>843</v>
      </c>
      <c r="ZN156" s="16" t="s">
        <v>8742</v>
      </c>
      <c r="ZO156" s="16" t="s">
        <v>487</v>
      </c>
      <c r="ZP156" s="16" t="s">
        <v>487</v>
      </c>
      <c r="ZQ156" s="16" t="s">
        <v>486</v>
      </c>
      <c r="ZR156" s="16" t="s">
        <v>486</v>
      </c>
      <c r="ZS156" s="16" t="s">
        <v>844</v>
      </c>
      <c r="ZT156" s="16" t="s">
        <v>8705</v>
      </c>
      <c r="ZU156" s="16" t="s">
        <v>8706</v>
      </c>
      <c r="ZV156" s="16" t="s">
        <v>487</v>
      </c>
      <c r="ZW156" s="16" t="s">
        <v>844</v>
      </c>
      <c r="ZX156" s="16" t="s">
        <v>844</v>
      </c>
      <c r="ZY156" s="16" t="s">
        <v>1056</v>
      </c>
      <c r="ZZ156" s="16" t="s">
        <v>843</v>
      </c>
      <c r="AAA156" s="16" t="s">
        <v>843</v>
      </c>
      <c r="AAB156" s="16" t="s">
        <v>843</v>
      </c>
      <c r="AAC156" s="16">
        <v>0</v>
      </c>
      <c r="AAD156" s="16" t="s">
        <v>844</v>
      </c>
      <c r="AAE156" s="16" t="s">
        <v>843</v>
      </c>
      <c r="AAF156" s="16" t="s">
        <v>843</v>
      </c>
      <c r="AAG156" s="16" t="s">
        <v>843</v>
      </c>
      <c r="AAH156" s="16" t="s">
        <v>843</v>
      </c>
      <c r="AAI156" s="16" t="s">
        <v>844</v>
      </c>
      <c r="AAJ156" s="16" t="s">
        <v>615</v>
      </c>
      <c r="AAK156" s="16" t="s">
        <v>633</v>
      </c>
      <c r="AAL156" s="16" t="s">
        <v>904</v>
      </c>
      <c r="AAM156" s="16" t="s">
        <v>663</v>
      </c>
      <c r="AAN156" s="16" t="s">
        <v>8707</v>
      </c>
      <c r="AAO156" s="16" t="s">
        <v>1018</v>
      </c>
      <c r="AAP156" s="16" t="s">
        <v>8708</v>
      </c>
      <c r="AAT156" s="16" t="s">
        <v>782</v>
      </c>
      <c r="AAU156" s="16" t="s">
        <v>782</v>
      </c>
      <c r="AAV156" s="16" t="s">
        <v>782</v>
      </c>
      <c r="AAW156" s="16" t="s">
        <v>782</v>
      </c>
      <c r="AAX156" s="16" t="s">
        <v>843</v>
      </c>
      <c r="AAY156" s="16" t="s">
        <v>8710</v>
      </c>
      <c r="AAZ156" s="16" t="s">
        <v>782</v>
      </c>
      <c r="ABA156" s="16" t="s">
        <v>783</v>
      </c>
      <c r="ABB156" s="16" t="s">
        <v>782</v>
      </c>
      <c r="ABC156" s="16" t="s">
        <v>783</v>
      </c>
      <c r="ABD156" s="16" t="s">
        <v>783</v>
      </c>
      <c r="ABE156" s="16" t="s">
        <v>783</v>
      </c>
      <c r="ABF156" s="16" t="s">
        <v>782</v>
      </c>
      <c r="ABG156" s="16" t="s">
        <v>783</v>
      </c>
      <c r="ABH156" s="16" t="s">
        <v>782</v>
      </c>
      <c r="ABI156" s="16" t="s">
        <v>782</v>
      </c>
      <c r="ABJ156" s="16" t="s">
        <v>783</v>
      </c>
      <c r="ABK156" s="16" t="s">
        <v>783</v>
      </c>
      <c r="ABL156" s="16" t="s">
        <v>8728</v>
      </c>
      <c r="ABM156" s="16" t="s">
        <v>843</v>
      </c>
      <c r="ABN156" s="16" t="s">
        <v>1033</v>
      </c>
      <c r="ABP156" s="16" t="s">
        <v>972</v>
      </c>
      <c r="ABQ156" s="16" t="s">
        <v>4324</v>
      </c>
      <c r="ABR156" s="16" t="s">
        <v>470</v>
      </c>
      <c r="ABS156" s="16" t="s">
        <v>451</v>
      </c>
      <c r="ABT156" s="16" t="s">
        <v>1056</v>
      </c>
      <c r="ABU156" s="16" t="s">
        <v>844</v>
      </c>
      <c r="ABV156" s="16" t="s">
        <v>487</v>
      </c>
      <c r="ABW156" s="16" t="s">
        <v>486</v>
      </c>
      <c r="ABX156" s="16" t="s">
        <v>892</v>
      </c>
      <c r="ABY156" s="16" t="s">
        <v>486</v>
      </c>
      <c r="ABZ156" s="16" t="s">
        <v>487</v>
      </c>
      <c r="ACA156" s="16" t="s">
        <v>761</v>
      </c>
      <c r="ACB156" s="16" t="s">
        <v>774</v>
      </c>
      <c r="ACC156" s="16" t="s">
        <v>736</v>
      </c>
      <c r="ACD156" s="16" t="s">
        <v>486</v>
      </c>
      <c r="ACE156" s="16" t="s">
        <v>486</v>
      </c>
      <c r="ACG156" s="16" t="s">
        <v>1014</v>
      </c>
      <c r="ACH156" s="16" t="s">
        <v>1009</v>
      </c>
      <c r="ACI156" s="16" t="s">
        <v>462</v>
      </c>
      <c r="ACJ156" s="16">
        <v>0.79400000000000004</v>
      </c>
      <c r="ACK156" s="16" t="s">
        <v>482</v>
      </c>
      <c r="ACL156" s="16" t="s">
        <v>740</v>
      </c>
      <c r="ACM156" s="16" t="s">
        <v>1189</v>
      </c>
      <c r="ACN156" s="16" t="s">
        <v>1169</v>
      </c>
      <c r="ACO156" s="16" t="s">
        <v>1856</v>
      </c>
      <c r="ACQ156" s="16" t="s">
        <v>1202</v>
      </c>
      <c r="ACR156" s="16" t="s">
        <v>1645</v>
      </c>
      <c r="ACS156" s="16" t="s">
        <v>680</v>
      </c>
      <c r="ACT156" s="16" t="s">
        <v>1521</v>
      </c>
      <c r="ACU156" s="16" t="s">
        <v>833</v>
      </c>
      <c r="ACV156" s="16" t="s">
        <v>8711</v>
      </c>
      <c r="ACW156" s="16" t="s">
        <v>451</v>
      </c>
      <c r="ACX156" s="16" t="s">
        <v>1916</v>
      </c>
      <c r="ACY156" s="16" t="s">
        <v>1947</v>
      </c>
      <c r="ACZ156" s="16">
        <v>1</v>
      </c>
      <c r="ADA156" s="16">
        <v>1</v>
      </c>
      <c r="ADB156" s="16">
        <v>1</v>
      </c>
      <c r="ADC156" s="16">
        <v>1</v>
      </c>
      <c r="ADD156" s="16">
        <v>1</v>
      </c>
      <c r="ADE156" s="16" t="s">
        <v>8712</v>
      </c>
      <c r="ADF156" s="16">
        <v>0</v>
      </c>
      <c r="ADG156" s="16" t="s">
        <v>486</v>
      </c>
      <c r="ADH156" s="16">
        <v>2</v>
      </c>
      <c r="ADI156" s="16" t="s">
        <v>486</v>
      </c>
      <c r="ADJ156" s="16" t="s">
        <v>1743</v>
      </c>
      <c r="ADK156" s="16" t="s">
        <v>13194</v>
      </c>
      <c r="ADL156" s="16" t="s">
        <v>1764</v>
      </c>
      <c r="ADM156" s="16" t="s">
        <v>13194</v>
      </c>
      <c r="ADN156" s="16" t="s">
        <v>13194</v>
      </c>
      <c r="ADO156" s="16" t="s">
        <v>13197</v>
      </c>
      <c r="ADP156" s="16" t="s">
        <v>13196</v>
      </c>
      <c r="ADQ156" s="16" t="s">
        <v>13196</v>
      </c>
      <c r="ADR156" s="16" t="s">
        <v>13194</v>
      </c>
      <c r="ADS156" s="16" t="s">
        <v>13194</v>
      </c>
      <c r="ADY156" s="16" t="s">
        <v>1058</v>
      </c>
      <c r="AEA156" s="16">
        <v>3508.3333333333298</v>
      </c>
      <c r="AEE156" s="16" t="s">
        <v>953</v>
      </c>
      <c r="AEI156" s="16">
        <v>1250</v>
      </c>
      <c r="AEK156" s="16">
        <v>400</v>
      </c>
      <c r="AEM156" s="16">
        <v>175</v>
      </c>
      <c r="AEO156" s="16">
        <v>50</v>
      </c>
      <c r="AEP156" s="16">
        <v>25</v>
      </c>
    </row>
    <row r="157" spans="1:822" x14ac:dyDescent="0.25">
      <c r="A157" s="30">
        <v>45819</v>
      </c>
      <c r="B157" s="16" t="s">
        <v>9649</v>
      </c>
      <c r="C157" s="16" t="s">
        <v>867</v>
      </c>
      <c r="D157" s="16" t="s">
        <v>867</v>
      </c>
      <c r="E157" s="16">
        <v>75</v>
      </c>
      <c r="F157" s="16" t="s">
        <v>8153</v>
      </c>
      <c r="G157" s="16" t="s">
        <v>4145</v>
      </c>
      <c r="I157" s="16" t="s">
        <v>4148</v>
      </c>
      <c r="Z157" s="16" t="s">
        <v>993</v>
      </c>
      <c r="AA157" s="16" t="s">
        <v>474</v>
      </c>
      <c r="AB157" s="16">
        <v>6</v>
      </c>
      <c r="AC157" s="16" t="s">
        <v>8732</v>
      </c>
      <c r="AD157" s="16" t="s">
        <v>844</v>
      </c>
      <c r="AE157" s="16" t="s">
        <v>843</v>
      </c>
      <c r="AF157" s="16" t="s">
        <v>8732</v>
      </c>
      <c r="AG157" s="16" t="s">
        <v>1056</v>
      </c>
      <c r="AH157" s="16" t="s">
        <v>8746</v>
      </c>
      <c r="AI157" s="16" t="s">
        <v>1056</v>
      </c>
      <c r="AJ157" s="16" t="s">
        <v>843</v>
      </c>
      <c r="AK157" s="16" t="s">
        <v>844</v>
      </c>
      <c r="AM157" s="16" t="s">
        <v>737</v>
      </c>
      <c r="AN157" s="16" t="s">
        <v>759</v>
      </c>
      <c r="AP157" s="16" t="s">
        <v>775</v>
      </c>
      <c r="AR157" s="16" t="s">
        <v>6907</v>
      </c>
      <c r="BB157" s="16">
        <v>4</v>
      </c>
      <c r="BC157" s="16" t="s">
        <v>7878</v>
      </c>
      <c r="BE157" s="16" t="s">
        <v>5098</v>
      </c>
      <c r="BV157" s="16" t="s">
        <v>4433</v>
      </c>
      <c r="BW157" s="16" t="s">
        <v>844</v>
      </c>
      <c r="BX157" s="16" t="s">
        <v>843</v>
      </c>
      <c r="BY157" s="16" t="s">
        <v>843</v>
      </c>
      <c r="BZ157" s="16" t="s">
        <v>843</v>
      </c>
      <c r="CA157" s="16" t="s">
        <v>843</v>
      </c>
      <c r="CB157" s="16" t="s">
        <v>843</v>
      </c>
      <c r="CC157" s="16" t="s">
        <v>843</v>
      </c>
      <c r="CD157" s="16" t="s">
        <v>843</v>
      </c>
      <c r="CE157" s="16" t="s">
        <v>843</v>
      </c>
      <c r="CF157" s="16" t="s">
        <v>843</v>
      </c>
      <c r="CG157" s="16" t="s">
        <v>843</v>
      </c>
      <c r="CH157" s="16" t="s">
        <v>843</v>
      </c>
      <c r="CI157" s="16" t="s">
        <v>843</v>
      </c>
      <c r="CJ157" s="16" t="s">
        <v>843</v>
      </c>
      <c r="CK157" s="16" t="s">
        <v>843</v>
      </c>
      <c r="CP157" s="16" t="s">
        <v>865</v>
      </c>
      <c r="DX157" s="16" t="s">
        <v>867</v>
      </c>
      <c r="DY157" s="16" t="s">
        <v>867</v>
      </c>
      <c r="GC157" s="16" t="s">
        <v>5330</v>
      </c>
      <c r="GF157" s="16" t="s">
        <v>867</v>
      </c>
      <c r="GG157" s="16" t="s">
        <v>867</v>
      </c>
      <c r="GV157" s="16" t="s">
        <v>5443</v>
      </c>
      <c r="GW157" s="16" t="s">
        <v>843</v>
      </c>
      <c r="GX157" s="16" t="s">
        <v>844</v>
      </c>
      <c r="GY157" s="16" t="s">
        <v>843</v>
      </c>
      <c r="GZ157" s="16" t="s">
        <v>843</v>
      </c>
      <c r="HA157" s="16" t="s">
        <v>843</v>
      </c>
      <c r="HB157" s="16" t="s">
        <v>843</v>
      </c>
      <c r="HC157" s="16" t="s">
        <v>843</v>
      </c>
      <c r="HD157" s="16" t="s">
        <v>843</v>
      </c>
      <c r="HE157" s="16" t="s">
        <v>843</v>
      </c>
      <c r="HF157" s="16" t="s">
        <v>843</v>
      </c>
      <c r="HH157" s="16" t="s">
        <v>5456</v>
      </c>
      <c r="HK157" s="16" t="s">
        <v>865</v>
      </c>
      <c r="HM157" s="16" t="s">
        <v>865</v>
      </c>
      <c r="HZ157" s="16" t="s">
        <v>7944</v>
      </c>
      <c r="KE157" s="16" t="s">
        <v>5582</v>
      </c>
      <c r="KG157" s="16" t="s">
        <v>7018</v>
      </c>
      <c r="KH157" s="16" t="s">
        <v>7033</v>
      </c>
      <c r="KI157" s="16" t="s">
        <v>865</v>
      </c>
      <c r="LG157" s="16" t="s">
        <v>867</v>
      </c>
      <c r="LH157" s="16" t="s">
        <v>867</v>
      </c>
      <c r="LI157" s="16" t="s">
        <v>867</v>
      </c>
      <c r="LJ157" s="16" t="s">
        <v>867</v>
      </c>
      <c r="LK157" s="16" t="s">
        <v>867</v>
      </c>
      <c r="LL157" s="16" t="s">
        <v>864</v>
      </c>
      <c r="LM157" s="16" t="s">
        <v>843</v>
      </c>
      <c r="LN157" s="16" t="s">
        <v>843</v>
      </c>
      <c r="LO157" s="16" t="s">
        <v>843</v>
      </c>
      <c r="LP157" s="16" t="s">
        <v>843</v>
      </c>
      <c r="LQ157" s="16" t="s">
        <v>843</v>
      </c>
      <c r="LR157" s="16" t="s">
        <v>843</v>
      </c>
      <c r="LS157" s="16" t="s">
        <v>843</v>
      </c>
      <c r="LT157" s="16" t="s">
        <v>843</v>
      </c>
      <c r="LU157" s="16" t="s">
        <v>843</v>
      </c>
      <c r="LV157" s="16" t="s">
        <v>843</v>
      </c>
      <c r="LW157" s="16" t="s">
        <v>843</v>
      </c>
      <c r="LX157" s="16" t="s">
        <v>843</v>
      </c>
      <c r="LY157" s="16" t="s">
        <v>843</v>
      </c>
      <c r="LZ157" s="16" t="s">
        <v>844</v>
      </c>
      <c r="MA157" s="16" t="s">
        <v>843</v>
      </c>
      <c r="MC157" s="16" t="s">
        <v>5694</v>
      </c>
      <c r="MD157" s="16" t="s">
        <v>844</v>
      </c>
      <c r="ME157" s="16" t="s">
        <v>843</v>
      </c>
      <c r="MF157" s="16" t="s">
        <v>843</v>
      </c>
      <c r="MG157" s="16" t="s">
        <v>843</v>
      </c>
      <c r="MH157" s="16" t="s">
        <v>843</v>
      </c>
      <c r="MI157" s="16" t="s">
        <v>843</v>
      </c>
      <c r="MJ157" s="16" t="s">
        <v>843</v>
      </c>
      <c r="MK157" s="16" t="s">
        <v>843</v>
      </c>
      <c r="ML157" s="16" t="s">
        <v>843</v>
      </c>
      <c r="MM157" s="16" t="s">
        <v>843</v>
      </c>
      <c r="MN157" s="16" t="s">
        <v>843</v>
      </c>
      <c r="MO157" s="16" t="s">
        <v>843</v>
      </c>
      <c r="MP157" s="16" t="s">
        <v>843</v>
      </c>
      <c r="MQ157" s="16" t="s">
        <v>843</v>
      </c>
      <c r="MR157" s="16" t="s">
        <v>843</v>
      </c>
      <c r="MS157" s="16" t="s">
        <v>843</v>
      </c>
      <c r="MT157" s="16" t="s">
        <v>843</v>
      </c>
      <c r="MU157" s="16" t="s">
        <v>843</v>
      </c>
      <c r="MV157" s="16" t="s">
        <v>843</v>
      </c>
      <c r="MX157" s="16" t="s">
        <v>5694</v>
      </c>
      <c r="MY157" s="16" t="s">
        <v>844</v>
      </c>
      <c r="MZ157" s="16" t="s">
        <v>843</v>
      </c>
      <c r="NA157" s="16" t="s">
        <v>843</v>
      </c>
      <c r="NB157" s="16" t="s">
        <v>843</v>
      </c>
      <c r="NC157" s="16" t="s">
        <v>843</v>
      </c>
      <c r="ND157" s="16" t="s">
        <v>843</v>
      </c>
      <c r="NE157" s="16" t="s">
        <v>843</v>
      </c>
      <c r="NF157" s="16" t="s">
        <v>843</v>
      </c>
      <c r="NG157" s="16" t="s">
        <v>843</v>
      </c>
      <c r="NH157" s="16" t="s">
        <v>843</v>
      </c>
      <c r="NI157" s="16" t="s">
        <v>843</v>
      </c>
      <c r="NJ157" s="16" t="s">
        <v>843</v>
      </c>
      <c r="NK157" s="16" t="s">
        <v>843</v>
      </c>
      <c r="NL157" s="16" t="s">
        <v>843</v>
      </c>
      <c r="NM157" s="16" t="s">
        <v>843</v>
      </c>
      <c r="NN157" s="16" t="s">
        <v>843</v>
      </c>
      <c r="NO157" s="16" t="s">
        <v>843</v>
      </c>
      <c r="NP157" s="16" t="s">
        <v>843</v>
      </c>
      <c r="NQ157" s="16" t="s">
        <v>843</v>
      </c>
      <c r="OK157" s="16" t="s">
        <v>5694</v>
      </c>
      <c r="OL157" s="16" t="s">
        <v>844</v>
      </c>
      <c r="OM157" s="16" t="s">
        <v>843</v>
      </c>
      <c r="ON157" s="16" t="s">
        <v>843</v>
      </c>
      <c r="OO157" s="16" t="s">
        <v>843</v>
      </c>
      <c r="OP157" s="16" t="s">
        <v>843</v>
      </c>
      <c r="OQ157" s="16" t="s">
        <v>843</v>
      </c>
      <c r="OR157" s="16" t="s">
        <v>843</v>
      </c>
      <c r="OS157" s="16" t="s">
        <v>843</v>
      </c>
      <c r="OT157" s="16" t="s">
        <v>843</v>
      </c>
      <c r="OU157" s="16" t="s">
        <v>843</v>
      </c>
      <c r="OV157" s="16" t="s">
        <v>843</v>
      </c>
      <c r="OW157" s="16" t="s">
        <v>843</v>
      </c>
      <c r="OX157" s="16" t="s">
        <v>843</v>
      </c>
      <c r="OY157" s="16" t="s">
        <v>843</v>
      </c>
      <c r="OZ157" s="16" t="s">
        <v>843</v>
      </c>
      <c r="PA157" s="16" t="s">
        <v>843</v>
      </c>
      <c r="PC157" s="16" t="s">
        <v>867</v>
      </c>
      <c r="PE157" s="16" t="s">
        <v>867</v>
      </c>
      <c r="PF157" s="16" t="s">
        <v>7959</v>
      </c>
      <c r="PG157" s="16" t="s">
        <v>844</v>
      </c>
      <c r="PH157" s="16" t="s">
        <v>843</v>
      </c>
      <c r="PI157" s="16" t="s">
        <v>843</v>
      </c>
      <c r="PJ157" s="16" t="s">
        <v>843</v>
      </c>
      <c r="PK157" s="16" t="s">
        <v>843</v>
      </c>
      <c r="PL157" s="16" t="s">
        <v>843</v>
      </c>
      <c r="PM157" s="16" t="s">
        <v>843</v>
      </c>
      <c r="PN157" s="16" t="s">
        <v>843</v>
      </c>
      <c r="PY157" s="16" t="s">
        <v>865</v>
      </c>
      <c r="QP157" s="16" t="s">
        <v>865</v>
      </c>
      <c r="QR157" s="16" t="s">
        <v>867</v>
      </c>
      <c r="QT157" s="16" t="s">
        <v>867</v>
      </c>
      <c r="QV157" s="16" t="s">
        <v>864</v>
      </c>
      <c r="QX157" s="16" t="s">
        <v>867</v>
      </c>
      <c r="RD157" s="16" t="s">
        <v>865</v>
      </c>
      <c r="RF157" s="16" t="s">
        <v>865</v>
      </c>
      <c r="RH157" s="16" t="s">
        <v>865</v>
      </c>
      <c r="RJ157" s="16" t="s">
        <v>865</v>
      </c>
      <c r="RN157" s="16" t="s">
        <v>867</v>
      </c>
      <c r="RP157" s="16" t="s">
        <v>867</v>
      </c>
      <c r="RR157" s="16" t="s">
        <v>867</v>
      </c>
      <c r="RT157" s="16" t="s">
        <v>867</v>
      </c>
      <c r="RV157" s="16" t="s">
        <v>867</v>
      </c>
      <c r="RX157" s="16" t="s">
        <v>7720</v>
      </c>
      <c r="RZ157" s="16" t="s">
        <v>867</v>
      </c>
      <c r="SQ157" s="16" t="s">
        <v>867</v>
      </c>
      <c r="SS157" s="16" t="s">
        <v>7308</v>
      </c>
      <c r="ST157" s="16" t="s">
        <v>7761</v>
      </c>
      <c r="TN157" s="16">
        <v>3000</v>
      </c>
      <c r="TO157" s="16">
        <v>0</v>
      </c>
      <c r="TP157" s="16">
        <v>3500</v>
      </c>
      <c r="TQ157" s="16">
        <v>1000</v>
      </c>
      <c r="TR157" s="16">
        <v>400</v>
      </c>
      <c r="TS157" s="16">
        <v>1000</v>
      </c>
      <c r="TT157" s="16">
        <v>0</v>
      </c>
      <c r="TU157" s="16">
        <v>1000</v>
      </c>
      <c r="TV157" s="16">
        <v>10000</v>
      </c>
      <c r="TW157" s="16">
        <v>0</v>
      </c>
      <c r="TZ157" s="16" t="s">
        <v>7367</v>
      </c>
      <c r="UA157" s="16" t="s">
        <v>5965</v>
      </c>
      <c r="UB157" s="16">
        <v>0</v>
      </c>
      <c r="UC157" s="16" t="s">
        <v>843</v>
      </c>
      <c r="UD157" s="16" t="s">
        <v>844</v>
      </c>
      <c r="UE157" s="16" t="s">
        <v>843</v>
      </c>
      <c r="UF157" s="16" t="s">
        <v>843</v>
      </c>
      <c r="UG157" s="16" t="s">
        <v>843</v>
      </c>
      <c r="UH157" s="16" t="s">
        <v>843</v>
      </c>
      <c r="US157" s="16" t="s">
        <v>6008</v>
      </c>
      <c r="UT157" s="16" t="s">
        <v>843</v>
      </c>
      <c r="UU157" s="16" t="s">
        <v>843</v>
      </c>
      <c r="UV157" s="16" t="s">
        <v>843</v>
      </c>
      <c r="UW157" s="16" t="s">
        <v>843</v>
      </c>
      <c r="UX157" s="16" t="s">
        <v>843</v>
      </c>
      <c r="UY157" s="16" t="s">
        <v>843</v>
      </c>
      <c r="UZ157" s="16" t="s">
        <v>844</v>
      </c>
      <c r="VA157" s="16" t="s">
        <v>843</v>
      </c>
      <c r="VB157" s="16" t="s">
        <v>843</v>
      </c>
      <c r="VC157" s="16" t="s">
        <v>843</v>
      </c>
      <c r="VD157" s="16" t="s">
        <v>843</v>
      </c>
      <c r="VE157" s="16" t="s">
        <v>843</v>
      </c>
      <c r="VF157" s="16" t="s">
        <v>843</v>
      </c>
      <c r="VG157" s="16" t="s">
        <v>843</v>
      </c>
      <c r="VJ157" s="16">
        <v>5500</v>
      </c>
      <c r="WO157" s="16" t="s">
        <v>6920</v>
      </c>
      <c r="XD157" s="16" t="s">
        <v>2337</v>
      </c>
      <c r="XE157" s="16" t="s">
        <v>843</v>
      </c>
      <c r="XF157" s="16" t="s">
        <v>843</v>
      </c>
      <c r="XG157" s="16" t="s">
        <v>843</v>
      </c>
      <c r="XH157" s="16" t="s">
        <v>843</v>
      </c>
      <c r="XI157" s="16" t="s">
        <v>843</v>
      </c>
      <c r="XJ157" s="16" t="s">
        <v>843</v>
      </c>
      <c r="XK157" s="16" t="s">
        <v>843</v>
      </c>
      <c r="XL157" s="16" t="s">
        <v>843</v>
      </c>
      <c r="XM157" s="16" t="s">
        <v>843</v>
      </c>
      <c r="XN157" s="16" t="s">
        <v>843</v>
      </c>
      <c r="XO157" s="16" t="s">
        <v>843</v>
      </c>
      <c r="XP157" s="16" t="s">
        <v>844</v>
      </c>
      <c r="XQ157" s="16" t="s">
        <v>843</v>
      </c>
      <c r="XR157" s="16" t="s">
        <v>9650</v>
      </c>
      <c r="YF157" s="16" t="s">
        <v>865</v>
      </c>
      <c r="YN157" s="16" t="s">
        <v>7040</v>
      </c>
      <c r="YP157" s="16" t="s">
        <v>7981</v>
      </c>
      <c r="YR157" s="16" t="s">
        <v>9651</v>
      </c>
      <c r="YS157" s="16" t="s">
        <v>9652</v>
      </c>
      <c r="YT157" s="16" t="s">
        <v>8694</v>
      </c>
      <c r="YU157" s="16" t="s">
        <v>9653</v>
      </c>
      <c r="YV157" s="16" t="s">
        <v>9148</v>
      </c>
      <c r="YW157" s="16" t="s">
        <v>844</v>
      </c>
      <c r="YX157" s="16" t="s">
        <v>9148</v>
      </c>
      <c r="YY157" s="16" t="s">
        <v>8803</v>
      </c>
      <c r="YZ157" s="16" t="s">
        <v>843</v>
      </c>
      <c r="ZB157" s="16">
        <v>11566.67</v>
      </c>
      <c r="ZC157" s="16" t="s">
        <v>8765</v>
      </c>
      <c r="ZD157" s="16" t="s">
        <v>843</v>
      </c>
      <c r="ZE157" s="16" t="s">
        <v>9040</v>
      </c>
      <c r="ZF157" s="16" t="s">
        <v>9097</v>
      </c>
      <c r="ZG157" s="16" t="s">
        <v>8752</v>
      </c>
      <c r="ZH157" s="16" t="s">
        <v>8753</v>
      </c>
      <c r="ZI157" s="16" t="s">
        <v>8888</v>
      </c>
      <c r="ZK157" s="16" t="s">
        <v>843</v>
      </c>
      <c r="ZL157" s="16" t="s">
        <v>8753</v>
      </c>
      <c r="ZM157" s="16" t="s">
        <v>843</v>
      </c>
      <c r="ZN157" s="16" t="s">
        <v>8703</v>
      </c>
      <c r="ZO157" s="16" t="s">
        <v>487</v>
      </c>
      <c r="ZP157" s="16" t="s">
        <v>487</v>
      </c>
      <c r="ZQ157" s="16" t="s">
        <v>487</v>
      </c>
      <c r="ZR157" s="16" t="s">
        <v>487</v>
      </c>
      <c r="ZS157" s="16" t="s">
        <v>8964</v>
      </c>
      <c r="ZT157" s="16" t="s">
        <v>8705</v>
      </c>
      <c r="ZU157" s="16" t="s">
        <v>8706</v>
      </c>
      <c r="ZV157" s="16" t="s">
        <v>487</v>
      </c>
      <c r="ZW157" s="16" t="s">
        <v>844</v>
      </c>
      <c r="ZX157" s="16" t="s">
        <v>8732</v>
      </c>
      <c r="ZY157" s="16" t="s">
        <v>8746</v>
      </c>
      <c r="ZZ157" s="16" t="s">
        <v>1056</v>
      </c>
      <c r="AAA157" s="16" t="s">
        <v>1056</v>
      </c>
      <c r="AAB157" s="16" t="s">
        <v>843</v>
      </c>
      <c r="AAC157" s="16">
        <v>0</v>
      </c>
      <c r="AAD157" s="16" t="s">
        <v>8732</v>
      </c>
      <c r="AAE157" s="16" t="s">
        <v>1056</v>
      </c>
      <c r="AAF157" s="16" t="s">
        <v>843</v>
      </c>
      <c r="AAG157" s="16" t="s">
        <v>844</v>
      </c>
      <c r="AAH157" s="16" t="s">
        <v>843</v>
      </c>
      <c r="AAI157" s="16" t="s">
        <v>843</v>
      </c>
      <c r="AAJ157" s="16" t="s">
        <v>624</v>
      </c>
      <c r="AAK157" s="16" t="s">
        <v>649</v>
      </c>
      <c r="AAL157" s="16" t="s">
        <v>904</v>
      </c>
      <c r="AAM157" s="16" t="s">
        <v>663</v>
      </c>
      <c r="AAN157" s="16" t="s">
        <v>8707</v>
      </c>
      <c r="AAO157" s="16" t="s">
        <v>1018</v>
      </c>
      <c r="AAP157" s="16" t="s">
        <v>8708</v>
      </c>
      <c r="AAS157" s="16">
        <v>5500</v>
      </c>
      <c r="AAT157" s="16" t="s">
        <v>782</v>
      </c>
      <c r="AAU157" s="16" t="s">
        <v>782</v>
      </c>
      <c r="AAV157" s="16" t="s">
        <v>782</v>
      </c>
      <c r="AAW157" s="16" t="s">
        <v>782</v>
      </c>
      <c r="AAX157" s="16" t="s">
        <v>843</v>
      </c>
      <c r="AAY157" s="16" t="s">
        <v>8710</v>
      </c>
      <c r="AAZ157" s="16" t="s">
        <v>782</v>
      </c>
      <c r="ABA157" s="16" t="s">
        <v>782</v>
      </c>
      <c r="ABB157" s="16" t="s">
        <v>782</v>
      </c>
      <c r="ABC157" s="16" t="s">
        <v>783</v>
      </c>
      <c r="ABD157" s="16" t="s">
        <v>782</v>
      </c>
      <c r="ABF157" s="16" t="s">
        <v>782</v>
      </c>
      <c r="ABG157" s="16" t="s">
        <v>782</v>
      </c>
      <c r="ABH157" s="16" t="s">
        <v>782</v>
      </c>
      <c r="ABI157" s="16" t="s">
        <v>782</v>
      </c>
      <c r="ABJ157" s="16" t="s">
        <v>783</v>
      </c>
      <c r="ABK157" s="16" t="s">
        <v>782</v>
      </c>
      <c r="ABL157" s="16" t="s">
        <v>1056</v>
      </c>
      <c r="ABM157" s="16" t="s">
        <v>844</v>
      </c>
      <c r="ABN157" s="16" t="s">
        <v>1034</v>
      </c>
      <c r="ABO157" s="16" t="s">
        <v>486</v>
      </c>
      <c r="ABP157" s="16" t="s">
        <v>971</v>
      </c>
      <c r="ABQ157" s="16" t="s">
        <v>4324</v>
      </c>
      <c r="ABR157" s="16" t="s">
        <v>474</v>
      </c>
      <c r="ABS157" s="16" t="s">
        <v>457</v>
      </c>
      <c r="ABT157" s="16" t="s">
        <v>8769</v>
      </c>
      <c r="ABU157" s="16" t="s">
        <v>8759</v>
      </c>
      <c r="ABV157" s="16" t="s">
        <v>487</v>
      </c>
      <c r="ABW157" s="16" t="s">
        <v>487</v>
      </c>
      <c r="ABX157" s="16" t="s">
        <v>894</v>
      </c>
      <c r="ABY157" s="16" t="s">
        <v>486</v>
      </c>
      <c r="ABZ157" s="16" t="s">
        <v>486</v>
      </c>
      <c r="ACA157" s="16" t="s">
        <v>759</v>
      </c>
      <c r="ACB157" s="16" t="s">
        <v>775</v>
      </c>
      <c r="ACC157" s="16" t="s">
        <v>737</v>
      </c>
      <c r="ACD157" s="16" t="s">
        <v>486</v>
      </c>
      <c r="ACE157" s="16" t="s">
        <v>487</v>
      </c>
      <c r="ACG157" s="16" t="s">
        <v>1014</v>
      </c>
      <c r="ACH157" s="16" t="s">
        <v>1009</v>
      </c>
      <c r="ACI157" s="16" t="s">
        <v>462</v>
      </c>
      <c r="ACJ157" s="16">
        <v>0.79400000000000004</v>
      </c>
      <c r="ACK157" s="16" t="s">
        <v>482</v>
      </c>
      <c r="ACL157" s="16" t="s">
        <v>740</v>
      </c>
      <c r="ACM157" s="16" t="s">
        <v>1193</v>
      </c>
      <c r="ACN157" s="16" t="s">
        <v>530</v>
      </c>
      <c r="ACO157" s="16" t="s">
        <v>1856</v>
      </c>
      <c r="ACQ157" s="16" t="s">
        <v>1203</v>
      </c>
      <c r="ACR157" s="16" t="s">
        <v>1644</v>
      </c>
      <c r="ACS157" s="16" t="s">
        <v>676</v>
      </c>
      <c r="ACT157" s="16" t="s">
        <v>1522</v>
      </c>
      <c r="ACU157" s="16" t="s">
        <v>833</v>
      </c>
      <c r="ACV157" s="16" t="s">
        <v>8711</v>
      </c>
      <c r="ACW157" s="16" t="s">
        <v>878</v>
      </c>
      <c r="ACX157" s="16" t="s">
        <v>1916</v>
      </c>
      <c r="ACY157" s="16" t="s">
        <v>1947</v>
      </c>
      <c r="ACZ157" s="16">
        <v>1</v>
      </c>
      <c r="ADA157" s="16">
        <v>1</v>
      </c>
      <c r="ADB157" s="16">
        <v>1</v>
      </c>
      <c r="ADC157" s="16">
        <v>1</v>
      </c>
      <c r="ADD157" s="16">
        <v>1</v>
      </c>
      <c r="ADE157" s="16" t="s">
        <v>8712</v>
      </c>
      <c r="ADF157" s="16">
        <v>0</v>
      </c>
      <c r="ADG157" s="16" t="s">
        <v>487</v>
      </c>
      <c r="ADH157" s="16">
        <v>2</v>
      </c>
      <c r="ADI157" s="16" t="s">
        <v>486</v>
      </c>
      <c r="ADJ157" s="16" t="s">
        <v>1743</v>
      </c>
      <c r="ADK157" s="16" t="s">
        <v>13194</v>
      </c>
      <c r="ADL157" s="16" t="s">
        <v>1744</v>
      </c>
      <c r="ADM157" s="16" t="s">
        <v>13195</v>
      </c>
      <c r="ADN157" s="16" t="s">
        <v>13196</v>
      </c>
      <c r="ADO157" s="16" t="s">
        <v>1768</v>
      </c>
      <c r="ADP157" s="16" t="s">
        <v>1751</v>
      </c>
      <c r="ADQ157" s="16" t="s">
        <v>1752</v>
      </c>
      <c r="ADR157" s="16" t="s">
        <v>13194</v>
      </c>
      <c r="ADT157" s="16" t="s">
        <v>1062</v>
      </c>
      <c r="ADY157" s="16" t="s">
        <v>1063</v>
      </c>
      <c r="AEA157" s="16">
        <v>11566.666666666701</v>
      </c>
      <c r="AEC157" s="16" t="s">
        <v>1062</v>
      </c>
      <c r="AED157" s="16">
        <v>916.67</v>
      </c>
      <c r="AEE157" s="16" t="s">
        <v>952</v>
      </c>
      <c r="AEG157" s="16">
        <v>5500</v>
      </c>
      <c r="AEI157" s="16">
        <v>500</v>
      </c>
      <c r="AEK157" s="16">
        <v>583.33000000000004</v>
      </c>
      <c r="AEL157" s="16">
        <v>166.67</v>
      </c>
      <c r="AEM157" s="16">
        <v>1666.67</v>
      </c>
      <c r="AEN157" s="16">
        <v>66.67</v>
      </c>
      <c r="AEO157" s="16">
        <v>166.67</v>
      </c>
      <c r="AEP157" s="16">
        <v>166.67</v>
      </c>
    </row>
    <row r="158" spans="1:822" x14ac:dyDescent="0.25">
      <c r="A158" s="30">
        <v>45819</v>
      </c>
      <c r="B158" s="16" t="s">
        <v>9654</v>
      </c>
      <c r="C158" s="16" t="s">
        <v>867</v>
      </c>
      <c r="D158" s="16" t="s">
        <v>867</v>
      </c>
      <c r="E158" s="16">
        <v>52</v>
      </c>
      <c r="F158" s="16" t="s">
        <v>8153</v>
      </c>
      <c r="G158" s="16" t="s">
        <v>4145</v>
      </c>
      <c r="I158" s="16" t="s">
        <v>4174</v>
      </c>
      <c r="Z158" s="16" t="s">
        <v>996</v>
      </c>
      <c r="AA158" s="16" t="s">
        <v>470</v>
      </c>
      <c r="AB158" s="16">
        <v>2</v>
      </c>
      <c r="AC158" s="16" t="s">
        <v>844</v>
      </c>
      <c r="AD158" s="16" t="s">
        <v>843</v>
      </c>
      <c r="AE158" s="16" t="s">
        <v>843</v>
      </c>
      <c r="AF158" s="16" t="s">
        <v>844</v>
      </c>
      <c r="AG158" s="16" t="s">
        <v>844</v>
      </c>
      <c r="AH158" s="16" t="s">
        <v>844</v>
      </c>
      <c r="AI158" s="16" t="s">
        <v>844</v>
      </c>
      <c r="AJ158" s="16" t="s">
        <v>843</v>
      </c>
      <c r="AK158" s="16" t="s">
        <v>843</v>
      </c>
      <c r="AM158" s="16" t="s">
        <v>737</v>
      </c>
      <c r="AN158" s="16" t="s">
        <v>761</v>
      </c>
      <c r="AP158" s="16" t="s">
        <v>774</v>
      </c>
      <c r="AR158" s="16" t="s">
        <v>6907</v>
      </c>
      <c r="BB158" s="16">
        <v>2</v>
      </c>
      <c r="BC158" s="16" t="s">
        <v>7875</v>
      </c>
      <c r="BE158" s="16" t="s">
        <v>5101</v>
      </c>
      <c r="BV158" s="16" t="s">
        <v>4433</v>
      </c>
      <c r="BW158" s="16" t="s">
        <v>844</v>
      </c>
      <c r="BX158" s="16" t="s">
        <v>843</v>
      </c>
      <c r="BY158" s="16" t="s">
        <v>843</v>
      </c>
      <c r="BZ158" s="16" t="s">
        <v>843</v>
      </c>
      <c r="CA158" s="16" t="s">
        <v>843</v>
      </c>
      <c r="CB158" s="16" t="s">
        <v>843</v>
      </c>
      <c r="CC158" s="16" t="s">
        <v>843</v>
      </c>
      <c r="CD158" s="16" t="s">
        <v>843</v>
      </c>
      <c r="CE158" s="16" t="s">
        <v>843</v>
      </c>
      <c r="CF158" s="16" t="s">
        <v>843</v>
      </c>
      <c r="CG158" s="16" t="s">
        <v>843</v>
      </c>
      <c r="CH158" s="16" t="s">
        <v>843</v>
      </c>
      <c r="CI158" s="16" t="s">
        <v>843</v>
      </c>
      <c r="CJ158" s="16" t="s">
        <v>843</v>
      </c>
      <c r="CK158" s="16" t="s">
        <v>843</v>
      </c>
      <c r="CP158" s="16" t="s">
        <v>867</v>
      </c>
      <c r="CQ158" s="16" t="s">
        <v>9044</v>
      </c>
      <c r="CR158" s="16" t="s">
        <v>844</v>
      </c>
      <c r="CS158" s="16" t="s">
        <v>844</v>
      </c>
      <c r="CT158" s="16" t="s">
        <v>843</v>
      </c>
      <c r="CU158" s="16" t="s">
        <v>843</v>
      </c>
      <c r="CV158" s="16" t="s">
        <v>843</v>
      </c>
      <c r="CW158" s="16" t="s">
        <v>843</v>
      </c>
      <c r="CX158" s="16" t="s">
        <v>843</v>
      </c>
      <c r="CY158" s="16" t="s">
        <v>843</v>
      </c>
      <c r="CZ158" s="16" t="s">
        <v>843</v>
      </c>
      <c r="DA158" s="16" t="s">
        <v>5184</v>
      </c>
      <c r="DX158" s="16" t="s">
        <v>867</v>
      </c>
      <c r="DY158" s="16" t="s">
        <v>867</v>
      </c>
      <c r="GC158" s="16" t="s">
        <v>864</v>
      </c>
      <c r="GF158" s="16" t="s">
        <v>6818</v>
      </c>
      <c r="GG158" s="16" t="s">
        <v>867</v>
      </c>
      <c r="GV158" s="16" t="s">
        <v>9607</v>
      </c>
      <c r="GW158" s="16" t="s">
        <v>843</v>
      </c>
      <c r="GX158" s="16" t="s">
        <v>844</v>
      </c>
      <c r="GY158" s="16" t="s">
        <v>843</v>
      </c>
      <c r="GZ158" s="16" t="s">
        <v>844</v>
      </c>
      <c r="HA158" s="16" t="s">
        <v>843</v>
      </c>
      <c r="HB158" s="16" t="s">
        <v>843</v>
      </c>
      <c r="HC158" s="16" t="s">
        <v>843</v>
      </c>
      <c r="HD158" s="16" t="s">
        <v>843</v>
      </c>
      <c r="HE158" s="16" t="s">
        <v>843</v>
      </c>
      <c r="HF158" s="16" t="s">
        <v>843</v>
      </c>
      <c r="HH158" s="16" t="s">
        <v>5456</v>
      </c>
      <c r="HK158" s="16" t="s">
        <v>865</v>
      </c>
      <c r="HM158" s="16" t="s">
        <v>865</v>
      </c>
      <c r="HZ158" s="16" t="s">
        <v>7944</v>
      </c>
      <c r="KE158" s="16" t="s">
        <v>5585</v>
      </c>
      <c r="KG158" s="16" t="s">
        <v>7018</v>
      </c>
      <c r="KH158" s="16" t="s">
        <v>7033</v>
      </c>
      <c r="KI158" s="16" t="s">
        <v>865</v>
      </c>
      <c r="LG158" s="16" t="s">
        <v>867</v>
      </c>
      <c r="LH158" s="16" t="s">
        <v>867</v>
      </c>
      <c r="LI158" s="16" t="s">
        <v>867</v>
      </c>
      <c r="LJ158" s="16" t="s">
        <v>867</v>
      </c>
      <c r="LK158" s="16" t="s">
        <v>867</v>
      </c>
      <c r="LL158" s="16" t="s">
        <v>5690</v>
      </c>
      <c r="LM158" s="16" t="s">
        <v>843</v>
      </c>
      <c r="LN158" s="16" t="s">
        <v>843</v>
      </c>
      <c r="LO158" s="16" t="s">
        <v>843</v>
      </c>
      <c r="LP158" s="16" t="s">
        <v>843</v>
      </c>
      <c r="LQ158" s="16" t="s">
        <v>843</v>
      </c>
      <c r="LR158" s="16" t="s">
        <v>843</v>
      </c>
      <c r="LS158" s="16" t="s">
        <v>843</v>
      </c>
      <c r="LT158" s="16" t="s">
        <v>843</v>
      </c>
      <c r="LU158" s="16" t="s">
        <v>843</v>
      </c>
      <c r="LV158" s="16" t="s">
        <v>843</v>
      </c>
      <c r="LW158" s="16" t="s">
        <v>843</v>
      </c>
      <c r="LX158" s="16" t="s">
        <v>844</v>
      </c>
      <c r="LY158" s="16" t="s">
        <v>843</v>
      </c>
      <c r="LZ158" s="16" t="s">
        <v>843</v>
      </c>
      <c r="MA158" s="16" t="s">
        <v>843</v>
      </c>
      <c r="MC158" s="16" t="s">
        <v>5694</v>
      </c>
      <c r="MD158" s="16" t="s">
        <v>844</v>
      </c>
      <c r="ME158" s="16" t="s">
        <v>843</v>
      </c>
      <c r="MF158" s="16" t="s">
        <v>843</v>
      </c>
      <c r="MG158" s="16" t="s">
        <v>843</v>
      </c>
      <c r="MH158" s="16" t="s">
        <v>843</v>
      </c>
      <c r="MI158" s="16" t="s">
        <v>843</v>
      </c>
      <c r="MJ158" s="16" t="s">
        <v>843</v>
      </c>
      <c r="MK158" s="16" t="s">
        <v>843</v>
      </c>
      <c r="ML158" s="16" t="s">
        <v>843</v>
      </c>
      <c r="MM158" s="16" t="s">
        <v>843</v>
      </c>
      <c r="MN158" s="16" t="s">
        <v>843</v>
      </c>
      <c r="MO158" s="16" t="s">
        <v>843</v>
      </c>
      <c r="MP158" s="16" t="s">
        <v>843</v>
      </c>
      <c r="MQ158" s="16" t="s">
        <v>843</v>
      </c>
      <c r="MR158" s="16" t="s">
        <v>843</v>
      </c>
      <c r="MS158" s="16" t="s">
        <v>843</v>
      </c>
      <c r="MT158" s="16" t="s">
        <v>843</v>
      </c>
      <c r="MU158" s="16" t="s">
        <v>843</v>
      </c>
      <c r="MV158" s="16" t="s">
        <v>843</v>
      </c>
      <c r="MX158" s="16" t="s">
        <v>5694</v>
      </c>
      <c r="MY158" s="16" t="s">
        <v>844</v>
      </c>
      <c r="MZ158" s="16" t="s">
        <v>843</v>
      </c>
      <c r="NA158" s="16" t="s">
        <v>843</v>
      </c>
      <c r="NB158" s="16" t="s">
        <v>843</v>
      </c>
      <c r="NC158" s="16" t="s">
        <v>843</v>
      </c>
      <c r="ND158" s="16" t="s">
        <v>843</v>
      </c>
      <c r="NE158" s="16" t="s">
        <v>843</v>
      </c>
      <c r="NF158" s="16" t="s">
        <v>843</v>
      </c>
      <c r="NG158" s="16" t="s">
        <v>843</v>
      </c>
      <c r="NH158" s="16" t="s">
        <v>843</v>
      </c>
      <c r="NI158" s="16" t="s">
        <v>843</v>
      </c>
      <c r="NJ158" s="16" t="s">
        <v>843</v>
      </c>
      <c r="NK158" s="16" t="s">
        <v>843</v>
      </c>
      <c r="NL158" s="16" t="s">
        <v>843</v>
      </c>
      <c r="NM158" s="16" t="s">
        <v>843</v>
      </c>
      <c r="NN158" s="16" t="s">
        <v>843</v>
      </c>
      <c r="NO158" s="16" t="s">
        <v>843</v>
      </c>
      <c r="NP158" s="16" t="s">
        <v>843</v>
      </c>
      <c r="NQ158" s="16" t="s">
        <v>843</v>
      </c>
      <c r="PC158" s="16" t="s">
        <v>865</v>
      </c>
      <c r="PD158" s="16" t="s">
        <v>865</v>
      </c>
      <c r="PY158" s="16" t="s">
        <v>865</v>
      </c>
      <c r="QP158" s="16" t="s">
        <v>865</v>
      </c>
      <c r="QR158" s="16" t="s">
        <v>867</v>
      </c>
      <c r="QT158" s="16" t="s">
        <v>867</v>
      </c>
      <c r="QV158" s="16" t="s">
        <v>865</v>
      </c>
      <c r="QX158" s="16" t="s">
        <v>865</v>
      </c>
      <c r="QY158" s="16" t="s">
        <v>867</v>
      </c>
      <c r="RD158" s="16" t="s">
        <v>865</v>
      </c>
      <c r="RF158" s="16" t="s">
        <v>865</v>
      </c>
      <c r="RH158" s="16" t="s">
        <v>865</v>
      </c>
      <c r="RJ158" s="16" t="s">
        <v>865</v>
      </c>
      <c r="RN158" s="16" t="s">
        <v>7724</v>
      </c>
      <c r="RP158" s="16" t="s">
        <v>867</v>
      </c>
      <c r="RR158" s="16" t="s">
        <v>7720</v>
      </c>
      <c r="RT158" s="16" t="s">
        <v>7720</v>
      </c>
      <c r="RV158" s="16" t="s">
        <v>7724</v>
      </c>
      <c r="RX158" s="16" t="s">
        <v>7724</v>
      </c>
      <c r="RZ158" s="16" t="s">
        <v>7724</v>
      </c>
      <c r="SQ158" s="16" t="s">
        <v>865</v>
      </c>
      <c r="SS158" s="16" t="s">
        <v>7296</v>
      </c>
      <c r="ST158" s="16" t="s">
        <v>7761</v>
      </c>
      <c r="TN158" s="16">
        <v>1800</v>
      </c>
      <c r="TO158" s="16">
        <v>0</v>
      </c>
      <c r="TP158" s="16">
        <v>1600</v>
      </c>
      <c r="TQ158" s="16">
        <v>2300</v>
      </c>
      <c r="TR158" s="16">
        <v>500</v>
      </c>
      <c r="TS158" s="16">
        <v>200</v>
      </c>
      <c r="TT158" s="16">
        <v>0</v>
      </c>
      <c r="TU158" s="16">
        <v>0</v>
      </c>
      <c r="TW158" s="16">
        <v>0</v>
      </c>
      <c r="TZ158" s="16" t="s">
        <v>7364</v>
      </c>
      <c r="UA158" s="16" t="s">
        <v>9639</v>
      </c>
      <c r="UB158" s="16">
        <v>0</v>
      </c>
      <c r="UC158" s="16" t="s">
        <v>844</v>
      </c>
      <c r="UD158" s="16" t="s">
        <v>843</v>
      </c>
      <c r="UE158" s="16" t="s">
        <v>844</v>
      </c>
      <c r="UF158" s="16" t="s">
        <v>844</v>
      </c>
      <c r="UG158" s="16" t="s">
        <v>843</v>
      </c>
      <c r="UH158" s="16" t="s">
        <v>843</v>
      </c>
      <c r="UL158" s="16">
        <v>5000</v>
      </c>
      <c r="VK158" s="16" t="s">
        <v>6102</v>
      </c>
      <c r="VL158" s="16" t="s">
        <v>843</v>
      </c>
      <c r="VM158" s="16" t="s">
        <v>843</v>
      </c>
      <c r="VN158" s="16" t="s">
        <v>843</v>
      </c>
      <c r="VO158" s="16" t="s">
        <v>843</v>
      </c>
      <c r="VP158" s="16" t="s">
        <v>844</v>
      </c>
      <c r="VQ158" s="16" t="s">
        <v>843</v>
      </c>
      <c r="VR158" s="16" t="s">
        <v>843</v>
      </c>
      <c r="VS158" s="16" t="s">
        <v>843</v>
      </c>
      <c r="VT158" s="16" t="s">
        <v>843</v>
      </c>
      <c r="VV158" s="16">
        <v>1200</v>
      </c>
      <c r="VX158" s="16" t="s">
        <v>6028</v>
      </c>
      <c r="VY158" s="16" t="s">
        <v>844</v>
      </c>
      <c r="VZ158" s="16" t="s">
        <v>843</v>
      </c>
      <c r="WA158" s="16" t="s">
        <v>843</v>
      </c>
      <c r="WB158" s="16" t="s">
        <v>843</v>
      </c>
      <c r="WC158" s="16" t="s">
        <v>843</v>
      </c>
      <c r="WD158" s="16" t="s">
        <v>843</v>
      </c>
      <c r="WE158" s="16" t="s">
        <v>843</v>
      </c>
      <c r="WF158" s="16" t="s">
        <v>843</v>
      </c>
      <c r="WH158" s="16">
        <v>1620</v>
      </c>
      <c r="WO158" s="16" t="s">
        <v>6926</v>
      </c>
      <c r="YN158" s="16" t="s">
        <v>7040</v>
      </c>
      <c r="YP158" s="16" t="s">
        <v>7978</v>
      </c>
      <c r="YR158" s="16" t="s">
        <v>9655</v>
      </c>
      <c r="YS158" s="16" t="s">
        <v>9656</v>
      </c>
      <c r="YT158" s="16" t="s">
        <v>8694</v>
      </c>
      <c r="YU158" s="16" t="s">
        <v>9657</v>
      </c>
      <c r="YV158" s="16" t="s">
        <v>9148</v>
      </c>
      <c r="YW158" s="16" t="s">
        <v>844</v>
      </c>
      <c r="YX158" s="16" t="s">
        <v>9148</v>
      </c>
      <c r="YZ158" s="16" t="s">
        <v>843</v>
      </c>
      <c r="ZB158" s="16">
        <v>6400</v>
      </c>
      <c r="ZC158" s="16" t="s">
        <v>8740</v>
      </c>
      <c r="ZD158" s="16" t="s">
        <v>843</v>
      </c>
      <c r="ZE158" s="16" t="s">
        <v>9658</v>
      </c>
      <c r="ZF158" s="16" t="s">
        <v>8847</v>
      </c>
      <c r="ZG158" s="16" t="s">
        <v>8754</v>
      </c>
      <c r="ZH158" s="16" t="s">
        <v>8752</v>
      </c>
      <c r="ZI158" s="16" t="s">
        <v>8738</v>
      </c>
      <c r="ZK158" s="16" t="s">
        <v>843</v>
      </c>
      <c r="ZL158" s="16" t="s">
        <v>843</v>
      </c>
      <c r="ZM158" s="16" t="s">
        <v>843</v>
      </c>
      <c r="ZN158" s="16" t="s">
        <v>8815</v>
      </c>
      <c r="ZO158" s="16" t="s">
        <v>487</v>
      </c>
      <c r="ZP158" s="16" t="s">
        <v>487</v>
      </c>
      <c r="ZQ158" s="16" t="s">
        <v>486</v>
      </c>
      <c r="ZR158" s="16" t="s">
        <v>486</v>
      </c>
      <c r="ZS158" s="16" t="s">
        <v>844</v>
      </c>
      <c r="ZT158" s="16" t="s">
        <v>8705</v>
      </c>
      <c r="ZU158" s="16" t="s">
        <v>8706</v>
      </c>
      <c r="ZV158" s="16" t="s">
        <v>487</v>
      </c>
      <c r="ZW158" s="16" t="s">
        <v>843</v>
      </c>
      <c r="ZX158" s="16" t="s">
        <v>844</v>
      </c>
      <c r="ZY158" s="16" t="s">
        <v>844</v>
      </c>
      <c r="ZZ158" s="16" t="s">
        <v>844</v>
      </c>
      <c r="AAA158" s="16" t="s">
        <v>844</v>
      </c>
      <c r="AAB158" s="16" t="s">
        <v>844</v>
      </c>
      <c r="AAC158" s="16">
        <v>1</v>
      </c>
      <c r="AAD158" s="16" t="s">
        <v>844</v>
      </c>
      <c r="AAE158" s="16" t="s">
        <v>844</v>
      </c>
      <c r="AAF158" s="16" t="s">
        <v>843</v>
      </c>
      <c r="AAG158" s="16" t="s">
        <v>843</v>
      </c>
      <c r="AAH158" s="16" t="s">
        <v>843</v>
      </c>
      <c r="AAI158" s="16" t="s">
        <v>843</v>
      </c>
      <c r="AAJ158" s="16" t="s">
        <v>615</v>
      </c>
      <c r="AAK158" s="16" t="s">
        <v>655</v>
      </c>
      <c r="AAL158" s="16" t="s">
        <v>905</v>
      </c>
      <c r="AAM158" s="16" t="s">
        <v>660</v>
      </c>
      <c r="AAN158" s="16" t="s">
        <v>8707</v>
      </c>
      <c r="AAO158" s="16" t="s">
        <v>1018</v>
      </c>
      <c r="AAP158" s="16" t="s">
        <v>8708</v>
      </c>
      <c r="AAQ158" s="16" t="s">
        <v>9659</v>
      </c>
      <c r="AAS158" s="16">
        <v>7183.38</v>
      </c>
      <c r="AAT158" s="16" t="s">
        <v>782</v>
      </c>
      <c r="AAU158" s="16" t="s">
        <v>782</v>
      </c>
      <c r="AAV158" s="16" t="s">
        <v>782</v>
      </c>
      <c r="AAW158" s="16" t="s">
        <v>782</v>
      </c>
      <c r="AAX158" s="16" t="s">
        <v>843</v>
      </c>
      <c r="AAY158" s="16" t="s">
        <v>8710</v>
      </c>
      <c r="AAZ158" s="16" t="s">
        <v>782</v>
      </c>
      <c r="ABA158" s="16" t="s">
        <v>783</v>
      </c>
      <c r="ABB158" s="16" t="s">
        <v>782</v>
      </c>
      <c r="ABC158" s="16" t="s">
        <v>783</v>
      </c>
      <c r="ABD158" s="16" t="s">
        <v>782</v>
      </c>
      <c r="ABE158" s="16" t="s">
        <v>783</v>
      </c>
      <c r="ABF158" s="16" t="s">
        <v>782</v>
      </c>
      <c r="ABG158" s="16" t="s">
        <v>783</v>
      </c>
      <c r="ABH158" s="16" t="s">
        <v>783</v>
      </c>
      <c r="ABI158" s="16" t="s">
        <v>782</v>
      </c>
      <c r="ABJ158" s="16" t="s">
        <v>782</v>
      </c>
      <c r="ABK158" s="16" t="s">
        <v>782</v>
      </c>
      <c r="ABL158" s="16" t="s">
        <v>8759</v>
      </c>
      <c r="ABM158" s="16" t="s">
        <v>843</v>
      </c>
      <c r="ABN158" s="16" t="s">
        <v>1034</v>
      </c>
      <c r="ABO158" s="16" t="s">
        <v>486</v>
      </c>
      <c r="ABP158" s="16" t="s">
        <v>972</v>
      </c>
      <c r="ABQ158" s="16" t="s">
        <v>4297</v>
      </c>
      <c r="ABR158" s="16" t="s">
        <v>470</v>
      </c>
      <c r="ABS158" s="16" t="s">
        <v>451</v>
      </c>
      <c r="ABT158" s="16" t="s">
        <v>1056</v>
      </c>
      <c r="ABU158" s="16" t="s">
        <v>1056</v>
      </c>
      <c r="ABV158" s="16" t="s">
        <v>487</v>
      </c>
      <c r="ABW158" s="16" t="s">
        <v>487</v>
      </c>
      <c r="ABX158" s="16" t="s">
        <v>894</v>
      </c>
      <c r="ABY158" s="16" t="s">
        <v>486</v>
      </c>
      <c r="ABZ158" s="16" t="s">
        <v>486</v>
      </c>
      <c r="ACA158" s="16" t="s">
        <v>761</v>
      </c>
      <c r="ACB158" s="16" t="s">
        <v>774</v>
      </c>
      <c r="ACC158" s="16" t="s">
        <v>737</v>
      </c>
      <c r="ACD158" s="16" t="s">
        <v>486</v>
      </c>
      <c r="ACE158" s="16" t="s">
        <v>486</v>
      </c>
      <c r="ACG158" s="16" t="s">
        <v>1014</v>
      </c>
      <c r="ACH158" s="16" t="s">
        <v>1009</v>
      </c>
      <c r="ACI158" s="16" t="s">
        <v>462</v>
      </c>
      <c r="ACJ158" s="16">
        <v>0.79400000000000004</v>
      </c>
      <c r="ACK158" s="16" t="s">
        <v>482</v>
      </c>
      <c r="ACL158" s="16" t="s">
        <v>738</v>
      </c>
      <c r="ACM158" s="16" t="s">
        <v>1189</v>
      </c>
      <c r="ACN158" s="16" t="s">
        <v>1169</v>
      </c>
      <c r="ACO158" s="16" t="s">
        <v>1856</v>
      </c>
      <c r="ACP158" s="16">
        <v>1620</v>
      </c>
      <c r="ACQ158" s="16" t="s">
        <v>1202</v>
      </c>
      <c r="ACR158" s="16" t="s">
        <v>1644</v>
      </c>
      <c r="ACS158" s="16" t="s">
        <v>676</v>
      </c>
      <c r="ACT158" s="16" t="s">
        <v>1522</v>
      </c>
      <c r="ACU158" s="16" t="s">
        <v>831</v>
      </c>
      <c r="ACV158" s="16" t="s">
        <v>8756</v>
      </c>
      <c r="ACW158" s="16" t="s">
        <v>451</v>
      </c>
      <c r="ACX158" s="16" t="s">
        <v>1916</v>
      </c>
      <c r="ACY158" s="16" t="s">
        <v>1949</v>
      </c>
      <c r="ACZ158" s="16">
        <v>1</v>
      </c>
      <c r="ADA158" s="16">
        <v>1</v>
      </c>
      <c r="ADB158" s="16">
        <v>1</v>
      </c>
      <c r="ADC158" s="16">
        <v>1</v>
      </c>
      <c r="ADD158" s="16">
        <v>1</v>
      </c>
      <c r="ADE158" s="16" t="s">
        <v>8712</v>
      </c>
      <c r="ADF158" s="16">
        <v>0</v>
      </c>
      <c r="ADG158" s="16" t="s">
        <v>486</v>
      </c>
      <c r="ADH158" s="16">
        <v>2</v>
      </c>
      <c r="ADI158" s="16" t="s">
        <v>486</v>
      </c>
      <c r="ADJ158" s="16" t="s">
        <v>1743</v>
      </c>
      <c r="ADK158" s="16" t="s">
        <v>13194</v>
      </c>
      <c r="ADL158" s="16" t="s">
        <v>1762</v>
      </c>
      <c r="ADM158" s="16" t="s">
        <v>1757</v>
      </c>
      <c r="ADN158" s="16" t="s">
        <v>13196</v>
      </c>
      <c r="ADO158" s="16" t="s">
        <v>13197</v>
      </c>
      <c r="ADP158" s="16" t="s">
        <v>13194</v>
      </c>
      <c r="ADR158" s="16" t="s">
        <v>13194</v>
      </c>
      <c r="ADU158" s="16" t="s">
        <v>1756</v>
      </c>
      <c r="ADW158" s="16" t="s">
        <v>13199</v>
      </c>
      <c r="ADY158" s="16" t="s">
        <v>1062</v>
      </c>
      <c r="AEA158" s="16">
        <v>6400</v>
      </c>
      <c r="AEC158" s="16" t="s">
        <v>1062</v>
      </c>
      <c r="AED158" s="16">
        <v>3591.69</v>
      </c>
      <c r="AEE158" s="16" t="s">
        <v>952</v>
      </c>
      <c r="AEG158" s="16">
        <v>2820</v>
      </c>
      <c r="AEI158" s="16">
        <v>900</v>
      </c>
      <c r="AEK158" s="16">
        <v>800</v>
      </c>
      <c r="AEL158" s="16">
        <v>1150</v>
      </c>
      <c r="AEN158" s="16">
        <v>250</v>
      </c>
      <c r="AEO158" s="16">
        <v>100</v>
      </c>
    </row>
    <row r="159" spans="1:822" x14ac:dyDescent="0.25">
      <c r="A159" s="30">
        <v>45819</v>
      </c>
      <c r="B159" s="16" t="s">
        <v>9660</v>
      </c>
      <c r="C159" s="16" t="s">
        <v>867</v>
      </c>
      <c r="D159" s="16" t="s">
        <v>867</v>
      </c>
      <c r="E159" s="16">
        <v>36</v>
      </c>
      <c r="F159" s="16" t="s">
        <v>8153</v>
      </c>
      <c r="G159" s="16" t="s">
        <v>4145</v>
      </c>
      <c r="I159" s="16" t="s">
        <v>4174</v>
      </c>
      <c r="Z159" s="16" t="s">
        <v>993</v>
      </c>
      <c r="AA159" s="16" t="s">
        <v>470</v>
      </c>
      <c r="AB159" s="16">
        <v>2</v>
      </c>
      <c r="AC159" s="16" t="s">
        <v>844</v>
      </c>
      <c r="AD159" s="16" t="s">
        <v>843</v>
      </c>
      <c r="AE159" s="16" t="s">
        <v>844</v>
      </c>
      <c r="AF159" s="16" t="s">
        <v>844</v>
      </c>
      <c r="AG159" s="16" t="s">
        <v>843</v>
      </c>
      <c r="AH159" s="16" t="s">
        <v>844</v>
      </c>
      <c r="AI159" s="16" t="s">
        <v>844</v>
      </c>
      <c r="AJ159" s="16" t="s">
        <v>843</v>
      </c>
      <c r="AK159" s="16" t="s">
        <v>844</v>
      </c>
      <c r="AM159" s="16" t="s">
        <v>737</v>
      </c>
      <c r="AN159" s="16" t="s">
        <v>761</v>
      </c>
      <c r="AP159" s="16" t="s">
        <v>774</v>
      </c>
      <c r="AR159" s="16" t="s">
        <v>6907</v>
      </c>
      <c r="BB159" s="16">
        <v>1</v>
      </c>
      <c r="BC159" s="16" t="s">
        <v>7875</v>
      </c>
      <c r="BE159" s="16" t="s">
        <v>5098</v>
      </c>
      <c r="BV159" s="16" t="s">
        <v>4433</v>
      </c>
      <c r="BW159" s="16" t="s">
        <v>844</v>
      </c>
      <c r="BX159" s="16" t="s">
        <v>843</v>
      </c>
      <c r="BY159" s="16" t="s">
        <v>843</v>
      </c>
      <c r="BZ159" s="16" t="s">
        <v>843</v>
      </c>
      <c r="CA159" s="16" t="s">
        <v>843</v>
      </c>
      <c r="CB159" s="16" t="s">
        <v>843</v>
      </c>
      <c r="CC159" s="16" t="s">
        <v>843</v>
      </c>
      <c r="CD159" s="16" t="s">
        <v>843</v>
      </c>
      <c r="CE159" s="16" t="s">
        <v>843</v>
      </c>
      <c r="CF159" s="16" t="s">
        <v>843</v>
      </c>
      <c r="CG159" s="16" t="s">
        <v>843</v>
      </c>
      <c r="CH159" s="16" t="s">
        <v>843</v>
      </c>
      <c r="CI159" s="16" t="s">
        <v>843</v>
      </c>
      <c r="CJ159" s="16" t="s">
        <v>843</v>
      </c>
      <c r="CK159" s="16" t="s">
        <v>843</v>
      </c>
      <c r="CP159" s="16" t="s">
        <v>865</v>
      </c>
      <c r="DX159" s="16" t="s">
        <v>867</v>
      </c>
      <c r="DY159" s="16" t="s">
        <v>867</v>
      </c>
      <c r="GC159" s="16" t="s">
        <v>5342</v>
      </c>
      <c r="GF159" s="16" t="s">
        <v>867</v>
      </c>
      <c r="GG159" s="16" t="s">
        <v>867</v>
      </c>
      <c r="GV159" s="16" t="s">
        <v>5443</v>
      </c>
      <c r="GW159" s="16" t="s">
        <v>843</v>
      </c>
      <c r="GX159" s="16" t="s">
        <v>844</v>
      </c>
      <c r="GY159" s="16" t="s">
        <v>843</v>
      </c>
      <c r="GZ159" s="16" t="s">
        <v>843</v>
      </c>
      <c r="HA159" s="16" t="s">
        <v>843</v>
      </c>
      <c r="HB159" s="16" t="s">
        <v>843</v>
      </c>
      <c r="HC159" s="16" t="s">
        <v>843</v>
      </c>
      <c r="HD159" s="16" t="s">
        <v>843</v>
      </c>
      <c r="HE159" s="16" t="s">
        <v>843</v>
      </c>
      <c r="HF159" s="16" t="s">
        <v>843</v>
      </c>
      <c r="HH159" s="16" t="s">
        <v>5456</v>
      </c>
      <c r="HK159" s="16" t="s">
        <v>865</v>
      </c>
      <c r="HM159" s="16" t="s">
        <v>865</v>
      </c>
      <c r="HZ159" s="16" t="s">
        <v>7944</v>
      </c>
      <c r="KE159" s="16" t="s">
        <v>5585</v>
      </c>
      <c r="KG159" s="16" t="s">
        <v>7018</v>
      </c>
      <c r="KH159" s="16" t="s">
        <v>7030</v>
      </c>
      <c r="KI159" s="16" t="s">
        <v>865</v>
      </c>
      <c r="LG159" s="16" t="s">
        <v>867</v>
      </c>
      <c r="LH159" s="16" t="s">
        <v>865</v>
      </c>
      <c r="LI159" s="16" t="s">
        <v>867</v>
      </c>
      <c r="LJ159" s="16" t="s">
        <v>867</v>
      </c>
      <c r="LK159" s="16" t="s">
        <v>867</v>
      </c>
      <c r="LL159" s="16" t="s">
        <v>5663</v>
      </c>
      <c r="LM159" s="16" t="s">
        <v>843</v>
      </c>
      <c r="LN159" s="16" t="s">
        <v>843</v>
      </c>
      <c r="LO159" s="16" t="s">
        <v>844</v>
      </c>
      <c r="LP159" s="16" t="s">
        <v>843</v>
      </c>
      <c r="LQ159" s="16" t="s">
        <v>843</v>
      </c>
      <c r="LR159" s="16" t="s">
        <v>843</v>
      </c>
      <c r="LS159" s="16" t="s">
        <v>843</v>
      </c>
      <c r="LT159" s="16" t="s">
        <v>843</v>
      </c>
      <c r="LU159" s="16" t="s">
        <v>843</v>
      </c>
      <c r="LV159" s="16" t="s">
        <v>843</v>
      </c>
      <c r="LW159" s="16" t="s">
        <v>843</v>
      </c>
      <c r="LX159" s="16" t="s">
        <v>843</v>
      </c>
      <c r="LY159" s="16" t="s">
        <v>843</v>
      </c>
      <c r="LZ159" s="16" t="s">
        <v>843</v>
      </c>
      <c r="MA159" s="16" t="s">
        <v>843</v>
      </c>
      <c r="MC159" s="16" t="s">
        <v>5694</v>
      </c>
      <c r="MD159" s="16" t="s">
        <v>844</v>
      </c>
      <c r="ME159" s="16" t="s">
        <v>843</v>
      </c>
      <c r="MF159" s="16" t="s">
        <v>843</v>
      </c>
      <c r="MG159" s="16" t="s">
        <v>843</v>
      </c>
      <c r="MH159" s="16" t="s">
        <v>843</v>
      </c>
      <c r="MI159" s="16" t="s">
        <v>843</v>
      </c>
      <c r="MJ159" s="16" t="s">
        <v>843</v>
      </c>
      <c r="MK159" s="16" t="s">
        <v>843</v>
      </c>
      <c r="ML159" s="16" t="s">
        <v>843</v>
      </c>
      <c r="MM159" s="16" t="s">
        <v>843</v>
      </c>
      <c r="MN159" s="16" t="s">
        <v>843</v>
      </c>
      <c r="MO159" s="16" t="s">
        <v>843</v>
      </c>
      <c r="MP159" s="16" t="s">
        <v>843</v>
      </c>
      <c r="MQ159" s="16" t="s">
        <v>843</v>
      </c>
      <c r="MR159" s="16" t="s">
        <v>843</v>
      </c>
      <c r="MS159" s="16" t="s">
        <v>843</v>
      </c>
      <c r="MT159" s="16" t="s">
        <v>843</v>
      </c>
      <c r="MU159" s="16" t="s">
        <v>843</v>
      </c>
      <c r="MV159" s="16" t="s">
        <v>843</v>
      </c>
      <c r="NS159" s="16" t="s">
        <v>5694</v>
      </c>
      <c r="NT159" s="16" t="s">
        <v>844</v>
      </c>
      <c r="NU159" s="16" t="s">
        <v>843</v>
      </c>
      <c r="NV159" s="16" t="s">
        <v>843</v>
      </c>
      <c r="NW159" s="16" t="s">
        <v>843</v>
      </c>
      <c r="NX159" s="16" t="s">
        <v>843</v>
      </c>
      <c r="NY159" s="16" t="s">
        <v>843</v>
      </c>
      <c r="NZ159" s="16" t="s">
        <v>843</v>
      </c>
      <c r="OA159" s="16" t="s">
        <v>843</v>
      </c>
      <c r="OB159" s="16" t="s">
        <v>843</v>
      </c>
      <c r="OC159" s="16" t="s">
        <v>843</v>
      </c>
      <c r="OD159" s="16" t="s">
        <v>843</v>
      </c>
      <c r="OE159" s="16" t="s">
        <v>843</v>
      </c>
      <c r="OF159" s="16" t="s">
        <v>843</v>
      </c>
      <c r="OG159" s="16" t="s">
        <v>843</v>
      </c>
      <c r="OH159" s="16" t="s">
        <v>843</v>
      </c>
      <c r="OI159" s="16" t="s">
        <v>843</v>
      </c>
      <c r="PC159" s="16" t="s">
        <v>865</v>
      </c>
      <c r="PD159" s="16" t="s">
        <v>865</v>
      </c>
      <c r="PY159" s="16" t="s">
        <v>865</v>
      </c>
      <c r="QP159" s="16" t="s">
        <v>865</v>
      </c>
      <c r="QR159" s="16" t="s">
        <v>867</v>
      </c>
      <c r="QT159" s="16" t="s">
        <v>867</v>
      </c>
      <c r="QV159" s="16" t="s">
        <v>865</v>
      </c>
      <c r="QX159" s="16" t="s">
        <v>867</v>
      </c>
      <c r="QY159" s="16" t="s">
        <v>867</v>
      </c>
      <c r="RD159" s="16" t="s">
        <v>4216</v>
      </c>
      <c r="RF159" s="16" t="s">
        <v>865</v>
      </c>
      <c r="RH159" s="16" t="s">
        <v>4216</v>
      </c>
      <c r="RJ159" s="16" t="s">
        <v>865</v>
      </c>
      <c r="RN159" s="16" t="s">
        <v>7720</v>
      </c>
      <c r="RP159" s="16" t="s">
        <v>867</v>
      </c>
      <c r="RR159" s="16" t="s">
        <v>867</v>
      </c>
      <c r="RT159" s="16" t="s">
        <v>867</v>
      </c>
      <c r="RV159" s="16" t="s">
        <v>867</v>
      </c>
      <c r="RX159" s="16" t="s">
        <v>7720</v>
      </c>
      <c r="RZ159" s="16" t="s">
        <v>7724</v>
      </c>
      <c r="SQ159" s="16" t="s">
        <v>867</v>
      </c>
      <c r="SS159" s="16" t="s">
        <v>7293</v>
      </c>
      <c r="ST159" s="16" t="s">
        <v>7758</v>
      </c>
      <c r="TN159" s="16">
        <v>4000</v>
      </c>
      <c r="TO159" s="16">
        <v>0</v>
      </c>
      <c r="TP159" s="16">
        <v>800</v>
      </c>
      <c r="TR159" s="16">
        <v>600</v>
      </c>
      <c r="TS159" s="16">
        <v>300</v>
      </c>
      <c r="TT159" s="16">
        <v>0</v>
      </c>
      <c r="TU159" s="16">
        <v>200</v>
      </c>
      <c r="TW159" s="16">
        <v>0</v>
      </c>
      <c r="TZ159" s="16" t="s">
        <v>7367</v>
      </c>
      <c r="UA159" s="16" t="s">
        <v>5941</v>
      </c>
      <c r="UB159" s="16">
        <v>0</v>
      </c>
      <c r="UC159" s="16" t="s">
        <v>844</v>
      </c>
      <c r="UD159" s="16" t="s">
        <v>843</v>
      </c>
      <c r="UE159" s="16" t="s">
        <v>843</v>
      </c>
      <c r="UF159" s="16" t="s">
        <v>843</v>
      </c>
      <c r="UG159" s="16" t="s">
        <v>843</v>
      </c>
      <c r="UH159" s="16" t="s">
        <v>843</v>
      </c>
      <c r="UL159" s="16">
        <v>9000</v>
      </c>
      <c r="WO159" s="16" t="s">
        <v>6920</v>
      </c>
      <c r="XD159" s="16" t="s">
        <v>6975</v>
      </c>
      <c r="XE159" s="16" t="s">
        <v>843</v>
      </c>
      <c r="XF159" s="16" t="s">
        <v>843</v>
      </c>
      <c r="XG159" s="16" t="s">
        <v>844</v>
      </c>
      <c r="XH159" s="16" t="s">
        <v>843</v>
      </c>
      <c r="XI159" s="16" t="s">
        <v>843</v>
      </c>
      <c r="XJ159" s="16" t="s">
        <v>843</v>
      </c>
      <c r="XK159" s="16" t="s">
        <v>843</v>
      </c>
      <c r="XL159" s="16" t="s">
        <v>843</v>
      </c>
      <c r="XM159" s="16" t="s">
        <v>843</v>
      </c>
      <c r="XN159" s="16" t="s">
        <v>843</v>
      </c>
      <c r="XO159" s="16" t="s">
        <v>843</v>
      </c>
      <c r="XP159" s="16" t="s">
        <v>843</v>
      </c>
      <c r="XQ159" s="16" t="s">
        <v>843</v>
      </c>
      <c r="YF159" s="16" t="s">
        <v>865</v>
      </c>
      <c r="YN159" s="16" t="s">
        <v>7040</v>
      </c>
      <c r="YP159" s="16" t="s">
        <v>7987</v>
      </c>
      <c r="YR159" s="16" t="s">
        <v>9661</v>
      </c>
      <c r="YS159" s="16" t="s">
        <v>9662</v>
      </c>
      <c r="YT159" s="16" t="s">
        <v>8694</v>
      </c>
      <c r="YU159" s="16" t="s">
        <v>9663</v>
      </c>
      <c r="YV159" s="16" t="s">
        <v>9148</v>
      </c>
      <c r="YW159" s="16" t="s">
        <v>844</v>
      </c>
      <c r="YX159" s="16" t="s">
        <v>9148</v>
      </c>
      <c r="YZ159" s="16" t="s">
        <v>843</v>
      </c>
      <c r="ZE159" s="16" t="s">
        <v>843</v>
      </c>
      <c r="ZO159" s="16" t="s">
        <v>487</v>
      </c>
      <c r="ZP159" s="16" t="s">
        <v>487</v>
      </c>
      <c r="ZQ159" s="16" t="s">
        <v>487</v>
      </c>
      <c r="ZR159" s="16" t="s">
        <v>486</v>
      </c>
      <c r="ZS159" s="16" t="s">
        <v>1056</v>
      </c>
      <c r="ZT159" s="16" t="s">
        <v>8705</v>
      </c>
      <c r="ZU159" s="16" t="s">
        <v>8706</v>
      </c>
      <c r="ZV159" s="16" t="s">
        <v>487</v>
      </c>
      <c r="ZW159" s="16" t="s">
        <v>844</v>
      </c>
      <c r="ZX159" s="16" t="s">
        <v>844</v>
      </c>
      <c r="ZY159" s="16" t="s">
        <v>844</v>
      </c>
      <c r="ZZ159" s="16" t="s">
        <v>844</v>
      </c>
      <c r="AAA159" s="16" t="s">
        <v>843</v>
      </c>
      <c r="AAB159" s="16" t="s">
        <v>843</v>
      </c>
      <c r="AAC159" s="16">
        <v>1</v>
      </c>
      <c r="AAD159" s="16" t="s">
        <v>844</v>
      </c>
      <c r="AAE159" s="16" t="s">
        <v>843</v>
      </c>
      <c r="AAF159" s="16" t="s">
        <v>843</v>
      </c>
      <c r="AAG159" s="16" t="s">
        <v>843</v>
      </c>
      <c r="AAH159" s="16" t="s">
        <v>843</v>
      </c>
      <c r="AAI159" s="16" t="s">
        <v>844</v>
      </c>
      <c r="AAJ159" s="16" t="s">
        <v>615</v>
      </c>
      <c r="AAK159" s="16" t="s">
        <v>633</v>
      </c>
      <c r="AAL159" s="16" t="s">
        <v>904</v>
      </c>
      <c r="AAM159" s="16" t="s">
        <v>663</v>
      </c>
      <c r="AAN159" s="16" t="s">
        <v>8707</v>
      </c>
      <c r="AAO159" s="16" t="s">
        <v>1018</v>
      </c>
      <c r="AAP159" s="16" t="s">
        <v>8708</v>
      </c>
      <c r="AAS159" s="16">
        <v>9000</v>
      </c>
      <c r="AAU159" s="16" t="s">
        <v>782</v>
      </c>
      <c r="AAW159" s="16" t="s">
        <v>782</v>
      </c>
      <c r="AAX159" s="16" t="s">
        <v>843</v>
      </c>
      <c r="AAY159" s="16" t="s">
        <v>8710</v>
      </c>
      <c r="AAZ159" s="16" t="s">
        <v>782</v>
      </c>
      <c r="ABA159" s="16" t="s">
        <v>782</v>
      </c>
      <c r="ABB159" s="16" t="s">
        <v>782</v>
      </c>
      <c r="ABC159" s="16" t="s">
        <v>783</v>
      </c>
      <c r="ABD159" s="16" t="s">
        <v>783</v>
      </c>
      <c r="ABE159" s="16" t="s">
        <v>783</v>
      </c>
      <c r="ABF159" s="16" t="s">
        <v>782</v>
      </c>
      <c r="ABG159" s="16" t="s">
        <v>782</v>
      </c>
      <c r="ABH159" s="16" t="s">
        <v>782</v>
      </c>
      <c r="ABI159" s="16" t="s">
        <v>782</v>
      </c>
      <c r="ABJ159" s="16" t="s">
        <v>783</v>
      </c>
      <c r="ABK159" s="16" t="s">
        <v>782</v>
      </c>
      <c r="ABL159" s="16" t="s">
        <v>8746</v>
      </c>
      <c r="ABM159" s="16" t="s">
        <v>843</v>
      </c>
      <c r="ABN159" s="16" t="s">
        <v>1034</v>
      </c>
      <c r="ABO159" s="16" t="s">
        <v>487</v>
      </c>
      <c r="ABP159" s="16" t="s">
        <v>972</v>
      </c>
      <c r="ABQ159" s="16" t="s">
        <v>4324</v>
      </c>
      <c r="ABR159" s="16" t="s">
        <v>470</v>
      </c>
      <c r="ABS159" s="16" t="s">
        <v>451</v>
      </c>
      <c r="ABT159" s="16" t="s">
        <v>1056</v>
      </c>
      <c r="ABU159" s="16" t="s">
        <v>844</v>
      </c>
      <c r="ABV159" s="16" t="s">
        <v>487</v>
      </c>
      <c r="ABW159" s="16" t="s">
        <v>486</v>
      </c>
      <c r="ABX159" s="16" t="s">
        <v>892</v>
      </c>
      <c r="ABY159" s="16" t="s">
        <v>486</v>
      </c>
      <c r="ABZ159" s="16" t="s">
        <v>486</v>
      </c>
      <c r="ACA159" s="16" t="s">
        <v>761</v>
      </c>
      <c r="ACB159" s="16" t="s">
        <v>774</v>
      </c>
      <c r="ACC159" s="16" t="s">
        <v>737</v>
      </c>
      <c r="ACD159" s="16" t="s">
        <v>486</v>
      </c>
      <c r="ACE159" s="16" t="s">
        <v>487</v>
      </c>
      <c r="ACG159" s="16" t="s">
        <v>1014</v>
      </c>
      <c r="ACH159" s="16" t="s">
        <v>1009</v>
      </c>
      <c r="ACI159" s="16" t="s">
        <v>462</v>
      </c>
      <c r="ACJ159" s="16">
        <v>0.79400000000000004</v>
      </c>
      <c r="ACK159" s="16" t="s">
        <v>482</v>
      </c>
      <c r="ACL159" s="16" t="s">
        <v>738</v>
      </c>
      <c r="ACM159" s="16" t="s">
        <v>1189</v>
      </c>
      <c r="ACN159" s="16" t="s">
        <v>1169</v>
      </c>
      <c r="ACO159" s="16" t="s">
        <v>1856</v>
      </c>
      <c r="ACQ159" s="16" t="s">
        <v>1202</v>
      </c>
      <c r="ACR159" s="16" t="s">
        <v>1645</v>
      </c>
      <c r="ACS159" s="16" t="s">
        <v>680</v>
      </c>
      <c r="ACT159" s="16" t="s">
        <v>1522</v>
      </c>
      <c r="ACU159" s="16" t="s">
        <v>831</v>
      </c>
      <c r="ACV159" s="16" t="s">
        <v>8756</v>
      </c>
      <c r="ACW159" s="16" t="s">
        <v>451</v>
      </c>
      <c r="ACX159" s="16" t="s">
        <v>1916</v>
      </c>
      <c r="ACY159" s="16" t="s">
        <v>1947</v>
      </c>
      <c r="ACZ159" s="16">
        <v>1</v>
      </c>
      <c r="ADA159" s="16">
        <v>0</v>
      </c>
      <c r="ADB159" s="16">
        <v>1</v>
      </c>
      <c r="ADC159" s="16">
        <v>1</v>
      </c>
      <c r="ADD159" s="16">
        <v>1</v>
      </c>
      <c r="ADE159" s="16" t="s">
        <v>9236</v>
      </c>
      <c r="ADF159" s="16">
        <v>0</v>
      </c>
      <c r="ADG159" s="16" t="s">
        <v>486</v>
      </c>
      <c r="ADH159" s="16">
        <v>2</v>
      </c>
      <c r="ADI159" s="16" t="s">
        <v>486</v>
      </c>
      <c r="ADJ159" s="16" t="s">
        <v>1744</v>
      </c>
      <c r="ADK159" s="16" t="s">
        <v>13194</v>
      </c>
      <c r="ADL159" s="16" t="s">
        <v>1764</v>
      </c>
      <c r="ADN159" s="16" t="s">
        <v>1764</v>
      </c>
      <c r="ADO159" s="16" t="s">
        <v>1766</v>
      </c>
      <c r="ADP159" s="16" t="s">
        <v>13196</v>
      </c>
      <c r="ADR159" s="16" t="s">
        <v>13194</v>
      </c>
      <c r="AEA159" s="16">
        <v>5900</v>
      </c>
      <c r="AEC159" s="16" t="s">
        <v>1063</v>
      </c>
      <c r="AED159" s="16">
        <v>4500</v>
      </c>
      <c r="AEE159" s="16" t="s">
        <v>952</v>
      </c>
      <c r="AEI159" s="16">
        <v>2000</v>
      </c>
      <c r="AEK159" s="16">
        <v>400</v>
      </c>
      <c r="AEN159" s="16">
        <v>300</v>
      </c>
      <c r="AEO159" s="16">
        <v>150</v>
      </c>
      <c r="AEP159" s="16">
        <v>100</v>
      </c>
    </row>
    <row r="160" spans="1:822" x14ac:dyDescent="0.25">
      <c r="A160" s="30">
        <v>45819</v>
      </c>
      <c r="B160" s="16" t="s">
        <v>9664</v>
      </c>
      <c r="C160" s="16" t="s">
        <v>867</v>
      </c>
      <c r="D160" s="16" t="s">
        <v>867</v>
      </c>
      <c r="E160" s="16">
        <v>36</v>
      </c>
      <c r="F160" s="16" t="s">
        <v>8153</v>
      </c>
      <c r="G160" s="16" t="s">
        <v>4105</v>
      </c>
      <c r="I160" s="16" t="s">
        <v>4178</v>
      </c>
      <c r="Z160" s="16" t="s">
        <v>992</v>
      </c>
      <c r="AA160" s="16" t="s">
        <v>470</v>
      </c>
      <c r="AB160" s="16">
        <v>2</v>
      </c>
      <c r="AC160" s="16" t="s">
        <v>844</v>
      </c>
      <c r="AD160" s="16" t="s">
        <v>843</v>
      </c>
      <c r="AE160" s="16" t="s">
        <v>844</v>
      </c>
      <c r="AF160" s="16" t="s">
        <v>844</v>
      </c>
      <c r="AG160" s="16" t="s">
        <v>843</v>
      </c>
      <c r="AH160" s="16" t="s">
        <v>844</v>
      </c>
      <c r="AI160" s="16" t="s">
        <v>844</v>
      </c>
      <c r="AJ160" s="16" t="s">
        <v>843</v>
      </c>
      <c r="AK160" s="16" t="s">
        <v>844</v>
      </c>
      <c r="AM160" s="16" t="s">
        <v>737</v>
      </c>
      <c r="AN160" s="16" t="s">
        <v>759</v>
      </c>
      <c r="AP160" s="16" t="s">
        <v>768</v>
      </c>
      <c r="AR160" s="16" t="s">
        <v>6910</v>
      </c>
      <c r="BB160" s="16">
        <v>2</v>
      </c>
      <c r="BC160" s="16" t="s">
        <v>7878</v>
      </c>
      <c r="BE160" s="16" t="s">
        <v>5098</v>
      </c>
      <c r="BV160" s="16" t="s">
        <v>4433</v>
      </c>
      <c r="BW160" s="16" t="s">
        <v>844</v>
      </c>
      <c r="BX160" s="16" t="s">
        <v>843</v>
      </c>
      <c r="BY160" s="16" t="s">
        <v>843</v>
      </c>
      <c r="BZ160" s="16" t="s">
        <v>843</v>
      </c>
      <c r="CA160" s="16" t="s">
        <v>843</v>
      </c>
      <c r="CB160" s="16" t="s">
        <v>843</v>
      </c>
      <c r="CC160" s="16" t="s">
        <v>843</v>
      </c>
      <c r="CD160" s="16" t="s">
        <v>843</v>
      </c>
      <c r="CE160" s="16" t="s">
        <v>843</v>
      </c>
      <c r="CF160" s="16" t="s">
        <v>843</v>
      </c>
      <c r="CG160" s="16" t="s">
        <v>843</v>
      </c>
      <c r="CH160" s="16" t="s">
        <v>843</v>
      </c>
      <c r="CI160" s="16" t="s">
        <v>843</v>
      </c>
      <c r="CJ160" s="16" t="s">
        <v>843</v>
      </c>
      <c r="CK160" s="16" t="s">
        <v>843</v>
      </c>
      <c r="CP160" s="16" t="s">
        <v>865</v>
      </c>
      <c r="DX160" s="16" t="s">
        <v>867</v>
      </c>
      <c r="DY160" s="16" t="s">
        <v>867</v>
      </c>
      <c r="GC160" s="16" t="s">
        <v>5354</v>
      </c>
      <c r="GF160" s="16" t="s">
        <v>867</v>
      </c>
      <c r="GG160" s="16" t="s">
        <v>867</v>
      </c>
      <c r="GV160" s="16" t="s">
        <v>9355</v>
      </c>
      <c r="GW160" s="16" t="s">
        <v>844</v>
      </c>
      <c r="GX160" s="16" t="s">
        <v>843</v>
      </c>
      <c r="GY160" s="16" t="s">
        <v>843</v>
      </c>
      <c r="GZ160" s="16" t="s">
        <v>843</v>
      </c>
      <c r="HA160" s="16" t="s">
        <v>843</v>
      </c>
      <c r="HB160" s="16" t="s">
        <v>844</v>
      </c>
      <c r="HC160" s="16" t="s">
        <v>843</v>
      </c>
      <c r="HD160" s="16" t="s">
        <v>843</v>
      </c>
      <c r="HE160" s="16" t="s">
        <v>843</v>
      </c>
      <c r="HF160" s="16" t="s">
        <v>843</v>
      </c>
      <c r="HH160" s="16" t="s">
        <v>5456</v>
      </c>
      <c r="HK160" s="16" t="s">
        <v>864</v>
      </c>
      <c r="HM160" s="16" t="s">
        <v>865</v>
      </c>
      <c r="HZ160" s="16" t="s">
        <v>7944</v>
      </c>
      <c r="KE160" s="16" t="s">
        <v>5582</v>
      </c>
      <c r="KG160" s="16" t="s">
        <v>7015</v>
      </c>
      <c r="KH160" s="16" t="s">
        <v>7033</v>
      </c>
      <c r="KI160" s="16" t="s">
        <v>865</v>
      </c>
      <c r="LG160" s="16" t="s">
        <v>867</v>
      </c>
      <c r="LH160" s="16" t="s">
        <v>865</v>
      </c>
      <c r="LI160" s="16" t="s">
        <v>867</v>
      </c>
      <c r="LJ160" s="16" t="s">
        <v>867</v>
      </c>
      <c r="LK160" s="16" t="s">
        <v>865</v>
      </c>
      <c r="LL160" s="16" t="s">
        <v>5666</v>
      </c>
      <c r="LM160" s="16" t="s">
        <v>843</v>
      </c>
      <c r="LN160" s="16" t="s">
        <v>843</v>
      </c>
      <c r="LO160" s="16" t="s">
        <v>843</v>
      </c>
      <c r="LP160" s="16" t="s">
        <v>844</v>
      </c>
      <c r="LQ160" s="16" t="s">
        <v>843</v>
      </c>
      <c r="LR160" s="16" t="s">
        <v>843</v>
      </c>
      <c r="LS160" s="16" t="s">
        <v>843</v>
      </c>
      <c r="LT160" s="16" t="s">
        <v>843</v>
      </c>
      <c r="LU160" s="16" t="s">
        <v>843</v>
      </c>
      <c r="LV160" s="16" t="s">
        <v>843</v>
      </c>
      <c r="LW160" s="16" t="s">
        <v>843</v>
      </c>
      <c r="LX160" s="16" t="s">
        <v>843</v>
      </c>
      <c r="LY160" s="16" t="s">
        <v>843</v>
      </c>
      <c r="LZ160" s="16" t="s">
        <v>843</v>
      </c>
      <c r="MA160" s="16" t="s">
        <v>843</v>
      </c>
      <c r="MC160" s="16" t="s">
        <v>5694</v>
      </c>
      <c r="MD160" s="16" t="s">
        <v>844</v>
      </c>
      <c r="ME160" s="16" t="s">
        <v>843</v>
      </c>
      <c r="MF160" s="16" t="s">
        <v>843</v>
      </c>
      <c r="MG160" s="16" t="s">
        <v>843</v>
      </c>
      <c r="MH160" s="16" t="s">
        <v>843</v>
      </c>
      <c r="MI160" s="16" t="s">
        <v>843</v>
      </c>
      <c r="MJ160" s="16" t="s">
        <v>843</v>
      </c>
      <c r="MK160" s="16" t="s">
        <v>843</v>
      </c>
      <c r="ML160" s="16" t="s">
        <v>843</v>
      </c>
      <c r="MM160" s="16" t="s">
        <v>843</v>
      </c>
      <c r="MN160" s="16" t="s">
        <v>843</v>
      </c>
      <c r="MO160" s="16" t="s">
        <v>843</v>
      </c>
      <c r="MP160" s="16" t="s">
        <v>843</v>
      </c>
      <c r="MQ160" s="16" t="s">
        <v>843</v>
      </c>
      <c r="MR160" s="16" t="s">
        <v>843</v>
      </c>
      <c r="MS160" s="16" t="s">
        <v>843</v>
      </c>
      <c r="MT160" s="16" t="s">
        <v>843</v>
      </c>
      <c r="MU160" s="16" t="s">
        <v>843</v>
      </c>
      <c r="MV160" s="16" t="s">
        <v>843</v>
      </c>
      <c r="NS160" s="16" t="s">
        <v>5694</v>
      </c>
      <c r="NT160" s="16" t="s">
        <v>844</v>
      </c>
      <c r="NU160" s="16" t="s">
        <v>843</v>
      </c>
      <c r="NV160" s="16" t="s">
        <v>843</v>
      </c>
      <c r="NW160" s="16" t="s">
        <v>843</v>
      </c>
      <c r="NX160" s="16" t="s">
        <v>843</v>
      </c>
      <c r="NY160" s="16" t="s">
        <v>843</v>
      </c>
      <c r="NZ160" s="16" t="s">
        <v>843</v>
      </c>
      <c r="OA160" s="16" t="s">
        <v>843</v>
      </c>
      <c r="OB160" s="16" t="s">
        <v>843</v>
      </c>
      <c r="OC160" s="16" t="s">
        <v>843</v>
      </c>
      <c r="OD160" s="16" t="s">
        <v>843</v>
      </c>
      <c r="OE160" s="16" t="s">
        <v>843</v>
      </c>
      <c r="OF160" s="16" t="s">
        <v>843</v>
      </c>
      <c r="OG160" s="16" t="s">
        <v>843</v>
      </c>
      <c r="OH160" s="16" t="s">
        <v>843</v>
      </c>
      <c r="OI160" s="16" t="s">
        <v>843</v>
      </c>
      <c r="PC160" s="16" t="s">
        <v>865</v>
      </c>
      <c r="PD160" s="16" t="s">
        <v>865</v>
      </c>
      <c r="PY160" s="16" t="s">
        <v>865</v>
      </c>
      <c r="QP160" s="16" t="s">
        <v>865</v>
      </c>
      <c r="QR160" s="16" t="s">
        <v>867</v>
      </c>
      <c r="QT160" s="16" t="s">
        <v>867</v>
      </c>
      <c r="QV160" s="16" t="s">
        <v>865</v>
      </c>
      <c r="QX160" s="16" t="s">
        <v>867</v>
      </c>
      <c r="QY160" s="16" t="s">
        <v>867</v>
      </c>
      <c r="RD160" s="16" t="s">
        <v>865</v>
      </c>
      <c r="RF160" s="16" t="s">
        <v>865</v>
      </c>
      <c r="RH160" s="16" t="s">
        <v>4216</v>
      </c>
      <c r="RJ160" s="16" t="s">
        <v>865</v>
      </c>
      <c r="RN160" s="16" t="s">
        <v>7724</v>
      </c>
      <c r="RP160" s="16" t="s">
        <v>867</v>
      </c>
      <c r="RR160" s="16" t="s">
        <v>867</v>
      </c>
      <c r="RT160" s="16" t="s">
        <v>867</v>
      </c>
      <c r="RV160" s="16" t="s">
        <v>867</v>
      </c>
      <c r="RX160" s="16" t="s">
        <v>867</v>
      </c>
      <c r="RZ160" s="16" t="s">
        <v>7724</v>
      </c>
      <c r="SQ160" s="16" t="s">
        <v>867</v>
      </c>
      <c r="SS160" s="16" t="s">
        <v>4216</v>
      </c>
      <c r="ST160" s="16" t="s">
        <v>7758</v>
      </c>
      <c r="TN160" s="16">
        <v>4000</v>
      </c>
      <c r="TO160" s="16">
        <v>5000</v>
      </c>
      <c r="TP160" s="16">
        <v>700</v>
      </c>
      <c r="TQ160" s="16">
        <v>0</v>
      </c>
      <c r="TR160" s="16">
        <v>1000</v>
      </c>
      <c r="TS160" s="16">
        <v>350</v>
      </c>
      <c r="TT160" s="16">
        <v>0</v>
      </c>
      <c r="TV160" s="16">
        <v>0</v>
      </c>
      <c r="TW160" s="16">
        <v>0</v>
      </c>
      <c r="TX160" s="16">
        <v>0</v>
      </c>
      <c r="TZ160" s="16" t="s">
        <v>7367</v>
      </c>
      <c r="UA160" s="16" t="s">
        <v>8950</v>
      </c>
      <c r="UB160" s="16">
        <v>0</v>
      </c>
      <c r="UC160" s="16" t="s">
        <v>844</v>
      </c>
      <c r="UD160" s="16" t="s">
        <v>843</v>
      </c>
      <c r="UE160" s="16" t="s">
        <v>843</v>
      </c>
      <c r="UF160" s="16" t="s">
        <v>844</v>
      </c>
      <c r="UG160" s="16" t="s">
        <v>843</v>
      </c>
      <c r="UH160" s="16" t="s">
        <v>843</v>
      </c>
      <c r="UL160" s="16">
        <v>9000</v>
      </c>
      <c r="VX160" s="16" t="s">
        <v>6040</v>
      </c>
      <c r="VY160" s="16" t="s">
        <v>843</v>
      </c>
      <c r="VZ160" s="16" t="s">
        <v>843</v>
      </c>
      <c r="WA160" s="16" t="s">
        <v>843</v>
      </c>
      <c r="WB160" s="16" t="s">
        <v>843</v>
      </c>
      <c r="WC160" s="16" t="s">
        <v>844</v>
      </c>
      <c r="WD160" s="16" t="s">
        <v>843</v>
      </c>
      <c r="WE160" s="16" t="s">
        <v>843</v>
      </c>
      <c r="WF160" s="16" t="s">
        <v>843</v>
      </c>
      <c r="WO160" s="16" t="s">
        <v>6920</v>
      </c>
      <c r="XD160" s="16" t="s">
        <v>6975</v>
      </c>
      <c r="XE160" s="16" t="s">
        <v>843</v>
      </c>
      <c r="XF160" s="16" t="s">
        <v>843</v>
      </c>
      <c r="XG160" s="16" t="s">
        <v>844</v>
      </c>
      <c r="XH160" s="16" t="s">
        <v>843</v>
      </c>
      <c r="XI160" s="16" t="s">
        <v>843</v>
      </c>
      <c r="XJ160" s="16" t="s">
        <v>843</v>
      </c>
      <c r="XK160" s="16" t="s">
        <v>843</v>
      </c>
      <c r="XL160" s="16" t="s">
        <v>843</v>
      </c>
      <c r="XM160" s="16" t="s">
        <v>843</v>
      </c>
      <c r="XN160" s="16" t="s">
        <v>843</v>
      </c>
      <c r="XO160" s="16" t="s">
        <v>843</v>
      </c>
      <c r="XP160" s="16" t="s">
        <v>843</v>
      </c>
      <c r="XQ160" s="16" t="s">
        <v>843</v>
      </c>
      <c r="YF160" s="16" t="s">
        <v>865</v>
      </c>
      <c r="YN160" s="16" t="s">
        <v>864</v>
      </c>
      <c r="YP160" s="16" t="s">
        <v>7978</v>
      </c>
      <c r="YR160" s="16" t="s">
        <v>9665</v>
      </c>
      <c r="YS160" s="16" t="s">
        <v>9666</v>
      </c>
      <c r="YT160" s="16" t="s">
        <v>8694</v>
      </c>
      <c r="YU160" s="16" t="s">
        <v>9667</v>
      </c>
      <c r="YV160" s="16" t="s">
        <v>9148</v>
      </c>
      <c r="YW160" s="16" t="s">
        <v>844</v>
      </c>
      <c r="YX160" s="16" t="s">
        <v>9148</v>
      </c>
      <c r="YY160" s="16" t="s">
        <v>843</v>
      </c>
      <c r="YZ160" s="16" t="s">
        <v>843</v>
      </c>
      <c r="ZA160" s="16" t="s">
        <v>843</v>
      </c>
      <c r="ZB160" s="16">
        <v>11050</v>
      </c>
      <c r="ZC160" s="16" t="s">
        <v>8847</v>
      </c>
      <c r="ZD160" s="16" t="s">
        <v>8763</v>
      </c>
      <c r="ZE160" s="16" t="s">
        <v>843</v>
      </c>
      <c r="ZF160" s="16" t="s">
        <v>843</v>
      </c>
      <c r="ZG160" s="16" t="s">
        <v>8753</v>
      </c>
      <c r="ZH160" s="16" t="s">
        <v>8752</v>
      </c>
      <c r="ZI160" s="16" t="s">
        <v>8739</v>
      </c>
      <c r="ZJ160" s="16" t="s">
        <v>843</v>
      </c>
      <c r="ZK160" s="16" t="s">
        <v>843</v>
      </c>
      <c r="ZM160" s="16" t="s">
        <v>843</v>
      </c>
      <c r="ZN160" s="16" t="s">
        <v>8703</v>
      </c>
      <c r="ZO160" s="16" t="s">
        <v>487</v>
      </c>
      <c r="ZP160" s="16" t="s">
        <v>487</v>
      </c>
      <c r="ZQ160" s="16" t="s">
        <v>487</v>
      </c>
      <c r="ZR160" s="16" t="s">
        <v>486</v>
      </c>
      <c r="ZS160" s="16" t="s">
        <v>844</v>
      </c>
      <c r="ZT160" s="16" t="s">
        <v>8705</v>
      </c>
      <c r="ZU160" s="16" t="s">
        <v>8706</v>
      </c>
      <c r="ZV160" s="16" t="s">
        <v>487</v>
      </c>
      <c r="ZW160" s="16" t="s">
        <v>844</v>
      </c>
      <c r="ZX160" s="16" t="s">
        <v>844</v>
      </c>
      <c r="ZY160" s="16" t="s">
        <v>844</v>
      </c>
      <c r="ZZ160" s="16" t="s">
        <v>844</v>
      </c>
      <c r="AAA160" s="16" t="s">
        <v>843</v>
      </c>
      <c r="AAB160" s="16" t="s">
        <v>843</v>
      </c>
      <c r="AAC160" s="16">
        <v>1</v>
      </c>
      <c r="AAD160" s="16" t="s">
        <v>844</v>
      </c>
      <c r="AAE160" s="16" t="s">
        <v>843</v>
      </c>
      <c r="AAF160" s="16" t="s">
        <v>843</v>
      </c>
      <c r="AAG160" s="16" t="s">
        <v>843</v>
      </c>
      <c r="AAH160" s="16" t="s">
        <v>843</v>
      </c>
      <c r="AAI160" s="16" t="s">
        <v>844</v>
      </c>
      <c r="AAJ160" s="16" t="s">
        <v>615</v>
      </c>
      <c r="AAK160" s="16" t="s">
        <v>633</v>
      </c>
      <c r="AAL160" s="16" t="s">
        <v>904</v>
      </c>
      <c r="AAM160" s="16" t="s">
        <v>663</v>
      </c>
      <c r="AAN160" s="16" t="s">
        <v>8707</v>
      </c>
      <c r="AAO160" s="16" t="s">
        <v>1018</v>
      </c>
      <c r="AAP160" s="16" t="s">
        <v>8708</v>
      </c>
      <c r="AAS160" s="16">
        <v>9000</v>
      </c>
      <c r="AAT160" s="16" t="s">
        <v>782</v>
      </c>
      <c r="AAU160" s="16" t="s">
        <v>782</v>
      </c>
      <c r="AAW160" s="16" t="s">
        <v>782</v>
      </c>
      <c r="AAX160" s="16" t="s">
        <v>843</v>
      </c>
      <c r="AAY160" s="16" t="s">
        <v>8710</v>
      </c>
      <c r="AAZ160" s="16" t="s">
        <v>782</v>
      </c>
      <c r="ABA160" s="16" t="s">
        <v>782</v>
      </c>
      <c r="ABB160" s="16" t="s">
        <v>782</v>
      </c>
      <c r="ABC160" s="16" t="s">
        <v>783</v>
      </c>
      <c r="ABD160" s="16" t="s">
        <v>782</v>
      </c>
      <c r="ABE160" s="16" t="s">
        <v>783</v>
      </c>
      <c r="ABF160" s="16" t="s">
        <v>782</v>
      </c>
      <c r="ABG160" s="16" t="s">
        <v>782</v>
      </c>
      <c r="ABH160" s="16" t="s">
        <v>782</v>
      </c>
      <c r="ABI160" s="16" t="s">
        <v>782</v>
      </c>
      <c r="ABJ160" s="16" t="s">
        <v>782</v>
      </c>
      <c r="ABK160" s="16" t="s">
        <v>782</v>
      </c>
      <c r="ABL160" s="16" t="s">
        <v>1056</v>
      </c>
      <c r="ABM160" s="16" t="s">
        <v>843</v>
      </c>
      <c r="ABN160" s="16" t="s">
        <v>1034</v>
      </c>
      <c r="ABO160" s="16" t="s">
        <v>487</v>
      </c>
      <c r="ABP160" s="16" t="s">
        <v>972</v>
      </c>
      <c r="ABQ160" s="16" t="s">
        <v>4321</v>
      </c>
      <c r="ABR160" s="16" t="s">
        <v>470</v>
      </c>
      <c r="ABS160" s="16" t="s">
        <v>451</v>
      </c>
      <c r="ABT160" s="16" t="s">
        <v>1056</v>
      </c>
      <c r="ABU160" s="16" t="s">
        <v>844</v>
      </c>
      <c r="ABV160" s="16" t="s">
        <v>487</v>
      </c>
      <c r="ABW160" s="16" t="s">
        <v>486</v>
      </c>
      <c r="ABX160" s="16" t="s">
        <v>892</v>
      </c>
      <c r="ABY160" s="16" t="s">
        <v>486</v>
      </c>
      <c r="ABZ160" s="16" t="s">
        <v>486</v>
      </c>
      <c r="ACA160" s="16" t="s">
        <v>759</v>
      </c>
      <c r="ACB160" s="16" t="s">
        <v>768</v>
      </c>
      <c r="ACC160" s="16" t="s">
        <v>737</v>
      </c>
      <c r="ACD160" s="16" t="s">
        <v>487</v>
      </c>
      <c r="ACE160" s="16" t="s">
        <v>486</v>
      </c>
      <c r="ACG160" s="16" t="s">
        <v>1014</v>
      </c>
      <c r="ACH160" s="16" t="s">
        <v>1009</v>
      </c>
      <c r="ACI160" s="16" t="s">
        <v>462</v>
      </c>
      <c r="ACJ160" s="16">
        <v>0.79400000000000004</v>
      </c>
      <c r="ACK160" s="16" t="s">
        <v>482</v>
      </c>
      <c r="ACL160" s="16" t="s">
        <v>738</v>
      </c>
      <c r="ACM160" s="16" t="s">
        <v>1189</v>
      </c>
      <c r="ACN160" s="16" t="s">
        <v>1169</v>
      </c>
      <c r="ACO160" s="16" t="s">
        <v>1856</v>
      </c>
      <c r="ACQ160" s="16" t="s">
        <v>1202</v>
      </c>
      <c r="ACR160" s="16" t="s">
        <v>1645</v>
      </c>
      <c r="ACS160" s="16" t="s">
        <v>680</v>
      </c>
      <c r="ACT160" s="16" t="s">
        <v>1522</v>
      </c>
      <c r="ACU160" s="16" t="s">
        <v>831</v>
      </c>
      <c r="ACV160" s="16" t="s">
        <v>8756</v>
      </c>
      <c r="ACW160" s="16" t="s">
        <v>451</v>
      </c>
      <c r="ACX160" s="16" t="s">
        <v>1914</v>
      </c>
      <c r="ACY160" s="16" t="s">
        <v>1947</v>
      </c>
      <c r="ACZ160" s="16">
        <v>1</v>
      </c>
      <c r="ADA160" s="16">
        <v>0</v>
      </c>
      <c r="ADB160" s="16">
        <v>1</v>
      </c>
      <c r="ADC160" s="16">
        <v>1</v>
      </c>
      <c r="ADD160" s="16">
        <v>0</v>
      </c>
      <c r="ADE160" s="16" t="s">
        <v>8827</v>
      </c>
      <c r="ADF160" s="16">
        <v>0</v>
      </c>
      <c r="ADG160" s="16" t="s">
        <v>486</v>
      </c>
      <c r="ADH160" s="16">
        <v>2</v>
      </c>
      <c r="ADI160" s="16" t="s">
        <v>486</v>
      </c>
      <c r="ADJ160" s="16" t="s">
        <v>1744</v>
      </c>
      <c r="ADK160" s="16" t="s">
        <v>1750</v>
      </c>
      <c r="ADL160" s="16" t="s">
        <v>1764</v>
      </c>
      <c r="ADM160" s="16" t="s">
        <v>13194</v>
      </c>
      <c r="ADN160" s="16" t="s">
        <v>1764</v>
      </c>
      <c r="ADO160" s="16" t="s">
        <v>1766</v>
      </c>
      <c r="ADQ160" s="16" t="s">
        <v>13194</v>
      </c>
      <c r="ADR160" s="16" t="s">
        <v>13194</v>
      </c>
      <c r="ADS160" s="16" t="s">
        <v>13194</v>
      </c>
      <c r="ADY160" s="16" t="s">
        <v>1063</v>
      </c>
      <c r="AEB160" s="16">
        <v>11050</v>
      </c>
      <c r="AEC160" s="16" t="s">
        <v>1063</v>
      </c>
      <c r="AED160" s="16">
        <v>4500</v>
      </c>
      <c r="AEE160" s="16" t="s">
        <v>952</v>
      </c>
      <c r="AEI160" s="16">
        <v>2000</v>
      </c>
      <c r="AEJ160" s="16">
        <v>2500</v>
      </c>
      <c r="AEK160" s="16">
        <v>350</v>
      </c>
      <c r="AEN160" s="16">
        <v>500</v>
      </c>
      <c r="AEO160" s="16">
        <v>175</v>
      </c>
    </row>
    <row r="161" spans="1:822" x14ac:dyDescent="0.25">
      <c r="A161" s="30">
        <v>45819</v>
      </c>
      <c r="B161" s="16" t="s">
        <v>9668</v>
      </c>
      <c r="C161" s="16" t="s">
        <v>867</v>
      </c>
      <c r="D161" s="16" t="s">
        <v>867</v>
      </c>
      <c r="E161" s="16">
        <v>60</v>
      </c>
      <c r="F161" s="16" t="s">
        <v>8153</v>
      </c>
      <c r="G161" s="16" t="s">
        <v>4145</v>
      </c>
      <c r="I161" s="16" t="s">
        <v>4174</v>
      </c>
      <c r="Z161" s="16" t="s">
        <v>983</v>
      </c>
      <c r="AA161" s="16" t="s">
        <v>470</v>
      </c>
      <c r="AB161" s="16">
        <v>1</v>
      </c>
      <c r="AC161" s="16" t="s">
        <v>843</v>
      </c>
      <c r="AD161" s="16" t="s">
        <v>843</v>
      </c>
      <c r="AE161" s="16" t="s">
        <v>843</v>
      </c>
      <c r="AF161" s="16" t="s">
        <v>844</v>
      </c>
      <c r="AG161" s="16" t="s">
        <v>843</v>
      </c>
      <c r="AH161" s="16" t="s">
        <v>844</v>
      </c>
      <c r="AI161" s="16" t="s">
        <v>843</v>
      </c>
      <c r="AJ161" s="16" t="s">
        <v>843</v>
      </c>
      <c r="AK161" s="16" t="s">
        <v>843</v>
      </c>
      <c r="AM161" s="16" t="s">
        <v>737</v>
      </c>
      <c r="AN161" s="16" t="s">
        <v>759</v>
      </c>
      <c r="AP161" s="16" t="s">
        <v>774</v>
      </c>
      <c r="AR161" s="16" t="s">
        <v>6907</v>
      </c>
      <c r="BB161" s="16">
        <v>2</v>
      </c>
      <c r="BC161" s="16" t="s">
        <v>7878</v>
      </c>
      <c r="BE161" s="16" t="s">
        <v>5098</v>
      </c>
      <c r="BV161" s="16" t="s">
        <v>4433</v>
      </c>
      <c r="BW161" s="16" t="s">
        <v>844</v>
      </c>
      <c r="BX161" s="16" t="s">
        <v>843</v>
      </c>
      <c r="BY161" s="16" t="s">
        <v>843</v>
      </c>
      <c r="BZ161" s="16" t="s">
        <v>843</v>
      </c>
      <c r="CA161" s="16" t="s">
        <v>843</v>
      </c>
      <c r="CB161" s="16" t="s">
        <v>843</v>
      </c>
      <c r="CC161" s="16" t="s">
        <v>843</v>
      </c>
      <c r="CD161" s="16" t="s">
        <v>843</v>
      </c>
      <c r="CE161" s="16" t="s">
        <v>843</v>
      </c>
      <c r="CF161" s="16" t="s">
        <v>843</v>
      </c>
      <c r="CG161" s="16" t="s">
        <v>843</v>
      </c>
      <c r="CH161" s="16" t="s">
        <v>843</v>
      </c>
      <c r="CI161" s="16" t="s">
        <v>843</v>
      </c>
      <c r="CJ161" s="16" t="s">
        <v>843</v>
      </c>
      <c r="CK161" s="16" t="s">
        <v>843</v>
      </c>
      <c r="CP161" s="16" t="s">
        <v>865</v>
      </c>
      <c r="DX161" s="16" t="s">
        <v>7842</v>
      </c>
      <c r="DY161" s="16" t="s">
        <v>867</v>
      </c>
      <c r="GC161" s="16" t="s">
        <v>4216</v>
      </c>
      <c r="GF161" s="16" t="s">
        <v>867</v>
      </c>
      <c r="GG161" s="16" t="s">
        <v>867</v>
      </c>
      <c r="GV161" s="16" t="s">
        <v>5443</v>
      </c>
      <c r="GW161" s="16" t="s">
        <v>843</v>
      </c>
      <c r="GX161" s="16" t="s">
        <v>844</v>
      </c>
      <c r="GY161" s="16" t="s">
        <v>843</v>
      </c>
      <c r="GZ161" s="16" t="s">
        <v>843</v>
      </c>
      <c r="HA161" s="16" t="s">
        <v>843</v>
      </c>
      <c r="HB161" s="16" t="s">
        <v>843</v>
      </c>
      <c r="HC161" s="16" t="s">
        <v>843</v>
      </c>
      <c r="HD161" s="16" t="s">
        <v>843</v>
      </c>
      <c r="HE161" s="16" t="s">
        <v>843</v>
      </c>
      <c r="HF161" s="16" t="s">
        <v>843</v>
      </c>
      <c r="HH161" s="16" t="s">
        <v>5456</v>
      </c>
      <c r="HK161" s="16" t="s">
        <v>865</v>
      </c>
      <c r="HM161" s="16" t="s">
        <v>865</v>
      </c>
      <c r="HZ161" s="16" t="s">
        <v>7944</v>
      </c>
      <c r="KE161" s="16" t="s">
        <v>5582</v>
      </c>
      <c r="KG161" s="16" t="s">
        <v>7018</v>
      </c>
      <c r="KH161" s="16" t="s">
        <v>7033</v>
      </c>
      <c r="KI161" s="16" t="s">
        <v>865</v>
      </c>
      <c r="LG161" s="16" t="s">
        <v>867</v>
      </c>
      <c r="LH161" s="16" t="s">
        <v>865</v>
      </c>
      <c r="LI161" s="16" t="s">
        <v>867</v>
      </c>
      <c r="LJ161" s="16" t="s">
        <v>867</v>
      </c>
      <c r="LK161" s="16" t="s">
        <v>865</v>
      </c>
      <c r="LL161" s="16" t="s">
        <v>5657</v>
      </c>
      <c r="LM161" s="16" t="s">
        <v>844</v>
      </c>
      <c r="LN161" s="16" t="s">
        <v>843</v>
      </c>
      <c r="LO161" s="16" t="s">
        <v>843</v>
      </c>
      <c r="LP161" s="16" t="s">
        <v>843</v>
      </c>
      <c r="LQ161" s="16" t="s">
        <v>843</v>
      </c>
      <c r="LR161" s="16" t="s">
        <v>843</v>
      </c>
      <c r="LS161" s="16" t="s">
        <v>843</v>
      </c>
      <c r="LT161" s="16" t="s">
        <v>843</v>
      </c>
      <c r="LU161" s="16" t="s">
        <v>843</v>
      </c>
      <c r="LV161" s="16" t="s">
        <v>843</v>
      </c>
      <c r="LW161" s="16" t="s">
        <v>843</v>
      </c>
      <c r="LX161" s="16" t="s">
        <v>843</v>
      </c>
      <c r="LY161" s="16" t="s">
        <v>843</v>
      </c>
      <c r="LZ161" s="16" t="s">
        <v>843</v>
      </c>
      <c r="MA161" s="16" t="s">
        <v>843</v>
      </c>
      <c r="MC161" s="16" t="s">
        <v>5694</v>
      </c>
      <c r="MD161" s="16" t="s">
        <v>844</v>
      </c>
      <c r="ME161" s="16" t="s">
        <v>843</v>
      </c>
      <c r="MF161" s="16" t="s">
        <v>843</v>
      </c>
      <c r="MG161" s="16" t="s">
        <v>843</v>
      </c>
      <c r="MH161" s="16" t="s">
        <v>843</v>
      </c>
      <c r="MI161" s="16" t="s">
        <v>843</v>
      </c>
      <c r="MJ161" s="16" t="s">
        <v>843</v>
      </c>
      <c r="MK161" s="16" t="s">
        <v>843</v>
      </c>
      <c r="ML161" s="16" t="s">
        <v>843</v>
      </c>
      <c r="MM161" s="16" t="s">
        <v>843</v>
      </c>
      <c r="MN161" s="16" t="s">
        <v>843</v>
      </c>
      <c r="MO161" s="16" t="s">
        <v>843</v>
      </c>
      <c r="MP161" s="16" t="s">
        <v>843</v>
      </c>
      <c r="MQ161" s="16" t="s">
        <v>843</v>
      </c>
      <c r="MR161" s="16" t="s">
        <v>843</v>
      </c>
      <c r="MS161" s="16" t="s">
        <v>843</v>
      </c>
      <c r="MT161" s="16" t="s">
        <v>843</v>
      </c>
      <c r="MU161" s="16" t="s">
        <v>843</v>
      </c>
      <c r="MV161" s="16" t="s">
        <v>843</v>
      </c>
      <c r="PC161" s="16" t="s">
        <v>865</v>
      </c>
      <c r="PD161" s="16" t="s">
        <v>865</v>
      </c>
      <c r="PY161" s="16" t="s">
        <v>865</v>
      </c>
      <c r="QP161" s="16" t="s">
        <v>865</v>
      </c>
      <c r="QR161" s="16" t="s">
        <v>867</v>
      </c>
      <c r="QT161" s="16" t="s">
        <v>865</v>
      </c>
      <c r="QV161" s="16" t="s">
        <v>865</v>
      </c>
      <c r="QX161" s="16" t="s">
        <v>865</v>
      </c>
      <c r="QY161" s="16" t="s">
        <v>867</v>
      </c>
      <c r="RD161" s="16" t="s">
        <v>865</v>
      </c>
      <c r="RF161" s="16" t="s">
        <v>865</v>
      </c>
      <c r="RH161" s="16" t="s">
        <v>865</v>
      </c>
      <c r="RJ161" s="16" t="s">
        <v>865</v>
      </c>
      <c r="RN161" s="16" t="s">
        <v>7720</v>
      </c>
      <c r="RP161" s="16" t="s">
        <v>867</v>
      </c>
      <c r="RR161" s="16" t="s">
        <v>867</v>
      </c>
      <c r="RT161" s="16" t="s">
        <v>867</v>
      </c>
      <c r="RV161" s="16" t="s">
        <v>867</v>
      </c>
      <c r="RX161" s="16" t="s">
        <v>867</v>
      </c>
      <c r="RZ161" s="16" t="s">
        <v>867</v>
      </c>
      <c r="SQ161" s="16" t="s">
        <v>865</v>
      </c>
      <c r="SS161" s="16" t="s">
        <v>7296</v>
      </c>
      <c r="ST161" s="16" t="s">
        <v>7761</v>
      </c>
      <c r="TN161" s="16">
        <v>2000</v>
      </c>
      <c r="TR161" s="16">
        <v>200</v>
      </c>
      <c r="TZ161" s="16" t="s">
        <v>7367</v>
      </c>
      <c r="UA161" s="16" t="s">
        <v>4216</v>
      </c>
      <c r="UB161" s="16">
        <v>0</v>
      </c>
      <c r="UC161" s="16" t="s">
        <v>843</v>
      </c>
      <c r="UD161" s="16" t="s">
        <v>843</v>
      </c>
      <c r="UE161" s="16" t="s">
        <v>843</v>
      </c>
      <c r="UF161" s="16" t="s">
        <v>843</v>
      </c>
      <c r="UG161" s="16" t="s">
        <v>843</v>
      </c>
      <c r="UH161" s="16" t="s">
        <v>844</v>
      </c>
      <c r="WO161" s="16" t="s">
        <v>6917</v>
      </c>
      <c r="XD161" s="16" t="s">
        <v>6972</v>
      </c>
      <c r="XE161" s="16" t="s">
        <v>843</v>
      </c>
      <c r="XF161" s="16" t="s">
        <v>844</v>
      </c>
      <c r="XG161" s="16" t="s">
        <v>843</v>
      </c>
      <c r="XH161" s="16" t="s">
        <v>843</v>
      </c>
      <c r="XI161" s="16" t="s">
        <v>843</v>
      </c>
      <c r="XJ161" s="16" t="s">
        <v>843</v>
      </c>
      <c r="XK161" s="16" t="s">
        <v>843</v>
      </c>
      <c r="XL161" s="16" t="s">
        <v>843</v>
      </c>
      <c r="XM161" s="16" t="s">
        <v>843</v>
      </c>
      <c r="XN161" s="16" t="s">
        <v>843</v>
      </c>
      <c r="XO161" s="16" t="s">
        <v>843</v>
      </c>
      <c r="XP161" s="16" t="s">
        <v>843</v>
      </c>
      <c r="XQ161" s="16" t="s">
        <v>843</v>
      </c>
      <c r="YF161" s="16" t="s">
        <v>865</v>
      </c>
      <c r="YN161" s="16" t="s">
        <v>7040</v>
      </c>
      <c r="YP161" s="16" t="s">
        <v>7990</v>
      </c>
      <c r="YR161" s="16" t="s">
        <v>9669</v>
      </c>
      <c r="YS161" s="16" t="s">
        <v>9670</v>
      </c>
      <c r="YT161" s="16" t="s">
        <v>8694</v>
      </c>
      <c r="YU161" s="16" t="s">
        <v>9671</v>
      </c>
      <c r="YV161" s="16" t="s">
        <v>9148</v>
      </c>
      <c r="YW161" s="16" t="s">
        <v>844</v>
      </c>
      <c r="YX161" s="16" t="s">
        <v>9148</v>
      </c>
      <c r="ZE161" s="16" t="s">
        <v>843</v>
      </c>
      <c r="ZO161" s="16" t="s">
        <v>487</v>
      </c>
      <c r="ZP161" s="16" t="s">
        <v>487</v>
      </c>
      <c r="ZQ161" s="16" t="s">
        <v>486</v>
      </c>
      <c r="ZR161" s="16" t="s">
        <v>486</v>
      </c>
      <c r="ZS161" s="16" t="s">
        <v>8704</v>
      </c>
      <c r="ZT161" s="16" t="s">
        <v>8705</v>
      </c>
      <c r="ZU161" s="16" t="s">
        <v>8706</v>
      </c>
      <c r="ZV161" s="16" t="s">
        <v>487</v>
      </c>
      <c r="ZW161" s="16" t="s">
        <v>843</v>
      </c>
      <c r="ZX161" s="16" t="s">
        <v>843</v>
      </c>
      <c r="ZY161" s="16" t="s">
        <v>844</v>
      </c>
      <c r="ZZ161" s="16" t="s">
        <v>843</v>
      </c>
      <c r="AAA161" s="16" t="s">
        <v>844</v>
      </c>
      <c r="AAB161" s="16" t="s">
        <v>843</v>
      </c>
      <c r="AAC161" s="16">
        <v>0</v>
      </c>
      <c r="AAD161" s="16" t="s">
        <v>844</v>
      </c>
      <c r="AAE161" s="16" t="s">
        <v>843</v>
      </c>
      <c r="AAF161" s="16" t="s">
        <v>843</v>
      </c>
      <c r="AAG161" s="16" t="s">
        <v>843</v>
      </c>
      <c r="AAH161" s="16" t="s">
        <v>843</v>
      </c>
      <c r="AAI161" s="16" t="s">
        <v>843</v>
      </c>
      <c r="AAJ161" s="16" t="s">
        <v>606</v>
      </c>
      <c r="AAK161" s="16" t="s">
        <v>639</v>
      </c>
      <c r="AAL161" s="16" t="s">
        <v>905</v>
      </c>
      <c r="AAM161" s="16" t="s">
        <v>663</v>
      </c>
      <c r="AAN161" s="16" t="s">
        <v>8707</v>
      </c>
      <c r="AAO161" s="16" t="s">
        <v>1018</v>
      </c>
      <c r="AAP161" s="16" t="s">
        <v>8708</v>
      </c>
      <c r="AAT161" s="16" t="s">
        <v>782</v>
      </c>
      <c r="AAU161" s="16" t="s">
        <v>782</v>
      </c>
      <c r="AAV161" s="16" t="s">
        <v>782</v>
      </c>
      <c r="AAW161" s="16" t="s">
        <v>782</v>
      </c>
      <c r="AAX161" s="16" t="s">
        <v>843</v>
      </c>
      <c r="AAY161" s="16" t="s">
        <v>8710</v>
      </c>
      <c r="AAZ161" s="16" t="s">
        <v>783</v>
      </c>
      <c r="ABA161" s="16" t="s">
        <v>783</v>
      </c>
      <c r="ABB161" s="16" t="s">
        <v>782</v>
      </c>
      <c r="ABC161" s="16" t="s">
        <v>783</v>
      </c>
      <c r="ABD161" s="16" t="s">
        <v>783</v>
      </c>
      <c r="ABE161" s="16" t="s">
        <v>783</v>
      </c>
      <c r="ABF161" s="16" t="s">
        <v>782</v>
      </c>
      <c r="ABG161" s="16" t="s">
        <v>782</v>
      </c>
      <c r="ABH161" s="16" t="s">
        <v>782</v>
      </c>
      <c r="ABI161" s="16" t="s">
        <v>782</v>
      </c>
      <c r="ABJ161" s="16" t="s">
        <v>782</v>
      </c>
      <c r="ABK161" s="16" t="s">
        <v>782</v>
      </c>
      <c r="ABL161" s="16" t="s">
        <v>8759</v>
      </c>
      <c r="ABM161" s="16" t="s">
        <v>843</v>
      </c>
      <c r="ABN161" s="16" t="s">
        <v>1034</v>
      </c>
      <c r="ABO161" s="16" t="s">
        <v>486</v>
      </c>
      <c r="ABP161" s="16" t="s">
        <v>972</v>
      </c>
      <c r="ABQ161" s="16" t="s">
        <v>4288</v>
      </c>
      <c r="ABR161" s="16" t="s">
        <v>470</v>
      </c>
      <c r="ABS161" s="16" t="s">
        <v>457</v>
      </c>
      <c r="ABT161" s="16" t="s">
        <v>844</v>
      </c>
      <c r="ABU161" s="16" t="s">
        <v>844</v>
      </c>
      <c r="ABV161" s="16" t="s">
        <v>487</v>
      </c>
      <c r="ABW161" s="16" t="s">
        <v>486</v>
      </c>
      <c r="ABX161" s="16" t="s">
        <v>892</v>
      </c>
      <c r="ABY161" s="16" t="s">
        <v>486</v>
      </c>
      <c r="ABZ161" s="16" t="s">
        <v>486</v>
      </c>
      <c r="ACA161" s="16" t="s">
        <v>759</v>
      </c>
      <c r="ACB161" s="16" t="s">
        <v>774</v>
      </c>
      <c r="ACC161" s="16" t="s">
        <v>737</v>
      </c>
      <c r="ACD161" s="16" t="s">
        <v>486</v>
      </c>
      <c r="ACE161" s="16" t="s">
        <v>486</v>
      </c>
      <c r="ACG161" s="16" t="s">
        <v>1014</v>
      </c>
      <c r="ACH161" s="16" t="s">
        <v>1009</v>
      </c>
      <c r="ACI161" s="16" t="s">
        <v>462</v>
      </c>
      <c r="ACJ161" s="16">
        <v>0.79400000000000004</v>
      </c>
      <c r="ACK161" s="16" t="s">
        <v>482</v>
      </c>
      <c r="ACL161" s="16" t="s">
        <v>740</v>
      </c>
      <c r="ACM161" s="16" t="s">
        <v>1190</v>
      </c>
      <c r="ACN161" s="16" t="s">
        <v>1169</v>
      </c>
      <c r="ACO161" s="16" t="s">
        <v>1856</v>
      </c>
      <c r="ACQ161" s="16" t="s">
        <v>1201</v>
      </c>
      <c r="ACR161" s="16" t="s">
        <v>1644</v>
      </c>
      <c r="ACS161" s="16" t="s">
        <v>680</v>
      </c>
      <c r="ACT161" s="16" t="s">
        <v>1522</v>
      </c>
      <c r="ACX161" s="16" t="s">
        <v>1916</v>
      </c>
      <c r="ACY161" s="16" t="s">
        <v>1947</v>
      </c>
      <c r="ACZ161" s="16">
        <v>1</v>
      </c>
      <c r="ADA161" s="16">
        <v>0</v>
      </c>
      <c r="ADB161" s="16">
        <v>1</v>
      </c>
      <c r="ADC161" s="16">
        <v>1</v>
      </c>
      <c r="ADD161" s="16">
        <v>0</v>
      </c>
      <c r="ADE161" s="16" t="s">
        <v>8827</v>
      </c>
      <c r="ADF161" s="16">
        <v>0</v>
      </c>
      <c r="ADG161" s="16" t="s">
        <v>486</v>
      </c>
      <c r="ADH161" s="16">
        <v>1</v>
      </c>
      <c r="ADI161" s="16" t="s">
        <v>486</v>
      </c>
      <c r="ADJ161" s="16" t="s">
        <v>1743</v>
      </c>
      <c r="ADN161" s="16" t="s">
        <v>13196</v>
      </c>
      <c r="AEA161" s="16">
        <v>2200</v>
      </c>
      <c r="AEI161" s="16">
        <v>2000</v>
      </c>
      <c r="AEN161" s="16">
        <v>200</v>
      </c>
    </row>
    <row r="162" spans="1:822" x14ac:dyDescent="0.25">
      <c r="A162" s="30">
        <v>45819</v>
      </c>
      <c r="B162" s="16" t="s">
        <v>9672</v>
      </c>
      <c r="C162" s="16" t="s">
        <v>867</v>
      </c>
      <c r="D162" s="16" t="s">
        <v>867</v>
      </c>
      <c r="E162" s="16">
        <v>63</v>
      </c>
      <c r="F162" s="16" t="s">
        <v>8153</v>
      </c>
      <c r="G162" s="16" t="s">
        <v>4145</v>
      </c>
      <c r="I162" s="16" t="s">
        <v>4148</v>
      </c>
      <c r="Z162" s="16" t="s">
        <v>996</v>
      </c>
      <c r="AA162" s="16" t="s">
        <v>470</v>
      </c>
      <c r="AB162" s="16">
        <v>2</v>
      </c>
      <c r="AC162" s="16" t="s">
        <v>843</v>
      </c>
      <c r="AD162" s="16" t="s">
        <v>843</v>
      </c>
      <c r="AE162" s="16" t="s">
        <v>843</v>
      </c>
      <c r="AF162" s="16" t="s">
        <v>844</v>
      </c>
      <c r="AG162" s="16" t="s">
        <v>844</v>
      </c>
      <c r="AH162" s="16" t="s">
        <v>844</v>
      </c>
      <c r="AI162" s="16" t="s">
        <v>844</v>
      </c>
      <c r="AJ162" s="16" t="s">
        <v>843</v>
      </c>
      <c r="AK162" s="16" t="s">
        <v>843</v>
      </c>
      <c r="AM162" s="16" t="s">
        <v>737</v>
      </c>
      <c r="AN162" s="16" t="s">
        <v>759</v>
      </c>
      <c r="AP162" s="16" t="s">
        <v>768</v>
      </c>
      <c r="AR162" s="16" t="s">
        <v>6907</v>
      </c>
      <c r="BB162" s="16">
        <v>3</v>
      </c>
      <c r="BC162" s="16" t="s">
        <v>7878</v>
      </c>
      <c r="BE162" s="16" t="s">
        <v>5098</v>
      </c>
      <c r="BV162" s="16" t="s">
        <v>4433</v>
      </c>
      <c r="BW162" s="16" t="s">
        <v>844</v>
      </c>
      <c r="BX162" s="16" t="s">
        <v>843</v>
      </c>
      <c r="BY162" s="16" t="s">
        <v>843</v>
      </c>
      <c r="BZ162" s="16" t="s">
        <v>843</v>
      </c>
      <c r="CA162" s="16" t="s">
        <v>843</v>
      </c>
      <c r="CB162" s="16" t="s">
        <v>843</v>
      </c>
      <c r="CC162" s="16" t="s">
        <v>843</v>
      </c>
      <c r="CD162" s="16" t="s">
        <v>843</v>
      </c>
      <c r="CE162" s="16" t="s">
        <v>843</v>
      </c>
      <c r="CF162" s="16" t="s">
        <v>843</v>
      </c>
      <c r="CG162" s="16" t="s">
        <v>843</v>
      </c>
      <c r="CH162" s="16" t="s">
        <v>843</v>
      </c>
      <c r="CI162" s="16" t="s">
        <v>843</v>
      </c>
      <c r="CJ162" s="16" t="s">
        <v>843</v>
      </c>
      <c r="CK162" s="16" t="s">
        <v>843</v>
      </c>
      <c r="CP162" s="16" t="s">
        <v>867</v>
      </c>
      <c r="CQ162" s="16" t="s">
        <v>5191</v>
      </c>
      <c r="CR162" s="16" t="s">
        <v>844</v>
      </c>
      <c r="CS162" s="16" t="s">
        <v>843</v>
      </c>
      <c r="CT162" s="16" t="s">
        <v>843</v>
      </c>
      <c r="CU162" s="16" t="s">
        <v>843</v>
      </c>
      <c r="CV162" s="16" t="s">
        <v>843</v>
      </c>
      <c r="CW162" s="16" t="s">
        <v>843</v>
      </c>
      <c r="CX162" s="16" t="s">
        <v>843</v>
      </c>
      <c r="CY162" s="16" t="s">
        <v>843</v>
      </c>
      <c r="CZ162" s="16" t="s">
        <v>843</v>
      </c>
      <c r="DA162" s="16" t="s">
        <v>5184</v>
      </c>
      <c r="DX162" s="16" t="s">
        <v>867</v>
      </c>
      <c r="DY162" s="16" t="s">
        <v>867</v>
      </c>
      <c r="GC162" s="16" t="s">
        <v>5330</v>
      </c>
      <c r="GF162" s="16" t="s">
        <v>867</v>
      </c>
      <c r="GG162" s="16" t="s">
        <v>867</v>
      </c>
      <c r="GV162" s="16" t="s">
        <v>5443</v>
      </c>
      <c r="GW162" s="16" t="s">
        <v>843</v>
      </c>
      <c r="GX162" s="16" t="s">
        <v>844</v>
      </c>
      <c r="GY162" s="16" t="s">
        <v>843</v>
      </c>
      <c r="GZ162" s="16" t="s">
        <v>843</v>
      </c>
      <c r="HA162" s="16" t="s">
        <v>843</v>
      </c>
      <c r="HB162" s="16" t="s">
        <v>843</v>
      </c>
      <c r="HC162" s="16" t="s">
        <v>843</v>
      </c>
      <c r="HD162" s="16" t="s">
        <v>843</v>
      </c>
      <c r="HE162" s="16" t="s">
        <v>843</v>
      </c>
      <c r="HF162" s="16" t="s">
        <v>843</v>
      </c>
      <c r="HH162" s="16" t="s">
        <v>5456</v>
      </c>
      <c r="HK162" s="16" t="s">
        <v>865</v>
      </c>
      <c r="HM162" s="16" t="s">
        <v>865</v>
      </c>
      <c r="HZ162" s="16" t="s">
        <v>7944</v>
      </c>
      <c r="KE162" s="16" t="s">
        <v>5582</v>
      </c>
      <c r="KG162" s="16" t="s">
        <v>7015</v>
      </c>
      <c r="KH162" s="16" t="s">
        <v>7033</v>
      </c>
      <c r="KI162" s="16" t="s">
        <v>865</v>
      </c>
      <c r="LG162" s="16" t="s">
        <v>867</v>
      </c>
      <c r="LH162" s="16" t="s">
        <v>867</v>
      </c>
      <c r="LI162" s="16" t="s">
        <v>867</v>
      </c>
      <c r="LJ162" s="16" t="s">
        <v>867</v>
      </c>
      <c r="LK162" s="16" t="s">
        <v>867</v>
      </c>
      <c r="LL162" s="16" t="s">
        <v>5666</v>
      </c>
      <c r="LM162" s="16" t="s">
        <v>843</v>
      </c>
      <c r="LN162" s="16" t="s">
        <v>843</v>
      </c>
      <c r="LO162" s="16" t="s">
        <v>843</v>
      </c>
      <c r="LP162" s="16" t="s">
        <v>844</v>
      </c>
      <c r="LQ162" s="16" t="s">
        <v>843</v>
      </c>
      <c r="LR162" s="16" t="s">
        <v>843</v>
      </c>
      <c r="LS162" s="16" t="s">
        <v>843</v>
      </c>
      <c r="LT162" s="16" t="s">
        <v>843</v>
      </c>
      <c r="LU162" s="16" t="s">
        <v>843</v>
      </c>
      <c r="LV162" s="16" t="s">
        <v>843</v>
      </c>
      <c r="LW162" s="16" t="s">
        <v>843</v>
      </c>
      <c r="LX162" s="16" t="s">
        <v>843</v>
      </c>
      <c r="LY162" s="16" t="s">
        <v>843</v>
      </c>
      <c r="LZ162" s="16" t="s">
        <v>843</v>
      </c>
      <c r="MA162" s="16" t="s">
        <v>843</v>
      </c>
      <c r="MC162" s="16" t="s">
        <v>5694</v>
      </c>
      <c r="MD162" s="16" t="s">
        <v>844</v>
      </c>
      <c r="ME162" s="16" t="s">
        <v>843</v>
      </c>
      <c r="MF162" s="16" t="s">
        <v>843</v>
      </c>
      <c r="MG162" s="16" t="s">
        <v>843</v>
      </c>
      <c r="MH162" s="16" t="s">
        <v>843</v>
      </c>
      <c r="MI162" s="16" t="s">
        <v>843</v>
      </c>
      <c r="MJ162" s="16" t="s">
        <v>843</v>
      </c>
      <c r="MK162" s="16" t="s">
        <v>843</v>
      </c>
      <c r="ML162" s="16" t="s">
        <v>843</v>
      </c>
      <c r="MM162" s="16" t="s">
        <v>843</v>
      </c>
      <c r="MN162" s="16" t="s">
        <v>843</v>
      </c>
      <c r="MO162" s="16" t="s">
        <v>843</v>
      </c>
      <c r="MP162" s="16" t="s">
        <v>843</v>
      </c>
      <c r="MQ162" s="16" t="s">
        <v>843</v>
      </c>
      <c r="MR162" s="16" t="s">
        <v>843</v>
      </c>
      <c r="MS162" s="16" t="s">
        <v>843</v>
      </c>
      <c r="MT162" s="16" t="s">
        <v>843</v>
      </c>
      <c r="MU162" s="16" t="s">
        <v>843</v>
      </c>
      <c r="MV162" s="16" t="s">
        <v>843</v>
      </c>
      <c r="MX162" s="16" t="s">
        <v>5694</v>
      </c>
      <c r="MY162" s="16" t="s">
        <v>844</v>
      </c>
      <c r="MZ162" s="16" t="s">
        <v>843</v>
      </c>
      <c r="NA162" s="16" t="s">
        <v>843</v>
      </c>
      <c r="NB162" s="16" t="s">
        <v>843</v>
      </c>
      <c r="NC162" s="16" t="s">
        <v>843</v>
      </c>
      <c r="ND162" s="16" t="s">
        <v>843</v>
      </c>
      <c r="NE162" s="16" t="s">
        <v>843</v>
      </c>
      <c r="NF162" s="16" t="s">
        <v>843</v>
      </c>
      <c r="NG162" s="16" t="s">
        <v>843</v>
      </c>
      <c r="NH162" s="16" t="s">
        <v>843</v>
      </c>
      <c r="NI162" s="16" t="s">
        <v>843</v>
      </c>
      <c r="NJ162" s="16" t="s">
        <v>843</v>
      </c>
      <c r="NK162" s="16" t="s">
        <v>843</v>
      </c>
      <c r="NL162" s="16" t="s">
        <v>843</v>
      </c>
      <c r="NM162" s="16" t="s">
        <v>843</v>
      </c>
      <c r="NN162" s="16" t="s">
        <v>843</v>
      </c>
      <c r="NO162" s="16" t="s">
        <v>843</v>
      </c>
      <c r="NP162" s="16" t="s">
        <v>843</v>
      </c>
      <c r="NQ162" s="16" t="s">
        <v>843</v>
      </c>
      <c r="PC162" s="16" t="s">
        <v>865</v>
      </c>
      <c r="PD162" s="16" t="s">
        <v>865</v>
      </c>
      <c r="PY162" s="16" t="s">
        <v>865</v>
      </c>
      <c r="QP162" s="16" t="s">
        <v>865</v>
      </c>
      <c r="QR162" s="16" t="s">
        <v>867</v>
      </c>
      <c r="QT162" s="16" t="s">
        <v>867</v>
      </c>
      <c r="QV162" s="16" t="s">
        <v>865</v>
      </c>
      <c r="QX162" s="16" t="s">
        <v>865</v>
      </c>
      <c r="RD162" s="16" t="s">
        <v>865</v>
      </c>
      <c r="RF162" s="16" t="s">
        <v>865</v>
      </c>
      <c r="RH162" s="16" t="s">
        <v>865</v>
      </c>
      <c r="RJ162" s="16" t="s">
        <v>865</v>
      </c>
      <c r="RN162" s="16" t="s">
        <v>867</v>
      </c>
      <c r="RP162" s="16" t="s">
        <v>867</v>
      </c>
      <c r="RR162" s="16" t="s">
        <v>7720</v>
      </c>
      <c r="RT162" s="16" t="s">
        <v>867</v>
      </c>
      <c r="RV162" s="16" t="s">
        <v>867</v>
      </c>
      <c r="RX162" s="16" t="s">
        <v>7720</v>
      </c>
      <c r="RZ162" s="16" t="s">
        <v>7720</v>
      </c>
      <c r="SQ162" s="16" t="s">
        <v>865</v>
      </c>
      <c r="SS162" s="16" t="s">
        <v>7308</v>
      </c>
      <c r="ST162" s="16" t="s">
        <v>7758</v>
      </c>
      <c r="TN162" s="16">
        <v>2000</v>
      </c>
      <c r="TO162" s="16">
        <v>0</v>
      </c>
      <c r="TP162" s="16">
        <v>1000</v>
      </c>
      <c r="TQ162" s="16">
        <v>638</v>
      </c>
      <c r="TR162" s="16">
        <v>300</v>
      </c>
      <c r="TS162" s="16">
        <v>350</v>
      </c>
      <c r="TT162" s="16">
        <v>0</v>
      </c>
      <c r="TU162" s="16">
        <v>1000</v>
      </c>
      <c r="TV162" s="16">
        <v>0</v>
      </c>
      <c r="TW162" s="16">
        <v>0</v>
      </c>
      <c r="TX162" s="16">
        <v>0</v>
      </c>
      <c r="TZ162" s="16" t="s">
        <v>7367</v>
      </c>
      <c r="UA162" s="16" t="s">
        <v>8715</v>
      </c>
      <c r="UB162" s="16">
        <v>0</v>
      </c>
      <c r="UC162" s="16" t="s">
        <v>843</v>
      </c>
      <c r="UD162" s="16" t="s">
        <v>843</v>
      </c>
      <c r="UE162" s="16" t="s">
        <v>844</v>
      </c>
      <c r="UF162" s="16" t="s">
        <v>844</v>
      </c>
      <c r="UG162" s="16" t="s">
        <v>843</v>
      </c>
      <c r="UH162" s="16" t="s">
        <v>843</v>
      </c>
      <c r="VK162" s="16" t="s">
        <v>6102</v>
      </c>
      <c r="VL162" s="16" t="s">
        <v>843</v>
      </c>
      <c r="VM162" s="16" t="s">
        <v>843</v>
      </c>
      <c r="VN162" s="16" t="s">
        <v>843</v>
      </c>
      <c r="VO162" s="16" t="s">
        <v>843</v>
      </c>
      <c r="VP162" s="16" t="s">
        <v>844</v>
      </c>
      <c r="VQ162" s="16" t="s">
        <v>843</v>
      </c>
      <c r="VR162" s="16" t="s">
        <v>843</v>
      </c>
      <c r="VS162" s="16" t="s">
        <v>843</v>
      </c>
      <c r="VT162" s="16" t="s">
        <v>843</v>
      </c>
      <c r="VV162" s="16">
        <v>13000</v>
      </c>
      <c r="VX162" s="16" t="s">
        <v>6028</v>
      </c>
      <c r="VY162" s="16" t="s">
        <v>844</v>
      </c>
      <c r="VZ162" s="16" t="s">
        <v>843</v>
      </c>
      <c r="WA162" s="16" t="s">
        <v>843</v>
      </c>
      <c r="WB162" s="16" t="s">
        <v>843</v>
      </c>
      <c r="WC162" s="16" t="s">
        <v>843</v>
      </c>
      <c r="WD162" s="16" t="s">
        <v>843</v>
      </c>
      <c r="WE162" s="16" t="s">
        <v>843</v>
      </c>
      <c r="WF162" s="16" t="s">
        <v>843</v>
      </c>
      <c r="WH162" s="16">
        <v>3250</v>
      </c>
      <c r="WO162" s="16" t="s">
        <v>6917</v>
      </c>
      <c r="XD162" s="16" t="s">
        <v>6991</v>
      </c>
      <c r="XE162" s="16" t="s">
        <v>843</v>
      </c>
      <c r="XF162" s="16" t="s">
        <v>843</v>
      </c>
      <c r="XG162" s="16" t="s">
        <v>843</v>
      </c>
      <c r="XH162" s="16" t="s">
        <v>843</v>
      </c>
      <c r="XI162" s="16" t="s">
        <v>843</v>
      </c>
      <c r="XJ162" s="16" t="s">
        <v>843</v>
      </c>
      <c r="XK162" s="16" t="s">
        <v>843</v>
      </c>
      <c r="XL162" s="16" t="s">
        <v>844</v>
      </c>
      <c r="XM162" s="16" t="s">
        <v>843</v>
      </c>
      <c r="XN162" s="16" t="s">
        <v>843</v>
      </c>
      <c r="XO162" s="16" t="s">
        <v>843</v>
      </c>
      <c r="XP162" s="16" t="s">
        <v>843</v>
      </c>
      <c r="XQ162" s="16" t="s">
        <v>843</v>
      </c>
      <c r="YF162" s="16" t="s">
        <v>865</v>
      </c>
      <c r="YN162" s="16" t="s">
        <v>7040</v>
      </c>
      <c r="YP162" s="16" t="s">
        <v>7990</v>
      </c>
      <c r="YR162" s="16" t="s">
        <v>9673</v>
      </c>
      <c r="YS162" s="16" t="s">
        <v>9674</v>
      </c>
      <c r="YT162" s="16" t="s">
        <v>8694</v>
      </c>
      <c r="YU162" s="16" t="s">
        <v>9675</v>
      </c>
      <c r="YV162" s="16" t="s">
        <v>9148</v>
      </c>
      <c r="YW162" s="16" t="s">
        <v>844</v>
      </c>
      <c r="YX162" s="16" t="s">
        <v>9148</v>
      </c>
      <c r="YY162" s="16" t="s">
        <v>843</v>
      </c>
      <c r="YZ162" s="16" t="s">
        <v>843</v>
      </c>
      <c r="ZA162" s="16" t="s">
        <v>843</v>
      </c>
      <c r="ZB162" s="16">
        <v>5288</v>
      </c>
      <c r="ZC162" s="16" t="s">
        <v>8826</v>
      </c>
      <c r="ZD162" s="16" t="s">
        <v>843</v>
      </c>
      <c r="ZE162" s="16" t="s">
        <v>9676</v>
      </c>
      <c r="ZF162" s="16" t="s">
        <v>8724</v>
      </c>
      <c r="ZG162" s="16" t="s">
        <v>8739</v>
      </c>
      <c r="ZH162" s="16" t="s">
        <v>8865</v>
      </c>
      <c r="ZI162" s="16" t="s">
        <v>8825</v>
      </c>
      <c r="ZJ162" s="16" t="s">
        <v>843</v>
      </c>
      <c r="ZK162" s="16" t="s">
        <v>843</v>
      </c>
      <c r="ZL162" s="16" t="s">
        <v>8825</v>
      </c>
      <c r="ZM162" s="16" t="s">
        <v>843</v>
      </c>
      <c r="ZN162" s="16" t="s">
        <v>8815</v>
      </c>
      <c r="ZO162" s="16" t="s">
        <v>487</v>
      </c>
      <c r="ZP162" s="16" t="s">
        <v>487</v>
      </c>
      <c r="ZQ162" s="16" t="s">
        <v>486</v>
      </c>
      <c r="ZR162" s="16" t="s">
        <v>486</v>
      </c>
      <c r="ZS162" s="16" t="s">
        <v>8874</v>
      </c>
      <c r="ZT162" s="16" t="s">
        <v>8705</v>
      </c>
      <c r="ZU162" s="16" t="s">
        <v>8706</v>
      </c>
      <c r="ZV162" s="16" t="s">
        <v>487</v>
      </c>
      <c r="ZW162" s="16" t="s">
        <v>843</v>
      </c>
      <c r="ZX162" s="16" t="s">
        <v>843</v>
      </c>
      <c r="ZY162" s="16" t="s">
        <v>844</v>
      </c>
      <c r="ZZ162" s="16" t="s">
        <v>844</v>
      </c>
      <c r="AAA162" s="16" t="s">
        <v>1056</v>
      </c>
      <c r="AAB162" s="16" t="s">
        <v>843</v>
      </c>
      <c r="AAC162" s="16">
        <v>0</v>
      </c>
      <c r="AAD162" s="16" t="s">
        <v>844</v>
      </c>
      <c r="AAE162" s="16" t="s">
        <v>844</v>
      </c>
      <c r="AAF162" s="16" t="s">
        <v>843</v>
      </c>
      <c r="AAG162" s="16" t="s">
        <v>843</v>
      </c>
      <c r="AAH162" s="16" t="s">
        <v>843</v>
      </c>
      <c r="AAI162" s="16" t="s">
        <v>843</v>
      </c>
      <c r="AAJ162" s="16" t="s">
        <v>606</v>
      </c>
      <c r="AAK162" s="16" t="s">
        <v>655</v>
      </c>
      <c r="AAL162" s="16" t="s">
        <v>905</v>
      </c>
      <c r="AAM162" s="16" t="s">
        <v>663</v>
      </c>
      <c r="AAN162" s="16" t="s">
        <v>8707</v>
      </c>
      <c r="AAO162" s="16" t="s">
        <v>1019</v>
      </c>
      <c r="AAP162" s="16" t="s">
        <v>8708</v>
      </c>
      <c r="AAQ162" s="16" t="s">
        <v>9677</v>
      </c>
      <c r="AAS162" s="16">
        <v>9353.2900000000009</v>
      </c>
      <c r="AAT162" s="16" t="s">
        <v>782</v>
      </c>
      <c r="AAU162" s="16" t="s">
        <v>782</v>
      </c>
      <c r="AAV162" s="16" t="s">
        <v>782</v>
      </c>
      <c r="AAW162" s="16" t="s">
        <v>782</v>
      </c>
      <c r="AAX162" s="16" t="s">
        <v>843</v>
      </c>
      <c r="AAY162" s="16" t="s">
        <v>8710</v>
      </c>
      <c r="AAZ162" s="16" t="s">
        <v>782</v>
      </c>
      <c r="ABA162" s="16" t="s">
        <v>783</v>
      </c>
      <c r="ABB162" s="16" t="s">
        <v>782</v>
      </c>
      <c r="ABC162" s="16" t="s">
        <v>783</v>
      </c>
      <c r="ABD162" s="16" t="s">
        <v>782</v>
      </c>
      <c r="ABE162" s="16" t="s">
        <v>783</v>
      </c>
      <c r="ABF162" s="16" t="s">
        <v>782</v>
      </c>
      <c r="ABG162" s="16" t="s">
        <v>783</v>
      </c>
      <c r="ABH162" s="16" t="s">
        <v>782</v>
      </c>
      <c r="ABI162" s="16" t="s">
        <v>782</v>
      </c>
      <c r="ABJ162" s="16" t="s">
        <v>783</v>
      </c>
      <c r="ABK162" s="16" t="s">
        <v>783</v>
      </c>
      <c r="ABL162" s="16" t="s">
        <v>8769</v>
      </c>
      <c r="ABM162" s="16" t="s">
        <v>843</v>
      </c>
      <c r="ABN162" s="16" t="s">
        <v>1034</v>
      </c>
      <c r="ABO162" s="16" t="s">
        <v>487</v>
      </c>
      <c r="ABP162" s="16" t="s">
        <v>972</v>
      </c>
      <c r="ABQ162" s="16" t="s">
        <v>4297</v>
      </c>
      <c r="ABR162" s="16" t="s">
        <v>470</v>
      </c>
      <c r="ABS162" s="16" t="s">
        <v>457</v>
      </c>
      <c r="ABT162" s="16" t="s">
        <v>1056</v>
      </c>
      <c r="ABU162" s="16" t="s">
        <v>1056</v>
      </c>
      <c r="ABV162" s="16" t="s">
        <v>487</v>
      </c>
      <c r="ABW162" s="16" t="s">
        <v>487</v>
      </c>
      <c r="ABX162" s="16" t="s">
        <v>894</v>
      </c>
      <c r="ABY162" s="16" t="s">
        <v>486</v>
      </c>
      <c r="ABZ162" s="16" t="s">
        <v>487</v>
      </c>
      <c r="ACA162" s="16" t="s">
        <v>759</v>
      </c>
      <c r="ACB162" s="16" t="s">
        <v>768</v>
      </c>
      <c r="ACC162" s="16" t="s">
        <v>737</v>
      </c>
      <c r="ACD162" s="16" t="s">
        <v>486</v>
      </c>
      <c r="ACE162" s="16" t="s">
        <v>486</v>
      </c>
      <c r="ACG162" s="16" t="s">
        <v>1014</v>
      </c>
      <c r="ACH162" s="16" t="s">
        <v>1009</v>
      </c>
      <c r="ACI162" s="16" t="s">
        <v>462</v>
      </c>
      <c r="ACJ162" s="16">
        <v>0.79400000000000004</v>
      </c>
      <c r="ACK162" s="16" t="s">
        <v>482</v>
      </c>
      <c r="ACL162" s="16" t="s">
        <v>740</v>
      </c>
      <c r="ACM162" s="16" t="s">
        <v>1190</v>
      </c>
      <c r="ACN162" s="16" t="s">
        <v>1169</v>
      </c>
      <c r="ACO162" s="16" t="s">
        <v>1856</v>
      </c>
      <c r="ACP162" s="16">
        <v>3250</v>
      </c>
      <c r="ACQ162" s="16" t="s">
        <v>1202</v>
      </c>
      <c r="ACR162" s="16" t="s">
        <v>1644</v>
      </c>
      <c r="ACS162" s="16" t="s">
        <v>676</v>
      </c>
      <c r="ACT162" s="16" t="s">
        <v>1521</v>
      </c>
      <c r="ACU162" s="16" t="s">
        <v>833</v>
      </c>
      <c r="ACV162" s="16" t="s">
        <v>8711</v>
      </c>
      <c r="ACW162" s="16" t="s">
        <v>877</v>
      </c>
      <c r="ACX162" s="16" t="s">
        <v>1914</v>
      </c>
      <c r="ACY162" s="16" t="s">
        <v>1947</v>
      </c>
      <c r="ACZ162" s="16">
        <v>1</v>
      </c>
      <c r="ADA162" s="16">
        <v>1</v>
      </c>
      <c r="ADB162" s="16">
        <v>1</v>
      </c>
      <c r="ADC162" s="16">
        <v>1</v>
      </c>
      <c r="ADD162" s="16">
        <v>1</v>
      </c>
      <c r="ADE162" s="16" t="s">
        <v>8712</v>
      </c>
      <c r="ADF162" s="16">
        <v>0</v>
      </c>
      <c r="ADG162" s="16" t="s">
        <v>486</v>
      </c>
      <c r="ADH162" s="16">
        <v>2</v>
      </c>
      <c r="ADI162" s="16" t="s">
        <v>486</v>
      </c>
      <c r="ADJ162" s="16" t="s">
        <v>1743</v>
      </c>
      <c r="ADK162" s="16" t="s">
        <v>13194</v>
      </c>
      <c r="ADL162" s="16" t="s">
        <v>1764</v>
      </c>
      <c r="ADM162" s="16" t="s">
        <v>13195</v>
      </c>
      <c r="ADN162" s="16" t="s">
        <v>13196</v>
      </c>
      <c r="ADO162" s="16" t="s">
        <v>1766</v>
      </c>
      <c r="ADP162" s="16" t="s">
        <v>1751</v>
      </c>
      <c r="ADQ162" s="16" t="s">
        <v>13194</v>
      </c>
      <c r="ADR162" s="16" t="s">
        <v>13194</v>
      </c>
      <c r="ADS162" s="16" t="s">
        <v>13194</v>
      </c>
      <c r="ADU162" s="16" t="s">
        <v>9678</v>
      </c>
      <c r="ADW162" s="16" t="s">
        <v>8729</v>
      </c>
      <c r="ADY162" s="16" t="s">
        <v>1062</v>
      </c>
      <c r="AEB162" s="16">
        <v>5288</v>
      </c>
      <c r="AEC162" s="16" t="s">
        <v>1063</v>
      </c>
      <c r="AED162" s="16">
        <v>4676.6499999999996</v>
      </c>
      <c r="AEE162" s="16" t="s">
        <v>952</v>
      </c>
      <c r="AEH162" s="16">
        <v>16250</v>
      </c>
      <c r="AEI162" s="16">
        <v>1000</v>
      </c>
      <c r="AEK162" s="16">
        <v>500</v>
      </c>
      <c r="AEL162" s="16">
        <v>319</v>
      </c>
      <c r="AEN162" s="16">
        <v>150</v>
      </c>
      <c r="AEO162" s="16">
        <v>175</v>
      </c>
      <c r="AEP162" s="16">
        <v>500</v>
      </c>
    </row>
    <row r="163" spans="1:822" x14ac:dyDescent="0.25">
      <c r="A163" s="30">
        <v>45819</v>
      </c>
      <c r="B163" s="16" t="s">
        <v>9679</v>
      </c>
      <c r="C163" s="16" t="s">
        <v>867</v>
      </c>
      <c r="D163" s="16" t="s">
        <v>867</v>
      </c>
      <c r="E163" s="16">
        <v>41</v>
      </c>
      <c r="F163" s="16" t="s">
        <v>8153</v>
      </c>
      <c r="G163" s="16" t="s">
        <v>4145</v>
      </c>
      <c r="I163" s="16" t="s">
        <v>4174</v>
      </c>
      <c r="Z163" s="16" t="s">
        <v>993</v>
      </c>
      <c r="AA163" s="16" t="s">
        <v>470</v>
      </c>
      <c r="AB163" s="16">
        <v>2</v>
      </c>
      <c r="AC163" s="16" t="s">
        <v>844</v>
      </c>
      <c r="AD163" s="16" t="s">
        <v>843</v>
      </c>
      <c r="AE163" s="16" t="s">
        <v>844</v>
      </c>
      <c r="AF163" s="16" t="s">
        <v>844</v>
      </c>
      <c r="AG163" s="16" t="s">
        <v>843</v>
      </c>
      <c r="AH163" s="16" t="s">
        <v>844</v>
      </c>
      <c r="AI163" s="16" t="s">
        <v>844</v>
      </c>
      <c r="AJ163" s="16" t="s">
        <v>843</v>
      </c>
      <c r="AK163" s="16" t="s">
        <v>844</v>
      </c>
      <c r="AM163" s="16" t="s">
        <v>737</v>
      </c>
      <c r="AN163" s="16" t="s">
        <v>759</v>
      </c>
      <c r="AP163" s="16" t="s">
        <v>768</v>
      </c>
      <c r="AR163" s="16" t="s">
        <v>6910</v>
      </c>
      <c r="BB163" s="16">
        <v>2</v>
      </c>
      <c r="BC163" s="16" t="s">
        <v>7878</v>
      </c>
      <c r="BE163" s="16" t="s">
        <v>5101</v>
      </c>
      <c r="BV163" s="16" t="s">
        <v>4433</v>
      </c>
      <c r="BW163" s="16" t="s">
        <v>844</v>
      </c>
      <c r="BX163" s="16" t="s">
        <v>843</v>
      </c>
      <c r="BY163" s="16" t="s">
        <v>843</v>
      </c>
      <c r="BZ163" s="16" t="s">
        <v>843</v>
      </c>
      <c r="CA163" s="16" t="s">
        <v>843</v>
      </c>
      <c r="CB163" s="16" t="s">
        <v>843</v>
      </c>
      <c r="CC163" s="16" t="s">
        <v>843</v>
      </c>
      <c r="CD163" s="16" t="s">
        <v>843</v>
      </c>
      <c r="CE163" s="16" t="s">
        <v>843</v>
      </c>
      <c r="CF163" s="16" t="s">
        <v>843</v>
      </c>
      <c r="CG163" s="16" t="s">
        <v>843</v>
      </c>
      <c r="CH163" s="16" t="s">
        <v>843</v>
      </c>
      <c r="CI163" s="16" t="s">
        <v>843</v>
      </c>
      <c r="CJ163" s="16" t="s">
        <v>843</v>
      </c>
      <c r="CK163" s="16" t="s">
        <v>843</v>
      </c>
      <c r="CP163" s="16" t="s">
        <v>867</v>
      </c>
      <c r="CQ163" s="16" t="s">
        <v>5194</v>
      </c>
      <c r="CR163" s="16" t="s">
        <v>843</v>
      </c>
      <c r="CS163" s="16" t="s">
        <v>844</v>
      </c>
      <c r="CT163" s="16" t="s">
        <v>843</v>
      </c>
      <c r="CU163" s="16" t="s">
        <v>843</v>
      </c>
      <c r="CV163" s="16" t="s">
        <v>843</v>
      </c>
      <c r="CW163" s="16" t="s">
        <v>843</v>
      </c>
      <c r="CX163" s="16" t="s">
        <v>843</v>
      </c>
      <c r="CY163" s="16" t="s">
        <v>843</v>
      </c>
      <c r="CZ163" s="16" t="s">
        <v>843</v>
      </c>
      <c r="DA163" s="16" t="s">
        <v>5184</v>
      </c>
      <c r="DX163" s="16" t="s">
        <v>867</v>
      </c>
      <c r="DY163" s="16" t="s">
        <v>867</v>
      </c>
      <c r="GC163" s="16" t="s">
        <v>2337</v>
      </c>
      <c r="GD163" s="16" t="s">
        <v>9150</v>
      </c>
      <c r="GF163" s="16" t="s">
        <v>867</v>
      </c>
      <c r="GG163" s="16" t="s">
        <v>867</v>
      </c>
      <c r="GV163" s="16" t="s">
        <v>5443</v>
      </c>
      <c r="GW163" s="16" t="s">
        <v>843</v>
      </c>
      <c r="GX163" s="16" t="s">
        <v>844</v>
      </c>
      <c r="GY163" s="16" t="s">
        <v>843</v>
      </c>
      <c r="GZ163" s="16" t="s">
        <v>843</v>
      </c>
      <c r="HA163" s="16" t="s">
        <v>843</v>
      </c>
      <c r="HB163" s="16" t="s">
        <v>843</v>
      </c>
      <c r="HC163" s="16" t="s">
        <v>843</v>
      </c>
      <c r="HD163" s="16" t="s">
        <v>843</v>
      </c>
      <c r="HE163" s="16" t="s">
        <v>843</v>
      </c>
      <c r="HF163" s="16" t="s">
        <v>843</v>
      </c>
      <c r="HH163" s="16" t="s">
        <v>5456</v>
      </c>
      <c r="HK163" s="16" t="s">
        <v>865</v>
      </c>
      <c r="HM163" s="16" t="s">
        <v>865</v>
      </c>
      <c r="HZ163" s="16" t="s">
        <v>7944</v>
      </c>
      <c r="KE163" s="16" t="s">
        <v>5585</v>
      </c>
      <c r="KG163" s="16" t="s">
        <v>7018</v>
      </c>
      <c r="KH163" s="16" t="s">
        <v>7033</v>
      </c>
      <c r="KI163" s="16" t="s">
        <v>865</v>
      </c>
      <c r="LG163" s="16" t="s">
        <v>867</v>
      </c>
      <c r="LH163" s="16" t="s">
        <v>867</v>
      </c>
      <c r="LI163" s="16" t="s">
        <v>867</v>
      </c>
      <c r="LJ163" s="16" t="s">
        <v>867</v>
      </c>
      <c r="LK163" s="16" t="s">
        <v>867</v>
      </c>
      <c r="LL163" s="16" t="s">
        <v>5690</v>
      </c>
      <c r="LM163" s="16" t="s">
        <v>843</v>
      </c>
      <c r="LN163" s="16" t="s">
        <v>843</v>
      </c>
      <c r="LO163" s="16" t="s">
        <v>843</v>
      </c>
      <c r="LP163" s="16" t="s">
        <v>843</v>
      </c>
      <c r="LQ163" s="16" t="s">
        <v>843</v>
      </c>
      <c r="LR163" s="16" t="s">
        <v>843</v>
      </c>
      <c r="LS163" s="16" t="s">
        <v>843</v>
      </c>
      <c r="LT163" s="16" t="s">
        <v>843</v>
      </c>
      <c r="LU163" s="16" t="s">
        <v>843</v>
      </c>
      <c r="LV163" s="16" t="s">
        <v>843</v>
      </c>
      <c r="LW163" s="16" t="s">
        <v>843</v>
      </c>
      <c r="LX163" s="16" t="s">
        <v>844</v>
      </c>
      <c r="LY163" s="16" t="s">
        <v>843</v>
      </c>
      <c r="LZ163" s="16" t="s">
        <v>843</v>
      </c>
      <c r="MA163" s="16" t="s">
        <v>843</v>
      </c>
      <c r="MC163" s="16" t="s">
        <v>5694</v>
      </c>
      <c r="MD163" s="16" t="s">
        <v>844</v>
      </c>
      <c r="ME163" s="16" t="s">
        <v>843</v>
      </c>
      <c r="MF163" s="16" t="s">
        <v>843</v>
      </c>
      <c r="MG163" s="16" t="s">
        <v>843</v>
      </c>
      <c r="MH163" s="16" t="s">
        <v>843</v>
      </c>
      <c r="MI163" s="16" t="s">
        <v>843</v>
      </c>
      <c r="MJ163" s="16" t="s">
        <v>843</v>
      </c>
      <c r="MK163" s="16" t="s">
        <v>843</v>
      </c>
      <c r="ML163" s="16" t="s">
        <v>843</v>
      </c>
      <c r="MM163" s="16" t="s">
        <v>843</v>
      </c>
      <c r="MN163" s="16" t="s">
        <v>843</v>
      </c>
      <c r="MO163" s="16" t="s">
        <v>843</v>
      </c>
      <c r="MP163" s="16" t="s">
        <v>843</v>
      </c>
      <c r="MQ163" s="16" t="s">
        <v>843</v>
      </c>
      <c r="MR163" s="16" t="s">
        <v>843</v>
      </c>
      <c r="MS163" s="16" t="s">
        <v>843</v>
      </c>
      <c r="MT163" s="16" t="s">
        <v>843</v>
      </c>
      <c r="MU163" s="16" t="s">
        <v>843</v>
      </c>
      <c r="MV163" s="16" t="s">
        <v>843</v>
      </c>
      <c r="NS163" s="16" t="s">
        <v>5694</v>
      </c>
      <c r="NT163" s="16" t="s">
        <v>844</v>
      </c>
      <c r="NU163" s="16" t="s">
        <v>843</v>
      </c>
      <c r="NV163" s="16" t="s">
        <v>843</v>
      </c>
      <c r="NW163" s="16" t="s">
        <v>843</v>
      </c>
      <c r="NX163" s="16" t="s">
        <v>843</v>
      </c>
      <c r="NY163" s="16" t="s">
        <v>843</v>
      </c>
      <c r="NZ163" s="16" t="s">
        <v>843</v>
      </c>
      <c r="OA163" s="16" t="s">
        <v>843</v>
      </c>
      <c r="OB163" s="16" t="s">
        <v>843</v>
      </c>
      <c r="OC163" s="16" t="s">
        <v>843</v>
      </c>
      <c r="OD163" s="16" t="s">
        <v>843</v>
      </c>
      <c r="OE163" s="16" t="s">
        <v>843</v>
      </c>
      <c r="OF163" s="16" t="s">
        <v>843</v>
      </c>
      <c r="OG163" s="16" t="s">
        <v>843</v>
      </c>
      <c r="OH163" s="16" t="s">
        <v>843</v>
      </c>
      <c r="OI163" s="16" t="s">
        <v>843</v>
      </c>
      <c r="PC163" s="16" t="s">
        <v>865</v>
      </c>
      <c r="PD163" s="16" t="s">
        <v>865</v>
      </c>
      <c r="PY163" s="16" t="s">
        <v>865</v>
      </c>
      <c r="QP163" s="16" t="s">
        <v>865</v>
      </c>
      <c r="QR163" s="16" t="s">
        <v>867</v>
      </c>
      <c r="QT163" s="16" t="s">
        <v>867</v>
      </c>
      <c r="QV163" s="16" t="s">
        <v>865</v>
      </c>
      <c r="QX163" s="16" t="s">
        <v>865</v>
      </c>
      <c r="QY163" s="16" t="s">
        <v>867</v>
      </c>
      <c r="RD163" s="16" t="s">
        <v>7708</v>
      </c>
      <c r="RF163" s="16" t="s">
        <v>865</v>
      </c>
      <c r="RH163" s="16" t="s">
        <v>865</v>
      </c>
      <c r="RJ163" s="16" t="s">
        <v>865</v>
      </c>
      <c r="RN163" s="16" t="s">
        <v>867</v>
      </c>
      <c r="RP163" s="16" t="s">
        <v>867</v>
      </c>
      <c r="RR163" s="16" t="s">
        <v>867</v>
      </c>
      <c r="RT163" s="16" t="s">
        <v>867</v>
      </c>
      <c r="RV163" s="16" t="s">
        <v>7724</v>
      </c>
      <c r="RX163" s="16" t="s">
        <v>7724</v>
      </c>
      <c r="RZ163" s="16" t="s">
        <v>867</v>
      </c>
      <c r="SQ163" s="16" t="s">
        <v>865</v>
      </c>
      <c r="SS163" s="16" t="s">
        <v>4216</v>
      </c>
      <c r="ST163" s="16" t="s">
        <v>7761</v>
      </c>
      <c r="TN163" s="16">
        <v>2400</v>
      </c>
      <c r="TO163" s="16">
        <v>3200</v>
      </c>
      <c r="TP163" s="16">
        <v>900</v>
      </c>
      <c r="TR163" s="16">
        <v>600</v>
      </c>
      <c r="TS163" s="16">
        <v>200</v>
      </c>
      <c r="TT163" s="16">
        <v>0</v>
      </c>
      <c r="TW163" s="16">
        <v>0</v>
      </c>
      <c r="TX163" s="16">
        <v>500</v>
      </c>
      <c r="TZ163" s="16" t="s">
        <v>7367</v>
      </c>
      <c r="UA163" s="16" t="s">
        <v>5971</v>
      </c>
      <c r="UB163" s="16">
        <v>0</v>
      </c>
      <c r="UC163" s="16" t="s">
        <v>843</v>
      </c>
      <c r="UD163" s="16" t="s">
        <v>843</v>
      </c>
      <c r="UE163" s="16" t="s">
        <v>843</v>
      </c>
      <c r="UF163" s="16" t="s">
        <v>844</v>
      </c>
      <c r="UG163" s="16" t="s">
        <v>843</v>
      </c>
      <c r="UH163" s="16" t="s">
        <v>843</v>
      </c>
      <c r="VX163" s="16" t="s">
        <v>9494</v>
      </c>
      <c r="VY163" s="16" t="s">
        <v>844</v>
      </c>
      <c r="VZ163" s="16" t="s">
        <v>843</v>
      </c>
      <c r="WA163" s="16" t="s">
        <v>843</v>
      </c>
      <c r="WB163" s="16" t="s">
        <v>843</v>
      </c>
      <c r="WC163" s="16" t="s">
        <v>844</v>
      </c>
      <c r="WD163" s="16" t="s">
        <v>843</v>
      </c>
      <c r="WE163" s="16" t="s">
        <v>843</v>
      </c>
      <c r="WF163" s="16" t="s">
        <v>843</v>
      </c>
      <c r="WH163" s="16">
        <v>3240</v>
      </c>
      <c r="WO163" s="16" t="s">
        <v>6926</v>
      </c>
      <c r="YN163" s="16" t="s">
        <v>7052</v>
      </c>
      <c r="YP163" s="16" t="s">
        <v>7990</v>
      </c>
      <c r="YR163" s="16" t="s">
        <v>9680</v>
      </c>
      <c r="YS163" s="16" t="s">
        <v>9681</v>
      </c>
      <c r="YT163" s="16" t="s">
        <v>8694</v>
      </c>
      <c r="YU163" s="16" t="s">
        <v>9682</v>
      </c>
      <c r="YV163" s="16" t="s">
        <v>9148</v>
      </c>
      <c r="YW163" s="16" t="s">
        <v>844</v>
      </c>
      <c r="YX163" s="16" t="s">
        <v>9148</v>
      </c>
      <c r="YZ163" s="16" t="s">
        <v>843</v>
      </c>
      <c r="ZA163" s="16" t="s">
        <v>8933</v>
      </c>
      <c r="ZE163" s="16" t="s">
        <v>843</v>
      </c>
      <c r="ZO163" s="16" t="s">
        <v>487</v>
      </c>
      <c r="ZP163" s="16" t="s">
        <v>487</v>
      </c>
      <c r="ZQ163" s="16" t="s">
        <v>486</v>
      </c>
      <c r="ZR163" s="16" t="s">
        <v>486</v>
      </c>
      <c r="ZS163" s="16" t="s">
        <v>844</v>
      </c>
      <c r="ZT163" s="16" t="s">
        <v>8705</v>
      </c>
      <c r="ZU163" s="16" t="s">
        <v>8706</v>
      </c>
      <c r="ZV163" s="16" t="s">
        <v>487</v>
      </c>
      <c r="ZW163" s="16" t="s">
        <v>844</v>
      </c>
      <c r="ZX163" s="16" t="s">
        <v>844</v>
      </c>
      <c r="ZY163" s="16" t="s">
        <v>844</v>
      </c>
      <c r="ZZ163" s="16" t="s">
        <v>844</v>
      </c>
      <c r="AAA163" s="16" t="s">
        <v>843</v>
      </c>
      <c r="AAB163" s="16" t="s">
        <v>843</v>
      </c>
      <c r="AAC163" s="16">
        <v>0</v>
      </c>
      <c r="AAD163" s="16" t="s">
        <v>844</v>
      </c>
      <c r="AAE163" s="16" t="s">
        <v>843</v>
      </c>
      <c r="AAF163" s="16" t="s">
        <v>844</v>
      </c>
      <c r="AAG163" s="16" t="s">
        <v>843</v>
      </c>
      <c r="AAH163" s="16" t="s">
        <v>843</v>
      </c>
      <c r="AAI163" s="16" t="s">
        <v>843</v>
      </c>
      <c r="AAJ163" s="16" t="s">
        <v>615</v>
      </c>
      <c r="AAK163" s="16" t="s">
        <v>633</v>
      </c>
      <c r="AAL163" s="16" t="s">
        <v>904</v>
      </c>
      <c r="AAM163" s="16" t="s">
        <v>663</v>
      </c>
      <c r="AAN163" s="16" t="s">
        <v>8707</v>
      </c>
      <c r="AAO163" s="16" t="s">
        <v>1018</v>
      </c>
      <c r="AAP163" s="16" t="s">
        <v>8708</v>
      </c>
      <c r="AAS163" s="16">
        <v>3240</v>
      </c>
      <c r="AAT163" s="16" t="s">
        <v>1068</v>
      </c>
      <c r="AAU163" s="16" t="s">
        <v>782</v>
      </c>
      <c r="AAV163" s="16" t="s">
        <v>782</v>
      </c>
      <c r="AAW163" s="16" t="s">
        <v>782</v>
      </c>
      <c r="AAX163" s="16" t="s">
        <v>844</v>
      </c>
      <c r="AAY163" s="16" t="s">
        <v>8727</v>
      </c>
      <c r="AAZ163" s="16" t="s">
        <v>782</v>
      </c>
      <c r="ABA163" s="16" t="s">
        <v>783</v>
      </c>
      <c r="ABB163" s="16" t="s">
        <v>782</v>
      </c>
      <c r="ABC163" s="16" t="s">
        <v>783</v>
      </c>
      <c r="ABD163" s="16" t="s">
        <v>782</v>
      </c>
      <c r="ABE163" s="16" t="s">
        <v>783</v>
      </c>
      <c r="ABF163" s="16" t="s">
        <v>782</v>
      </c>
      <c r="ABG163" s="16" t="s">
        <v>782</v>
      </c>
      <c r="ABH163" s="16" t="s">
        <v>782</v>
      </c>
      <c r="ABI163" s="16" t="s">
        <v>782</v>
      </c>
      <c r="ABJ163" s="16" t="s">
        <v>782</v>
      </c>
      <c r="ABK163" s="16" t="s">
        <v>782</v>
      </c>
      <c r="ABL163" s="16" t="s">
        <v>8746</v>
      </c>
      <c r="ABM163" s="16" t="s">
        <v>843</v>
      </c>
      <c r="ABN163" s="16" t="s">
        <v>1034</v>
      </c>
      <c r="ABO163" s="16" t="s">
        <v>486</v>
      </c>
      <c r="ABP163" s="16" t="s">
        <v>972</v>
      </c>
      <c r="ABQ163" s="16" t="s">
        <v>4324</v>
      </c>
      <c r="ABR163" s="16" t="s">
        <v>470</v>
      </c>
      <c r="ABS163" s="16" t="s">
        <v>451</v>
      </c>
      <c r="ABT163" s="16" t="s">
        <v>1056</v>
      </c>
      <c r="ABU163" s="16" t="s">
        <v>844</v>
      </c>
      <c r="ABV163" s="16" t="s">
        <v>487</v>
      </c>
      <c r="ABW163" s="16" t="s">
        <v>486</v>
      </c>
      <c r="ABX163" s="16" t="s">
        <v>892</v>
      </c>
      <c r="ABY163" s="16" t="s">
        <v>486</v>
      </c>
      <c r="ABZ163" s="16" t="s">
        <v>486</v>
      </c>
      <c r="ACA163" s="16" t="s">
        <v>759</v>
      </c>
      <c r="ACB163" s="16" t="s">
        <v>768</v>
      </c>
      <c r="ACC163" s="16" t="s">
        <v>737</v>
      </c>
      <c r="ACD163" s="16" t="s">
        <v>487</v>
      </c>
      <c r="ACE163" s="16" t="s">
        <v>486</v>
      </c>
      <c r="ACG163" s="16" t="s">
        <v>1014</v>
      </c>
      <c r="ACH163" s="16" t="s">
        <v>1009</v>
      </c>
      <c r="ACI163" s="16" t="s">
        <v>462</v>
      </c>
      <c r="ACJ163" s="16">
        <v>0.79400000000000004</v>
      </c>
      <c r="ACK163" s="16" t="s">
        <v>482</v>
      </c>
      <c r="ACL163" s="16" t="s">
        <v>740</v>
      </c>
      <c r="ACM163" s="16" t="s">
        <v>1189</v>
      </c>
      <c r="ACN163" s="16" t="s">
        <v>1169</v>
      </c>
      <c r="ACO163" s="16" t="s">
        <v>1856</v>
      </c>
      <c r="ACP163" s="16">
        <v>3240</v>
      </c>
      <c r="ACQ163" s="16" t="s">
        <v>1202</v>
      </c>
      <c r="ACR163" s="16" t="s">
        <v>1645</v>
      </c>
      <c r="ACS163" s="16" t="s">
        <v>680</v>
      </c>
      <c r="ACT163" s="16" t="s">
        <v>1522</v>
      </c>
      <c r="ACU163" s="16" t="s">
        <v>833</v>
      </c>
      <c r="ACV163" s="16" t="s">
        <v>8711</v>
      </c>
      <c r="ACW163" s="16" t="s">
        <v>451</v>
      </c>
      <c r="ACX163" s="16" t="s">
        <v>1914</v>
      </c>
      <c r="ACY163" s="16" t="s">
        <v>1949</v>
      </c>
      <c r="ACZ163" s="16">
        <v>1</v>
      </c>
      <c r="ADA163" s="16">
        <v>1</v>
      </c>
      <c r="ADB163" s="16">
        <v>1</v>
      </c>
      <c r="ADC163" s="16">
        <v>1</v>
      </c>
      <c r="ADD163" s="16">
        <v>1</v>
      </c>
      <c r="ADE163" s="16" t="s">
        <v>8712</v>
      </c>
      <c r="ADF163" s="16">
        <v>0</v>
      </c>
      <c r="ADG163" s="16" t="s">
        <v>486</v>
      </c>
      <c r="ADH163" s="16">
        <v>2</v>
      </c>
      <c r="ADI163" s="16" t="s">
        <v>486</v>
      </c>
      <c r="ADJ163" s="16" t="s">
        <v>1743</v>
      </c>
      <c r="ADK163" s="16" t="s">
        <v>1750</v>
      </c>
      <c r="ADL163" s="16" t="s">
        <v>1764</v>
      </c>
      <c r="ADN163" s="16" t="s">
        <v>1764</v>
      </c>
      <c r="ADO163" s="16" t="s">
        <v>13197</v>
      </c>
      <c r="ADR163" s="16" t="s">
        <v>13194</v>
      </c>
      <c r="ADS163" s="16" t="s">
        <v>13196</v>
      </c>
      <c r="ADW163" s="16" t="s">
        <v>8729</v>
      </c>
      <c r="AEB163" s="16">
        <v>7341.6666666666697</v>
      </c>
      <c r="AEC163" s="16" t="s">
        <v>1058</v>
      </c>
      <c r="AED163" s="16">
        <v>1620</v>
      </c>
      <c r="AEE163" s="16" t="s">
        <v>952</v>
      </c>
      <c r="AEH163" s="16">
        <v>3240</v>
      </c>
      <c r="AEI163" s="16">
        <v>1200</v>
      </c>
      <c r="AEJ163" s="16">
        <v>1600</v>
      </c>
      <c r="AEK163" s="16">
        <v>450</v>
      </c>
      <c r="AEN163" s="16">
        <v>300</v>
      </c>
      <c r="AEO163" s="16">
        <v>100</v>
      </c>
    </row>
    <row r="164" spans="1:822" x14ac:dyDescent="0.25">
      <c r="A164" s="30">
        <v>45819</v>
      </c>
      <c r="B164" s="16" t="s">
        <v>9683</v>
      </c>
      <c r="C164" s="16" t="s">
        <v>867</v>
      </c>
      <c r="D164" s="16" t="s">
        <v>867</v>
      </c>
      <c r="E164" s="16">
        <v>67</v>
      </c>
      <c r="F164" s="16" t="s">
        <v>8153</v>
      </c>
      <c r="G164" s="16" t="s">
        <v>4145</v>
      </c>
      <c r="I164" s="16" t="s">
        <v>4174</v>
      </c>
      <c r="Z164" s="16" t="s">
        <v>993</v>
      </c>
      <c r="AA164" s="16" t="s">
        <v>470</v>
      </c>
      <c r="AB164" s="16">
        <v>1</v>
      </c>
      <c r="AC164" s="16" t="s">
        <v>843</v>
      </c>
      <c r="AD164" s="16" t="s">
        <v>843</v>
      </c>
      <c r="AE164" s="16" t="s">
        <v>843</v>
      </c>
      <c r="AF164" s="16" t="s">
        <v>844</v>
      </c>
      <c r="AG164" s="16" t="s">
        <v>843</v>
      </c>
      <c r="AH164" s="16" t="s">
        <v>844</v>
      </c>
      <c r="AI164" s="16" t="s">
        <v>843</v>
      </c>
      <c r="AJ164" s="16" t="s">
        <v>843</v>
      </c>
      <c r="AK164" s="16" t="s">
        <v>843</v>
      </c>
      <c r="AM164" s="16" t="s">
        <v>737</v>
      </c>
      <c r="AN164" s="16" t="s">
        <v>761</v>
      </c>
      <c r="AP164" s="16" t="s">
        <v>774</v>
      </c>
      <c r="AR164" s="16" t="s">
        <v>6907</v>
      </c>
      <c r="BB164" s="16">
        <v>1</v>
      </c>
      <c r="BC164" s="16" t="s">
        <v>7878</v>
      </c>
      <c r="BE164" s="16" t="s">
        <v>5098</v>
      </c>
      <c r="BV164" s="16" t="s">
        <v>4433</v>
      </c>
      <c r="BW164" s="16" t="s">
        <v>844</v>
      </c>
      <c r="BX164" s="16" t="s">
        <v>843</v>
      </c>
      <c r="BY164" s="16" t="s">
        <v>843</v>
      </c>
      <c r="BZ164" s="16" t="s">
        <v>843</v>
      </c>
      <c r="CA164" s="16" t="s">
        <v>843</v>
      </c>
      <c r="CB164" s="16" t="s">
        <v>843</v>
      </c>
      <c r="CC164" s="16" t="s">
        <v>843</v>
      </c>
      <c r="CD164" s="16" t="s">
        <v>843</v>
      </c>
      <c r="CE164" s="16" t="s">
        <v>843</v>
      </c>
      <c r="CF164" s="16" t="s">
        <v>843</v>
      </c>
      <c r="CG164" s="16" t="s">
        <v>843</v>
      </c>
      <c r="CH164" s="16" t="s">
        <v>843</v>
      </c>
      <c r="CI164" s="16" t="s">
        <v>843</v>
      </c>
      <c r="CJ164" s="16" t="s">
        <v>843</v>
      </c>
      <c r="CK164" s="16" t="s">
        <v>843</v>
      </c>
      <c r="CP164" s="16" t="s">
        <v>867</v>
      </c>
      <c r="CQ164" s="16" t="s">
        <v>5191</v>
      </c>
      <c r="CR164" s="16" t="s">
        <v>844</v>
      </c>
      <c r="CS164" s="16" t="s">
        <v>843</v>
      </c>
      <c r="CT164" s="16" t="s">
        <v>843</v>
      </c>
      <c r="CU164" s="16" t="s">
        <v>843</v>
      </c>
      <c r="CV164" s="16" t="s">
        <v>843</v>
      </c>
      <c r="CW164" s="16" t="s">
        <v>843</v>
      </c>
      <c r="CX164" s="16" t="s">
        <v>843</v>
      </c>
      <c r="CY164" s="16" t="s">
        <v>843</v>
      </c>
      <c r="CZ164" s="16" t="s">
        <v>843</v>
      </c>
      <c r="DA164" s="16" t="s">
        <v>5184</v>
      </c>
      <c r="DX164" s="16" t="s">
        <v>867</v>
      </c>
      <c r="DY164" s="16" t="s">
        <v>867</v>
      </c>
      <c r="GC164" s="16" t="s">
        <v>5342</v>
      </c>
      <c r="GF164" s="16" t="s">
        <v>867</v>
      </c>
      <c r="GG164" s="16" t="s">
        <v>867</v>
      </c>
      <c r="GV164" s="16" t="s">
        <v>7919</v>
      </c>
      <c r="GW164" s="16" t="s">
        <v>843</v>
      </c>
      <c r="GX164" s="16" t="s">
        <v>843</v>
      </c>
      <c r="GY164" s="16" t="s">
        <v>843</v>
      </c>
      <c r="GZ164" s="16" t="s">
        <v>843</v>
      </c>
      <c r="HA164" s="16" t="s">
        <v>843</v>
      </c>
      <c r="HB164" s="16" t="s">
        <v>843</v>
      </c>
      <c r="HC164" s="16" t="s">
        <v>844</v>
      </c>
      <c r="HD164" s="16" t="s">
        <v>843</v>
      </c>
      <c r="HE164" s="16" t="s">
        <v>843</v>
      </c>
      <c r="HF164" s="16" t="s">
        <v>843</v>
      </c>
      <c r="HH164" s="16" t="s">
        <v>5456</v>
      </c>
      <c r="HK164" s="16" t="s">
        <v>865</v>
      </c>
      <c r="HM164" s="16" t="s">
        <v>865</v>
      </c>
      <c r="HZ164" s="16" t="s">
        <v>7944</v>
      </c>
      <c r="KE164" s="16" t="s">
        <v>5585</v>
      </c>
      <c r="KG164" s="16" t="s">
        <v>7018</v>
      </c>
      <c r="KH164" s="16" t="s">
        <v>7033</v>
      </c>
      <c r="KI164" s="16" t="s">
        <v>865</v>
      </c>
      <c r="LG164" s="16" t="s">
        <v>867</v>
      </c>
      <c r="LH164" s="16" t="s">
        <v>867</v>
      </c>
      <c r="LI164" s="16" t="s">
        <v>867</v>
      </c>
      <c r="LJ164" s="16" t="s">
        <v>867</v>
      </c>
      <c r="LK164" s="16" t="s">
        <v>867</v>
      </c>
      <c r="LL164" s="16" t="s">
        <v>5672</v>
      </c>
      <c r="LM164" s="16" t="s">
        <v>843</v>
      </c>
      <c r="LN164" s="16" t="s">
        <v>843</v>
      </c>
      <c r="LO164" s="16" t="s">
        <v>843</v>
      </c>
      <c r="LP164" s="16" t="s">
        <v>843</v>
      </c>
      <c r="LQ164" s="16" t="s">
        <v>843</v>
      </c>
      <c r="LR164" s="16" t="s">
        <v>844</v>
      </c>
      <c r="LS164" s="16" t="s">
        <v>843</v>
      </c>
      <c r="LT164" s="16" t="s">
        <v>843</v>
      </c>
      <c r="LU164" s="16" t="s">
        <v>843</v>
      </c>
      <c r="LV164" s="16" t="s">
        <v>843</v>
      </c>
      <c r="LW164" s="16" t="s">
        <v>843</v>
      </c>
      <c r="LX164" s="16" t="s">
        <v>843</v>
      </c>
      <c r="LY164" s="16" t="s">
        <v>843</v>
      </c>
      <c r="LZ164" s="16" t="s">
        <v>843</v>
      </c>
      <c r="MA164" s="16" t="s">
        <v>843</v>
      </c>
      <c r="MC164" s="16" t="s">
        <v>5694</v>
      </c>
      <c r="MD164" s="16" t="s">
        <v>844</v>
      </c>
      <c r="ME164" s="16" t="s">
        <v>843</v>
      </c>
      <c r="MF164" s="16" t="s">
        <v>843</v>
      </c>
      <c r="MG164" s="16" t="s">
        <v>843</v>
      </c>
      <c r="MH164" s="16" t="s">
        <v>843</v>
      </c>
      <c r="MI164" s="16" t="s">
        <v>843</v>
      </c>
      <c r="MJ164" s="16" t="s">
        <v>843</v>
      </c>
      <c r="MK164" s="16" t="s">
        <v>843</v>
      </c>
      <c r="ML164" s="16" t="s">
        <v>843</v>
      </c>
      <c r="MM164" s="16" t="s">
        <v>843</v>
      </c>
      <c r="MN164" s="16" t="s">
        <v>843</v>
      </c>
      <c r="MO164" s="16" t="s">
        <v>843</v>
      </c>
      <c r="MP164" s="16" t="s">
        <v>843</v>
      </c>
      <c r="MQ164" s="16" t="s">
        <v>843</v>
      </c>
      <c r="MR164" s="16" t="s">
        <v>843</v>
      </c>
      <c r="MS164" s="16" t="s">
        <v>843</v>
      </c>
      <c r="MT164" s="16" t="s">
        <v>843</v>
      </c>
      <c r="MU164" s="16" t="s">
        <v>843</v>
      </c>
      <c r="MV164" s="16" t="s">
        <v>843</v>
      </c>
      <c r="PC164" s="16" t="s">
        <v>865</v>
      </c>
      <c r="PD164" s="16" t="s">
        <v>865</v>
      </c>
      <c r="PY164" s="16" t="s">
        <v>865</v>
      </c>
      <c r="QP164" s="16" t="s">
        <v>865</v>
      </c>
      <c r="QR164" s="16" t="s">
        <v>865</v>
      </c>
      <c r="QT164" s="16" t="s">
        <v>865</v>
      </c>
      <c r="QV164" s="16" t="s">
        <v>865</v>
      </c>
      <c r="QX164" s="16" t="s">
        <v>865</v>
      </c>
      <c r="QY164" s="16" t="s">
        <v>867</v>
      </c>
      <c r="RD164" s="16" t="s">
        <v>4216</v>
      </c>
      <c r="RF164" s="16" t="s">
        <v>7708</v>
      </c>
      <c r="RH164" s="16" t="s">
        <v>4216</v>
      </c>
      <c r="RJ164" s="16" t="s">
        <v>865</v>
      </c>
      <c r="RN164" s="16" t="s">
        <v>7720</v>
      </c>
      <c r="RP164" s="16" t="s">
        <v>7724</v>
      </c>
      <c r="RR164" s="16" t="s">
        <v>867</v>
      </c>
      <c r="RT164" s="16" t="s">
        <v>867</v>
      </c>
      <c r="RV164" s="16" t="s">
        <v>7724</v>
      </c>
      <c r="RX164" s="16" t="s">
        <v>7724</v>
      </c>
      <c r="RZ164" s="16" t="s">
        <v>7720</v>
      </c>
      <c r="SQ164" s="16" t="s">
        <v>865</v>
      </c>
      <c r="SS164" s="16" t="s">
        <v>7308</v>
      </c>
      <c r="ST164" s="16" t="s">
        <v>7761</v>
      </c>
      <c r="TN164" s="16">
        <v>2000</v>
      </c>
      <c r="TO164" s="16">
        <v>0</v>
      </c>
      <c r="TP164" s="16">
        <v>500</v>
      </c>
      <c r="TQ164" s="16">
        <v>600</v>
      </c>
      <c r="TR164" s="16">
        <v>150</v>
      </c>
      <c r="TS164" s="16">
        <v>50</v>
      </c>
      <c r="TT164" s="16">
        <v>0</v>
      </c>
      <c r="TU164" s="16">
        <v>0</v>
      </c>
      <c r="TV164" s="16">
        <v>1500</v>
      </c>
      <c r="TW164" s="16">
        <v>0</v>
      </c>
      <c r="TX164" s="16">
        <v>0</v>
      </c>
      <c r="TZ164" s="16" t="s">
        <v>7367</v>
      </c>
      <c r="UA164" s="16" t="s">
        <v>8691</v>
      </c>
      <c r="UB164" s="16">
        <v>0</v>
      </c>
      <c r="UC164" s="16" t="s">
        <v>843</v>
      </c>
      <c r="UD164" s="16" t="s">
        <v>843</v>
      </c>
      <c r="UE164" s="16" t="s">
        <v>844</v>
      </c>
      <c r="UF164" s="16" t="s">
        <v>844</v>
      </c>
      <c r="UG164" s="16" t="s">
        <v>843</v>
      </c>
      <c r="UH164" s="16" t="s">
        <v>843</v>
      </c>
      <c r="VK164" s="16" t="s">
        <v>6102</v>
      </c>
      <c r="VL164" s="16" t="s">
        <v>843</v>
      </c>
      <c r="VM164" s="16" t="s">
        <v>843</v>
      </c>
      <c r="VN164" s="16" t="s">
        <v>843</v>
      </c>
      <c r="VO164" s="16" t="s">
        <v>843</v>
      </c>
      <c r="VP164" s="16" t="s">
        <v>844</v>
      </c>
      <c r="VQ164" s="16" t="s">
        <v>843</v>
      </c>
      <c r="VR164" s="16" t="s">
        <v>843</v>
      </c>
      <c r="VS164" s="16" t="s">
        <v>843</v>
      </c>
      <c r="VT164" s="16" t="s">
        <v>843</v>
      </c>
      <c r="VV164" s="16">
        <v>2000</v>
      </c>
      <c r="VX164" s="16" t="s">
        <v>6028</v>
      </c>
      <c r="VY164" s="16" t="s">
        <v>844</v>
      </c>
      <c r="VZ164" s="16" t="s">
        <v>843</v>
      </c>
      <c r="WA164" s="16" t="s">
        <v>843</v>
      </c>
      <c r="WB164" s="16" t="s">
        <v>843</v>
      </c>
      <c r="WC164" s="16" t="s">
        <v>843</v>
      </c>
      <c r="WD164" s="16" t="s">
        <v>843</v>
      </c>
      <c r="WE164" s="16" t="s">
        <v>843</v>
      </c>
      <c r="WF164" s="16" t="s">
        <v>843</v>
      </c>
      <c r="WH164" s="16">
        <v>1600</v>
      </c>
      <c r="WO164" s="16" t="s">
        <v>6920</v>
      </c>
      <c r="XD164" s="16" t="s">
        <v>9684</v>
      </c>
      <c r="XE164" s="16" t="s">
        <v>844</v>
      </c>
      <c r="XF164" s="16" t="s">
        <v>843</v>
      </c>
      <c r="XG164" s="16" t="s">
        <v>843</v>
      </c>
      <c r="XH164" s="16" t="s">
        <v>843</v>
      </c>
      <c r="XI164" s="16" t="s">
        <v>843</v>
      </c>
      <c r="XJ164" s="16" t="s">
        <v>843</v>
      </c>
      <c r="XK164" s="16" t="s">
        <v>844</v>
      </c>
      <c r="XL164" s="16" t="s">
        <v>843</v>
      </c>
      <c r="XM164" s="16" t="s">
        <v>844</v>
      </c>
      <c r="XN164" s="16" t="s">
        <v>844</v>
      </c>
      <c r="XO164" s="16" t="s">
        <v>844</v>
      </c>
      <c r="XP164" s="16" t="s">
        <v>843</v>
      </c>
      <c r="XQ164" s="16" t="s">
        <v>843</v>
      </c>
      <c r="YF164" s="16" t="s">
        <v>865</v>
      </c>
      <c r="YN164" s="16" t="s">
        <v>864</v>
      </c>
      <c r="YP164" s="16" t="s">
        <v>7990</v>
      </c>
      <c r="YR164" s="16" t="s">
        <v>9685</v>
      </c>
      <c r="YS164" s="16" t="s">
        <v>9686</v>
      </c>
      <c r="YT164" s="16" t="s">
        <v>8694</v>
      </c>
      <c r="YU164" s="16" t="s">
        <v>9687</v>
      </c>
      <c r="YV164" s="16" t="s">
        <v>9148</v>
      </c>
      <c r="YW164" s="16" t="s">
        <v>844</v>
      </c>
      <c r="YX164" s="16" t="s">
        <v>9148</v>
      </c>
      <c r="YY164" s="16" t="s">
        <v>8995</v>
      </c>
      <c r="YZ164" s="16" t="s">
        <v>843</v>
      </c>
      <c r="ZA164" s="16" t="s">
        <v>843</v>
      </c>
      <c r="ZB164" s="16">
        <v>3550</v>
      </c>
      <c r="ZC164" s="16" t="s">
        <v>8974</v>
      </c>
      <c r="ZD164" s="16" t="s">
        <v>843</v>
      </c>
      <c r="ZE164" s="16" t="s">
        <v>8997</v>
      </c>
      <c r="ZF164" s="16" t="s">
        <v>8720</v>
      </c>
      <c r="ZG164" s="16" t="s">
        <v>8699</v>
      </c>
      <c r="ZH164" s="16" t="s">
        <v>8700</v>
      </c>
      <c r="ZI164" s="16" t="s">
        <v>8702</v>
      </c>
      <c r="ZJ164" s="16" t="s">
        <v>843</v>
      </c>
      <c r="ZK164" s="16" t="s">
        <v>843</v>
      </c>
      <c r="ZL164" s="16" t="s">
        <v>843</v>
      </c>
      <c r="ZM164" s="16" t="s">
        <v>843</v>
      </c>
      <c r="ZN164" s="16" t="s">
        <v>8742</v>
      </c>
      <c r="ZO164" s="16" t="s">
        <v>487</v>
      </c>
      <c r="ZP164" s="16" t="s">
        <v>487</v>
      </c>
      <c r="ZQ164" s="16" t="s">
        <v>486</v>
      </c>
      <c r="ZR164" s="16" t="s">
        <v>486</v>
      </c>
      <c r="ZS164" s="16" t="s">
        <v>844</v>
      </c>
      <c r="ZT164" s="16" t="s">
        <v>8705</v>
      </c>
      <c r="ZU164" s="16" t="s">
        <v>8706</v>
      </c>
      <c r="ZV164" s="16" t="s">
        <v>487</v>
      </c>
      <c r="ZW164" s="16" t="s">
        <v>843</v>
      </c>
      <c r="ZX164" s="16" t="s">
        <v>843</v>
      </c>
      <c r="ZY164" s="16" t="s">
        <v>844</v>
      </c>
      <c r="ZZ164" s="16" t="s">
        <v>843</v>
      </c>
      <c r="AAA164" s="16" t="s">
        <v>844</v>
      </c>
      <c r="AAB164" s="16" t="s">
        <v>843</v>
      </c>
      <c r="AAC164" s="16">
        <v>0</v>
      </c>
      <c r="AAD164" s="16" t="s">
        <v>844</v>
      </c>
      <c r="AAE164" s="16" t="s">
        <v>843</v>
      </c>
      <c r="AAF164" s="16" t="s">
        <v>843</v>
      </c>
      <c r="AAG164" s="16" t="s">
        <v>843</v>
      </c>
      <c r="AAH164" s="16" t="s">
        <v>843</v>
      </c>
      <c r="AAI164" s="16" t="s">
        <v>843</v>
      </c>
      <c r="AAJ164" s="16" t="s">
        <v>606</v>
      </c>
      <c r="AAK164" s="16" t="s">
        <v>639</v>
      </c>
      <c r="AAL164" s="16" t="s">
        <v>905</v>
      </c>
      <c r="AAM164" s="16" t="s">
        <v>663</v>
      </c>
      <c r="AAN164" s="16" t="s">
        <v>8707</v>
      </c>
      <c r="AAO164" s="16" t="s">
        <v>1018</v>
      </c>
      <c r="AAP164" s="16" t="s">
        <v>8708</v>
      </c>
      <c r="AAQ164" s="16" t="s">
        <v>8833</v>
      </c>
      <c r="AAS164" s="16">
        <v>2538.9699999999998</v>
      </c>
      <c r="AAU164" s="16" t="s">
        <v>1068</v>
      </c>
      <c r="AAW164" s="16" t="s">
        <v>782</v>
      </c>
      <c r="AAX164" s="16" t="s">
        <v>844</v>
      </c>
      <c r="AAY164" s="16" t="s">
        <v>8727</v>
      </c>
      <c r="AAZ164" s="16" t="s">
        <v>783</v>
      </c>
      <c r="ABA164" s="16" t="s">
        <v>783</v>
      </c>
      <c r="ABB164" s="16" t="s">
        <v>783</v>
      </c>
      <c r="ABC164" s="16" t="s">
        <v>783</v>
      </c>
      <c r="ABD164" s="16" t="s">
        <v>783</v>
      </c>
      <c r="ABE164" s="16" t="s">
        <v>783</v>
      </c>
      <c r="ABF164" s="16" t="s">
        <v>782</v>
      </c>
      <c r="ABG164" s="16" t="s">
        <v>782</v>
      </c>
      <c r="ABH164" s="16" t="s">
        <v>782</v>
      </c>
      <c r="ABI164" s="16" t="s">
        <v>782</v>
      </c>
      <c r="ABJ164" s="16" t="s">
        <v>782</v>
      </c>
      <c r="ABK164" s="16" t="s">
        <v>783</v>
      </c>
      <c r="ABL164" s="16" t="s">
        <v>8785</v>
      </c>
      <c r="ABM164" s="16" t="s">
        <v>843</v>
      </c>
      <c r="ABN164" s="16" t="s">
        <v>1033</v>
      </c>
      <c r="ABO164" s="16" t="s">
        <v>486</v>
      </c>
      <c r="ABP164" s="16" t="s">
        <v>972</v>
      </c>
      <c r="ABQ164" s="16" t="s">
        <v>4324</v>
      </c>
      <c r="ABR164" s="16" t="s">
        <v>470</v>
      </c>
      <c r="ABS164" s="16" t="s">
        <v>457</v>
      </c>
      <c r="ABT164" s="16" t="s">
        <v>844</v>
      </c>
      <c r="ABU164" s="16" t="s">
        <v>844</v>
      </c>
      <c r="ABV164" s="16" t="s">
        <v>487</v>
      </c>
      <c r="ABW164" s="16" t="s">
        <v>486</v>
      </c>
      <c r="ABX164" s="16" t="s">
        <v>892</v>
      </c>
      <c r="ABY164" s="16" t="s">
        <v>486</v>
      </c>
      <c r="ABZ164" s="16" t="s">
        <v>487</v>
      </c>
      <c r="ACA164" s="16" t="s">
        <v>761</v>
      </c>
      <c r="ACB164" s="16" t="s">
        <v>774</v>
      </c>
      <c r="ACC164" s="16" t="s">
        <v>737</v>
      </c>
      <c r="ACD164" s="16" t="s">
        <v>486</v>
      </c>
      <c r="ACE164" s="16" t="s">
        <v>486</v>
      </c>
      <c r="ACG164" s="16" t="s">
        <v>1014</v>
      </c>
      <c r="ACH164" s="16" t="s">
        <v>1009</v>
      </c>
      <c r="ACI164" s="16" t="s">
        <v>462</v>
      </c>
      <c r="ACJ164" s="16">
        <v>0.79400000000000004</v>
      </c>
      <c r="ACK164" s="16" t="s">
        <v>482</v>
      </c>
      <c r="ACL164" s="16" t="s">
        <v>740</v>
      </c>
      <c r="ACM164" s="16" t="s">
        <v>1190</v>
      </c>
      <c r="ACN164" s="16" t="s">
        <v>1169</v>
      </c>
      <c r="ACO164" s="16" t="s">
        <v>1856</v>
      </c>
      <c r="ACP164" s="16">
        <v>1600</v>
      </c>
      <c r="ACQ164" s="16" t="s">
        <v>1201</v>
      </c>
      <c r="ACR164" s="16" t="s">
        <v>1644</v>
      </c>
      <c r="ACS164" s="16" t="s">
        <v>680</v>
      </c>
      <c r="ACT164" s="16" t="s">
        <v>1521</v>
      </c>
      <c r="ACU164" s="16" t="s">
        <v>833</v>
      </c>
      <c r="ACV164" s="16" t="s">
        <v>8711</v>
      </c>
      <c r="ACW164" s="16" t="s">
        <v>878</v>
      </c>
      <c r="ACX164" s="16" t="s">
        <v>1916</v>
      </c>
      <c r="ACY164" s="16" t="s">
        <v>1947</v>
      </c>
      <c r="ACZ164" s="16">
        <v>1</v>
      </c>
      <c r="ADA164" s="16">
        <v>1</v>
      </c>
      <c r="ADB164" s="16">
        <v>1</v>
      </c>
      <c r="ADC164" s="16">
        <v>1</v>
      </c>
      <c r="ADD164" s="16">
        <v>1</v>
      </c>
      <c r="ADE164" s="16" t="s">
        <v>8712</v>
      </c>
      <c r="ADF164" s="16">
        <v>0</v>
      </c>
      <c r="ADG164" s="16" t="s">
        <v>486</v>
      </c>
      <c r="ADH164" s="16">
        <v>1</v>
      </c>
      <c r="ADI164" s="16" t="s">
        <v>486</v>
      </c>
      <c r="ADJ164" s="16" t="s">
        <v>1743</v>
      </c>
      <c r="ADK164" s="16" t="s">
        <v>13194</v>
      </c>
      <c r="ADL164" s="16" t="s">
        <v>13196</v>
      </c>
      <c r="ADM164" s="16" t="s">
        <v>13195</v>
      </c>
      <c r="ADN164" s="16" t="s">
        <v>13196</v>
      </c>
      <c r="ADO164" s="16" t="s">
        <v>13197</v>
      </c>
      <c r="ADP164" s="16" t="s">
        <v>13194</v>
      </c>
      <c r="ADQ164" s="16" t="s">
        <v>1751</v>
      </c>
      <c r="ADR164" s="16" t="s">
        <v>13194</v>
      </c>
      <c r="ADS164" s="16" t="s">
        <v>13194</v>
      </c>
      <c r="ADU164" s="16" t="s">
        <v>1756</v>
      </c>
      <c r="ADW164" s="16" t="s">
        <v>13199</v>
      </c>
      <c r="ADY164" s="16" t="s">
        <v>1058</v>
      </c>
      <c r="AEA164" s="16">
        <v>3550</v>
      </c>
      <c r="AEC164" s="16" t="s">
        <v>1058</v>
      </c>
      <c r="AED164" s="16">
        <v>2538.9699999999998</v>
      </c>
      <c r="AEE164" s="16" t="s">
        <v>952</v>
      </c>
      <c r="AEG164" s="16">
        <v>3600</v>
      </c>
      <c r="AEI164" s="16">
        <v>2000</v>
      </c>
      <c r="AEK164" s="16">
        <v>500</v>
      </c>
      <c r="AEL164" s="16">
        <v>600</v>
      </c>
      <c r="AEM164" s="16">
        <v>1500</v>
      </c>
      <c r="AEN164" s="16">
        <v>150</v>
      </c>
      <c r="AEO164" s="16">
        <v>50</v>
      </c>
    </row>
    <row r="165" spans="1:822" x14ac:dyDescent="0.25">
      <c r="A165" s="30">
        <v>45819</v>
      </c>
      <c r="B165" s="16" t="s">
        <v>9688</v>
      </c>
      <c r="C165" s="16" t="s">
        <v>867</v>
      </c>
      <c r="D165" s="16" t="s">
        <v>867</v>
      </c>
      <c r="E165" s="16">
        <v>30</v>
      </c>
      <c r="F165" s="16" t="s">
        <v>8153</v>
      </c>
      <c r="G165" s="16" t="s">
        <v>4105</v>
      </c>
      <c r="I165" s="16" t="s">
        <v>4178</v>
      </c>
      <c r="Z165" s="16" t="s">
        <v>993</v>
      </c>
      <c r="AA165" s="16" t="s">
        <v>470</v>
      </c>
      <c r="AB165" s="16">
        <v>1</v>
      </c>
      <c r="AC165" s="16" t="s">
        <v>844</v>
      </c>
      <c r="AD165" s="16" t="s">
        <v>843</v>
      </c>
      <c r="AE165" s="16" t="s">
        <v>843</v>
      </c>
      <c r="AF165" s="16" t="s">
        <v>844</v>
      </c>
      <c r="AG165" s="16" t="s">
        <v>843</v>
      </c>
      <c r="AH165" s="16" t="s">
        <v>844</v>
      </c>
      <c r="AI165" s="16" t="s">
        <v>843</v>
      </c>
      <c r="AJ165" s="16" t="s">
        <v>843</v>
      </c>
      <c r="AK165" s="16" t="s">
        <v>843</v>
      </c>
      <c r="AM165" s="16" t="s">
        <v>737</v>
      </c>
      <c r="AN165" s="16" t="s">
        <v>759</v>
      </c>
      <c r="AP165" s="16" t="s">
        <v>768</v>
      </c>
      <c r="AR165" s="16" t="s">
        <v>6910</v>
      </c>
      <c r="BB165" s="16">
        <v>2</v>
      </c>
      <c r="BC165" s="16" t="s">
        <v>7878</v>
      </c>
      <c r="BE165" s="16" t="s">
        <v>5098</v>
      </c>
      <c r="BV165" s="16" t="s">
        <v>4433</v>
      </c>
      <c r="BW165" s="16" t="s">
        <v>844</v>
      </c>
      <c r="BX165" s="16" t="s">
        <v>843</v>
      </c>
      <c r="BY165" s="16" t="s">
        <v>843</v>
      </c>
      <c r="BZ165" s="16" t="s">
        <v>843</v>
      </c>
      <c r="CA165" s="16" t="s">
        <v>843</v>
      </c>
      <c r="CB165" s="16" t="s">
        <v>843</v>
      </c>
      <c r="CC165" s="16" t="s">
        <v>843</v>
      </c>
      <c r="CD165" s="16" t="s">
        <v>843</v>
      </c>
      <c r="CE165" s="16" t="s">
        <v>843</v>
      </c>
      <c r="CF165" s="16" t="s">
        <v>843</v>
      </c>
      <c r="CG165" s="16" t="s">
        <v>843</v>
      </c>
      <c r="CH165" s="16" t="s">
        <v>843</v>
      </c>
      <c r="CI165" s="16" t="s">
        <v>843</v>
      </c>
      <c r="CJ165" s="16" t="s">
        <v>843</v>
      </c>
      <c r="CK165" s="16" t="s">
        <v>843</v>
      </c>
      <c r="CP165" s="16" t="s">
        <v>865</v>
      </c>
      <c r="DX165" s="16" t="s">
        <v>867</v>
      </c>
      <c r="DY165" s="16" t="s">
        <v>867</v>
      </c>
      <c r="GC165" s="16" t="s">
        <v>5330</v>
      </c>
      <c r="GF165" s="16" t="s">
        <v>867</v>
      </c>
      <c r="GG165" s="16" t="s">
        <v>867</v>
      </c>
      <c r="GV165" s="16" t="s">
        <v>9689</v>
      </c>
      <c r="GW165" s="16" t="s">
        <v>844</v>
      </c>
      <c r="GX165" s="16" t="s">
        <v>843</v>
      </c>
      <c r="GY165" s="16" t="s">
        <v>843</v>
      </c>
      <c r="GZ165" s="16" t="s">
        <v>843</v>
      </c>
      <c r="HA165" s="16" t="s">
        <v>844</v>
      </c>
      <c r="HB165" s="16" t="s">
        <v>844</v>
      </c>
      <c r="HC165" s="16" t="s">
        <v>843</v>
      </c>
      <c r="HD165" s="16" t="s">
        <v>843</v>
      </c>
      <c r="HE165" s="16" t="s">
        <v>843</v>
      </c>
      <c r="HF165" s="16" t="s">
        <v>843</v>
      </c>
      <c r="HH165" s="16" t="s">
        <v>5456</v>
      </c>
      <c r="HK165" s="16" t="s">
        <v>864</v>
      </c>
      <c r="HM165" s="16" t="s">
        <v>865</v>
      </c>
      <c r="HZ165" s="16" t="s">
        <v>7944</v>
      </c>
      <c r="KE165" s="16" t="s">
        <v>5582</v>
      </c>
      <c r="KG165" s="16" t="s">
        <v>7015</v>
      </c>
      <c r="KH165" s="16" t="s">
        <v>7033</v>
      </c>
      <c r="KI165" s="16" t="s">
        <v>865</v>
      </c>
      <c r="LG165" s="16" t="s">
        <v>867</v>
      </c>
      <c r="LH165" s="16" t="s">
        <v>865</v>
      </c>
      <c r="LI165" s="16" t="s">
        <v>867</v>
      </c>
      <c r="LJ165" s="16" t="s">
        <v>867</v>
      </c>
      <c r="LK165" s="16" t="s">
        <v>867</v>
      </c>
      <c r="LL165" s="16" t="s">
        <v>8843</v>
      </c>
      <c r="LM165" s="16" t="s">
        <v>843</v>
      </c>
      <c r="LN165" s="16" t="s">
        <v>843</v>
      </c>
      <c r="LO165" s="16" t="s">
        <v>844</v>
      </c>
      <c r="LP165" s="16" t="s">
        <v>844</v>
      </c>
      <c r="LQ165" s="16" t="s">
        <v>843</v>
      </c>
      <c r="LR165" s="16" t="s">
        <v>843</v>
      </c>
      <c r="LS165" s="16" t="s">
        <v>843</v>
      </c>
      <c r="LT165" s="16" t="s">
        <v>843</v>
      </c>
      <c r="LU165" s="16" t="s">
        <v>843</v>
      </c>
      <c r="LV165" s="16" t="s">
        <v>843</v>
      </c>
      <c r="LW165" s="16" t="s">
        <v>843</v>
      </c>
      <c r="LX165" s="16" t="s">
        <v>843</v>
      </c>
      <c r="LY165" s="16" t="s">
        <v>843</v>
      </c>
      <c r="LZ165" s="16" t="s">
        <v>843</v>
      </c>
      <c r="MA165" s="16" t="s">
        <v>843</v>
      </c>
      <c r="MC165" s="16" t="s">
        <v>5694</v>
      </c>
      <c r="MD165" s="16" t="s">
        <v>844</v>
      </c>
      <c r="ME165" s="16" t="s">
        <v>843</v>
      </c>
      <c r="MF165" s="16" t="s">
        <v>843</v>
      </c>
      <c r="MG165" s="16" t="s">
        <v>843</v>
      </c>
      <c r="MH165" s="16" t="s">
        <v>843</v>
      </c>
      <c r="MI165" s="16" t="s">
        <v>843</v>
      </c>
      <c r="MJ165" s="16" t="s">
        <v>843</v>
      </c>
      <c r="MK165" s="16" t="s">
        <v>843</v>
      </c>
      <c r="ML165" s="16" t="s">
        <v>843</v>
      </c>
      <c r="MM165" s="16" t="s">
        <v>843</v>
      </c>
      <c r="MN165" s="16" t="s">
        <v>843</v>
      </c>
      <c r="MO165" s="16" t="s">
        <v>843</v>
      </c>
      <c r="MP165" s="16" t="s">
        <v>843</v>
      </c>
      <c r="MQ165" s="16" t="s">
        <v>843</v>
      </c>
      <c r="MR165" s="16" t="s">
        <v>843</v>
      </c>
      <c r="MS165" s="16" t="s">
        <v>843</v>
      </c>
      <c r="MT165" s="16" t="s">
        <v>843</v>
      </c>
      <c r="MU165" s="16" t="s">
        <v>843</v>
      </c>
      <c r="MV165" s="16" t="s">
        <v>843</v>
      </c>
      <c r="PC165" s="16" t="s">
        <v>867</v>
      </c>
      <c r="PE165" s="16" t="s">
        <v>865</v>
      </c>
      <c r="PY165" s="16" t="s">
        <v>865</v>
      </c>
      <c r="QP165" s="16" t="s">
        <v>4216</v>
      </c>
      <c r="QR165" s="16" t="s">
        <v>867</v>
      </c>
      <c r="QT165" s="16" t="s">
        <v>867</v>
      </c>
      <c r="QV165" s="16" t="s">
        <v>865</v>
      </c>
      <c r="QX165" s="16" t="s">
        <v>867</v>
      </c>
      <c r="QY165" s="16" t="s">
        <v>867</v>
      </c>
      <c r="RD165" s="16" t="s">
        <v>865</v>
      </c>
      <c r="RF165" s="16" t="s">
        <v>865</v>
      </c>
      <c r="RH165" s="16" t="s">
        <v>865</v>
      </c>
      <c r="RJ165" s="16" t="s">
        <v>865</v>
      </c>
      <c r="RN165" s="16" t="s">
        <v>867</v>
      </c>
      <c r="RP165" s="16" t="s">
        <v>867</v>
      </c>
      <c r="RR165" s="16" t="s">
        <v>867</v>
      </c>
      <c r="RT165" s="16" t="s">
        <v>867</v>
      </c>
      <c r="RV165" s="16" t="s">
        <v>867</v>
      </c>
      <c r="RX165" s="16" t="s">
        <v>867</v>
      </c>
      <c r="RZ165" s="16" t="s">
        <v>867</v>
      </c>
      <c r="SQ165" s="16" t="s">
        <v>867</v>
      </c>
      <c r="SS165" s="16" t="s">
        <v>4216</v>
      </c>
      <c r="ST165" s="16" t="s">
        <v>4216</v>
      </c>
      <c r="TN165" s="16">
        <v>2000</v>
      </c>
      <c r="TO165" s="16">
        <v>4000</v>
      </c>
      <c r="TP165" s="16">
        <v>500</v>
      </c>
      <c r="TQ165" s="16">
        <v>0</v>
      </c>
      <c r="TR165" s="16">
        <v>1000</v>
      </c>
      <c r="TS165" s="16">
        <v>400</v>
      </c>
      <c r="TT165" s="16">
        <v>0</v>
      </c>
      <c r="TV165" s="16">
        <v>0</v>
      </c>
      <c r="TW165" s="16">
        <v>0</v>
      </c>
      <c r="TX165" s="16">
        <v>0</v>
      </c>
      <c r="TZ165" s="16" t="s">
        <v>7367</v>
      </c>
      <c r="UA165" s="16" t="s">
        <v>4216</v>
      </c>
      <c r="UB165" s="16">
        <v>0</v>
      </c>
      <c r="UC165" s="16" t="s">
        <v>843</v>
      </c>
      <c r="UD165" s="16" t="s">
        <v>843</v>
      </c>
      <c r="UE165" s="16" t="s">
        <v>843</v>
      </c>
      <c r="UF165" s="16" t="s">
        <v>843</v>
      </c>
      <c r="UG165" s="16" t="s">
        <v>843</v>
      </c>
      <c r="UH165" s="16" t="s">
        <v>844</v>
      </c>
      <c r="WO165" s="16" t="s">
        <v>6920</v>
      </c>
      <c r="XD165" s="16" t="s">
        <v>6975</v>
      </c>
      <c r="XE165" s="16" t="s">
        <v>843</v>
      </c>
      <c r="XF165" s="16" t="s">
        <v>843</v>
      </c>
      <c r="XG165" s="16" t="s">
        <v>844</v>
      </c>
      <c r="XH165" s="16" t="s">
        <v>843</v>
      </c>
      <c r="XI165" s="16" t="s">
        <v>843</v>
      </c>
      <c r="XJ165" s="16" t="s">
        <v>843</v>
      </c>
      <c r="XK165" s="16" t="s">
        <v>843</v>
      </c>
      <c r="XL165" s="16" t="s">
        <v>843</v>
      </c>
      <c r="XM165" s="16" t="s">
        <v>843</v>
      </c>
      <c r="XN165" s="16" t="s">
        <v>843</v>
      </c>
      <c r="XO165" s="16" t="s">
        <v>843</v>
      </c>
      <c r="XP165" s="16" t="s">
        <v>843</v>
      </c>
      <c r="XQ165" s="16" t="s">
        <v>843</v>
      </c>
      <c r="YF165" s="16" t="s">
        <v>865</v>
      </c>
      <c r="YN165" s="16" t="s">
        <v>7040</v>
      </c>
      <c r="YP165" s="16" t="s">
        <v>7990</v>
      </c>
      <c r="YR165" s="16" t="s">
        <v>9690</v>
      </c>
      <c r="YS165" s="16" t="s">
        <v>9691</v>
      </c>
      <c r="YT165" s="16" t="s">
        <v>8694</v>
      </c>
      <c r="YU165" s="16" t="s">
        <v>9692</v>
      </c>
      <c r="YV165" s="16" t="s">
        <v>9148</v>
      </c>
      <c r="YW165" s="16" t="s">
        <v>844</v>
      </c>
      <c r="YX165" s="16" t="s">
        <v>9148</v>
      </c>
      <c r="YY165" s="16" t="s">
        <v>843</v>
      </c>
      <c r="YZ165" s="16" t="s">
        <v>843</v>
      </c>
      <c r="ZA165" s="16" t="s">
        <v>843</v>
      </c>
      <c r="ZB165" s="16">
        <v>7900</v>
      </c>
      <c r="ZC165" s="16" t="s">
        <v>8738</v>
      </c>
      <c r="ZD165" s="16" t="s">
        <v>9523</v>
      </c>
      <c r="ZE165" s="16" t="s">
        <v>843</v>
      </c>
      <c r="ZF165" s="16" t="s">
        <v>843</v>
      </c>
      <c r="ZG165" s="16" t="s">
        <v>8779</v>
      </c>
      <c r="ZH165" s="16" t="s">
        <v>8723</v>
      </c>
      <c r="ZI165" s="16" t="s">
        <v>8739</v>
      </c>
      <c r="ZJ165" s="16" t="s">
        <v>843</v>
      </c>
      <c r="ZK165" s="16" t="s">
        <v>843</v>
      </c>
      <c r="ZM165" s="16" t="s">
        <v>843</v>
      </c>
      <c r="ZN165" s="16" t="s">
        <v>8725</v>
      </c>
      <c r="ZO165" s="16" t="s">
        <v>487</v>
      </c>
      <c r="ZP165" s="16" t="s">
        <v>487</v>
      </c>
      <c r="ZQ165" s="16" t="s">
        <v>487</v>
      </c>
      <c r="ZR165" s="16" t="s">
        <v>486</v>
      </c>
      <c r="ZS165" s="16" t="s">
        <v>8704</v>
      </c>
      <c r="ZT165" s="16" t="s">
        <v>8705</v>
      </c>
      <c r="ZU165" s="16" t="s">
        <v>8706</v>
      </c>
      <c r="ZV165" s="16" t="s">
        <v>487</v>
      </c>
      <c r="ZW165" s="16" t="s">
        <v>843</v>
      </c>
      <c r="ZX165" s="16" t="s">
        <v>844</v>
      </c>
      <c r="ZY165" s="16" t="s">
        <v>844</v>
      </c>
      <c r="ZZ165" s="16" t="s">
        <v>843</v>
      </c>
      <c r="AAA165" s="16" t="s">
        <v>843</v>
      </c>
      <c r="AAB165" s="16" t="s">
        <v>843</v>
      </c>
      <c r="AAC165" s="16">
        <v>1</v>
      </c>
      <c r="AAD165" s="16" t="s">
        <v>844</v>
      </c>
      <c r="AAE165" s="16" t="s">
        <v>843</v>
      </c>
      <c r="AAF165" s="16" t="s">
        <v>843</v>
      </c>
      <c r="AAG165" s="16" t="s">
        <v>843</v>
      </c>
      <c r="AAH165" s="16" t="s">
        <v>843</v>
      </c>
      <c r="AAI165" s="16" t="s">
        <v>843</v>
      </c>
      <c r="AAJ165" s="16" t="s">
        <v>600</v>
      </c>
      <c r="AAK165" s="16" t="s">
        <v>639</v>
      </c>
      <c r="AAL165" s="16" t="s">
        <v>905</v>
      </c>
      <c r="AAM165" s="16" t="s">
        <v>663</v>
      </c>
      <c r="AAN165" s="16" t="s">
        <v>8707</v>
      </c>
      <c r="AAO165" s="16" t="s">
        <v>1018</v>
      </c>
      <c r="AAP165" s="16" t="s">
        <v>8708</v>
      </c>
      <c r="AAT165" s="16" t="s">
        <v>782</v>
      </c>
      <c r="AAU165" s="16" t="s">
        <v>782</v>
      </c>
      <c r="AAV165" s="16" t="s">
        <v>782</v>
      </c>
      <c r="AAW165" s="16" t="s">
        <v>782</v>
      </c>
      <c r="AAX165" s="16" t="s">
        <v>843</v>
      </c>
      <c r="AAY165" s="16" t="s">
        <v>8710</v>
      </c>
      <c r="AAZ165" s="16" t="s">
        <v>782</v>
      </c>
      <c r="ABA165" s="16" t="s">
        <v>782</v>
      </c>
      <c r="ABB165" s="16" t="s">
        <v>782</v>
      </c>
      <c r="ABD165" s="16" t="s">
        <v>782</v>
      </c>
      <c r="ABE165" s="16" t="s">
        <v>783</v>
      </c>
      <c r="ABF165" s="16" t="s">
        <v>782</v>
      </c>
      <c r="ABG165" s="16" t="s">
        <v>782</v>
      </c>
      <c r="ABH165" s="16" t="s">
        <v>782</v>
      </c>
      <c r="ABI165" s="16" t="s">
        <v>782</v>
      </c>
      <c r="ABJ165" s="16" t="s">
        <v>782</v>
      </c>
      <c r="ABK165" s="16" t="s">
        <v>782</v>
      </c>
      <c r="ABL165" s="16" t="s">
        <v>844</v>
      </c>
      <c r="ABM165" s="16" t="s">
        <v>844</v>
      </c>
      <c r="ABN165" s="16" t="s">
        <v>1034</v>
      </c>
      <c r="ABP165" s="16" t="s">
        <v>972</v>
      </c>
      <c r="ABQ165" s="16" t="s">
        <v>4324</v>
      </c>
      <c r="ABR165" s="16" t="s">
        <v>470</v>
      </c>
      <c r="ABS165" s="16" t="s">
        <v>445</v>
      </c>
      <c r="ABT165" s="16" t="s">
        <v>844</v>
      </c>
      <c r="ABU165" s="16" t="s">
        <v>844</v>
      </c>
      <c r="ABV165" s="16" t="s">
        <v>487</v>
      </c>
      <c r="ABW165" s="16" t="s">
        <v>486</v>
      </c>
      <c r="ABX165" s="16" t="s">
        <v>892</v>
      </c>
      <c r="ABY165" s="16" t="s">
        <v>486</v>
      </c>
      <c r="ABZ165" s="16" t="s">
        <v>486</v>
      </c>
      <c r="ACA165" s="16" t="s">
        <v>759</v>
      </c>
      <c r="ACB165" s="16" t="s">
        <v>768</v>
      </c>
      <c r="ACC165" s="16" t="s">
        <v>737</v>
      </c>
      <c r="ACD165" s="16" t="s">
        <v>487</v>
      </c>
      <c r="ACE165" s="16" t="s">
        <v>486</v>
      </c>
      <c r="ACG165" s="16" t="s">
        <v>1014</v>
      </c>
      <c r="ACH165" s="16" t="s">
        <v>1009</v>
      </c>
      <c r="ACI165" s="16" t="s">
        <v>462</v>
      </c>
      <c r="ACJ165" s="16">
        <v>0.79400000000000004</v>
      </c>
      <c r="ACK165" s="16" t="s">
        <v>482</v>
      </c>
      <c r="ACL165" s="16" t="s">
        <v>738</v>
      </c>
      <c r="ACM165" s="16" t="s">
        <v>1188</v>
      </c>
      <c r="ACN165" s="16" t="s">
        <v>1169</v>
      </c>
      <c r="ACO165" s="16" t="s">
        <v>1856</v>
      </c>
      <c r="ACQ165" s="16" t="s">
        <v>1201</v>
      </c>
      <c r="ACR165" s="16" t="s">
        <v>1645</v>
      </c>
      <c r="ACS165" s="16" t="s">
        <v>680</v>
      </c>
      <c r="ACT165" s="16" t="s">
        <v>1522</v>
      </c>
      <c r="ACU165" s="16" t="s">
        <v>831</v>
      </c>
      <c r="ACV165" s="16" t="s">
        <v>8756</v>
      </c>
      <c r="ACW165" s="16" t="s">
        <v>445</v>
      </c>
      <c r="ACX165" s="16" t="s">
        <v>1914</v>
      </c>
      <c r="ACY165" s="16" t="s">
        <v>1947</v>
      </c>
      <c r="ACZ165" s="16">
        <v>1</v>
      </c>
      <c r="ADA165" s="16">
        <v>0</v>
      </c>
      <c r="ADB165" s="16">
        <v>1</v>
      </c>
      <c r="ADC165" s="16">
        <v>1</v>
      </c>
      <c r="ADD165" s="16">
        <v>1</v>
      </c>
      <c r="ADE165" s="16" t="s">
        <v>9236</v>
      </c>
      <c r="ADF165" s="16">
        <v>0</v>
      </c>
      <c r="ADG165" s="16" t="s">
        <v>487</v>
      </c>
      <c r="ADH165" s="16">
        <v>1</v>
      </c>
      <c r="ADI165" s="16" t="s">
        <v>486</v>
      </c>
      <c r="ADJ165" s="16" t="s">
        <v>1743</v>
      </c>
      <c r="ADK165" s="16" t="s">
        <v>1750</v>
      </c>
      <c r="ADL165" s="16" t="s">
        <v>13196</v>
      </c>
      <c r="ADM165" s="16" t="s">
        <v>13194</v>
      </c>
      <c r="ADN165" s="16" t="s">
        <v>1764</v>
      </c>
      <c r="ADO165" s="16" t="s">
        <v>1766</v>
      </c>
      <c r="ADQ165" s="16" t="s">
        <v>13194</v>
      </c>
      <c r="ADR165" s="16" t="s">
        <v>13194</v>
      </c>
      <c r="ADS165" s="16" t="s">
        <v>13194</v>
      </c>
      <c r="ADY165" s="16" t="s">
        <v>1062</v>
      </c>
      <c r="AEB165" s="16">
        <v>7900</v>
      </c>
      <c r="AEI165" s="16">
        <v>2000</v>
      </c>
      <c r="AEJ165" s="16">
        <v>4000</v>
      </c>
      <c r="AEK165" s="16">
        <v>500</v>
      </c>
      <c r="AEN165" s="16">
        <v>1000</v>
      </c>
      <c r="AEO165" s="16">
        <v>400</v>
      </c>
    </row>
    <row r="166" spans="1:822" x14ac:dyDescent="0.25">
      <c r="A166" s="30">
        <v>45819</v>
      </c>
      <c r="B166" s="16" t="s">
        <v>9693</v>
      </c>
      <c r="C166" s="16" t="s">
        <v>867</v>
      </c>
      <c r="D166" s="16" t="s">
        <v>867</v>
      </c>
      <c r="E166" s="16">
        <v>72</v>
      </c>
      <c r="F166" s="16" t="s">
        <v>8153</v>
      </c>
      <c r="G166" s="16" t="s">
        <v>4145</v>
      </c>
      <c r="I166" s="16" t="s">
        <v>4174</v>
      </c>
      <c r="Z166" s="16" t="s">
        <v>993</v>
      </c>
      <c r="AA166" s="16" t="s">
        <v>474</v>
      </c>
      <c r="AB166" s="16">
        <v>1</v>
      </c>
      <c r="AC166" s="16" t="s">
        <v>843</v>
      </c>
      <c r="AD166" s="16" t="s">
        <v>843</v>
      </c>
      <c r="AE166" s="16" t="s">
        <v>843</v>
      </c>
      <c r="AF166" s="16" t="s">
        <v>843</v>
      </c>
      <c r="AG166" s="16" t="s">
        <v>844</v>
      </c>
      <c r="AH166" s="16" t="s">
        <v>843</v>
      </c>
      <c r="AI166" s="16" t="s">
        <v>844</v>
      </c>
      <c r="AJ166" s="16" t="s">
        <v>843</v>
      </c>
      <c r="AK166" s="16" t="s">
        <v>843</v>
      </c>
      <c r="AM166" s="16" t="s">
        <v>737</v>
      </c>
      <c r="AN166" s="16" t="s">
        <v>761</v>
      </c>
      <c r="AP166" s="16" t="s">
        <v>774</v>
      </c>
      <c r="AR166" s="16" t="s">
        <v>6907</v>
      </c>
      <c r="BB166" s="16">
        <v>1</v>
      </c>
      <c r="BC166" s="16" t="s">
        <v>7878</v>
      </c>
      <c r="BE166" s="16" t="s">
        <v>5101</v>
      </c>
      <c r="BV166" s="16" t="s">
        <v>4433</v>
      </c>
      <c r="BW166" s="16" t="s">
        <v>844</v>
      </c>
      <c r="BX166" s="16" t="s">
        <v>843</v>
      </c>
      <c r="BY166" s="16" t="s">
        <v>843</v>
      </c>
      <c r="BZ166" s="16" t="s">
        <v>843</v>
      </c>
      <c r="CA166" s="16" t="s">
        <v>843</v>
      </c>
      <c r="CB166" s="16" t="s">
        <v>843</v>
      </c>
      <c r="CC166" s="16" t="s">
        <v>843</v>
      </c>
      <c r="CD166" s="16" t="s">
        <v>843</v>
      </c>
      <c r="CE166" s="16" t="s">
        <v>843</v>
      </c>
      <c r="CF166" s="16" t="s">
        <v>843</v>
      </c>
      <c r="CG166" s="16" t="s">
        <v>843</v>
      </c>
      <c r="CH166" s="16" t="s">
        <v>843</v>
      </c>
      <c r="CI166" s="16" t="s">
        <v>843</v>
      </c>
      <c r="CJ166" s="16" t="s">
        <v>843</v>
      </c>
      <c r="CK166" s="16" t="s">
        <v>843</v>
      </c>
      <c r="CP166" s="16" t="s">
        <v>867</v>
      </c>
      <c r="CQ166" s="16" t="s">
        <v>9193</v>
      </c>
      <c r="CR166" s="16" t="s">
        <v>844</v>
      </c>
      <c r="CS166" s="16" t="s">
        <v>844</v>
      </c>
      <c r="CT166" s="16" t="s">
        <v>843</v>
      </c>
      <c r="CU166" s="16" t="s">
        <v>843</v>
      </c>
      <c r="CV166" s="16" t="s">
        <v>843</v>
      </c>
      <c r="CW166" s="16" t="s">
        <v>843</v>
      </c>
      <c r="CX166" s="16" t="s">
        <v>843</v>
      </c>
      <c r="CY166" s="16" t="s">
        <v>843</v>
      </c>
      <c r="CZ166" s="16" t="s">
        <v>843</v>
      </c>
      <c r="DA166" s="16" t="s">
        <v>5184</v>
      </c>
      <c r="DX166" s="16" t="s">
        <v>867</v>
      </c>
      <c r="DY166" s="16" t="s">
        <v>867</v>
      </c>
      <c r="GC166" s="16" t="s">
        <v>5350</v>
      </c>
      <c r="GF166" s="16" t="s">
        <v>6818</v>
      </c>
      <c r="GG166" s="16" t="s">
        <v>867</v>
      </c>
      <c r="GV166" s="16" t="s">
        <v>5449</v>
      </c>
      <c r="GW166" s="16" t="s">
        <v>843</v>
      </c>
      <c r="GX166" s="16" t="s">
        <v>843</v>
      </c>
      <c r="GY166" s="16" t="s">
        <v>843</v>
      </c>
      <c r="GZ166" s="16" t="s">
        <v>844</v>
      </c>
      <c r="HA166" s="16" t="s">
        <v>843</v>
      </c>
      <c r="HB166" s="16" t="s">
        <v>843</v>
      </c>
      <c r="HC166" s="16" t="s">
        <v>843</v>
      </c>
      <c r="HD166" s="16" t="s">
        <v>843</v>
      </c>
      <c r="HE166" s="16" t="s">
        <v>843</v>
      </c>
      <c r="HF166" s="16" t="s">
        <v>843</v>
      </c>
      <c r="HH166" s="16" t="s">
        <v>5456</v>
      </c>
      <c r="HK166" s="16" t="s">
        <v>865</v>
      </c>
      <c r="HM166" s="16" t="s">
        <v>865</v>
      </c>
      <c r="HZ166" s="16" t="s">
        <v>7947</v>
      </c>
      <c r="KE166" s="16" t="s">
        <v>5585</v>
      </c>
      <c r="KG166" s="16" t="s">
        <v>7018</v>
      </c>
      <c r="KH166" s="16" t="s">
        <v>7033</v>
      </c>
      <c r="KI166" s="16" t="s">
        <v>865</v>
      </c>
      <c r="LG166" s="16" t="s">
        <v>867</v>
      </c>
      <c r="LH166" s="16" t="s">
        <v>867</v>
      </c>
      <c r="LI166" s="16" t="s">
        <v>867</v>
      </c>
      <c r="LJ166" s="16" t="s">
        <v>867</v>
      </c>
      <c r="LK166" s="16" t="s">
        <v>867</v>
      </c>
      <c r="LL166" s="16" t="s">
        <v>5690</v>
      </c>
      <c r="LM166" s="16" t="s">
        <v>843</v>
      </c>
      <c r="LN166" s="16" t="s">
        <v>843</v>
      </c>
      <c r="LO166" s="16" t="s">
        <v>843</v>
      </c>
      <c r="LP166" s="16" t="s">
        <v>843</v>
      </c>
      <c r="LQ166" s="16" t="s">
        <v>843</v>
      </c>
      <c r="LR166" s="16" t="s">
        <v>843</v>
      </c>
      <c r="LS166" s="16" t="s">
        <v>843</v>
      </c>
      <c r="LT166" s="16" t="s">
        <v>843</v>
      </c>
      <c r="LU166" s="16" t="s">
        <v>843</v>
      </c>
      <c r="LV166" s="16" t="s">
        <v>843</v>
      </c>
      <c r="LW166" s="16" t="s">
        <v>843</v>
      </c>
      <c r="LX166" s="16" t="s">
        <v>844</v>
      </c>
      <c r="LY166" s="16" t="s">
        <v>843</v>
      </c>
      <c r="LZ166" s="16" t="s">
        <v>843</v>
      </c>
      <c r="MA166" s="16" t="s">
        <v>843</v>
      </c>
      <c r="MX166" s="16" t="s">
        <v>5694</v>
      </c>
      <c r="MY166" s="16" t="s">
        <v>844</v>
      </c>
      <c r="MZ166" s="16" t="s">
        <v>843</v>
      </c>
      <c r="NA166" s="16" t="s">
        <v>843</v>
      </c>
      <c r="NB166" s="16" t="s">
        <v>843</v>
      </c>
      <c r="NC166" s="16" t="s">
        <v>843</v>
      </c>
      <c r="ND166" s="16" t="s">
        <v>843</v>
      </c>
      <c r="NE166" s="16" t="s">
        <v>843</v>
      </c>
      <c r="NF166" s="16" t="s">
        <v>843</v>
      </c>
      <c r="NG166" s="16" t="s">
        <v>843</v>
      </c>
      <c r="NH166" s="16" t="s">
        <v>843</v>
      </c>
      <c r="NI166" s="16" t="s">
        <v>843</v>
      </c>
      <c r="NJ166" s="16" t="s">
        <v>843</v>
      </c>
      <c r="NK166" s="16" t="s">
        <v>843</v>
      </c>
      <c r="NL166" s="16" t="s">
        <v>843</v>
      </c>
      <c r="NM166" s="16" t="s">
        <v>843</v>
      </c>
      <c r="NN166" s="16" t="s">
        <v>843</v>
      </c>
      <c r="NO166" s="16" t="s">
        <v>843</v>
      </c>
      <c r="NP166" s="16" t="s">
        <v>843</v>
      </c>
      <c r="NQ166" s="16" t="s">
        <v>843</v>
      </c>
      <c r="PC166" s="16" t="s">
        <v>865</v>
      </c>
      <c r="PD166" s="16" t="s">
        <v>865</v>
      </c>
      <c r="PY166" s="16" t="s">
        <v>865</v>
      </c>
      <c r="QP166" s="16" t="s">
        <v>865</v>
      </c>
      <c r="QR166" s="16" t="s">
        <v>867</v>
      </c>
      <c r="QT166" s="16" t="s">
        <v>865</v>
      </c>
      <c r="QV166" s="16" t="s">
        <v>865</v>
      </c>
      <c r="QX166" s="16" t="s">
        <v>865</v>
      </c>
      <c r="QY166" s="16" t="s">
        <v>867</v>
      </c>
      <c r="RD166" s="16" t="s">
        <v>865</v>
      </c>
      <c r="RF166" s="16" t="s">
        <v>865</v>
      </c>
      <c r="RH166" s="16" t="s">
        <v>865</v>
      </c>
      <c r="RJ166" s="16" t="s">
        <v>865</v>
      </c>
      <c r="RN166" s="16" t="s">
        <v>7724</v>
      </c>
      <c r="RP166" s="16" t="s">
        <v>7724</v>
      </c>
      <c r="RR166" s="16" t="s">
        <v>7720</v>
      </c>
      <c r="RT166" s="16" t="s">
        <v>7724</v>
      </c>
      <c r="RV166" s="16" t="s">
        <v>7724</v>
      </c>
      <c r="RX166" s="16" t="s">
        <v>7724</v>
      </c>
      <c r="RZ166" s="16" t="s">
        <v>7724</v>
      </c>
      <c r="SQ166" s="16" t="s">
        <v>865</v>
      </c>
      <c r="SS166" s="16" t="s">
        <v>7296</v>
      </c>
      <c r="ST166" s="16" t="s">
        <v>7764</v>
      </c>
      <c r="TN166" s="16">
        <v>800</v>
      </c>
      <c r="TO166" s="16">
        <v>0</v>
      </c>
      <c r="TP166" s="16">
        <v>200</v>
      </c>
      <c r="TQ166" s="16">
        <v>500</v>
      </c>
      <c r="TS166" s="16">
        <v>0</v>
      </c>
      <c r="TT166" s="16">
        <v>0</v>
      </c>
      <c r="TU166" s="16">
        <v>0</v>
      </c>
      <c r="TW166" s="16">
        <v>0</v>
      </c>
      <c r="TX166" s="16">
        <v>0</v>
      </c>
      <c r="TZ166" s="16" t="s">
        <v>7364</v>
      </c>
      <c r="UA166" s="16" t="s">
        <v>8715</v>
      </c>
      <c r="UB166" s="16">
        <v>0</v>
      </c>
      <c r="UC166" s="16" t="s">
        <v>843</v>
      </c>
      <c r="UD166" s="16" t="s">
        <v>843</v>
      </c>
      <c r="UE166" s="16" t="s">
        <v>844</v>
      </c>
      <c r="UF166" s="16" t="s">
        <v>844</v>
      </c>
      <c r="UG166" s="16" t="s">
        <v>843</v>
      </c>
      <c r="UH166" s="16" t="s">
        <v>843</v>
      </c>
      <c r="VK166" s="16" t="s">
        <v>6102</v>
      </c>
      <c r="VL166" s="16" t="s">
        <v>843</v>
      </c>
      <c r="VM166" s="16" t="s">
        <v>843</v>
      </c>
      <c r="VN166" s="16" t="s">
        <v>843</v>
      </c>
      <c r="VO166" s="16" t="s">
        <v>843</v>
      </c>
      <c r="VP166" s="16" t="s">
        <v>844</v>
      </c>
      <c r="VQ166" s="16" t="s">
        <v>843</v>
      </c>
      <c r="VR166" s="16" t="s">
        <v>843</v>
      </c>
      <c r="VS166" s="16" t="s">
        <v>843</v>
      </c>
      <c r="VT166" s="16" t="s">
        <v>843</v>
      </c>
      <c r="VV166" s="16">
        <v>1300</v>
      </c>
      <c r="VX166" s="16" t="s">
        <v>9694</v>
      </c>
      <c r="VY166" s="16" t="s">
        <v>844</v>
      </c>
      <c r="VZ166" s="16" t="s">
        <v>843</v>
      </c>
      <c r="WA166" s="16" t="s">
        <v>843</v>
      </c>
      <c r="WB166" s="16" t="s">
        <v>843</v>
      </c>
      <c r="WC166" s="16" t="s">
        <v>843</v>
      </c>
      <c r="WD166" s="16" t="s">
        <v>844</v>
      </c>
      <c r="WE166" s="16" t="s">
        <v>843</v>
      </c>
      <c r="WF166" s="16" t="s">
        <v>843</v>
      </c>
      <c r="WG166" s="16" t="s">
        <v>9695</v>
      </c>
      <c r="WH166" s="16">
        <v>1460</v>
      </c>
      <c r="WK166" s="16">
        <v>440</v>
      </c>
      <c r="WO166" s="16" t="s">
        <v>6926</v>
      </c>
      <c r="YN166" s="16" t="s">
        <v>864</v>
      </c>
      <c r="YP166" s="16" t="s">
        <v>864</v>
      </c>
      <c r="YR166" s="16" t="s">
        <v>9696</v>
      </c>
      <c r="YS166" s="16" t="s">
        <v>9697</v>
      </c>
      <c r="YT166" s="16" t="s">
        <v>8694</v>
      </c>
      <c r="YU166" s="16" t="s">
        <v>9698</v>
      </c>
      <c r="YV166" s="16" t="s">
        <v>9148</v>
      </c>
      <c r="YW166" s="16" t="s">
        <v>844</v>
      </c>
      <c r="YX166" s="16" t="s">
        <v>9148</v>
      </c>
      <c r="YZ166" s="16" t="s">
        <v>843</v>
      </c>
      <c r="ZA166" s="16" t="s">
        <v>843</v>
      </c>
      <c r="ZB166" s="16">
        <v>1500</v>
      </c>
      <c r="ZC166" s="16" t="s">
        <v>8814</v>
      </c>
      <c r="ZD166" s="16" t="s">
        <v>843</v>
      </c>
      <c r="ZE166" s="16" t="s">
        <v>8789</v>
      </c>
      <c r="ZF166" s="16" t="s">
        <v>8872</v>
      </c>
      <c r="ZH166" s="16" t="s">
        <v>843</v>
      </c>
      <c r="ZI166" s="16" t="s">
        <v>8779</v>
      </c>
      <c r="ZJ166" s="16" t="s">
        <v>843</v>
      </c>
      <c r="ZK166" s="16" t="s">
        <v>843</v>
      </c>
      <c r="ZL166" s="16" t="s">
        <v>843</v>
      </c>
      <c r="ZM166" s="16" t="s">
        <v>843</v>
      </c>
      <c r="ZN166" s="16" t="s">
        <v>8742</v>
      </c>
      <c r="ZO166" s="16" t="s">
        <v>487</v>
      </c>
      <c r="ZP166" s="16" t="s">
        <v>487</v>
      </c>
      <c r="ZQ166" s="16" t="s">
        <v>486</v>
      </c>
      <c r="ZR166" s="16" t="s">
        <v>486</v>
      </c>
      <c r="ZS166" s="16" t="s">
        <v>844</v>
      </c>
      <c r="ZT166" s="16" t="s">
        <v>8705</v>
      </c>
      <c r="ZU166" s="16" t="s">
        <v>8706</v>
      </c>
      <c r="ZV166" s="16" t="s">
        <v>487</v>
      </c>
      <c r="ZW166" s="16" t="s">
        <v>843</v>
      </c>
      <c r="ZX166" s="16" t="s">
        <v>843</v>
      </c>
      <c r="ZY166" s="16" t="s">
        <v>843</v>
      </c>
      <c r="ZZ166" s="16" t="s">
        <v>844</v>
      </c>
      <c r="AAA166" s="16" t="s">
        <v>844</v>
      </c>
      <c r="AAB166" s="16" t="s">
        <v>843</v>
      </c>
      <c r="AAC166" s="16">
        <v>0</v>
      </c>
      <c r="AAD166" s="16" t="s">
        <v>843</v>
      </c>
      <c r="AAE166" s="16" t="s">
        <v>844</v>
      </c>
      <c r="AAF166" s="16" t="s">
        <v>843</v>
      </c>
      <c r="AAG166" s="16" t="s">
        <v>843</v>
      </c>
      <c r="AAH166" s="16" t="s">
        <v>843</v>
      </c>
      <c r="AAI166" s="16" t="s">
        <v>843</v>
      </c>
      <c r="AAJ166" s="16" t="s">
        <v>606</v>
      </c>
      <c r="AAK166" s="16" t="s">
        <v>645</v>
      </c>
      <c r="AAL166" s="16" t="s">
        <v>905</v>
      </c>
      <c r="AAM166" s="16" t="s">
        <v>663</v>
      </c>
      <c r="AAN166" s="16" t="s">
        <v>8707</v>
      </c>
      <c r="AAO166" s="16" t="s">
        <v>1019</v>
      </c>
      <c r="AAP166" s="16" t="s">
        <v>8708</v>
      </c>
      <c r="AAQ166" s="16" t="s">
        <v>9699</v>
      </c>
      <c r="AAS166" s="16">
        <v>2510.33</v>
      </c>
      <c r="AAT166" s="16" t="s">
        <v>782</v>
      </c>
      <c r="AAU166" s="16" t="s">
        <v>782</v>
      </c>
      <c r="AAV166" s="16" t="s">
        <v>782</v>
      </c>
      <c r="AAW166" s="16" t="s">
        <v>782</v>
      </c>
      <c r="AAX166" s="16" t="s">
        <v>843</v>
      </c>
      <c r="AAY166" s="16" t="s">
        <v>8710</v>
      </c>
      <c r="AAZ166" s="16" t="s">
        <v>783</v>
      </c>
      <c r="ABA166" s="16" t="s">
        <v>783</v>
      </c>
      <c r="ABB166" s="16" t="s">
        <v>782</v>
      </c>
      <c r="ABC166" s="16" t="s">
        <v>783</v>
      </c>
      <c r="ABD166" s="16" t="s">
        <v>782</v>
      </c>
      <c r="ABE166" s="16" t="s">
        <v>783</v>
      </c>
      <c r="ABF166" s="16" t="s">
        <v>782</v>
      </c>
      <c r="ABG166" s="16" t="s">
        <v>783</v>
      </c>
      <c r="ABH166" s="16" t="s">
        <v>782</v>
      </c>
      <c r="ABI166" s="16" t="s">
        <v>782</v>
      </c>
      <c r="ABJ166" s="16" t="s">
        <v>782</v>
      </c>
      <c r="ABK166" s="16" t="s">
        <v>782</v>
      </c>
      <c r="ABL166" s="16" t="s">
        <v>8759</v>
      </c>
      <c r="ABM166" s="16" t="s">
        <v>843</v>
      </c>
      <c r="ABN166" s="16" t="s">
        <v>1034</v>
      </c>
      <c r="ABP166" s="16" t="s">
        <v>972</v>
      </c>
      <c r="ABQ166" s="16" t="s">
        <v>4324</v>
      </c>
      <c r="ABR166" s="16" t="s">
        <v>474</v>
      </c>
      <c r="ABS166" s="16" t="s">
        <v>457</v>
      </c>
      <c r="ABT166" s="16" t="s">
        <v>844</v>
      </c>
      <c r="ABU166" s="16" t="s">
        <v>844</v>
      </c>
      <c r="ABV166" s="16" t="s">
        <v>486</v>
      </c>
      <c r="ABW166" s="16" t="s">
        <v>487</v>
      </c>
      <c r="ABX166" s="16" t="s">
        <v>893</v>
      </c>
      <c r="ABY166" s="16" t="s">
        <v>486</v>
      </c>
      <c r="ABZ166" s="16" t="s">
        <v>486</v>
      </c>
      <c r="ACA166" s="16" t="s">
        <v>761</v>
      </c>
      <c r="ACB166" s="16" t="s">
        <v>774</v>
      </c>
      <c r="ACC166" s="16" t="s">
        <v>737</v>
      </c>
      <c r="ACD166" s="16" t="s">
        <v>486</v>
      </c>
      <c r="ACE166" s="16" t="s">
        <v>486</v>
      </c>
      <c r="ACG166" s="16" t="s">
        <v>1014</v>
      </c>
      <c r="ACH166" s="16" t="s">
        <v>1009</v>
      </c>
      <c r="ACI166" s="16" t="s">
        <v>462</v>
      </c>
      <c r="ACJ166" s="16">
        <v>0.79400000000000004</v>
      </c>
      <c r="ACK166" s="16" t="s">
        <v>482</v>
      </c>
      <c r="ACL166" s="16" t="s">
        <v>740</v>
      </c>
      <c r="ACM166" s="16" t="s">
        <v>1193</v>
      </c>
      <c r="ACN166" s="16" t="s">
        <v>1169</v>
      </c>
      <c r="ACO166" s="16" t="s">
        <v>1856</v>
      </c>
      <c r="ACP166" s="16">
        <v>1900</v>
      </c>
      <c r="ACQ166" s="16" t="s">
        <v>1201</v>
      </c>
      <c r="ACR166" s="16" t="s">
        <v>1644</v>
      </c>
      <c r="ACS166" s="16" t="s">
        <v>686</v>
      </c>
      <c r="ACT166" s="16" t="s">
        <v>1522</v>
      </c>
      <c r="ACU166" s="16" t="s">
        <v>833</v>
      </c>
      <c r="ACV166" s="16" t="s">
        <v>8711</v>
      </c>
      <c r="ACW166" s="16" t="s">
        <v>878</v>
      </c>
      <c r="ACX166" s="16" t="s">
        <v>1916</v>
      </c>
      <c r="ACY166" s="16" t="s">
        <v>1949</v>
      </c>
      <c r="ACZ166" s="16">
        <v>1</v>
      </c>
      <c r="ADA166" s="16">
        <v>1</v>
      </c>
      <c r="ADB166" s="16">
        <v>1</v>
      </c>
      <c r="ADC166" s="16">
        <v>1</v>
      </c>
      <c r="ADD166" s="16">
        <v>1</v>
      </c>
      <c r="ADE166" s="16" t="s">
        <v>8712</v>
      </c>
      <c r="ADF166" s="16">
        <v>0</v>
      </c>
      <c r="ADG166" s="16" t="s">
        <v>486</v>
      </c>
      <c r="ADH166" s="16">
        <v>1</v>
      </c>
      <c r="ADI166" s="16" t="s">
        <v>486</v>
      </c>
      <c r="ADJ166" s="16" t="s">
        <v>13198</v>
      </c>
      <c r="ADK166" s="16" t="s">
        <v>13194</v>
      </c>
      <c r="ADL166" s="16" t="s">
        <v>13196</v>
      </c>
      <c r="ADM166" s="16" t="s">
        <v>13195</v>
      </c>
      <c r="ADO166" s="16" t="s">
        <v>13194</v>
      </c>
      <c r="ADP166" s="16" t="s">
        <v>13194</v>
      </c>
      <c r="ADR166" s="16" t="s">
        <v>13194</v>
      </c>
      <c r="ADS166" s="16" t="s">
        <v>13194</v>
      </c>
      <c r="ADU166" s="16" t="s">
        <v>1756</v>
      </c>
      <c r="ADW166" s="16" t="s">
        <v>13199</v>
      </c>
      <c r="ADX166" s="16" t="s">
        <v>13195</v>
      </c>
      <c r="ADY166" s="16" t="s">
        <v>1058</v>
      </c>
      <c r="AEA166" s="16">
        <v>1500</v>
      </c>
      <c r="AEC166" s="16" t="s">
        <v>1058</v>
      </c>
      <c r="AED166" s="16">
        <v>2510.33</v>
      </c>
      <c r="AEE166" s="16" t="s">
        <v>952</v>
      </c>
      <c r="AEG166" s="16">
        <v>3200</v>
      </c>
      <c r="AEI166" s="16">
        <v>800</v>
      </c>
      <c r="AEK166" s="16">
        <v>200</v>
      </c>
      <c r="AEL166" s="16">
        <v>500</v>
      </c>
    </row>
    <row r="167" spans="1:822" x14ac:dyDescent="0.25">
      <c r="A167" s="30">
        <v>45819</v>
      </c>
      <c r="B167" s="16" t="s">
        <v>9700</v>
      </c>
      <c r="C167" s="16" t="s">
        <v>867</v>
      </c>
      <c r="D167" s="16" t="s">
        <v>867</v>
      </c>
      <c r="E167" s="16">
        <v>30</v>
      </c>
      <c r="F167" s="16" t="s">
        <v>8153</v>
      </c>
      <c r="G167" s="16" t="s">
        <v>4145</v>
      </c>
      <c r="I167" s="16" t="s">
        <v>4174</v>
      </c>
      <c r="Z167" s="16" t="s">
        <v>993</v>
      </c>
      <c r="AA167" s="16" t="s">
        <v>470</v>
      </c>
      <c r="AB167" s="16">
        <v>3</v>
      </c>
      <c r="AC167" s="16" t="s">
        <v>844</v>
      </c>
      <c r="AD167" s="16" t="s">
        <v>844</v>
      </c>
      <c r="AE167" s="16" t="s">
        <v>844</v>
      </c>
      <c r="AF167" s="16" t="s">
        <v>844</v>
      </c>
      <c r="AG167" s="16" t="s">
        <v>843</v>
      </c>
      <c r="AH167" s="16" t="s">
        <v>1056</v>
      </c>
      <c r="AI167" s="16" t="s">
        <v>844</v>
      </c>
      <c r="AJ167" s="16" t="s">
        <v>843</v>
      </c>
      <c r="AK167" s="16" t="s">
        <v>844</v>
      </c>
      <c r="AM167" s="16" t="s">
        <v>737</v>
      </c>
      <c r="AN167" s="16" t="s">
        <v>759</v>
      </c>
      <c r="AP167" s="16" t="s">
        <v>768</v>
      </c>
      <c r="AR167" s="16" t="s">
        <v>6907</v>
      </c>
      <c r="BB167" s="16">
        <v>1</v>
      </c>
      <c r="BC167" s="16" t="s">
        <v>7878</v>
      </c>
      <c r="BE167" s="16" t="s">
        <v>5095</v>
      </c>
      <c r="BF167" s="16" t="s">
        <v>865</v>
      </c>
      <c r="BV167" s="16" t="s">
        <v>4433</v>
      </c>
      <c r="BW167" s="16" t="s">
        <v>844</v>
      </c>
      <c r="BX167" s="16" t="s">
        <v>843</v>
      </c>
      <c r="BY167" s="16" t="s">
        <v>843</v>
      </c>
      <c r="BZ167" s="16" t="s">
        <v>843</v>
      </c>
      <c r="CA167" s="16" t="s">
        <v>843</v>
      </c>
      <c r="CB167" s="16" t="s">
        <v>843</v>
      </c>
      <c r="CC167" s="16" t="s">
        <v>843</v>
      </c>
      <c r="CD167" s="16" t="s">
        <v>843</v>
      </c>
      <c r="CE167" s="16" t="s">
        <v>843</v>
      </c>
      <c r="CF167" s="16" t="s">
        <v>843</v>
      </c>
      <c r="CG167" s="16" t="s">
        <v>843</v>
      </c>
      <c r="CH167" s="16" t="s">
        <v>843</v>
      </c>
      <c r="CI167" s="16" t="s">
        <v>843</v>
      </c>
      <c r="CJ167" s="16" t="s">
        <v>843</v>
      </c>
      <c r="CK167" s="16" t="s">
        <v>843</v>
      </c>
      <c r="CP167" s="16" t="s">
        <v>867</v>
      </c>
      <c r="CQ167" s="16" t="s">
        <v>5191</v>
      </c>
      <c r="CR167" s="16" t="s">
        <v>844</v>
      </c>
      <c r="CS167" s="16" t="s">
        <v>843</v>
      </c>
      <c r="CT167" s="16" t="s">
        <v>843</v>
      </c>
      <c r="CU167" s="16" t="s">
        <v>843</v>
      </c>
      <c r="CV167" s="16" t="s">
        <v>843</v>
      </c>
      <c r="CW167" s="16" t="s">
        <v>843</v>
      </c>
      <c r="CX167" s="16" t="s">
        <v>843</v>
      </c>
      <c r="CY167" s="16" t="s">
        <v>843</v>
      </c>
      <c r="CZ167" s="16" t="s">
        <v>843</v>
      </c>
      <c r="DA167" s="16" t="s">
        <v>5184</v>
      </c>
      <c r="DX167" s="16" t="s">
        <v>867</v>
      </c>
      <c r="DY167" s="16" t="s">
        <v>867</v>
      </c>
      <c r="GC167" s="16" t="s">
        <v>5333</v>
      </c>
      <c r="GF167" s="16" t="s">
        <v>867</v>
      </c>
      <c r="GG167" s="16" t="s">
        <v>867</v>
      </c>
      <c r="GV167" s="16" t="s">
        <v>9238</v>
      </c>
      <c r="GW167" s="16" t="s">
        <v>843</v>
      </c>
      <c r="GX167" s="16" t="s">
        <v>844</v>
      </c>
      <c r="GY167" s="16" t="s">
        <v>843</v>
      </c>
      <c r="GZ167" s="16" t="s">
        <v>844</v>
      </c>
      <c r="HA167" s="16" t="s">
        <v>843</v>
      </c>
      <c r="HB167" s="16" t="s">
        <v>843</v>
      </c>
      <c r="HC167" s="16" t="s">
        <v>843</v>
      </c>
      <c r="HD167" s="16" t="s">
        <v>843</v>
      </c>
      <c r="HE167" s="16" t="s">
        <v>843</v>
      </c>
      <c r="HF167" s="16" t="s">
        <v>843</v>
      </c>
      <c r="HH167" s="16" t="s">
        <v>5474</v>
      </c>
      <c r="HK167" s="16" t="s">
        <v>865</v>
      </c>
      <c r="HM167" s="16" t="s">
        <v>865</v>
      </c>
      <c r="HZ167" s="16" t="s">
        <v>7944</v>
      </c>
      <c r="KE167" s="16" t="s">
        <v>5585</v>
      </c>
      <c r="KG167" s="16" t="s">
        <v>7018</v>
      </c>
      <c r="KH167" s="16" t="s">
        <v>7033</v>
      </c>
      <c r="KI167" s="16" t="s">
        <v>865</v>
      </c>
      <c r="LG167" s="16" t="s">
        <v>867</v>
      </c>
      <c r="LH167" s="16" t="s">
        <v>867</v>
      </c>
      <c r="LI167" s="16" t="s">
        <v>867</v>
      </c>
      <c r="LJ167" s="16" t="s">
        <v>867</v>
      </c>
      <c r="LK167" s="16" t="s">
        <v>867</v>
      </c>
      <c r="LL167" s="16" t="s">
        <v>5663</v>
      </c>
      <c r="LM167" s="16" t="s">
        <v>843</v>
      </c>
      <c r="LN167" s="16" t="s">
        <v>843</v>
      </c>
      <c r="LO167" s="16" t="s">
        <v>844</v>
      </c>
      <c r="LP167" s="16" t="s">
        <v>843</v>
      </c>
      <c r="LQ167" s="16" t="s">
        <v>843</v>
      </c>
      <c r="LR167" s="16" t="s">
        <v>843</v>
      </c>
      <c r="LS167" s="16" t="s">
        <v>843</v>
      </c>
      <c r="LT167" s="16" t="s">
        <v>843</v>
      </c>
      <c r="LU167" s="16" t="s">
        <v>843</v>
      </c>
      <c r="LV167" s="16" t="s">
        <v>843</v>
      </c>
      <c r="LW167" s="16" t="s">
        <v>843</v>
      </c>
      <c r="LX167" s="16" t="s">
        <v>843</v>
      </c>
      <c r="LY167" s="16" t="s">
        <v>843</v>
      </c>
      <c r="LZ167" s="16" t="s">
        <v>843</v>
      </c>
      <c r="MA167" s="16" t="s">
        <v>843</v>
      </c>
      <c r="MC167" s="16" t="s">
        <v>5694</v>
      </c>
      <c r="MD167" s="16" t="s">
        <v>844</v>
      </c>
      <c r="ME167" s="16" t="s">
        <v>843</v>
      </c>
      <c r="MF167" s="16" t="s">
        <v>843</v>
      </c>
      <c r="MG167" s="16" t="s">
        <v>843</v>
      </c>
      <c r="MH167" s="16" t="s">
        <v>843</v>
      </c>
      <c r="MI167" s="16" t="s">
        <v>843</v>
      </c>
      <c r="MJ167" s="16" t="s">
        <v>843</v>
      </c>
      <c r="MK167" s="16" t="s">
        <v>843</v>
      </c>
      <c r="ML167" s="16" t="s">
        <v>843</v>
      </c>
      <c r="MM167" s="16" t="s">
        <v>843</v>
      </c>
      <c r="MN167" s="16" t="s">
        <v>843</v>
      </c>
      <c r="MO167" s="16" t="s">
        <v>843</v>
      </c>
      <c r="MP167" s="16" t="s">
        <v>843</v>
      </c>
      <c r="MQ167" s="16" t="s">
        <v>843</v>
      </c>
      <c r="MR167" s="16" t="s">
        <v>843</v>
      </c>
      <c r="MS167" s="16" t="s">
        <v>843</v>
      </c>
      <c r="MT167" s="16" t="s">
        <v>843</v>
      </c>
      <c r="MU167" s="16" t="s">
        <v>843</v>
      </c>
      <c r="MV167" s="16" t="s">
        <v>843</v>
      </c>
      <c r="NS167" s="16" t="s">
        <v>5694</v>
      </c>
      <c r="NT167" s="16" t="s">
        <v>844</v>
      </c>
      <c r="NU167" s="16" t="s">
        <v>843</v>
      </c>
      <c r="NV167" s="16" t="s">
        <v>843</v>
      </c>
      <c r="NW167" s="16" t="s">
        <v>843</v>
      </c>
      <c r="NX167" s="16" t="s">
        <v>843</v>
      </c>
      <c r="NY167" s="16" t="s">
        <v>843</v>
      </c>
      <c r="NZ167" s="16" t="s">
        <v>843</v>
      </c>
      <c r="OA167" s="16" t="s">
        <v>843</v>
      </c>
      <c r="OB167" s="16" t="s">
        <v>843</v>
      </c>
      <c r="OC167" s="16" t="s">
        <v>843</v>
      </c>
      <c r="OD167" s="16" t="s">
        <v>843</v>
      </c>
      <c r="OE167" s="16" t="s">
        <v>843</v>
      </c>
      <c r="OF167" s="16" t="s">
        <v>843</v>
      </c>
      <c r="OG167" s="16" t="s">
        <v>843</v>
      </c>
      <c r="OH167" s="16" t="s">
        <v>843</v>
      </c>
      <c r="OI167" s="16" t="s">
        <v>843</v>
      </c>
      <c r="OK167" s="16" t="s">
        <v>5694</v>
      </c>
      <c r="OL167" s="16" t="s">
        <v>844</v>
      </c>
      <c r="OM167" s="16" t="s">
        <v>843</v>
      </c>
      <c r="ON167" s="16" t="s">
        <v>843</v>
      </c>
      <c r="OO167" s="16" t="s">
        <v>843</v>
      </c>
      <c r="OP167" s="16" t="s">
        <v>843</v>
      </c>
      <c r="OQ167" s="16" t="s">
        <v>843</v>
      </c>
      <c r="OR167" s="16" t="s">
        <v>843</v>
      </c>
      <c r="OS167" s="16" t="s">
        <v>843</v>
      </c>
      <c r="OT167" s="16" t="s">
        <v>843</v>
      </c>
      <c r="OU167" s="16" t="s">
        <v>843</v>
      </c>
      <c r="OV167" s="16" t="s">
        <v>843</v>
      </c>
      <c r="OW167" s="16" t="s">
        <v>843</v>
      </c>
      <c r="OX167" s="16" t="s">
        <v>843</v>
      </c>
      <c r="OY167" s="16" t="s">
        <v>843</v>
      </c>
      <c r="OZ167" s="16" t="s">
        <v>843</v>
      </c>
      <c r="PA167" s="16" t="s">
        <v>843</v>
      </c>
      <c r="PC167" s="16" t="s">
        <v>865</v>
      </c>
      <c r="PD167" s="16" t="s">
        <v>865</v>
      </c>
      <c r="PY167" s="16" t="s">
        <v>867</v>
      </c>
      <c r="PZ167" s="16">
        <v>1</v>
      </c>
      <c r="QP167" s="16" t="s">
        <v>865</v>
      </c>
      <c r="QR167" s="16" t="s">
        <v>867</v>
      </c>
      <c r="QT167" s="16" t="s">
        <v>867</v>
      </c>
      <c r="QV167" s="16" t="s">
        <v>865</v>
      </c>
      <c r="QX167" s="16" t="s">
        <v>865</v>
      </c>
      <c r="QY167" s="16" t="s">
        <v>867</v>
      </c>
      <c r="RD167" s="16" t="s">
        <v>7712</v>
      </c>
      <c r="RF167" s="16" t="s">
        <v>7712</v>
      </c>
      <c r="RH167" s="16" t="s">
        <v>4216</v>
      </c>
      <c r="RJ167" s="16" t="s">
        <v>865</v>
      </c>
      <c r="RN167" s="16" t="s">
        <v>7720</v>
      </c>
      <c r="RP167" s="16" t="s">
        <v>867</v>
      </c>
      <c r="RR167" s="16" t="s">
        <v>867</v>
      </c>
      <c r="RT167" s="16" t="s">
        <v>867</v>
      </c>
      <c r="RV167" s="16" t="s">
        <v>867</v>
      </c>
      <c r="RX167" s="16" t="s">
        <v>7720</v>
      </c>
      <c r="RZ167" s="16" t="s">
        <v>7720</v>
      </c>
      <c r="SQ167" s="16" t="s">
        <v>865</v>
      </c>
      <c r="SS167" s="16" t="s">
        <v>7293</v>
      </c>
      <c r="ST167" s="16" t="s">
        <v>7761</v>
      </c>
      <c r="TN167" s="16">
        <v>4000</v>
      </c>
      <c r="TO167" s="16">
        <v>1500</v>
      </c>
      <c r="TP167" s="16">
        <v>800</v>
      </c>
      <c r="TQ167" s="16">
        <v>1000</v>
      </c>
      <c r="TR167" s="16">
        <v>1000</v>
      </c>
      <c r="TS167" s="16">
        <v>500</v>
      </c>
      <c r="TT167" s="16">
        <v>0</v>
      </c>
      <c r="TU167" s="16">
        <v>300</v>
      </c>
      <c r="TV167" s="16">
        <v>2000</v>
      </c>
      <c r="TW167" s="16">
        <v>0</v>
      </c>
      <c r="TX167" s="16">
        <v>1500</v>
      </c>
      <c r="TZ167" s="16" t="s">
        <v>7370</v>
      </c>
      <c r="UA167" s="16" t="s">
        <v>5971</v>
      </c>
      <c r="UB167" s="16">
        <v>0</v>
      </c>
      <c r="UC167" s="16" t="s">
        <v>843</v>
      </c>
      <c r="UD167" s="16" t="s">
        <v>843</v>
      </c>
      <c r="UE167" s="16" t="s">
        <v>843</v>
      </c>
      <c r="UF167" s="16" t="s">
        <v>844</v>
      </c>
      <c r="UG167" s="16" t="s">
        <v>843</v>
      </c>
      <c r="UH167" s="16" t="s">
        <v>843</v>
      </c>
      <c r="VX167" s="16" t="s">
        <v>9013</v>
      </c>
      <c r="VY167" s="16" t="s">
        <v>844</v>
      </c>
      <c r="VZ167" s="16" t="s">
        <v>843</v>
      </c>
      <c r="WA167" s="16" t="s">
        <v>843</v>
      </c>
      <c r="WB167" s="16" t="s">
        <v>843</v>
      </c>
      <c r="WC167" s="16" t="s">
        <v>844</v>
      </c>
      <c r="WD167" s="16" t="s">
        <v>843</v>
      </c>
      <c r="WE167" s="16" t="s">
        <v>843</v>
      </c>
      <c r="WF167" s="16" t="s">
        <v>843</v>
      </c>
      <c r="WH167" s="16">
        <v>3200</v>
      </c>
      <c r="WO167" s="16" t="s">
        <v>6926</v>
      </c>
      <c r="YN167" s="16" t="s">
        <v>864</v>
      </c>
      <c r="YP167" s="16" t="s">
        <v>7990</v>
      </c>
      <c r="YR167" s="16" t="s">
        <v>9701</v>
      </c>
      <c r="YS167" s="16" t="s">
        <v>9702</v>
      </c>
      <c r="YT167" s="16" t="s">
        <v>8694</v>
      </c>
      <c r="YU167" s="16" t="s">
        <v>9703</v>
      </c>
      <c r="YV167" s="16" t="s">
        <v>9148</v>
      </c>
      <c r="YW167" s="16" t="s">
        <v>844</v>
      </c>
      <c r="YX167" s="16" t="s">
        <v>9148</v>
      </c>
      <c r="YY167" s="16" t="s">
        <v>8862</v>
      </c>
      <c r="YZ167" s="16" t="s">
        <v>843</v>
      </c>
      <c r="ZA167" s="16" t="s">
        <v>9466</v>
      </c>
      <c r="ZB167" s="16">
        <v>9558.33</v>
      </c>
      <c r="ZC167" s="16" t="s">
        <v>8889</v>
      </c>
      <c r="ZD167" s="16" t="s">
        <v>9042</v>
      </c>
      <c r="ZE167" s="16" t="s">
        <v>9090</v>
      </c>
      <c r="ZF167" s="16" t="s">
        <v>8702</v>
      </c>
      <c r="ZG167" s="16" t="s">
        <v>8722</v>
      </c>
      <c r="ZH167" s="16" t="s">
        <v>8723</v>
      </c>
      <c r="ZI167" s="16" t="s">
        <v>8754</v>
      </c>
      <c r="ZJ167" s="16" t="s">
        <v>8700</v>
      </c>
      <c r="ZK167" s="16" t="s">
        <v>843</v>
      </c>
      <c r="ZL167" s="16" t="s">
        <v>8752</v>
      </c>
      <c r="ZM167" s="16" t="s">
        <v>843</v>
      </c>
      <c r="ZN167" s="16" t="s">
        <v>8725</v>
      </c>
      <c r="ZO167" s="16" t="s">
        <v>487</v>
      </c>
      <c r="ZP167" s="16" t="s">
        <v>487</v>
      </c>
      <c r="ZQ167" s="16" t="s">
        <v>486</v>
      </c>
      <c r="ZR167" s="16" t="s">
        <v>486</v>
      </c>
      <c r="ZS167" s="16" t="s">
        <v>8732</v>
      </c>
      <c r="ZT167" s="16" t="s">
        <v>8705</v>
      </c>
      <c r="ZU167" s="16" t="s">
        <v>8706</v>
      </c>
      <c r="ZV167" s="16" t="s">
        <v>487</v>
      </c>
      <c r="ZW167" s="16" t="s">
        <v>1056</v>
      </c>
      <c r="ZX167" s="16" t="s">
        <v>844</v>
      </c>
      <c r="ZY167" s="16" t="s">
        <v>1056</v>
      </c>
      <c r="ZZ167" s="16" t="s">
        <v>844</v>
      </c>
      <c r="AAA167" s="16" t="s">
        <v>843</v>
      </c>
      <c r="AAB167" s="16" t="s">
        <v>843</v>
      </c>
      <c r="AAC167" s="16">
        <v>0</v>
      </c>
      <c r="AAD167" s="16" t="s">
        <v>844</v>
      </c>
      <c r="AAE167" s="16" t="s">
        <v>843</v>
      </c>
      <c r="AAF167" s="16" t="s">
        <v>843</v>
      </c>
      <c r="AAG167" s="16" t="s">
        <v>843</v>
      </c>
      <c r="AAH167" s="16" t="s">
        <v>843</v>
      </c>
      <c r="AAI167" s="16" t="s">
        <v>1056</v>
      </c>
      <c r="AAJ167" s="16" t="s">
        <v>615</v>
      </c>
      <c r="AAK167" s="16" t="s">
        <v>633</v>
      </c>
      <c r="AAL167" s="16" t="s">
        <v>904</v>
      </c>
      <c r="AAM167" s="16" t="s">
        <v>663</v>
      </c>
      <c r="AAN167" s="16" t="s">
        <v>8707</v>
      </c>
      <c r="AAO167" s="16" t="s">
        <v>1018</v>
      </c>
      <c r="AAP167" s="16" t="s">
        <v>8708</v>
      </c>
      <c r="AAS167" s="16">
        <v>3200</v>
      </c>
      <c r="AAT167" s="16" t="s">
        <v>1068</v>
      </c>
      <c r="AAU167" s="16" t="s">
        <v>1068</v>
      </c>
      <c r="AAW167" s="16" t="s">
        <v>782</v>
      </c>
      <c r="AAX167" s="16" t="s">
        <v>1056</v>
      </c>
      <c r="AAY167" s="16" t="s">
        <v>8727</v>
      </c>
      <c r="AAZ167" s="16" t="s">
        <v>782</v>
      </c>
      <c r="ABA167" s="16" t="s">
        <v>783</v>
      </c>
      <c r="ABB167" s="16" t="s">
        <v>782</v>
      </c>
      <c r="ABC167" s="16" t="s">
        <v>783</v>
      </c>
      <c r="ABD167" s="16" t="s">
        <v>783</v>
      </c>
      <c r="ABE167" s="16" t="s">
        <v>783</v>
      </c>
      <c r="ABF167" s="16" t="s">
        <v>782</v>
      </c>
      <c r="ABG167" s="16" t="s">
        <v>782</v>
      </c>
      <c r="ABH167" s="16" t="s">
        <v>782</v>
      </c>
      <c r="ABI167" s="16" t="s">
        <v>782</v>
      </c>
      <c r="ABJ167" s="16" t="s">
        <v>783</v>
      </c>
      <c r="ABK167" s="16" t="s">
        <v>783</v>
      </c>
      <c r="ABL167" s="16" t="s">
        <v>8728</v>
      </c>
      <c r="ABM167" s="16" t="s">
        <v>843</v>
      </c>
      <c r="ABN167" s="16" t="s">
        <v>1033</v>
      </c>
      <c r="ABO167" s="16" t="s">
        <v>486</v>
      </c>
      <c r="ABP167" s="16" t="s">
        <v>972</v>
      </c>
      <c r="ABQ167" s="16" t="s">
        <v>4324</v>
      </c>
      <c r="ABR167" s="16" t="s">
        <v>470</v>
      </c>
      <c r="ABS167" s="16" t="s">
        <v>445</v>
      </c>
      <c r="ABT167" s="16" t="s">
        <v>8732</v>
      </c>
      <c r="ABU167" s="16" t="s">
        <v>844</v>
      </c>
      <c r="ABV167" s="16" t="s">
        <v>487</v>
      </c>
      <c r="ABW167" s="16" t="s">
        <v>486</v>
      </c>
      <c r="ABX167" s="16" t="s">
        <v>892</v>
      </c>
      <c r="ABY167" s="16" t="s">
        <v>486</v>
      </c>
      <c r="ABZ167" s="16" t="s">
        <v>487</v>
      </c>
      <c r="ACA167" s="16" t="s">
        <v>759</v>
      </c>
      <c r="ACB167" s="16" t="s">
        <v>768</v>
      </c>
      <c r="ACC167" s="16" t="s">
        <v>737</v>
      </c>
      <c r="ACD167" s="16" t="s">
        <v>486</v>
      </c>
      <c r="ACE167" s="16" t="s">
        <v>487</v>
      </c>
      <c r="ACF167" s="16" t="s">
        <v>13400</v>
      </c>
      <c r="ACG167" s="16" t="s">
        <v>1014</v>
      </c>
      <c r="ACH167" s="16" t="s">
        <v>1009</v>
      </c>
      <c r="ACI167" s="16" t="s">
        <v>462</v>
      </c>
      <c r="ACJ167" s="16">
        <v>0.79400000000000004</v>
      </c>
      <c r="ACK167" s="16" t="s">
        <v>482</v>
      </c>
      <c r="ACL167" s="16" t="s">
        <v>740</v>
      </c>
      <c r="ACM167" s="16" t="s">
        <v>1188</v>
      </c>
      <c r="ACN167" s="16" t="s">
        <v>1169</v>
      </c>
      <c r="ACO167" s="16" t="s">
        <v>1857</v>
      </c>
      <c r="ACP167" s="16">
        <v>3200</v>
      </c>
      <c r="ACQ167" s="16" t="s">
        <v>1202</v>
      </c>
      <c r="ACR167" s="16" t="s">
        <v>1645</v>
      </c>
      <c r="ACS167" s="16" t="s">
        <v>680</v>
      </c>
      <c r="ACT167" s="16" t="s">
        <v>1521</v>
      </c>
      <c r="ACX167" s="16" t="s">
        <v>1914</v>
      </c>
      <c r="ACY167" s="16" t="s">
        <v>1948</v>
      </c>
      <c r="ACZ167" s="16">
        <v>1</v>
      </c>
      <c r="ADA167" s="16">
        <v>1</v>
      </c>
      <c r="ADB167" s="16">
        <v>1</v>
      </c>
      <c r="ADC167" s="16">
        <v>1</v>
      </c>
      <c r="ADD167" s="16">
        <v>1</v>
      </c>
      <c r="ADE167" s="16" t="s">
        <v>8712</v>
      </c>
      <c r="ADF167" s="16">
        <v>0</v>
      </c>
      <c r="ADG167" s="16" t="s">
        <v>486</v>
      </c>
      <c r="ADH167" s="16">
        <v>2</v>
      </c>
      <c r="ADI167" s="16" t="s">
        <v>1554</v>
      </c>
      <c r="ADJ167" s="16" t="s">
        <v>1744</v>
      </c>
      <c r="ADL167" s="16" t="s">
        <v>1764</v>
      </c>
      <c r="ADM167" s="16" t="s">
        <v>13195</v>
      </c>
      <c r="ADN167" s="16" t="s">
        <v>1764</v>
      </c>
      <c r="ADO167" s="16" t="s">
        <v>1766</v>
      </c>
      <c r="ADP167" s="16" t="s">
        <v>13196</v>
      </c>
      <c r="ADQ167" s="16" t="s">
        <v>1743</v>
      </c>
      <c r="ADR167" s="16" t="s">
        <v>13194</v>
      </c>
      <c r="ADS167" s="16" t="s">
        <v>1751</v>
      </c>
      <c r="ADW167" s="16" t="s">
        <v>8729</v>
      </c>
      <c r="ADY167" s="16" t="s">
        <v>1063</v>
      </c>
      <c r="AEB167" s="16">
        <v>9558.3333333333303</v>
      </c>
      <c r="AEC167" s="16" t="s">
        <v>1058</v>
      </c>
      <c r="AED167" s="16">
        <v>1066.67</v>
      </c>
      <c r="AEE167" s="16" t="s">
        <v>952</v>
      </c>
      <c r="AEH167" s="16">
        <v>3200</v>
      </c>
      <c r="AEI167" s="16">
        <v>1333.33</v>
      </c>
      <c r="AEJ167" s="16">
        <v>500</v>
      </c>
      <c r="AEK167" s="16">
        <v>266.67</v>
      </c>
      <c r="AEL167" s="16">
        <v>333.33</v>
      </c>
      <c r="AEM167" s="16">
        <v>666.67</v>
      </c>
      <c r="AEN167" s="16">
        <v>333.33</v>
      </c>
      <c r="AEO167" s="16">
        <v>166.67</v>
      </c>
      <c r="AEP167" s="16">
        <v>100</v>
      </c>
    </row>
    <row r="168" spans="1:822" x14ac:dyDescent="0.25">
      <c r="A168" s="30">
        <v>45819</v>
      </c>
      <c r="B168" s="16" t="s">
        <v>9704</v>
      </c>
      <c r="C168" s="16" t="s">
        <v>867</v>
      </c>
      <c r="D168" s="16" t="s">
        <v>867</v>
      </c>
      <c r="E168" s="16">
        <v>30</v>
      </c>
      <c r="F168" s="16" t="s">
        <v>8153</v>
      </c>
      <c r="G168" s="16" t="s">
        <v>4145</v>
      </c>
      <c r="I168" s="16" t="s">
        <v>4148</v>
      </c>
      <c r="Z168" s="16" t="s">
        <v>993</v>
      </c>
      <c r="AA168" s="16" t="s">
        <v>470</v>
      </c>
      <c r="AB168" s="16">
        <v>2</v>
      </c>
      <c r="AC168" s="16" t="s">
        <v>844</v>
      </c>
      <c r="AD168" s="16" t="s">
        <v>843</v>
      </c>
      <c r="AE168" s="16" t="s">
        <v>844</v>
      </c>
      <c r="AF168" s="16" t="s">
        <v>844</v>
      </c>
      <c r="AG168" s="16" t="s">
        <v>843</v>
      </c>
      <c r="AH168" s="16" t="s">
        <v>844</v>
      </c>
      <c r="AI168" s="16" t="s">
        <v>844</v>
      </c>
      <c r="AJ168" s="16" t="s">
        <v>843</v>
      </c>
      <c r="AK168" s="16" t="s">
        <v>844</v>
      </c>
      <c r="AM168" s="16" t="s">
        <v>737</v>
      </c>
      <c r="AN168" s="16" t="s">
        <v>759</v>
      </c>
      <c r="AP168" s="16" t="s">
        <v>768</v>
      </c>
      <c r="AR168" s="16" t="s">
        <v>6907</v>
      </c>
      <c r="BB168" s="16">
        <v>3</v>
      </c>
      <c r="BC168" s="16" t="s">
        <v>7875</v>
      </c>
      <c r="BE168" s="16" t="s">
        <v>5098</v>
      </c>
      <c r="BV168" s="16" t="s">
        <v>4433</v>
      </c>
      <c r="BW168" s="16" t="s">
        <v>844</v>
      </c>
      <c r="BX168" s="16" t="s">
        <v>843</v>
      </c>
      <c r="BY168" s="16" t="s">
        <v>843</v>
      </c>
      <c r="BZ168" s="16" t="s">
        <v>843</v>
      </c>
      <c r="CA168" s="16" t="s">
        <v>843</v>
      </c>
      <c r="CB168" s="16" t="s">
        <v>843</v>
      </c>
      <c r="CC168" s="16" t="s">
        <v>843</v>
      </c>
      <c r="CD168" s="16" t="s">
        <v>843</v>
      </c>
      <c r="CE168" s="16" t="s">
        <v>843</v>
      </c>
      <c r="CF168" s="16" t="s">
        <v>843</v>
      </c>
      <c r="CG168" s="16" t="s">
        <v>843</v>
      </c>
      <c r="CH168" s="16" t="s">
        <v>843</v>
      </c>
      <c r="CI168" s="16" t="s">
        <v>843</v>
      </c>
      <c r="CJ168" s="16" t="s">
        <v>843</v>
      </c>
      <c r="CK168" s="16" t="s">
        <v>843</v>
      </c>
      <c r="CP168" s="16" t="s">
        <v>867</v>
      </c>
      <c r="CQ168" s="16" t="s">
        <v>9126</v>
      </c>
      <c r="CR168" s="16" t="s">
        <v>844</v>
      </c>
      <c r="CS168" s="16" t="s">
        <v>843</v>
      </c>
      <c r="CT168" s="16" t="s">
        <v>844</v>
      </c>
      <c r="CU168" s="16" t="s">
        <v>843</v>
      </c>
      <c r="CV168" s="16" t="s">
        <v>843</v>
      </c>
      <c r="CW168" s="16" t="s">
        <v>843</v>
      </c>
      <c r="CX168" s="16" t="s">
        <v>843</v>
      </c>
      <c r="CY168" s="16" t="s">
        <v>843</v>
      </c>
      <c r="CZ168" s="16" t="s">
        <v>843</v>
      </c>
      <c r="DA168" s="16" t="s">
        <v>5184</v>
      </c>
      <c r="DX168" s="16" t="s">
        <v>867</v>
      </c>
      <c r="DY168" s="16" t="s">
        <v>867</v>
      </c>
      <c r="GC168" s="16" t="s">
        <v>5330</v>
      </c>
      <c r="GF168" s="16" t="s">
        <v>867</v>
      </c>
      <c r="GG168" s="16" t="s">
        <v>867</v>
      </c>
      <c r="GV168" s="16" t="s">
        <v>5443</v>
      </c>
      <c r="GW168" s="16" t="s">
        <v>843</v>
      </c>
      <c r="GX168" s="16" t="s">
        <v>844</v>
      </c>
      <c r="GY168" s="16" t="s">
        <v>843</v>
      </c>
      <c r="GZ168" s="16" t="s">
        <v>843</v>
      </c>
      <c r="HA168" s="16" t="s">
        <v>843</v>
      </c>
      <c r="HB168" s="16" t="s">
        <v>843</v>
      </c>
      <c r="HC168" s="16" t="s">
        <v>843</v>
      </c>
      <c r="HD168" s="16" t="s">
        <v>843</v>
      </c>
      <c r="HE168" s="16" t="s">
        <v>843</v>
      </c>
      <c r="HF168" s="16" t="s">
        <v>843</v>
      </c>
      <c r="HH168" s="16" t="s">
        <v>5456</v>
      </c>
      <c r="HK168" s="16" t="s">
        <v>865</v>
      </c>
      <c r="HM168" s="16" t="s">
        <v>865</v>
      </c>
      <c r="HZ168" s="16" t="s">
        <v>7944</v>
      </c>
      <c r="KE168" s="16" t="s">
        <v>5582</v>
      </c>
      <c r="KG168" s="16" t="s">
        <v>7018</v>
      </c>
      <c r="KH168" s="16" t="s">
        <v>7033</v>
      </c>
      <c r="KI168" s="16" t="s">
        <v>865</v>
      </c>
      <c r="LG168" s="16" t="s">
        <v>867</v>
      </c>
      <c r="LH168" s="16" t="s">
        <v>867</v>
      </c>
      <c r="LI168" s="16" t="s">
        <v>867</v>
      </c>
      <c r="LJ168" s="16" t="s">
        <v>867</v>
      </c>
      <c r="LK168" s="16" t="s">
        <v>867</v>
      </c>
      <c r="LL168" s="16" t="s">
        <v>5663</v>
      </c>
      <c r="LM168" s="16" t="s">
        <v>843</v>
      </c>
      <c r="LN168" s="16" t="s">
        <v>843</v>
      </c>
      <c r="LO168" s="16" t="s">
        <v>844</v>
      </c>
      <c r="LP168" s="16" t="s">
        <v>843</v>
      </c>
      <c r="LQ168" s="16" t="s">
        <v>843</v>
      </c>
      <c r="LR168" s="16" t="s">
        <v>843</v>
      </c>
      <c r="LS168" s="16" t="s">
        <v>843</v>
      </c>
      <c r="LT168" s="16" t="s">
        <v>843</v>
      </c>
      <c r="LU168" s="16" t="s">
        <v>843</v>
      </c>
      <c r="LV168" s="16" t="s">
        <v>843</v>
      </c>
      <c r="LW168" s="16" t="s">
        <v>843</v>
      </c>
      <c r="LX168" s="16" t="s">
        <v>843</v>
      </c>
      <c r="LY168" s="16" t="s">
        <v>843</v>
      </c>
      <c r="LZ168" s="16" t="s">
        <v>843</v>
      </c>
      <c r="MA168" s="16" t="s">
        <v>843</v>
      </c>
      <c r="MC168" s="16" t="s">
        <v>5694</v>
      </c>
      <c r="MD168" s="16" t="s">
        <v>844</v>
      </c>
      <c r="ME168" s="16" t="s">
        <v>843</v>
      </c>
      <c r="MF168" s="16" t="s">
        <v>843</v>
      </c>
      <c r="MG168" s="16" t="s">
        <v>843</v>
      </c>
      <c r="MH168" s="16" t="s">
        <v>843</v>
      </c>
      <c r="MI168" s="16" t="s">
        <v>843</v>
      </c>
      <c r="MJ168" s="16" t="s">
        <v>843</v>
      </c>
      <c r="MK168" s="16" t="s">
        <v>843</v>
      </c>
      <c r="ML168" s="16" t="s">
        <v>843</v>
      </c>
      <c r="MM168" s="16" t="s">
        <v>843</v>
      </c>
      <c r="MN168" s="16" t="s">
        <v>843</v>
      </c>
      <c r="MO168" s="16" t="s">
        <v>843</v>
      </c>
      <c r="MP168" s="16" t="s">
        <v>843</v>
      </c>
      <c r="MQ168" s="16" t="s">
        <v>843</v>
      </c>
      <c r="MR168" s="16" t="s">
        <v>843</v>
      </c>
      <c r="MS168" s="16" t="s">
        <v>843</v>
      </c>
      <c r="MT168" s="16" t="s">
        <v>843</v>
      </c>
      <c r="MU168" s="16" t="s">
        <v>843</v>
      </c>
      <c r="MV168" s="16" t="s">
        <v>843</v>
      </c>
      <c r="NS168" s="16" t="s">
        <v>5694</v>
      </c>
      <c r="NT168" s="16" t="s">
        <v>844</v>
      </c>
      <c r="NU168" s="16" t="s">
        <v>843</v>
      </c>
      <c r="NV168" s="16" t="s">
        <v>843</v>
      </c>
      <c r="NW168" s="16" t="s">
        <v>843</v>
      </c>
      <c r="NX168" s="16" t="s">
        <v>843</v>
      </c>
      <c r="NY168" s="16" t="s">
        <v>843</v>
      </c>
      <c r="NZ168" s="16" t="s">
        <v>843</v>
      </c>
      <c r="OA168" s="16" t="s">
        <v>843</v>
      </c>
      <c r="OB168" s="16" t="s">
        <v>843</v>
      </c>
      <c r="OC168" s="16" t="s">
        <v>843</v>
      </c>
      <c r="OD168" s="16" t="s">
        <v>843</v>
      </c>
      <c r="OE168" s="16" t="s">
        <v>843</v>
      </c>
      <c r="OF168" s="16" t="s">
        <v>843</v>
      </c>
      <c r="OG168" s="16" t="s">
        <v>843</v>
      </c>
      <c r="OH168" s="16" t="s">
        <v>843</v>
      </c>
      <c r="OI168" s="16" t="s">
        <v>843</v>
      </c>
      <c r="PC168" s="16" t="s">
        <v>865</v>
      </c>
      <c r="PD168" s="16" t="s">
        <v>865</v>
      </c>
      <c r="PY168" s="16" t="s">
        <v>865</v>
      </c>
      <c r="QP168" s="16" t="s">
        <v>865</v>
      </c>
      <c r="QR168" s="16" t="s">
        <v>867</v>
      </c>
      <c r="QT168" s="16" t="s">
        <v>867</v>
      </c>
      <c r="QV168" s="16" t="s">
        <v>865</v>
      </c>
      <c r="QX168" s="16" t="s">
        <v>865</v>
      </c>
      <c r="QY168" s="16" t="s">
        <v>867</v>
      </c>
      <c r="RD168" s="16" t="s">
        <v>865</v>
      </c>
      <c r="RF168" s="16" t="s">
        <v>865</v>
      </c>
      <c r="RH168" s="16" t="s">
        <v>865</v>
      </c>
      <c r="RJ168" s="16" t="s">
        <v>865</v>
      </c>
      <c r="RN168" s="16" t="s">
        <v>7720</v>
      </c>
      <c r="RP168" s="16" t="s">
        <v>867</v>
      </c>
      <c r="RR168" s="16" t="s">
        <v>7720</v>
      </c>
      <c r="RT168" s="16" t="s">
        <v>867</v>
      </c>
      <c r="RV168" s="16" t="s">
        <v>867</v>
      </c>
      <c r="RX168" s="16" t="s">
        <v>7720</v>
      </c>
      <c r="RZ168" s="16" t="s">
        <v>7720</v>
      </c>
      <c r="SQ168" s="16" t="s">
        <v>865</v>
      </c>
      <c r="SS168" s="16" t="s">
        <v>7308</v>
      </c>
      <c r="ST168" s="16" t="s">
        <v>7764</v>
      </c>
      <c r="TN168" s="16">
        <v>2000</v>
      </c>
      <c r="TO168" s="16">
        <v>2000</v>
      </c>
      <c r="TP168" s="16">
        <v>2000</v>
      </c>
      <c r="TQ168" s="16">
        <v>500</v>
      </c>
      <c r="TR168" s="16">
        <v>600</v>
      </c>
      <c r="TS168" s="16">
        <v>400</v>
      </c>
      <c r="TT168" s="16">
        <v>0</v>
      </c>
      <c r="TU168" s="16">
        <v>0</v>
      </c>
      <c r="TV168" s="16">
        <v>0</v>
      </c>
      <c r="TW168" s="16">
        <v>0</v>
      </c>
      <c r="TX168" s="16">
        <v>0</v>
      </c>
      <c r="TZ168" s="16" t="s">
        <v>7367</v>
      </c>
      <c r="UA168" s="16" t="s">
        <v>8783</v>
      </c>
      <c r="UB168" s="16">
        <v>0</v>
      </c>
      <c r="UC168" s="16" t="s">
        <v>844</v>
      </c>
      <c r="UD168" s="16" t="s">
        <v>843</v>
      </c>
      <c r="UE168" s="16" t="s">
        <v>843</v>
      </c>
      <c r="UF168" s="16" t="s">
        <v>844</v>
      </c>
      <c r="UG168" s="16" t="s">
        <v>843</v>
      </c>
      <c r="UH168" s="16" t="s">
        <v>843</v>
      </c>
      <c r="VX168" s="16" t="s">
        <v>6028</v>
      </c>
      <c r="VY168" s="16" t="s">
        <v>844</v>
      </c>
      <c r="VZ168" s="16" t="s">
        <v>843</v>
      </c>
      <c r="WA168" s="16" t="s">
        <v>843</v>
      </c>
      <c r="WB168" s="16" t="s">
        <v>843</v>
      </c>
      <c r="WC168" s="16" t="s">
        <v>843</v>
      </c>
      <c r="WD168" s="16" t="s">
        <v>843</v>
      </c>
      <c r="WE168" s="16" t="s">
        <v>843</v>
      </c>
      <c r="WF168" s="16" t="s">
        <v>843</v>
      </c>
      <c r="WH168" s="16">
        <v>3250</v>
      </c>
      <c r="WO168" s="16" t="s">
        <v>6917</v>
      </c>
      <c r="XD168" s="16" t="s">
        <v>6975</v>
      </c>
      <c r="XE168" s="16" t="s">
        <v>843</v>
      </c>
      <c r="XF168" s="16" t="s">
        <v>843</v>
      </c>
      <c r="XG168" s="16" t="s">
        <v>844</v>
      </c>
      <c r="XH168" s="16" t="s">
        <v>843</v>
      </c>
      <c r="XI168" s="16" t="s">
        <v>843</v>
      </c>
      <c r="XJ168" s="16" t="s">
        <v>843</v>
      </c>
      <c r="XK168" s="16" t="s">
        <v>843</v>
      </c>
      <c r="XL168" s="16" t="s">
        <v>843</v>
      </c>
      <c r="XM168" s="16" t="s">
        <v>843</v>
      </c>
      <c r="XN168" s="16" t="s">
        <v>843</v>
      </c>
      <c r="XO168" s="16" t="s">
        <v>843</v>
      </c>
      <c r="XP168" s="16" t="s">
        <v>843</v>
      </c>
      <c r="XQ168" s="16" t="s">
        <v>843</v>
      </c>
      <c r="YF168" s="16" t="s">
        <v>865</v>
      </c>
      <c r="YN168" s="16" t="s">
        <v>7040</v>
      </c>
      <c r="YP168" s="16" t="s">
        <v>7990</v>
      </c>
      <c r="YR168" s="16" t="s">
        <v>9705</v>
      </c>
      <c r="YS168" s="16" t="s">
        <v>9706</v>
      </c>
      <c r="YT168" s="16" t="s">
        <v>8694</v>
      </c>
      <c r="YU168" s="16" t="s">
        <v>9707</v>
      </c>
      <c r="YV168" s="16" t="s">
        <v>9148</v>
      </c>
      <c r="YW168" s="16" t="s">
        <v>844</v>
      </c>
      <c r="YX168" s="16" t="s">
        <v>9148</v>
      </c>
      <c r="YY168" s="16" t="s">
        <v>843</v>
      </c>
      <c r="YZ168" s="16" t="s">
        <v>843</v>
      </c>
      <c r="ZA168" s="16" t="s">
        <v>843</v>
      </c>
      <c r="ZB168" s="16">
        <v>7500</v>
      </c>
      <c r="ZC168" s="16" t="s">
        <v>9054</v>
      </c>
      <c r="ZD168" s="16" t="s">
        <v>9054</v>
      </c>
      <c r="ZE168" s="16" t="s">
        <v>8789</v>
      </c>
      <c r="ZF168" s="16" t="s">
        <v>8865</v>
      </c>
      <c r="ZG168" s="16" t="s">
        <v>8754</v>
      </c>
      <c r="ZH168" s="16" t="s">
        <v>8723</v>
      </c>
      <c r="ZI168" s="16" t="s">
        <v>9054</v>
      </c>
      <c r="ZJ168" s="16" t="s">
        <v>843</v>
      </c>
      <c r="ZK168" s="16" t="s">
        <v>843</v>
      </c>
      <c r="ZL168" s="16" t="s">
        <v>843</v>
      </c>
      <c r="ZM168" s="16" t="s">
        <v>843</v>
      </c>
      <c r="ZN168" s="16" t="s">
        <v>8725</v>
      </c>
      <c r="ZO168" s="16" t="s">
        <v>487</v>
      </c>
      <c r="ZP168" s="16" t="s">
        <v>487</v>
      </c>
      <c r="ZQ168" s="16" t="s">
        <v>486</v>
      </c>
      <c r="ZR168" s="16" t="s">
        <v>486</v>
      </c>
      <c r="ZS168" s="16" t="s">
        <v>8874</v>
      </c>
      <c r="ZT168" s="16" t="s">
        <v>8705</v>
      </c>
      <c r="ZU168" s="16" t="s">
        <v>8706</v>
      </c>
      <c r="ZV168" s="16" t="s">
        <v>487</v>
      </c>
      <c r="ZW168" s="16" t="s">
        <v>844</v>
      </c>
      <c r="ZX168" s="16" t="s">
        <v>844</v>
      </c>
      <c r="ZY168" s="16" t="s">
        <v>844</v>
      </c>
      <c r="ZZ168" s="16" t="s">
        <v>844</v>
      </c>
      <c r="AAA168" s="16" t="s">
        <v>843</v>
      </c>
      <c r="AAB168" s="16" t="s">
        <v>843</v>
      </c>
      <c r="AAC168" s="16">
        <v>1</v>
      </c>
      <c r="AAD168" s="16" t="s">
        <v>844</v>
      </c>
      <c r="AAE168" s="16" t="s">
        <v>843</v>
      </c>
      <c r="AAF168" s="16" t="s">
        <v>843</v>
      </c>
      <c r="AAG168" s="16" t="s">
        <v>843</v>
      </c>
      <c r="AAH168" s="16" t="s">
        <v>843</v>
      </c>
      <c r="AAI168" s="16" t="s">
        <v>844</v>
      </c>
      <c r="AAJ168" s="16" t="s">
        <v>615</v>
      </c>
      <c r="AAK168" s="16" t="s">
        <v>633</v>
      </c>
      <c r="AAL168" s="16" t="s">
        <v>904</v>
      </c>
      <c r="AAM168" s="16" t="s">
        <v>663</v>
      </c>
      <c r="AAN168" s="16" t="s">
        <v>8707</v>
      </c>
      <c r="AAO168" s="16" t="s">
        <v>1018</v>
      </c>
      <c r="AAP168" s="16" t="s">
        <v>8708</v>
      </c>
      <c r="AAS168" s="16">
        <v>3250</v>
      </c>
      <c r="AAT168" s="16" t="s">
        <v>782</v>
      </c>
      <c r="AAU168" s="16" t="s">
        <v>782</v>
      </c>
      <c r="AAV168" s="16" t="s">
        <v>782</v>
      </c>
      <c r="AAW168" s="16" t="s">
        <v>782</v>
      </c>
      <c r="AAX168" s="16" t="s">
        <v>843</v>
      </c>
      <c r="AAY168" s="16" t="s">
        <v>8710</v>
      </c>
      <c r="AAZ168" s="16" t="s">
        <v>782</v>
      </c>
      <c r="ABA168" s="16" t="s">
        <v>783</v>
      </c>
      <c r="ABB168" s="16" t="s">
        <v>782</v>
      </c>
      <c r="ABC168" s="16" t="s">
        <v>783</v>
      </c>
      <c r="ABD168" s="16" t="s">
        <v>783</v>
      </c>
      <c r="ABE168" s="16" t="s">
        <v>783</v>
      </c>
      <c r="ABF168" s="16" t="s">
        <v>782</v>
      </c>
      <c r="ABG168" s="16" t="s">
        <v>783</v>
      </c>
      <c r="ABH168" s="16" t="s">
        <v>782</v>
      </c>
      <c r="ABI168" s="16" t="s">
        <v>782</v>
      </c>
      <c r="ABJ168" s="16" t="s">
        <v>783</v>
      </c>
      <c r="ABK168" s="16" t="s">
        <v>783</v>
      </c>
      <c r="ABL168" s="16" t="s">
        <v>8728</v>
      </c>
      <c r="ABM168" s="16" t="s">
        <v>843</v>
      </c>
      <c r="ABN168" s="16" t="s">
        <v>1033</v>
      </c>
      <c r="ABP168" s="16" t="s">
        <v>972</v>
      </c>
      <c r="ABQ168" s="16" t="s">
        <v>4324</v>
      </c>
      <c r="ABR168" s="16" t="s">
        <v>470</v>
      </c>
      <c r="ABS168" s="16" t="s">
        <v>445</v>
      </c>
      <c r="ABT168" s="16" t="s">
        <v>1056</v>
      </c>
      <c r="ABU168" s="16" t="s">
        <v>844</v>
      </c>
      <c r="ABV168" s="16" t="s">
        <v>487</v>
      </c>
      <c r="ABW168" s="16" t="s">
        <v>486</v>
      </c>
      <c r="ABX168" s="16" t="s">
        <v>892</v>
      </c>
      <c r="ABY168" s="16" t="s">
        <v>486</v>
      </c>
      <c r="ABZ168" s="16" t="s">
        <v>486</v>
      </c>
      <c r="ACA168" s="16" t="s">
        <v>759</v>
      </c>
      <c r="ACB168" s="16" t="s">
        <v>768</v>
      </c>
      <c r="ACC168" s="16" t="s">
        <v>737</v>
      </c>
      <c r="ACD168" s="16" t="s">
        <v>486</v>
      </c>
      <c r="ACE168" s="16" t="s">
        <v>486</v>
      </c>
      <c r="ACG168" s="16" t="s">
        <v>1014</v>
      </c>
      <c r="ACH168" s="16" t="s">
        <v>1009</v>
      </c>
      <c r="ACI168" s="16" t="s">
        <v>462</v>
      </c>
      <c r="ACJ168" s="16">
        <v>0.79400000000000004</v>
      </c>
      <c r="ACK168" s="16" t="s">
        <v>482</v>
      </c>
      <c r="ACL168" s="16" t="s">
        <v>738</v>
      </c>
      <c r="ACM168" s="16" t="s">
        <v>1188</v>
      </c>
      <c r="ACN168" s="16" t="s">
        <v>1169</v>
      </c>
      <c r="ACO168" s="16" t="s">
        <v>1856</v>
      </c>
      <c r="ACP168" s="16">
        <v>3250</v>
      </c>
      <c r="ACQ168" s="16" t="s">
        <v>1202</v>
      </c>
      <c r="ACR168" s="16" t="s">
        <v>1645</v>
      </c>
      <c r="ACS168" s="16" t="s">
        <v>680</v>
      </c>
      <c r="ACT168" s="16" t="s">
        <v>1522</v>
      </c>
      <c r="ACU168" s="16" t="s">
        <v>831</v>
      </c>
      <c r="ACV168" s="16" t="s">
        <v>8756</v>
      </c>
      <c r="ACW168" s="16" t="s">
        <v>445</v>
      </c>
      <c r="ACX168" s="16" t="s">
        <v>1914</v>
      </c>
      <c r="ACY168" s="16" t="s">
        <v>1947</v>
      </c>
      <c r="ACZ168" s="16">
        <v>1</v>
      </c>
      <c r="ADA168" s="16">
        <v>1</v>
      </c>
      <c r="ADB168" s="16">
        <v>1</v>
      </c>
      <c r="ADC168" s="16">
        <v>1</v>
      </c>
      <c r="ADD168" s="16">
        <v>1</v>
      </c>
      <c r="ADE168" s="16" t="s">
        <v>8712</v>
      </c>
      <c r="ADF168" s="16">
        <v>0</v>
      </c>
      <c r="ADG168" s="16" t="s">
        <v>486</v>
      </c>
      <c r="ADH168" s="16">
        <v>2</v>
      </c>
      <c r="ADI168" s="16" t="s">
        <v>486</v>
      </c>
      <c r="ADJ168" s="16" t="s">
        <v>1743</v>
      </c>
      <c r="ADK168" s="16" t="s">
        <v>1743</v>
      </c>
      <c r="ADL168" s="16" t="s">
        <v>1762</v>
      </c>
      <c r="ADM168" s="16" t="s">
        <v>13195</v>
      </c>
      <c r="ADN168" s="16" t="s">
        <v>1764</v>
      </c>
      <c r="ADO168" s="16" t="s">
        <v>1766</v>
      </c>
      <c r="ADP168" s="16" t="s">
        <v>13194</v>
      </c>
      <c r="ADQ168" s="16" t="s">
        <v>13194</v>
      </c>
      <c r="ADR168" s="16" t="s">
        <v>13194</v>
      </c>
      <c r="ADS168" s="16" t="s">
        <v>13194</v>
      </c>
      <c r="ADW168" s="16" t="s">
        <v>8729</v>
      </c>
      <c r="ADY168" s="16" t="s">
        <v>1062</v>
      </c>
      <c r="AEB168" s="16">
        <v>7500</v>
      </c>
      <c r="AEC168" s="16" t="s">
        <v>1058</v>
      </c>
      <c r="AED168" s="16">
        <v>1625</v>
      </c>
      <c r="AEE168" s="16" t="s">
        <v>952</v>
      </c>
      <c r="AEH168" s="16">
        <v>3250</v>
      </c>
      <c r="AEI168" s="16">
        <v>1000</v>
      </c>
      <c r="AEJ168" s="16">
        <v>1000</v>
      </c>
      <c r="AEK168" s="16">
        <v>1000</v>
      </c>
      <c r="AEL168" s="16">
        <v>250</v>
      </c>
      <c r="AEN168" s="16">
        <v>300</v>
      </c>
      <c r="AEO168" s="16">
        <v>200</v>
      </c>
    </row>
    <row r="169" spans="1:822" x14ac:dyDescent="0.25">
      <c r="A169" s="30">
        <v>45819</v>
      </c>
      <c r="B169" s="16" t="s">
        <v>9708</v>
      </c>
      <c r="C169" s="16" t="s">
        <v>867</v>
      </c>
      <c r="D169" s="16" t="s">
        <v>867</v>
      </c>
      <c r="E169" s="16">
        <v>63</v>
      </c>
      <c r="F169" s="16" t="s">
        <v>8153</v>
      </c>
      <c r="G169" s="16" t="s">
        <v>4145</v>
      </c>
      <c r="I169" s="16" t="s">
        <v>4174</v>
      </c>
      <c r="Z169" s="16" t="s">
        <v>983</v>
      </c>
      <c r="AA169" s="16" t="s">
        <v>470</v>
      </c>
      <c r="AB169" s="16">
        <v>1</v>
      </c>
      <c r="AC169" s="16" t="s">
        <v>843</v>
      </c>
      <c r="AD169" s="16" t="s">
        <v>843</v>
      </c>
      <c r="AE169" s="16" t="s">
        <v>843</v>
      </c>
      <c r="AF169" s="16" t="s">
        <v>844</v>
      </c>
      <c r="AG169" s="16" t="s">
        <v>843</v>
      </c>
      <c r="AH169" s="16" t="s">
        <v>844</v>
      </c>
      <c r="AI169" s="16" t="s">
        <v>843</v>
      </c>
      <c r="AJ169" s="16" t="s">
        <v>843</v>
      </c>
      <c r="AK169" s="16" t="s">
        <v>843</v>
      </c>
      <c r="AM169" s="16" t="s">
        <v>737</v>
      </c>
      <c r="AN169" s="16" t="s">
        <v>759</v>
      </c>
      <c r="AP169" s="16" t="s">
        <v>774</v>
      </c>
      <c r="AR169" s="16" t="s">
        <v>6907</v>
      </c>
      <c r="BB169" s="16">
        <v>3</v>
      </c>
      <c r="BC169" s="16" t="s">
        <v>7878</v>
      </c>
      <c r="BE169" s="16" t="s">
        <v>4216</v>
      </c>
      <c r="BV169" s="16" t="s">
        <v>4433</v>
      </c>
      <c r="BW169" s="16" t="s">
        <v>844</v>
      </c>
      <c r="BX169" s="16" t="s">
        <v>843</v>
      </c>
      <c r="BY169" s="16" t="s">
        <v>843</v>
      </c>
      <c r="BZ169" s="16" t="s">
        <v>843</v>
      </c>
      <c r="CA169" s="16" t="s">
        <v>843</v>
      </c>
      <c r="CB169" s="16" t="s">
        <v>843</v>
      </c>
      <c r="CC169" s="16" t="s">
        <v>843</v>
      </c>
      <c r="CD169" s="16" t="s">
        <v>843</v>
      </c>
      <c r="CE169" s="16" t="s">
        <v>843</v>
      </c>
      <c r="CF169" s="16" t="s">
        <v>843</v>
      </c>
      <c r="CG169" s="16" t="s">
        <v>843</v>
      </c>
      <c r="CH169" s="16" t="s">
        <v>843</v>
      </c>
      <c r="CI169" s="16" t="s">
        <v>843</v>
      </c>
      <c r="CJ169" s="16" t="s">
        <v>843</v>
      </c>
      <c r="CK169" s="16" t="s">
        <v>843</v>
      </c>
      <c r="CP169" s="16" t="s">
        <v>867</v>
      </c>
      <c r="CQ169" s="16" t="s">
        <v>5191</v>
      </c>
      <c r="CR169" s="16" t="s">
        <v>844</v>
      </c>
      <c r="CS169" s="16" t="s">
        <v>843</v>
      </c>
      <c r="CT169" s="16" t="s">
        <v>843</v>
      </c>
      <c r="CU169" s="16" t="s">
        <v>843</v>
      </c>
      <c r="CV169" s="16" t="s">
        <v>843</v>
      </c>
      <c r="CW169" s="16" t="s">
        <v>843</v>
      </c>
      <c r="CX169" s="16" t="s">
        <v>843</v>
      </c>
      <c r="CY169" s="16" t="s">
        <v>843</v>
      </c>
      <c r="CZ169" s="16" t="s">
        <v>843</v>
      </c>
      <c r="DA169" s="16" t="s">
        <v>5184</v>
      </c>
      <c r="DX169" s="16" t="s">
        <v>7842</v>
      </c>
      <c r="DY169" s="16" t="s">
        <v>865</v>
      </c>
      <c r="GC169" s="16" t="s">
        <v>5330</v>
      </c>
      <c r="GF169" s="16" t="s">
        <v>867</v>
      </c>
      <c r="GG169" s="16" t="s">
        <v>867</v>
      </c>
      <c r="GV169" s="16" t="s">
        <v>5443</v>
      </c>
      <c r="GW169" s="16" t="s">
        <v>843</v>
      </c>
      <c r="GX169" s="16" t="s">
        <v>844</v>
      </c>
      <c r="GY169" s="16" t="s">
        <v>843</v>
      </c>
      <c r="GZ169" s="16" t="s">
        <v>843</v>
      </c>
      <c r="HA169" s="16" t="s">
        <v>843</v>
      </c>
      <c r="HB169" s="16" t="s">
        <v>843</v>
      </c>
      <c r="HC169" s="16" t="s">
        <v>843</v>
      </c>
      <c r="HD169" s="16" t="s">
        <v>843</v>
      </c>
      <c r="HE169" s="16" t="s">
        <v>843</v>
      </c>
      <c r="HF169" s="16" t="s">
        <v>843</v>
      </c>
      <c r="HH169" s="16" t="s">
        <v>5456</v>
      </c>
      <c r="HK169" s="16" t="s">
        <v>865</v>
      </c>
      <c r="HM169" s="16" t="s">
        <v>865</v>
      </c>
      <c r="HZ169" s="16" t="s">
        <v>7944</v>
      </c>
      <c r="KE169" s="16" t="s">
        <v>5582</v>
      </c>
      <c r="KG169" s="16" t="s">
        <v>7018</v>
      </c>
      <c r="KH169" s="16" t="s">
        <v>7033</v>
      </c>
      <c r="KI169" s="16" t="s">
        <v>865</v>
      </c>
      <c r="LG169" s="16" t="s">
        <v>867</v>
      </c>
      <c r="LH169" s="16" t="s">
        <v>864</v>
      </c>
      <c r="LI169" s="16" t="s">
        <v>867</v>
      </c>
      <c r="LJ169" s="16" t="s">
        <v>864</v>
      </c>
      <c r="LK169" s="16" t="s">
        <v>864</v>
      </c>
      <c r="LL169" s="16" t="s">
        <v>5657</v>
      </c>
      <c r="LM169" s="16" t="s">
        <v>844</v>
      </c>
      <c r="LN169" s="16" t="s">
        <v>843</v>
      </c>
      <c r="LO169" s="16" t="s">
        <v>843</v>
      </c>
      <c r="LP169" s="16" t="s">
        <v>843</v>
      </c>
      <c r="LQ169" s="16" t="s">
        <v>843</v>
      </c>
      <c r="LR169" s="16" t="s">
        <v>843</v>
      </c>
      <c r="LS169" s="16" t="s">
        <v>843</v>
      </c>
      <c r="LT169" s="16" t="s">
        <v>843</v>
      </c>
      <c r="LU169" s="16" t="s">
        <v>843</v>
      </c>
      <c r="LV169" s="16" t="s">
        <v>843</v>
      </c>
      <c r="LW169" s="16" t="s">
        <v>843</v>
      </c>
      <c r="LX169" s="16" t="s">
        <v>843</v>
      </c>
      <c r="LY169" s="16" t="s">
        <v>843</v>
      </c>
      <c r="LZ169" s="16" t="s">
        <v>843</v>
      </c>
      <c r="MA169" s="16" t="s">
        <v>843</v>
      </c>
      <c r="MC169" s="16" t="s">
        <v>5694</v>
      </c>
      <c r="MD169" s="16" t="s">
        <v>844</v>
      </c>
      <c r="ME169" s="16" t="s">
        <v>843</v>
      </c>
      <c r="MF169" s="16" t="s">
        <v>843</v>
      </c>
      <c r="MG169" s="16" t="s">
        <v>843</v>
      </c>
      <c r="MH169" s="16" t="s">
        <v>843</v>
      </c>
      <c r="MI169" s="16" t="s">
        <v>843</v>
      </c>
      <c r="MJ169" s="16" t="s">
        <v>843</v>
      </c>
      <c r="MK169" s="16" t="s">
        <v>843</v>
      </c>
      <c r="ML169" s="16" t="s">
        <v>843</v>
      </c>
      <c r="MM169" s="16" t="s">
        <v>843</v>
      </c>
      <c r="MN169" s="16" t="s">
        <v>843</v>
      </c>
      <c r="MO169" s="16" t="s">
        <v>843</v>
      </c>
      <c r="MP169" s="16" t="s">
        <v>843</v>
      </c>
      <c r="MQ169" s="16" t="s">
        <v>843</v>
      </c>
      <c r="MR169" s="16" t="s">
        <v>843</v>
      </c>
      <c r="MS169" s="16" t="s">
        <v>843</v>
      </c>
      <c r="MT169" s="16" t="s">
        <v>843</v>
      </c>
      <c r="MU169" s="16" t="s">
        <v>843</v>
      </c>
      <c r="MV169" s="16" t="s">
        <v>843</v>
      </c>
      <c r="PC169" s="16" t="s">
        <v>865</v>
      </c>
      <c r="PD169" s="16" t="s">
        <v>865</v>
      </c>
      <c r="PY169" s="16" t="s">
        <v>865</v>
      </c>
      <c r="QP169" s="16" t="s">
        <v>865</v>
      </c>
      <c r="QR169" s="16" t="s">
        <v>867</v>
      </c>
      <c r="QT169" s="16" t="s">
        <v>867</v>
      </c>
      <c r="QV169" s="16" t="s">
        <v>865</v>
      </c>
      <c r="QX169" s="16" t="s">
        <v>864</v>
      </c>
      <c r="QY169" s="16" t="s">
        <v>867</v>
      </c>
      <c r="RD169" s="16" t="s">
        <v>865</v>
      </c>
      <c r="RF169" s="16" t="s">
        <v>865</v>
      </c>
      <c r="RH169" s="16" t="s">
        <v>865</v>
      </c>
      <c r="RJ169" s="16" t="s">
        <v>865</v>
      </c>
      <c r="RN169" s="16" t="s">
        <v>7724</v>
      </c>
      <c r="RP169" s="16" t="s">
        <v>867</v>
      </c>
      <c r="RR169" s="16" t="s">
        <v>867</v>
      </c>
      <c r="RT169" s="16" t="s">
        <v>867</v>
      </c>
      <c r="RV169" s="16" t="s">
        <v>4216</v>
      </c>
      <c r="RX169" s="16" t="s">
        <v>4216</v>
      </c>
      <c r="RZ169" s="16" t="s">
        <v>867</v>
      </c>
      <c r="SQ169" s="16" t="s">
        <v>865</v>
      </c>
      <c r="SS169" s="16" t="s">
        <v>7296</v>
      </c>
      <c r="ST169" s="16" t="s">
        <v>7761</v>
      </c>
      <c r="TN169" s="16">
        <v>1500</v>
      </c>
      <c r="TP169" s="16">
        <v>1100</v>
      </c>
      <c r="TZ169" s="16" t="s">
        <v>7367</v>
      </c>
      <c r="UA169" s="16" t="s">
        <v>8691</v>
      </c>
      <c r="UB169" s="16">
        <v>0</v>
      </c>
      <c r="UC169" s="16" t="s">
        <v>843</v>
      </c>
      <c r="UD169" s="16" t="s">
        <v>843</v>
      </c>
      <c r="UE169" s="16" t="s">
        <v>844</v>
      </c>
      <c r="UF169" s="16" t="s">
        <v>844</v>
      </c>
      <c r="UG169" s="16" t="s">
        <v>843</v>
      </c>
      <c r="UH169" s="16" t="s">
        <v>843</v>
      </c>
      <c r="VK169" s="16" t="s">
        <v>6102</v>
      </c>
      <c r="VL169" s="16" t="s">
        <v>843</v>
      </c>
      <c r="VM169" s="16" t="s">
        <v>843</v>
      </c>
      <c r="VN169" s="16" t="s">
        <v>843</v>
      </c>
      <c r="VO169" s="16" t="s">
        <v>843</v>
      </c>
      <c r="VP169" s="16" t="s">
        <v>844</v>
      </c>
      <c r="VQ169" s="16" t="s">
        <v>843</v>
      </c>
      <c r="VR169" s="16" t="s">
        <v>843</v>
      </c>
      <c r="VS169" s="16" t="s">
        <v>843</v>
      </c>
      <c r="VT169" s="16" t="s">
        <v>843</v>
      </c>
      <c r="VV169" s="16">
        <v>4000</v>
      </c>
      <c r="VX169" s="16" t="s">
        <v>6028</v>
      </c>
      <c r="VY169" s="16" t="s">
        <v>844</v>
      </c>
      <c r="VZ169" s="16" t="s">
        <v>843</v>
      </c>
      <c r="WA169" s="16" t="s">
        <v>843</v>
      </c>
      <c r="WB169" s="16" t="s">
        <v>843</v>
      </c>
      <c r="WC169" s="16" t="s">
        <v>843</v>
      </c>
      <c r="WD169" s="16" t="s">
        <v>843</v>
      </c>
      <c r="WE169" s="16" t="s">
        <v>843</v>
      </c>
      <c r="WF169" s="16" t="s">
        <v>843</v>
      </c>
      <c r="WH169" s="16">
        <v>1625</v>
      </c>
      <c r="WO169" s="16" t="s">
        <v>6926</v>
      </c>
      <c r="YN169" s="16" t="s">
        <v>864</v>
      </c>
      <c r="YP169" s="16" t="s">
        <v>7990</v>
      </c>
      <c r="YR169" s="16" t="s">
        <v>9709</v>
      </c>
      <c r="YS169" s="16" t="s">
        <v>9710</v>
      </c>
      <c r="YT169" s="16" t="s">
        <v>8694</v>
      </c>
      <c r="YU169" s="16" t="s">
        <v>9711</v>
      </c>
      <c r="YV169" s="16" t="s">
        <v>9148</v>
      </c>
      <c r="YW169" s="16" t="s">
        <v>844</v>
      </c>
      <c r="YX169" s="16" t="s">
        <v>9148</v>
      </c>
      <c r="ZE169" s="16" t="s">
        <v>843</v>
      </c>
      <c r="ZO169" s="16" t="s">
        <v>487</v>
      </c>
      <c r="ZP169" s="16" t="s">
        <v>487</v>
      </c>
      <c r="ZQ169" s="16" t="s">
        <v>486</v>
      </c>
      <c r="ZR169" s="16" t="s">
        <v>486</v>
      </c>
      <c r="ZS169" s="16" t="s">
        <v>8872</v>
      </c>
      <c r="ZT169" s="16" t="s">
        <v>8705</v>
      </c>
      <c r="ZU169" s="16" t="s">
        <v>8706</v>
      </c>
      <c r="ZV169" s="16" t="s">
        <v>487</v>
      </c>
      <c r="ZW169" s="16" t="s">
        <v>843</v>
      </c>
      <c r="ZX169" s="16" t="s">
        <v>843</v>
      </c>
      <c r="ZY169" s="16" t="s">
        <v>844</v>
      </c>
      <c r="ZZ169" s="16" t="s">
        <v>843</v>
      </c>
      <c r="AAA169" s="16" t="s">
        <v>844</v>
      </c>
      <c r="AAB169" s="16" t="s">
        <v>843</v>
      </c>
      <c r="AAC169" s="16">
        <v>0</v>
      </c>
      <c r="AAD169" s="16" t="s">
        <v>844</v>
      </c>
      <c r="AAE169" s="16" t="s">
        <v>843</v>
      </c>
      <c r="AAF169" s="16" t="s">
        <v>843</v>
      </c>
      <c r="AAG169" s="16" t="s">
        <v>843</v>
      </c>
      <c r="AAH169" s="16" t="s">
        <v>843</v>
      </c>
      <c r="AAI169" s="16" t="s">
        <v>843</v>
      </c>
      <c r="AAJ169" s="16" t="s">
        <v>606</v>
      </c>
      <c r="AAK169" s="16" t="s">
        <v>639</v>
      </c>
      <c r="AAL169" s="16" t="s">
        <v>905</v>
      </c>
      <c r="AAM169" s="16" t="s">
        <v>663</v>
      </c>
      <c r="AAN169" s="16" t="s">
        <v>8707</v>
      </c>
      <c r="AAO169" s="16" t="s">
        <v>1019</v>
      </c>
      <c r="AAP169" s="16" t="s">
        <v>8708</v>
      </c>
      <c r="AAQ169" s="16" t="s">
        <v>8816</v>
      </c>
      <c r="AAS169" s="16">
        <v>3502.93</v>
      </c>
      <c r="AAT169" s="16" t="s">
        <v>782</v>
      </c>
      <c r="AAU169" s="16" t="s">
        <v>782</v>
      </c>
      <c r="AAV169" s="16" t="s">
        <v>782</v>
      </c>
      <c r="AAW169" s="16" t="s">
        <v>782</v>
      </c>
      <c r="AAX169" s="16" t="s">
        <v>843</v>
      </c>
      <c r="AAY169" s="16" t="s">
        <v>8710</v>
      </c>
      <c r="AAZ169" s="16" t="s">
        <v>782</v>
      </c>
      <c r="ABB169" s="16" t="s">
        <v>782</v>
      </c>
      <c r="ABC169" s="16" t="s">
        <v>783</v>
      </c>
      <c r="ABD169" s="16" t="s">
        <v>782</v>
      </c>
      <c r="ABE169" s="16" t="s">
        <v>783</v>
      </c>
      <c r="ABF169" s="16" t="s">
        <v>782</v>
      </c>
      <c r="ABG169" s="16" t="s">
        <v>782</v>
      </c>
      <c r="ABH169" s="16" t="s">
        <v>782</v>
      </c>
      <c r="ABK169" s="16" t="s">
        <v>782</v>
      </c>
      <c r="ABL169" s="16" t="s">
        <v>1056</v>
      </c>
      <c r="ABM169" s="16" t="s">
        <v>8732</v>
      </c>
      <c r="ABN169" s="16" t="s">
        <v>1034</v>
      </c>
      <c r="ABO169" s="16" t="s">
        <v>486</v>
      </c>
      <c r="ABP169" s="16" t="s">
        <v>972</v>
      </c>
      <c r="ABQ169" s="16" t="s">
        <v>4288</v>
      </c>
      <c r="ABR169" s="16" t="s">
        <v>470</v>
      </c>
      <c r="ABS169" s="16" t="s">
        <v>457</v>
      </c>
      <c r="ABT169" s="16" t="s">
        <v>844</v>
      </c>
      <c r="ABU169" s="16" t="s">
        <v>844</v>
      </c>
      <c r="ABV169" s="16" t="s">
        <v>487</v>
      </c>
      <c r="ABW169" s="16" t="s">
        <v>486</v>
      </c>
      <c r="ABX169" s="16" t="s">
        <v>892</v>
      </c>
      <c r="ABY169" s="16" t="s">
        <v>486</v>
      </c>
      <c r="ABZ169" s="16" t="s">
        <v>486</v>
      </c>
      <c r="ACA169" s="16" t="s">
        <v>759</v>
      </c>
      <c r="ACB169" s="16" t="s">
        <v>774</v>
      </c>
      <c r="ACC169" s="16" t="s">
        <v>737</v>
      </c>
      <c r="ACD169" s="16" t="s">
        <v>486</v>
      </c>
      <c r="ACE169" s="16" t="s">
        <v>486</v>
      </c>
      <c r="ACG169" s="16" t="s">
        <v>1014</v>
      </c>
      <c r="ACH169" s="16" t="s">
        <v>1009</v>
      </c>
      <c r="ACI169" s="16" t="s">
        <v>462</v>
      </c>
      <c r="ACJ169" s="16">
        <v>0.79400000000000004</v>
      </c>
      <c r="ACK169" s="16" t="s">
        <v>482</v>
      </c>
      <c r="ACL169" s="16" t="s">
        <v>740</v>
      </c>
      <c r="ACM169" s="16" t="s">
        <v>1190</v>
      </c>
      <c r="ACN169" s="16" t="s">
        <v>1169</v>
      </c>
      <c r="ACO169" s="16" t="s">
        <v>1856</v>
      </c>
      <c r="ACP169" s="16">
        <v>1625</v>
      </c>
      <c r="ACQ169" s="16" t="s">
        <v>1201</v>
      </c>
      <c r="ACR169" s="16" t="s">
        <v>1644</v>
      </c>
      <c r="ACS169" s="16" t="s">
        <v>680</v>
      </c>
      <c r="ACT169" s="16" t="s">
        <v>1522</v>
      </c>
      <c r="ACU169" s="16" t="s">
        <v>833</v>
      </c>
      <c r="ACV169" s="16" t="s">
        <v>8711</v>
      </c>
      <c r="ACW169" s="16" t="s">
        <v>877</v>
      </c>
      <c r="ACX169" s="16" t="s">
        <v>1916</v>
      </c>
      <c r="ACY169" s="16" t="s">
        <v>444</v>
      </c>
      <c r="ACZ169" s="16">
        <v>1</v>
      </c>
      <c r="ADA169" s="16">
        <v>0</v>
      </c>
      <c r="ADB169" s="16">
        <v>1</v>
      </c>
      <c r="ADC169" s="16">
        <v>0</v>
      </c>
      <c r="ADD169" s="16">
        <v>0</v>
      </c>
      <c r="ADE169" s="16" t="s">
        <v>9056</v>
      </c>
      <c r="ADF169" s="16">
        <v>0</v>
      </c>
      <c r="ADG169" s="16" t="s">
        <v>486</v>
      </c>
      <c r="ADH169" s="16">
        <v>1</v>
      </c>
      <c r="ADI169" s="16" t="s">
        <v>486</v>
      </c>
      <c r="ADJ169" s="16" t="s">
        <v>13198</v>
      </c>
      <c r="ADL169" s="16" t="s">
        <v>1761</v>
      </c>
      <c r="ADU169" s="16" t="s">
        <v>8817</v>
      </c>
      <c r="ADW169" s="16" t="s">
        <v>13199</v>
      </c>
      <c r="AEA169" s="16">
        <v>2600</v>
      </c>
      <c r="AEC169" s="16" t="s">
        <v>1058</v>
      </c>
      <c r="AED169" s="16">
        <v>3502.93</v>
      </c>
      <c r="AEE169" s="16" t="s">
        <v>952</v>
      </c>
      <c r="AEG169" s="16">
        <v>5625</v>
      </c>
      <c r="AEI169" s="16">
        <v>1500</v>
      </c>
      <c r="AEK169" s="16">
        <v>1100</v>
      </c>
    </row>
    <row r="170" spans="1:822" x14ac:dyDescent="0.25">
      <c r="A170" s="30">
        <v>45819</v>
      </c>
      <c r="B170" s="16" t="s">
        <v>9712</v>
      </c>
      <c r="C170" s="16" t="s">
        <v>867</v>
      </c>
      <c r="D170" s="16" t="s">
        <v>867</v>
      </c>
      <c r="E170" s="16">
        <v>25</v>
      </c>
      <c r="F170" s="16" t="s">
        <v>8153</v>
      </c>
      <c r="G170" s="16" t="s">
        <v>4105</v>
      </c>
      <c r="I170" s="16" t="s">
        <v>4170</v>
      </c>
      <c r="Z170" s="16" t="s">
        <v>1000</v>
      </c>
      <c r="AA170" s="16" t="s">
        <v>474</v>
      </c>
      <c r="AB170" s="16">
        <v>1</v>
      </c>
      <c r="AC170" s="16" t="s">
        <v>843</v>
      </c>
      <c r="AD170" s="16" t="s">
        <v>843</v>
      </c>
      <c r="AE170" s="16" t="s">
        <v>843</v>
      </c>
      <c r="AF170" s="16" t="s">
        <v>843</v>
      </c>
      <c r="AG170" s="16" t="s">
        <v>844</v>
      </c>
      <c r="AH170" s="16" t="s">
        <v>843</v>
      </c>
      <c r="AI170" s="16" t="s">
        <v>844</v>
      </c>
      <c r="AJ170" s="16" t="s">
        <v>843</v>
      </c>
      <c r="AK170" s="16" t="s">
        <v>843</v>
      </c>
      <c r="AM170" s="16" t="s">
        <v>737</v>
      </c>
      <c r="AN170" s="16" t="s">
        <v>764</v>
      </c>
      <c r="AP170" s="16" t="s">
        <v>776</v>
      </c>
      <c r="AR170" s="16" t="s">
        <v>6907</v>
      </c>
      <c r="BB170" s="16">
        <v>1</v>
      </c>
      <c r="BC170" s="16" t="s">
        <v>7878</v>
      </c>
      <c r="BE170" s="16" t="s">
        <v>5101</v>
      </c>
      <c r="BV170" s="16" t="s">
        <v>4433</v>
      </c>
      <c r="BW170" s="16" t="s">
        <v>844</v>
      </c>
      <c r="BX170" s="16" t="s">
        <v>843</v>
      </c>
      <c r="BY170" s="16" t="s">
        <v>843</v>
      </c>
      <c r="BZ170" s="16" t="s">
        <v>843</v>
      </c>
      <c r="CA170" s="16" t="s">
        <v>843</v>
      </c>
      <c r="CB170" s="16" t="s">
        <v>843</v>
      </c>
      <c r="CC170" s="16" t="s">
        <v>843</v>
      </c>
      <c r="CD170" s="16" t="s">
        <v>843</v>
      </c>
      <c r="CE170" s="16" t="s">
        <v>843</v>
      </c>
      <c r="CF170" s="16" t="s">
        <v>843</v>
      </c>
      <c r="CG170" s="16" t="s">
        <v>843</v>
      </c>
      <c r="CH170" s="16" t="s">
        <v>843</v>
      </c>
      <c r="CI170" s="16" t="s">
        <v>843</v>
      </c>
      <c r="CJ170" s="16" t="s">
        <v>843</v>
      </c>
      <c r="CK170" s="16" t="s">
        <v>843</v>
      </c>
      <c r="CP170" s="16" t="s">
        <v>865</v>
      </c>
      <c r="DX170" s="16" t="s">
        <v>7885</v>
      </c>
      <c r="DY170" s="16" t="s">
        <v>865</v>
      </c>
      <c r="GC170" s="16" t="s">
        <v>864</v>
      </c>
      <c r="GF170" s="16" t="s">
        <v>6818</v>
      </c>
      <c r="GG170" s="16" t="s">
        <v>7888</v>
      </c>
      <c r="GV170" s="16" t="s">
        <v>5440</v>
      </c>
      <c r="GW170" s="16" t="s">
        <v>844</v>
      </c>
      <c r="GX170" s="16" t="s">
        <v>843</v>
      </c>
      <c r="GY170" s="16" t="s">
        <v>843</v>
      </c>
      <c r="GZ170" s="16" t="s">
        <v>843</v>
      </c>
      <c r="HA170" s="16" t="s">
        <v>843</v>
      </c>
      <c r="HB170" s="16" t="s">
        <v>843</v>
      </c>
      <c r="HC170" s="16" t="s">
        <v>843</v>
      </c>
      <c r="HD170" s="16" t="s">
        <v>843</v>
      </c>
      <c r="HE170" s="16" t="s">
        <v>843</v>
      </c>
      <c r="HF170" s="16" t="s">
        <v>843</v>
      </c>
      <c r="HH170" s="16" t="s">
        <v>5456</v>
      </c>
      <c r="HK170" s="16" t="s">
        <v>864</v>
      </c>
      <c r="HM170" s="16" t="s">
        <v>865</v>
      </c>
      <c r="HZ170" s="16" t="s">
        <v>7944</v>
      </c>
      <c r="KE170" s="16" t="s">
        <v>5582</v>
      </c>
      <c r="KG170" s="16" t="s">
        <v>7015</v>
      </c>
      <c r="KH170" s="16" t="s">
        <v>7033</v>
      </c>
      <c r="KI170" s="16" t="s">
        <v>865</v>
      </c>
      <c r="LG170" s="16" t="s">
        <v>867</v>
      </c>
      <c r="LH170" s="16" t="s">
        <v>865</v>
      </c>
      <c r="LI170" s="16" t="s">
        <v>867</v>
      </c>
      <c r="LJ170" s="16" t="s">
        <v>865</v>
      </c>
      <c r="LK170" s="16" t="s">
        <v>865</v>
      </c>
      <c r="LL170" s="16" t="s">
        <v>864</v>
      </c>
      <c r="LM170" s="16" t="s">
        <v>843</v>
      </c>
      <c r="LN170" s="16" t="s">
        <v>843</v>
      </c>
      <c r="LO170" s="16" t="s">
        <v>843</v>
      </c>
      <c r="LP170" s="16" t="s">
        <v>843</v>
      </c>
      <c r="LQ170" s="16" t="s">
        <v>843</v>
      </c>
      <c r="LR170" s="16" t="s">
        <v>843</v>
      </c>
      <c r="LS170" s="16" t="s">
        <v>843</v>
      </c>
      <c r="LT170" s="16" t="s">
        <v>843</v>
      </c>
      <c r="LU170" s="16" t="s">
        <v>843</v>
      </c>
      <c r="LV170" s="16" t="s">
        <v>843</v>
      </c>
      <c r="LW170" s="16" t="s">
        <v>843</v>
      </c>
      <c r="LX170" s="16" t="s">
        <v>843</v>
      </c>
      <c r="LY170" s="16" t="s">
        <v>843</v>
      </c>
      <c r="LZ170" s="16" t="s">
        <v>844</v>
      </c>
      <c r="MA170" s="16" t="s">
        <v>843</v>
      </c>
      <c r="MX170" s="16" t="s">
        <v>5694</v>
      </c>
      <c r="MY170" s="16" t="s">
        <v>844</v>
      </c>
      <c r="MZ170" s="16" t="s">
        <v>843</v>
      </c>
      <c r="NA170" s="16" t="s">
        <v>843</v>
      </c>
      <c r="NB170" s="16" t="s">
        <v>843</v>
      </c>
      <c r="NC170" s="16" t="s">
        <v>843</v>
      </c>
      <c r="ND170" s="16" t="s">
        <v>843</v>
      </c>
      <c r="NE170" s="16" t="s">
        <v>843</v>
      </c>
      <c r="NF170" s="16" t="s">
        <v>843</v>
      </c>
      <c r="NG170" s="16" t="s">
        <v>843</v>
      </c>
      <c r="NH170" s="16" t="s">
        <v>843</v>
      </c>
      <c r="NI170" s="16" t="s">
        <v>843</v>
      </c>
      <c r="NJ170" s="16" t="s">
        <v>843</v>
      </c>
      <c r="NK170" s="16" t="s">
        <v>843</v>
      </c>
      <c r="NL170" s="16" t="s">
        <v>843</v>
      </c>
      <c r="NM170" s="16" t="s">
        <v>843</v>
      </c>
      <c r="NN170" s="16" t="s">
        <v>843</v>
      </c>
      <c r="NO170" s="16" t="s">
        <v>843</v>
      </c>
      <c r="NP170" s="16" t="s">
        <v>843</v>
      </c>
      <c r="NQ170" s="16" t="s">
        <v>843</v>
      </c>
      <c r="PC170" s="16" t="s">
        <v>865</v>
      </c>
      <c r="PD170" s="16" t="s">
        <v>865</v>
      </c>
      <c r="PY170" s="16" t="s">
        <v>865</v>
      </c>
      <c r="QP170" s="16" t="s">
        <v>865</v>
      </c>
      <c r="QR170" s="16" t="s">
        <v>867</v>
      </c>
      <c r="QT170" s="16" t="s">
        <v>4216</v>
      </c>
      <c r="QV170" s="16" t="s">
        <v>4216</v>
      </c>
      <c r="QX170" s="16" t="s">
        <v>865</v>
      </c>
      <c r="QY170" s="16" t="s">
        <v>867</v>
      </c>
      <c r="RD170" s="16" t="s">
        <v>865</v>
      </c>
      <c r="RF170" s="16" t="s">
        <v>865</v>
      </c>
      <c r="RH170" s="16" t="s">
        <v>865</v>
      </c>
      <c r="RJ170" s="16" t="s">
        <v>865</v>
      </c>
      <c r="RN170" s="16" t="s">
        <v>7724</v>
      </c>
      <c r="RP170" s="16" t="s">
        <v>4216</v>
      </c>
      <c r="RR170" s="16" t="s">
        <v>7720</v>
      </c>
      <c r="RT170" s="16" t="s">
        <v>7720</v>
      </c>
      <c r="RV170" s="16" t="s">
        <v>7720</v>
      </c>
      <c r="RX170" s="16" t="s">
        <v>7720</v>
      </c>
      <c r="RZ170" s="16" t="s">
        <v>7720</v>
      </c>
      <c r="SQ170" s="16" t="s">
        <v>865</v>
      </c>
      <c r="SS170" s="16" t="s">
        <v>4216</v>
      </c>
      <c r="ST170" s="16" t="s">
        <v>4216</v>
      </c>
      <c r="TZ170" s="16" t="s">
        <v>7364</v>
      </c>
      <c r="UA170" s="16" t="s">
        <v>4216</v>
      </c>
      <c r="UB170" s="16">
        <v>0</v>
      </c>
      <c r="UC170" s="16" t="s">
        <v>843</v>
      </c>
      <c r="UD170" s="16" t="s">
        <v>843</v>
      </c>
      <c r="UE170" s="16" t="s">
        <v>843</v>
      </c>
      <c r="UF170" s="16" t="s">
        <v>843</v>
      </c>
      <c r="UG170" s="16" t="s">
        <v>843</v>
      </c>
      <c r="UH170" s="16" t="s">
        <v>844</v>
      </c>
      <c r="WO170" s="16" t="s">
        <v>6923</v>
      </c>
      <c r="YN170" s="16" t="s">
        <v>864</v>
      </c>
      <c r="YP170" s="16" t="s">
        <v>864</v>
      </c>
      <c r="YR170" s="16" t="s">
        <v>9713</v>
      </c>
      <c r="YS170" s="16" t="s">
        <v>9714</v>
      </c>
      <c r="YT170" s="16" t="s">
        <v>8694</v>
      </c>
      <c r="YU170" s="16" t="s">
        <v>9715</v>
      </c>
      <c r="YV170" s="16" t="s">
        <v>9148</v>
      </c>
      <c r="YW170" s="16" t="s">
        <v>844</v>
      </c>
      <c r="YX170" s="16" t="s">
        <v>9148</v>
      </c>
      <c r="ZE170" s="16" t="s">
        <v>843</v>
      </c>
      <c r="ZO170" s="16" t="s">
        <v>487</v>
      </c>
      <c r="ZP170" s="16" t="s">
        <v>487</v>
      </c>
      <c r="ZQ170" s="16" t="s">
        <v>486</v>
      </c>
      <c r="ZR170" s="16" t="s">
        <v>486</v>
      </c>
      <c r="ZS170" s="16" t="s">
        <v>844</v>
      </c>
      <c r="ZT170" s="16" t="s">
        <v>8705</v>
      </c>
      <c r="ZU170" s="16" t="s">
        <v>8706</v>
      </c>
      <c r="ZV170" s="16" t="s">
        <v>487</v>
      </c>
      <c r="ZW170" s="16" t="s">
        <v>843</v>
      </c>
      <c r="ZX170" s="16" t="s">
        <v>844</v>
      </c>
      <c r="ZY170" s="16" t="s">
        <v>843</v>
      </c>
      <c r="ZZ170" s="16" t="s">
        <v>844</v>
      </c>
      <c r="AAA170" s="16" t="s">
        <v>843</v>
      </c>
      <c r="AAB170" s="16" t="s">
        <v>843</v>
      </c>
      <c r="AAC170" s="16">
        <v>1</v>
      </c>
      <c r="AAD170" s="16" t="s">
        <v>843</v>
      </c>
      <c r="AAE170" s="16" t="s">
        <v>844</v>
      </c>
      <c r="AAF170" s="16" t="s">
        <v>843</v>
      </c>
      <c r="AAG170" s="16" t="s">
        <v>843</v>
      </c>
      <c r="AAH170" s="16" t="s">
        <v>843</v>
      </c>
      <c r="AAI170" s="16" t="s">
        <v>843</v>
      </c>
      <c r="AAJ170" s="16" t="s">
        <v>600</v>
      </c>
      <c r="AAK170" s="16" t="s">
        <v>645</v>
      </c>
      <c r="AAL170" s="16" t="s">
        <v>905</v>
      </c>
      <c r="AAM170" s="16" t="s">
        <v>663</v>
      </c>
      <c r="AAN170" s="16" t="s">
        <v>8707</v>
      </c>
      <c r="AAO170" s="16" t="s">
        <v>1018</v>
      </c>
      <c r="AAP170" s="16" t="s">
        <v>8708</v>
      </c>
      <c r="AAT170" s="16" t="s">
        <v>782</v>
      </c>
      <c r="AAU170" s="16" t="s">
        <v>782</v>
      </c>
      <c r="AAV170" s="16" t="s">
        <v>782</v>
      </c>
      <c r="AAW170" s="16" t="s">
        <v>782</v>
      </c>
      <c r="AAX170" s="16" t="s">
        <v>843</v>
      </c>
      <c r="AAY170" s="16" t="s">
        <v>8710</v>
      </c>
      <c r="ABA170" s="16" t="s">
        <v>783</v>
      </c>
      <c r="ABB170" s="16" t="s">
        <v>782</v>
      </c>
      <c r="ABC170" s="16" t="s">
        <v>783</v>
      </c>
      <c r="ABD170" s="16" t="s">
        <v>782</v>
      </c>
      <c r="ABG170" s="16" t="s">
        <v>783</v>
      </c>
      <c r="ABH170" s="16" t="s">
        <v>783</v>
      </c>
      <c r="ABI170" s="16" t="s">
        <v>783</v>
      </c>
      <c r="ABJ170" s="16" t="s">
        <v>783</v>
      </c>
      <c r="ABK170" s="16" t="s">
        <v>783</v>
      </c>
      <c r="ABL170" s="16" t="s">
        <v>8728</v>
      </c>
      <c r="ABM170" s="16" t="s">
        <v>8732</v>
      </c>
      <c r="ABN170" s="16" t="s">
        <v>1033</v>
      </c>
      <c r="ABP170" s="16" t="s">
        <v>972</v>
      </c>
      <c r="ABQ170" s="16" t="s">
        <v>4285</v>
      </c>
      <c r="ABR170" s="16" t="s">
        <v>474</v>
      </c>
      <c r="ABS170" s="16" t="s">
        <v>445</v>
      </c>
      <c r="ABT170" s="16" t="s">
        <v>844</v>
      </c>
      <c r="ABU170" s="16" t="s">
        <v>844</v>
      </c>
      <c r="ABV170" s="16" t="s">
        <v>486</v>
      </c>
      <c r="ABW170" s="16" t="s">
        <v>487</v>
      </c>
      <c r="ABX170" s="16" t="s">
        <v>893</v>
      </c>
      <c r="ABY170" s="16" t="s">
        <v>486</v>
      </c>
      <c r="ABZ170" s="16" t="s">
        <v>486</v>
      </c>
      <c r="ACA170" s="16" t="s">
        <v>764</v>
      </c>
      <c r="ACB170" s="16" t="s">
        <v>776</v>
      </c>
      <c r="ACC170" s="16" t="s">
        <v>737</v>
      </c>
      <c r="ACD170" s="16" t="s">
        <v>486</v>
      </c>
      <c r="ACE170" s="16" t="s">
        <v>486</v>
      </c>
      <c r="ACG170" s="16" t="s">
        <v>1014</v>
      </c>
      <c r="ACH170" s="16" t="s">
        <v>1009</v>
      </c>
      <c r="ACI170" s="16" t="s">
        <v>462</v>
      </c>
      <c r="ACJ170" s="16">
        <v>0.79400000000000004</v>
      </c>
      <c r="ACK170" s="16" t="s">
        <v>482</v>
      </c>
      <c r="ACL170" s="16" t="s">
        <v>738</v>
      </c>
      <c r="ACM170" s="16" t="s">
        <v>1191</v>
      </c>
      <c r="ACN170" s="16" t="s">
        <v>1169</v>
      </c>
      <c r="ACO170" s="16" t="s">
        <v>1856</v>
      </c>
      <c r="ACQ170" s="16" t="s">
        <v>1201</v>
      </c>
      <c r="ACR170" s="16" t="s">
        <v>1645</v>
      </c>
      <c r="ACS170" s="16" t="s">
        <v>686</v>
      </c>
      <c r="ACT170" s="16" t="s">
        <v>1522</v>
      </c>
      <c r="ACU170" s="16" t="s">
        <v>831</v>
      </c>
      <c r="ACV170" s="16" t="s">
        <v>8756</v>
      </c>
      <c r="ACW170" s="16" t="s">
        <v>445</v>
      </c>
      <c r="ACX170" s="16" t="s">
        <v>1916</v>
      </c>
      <c r="ACY170" s="16" t="s">
        <v>1949</v>
      </c>
      <c r="ACZ170" s="16">
        <v>1</v>
      </c>
      <c r="ADA170" s="16">
        <v>0</v>
      </c>
      <c r="ADB170" s="16">
        <v>1</v>
      </c>
      <c r="ADC170" s="16">
        <v>0</v>
      </c>
      <c r="ADD170" s="16">
        <v>0</v>
      </c>
      <c r="ADE170" s="16" t="s">
        <v>9056</v>
      </c>
      <c r="ADF170" s="16">
        <v>0</v>
      </c>
      <c r="ADG170" s="16" t="s">
        <v>486</v>
      </c>
      <c r="ADH170" s="16">
        <v>1</v>
      </c>
      <c r="ADI170" s="16" t="s">
        <v>486</v>
      </c>
      <c r="AEA170" s="16">
        <v>0</v>
      </c>
    </row>
    <row r="171" spans="1:822" x14ac:dyDescent="0.25">
      <c r="A171" s="30">
        <v>45819</v>
      </c>
      <c r="B171" s="16" t="s">
        <v>9716</v>
      </c>
      <c r="C171" s="16" t="s">
        <v>867</v>
      </c>
      <c r="D171" s="16" t="s">
        <v>867</v>
      </c>
      <c r="E171" s="16">
        <v>48</v>
      </c>
      <c r="F171" s="16" t="s">
        <v>8153</v>
      </c>
      <c r="G171" s="16" t="s">
        <v>4145</v>
      </c>
      <c r="I171" s="16" t="s">
        <v>4174</v>
      </c>
      <c r="Z171" s="16" t="s">
        <v>996</v>
      </c>
      <c r="AA171" s="16" t="s">
        <v>474</v>
      </c>
      <c r="AB171" s="16">
        <v>4</v>
      </c>
      <c r="AC171" s="16" t="s">
        <v>1056</v>
      </c>
      <c r="AD171" s="16" t="s">
        <v>1056</v>
      </c>
      <c r="AE171" s="16" t="s">
        <v>843</v>
      </c>
      <c r="AF171" s="16" t="s">
        <v>844</v>
      </c>
      <c r="AG171" s="16" t="s">
        <v>844</v>
      </c>
      <c r="AH171" s="16" t="s">
        <v>8732</v>
      </c>
      <c r="AI171" s="16" t="s">
        <v>844</v>
      </c>
      <c r="AJ171" s="16" t="s">
        <v>843</v>
      </c>
      <c r="AK171" s="16" t="s">
        <v>1056</v>
      </c>
      <c r="AM171" s="16" t="s">
        <v>737</v>
      </c>
      <c r="AN171" s="16" t="s">
        <v>759</v>
      </c>
      <c r="AP171" s="16" t="s">
        <v>768</v>
      </c>
      <c r="AR171" s="16" t="s">
        <v>6910</v>
      </c>
      <c r="BB171" s="16">
        <v>3</v>
      </c>
      <c r="BC171" s="16" t="s">
        <v>7878</v>
      </c>
      <c r="BE171" s="16" t="s">
        <v>5101</v>
      </c>
      <c r="BV171" s="16" t="s">
        <v>4433</v>
      </c>
      <c r="BW171" s="16" t="s">
        <v>844</v>
      </c>
      <c r="BX171" s="16" t="s">
        <v>843</v>
      </c>
      <c r="BY171" s="16" t="s">
        <v>843</v>
      </c>
      <c r="BZ171" s="16" t="s">
        <v>843</v>
      </c>
      <c r="CA171" s="16" t="s">
        <v>843</v>
      </c>
      <c r="CB171" s="16" t="s">
        <v>843</v>
      </c>
      <c r="CC171" s="16" t="s">
        <v>843</v>
      </c>
      <c r="CD171" s="16" t="s">
        <v>843</v>
      </c>
      <c r="CE171" s="16" t="s">
        <v>843</v>
      </c>
      <c r="CF171" s="16" t="s">
        <v>843</v>
      </c>
      <c r="CG171" s="16" t="s">
        <v>843</v>
      </c>
      <c r="CH171" s="16" t="s">
        <v>843</v>
      </c>
      <c r="CI171" s="16" t="s">
        <v>843</v>
      </c>
      <c r="CJ171" s="16" t="s">
        <v>843</v>
      </c>
      <c r="CK171" s="16" t="s">
        <v>843</v>
      </c>
      <c r="CP171" s="16" t="s">
        <v>867</v>
      </c>
      <c r="CQ171" s="16" t="s">
        <v>5194</v>
      </c>
      <c r="CR171" s="16" t="s">
        <v>843</v>
      </c>
      <c r="CS171" s="16" t="s">
        <v>844</v>
      </c>
      <c r="CT171" s="16" t="s">
        <v>843</v>
      </c>
      <c r="CU171" s="16" t="s">
        <v>843</v>
      </c>
      <c r="CV171" s="16" t="s">
        <v>843</v>
      </c>
      <c r="CW171" s="16" t="s">
        <v>843</v>
      </c>
      <c r="CX171" s="16" t="s">
        <v>843</v>
      </c>
      <c r="CY171" s="16" t="s">
        <v>843</v>
      </c>
      <c r="CZ171" s="16" t="s">
        <v>843</v>
      </c>
      <c r="DA171" s="16" t="s">
        <v>5184</v>
      </c>
      <c r="DX171" s="16" t="s">
        <v>867</v>
      </c>
      <c r="DY171" s="16" t="s">
        <v>867</v>
      </c>
      <c r="GC171" s="16" t="s">
        <v>864</v>
      </c>
      <c r="GF171" s="16" t="s">
        <v>867</v>
      </c>
      <c r="GG171" s="16" t="s">
        <v>867</v>
      </c>
      <c r="GV171" s="16" t="s">
        <v>5443</v>
      </c>
      <c r="GW171" s="16" t="s">
        <v>843</v>
      </c>
      <c r="GX171" s="16" t="s">
        <v>844</v>
      </c>
      <c r="GY171" s="16" t="s">
        <v>843</v>
      </c>
      <c r="GZ171" s="16" t="s">
        <v>843</v>
      </c>
      <c r="HA171" s="16" t="s">
        <v>843</v>
      </c>
      <c r="HB171" s="16" t="s">
        <v>843</v>
      </c>
      <c r="HC171" s="16" t="s">
        <v>843</v>
      </c>
      <c r="HD171" s="16" t="s">
        <v>843</v>
      </c>
      <c r="HE171" s="16" t="s">
        <v>843</v>
      </c>
      <c r="HF171" s="16" t="s">
        <v>843</v>
      </c>
      <c r="HH171" s="16" t="s">
        <v>5456</v>
      </c>
      <c r="HK171" s="16" t="s">
        <v>865</v>
      </c>
      <c r="HM171" s="16" t="s">
        <v>865</v>
      </c>
      <c r="HZ171" s="16" t="s">
        <v>7944</v>
      </c>
      <c r="KE171" s="16" t="s">
        <v>5585</v>
      </c>
      <c r="KG171" s="16" t="s">
        <v>7018</v>
      </c>
      <c r="KH171" s="16" t="s">
        <v>7033</v>
      </c>
      <c r="KI171" s="16" t="s">
        <v>865</v>
      </c>
      <c r="LG171" s="16" t="s">
        <v>867</v>
      </c>
      <c r="LH171" s="16" t="s">
        <v>867</v>
      </c>
      <c r="LI171" s="16" t="s">
        <v>867</v>
      </c>
      <c r="LJ171" s="16" t="s">
        <v>867</v>
      </c>
      <c r="LK171" s="16" t="s">
        <v>867</v>
      </c>
      <c r="LL171" s="16" t="s">
        <v>5690</v>
      </c>
      <c r="LM171" s="16" t="s">
        <v>843</v>
      </c>
      <c r="LN171" s="16" t="s">
        <v>843</v>
      </c>
      <c r="LO171" s="16" t="s">
        <v>843</v>
      </c>
      <c r="LP171" s="16" t="s">
        <v>843</v>
      </c>
      <c r="LQ171" s="16" t="s">
        <v>843</v>
      </c>
      <c r="LR171" s="16" t="s">
        <v>843</v>
      </c>
      <c r="LS171" s="16" t="s">
        <v>843</v>
      </c>
      <c r="LT171" s="16" t="s">
        <v>843</v>
      </c>
      <c r="LU171" s="16" t="s">
        <v>843</v>
      </c>
      <c r="LV171" s="16" t="s">
        <v>843</v>
      </c>
      <c r="LW171" s="16" t="s">
        <v>843</v>
      </c>
      <c r="LX171" s="16" t="s">
        <v>844</v>
      </c>
      <c r="LY171" s="16" t="s">
        <v>843</v>
      </c>
      <c r="LZ171" s="16" t="s">
        <v>843</v>
      </c>
      <c r="MA171" s="16" t="s">
        <v>843</v>
      </c>
      <c r="MC171" s="16" t="s">
        <v>5694</v>
      </c>
      <c r="MD171" s="16" t="s">
        <v>844</v>
      </c>
      <c r="ME171" s="16" t="s">
        <v>843</v>
      </c>
      <c r="MF171" s="16" t="s">
        <v>843</v>
      </c>
      <c r="MG171" s="16" t="s">
        <v>843</v>
      </c>
      <c r="MH171" s="16" t="s">
        <v>843</v>
      </c>
      <c r="MI171" s="16" t="s">
        <v>843</v>
      </c>
      <c r="MJ171" s="16" t="s">
        <v>843</v>
      </c>
      <c r="MK171" s="16" t="s">
        <v>843</v>
      </c>
      <c r="ML171" s="16" t="s">
        <v>843</v>
      </c>
      <c r="MM171" s="16" t="s">
        <v>843</v>
      </c>
      <c r="MN171" s="16" t="s">
        <v>843</v>
      </c>
      <c r="MO171" s="16" t="s">
        <v>843</v>
      </c>
      <c r="MP171" s="16" t="s">
        <v>843</v>
      </c>
      <c r="MQ171" s="16" t="s">
        <v>843</v>
      </c>
      <c r="MR171" s="16" t="s">
        <v>843</v>
      </c>
      <c r="MS171" s="16" t="s">
        <v>843</v>
      </c>
      <c r="MT171" s="16" t="s">
        <v>843</v>
      </c>
      <c r="MU171" s="16" t="s">
        <v>843</v>
      </c>
      <c r="MV171" s="16" t="s">
        <v>843</v>
      </c>
      <c r="MX171" s="16" t="s">
        <v>5694</v>
      </c>
      <c r="MY171" s="16" t="s">
        <v>844</v>
      </c>
      <c r="MZ171" s="16" t="s">
        <v>843</v>
      </c>
      <c r="NA171" s="16" t="s">
        <v>843</v>
      </c>
      <c r="NB171" s="16" t="s">
        <v>843</v>
      </c>
      <c r="NC171" s="16" t="s">
        <v>843</v>
      </c>
      <c r="ND171" s="16" t="s">
        <v>843</v>
      </c>
      <c r="NE171" s="16" t="s">
        <v>843</v>
      </c>
      <c r="NF171" s="16" t="s">
        <v>843</v>
      </c>
      <c r="NG171" s="16" t="s">
        <v>843</v>
      </c>
      <c r="NH171" s="16" t="s">
        <v>843</v>
      </c>
      <c r="NI171" s="16" t="s">
        <v>843</v>
      </c>
      <c r="NJ171" s="16" t="s">
        <v>843</v>
      </c>
      <c r="NK171" s="16" t="s">
        <v>843</v>
      </c>
      <c r="NL171" s="16" t="s">
        <v>843</v>
      </c>
      <c r="NM171" s="16" t="s">
        <v>843</v>
      </c>
      <c r="NN171" s="16" t="s">
        <v>843</v>
      </c>
      <c r="NO171" s="16" t="s">
        <v>843</v>
      </c>
      <c r="NP171" s="16" t="s">
        <v>843</v>
      </c>
      <c r="NQ171" s="16" t="s">
        <v>843</v>
      </c>
      <c r="OK171" s="16" t="s">
        <v>864</v>
      </c>
      <c r="OL171" s="16" t="s">
        <v>843</v>
      </c>
      <c r="OM171" s="16" t="s">
        <v>843</v>
      </c>
      <c r="ON171" s="16" t="s">
        <v>843</v>
      </c>
      <c r="OO171" s="16" t="s">
        <v>843</v>
      </c>
      <c r="OP171" s="16" t="s">
        <v>843</v>
      </c>
      <c r="OQ171" s="16" t="s">
        <v>843</v>
      </c>
      <c r="OR171" s="16" t="s">
        <v>843</v>
      </c>
      <c r="OS171" s="16" t="s">
        <v>843</v>
      </c>
      <c r="OT171" s="16" t="s">
        <v>843</v>
      </c>
      <c r="OU171" s="16" t="s">
        <v>843</v>
      </c>
      <c r="OV171" s="16" t="s">
        <v>843</v>
      </c>
      <c r="OW171" s="16" t="s">
        <v>843</v>
      </c>
      <c r="OX171" s="16" t="s">
        <v>843</v>
      </c>
      <c r="OY171" s="16" t="s">
        <v>843</v>
      </c>
      <c r="OZ171" s="16" t="s">
        <v>844</v>
      </c>
      <c r="PA171" s="16" t="s">
        <v>843</v>
      </c>
      <c r="PC171" s="16" t="s">
        <v>865</v>
      </c>
      <c r="PD171" s="16" t="s">
        <v>865</v>
      </c>
      <c r="PY171" s="16" t="s">
        <v>865</v>
      </c>
      <c r="QP171" s="16" t="s">
        <v>867</v>
      </c>
      <c r="QR171" s="16" t="s">
        <v>867</v>
      </c>
      <c r="QT171" s="16" t="s">
        <v>867</v>
      </c>
      <c r="QV171" s="16" t="s">
        <v>865</v>
      </c>
      <c r="QX171" s="16" t="s">
        <v>865</v>
      </c>
      <c r="QY171" s="16" t="s">
        <v>867</v>
      </c>
      <c r="RD171" s="16" t="s">
        <v>865</v>
      </c>
      <c r="RF171" s="16" t="s">
        <v>865</v>
      </c>
      <c r="RH171" s="16" t="s">
        <v>865</v>
      </c>
      <c r="RJ171" s="16" t="s">
        <v>865</v>
      </c>
      <c r="RN171" s="16" t="s">
        <v>867</v>
      </c>
      <c r="RP171" s="16" t="s">
        <v>867</v>
      </c>
      <c r="RR171" s="16" t="s">
        <v>867</v>
      </c>
      <c r="RT171" s="16" t="s">
        <v>867</v>
      </c>
      <c r="RV171" s="16" t="s">
        <v>7724</v>
      </c>
      <c r="RX171" s="16" t="s">
        <v>867</v>
      </c>
      <c r="RZ171" s="16" t="s">
        <v>867</v>
      </c>
      <c r="SQ171" s="16" t="s">
        <v>865</v>
      </c>
      <c r="SS171" s="16" t="s">
        <v>7299</v>
      </c>
      <c r="ST171" s="16" t="s">
        <v>7761</v>
      </c>
      <c r="TN171" s="16">
        <v>2800</v>
      </c>
      <c r="TO171" s="16">
        <v>3000</v>
      </c>
      <c r="TP171" s="16">
        <v>1200</v>
      </c>
      <c r="TS171" s="16">
        <v>280</v>
      </c>
      <c r="TT171" s="16">
        <v>0</v>
      </c>
      <c r="TU171" s="16">
        <v>200</v>
      </c>
      <c r="TW171" s="16">
        <v>0</v>
      </c>
      <c r="TZ171" s="16" t="s">
        <v>7367</v>
      </c>
      <c r="UA171" s="16" t="s">
        <v>5941</v>
      </c>
      <c r="UB171" s="16">
        <v>0</v>
      </c>
      <c r="UC171" s="16" t="s">
        <v>844</v>
      </c>
      <c r="UD171" s="16" t="s">
        <v>843</v>
      </c>
      <c r="UE171" s="16" t="s">
        <v>843</v>
      </c>
      <c r="UF171" s="16" t="s">
        <v>843</v>
      </c>
      <c r="UG171" s="16" t="s">
        <v>843</v>
      </c>
      <c r="UH171" s="16" t="s">
        <v>843</v>
      </c>
      <c r="UL171" s="16">
        <v>18000</v>
      </c>
      <c r="WO171" s="16" t="s">
        <v>6926</v>
      </c>
      <c r="YN171" s="16" t="s">
        <v>864</v>
      </c>
      <c r="YP171" s="16" t="s">
        <v>7990</v>
      </c>
      <c r="YR171" s="16" t="s">
        <v>9717</v>
      </c>
      <c r="YS171" s="16" t="s">
        <v>9718</v>
      </c>
      <c r="YT171" s="16" t="s">
        <v>8694</v>
      </c>
      <c r="YU171" s="16" t="s">
        <v>9719</v>
      </c>
      <c r="YV171" s="16" t="s">
        <v>9148</v>
      </c>
      <c r="YW171" s="16" t="s">
        <v>844</v>
      </c>
      <c r="YX171" s="16" t="s">
        <v>9148</v>
      </c>
      <c r="YZ171" s="16" t="s">
        <v>843</v>
      </c>
      <c r="ZE171" s="16" t="s">
        <v>843</v>
      </c>
      <c r="ZO171" s="16" t="s">
        <v>487</v>
      </c>
      <c r="ZP171" s="16" t="s">
        <v>487</v>
      </c>
      <c r="ZQ171" s="16" t="s">
        <v>486</v>
      </c>
      <c r="ZR171" s="16" t="s">
        <v>486</v>
      </c>
      <c r="ZS171" s="16" t="s">
        <v>8839</v>
      </c>
      <c r="ZT171" s="16" t="s">
        <v>8705</v>
      </c>
      <c r="ZU171" s="16" t="s">
        <v>8706</v>
      </c>
      <c r="ZV171" s="16" t="s">
        <v>487</v>
      </c>
      <c r="ZW171" s="16" t="s">
        <v>1056</v>
      </c>
      <c r="ZX171" s="16" t="s">
        <v>1056</v>
      </c>
      <c r="ZY171" s="16" t="s">
        <v>8732</v>
      </c>
      <c r="ZZ171" s="16" t="s">
        <v>844</v>
      </c>
      <c r="AAA171" s="16" t="s">
        <v>843</v>
      </c>
      <c r="AAB171" s="16" t="s">
        <v>843</v>
      </c>
      <c r="AAC171" s="16">
        <v>2</v>
      </c>
      <c r="AAD171" s="16" t="s">
        <v>844</v>
      </c>
      <c r="AAE171" s="16" t="s">
        <v>844</v>
      </c>
      <c r="AAF171" s="16" t="s">
        <v>843</v>
      </c>
      <c r="AAG171" s="16" t="s">
        <v>843</v>
      </c>
      <c r="AAH171" s="16" t="s">
        <v>843</v>
      </c>
      <c r="AAI171" s="16" t="s">
        <v>1056</v>
      </c>
      <c r="AAJ171" s="16" t="s">
        <v>624</v>
      </c>
      <c r="AAK171" s="16" t="s">
        <v>649</v>
      </c>
      <c r="AAL171" s="16" t="s">
        <v>904</v>
      </c>
      <c r="AAM171" s="16" t="s">
        <v>663</v>
      </c>
      <c r="AAN171" s="16" t="s">
        <v>8707</v>
      </c>
      <c r="AAO171" s="16" t="s">
        <v>1018</v>
      </c>
      <c r="AAP171" s="16" t="s">
        <v>8708</v>
      </c>
      <c r="AAS171" s="16">
        <v>18000</v>
      </c>
      <c r="AAT171" s="16" t="s">
        <v>782</v>
      </c>
      <c r="AAU171" s="16" t="s">
        <v>782</v>
      </c>
      <c r="AAV171" s="16" t="s">
        <v>782</v>
      </c>
      <c r="AAW171" s="16" t="s">
        <v>782</v>
      </c>
      <c r="AAX171" s="16" t="s">
        <v>843</v>
      </c>
      <c r="AAY171" s="16" t="s">
        <v>8710</v>
      </c>
      <c r="AAZ171" s="16" t="s">
        <v>782</v>
      </c>
      <c r="ABA171" s="16" t="s">
        <v>783</v>
      </c>
      <c r="ABB171" s="16" t="s">
        <v>782</v>
      </c>
      <c r="ABC171" s="16" t="s">
        <v>782</v>
      </c>
      <c r="ABD171" s="16" t="s">
        <v>782</v>
      </c>
      <c r="ABE171" s="16" t="s">
        <v>783</v>
      </c>
      <c r="ABF171" s="16" t="s">
        <v>782</v>
      </c>
      <c r="ABG171" s="16" t="s">
        <v>782</v>
      </c>
      <c r="ABH171" s="16" t="s">
        <v>782</v>
      </c>
      <c r="ABI171" s="16" t="s">
        <v>782</v>
      </c>
      <c r="ABJ171" s="16" t="s">
        <v>782</v>
      </c>
      <c r="ABK171" s="16" t="s">
        <v>782</v>
      </c>
      <c r="ABL171" s="16" t="s">
        <v>1056</v>
      </c>
      <c r="ABM171" s="16" t="s">
        <v>843</v>
      </c>
      <c r="ABN171" s="16" t="s">
        <v>1034</v>
      </c>
      <c r="ABO171" s="16" t="s">
        <v>486</v>
      </c>
      <c r="ABP171" s="16" t="s">
        <v>972</v>
      </c>
      <c r="ABQ171" s="16" t="s">
        <v>4297</v>
      </c>
      <c r="ABR171" s="16" t="s">
        <v>474</v>
      </c>
      <c r="ABS171" s="16" t="s">
        <v>451</v>
      </c>
      <c r="ABT171" s="16" t="s">
        <v>8746</v>
      </c>
      <c r="ABU171" s="16" t="s">
        <v>1056</v>
      </c>
      <c r="ABV171" s="16" t="s">
        <v>487</v>
      </c>
      <c r="ABW171" s="16" t="s">
        <v>487</v>
      </c>
      <c r="ABX171" s="16" t="s">
        <v>894</v>
      </c>
      <c r="ABY171" s="16" t="s">
        <v>486</v>
      </c>
      <c r="ABZ171" s="16" t="s">
        <v>486</v>
      </c>
      <c r="ACA171" s="16" t="s">
        <v>759</v>
      </c>
      <c r="ACB171" s="16" t="s">
        <v>768</v>
      </c>
      <c r="ACC171" s="16" t="s">
        <v>737</v>
      </c>
      <c r="ACD171" s="16" t="s">
        <v>487</v>
      </c>
      <c r="ACE171" s="16" t="s">
        <v>486</v>
      </c>
      <c r="ACG171" s="16" t="s">
        <v>1014</v>
      </c>
      <c r="ACH171" s="16" t="s">
        <v>1009</v>
      </c>
      <c r="ACI171" s="16" t="s">
        <v>462</v>
      </c>
      <c r="ACJ171" s="16">
        <v>0.79400000000000004</v>
      </c>
      <c r="ACK171" s="16" t="s">
        <v>482</v>
      </c>
      <c r="ACL171" s="16" t="s">
        <v>738</v>
      </c>
      <c r="ACM171" s="16" t="s">
        <v>1192</v>
      </c>
      <c r="ACN171" s="16" t="s">
        <v>1169</v>
      </c>
      <c r="ACO171" s="16" t="s">
        <v>1856</v>
      </c>
      <c r="ACQ171" s="16" t="s">
        <v>1203</v>
      </c>
      <c r="ACR171" s="16" t="s">
        <v>1645</v>
      </c>
      <c r="ACS171" s="16" t="s">
        <v>676</v>
      </c>
      <c r="ACT171" s="16" t="s">
        <v>1522</v>
      </c>
      <c r="ACU171" s="16" t="s">
        <v>831</v>
      </c>
      <c r="ACV171" s="16" t="s">
        <v>8756</v>
      </c>
      <c r="ACW171" s="16" t="s">
        <v>451</v>
      </c>
      <c r="ACX171" s="16" t="s">
        <v>1914</v>
      </c>
      <c r="ACY171" s="16" t="s">
        <v>1949</v>
      </c>
      <c r="ACZ171" s="16">
        <v>1</v>
      </c>
      <c r="ADA171" s="16">
        <v>1</v>
      </c>
      <c r="ADB171" s="16">
        <v>1</v>
      </c>
      <c r="ADC171" s="16">
        <v>1</v>
      </c>
      <c r="ADD171" s="16">
        <v>1</v>
      </c>
      <c r="ADE171" s="16" t="s">
        <v>8712</v>
      </c>
      <c r="ADF171" s="16">
        <v>0</v>
      </c>
      <c r="ADG171" s="16" t="s">
        <v>486</v>
      </c>
      <c r="ADH171" s="16">
        <v>4</v>
      </c>
      <c r="ADI171" s="16" t="s">
        <v>486</v>
      </c>
      <c r="ADJ171" s="16" t="s">
        <v>1743</v>
      </c>
      <c r="ADK171" s="16" t="s">
        <v>1743</v>
      </c>
      <c r="ADL171" s="16" t="s">
        <v>1761</v>
      </c>
      <c r="ADO171" s="16" t="s">
        <v>1766</v>
      </c>
      <c r="ADP171" s="16" t="s">
        <v>13196</v>
      </c>
      <c r="ADR171" s="16" t="s">
        <v>13194</v>
      </c>
      <c r="AEB171" s="16">
        <v>7480</v>
      </c>
      <c r="AEC171" s="16" t="s">
        <v>1060</v>
      </c>
      <c r="AED171" s="16">
        <v>4500</v>
      </c>
      <c r="AEE171" s="16" t="s">
        <v>952</v>
      </c>
      <c r="AEI171" s="16">
        <v>700</v>
      </c>
      <c r="AEJ171" s="16">
        <v>750</v>
      </c>
      <c r="AEK171" s="16">
        <v>300</v>
      </c>
      <c r="AEO171" s="16">
        <v>70</v>
      </c>
      <c r="AEP171" s="16">
        <v>50</v>
      </c>
    </row>
    <row r="172" spans="1:822" x14ac:dyDescent="0.25">
      <c r="A172" s="30">
        <v>45819</v>
      </c>
      <c r="B172" s="16" t="s">
        <v>9720</v>
      </c>
      <c r="C172" s="16" t="s">
        <v>867</v>
      </c>
      <c r="D172" s="16" t="s">
        <v>867</v>
      </c>
      <c r="E172" s="16">
        <v>65</v>
      </c>
      <c r="F172" s="16" t="s">
        <v>8153</v>
      </c>
      <c r="G172" s="16" t="s">
        <v>4145</v>
      </c>
      <c r="I172" s="16" t="s">
        <v>4174</v>
      </c>
      <c r="Z172" s="16" t="s">
        <v>993</v>
      </c>
      <c r="AA172" s="16" t="s">
        <v>470</v>
      </c>
      <c r="AB172" s="16">
        <v>1</v>
      </c>
      <c r="AC172" s="16" t="s">
        <v>843</v>
      </c>
      <c r="AD172" s="16" t="s">
        <v>843</v>
      </c>
      <c r="AE172" s="16" t="s">
        <v>843</v>
      </c>
      <c r="AF172" s="16" t="s">
        <v>844</v>
      </c>
      <c r="AG172" s="16" t="s">
        <v>843</v>
      </c>
      <c r="AH172" s="16" t="s">
        <v>844</v>
      </c>
      <c r="AI172" s="16" t="s">
        <v>843</v>
      </c>
      <c r="AJ172" s="16" t="s">
        <v>843</v>
      </c>
      <c r="AK172" s="16" t="s">
        <v>843</v>
      </c>
      <c r="AM172" s="16" t="s">
        <v>737</v>
      </c>
      <c r="AN172" s="16" t="s">
        <v>761</v>
      </c>
      <c r="AP172" s="16" t="s">
        <v>774</v>
      </c>
      <c r="AR172" s="16" t="s">
        <v>6907</v>
      </c>
      <c r="BB172" s="16">
        <v>1</v>
      </c>
      <c r="BC172" s="16" t="s">
        <v>7875</v>
      </c>
      <c r="BE172" s="16" t="s">
        <v>5098</v>
      </c>
      <c r="BV172" s="16" t="s">
        <v>4433</v>
      </c>
      <c r="BW172" s="16" t="s">
        <v>844</v>
      </c>
      <c r="BX172" s="16" t="s">
        <v>843</v>
      </c>
      <c r="BY172" s="16" t="s">
        <v>843</v>
      </c>
      <c r="BZ172" s="16" t="s">
        <v>843</v>
      </c>
      <c r="CA172" s="16" t="s">
        <v>843</v>
      </c>
      <c r="CB172" s="16" t="s">
        <v>843</v>
      </c>
      <c r="CC172" s="16" t="s">
        <v>843</v>
      </c>
      <c r="CD172" s="16" t="s">
        <v>843</v>
      </c>
      <c r="CE172" s="16" t="s">
        <v>843</v>
      </c>
      <c r="CF172" s="16" t="s">
        <v>843</v>
      </c>
      <c r="CG172" s="16" t="s">
        <v>843</v>
      </c>
      <c r="CH172" s="16" t="s">
        <v>843</v>
      </c>
      <c r="CI172" s="16" t="s">
        <v>843</v>
      </c>
      <c r="CJ172" s="16" t="s">
        <v>843</v>
      </c>
      <c r="CK172" s="16" t="s">
        <v>843</v>
      </c>
      <c r="CP172" s="16" t="s">
        <v>865</v>
      </c>
      <c r="DX172" s="16" t="s">
        <v>867</v>
      </c>
      <c r="DY172" s="16" t="s">
        <v>867</v>
      </c>
      <c r="GC172" s="16" t="s">
        <v>5342</v>
      </c>
      <c r="GF172" s="16" t="s">
        <v>867</v>
      </c>
      <c r="GG172" s="16" t="s">
        <v>867</v>
      </c>
      <c r="GV172" s="16" t="s">
        <v>9238</v>
      </c>
      <c r="GW172" s="16" t="s">
        <v>843</v>
      </c>
      <c r="GX172" s="16" t="s">
        <v>844</v>
      </c>
      <c r="GY172" s="16" t="s">
        <v>843</v>
      </c>
      <c r="GZ172" s="16" t="s">
        <v>844</v>
      </c>
      <c r="HA172" s="16" t="s">
        <v>843</v>
      </c>
      <c r="HB172" s="16" t="s">
        <v>843</v>
      </c>
      <c r="HC172" s="16" t="s">
        <v>843</v>
      </c>
      <c r="HD172" s="16" t="s">
        <v>843</v>
      </c>
      <c r="HE172" s="16" t="s">
        <v>843</v>
      </c>
      <c r="HF172" s="16" t="s">
        <v>843</v>
      </c>
      <c r="HH172" s="16" t="s">
        <v>5456</v>
      </c>
      <c r="HK172" s="16" t="s">
        <v>865</v>
      </c>
      <c r="HM172" s="16" t="s">
        <v>865</v>
      </c>
      <c r="HZ172" s="16" t="s">
        <v>7944</v>
      </c>
      <c r="KE172" s="16" t="s">
        <v>5585</v>
      </c>
      <c r="KG172" s="16" t="s">
        <v>7018</v>
      </c>
      <c r="KH172" s="16" t="s">
        <v>7033</v>
      </c>
      <c r="KI172" s="16" t="s">
        <v>865</v>
      </c>
      <c r="LG172" s="16" t="s">
        <v>867</v>
      </c>
      <c r="LH172" s="16" t="s">
        <v>867</v>
      </c>
      <c r="LI172" s="16" t="s">
        <v>867</v>
      </c>
      <c r="LJ172" s="16" t="s">
        <v>867</v>
      </c>
      <c r="LK172" s="16" t="s">
        <v>867</v>
      </c>
      <c r="LL172" s="16" t="s">
        <v>5663</v>
      </c>
      <c r="LM172" s="16" t="s">
        <v>843</v>
      </c>
      <c r="LN172" s="16" t="s">
        <v>843</v>
      </c>
      <c r="LO172" s="16" t="s">
        <v>844</v>
      </c>
      <c r="LP172" s="16" t="s">
        <v>843</v>
      </c>
      <c r="LQ172" s="16" t="s">
        <v>843</v>
      </c>
      <c r="LR172" s="16" t="s">
        <v>843</v>
      </c>
      <c r="LS172" s="16" t="s">
        <v>843</v>
      </c>
      <c r="LT172" s="16" t="s">
        <v>843</v>
      </c>
      <c r="LU172" s="16" t="s">
        <v>843</v>
      </c>
      <c r="LV172" s="16" t="s">
        <v>843</v>
      </c>
      <c r="LW172" s="16" t="s">
        <v>843</v>
      </c>
      <c r="LX172" s="16" t="s">
        <v>843</v>
      </c>
      <c r="LY172" s="16" t="s">
        <v>843</v>
      </c>
      <c r="LZ172" s="16" t="s">
        <v>843</v>
      </c>
      <c r="MA172" s="16" t="s">
        <v>843</v>
      </c>
      <c r="MC172" s="16" t="s">
        <v>5694</v>
      </c>
      <c r="MD172" s="16" t="s">
        <v>844</v>
      </c>
      <c r="ME172" s="16" t="s">
        <v>843</v>
      </c>
      <c r="MF172" s="16" t="s">
        <v>843</v>
      </c>
      <c r="MG172" s="16" t="s">
        <v>843</v>
      </c>
      <c r="MH172" s="16" t="s">
        <v>843</v>
      </c>
      <c r="MI172" s="16" t="s">
        <v>843</v>
      </c>
      <c r="MJ172" s="16" t="s">
        <v>843</v>
      </c>
      <c r="MK172" s="16" t="s">
        <v>843</v>
      </c>
      <c r="ML172" s="16" t="s">
        <v>843</v>
      </c>
      <c r="MM172" s="16" t="s">
        <v>843</v>
      </c>
      <c r="MN172" s="16" t="s">
        <v>843</v>
      </c>
      <c r="MO172" s="16" t="s">
        <v>843</v>
      </c>
      <c r="MP172" s="16" t="s">
        <v>843</v>
      </c>
      <c r="MQ172" s="16" t="s">
        <v>843</v>
      </c>
      <c r="MR172" s="16" t="s">
        <v>843</v>
      </c>
      <c r="MS172" s="16" t="s">
        <v>843</v>
      </c>
      <c r="MT172" s="16" t="s">
        <v>843</v>
      </c>
      <c r="MU172" s="16" t="s">
        <v>843</v>
      </c>
      <c r="MV172" s="16" t="s">
        <v>843</v>
      </c>
      <c r="PC172" s="16" t="s">
        <v>865</v>
      </c>
      <c r="PD172" s="16" t="s">
        <v>865</v>
      </c>
      <c r="PY172" s="16" t="s">
        <v>865</v>
      </c>
      <c r="QP172" s="16" t="s">
        <v>865</v>
      </c>
      <c r="QR172" s="16" t="s">
        <v>865</v>
      </c>
      <c r="QT172" s="16" t="s">
        <v>865</v>
      </c>
      <c r="QV172" s="16" t="s">
        <v>865</v>
      </c>
      <c r="QX172" s="16" t="s">
        <v>865</v>
      </c>
      <c r="QY172" s="16" t="s">
        <v>867</v>
      </c>
      <c r="RD172" s="16" t="s">
        <v>4216</v>
      </c>
      <c r="RF172" s="16" t="s">
        <v>865</v>
      </c>
      <c r="RH172" s="16" t="s">
        <v>4216</v>
      </c>
      <c r="RJ172" s="16" t="s">
        <v>865</v>
      </c>
      <c r="RN172" s="16" t="s">
        <v>7720</v>
      </c>
      <c r="RP172" s="16" t="s">
        <v>867</v>
      </c>
      <c r="RR172" s="16" t="s">
        <v>867</v>
      </c>
      <c r="RT172" s="16" t="s">
        <v>867</v>
      </c>
      <c r="RV172" s="16" t="s">
        <v>7720</v>
      </c>
      <c r="RX172" s="16" t="s">
        <v>7720</v>
      </c>
      <c r="RZ172" s="16" t="s">
        <v>7724</v>
      </c>
      <c r="SQ172" s="16" t="s">
        <v>865</v>
      </c>
      <c r="SS172" s="16" t="s">
        <v>7293</v>
      </c>
      <c r="ST172" s="16" t="s">
        <v>7764</v>
      </c>
      <c r="TN172" s="16">
        <v>2000</v>
      </c>
      <c r="TO172" s="16">
        <v>0</v>
      </c>
      <c r="TP172" s="16">
        <v>700</v>
      </c>
      <c r="TQ172" s="16">
        <v>600</v>
      </c>
      <c r="TR172" s="16">
        <v>200</v>
      </c>
      <c r="TS172" s="16">
        <v>200</v>
      </c>
      <c r="TT172" s="16">
        <v>0</v>
      </c>
      <c r="TU172" s="16">
        <v>100</v>
      </c>
      <c r="TV172" s="16">
        <v>3000</v>
      </c>
      <c r="TW172" s="16">
        <v>0</v>
      </c>
      <c r="TX172" s="16">
        <v>0</v>
      </c>
      <c r="TZ172" s="16" t="s">
        <v>7367</v>
      </c>
      <c r="UA172" s="16" t="s">
        <v>5968</v>
      </c>
      <c r="UB172" s="16">
        <v>0</v>
      </c>
      <c r="UC172" s="16" t="s">
        <v>843</v>
      </c>
      <c r="UD172" s="16" t="s">
        <v>843</v>
      </c>
      <c r="UE172" s="16" t="s">
        <v>844</v>
      </c>
      <c r="UF172" s="16" t="s">
        <v>843</v>
      </c>
      <c r="UG172" s="16" t="s">
        <v>843</v>
      </c>
      <c r="UH172" s="16" t="s">
        <v>843</v>
      </c>
      <c r="VK172" s="16" t="s">
        <v>6102</v>
      </c>
      <c r="VL172" s="16" t="s">
        <v>843</v>
      </c>
      <c r="VM172" s="16" t="s">
        <v>843</v>
      </c>
      <c r="VN172" s="16" t="s">
        <v>843</v>
      </c>
      <c r="VO172" s="16" t="s">
        <v>843</v>
      </c>
      <c r="VP172" s="16" t="s">
        <v>844</v>
      </c>
      <c r="VQ172" s="16" t="s">
        <v>843</v>
      </c>
      <c r="VR172" s="16" t="s">
        <v>843</v>
      </c>
      <c r="VS172" s="16" t="s">
        <v>843</v>
      </c>
      <c r="VT172" s="16" t="s">
        <v>843</v>
      </c>
      <c r="VV172" s="16">
        <v>1800</v>
      </c>
      <c r="WO172" s="16" t="s">
        <v>6920</v>
      </c>
      <c r="XD172" s="16" t="s">
        <v>8692</v>
      </c>
      <c r="XE172" s="16" t="s">
        <v>843</v>
      </c>
      <c r="XF172" s="16" t="s">
        <v>844</v>
      </c>
      <c r="XG172" s="16" t="s">
        <v>844</v>
      </c>
      <c r="XH172" s="16" t="s">
        <v>843</v>
      </c>
      <c r="XI172" s="16" t="s">
        <v>843</v>
      </c>
      <c r="XJ172" s="16" t="s">
        <v>843</v>
      </c>
      <c r="XK172" s="16" t="s">
        <v>843</v>
      </c>
      <c r="XL172" s="16" t="s">
        <v>843</v>
      </c>
      <c r="XM172" s="16" t="s">
        <v>843</v>
      </c>
      <c r="XN172" s="16" t="s">
        <v>843</v>
      </c>
      <c r="XO172" s="16" t="s">
        <v>843</v>
      </c>
      <c r="XP172" s="16" t="s">
        <v>843</v>
      </c>
      <c r="XQ172" s="16" t="s">
        <v>843</v>
      </c>
      <c r="YF172" s="16" t="s">
        <v>865</v>
      </c>
      <c r="YN172" s="16" t="s">
        <v>7040</v>
      </c>
      <c r="YP172" s="16" t="s">
        <v>7987</v>
      </c>
      <c r="YR172" s="16" t="s">
        <v>9721</v>
      </c>
      <c r="YS172" s="16" t="s">
        <v>9722</v>
      </c>
      <c r="YT172" s="16" t="s">
        <v>8694</v>
      </c>
      <c r="YU172" s="16" t="s">
        <v>9723</v>
      </c>
      <c r="YV172" s="16" t="s">
        <v>9148</v>
      </c>
      <c r="YW172" s="16" t="s">
        <v>844</v>
      </c>
      <c r="YX172" s="16" t="s">
        <v>9148</v>
      </c>
      <c r="YY172" s="16" t="s">
        <v>8789</v>
      </c>
      <c r="YZ172" s="16" t="s">
        <v>843</v>
      </c>
      <c r="ZA172" s="16" t="s">
        <v>843</v>
      </c>
      <c r="ZB172" s="16">
        <v>4300</v>
      </c>
      <c r="ZC172" s="16" t="s">
        <v>8925</v>
      </c>
      <c r="ZD172" s="16" t="s">
        <v>843</v>
      </c>
      <c r="ZE172" s="16" t="s">
        <v>8901</v>
      </c>
      <c r="ZF172" s="16" t="s">
        <v>8765</v>
      </c>
      <c r="ZG172" s="16" t="s">
        <v>8723</v>
      </c>
      <c r="ZH172" s="16" t="s">
        <v>8723</v>
      </c>
      <c r="ZI172" s="16" t="s">
        <v>9042</v>
      </c>
      <c r="ZJ172" s="16" t="s">
        <v>843</v>
      </c>
      <c r="ZK172" s="16" t="s">
        <v>843</v>
      </c>
      <c r="ZL172" s="16" t="s">
        <v>8701</v>
      </c>
      <c r="ZM172" s="16" t="s">
        <v>843</v>
      </c>
      <c r="ZN172" s="16" t="s">
        <v>8815</v>
      </c>
      <c r="ZO172" s="16" t="s">
        <v>487</v>
      </c>
      <c r="ZP172" s="16" t="s">
        <v>487</v>
      </c>
      <c r="ZQ172" s="16" t="s">
        <v>486</v>
      </c>
      <c r="ZR172" s="16" t="s">
        <v>486</v>
      </c>
      <c r="ZS172" s="16" t="s">
        <v>844</v>
      </c>
      <c r="ZT172" s="16" t="s">
        <v>8705</v>
      </c>
      <c r="ZU172" s="16" t="s">
        <v>8706</v>
      </c>
      <c r="ZV172" s="16" t="s">
        <v>487</v>
      </c>
      <c r="ZW172" s="16" t="s">
        <v>843</v>
      </c>
      <c r="ZX172" s="16" t="s">
        <v>843</v>
      </c>
      <c r="ZY172" s="16" t="s">
        <v>844</v>
      </c>
      <c r="ZZ172" s="16" t="s">
        <v>843</v>
      </c>
      <c r="AAA172" s="16" t="s">
        <v>844</v>
      </c>
      <c r="AAB172" s="16" t="s">
        <v>843</v>
      </c>
      <c r="AAC172" s="16">
        <v>0</v>
      </c>
      <c r="AAD172" s="16" t="s">
        <v>844</v>
      </c>
      <c r="AAE172" s="16" t="s">
        <v>843</v>
      </c>
      <c r="AAF172" s="16" t="s">
        <v>843</v>
      </c>
      <c r="AAG172" s="16" t="s">
        <v>843</v>
      </c>
      <c r="AAH172" s="16" t="s">
        <v>843</v>
      </c>
      <c r="AAI172" s="16" t="s">
        <v>843</v>
      </c>
      <c r="AAJ172" s="16" t="s">
        <v>606</v>
      </c>
      <c r="AAK172" s="16" t="s">
        <v>639</v>
      </c>
      <c r="AAL172" s="16" t="s">
        <v>905</v>
      </c>
      <c r="AAM172" s="16" t="s">
        <v>663</v>
      </c>
      <c r="AAN172" s="16" t="s">
        <v>8707</v>
      </c>
      <c r="AAO172" s="16" t="s">
        <v>1018</v>
      </c>
      <c r="AAP172" s="16" t="s">
        <v>8708</v>
      </c>
      <c r="AAQ172" s="16" t="s">
        <v>9425</v>
      </c>
      <c r="AAS172" s="16">
        <v>845.07</v>
      </c>
      <c r="AAU172" s="16" t="s">
        <v>782</v>
      </c>
      <c r="AAW172" s="16" t="s">
        <v>782</v>
      </c>
      <c r="AAX172" s="16" t="s">
        <v>843</v>
      </c>
      <c r="AAY172" s="16" t="s">
        <v>8710</v>
      </c>
      <c r="AAZ172" s="16" t="s">
        <v>783</v>
      </c>
      <c r="ABA172" s="16" t="s">
        <v>783</v>
      </c>
      <c r="ABB172" s="16" t="s">
        <v>783</v>
      </c>
      <c r="ABC172" s="16" t="s">
        <v>783</v>
      </c>
      <c r="ABD172" s="16" t="s">
        <v>783</v>
      </c>
      <c r="ABE172" s="16" t="s">
        <v>783</v>
      </c>
      <c r="ABF172" s="16" t="s">
        <v>782</v>
      </c>
      <c r="ABG172" s="16" t="s">
        <v>782</v>
      </c>
      <c r="ABH172" s="16" t="s">
        <v>782</v>
      </c>
      <c r="ABI172" s="16" t="s">
        <v>783</v>
      </c>
      <c r="ABJ172" s="16" t="s">
        <v>783</v>
      </c>
      <c r="ABK172" s="16" t="s">
        <v>782</v>
      </c>
      <c r="ABL172" s="16" t="s">
        <v>8785</v>
      </c>
      <c r="ABM172" s="16" t="s">
        <v>843</v>
      </c>
      <c r="ABN172" s="16" t="s">
        <v>1033</v>
      </c>
      <c r="ABP172" s="16" t="s">
        <v>972</v>
      </c>
      <c r="ABQ172" s="16" t="s">
        <v>4324</v>
      </c>
      <c r="ABR172" s="16" t="s">
        <v>470</v>
      </c>
      <c r="ABS172" s="16" t="s">
        <v>457</v>
      </c>
      <c r="ABT172" s="16" t="s">
        <v>844</v>
      </c>
      <c r="ABU172" s="16" t="s">
        <v>844</v>
      </c>
      <c r="ABV172" s="16" t="s">
        <v>487</v>
      </c>
      <c r="ABW172" s="16" t="s">
        <v>486</v>
      </c>
      <c r="ABX172" s="16" t="s">
        <v>892</v>
      </c>
      <c r="ABY172" s="16" t="s">
        <v>486</v>
      </c>
      <c r="ABZ172" s="16" t="s">
        <v>486</v>
      </c>
      <c r="ACA172" s="16" t="s">
        <v>761</v>
      </c>
      <c r="ACB172" s="16" t="s">
        <v>774</v>
      </c>
      <c r="ACC172" s="16" t="s">
        <v>737</v>
      </c>
      <c r="ACD172" s="16" t="s">
        <v>486</v>
      </c>
      <c r="ACE172" s="16" t="s">
        <v>486</v>
      </c>
      <c r="ACG172" s="16" t="s">
        <v>1014</v>
      </c>
      <c r="ACH172" s="16" t="s">
        <v>1009</v>
      </c>
      <c r="ACI172" s="16" t="s">
        <v>462</v>
      </c>
      <c r="ACJ172" s="16">
        <v>0.79400000000000004</v>
      </c>
      <c r="ACK172" s="16" t="s">
        <v>482</v>
      </c>
      <c r="ACL172" s="16" t="s">
        <v>740</v>
      </c>
      <c r="ACM172" s="16" t="s">
        <v>1190</v>
      </c>
      <c r="ACN172" s="16" t="s">
        <v>1169</v>
      </c>
      <c r="ACO172" s="16" t="s">
        <v>1856</v>
      </c>
      <c r="ACQ172" s="16" t="s">
        <v>1201</v>
      </c>
      <c r="ACR172" s="16" t="s">
        <v>1644</v>
      </c>
      <c r="ACS172" s="16" t="s">
        <v>680</v>
      </c>
      <c r="ACT172" s="16" t="s">
        <v>1522</v>
      </c>
      <c r="ACU172" s="16" t="s">
        <v>833</v>
      </c>
      <c r="ACV172" s="16" t="s">
        <v>8711</v>
      </c>
      <c r="ACW172" s="16" t="s">
        <v>878</v>
      </c>
      <c r="ACX172" s="16" t="s">
        <v>1916</v>
      </c>
      <c r="ACY172" s="16" t="s">
        <v>1947</v>
      </c>
      <c r="ACZ172" s="16">
        <v>1</v>
      </c>
      <c r="ADA172" s="16">
        <v>1</v>
      </c>
      <c r="ADB172" s="16">
        <v>1</v>
      </c>
      <c r="ADC172" s="16">
        <v>1</v>
      </c>
      <c r="ADD172" s="16">
        <v>1</v>
      </c>
      <c r="ADE172" s="16" t="s">
        <v>8712</v>
      </c>
      <c r="ADF172" s="16">
        <v>0</v>
      </c>
      <c r="ADG172" s="16" t="s">
        <v>486</v>
      </c>
      <c r="ADH172" s="16">
        <v>1</v>
      </c>
      <c r="ADI172" s="16" t="s">
        <v>486</v>
      </c>
      <c r="ADJ172" s="16" t="s">
        <v>1743</v>
      </c>
      <c r="ADK172" s="16" t="s">
        <v>13194</v>
      </c>
      <c r="ADL172" s="16" t="s">
        <v>1764</v>
      </c>
      <c r="ADM172" s="16" t="s">
        <v>13195</v>
      </c>
      <c r="ADN172" s="16" t="s">
        <v>13196</v>
      </c>
      <c r="ADO172" s="16" t="s">
        <v>13197</v>
      </c>
      <c r="ADP172" s="16" t="s">
        <v>13196</v>
      </c>
      <c r="ADQ172" s="16" t="s">
        <v>1743</v>
      </c>
      <c r="ADR172" s="16" t="s">
        <v>13194</v>
      </c>
      <c r="ADS172" s="16" t="s">
        <v>13194</v>
      </c>
      <c r="ADU172" s="16" t="s">
        <v>1756</v>
      </c>
      <c r="ADY172" s="16" t="s">
        <v>1062</v>
      </c>
      <c r="AEA172" s="16">
        <v>4300</v>
      </c>
      <c r="AEC172" s="16" t="s">
        <v>1058</v>
      </c>
      <c r="AED172" s="16">
        <v>845.07</v>
      </c>
      <c r="AEE172" s="16" t="s">
        <v>952</v>
      </c>
      <c r="AEG172" s="16">
        <v>1800</v>
      </c>
      <c r="AEI172" s="16">
        <v>2000</v>
      </c>
      <c r="AEK172" s="16">
        <v>700</v>
      </c>
      <c r="AEL172" s="16">
        <v>600</v>
      </c>
      <c r="AEM172" s="16">
        <v>3000</v>
      </c>
      <c r="AEN172" s="16">
        <v>200</v>
      </c>
      <c r="AEO172" s="16">
        <v>200</v>
      </c>
      <c r="AEP172" s="16">
        <v>100</v>
      </c>
    </row>
    <row r="173" spans="1:822" x14ac:dyDescent="0.25">
      <c r="A173" s="30">
        <v>45819</v>
      </c>
      <c r="B173" s="16" t="s">
        <v>9724</v>
      </c>
      <c r="C173" s="16" t="s">
        <v>867</v>
      </c>
      <c r="D173" s="16" t="s">
        <v>867</v>
      </c>
      <c r="E173" s="16">
        <v>46</v>
      </c>
      <c r="F173" s="16" t="s">
        <v>8153</v>
      </c>
      <c r="G173" s="16" t="s">
        <v>4145</v>
      </c>
      <c r="I173" s="16" t="s">
        <v>4148</v>
      </c>
      <c r="Z173" s="16" t="s">
        <v>1002</v>
      </c>
      <c r="AA173" s="16" t="s">
        <v>470</v>
      </c>
      <c r="AB173" s="16">
        <v>3</v>
      </c>
      <c r="AC173" s="16" t="s">
        <v>844</v>
      </c>
      <c r="AD173" s="16" t="s">
        <v>843</v>
      </c>
      <c r="AE173" s="16" t="s">
        <v>843</v>
      </c>
      <c r="AF173" s="16" t="s">
        <v>1056</v>
      </c>
      <c r="AG173" s="16" t="s">
        <v>844</v>
      </c>
      <c r="AH173" s="16" t="s">
        <v>1056</v>
      </c>
      <c r="AI173" s="16" t="s">
        <v>844</v>
      </c>
      <c r="AJ173" s="16" t="s">
        <v>843</v>
      </c>
      <c r="AK173" s="16" t="s">
        <v>843</v>
      </c>
      <c r="AM173" s="16" t="s">
        <v>737</v>
      </c>
      <c r="AN173" s="16" t="s">
        <v>761</v>
      </c>
      <c r="AP173" s="16" t="s">
        <v>770</v>
      </c>
      <c r="AR173" s="16" t="s">
        <v>6907</v>
      </c>
      <c r="BB173" s="16">
        <v>4</v>
      </c>
      <c r="BC173" s="16" t="s">
        <v>7872</v>
      </c>
      <c r="BE173" s="16" t="s">
        <v>5098</v>
      </c>
      <c r="BV173" s="16" t="s">
        <v>4433</v>
      </c>
      <c r="BW173" s="16" t="s">
        <v>844</v>
      </c>
      <c r="BX173" s="16" t="s">
        <v>843</v>
      </c>
      <c r="BY173" s="16" t="s">
        <v>843</v>
      </c>
      <c r="BZ173" s="16" t="s">
        <v>843</v>
      </c>
      <c r="CA173" s="16" t="s">
        <v>843</v>
      </c>
      <c r="CB173" s="16" t="s">
        <v>843</v>
      </c>
      <c r="CC173" s="16" t="s">
        <v>843</v>
      </c>
      <c r="CD173" s="16" t="s">
        <v>843</v>
      </c>
      <c r="CE173" s="16" t="s">
        <v>843</v>
      </c>
      <c r="CF173" s="16" t="s">
        <v>843</v>
      </c>
      <c r="CG173" s="16" t="s">
        <v>843</v>
      </c>
      <c r="CH173" s="16" t="s">
        <v>843</v>
      </c>
      <c r="CI173" s="16" t="s">
        <v>843</v>
      </c>
      <c r="CJ173" s="16" t="s">
        <v>843</v>
      </c>
      <c r="CK173" s="16" t="s">
        <v>843</v>
      </c>
      <c r="CP173" s="16" t="s">
        <v>867</v>
      </c>
      <c r="CQ173" s="16" t="s">
        <v>5191</v>
      </c>
      <c r="CR173" s="16" t="s">
        <v>844</v>
      </c>
      <c r="CS173" s="16" t="s">
        <v>843</v>
      </c>
      <c r="CT173" s="16" t="s">
        <v>843</v>
      </c>
      <c r="CU173" s="16" t="s">
        <v>843</v>
      </c>
      <c r="CV173" s="16" t="s">
        <v>843</v>
      </c>
      <c r="CW173" s="16" t="s">
        <v>843</v>
      </c>
      <c r="CX173" s="16" t="s">
        <v>843</v>
      </c>
      <c r="CY173" s="16" t="s">
        <v>843</v>
      </c>
      <c r="CZ173" s="16" t="s">
        <v>843</v>
      </c>
      <c r="DA173" s="16" t="s">
        <v>5184</v>
      </c>
      <c r="DX173" s="16" t="s">
        <v>867</v>
      </c>
      <c r="DY173" s="16" t="s">
        <v>867</v>
      </c>
      <c r="GC173" s="16" t="s">
        <v>5353</v>
      </c>
      <c r="GF173" s="16" t="s">
        <v>867</v>
      </c>
      <c r="GG173" s="16" t="s">
        <v>867</v>
      </c>
      <c r="GV173" s="16" t="s">
        <v>5443</v>
      </c>
      <c r="GW173" s="16" t="s">
        <v>843</v>
      </c>
      <c r="GX173" s="16" t="s">
        <v>844</v>
      </c>
      <c r="GY173" s="16" t="s">
        <v>843</v>
      </c>
      <c r="GZ173" s="16" t="s">
        <v>843</v>
      </c>
      <c r="HA173" s="16" t="s">
        <v>843</v>
      </c>
      <c r="HB173" s="16" t="s">
        <v>843</v>
      </c>
      <c r="HC173" s="16" t="s">
        <v>843</v>
      </c>
      <c r="HD173" s="16" t="s">
        <v>843</v>
      </c>
      <c r="HE173" s="16" t="s">
        <v>843</v>
      </c>
      <c r="HF173" s="16" t="s">
        <v>843</v>
      </c>
      <c r="HH173" s="16" t="s">
        <v>5456</v>
      </c>
      <c r="HK173" s="16" t="s">
        <v>865</v>
      </c>
      <c r="HM173" s="16" t="s">
        <v>865</v>
      </c>
      <c r="HZ173" s="16" t="s">
        <v>7944</v>
      </c>
      <c r="KE173" s="16" t="s">
        <v>5582</v>
      </c>
      <c r="KG173" s="16" t="s">
        <v>7018</v>
      </c>
      <c r="KH173" s="16" t="s">
        <v>7033</v>
      </c>
      <c r="KI173" s="16" t="s">
        <v>865</v>
      </c>
      <c r="LG173" s="16" t="s">
        <v>867</v>
      </c>
      <c r="LH173" s="16" t="s">
        <v>867</v>
      </c>
      <c r="LI173" s="16" t="s">
        <v>867</v>
      </c>
      <c r="LJ173" s="16" t="s">
        <v>867</v>
      </c>
      <c r="LK173" s="16" t="s">
        <v>867</v>
      </c>
      <c r="LL173" s="16" t="s">
        <v>5660</v>
      </c>
      <c r="LM173" s="16" t="s">
        <v>843</v>
      </c>
      <c r="LN173" s="16" t="s">
        <v>844</v>
      </c>
      <c r="LO173" s="16" t="s">
        <v>843</v>
      </c>
      <c r="LP173" s="16" t="s">
        <v>843</v>
      </c>
      <c r="LQ173" s="16" t="s">
        <v>843</v>
      </c>
      <c r="LR173" s="16" t="s">
        <v>843</v>
      </c>
      <c r="LS173" s="16" t="s">
        <v>843</v>
      </c>
      <c r="LT173" s="16" t="s">
        <v>843</v>
      </c>
      <c r="LU173" s="16" t="s">
        <v>843</v>
      </c>
      <c r="LV173" s="16" t="s">
        <v>843</v>
      </c>
      <c r="LW173" s="16" t="s">
        <v>843</v>
      </c>
      <c r="LX173" s="16" t="s">
        <v>843</v>
      </c>
      <c r="LY173" s="16" t="s">
        <v>843</v>
      </c>
      <c r="LZ173" s="16" t="s">
        <v>843</v>
      </c>
      <c r="MA173" s="16" t="s">
        <v>843</v>
      </c>
      <c r="MC173" s="16" t="s">
        <v>5694</v>
      </c>
      <c r="MD173" s="16" t="s">
        <v>844</v>
      </c>
      <c r="ME173" s="16" t="s">
        <v>843</v>
      </c>
      <c r="MF173" s="16" t="s">
        <v>843</v>
      </c>
      <c r="MG173" s="16" t="s">
        <v>843</v>
      </c>
      <c r="MH173" s="16" t="s">
        <v>843</v>
      </c>
      <c r="MI173" s="16" t="s">
        <v>843</v>
      </c>
      <c r="MJ173" s="16" t="s">
        <v>843</v>
      </c>
      <c r="MK173" s="16" t="s">
        <v>843</v>
      </c>
      <c r="ML173" s="16" t="s">
        <v>843</v>
      </c>
      <c r="MM173" s="16" t="s">
        <v>843</v>
      </c>
      <c r="MN173" s="16" t="s">
        <v>843</v>
      </c>
      <c r="MO173" s="16" t="s">
        <v>843</v>
      </c>
      <c r="MP173" s="16" t="s">
        <v>843</v>
      </c>
      <c r="MQ173" s="16" t="s">
        <v>843</v>
      </c>
      <c r="MR173" s="16" t="s">
        <v>843</v>
      </c>
      <c r="MS173" s="16" t="s">
        <v>843</v>
      </c>
      <c r="MT173" s="16" t="s">
        <v>843</v>
      </c>
      <c r="MU173" s="16" t="s">
        <v>843</v>
      </c>
      <c r="MV173" s="16" t="s">
        <v>843</v>
      </c>
      <c r="MX173" s="16" t="s">
        <v>5694</v>
      </c>
      <c r="MY173" s="16" t="s">
        <v>844</v>
      </c>
      <c r="MZ173" s="16" t="s">
        <v>843</v>
      </c>
      <c r="NA173" s="16" t="s">
        <v>843</v>
      </c>
      <c r="NB173" s="16" t="s">
        <v>843</v>
      </c>
      <c r="NC173" s="16" t="s">
        <v>843</v>
      </c>
      <c r="ND173" s="16" t="s">
        <v>843</v>
      </c>
      <c r="NE173" s="16" t="s">
        <v>843</v>
      </c>
      <c r="NF173" s="16" t="s">
        <v>843</v>
      </c>
      <c r="NG173" s="16" t="s">
        <v>843</v>
      </c>
      <c r="NH173" s="16" t="s">
        <v>843</v>
      </c>
      <c r="NI173" s="16" t="s">
        <v>843</v>
      </c>
      <c r="NJ173" s="16" t="s">
        <v>843</v>
      </c>
      <c r="NK173" s="16" t="s">
        <v>843</v>
      </c>
      <c r="NL173" s="16" t="s">
        <v>843</v>
      </c>
      <c r="NM173" s="16" t="s">
        <v>843</v>
      </c>
      <c r="NN173" s="16" t="s">
        <v>843</v>
      </c>
      <c r="NO173" s="16" t="s">
        <v>843</v>
      </c>
      <c r="NP173" s="16" t="s">
        <v>843</v>
      </c>
      <c r="NQ173" s="16" t="s">
        <v>843</v>
      </c>
      <c r="PC173" s="16" t="s">
        <v>865</v>
      </c>
      <c r="PD173" s="16" t="s">
        <v>865</v>
      </c>
      <c r="PY173" s="16" t="s">
        <v>865</v>
      </c>
      <c r="QP173" s="16" t="s">
        <v>865</v>
      </c>
      <c r="QR173" s="16" t="s">
        <v>867</v>
      </c>
      <c r="QT173" s="16" t="s">
        <v>867</v>
      </c>
      <c r="QV173" s="16" t="s">
        <v>865</v>
      </c>
      <c r="QX173" s="16" t="s">
        <v>865</v>
      </c>
      <c r="RD173" s="16" t="s">
        <v>865</v>
      </c>
      <c r="RF173" s="16" t="s">
        <v>865</v>
      </c>
      <c r="RH173" s="16" t="s">
        <v>865</v>
      </c>
      <c r="RJ173" s="16" t="s">
        <v>865</v>
      </c>
      <c r="RN173" s="16" t="s">
        <v>867</v>
      </c>
      <c r="RP173" s="16" t="s">
        <v>867</v>
      </c>
      <c r="RR173" s="16" t="s">
        <v>864</v>
      </c>
      <c r="RT173" s="16" t="s">
        <v>867</v>
      </c>
      <c r="RV173" s="16" t="s">
        <v>867</v>
      </c>
      <c r="RX173" s="16" t="s">
        <v>7720</v>
      </c>
      <c r="RZ173" s="16" t="s">
        <v>7720</v>
      </c>
      <c r="SQ173" s="16" t="s">
        <v>865</v>
      </c>
      <c r="SS173" s="16" t="s">
        <v>7293</v>
      </c>
      <c r="ST173" s="16" t="s">
        <v>7764</v>
      </c>
      <c r="TN173" s="16">
        <v>2000</v>
      </c>
      <c r="TO173" s="16">
        <v>0</v>
      </c>
      <c r="TP173" s="16">
        <v>0</v>
      </c>
      <c r="TQ173" s="16">
        <v>3000</v>
      </c>
      <c r="TR173" s="16">
        <v>0</v>
      </c>
      <c r="TS173" s="16">
        <v>60</v>
      </c>
      <c r="TT173" s="16">
        <v>0</v>
      </c>
      <c r="TU173" s="16">
        <v>0</v>
      </c>
      <c r="TV173" s="16">
        <v>10000</v>
      </c>
      <c r="TW173" s="16">
        <v>0</v>
      </c>
      <c r="TX173" s="16">
        <v>0</v>
      </c>
      <c r="TZ173" s="16" t="s">
        <v>7367</v>
      </c>
      <c r="UA173" s="16" t="s">
        <v>5971</v>
      </c>
      <c r="UB173" s="16">
        <v>0</v>
      </c>
      <c r="UC173" s="16" t="s">
        <v>843</v>
      </c>
      <c r="UD173" s="16" t="s">
        <v>843</v>
      </c>
      <c r="UE173" s="16" t="s">
        <v>843</v>
      </c>
      <c r="UF173" s="16" t="s">
        <v>844</v>
      </c>
      <c r="UG173" s="16" t="s">
        <v>843</v>
      </c>
      <c r="UH173" s="16" t="s">
        <v>843</v>
      </c>
      <c r="VX173" s="16" t="s">
        <v>6028</v>
      </c>
      <c r="VY173" s="16" t="s">
        <v>844</v>
      </c>
      <c r="VZ173" s="16" t="s">
        <v>843</v>
      </c>
      <c r="WA173" s="16" t="s">
        <v>843</v>
      </c>
      <c r="WB173" s="16" t="s">
        <v>843</v>
      </c>
      <c r="WC173" s="16" t="s">
        <v>843</v>
      </c>
      <c r="WD173" s="16" t="s">
        <v>843</v>
      </c>
      <c r="WE173" s="16" t="s">
        <v>843</v>
      </c>
      <c r="WF173" s="16" t="s">
        <v>843</v>
      </c>
      <c r="WH173" s="16">
        <v>1625</v>
      </c>
      <c r="WO173" s="16" t="s">
        <v>6926</v>
      </c>
      <c r="YN173" s="16" t="s">
        <v>7040</v>
      </c>
      <c r="YP173" s="16" t="s">
        <v>7990</v>
      </c>
      <c r="YR173" s="16" t="s">
        <v>9725</v>
      </c>
      <c r="YS173" s="16" t="s">
        <v>9726</v>
      </c>
      <c r="YT173" s="16" t="s">
        <v>8694</v>
      </c>
      <c r="YU173" s="16" t="s">
        <v>9727</v>
      </c>
      <c r="YV173" s="16" t="s">
        <v>9148</v>
      </c>
      <c r="YW173" s="16" t="s">
        <v>844</v>
      </c>
      <c r="YX173" s="16" t="s">
        <v>9148</v>
      </c>
      <c r="YY173" s="16" t="s">
        <v>8803</v>
      </c>
      <c r="YZ173" s="16" t="s">
        <v>843</v>
      </c>
      <c r="ZA173" s="16" t="s">
        <v>843</v>
      </c>
      <c r="ZB173" s="16">
        <v>6726.67</v>
      </c>
      <c r="ZC173" s="16" t="s">
        <v>8888</v>
      </c>
      <c r="ZD173" s="16" t="s">
        <v>843</v>
      </c>
      <c r="ZE173" s="16" t="s">
        <v>9434</v>
      </c>
      <c r="ZF173" s="16" t="s">
        <v>9176</v>
      </c>
      <c r="ZG173" s="16" t="s">
        <v>843</v>
      </c>
      <c r="ZH173" s="16" t="s">
        <v>8700</v>
      </c>
      <c r="ZI173" s="16" t="s">
        <v>843</v>
      </c>
      <c r="ZJ173" s="16" t="s">
        <v>843</v>
      </c>
      <c r="ZK173" s="16" t="s">
        <v>843</v>
      </c>
      <c r="ZL173" s="16" t="s">
        <v>843</v>
      </c>
      <c r="ZM173" s="16" t="s">
        <v>843</v>
      </c>
      <c r="ZN173" s="16" t="s">
        <v>8815</v>
      </c>
      <c r="ZO173" s="16" t="s">
        <v>487</v>
      </c>
      <c r="ZP173" s="16" t="s">
        <v>487</v>
      </c>
      <c r="ZQ173" s="16" t="s">
        <v>486</v>
      </c>
      <c r="ZR173" s="16" t="s">
        <v>486</v>
      </c>
      <c r="ZS173" s="16" t="s">
        <v>9278</v>
      </c>
      <c r="ZT173" s="16" t="s">
        <v>8705</v>
      </c>
      <c r="ZU173" s="16" t="s">
        <v>8706</v>
      </c>
      <c r="ZV173" s="16" t="s">
        <v>487</v>
      </c>
      <c r="ZW173" s="16" t="s">
        <v>843</v>
      </c>
      <c r="ZX173" s="16" t="s">
        <v>844</v>
      </c>
      <c r="ZY173" s="16" t="s">
        <v>1056</v>
      </c>
      <c r="ZZ173" s="16" t="s">
        <v>844</v>
      </c>
      <c r="AAA173" s="16" t="s">
        <v>1056</v>
      </c>
      <c r="AAB173" s="16" t="s">
        <v>843</v>
      </c>
      <c r="AAC173" s="16">
        <v>0</v>
      </c>
      <c r="AAD173" s="16" t="s">
        <v>1056</v>
      </c>
      <c r="AAE173" s="16" t="s">
        <v>844</v>
      </c>
      <c r="AAF173" s="16" t="s">
        <v>843</v>
      </c>
      <c r="AAG173" s="16" t="s">
        <v>843</v>
      </c>
      <c r="AAH173" s="16" t="s">
        <v>843</v>
      </c>
      <c r="AAI173" s="16" t="s">
        <v>843</v>
      </c>
      <c r="AAJ173" s="16" t="s">
        <v>615</v>
      </c>
      <c r="AAK173" s="16" t="s">
        <v>655</v>
      </c>
      <c r="AAL173" s="16" t="s">
        <v>905</v>
      </c>
      <c r="AAM173" s="16" t="s">
        <v>663</v>
      </c>
      <c r="AAN173" s="16" t="s">
        <v>8707</v>
      </c>
      <c r="AAO173" s="16" t="s">
        <v>1019</v>
      </c>
      <c r="AAP173" s="16" t="s">
        <v>8708</v>
      </c>
      <c r="AAS173" s="16">
        <v>1625</v>
      </c>
      <c r="AAT173" s="16" t="s">
        <v>782</v>
      </c>
      <c r="AAU173" s="16" t="s">
        <v>782</v>
      </c>
      <c r="AAV173" s="16" t="s">
        <v>782</v>
      </c>
      <c r="AAW173" s="16" t="s">
        <v>782</v>
      </c>
      <c r="AAX173" s="16" t="s">
        <v>843</v>
      </c>
      <c r="AAY173" s="16" t="s">
        <v>8710</v>
      </c>
      <c r="AAZ173" s="16" t="s">
        <v>782</v>
      </c>
      <c r="ABA173" s="16" t="s">
        <v>783</v>
      </c>
      <c r="ABB173" s="16" t="s">
        <v>782</v>
      </c>
      <c r="ABC173" s="16" t="s">
        <v>783</v>
      </c>
      <c r="ABD173" s="16" t="s">
        <v>782</v>
      </c>
      <c r="ABE173" s="16" t="s">
        <v>783</v>
      </c>
      <c r="ABF173" s="16" t="s">
        <v>782</v>
      </c>
      <c r="ABH173" s="16" t="s">
        <v>782</v>
      </c>
      <c r="ABI173" s="16" t="s">
        <v>782</v>
      </c>
      <c r="ABJ173" s="16" t="s">
        <v>783</v>
      </c>
      <c r="ABK173" s="16" t="s">
        <v>783</v>
      </c>
      <c r="ABL173" s="16" t="s">
        <v>8759</v>
      </c>
      <c r="ABM173" s="16" t="s">
        <v>844</v>
      </c>
      <c r="ABN173" s="16" t="s">
        <v>1034</v>
      </c>
      <c r="ABP173" s="16" t="s">
        <v>972</v>
      </c>
      <c r="ABQ173" s="16" t="s">
        <v>4312</v>
      </c>
      <c r="ABR173" s="16" t="s">
        <v>470</v>
      </c>
      <c r="ABS173" s="16" t="s">
        <v>451</v>
      </c>
      <c r="ABT173" s="16" t="s">
        <v>8732</v>
      </c>
      <c r="ABU173" s="16" t="s">
        <v>1056</v>
      </c>
      <c r="ABV173" s="16" t="s">
        <v>487</v>
      </c>
      <c r="ABW173" s="16" t="s">
        <v>487</v>
      </c>
      <c r="ABX173" s="16" t="s">
        <v>894</v>
      </c>
      <c r="ABY173" s="16" t="s">
        <v>486</v>
      </c>
      <c r="ABZ173" s="16" t="s">
        <v>487</v>
      </c>
      <c r="ACA173" s="16" t="s">
        <v>761</v>
      </c>
      <c r="ACB173" s="16" t="s">
        <v>770</v>
      </c>
      <c r="ACC173" s="16" t="s">
        <v>737</v>
      </c>
      <c r="ACD173" s="16" t="s">
        <v>486</v>
      </c>
      <c r="ACE173" s="16" t="s">
        <v>486</v>
      </c>
      <c r="ACG173" s="16" t="s">
        <v>1014</v>
      </c>
      <c r="ACH173" s="16" t="s">
        <v>1009</v>
      </c>
      <c r="ACI173" s="16" t="s">
        <v>462</v>
      </c>
      <c r="ACJ173" s="16">
        <v>0.79400000000000004</v>
      </c>
      <c r="ACK173" s="16" t="s">
        <v>482</v>
      </c>
      <c r="ACL173" s="16" t="s">
        <v>740</v>
      </c>
      <c r="ACM173" s="16" t="s">
        <v>1189</v>
      </c>
      <c r="ACN173" s="16" t="s">
        <v>1169</v>
      </c>
      <c r="ACO173" s="16" t="s">
        <v>1856</v>
      </c>
      <c r="ACP173" s="16">
        <v>1625</v>
      </c>
      <c r="ACQ173" s="16" t="s">
        <v>1202</v>
      </c>
      <c r="ACR173" s="16" t="s">
        <v>1644</v>
      </c>
      <c r="ACS173" s="16" t="s">
        <v>676</v>
      </c>
      <c r="ACT173" s="16" t="s">
        <v>1521</v>
      </c>
      <c r="ACU173" s="16" t="s">
        <v>833</v>
      </c>
      <c r="ACV173" s="16" t="s">
        <v>8711</v>
      </c>
      <c r="ACW173" s="16" t="s">
        <v>451</v>
      </c>
      <c r="ACX173" s="16" t="s">
        <v>1915</v>
      </c>
      <c r="ACY173" s="16" t="s">
        <v>1947</v>
      </c>
      <c r="ACZ173" s="16">
        <v>1</v>
      </c>
      <c r="ADA173" s="16">
        <v>1</v>
      </c>
      <c r="ADB173" s="16">
        <v>1</v>
      </c>
      <c r="ADC173" s="16">
        <v>1</v>
      </c>
      <c r="ADD173" s="16">
        <v>1</v>
      </c>
      <c r="ADE173" s="16" t="s">
        <v>8712</v>
      </c>
      <c r="ADF173" s="16">
        <v>0</v>
      </c>
      <c r="ADG173" s="16" t="s">
        <v>486</v>
      </c>
      <c r="ADH173" s="16">
        <v>1</v>
      </c>
      <c r="ADI173" s="16" t="s">
        <v>486</v>
      </c>
      <c r="ADJ173" s="16" t="s">
        <v>1743</v>
      </c>
      <c r="ADK173" s="16" t="s">
        <v>13194</v>
      </c>
      <c r="ADL173" s="16" t="s">
        <v>13194</v>
      </c>
      <c r="ADM173" s="16" t="s">
        <v>1757</v>
      </c>
      <c r="ADN173" s="16" t="s">
        <v>13194</v>
      </c>
      <c r="ADO173" s="16" t="s">
        <v>13197</v>
      </c>
      <c r="ADP173" s="16" t="s">
        <v>13194</v>
      </c>
      <c r="ADQ173" s="16" t="s">
        <v>1752</v>
      </c>
      <c r="ADR173" s="16" t="s">
        <v>13194</v>
      </c>
      <c r="ADS173" s="16" t="s">
        <v>13194</v>
      </c>
      <c r="ADW173" s="16" t="s">
        <v>13199</v>
      </c>
      <c r="ADY173" s="16" t="s">
        <v>1062</v>
      </c>
      <c r="ADZ173" s="16">
        <v>6726.6666666666697</v>
      </c>
      <c r="AEC173" s="16" t="s">
        <v>1058</v>
      </c>
      <c r="AED173" s="16">
        <v>541.66999999999996</v>
      </c>
      <c r="AEE173" s="16" t="s">
        <v>952</v>
      </c>
      <c r="AEF173" s="16">
        <v>1625</v>
      </c>
      <c r="AEI173" s="16">
        <v>666.67</v>
      </c>
      <c r="AEL173" s="16">
        <v>1000</v>
      </c>
      <c r="AEM173" s="16">
        <v>3333.33</v>
      </c>
      <c r="AEO173" s="16">
        <v>20</v>
      </c>
    </row>
    <row r="174" spans="1:822" x14ac:dyDescent="0.25">
      <c r="A174" s="30">
        <v>45819</v>
      </c>
      <c r="B174" s="16" t="s">
        <v>9728</v>
      </c>
      <c r="C174" s="16" t="s">
        <v>867</v>
      </c>
      <c r="D174" s="16" t="s">
        <v>867</v>
      </c>
      <c r="E174" s="16">
        <v>38</v>
      </c>
      <c r="F174" s="16" t="s">
        <v>8153</v>
      </c>
      <c r="G174" s="16" t="s">
        <v>4105</v>
      </c>
      <c r="I174" s="16" t="s">
        <v>4174</v>
      </c>
      <c r="Z174" s="16" t="s">
        <v>993</v>
      </c>
      <c r="AA174" s="16" t="s">
        <v>470</v>
      </c>
      <c r="AB174" s="16">
        <v>2</v>
      </c>
      <c r="AC174" s="16" t="s">
        <v>1056</v>
      </c>
      <c r="AD174" s="16" t="s">
        <v>844</v>
      </c>
      <c r="AE174" s="16" t="s">
        <v>843</v>
      </c>
      <c r="AF174" s="16" t="s">
        <v>844</v>
      </c>
      <c r="AG174" s="16" t="s">
        <v>843</v>
      </c>
      <c r="AH174" s="16" t="s">
        <v>1056</v>
      </c>
      <c r="AI174" s="16" t="s">
        <v>843</v>
      </c>
      <c r="AJ174" s="16" t="s">
        <v>843</v>
      </c>
      <c r="AK174" s="16" t="s">
        <v>844</v>
      </c>
      <c r="AM174" s="16" t="s">
        <v>737</v>
      </c>
      <c r="AN174" s="16" t="s">
        <v>759</v>
      </c>
      <c r="AP174" s="16" t="s">
        <v>768</v>
      </c>
      <c r="AR174" s="16" t="s">
        <v>6910</v>
      </c>
      <c r="BB174" s="16">
        <v>2</v>
      </c>
      <c r="BC174" s="16" t="s">
        <v>7875</v>
      </c>
      <c r="BE174" s="16" t="s">
        <v>5098</v>
      </c>
      <c r="BV174" s="16" t="s">
        <v>4433</v>
      </c>
      <c r="BW174" s="16" t="s">
        <v>844</v>
      </c>
      <c r="BX174" s="16" t="s">
        <v>843</v>
      </c>
      <c r="BY174" s="16" t="s">
        <v>843</v>
      </c>
      <c r="BZ174" s="16" t="s">
        <v>843</v>
      </c>
      <c r="CA174" s="16" t="s">
        <v>843</v>
      </c>
      <c r="CB174" s="16" t="s">
        <v>843</v>
      </c>
      <c r="CC174" s="16" t="s">
        <v>843</v>
      </c>
      <c r="CD174" s="16" t="s">
        <v>843</v>
      </c>
      <c r="CE174" s="16" t="s">
        <v>843</v>
      </c>
      <c r="CF174" s="16" t="s">
        <v>843</v>
      </c>
      <c r="CG174" s="16" t="s">
        <v>843</v>
      </c>
      <c r="CH174" s="16" t="s">
        <v>843</v>
      </c>
      <c r="CI174" s="16" t="s">
        <v>843</v>
      </c>
      <c r="CJ174" s="16" t="s">
        <v>843</v>
      </c>
      <c r="CK174" s="16" t="s">
        <v>843</v>
      </c>
      <c r="CP174" s="16" t="s">
        <v>865</v>
      </c>
      <c r="DX174" s="16" t="s">
        <v>7842</v>
      </c>
      <c r="DY174" s="16" t="s">
        <v>867</v>
      </c>
      <c r="GC174" s="16" t="s">
        <v>5366</v>
      </c>
      <c r="GF174" s="16" t="s">
        <v>867</v>
      </c>
      <c r="GG174" s="16" t="s">
        <v>867</v>
      </c>
      <c r="GV174" s="16" t="s">
        <v>5443</v>
      </c>
      <c r="GW174" s="16" t="s">
        <v>843</v>
      </c>
      <c r="GX174" s="16" t="s">
        <v>844</v>
      </c>
      <c r="GY174" s="16" t="s">
        <v>843</v>
      </c>
      <c r="GZ174" s="16" t="s">
        <v>843</v>
      </c>
      <c r="HA174" s="16" t="s">
        <v>843</v>
      </c>
      <c r="HB174" s="16" t="s">
        <v>843</v>
      </c>
      <c r="HC174" s="16" t="s">
        <v>843</v>
      </c>
      <c r="HD174" s="16" t="s">
        <v>843</v>
      </c>
      <c r="HE174" s="16" t="s">
        <v>843</v>
      </c>
      <c r="HF174" s="16" t="s">
        <v>843</v>
      </c>
      <c r="HH174" s="16" t="s">
        <v>5456</v>
      </c>
      <c r="HK174" s="16" t="s">
        <v>865</v>
      </c>
      <c r="HM174" s="16" t="s">
        <v>865</v>
      </c>
      <c r="HZ174" s="16" t="s">
        <v>7944</v>
      </c>
      <c r="KE174" s="16" t="s">
        <v>5582</v>
      </c>
      <c r="KG174" s="16" t="s">
        <v>7018</v>
      </c>
      <c r="KH174" s="16" t="s">
        <v>7033</v>
      </c>
      <c r="KI174" s="16" t="s">
        <v>865</v>
      </c>
      <c r="LG174" s="16" t="s">
        <v>867</v>
      </c>
      <c r="LH174" s="16" t="s">
        <v>867</v>
      </c>
      <c r="LI174" s="16" t="s">
        <v>867</v>
      </c>
      <c r="LJ174" s="16" t="s">
        <v>865</v>
      </c>
      <c r="LK174" s="16" t="s">
        <v>867</v>
      </c>
      <c r="LL174" s="16" t="s">
        <v>5657</v>
      </c>
      <c r="LM174" s="16" t="s">
        <v>844</v>
      </c>
      <c r="LN174" s="16" t="s">
        <v>843</v>
      </c>
      <c r="LO174" s="16" t="s">
        <v>843</v>
      </c>
      <c r="LP174" s="16" t="s">
        <v>843</v>
      </c>
      <c r="LQ174" s="16" t="s">
        <v>843</v>
      </c>
      <c r="LR174" s="16" t="s">
        <v>843</v>
      </c>
      <c r="LS174" s="16" t="s">
        <v>843</v>
      </c>
      <c r="LT174" s="16" t="s">
        <v>843</v>
      </c>
      <c r="LU174" s="16" t="s">
        <v>843</v>
      </c>
      <c r="LV174" s="16" t="s">
        <v>843</v>
      </c>
      <c r="LW174" s="16" t="s">
        <v>843</v>
      </c>
      <c r="LX174" s="16" t="s">
        <v>843</v>
      </c>
      <c r="LY174" s="16" t="s">
        <v>843</v>
      </c>
      <c r="LZ174" s="16" t="s">
        <v>843</v>
      </c>
      <c r="MA174" s="16" t="s">
        <v>843</v>
      </c>
      <c r="MC174" s="16" t="s">
        <v>5694</v>
      </c>
      <c r="MD174" s="16" t="s">
        <v>844</v>
      </c>
      <c r="ME174" s="16" t="s">
        <v>843</v>
      </c>
      <c r="MF174" s="16" t="s">
        <v>843</v>
      </c>
      <c r="MG174" s="16" t="s">
        <v>843</v>
      </c>
      <c r="MH174" s="16" t="s">
        <v>843</v>
      </c>
      <c r="MI174" s="16" t="s">
        <v>843</v>
      </c>
      <c r="MJ174" s="16" t="s">
        <v>843</v>
      </c>
      <c r="MK174" s="16" t="s">
        <v>843</v>
      </c>
      <c r="ML174" s="16" t="s">
        <v>843</v>
      </c>
      <c r="MM174" s="16" t="s">
        <v>843</v>
      </c>
      <c r="MN174" s="16" t="s">
        <v>843</v>
      </c>
      <c r="MO174" s="16" t="s">
        <v>843</v>
      </c>
      <c r="MP174" s="16" t="s">
        <v>843</v>
      </c>
      <c r="MQ174" s="16" t="s">
        <v>843</v>
      </c>
      <c r="MR174" s="16" t="s">
        <v>843</v>
      </c>
      <c r="MS174" s="16" t="s">
        <v>843</v>
      </c>
      <c r="MT174" s="16" t="s">
        <v>843</v>
      </c>
      <c r="MU174" s="16" t="s">
        <v>843</v>
      </c>
      <c r="MV174" s="16" t="s">
        <v>843</v>
      </c>
      <c r="OK174" s="16" t="s">
        <v>5694</v>
      </c>
      <c r="OL174" s="16" t="s">
        <v>844</v>
      </c>
      <c r="OM174" s="16" t="s">
        <v>843</v>
      </c>
      <c r="ON174" s="16" t="s">
        <v>843</v>
      </c>
      <c r="OO174" s="16" t="s">
        <v>843</v>
      </c>
      <c r="OP174" s="16" t="s">
        <v>843</v>
      </c>
      <c r="OQ174" s="16" t="s">
        <v>843</v>
      </c>
      <c r="OR174" s="16" t="s">
        <v>843</v>
      </c>
      <c r="OS174" s="16" t="s">
        <v>843</v>
      </c>
      <c r="OT174" s="16" t="s">
        <v>843</v>
      </c>
      <c r="OU174" s="16" t="s">
        <v>843</v>
      </c>
      <c r="OV174" s="16" t="s">
        <v>843</v>
      </c>
      <c r="OW174" s="16" t="s">
        <v>843</v>
      </c>
      <c r="OX174" s="16" t="s">
        <v>843</v>
      </c>
      <c r="OY174" s="16" t="s">
        <v>843</v>
      </c>
      <c r="OZ174" s="16" t="s">
        <v>843</v>
      </c>
      <c r="PA174" s="16" t="s">
        <v>843</v>
      </c>
      <c r="PC174" s="16" t="s">
        <v>865</v>
      </c>
      <c r="PD174" s="16" t="s">
        <v>865</v>
      </c>
      <c r="PY174" s="16" t="s">
        <v>867</v>
      </c>
      <c r="PZ174" s="16">
        <v>1</v>
      </c>
      <c r="QP174" s="16" t="s">
        <v>865</v>
      </c>
      <c r="QR174" s="16" t="s">
        <v>865</v>
      </c>
      <c r="QT174" s="16" t="s">
        <v>867</v>
      </c>
      <c r="QV174" s="16" t="s">
        <v>865</v>
      </c>
      <c r="QX174" s="16" t="s">
        <v>867</v>
      </c>
      <c r="QY174" s="16" t="s">
        <v>867</v>
      </c>
      <c r="RD174" s="16" t="s">
        <v>865</v>
      </c>
      <c r="RF174" s="16" t="s">
        <v>865</v>
      </c>
      <c r="RH174" s="16" t="s">
        <v>4216</v>
      </c>
      <c r="RJ174" s="16" t="s">
        <v>4216</v>
      </c>
      <c r="RN174" s="16" t="s">
        <v>867</v>
      </c>
      <c r="RP174" s="16" t="s">
        <v>867</v>
      </c>
      <c r="RR174" s="16" t="s">
        <v>867</v>
      </c>
      <c r="RT174" s="16" t="s">
        <v>867</v>
      </c>
      <c r="RV174" s="16" t="s">
        <v>7724</v>
      </c>
      <c r="RX174" s="16" t="s">
        <v>7724</v>
      </c>
      <c r="RZ174" s="16" t="s">
        <v>867</v>
      </c>
      <c r="SQ174" s="16" t="s">
        <v>867</v>
      </c>
      <c r="SS174" s="16" t="s">
        <v>7296</v>
      </c>
      <c r="ST174" s="16" t="s">
        <v>7764</v>
      </c>
      <c r="TN174" s="16">
        <v>4000</v>
      </c>
      <c r="TO174" s="16">
        <v>3000</v>
      </c>
      <c r="TP174" s="16">
        <v>700</v>
      </c>
      <c r="TQ174" s="16">
        <v>0</v>
      </c>
      <c r="TR174" s="16">
        <v>500</v>
      </c>
      <c r="TS174" s="16">
        <v>300</v>
      </c>
      <c r="TT174" s="16">
        <v>0</v>
      </c>
      <c r="TU174" s="16">
        <v>1000</v>
      </c>
      <c r="TV174" s="16">
        <v>0</v>
      </c>
      <c r="TW174" s="16">
        <v>0</v>
      </c>
      <c r="TX174" s="16">
        <v>2000</v>
      </c>
      <c r="TZ174" s="16" t="s">
        <v>7367</v>
      </c>
      <c r="UA174" s="16" t="s">
        <v>8950</v>
      </c>
      <c r="UB174" s="16">
        <v>0</v>
      </c>
      <c r="UC174" s="16" t="s">
        <v>844</v>
      </c>
      <c r="UD174" s="16" t="s">
        <v>843</v>
      </c>
      <c r="UE174" s="16" t="s">
        <v>843</v>
      </c>
      <c r="UF174" s="16" t="s">
        <v>844</v>
      </c>
      <c r="UG174" s="16" t="s">
        <v>843</v>
      </c>
      <c r="UH174" s="16" t="s">
        <v>843</v>
      </c>
      <c r="UL174" s="16">
        <v>7000</v>
      </c>
      <c r="VX174" s="16" t="s">
        <v>6037</v>
      </c>
      <c r="VY174" s="16" t="s">
        <v>843</v>
      </c>
      <c r="VZ174" s="16" t="s">
        <v>843</v>
      </c>
      <c r="WA174" s="16" t="s">
        <v>843</v>
      </c>
      <c r="WB174" s="16" t="s">
        <v>844</v>
      </c>
      <c r="WC174" s="16" t="s">
        <v>843</v>
      </c>
      <c r="WD174" s="16" t="s">
        <v>843</v>
      </c>
      <c r="WE174" s="16" t="s">
        <v>843</v>
      </c>
      <c r="WF174" s="16" t="s">
        <v>843</v>
      </c>
      <c r="WO174" s="16" t="s">
        <v>6920</v>
      </c>
      <c r="XD174" s="16" t="s">
        <v>6975</v>
      </c>
      <c r="XE174" s="16" t="s">
        <v>843</v>
      </c>
      <c r="XF174" s="16" t="s">
        <v>843</v>
      </c>
      <c r="XG174" s="16" t="s">
        <v>844</v>
      </c>
      <c r="XH174" s="16" t="s">
        <v>843</v>
      </c>
      <c r="XI174" s="16" t="s">
        <v>843</v>
      </c>
      <c r="XJ174" s="16" t="s">
        <v>843</v>
      </c>
      <c r="XK174" s="16" t="s">
        <v>843</v>
      </c>
      <c r="XL174" s="16" t="s">
        <v>843</v>
      </c>
      <c r="XM174" s="16" t="s">
        <v>843</v>
      </c>
      <c r="XN174" s="16" t="s">
        <v>843</v>
      </c>
      <c r="XO174" s="16" t="s">
        <v>843</v>
      </c>
      <c r="XP174" s="16" t="s">
        <v>843</v>
      </c>
      <c r="XQ174" s="16" t="s">
        <v>843</v>
      </c>
      <c r="YF174" s="16" t="s">
        <v>865</v>
      </c>
      <c r="YN174" s="16" t="s">
        <v>7040</v>
      </c>
      <c r="YP174" s="16" t="s">
        <v>7978</v>
      </c>
      <c r="YR174" s="16" t="s">
        <v>9729</v>
      </c>
      <c r="YS174" s="16" t="s">
        <v>9730</v>
      </c>
      <c r="YT174" s="16" t="s">
        <v>8694</v>
      </c>
      <c r="YU174" s="16" t="s">
        <v>9731</v>
      </c>
      <c r="YV174" s="16" t="s">
        <v>9148</v>
      </c>
      <c r="YW174" s="16" t="s">
        <v>844</v>
      </c>
      <c r="YX174" s="16" t="s">
        <v>9148</v>
      </c>
      <c r="YY174" s="16" t="s">
        <v>843</v>
      </c>
      <c r="YZ174" s="16" t="s">
        <v>843</v>
      </c>
      <c r="ZA174" s="16" t="s">
        <v>8761</v>
      </c>
      <c r="ZB174" s="16">
        <v>9666.67</v>
      </c>
      <c r="ZC174" s="16" t="s">
        <v>8996</v>
      </c>
      <c r="ZD174" s="16" t="s">
        <v>9017</v>
      </c>
      <c r="ZE174" s="16" t="s">
        <v>843</v>
      </c>
      <c r="ZF174" s="16" t="s">
        <v>843</v>
      </c>
      <c r="ZG174" s="16" t="s">
        <v>8723</v>
      </c>
      <c r="ZH174" s="16" t="s">
        <v>8752</v>
      </c>
      <c r="ZI174" s="16" t="s">
        <v>8865</v>
      </c>
      <c r="ZJ174" s="16" t="s">
        <v>8701</v>
      </c>
      <c r="ZK174" s="16" t="s">
        <v>843</v>
      </c>
      <c r="ZL174" s="16" t="s">
        <v>8722</v>
      </c>
      <c r="ZM174" s="16" t="s">
        <v>843</v>
      </c>
      <c r="ZN174" s="16" t="s">
        <v>8725</v>
      </c>
      <c r="ZO174" s="16" t="s">
        <v>487</v>
      </c>
      <c r="ZP174" s="16" t="s">
        <v>487</v>
      </c>
      <c r="ZQ174" s="16" t="s">
        <v>487</v>
      </c>
      <c r="ZR174" s="16" t="s">
        <v>486</v>
      </c>
      <c r="ZS174" s="16" t="s">
        <v>844</v>
      </c>
      <c r="ZT174" s="16" t="s">
        <v>8705</v>
      </c>
      <c r="ZU174" s="16" t="s">
        <v>8706</v>
      </c>
      <c r="ZV174" s="16" t="s">
        <v>487</v>
      </c>
      <c r="ZW174" s="16" t="s">
        <v>844</v>
      </c>
      <c r="ZX174" s="16" t="s">
        <v>844</v>
      </c>
      <c r="ZY174" s="16" t="s">
        <v>1056</v>
      </c>
      <c r="ZZ174" s="16" t="s">
        <v>843</v>
      </c>
      <c r="AAA174" s="16" t="s">
        <v>843</v>
      </c>
      <c r="AAB174" s="16" t="s">
        <v>843</v>
      </c>
      <c r="AAC174" s="16">
        <v>1</v>
      </c>
      <c r="AAD174" s="16" t="s">
        <v>844</v>
      </c>
      <c r="AAE174" s="16" t="s">
        <v>843</v>
      </c>
      <c r="AAF174" s="16" t="s">
        <v>843</v>
      </c>
      <c r="AAG174" s="16" t="s">
        <v>843</v>
      </c>
      <c r="AAH174" s="16" t="s">
        <v>843</v>
      </c>
      <c r="AAI174" s="16" t="s">
        <v>844</v>
      </c>
      <c r="AAJ174" s="16" t="s">
        <v>615</v>
      </c>
      <c r="AAK174" s="16" t="s">
        <v>633</v>
      </c>
      <c r="AAL174" s="16" t="s">
        <v>904</v>
      </c>
      <c r="AAM174" s="16" t="s">
        <v>663</v>
      </c>
      <c r="AAN174" s="16" t="s">
        <v>8707</v>
      </c>
      <c r="AAO174" s="16" t="s">
        <v>1018</v>
      </c>
      <c r="AAP174" s="16" t="s">
        <v>8708</v>
      </c>
      <c r="AAS174" s="16">
        <v>7000</v>
      </c>
      <c r="AAT174" s="16" t="s">
        <v>782</v>
      </c>
      <c r="AAU174" s="16" t="s">
        <v>782</v>
      </c>
      <c r="AAX174" s="16" t="s">
        <v>843</v>
      </c>
      <c r="AAY174" s="16" t="s">
        <v>8710</v>
      </c>
      <c r="AAZ174" s="16" t="s">
        <v>782</v>
      </c>
      <c r="ABA174" s="16" t="s">
        <v>782</v>
      </c>
      <c r="ABB174" s="16" t="s">
        <v>783</v>
      </c>
      <c r="ABC174" s="16" t="s">
        <v>783</v>
      </c>
      <c r="ABD174" s="16" t="s">
        <v>782</v>
      </c>
      <c r="ABE174" s="16" t="s">
        <v>783</v>
      </c>
      <c r="ABF174" s="16" t="s">
        <v>782</v>
      </c>
      <c r="ABG174" s="16" t="s">
        <v>782</v>
      </c>
      <c r="ABH174" s="16" t="s">
        <v>782</v>
      </c>
      <c r="ABI174" s="16" t="s">
        <v>782</v>
      </c>
      <c r="ABJ174" s="16" t="s">
        <v>782</v>
      </c>
      <c r="ABK174" s="16" t="s">
        <v>782</v>
      </c>
      <c r="ABL174" s="16" t="s">
        <v>8732</v>
      </c>
      <c r="ABM174" s="16" t="s">
        <v>843</v>
      </c>
      <c r="ABN174" s="16" t="s">
        <v>1034</v>
      </c>
      <c r="ABP174" s="16" t="s">
        <v>972</v>
      </c>
      <c r="ABQ174" s="16" t="s">
        <v>4324</v>
      </c>
      <c r="ABR174" s="16" t="s">
        <v>470</v>
      </c>
      <c r="ABS174" s="16" t="s">
        <v>451</v>
      </c>
      <c r="ABT174" s="16" t="s">
        <v>1056</v>
      </c>
      <c r="ABU174" s="16" t="s">
        <v>844</v>
      </c>
      <c r="ABV174" s="16" t="s">
        <v>487</v>
      </c>
      <c r="ABW174" s="16" t="s">
        <v>486</v>
      </c>
      <c r="ABX174" s="16" t="s">
        <v>892</v>
      </c>
      <c r="ABY174" s="16" t="s">
        <v>486</v>
      </c>
      <c r="ABZ174" s="16" t="s">
        <v>486</v>
      </c>
      <c r="ACA174" s="16" t="s">
        <v>759</v>
      </c>
      <c r="ACB174" s="16" t="s">
        <v>768</v>
      </c>
      <c r="ACC174" s="16" t="s">
        <v>737</v>
      </c>
      <c r="ACD174" s="16" t="s">
        <v>487</v>
      </c>
      <c r="ACE174" s="16" t="s">
        <v>486</v>
      </c>
      <c r="ACG174" s="16" t="s">
        <v>1014</v>
      </c>
      <c r="ACH174" s="16" t="s">
        <v>1009</v>
      </c>
      <c r="ACI174" s="16" t="s">
        <v>462</v>
      </c>
      <c r="ACJ174" s="16">
        <v>0.79400000000000004</v>
      </c>
      <c r="ACK174" s="16" t="s">
        <v>482</v>
      </c>
      <c r="ACL174" s="16" t="s">
        <v>738</v>
      </c>
      <c r="ACM174" s="16" t="s">
        <v>1189</v>
      </c>
      <c r="ACN174" s="16" t="s">
        <v>1169</v>
      </c>
      <c r="ACO174" s="16" t="s">
        <v>1856</v>
      </c>
      <c r="ACQ174" s="16" t="s">
        <v>1202</v>
      </c>
      <c r="ACR174" s="16" t="s">
        <v>1645</v>
      </c>
      <c r="ACS174" s="16" t="s">
        <v>680</v>
      </c>
      <c r="ACT174" s="16" t="s">
        <v>1522</v>
      </c>
      <c r="ACU174" s="16" t="s">
        <v>831</v>
      </c>
      <c r="ACV174" s="16" t="s">
        <v>8756</v>
      </c>
      <c r="ACW174" s="16" t="s">
        <v>451</v>
      </c>
      <c r="ACX174" s="16" t="s">
        <v>1914</v>
      </c>
      <c r="ACY174" s="16" t="s">
        <v>1947</v>
      </c>
      <c r="ACZ174" s="16">
        <v>1</v>
      </c>
      <c r="ADA174" s="16">
        <v>1</v>
      </c>
      <c r="ADB174" s="16">
        <v>1</v>
      </c>
      <c r="ADC174" s="16">
        <v>0</v>
      </c>
      <c r="ADD174" s="16">
        <v>1</v>
      </c>
      <c r="ADE174" s="16" t="s">
        <v>8891</v>
      </c>
      <c r="ADF174" s="16">
        <v>0</v>
      </c>
      <c r="ADG174" s="16" t="s">
        <v>486</v>
      </c>
      <c r="ADH174" s="16">
        <v>2</v>
      </c>
      <c r="ADI174" s="16" t="s">
        <v>1554</v>
      </c>
      <c r="ADJ174" s="16" t="s">
        <v>1744</v>
      </c>
      <c r="ADK174" s="16" t="s">
        <v>1743</v>
      </c>
      <c r="ADL174" s="16" t="s">
        <v>1764</v>
      </c>
      <c r="ADM174" s="16" t="s">
        <v>13194</v>
      </c>
      <c r="ADN174" s="16" t="s">
        <v>13196</v>
      </c>
      <c r="ADO174" s="16" t="s">
        <v>1766</v>
      </c>
      <c r="ADP174" s="16" t="s">
        <v>1751</v>
      </c>
      <c r="ADQ174" s="16" t="s">
        <v>13194</v>
      </c>
      <c r="ADR174" s="16" t="s">
        <v>13194</v>
      </c>
      <c r="ADS174" s="16" t="s">
        <v>1743</v>
      </c>
      <c r="ADY174" s="16" t="s">
        <v>1063</v>
      </c>
      <c r="AEB174" s="16">
        <v>9666.6666666666697</v>
      </c>
      <c r="AEC174" s="16" t="s">
        <v>1062</v>
      </c>
      <c r="AED174" s="16">
        <v>3500</v>
      </c>
      <c r="AEE174" s="16" t="s">
        <v>952</v>
      </c>
      <c r="AEI174" s="16">
        <v>2000</v>
      </c>
      <c r="AEJ174" s="16">
        <v>1500</v>
      </c>
      <c r="AEK174" s="16">
        <v>350</v>
      </c>
      <c r="AEN174" s="16">
        <v>250</v>
      </c>
      <c r="AEO174" s="16">
        <v>150</v>
      </c>
      <c r="AEP174" s="16">
        <v>500</v>
      </c>
    </row>
    <row r="175" spans="1:822" x14ac:dyDescent="0.25">
      <c r="A175" s="30">
        <v>45819</v>
      </c>
      <c r="B175" s="16" t="s">
        <v>9732</v>
      </c>
      <c r="C175" s="16" t="s">
        <v>867</v>
      </c>
      <c r="D175" s="16" t="s">
        <v>867</v>
      </c>
      <c r="E175" s="16">
        <v>41</v>
      </c>
      <c r="F175" s="16" t="s">
        <v>8153</v>
      </c>
      <c r="G175" s="16" t="s">
        <v>4105</v>
      </c>
      <c r="I175" s="16" t="s">
        <v>4174</v>
      </c>
      <c r="Z175" s="16" t="s">
        <v>993</v>
      </c>
      <c r="AA175" s="16" t="s">
        <v>470</v>
      </c>
      <c r="AB175" s="16">
        <v>3</v>
      </c>
      <c r="AC175" s="16" t="s">
        <v>844</v>
      </c>
      <c r="AD175" s="16" t="s">
        <v>844</v>
      </c>
      <c r="AE175" s="16" t="s">
        <v>844</v>
      </c>
      <c r="AF175" s="16" t="s">
        <v>844</v>
      </c>
      <c r="AG175" s="16" t="s">
        <v>843</v>
      </c>
      <c r="AH175" s="16" t="s">
        <v>1056</v>
      </c>
      <c r="AI175" s="16" t="s">
        <v>844</v>
      </c>
      <c r="AJ175" s="16" t="s">
        <v>843</v>
      </c>
      <c r="AK175" s="16" t="s">
        <v>1056</v>
      </c>
      <c r="AM175" s="16" t="s">
        <v>737</v>
      </c>
      <c r="AN175" s="16" t="s">
        <v>759</v>
      </c>
      <c r="AP175" s="16" t="s">
        <v>775</v>
      </c>
      <c r="AR175" s="16" t="s">
        <v>6907</v>
      </c>
      <c r="BB175" s="16">
        <v>3</v>
      </c>
      <c r="BC175" s="16" t="s">
        <v>7878</v>
      </c>
      <c r="BE175" s="16" t="s">
        <v>5101</v>
      </c>
      <c r="BV175" s="16" t="s">
        <v>4433</v>
      </c>
      <c r="BW175" s="16" t="s">
        <v>844</v>
      </c>
      <c r="BX175" s="16" t="s">
        <v>843</v>
      </c>
      <c r="BY175" s="16" t="s">
        <v>843</v>
      </c>
      <c r="BZ175" s="16" t="s">
        <v>843</v>
      </c>
      <c r="CA175" s="16" t="s">
        <v>843</v>
      </c>
      <c r="CB175" s="16" t="s">
        <v>843</v>
      </c>
      <c r="CC175" s="16" t="s">
        <v>843</v>
      </c>
      <c r="CD175" s="16" t="s">
        <v>843</v>
      </c>
      <c r="CE175" s="16" t="s">
        <v>843</v>
      </c>
      <c r="CF175" s="16" t="s">
        <v>843</v>
      </c>
      <c r="CG175" s="16" t="s">
        <v>843</v>
      </c>
      <c r="CH175" s="16" t="s">
        <v>843</v>
      </c>
      <c r="CI175" s="16" t="s">
        <v>843</v>
      </c>
      <c r="CJ175" s="16" t="s">
        <v>843</v>
      </c>
      <c r="CK175" s="16" t="s">
        <v>843</v>
      </c>
      <c r="CP175" s="16" t="s">
        <v>867</v>
      </c>
      <c r="CQ175" s="16" t="s">
        <v>5191</v>
      </c>
      <c r="CR175" s="16" t="s">
        <v>844</v>
      </c>
      <c r="CS175" s="16" t="s">
        <v>843</v>
      </c>
      <c r="CT175" s="16" t="s">
        <v>843</v>
      </c>
      <c r="CU175" s="16" t="s">
        <v>843</v>
      </c>
      <c r="CV175" s="16" t="s">
        <v>843</v>
      </c>
      <c r="CW175" s="16" t="s">
        <v>843</v>
      </c>
      <c r="CX175" s="16" t="s">
        <v>843</v>
      </c>
      <c r="CY175" s="16" t="s">
        <v>843</v>
      </c>
      <c r="CZ175" s="16" t="s">
        <v>843</v>
      </c>
      <c r="DA175" s="16" t="s">
        <v>5184</v>
      </c>
      <c r="DX175" s="16" t="s">
        <v>867</v>
      </c>
      <c r="DY175" s="16" t="s">
        <v>867</v>
      </c>
      <c r="GC175" s="16" t="s">
        <v>5372</v>
      </c>
      <c r="GF175" s="16" t="s">
        <v>867</v>
      </c>
      <c r="GG175" s="16" t="s">
        <v>867</v>
      </c>
      <c r="GV175" s="16" t="s">
        <v>5443</v>
      </c>
      <c r="GW175" s="16" t="s">
        <v>843</v>
      </c>
      <c r="GX175" s="16" t="s">
        <v>844</v>
      </c>
      <c r="GY175" s="16" t="s">
        <v>843</v>
      </c>
      <c r="GZ175" s="16" t="s">
        <v>843</v>
      </c>
      <c r="HA175" s="16" t="s">
        <v>843</v>
      </c>
      <c r="HB175" s="16" t="s">
        <v>843</v>
      </c>
      <c r="HC175" s="16" t="s">
        <v>843</v>
      </c>
      <c r="HD175" s="16" t="s">
        <v>843</v>
      </c>
      <c r="HE175" s="16" t="s">
        <v>843</v>
      </c>
      <c r="HF175" s="16" t="s">
        <v>843</v>
      </c>
      <c r="HH175" s="16" t="s">
        <v>5456</v>
      </c>
      <c r="HK175" s="16" t="s">
        <v>865</v>
      </c>
      <c r="HM175" s="16" t="s">
        <v>865</v>
      </c>
      <c r="HZ175" s="16" t="s">
        <v>7944</v>
      </c>
      <c r="KE175" s="16" t="s">
        <v>5582</v>
      </c>
      <c r="KG175" s="16" t="s">
        <v>7015</v>
      </c>
      <c r="KH175" s="16" t="s">
        <v>7033</v>
      </c>
      <c r="KI175" s="16" t="s">
        <v>865</v>
      </c>
      <c r="LG175" s="16" t="s">
        <v>867</v>
      </c>
      <c r="LH175" s="16" t="s">
        <v>865</v>
      </c>
      <c r="LI175" s="16" t="s">
        <v>867</v>
      </c>
      <c r="LJ175" s="16" t="s">
        <v>865</v>
      </c>
      <c r="LK175" s="16" t="s">
        <v>867</v>
      </c>
      <c r="LL175" s="16" t="s">
        <v>9733</v>
      </c>
      <c r="LM175" s="16" t="s">
        <v>844</v>
      </c>
      <c r="LN175" s="16" t="s">
        <v>843</v>
      </c>
      <c r="LO175" s="16" t="s">
        <v>844</v>
      </c>
      <c r="LP175" s="16" t="s">
        <v>843</v>
      </c>
      <c r="LQ175" s="16" t="s">
        <v>843</v>
      </c>
      <c r="LR175" s="16" t="s">
        <v>843</v>
      </c>
      <c r="LS175" s="16" t="s">
        <v>843</v>
      </c>
      <c r="LT175" s="16" t="s">
        <v>843</v>
      </c>
      <c r="LU175" s="16" t="s">
        <v>843</v>
      </c>
      <c r="LV175" s="16" t="s">
        <v>843</v>
      </c>
      <c r="LW175" s="16" t="s">
        <v>843</v>
      </c>
      <c r="LX175" s="16" t="s">
        <v>843</v>
      </c>
      <c r="LY175" s="16" t="s">
        <v>843</v>
      </c>
      <c r="LZ175" s="16" t="s">
        <v>843</v>
      </c>
      <c r="MA175" s="16" t="s">
        <v>843</v>
      </c>
      <c r="MC175" s="16" t="s">
        <v>5694</v>
      </c>
      <c r="MD175" s="16" t="s">
        <v>844</v>
      </c>
      <c r="ME175" s="16" t="s">
        <v>843</v>
      </c>
      <c r="MF175" s="16" t="s">
        <v>843</v>
      </c>
      <c r="MG175" s="16" t="s">
        <v>843</v>
      </c>
      <c r="MH175" s="16" t="s">
        <v>843</v>
      </c>
      <c r="MI175" s="16" t="s">
        <v>843</v>
      </c>
      <c r="MJ175" s="16" t="s">
        <v>843</v>
      </c>
      <c r="MK175" s="16" t="s">
        <v>843</v>
      </c>
      <c r="ML175" s="16" t="s">
        <v>843</v>
      </c>
      <c r="MM175" s="16" t="s">
        <v>843</v>
      </c>
      <c r="MN175" s="16" t="s">
        <v>843</v>
      </c>
      <c r="MO175" s="16" t="s">
        <v>843</v>
      </c>
      <c r="MP175" s="16" t="s">
        <v>843</v>
      </c>
      <c r="MQ175" s="16" t="s">
        <v>843</v>
      </c>
      <c r="MR175" s="16" t="s">
        <v>843</v>
      </c>
      <c r="MS175" s="16" t="s">
        <v>843</v>
      </c>
      <c r="MT175" s="16" t="s">
        <v>843</v>
      </c>
      <c r="MU175" s="16" t="s">
        <v>843</v>
      </c>
      <c r="MV175" s="16" t="s">
        <v>843</v>
      </c>
      <c r="NS175" s="16" t="s">
        <v>5694</v>
      </c>
      <c r="NT175" s="16" t="s">
        <v>844</v>
      </c>
      <c r="NU175" s="16" t="s">
        <v>843</v>
      </c>
      <c r="NV175" s="16" t="s">
        <v>843</v>
      </c>
      <c r="NW175" s="16" t="s">
        <v>843</v>
      </c>
      <c r="NX175" s="16" t="s">
        <v>843</v>
      </c>
      <c r="NY175" s="16" t="s">
        <v>843</v>
      </c>
      <c r="NZ175" s="16" t="s">
        <v>843</v>
      </c>
      <c r="OA175" s="16" t="s">
        <v>843</v>
      </c>
      <c r="OB175" s="16" t="s">
        <v>843</v>
      </c>
      <c r="OC175" s="16" t="s">
        <v>843</v>
      </c>
      <c r="OD175" s="16" t="s">
        <v>843</v>
      </c>
      <c r="OE175" s="16" t="s">
        <v>843</v>
      </c>
      <c r="OF175" s="16" t="s">
        <v>843</v>
      </c>
      <c r="OG175" s="16" t="s">
        <v>843</v>
      </c>
      <c r="OH175" s="16" t="s">
        <v>843</v>
      </c>
      <c r="OI175" s="16" t="s">
        <v>843</v>
      </c>
      <c r="OK175" s="16" t="s">
        <v>5694</v>
      </c>
      <c r="OL175" s="16" t="s">
        <v>844</v>
      </c>
      <c r="OM175" s="16" t="s">
        <v>843</v>
      </c>
      <c r="ON175" s="16" t="s">
        <v>843</v>
      </c>
      <c r="OO175" s="16" t="s">
        <v>843</v>
      </c>
      <c r="OP175" s="16" t="s">
        <v>843</v>
      </c>
      <c r="OQ175" s="16" t="s">
        <v>843</v>
      </c>
      <c r="OR175" s="16" t="s">
        <v>843</v>
      </c>
      <c r="OS175" s="16" t="s">
        <v>843</v>
      </c>
      <c r="OT175" s="16" t="s">
        <v>843</v>
      </c>
      <c r="OU175" s="16" t="s">
        <v>843</v>
      </c>
      <c r="OV175" s="16" t="s">
        <v>843</v>
      </c>
      <c r="OW175" s="16" t="s">
        <v>843</v>
      </c>
      <c r="OX175" s="16" t="s">
        <v>843</v>
      </c>
      <c r="OY175" s="16" t="s">
        <v>843</v>
      </c>
      <c r="OZ175" s="16" t="s">
        <v>843</v>
      </c>
      <c r="PA175" s="16" t="s">
        <v>843</v>
      </c>
      <c r="PC175" s="16" t="s">
        <v>865</v>
      </c>
      <c r="PD175" s="16" t="s">
        <v>865</v>
      </c>
      <c r="PY175" s="16" t="s">
        <v>864</v>
      </c>
      <c r="QP175" s="16" t="s">
        <v>865</v>
      </c>
      <c r="QR175" s="16" t="s">
        <v>867</v>
      </c>
      <c r="QT175" s="16" t="s">
        <v>867</v>
      </c>
      <c r="QV175" s="16" t="s">
        <v>865</v>
      </c>
      <c r="QX175" s="16" t="s">
        <v>865</v>
      </c>
      <c r="QY175" s="16" t="s">
        <v>867</v>
      </c>
      <c r="RD175" s="16" t="s">
        <v>4216</v>
      </c>
      <c r="RF175" s="16" t="s">
        <v>865</v>
      </c>
      <c r="RH175" s="16" t="s">
        <v>4216</v>
      </c>
      <c r="RJ175" s="16" t="s">
        <v>4216</v>
      </c>
      <c r="RN175" s="16" t="s">
        <v>7720</v>
      </c>
      <c r="RP175" s="16" t="s">
        <v>867</v>
      </c>
      <c r="RR175" s="16" t="s">
        <v>867</v>
      </c>
      <c r="RT175" s="16" t="s">
        <v>867</v>
      </c>
      <c r="RV175" s="16" t="s">
        <v>7720</v>
      </c>
      <c r="RX175" s="16" t="s">
        <v>7720</v>
      </c>
      <c r="RZ175" s="16" t="s">
        <v>867</v>
      </c>
      <c r="SQ175" s="16" t="s">
        <v>865</v>
      </c>
      <c r="SS175" s="16" t="s">
        <v>7296</v>
      </c>
      <c r="ST175" s="16" t="s">
        <v>7764</v>
      </c>
      <c r="TN175" s="16">
        <v>3000</v>
      </c>
      <c r="TO175" s="16">
        <v>0</v>
      </c>
      <c r="TP175" s="16">
        <v>600</v>
      </c>
      <c r="TQ175" s="16">
        <v>0</v>
      </c>
      <c r="TR175" s="16">
        <v>300</v>
      </c>
      <c r="TS175" s="16">
        <v>300</v>
      </c>
      <c r="TT175" s="16">
        <v>0</v>
      </c>
      <c r="TU175" s="16">
        <v>600</v>
      </c>
      <c r="TV175" s="16">
        <v>0</v>
      </c>
      <c r="TW175" s="16">
        <v>0</v>
      </c>
      <c r="TX175" s="16">
        <v>3000</v>
      </c>
      <c r="TZ175" s="16" t="s">
        <v>7367</v>
      </c>
      <c r="UA175" s="16" t="s">
        <v>5971</v>
      </c>
      <c r="UB175" s="16">
        <v>0</v>
      </c>
      <c r="UC175" s="16" t="s">
        <v>843</v>
      </c>
      <c r="UD175" s="16" t="s">
        <v>843</v>
      </c>
      <c r="UE175" s="16" t="s">
        <v>843</v>
      </c>
      <c r="UF175" s="16" t="s">
        <v>844</v>
      </c>
      <c r="UG175" s="16" t="s">
        <v>843</v>
      </c>
      <c r="UH175" s="16" t="s">
        <v>843</v>
      </c>
      <c r="VX175" s="16" t="s">
        <v>9013</v>
      </c>
      <c r="VY175" s="16" t="s">
        <v>844</v>
      </c>
      <c r="VZ175" s="16" t="s">
        <v>843</v>
      </c>
      <c r="WA175" s="16" t="s">
        <v>843</v>
      </c>
      <c r="WB175" s="16" t="s">
        <v>843</v>
      </c>
      <c r="WC175" s="16" t="s">
        <v>844</v>
      </c>
      <c r="WD175" s="16" t="s">
        <v>843</v>
      </c>
      <c r="WE175" s="16" t="s">
        <v>843</v>
      </c>
      <c r="WF175" s="16" t="s">
        <v>843</v>
      </c>
      <c r="WH175" s="16">
        <v>4875</v>
      </c>
      <c r="WO175" s="16" t="s">
        <v>6920</v>
      </c>
      <c r="XD175" s="16" t="s">
        <v>7000</v>
      </c>
      <c r="XE175" s="16" t="s">
        <v>843</v>
      </c>
      <c r="XF175" s="16" t="s">
        <v>843</v>
      </c>
      <c r="XG175" s="16" t="s">
        <v>843</v>
      </c>
      <c r="XH175" s="16" t="s">
        <v>843</v>
      </c>
      <c r="XI175" s="16" t="s">
        <v>843</v>
      </c>
      <c r="XJ175" s="16" t="s">
        <v>843</v>
      </c>
      <c r="XK175" s="16" t="s">
        <v>843</v>
      </c>
      <c r="XL175" s="16" t="s">
        <v>843</v>
      </c>
      <c r="XM175" s="16" t="s">
        <v>843</v>
      </c>
      <c r="XN175" s="16" t="s">
        <v>843</v>
      </c>
      <c r="XO175" s="16" t="s">
        <v>844</v>
      </c>
      <c r="XP175" s="16" t="s">
        <v>843</v>
      </c>
      <c r="XQ175" s="16" t="s">
        <v>843</v>
      </c>
      <c r="YF175" s="16" t="s">
        <v>865</v>
      </c>
      <c r="YN175" s="16" t="s">
        <v>7040</v>
      </c>
      <c r="YP175" s="16" t="s">
        <v>7978</v>
      </c>
      <c r="YR175" s="16" t="s">
        <v>9734</v>
      </c>
      <c r="YS175" s="16" t="s">
        <v>9735</v>
      </c>
      <c r="YT175" s="16" t="s">
        <v>8694</v>
      </c>
      <c r="YU175" s="16" t="s">
        <v>9736</v>
      </c>
      <c r="YV175" s="16" t="s">
        <v>9148</v>
      </c>
      <c r="YW175" s="16" t="s">
        <v>844</v>
      </c>
      <c r="YX175" s="16" t="s">
        <v>9148</v>
      </c>
      <c r="YY175" s="16" t="s">
        <v>843</v>
      </c>
      <c r="YZ175" s="16" t="s">
        <v>843</v>
      </c>
      <c r="ZA175" s="16" t="s">
        <v>8995</v>
      </c>
      <c r="ZB175" s="16">
        <v>5050</v>
      </c>
      <c r="ZC175" s="16" t="s">
        <v>9386</v>
      </c>
      <c r="ZD175" s="16" t="s">
        <v>843</v>
      </c>
      <c r="ZE175" s="16" t="s">
        <v>843</v>
      </c>
      <c r="ZF175" s="16" t="s">
        <v>843</v>
      </c>
      <c r="ZG175" s="16" t="s">
        <v>8739</v>
      </c>
      <c r="ZH175" s="16" t="s">
        <v>8739</v>
      </c>
      <c r="ZI175" s="16" t="s">
        <v>8724</v>
      </c>
      <c r="ZJ175" s="16" t="s">
        <v>8723</v>
      </c>
      <c r="ZK175" s="16" t="s">
        <v>843</v>
      </c>
      <c r="ZL175" s="16" t="s">
        <v>8724</v>
      </c>
      <c r="ZM175" s="16" t="s">
        <v>843</v>
      </c>
      <c r="ZN175" s="16" t="s">
        <v>8815</v>
      </c>
      <c r="ZO175" s="16" t="s">
        <v>487</v>
      </c>
      <c r="ZP175" s="16" t="s">
        <v>487</v>
      </c>
      <c r="ZQ175" s="16" t="s">
        <v>486</v>
      </c>
      <c r="ZR175" s="16" t="s">
        <v>486</v>
      </c>
      <c r="ZS175" s="16" t="s">
        <v>844</v>
      </c>
      <c r="ZT175" s="16" t="s">
        <v>8705</v>
      </c>
      <c r="ZU175" s="16" t="s">
        <v>8706</v>
      </c>
      <c r="ZV175" s="16" t="s">
        <v>487</v>
      </c>
      <c r="ZW175" s="16" t="s">
        <v>1056</v>
      </c>
      <c r="ZX175" s="16" t="s">
        <v>844</v>
      </c>
      <c r="ZY175" s="16" t="s">
        <v>1056</v>
      </c>
      <c r="ZZ175" s="16" t="s">
        <v>844</v>
      </c>
      <c r="AAA175" s="16" t="s">
        <v>843</v>
      </c>
      <c r="AAB175" s="16" t="s">
        <v>843</v>
      </c>
      <c r="AAC175" s="16">
        <v>0</v>
      </c>
      <c r="AAD175" s="16" t="s">
        <v>844</v>
      </c>
      <c r="AAE175" s="16" t="s">
        <v>843</v>
      </c>
      <c r="AAF175" s="16" t="s">
        <v>844</v>
      </c>
      <c r="AAG175" s="16" t="s">
        <v>843</v>
      </c>
      <c r="AAH175" s="16" t="s">
        <v>843</v>
      </c>
      <c r="AAI175" s="16" t="s">
        <v>844</v>
      </c>
      <c r="AAJ175" s="16" t="s">
        <v>615</v>
      </c>
      <c r="AAK175" s="16" t="s">
        <v>633</v>
      </c>
      <c r="AAL175" s="16" t="s">
        <v>904</v>
      </c>
      <c r="AAM175" s="16" t="s">
        <v>663</v>
      </c>
      <c r="AAN175" s="16" t="s">
        <v>8707</v>
      </c>
      <c r="AAO175" s="16" t="s">
        <v>1018</v>
      </c>
      <c r="AAP175" s="16" t="s">
        <v>8708</v>
      </c>
      <c r="AAS175" s="16">
        <v>4875</v>
      </c>
      <c r="AAU175" s="16" t="s">
        <v>782</v>
      </c>
      <c r="AAX175" s="16" t="s">
        <v>843</v>
      </c>
      <c r="AAY175" s="16" t="s">
        <v>8710</v>
      </c>
      <c r="AAZ175" s="16" t="s">
        <v>782</v>
      </c>
      <c r="ABA175" s="16" t="s">
        <v>783</v>
      </c>
      <c r="ABB175" s="16" t="s">
        <v>782</v>
      </c>
      <c r="ABC175" s="16" t="s">
        <v>783</v>
      </c>
      <c r="ABD175" s="16" t="s">
        <v>783</v>
      </c>
      <c r="ABE175" s="16" t="s">
        <v>783</v>
      </c>
      <c r="ABF175" s="16" t="s">
        <v>782</v>
      </c>
      <c r="ABG175" s="16" t="s">
        <v>782</v>
      </c>
      <c r="ABH175" s="16" t="s">
        <v>782</v>
      </c>
      <c r="ABI175" s="16" t="s">
        <v>783</v>
      </c>
      <c r="ABJ175" s="16" t="s">
        <v>783</v>
      </c>
      <c r="ABK175" s="16" t="s">
        <v>782</v>
      </c>
      <c r="ABL175" s="16" t="s">
        <v>8769</v>
      </c>
      <c r="ABM175" s="16" t="s">
        <v>843</v>
      </c>
      <c r="ABN175" s="16" t="s">
        <v>1034</v>
      </c>
      <c r="ABP175" s="16" t="s">
        <v>972</v>
      </c>
      <c r="ABQ175" s="16" t="s">
        <v>4324</v>
      </c>
      <c r="ABR175" s="16" t="s">
        <v>470</v>
      </c>
      <c r="ABS175" s="16" t="s">
        <v>451</v>
      </c>
      <c r="ABT175" s="16" t="s">
        <v>8732</v>
      </c>
      <c r="ABU175" s="16" t="s">
        <v>844</v>
      </c>
      <c r="ABV175" s="16" t="s">
        <v>487</v>
      </c>
      <c r="ABW175" s="16" t="s">
        <v>486</v>
      </c>
      <c r="ABX175" s="16" t="s">
        <v>892</v>
      </c>
      <c r="ABY175" s="16" t="s">
        <v>486</v>
      </c>
      <c r="ABZ175" s="16" t="s">
        <v>486</v>
      </c>
      <c r="ACA175" s="16" t="s">
        <v>759</v>
      </c>
      <c r="ACB175" s="16" t="s">
        <v>775</v>
      </c>
      <c r="ACC175" s="16" t="s">
        <v>737</v>
      </c>
      <c r="ACD175" s="16" t="s">
        <v>486</v>
      </c>
      <c r="ACE175" s="16" t="s">
        <v>486</v>
      </c>
      <c r="ACG175" s="16" t="s">
        <v>1014</v>
      </c>
      <c r="ACH175" s="16" t="s">
        <v>1009</v>
      </c>
      <c r="ACI175" s="16" t="s">
        <v>462</v>
      </c>
      <c r="ACJ175" s="16">
        <v>0.79400000000000004</v>
      </c>
      <c r="ACK175" s="16" t="s">
        <v>482</v>
      </c>
      <c r="ACL175" s="16" t="s">
        <v>740</v>
      </c>
      <c r="ACM175" s="16" t="s">
        <v>1189</v>
      </c>
      <c r="ACN175" s="16" t="s">
        <v>1169</v>
      </c>
      <c r="ACO175" s="16" t="s">
        <v>1856</v>
      </c>
      <c r="ACP175" s="16">
        <v>4875</v>
      </c>
      <c r="ACQ175" s="16" t="s">
        <v>1202</v>
      </c>
      <c r="ACR175" s="16" t="s">
        <v>1645</v>
      </c>
      <c r="ACS175" s="16" t="s">
        <v>680</v>
      </c>
      <c r="ACT175" s="16" t="s">
        <v>1522</v>
      </c>
      <c r="ACU175" s="16" t="s">
        <v>833</v>
      </c>
      <c r="ACV175" s="16" t="s">
        <v>8711</v>
      </c>
      <c r="ACW175" s="16" t="s">
        <v>451</v>
      </c>
      <c r="ACX175" s="16" t="s">
        <v>1916</v>
      </c>
      <c r="ACY175" s="16" t="s">
        <v>1949</v>
      </c>
      <c r="ACZ175" s="16">
        <v>1</v>
      </c>
      <c r="ADA175" s="16">
        <v>0</v>
      </c>
      <c r="ADB175" s="16">
        <v>1</v>
      </c>
      <c r="ADC175" s="16">
        <v>0</v>
      </c>
      <c r="ADD175" s="16">
        <v>1</v>
      </c>
      <c r="ADE175" s="16" t="s">
        <v>9213</v>
      </c>
      <c r="ADF175" s="16">
        <v>0</v>
      </c>
      <c r="ADG175" s="16" t="s">
        <v>486</v>
      </c>
      <c r="ADH175" s="16">
        <v>3</v>
      </c>
      <c r="ADJ175" s="16" t="s">
        <v>1743</v>
      </c>
      <c r="ADK175" s="16" t="s">
        <v>13194</v>
      </c>
      <c r="ADL175" s="16" t="s">
        <v>1764</v>
      </c>
      <c r="ADM175" s="16" t="s">
        <v>13194</v>
      </c>
      <c r="ADN175" s="16" t="s">
        <v>13196</v>
      </c>
      <c r="ADO175" s="16" t="s">
        <v>1766</v>
      </c>
      <c r="ADP175" s="16" t="s">
        <v>1751</v>
      </c>
      <c r="ADQ175" s="16" t="s">
        <v>13194</v>
      </c>
      <c r="ADR175" s="16" t="s">
        <v>13194</v>
      </c>
      <c r="ADS175" s="16" t="s">
        <v>1743</v>
      </c>
      <c r="ADW175" s="16" t="s">
        <v>8729</v>
      </c>
      <c r="ADY175" s="16" t="s">
        <v>1062</v>
      </c>
      <c r="AEA175" s="16">
        <v>5050</v>
      </c>
      <c r="AEC175" s="16" t="s">
        <v>1062</v>
      </c>
      <c r="AED175" s="16">
        <v>1625</v>
      </c>
      <c r="AEE175" s="16" t="s">
        <v>952</v>
      </c>
      <c r="AEG175" s="16">
        <v>4875</v>
      </c>
      <c r="AEI175" s="16">
        <v>1000</v>
      </c>
      <c r="AEK175" s="16">
        <v>200</v>
      </c>
      <c r="AEN175" s="16">
        <v>100</v>
      </c>
      <c r="AEO175" s="16">
        <v>100</v>
      </c>
      <c r="AEP175" s="16">
        <v>200</v>
      </c>
    </row>
    <row r="176" spans="1:822" x14ac:dyDescent="0.25">
      <c r="A176" s="30">
        <v>45819</v>
      </c>
      <c r="B176" s="16" t="s">
        <v>9737</v>
      </c>
      <c r="C176" s="16" t="s">
        <v>867</v>
      </c>
      <c r="D176" s="16" t="s">
        <v>867</v>
      </c>
      <c r="E176" s="16">
        <v>53</v>
      </c>
      <c r="F176" s="16" t="s">
        <v>8153</v>
      </c>
      <c r="G176" s="16" t="s">
        <v>4105</v>
      </c>
      <c r="I176" s="16" t="s">
        <v>4148</v>
      </c>
      <c r="Z176" s="16" t="s">
        <v>993</v>
      </c>
      <c r="AA176" s="16" t="s">
        <v>474</v>
      </c>
      <c r="AB176" s="16">
        <v>3</v>
      </c>
      <c r="AC176" s="16" t="s">
        <v>844</v>
      </c>
      <c r="AD176" s="16" t="s">
        <v>843</v>
      </c>
      <c r="AE176" s="16" t="s">
        <v>844</v>
      </c>
      <c r="AF176" s="16" t="s">
        <v>844</v>
      </c>
      <c r="AG176" s="16" t="s">
        <v>844</v>
      </c>
      <c r="AH176" s="16" t="s">
        <v>844</v>
      </c>
      <c r="AI176" s="16" t="s">
        <v>1056</v>
      </c>
      <c r="AJ176" s="16" t="s">
        <v>843</v>
      </c>
      <c r="AK176" s="16" t="s">
        <v>844</v>
      </c>
      <c r="AM176" s="16" t="s">
        <v>737</v>
      </c>
      <c r="AN176" s="16" t="s">
        <v>759</v>
      </c>
      <c r="AP176" s="16" t="s">
        <v>768</v>
      </c>
      <c r="AR176" s="16" t="s">
        <v>6907</v>
      </c>
      <c r="BB176" s="16">
        <v>2</v>
      </c>
      <c r="BC176" s="16" t="s">
        <v>7878</v>
      </c>
      <c r="BE176" s="16" t="s">
        <v>5098</v>
      </c>
      <c r="BV176" s="16" t="s">
        <v>4433</v>
      </c>
      <c r="BW176" s="16" t="s">
        <v>844</v>
      </c>
      <c r="BX176" s="16" t="s">
        <v>843</v>
      </c>
      <c r="BY176" s="16" t="s">
        <v>843</v>
      </c>
      <c r="BZ176" s="16" t="s">
        <v>843</v>
      </c>
      <c r="CA176" s="16" t="s">
        <v>843</v>
      </c>
      <c r="CB176" s="16" t="s">
        <v>843</v>
      </c>
      <c r="CC176" s="16" t="s">
        <v>843</v>
      </c>
      <c r="CD176" s="16" t="s">
        <v>843</v>
      </c>
      <c r="CE176" s="16" t="s">
        <v>843</v>
      </c>
      <c r="CF176" s="16" t="s">
        <v>843</v>
      </c>
      <c r="CG176" s="16" t="s">
        <v>843</v>
      </c>
      <c r="CH176" s="16" t="s">
        <v>843</v>
      </c>
      <c r="CI176" s="16" t="s">
        <v>843</v>
      </c>
      <c r="CJ176" s="16" t="s">
        <v>843</v>
      </c>
      <c r="CK176" s="16" t="s">
        <v>843</v>
      </c>
      <c r="CP176" s="16" t="s">
        <v>865</v>
      </c>
      <c r="DX176" s="16" t="s">
        <v>867</v>
      </c>
      <c r="DY176" s="16" t="s">
        <v>867</v>
      </c>
      <c r="GC176" s="16" t="s">
        <v>5366</v>
      </c>
      <c r="GF176" s="16" t="s">
        <v>6818</v>
      </c>
      <c r="GG176" s="16" t="s">
        <v>867</v>
      </c>
      <c r="GV176" s="16" t="s">
        <v>5443</v>
      </c>
      <c r="GW176" s="16" t="s">
        <v>843</v>
      </c>
      <c r="GX176" s="16" t="s">
        <v>844</v>
      </c>
      <c r="GY176" s="16" t="s">
        <v>843</v>
      </c>
      <c r="GZ176" s="16" t="s">
        <v>843</v>
      </c>
      <c r="HA176" s="16" t="s">
        <v>843</v>
      </c>
      <c r="HB176" s="16" t="s">
        <v>843</v>
      </c>
      <c r="HC176" s="16" t="s">
        <v>843</v>
      </c>
      <c r="HD176" s="16" t="s">
        <v>843</v>
      </c>
      <c r="HE176" s="16" t="s">
        <v>843</v>
      </c>
      <c r="HF176" s="16" t="s">
        <v>843</v>
      </c>
      <c r="HH176" s="16" t="s">
        <v>5456</v>
      </c>
      <c r="HK176" s="16" t="s">
        <v>867</v>
      </c>
      <c r="HL176" s="16" t="s">
        <v>7667</v>
      </c>
      <c r="HM176" s="16" t="s">
        <v>865</v>
      </c>
      <c r="HZ176" s="16" t="s">
        <v>7944</v>
      </c>
      <c r="KE176" s="16" t="s">
        <v>5582</v>
      </c>
      <c r="KG176" s="16" t="s">
        <v>7015</v>
      </c>
      <c r="KH176" s="16" t="s">
        <v>7033</v>
      </c>
      <c r="KI176" s="16" t="s">
        <v>865</v>
      </c>
      <c r="LG176" s="16" t="s">
        <v>867</v>
      </c>
      <c r="LH176" s="16" t="s">
        <v>867</v>
      </c>
      <c r="LI176" s="16" t="s">
        <v>867</v>
      </c>
      <c r="LJ176" s="16" t="s">
        <v>867</v>
      </c>
      <c r="LK176" s="16" t="s">
        <v>867</v>
      </c>
      <c r="LL176" s="16" t="s">
        <v>5657</v>
      </c>
      <c r="LM176" s="16" t="s">
        <v>844</v>
      </c>
      <c r="LN176" s="16" t="s">
        <v>843</v>
      </c>
      <c r="LO176" s="16" t="s">
        <v>843</v>
      </c>
      <c r="LP176" s="16" t="s">
        <v>843</v>
      </c>
      <c r="LQ176" s="16" t="s">
        <v>843</v>
      </c>
      <c r="LR176" s="16" t="s">
        <v>843</v>
      </c>
      <c r="LS176" s="16" t="s">
        <v>843</v>
      </c>
      <c r="LT176" s="16" t="s">
        <v>843</v>
      </c>
      <c r="LU176" s="16" t="s">
        <v>843</v>
      </c>
      <c r="LV176" s="16" t="s">
        <v>843</v>
      </c>
      <c r="LW176" s="16" t="s">
        <v>843</v>
      </c>
      <c r="LX176" s="16" t="s">
        <v>843</v>
      </c>
      <c r="LY176" s="16" t="s">
        <v>843</v>
      </c>
      <c r="LZ176" s="16" t="s">
        <v>843</v>
      </c>
      <c r="MA176" s="16" t="s">
        <v>843</v>
      </c>
      <c r="MC176" s="16" t="s">
        <v>5694</v>
      </c>
      <c r="MD176" s="16" t="s">
        <v>844</v>
      </c>
      <c r="ME176" s="16" t="s">
        <v>843</v>
      </c>
      <c r="MF176" s="16" t="s">
        <v>843</v>
      </c>
      <c r="MG176" s="16" t="s">
        <v>843</v>
      </c>
      <c r="MH176" s="16" t="s">
        <v>843</v>
      </c>
      <c r="MI176" s="16" t="s">
        <v>843</v>
      </c>
      <c r="MJ176" s="16" t="s">
        <v>843</v>
      </c>
      <c r="MK176" s="16" t="s">
        <v>843</v>
      </c>
      <c r="ML176" s="16" t="s">
        <v>843</v>
      </c>
      <c r="MM176" s="16" t="s">
        <v>843</v>
      </c>
      <c r="MN176" s="16" t="s">
        <v>843</v>
      </c>
      <c r="MO176" s="16" t="s">
        <v>843</v>
      </c>
      <c r="MP176" s="16" t="s">
        <v>843</v>
      </c>
      <c r="MQ176" s="16" t="s">
        <v>843</v>
      </c>
      <c r="MR176" s="16" t="s">
        <v>843</v>
      </c>
      <c r="MS176" s="16" t="s">
        <v>843</v>
      </c>
      <c r="MT176" s="16" t="s">
        <v>843</v>
      </c>
      <c r="MU176" s="16" t="s">
        <v>843</v>
      </c>
      <c r="MV176" s="16" t="s">
        <v>843</v>
      </c>
      <c r="MX176" s="16" t="s">
        <v>5694</v>
      </c>
      <c r="MY176" s="16" t="s">
        <v>844</v>
      </c>
      <c r="MZ176" s="16" t="s">
        <v>843</v>
      </c>
      <c r="NA176" s="16" t="s">
        <v>843</v>
      </c>
      <c r="NB176" s="16" t="s">
        <v>843</v>
      </c>
      <c r="NC176" s="16" t="s">
        <v>843</v>
      </c>
      <c r="ND176" s="16" t="s">
        <v>843</v>
      </c>
      <c r="NE176" s="16" t="s">
        <v>843</v>
      </c>
      <c r="NF176" s="16" t="s">
        <v>843</v>
      </c>
      <c r="NG176" s="16" t="s">
        <v>843</v>
      </c>
      <c r="NH176" s="16" t="s">
        <v>843</v>
      </c>
      <c r="NI176" s="16" t="s">
        <v>843</v>
      </c>
      <c r="NJ176" s="16" t="s">
        <v>843</v>
      </c>
      <c r="NK176" s="16" t="s">
        <v>843</v>
      </c>
      <c r="NL176" s="16" t="s">
        <v>843</v>
      </c>
      <c r="NM176" s="16" t="s">
        <v>843</v>
      </c>
      <c r="NN176" s="16" t="s">
        <v>843</v>
      </c>
      <c r="NO176" s="16" t="s">
        <v>843</v>
      </c>
      <c r="NP176" s="16" t="s">
        <v>843</v>
      </c>
      <c r="NQ176" s="16" t="s">
        <v>843</v>
      </c>
      <c r="NS176" s="16" t="s">
        <v>5694</v>
      </c>
      <c r="NT176" s="16" t="s">
        <v>844</v>
      </c>
      <c r="NU176" s="16" t="s">
        <v>843</v>
      </c>
      <c r="NV176" s="16" t="s">
        <v>843</v>
      </c>
      <c r="NW176" s="16" t="s">
        <v>843</v>
      </c>
      <c r="NX176" s="16" t="s">
        <v>843</v>
      </c>
      <c r="NY176" s="16" t="s">
        <v>843</v>
      </c>
      <c r="NZ176" s="16" t="s">
        <v>843</v>
      </c>
      <c r="OA176" s="16" t="s">
        <v>843</v>
      </c>
      <c r="OB176" s="16" t="s">
        <v>843</v>
      </c>
      <c r="OC176" s="16" t="s">
        <v>843</v>
      </c>
      <c r="OD176" s="16" t="s">
        <v>843</v>
      </c>
      <c r="OE176" s="16" t="s">
        <v>843</v>
      </c>
      <c r="OF176" s="16" t="s">
        <v>843</v>
      </c>
      <c r="OG176" s="16" t="s">
        <v>843</v>
      </c>
      <c r="OH176" s="16" t="s">
        <v>843</v>
      </c>
      <c r="OI176" s="16" t="s">
        <v>843</v>
      </c>
      <c r="PC176" s="16" t="s">
        <v>865</v>
      </c>
      <c r="PD176" s="16" t="s">
        <v>865</v>
      </c>
      <c r="PY176" s="16" t="s">
        <v>865</v>
      </c>
      <c r="QP176" s="16" t="s">
        <v>865</v>
      </c>
      <c r="QR176" s="16" t="s">
        <v>867</v>
      </c>
      <c r="QT176" s="16" t="s">
        <v>867</v>
      </c>
      <c r="QV176" s="16" t="s">
        <v>865</v>
      </c>
      <c r="QX176" s="16" t="s">
        <v>865</v>
      </c>
      <c r="QY176" s="16" t="s">
        <v>867</v>
      </c>
      <c r="RD176" s="16" t="s">
        <v>865</v>
      </c>
      <c r="RF176" s="16" t="s">
        <v>865</v>
      </c>
      <c r="RH176" s="16" t="s">
        <v>4216</v>
      </c>
      <c r="RJ176" s="16" t="s">
        <v>4216</v>
      </c>
      <c r="RN176" s="16" t="s">
        <v>867</v>
      </c>
      <c r="RP176" s="16" t="s">
        <v>867</v>
      </c>
      <c r="RR176" s="16" t="s">
        <v>867</v>
      </c>
      <c r="RT176" s="16" t="s">
        <v>867</v>
      </c>
      <c r="RV176" s="16" t="s">
        <v>867</v>
      </c>
      <c r="RX176" s="16" t="s">
        <v>867</v>
      </c>
      <c r="RZ176" s="16" t="s">
        <v>867</v>
      </c>
      <c r="SQ176" s="16" t="s">
        <v>865</v>
      </c>
      <c r="SS176" s="16" t="s">
        <v>7296</v>
      </c>
      <c r="ST176" s="16" t="s">
        <v>7761</v>
      </c>
      <c r="TN176" s="16">
        <v>15000</v>
      </c>
      <c r="TO176" s="16">
        <v>5000</v>
      </c>
      <c r="TP176" s="16">
        <v>1000</v>
      </c>
      <c r="TQ176" s="16">
        <v>500</v>
      </c>
      <c r="TR176" s="16">
        <v>500</v>
      </c>
      <c r="TS176" s="16">
        <v>200</v>
      </c>
      <c r="TT176" s="16">
        <v>0</v>
      </c>
      <c r="TU176" s="16">
        <v>1000</v>
      </c>
      <c r="TV176" s="16">
        <v>0</v>
      </c>
      <c r="TW176" s="16">
        <v>0</v>
      </c>
      <c r="TX176" s="16">
        <v>0</v>
      </c>
      <c r="TZ176" s="16" t="s">
        <v>7367</v>
      </c>
      <c r="UA176" s="16" t="s">
        <v>5971</v>
      </c>
      <c r="UB176" s="16">
        <v>0</v>
      </c>
      <c r="UC176" s="16" t="s">
        <v>843</v>
      </c>
      <c r="UD176" s="16" t="s">
        <v>843</v>
      </c>
      <c r="UE176" s="16" t="s">
        <v>843</v>
      </c>
      <c r="UF176" s="16" t="s">
        <v>844</v>
      </c>
      <c r="UG176" s="16" t="s">
        <v>843</v>
      </c>
      <c r="UH176" s="16" t="s">
        <v>843</v>
      </c>
      <c r="VX176" s="16" t="s">
        <v>6031</v>
      </c>
      <c r="VY176" s="16" t="s">
        <v>843</v>
      </c>
      <c r="VZ176" s="16" t="s">
        <v>844</v>
      </c>
      <c r="WA176" s="16" t="s">
        <v>843</v>
      </c>
      <c r="WB176" s="16" t="s">
        <v>843</v>
      </c>
      <c r="WC176" s="16" t="s">
        <v>843</v>
      </c>
      <c r="WD176" s="16" t="s">
        <v>843</v>
      </c>
      <c r="WE176" s="16" t="s">
        <v>843</v>
      </c>
      <c r="WF176" s="16" t="s">
        <v>843</v>
      </c>
      <c r="WO176" s="16" t="s">
        <v>6920</v>
      </c>
      <c r="XD176" s="16" t="s">
        <v>6975</v>
      </c>
      <c r="XE176" s="16" t="s">
        <v>843</v>
      </c>
      <c r="XF176" s="16" t="s">
        <v>843</v>
      </c>
      <c r="XG176" s="16" t="s">
        <v>844</v>
      </c>
      <c r="XH176" s="16" t="s">
        <v>843</v>
      </c>
      <c r="XI176" s="16" t="s">
        <v>843</v>
      </c>
      <c r="XJ176" s="16" t="s">
        <v>843</v>
      </c>
      <c r="XK176" s="16" t="s">
        <v>843</v>
      </c>
      <c r="XL176" s="16" t="s">
        <v>843</v>
      </c>
      <c r="XM176" s="16" t="s">
        <v>843</v>
      </c>
      <c r="XN176" s="16" t="s">
        <v>843</v>
      </c>
      <c r="XO176" s="16" t="s">
        <v>843</v>
      </c>
      <c r="XP176" s="16" t="s">
        <v>843</v>
      </c>
      <c r="XQ176" s="16" t="s">
        <v>843</v>
      </c>
      <c r="YF176" s="16" t="s">
        <v>865</v>
      </c>
      <c r="YN176" s="16" t="s">
        <v>7040</v>
      </c>
      <c r="YP176" s="16" t="s">
        <v>7978</v>
      </c>
      <c r="YR176" s="16" t="s">
        <v>9738</v>
      </c>
      <c r="YS176" s="16" t="s">
        <v>9739</v>
      </c>
      <c r="YT176" s="16" t="s">
        <v>8694</v>
      </c>
      <c r="YU176" s="16" t="s">
        <v>9740</v>
      </c>
      <c r="YV176" s="16" t="s">
        <v>9148</v>
      </c>
      <c r="YW176" s="16" t="s">
        <v>844</v>
      </c>
      <c r="YX176" s="16" t="s">
        <v>9148</v>
      </c>
      <c r="YY176" s="16" t="s">
        <v>843</v>
      </c>
      <c r="YZ176" s="16" t="s">
        <v>843</v>
      </c>
      <c r="ZA176" s="16" t="s">
        <v>843</v>
      </c>
      <c r="ZB176" s="16">
        <v>23200</v>
      </c>
      <c r="ZC176" s="16" t="s">
        <v>8793</v>
      </c>
      <c r="ZD176" s="16" t="s">
        <v>8750</v>
      </c>
      <c r="ZE176" s="16" t="s">
        <v>8789</v>
      </c>
      <c r="ZF176" s="16" t="s">
        <v>8701</v>
      </c>
      <c r="ZG176" s="16" t="s">
        <v>8701</v>
      </c>
      <c r="ZH176" s="16" t="s">
        <v>8700</v>
      </c>
      <c r="ZI176" s="16" t="s">
        <v>8699</v>
      </c>
      <c r="ZJ176" s="16" t="s">
        <v>843</v>
      </c>
      <c r="ZK176" s="16" t="s">
        <v>843</v>
      </c>
      <c r="ZL176" s="16" t="s">
        <v>8699</v>
      </c>
      <c r="ZM176" s="16" t="s">
        <v>843</v>
      </c>
      <c r="ZN176" s="16" t="s">
        <v>8755</v>
      </c>
      <c r="ZO176" s="16" t="s">
        <v>487</v>
      </c>
      <c r="ZP176" s="16" t="s">
        <v>487</v>
      </c>
      <c r="ZQ176" s="16" t="s">
        <v>486</v>
      </c>
      <c r="ZR176" s="16" t="s">
        <v>486</v>
      </c>
      <c r="ZS176" s="16" t="s">
        <v>8964</v>
      </c>
      <c r="ZT176" s="16" t="s">
        <v>8705</v>
      </c>
      <c r="ZU176" s="16" t="s">
        <v>8706</v>
      </c>
      <c r="ZV176" s="16" t="s">
        <v>487</v>
      </c>
      <c r="ZW176" s="16" t="s">
        <v>844</v>
      </c>
      <c r="ZX176" s="16" t="s">
        <v>1056</v>
      </c>
      <c r="ZY176" s="16" t="s">
        <v>844</v>
      </c>
      <c r="ZZ176" s="16" t="s">
        <v>1056</v>
      </c>
      <c r="AAA176" s="16" t="s">
        <v>843</v>
      </c>
      <c r="AAB176" s="16" t="s">
        <v>843</v>
      </c>
      <c r="AAC176" s="16">
        <v>0</v>
      </c>
      <c r="AAD176" s="16" t="s">
        <v>844</v>
      </c>
      <c r="AAE176" s="16" t="s">
        <v>844</v>
      </c>
      <c r="AAF176" s="16" t="s">
        <v>843</v>
      </c>
      <c r="AAG176" s="16" t="s">
        <v>843</v>
      </c>
      <c r="AAH176" s="16" t="s">
        <v>843</v>
      </c>
      <c r="AAI176" s="16" t="s">
        <v>844</v>
      </c>
      <c r="AAJ176" s="16" t="s">
        <v>624</v>
      </c>
      <c r="AAK176" s="16" t="s">
        <v>649</v>
      </c>
      <c r="AAL176" s="16" t="s">
        <v>904</v>
      </c>
      <c r="AAM176" s="16" t="s">
        <v>663</v>
      </c>
      <c r="AAN176" s="16" t="s">
        <v>8707</v>
      </c>
      <c r="AAO176" s="16" t="s">
        <v>1018</v>
      </c>
      <c r="AAP176" s="16" t="s">
        <v>8708</v>
      </c>
      <c r="AAT176" s="16" t="s">
        <v>782</v>
      </c>
      <c r="AAU176" s="16" t="s">
        <v>782</v>
      </c>
      <c r="AAX176" s="16" t="s">
        <v>843</v>
      </c>
      <c r="AAY176" s="16" t="s">
        <v>8710</v>
      </c>
      <c r="AAZ176" s="16" t="s">
        <v>782</v>
      </c>
      <c r="ABA176" s="16" t="s">
        <v>783</v>
      </c>
      <c r="ABB176" s="16" t="s">
        <v>782</v>
      </c>
      <c r="ABC176" s="16" t="s">
        <v>783</v>
      </c>
      <c r="ABD176" s="16" t="s">
        <v>782</v>
      </c>
      <c r="ABE176" s="16" t="s">
        <v>783</v>
      </c>
      <c r="ABF176" s="16" t="s">
        <v>782</v>
      </c>
      <c r="ABG176" s="16" t="s">
        <v>782</v>
      </c>
      <c r="ABH176" s="16" t="s">
        <v>782</v>
      </c>
      <c r="ABI176" s="16" t="s">
        <v>782</v>
      </c>
      <c r="ABJ176" s="16" t="s">
        <v>782</v>
      </c>
      <c r="ABK176" s="16" t="s">
        <v>782</v>
      </c>
      <c r="ABL176" s="16" t="s">
        <v>8732</v>
      </c>
      <c r="ABM176" s="16" t="s">
        <v>843</v>
      </c>
      <c r="ABN176" s="16" t="s">
        <v>1034</v>
      </c>
      <c r="ABO176" s="16" t="s">
        <v>486</v>
      </c>
      <c r="ABP176" s="16" t="s">
        <v>972</v>
      </c>
      <c r="ABQ176" s="16" t="s">
        <v>4324</v>
      </c>
      <c r="ABR176" s="16" t="s">
        <v>474</v>
      </c>
      <c r="ABS176" s="16" t="s">
        <v>451</v>
      </c>
      <c r="ABT176" s="16" t="s">
        <v>8732</v>
      </c>
      <c r="ABU176" s="16" t="s">
        <v>1056</v>
      </c>
      <c r="ABV176" s="16" t="s">
        <v>487</v>
      </c>
      <c r="ABW176" s="16" t="s">
        <v>487</v>
      </c>
      <c r="ABX176" s="16" t="s">
        <v>894</v>
      </c>
      <c r="ABY176" s="16" t="s">
        <v>486</v>
      </c>
      <c r="ABZ176" s="16" t="s">
        <v>486</v>
      </c>
      <c r="ACA176" s="16" t="s">
        <v>759</v>
      </c>
      <c r="ACB176" s="16" t="s">
        <v>768</v>
      </c>
      <c r="ACC176" s="16" t="s">
        <v>737</v>
      </c>
      <c r="ACD176" s="16" t="s">
        <v>486</v>
      </c>
      <c r="ACE176" s="16" t="s">
        <v>487</v>
      </c>
      <c r="ACG176" s="16" t="s">
        <v>1014</v>
      </c>
      <c r="ACH176" s="16" t="s">
        <v>1009</v>
      </c>
      <c r="ACI176" s="16" t="s">
        <v>462</v>
      </c>
      <c r="ACJ176" s="16">
        <v>0.79400000000000004</v>
      </c>
      <c r="ACK176" s="16" t="s">
        <v>482</v>
      </c>
      <c r="ACL176" s="16" t="s">
        <v>740</v>
      </c>
      <c r="ACM176" s="16" t="s">
        <v>1192</v>
      </c>
      <c r="ACN176" s="16" t="s">
        <v>1169</v>
      </c>
      <c r="ACO176" s="16" t="s">
        <v>1856</v>
      </c>
      <c r="ACQ176" s="16" t="s">
        <v>1202</v>
      </c>
      <c r="ACR176" s="16" t="s">
        <v>1645</v>
      </c>
      <c r="ACS176" s="16" t="s">
        <v>676</v>
      </c>
      <c r="ACT176" s="16" t="s">
        <v>1522</v>
      </c>
      <c r="ACX176" s="16" t="s">
        <v>1914</v>
      </c>
      <c r="ACY176" s="16" t="s">
        <v>1947</v>
      </c>
      <c r="ACZ176" s="16">
        <v>1</v>
      </c>
      <c r="ADA176" s="16">
        <v>1</v>
      </c>
      <c r="ADB176" s="16">
        <v>1</v>
      </c>
      <c r="ADC176" s="16">
        <v>1</v>
      </c>
      <c r="ADD176" s="16">
        <v>1</v>
      </c>
      <c r="ADE176" s="16" t="s">
        <v>8712</v>
      </c>
      <c r="ADF176" s="16">
        <v>0</v>
      </c>
      <c r="ADG176" s="16" t="s">
        <v>486</v>
      </c>
      <c r="ADH176" s="16">
        <v>3</v>
      </c>
      <c r="ADI176" s="16" t="s">
        <v>486</v>
      </c>
      <c r="ADJ176" s="16" t="s">
        <v>1742</v>
      </c>
      <c r="ADK176" s="16" t="s">
        <v>1750</v>
      </c>
      <c r="ADL176" s="16" t="s">
        <v>1764</v>
      </c>
      <c r="ADM176" s="16" t="s">
        <v>13195</v>
      </c>
      <c r="ADN176" s="16" t="s">
        <v>13196</v>
      </c>
      <c r="ADO176" s="16" t="s">
        <v>13197</v>
      </c>
      <c r="ADP176" s="16" t="s">
        <v>1751</v>
      </c>
      <c r="ADQ176" s="16" t="s">
        <v>13194</v>
      </c>
      <c r="ADR176" s="16" t="s">
        <v>13194</v>
      </c>
      <c r="ADS176" s="16" t="s">
        <v>13194</v>
      </c>
      <c r="ADY176" s="16" t="s">
        <v>1061</v>
      </c>
      <c r="AEB176" s="16">
        <v>23200</v>
      </c>
      <c r="AEE176" s="16" t="s">
        <v>952</v>
      </c>
      <c r="AEI176" s="16">
        <v>5000</v>
      </c>
      <c r="AEJ176" s="16">
        <v>1666.67</v>
      </c>
      <c r="AEK176" s="16">
        <v>333.33</v>
      </c>
      <c r="AEL176" s="16">
        <v>166.67</v>
      </c>
      <c r="AEN176" s="16">
        <v>166.67</v>
      </c>
      <c r="AEO176" s="16">
        <v>66.67</v>
      </c>
      <c r="AEP176" s="16">
        <v>333.33</v>
      </c>
    </row>
    <row r="177" spans="1:822" x14ac:dyDescent="0.25">
      <c r="A177" s="30">
        <v>45819</v>
      </c>
      <c r="B177" s="16" t="s">
        <v>9741</v>
      </c>
      <c r="C177" s="16" t="s">
        <v>867</v>
      </c>
      <c r="D177" s="16" t="s">
        <v>867</v>
      </c>
      <c r="E177" s="16">
        <v>69</v>
      </c>
      <c r="F177" s="16" t="s">
        <v>8153</v>
      </c>
      <c r="G177" s="16" t="s">
        <v>4145</v>
      </c>
      <c r="I177" s="16" t="s">
        <v>4174</v>
      </c>
      <c r="Z177" s="16" t="s">
        <v>997</v>
      </c>
      <c r="AA177" s="16" t="s">
        <v>470</v>
      </c>
      <c r="AB177" s="16">
        <v>1</v>
      </c>
      <c r="AC177" s="16" t="s">
        <v>843</v>
      </c>
      <c r="AD177" s="16" t="s">
        <v>843</v>
      </c>
      <c r="AE177" s="16" t="s">
        <v>843</v>
      </c>
      <c r="AF177" s="16" t="s">
        <v>844</v>
      </c>
      <c r="AG177" s="16" t="s">
        <v>843</v>
      </c>
      <c r="AH177" s="16" t="s">
        <v>844</v>
      </c>
      <c r="AI177" s="16" t="s">
        <v>843</v>
      </c>
      <c r="AJ177" s="16" t="s">
        <v>843</v>
      </c>
      <c r="AK177" s="16" t="s">
        <v>843</v>
      </c>
      <c r="AM177" s="16" t="s">
        <v>737</v>
      </c>
      <c r="AN177" s="16" t="s">
        <v>761</v>
      </c>
      <c r="AP177" s="16" t="s">
        <v>774</v>
      </c>
      <c r="AR177" s="16" t="s">
        <v>6907</v>
      </c>
      <c r="BB177" s="16">
        <v>1</v>
      </c>
      <c r="BC177" s="16" t="s">
        <v>7878</v>
      </c>
      <c r="BE177" s="16" t="s">
        <v>5101</v>
      </c>
      <c r="BV177" s="16" t="s">
        <v>4433</v>
      </c>
      <c r="BW177" s="16" t="s">
        <v>844</v>
      </c>
      <c r="BX177" s="16" t="s">
        <v>843</v>
      </c>
      <c r="BY177" s="16" t="s">
        <v>843</v>
      </c>
      <c r="BZ177" s="16" t="s">
        <v>843</v>
      </c>
      <c r="CA177" s="16" t="s">
        <v>843</v>
      </c>
      <c r="CB177" s="16" t="s">
        <v>843</v>
      </c>
      <c r="CC177" s="16" t="s">
        <v>843</v>
      </c>
      <c r="CD177" s="16" t="s">
        <v>843</v>
      </c>
      <c r="CE177" s="16" t="s">
        <v>843</v>
      </c>
      <c r="CF177" s="16" t="s">
        <v>843</v>
      </c>
      <c r="CG177" s="16" t="s">
        <v>843</v>
      </c>
      <c r="CH177" s="16" t="s">
        <v>843</v>
      </c>
      <c r="CI177" s="16" t="s">
        <v>843</v>
      </c>
      <c r="CJ177" s="16" t="s">
        <v>843</v>
      </c>
      <c r="CK177" s="16" t="s">
        <v>843</v>
      </c>
      <c r="CP177" s="16" t="s">
        <v>867</v>
      </c>
      <c r="CQ177" s="16" t="s">
        <v>5194</v>
      </c>
      <c r="CR177" s="16" t="s">
        <v>843</v>
      </c>
      <c r="CS177" s="16" t="s">
        <v>844</v>
      </c>
      <c r="CT177" s="16" t="s">
        <v>843</v>
      </c>
      <c r="CU177" s="16" t="s">
        <v>843</v>
      </c>
      <c r="CV177" s="16" t="s">
        <v>843</v>
      </c>
      <c r="CW177" s="16" t="s">
        <v>843</v>
      </c>
      <c r="CX177" s="16" t="s">
        <v>843</v>
      </c>
      <c r="CY177" s="16" t="s">
        <v>843</v>
      </c>
      <c r="CZ177" s="16" t="s">
        <v>843</v>
      </c>
      <c r="DA177" s="16" t="s">
        <v>5184</v>
      </c>
      <c r="DX177" s="16" t="s">
        <v>867</v>
      </c>
      <c r="DY177" s="16" t="s">
        <v>867</v>
      </c>
      <c r="GC177" s="16" t="s">
        <v>2337</v>
      </c>
      <c r="GD177" s="16" t="s">
        <v>9150</v>
      </c>
      <c r="GF177" s="16" t="s">
        <v>6818</v>
      </c>
      <c r="GG177" s="16" t="s">
        <v>867</v>
      </c>
      <c r="GV177" s="16" t="s">
        <v>5449</v>
      </c>
      <c r="GW177" s="16" t="s">
        <v>843</v>
      </c>
      <c r="GX177" s="16" t="s">
        <v>843</v>
      </c>
      <c r="GY177" s="16" t="s">
        <v>843</v>
      </c>
      <c r="GZ177" s="16" t="s">
        <v>844</v>
      </c>
      <c r="HA177" s="16" t="s">
        <v>843</v>
      </c>
      <c r="HB177" s="16" t="s">
        <v>843</v>
      </c>
      <c r="HC177" s="16" t="s">
        <v>843</v>
      </c>
      <c r="HD177" s="16" t="s">
        <v>843</v>
      </c>
      <c r="HE177" s="16" t="s">
        <v>843</v>
      </c>
      <c r="HF177" s="16" t="s">
        <v>843</v>
      </c>
      <c r="HH177" s="16" t="s">
        <v>5456</v>
      </c>
      <c r="HK177" s="16" t="s">
        <v>865</v>
      </c>
      <c r="HM177" s="16" t="s">
        <v>865</v>
      </c>
      <c r="HZ177" s="16" t="s">
        <v>7947</v>
      </c>
      <c r="KE177" s="16" t="s">
        <v>5585</v>
      </c>
      <c r="KG177" s="16" t="s">
        <v>7018</v>
      </c>
      <c r="KH177" s="16" t="s">
        <v>7033</v>
      </c>
      <c r="KI177" s="16" t="s">
        <v>865</v>
      </c>
      <c r="LG177" s="16" t="s">
        <v>867</v>
      </c>
      <c r="LH177" s="16" t="s">
        <v>867</v>
      </c>
      <c r="LI177" s="16" t="s">
        <v>867</v>
      </c>
      <c r="LJ177" s="16" t="s">
        <v>867</v>
      </c>
      <c r="LK177" s="16" t="s">
        <v>867</v>
      </c>
      <c r="LL177" s="16" t="s">
        <v>5690</v>
      </c>
      <c r="LM177" s="16" t="s">
        <v>843</v>
      </c>
      <c r="LN177" s="16" t="s">
        <v>843</v>
      </c>
      <c r="LO177" s="16" t="s">
        <v>843</v>
      </c>
      <c r="LP177" s="16" t="s">
        <v>843</v>
      </c>
      <c r="LQ177" s="16" t="s">
        <v>843</v>
      </c>
      <c r="LR177" s="16" t="s">
        <v>843</v>
      </c>
      <c r="LS177" s="16" t="s">
        <v>843</v>
      </c>
      <c r="LT177" s="16" t="s">
        <v>843</v>
      </c>
      <c r="LU177" s="16" t="s">
        <v>843</v>
      </c>
      <c r="LV177" s="16" t="s">
        <v>843</v>
      </c>
      <c r="LW177" s="16" t="s">
        <v>843</v>
      </c>
      <c r="LX177" s="16" t="s">
        <v>844</v>
      </c>
      <c r="LY177" s="16" t="s">
        <v>843</v>
      </c>
      <c r="LZ177" s="16" t="s">
        <v>843</v>
      </c>
      <c r="MA177" s="16" t="s">
        <v>843</v>
      </c>
      <c r="MC177" s="16" t="s">
        <v>5694</v>
      </c>
      <c r="MD177" s="16" t="s">
        <v>844</v>
      </c>
      <c r="ME177" s="16" t="s">
        <v>843</v>
      </c>
      <c r="MF177" s="16" t="s">
        <v>843</v>
      </c>
      <c r="MG177" s="16" t="s">
        <v>843</v>
      </c>
      <c r="MH177" s="16" t="s">
        <v>843</v>
      </c>
      <c r="MI177" s="16" t="s">
        <v>843</v>
      </c>
      <c r="MJ177" s="16" t="s">
        <v>843</v>
      </c>
      <c r="MK177" s="16" t="s">
        <v>843</v>
      </c>
      <c r="ML177" s="16" t="s">
        <v>843</v>
      </c>
      <c r="MM177" s="16" t="s">
        <v>843</v>
      </c>
      <c r="MN177" s="16" t="s">
        <v>843</v>
      </c>
      <c r="MO177" s="16" t="s">
        <v>843</v>
      </c>
      <c r="MP177" s="16" t="s">
        <v>843</v>
      </c>
      <c r="MQ177" s="16" t="s">
        <v>843</v>
      </c>
      <c r="MR177" s="16" t="s">
        <v>843</v>
      </c>
      <c r="MS177" s="16" t="s">
        <v>843</v>
      </c>
      <c r="MT177" s="16" t="s">
        <v>843</v>
      </c>
      <c r="MU177" s="16" t="s">
        <v>843</v>
      </c>
      <c r="MV177" s="16" t="s">
        <v>843</v>
      </c>
      <c r="PC177" s="16" t="s">
        <v>865</v>
      </c>
      <c r="PD177" s="16" t="s">
        <v>865</v>
      </c>
      <c r="PY177" s="16" t="s">
        <v>867</v>
      </c>
      <c r="PZ177" s="16">
        <v>1</v>
      </c>
      <c r="QP177" s="16" t="s">
        <v>865</v>
      </c>
      <c r="QR177" s="16" t="s">
        <v>867</v>
      </c>
      <c r="QT177" s="16" t="s">
        <v>867</v>
      </c>
      <c r="QV177" s="16" t="s">
        <v>865</v>
      </c>
      <c r="QX177" s="16" t="s">
        <v>865</v>
      </c>
      <c r="QY177" s="16" t="s">
        <v>867</v>
      </c>
      <c r="RD177" s="16" t="s">
        <v>865</v>
      </c>
      <c r="RF177" s="16" t="s">
        <v>865</v>
      </c>
      <c r="RH177" s="16" t="s">
        <v>865</v>
      </c>
      <c r="RJ177" s="16" t="s">
        <v>865</v>
      </c>
      <c r="RN177" s="16" t="s">
        <v>7724</v>
      </c>
      <c r="RP177" s="16" t="s">
        <v>867</v>
      </c>
      <c r="RR177" s="16" t="s">
        <v>7720</v>
      </c>
      <c r="RT177" s="16" t="s">
        <v>7720</v>
      </c>
      <c r="RV177" s="16" t="s">
        <v>7720</v>
      </c>
      <c r="RX177" s="16" t="s">
        <v>7720</v>
      </c>
      <c r="RZ177" s="16" t="s">
        <v>7724</v>
      </c>
      <c r="SQ177" s="16" t="s">
        <v>865</v>
      </c>
      <c r="SS177" s="16" t="s">
        <v>7296</v>
      </c>
      <c r="ST177" s="16" t="s">
        <v>7761</v>
      </c>
      <c r="TN177" s="16">
        <v>2000</v>
      </c>
      <c r="TO177" s="16">
        <v>0</v>
      </c>
      <c r="TP177" s="16">
        <v>350</v>
      </c>
      <c r="TQ177" s="16">
        <v>500</v>
      </c>
      <c r="TR177" s="16">
        <v>300</v>
      </c>
      <c r="TS177" s="16">
        <v>100</v>
      </c>
      <c r="TT177" s="16">
        <v>0</v>
      </c>
      <c r="TU177" s="16">
        <v>0</v>
      </c>
      <c r="TV177" s="16">
        <v>650</v>
      </c>
      <c r="TW177" s="16">
        <v>0</v>
      </c>
      <c r="TX177" s="16">
        <v>0</v>
      </c>
      <c r="TZ177" s="16" t="s">
        <v>7364</v>
      </c>
      <c r="UA177" s="16" t="s">
        <v>8715</v>
      </c>
      <c r="UB177" s="16">
        <v>0</v>
      </c>
      <c r="UC177" s="16" t="s">
        <v>843</v>
      </c>
      <c r="UD177" s="16" t="s">
        <v>843</v>
      </c>
      <c r="UE177" s="16" t="s">
        <v>844</v>
      </c>
      <c r="UF177" s="16" t="s">
        <v>844</v>
      </c>
      <c r="UG177" s="16" t="s">
        <v>843</v>
      </c>
      <c r="UH177" s="16" t="s">
        <v>843</v>
      </c>
      <c r="VK177" s="16" t="s">
        <v>6102</v>
      </c>
      <c r="VL177" s="16" t="s">
        <v>843</v>
      </c>
      <c r="VM177" s="16" t="s">
        <v>843</v>
      </c>
      <c r="VN177" s="16" t="s">
        <v>843</v>
      </c>
      <c r="VO177" s="16" t="s">
        <v>843</v>
      </c>
      <c r="VP177" s="16" t="s">
        <v>844</v>
      </c>
      <c r="VQ177" s="16" t="s">
        <v>843</v>
      </c>
      <c r="VR177" s="16" t="s">
        <v>843</v>
      </c>
      <c r="VS177" s="16" t="s">
        <v>843</v>
      </c>
      <c r="VT177" s="16" t="s">
        <v>843</v>
      </c>
      <c r="VV177" s="16">
        <v>2300</v>
      </c>
      <c r="VX177" s="16" t="s">
        <v>4216</v>
      </c>
      <c r="VY177" s="16" t="s">
        <v>843</v>
      </c>
      <c r="VZ177" s="16" t="s">
        <v>843</v>
      </c>
      <c r="WA177" s="16" t="s">
        <v>843</v>
      </c>
      <c r="WB177" s="16" t="s">
        <v>843</v>
      </c>
      <c r="WC177" s="16" t="s">
        <v>843</v>
      </c>
      <c r="WD177" s="16" t="s">
        <v>843</v>
      </c>
      <c r="WE177" s="16" t="s">
        <v>843</v>
      </c>
      <c r="WF177" s="16" t="s">
        <v>844</v>
      </c>
      <c r="WO177" s="16" t="s">
        <v>6926</v>
      </c>
      <c r="YN177" s="16" t="s">
        <v>7040</v>
      </c>
      <c r="YP177" s="16" t="s">
        <v>7978</v>
      </c>
      <c r="YR177" s="16" t="s">
        <v>9742</v>
      </c>
      <c r="YS177" s="16" t="s">
        <v>9743</v>
      </c>
      <c r="YT177" s="16" t="s">
        <v>8694</v>
      </c>
      <c r="YU177" s="16" t="s">
        <v>9744</v>
      </c>
      <c r="YV177" s="16" t="s">
        <v>9148</v>
      </c>
      <c r="YW177" s="16" t="s">
        <v>844</v>
      </c>
      <c r="YX177" s="16" t="s">
        <v>9148</v>
      </c>
      <c r="YY177" s="16" t="s">
        <v>9745</v>
      </c>
      <c r="YZ177" s="16" t="s">
        <v>843</v>
      </c>
      <c r="ZA177" s="16" t="s">
        <v>843</v>
      </c>
      <c r="ZB177" s="16">
        <v>3358.33</v>
      </c>
      <c r="ZC177" s="16" t="s">
        <v>8942</v>
      </c>
      <c r="ZD177" s="16" t="s">
        <v>843</v>
      </c>
      <c r="ZE177" s="16" t="s">
        <v>9746</v>
      </c>
      <c r="ZF177" s="16" t="s">
        <v>8804</v>
      </c>
      <c r="ZG177" s="16" t="s">
        <v>8753</v>
      </c>
      <c r="ZH177" s="16" t="s">
        <v>8752</v>
      </c>
      <c r="ZI177" s="16" t="s">
        <v>8722</v>
      </c>
      <c r="ZJ177" s="16" t="s">
        <v>843</v>
      </c>
      <c r="ZK177" s="16" t="s">
        <v>843</v>
      </c>
      <c r="ZL177" s="16" t="s">
        <v>843</v>
      </c>
      <c r="ZM177" s="16" t="s">
        <v>843</v>
      </c>
      <c r="ZN177" s="16" t="s">
        <v>8742</v>
      </c>
      <c r="ZO177" s="16" t="s">
        <v>487</v>
      </c>
      <c r="ZP177" s="16" t="s">
        <v>487</v>
      </c>
      <c r="ZQ177" s="16" t="s">
        <v>486</v>
      </c>
      <c r="ZR177" s="16" t="s">
        <v>486</v>
      </c>
      <c r="ZS177" s="16" t="s">
        <v>844</v>
      </c>
      <c r="ZT177" s="16" t="s">
        <v>8705</v>
      </c>
      <c r="ZU177" s="16" t="s">
        <v>8706</v>
      </c>
      <c r="ZV177" s="16" t="s">
        <v>487</v>
      </c>
      <c r="ZW177" s="16" t="s">
        <v>843</v>
      </c>
      <c r="ZX177" s="16" t="s">
        <v>843</v>
      </c>
      <c r="ZY177" s="16" t="s">
        <v>844</v>
      </c>
      <c r="ZZ177" s="16" t="s">
        <v>843</v>
      </c>
      <c r="AAA177" s="16" t="s">
        <v>844</v>
      </c>
      <c r="AAB177" s="16" t="s">
        <v>843</v>
      </c>
      <c r="AAC177" s="16">
        <v>0</v>
      </c>
      <c r="AAD177" s="16" t="s">
        <v>844</v>
      </c>
      <c r="AAE177" s="16" t="s">
        <v>843</v>
      </c>
      <c r="AAF177" s="16" t="s">
        <v>843</v>
      </c>
      <c r="AAG177" s="16" t="s">
        <v>843</v>
      </c>
      <c r="AAH177" s="16" t="s">
        <v>843</v>
      </c>
      <c r="AAI177" s="16" t="s">
        <v>843</v>
      </c>
      <c r="AAJ177" s="16" t="s">
        <v>606</v>
      </c>
      <c r="AAK177" s="16" t="s">
        <v>639</v>
      </c>
      <c r="AAL177" s="16" t="s">
        <v>905</v>
      </c>
      <c r="AAM177" s="16" t="s">
        <v>663</v>
      </c>
      <c r="AAN177" s="16" t="s">
        <v>8707</v>
      </c>
      <c r="AAO177" s="16" t="s">
        <v>1018</v>
      </c>
      <c r="AAP177" s="16" t="s">
        <v>8708</v>
      </c>
      <c r="AAQ177" s="16" t="s">
        <v>9212</v>
      </c>
      <c r="AAS177" s="16">
        <v>1079.81</v>
      </c>
      <c r="AAT177" s="16" t="s">
        <v>782</v>
      </c>
      <c r="AAU177" s="16" t="s">
        <v>782</v>
      </c>
      <c r="AAV177" s="16" t="s">
        <v>782</v>
      </c>
      <c r="AAW177" s="16" t="s">
        <v>782</v>
      </c>
      <c r="AAX177" s="16" t="s">
        <v>843</v>
      </c>
      <c r="AAY177" s="16" t="s">
        <v>8710</v>
      </c>
      <c r="AAZ177" s="16" t="s">
        <v>782</v>
      </c>
      <c r="ABA177" s="16" t="s">
        <v>783</v>
      </c>
      <c r="ABB177" s="16" t="s">
        <v>782</v>
      </c>
      <c r="ABC177" s="16" t="s">
        <v>783</v>
      </c>
      <c r="ABD177" s="16" t="s">
        <v>782</v>
      </c>
      <c r="ABE177" s="16" t="s">
        <v>783</v>
      </c>
      <c r="ABF177" s="16" t="s">
        <v>782</v>
      </c>
      <c r="ABG177" s="16" t="s">
        <v>783</v>
      </c>
      <c r="ABH177" s="16" t="s">
        <v>783</v>
      </c>
      <c r="ABI177" s="16" t="s">
        <v>783</v>
      </c>
      <c r="ABJ177" s="16" t="s">
        <v>783</v>
      </c>
      <c r="ABK177" s="16" t="s">
        <v>782</v>
      </c>
      <c r="ABL177" s="16" t="s">
        <v>8728</v>
      </c>
      <c r="ABM177" s="16" t="s">
        <v>843</v>
      </c>
      <c r="ABN177" s="16" t="s">
        <v>1033</v>
      </c>
      <c r="ABO177" s="16" t="s">
        <v>486</v>
      </c>
      <c r="ABP177" s="16" t="s">
        <v>972</v>
      </c>
      <c r="ABQ177" s="16" t="s">
        <v>4300</v>
      </c>
      <c r="ABR177" s="16" t="s">
        <v>470</v>
      </c>
      <c r="ABS177" s="16" t="s">
        <v>457</v>
      </c>
      <c r="ABT177" s="16" t="s">
        <v>844</v>
      </c>
      <c r="ABU177" s="16" t="s">
        <v>844</v>
      </c>
      <c r="ABV177" s="16" t="s">
        <v>487</v>
      </c>
      <c r="ABW177" s="16" t="s">
        <v>486</v>
      </c>
      <c r="ABX177" s="16" t="s">
        <v>892</v>
      </c>
      <c r="ABY177" s="16" t="s">
        <v>486</v>
      </c>
      <c r="ABZ177" s="16" t="s">
        <v>486</v>
      </c>
      <c r="ACA177" s="16" t="s">
        <v>761</v>
      </c>
      <c r="ACB177" s="16" t="s">
        <v>774</v>
      </c>
      <c r="ACC177" s="16" t="s">
        <v>737</v>
      </c>
      <c r="ACD177" s="16" t="s">
        <v>486</v>
      </c>
      <c r="ACE177" s="16" t="s">
        <v>486</v>
      </c>
      <c r="ACG177" s="16" t="s">
        <v>1014</v>
      </c>
      <c r="ACH177" s="16" t="s">
        <v>1009</v>
      </c>
      <c r="ACI177" s="16" t="s">
        <v>462</v>
      </c>
      <c r="ACJ177" s="16">
        <v>0.79400000000000004</v>
      </c>
      <c r="ACK177" s="16" t="s">
        <v>482</v>
      </c>
      <c r="ACL177" s="16" t="s">
        <v>740</v>
      </c>
      <c r="ACM177" s="16" t="s">
        <v>1190</v>
      </c>
      <c r="ACN177" s="16" t="s">
        <v>1169</v>
      </c>
      <c r="ACO177" s="16" t="s">
        <v>1856</v>
      </c>
      <c r="ACQ177" s="16" t="s">
        <v>1201</v>
      </c>
      <c r="ACR177" s="16" t="s">
        <v>1644</v>
      </c>
      <c r="ACS177" s="16" t="s">
        <v>680</v>
      </c>
      <c r="ACT177" s="16" t="s">
        <v>1522</v>
      </c>
      <c r="ACU177" s="16" t="s">
        <v>833</v>
      </c>
      <c r="ACV177" s="16" t="s">
        <v>8711</v>
      </c>
      <c r="ACW177" s="16" t="s">
        <v>878</v>
      </c>
      <c r="ACX177" s="16" t="s">
        <v>1916</v>
      </c>
      <c r="ACY177" s="16" t="s">
        <v>1949</v>
      </c>
      <c r="ACZ177" s="16">
        <v>1</v>
      </c>
      <c r="ADA177" s="16">
        <v>1</v>
      </c>
      <c r="ADB177" s="16">
        <v>1</v>
      </c>
      <c r="ADC177" s="16">
        <v>1</v>
      </c>
      <c r="ADD177" s="16">
        <v>1</v>
      </c>
      <c r="ADE177" s="16" t="s">
        <v>8712</v>
      </c>
      <c r="ADF177" s="16">
        <v>0</v>
      </c>
      <c r="ADG177" s="16" t="s">
        <v>486</v>
      </c>
      <c r="ADH177" s="16">
        <v>1</v>
      </c>
      <c r="ADI177" s="16" t="s">
        <v>1553</v>
      </c>
      <c r="ADJ177" s="16" t="s">
        <v>1743</v>
      </c>
      <c r="ADK177" s="16" t="s">
        <v>13194</v>
      </c>
      <c r="ADL177" s="16" t="s">
        <v>13196</v>
      </c>
      <c r="ADM177" s="16" t="s">
        <v>13195</v>
      </c>
      <c r="ADN177" s="16" t="s">
        <v>13196</v>
      </c>
      <c r="ADO177" s="16" t="s">
        <v>13197</v>
      </c>
      <c r="ADP177" s="16" t="s">
        <v>13194</v>
      </c>
      <c r="ADQ177" s="16" t="s">
        <v>1751</v>
      </c>
      <c r="ADR177" s="16" t="s">
        <v>13194</v>
      </c>
      <c r="ADS177" s="16" t="s">
        <v>13194</v>
      </c>
      <c r="ADU177" s="16" t="s">
        <v>1763</v>
      </c>
      <c r="ADY177" s="16" t="s">
        <v>1058</v>
      </c>
      <c r="AEA177" s="16">
        <v>3358.3333333333298</v>
      </c>
      <c r="AEC177" s="16" t="s">
        <v>1058</v>
      </c>
      <c r="AED177" s="16">
        <v>1079.81</v>
      </c>
      <c r="AEE177" s="16" t="s">
        <v>952</v>
      </c>
      <c r="AEG177" s="16">
        <v>2300</v>
      </c>
      <c r="AEI177" s="16">
        <v>2000</v>
      </c>
      <c r="AEK177" s="16">
        <v>350</v>
      </c>
      <c r="AEL177" s="16">
        <v>500</v>
      </c>
      <c r="AEM177" s="16">
        <v>650</v>
      </c>
      <c r="AEN177" s="16">
        <v>300</v>
      </c>
      <c r="AEO177" s="16">
        <v>100</v>
      </c>
    </row>
    <row r="178" spans="1:822" x14ac:dyDescent="0.25">
      <c r="A178" s="30">
        <v>45819</v>
      </c>
      <c r="B178" s="16" t="s">
        <v>9747</v>
      </c>
      <c r="C178" s="16" t="s">
        <v>867</v>
      </c>
      <c r="D178" s="16" t="s">
        <v>867</v>
      </c>
      <c r="E178" s="16">
        <v>28</v>
      </c>
      <c r="F178" s="16" t="s">
        <v>8153</v>
      </c>
      <c r="G178" s="16" t="s">
        <v>4145</v>
      </c>
      <c r="I178" s="16" t="s">
        <v>4174</v>
      </c>
      <c r="Z178" s="16" t="s">
        <v>993</v>
      </c>
      <c r="AA178" s="16" t="s">
        <v>470</v>
      </c>
      <c r="AB178" s="16">
        <v>1</v>
      </c>
      <c r="AC178" s="16" t="s">
        <v>844</v>
      </c>
      <c r="AD178" s="16" t="s">
        <v>843</v>
      </c>
      <c r="AE178" s="16" t="s">
        <v>843</v>
      </c>
      <c r="AF178" s="16" t="s">
        <v>844</v>
      </c>
      <c r="AG178" s="16" t="s">
        <v>843</v>
      </c>
      <c r="AH178" s="16" t="s">
        <v>844</v>
      </c>
      <c r="AI178" s="16" t="s">
        <v>843</v>
      </c>
      <c r="AJ178" s="16" t="s">
        <v>843</v>
      </c>
      <c r="AK178" s="16" t="s">
        <v>843</v>
      </c>
      <c r="AM178" s="16" t="s">
        <v>737</v>
      </c>
      <c r="AN178" s="16" t="s">
        <v>761</v>
      </c>
      <c r="AP178" s="16" t="s">
        <v>768</v>
      </c>
      <c r="AR178" s="16" t="s">
        <v>6907</v>
      </c>
      <c r="BB178" s="16">
        <v>1</v>
      </c>
      <c r="BC178" s="16" t="s">
        <v>7872</v>
      </c>
      <c r="BE178" s="16" t="s">
        <v>5098</v>
      </c>
      <c r="BV178" s="16" t="s">
        <v>4433</v>
      </c>
      <c r="BW178" s="16" t="s">
        <v>844</v>
      </c>
      <c r="BX178" s="16" t="s">
        <v>843</v>
      </c>
      <c r="BY178" s="16" t="s">
        <v>843</v>
      </c>
      <c r="BZ178" s="16" t="s">
        <v>843</v>
      </c>
      <c r="CA178" s="16" t="s">
        <v>843</v>
      </c>
      <c r="CB178" s="16" t="s">
        <v>843</v>
      </c>
      <c r="CC178" s="16" t="s">
        <v>843</v>
      </c>
      <c r="CD178" s="16" t="s">
        <v>843</v>
      </c>
      <c r="CE178" s="16" t="s">
        <v>843</v>
      </c>
      <c r="CF178" s="16" t="s">
        <v>843</v>
      </c>
      <c r="CG178" s="16" t="s">
        <v>843</v>
      </c>
      <c r="CH178" s="16" t="s">
        <v>843</v>
      </c>
      <c r="CI178" s="16" t="s">
        <v>843</v>
      </c>
      <c r="CJ178" s="16" t="s">
        <v>843</v>
      </c>
      <c r="CK178" s="16" t="s">
        <v>843</v>
      </c>
      <c r="CP178" s="16" t="s">
        <v>865</v>
      </c>
      <c r="DX178" s="16" t="s">
        <v>867</v>
      </c>
      <c r="DY178" s="16" t="s">
        <v>867</v>
      </c>
      <c r="GC178" s="16" t="s">
        <v>5342</v>
      </c>
      <c r="GF178" s="16" t="s">
        <v>6818</v>
      </c>
      <c r="GG178" s="16" t="s">
        <v>867</v>
      </c>
      <c r="GV178" s="16" t="s">
        <v>9748</v>
      </c>
      <c r="GW178" s="16" t="s">
        <v>844</v>
      </c>
      <c r="GX178" s="16" t="s">
        <v>844</v>
      </c>
      <c r="GY178" s="16" t="s">
        <v>843</v>
      </c>
      <c r="GZ178" s="16" t="s">
        <v>843</v>
      </c>
      <c r="HA178" s="16" t="s">
        <v>843</v>
      </c>
      <c r="HB178" s="16" t="s">
        <v>843</v>
      </c>
      <c r="HC178" s="16" t="s">
        <v>844</v>
      </c>
      <c r="HD178" s="16" t="s">
        <v>843</v>
      </c>
      <c r="HE178" s="16" t="s">
        <v>843</v>
      </c>
      <c r="HF178" s="16" t="s">
        <v>843</v>
      </c>
      <c r="HH178" s="16" t="s">
        <v>5456</v>
      </c>
      <c r="HK178" s="16" t="s">
        <v>865</v>
      </c>
      <c r="HM178" s="16" t="s">
        <v>865</v>
      </c>
      <c r="HZ178" s="16" t="s">
        <v>7944</v>
      </c>
      <c r="KE178" s="16" t="s">
        <v>5585</v>
      </c>
      <c r="KG178" s="16" t="s">
        <v>7015</v>
      </c>
      <c r="KH178" s="16" t="s">
        <v>7033</v>
      </c>
      <c r="KI178" s="16" t="s">
        <v>865</v>
      </c>
      <c r="LG178" s="16" t="s">
        <v>867</v>
      </c>
      <c r="LH178" s="16" t="s">
        <v>867</v>
      </c>
      <c r="LI178" s="16" t="s">
        <v>867</v>
      </c>
      <c r="LJ178" s="16" t="s">
        <v>867</v>
      </c>
      <c r="LK178" s="16" t="s">
        <v>867</v>
      </c>
      <c r="LL178" s="16" t="s">
        <v>9749</v>
      </c>
      <c r="LM178" s="16" t="s">
        <v>843</v>
      </c>
      <c r="LN178" s="16" t="s">
        <v>843</v>
      </c>
      <c r="LO178" s="16" t="s">
        <v>844</v>
      </c>
      <c r="LP178" s="16" t="s">
        <v>844</v>
      </c>
      <c r="LQ178" s="16" t="s">
        <v>843</v>
      </c>
      <c r="LR178" s="16" t="s">
        <v>843</v>
      </c>
      <c r="LS178" s="16" t="s">
        <v>844</v>
      </c>
      <c r="LT178" s="16" t="s">
        <v>843</v>
      </c>
      <c r="LU178" s="16" t="s">
        <v>843</v>
      </c>
      <c r="LV178" s="16" t="s">
        <v>843</v>
      </c>
      <c r="LW178" s="16" t="s">
        <v>843</v>
      </c>
      <c r="LX178" s="16" t="s">
        <v>843</v>
      </c>
      <c r="LY178" s="16" t="s">
        <v>843</v>
      </c>
      <c r="LZ178" s="16" t="s">
        <v>843</v>
      </c>
      <c r="MA178" s="16" t="s">
        <v>843</v>
      </c>
      <c r="MC178" s="16" t="s">
        <v>5694</v>
      </c>
      <c r="MD178" s="16" t="s">
        <v>844</v>
      </c>
      <c r="ME178" s="16" t="s">
        <v>843</v>
      </c>
      <c r="MF178" s="16" t="s">
        <v>843</v>
      </c>
      <c r="MG178" s="16" t="s">
        <v>843</v>
      </c>
      <c r="MH178" s="16" t="s">
        <v>843</v>
      </c>
      <c r="MI178" s="16" t="s">
        <v>843</v>
      </c>
      <c r="MJ178" s="16" t="s">
        <v>843</v>
      </c>
      <c r="MK178" s="16" t="s">
        <v>843</v>
      </c>
      <c r="ML178" s="16" t="s">
        <v>843</v>
      </c>
      <c r="MM178" s="16" t="s">
        <v>843</v>
      </c>
      <c r="MN178" s="16" t="s">
        <v>843</v>
      </c>
      <c r="MO178" s="16" t="s">
        <v>843</v>
      </c>
      <c r="MP178" s="16" t="s">
        <v>843</v>
      </c>
      <c r="MQ178" s="16" t="s">
        <v>843</v>
      </c>
      <c r="MR178" s="16" t="s">
        <v>843</v>
      </c>
      <c r="MS178" s="16" t="s">
        <v>843</v>
      </c>
      <c r="MT178" s="16" t="s">
        <v>843</v>
      </c>
      <c r="MU178" s="16" t="s">
        <v>843</v>
      </c>
      <c r="MV178" s="16" t="s">
        <v>843</v>
      </c>
      <c r="PC178" s="16" t="s">
        <v>865</v>
      </c>
      <c r="PD178" s="16" t="s">
        <v>865</v>
      </c>
      <c r="PY178" s="16" t="s">
        <v>867</v>
      </c>
      <c r="PZ178" s="16">
        <v>1</v>
      </c>
      <c r="QP178" s="16" t="s">
        <v>865</v>
      </c>
      <c r="QR178" s="16" t="s">
        <v>867</v>
      </c>
      <c r="QT178" s="16" t="s">
        <v>867</v>
      </c>
      <c r="QV178" s="16" t="s">
        <v>867</v>
      </c>
      <c r="QX178" s="16" t="s">
        <v>867</v>
      </c>
      <c r="QY178" s="16" t="s">
        <v>867</v>
      </c>
      <c r="RD178" s="16" t="s">
        <v>865</v>
      </c>
      <c r="RF178" s="16" t="s">
        <v>865</v>
      </c>
      <c r="RH178" s="16" t="s">
        <v>865</v>
      </c>
      <c r="RJ178" s="16" t="s">
        <v>865</v>
      </c>
      <c r="RN178" s="16" t="s">
        <v>7720</v>
      </c>
      <c r="RP178" s="16" t="s">
        <v>867</v>
      </c>
      <c r="RR178" s="16" t="s">
        <v>867</v>
      </c>
      <c r="RT178" s="16" t="s">
        <v>867</v>
      </c>
      <c r="RV178" s="16" t="s">
        <v>867</v>
      </c>
      <c r="RX178" s="16" t="s">
        <v>867</v>
      </c>
      <c r="RZ178" s="16" t="s">
        <v>867</v>
      </c>
      <c r="SQ178" s="16" t="s">
        <v>867</v>
      </c>
      <c r="SS178" s="16" t="s">
        <v>7296</v>
      </c>
      <c r="ST178" s="16" t="s">
        <v>7761</v>
      </c>
      <c r="TN178" s="16">
        <v>3000</v>
      </c>
      <c r="TO178" s="16">
        <v>3000</v>
      </c>
      <c r="TP178" s="16">
        <v>500</v>
      </c>
      <c r="TQ178" s="16">
        <v>0</v>
      </c>
      <c r="TR178" s="16">
        <v>600</v>
      </c>
      <c r="TS178" s="16">
        <v>300</v>
      </c>
      <c r="TT178" s="16">
        <v>0</v>
      </c>
      <c r="TU178" s="16">
        <v>300</v>
      </c>
      <c r="TV178" s="16">
        <v>2000</v>
      </c>
      <c r="TW178" s="16">
        <v>0</v>
      </c>
      <c r="TX178" s="16">
        <v>0</v>
      </c>
      <c r="TZ178" s="16" t="s">
        <v>7370</v>
      </c>
      <c r="UA178" s="16" t="s">
        <v>5941</v>
      </c>
      <c r="UB178" s="16">
        <v>0</v>
      </c>
      <c r="UC178" s="16" t="s">
        <v>844</v>
      </c>
      <c r="UD178" s="16" t="s">
        <v>843</v>
      </c>
      <c r="UE178" s="16" t="s">
        <v>843</v>
      </c>
      <c r="UF178" s="16" t="s">
        <v>843</v>
      </c>
      <c r="UG178" s="16" t="s">
        <v>843</v>
      </c>
      <c r="UH178" s="16" t="s">
        <v>843</v>
      </c>
      <c r="UL178" s="16">
        <v>10000</v>
      </c>
      <c r="WO178" s="16" t="s">
        <v>6926</v>
      </c>
      <c r="YN178" s="16" t="s">
        <v>7040</v>
      </c>
      <c r="YP178" s="16" t="s">
        <v>7987</v>
      </c>
      <c r="YR178" s="16" t="s">
        <v>9750</v>
      </c>
      <c r="YS178" s="16" t="s">
        <v>9751</v>
      </c>
      <c r="YT178" s="16" t="s">
        <v>8694</v>
      </c>
      <c r="YU178" s="16" t="s">
        <v>9752</v>
      </c>
      <c r="YV178" s="16" t="s">
        <v>9148</v>
      </c>
      <c r="YW178" s="16" t="s">
        <v>844</v>
      </c>
      <c r="YX178" s="16" t="s">
        <v>9148</v>
      </c>
      <c r="YY178" s="16" t="s">
        <v>8862</v>
      </c>
      <c r="YZ178" s="16" t="s">
        <v>843</v>
      </c>
      <c r="ZA178" s="16" t="s">
        <v>843</v>
      </c>
      <c r="ZB178" s="16">
        <v>8033.33</v>
      </c>
      <c r="ZC178" s="16" t="s">
        <v>8788</v>
      </c>
      <c r="ZD178" s="16" t="s">
        <v>8788</v>
      </c>
      <c r="ZE178" s="16" t="s">
        <v>8862</v>
      </c>
      <c r="ZF178" s="16" t="s">
        <v>8699</v>
      </c>
      <c r="ZG178" s="16" t="s">
        <v>8865</v>
      </c>
      <c r="ZH178" s="16" t="s">
        <v>8699</v>
      </c>
      <c r="ZI178" s="16" t="s">
        <v>8739</v>
      </c>
      <c r="ZJ178" s="16" t="s">
        <v>843</v>
      </c>
      <c r="ZK178" s="16" t="s">
        <v>843</v>
      </c>
      <c r="ZL178" s="16" t="s">
        <v>8699</v>
      </c>
      <c r="ZM178" s="16" t="s">
        <v>843</v>
      </c>
      <c r="ZN178" s="16" t="s">
        <v>8725</v>
      </c>
      <c r="ZO178" s="16" t="s">
        <v>487</v>
      </c>
      <c r="ZP178" s="16" t="s">
        <v>487</v>
      </c>
      <c r="ZQ178" s="16" t="s">
        <v>487</v>
      </c>
      <c r="ZR178" s="16" t="s">
        <v>486</v>
      </c>
      <c r="ZS178" s="16" t="s">
        <v>844</v>
      </c>
      <c r="ZT178" s="16" t="s">
        <v>8705</v>
      </c>
      <c r="ZU178" s="16" t="s">
        <v>8706</v>
      </c>
      <c r="ZV178" s="16" t="s">
        <v>487</v>
      </c>
      <c r="ZW178" s="16" t="s">
        <v>843</v>
      </c>
      <c r="ZX178" s="16" t="s">
        <v>844</v>
      </c>
      <c r="ZY178" s="16" t="s">
        <v>844</v>
      </c>
      <c r="ZZ178" s="16" t="s">
        <v>843</v>
      </c>
      <c r="AAA178" s="16" t="s">
        <v>843</v>
      </c>
      <c r="AAB178" s="16" t="s">
        <v>843</v>
      </c>
      <c r="AAC178" s="16">
        <v>1</v>
      </c>
      <c r="AAD178" s="16" t="s">
        <v>844</v>
      </c>
      <c r="AAE178" s="16" t="s">
        <v>843</v>
      </c>
      <c r="AAF178" s="16" t="s">
        <v>843</v>
      </c>
      <c r="AAG178" s="16" t="s">
        <v>843</v>
      </c>
      <c r="AAH178" s="16" t="s">
        <v>843</v>
      </c>
      <c r="AAI178" s="16" t="s">
        <v>843</v>
      </c>
      <c r="AAJ178" s="16" t="s">
        <v>600</v>
      </c>
      <c r="AAK178" s="16" t="s">
        <v>639</v>
      </c>
      <c r="AAL178" s="16" t="s">
        <v>905</v>
      </c>
      <c r="AAM178" s="16" t="s">
        <v>663</v>
      </c>
      <c r="AAN178" s="16" t="s">
        <v>8707</v>
      </c>
      <c r="AAO178" s="16" t="s">
        <v>1018</v>
      </c>
      <c r="AAP178" s="16" t="s">
        <v>8708</v>
      </c>
      <c r="AAS178" s="16">
        <v>10000</v>
      </c>
      <c r="AAT178" s="16" t="s">
        <v>782</v>
      </c>
      <c r="AAU178" s="16" t="s">
        <v>782</v>
      </c>
      <c r="AAV178" s="16" t="s">
        <v>782</v>
      </c>
      <c r="AAW178" s="16" t="s">
        <v>782</v>
      </c>
      <c r="AAX178" s="16" t="s">
        <v>843</v>
      </c>
      <c r="AAY178" s="16" t="s">
        <v>8710</v>
      </c>
      <c r="AAZ178" s="16" t="s">
        <v>782</v>
      </c>
      <c r="ABA178" s="16" t="s">
        <v>782</v>
      </c>
      <c r="ABB178" s="16" t="s">
        <v>782</v>
      </c>
      <c r="ABC178" s="16" t="s">
        <v>783</v>
      </c>
      <c r="ABD178" s="16" t="s">
        <v>783</v>
      </c>
      <c r="ABE178" s="16" t="s">
        <v>782</v>
      </c>
      <c r="ABF178" s="16" t="s">
        <v>782</v>
      </c>
      <c r="ABG178" s="16" t="s">
        <v>782</v>
      </c>
      <c r="ABH178" s="16" t="s">
        <v>782</v>
      </c>
      <c r="ABI178" s="16" t="s">
        <v>782</v>
      </c>
      <c r="ABJ178" s="16" t="s">
        <v>782</v>
      </c>
      <c r="ABK178" s="16" t="s">
        <v>782</v>
      </c>
      <c r="ABL178" s="16" t="s">
        <v>1056</v>
      </c>
      <c r="ABM178" s="16" t="s">
        <v>843</v>
      </c>
      <c r="ABN178" s="16" t="s">
        <v>1034</v>
      </c>
      <c r="ABO178" s="16" t="s">
        <v>486</v>
      </c>
      <c r="ABP178" s="16" t="s">
        <v>972</v>
      </c>
      <c r="ABQ178" s="16" t="s">
        <v>4324</v>
      </c>
      <c r="ABR178" s="16" t="s">
        <v>470</v>
      </c>
      <c r="ABS178" s="16" t="s">
        <v>445</v>
      </c>
      <c r="ABT178" s="16" t="s">
        <v>844</v>
      </c>
      <c r="ABU178" s="16" t="s">
        <v>844</v>
      </c>
      <c r="ABV178" s="16" t="s">
        <v>487</v>
      </c>
      <c r="ABW178" s="16" t="s">
        <v>486</v>
      </c>
      <c r="ABX178" s="16" t="s">
        <v>892</v>
      </c>
      <c r="ABY178" s="16" t="s">
        <v>486</v>
      </c>
      <c r="ABZ178" s="16" t="s">
        <v>486</v>
      </c>
      <c r="ACA178" s="16" t="s">
        <v>761</v>
      </c>
      <c r="ACB178" s="16" t="s">
        <v>768</v>
      </c>
      <c r="ACC178" s="16" t="s">
        <v>737</v>
      </c>
      <c r="ACD178" s="16" t="s">
        <v>486</v>
      </c>
      <c r="ACE178" s="16" t="s">
        <v>486</v>
      </c>
      <c r="ACG178" s="16" t="s">
        <v>1014</v>
      </c>
      <c r="ACH178" s="16" t="s">
        <v>1009</v>
      </c>
      <c r="ACI178" s="16" t="s">
        <v>462</v>
      </c>
      <c r="ACJ178" s="16">
        <v>0.79400000000000004</v>
      </c>
      <c r="ACK178" s="16" t="s">
        <v>482</v>
      </c>
      <c r="ACL178" s="16" t="s">
        <v>738</v>
      </c>
      <c r="ACM178" s="16" t="s">
        <v>1188</v>
      </c>
      <c r="ACN178" s="16" t="s">
        <v>1169</v>
      </c>
      <c r="ACO178" s="16" t="s">
        <v>1857</v>
      </c>
      <c r="ACQ178" s="16" t="s">
        <v>1201</v>
      </c>
      <c r="ACR178" s="16" t="s">
        <v>1645</v>
      </c>
      <c r="ACS178" s="16" t="s">
        <v>680</v>
      </c>
      <c r="ACT178" s="16" t="s">
        <v>1522</v>
      </c>
      <c r="ACU178" s="16" t="s">
        <v>831</v>
      </c>
      <c r="ACV178" s="16" t="s">
        <v>8756</v>
      </c>
      <c r="ACW178" s="16" t="s">
        <v>445</v>
      </c>
      <c r="ACX178" s="16" t="s">
        <v>1914</v>
      </c>
      <c r="ACY178" s="16" t="s">
        <v>1947</v>
      </c>
      <c r="ACZ178" s="16">
        <v>1</v>
      </c>
      <c r="ADA178" s="16">
        <v>1</v>
      </c>
      <c r="ADB178" s="16">
        <v>1</v>
      </c>
      <c r="ADC178" s="16">
        <v>1</v>
      </c>
      <c r="ADD178" s="16">
        <v>1</v>
      </c>
      <c r="ADE178" s="16" t="s">
        <v>8712</v>
      </c>
      <c r="ADF178" s="16">
        <v>0</v>
      </c>
      <c r="ADG178" s="16" t="s">
        <v>486</v>
      </c>
      <c r="ADH178" s="16">
        <v>1</v>
      </c>
      <c r="ADI178" s="16" t="s">
        <v>1553</v>
      </c>
      <c r="ADJ178" s="16" t="s">
        <v>1743</v>
      </c>
      <c r="ADK178" s="16" t="s">
        <v>1743</v>
      </c>
      <c r="ADL178" s="16" t="s">
        <v>13196</v>
      </c>
      <c r="ADM178" s="16" t="s">
        <v>13194</v>
      </c>
      <c r="ADN178" s="16" t="s">
        <v>1764</v>
      </c>
      <c r="ADO178" s="16" t="s">
        <v>1766</v>
      </c>
      <c r="ADP178" s="16" t="s">
        <v>13196</v>
      </c>
      <c r="ADQ178" s="16" t="s">
        <v>1743</v>
      </c>
      <c r="ADR178" s="16" t="s">
        <v>13194</v>
      </c>
      <c r="ADS178" s="16" t="s">
        <v>13194</v>
      </c>
      <c r="ADY178" s="16" t="s">
        <v>1063</v>
      </c>
      <c r="AEB178" s="16">
        <v>8033.3333333333303</v>
      </c>
      <c r="AEC178" s="16" t="s">
        <v>1063</v>
      </c>
      <c r="AED178" s="16">
        <v>10000</v>
      </c>
      <c r="AEE178" s="16" t="s">
        <v>952</v>
      </c>
      <c r="AEI178" s="16">
        <v>3000</v>
      </c>
      <c r="AEJ178" s="16">
        <v>3000</v>
      </c>
      <c r="AEK178" s="16">
        <v>500</v>
      </c>
      <c r="AEM178" s="16">
        <v>2000</v>
      </c>
      <c r="AEN178" s="16">
        <v>600</v>
      </c>
      <c r="AEO178" s="16">
        <v>300</v>
      </c>
      <c r="AEP178" s="16">
        <v>300</v>
      </c>
    </row>
    <row r="179" spans="1:822" x14ac:dyDescent="0.25">
      <c r="A179" s="30">
        <v>45819</v>
      </c>
      <c r="B179" s="16" t="s">
        <v>9753</v>
      </c>
      <c r="C179" s="16" t="s">
        <v>867</v>
      </c>
      <c r="D179" s="16" t="s">
        <v>867</v>
      </c>
      <c r="E179" s="16">
        <v>69</v>
      </c>
      <c r="F179" s="16" t="s">
        <v>8153</v>
      </c>
      <c r="G179" s="16" t="s">
        <v>4105</v>
      </c>
      <c r="I179" s="16" t="s">
        <v>4148</v>
      </c>
      <c r="Z179" s="16" t="s">
        <v>993</v>
      </c>
      <c r="AA179" s="16" t="s">
        <v>470</v>
      </c>
      <c r="AB179" s="16">
        <v>1</v>
      </c>
      <c r="AC179" s="16" t="s">
        <v>843</v>
      </c>
      <c r="AD179" s="16" t="s">
        <v>843</v>
      </c>
      <c r="AE179" s="16" t="s">
        <v>843</v>
      </c>
      <c r="AF179" s="16" t="s">
        <v>844</v>
      </c>
      <c r="AG179" s="16" t="s">
        <v>843</v>
      </c>
      <c r="AH179" s="16" t="s">
        <v>844</v>
      </c>
      <c r="AI179" s="16" t="s">
        <v>843</v>
      </c>
      <c r="AJ179" s="16" t="s">
        <v>843</v>
      </c>
      <c r="AK179" s="16" t="s">
        <v>843</v>
      </c>
      <c r="AM179" s="16" t="s">
        <v>737</v>
      </c>
      <c r="AN179" s="16" t="s">
        <v>759</v>
      </c>
      <c r="AP179" s="16" t="s">
        <v>775</v>
      </c>
      <c r="AR179" s="16" t="s">
        <v>6907</v>
      </c>
      <c r="BB179" s="16">
        <v>2</v>
      </c>
      <c r="BC179" s="16" t="s">
        <v>7878</v>
      </c>
      <c r="BE179" s="16" t="s">
        <v>5098</v>
      </c>
      <c r="BV179" s="16" t="s">
        <v>4433</v>
      </c>
      <c r="BW179" s="16" t="s">
        <v>844</v>
      </c>
      <c r="BX179" s="16" t="s">
        <v>843</v>
      </c>
      <c r="BY179" s="16" t="s">
        <v>843</v>
      </c>
      <c r="BZ179" s="16" t="s">
        <v>843</v>
      </c>
      <c r="CA179" s="16" t="s">
        <v>843</v>
      </c>
      <c r="CB179" s="16" t="s">
        <v>843</v>
      </c>
      <c r="CC179" s="16" t="s">
        <v>843</v>
      </c>
      <c r="CD179" s="16" t="s">
        <v>843</v>
      </c>
      <c r="CE179" s="16" t="s">
        <v>843</v>
      </c>
      <c r="CF179" s="16" t="s">
        <v>843</v>
      </c>
      <c r="CG179" s="16" t="s">
        <v>843</v>
      </c>
      <c r="CH179" s="16" t="s">
        <v>843</v>
      </c>
      <c r="CI179" s="16" t="s">
        <v>843</v>
      </c>
      <c r="CJ179" s="16" t="s">
        <v>843</v>
      </c>
      <c r="CK179" s="16" t="s">
        <v>843</v>
      </c>
      <c r="CP179" s="16" t="s">
        <v>867</v>
      </c>
      <c r="CQ179" s="16" t="s">
        <v>5191</v>
      </c>
      <c r="CR179" s="16" t="s">
        <v>844</v>
      </c>
      <c r="CS179" s="16" t="s">
        <v>843</v>
      </c>
      <c r="CT179" s="16" t="s">
        <v>843</v>
      </c>
      <c r="CU179" s="16" t="s">
        <v>843</v>
      </c>
      <c r="CV179" s="16" t="s">
        <v>843</v>
      </c>
      <c r="CW179" s="16" t="s">
        <v>843</v>
      </c>
      <c r="CX179" s="16" t="s">
        <v>843</v>
      </c>
      <c r="CY179" s="16" t="s">
        <v>843</v>
      </c>
      <c r="CZ179" s="16" t="s">
        <v>843</v>
      </c>
      <c r="DA179" s="16" t="s">
        <v>5184</v>
      </c>
      <c r="DX179" s="16" t="s">
        <v>867</v>
      </c>
      <c r="DY179" s="16" t="s">
        <v>867</v>
      </c>
      <c r="GC179" s="16" t="s">
        <v>5342</v>
      </c>
      <c r="GF179" s="16" t="s">
        <v>867</v>
      </c>
      <c r="GG179" s="16" t="s">
        <v>867</v>
      </c>
      <c r="GV179" s="16" t="s">
        <v>5449</v>
      </c>
      <c r="GW179" s="16" t="s">
        <v>843</v>
      </c>
      <c r="GX179" s="16" t="s">
        <v>843</v>
      </c>
      <c r="GY179" s="16" t="s">
        <v>843</v>
      </c>
      <c r="GZ179" s="16" t="s">
        <v>844</v>
      </c>
      <c r="HA179" s="16" t="s">
        <v>843</v>
      </c>
      <c r="HB179" s="16" t="s">
        <v>843</v>
      </c>
      <c r="HC179" s="16" t="s">
        <v>843</v>
      </c>
      <c r="HD179" s="16" t="s">
        <v>843</v>
      </c>
      <c r="HE179" s="16" t="s">
        <v>843</v>
      </c>
      <c r="HF179" s="16" t="s">
        <v>843</v>
      </c>
      <c r="HH179" s="16" t="s">
        <v>5456</v>
      </c>
      <c r="HK179" s="16" t="s">
        <v>865</v>
      </c>
      <c r="HM179" s="16" t="s">
        <v>865</v>
      </c>
      <c r="HZ179" s="16" t="s">
        <v>7944</v>
      </c>
      <c r="KE179" s="16" t="s">
        <v>5582</v>
      </c>
      <c r="KG179" s="16" t="s">
        <v>7015</v>
      </c>
      <c r="KH179" s="16" t="s">
        <v>7033</v>
      </c>
      <c r="KI179" s="16" t="s">
        <v>865</v>
      </c>
      <c r="LG179" s="16" t="s">
        <v>867</v>
      </c>
      <c r="LH179" s="16" t="s">
        <v>865</v>
      </c>
      <c r="LI179" s="16" t="s">
        <v>867</v>
      </c>
      <c r="LJ179" s="16" t="s">
        <v>867</v>
      </c>
      <c r="LK179" s="16" t="s">
        <v>865</v>
      </c>
      <c r="LL179" s="16" t="s">
        <v>5657</v>
      </c>
      <c r="LM179" s="16" t="s">
        <v>844</v>
      </c>
      <c r="LN179" s="16" t="s">
        <v>843</v>
      </c>
      <c r="LO179" s="16" t="s">
        <v>843</v>
      </c>
      <c r="LP179" s="16" t="s">
        <v>843</v>
      </c>
      <c r="LQ179" s="16" t="s">
        <v>843</v>
      </c>
      <c r="LR179" s="16" t="s">
        <v>843</v>
      </c>
      <c r="LS179" s="16" t="s">
        <v>843</v>
      </c>
      <c r="LT179" s="16" t="s">
        <v>843</v>
      </c>
      <c r="LU179" s="16" t="s">
        <v>843</v>
      </c>
      <c r="LV179" s="16" t="s">
        <v>843</v>
      </c>
      <c r="LW179" s="16" t="s">
        <v>843</v>
      </c>
      <c r="LX179" s="16" t="s">
        <v>843</v>
      </c>
      <c r="LY179" s="16" t="s">
        <v>843</v>
      </c>
      <c r="LZ179" s="16" t="s">
        <v>843</v>
      </c>
      <c r="MA179" s="16" t="s">
        <v>843</v>
      </c>
      <c r="MC179" s="16" t="s">
        <v>5694</v>
      </c>
      <c r="MD179" s="16" t="s">
        <v>844</v>
      </c>
      <c r="ME179" s="16" t="s">
        <v>843</v>
      </c>
      <c r="MF179" s="16" t="s">
        <v>843</v>
      </c>
      <c r="MG179" s="16" t="s">
        <v>843</v>
      </c>
      <c r="MH179" s="16" t="s">
        <v>843</v>
      </c>
      <c r="MI179" s="16" t="s">
        <v>843</v>
      </c>
      <c r="MJ179" s="16" t="s">
        <v>843</v>
      </c>
      <c r="MK179" s="16" t="s">
        <v>843</v>
      </c>
      <c r="ML179" s="16" t="s">
        <v>843</v>
      </c>
      <c r="MM179" s="16" t="s">
        <v>843</v>
      </c>
      <c r="MN179" s="16" t="s">
        <v>843</v>
      </c>
      <c r="MO179" s="16" t="s">
        <v>843</v>
      </c>
      <c r="MP179" s="16" t="s">
        <v>843</v>
      </c>
      <c r="MQ179" s="16" t="s">
        <v>843</v>
      </c>
      <c r="MR179" s="16" t="s">
        <v>843</v>
      </c>
      <c r="MS179" s="16" t="s">
        <v>843</v>
      </c>
      <c r="MT179" s="16" t="s">
        <v>843</v>
      </c>
      <c r="MU179" s="16" t="s">
        <v>843</v>
      </c>
      <c r="MV179" s="16" t="s">
        <v>843</v>
      </c>
      <c r="PC179" s="16" t="s">
        <v>865</v>
      </c>
      <c r="PD179" s="16" t="s">
        <v>865</v>
      </c>
      <c r="PY179" s="16" t="s">
        <v>864</v>
      </c>
      <c r="QP179" s="16" t="s">
        <v>865</v>
      </c>
      <c r="QR179" s="16" t="s">
        <v>867</v>
      </c>
      <c r="QT179" s="16" t="s">
        <v>867</v>
      </c>
      <c r="QV179" s="16" t="s">
        <v>865</v>
      </c>
      <c r="QX179" s="16" t="s">
        <v>865</v>
      </c>
      <c r="QY179" s="16" t="s">
        <v>867</v>
      </c>
      <c r="RD179" s="16" t="s">
        <v>4216</v>
      </c>
      <c r="RF179" s="16" t="s">
        <v>865</v>
      </c>
      <c r="RH179" s="16" t="s">
        <v>4216</v>
      </c>
      <c r="RJ179" s="16" t="s">
        <v>4216</v>
      </c>
      <c r="RN179" s="16" t="s">
        <v>7720</v>
      </c>
      <c r="RP179" s="16" t="s">
        <v>7724</v>
      </c>
      <c r="RR179" s="16" t="s">
        <v>7720</v>
      </c>
      <c r="RT179" s="16" t="s">
        <v>867</v>
      </c>
      <c r="RV179" s="16" t="s">
        <v>7720</v>
      </c>
      <c r="RX179" s="16" t="s">
        <v>7720</v>
      </c>
      <c r="RZ179" s="16" t="s">
        <v>7724</v>
      </c>
      <c r="SQ179" s="16" t="s">
        <v>865</v>
      </c>
      <c r="SS179" s="16" t="s">
        <v>7296</v>
      </c>
      <c r="ST179" s="16" t="s">
        <v>7764</v>
      </c>
      <c r="TN179" s="16">
        <v>1500</v>
      </c>
      <c r="TO179" s="16">
        <v>0</v>
      </c>
      <c r="TP179" s="16">
        <v>400</v>
      </c>
      <c r="TQ179" s="16">
        <v>300</v>
      </c>
      <c r="TR179" s="16">
        <v>200</v>
      </c>
      <c r="TS179" s="16">
        <v>80</v>
      </c>
      <c r="TT179" s="16">
        <v>0</v>
      </c>
      <c r="TU179" s="16">
        <v>300</v>
      </c>
      <c r="TV179" s="16">
        <v>1500</v>
      </c>
      <c r="TW179" s="16">
        <v>0</v>
      </c>
      <c r="TX179" s="16">
        <v>0</v>
      </c>
      <c r="TZ179" s="16" t="s">
        <v>7364</v>
      </c>
      <c r="UA179" s="16" t="s">
        <v>8691</v>
      </c>
      <c r="UB179" s="16">
        <v>0</v>
      </c>
      <c r="UC179" s="16" t="s">
        <v>843</v>
      </c>
      <c r="UD179" s="16" t="s">
        <v>843</v>
      </c>
      <c r="UE179" s="16" t="s">
        <v>844</v>
      </c>
      <c r="UF179" s="16" t="s">
        <v>844</v>
      </c>
      <c r="UG179" s="16" t="s">
        <v>843</v>
      </c>
      <c r="UH179" s="16" t="s">
        <v>843</v>
      </c>
      <c r="VK179" s="16" t="s">
        <v>6102</v>
      </c>
      <c r="VL179" s="16" t="s">
        <v>843</v>
      </c>
      <c r="VM179" s="16" t="s">
        <v>843</v>
      </c>
      <c r="VN179" s="16" t="s">
        <v>843</v>
      </c>
      <c r="VO179" s="16" t="s">
        <v>843</v>
      </c>
      <c r="VP179" s="16" t="s">
        <v>844</v>
      </c>
      <c r="VQ179" s="16" t="s">
        <v>843</v>
      </c>
      <c r="VR179" s="16" t="s">
        <v>843</v>
      </c>
      <c r="VS179" s="16" t="s">
        <v>843</v>
      </c>
      <c r="VT179" s="16" t="s">
        <v>843</v>
      </c>
      <c r="VV179" s="16">
        <v>1800</v>
      </c>
      <c r="VX179" s="16" t="s">
        <v>6028</v>
      </c>
      <c r="VY179" s="16" t="s">
        <v>844</v>
      </c>
      <c r="VZ179" s="16" t="s">
        <v>843</v>
      </c>
      <c r="WA179" s="16" t="s">
        <v>843</v>
      </c>
      <c r="WB179" s="16" t="s">
        <v>843</v>
      </c>
      <c r="WC179" s="16" t="s">
        <v>843</v>
      </c>
      <c r="WD179" s="16" t="s">
        <v>843</v>
      </c>
      <c r="WE179" s="16" t="s">
        <v>843</v>
      </c>
      <c r="WF179" s="16" t="s">
        <v>843</v>
      </c>
      <c r="WH179" s="16">
        <v>1625</v>
      </c>
      <c r="WO179" s="16" t="s">
        <v>6920</v>
      </c>
      <c r="XD179" s="16" t="s">
        <v>6988</v>
      </c>
      <c r="XE179" s="16" t="s">
        <v>843</v>
      </c>
      <c r="XF179" s="16" t="s">
        <v>843</v>
      </c>
      <c r="XG179" s="16" t="s">
        <v>843</v>
      </c>
      <c r="XH179" s="16" t="s">
        <v>843</v>
      </c>
      <c r="XI179" s="16" t="s">
        <v>843</v>
      </c>
      <c r="XJ179" s="16" t="s">
        <v>843</v>
      </c>
      <c r="XK179" s="16" t="s">
        <v>844</v>
      </c>
      <c r="XL179" s="16" t="s">
        <v>843</v>
      </c>
      <c r="XM179" s="16" t="s">
        <v>843</v>
      </c>
      <c r="XN179" s="16" t="s">
        <v>843</v>
      </c>
      <c r="XO179" s="16" t="s">
        <v>843</v>
      </c>
      <c r="XP179" s="16" t="s">
        <v>843</v>
      </c>
      <c r="XQ179" s="16" t="s">
        <v>843</v>
      </c>
      <c r="YF179" s="16" t="s">
        <v>865</v>
      </c>
      <c r="YN179" s="16" t="s">
        <v>864</v>
      </c>
      <c r="YP179" s="16" t="s">
        <v>7978</v>
      </c>
      <c r="YR179" s="16" t="s">
        <v>9754</v>
      </c>
      <c r="YS179" s="16" t="s">
        <v>9755</v>
      </c>
      <c r="YT179" s="16" t="s">
        <v>8694</v>
      </c>
      <c r="YU179" s="16" t="s">
        <v>9756</v>
      </c>
      <c r="YV179" s="16" t="s">
        <v>9148</v>
      </c>
      <c r="YW179" s="16" t="s">
        <v>844</v>
      </c>
      <c r="YX179" s="16" t="s">
        <v>9148</v>
      </c>
      <c r="YY179" s="16" t="s">
        <v>8995</v>
      </c>
      <c r="YZ179" s="16" t="s">
        <v>843</v>
      </c>
      <c r="ZA179" s="16" t="s">
        <v>843</v>
      </c>
      <c r="ZB179" s="16">
        <v>3030</v>
      </c>
      <c r="ZC179" s="16" t="s">
        <v>8704</v>
      </c>
      <c r="ZD179" s="16" t="s">
        <v>843</v>
      </c>
      <c r="ZE179" s="16" t="s">
        <v>9757</v>
      </c>
      <c r="ZF179" s="16" t="s">
        <v>8804</v>
      </c>
      <c r="ZG179" s="16" t="s">
        <v>8865</v>
      </c>
      <c r="ZH179" s="16" t="s">
        <v>8752</v>
      </c>
      <c r="ZI179" s="16" t="s">
        <v>8779</v>
      </c>
      <c r="ZJ179" s="16" t="s">
        <v>843</v>
      </c>
      <c r="ZK179" s="16" t="s">
        <v>843</v>
      </c>
      <c r="ZL179" s="16" t="s">
        <v>8722</v>
      </c>
      <c r="ZM179" s="16" t="s">
        <v>843</v>
      </c>
      <c r="ZN179" s="16" t="s">
        <v>8742</v>
      </c>
      <c r="ZO179" s="16" t="s">
        <v>487</v>
      </c>
      <c r="ZP179" s="16" t="s">
        <v>487</v>
      </c>
      <c r="ZQ179" s="16" t="s">
        <v>486</v>
      </c>
      <c r="ZR179" s="16" t="s">
        <v>486</v>
      </c>
      <c r="ZS179" s="16" t="s">
        <v>8704</v>
      </c>
      <c r="ZT179" s="16" t="s">
        <v>8705</v>
      </c>
      <c r="ZU179" s="16" t="s">
        <v>8706</v>
      </c>
      <c r="ZV179" s="16" t="s">
        <v>487</v>
      </c>
      <c r="ZW179" s="16" t="s">
        <v>843</v>
      </c>
      <c r="ZX179" s="16" t="s">
        <v>843</v>
      </c>
      <c r="ZY179" s="16" t="s">
        <v>844</v>
      </c>
      <c r="ZZ179" s="16" t="s">
        <v>843</v>
      </c>
      <c r="AAA179" s="16" t="s">
        <v>844</v>
      </c>
      <c r="AAB179" s="16" t="s">
        <v>844</v>
      </c>
      <c r="AAC179" s="16">
        <v>0</v>
      </c>
      <c r="AAD179" s="16" t="s">
        <v>844</v>
      </c>
      <c r="AAE179" s="16" t="s">
        <v>843</v>
      </c>
      <c r="AAF179" s="16" t="s">
        <v>843</v>
      </c>
      <c r="AAG179" s="16" t="s">
        <v>843</v>
      </c>
      <c r="AAH179" s="16" t="s">
        <v>843</v>
      </c>
      <c r="AAI179" s="16" t="s">
        <v>843</v>
      </c>
      <c r="AAJ179" s="16" t="s">
        <v>606</v>
      </c>
      <c r="AAK179" s="16" t="s">
        <v>639</v>
      </c>
      <c r="AAL179" s="16" t="s">
        <v>905</v>
      </c>
      <c r="AAM179" s="16" t="s">
        <v>660</v>
      </c>
      <c r="AAN179" s="16" t="s">
        <v>8707</v>
      </c>
      <c r="AAO179" s="16" t="s">
        <v>1019</v>
      </c>
      <c r="AAP179" s="16" t="s">
        <v>8708</v>
      </c>
      <c r="AAQ179" s="16" t="s">
        <v>9425</v>
      </c>
      <c r="AAS179" s="16">
        <v>2470.0700000000002</v>
      </c>
      <c r="AAU179" s="16" t="s">
        <v>782</v>
      </c>
      <c r="AAX179" s="16" t="s">
        <v>843</v>
      </c>
      <c r="AAY179" s="16" t="s">
        <v>8710</v>
      </c>
      <c r="AAZ179" s="16" t="s">
        <v>782</v>
      </c>
      <c r="ABA179" s="16" t="s">
        <v>783</v>
      </c>
      <c r="ABB179" s="16" t="s">
        <v>782</v>
      </c>
      <c r="ABC179" s="16" t="s">
        <v>783</v>
      </c>
      <c r="ABD179" s="16" t="s">
        <v>783</v>
      </c>
      <c r="ABE179" s="16" t="s">
        <v>783</v>
      </c>
      <c r="ABF179" s="16" t="s">
        <v>782</v>
      </c>
      <c r="ABG179" s="16" t="s">
        <v>783</v>
      </c>
      <c r="ABH179" s="16" t="s">
        <v>782</v>
      </c>
      <c r="ABI179" s="16" t="s">
        <v>783</v>
      </c>
      <c r="ABJ179" s="16" t="s">
        <v>783</v>
      </c>
      <c r="ABK179" s="16" t="s">
        <v>782</v>
      </c>
      <c r="ABL179" s="16" t="s">
        <v>8728</v>
      </c>
      <c r="ABM179" s="16" t="s">
        <v>843</v>
      </c>
      <c r="ABN179" s="16" t="s">
        <v>1033</v>
      </c>
      <c r="ABP179" s="16" t="s">
        <v>972</v>
      </c>
      <c r="ABQ179" s="16" t="s">
        <v>4324</v>
      </c>
      <c r="ABR179" s="16" t="s">
        <v>470</v>
      </c>
      <c r="ABS179" s="16" t="s">
        <v>457</v>
      </c>
      <c r="ABT179" s="16" t="s">
        <v>844</v>
      </c>
      <c r="ABU179" s="16" t="s">
        <v>844</v>
      </c>
      <c r="ABV179" s="16" t="s">
        <v>487</v>
      </c>
      <c r="ABW179" s="16" t="s">
        <v>486</v>
      </c>
      <c r="ABX179" s="16" t="s">
        <v>892</v>
      </c>
      <c r="ABY179" s="16" t="s">
        <v>486</v>
      </c>
      <c r="ABZ179" s="16" t="s">
        <v>486</v>
      </c>
      <c r="ACA179" s="16" t="s">
        <v>759</v>
      </c>
      <c r="ACB179" s="16" t="s">
        <v>775</v>
      </c>
      <c r="ACC179" s="16" t="s">
        <v>737</v>
      </c>
      <c r="ACD179" s="16" t="s">
        <v>486</v>
      </c>
      <c r="ACE179" s="16" t="s">
        <v>486</v>
      </c>
      <c r="ACG179" s="16" t="s">
        <v>1014</v>
      </c>
      <c r="ACH179" s="16" t="s">
        <v>1009</v>
      </c>
      <c r="ACI179" s="16" t="s">
        <v>462</v>
      </c>
      <c r="ACJ179" s="16">
        <v>0.79400000000000004</v>
      </c>
      <c r="ACK179" s="16" t="s">
        <v>482</v>
      </c>
      <c r="ACL179" s="16" t="s">
        <v>740</v>
      </c>
      <c r="ACM179" s="16" t="s">
        <v>1190</v>
      </c>
      <c r="ACN179" s="16" t="s">
        <v>1169</v>
      </c>
      <c r="ACO179" s="16" t="s">
        <v>1856</v>
      </c>
      <c r="ACP179" s="16">
        <v>1625</v>
      </c>
      <c r="ACQ179" s="16" t="s">
        <v>1201</v>
      </c>
      <c r="ACR179" s="16" t="s">
        <v>1644</v>
      </c>
      <c r="ACS179" s="16" t="s">
        <v>680</v>
      </c>
      <c r="ACT179" s="16" t="s">
        <v>1522</v>
      </c>
      <c r="ACU179" s="16" t="s">
        <v>833</v>
      </c>
      <c r="ACV179" s="16" t="s">
        <v>8711</v>
      </c>
      <c r="ACW179" s="16" t="s">
        <v>878</v>
      </c>
      <c r="ACX179" s="16" t="s">
        <v>1916</v>
      </c>
      <c r="ACY179" s="16" t="s">
        <v>1947</v>
      </c>
      <c r="ACZ179" s="16">
        <v>1</v>
      </c>
      <c r="ADA179" s="16">
        <v>0</v>
      </c>
      <c r="ADB179" s="16">
        <v>1</v>
      </c>
      <c r="ADC179" s="16">
        <v>1</v>
      </c>
      <c r="ADD179" s="16">
        <v>0</v>
      </c>
      <c r="ADE179" s="16" t="s">
        <v>8827</v>
      </c>
      <c r="ADF179" s="16">
        <v>0</v>
      </c>
      <c r="ADG179" s="16" t="s">
        <v>486</v>
      </c>
      <c r="ADH179" s="16">
        <v>1</v>
      </c>
      <c r="ADJ179" s="16" t="s">
        <v>13198</v>
      </c>
      <c r="ADK179" s="16" t="s">
        <v>13194</v>
      </c>
      <c r="ADL179" s="16" t="s">
        <v>13196</v>
      </c>
      <c r="ADM179" s="16" t="s">
        <v>13195</v>
      </c>
      <c r="ADN179" s="16" t="s">
        <v>13196</v>
      </c>
      <c r="ADO179" s="16" t="s">
        <v>13197</v>
      </c>
      <c r="ADP179" s="16" t="s">
        <v>13196</v>
      </c>
      <c r="ADQ179" s="16" t="s">
        <v>1751</v>
      </c>
      <c r="ADR179" s="16" t="s">
        <v>13194</v>
      </c>
      <c r="ADS179" s="16" t="s">
        <v>13194</v>
      </c>
      <c r="ADU179" s="16" t="s">
        <v>1756</v>
      </c>
      <c r="ADW179" s="16" t="s">
        <v>13199</v>
      </c>
      <c r="ADY179" s="16" t="s">
        <v>1058</v>
      </c>
      <c r="AEA179" s="16">
        <v>3030</v>
      </c>
      <c r="AEC179" s="16" t="s">
        <v>1058</v>
      </c>
      <c r="AED179" s="16">
        <v>2470.0700000000002</v>
      </c>
      <c r="AEE179" s="16" t="s">
        <v>952</v>
      </c>
      <c r="AEG179" s="16">
        <v>3425</v>
      </c>
      <c r="AEI179" s="16">
        <v>1500</v>
      </c>
      <c r="AEK179" s="16">
        <v>400</v>
      </c>
      <c r="AEL179" s="16">
        <v>300</v>
      </c>
      <c r="AEM179" s="16">
        <v>1500</v>
      </c>
      <c r="AEN179" s="16">
        <v>200</v>
      </c>
      <c r="AEO179" s="16">
        <v>80</v>
      </c>
      <c r="AEP179" s="16">
        <v>300</v>
      </c>
    </row>
    <row r="180" spans="1:822" x14ac:dyDescent="0.25">
      <c r="A180" s="30">
        <v>45819</v>
      </c>
      <c r="B180" s="16" t="s">
        <v>9758</v>
      </c>
      <c r="C180" s="16" t="s">
        <v>867</v>
      </c>
      <c r="D180" s="16" t="s">
        <v>867</v>
      </c>
      <c r="E180" s="16">
        <v>38</v>
      </c>
      <c r="F180" s="16" t="s">
        <v>8153</v>
      </c>
      <c r="G180" s="16" t="s">
        <v>4145</v>
      </c>
      <c r="I180" s="16" t="s">
        <v>4174</v>
      </c>
      <c r="Z180" s="16" t="s">
        <v>993</v>
      </c>
      <c r="AA180" s="16" t="s">
        <v>470</v>
      </c>
      <c r="AB180" s="16">
        <v>4</v>
      </c>
      <c r="AC180" s="16" t="s">
        <v>1056</v>
      </c>
      <c r="AD180" s="16" t="s">
        <v>1056</v>
      </c>
      <c r="AE180" s="16" t="s">
        <v>843</v>
      </c>
      <c r="AF180" s="16" t="s">
        <v>844</v>
      </c>
      <c r="AG180" s="16" t="s">
        <v>844</v>
      </c>
      <c r="AH180" s="16" t="s">
        <v>8732</v>
      </c>
      <c r="AI180" s="16" t="s">
        <v>844</v>
      </c>
      <c r="AJ180" s="16" t="s">
        <v>843</v>
      </c>
      <c r="AK180" s="16" t="s">
        <v>1056</v>
      </c>
      <c r="AM180" s="16" t="s">
        <v>737</v>
      </c>
      <c r="AN180" s="16" t="s">
        <v>761</v>
      </c>
      <c r="AP180" s="16" t="s">
        <v>774</v>
      </c>
      <c r="AR180" s="16" t="s">
        <v>6907</v>
      </c>
      <c r="BB180" s="16">
        <v>5</v>
      </c>
      <c r="BC180" s="16" t="s">
        <v>7878</v>
      </c>
      <c r="BE180" s="16" t="s">
        <v>5098</v>
      </c>
      <c r="BV180" s="16" t="s">
        <v>4433</v>
      </c>
      <c r="BW180" s="16" t="s">
        <v>844</v>
      </c>
      <c r="BX180" s="16" t="s">
        <v>843</v>
      </c>
      <c r="BY180" s="16" t="s">
        <v>843</v>
      </c>
      <c r="BZ180" s="16" t="s">
        <v>843</v>
      </c>
      <c r="CA180" s="16" t="s">
        <v>843</v>
      </c>
      <c r="CB180" s="16" t="s">
        <v>843</v>
      </c>
      <c r="CC180" s="16" t="s">
        <v>843</v>
      </c>
      <c r="CD180" s="16" t="s">
        <v>843</v>
      </c>
      <c r="CE180" s="16" t="s">
        <v>843</v>
      </c>
      <c r="CF180" s="16" t="s">
        <v>843</v>
      </c>
      <c r="CG180" s="16" t="s">
        <v>843</v>
      </c>
      <c r="CH180" s="16" t="s">
        <v>843</v>
      </c>
      <c r="CI180" s="16" t="s">
        <v>843</v>
      </c>
      <c r="CJ180" s="16" t="s">
        <v>843</v>
      </c>
      <c r="CK180" s="16" t="s">
        <v>843</v>
      </c>
      <c r="CP180" s="16" t="s">
        <v>865</v>
      </c>
      <c r="DX180" s="16" t="s">
        <v>867</v>
      </c>
      <c r="DY180" s="16" t="s">
        <v>867</v>
      </c>
      <c r="GC180" s="16" t="s">
        <v>5342</v>
      </c>
      <c r="GF180" s="16" t="s">
        <v>867</v>
      </c>
      <c r="GG180" s="16" t="s">
        <v>867</v>
      </c>
      <c r="GV180" s="16" t="s">
        <v>5443</v>
      </c>
      <c r="GW180" s="16" t="s">
        <v>843</v>
      </c>
      <c r="GX180" s="16" t="s">
        <v>844</v>
      </c>
      <c r="GY180" s="16" t="s">
        <v>843</v>
      </c>
      <c r="GZ180" s="16" t="s">
        <v>843</v>
      </c>
      <c r="HA180" s="16" t="s">
        <v>843</v>
      </c>
      <c r="HB180" s="16" t="s">
        <v>843</v>
      </c>
      <c r="HC180" s="16" t="s">
        <v>843</v>
      </c>
      <c r="HD180" s="16" t="s">
        <v>843</v>
      </c>
      <c r="HE180" s="16" t="s">
        <v>843</v>
      </c>
      <c r="HF180" s="16" t="s">
        <v>843</v>
      </c>
      <c r="HH180" s="16" t="s">
        <v>5456</v>
      </c>
      <c r="HK180" s="16" t="s">
        <v>864</v>
      </c>
      <c r="HM180" s="16" t="s">
        <v>865</v>
      </c>
      <c r="HZ180" s="16" t="s">
        <v>7944</v>
      </c>
      <c r="KE180" s="16" t="s">
        <v>5582</v>
      </c>
      <c r="KG180" s="16" t="s">
        <v>7018</v>
      </c>
      <c r="KH180" s="16" t="s">
        <v>7033</v>
      </c>
      <c r="KI180" s="16" t="s">
        <v>865</v>
      </c>
      <c r="LG180" s="16" t="s">
        <v>867</v>
      </c>
      <c r="LH180" s="16" t="s">
        <v>867</v>
      </c>
      <c r="LI180" s="16" t="s">
        <v>867</v>
      </c>
      <c r="LJ180" s="16" t="s">
        <v>867</v>
      </c>
      <c r="LK180" s="16" t="s">
        <v>867</v>
      </c>
      <c r="LL180" s="16" t="s">
        <v>864</v>
      </c>
      <c r="LM180" s="16" t="s">
        <v>843</v>
      </c>
      <c r="LN180" s="16" t="s">
        <v>843</v>
      </c>
      <c r="LO180" s="16" t="s">
        <v>843</v>
      </c>
      <c r="LP180" s="16" t="s">
        <v>843</v>
      </c>
      <c r="LQ180" s="16" t="s">
        <v>843</v>
      </c>
      <c r="LR180" s="16" t="s">
        <v>843</v>
      </c>
      <c r="LS180" s="16" t="s">
        <v>843</v>
      </c>
      <c r="LT180" s="16" t="s">
        <v>843</v>
      </c>
      <c r="LU180" s="16" t="s">
        <v>843</v>
      </c>
      <c r="LV180" s="16" t="s">
        <v>843</v>
      </c>
      <c r="LW180" s="16" t="s">
        <v>843</v>
      </c>
      <c r="LX180" s="16" t="s">
        <v>843</v>
      </c>
      <c r="LY180" s="16" t="s">
        <v>843</v>
      </c>
      <c r="LZ180" s="16" t="s">
        <v>844</v>
      </c>
      <c r="MA180" s="16" t="s">
        <v>843</v>
      </c>
      <c r="MC180" s="16" t="s">
        <v>5694</v>
      </c>
      <c r="MD180" s="16" t="s">
        <v>844</v>
      </c>
      <c r="ME180" s="16" t="s">
        <v>843</v>
      </c>
      <c r="MF180" s="16" t="s">
        <v>843</v>
      </c>
      <c r="MG180" s="16" t="s">
        <v>843</v>
      </c>
      <c r="MH180" s="16" t="s">
        <v>843</v>
      </c>
      <c r="MI180" s="16" t="s">
        <v>843</v>
      </c>
      <c r="MJ180" s="16" t="s">
        <v>843</v>
      </c>
      <c r="MK180" s="16" t="s">
        <v>843</v>
      </c>
      <c r="ML180" s="16" t="s">
        <v>843</v>
      </c>
      <c r="MM180" s="16" t="s">
        <v>843</v>
      </c>
      <c r="MN180" s="16" t="s">
        <v>843</v>
      </c>
      <c r="MO180" s="16" t="s">
        <v>843</v>
      </c>
      <c r="MP180" s="16" t="s">
        <v>843</v>
      </c>
      <c r="MQ180" s="16" t="s">
        <v>843</v>
      </c>
      <c r="MR180" s="16" t="s">
        <v>843</v>
      </c>
      <c r="MS180" s="16" t="s">
        <v>843</v>
      </c>
      <c r="MT180" s="16" t="s">
        <v>843</v>
      </c>
      <c r="MU180" s="16" t="s">
        <v>843</v>
      </c>
      <c r="MV180" s="16" t="s">
        <v>843</v>
      </c>
      <c r="MX180" s="16" t="s">
        <v>5694</v>
      </c>
      <c r="MY180" s="16" t="s">
        <v>844</v>
      </c>
      <c r="MZ180" s="16" t="s">
        <v>843</v>
      </c>
      <c r="NA180" s="16" t="s">
        <v>843</v>
      </c>
      <c r="NB180" s="16" t="s">
        <v>843</v>
      </c>
      <c r="NC180" s="16" t="s">
        <v>843</v>
      </c>
      <c r="ND180" s="16" t="s">
        <v>843</v>
      </c>
      <c r="NE180" s="16" t="s">
        <v>843</v>
      </c>
      <c r="NF180" s="16" t="s">
        <v>843</v>
      </c>
      <c r="NG180" s="16" t="s">
        <v>843</v>
      </c>
      <c r="NH180" s="16" t="s">
        <v>843</v>
      </c>
      <c r="NI180" s="16" t="s">
        <v>843</v>
      </c>
      <c r="NJ180" s="16" t="s">
        <v>843</v>
      </c>
      <c r="NK180" s="16" t="s">
        <v>843</v>
      </c>
      <c r="NL180" s="16" t="s">
        <v>843</v>
      </c>
      <c r="NM180" s="16" t="s">
        <v>843</v>
      </c>
      <c r="NN180" s="16" t="s">
        <v>843</v>
      </c>
      <c r="NO180" s="16" t="s">
        <v>843</v>
      </c>
      <c r="NP180" s="16" t="s">
        <v>843</v>
      </c>
      <c r="NQ180" s="16" t="s">
        <v>843</v>
      </c>
      <c r="OK180" s="16" t="s">
        <v>5694</v>
      </c>
      <c r="OL180" s="16" t="s">
        <v>844</v>
      </c>
      <c r="OM180" s="16" t="s">
        <v>843</v>
      </c>
      <c r="ON180" s="16" t="s">
        <v>843</v>
      </c>
      <c r="OO180" s="16" t="s">
        <v>843</v>
      </c>
      <c r="OP180" s="16" t="s">
        <v>843</v>
      </c>
      <c r="OQ180" s="16" t="s">
        <v>843</v>
      </c>
      <c r="OR180" s="16" t="s">
        <v>843</v>
      </c>
      <c r="OS180" s="16" t="s">
        <v>843</v>
      </c>
      <c r="OT180" s="16" t="s">
        <v>843</v>
      </c>
      <c r="OU180" s="16" t="s">
        <v>843</v>
      </c>
      <c r="OV180" s="16" t="s">
        <v>843</v>
      </c>
      <c r="OW180" s="16" t="s">
        <v>843</v>
      </c>
      <c r="OX180" s="16" t="s">
        <v>843</v>
      </c>
      <c r="OY180" s="16" t="s">
        <v>843</v>
      </c>
      <c r="OZ180" s="16" t="s">
        <v>843</v>
      </c>
      <c r="PA180" s="16" t="s">
        <v>843</v>
      </c>
      <c r="PC180" s="16" t="s">
        <v>865</v>
      </c>
      <c r="PD180" s="16" t="s">
        <v>865</v>
      </c>
      <c r="PY180" s="16" t="s">
        <v>865</v>
      </c>
      <c r="QP180" s="16" t="s">
        <v>865</v>
      </c>
      <c r="QR180" s="16" t="s">
        <v>867</v>
      </c>
      <c r="QT180" s="16" t="s">
        <v>867</v>
      </c>
      <c r="QV180" s="16" t="s">
        <v>864</v>
      </c>
      <c r="QX180" s="16" t="s">
        <v>864</v>
      </c>
      <c r="QY180" s="16" t="s">
        <v>867</v>
      </c>
      <c r="RD180" s="16" t="s">
        <v>865</v>
      </c>
      <c r="RF180" s="16" t="s">
        <v>865</v>
      </c>
      <c r="RH180" s="16" t="s">
        <v>865</v>
      </c>
      <c r="RJ180" s="16" t="s">
        <v>865</v>
      </c>
      <c r="RN180" s="16" t="s">
        <v>867</v>
      </c>
      <c r="RP180" s="16" t="s">
        <v>867</v>
      </c>
      <c r="RR180" s="16" t="s">
        <v>867</v>
      </c>
      <c r="RT180" s="16" t="s">
        <v>867</v>
      </c>
      <c r="RV180" s="16" t="s">
        <v>867</v>
      </c>
      <c r="RX180" s="16" t="s">
        <v>7720</v>
      </c>
      <c r="RZ180" s="16" t="s">
        <v>7720</v>
      </c>
      <c r="SQ180" s="16" t="s">
        <v>865</v>
      </c>
      <c r="SS180" s="16" t="s">
        <v>7293</v>
      </c>
      <c r="ST180" s="16" t="s">
        <v>7761</v>
      </c>
      <c r="TO180" s="16">
        <v>0</v>
      </c>
      <c r="TP180" s="16">
        <v>700</v>
      </c>
      <c r="TQ180" s="16">
        <v>0</v>
      </c>
      <c r="TR180" s="16">
        <v>500</v>
      </c>
      <c r="TS180" s="16">
        <v>300</v>
      </c>
      <c r="TT180" s="16">
        <v>0</v>
      </c>
      <c r="TU180" s="16">
        <v>600</v>
      </c>
      <c r="TV180" s="16">
        <v>0</v>
      </c>
      <c r="TW180" s="16">
        <v>0</v>
      </c>
      <c r="TX180" s="16">
        <v>0</v>
      </c>
      <c r="TZ180" s="16" t="s">
        <v>7367</v>
      </c>
      <c r="UA180" s="16" t="s">
        <v>5941</v>
      </c>
      <c r="UB180" s="16">
        <v>0</v>
      </c>
      <c r="UC180" s="16" t="s">
        <v>844</v>
      </c>
      <c r="UD180" s="16" t="s">
        <v>843</v>
      </c>
      <c r="UE180" s="16" t="s">
        <v>843</v>
      </c>
      <c r="UF180" s="16" t="s">
        <v>843</v>
      </c>
      <c r="UG180" s="16" t="s">
        <v>843</v>
      </c>
      <c r="UH180" s="16" t="s">
        <v>843</v>
      </c>
      <c r="WO180" s="16" t="s">
        <v>6920</v>
      </c>
      <c r="XD180" s="16" t="s">
        <v>6975</v>
      </c>
      <c r="XE180" s="16" t="s">
        <v>843</v>
      </c>
      <c r="XF180" s="16" t="s">
        <v>843</v>
      </c>
      <c r="XG180" s="16" t="s">
        <v>844</v>
      </c>
      <c r="XH180" s="16" t="s">
        <v>843</v>
      </c>
      <c r="XI180" s="16" t="s">
        <v>843</v>
      </c>
      <c r="XJ180" s="16" t="s">
        <v>843</v>
      </c>
      <c r="XK180" s="16" t="s">
        <v>843</v>
      </c>
      <c r="XL180" s="16" t="s">
        <v>843</v>
      </c>
      <c r="XM180" s="16" t="s">
        <v>843</v>
      </c>
      <c r="XN180" s="16" t="s">
        <v>843</v>
      </c>
      <c r="XO180" s="16" t="s">
        <v>843</v>
      </c>
      <c r="XP180" s="16" t="s">
        <v>843</v>
      </c>
      <c r="XQ180" s="16" t="s">
        <v>843</v>
      </c>
      <c r="YF180" s="16" t="s">
        <v>865</v>
      </c>
      <c r="YN180" s="16" t="s">
        <v>7040</v>
      </c>
      <c r="YP180" s="16" t="s">
        <v>864</v>
      </c>
      <c r="YR180" s="16" t="s">
        <v>9759</v>
      </c>
      <c r="YS180" s="16" t="s">
        <v>9760</v>
      </c>
      <c r="YT180" s="16" t="s">
        <v>8694</v>
      </c>
      <c r="YU180" s="16" t="s">
        <v>9761</v>
      </c>
      <c r="YV180" s="16" t="s">
        <v>9148</v>
      </c>
      <c r="YW180" s="16" t="s">
        <v>844</v>
      </c>
      <c r="YX180" s="16" t="s">
        <v>9148</v>
      </c>
      <c r="YY180" s="16" t="s">
        <v>843</v>
      </c>
      <c r="YZ180" s="16" t="s">
        <v>843</v>
      </c>
      <c r="ZA180" s="16" t="s">
        <v>843</v>
      </c>
      <c r="ZE180" s="16" t="s">
        <v>843</v>
      </c>
      <c r="ZO180" s="16" t="s">
        <v>487</v>
      </c>
      <c r="ZP180" s="16" t="s">
        <v>487</v>
      </c>
      <c r="ZQ180" s="16" t="s">
        <v>486</v>
      </c>
      <c r="ZR180" s="16" t="s">
        <v>486</v>
      </c>
      <c r="ZS180" s="16" t="s">
        <v>9762</v>
      </c>
      <c r="ZT180" s="16" t="s">
        <v>8705</v>
      </c>
      <c r="ZU180" s="16" t="s">
        <v>8706</v>
      </c>
      <c r="ZV180" s="16" t="s">
        <v>487</v>
      </c>
      <c r="ZW180" s="16" t="s">
        <v>1056</v>
      </c>
      <c r="ZX180" s="16" t="s">
        <v>1056</v>
      </c>
      <c r="ZY180" s="16" t="s">
        <v>8732</v>
      </c>
      <c r="ZZ180" s="16" t="s">
        <v>844</v>
      </c>
      <c r="AAA180" s="16" t="s">
        <v>843</v>
      </c>
      <c r="AAB180" s="16" t="s">
        <v>843</v>
      </c>
      <c r="AAC180" s="16">
        <v>2</v>
      </c>
      <c r="AAD180" s="16" t="s">
        <v>844</v>
      </c>
      <c r="AAE180" s="16" t="s">
        <v>844</v>
      </c>
      <c r="AAF180" s="16" t="s">
        <v>843</v>
      </c>
      <c r="AAG180" s="16" t="s">
        <v>844</v>
      </c>
      <c r="AAH180" s="16" t="s">
        <v>843</v>
      </c>
      <c r="AAI180" s="16" t="s">
        <v>844</v>
      </c>
      <c r="AAJ180" s="16" t="s">
        <v>624</v>
      </c>
      <c r="AAK180" s="16" t="s">
        <v>649</v>
      </c>
      <c r="AAL180" s="16" t="s">
        <v>904</v>
      </c>
      <c r="AAM180" s="16" t="s">
        <v>663</v>
      </c>
      <c r="AAN180" s="16" t="s">
        <v>8707</v>
      </c>
      <c r="AAO180" s="16" t="s">
        <v>1018</v>
      </c>
      <c r="AAP180" s="16" t="s">
        <v>8708</v>
      </c>
      <c r="AAT180" s="16" t="s">
        <v>782</v>
      </c>
      <c r="AAU180" s="16" t="s">
        <v>782</v>
      </c>
      <c r="AAV180" s="16" t="s">
        <v>782</v>
      </c>
      <c r="AAW180" s="16" t="s">
        <v>782</v>
      </c>
      <c r="AAX180" s="16" t="s">
        <v>843</v>
      </c>
      <c r="AAY180" s="16" t="s">
        <v>8710</v>
      </c>
      <c r="AAZ180" s="16" t="s">
        <v>782</v>
      </c>
      <c r="ABB180" s="16" t="s">
        <v>782</v>
      </c>
      <c r="ABC180" s="16" t="s">
        <v>783</v>
      </c>
      <c r="ABD180" s="16" t="s">
        <v>782</v>
      </c>
      <c r="ABF180" s="16" t="s">
        <v>782</v>
      </c>
      <c r="ABG180" s="16" t="s">
        <v>782</v>
      </c>
      <c r="ABH180" s="16" t="s">
        <v>782</v>
      </c>
      <c r="ABI180" s="16" t="s">
        <v>782</v>
      </c>
      <c r="ABJ180" s="16" t="s">
        <v>783</v>
      </c>
      <c r="ABK180" s="16" t="s">
        <v>783</v>
      </c>
      <c r="ABL180" s="16" t="s">
        <v>8732</v>
      </c>
      <c r="ABM180" s="16" t="s">
        <v>1056</v>
      </c>
      <c r="ABN180" s="16" t="s">
        <v>1034</v>
      </c>
      <c r="ABO180" s="16" t="s">
        <v>486</v>
      </c>
      <c r="ABP180" s="16" t="s">
        <v>971</v>
      </c>
      <c r="ABQ180" s="16" t="s">
        <v>4324</v>
      </c>
      <c r="ABR180" s="16" t="s">
        <v>470</v>
      </c>
      <c r="ABS180" s="16" t="s">
        <v>451</v>
      </c>
      <c r="ABT180" s="16" t="s">
        <v>8746</v>
      </c>
      <c r="ABU180" s="16" t="s">
        <v>1056</v>
      </c>
      <c r="ABV180" s="16" t="s">
        <v>487</v>
      </c>
      <c r="ABW180" s="16" t="s">
        <v>487</v>
      </c>
      <c r="ABX180" s="16" t="s">
        <v>894</v>
      </c>
      <c r="ABY180" s="16" t="s">
        <v>486</v>
      </c>
      <c r="ABZ180" s="16" t="s">
        <v>486</v>
      </c>
      <c r="ACA180" s="16" t="s">
        <v>761</v>
      </c>
      <c r="ACB180" s="16" t="s">
        <v>774</v>
      </c>
      <c r="ACC180" s="16" t="s">
        <v>737</v>
      </c>
      <c r="ACD180" s="16" t="s">
        <v>486</v>
      </c>
      <c r="ACE180" s="16" t="s">
        <v>486</v>
      </c>
      <c r="ACG180" s="16" t="s">
        <v>1014</v>
      </c>
      <c r="ACH180" s="16" t="s">
        <v>1009</v>
      </c>
      <c r="ACI180" s="16" t="s">
        <v>462</v>
      </c>
      <c r="ACJ180" s="16">
        <v>0.79400000000000004</v>
      </c>
      <c r="ACK180" s="16" t="s">
        <v>482</v>
      </c>
      <c r="ACL180" s="16" t="s">
        <v>738</v>
      </c>
      <c r="ACM180" s="16" t="s">
        <v>1189</v>
      </c>
      <c r="ACN180" s="16" t="s">
        <v>530</v>
      </c>
      <c r="ACO180" s="16" t="s">
        <v>1856</v>
      </c>
      <c r="ACQ180" s="16" t="s">
        <v>1203</v>
      </c>
      <c r="ACR180" s="16" t="s">
        <v>1645</v>
      </c>
      <c r="ACS180" s="16" t="s">
        <v>676</v>
      </c>
      <c r="ACT180" s="16" t="s">
        <v>1522</v>
      </c>
      <c r="ACU180" s="16" t="s">
        <v>831</v>
      </c>
      <c r="ACV180" s="16" t="s">
        <v>8756</v>
      </c>
      <c r="ACW180" s="16" t="s">
        <v>451</v>
      </c>
      <c r="ACX180" s="16" t="s">
        <v>1916</v>
      </c>
      <c r="ACY180" s="16" t="s">
        <v>1947</v>
      </c>
      <c r="ACZ180" s="16">
        <v>1</v>
      </c>
      <c r="ADA180" s="16">
        <v>1</v>
      </c>
      <c r="ADB180" s="16">
        <v>1</v>
      </c>
      <c r="ADC180" s="16">
        <v>1</v>
      </c>
      <c r="ADD180" s="16">
        <v>1</v>
      </c>
      <c r="ADE180" s="16" t="s">
        <v>8712</v>
      </c>
      <c r="ADF180" s="16">
        <v>0</v>
      </c>
      <c r="ADG180" s="16" t="s">
        <v>486</v>
      </c>
      <c r="ADH180" s="16">
        <v>1</v>
      </c>
      <c r="ADI180" s="16" t="s">
        <v>486</v>
      </c>
      <c r="ADK180" s="16" t="s">
        <v>13194</v>
      </c>
      <c r="ADL180" s="16" t="s">
        <v>1764</v>
      </c>
      <c r="ADM180" s="16" t="s">
        <v>13194</v>
      </c>
      <c r="ADN180" s="16" t="s">
        <v>13196</v>
      </c>
      <c r="ADO180" s="16" t="s">
        <v>1766</v>
      </c>
      <c r="ADP180" s="16" t="s">
        <v>1751</v>
      </c>
      <c r="ADQ180" s="16" t="s">
        <v>13194</v>
      </c>
      <c r="ADR180" s="16" t="s">
        <v>13194</v>
      </c>
      <c r="ADS180" s="16" t="s">
        <v>13194</v>
      </c>
      <c r="AEA180" s="16">
        <v>2100</v>
      </c>
      <c r="AEE180" s="16" t="s">
        <v>952</v>
      </c>
      <c r="AEK180" s="16">
        <v>175</v>
      </c>
      <c r="AEN180" s="16">
        <v>125</v>
      </c>
      <c r="AEO180" s="16">
        <v>75</v>
      </c>
      <c r="AEP180" s="16">
        <v>150</v>
      </c>
    </row>
    <row r="181" spans="1:822" x14ac:dyDescent="0.25">
      <c r="A181" s="30">
        <v>45819</v>
      </c>
      <c r="B181" s="16" t="s">
        <v>9763</v>
      </c>
      <c r="C181" s="16" t="s">
        <v>867</v>
      </c>
      <c r="D181" s="16" t="s">
        <v>867</v>
      </c>
      <c r="E181" s="16">
        <v>36</v>
      </c>
      <c r="F181" s="16" t="s">
        <v>8153</v>
      </c>
      <c r="G181" s="16" t="s">
        <v>4145</v>
      </c>
      <c r="I181" s="16" t="s">
        <v>4174</v>
      </c>
      <c r="Z181" s="16" t="s">
        <v>993</v>
      </c>
      <c r="AA181" s="16" t="s">
        <v>470</v>
      </c>
      <c r="AB181" s="16">
        <v>3</v>
      </c>
      <c r="AC181" s="16" t="s">
        <v>844</v>
      </c>
      <c r="AD181" s="16" t="s">
        <v>843</v>
      </c>
      <c r="AE181" s="16" t="s">
        <v>1056</v>
      </c>
      <c r="AF181" s="16" t="s">
        <v>844</v>
      </c>
      <c r="AG181" s="16" t="s">
        <v>843</v>
      </c>
      <c r="AH181" s="16" t="s">
        <v>844</v>
      </c>
      <c r="AI181" s="16" t="s">
        <v>1056</v>
      </c>
      <c r="AJ181" s="16" t="s">
        <v>843</v>
      </c>
      <c r="AK181" s="16" t="s">
        <v>1056</v>
      </c>
      <c r="AM181" s="16" t="s">
        <v>737</v>
      </c>
      <c r="AN181" s="16" t="s">
        <v>759</v>
      </c>
      <c r="AP181" s="16" t="s">
        <v>768</v>
      </c>
      <c r="AR181" s="16" t="s">
        <v>6907</v>
      </c>
      <c r="BB181" s="16">
        <v>3</v>
      </c>
      <c r="BC181" s="16" t="s">
        <v>7872</v>
      </c>
      <c r="BE181" s="16" t="s">
        <v>5098</v>
      </c>
      <c r="BV181" s="16" t="s">
        <v>5165</v>
      </c>
      <c r="BW181" s="16" t="s">
        <v>843</v>
      </c>
      <c r="BX181" s="16" t="s">
        <v>843</v>
      </c>
      <c r="BY181" s="16" t="s">
        <v>843</v>
      </c>
      <c r="BZ181" s="16" t="s">
        <v>843</v>
      </c>
      <c r="CA181" s="16" t="s">
        <v>843</v>
      </c>
      <c r="CB181" s="16" t="s">
        <v>843</v>
      </c>
      <c r="CC181" s="16" t="s">
        <v>844</v>
      </c>
      <c r="CD181" s="16" t="s">
        <v>843</v>
      </c>
      <c r="CE181" s="16" t="s">
        <v>843</v>
      </c>
      <c r="CF181" s="16" t="s">
        <v>843</v>
      </c>
      <c r="CG181" s="16" t="s">
        <v>843</v>
      </c>
      <c r="CH181" s="16" t="s">
        <v>843</v>
      </c>
      <c r="CI181" s="16" t="s">
        <v>843</v>
      </c>
      <c r="CJ181" s="16" t="s">
        <v>843</v>
      </c>
      <c r="CK181" s="16" t="s">
        <v>843</v>
      </c>
      <c r="CP181" s="16" t="s">
        <v>867</v>
      </c>
      <c r="CQ181" s="16" t="s">
        <v>5191</v>
      </c>
      <c r="CR181" s="16" t="s">
        <v>844</v>
      </c>
      <c r="CS181" s="16" t="s">
        <v>843</v>
      </c>
      <c r="CT181" s="16" t="s">
        <v>843</v>
      </c>
      <c r="CU181" s="16" t="s">
        <v>843</v>
      </c>
      <c r="CV181" s="16" t="s">
        <v>843</v>
      </c>
      <c r="CW181" s="16" t="s">
        <v>843</v>
      </c>
      <c r="CX181" s="16" t="s">
        <v>843</v>
      </c>
      <c r="CY181" s="16" t="s">
        <v>843</v>
      </c>
      <c r="CZ181" s="16" t="s">
        <v>843</v>
      </c>
      <c r="DA181" s="16" t="s">
        <v>4216</v>
      </c>
      <c r="DX181" s="16" t="s">
        <v>867</v>
      </c>
      <c r="DY181" s="16" t="s">
        <v>867</v>
      </c>
      <c r="GC181" s="16" t="s">
        <v>5339</v>
      </c>
      <c r="GF181" s="16" t="s">
        <v>867</v>
      </c>
      <c r="GG181" s="16" t="s">
        <v>867</v>
      </c>
      <c r="GV181" s="16" t="s">
        <v>9764</v>
      </c>
      <c r="GW181" s="16" t="s">
        <v>844</v>
      </c>
      <c r="GX181" s="16" t="s">
        <v>844</v>
      </c>
      <c r="GY181" s="16" t="s">
        <v>844</v>
      </c>
      <c r="GZ181" s="16" t="s">
        <v>844</v>
      </c>
      <c r="HA181" s="16" t="s">
        <v>843</v>
      </c>
      <c r="HB181" s="16" t="s">
        <v>843</v>
      </c>
      <c r="HC181" s="16" t="s">
        <v>843</v>
      </c>
      <c r="HD181" s="16" t="s">
        <v>843</v>
      </c>
      <c r="HE181" s="16" t="s">
        <v>843</v>
      </c>
      <c r="HF181" s="16" t="s">
        <v>843</v>
      </c>
      <c r="HH181" s="16" t="s">
        <v>5456</v>
      </c>
      <c r="HK181" s="16" t="s">
        <v>4216</v>
      </c>
      <c r="HM181" s="16" t="s">
        <v>865</v>
      </c>
      <c r="HZ181" s="16" t="s">
        <v>7944</v>
      </c>
      <c r="KE181" s="16" t="s">
        <v>5582</v>
      </c>
      <c r="KG181" s="16" t="s">
        <v>7018</v>
      </c>
      <c r="KH181" s="16" t="s">
        <v>7033</v>
      </c>
      <c r="KI181" s="16" t="s">
        <v>865</v>
      </c>
      <c r="LG181" s="16" t="s">
        <v>867</v>
      </c>
      <c r="LH181" s="16" t="s">
        <v>865</v>
      </c>
      <c r="LI181" s="16" t="s">
        <v>867</v>
      </c>
      <c r="LJ181" s="16" t="s">
        <v>867</v>
      </c>
      <c r="LK181" s="16" t="s">
        <v>865</v>
      </c>
      <c r="LL181" s="16" t="s">
        <v>5657</v>
      </c>
      <c r="LM181" s="16" t="s">
        <v>844</v>
      </c>
      <c r="LN181" s="16" t="s">
        <v>843</v>
      </c>
      <c r="LO181" s="16" t="s">
        <v>843</v>
      </c>
      <c r="LP181" s="16" t="s">
        <v>843</v>
      </c>
      <c r="LQ181" s="16" t="s">
        <v>843</v>
      </c>
      <c r="LR181" s="16" t="s">
        <v>843</v>
      </c>
      <c r="LS181" s="16" t="s">
        <v>843</v>
      </c>
      <c r="LT181" s="16" t="s">
        <v>843</v>
      </c>
      <c r="LU181" s="16" t="s">
        <v>843</v>
      </c>
      <c r="LV181" s="16" t="s">
        <v>843</v>
      </c>
      <c r="LW181" s="16" t="s">
        <v>843</v>
      </c>
      <c r="LX181" s="16" t="s">
        <v>843</v>
      </c>
      <c r="LY181" s="16" t="s">
        <v>843</v>
      </c>
      <c r="LZ181" s="16" t="s">
        <v>843</v>
      </c>
      <c r="MA181" s="16" t="s">
        <v>843</v>
      </c>
      <c r="MC181" s="16" t="s">
        <v>5694</v>
      </c>
      <c r="MD181" s="16" t="s">
        <v>844</v>
      </c>
      <c r="ME181" s="16" t="s">
        <v>843</v>
      </c>
      <c r="MF181" s="16" t="s">
        <v>843</v>
      </c>
      <c r="MG181" s="16" t="s">
        <v>843</v>
      </c>
      <c r="MH181" s="16" t="s">
        <v>843</v>
      </c>
      <c r="MI181" s="16" t="s">
        <v>843</v>
      </c>
      <c r="MJ181" s="16" t="s">
        <v>843</v>
      </c>
      <c r="MK181" s="16" t="s">
        <v>843</v>
      </c>
      <c r="ML181" s="16" t="s">
        <v>843</v>
      </c>
      <c r="MM181" s="16" t="s">
        <v>843</v>
      </c>
      <c r="MN181" s="16" t="s">
        <v>843</v>
      </c>
      <c r="MO181" s="16" t="s">
        <v>843</v>
      </c>
      <c r="MP181" s="16" t="s">
        <v>843</v>
      </c>
      <c r="MQ181" s="16" t="s">
        <v>843</v>
      </c>
      <c r="MR181" s="16" t="s">
        <v>843</v>
      </c>
      <c r="MS181" s="16" t="s">
        <v>843</v>
      </c>
      <c r="MT181" s="16" t="s">
        <v>843</v>
      </c>
      <c r="MU181" s="16" t="s">
        <v>843</v>
      </c>
      <c r="MV181" s="16" t="s">
        <v>843</v>
      </c>
      <c r="NS181" s="16" t="s">
        <v>5694</v>
      </c>
      <c r="NT181" s="16" t="s">
        <v>844</v>
      </c>
      <c r="NU181" s="16" t="s">
        <v>843</v>
      </c>
      <c r="NV181" s="16" t="s">
        <v>843</v>
      </c>
      <c r="NW181" s="16" t="s">
        <v>843</v>
      </c>
      <c r="NX181" s="16" t="s">
        <v>843</v>
      </c>
      <c r="NY181" s="16" t="s">
        <v>843</v>
      </c>
      <c r="NZ181" s="16" t="s">
        <v>843</v>
      </c>
      <c r="OA181" s="16" t="s">
        <v>843</v>
      </c>
      <c r="OB181" s="16" t="s">
        <v>843</v>
      </c>
      <c r="OC181" s="16" t="s">
        <v>843</v>
      </c>
      <c r="OD181" s="16" t="s">
        <v>843</v>
      </c>
      <c r="OE181" s="16" t="s">
        <v>843</v>
      </c>
      <c r="OF181" s="16" t="s">
        <v>843</v>
      </c>
      <c r="OG181" s="16" t="s">
        <v>843</v>
      </c>
      <c r="OH181" s="16" t="s">
        <v>843</v>
      </c>
      <c r="OI181" s="16" t="s">
        <v>843</v>
      </c>
      <c r="PC181" s="16" t="s">
        <v>865</v>
      </c>
      <c r="PD181" s="16" t="s">
        <v>865</v>
      </c>
      <c r="PY181" s="16" t="s">
        <v>865</v>
      </c>
      <c r="QP181" s="16" t="s">
        <v>865</v>
      </c>
      <c r="QR181" s="16" t="s">
        <v>867</v>
      </c>
      <c r="QT181" s="16" t="s">
        <v>865</v>
      </c>
      <c r="QV181" s="16" t="s">
        <v>865</v>
      </c>
      <c r="QX181" s="16" t="s">
        <v>865</v>
      </c>
      <c r="QY181" s="16" t="s">
        <v>867</v>
      </c>
      <c r="RD181" s="16" t="s">
        <v>865</v>
      </c>
      <c r="RF181" s="16" t="s">
        <v>865</v>
      </c>
      <c r="RH181" s="16" t="s">
        <v>865</v>
      </c>
      <c r="RJ181" s="16" t="s">
        <v>865</v>
      </c>
      <c r="RN181" s="16" t="s">
        <v>867</v>
      </c>
      <c r="RP181" s="16" t="s">
        <v>867</v>
      </c>
      <c r="RR181" s="16" t="s">
        <v>867</v>
      </c>
      <c r="RT181" s="16" t="s">
        <v>867</v>
      </c>
      <c r="RV181" s="16" t="s">
        <v>867</v>
      </c>
      <c r="RX181" s="16" t="s">
        <v>7720</v>
      </c>
      <c r="RZ181" s="16" t="s">
        <v>867</v>
      </c>
      <c r="SQ181" s="16" t="s">
        <v>865</v>
      </c>
      <c r="SS181" s="16" t="s">
        <v>7296</v>
      </c>
      <c r="ST181" s="16" t="s">
        <v>7764</v>
      </c>
      <c r="TN181" s="16">
        <v>7000</v>
      </c>
      <c r="TP181" s="16">
        <v>1600</v>
      </c>
      <c r="TR181" s="16">
        <v>200</v>
      </c>
      <c r="TS181" s="16">
        <v>250</v>
      </c>
      <c r="TU181" s="16">
        <v>1000</v>
      </c>
      <c r="TZ181" s="16" t="s">
        <v>7364</v>
      </c>
      <c r="UA181" s="16" t="s">
        <v>5971</v>
      </c>
      <c r="UB181" s="16">
        <v>0</v>
      </c>
      <c r="UC181" s="16" t="s">
        <v>843</v>
      </c>
      <c r="UD181" s="16" t="s">
        <v>843</v>
      </c>
      <c r="UE181" s="16" t="s">
        <v>843</v>
      </c>
      <c r="UF181" s="16" t="s">
        <v>844</v>
      </c>
      <c r="UG181" s="16" t="s">
        <v>843</v>
      </c>
      <c r="UH181" s="16" t="s">
        <v>843</v>
      </c>
      <c r="VX181" s="16" t="s">
        <v>6028</v>
      </c>
      <c r="VY181" s="16" t="s">
        <v>844</v>
      </c>
      <c r="VZ181" s="16" t="s">
        <v>843</v>
      </c>
      <c r="WA181" s="16" t="s">
        <v>843</v>
      </c>
      <c r="WB181" s="16" t="s">
        <v>843</v>
      </c>
      <c r="WC181" s="16" t="s">
        <v>843</v>
      </c>
      <c r="WD181" s="16" t="s">
        <v>843</v>
      </c>
      <c r="WE181" s="16" t="s">
        <v>843</v>
      </c>
      <c r="WF181" s="16" t="s">
        <v>843</v>
      </c>
      <c r="WH181" s="16">
        <v>4700</v>
      </c>
      <c r="WO181" s="16" t="s">
        <v>6920</v>
      </c>
      <c r="XD181" s="16" t="s">
        <v>9765</v>
      </c>
      <c r="XE181" s="16" t="s">
        <v>843</v>
      </c>
      <c r="XF181" s="16" t="s">
        <v>844</v>
      </c>
      <c r="XG181" s="16" t="s">
        <v>844</v>
      </c>
      <c r="XH181" s="16" t="s">
        <v>844</v>
      </c>
      <c r="XI181" s="16" t="s">
        <v>843</v>
      </c>
      <c r="XJ181" s="16" t="s">
        <v>843</v>
      </c>
      <c r="XK181" s="16" t="s">
        <v>843</v>
      </c>
      <c r="XL181" s="16" t="s">
        <v>843</v>
      </c>
      <c r="XM181" s="16" t="s">
        <v>843</v>
      </c>
      <c r="XN181" s="16" t="s">
        <v>843</v>
      </c>
      <c r="XO181" s="16" t="s">
        <v>843</v>
      </c>
      <c r="XP181" s="16" t="s">
        <v>843</v>
      </c>
      <c r="XQ181" s="16" t="s">
        <v>843</v>
      </c>
      <c r="YF181" s="16" t="s">
        <v>865</v>
      </c>
      <c r="YN181" s="16" t="s">
        <v>864</v>
      </c>
      <c r="YP181" s="16" t="s">
        <v>7990</v>
      </c>
      <c r="YR181" s="16" t="s">
        <v>9766</v>
      </c>
      <c r="YS181" s="16" t="s">
        <v>9767</v>
      </c>
      <c r="YT181" s="16" t="s">
        <v>8694</v>
      </c>
      <c r="YU181" s="16" t="s">
        <v>9768</v>
      </c>
      <c r="YV181" s="16" t="s">
        <v>9148</v>
      </c>
      <c r="YW181" s="16" t="s">
        <v>844</v>
      </c>
      <c r="YX181" s="16" t="s">
        <v>9148</v>
      </c>
      <c r="ZE181" s="16" t="s">
        <v>843</v>
      </c>
      <c r="ZO181" s="16" t="s">
        <v>487</v>
      </c>
      <c r="ZP181" s="16" t="s">
        <v>487</v>
      </c>
      <c r="ZQ181" s="16" t="s">
        <v>486</v>
      </c>
      <c r="ZR181" s="16" t="s">
        <v>486</v>
      </c>
      <c r="ZS181" s="16" t="s">
        <v>844</v>
      </c>
      <c r="ZT181" s="16" t="s">
        <v>8705</v>
      </c>
      <c r="ZU181" s="16" t="s">
        <v>9092</v>
      </c>
      <c r="ZV181" s="16" t="s">
        <v>486</v>
      </c>
      <c r="ZW181" s="16" t="s">
        <v>1056</v>
      </c>
      <c r="ZX181" s="16" t="s">
        <v>844</v>
      </c>
      <c r="ZY181" s="16" t="s">
        <v>844</v>
      </c>
      <c r="ZZ181" s="16" t="s">
        <v>1056</v>
      </c>
      <c r="AAA181" s="16" t="s">
        <v>843</v>
      </c>
      <c r="AAB181" s="16" t="s">
        <v>844</v>
      </c>
      <c r="AAC181" s="16">
        <v>0</v>
      </c>
      <c r="AAD181" s="16" t="s">
        <v>844</v>
      </c>
      <c r="AAE181" s="16" t="s">
        <v>843</v>
      </c>
      <c r="AAF181" s="16" t="s">
        <v>844</v>
      </c>
      <c r="AAG181" s="16" t="s">
        <v>843</v>
      </c>
      <c r="AAH181" s="16" t="s">
        <v>843</v>
      </c>
      <c r="AAI181" s="16" t="s">
        <v>844</v>
      </c>
      <c r="AAJ181" s="16" t="s">
        <v>615</v>
      </c>
      <c r="AAK181" s="16" t="s">
        <v>633</v>
      </c>
      <c r="AAL181" s="16" t="s">
        <v>904</v>
      </c>
      <c r="AAM181" s="16" t="s">
        <v>660</v>
      </c>
      <c r="AAN181" s="16" t="s">
        <v>8707</v>
      </c>
      <c r="AAO181" s="16" t="s">
        <v>1019</v>
      </c>
      <c r="AAP181" s="16" t="s">
        <v>8708</v>
      </c>
      <c r="AAS181" s="16">
        <v>4700</v>
      </c>
      <c r="AAT181" s="16" t="s">
        <v>782</v>
      </c>
      <c r="AAU181" s="16" t="s">
        <v>782</v>
      </c>
      <c r="AAV181" s="16" t="s">
        <v>782</v>
      </c>
      <c r="AAW181" s="16" t="s">
        <v>782</v>
      </c>
      <c r="AAX181" s="16" t="s">
        <v>843</v>
      </c>
      <c r="AAY181" s="16" t="s">
        <v>8710</v>
      </c>
      <c r="AAZ181" s="16" t="s">
        <v>783</v>
      </c>
      <c r="ABA181" s="16" t="s">
        <v>783</v>
      </c>
      <c r="ABB181" s="16" t="s">
        <v>782</v>
      </c>
      <c r="ABC181" s="16" t="s">
        <v>783</v>
      </c>
      <c r="ABD181" s="16" t="s">
        <v>782</v>
      </c>
      <c r="ABE181" s="16" t="s">
        <v>783</v>
      </c>
      <c r="ABF181" s="16" t="s">
        <v>782</v>
      </c>
      <c r="ABG181" s="16" t="s">
        <v>782</v>
      </c>
      <c r="ABH181" s="16" t="s">
        <v>782</v>
      </c>
      <c r="ABI181" s="16" t="s">
        <v>782</v>
      </c>
      <c r="ABJ181" s="16" t="s">
        <v>783</v>
      </c>
      <c r="ABK181" s="16" t="s">
        <v>782</v>
      </c>
      <c r="ABL181" s="16" t="s">
        <v>8759</v>
      </c>
      <c r="ABM181" s="16" t="s">
        <v>843</v>
      </c>
      <c r="ABN181" s="16" t="s">
        <v>1034</v>
      </c>
      <c r="ABP181" s="16" t="s">
        <v>972</v>
      </c>
      <c r="ABQ181" s="16" t="s">
        <v>4324</v>
      </c>
      <c r="ABR181" s="16" t="s">
        <v>470</v>
      </c>
      <c r="ABS181" s="16" t="s">
        <v>451</v>
      </c>
      <c r="ABT181" s="16" t="s">
        <v>8732</v>
      </c>
      <c r="ABU181" s="16" t="s">
        <v>844</v>
      </c>
      <c r="ABV181" s="16" t="s">
        <v>487</v>
      </c>
      <c r="ABW181" s="16" t="s">
        <v>486</v>
      </c>
      <c r="ABX181" s="16" t="s">
        <v>892</v>
      </c>
      <c r="ABY181" s="16" t="s">
        <v>486</v>
      </c>
      <c r="ABZ181" s="16" t="s">
        <v>486</v>
      </c>
      <c r="ACA181" s="16" t="s">
        <v>759</v>
      </c>
      <c r="ACB181" s="16" t="s">
        <v>768</v>
      </c>
      <c r="ACC181" s="16" t="s">
        <v>737</v>
      </c>
      <c r="ACD181" s="16" t="s">
        <v>486</v>
      </c>
      <c r="ACE181" s="16" t="s">
        <v>486</v>
      </c>
      <c r="ACG181" s="16" t="s">
        <v>1014</v>
      </c>
      <c r="ACH181" s="16" t="s">
        <v>1009</v>
      </c>
      <c r="ACI181" s="16" t="s">
        <v>462</v>
      </c>
      <c r="ACJ181" s="16">
        <v>0.79400000000000004</v>
      </c>
      <c r="ACK181" s="16" t="s">
        <v>482</v>
      </c>
      <c r="ACL181" s="16" t="s">
        <v>740</v>
      </c>
      <c r="ACM181" s="16" t="s">
        <v>1189</v>
      </c>
      <c r="ACN181" s="16" t="s">
        <v>1169</v>
      </c>
      <c r="ACO181" s="16" t="s">
        <v>1856</v>
      </c>
      <c r="ACP181" s="16">
        <v>4700</v>
      </c>
      <c r="ACQ181" s="16" t="s">
        <v>1202</v>
      </c>
      <c r="ACR181" s="16" t="s">
        <v>1645</v>
      </c>
      <c r="ACS181" s="16" t="s">
        <v>680</v>
      </c>
      <c r="ACT181" s="16" t="s">
        <v>1522</v>
      </c>
      <c r="ACU181" s="16" t="s">
        <v>836</v>
      </c>
      <c r="ACV181" s="16" t="s">
        <v>8756</v>
      </c>
      <c r="ACW181" s="16" t="s">
        <v>451</v>
      </c>
      <c r="ACX181" s="16" t="s">
        <v>1914</v>
      </c>
      <c r="ACY181" s="16" t="s">
        <v>1947</v>
      </c>
      <c r="ACZ181" s="16">
        <v>1</v>
      </c>
      <c r="ADA181" s="16">
        <v>0</v>
      </c>
      <c r="ADB181" s="16">
        <v>1</v>
      </c>
      <c r="ADC181" s="16">
        <v>1</v>
      </c>
      <c r="ADD181" s="16">
        <v>0</v>
      </c>
      <c r="ADE181" s="16" t="s">
        <v>8827</v>
      </c>
      <c r="ADF181" s="16">
        <v>0</v>
      </c>
      <c r="ADG181" s="16" t="s">
        <v>486</v>
      </c>
      <c r="ADH181" s="16">
        <v>3</v>
      </c>
      <c r="ADI181" s="16" t="s">
        <v>486</v>
      </c>
      <c r="ADJ181" s="16" t="s">
        <v>1745</v>
      </c>
      <c r="ADL181" s="16" t="s">
        <v>1762</v>
      </c>
      <c r="ADN181" s="16" t="s">
        <v>13196</v>
      </c>
      <c r="ADO181" s="16" t="s">
        <v>1766</v>
      </c>
      <c r="ADP181" s="16" t="s">
        <v>1751</v>
      </c>
      <c r="ADW181" s="16" t="s">
        <v>8729</v>
      </c>
      <c r="AEB181" s="16">
        <v>10050</v>
      </c>
      <c r="AEC181" s="16" t="s">
        <v>1062</v>
      </c>
      <c r="AED181" s="16">
        <v>1566.67</v>
      </c>
      <c r="AEE181" s="16" t="s">
        <v>952</v>
      </c>
      <c r="AEH181" s="16">
        <v>4700</v>
      </c>
      <c r="AEI181" s="16">
        <v>2333.33</v>
      </c>
      <c r="AEK181" s="16">
        <v>533.33000000000004</v>
      </c>
      <c r="AEN181" s="16">
        <v>66.67</v>
      </c>
      <c r="AEO181" s="16">
        <v>83.33</v>
      </c>
      <c r="AEP181" s="16">
        <v>333.33</v>
      </c>
    </row>
    <row r="182" spans="1:822" x14ac:dyDescent="0.25">
      <c r="A182" s="30">
        <v>45819</v>
      </c>
      <c r="B182" s="16" t="s">
        <v>9769</v>
      </c>
      <c r="C182" s="16" t="s">
        <v>867</v>
      </c>
      <c r="D182" s="16" t="s">
        <v>867</v>
      </c>
      <c r="E182" s="16">
        <v>84</v>
      </c>
      <c r="F182" s="16" t="s">
        <v>8153</v>
      </c>
      <c r="G182" s="16" t="s">
        <v>4145</v>
      </c>
      <c r="I182" s="16" t="s">
        <v>4174</v>
      </c>
      <c r="Z182" s="16" t="s">
        <v>993</v>
      </c>
      <c r="AA182" s="16" t="s">
        <v>470</v>
      </c>
      <c r="AB182" s="16">
        <v>2</v>
      </c>
      <c r="AC182" s="16" t="s">
        <v>844</v>
      </c>
      <c r="AD182" s="16" t="s">
        <v>844</v>
      </c>
      <c r="AE182" s="16" t="s">
        <v>843</v>
      </c>
      <c r="AF182" s="16" t="s">
        <v>844</v>
      </c>
      <c r="AG182" s="16" t="s">
        <v>843</v>
      </c>
      <c r="AH182" s="16" t="s">
        <v>1056</v>
      </c>
      <c r="AI182" s="16" t="s">
        <v>843</v>
      </c>
      <c r="AJ182" s="16" t="s">
        <v>843</v>
      </c>
      <c r="AK182" s="16" t="s">
        <v>844</v>
      </c>
      <c r="AM182" s="16" t="s">
        <v>737</v>
      </c>
      <c r="AN182" s="16" t="s">
        <v>759</v>
      </c>
      <c r="AP182" s="16" t="s">
        <v>770</v>
      </c>
      <c r="AR182" s="16" t="s">
        <v>4216</v>
      </c>
      <c r="BB182" s="16">
        <v>5</v>
      </c>
      <c r="BC182" s="16" t="s">
        <v>7878</v>
      </c>
      <c r="BE182" s="16" t="s">
        <v>5098</v>
      </c>
      <c r="BV182" s="16" t="s">
        <v>4433</v>
      </c>
      <c r="BW182" s="16" t="s">
        <v>844</v>
      </c>
      <c r="BX182" s="16" t="s">
        <v>843</v>
      </c>
      <c r="BY182" s="16" t="s">
        <v>843</v>
      </c>
      <c r="BZ182" s="16" t="s">
        <v>843</v>
      </c>
      <c r="CA182" s="16" t="s">
        <v>843</v>
      </c>
      <c r="CB182" s="16" t="s">
        <v>843</v>
      </c>
      <c r="CC182" s="16" t="s">
        <v>843</v>
      </c>
      <c r="CD182" s="16" t="s">
        <v>843</v>
      </c>
      <c r="CE182" s="16" t="s">
        <v>843</v>
      </c>
      <c r="CF182" s="16" t="s">
        <v>843</v>
      </c>
      <c r="CG182" s="16" t="s">
        <v>843</v>
      </c>
      <c r="CH182" s="16" t="s">
        <v>843</v>
      </c>
      <c r="CI182" s="16" t="s">
        <v>843</v>
      </c>
      <c r="CJ182" s="16" t="s">
        <v>843</v>
      </c>
      <c r="CK182" s="16" t="s">
        <v>843</v>
      </c>
      <c r="CP182" s="16" t="s">
        <v>865</v>
      </c>
      <c r="DX182" s="16" t="s">
        <v>7842</v>
      </c>
      <c r="DY182" s="16" t="s">
        <v>867</v>
      </c>
      <c r="GC182" s="16" t="s">
        <v>5330</v>
      </c>
      <c r="GF182" s="16" t="s">
        <v>867</v>
      </c>
      <c r="GG182" s="16" t="s">
        <v>867</v>
      </c>
      <c r="GV182" s="16" t="s">
        <v>5443</v>
      </c>
      <c r="GW182" s="16" t="s">
        <v>843</v>
      </c>
      <c r="GX182" s="16" t="s">
        <v>844</v>
      </c>
      <c r="GY182" s="16" t="s">
        <v>843</v>
      </c>
      <c r="GZ182" s="16" t="s">
        <v>843</v>
      </c>
      <c r="HA182" s="16" t="s">
        <v>843</v>
      </c>
      <c r="HB182" s="16" t="s">
        <v>843</v>
      </c>
      <c r="HC182" s="16" t="s">
        <v>843</v>
      </c>
      <c r="HD182" s="16" t="s">
        <v>843</v>
      </c>
      <c r="HE182" s="16" t="s">
        <v>843</v>
      </c>
      <c r="HF182" s="16" t="s">
        <v>843</v>
      </c>
      <c r="HH182" s="16" t="s">
        <v>4216</v>
      </c>
      <c r="HK182" s="16" t="s">
        <v>865</v>
      </c>
      <c r="HM182" s="16" t="s">
        <v>865</v>
      </c>
      <c r="HZ182" s="16" t="s">
        <v>7944</v>
      </c>
      <c r="KE182" s="16" t="s">
        <v>5582</v>
      </c>
      <c r="KG182" s="16" t="s">
        <v>7015</v>
      </c>
      <c r="KH182" s="16" t="s">
        <v>7033</v>
      </c>
      <c r="KI182" s="16" t="s">
        <v>865</v>
      </c>
      <c r="LG182" s="16" t="s">
        <v>867</v>
      </c>
      <c r="LH182" s="16" t="s">
        <v>865</v>
      </c>
      <c r="LI182" s="16" t="s">
        <v>867</v>
      </c>
      <c r="LJ182" s="16" t="s">
        <v>865</v>
      </c>
      <c r="LK182" s="16" t="s">
        <v>865</v>
      </c>
      <c r="LL182" s="16" t="s">
        <v>5657</v>
      </c>
      <c r="LM182" s="16" t="s">
        <v>844</v>
      </c>
      <c r="LN182" s="16" t="s">
        <v>843</v>
      </c>
      <c r="LO182" s="16" t="s">
        <v>843</v>
      </c>
      <c r="LP182" s="16" t="s">
        <v>843</v>
      </c>
      <c r="LQ182" s="16" t="s">
        <v>843</v>
      </c>
      <c r="LR182" s="16" t="s">
        <v>843</v>
      </c>
      <c r="LS182" s="16" t="s">
        <v>843</v>
      </c>
      <c r="LT182" s="16" t="s">
        <v>843</v>
      </c>
      <c r="LU182" s="16" t="s">
        <v>843</v>
      </c>
      <c r="LV182" s="16" t="s">
        <v>843</v>
      </c>
      <c r="LW182" s="16" t="s">
        <v>843</v>
      </c>
      <c r="LX182" s="16" t="s">
        <v>843</v>
      </c>
      <c r="LY182" s="16" t="s">
        <v>843</v>
      </c>
      <c r="LZ182" s="16" t="s">
        <v>843</v>
      </c>
      <c r="MA182" s="16" t="s">
        <v>843</v>
      </c>
      <c r="MC182" s="16" t="s">
        <v>5694</v>
      </c>
      <c r="MD182" s="16" t="s">
        <v>844</v>
      </c>
      <c r="ME182" s="16" t="s">
        <v>843</v>
      </c>
      <c r="MF182" s="16" t="s">
        <v>843</v>
      </c>
      <c r="MG182" s="16" t="s">
        <v>843</v>
      </c>
      <c r="MH182" s="16" t="s">
        <v>843</v>
      </c>
      <c r="MI182" s="16" t="s">
        <v>843</v>
      </c>
      <c r="MJ182" s="16" t="s">
        <v>843</v>
      </c>
      <c r="MK182" s="16" t="s">
        <v>843</v>
      </c>
      <c r="ML182" s="16" t="s">
        <v>843</v>
      </c>
      <c r="MM182" s="16" t="s">
        <v>843</v>
      </c>
      <c r="MN182" s="16" t="s">
        <v>843</v>
      </c>
      <c r="MO182" s="16" t="s">
        <v>843</v>
      </c>
      <c r="MP182" s="16" t="s">
        <v>843</v>
      </c>
      <c r="MQ182" s="16" t="s">
        <v>843</v>
      </c>
      <c r="MR182" s="16" t="s">
        <v>843</v>
      </c>
      <c r="MS182" s="16" t="s">
        <v>843</v>
      </c>
      <c r="MT182" s="16" t="s">
        <v>843</v>
      </c>
      <c r="MU182" s="16" t="s">
        <v>843</v>
      </c>
      <c r="MV182" s="16" t="s">
        <v>843</v>
      </c>
      <c r="OK182" s="16" t="s">
        <v>5694</v>
      </c>
      <c r="OL182" s="16" t="s">
        <v>844</v>
      </c>
      <c r="OM182" s="16" t="s">
        <v>843</v>
      </c>
      <c r="ON182" s="16" t="s">
        <v>843</v>
      </c>
      <c r="OO182" s="16" t="s">
        <v>843</v>
      </c>
      <c r="OP182" s="16" t="s">
        <v>843</v>
      </c>
      <c r="OQ182" s="16" t="s">
        <v>843</v>
      </c>
      <c r="OR182" s="16" t="s">
        <v>843</v>
      </c>
      <c r="OS182" s="16" t="s">
        <v>843</v>
      </c>
      <c r="OT182" s="16" t="s">
        <v>843</v>
      </c>
      <c r="OU182" s="16" t="s">
        <v>843</v>
      </c>
      <c r="OV182" s="16" t="s">
        <v>843</v>
      </c>
      <c r="OW182" s="16" t="s">
        <v>843</v>
      </c>
      <c r="OX182" s="16" t="s">
        <v>843</v>
      </c>
      <c r="OY182" s="16" t="s">
        <v>843</v>
      </c>
      <c r="OZ182" s="16" t="s">
        <v>843</v>
      </c>
      <c r="PA182" s="16" t="s">
        <v>843</v>
      </c>
      <c r="PC182" s="16" t="s">
        <v>865</v>
      </c>
      <c r="PD182" s="16" t="s">
        <v>865</v>
      </c>
      <c r="PY182" s="16" t="s">
        <v>865</v>
      </c>
      <c r="QP182" s="16" t="s">
        <v>865</v>
      </c>
      <c r="QR182" s="16" t="s">
        <v>865</v>
      </c>
      <c r="QT182" s="16" t="s">
        <v>4216</v>
      </c>
      <c r="QV182" s="16" t="s">
        <v>4216</v>
      </c>
      <c r="QX182" s="16" t="s">
        <v>4216</v>
      </c>
      <c r="QY182" s="16" t="s">
        <v>867</v>
      </c>
      <c r="RD182" s="16" t="s">
        <v>865</v>
      </c>
      <c r="RF182" s="16" t="s">
        <v>865</v>
      </c>
      <c r="RH182" s="16" t="s">
        <v>865</v>
      </c>
      <c r="RJ182" s="16" t="s">
        <v>865</v>
      </c>
      <c r="RN182" s="16" t="s">
        <v>7720</v>
      </c>
      <c r="RP182" s="16" t="s">
        <v>867</v>
      </c>
      <c r="RR182" s="16" t="s">
        <v>867</v>
      </c>
      <c r="RT182" s="16" t="s">
        <v>867</v>
      </c>
      <c r="RV182" s="16" t="s">
        <v>7720</v>
      </c>
      <c r="RX182" s="16" t="s">
        <v>7720</v>
      </c>
      <c r="RZ182" s="16" t="s">
        <v>7720</v>
      </c>
      <c r="SQ182" s="16" t="s">
        <v>865</v>
      </c>
      <c r="SS182" s="16" t="s">
        <v>7296</v>
      </c>
      <c r="ST182" s="16" t="s">
        <v>7761</v>
      </c>
      <c r="TS182" s="16">
        <v>250</v>
      </c>
      <c r="TZ182" s="16" t="s">
        <v>7364</v>
      </c>
      <c r="UA182" s="16" t="s">
        <v>5965</v>
      </c>
      <c r="UB182" s="16">
        <v>0</v>
      </c>
      <c r="UC182" s="16" t="s">
        <v>843</v>
      </c>
      <c r="UD182" s="16" t="s">
        <v>844</v>
      </c>
      <c r="UE182" s="16" t="s">
        <v>843</v>
      </c>
      <c r="UF182" s="16" t="s">
        <v>843</v>
      </c>
      <c r="UG182" s="16" t="s">
        <v>843</v>
      </c>
      <c r="UH182" s="16" t="s">
        <v>843</v>
      </c>
      <c r="US182" s="16" t="s">
        <v>6008</v>
      </c>
      <c r="UT182" s="16" t="s">
        <v>843</v>
      </c>
      <c r="UU182" s="16" t="s">
        <v>843</v>
      </c>
      <c r="UV182" s="16" t="s">
        <v>843</v>
      </c>
      <c r="UW182" s="16" t="s">
        <v>843</v>
      </c>
      <c r="UX182" s="16" t="s">
        <v>843</v>
      </c>
      <c r="UY182" s="16" t="s">
        <v>843</v>
      </c>
      <c r="UZ182" s="16" t="s">
        <v>844</v>
      </c>
      <c r="VA182" s="16" t="s">
        <v>843</v>
      </c>
      <c r="VB182" s="16" t="s">
        <v>843</v>
      </c>
      <c r="VC182" s="16" t="s">
        <v>843</v>
      </c>
      <c r="VD182" s="16" t="s">
        <v>843</v>
      </c>
      <c r="VE182" s="16" t="s">
        <v>843</v>
      </c>
      <c r="VF182" s="16" t="s">
        <v>843</v>
      </c>
      <c r="VG182" s="16" t="s">
        <v>843</v>
      </c>
      <c r="VJ182" s="16">
        <v>4600</v>
      </c>
      <c r="WO182" s="16" t="s">
        <v>6917</v>
      </c>
      <c r="XD182" s="16" t="s">
        <v>6975</v>
      </c>
      <c r="XE182" s="16" t="s">
        <v>843</v>
      </c>
      <c r="XF182" s="16" t="s">
        <v>843</v>
      </c>
      <c r="XG182" s="16" t="s">
        <v>844</v>
      </c>
      <c r="XH182" s="16" t="s">
        <v>843</v>
      </c>
      <c r="XI182" s="16" t="s">
        <v>843</v>
      </c>
      <c r="XJ182" s="16" t="s">
        <v>843</v>
      </c>
      <c r="XK182" s="16" t="s">
        <v>843</v>
      </c>
      <c r="XL182" s="16" t="s">
        <v>843</v>
      </c>
      <c r="XM182" s="16" t="s">
        <v>843</v>
      </c>
      <c r="XN182" s="16" t="s">
        <v>843</v>
      </c>
      <c r="XO182" s="16" t="s">
        <v>843</v>
      </c>
      <c r="XP182" s="16" t="s">
        <v>843</v>
      </c>
      <c r="XQ182" s="16" t="s">
        <v>843</v>
      </c>
      <c r="YF182" s="16" t="s">
        <v>865</v>
      </c>
      <c r="YN182" s="16" t="s">
        <v>7040</v>
      </c>
      <c r="YP182" s="16" t="s">
        <v>4216</v>
      </c>
      <c r="YR182" s="16" t="s">
        <v>9770</v>
      </c>
      <c r="YS182" s="16" t="s">
        <v>9771</v>
      </c>
      <c r="YT182" s="16" t="s">
        <v>8694</v>
      </c>
      <c r="YU182" s="16" t="s">
        <v>9772</v>
      </c>
      <c r="YV182" s="16" t="s">
        <v>9148</v>
      </c>
      <c r="YW182" s="16" t="s">
        <v>844</v>
      </c>
      <c r="YX182" s="16" t="s">
        <v>9148</v>
      </c>
      <c r="ZE182" s="16" t="s">
        <v>843</v>
      </c>
      <c r="ZO182" s="16" t="s">
        <v>487</v>
      </c>
      <c r="ZP182" s="16" t="s">
        <v>487</v>
      </c>
      <c r="ZQ182" s="16" t="s">
        <v>486</v>
      </c>
      <c r="ZR182" s="16" t="s">
        <v>487</v>
      </c>
      <c r="ZS182" s="16" t="s">
        <v>8832</v>
      </c>
      <c r="ZT182" s="16" t="s">
        <v>8705</v>
      </c>
      <c r="ZU182" s="16" t="s">
        <v>8706</v>
      </c>
      <c r="ZV182" s="16" t="s">
        <v>487</v>
      </c>
      <c r="ZW182" s="16" t="s">
        <v>844</v>
      </c>
      <c r="ZX182" s="16" t="s">
        <v>843</v>
      </c>
      <c r="ZY182" s="16" t="s">
        <v>1056</v>
      </c>
      <c r="ZZ182" s="16" t="s">
        <v>843</v>
      </c>
      <c r="AAA182" s="16" t="s">
        <v>844</v>
      </c>
      <c r="AAB182" s="16" t="s">
        <v>843</v>
      </c>
      <c r="AAC182" s="16">
        <v>0</v>
      </c>
      <c r="AAD182" s="16" t="s">
        <v>844</v>
      </c>
      <c r="AAE182" s="16" t="s">
        <v>843</v>
      </c>
      <c r="AAF182" s="16" t="s">
        <v>843</v>
      </c>
      <c r="AAG182" s="16" t="s">
        <v>844</v>
      </c>
      <c r="AAH182" s="16" t="s">
        <v>843</v>
      </c>
      <c r="AAI182" s="16" t="s">
        <v>843</v>
      </c>
      <c r="AAJ182" s="16" t="s">
        <v>612</v>
      </c>
      <c r="AAK182" s="16" t="s">
        <v>633</v>
      </c>
      <c r="AAL182" s="16" t="s">
        <v>904</v>
      </c>
      <c r="AAM182" s="16" t="s">
        <v>663</v>
      </c>
      <c r="AAN182" s="16" t="s">
        <v>8707</v>
      </c>
      <c r="AAO182" s="16" t="s">
        <v>1018</v>
      </c>
      <c r="AAP182" s="16" t="s">
        <v>8708</v>
      </c>
      <c r="AAS182" s="16">
        <v>4600</v>
      </c>
      <c r="AAT182" s="16" t="s">
        <v>782</v>
      </c>
      <c r="AAU182" s="16" t="s">
        <v>782</v>
      </c>
      <c r="AAV182" s="16" t="s">
        <v>782</v>
      </c>
      <c r="AAW182" s="16" t="s">
        <v>782</v>
      </c>
      <c r="AAX182" s="16" t="s">
        <v>843</v>
      </c>
      <c r="AAY182" s="16" t="s">
        <v>8710</v>
      </c>
      <c r="ABB182" s="16" t="s">
        <v>783</v>
      </c>
      <c r="ABC182" s="16" t="s">
        <v>783</v>
      </c>
      <c r="ABD182" s="16" t="s">
        <v>783</v>
      </c>
      <c r="ABF182" s="16" t="s">
        <v>782</v>
      </c>
      <c r="ABG182" s="16" t="s">
        <v>782</v>
      </c>
      <c r="ABH182" s="16" t="s">
        <v>782</v>
      </c>
      <c r="ABI182" s="16" t="s">
        <v>783</v>
      </c>
      <c r="ABJ182" s="16" t="s">
        <v>783</v>
      </c>
      <c r="ABK182" s="16" t="s">
        <v>783</v>
      </c>
      <c r="ABL182" s="16" t="s">
        <v>8769</v>
      </c>
      <c r="ABM182" s="16" t="s">
        <v>8732</v>
      </c>
      <c r="ABO182" s="16" t="s">
        <v>486</v>
      </c>
      <c r="ABP182" s="16" t="s">
        <v>971</v>
      </c>
      <c r="ABQ182" s="16" t="s">
        <v>4324</v>
      </c>
      <c r="ABR182" s="16" t="s">
        <v>470</v>
      </c>
      <c r="ABS182" s="16" t="s">
        <v>457</v>
      </c>
      <c r="ABT182" s="16" t="s">
        <v>1056</v>
      </c>
      <c r="ABU182" s="16" t="s">
        <v>844</v>
      </c>
      <c r="ABV182" s="16" t="s">
        <v>487</v>
      </c>
      <c r="ABW182" s="16" t="s">
        <v>486</v>
      </c>
      <c r="ABX182" s="16" t="s">
        <v>892</v>
      </c>
      <c r="ABY182" s="16" t="s">
        <v>486</v>
      </c>
      <c r="ABZ182" s="16" t="s">
        <v>486</v>
      </c>
      <c r="ACA182" s="16" t="s">
        <v>759</v>
      </c>
      <c r="ACB182" s="16" t="s">
        <v>770</v>
      </c>
      <c r="ACC182" s="16" t="s">
        <v>737</v>
      </c>
      <c r="ACE182" s="16" t="s">
        <v>486</v>
      </c>
      <c r="ACG182" s="16" t="s">
        <v>1014</v>
      </c>
      <c r="ACI182" s="16" t="s">
        <v>462</v>
      </c>
      <c r="ACJ182" s="16">
        <v>0.79400000000000004</v>
      </c>
      <c r="ACK182" s="16" t="s">
        <v>482</v>
      </c>
      <c r="ACL182" s="16" t="s">
        <v>740</v>
      </c>
      <c r="ACM182" s="16" t="s">
        <v>1190</v>
      </c>
      <c r="ACN182" s="16" t="s">
        <v>530</v>
      </c>
      <c r="ACO182" s="16" t="s">
        <v>1856</v>
      </c>
      <c r="ACQ182" s="16" t="s">
        <v>1202</v>
      </c>
      <c r="ACR182" s="16" t="s">
        <v>1644</v>
      </c>
      <c r="ACS182" s="16" t="s">
        <v>680</v>
      </c>
      <c r="ACT182" s="16" t="s">
        <v>1522</v>
      </c>
      <c r="ACU182" s="16" t="s">
        <v>833</v>
      </c>
      <c r="ACV182" s="16" t="s">
        <v>8711</v>
      </c>
      <c r="ACW182" s="16" t="s">
        <v>878</v>
      </c>
      <c r="ACX182" s="16" t="s">
        <v>1915</v>
      </c>
      <c r="ACY182" s="16" t="s">
        <v>1947</v>
      </c>
      <c r="ACZ182" s="16">
        <v>1</v>
      </c>
      <c r="ADA182" s="16">
        <v>0</v>
      </c>
      <c r="ADB182" s="16">
        <v>1</v>
      </c>
      <c r="ADC182" s="16">
        <v>0</v>
      </c>
      <c r="ADD182" s="16">
        <v>0</v>
      </c>
      <c r="ADE182" s="16" t="s">
        <v>9056</v>
      </c>
      <c r="ADF182" s="16">
        <v>0</v>
      </c>
      <c r="ADG182" s="16" t="s">
        <v>486</v>
      </c>
      <c r="ADH182" s="16">
        <v>1</v>
      </c>
      <c r="ADI182" s="16" t="s">
        <v>486</v>
      </c>
      <c r="ADO182" s="16" t="s">
        <v>1766</v>
      </c>
      <c r="ADT182" s="16" t="s">
        <v>1062</v>
      </c>
      <c r="ADZ182" s="16">
        <v>250</v>
      </c>
      <c r="AEC182" s="16" t="s">
        <v>1062</v>
      </c>
      <c r="AED182" s="16">
        <v>2300</v>
      </c>
      <c r="AEE182" s="16" t="s">
        <v>952</v>
      </c>
      <c r="AEF182" s="16">
        <v>4600</v>
      </c>
      <c r="AEO182" s="16">
        <v>125</v>
      </c>
    </row>
    <row r="183" spans="1:822" x14ac:dyDescent="0.25">
      <c r="A183" s="30">
        <v>45820</v>
      </c>
      <c r="B183" s="16" t="s">
        <v>9773</v>
      </c>
      <c r="C183" s="16" t="s">
        <v>867</v>
      </c>
      <c r="D183" s="16" t="s">
        <v>867</v>
      </c>
      <c r="E183" s="16">
        <v>62</v>
      </c>
      <c r="F183" s="16" t="s">
        <v>8153</v>
      </c>
      <c r="G183" s="16" t="s">
        <v>4145</v>
      </c>
      <c r="I183" s="16" t="s">
        <v>4174</v>
      </c>
      <c r="Z183" s="16" t="s">
        <v>993</v>
      </c>
      <c r="AA183" s="16" t="s">
        <v>470</v>
      </c>
      <c r="AB183" s="16">
        <v>1</v>
      </c>
      <c r="AC183" s="16" t="s">
        <v>843</v>
      </c>
      <c r="AD183" s="16" t="s">
        <v>843</v>
      </c>
      <c r="AE183" s="16" t="s">
        <v>843</v>
      </c>
      <c r="AF183" s="16" t="s">
        <v>844</v>
      </c>
      <c r="AG183" s="16" t="s">
        <v>843</v>
      </c>
      <c r="AH183" s="16" t="s">
        <v>844</v>
      </c>
      <c r="AI183" s="16" t="s">
        <v>843</v>
      </c>
      <c r="AJ183" s="16" t="s">
        <v>843</v>
      </c>
      <c r="AK183" s="16" t="s">
        <v>843</v>
      </c>
      <c r="AM183" s="16" t="s">
        <v>737</v>
      </c>
      <c r="AN183" s="16" t="s">
        <v>759</v>
      </c>
      <c r="AP183" s="16" t="s">
        <v>774</v>
      </c>
      <c r="AR183" s="16" t="s">
        <v>6907</v>
      </c>
      <c r="BB183" s="16">
        <v>4</v>
      </c>
      <c r="BC183" s="16" t="s">
        <v>7875</v>
      </c>
      <c r="BE183" s="16" t="s">
        <v>5098</v>
      </c>
      <c r="BV183" s="16" t="s">
        <v>4433</v>
      </c>
      <c r="BW183" s="16" t="s">
        <v>844</v>
      </c>
      <c r="BX183" s="16" t="s">
        <v>843</v>
      </c>
      <c r="BY183" s="16" t="s">
        <v>843</v>
      </c>
      <c r="BZ183" s="16" t="s">
        <v>843</v>
      </c>
      <c r="CA183" s="16" t="s">
        <v>843</v>
      </c>
      <c r="CB183" s="16" t="s">
        <v>843</v>
      </c>
      <c r="CC183" s="16" t="s">
        <v>843</v>
      </c>
      <c r="CD183" s="16" t="s">
        <v>843</v>
      </c>
      <c r="CE183" s="16" t="s">
        <v>843</v>
      </c>
      <c r="CF183" s="16" t="s">
        <v>843</v>
      </c>
      <c r="CG183" s="16" t="s">
        <v>843</v>
      </c>
      <c r="CH183" s="16" t="s">
        <v>843</v>
      </c>
      <c r="CI183" s="16" t="s">
        <v>843</v>
      </c>
      <c r="CJ183" s="16" t="s">
        <v>843</v>
      </c>
      <c r="CK183" s="16" t="s">
        <v>843</v>
      </c>
      <c r="CP183" s="16" t="s">
        <v>867</v>
      </c>
      <c r="CQ183" s="16" t="s">
        <v>5191</v>
      </c>
      <c r="CR183" s="16" t="s">
        <v>844</v>
      </c>
      <c r="CS183" s="16" t="s">
        <v>843</v>
      </c>
      <c r="CT183" s="16" t="s">
        <v>843</v>
      </c>
      <c r="CU183" s="16" t="s">
        <v>843</v>
      </c>
      <c r="CV183" s="16" t="s">
        <v>843</v>
      </c>
      <c r="CW183" s="16" t="s">
        <v>843</v>
      </c>
      <c r="CX183" s="16" t="s">
        <v>843</v>
      </c>
      <c r="CY183" s="16" t="s">
        <v>843</v>
      </c>
      <c r="CZ183" s="16" t="s">
        <v>843</v>
      </c>
      <c r="DA183" s="16" t="s">
        <v>5184</v>
      </c>
      <c r="DX183" s="16" t="s">
        <v>867</v>
      </c>
      <c r="DY183" s="16" t="s">
        <v>865</v>
      </c>
      <c r="GC183" s="16" t="s">
        <v>864</v>
      </c>
      <c r="GF183" s="16" t="s">
        <v>867</v>
      </c>
      <c r="GG183" s="16" t="s">
        <v>867</v>
      </c>
      <c r="GV183" s="16" t="s">
        <v>9774</v>
      </c>
      <c r="GW183" s="16" t="s">
        <v>843</v>
      </c>
      <c r="GX183" s="16" t="s">
        <v>844</v>
      </c>
      <c r="GY183" s="16" t="s">
        <v>844</v>
      </c>
      <c r="GZ183" s="16" t="s">
        <v>843</v>
      </c>
      <c r="HA183" s="16" t="s">
        <v>843</v>
      </c>
      <c r="HB183" s="16" t="s">
        <v>843</v>
      </c>
      <c r="HC183" s="16" t="s">
        <v>843</v>
      </c>
      <c r="HD183" s="16" t="s">
        <v>843</v>
      </c>
      <c r="HE183" s="16" t="s">
        <v>843</v>
      </c>
      <c r="HF183" s="16" t="s">
        <v>843</v>
      </c>
      <c r="HH183" s="16" t="s">
        <v>5456</v>
      </c>
      <c r="HK183" s="16" t="s">
        <v>865</v>
      </c>
      <c r="HM183" s="16" t="s">
        <v>865</v>
      </c>
      <c r="HZ183" s="16" t="s">
        <v>7944</v>
      </c>
      <c r="KE183" s="16" t="s">
        <v>5582</v>
      </c>
      <c r="KG183" s="16" t="s">
        <v>7018</v>
      </c>
      <c r="KH183" s="16" t="s">
        <v>7033</v>
      </c>
      <c r="KI183" s="16" t="s">
        <v>865</v>
      </c>
      <c r="LG183" s="16" t="s">
        <v>867</v>
      </c>
      <c r="LH183" s="16" t="s">
        <v>865</v>
      </c>
      <c r="LI183" s="16" t="s">
        <v>867</v>
      </c>
      <c r="LJ183" s="16" t="s">
        <v>867</v>
      </c>
      <c r="LK183" s="16" t="s">
        <v>865</v>
      </c>
      <c r="LL183" s="16" t="s">
        <v>5657</v>
      </c>
      <c r="LM183" s="16" t="s">
        <v>844</v>
      </c>
      <c r="LN183" s="16" t="s">
        <v>843</v>
      </c>
      <c r="LO183" s="16" t="s">
        <v>843</v>
      </c>
      <c r="LP183" s="16" t="s">
        <v>843</v>
      </c>
      <c r="LQ183" s="16" t="s">
        <v>843</v>
      </c>
      <c r="LR183" s="16" t="s">
        <v>843</v>
      </c>
      <c r="LS183" s="16" t="s">
        <v>843</v>
      </c>
      <c r="LT183" s="16" t="s">
        <v>843</v>
      </c>
      <c r="LU183" s="16" t="s">
        <v>843</v>
      </c>
      <c r="LV183" s="16" t="s">
        <v>843</v>
      </c>
      <c r="LW183" s="16" t="s">
        <v>843</v>
      </c>
      <c r="LX183" s="16" t="s">
        <v>843</v>
      </c>
      <c r="LY183" s="16" t="s">
        <v>843</v>
      </c>
      <c r="LZ183" s="16" t="s">
        <v>843</v>
      </c>
      <c r="MA183" s="16" t="s">
        <v>843</v>
      </c>
      <c r="MC183" s="16" t="s">
        <v>5694</v>
      </c>
      <c r="MD183" s="16" t="s">
        <v>844</v>
      </c>
      <c r="ME183" s="16" t="s">
        <v>843</v>
      </c>
      <c r="MF183" s="16" t="s">
        <v>843</v>
      </c>
      <c r="MG183" s="16" t="s">
        <v>843</v>
      </c>
      <c r="MH183" s="16" t="s">
        <v>843</v>
      </c>
      <c r="MI183" s="16" t="s">
        <v>843</v>
      </c>
      <c r="MJ183" s="16" t="s">
        <v>843</v>
      </c>
      <c r="MK183" s="16" t="s">
        <v>843</v>
      </c>
      <c r="ML183" s="16" t="s">
        <v>843</v>
      </c>
      <c r="MM183" s="16" t="s">
        <v>843</v>
      </c>
      <c r="MN183" s="16" t="s">
        <v>843</v>
      </c>
      <c r="MO183" s="16" t="s">
        <v>843</v>
      </c>
      <c r="MP183" s="16" t="s">
        <v>843</v>
      </c>
      <c r="MQ183" s="16" t="s">
        <v>843</v>
      </c>
      <c r="MR183" s="16" t="s">
        <v>843</v>
      </c>
      <c r="MS183" s="16" t="s">
        <v>843</v>
      </c>
      <c r="MT183" s="16" t="s">
        <v>843</v>
      </c>
      <c r="MU183" s="16" t="s">
        <v>843</v>
      </c>
      <c r="MV183" s="16" t="s">
        <v>843</v>
      </c>
      <c r="PC183" s="16" t="s">
        <v>865</v>
      </c>
      <c r="PD183" s="16" t="s">
        <v>865</v>
      </c>
      <c r="PY183" s="16" t="s">
        <v>865</v>
      </c>
      <c r="QP183" s="16" t="s">
        <v>865</v>
      </c>
      <c r="QR183" s="16" t="s">
        <v>867</v>
      </c>
      <c r="QT183" s="16" t="s">
        <v>867</v>
      </c>
      <c r="QV183" s="16" t="s">
        <v>865</v>
      </c>
      <c r="QX183" s="16" t="s">
        <v>864</v>
      </c>
      <c r="QY183" s="16" t="s">
        <v>867</v>
      </c>
      <c r="RD183" s="16" t="s">
        <v>865</v>
      </c>
      <c r="RF183" s="16" t="s">
        <v>865</v>
      </c>
      <c r="RH183" s="16" t="s">
        <v>865</v>
      </c>
      <c r="RJ183" s="16" t="s">
        <v>865</v>
      </c>
      <c r="RN183" s="16" t="s">
        <v>867</v>
      </c>
      <c r="RP183" s="16" t="s">
        <v>867</v>
      </c>
      <c r="RR183" s="16" t="s">
        <v>867</v>
      </c>
      <c r="RT183" s="16" t="s">
        <v>867</v>
      </c>
      <c r="RV183" s="16" t="s">
        <v>7724</v>
      </c>
      <c r="RX183" s="16" t="s">
        <v>867</v>
      </c>
      <c r="RZ183" s="16" t="s">
        <v>867</v>
      </c>
      <c r="SQ183" s="16" t="s">
        <v>865</v>
      </c>
      <c r="SS183" s="16" t="s">
        <v>7296</v>
      </c>
      <c r="ST183" s="16" t="s">
        <v>7761</v>
      </c>
      <c r="TN183" s="16">
        <v>2000</v>
      </c>
      <c r="TR183" s="16">
        <v>300</v>
      </c>
      <c r="TS183" s="16">
        <v>100</v>
      </c>
      <c r="TZ183" s="16" t="s">
        <v>7367</v>
      </c>
      <c r="UA183" s="16" t="s">
        <v>8715</v>
      </c>
      <c r="UB183" s="16">
        <v>0</v>
      </c>
      <c r="UC183" s="16" t="s">
        <v>843</v>
      </c>
      <c r="UD183" s="16" t="s">
        <v>843</v>
      </c>
      <c r="UE183" s="16" t="s">
        <v>844</v>
      </c>
      <c r="UF183" s="16" t="s">
        <v>844</v>
      </c>
      <c r="UG183" s="16" t="s">
        <v>843</v>
      </c>
      <c r="UH183" s="16" t="s">
        <v>843</v>
      </c>
      <c r="VK183" s="16" t="s">
        <v>6102</v>
      </c>
      <c r="VL183" s="16" t="s">
        <v>843</v>
      </c>
      <c r="VM183" s="16" t="s">
        <v>843</v>
      </c>
      <c r="VN183" s="16" t="s">
        <v>843</v>
      </c>
      <c r="VO183" s="16" t="s">
        <v>843</v>
      </c>
      <c r="VP183" s="16" t="s">
        <v>844</v>
      </c>
      <c r="VQ183" s="16" t="s">
        <v>843</v>
      </c>
      <c r="VR183" s="16" t="s">
        <v>843</v>
      </c>
      <c r="VS183" s="16" t="s">
        <v>843</v>
      </c>
      <c r="VT183" s="16" t="s">
        <v>843</v>
      </c>
      <c r="VV183" s="16">
        <v>3300</v>
      </c>
      <c r="VX183" s="16" t="s">
        <v>6028</v>
      </c>
      <c r="VY183" s="16" t="s">
        <v>844</v>
      </c>
      <c r="VZ183" s="16" t="s">
        <v>843</v>
      </c>
      <c r="WA183" s="16" t="s">
        <v>843</v>
      </c>
      <c r="WB183" s="16" t="s">
        <v>843</v>
      </c>
      <c r="WC183" s="16" t="s">
        <v>843</v>
      </c>
      <c r="WD183" s="16" t="s">
        <v>843</v>
      </c>
      <c r="WE183" s="16" t="s">
        <v>843</v>
      </c>
      <c r="WF183" s="16" t="s">
        <v>843</v>
      </c>
      <c r="WH183" s="16">
        <v>1625</v>
      </c>
      <c r="WO183" s="16" t="s">
        <v>6920</v>
      </c>
      <c r="XD183" s="16" t="s">
        <v>8692</v>
      </c>
      <c r="XE183" s="16" t="s">
        <v>843</v>
      </c>
      <c r="XF183" s="16" t="s">
        <v>844</v>
      </c>
      <c r="XG183" s="16" t="s">
        <v>844</v>
      </c>
      <c r="XH183" s="16" t="s">
        <v>843</v>
      </c>
      <c r="XI183" s="16" t="s">
        <v>843</v>
      </c>
      <c r="XJ183" s="16" t="s">
        <v>843</v>
      </c>
      <c r="XK183" s="16" t="s">
        <v>843</v>
      </c>
      <c r="XL183" s="16" t="s">
        <v>843</v>
      </c>
      <c r="XM183" s="16" t="s">
        <v>843</v>
      </c>
      <c r="XN183" s="16" t="s">
        <v>843</v>
      </c>
      <c r="XO183" s="16" t="s">
        <v>843</v>
      </c>
      <c r="XP183" s="16" t="s">
        <v>843</v>
      </c>
      <c r="XQ183" s="16" t="s">
        <v>843</v>
      </c>
      <c r="YF183" s="16" t="s">
        <v>865</v>
      </c>
      <c r="YN183" s="16" t="s">
        <v>7040</v>
      </c>
      <c r="YP183" s="16" t="s">
        <v>7978</v>
      </c>
      <c r="YR183" s="16" t="s">
        <v>9775</v>
      </c>
      <c r="YS183" s="16" t="s">
        <v>9776</v>
      </c>
      <c r="YT183" s="16" t="s">
        <v>8694</v>
      </c>
      <c r="YU183" s="16" t="s">
        <v>9777</v>
      </c>
      <c r="YV183" s="16" t="s">
        <v>9148</v>
      </c>
      <c r="YW183" s="16" t="s">
        <v>844</v>
      </c>
      <c r="YX183" s="16" t="s">
        <v>9148</v>
      </c>
      <c r="ZE183" s="16" t="s">
        <v>843</v>
      </c>
      <c r="ZO183" s="16" t="s">
        <v>487</v>
      </c>
      <c r="ZP183" s="16" t="s">
        <v>487</v>
      </c>
      <c r="ZQ183" s="16" t="s">
        <v>486</v>
      </c>
      <c r="ZR183" s="16" t="s">
        <v>486</v>
      </c>
      <c r="ZS183" s="16" t="s">
        <v>8738</v>
      </c>
      <c r="ZT183" s="16" t="s">
        <v>8705</v>
      </c>
      <c r="ZU183" s="16" t="s">
        <v>8706</v>
      </c>
      <c r="ZV183" s="16" t="s">
        <v>487</v>
      </c>
      <c r="ZW183" s="16" t="s">
        <v>843</v>
      </c>
      <c r="ZX183" s="16" t="s">
        <v>843</v>
      </c>
      <c r="ZY183" s="16" t="s">
        <v>844</v>
      </c>
      <c r="ZZ183" s="16" t="s">
        <v>843</v>
      </c>
      <c r="AAA183" s="16" t="s">
        <v>844</v>
      </c>
      <c r="AAB183" s="16" t="s">
        <v>843</v>
      </c>
      <c r="AAC183" s="16">
        <v>0</v>
      </c>
      <c r="AAD183" s="16" t="s">
        <v>844</v>
      </c>
      <c r="AAE183" s="16" t="s">
        <v>843</v>
      </c>
      <c r="AAF183" s="16" t="s">
        <v>843</v>
      </c>
      <c r="AAG183" s="16" t="s">
        <v>843</v>
      </c>
      <c r="AAH183" s="16" t="s">
        <v>843</v>
      </c>
      <c r="AAI183" s="16" t="s">
        <v>843</v>
      </c>
      <c r="AAJ183" s="16" t="s">
        <v>606</v>
      </c>
      <c r="AAK183" s="16" t="s">
        <v>639</v>
      </c>
      <c r="AAL183" s="16" t="s">
        <v>905</v>
      </c>
      <c r="AAM183" s="16" t="s">
        <v>663</v>
      </c>
      <c r="AAN183" s="16" t="s">
        <v>8707</v>
      </c>
      <c r="AAO183" s="16" t="s">
        <v>1018</v>
      </c>
      <c r="AAP183" s="16" t="s">
        <v>8708</v>
      </c>
      <c r="AAQ183" s="16" t="s">
        <v>9778</v>
      </c>
      <c r="AAS183" s="16">
        <v>3174.3</v>
      </c>
      <c r="AAT183" s="16" t="s">
        <v>782</v>
      </c>
      <c r="AAU183" s="16" t="s">
        <v>782</v>
      </c>
      <c r="AAV183" s="16" t="s">
        <v>782</v>
      </c>
      <c r="AAW183" s="16" t="s">
        <v>782</v>
      </c>
      <c r="AAX183" s="16" t="s">
        <v>843</v>
      </c>
      <c r="AAY183" s="16" t="s">
        <v>8710</v>
      </c>
      <c r="AAZ183" s="16" t="s">
        <v>782</v>
      </c>
      <c r="ABB183" s="16" t="s">
        <v>782</v>
      </c>
      <c r="ABC183" s="16" t="s">
        <v>783</v>
      </c>
      <c r="ABD183" s="16" t="s">
        <v>782</v>
      </c>
      <c r="ABE183" s="16" t="s">
        <v>783</v>
      </c>
      <c r="ABF183" s="16" t="s">
        <v>782</v>
      </c>
      <c r="ABG183" s="16" t="s">
        <v>782</v>
      </c>
      <c r="ABH183" s="16" t="s">
        <v>782</v>
      </c>
      <c r="ABI183" s="16" t="s">
        <v>782</v>
      </c>
      <c r="ABJ183" s="16" t="s">
        <v>782</v>
      </c>
      <c r="ABK183" s="16" t="s">
        <v>782</v>
      </c>
      <c r="ABL183" s="16" t="s">
        <v>1056</v>
      </c>
      <c r="ABM183" s="16" t="s">
        <v>844</v>
      </c>
      <c r="ABN183" s="16" t="s">
        <v>1034</v>
      </c>
      <c r="ABO183" s="16" t="s">
        <v>486</v>
      </c>
      <c r="ABP183" s="16" t="s">
        <v>972</v>
      </c>
      <c r="ABQ183" s="16" t="s">
        <v>4324</v>
      </c>
      <c r="ABR183" s="16" t="s">
        <v>470</v>
      </c>
      <c r="ABS183" s="16" t="s">
        <v>457</v>
      </c>
      <c r="ABT183" s="16" t="s">
        <v>844</v>
      </c>
      <c r="ABU183" s="16" t="s">
        <v>844</v>
      </c>
      <c r="ABV183" s="16" t="s">
        <v>487</v>
      </c>
      <c r="ABW183" s="16" t="s">
        <v>486</v>
      </c>
      <c r="ABX183" s="16" t="s">
        <v>892</v>
      </c>
      <c r="ABY183" s="16" t="s">
        <v>486</v>
      </c>
      <c r="ABZ183" s="16" t="s">
        <v>486</v>
      </c>
      <c r="ACA183" s="16" t="s">
        <v>759</v>
      </c>
      <c r="ACB183" s="16" t="s">
        <v>774</v>
      </c>
      <c r="ACC183" s="16" t="s">
        <v>737</v>
      </c>
      <c r="ACD183" s="16" t="s">
        <v>486</v>
      </c>
      <c r="ACE183" s="16" t="s">
        <v>486</v>
      </c>
      <c r="ACG183" s="16" t="s">
        <v>1014</v>
      </c>
      <c r="ACH183" s="16" t="s">
        <v>1009</v>
      </c>
      <c r="ACI183" s="16" t="s">
        <v>462</v>
      </c>
      <c r="ACJ183" s="16">
        <v>0.79400000000000004</v>
      </c>
      <c r="ACK183" s="16" t="s">
        <v>482</v>
      </c>
      <c r="ACL183" s="16" t="s">
        <v>740</v>
      </c>
      <c r="ACM183" s="16" t="s">
        <v>1190</v>
      </c>
      <c r="ACN183" s="16" t="s">
        <v>1169</v>
      </c>
      <c r="ACO183" s="16" t="s">
        <v>1856</v>
      </c>
      <c r="ACP183" s="16">
        <v>1625</v>
      </c>
      <c r="ACQ183" s="16" t="s">
        <v>1201</v>
      </c>
      <c r="ACR183" s="16" t="s">
        <v>1644</v>
      </c>
      <c r="ACS183" s="16" t="s">
        <v>680</v>
      </c>
      <c r="ACT183" s="16" t="s">
        <v>1522</v>
      </c>
      <c r="ACU183" s="16" t="s">
        <v>833</v>
      </c>
      <c r="ACV183" s="16" t="s">
        <v>8711</v>
      </c>
      <c r="ACW183" s="16" t="s">
        <v>877</v>
      </c>
      <c r="ACX183" s="16" t="s">
        <v>1916</v>
      </c>
      <c r="ACY183" s="16" t="s">
        <v>1947</v>
      </c>
      <c r="ACZ183" s="16">
        <v>1</v>
      </c>
      <c r="ADA183" s="16">
        <v>0</v>
      </c>
      <c r="ADB183" s="16">
        <v>1</v>
      </c>
      <c r="ADC183" s="16">
        <v>1</v>
      </c>
      <c r="ADD183" s="16">
        <v>0</v>
      </c>
      <c r="ADE183" s="16" t="s">
        <v>8827</v>
      </c>
      <c r="ADF183" s="16">
        <v>0</v>
      </c>
      <c r="ADG183" s="16" t="s">
        <v>486</v>
      </c>
      <c r="ADH183" s="16">
        <v>1</v>
      </c>
      <c r="ADI183" s="16" t="s">
        <v>486</v>
      </c>
      <c r="ADJ183" s="16" t="s">
        <v>1743</v>
      </c>
      <c r="ADN183" s="16" t="s">
        <v>13196</v>
      </c>
      <c r="ADO183" s="16" t="s">
        <v>13197</v>
      </c>
      <c r="ADU183" s="16" t="s">
        <v>8817</v>
      </c>
      <c r="ADW183" s="16" t="s">
        <v>13199</v>
      </c>
      <c r="AEA183" s="16">
        <v>2400</v>
      </c>
      <c r="AEC183" s="16" t="s">
        <v>1058</v>
      </c>
      <c r="AED183" s="16">
        <v>3174.3</v>
      </c>
      <c r="AEE183" s="16" t="s">
        <v>952</v>
      </c>
      <c r="AEG183" s="16">
        <v>4925</v>
      </c>
      <c r="AEI183" s="16">
        <v>2000</v>
      </c>
      <c r="AEN183" s="16">
        <v>300</v>
      </c>
      <c r="AEO183" s="16">
        <v>100</v>
      </c>
    </row>
    <row r="184" spans="1:822" x14ac:dyDescent="0.25">
      <c r="A184" s="30">
        <v>45820</v>
      </c>
      <c r="B184" s="16" t="s">
        <v>9779</v>
      </c>
      <c r="C184" s="16" t="s">
        <v>867</v>
      </c>
      <c r="D184" s="16" t="s">
        <v>867</v>
      </c>
      <c r="E184" s="16">
        <v>57</v>
      </c>
      <c r="F184" s="16" t="s">
        <v>8153</v>
      </c>
      <c r="G184" s="16" t="s">
        <v>4145</v>
      </c>
      <c r="I184" s="16" t="s">
        <v>4178</v>
      </c>
      <c r="Z184" s="16" t="s">
        <v>1002</v>
      </c>
      <c r="AA184" s="16" t="s">
        <v>474</v>
      </c>
      <c r="AB184" s="16">
        <v>2</v>
      </c>
      <c r="AC184" s="16" t="s">
        <v>843</v>
      </c>
      <c r="AD184" s="16" t="s">
        <v>843</v>
      </c>
      <c r="AE184" s="16" t="s">
        <v>843</v>
      </c>
      <c r="AF184" s="16" t="s">
        <v>844</v>
      </c>
      <c r="AG184" s="16" t="s">
        <v>844</v>
      </c>
      <c r="AH184" s="16" t="s">
        <v>844</v>
      </c>
      <c r="AI184" s="16" t="s">
        <v>844</v>
      </c>
      <c r="AJ184" s="16" t="s">
        <v>843</v>
      </c>
      <c r="AK184" s="16" t="s">
        <v>843</v>
      </c>
      <c r="AM184" s="16" t="s">
        <v>737</v>
      </c>
      <c r="AN184" s="16" t="s">
        <v>759</v>
      </c>
      <c r="AP184" s="16" t="s">
        <v>768</v>
      </c>
      <c r="AR184" s="16" t="s">
        <v>6907</v>
      </c>
      <c r="BB184" s="16">
        <v>1</v>
      </c>
      <c r="BC184" s="16" t="s">
        <v>7878</v>
      </c>
      <c r="BE184" s="16" t="s">
        <v>5098</v>
      </c>
      <c r="BV184" s="16" t="s">
        <v>4433</v>
      </c>
      <c r="BW184" s="16" t="s">
        <v>844</v>
      </c>
      <c r="BX184" s="16" t="s">
        <v>843</v>
      </c>
      <c r="BY184" s="16" t="s">
        <v>843</v>
      </c>
      <c r="BZ184" s="16" t="s">
        <v>843</v>
      </c>
      <c r="CA184" s="16" t="s">
        <v>843</v>
      </c>
      <c r="CB184" s="16" t="s">
        <v>843</v>
      </c>
      <c r="CC184" s="16" t="s">
        <v>843</v>
      </c>
      <c r="CD184" s="16" t="s">
        <v>843</v>
      </c>
      <c r="CE184" s="16" t="s">
        <v>843</v>
      </c>
      <c r="CF184" s="16" t="s">
        <v>843</v>
      </c>
      <c r="CG184" s="16" t="s">
        <v>843</v>
      </c>
      <c r="CH184" s="16" t="s">
        <v>843</v>
      </c>
      <c r="CI184" s="16" t="s">
        <v>843</v>
      </c>
      <c r="CJ184" s="16" t="s">
        <v>843</v>
      </c>
      <c r="CK184" s="16" t="s">
        <v>843</v>
      </c>
      <c r="CP184" s="16" t="s">
        <v>865</v>
      </c>
      <c r="DX184" s="16" t="s">
        <v>867</v>
      </c>
      <c r="DY184" s="16" t="s">
        <v>867</v>
      </c>
      <c r="GC184" s="16" t="s">
        <v>5330</v>
      </c>
      <c r="GF184" s="16" t="s">
        <v>867</v>
      </c>
      <c r="GG184" s="16" t="s">
        <v>867</v>
      </c>
      <c r="GV184" s="16" t="s">
        <v>9238</v>
      </c>
      <c r="GW184" s="16" t="s">
        <v>843</v>
      </c>
      <c r="GX184" s="16" t="s">
        <v>844</v>
      </c>
      <c r="GY184" s="16" t="s">
        <v>843</v>
      </c>
      <c r="GZ184" s="16" t="s">
        <v>844</v>
      </c>
      <c r="HA184" s="16" t="s">
        <v>843</v>
      </c>
      <c r="HB184" s="16" t="s">
        <v>843</v>
      </c>
      <c r="HC184" s="16" t="s">
        <v>843</v>
      </c>
      <c r="HD184" s="16" t="s">
        <v>843</v>
      </c>
      <c r="HE184" s="16" t="s">
        <v>843</v>
      </c>
      <c r="HF184" s="16" t="s">
        <v>843</v>
      </c>
      <c r="HH184" s="16" t="s">
        <v>5456</v>
      </c>
      <c r="HK184" s="16" t="s">
        <v>865</v>
      </c>
      <c r="HM184" s="16" t="s">
        <v>865</v>
      </c>
      <c r="HZ184" s="16" t="s">
        <v>7944</v>
      </c>
      <c r="KE184" s="16" t="s">
        <v>5585</v>
      </c>
      <c r="KG184" s="16" t="s">
        <v>7018</v>
      </c>
      <c r="KH184" s="16" t="s">
        <v>7033</v>
      </c>
      <c r="KI184" s="16" t="s">
        <v>865</v>
      </c>
      <c r="LG184" s="16" t="s">
        <v>867</v>
      </c>
      <c r="LH184" s="16" t="s">
        <v>867</v>
      </c>
      <c r="LI184" s="16" t="s">
        <v>867</v>
      </c>
      <c r="LJ184" s="16" t="s">
        <v>867</v>
      </c>
      <c r="LK184" s="16" t="s">
        <v>867</v>
      </c>
      <c r="LL184" s="16" t="s">
        <v>5690</v>
      </c>
      <c r="LM184" s="16" t="s">
        <v>843</v>
      </c>
      <c r="LN184" s="16" t="s">
        <v>843</v>
      </c>
      <c r="LO184" s="16" t="s">
        <v>843</v>
      </c>
      <c r="LP184" s="16" t="s">
        <v>843</v>
      </c>
      <c r="LQ184" s="16" t="s">
        <v>843</v>
      </c>
      <c r="LR184" s="16" t="s">
        <v>843</v>
      </c>
      <c r="LS184" s="16" t="s">
        <v>843</v>
      </c>
      <c r="LT184" s="16" t="s">
        <v>843</v>
      </c>
      <c r="LU184" s="16" t="s">
        <v>843</v>
      </c>
      <c r="LV184" s="16" t="s">
        <v>843</v>
      </c>
      <c r="LW184" s="16" t="s">
        <v>843</v>
      </c>
      <c r="LX184" s="16" t="s">
        <v>844</v>
      </c>
      <c r="LY184" s="16" t="s">
        <v>843</v>
      </c>
      <c r="LZ184" s="16" t="s">
        <v>843</v>
      </c>
      <c r="MA184" s="16" t="s">
        <v>843</v>
      </c>
      <c r="MC184" s="16" t="s">
        <v>5694</v>
      </c>
      <c r="MD184" s="16" t="s">
        <v>844</v>
      </c>
      <c r="ME184" s="16" t="s">
        <v>843</v>
      </c>
      <c r="MF184" s="16" t="s">
        <v>843</v>
      </c>
      <c r="MG184" s="16" t="s">
        <v>843</v>
      </c>
      <c r="MH184" s="16" t="s">
        <v>843</v>
      </c>
      <c r="MI184" s="16" t="s">
        <v>843</v>
      </c>
      <c r="MJ184" s="16" t="s">
        <v>843</v>
      </c>
      <c r="MK184" s="16" t="s">
        <v>843</v>
      </c>
      <c r="ML184" s="16" t="s">
        <v>843</v>
      </c>
      <c r="MM184" s="16" t="s">
        <v>843</v>
      </c>
      <c r="MN184" s="16" t="s">
        <v>843</v>
      </c>
      <c r="MO184" s="16" t="s">
        <v>843</v>
      </c>
      <c r="MP184" s="16" t="s">
        <v>843</v>
      </c>
      <c r="MQ184" s="16" t="s">
        <v>843</v>
      </c>
      <c r="MR184" s="16" t="s">
        <v>843</v>
      </c>
      <c r="MS184" s="16" t="s">
        <v>843</v>
      </c>
      <c r="MT184" s="16" t="s">
        <v>843</v>
      </c>
      <c r="MU184" s="16" t="s">
        <v>843</v>
      </c>
      <c r="MV184" s="16" t="s">
        <v>843</v>
      </c>
      <c r="MX184" s="16" t="s">
        <v>5694</v>
      </c>
      <c r="MY184" s="16" t="s">
        <v>844</v>
      </c>
      <c r="MZ184" s="16" t="s">
        <v>843</v>
      </c>
      <c r="NA184" s="16" t="s">
        <v>843</v>
      </c>
      <c r="NB184" s="16" t="s">
        <v>843</v>
      </c>
      <c r="NC184" s="16" t="s">
        <v>843</v>
      </c>
      <c r="ND184" s="16" t="s">
        <v>843</v>
      </c>
      <c r="NE184" s="16" t="s">
        <v>843</v>
      </c>
      <c r="NF184" s="16" t="s">
        <v>843</v>
      </c>
      <c r="NG184" s="16" t="s">
        <v>843</v>
      </c>
      <c r="NH184" s="16" t="s">
        <v>843</v>
      </c>
      <c r="NI184" s="16" t="s">
        <v>843</v>
      </c>
      <c r="NJ184" s="16" t="s">
        <v>843</v>
      </c>
      <c r="NK184" s="16" t="s">
        <v>843</v>
      </c>
      <c r="NL184" s="16" t="s">
        <v>843</v>
      </c>
      <c r="NM184" s="16" t="s">
        <v>843</v>
      </c>
      <c r="NN184" s="16" t="s">
        <v>843</v>
      </c>
      <c r="NO184" s="16" t="s">
        <v>843</v>
      </c>
      <c r="NP184" s="16" t="s">
        <v>843</v>
      </c>
      <c r="NQ184" s="16" t="s">
        <v>843</v>
      </c>
      <c r="PC184" s="16" t="s">
        <v>865</v>
      </c>
      <c r="PD184" s="16" t="s">
        <v>865</v>
      </c>
      <c r="PY184" s="16" t="s">
        <v>865</v>
      </c>
      <c r="QP184" s="16" t="s">
        <v>865</v>
      </c>
      <c r="QR184" s="16" t="s">
        <v>867</v>
      </c>
      <c r="QT184" s="16" t="s">
        <v>867</v>
      </c>
      <c r="QV184" s="16" t="s">
        <v>865</v>
      </c>
      <c r="QX184" s="16" t="s">
        <v>867</v>
      </c>
      <c r="RD184" s="16" t="s">
        <v>865</v>
      </c>
      <c r="RF184" s="16" t="s">
        <v>865</v>
      </c>
      <c r="RH184" s="16" t="s">
        <v>4216</v>
      </c>
      <c r="RJ184" s="16" t="s">
        <v>865</v>
      </c>
      <c r="RN184" s="16" t="s">
        <v>7720</v>
      </c>
      <c r="RP184" s="16" t="s">
        <v>867</v>
      </c>
      <c r="RR184" s="16" t="s">
        <v>867</v>
      </c>
      <c r="RT184" s="16" t="s">
        <v>867</v>
      </c>
      <c r="RV184" s="16" t="s">
        <v>867</v>
      </c>
      <c r="RX184" s="16" t="s">
        <v>7720</v>
      </c>
      <c r="RZ184" s="16" t="s">
        <v>7724</v>
      </c>
      <c r="SQ184" s="16" t="s">
        <v>865</v>
      </c>
      <c r="SS184" s="16" t="s">
        <v>7296</v>
      </c>
      <c r="ST184" s="16" t="s">
        <v>7761</v>
      </c>
      <c r="TO184" s="16">
        <v>3000</v>
      </c>
      <c r="TP184" s="16">
        <v>900</v>
      </c>
      <c r="TR184" s="16">
        <v>300</v>
      </c>
      <c r="TS184" s="16">
        <v>400</v>
      </c>
      <c r="TT184" s="16">
        <v>0</v>
      </c>
      <c r="TU184" s="16">
        <v>300</v>
      </c>
      <c r="TW184" s="16">
        <v>0</v>
      </c>
      <c r="TX184" s="16">
        <v>0</v>
      </c>
      <c r="TZ184" s="16" t="s">
        <v>7367</v>
      </c>
      <c r="UA184" s="16" t="s">
        <v>9780</v>
      </c>
      <c r="UB184" s="16">
        <v>0</v>
      </c>
      <c r="UC184" s="16" t="s">
        <v>844</v>
      </c>
      <c r="UD184" s="16" t="s">
        <v>843</v>
      </c>
      <c r="UE184" s="16" t="s">
        <v>844</v>
      </c>
      <c r="UF184" s="16" t="s">
        <v>843</v>
      </c>
      <c r="UG184" s="16" t="s">
        <v>843</v>
      </c>
      <c r="UH184" s="16" t="s">
        <v>843</v>
      </c>
      <c r="UL184" s="16">
        <v>8000</v>
      </c>
      <c r="VK184" s="16" t="s">
        <v>6102</v>
      </c>
      <c r="VL184" s="16" t="s">
        <v>843</v>
      </c>
      <c r="VM184" s="16" t="s">
        <v>843</v>
      </c>
      <c r="VN184" s="16" t="s">
        <v>843</v>
      </c>
      <c r="VO184" s="16" t="s">
        <v>843</v>
      </c>
      <c r="VP184" s="16" t="s">
        <v>844</v>
      </c>
      <c r="VQ184" s="16" t="s">
        <v>843</v>
      </c>
      <c r="VR184" s="16" t="s">
        <v>843</v>
      </c>
      <c r="VS184" s="16" t="s">
        <v>843</v>
      </c>
      <c r="VT184" s="16" t="s">
        <v>843</v>
      </c>
      <c r="VV184" s="16">
        <v>2000</v>
      </c>
      <c r="WO184" s="16" t="s">
        <v>6926</v>
      </c>
      <c r="YN184" s="16" t="s">
        <v>7040</v>
      </c>
      <c r="YP184" s="16" t="s">
        <v>7990</v>
      </c>
      <c r="YR184" s="16" t="s">
        <v>9781</v>
      </c>
      <c r="YS184" s="16" t="s">
        <v>9782</v>
      </c>
      <c r="YT184" s="16" t="s">
        <v>8694</v>
      </c>
      <c r="YU184" s="16" t="s">
        <v>9783</v>
      </c>
      <c r="YV184" s="16" t="s">
        <v>9148</v>
      </c>
      <c r="YW184" s="16" t="s">
        <v>844</v>
      </c>
      <c r="YX184" s="16" t="s">
        <v>9148</v>
      </c>
      <c r="YZ184" s="16" t="s">
        <v>843</v>
      </c>
      <c r="ZA184" s="16" t="s">
        <v>843</v>
      </c>
      <c r="ZE184" s="16" t="s">
        <v>843</v>
      </c>
      <c r="ZO184" s="16" t="s">
        <v>487</v>
      </c>
      <c r="ZP184" s="16" t="s">
        <v>487</v>
      </c>
      <c r="ZQ184" s="16" t="s">
        <v>486</v>
      </c>
      <c r="ZR184" s="16" t="s">
        <v>486</v>
      </c>
      <c r="ZS184" s="16" t="s">
        <v>1056</v>
      </c>
      <c r="ZT184" s="16" t="s">
        <v>8705</v>
      </c>
      <c r="ZU184" s="16" t="s">
        <v>8706</v>
      </c>
      <c r="ZV184" s="16" t="s">
        <v>487</v>
      </c>
      <c r="ZW184" s="16" t="s">
        <v>843</v>
      </c>
      <c r="ZX184" s="16" t="s">
        <v>844</v>
      </c>
      <c r="ZY184" s="16" t="s">
        <v>844</v>
      </c>
      <c r="ZZ184" s="16" t="s">
        <v>844</v>
      </c>
      <c r="AAA184" s="16" t="s">
        <v>844</v>
      </c>
      <c r="AAB184" s="16" t="s">
        <v>844</v>
      </c>
      <c r="AAC184" s="16">
        <v>1</v>
      </c>
      <c r="AAD184" s="16" t="s">
        <v>844</v>
      </c>
      <c r="AAE184" s="16" t="s">
        <v>844</v>
      </c>
      <c r="AAF184" s="16" t="s">
        <v>843</v>
      </c>
      <c r="AAG184" s="16" t="s">
        <v>843</v>
      </c>
      <c r="AAH184" s="16" t="s">
        <v>843</v>
      </c>
      <c r="AAI184" s="16" t="s">
        <v>843</v>
      </c>
      <c r="AAJ184" s="16" t="s">
        <v>615</v>
      </c>
      <c r="AAK184" s="16" t="s">
        <v>655</v>
      </c>
      <c r="AAL184" s="16" t="s">
        <v>905</v>
      </c>
      <c r="AAM184" s="16" t="s">
        <v>660</v>
      </c>
      <c r="AAN184" s="16" t="s">
        <v>8707</v>
      </c>
      <c r="AAO184" s="16" t="s">
        <v>1019</v>
      </c>
      <c r="AAP184" s="16" t="s">
        <v>8708</v>
      </c>
      <c r="AAQ184" s="16" t="s">
        <v>8833</v>
      </c>
      <c r="AAS184" s="16">
        <v>8938.9699999999993</v>
      </c>
      <c r="AAT184" s="16" t="s">
        <v>782</v>
      </c>
      <c r="AAU184" s="16" t="s">
        <v>782</v>
      </c>
      <c r="AAW184" s="16" t="s">
        <v>782</v>
      </c>
      <c r="AAX184" s="16" t="s">
        <v>843</v>
      </c>
      <c r="AAY184" s="16" t="s">
        <v>8710</v>
      </c>
      <c r="AAZ184" s="16" t="s">
        <v>782</v>
      </c>
      <c r="ABA184" s="16" t="s">
        <v>782</v>
      </c>
      <c r="ABB184" s="16" t="s">
        <v>782</v>
      </c>
      <c r="ABC184" s="16" t="s">
        <v>783</v>
      </c>
      <c r="ABD184" s="16" t="s">
        <v>783</v>
      </c>
      <c r="ABE184" s="16" t="s">
        <v>783</v>
      </c>
      <c r="ABF184" s="16" t="s">
        <v>782</v>
      </c>
      <c r="ABG184" s="16" t="s">
        <v>782</v>
      </c>
      <c r="ABH184" s="16" t="s">
        <v>782</v>
      </c>
      <c r="ABI184" s="16" t="s">
        <v>782</v>
      </c>
      <c r="ABJ184" s="16" t="s">
        <v>783</v>
      </c>
      <c r="ABK184" s="16" t="s">
        <v>782</v>
      </c>
      <c r="ABL184" s="16" t="s">
        <v>8746</v>
      </c>
      <c r="ABM184" s="16" t="s">
        <v>843</v>
      </c>
      <c r="ABN184" s="16" t="s">
        <v>1034</v>
      </c>
      <c r="ABO184" s="16" t="s">
        <v>486</v>
      </c>
      <c r="ABP184" s="16" t="s">
        <v>972</v>
      </c>
      <c r="ABQ184" s="16" t="s">
        <v>4312</v>
      </c>
      <c r="ABR184" s="16" t="s">
        <v>474</v>
      </c>
      <c r="ABS184" s="16" t="s">
        <v>451</v>
      </c>
      <c r="ABT184" s="16" t="s">
        <v>1056</v>
      </c>
      <c r="ABU184" s="16" t="s">
        <v>1056</v>
      </c>
      <c r="ABV184" s="16" t="s">
        <v>487</v>
      </c>
      <c r="ABW184" s="16" t="s">
        <v>487</v>
      </c>
      <c r="ABX184" s="16" t="s">
        <v>894</v>
      </c>
      <c r="ABY184" s="16" t="s">
        <v>486</v>
      </c>
      <c r="ABZ184" s="16" t="s">
        <v>486</v>
      </c>
      <c r="ACA184" s="16" t="s">
        <v>759</v>
      </c>
      <c r="ACB184" s="16" t="s">
        <v>768</v>
      </c>
      <c r="ACC184" s="16" t="s">
        <v>737</v>
      </c>
      <c r="ACD184" s="16" t="s">
        <v>486</v>
      </c>
      <c r="ACE184" s="16" t="s">
        <v>487</v>
      </c>
      <c r="ACG184" s="16" t="s">
        <v>1014</v>
      </c>
      <c r="ACH184" s="16" t="s">
        <v>1009</v>
      </c>
      <c r="ACI184" s="16" t="s">
        <v>462</v>
      </c>
      <c r="ACJ184" s="16">
        <v>0.79400000000000004</v>
      </c>
      <c r="ACK184" s="16" t="s">
        <v>482</v>
      </c>
      <c r="ACL184" s="16" t="s">
        <v>738</v>
      </c>
      <c r="ACM184" s="16" t="s">
        <v>1192</v>
      </c>
      <c r="ACN184" s="16" t="s">
        <v>1169</v>
      </c>
      <c r="ACO184" s="16" t="s">
        <v>1856</v>
      </c>
      <c r="ACQ184" s="16" t="s">
        <v>1202</v>
      </c>
      <c r="ACR184" s="16" t="s">
        <v>1644</v>
      </c>
      <c r="ACS184" s="16" t="s">
        <v>676</v>
      </c>
      <c r="ACT184" s="16" t="s">
        <v>1522</v>
      </c>
      <c r="ACU184" s="16" t="s">
        <v>831</v>
      </c>
      <c r="ACV184" s="16" t="s">
        <v>8756</v>
      </c>
      <c r="ACW184" s="16" t="s">
        <v>451</v>
      </c>
      <c r="ACX184" s="16" t="s">
        <v>1914</v>
      </c>
      <c r="ACY184" s="16" t="s">
        <v>1947</v>
      </c>
      <c r="ACZ184" s="16">
        <v>1</v>
      </c>
      <c r="ADA184" s="16">
        <v>1</v>
      </c>
      <c r="ADB184" s="16">
        <v>1</v>
      </c>
      <c r="ADC184" s="16">
        <v>1</v>
      </c>
      <c r="ADD184" s="16">
        <v>1</v>
      </c>
      <c r="ADE184" s="16" t="s">
        <v>8712</v>
      </c>
      <c r="ADF184" s="16">
        <v>0</v>
      </c>
      <c r="ADG184" s="16" t="s">
        <v>486</v>
      </c>
      <c r="ADH184" s="16">
        <v>2</v>
      </c>
      <c r="ADI184" s="16" t="s">
        <v>486</v>
      </c>
      <c r="ADK184" s="16" t="s">
        <v>1743</v>
      </c>
      <c r="ADL184" s="16" t="s">
        <v>1764</v>
      </c>
      <c r="ADN184" s="16" t="s">
        <v>13196</v>
      </c>
      <c r="ADO184" s="16" t="s">
        <v>1766</v>
      </c>
      <c r="ADP184" s="16" t="s">
        <v>13196</v>
      </c>
      <c r="ADR184" s="16" t="s">
        <v>13194</v>
      </c>
      <c r="ADS184" s="16" t="s">
        <v>13194</v>
      </c>
      <c r="ADU184" s="16" t="s">
        <v>1756</v>
      </c>
      <c r="AEB184" s="16">
        <v>4900</v>
      </c>
      <c r="AEC184" s="16" t="s">
        <v>1063</v>
      </c>
      <c r="AED184" s="16">
        <v>4469.4799999999996</v>
      </c>
      <c r="AEE184" s="16" t="s">
        <v>952</v>
      </c>
      <c r="AEH184" s="16">
        <v>2000</v>
      </c>
      <c r="AEJ184" s="16">
        <v>1500</v>
      </c>
      <c r="AEK184" s="16">
        <v>450</v>
      </c>
      <c r="AEN184" s="16">
        <v>150</v>
      </c>
      <c r="AEO184" s="16">
        <v>200</v>
      </c>
      <c r="AEP184" s="16">
        <v>150</v>
      </c>
    </row>
    <row r="185" spans="1:822" x14ac:dyDescent="0.25">
      <c r="A185" s="30">
        <v>45820</v>
      </c>
      <c r="B185" s="16" t="s">
        <v>9784</v>
      </c>
      <c r="C185" s="16" t="s">
        <v>867</v>
      </c>
      <c r="D185" s="16" t="s">
        <v>867</v>
      </c>
      <c r="E185" s="16">
        <v>39</v>
      </c>
      <c r="F185" s="16" t="s">
        <v>8153</v>
      </c>
      <c r="G185" s="16" t="s">
        <v>4145</v>
      </c>
      <c r="I185" s="16" t="s">
        <v>4174</v>
      </c>
      <c r="Z185" s="16" t="s">
        <v>993</v>
      </c>
      <c r="AA185" s="16" t="s">
        <v>470</v>
      </c>
      <c r="AB185" s="16">
        <v>3</v>
      </c>
      <c r="AC185" s="16" t="s">
        <v>1056</v>
      </c>
      <c r="AD185" s="16" t="s">
        <v>1056</v>
      </c>
      <c r="AE185" s="16" t="s">
        <v>843</v>
      </c>
      <c r="AF185" s="16" t="s">
        <v>844</v>
      </c>
      <c r="AG185" s="16" t="s">
        <v>843</v>
      </c>
      <c r="AH185" s="16" t="s">
        <v>8732</v>
      </c>
      <c r="AI185" s="16" t="s">
        <v>843</v>
      </c>
      <c r="AJ185" s="16" t="s">
        <v>843</v>
      </c>
      <c r="AK185" s="16" t="s">
        <v>1056</v>
      </c>
      <c r="AM185" s="16" t="s">
        <v>737</v>
      </c>
      <c r="AN185" s="16" t="s">
        <v>759</v>
      </c>
      <c r="AP185" s="16" t="s">
        <v>768</v>
      </c>
      <c r="AR185" s="16" t="s">
        <v>6910</v>
      </c>
      <c r="BB185" s="16">
        <v>2</v>
      </c>
      <c r="BC185" s="16" t="s">
        <v>7878</v>
      </c>
      <c r="BE185" s="16" t="s">
        <v>5098</v>
      </c>
      <c r="BV185" s="16" t="s">
        <v>4433</v>
      </c>
      <c r="BW185" s="16" t="s">
        <v>844</v>
      </c>
      <c r="BX185" s="16" t="s">
        <v>843</v>
      </c>
      <c r="BY185" s="16" t="s">
        <v>843</v>
      </c>
      <c r="BZ185" s="16" t="s">
        <v>843</v>
      </c>
      <c r="CA185" s="16" t="s">
        <v>843</v>
      </c>
      <c r="CB185" s="16" t="s">
        <v>843</v>
      </c>
      <c r="CC185" s="16" t="s">
        <v>843</v>
      </c>
      <c r="CD185" s="16" t="s">
        <v>843</v>
      </c>
      <c r="CE185" s="16" t="s">
        <v>843</v>
      </c>
      <c r="CF185" s="16" t="s">
        <v>843</v>
      </c>
      <c r="CG185" s="16" t="s">
        <v>843</v>
      </c>
      <c r="CH185" s="16" t="s">
        <v>843</v>
      </c>
      <c r="CI185" s="16" t="s">
        <v>843</v>
      </c>
      <c r="CJ185" s="16" t="s">
        <v>843</v>
      </c>
      <c r="CK185" s="16" t="s">
        <v>843</v>
      </c>
      <c r="CP185" s="16" t="s">
        <v>865</v>
      </c>
      <c r="DX185" s="16" t="s">
        <v>867</v>
      </c>
      <c r="DY185" s="16" t="s">
        <v>867</v>
      </c>
      <c r="GC185" s="16" t="s">
        <v>5354</v>
      </c>
      <c r="GF185" s="16" t="s">
        <v>867</v>
      </c>
      <c r="GG185" s="16" t="s">
        <v>867</v>
      </c>
      <c r="GV185" s="16" t="s">
        <v>5443</v>
      </c>
      <c r="GW185" s="16" t="s">
        <v>843</v>
      </c>
      <c r="GX185" s="16" t="s">
        <v>844</v>
      </c>
      <c r="GY185" s="16" t="s">
        <v>843</v>
      </c>
      <c r="GZ185" s="16" t="s">
        <v>843</v>
      </c>
      <c r="HA185" s="16" t="s">
        <v>843</v>
      </c>
      <c r="HB185" s="16" t="s">
        <v>843</v>
      </c>
      <c r="HC185" s="16" t="s">
        <v>843</v>
      </c>
      <c r="HD185" s="16" t="s">
        <v>843</v>
      </c>
      <c r="HE185" s="16" t="s">
        <v>843</v>
      </c>
      <c r="HF185" s="16" t="s">
        <v>843</v>
      </c>
      <c r="HH185" s="16" t="s">
        <v>5456</v>
      </c>
      <c r="HK185" s="16" t="s">
        <v>865</v>
      </c>
      <c r="HM185" s="16" t="s">
        <v>865</v>
      </c>
      <c r="HZ185" s="16" t="s">
        <v>7944</v>
      </c>
      <c r="KE185" s="16" t="s">
        <v>5585</v>
      </c>
      <c r="KG185" s="16" t="s">
        <v>7018</v>
      </c>
      <c r="KH185" s="16" t="s">
        <v>7033</v>
      </c>
      <c r="KI185" s="16" t="s">
        <v>865</v>
      </c>
      <c r="LG185" s="16" t="s">
        <v>867</v>
      </c>
      <c r="LH185" s="16" t="s">
        <v>867</v>
      </c>
      <c r="LI185" s="16" t="s">
        <v>867</v>
      </c>
      <c r="LJ185" s="16" t="s">
        <v>867</v>
      </c>
      <c r="LK185" s="16" t="s">
        <v>867</v>
      </c>
      <c r="LL185" s="16" t="s">
        <v>5663</v>
      </c>
      <c r="LM185" s="16" t="s">
        <v>843</v>
      </c>
      <c r="LN185" s="16" t="s">
        <v>843</v>
      </c>
      <c r="LO185" s="16" t="s">
        <v>844</v>
      </c>
      <c r="LP185" s="16" t="s">
        <v>843</v>
      </c>
      <c r="LQ185" s="16" t="s">
        <v>843</v>
      </c>
      <c r="LR185" s="16" t="s">
        <v>843</v>
      </c>
      <c r="LS185" s="16" t="s">
        <v>843</v>
      </c>
      <c r="LT185" s="16" t="s">
        <v>843</v>
      </c>
      <c r="LU185" s="16" t="s">
        <v>843</v>
      </c>
      <c r="LV185" s="16" t="s">
        <v>843</v>
      </c>
      <c r="LW185" s="16" t="s">
        <v>843</v>
      </c>
      <c r="LX185" s="16" t="s">
        <v>843</v>
      </c>
      <c r="LY185" s="16" t="s">
        <v>843</v>
      </c>
      <c r="LZ185" s="16" t="s">
        <v>843</v>
      </c>
      <c r="MA185" s="16" t="s">
        <v>843</v>
      </c>
      <c r="MC185" s="16" t="s">
        <v>5694</v>
      </c>
      <c r="MD185" s="16" t="s">
        <v>844</v>
      </c>
      <c r="ME185" s="16" t="s">
        <v>843</v>
      </c>
      <c r="MF185" s="16" t="s">
        <v>843</v>
      </c>
      <c r="MG185" s="16" t="s">
        <v>843</v>
      </c>
      <c r="MH185" s="16" t="s">
        <v>843</v>
      </c>
      <c r="MI185" s="16" t="s">
        <v>843</v>
      </c>
      <c r="MJ185" s="16" t="s">
        <v>843</v>
      </c>
      <c r="MK185" s="16" t="s">
        <v>843</v>
      </c>
      <c r="ML185" s="16" t="s">
        <v>843</v>
      </c>
      <c r="MM185" s="16" t="s">
        <v>843</v>
      </c>
      <c r="MN185" s="16" t="s">
        <v>843</v>
      </c>
      <c r="MO185" s="16" t="s">
        <v>843</v>
      </c>
      <c r="MP185" s="16" t="s">
        <v>843</v>
      </c>
      <c r="MQ185" s="16" t="s">
        <v>843</v>
      </c>
      <c r="MR185" s="16" t="s">
        <v>843</v>
      </c>
      <c r="MS185" s="16" t="s">
        <v>843</v>
      </c>
      <c r="MT185" s="16" t="s">
        <v>843</v>
      </c>
      <c r="MU185" s="16" t="s">
        <v>843</v>
      </c>
      <c r="MV185" s="16" t="s">
        <v>843</v>
      </c>
      <c r="OK185" s="16" t="s">
        <v>5694</v>
      </c>
      <c r="OL185" s="16" t="s">
        <v>844</v>
      </c>
      <c r="OM185" s="16" t="s">
        <v>843</v>
      </c>
      <c r="ON185" s="16" t="s">
        <v>843</v>
      </c>
      <c r="OO185" s="16" t="s">
        <v>843</v>
      </c>
      <c r="OP185" s="16" t="s">
        <v>843</v>
      </c>
      <c r="OQ185" s="16" t="s">
        <v>843</v>
      </c>
      <c r="OR185" s="16" t="s">
        <v>843</v>
      </c>
      <c r="OS185" s="16" t="s">
        <v>843</v>
      </c>
      <c r="OT185" s="16" t="s">
        <v>843</v>
      </c>
      <c r="OU185" s="16" t="s">
        <v>843</v>
      </c>
      <c r="OV185" s="16" t="s">
        <v>843</v>
      </c>
      <c r="OW185" s="16" t="s">
        <v>843</v>
      </c>
      <c r="OX185" s="16" t="s">
        <v>843</v>
      </c>
      <c r="OY185" s="16" t="s">
        <v>843</v>
      </c>
      <c r="OZ185" s="16" t="s">
        <v>843</v>
      </c>
      <c r="PA185" s="16" t="s">
        <v>843</v>
      </c>
      <c r="PC185" s="16" t="s">
        <v>865</v>
      </c>
      <c r="PD185" s="16" t="s">
        <v>865</v>
      </c>
      <c r="PY185" s="16" t="s">
        <v>865</v>
      </c>
      <c r="QP185" s="16" t="s">
        <v>865</v>
      </c>
      <c r="QR185" s="16" t="s">
        <v>867</v>
      </c>
      <c r="QT185" s="16" t="s">
        <v>867</v>
      </c>
      <c r="QV185" s="16" t="s">
        <v>865</v>
      </c>
      <c r="QX185" s="16" t="s">
        <v>867</v>
      </c>
      <c r="RD185" s="16" t="s">
        <v>7708</v>
      </c>
      <c r="RF185" s="16" t="s">
        <v>865</v>
      </c>
      <c r="RH185" s="16" t="s">
        <v>4216</v>
      </c>
      <c r="RJ185" s="16" t="s">
        <v>865</v>
      </c>
      <c r="RN185" s="16" t="s">
        <v>7720</v>
      </c>
      <c r="RP185" s="16" t="s">
        <v>867</v>
      </c>
      <c r="RR185" s="16" t="s">
        <v>867</v>
      </c>
      <c r="RT185" s="16" t="s">
        <v>867</v>
      </c>
      <c r="RV185" s="16" t="s">
        <v>7720</v>
      </c>
      <c r="RX185" s="16" t="s">
        <v>7720</v>
      </c>
      <c r="RZ185" s="16" t="s">
        <v>867</v>
      </c>
      <c r="SQ185" s="16" t="s">
        <v>865</v>
      </c>
      <c r="SS185" s="16" t="s">
        <v>7296</v>
      </c>
      <c r="ST185" s="16" t="s">
        <v>7761</v>
      </c>
      <c r="TN185" s="16">
        <v>5000</v>
      </c>
      <c r="TO185" s="16">
        <v>4000</v>
      </c>
      <c r="TP185" s="16">
        <v>1000</v>
      </c>
      <c r="TQ185" s="16">
        <v>200</v>
      </c>
      <c r="TR185" s="16">
        <v>500</v>
      </c>
      <c r="TS185" s="16">
        <v>300</v>
      </c>
      <c r="TT185" s="16">
        <v>0</v>
      </c>
      <c r="TU185" s="16">
        <v>500</v>
      </c>
      <c r="TW185" s="16">
        <v>0</v>
      </c>
      <c r="TZ185" s="16" t="s">
        <v>7367</v>
      </c>
      <c r="UA185" s="16" t="s">
        <v>5941</v>
      </c>
      <c r="UB185" s="16">
        <v>0</v>
      </c>
      <c r="UC185" s="16" t="s">
        <v>844</v>
      </c>
      <c r="UD185" s="16" t="s">
        <v>843</v>
      </c>
      <c r="UE185" s="16" t="s">
        <v>843</v>
      </c>
      <c r="UF185" s="16" t="s">
        <v>843</v>
      </c>
      <c r="UG185" s="16" t="s">
        <v>843</v>
      </c>
      <c r="UH185" s="16" t="s">
        <v>843</v>
      </c>
      <c r="UL185" s="16">
        <v>12000</v>
      </c>
      <c r="WO185" s="16" t="s">
        <v>6920</v>
      </c>
      <c r="XD185" s="16" t="s">
        <v>6975</v>
      </c>
      <c r="XE185" s="16" t="s">
        <v>843</v>
      </c>
      <c r="XF185" s="16" t="s">
        <v>843</v>
      </c>
      <c r="XG185" s="16" t="s">
        <v>844</v>
      </c>
      <c r="XH185" s="16" t="s">
        <v>843</v>
      </c>
      <c r="XI185" s="16" t="s">
        <v>843</v>
      </c>
      <c r="XJ185" s="16" t="s">
        <v>843</v>
      </c>
      <c r="XK185" s="16" t="s">
        <v>843</v>
      </c>
      <c r="XL185" s="16" t="s">
        <v>843</v>
      </c>
      <c r="XM185" s="16" t="s">
        <v>843</v>
      </c>
      <c r="XN185" s="16" t="s">
        <v>843</v>
      </c>
      <c r="XO185" s="16" t="s">
        <v>843</v>
      </c>
      <c r="XP185" s="16" t="s">
        <v>843</v>
      </c>
      <c r="XQ185" s="16" t="s">
        <v>843</v>
      </c>
      <c r="YF185" s="16" t="s">
        <v>865</v>
      </c>
      <c r="YN185" s="16" t="s">
        <v>7040</v>
      </c>
      <c r="YP185" s="16" t="s">
        <v>7984</v>
      </c>
      <c r="YR185" s="16" t="s">
        <v>9785</v>
      </c>
      <c r="YS185" s="16" t="s">
        <v>9786</v>
      </c>
      <c r="YT185" s="16" t="s">
        <v>8694</v>
      </c>
      <c r="YU185" s="16" t="s">
        <v>9787</v>
      </c>
      <c r="YV185" s="16" t="s">
        <v>9148</v>
      </c>
      <c r="YW185" s="16" t="s">
        <v>844</v>
      </c>
      <c r="YX185" s="16" t="s">
        <v>9148</v>
      </c>
      <c r="YZ185" s="16" t="s">
        <v>843</v>
      </c>
      <c r="ZB185" s="16">
        <v>11500</v>
      </c>
      <c r="ZC185" s="16" t="s">
        <v>9119</v>
      </c>
      <c r="ZD185" s="16" t="s">
        <v>8926</v>
      </c>
      <c r="ZE185" s="16" t="s">
        <v>8735</v>
      </c>
      <c r="ZF185" s="16" t="s">
        <v>8701</v>
      </c>
      <c r="ZG185" s="16" t="s">
        <v>8699</v>
      </c>
      <c r="ZH185" s="16" t="s">
        <v>8752</v>
      </c>
      <c r="ZI185" s="16" t="s">
        <v>8753</v>
      </c>
      <c r="ZK185" s="16" t="s">
        <v>843</v>
      </c>
      <c r="ZL185" s="16" t="s">
        <v>8699</v>
      </c>
      <c r="ZM185" s="16" t="s">
        <v>843</v>
      </c>
      <c r="ZN185" s="16" t="s">
        <v>8703</v>
      </c>
      <c r="ZO185" s="16" t="s">
        <v>487</v>
      </c>
      <c r="ZP185" s="16" t="s">
        <v>487</v>
      </c>
      <c r="ZQ185" s="16" t="s">
        <v>486</v>
      </c>
      <c r="ZR185" s="16" t="s">
        <v>486</v>
      </c>
      <c r="ZS185" s="16" t="s">
        <v>8964</v>
      </c>
      <c r="ZT185" s="16" t="s">
        <v>8705</v>
      </c>
      <c r="ZU185" s="16" t="s">
        <v>8706</v>
      </c>
      <c r="ZV185" s="16" t="s">
        <v>487</v>
      </c>
      <c r="ZW185" s="16" t="s">
        <v>1056</v>
      </c>
      <c r="ZX185" s="16" t="s">
        <v>844</v>
      </c>
      <c r="ZY185" s="16" t="s">
        <v>8732</v>
      </c>
      <c r="ZZ185" s="16" t="s">
        <v>843</v>
      </c>
      <c r="AAA185" s="16" t="s">
        <v>843</v>
      </c>
      <c r="AAB185" s="16" t="s">
        <v>843</v>
      </c>
      <c r="AAC185" s="16">
        <v>1</v>
      </c>
      <c r="AAD185" s="16" t="s">
        <v>844</v>
      </c>
      <c r="AAE185" s="16" t="s">
        <v>843</v>
      </c>
      <c r="AAF185" s="16" t="s">
        <v>843</v>
      </c>
      <c r="AAG185" s="16" t="s">
        <v>843</v>
      </c>
      <c r="AAH185" s="16" t="s">
        <v>843</v>
      </c>
      <c r="AAI185" s="16" t="s">
        <v>1056</v>
      </c>
      <c r="AAJ185" s="16" t="s">
        <v>615</v>
      </c>
      <c r="AAK185" s="16" t="s">
        <v>633</v>
      </c>
      <c r="AAL185" s="16" t="s">
        <v>904</v>
      </c>
      <c r="AAM185" s="16" t="s">
        <v>663</v>
      </c>
      <c r="AAN185" s="16" t="s">
        <v>8707</v>
      </c>
      <c r="AAO185" s="16" t="s">
        <v>1018</v>
      </c>
      <c r="AAP185" s="16" t="s">
        <v>8708</v>
      </c>
      <c r="AAS185" s="16">
        <v>12000</v>
      </c>
      <c r="AAT185" s="16" t="s">
        <v>1068</v>
      </c>
      <c r="AAU185" s="16" t="s">
        <v>782</v>
      </c>
      <c r="AAW185" s="16" t="s">
        <v>782</v>
      </c>
      <c r="AAX185" s="16" t="s">
        <v>844</v>
      </c>
      <c r="AAY185" s="16" t="s">
        <v>8727</v>
      </c>
      <c r="AAZ185" s="16" t="s">
        <v>782</v>
      </c>
      <c r="ABA185" s="16" t="s">
        <v>782</v>
      </c>
      <c r="ABB185" s="16" t="s">
        <v>782</v>
      </c>
      <c r="ABC185" s="16" t="s">
        <v>783</v>
      </c>
      <c r="ABD185" s="16" t="s">
        <v>783</v>
      </c>
      <c r="ABE185" s="16" t="s">
        <v>783</v>
      </c>
      <c r="ABF185" s="16" t="s">
        <v>782</v>
      </c>
      <c r="ABG185" s="16" t="s">
        <v>782</v>
      </c>
      <c r="ABH185" s="16" t="s">
        <v>782</v>
      </c>
      <c r="ABI185" s="16" t="s">
        <v>783</v>
      </c>
      <c r="ABJ185" s="16" t="s">
        <v>783</v>
      </c>
      <c r="ABK185" s="16" t="s">
        <v>782</v>
      </c>
      <c r="ABL185" s="16" t="s">
        <v>8769</v>
      </c>
      <c r="ABM185" s="16" t="s">
        <v>843</v>
      </c>
      <c r="ABN185" s="16" t="s">
        <v>1034</v>
      </c>
      <c r="ABO185" s="16" t="s">
        <v>486</v>
      </c>
      <c r="ABP185" s="16" t="s">
        <v>972</v>
      </c>
      <c r="ABQ185" s="16" t="s">
        <v>4324</v>
      </c>
      <c r="ABR185" s="16" t="s">
        <v>470</v>
      </c>
      <c r="ABS185" s="16" t="s">
        <v>451</v>
      </c>
      <c r="ABT185" s="16" t="s">
        <v>8732</v>
      </c>
      <c r="ABU185" s="16" t="s">
        <v>844</v>
      </c>
      <c r="ABV185" s="16" t="s">
        <v>487</v>
      </c>
      <c r="ABW185" s="16" t="s">
        <v>486</v>
      </c>
      <c r="ABX185" s="16" t="s">
        <v>892</v>
      </c>
      <c r="ABY185" s="16" t="s">
        <v>486</v>
      </c>
      <c r="ABZ185" s="16" t="s">
        <v>487</v>
      </c>
      <c r="ACA185" s="16" t="s">
        <v>759</v>
      </c>
      <c r="ACB185" s="16" t="s">
        <v>768</v>
      </c>
      <c r="ACC185" s="16" t="s">
        <v>737</v>
      </c>
      <c r="ACD185" s="16" t="s">
        <v>487</v>
      </c>
      <c r="ACE185" s="16" t="s">
        <v>486</v>
      </c>
      <c r="ACG185" s="16" t="s">
        <v>1014</v>
      </c>
      <c r="ACH185" s="16" t="s">
        <v>1009</v>
      </c>
      <c r="ACI185" s="16" t="s">
        <v>462</v>
      </c>
      <c r="ACJ185" s="16">
        <v>0.79400000000000004</v>
      </c>
      <c r="ACK185" s="16" t="s">
        <v>482</v>
      </c>
      <c r="ACL185" s="16" t="s">
        <v>738</v>
      </c>
      <c r="ACM185" s="16" t="s">
        <v>1189</v>
      </c>
      <c r="ACN185" s="16" t="s">
        <v>1169</v>
      </c>
      <c r="ACO185" s="16" t="s">
        <v>1856</v>
      </c>
      <c r="ACQ185" s="16" t="s">
        <v>1202</v>
      </c>
      <c r="ACR185" s="16" t="s">
        <v>1645</v>
      </c>
      <c r="ACS185" s="16" t="s">
        <v>680</v>
      </c>
      <c r="ACT185" s="16" t="s">
        <v>1521</v>
      </c>
      <c r="ACU185" s="16" t="s">
        <v>831</v>
      </c>
      <c r="ACV185" s="16" t="s">
        <v>8756</v>
      </c>
      <c r="ACW185" s="16" t="s">
        <v>451</v>
      </c>
      <c r="ACX185" s="16" t="s">
        <v>1914</v>
      </c>
      <c r="ACY185" s="16" t="s">
        <v>1947</v>
      </c>
      <c r="ACZ185" s="16">
        <v>1</v>
      </c>
      <c r="ADA185" s="16">
        <v>1</v>
      </c>
      <c r="ADB185" s="16">
        <v>1</v>
      </c>
      <c r="ADC185" s="16">
        <v>1</v>
      </c>
      <c r="ADD185" s="16">
        <v>1</v>
      </c>
      <c r="ADE185" s="16" t="s">
        <v>8712</v>
      </c>
      <c r="ADF185" s="16">
        <v>0</v>
      </c>
      <c r="ADG185" s="16" t="s">
        <v>486</v>
      </c>
      <c r="ADH185" s="16">
        <v>3</v>
      </c>
      <c r="ADI185" s="16" t="s">
        <v>486</v>
      </c>
      <c r="ADJ185" s="16" t="s">
        <v>1744</v>
      </c>
      <c r="ADK185" s="16" t="s">
        <v>1750</v>
      </c>
      <c r="ADL185" s="16" t="s">
        <v>1764</v>
      </c>
      <c r="ADM185" s="16" t="s">
        <v>13195</v>
      </c>
      <c r="ADN185" s="16" t="s">
        <v>13196</v>
      </c>
      <c r="ADO185" s="16" t="s">
        <v>1766</v>
      </c>
      <c r="ADP185" s="16" t="s">
        <v>13196</v>
      </c>
      <c r="ADR185" s="16" t="s">
        <v>13194</v>
      </c>
      <c r="ADY185" s="16" t="s">
        <v>1063</v>
      </c>
      <c r="AEB185" s="16">
        <v>11500</v>
      </c>
      <c r="AEC185" s="16" t="s">
        <v>1063</v>
      </c>
      <c r="AED185" s="16">
        <v>4000</v>
      </c>
      <c r="AEE185" s="16" t="s">
        <v>952</v>
      </c>
      <c r="AEI185" s="16">
        <v>1666.67</v>
      </c>
      <c r="AEJ185" s="16">
        <v>1333.33</v>
      </c>
      <c r="AEK185" s="16">
        <v>333.33</v>
      </c>
      <c r="AEL185" s="16">
        <v>66.67</v>
      </c>
      <c r="AEN185" s="16">
        <v>166.67</v>
      </c>
      <c r="AEO185" s="16">
        <v>100</v>
      </c>
      <c r="AEP185" s="16">
        <v>166.67</v>
      </c>
    </row>
    <row r="186" spans="1:822" x14ac:dyDescent="0.25">
      <c r="A186" s="30">
        <v>45820</v>
      </c>
      <c r="B186" s="16" t="s">
        <v>9788</v>
      </c>
      <c r="C186" s="16" t="s">
        <v>867</v>
      </c>
      <c r="D186" s="16" t="s">
        <v>867</v>
      </c>
      <c r="E186" s="16">
        <v>37</v>
      </c>
      <c r="F186" s="16" t="s">
        <v>8153</v>
      </c>
      <c r="G186" s="16" t="s">
        <v>4145</v>
      </c>
      <c r="I186" s="16" t="s">
        <v>4148</v>
      </c>
      <c r="Z186" s="16" t="s">
        <v>993</v>
      </c>
      <c r="AA186" s="16" t="s">
        <v>470</v>
      </c>
      <c r="AB186" s="16">
        <v>6</v>
      </c>
      <c r="AC186" s="16" t="s">
        <v>8732</v>
      </c>
      <c r="AD186" s="16" t="s">
        <v>1056</v>
      </c>
      <c r="AE186" s="16" t="s">
        <v>1056</v>
      </c>
      <c r="AF186" s="16" t="s">
        <v>1056</v>
      </c>
      <c r="AG186" s="16" t="s">
        <v>843</v>
      </c>
      <c r="AH186" s="16" t="s">
        <v>8746</v>
      </c>
      <c r="AI186" s="16" t="s">
        <v>1056</v>
      </c>
      <c r="AJ186" s="16" t="s">
        <v>843</v>
      </c>
      <c r="AK186" s="16" t="s">
        <v>8732</v>
      </c>
      <c r="AM186" s="16" t="s">
        <v>737</v>
      </c>
      <c r="AN186" s="16" t="s">
        <v>759</v>
      </c>
      <c r="AP186" s="16" t="s">
        <v>774</v>
      </c>
      <c r="AR186" s="16" t="s">
        <v>6907</v>
      </c>
      <c r="BB186" s="16">
        <v>5</v>
      </c>
      <c r="BC186" s="16" t="s">
        <v>7878</v>
      </c>
      <c r="BE186" s="16" t="s">
        <v>5098</v>
      </c>
      <c r="BV186" s="16" t="s">
        <v>4433</v>
      </c>
      <c r="BW186" s="16" t="s">
        <v>844</v>
      </c>
      <c r="BX186" s="16" t="s">
        <v>843</v>
      </c>
      <c r="BY186" s="16" t="s">
        <v>843</v>
      </c>
      <c r="BZ186" s="16" t="s">
        <v>843</v>
      </c>
      <c r="CA186" s="16" t="s">
        <v>843</v>
      </c>
      <c r="CB186" s="16" t="s">
        <v>843</v>
      </c>
      <c r="CC186" s="16" t="s">
        <v>843</v>
      </c>
      <c r="CD186" s="16" t="s">
        <v>843</v>
      </c>
      <c r="CE186" s="16" t="s">
        <v>843</v>
      </c>
      <c r="CF186" s="16" t="s">
        <v>843</v>
      </c>
      <c r="CG186" s="16" t="s">
        <v>843</v>
      </c>
      <c r="CH186" s="16" t="s">
        <v>843</v>
      </c>
      <c r="CI186" s="16" t="s">
        <v>843</v>
      </c>
      <c r="CJ186" s="16" t="s">
        <v>843</v>
      </c>
      <c r="CK186" s="16" t="s">
        <v>843</v>
      </c>
      <c r="CP186" s="16" t="s">
        <v>867</v>
      </c>
      <c r="CQ186" s="16" t="s">
        <v>9193</v>
      </c>
      <c r="CR186" s="16" t="s">
        <v>844</v>
      </c>
      <c r="CS186" s="16" t="s">
        <v>844</v>
      </c>
      <c r="CT186" s="16" t="s">
        <v>843</v>
      </c>
      <c r="CU186" s="16" t="s">
        <v>843</v>
      </c>
      <c r="CV186" s="16" t="s">
        <v>843</v>
      </c>
      <c r="CW186" s="16" t="s">
        <v>843</v>
      </c>
      <c r="CX186" s="16" t="s">
        <v>843</v>
      </c>
      <c r="CY186" s="16" t="s">
        <v>843</v>
      </c>
      <c r="CZ186" s="16" t="s">
        <v>843</v>
      </c>
      <c r="DA186" s="16" t="s">
        <v>5184</v>
      </c>
      <c r="DX186" s="16" t="s">
        <v>867</v>
      </c>
      <c r="DY186" s="16" t="s">
        <v>867</v>
      </c>
      <c r="GC186" s="16" t="s">
        <v>5350</v>
      </c>
      <c r="GF186" s="16" t="s">
        <v>867</v>
      </c>
      <c r="GG186" s="16" t="s">
        <v>867</v>
      </c>
      <c r="GV186" s="16" t="s">
        <v>5443</v>
      </c>
      <c r="GW186" s="16" t="s">
        <v>843</v>
      </c>
      <c r="GX186" s="16" t="s">
        <v>844</v>
      </c>
      <c r="GY186" s="16" t="s">
        <v>843</v>
      </c>
      <c r="GZ186" s="16" t="s">
        <v>843</v>
      </c>
      <c r="HA186" s="16" t="s">
        <v>843</v>
      </c>
      <c r="HB186" s="16" t="s">
        <v>843</v>
      </c>
      <c r="HC186" s="16" t="s">
        <v>843</v>
      </c>
      <c r="HD186" s="16" t="s">
        <v>843</v>
      </c>
      <c r="HE186" s="16" t="s">
        <v>843</v>
      </c>
      <c r="HF186" s="16" t="s">
        <v>843</v>
      </c>
      <c r="HH186" s="16" t="s">
        <v>5456</v>
      </c>
      <c r="HK186" s="16" t="s">
        <v>865</v>
      </c>
      <c r="HM186" s="16" t="s">
        <v>865</v>
      </c>
      <c r="HZ186" s="16" t="s">
        <v>7944</v>
      </c>
      <c r="KE186" s="16" t="s">
        <v>5582</v>
      </c>
      <c r="KG186" s="16" t="s">
        <v>7018</v>
      </c>
      <c r="KH186" s="16" t="s">
        <v>7033</v>
      </c>
      <c r="KI186" s="16" t="s">
        <v>865</v>
      </c>
      <c r="LG186" s="16" t="s">
        <v>867</v>
      </c>
      <c r="LH186" s="16" t="s">
        <v>867</v>
      </c>
      <c r="LI186" s="16" t="s">
        <v>867</v>
      </c>
      <c r="LJ186" s="16" t="s">
        <v>867</v>
      </c>
      <c r="LK186" s="16" t="s">
        <v>867</v>
      </c>
      <c r="LL186" s="16" t="s">
        <v>5660</v>
      </c>
      <c r="LM186" s="16" t="s">
        <v>843</v>
      </c>
      <c r="LN186" s="16" t="s">
        <v>844</v>
      </c>
      <c r="LO186" s="16" t="s">
        <v>843</v>
      </c>
      <c r="LP186" s="16" t="s">
        <v>843</v>
      </c>
      <c r="LQ186" s="16" t="s">
        <v>843</v>
      </c>
      <c r="LR186" s="16" t="s">
        <v>843</v>
      </c>
      <c r="LS186" s="16" t="s">
        <v>843</v>
      </c>
      <c r="LT186" s="16" t="s">
        <v>843</v>
      </c>
      <c r="LU186" s="16" t="s">
        <v>843</v>
      </c>
      <c r="LV186" s="16" t="s">
        <v>843</v>
      </c>
      <c r="LW186" s="16" t="s">
        <v>843</v>
      </c>
      <c r="LX186" s="16" t="s">
        <v>843</v>
      </c>
      <c r="LY186" s="16" t="s">
        <v>843</v>
      </c>
      <c r="LZ186" s="16" t="s">
        <v>843</v>
      </c>
      <c r="MA186" s="16" t="s">
        <v>843</v>
      </c>
      <c r="MC186" s="16" t="s">
        <v>5694</v>
      </c>
      <c r="MD186" s="16" t="s">
        <v>844</v>
      </c>
      <c r="ME186" s="16" t="s">
        <v>843</v>
      </c>
      <c r="MF186" s="16" t="s">
        <v>843</v>
      </c>
      <c r="MG186" s="16" t="s">
        <v>843</v>
      </c>
      <c r="MH186" s="16" t="s">
        <v>843</v>
      </c>
      <c r="MI186" s="16" t="s">
        <v>843</v>
      </c>
      <c r="MJ186" s="16" t="s">
        <v>843</v>
      </c>
      <c r="MK186" s="16" t="s">
        <v>843</v>
      </c>
      <c r="ML186" s="16" t="s">
        <v>843</v>
      </c>
      <c r="MM186" s="16" t="s">
        <v>843</v>
      </c>
      <c r="MN186" s="16" t="s">
        <v>843</v>
      </c>
      <c r="MO186" s="16" t="s">
        <v>843</v>
      </c>
      <c r="MP186" s="16" t="s">
        <v>843</v>
      </c>
      <c r="MQ186" s="16" t="s">
        <v>843</v>
      </c>
      <c r="MR186" s="16" t="s">
        <v>843</v>
      </c>
      <c r="MS186" s="16" t="s">
        <v>843</v>
      </c>
      <c r="MT186" s="16" t="s">
        <v>843</v>
      </c>
      <c r="MU186" s="16" t="s">
        <v>843</v>
      </c>
      <c r="MV186" s="16" t="s">
        <v>843</v>
      </c>
      <c r="NS186" s="16" t="s">
        <v>5694</v>
      </c>
      <c r="NT186" s="16" t="s">
        <v>844</v>
      </c>
      <c r="NU186" s="16" t="s">
        <v>843</v>
      </c>
      <c r="NV186" s="16" t="s">
        <v>843</v>
      </c>
      <c r="NW186" s="16" t="s">
        <v>843</v>
      </c>
      <c r="NX186" s="16" t="s">
        <v>843</v>
      </c>
      <c r="NY186" s="16" t="s">
        <v>843</v>
      </c>
      <c r="NZ186" s="16" t="s">
        <v>843</v>
      </c>
      <c r="OA186" s="16" t="s">
        <v>843</v>
      </c>
      <c r="OB186" s="16" t="s">
        <v>843</v>
      </c>
      <c r="OC186" s="16" t="s">
        <v>843</v>
      </c>
      <c r="OD186" s="16" t="s">
        <v>843</v>
      </c>
      <c r="OE186" s="16" t="s">
        <v>843</v>
      </c>
      <c r="OF186" s="16" t="s">
        <v>843</v>
      </c>
      <c r="OG186" s="16" t="s">
        <v>843</v>
      </c>
      <c r="OH186" s="16" t="s">
        <v>843</v>
      </c>
      <c r="OI186" s="16" t="s">
        <v>843</v>
      </c>
      <c r="OK186" s="16" t="s">
        <v>5694</v>
      </c>
      <c r="OL186" s="16" t="s">
        <v>844</v>
      </c>
      <c r="OM186" s="16" t="s">
        <v>843</v>
      </c>
      <c r="ON186" s="16" t="s">
        <v>843</v>
      </c>
      <c r="OO186" s="16" t="s">
        <v>843</v>
      </c>
      <c r="OP186" s="16" t="s">
        <v>843</v>
      </c>
      <c r="OQ186" s="16" t="s">
        <v>843</v>
      </c>
      <c r="OR186" s="16" t="s">
        <v>843</v>
      </c>
      <c r="OS186" s="16" t="s">
        <v>843</v>
      </c>
      <c r="OT186" s="16" t="s">
        <v>843</v>
      </c>
      <c r="OU186" s="16" t="s">
        <v>843</v>
      </c>
      <c r="OV186" s="16" t="s">
        <v>843</v>
      </c>
      <c r="OW186" s="16" t="s">
        <v>843</v>
      </c>
      <c r="OX186" s="16" t="s">
        <v>843</v>
      </c>
      <c r="OY186" s="16" t="s">
        <v>843</v>
      </c>
      <c r="OZ186" s="16" t="s">
        <v>843</v>
      </c>
      <c r="PA186" s="16" t="s">
        <v>843</v>
      </c>
      <c r="PC186" s="16" t="s">
        <v>867</v>
      </c>
      <c r="PE186" s="16" t="s">
        <v>867</v>
      </c>
      <c r="PF186" s="16" t="s">
        <v>7962</v>
      </c>
      <c r="PG186" s="16" t="s">
        <v>843</v>
      </c>
      <c r="PH186" s="16" t="s">
        <v>844</v>
      </c>
      <c r="PI186" s="16" t="s">
        <v>843</v>
      </c>
      <c r="PJ186" s="16" t="s">
        <v>843</v>
      </c>
      <c r="PK186" s="16" t="s">
        <v>843</v>
      </c>
      <c r="PL186" s="16" t="s">
        <v>843</v>
      </c>
      <c r="PM186" s="16" t="s">
        <v>843</v>
      </c>
      <c r="PN186" s="16" t="s">
        <v>843</v>
      </c>
      <c r="PY186" s="16" t="s">
        <v>865</v>
      </c>
      <c r="QP186" s="16" t="s">
        <v>865</v>
      </c>
      <c r="QR186" s="16" t="s">
        <v>867</v>
      </c>
      <c r="QT186" s="16" t="s">
        <v>867</v>
      </c>
      <c r="QV186" s="16" t="s">
        <v>865</v>
      </c>
      <c r="QX186" s="16" t="s">
        <v>864</v>
      </c>
      <c r="QY186" s="16" t="s">
        <v>867</v>
      </c>
      <c r="RD186" s="16" t="s">
        <v>865</v>
      </c>
      <c r="RF186" s="16" t="s">
        <v>865</v>
      </c>
      <c r="RH186" s="16" t="s">
        <v>865</v>
      </c>
      <c r="RJ186" s="16" t="s">
        <v>865</v>
      </c>
      <c r="RN186" s="16" t="s">
        <v>867</v>
      </c>
      <c r="RP186" s="16" t="s">
        <v>867</v>
      </c>
      <c r="RR186" s="16" t="s">
        <v>867</v>
      </c>
      <c r="RT186" s="16" t="s">
        <v>867</v>
      </c>
      <c r="RV186" s="16" t="s">
        <v>867</v>
      </c>
      <c r="RX186" s="16" t="s">
        <v>7720</v>
      </c>
      <c r="RZ186" s="16" t="s">
        <v>7720</v>
      </c>
      <c r="SQ186" s="16" t="s">
        <v>867</v>
      </c>
      <c r="SS186" s="16" t="s">
        <v>7293</v>
      </c>
      <c r="ST186" s="16" t="s">
        <v>7764</v>
      </c>
      <c r="TN186" s="16">
        <v>5000</v>
      </c>
      <c r="TO186" s="16">
        <v>0</v>
      </c>
      <c r="TP186" s="16">
        <v>2000</v>
      </c>
      <c r="TQ186" s="16">
        <v>1000</v>
      </c>
      <c r="TR186" s="16">
        <v>1000</v>
      </c>
      <c r="TS186" s="16">
        <v>400</v>
      </c>
      <c r="TT186" s="16">
        <v>0</v>
      </c>
      <c r="TU186" s="16">
        <v>300</v>
      </c>
      <c r="TV186" s="16">
        <v>15000</v>
      </c>
      <c r="TW186" s="16">
        <v>0</v>
      </c>
      <c r="TX186" s="16">
        <v>2000</v>
      </c>
      <c r="TZ186" s="16" t="s">
        <v>7367</v>
      </c>
      <c r="UA186" s="16" t="s">
        <v>8715</v>
      </c>
      <c r="UB186" s="16">
        <v>0</v>
      </c>
      <c r="UC186" s="16" t="s">
        <v>843</v>
      </c>
      <c r="UD186" s="16" t="s">
        <v>843</v>
      </c>
      <c r="UE186" s="16" t="s">
        <v>844</v>
      </c>
      <c r="UF186" s="16" t="s">
        <v>844</v>
      </c>
      <c r="UG186" s="16" t="s">
        <v>843</v>
      </c>
      <c r="UH186" s="16" t="s">
        <v>843</v>
      </c>
      <c r="VK186" s="16" t="s">
        <v>9789</v>
      </c>
      <c r="VL186" s="16" t="s">
        <v>844</v>
      </c>
      <c r="VM186" s="16" t="s">
        <v>844</v>
      </c>
      <c r="VN186" s="16" t="s">
        <v>843</v>
      </c>
      <c r="VO186" s="16" t="s">
        <v>843</v>
      </c>
      <c r="VP186" s="16" t="s">
        <v>843</v>
      </c>
      <c r="VQ186" s="16" t="s">
        <v>843</v>
      </c>
      <c r="VR186" s="16" t="s">
        <v>843</v>
      </c>
      <c r="VS186" s="16" t="s">
        <v>843</v>
      </c>
      <c r="VT186" s="16" t="s">
        <v>843</v>
      </c>
      <c r="VW186" s="16">
        <v>6000</v>
      </c>
      <c r="VX186" s="16" t="s">
        <v>6028</v>
      </c>
      <c r="VY186" s="16" t="s">
        <v>844</v>
      </c>
      <c r="VZ186" s="16" t="s">
        <v>843</v>
      </c>
      <c r="WA186" s="16" t="s">
        <v>843</v>
      </c>
      <c r="WB186" s="16" t="s">
        <v>843</v>
      </c>
      <c r="WC186" s="16" t="s">
        <v>843</v>
      </c>
      <c r="WD186" s="16" t="s">
        <v>843</v>
      </c>
      <c r="WE186" s="16" t="s">
        <v>843</v>
      </c>
      <c r="WF186" s="16" t="s">
        <v>843</v>
      </c>
      <c r="WH186" s="16">
        <v>9750</v>
      </c>
      <c r="WO186" s="16" t="s">
        <v>6920</v>
      </c>
      <c r="XD186" s="16" t="s">
        <v>6988</v>
      </c>
      <c r="XE186" s="16" t="s">
        <v>843</v>
      </c>
      <c r="XF186" s="16" t="s">
        <v>843</v>
      </c>
      <c r="XG186" s="16" t="s">
        <v>843</v>
      </c>
      <c r="XH186" s="16" t="s">
        <v>843</v>
      </c>
      <c r="XI186" s="16" t="s">
        <v>843</v>
      </c>
      <c r="XJ186" s="16" t="s">
        <v>843</v>
      </c>
      <c r="XK186" s="16" t="s">
        <v>844</v>
      </c>
      <c r="XL186" s="16" t="s">
        <v>843</v>
      </c>
      <c r="XM186" s="16" t="s">
        <v>843</v>
      </c>
      <c r="XN186" s="16" t="s">
        <v>843</v>
      </c>
      <c r="XO186" s="16" t="s">
        <v>843</v>
      </c>
      <c r="XP186" s="16" t="s">
        <v>843</v>
      </c>
      <c r="XQ186" s="16" t="s">
        <v>843</v>
      </c>
      <c r="YF186" s="16" t="s">
        <v>865</v>
      </c>
      <c r="YN186" s="16" t="s">
        <v>7040</v>
      </c>
      <c r="YP186" s="16" t="s">
        <v>7981</v>
      </c>
      <c r="YR186" s="16" t="s">
        <v>9790</v>
      </c>
      <c r="YS186" s="16" t="s">
        <v>9791</v>
      </c>
      <c r="YT186" s="16" t="s">
        <v>8694</v>
      </c>
      <c r="YU186" s="16" t="s">
        <v>9792</v>
      </c>
      <c r="YV186" s="16" t="s">
        <v>9148</v>
      </c>
      <c r="YW186" s="16" t="s">
        <v>844</v>
      </c>
      <c r="YX186" s="16" t="s">
        <v>9148</v>
      </c>
      <c r="YY186" s="16" t="s">
        <v>8852</v>
      </c>
      <c r="YZ186" s="16" t="s">
        <v>843</v>
      </c>
      <c r="ZA186" s="16" t="s">
        <v>8761</v>
      </c>
      <c r="ZB186" s="16">
        <v>12366.67</v>
      </c>
      <c r="ZC186" s="16" t="s">
        <v>8832</v>
      </c>
      <c r="ZD186" s="16" t="s">
        <v>843</v>
      </c>
      <c r="ZE186" s="16" t="s">
        <v>8873</v>
      </c>
      <c r="ZF186" s="16" t="s">
        <v>8740</v>
      </c>
      <c r="ZG186" s="16" t="s">
        <v>8754</v>
      </c>
      <c r="ZH186" s="16" t="s">
        <v>8752</v>
      </c>
      <c r="ZI186" s="16" t="s">
        <v>9042</v>
      </c>
      <c r="ZJ186" s="16" t="s">
        <v>8700</v>
      </c>
      <c r="ZK186" s="16" t="s">
        <v>843</v>
      </c>
      <c r="ZL186" s="16" t="s">
        <v>8701</v>
      </c>
      <c r="ZM186" s="16" t="s">
        <v>843</v>
      </c>
      <c r="ZN186" s="16" t="s">
        <v>8703</v>
      </c>
      <c r="ZO186" s="16" t="s">
        <v>487</v>
      </c>
      <c r="ZP186" s="16" t="s">
        <v>487</v>
      </c>
      <c r="ZQ186" s="16" t="s">
        <v>487</v>
      </c>
      <c r="ZR186" s="16" t="s">
        <v>486</v>
      </c>
      <c r="ZS186" s="16" t="s">
        <v>9793</v>
      </c>
      <c r="ZT186" s="16" t="s">
        <v>8705</v>
      </c>
      <c r="ZU186" s="16" t="s">
        <v>8706</v>
      </c>
      <c r="ZV186" s="16" t="s">
        <v>487</v>
      </c>
      <c r="ZW186" s="16" t="s">
        <v>8746</v>
      </c>
      <c r="ZX186" s="16" t="s">
        <v>1056</v>
      </c>
      <c r="ZY186" s="16" t="s">
        <v>8746</v>
      </c>
      <c r="ZZ186" s="16" t="s">
        <v>1056</v>
      </c>
      <c r="AAA186" s="16" t="s">
        <v>843</v>
      </c>
      <c r="AAB186" s="16" t="s">
        <v>1056</v>
      </c>
      <c r="AAC186" s="16">
        <v>0</v>
      </c>
      <c r="AAD186" s="16" t="s">
        <v>1056</v>
      </c>
      <c r="AAE186" s="16" t="s">
        <v>843</v>
      </c>
      <c r="AAF186" s="16" t="s">
        <v>844</v>
      </c>
      <c r="AAG186" s="16" t="s">
        <v>844</v>
      </c>
      <c r="AAH186" s="16" t="s">
        <v>843</v>
      </c>
      <c r="AAI186" s="16" t="s">
        <v>1056</v>
      </c>
      <c r="AAJ186" s="16" t="s">
        <v>624</v>
      </c>
      <c r="AAK186" s="16" t="s">
        <v>633</v>
      </c>
      <c r="AAL186" s="16" t="s">
        <v>904</v>
      </c>
      <c r="AAM186" s="16" t="s">
        <v>660</v>
      </c>
      <c r="AAN186" s="16" t="s">
        <v>8840</v>
      </c>
      <c r="AAO186" s="16" t="s">
        <v>1019</v>
      </c>
      <c r="AAP186" s="16" t="s">
        <v>8708</v>
      </c>
      <c r="AAR186" s="16" t="s">
        <v>9794</v>
      </c>
      <c r="AAS186" s="16">
        <v>12566.9</v>
      </c>
      <c r="AAT186" s="16" t="s">
        <v>782</v>
      </c>
      <c r="AAU186" s="16" t="s">
        <v>782</v>
      </c>
      <c r="AAV186" s="16" t="s">
        <v>782</v>
      </c>
      <c r="AAW186" s="16" t="s">
        <v>782</v>
      </c>
      <c r="AAX186" s="16" t="s">
        <v>843</v>
      </c>
      <c r="AAY186" s="16" t="s">
        <v>8710</v>
      </c>
      <c r="AAZ186" s="16" t="s">
        <v>782</v>
      </c>
      <c r="ABB186" s="16" t="s">
        <v>782</v>
      </c>
      <c r="ABC186" s="16" t="s">
        <v>783</v>
      </c>
      <c r="ABD186" s="16" t="s">
        <v>782</v>
      </c>
      <c r="ABE186" s="16" t="s">
        <v>783</v>
      </c>
      <c r="ABF186" s="16" t="s">
        <v>782</v>
      </c>
      <c r="ABG186" s="16" t="s">
        <v>782</v>
      </c>
      <c r="ABH186" s="16" t="s">
        <v>782</v>
      </c>
      <c r="ABI186" s="16" t="s">
        <v>782</v>
      </c>
      <c r="ABJ186" s="16" t="s">
        <v>783</v>
      </c>
      <c r="ABK186" s="16" t="s">
        <v>783</v>
      </c>
      <c r="ABL186" s="16" t="s">
        <v>8746</v>
      </c>
      <c r="ABM186" s="16" t="s">
        <v>844</v>
      </c>
      <c r="ABN186" s="16" t="s">
        <v>1034</v>
      </c>
      <c r="ABP186" s="16" t="s">
        <v>972</v>
      </c>
      <c r="ABQ186" s="16" t="s">
        <v>4324</v>
      </c>
      <c r="ABR186" s="16" t="s">
        <v>470</v>
      </c>
      <c r="ABS186" s="16" t="s">
        <v>451</v>
      </c>
      <c r="ABT186" s="16" t="s">
        <v>8769</v>
      </c>
      <c r="ABU186" s="16" t="s">
        <v>844</v>
      </c>
      <c r="ABV186" s="16" t="s">
        <v>487</v>
      </c>
      <c r="ABW186" s="16" t="s">
        <v>486</v>
      </c>
      <c r="ABX186" s="16" t="s">
        <v>892</v>
      </c>
      <c r="ABY186" s="16" t="s">
        <v>486</v>
      </c>
      <c r="ABZ186" s="16" t="s">
        <v>486</v>
      </c>
      <c r="ACA186" s="16" t="s">
        <v>759</v>
      </c>
      <c r="ACB186" s="16" t="s">
        <v>774</v>
      </c>
      <c r="ACC186" s="16" t="s">
        <v>737</v>
      </c>
      <c r="ACD186" s="16" t="s">
        <v>486</v>
      </c>
      <c r="ACE186" s="16" t="s">
        <v>486</v>
      </c>
      <c r="ACG186" s="16" t="s">
        <v>1014</v>
      </c>
      <c r="ACH186" s="16" t="s">
        <v>1009</v>
      </c>
      <c r="ACI186" s="16" t="s">
        <v>462</v>
      </c>
      <c r="ACJ186" s="16">
        <v>0.79400000000000004</v>
      </c>
      <c r="ACK186" s="16" t="s">
        <v>482</v>
      </c>
      <c r="ACL186" s="16" t="s">
        <v>740</v>
      </c>
      <c r="ACM186" s="16" t="s">
        <v>1189</v>
      </c>
      <c r="ACN186" s="16" t="s">
        <v>1169</v>
      </c>
      <c r="ACO186" s="16" t="s">
        <v>1856</v>
      </c>
      <c r="ACP186" s="16">
        <v>9750</v>
      </c>
      <c r="ACQ186" s="16" t="s">
        <v>1203</v>
      </c>
      <c r="ACR186" s="16" t="s">
        <v>1645</v>
      </c>
      <c r="ACS186" s="16" t="s">
        <v>680</v>
      </c>
      <c r="ACT186" s="16" t="s">
        <v>1522</v>
      </c>
      <c r="ACU186" s="16" t="s">
        <v>833</v>
      </c>
      <c r="ACV186" s="16" t="s">
        <v>8711</v>
      </c>
      <c r="ACW186" s="16" t="s">
        <v>451</v>
      </c>
      <c r="ACX186" s="16" t="s">
        <v>1916</v>
      </c>
      <c r="ACY186" s="16" t="s">
        <v>1947</v>
      </c>
      <c r="ACZ186" s="16">
        <v>1</v>
      </c>
      <c r="ADA186" s="16">
        <v>1</v>
      </c>
      <c r="ADB186" s="16">
        <v>1</v>
      </c>
      <c r="ADC186" s="16">
        <v>1</v>
      </c>
      <c r="ADD186" s="16">
        <v>1</v>
      </c>
      <c r="ADE186" s="16" t="s">
        <v>8712</v>
      </c>
      <c r="ADF186" s="16">
        <v>0</v>
      </c>
      <c r="ADG186" s="16" t="s">
        <v>487</v>
      </c>
      <c r="ADH186" s="16">
        <v>6</v>
      </c>
      <c r="ADI186" s="16" t="s">
        <v>486</v>
      </c>
      <c r="ADJ186" s="16" t="s">
        <v>1744</v>
      </c>
      <c r="ADK186" s="16" t="s">
        <v>13194</v>
      </c>
      <c r="ADL186" s="16" t="s">
        <v>1762</v>
      </c>
      <c r="ADM186" s="16" t="s">
        <v>13195</v>
      </c>
      <c r="ADN186" s="16" t="s">
        <v>1764</v>
      </c>
      <c r="ADO186" s="16" t="s">
        <v>1766</v>
      </c>
      <c r="ADP186" s="16" t="s">
        <v>13196</v>
      </c>
      <c r="ADQ186" s="16" t="s">
        <v>1748</v>
      </c>
      <c r="ADR186" s="16" t="s">
        <v>13194</v>
      </c>
      <c r="ADS186" s="16" t="s">
        <v>1743</v>
      </c>
      <c r="ADV186" s="16" t="s">
        <v>1770</v>
      </c>
      <c r="ADW186" s="16" t="s">
        <v>9353</v>
      </c>
      <c r="ADY186" s="16" t="s">
        <v>1059</v>
      </c>
      <c r="AEA186" s="16">
        <v>12366.666666666701</v>
      </c>
      <c r="AEC186" s="16" t="s">
        <v>1059</v>
      </c>
      <c r="AED186" s="16">
        <v>2094.48</v>
      </c>
      <c r="AEE186" s="16" t="s">
        <v>952</v>
      </c>
      <c r="AEG186" s="16">
        <v>15750</v>
      </c>
      <c r="AEI186" s="16">
        <v>833.33</v>
      </c>
      <c r="AEK186" s="16">
        <v>333.33</v>
      </c>
      <c r="AEL186" s="16">
        <v>166.67</v>
      </c>
      <c r="AEM186" s="16">
        <v>2500</v>
      </c>
      <c r="AEN186" s="16">
        <v>166.67</v>
      </c>
      <c r="AEO186" s="16">
        <v>66.67</v>
      </c>
      <c r="AEP186" s="16">
        <v>50</v>
      </c>
    </row>
    <row r="187" spans="1:822" x14ac:dyDescent="0.25">
      <c r="A187" s="30">
        <v>45820</v>
      </c>
      <c r="B187" s="16" t="s">
        <v>9795</v>
      </c>
      <c r="C187" s="16" t="s">
        <v>867</v>
      </c>
      <c r="D187" s="16" t="s">
        <v>867</v>
      </c>
      <c r="E187" s="16">
        <v>75</v>
      </c>
      <c r="F187" s="16" t="s">
        <v>8153</v>
      </c>
      <c r="G187" s="16" t="s">
        <v>4145</v>
      </c>
      <c r="I187" s="16" t="s">
        <v>4148</v>
      </c>
      <c r="Z187" s="16" t="s">
        <v>992</v>
      </c>
      <c r="AA187" s="16" t="s">
        <v>470</v>
      </c>
      <c r="AB187" s="16">
        <v>1</v>
      </c>
      <c r="AC187" s="16" t="s">
        <v>843</v>
      </c>
      <c r="AD187" s="16" t="s">
        <v>843</v>
      </c>
      <c r="AE187" s="16" t="s">
        <v>843</v>
      </c>
      <c r="AF187" s="16" t="s">
        <v>844</v>
      </c>
      <c r="AG187" s="16" t="s">
        <v>843</v>
      </c>
      <c r="AH187" s="16" t="s">
        <v>844</v>
      </c>
      <c r="AI187" s="16" t="s">
        <v>843</v>
      </c>
      <c r="AJ187" s="16" t="s">
        <v>843</v>
      </c>
      <c r="AK187" s="16" t="s">
        <v>843</v>
      </c>
      <c r="AM187" s="16" t="s">
        <v>737</v>
      </c>
      <c r="AN187" s="16" t="s">
        <v>761</v>
      </c>
      <c r="AP187" s="16" t="s">
        <v>774</v>
      </c>
      <c r="AR187" s="16" t="s">
        <v>6907</v>
      </c>
      <c r="BB187" s="16">
        <v>1</v>
      </c>
      <c r="BC187" s="16" t="s">
        <v>7878</v>
      </c>
      <c r="BE187" s="16" t="s">
        <v>5098</v>
      </c>
      <c r="BV187" s="16" t="s">
        <v>4433</v>
      </c>
      <c r="BW187" s="16" t="s">
        <v>844</v>
      </c>
      <c r="BX187" s="16" t="s">
        <v>843</v>
      </c>
      <c r="BY187" s="16" t="s">
        <v>843</v>
      </c>
      <c r="BZ187" s="16" t="s">
        <v>843</v>
      </c>
      <c r="CA187" s="16" t="s">
        <v>843</v>
      </c>
      <c r="CB187" s="16" t="s">
        <v>843</v>
      </c>
      <c r="CC187" s="16" t="s">
        <v>843</v>
      </c>
      <c r="CD187" s="16" t="s">
        <v>843</v>
      </c>
      <c r="CE187" s="16" t="s">
        <v>843</v>
      </c>
      <c r="CF187" s="16" t="s">
        <v>843</v>
      </c>
      <c r="CG187" s="16" t="s">
        <v>843</v>
      </c>
      <c r="CH187" s="16" t="s">
        <v>843</v>
      </c>
      <c r="CI187" s="16" t="s">
        <v>843</v>
      </c>
      <c r="CJ187" s="16" t="s">
        <v>843</v>
      </c>
      <c r="CK187" s="16" t="s">
        <v>843</v>
      </c>
      <c r="CP187" s="16" t="s">
        <v>867</v>
      </c>
      <c r="CQ187" s="16" t="s">
        <v>5191</v>
      </c>
      <c r="CR187" s="16" t="s">
        <v>844</v>
      </c>
      <c r="CS187" s="16" t="s">
        <v>843</v>
      </c>
      <c r="CT187" s="16" t="s">
        <v>843</v>
      </c>
      <c r="CU187" s="16" t="s">
        <v>843</v>
      </c>
      <c r="CV187" s="16" t="s">
        <v>843</v>
      </c>
      <c r="CW187" s="16" t="s">
        <v>843</v>
      </c>
      <c r="CX187" s="16" t="s">
        <v>843</v>
      </c>
      <c r="CY187" s="16" t="s">
        <v>843</v>
      </c>
      <c r="CZ187" s="16" t="s">
        <v>843</v>
      </c>
      <c r="DA187" s="16" t="s">
        <v>5184</v>
      </c>
      <c r="DX187" s="16" t="s">
        <v>867</v>
      </c>
      <c r="DY187" s="16" t="s">
        <v>867</v>
      </c>
      <c r="GC187" s="16" t="s">
        <v>5342</v>
      </c>
      <c r="GF187" s="16" t="s">
        <v>867</v>
      </c>
      <c r="GG187" s="16" t="s">
        <v>867</v>
      </c>
      <c r="GV187" s="16" t="s">
        <v>5443</v>
      </c>
      <c r="GW187" s="16" t="s">
        <v>843</v>
      </c>
      <c r="GX187" s="16" t="s">
        <v>844</v>
      </c>
      <c r="GY187" s="16" t="s">
        <v>843</v>
      </c>
      <c r="GZ187" s="16" t="s">
        <v>843</v>
      </c>
      <c r="HA187" s="16" t="s">
        <v>843</v>
      </c>
      <c r="HB187" s="16" t="s">
        <v>843</v>
      </c>
      <c r="HC187" s="16" t="s">
        <v>843</v>
      </c>
      <c r="HD187" s="16" t="s">
        <v>843</v>
      </c>
      <c r="HE187" s="16" t="s">
        <v>843</v>
      </c>
      <c r="HF187" s="16" t="s">
        <v>843</v>
      </c>
      <c r="HH187" s="16" t="s">
        <v>5456</v>
      </c>
      <c r="HK187" s="16" t="s">
        <v>865</v>
      </c>
      <c r="HM187" s="16" t="s">
        <v>865</v>
      </c>
      <c r="HZ187" s="16" t="s">
        <v>7944</v>
      </c>
      <c r="KE187" s="16" t="s">
        <v>5582</v>
      </c>
      <c r="KG187" s="16" t="s">
        <v>7018</v>
      </c>
      <c r="KH187" s="16" t="s">
        <v>7033</v>
      </c>
      <c r="KI187" s="16" t="s">
        <v>865</v>
      </c>
      <c r="LG187" s="16" t="s">
        <v>867</v>
      </c>
      <c r="LH187" s="16" t="s">
        <v>867</v>
      </c>
      <c r="LI187" s="16" t="s">
        <v>867</v>
      </c>
      <c r="LJ187" s="16" t="s">
        <v>867</v>
      </c>
      <c r="LK187" s="16" t="s">
        <v>867</v>
      </c>
      <c r="LL187" s="16" t="s">
        <v>5663</v>
      </c>
      <c r="LM187" s="16" t="s">
        <v>843</v>
      </c>
      <c r="LN187" s="16" t="s">
        <v>843</v>
      </c>
      <c r="LO187" s="16" t="s">
        <v>844</v>
      </c>
      <c r="LP187" s="16" t="s">
        <v>843</v>
      </c>
      <c r="LQ187" s="16" t="s">
        <v>843</v>
      </c>
      <c r="LR187" s="16" t="s">
        <v>843</v>
      </c>
      <c r="LS187" s="16" t="s">
        <v>843</v>
      </c>
      <c r="LT187" s="16" t="s">
        <v>843</v>
      </c>
      <c r="LU187" s="16" t="s">
        <v>843</v>
      </c>
      <c r="LV187" s="16" t="s">
        <v>843</v>
      </c>
      <c r="LW187" s="16" t="s">
        <v>843</v>
      </c>
      <c r="LX187" s="16" t="s">
        <v>843</v>
      </c>
      <c r="LY187" s="16" t="s">
        <v>843</v>
      </c>
      <c r="LZ187" s="16" t="s">
        <v>843</v>
      </c>
      <c r="MA187" s="16" t="s">
        <v>843</v>
      </c>
      <c r="MC187" s="16" t="s">
        <v>5694</v>
      </c>
      <c r="MD187" s="16" t="s">
        <v>844</v>
      </c>
      <c r="ME187" s="16" t="s">
        <v>843</v>
      </c>
      <c r="MF187" s="16" t="s">
        <v>843</v>
      </c>
      <c r="MG187" s="16" t="s">
        <v>843</v>
      </c>
      <c r="MH187" s="16" t="s">
        <v>843</v>
      </c>
      <c r="MI187" s="16" t="s">
        <v>843</v>
      </c>
      <c r="MJ187" s="16" t="s">
        <v>843</v>
      </c>
      <c r="MK187" s="16" t="s">
        <v>843</v>
      </c>
      <c r="ML187" s="16" t="s">
        <v>843</v>
      </c>
      <c r="MM187" s="16" t="s">
        <v>843</v>
      </c>
      <c r="MN187" s="16" t="s">
        <v>843</v>
      </c>
      <c r="MO187" s="16" t="s">
        <v>843</v>
      </c>
      <c r="MP187" s="16" t="s">
        <v>843</v>
      </c>
      <c r="MQ187" s="16" t="s">
        <v>843</v>
      </c>
      <c r="MR187" s="16" t="s">
        <v>843</v>
      </c>
      <c r="MS187" s="16" t="s">
        <v>843</v>
      </c>
      <c r="MT187" s="16" t="s">
        <v>843</v>
      </c>
      <c r="MU187" s="16" t="s">
        <v>843</v>
      </c>
      <c r="MV187" s="16" t="s">
        <v>843</v>
      </c>
      <c r="PC187" s="16" t="s">
        <v>865</v>
      </c>
      <c r="PD187" s="16" t="s">
        <v>865</v>
      </c>
      <c r="PY187" s="16" t="s">
        <v>865</v>
      </c>
      <c r="QP187" s="16" t="s">
        <v>865</v>
      </c>
      <c r="QR187" s="16" t="s">
        <v>865</v>
      </c>
      <c r="QT187" s="16" t="s">
        <v>867</v>
      </c>
      <c r="QV187" s="16" t="s">
        <v>865</v>
      </c>
      <c r="QX187" s="16" t="s">
        <v>865</v>
      </c>
      <c r="RD187" s="16" t="s">
        <v>4216</v>
      </c>
      <c r="RF187" s="16" t="s">
        <v>865</v>
      </c>
      <c r="RH187" s="16" t="s">
        <v>4216</v>
      </c>
      <c r="RJ187" s="16" t="s">
        <v>865</v>
      </c>
      <c r="RN187" s="16" t="s">
        <v>7720</v>
      </c>
      <c r="RP187" s="16" t="s">
        <v>867</v>
      </c>
      <c r="RR187" s="16" t="s">
        <v>867</v>
      </c>
      <c r="RT187" s="16" t="s">
        <v>867</v>
      </c>
      <c r="RV187" s="16" t="s">
        <v>867</v>
      </c>
      <c r="RX187" s="16" t="s">
        <v>7724</v>
      </c>
      <c r="RZ187" s="16" t="s">
        <v>867</v>
      </c>
      <c r="SQ187" s="16" t="s">
        <v>865</v>
      </c>
      <c r="SS187" s="16" t="s">
        <v>7293</v>
      </c>
      <c r="ST187" s="16" t="s">
        <v>7761</v>
      </c>
      <c r="TN187" s="16">
        <v>2000</v>
      </c>
      <c r="TO187" s="16">
        <v>0</v>
      </c>
      <c r="TP187" s="16">
        <v>500</v>
      </c>
      <c r="TQ187" s="16">
        <v>500</v>
      </c>
      <c r="TR187" s="16">
        <v>200</v>
      </c>
      <c r="TS187" s="16">
        <v>200</v>
      </c>
      <c r="TT187" s="16">
        <v>0</v>
      </c>
      <c r="TU187" s="16">
        <v>300</v>
      </c>
      <c r="TV187" s="16">
        <v>1400</v>
      </c>
      <c r="TW187" s="16">
        <v>0</v>
      </c>
      <c r="TX187" s="16">
        <v>0</v>
      </c>
      <c r="TZ187" s="16" t="s">
        <v>7367</v>
      </c>
      <c r="UA187" s="16" t="s">
        <v>8691</v>
      </c>
      <c r="UB187" s="16">
        <v>0</v>
      </c>
      <c r="UC187" s="16" t="s">
        <v>843</v>
      </c>
      <c r="UD187" s="16" t="s">
        <v>843</v>
      </c>
      <c r="UE187" s="16" t="s">
        <v>844</v>
      </c>
      <c r="UF187" s="16" t="s">
        <v>844</v>
      </c>
      <c r="UG187" s="16" t="s">
        <v>843</v>
      </c>
      <c r="UH187" s="16" t="s">
        <v>843</v>
      </c>
      <c r="VK187" s="16" t="s">
        <v>6102</v>
      </c>
      <c r="VL187" s="16" t="s">
        <v>843</v>
      </c>
      <c r="VM187" s="16" t="s">
        <v>843</v>
      </c>
      <c r="VN187" s="16" t="s">
        <v>843</v>
      </c>
      <c r="VO187" s="16" t="s">
        <v>843</v>
      </c>
      <c r="VP187" s="16" t="s">
        <v>844</v>
      </c>
      <c r="VQ187" s="16" t="s">
        <v>843</v>
      </c>
      <c r="VR187" s="16" t="s">
        <v>843</v>
      </c>
      <c r="VS187" s="16" t="s">
        <v>843</v>
      </c>
      <c r="VT187" s="16" t="s">
        <v>843</v>
      </c>
      <c r="VV187" s="16">
        <v>2500</v>
      </c>
      <c r="VX187" s="16" t="s">
        <v>6028</v>
      </c>
      <c r="VY187" s="16" t="s">
        <v>844</v>
      </c>
      <c r="VZ187" s="16" t="s">
        <v>843</v>
      </c>
      <c r="WA187" s="16" t="s">
        <v>843</v>
      </c>
      <c r="WB187" s="16" t="s">
        <v>843</v>
      </c>
      <c r="WC187" s="16" t="s">
        <v>843</v>
      </c>
      <c r="WD187" s="16" t="s">
        <v>843</v>
      </c>
      <c r="WE187" s="16" t="s">
        <v>843</v>
      </c>
      <c r="WF187" s="16" t="s">
        <v>843</v>
      </c>
      <c r="WH187" s="16">
        <v>1625</v>
      </c>
      <c r="WO187" s="16" t="s">
        <v>6920</v>
      </c>
      <c r="XD187" s="16" t="s">
        <v>9796</v>
      </c>
      <c r="XE187" s="16" t="s">
        <v>843</v>
      </c>
      <c r="XF187" s="16" t="s">
        <v>843</v>
      </c>
      <c r="XG187" s="16" t="s">
        <v>844</v>
      </c>
      <c r="XH187" s="16" t="s">
        <v>843</v>
      </c>
      <c r="XI187" s="16" t="s">
        <v>843</v>
      </c>
      <c r="XJ187" s="16" t="s">
        <v>843</v>
      </c>
      <c r="XK187" s="16" t="s">
        <v>843</v>
      </c>
      <c r="XL187" s="16" t="s">
        <v>843</v>
      </c>
      <c r="XM187" s="16" t="s">
        <v>844</v>
      </c>
      <c r="XN187" s="16" t="s">
        <v>844</v>
      </c>
      <c r="XO187" s="16" t="s">
        <v>843</v>
      </c>
      <c r="XP187" s="16" t="s">
        <v>843</v>
      </c>
      <c r="XQ187" s="16" t="s">
        <v>843</v>
      </c>
      <c r="YF187" s="16" t="s">
        <v>865</v>
      </c>
      <c r="YN187" s="16" t="s">
        <v>7040</v>
      </c>
      <c r="YP187" s="16" t="s">
        <v>7978</v>
      </c>
      <c r="YR187" s="16" t="s">
        <v>9797</v>
      </c>
      <c r="YS187" s="16" t="s">
        <v>9798</v>
      </c>
      <c r="YT187" s="16" t="s">
        <v>8694</v>
      </c>
      <c r="YU187" s="16" t="s">
        <v>9799</v>
      </c>
      <c r="YV187" s="16" t="s">
        <v>9148</v>
      </c>
      <c r="YW187" s="16" t="s">
        <v>844</v>
      </c>
      <c r="YX187" s="16" t="s">
        <v>9148</v>
      </c>
      <c r="YY187" s="16" t="s">
        <v>9800</v>
      </c>
      <c r="YZ187" s="16" t="s">
        <v>843</v>
      </c>
      <c r="ZA187" s="16" t="s">
        <v>843</v>
      </c>
      <c r="ZB187" s="16">
        <v>3933.33</v>
      </c>
      <c r="ZC187" s="16" t="s">
        <v>9523</v>
      </c>
      <c r="ZD187" s="16" t="s">
        <v>843</v>
      </c>
      <c r="ZE187" s="16" t="s">
        <v>9801</v>
      </c>
      <c r="ZF187" s="16" t="s">
        <v>8825</v>
      </c>
      <c r="ZG187" s="16" t="s">
        <v>8723</v>
      </c>
      <c r="ZH187" s="16" t="s">
        <v>8723</v>
      </c>
      <c r="ZI187" s="16" t="s">
        <v>8779</v>
      </c>
      <c r="ZJ187" s="16" t="s">
        <v>843</v>
      </c>
      <c r="ZK187" s="16" t="s">
        <v>843</v>
      </c>
      <c r="ZL187" s="16" t="s">
        <v>8754</v>
      </c>
      <c r="ZM187" s="16" t="s">
        <v>843</v>
      </c>
      <c r="ZN187" s="16" t="s">
        <v>8742</v>
      </c>
      <c r="ZO187" s="16" t="s">
        <v>487</v>
      </c>
      <c r="ZP187" s="16" t="s">
        <v>487</v>
      </c>
      <c r="ZQ187" s="16" t="s">
        <v>486</v>
      </c>
      <c r="ZR187" s="16" t="s">
        <v>486</v>
      </c>
      <c r="ZS187" s="16" t="s">
        <v>844</v>
      </c>
      <c r="ZT187" s="16" t="s">
        <v>8705</v>
      </c>
      <c r="ZU187" s="16" t="s">
        <v>8706</v>
      </c>
      <c r="ZV187" s="16" t="s">
        <v>487</v>
      </c>
      <c r="ZW187" s="16" t="s">
        <v>843</v>
      </c>
      <c r="ZX187" s="16" t="s">
        <v>843</v>
      </c>
      <c r="ZY187" s="16" t="s">
        <v>844</v>
      </c>
      <c r="ZZ187" s="16" t="s">
        <v>843</v>
      </c>
      <c r="AAA187" s="16" t="s">
        <v>844</v>
      </c>
      <c r="AAB187" s="16" t="s">
        <v>843</v>
      </c>
      <c r="AAC187" s="16">
        <v>0</v>
      </c>
      <c r="AAD187" s="16" t="s">
        <v>844</v>
      </c>
      <c r="AAE187" s="16" t="s">
        <v>843</v>
      </c>
      <c r="AAF187" s="16" t="s">
        <v>843</v>
      </c>
      <c r="AAG187" s="16" t="s">
        <v>843</v>
      </c>
      <c r="AAH187" s="16" t="s">
        <v>843</v>
      </c>
      <c r="AAI187" s="16" t="s">
        <v>843</v>
      </c>
      <c r="AAJ187" s="16" t="s">
        <v>606</v>
      </c>
      <c r="AAK187" s="16" t="s">
        <v>639</v>
      </c>
      <c r="AAL187" s="16" t="s">
        <v>905</v>
      </c>
      <c r="AAM187" s="16" t="s">
        <v>663</v>
      </c>
      <c r="AAN187" s="16" t="s">
        <v>8707</v>
      </c>
      <c r="AAO187" s="16" t="s">
        <v>1019</v>
      </c>
      <c r="AAP187" s="16" t="s">
        <v>8708</v>
      </c>
      <c r="AAQ187" s="16" t="s">
        <v>8908</v>
      </c>
      <c r="AAS187" s="16">
        <v>2798.71</v>
      </c>
      <c r="AAU187" s="16" t="s">
        <v>782</v>
      </c>
      <c r="AAW187" s="16" t="s">
        <v>782</v>
      </c>
      <c r="AAX187" s="16" t="s">
        <v>843</v>
      </c>
      <c r="AAY187" s="16" t="s">
        <v>8710</v>
      </c>
      <c r="AAZ187" s="16" t="s">
        <v>782</v>
      </c>
      <c r="ABA187" s="16" t="s">
        <v>783</v>
      </c>
      <c r="ABB187" s="16" t="s">
        <v>783</v>
      </c>
      <c r="ABC187" s="16" t="s">
        <v>783</v>
      </c>
      <c r="ABD187" s="16" t="s">
        <v>783</v>
      </c>
      <c r="ABE187" s="16" t="s">
        <v>783</v>
      </c>
      <c r="ABF187" s="16" t="s">
        <v>782</v>
      </c>
      <c r="ABG187" s="16" t="s">
        <v>782</v>
      </c>
      <c r="ABH187" s="16" t="s">
        <v>782</v>
      </c>
      <c r="ABI187" s="16" t="s">
        <v>782</v>
      </c>
      <c r="ABJ187" s="16" t="s">
        <v>782</v>
      </c>
      <c r="ABK187" s="16" t="s">
        <v>782</v>
      </c>
      <c r="ABL187" s="16" t="s">
        <v>8759</v>
      </c>
      <c r="ABM187" s="16" t="s">
        <v>843</v>
      </c>
      <c r="ABN187" s="16" t="s">
        <v>1034</v>
      </c>
      <c r="ABO187" s="16" t="s">
        <v>486</v>
      </c>
      <c r="ABP187" s="16" t="s">
        <v>972</v>
      </c>
      <c r="ABQ187" s="16" t="s">
        <v>4321</v>
      </c>
      <c r="ABR187" s="16" t="s">
        <v>470</v>
      </c>
      <c r="ABS187" s="16" t="s">
        <v>457</v>
      </c>
      <c r="ABT187" s="16" t="s">
        <v>844</v>
      </c>
      <c r="ABU187" s="16" t="s">
        <v>844</v>
      </c>
      <c r="ABV187" s="16" t="s">
        <v>487</v>
      </c>
      <c r="ABW187" s="16" t="s">
        <v>486</v>
      </c>
      <c r="ABX187" s="16" t="s">
        <v>892</v>
      </c>
      <c r="ABY187" s="16" t="s">
        <v>486</v>
      </c>
      <c r="ABZ187" s="16" t="s">
        <v>486</v>
      </c>
      <c r="ACA187" s="16" t="s">
        <v>761</v>
      </c>
      <c r="ACB187" s="16" t="s">
        <v>774</v>
      </c>
      <c r="ACC187" s="16" t="s">
        <v>737</v>
      </c>
      <c r="ACD187" s="16" t="s">
        <v>486</v>
      </c>
      <c r="ACE187" s="16" t="s">
        <v>486</v>
      </c>
      <c r="ACG187" s="16" t="s">
        <v>1014</v>
      </c>
      <c r="ACH187" s="16" t="s">
        <v>1009</v>
      </c>
      <c r="ACI187" s="16" t="s">
        <v>462</v>
      </c>
      <c r="ACJ187" s="16">
        <v>0.79400000000000004</v>
      </c>
      <c r="ACK187" s="16" t="s">
        <v>482</v>
      </c>
      <c r="ACL187" s="16" t="s">
        <v>740</v>
      </c>
      <c r="ACM187" s="16" t="s">
        <v>1190</v>
      </c>
      <c r="ACN187" s="16" t="s">
        <v>1169</v>
      </c>
      <c r="ACO187" s="16" t="s">
        <v>1856</v>
      </c>
      <c r="ACP187" s="16">
        <v>1625</v>
      </c>
      <c r="ACQ187" s="16" t="s">
        <v>1201</v>
      </c>
      <c r="ACR187" s="16" t="s">
        <v>1644</v>
      </c>
      <c r="ACS187" s="16" t="s">
        <v>680</v>
      </c>
      <c r="ACT187" s="16" t="s">
        <v>1522</v>
      </c>
      <c r="ACU187" s="16" t="s">
        <v>833</v>
      </c>
      <c r="ACV187" s="16" t="s">
        <v>8711</v>
      </c>
      <c r="ACW187" s="16" t="s">
        <v>878</v>
      </c>
      <c r="ACX187" s="16" t="s">
        <v>1916</v>
      </c>
      <c r="ACY187" s="16" t="s">
        <v>1947</v>
      </c>
      <c r="ACZ187" s="16">
        <v>1</v>
      </c>
      <c r="ADA187" s="16">
        <v>1</v>
      </c>
      <c r="ADB187" s="16">
        <v>1</v>
      </c>
      <c r="ADC187" s="16">
        <v>1</v>
      </c>
      <c r="ADD187" s="16">
        <v>1</v>
      </c>
      <c r="ADE187" s="16" t="s">
        <v>8712</v>
      </c>
      <c r="ADF187" s="16">
        <v>0</v>
      </c>
      <c r="ADG187" s="16" t="s">
        <v>486</v>
      </c>
      <c r="ADH187" s="16">
        <v>1</v>
      </c>
      <c r="ADI187" s="16" t="s">
        <v>486</v>
      </c>
      <c r="ADJ187" s="16" t="s">
        <v>1743</v>
      </c>
      <c r="ADK187" s="16" t="s">
        <v>13194</v>
      </c>
      <c r="ADL187" s="16" t="s">
        <v>13196</v>
      </c>
      <c r="ADM187" s="16" t="s">
        <v>13195</v>
      </c>
      <c r="ADN187" s="16" t="s">
        <v>13196</v>
      </c>
      <c r="ADO187" s="16" t="s">
        <v>13197</v>
      </c>
      <c r="ADP187" s="16" t="s">
        <v>13196</v>
      </c>
      <c r="ADQ187" s="16" t="s">
        <v>1751</v>
      </c>
      <c r="ADR187" s="16" t="s">
        <v>13194</v>
      </c>
      <c r="ADS187" s="16" t="s">
        <v>13194</v>
      </c>
      <c r="ADU187" s="16" t="s">
        <v>1763</v>
      </c>
      <c r="ADW187" s="16" t="s">
        <v>13199</v>
      </c>
      <c r="ADY187" s="16" t="s">
        <v>1058</v>
      </c>
      <c r="AEA187" s="16">
        <v>3933.3333333333298</v>
      </c>
      <c r="AEC187" s="16" t="s">
        <v>1058</v>
      </c>
      <c r="AED187" s="16">
        <v>2798.71</v>
      </c>
      <c r="AEE187" s="16" t="s">
        <v>952</v>
      </c>
      <c r="AEG187" s="16">
        <v>4125</v>
      </c>
      <c r="AEI187" s="16">
        <v>2000</v>
      </c>
      <c r="AEK187" s="16">
        <v>500</v>
      </c>
      <c r="AEL187" s="16">
        <v>500</v>
      </c>
      <c r="AEM187" s="16">
        <v>1400</v>
      </c>
      <c r="AEN187" s="16">
        <v>200</v>
      </c>
      <c r="AEO187" s="16">
        <v>200</v>
      </c>
      <c r="AEP187" s="16">
        <v>300</v>
      </c>
    </row>
    <row r="188" spans="1:822" x14ac:dyDescent="0.25">
      <c r="A188" s="30">
        <v>45820</v>
      </c>
      <c r="B188" s="16" t="s">
        <v>9802</v>
      </c>
      <c r="C188" s="16" t="s">
        <v>867</v>
      </c>
      <c r="D188" s="16" t="s">
        <v>867</v>
      </c>
      <c r="E188" s="16">
        <v>55</v>
      </c>
      <c r="F188" s="16" t="s">
        <v>8153</v>
      </c>
      <c r="G188" s="16" t="s">
        <v>4145</v>
      </c>
      <c r="I188" s="16" t="s">
        <v>4174</v>
      </c>
      <c r="Z188" s="16" t="s">
        <v>993</v>
      </c>
      <c r="AA188" s="16" t="s">
        <v>474</v>
      </c>
      <c r="AB188" s="16">
        <v>1</v>
      </c>
      <c r="AC188" s="16" t="s">
        <v>843</v>
      </c>
      <c r="AD188" s="16" t="s">
        <v>843</v>
      </c>
      <c r="AE188" s="16" t="s">
        <v>843</v>
      </c>
      <c r="AF188" s="16" t="s">
        <v>843</v>
      </c>
      <c r="AG188" s="16" t="s">
        <v>844</v>
      </c>
      <c r="AH188" s="16" t="s">
        <v>843</v>
      </c>
      <c r="AI188" s="16" t="s">
        <v>844</v>
      </c>
      <c r="AJ188" s="16" t="s">
        <v>843</v>
      </c>
      <c r="AK188" s="16" t="s">
        <v>843</v>
      </c>
      <c r="AM188" s="16" t="s">
        <v>737</v>
      </c>
      <c r="AN188" s="16" t="s">
        <v>759</v>
      </c>
      <c r="AP188" s="16" t="s">
        <v>768</v>
      </c>
      <c r="AR188" s="16" t="s">
        <v>6910</v>
      </c>
      <c r="BB188" s="16">
        <v>2</v>
      </c>
      <c r="BC188" s="16" t="s">
        <v>7869</v>
      </c>
      <c r="BE188" s="16" t="s">
        <v>5101</v>
      </c>
      <c r="BV188" s="16" t="s">
        <v>4433</v>
      </c>
      <c r="BW188" s="16" t="s">
        <v>844</v>
      </c>
      <c r="BX188" s="16" t="s">
        <v>843</v>
      </c>
      <c r="BY188" s="16" t="s">
        <v>843</v>
      </c>
      <c r="BZ188" s="16" t="s">
        <v>843</v>
      </c>
      <c r="CA188" s="16" t="s">
        <v>843</v>
      </c>
      <c r="CB188" s="16" t="s">
        <v>843</v>
      </c>
      <c r="CC188" s="16" t="s">
        <v>843</v>
      </c>
      <c r="CD188" s="16" t="s">
        <v>843</v>
      </c>
      <c r="CE188" s="16" t="s">
        <v>843</v>
      </c>
      <c r="CF188" s="16" t="s">
        <v>843</v>
      </c>
      <c r="CG188" s="16" t="s">
        <v>843</v>
      </c>
      <c r="CH188" s="16" t="s">
        <v>843</v>
      </c>
      <c r="CI188" s="16" t="s">
        <v>843</v>
      </c>
      <c r="CJ188" s="16" t="s">
        <v>843</v>
      </c>
      <c r="CK188" s="16" t="s">
        <v>843</v>
      </c>
      <c r="CP188" s="16" t="s">
        <v>865</v>
      </c>
      <c r="DX188" s="16" t="s">
        <v>7842</v>
      </c>
      <c r="DY188" s="16" t="s">
        <v>4216</v>
      </c>
      <c r="GC188" s="16" t="s">
        <v>5330</v>
      </c>
      <c r="GF188" s="16" t="s">
        <v>867</v>
      </c>
      <c r="GG188" s="16" t="s">
        <v>867</v>
      </c>
      <c r="GV188" s="16" t="s">
        <v>9774</v>
      </c>
      <c r="GW188" s="16" t="s">
        <v>843</v>
      </c>
      <c r="GX188" s="16" t="s">
        <v>844</v>
      </c>
      <c r="GY188" s="16" t="s">
        <v>844</v>
      </c>
      <c r="GZ188" s="16" t="s">
        <v>843</v>
      </c>
      <c r="HA188" s="16" t="s">
        <v>843</v>
      </c>
      <c r="HB188" s="16" t="s">
        <v>843</v>
      </c>
      <c r="HC188" s="16" t="s">
        <v>843</v>
      </c>
      <c r="HD188" s="16" t="s">
        <v>843</v>
      </c>
      <c r="HE188" s="16" t="s">
        <v>843</v>
      </c>
      <c r="HF188" s="16" t="s">
        <v>843</v>
      </c>
      <c r="HH188" s="16" t="s">
        <v>5456</v>
      </c>
      <c r="HK188" s="16" t="s">
        <v>864</v>
      </c>
      <c r="HM188" s="16" t="s">
        <v>865</v>
      </c>
      <c r="HZ188" s="16" t="s">
        <v>7944</v>
      </c>
      <c r="KE188" s="16" t="s">
        <v>5582</v>
      </c>
      <c r="KG188" s="16" t="s">
        <v>7018</v>
      </c>
      <c r="KH188" s="16" t="s">
        <v>7033</v>
      </c>
      <c r="KI188" s="16" t="s">
        <v>865</v>
      </c>
      <c r="LG188" s="16" t="s">
        <v>867</v>
      </c>
      <c r="LH188" s="16" t="s">
        <v>4216</v>
      </c>
      <c r="LI188" s="16" t="s">
        <v>4216</v>
      </c>
      <c r="LJ188" s="16" t="s">
        <v>4216</v>
      </c>
      <c r="LK188" s="16" t="s">
        <v>4216</v>
      </c>
      <c r="LL188" s="16" t="s">
        <v>5657</v>
      </c>
      <c r="LM188" s="16" t="s">
        <v>844</v>
      </c>
      <c r="LN188" s="16" t="s">
        <v>843</v>
      </c>
      <c r="LO188" s="16" t="s">
        <v>843</v>
      </c>
      <c r="LP188" s="16" t="s">
        <v>843</v>
      </c>
      <c r="LQ188" s="16" t="s">
        <v>843</v>
      </c>
      <c r="LR188" s="16" t="s">
        <v>843</v>
      </c>
      <c r="LS188" s="16" t="s">
        <v>843</v>
      </c>
      <c r="LT188" s="16" t="s">
        <v>843</v>
      </c>
      <c r="LU188" s="16" t="s">
        <v>843</v>
      </c>
      <c r="LV188" s="16" t="s">
        <v>843</v>
      </c>
      <c r="LW188" s="16" t="s">
        <v>843</v>
      </c>
      <c r="LX188" s="16" t="s">
        <v>843</v>
      </c>
      <c r="LY188" s="16" t="s">
        <v>843</v>
      </c>
      <c r="LZ188" s="16" t="s">
        <v>843</v>
      </c>
      <c r="MA188" s="16" t="s">
        <v>843</v>
      </c>
      <c r="MX188" s="16" t="s">
        <v>5694</v>
      </c>
      <c r="MY188" s="16" t="s">
        <v>844</v>
      </c>
      <c r="MZ188" s="16" t="s">
        <v>843</v>
      </c>
      <c r="NA188" s="16" t="s">
        <v>843</v>
      </c>
      <c r="NB188" s="16" t="s">
        <v>843</v>
      </c>
      <c r="NC188" s="16" t="s">
        <v>843</v>
      </c>
      <c r="ND188" s="16" t="s">
        <v>843</v>
      </c>
      <c r="NE188" s="16" t="s">
        <v>843</v>
      </c>
      <c r="NF188" s="16" t="s">
        <v>843</v>
      </c>
      <c r="NG188" s="16" t="s">
        <v>843</v>
      </c>
      <c r="NH188" s="16" t="s">
        <v>843</v>
      </c>
      <c r="NI188" s="16" t="s">
        <v>843</v>
      </c>
      <c r="NJ188" s="16" t="s">
        <v>843</v>
      </c>
      <c r="NK188" s="16" t="s">
        <v>843</v>
      </c>
      <c r="NL188" s="16" t="s">
        <v>843</v>
      </c>
      <c r="NM188" s="16" t="s">
        <v>843</v>
      </c>
      <c r="NN188" s="16" t="s">
        <v>843</v>
      </c>
      <c r="NO188" s="16" t="s">
        <v>843</v>
      </c>
      <c r="NP188" s="16" t="s">
        <v>843</v>
      </c>
      <c r="NQ188" s="16" t="s">
        <v>843</v>
      </c>
      <c r="PC188" s="16" t="s">
        <v>865</v>
      </c>
      <c r="PD188" s="16" t="s">
        <v>865</v>
      </c>
      <c r="PY188" s="16" t="s">
        <v>865</v>
      </c>
      <c r="QP188" s="16" t="s">
        <v>867</v>
      </c>
      <c r="QR188" s="16" t="s">
        <v>867</v>
      </c>
      <c r="QT188" s="16" t="s">
        <v>867</v>
      </c>
      <c r="QV188" s="16" t="s">
        <v>864</v>
      </c>
      <c r="QX188" s="16" t="s">
        <v>867</v>
      </c>
      <c r="QY188" s="16" t="s">
        <v>867</v>
      </c>
      <c r="RD188" s="16" t="s">
        <v>865</v>
      </c>
      <c r="RF188" s="16" t="s">
        <v>865</v>
      </c>
      <c r="RH188" s="16" t="s">
        <v>865</v>
      </c>
      <c r="RJ188" s="16" t="s">
        <v>865</v>
      </c>
      <c r="RN188" s="16" t="s">
        <v>867</v>
      </c>
      <c r="RP188" s="16" t="s">
        <v>867</v>
      </c>
      <c r="RR188" s="16" t="s">
        <v>867</v>
      </c>
      <c r="RT188" s="16" t="s">
        <v>867</v>
      </c>
      <c r="RV188" s="16" t="s">
        <v>4216</v>
      </c>
      <c r="RX188" s="16" t="s">
        <v>4216</v>
      </c>
      <c r="RZ188" s="16" t="s">
        <v>867</v>
      </c>
      <c r="SQ188" s="16" t="s">
        <v>865</v>
      </c>
      <c r="SS188" s="16" t="s">
        <v>7299</v>
      </c>
      <c r="ST188" s="16" t="s">
        <v>7761</v>
      </c>
      <c r="TN188" s="16">
        <v>3000</v>
      </c>
      <c r="TO188" s="16">
        <v>4000</v>
      </c>
      <c r="TP188" s="16">
        <v>1200</v>
      </c>
      <c r="TR188" s="16">
        <v>300</v>
      </c>
      <c r="TS188" s="16">
        <v>200</v>
      </c>
      <c r="TZ188" s="16" t="s">
        <v>7367</v>
      </c>
      <c r="UA188" s="16" t="s">
        <v>5941</v>
      </c>
      <c r="UB188" s="16">
        <v>0</v>
      </c>
      <c r="UC188" s="16" t="s">
        <v>844</v>
      </c>
      <c r="UD188" s="16" t="s">
        <v>843</v>
      </c>
      <c r="UE188" s="16" t="s">
        <v>843</v>
      </c>
      <c r="UF188" s="16" t="s">
        <v>843</v>
      </c>
      <c r="UG188" s="16" t="s">
        <v>843</v>
      </c>
      <c r="UH188" s="16" t="s">
        <v>843</v>
      </c>
      <c r="WO188" s="16" t="s">
        <v>6926</v>
      </c>
      <c r="YN188" s="16" t="s">
        <v>7040</v>
      </c>
      <c r="YP188" s="16" t="s">
        <v>7990</v>
      </c>
      <c r="YR188" s="16" t="s">
        <v>9803</v>
      </c>
      <c r="YS188" s="16" t="s">
        <v>9804</v>
      </c>
      <c r="YT188" s="16" t="s">
        <v>8694</v>
      </c>
      <c r="YU188" s="16" t="s">
        <v>9805</v>
      </c>
      <c r="YV188" s="16" t="s">
        <v>9148</v>
      </c>
      <c r="YW188" s="16" t="s">
        <v>844</v>
      </c>
      <c r="YX188" s="16" t="s">
        <v>9148</v>
      </c>
      <c r="ZE188" s="16" t="s">
        <v>843</v>
      </c>
      <c r="ZO188" s="16" t="s">
        <v>487</v>
      </c>
      <c r="ZP188" s="16" t="s">
        <v>487</v>
      </c>
      <c r="ZQ188" s="16" t="s">
        <v>486</v>
      </c>
      <c r="ZR188" s="16" t="s">
        <v>486</v>
      </c>
      <c r="ZS188" s="16" t="s">
        <v>8704</v>
      </c>
      <c r="ZT188" s="16" t="s">
        <v>8705</v>
      </c>
      <c r="ZU188" s="16" t="s">
        <v>8706</v>
      </c>
      <c r="ZV188" s="16" t="s">
        <v>487</v>
      </c>
      <c r="ZW188" s="16" t="s">
        <v>843</v>
      </c>
      <c r="ZX188" s="16" t="s">
        <v>844</v>
      </c>
      <c r="ZY188" s="16" t="s">
        <v>843</v>
      </c>
      <c r="ZZ188" s="16" t="s">
        <v>844</v>
      </c>
      <c r="AAA188" s="16" t="s">
        <v>843</v>
      </c>
      <c r="AAB188" s="16" t="s">
        <v>843</v>
      </c>
      <c r="AAC188" s="16">
        <v>1</v>
      </c>
      <c r="AAD188" s="16" t="s">
        <v>843</v>
      </c>
      <c r="AAE188" s="16" t="s">
        <v>844</v>
      </c>
      <c r="AAF188" s="16" t="s">
        <v>843</v>
      </c>
      <c r="AAG188" s="16" t="s">
        <v>843</v>
      </c>
      <c r="AAH188" s="16" t="s">
        <v>843</v>
      </c>
      <c r="AAI188" s="16" t="s">
        <v>843</v>
      </c>
      <c r="AAJ188" s="16" t="s">
        <v>600</v>
      </c>
      <c r="AAK188" s="16" t="s">
        <v>645</v>
      </c>
      <c r="AAL188" s="16" t="s">
        <v>905</v>
      </c>
      <c r="AAM188" s="16" t="s">
        <v>663</v>
      </c>
      <c r="AAN188" s="16" t="s">
        <v>8707</v>
      </c>
      <c r="AAO188" s="16" t="s">
        <v>1018</v>
      </c>
      <c r="AAP188" s="16" t="s">
        <v>8708</v>
      </c>
      <c r="AAT188" s="16" t="s">
        <v>782</v>
      </c>
      <c r="AAU188" s="16" t="s">
        <v>782</v>
      </c>
      <c r="AAV188" s="16" t="s">
        <v>782</v>
      </c>
      <c r="AAW188" s="16" t="s">
        <v>782</v>
      </c>
      <c r="AAX188" s="16" t="s">
        <v>843</v>
      </c>
      <c r="AAY188" s="16" t="s">
        <v>8710</v>
      </c>
      <c r="AAZ188" s="16" t="s">
        <v>782</v>
      </c>
      <c r="ABA188" s="16" t="s">
        <v>782</v>
      </c>
      <c r="ABB188" s="16" t="s">
        <v>782</v>
      </c>
      <c r="ABC188" s="16" t="s">
        <v>782</v>
      </c>
      <c r="ABD188" s="16" t="s">
        <v>782</v>
      </c>
      <c r="ABF188" s="16" t="s">
        <v>782</v>
      </c>
      <c r="ABG188" s="16" t="s">
        <v>782</v>
      </c>
      <c r="ABH188" s="16" t="s">
        <v>782</v>
      </c>
      <c r="ABK188" s="16" t="s">
        <v>782</v>
      </c>
      <c r="ABL188" s="16" t="s">
        <v>843</v>
      </c>
      <c r="ABM188" s="16" t="s">
        <v>8732</v>
      </c>
      <c r="ABN188" s="16" t="s">
        <v>1034</v>
      </c>
      <c r="ABO188" s="16" t="s">
        <v>486</v>
      </c>
      <c r="ABP188" s="16" t="s">
        <v>972</v>
      </c>
      <c r="ABQ188" s="16" t="s">
        <v>4324</v>
      </c>
      <c r="ABR188" s="16" t="s">
        <v>474</v>
      </c>
      <c r="ABS188" s="16" t="s">
        <v>451</v>
      </c>
      <c r="ABT188" s="16" t="s">
        <v>844</v>
      </c>
      <c r="ABU188" s="16" t="s">
        <v>844</v>
      </c>
      <c r="ABV188" s="16" t="s">
        <v>486</v>
      </c>
      <c r="ABW188" s="16" t="s">
        <v>487</v>
      </c>
      <c r="ABX188" s="16" t="s">
        <v>893</v>
      </c>
      <c r="ABY188" s="16" t="s">
        <v>486</v>
      </c>
      <c r="ABZ188" s="16" t="s">
        <v>486</v>
      </c>
      <c r="ACA188" s="16" t="s">
        <v>759</v>
      </c>
      <c r="ACB188" s="16" t="s">
        <v>768</v>
      </c>
      <c r="ACC188" s="16" t="s">
        <v>737</v>
      </c>
      <c r="ACD188" s="16" t="s">
        <v>487</v>
      </c>
      <c r="ACE188" s="16" t="s">
        <v>486</v>
      </c>
      <c r="ACG188" s="16" t="s">
        <v>1014</v>
      </c>
      <c r="ACH188" s="16" t="s">
        <v>1009</v>
      </c>
      <c r="ACI188" s="16" t="s">
        <v>462</v>
      </c>
      <c r="ACJ188" s="16">
        <v>0.79400000000000004</v>
      </c>
      <c r="ACK188" s="16" t="s">
        <v>482</v>
      </c>
      <c r="ACL188" s="16" t="s">
        <v>738</v>
      </c>
      <c r="ACM188" s="16" t="s">
        <v>1192</v>
      </c>
      <c r="ACN188" s="16" t="s">
        <v>1169</v>
      </c>
      <c r="ACO188" s="16" t="s">
        <v>1856</v>
      </c>
      <c r="ACQ188" s="16" t="s">
        <v>1201</v>
      </c>
      <c r="ACR188" s="16" t="s">
        <v>1645</v>
      </c>
      <c r="ACS188" s="16" t="s">
        <v>686</v>
      </c>
      <c r="ACT188" s="16" t="s">
        <v>1522</v>
      </c>
      <c r="ACU188" s="16" t="s">
        <v>831</v>
      </c>
      <c r="ACV188" s="16" t="s">
        <v>8756</v>
      </c>
      <c r="ACW188" s="16" t="s">
        <v>451</v>
      </c>
      <c r="ACX188" s="16" t="s">
        <v>1914</v>
      </c>
      <c r="ACY188" s="16" t="s">
        <v>1949</v>
      </c>
      <c r="ACZ188" s="16">
        <v>1</v>
      </c>
      <c r="ADA188" s="16">
        <v>0</v>
      </c>
      <c r="ADB188" s="16">
        <v>0</v>
      </c>
      <c r="ADC188" s="16">
        <v>0</v>
      </c>
      <c r="ADD188" s="16">
        <v>0</v>
      </c>
      <c r="ADE188" s="16" t="s">
        <v>9806</v>
      </c>
      <c r="ADF188" s="16">
        <v>0</v>
      </c>
      <c r="ADG188" s="16" t="s">
        <v>486</v>
      </c>
      <c r="ADH188" s="16">
        <v>1</v>
      </c>
      <c r="ADI188" s="16" t="s">
        <v>486</v>
      </c>
      <c r="ADJ188" s="16" t="s">
        <v>1743</v>
      </c>
      <c r="ADK188" s="16" t="s">
        <v>1750</v>
      </c>
      <c r="ADL188" s="16" t="s">
        <v>1761</v>
      </c>
      <c r="ADN188" s="16" t="s">
        <v>13196</v>
      </c>
      <c r="ADO188" s="16" t="s">
        <v>13197</v>
      </c>
      <c r="AEB188" s="16">
        <v>8700</v>
      </c>
      <c r="AEE188" s="16" t="s">
        <v>952</v>
      </c>
      <c r="AEI188" s="16">
        <v>3000</v>
      </c>
      <c r="AEJ188" s="16">
        <v>4000</v>
      </c>
      <c r="AEK188" s="16">
        <v>1200</v>
      </c>
      <c r="AEN188" s="16">
        <v>300</v>
      </c>
      <c r="AEO188" s="16">
        <v>200</v>
      </c>
    </row>
    <row r="189" spans="1:822" x14ac:dyDescent="0.25">
      <c r="A189" s="30">
        <v>45820</v>
      </c>
      <c r="B189" s="16" t="s">
        <v>9807</v>
      </c>
      <c r="C189" s="16" t="s">
        <v>867</v>
      </c>
      <c r="D189" s="16" t="s">
        <v>867</v>
      </c>
      <c r="E189" s="16">
        <v>40</v>
      </c>
      <c r="F189" s="16" t="s">
        <v>8153</v>
      </c>
      <c r="G189" s="16" t="s">
        <v>4145</v>
      </c>
      <c r="I189" s="16" t="s">
        <v>4148</v>
      </c>
      <c r="Z189" s="16" t="s">
        <v>992</v>
      </c>
      <c r="AA189" s="16" t="s">
        <v>470</v>
      </c>
      <c r="AB189" s="16">
        <v>2</v>
      </c>
      <c r="AC189" s="16" t="s">
        <v>1056</v>
      </c>
      <c r="AD189" s="16" t="s">
        <v>844</v>
      </c>
      <c r="AE189" s="16" t="s">
        <v>843</v>
      </c>
      <c r="AF189" s="16" t="s">
        <v>844</v>
      </c>
      <c r="AG189" s="16" t="s">
        <v>843</v>
      </c>
      <c r="AH189" s="16" t="s">
        <v>1056</v>
      </c>
      <c r="AI189" s="16" t="s">
        <v>843</v>
      </c>
      <c r="AJ189" s="16" t="s">
        <v>843</v>
      </c>
      <c r="AK189" s="16" t="s">
        <v>844</v>
      </c>
      <c r="AM189" s="16" t="s">
        <v>737</v>
      </c>
      <c r="AN189" s="16" t="s">
        <v>759</v>
      </c>
      <c r="AP189" s="16" t="s">
        <v>768</v>
      </c>
      <c r="AR189" s="16" t="s">
        <v>6907</v>
      </c>
      <c r="BB189" s="16">
        <v>3</v>
      </c>
      <c r="BC189" s="16" t="s">
        <v>4216</v>
      </c>
      <c r="BE189" s="16" t="s">
        <v>4216</v>
      </c>
      <c r="BV189" s="16" t="s">
        <v>4433</v>
      </c>
      <c r="BW189" s="16" t="s">
        <v>844</v>
      </c>
      <c r="BX189" s="16" t="s">
        <v>843</v>
      </c>
      <c r="BY189" s="16" t="s">
        <v>843</v>
      </c>
      <c r="BZ189" s="16" t="s">
        <v>843</v>
      </c>
      <c r="CA189" s="16" t="s">
        <v>843</v>
      </c>
      <c r="CB189" s="16" t="s">
        <v>843</v>
      </c>
      <c r="CC189" s="16" t="s">
        <v>843</v>
      </c>
      <c r="CD189" s="16" t="s">
        <v>843</v>
      </c>
      <c r="CE189" s="16" t="s">
        <v>843</v>
      </c>
      <c r="CF189" s="16" t="s">
        <v>843</v>
      </c>
      <c r="CG189" s="16" t="s">
        <v>843</v>
      </c>
      <c r="CH189" s="16" t="s">
        <v>843</v>
      </c>
      <c r="CI189" s="16" t="s">
        <v>843</v>
      </c>
      <c r="CJ189" s="16" t="s">
        <v>843</v>
      </c>
      <c r="CK189" s="16" t="s">
        <v>843</v>
      </c>
      <c r="CP189" s="16" t="s">
        <v>865</v>
      </c>
      <c r="DX189" s="16" t="s">
        <v>4216</v>
      </c>
      <c r="DY189" s="16" t="s">
        <v>4216</v>
      </c>
      <c r="GC189" s="16" t="s">
        <v>5330</v>
      </c>
      <c r="GF189" s="16" t="s">
        <v>4216</v>
      </c>
      <c r="GG189" s="16" t="s">
        <v>867</v>
      </c>
      <c r="GV189" s="16" t="s">
        <v>5443</v>
      </c>
      <c r="GW189" s="16" t="s">
        <v>843</v>
      </c>
      <c r="GX189" s="16" t="s">
        <v>844</v>
      </c>
      <c r="GY189" s="16" t="s">
        <v>843</v>
      </c>
      <c r="GZ189" s="16" t="s">
        <v>843</v>
      </c>
      <c r="HA189" s="16" t="s">
        <v>843</v>
      </c>
      <c r="HB189" s="16" t="s">
        <v>843</v>
      </c>
      <c r="HC189" s="16" t="s">
        <v>843</v>
      </c>
      <c r="HD189" s="16" t="s">
        <v>843</v>
      </c>
      <c r="HE189" s="16" t="s">
        <v>843</v>
      </c>
      <c r="HF189" s="16" t="s">
        <v>843</v>
      </c>
      <c r="HH189" s="16" t="s">
        <v>5456</v>
      </c>
      <c r="HK189" s="16" t="s">
        <v>864</v>
      </c>
      <c r="HM189" s="16" t="s">
        <v>865</v>
      </c>
      <c r="HZ189" s="16" t="s">
        <v>7944</v>
      </c>
      <c r="KE189" s="16" t="s">
        <v>5582</v>
      </c>
      <c r="KG189" s="16" t="s">
        <v>7018</v>
      </c>
      <c r="KH189" s="16" t="s">
        <v>7033</v>
      </c>
      <c r="KI189" s="16" t="s">
        <v>865</v>
      </c>
      <c r="LG189" s="16" t="s">
        <v>867</v>
      </c>
      <c r="LH189" s="16" t="s">
        <v>864</v>
      </c>
      <c r="LI189" s="16" t="s">
        <v>867</v>
      </c>
      <c r="LJ189" s="16" t="s">
        <v>867</v>
      </c>
      <c r="LK189" s="16" t="s">
        <v>864</v>
      </c>
      <c r="LL189" s="16" t="s">
        <v>4216</v>
      </c>
      <c r="LM189" s="16" t="s">
        <v>843</v>
      </c>
      <c r="LN189" s="16" t="s">
        <v>843</v>
      </c>
      <c r="LO189" s="16" t="s">
        <v>843</v>
      </c>
      <c r="LP189" s="16" t="s">
        <v>843</v>
      </c>
      <c r="LQ189" s="16" t="s">
        <v>843</v>
      </c>
      <c r="LR189" s="16" t="s">
        <v>843</v>
      </c>
      <c r="LS189" s="16" t="s">
        <v>843</v>
      </c>
      <c r="LT189" s="16" t="s">
        <v>843</v>
      </c>
      <c r="LU189" s="16" t="s">
        <v>843</v>
      </c>
      <c r="LV189" s="16" t="s">
        <v>843</v>
      </c>
      <c r="LW189" s="16" t="s">
        <v>843</v>
      </c>
      <c r="LX189" s="16" t="s">
        <v>843</v>
      </c>
      <c r="LY189" s="16" t="s">
        <v>843</v>
      </c>
      <c r="LZ189" s="16" t="s">
        <v>843</v>
      </c>
      <c r="MA189" s="16" t="s">
        <v>844</v>
      </c>
      <c r="MC189" s="16" t="s">
        <v>5694</v>
      </c>
      <c r="MD189" s="16" t="s">
        <v>844</v>
      </c>
      <c r="ME189" s="16" t="s">
        <v>843</v>
      </c>
      <c r="MF189" s="16" t="s">
        <v>843</v>
      </c>
      <c r="MG189" s="16" t="s">
        <v>843</v>
      </c>
      <c r="MH189" s="16" t="s">
        <v>843</v>
      </c>
      <c r="MI189" s="16" t="s">
        <v>843</v>
      </c>
      <c r="MJ189" s="16" t="s">
        <v>843</v>
      </c>
      <c r="MK189" s="16" t="s">
        <v>843</v>
      </c>
      <c r="ML189" s="16" t="s">
        <v>843</v>
      </c>
      <c r="MM189" s="16" t="s">
        <v>843</v>
      </c>
      <c r="MN189" s="16" t="s">
        <v>843</v>
      </c>
      <c r="MO189" s="16" t="s">
        <v>843</v>
      </c>
      <c r="MP189" s="16" t="s">
        <v>843</v>
      </c>
      <c r="MQ189" s="16" t="s">
        <v>843</v>
      </c>
      <c r="MR189" s="16" t="s">
        <v>843</v>
      </c>
      <c r="MS189" s="16" t="s">
        <v>843</v>
      </c>
      <c r="MT189" s="16" t="s">
        <v>843</v>
      </c>
      <c r="MU189" s="16" t="s">
        <v>843</v>
      </c>
      <c r="MV189" s="16" t="s">
        <v>843</v>
      </c>
      <c r="OK189" s="16" t="s">
        <v>5694</v>
      </c>
      <c r="OL189" s="16" t="s">
        <v>844</v>
      </c>
      <c r="OM189" s="16" t="s">
        <v>843</v>
      </c>
      <c r="ON189" s="16" t="s">
        <v>843</v>
      </c>
      <c r="OO189" s="16" t="s">
        <v>843</v>
      </c>
      <c r="OP189" s="16" t="s">
        <v>843</v>
      </c>
      <c r="OQ189" s="16" t="s">
        <v>843</v>
      </c>
      <c r="OR189" s="16" t="s">
        <v>843</v>
      </c>
      <c r="OS189" s="16" t="s">
        <v>843</v>
      </c>
      <c r="OT189" s="16" t="s">
        <v>843</v>
      </c>
      <c r="OU189" s="16" t="s">
        <v>843</v>
      </c>
      <c r="OV189" s="16" t="s">
        <v>843</v>
      </c>
      <c r="OW189" s="16" t="s">
        <v>843</v>
      </c>
      <c r="OX189" s="16" t="s">
        <v>843</v>
      </c>
      <c r="OY189" s="16" t="s">
        <v>843</v>
      </c>
      <c r="OZ189" s="16" t="s">
        <v>843</v>
      </c>
      <c r="PA189" s="16" t="s">
        <v>843</v>
      </c>
      <c r="PC189" s="16" t="s">
        <v>865</v>
      </c>
      <c r="PD189" s="16" t="s">
        <v>865</v>
      </c>
      <c r="PY189" s="16" t="s">
        <v>865</v>
      </c>
      <c r="QP189" s="16" t="s">
        <v>4216</v>
      </c>
      <c r="QR189" s="16" t="s">
        <v>4216</v>
      </c>
      <c r="QT189" s="16" t="s">
        <v>4216</v>
      </c>
      <c r="QV189" s="16" t="s">
        <v>4216</v>
      </c>
      <c r="QX189" s="16" t="s">
        <v>4216</v>
      </c>
      <c r="RD189" s="16" t="s">
        <v>865</v>
      </c>
      <c r="RF189" s="16" t="s">
        <v>865</v>
      </c>
      <c r="RH189" s="16" t="s">
        <v>865</v>
      </c>
      <c r="RJ189" s="16" t="s">
        <v>865</v>
      </c>
      <c r="RN189" s="16" t="s">
        <v>867</v>
      </c>
      <c r="RP189" s="16" t="s">
        <v>867</v>
      </c>
      <c r="RR189" s="16" t="s">
        <v>867</v>
      </c>
      <c r="RT189" s="16" t="s">
        <v>867</v>
      </c>
      <c r="RV189" s="16" t="s">
        <v>4216</v>
      </c>
      <c r="RX189" s="16" t="s">
        <v>4216</v>
      </c>
      <c r="RZ189" s="16" t="s">
        <v>4216</v>
      </c>
      <c r="SQ189" s="16" t="s">
        <v>4216</v>
      </c>
      <c r="SS189" s="16" t="s">
        <v>4216</v>
      </c>
      <c r="ST189" s="16" t="s">
        <v>4216</v>
      </c>
      <c r="TZ189" s="16" t="s">
        <v>4216</v>
      </c>
      <c r="UA189" s="16" t="s">
        <v>4216</v>
      </c>
      <c r="UB189" s="16">
        <v>0</v>
      </c>
      <c r="UC189" s="16" t="s">
        <v>843</v>
      </c>
      <c r="UD189" s="16" t="s">
        <v>843</v>
      </c>
      <c r="UE189" s="16" t="s">
        <v>843</v>
      </c>
      <c r="UF189" s="16" t="s">
        <v>843</v>
      </c>
      <c r="UG189" s="16" t="s">
        <v>843</v>
      </c>
      <c r="UH189" s="16" t="s">
        <v>844</v>
      </c>
      <c r="WO189" s="16" t="s">
        <v>6920</v>
      </c>
      <c r="XD189" s="16" t="s">
        <v>9808</v>
      </c>
      <c r="XE189" s="16" t="s">
        <v>843</v>
      </c>
      <c r="XF189" s="16" t="s">
        <v>844</v>
      </c>
      <c r="XG189" s="16" t="s">
        <v>844</v>
      </c>
      <c r="XH189" s="16" t="s">
        <v>843</v>
      </c>
      <c r="XI189" s="16" t="s">
        <v>843</v>
      </c>
      <c r="XJ189" s="16" t="s">
        <v>843</v>
      </c>
      <c r="XK189" s="16" t="s">
        <v>843</v>
      </c>
      <c r="XL189" s="16" t="s">
        <v>843</v>
      </c>
      <c r="XM189" s="16" t="s">
        <v>843</v>
      </c>
      <c r="XN189" s="16" t="s">
        <v>843</v>
      </c>
      <c r="XO189" s="16" t="s">
        <v>843</v>
      </c>
      <c r="XP189" s="16" t="s">
        <v>843</v>
      </c>
      <c r="XQ189" s="16" t="s">
        <v>843</v>
      </c>
      <c r="YF189" s="16" t="s">
        <v>865</v>
      </c>
      <c r="YN189" s="16" t="s">
        <v>864</v>
      </c>
      <c r="YP189" s="16" t="s">
        <v>7990</v>
      </c>
      <c r="YR189" s="16" t="s">
        <v>9809</v>
      </c>
      <c r="YS189" s="16" t="s">
        <v>9810</v>
      </c>
      <c r="YT189" s="16" t="s">
        <v>8694</v>
      </c>
      <c r="YU189" s="16" t="s">
        <v>9811</v>
      </c>
      <c r="YV189" s="16" t="s">
        <v>9148</v>
      </c>
      <c r="YW189" s="16" t="s">
        <v>844</v>
      </c>
      <c r="YX189" s="16" t="s">
        <v>9148</v>
      </c>
      <c r="ZE189" s="16" t="s">
        <v>843</v>
      </c>
      <c r="ZO189" s="16" t="s">
        <v>487</v>
      </c>
      <c r="ZP189" s="16" t="s">
        <v>487</v>
      </c>
      <c r="ZR189" s="16" t="s">
        <v>486</v>
      </c>
      <c r="ZS189" s="16" t="s">
        <v>8874</v>
      </c>
      <c r="ZT189" s="16" t="s">
        <v>8705</v>
      </c>
      <c r="ZU189" s="16" t="s">
        <v>8706</v>
      </c>
      <c r="ZV189" s="16" t="s">
        <v>487</v>
      </c>
      <c r="ZW189" s="16" t="s">
        <v>844</v>
      </c>
      <c r="ZX189" s="16" t="s">
        <v>844</v>
      </c>
      <c r="ZY189" s="16" t="s">
        <v>1056</v>
      </c>
      <c r="ZZ189" s="16" t="s">
        <v>843</v>
      </c>
      <c r="AAA189" s="16" t="s">
        <v>843</v>
      </c>
      <c r="AAB189" s="16" t="s">
        <v>843</v>
      </c>
      <c r="AAC189" s="16">
        <v>0</v>
      </c>
      <c r="AAD189" s="16" t="s">
        <v>844</v>
      </c>
      <c r="AAE189" s="16" t="s">
        <v>843</v>
      </c>
      <c r="AAF189" s="16" t="s">
        <v>843</v>
      </c>
      <c r="AAG189" s="16" t="s">
        <v>844</v>
      </c>
      <c r="AAH189" s="16" t="s">
        <v>843</v>
      </c>
      <c r="AAI189" s="16" t="s">
        <v>843</v>
      </c>
      <c r="AAJ189" s="16" t="s">
        <v>615</v>
      </c>
      <c r="AAK189" s="16" t="s">
        <v>633</v>
      </c>
      <c r="AAL189" s="16" t="s">
        <v>904</v>
      </c>
      <c r="AAM189" s="16" t="s">
        <v>663</v>
      </c>
      <c r="AAN189" s="16" t="s">
        <v>8707</v>
      </c>
      <c r="AAO189" s="16" t="s">
        <v>1018</v>
      </c>
      <c r="AAP189" s="16" t="s">
        <v>8708</v>
      </c>
      <c r="AAT189" s="16" t="s">
        <v>782</v>
      </c>
      <c r="AAU189" s="16" t="s">
        <v>782</v>
      </c>
      <c r="AAV189" s="16" t="s">
        <v>782</v>
      </c>
      <c r="AAW189" s="16" t="s">
        <v>782</v>
      </c>
      <c r="AAX189" s="16" t="s">
        <v>843</v>
      </c>
      <c r="AAY189" s="16" t="s">
        <v>8710</v>
      </c>
      <c r="ABD189" s="16" t="s">
        <v>782</v>
      </c>
      <c r="ABF189" s="16" t="s">
        <v>782</v>
      </c>
      <c r="ABG189" s="16" t="s">
        <v>782</v>
      </c>
      <c r="ABH189" s="16" t="s">
        <v>782</v>
      </c>
      <c r="ABL189" s="16" t="s">
        <v>843</v>
      </c>
      <c r="ABM189" s="16" t="s">
        <v>8785</v>
      </c>
      <c r="ABP189" s="16" t="s">
        <v>972</v>
      </c>
      <c r="ABQ189" s="16" t="s">
        <v>4321</v>
      </c>
      <c r="ABR189" s="16" t="s">
        <v>470</v>
      </c>
      <c r="ABS189" s="16" t="s">
        <v>451</v>
      </c>
      <c r="ABT189" s="16" t="s">
        <v>1056</v>
      </c>
      <c r="ABU189" s="16" t="s">
        <v>844</v>
      </c>
      <c r="ABV189" s="16" t="s">
        <v>487</v>
      </c>
      <c r="ABW189" s="16" t="s">
        <v>486</v>
      </c>
      <c r="ABX189" s="16" t="s">
        <v>892</v>
      </c>
      <c r="ABY189" s="16" t="s">
        <v>486</v>
      </c>
      <c r="ABZ189" s="16" t="s">
        <v>486</v>
      </c>
      <c r="ACA189" s="16" t="s">
        <v>759</v>
      </c>
      <c r="ACB189" s="16" t="s">
        <v>768</v>
      </c>
      <c r="ACC189" s="16" t="s">
        <v>737</v>
      </c>
      <c r="ACD189" s="16" t="s">
        <v>486</v>
      </c>
      <c r="ACE189" s="16" t="s">
        <v>486</v>
      </c>
      <c r="ACG189" s="16" t="s">
        <v>1014</v>
      </c>
      <c r="ACH189" s="16" t="s">
        <v>1009</v>
      </c>
      <c r="ACI189" s="16" t="s">
        <v>462</v>
      </c>
      <c r="ACJ189" s="16">
        <v>0.79400000000000004</v>
      </c>
      <c r="ACK189" s="16" t="s">
        <v>482</v>
      </c>
      <c r="ACL189" s="16" t="s">
        <v>740</v>
      </c>
      <c r="ACM189" s="16" t="s">
        <v>1189</v>
      </c>
      <c r="ACN189" s="16" t="s">
        <v>1169</v>
      </c>
      <c r="ACQ189" s="16" t="s">
        <v>1202</v>
      </c>
      <c r="ACR189" s="16" t="s">
        <v>1645</v>
      </c>
      <c r="ACS189" s="16" t="s">
        <v>680</v>
      </c>
      <c r="ACT189" s="16" t="s">
        <v>1522</v>
      </c>
      <c r="ACX189" s="16" t="s">
        <v>1914</v>
      </c>
      <c r="ACY189" s="16" t="s">
        <v>444</v>
      </c>
      <c r="ACZ189" s="16">
        <v>1</v>
      </c>
      <c r="ADA189" s="16">
        <v>0</v>
      </c>
      <c r="ADB189" s="16">
        <v>1</v>
      </c>
      <c r="ADC189" s="16">
        <v>1</v>
      </c>
      <c r="ADD189" s="16">
        <v>0</v>
      </c>
      <c r="ADE189" s="16" t="s">
        <v>8827</v>
      </c>
      <c r="ADF189" s="16">
        <v>0</v>
      </c>
      <c r="ADG189" s="16" t="s">
        <v>486</v>
      </c>
      <c r="ADH189" s="16">
        <v>2</v>
      </c>
      <c r="ADI189" s="16" t="s">
        <v>486</v>
      </c>
      <c r="AEB189" s="16">
        <v>0</v>
      </c>
    </row>
    <row r="190" spans="1:822" x14ac:dyDescent="0.25">
      <c r="A190" s="30">
        <v>45820</v>
      </c>
      <c r="B190" s="16" t="s">
        <v>9812</v>
      </c>
      <c r="C190" s="16" t="s">
        <v>867</v>
      </c>
      <c r="D190" s="16" t="s">
        <v>867</v>
      </c>
      <c r="E190" s="16">
        <v>65</v>
      </c>
      <c r="F190" s="16" t="s">
        <v>8153</v>
      </c>
      <c r="G190" s="16" t="s">
        <v>4145</v>
      </c>
      <c r="I190" s="16" t="s">
        <v>4148</v>
      </c>
      <c r="Z190" s="16" t="s">
        <v>993</v>
      </c>
      <c r="AA190" s="16" t="s">
        <v>474</v>
      </c>
      <c r="AB190" s="16">
        <v>2</v>
      </c>
      <c r="AC190" s="16" t="s">
        <v>843</v>
      </c>
      <c r="AD190" s="16" t="s">
        <v>843</v>
      </c>
      <c r="AE190" s="16" t="s">
        <v>843</v>
      </c>
      <c r="AF190" s="16" t="s">
        <v>844</v>
      </c>
      <c r="AG190" s="16" t="s">
        <v>844</v>
      </c>
      <c r="AH190" s="16" t="s">
        <v>844</v>
      </c>
      <c r="AI190" s="16" t="s">
        <v>844</v>
      </c>
      <c r="AJ190" s="16" t="s">
        <v>843</v>
      </c>
      <c r="AK190" s="16" t="s">
        <v>843</v>
      </c>
      <c r="AM190" s="16" t="s">
        <v>737</v>
      </c>
      <c r="AN190" s="16" t="s">
        <v>759</v>
      </c>
      <c r="AP190" s="16" t="s">
        <v>774</v>
      </c>
      <c r="AR190" s="16" t="s">
        <v>6907</v>
      </c>
      <c r="BB190" s="16">
        <v>5</v>
      </c>
      <c r="BC190" s="16" t="s">
        <v>7878</v>
      </c>
      <c r="BE190" s="16" t="s">
        <v>5098</v>
      </c>
      <c r="BV190" s="16" t="s">
        <v>4433</v>
      </c>
      <c r="BW190" s="16" t="s">
        <v>844</v>
      </c>
      <c r="BX190" s="16" t="s">
        <v>843</v>
      </c>
      <c r="BY190" s="16" t="s">
        <v>843</v>
      </c>
      <c r="BZ190" s="16" t="s">
        <v>843</v>
      </c>
      <c r="CA190" s="16" t="s">
        <v>843</v>
      </c>
      <c r="CB190" s="16" t="s">
        <v>843</v>
      </c>
      <c r="CC190" s="16" t="s">
        <v>843</v>
      </c>
      <c r="CD190" s="16" t="s">
        <v>843</v>
      </c>
      <c r="CE190" s="16" t="s">
        <v>843</v>
      </c>
      <c r="CF190" s="16" t="s">
        <v>843</v>
      </c>
      <c r="CG190" s="16" t="s">
        <v>843</v>
      </c>
      <c r="CH190" s="16" t="s">
        <v>843</v>
      </c>
      <c r="CI190" s="16" t="s">
        <v>843</v>
      </c>
      <c r="CJ190" s="16" t="s">
        <v>843</v>
      </c>
      <c r="CK190" s="16" t="s">
        <v>843</v>
      </c>
      <c r="CP190" s="16" t="s">
        <v>867</v>
      </c>
      <c r="CQ190" s="16" t="s">
        <v>5191</v>
      </c>
      <c r="CR190" s="16" t="s">
        <v>844</v>
      </c>
      <c r="CS190" s="16" t="s">
        <v>843</v>
      </c>
      <c r="CT190" s="16" t="s">
        <v>843</v>
      </c>
      <c r="CU190" s="16" t="s">
        <v>843</v>
      </c>
      <c r="CV190" s="16" t="s">
        <v>843</v>
      </c>
      <c r="CW190" s="16" t="s">
        <v>843</v>
      </c>
      <c r="CX190" s="16" t="s">
        <v>843</v>
      </c>
      <c r="CY190" s="16" t="s">
        <v>843</v>
      </c>
      <c r="CZ190" s="16" t="s">
        <v>843</v>
      </c>
      <c r="DA190" s="16" t="s">
        <v>5184</v>
      </c>
      <c r="DX190" s="16" t="s">
        <v>867</v>
      </c>
      <c r="DY190" s="16" t="s">
        <v>867</v>
      </c>
      <c r="GC190" s="16" t="s">
        <v>5342</v>
      </c>
      <c r="GF190" s="16" t="s">
        <v>867</v>
      </c>
      <c r="GG190" s="16" t="s">
        <v>867</v>
      </c>
      <c r="GV190" s="16" t="s">
        <v>5443</v>
      </c>
      <c r="GW190" s="16" t="s">
        <v>843</v>
      </c>
      <c r="GX190" s="16" t="s">
        <v>844</v>
      </c>
      <c r="GY190" s="16" t="s">
        <v>843</v>
      </c>
      <c r="GZ190" s="16" t="s">
        <v>843</v>
      </c>
      <c r="HA190" s="16" t="s">
        <v>843</v>
      </c>
      <c r="HB190" s="16" t="s">
        <v>843</v>
      </c>
      <c r="HC190" s="16" t="s">
        <v>843</v>
      </c>
      <c r="HD190" s="16" t="s">
        <v>843</v>
      </c>
      <c r="HE190" s="16" t="s">
        <v>843</v>
      </c>
      <c r="HF190" s="16" t="s">
        <v>843</v>
      </c>
      <c r="HH190" s="16" t="s">
        <v>5456</v>
      </c>
      <c r="HK190" s="16" t="s">
        <v>865</v>
      </c>
      <c r="HM190" s="16" t="s">
        <v>865</v>
      </c>
      <c r="HZ190" s="16" t="s">
        <v>7944</v>
      </c>
      <c r="KE190" s="16" t="s">
        <v>5582</v>
      </c>
      <c r="KG190" s="16" t="s">
        <v>7018</v>
      </c>
      <c r="KH190" s="16" t="s">
        <v>7033</v>
      </c>
      <c r="KI190" s="16" t="s">
        <v>865</v>
      </c>
      <c r="LG190" s="16" t="s">
        <v>867</v>
      </c>
      <c r="LH190" s="16" t="s">
        <v>867</v>
      </c>
      <c r="LI190" s="16" t="s">
        <v>867</v>
      </c>
      <c r="LJ190" s="16" t="s">
        <v>867</v>
      </c>
      <c r="LK190" s="16" t="s">
        <v>867</v>
      </c>
      <c r="LL190" s="16" t="s">
        <v>5660</v>
      </c>
      <c r="LM190" s="16" t="s">
        <v>843</v>
      </c>
      <c r="LN190" s="16" t="s">
        <v>844</v>
      </c>
      <c r="LO190" s="16" t="s">
        <v>843</v>
      </c>
      <c r="LP190" s="16" t="s">
        <v>843</v>
      </c>
      <c r="LQ190" s="16" t="s">
        <v>843</v>
      </c>
      <c r="LR190" s="16" t="s">
        <v>843</v>
      </c>
      <c r="LS190" s="16" t="s">
        <v>843</v>
      </c>
      <c r="LT190" s="16" t="s">
        <v>843</v>
      </c>
      <c r="LU190" s="16" t="s">
        <v>843</v>
      </c>
      <c r="LV190" s="16" t="s">
        <v>843</v>
      </c>
      <c r="LW190" s="16" t="s">
        <v>843</v>
      </c>
      <c r="LX190" s="16" t="s">
        <v>843</v>
      </c>
      <c r="LY190" s="16" t="s">
        <v>843</v>
      </c>
      <c r="LZ190" s="16" t="s">
        <v>843</v>
      </c>
      <c r="MA190" s="16" t="s">
        <v>843</v>
      </c>
      <c r="MC190" s="16" t="s">
        <v>5694</v>
      </c>
      <c r="MD190" s="16" t="s">
        <v>844</v>
      </c>
      <c r="ME190" s="16" t="s">
        <v>843</v>
      </c>
      <c r="MF190" s="16" t="s">
        <v>843</v>
      </c>
      <c r="MG190" s="16" t="s">
        <v>843</v>
      </c>
      <c r="MH190" s="16" t="s">
        <v>843</v>
      </c>
      <c r="MI190" s="16" t="s">
        <v>843</v>
      </c>
      <c r="MJ190" s="16" t="s">
        <v>843</v>
      </c>
      <c r="MK190" s="16" t="s">
        <v>843</v>
      </c>
      <c r="ML190" s="16" t="s">
        <v>843</v>
      </c>
      <c r="MM190" s="16" t="s">
        <v>843</v>
      </c>
      <c r="MN190" s="16" t="s">
        <v>843</v>
      </c>
      <c r="MO190" s="16" t="s">
        <v>843</v>
      </c>
      <c r="MP190" s="16" t="s">
        <v>843</v>
      </c>
      <c r="MQ190" s="16" t="s">
        <v>843</v>
      </c>
      <c r="MR190" s="16" t="s">
        <v>843</v>
      </c>
      <c r="MS190" s="16" t="s">
        <v>843</v>
      </c>
      <c r="MT190" s="16" t="s">
        <v>843</v>
      </c>
      <c r="MU190" s="16" t="s">
        <v>843</v>
      </c>
      <c r="MV190" s="16" t="s">
        <v>843</v>
      </c>
      <c r="MX190" s="16" t="s">
        <v>5694</v>
      </c>
      <c r="MY190" s="16" t="s">
        <v>844</v>
      </c>
      <c r="MZ190" s="16" t="s">
        <v>843</v>
      </c>
      <c r="NA190" s="16" t="s">
        <v>843</v>
      </c>
      <c r="NB190" s="16" t="s">
        <v>843</v>
      </c>
      <c r="NC190" s="16" t="s">
        <v>843</v>
      </c>
      <c r="ND190" s="16" t="s">
        <v>843</v>
      </c>
      <c r="NE190" s="16" t="s">
        <v>843</v>
      </c>
      <c r="NF190" s="16" t="s">
        <v>843</v>
      </c>
      <c r="NG190" s="16" t="s">
        <v>843</v>
      </c>
      <c r="NH190" s="16" t="s">
        <v>843</v>
      </c>
      <c r="NI190" s="16" t="s">
        <v>843</v>
      </c>
      <c r="NJ190" s="16" t="s">
        <v>843</v>
      </c>
      <c r="NK190" s="16" t="s">
        <v>843</v>
      </c>
      <c r="NL190" s="16" t="s">
        <v>843</v>
      </c>
      <c r="NM190" s="16" t="s">
        <v>843</v>
      </c>
      <c r="NN190" s="16" t="s">
        <v>843</v>
      </c>
      <c r="NO190" s="16" t="s">
        <v>843</v>
      </c>
      <c r="NP190" s="16" t="s">
        <v>843</v>
      </c>
      <c r="NQ190" s="16" t="s">
        <v>843</v>
      </c>
      <c r="PC190" s="16" t="s">
        <v>865</v>
      </c>
      <c r="PD190" s="16" t="s">
        <v>865</v>
      </c>
      <c r="PY190" s="16" t="s">
        <v>865</v>
      </c>
      <c r="QP190" s="16" t="s">
        <v>865</v>
      </c>
      <c r="QR190" s="16" t="s">
        <v>867</v>
      </c>
      <c r="QT190" s="16" t="s">
        <v>867</v>
      </c>
      <c r="QV190" s="16" t="s">
        <v>865</v>
      </c>
      <c r="QX190" s="16" t="s">
        <v>864</v>
      </c>
      <c r="QY190" s="16" t="s">
        <v>867</v>
      </c>
      <c r="RD190" s="16" t="s">
        <v>865</v>
      </c>
      <c r="RF190" s="16" t="s">
        <v>865</v>
      </c>
      <c r="RH190" s="16" t="s">
        <v>865</v>
      </c>
      <c r="RJ190" s="16" t="s">
        <v>865</v>
      </c>
      <c r="RN190" s="16" t="s">
        <v>867</v>
      </c>
      <c r="RP190" s="16" t="s">
        <v>867</v>
      </c>
      <c r="RR190" s="16" t="s">
        <v>867</v>
      </c>
      <c r="RT190" s="16" t="s">
        <v>867</v>
      </c>
      <c r="RV190" s="16" t="s">
        <v>867</v>
      </c>
      <c r="RX190" s="16" t="s">
        <v>7720</v>
      </c>
      <c r="RZ190" s="16" t="s">
        <v>7720</v>
      </c>
      <c r="SQ190" s="16" t="s">
        <v>865</v>
      </c>
      <c r="SS190" s="16" t="s">
        <v>7308</v>
      </c>
      <c r="ST190" s="16" t="s">
        <v>7764</v>
      </c>
      <c r="TN190" s="16">
        <v>2000</v>
      </c>
      <c r="TO190" s="16">
        <v>0</v>
      </c>
      <c r="TP190" s="16">
        <v>1500</v>
      </c>
      <c r="TQ190" s="16">
        <v>700</v>
      </c>
      <c r="TR190" s="16">
        <v>200</v>
      </c>
      <c r="TS190" s="16">
        <v>150</v>
      </c>
      <c r="TT190" s="16">
        <v>0</v>
      </c>
      <c r="TU190" s="16">
        <v>500</v>
      </c>
      <c r="TV190" s="16">
        <v>2000</v>
      </c>
      <c r="TW190" s="16">
        <v>0</v>
      </c>
      <c r="TX190" s="16">
        <v>0</v>
      </c>
      <c r="TZ190" s="16" t="s">
        <v>7367</v>
      </c>
      <c r="UA190" s="16" t="s">
        <v>8715</v>
      </c>
      <c r="UB190" s="16">
        <v>0</v>
      </c>
      <c r="UC190" s="16" t="s">
        <v>843</v>
      </c>
      <c r="UD190" s="16" t="s">
        <v>843</v>
      </c>
      <c r="UE190" s="16" t="s">
        <v>844</v>
      </c>
      <c r="UF190" s="16" t="s">
        <v>844</v>
      </c>
      <c r="UG190" s="16" t="s">
        <v>843</v>
      </c>
      <c r="UH190" s="16" t="s">
        <v>843</v>
      </c>
      <c r="VK190" s="16" t="s">
        <v>6102</v>
      </c>
      <c r="VL190" s="16" t="s">
        <v>843</v>
      </c>
      <c r="VM190" s="16" t="s">
        <v>843</v>
      </c>
      <c r="VN190" s="16" t="s">
        <v>843</v>
      </c>
      <c r="VO190" s="16" t="s">
        <v>843</v>
      </c>
      <c r="VP190" s="16" t="s">
        <v>844</v>
      </c>
      <c r="VQ190" s="16" t="s">
        <v>843</v>
      </c>
      <c r="VR190" s="16" t="s">
        <v>843</v>
      </c>
      <c r="VS190" s="16" t="s">
        <v>843</v>
      </c>
      <c r="VT190" s="16" t="s">
        <v>843</v>
      </c>
      <c r="VV190" s="16">
        <v>2200</v>
      </c>
      <c r="VX190" s="16" t="s">
        <v>6028</v>
      </c>
      <c r="VY190" s="16" t="s">
        <v>844</v>
      </c>
      <c r="VZ190" s="16" t="s">
        <v>843</v>
      </c>
      <c r="WA190" s="16" t="s">
        <v>843</v>
      </c>
      <c r="WB190" s="16" t="s">
        <v>843</v>
      </c>
      <c r="WC190" s="16" t="s">
        <v>843</v>
      </c>
      <c r="WD190" s="16" t="s">
        <v>843</v>
      </c>
      <c r="WE190" s="16" t="s">
        <v>843</v>
      </c>
      <c r="WF190" s="16" t="s">
        <v>843</v>
      </c>
      <c r="WH190" s="16">
        <v>3250</v>
      </c>
      <c r="WO190" s="16" t="s">
        <v>6920</v>
      </c>
      <c r="XD190" s="16" t="s">
        <v>9813</v>
      </c>
      <c r="XE190" s="16" t="s">
        <v>843</v>
      </c>
      <c r="XF190" s="16" t="s">
        <v>843</v>
      </c>
      <c r="XG190" s="16" t="s">
        <v>844</v>
      </c>
      <c r="XH190" s="16" t="s">
        <v>843</v>
      </c>
      <c r="XI190" s="16" t="s">
        <v>843</v>
      </c>
      <c r="XJ190" s="16" t="s">
        <v>843</v>
      </c>
      <c r="XK190" s="16" t="s">
        <v>844</v>
      </c>
      <c r="XL190" s="16" t="s">
        <v>843</v>
      </c>
      <c r="XM190" s="16" t="s">
        <v>843</v>
      </c>
      <c r="XN190" s="16" t="s">
        <v>843</v>
      </c>
      <c r="XO190" s="16" t="s">
        <v>844</v>
      </c>
      <c r="XP190" s="16" t="s">
        <v>843</v>
      </c>
      <c r="XQ190" s="16" t="s">
        <v>843</v>
      </c>
      <c r="YF190" s="16" t="s">
        <v>865</v>
      </c>
      <c r="YN190" s="16" t="s">
        <v>7040</v>
      </c>
      <c r="YP190" s="16" t="s">
        <v>7978</v>
      </c>
      <c r="YR190" s="16" t="s">
        <v>9814</v>
      </c>
      <c r="YS190" s="16" t="s">
        <v>9815</v>
      </c>
      <c r="YT190" s="16" t="s">
        <v>8694</v>
      </c>
      <c r="YU190" s="16" t="s">
        <v>9816</v>
      </c>
      <c r="YV190" s="16" t="s">
        <v>9148</v>
      </c>
      <c r="YW190" s="16" t="s">
        <v>844</v>
      </c>
      <c r="YX190" s="16" t="s">
        <v>9148</v>
      </c>
      <c r="YY190" s="16" t="s">
        <v>8862</v>
      </c>
      <c r="YZ190" s="16" t="s">
        <v>843</v>
      </c>
      <c r="ZA190" s="16" t="s">
        <v>843</v>
      </c>
      <c r="ZB190" s="16">
        <v>5383.33</v>
      </c>
      <c r="ZC190" s="16" t="s">
        <v>8788</v>
      </c>
      <c r="ZD190" s="16" t="s">
        <v>843</v>
      </c>
      <c r="ZE190" s="16" t="s">
        <v>9817</v>
      </c>
      <c r="ZF190" s="16" t="s">
        <v>8825</v>
      </c>
      <c r="ZG190" s="16" t="s">
        <v>8699</v>
      </c>
      <c r="ZH190" s="16" t="s">
        <v>8752</v>
      </c>
      <c r="ZI190" s="16" t="s">
        <v>8740</v>
      </c>
      <c r="ZJ190" s="16" t="s">
        <v>843</v>
      </c>
      <c r="ZK190" s="16" t="s">
        <v>843</v>
      </c>
      <c r="ZL190" s="16" t="s">
        <v>8753</v>
      </c>
      <c r="ZM190" s="16" t="s">
        <v>843</v>
      </c>
      <c r="ZN190" s="16" t="s">
        <v>8815</v>
      </c>
      <c r="ZO190" s="16" t="s">
        <v>487</v>
      </c>
      <c r="ZP190" s="16" t="s">
        <v>487</v>
      </c>
      <c r="ZQ190" s="16" t="s">
        <v>486</v>
      </c>
      <c r="ZR190" s="16" t="s">
        <v>486</v>
      </c>
      <c r="ZS190" s="16" t="s">
        <v>8832</v>
      </c>
      <c r="ZT190" s="16" t="s">
        <v>8705</v>
      </c>
      <c r="ZU190" s="16" t="s">
        <v>8706</v>
      </c>
      <c r="ZV190" s="16" t="s">
        <v>487</v>
      </c>
      <c r="ZW190" s="16" t="s">
        <v>843</v>
      </c>
      <c r="ZX190" s="16" t="s">
        <v>844</v>
      </c>
      <c r="ZY190" s="16" t="s">
        <v>844</v>
      </c>
      <c r="ZZ190" s="16" t="s">
        <v>844</v>
      </c>
      <c r="AAA190" s="16" t="s">
        <v>844</v>
      </c>
      <c r="AAB190" s="16" t="s">
        <v>843</v>
      </c>
      <c r="AAC190" s="16">
        <v>0</v>
      </c>
      <c r="AAD190" s="16" t="s">
        <v>844</v>
      </c>
      <c r="AAE190" s="16" t="s">
        <v>844</v>
      </c>
      <c r="AAF190" s="16" t="s">
        <v>843</v>
      </c>
      <c r="AAG190" s="16" t="s">
        <v>843</v>
      </c>
      <c r="AAH190" s="16" t="s">
        <v>843</v>
      </c>
      <c r="AAI190" s="16" t="s">
        <v>843</v>
      </c>
      <c r="AAJ190" s="16" t="s">
        <v>615</v>
      </c>
      <c r="AAK190" s="16" t="s">
        <v>655</v>
      </c>
      <c r="AAL190" s="16" t="s">
        <v>905</v>
      </c>
      <c r="AAM190" s="16" t="s">
        <v>663</v>
      </c>
      <c r="AAN190" s="16" t="s">
        <v>8707</v>
      </c>
      <c r="AAO190" s="16" t="s">
        <v>1019</v>
      </c>
      <c r="AAP190" s="16" t="s">
        <v>8708</v>
      </c>
      <c r="AAQ190" s="16" t="s">
        <v>9818</v>
      </c>
      <c r="AAS190" s="16">
        <v>4282.8599999999997</v>
      </c>
      <c r="AAT190" s="16" t="s">
        <v>782</v>
      </c>
      <c r="AAU190" s="16" t="s">
        <v>782</v>
      </c>
      <c r="AAV190" s="16" t="s">
        <v>782</v>
      </c>
      <c r="AAW190" s="16" t="s">
        <v>782</v>
      </c>
      <c r="AAX190" s="16" t="s">
        <v>843</v>
      </c>
      <c r="AAY190" s="16" t="s">
        <v>8710</v>
      </c>
      <c r="AAZ190" s="16" t="s">
        <v>782</v>
      </c>
      <c r="ABB190" s="16" t="s">
        <v>782</v>
      </c>
      <c r="ABC190" s="16" t="s">
        <v>783</v>
      </c>
      <c r="ABD190" s="16" t="s">
        <v>782</v>
      </c>
      <c r="ABE190" s="16" t="s">
        <v>783</v>
      </c>
      <c r="ABF190" s="16" t="s">
        <v>782</v>
      </c>
      <c r="ABG190" s="16" t="s">
        <v>782</v>
      </c>
      <c r="ABH190" s="16" t="s">
        <v>782</v>
      </c>
      <c r="ABI190" s="16" t="s">
        <v>782</v>
      </c>
      <c r="ABJ190" s="16" t="s">
        <v>783</v>
      </c>
      <c r="ABK190" s="16" t="s">
        <v>783</v>
      </c>
      <c r="ABL190" s="16" t="s">
        <v>8746</v>
      </c>
      <c r="ABM190" s="16" t="s">
        <v>844</v>
      </c>
      <c r="ABN190" s="16" t="s">
        <v>1034</v>
      </c>
      <c r="ABP190" s="16" t="s">
        <v>972</v>
      </c>
      <c r="ABQ190" s="16" t="s">
        <v>4324</v>
      </c>
      <c r="ABR190" s="16" t="s">
        <v>474</v>
      </c>
      <c r="ABS190" s="16" t="s">
        <v>457</v>
      </c>
      <c r="ABT190" s="16" t="s">
        <v>1056</v>
      </c>
      <c r="ABU190" s="16" t="s">
        <v>1056</v>
      </c>
      <c r="ABV190" s="16" t="s">
        <v>487</v>
      </c>
      <c r="ABW190" s="16" t="s">
        <v>487</v>
      </c>
      <c r="ABX190" s="16" t="s">
        <v>894</v>
      </c>
      <c r="ABY190" s="16" t="s">
        <v>486</v>
      </c>
      <c r="ABZ190" s="16" t="s">
        <v>486</v>
      </c>
      <c r="ACA190" s="16" t="s">
        <v>759</v>
      </c>
      <c r="ACB190" s="16" t="s">
        <v>774</v>
      </c>
      <c r="ACC190" s="16" t="s">
        <v>737</v>
      </c>
      <c r="ACD190" s="16" t="s">
        <v>486</v>
      </c>
      <c r="ACE190" s="16" t="s">
        <v>486</v>
      </c>
      <c r="ACG190" s="16" t="s">
        <v>1014</v>
      </c>
      <c r="ACH190" s="16" t="s">
        <v>1009</v>
      </c>
      <c r="ACI190" s="16" t="s">
        <v>462</v>
      </c>
      <c r="ACJ190" s="16">
        <v>0.79400000000000004</v>
      </c>
      <c r="ACK190" s="16" t="s">
        <v>482</v>
      </c>
      <c r="ACL190" s="16" t="s">
        <v>740</v>
      </c>
      <c r="ACM190" s="16" t="s">
        <v>1193</v>
      </c>
      <c r="ACN190" s="16" t="s">
        <v>1169</v>
      </c>
      <c r="ACO190" s="16" t="s">
        <v>1856</v>
      </c>
      <c r="ACP190" s="16">
        <v>3250</v>
      </c>
      <c r="ACQ190" s="16" t="s">
        <v>1202</v>
      </c>
      <c r="ACR190" s="16" t="s">
        <v>1644</v>
      </c>
      <c r="ACS190" s="16" t="s">
        <v>676</v>
      </c>
      <c r="ACT190" s="16" t="s">
        <v>1522</v>
      </c>
      <c r="ACU190" s="16" t="s">
        <v>833</v>
      </c>
      <c r="ACV190" s="16" t="s">
        <v>8711</v>
      </c>
      <c r="ACW190" s="16" t="s">
        <v>878</v>
      </c>
      <c r="ACX190" s="16" t="s">
        <v>1916</v>
      </c>
      <c r="ACY190" s="16" t="s">
        <v>1947</v>
      </c>
      <c r="ACZ190" s="16">
        <v>1</v>
      </c>
      <c r="ADA190" s="16">
        <v>1</v>
      </c>
      <c r="ADB190" s="16">
        <v>1</v>
      </c>
      <c r="ADC190" s="16">
        <v>1</v>
      </c>
      <c r="ADD190" s="16">
        <v>1</v>
      </c>
      <c r="ADE190" s="16" t="s">
        <v>8712</v>
      </c>
      <c r="ADF190" s="16">
        <v>0</v>
      </c>
      <c r="ADG190" s="16" t="s">
        <v>486</v>
      </c>
      <c r="ADH190" s="16">
        <v>2</v>
      </c>
      <c r="ADI190" s="16" t="s">
        <v>486</v>
      </c>
      <c r="ADJ190" s="16" t="s">
        <v>1743</v>
      </c>
      <c r="ADK190" s="16" t="s">
        <v>13194</v>
      </c>
      <c r="ADL190" s="16" t="s">
        <v>1761</v>
      </c>
      <c r="ADM190" s="16" t="s">
        <v>13195</v>
      </c>
      <c r="ADN190" s="16" t="s">
        <v>13196</v>
      </c>
      <c r="ADO190" s="16" t="s">
        <v>13197</v>
      </c>
      <c r="ADP190" s="16" t="s">
        <v>13196</v>
      </c>
      <c r="ADQ190" s="16" t="s">
        <v>1743</v>
      </c>
      <c r="ADR190" s="16" t="s">
        <v>13194</v>
      </c>
      <c r="ADS190" s="16" t="s">
        <v>13194</v>
      </c>
      <c r="ADU190" s="16" t="s">
        <v>1763</v>
      </c>
      <c r="ADW190" s="16" t="s">
        <v>8729</v>
      </c>
      <c r="ADY190" s="16" t="s">
        <v>1062</v>
      </c>
      <c r="AEA190" s="16">
        <v>5383.3333333333303</v>
      </c>
      <c r="AEC190" s="16" t="s">
        <v>1062</v>
      </c>
      <c r="AED190" s="16">
        <v>2141.4299999999998</v>
      </c>
      <c r="AEE190" s="16" t="s">
        <v>952</v>
      </c>
      <c r="AEG190" s="16">
        <v>5450</v>
      </c>
      <c r="AEI190" s="16">
        <v>1000</v>
      </c>
      <c r="AEK190" s="16">
        <v>750</v>
      </c>
      <c r="AEL190" s="16">
        <v>350</v>
      </c>
      <c r="AEM190" s="16">
        <v>1000</v>
      </c>
      <c r="AEN190" s="16">
        <v>100</v>
      </c>
      <c r="AEO190" s="16">
        <v>75</v>
      </c>
      <c r="AEP190" s="16">
        <v>250</v>
      </c>
    </row>
    <row r="191" spans="1:822" x14ac:dyDescent="0.25">
      <c r="A191" s="30">
        <v>45820</v>
      </c>
      <c r="B191" s="16" t="s">
        <v>9819</v>
      </c>
      <c r="C191" s="16" t="s">
        <v>867</v>
      </c>
      <c r="D191" s="16" t="s">
        <v>867</v>
      </c>
      <c r="E191" s="16">
        <v>65</v>
      </c>
      <c r="F191" s="16" t="s">
        <v>8153</v>
      </c>
      <c r="G191" s="16" t="s">
        <v>4105</v>
      </c>
      <c r="I191" s="16" t="s">
        <v>4174</v>
      </c>
      <c r="Z191" s="16" t="s">
        <v>993</v>
      </c>
      <c r="AA191" s="16" t="s">
        <v>474</v>
      </c>
      <c r="AB191" s="16">
        <v>2</v>
      </c>
      <c r="AC191" s="16" t="s">
        <v>843</v>
      </c>
      <c r="AD191" s="16" t="s">
        <v>843</v>
      </c>
      <c r="AE191" s="16" t="s">
        <v>843</v>
      </c>
      <c r="AF191" s="16" t="s">
        <v>844</v>
      </c>
      <c r="AG191" s="16" t="s">
        <v>844</v>
      </c>
      <c r="AH191" s="16" t="s">
        <v>844</v>
      </c>
      <c r="AI191" s="16" t="s">
        <v>844</v>
      </c>
      <c r="AJ191" s="16" t="s">
        <v>843</v>
      </c>
      <c r="AK191" s="16" t="s">
        <v>843</v>
      </c>
      <c r="AM191" s="16" t="s">
        <v>737</v>
      </c>
      <c r="AN191" s="16" t="s">
        <v>759</v>
      </c>
      <c r="AP191" s="16" t="s">
        <v>768</v>
      </c>
      <c r="AR191" s="16" t="s">
        <v>6907</v>
      </c>
      <c r="BB191" s="16">
        <v>3</v>
      </c>
      <c r="BC191" s="16" t="s">
        <v>7872</v>
      </c>
      <c r="BE191" s="16" t="s">
        <v>5101</v>
      </c>
      <c r="BV191" s="16" t="s">
        <v>4433</v>
      </c>
      <c r="BW191" s="16" t="s">
        <v>844</v>
      </c>
      <c r="BX191" s="16" t="s">
        <v>843</v>
      </c>
      <c r="BY191" s="16" t="s">
        <v>843</v>
      </c>
      <c r="BZ191" s="16" t="s">
        <v>843</v>
      </c>
      <c r="CA191" s="16" t="s">
        <v>843</v>
      </c>
      <c r="CB191" s="16" t="s">
        <v>843</v>
      </c>
      <c r="CC191" s="16" t="s">
        <v>843</v>
      </c>
      <c r="CD191" s="16" t="s">
        <v>843</v>
      </c>
      <c r="CE191" s="16" t="s">
        <v>843</v>
      </c>
      <c r="CF191" s="16" t="s">
        <v>843</v>
      </c>
      <c r="CG191" s="16" t="s">
        <v>843</v>
      </c>
      <c r="CH191" s="16" t="s">
        <v>843</v>
      </c>
      <c r="CI191" s="16" t="s">
        <v>843</v>
      </c>
      <c r="CJ191" s="16" t="s">
        <v>843</v>
      </c>
      <c r="CK191" s="16" t="s">
        <v>843</v>
      </c>
      <c r="CP191" s="16" t="s">
        <v>867</v>
      </c>
      <c r="CQ191" s="16" t="s">
        <v>5191</v>
      </c>
      <c r="CR191" s="16" t="s">
        <v>844</v>
      </c>
      <c r="CS191" s="16" t="s">
        <v>843</v>
      </c>
      <c r="CT191" s="16" t="s">
        <v>843</v>
      </c>
      <c r="CU191" s="16" t="s">
        <v>843</v>
      </c>
      <c r="CV191" s="16" t="s">
        <v>843</v>
      </c>
      <c r="CW191" s="16" t="s">
        <v>843</v>
      </c>
      <c r="CX191" s="16" t="s">
        <v>843</v>
      </c>
      <c r="CY191" s="16" t="s">
        <v>843</v>
      </c>
      <c r="CZ191" s="16" t="s">
        <v>843</v>
      </c>
      <c r="DA191" s="16" t="s">
        <v>5184</v>
      </c>
      <c r="DX191" s="16" t="s">
        <v>867</v>
      </c>
      <c r="DY191" s="16" t="s">
        <v>867</v>
      </c>
      <c r="GC191" s="16" t="s">
        <v>5330</v>
      </c>
      <c r="GF191" s="16" t="s">
        <v>867</v>
      </c>
      <c r="GG191" s="16" t="s">
        <v>867</v>
      </c>
      <c r="GV191" s="16" t="s">
        <v>5443</v>
      </c>
      <c r="GW191" s="16" t="s">
        <v>843</v>
      </c>
      <c r="GX191" s="16" t="s">
        <v>844</v>
      </c>
      <c r="GY191" s="16" t="s">
        <v>843</v>
      </c>
      <c r="GZ191" s="16" t="s">
        <v>843</v>
      </c>
      <c r="HA191" s="16" t="s">
        <v>843</v>
      </c>
      <c r="HB191" s="16" t="s">
        <v>843</v>
      </c>
      <c r="HC191" s="16" t="s">
        <v>843</v>
      </c>
      <c r="HD191" s="16" t="s">
        <v>843</v>
      </c>
      <c r="HE191" s="16" t="s">
        <v>843</v>
      </c>
      <c r="HF191" s="16" t="s">
        <v>843</v>
      </c>
      <c r="HH191" s="16" t="s">
        <v>5456</v>
      </c>
      <c r="HK191" s="16" t="s">
        <v>865</v>
      </c>
      <c r="HM191" s="16" t="s">
        <v>865</v>
      </c>
      <c r="HZ191" s="16" t="s">
        <v>7944</v>
      </c>
      <c r="KE191" s="16" t="s">
        <v>5582</v>
      </c>
      <c r="KG191" s="16" t="s">
        <v>7015</v>
      </c>
      <c r="KH191" s="16" t="s">
        <v>7033</v>
      </c>
      <c r="KI191" s="16" t="s">
        <v>865</v>
      </c>
      <c r="LG191" s="16" t="s">
        <v>867</v>
      </c>
      <c r="LH191" s="16" t="s">
        <v>867</v>
      </c>
      <c r="LI191" s="16" t="s">
        <v>867</v>
      </c>
      <c r="LJ191" s="16" t="s">
        <v>867</v>
      </c>
      <c r="LK191" s="16" t="s">
        <v>867</v>
      </c>
      <c r="LL191" s="16" t="s">
        <v>5690</v>
      </c>
      <c r="LM191" s="16" t="s">
        <v>843</v>
      </c>
      <c r="LN191" s="16" t="s">
        <v>843</v>
      </c>
      <c r="LO191" s="16" t="s">
        <v>843</v>
      </c>
      <c r="LP191" s="16" t="s">
        <v>843</v>
      </c>
      <c r="LQ191" s="16" t="s">
        <v>843</v>
      </c>
      <c r="LR191" s="16" t="s">
        <v>843</v>
      </c>
      <c r="LS191" s="16" t="s">
        <v>843</v>
      </c>
      <c r="LT191" s="16" t="s">
        <v>843</v>
      </c>
      <c r="LU191" s="16" t="s">
        <v>843</v>
      </c>
      <c r="LV191" s="16" t="s">
        <v>843</v>
      </c>
      <c r="LW191" s="16" t="s">
        <v>843</v>
      </c>
      <c r="LX191" s="16" t="s">
        <v>844</v>
      </c>
      <c r="LY191" s="16" t="s">
        <v>843</v>
      </c>
      <c r="LZ191" s="16" t="s">
        <v>843</v>
      </c>
      <c r="MA191" s="16" t="s">
        <v>843</v>
      </c>
      <c r="MC191" s="16" t="s">
        <v>5694</v>
      </c>
      <c r="MD191" s="16" t="s">
        <v>844</v>
      </c>
      <c r="ME191" s="16" t="s">
        <v>843</v>
      </c>
      <c r="MF191" s="16" t="s">
        <v>843</v>
      </c>
      <c r="MG191" s="16" t="s">
        <v>843</v>
      </c>
      <c r="MH191" s="16" t="s">
        <v>843</v>
      </c>
      <c r="MI191" s="16" t="s">
        <v>843</v>
      </c>
      <c r="MJ191" s="16" t="s">
        <v>843</v>
      </c>
      <c r="MK191" s="16" t="s">
        <v>843</v>
      </c>
      <c r="ML191" s="16" t="s">
        <v>843</v>
      </c>
      <c r="MM191" s="16" t="s">
        <v>843</v>
      </c>
      <c r="MN191" s="16" t="s">
        <v>843</v>
      </c>
      <c r="MO191" s="16" t="s">
        <v>843</v>
      </c>
      <c r="MP191" s="16" t="s">
        <v>843</v>
      </c>
      <c r="MQ191" s="16" t="s">
        <v>843</v>
      </c>
      <c r="MR191" s="16" t="s">
        <v>843</v>
      </c>
      <c r="MS191" s="16" t="s">
        <v>843</v>
      </c>
      <c r="MT191" s="16" t="s">
        <v>843</v>
      </c>
      <c r="MU191" s="16" t="s">
        <v>843</v>
      </c>
      <c r="MV191" s="16" t="s">
        <v>843</v>
      </c>
      <c r="MX191" s="16" t="s">
        <v>5694</v>
      </c>
      <c r="MY191" s="16" t="s">
        <v>844</v>
      </c>
      <c r="MZ191" s="16" t="s">
        <v>843</v>
      </c>
      <c r="NA191" s="16" t="s">
        <v>843</v>
      </c>
      <c r="NB191" s="16" t="s">
        <v>843</v>
      </c>
      <c r="NC191" s="16" t="s">
        <v>843</v>
      </c>
      <c r="ND191" s="16" t="s">
        <v>843</v>
      </c>
      <c r="NE191" s="16" t="s">
        <v>843</v>
      </c>
      <c r="NF191" s="16" t="s">
        <v>843</v>
      </c>
      <c r="NG191" s="16" t="s">
        <v>843</v>
      </c>
      <c r="NH191" s="16" t="s">
        <v>843</v>
      </c>
      <c r="NI191" s="16" t="s">
        <v>843</v>
      </c>
      <c r="NJ191" s="16" t="s">
        <v>843</v>
      </c>
      <c r="NK191" s="16" t="s">
        <v>843</v>
      </c>
      <c r="NL191" s="16" t="s">
        <v>843</v>
      </c>
      <c r="NM191" s="16" t="s">
        <v>843</v>
      </c>
      <c r="NN191" s="16" t="s">
        <v>843</v>
      </c>
      <c r="NO191" s="16" t="s">
        <v>843</v>
      </c>
      <c r="NP191" s="16" t="s">
        <v>843</v>
      </c>
      <c r="NQ191" s="16" t="s">
        <v>843</v>
      </c>
      <c r="PC191" s="16" t="s">
        <v>865</v>
      </c>
      <c r="PD191" s="16" t="s">
        <v>865</v>
      </c>
      <c r="PY191" s="16" t="s">
        <v>865</v>
      </c>
      <c r="QP191" s="16" t="s">
        <v>865</v>
      </c>
      <c r="QR191" s="16" t="s">
        <v>867</v>
      </c>
      <c r="QT191" s="16" t="s">
        <v>867</v>
      </c>
      <c r="QV191" s="16" t="s">
        <v>865</v>
      </c>
      <c r="QX191" s="16" t="s">
        <v>867</v>
      </c>
      <c r="QY191" s="16" t="s">
        <v>867</v>
      </c>
      <c r="RD191" s="16" t="s">
        <v>865</v>
      </c>
      <c r="RF191" s="16" t="s">
        <v>865</v>
      </c>
      <c r="RH191" s="16" t="s">
        <v>4216</v>
      </c>
      <c r="RJ191" s="16" t="s">
        <v>865</v>
      </c>
      <c r="RN191" s="16" t="s">
        <v>7724</v>
      </c>
      <c r="RP191" s="16" t="s">
        <v>867</v>
      </c>
      <c r="RR191" s="16" t="s">
        <v>867</v>
      </c>
      <c r="RT191" s="16" t="s">
        <v>867</v>
      </c>
      <c r="RV191" s="16" t="s">
        <v>867</v>
      </c>
      <c r="RX191" s="16" t="s">
        <v>867</v>
      </c>
      <c r="RZ191" s="16" t="s">
        <v>867</v>
      </c>
      <c r="SQ191" s="16" t="s">
        <v>865</v>
      </c>
      <c r="SS191" s="16" t="s">
        <v>4216</v>
      </c>
      <c r="ST191" s="16" t="s">
        <v>7764</v>
      </c>
      <c r="TN191" s="16">
        <v>3000</v>
      </c>
      <c r="TO191" s="16">
        <v>6000</v>
      </c>
      <c r="TP191" s="16">
        <v>1000</v>
      </c>
      <c r="TQ191" s="16">
        <v>0</v>
      </c>
      <c r="TR191" s="16">
        <v>1000</v>
      </c>
      <c r="TS191" s="16">
        <v>300</v>
      </c>
      <c r="TT191" s="16">
        <v>0</v>
      </c>
      <c r="TU191" s="16">
        <v>500</v>
      </c>
      <c r="TV191" s="16">
        <v>0</v>
      </c>
      <c r="TW191" s="16">
        <v>0</v>
      </c>
      <c r="TX191" s="16">
        <v>0</v>
      </c>
      <c r="TZ191" s="16" t="s">
        <v>7367</v>
      </c>
      <c r="UA191" s="16" t="s">
        <v>5971</v>
      </c>
      <c r="UB191" s="16">
        <v>0</v>
      </c>
      <c r="UC191" s="16" t="s">
        <v>843</v>
      </c>
      <c r="UD191" s="16" t="s">
        <v>843</v>
      </c>
      <c r="UE191" s="16" t="s">
        <v>843</v>
      </c>
      <c r="UF191" s="16" t="s">
        <v>844</v>
      </c>
      <c r="UG191" s="16" t="s">
        <v>843</v>
      </c>
      <c r="UH191" s="16" t="s">
        <v>843</v>
      </c>
      <c r="VX191" s="16" t="s">
        <v>6028</v>
      </c>
      <c r="VY191" s="16" t="s">
        <v>844</v>
      </c>
      <c r="VZ191" s="16" t="s">
        <v>843</v>
      </c>
      <c r="WA191" s="16" t="s">
        <v>843</v>
      </c>
      <c r="WB191" s="16" t="s">
        <v>843</v>
      </c>
      <c r="WC191" s="16" t="s">
        <v>843</v>
      </c>
      <c r="WD191" s="16" t="s">
        <v>843</v>
      </c>
      <c r="WE191" s="16" t="s">
        <v>843</v>
      </c>
      <c r="WF191" s="16" t="s">
        <v>843</v>
      </c>
      <c r="WH191" s="16">
        <v>3250</v>
      </c>
      <c r="WO191" s="16" t="s">
        <v>6920</v>
      </c>
      <c r="XD191" s="16" t="s">
        <v>6975</v>
      </c>
      <c r="XE191" s="16" t="s">
        <v>843</v>
      </c>
      <c r="XF191" s="16" t="s">
        <v>843</v>
      </c>
      <c r="XG191" s="16" t="s">
        <v>844</v>
      </c>
      <c r="XH191" s="16" t="s">
        <v>843</v>
      </c>
      <c r="XI191" s="16" t="s">
        <v>843</v>
      </c>
      <c r="XJ191" s="16" t="s">
        <v>843</v>
      </c>
      <c r="XK191" s="16" t="s">
        <v>843</v>
      </c>
      <c r="XL191" s="16" t="s">
        <v>843</v>
      </c>
      <c r="XM191" s="16" t="s">
        <v>843</v>
      </c>
      <c r="XN191" s="16" t="s">
        <v>843</v>
      </c>
      <c r="XO191" s="16" t="s">
        <v>843</v>
      </c>
      <c r="XP191" s="16" t="s">
        <v>843</v>
      </c>
      <c r="XQ191" s="16" t="s">
        <v>843</v>
      </c>
      <c r="YF191" s="16" t="s">
        <v>865</v>
      </c>
      <c r="YN191" s="16" t="s">
        <v>864</v>
      </c>
      <c r="YP191" s="16" t="s">
        <v>7990</v>
      </c>
      <c r="YR191" s="16" t="s">
        <v>9820</v>
      </c>
      <c r="YS191" s="16" t="s">
        <v>9821</v>
      </c>
      <c r="YT191" s="16" t="s">
        <v>8694</v>
      </c>
      <c r="YU191" s="16" t="s">
        <v>9822</v>
      </c>
      <c r="YV191" s="16" t="s">
        <v>9148</v>
      </c>
      <c r="YW191" s="16" t="s">
        <v>844</v>
      </c>
      <c r="YX191" s="16" t="s">
        <v>9148</v>
      </c>
      <c r="YY191" s="16" t="s">
        <v>843</v>
      </c>
      <c r="YZ191" s="16" t="s">
        <v>843</v>
      </c>
      <c r="ZA191" s="16" t="s">
        <v>843</v>
      </c>
      <c r="ZB191" s="16">
        <v>11800</v>
      </c>
      <c r="ZC191" s="16" t="s">
        <v>8738</v>
      </c>
      <c r="ZD191" s="16" t="s">
        <v>9523</v>
      </c>
      <c r="ZE191" s="16" t="s">
        <v>843</v>
      </c>
      <c r="ZF191" s="16" t="s">
        <v>843</v>
      </c>
      <c r="ZG191" s="16" t="s">
        <v>8754</v>
      </c>
      <c r="ZH191" s="16" t="s">
        <v>8752</v>
      </c>
      <c r="ZI191" s="16" t="s">
        <v>8754</v>
      </c>
      <c r="ZJ191" s="16" t="s">
        <v>843</v>
      </c>
      <c r="ZK191" s="16" t="s">
        <v>843</v>
      </c>
      <c r="ZL191" s="16" t="s">
        <v>8699</v>
      </c>
      <c r="ZM191" s="16" t="s">
        <v>843</v>
      </c>
      <c r="ZN191" s="16" t="s">
        <v>8703</v>
      </c>
      <c r="ZO191" s="16" t="s">
        <v>487</v>
      </c>
      <c r="ZP191" s="16" t="s">
        <v>487</v>
      </c>
      <c r="ZQ191" s="16" t="s">
        <v>486</v>
      </c>
      <c r="ZR191" s="16" t="s">
        <v>486</v>
      </c>
      <c r="ZS191" s="16" t="s">
        <v>8874</v>
      </c>
      <c r="ZT191" s="16" t="s">
        <v>8705</v>
      </c>
      <c r="ZU191" s="16" t="s">
        <v>8706</v>
      </c>
      <c r="ZV191" s="16" t="s">
        <v>487</v>
      </c>
      <c r="ZW191" s="16" t="s">
        <v>843</v>
      </c>
      <c r="ZX191" s="16" t="s">
        <v>843</v>
      </c>
      <c r="ZY191" s="16" t="s">
        <v>844</v>
      </c>
      <c r="ZZ191" s="16" t="s">
        <v>844</v>
      </c>
      <c r="AAA191" s="16" t="s">
        <v>1056</v>
      </c>
      <c r="AAB191" s="16" t="s">
        <v>843</v>
      </c>
      <c r="AAC191" s="16">
        <v>0</v>
      </c>
      <c r="AAD191" s="16" t="s">
        <v>844</v>
      </c>
      <c r="AAE191" s="16" t="s">
        <v>844</v>
      </c>
      <c r="AAF191" s="16" t="s">
        <v>843</v>
      </c>
      <c r="AAG191" s="16" t="s">
        <v>843</v>
      </c>
      <c r="AAH191" s="16" t="s">
        <v>843</v>
      </c>
      <c r="AAI191" s="16" t="s">
        <v>843</v>
      </c>
      <c r="AAJ191" s="16" t="s">
        <v>606</v>
      </c>
      <c r="AAK191" s="16" t="s">
        <v>655</v>
      </c>
      <c r="AAL191" s="16" t="s">
        <v>905</v>
      </c>
      <c r="AAM191" s="16" t="s">
        <v>663</v>
      </c>
      <c r="AAN191" s="16" t="s">
        <v>8707</v>
      </c>
      <c r="AAO191" s="16" t="s">
        <v>1019</v>
      </c>
      <c r="AAP191" s="16" t="s">
        <v>8708</v>
      </c>
      <c r="AAS191" s="16">
        <v>3250</v>
      </c>
      <c r="AAT191" s="16" t="s">
        <v>782</v>
      </c>
      <c r="AAU191" s="16" t="s">
        <v>782</v>
      </c>
      <c r="AAW191" s="16" t="s">
        <v>782</v>
      </c>
      <c r="AAX191" s="16" t="s">
        <v>843</v>
      </c>
      <c r="AAY191" s="16" t="s">
        <v>8710</v>
      </c>
      <c r="AAZ191" s="16" t="s">
        <v>782</v>
      </c>
      <c r="ABA191" s="16" t="s">
        <v>782</v>
      </c>
      <c r="ABB191" s="16" t="s">
        <v>782</v>
      </c>
      <c r="ABC191" s="16" t="s">
        <v>783</v>
      </c>
      <c r="ABD191" s="16" t="s">
        <v>782</v>
      </c>
      <c r="ABE191" s="16" t="s">
        <v>783</v>
      </c>
      <c r="ABF191" s="16" t="s">
        <v>782</v>
      </c>
      <c r="ABG191" s="16" t="s">
        <v>782</v>
      </c>
      <c r="ABH191" s="16" t="s">
        <v>782</v>
      </c>
      <c r="ABI191" s="16" t="s">
        <v>782</v>
      </c>
      <c r="ABJ191" s="16" t="s">
        <v>782</v>
      </c>
      <c r="ABK191" s="16" t="s">
        <v>782</v>
      </c>
      <c r="ABL191" s="16" t="s">
        <v>1056</v>
      </c>
      <c r="ABM191" s="16" t="s">
        <v>843</v>
      </c>
      <c r="ABN191" s="16" t="s">
        <v>1034</v>
      </c>
      <c r="ABP191" s="16" t="s">
        <v>972</v>
      </c>
      <c r="ABQ191" s="16" t="s">
        <v>4324</v>
      </c>
      <c r="ABR191" s="16" t="s">
        <v>474</v>
      </c>
      <c r="ABS191" s="16" t="s">
        <v>457</v>
      </c>
      <c r="ABT191" s="16" t="s">
        <v>1056</v>
      </c>
      <c r="ABU191" s="16" t="s">
        <v>1056</v>
      </c>
      <c r="ABV191" s="16" t="s">
        <v>487</v>
      </c>
      <c r="ABW191" s="16" t="s">
        <v>487</v>
      </c>
      <c r="ABX191" s="16" t="s">
        <v>894</v>
      </c>
      <c r="ABY191" s="16" t="s">
        <v>486</v>
      </c>
      <c r="ABZ191" s="16" t="s">
        <v>486</v>
      </c>
      <c r="ACA191" s="16" t="s">
        <v>759</v>
      </c>
      <c r="ACB191" s="16" t="s">
        <v>768</v>
      </c>
      <c r="ACC191" s="16" t="s">
        <v>737</v>
      </c>
      <c r="ACD191" s="16" t="s">
        <v>486</v>
      </c>
      <c r="ACE191" s="16" t="s">
        <v>486</v>
      </c>
      <c r="ACG191" s="16" t="s">
        <v>1014</v>
      </c>
      <c r="ACH191" s="16" t="s">
        <v>1009</v>
      </c>
      <c r="ACI191" s="16" t="s">
        <v>462</v>
      </c>
      <c r="ACJ191" s="16">
        <v>0.79400000000000004</v>
      </c>
      <c r="ACK191" s="16" t="s">
        <v>482</v>
      </c>
      <c r="ACL191" s="16" t="s">
        <v>740</v>
      </c>
      <c r="ACM191" s="16" t="s">
        <v>1193</v>
      </c>
      <c r="ACN191" s="16" t="s">
        <v>1169</v>
      </c>
      <c r="ACO191" s="16" t="s">
        <v>1856</v>
      </c>
      <c r="ACP191" s="16">
        <v>3250</v>
      </c>
      <c r="ACQ191" s="16" t="s">
        <v>1202</v>
      </c>
      <c r="ACR191" s="16" t="s">
        <v>1644</v>
      </c>
      <c r="ACS191" s="16" t="s">
        <v>676</v>
      </c>
      <c r="ACT191" s="16" t="s">
        <v>1522</v>
      </c>
      <c r="ACU191" s="16" t="s">
        <v>833</v>
      </c>
      <c r="ACV191" s="16" t="s">
        <v>8711</v>
      </c>
      <c r="ACW191" s="16" t="s">
        <v>878</v>
      </c>
      <c r="ACX191" s="16" t="s">
        <v>1914</v>
      </c>
      <c r="ACY191" s="16" t="s">
        <v>1949</v>
      </c>
      <c r="ACZ191" s="16">
        <v>1</v>
      </c>
      <c r="ADA191" s="16">
        <v>1</v>
      </c>
      <c r="ADB191" s="16">
        <v>1</v>
      </c>
      <c r="ADC191" s="16">
        <v>1</v>
      </c>
      <c r="ADD191" s="16">
        <v>1</v>
      </c>
      <c r="ADE191" s="16" t="s">
        <v>8712</v>
      </c>
      <c r="ADF191" s="16">
        <v>0</v>
      </c>
      <c r="ADG191" s="16" t="s">
        <v>486</v>
      </c>
      <c r="ADH191" s="16">
        <v>1</v>
      </c>
      <c r="ADI191" s="16" t="s">
        <v>486</v>
      </c>
      <c r="ADJ191" s="16" t="s">
        <v>1743</v>
      </c>
      <c r="ADK191" s="16" t="s">
        <v>1750</v>
      </c>
      <c r="ADL191" s="16" t="s">
        <v>1764</v>
      </c>
      <c r="ADM191" s="16" t="s">
        <v>13194</v>
      </c>
      <c r="ADN191" s="16" t="s">
        <v>1764</v>
      </c>
      <c r="ADO191" s="16" t="s">
        <v>1766</v>
      </c>
      <c r="ADP191" s="16" t="s">
        <v>13196</v>
      </c>
      <c r="ADQ191" s="16" t="s">
        <v>13194</v>
      </c>
      <c r="ADR191" s="16" t="s">
        <v>13194</v>
      </c>
      <c r="ADS191" s="16" t="s">
        <v>13194</v>
      </c>
      <c r="ADW191" s="16" t="s">
        <v>8729</v>
      </c>
      <c r="ADY191" s="16" t="s">
        <v>1063</v>
      </c>
      <c r="AEB191" s="16">
        <v>11800</v>
      </c>
      <c r="AEC191" s="16" t="s">
        <v>1058</v>
      </c>
      <c r="AED191" s="16">
        <v>1625</v>
      </c>
      <c r="AEE191" s="16" t="s">
        <v>952</v>
      </c>
      <c r="AEH191" s="16">
        <v>3250</v>
      </c>
      <c r="AEI191" s="16">
        <v>1500</v>
      </c>
      <c r="AEJ191" s="16">
        <v>3000</v>
      </c>
      <c r="AEK191" s="16">
        <v>500</v>
      </c>
      <c r="AEN191" s="16">
        <v>500</v>
      </c>
      <c r="AEO191" s="16">
        <v>150</v>
      </c>
      <c r="AEP191" s="16">
        <v>250</v>
      </c>
    </row>
    <row r="192" spans="1:822" x14ac:dyDescent="0.25">
      <c r="A192" s="30">
        <v>45820</v>
      </c>
      <c r="B192" s="16" t="s">
        <v>9823</v>
      </c>
      <c r="C192" s="16" t="s">
        <v>867</v>
      </c>
      <c r="D192" s="16" t="s">
        <v>867</v>
      </c>
      <c r="E192" s="16">
        <v>37</v>
      </c>
      <c r="F192" s="16" t="s">
        <v>8153</v>
      </c>
      <c r="G192" s="16" t="s">
        <v>4145</v>
      </c>
      <c r="I192" s="16" t="s">
        <v>4166</v>
      </c>
      <c r="Z192" s="16" t="s">
        <v>993</v>
      </c>
      <c r="AA192" s="16" t="s">
        <v>470</v>
      </c>
      <c r="AB192" s="16">
        <v>2</v>
      </c>
      <c r="AC192" s="16" t="s">
        <v>844</v>
      </c>
      <c r="AD192" s="16" t="s">
        <v>843</v>
      </c>
      <c r="AE192" s="16" t="s">
        <v>844</v>
      </c>
      <c r="AF192" s="16" t="s">
        <v>844</v>
      </c>
      <c r="AG192" s="16" t="s">
        <v>843</v>
      </c>
      <c r="AH192" s="16" t="s">
        <v>844</v>
      </c>
      <c r="AI192" s="16" t="s">
        <v>844</v>
      </c>
      <c r="AJ192" s="16" t="s">
        <v>843</v>
      </c>
      <c r="AK192" s="16" t="s">
        <v>844</v>
      </c>
      <c r="AM192" s="16" t="s">
        <v>737</v>
      </c>
      <c r="AN192" s="16" t="s">
        <v>759</v>
      </c>
      <c r="AP192" s="16" t="s">
        <v>774</v>
      </c>
      <c r="AR192" s="16" t="s">
        <v>6907</v>
      </c>
      <c r="BB192" s="16">
        <v>1</v>
      </c>
      <c r="BC192" s="16" t="s">
        <v>7878</v>
      </c>
      <c r="BE192" s="16" t="s">
        <v>5098</v>
      </c>
      <c r="BV192" s="16" t="s">
        <v>4433</v>
      </c>
      <c r="BW192" s="16" t="s">
        <v>844</v>
      </c>
      <c r="BX192" s="16" t="s">
        <v>843</v>
      </c>
      <c r="BY192" s="16" t="s">
        <v>843</v>
      </c>
      <c r="BZ192" s="16" t="s">
        <v>843</v>
      </c>
      <c r="CA192" s="16" t="s">
        <v>843</v>
      </c>
      <c r="CB192" s="16" t="s">
        <v>843</v>
      </c>
      <c r="CC192" s="16" t="s">
        <v>843</v>
      </c>
      <c r="CD192" s="16" t="s">
        <v>843</v>
      </c>
      <c r="CE192" s="16" t="s">
        <v>843</v>
      </c>
      <c r="CF192" s="16" t="s">
        <v>843</v>
      </c>
      <c r="CG192" s="16" t="s">
        <v>843</v>
      </c>
      <c r="CH192" s="16" t="s">
        <v>843</v>
      </c>
      <c r="CI192" s="16" t="s">
        <v>843</v>
      </c>
      <c r="CJ192" s="16" t="s">
        <v>843</v>
      </c>
      <c r="CK192" s="16" t="s">
        <v>843</v>
      </c>
      <c r="CP192" s="16" t="s">
        <v>865</v>
      </c>
      <c r="DX192" s="16" t="s">
        <v>867</v>
      </c>
      <c r="DY192" s="16" t="s">
        <v>867</v>
      </c>
      <c r="GC192" s="16" t="s">
        <v>5342</v>
      </c>
      <c r="GF192" s="16" t="s">
        <v>867</v>
      </c>
      <c r="GG192" s="16" t="s">
        <v>867</v>
      </c>
      <c r="GV192" s="16" t="s">
        <v>5443</v>
      </c>
      <c r="GW192" s="16" t="s">
        <v>843</v>
      </c>
      <c r="GX192" s="16" t="s">
        <v>844</v>
      </c>
      <c r="GY192" s="16" t="s">
        <v>843</v>
      </c>
      <c r="GZ192" s="16" t="s">
        <v>843</v>
      </c>
      <c r="HA192" s="16" t="s">
        <v>843</v>
      </c>
      <c r="HB192" s="16" t="s">
        <v>843</v>
      </c>
      <c r="HC192" s="16" t="s">
        <v>843</v>
      </c>
      <c r="HD192" s="16" t="s">
        <v>843</v>
      </c>
      <c r="HE192" s="16" t="s">
        <v>843</v>
      </c>
      <c r="HF192" s="16" t="s">
        <v>843</v>
      </c>
      <c r="HH192" s="16" t="s">
        <v>5456</v>
      </c>
      <c r="HK192" s="16" t="s">
        <v>865</v>
      </c>
      <c r="HM192" s="16" t="s">
        <v>865</v>
      </c>
      <c r="HZ192" s="16" t="s">
        <v>7944</v>
      </c>
      <c r="KE192" s="16" t="s">
        <v>5585</v>
      </c>
      <c r="KG192" s="16" t="s">
        <v>7018</v>
      </c>
      <c r="KH192" s="16" t="s">
        <v>7033</v>
      </c>
      <c r="KI192" s="16" t="s">
        <v>865</v>
      </c>
      <c r="LG192" s="16" t="s">
        <v>867</v>
      </c>
      <c r="LH192" s="16" t="s">
        <v>867</v>
      </c>
      <c r="LI192" s="16" t="s">
        <v>867</v>
      </c>
      <c r="LJ192" s="16" t="s">
        <v>867</v>
      </c>
      <c r="LK192" s="16" t="s">
        <v>867</v>
      </c>
      <c r="LL192" s="16" t="s">
        <v>5666</v>
      </c>
      <c r="LM192" s="16" t="s">
        <v>843</v>
      </c>
      <c r="LN192" s="16" t="s">
        <v>843</v>
      </c>
      <c r="LO192" s="16" t="s">
        <v>843</v>
      </c>
      <c r="LP192" s="16" t="s">
        <v>844</v>
      </c>
      <c r="LQ192" s="16" t="s">
        <v>843</v>
      </c>
      <c r="LR192" s="16" t="s">
        <v>843</v>
      </c>
      <c r="LS192" s="16" t="s">
        <v>843</v>
      </c>
      <c r="LT192" s="16" t="s">
        <v>843</v>
      </c>
      <c r="LU192" s="16" t="s">
        <v>843</v>
      </c>
      <c r="LV192" s="16" t="s">
        <v>843</v>
      </c>
      <c r="LW192" s="16" t="s">
        <v>843</v>
      </c>
      <c r="LX192" s="16" t="s">
        <v>843</v>
      </c>
      <c r="LY192" s="16" t="s">
        <v>843</v>
      </c>
      <c r="LZ192" s="16" t="s">
        <v>843</v>
      </c>
      <c r="MA192" s="16" t="s">
        <v>843</v>
      </c>
      <c r="MC192" s="16" t="s">
        <v>864</v>
      </c>
      <c r="MD192" s="16" t="s">
        <v>843</v>
      </c>
      <c r="ME192" s="16" t="s">
        <v>843</v>
      </c>
      <c r="MF192" s="16" t="s">
        <v>843</v>
      </c>
      <c r="MG192" s="16" t="s">
        <v>843</v>
      </c>
      <c r="MH192" s="16" t="s">
        <v>843</v>
      </c>
      <c r="MI192" s="16" t="s">
        <v>843</v>
      </c>
      <c r="MJ192" s="16" t="s">
        <v>843</v>
      </c>
      <c r="MK192" s="16" t="s">
        <v>843</v>
      </c>
      <c r="ML192" s="16" t="s">
        <v>843</v>
      </c>
      <c r="MM192" s="16" t="s">
        <v>843</v>
      </c>
      <c r="MN192" s="16" t="s">
        <v>843</v>
      </c>
      <c r="MO192" s="16" t="s">
        <v>843</v>
      </c>
      <c r="MP192" s="16" t="s">
        <v>843</v>
      </c>
      <c r="MQ192" s="16" t="s">
        <v>843</v>
      </c>
      <c r="MR192" s="16" t="s">
        <v>843</v>
      </c>
      <c r="MS192" s="16" t="s">
        <v>843</v>
      </c>
      <c r="MT192" s="16" t="s">
        <v>843</v>
      </c>
      <c r="MU192" s="16" t="s">
        <v>844</v>
      </c>
      <c r="MV192" s="16" t="s">
        <v>843</v>
      </c>
      <c r="NS192" s="16" t="s">
        <v>5694</v>
      </c>
      <c r="NT192" s="16" t="s">
        <v>844</v>
      </c>
      <c r="NU192" s="16" t="s">
        <v>843</v>
      </c>
      <c r="NV192" s="16" t="s">
        <v>843</v>
      </c>
      <c r="NW192" s="16" t="s">
        <v>843</v>
      </c>
      <c r="NX192" s="16" t="s">
        <v>843</v>
      </c>
      <c r="NY192" s="16" t="s">
        <v>843</v>
      </c>
      <c r="NZ192" s="16" t="s">
        <v>843</v>
      </c>
      <c r="OA192" s="16" t="s">
        <v>843</v>
      </c>
      <c r="OB192" s="16" t="s">
        <v>843</v>
      </c>
      <c r="OC192" s="16" t="s">
        <v>843</v>
      </c>
      <c r="OD192" s="16" t="s">
        <v>843</v>
      </c>
      <c r="OE192" s="16" t="s">
        <v>843</v>
      </c>
      <c r="OF192" s="16" t="s">
        <v>843</v>
      </c>
      <c r="OG192" s="16" t="s">
        <v>843</v>
      </c>
      <c r="OH192" s="16" t="s">
        <v>843</v>
      </c>
      <c r="OI192" s="16" t="s">
        <v>843</v>
      </c>
      <c r="PC192" s="16" t="s">
        <v>865</v>
      </c>
      <c r="PD192" s="16" t="s">
        <v>865</v>
      </c>
      <c r="PY192" s="16" t="s">
        <v>867</v>
      </c>
      <c r="PZ192" s="16">
        <v>1</v>
      </c>
      <c r="QP192" s="16" t="s">
        <v>865</v>
      </c>
      <c r="QR192" s="16" t="s">
        <v>867</v>
      </c>
      <c r="QT192" s="16" t="s">
        <v>867</v>
      </c>
      <c r="QV192" s="16" t="s">
        <v>865</v>
      </c>
      <c r="QX192" s="16" t="s">
        <v>867</v>
      </c>
      <c r="RD192" s="16" t="s">
        <v>4216</v>
      </c>
      <c r="RF192" s="16" t="s">
        <v>865</v>
      </c>
      <c r="RH192" s="16" t="s">
        <v>4216</v>
      </c>
      <c r="RJ192" s="16" t="s">
        <v>865</v>
      </c>
      <c r="RN192" s="16" t="s">
        <v>7720</v>
      </c>
      <c r="RP192" s="16" t="s">
        <v>867</v>
      </c>
      <c r="RR192" s="16" t="s">
        <v>7720</v>
      </c>
      <c r="RT192" s="16" t="s">
        <v>867</v>
      </c>
      <c r="RV192" s="16" t="s">
        <v>867</v>
      </c>
      <c r="RX192" s="16" t="s">
        <v>867</v>
      </c>
      <c r="RZ192" s="16" t="s">
        <v>867</v>
      </c>
      <c r="SQ192" s="16" t="s">
        <v>867</v>
      </c>
      <c r="SS192" s="16" t="s">
        <v>7293</v>
      </c>
      <c r="ST192" s="16" t="s">
        <v>7761</v>
      </c>
      <c r="TN192" s="16">
        <v>4000</v>
      </c>
      <c r="TP192" s="16">
        <v>1000</v>
      </c>
      <c r="TQ192" s="16">
        <v>200</v>
      </c>
      <c r="TR192" s="16">
        <v>600</v>
      </c>
      <c r="TS192" s="16">
        <v>400</v>
      </c>
      <c r="TT192" s="16">
        <v>0</v>
      </c>
      <c r="TU192" s="16">
        <v>500</v>
      </c>
      <c r="TV192" s="16">
        <v>3000</v>
      </c>
      <c r="TW192" s="16">
        <v>0</v>
      </c>
      <c r="TX192" s="16">
        <v>1300</v>
      </c>
      <c r="TZ192" s="16" t="s">
        <v>7367</v>
      </c>
      <c r="UA192" s="16" t="s">
        <v>5941</v>
      </c>
      <c r="UB192" s="16">
        <v>0</v>
      </c>
      <c r="UC192" s="16" t="s">
        <v>844</v>
      </c>
      <c r="UD192" s="16" t="s">
        <v>843</v>
      </c>
      <c r="UE192" s="16" t="s">
        <v>843</v>
      </c>
      <c r="UF192" s="16" t="s">
        <v>843</v>
      </c>
      <c r="UG192" s="16" t="s">
        <v>843</v>
      </c>
      <c r="UH192" s="16" t="s">
        <v>843</v>
      </c>
      <c r="UL192" s="16">
        <v>8000</v>
      </c>
      <c r="WO192" s="16" t="s">
        <v>6920</v>
      </c>
      <c r="XD192" s="16" t="s">
        <v>9824</v>
      </c>
      <c r="XE192" s="16" t="s">
        <v>843</v>
      </c>
      <c r="XF192" s="16" t="s">
        <v>843</v>
      </c>
      <c r="XG192" s="16" t="s">
        <v>843</v>
      </c>
      <c r="XH192" s="16" t="s">
        <v>844</v>
      </c>
      <c r="XI192" s="16" t="s">
        <v>843</v>
      </c>
      <c r="XJ192" s="16" t="s">
        <v>843</v>
      </c>
      <c r="XK192" s="16" t="s">
        <v>843</v>
      </c>
      <c r="XL192" s="16" t="s">
        <v>843</v>
      </c>
      <c r="XM192" s="16" t="s">
        <v>843</v>
      </c>
      <c r="XN192" s="16" t="s">
        <v>843</v>
      </c>
      <c r="XO192" s="16" t="s">
        <v>844</v>
      </c>
      <c r="XP192" s="16" t="s">
        <v>843</v>
      </c>
      <c r="XQ192" s="16" t="s">
        <v>843</v>
      </c>
      <c r="YF192" s="16" t="s">
        <v>865</v>
      </c>
      <c r="YN192" s="16" t="s">
        <v>7040</v>
      </c>
      <c r="YP192" s="16" t="s">
        <v>7987</v>
      </c>
      <c r="YR192" s="16" t="s">
        <v>9825</v>
      </c>
      <c r="YS192" s="16" t="s">
        <v>9826</v>
      </c>
      <c r="YT192" s="16" t="s">
        <v>8694</v>
      </c>
      <c r="YU192" s="16" t="s">
        <v>9827</v>
      </c>
      <c r="YV192" s="16" t="s">
        <v>9148</v>
      </c>
      <c r="YW192" s="16" t="s">
        <v>844</v>
      </c>
      <c r="YX192" s="16" t="s">
        <v>9148</v>
      </c>
      <c r="YY192" s="16" t="s">
        <v>8789</v>
      </c>
      <c r="YZ192" s="16" t="s">
        <v>843</v>
      </c>
      <c r="ZA192" s="16" t="s">
        <v>9745</v>
      </c>
      <c r="ZE192" s="16" t="s">
        <v>9041</v>
      </c>
      <c r="ZO192" s="16" t="s">
        <v>487</v>
      </c>
      <c r="ZP192" s="16" t="s">
        <v>487</v>
      </c>
      <c r="ZQ192" s="16" t="s">
        <v>487</v>
      </c>
      <c r="ZR192" s="16" t="s">
        <v>486</v>
      </c>
      <c r="ZS192" s="16" t="s">
        <v>1056</v>
      </c>
      <c r="ZT192" s="16" t="s">
        <v>8705</v>
      </c>
      <c r="ZU192" s="16" t="s">
        <v>8706</v>
      </c>
      <c r="ZV192" s="16" t="s">
        <v>487</v>
      </c>
      <c r="ZW192" s="16" t="s">
        <v>844</v>
      </c>
      <c r="ZX192" s="16" t="s">
        <v>844</v>
      </c>
      <c r="ZY192" s="16" t="s">
        <v>844</v>
      </c>
      <c r="ZZ192" s="16" t="s">
        <v>844</v>
      </c>
      <c r="AAA192" s="16" t="s">
        <v>843</v>
      </c>
      <c r="AAB192" s="16" t="s">
        <v>843</v>
      </c>
      <c r="AAC192" s="16">
        <v>1</v>
      </c>
      <c r="AAD192" s="16" t="s">
        <v>844</v>
      </c>
      <c r="AAE192" s="16" t="s">
        <v>843</v>
      </c>
      <c r="AAF192" s="16" t="s">
        <v>843</v>
      </c>
      <c r="AAG192" s="16" t="s">
        <v>843</v>
      </c>
      <c r="AAH192" s="16" t="s">
        <v>843</v>
      </c>
      <c r="AAI192" s="16" t="s">
        <v>844</v>
      </c>
      <c r="AAJ192" s="16" t="s">
        <v>615</v>
      </c>
      <c r="AAK192" s="16" t="s">
        <v>633</v>
      </c>
      <c r="AAL192" s="16" t="s">
        <v>904</v>
      </c>
      <c r="AAM192" s="16" t="s">
        <v>663</v>
      </c>
      <c r="AAN192" s="16" t="s">
        <v>8707</v>
      </c>
      <c r="AAO192" s="16" t="s">
        <v>1018</v>
      </c>
      <c r="AAP192" s="16" t="s">
        <v>8708</v>
      </c>
      <c r="AAS192" s="16">
        <v>8000</v>
      </c>
      <c r="AAU192" s="16" t="s">
        <v>782</v>
      </c>
      <c r="AAW192" s="16" t="s">
        <v>782</v>
      </c>
      <c r="AAX192" s="16" t="s">
        <v>843</v>
      </c>
      <c r="AAY192" s="16" t="s">
        <v>8710</v>
      </c>
      <c r="AAZ192" s="16" t="s">
        <v>782</v>
      </c>
      <c r="ABA192" s="16" t="s">
        <v>782</v>
      </c>
      <c r="ABB192" s="16" t="s">
        <v>782</v>
      </c>
      <c r="ABC192" s="16" t="s">
        <v>783</v>
      </c>
      <c r="ABD192" s="16" t="s">
        <v>783</v>
      </c>
      <c r="ABE192" s="16" t="s">
        <v>783</v>
      </c>
      <c r="ABF192" s="16" t="s">
        <v>782</v>
      </c>
      <c r="ABG192" s="16" t="s">
        <v>783</v>
      </c>
      <c r="ABH192" s="16" t="s">
        <v>782</v>
      </c>
      <c r="ABI192" s="16" t="s">
        <v>782</v>
      </c>
      <c r="ABJ192" s="16" t="s">
        <v>782</v>
      </c>
      <c r="ABK192" s="16" t="s">
        <v>782</v>
      </c>
      <c r="ABL192" s="16" t="s">
        <v>8746</v>
      </c>
      <c r="ABM192" s="16" t="s">
        <v>843</v>
      </c>
      <c r="ABN192" s="16" t="s">
        <v>1034</v>
      </c>
      <c r="ABO192" s="16" t="s">
        <v>486</v>
      </c>
      <c r="ABP192" s="16" t="s">
        <v>972</v>
      </c>
      <c r="ABQ192" s="16" t="s">
        <v>4324</v>
      </c>
      <c r="ABR192" s="16" t="s">
        <v>470</v>
      </c>
      <c r="ABS192" s="16" t="s">
        <v>451</v>
      </c>
      <c r="ABT192" s="16" t="s">
        <v>1056</v>
      </c>
      <c r="ABU192" s="16" t="s">
        <v>844</v>
      </c>
      <c r="ABV192" s="16" t="s">
        <v>487</v>
      </c>
      <c r="ABW192" s="16" t="s">
        <v>486</v>
      </c>
      <c r="ABX192" s="16" t="s">
        <v>892</v>
      </c>
      <c r="ABY192" s="16" t="s">
        <v>486</v>
      </c>
      <c r="ABZ192" s="16" t="s">
        <v>486</v>
      </c>
      <c r="ACA192" s="16" t="s">
        <v>759</v>
      </c>
      <c r="ACB192" s="16" t="s">
        <v>774</v>
      </c>
      <c r="ACC192" s="16" t="s">
        <v>737</v>
      </c>
      <c r="ACD192" s="16" t="s">
        <v>486</v>
      </c>
      <c r="ACE192" s="16" t="s">
        <v>487</v>
      </c>
      <c r="ACG192" s="16" t="s">
        <v>1014</v>
      </c>
      <c r="ACH192" s="16" t="s">
        <v>1009</v>
      </c>
      <c r="ACI192" s="16" t="s">
        <v>462</v>
      </c>
      <c r="ACJ192" s="16">
        <v>0.79400000000000004</v>
      </c>
      <c r="ACK192" s="16" t="s">
        <v>482</v>
      </c>
      <c r="ACL192" s="16" t="s">
        <v>738</v>
      </c>
      <c r="ACM192" s="16" t="s">
        <v>1189</v>
      </c>
      <c r="ACN192" s="16" t="s">
        <v>1169</v>
      </c>
      <c r="ACO192" s="16" t="s">
        <v>1856</v>
      </c>
      <c r="ACQ192" s="16" t="s">
        <v>1202</v>
      </c>
      <c r="ACR192" s="16" t="s">
        <v>1645</v>
      </c>
      <c r="ACS192" s="16" t="s">
        <v>680</v>
      </c>
      <c r="ACT192" s="16" t="s">
        <v>1522</v>
      </c>
      <c r="ACU192" s="16" t="s">
        <v>831</v>
      </c>
      <c r="ACV192" s="16" t="s">
        <v>8756</v>
      </c>
      <c r="ACW192" s="16" t="s">
        <v>451</v>
      </c>
      <c r="ACX192" s="16" t="s">
        <v>1916</v>
      </c>
      <c r="ACY192" s="16" t="s">
        <v>1947</v>
      </c>
      <c r="ACZ192" s="16">
        <v>1</v>
      </c>
      <c r="ADA192" s="16">
        <v>1</v>
      </c>
      <c r="ADB192" s="16">
        <v>1</v>
      </c>
      <c r="ADC192" s="16">
        <v>1</v>
      </c>
      <c r="ADD192" s="16">
        <v>1</v>
      </c>
      <c r="ADE192" s="16" t="s">
        <v>8712</v>
      </c>
      <c r="ADF192" s="16">
        <v>0</v>
      </c>
      <c r="ADG192" s="16" t="s">
        <v>486</v>
      </c>
      <c r="ADH192" s="16">
        <v>2</v>
      </c>
      <c r="ADI192" s="16" t="s">
        <v>1554</v>
      </c>
      <c r="ADJ192" s="16" t="s">
        <v>1744</v>
      </c>
      <c r="ADL192" s="16" t="s">
        <v>1764</v>
      </c>
      <c r="ADM192" s="16" t="s">
        <v>13195</v>
      </c>
      <c r="ADN192" s="16" t="s">
        <v>1764</v>
      </c>
      <c r="ADO192" s="16" t="s">
        <v>1766</v>
      </c>
      <c r="ADP192" s="16" t="s">
        <v>13196</v>
      </c>
      <c r="ADQ192" s="16" t="s">
        <v>1743</v>
      </c>
      <c r="ADR192" s="16" t="s">
        <v>13194</v>
      </c>
      <c r="ADS192" s="16" t="s">
        <v>1751</v>
      </c>
      <c r="AEA192" s="16">
        <v>7308.3333333333303</v>
      </c>
      <c r="AEC192" s="16" t="s">
        <v>1062</v>
      </c>
      <c r="AED192" s="16">
        <v>4000</v>
      </c>
      <c r="AEE192" s="16" t="s">
        <v>952</v>
      </c>
      <c r="AEI192" s="16">
        <v>2000</v>
      </c>
      <c r="AEK192" s="16">
        <v>500</v>
      </c>
      <c r="AEL192" s="16">
        <v>100</v>
      </c>
      <c r="AEM192" s="16">
        <v>1500</v>
      </c>
      <c r="AEN192" s="16">
        <v>300</v>
      </c>
      <c r="AEO192" s="16">
        <v>200</v>
      </c>
      <c r="AEP192" s="16">
        <v>250</v>
      </c>
    </row>
    <row r="193" spans="1:822" x14ac:dyDescent="0.25">
      <c r="A193" s="30">
        <v>45820</v>
      </c>
      <c r="B193" s="16" t="s">
        <v>9828</v>
      </c>
      <c r="C193" s="16" t="s">
        <v>867</v>
      </c>
      <c r="D193" s="16" t="s">
        <v>867</v>
      </c>
      <c r="E193" s="16">
        <v>46</v>
      </c>
      <c r="F193" s="16" t="s">
        <v>8153</v>
      </c>
      <c r="G193" s="16" t="s">
        <v>4145</v>
      </c>
      <c r="I193" s="16" t="s">
        <v>4174</v>
      </c>
      <c r="Z193" s="16" t="s">
        <v>993</v>
      </c>
      <c r="AA193" s="16" t="s">
        <v>470</v>
      </c>
      <c r="AB193" s="16">
        <v>3</v>
      </c>
      <c r="AC193" s="16" t="s">
        <v>8732</v>
      </c>
      <c r="AD193" s="16" t="s">
        <v>844</v>
      </c>
      <c r="AE193" s="16" t="s">
        <v>843</v>
      </c>
      <c r="AF193" s="16" t="s">
        <v>1056</v>
      </c>
      <c r="AG193" s="16" t="s">
        <v>843</v>
      </c>
      <c r="AH193" s="16" t="s">
        <v>8732</v>
      </c>
      <c r="AI193" s="16" t="s">
        <v>843</v>
      </c>
      <c r="AJ193" s="16" t="s">
        <v>843</v>
      </c>
      <c r="AK193" s="16" t="s">
        <v>844</v>
      </c>
      <c r="AM193" s="16" t="s">
        <v>737</v>
      </c>
      <c r="AN193" s="16" t="s">
        <v>761</v>
      </c>
      <c r="AP193" s="16" t="s">
        <v>770</v>
      </c>
      <c r="AR193" s="16" t="s">
        <v>6907</v>
      </c>
      <c r="BB193" s="16">
        <v>4</v>
      </c>
      <c r="BC193" s="16" t="s">
        <v>7878</v>
      </c>
      <c r="BE193" s="16" t="s">
        <v>5098</v>
      </c>
      <c r="BV193" s="16" t="s">
        <v>4433</v>
      </c>
      <c r="BW193" s="16" t="s">
        <v>844</v>
      </c>
      <c r="BX193" s="16" t="s">
        <v>843</v>
      </c>
      <c r="BY193" s="16" t="s">
        <v>843</v>
      </c>
      <c r="BZ193" s="16" t="s">
        <v>843</v>
      </c>
      <c r="CA193" s="16" t="s">
        <v>843</v>
      </c>
      <c r="CB193" s="16" t="s">
        <v>843</v>
      </c>
      <c r="CC193" s="16" t="s">
        <v>843</v>
      </c>
      <c r="CD193" s="16" t="s">
        <v>843</v>
      </c>
      <c r="CE193" s="16" t="s">
        <v>843</v>
      </c>
      <c r="CF193" s="16" t="s">
        <v>843</v>
      </c>
      <c r="CG193" s="16" t="s">
        <v>843</v>
      </c>
      <c r="CH193" s="16" t="s">
        <v>843</v>
      </c>
      <c r="CI193" s="16" t="s">
        <v>843</v>
      </c>
      <c r="CJ193" s="16" t="s">
        <v>843</v>
      </c>
      <c r="CK193" s="16" t="s">
        <v>843</v>
      </c>
      <c r="CP193" s="16" t="s">
        <v>867</v>
      </c>
      <c r="CQ193" s="16" t="s">
        <v>5191</v>
      </c>
      <c r="CR193" s="16" t="s">
        <v>844</v>
      </c>
      <c r="CS193" s="16" t="s">
        <v>843</v>
      </c>
      <c r="CT193" s="16" t="s">
        <v>843</v>
      </c>
      <c r="CU193" s="16" t="s">
        <v>843</v>
      </c>
      <c r="CV193" s="16" t="s">
        <v>843</v>
      </c>
      <c r="CW193" s="16" t="s">
        <v>843</v>
      </c>
      <c r="CX193" s="16" t="s">
        <v>843</v>
      </c>
      <c r="CY193" s="16" t="s">
        <v>843</v>
      </c>
      <c r="CZ193" s="16" t="s">
        <v>843</v>
      </c>
      <c r="DA193" s="16" t="s">
        <v>5184</v>
      </c>
      <c r="DX193" s="16" t="s">
        <v>867</v>
      </c>
      <c r="DY193" s="16" t="s">
        <v>867</v>
      </c>
      <c r="GC193" s="16" t="s">
        <v>5342</v>
      </c>
      <c r="GF193" s="16" t="s">
        <v>867</v>
      </c>
      <c r="GG193" s="16" t="s">
        <v>867</v>
      </c>
      <c r="GV193" s="16" t="s">
        <v>5443</v>
      </c>
      <c r="GW193" s="16" t="s">
        <v>843</v>
      </c>
      <c r="GX193" s="16" t="s">
        <v>844</v>
      </c>
      <c r="GY193" s="16" t="s">
        <v>843</v>
      </c>
      <c r="GZ193" s="16" t="s">
        <v>843</v>
      </c>
      <c r="HA193" s="16" t="s">
        <v>843</v>
      </c>
      <c r="HB193" s="16" t="s">
        <v>843</v>
      </c>
      <c r="HC193" s="16" t="s">
        <v>843</v>
      </c>
      <c r="HD193" s="16" t="s">
        <v>843</v>
      </c>
      <c r="HE193" s="16" t="s">
        <v>843</v>
      </c>
      <c r="HF193" s="16" t="s">
        <v>843</v>
      </c>
      <c r="HH193" s="16" t="s">
        <v>5456</v>
      </c>
      <c r="HK193" s="16" t="s">
        <v>865</v>
      </c>
      <c r="HM193" s="16" t="s">
        <v>865</v>
      </c>
      <c r="HZ193" s="16" t="s">
        <v>7944</v>
      </c>
      <c r="KE193" s="16" t="s">
        <v>5582</v>
      </c>
      <c r="KG193" s="16" t="s">
        <v>7018</v>
      </c>
      <c r="KH193" s="16" t="s">
        <v>7033</v>
      </c>
      <c r="KI193" s="16" t="s">
        <v>865</v>
      </c>
      <c r="LG193" s="16" t="s">
        <v>867</v>
      </c>
      <c r="LH193" s="16" t="s">
        <v>867</v>
      </c>
      <c r="LI193" s="16" t="s">
        <v>867</v>
      </c>
      <c r="LJ193" s="16" t="s">
        <v>865</v>
      </c>
      <c r="LK193" s="16" t="s">
        <v>865</v>
      </c>
      <c r="LL193" s="16" t="s">
        <v>5660</v>
      </c>
      <c r="LM193" s="16" t="s">
        <v>843</v>
      </c>
      <c r="LN193" s="16" t="s">
        <v>844</v>
      </c>
      <c r="LO193" s="16" t="s">
        <v>843</v>
      </c>
      <c r="LP193" s="16" t="s">
        <v>843</v>
      </c>
      <c r="LQ193" s="16" t="s">
        <v>843</v>
      </c>
      <c r="LR193" s="16" t="s">
        <v>843</v>
      </c>
      <c r="LS193" s="16" t="s">
        <v>843</v>
      </c>
      <c r="LT193" s="16" t="s">
        <v>843</v>
      </c>
      <c r="LU193" s="16" t="s">
        <v>843</v>
      </c>
      <c r="LV193" s="16" t="s">
        <v>843</v>
      </c>
      <c r="LW193" s="16" t="s">
        <v>843</v>
      </c>
      <c r="LX193" s="16" t="s">
        <v>843</v>
      </c>
      <c r="LY193" s="16" t="s">
        <v>843</v>
      </c>
      <c r="LZ193" s="16" t="s">
        <v>843</v>
      </c>
      <c r="MA193" s="16" t="s">
        <v>843</v>
      </c>
      <c r="MC193" s="16" t="s">
        <v>5694</v>
      </c>
      <c r="MD193" s="16" t="s">
        <v>844</v>
      </c>
      <c r="ME193" s="16" t="s">
        <v>843</v>
      </c>
      <c r="MF193" s="16" t="s">
        <v>843</v>
      </c>
      <c r="MG193" s="16" t="s">
        <v>843</v>
      </c>
      <c r="MH193" s="16" t="s">
        <v>843</v>
      </c>
      <c r="MI193" s="16" t="s">
        <v>843</v>
      </c>
      <c r="MJ193" s="16" t="s">
        <v>843</v>
      </c>
      <c r="MK193" s="16" t="s">
        <v>843</v>
      </c>
      <c r="ML193" s="16" t="s">
        <v>843</v>
      </c>
      <c r="MM193" s="16" t="s">
        <v>843</v>
      </c>
      <c r="MN193" s="16" t="s">
        <v>843</v>
      </c>
      <c r="MO193" s="16" t="s">
        <v>843</v>
      </c>
      <c r="MP193" s="16" t="s">
        <v>843</v>
      </c>
      <c r="MQ193" s="16" t="s">
        <v>843</v>
      </c>
      <c r="MR193" s="16" t="s">
        <v>843</v>
      </c>
      <c r="MS193" s="16" t="s">
        <v>843</v>
      </c>
      <c r="MT193" s="16" t="s">
        <v>843</v>
      </c>
      <c r="MU193" s="16" t="s">
        <v>843</v>
      </c>
      <c r="MV193" s="16" t="s">
        <v>843</v>
      </c>
      <c r="OK193" s="16" t="s">
        <v>5694</v>
      </c>
      <c r="OL193" s="16" t="s">
        <v>844</v>
      </c>
      <c r="OM193" s="16" t="s">
        <v>843</v>
      </c>
      <c r="ON193" s="16" t="s">
        <v>843</v>
      </c>
      <c r="OO193" s="16" t="s">
        <v>843</v>
      </c>
      <c r="OP193" s="16" t="s">
        <v>843</v>
      </c>
      <c r="OQ193" s="16" t="s">
        <v>843</v>
      </c>
      <c r="OR193" s="16" t="s">
        <v>843</v>
      </c>
      <c r="OS193" s="16" t="s">
        <v>843</v>
      </c>
      <c r="OT193" s="16" t="s">
        <v>843</v>
      </c>
      <c r="OU193" s="16" t="s">
        <v>843</v>
      </c>
      <c r="OV193" s="16" t="s">
        <v>843</v>
      </c>
      <c r="OW193" s="16" t="s">
        <v>843</v>
      </c>
      <c r="OX193" s="16" t="s">
        <v>843</v>
      </c>
      <c r="OY193" s="16" t="s">
        <v>843</v>
      </c>
      <c r="OZ193" s="16" t="s">
        <v>843</v>
      </c>
      <c r="PA193" s="16" t="s">
        <v>843</v>
      </c>
      <c r="PC193" s="16" t="s">
        <v>865</v>
      </c>
      <c r="PD193" s="16" t="s">
        <v>865</v>
      </c>
      <c r="PY193" s="16" t="s">
        <v>865</v>
      </c>
      <c r="QP193" s="16" t="s">
        <v>865</v>
      </c>
      <c r="QR193" s="16" t="s">
        <v>865</v>
      </c>
      <c r="QT193" s="16" t="s">
        <v>865</v>
      </c>
      <c r="QV193" s="16" t="s">
        <v>865</v>
      </c>
      <c r="QX193" s="16" t="s">
        <v>865</v>
      </c>
      <c r="QY193" s="16" t="s">
        <v>867</v>
      </c>
      <c r="RD193" s="16" t="s">
        <v>865</v>
      </c>
      <c r="RF193" s="16" t="s">
        <v>865</v>
      </c>
      <c r="RH193" s="16" t="s">
        <v>865</v>
      </c>
      <c r="RJ193" s="16" t="s">
        <v>865</v>
      </c>
      <c r="RN193" s="16" t="s">
        <v>7720</v>
      </c>
      <c r="RP193" s="16" t="s">
        <v>867</v>
      </c>
      <c r="RR193" s="16" t="s">
        <v>7720</v>
      </c>
      <c r="RT193" s="16" t="s">
        <v>867</v>
      </c>
      <c r="RV193" s="16" t="s">
        <v>7720</v>
      </c>
      <c r="RX193" s="16" t="s">
        <v>7720</v>
      </c>
      <c r="RZ193" s="16" t="s">
        <v>7720</v>
      </c>
      <c r="SQ193" s="16" t="s">
        <v>867</v>
      </c>
      <c r="SS193" s="16" t="s">
        <v>7308</v>
      </c>
      <c r="ST193" s="16" t="s">
        <v>7764</v>
      </c>
      <c r="TN193" s="16">
        <v>3000</v>
      </c>
      <c r="TO193" s="16">
        <v>0</v>
      </c>
      <c r="TP193" s="16">
        <v>0</v>
      </c>
      <c r="TQ193" s="16">
        <v>700</v>
      </c>
      <c r="TR193" s="16">
        <v>200</v>
      </c>
      <c r="TS193" s="16">
        <v>0</v>
      </c>
      <c r="TT193" s="16">
        <v>0</v>
      </c>
      <c r="TU193" s="16">
        <v>200</v>
      </c>
      <c r="TV193" s="16">
        <v>1000</v>
      </c>
      <c r="TW193" s="16">
        <v>0</v>
      </c>
      <c r="TX193" s="16">
        <v>0</v>
      </c>
      <c r="TZ193" s="16" t="s">
        <v>7361</v>
      </c>
      <c r="UA193" s="16" t="s">
        <v>5971</v>
      </c>
      <c r="UB193" s="16">
        <v>0</v>
      </c>
      <c r="UC193" s="16" t="s">
        <v>843</v>
      </c>
      <c r="UD193" s="16" t="s">
        <v>843</v>
      </c>
      <c r="UE193" s="16" t="s">
        <v>843</v>
      </c>
      <c r="UF193" s="16" t="s">
        <v>844</v>
      </c>
      <c r="UG193" s="16" t="s">
        <v>843</v>
      </c>
      <c r="UH193" s="16" t="s">
        <v>843</v>
      </c>
      <c r="VX193" s="16" t="s">
        <v>6028</v>
      </c>
      <c r="VY193" s="16" t="s">
        <v>844</v>
      </c>
      <c r="VZ193" s="16" t="s">
        <v>843</v>
      </c>
      <c r="WA193" s="16" t="s">
        <v>843</v>
      </c>
      <c r="WB193" s="16" t="s">
        <v>843</v>
      </c>
      <c r="WC193" s="16" t="s">
        <v>843</v>
      </c>
      <c r="WD193" s="16" t="s">
        <v>843</v>
      </c>
      <c r="WE193" s="16" t="s">
        <v>843</v>
      </c>
      <c r="WF193" s="16" t="s">
        <v>843</v>
      </c>
      <c r="WH193" s="16">
        <v>4875</v>
      </c>
      <c r="WO193" s="16" t="s">
        <v>6920</v>
      </c>
      <c r="XD193" s="16" t="s">
        <v>6991</v>
      </c>
      <c r="XE193" s="16" t="s">
        <v>843</v>
      </c>
      <c r="XF193" s="16" t="s">
        <v>843</v>
      </c>
      <c r="XG193" s="16" t="s">
        <v>843</v>
      </c>
      <c r="XH193" s="16" t="s">
        <v>843</v>
      </c>
      <c r="XI193" s="16" t="s">
        <v>843</v>
      </c>
      <c r="XJ193" s="16" t="s">
        <v>843</v>
      </c>
      <c r="XK193" s="16" t="s">
        <v>843</v>
      </c>
      <c r="XL193" s="16" t="s">
        <v>844</v>
      </c>
      <c r="XM193" s="16" t="s">
        <v>843</v>
      </c>
      <c r="XN193" s="16" t="s">
        <v>843</v>
      </c>
      <c r="XO193" s="16" t="s">
        <v>843</v>
      </c>
      <c r="XP193" s="16" t="s">
        <v>843</v>
      </c>
      <c r="XQ193" s="16" t="s">
        <v>843</v>
      </c>
      <c r="YF193" s="16" t="s">
        <v>865</v>
      </c>
      <c r="YN193" s="16" t="s">
        <v>864</v>
      </c>
      <c r="YP193" s="16" t="s">
        <v>7981</v>
      </c>
      <c r="YR193" s="16" t="s">
        <v>9829</v>
      </c>
      <c r="YS193" s="16" t="s">
        <v>9830</v>
      </c>
      <c r="YT193" s="16" t="s">
        <v>8694</v>
      </c>
      <c r="YU193" s="16" t="s">
        <v>9831</v>
      </c>
      <c r="YV193" s="16" t="s">
        <v>9148</v>
      </c>
      <c r="YW193" s="16" t="s">
        <v>844</v>
      </c>
      <c r="YX193" s="16" t="s">
        <v>9148</v>
      </c>
      <c r="YY193" s="16" t="s">
        <v>8761</v>
      </c>
      <c r="YZ193" s="16" t="s">
        <v>843</v>
      </c>
      <c r="ZA193" s="16" t="s">
        <v>843</v>
      </c>
      <c r="ZB193" s="16">
        <v>4266.67</v>
      </c>
      <c r="ZC193" s="16" t="s">
        <v>8900</v>
      </c>
      <c r="ZD193" s="16" t="s">
        <v>843</v>
      </c>
      <c r="ZE193" s="16" t="s">
        <v>9272</v>
      </c>
      <c r="ZF193" s="16" t="s">
        <v>9553</v>
      </c>
      <c r="ZG193" s="16" t="s">
        <v>8723</v>
      </c>
      <c r="ZH193" s="16" t="s">
        <v>843</v>
      </c>
      <c r="ZI193" s="16" t="s">
        <v>843</v>
      </c>
      <c r="ZJ193" s="16" t="s">
        <v>843</v>
      </c>
      <c r="ZK193" s="16" t="s">
        <v>843</v>
      </c>
      <c r="ZL193" s="16" t="s">
        <v>8723</v>
      </c>
      <c r="ZM193" s="16" t="s">
        <v>843</v>
      </c>
      <c r="ZN193" s="16" t="s">
        <v>8815</v>
      </c>
      <c r="ZO193" s="16" t="s">
        <v>487</v>
      </c>
      <c r="ZP193" s="16" t="s">
        <v>487</v>
      </c>
      <c r="ZQ193" s="16" t="s">
        <v>487</v>
      </c>
      <c r="ZR193" s="16" t="s">
        <v>486</v>
      </c>
      <c r="ZS193" s="16" t="s">
        <v>9278</v>
      </c>
      <c r="ZT193" s="16" t="s">
        <v>8705</v>
      </c>
      <c r="ZU193" s="16" t="s">
        <v>8706</v>
      </c>
      <c r="ZV193" s="16" t="s">
        <v>487</v>
      </c>
      <c r="ZW193" s="16" t="s">
        <v>844</v>
      </c>
      <c r="ZX193" s="16" t="s">
        <v>1056</v>
      </c>
      <c r="ZY193" s="16" t="s">
        <v>8732</v>
      </c>
      <c r="ZZ193" s="16" t="s">
        <v>843</v>
      </c>
      <c r="AAA193" s="16" t="s">
        <v>843</v>
      </c>
      <c r="AAB193" s="16" t="s">
        <v>843</v>
      </c>
      <c r="AAC193" s="16">
        <v>0</v>
      </c>
      <c r="AAD193" s="16" t="s">
        <v>1056</v>
      </c>
      <c r="AAE193" s="16" t="s">
        <v>843</v>
      </c>
      <c r="AAF193" s="16" t="s">
        <v>843</v>
      </c>
      <c r="AAG193" s="16" t="s">
        <v>844</v>
      </c>
      <c r="AAH193" s="16" t="s">
        <v>843</v>
      </c>
      <c r="AAI193" s="16" t="s">
        <v>843</v>
      </c>
      <c r="AAJ193" s="16" t="s">
        <v>624</v>
      </c>
      <c r="AAK193" s="16" t="s">
        <v>633</v>
      </c>
      <c r="AAL193" s="16" t="s">
        <v>904</v>
      </c>
      <c r="AAM193" s="16" t="s">
        <v>663</v>
      </c>
      <c r="AAN193" s="16" t="s">
        <v>8707</v>
      </c>
      <c r="AAO193" s="16" t="s">
        <v>1019</v>
      </c>
      <c r="AAP193" s="16" t="s">
        <v>8708</v>
      </c>
      <c r="AAS193" s="16">
        <v>4875</v>
      </c>
      <c r="AAT193" s="16" t="s">
        <v>782</v>
      </c>
      <c r="AAU193" s="16" t="s">
        <v>782</v>
      </c>
      <c r="AAV193" s="16" t="s">
        <v>782</v>
      </c>
      <c r="AAW193" s="16" t="s">
        <v>782</v>
      </c>
      <c r="AAX193" s="16" t="s">
        <v>843</v>
      </c>
      <c r="AAY193" s="16" t="s">
        <v>8710</v>
      </c>
      <c r="AAZ193" s="16" t="s">
        <v>783</v>
      </c>
      <c r="ABA193" s="16" t="s">
        <v>783</v>
      </c>
      <c r="ABB193" s="16" t="s">
        <v>783</v>
      </c>
      <c r="ABC193" s="16" t="s">
        <v>783</v>
      </c>
      <c r="ABD193" s="16" t="s">
        <v>783</v>
      </c>
      <c r="ABE193" s="16" t="s">
        <v>783</v>
      </c>
      <c r="ABF193" s="16" t="s">
        <v>782</v>
      </c>
      <c r="ABG193" s="16" t="s">
        <v>783</v>
      </c>
      <c r="ABH193" s="16" t="s">
        <v>782</v>
      </c>
      <c r="ABI193" s="16" t="s">
        <v>783</v>
      </c>
      <c r="ABJ193" s="16" t="s">
        <v>783</v>
      </c>
      <c r="ABK193" s="16" t="s">
        <v>783</v>
      </c>
      <c r="ABL193" s="16" t="s">
        <v>8800</v>
      </c>
      <c r="ABM193" s="16" t="s">
        <v>843</v>
      </c>
      <c r="ABN193" s="16" t="s">
        <v>1033</v>
      </c>
      <c r="ABP193" s="16" t="s">
        <v>972</v>
      </c>
      <c r="ABQ193" s="16" t="s">
        <v>4324</v>
      </c>
      <c r="ABR193" s="16" t="s">
        <v>470</v>
      </c>
      <c r="ABS193" s="16" t="s">
        <v>451</v>
      </c>
      <c r="ABT193" s="16" t="s">
        <v>8732</v>
      </c>
      <c r="ABU193" s="16" t="s">
        <v>844</v>
      </c>
      <c r="ABV193" s="16" t="s">
        <v>487</v>
      </c>
      <c r="ABW193" s="16" t="s">
        <v>486</v>
      </c>
      <c r="ABX193" s="16" t="s">
        <v>892</v>
      </c>
      <c r="ABY193" s="16" t="s">
        <v>486</v>
      </c>
      <c r="ABZ193" s="16" t="s">
        <v>487</v>
      </c>
      <c r="ACA193" s="16" t="s">
        <v>761</v>
      </c>
      <c r="ACB193" s="16" t="s">
        <v>770</v>
      </c>
      <c r="ACC193" s="16" t="s">
        <v>737</v>
      </c>
      <c r="ACD193" s="16" t="s">
        <v>486</v>
      </c>
      <c r="ACE193" s="16" t="s">
        <v>486</v>
      </c>
      <c r="ACG193" s="16" t="s">
        <v>1014</v>
      </c>
      <c r="ACH193" s="16" t="s">
        <v>1009</v>
      </c>
      <c r="ACI193" s="16" t="s">
        <v>462</v>
      </c>
      <c r="ACJ193" s="16">
        <v>0.79400000000000004</v>
      </c>
      <c r="ACK193" s="16" t="s">
        <v>482</v>
      </c>
      <c r="ACL193" s="16" t="s">
        <v>740</v>
      </c>
      <c r="ACM193" s="16" t="s">
        <v>1189</v>
      </c>
      <c r="ACN193" s="16" t="s">
        <v>1169</v>
      </c>
      <c r="ACO193" s="16" t="s">
        <v>1856</v>
      </c>
      <c r="ACP193" s="16">
        <v>4875</v>
      </c>
      <c r="ACQ193" s="16" t="s">
        <v>1202</v>
      </c>
      <c r="ACR193" s="16" t="s">
        <v>1645</v>
      </c>
      <c r="ACS193" s="16" t="s">
        <v>680</v>
      </c>
      <c r="ACT193" s="16" t="s">
        <v>1521</v>
      </c>
      <c r="ACU193" s="16" t="s">
        <v>836</v>
      </c>
      <c r="ACV193" s="16" t="s">
        <v>8756</v>
      </c>
      <c r="ACW193" s="16" t="s">
        <v>451</v>
      </c>
      <c r="ACX193" s="16" t="s">
        <v>1915</v>
      </c>
      <c r="ACY193" s="16" t="s">
        <v>1947</v>
      </c>
      <c r="ACZ193" s="16">
        <v>1</v>
      </c>
      <c r="ADA193" s="16">
        <v>1</v>
      </c>
      <c r="ADB193" s="16">
        <v>1</v>
      </c>
      <c r="ADC193" s="16">
        <v>0</v>
      </c>
      <c r="ADD193" s="16">
        <v>0</v>
      </c>
      <c r="ADE193" s="16" t="s">
        <v>9832</v>
      </c>
      <c r="ADF193" s="16">
        <v>0</v>
      </c>
      <c r="ADG193" s="16" t="s">
        <v>486</v>
      </c>
      <c r="ADH193" s="16">
        <v>3</v>
      </c>
      <c r="ADI193" s="16" t="s">
        <v>486</v>
      </c>
      <c r="ADJ193" s="16" t="s">
        <v>1743</v>
      </c>
      <c r="ADK193" s="16" t="s">
        <v>13194</v>
      </c>
      <c r="ADL193" s="16" t="s">
        <v>13194</v>
      </c>
      <c r="ADM193" s="16" t="s">
        <v>13195</v>
      </c>
      <c r="ADN193" s="16" t="s">
        <v>13196</v>
      </c>
      <c r="ADO193" s="16" t="s">
        <v>13194</v>
      </c>
      <c r="ADP193" s="16" t="s">
        <v>13196</v>
      </c>
      <c r="ADQ193" s="16" t="s">
        <v>1751</v>
      </c>
      <c r="ADR193" s="16" t="s">
        <v>13194</v>
      </c>
      <c r="ADS193" s="16" t="s">
        <v>13194</v>
      </c>
      <c r="ADW193" s="16" t="s">
        <v>8729</v>
      </c>
      <c r="ADY193" s="16" t="s">
        <v>1062</v>
      </c>
      <c r="ADZ193" s="16">
        <v>4266.6666666666697</v>
      </c>
      <c r="AEC193" s="16" t="s">
        <v>1062</v>
      </c>
      <c r="AED193" s="16">
        <v>1625</v>
      </c>
      <c r="AEE193" s="16" t="s">
        <v>952</v>
      </c>
      <c r="AEF193" s="16">
        <v>4875</v>
      </c>
      <c r="AEI193" s="16">
        <v>1000</v>
      </c>
      <c r="AEL193" s="16">
        <v>233.33</v>
      </c>
      <c r="AEM193" s="16">
        <v>333.33</v>
      </c>
      <c r="AEN193" s="16">
        <v>66.67</v>
      </c>
      <c r="AEP193" s="16">
        <v>66.67</v>
      </c>
    </row>
    <row r="194" spans="1:822" x14ac:dyDescent="0.25">
      <c r="A194" s="30">
        <v>45820</v>
      </c>
      <c r="B194" s="16" t="s">
        <v>9833</v>
      </c>
      <c r="C194" s="16" t="s">
        <v>867</v>
      </c>
      <c r="D194" s="16" t="s">
        <v>867</v>
      </c>
      <c r="E194" s="16">
        <v>42</v>
      </c>
      <c r="F194" s="16" t="s">
        <v>8153</v>
      </c>
      <c r="G194" s="16" t="s">
        <v>4145</v>
      </c>
      <c r="I194" s="16" t="s">
        <v>4148</v>
      </c>
      <c r="Z194" s="16" t="s">
        <v>993</v>
      </c>
      <c r="AA194" s="16" t="s">
        <v>470</v>
      </c>
      <c r="AB194" s="16">
        <v>3</v>
      </c>
      <c r="AC194" s="16" t="s">
        <v>1056</v>
      </c>
      <c r="AD194" s="16" t="s">
        <v>844</v>
      </c>
      <c r="AE194" s="16" t="s">
        <v>843</v>
      </c>
      <c r="AF194" s="16" t="s">
        <v>844</v>
      </c>
      <c r="AG194" s="16" t="s">
        <v>844</v>
      </c>
      <c r="AH194" s="16" t="s">
        <v>1056</v>
      </c>
      <c r="AI194" s="16" t="s">
        <v>844</v>
      </c>
      <c r="AJ194" s="16" t="s">
        <v>843</v>
      </c>
      <c r="AK194" s="16" t="s">
        <v>844</v>
      </c>
      <c r="AM194" s="16" t="s">
        <v>737</v>
      </c>
      <c r="AN194" s="16" t="s">
        <v>759</v>
      </c>
      <c r="AP194" s="16" t="s">
        <v>768</v>
      </c>
      <c r="AR194" s="16" t="s">
        <v>6910</v>
      </c>
      <c r="BB194" s="16">
        <v>3</v>
      </c>
      <c r="BC194" s="16" t="s">
        <v>7878</v>
      </c>
      <c r="BE194" s="16" t="s">
        <v>5101</v>
      </c>
      <c r="BV194" s="16" t="s">
        <v>4433</v>
      </c>
      <c r="BW194" s="16" t="s">
        <v>844</v>
      </c>
      <c r="BX194" s="16" t="s">
        <v>843</v>
      </c>
      <c r="BY194" s="16" t="s">
        <v>843</v>
      </c>
      <c r="BZ194" s="16" t="s">
        <v>843</v>
      </c>
      <c r="CA194" s="16" t="s">
        <v>843</v>
      </c>
      <c r="CB194" s="16" t="s">
        <v>843</v>
      </c>
      <c r="CC194" s="16" t="s">
        <v>843</v>
      </c>
      <c r="CD194" s="16" t="s">
        <v>843</v>
      </c>
      <c r="CE194" s="16" t="s">
        <v>843</v>
      </c>
      <c r="CF194" s="16" t="s">
        <v>843</v>
      </c>
      <c r="CG194" s="16" t="s">
        <v>843</v>
      </c>
      <c r="CH194" s="16" t="s">
        <v>843</v>
      </c>
      <c r="CI194" s="16" t="s">
        <v>843</v>
      </c>
      <c r="CJ194" s="16" t="s">
        <v>843</v>
      </c>
      <c r="CK194" s="16" t="s">
        <v>843</v>
      </c>
      <c r="CP194" s="16" t="s">
        <v>867</v>
      </c>
      <c r="CQ194" s="16" t="s">
        <v>5194</v>
      </c>
      <c r="CR194" s="16" t="s">
        <v>843</v>
      </c>
      <c r="CS194" s="16" t="s">
        <v>844</v>
      </c>
      <c r="CT194" s="16" t="s">
        <v>843</v>
      </c>
      <c r="CU194" s="16" t="s">
        <v>843</v>
      </c>
      <c r="CV194" s="16" t="s">
        <v>843</v>
      </c>
      <c r="CW194" s="16" t="s">
        <v>843</v>
      </c>
      <c r="CX194" s="16" t="s">
        <v>843</v>
      </c>
      <c r="CY194" s="16" t="s">
        <v>843</v>
      </c>
      <c r="CZ194" s="16" t="s">
        <v>843</v>
      </c>
      <c r="DA194" s="16" t="s">
        <v>5184</v>
      </c>
      <c r="DX194" s="16" t="s">
        <v>867</v>
      </c>
      <c r="DY194" s="16" t="s">
        <v>867</v>
      </c>
      <c r="GC194" s="16" t="s">
        <v>864</v>
      </c>
      <c r="GF194" s="16" t="s">
        <v>867</v>
      </c>
      <c r="GG194" s="16" t="s">
        <v>867</v>
      </c>
      <c r="GV194" s="16" t="s">
        <v>9834</v>
      </c>
      <c r="GW194" s="16" t="s">
        <v>844</v>
      </c>
      <c r="GX194" s="16" t="s">
        <v>844</v>
      </c>
      <c r="GY194" s="16" t="s">
        <v>843</v>
      </c>
      <c r="GZ194" s="16" t="s">
        <v>843</v>
      </c>
      <c r="HA194" s="16" t="s">
        <v>844</v>
      </c>
      <c r="HB194" s="16" t="s">
        <v>843</v>
      </c>
      <c r="HC194" s="16" t="s">
        <v>843</v>
      </c>
      <c r="HD194" s="16" t="s">
        <v>843</v>
      </c>
      <c r="HE194" s="16" t="s">
        <v>843</v>
      </c>
      <c r="HF194" s="16" t="s">
        <v>843</v>
      </c>
      <c r="HH194" s="16" t="s">
        <v>5456</v>
      </c>
      <c r="HK194" s="16" t="s">
        <v>865</v>
      </c>
      <c r="HM194" s="16" t="s">
        <v>865</v>
      </c>
      <c r="HZ194" s="16" t="s">
        <v>7944</v>
      </c>
      <c r="KE194" s="16" t="s">
        <v>5585</v>
      </c>
      <c r="KG194" s="16" t="s">
        <v>7018</v>
      </c>
      <c r="KH194" s="16" t="s">
        <v>7033</v>
      </c>
      <c r="KI194" s="16" t="s">
        <v>865</v>
      </c>
      <c r="LG194" s="16" t="s">
        <v>867</v>
      </c>
      <c r="LH194" s="16" t="s">
        <v>867</v>
      </c>
      <c r="LI194" s="16" t="s">
        <v>867</v>
      </c>
      <c r="LJ194" s="16" t="s">
        <v>867</v>
      </c>
      <c r="LK194" s="16" t="s">
        <v>867</v>
      </c>
      <c r="LL194" s="16" t="s">
        <v>5690</v>
      </c>
      <c r="LM194" s="16" t="s">
        <v>843</v>
      </c>
      <c r="LN194" s="16" t="s">
        <v>843</v>
      </c>
      <c r="LO194" s="16" t="s">
        <v>843</v>
      </c>
      <c r="LP194" s="16" t="s">
        <v>843</v>
      </c>
      <c r="LQ194" s="16" t="s">
        <v>843</v>
      </c>
      <c r="LR194" s="16" t="s">
        <v>843</v>
      </c>
      <c r="LS194" s="16" t="s">
        <v>843</v>
      </c>
      <c r="LT194" s="16" t="s">
        <v>843</v>
      </c>
      <c r="LU194" s="16" t="s">
        <v>843</v>
      </c>
      <c r="LV194" s="16" t="s">
        <v>843</v>
      </c>
      <c r="LW194" s="16" t="s">
        <v>843</v>
      </c>
      <c r="LX194" s="16" t="s">
        <v>844</v>
      </c>
      <c r="LY194" s="16" t="s">
        <v>843</v>
      </c>
      <c r="LZ194" s="16" t="s">
        <v>843</v>
      </c>
      <c r="MA194" s="16" t="s">
        <v>843</v>
      </c>
      <c r="MC194" s="16" t="s">
        <v>5694</v>
      </c>
      <c r="MD194" s="16" t="s">
        <v>844</v>
      </c>
      <c r="ME194" s="16" t="s">
        <v>843</v>
      </c>
      <c r="MF194" s="16" t="s">
        <v>843</v>
      </c>
      <c r="MG194" s="16" t="s">
        <v>843</v>
      </c>
      <c r="MH194" s="16" t="s">
        <v>843</v>
      </c>
      <c r="MI194" s="16" t="s">
        <v>843</v>
      </c>
      <c r="MJ194" s="16" t="s">
        <v>843</v>
      </c>
      <c r="MK194" s="16" t="s">
        <v>843</v>
      </c>
      <c r="ML194" s="16" t="s">
        <v>843</v>
      </c>
      <c r="MM194" s="16" t="s">
        <v>843</v>
      </c>
      <c r="MN194" s="16" t="s">
        <v>843</v>
      </c>
      <c r="MO194" s="16" t="s">
        <v>843</v>
      </c>
      <c r="MP194" s="16" t="s">
        <v>843</v>
      </c>
      <c r="MQ194" s="16" t="s">
        <v>843</v>
      </c>
      <c r="MR194" s="16" t="s">
        <v>843</v>
      </c>
      <c r="MS194" s="16" t="s">
        <v>843</v>
      </c>
      <c r="MT194" s="16" t="s">
        <v>843</v>
      </c>
      <c r="MU194" s="16" t="s">
        <v>843</v>
      </c>
      <c r="MV194" s="16" t="s">
        <v>843</v>
      </c>
      <c r="MX194" s="16" t="s">
        <v>5694</v>
      </c>
      <c r="MY194" s="16" t="s">
        <v>844</v>
      </c>
      <c r="MZ194" s="16" t="s">
        <v>843</v>
      </c>
      <c r="NA194" s="16" t="s">
        <v>843</v>
      </c>
      <c r="NB194" s="16" t="s">
        <v>843</v>
      </c>
      <c r="NC194" s="16" t="s">
        <v>843</v>
      </c>
      <c r="ND194" s="16" t="s">
        <v>843</v>
      </c>
      <c r="NE194" s="16" t="s">
        <v>843</v>
      </c>
      <c r="NF194" s="16" t="s">
        <v>843</v>
      </c>
      <c r="NG194" s="16" t="s">
        <v>843</v>
      </c>
      <c r="NH194" s="16" t="s">
        <v>843</v>
      </c>
      <c r="NI194" s="16" t="s">
        <v>843</v>
      </c>
      <c r="NJ194" s="16" t="s">
        <v>843</v>
      </c>
      <c r="NK194" s="16" t="s">
        <v>843</v>
      </c>
      <c r="NL194" s="16" t="s">
        <v>843</v>
      </c>
      <c r="NM194" s="16" t="s">
        <v>843</v>
      </c>
      <c r="NN194" s="16" t="s">
        <v>843</v>
      </c>
      <c r="NO194" s="16" t="s">
        <v>843</v>
      </c>
      <c r="NP194" s="16" t="s">
        <v>843</v>
      </c>
      <c r="NQ194" s="16" t="s">
        <v>843</v>
      </c>
      <c r="OK194" s="16" t="s">
        <v>864</v>
      </c>
      <c r="OL194" s="16" t="s">
        <v>843</v>
      </c>
      <c r="OM194" s="16" t="s">
        <v>843</v>
      </c>
      <c r="ON194" s="16" t="s">
        <v>843</v>
      </c>
      <c r="OO194" s="16" t="s">
        <v>843</v>
      </c>
      <c r="OP194" s="16" t="s">
        <v>843</v>
      </c>
      <c r="OQ194" s="16" t="s">
        <v>843</v>
      </c>
      <c r="OR194" s="16" t="s">
        <v>843</v>
      </c>
      <c r="OS194" s="16" t="s">
        <v>843</v>
      </c>
      <c r="OT194" s="16" t="s">
        <v>843</v>
      </c>
      <c r="OU194" s="16" t="s">
        <v>843</v>
      </c>
      <c r="OV194" s="16" t="s">
        <v>843</v>
      </c>
      <c r="OW194" s="16" t="s">
        <v>843</v>
      </c>
      <c r="OX194" s="16" t="s">
        <v>843</v>
      </c>
      <c r="OY194" s="16" t="s">
        <v>843</v>
      </c>
      <c r="OZ194" s="16" t="s">
        <v>844</v>
      </c>
      <c r="PA194" s="16" t="s">
        <v>843</v>
      </c>
      <c r="PC194" s="16" t="s">
        <v>865</v>
      </c>
      <c r="PD194" s="16" t="s">
        <v>865</v>
      </c>
      <c r="PY194" s="16" t="s">
        <v>865</v>
      </c>
      <c r="QP194" s="16" t="s">
        <v>865</v>
      </c>
      <c r="QR194" s="16" t="s">
        <v>867</v>
      </c>
      <c r="QT194" s="16" t="s">
        <v>867</v>
      </c>
      <c r="QV194" s="16" t="s">
        <v>865</v>
      </c>
      <c r="QX194" s="16" t="s">
        <v>865</v>
      </c>
      <c r="QY194" s="16" t="s">
        <v>867</v>
      </c>
      <c r="RD194" s="16" t="s">
        <v>7708</v>
      </c>
      <c r="RF194" s="16" t="s">
        <v>865</v>
      </c>
      <c r="RH194" s="16" t="s">
        <v>865</v>
      </c>
      <c r="RJ194" s="16" t="s">
        <v>865</v>
      </c>
      <c r="RN194" s="16" t="s">
        <v>867</v>
      </c>
      <c r="RP194" s="16" t="s">
        <v>867</v>
      </c>
      <c r="RR194" s="16" t="s">
        <v>867</v>
      </c>
      <c r="RT194" s="16" t="s">
        <v>867</v>
      </c>
      <c r="RV194" s="16" t="s">
        <v>7724</v>
      </c>
      <c r="RX194" s="16" t="s">
        <v>7724</v>
      </c>
      <c r="RZ194" s="16" t="s">
        <v>867</v>
      </c>
      <c r="SQ194" s="16" t="s">
        <v>865</v>
      </c>
      <c r="SS194" s="16" t="s">
        <v>7296</v>
      </c>
      <c r="ST194" s="16" t="s">
        <v>7764</v>
      </c>
      <c r="TN194" s="16">
        <v>3500</v>
      </c>
      <c r="TO194" s="16">
        <v>2500</v>
      </c>
      <c r="TP194" s="16">
        <v>1600</v>
      </c>
      <c r="TR194" s="16">
        <v>900</v>
      </c>
      <c r="TS194" s="16">
        <v>200</v>
      </c>
      <c r="TT194" s="16">
        <v>0</v>
      </c>
      <c r="TV194" s="16">
        <v>0</v>
      </c>
      <c r="TW194" s="16">
        <v>0</v>
      </c>
      <c r="TX194" s="16">
        <v>500</v>
      </c>
      <c r="TZ194" s="16" t="s">
        <v>7367</v>
      </c>
      <c r="UA194" s="16" t="s">
        <v>8783</v>
      </c>
      <c r="UB194" s="16">
        <v>0</v>
      </c>
      <c r="UC194" s="16" t="s">
        <v>844</v>
      </c>
      <c r="UD194" s="16" t="s">
        <v>843</v>
      </c>
      <c r="UE194" s="16" t="s">
        <v>843</v>
      </c>
      <c r="UF194" s="16" t="s">
        <v>844</v>
      </c>
      <c r="UG194" s="16" t="s">
        <v>843</v>
      </c>
      <c r="UH194" s="16" t="s">
        <v>843</v>
      </c>
      <c r="VX194" s="16" t="s">
        <v>864</v>
      </c>
      <c r="VY194" s="16" t="s">
        <v>843</v>
      </c>
      <c r="VZ194" s="16" t="s">
        <v>843</v>
      </c>
      <c r="WA194" s="16" t="s">
        <v>843</v>
      </c>
      <c r="WB194" s="16" t="s">
        <v>843</v>
      </c>
      <c r="WC194" s="16" t="s">
        <v>843</v>
      </c>
      <c r="WD194" s="16" t="s">
        <v>843</v>
      </c>
      <c r="WE194" s="16" t="s">
        <v>844</v>
      </c>
      <c r="WF194" s="16" t="s">
        <v>843</v>
      </c>
      <c r="WO194" s="16" t="s">
        <v>6926</v>
      </c>
      <c r="YN194" s="16" t="s">
        <v>7043</v>
      </c>
      <c r="YP194" s="16" t="s">
        <v>7990</v>
      </c>
      <c r="YR194" s="16" t="s">
        <v>9835</v>
      </c>
      <c r="YS194" s="16" t="s">
        <v>9836</v>
      </c>
      <c r="YT194" s="16" t="s">
        <v>8694</v>
      </c>
      <c r="YU194" s="16" t="s">
        <v>9837</v>
      </c>
      <c r="YV194" s="16" t="s">
        <v>9148</v>
      </c>
      <c r="YW194" s="16" t="s">
        <v>844</v>
      </c>
      <c r="YX194" s="16" t="s">
        <v>9148</v>
      </c>
      <c r="YY194" s="16" t="s">
        <v>843</v>
      </c>
      <c r="YZ194" s="16" t="s">
        <v>843</v>
      </c>
      <c r="ZA194" s="16" t="s">
        <v>8933</v>
      </c>
      <c r="ZE194" s="16" t="s">
        <v>843</v>
      </c>
      <c r="ZO194" s="16" t="s">
        <v>487</v>
      </c>
      <c r="ZP194" s="16" t="s">
        <v>487</v>
      </c>
      <c r="ZQ194" s="16" t="s">
        <v>486</v>
      </c>
      <c r="ZR194" s="16" t="s">
        <v>486</v>
      </c>
      <c r="ZS194" s="16" t="s">
        <v>844</v>
      </c>
      <c r="ZT194" s="16" t="s">
        <v>8705</v>
      </c>
      <c r="ZU194" s="16" t="s">
        <v>8706</v>
      </c>
      <c r="ZV194" s="16" t="s">
        <v>487</v>
      </c>
      <c r="ZW194" s="16" t="s">
        <v>844</v>
      </c>
      <c r="ZX194" s="16" t="s">
        <v>1056</v>
      </c>
      <c r="ZY194" s="16" t="s">
        <v>1056</v>
      </c>
      <c r="ZZ194" s="16" t="s">
        <v>844</v>
      </c>
      <c r="AAA194" s="16" t="s">
        <v>843</v>
      </c>
      <c r="AAB194" s="16" t="s">
        <v>843</v>
      </c>
      <c r="AAC194" s="16">
        <v>1</v>
      </c>
      <c r="AAD194" s="16" t="s">
        <v>844</v>
      </c>
      <c r="AAE194" s="16" t="s">
        <v>844</v>
      </c>
      <c r="AAF194" s="16" t="s">
        <v>843</v>
      </c>
      <c r="AAG194" s="16" t="s">
        <v>844</v>
      </c>
      <c r="AAH194" s="16" t="s">
        <v>843</v>
      </c>
      <c r="AAI194" s="16" t="s">
        <v>843</v>
      </c>
      <c r="AAJ194" s="16" t="s">
        <v>624</v>
      </c>
      <c r="AAK194" s="16" t="s">
        <v>649</v>
      </c>
      <c r="AAL194" s="16" t="s">
        <v>904</v>
      </c>
      <c r="AAM194" s="16" t="s">
        <v>663</v>
      </c>
      <c r="AAN194" s="16" t="s">
        <v>8707</v>
      </c>
      <c r="AAO194" s="16" t="s">
        <v>1018</v>
      </c>
      <c r="AAP194" s="16" t="s">
        <v>8708</v>
      </c>
      <c r="AAT194" s="16" t="s">
        <v>1068</v>
      </c>
      <c r="AAU194" s="16" t="s">
        <v>782</v>
      </c>
      <c r="AAV194" s="16" t="s">
        <v>782</v>
      </c>
      <c r="AAW194" s="16" t="s">
        <v>782</v>
      </c>
      <c r="AAX194" s="16" t="s">
        <v>844</v>
      </c>
      <c r="AAY194" s="16" t="s">
        <v>8727</v>
      </c>
      <c r="AAZ194" s="16" t="s">
        <v>782</v>
      </c>
      <c r="ABA194" s="16" t="s">
        <v>783</v>
      </c>
      <c r="ABB194" s="16" t="s">
        <v>782</v>
      </c>
      <c r="ABC194" s="16" t="s">
        <v>783</v>
      </c>
      <c r="ABD194" s="16" t="s">
        <v>782</v>
      </c>
      <c r="ABE194" s="16" t="s">
        <v>783</v>
      </c>
      <c r="ABF194" s="16" t="s">
        <v>782</v>
      </c>
      <c r="ABG194" s="16" t="s">
        <v>782</v>
      </c>
      <c r="ABH194" s="16" t="s">
        <v>782</v>
      </c>
      <c r="ABI194" s="16" t="s">
        <v>782</v>
      </c>
      <c r="ABJ194" s="16" t="s">
        <v>782</v>
      </c>
      <c r="ABK194" s="16" t="s">
        <v>782</v>
      </c>
      <c r="ABL194" s="16" t="s">
        <v>8746</v>
      </c>
      <c r="ABM194" s="16" t="s">
        <v>843</v>
      </c>
      <c r="ABN194" s="16" t="s">
        <v>1034</v>
      </c>
      <c r="ABP194" s="16" t="s">
        <v>972</v>
      </c>
      <c r="ABQ194" s="16" t="s">
        <v>4324</v>
      </c>
      <c r="ABR194" s="16" t="s">
        <v>470</v>
      </c>
      <c r="ABS194" s="16" t="s">
        <v>451</v>
      </c>
      <c r="ABT194" s="16" t="s">
        <v>8732</v>
      </c>
      <c r="ABU194" s="16" t="s">
        <v>1056</v>
      </c>
      <c r="ABV194" s="16" t="s">
        <v>487</v>
      </c>
      <c r="ABW194" s="16" t="s">
        <v>487</v>
      </c>
      <c r="ABX194" s="16" t="s">
        <v>894</v>
      </c>
      <c r="ABY194" s="16" t="s">
        <v>486</v>
      </c>
      <c r="ABZ194" s="16" t="s">
        <v>486</v>
      </c>
      <c r="ACA194" s="16" t="s">
        <v>759</v>
      </c>
      <c r="ACB194" s="16" t="s">
        <v>768</v>
      </c>
      <c r="ACC194" s="16" t="s">
        <v>737</v>
      </c>
      <c r="ACD194" s="16" t="s">
        <v>487</v>
      </c>
      <c r="ACE194" s="16" t="s">
        <v>486</v>
      </c>
      <c r="ACG194" s="16" t="s">
        <v>1014</v>
      </c>
      <c r="ACH194" s="16" t="s">
        <v>1009</v>
      </c>
      <c r="ACI194" s="16" t="s">
        <v>462</v>
      </c>
      <c r="ACJ194" s="16">
        <v>0.79400000000000004</v>
      </c>
      <c r="ACK194" s="16" t="s">
        <v>482</v>
      </c>
      <c r="ACL194" s="16" t="s">
        <v>738</v>
      </c>
      <c r="ACM194" s="16" t="s">
        <v>1189</v>
      </c>
      <c r="ACN194" s="16" t="s">
        <v>1169</v>
      </c>
      <c r="ACO194" s="16" t="s">
        <v>1856</v>
      </c>
      <c r="ACQ194" s="16" t="s">
        <v>1202</v>
      </c>
      <c r="ACR194" s="16" t="s">
        <v>1645</v>
      </c>
      <c r="ACS194" s="16" t="s">
        <v>676</v>
      </c>
      <c r="ACT194" s="16" t="s">
        <v>1522</v>
      </c>
      <c r="ACU194" s="16" t="s">
        <v>836</v>
      </c>
      <c r="ACV194" s="16" t="s">
        <v>8756</v>
      </c>
      <c r="ACW194" s="16" t="s">
        <v>451</v>
      </c>
      <c r="ACX194" s="16" t="s">
        <v>1914</v>
      </c>
      <c r="ACY194" s="16" t="s">
        <v>1949</v>
      </c>
      <c r="ACZ194" s="16">
        <v>1</v>
      </c>
      <c r="ADA194" s="16">
        <v>1</v>
      </c>
      <c r="ADB194" s="16">
        <v>1</v>
      </c>
      <c r="ADC194" s="16">
        <v>1</v>
      </c>
      <c r="ADD194" s="16">
        <v>1</v>
      </c>
      <c r="ADE194" s="16" t="s">
        <v>8712</v>
      </c>
      <c r="ADF194" s="16">
        <v>0</v>
      </c>
      <c r="ADG194" s="16" t="s">
        <v>486</v>
      </c>
      <c r="ADH194" s="16">
        <v>3</v>
      </c>
      <c r="ADI194" s="16" t="s">
        <v>486</v>
      </c>
      <c r="ADJ194" s="16" t="s">
        <v>1744</v>
      </c>
      <c r="ADK194" s="16" t="s">
        <v>1743</v>
      </c>
      <c r="ADL194" s="16" t="s">
        <v>1762</v>
      </c>
      <c r="ADN194" s="16" t="s">
        <v>1764</v>
      </c>
      <c r="ADO194" s="16" t="s">
        <v>13197</v>
      </c>
      <c r="ADQ194" s="16" t="s">
        <v>13194</v>
      </c>
      <c r="ADR194" s="16" t="s">
        <v>13194</v>
      </c>
      <c r="ADS194" s="16" t="s">
        <v>13196</v>
      </c>
      <c r="AEB194" s="16">
        <v>8741.6666666666697</v>
      </c>
      <c r="AEE194" s="16" t="s">
        <v>952</v>
      </c>
      <c r="AEI194" s="16">
        <v>1166.67</v>
      </c>
      <c r="AEJ194" s="16">
        <v>833.33</v>
      </c>
      <c r="AEK194" s="16">
        <v>533.33000000000004</v>
      </c>
      <c r="AEN194" s="16">
        <v>300</v>
      </c>
      <c r="AEO194" s="16">
        <v>66.67</v>
      </c>
    </row>
    <row r="195" spans="1:822" x14ac:dyDescent="0.25">
      <c r="A195" s="30">
        <v>45820</v>
      </c>
      <c r="B195" s="16" t="s">
        <v>9838</v>
      </c>
      <c r="C195" s="16" t="s">
        <v>867</v>
      </c>
      <c r="D195" s="16" t="s">
        <v>867</v>
      </c>
      <c r="E195" s="16">
        <v>39</v>
      </c>
      <c r="F195" s="16" t="s">
        <v>8153</v>
      </c>
      <c r="G195" s="16" t="s">
        <v>4105</v>
      </c>
      <c r="I195" s="16" t="s">
        <v>4174</v>
      </c>
      <c r="Z195" s="16" t="s">
        <v>992</v>
      </c>
      <c r="AA195" s="16" t="s">
        <v>474</v>
      </c>
      <c r="AB195" s="16">
        <v>2</v>
      </c>
      <c r="AC195" s="16" t="s">
        <v>844</v>
      </c>
      <c r="AD195" s="16" t="s">
        <v>843</v>
      </c>
      <c r="AE195" s="16" t="s">
        <v>843</v>
      </c>
      <c r="AF195" s="16" t="s">
        <v>844</v>
      </c>
      <c r="AG195" s="16" t="s">
        <v>844</v>
      </c>
      <c r="AH195" s="16" t="s">
        <v>844</v>
      </c>
      <c r="AI195" s="16" t="s">
        <v>844</v>
      </c>
      <c r="AJ195" s="16" t="s">
        <v>843</v>
      </c>
      <c r="AK195" s="16" t="s">
        <v>843</v>
      </c>
      <c r="AM195" s="16" t="s">
        <v>737</v>
      </c>
      <c r="AN195" s="16" t="s">
        <v>759</v>
      </c>
      <c r="AP195" s="16" t="s">
        <v>4216</v>
      </c>
      <c r="AR195" s="16" t="s">
        <v>6907</v>
      </c>
      <c r="BB195" s="16">
        <v>3</v>
      </c>
      <c r="BC195" s="16" t="s">
        <v>7878</v>
      </c>
      <c r="BE195" s="16" t="s">
        <v>5098</v>
      </c>
      <c r="BV195" s="16" t="s">
        <v>4433</v>
      </c>
      <c r="BW195" s="16" t="s">
        <v>844</v>
      </c>
      <c r="BX195" s="16" t="s">
        <v>843</v>
      </c>
      <c r="BY195" s="16" t="s">
        <v>843</v>
      </c>
      <c r="BZ195" s="16" t="s">
        <v>843</v>
      </c>
      <c r="CA195" s="16" t="s">
        <v>843</v>
      </c>
      <c r="CB195" s="16" t="s">
        <v>843</v>
      </c>
      <c r="CC195" s="16" t="s">
        <v>843</v>
      </c>
      <c r="CD195" s="16" t="s">
        <v>843</v>
      </c>
      <c r="CE195" s="16" t="s">
        <v>843</v>
      </c>
      <c r="CF195" s="16" t="s">
        <v>843</v>
      </c>
      <c r="CG195" s="16" t="s">
        <v>843</v>
      </c>
      <c r="CH195" s="16" t="s">
        <v>843</v>
      </c>
      <c r="CI195" s="16" t="s">
        <v>843</v>
      </c>
      <c r="CJ195" s="16" t="s">
        <v>843</v>
      </c>
      <c r="CK195" s="16" t="s">
        <v>843</v>
      </c>
      <c r="CP195" s="16" t="s">
        <v>865</v>
      </c>
      <c r="DX195" s="16" t="s">
        <v>7842</v>
      </c>
      <c r="DY195" s="16" t="s">
        <v>867</v>
      </c>
      <c r="GC195" s="16" t="s">
        <v>5330</v>
      </c>
      <c r="GF195" s="16" t="s">
        <v>864</v>
      </c>
      <c r="GG195" s="16" t="s">
        <v>864</v>
      </c>
      <c r="GV195" s="16" t="s">
        <v>5440</v>
      </c>
      <c r="GW195" s="16" t="s">
        <v>844</v>
      </c>
      <c r="GX195" s="16" t="s">
        <v>843</v>
      </c>
      <c r="GY195" s="16" t="s">
        <v>843</v>
      </c>
      <c r="GZ195" s="16" t="s">
        <v>843</v>
      </c>
      <c r="HA195" s="16" t="s">
        <v>843</v>
      </c>
      <c r="HB195" s="16" t="s">
        <v>843</v>
      </c>
      <c r="HC195" s="16" t="s">
        <v>843</v>
      </c>
      <c r="HD195" s="16" t="s">
        <v>843</v>
      </c>
      <c r="HE195" s="16" t="s">
        <v>843</v>
      </c>
      <c r="HF195" s="16" t="s">
        <v>843</v>
      </c>
      <c r="HH195" s="16" t="s">
        <v>5456</v>
      </c>
      <c r="HK195" s="16" t="s">
        <v>867</v>
      </c>
      <c r="HL195" s="16" t="s">
        <v>7658</v>
      </c>
      <c r="HM195" s="16" t="s">
        <v>865</v>
      </c>
      <c r="HZ195" s="16" t="s">
        <v>7944</v>
      </c>
      <c r="KE195" s="16" t="s">
        <v>5582</v>
      </c>
      <c r="KG195" s="16" t="s">
        <v>7015</v>
      </c>
      <c r="KH195" s="16" t="s">
        <v>7033</v>
      </c>
      <c r="KI195" s="16" t="s">
        <v>865</v>
      </c>
      <c r="LG195" s="16" t="s">
        <v>867</v>
      </c>
      <c r="LH195" s="16" t="s">
        <v>865</v>
      </c>
      <c r="LI195" s="16" t="s">
        <v>867</v>
      </c>
      <c r="LJ195" s="16" t="s">
        <v>867</v>
      </c>
      <c r="LK195" s="16" t="s">
        <v>865</v>
      </c>
      <c r="LL195" s="16" t="s">
        <v>864</v>
      </c>
      <c r="LM195" s="16" t="s">
        <v>843</v>
      </c>
      <c r="LN195" s="16" t="s">
        <v>843</v>
      </c>
      <c r="LO195" s="16" t="s">
        <v>843</v>
      </c>
      <c r="LP195" s="16" t="s">
        <v>843</v>
      </c>
      <c r="LQ195" s="16" t="s">
        <v>843</v>
      </c>
      <c r="LR195" s="16" t="s">
        <v>843</v>
      </c>
      <c r="LS195" s="16" t="s">
        <v>843</v>
      </c>
      <c r="LT195" s="16" t="s">
        <v>843</v>
      </c>
      <c r="LU195" s="16" t="s">
        <v>843</v>
      </c>
      <c r="LV195" s="16" t="s">
        <v>843</v>
      </c>
      <c r="LW195" s="16" t="s">
        <v>843</v>
      </c>
      <c r="LX195" s="16" t="s">
        <v>843</v>
      </c>
      <c r="LY195" s="16" t="s">
        <v>843</v>
      </c>
      <c r="LZ195" s="16" t="s">
        <v>844</v>
      </c>
      <c r="MA195" s="16" t="s">
        <v>843</v>
      </c>
      <c r="MC195" s="16" t="s">
        <v>5694</v>
      </c>
      <c r="MD195" s="16" t="s">
        <v>844</v>
      </c>
      <c r="ME195" s="16" t="s">
        <v>843</v>
      </c>
      <c r="MF195" s="16" t="s">
        <v>843</v>
      </c>
      <c r="MG195" s="16" t="s">
        <v>843</v>
      </c>
      <c r="MH195" s="16" t="s">
        <v>843</v>
      </c>
      <c r="MI195" s="16" t="s">
        <v>843</v>
      </c>
      <c r="MJ195" s="16" t="s">
        <v>843</v>
      </c>
      <c r="MK195" s="16" t="s">
        <v>843</v>
      </c>
      <c r="ML195" s="16" t="s">
        <v>843</v>
      </c>
      <c r="MM195" s="16" t="s">
        <v>843</v>
      </c>
      <c r="MN195" s="16" t="s">
        <v>843</v>
      </c>
      <c r="MO195" s="16" t="s">
        <v>843</v>
      </c>
      <c r="MP195" s="16" t="s">
        <v>843</v>
      </c>
      <c r="MQ195" s="16" t="s">
        <v>843</v>
      </c>
      <c r="MR195" s="16" t="s">
        <v>843</v>
      </c>
      <c r="MS195" s="16" t="s">
        <v>843</v>
      </c>
      <c r="MT195" s="16" t="s">
        <v>843</v>
      </c>
      <c r="MU195" s="16" t="s">
        <v>843</v>
      </c>
      <c r="MV195" s="16" t="s">
        <v>843</v>
      </c>
      <c r="MX195" s="16" t="s">
        <v>5694</v>
      </c>
      <c r="MY195" s="16" t="s">
        <v>844</v>
      </c>
      <c r="MZ195" s="16" t="s">
        <v>843</v>
      </c>
      <c r="NA195" s="16" t="s">
        <v>843</v>
      </c>
      <c r="NB195" s="16" t="s">
        <v>843</v>
      </c>
      <c r="NC195" s="16" t="s">
        <v>843</v>
      </c>
      <c r="ND195" s="16" t="s">
        <v>843</v>
      </c>
      <c r="NE195" s="16" t="s">
        <v>843</v>
      </c>
      <c r="NF195" s="16" t="s">
        <v>843</v>
      </c>
      <c r="NG195" s="16" t="s">
        <v>843</v>
      </c>
      <c r="NH195" s="16" t="s">
        <v>843</v>
      </c>
      <c r="NI195" s="16" t="s">
        <v>843</v>
      </c>
      <c r="NJ195" s="16" t="s">
        <v>843</v>
      </c>
      <c r="NK195" s="16" t="s">
        <v>843</v>
      </c>
      <c r="NL195" s="16" t="s">
        <v>843</v>
      </c>
      <c r="NM195" s="16" t="s">
        <v>843</v>
      </c>
      <c r="NN195" s="16" t="s">
        <v>843</v>
      </c>
      <c r="NO195" s="16" t="s">
        <v>843</v>
      </c>
      <c r="NP195" s="16" t="s">
        <v>843</v>
      </c>
      <c r="NQ195" s="16" t="s">
        <v>843</v>
      </c>
      <c r="PC195" s="16" t="s">
        <v>865</v>
      </c>
      <c r="PD195" s="16" t="s">
        <v>865</v>
      </c>
      <c r="PY195" s="16" t="s">
        <v>865</v>
      </c>
      <c r="QP195" s="16" t="s">
        <v>4216</v>
      </c>
      <c r="QR195" s="16" t="s">
        <v>4216</v>
      </c>
      <c r="QT195" s="16" t="s">
        <v>4216</v>
      </c>
      <c r="QV195" s="16" t="s">
        <v>4216</v>
      </c>
      <c r="QX195" s="16" t="s">
        <v>4216</v>
      </c>
      <c r="QY195" s="16" t="s">
        <v>867</v>
      </c>
      <c r="RD195" s="16" t="s">
        <v>865</v>
      </c>
      <c r="RF195" s="16" t="s">
        <v>865</v>
      </c>
      <c r="RH195" s="16" t="s">
        <v>4216</v>
      </c>
      <c r="RJ195" s="16" t="s">
        <v>865</v>
      </c>
      <c r="RN195" s="16" t="s">
        <v>4216</v>
      </c>
      <c r="RP195" s="16" t="s">
        <v>867</v>
      </c>
      <c r="RR195" s="16" t="s">
        <v>867</v>
      </c>
      <c r="RT195" s="16" t="s">
        <v>867</v>
      </c>
      <c r="RV195" s="16" t="s">
        <v>4216</v>
      </c>
      <c r="RX195" s="16" t="s">
        <v>4216</v>
      </c>
      <c r="RZ195" s="16" t="s">
        <v>4216</v>
      </c>
      <c r="SQ195" s="16" t="s">
        <v>4216</v>
      </c>
      <c r="SS195" s="16" t="s">
        <v>4216</v>
      </c>
      <c r="ST195" s="16" t="s">
        <v>4216</v>
      </c>
      <c r="TZ195" s="16" t="s">
        <v>7367</v>
      </c>
      <c r="UA195" s="16" t="s">
        <v>5941</v>
      </c>
      <c r="UB195" s="16">
        <v>0</v>
      </c>
      <c r="UC195" s="16" t="s">
        <v>844</v>
      </c>
      <c r="UD195" s="16" t="s">
        <v>843</v>
      </c>
      <c r="UE195" s="16" t="s">
        <v>843</v>
      </c>
      <c r="UF195" s="16" t="s">
        <v>843</v>
      </c>
      <c r="UG195" s="16" t="s">
        <v>843</v>
      </c>
      <c r="UH195" s="16" t="s">
        <v>843</v>
      </c>
      <c r="WO195" s="16" t="s">
        <v>6923</v>
      </c>
      <c r="YN195" s="16" t="s">
        <v>7040</v>
      </c>
      <c r="YP195" s="16" t="s">
        <v>7987</v>
      </c>
      <c r="YR195" s="16" t="s">
        <v>9839</v>
      </c>
      <c r="YS195" s="16" t="s">
        <v>9840</v>
      </c>
      <c r="YT195" s="16" t="s">
        <v>8694</v>
      </c>
      <c r="YU195" s="16" t="s">
        <v>9841</v>
      </c>
      <c r="YV195" s="16" t="s">
        <v>9148</v>
      </c>
      <c r="YW195" s="16" t="s">
        <v>844</v>
      </c>
      <c r="YX195" s="16" t="s">
        <v>9148</v>
      </c>
      <c r="ZE195" s="16" t="s">
        <v>843</v>
      </c>
      <c r="ZO195" s="16" t="s">
        <v>487</v>
      </c>
      <c r="ZP195" s="16" t="s">
        <v>487</v>
      </c>
      <c r="ZR195" s="16" t="s">
        <v>486</v>
      </c>
      <c r="ZS195" s="16" t="s">
        <v>8874</v>
      </c>
      <c r="ZT195" s="16" t="s">
        <v>8705</v>
      </c>
      <c r="ZU195" s="16" t="s">
        <v>8706</v>
      </c>
      <c r="ZV195" s="16" t="s">
        <v>487</v>
      </c>
      <c r="ZW195" s="16" t="s">
        <v>843</v>
      </c>
      <c r="ZX195" s="16" t="s">
        <v>1056</v>
      </c>
      <c r="ZY195" s="16" t="s">
        <v>844</v>
      </c>
      <c r="ZZ195" s="16" t="s">
        <v>844</v>
      </c>
      <c r="AAA195" s="16" t="s">
        <v>843</v>
      </c>
      <c r="AAB195" s="16" t="s">
        <v>843</v>
      </c>
      <c r="AAC195" s="16">
        <v>1</v>
      </c>
      <c r="AAD195" s="16" t="s">
        <v>844</v>
      </c>
      <c r="AAE195" s="16" t="s">
        <v>844</v>
      </c>
      <c r="AAF195" s="16" t="s">
        <v>843</v>
      </c>
      <c r="AAG195" s="16" t="s">
        <v>843</v>
      </c>
      <c r="AAH195" s="16" t="s">
        <v>843</v>
      </c>
      <c r="AAI195" s="16" t="s">
        <v>843</v>
      </c>
      <c r="AAJ195" s="16" t="s">
        <v>600</v>
      </c>
      <c r="AAK195" s="16" t="s">
        <v>655</v>
      </c>
      <c r="AAL195" s="16" t="s">
        <v>905</v>
      </c>
      <c r="AAM195" s="16" t="s">
        <v>663</v>
      </c>
      <c r="AAN195" s="16" t="s">
        <v>8707</v>
      </c>
      <c r="AAO195" s="16" t="s">
        <v>1018</v>
      </c>
      <c r="AAP195" s="16" t="s">
        <v>8708</v>
      </c>
      <c r="AAT195" s="16" t="s">
        <v>782</v>
      </c>
      <c r="AAU195" s="16" t="s">
        <v>782</v>
      </c>
      <c r="AAW195" s="16" t="s">
        <v>782</v>
      </c>
      <c r="AAX195" s="16" t="s">
        <v>843</v>
      </c>
      <c r="AAY195" s="16" t="s">
        <v>8710</v>
      </c>
      <c r="ABF195" s="16" t="s">
        <v>782</v>
      </c>
      <c r="ABG195" s="16" t="s">
        <v>782</v>
      </c>
      <c r="ABH195" s="16" t="s">
        <v>782</v>
      </c>
      <c r="ABL195" s="16" t="s">
        <v>843</v>
      </c>
      <c r="ABM195" s="16" t="s">
        <v>8743</v>
      </c>
      <c r="ABP195" s="16" t="s">
        <v>972</v>
      </c>
      <c r="ABQ195" s="16" t="s">
        <v>4321</v>
      </c>
      <c r="ABR195" s="16" t="s">
        <v>474</v>
      </c>
      <c r="ABS195" s="16" t="s">
        <v>451</v>
      </c>
      <c r="ABT195" s="16" t="s">
        <v>1056</v>
      </c>
      <c r="ABU195" s="16" t="s">
        <v>1056</v>
      </c>
      <c r="ABV195" s="16" t="s">
        <v>487</v>
      </c>
      <c r="ABW195" s="16" t="s">
        <v>487</v>
      </c>
      <c r="ABX195" s="16" t="s">
        <v>894</v>
      </c>
      <c r="ABY195" s="16" t="s">
        <v>486</v>
      </c>
      <c r="ABZ195" s="16" t="s">
        <v>486</v>
      </c>
      <c r="ACA195" s="16" t="s">
        <v>759</v>
      </c>
      <c r="ACC195" s="16" t="s">
        <v>737</v>
      </c>
      <c r="ACD195" s="16" t="s">
        <v>486</v>
      </c>
      <c r="ACE195" s="16" t="s">
        <v>486</v>
      </c>
      <c r="ACG195" s="16" t="s">
        <v>1014</v>
      </c>
      <c r="ACH195" s="16" t="s">
        <v>1009</v>
      </c>
      <c r="ACI195" s="16" t="s">
        <v>462</v>
      </c>
      <c r="ACJ195" s="16">
        <v>0.79400000000000004</v>
      </c>
      <c r="ACK195" s="16" t="s">
        <v>482</v>
      </c>
      <c r="ACL195" s="16" t="s">
        <v>738</v>
      </c>
      <c r="ACM195" s="16" t="s">
        <v>1192</v>
      </c>
      <c r="ACN195" s="16" t="s">
        <v>1169</v>
      </c>
      <c r="ACO195" s="16" t="s">
        <v>1856</v>
      </c>
      <c r="ACQ195" s="16" t="s">
        <v>1202</v>
      </c>
      <c r="ACR195" s="16" t="s">
        <v>1645</v>
      </c>
      <c r="ACS195" s="16" t="s">
        <v>676</v>
      </c>
      <c r="ACT195" s="16" t="s">
        <v>1522</v>
      </c>
      <c r="ACU195" s="16" t="s">
        <v>831</v>
      </c>
      <c r="ACV195" s="16" t="s">
        <v>8756</v>
      </c>
      <c r="ACW195" s="16" t="s">
        <v>451</v>
      </c>
      <c r="ACX195" s="16" t="s">
        <v>444</v>
      </c>
      <c r="ACY195" s="16" t="s">
        <v>1947</v>
      </c>
      <c r="ACZ195" s="16">
        <v>1</v>
      </c>
      <c r="ADA195" s="16">
        <v>0</v>
      </c>
      <c r="ADB195" s="16">
        <v>1</v>
      </c>
      <c r="ADC195" s="16">
        <v>1</v>
      </c>
      <c r="ADD195" s="16">
        <v>0</v>
      </c>
      <c r="ADE195" s="16" t="s">
        <v>8827</v>
      </c>
      <c r="ADF195" s="16">
        <v>0</v>
      </c>
      <c r="ADG195" s="16" t="s">
        <v>486</v>
      </c>
      <c r="ADH195" s="16">
        <v>1</v>
      </c>
      <c r="ADI195" s="16" t="s">
        <v>486</v>
      </c>
      <c r="AEE195" s="16" t="s">
        <v>952</v>
      </c>
    </row>
    <row r="196" spans="1:822" x14ac:dyDescent="0.25">
      <c r="A196" s="30">
        <v>45820</v>
      </c>
      <c r="B196" s="16" t="s">
        <v>9842</v>
      </c>
      <c r="C196" s="16" t="s">
        <v>867</v>
      </c>
      <c r="D196" s="16" t="s">
        <v>867</v>
      </c>
      <c r="E196" s="16">
        <v>53</v>
      </c>
      <c r="F196" s="16" t="s">
        <v>8153</v>
      </c>
      <c r="G196" s="16" t="s">
        <v>4145</v>
      </c>
      <c r="I196" s="16" t="s">
        <v>4148</v>
      </c>
      <c r="Z196" s="16" t="s">
        <v>996</v>
      </c>
      <c r="AA196" s="16" t="s">
        <v>470</v>
      </c>
      <c r="AB196" s="16">
        <v>2</v>
      </c>
      <c r="AC196" s="16" t="s">
        <v>844</v>
      </c>
      <c r="AD196" s="16" t="s">
        <v>843</v>
      </c>
      <c r="AE196" s="16" t="s">
        <v>843</v>
      </c>
      <c r="AF196" s="16" t="s">
        <v>844</v>
      </c>
      <c r="AG196" s="16" t="s">
        <v>844</v>
      </c>
      <c r="AH196" s="16" t="s">
        <v>844</v>
      </c>
      <c r="AI196" s="16" t="s">
        <v>844</v>
      </c>
      <c r="AJ196" s="16" t="s">
        <v>843</v>
      </c>
      <c r="AK196" s="16" t="s">
        <v>843</v>
      </c>
      <c r="AM196" s="16" t="s">
        <v>737</v>
      </c>
      <c r="AN196" s="16" t="s">
        <v>761</v>
      </c>
      <c r="AP196" s="16" t="s">
        <v>774</v>
      </c>
      <c r="AR196" s="16" t="s">
        <v>6907</v>
      </c>
      <c r="BB196" s="16">
        <v>2</v>
      </c>
      <c r="BC196" s="16" t="s">
        <v>7878</v>
      </c>
      <c r="BE196" s="16" t="s">
        <v>5101</v>
      </c>
      <c r="BV196" s="16" t="s">
        <v>4433</v>
      </c>
      <c r="BW196" s="16" t="s">
        <v>844</v>
      </c>
      <c r="BX196" s="16" t="s">
        <v>843</v>
      </c>
      <c r="BY196" s="16" t="s">
        <v>843</v>
      </c>
      <c r="BZ196" s="16" t="s">
        <v>843</v>
      </c>
      <c r="CA196" s="16" t="s">
        <v>843</v>
      </c>
      <c r="CB196" s="16" t="s">
        <v>843</v>
      </c>
      <c r="CC196" s="16" t="s">
        <v>843</v>
      </c>
      <c r="CD196" s="16" t="s">
        <v>843</v>
      </c>
      <c r="CE196" s="16" t="s">
        <v>843</v>
      </c>
      <c r="CF196" s="16" t="s">
        <v>843</v>
      </c>
      <c r="CG196" s="16" t="s">
        <v>843</v>
      </c>
      <c r="CH196" s="16" t="s">
        <v>843</v>
      </c>
      <c r="CI196" s="16" t="s">
        <v>843</v>
      </c>
      <c r="CJ196" s="16" t="s">
        <v>843</v>
      </c>
      <c r="CK196" s="16" t="s">
        <v>843</v>
      </c>
      <c r="CP196" s="16" t="s">
        <v>867</v>
      </c>
      <c r="CQ196" s="16" t="s">
        <v>5191</v>
      </c>
      <c r="CR196" s="16" t="s">
        <v>844</v>
      </c>
      <c r="CS196" s="16" t="s">
        <v>843</v>
      </c>
      <c r="CT196" s="16" t="s">
        <v>843</v>
      </c>
      <c r="CU196" s="16" t="s">
        <v>843</v>
      </c>
      <c r="CV196" s="16" t="s">
        <v>843</v>
      </c>
      <c r="CW196" s="16" t="s">
        <v>843</v>
      </c>
      <c r="CX196" s="16" t="s">
        <v>843</v>
      </c>
      <c r="CY196" s="16" t="s">
        <v>843</v>
      </c>
      <c r="CZ196" s="16" t="s">
        <v>843</v>
      </c>
      <c r="DA196" s="16" t="s">
        <v>5184</v>
      </c>
      <c r="DX196" s="16" t="s">
        <v>867</v>
      </c>
      <c r="DY196" s="16" t="s">
        <v>867</v>
      </c>
      <c r="GC196" s="16" t="s">
        <v>5350</v>
      </c>
      <c r="GF196" s="16" t="s">
        <v>6818</v>
      </c>
      <c r="GG196" s="16" t="s">
        <v>867</v>
      </c>
      <c r="GV196" s="16" t="s">
        <v>5449</v>
      </c>
      <c r="GW196" s="16" t="s">
        <v>843</v>
      </c>
      <c r="GX196" s="16" t="s">
        <v>843</v>
      </c>
      <c r="GY196" s="16" t="s">
        <v>843</v>
      </c>
      <c r="GZ196" s="16" t="s">
        <v>844</v>
      </c>
      <c r="HA196" s="16" t="s">
        <v>843</v>
      </c>
      <c r="HB196" s="16" t="s">
        <v>843</v>
      </c>
      <c r="HC196" s="16" t="s">
        <v>843</v>
      </c>
      <c r="HD196" s="16" t="s">
        <v>843</v>
      </c>
      <c r="HE196" s="16" t="s">
        <v>843</v>
      </c>
      <c r="HF196" s="16" t="s">
        <v>843</v>
      </c>
      <c r="HH196" s="16" t="s">
        <v>5456</v>
      </c>
      <c r="HK196" s="16" t="s">
        <v>865</v>
      </c>
      <c r="HM196" s="16" t="s">
        <v>865</v>
      </c>
      <c r="HZ196" s="16" t="s">
        <v>7944</v>
      </c>
      <c r="KE196" s="16" t="s">
        <v>5585</v>
      </c>
      <c r="KG196" s="16" t="s">
        <v>7018</v>
      </c>
      <c r="KH196" s="16" t="s">
        <v>7033</v>
      </c>
      <c r="KI196" s="16" t="s">
        <v>865</v>
      </c>
      <c r="LG196" s="16" t="s">
        <v>867</v>
      </c>
      <c r="LH196" s="16" t="s">
        <v>867</v>
      </c>
      <c r="LI196" s="16" t="s">
        <v>867</v>
      </c>
      <c r="LJ196" s="16" t="s">
        <v>867</v>
      </c>
      <c r="LK196" s="16" t="s">
        <v>867</v>
      </c>
      <c r="LL196" s="16" t="s">
        <v>5690</v>
      </c>
      <c r="LM196" s="16" t="s">
        <v>843</v>
      </c>
      <c r="LN196" s="16" t="s">
        <v>843</v>
      </c>
      <c r="LO196" s="16" t="s">
        <v>843</v>
      </c>
      <c r="LP196" s="16" t="s">
        <v>843</v>
      </c>
      <c r="LQ196" s="16" t="s">
        <v>843</v>
      </c>
      <c r="LR196" s="16" t="s">
        <v>843</v>
      </c>
      <c r="LS196" s="16" t="s">
        <v>843</v>
      </c>
      <c r="LT196" s="16" t="s">
        <v>843</v>
      </c>
      <c r="LU196" s="16" t="s">
        <v>843</v>
      </c>
      <c r="LV196" s="16" t="s">
        <v>843</v>
      </c>
      <c r="LW196" s="16" t="s">
        <v>843</v>
      </c>
      <c r="LX196" s="16" t="s">
        <v>844</v>
      </c>
      <c r="LY196" s="16" t="s">
        <v>843</v>
      </c>
      <c r="LZ196" s="16" t="s">
        <v>843</v>
      </c>
      <c r="MA196" s="16" t="s">
        <v>843</v>
      </c>
      <c r="MC196" s="16" t="s">
        <v>864</v>
      </c>
      <c r="MD196" s="16" t="s">
        <v>843</v>
      </c>
      <c r="ME196" s="16" t="s">
        <v>843</v>
      </c>
      <c r="MF196" s="16" t="s">
        <v>843</v>
      </c>
      <c r="MG196" s="16" t="s">
        <v>843</v>
      </c>
      <c r="MH196" s="16" t="s">
        <v>843</v>
      </c>
      <c r="MI196" s="16" t="s">
        <v>843</v>
      </c>
      <c r="MJ196" s="16" t="s">
        <v>843</v>
      </c>
      <c r="MK196" s="16" t="s">
        <v>843</v>
      </c>
      <c r="ML196" s="16" t="s">
        <v>843</v>
      </c>
      <c r="MM196" s="16" t="s">
        <v>843</v>
      </c>
      <c r="MN196" s="16" t="s">
        <v>843</v>
      </c>
      <c r="MO196" s="16" t="s">
        <v>843</v>
      </c>
      <c r="MP196" s="16" t="s">
        <v>843</v>
      </c>
      <c r="MQ196" s="16" t="s">
        <v>843</v>
      </c>
      <c r="MR196" s="16" t="s">
        <v>843</v>
      </c>
      <c r="MS196" s="16" t="s">
        <v>843</v>
      </c>
      <c r="MT196" s="16" t="s">
        <v>843</v>
      </c>
      <c r="MU196" s="16" t="s">
        <v>844</v>
      </c>
      <c r="MV196" s="16" t="s">
        <v>843</v>
      </c>
      <c r="MX196" s="16" t="s">
        <v>5694</v>
      </c>
      <c r="MY196" s="16" t="s">
        <v>844</v>
      </c>
      <c r="MZ196" s="16" t="s">
        <v>843</v>
      </c>
      <c r="NA196" s="16" t="s">
        <v>843</v>
      </c>
      <c r="NB196" s="16" t="s">
        <v>843</v>
      </c>
      <c r="NC196" s="16" t="s">
        <v>843</v>
      </c>
      <c r="ND196" s="16" t="s">
        <v>843</v>
      </c>
      <c r="NE196" s="16" t="s">
        <v>843</v>
      </c>
      <c r="NF196" s="16" t="s">
        <v>843</v>
      </c>
      <c r="NG196" s="16" t="s">
        <v>843</v>
      </c>
      <c r="NH196" s="16" t="s">
        <v>843</v>
      </c>
      <c r="NI196" s="16" t="s">
        <v>843</v>
      </c>
      <c r="NJ196" s="16" t="s">
        <v>843</v>
      </c>
      <c r="NK196" s="16" t="s">
        <v>843</v>
      </c>
      <c r="NL196" s="16" t="s">
        <v>843</v>
      </c>
      <c r="NM196" s="16" t="s">
        <v>843</v>
      </c>
      <c r="NN196" s="16" t="s">
        <v>843</v>
      </c>
      <c r="NO196" s="16" t="s">
        <v>843</v>
      </c>
      <c r="NP196" s="16" t="s">
        <v>843</v>
      </c>
      <c r="NQ196" s="16" t="s">
        <v>843</v>
      </c>
      <c r="PC196" s="16" t="s">
        <v>865</v>
      </c>
      <c r="PD196" s="16" t="s">
        <v>865</v>
      </c>
      <c r="PY196" s="16" t="s">
        <v>867</v>
      </c>
      <c r="PZ196" s="16">
        <v>2</v>
      </c>
      <c r="QP196" s="16" t="s">
        <v>865</v>
      </c>
      <c r="QR196" s="16" t="s">
        <v>867</v>
      </c>
      <c r="QT196" s="16" t="s">
        <v>867</v>
      </c>
      <c r="QV196" s="16" t="s">
        <v>865</v>
      </c>
      <c r="QX196" s="16" t="s">
        <v>865</v>
      </c>
      <c r="QY196" s="16" t="s">
        <v>867</v>
      </c>
      <c r="RD196" s="16" t="s">
        <v>865</v>
      </c>
      <c r="RF196" s="16" t="s">
        <v>7712</v>
      </c>
      <c r="RH196" s="16" t="s">
        <v>865</v>
      </c>
      <c r="RJ196" s="16" t="s">
        <v>865</v>
      </c>
      <c r="RN196" s="16" t="s">
        <v>7724</v>
      </c>
      <c r="RP196" s="16" t="s">
        <v>7724</v>
      </c>
      <c r="RR196" s="16" t="s">
        <v>7720</v>
      </c>
      <c r="RT196" s="16" t="s">
        <v>7720</v>
      </c>
      <c r="RV196" s="16" t="s">
        <v>7724</v>
      </c>
      <c r="RX196" s="16" t="s">
        <v>7724</v>
      </c>
      <c r="RZ196" s="16" t="s">
        <v>7724</v>
      </c>
      <c r="SQ196" s="16" t="s">
        <v>865</v>
      </c>
      <c r="SS196" s="16" t="s">
        <v>7308</v>
      </c>
      <c r="ST196" s="16" t="s">
        <v>7764</v>
      </c>
      <c r="TO196" s="16">
        <v>0</v>
      </c>
      <c r="TP196" s="16">
        <v>680</v>
      </c>
      <c r="TQ196" s="16">
        <v>2600</v>
      </c>
      <c r="TR196" s="16">
        <v>400</v>
      </c>
      <c r="TS196" s="16">
        <v>0</v>
      </c>
      <c r="TT196" s="16">
        <v>0</v>
      </c>
      <c r="TU196" s="16">
        <v>0</v>
      </c>
      <c r="TV196" s="16">
        <v>2500</v>
      </c>
      <c r="TW196" s="16">
        <v>0</v>
      </c>
      <c r="TZ196" s="16" t="s">
        <v>7364</v>
      </c>
      <c r="UA196" s="16" t="s">
        <v>8715</v>
      </c>
      <c r="UB196" s="16">
        <v>0</v>
      </c>
      <c r="UC196" s="16" t="s">
        <v>843</v>
      </c>
      <c r="UD196" s="16" t="s">
        <v>843</v>
      </c>
      <c r="UE196" s="16" t="s">
        <v>844</v>
      </c>
      <c r="UF196" s="16" t="s">
        <v>844</v>
      </c>
      <c r="UG196" s="16" t="s">
        <v>843</v>
      </c>
      <c r="UH196" s="16" t="s">
        <v>843</v>
      </c>
      <c r="VK196" s="16" t="s">
        <v>6102</v>
      </c>
      <c r="VL196" s="16" t="s">
        <v>843</v>
      </c>
      <c r="VM196" s="16" t="s">
        <v>843</v>
      </c>
      <c r="VN196" s="16" t="s">
        <v>843</v>
      </c>
      <c r="VO196" s="16" t="s">
        <v>843</v>
      </c>
      <c r="VP196" s="16" t="s">
        <v>844</v>
      </c>
      <c r="VQ196" s="16" t="s">
        <v>843</v>
      </c>
      <c r="VR196" s="16" t="s">
        <v>843</v>
      </c>
      <c r="VS196" s="16" t="s">
        <v>843</v>
      </c>
      <c r="VT196" s="16" t="s">
        <v>843</v>
      </c>
      <c r="VV196" s="16">
        <v>5200</v>
      </c>
      <c r="VX196" s="16" t="s">
        <v>6028</v>
      </c>
      <c r="VY196" s="16" t="s">
        <v>844</v>
      </c>
      <c r="VZ196" s="16" t="s">
        <v>843</v>
      </c>
      <c r="WA196" s="16" t="s">
        <v>843</v>
      </c>
      <c r="WB196" s="16" t="s">
        <v>843</v>
      </c>
      <c r="WC196" s="16" t="s">
        <v>843</v>
      </c>
      <c r="WD196" s="16" t="s">
        <v>843</v>
      </c>
      <c r="WE196" s="16" t="s">
        <v>843</v>
      </c>
      <c r="WF196" s="16" t="s">
        <v>843</v>
      </c>
      <c r="WH196" s="16">
        <v>3250</v>
      </c>
      <c r="WO196" s="16" t="s">
        <v>6926</v>
      </c>
      <c r="YN196" s="16" t="s">
        <v>7040</v>
      </c>
      <c r="YP196" s="16" t="s">
        <v>7990</v>
      </c>
      <c r="YR196" s="16" t="s">
        <v>9843</v>
      </c>
      <c r="YS196" s="16" t="s">
        <v>9844</v>
      </c>
      <c r="YT196" s="16" t="s">
        <v>8694</v>
      </c>
      <c r="YU196" s="16" t="s">
        <v>9845</v>
      </c>
      <c r="YV196" s="16" t="s">
        <v>9148</v>
      </c>
      <c r="YW196" s="16" t="s">
        <v>844</v>
      </c>
      <c r="YX196" s="16" t="s">
        <v>9148</v>
      </c>
      <c r="YY196" s="16" t="s">
        <v>8860</v>
      </c>
      <c r="YZ196" s="16" t="s">
        <v>843</v>
      </c>
      <c r="ZE196" s="16" t="s">
        <v>9846</v>
      </c>
      <c r="ZO196" s="16" t="s">
        <v>487</v>
      </c>
      <c r="ZP196" s="16" t="s">
        <v>487</v>
      </c>
      <c r="ZQ196" s="16" t="s">
        <v>486</v>
      </c>
      <c r="ZR196" s="16" t="s">
        <v>486</v>
      </c>
      <c r="ZS196" s="16" t="s">
        <v>844</v>
      </c>
      <c r="ZT196" s="16" t="s">
        <v>8705</v>
      </c>
      <c r="ZU196" s="16" t="s">
        <v>8706</v>
      </c>
      <c r="ZV196" s="16" t="s">
        <v>487</v>
      </c>
      <c r="ZW196" s="16" t="s">
        <v>843</v>
      </c>
      <c r="ZX196" s="16" t="s">
        <v>844</v>
      </c>
      <c r="ZY196" s="16" t="s">
        <v>844</v>
      </c>
      <c r="ZZ196" s="16" t="s">
        <v>844</v>
      </c>
      <c r="AAA196" s="16" t="s">
        <v>844</v>
      </c>
      <c r="AAB196" s="16" t="s">
        <v>844</v>
      </c>
      <c r="AAC196" s="16">
        <v>0</v>
      </c>
      <c r="AAD196" s="16" t="s">
        <v>844</v>
      </c>
      <c r="AAE196" s="16" t="s">
        <v>844</v>
      </c>
      <c r="AAF196" s="16" t="s">
        <v>843</v>
      </c>
      <c r="AAG196" s="16" t="s">
        <v>843</v>
      </c>
      <c r="AAH196" s="16" t="s">
        <v>843</v>
      </c>
      <c r="AAI196" s="16" t="s">
        <v>843</v>
      </c>
      <c r="AAJ196" s="16" t="s">
        <v>615</v>
      </c>
      <c r="AAK196" s="16" t="s">
        <v>655</v>
      </c>
      <c r="AAL196" s="16" t="s">
        <v>905</v>
      </c>
      <c r="AAM196" s="16" t="s">
        <v>660</v>
      </c>
      <c r="AAN196" s="16" t="s">
        <v>8707</v>
      </c>
      <c r="AAO196" s="16" t="s">
        <v>1019</v>
      </c>
      <c r="AAP196" s="16" t="s">
        <v>8708</v>
      </c>
      <c r="AAQ196" s="16" t="s">
        <v>9847</v>
      </c>
      <c r="AAS196" s="16">
        <v>5691.31</v>
      </c>
      <c r="AAT196" s="16" t="s">
        <v>782</v>
      </c>
      <c r="AAU196" s="16" t="s">
        <v>1068</v>
      </c>
      <c r="AAV196" s="16" t="s">
        <v>782</v>
      </c>
      <c r="AAW196" s="16" t="s">
        <v>782</v>
      </c>
      <c r="AAX196" s="16" t="s">
        <v>844</v>
      </c>
      <c r="AAY196" s="16" t="s">
        <v>8727</v>
      </c>
      <c r="AAZ196" s="16" t="s">
        <v>782</v>
      </c>
      <c r="ABA196" s="16" t="s">
        <v>783</v>
      </c>
      <c r="ABB196" s="16" t="s">
        <v>782</v>
      </c>
      <c r="ABC196" s="16" t="s">
        <v>783</v>
      </c>
      <c r="ABD196" s="16" t="s">
        <v>782</v>
      </c>
      <c r="ABE196" s="16" t="s">
        <v>783</v>
      </c>
      <c r="ABF196" s="16" t="s">
        <v>782</v>
      </c>
      <c r="ABG196" s="16" t="s">
        <v>783</v>
      </c>
      <c r="ABH196" s="16" t="s">
        <v>783</v>
      </c>
      <c r="ABI196" s="16" t="s">
        <v>782</v>
      </c>
      <c r="ABJ196" s="16" t="s">
        <v>782</v>
      </c>
      <c r="ABK196" s="16" t="s">
        <v>782</v>
      </c>
      <c r="ABL196" s="16" t="s">
        <v>8769</v>
      </c>
      <c r="ABM196" s="16" t="s">
        <v>843</v>
      </c>
      <c r="ABN196" s="16" t="s">
        <v>1034</v>
      </c>
      <c r="ABP196" s="16" t="s">
        <v>972</v>
      </c>
      <c r="ABQ196" s="16" t="s">
        <v>4297</v>
      </c>
      <c r="ABR196" s="16" t="s">
        <v>470</v>
      </c>
      <c r="ABS196" s="16" t="s">
        <v>451</v>
      </c>
      <c r="ABT196" s="16" t="s">
        <v>1056</v>
      </c>
      <c r="ABU196" s="16" t="s">
        <v>1056</v>
      </c>
      <c r="ABV196" s="16" t="s">
        <v>487</v>
      </c>
      <c r="ABW196" s="16" t="s">
        <v>487</v>
      </c>
      <c r="ABX196" s="16" t="s">
        <v>894</v>
      </c>
      <c r="ABY196" s="16" t="s">
        <v>486</v>
      </c>
      <c r="ABZ196" s="16" t="s">
        <v>486</v>
      </c>
      <c r="ACA196" s="16" t="s">
        <v>761</v>
      </c>
      <c r="ACB196" s="16" t="s">
        <v>774</v>
      </c>
      <c r="ACC196" s="16" t="s">
        <v>737</v>
      </c>
      <c r="ACD196" s="16" t="s">
        <v>486</v>
      </c>
      <c r="ACE196" s="16" t="s">
        <v>486</v>
      </c>
      <c r="ACG196" s="16" t="s">
        <v>1014</v>
      </c>
      <c r="ACH196" s="16" t="s">
        <v>1009</v>
      </c>
      <c r="ACI196" s="16" t="s">
        <v>462</v>
      </c>
      <c r="ACJ196" s="16">
        <v>0.79400000000000004</v>
      </c>
      <c r="ACK196" s="16" t="s">
        <v>482</v>
      </c>
      <c r="ACL196" s="16" t="s">
        <v>740</v>
      </c>
      <c r="ACM196" s="16" t="s">
        <v>1189</v>
      </c>
      <c r="ACN196" s="16" t="s">
        <v>1169</v>
      </c>
      <c r="ACO196" s="16" t="s">
        <v>1856</v>
      </c>
      <c r="ACP196" s="16">
        <v>3250</v>
      </c>
      <c r="ACQ196" s="16" t="s">
        <v>1202</v>
      </c>
      <c r="ACR196" s="16" t="s">
        <v>1644</v>
      </c>
      <c r="ACS196" s="16" t="s">
        <v>676</v>
      </c>
      <c r="ACT196" s="16" t="s">
        <v>1522</v>
      </c>
      <c r="ACU196" s="16" t="s">
        <v>833</v>
      </c>
      <c r="ACV196" s="16" t="s">
        <v>8711</v>
      </c>
      <c r="ACW196" s="16" t="s">
        <v>451</v>
      </c>
      <c r="ACX196" s="16" t="s">
        <v>1916</v>
      </c>
      <c r="ACY196" s="16" t="s">
        <v>1949</v>
      </c>
      <c r="ACZ196" s="16">
        <v>1</v>
      </c>
      <c r="ADA196" s="16">
        <v>1</v>
      </c>
      <c r="ADB196" s="16">
        <v>1</v>
      </c>
      <c r="ADC196" s="16">
        <v>1</v>
      </c>
      <c r="ADD196" s="16">
        <v>1</v>
      </c>
      <c r="ADE196" s="16" t="s">
        <v>8712</v>
      </c>
      <c r="ADF196" s="16">
        <v>0</v>
      </c>
      <c r="ADG196" s="16" t="s">
        <v>486</v>
      </c>
      <c r="ADH196" s="16">
        <v>2</v>
      </c>
      <c r="ADI196" s="16" t="s">
        <v>1553</v>
      </c>
      <c r="ADK196" s="16" t="s">
        <v>13194</v>
      </c>
      <c r="ADL196" s="16" t="s">
        <v>1764</v>
      </c>
      <c r="ADM196" s="16" t="s">
        <v>1757</v>
      </c>
      <c r="ADN196" s="16" t="s">
        <v>13196</v>
      </c>
      <c r="ADO196" s="16" t="s">
        <v>13194</v>
      </c>
      <c r="ADP196" s="16" t="s">
        <v>13194</v>
      </c>
      <c r="ADQ196" s="16" t="s">
        <v>1743</v>
      </c>
      <c r="ADR196" s="16" t="s">
        <v>13194</v>
      </c>
      <c r="ADU196" s="16" t="s">
        <v>1758</v>
      </c>
      <c r="ADW196" s="16" t="s">
        <v>8729</v>
      </c>
      <c r="AEA196" s="16">
        <v>4096.6666666666697</v>
      </c>
      <c r="AEC196" s="16" t="s">
        <v>1062</v>
      </c>
      <c r="AED196" s="16">
        <v>2845.65</v>
      </c>
      <c r="AEE196" s="16" t="s">
        <v>952</v>
      </c>
      <c r="AEG196" s="16">
        <v>8450</v>
      </c>
      <c r="AEK196" s="16">
        <v>340</v>
      </c>
      <c r="AEL196" s="16">
        <v>1300</v>
      </c>
      <c r="AEM196" s="16">
        <v>1250</v>
      </c>
      <c r="AEN196" s="16">
        <v>200</v>
      </c>
    </row>
    <row r="197" spans="1:822" x14ac:dyDescent="0.25">
      <c r="A197" s="30">
        <v>45820</v>
      </c>
      <c r="B197" s="16" t="s">
        <v>9848</v>
      </c>
      <c r="C197" s="16" t="s">
        <v>867</v>
      </c>
      <c r="D197" s="16" t="s">
        <v>867</v>
      </c>
      <c r="E197" s="16">
        <v>42</v>
      </c>
      <c r="F197" s="16" t="s">
        <v>8153</v>
      </c>
      <c r="G197" s="16" t="s">
        <v>4105</v>
      </c>
      <c r="I197" s="16" t="s">
        <v>4174</v>
      </c>
      <c r="Z197" s="16" t="s">
        <v>996</v>
      </c>
      <c r="AA197" s="16" t="s">
        <v>470</v>
      </c>
      <c r="AB197" s="16">
        <v>2</v>
      </c>
      <c r="AC197" s="16" t="s">
        <v>844</v>
      </c>
      <c r="AD197" s="16" t="s">
        <v>843</v>
      </c>
      <c r="AE197" s="16" t="s">
        <v>844</v>
      </c>
      <c r="AF197" s="16" t="s">
        <v>844</v>
      </c>
      <c r="AG197" s="16" t="s">
        <v>843</v>
      </c>
      <c r="AH197" s="16" t="s">
        <v>844</v>
      </c>
      <c r="AI197" s="16" t="s">
        <v>844</v>
      </c>
      <c r="AJ197" s="16" t="s">
        <v>843</v>
      </c>
      <c r="AK197" s="16" t="s">
        <v>844</v>
      </c>
      <c r="AM197" s="16" t="s">
        <v>737</v>
      </c>
      <c r="AN197" s="16" t="s">
        <v>759</v>
      </c>
      <c r="AP197" s="16" t="s">
        <v>768</v>
      </c>
      <c r="AR197" s="16" t="s">
        <v>6910</v>
      </c>
      <c r="BB197" s="16">
        <v>3</v>
      </c>
      <c r="BC197" s="16" t="s">
        <v>7878</v>
      </c>
      <c r="BE197" s="16" t="s">
        <v>5098</v>
      </c>
      <c r="BV197" s="16" t="s">
        <v>4433</v>
      </c>
      <c r="BW197" s="16" t="s">
        <v>844</v>
      </c>
      <c r="BX197" s="16" t="s">
        <v>843</v>
      </c>
      <c r="BY197" s="16" t="s">
        <v>843</v>
      </c>
      <c r="BZ197" s="16" t="s">
        <v>843</v>
      </c>
      <c r="CA197" s="16" t="s">
        <v>843</v>
      </c>
      <c r="CB197" s="16" t="s">
        <v>843</v>
      </c>
      <c r="CC197" s="16" t="s">
        <v>843</v>
      </c>
      <c r="CD197" s="16" t="s">
        <v>843</v>
      </c>
      <c r="CE197" s="16" t="s">
        <v>843</v>
      </c>
      <c r="CF197" s="16" t="s">
        <v>843</v>
      </c>
      <c r="CG197" s="16" t="s">
        <v>843</v>
      </c>
      <c r="CH197" s="16" t="s">
        <v>843</v>
      </c>
      <c r="CI197" s="16" t="s">
        <v>843</v>
      </c>
      <c r="CJ197" s="16" t="s">
        <v>843</v>
      </c>
      <c r="CK197" s="16" t="s">
        <v>843</v>
      </c>
      <c r="CP197" s="16" t="s">
        <v>865</v>
      </c>
      <c r="DX197" s="16" t="s">
        <v>7885</v>
      </c>
      <c r="DY197" s="16" t="s">
        <v>867</v>
      </c>
      <c r="GC197" s="16" t="s">
        <v>5333</v>
      </c>
      <c r="GF197" s="16" t="s">
        <v>867</v>
      </c>
      <c r="GG197" s="16" t="s">
        <v>867</v>
      </c>
      <c r="GV197" s="16" t="s">
        <v>9849</v>
      </c>
      <c r="GW197" s="16" t="s">
        <v>844</v>
      </c>
      <c r="GX197" s="16" t="s">
        <v>844</v>
      </c>
      <c r="GY197" s="16" t="s">
        <v>843</v>
      </c>
      <c r="GZ197" s="16" t="s">
        <v>843</v>
      </c>
      <c r="HA197" s="16" t="s">
        <v>843</v>
      </c>
      <c r="HB197" s="16" t="s">
        <v>844</v>
      </c>
      <c r="HC197" s="16" t="s">
        <v>843</v>
      </c>
      <c r="HD197" s="16" t="s">
        <v>843</v>
      </c>
      <c r="HE197" s="16" t="s">
        <v>843</v>
      </c>
      <c r="HF197" s="16" t="s">
        <v>843</v>
      </c>
      <c r="HH197" s="16" t="s">
        <v>5456</v>
      </c>
      <c r="HK197" s="16" t="s">
        <v>864</v>
      </c>
      <c r="HM197" s="16" t="s">
        <v>865</v>
      </c>
      <c r="HZ197" s="16" t="s">
        <v>7944</v>
      </c>
      <c r="KE197" s="16" t="s">
        <v>5585</v>
      </c>
      <c r="KG197" s="16" t="s">
        <v>7021</v>
      </c>
      <c r="KH197" s="16" t="s">
        <v>7033</v>
      </c>
      <c r="KI197" s="16" t="s">
        <v>867</v>
      </c>
      <c r="KJ197" s="16" t="s">
        <v>8796</v>
      </c>
      <c r="KK197" s="16" t="s">
        <v>843</v>
      </c>
      <c r="KL197" s="16" t="s">
        <v>843</v>
      </c>
      <c r="KM197" s="16" t="s">
        <v>844</v>
      </c>
      <c r="KN197" s="16" t="s">
        <v>843</v>
      </c>
      <c r="KO197" s="16" t="s">
        <v>844</v>
      </c>
      <c r="KP197" s="16" t="s">
        <v>843</v>
      </c>
      <c r="KQ197" s="16" t="s">
        <v>843</v>
      </c>
      <c r="LG197" s="16" t="s">
        <v>867</v>
      </c>
      <c r="LH197" s="16" t="s">
        <v>865</v>
      </c>
      <c r="LI197" s="16" t="s">
        <v>867</v>
      </c>
      <c r="LJ197" s="16" t="s">
        <v>867</v>
      </c>
      <c r="LK197" s="16" t="s">
        <v>865</v>
      </c>
      <c r="LL197" s="16" t="s">
        <v>9850</v>
      </c>
      <c r="LM197" s="16" t="s">
        <v>844</v>
      </c>
      <c r="LN197" s="16" t="s">
        <v>843</v>
      </c>
      <c r="LO197" s="16" t="s">
        <v>844</v>
      </c>
      <c r="LP197" s="16" t="s">
        <v>844</v>
      </c>
      <c r="LQ197" s="16" t="s">
        <v>843</v>
      </c>
      <c r="LR197" s="16" t="s">
        <v>843</v>
      </c>
      <c r="LS197" s="16" t="s">
        <v>843</v>
      </c>
      <c r="LT197" s="16" t="s">
        <v>843</v>
      </c>
      <c r="LU197" s="16" t="s">
        <v>843</v>
      </c>
      <c r="LV197" s="16" t="s">
        <v>843</v>
      </c>
      <c r="LW197" s="16" t="s">
        <v>843</v>
      </c>
      <c r="LX197" s="16" t="s">
        <v>843</v>
      </c>
      <c r="LY197" s="16" t="s">
        <v>843</v>
      </c>
      <c r="LZ197" s="16" t="s">
        <v>843</v>
      </c>
      <c r="MA197" s="16" t="s">
        <v>843</v>
      </c>
      <c r="MC197" s="16" t="s">
        <v>5694</v>
      </c>
      <c r="MD197" s="16" t="s">
        <v>844</v>
      </c>
      <c r="ME197" s="16" t="s">
        <v>843</v>
      </c>
      <c r="MF197" s="16" t="s">
        <v>843</v>
      </c>
      <c r="MG197" s="16" t="s">
        <v>843</v>
      </c>
      <c r="MH197" s="16" t="s">
        <v>843</v>
      </c>
      <c r="MI197" s="16" t="s">
        <v>843</v>
      </c>
      <c r="MJ197" s="16" t="s">
        <v>843</v>
      </c>
      <c r="MK197" s="16" t="s">
        <v>843</v>
      </c>
      <c r="ML197" s="16" t="s">
        <v>843</v>
      </c>
      <c r="MM197" s="16" t="s">
        <v>843</v>
      </c>
      <c r="MN197" s="16" t="s">
        <v>843</v>
      </c>
      <c r="MO197" s="16" t="s">
        <v>843</v>
      </c>
      <c r="MP197" s="16" t="s">
        <v>843</v>
      </c>
      <c r="MQ197" s="16" t="s">
        <v>843</v>
      </c>
      <c r="MR197" s="16" t="s">
        <v>843</v>
      </c>
      <c r="MS197" s="16" t="s">
        <v>843</v>
      </c>
      <c r="MT197" s="16" t="s">
        <v>843</v>
      </c>
      <c r="MU197" s="16" t="s">
        <v>843</v>
      </c>
      <c r="MV197" s="16" t="s">
        <v>843</v>
      </c>
      <c r="NS197" s="16" t="s">
        <v>5694</v>
      </c>
      <c r="NT197" s="16" t="s">
        <v>844</v>
      </c>
      <c r="NU197" s="16" t="s">
        <v>843</v>
      </c>
      <c r="NV197" s="16" t="s">
        <v>843</v>
      </c>
      <c r="NW197" s="16" t="s">
        <v>843</v>
      </c>
      <c r="NX197" s="16" t="s">
        <v>843</v>
      </c>
      <c r="NY197" s="16" t="s">
        <v>843</v>
      </c>
      <c r="NZ197" s="16" t="s">
        <v>843</v>
      </c>
      <c r="OA197" s="16" t="s">
        <v>843</v>
      </c>
      <c r="OB197" s="16" t="s">
        <v>843</v>
      </c>
      <c r="OC197" s="16" t="s">
        <v>843</v>
      </c>
      <c r="OD197" s="16" t="s">
        <v>843</v>
      </c>
      <c r="OE197" s="16" t="s">
        <v>843</v>
      </c>
      <c r="OF197" s="16" t="s">
        <v>843</v>
      </c>
      <c r="OG197" s="16" t="s">
        <v>843</v>
      </c>
      <c r="OH197" s="16" t="s">
        <v>843</v>
      </c>
      <c r="OI197" s="16" t="s">
        <v>843</v>
      </c>
      <c r="PC197" s="16" t="s">
        <v>865</v>
      </c>
      <c r="PD197" s="16" t="s">
        <v>865</v>
      </c>
      <c r="PY197" s="16" t="s">
        <v>865</v>
      </c>
      <c r="QP197" s="16" t="s">
        <v>4216</v>
      </c>
      <c r="QR197" s="16" t="s">
        <v>867</v>
      </c>
      <c r="QT197" s="16" t="s">
        <v>865</v>
      </c>
      <c r="QV197" s="16" t="s">
        <v>865</v>
      </c>
      <c r="QX197" s="16" t="s">
        <v>4216</v>
      </c>
      <c r="QY197" s="16" t="s">
        <v>867</v>
      </c>
      <c r="RD197" s="16" t="s">
        <v>865</v>
      </c>
      <c r="RF197" s="16" t="s">
        <v>865</v>
      </c>
      <c r="RH197" s="16" t="s">
        <v>4216</v>
      </c>
      <c r="RJ197" s="16" t="s">
        <v>4216</v>
      </c>
      <c r="RN197" s="16" t="s">
        <v>7724</v>
      </c>
      <c r="RP197" s="16" t="s">
        <v>867</v>
      </c>
      <c r="RR197" s="16" t="s">
        <v>867</v>
      </c>
      <c r="RT197" s="16" t="s">
        <v>867</v>
      </c>
      <c r="RV197" s="16" t="s">
        <v>4216</v>
      </c>
      <c r="RX197" s="16" t="s">
        <v>4216</v>
      </c>
      <c r="RZ197" s="16" t="s">
        <v>4216</v>
      </c>
      <c r="SQ197" s="16" t="s">
        <v>867</v>
      </c>
      <c r="SS197" s="16" t="s">
        <v>4216</v>
      </c>
      <c r="ST197" s="16" t="s">
        <v>4216</v>
      </c>
      <c r="TN197" s="16">
        <v>3000</v>
      </c>
      <c r="TO197" s="16">
        <v>4500</v>
      </c>
      <c r="TP197" s="16">
        <v>900</v>
      </c>
      <c r="TQ197" s="16">
        <v>0</v>
      </c>
      <c r="TR197" s="16">
        <v>1000</v>
      </c>
      <c r="TS197" s="16">
        <v>600</v>
      </c>
      <c r="TT197" s="16">
        <v>0</v>
      </c>
      <c r="TU197" s="16">
        <v>500</v>
      </c>
      <c r="TV197" s="16">
        <v>0</v>
      </c>
      <c r="TW197" s="16">
        <v>0</v>
      </c>
      <c r="TX197" s="16">
        <v>0</v>
      </c>
      <c r="TZ197" s="16" t="s">
        <v>7367</v>
      </c>
      <c r="UA197" s="16" t="s">
        <v>5941</v>
      </c>
      <c r="UB197" s="16">
        <v>0</v>
      </c>
      <c r="UC197" s="16" t="s">
        <v>844</v>
      </c>
      <c r="UD197" s="16" t="s">
        <v>843</v>
      </c>
      <c r="UE197" s="16" t="s">
        <v>843</v>
      </c>
      <c r="UF197" s="16" t="s">
        <v>843</v>
      </c>
      <c r="UG197" s="16" t="s">
        <v>843</v>
      </c>
      <c r="UH197" s="16" t="s">
        <v>843</v>
      </c>
      <c r="UL197" s="16">
        <v>7500</v>
      </c>
      <c r="WO197" s="16" t="s">
        <v>6920</v>
      </c>
      <c r="XD197" s="16" t="s">
        <v>6975</v>
      </c>
      <c r="XE197" s="16" t="s">
        <v>843</v>
      </c>
      <c r="XF197" s="16" t="s">
        <v>843</v>
      </c>
      <c r="XG197" s="16" t="s">
        <v>844</v>
      </c>
      <c r="XH197" s="16" t="s">
        <v>843</v>
      </c>
      <c r="XI197" s="16" t="s">
        <v>843</v>
      </c>
      <c r="XJ197" s="16" t="s">
        <v>843</v>
      </c>
      <c r="XK197" s="16" t="s">
        <v>843</v>
      </c>
      <c r="XL197" s="16" t="s">
        <v>843</v>
      </c>
      <c r="XM197" s="16" t="s">
        <v>843</v>
      </c>
      <c r="XN197" s="16" t="s">
        <v>843</v>
      </c>
      <c r="XO197" s="16" t="s">
        <v>843</v>
      </c>
      <c r="XP197" s="16" t="s">
        <v>843</v>
      </c>
      <c r="XQ197" s="16" t="s">
        <v>843</v>
      </c>
      <c r="YF197" s="16" t="s">
        <v>865</v>
      </c>
      <c r="YN197" s="16" t="s">
        <v>864</v>
      </c>
      <c r="YP197" s="16" t="s">
        <v>7990</v>
      </c>
      <c r="YR197" s="16" t="s">
        <v>9851</v>
      </c>
      <c r="YS197" s="16" t="s">
        <v>9852</v>
      </c>
      <c r="YT197" s="16" t="s">
        <v>8694</v>
      </c>
      <c r="YU197" s="16" t="s">
        <v>9853</v>
      </c>
      <c r="YV197" s="16" t="s">
        <v>9148</v>
      </c>
      <c r="YW197" s="16" t="s">
        <v>844</v>
      </c>
      <c r="YX197" s="16" t="s">
        <v>9148</v>
      </c>
      <c r="YY197" s="16" t="s">
        <v>843</v>
      </c>
      <c r="YZ197" s="16" t="s">
        <v>843</v>
      </c>
      <c r="ZA197" s="16" t="s">
        <v>843</v>
      </c>
      <c r="ZB197" s="16">
        <v>10500</v>
      </c>
      <c r="ZC197" s="16" t="s">
        <v>9113</v>
      </c>
      <c r="ZD197" s="16" t="s">
        <v>9119</v>
      </c>
      <c r="ZE197" s="16" t="s">
        <v>843</v>
      </c>
      <c r="ZF197" s="16" t="s">
        <v>843</v>
      </c>
      <c r="ZG197" s="16" t="s">
        <v>8722</v>
      </c>
      <c r="ZH197" s="16" t="s">
        <v>8739</v>
      </c>
      <c r="ZI197" s="16" t="s">
        <v>8753</v>
      </c>
      <c r="ZJ197" s="16" t="s">
        <v>843</v>
      </c>
      <c r="ZK197" s="16" t="s">
        <v>843</v>
      </c>
      <c r="ZL197" s="16" t="s">
        <v>8723</v>
      </c>
      <c r="ZM197" s="16" t="s">
        <v>843</v>
      </c>
      <c r="ZN197" s="16" t="s">
        <v>8703</v>
      </c>
      <c r="ZO197" s="16" t="s">
        <v>487</v>
      </c>
      <c r="ZP197" s="16" t="s">
        <v>487</v>
      </c>
      <c r="ZQ197" s="16" t="s">
        <v>487</v>
      </c>
      <c r="ZR197" s="16" t="s">
        <v>486</v>
      </c>
      <c r="ZS197" s="16" t="s">
        <v>8874</v>
      </c>
      <c r="ZT197" s="16" t="s">
        <v>8705</v>
      </c>
      <c r="ZU197" s="16" t="s">
        <v>8706</v>
      </c>
      <c r="ZV197" s="16" t="s">
        <v>487</v>
      </c>
      <c r="ZW197" s="16" t="s">
        <v>844</v>
      </c>
      <c r="ZX197" s="16" t="s">
        <v>844</v>
      </c>
      <c r="ZY197" s="16" t="s">
        <v>844</v>
      </c>
      <c r="ZZ197" s="16" t="s">
        <v>844</v>
      </c>
      <c r="AAA197" s="16" t="s">
        <v>843</v>
      </c>
      <c r="AAB197" s="16" t="s">
        <v>843</v>
      </c>
      <c r="AAC197" s="16">
        <v>1</v>
      </c>
      <c r="AAD197" s="16" t="s">
        <v>844</v>
      </c>
      <c r="AAE197" s="16" t="s">
        <v>843</v>
      </c>
      <c r="AAF197" s="16" t="s">
        <v>844</v>
      </c>
      <c r="AAG197" s="16" t="s">
        <v>843</v>
      </c>
      <c r="AAH197" s="16" t="s">
        <v>843</v>
      </c>
      <c r="AAI197" s="16" t="s">
        <v>843</v>
      </c>
      <c r="AAJ197" s="16" t="s">
        <v>615</v>
      </c>
      <c r="AAK197" s="16" t="s">
        <v>633</v>
      </c>
      <c r="AAL197" s="16" t="s">
        <v>904</v>
      </c>
      <c r="AAM197" s="16" t="s">
        <v>663</v>
      </c>
      <c r="AAN197" s="16" t="s">
        <v>8707</v>
      </c>
      <c r="AAO197" s="16" t="s">
        <v>1018</v>
      </c>
      <c r="AAP197" s="16" t="s">
        <v>8708</v>
      </c>
      <c r="AAS197" s="16">
        <v>7500</v>
      </c>
      <c r="AAT197" s="16" t="s">
        <v>782</v>
      </c>
      <c r="AAU197" s="16" t="s">
        <v>782</v>
      </c>
      <c r="AAX197" s="16" t="s">
        <v>843</v>
      </c>
      <c r="AAY197" s="16" t="s">
        <v>8710</v>
      </c>
      <c r="AAZ197" s="16" t="s">
        <v>783</v>
      </c>
      <c r="ABB197" s="16" t="s">
        <v>782</v>
      </c>
      <c r="ABD197" s="16" t="s">
        <v>782</v>
      </c>
      <c r="ABE197" s="16" t="s">
        <v>783</v>
      </c>
      <c r="ABF197" s="16" t="s">
        <v>782</v>
      </c>
      <c r="ABG197" s="16" t="s">
        <v>782</v>
      </c>
      <c r="ABH197" s="16" t="s">
        <v>782</v>
      </c>
      <c r="ABL197" s="16" t="s">
        <v>1056</v>
      </c>
      <c r="ABM197" s="16" t="s">
        <v>8759</v>
      </c>
      <c r="ABP197" s="16" t="s">
        <v>972</v>
      </c>
      <c r="ABQ197" s="16" t="s">
        <v>4297</v>
      </c>
      <c r="ABR197" s="16" t="s">
        <v>470</v>
      </c>
      <c r="ABS197" s="16" t="s">
        <v>451</v>
      </c>
      <c r="ABT197" s="16" t="s">
        <v>1056</v>
      </c>
      <c r="ABU197" s="16" t="s">
        <v>844</v>
      </c>
      <c r="ABV197" s="16" t="s">
        <v>487</v>
      </c>
      <c r="ABW197" s="16" t="s">
        <v>486</v>
      </c>
      <c r="ABX197" s="16" t="s">
        <v>892</v>
      </c>
      <c r="ABY197" s="16" t="s">
        <v>486</v>
      </c>
      <c r="ABZ197" s="16" t="s">
        <v>486</v>
      </c>
      <c r="ACA197" s="16" t="s">
        <v>759</v>
      </c>
      <c r="ACB197" s="16" t="s">
        <v>768</v>
      </c>
      <c r="ACC197" s="16" t="s">
        <v>737</v>
      </c>
      <c r="ACD197" s="16" t="s">
        <v>487</v>
      </c>
      <c r="ACE197" s="16" t="s">
        <v>486</v>
      </c>
      <c r="ACG197" s="16" t="s">
        <v>1013</v>
      </c>
      <c r="ACH197" s="16" t="s">
        <v>1009</v>
      </c>
      <c r="ACI197" s="16" t="s">
        <v>462</v>
      </c>
      <c r="ACJ197" s="16">
        <v>0.79400000000000004</v>
      </c>
      <c r="ACK197" s="16" t="s">
        <v>482</v>
      </c>
      <c r="ACL197" s="16" t="s">
        <v>738</v>
      </c>
      <c r="ACM197" s="16" t="s">
        <v>1189</v>
      </c>
      <c r="ACN197" s="16" t="s">
        <v>1169</v>
      </c>
      <c r="ACO197" s="16" t="s">
        <v>1856</v>
      </c>
      <c r="ACQ197" s="16" t="s">
        <v>1202</v>
      </c>
      <c r="ACR197" s="16" t="s">
        <v>1645</v>
      </c>
      <c r="ACS197" s="16" t="s">
        <v>680</v>
      </c>
      <c r="ACT197" s="16" t="s">
        <v>1522</v>
      </c>
      <c r="ACU197" s="16" t="s">
        <v>831</v>
      </c>
      <c r="ACV197" s="16" t="s">
        <v>8756</v>
      </c>
      <c r="ACW197" s="16" t="s">
        <v>451</v>
      </c>
      <c r="ACX197" s="16" t="s">
        <v>1914</v>
      </c>
      <c r="ACY197" s="16" t="s">
        <v>1947</v>
      </c>
      <c r="ACZ197" s="16">
        <v>1</v>
      </c>
      <c r="ADA197" s="16">
        <v>0</v>
      </c>
      <c r="ADB197" s="16">
        <v>1</v>
      </c>
      <c r="ADC197" s="16">
        <v>1</v>
      </c>
      <c r="ADD197" s="16">
        <v>0</v>
      </c>
      <c r="ADE197" s="16" t="s">
        <v>8827</v>
      </c>
      <c r="ADF197" s="16">
        <v>0</v>
      </c>
      <c r="ADG197" s="16" t="s">
        <v>486</v>
      </c>
      <c r="ADH197" s="16">
        <v>2</v>
      </c>
      <c r="ADI197" s="16" t="s">
        <v>486</v>
      </c>
      <c r="ADJ197" s="16" t="s">
        <v>1743</v>
      </c>
      <c r="ADK197" s="16" t="s">
        <v>1750</v>
      </c>
      <c r="ADL197" s="16" t="s">
        <v>1764</v>
      </c>
      <c r="ADM197" s="16" t="s">
        <v>13194</v>
      </c>
      <c r="ADN197" s="16" t="s">
        <v>1764</v>
      </c>
      <c r="ADO197" s="16" t="s">
        <v>1767</v>
      </c>
      <c r="ADP197" s="16" t="s">
        <v>13196</v>
      </c>
      <c r="ADQ197" s="16" t="s">
        <v>13194</v>
      </c>
      <c r="ADR197" s="16" t="s">
        <v>13194</v>
      </c>
      <c r="ADS197" s="16" t="s">
        <v>13194</v>
      </c>
      <c r="ADY197" s="16" t="s">
        <v>1063</v>
      </c>
      <c r="AEB197" s="16">
        <v>10500</v>
      </c>
      <c r="AEC197" s="16" t="s">
        <v>1062</v>
      </c>
      <c r="AED197" s="16">
        <v>3750</v>
      </c>
      <c r="AEE197" s="16" t="s">
        <v>952</v>
      </c>
      <c r="AEI197" s="16">
        <v>1500</v>
      </c>
      <c r="AEJ197" s="16">
        <v>2250</v>
      </c>
      <c r="AEK197" s="16">
        <v>450</v>
      </c>
      <c r="AEN197" s="16">
        <v>500</v>
      </c>
      <c r="AEO197" s="16">
        <v>300</v>
      </c>
      <c r="AEP197" s="16">
        <v>250</v>
      </c>
    </row>
    <row r="198" spans="1:822" x14ac:dyDescent="0.25">
      <c r="A198" s="30">
        <v>45820</v>
      </c>
      <c r="B198" s="16" t="s">
        <v>9854</v>
      </c>
      <c r="C198" s="16" t="s">
        <v>867</v>
      </c>
      <c r="D198" s="16" t="s">
        <v>867</v>
      </c>
      <c r="E198" s="16">
        <v>69</v>
      </c>
      <c r="F198" s="16" t="s">
        <v>8153</v>
      </c>
      <c r="G198" s="16" t="s">
        <v>4145</v>
      </c>
      <c r="I198" s="16" t="s">
        <v>4148</v>
      </c>
      <c r="Z198" s="16" t="s">
        <v>993</v>
      </c>
      <c r="AA198" s="16" t="s">
        <v>474</v>
      </c>
      <c r="AB198" s="16">
        <v>1</v>
      </c>
      <c r="AC198" s="16" t="s">
        <v>843</v>
      </c>
      <c r="AD198" s="16" t="s">
        <v>843</v>
      </c>
      <c r="AE198" s="16" t="s">
        <v>843</v>
      </c>
      <c r="AF198" s="16" t="s">
        <v>843</v>
      </c>
      <c r="AG198" s="16" t="s">
        <v>844</v>
      </c>
      <c r="AH198" s="16" t="s">
        <v>843</v>
      </c>
      <c r="AI198" s="16" t="s">
        <v>844</v>
      </c>
      <c r="AJ198" s="16" t="s">
        <v>843</v>
      </c>
      <c r="AK198" s="16" t="s">
        <v>843</v>
      </c>
      <c r="AM198" s="16" t="s">
        <v>737</v>
      </c>
      <c r="AN198" s="16" t="s">
        <v>761</v>
      </c>
      <c r="AP198" s="16" t="s">
        <v>774</v>
      </c>
      <c r="AR198" s="16" t="s">
        <v>6907</v>
      </c>
      <c r="BB198" s="16">
        <v>1</v>
      </c>
      <c r="BC198" s="16" t="s">
        <v>7878</v>
      </c>
      <c r="BE198" s="16" t="s">
        <v>5101</v>
      </c>
      <c r="BV198" s="16" t="s">
        <v>4433</v>
      </c>
      <c r="BW198" s="16" t="s">
        <v>844</v>
      </c>
      <c r="BX198" s="16" t="s">
        <v>843</v>
      </c>
      <c r="BY198" s="16" t="s">
        <v>843</v>
      </c>
      <c r="BZ198" s="16" t="s">
        <v>843</v>
      </c>
      <c r="CA198" s="16" t="s">
        <v>843</v>
      </c>
      <c r="CB198" s="16" t="s">
        <v>843</v>
      </c>
      <c r="CC198" s="16" t="s">
        <v>843</v>
      </c>
      <c r="CD198" s="16" t="s">
        <v>843</v>
      </c>
      <c r="CE198" s="16" t="s">
        <v>843</v>
      </c>
      <c r="CF198" s="16" t="s">
        <v>843</v>
      </c>
      <c r="CG198" s="16" t="s">
        <v>843</v>
      </c>
      <c r="CH198" s="16" t="s">
        <v>843</v>
      </c>
      <c r="CI198" s="16" t="s">
        <v>843</v>
      </c>
      <c r="CJ198" s="16" t="s">
        <v>843</v>
      </c>
      <c r="CK198" s="16" t="s">
        <v>843</v>
      </c>
      <c r="CP198" s="16" t="s">
        <v>867</v>
      </c>
      <c r="CQ198" s="16" t="s">
        <v>5194</v>
      </c>
      <c r="CR198" s="16" t="s">
        <v>843</v>
      </c>
      <c r="CS198" s="16" t="s">
        <v>844</v>
      </c>
      <c r="CT198" s="16" t="s">
        <v>843</v>
      </c>
      <c r="CU198" s="16" t="s">
        <v>843</v>
      </c>
      <c r="CV198" s="16" t="s">
        <v>843</v>
      </c>
      <c r="CW198" s="16" t="s">
        <v>843</v>
      </c>
      <c r="CX198" s="16" t="s">
        <v>843</v>
      </c>
      <c r="CY198" s="16" t="s">
        <v>843</v>
      </c>
      <c r="CZ198" s="16" t="s">
        <v>843</v>
      </c>
      <c r="DA198" s="16" t="s">
        <v>5184</v>
      </c>
      <c r="DX198" s="16" t="s">
        <v>867</v>
      </c>
      <c r="DY198" s="16" t="s">
        <v>867</v>
      </c>
      <c r="GC198" s="16" t="s">
        <v>5342</v>
      </c>
      <c r="GF198" s="16" t="s">
        <v>6818</v>
      </c>
      <c r="GG198" s="16" t="s">
        <v>867</v>
      </c>
      <c r="GV198" s="16" t="s">
        <v>864</v>
      </c>
      <c r="GW198" s="16" t="s">
        <v>843</v>
      </c>
      <c r="GX198" s="16" t="s">
        <v>843</v>
      </c>
      <c r="GY198" s="16" t="s">
        <v>843</v>
      </c>
      <c r="GZ198" s="16" t="s">
        <v>843</v>
      </c>
      <c r="HA198" s="16" t="s">
        <v>843</v>
      </c>
      <c r="HB198" s="16" t="s">
        <v>843</v>
      </c>
      <c r="HC198" s="16" t="s">
        <v>843</v>
      </c>
      <c r="HD198" s="16" t="s">
        <v>843</v>
      </c>
      <c r="HE198" s="16" t="s">
        <v>844</v>
      </c>
      <c r="HF198" s="16" t="s">
        <v>843</v>
      </c>
      <c r="HH198" s="16" t="s">
        <v>5456</v>
      </c>
      <c r="HK198" s="16" t="s">
        <v>865</v>
      </c>
      <c r="HM198" s="16" t="s">
        <v>865</v>
      </c>
      <c r="HZ198" s="16" t="s">
        <v>7947</v>
      </c>
      <c r="KE198" s="16" t="s">
        <v>5585</v>
      </c>
      <c r="KG198" s="16" t="s">
        <v>7018</v>
      </c>
      <c r="KH198" s="16" t="s">
        <v>7033</v>
      </c>
      <c r="KI198" s="16" t="s">
        <v>865</v>
      </c>
      <c r="LG198" s="16" t="s">
        <v>867</v>
      </c>
      <c r="LH198" s="16" t="s">
        <v>867</v>
      </c>
      <c r="LI198" s="16" t="s">
        <v>867</v>
      </c>
      <c r="LJ198" s="16" t="s">
        <v>867</v>
      </c>
      <c r="LK198" s="16" t="s">
        <v>867</v>
      </c>
      <c r="LL198" s="16" t="s">
        <v>864</v>
      </c>
      <c r="LM198" s="16" t="s">
        <v>843</v>
      </c>
      <c r="LN198" s="16" t="s">
        <v>843</v>
      </c>
      <c r="LO198" s="16" t="s">
        <v>843</v>
      </c>
      <c r="LP198" s="16" t="s">
        <v>843</v>
      </c>
      <c r="LQ198" s="16" t="s">
        <v>843</v>
      </c>
      <c r="LR198" s="16" t="s">
        <v>843</v>
      </c>
      <c r="LS198" s="16" t="s">
        <v>843</v>
      </c>
      <c r="LT198" s="16" t="s">
        <v>843</v>
      </c>
      <c r="LU198" s="16" t="s">
        <v>843</v>
      </c>
      <c r="LV198" s="16" t="s">
        <v>843</v>
      </c>
      <c r="LW198" s="16" t="s">
        <v>843</v>
      </c>
      <c r="LX198" s="16" t="s">
        <v>843</v>
      </c>
      <c r="LY198" s="16" t="s">
        <v>843</v>
      </c>
      <c r="LZ198" s="16" t="s">
        <v>844</v>
      </c>
      <c r="MA198" s="16" t="s">
        <v>843</v>
      </c>
      <c r="MX198" s="16" t="s">
        <v>864</v>
      </c>
      <c r="MY198" s="16" t="s">
        <v>843</v>
      </c>
      <c r="MZ198" s="16" t="s">
        <v>843</v>
      </c>
      <c r="NA198" s="16" t="s">
        <v>843</v>
      </c>
      <c r="NB198" s="16" t="s">
        <v>843</v>
      </c>
      <c r="NC198" s="16" t="s">
        <v>843</v>
      </c>
      <c r="ND198" s="16" t="s">
        <v>843</v>
      </c>
      <c r="NE198" s="16" t="s">
        <v>843</v>
      </c>
      <c r="NF198" s="16" t="s">
        <v>843</v>
      </c>
      <c r="NG198" s="16" t="s">
        <v>843</v>
      </c>
      <c r="NH198" s="16" t="s">
        <v>843</v>
      </c>
      <c r="NI198" s="16" t="s">
        <v>843</v>
      </c>
      <c r="NJ198" s="16" t="s">
        <v>843</v>
      </c>
      <c r="NK198" s="16" t="s">
        <v>843</v>
      </c>
      <c r="NL198" s="16" t="s">
        <v>843</v>
      </c>
      <c r="NM198" s="16" t="s">
        <v>843</v>
      </c>
      <c r="NN198" s="16" t="s">
        <v>843</v>
      </c>
      <c r="NO198" s="16" t="s">
        <v>843</v>
      </c>
      <c r="NP198" s="16" t="s">
        <v>844</v>
      </c>
      <c r="NQ198" s="16" t="s">
        <v>843</v>
      </c>
      <c r="PC198" s="16" t="s">
        <v>865</v>
      </c>
      <c r="PD198" s="16" t="s">
        <v>865</v>
      </c>
      <c r="PY198" s="16" t="s">
        <v>865</v>
      </c>
      <c r="QP198" s="16" t="s">
        <v>865</v>
      </c>
      <c r="QR198" s="16" t="s">
        <v>867</v>
      </c>
      <c r="QT198" s="16" t="s">
        <v>867</v>
      </c>
      <c r="QV198" s="16" t="s">
        <v>865</v>
      </c>
      <c r="QX198" s="16" t="s">
        <v>865</v>
      </c>
      <c r="QY198" s="16" t="s">
        <v>867</v>
      </c>
      <c r="RD198" s="16" t="s">
        <v>865</v>
      </c>
      <c r="RF198" s="16" t="s">
        <v>7708</v>
      </c>
      <c r="RH198" s="16" t="s">
        <v>865</v>
      </c>
      <c r="RJ198" s="16" t="s">
        <v>865</v>
      </c>
      <c r="RN198" s="16" t="s">
        <v>7724</v>
      </c>
      <c r="RP198" s="16" t="s">
        <v>7724</v>
      </c>
      <c r="RR198" s="16" t="s">
        <v>7720</v>
      </c>
      <c r="RT198" s="16" t="s">
        <v>7720</v>
      </c>
      <c r="RV198" s="16" t="s">
        <v>7724</v>
      </c>
      <c r="RX198" s="16" t="s">
        <v>7724</v>
      </c>
      <c r="RZ198" s="16" t="s">
        <v>7724</v>
      </c>
      <c r="SQ198" s="16" t="s">
        <v>865</v>
      </c>
      <c r="SS198" s="16" t="s">
        <v>7308</v>
      </c>
      <c r="ST198" s="16" t="s">
        <v>7764</v>
      </c>
      <c r="TN198" s="16">
        <v>1200</v>
      </c>
      <c r="TO198" s="16">
        <v>0</v>
      </c>
      <c r="TP198" s="16">
        <v>800</v>
      </c>
      <c r="TQ198" s="16">
        <v>950</v>
      </c>
      <c r="TR198" s="16">
        <v>200</v>
      </c>
      <c r="TS198" s="16">
        <v>50</v>
      </c>
      <c r="TT198" s="16">
        <v>0</v>
      </c>
      <c r="TU198" s="16">
        <v>0</v>
      </c>
      <c r="TW198" s="16">
        <v>0</v>
      </c>
      <c r="TX198" s="16">
        <v>0</v>
      </c>
      <c r="TZ198" s="16" t="s">
        <v>7361</v>
      </c>
      <c r="UA198" s="16" t="s">
        <v>8715</v>
      </c>
      <c r="UB198" s="16">
        <v>0</v>
      </c>
      <c r="UC198" s="16" t="s">
        <v>843</v>
      </c>
      <c r="UD198" s="16" t="s">
        <v>843</v>
      </c>
      <c r="UE198" s="16" t="s">
        <v>844</v>
      </c>
      <c r="UF198" s="16" t="s">
        <v>844</v>
      </c>
      <c r="UG198" s="16" t="s">
        <v>843</v>
      </c>
      <c r="UH198" s="16" t="s">
        <v>843</v>
      </c>
      <c r="VK198" s="16" t="s">
        <v>6102</v>
      </c>
      <c r="VL198" s="16" t="s">
        <v>843</v>
      </c>
      <c r="VM198" s="16" t="s">
        <v>843</v>
      </c>
      <c r="VN198" s="16" t="s">
        <v>843</v>
      </c>
      <c r="VO198" s="16" t="s">
        <v>843</v>
      </c>
      <c r="VP198" s="16" t="s">
        <v>844</v>
      </c>
      <c r="VQ198" s="16" t="s">
        <v>843</v>
      </c>
      <c r="VR198" s="16" t="s">
        <v>843</v>
      </c>
      <c r="VS198" s="16" t="s">
        <v>843</v>
      </c>
      <c r="VT198" s="16" t="s">
        <v>843</v>
      </c>
      <c r="VV198" s="16">
        <v>2500</v>
      </c>
      <c r="VX198" s="16" t="s">
        <v>6028</v>
      </c>
      <c r="VY198" s="16" t="s">
        <v>844</v>
      </c>
      <c r="VZ198" s="16" t="s">
        <v>843</v>
      </c>
      <c r="WA198" s="16" t="s">
        <v>843</v>
      </c>
      <c r="WB198" s="16" t="s">
        <v>843</v>
      </c>
      <c r="WC198" s="16" t="s">
        <v>843</v>
      </c>
      <c r="WD198" s="16" t="s">
        <v>843</v>
      </c>
      <c r="WE198" s="16" t="s">
        <v>843</v>
      </c>
      <c r="WF198" s="16" t="s">
        <v>843</v>
      </c>
      <c r="WH198" s="16">
        <v>1625</v>
      </c>
      <c r="WO198" s="16" t="s">
        <v>6926</v>
      </c>
      <c r="YN198" s="16" t="s">
        <v>7040</v>
      </c>
      <c r="YP198" s="16" t="s">
        <v>7978</v>
      </c>
      <c r="YR198" s="16" t="s">
        <v>9855</v>
      </c>
      <c r="YS198" s="16" t="s">
        <v>9856</v>
      </c>
      <c r="YT198" s="16" t="s">
        <v>8694</v>
      </c>
      <c r="YU198" s="16" t="s">
        <v>9857</v>
      </c>
      <c r="YV198" s="16" t="s">
        <v>9148</v>
      </c>
      <c r="YW198" s="16" t="s">
        <v>844</v>
      </c>
      <c r="YX198" s="16" t="s">
        <v>9148</v>
      </c>
      <c r="YZ198" s="16" t="s">
        <v>843</v>
      </c>
      <c r="ZA198" s="16" t="s">
        <v>843</v>
      </c>
      <c r="ZB198" s="16">
        <v>3200</v>
      </c>
      <c r="ZC198" s="16" t="s">
        <v>8826</v>
      </c>
      <c r="ZD198" s="16" t="s">
        <v>843</v>
      </c>
      <c r="ZE198" s="16" t="s">
        <v>9858</v>
      </c>
      <c r="ZF198" s="16" t="s">
        <v>8888</v>
      </c>
      <c r="ZG198" s="16" t="s">
        <v>8739</v>
      </c>
      <c r="ZH198" s="16" t="s">
        <v>8701</v>
      </c>
      <c r="ZI198" s="16" t="s">
        <v>8738</v>
      </c>
      <c r="ZJ198" s="16" t="s">
        <v>843</v>
      </c>
      <c r="ZK198" s="16" t="s">
        <v>843</v>
      </c>
      <c r="ZL198" s="16" t="s">
        <v>843</v>
      </c>
      <c r="ZM198" s="16" t="s">
        <v>843</v>
      </c>
      <c r="ZN198" s="16" t="s">
        <v>8742</v>
      </c>
      <c r="ZO198" s="16" t="s">
        <v>487</v>
      </c>
      <c r="ZP198" s="16" t="s">
        <v>487</v>
      </c>
      <c r="ZQ198" s="16" t="s">
        <v>486</v>
      </c>
      <c r="ZR198" s="16" t="s">
        <v>486</v>
      </c>
      <c r="ZS198" s="16" t="s">
        <v>844</v>
      </c>
      <c r="ZT198" s="16" t="s">
        <v>8705</v>
      </c>
      <c r="ZU198" s="16" t="s">
        <v>8706</v>
      </c>
      <c r="ZV198" s="16" t="s">
        <v>487</v>
      </c>
      <c r="ZW198" s="16" t="s">
        <v>843</v>
      </c>
      <c r="ZX198" s="16" t="s">
        <v>843</v>
      </c>
      <c r="ZY198" s="16" t="s">
        <v>843</v>
      </c>
      <c r="ZZ198" s="16" t="s">
        <v>844</v>
      </c>
      <c r="AAA198" s="16" t="s">
        <v>844</v>
      </c>
      <c r="AAB198" s="16" t="s">
        <v>843</v>
      </c>
      <c r="AAC198" s="16">
        <v>0</v>
      </c>
      <c r="AAD198" s="16" t="s">
        <v>843</v>
      </c>
      <c r="AAE198" s="16" t="s">
        <v>844</v>
      </c>
      <c r="AAF198" s="16" t="s">
        <v>843</v>
      </c>
      <c r="AAG198" s="16" t="s">
        <v>843</v>
      </c>
      <c r="AAH198" s="16" t="s">
        <v>843</v>
      </c>
      <c r="AAI198" s="16" t="s">
        <v>843</v>
      </c>
      <c r="AAJ198" s="16" t="s">
        <v>606</v>
      </c>
      <c r="AAK198" s="16" t="s">
        <v>645</v>
      </c>
      <c r="AAL198" s="16" t="s">
        <v>905</v>
      </c>
      <c r="AAM198" s="16" t="s">
        <v>663</v>
      </c>
      <c r="AAN198" s="16" t="s">
        <v>8707</v>
      </c>
      <c r="AAO198" s="16" t="s">
        <v>1018</v>
      </c>
      <c r="AAP198" s="16" t="s">
        <v>8708</v>
      </c>
      <c r="AAQ198" s="16" t="s">
        <v>8908</v>
      </c>
      <c r="AAS198" s="16">
        <v>2798.71</v>
      </c>
      <c r="AAT198" s="16" t="s">
        <v>782</v>
      </c>
      <c r="AAU198" s="16" t="s">
        <v>1068</v>
      </c>
      <c r="AAV198" s="16" t="s">
        <v>782</v>
      </c>
      <c r="AAW198" s="16" t="s">
        <v>782</v>
      </c>
      <c r="AAX198" s="16" t="s">
        <v>844</v>
      </c>
      <c r="AAY198" s="16" t="s">
        <v>8727</v>
      </c>
      <c r="AAZ198" s="16" t="s">
        <v>782</v>
      </c>
      <c r="ABA198" s="16" t="s">
        <v>783</v>
      </c>
      <c r="ABB198" s="16" t="s">
        <v>782</v>
      </c>
      <c r="ABC198" s="16" t="s">
        <v>783</v>
      </c>
      <c r="ABD198" s="16" t="s">
        <v>782</v>
      </c>
      <c r="ABE198" s="16" t="s">
        <v>783</v>
      </c>
      <c r="ABF198" s="16" t="s">
        <v>782</v>
      </c>
      <c r="ABG198" s="16" t="s">
        <v>783</v>
      </c>
      <c r="ABH198" s="16" t="s">
        <v>783</v>
      </c>
      <c r="ABI198" s="16" t="s">
        <v>782</v>
      </c>
      <c r="ABJ198" s="16" t="s">
        <v>782</v>
      </c>
      <c r="ABK198" s="16" t="s">
        <v>782</v>
      </c>
      <c r="ABL198" s="16" t="s">
        <v>8769</v>
      </c>
      <c r="ABM198" s="16" t="s">
        <v>843</v>
      </c>
      <c r="ABN198" s="16" t="s">
        <v>1034</v>
      </c>
      <c r="ABP198" s="16" t="s">
        <v>972</v>
      </c>
      <c r="ABQ198" s="16" t="s">
        <v>4324</v>
      </c>
      <c r="ABR198" s="16" t="s">
        <v>474</v>
      </c>
      <c r="ABS198" s="16" t="s">
        <v>457</v>
      </c>
      <c r="ABT198" s="16" t="s">
        <v>844</v>
      </c>
      <c r="ABU198" s="16" t="s">
        <v>844</v>
      </c>
      <c r="ABV198" s="16" t="s">
        <v>486</v>
      </c>
      <c r="ABW198" s="16" t="s">
        <v>487</v>
      </c>
      <c r="ABX198" s="16" t="s">
        <v>893</v>
      </c>
      <c r="ABY198" s="16" t="s">
        <v>486</v>
      </c>
      <c r="ABZ198" s="16" t="s">
        <v>486</v>
      </c>
      <c r="ACA198" s="16" t="s">
        <v>761</v>
      </c>
      <c r="ACB198" s="16" t="s">
        <v>774</v>
      </c>
      <c r="ACC198" s="16" t="s">
        <v>737</v>
      </c>
      <c r="ACD198" s="16" t="s">
        <v>486</v>
      </c>
      <c r="ACE198" s="16" t="s">
        <v>486</v>
      </c>
      <c r="ACG198" s="16" t="s">
        <v>1014</v>
      </c>
      <c r="ACH198" s="16" t="s">
        <v>1009</v>
      </c>
      <c r="ACI198" s="16" t="s">
        <v>462</v>
      </c>
      <c r="ACJ198" s="16">
        <v>0.79400000000000004</v>
      </c>
      <c r="ACK198" s="16" t="s">
        <v>482</v>
      </c>
      <c r="ACL198" s="16" t="s">
        <v>740</v>
      </c>
      <c r="ACM198" s="16" t="s">
        <v>1193</v>
      </c>
      <c r="ACN198" s="16" t="s">
        <v>1169</v>
      </c>
      <c r="ACO198" s="16" t="s">
        <v>1856</v>
      </c>
      <c r="ACP198" s="16">
        <v>1625</v>
      </c>
      <c r="ACQ198" s="16" t="s">
        <v>1201</v>
      </c>
      <c r="ACR198" s="16" t="s">
        <v>1644</v>
      </c>
      <c r="ACS198" s="16" t="s">
        <v>686</v>
      </c>
      <c r="ACT198" s="16" t="s">
        <v>1522</v>
      </c>
      <c r="ACU198" s="16" t="s">
        <v>833</v>
      </c>
      <c r="ACV198" s="16" t="s">
        <v>8711</v>
      </c>
      <c r="ACW198" s="16" t="s">
        <v>878</v>
      </c>
      <c r="ACX198" s="16" t="s">
        <v>1916</v>
      </c>
      <c r="ACY198" s="16" t="s">
        <v>1949</v>
      </c>
      <c r="ACZ198" s="16">
        <v>1</v>
      </c>
      <c r="ADA198" s="16">
        <v>1</v>
      </c>
      <c r="ADB198" s="16">
        <v>1</v>
      </c>
      <c r="ADC198" s="16">
        <v>1</v>
      </c>
      <c r="ADD198" s="16">
        <v>1</v>
      </c>
      <c r="ADE198" s="16" t="s">
        <v>8712</v>
      </c>
      <c r="ADF198" s="16">
        <v>0</v>
      </c>
      <c r="ADG198" s="16" t="s">
        <v>486</v>
      </c>
      <c r="ADH198" s="16">
        <v>1</v>
      </c>
      <c r="ADI198" s="16" t="s">
        <v>486</v>
      </c>
      <c r="ADJ198" s="16" t="s">
        <v>13198</v>
      </c>
      <c r="ADK198" s="16" t="s">
        <v>13194</v>
      </c>
      <c r="ADL198" s="16" t="s">
        <v>1764</v>
      </c>
      <c r="ADM198" s="16" t="s">
        <v>13195</v>
      </c>
      <c r="ADN198" s="16" t="s">
        <v>13196</v>
      </c>
      <c r="ADO198" s="16" t="s">
        <v>13197</v>
      </c>
      <c r="ADP198" s="16" t="s">
        <v>13194</v>
      </c>
      <c r="ADR198" s="16" t="s">
        <v>13194</v>
      </c>
      <c r="ADS198" s="16" t="s">
        <v>13194</v>
      </c>
      <c r="ADU198" s="16" t="s">
        <v>1763</v>
      </c>
      <c r="ADW198" s="16" t="s">
        <v>13199</v>
      </c>
      <c r="ADY198" s="16" t="s">
        <v>1058</v>
      </c>
      <c r="AEA198" s="16">
        <v>3200</v>
      </c>
      <c r="AEC198" s="16" t="s">
        <v>1058</v>
      </c>
      <c r="AED198" s="16">
        <v>2798.71</v>
      </c>
      <c r="AEE198" s="16" t="s">
        <v>952</v>
      </c>
      <c r="AEG198" s="16">
        <v>4125</v>
      </c>
      <c r="AEI198" s="16">
        <v>1200</v>
      </c>
      <c r="AEK198" s="16">
        <v>800</v>
      </c>
      <c r="AEL198" s="16">
        <v>950</v>
      </c>
      <c r="AEN198" s="16">
        <v>200</v>
      </c>
      <c r="AEO198" s="16">
        <v>50</v>
      </c>
    </row>
    <row r="199" spans="1:822" x14ac:dyDescent="0.25">
      <c r="A199" s="30">
        <v>45820</v>
      </c>
      <c r="B199" s="16" t="s">
        <v>9859</v>
      </c>
      <c r="C199" s="16" t="s">
        <v>867</v>
      </c>
      <c r="D199" s="16" t="s">
        <v>867</v>
      </c>
      <c r="E199" s="16">
        <v>38</v>
      </c>
      <c r="F199" s="16" t="s">
        <v>8153</v>
      </c>
      <c r="G199" s="16" t="s">
        <v>4145</v>
      </c>
      <c r="I199" s="16" t="s">
        <v>4174</v>
      </c>
      <c r="Z199" s="16" t="s">
        <v>993</v>
      </c>
      <c r="AA199" s="16" t="s">
        <v>470</v>
      </c>
      <c r="AB199" s="16">
        <v>3</v>
      </c>
      <c r="AC199" s="16" t="s">
        <v>844</v>
      </c>
      <c r="AD199" s="16" t="s">
        <v>844</v>
      </c>
      <c r="AE199" s="16" t="s">
        <v>844</v>
      </c>
      <c r="AF199" s="16" t="s">
        <v>844</v>
      </c>
      <c r="AG199" s="16" t="s">
        <v>843</v>
      </c>
      <c r="AH199" s="16" t="s">
        <v>1056</v>
      </c>
      <c r="AI199" s="16" t="s">
        <v>844</v>
      </c>
      <c r="AJ199" s="16" t="s">
        <v>843</v>
      </c>
      <c r="AK199" s="16" t="s">
        <v>1056</v>
      </c>
      <c r="AM199" s="16" t="s">
        <v>737</v>
      </c>
      <c r="AN199" s="16" t="s">
        <v>761</v>
      </c>
      <c r="AP199" s="16" t="s">
        <v>775</v>
      </c>
      <c r="AR199" s="16" t="s">
        <v>6907</v>
      </c>
      <c r="BB199" s="16">
        <v>3</v>
      </c>
      <c r="BC199" s="16" t="s">
        <v>7878</v>
      </c>
      <c r="BE199" s="16" t="s">
        <v>5098</v>
      </c>
      <c r="BV199" s="16" t="s">
        <v>4433</v>
      </c>
      <c r="BW199" s="16" t="s">
        <v>844</v>
      </c>
      <c r="BX199" s="16" t="s">
        <v>843</v>
      </c>
      <c r="BY199" s="16" t="s">
        <v>843</v>
      </c>
      <c r="BZ199" s="16" t="s">
        <v>843</v>
      </c>
      <c r="CA199" s="16" t="s">
        <v>843</v>
      </c>
      <c r="CB199" s="16" t="s">
        <v>843</v>
      </c>
      <c r="CC199" s="16" t="s">
        <v>843</v>
      </c>
      <c r="CD199" s="16" t="s">
        <v>843</v>
      </c>
      <c r="CE199" s="16" t="s">
        <v>843</v>
      </c>
      <c r="CF199" s="16" t="s">
        <v>843</v>
      </c>
      <c r="CG199" s="16" t="s">
        <v>843</v>
      </c>
      <c r="CH199" s="16" t="s">
        <v>843</v>
      </c>
      <c r="CI199" s="16" t="s">
        <v>843</v>
      </c>
      <c r="CJ199" s="16" t="s">
        <v>843</v>
      </c>
      <c r="CK199" s="16" t="s">
        <v>843</v>
      </c>
      <c r="CP199" s="16" t="s">
        <v>867</v>
      </c>
      <c r="CQ199" s="16" t="s">
        <v>5191</v>
      </c>
      <c r="CR199" s="16" t="s">
        <v>844</v>
      </c>
      <c r="CS199" s="16" t="s">
        <v>843</v>
      </c>
      <c r="CT199" s="16" t="s">
        <v>843</v>
      </c>
      <c r="CU199" s="16" t="s">
        <v>843</v>
      </c>
      <c r="CV199" s="16" t="s">
        <v>843</v>
      </c>
      <c r="CW199" s="16" t="s">
        <v>843</v>
      </c>
      <c r="CX199" s="16" t="s">
        <v>843</v>
      </c>
      <c r="CY199" s="16" t="s">
        <v>843</v>
      </c>
      <c r="CZ199" s="16" t="s">
        <v>843</v>
      </c>
      <c r="DA199" s="16" t="s">
        <v>5184</v>
      </c>
      <c r="DX199" s="16" t="s">
        <v>867</v>
      </c>
      <c r="DY199" s="16" t="s">
        <v>867</v>
      </c>
      <c r="GC199" s="16" t="s">
        <v>5342</v>
      </c>
      <c r="GF199" s="16" t="s">
        <v>867</v>
      </c>
      <c r="GG199" s="16" t="s">
        <v>867</v>
      </c>
      <c r="GV199" s="16" t="s">
        <v>5443</v>
      </c>
      <c r="GW199" s="16" t="s">
        <v>843</v>
      </c>
      <c r="GX199" s="16" t="s">
        <v>844</v>
      </c>
      <c r="GY199" s="16" t="s">
        <v>843</v>
      </c>
      <c r="GZ199" s="16" t="s">
        <v>843</v>
      </c>
      <c r="HA199" s="16" t="s">
        <v>843</v>
      </c>
      <c r="HB199" s="16" t="s">
        <v>843</v>
      </c>
      <c r="HC199" s="16" t="s">
        <v>843</v>
      </c>
      <c r="HD199" s="16" t="s">
        <v>843</v>
      </c>
      <c r="HE199" s="16" t="s">
        <v>843</v>
      </c>
      <c r="HF199" s="16" t="s">
        <v>843</v>
      </c>
      <c r="HH199" s="16" t="s">
        <v>5456</v>
      </c>
      <c r="HK199" s="16" t="s">
        <v>864</v>
      </c>
      <c r="HM199" s="16" t="s">
        <v>864</v>
      </c>
      <c r="HZ199" s="16" t="s">
        <v>7944</v>
      </c>
      <c r="KE199" s="16" t="s">
        <v>5582</v>
      </c>
      <c r="KG199" s="16" t="s">
        <v>7018</v>
      </c>
      <c r="KH199" s="16" t="s">
        <v>7033</v>
      </c>
      <c r="KI199" s="16" t="s">
        <v>865</v>
      </c>
      <c r="LG199" s="16" t="s">
        <v>867</v>
      </c>
      <c r="LH199" s="16" t="s">
        <v>867</v>
      </c>
      <c r="LI199" s="16" t="s">
        <v>867</v>
      </c>
      <c r="LJ199" s="16" t="s">
        <v>867</v>
      </c>
      <c r="LK199" s="16" t="s">
        <v>867</v>
      </c>
      <c r="LL199" s="16" t="s">
        <v>5660</v>
      </c>
      <c r="LM199" s="16" t="s">
        <v>843</v>
      </c>
      <c r="LN199" s="16" t="s">
        <v>844</v>
      </c>
      <c r="LO199" s="16" t="s">
        <v>843</v>
      </c>
      <c r="LP199" s="16" t="s">
        <v>843</v>
      </c>
      <c r="LQ199" s="16" t="s">
        <v>843</v>
      </c>
      <c r="LR199" s="16" t="s">
        <v>843</v>
      </c>
      <c r="LS199" s="16" t="s">
        <v>843</v>
      </c>
      <c r="LT199" s="16" t="s">
        <v>843</v>
      </c>
      <c r="LU199" s="16" t="s">
        <v>843</v>
      </c>
      <c r="LV199" s="16" t="s">
        <v>843</v>
      </c>
      <c r="LW199" s="16" t="s">
        <v>843</v>
      </c>
      <c r="LX199" s="16" t="s">
        <v>843</v>
      </c>
      <c r="LY199" s="16" t="s">
        <v>843</v>
      </c>
      <c r="LZ199" s="16" t="s">
        <v>843</v>
      </c>
      <c r="MA199" s="16" t="s">
        <v>843</v>
      </c>
      <c r="MC199" s="16" t="s">
        <v>5694</v>
      </c>
      <c r="MD199" s="16" t="s">
        <v>844</v>
      </c>
      <c r="ME199" s="16" t="s">
        <v>843</v>
      </c>
      <c r="MF199" s="16" t="s">
        <v>843</v>
      </c>
      <c r="MG199" s="16" t="s">
        <v>843</v>
      </c>
      <c r="MH199" s="16" t="s">
        <v>843</v>
      </c>
      <c r="MI199" s="16" t="s">
        <v>843</v>
      </c>
      <c r="MJ199" s="16" t="s">
        <v>843</v>
      </c>
      <c r="MK199" s="16" t="s">
        <v>843</v>
      </c>
      <c r="ML199" s="16" t="s">
        <v>843</v>
      </c>
      <c r="MM199" s="16" t="s">
        <v>843</v>
      </c>
      <c r="MN199" s="16" t="s">
        <v>843</v>
      </c>
      <c r="MO199" s="16" t="s">
        <v>843</v>
      </c>
      <c r="MP199" s="16" t="s">
        <v>843</v>
      </c>
      <c r="MQ199" s="16" t="s">
        <v>843</v>
      </c>
      <c r="MR199" s="16" t="s">
        <v>843</v>
      </c>
      <c r="MS199" s="16" t="s">
        <v>843</v>
      </c>
      <c r="MT199" s="16" t="s">
        <v>843</v>
      </c>
      <c r="MU199" s="16" t="s">
        <v>843</v>
      </c>
      <c r="MV199" s="16" t="s">
        <v>843</v>
      </c>
      <c r="NS199" s="16" t="s">
        <v>5694</v>
      </c>
      <c r="NT199" s="16" t="s">
        <v>844</v>
      </c>
      <c r="NU199" s="16" t="s">
        <v>843</v>
      </c>
      <c r="NV199" s="16" t="s">
        <v>843</v>
      </c>
      <c r="NW199" s="16" t="s">
        <v>843</v>
      </c>
      <c r="NX199" s="16" t="s">
        <v>843</v>
      </c>
      <c r="NY199" s="16" t="s">
        <v>843</v>
      </c>
      <c r="NZ199" s="16" t="s">
        <v>843</v>
      </c>
      <c r="OA199" s="16" t="s">
        <v>843</v>
      </c>
      <c r="OB199" s="16" t="s">
        <v>843</v>
      </c>
      <c r="OC199" s="16" t="s">
        <v>843</v>
      </c>
      <c r="OD199" s="16" t="s">
        <v>843</v>
      </c>
      <c r="OE199" s="16" t="s">
        <v>843</v>
      </c>
      <c r="OF199" s="16" t="s">
        <v>843</v>
      </c>
      <c r="OG199" s="16" t="s">
        <v>843</v>
      </c>
      <c r="OH199" s="16" t="s">
        <v>843</v>
      </c>
      <c r="OI199" s="16" t="s">
        <v>843</v>
      </c>
      <c r="OK199" s="16" t="s">
        <v>5694</v>
      </c>
      <c r="OL199" s="16" t="s">
        <v>844</v>
      </c>
      <c r="OM199" s="16" t="s">
        <v>843</v>
      </c>
      <c r="ON199" s="16" t="s">
        <v>843</v>
      </c>
      <c r="OO199" s="16" t="s">
        <v>843</v>
      </c>
      <c r="OP199" s="16" t="s">
        <v>843</v>
      </c>
      <c r="OQ199" s="16" t="s">
        <v>843</v>
      </c>
      <c r="OR199" s="16" t="s">
        <v>843</v>
      </c>
      <c r="OS199" s="16" t="s">
        <v>843</v>
      </c>
      <c r="OT199" s="16" t="s">
        <v>843</v>
      </c>
      <c r="OU199" s="16" t="s">
        <v>843</v>
      </c>
      <c r="OV199" s="16" t="s">
        <v>843</v>
      </c>
      <c r="OW199" s="16" t="s">
        <v>843</v>
      </c>
      <c r="OX199" s="16" t="s">
        <v>843</v>
      </c>
      <c r="OY199" s="16" t="s">
        <v>843</v>
      </c>
      <c r="OZ199" s="16" t="s">
        <v>843</v>
      </c>
      <c r="PA199" s="16" t="s">
        <v>843</v>
      </c>
      <c r="PC199" s="16" t="s">
        <v>865</v>
      </c>
      <c r="PD199" s="16" t="s">
        <v>865</v>
      </c>
      <c r="PY199" s="16" t="s">
        <v>865</v>
      </c>
      <c r="QP199" s="16" t="s">
        <v>865</v>
      </c>
      <c r="QR199" s="16" t="s">
        <v>867</v>
      </c>
      <c r="QT199" s="16" t="s">
        <v>867</v>
      </c>
      <c r="QV199" s="16" t="s">
        <v>865</v>
      </c>
      <c r="QX199" s="16" t="s">
        <v>865</v>
      </c>
      <c r="QY199" s="16" t="s">
        <v>867</v>
      </c>
      <c r="RD199" s="16" t="s">
        <v>865</v>
      </c>
      <c r="RF199" s="16" t="s">
        <v>865</v>
      </c>
      <c r="RH199" s="16" t="s">
        <v>865</v>
      </c>
      <c r="RJ199" s="16" t="s">
        <v>865</v>
      </c>
      <c r="RN199" s="16" t="s">
        <v>867</v>
      </c>
      <c r="RP199" s="16" t="s">
        <v>867</v>
      </c>
      <c r="RR199" s="16" t="s">
        <v>867</v>
      </c>
      <c r="RT199" s="16" t="s">
        <v>867</v>
      </c>
      <c r="RV199" s="16" t="s">
        <v>867</v>
      </c>
      <c r="RX199" s="16" t="s">
        <v>7720</v>
      </c>
      <c r="RZ199" s="16" t="s">
        <v>7720</v>
      </c>
      <c r="SQ199" s="16" t="s">
        <v>865</v>
      </c>
      <c r="SS199" s="16" t="s">
        <v>4216</v>
      </c>
      <c r="ST199" s="16" t="s">
        <v>7764</v>
      </c>
      <c r="TN199" s="16">
        <v>4000</v>
      </c>
      <c r="TO199" s="16">
        <v>0</v>
      </c>
      <c r="TP199" s="16">
        <v>1000</v>
      </c>
      <c r="TQ199" s="16">
        <v>0</v>
      </c>
      <c r="TR199" s="16">
        <v>350</v>
      </c>
      <c r="TS199" s="16">
        <v>200</v>
      </c>
      <c r="TT199" s="16">
        <v>0</v>
      </c>
      <c r="TU199" s="16">
        <v>1000</v>
      </c>
      <c r="TV199" s="16">
        <v>0</v>
      </c>
      <c r="TW199" s="16">
        <v>0</v>
      </c>
      <c r="TX199" s="16">
        <v>6000</v>
      </c>
      <c r="TZ199" s="16" t="s">
        <v>7367</v>
      </c>
      <c r="UA199" s="16" t="s">
        <v>8715</v>
      </c>
      <c r="UB199" s="16">
        <v>0</v>
      </c>
      <c r="UC199" s="16" t="s">
        <v>843</v>
      </c>
      <c r="UD199" s="16" t="s">
        <v>843</v>
      </c>
      <c r="UE199" s="16" t="s">
        <v>844</v>
      </c>
      <c r="UF199" s="16" t="s">
        <v>844</v>
      </c>
      <c r="UG199" s="16" t="s">
        <v>843</v>
      </c>
      <c r="UH199" s="16" t="s">
        <v>843</v>
      </c>
      <c r="VK199" s="16" t="s">
        <v>6055</v>
      </c>
      <c r="VL199" s="16" t="s">
        <v>843</v>
      </c>
      <c r="VM199" s="16" t="s">
        <v>844</v>
      </c>
      <c r="VN199" s="16" t="s">
        <v>843</v>
      </c>
      <c r="VO199" s="16" t="s">
        <v>843</v>
      </c>
      <c r="VP199" s="16" t="s">
        <v>843</v>
      </c>
      <c r="VQ199" s="16" t="s">
        <v>843</v>
      </c>
      <c r="VR199" s="16" t="s">
        <v>843</v>
      </c>
      <c r="VS199" s="16" t="s">
        <v>843</v>
      </c>
      <c r="VT199" s="16" t="s">
        <v>843</v>
      </c>
      <c r="VW199" s="16">
        <v>3000</v>
      </c>
      <c r="VX199" s="16" t="s">
        <v>6028</v>
      </c>
      <c r="VY199" s="16" t="s">
        <v>844</v>
      </c>
      <c r="VZ199" s="16" t="s">
        <v>843</v>
      </c>
      <c r="WA199" s="16" t="s">
        <v>843</v>
      </c>
      <c r="WB199" s="16" t="s">
        <v>843</v>
      </c>
      <c r="WC199" s="16" t="s">
        <v>843</v>
      </c>
      <c r="WD199" s="16" t="s">
        <v>843</v>
      </c>
      <c r="WE199" s="16" t="s">
        <v>843</v>
      </c>
      <c r="WF199" s="16" t="s">
        <v>843</v>
      </c>
      <c r="WH199" s="16">
        <v>4875</v>
      </c>
      <c r="WO199" s="16" t="s">
        <v>6920</v>
      </c>
      <c r="XD199" s="16" t="s">
        <v>6994</v>
      </c>
      <c r="XE199" s="16" t="s">
        <v>843</v>
      </c>
      <c r="XF199" s="16" t="s">
        <v>843</v>
      </c>
      <c r="XG199" s="16" t="s">
        <v>843</v>
      </c>
      <c r="XH199" s="16" t="s">
        <v>843</v>
      </c>
      <c r="XI199" s="16" t="s">
        <v>843</v>
      </c>
      <c r="XJ199" s="16" t="s">
        <v>843</v>
      </c>
      <c r="XK199" s="16" t="s">
        <v>843</v>
      </c>
      <c r="XL199" s="16" t="s">
        <v>843</v>
      </c>
      <c r="XM199" s="16" t="s">
        <v>844</v>
      </c>
      <c r="XN199" s="16" t="s">
        <v>843</v>
      </c>
      <c r="XO199" s="16" t="s">
        <v>843</v>
      </c>
      <c r="XP199" s="16" t="s">
        <v>843</v>
      </c>
      <c r="XQ199" s="16" t="s">
        <v>843</v>
      </c>
      <c r="YF199" s="16" t="s">
        <v>865</v>
      </c>
      <c r="YN199" s="16" t="s">
        <v>7040</v>
      </c>
      <c r="YP199" s="16" t="s">
        <v>7981</v>
      </c>
      <c r="YR199" s="16" t="s">
        <v>9860</v>
      </c>
      <c r="YS199" s="16" t="s">
        <v>8735</v>
      </c>
      <c r="YT199" s="16" t="s">
        <v>8694</v>
      </c>
      <c r="YU199" s="16" t="s">
        <v>9861</v>
      </c>
      <c r="YV199" s="16" t="s">
        <v>9148</v>
      </c>
      <c r="YW199" s="16" t="s">
        <v>844</v>
      </c>
      <c r="YX199" s="16" t="s">
        <v>9148</v>
      </c>
      <c r="YY199" s="16" t="s">
        <v>843</v>
      </c>
      <c r="YZ199" s="16" t="s">
        <v>843</v>
      </c>
      <c r="ZA199" s="16" t="s">
        <v>8789</v>
      </c>
      <c r="ZB199" s="16">
        <v>7050</v>
      </c>
      <c r="ZC199" s="16" t="s">
        <v>9475</v>
      </c>
      <c r="ZD199" s="16" t="s">
        <v>843</v>
      </c>
      <c r="ZE199" s="16" t="s">
        <v>843</v>
      </c>
      <c r="ZF199" s="16" t="s">
        <v>843</v>
      </c>
      <c r="ZG199" s="16" t="s">
        <v>8723</v>
      </c>
      <c r="ZH199" s="16" t="s">
        <v>8752</v>
      </c>
      <c r="ZI199" s="16" t="s">
        <v>8702</v>
      </c>
      <c r="ZJ199" s="16" t="s">
        <v>8865</v>
      </c>
      <c r="ZK199" s="16" t="s">
        <v>843</v>
      </c>
      <c r="ZL199" s="16" t="s">
        <v>8702</v>
      </c>
      <c r="ZM199" s="16" t="s">
        <v>843</v>
      </c>
      <c r="ZN199" s="16" t="s">
        <v>8725</v>
      </c>
      <c r="ZO199" s="16" t="s">
        <v>487</v>
      </c>
      <c r="ZP199" s="16" t="s">
        <v>487</v>
      </c>
      <c r="ZQ199" s="16" t="s">
        <v>486</v>
      </c>
      <c r="ZR199" s="16" t="s">
        <v>486</v>
      </c>
      <c r="ZS199" s="16" t="s">
        <v>844</v>
      </c>
      <c r="ZT199" s="16" t="s">
        <v>8705</v>
      </c>
      <c r="ZU199" s="16" t="s">
        <v>8706</v>
      </c>
      <c r="ZV199" s="16" t="s">
        <v>487</v>
      </c>
      <c r="ZW199" s="16" t="s">
        <v>1056</v>
      </c>
      <c r="ZX199" s="16" t="s">
        <v>844</v>
      </c>
      <c r="ZY199" s="16" t="s">
        <v>1056</v>
      </c>
      <c r="ZZ199" s="16" t="s">
        <v>844</v>
      </c>
      <c r="AAA199" s="16" t="s">
        <v>843</v>
      </c>
      <c r="AAB199" s="16" t="s">
        <v>843</v>
      </c>
      <c r="AAC199" s="16">
        <v>0</v>
      </c>
      <c r="AAD199" s="16" t="s">
        <v>844</v>
      </c>
      <c r="AAE199" s="16" t="s">
        <v>843</v>
      </c>
      <c r="AAF199" s="16" t="s">
        <v>844</v>
      </c>
      <c r="AAG199" s="16" t="s">
        <v>843</v>
      </c>
      <c r="AAH199" s="16" t="s">
        <v>843</v>
      </c>
      <c r="AAI199" s="16" t="s">
        <v>844</v>
      </c>
      <c r="AAJ199" s="16" t="s">
        <v>615</v>
      </c>
      <c r="AAK199" s="16" t="s">
        <v>633</v>
      </c>
      <c r="AAL199" s="16" t="s">
        <v>904</v>
      </c>
      <c r="AAM199" s="16" t="s">
        <v>663</v>
      </c>
      <c r="AAN199" s="16" t="s">
        <v>8707</v>
      </c>
      <c r="AAO199" s="16" t="s">
        <v>1018</v>
      </c>
      <c r="AAP199" s="16" t="s">
        <v>8708</v>
      </c>
      <c r="AAR199" s="16" t="s">
        <v>8726</v>
      </c>
      <c r="AAS199" s="16">
        <v>6283.45</v>
      </c>
      <c r="AAT199" s="16" t="s">
        <v>782</v>
      </c>
      <c r="AAU199" s="16" t="s">
        <v>782</v>
      </c>
      <c r="AAV199" s="16" t="s">
        <v>782</v>
      </c>
      <c r="AAW199" s="16" t="s">
        <v>782</v>
      </c>
      <c r="AAX199" s="16" t="s">
        <v>843</v>
      </c>
      <c r="AAY199" s="16" t="s">
        <v>8710</v>
      </c>
      <c r="AAZ199" s="16" t="s">
        <v>782</v>
      </c>
      <c r="ABA199" s="16" t="s">
        <v>783</v>
      </c>
      <c r="ABB199" s="16" t="s">
        <v>782</v>
      </c>
      <c r="ABC199" s="16" t="s">
        <v>783</v>
      </c>
      <c r="ABD199" s="16" t="s">
        <v>782</v>
      </c>
      <c r="ABE199" s="16" t="s">
        <v>783</v>
      </c>
      <c r="ABF199" s="16" t="s">
        <v>782</v>
      </c>
      <c r="ABG199" s="16" t="s">
        <v>782</v>
      </c>
      <c r="ABH199" s="16" t="s">
        <v>782</v>
      </c>
      <c r="ABI199" s="16" t="s">
        <v>782</v>
      </c>
      <c r="ABJ199" s="16" t="s">
        <v>783</v>
      </c>
      <c r="ABK199" s="16" t="s">
        <v>783</v>
      </c>
      <c r="ABL199" s="16" t="s">
        <v>8759</v>
      </c>
      <c r="ABM199" s="16" t="s">
        <v>843</v>
      </c>
      <c r="ABN199" s="16" t="s">
        <v>1034</v>
      </c>
      <c r="ABP199" s="16" t="s">
        <v>972</v>
      </c>
      <c r="ABQ199" s="16" t="s">
        <v>4324</v>
      </c>
      <c r="ABR199" s="16" t="s">
        <v>470</v>
      </c>
      <c r="ABS199" s="16" t="s">
        <v>451</v>
      </c>
      <c r="ABT199" s="16" t="s">
        <v>8732</v>
      </c>
      <c r="ABU199" s="16" t="s">
        <v>844</v>
      </c>
      <c r="ABV199" s="16" t="s">
        <v>487</v>
      </c>
      <c r="ABW199" s="16" t="s">
        <v>486</v>
      </c>
      <c r="ABX199" s="16" t="s">
        <v>892</v>
      </c>
      <c r="ABY199" s="16" t="s">
        <v>486</v>
      </c>
      <c r="ABZ199" s="16" t="s">
        <v>486</v>
      </c>
      <c r="ACA199" s="16" t="s">
        <v>761</v>
      </c>
      <c r="ACB199" s="16" t="s">
        <v>775</v>
      </c>
      <c r="ACC199" s="16" t="s">
        <v>737</v>
      </c>
      <c r="ACD199" s="16" t="s">
        <v>486</v>
      </c>
      <c r="ACE199" s="16" t="s">
        <v>486</v>
      </c>
      <c r="ACG199" s="16" t="s">
        <v>1014</v>
      </c>
      <c r="ACH199" s="16" t="s">
        <v>1009</v>
      </c>
      <c r="ACI199" s="16" t="s">
        <v>462</v>
      </c>
      <c r="ACJ199" s="16">
        <v>0.79400000000000004</v>
      </c>
      <c r="ACK199" s="16" t="s">
        <v>482</v>
      </c>
      <c r="ACL199" s="16" t="s">
        <v>740</v>
      </c>
      <c r="ACM199" s="16" t="s">
        <v>1189</v>
      </c>
      <c r="ACN199" s="16" t="s">
        <v>1169</v>
      </c>
      <c r="ACO199" s="16" t="s">
        <v>1856</v>
      </c>
      <c r="ACP199" s="16">
        <v>4875</v>
      </c>
      <c r="ACQ199" s="16" t="s">
        <v>1202</v>
      </c>
      <c r="ACR199" s="16" t="s">
        <v>1645</v>
      </c>
      <c r="ACS199" s="16" t="s">
        <v>680</v>
      </c>
      <c r="ACT199" s="16" t="s">
        <v>1522</v>
      </c>
      <c r="ACU199" s="16" t="s">
        <v>836</v>
      </c>
      <c r="ACV199" s="16" t="s">
        <v>8756</v>
      </c>
      <c r="ACW199" s="16" t="s">
        <v>451</v>
      </c>
      <c r="ACX199" s="16" t="s">
        <v>1916</v>
      </c>
      <c r="ACY199" s="16" t="s">
        <v>1947</v>
      </c>
      <c r="ACZ199" s="16">
        <v>1</v>
      </c>
      <c r="ADA199" s="16">
        <v>1</v>
      </c>
      <c r="ADB199" s="16">
        <v>1</v>
      </c>
      <c r="ADC199" s="16">
        <v>1</v>
      </c>
      <c r="ADD199" s="16">
        <v>1</v>
      </c>
      <c r="ADE199" s="16" t="s">
        <v>8712</v>
      </c>
      <c r="ADF199" s="16">
        <v>0</v>
      </c>
      <c r="ADG199" s="16" t="s">
        <v>486</v>
      </c>
      <c r="ADH199" s="16">
        <v>3</v>
      </c>
      <c r="ADI199" s="16" t="s">
        <v>486</v>
      </c>
      <c r="ADJ199" s="16" t="s">
        <v>1744</v>
      </c>
      <c r="ADK199" s="16" t="s">
        <v>13194</v>
      </c>
      <c r="ADL199" s="16" t="s">
        <v>1764</v>
      </c>
      <c r="ADM199" s="16" t="s">
        <v>13194</v>
      </c>
      <c r="ADN199" s="16" t="s">
        <v>13196</v>
      </c>
      <c r="ADO199" s="16" t="s">
        <v>13197</v>
      </c>
      <c r="ADP199" s="16" t="s">
        <v>1751</v>
      </c>
      <c r="ADQ199" s="16" t="s">
        <v>13194</v>
      </c>
      <c r="ADR199" s="16" t="s">
        <v>13194</v>
      </c>
      <c r="ADS199" s="16" t="s">
        <v>1750</v>
      </c>
      <c r="ADV199" s="16" t="s">
        <v>1763</v>
      </c>
      <c r="ADW199" s="16" t="s">
        <v>8729</v>
      </c>
      <c r="ADY199" s="16" t="s">
        <v>1062</v>
      </c>
      <c r="AEA199" s="16">
        <v>7050</v>
      </c>
      <c r="AEC199" s="16" t="s">
        <v>1062</v>
      </c>
      <c r="AED199" s="16">
        <v>2094.48</v>
      </c>
      <c r="AEE199" s="16" t="s">
        <v>952</v>
      </c>
      <c r="AEG199" s="16">
        <v>7875</v>
      </c>
      <c r="AEI199" s="16">
        <v>1333.33</v>
      </c>
      <c r="AEK199" s="16">
        <v>333.33</v>
      </c>
      <c r="AEN199" s="16">
        <v>116.67</v>
      </c>
      <c r="AEO199" s="16">
        <v>66.67</v>
      </c>
      <c r="AEP199" s="16">
        <v>333.33</v>
      </c>
    </row>
    <row r="200" spans="1:822" x14ac:dyDescent="0.25">
      <c r="A200" s="30">
        <v>45820</v>
      </c>
      <c r="B200" s="16" t="s">
        <v>9862</v>
      </c>
      <c r="C200" s="16" t="s">
        <v>867</v>
      </c>
      <c r="D200" s="16" t="s">
        <v>867</v>
      </c>
      <c r="E200" s="16">
        <v>66</v>
      </c>
      <c r="F200" s="16" t="s">
        <v>8153</v>
      </c>
      <c r="G200" s="16" t="s">
        <v>4145</v>
      </c>
      <c r="I200" s="16" t="s">
        <v>4174</v>
      </c>
      <c r="Z200" s="16" t="s">
        <v>993</v>
      </c>
      <c r="AA200" s="16" t="s">
        <v>474</v>
      </c>
      <c r="AB200" s="16">
        <v>2</v>
      </c>
      <c r="AC200" s="16" t="s">
        <v>843</v>
      </c>
      <c r="AD200" s="16" t="s">
        <v>843</v>
      </c>
      <c r="AE200" s="16" t="s">
        <v>843</v>
      </c>
      <c r="AF200" s="16" t="s">
        <v>844</v>
      </c>
      <c r="AG200" s="16" t="s">
        <v>844</v>
      </c>
      <c r="AH200" s="16" t="s">
        <v>844</v>
      </c>
      <c r="AI200" s="16" t="s">
        <v>844</v>
      </c>
      <c r="AJ200" s="16" t="s">
        <v>843</v>
      </c>
      <c r="AK200" s="16" t="s">
        <v>843</v>
      </c>
      <c r="AM200" s="16" t="s">
        <v>737</v>
      </c>
      <c r="AN200" s="16" t="s">
        <v>759</v>
      </c>
      <c r="AP200" s="16" t="s">
        <v>774</v>
      </c>
      <c r="AR200" s="16" t="s">
        <v>6907</v>
      </c>
      <c r="BB200" s="16">
        <v>4</v>
      </c>
      <c r="BC200" s="16" t="s">
        <v>7878</v>
      </c>
      <c r="BE200" s="16" t="s">
        <v>5098</v>
      </c>
      <c r="BV200" s="16" t="s">
        <v>4433</v>
      </c>
      <c r="BW200" s="16" t="s">
        <v>844</v>
      </c>
      <c r="BX200" s="16" t="s">
        <v>843</v>
      </c>
      <c r="BY200" s="16" t="s">
        <v>843</v>
      </c>
      <c r="BZ200" s="16" t="s">
        <v>843</v>
      </c>
      <c r="CA200" s="16" t="s">
        <v>843</v>
      </c>
      <c r="CB200" s="16" t="s">
        <v>843</v>
      </c>
      <c r="CC200" s="16" t="s">
        <v>843</v>
      </c>
      <c r="CD200" s="16" t="s">
        <v>843</v>
      </c>
      <c r="CE200" s="16" t="s">
        <v>843</v>
      </c>
      <c r="CF200" s="16" t="s">
        <v>843</v>
      </c>
      <c r="CG200" s="16" t="s">
        <v>843</v>
      </c>
      <c r="CH200" s="16" t="s">
        <v>843</v>
      </c>
      <c r="CI200" s="16" t="s">
        <v>843</v>
      </c>
      <c r="CJ200" s="16" t="s">
        <v>843</v>
      </c>
      <c r="CK200" s="16" t="s">
        <v>843</v>
      </c>
      <c r="CP200" s="16" t="s">
        <v>867</v>
      </c>
      <c r="CQ200" s="16" t="s">
        <v>5191</v>
      </c>
      <c r="CR200" s="16" t="s">
        <v>844</v>
      </c>
      <c r="CS200" s="16" t="s">
        <v>843</v>
      </c>
      <c r="CT200" s="16" t="s">
        <v>843</v>
      </c>
      <c r="CU200" s="16" t="s">
        <v>843</v>
      </c>
      <c r="CV200" s="16" t="s">
        <v>843</v>
      </c>
      <c r="CW200" s="16" t="s">
        <v>843</v>
      </c>
      <c r="CX200" s="16" t="s">
        <v>843</v>
      </c>
      <c r="CY200" s="16" t="s">
        <v>843</v>
      </c>
      <c r="CZ200" s="16" t="s">
        <v>843</v>
      </c>
      <c r="DA200" s="16" t="s">
        <v>5184</v>
      </c>
      <c r="DX200" s="16" t="s">
        <v>7842</v>
      </c>
      <c r="DY200" s="16" t="s">
        <v>867</v>
      </c>
      <c r="GC200" s="16" t="s">
        <v>5330</v>
      </c>
      <c r="GF200" s="16" t="s">
        <v>867</v>
      </c>
      <c r="GG200" s="16" t="s">
        <v>867</v>
      </c>
      <c r="GV200" s="16" t="s">
        <v>5443</v>
      </c>
      <c r="GW200" s="16" t="s">
        <v>843</v>
      </c>
      <c r="GX200" s="16" t="s">
        <v>844</v>
      </c>
      <c r="GY200" s="16" t="s">
        <v>843</v>
      </c>
      <c r="GZ200" s="16" t="s">
        <v>843</v>
      </c>
      <c r="HA200" s="16" t="s">
        <v>843</v>
      </c>
      <c r="HB200" s="16" t="s">
        <v>843</v>
      </c>
      <c r="HC200" s="16" t="s">
        <v>843</v>
      </c>
      <c r="HD200" s="16" t="s">
        <v>843</v>
      </c>
      <c r="HE200" s="16" t="s">
        <v>843</v>
      </c>
      <c r="HF200" s="16" t="s">
        <v>843</v>
      </c>
      <c r="HH200" s="16" t="s">
        <v>5456</v>
      </c>
      <c r="HK200" s="16" t="s">
        <v>865</v>
      </c>
      <c r="HM200" s="16" t="s">
        <v>865</v>
      </c>
      <c r="HZ200" s="16" t="s">
        <v>7944</v>
      </c>
      <c r="KE200" s="16" t="s">
        <v>5582</v>
      </c>
      <c r="KG200" s="16" t="s">
        <v>7018</v>
      </c>
      <c r="KH200" s="16" t="s">
        <v>7033</v>
      </c>
      <c r="KI200" s="16" t="s">
        <v>865</v>
      </c>
      <c r="LG200" s="16" t="s">
        <v>867</v>
      </c>
      <c r="LH200" s="16" t="s">
        <v>865</v>
      </c>
      <c r="LI200" s="16" t="s">
        <v>867</v>
      </c>
      <c r="LJ200" s="16" t="s">
        <v>865</v>
      </c>
      <c r="LK200" s="16" t="s">
        <v>865</v>
      </c>
      <c r="LL200" s="16" t="s">
        <v>5657</v>
      </c>
      <c r="LM200" s="16" t="s">
        <v>844</v>
      </c>
      <c r="LN200" s="16" t="s">
        <v>843</v>
      </c>
      <c r="LO200" s="16" t="s">
        <v>843</v>
      </c>
      <c r="LP200" s="16" t="s">
        <v>843</v>
      </c>
      <c r="LQ200" s="16" t="s">
        <v>843</v>
      </c>
      <c r="LR200" s="16" t="s">
        <v>843</v>
      </c>
      <c r="LS200" s="16" t="s">
        <v>843</v>
      </c>
      <c r="LT200" s="16" t="s">
        <v>843</v>
      </c>
      <c r="LU200" s="16" t="s">
        <v>843</v>
      </c>
      <c r="LV200" s="16" t="s">
        <v>843</v>
      </c>
      <c r="LW200" s="16" t="s">
        <v>843</v>
      </c>
      <c r="LX200" s="16" t="s">
        <v>843</v>
      </c>
      <c r="LY200" s="16" t="s">
        <v>843</v>
      </c>
      <c r="LZ200" s="16" t="s">
        <v>843</v>
      </c>
      <c r="MA200" s="16" t="s">
        <v>843</v>
      </c>
      <c r="MC200" s="16" t="s">
        <v>5694</v>
      </c>
      <c r="MD200" s="16" t="s">
        <v>844</v>
      </c>
      <c r="ME200" s="16" t="s">
        <v>843</v>
      </c>
      <c r="MF200" s="16" t="s">
        <v>843</v>
      </c>
      <c r="MG200" s="16" t="s">
        <v>843</v>
      </c>
      <c r="MH200" s="16" t="s">
        <v>843</v>
      </c>
      <c r="MI200" s="16" t="s">
        <v>843</v>
      </c>
      <c r="MJ200" s="16" t="s">
        <v>843</v>
      </c>
      <c r="MK200" s="16" t="s">
        <v>843</v>
      </c>
      <c r="ML200" s="16" t="s">
        <v>843</v>
      </c>
      <c r="MM200" s="16" t="s">
        <v>843</v>
      </c>
      <c r="MN200" s="16" t="s">
        <v>843</v>
      </c>
      <c r="MO200" s="16" t="s">
        <v>843</v>
      </c>
      <c r="MP200" s="16" t="s">
        <v>843</v>
      </c>
      <c r="MQ200" s="16" t="s">
        <v>843</v>
      </c>
      <c r="MR200" s="16" t="s">
        <v>843</v>
      </c>
      <c r="MS200" s="16" t="s">
        <v>843</v>
      </c>
      <c r="MT200" s="16" t="s">
        <v>843</v>
      </c>
      <c r="MU200" s="16" t="s">
        <v>843</v>
      </c>
      <c r="MV200" s="16" t="s">
        <v>843</v>
      </c>
      <c r="MX200" s="16" t="s">
        <v>5694</v>
      </c>
      <c r="MY200" s="16" t="s">
        <v>844</v>
      </c>
      <c r="MZ200" s="16" t="s">
        <v>843</v>
      </c>
      <c r="NA200" s="16" t="s">
        <v>843</v>
      </c>
      <c r="NB200" s="16" t="s">
        <v>843</v>
      </c>
      <c r="NC200" s="16" t="s">
        <v>843</v>
      </c>
      <c r="ND200" s="16" t="s">
        <v>843</v>
      </c>
      <c r="NE200" s="16" t="s">
        <v>843</v>
      </c>
      <c r="NF200" s="16" t="s">
        <v>843</v>
      </c>
      <c r="NG200" s="16" t="s">
        <v>843</v>
      </c>
      <c r="NH200" s="16" t="s">
        <v>843</v>
      </c>
      <c r="NI200" s="16" t="s">
        <v>843</v>
      </c>
      <c r="NJ200" s="16" t="s">
        <v>843</v>
      </c>
      <c r="NK200" s="16" t="s">
        <v>843</v>
      </c>
      <c r="NL200" s="16" t="s">
        <v>843</v>
      </c>
      <c r="NM200" s="16" t="s">
        <v>843</v>
      </c>
      <c r="NN200" s="16" t="s">
        <v>843</v>
      </c>
      <c r="NO200" s="16" t="s">
        <v>843</v>
      </c>
      <c r="NP200" s="16" t="s">
        <v>843</v>
      </c>
      <c r="NQ200" s="16" t="s">
        <v>843</v>
      </c>
      <c r="PC200" s="16" t="s">
        <v>865</v>
      </c>
      <c r="PD200" s="16" t="s">
        <v>865</v>
      </c>
      <c r="PY200" s="16" t="s">
        <v>865</v>
      </c>
      <c r="QP200" s="16" t="s">
        <v>865</v>
      </c>
      <c r="QR200" s="16" t="s">
        <v>867</v>
      </c>
      <c r="QT200" s="16" t="s">
        <v>867</v>
      </c>
      <c r="QV200" s="16" t="s">
        <v>865</v>
      </c>
      <c r="QX200" s="16" t="s">
        <v>864</v>
      </c>
      <c r="QY200" s="16" t="s">
        <v>867</v>
      </c>
      <c r="RD200" s="16" t="s">
        <v>865</v>
      </c>
      <c r="RF200" s="16" t="s">
        <v>865</v>
      </c>
      <c r="RH200" s="16" t="s">
        <v>865</v>
      </c>
      <c r="RJ200" s="16" t="s">
        <v>865</v>
      </c>
      <c r="RN200" s="16" t="s">
        <v>7724</v>
      </c>
      <c r="RP200" s="16" t="s">
        <v>867</v>
      </c>
      <c r="RR200" s="16" t="s">
        <v>867</v>
      </c>
      <c r="RT200" s="16" t="s">
        <v>867</v>
      </c>
      <c r="RV200" s="16" t="s">
        <v>7724</v>
      </c>
      <c r="RX200" s="16" t="s">
        <v>7724</v>
      </c>
      <c r="RZ200" s="16" t="s">
        <v>867</v>
      </c>
      <c r="SQ200" s="16" t="s">
        <v>865</v>
      </c>
      <c r="SS200" s="16" t="s">
        <v>7299</v>
      </c>
      <c r="ST200" s="16" t="s">
        <v>7764</v>
      </c>
      <c r="TN200" s="16">
        <v>2000</v>
      </c>
      <c r="TP200" s="16">
        <v>1300</v>
      </c>
      <c r="TS200" s="16">
        <v>150</v>
      </c>
      <c r="TZ200" s="16" t="s">
        <v>7367</v>
      </c>
      <c r="UA200" s="16" t="s">
        <v>8691</v>
      </c>
      <c r="UB200" s="16">
        <v>0</v>
      </c>
      <c r="UC200" s="16" t="s">
        <v>843</v>
      </c>
      <c r="UD200" s="16" t="s">
        <v>843</v>
      </c>
      <c r="UE200" s="16" t="s">
        <v>844</v>
      </c>
      <c r="UF200" s="16" t="s">
        <v>844</v>
      </c>
      <c r="UG200" s="16" t="s">
        <v>843</v>
      </c>
      <c r="UH200" s="16" t="s">
        <v>843</v>
      </c>
      <c r="VK200" s="16" t="s">
        <v>6102</v>
      </c>
      <c r="VL200" s="16" t="s">
        <v>843</v>
      </c>
      <c r="VM200" s="16" t="s">
        <v>843</v>
      </c>
      <c r="VN200" s="16" t="s">
        <v>843</v>
      </c>
      <c r="VO200" s="16" t="s">
        <v>843</v>
      </c>
      <c r="VP200" s="16" t="s">
        <v>844</v>
      </c>
      <c r="VQ200" s="16" t="s">
        <v>843</v>
      </c>
      <c r="VR200" s="16" t="s">
        <v>843</v>
      </c>
      <c r="VS200" s="16" t="s">
        <v>843</v>
      </c>
      <c r="VT200" s="16" t="s">
        <v>843</v>
      </c>
      <c r="VV200" s="16">
        <v>7600</v>
      </c>
      <c r="VX200" s="16" t="s">
        <v>9013</v>
      </c>
      <c r="VY200" s="16" t="s">
        <v>844</v>
      </c>
      <c r="VZ200" s="16" t="s">
        <v>843</v>
      </c>
      <c r="WA200" s="16" t="s">
        <v>843</v>
      </c>
      <c r="WB200" s="16" t="s">
        <v>843</v>
      </c>
      <c r="WC200" s="16" t="s">
        <v>844</v>
      </c>
      <c r="WD200" s="16" t="s">
        <v>843</v>
      </c>
      <c r="WE200" s="16" t="s">
        <v>843</v>
      </c>
      <c r="WF200" s="16" t="s">
        <v>843</v>
      </c>
      <c r="WH200" s="16">
        <v>3250</v>
      </c>
      <c r="WO200" s="16" t="s">
        <v>6926</v>
      </c>
      <c r="YN200" s="16" t="s">
        <v>864</v>
      </c>
      <c r="YP200" s="16" t="s">
        <v>7990</v>
      </c>
      <c r="YR200" s="16" t="s">
        <v>9863</v>
      </c>
      <c r="YS200" s="16" t="s">
        <v>9864</v>
      </c>
      <c r="YT200" s="16" t="s">
        <v>8694</v>
      </c>
      <c r="YU200" s="16" t="s">
        <v>9865</v>
      </c>
      <c r="YV200" s="16" t="s">
        <v>9148</v>
      </c>
      <c r="YW200" s="16" t="s">
        <v>844</v>
      </c>
      <c r="YX200" s="16" t="s">
        <v>9148</v>
      </c>
      <c r="ZE200" s="16" t="s">
        <v>843</v>
      </c>
      <c r="ZO200" s="16" t="s">
        <v>487</v>
      </c>
      <c r="ZP200" s="16" t="s">
        <v>487</v>
      </c>
      <c r="ZQ200" s="16" t="s">
        <v>486</v>
      </c>
      <c r="ZR200" s="16" t="s">
        <v>486</v>
      </c>
      <c r="ZS200" s="16" t="s">
        <v>8704</v>
      </c>
      <c r="ZT200" s="16" t="s">
        <v>8705</v>
      </c>
      <c r="ZU200" s="16" t="s">
        <v>8706</v>
      </c>
      <c r="ZV200" s="16" t="s">
        <v>487</v>
      </c>
      <c r="ZW200" s="16" t="s">
        <v>843</v>
      </c>
      <c r="ZX200" s="16" t="s">
        <v>843</v>
      </c>
      <c r="ZY200" s="16" t="s">
        <v>844</v>
      </c>
      <c r="ZZ200" s="16" t="s">
        <v>844</v>
      </c>
      <c r="AAA200" s="16" t="s">
        <v>1056</v>
      </c>
      <c r="AAB200" s="16" t="s">
        <v>843</v>
      </c>
      <c r="AAC200" s="16">
        <v>0</v>
      </c>
      <c r="AAD200" s="16" t="s">
        <v>844</v>
      </c>
      <c r="AAE200" s="16" t="s">
        <v>844</v>
      </c>
      <c r="AAF200" s="16" t="s">
        <v>843</v>
      </c>
      <c r="AAG200" s="16" t="s">
        <v>843</v>
      </c>
      <c r="AAH200" s="16" t="s">
        <v>843</v>
      </c>
      <c r="AAI200" s="16" t="s">
        <v>843</v>
      </c>
      <c r="AAJ200" s="16" t="s">
        <v>606</v>
      </c>
      <c r="AAK200" s="16" t="s">
        <v>655</v>
      </c>
      <c r="AAL200" s="16" t="s">
        <v>905</v>
      </c>
      <c r="AAM200" s="16" t="s">
        <v>663</v>
      </c>
      <c r="AAN200" s="16" t="s">
        <v>8707</v>
      </c>
      <c r="AAO200" s="16" t="s">
        <v>1019</v>
      </c>
      <c r="AAP200" s="16" t="s">
        <v>8708</v>
      </c>
      <c r="AAQ200" s="16" t="s">
        <v>9566</v>
      </c>
      <c r="AAS200" s="16">
        <v>6818.08</v>
      </c>
      <c r="AAT200" s="16" t="s">
        <v>782</v>
      </c>
      <c r="AAU200" s="16" t="s">
        <v>782</v>
      </c>
      <c r="AAV200" s="16" t="s">
        <v>782</v>
      </c>
      <c r="AAW200" s="16" t="s">
        <v>782</v>
      </c>
      <c r="AAX200" s="16" t="s">
        <v>843</v>
      </c>
      <c r="AAY200" s="16" t="s">
        <v>8710</v>
      </c>
      <c r="AAZ200" s="16" t="s">
        <v>782</v>
      </c>
      <c r="ABB200" s="16" t="s">
        <v>782</v>
      </c>
      <c r="ABC200" s="16" t="s">
        <v>783</v>
      </c>
      <c r="ABD200" s="16" t="s">
        <v>782</v>
      </c>
      <c r="ABE200" s="16" t="s">
        <v>783</v>
      </c>
      <c r="ABF200" s="16" t="s">
        <v>782</v>
      </c>
      <c r="ABG200" s="16" t="s">
        <v>782</v>
      </c>
      <c r="ABH200" s="16" t="s">
        <v>782</v>
      </c>
      <c r="ABI200" s="16" t="s">
        <v>782</v>
      </c>
      <c r="ABJ200" s="16" t="s">
        <v>782</v>
      </c>
      <c r="ABK200" s="16" t="s">
        <v>782</v>
      </c>
      <c r="ABL200" s="16" t="s">
        <v>1056</v>
      </c>
      <c r="ABM200" s="16" t="s">
        <v>844</v>
      </c>
      <c r="ABN200" s="16" t="s">
        <v>1034</v>
      </c>
      <c r="ABP200" s="16" t="s">
        <v>972</v>
      </c>
      <c r="ABQ200" s="16" t="s">
        <v>4324</v>
      </c>
      <c r="ABR200" s="16" t="s">
        <v>474</v>
      </c>
      <c r="ABS200" s="16" t="s">
        <v>457</v>
      </c>
      <c r="ABT200" s="16" t="s">
        <v>1056</v>
      </c>
      <c r="ABU200" s="16" t="s">
        <v>1056</v>
      </c>
      <c r="ABV200" s="16" t="s">
        <v>487</v>
      </c>
      <c r="ABW200" s="16" t="s">
        <v>487</v>
      </c>
      <c r="ABX200" s="16" t="s">
        <v>894</v>
      </c>
      <c r="ABY200" s="16" t="s">
        <v>486</v>
      </c>
      <c r="ABZ200" s="16" t="s">
        <v>486</v>
      </c>
      <c r="ACA200" s="16" t="s">
        <v>759</v>
      </c>
      <c r="ACB200" s="16" t="s">
        <v>774</v>
      </c>
      <c r="ACC200" s="16" t="s">
        <v>737</v>
      </c>
      <c r="ACD200" s="16" t="s">
        <v>486</v>
      </c>
      <c r="ACE200" s="16" t="s">
        <v>486</v>
      </c>
      <c r="ACG200" s="16" t="s">
        <v>1014</v>
      </c>
      <c r="ACH200" s="16" t="s">
        <v>1009</v>
      </c>
      <c r="ACI200" s="16" t="s">
        <v>462</v>
      </c>
      <c r="ACJ200" s="16">
        <v>0.79400000000000004</v>
      </c>
      <c r="ACK200" s="16" t="s">
        <v>482</v>
      </c>
      <c r="ACL200" s="16" t="s">
        <v>740</v>
      </c>
      <c r="ACM200" s="16" t="s">
        <v>1193</v>
      </c>
      <c r="ACN200" s="16" t="s">
        <v>1169</v>
      </c>
      <c r="ACO200" s="16" t="s">
        <v>1856</v>
      </c>
      <c r="ACP200" s="16">
        <v>3250</v>
      </c>
      <c r="ACQ200" s="16" t="s">
        <v>1202</v>
      </c>
      <c r="ACR200" s="16" t="s">
        <v>1644</v>
      </c>
      <c r="ACS200" s="16" t="s">
        <v>676</v>
      </c>
      <c r="ACT200" s="16" t="s">
        <v>1522</v>
      </c>
      <c r="ACU200" s="16" t="s">
        <v>833</v>
      </c>
      <c r="ACV200" s="16" t="s">
        <v>8711</v>
      </c>
      <c r="ACW200" s="16" t="s">
        <v>878</v>
      </c>
      <c r="ACX200" s="16" t="s">
        <v>1916</v>
      </c>
      <c r="ACY200" s="16" t="s">
        <v>1947</v>
      </c>
      <c r="ACZ200" s="16">
        <v>1</v>
      </c>
      <c r="ADA200" s="16">
        <v>0</v>
      </c>
      <c r="ADB200" s="16">
        <v>1</v>
      </c>
      <c r="ADC200" s="16">
        <v>0</v>
      </c>
      <c r="ADD200" s="16">
        <v>0</v>
      </c>
      <c r="ADE200" s="16" t="s">
        <v>9056</v>
      </c>
      <c r="ADF200" s="16">
        <v>0</v>
      </c>
      <c r="ADG200" s="16" t="s">
        <v>486</v>
      </c>
      <c r="ADH200" s="16">
        <v>2</v>
      </c>
      <c r="ADI200" s="16" t="s">
        <v>486</v>
      </c>
      <c r="ADJ200" s="16" t="s">
        <v>1743</v>
      </c>
      <c r="ADL200" s="16" t="s">
        <v>1761</v>
      </c>
      <c r="ADO200" s="16" t="s">
        <v>13197</v>
      </c>
      <c r="ADU200" s="16" t="s">
        <v>8713</v>
      </c>
      <c r="ADW200" s="16" t="s">
        <v>8729</v>
      </c>
      <c r="AEA200" s="16">
        <v>3450</v>
      </c>
      <c r="AEC200" s="16" t="s">
        <v>1062</v>
      </c>
      <c r="AED200" s="16">
        <v>3409.04</v>
      </c>
      <c r="AEE200" s="16" t="s">
        <v>952</v>
      </c>
      <c r="AEG200" s="16">
        <v>10850</v>
      </c>
      <c r="AEI200" s="16">
        <v>1000</v>
      </c>
      <c r="AEK200" s="16">
        <v>650</v>
      </c>
      <c r="AEO200" s="16">
        <v>75</v>
      </c>
    </row>
    <row r="201" spans="1:822" x14ac:dyDescent="0.25">
      <c r="A201" s="30">
        <v>45820</v>
      </c>
      <c r="B201" s="16" t="s">
        <v>9866</v>
      </c>
      <c r="C201" s="16" t="s">
        <v>867</v>
      </c>
      <c r="D201" s="16" t="s">
        <v>867</v>
      </c>
      <c r="E201" s="16">
        <v>28</v>
      </c>
      <c r="F201" s="16" t="s">
        <v>8153</v>
      </c>
      <c r="G201" s="16" t="s">
        <v>4145</v>
      </c>
      <c r="I201" s="16" t="s">
        <v>4174</v>
      </c>
      <c r="Z201" s="16" t="s">
        <v>988</v>
      </c>
      <c r="AA201" s="16" t="s">
        <v>470</v>
      </c>
      <c r="AB201" s="16">
        <v>1</v>
      </c>
      <c r="AC201" s="16" t="s">
        <v>844</v>
      </c>
      <c r="AD201" s="16" t="s">
        <v>843</v>
      </c>
      <c r="AE201" s="16" t="s">
        <v>843</v>
      </c>
      <c r="AF201" s="16" t="s">
        <v>844</v>
      </c>
      <c r="AG201" s="16" t="s">
        <v>843</v>
      </c>
      <c r="AH201" s="16" t="s">
        <v>844</v>
      </c>
      <c r="AI201" s="16" t="s">
        <v>843</v>
      </c>
      <c r="AJ201" s="16" t="s">
        <v>843</v>
      </c>
      <c r="AK201" s="16" t="s">
        <v>843</v>
      </c>
      <c r="AM201" s="16" t="s">
        <v>737</v>
      </c>
      <c r="AN201" s="16" t="s">
        <v>759</v>
      </c>
      <c r="AP201" s="16" t="s">
        <v>774</v>
      </c>
      <c r="AR201" s="16" t="s">
        <v>6907</v>
      </c>
      <c r="BB201" s="16">
        <v>2</v>
      </c>
      <c r="BC201" s="16" t="s">
        <v>7875</v>
      </c>
      <c r="BE201" s="16" t="s">
        <v>5098</v>
      </c>
      <c r="BV201" s="16" t="s">
        <v>4433</v>
      </c>
      <c r="BW201" s="16" t="s">
        <v>844</v>
      </c>
      <c r="BX201" s="16" t="s">
        <v>843</v>
      </c>
      <c r="BY201" s="16" t="s">
        <v>843</v>
      </c>
      <c r="BZ201" s="16" t="s">
        <v>843</v>
      </c>
      <c r="CA201" s="16" t="s">
        <v>843</v>
      </c>
      <c r="CB201" s="16" t="s">
        <v>843</v>
      </c>
      <c r="CC201" s="16" t="s">
        <v>843</v>
      </c>
      <c r="CD201" s="16" t="s">
        <v>843</v>
      </c>
      <c r="CE201" s="16" t="s">
        <v>843</v>
      </c>
      <c r="CF201" s="16" t="s">
        <v>843</v>
      </c>
      <c r="CG201" s="16" t="s">
        <v>843</v>
      </c>
      <c r="CH201" s="16" t="s">
        <v>843</v>
      </c>
      <c r="CI201" s="16" t="s">
        <v>843</v>
      </c>
      <c r="CJ201" s="16" t="s">
        <v>843</v>
      </c>
      <c r="CK201" s="16" t="s">
        <v>843</v>
      </c>
      <c r="CP201" s="16" t="s">
        <v>865</v>
      </c>
      <c r="DX201" s="16" t="s">
        <v>7842</v>
      </c>
      <c r="DY201" s="16" t="s">
        <v>865</v>
      </c>
      <c r="GC201" s="16" t="s">
        <v>5330</v>
      </c>
      <c r="GF201" s="16" t="s">
        <v>6818</v>
      </c>
      <c r="GG201" s="16" t="s">
        <v>867</v>
      </c>
      <c r="GV201" s="16" t="s">
        <v>5443</v>
      </c>
      <c r="GW201" s="16" t="s">
        <v>843</v>
      </c>
      <c r="GX201" s="16" t="s">
        <v>844</v>
      </c>
      <c r="GY201" s="16" t="s">
        <v>843</v>
      </c>
      <c r="GZ201" s="16" t="s">
        <v>843</v>
      </c>
      <c r="HA201" s="16" t="s">
        <v>843</v>
      </c>
      <c r="HB201" s="16" t="s">
        <v>843</v>
      </c>
      <c r="HC201" s="16" t="s">
        <v>843</v>
      </c>
      <c r="HD201" s="16" t="s">
        <v>843</v>
      </c>
      <c r="HE201" s="16" t="s">
        <v>843</v>
      </c>
      <c r="HF201" s="16" t="s">
        <v>843</v>
      </c>
      <c r="HH201" s="16" t="s">
        <v>5456</v>
      </c>
      <c r="HK201" s="16" t="s">
        <v>865</v>
      </c>
      <c r="HM201" s="16" t="s">
        <v>865</v>
      </c>
      <c r="HZ201" s="16" t="s">
        <v>7944</v>
      </c>
      <c r="KE201" s="16" t="s">
        <v>5582</v>
      </c>
      <c r="KG201" s="16" t="s">
        <v>7018</v>
      </c>
      <c r="KH201" s="16" t="s">
        <v>7033</v>
      </c>
      <c r="KI201" s="16" t="s">
        <v>865</v>
      </c>
      <c r="LG201" s="16" t="s">
        <v>867</v>
      </c>
      <c r="LH201" s="16" t="s">
        <v>864</v>
      </c>
      <c r="LI201" s="16" t="s">
        <v>867</v>
      </c>
      <c r="LJ201" s="16" t="s">
        <v>867</v>
      </c>
      <c r="LK201" s="16" t="s">
        <v>864</v>
      </c>
      <c r="LL201" s="16" t="s">
        <v>5657</v>
      </c>
      <c r="LM201" s="16" t="s">
        <v>844</v>
      </c>
      <c r="LN201" s="16" t="s">
        <v>843</v>
      </c>
      <c r="LO201" s="16" t="s">
        <v>843</v>
      </c>
      <c r="LP201" s="16" t="s">
        <v>843</v>
      </c>
      <c r="LQ201" s="16" t="s">
        <v>843</v>
      </c>
      <c r="LR201" s="16" t="s">
        <v>843</v>
      </c>
      <c r="LS201" s="16" t="s">
        <v>843</v>
      </c>
      <c r="LT201" s="16" t="s">
        <v>843</v>
      </c>
      <c r="LU201" s="16" t="s">
        <v>843</v>
      </c>
      <c r="LV201" s="16" t="s">
        <v>843</v>
      </c>
      <c r="LW201" s="16" t="s">
        <v>843</v>
      </c>
      <c r="LX201" s="16" t="s">
        <v>843</v>
      </c>
      <c r="LY201" s="16" t="s">
        <v>843</v>
      </c>
      <c r="LZ201" s="16" t="s">
        <v>843</v>
      </c>
      <c r="MA201" s="16" t="s">
        <v>843</v>
      </c>
      <c r="MC201" s="16" t="s">
        <v>5694</v>
      </c>
      <c r="MD201" s="16" t="s">
        <v>844</v>
      </c>
      <c r="ME201" s="16" t="s">
        <v>843</v>
      </c>
      <c r="MF201" s="16" t="s">
        <v>843</v>
      </c>
      <c r="MG201" s="16" t="s">
        <v>843</v>
      </c>
      <c r="MH201" s="16" t="s">
        <v>843</v>
      </c>
      <c r="MI201" s="16" t="s">
        <v>843</v>
      </c>
      <c r="MJ201" s="16" t="s">
        <v>843</v>
      </c>
      <c r="MK201" s="16" t="s">
        <v>843</v>
      </c>
      <c r="ML201" s="16" t="s">
        <v>843</v>
      </c>
      <c r="MM201" s="16" t="s">
        <v>843</v>
      </c>
      <c r="MN201" s="16" t="s">
        <v>843</v>
      </c>
      <c r="MO201" s="16" t="s">
        <v>843</v>
      </c>
      <c r="MP201" s="16" t="s">
        <v>843</v>
      </c>
      <c r="MQ201" s="16" t="s">
        <v>843</v>
      </c>
      <c r="MR201" s="16" t="s">
        <v>843</v>
      </c>
      <c r="MS201" s="16" t="s">
        <v>843</v>
      </c>
      <c r="MT201" s="16" t="s">
        <v>843</v>
      </c>
      <c r="MU201" s="16" t="s">
        <v>843</v>
      </c>
      <c r="MV201" s="16" t="s">
        <v>843</v>
      </c>
      <c r="PC201" s="16" t="s">
        <v>865</v>
      </c>
      <c r="PD201" s="16" t="s">
        <v>865</v>
      </c>
      <c r="PY201" s="16" t="s">
        <v>865</v>
      </c>
      <c r="QP201" s="16" t="s">
        <v>864</v>
      </c>
      <c r="QR201" s="16" t="s">
        <v>867</v>
      </c>
      <c r="QT201" s="16" t="s">
        <v>867</v>
      </c>
      <c r="QV201" s="16" t="s">
        <v>865</v>
      </c>
      <c r="QX201" s="16" t="s">
        <v>864</v>
      </c>
      <c r="QY201" s="16" t="s">
        <v>867</v>
      </c>
      <c r="RD201" s="16" t="s">
        <v>865</v>
      </c>
      <c r="RF201" s="16" t="s">
        <v>865</v>
      </c>
      <c r="RH201" s="16" t="s">
        <v>865</v>
      </c>
      <c r="RJ201" s="16" t="s">
        <v>865</v>
      </c>
      <c r="RN201" s="16" t="s">
        <v>7724</v>
      </c>
      <c r="RP201" s="16" t="s">
        <v>867</v>
      </c>
      <c r="RR201" s="16" t="s">
        <v>867</v>
      </c>
      <c r="RT201" s="16" t="s">
        <v>867</v>
      </c>
      <c r="RV201" s="16" t="s">
        <v>4216</v>
      </c>
      <c r="RX201" s="16" t="s">
        <v>867</v>
      </c>
      <c r="RZ201" s="16" t="s">
        <v>7724</v>
      </c>
      <c r="SQ201" s="16" t="s">
        <v>865</v>
      </c>
      <c r="SS201" s="16" t="s">
        <v>7299</v>
      </c>
      <c r="ST201" s="16" t="s">
        <v>7761</v>
      </c>
      <c r="TN201" s="16">
        <v>3000</v>
      </c>
      <c r="TP201" s="16">
        <v>1300</v>
      </c>
      <c r="TR201" s="16">
        <v>300</v>
      </c>
      <c r="TS201" s="16">
        <v>150</v>
      </c>
      <c r="TZ201" s="16" t="s">
        <v>7367</v>
      </c>
      <c r="UA201" s="16" t="s">
        <v>5941</v>
      </c>
      <c r="UB201" s="16">
        <v>0</v>
      </c>
      <c r="UC201" s="16" t="s">
        <v>844</v>
      </c>
      <c r="UD201" s="16" t="s">
        <v>843</v>
      </c>
      <c r="UE201" s="16" t="s">
        <v>843</v>
      </c>
      <c r="UF201" s="16" t="s">
        <v>843</v>
      </c>
      <c r="UG201" s="16" t="s">
        <v>843</v>
      </c>
      <c r="UH201" s="16" t="s">
        <v>843</v>
      </c>
      <c r="UL201" s="16">
        <v>8000</v>
      </c>
      <c r="WO201" s="16" t="s">
        <v>6920</v>
      </c>
      <c r="XD201" s="16" t="s">
        <v>9867</v>
      </c>
      <c r="XE201" s="16" t="s">
        <v>843</v>
      </c>
      <c r="XF201" s="16" t="s">
        <v>843</v>
      </c>
      <c r="XG201" s="16" t="s">
        <v>843</v>
      </c>
      <c r="XH201" s="16" t="s">
        <v>843</v>
      </c>
      <c r="XI201" s="16" t="s">
        <v>843</v>
      </c>
      <c r="XJ201" s="16" t="s">
        <v>843</v>
      </c>
      <c r="XK201" s="16" t="s">
        <v>844</v>
      </c>
      <c r="XL201" s="16" t="s">
        <v>844</v>
      </c>
      <c r="XM201" s="16" t="s">
        <v>843</v>
      </c>
      <c r="XN201" s="16" t="s">
        <v>843</v>
      </c>
      <c r="XO201" s="16" t="s">
        <v>843</v>
      </c>
      <c r="XP201" s="16" t="s">
        <v>843</v>
      </c>
      <c r="XQ201" s="16" t="s">
        <v>843</v>
      </c>
      <c r="YF201" s="16" t="s">
        <v>865</v>
      </c>
      <c r="YN201" s="16" t="s">
        <v>864</v>
      </c>
      <c r="YP201" s="16" t="s">
        <v>7990</v>
      </c>
      <c r="YR201" s="16" t="s">
        <v>9868</v>
      </c>
      <c r="YS201" s="16" t="s">
        <v>9869</v>
      </c>
      <c r="YT201" s="16" t="s">
        <v>8694</v>
      </c>
      <c r="YU201" s="16" t="s">
        <v>9870</v>
      </c>
      <c r="YV201" s="16" t="s">
        <v>9148</v>
      </c>
      <c r="YW201" s="16" t="s">
        <v>844</v>
      </c>
      <c r="YX201" s="16" t="s">
        <v>9148</v>
      </c>
      <c r="ZE201" s="16" t="s">
        <v>843</v>
      </c>
      <c r="ZO201" s="16" t="s">
        <v>487</v>
      </c>
      <c r="ZP201" s="16" t="s">
        <v>487</v>
      </c>
      <c r="ZQ201" s="16" t="s">
        <v>486</v>
      </c>
      <c r="ZR201" s="16" t="s">
        <v>486</v>
      </c>
      <c r="ZS201" s="16" t="s">
        <v>8704</v>
      </c>
      <c r="ZT201" s="16" t="s">
        <v>8705</v>
      </c>
      <c r="ZU201" s="16" t="s">
        <v>8706</v>
      </c>
      <c r="ZV201" s="16" t="s">
        <v>487</v>
      </c>
      <c r="ZW201" s="16" t="s">
        <v>843</v>
      </c>
      <c r="ZX201" s="16" t="s">
        <v>844</v>
      </c>
      <c r="ZY201" s="16" t="s">
        <v>844</v>
      </c>
      <c r="ZZ201" s="16" t="s">
        <v>843</v>
      </c>
      <c r="AAA201" s="16" t="s">
        <v>843</v>
      </c>
      <c r="AAB201" s="16" t="s">
        <v>843</v>
      </c>
      <c r="AAC201" s="16">
        <v>1</v>
      </c>
      <c r="AAD201" s="16" t="s">
        <v>844</v>
      </c>
      <c r="AAE201" s="16" t="s">
        <v>843</v>
      </c>
      <c r="AAF201" s="16" t="s">
        <v>843</v>
      </c>
      <c r="AAG201" s="16" t="s">
        <v>843</v>
      </c>
      <c r="AAH201" s="16" t="s">
        <v>843</v>
      </c>
      <c r="AAI201" s="16" t="s">
        <v>843</v>
      </c>
      <c r="AAJ201" s="16" t="s">
        <v>600</v>
      </c>
      <c r="AAK201" s="16" t="s">
        <v>639</v>
      </c>
      <c r="AAL201" s="16" t="s">
        <v>905</v>
      </c>
      <c r="AAM201" s="16" t="s">
        <v>663</v>
      </c>
      <c r="AAN201" s="16" t="s">
        <v>8707</v>
      </c>
      <c r="AAO201" s="16" t="s">
        <v>1018</v>
      </c>
      <c r="AAP201" s="16" t="s">
        <v>8708</v>
      </c>
      <c r="AAS201" s="16">
        <v>8000</v>
      </c>
      <c r="AAT201" s="16" t="s">
        <v>782</v>
      </c>
      <c r="AAU201" s="16" t="s">
        <v>782</v>
      </c>
      <c r="AAV201" s="16" t="s">
        <v>782</v>
      </c>
      <c r="AAW201" s="16" t="s">
        <v>782</v>
      </c>
      <c r="AAX201" s="16" t="s">
        <v>843</v>
      </c>
      <c r="AAY201" s="16" t="s">
        <v>8710</v>
      </c>
      <c r="AAZ201" s="16" t="s">
        <v>782</v>
      </c>
      <c r="ABB201" s="16" t="s">
        <v>782</v>
      </c>
      <c r="ABD201" s="16" t="s">
        <v>782</v>
      </c>
      <c r="ABE201" s="16" t="s">
        <v>783</v>
      </c>
      <c r="ABF201" s="16" t="s">
        <v>782</v>
      </c>
      <c r="ABG201" s="16" t="s">
        <v>782</v>
      </c>
      <c r="ABH201" s="16" t="s">
        <v>782</v>
      </c>
      <c r="ABJ201" s="16" t="s">
        <v>782</v>
      </c>
      <c r="ABK201" s="16" t="s">
        <v>782</v>
      </c>
      <c r="ABL201" s="16" t="s">
        <v>844</v>
      </c>
      <c r="ABM201" s="16" t="s">
        <v>8732</v>
      </c>
      <c r="ABN201" s="16" t="s">
        <v>1034</v>
      </c>
      <c r="ABO201" s="16" t="s">
        <v>486</v>
      </c>
      <c r="ABP201" s="16" t="s">
        <v>972</v>
      </c>
      <c r="ABQ201" s="16" t="s">
        <v>4309</v>
      </c>
      <c r="ABR201" s="16" t="s">
        <v>470</v>
      </c>
      <c r="ABS201" s="16" t="s">
        <v>445</v>
      </c>
      <c r="ABT201" s="16" t="s">
        <v>844</v>
      </c>
      <c r="ABU201" s="16" t="s">
        <v>844</v>
      </c>
      <c r="ABV201" s="16" t="s">
        <v>487</v>
      </c>
      <c r="ABW201" s="16" t="s">
        <v>486</v>
      </c>
      <c r="ABX201" s="16" t="s">
        <v>892</v>
      </c>
      <c r="ABY201" s="16" t="s">
        <v>486</v>
      </c>
      <c r="ABZ201" s="16" t="s">
        <v>486</v>
      </c>
      <c r="ACA201" s="16" t="s">
        <v>759</v>
      </c>
      <c r="ACB201" s="16" t="s">
        <v>774</v>
      </c>
      <c r="ACC201" s="16" t="s">
        <v>737</v>
      </c>
      <c r="ACD201" s="16" t="s">
        <v>486</v>
      </c>
      <c r="ACE201" s="16" t="s">
        <v>486</v>
      </c>
      <c r="ACG201" s="16" t="s">
        <v>1014</v>
      </c>
      <c r="ACH201" s="16" t="s">
        <v>1009</v>
      </c>
      <c r="ACI201" s="16" t="s">
        <v>462</v>
      </c>
      <c r="ACJ201" s="16">
        <v>0.79400000000000004</v>
      </c>
      <c r="ACK201" s="16" t="s">
        <v>482</v>
      </c>
      <c r="ACL201" s="16" t="s">
        <v>738</v>
      </c>
      <c r="ACM201" s="16" t="s">
        <v>1188</v>
      </c>
      <c r="ACN201" s="16" t="s">
        <v>1169</v>
      </c>
      <c r="ACO201" s="16" t="s">
        <v>1856</v>
      </c>
      <c r="ACQ201" s="16" t="s">
        <v>1201</v>
      </c>
      <c r="ACR201" s="16" t="s">
        <v>1645</v>
      </c>
      <c r="ACS201" s="16" t="s">
        <v>680</v>
      </c>
      <c r="ACT201" s="16" t="s">
        <v>1522</v>
      </c>
      <c r="ACU201" s="16" t="s">
        <v>831</v>
      </c>
      <c r="ACV201" s="16" t="s">
        <v>8756</v>
      </c>
      <c r="ACW201" s="16" t="s">
        <v>445</v>
      </c>
      <c r="ACX201" s="16" t="s">
        <v>1916</v>
      </c>
      <c r="ACY201" s="16" t="s">
        <v>1947</v>
      </c>
      <c r="ACZ201" s="16">
        <v>1</v>
      </c>
      <c r="ADA201" s="16">
        <v>0</v>
      </c>
      <c r="ADB201" s="16">
        <v>1</v>
      </c>
      <c r="ADC201" s="16">
        <v>1</v>
      </c>
      <c r="ADD201" s="16">
        <v>0</v>
      </c>
      <c r="ADE201" s="16" t="s">
        <v>8827</v>
      </c>
      <c r="ADF201" s="16">
        <v>0</v>
      </c>
      <c r="ADG201" s="16" t="s">
        <v>486</v>
      </c>
      <c r="ADH201" s="16">
        <v>1</v>
      </c>
      <c r="ADI201" s="16" t="s">
        <v>486</v>
      </c>
      <c r="ADJ201" s="16" t="s">
        <v>1743</v>
      </c>
      <c r="ADL201" s="16" t="s">
        <v>1761</v>
      </c>
      <c r="ADN201" s="16" t="s">
        <v>13196</v>
      </c>
      <c r="ADO201" s="16" t="s">
        <v>13197</v>
      </c>
      <c r="AEA201" s="16">
        <v>4750</v>
      </c>
      <c r="AEC201" s="16" t="s">
        <v>1062</v>
      </c>
      <c r="AED201" s="16">
        <v>8000</v>
      </c>
      <c r="AEE201" s="16" t="s">
        <v>952</v>
      </c>
      <c r="AEI201" s="16">
        <v>3000</v>
      </c>
      <c r="AEK201" s="16">
        <v>1300</v>
      </c>
      <c r="AEN201" s="16">
        <v>300</v>
      </c>
      <c r="AEO201" s="16">
        <v>150</v>
      </c>
    </row>
    <row r="202" spans="1:822" x14ac:dyDescent="0.25">
      <c r="A202" s="30">
        <v>45820</v>
      </c>
      <c r="B202" s="16" t="s">
        <v>9871</v>
      </c>
      <c r="C202" s="16" t="s">
        <v>867</v>
      </c>
      <c r="D202" s="16" t="s">
        <v>867</v>
      </c>
      <c r="E202" s="16">
        <v>56</v>
      </c>
      <c r="F202" s="16" t="s">
        <v>8153</v>
      </c>
      <c r="G202" s="16" t="s">
        <v>4105</v>
      </c>
      <c r="I202" s="16" t="s">
        <v>4174</v>
      </c>
      <c r="Z202" s="16" t="s">
        <v>993</v>
      </c>
      <c r="AA202" s="16" t="s">
        <v>474</v>
      </c>
      <c r="AB202" s="16">
        <v>2</v>
      </c>
      <c r="AC202" s="16" t="s">
        <v>844</v>
      </c>
      <c r="AD202" s="16" t="s">
        <v>843</v>
      </c>
      <c r="AE202" s="16" t="s">
        <v>843</v>
      </c>
      <c r="AF202" s="16" t="s">
        <v>844</v>
      </c>
      <c r="AG202" s="16" t="s">
        <v>844</v>
      </c>
      <c r="AH202" s="16" t="s">
        <v>844</v>
      </c>
      <c r="AI202" s="16" t="s">
        <v>844</v>
      </c>
      <c r="AJ202" s="16" t="s">
        <v>843</v>
      </c>
      <c r="AK202" s="16" t="s">
        <v>843</v>
      </c>
      <c r="AM202" s="16" t="s">
        <v>737</v>
      </c>
      <c r="AN202" s="16" t="s">
        <v>761</v>
      </c>
      <c r="AP202" s="16" t="s">
        <v>774</v>
      </c>
      <c r="AR202" s="16" t="s">
        <v>6907</v>
      </c>
      <c r="BB202" s="16">
        <v>3</v>
      </c>
      <c r="BC202" s="16" t="s">
        <v>7878</v>
      </c>
      <c r="BE202" s="16" t="s">
        <v>5098</v>
      </c>
      <c r="BV202" s="16" t="s">
        <v>4433</v>
      </c>
      <c r="BW202" s="16" t="s">
        <v>844</v>
      </c>
      <c r="BX202" s="16" t="s">
        <v>843</v>
      </c>
      <c r="BY202" s="16" t="s">
        <v>843</v>
      </c>
      <c r="BZ202" s="16" t="s">
        <v>843</v>
      </c>
      <c r="CA202" s="16" t="s">
        <v>843</v>
      </c>
      <c r="CB202" s="16" t="s">
        <v>843</v>
      </c>
      <c r="CC202" s="16" t="s">
        <v>843</v>
      </c>
      <c r="CD202" s="16" t="s">
        <v>843</v>
      </c>
      <c r="CE202" s="16" t="s">
        <v>843</v>
      </c>
      <c r="CF202" s="16" t="s">
        <v>843</v>
      </c>
      <c r="CG202" s="16" t="s">
        <v>843</v>
      </c>
      <c r="CH202" s="16" t="s">
        <v>843</v>
      </c>
      <c r="CI202" s="16" t="s">
        <v>843</v>
      </c>
      <c r="CJ202" s="16" t="s">
        <v>843</v>
      </c>
      <c r="CK202" s="16" t="s">
        <v>843</v>
      </c>
      <c r="CP202" s="16" t="s">
        <v>867</v>
      </c>
      <c r="CQ202" s="16" t="s">
        <v>5191</v>
      </c>
      <c r="CR202" s="16" t="s">
        <v>844</v>
      </c>
      <c r="CS202" s="16" t="s">
        <v>843</v>
      </c>
      <c r="CT202" s="16" t="s">
        <v>843</v>
      </c>
      <c r="CU202" s="16" t="s">
        <v>843</v>
      </c>
      <c r="CV202" s="16" t="s">
        <v>843</v>
      </c>
      <c r="CW202" s="16" t="s">
        <v>843</v>
      </c>
      <c r="CX202" s="16" t="s">
        <v>843</v>
      </c>
      <c r="CY202" s="16" t="s">
        <v>843</v>
      </c>
      <c r="CZ202" s="16" t="s">
        <v>843</v>
      </c>
      <c r="DA202" s="16" t="s">
        <v>5184</v>
      </c>
      <c r="DX202" s="16" t="s">
        <v>7842</v>
      </c>
      <c r="DY202" s="16" t="s">
        <v>867</v>
      </c>
      <c r="GC202" s="16" t="s">
        <v>5353</v>
      </c>
      <c r="GF202" s="16" t="s">
        <v>867</v>
      </c>
      <c r="GG202" s="16" t="s">
        <v>867</v>
      </c>
      <c r="GV202" s="16" t="s">
        <v>5443</v>
      </c>
      <c r="GW202" s="16" t="s">
        <v>843</v>
      </c>
      <c r="GX202" s="16" t="s">
        <v>844</v>
      </c>
      <c r="GY202" s="16" t="s">
        <v>843</v>
      </c>
      <c r="GZ202" s="16" t="s">
        <v>843</v>
      </c>
      <c r="HA202" s="16" t="s">
        <v>843</v>
      </c>
      <c r="HB202" s="16" t="s">
        <v>843</v>
      </c>
      <c r="HC202" s="16" t="s">
        <v>843</v>
      </c>
      <c r="HD202" s="16" t="s">
        <v>843</v>
      </c>
      <c r="HE202" s="16" t="s">
        <v>843</v>
      </c>
      <c r="HF202" s="16" t="s">
        <v>843</v>
      </c>
      <c r="HH202" s="16" t="s">
        <v>5456</v>
      </c>
      <c r="HK202" s="16" t="s">
        <v>865</v>
      </c>
      <c r="HM202" s="16" t="s">
        <v>865</v>
      </c>
      <c r="HZ202" s="16" t="s">
        <v>7944</v>
      </c>
      <c r="KE202" s="16" t="s">
        <v>864</v>
      </c>
      <c r="KG202" s="16" t="s">
        <v>7015</v>
      </c>
      <c r="KH202" s="16" t="s">
        <v>7033</v>
      </c>
      <c r="KI202" s="16" t="s">
        <v>865</v>
      </c>
      <c r="LG202" s="16" t="s">
        <v>865</v>
      </c>
      <c r="LH202" s="16" t="s">
        <v>865</v>
      </c>
      <c r="LI202" s="16" t="s">
        <v>865</v>
      </c>
      <c r="LJ202" s="16" t="s">
        <v>865</v>
      </c>
      <c r="LK202" s="16" t="s">
        <v>865</v>
      </c>
      <c r="LL202" s="16" t="s">
        <v>5657</v>
      </c>
      <c r="LM202" s="16" t="s">
        <v>844</v>
      </c>
      <c r="LN202" s="16" t="s">
        <v>843</v>
      </c>
      <c r="LO202" s="16" t="s">
        <v>843</v>
      </c>
      <c r="LP202" s="16" t="s">
        <v>843</v>
      </c>
      <c r="LQ202" s="16" t="s">
        <v>843</v>
      </c>
      <c r="LR202" s="16" t="s">
        <v>843</v>
      </c>
      <c r="LS202" s="16" t="s">
        <v>843</v>
      </c>
      <c r="LT202" s="16" t="s">
        <v>843</v>
      </c>
      <c r="LU202" s="16" t="s">
        <v>843</v>
      </c>
      <c r="LV202" s="16" t="s">
        <v>843</v>
      </c>
      <c r="LW202" s="16" t="s">
        <v>843</v>
      </c>
      <c r="LX202" s="16" t="s">
        <v>843</v>
      </c>
      <c r="LY202" s="16" t="s">
        <v>843</v>
      </c>
      <c r="LZ202" s="16" t="s">
        <v>843</v>
      </c>
      <c r="MA202" s="16" t="s">
        <v>843</v>
      </c>
      <c r="MC202" s="16" t="s">
        <v>5694</v>
      </c>
      <c r="MD202" s="16" t="s">
        <v>844</v>
      </c>
      <c r="ME202" s="16" t="s">
        <v>843</v>
      </c>
      <c r="MF202" s="16" t="s">
        <v>843</v>
      </c>
      <c r="MG202" s="16" t="s">
        <v>843</v>
      </c>
      <c r="MH202" s="16" t="s">
        <v>843</v>
      </c>
      <c r="MI202" s="16" t="s">
        <v>843</v>
      </c>
      <c r="MJ202" s="16" t="s">
        <v>843</v>
      </c>
      <c r="MK202" s="16" t="s">
        <v>843</v>
      </c>
      <c r="ML202" s="16" t="s">
        <v>843</v>
      </c>
      <c r="MM202" s="16" t="s">
        <v>843</v>
      </c>
      <c r="MN202" s="16" t="s">
        <v>843</v>
      </c>
      <c r="MO202" s="16" t="s">
        <v>843</v>
      </c>
      <c r="MP202" s="16" t="s">
        <v>843</v>
      </c>
      <c r="MQ202" s="16" t="s">
        <v>843</v>
      </c>
      <c r="MR202" s="16" t="s">
        <v>843</v>
      </c>
      <c r="MS202" s="16" t="s">
        <v>843</v>
      </c>
      <c r="MT202" s="16" t="s">
        <v>843</v>
      </c>
      <c r="MU202" s="16" t="s">
        <v>843</v>
      </c>
      <c r="MV202" s="16" t="s">
        <v>843</v>
      </c>
      <c r="MX202" s="16" t="s">
        <v>5694</v>
      </c>
      <c r="MY202" s="16" t="s">
        <v>844</v>
      </c>
      <c r="MZ202" s="16" t="s">
        <v>843</v>
      </c>
      <c r="NA202" s="16" t="s">
        <v>843</v>
      </c>
      <c r="NB202" s="16" t="s">
        <v>843</v>
      </c>
      <c r="NC202" s="16" t="s">
        <v>843</v>
      </c>
      <c r="ND202" s="16" t="s">
        <v>843</v>
      </c>
      <c r="NE202" s="16" t="s">
        <v>843</v>
      </c>
      <c r="NF202" s="16" t="s">
        <v>843</v>
      </c>
      <c r="NG202" s="16" t="s">
        <v>843</v>
      </c>
      <c r="NH202" s="16" t="s">
        <v>843</v>
      </c>
      <c r="NI202" s="16" t="s">
        <v>843</v>
      </c>
      <c r="NJ202" s="16" t="s">
        <v>843</v>
      </c>
      <c r="NK202" s="16" t="s">
        <v>843</v>
      </c>
      <c r="NL202" s="16" t="s">
        <v>843</v>
      </c>
      <c r="NM202" s="16" t="s">
        <v>843</v>
      </c>
      <c r="NN202" s="16" t="s">
        <v>843</v>
      </c>
      <c r="NO202" s="16" t="s">
        <v>843</v>
      </c>
      <c r="NP202" s="16" t="s">
        <v>843</v>
      </c>
      <c r="NQ202" s="16" t="s">
        <v>843</v>
      </c>
      <c r="PC202" s="16" t="s">
        <v>865</v>
      </c>
      <c r="PD202" s="16" t="s">
        <v>865</v>
      </c>
      <c r="PY202" s="16" t="s">
        <v>864</v>
      </c>
      <c r="QP202" s="16" t="s">
        <v>865</v>
      </c>
      <c r="QR202" s="16" t="s">
        <v>867</v>
      </c>
      <c r="QT202" s="16" t="s">
        <v>867</v>
      </c>
      <c r="QV202" s="16" t="s">
        <v>865</v>
      </c>
      <c r="QX202" s="16" t="s">
        <v>865</v>
      </c>
      <c r="QY202" s="16" t="s">
        <v>867</v>
      </c>
      <c r="RD202" s="16" t="s">
        <v>4216</v>
      </c>
      <c r="RF202" s="16" t="s">
        <v>865</v>
      </c>
      <c r="RH202" s="16" t="s">
        <v>4216</v>
      </c>
      <c r="RJ202" s="16" t="s">
        <v>4216</v>
      </c>
      <c r="RN202" s="16" t="s">
        <v>7724</v>
      </c>
      <c r="RP202" s="16" t="s">
        <v>867</v>
      </c>
      <c r="RR202" s="16" t="s">
        <v>7720</v>
      </c>
      <c r="RT202" s="16" t="s">
        <v>867</v>
      </c>
      <c r="RV202" s="16" t="s">
        <v>7724</v>
      </c>
      <c r="RX202" s="16" t="s">
        <v>7724</v>
      </c>
      <c r="RZ202" s="16" t="s">
        <v>7724</v>
      </c>
      <c r="SQ202" s="16" t="s">
        <v>865</v>
      </c>
      <c r="SS202" s="16" t="s">
        <v>7296</v>
      </c>
      <c r="ST202" s="16" t="s">
        <v>7764</v>
      </c>
      <c r="TN202" s="16">
        <v>3000</v>
      </c>
      <c r="TO202" s="16">
        <v>0</v>
      </c>
      <c r="TP202" s="16">
        <v>800</v>
      </c>
      <c r="TQ202" s="16">
        <v>1500</v>
      </c>
      <c r="TR202" s="16">
        <v>500</v>
      </c>
      <c r="TS202" s="16">
        <v>300</v>
      </c>
      <c r="TT202" s="16">
        <v>0</v>
      </c>
      <c r="TU202" s="16">
        <v>0</v>
      </c>
      <c r="TV202" s="16">
        <v>5000</v>
      </c>
      <c r="TW202" s="16">
        <v>0</v>
      </c>
      <c r="TX202" s="16">
        <v>0</v>
      </c>
      <c r="TZ202" s="16" t="s">
        <v>7367</v>
      </c>
      <c r="UA202" s="16" t="s">
        <v>8894</v>
      </c>
      <c r="UB202" s="16">
        <v>0</v>
      </c>
      <c r="UC202" s="16" t="s">
        <v>844</v>
      </c>
      <c r="UD202" s="16" t="s">
        <v>843</v>
      </c>
      <c r="UE202" s="16" t="s">
        <v>844</v>
      </c>
      <c r="UF202" s="16" t="s">
        <v>844</v>
      </c>
      <c r="UG202" s="16" t="s">
        <v>843</v>
      </c>
      <c r="UH202" s="16" t="s">
        <v>843</v>
      </c>
      <c r="UL202" s="16">
        <v>6000</v>
      </c>
      <c r="VK202" s="16" t="s">
        <v>6055</v>
      </c>
      <c r="VL202" s="16" t="s">
        <v>843</v>
      </c>
      <c r="VM202" s="16" t="s">
        <v>844</v>
      </c>
      <c r="VN202" s="16" t="s">
        <v>843</v>
      </c>
      <c r="VO202" s="16" t="s">
        <v>843</v>
      </c>
      <c r="VP202" s="16" t="s">
        <v>843</v>
      </c>
      <c r="VQ202" s="16" t="s">
        <v>843</v>
      </c>
      <c r="VR202" s="16" t="s">
        <v>843</v>
      </c>
      <c r="VS202" s="16" t="s">
        <v>843</v>
      </c>
      <c r="VT202" s="16" t="s">
        <v>843</v>
      </c>
      <c r="VW202" s="16">
        <v>2000</v>
      </c>
      <c r="VX202" s="16" t="s">
        <v>6028</v>
      </c>
      <c r="VY202" s="16" t="s">
        <v>844</v>
      </c>
      <c r="VZ202" s="16" t="s">
        <v>843</v>
      </c>
      <c r="WA202" s="16" t="s">
        <v>843</v>
      </c>
      <c r="WB202" s="16" t="s">
        <v>843</v>
      </c>
      <c r="WC202" s="16" t="s">
        <v>843</v>
      </c>
      <c r="WD202" s="16" t="s">
        <v>843</v>
      </c>
      <c r="WE202" s="16" t="s">
        <v>843</v>
      </c>
      <c r="WF202" s="16" t="s">
        <v>843</v>
      </c>
      <c r="WH202" s="16">
        <v>1625</v>
      </c>
      <c r="WO202" s="16" t="s">
        <v>6926</v>
      </c>
      <c r="YN202" s="16" t="s">
        <v>7040</v>
      </c>
      <c r="YP202" s="16" t="s">
        <v>7978</v>
      </c>
      <c r="YR202" s="16" t="s">
        <v>9872</v>
      </c>
      <c r="YS202" s="16" t="s">
        <v>9873</v>
      </c>
      <c r="YT202" s="16" t="s">
        <v>8694</v>
      </c>
      <c r="YU202" s="16" t="s">
        <v>9874</v>
      </c>
      <c r="YV202" s="16" t="s">
        <v>9148</v>
      </c>
      <c r="YW202" s="16" t="s">
        <v>844</v>
      </c>
      <c r="YX202" s="16" t="s">
        <v>9148</v>
      </c>
      <c r="YY202" s="16" t="s">
        <v>8762</v>
      </c>
      <c r="YZ202" s="16" t="s">
        <v>843</v>
      </c>
      <c r="ZA202" s="16" t="s">
        <v>843</v>
      </c>
      <c r="ZB202" s="16">
        <v>6933.33</v>
      </c>
      <c r="ZC202" s="16" t="s">
        <v>9119</v>
      </c>
      <c r="ZD202" s="16" t="s">
        <v>843</v>
      </c>
      <c r="ZE202" s="16" t="s">
        <v>9135</v>
      </c>
      <c r="ZF202" s="16" t="s">
        <v>9075</v>
      </c>
      <c r="ZG202" s="16" t="s">
        <v>8865</v>
      </c>
      <c r="ZH202" s="16" t="s">
        <v>8699</v>
      </c>
      <c r="ZI202" s="16" t="s">
        <v>8724</v>
      </c>
      <c r="ZJ202" s="16" t="s">
        <v>843</v>
      </c>
      <c r="ZK202" s="16" t="s">
        <v>843</v>
      </c>
      <c r="ZL202" s="16" t="s">
        <v>843</v>
      </c>
      <c r="ZM202" s="16" t="s">
        <v>843</v>
      </c>
      <c r="ZN202" s="16" t="s">
        <v>8725</v>
      </c>
      <c r="ZP202" s="16" t="s">
        <v>486</v>
      </c>
      <c r="ZQ202" s="16" t="s">
        <v>486</v>
      </c>
      <c r="ZR202" s="16" t="s">
        <v>486</v>
      </c>
      <c r="ZS202" s="16" t="s">
        <v>8874</v>
      </c>
      <c r="ZT202" s="16" t="s">
        <v>8705</v>
      </c>
      <c r="ZU202" s="16" t="s">
        <v>8706</v>
      </c>
      <c r="ZV202" s="16" t="s">
        <v>487</v>
      </c>
      <c r="ZW202" s="16" t="s">
        <v>843</v>
      </c>
      <c r="ZX202" s="16" t="s">
        <v>1056</v>
      </c>
      <c r="ZY202" s="16" t="s">
        <v>844</v>
      </c>
      <c r="ZZ202" s="16" t="s">
        <v>844</v>
      </c>
      <c r="AAA202" s="16" t="s">
        <v>843</v>
      </c>
      <c r="AAB202" s="16" t="s">
        <v>844</v>
      </c>
      <c r="AAC202" s="16">
        <v>1</v>
      </c>
      <c r="AAD202" s="16" t="s">
        <v>844</v>
      </c>
      <c r="AAE202" s="16" t="s">
        <v>844</v>
      </c>
      <c r="AAF202" s="16" t="s">
        <v>843</v>
      </c>
      <c r="AAG202" s="16" t="s">
        <v>843</v>
      </c>
      <c r="AAH202" s="16" t="s">
        <v>843</v>
      </c>
      <c r="AAI202" s="16" t="s">
        <v>843</v>
      </c>
      <c r="AAJ202" s="16" t="s">
        <v>600</v>
      </c>
      <c r="AAK202" s="16" t="s">
        <v>655</v>
      </c>
      <c r="AAL202" s="16" t="s">
        <v>905</v>
      </c>
      <c r="AAM202" s="16" t="s">
        <v>660</v>
      </c>
      <c r="AAN202" s="16" t="s">
        <v>8707</v>
      </c>
      <c r="AAO202" s="16" t="s">
        <v>1019</v>
      </c>
      <c r="AAP202" s="16" t="s">
        <v>8708</v>
      </c>
      <c r="AAR202" s="16" t="s">
        <v>8833</v>
      </c>
      <c r="AAS202" s="16">
        <v>8563.9699999999993</v>
      </c>
      <c r="AAU202" s="16" t="s">
        <v>782</v>
      </c>
      <c r="AAX202" s="16" t="s">
        <v>843</v>
      </c>
      <c r="AAY202" s="16" t="s">
        <v>8710</v>
      </c>
      <c r="AAZ202" s="16" t="s">
        <v>782</v>
      </c>
      <c r="ABA202" s="16" t="s">
        <v>783</v>
      </c>
      <c r="ABB202" s="16" t="s">
        <v>782</v>
      </c>
      <c r="ABC202" s="16" t="s">
        <v>783</v>
      </c>
      <c r="ABD202" s="16" t="s">
        <v>782</v>
      </c>
      <c r="ABE202" s="16" t="s">
        <v>783</v>
      </c>
      <c r="ABF202" s="16" t="s">
        <v>782</v>
      </c>
      <c r="ABG202" s="16" t="s">
        <v>783</v>
      </c>
      <c r="ABH202" s="16" t="s">
        <v>782</v>
      </c>
      <c r="ABI202" s="16" t="s">
        <v>782</v>
      </c>
      <c r="ABJ202" s="16" t="s">
        <v>782</v>
      </c>
      <c r="ABK202" s="16" t="s">
        <v>782</v>
      </c>
      <c r="ABL202" s="16" t="s">
        <v>8746</v>
      </c>
      <c r="ABM202" s="16" t="s">
        <v>843</v>
      </c>
      <c r="ABN202" s="16" t="s">
        <v>1034</v>
      </c>
      <c r="ABP202" s="16" t="s">
        <v>972</v>
      </c>
      <c r="ABQ202" s="16" t="s">
        <v>4324</v>
      </c>
      <c r="ABR202" s="16" t="s">
        <v>474</v>
      </c>
      <c r="ABS202" s="16" t="s">
        <v>451</v>
      </c>
      <c r="ABT202" s="16" t="s">
        <v>1056</v>
      </c>
      <c r="ABU202" s="16" t="s">
        <v>1056</v>
      </c>
      <c r="ABV202" s="16" t="s">
        <v>487</v>
      </c>
      <c r="ABW202" s="16" t="s">
        <v>487</v>
      </c>
      <c r="ABX202" s="16" t="s">
        <v>894</v>
      </c>
      <c r="ABY202" s="16" t="s">
        <v>486</v>
      </c>
      <c r="ABZ202" s="16" t="s">
        <v>486</v>
      </c>
      <c r="ACA202" s="16" t="s">
        <v>761</v>
      </c>
      <c r="ACB202" s="16" t="s">
        <v>774</v>
      </c>
      <c r="ACC202" s="16" t="s">
        <v>737</v>
      </c>
      <c r="ACD202" s="16" t="s">
        <v>486</v>
      </c>
      <c r="ACE202" s="16" t="s">
        <v>486</v>
      </c>
      <c r="ACG202" s="16" t="s">
        <v>1014</v>
      </c>
      <c r="ACH202" s="16" t="s">
        <v>1009</v>
      </c>
      <c r="ACI202" s="16" t="s">
        <v>462</v>
      </c>
      <c r="ACJ202" s="16">
        <v>0.79400000000000004</v>
      </c>
      <c r="ACK202" s="16" t="s">
        <v>482</v>
      </c>
      <c r="ACL202" s="16" t="s">
        <v>738</v>
      </c>
      <c r="ACM202" s="16" t="s">
        <v>1192</v>
      </c>
      <c r="ACN202" s="16" t="s">
        <v>1169</v>
      </c>
      <c r="ACO202" s="16" t="s">
        <v>1856</v>
      </c>
      <c r="ACP202" s="16">
        <v>1625</v>
      </c>
      <c r="ACQ202" s="16" t="s">
        <v>1202</v>
      </c>
      <c r="ACR202" s="16" t="s">
        <v>1645</v>
      </c>
      <c r="ACS202" s="16" t="s">
        <v>676</v>
      </c>
      <c r="ACT202" s="16" t="s">
        <v>1522</v>
      </c>
      <c r="ACU202" s="16" t="s">
        <v>833</v>
      </c>
      <c r="ACV202" s="16" t="s">
        <v>8711</v>
      </c>
      <c r="ACW202" s="16" t="s">
        <v>451</v>
      </c>
      <c r="ACX202" s="16" t="s">
        <v>1916</v>
      </c>
      <c r="ACY202" s="16" t="s">
        <v>1947</v>
      </c>
      <c r="ACZ202" s="16">
        <v>0</v>
      </c>
      <c r="ADA202" s="16">
        <v>0</v>
      </c>
      <c r="ADB202" s="16">
        <v>0</v>
      </c>
      <c r="ADC202" s="16">
        <v>0</v>
      </c>
      <c r="ADD202" s="16">
        <v>0</v>
      </c>
      <c r="ADE202" s="16" t="s">
        <v>4411</v>
      </c>
      <c r="ADF202" s="16">
        <v>1</v>
      </c>
      <c r="ADG202" s="16" t="s">
        <v>486</v>
      </c>
      <c r="ADH202" s="16">
        <v>1</v>
      </c>
      <c r="ADJ202" s="16" t="s">
        <v>1743</v>
      </c>
      <c r="ADK202" s="16" t="s">
        <v>13194</v>
      </c>
      <c r="ADL202" s="16" t="s">
        <v>1764</v>
      </c>
      <c r="ADM202" s="16" t="s">
        <v>1756</v>
      </c>
      <c r="ADN202" s="16" t="s">
        <v>13196</v>
      </c>
      <c r="ADO202" s="16" t="s">
        <v>1766</v>
      </c>
      <c r="ADP202" s="16" t="s">
        <v>13194</v>
      </c>
      <c r="ADQ202" s="16" t="s">
        <v>1750</v>
      </c>
      <c r="ADR202" s="16" t="s">
        <v>13194</v>
      </c>
      <c r="ADS202" s="16" t="s">
        <v>13194</v>
      </c>
      <c r="ADV202" s="16" t="s">
        <v>1756</v>
      </c>
      <c r="ADW202" s="16" t="s">
        <v>13199</v>
      </c>
      <c r="ADY202" s="16" t="s">
        <v>1062</v>
      </c>
      <c r="AEA202" s="16">
        <v>6933.3333333333303</v>
      </c>
      <c r="AEC202" s="16" t="s">
        <v>1063</v>
      </c>
      <c r="AED202" s="16">
        <v>4281.9799999999996</v>
      </c>
      <c r="AEE202" s="16" t="s">
        <v>952</v>
      </c>
      <c r="AEG202" s="16">
        <v>3625</v>
      </c>
      <c r="AEI202" s="16">
        <v>1500</v>
      </c>
      <c r="AEK202" s="16">
        <v>400</v>
      </c>
      <c r="AEL202" s="16">
        <v>750</v>
      </c>
      <c r="AEM202" s="16">
        <v>2500</v>
      </c>
      <c r="AEN202" s="16">
        <v>250</v>
      </c>
      <c r="AEO202" s="16">
        <v>150</v>
      </c>
    </row>
    <row r="203" spans="1:822" x14ac:dyDescent="0.25">
      <c r="A203" s="30">
        <v>45820</v>
      </c>
      <c r="B203" s="16" t="s">
        <v>9875</v>
      </c>
      <c r="C203" s="16" t="s">
        <v>867</v>
      </c>
      <c r="D203" s="16" t="s">
        <v>867</v>
      </c>
      <c r="E203" s="16">
        <v>36</v>
      </c>
      <c r="F203" s="16" t="s">
        <v>8153</v>
      </c>
      <c r="G203" s="16" t="s">
        <v>4105</v>
      </c>
      <c r="I203" s="16" t="s">
        <v>4174</v>
      </c>
      <c r="Z203" s="16" t="s">
        <v>992</v>
      </c>
      <c r="AA203" s="16" t="s">
        <v>470</v>
      </c>
      <c r="AB203" s="16">
        <v>2</v>
      </c>
      <c r="AC203" s="16" t="s">
        <v>844</v>
      </c>
      <c r="AD203" s="16" t="s">
        <v>843</v>
      </c>
      <c r="AE203" s="16" t="s">
        <v>844</v>
      </c>
      <c r="AF203" s="16" t="s">
        <v>844</v>
      </c>
      <c r="AG203" s="16" t="s">
        <v>843</v>
      </c>
      <c r="AH203" s="16" t="s">
        <v>844</v>
      </c>
      <c r="AI203" s="16" t="s">
        <v>844</v>
      </c>
      <c r="AJ203" s="16" t="s">
        <v>843</v>
      </c>
      <c r="AK203" s="16" t="s">
        <v>844</v>
      </c>
      <c r="AM203" s="16" t="s">
        <v>737</v>
      </c>
      <c r="AN203" s="16" t="s">
        <v>759</v>
      </c>
      <c r="AP203" s="16" t="s">
        <v>768</v>
      </c>
      <c r="AR203" s="16" t="s">
        <v>6910</v>
      </c>
      <c r="BB203" s="16">
        <v>3</v>
      </c>
      <c r="BC203" s="16" t="s">
        <v>7878</v>
      </c>
      <c r="BE203" s="16" t="s">
        <v>5098</v>
      </c>
      <c r="BV203" s="16" t="s">
        <v>4433</v>
      </c>
      <c r="BW203" s="16" t="s">
        <v>844</v>
      </c>
      <c r="BX203" s="16" t="s">
        <v>843</v>
      </c>
      <c r="BY203" s="16" t="s">
        <v>843</v>
      </c>
      <c r="BZ203" s="16" t="s">
        <v>843</v>
      </c>
      <c r="CA203" s="16" t="s">
        <v>843</v>
      </c>
      <c r="CB203" s="16" t="s">
        <v>843</v>
      </c>
      <c r="CC203" s="16" t="s">
        <v>843</v>
      </c>
      <c r="CD203" s="16" t="s">
        <v>843</v>
      </c>
      <c r="CE203" s="16" t="s">
        <v>843</v>
      </c>
      <c r="CF203" s="16" t="s">
        <v>843</v>
      </c>
      <c r="CG203" s="16" t="s">
        <v>843</v>
      </c>
      <c r="CH203" s="16" t="s">
        <v>843</v>
      </c>
      <c r="CI203" s="16" t="s">
        <v>843</v>
      </c>
      <c r="CJ203" s="16" t="s">
        <v>843</v>
      </c>
      <c r="CK203" s="16" t="s">
        <v>843</v>
      </c>
      <c r="CP203" s="16" t="s">
        <v>865</v>
      </c>
      <c r="DX203" s="16" t="s">
        <v>7842</v>
      </c>
      <c r="DY203" s="16" t="s">
        <v>867</v>
      </c>
      <c r="GC203" s="16" t="s">
        <v>5330</v>
      </c>
      <c r="GF203" s="16" t="s">
        <v>6818</v>
      </c>
      <c r="GG203" s="16" t="s">
        <v>867</v>
      </c>
      <c r="GV203" s="16" t="s">
        <v>5443</v>
      </c>
      <c r="GW203" s="16" t="s">
        <v>843</v>
      </c>
      <c r="GX203" s="16" t="s">
        <v>844</v>
      </c>
      <c r="GY203" s="16" t="s">
        <v>843</v>
      </c>
      <c r="GZ203" s="16" t="s">
        <v>843</v>
      </c>
      <c r="HA203" s="16" t="s">
        <v>843</v>
      </c>
      <c r="HB203" s="16" t="s">
        <v>843</v>
      </c>
      <c r="HC203" s="16" t="s">
        <v>843</v>
      </c>
      <c r="HD203" s="16" t="s">
        <v>843</v>
      </c>
      <c r="HE203" s="16" t="s">
        <v>843</v>
      </c>
      <c r="HF203" s="16" t="s">
        <v>843</v>
      </c>
      <c r="HH203" s="16" t="s">
        <v>5456</v>
      </c>
      <c r="HK203" s="16" t="s">
        <v>865</v>
      </c>
      <c r="HM203" s="16" t="s">
        <v>865</v>
      </c>
      <c r="HZ203" s="16" t="s">
        <v>7944</v>
      </c>
      <c r="KE203" s="16" t="s">
        <v>5582</v>
      </c>
      <c r="KG203" s="16" t="s">
        <v>7015</v>
      </c>
      <c r="KH203" s="16" t="s">
        <v>7033</v>
      </c>
      <c r="KI203" s="16" t="s">
        <v>865</v>
      </c>
      <c r="LG203" s="16" t="s">
        <v>865</v>
      </c>
      <c r="LH203" s="16" t="s">
        <v>865</v>
      </c>
      <c r="LI203" s="16" t="s">
        <v>867</v>
      </c>
      <c r="LJ203" s="16" t="s">
        <v>867</v>
      </c>
      <c r="LK203" s="16" t="s">
        <v>867</v>
      </c>
      <c r="LL203" s="16" t="s">
        <v>5657</v>
      </c>
      <c r="LM203" s="16" t="s">
        <v>844</v>
      </c>
      <c r="LN203" s="16" t="s">
        <v>843</v>
      </c>
      <c r="LO203" s="16" t="s">
        <v>843</v>
      </c>
      <c r="LP203" s="16" t="s">
        <v>843</v>
      </c>
      <c r="LQ203" s="16" t="s">
        <v>843</v>
      </c>
      <c r="LR203" s="16" t="s">
        <v>843</v>
      </c>
      <c r="LS203" s="16" t="s">
        <v>843</v>
      </c>
      <c r="LT203" s="16" t="s">
        <v>843</v>
      </c>
      <c r="LU203" s="16" t="s">
        <v>843</v>
      </c>
      <c r="LV203" s="16" t="s">
        <v>843</v>
      </c>
      <c r="LW203" s="16" t="s">
        <v>843</v>
      </c>
      <c r="LX203" s="16" t="s">
        <v>843</v>
      </c>
      <c r="LY203" s="16" t="s">
        <v>843</v>
      </c>
      <c r="LZ203" s="16" t="s">
        <v>843</v>
      </c>
      <c r="MA203" s="16" t="s">
        <v>843</v>
      </c>
      <c r="MC203" s="16" t="s">
        <v>5694</v>
      </c>
      <c r="MD203" s="16" t="s">
        <v>844</v>
      </c>
      <c r="ME203" s="16" t="s">
        <v>843</v>
      </c>
      <c r="MF203" s="16" t="s">
        <v>843</v>
      </c>
      <c r="MG203" s="16" t="s">
        <v>843</v>
      </c>
      <c r="MH203" s="16" t="s">
        <v>843</v>
      </c>
      <c r="MI203" s="16" t="s">
        <v>843</v>
      </c>
      <c r="MJ203" s="16" t="s">
        <v>843</v>
      </c>
      <c r="MK203" s="16" t="s">
        <v>843</v>
      </c>
      <c r="ML203" s="16" t="s">
        <v>843</v>
      </c>
      <c r="MM203" s="16" t="s">
        <v>843</v>
      </c>
      <c r="MN203" s="16" t="s">
        <v>843</v>
      </c>
      <c r="MO203" s="16" t="s">
        <v>843</v>
      </c>
      <c r="MP203" s="16" t="s">
        <v>843</v>
      </c>
      <c r="MQ203" s="16" t="s">
        <v>843</v>
      </c>
      <c r="MR203" s="16" t="s">
        <v>843</v>
      </c>
      <c r="MS203" s="16" t="s">
        <v>843</v>
      </c>
      <c r="MT203" s="16" t="s">
        <v>843</v>
      </c>
      <c r="MU203" s="16" t="s">
        <v>843</v>
      </c>
      <c r="MV203" s="16" t="s">
        <v>843</v>
      </c>
      <c r="NS203" s="16" t="s">
        <v>5694</v>
      </c>
      <c r="NT203" s="16" t="s">
        <v>844</v>
      </c>
      <c r="NU203" s="16" t="s">
        <v>843</v>
      </c>
      <c r="NV203" s="16" t="s">
        <v>843</v>
      </c>
      <c r="NW203" s="16" t="s">
        <v>843</v>
      </c>
      <c r="NX203" s="16" t="s">
        <v>843</v>
      </c>
      <c r="NY203" s="16" t="s">
        <v>843</v>
      </c>
      <c r="NZ203" s="16" t="s">
        <v>843</v>
      </c>
      <c r="OA203" s="16" t="s">
        <v>843</v>
      </c>
      <c r="OB203" s="16" t="s">
        <v>843</v>
      </c>
      <c r="OC203" s="16" t="s">
        <v>843</v>
      </c>
      <c r="OD203" s="16" t="s">
        <v>843</v>
      </c>
      <c r="OE203" s="16" t="s">
        <v>843</v>
      </c>
      <c r="OF203" s="16" t="s">
        <v>843</v>
      </c>
      <c r="OG203" s="16" t="s">
        <v>843</v>
      </c>
      <c r="OH203" s="16" t="s">
        <v>843</v>
      </c>
      <c r="OI203" s="16" t="s">
        <v>843</v>
      </c>
      <c r="PC203" s="16" t="s">
        <v>865</v>
      </c>
      <c r="PD203" s="16" t="s">
        <v>865</v>
      </c>
      <c r="PY203" s="16" t="s">
        <v>864</v>
      </c>
      <c r="QP203" s="16" t="s">
        <v>867</v>
      </c>
      <c r="QR203" s="16" t="s">
        <v>867</v>
      </c>
      <c r="QT203" s="16" t="s">
        <v>867</v>
      </c>
      <c r="QV203" s="16" t="s">
        <v>864</v>
      </c>
      <c r="QX203" s="16" t="s">
        <v>867</v>
      </c>
      <c r="QY203" s="16" t="s">
        <v>867</v>
      </c>
      <c r="RD203" s="16" t="s">
        <v>865</v>
      </c>
      <c r="RF203" s="16" t="s">
        <v>865</v>
      </c>
      <c r="RH203" s="16" t="s">
        <v>4216</v>
      </c>
      <c r="RJ203" s="16" t="s">
        <v>4216</v>
      </c>
      <c r="RN203" s="16" t="s">
        <v>867</v>
      </c>
      <c r="RP203" s="16" t="s">
        <v>867</v>
      </c>
      <c r="RR203" s="16" t="s">
        <v>867</v>
      </c>
      <c r="RT203" s="16" t="s">
        <v>867</v>
      </c>
      <c r="RV203" s="16" t="s">
        <v>867</v>
      </c>
      <c r="RX203" s="16" t="s">
        <v>867</v>
      </c>
      <c r="RZ203" s="16" t="s">
        <v>867</v>
      </c>
      <c r="SQ203" s="16" t="s">
        <v>865</v>
      </c>
      <c r="SS203" s="16" t="s">
        <v>7299</v>
      </c>
      <c r="ST203" s="16" t="s">
        <v>7758</v>
      </c>
      <c r="TN203" s="16">
        <v>10000</v>
      </c>
      <c r="TO203" s="16">
        <v>6000</v>
      </c>
      <c r="TP203" s="16">
        <v>800</v>
      </c>
      <c r="TQ203" s="16">
        <v>0</v>
      </c>
      <c r="TR203" s="16">
        <v>1000</v>
      </c>
      <c r="TS203" s="16">
        <v>300</v>
      </c>
      <c r="TT203" s="16">
        <v>0</v>
      </c>
      <c r="TU203" s="16">
        <v>3000</v>
      </c>
      <c r="TV203" s="16">
        <v>0</v>
      </c>
      <c r="TW203" s="16">
        <v>0</v>
      </c>
      <c r="TX203" s="16">
        <v>15000</v>
      </c>
      <c r="TZ203" s="16" t="s">
        <v>7370</v>
      </c>
      <c r="UA203" s="16" t="s">
        <v>5941</v>
      </c>
      <c r="UB203" s="16">
        <v>0</v>
      </c>
      <c r="UC203" s="16" t="s">
        <v>844</v>
      </c>
      <c r="UD203" s="16" t="s">
        <v>843</v>
      </c>
      <c r="UE203" s="16" t="s">
        <v>843</v>
      </c>
      <c r="UF203" s="16" t="s">
        <v>843</v>
      </c>
      <c r="UG203" s="16" t="s">
        <v>843</v>
      </c>
      <c r="UH203" s="16" t="s">
        <v>843</v>
      </c>
      <c r="WO203" s="16" t="s">
        <v>6920</v>
      </c>
      <c r="XD203" s="16" t="s">
        <v>6994</v>
      </c>
      <c r="XE203" s="16" t="s">
        <v>843</v>
      </c>
      <c r="XF203" s="16" t="s">
        <v>843</v>
      </c>
      <c r="XG203" s="16" t="s">
        <v>843</v>
      </c>
      <c r="XH203" s="16" t="s">
        <v>843</v>
      </c>
      <c r="XI203" s="16" t="s">
        <v>843</v>
      </c>
      <c r="XJ203" s="16" t="s">
        <v>843</v>
      </c>
      <c r="XK203" s="16" t="s">
        <v>843</v>
      </c>
      <c r="XL203" s="16" t="s">
        <v>843</v>
      </c>
      <c r="XM203" s="16" t="s">
        <v>844</v>
      </c>
      <c r="XN203" s="16" t="s">
        <v>843</v>
      </c>
      <c r="XO203" s="16" t="s">
        <v>843</v>
      </c>
      <c r="XP203" s="16" t="s">
        <v>843</v>
      </c>
      <c r="XQ203" s="16" t="s">
        <v>843</v>
      </c>
      <c r="YF203" s="16" t="s">
        <v>865</v>
      </c>
      <c r="YN203" s="16" t="s">
        <v>864</v>
      </c>
      <c r="YP203" s="16" t="s">
        <v>7978</v>
      </c>
      <c r="YR203" s="16" t="s">
        <v>9876</v>
      </c>
      <c r="YS203" s="16" t="s">
        <v>9877</v>
      </c>
      <c r="YT203" s="16" t="s">
        <v>8694</v>
      </c>
      <c r="YU203" s="16" t="s">
        <v>9878</v>
      </c>
      <c r="YV203" s="16" t="s">
        <v>9148</v>
      </c>
      <c r="YW203" s="16" t="s">
        <v>844</v>
      </c>
      <c r="YX203" s="16" t="s">
        <v>9148</v>
      </c>
      <c r="YY203" s="16" t="s">
        <v>843</v>
      </c>
      <c r="YZ203" s="16" t="s">
        <v>843</v>
      </c>
      <c r="ZA203" s="16" t="s">
        <v>9879</v>
      </c>
      <c r="ZB203" s="16">
        <v>22350</v>
      </c>
      <c r="ZC203" s="16" t="s">
        <v>8763</v>
      </c>
      <c r="ZD203" s="16" t="s">
        <v>9054</v>
      </c>
      <c r="ZE203" s="16" t="s">
        <v>843</v>
      </c>
      <c r="ZF203" s="16" t="s">
        <v>843</v>
      </c>
      <c r="ZG203" s="16" t="s">
        <v>8699</v>
      </c>
      <c r="ZH203" s="16" t="s">
        <v>8700</v>
      </c>
      <c r="ZI203" s="16" t="s">
        <v>8699</v>
      </c>
      <c r="ZJ203" s="16" t="s">
        <v>8739</v>
      </c>
      <c r="ZK203" s="16" t="s">
        <v>843</v>
      </c>
      <c r="ZL203" s="16" t="s">
        <v>8779</v>
      </c>
      <c r="ZM203" s="16" t="s">
        <v>843</v>
      </c>
      <c r="ZN203" s="16" t="s">
        <v>8755</v>
      </c>
      <c r="ZO203" s="16" t="s">
        <v>487</v>
      </c>
      <c r="ZP203" s="16" t="s">
        <v>487</v>
      </c>
      <c r="ZQ203" s="16" t="s">
        <v>486</v>
      </c>
      <c r="ZR203" s="16" t="s">
        <v>486</v>
      </c>
      <c r="ZS203" s="16" t="s">
        <v>8874</v>
      </c>
      <c r="ZT203" s="16" t="s">
        <v>8705</v>
      </c>
      <c r="ZU203" s="16" t="s">
        <v>8706</v>
      </c>
      <c r="ZV203" s="16" t="s">
        <v>487</v>
      </c>
      <c r="ZW203" s="16" t="s">
        <v>844</v>
      </c>
      <c r="ZX203" s="16" t="s">
        <v>844</v>
      </c>
      <c r="ZY203" s="16" t="s">
        <v>844</v>
      </c>
      <c r="ZZ203" s="16" t="s">
        <v>844</v>
      </c>
      <c r="AAA203" s="16" t="s">
        <v>843</v>
      </c>
      <c r="AAB203" s="16" t="s">
        <v>843</v>
      </c>
      <c r="AAC203" s="16">
        <v>1</v>
      </c>
      <c r="AAD203" s="16" t="s">
        <v>844</v>
      </c>
      <c r="AAE203" s="16" t="s">
        <v>843</v>
      </c>
      <c r="AAF203" s="16" t="s">
        <v>843</v>
      </c>
      <c r="AAG203" s="16" t="s">
        <v>843</v>
      </c>
      <c r="AAH203" s="16" t="s">
        <v>843</v>
      </c>
      <c r="AAI203" s="16" t="s">
        <v>844</v>
      </c>
      <c r="AAJ203" s="16" t="s">
        <v>615</v>
      </c>
      <c r="AAK203" s="16" t="s">
        <v>633</v>
      </c>
      <c r="AAL203" s="16" t="s">
        <v>904</v>
      </c>
      <c r="AAM203" s="16" t="s">
        <v>663</v>
      </c>
      <c r="AAN203" s="16" t="s">
        <v>8707</v>
      </c>
      <c r="AAO203" s="16" t="s">
        <v>1018</v>
      </c>
      <c r="AAP203" s="16" t="s">
        <v>8708</v>
      </c>
      <c r="AAT203" s="16" t="s">
        <v>782</v>
      </c>
      <c r="AAU203" s="16" t="s">
        <v>782</v>
      </c>
      <c r="AAX203" s="16" t="s">
        <v>843</v>
      </c>
      <c r="AAY203" s="16" t="s">
        <v>8710</v>
      </c>
      <c r="AAZ203" s="16" t="s">
        <v>782</v>
      </c>
      <c r="ABA203" s="16" t="s">
        <v>782</v>
      </c>
      <c r="ABB203" s="16" t="s">
        <v>782</v>
      </c>
      <c r="ABC203" s="16" t="s">
        <v>782</v>
      </c>
      <c r="ABD203" s="16" t="s">
        <v>782</v>
      </c>
      <c r="ABF203" s="16" t="s">
        <v>782</v>
      </c>
      <c r="ABG203" s="16" t="s">
        <v>782</v>
      </c>
      <c r="ABH203" s="16" t="s">
        <v>782</v>
      </c>
      <c r="ABI203" s="16" t="s">
        <v>782</v>
      </c>
      <c r="ABJ203" s="16" t="s">
        <v>782</v>
      </c>
      <c r="ABK203" s="16" t="s">
        <v>782</v>
      </c>
      <c r="ABL203" s="16" t="s">
        <v>843</v>
      </c>
      <c r="ABM203" s="16" t="s">
        <v>844</v>
      </c>
      <c r="ABN203" s="16" t="s">
        <v>1034</v>
      </c>
      <c r="ABO203" s="16" t="s">
        <v>487</v>
      </c>
      <c r="ABP203" s="16" t="s">
        <v>972</v>
      </c>
      <c r="ABQ203" s="16" t="s">
        <v>4321</v>
      </c>
      <c r="ABR203" s="16" t="s">
        <v>470</v>
      </c>
      <c r="ABS203" s="16" t="s">
        <v>451</v>
      </c>
      <c r="ABT203" s="16" t="s">
        <v>1056</v>
      </c>
      <c r="ABU203" s="16" t="s">
        <v>844</v>
      </c>
      <c r="ABV203" s="16" t="s">
        <v>487</v>
      </c>
      <c r="ABW203" s="16" t="s">
        <v>486</v>
      </c>
      <c r="ABX203" s="16" t="s">
        <v>892</v>
      </c>
      <c r="ABY203" s="16" t="s">
        <v>486</v>
      </c>
      <c r="ABZ203" s="16" t="s">
        <v>486</v>
      </c>
      <c r="ACA203" s="16" t="s">
        <v>759</v>
      </c>
      <c r="ACB203" s="16" t="s">
        <v>768</v>
      </c>
      <c r="ACC203" s="16" t="s">
        <v>737</v>
      </c>
      <c r="ACD203" s="16" t="s">
        <v>487</v>
      </c>
      <c r="ACE203" s="16" t="s">
        <v>486</v>
      </c>
      <c r="ACG203" s="16" t="s">
        <v>1014</v>
      </c>
      <c r="ACH203" s="16" t="s">
        <v>1009</v>
      </c>
      <c r="ACI203" s="16" t="s">
        <v>462</v>
      </c>
      <c r="ACJ203" s="16">
        <v>0.79400000000000004</v>
      </c>
      <c r="ACK203" s="16" t="s">
        <v>482</v>
      </c>
      <c r="ACL203" s="16" t="s">
        <v>738</v>
      </c>
      <c r="ACM203" s="16" t="s">
        <v>1189</v>
      </c>
      <c r="ACN203" s="16" t="s">
        <v>1169</v>
      </c>
      <c r="ACO203" s="16" t="s">
        <v>1857</v>
      </c>
      <c r="ACQ203" s="16" t="s">
        <v>1202</v>
      </c>
      <c r="ACR203" s="16" t="s">
        <v>1645</v>
      </c>
      <c r="ACS203" s="16" t="s">
        <v>680</v>
      </c>
      <c r="ACT203" s="16" t="s">
        <v>1522</v>
      </c>
      <c r="ACU203" s="16" t="s">
        <v>831</v>
      </c>
      <c r="ACV203" s="16" t="s">
        <v>8756</v>
      </c>
      <c r="ACW203" s="16" t="s">
        <v>451</v>
      </c>
      <c r="ACX203" s="16" t="s">
        <v>1914</v>
      </c>
      <c r="ACY203" s="16" t="s">
        <v>1947</v>
      </c>
      <c r="ACZ203" s="16">
        <v>0</v>
      </c>
      <c r="ADA203" s="16">
        <v>0</v>
      </c>
      <c r="ADB203" s="16">
        <v>1</v>
      </c>
      <c r="ADC203" s="16">
        <v>1</v>
      </c>
      <c r="ADD203" s="16">
        <v>1</v>
      </c>
      <c r="ADE203" s="16" t="s">
        <v>9880</v>
      </c>
      <c r="ADF203" s="16">
        <v>0</v>
      </c>
      <c r="ADG203" s="16" t="s">
        <v>486</v>
      </c>
      <c r="ADH203" s="16">
        <v>2</v>
      </c>
      <c r="ADJ203" s="16" t="s">
        <v>1746</v>
      </c>
      <c r="ADK203" s="16" t="s">
        <v>1750</v>
      </c>
      <c r="ADL203" s="16" t="s">
        <v>1764</v>
      </c>
      <c r="ADM203" s="16" t="s">
        <v>13194</v>
      </c>
      <c r="ADN203" s="16" t="s">
        <v>1764</v>
      </c>
      <c r="ADO203" s="16" t="s">
        <v>1766</v>
      </c>
      <c r="ADP203" s="16" t="s">
        <v>1743</v>
      </c>
      <c r="ADQ203" s="16" t="s">
        <v>13194</v>
      </c>
      <c r="ADR203" s="16" t="s">
        <v>13194</v>
      </c>
      <c r="ADS203" s="16" t="s">
        <v>1748</v>
      </c>
      <c r="ADY203" s="16" t="s">
        <v>1061</v>
      </c>
      <c r="AEB203" s="16">
        <v>22350</v>
      </c>
      <c r="AEE203" s="16" t="s">
        <v>952</v>
      </c>
      <c r="AEI203" s="16">
        <v>5000</v>
      </c>
      <c r="AEJ203" s="16">
        <v>3000</v>
      </c>
      <c r="AEK203" s="16">
        <v>400</v>
      </c>
      <c r="AEN203" s="16">
        <v>500</v>
      </c>
      <c r="AEO203" s="16">
        <v>150</v>
      </c>
      <c r="AEP203" s="16">
        <v>1500</v>
      </c>
    </row>
    <row r="204" spans="1:822" x14ac:dyDescent="0.25">
      <c r="A204" s="30">
        <v>45820</v>
      </c>
      <c r="B204" s="16" t="s">
        <v>9881</v>
      </c>
      <c r="C204" s="16" t="s">
        <v>867</v>
      </c>
      <c r="D204" s="16" t="s">
        <v>867</v>
      </c>
      <c r="E204" s="16">
        <v>46</v>
      </c>
      <c r="F204" s="16" t="s">
        <v>8153</v>
      </c>
      <c r="G204" s="16" t="s">
        <v>4105</v>
      </c>
      <c r="I204" s="16" t="s">
        <v>4148</v>
      </c>
      <c r="Z204" s="16" t="s">
        <v>993</v>
      </c>
      <c r="AA204" s="16" t="s">
        <v>470</v>
      </c>
      <c r="AB204" s="16">
        <v>3</v>
      </c>
      <c r="AC204" s="16" t="s">
        <v>844</v>
      </c>
      <c r="AD204" s="16" t="s">
        <v>843</v>
      </c>
      <c r="AE204" s="16" t="s">
        <v>843</v>
      </c>
      <c r="AF204" s="16" t="s">
        <v>1056</v>
      </c>
      <c r="AG204" s="16" t="s">
        <v>844</v>
      </c>
      <c r="AH204" s="16" t="s">
        <v>1056</v>
      </c>
      <c r="AI204" s="16" t="s">
        <v>844</v>
      </c>
      <c r="AJ204" s="16" t="s">
        <v>843</v>
      </c>
      <c r="AK204" s="16" t="s">
        <v>843</v>
      </c>
      <c r="AM204" s="16" t="s">
        <v>737</v>
      </c>
      <c r="AN204" s="16" t="s">
        <v>761</v>
      </c>
      <c r="AP204" s="16" t="s">
        <v>774</v>
      </c>
      <c r="AR204" s="16" t="s">
        <v>6907</v>
      </c>
      <c r="BB204" s="16">
        <v>3</v>
      </c>
      <c r="BC204" s="16" t="s">
        <v>7878</v>
      </c>
      <c r="BE204" s="16" t="s">
        <v>5098</v>
      </c>
      <c r="BV204" s="16" t="s">
        <v>4433</v>
      </c>
      <c r="BW204" s="16" t="s">
        <v>844</v>
      </c>
      <c r="BX204" s="16" t="s">
        <v>843</v>
      </c>
      <c r="BY204" s="16" t="s">
        <v>843</v>
      </c>
      <c r="BZ204" s="16" t="s">
        <v>843</v>
      </c>
      <c r="CA204" s="16" t="s">
        <v>843</v>
      </c>
      <c r="CB204" s="16" t="s">
        <v>843</v>
      </c>
      <c r="CC204" s="16" t="s">
        <v>843</v>
      </c>
      <c r="CD204" s="16" t="s">
        <v>843</v>
      </c>
      <c r="CE204" s="16" t="s">
        <v>843</v>
      </c>
      <c r="CF204" s="16" t="s">
        <v>843</v>
      </c>
      <c r="CG204" s="16" t="s">
        <v>843</v>
      </c>
      <c r="CH204" s="16" t="s">
        <v>843</v>
      </c>
      <c r="CI204" s="16" t="s">
        <v>843</v>
      </c>
      <c r="CJ204" s="16" t="s">
        <v>843</v>
      </c>
      <c r="CK204" s="16" t="s">
        <v>843</v>
      </c>
      <c r="CP204" s="16" t="s">
        <v>867</v>
      </c>
      <c r="CQ204" s="16" t="s">
        <v>5191</v>
      </c>
      <c r="CR204" s="16" t="s">
        <v>844</v>
      </c>
      <c r="CS204" s="16" t="s">
        <v>843</v>
      </c>
      <c r="CT204" s="16" t="s">
        <v>843</v>
      </c>
      <c r="CU204" s="16" t="s">
        <v>843</v>
      </c>
      <c r="CV204" s="16" t="s">
        <v>843</v>
      </c>
      <c r="CW204" s="16" t="s">
        <v>843</v>
      </c>
      <c r="CX204" s="16" t="s">
        <v>843</v>
      </c>
      <c r="CY204" s="16" t="s">
        <v>843</v>
      </c>
      <c r="CZ204" s="16" t="s">
        <v>843</v>
      </c>
      <c r="DA204" s="16" t="s">
        <v>5184</v>
      </c>
      <c r="DX204" s="16" t="s">
        <v>867</v>
      </c>
      <c r="DY204" s="16" t="s">
        <v>867</v>
      </c>
      <c r="GC204" s="16" t="s">
        <v>5372</v>
      </c>
      <c r="GF204" s="16" t="s">
        <v>867</v>
      </c>
      <c r="GG204" s="16" t="s">
        <v>867</v>
      </c>
      <c r="GV204" s="16" t="s">
        <v>5443</v>
      </c>
      <c r="GW204" s="16" t="s">
        <v>843</v>
      </c>
      <c r="GX204" s="16" t="s">
        <v>844</v>
      </c>
      <c r="GY204" s="16" t="s">
        <v>843</v>
      </c>
      <c r="GZ204" s="16" t="s">
        <v>843</v>
      </c>
      <c r="HA204" s="16" t="s">
        <v>843</v>
      </c>
      <c r="HB204" s="16" t="s">
        <v>843</v>
      </c>
      <c r="HC204" s="16" t="s">
        <v>843</v>
      </c>
      <c r="HD204" s="16" t="s">
        <v>843</v>
      </c>
      <c r="HE204" s="16" t="s">
        <v>843</v>
      </c>
      <c r="HF204" s="16" t="s">
        <v>843</v>
      </c>
      <c r="HH204" s="16" t="s">
        <v>5456</v>
      </c>
      <c r="HK204" s="16" t="s">
        <v>865</v>
      </c>
      <c r="HM204" s="16" t="s">
        <v>865</v>
      </c>
      <c r="HZ204" s="16" t="s">
        <v>7944</v>
      </c>
      <c r="KE204" s="16" t="s">
        <v>5585</v>
      </c>
      <c r="KG204" s="16" t="s">
        <v>7015</v>
      </c>
      <c r="KH204" s="16" t="s">
        <v>7033</v>
      </c>
      <c r="KI204" s="16" t="s">
        <v>865</v>
      </c>
      <c r="LG204" s="16" t="s">
        <v>867</v>
      </c>
      <c r="LH204" s="16" t="s">
        <v>865</v>
      </c>
      <c r="LI204" s="16" t="s">
        <v>867</v>
      </c>
      <c r="LJ204" s="16" t="s">
        <v>867</v>
      </c>
      <c r="LK204" s="16" t="s">
        <v>867</v>
      </c>
      <c r="LL204" s="16" t="s">
        <v>5657</v>
      </c>
      <c r="LM204" s="16" t="s">
        <v>844</v>
      </c>
      <c r="LN204" s="16" t="s">
        <v>843</v>
      </c>
      <c r="LO204" s="16" t="s">
        <v>843</v>
      </c>
      <c r="LP204" s="16" t="s">
        <v>843</v>
      </c>
      <c r="LQ204" s="16" t="s">
        <v>843</v>
      </c>
      <c r="LR204" s="16" t="s">
        <v>843</v>
      </c>
      <c r="LS204" s="16" t="s">
        <v>843</v>
      </c>
      <c r="LT204" s="16" t="s">
        <v>843</v>
      </c>
      <c r="LU204" s="16" t="s">
        <v>843</v>
      </c>
      <c r="LV204" s="16" t="s">
        <v>843</v>
      </c>
      <c r="LW204" s="16" t="s">
        <v>843</v>
      </c>
      <c r="LX204" s="16" t="s">
        <v>843</v>
      </c>
      <c r="LY204" s="16" t="s">
        <v>843</v>
      </c>
      <c r="LZ204" s="16" t="s">
        <v>843</v>
      </c>
      <c r="MA204" s="16" t="s">
        <v>843</v>
      </c>
      <c r="MC204" s="16" t="s">
        <v>5694</v>
      </c>
      <c r="MD204" s="16" t="s">
        <v>844</v>
      </c>
      <c r="ME204" s="16" t="s">
        <v>843</v>
      </c>
      <c r="MF204" s="16" t="s">
        <v>843</v>
      </c>
      <c r="MG204" s="16" t="s">
        <v>843</v>
      </c>
      <c r="MH204" s="16" t="s">
        <v>843</v>
      </c>
      <c r="MI204" s="16" t="s">
        <v>843</v>
      </c>
      <c r="MJ204" s="16" t="s">
        <v>843</v>
      </c>
      <c r="MK204" s="16" t="s">
        <v>843</v>
      </c>
      <c r="ML204" s="16" t="s">
        <v>843</v>
      </c>
      <c r="MM204" s="16" t="s">
        <v>843</v>
      </c>
      <c r="MN204" s="16" t="s">
        <v>843</v>
      </c>
      <c r="MO204" s="16" t="s">
        <v>843</v>
      </c>
      <c r="MP204" s="16" t="s">
        <v>843</v>
      </c>
      <c r="MQ204" s="16" t="s">
        <v>843</v>
      </c>
      <c r="MR204" s="16" t="s">
        <v>843</v>
      </c>
      <c r="MS204" s="16" t="s">
        <v>843</v>
      </c>
      <c r="MT204" s="16" t="s">
        <v>843</v>
      </c>
      <c r="MU204" s="16" t="s">
        <v>843</v>
      </c>
      <c r="MV204" s="16" t="s">
        <v>843</v>
      </c>
      <c r="MX204" s="16" t="s">
        <v>5694</v>
      </c>
      <c r="MY204" s="16" t="s">
        <v>844</v>
      </c>
      <c r="MZ204" s="16" t="s">
        <v>843</v>
      </c>
      <c r="NA204" s="16" t="s">
        <v>843</v>
      </c>
      <c r="NB204" s="16" t="s">
        <v>843</v>
      </c>
      <c r="NC204" s="16" t="s">
        <v>843</v>
      </c>
      <c r="ND204" s="16" t="s">
        <v>843</v>
      </c>
      <c r="NE204" s="16" t="s">
        <v>843</v>
      </c>
      <c r="NF204" s="16" t="s">
        <v>843</v>
      </c>
      <c r="NG204" s="16" t="s">
        <v>843</v>
      </c>
      <c r="NH204" s="16" t="s">
        <v>843</v>
      </c>
      <c r="NI204" s="16" t="s">
        <v>843</v>
      </c>
      <c r="NJ204" s="16" t="s">
        <v>843</v>
      </c>
      <c r="NK204" s="16" t="s">
        <v>843</v>
      </c>
      <c r="NL204" s="16" t="s">
        <v>843</v>
      </c>
      <c r="NM204" s="16" t="s">
        <v>843</v>
      </c>
      <c r="NN204" s="16" t="s">
        <v>843</v>
      </c>
      <c r="NO204" s="16" t="s">
        <v>843</v>
      </c>
      <c r="NP204" s="16" t="s">
        <v>843</v>
      </c>
      <c r="NQ204" s="16" t="s">
        <v>843</v>
      </c>
      <c r="PC204" s="16" t="s">
        <v>865</v>
      </c>
      <c r="PD204" s="16" t="s">
        <v>865</v>
      </c>
      <c r="PY204" s="16" t="s">
        <v>864</v>
      </c>
      <c r="QP204" s="16" t="s">
        <v>865</v>
      </c>
      <c r="QR204" s="16" t="s">
        <v>867</v>
      </c>
      <c r="QT204" s="16" t="s">
        <v>867</v>
      </c>
      <c r="QV204" s="16" t="s">
        <v>865</v>
      </c>
      <c r="QX204" s="16" t="s">
        <v>865</v>
      </c>
      <c r="QY204" s="16" t="s">
        <v>867</v>
      </c>
      <c r="RD204" s="16" t="s">
        <v>4216</v>
      </c>
      <c r="RF204" s="16" t="s">
        <v>865</v>
      </c>
      <c r="RH204" s="16" t="s">
        <v>4216</v>
      </c>
      <c r="RJ204" s="16" t="s">
        <v>4216</v>
      </c>
      <c r="RN204" s="16" t="s">
        <v>7720</v>
      </c>
      <c r="RP204" s="16" t="s">
        <v>867</v>
      </c>
      <c r="RR204" s="16" t="s">
        <v>867</v>
      </c>
      <c r="RT204" s="16" t="s">
        <v>867</v>
      </c>
      <c r="RV204" s="16" t="s">
        <v>7720</v>
      </c>
      <c r="RX204" s="16" t="s">
        <v>7720</v>
      </c>
      <c r="RZ204" s="16" t="s">
        <v>867</v>
      </c>
      <c r="SQ204" s="16" t="s">
        <v>865</v>
      </c>
      <c r="SS204" s="16" t="s">
        <v>7296</v>
      </c>
      <c r="ST204" s="16" t="s">
        <v>7764</v>
      </c>
      <c r="TN204" s="16">
        <v>3500</v>
      </c>
      <c r="TO204" s="16">
        <v>0</v>
      </c>
      <c r="TP204" s="16">
        <v>900</v>
      </c>
      <c r="TQ204" s="16">
        <v>0</v>
      </c>
      <c r="TR204" s="16">
        <v>600</v>
      </c>
      <c r="TS204" s="16">
        <v>450</v>
      </c>
      <c r="TT204" s="16">
        <v>0</v>
      </c>
      <c r="TU204" s="16">
        <v>500</v>
      </c>
      <c r="TV204" s="16">
        <v>0</v>
      </c>
      <c r="TW204" s="16">
        <v>0</v>
      </c>
      <c r="TX204" s="16">
        <v>0</v>
      </c>
      <c r="TZ204" s="16" t="s">
        <v>7367</v>
      </c>
      <c r="UA204" s="16" t="s">
        <v>9882</v>
      </c>
      <c r="UB204" s="16">
        <v>0</v>
      </c>
      <c r="UC204" s="16" t="s">
        <v>844</v>
      </c>
      <c r="UD204" s="16" t="s">
        <v>844</v>
      </c>
      <c r="UE204" s="16" t="s">
        <v>843</v>
      </c>
      <c r="UF204" s="16" t="s">
        <v>844</v>
      </c>
      <c r="UG204" s="16" t="s">
        <v>843</v>
      </c>
      <c r="UH204" s="16" t="s">
        <v>843</v>
      </c>
      <c r="UL204" s="16">
        <v>7000</v>
      </c>
      <c r="US204" s="16" t="s">
        <v>6008</v>
      </c>
      <c r="UT204" s="16" t="s">
        <v>843</v>
      </c>
      <c r="UU204" s="16" t="s">
        <v>843</v>
      </c>
      <c r="UV204" s="16" t="s">
        <v>843</v>
      </c>
      <c r="UW204" s="16" t="s">
        <v>843</v>
      </c>
      <c r="UX204" s="16" t="s">
        <v>843</v>
      </c>
      <c r="UY204" s="16" t="s">
        <v>843</v>
      </c>
      <c r="UZ204" s="16" t="s">
        <v>844</v>
      </c>
      <c r="VA204" s="16" t="s">
        <v>843</v>
      </c>
      <c r="VB204" s="16" t="s">
        <v>843</v>
      </c>
      <c r="VC204" s="16" t="s">
        <v>843</v>
      </c>
      <c r="VD204" s="16" t="s">
        <v>843</v>
      </c>
      <c r="VE204" s="16" t="s">
        <v>843</v>
      </c>
      <c r="VF204" s="16" t="s">
        <v>843</v>
      </c>
      <c r="VG204" s="16" t="s">
        <v>843</v>
      </c>
      <c r="VJ204" s="16">
        <v>2500</v>
      </c>
      <c r="VX204" s="16" t="s">
        <v>6028</v>
      </c>
      <c r="VY204" s="16" t="s">
        <v>844</v>
      </c>
      <c r="VZ204" s="16" t="s">
        <v>843</v>
      </c>
      <c r="WA204" s="16" t="s">
        <v>843</v>
      </c>
      <c r="WB204" s="16" t="s">
        <v>843</v>
      </c>
      <c r="WC204" s="16" t="s">
        <v>843</v>
      </c>
      <c r="WD204" s="16" t="s">
        <v>843</v>
      </c>
      <c r="WE204" s="16" t="s">
        <v>843</v>
      </c>
      <c r="WF204" s="16" t="s">
        <v>843</v>
      </c>
      <c r="WH204" s="16">
        <v>3250</v>
      </c>
      <c r="WO204" s="16" t="s">
        <v>6920</v>
      </c>
      <c r="XD204" s="16" t="s">
        <v>6975</v>
      </c>
      <c r="XE204" s="16" t="s">
        <v>843</v>
      </c>
      <c r="XF204" s="16" t="s">
        <v>843</v>
      </c>
      <c r="XG204" s="16" t="s">
        <v>844</v>
      </c>
      <c r="XH204" s="16" t="s">
        <v>843</v>
      </c>
      <c r="XI204" s="16" t="s">
        <v>843</v>
      </c>
      <c r="XJ204" s="16" t="s">
        <v>843</v>
      </c>
      <c r="XK204" s="16" t="s">
        <v>843</v>
      </c>
      <c r="XL204" s="16" t="s">
        <v>843</v>
      </c>
      <c r="XM204" s="16" t="s">
        <v>843</v>
      </c>
      <c r="XN204" s="16" t="s">
        <v>843</v>
      </c>
      <c r="XO204" s="16" t="s">
        <v>843</v>
      </c>
      <c r="XP204" s="16" t="s">
        <v>843</v>
      </c>
      <c r="XQ204" s="16" t="s">
        <v>843</v>
      </c>
      <c r="YF204" s="16" t="s">
        <v>865</v>
      </c>
      <c r="YN204" s="16" t="s">
        <v>7040</v>
      </c>
      <c r="YP204" s="16" t="s">
        <v>7978</v>
      </c>
      <c r="YR204" s="16" t="s">
        <v>9883</v>
      </c>
      <c r="YS204" s="16" t="s">
        <v>9884</v>
      </c>
      <c r="YT204" s="16" t="s">
        <v>8694</v>
      </c>
      <c r="YU204" s="16" t="s">
        <v>9885</v>
      </c>
      <c r="YV204" s="16" t="s">
        <v>9148</v>
      </c>
      <c r="YW204" s="16" t="s">
        <v>844</v>
      </c>
      <c r="YX204" s="16" t="s">
        <v>9148</v>
      </c>
      <c r="YY204" s="16" t="s">
        <v>843</v>
      </c>
      <c r="YZ204" s="16" t="s">
        <v>843</v>
      </c>
      <c r="ZA204" s="16" t="s">
        <v>843</v>
      </c>
      <c r="ZB204" s="16">
        <v>5950</v>
      </c>
      <c r="ZC204" s="16" t="s">
        <v>9386</v>
      </c>
      <c r="ZD204" s="16" t="s">
        <v>843</v>
      </c>
      <c r="ZE204" s="16" t="s">
        <v>843</v>
      </c>
      <c r="ZF204" s="16" t="s">
        <v>843</v>
      </c>
      <c r="ZG204" s="16" t="s">
        <v>8722</v>
      </c>
      <c r="ZH204" s="16" t="s">
        <v>8754</v>
      </c>
      <c r="ZI204" s="16" t="s">
        <v>8907</v>
      </c>
      <c r="ZJ204" s="16" t="s">
        <v>843</v>
      </c>
      <c r="ZK204" s="16" t="s">
        <v>843</v>
      </c>
      <c r="ZL204" s="16" t="s">
        <v>8754</v>
      </c>
      <c r="ZM204" s="16" t="s">
        <v>843</v>
      </c>
      <c r="ZN204" s="16" t="s">
        <v>8815</v>
      </c>
      <c r="ZO204" s="16" t="s">
        <v>487</v>
      </c>
      <c r="ZP204" s="16" t="s">
        <v>487</v>
      </c>
      <c r="ZQ204" s="16" t="s">
        <v>486</v>
      </c>
      <c r="ZR204" s="16" t="s">
        <v>487</v>
      </c>
      <c r="ZS204" s="16" t="s">
        <v>844</v>
      </c>
      <c r="ZT204" s="16" t="s">
        <v>8705</v>
      </c>
      <c r="ZU204" s="16" t="s">
        <v>8706</v>
      </c>
      <c r="ZV204" s="16" t="s">
        <v>487</v>
      </c>
      <c r="ZW204" s="16" t="s">
        <v>843</v>
      </c>
      <c r="ZX204" s="16" t="s">
        <v>1056</v>
      </c>
      <c r="ZY204" s="16" t="s">
        <v>1056</v>
      </c>
      <c r="ZZ204" s="16" t="s">
        <v>844</v>
      </c>
      <c r="AAA204" s="16" t="s">
        <v>844</v>
      </c>
      <c r="AAB204" s="16" t="s">
        <v>843</v>
      </c>
      <c r="AAC204" s="16">
        <v>1</v>
      </c>
      <c r="AAD204" s="16" t="s">
        <v>1056</v>
      </c>
      <c r="AAE204" s="16" t="s">
        <v>844</v>
      </c>
      <c r="AAF204" s="16" t="s">
        <v>843</v>
      </c>
      <c r="AAG204" s="16" t="s">
        <v>843</v>
      </c>
      <c r="AAH204" s="16" t="s">
        <v>843</v>
      </c>
      <c r="AAI204" s="16" t="s">
        <v>843</v>
      </c>
      <c r="AAJ204" s="16" t="s">
        <v>624</v>
      </c>
      <c r="AAK204" s="16" t="s">
        <v>655</v>
      </c>
      <c r="AAL204" s="16" t="s">
        <v>905</v>
      </c>
      <c r="AAM204" s="16" t="s">
        <v>663</v>
      </c>
      <c r="AAN204" s="16" t="s">
        <v>8707</v>
      </c>
      <c r="AAO204" s="16" t="s">
        <v>1019</v>
      </c>
      <c r="AAP204" s="16" t="s">
        <v>8708</v>
      </c>
      <c r="AAS204" s="16">
        <v>12750</v>
      </c>
      <c r="AAU204" s="16" t="s">
        <v>782</v>
      </c>
      <c r="AAX204" s="16" t="s">
        <v>843</v>
      </c>
      <c r="AAY204" s="16" t="s">
        <v>8710</v>
      </c>
      <c r="AAZ204" s="16" t="s">
        <v>782</v>
      </c>
      <c r="ABA204" s="16" t="s">
        <v>783</v>
      </c>
      <c r="ABB204" s="16" t="s">
        <v>782</v>
      </c>
      <c r="ABC204" s="16" t="s">
        <v>783</v>
      </c>
      <c r="ABD204" s="16" t="s">
        <v>783</v>
      </c>
      <c r="ABE204" s="16" t="s">
        <v>783</v>
      </c>
      <c r="ABF204" s="16" t="s">
        <v>782</v>
      </c>
      <c r="ABG204" s="16" t="s">
        <v>782</v>
      </c>
      <c r="ABH204" s="16" t="s">
        <v>782</v>
      </c>
      <c r="ABI204" s="16" t="s">
        <v>783</v>
      </c>
      <c r="ABJ204" s="16" t="s">
        <v>783</v>
      </c>
      <c r="ABK204" s="16" t="s">
        <v>782</v>
      </c>
      <c r="ABL204" s="16" t="s">
        <v>8769</v>
      </c>
      <c r="ABM204" s="16" t="s">
        <v>843</v>
      </c>
      <c r="ABN204" s="16" t="s">
        <v>1034</v>
      </c>
      <c r="ABP204" s="16" t="s">
        <v>972</v>
      </c>
      <c r="ABQ204" s="16" t="s">
        <v>4324</v>
      </c>
      <c r="ABR204" s="16" t="s">
        <v>470</v>
      </c>
      <c r="ABS204" s="16" t="s">
        <v>451</v>
      </c>
      <c r="ABT204" s="16" t="s">
        <v>8732</v>
      </c>
      <c r="ABU204" s="16" t="s">
        <v>8732</v>
      </c>
      <c r="ABV204" s="16" t="s">
        <v>487</v>
      </c>
      <c r="ABW204" s="16" t="s">
        <v>487</v>
      </c>
      <c r="ABX204" s="16" t="s">
        <v>894</v>
      </c>
      <c r="ABY204" s="16" t="s">
        <v>486</v>
      </c>
      <c r="ABZ204" s="16" t="s">
        <v>486</v>
      </c>
      <c r="ACA204" s="16" t="s">
        <v>761</v>
      </c>
      <c r="ACB204" s="16" t="s">
        <v>774</v>
      </c>
      <c r="ACC204" s="16" t="s">
        <v>737</v>
      </c>
      <c r="ACD204" s="16" t="s">
        <v>486</v>
      </c>
      <c r="ACE204" s="16" t="s">
        <v>486</v>
      </c>
      <c r="ACG204" s="16" t="s">
        <v>1014</v>
      </c>
      <c r="ACH204" s="16" t="s">
        <v>1009</v>
      </c>
      <c r="ACI204" s="16" t="s">
        <v>462</v>
      </c>
      <c r="ACJ204" s="16">
        <v>0.79400000000000004</v>
      </c>
      <c r="ACK204" s="16" t="s">
        <v>482</v>
      </c>
      <c r="ACL204" s="16" t="s">
        <v>738</v>
      </c>
      <c r="ACM204" s="16" t="s">
        <v>1189</v>
      </c>
      <c r="ACN204" s="16" t="s">
        <v>1169</v>
      </c>
      <c r="ACO204" s="16" t="s">
        <v>1856</v>
      </c>
      <c r="ACP204" s="16">
        <v>3250</v>
      </c>
      <c r="ACQ204" s="16" t="s">
        <v>1202</v>
      </c>
      <c r="ACR204" s="16" t="s">
        <v>1644</v>
      </c>
      <c r="ACS204" s="16" t="s">
        <v>676</v>
      </c>
      <c r="ACT204" s="16" t="s">
        <v>1522</v>
      </c>
      <c r="ACU204" s="16" t="s">
        <v>833</v>
      </c>
      <c r="ACV204" s="16" t="s">
        <v>8711</v>
      </c>
      <c r="ACW204" s="16" t="s">
        <v>451</v>
      </c>
      <c r="ACX204" s="16" t="s">
        <v>1916</v>
      </c>
      <c r="ACY204" s="16" t="s">
        <v>1947</v>
      </c>
      <c r="ACZ204" s="16">
        <v>1</v>
      </c>
      <c r="ADA204" s="16">
        <v>0</v>
      </c>
      <c r="ADB204" s="16">
        <v>1</v>
      </c>
      <c r="ADC204" s="16">
        <v>1</v>
      </c>
      <c r="ADD204" s="16">
        <v>1</v>
      </c>
      <c r="ADE204" s="16" t="s">
        <v>9236</v>
      </c>
      <c r="ADF204" s="16">
        <v>0</v>
      </c>
      <c r="ADG204" s="16" t="s">
        <v>486</v>
      </c>
      <c r="ADH204" s="16">
        <v>2</v>
      </c>
      <c r="ADJ204" s="16" t="s">
        <v>1744</v>
      </c>
      <c r="ADK204" s="16" t="s">
        <v>13194</v>
      </c>
      <c r="ADL204" s="16" t="s">
        <v>1764</v>
      </c>
      <c r="ADM204" s="16" t="s">
        <v>13194</v>
      </c>
      <c r="ADN204" s="16" t="s">
        <v>1764</v>
      </c>
      <c r="ADO204" s="16" t="s">
        <v>1766</v>
      </c>
      <c r="ADP204" s="16" t="s">
        <v>13196</v>
      </c>
      <c r="ADQ204" s="16" t="s">
        <v>13194</v>
      </c>
      <c r="ADR204" s="16" t="s">
        <v>13194</v>
      </c>
      <c r="ADS204" s="16" t="s">
        <v>13194</v>
      </c>
      <c r="ADT204" s="16" t="s">
        <v>1757</v>
      </c>
      <c r="ADW204" s="16" t="s">
        <v>8729</v>
      </c>
      <c r="ADY204" s="16" t="s">
        <v>1062</v>
      </c>
      <c r="AEA204" s="16">
        <v>5950</v>
      </c>
      <c r="AEC204" s="16" t="s">
        <v>1059</v>
      </c>
      <c r="AED204" s="16">
        <v>4250</v>
      </c>
      <c r="AEE204" s="16" t="s">
        <v>952</v>
      </c>
      <c r="AEG204" s="16">
        <v>5750</v>
      </c>
      <c r="AEI204" s="16">
        <v>1166.67</v>
      </c>
      <c r="AEK204" s="16">
        <v>300</v>
      </c>
      <c r="AEN204" s="16">
        <v>200</v>
      </c>
      <c r="AEO204" s="16">
        <v>150</v>
      </c>
      <c r="AEP204" s="16">
        <v>166.67</v>
      </c>
    </row>
    <row r="205" spans="1:822" x14ac:dyDescent="0.25">
      <c r="A205" s="30">
        <v>45820</v>
      </c>
      <c r="B205" s="16" t="s">
        <v>9886</v>
      </c>
      <c r="C205" s="16" t="s">
        <v>867</v>
      </c>
      <c r="D205" s="16" t="s">
        <v>867</v>
      </c>
      <c r="E205" s="16">
        <v>73</v>
      </c>
      <c r="F205" s="16" t="s">
        <v>8153</v>
      </c>
      <c r="G205" s="16" t="s">
        <v>4105</v>
      </c>
      <c r="I205" s="16" t="s">
        <v>4148</v>
      </c>
      <c r="Z205" s="16" t="s">
        <v>993</v>
      </c>
      <c r="AA205" s="16" t="s">
        <v>470</v>
      </c>
      <c r="AB205" s="16">
        <v>1</v>
      </c>
      <c r="AC205" s="16" t="s">
        <v>843</v>
      </c>
      <c r="AD205" s="16" t="s">
        <v>843</v>
      </c>
      <c r="AE205" s="16" t="s">
        <v>843</v>
      </c>
      <c r="AF205" s="16" t="s">
        <v>844</v>
      </c>
      <c r="AG205" s="16" t="s">
        <v>843</v>
      </c>
      <c r="AH205" s="16" t="s">
        <v>844</v>
      </c>
      <c r="AI205" s="16" t="s">
        <v>843</v>
      </c>
      <c r="AJ205" s="16" t="s">
        <v>843</v>
      </c>
      <c r="AK205" s="16" t="s">
        <v>843</v>
      </c>
      <c r="AM205" s="16" t="s">
        <v>737</v>
      </c>
      <c r="AN205" s="16" t="s">
        <v>761</v>
      </c>
      <c r="AP205" s="16" t="s">
        <v>774</v>
      </c>
      <c r="AR205" s="16" t="s">
        <v>6907</v>
      </c>
      <c r="BB205" s="16">
        <v>1</v>
      </c>
      <c r="BC205" s="16" t="s">
        <v>7869</v>
      </c>
      <c r="BE205" s="16" t="s">
        <v>5101</v>
      </c>
      <c r="BV205" s="16" t="s">
        <v>5153</v>
      </c>
      <c r="BW205" s="16" t="s">
        <v>843</v>
      </c>
      <c r="BX205" s="16" t="s">
        <v>843</v>
      </c>
      <c r="BY205" s="16" t="s">
        <v>844</v>
      </c>
      <c r="BZ205" s="16" t="s">
        <v>843</v>
      </c>
      <c r="CA205" s="16" t="s">
        <v>843</v>
      </c>
      <c r="CB205" s="16" t="s">
        <v>843</v>
      </c>
      <c r="CC205" s="16" t="s">
        <v>843</v>
      </c>
      <c r="CD205" s="16" t="s">
        <v>843</v>
      </c>
      <c r="CE205" s="16" t="s">
        <v>843</v>
      </c>
      <c r="CF205" s="16" t="s">
        <v>843</v>
      </c>
      <c r="CG205" s="16" t="s">
        <v>843</v>
      </c>
      <c r="CH205" s="16" t="s">
        <v>843</v>
      </c>
      <c r="CI205" s="16" t="s">
        <v>843</v>
      </c>
      <c r="CJ205" s="16" t="s">
        <v>843</v>
      </c>
      <c r="CK205" s="16" t="s">
        <v>843</v>
      </c>
      <c r="CP205" s="16" t="s">
        <v>867</v>
      </c>
      <c r="CQ205" s="16" t="s">
        <v>5191</v>
      </c>
      <c r="CR205" s="16" t="s">
        <v>844</v>
      </c>
      <c r="CS205" s="16" t="s">
        <v>843</v>
      </c>
      <c r="CT205" s="16" t="s">
        <v>843</v>
      </c>
      <c r="CU205" s="16" t="s">
        <v>843</v>
      </c>
      <c r="CV205" s="16" t="s">
        <v>843</v>
      </c>
      <c r="CW205" s="16" t="s">
        <v>843</v>
      </c>
      <c r="CX205" s="16" t="s">
        <v>843</v>
      </c>
      <c r="CY205" s="16" t="s">
        <v>843</v>
      </c>
      <c r="CZ205" s="16" t="s">
        <v>843</v>
      </c>
      <c r="DA205" s="16" t="s">
        <v>5184</v>
      </c>
      <c r="DX205" s="16" t="s">
        <v>7842</v>
      </c>
      <c r="DY205" s="16" t="s">
        <v>865</v>
      </c>
      <c r="GC205" s="16" t="s">
        <v>5333</v>
      </c>
      <c r="GF205" s="16" t="s">
        <v>6818</v>
      </c>
      <c r="GG205" s="16" t="s">
        <v>867</v>
      </c>
      <c r="GV205" s="16" t="s">
        <v>5449</v>
      </c>
      <c r="GW205" s="16" t="s">
        <v>843</v>
      </c>
      <c r="GX205" s="16" t="s">
        <v>843</v>
      </c>
      <c r="GY205" s="16" t="s">
        <v>843</v>
      </c>
      <c r="GZ205" s="16" t="s">
        <v>844</v>
      </c>
      <c r="HA205" s="16" t="s">
        <v>843</v>
      </c>
      <c r="HB205" s="16" t="s">
        <v>843</v>
      </c>
      <c r="HC205" s="16" t="s">
        <v>843</v>
      </c>
      <c r="HD205" s="16" t="s">
        <v>843</v>
      </c>
      <c r="HE205" s="16" t="s">
        <v>843</v>
      </c>
      <c r="HF205" s="16" t="s">
        <v>843</v>
      </c>
      <c r="HH205" s="16" t="s">
        <v>5456</v>
      </c>
      <c r="HK205" s="16" t="s">
        <v>865</v>
      </c>
      <c r="HM205" s="16" t="s">
        <v>865</v>
      </c>
      <c r="HZ205" s="16" t="s">
        <v>7944</v>
      </c>
      <c r="KE205" s="16" t="s">
        <v>864</v>
      </c>
      <c r="KG205" s="16" t="s">
        <v>7018</v>
      </c>
      <c r="KH205" s="16" t="s">
        <v>7033</v>
      </c>
      <c r="KI205" s="16" t="s">
        <v>865</v>
      </c>
      <c r="LG205" s="16" t="s">
        <v>865</v>
      </c>
      <c r="LH205" s="16" t="s">
        <v>865</v>
      </c>
      <c r="LI205" s="16" t="s">
        <v>867</v>
      </c>
      <c r="LJ205" s="16" t="s">
        <v>865</v>
      </c>
      <c r="LK205" s="16" t="s">
        <v>865</v>
      </c>
      <c r="LL205" s="16" t="s">
        <v>864</v>
      </c>
      <c r="LM205" s="16" t="s">
        <v>843</v>
      </c>
      <c r="LN205" s="16" t="s">
        <v>843</v>
      </c>
      <c r="LO205" s="16" t="s">
        <v>843</v>
      </c>
      <c r="LP205" s="16" t="s">
        <v>843</v>
      </c>
      <c r="LQ205" s="16" t="s">
        <v>843</v>
      </c>
      <c r="LR205" s="16" t="s">
        <v>843</v>
      </c>
      <c r="LS205" s="16" t="s">
        <v>843</v>
      </c>
      <c r="LT205" s="16" t="s">
        <v>843</v>
      </c>
      <c r="LU205" s="16" t="s">
        <v>843</v>
      </c>
      <c r="LV205" s="16" t="s">
        <v>843</v>
      </c>
      <c r="LW205" s="16" t="s">
        <v>843</v>
      </c>
      <c r="LX205" s="16" t="s">
        <v>843</v>
      </c>
      <c r="LY205" s="16" t="s">
        <v>843</v>
      </c>
      <c r="LZ205" s="16" t="s">
        <v>844</v>
      </c>
      <c r="MA205" s="16" t="s">
        <v>843</v>
      </c>
      <c r="MC205" s="16" t="s">
        <v>5694</v>
      </c>
      <c r="MD205" s="16" t="s">
        <v>844</v>
      </c>
      <c r="ME205" s="16" t="s">
        <v>843</v>
      </c>
      <c r="MF205" s="16" t="s">
        <v>843</v>
      </c>
      <c r="MG205" s="16" t="s">
        <v>843</v>
      </c>
      <c r="MH205" s="16" t="s">
        <v>843</v>
      </c>
      <c r="MI205" s="16" t="s">
        <v>843</v>
      </c>
      <c r="MJ205" s="16" t="s">
        <v>843</v>
      </c>
      <c r="MK205" s="16" t="s">
        <v>843</v>
      </c>
      <c r="ML205" s="16" t="s">
        <v>843</v>
      </c>
      <c r="MM205" s="16" t="s">
        <v>843</v>
      </c>
      <c r="MN205" s="16" t="s">
        <v>843</v>
      </c>
      <c r="MO205" s="16" t="s">
        <v>843</v>
      </c>
      <c r="MP205" s="16" t="s">
        <v>843</v>
      </c>
      <c r="MQ205" s="16" t="s">
        <v>843</v>
      </c>
      <c r="MR205" s="16" t="s">
        <v>843</v>
      </c>
      <c r="MS205" s="16" t="s">
        <v>843</v>
      </c>
      <c r="MT205" s="16" t="s">
        <v>843</v>
      </c>
      <c r="MU205" s="16" t="s">
        <v>843</v>
      </c>
      <c r="MV205" s="16" t="s">
        <v>843</v>
      </c>
      <c r="PC205" s="16" t="s">
        <v>865</v>
      </c>
      <c r="PD205" s="16" t="s">
        <v>865</v>
      </c>
      <c r="PY205" s="16" t="s">
        <v>864</v>
      </c>
      <c r="QP205" s="16" t="s">
        <v>865</v>
      </c>
      <c r="QR205" s="16" t="s">
        <v>865</v>
      </c>
      <c r="QT205" s="16" t="s">
        <v>867</v>
      </c>
      <c r="QV205" s="16" t="s">
        <v>865</v>
      </c>
      <c r="QX205" s="16" t="s">
        <v>865</v>
      </c>
      <c r="QY205" s="16" t="s">
        <v>867</v>
      </c>
      <c r="RD205" s="16" t="s">
        <v>865</v>
      </c>
      <c r="RF205" s="16" t="s">
        <v>865</v>
      </c>
      <c r="RH205" s="16" t="s">
        <v>4216</v>
      </c>
      <c r="RJ205" s="16" t="s">
        <v>4216</v>
      </c>
      <c r="RN205" s="16" t="s">
        <v>7720</v>
      </c>
      <c r="RP205" s="16" t="s">
        <v>867</v>
      </c>
      <c r="RR205" s="16" t="s">
        <v>7720</v>
      </c>
      <c r="RT205" s="16" t="s">
        <v>867</v>
      </c>
      <c r="RV205" s="16" t="s">
        <v>7720</v>
      </c>
      <c r="RX205" s="16" t="s">
        <v>7720</v>
      </c>
      <c r="RZ205" s="16" t="s">
        <v>7720</v>
      </c>
      <c r="SQ205" s="16" t="s">
        <v>865</v>
      </c>
      <c r="SS205" s="16" t="s">
        <v>7293</v>
      </c>
      <c r="ST205" s="16" t="s">
        <v>7764</v>
      </c>
      <c r="TN205" s="16">
        <v>2000</v>
      </c>
      <c r="TO205" s="16">
        <v>1000</v>
      </c>
      <c r="TP205" s="16">
        <v>300</v>
      </c>
      <c r="TQ205" s="16">
        <v>300</v>
      </c>
      <c r="TR205" s="16">
        <v>200</v>
      </c>
      <c r="TS205" s="16">
        <v>100</v>
      </c>
      <c r="TT205" s="16">
        <v>0</v>
      </c>
      <c r="TU205" s="16">
        <v>0</v>
      </c>
      <c r="TV205" s="16">
        <v>0</v>
      </c>
      <c r="TW205" s="16">
        <v>0</v>
      </c>
      <c r="TX205" s="16">
        <v>0</v>
      </c>
      <c r="TZ205" s="16" t="s">
        <v>7364</v>
      </c>
      <c r="UA205" s="16" t="s">
        <v>8691</v>
      </c>
      <c r="UB205" s="16">
        <v>0</v>
      </c>
      <c r="UC205" s="16" t="s">
        <v>843</v>
      </c>
      <c r="UD205" s="16" t="s">
        <v>843</v>
      </c>
      <c r="UE205" s="16" t="s">
        <v>844</v>
      </c>
      <c r="UF205" s="16" t="s">
        <v>844</v>
      </c>
      <c r="UG205" s="16" t="s">
        <v>843</v>
      </c>
      <c r="UH205" s="16" t="s">
        <v>843</v>
      </c>
      <c r="VK205" s="16" t="s">
        <v>6102</v>
      </c>
      <c r="VL205" s="16" t="s">
        <v>843</v>
      </c>
      <c r="VM205" s="16" t="s">
        <v>843</v>
      </c>
      <c r="VN205" s="16" t="s">
        <v>843</v>
      </c>
      <c r="VO205" s="16" t="s">
        <v>843</v>
      </c>
      <c r="VP205" s="16" t="s">
        <v>844</v>
      </c>
      <c r="VQ205" s="16" t="s">
        <v>843</v>
      </c>
      <c r="VR205" s="16" t="s">
        <v>843</v>
      </c>
      <c r="VS205" s="16" t="s">
        <v>843</v>
      </c>
      <c r="VT205" s="16" t="s">
        <v>843</v>
      </c>
      <c r="VV205" s="16">
        <v>2500</v>
      </c>
      <c r="VX205" s="16" t="s">
        <v>6028</v>
      </c>
      <c r="VY205" s="16" t="s">
        <v>844</v>
      </c>
      <c r="VZ205" s="16" t="s">
        <v>843</v>
      </c>
      <c r="WA205" s="16" t="s">
        <v>843</v>
      </c>
      <c r="WB205" s="16" t="s">
        <v>843</v>
      </c>
      <c r="WC205" s="16" t="s">
        <v>843</v>
      </c>
      <c r="WD205" s="16" t="s">
        <v>843</v>
      </c>
      <c r="WE205" s="16" t="s">
        <v>843</v>
      </c>
      <c r="WF205" s="16" t="s">
        <v>843</v>
      </c>
      <c r="WH205" s="16">
        <v>1625</v>
      </c>
      <c r="WO205" s="16" t="s">
        <v>6926</v>
      </c>
      <c r="YN205" s="16" t="s">
        <v>864</v>
      </c>
      <c r="YP205" s="16" t="s">
        <v>7978</v>
      </c>
      <c r="YR205" s="16" t="s">
        <v>9887</v>
      </c>
      <c r="YS205" s="16" t="s">
        <v>9888</v>
      </c>
      <c r="YT205" s="16" t="s">
        <v>8694</v>
      </c>
      <c r="YU205" s="16" t="s">
        <v>9889</v>
      </c>
      <c r="YV205" s="16" t="s">
        <v>9148</v>
      </c>
      <c r="YW205" s="16" t="s">
        <v>844</v>
      </c>
      <c r="YX205" s="16" t="s">
        <v>9148</v>
      </c>
      <c r="YY205" s="16" t="s">
        <v>843</v>
      </c>
      <c r="YZ205" s="16" t="s">
        <v>843</v>
      </c>
      <c r="ZA205" s="16" t="s">
        <v>843</v>
      </c>
      <c r="ZB205" s="16">
        <v>3900</v>
      </c>
      <c r="ZC205" s="16" t="s">
        <v>9523</v>
      </c>
      <c r="ZD205" s="16" t="s">
        <v>8765</v>
      </c>
      <c r="ZE205" s="16" t="s">
        <v>9018</v>
      </c>
      <c r="ZF205" s="16" t="s">
        <v>8754</v>
      </c>
      <c r="ZG205" s="16" t="s">
        <v>8723</v>
      </c>
      <c r="ZH205" s="16" t="s">
        <v>8752</v>
      </c>
      <c r="ZI205" s="16" t="s">
        <v>8754</v>
      </c>
      <c r="ZJ205" s="16" t="s">
        <v>843</v>
      </c>
      <c r="ZK205" s="16" t="s">
        <v>843</v>
      </c>
      <c r="ZL205" s="16" t="s">
        <v>843</v>
      </c>
      <c r="ZM205" s="16" t="s">
        <v>843</v>
      </c>
      <c r="ZN205" s="16" t="s">
        <v>8742</v>
      </c>
      <c r="ZP205" s="16" t="s">
        <v>487</v>
      </c>
      <c r="ZQ205" s="16" t="s">
        <v>486</v>
      </c>
      <c r="ZR205" s="16" t="s">
        <v>486</v>
      </c>
      <c r="ZS205" s="16" t="s">
        <v>844</v>
      </c>
      <c r="ZT205" s="16" t="s">
        <v>8705</v>
      </c>
      <c r="ZU205" s="16" t="s">
        <v>9092</v>
      </c>
      <c r="ZV205" s="16" t="s">
        <v>486</v>
      </c>
      <c r="ZW205" s="16" t="s">
        <v>843</v>
      </c>
      <c r="ZX205" s="16" t="s">
        <v>843</v>
      </c>
      <c r="ZY205" s="16" t="s">
        <v>844</v>
      </c>
      <c r="ZZ205" s="16" t="s">
        <v>843</v>
      </c>
      <c r="AAA205" s="16" t="s">
        <v>844</v>
      </c>
      <c r="AAB205" s="16" t="s">
        <v>844</v>
      </c>
      <c r="AAC205" s="16">
        <v>0</v>
      </c>
      <c r="AAD205" s="16" t="s">
        <v>844</v>
      </c>
      <c r="AAE205" s="16" t="s">
        <v>843</v>
      </c>
      <c r="AAF205" s="16" t="s">
        <v>843</v>
      </c>
      <c r="AAG205" s="16" t="s">
        <v>843</v>
      </c>
      <c r="AAH205" s="16" t="s">
        <v>843</v>
      </c>
      <c r="AAI205" s="16" t="s">
        <v>843</v>
      </c>
      <c r="AAJ205" s="16" t="s">
        <v>606</v>
      </c>
      <c r="AAK205" s="16" t="s">
        <v>639</v>
      </c>
      <c r="AAL205" s="16" t="s">
        <v>905</v>
      </c>
      <c r="AAM205" s="16" t="s">
        <v>660</v>
      </c>
      <c r="AAN205" s="16" t="s">
        <v>8707</v>
      </c>
      <c r="AAO205" s="16" t="s">
        <v>1019</v>
      </c>
      <c r="AAP205" s="16" t="s">
        <v>8708</v>
      </c>
      <c r="AAQ205" s="16" t="s">
        <v>8908</v>
      </c>
      <c r="AAS205" s="16">
        <v>2798.71</v>
      </c>
      <c r="AAT205" s="16" t="s">
        <v>782</v>
      </c>
      <c r="AAU205" s="16" t="s">
        <v>782</v>
      </c>
      <c r="AAX205" s="16" t="s">
        <v>843</v>
      </c>
      <c r="AAY205" s="16" t="s">
        <v>8710</v>
      </c>
      <c r="AAZ205" s="16" t="s">
        <v>782</v>
      </c>
      <c r="ABA205" s="16" t="s">
        <v>783</v>
      </c>
      <c r="ABB205" s="16" t="s">
        <v>783</v>
      </c>
      <c r="ABC205" s="16" t="s">
        <v>783</v>
      </c>
      <c r="ABD205" s="16" t="s">
        <v>783</v>
      </c>
      <c r="ABE205" s="16" t="s">
        <v>783</v>
      </c>
      <c r="ABF205" s="16" t="s">
        <v>782</v>
      </c>
      <c r="ABG205" s="16" t="s">
        <v>783</v>
      </c>
      <c r="ABH205" s="16" t="s">
        <v>782</v>
      </c>
      <c r="ABI205" s="16" t="s">
        <v>783</v>
      </c>
      <c r="ABJ205" s="16" t="s">
        <v>783</v>
      </c>
      <c r="ABK205" s="16" t="s">
        <v>783</v>
      </c>
      <c r="ABL205" s="16" t="s">
        <v>8743</v>
      </c>
      <c r="ABM205" s="16" t="s">
        <v>843</v>
      </c>
      <c r="ABN205" s="16" t="s">
        <v>1033</v>
      </c>
      <c r="ABP205" s="16" t="s">
        <v>972</v>
      </c>
      <c r="ABQ205" s="16" t="s">
        <v>4324</v>
      </c>
      <c r="ABR205" s="16" t="s">
        <v>470</v>
      </c>
      <c r="ABS205" s="16" t="s">
        <v>457</v>
      </c>
      <c r="ABT205" s="16" t="s">
        <v>844</v>
      </c>
      <c r="ABU205" s="16" t="s">
        <v>844</v>
      </c>
      <c r="ABV205" s="16" t="s">
        <v>487</v>
      </c>
      <c r="ABW205" s="16" t="s">
        <v>486</v>
      </c>
      <c r="ABX205" s="16" t="s">
        <v>892</v>
      </c>
      <c r="ABY205" s="16" t="s">
        <v>486</v>
      </c>
      <c r="ABZ205" s="16" t="s">
        <v>486</v>
      </c>
      <c r="ACA205" s="16" t="s">
        <v>761</v>
      </c>
      <c r="ACB205" s="16" t="s">
        <v>774</v>
      </c>
      <c r="ACC205" s="16" t="s">
        <v>737</v>
      </c>
      <c r="ACD205" s="16" t="s">
        <v>486</v>
      </c>
      <c r="ACE205" s="16" t="s">
        <v>486</v>
      </c>
      <c r="ACG205" s="16" t="s">
        <v>1014</v>
      </c>
      <c r="ACH205" s="16" t="s">
        <v>1009</v>
      </c>
      <c r="ACI205" s="16" t="s">
        <v>462</v>
      </c>
      <c r="ACJ205" s="16">
        <v>0.79400000000000004</v>
      </c>
      <c r="ACK205" s="16" t="s">
        <v>482</v>
      </c>
      <c r="ACL205" s="16" t="s">
        <v>740</v>
      </c>
      <c r="ACM205" s="16" t="s">
        <v>1190</v>
      </c>
      <c r="ACN205" s="16" t="s">
        <v>1169</v>
      </c>
      <c r="ACO205" s="16" t="s">
        <v>1856</v>
      </c>
      <c r="ACP205" s="16">
        <v>1625</v>
      </c>
      <c r="ACQ205" s="16" t="s">
        <v>1201</v>
      </c>
      <c r="ACR205" s="16" t="s">
        <v>1644</v>
      </c>
      <c r="ACS205" s="16" t="s">
        <v>680</v>
      </c>
      <c r="ACT205" s="16" t="s">
        <v>1522</v>
      </c>
      <c r="ACU205" s="16" t="s">
        <v>833</v>
      </c>
      <c r="ACV205" s="16" t="s">
        <v>8711</v>
      </c>
      <c r="ACW205" s="16" t="s">
        <v>878</v>
      </c>
      <c r="ACX205" s="16" t="s">
        <v>1916</v>
      </c>
      <c r="ACY205" s="16" t="s">
        <v>1949</v>
      </c>
      <c r="ACZ205" s="16">
        <v>0</v>
      </c>
      <c r="ADA205" s="16">
        <v>0</v>
      </c>
      <c r="ADB205" s="16">
        <v>1</v>
      </c>
      <c r="ADC205" s="16">
        <v>0</v>
      </c>
      <c r="ADD205" s="16">
        <v>0</v>
      </c>
      <c r="ADE205" s="16" t="s">
        <v>9011</v>
      </c>
      <c r="ADF205" s="16">
        <v>0</v>
      </c>
      <c r="ADG205" s="16" t="s">
        <v>486</v>
      </c>
      <c r="ADH205" s="16">
        <v>1</v>
      </c>
      <c r="ADJ205" s="16" t="s">
        <v>1743</v>
      </c>
      <c r="ADL205" s="16" t="s">
        <v>13196</v>
      </c>
      <c r="ADM205" s="16" t="s">
        <v>13195</v>
      </c>
      <c r="ADN205" s="16" t="s">
        <v>13196</v>
      </c>
      <c r="ADO205" s="16" t="s">
        <v>13197</v>
      </c>
      <c r="ADP205" s="16" t="s">
        <v>13194</v>
      </c>
      <c r="ADQ205" s="16" t="s">
        <v>13194</v>
      </c>
      <c r="ADR205" s="16" t="s">
        <v>13194</v>
      </c>
      <c r="ADS205" s="16" t="s">
        <v>13194</v>
      </c>
      <c r="ADU205" s="16" t="s">
        <v>1763</v>
      </c>
      <c r="ADW205" s="16" t="s">
        <v>13199</v>
      </c>
      <c r="ADY205" s="16" t="s">
        <v>1058</v>
      </c>
      <c r="AEA205" s="16">
        <v>3900</v>
      </c>
      <c r="AEC205" s="16" t="s">
        <v>1058</v>
      </c>
      <c r="AED205" s="16">
        <v>2798.71</v>
      </c>
      <c r="AEE205" s="16" t="s">
        <v>952</v>
      </c>
      <c r="AEG205" s="16">
        <v>4125</v>
      </c>
      <c r="AEI205" s="16">
        <v>2000</v>
      </c>
      <c r="AEJ205" s="16">
        <v>1000</v>
      </c>
      <c r="AEK205" s="16">
        <v>300</v>
      </c>
      <c r="AEL205" s="16">
        <v>300</v>
      </c>
      <c r="AEN205" s="16">
        <v>200</v>
      </c>
      <c r="AEO205" s="16">
        <v>100</v>
      </c>
    </row>
    <row r="206" spans="1:822" x14ac:dyDescent="0.25">
      <c r="A206" s="30">
        <v>45820</v>
      </c>
      <c r="B206" s="16" t="s">
        <v>9890</v>
      </c>
      <c r="C206" s="16" t="s">
        <v>867</v>
      </c>
      <c r="D206" s="16" t="s">
        <v>867</v>
      </c>
      <c r="E206" s="16">
        <v>61</v>
      </c>
      <c r="F206" s="16" t="s">
        <v>8153</v>
      </c>
      <c r="G206" s="16" t="s">
        <v>4145</v>
      </c>
      <c r="I206" s="16" t="s">
        <v>4148</v>
      </c>
      <c r="Z206" s="16" t="s">
        <v>993</v>
      </c>
      <c r="AA206" s="16" t="s">
        <v>470</v>
      </c>
      <c r="AB206" s="16">
        <v>3</v>
      </c>
      <c r="AC206" s="16" t="s">
        <v>843</v>
      </c>
      <c r="AD206" s="16" t="s">
        <v>843</v>
      </c>
      <c r="AE206" s="16" t="s">
        <v>843</v>
      </c>
      <c r="AF206" s="16" t="s">
        <v>1056</v>
      </c>
      <c r="AG206" s="16" t="s">
        <v>844</v>
      </c>
      <c r="AH206" s="16" t="s">
        <v>1056</v>
      </c>
      <c r="AI206" s="16" t="s">
        <v>844</v>
      </c>
      <c r="AJ206" s="16" t="s">
        <v>843</v>
      </c>
      <c r="AK206" s="16" t="s">
        <v>843</v>
      </c>
      <c r="AM206" s="16" t="s">
        <v>737</v>
      </c>
      <c r="AN206" s="16" t="s">
        <v>761</v>
      </c>
      <c r="AP206" s="16" t="s">
        <v>770</v>
      </c>
      <c r="AR206" s="16" t="s">
        <v>6907</v>
      </c>
      <c r="BB206" s="16">
        <v>3</v>
      </c>
      <c r="BC206" s="16" t="s">
        <v>7878</v>
      </c>
      <c r="BE206" s="16" t="s">
        <v>5098</v>
      </c>
      <c r="BV206" s="16" t="s">
        <v>5153</v>
      </c>
      <c r="BW206" s="16" t="s">
        <v>843</v>
      </c>
      <c r="BX206" s="16" t="s">
        <v>843</v>
      </c>
      <c r="BY206" s="16" t="s">
        <v>844</v>
      </c>
      <c r="BZ206" s="16" t="s">
        <v>843</v>
      </c>
      <c r="CA206" s="16" t="s">
        <v>843</v>
      </c>
      <c r="CB206" s="16" t="s">
        <v>843</v>
      </c>
      <c r="CC206" s="16" t="s">
        <v>843</v>
      </c>
      <c r="CD206" s="16" t="s">
        <v>843</v>
      </c>
      <c r="CE206" s="16" t="s">
        <v>843</v>
      </c>
      <c r="CF206" s="16" t="s">
        <v>843</v>
      </c>
      <c r="CG206" s="16" t="s">
        <v>843</v>
      </c>
      <c r="CH206" s="16" t="s">
        <v>843</v>
      </c>
      <c r="CI206" s="16" t="s">
        <v>843</v>
      </c>
      <c r="CJ206" s="16" t="s">
        <v>843</v>
      </c>
      <c r="CK206" s="16" t="s">
        <v>843</v>
      </c>
      <c r="CP206" s="16" t="s">
        <v>867</v>
      </c>
      <c r="CQ206" s="16" t="s">
        <v>5191</v>
      </c>
      <c r="CR206" s="16" t="s">
        <v>844</v>
      </c>
      <c r="CS206" s="16" t="s">
        <v>843</v>
      </c>
      <c r="CT206" s="16" t="s">
        <v>843</v>
      </c>
      <c r="CU206" s="16" t="s">
        <v>843</v>
      </c>
      <c r="CV206" s="16" t="s">
        <v>843</v>
      </c>
      <c r="CW206" s="16" t="s">
        <v>843</v>
      </c>
      <c r="CX206" s="16" t="s">
        <v>843</v>
      </c>
      <c r="CY206" s="16" t="s">
        <v>843</v>
      </c>
      <c r="CZ206" s="16" t="s">
        <v>843</v>
      </c>
      <c r="DA206" s="16" t="s">
        <v>5184</v>
      </c>
      <c r="DX206" s="16" t="s">
        <v>867</v>
      </c>
      <c r="DY206" s="16" t="s">
        <v>867</v>
      </c>
      <c r="GC206" s="16" t="s">
        <v>5342</v>
      </c>
      <c r="GF206" s="16" t="s">
        <v>867</v>
      </c>
      <c r="GG206" s="16" t="s">
        <v>867</v>
      </c>
      <c r="GV206" s="16" t="s">
        <v>5443</v>
      </c>
      <c r="GW206" s="16" t="s">
        <v>843</v>
      </c>
      <c r="GX206" s="16" t="s">
        <v>844</v>
      </c>
      <c r="GY206" s="16" t="s">
        <v>843</v>
      </c>
      <c r="GZ206" s="16" t="s">
        <v>843</v>
      </c>
      <c r="HA206" s="16" t="s">
        <v>843</v>
      </c>
      <c r="HB206" s="16" t="s">
        <v>843</v>
      </c>
      <c r="HC206" s="16" t="s">
        <v>843</v>
      </c>
      <c r="HD206" s="16" t="s">
        <v>843</v>
      </c>
      <c r="HE206" s="16" t="s">
        <v>843</v>
      </c>
      <c r="HF206" s="16" t="s">
        <v>843</v>
      </c>
      <c r="HH206" s="16" t="s">
        <v>5456</v>
      </c>
      <c r="HK206" s="16" t="s">
        <v>865</v>
      </c>
      <c r="HM206" s="16" t="s">
        <v>865</v>
      </c>
      <c r="HZ206" s="16" t="s">
        <v>7944</v>
      </c>
      <c r="KE206" s="16" t="s">
        <v>5585</v>
      </c>
      <c r="KG206" s="16" t="s">
        <v>7015</v>
      </c>
      <c r="KH206" s="16" t="s">
        <v>7033</v>
      </c>
      <c r="KI206" s="16" t="s">
        <v>865</v>
      </c>
      <c r="LG206" s="16" t="s">
        <v>867</v>
      </c>
      <c r="LH206" s="16" t="s">
        <v>867</v>
      </c>
      <c r="LI206" s="16" t="s">
        <v>867</v>
      </c>
      <c r="LJ206" s="16" t="s">
        <v>867</v>
      </c>
      <c r="LK206" s="16" t="s">
        <v>867</v>
      </c>
      <c r="LL206" s="16" t="s">
        <v>5657</v>
      </c>
      <c r="LM206" s="16" t="s">
        <v>844</v>
      </c>
      <c r="LN206" s="16" t="s">
        <v>843</v>
      </c>
      <c r="LO206" s="16" t="s">
        <v>843</v>
      </c>
      <c r="LP206" s="16" t="s">
        <v>843</v>
      </c>
      <c r="LQ206" s="16" t="s">
        <v>843</v>
      </c>
      <c r="LR206" s="16" t="s">
        <v>843</v>
      </c>
      <c r="LS206" s="16" t="s">
        <v>843</v>
      </c>
      <c r="LT206" s="16" t="s">
        <v>843</v>
      </c>
      <c r="LU206" s="16" t="s">
        <v>843</v>
      </c>
      <c r="LV206" s="16" t="s">
        <v>843</v>
      </c>
      <c r="LW206" s="16" t="s">
        <v>843</v>
      </c>
      <c r="LX206" s="16" t="s">
        <v>843</v>
      </c>
      <c r="LY206" s="16" t="s">
        <v>843</v>
      </c>
      <c r="LZ206" s="16" t="s">
        <v>843</v>
      </c>
      <c r="MA206" s="16" t="s">
        <v>843</v>
      </c>
      <c r="MC206" s="16" t="s">
        <v>5694</v>
      </c>
      <c r="MD206" s="16" t="s">
        <v>844</v>
      </c>
      <c r="ME206" s="16" t="s">
        <v>843</v>
      </c>
      <c r="MF206" s="16" t="s">
        <v>843</v>
      </c>
      <c r="MG206" s="16" t="s">
        <v>843</v>
      </c>
      <c r="MH206" s="16" t="s">
        <v>843</v>
      </c>
      <c r="MI206" s="16" t="s">
        <v>843</v>
      </c>
      <c r="MJ206" s="16" t="s">
        <v>843</v>
      </c>
      <c r="MK206" s="16" t="s">
        <v>843</v>
      </c>
      <c r="ML206" s="16" t="s">
        <v>843</v>
      </c>
      <c r="MM206" s="16" t="s">
        <v>843</v>
      </c>
      <c r="MN206" s="16" t="s">
        <v>843</v>
      </c>
      <c r="MO206" s="16" t="s">
        <v>843</v>
      </c>
      <c r="MP206" s="16" t="s">
        <v>843</v>
      </c>
      <c r="MQ206" s="16" t="s">
        <v>843</v>
      </c>
      <c r="MR206" s="16" t="s">
        <v>843</v>
      </c>
      <c r="MS206" s="16" t="s">
        <v>843</v>
      </c>
      <c r="MT206" s="16" t="s">
        <v>843</v>
      </c>
      <c r="MU206" s="16" t="s">
        <v>843</v>
      </c>
      <c r="MV206" s="16" t="s">
        <v>843</v>
      </c>
      <c r="MX206" s="16" t="s">
        <v>5694</v>
      </c>
      <c r="MY206" s="16" t="s">
        <v>844</v>
      </c>
      <c r="MZ206" s="16" t="s">
        <v>843</v>
      </c>
      <c r="NA206" s="16" t="s">
        <v>843</v>
      </c>
      <c r="NB206" s="16" t="s">
        <v>843</v>
      </c>
      <c r="NC206" s="16" t="s">
        <v>843</v>
      </c>
      <c r="ND206" s="16" t="s">
        <v>843</v>
      </c>
      <c r="NE206" s="16" t="s">
        <v>843</v>
      </c>
      <c r="NF206" s="16" t="s">
        <v>843</v>
      </c>
      <c r="NG206" s="16" t="s">
        <v>843</v>
      </c>
      <c r="NH206" s="16" t="s">
        <v>843</v>
      </c>
      <c r="NI206" s="16" t="s">
        <v>843</v>
      </c>
      <c r="NJ206" s="16" t="s">
        <v>843</v>
      </c>
      <c r="NK206" s="16" t="s">
        <v>843</v>
      </c>
      <c r="NL206" s="16" t="s">
        <v>843</v>
      </c>
      <c r="NM206" s="16" t="s">
        <v>843</v>
      </c>
      <c r="NN206" s="16" t="s">
        <v>843</v>
      </c>
      <c r="NO206" s="16" t="s">
        <v>843</v>
      </c>
      <c r="NP206" s="16" t="s">
        <v>843</v>
      </c>
      <c r="NQ206" s="16" t="s">
        <v>843</v>
      </c>
      <c r="PC206" s="16" t="s">
        <v>865</v>
      </c>
      <c r="PD206" s="16" t="s">
        <v>865</v>
      </c>
      <c r="PY206" s="16" t="s">
        <v>865</v>
      </c>
      <c r="QP206" s="16" t="s">
        <v>865</v>
      </c>
      <c r="QR206" s="16" t="s">
        <v>865</v>
      </c>
      <c r="QT206" s="16" t="s">
        <v>867</v>
      </c>
      <c r="QV206" s="16" t="s">
        <v>865</v>
      </c>
      <c r="QX206" s="16" t="s">
        <v>865</v>
      </c>
      <c r="QY206" s="16" t="s">
        <v>867</v>
      </c>
      <c r="RD206" s="16" t="s">
        <v>865</v>
      </c>
      <c r="RF206" s="16" t="s">
        <v>865</v>
      </c>
      <c r="RH206" s="16" t="s">
        <v>865</v>
      </c>
      <c r="RJ206" s="16" t="s">
        <v>865</v>
      </c>
      <c r="RN206" s="16" t="s">
        <v>7720</v>
      </c>
      <c r="RP206" s="16" t="s">
        <v>867</v>
      </c>
      <c r="RR206" s="16" t="s">
        <v>7720</v>
      </c>
      <c r="RT206" s="16" t="s">
        <v>867</v>
      </c>
      <c r="RV206" s="16" t="s">
        <v>867</v>
      </c>
      <c r="RX206" s="16" t="s">
        <v>7720</v>
      </c>
      <c r="RZ206" s="16" t="s">
        <v>867</v>
      </c>
      <c r="SQ206" s="16" t="s">
        <v>865</v>
      </c>
      <c r="SS206" s="16" t="s">
        <v>7308</v>
      </c>
      <c r="ST206" s="16" t="s">
        <v>7764</v>
      </c>
      <c r="TN206" s="16">
        <v>0</v>
      </c>
      <c r="TO206" s="16">
        <v>0</v>
      </c>
      <c r="TP206" s="16">
        <v>0</v>
      </c>
      <c r="TQ206" s="16">
        <v>0</v>
      </c>
      <c r="TR206" s="16">
        <v>200</v>
      </c>
      <c r="TS206" s="16">
        <v>100</v>
      </c>
      <c r="TT206" s="16">
        <v>0</v>
      </c>
      <c r="TU206" s="16">
        <v>40</v>
      </c>
      <c r="TV206" s="16">
        <v>0</v>
      </c>
      <c r="TW206" s="16">
        <v>0</v>
      </c>
      <c r="TX206" s="16">
        <v>0</v>
      </c>
      <c r="TZ206" s="16" t="s">
        <v>7364</v>
      </c>
      <c r="UA206" s="16" t="s">
        <v>8783</v>
      </c>
      <c r="UB206" s="16">
        <v>0</v>
      </c>
      <c r="UC206" s="16" t="s">
        <v>844</v>
      </c>
      <c r="UD206" s="16" t="s">
        <v>843</v>
      </c>
      <c r="UE206" s="16" t="s">
        <v>843</v>
      </c>
      <c r="UF206" s="16" t="s">
        <v>844</v>
      </c>
      <c r="UG206" s="16" t="s">
        <v>843</v>
      </c>
      <c r="UH206" s="16" t="s">
        <v>843</v>
      </c>
      <c r="VX206" s="16" t="s">
        <v>6028</v>
      </c>
      <c r="VY206" s="16" t="s">
        <v>844</v>
      </c>
      <c r="VZ206" s="16" t="s">
        <v>843</v>
      </c>
      <c r="WA206" s="16" t="s">
        <v>843</v>
      </c>
      <c r="WB206" s="16" t="s">
        <v>843</v>
      </c>
      <c r="WC206" s="16" t="s">
        <v>843</v>
      </c>
      <c r="WD206" s="16" t="s">
        <v>843</v>
      </c>
      <c r="WE206" s="16" t="s">
        <v>843</v>
      </c>
      <c r="WF206" s="16" t="s">
        <v>843</v>
      </c>
      <c r="WH206" s="16">
        <v>1625</v>
      </c>
      <c r="WO206" s="16" t="s">
        <v>6920</v>
      </c>
      <c r="XD206" s="16" t="s">
        <v>6975</v>
      </c>
      <c r="XE206" s="16" t="s">
        <v>843</v>
      </c>
      <c r="XF206" s="16" t="s">
        <v>843</v>
      </c>
      <c r="XG206" s="16" t="s">
        <v>844</v>
      </c>
      <c r="XH206" s="16" t="s">
        <v>843</v>
      </c>
      <c r="XI206" s="16" t="s">
        <v>843</v>
      </c>
      <c r="XJ206" s="16" t="s">
        <v>843</v>
      </c>
      <c r="XK206" s="16" t="s">
        <v>843</v>
      </c>
      <c r="XL206" s="16" t="s">
        <v>843</v>
      </c>
      <c r="XM206" s="16" t="s">
        <v>843</v>
      </c>
      <c r="XN206" s="16" t="s">
        <v>843</v>
      </c>
      <c r="XO206" s="16" t="s">
        <v>843</v>
      </c>
      <c r="XP206" s="16" t="s">
        <v>843</v>
      </c>
      <c r="XQ206" s="16" t="s">
        <v>843</v>
      </c>
      <c r="YF206" s="16" t="s">
        <v>865</v>
      </c>
      <c r="YN206" s="16" t="s">
        <v>7040</v>
      </c>
      <c r="YP206" s="16" t="s">
        <v>7987</v>
      </c>
      <c r="YR206" s="16" t="s">
        <v>9891</v>
      </c>
      <c r="YS206" s="16" t="s">
        <v>9892</v>
      </c>
      <c r="YT206" s="16" t="s">
        <v>8694</v>
      </c>
      <c r="YU206" s="16" t="s">
        <v>9893</v>
      </c>
      <c r="YV206" s="16" t="s">
        <v>9148</v>
      </c>
      <c r="YW206" s="16" t="s">
        <v>844</v>
      </c>
      <c r="YX206" s="16" t="s">
        <v>9148</v>
      </c>
      <c r="YY206" s="16" t="s">
        <v>843</v>
      </c>
      <c r="YZ206" s="16" t="s">
        <v>843</v>
      </c>
      <c r="ZA206" s="16" t="s">
        <v>843</v>
      </c>
      <c r="ZB206" s="16">
        <v>340</v>
      </c>
      <c r="ZC206" s="16" t="s">
        <v>843</v>
      </c>
      <c r="ZD206" s="16" t="s">
        <v>843</v>
      </c>
      <c r="ZE206" s="16" t="s">
        <v>843</v>
      </c>
      <c r="ZF206" s="16" t="s">
        <v>843</v>
      </c>
      <c r="ZG206" s="16" t="s">
        <v>9386</v>
      </c>
      <c r="ZH206" s="16" t="s">
        <v>9113</v>
      </c>
      <c r="ZI206" s="16" t="s">
        <v>843</v>
      </c>
      <c r="ZJ206" s="16" t="s">
        <v>843</v>
      </c>
      <c r="ZK206" s="16" t="s">
        <v>843</v>
      </c>
      <c r="ZL206" s="16" t="s">
        <v>8724</v>
      </c>
      <c r="ZM206" s="16" t="s">
        <v>843</v>
      </c>
      <c r="ZN206" s="16" t="s">
        <v>8742</v>
      </c>
      <c r="ZO206" s="16" t="s">
        <v>487</v>
      </c>
      <c r="ZP206" s="16" t="s">
        <v>487</v>
      </c>
      <c r="ZQ206" s="16" t="s">
        <v>486</v>
      </c>
      <c r="ZR206" s="16" t="s">
        <v>486</v>
      </c>
      <c r="ZS206" s="16" t="s">
        <v>844</v>
      </c>
      <c r="ZT206" s="16" t="s">
        <v>8705</v>
      </c>
      <c r="ZU206" s="16" t="s">
        <v>9092</v>
      </c>
      <c r="ZV206" s="16" t="s">
        <v>486</v>
      </c>
      <c r="ZW206" s="16" t="s">
        <v>843</v>
      </c>
      <c r="ZX206" s="16" t="s">
        <v>843</v>
      </c>
      <c r="ZY206" s="16" t="s">
        <v>1056</v>
      </c>
      <c r="ZZ206" s="16" t="s">
        <v>844</v>
      </c>
      <c r="AAA206" s="16" t="s">
        <v>8732</v>
      </c>
      <c r="AAB206" s="16" t="s">
        <v>843</v>
      </c>
      <c r="AAC206" s="16">
        <v>1</v>
      </c>
      <c r="AAD206" s="16" t="s">
        <v>1056</v>
      </c>
      <c r="AAE206" s="16" t="s">
        <v>844</v>
      </c>
      <c r="AAF206" s="16" t="s">
        <v>843</v>
      </c>
      <c r="AAG206" s="16" t="s">
        <v>843</v>
      </c>
      <c r="AAH206" s="16" t="s">
        <v>843</v>
      </c>
      <c r="AAI206" s="16" t="s">
        <v>843</v>
      </c>
      <c r="AAJ206" s="16" t="s">
        <v>606</v>
      </c>
      <c r="AAK206" s="16" t="s">
        <v>655</v>
      </c>
      <c r="AAL206" s="16" t="s">
        <v>905</v>
      </c>
      <c r="AAM206" s="16" t="s">
        <v>663</v>
      </c>
      <c r="AAN206" s="16" t="s">
        <v>8707</v>
      </c>
      <c r="AAO206" s="16" t="s">
        <v>1018</v>
      </c>
      <c r="AAP206" s="16" t="s">
        <v>8708</v>
      </c>
      <c r="AAS206" s="16">
        <v>1625</v>
      </c>
      <c r="AAT206" s="16" t="s">
        <v>782</v>
      </c>
      <c r="AAU206" s="16" t="s">
        <v>782</v>
      </c>
      <c r="AAV206" s="16" t="s">
        <v>782</v>
      </c>
      <c r="AAW206" s="16" t="s">
        <v>782</v>
      </c>
      <c r="AAX206" s="16" t="s">
        <v>843</v>
      </c>
      <c r="AAY206" s="16" t="s">
        <v>8710</v>
      </c>
      <c r="AAZ206" s="16" t="s">
        <v>782</v>
      </c>
      <c r="ABA206" s="16" t="s">
        <v>783</v>
      </c>
      <c r="ABB206" s="16" t="s">
        <v>783</v>
      </c>
      <c r="ABC206" s="16" t="s">
        <v>783</v>
      </c>
      <c r="ABD206" s="16" t="s">
        <v>783</v>
      </c>
      <c r="ABE206" s="16" t="s">
        <v>783</v>
      </c>
      <c r="ABF206" s="16" t="s">
        <v>782</v>
      </c>
      <c r="ABG206" s="16" t="s">
        <v>783</v>
      </c>
      <c r="ABH206" s="16" t="s">
        <v>782</v>
      </c>
      <c r="ABI206" s="16" t="s">
        <v>782</v>
      </c>
      <c r="ABJ206" s="16" t="s">
        <v>783</v>
      </c>
      <c r="ABK206" s="16" t="s">
        <v>782</v>
      </c>
      <c r="ABL206" s="16" t="s">
        <v>8728</v>
      </c>
      <c r="ABM206" s="16" t="s">
        <v>843</v>
      </c>
      <c r="ABN206" s="16" t="s">
        <v>1033</v>
      </c>
      <c r="ABP206" s="16" t="s">
        <v>972</v>
      </c>
      <c r="ABQ206" s="16" t="s">
        <v>4324</v>
      </c>
      <c r="ABR206" s="16" t="s">
        <v>470</v>
      </c>
      <c r="ABS206" s="16" t="s">
        <v>457</v>
      </c>
      <c r="ABT206" s="16" t="s">
        <v>8732</v>
      </c>
      <c r="ABU206" s="16" t="s">
        <v>1056</v>
      </c>
      <c r="ABV206" s="16" t="s">
        <v>487</v>
      </c>
      <c r="ABW206" s="16" t="s">
        <v>487</v>
      </c>
      <c r="ABX206" s="16" t="s">
        <v>894</v>
      </c>
      <c r="ABY206" s="16" t="s">
        <v>486</v>
      </c>
      <c r="ABZ206" s="16" t="s">
        <v>486</v>
      </c>
      <c r="ACA206" s="16" t="s">
        <v>761</v>
      </c>
      <c r="ACB206" s="16" t="s">
        <v>770</v>
      </c>
      <c r="ACC206" s="16" t="s">
        <v>737</v>
      </c>
      <c r="ACD206" s="16" t="s">
        <v>486</v>
      </c>
      <c r="ACE206" s="16" t="s">
        <v>486</v>
      </c>
      <c r="ACG206" s="16" t="s">
        <v>1014</v>
      </c>
      <c r="ACH206" s="16" t="s">
        <v>1009</v>
      </c>
      <c r="ACI206" s="16" t="s">
        <v>462</v>
      </c>
      <c r="ACJ206" s="16">
        <v>0.79400000000000004</v>
      </c>
      <c r="ACK206" s="16" t="s">
        <v>482</v>
      </c>
      <c r="ACL206" s="16" t="s">
        <v>738</v>
      </c>
      <c r="ACM206" s="16" t="s">
        <v>1190</v>
      </c>
      <c r="ACN206" s="16" t="s">
        <v>1169</v>
      </c>
      <c r="ACO206" s="16" t="s">
        <v>1856</v>
      </c>
      <c r="ACP206" s="16">
        <v>1625</v>
      </c>
      <c r="ACQ206" s="16" t="s">
        <v>1202</v>
      </c>
      <c r="ACR206" s="16" t="s">
        <v>1644</v>
      </c>
      <c r="ACS206" s="16" t="s">
        <v>676</v>
      </c>
      <c r="ACT206" s="16" t="s">
        <v>1522</v>
      </c>
      <c r="ACU206" s="16" t="s">
        <v>833</v>
      </c>
      <c r="ACV206" s="16" t="s">
        <v>8711</v>
      </c>
      <c r="ACW206" s="16" t="s">
        <v>877</v>
      </c>
      <c r="ACX206" s="16" t="s">
        <v>1915</v>
      </c>
      <c r="ACY206" s="16" t="s">
        <v>1947</v>
      </c>
      <c r="ACZ206" s="16">
        <v>1</v>
      </c>
      <c r="ADA206" s="16">
        <v>1</v>
      </c>
      <c r="ADB206" s="16">
        <v>1</v>
      </c>
      <c r="ADC206" s="16">
        <v>1</v>
      </c>
      <c r="ADD206" s="16">
        <v>1</v>
      </c>
      <c r="ADE206" s="16" t="s">
        <v>8712</v>
      </c>
      <c r="ADF206" s="16">
        <v>0</v>
      </c>
      <c r="ADG206" s="16" t="s">
        <v>486</v>
      </c>
      <c r="ADH206" s="16">
        <v>1</v>
      </c>
      <c r="ADI206" s="16" t="s">
        <v>486</v>
      </c>
      <c r="ADJ206" s="16" t="s">
        <v>13194</v>
      </c>
      <c r="ADK206" s="16" t="s">
        <v>13194</v>
      </c>
      <c r="ADL206" s="16" t="s">
        <v>13194</v>
      </c>
      <c r="ADM206" s="16" t="s">
        <v>13194</v>
      </c>
      <c r="ADN206" s="16" t="s">
        <v>13196</v>
      </c>
      <c r="ADO206" s="16" t="s">
        <v>13197</v>
      </c>
      <c r="ADP206" s="16" t="s">
        <v>13196</v>
      </c>
      <c r="ADQ206" s="16" t="s">
        <v>13194</v>
      </c>
      <c r="ADR206" s="16" t="s">
        <v>13194</v>
      </c>
      <c r="ADS206" s="16" t="s">
        <v>13194</v>
      </c>
      <c r="ADW206" s="16" t="s">
        <v>13199</v>
      </c>
      <c r="ADY206" s="16" t="s">
        <v>1058</v>
      </c>
      <c r="ADZ206" s="16">
        <v>340</v>
      </c>
      <c r="AEC206" s="16" t="s">
        <v>1058</v>
      </c>
      <c r="AED206" s="16">
        <v>541.66999999999996</v>
      </c>
      <c r="AEE206" s="16" t="s">
        <v>952</v>
      </c>
      <c r="AEF206" s="16">
        <v>1625</v>
      </c>
      <c r="AEN206" s="16">
        <v>66.67</v>
      </c>
      <c r="AEO206" s="16">
        <v>33.33</v>
      </c>
      <c r="AEP206" s="16">
        <v>13.33</v>
      </c>
    </row>
    <row r="207" spans="1:822" x14ac:dyDescent="0.25">
      <c r="A207" s="30">
        <v>45820</v>
      </c>
      <c r="B207" s="16" t="s">
        <v>9894</v>
      </c>
      <c r="C207" s="16" t="s">
        <v>867</v>
      </c>
      <c r="D207" s="16" t="s">
        <v>867</v>
      </c>
      <c r="E207" s="16">
        <v>64</v>
      </c>
      <c r="F207" s="16" t="s">
        <v>8153</v>
      </c>
      <c r="G207" s="16" t="s">
        <v>4105</v>
      </c>
      <c r="I207" s="16" t="s">
        <v>4174</v>
      </c>
      <c r="Z207" s="16" t="s">
        <v>997</v>
      </c>
      <c r="AA207" s="16" t="s">
        <v>474</v>
      </c>
      <c r="AB207" s="16">
        <v>2</v>
      </c>
      <c r="AC207" s="16" t="s">
        <v>843</v>
      </c>
      <c r="AD207" s="16" t="s">
        <v>843</v>
      </c>
      <c r="AE207" s="16" t="s">
        <v>843</v>
      </c>
      <c r="AF207" s="16" t="s">
        <v>844</v>
      </c>
      <c r="AG207" s="16" t="s">
        <v>844</v>
      </c>
      <c r="AH207" s="16" t="s">
        <v>844</v>
      </c>
      <c r="AI207" s="16" t="s">
        <v>844</v>
      </c>
      <c r="AJ207" s="16" t="s">
        <v>843</v>
      </c>
      <c r="AK207" s="16" t="s">
        <v>843</v>
      </c>
      <c r="AM207" s="16" t="s">
        <v>736</v>
      </c>
      <c r="AN207" s="16" t="s">
        <v>761</v>
      </c>
      <c r="AP207" s="16" t="s">
        <v>774</v>
      </c>
      <c r="AR207" s="16" t="s">
        <v>6907</v>
      </c>
      <c r="BB207" s="16">
        <v>2</v>
      </c>
      <c r="BC207" s="16" t="s">
        <v>7878</v>
      </c>
      <c r="BE207" s="16" t="s">
        <v>5098</v>
      </c>
      <c r="BV207" s="16" t="s">
        <v>4433</v>
      </c>
      <c r="BW207" s="16" t="s">
        <v>844</v>
      </c>
      <c r="BX207" s="16" t="s">
        <v>843</v>
      </c>
      <c r="BY207" s="16" t="s">
        <v>843</v>
      </c>
      <c r="BZ207" s="16" t="s">
        <v>843</v>
      </c>
      <c r="CA207" s="16" t="s">
        <v>843</v>
      </c>
      <c r="CB207" s="16" t="s">
        <v>843</v>
      </c>
      <c r="CC207" s="16" t="s">
        <v>843</v>
      </c>
      <c r="CD207" s="16" t="s">
        <v>843</v>
      </c>
      <c r="CE207" s="16" t="s">
        <v>843</v>
      </c>
      <c r="CF207" s="16" t="s">
        <v>843</v>
      </c>
      <c r="CG207" s="16" t="s">
        <v>843</v>
      </c>
      <c r="CH207" s="16" t="s">
        <v>843</v>
      </c>
      <c r="CI207" s="16" t="s">
        <v>843</v>
      </c>
      <c r="CJ207" s="16" t="s">
        <v>843</v>
      </c>
      <c r="CK207" s="16" t="s">
        <v>843</v>
      </c>
      <c r="CP207" s="16" t="s">
        <v>867</v>
      </c>
      <c r="CQ207" s="16" t="s">
        <v>9044</v>
      </c>
      <c r="CR207" s="16" t="s">
        <v>844</v>
      </c>
      <c r="CS207" s="16" t="s">
        <v>844</v>
      </c>
      <c r="CT207" s="16" t="s">
        <v>843</v>
      </c>
      <c r="CU207" s="16" t="s">
        <v>843</v>
      </c>
      <c r="CV207" s="16" t="s">
        <v>843</v>
      </c>
      <c r="CW207" s="16" t="s">
        <v>843</v>
      </c>
      <c r="CX207" s="16" t="s">
        <v>843</v>
      </c>
      <c r="CY207" s="16" t="s">
        <v>843</v>
      </c>
      <c r="CZ207" s="16" t="s">
        <v>843</v>
      </c>
      <c r="DA207" s="16" t="s">
        <v>5184</v>
      </c>
      <c r="DX207" s="16" t="s">
        <v>867</v>
      </c>
      <c r="DY207" s="16" t="s">
        <v>867</v>
      </c>
      <c r="GC207" s="16" t="s">
        <v>5330</v>
      </c>
      <c r="GF207" s="16" t="s">
        <v>867</v>
      </c>
      <c r="GG207" s="16" t="s">
        <v>867</v>
      </c>
      <c r="GV207" s="16" t="s">
        <v>5443</v>
      </c>
      <c r="GW207" s="16" t="s">
        <v>843</v>
      </c>
      <c r="GX207" s="16" t="s">
        <v>844</v>
      </c>
      <c r="GY207" s="16" t="s">
        <v>843</v>
      </c>
      <c r="GZ207" s="16" t="s">
        <v>843</v>
      </c>
      <c r="HA207" s="16" t="s">
        <v>843</v>
      </c>
      <c r="HB207" s="16" t="s">
        <v>843</v>
      </c>
      <c r="HC207" s="16" t="s">
        <v>843</v>
      </c>
      <c r="HD207" s="16" t="s">
        <v>843</v>
      </c>
      <c r="HE207" s="16" t="s">
        <v>843</v>
      </c>
      <c r="HF207" s="16" t="s">
        <v>843</v>
      </c>
      <c r="HH207" s="16" t="s">
        <v>5456</v>
      </c>
      <c r="HK207" s="16" t="s">
        <v>865</v>
      </c>
      <c r="HM207" s="16" t="s">
        <v>865</v>
      </c>
      <c r="HZ207" s="16" t="s">
        <v>7944</v>
      </c>
      <c r="KE207" s="16" t="s">
        <v>5582</v>
      </c>
      <c r="KG207" s="16" t="s">
        <v>7015</v>
      </c>
      <c r="KH207" s="16" t="s">
        <v>7033</v>
      </c>
      <c r="KI207" s="16" t="s">
        <v>865</v>
      </c>
      <c r="LG207" s="16" t="s">
        <v>867</v>
      </c>
      <c r="LH207" s="16" t="s">
        <v>865</v>
      </c>
      <c r="LI207" s="16" t="s">
        <v>867</v>
      </c>
      <c r="LJ207" s="16" t="s">
        <v>867</v>
      </c>
      <c r="LK207" s="16" t="s">
        <v>865</v>
      </c>
      <c r="LL207" s="16" t="s">
        <v>864</v>
      </c>
      <c r="LM207" s="16" t="s">
        <v>843</v>
      </c>
      <c r="LN207" s="16" t="s">
        <v>843</v>
      </c>
      <c r="LO207" s="16" t="s">
        <v>843</v>
      </c>
      <c r="LP207" s="16" t="s">
        <v>843</v>
      </c>
      <c r="LQ207" s="16" t="s">
        <v>843</v>
      </c>
      <c r="LR207" s="16" t="s">
        <v>843</v>
      </c>
      <c r="LS207" s="16" t="s">
        <v>843</v>
      </c>
      <c r="LT207" s="16" t="s">
        <v>843</v>
      </c>
      <c r="LU207" s="16" t="s">
        <v>843</v>
      </c>
      <c r="LV207" s="16" t="s">
        <v>843</v>
      </c>
      <c r="LW207" s="16" t="s">
        <v>843</v>
      </c>
      <c r="LX207" s="16" t="s">
        <v>843</v>
      </c>
      <c r="LY207" s="16" t="s">
        <v>843</v>
      </c>
      <c r="LZ207" s="16" t="s">
        <v>844</v>
      </c>
      <c r="MA207" s="16" t="s">
        <v>843</v>
      </c>
      <c r="MC207" s="16" t="s">
        <v>5694</v>
      </c>
      <c r="MD207" s="16" t="s">
        <v>844</v>
      </c>
      <c r="ME207" s="16" t="s">
        <v>843</v>
      </c>
      <c r="MF207" s="16" t="s">
        <v>843</v>
      </c>
      <c r="MG207" s="16" t="s">
        <v>843</v>
      </c>
      <c r="MH207" s="16" t="s">
        <v>843</v>
      </c>
      <c r="MI207" s="16" t="s">
        <v>843</v>
      </c>
      <c r="MJ207" s="16" t="s">
        <v>843</v>
      </c>
      <c r="MK207" s="16" t="s">
        <v>843</v>
      </c>
      <c r="ML207" s="16" t="s">
        <v>843</v>
      </c>
      <c r="MM207" s="16" t="s">
        <v>843</v>
      </c>
      <c r="MN207" s="16" t="s">
        <v>843</v>
      </c>
      <c r="MO207" s="16" t="s">
        <v>843</v>
      </c>
      <c r="MP207" s="16" t="s">
        <v>843</v>
      </c>
      <c r="MQ207" s="16" t="s">
        <v>843</v>
      </c>
      <c r="MR207" s="16" t="s">
        <v>843</v>
      </c>
      <c r="MS207" s="16" t="s">
        <v>843</v>
      </c>
      <c r="MT207" s="16" t="s">
        <v>843</v>
      </c>
      <c r="MU207" s="16" t="s">
        <v>843</v>
      </c>
      <c r="MV207" s="16" t="s">
        <v>843</v>
      </c>
      <c r="MX207" s="16" t="s">
        <v>5694</v>
      </c>
      <c r="MY207" s="16" t="s">
        <v>844</v>
      </c>
      <c r="MZ207" s="16" t="s">
        <v>843</v>
      </c>
      <c r="NA207" s="16" t="s">
        <v>843</v>
      </c>
      <c r="NB207" s="16" t="s">
        <v>843</v>
      </c>
      <c r="NC207" s="16" t="s">
        <v>843</v>
      </c>
      <c r="ND207" s="16" t="s">
        <v>843</v>
      </c>
      <c r="NE207" s="16" t="s">
        <v>843</v>
      </c>
      <c r="NF207" s="16" t="s">
        <v>843</v>
      </c>
      <c r="NG207" s="16" t="s">
        <v>843</v>
      </c>
      <c r="NH207" s="16" t="s">
        <v>843</v>
      </c>
      <c r="NI207" s="16" t="s">
        <v>843</v>
      </c>
      <c r="NJ207" s="16" t="s">
        <v>843</v>
      </c>
      <c r="NK207" s="16" t="s">
        <v>843</v>
      </c>
      <c r="NL207" s="16" t="s">
        <v>843</v>
      </c>
      <c r="NM207" s="16" t="s">
        <v>843</v>
      </c>
      <c r="NN207" s="16" t="s">
        <v>843</v>
      </c>
      <c r="NO207" s="16" t="s">
        <v>843</v>
      </c>
      <c r="NP207" s="16" t="s">
        <v>843</v>
      </c>
      <c r="NQ207" s="16" t="s">
        <v>843</v>
      </c>
      <c r="PC207" s="16" t="s">
        <v>865</v>
      </c>
      <c r="PD207" s="16" t="s">
        <v>865</v>
      </c>
      <c r="PY207" s="16" t="s">
        <v>865</v>
      </c>
      <c r="QP207" s="16" t="s">
        <v>865</v>
      </c>
      <c r="QR207" s="16" t="s">
        <v>867</v>
      </c>
      <c r="QT207" s="16" t="s">
        <v>867</v>
      </c>
      <c r="QV207" s="16" t="s">
        <v>865</v>
      </c>
      <c r="QX207" s="16" t="s">
        <v>865</v>
      </c>
      <c r="QY207" s="16" t="s">
        <v>867</v>
      </c>
      <c r="RD207" s="16" t="s">
        <v>4216</v>
      </c>
      <c r="RF207" s="16" t="s">
        <v>865</v>
      </c>
      <c r="RH207" s="16" t="s">
        <v>4216</v>
      </c>
      <c r="RJ207" s="16" t="s">
        <v>4216</v>
      </c>
      <c r="RN207" s="16" t="s">
        <v>7724</v>
      </c>
      <c r="RP207" s="16" t="s">
        <v>867</v>
      </c>
      <c r="RR207" s="16" t="s">
        <v>7724</v>
      </c>
      <c r="RT207" s="16" t="s">
        <v>867</v>
      </c>
      <c r="RV207" s="16" t="s">
        <v>7720</v>
      </c>
      <c r="RX207" s="16" t="s">
        <v>7720</v>
      </c>
      <c r="RZ207" s="16" t="s">
        <v>7720</v>
      </c>
      <c r="SQ207" s="16" t="s">
        <v>865</v>
      </c>
      <c r="SS207" s="16" t="s">
        <v>4216</v>
      </c>
      <c r="ST207" s="16" t="s">
        <v>4216</v>
      </c>
      <c r="TN207" s="16">
        <v>2000</v>
      </c>
      <c r="TO207" s="16">
        <v>0</v>
      </c>
      <c r="TP207" s="16">
        <v>400</v>
      </c>
      <c r="TQ207" s="16">
        <v>300</v>
      </c>
      <c r="TR207" s="16">
        <v>500</v>
      </c>
      <c r="TS207" s="16">
        <v>250</v>
      </c>
      <c r="TT207" s="16">
        <v>0</v>
      </c>
      <c r="TU207" s="16">
        <v>0</v>
      </c>
      <c r="TV207" s="16">
        <v>5000</v>
      </c>
      <c r="TW207" s="16">
        <v>0</v>
      </c>
      <c r="TX207" s="16">
        <v>0</v>
      </c>
      <c r="TZ207" s="16" t="s">
        <v>4216</v>
      </c>
      <c r="UA207" s="16" t="s">
        <v>8691</v>
      </c>
      <c r="UB207" s="16">
        <v>0</v>
      </c>
      <c r="UC207" s="16" t="s">
        <v>843</v>
      </c>
      <c r="UD207" s="16" t="s">
        <v>843</v>
      </c>
      <c r="UE207" s="16" t="s">
        <v>844</v>
      </c>
      <c r="UF207" s="16" t="s">
        <v>844</v>
      </c>
      <c r="UG207" s="16" t="s">
        <v>843</v>
      </c>
      <c r="UH207" s="16" t="s">
        <v>843</v>
      </c>
      <c r="VK207" s="16" t="s">
        <v>8976</v>
      </c>
      <c r="VL207" s="16" t="s">
        <v>843</v>
      </c>
      <c r="VM207" s="16" t="s">
        <v>844</v>
      </c>
      <c r="VN207" s="16" t="s">
        <v>843</v>
      </c>
      <c r="VO207" s="16" t="s">
        <v>843</v>
      </c>
      <c r="VP207" s="16" t="s">
        <v>844</v>
      </c>
      <c r="VQ207" s="16" t="s">
        <v>843</v>
      </c>
      <c r="VR207" s="16" t="s">
        <v>843</v>
      </c>
      <c r="VS207" s="16" t="s">
        <v>843</v>
      </c>
      <c r="VT207" s="16" t="s">
        <v>843</v>
      </c>
      <c r="VX207" s="16" t="s">
        <v>9013</v>
      </c>
      <c r="VY207" s="16" t="s">
        <v>844</v>
      </c>
      <c r="VZ207" s="16" t="s">
        <v>843</v>
      </c>
      <c r="WA207" s="16" t="s">
        <v>843</v>
      </c>
      <c r="WB207" s="16" t="s">
        <v>843</v>
      </c>
      <c r="WC207" s="16" t="s">
        <v>844</v>
      </c>
      <c r="WD207" s="16" t="s">
        <v>843</v>
      </c>
      <c r="WE207" s="16" t="s">
        <v>843</v>
      </c>
      <c r="WF207" s="16" t="s">
        <v>843</v>
      </c>
      <c r="WH207" s="16">
        <v>3250</v>
      </c>
      <c r="WO207" s="16" t="s">
        <v>6926</v>
      </c>
      <c r="YN207" s="16" t="s">
        <v>864</v>
      </c>
      <c r="YP207" s="16" t="s">
        <v>4216</v>
      </c>
      <c r="YR207" s="16" t="s">
        <v>9895</v>
      </c>
      <c r="YS207" s="16" t="s">
        <v>9896</v>
      </c>
      <c r="YT207" s="16" t="s">
        <v>8694</v>
      </c>
      <c r="YU207" s="16" t="s">
        <v>9897</v>
      </c>
      <c r="YV207" s="16" t="s">
        <v>9148</v>
      </c>
      <c r="YW207" s="16" t="s">
        <v>844</v>
      </c>
      <c r="YX207" s="16" t="s">
        <v>9148</v>
      </c>
      <c r="YY207" s="16" t="s">
        <v>8762</v>
      </c>
      <c r="YZ207" s="16" t="s">
        <v>843</v>
      </c>
      <c r="ZA207" s="16" t="s">
        <v>843</v>
      </c>
      <c r="ZB207" s="16">
        <v>4283.33</v>
      </c>
      <c r="ZC207" s="16" t="s">
        <v>8925</v>
      </c>
      <c r="ZD207" s="16" t="s">
        <v>843</v>
      </c>
      <c r="ZE207" s="16" t="s">
        <v>9898</v>
      </c>
      <c r="ZF207" s="16" t="s">
        <v>8765</v>
      </c>
      <c r="ZG207" s="16" t="s">
        <v>8724</v>
      </c>
      <c r="ZH207" s="16" t="s">
        <v>8739</v>
      </c>
      <c r="ZI207" s="16" t="s">
        <v>8753</v>
      </c>
      <c r="ZJ207" s="16" t="s">
        <v>843</v>
      </c>
      <c r="ZK207" s="16" t="s">
        <v>843</v>
      </c>
      <c r="ZL207" s="16" t="s">
        <v>843</v>
      </c>
      <c r="ZM207" s="16" t="s">
        <v>843</v>
      </c>
      <c r="ZN207" s="16" t="s">
        <v>8815</v>
      </c>
      <c r="ZO207" s="16" t="s">
        <v>487</v>
      </c>
      <c r="ZP207" s="16" t="s">
        <v>487</v>
      </c>
      <c r="ZQ207" s="16" t="s">
        <v>486</v>
      </c>
      <c r="ZR207" s="16" t="s">
        <v>486</v>
      </c>
      <c r="ZS207" s="16" t="s">
        <v>844</v>
      </c>
      <c r="ZT207" s="16" t="s">
        <v>8705</v>
      </c>
      <c r="ZU207" s="16" t="s">
        <v>8706</v>
      </c>
      <c r="ZV207" s="16" t="s">
        <v>487</v>
      </c>
      <c r="ZW207" s="16" t="s">
        <v>843</v>
      </c>
      <c r="ZX207" s="16" t="s">
        <v>843</v>
      </c>
      <c r="ZY207" s="16" t="s">
        <v>844</v>
      </c>
      <c r="ZZ207" s="16" t="s">
        <v>844</v>
      </c>
      <c r="AAA207" s="16" t="s">
        <v>1056</v>
      </c>
      <c r="AAB207" s="16" t="s">
        <v>844</v>
      </c>
      <c r="AAC207" s="16">
        <v>0</v>
      </c>
      <c r="AAD207" s="16" t="s">
        <v>844</v>
      </c>
      <c r="AAE207" s="16" t="s">
        <v>844</v>
      </c>
      <c r="AAF207" s="16" t="s">
        <v>843</v>
      </c>
      <c r="AAG207" s="16" t="s">
        <v>843</v>
      </c>
      <c r="AAH207" s="16" t="s">
        <v>843</v>
      </c>
      <c r="AAI207" s="16" t="s">
        <v>843</v>
      </c>
      <c r="AAJ207" s="16" t="s">
        <v>606</v>
      </c>
      <c r="AAK207" s="16" t="s">
        <v>655</v>
      </c>
      <c r="AAL207" s="16" t="s">
        <v>905</v>
      </c>
      <c r="AAM207" s="16" t="s">
        <v>660</v>
      </c>
      <c r="AAN207" s="16" t="s">
        <v>8707</v>
      </c>
      <c r="AAO207" s="16" t="s">
        <v>1019</v>
      </c>
      <c r="AAP207" s="16" t="s">
        <v>8708</v>
      </c>
      <c r="AAS207" s="16">
        <v>3250</v>
      </c>
      <c r="AAU207" s="16" t="s">
        <v>782</v>
      </c>
      <c r="AAX207" s="16" t="s">
        <v>843</v>
      </c>
      <c r="AAY207" s="16" t="s">
        <v>8710</v>
      </c>
      <c r="AAZ207" s="16" t="s">
        <v>782</v>
      </c>
      <c r="ABA207" s="16" t="s">
        <v>783</v>
      </c>
      <c r="ABB207" s="16" t="s">
        <v>782</v>
      </c>
      <c r="ABC207" s="16" t="s">
        <v>783</v>
      </c>
      <c r="ABD207" s="16" t="s">
        <v>782</v>
      </c>
      <c r="ABE207" s="16" t="s">
        <v>783</v>
      </c>
      <c r="ABF207" s="16" t="s">
        <v>782</v>
      </c>
      <c r="ABG207" s="16" t="s">
        <v>782</v>
      </c>
      <c r="ABH207" s="16" t="s">
        <v>782</v>
      </c>
      <c r="ABI207" s="16" t="s">
        <v>783</v>
      </c>
      <c r="ABJ207" s="16" t="s">
        <v>783</v>
      </c>
      <c r="ABK207" s="16" t="s">
        <v>783</v>
      </c>
      <c r="ABL207" s="16" t="s">
        <v>8769</v>
      </c>
      <c r="ABM207" s="16" t="s">
        <v>843</v>
      </c>
      <c r="ABN207" s="16" t="s">
        <v>1034</v>
      </c>
      <c r="ABP207" s="16" t="s">
        <v>972</v>
      </c>
      <c r="ABQ207" s="16" t="s">
        <v>4300</v>
      </c>
      <c r="ABR207" s="16" t="s">
        <v>474</v>
      </c>
      <c r="ABS207" s="16" t="s">
        <v>457</v>
      </c>
      <c r="ABT207" s="16" t="s">
        <v>1056</v>
      </c>
      <c r="ABU207" s="16" t="s">
        <v>1056</v>
      </c>
      <c r="ABV207" s="16" t="s">
        <v>487</v>
      </c>
      <c r="ABW207" s="16" t="s">
        <v>487</v>
      </c>
      <c r="ABX207" s="16" t="s">
        <v>894</v>
      </c>
      <c r="ABY207" s="16" t="s">
        <v>486</v>
      </c>
      <c r="ABZ207" s="16" t="s">
        <v>487</v>
      </c>
      <c r="ACA207" s="16" t="s">
        <v>761</v>
      </c>
      <c r="ACB207" s="16" t="s">
        <v>774</v>
      </c>
      <c r="ACC207" s="16" t="s">
        <v>736</v>
      </c>
      <c r="ACD207" s="16" t="s">
        <v>486</v>
      </c>
      <c r="ACE207" s="16" t="s">
        <v>486</v>
      </c>
      <c r="ACG207" s="16" t="s">
        <v>1014</v>
      </c>
      <c r="ACH207" s="16" t="s">
        <v>1009</v>
      </c>
      <c r="ACI207" s="16" t="s">
        <v>462</v>
      </c>
      <c r="ACJ207" s="16">
        <v>0.79400000000000004</v>
      </c>
      <c r="ACK207" s="16" t="s">
        <v>482</v>
      </c>
      <c r="ACL207" s="16" t="s">
        <v>740</v>
      </c>
      <c r="ACM207" s="16" t="s">
        <v>1193</v>
      </c>
      <c r="ACN207" s="16" t="s">
        <v>1169</v>
      </c>
      <c r="ACP207" s="16">
        <v>3250</v>
      </c>
      <c r="ACQ207" s="16" t="s">
        <v>1202</v>
      </c>
      <c r="ACR207" s="16" t="s">
        <v>1644</v>
      </c>
      <c r="ACS207" s="16" t="s">
        <v>676</v>
      </c>
      <c r="ACT207" s="16" t="s">
        <v>1521</v>
      </c>
      <c r="ACU207" s="16" t="s">
        <v>833</v>
      </c>
      <c r="ACV207" s="16" t="s">
        <v>8711</v>
      </c>
      <c r="ACW207" s="16" t="s">
        <v>877</v>
      </c>
      <c r="ACX207" s="16" t="s">
        <v>1916</v>
      </c>
      <c r="ACY207" s="16" t="s">
        <v>1947</v>
      </c>
      <c r="ACZ207" s="16">
        <v>1</v>
      </c>
      <c r="ADA207" s="16">
        <v>0</v>
      </c>
      <c r="ADB207" s="16">
        <v>1</v>
      </c>
      <c r="ADC207" s="16">
        <v>1</v>
      </c>
      <c r="ADD207" s="16">
        <v>0</v>
      </c>
      <c r="ADE207" s="16" t="s">
        <v>8827</v>
      </c>
      <c r="ADF207" s="16">
        <v>0</v>
      </c>
      <c r="ADG207" s="16" t="s">
        <v>486</v>
      </c>
      <c r="ADH207" s="16">
        <v>2</v>
      </c>
      <c r="ADI207" s="16" t="s">
        <v>486</v>
      </c>
      <c r="ADJ207" s="16" t="s">
        <v>1743</v>
      </c>
      <c r="ADK207" s="16" t="s">
        <v>13194</v>
      </c>
      <c r="ADL207" s="16" t="s">
        <v>13196</v>
      </c>
      <c r="ADM207" s="16" t="s">
        <v>13195</v>
      </c>
      <c r="ADN207" s="16" t="s">
        <v>13196</v>
      </c>
      <c r="ADO207" s="16" t="s">
        <v>1766</v>
      </c>
      <c r="ADP207" s="16" t="s">
        <v>13194</v>
      </c>
      <c r="ADQ207" s="16" t="s">
        <v>1750</v>
      </c>
      <c r="ADR207" s="16" t="s">
        <v>13194</v>
      </c>
      <c r="ADS207" s="16" t="s">
        <v>13194</v>
      </c>
      <c r="ADW207" s="16" t="s">
        <v>8729</v>
      </c>
      <c r="ADY207" s="16" t="s">
        <v>1062</v>
      </c>
      <c r="AEA207" s="16">
        <v>4283.3333333333303</v>
      </c>
      <c r="AEC207" s="16" t="s">
        <v>1058</v>
      </c>
      <c r="AED207" s="16">
        <v>1625</v>
      </c>
      <c r="AEE207" s="16" t="s">
        <v>952</v>
      </c>
      <c r="AEG207" s="16">
        <v>3250</v>
      </c>
      <c r="AEI207" s="16">
        <v>1000</v>
      </c>
      <c r="AEK207" s="16">
        <v>200</v>
      </c>
      <c r="AEL207" s="16">
        <v>150</v>
      </c>
      <c r="AEM207" s="16">
        <v>2500</v>
      </c>
      <c r="AEN207" s="16">
        <v>250</v>
      </c>
      <c r="AEO207" s="16">
        <v>125</v>
      </c>
    </row>
    <row r="208" spans="1:822" x14ac:dyDescent="0.25">
      <c r="A208" s="30">
        <v>45820</v>
      </c>
      <c r="B208" s="16" t="s">
        <v>9899</v>
      </c>
      <c r="C208" s="16" t="s">
        <v>867</v>
      </c>
      <c r="D208" s="16" t="s">
        <v>867</v>
      </c>
      <c r="E208" s="16">
        <v>38</v>
      </c>
      <c r="F208" s="16" t="s">
        <v>8153</v>
      </c>
      <c r="G208" s="16" t="s">
        <v>4145</v>
      </c>
      <c r="I208" s="16" t="s">
        <v>4174</v>
      </c>
      <c r="Z208" s="16" t="s">
        <v>993</v>
      </c>
      <c r="AA208" s="16" t="s">
        <v>470</v>
      </c>
      <c r="AB208" s="16">
        <v>2</v>
      </c>
      <c r="AC208" s="16" t="s">
        <v>844</v>
      </c>
      <c r="AD208" s="16" t="s">
        <v>843</v>
      </c>
      <c r="AE208" s="16" t="s">
        <v>844</v>
      </c>
      <c r="AF208" s="16" t="s">
        <v>844</v>
      </c>
      <c r="AG208" s="16" t="s">
        <v>843</v>
      </c>
      <c r="AH208" s="16" t="s">
        <v>844</v>
      </c>
      <c r="AI208" s="16" t="s">
        <v>844</v>
      </c>
      <c r="AJ208" s="16" t="s">
        <v>843</v>
      </c>
      <c r="AK208" s="16" t="s">
        <v>844</v>
      </c>
      <c r="AM208" s="16" t="s">
        <v>737</v>
      </c>
      <c r="AN208" s="16" t="s">
        <v>759</v>
      </c>
      <c r="AP208" s="16" t="s">
        <v>768</v>
      </c>
      <c r="AR208" s="16" t="s">
        <v>6907</v>
      </c>
      <c r="BB208" s="16">
        <v>3</v>
      </c>
      <c r="BC208" s="16" t="s">
        <v>7875</v>
      </c>
      <c r="BE208" s="16" t="s">
        <v>5098</v>
      </c>
      <c r="BV208" s="16" t="s">
        <v>4433</v>
      </c>
      <c r="BW208" s="16" t="s">
        <v>844</v>
      </c>
      <c r="BX208" s="16" t="s">
        <v>843</v>
      </c>
      <c r="BY208" s="16" t="s">
        <v>843</v>
      </c>
      <c r="BZ208" s="16" t="s">
        <v>843</v>
      </c>
      <c r="CA208" s="16" t="s">
        <v>843</v>
      </c>
      <c r="CB208" s="16" t="s">
        <v>843</v>
      </c>
      <c r="CC208" s="16" t="s">
        <v>843</v>
      </c>
      <c r="CD208" s="16" t="s">
        <v>843</v>
      </c>
      <c r="CE208" s="16" t="s">
        <v>843</v>
      </c>
      <c r="CF208" s="16" t="s">
        <v>843</v>
      </c>
      <c r="CG208" s="16" t="s">
        <v>843</v>
      </c>
      <c r="CH208" s="16" t="s">
        <v>843</v>
      </c>
      <c r="CI208" s="16" t="s">
        <v>843</v>
      </c>
      <c r="CJ208" s="16" t="s">
        <v>843</v>
      </c>
      <c r="CK208" s="16" t="s">
        <v>843</v>
      </c>
      <c r="CP208" s="16" t="s">
        <v>865</v>
      </c>
      <c r="DX208" s="16" t="s">
        <v>7842</v>
      </c>
      <c r="DY208" s="16" t="s">
        <v>867</v>
      </c>
      <c r="GC208" s="16" t="s">
        <v>5342</v>
      </c>
      <c r="GF208" s="16" t="s">
        <v>867</v>
      </c>
      <c r="GG208" s="16" t="s">
        <v>867</v>
      </c>
      <c r="GV208" s="16" t="s">
        <v>9900</v>
      </c>
      <c r="GW208" s="16" t="s">
        <v>844</v>
      </c>
      <c r="GX208" s="16" t="s">
        <v>844</v>
      </c>
      <c r="GY208" s="16" t="s">
        <v>844</v>
      </c>
      <c r="GZ208" s="16" t="s">
        <v>843</v>
      </c>
      <c r="HA208" s="16" t="s">
        <v>844</v>
      </c>
      <c r="HB208" s="16" t="s">
        <v>843</v>
      </c>
      <c r="HC208" s="16" t="s">
        <v>843</v>
      </c>
      <c r="HD208" s="16" t="s">
        <v>843</v>
      </c>
      <c r="HE208" s="16" t="s">
        <v>843</v>
      </c>
      <c r="HF208" s="16" t="s">
        <v>843</v>
      </c>
      <c r="HH208" s="16" t="s">
        <v>5456</v>
      </c>
      <c r="HK208" s="16" t="s">
        <v>865</v>
      </c>
      <c r="HM208" s="16" t="s">
        <v>865</v>
      </c>
      <c r="HZ208" s="16" t="s">
        <v>7944</v>
      </c>
      <c r="KE208" s="16" t="s">
        <v>5585</v>
      </c>
      <c r="KG208" s="16" t="s">
        <v>7018</v>
      </c>
      <c r="KH208" s="16" t="s">
        <v>7033</v>
      </c>
      <c r="KI208" s="16" t="s">
        <v>865</v>
      </c>
      <c r="LG208" s="16" t="s">
        <v>867</v>
      </c>
      <c r="LH208" s="16" t="s">
        <v>867</v>
      </c>
      <c r="LI208" s="16" t="s">
        <v>867</v>
      </c>
      <c r="LJ208" s="16" t="s">
        <v>867</v>
      </c>
      <c r="LK208" s="16" t="s">
        <v>867</v>
      </c>
      <c r="LL208" s="16" t="s">
        <v>5663</v>
      </c>
      <c r="LM208" s="16" t="s">
        <v>843</v>
      </c>
      <c r="LN208" s="16" t="s">
        <v>843</v>
      </c>
      <c r="LO208" s="16" t="s">
        <v>844</v>
      </c>
      <c r="LP208" s="16" t="s">
        <v>843</v>
      </c>
      <c r="LQ208" s="16" t="s">
        <v>843</v>
      </c>
      <c r="LR208" s="16" t="s">
        <v>843</v>
      </c>
      <c r="LS208" s="16" t="s">
        <v>843</v>
      </c>
      <c r="LT208" s="16" t="s">
        <v>843</v>
      </c>
      <c r="LU208" s="16" t="s">
        <v>843</v>
      </c>
      <c r="LV208" s="16" t="s">
        <v>843</v>
      </c>
      <c r="LW208" s="16" t="s">
        <v>843</v>
      </c>
      <c r="LX208" s="16" t="s">
        <v>843</v>
      </c>
      <c r="LY208" s="16" t="s">
        <v>843</v>
      </c>
      <c r="LZ208" s="16" t="s">
        <v>843</v>
      </c>
      <c r="MA208" s="16" t="s">
        <v>843</v>
      </c>
      <c r="MC208" s="16" t="s">
        <v>5694</v>
      </c>
      <c r="MD208" s="16" t="s">
        <v>844</v>
      </c>
      <c r="ME208" s="16" t="s">
        <v>843</v>
      </c>
      <c r="MF208" s="16" t="s">
        <v>843</v>
      </c>
      <c r="MG208" s="16" t="s">
        <v>843</v>
      </c>
      <c r="MH208" s="16" t="s">
        <v>843</v>
      </c>
      <c r="MI208" s="16" t="s">
        <v>843</v>
      </c>
      <c r="MJ208" s="16" t="s">
        <v>843</v>
      </c>
      <c r="MK208" s="16" t="s">
        <v>843</v>
      </c>
      <c r="ML208" s="16" t="s">
        <v>843</v>
      </c>
      <c r="MM208" s="16" t="s">
        <v>843</v>
      </c>
      <c r="MN208" s="16" t="s">
        <v>843</v>
      </c>
      <c r="MO208" s="16" t="s">
        <v>843</v>
      </c>
      <c r="MP208" s="16" t="s">
        <v>843</v>
      </c>
      <c r="MQ208" s="16" t="s">
        <v>843</v>
      </c>
      <c r="MR208" s="16" t="s">
        <v>843</v>
      </c>
      <c r="MS208" s="16" t="s">
        <v>843</v>
      </c>
      <c r="MT208" s="16" t="s">
        <v>843</v>
      </c>
      <c r="MU208" s="16" t="s">
        <v>843</v>
      </c>
      <c r="MV208" s="16" t="s">
        <v>843</v>
      </c>
      <c r="NS208" s="16" t="s">
        <v>5694</v>
      </c>
      <c r="NT208" s="16" t="s">
        <v>844</v>
      </c>
      <c r="NU208" s="16" t="s">
        <v>843</v>
      </c>
      <c r="NV208" s="16" t="s">
        <v>843</v>
      </c>
      <c r="NW208" s="16" t="s">
        <v>843</v>
      </c>
      <c r="NX208" s="16" t="s">
        <v>843</v>
      </c>
      <c r="NY208" s="16" t="s">
        <v>843</v>
      </c>
      <c r="NZ208" s="16" t="s">
        <v>843</v>
      </c>
      <c r="OA208" s="16" t="s">
        <v>843</v>
      </c>
      <c r="OB208" s="16" t="s">
        <v>843</v>
      </c>
      <c r="OC208" s="16" t="s">
        <v>843</v>
      </c>
      <c r="OD208" s="16" t="s">
        <v>843</v>
      </c>
      <c r="OE208" s="16" t="s">
        <v>843</v>
      </c>
      <c r="OF208" s="16" t="s">
        <v>843</v>
      </c>
      <c r="OG208" s="16" t="s">
        <v>843</v>
      </c>
      <c r="OH208" s="16" t="s">
        <v>843</v>
      </c>
      <c r="OI208" s="16" t="s">
        <v>843</v>
      </c>
      <c r="PC208" s="16" t="s">
        <v>865</v>
      </c>
      <c r="PD208" s="16" t="s">
        <v>865</v>
      </c>
      <c r="PY208" s="16" t="s">
        <v>865</v>
      </c>
      <c r="QP208" s="16" t="s">
        <v>865</v>
      </c>
      <c r="QR208" s="16" t="s">
        <v>867</v>
      </c>
      <c r="QT208" s="16" t="s">
        <v>867</v>
      </c>
      <c r="QV208" s="16" t="s">
        <v>865</v>
      </c>
      <c r="QX208" s="16" t="s">
        <v>864</v>
      </c>
      <c r="QY208" s="16" t="s">
        <v>867</v>
      </c>
      <c r="RD208" s="16" t="s">
        <v>865</v>
      </c>
      <c r="RF208" s="16" t="s">
        <v>865</v>
      </c>
      <c r="RH208" s="16" t="s">
        <v>865</v>
      </c>
      <c r="RJ208" s="16" t="s">
        <v>865</v>
      </c>
      <c r="RN208" s="16" t="s">
        <v>867</v>
      </c>
      <c r="RP208" s="16" t="s">
        <v>867</v>
      </c>
      <c r="RR208" s="16" t="s">
        <v>867</v>
      </c>
      <c r="RT208" s="16" t="s">
        <v>867</v>
      </c>
      <c r="RV208" s="16" t="s">
        <v>867</v>
      </c>
      <c r="RX208" s="16" t="s">
        <v>7720</v>
      </c>
      <c r="RZ208" s="16" t="s">
        <v>867</v>
      </c>
      <c r="SQ208" s="16" t="s">
        <v>865</v>
      </c>
      <c r="SS208" s="16" t="s">
        <v>7293</v>
      </c>
      <c r="ST208" s="16" t="s">
        <v>7764</v>
      </c>
      <c r="TN208" s="16">
        <v>4000</v>
      </c>
      <c r="TO208" s="16">
        <v>3000</v>
      </c>
      <c r="TP208" s="16">
        <v>1500</v>
      </c>
      <c r="TQ208" s="16">
        <v>500</v>
      </c>
      <c r="TR208" s="16">
        <v>300</v>
      </c>
      <c r="TS208" s="16">
        <v>300</v>
      </c>
      <c r="TT208" s="16">
        <v>0</v>
      </c>
      <c r="TU208" s="16">
        <v>500</v>
      </c>
      <c r="TV208" s="16">
        <v>0</v>
      </c>
      <c r="TW208" s="16">
        <v>0</v>
      </c>
      <c r="TX208" s="16">
        <v>0</v>
      </c>
      <c r="TZ208" s="16" t="s">
        <v>7367</v>
      </c>
      <c r="UA208" s="16" t="s">
        <v>5938</v>
      </c>
      <c r="UB208" s="16">
        <v>1</v>
      </c>
      <c r="UC208" s="16" t="s">
        <v>843</v>
      </c>
      <c r="UD208" s="16" t="s">
        <v>843</v>
      </c>
      <c r="UE208" s="16" t="s">
        <v>843</v>
      </c>
      <c r="UF208" s="16" t="s">
        <v>843</v>
      </c>
      <c r="UG208" s="16" t="s">
        <v>843</v>
      </c>
      <c r="UH208" s="16" t="s">
        <v>843</v>
      </c>
      <c r="WO208" s="16" t="s">
        <v>6920</v>
      </c>
      <c r="XD208" s="16" t="s">
        <v>9901</v>
      </c>
      <c r="XE208" s="16" t="s">
        <v>843</v>
      </c>
      <c r="XF208" s="16" t="s">
        <v>843</v>
      </c>
      <c r="XG208" s="16" t="s">
        <v>844</v>
      </c>
      <c r="XH208" s="16" t="s">
        <v>843</v>
      </c>
      <c r="XI208" s="16" t="s">
        <v>843</v>
      </c>
      <c r="XJ208" s="16" t="s">
        <v>843</v>
      </c>
      <c r="XK208" s="16" t="s">
        <v>844</v>
      </c>
      <c r="XL208" s="16" t="s">
        <v>843</v>
      </c>
      <c r="XM208" s="16" t="s">
        <v>843</v>
      </c>
      <c r="XN208" s="16" t="s">
        <v>843</v>
      </c>
      <c r="XO208" s="16" t="s">
        <v>843</v>
      </c>
      <c r="XP208" s="16" t="s">
        <v>843</v>
      </c>
      <c r="XQ208" s="16" t="s">
        <v>843</v>
      </c>
      <c r="YF208" s="16" t="s">
        <v>865</v>
      </c>
      <c r="YN208" s="16" t="s">
        <v>7040</v>
      </c>
      <c r="YP208" s="16" t="s">
        <v>7981</v>
      </c>
      <c r="YR208" s="16" t="s">
        <v>9902</v>
      </c>
      <c r="YS208" s="16" t="s">
        <v>9903</v>
      </c>
      <c r="YT208" s="16" t="s">
        <v>8694</v>
      </c>
      <c r="YU208" s="16" t="s">
        <v>9904</v>
      </c>
      <c r="YV208" s="16" t="s">
        <v>9148</v>
      </c>
      <c r="YW208" s="16" t="s">
        <v>844</v>
      </c>
      <c r="YX208" s="16" t="s">
        <v>9148</v>
      </c>
      <c r="YY208" s="16" t="s">
        <v>843</v>
      </c>
      <c r="YZ208" s="16" t="s">
        <v>843</v>
      </c>
      <c r="ZA208" s="16" t="s">
        <v>843</v>
      </c>
      <c r="ZB208" s="16">
        <v>10100</v>
      </c>
      <c r="ZC208" s="16" t="s">
        <v>8832</v>
      </c>
      <c r="ZD208" s="16" t="s">
        <v>8888</v>
      </c>
      <c r="ZE208" s="16" t="s">
        <v>8789</v>
      </c>
      <c r="ZF208" s="16" t="s">
        <v>8723</v>
      </c>
      <c r="ZG208" s="16" t="s">
        <v>8752</v>
      </c>
      <c r="ZH208" s="16" t="s">
        <v>8752</v>
      </c>
      <c r="ZI208" s="16" t="s">
        <v>8907</v>
      </c>
      <c r="ZJ208" s="16" t="s">
        <v>843</v>
      </c>
      <c r="ZK208" s="16" t="s">
        <v>843</v>
      </c>
      <c r="ZL208" s="16" t="s">
        <v>8723</v>
      </c>
      <c r="ZM208" s="16" t="s">
        <v>843</v>
      </c>
      <c r="ZN208" s="16" t="s">
        <v>8703</v>
      </c>
      <c r="ZO208" s="16" t="s">
        <v>487</v>
      </c>
      <c r="ZP208" s="16" t="s">
        <v>487</v>
      </c>
      <c r="ZQ208" s="16" t="s">
        <v>486</v>
      </c>
      <c r="ZR208" s="16" t="s">
        <v>486</v>
      </c>
      <c r="ZS208" s="16" t="s">
        <v>8874</v>
      </c>
      <c r="ZT208" s="16" t="s">
        <v>8705</v>
      </c>
      <c r="ZU208" s="16" t="s">
        <v>8706</v>
      </c>
      <c r="ZV208" s="16" t="s">
        <v>487</v>
      </c>
      <c r="ZW208" s="16" t="s">
        <v>844</v>
      </c>
      <c r="ZX208" s="16" t="s">
        <v>844</v>
      </c>
      <c r="ZY208" s="16" t="s">
        <v>844</v>
      </c>
      <c r="ZZ208" s="16" t="s">
        <v>844</v>
      </c>
      <c r="AAA208" s="16" t="s">
        <v>843</v>
      </c>
      <c r="AAB208" s="16" t="s">
        <v>843</v>
      </c>
      <c r="AAC208" s="16">
        <v>0</v>
      </c>
      <c r="AAD208" s="16" t="s">
        <v>844</v>
      </c>
      <c r="AAE208" s="16" t="s">
        <v>843</v>
      </c>
      <c r="AAF208" s="16" t="s">
        <v>844</v>
      </c>
      <c r="AAG208" s="16" t="s">
        <v>843</v>
      </c>
      <c r="AAH208" s="16" t="s">
        <v>843</v>
      </c>
      <c r="AAI208" s="16" t="s">
        <v>843</v>
      </c>
      <c r="AAJ208" s="16" t="s">
        <v>615</v>
      </c>
      <c r="AAK208" s="16" t="s">
        <v>633</v>
      </c>
      <c r="AAL208" s="16" t="s">
        <v>904</v>
      </c>
      <c r="AAM208" s="16" t="s">
        <v>663</v>
      </c>
      <c r="AAN208" s="16" t="s">
        <v>8707</v>
      </c>
      <c r="AAO208" s="16" t="s">
        <v>1018</v>
      </c>
      <c r="AAP208" s="16" t="s">
        <v>8708</v>
      </c>
      <c r="AAT208" s="16" t="s">
        <v>782</v>
      </c>
      <c r="AAU208" s="16" t="s">
        <v>782</v>
      </c>
      <c r="AAV208" s="16" t="s">
        <v>782</v>
      </c>
      <c r="AAW208" s="16" t="s">
        <v>782</v>
      </c>
      <c r="AAX208" s="16" t="s">
        <v>843</v>
      </c>
      <c r="AAY208" s="16" t="s">
        <v>8710</v>
      </c>
      <c r="AAZ208" s="16" t="s">
        <v>782</v>
      </c>
      <c r="ABB208" s="16" t="s">
        <v>782</v>
      </c>
      <c r="ABC208" s="16" t="s">
        <v>783</v>
      </c>
      <c r="ABD208" s="16" t="s">
        <v>782</v>
      </c>
      <c r="ABE208" s="16" t="s">
        <v>783</v>
      </c>
      <c r="ABF208" s="16" t="s">
        <v>782</v>
      </c>
      <c r="ABG208" s="16" t="s">
        <v>782</v>
      </c>
      <c r="ABH208" s="16" t="s">
        <v>782</v>
      </c>
      <c r="ABI208" s="16" t="s">
        <v>782</v>
      </c>
      <c r="ABJ208" s="16" t="s">
        <v>783</v>
      </c>
      <c r="ABK208" s="16" t="s">
        <v>782</v>
      </c>
      <c r="ABL208" s="16" t="s">
        <v>8732</v>
      </c>
      <c r="ABM208" s="16" t="s">
        <v>844</v>
      </c>
      <c r="ABN208" s="16" t="s">
        <v>1034</v>
      </c>
      <c r="ABP208" s="16" t="s">
        <v>972</v>
      </c>
      <c r="ABQ208" s="16" t="s">
        <v>4324</v>
      </c>
      <c r="ABR208" s="16" t="s">
        <v>470</v>
      </c>
      <c r="ABS208" s="16" t="s">
        <v>451</v>
      </c>
      <c r="ABT208" s="16" t="s">
        <v>1056</v>
      </c>
      <c r="ABU208" s="16" t="s">
        <v>844</v>
      </c>
      <c r="ABV208" s="16" t="s">
        <v>487</v>
      </c>
      <c r="ABW208" s="16" t="s">
        <v>486</v>
      </c>
      <c r="ABX208" s="16" t="s">
        <v>892</v>
      </c>
      <c r="ABY208" s="16" t="s">
        <v>486</v>
      </c>
      <c r="ABZ208" s="16" t="s">
        <v>487</v>
      </c>
      <c r="ACA208" s="16" t="s">
        <v>759</v>
      </c>
      <c r="ACB208" s="16" t="s">
        <v>768</v>
      </c>
      <c r="ACC208" s="16" t="s">
        <v>737</v>
      </c>
      <c r="ACD208" s="16" t="s">
        <v>486</v>
      </c>
      <c r="ACE208" s="16" t="s">
        <v>486</v>
      </c>
      <c r="ACG208" s="16" t="s">
        <v>1014</v>
      </c>
      <c r="ACH208" s="16" t="s">
        <v>1009</v>
      </c>
      <c r="ACI208" s="16" t="s">
        <v>462</v>
      </c>
      <c r="ACJ208" s="16">
        <v>0.79400000000000004</v>
      </c>
      <c r="ACK208" s="16" t="s">
        <v>482</v>
      </c>
      <c r="ACL208" s="16" t="s">
        <v>740</v>
      </c>
      <c r="ACM208" s="16" t="s">
        <v>1189</v>
      </c>
      <c r="ACN208" s="16" t="s">
        <v>1169</v>
      </c>
      <c r="ACO208" s="16" t="s">
        <v>1856</v>
      </c>
      <c r="ACQ208" s="16" t="s">
        <v>1202</v>
      </c>
      <c r="ACR208" s="16" t="s">
        <v>1645</v>
      </c>
      <c r="ACS208" s="16" t="s">
        <v>680</v>
      </c>
      <c r="ACT208" s="16" t="s">
        <v>1521</v>
      </c>
      <c r="ACU208" s="16" t="s">
        <v>833</v>
      </c>
      <c r="ACV208" s="16" t="s">
        <v>8711</v>
      </c>
      <c r="ACW208" s="16" t="s">
        <v>451</v>
      </c>
      <c r="ACX208" s="16" t="s">
        <v>1914</v>
      </c>
      <c r="ACY208" s="16" t="s">
        <v>1947</v>
      </c>
      <c r="ACZ208" s="16">
        <v>1</v>
      </c>
      <c r="ADA208" s="16">
        <v>1</v>
      </c>
      <c r="ADB208" s="16">
        <v>1</v>
      </c>
      <c r="ADC208" s="16">
        <v>1</v>
      </c>
      <c r="ADD208" s="16">
        <v>1</v>
      </c>
      <c r="ADE208" s="16" t="s">
        <v>8712</v>
      </c>
      <c r="ADF208" s="16">
        <v>0</v>
      </c>
      <c r="ADG208" s="16" t="s">
        <v>486</v>
      </c>
      <c r="ADH208" s="16">
        <v>2</v>
      </c>
      <c r="ADI208" s="16" t="s">
        <v>486</v>
      </c>
      <c r="ADJ208" s="16" t="s">
        <v>1744</v>
      </c>
      <c r="ADK208" s="16" t="s">
        <v>1743</v>
      </c>
      <c r="ADL208" s="16" t="s">
        <v>1761</v>
      </c>
      <c r="ADM208" s="16" t="s">
        <v>13195</v>
      </c>
      <c r="ADN208" s="16" t="s">
        <v>13196</v>
      </c>
      <c r="ADO208" s="16" t="s">
        <v>1766</v>
      </c>
      <c r="ADP208" s="16" t="s">
        <v>13196</v>
      </c>
      <c r="ADQ208" s="16" t="s">
        <v>13194</v>
      </c>
      <c r="ADR208" s="16" t="s">
        <v>13194</v>
      </c>
      <c r="ADS208" s="16" t="s">
        <v>13194</v>
      </c>
      <c r="ADY208" s="16" t="s">
        <v>1063</v>
      </c>
      <c r="AEB208" s="16">
        <v>10100</v>
      </c>
      <c r="AEE208" s="16" t="s">
        <v>953</v>
      </c>
      <c r="AEI208" s="16">
        <v>2000</v>
      </c>
      <c r="AEJ208" s="16">
        <v>1500</v>
      </c>
      <c r="AEK208" s="16">
        <v>750</v>
      </c>
      <c r="AEL208" s="16">
        <v>250</v>
      </c>
      <c r="AEN208" s="16">
        <v>150</v>
      </c>
      <c r="AEO208" s="16">
        <v>150</v>
      </c>
      <c r="AEP208" s="16">
        <v>250</v>
      </c>
    </row>
    <row r="209" spans="1:823" x14ac:dyDescent="0.25">
      <c r="A209" s="30">
        <v>45821</v>
      </c>
      <c r="B209" s="16" t="s">
        <v>9905</v>
      </c>
      <c r="C209" s="16" t="s">
        <v>867</v>
      </c>
      <c r="D209" s="16" t="s">
        <v>867</v>
      </c>
      <c r="E209" s="16">
        <v>34</v>
      </c>
      <c r="F209" s="16" t="s">
        <v>8153</v>
      </c>
      <c r="G209" s="16" t="s">
        <v>4145</v>
      </c>
      <c r="I209" s="16" t="s">
        <v>4148</v>
      </c>
      <c r="Z209" s="16" t="s">
        <v>993</v>
      </c>
      <c r="AA209" s="16" t="s">
        <v>470</v>
      </c>
      <c r="AB209" s="16">
        <v>1</v>
      </c>
      <c r="AC209" s="16" t="s">
        <v>844</v>
      </c>
      <c r="AD209" s="16" t="s">
        <v>843</v>
      </c>
      <c r="AE209" s="16" t="s">
        <v>843</v>
      </c>
      <c r="AF209" s="16" t="s">
        <v>844</v>
      </c>
      <c r="AG209" s="16" t="s">
        <v>843</v>
      </c>
      <c r="AH209" s="16" t="s">
        <v>844</v>
      </c>
      <c r="AI209" s="16" t="s">
        <v>843</v>
      </c>
      <c r="AJ209" s="16" t="s">
        <v>843</v>
      </c>
      <c r="AK209" s="16" t="s">
        <v>843</v>
      </c>
      <c r="AM209" s="16" t="s">
        <v>737</v>
      </c>
      <c r="AN209" s="16" t="s">
        <v>761</v>
      </c>
      <c r="AP209" s="16" t="s">
        <v>774</v>
      </c>
      <c r="AR209" s="16" t="s">
        <v>6907</v>
      </c>
      <c r="BB209" s="16">
        <v>1</v>
      </c>
      <c r="BC209" s="16" t="s">
        <v>7875</v>
      </c>
      <c r="BE209" s="16" t="s">
        <v>5098</v>
      </c>
      <c r="BV209" s="16" t="s">
        <v>4433</v>
      </c>
      <c r="BW209" s="16" t="s">
        <v>844</v>
      </c>
      <c r="BX209" s="16" t="s">
        <v>843</v>
      </c>
      <c r="BY209" s="16" t="s">
        <v>843</v>
      </c>
      <c r="BZ209" s="16" t="s">
        <v>843</v>
      </c>
      <c r="CA209" s="16" t="s">
        <v>843</v>
      </c>
      <c r="CB209" s="16" t="s">
        <v>843</v>
      </c>
      <c r="CC209" s="16" t="s">
        <v>843</v>
      </c>
      <c r="CD209" s="16" t="s">
        <v>843</v>
      </c>
      <c r="CE209" s="16" t="s">
        <v>843</v>
      </c>
      <c r="CF209" s="16" t="s">
        <v>843</v>
      </c>
      <c r="CG209" s="16" t="s">
        <v>843</v>
      </c>
      <c r="CH209" s="16" t="s">
        <v>843</v>
      </c>
      <c r="CI209" s="16" t="s">
        <v>843</v>
      </c>
      <c r="CJ209" s="16" t="s">
        <v>843</v>
      </c>
      <c r="CK209" s="16" t="s">
        <v>843</v>
      </c>
      <c r="CP209" s="16" t="s">
        <v>865</v>
      </c>
      <c r="DX209" s="16" t="s">
        <v>867</v>
      </c>
      <c r="DY209" s="16" t="s">
        <v>867</v>
      </c>
      <c r="GC209" s="16" t="s">
        <v>5342</v>
      </c>
      <c r="GF209" s="16" t="s">
        <v>867</v>
      </c>
      <c r="GG209" s="16" t="s">
        <v>867</v>
      </c>
      <c r="GV209" s="16" t="s">
        <v>5443</v>
      </c>
      <c r="GW209" s="16" t="s">
        <v>843</v>
      </c>
      <c r="GX209" s="16" t="s">
        <v>844</v>
      </c>
      <c r="GY209" s="16" t="s">
        <v>843</v>
      </c>
      <c r="GZ209" s="16" t="s">
        <v>843</v>
      </c>
      <c r="HA209" s="16" t="s">
        <v>843</v>
      </c>
      <c r="HB209" s="16" t="s">
        <v>843</v>
      </c>
      <c r="HC209" s="16" t="s">
        <v>843</v>
      </c>
      <c r="HD209" s="16" t="s">
        <v>843</v>
      </c>
      <c r="HE209" s="16" t="s">
        <v>843</v>
      </c>
      <c r="HF209" s="16" t="s">
        <v>843</v>
      </c>
      <c r="HH209" s="16" t="s">
        <v>5456</v>
      </c>
      <c r="HK209" s="16" t="s">
        <v>865</v>
      </c>
      <c r="HM209" s="16" t="s">
        <v>865</v>
      </c>
      <c r="HZ209" s="16" t="s">
        <v>7944</v>
      </c>
      <c r="KE209" s="16" t="s">
        <v>5582</v>
      </c>
      <c r="KG209" s="16" t="s">
        <v>7015</v>
      </c>
      <c r="KH209" s="16" t="s">
        <v>7033</v>
      </c>
      <c r="KI209" s="16" t="s">
        <v>865</v>
      </c>
      <c r="LG209" s="16" t="s">
        <v>867</v>
      </c>
      <c r="LH209" s="16" t="s">
        <v>867</v>
      </c>
      <c r="LI209" s="16" t="s">
        <v>867</v>
      </c>
      <c r="LJ209" s="16" t="s">
        <v>867</v>
      </c>
      <c r="LK209" s="16" t="s">
        <v>867</v>
      </c>
      <c r="LL209" s="16" t="s">
        <v>5663</v>
      </c>
      <c r="LM209" s="16" t="s">
        <v>843</v>
      </c>
      <c r="LN209" s="16" t="s">
        <v>843</v>
      </c>
      <c r="LO209" s="16" t="s">
        <v>844</v>
      </c>
      <c r="LP209" s="16" t="s">
        <v>843</v>
      </c>
      <c r="LQ209" s="16" t="s">
        <v>843</v>
      </c>
      <c r="LR209" s="16" t="s">
        <v>843</v>
      </c>
      <c r="LS209" s="16" t="s">
        <v>843</v>
      </c>
      <c r="LT209" s="16" t="s">
        <v>843</v>
      </c>
      <c r="LU209" s="16" t="s">
        <v>843</v>
      </c>
      <c r="LV209" s="16" t="s">
        <v>843</v>
      </c>
      <c r="LW209" s="16" t="s">
        <v>843</v>
      </c>
      <c r="LX209" s="16" t="s">
        <v>843</v>
      </c>
      <c r="LY209" s="16" t="s">
        <v>843</v>
      </c>
      <c r="LZ209" s="16" t="s">
        <v>843</v>
      </c>
      <c r="MA209" s="16" t="s">
        <v>843</v>
      </c>
      <c r="MC209" s="16" t="s">
        <v>5694</v>
      </c>
      <c r="MD209" s="16" t="s">
        <v>844</v>
      </c>
      <c r="ME209" s="16" t="s">
        <v>843</v>
      </c>
      <c r="MF209" s="16" t="s">
        <v>843</v>
      </c>
      <c r="MG209" s="16" t="s">
        <v>843</v>
      </c>
      <c r="MH209" s="16" t="s">
        <v>843</v>
      </c>
      <c r="MI209" s="16" t="s">
        <v>843</v>
      </c>
      <c r="MJ209" s="16" t="s">
        <v>843</v>
      </c>
      <c r="MK209" s="16" t="s">
        <v>843</v>
      </c>
      <c r="ML209" s="16" t="s">
        <v>843</v>
      </c>
      <c r="MM209" s="16" t="s">
        <v>843</v>
      </c>
      <c r="MN209" s="16" t="s">
        <v>843</v>
      </c>
      <c r="MO209" s="16" t="s">
        <v>843</v>
      </c>
      <c r="MP209" s="16" t="s">
        <v>843</v>
      </c>
      <c r="MQ209" s="16" t="s">
        <v>843</v>
      </c>
      <c r="MR209" s="16" t="s">
        <v>843</v>
      </c>
      <c r="MS209" s="16" t="s">
        <v>843</v>
      </c>
      <c r="MT209" s="16" t="s">
        <v>843</v>
      </c>
      <c r="MU209" s="16" t="s">
        <v>843</v>
      </c>
      <c r="MV209" s="16" t="s">
        <v>843</v>
      </c>
      <c r="PC209" s="16" t="s">
        <v>865</v>
      </c>
      <c r="PD209" s="16" t="s">
        <v>865</v>
      </c>
      <c r="PY209" s="16" t="s">
        <v>867</v>
      </c>
      <c r="PZ209" s="16">
        <v>1</v>
      </c>
      <c r="QP209" s="16" t="s">
        <v>865</v>
      </c>
      <c r="QR209" s="16" t="s">
        <v>867</v>
      </c>
      <c r="QT209" s="16" t="s">
        <v>867</v>
      </c>
      <c r="QV209" s="16" t="s">
        <v>865</v>
      </c>
      <c r="QX209" s="16" t="s">
        <v>867</v>
      </c>
      <c r="RD209" s="16" t="s">
        <v>865</v>
      </c>
      <c r="RF209" s="16" t="s">
        <v>865</v>
      </c>
      <c r="RH209" s="16" t="s">
        <v>865</v>
      </c>
      <c r="RJ209" s="16" t="s">
        <v>865</v>
      </c>
      <c r="RN209" s="16" t="s">
        <v>7720</v>
      </c>
      <c r="RP209" s="16" t="s">
        <v>867</v>
      </c>
      <c r="RR209" s="16" t="s">
        <v>867</v>
      </c>
      <c r="RT209" s="16" t="s">
        <v>867</v>
      </c>
      <c r="RV209" s="16" t="s">
        <v>867</v>
      </c>
      <c r="RX209" s="16" t="s">
        <v>7720</v>
      </c>
      <c r="RZ209" s="16" t="s">
        <v>867</v>
      </c>
      <c r="SQ209" s="16" t="s">
        <v>867</v>
      </c>
      <c r="SS209" s="16" t="s">
        <v>7296</v>
      </c>
      <c r="ST209" s="16" t="s">
        <v>7761</v>
      </c>
      <c r="TN209" s="16">
        <v>3000</v>
      </c>
      <c r="TO209" s="16">
        <v>0</v>
      </c>
      <c r="TP209" s="16">
        <v>400</v>
      </c>
      <c r="TQ209" s="16">
        <v>0</v>
      </c>
      <c r="TR209" s="16">
        <v>1000</v>
      </c>
      <c r="TS209" s="16">
        <v>500</v>
      </c>
      <c r="TT209" s="16">
        <v>0</v>
      </c>
      <c r="TU209" s="16">
        <v>500</v>
      </c>
      <c r="TV209" s="16">
        <v>3000</v>
      </c>
      <c r="TW209" s="16">
        <v>0</v>
      </c>
      <c r="TX209" s="16">
        <v>0</v>
      </c>
      <c r="TZ209" s="16" t="s">
        <v>7367</v>
      </c>
      <c r="UA209" s="16" t="s">
        <v>5941</v>
      </c>
      <c r="UB209" s="16">
        <v>0</v>
      </c>
      <c r="UC209" s="16" t="s">
        <v>844</v>
      </c>
      <c r="UD209" s="16" t="s">
        <v>843</v>
      </c>
      <c r="UE209" s="16" t="s">
        <v>843</v>
      </c>
      <c r="UF209" s="16" t="s">
        <v>843</v>
      </c>
      <c r="UG209" s="16" t="s">
        <v>843</v>
      </c>
      <c r="UH209" s="16" t="s">
        <v>843</v>
      </c>
      <c r="UL209" s="16">
        <v>10000</v>
      </c>
      <c r="WO209" s="16" t="s">
        <v>6920</v>
      </c>
      <c r="XD209" s="16" t="s">
        <v>6975</v>
      </c>
      <c r="XE209" s="16" t="s">
        <v>843</v>
      </c>
      <c r="XF209" s="16" t="s">
        <v>843</v>
      </c>
      <c r="XG209" s="16" t="s">
        <v>844</v>
      </c>
      <c r="XH209" s="16" t="s">
        <v>843</v>
      </c>
      <c r="XI209" s="16" t="s">
        <v>843</v>
      </c>
      <c r="XJ209" s="16" t="s">
        <v>843</v>
      </c>
      <c r="XK209" s="16" t="s">
        <v>843</v>
      </c>
      <c r="XL209" s="16" t="s">
        <v>843</v>
      </c>
      <c r="XM209" s="16" t="s">
        <v>843</v>
      </c>
      <c r="XN209" s="16" t="s">
        <v>843</v>
      </c>
      <c r="XO209" s="16" t="s">
        <v>843</v>
      </c>
      <c r="XP209" s="16" t="s">
        <v>843</v>
      </c>
      <c r="XQ209" s="16" t="s">
        <v>843</v>
      </c>
      <c r="YF209" s="16" t="s">
        <v>865</v>
      </c>
      <c r="YN209" s="16" t="s">
        <v>7040</v>
      </c>
      <c r="YP209" s="16" t="s">
        <v>7990</v>
      </c>
      <c r="YR209" s="16" t="s">
        <v>9906</v>
      </c>
      <c r="YS209" s="16" t="s">
        <v>9907</v>
      </c>
      <c r="YT209" s="16" t="s">
        <v>8694</v>
      </c>
      <c r="YU209" s="16" t="s">
        <v>9908</v>
      </c>
      <c r="YV209" s="16" t="s">
        <v>9148</v>
      </c>
      <c r="YW209" s="16" t="s">
        <v>844</v>
      </c>
      <c r="YX209" s="16" t="s">
        <v>9148</v>
      </c>
      <c r="YY209" s="16" t="s">
        <v>8789</v>
      </c>
      <c r="YZ209" s="16" t="s">
        <v>843</v>
      </c>
      <c r="ZA209" s="16" t="s">
        <v>843</v>
      </c>
      <c r="ZB209" s="16">
        <v>5900</v>
      </c>
      <c r="ZC209" s="16" t="s">
        <v>9523</v>
      </c>
      <c r="ZD209" s="16" t="s">
        <v>843</v>
      </c>
      <c r="ZE209" s="16" t="s">
        <v>8789</v>
      </c>
      <c r="ZF209" s="16" t="s">
        <v>8754</v>
      </c>
      <c r="ZG209" s="16" t="s">
        <v>8736</v>
      </c>
      <c r="ZH209" s="16" t="s">
        <v>8754</v>
      </c>
      <c r="ZI209" s="16" t="s">
        <v>8865</v>
      </c>
      <c r="ZJ209" s="16" t="s">
        <v>843</v>
      </c>
      <c r="ZK209" s="16" t="s">
        <v>843</v>
      </c>
      <c r="ZL209" s="16" t="s">
        <v>8754</v>
      </c>
      <c r="ZM209" s="16" t="s">
        <v>843</v>
      </c>
      <c r="ZN209" s="16" t="s">
        <v>8815</v>
      </c>
      <c r="ZO209" s="16" t="s">
        <v>487</v>
      </c>
      <c r="ZP209" s="16" t="s">
        <v>487</v>
      </c>
      <c r="ZQ209" s="16" t="s">
        <v>487</v>
      </c>
      <c r="ZR209" s="16" t="s">
        <v>486</v>
      </c>
      <c r="ZS209" s="16" t="s">
        <v>844</v>
      </c>
      <c r="ZT209" s="16" t="s">
        <v>8705</v>
      </c>
      <c r="ZU209" s="16" t="s">
        <v>8706</v>
      </c>
      <c r="ZV209" s="16" t="s">
        <v>487</v>
      </c>
      <c r="ZW209" s="16" t="s">
        <v>843</v>
      </c>
      <c r="ZX209" s="16" t="s">
        <v>844</v>
      </c>
      <c r="ZY209" s="16" t="s">
        <v>844</v>
      </c>
      <c r="ZZ209" s="16" t="s">
        <v>843</v>
      </c>
      <c r="AAA209" s="16" t="s">
        <v>843</v>
      </c>
      <c r="AAB209" s="16" t="s">
        <v>843</v>
      </c>
      <c r="AAC209" s="16">
        <v>1</v>
      </c>
      <c r="AAD209" s="16" t="s">
        <v>844</v>
      </c>
      <c r="AAE209" s="16" t="s">
        <v>843</v>
      </c>
      <c r="AAF209" s="16" t="s">
        <v>843</v>
      </c>
      <c r="AAG209" s="16" t="s">
        <v>843</v>
      </c>
      <c r="AAH209" s="16" t="s">
        <v>843</v>
      </c>
      <c r="AAI209" s="16" t="s">
        <v>843</v>
      </c>
      <c r="AAJ209" s="16" t="s">
        <v>600</v>
      </c>
      <c r="AAK209" s="16" t="s">
        <v>639</v>
      </c>
      <c r="AAL209" s="16" t="s">
        <v>905</v>
      </c>
      <c r="AAM209" s="16" t="s">
        <v>663</v>
      </c>
      <c r="AAN209" s="16" t="s">
        <v>8707</v>
      </c>
      <c r="AAO209" s="16" t="s">
        <v>1018</v>
      </c>
      <c r="AAP209" s="16" t="s">
        <v>8708</v>
      </c>
      <c r="AAS209" s="16">
        <v>10000</v>
      </c>
      <c r="AAT209" s="16" t="s">
        <v>782</v>
      </c>
      <c r="AAU209" s="16" t="s">
        <v>782</v>
      </c>
      <c r="AAV209" s="16" t="s">
        <v>782</v>
      </c>
      <c r="AAW209" s="16" t="s">
        <v>782</v>
      </c>
      <c r="AAX209" s="16" t="s">
        <v>843</v>
      </c>
      <c r="AAY209" s="16" t="s">
        <v>8710</v>
      </c>
      <c r="AAZ209" s="16" t="s">
        <v>782</v>
      </c>
      <c r="ABA209" s="16" t="s">
        <v>782</v>
      </c>
      <c r="ABB209" s="16" t="s">
        <v>782</v>
      </c>
      <c r="ABC209" s="16" t="s">
        <v>783</v>
      </c>
      <c r="ABD209" s="16" t="s">
        <v>783</v>
      </c>
      <c r="ABE209" s="16" t="s">
        <v>783</v>
      </c>
      <c r="ABF209" s="16" t="s">
        <v>782</v>
      </c>
      <c r="ABG209" s="16" t="s">
        <v>782</v>
      </c>
      <c r="ABH209" s="16" t="s">
        <v>782</v>
      </c>
      <c r="ABI209" s="16" t="s">
        <v>782</v>
      </c>
      <c r="ABJ209" s="16" t="s">
        <v>783</v>
      </c>
      <c r="ABK209" s="16" t="s">
        <v>782</v>
      </c>
      <c r="ABL209" s="16" t="s">
        <v>8746</v>
      </c>
      <c r="ABM209" s="16" t="s">
        <v>843</v>
      </c>
      <c r="ABN209" s="16" t="s">
        <v>1034</v>
      </c>
      <c r="ABO209" s="16" t="s">
        <v>486</v>
      </c>
      <c r="ABP209" s="16" t="s">
        <v>972</v>
      </c>
      <c r="ABQ209" s="16" t="s">
        <v>4324</v>
      </c>
      <c r="ABR209" s="16" t="s">
        <v>470</v>
      </c>
      <c r="ABS209" s="16" t="s">
        <v>445</v>
      </c>
      <c r="ABT209" s="16" t="s">
        <v>844</v>
      </c>
      <c r="ABU209" s="16" t="s">
        <v>844</v>
      </c>
      <c r="ABV209" s="16" t="s">
        <v>487</v>
      </c>
      <c r="ABW209" s="16" t="s">
        <v>486</v>
      </c>
      <c r="ABX209" s="16" t="s">
        <v>892</v>
      </c>
      <c r="ABY209" s="16" t="s">
        <v>486</v>
      </c>
      <c r="ABZ209" s="16" t="s">
        <v>486</v>
      </c>
      <c r="ACA209" s="16" t="s">
        <v>761</v>
      </c>
      <c r="ACB209" s="16" t="s">
        <v>774</v>
      </c>
      <c r="ACC209" s="16" t="s">
        <v>737</v>
      </c>
      <c r="ACD209" s="16" t="s">
        <v>486</v>
      </c>
      <c r="ACE209" s="16" t="s">
        <v>486</v>
      </c>
      <c r="ACG209" s="16" t="s">
        <v>1014</v>
      </c>
      <c r="ACH209" s="16" t="s">
        <v>1009</v>
      </c>
      <c r="ACI209" s="16" t="s">
        <v>462</v>
      </c>
      <c r="ACJ209" s="16">
        <v>0.79400000000000004</v>
      </c>
      <c r="ACK209" s="16" t="s">
        <v>482</v>
      </c>
      <c r="ACL209" s="16" t="s">
        <v>738</v>
      </c>
      <c r="ACM209" s="16" t="s">
        <v>1188</v>
      </c>
      <c r="ACN209" s="16" t="s">
        <v>1169</v>
      </c>
      <c r="ACO209" s="16" t="s">
        <v>1856</v>
      </c>
      <c r="ACQ209" s="16" t="s">
        <v>1201</v>
      </c>
      <c r="ACR209" s="16" t="s">
        <v>1645</v>
      </c>
      <c r="ACS209" s="16" t="s">
        <v>680</v>
      </c>
      <c r="ACT209" s="16" t="s">
        <v>1522</v>
      </c>
      <c r="ACU209" s="16" t="s">
        <v>831</v>
      </c>
      <c r="ACV209" s="16" t="s">
        <v>8756</v>
      </c>
      <c r="ACW209" s="16" t="s">
        <v>445</v>
      </c>
      <c r="ACX209" s="16" t="s">
        <v>1916</v>
      </c>
      <c r="ACY209" s="16" t="s">
        <v>1947</v>
      </c>
      <c r="ACZ209" s="16">
        <v>1</v>
      </c>
      <c r="ADA209" s="16">
        <v>1</v>
      </c>
      <c r="ADB209" s="16">
        <v>1</v>
      </c>
      <c r="ADC209" s="16">
        <v>1</v>
      </c>
      <c r="ADD209" s="16">
        <v>1</v>
      </c>
      <c r="ADE209" s="16" t="s">
        <v>8712</v>
      </c>
      <c r="ADF209" s="16">
        <v>0</v>
      </c>
      <c r="ADG209" s="16" t="s">
        <v>486</v>
      </c>
      <c r="ADH209" s="16">
        <v>1</v>
      </c>
      <c r="ADI209" s="16" t="s">
        <v>1553</v>
      </c>
      <c r="ADJ209" s="16" t="s">
        <v>1743</v>
      </c>
      <c r="ADK209" s="16" t="s">
        <v>13194</v>
      </c>
      <c r="ADL209" s="16" t="s">
        <v>13196</v>
      </c>
      <c r="ADM209" s="16" t="s">
        <v>13194</v>
      </c>
      <c r="ADN209" s="16" t="s">
        <v>1764</v>
      </c>
      <c r="ADO209" s="16" t="s">
        <v>1766</v>
      </c>
      <c r="ADP209" s="16" t="s">
        <v>13196</v>
      </c>
      <c r="ADQ209" s="16" t="s">
        <v>1743</v>
      </c>
      <c r="ADR209" s="16" t="s">
        <v>13194</v>
      </c>
      <c r="ADS209" s="16" t="s">
        <v>13194</v>
      </c>
      <c r="ADY209" s="16" t="s">
        <v>1062</v>
      </c>
      <c r="AEA209" s="16">
        <v>5900</v>
      </c>
      <c r="AEC209" s="16" t="s">
        <v>1063</v>
      </c>
      <c r="AED209" s="16">
        <v>10000</v>
      </c>
      <c r="AEE209" s="16" t="s">
        <v>952</v>
      </c>
      <c r="AEI209" s="16">
        <v>3000</v>
      </c>
      <c r="AEK209" s="16">
        <v>400</v>
      </c>
      <c r="AEM209" s="16">
        <v>3000</v>
      </c>
      <c r="AEN209" s="16">
        <v>1000</v>
      </c>
      <c r="AEO209" s="16">
        <v>500</v>
      </c>
      <c r="AEP209" s="16">
        <v>500</v>
      </c>
    </row>
    <row r="210" spans="1:823" x14ac:dyDescent="0.25">
      <c r="A210" s="30">
        <v>45821</v>
      </c>
      <c r="B210" s="16" t="s">
        <v>9909</v>
      </c>
      <c r="C210" s="16" t="s">
        <v>867</v>
      </c>
      <c r="D210" s="16" t="s">
        <v>867</v>
      </c>
      <c r="E210" s="16">
        <v>47</v>
      </c>
      <c r="F210" s="16" t="s">
        <v>8153</v>
      </c>
      <c r="G210" s="16" t="s">
        <v>4145</v>
      </c>
      <c r="I210" s="16" t="s">
        <v>4148</v>
      </c>
      <c r="Z210" s="16" t="s">
        <v>993</v>
      </c>
      <c r="AA210" s="16" t="s">
        <v>470</v>
      </c>
      <c r="AB210" s="16">
        <v>3</v>
      </c>
      <c r="AC210" s="16" t="s">
        <v>1056</v>
      </c>
      <c r="AD210" s="16" t="s">
        <v>844</v>
      </c>
      <c r="AE210" s="16" t="s">
        <v>844</v>
      </c>
      <c r="AF210" s="16" t="s">
        <v>844</v>
      </c>
      <c r="AG210" s="16" t="s">
        <v>843</v>
      </c>
      <c r="AH210" s="16" t="s">
        <v>1056</v>
      </c>
      <c r="AI210" s="16" t="s">
        <v>844</v>
      </c>
      <c r="AJ210" s="16" t="s">
        <v>843</v>
      </c>
      <c r="AK210" s="16" t="s">
        <v>1056</v>
      </c>
      <c r="AM210" s="16" t="s">
        <v>737</v>
      </c>
      <c r="AN210" s="16" t="s">
        <v>759</v>
      </c>
      <c r="AP210" s="16" t="s">
        <v>768</v>
      </c>
      <c r="AR210" s="16" t="s">
        <v>6910</v>
      </c>
      <c r="BB210" s="16">
        <v>2</v>
      </c>
      <c r="BC210" s="16" t="s">
        <v>7878</v>
      </c>
      <c r="BE210" s="16" t="s">
        <v>5098</v>
      </c>
      <c r="BV210" s="16" t="s">
        <v>4433</v>
      </c>
      <c r="BW210" s="16" t="s">
        <v>844</v>
      </c>
      <c r="BX210" s="16" t="s">
        <v>843</v>
      </c>
      <c r="BY210" s="16" t="s">
        <v>843</v>
      </c>
      <c r="BZ210" s="16" t="s">
        <v>843</v>
      </c>
      <c r="CA210" s="16" t="s">
        <v>843</v>
      </c>
      <c r="CB210" s="16" t="s">
        <v>843</v>
      </c>
      <c r="CC210" s="16" t="s">
        <v>843</v>
      </c>
      <c r="CD210" s="16" t="s">
        <v>843</v>
      </c>
      <c r="CE210" s="16" t="s">
        <v>843</v>
      </c>
      <c r="CF210" s="16" t="s">
        <v>843</v>
      </c>
      <c r="CG210" s="16" t="s">
        <v>843</v>
      </c>
      <c r="CH210" s="16" t="s">
        <v>843</v>
      </c>
      <c r="CI210" s="16" t="s">
        <v>843</v>
      </c>
      <c r="CJ210" s="16" t="s">
        <v>843</v>
      </c>
      <c r="CK210" s="16" t="s">
        <v>843</v>
      </c>
      <c r="CP210" s="16" t="s">
        <v>865</v>
      </c>
      <c r="DX210" s="16" t="s">
        <v>867</v>
      </c>
      <c r="DY210" s="16" t="s">
        <v>867</v>
      </c>
      <c r="GC210" s="16" t="s">
        <v>5342</v>
      </c>
      <c r="GF210" s="16" t="s">
        <v>867</v>
      </c>
      <c r="GG210" s="16" t="s">
        <v>867</v>
      </c>
      <c r="GV210" s="16" t="s">
        <v>5443</v>
      </c>
      <c r="GW210" s="16" t="s">
        <v>843</v>
      </c>
      <c r="GX210" s="16" t="s">
        <v>844</v>
      </c>
      <c r="GY210" s="16" t="s">
        <v>843</v>
      </c>
      <c r="GZ210" s="16" t="s">
        <v>843</v>
      </c>
      <c r="HA210" s="16" t="s">
        <v>843</v>
      </c>
      <c r="HB210" s="16" t="s">
        <v>843</v>
      </c>
      <c r="HC210" s="16" t="s">
        <v>843</v>
      </c>
      <c r="HD210" s="16" t="s">
        <v>843</v>
      </c>
      <c r="HE210" s="16" t="s">
        <v>843</v>
      </c>
      <c r="HF210" s="16" t="s">
        <v>843</v>
      </c>
      <c r="HH210" s="16" t="s">
        <v>5456</v>
      </c>
      <c r="HK210" s="16" t="s">
        <v>865</v>
      </c>
      <c r="HM210" s="16" t="s">
        <v>865</v>
      </c>
      <c r="HZ210" s="16" t="s">
        <v>7944</v>
      </c>
      <c r="KE210" s="16" t="s">
        <v>5585</v>
      </c>
      <c r="KG210" s="16" t="s">
        <v>7018</v>
      </c>
      <c r="KH210" s="16" t="s">
        <v>7033</v>
      </c>
      <c r="KI210" s="16" t="s">
        <v>865</v>
      </c>
      <c r="LG210" s="16" t="s">
        <v>867</v>
      </c>
      <c r="LH210" s="16" t="s">
        <v>867</v>
      </c>
      <c r="LI210" s="16" t="s">
        <v>867</v>
      </c>
      <c r="LJ210" s="16" t="s">
        <v>867</v>
      </c>
      <c r="LK210" s="16" t="s">
        <v>867</v>
      </c>
      <c r="LL210" s="16" t="s">
        <v>5663</v>
      </c>
      <c r="LM210" s="16" t="s">
        <v>843</v>
      </c>
      <c r="LN210" s="16" t="s">
        <v>843</v>
      </c>
      <c r="LO210" s="16" t="s">
        <v>844</v>
      </c>
      <c r="LP210" s="16" t="s">
        <v>843</v>
      </c>
      <c r="LQ210" s="16" t="s">
        <v>843</v>
      </c>
      <c r="LR210" s="16" t="s">
        <v>843</v>
      </c>
      <c r="LS210" s="16" t="s">
        <v>843</v>
      </c>
      <c r="LT210" s="16" t="s">
        <v>843</v>
      </c>
      <c r="LU210" s="16" t="s">
        <v>843</v>
      </c>
      <c r="LV210" s="16" t="s">
        <v>843</v>
      </c>
      <c r="LW210" s="16" t="s">
        <v>843</v>
      </c>
      <c r="LX210" s="16" t="s">
        <v>843</v>
      </c>
      <c r="LY210" s="16" t="s">
        <v>843</v>
      </c>
      <c r="LZ210" s="16" t="s">
        <v>843</v>
      </c>
      <c r="MA210" s="16" t="s">
        <v>843</v>
      </c>
      <c r="MC210" s="16" t="s">
        <v>5694</v>
      </c>
      <c r="MD210" s="16" t="s">
        <v>844</v>
      </c>
      <c r="ME210" s="16" t="s">
        <v>843</v>
      </c>
      <c r="MF210" s="16" t="s">
        <v>843</v>
      </c>
      <c r="MG210" s="16" t="s">
        <v>843</v>
      </c>
      <c r="MH210" s="16" t="s">
        <v>843</v>
      </c>
      <c r="MI210" s="16" t="s">
        <v>843</v>
      </c>
      <c r="MJ210" s="16" t="s">
        <v>843</v>
      </c>
      <c r="MK210" s="16" t="s">
        <v>843</v>
      </c>
      <c r="ML210" s="16" t="s">
        <v>843</v>
      </c>
      <c r="MM210" s="16" t="s">
        <v>843</v>
      </c>
      <c r="MN210" s="16" t="s">
        <v>843</v>
      </c>
      <c r="MO210" s="16" t="s">
        <v>843</v>
      </c>
      <c r="MP210" s="16" t="s">
        <v>843</v>
      </c>
      <c r="MQ210" s="16" t="s">
        <v>843</v>
      </c>
      <c r="MR210" s="16" t="s">
        <v>843</v>
      </c>
      <c r="MS210" s="16" t="s">
        <v>843</v>
      </c>
      <c r="MT210" s="16" t="s">
        <v>843</v>
      </c>
      <c r="MU210" s="16" t="s">
        <v>843</v>
      </c>
      <c r="MV210" s="16" t="s">
        <v>843</v>
      </c>
      <c r="NS210" s="16" t="s">
        <v>5694</v>
      </c>
      <c r="NT210" s="16" t="s">
        <v>844</v>
      </c>
      <c r="NU210" s="16" t="s">
        <v>843</v>
      </c>
      <c r="NV210" s="16" t="s">
        <v>843</v>
      </c>
      <c r="NW210" s="16" t="s">
        <v>843</v>
      </c>
      <c r="NX210" s="16" t="s">
        <v>843</v>
      </c>
      <c r="NY210" s="16" t="s">
        <v>843</v>
      </c>
      <c r="NZ210" s="16" t="s">
        <v>843</v>
      </c>
      <c r="OA210" s="16" t="s">
        <v>843</v>
      </c>
      <c r="OB210" s="16" t="s">
        <v>843</v>
      </c>
      <c r="OC210" s="16" t="s">
        <v>843</v>
      </c>
      <c r="OD210" s="16" t="s">
        <v>843</v>
      </c>
      <c r="OE210" s="16" t="s">
        <v>843</v>
      </c>
      <c r="OF210" s="16" t="s">
        <v>843</v>
      </c>
      <c r="OG210" s="16" t="s">
        <v>843</v>
      </c>
      <c r="OH210" s="16" t="s">
        <v>843</v>
      </c>
      <c r="OI210" s="16" t="s">
        <v>843</v>
      </c>
      <c r="OK210" s="16" t="s">
        <v>5694</v>
      </c>
      <c r="OL210" s="16" t="s">
        <v>844</v>
      </c>
      <c r="OM210" s="16" t="s">
        <v>843</v>
      </c>
      <c r="ON210" s="16" t="s">
        <v>843</v>
      </c>
      <c r="OO210" s="16" t="s">
        <v>843</v>
      </c>
      <c r="OP210" s="16" t="s">
        <v>843</v>
      </c>
      <c r="OQ210" s="16" t="s">
        <v>843</v>
      </c>
      <c r="OR210" s="16" t="s">
        <v>843</v>
      </c>
      <c r="OS210" s="16" t="s">
        <v>843</v>
      </c>
      <c r="OT210" s="16" t="s">
        <v>843</v>
      </c>
      <c r="OU210" s="16" t="s">
        <v>843</v>
      </c>
      <c r="OV210" s="16" t="s">
        <v>843</v>
      </c>
      <c r="OW210" s="16" t="s">
        <v>843</v>
      </c>
      <c r="OX210" s="16" t="s">
        <v>843</v>
      </c>
      <c r="OY210" s="16" t="s">
        <v>843</v>
      </c>
      <c r="OZ210" s="16" t="s">
        <v>843</v>
      </c>
      <c r="PA210" s="16" t="s">
        <v>843</v>
      </c>
      <c r="PC210" s="16" t="s">
        <v>865</v>
      </c>
      <c r="PD210" s="16" t="s">
        <v>865</v>
      </c>
      <c r="PY210" s="16" t="s">
        <v>865</v>
      </c>
      <c r="QP210" s="16" t="s">
        <v>865</v>
      </c>
      <c r="QR210" s="16" t="s">
        <v>867</v>
      </c>
      <c r="QT210" s="16" t="s">
        <v>867</v>
      </c>
      <c r="QV210" s="16" t="s">
        <v>867</v>
      </c>
      <c r="QX210" s="16" t="s">
        <v>867</v>
      </c>
      <c r="RD210" s="16" t="s">
        <v>7708</v>
      </c>
      <c r="RF210" s="16" t="s">
        <v>865</v>
      </c>
      <c r="RH210" s="16" t="s">
        <v>4216</v>
      </c>
      <c r="RJ210" s="16" t="s">
        <v>865</v>
      </c>
      <c r="RN210" s="16" t="s">
        <v>7720</v>
      </c>
      <c r="RP210" s="16" t="s">
        <v>867</v>
      </c>
      <c r="RR210" s="16" t="s">
        <v>867</v>
      </c>
      <c r="RT210" s="16" t="s">
        <v>867</v>
      </c>
      <c r="RV210" s="16" t="s">
        <v>867</v>
      </c>
      <c r="RX210" s="16" t="s">
        <v>867</v>
      </c>
      <c r="RZ210" s="16" t="s">
        <v>867</v>
      </c>
      <c r="SQ210" s="16" t="s">
        <v>865</v>
      </c>
      <c r="SS210" s="16" t="s">
        <v>7296</v>
      </c>
      <c r="ST210" s="16" t="s">
        <v>7761</v>
      </c>
      <c r="TN210" s="16">
        <v>4000</v>
      </c>
      <c r="TO210" s="16">
        <v>6000</v>
      </c>
      <c r="TP210" s="16">
        <v>1500</v>
      </c>
      <c r="TQ210" s="16">
        <v>0</v>
      </c>
      <c r="TR210" s="16">
        <v>800</v>
      </c>
      <c r="TS210" s="16">
        <v>600</v>
      </c>
      <c r="TT210" s="16">
        <v>0</v>
      </c>
      <c r="TU210" s="16">
        <v>1000</v>
      </c>
      <c r="TW210" s="16">
        <v>0</v>
      </c>
      <c r="TZ210" s="16" t="s">
        <v>7370</v>
      </c>
      <c r="UA210" s="16" t="s">
        <v>5941</v>
      </c>
      <c r="UB210" s="16">
        <v>0</v>
      </c>
      <c r="UC210" s="16" t="s">
        <v>844</v>
      </c>
      <c r="UD210" s="16" t="s">
        <v>843</v>
      </c>
      <c r="UE210" s="16" t="s">
        <v>843</v>
      </c>
      <c r="UF210" s="16" t="s">
        <v>843</v>
      </c>
      <c r="UG210" s="16" t="s">
        <v>843</v>
      </c>
      <c r="UH210" s="16" t="s">
        <v>843</v>
      </c>
      <c r="UL210" s="16">
        <v>15000</v>
      </c>
      <c r="WO210" s="16" t="s">
        <v>6920</v>
      </c>
      <c r="XD210" s="16" t="s">
        <v>6975</v>
      </c>
      <c r="XE210" s="16" t="s">
        <v>843</v>
      </c>
      <c r="XF210" s="16" t="s">
        <v>843</v>
      </c>
      <c r="XG210" s="16" t="s">
        <v>844</v>
      </c>
      <c r="XH210" s="16" t="s">
        <v>843</v>
      </c>
      <c r="XI210" s="16" t="s">
        <v>843</v>
      </c>
      <c r="XJ210" s="16" t="s">
        <v>843</v>
      </c>
      <c r="XK210" s="16" t="s">
        <v>843</v>
      </c>
      <c r="XL210" s="16" t="s">
        <v>843</v>
      </c>
      <c r="XM210" s="16" t="s">
        <v>843</v>
      </c>
      <c r="XN210" s="16" t="s">
        <v>843</v>
      </c>
      <c r="XO210" s="16" t="s">
        <v>843</v>
      </c>
      <c r="XP210" s="16" t="s">
        <v>843</v>
      </c>
      <c r="XQ210" s="16" t="s">
        <v>843</v>
      </c>
      <c r="YF210" s="16" t="s">
        <v>865</v>
      </c>
      <c r="YN210" s="16" t="s">
        <v>7040</v>
      </c>
      <c r="YP210" s="16" t="s">
        <v>864</v>
      </c>
      <c r="YR210" s="16" t="s">
        <v>9910</v>
      </c>
      <c r="YS210" s="16" t="s">
        <v>9911</v>
      </c>
      <c r="YT210" s="16" t="s">
        <v>8694</v>
      </c>
      <c r="YU210" s="16" t="s">
        <v>9912</v>
      </c>
      <c r="YV210" s="16" t="s">
        <v>9148</v>
      </c>
      <c r="YW210" s="16" t="s">
        <v>844</v>
      </c>
      <c r="YX210" s="16" t="s">
        <v>9148</v>
      </c>
      <c r="YZ210" s="16" t="s">
        <v>843</v>
      </c>
      <c r="ZB210" s="16">
        <v>13900</v>
      </c>
      <c r="ZC210" s="16" t="s">
        <v>9113</v>
      </c>
      <c r="ZD210" s="16" t="s">
        <v>9119</v>
      </c>
      <c r="ZE210" s="16" t="s">
        <v>843</v>
      </c>
      <c r="ZF210" s="16" t="s">
        <v>843</v>
      </c>
      <c r="ZG210" s="16" t="s">
        <v>8739</v>
      </c>
      <c r="ZH210" s="16" t="s">
        <v>8699</v>
      </c>
      <c r="ZI210" s="16" t="s">
        <v>8741</v>
      </c>
      <c r="ZK210" s="16" t="s">
        <v>843</v>
      </c>
      <c r="ZL210" s="16" t="s">
        <v>8865</v>
      </c>
      <c r="ZM210" s="16" t="s">
        <v>843</v>
      </c>
      <c r="ZN210" s="16" t="s">
        <v>8703</v>
      </c>
      <c r="ZO210" s="16" t="s">
        <v>487</v>
      </c>
      <c r="ZP210" s="16" t="s">
        <v>487</v>
      </c>
      <c r="ZQ210" s="16" t="s">
        <v>486</v>
      </c>
      <c r="ZR210" s="16" t="s">
        <v>486</v>
      </c>
      <c r="ZS210" s="16" t="s">
        <v>8964</v>
      </c>
      <c r="ZT210" s="16" t="s">
        <v>8705</v>
      </c>
      <c r="ZU210" s="16" t="s">
        <v>8706</v>
      </c>
      <c r="ZV210" s="16" t="s">
        <v>487</v>
      </c>
      <c r="ZW210" s="16" t="s">
        <v>1056</v>
      </c>
      <c r="ZX210" s="16" t="s">
        <v>844</v>
      </c>
      <c r="ZY210" s="16" t="s">
        <v>1056</v>
      </c>
      <c r="ZZ210" s="16" t="s">
        <v>844</v>
      </c>
      <c r="AAA210" s="16" t="s">
        <v>843</v>
      </c>
      <c r="AAB210" s="16" t="s">
        <v>843</v>
      </c>
      <c r="AAC210" s="16">
        <v>1</v>
      </c>
      <c r="AAD210" s="16" t="s">
        <v>844</v>
      </c>
      <c r="AAE210" s="16" t="s">
        <v>843</v>
      </c>
      <c r="AAF210" s="16" t="s">
        <v>844</v>
      </c>
      <c r="AAG210" s="16" t="s">
        <v>844</v>
      </c>
      <c r="AAH210" s="16" t="s">
        <v>843</v>
      </c>
      <c r="AAI210" s="16" t="s">
        <v>843</v>
      </c>
      <c r="AAJ210" s="16" t="s">
        <v>615</v>
      </c>
      <c r="AAK210" s="16" t="s">
        <v>633</v>
      </c>
      <c r="AAL210" s="16" t="s">
        <v>904</v>
      </c>
      <c r="AAM210" s="16" t="s">
        <v>663</v>
      </c>
      <c r="AAN210" s="16" t="s">
        <v>8707</v>
      </c>
      <c r="AAO210" s="16" t="s">
        <v>1018</v>
      </c>
      <c r="AAP210" s="16" t="s">
        <v>8708</v>
      </c>
      <c r="AAS210" s="16">
        <v>15000</v>
      </c>
      <c r="AAT210" s="16" t="s">
        <v>1068</v>
      </c>
      <c r="AAU210" s="16" t="s">
        <v>782</v>
      </c>
      <c r="AAW210" s="16" t="s">
        <v>782</v>
      </c>
      <c r="AAX210" s="16" t="s">
        <v>844</v>
      </c>
      <c r="AAY210" s="16" t="s">
        <v>8727</v>
      </c>
      <c r="AAZ210" s="16" t="s">
        <v>782</v>
      </c>
      <c r="ABA210" s="16" t="s">
        <v>782</v>
      </c>
      <c r="ABB210" s="16" t="s">
        <v>782</v>
      </c>
      <c r="ABC210" s="16" t="s">
        <v>783</v>
      </c>
      <c r="ABD210" s="16" t="s">
        <v>783</v>
      </c>
      <c r="ABE210" s="16" t="s">
        <v>782</v>
      </c>
      <c r="ABF210" s="16" t="s">
        <v>782</v>
      </c>
      <c r="ABG210" s="16" t="s">
        <v>782</v>
      </c>
      <c r="ABH210" s="16" t="s">
        <v>782</v>
      </c>
      <c r="ABI210" s="16" t="s">
        <v>782</v>
      </c>
      <c r="ABJ210" s="16" t="s">
        <v>782</v>
      </c>
      <c r="ABK210" s="16" t="s">
        <v>782</v>
      </c>
      <c r="ABL210" s="16" t="s">
        <v>8732</v>
      </c>
      <c r="ABM210" s="16" t="s">
        <v>843</v>
      </c>
      <c r="ABN210" s="16" t="s">
        <v>1034</v>
      </c>
      <c r="ABO210" s="16" t="s">
        <v>486</v>
      </c>
      <c r="ABP210" s="16" t="s">
        <v>972</v>
      </c>
      <c r="ABQ210" s="16" t="s">
        <v>4324</v>
      </c>
      <c r="ABR210" s="16" t="s">
        <v>470</v>
      </c>
      <c r="ABS210" s="16" t="s">
        <v>451</v>
      </c>
      <c r="ABT210" s="16" t="s">
        <v>8732</v>
      </c>
      <c r="ABU210" s="16" t="s">
        <v>844</v>
      </c>
      <c r="ABV210" s="16" t="s">
        <v>487</v>
      </c>
      <c r="ABW210" s="16" t="s">
        <v>486</v>
      </c>
      <c r="ABX210" s="16" t="s">
        <v>892</v>
      </c>
      <c r="ABY210" s="16" t="s">
        <v>486</v>
      </c>
      <c r="ABZ210" s="16" t="s">
        <v>486</v>
      </c>
      <c r="ACA210" s="16" t="s">
        <v>759</v>
      </c>
      <c r="ACB210" s="16" t="s">
        <v>768</v>
      </c>
      <c r="ACC210" s="16" t="s">
        <v>737</v>
      </c>
      <c r="ACD210" s="16" t="s">
        <v>487</v>
      </c>
      <c r="ACE210" s="16" t="s">
        <v>487</v>
      </c>
      <c r="ACG210" s="16" t="s">
        <v>1014</v>
      </c>
      <c r="ACH210" s="16" t="s">
        <v>1009</v>
      </c>
      <c r="ACI210" s="16" t="s">
        <v>462</v>
      </c>
      <c r="ACJ210" s="16">
        <v>0.79400000000000004</v>
      </c>
      <c r="ACK210" s="16" t="s">
        <v>482</v>
      </c>
      <c r="ACL210" s="16" t="s">
        <v>738</v>
      </c>
      <c r="ACM210" s="16" t="s">
        <v>1189</v>
      </c>
      <c r="ACN210" s="16" t="s">
        <v>1169</v>
      </c>
      <c r="ACO210" s="16" t="s">
        <v>1857</v>
      </c>
      <c r="ACQ210" s="16" t="s">
        <v>1202</v>
      </c>
      <c r="ACR210" s="16" t="s">
        <v>1645</v>
      </c>
      <c r="ACS210" s="16" t="s">
        <v>680</v>
      </c>
      <c r="ACT210" s="16" t="s">
        <v>1522</v>
      </c>
      <c r="ACU210" s="16" t="s">
        <v>831</v>
      </c>
      <c r="ACV210" s="16" t="s">
        <v>8756</v>
      </c>
      <c r="ACW210" s="16" t="s">
        <v>451</v>
      </c>
      <c r="ACX210" s="16" t="s">
        <v>1914</v>
      </c>
      <c r="ACY210" s="16" t="s">
        <v>1947</v>
      </c>
      <c r="ACZ210" s="16">
        <v>1</v>
      </c>
      <c r="ADA210" s="16">
        <v>1</v>
      </c>
      <c r="ADB210" s="16">
        <v>1</v>
      </c>
      <c r="ADC210" s="16">
        <v>1</v>
      </c>
      <c r="ADD210" s="16">
        <v>1</v>
      </c>
      <c r="ADE210" s="16" t="s">
        <v>8712</v>
      </c>
      <c r="ADF210" s="16">
        <v>0</v>
      </c>
      <c r="ADG210" s="16" t="s">
        <v>486</v>
      </c>
      <c r="ADH210" s="16">
        <v>3</v>
      </c>
      <c r="ADI210" s="16" t="s">
        <v>486</v>
      </c>
      <c r="ADJ210" s="16" t="s">
        <v>1744</v>
      </c>
      <c r="ADK210" s="16" t="s">
        <v>1750</v>
      </c>
      <c r="ADL210" s="16" t="s">
        <v>1761</v>
      </c>
      <c r="ADM210" s="16" t="s">
        <v>13194</v>
      </c>
      <c r="ADN210" s="16" t="s">
        <v>1764</v>
      </c>
      <c r="ADO210" s="16" t="s">
        <v>1767</v>
      </c>
      <c r="ADP210" s="16" t="s">
        <v>1751</v>
      </c>
      <c r="ADR210" s="16" t="s">
        <v>13194</v>
      </c>
      <c r="ADY210" s="16" t="s">
        <v>1059</v>
      </c>
      <c r="AEB210" s="16">
        <v>13900</v>
      </c>
      <c r="AEC210" s="16" t="s">
        <v>1059</v>
      </c>
      <c r="AED210" s="16">
        <v>5000</v>
      </c>
      <c r="AEE210" s="16" t="s">
        <v>952</v>
      </c>
      <c r="AEI210" s="16">
        <v>1333.33</v>
      </c>
      <c r="AEJ210" s="16">
        <v>2000</v>
      </c>
      <c r="AEK210" s="16">
        <v>500</v>
      </c>
      <c r="AEN210" s="16">
        <v>266.67</v>
      </c>
      <c r="AEO210" s="16">
        <v>200</v>
      </c>
      <c r="AEP210" s="16">
        <v>333.33</v>
      </c>
    </row>
    <row r="211" spans="1:823" x14ac:dyDescent="0.25">
      <c r="A211" s="30">
        <v>45821</v>
      </c>
      <c r="B211" s="16" t="s">
        <v>9913</v>
      </c>
      <c r="C211" s="16" t="s">
        <v>867</v>
      </c>
      <c r="D211" s="16" t="s">
        <v>867</v>
      </c>
      <c r="E211" s="16">
        <v>60</v>
      </c>
      <c r="F211" s="16" t="s">
        <v>8153</v>
      </c>
      <c r="G211" s="16" t="s">
        <v>4145</v>
      </c>
      <c r="I211" s="16" t="s">
        <v>4174</v>
      </c>
      <c r="Z211" s="16" t="s">
        <v>993</v>
      </c>
      <c r="AA211" s="16" t="s">
        <v>470</v>
      </c>
      <c r="AB211" s="16">
        <v>2</v>
      </c>
      <c r="AC211" s="16" t="s">
        <v>843</v>
      </c>
      <c r="AD211" s="16" t="s">
        <v>843</v>
      </c>
      <c r="AE211" s="16" t="s">
        <v>843</v>
      </c>
      <c r="AF211" s="16" t="s">
        <v>1056</v>
      </c>
      <c r="AG211" s="16" t="s">
        <v>843</v>
      </c>
      <c r="AH211" s="16" t="s">
        <v>1056</v>
      </c>
      <c r="AI211" s="16" t="s">
        <v>843</v>
      </c>
      <c r="AJ211" s="16" t="s">
        <v>843</v>
      </c>
      <c r="AK211" s="16" t="s">
        <v>843</v>
      </c>
      <c r="AM211" s="16" t="s">
        <v>737</v>
      </c>
      <c r="AN211" s="16" t="s">
        <v>761</v>
      </c>
      <c r="AP211" s="16" t="s">
        <v>774</v>
      </c>
      <c r="AR211" s="16" t="s">
        <v>6907</v>
      </c>
      <c r="BB211" s="16">
        <v>4</v>
      </c>
      <c r="BC211" s="16" t="s">
        <v>7878</v>
      </c>
      <c r="BE211" s="16" t="s">
        <v>5098</v>
      </c>
      <c r="BV211" s="16" t="s">
        <v>4433</v>
      </c>
      <c r="BW211" s="16" t="s">
        <v>844</v>
      </c>
      <c r="BX211" s="16" t="s">
        <v>843</v>
      </c>
      <c r="BY211" s="16" t="s">
        <v>843</v>
      </c>
      <c r="BZ211" s="16" t="s">
        <v>843</v>
      </c>
      <c r="CA211" s="16" t="s">
        <v>843</v>
      </c>
      <c r="CB211" s="16" t="s">
        <v>843</v>
      </c>
      <c r="CC211" s="16" t="s">
        <v>843</v>
      </c>
      <c r="CD211" s="16" t="s">
        <v>843</v>
      </c>
      <c r="CE211" s="16" t="s">
        <v>843</v>
      </c>
      <c r="CF211" s="16" t="s">
        <v>843</v>
      </c>
      <c r="CG211" s="16" t="s">
        <v>843</v>
      </c>
      <c r="CH211" s="16" t="s">
        <v>843</v>
      </c>
      <c r="CI211" s="16" t="s">
        <v>843</v>
      </c>
      <c r="CJ211" s="16" t="s">
        <v>843</v>
      </c>
      <c r="CK211" s="16" t="s">
        <v>843</v>
      </c>
      <c r="CP211" s="16" t="s">
        <v>867</v>
      </c>
      <c r="CQ211" s="16" t="s">
        <v>5191</v>
      </c>
      <c r="CR211" s="16" t="s">
        <v>844</v>
      </c>
      <c r="CS211" s="16" t="s">
        <v>843</v>
      </c>
      <c r="CT211" s="16" t="s">
        <v>843</v>
      </c>
      <c r="CU211" s="16" t="s">
        <v>843</v>
      </c>
      <c r="CV211" s="16" t="s">
        <v>843</v>
      </c>
      <c r="CW211" s="16" t="s">
        <v>843</v>
      </c>
      <c r="CX211" s="16" t="s">
        <v>843</v>
      </c>
      <c r="CY211" s="16" t="s">
        <v>843</v>
      </c>
      <c r="CZ211" s="16" t="s">
        <v>843</v>
      </c>
      <c r="DA211" s="16" t="s">
        <v>5184</v>
      </c>
      <c r="DX211" s="16" t="s">
        <v>867</v>
      </c>
      <c r="DY211" s="16" t="s">
        <v>867</v>
      </c>
      <c r="GC211" s="16" t="s">
        <v>5342</v>
      </c>
      <c r="GF211" s="16" t="s">
        <v>6818</v>
      </c>
      <c r="GG211" s="16" t="s">
        <v>867</v>
      </c>
      <c r="GV211" s="16" t="s">
        <v>5443</v>
      </c>
      <c r="GW211" s="16" t="s">
        <v>843</v>
      </c>
      <c r="GX211" s="16" t="s">
        <v>844</v>
      </c>
      <c r="GY211" s="16" t="s">
        <v>843</v>
      </c>
      <c r="GZ211" s="16" t="s">
        <v>843</v>
      </c>
      <c r="HA211" s="16" t="s">
        <v>843</v>
      </c>
      <c r="HB211" s="16" t="s">
        <v>843</v>
      </c>
      <c r="HC211" s="16" t="s">
        <v>843</v>
      </c>
      <c r="HD211" s="16" t="s">
        <v>843</v>
      </c>
      <c r="HE211" s="16" t="s">
        <v>843</v>
      </c>
      <c r="HF211" s="16" t="s">
        <v>843</v>
      </c>
      <c r="HH211" s="16" t="s">
        <v>5456</v>
      </c>
      <c r="HK211" s="16" t="s">
        <v>864</v>
      </c>
      <c r="HM211" s="16" t="s">
        <v>865</v>
      </c>
      <c r="HZ211" s="16" t="s">
        <v>7944</v>
      </c>
      <c r="KE211" s="16" t="s">
        <v>5585</v>
      </c>
      <c r="KG211" s="16" t="s">
        <v>7018</v>
      </c>
      <c r="KH211" s="16" t="s">
        <v>7033</v>
      </c>
      <c r="KI211" s="16" t="s">
        <v>865</v>
      </c>
      <c r="LG211" s="16" t="s">
        <v>867</v>
      </c>
      <c r="LH211" s="16" t="s">
        <v>867</v>
      </c>
      <c r="LI211" s="16" t="s">
        <v>867</v>
      </c>
      <c r="LJ211" s="16" t="s">
        <v>864</v>
      </c>
      <c r="LK211" s="16" t="s">
        <v>864</v>
      </c>
      <c r="LL211" s="16" t="s">
        <v>5660</v>
      </c>
      <c r="LM211" s="16" t="s">
        <v>843</v>
      </c>
      <c r="LN211" s="16" t="s">
        <v>844</v>
      </c>
      <c r="LO211" s="16" t="s">
        <v>843</v>
      </c>
      <c r="LP211" s="16" t="s">
        <v>843</v>
      </c>
      <c r="LQ211" s="16" t="s">
        <v>843</v>
      </c>
      <c r="LR211" s="16" t="s">
        <v>843</v>
      </c>
      <c r="LS211" s="16" t="s">
        <v>843</v>
      </c>
      <c r="LT211" s="16" t="s">
        <v>843</v>
      </c>
      <c r="LU211" s="16" t="s">
        <v>843</v>
      </c>
      <c r="LV211" s="16" t="s">
        <v>843</v>
      </c>
      <c r="LW211" s="16" t="s">
        <v>843</v>
      </c>
      <c r="LX211" s="16" t="s">
        <v>843</v>
      </c>
      <c r="LY211" s="16" t="s">
        <v>843</v>
      </c>
      <c r="LZ211" s="16" t="s">
        <v>843</v>
      </c>
      <c r="MA211" s="16" t="s">
        <v>843</v>
      </c>
      <c r="MC211" s="16" t="s">
        <v>5694</v>
      </c>
      <c r="MD211" s="16" t="s">
        <v>844</v>
      </c>
      <c r="ME211" s="16" t="s">
        <v>843</v>
      </c>
      <c r="MF211" s="16" t="s">
        <v>843</v>
      </c>
      <c r="MG211" s="16" t="s">
        <v>843</v>
      </c>
      <c r="MH211" s="16" t="s">
        <v>843</v>
      </c>
      <c r="MI211" s="16" t="s">
        <v>843</v>
      </c>
      <c r="MJ211" s="16" t="s">
        <v>843</v>
      </c>
      <c r="MK211" s="16" t="s">
        <v>843</v>
      </c>
      <c r="ML211" s="16" t="s">
        <v>843</v>
      </c>
      <c r="MM211" s="16" t="s">
        <v>843</v>
      </c>
      <c r="MN211" s="16" t="s">
        <v>843</v>
      </c>
      <c r="MO211" s="16" t="s">
        <v>843</v>
      </c>
      <c r="MP211" s="16" t="s">
        <v>843</v>
      </c>
      <c r="MQ211" s="16" t="s">
        <v>843</v>
      </c>
      <c r="MR211" s="16" t="s">
        <v>843</v>
      </c>
      <c r="MS211" s="16" t="s">
        <v>843</v>
      </c>
      <c r="MT211" s="16" t="s">
        <v>843</v>
      </c>
      <c r="MU211" s="16" t="s">
        <v>843</v>
      </c>
      <c r="MV211" s="16" t="s">
        <v>843</v>
      </c>
      <c r="PC211" s="16" t="s">
        <v>865</v>
      </c>
      <c r="PD211" s="16" t="s">
        <v>865</v>
      </c>
      <c r="PY211" s="16" t="s">
        <v>865</v>
      </c>
      <c r="QP211" s="16" t="s">
        <v>865</v>
      </c>
      <c r="QR211" s="16" t="s">
        <v>867</v>
      </c>
      <c r="QT211" s="16" t="s">
        <v>867</v>
      </c>
      <c r="QV211" s="16" t="s">
        <v>865</v>
      </c>
      <c r="QX211" s="16" t="s">
        <v>865</v>
      </c>
      <c r="QY211" s="16" t="s">
        <v>867</v>
      </c>
      <c r="RD211" s="16" t="s">
        <v>865</v>
      </c>
      <c r="RF211" s="16" t="s">
        <v>865</v>
      </c>
      <c r="RH211" s="16" t="s">
        <v>865</v>
      </c>
      <c r="RJ211" s="16" t="s">
        <v>865</v>
      </c>
      <c r="RN211" s="16" t="s">
        <v>7720</v>
      </c>
      <c r="RP211" s="16" t="s">
        <v>867</v>
      </c>
      <c r="RR211" s="16" t="s">
        <v>7720</v>
      </c>
      <c r="RT211" s="16" t="s">
        <v>867</v>
      </c>
      <c r="RV211" s="16" t="s">
        <v>7720</v>
      </c>
      <c r="RX211" s="16" t="s">
        <v>7720</v>
      </c>
      <c r="RZ211" s="16" t="s">
        <v>7720</v>
      </c>
      <c r="SQ211" s="16" t="s">
        <v>865</v>
      </c>
      <c r="SS211" s="16" t="s">
        <v>7308</v>
      </c>
      <c r="ST211" s="16" t="s">
        <v>7764</v>
      </c>
      <c r="TN211" s="16">
        <v>2000</v>
      </c>
      <c r="TO211" s="16">
        <v>0</v>
      </c>
      <c r="TP211" s="16">
        <v>700</v>
      </c>
      <c r="TQ211" s="16">
        <v>200</v>
      </c>
      <c r="TR211" s="16">
        <v>200</v>
      </c>
      <c r="TS211" s="16">
        <v>240</v>
      </c>
      <c r="TT211" s="16">
        <v>0</v>
      </c>
      <c r="TU211" s="16">
        <v>0</v>
      </c>
      <c r="TV211" s="16">
        <v>0</v>
      </c>
      <c r="TW211" s="16">
        <v>0</v>
      </c>
      <c r="TX211" s="16">
        <v>0</v>
      </c>
      <c r="TZ211" s="16" t="s">
        <v>7364</v>
      </c>
      <c r="UA211" s="16" t="s">
        <v>5971</v>
      </c>
      <c r="UB211" s="16">
        <v>0</v>
      </c>
      <c r="UC211" s="16" t="s">
        <v>843</v>
      </c>
      <c r="UD211" s="16" t="s">
        <v>843</v>
      </c>
      <c r="UE211" s="16" t="s">
        <v>843</v>
      </c>
      <c r="UF211" s="16" t="s">
        <v>844</v>
      </c>
      <c r="UG211" s="16" t="s">
        <v>843</v>
      </c>
      <c r="UH211" s="16" t="s">
        <v>843</v>
      </c>
      <c r="VX211" s="16" t="s">
        <v>6028</v>
      </c>
      <c r="VY211" s="16" t="s">
        <v>844</v>
      </c>
      <c r="VZ211" s="16" t="s">
        <v>843</v>
      </c>
      <c r="WA211" s="16" t="s">
        <v>843</v>
      </c>
      <c r="WB211" s="16" t="s">
        <v>843</v>
      </c>
      <c r="WC211" s="16" t="s">
        <v>843</v>
      </c>
      <c r="WD211" s="16" t="s">
        <v>843</v>
      </c>
      <c r="WE211" s="16" t="s">
        <v>843</v>
      </c>
      <c r="WF211" s="16" t="s">
        <v>843</v>
      </c>
      <c r="WH211" s="16">
        <v>1625</v>
      </c>
      <c r="WO211" s="16" t="s">
        <v>6920</v>
      </c>
      <c r="XD211" s="16" t="s">
        <v>6988</v>
      </c>
      <c r="XE211" s="16" t="s">
        <v>843</v>
      </c>
      <c r="XF211" s="16" t="s">
        <v>843</v>
      </c>
      <c r="XG211" s="16" t="s">
        <v>843</v>
      </c>
      <c r="XH211" s="16" t="s">
        <v>843</v>
      </c>
      <c r="XI211" s="16" t="s">
        <v>843</v>
      </c>
      <c r="XJ211" s="16" t="s">
        <v>843</v>
      </c>
      <c r="XK211" s="16" t="s">
        <v>844</v>
      </c>
      <c r="XL211" s="16" t="s">
        <v>843</v>
      </c>
      <c r="XM211" s="16" t="s">
        <v>843</v>
      </c>
      <c r="XN211" s="16" t="s">
        <v>843</v>
      </c>
      <c r="XO211" s="16" t="s">
        <v>843</v>
      </c>
      <c r="XP211" s="16" t="s">
        <v>843</v>
      </c>
      <c r="XQ211" s="16" t="s">
        <v>843</v>
      </c>
      <c r="YF211" s="16" t="s">
        <v>865</v>
      </c>
      <c r="YN211" s="16" t="s">
        <v>7040</v>
      </c>
      <c r="YP211" s="16" t="s">
        <v>7990</v>
      </c>
      <c r="YR211" s="16" t="s">
        <v>9914</v>
      </c>
      <c r="YS211" s="16" t="s">
        <v>9915</v>
      </c>
      <c r="YT211" s="16" t="s">
        <v>8694</v>
      </c>
      <c r="YU211" s="16" t="s">
        <v>9916</v>
      </c>
      <c r="YV211" s="16" t="s">
        <v>9148</v>
      </c>
      <c r="YW211" s="16" t="s">
        <v>844</v>
      </c>
      <c r="YX211" s="16" t="s">
        <v>9148</v>
      </c>
      <c r="YY211" s="16" t="s">
        <v>843</v>
      </c>
      <c r="YZ211" s="16" t="s">
        <v>843</v>
      </c>
      <c r="ZA211" s="16" t="s">
        <v>843</v>
      </c>
      <c r="ZB211" s="16">
        <v>3340</v>
      </c>
      <c r="ZC211" s="16" t="s">
        <v>8942</v>
      </c>
      <c r="ZD211" s="16" t="s">
        <v>843</v>
      </c>
      <c r="ZE211" s="16" t="s">
        <v>8735</v>
      </c>
      <c r="ZF211" s="16" t="s">
        <v>8739</v>
      </c>
      <c r="ZG211" s="16" t="s">
        <v>8739</v>
      </c>
      <c r="ZH211" s="16" t="s">
        <v>8865</v>
      </c>
      <c r="ZI211" s="16" t="s">
        <v>8778</v>
      </c>
      <c r="ZJ211" s="16" t="s">
        <v>843</v>
      </c>
      <c r="ZK211" s="16" t="s">
        <v>843</v>
      </c>
      <c r="ZL211" s="16" t="s">
        <v>843</v>
      </c>
      <c r="ZM211" s="16" t="s">
        <v>843</v>
      </c>
      <c r="ZN211" s="16" t="s">
        <v>8742</v>
      </c>
      <c r="ZO211" s="16" t="s">
        <v>487</v>
      </c>
      <c r="ZP211" s="16" t="s">
        <v>487</v>
      </c>
      <c r="ZQ211" s="16" t="s">
        <v>486</v>
      </c>
      <c r="ZR211" s="16" t="s">
        <v>486</v>
      </c>
      <c r="ZS211" s="16" t="s">
        <v>8704</v>
      </c>
      <c r="ZT211" s="16" t="s">
        <v>8705</v>
      </c>
      <c r="ZU211" s="16" t="s">
        <v>8706</v>
      </c>
      <c r="ZV211" s="16" t="s">
        <v>487</v>
      </c>
      <c r="ZW211" s="16" t="s">
        <v>843</v>
      </c>
      <c r="ZX211" s="16" t="s">
        <v>843</v>
      </c>
      <c r="ZY211" s="16" t="s">
        <v>1056</v>
      </c>
      <c r="ZZ211" s="16" t="s">
        <v>843</v>
      </c>
      <c r="AAA211" s="16" t="s">
        <v>1056</v>
      </c>
      <c r="AAB211" s="16" t="s">
        <v>843</v>
      </c>
      <c r="AAC211" s="16">
        <v>0</v>
      </c>
      <c r="AAD211" s="16" t="s">
        <v>1056</v>
      </c>
      <c r="AAE211" s="16" t="s">
        <v>843</v>
      </c>
      <c r="AAF211" s="16" t="s">
        <v>843</v>
      </c>
      <c r="AAG211" s="16" t="s">
        <v>843</v>
      </c>
      <c r="AAH211" s="16" t="s">
        <v>843</v>
      </c>
      <c r="AAI211" s="16" t="s">
        <v>843</v>
      </c>
      <c r="AAJ211" s="16" t="s">
        <v>606</v>
      </c>
      <c r="AAK211" s="16" t="s">
        <v>639</v>
      </c>
      <c r="AAL211" s="16" t="s">
        <v>905</v>
      </c>
      <c r="AAM211" s="16" t="s">
        <v>663</v>
      </c>
      <c r="AAN211" s="16" t="s">
        <v>8707</v>
      </c>
      <c r="AAO211" s="16" t="s">
        <v>1018</v>
      </c>
      <c r="AAP211" s="16" t="s">
        <v>8708</v>
      </c>
      <c r="AAS211" s="16">
        <v>1625</v>
      </c>
      <c r="AAT211" s="16" t="s">
        <v>782</v>
      </c>
      <c r="AAU211" s="16" t="s">
        <v>782</v>
      </c>
      <c r="AAV211" s="16" t="s">
        <v>782</v>
      </c>
      <c r="AAW211" s="16" t="s">
        <v>782</v>
      </c>
      <c r="AAX211" s="16" t="s">
        <v>843</v>
      </c>
      <c r="AAY211" s="16" t="s">
        <v>8710</v>
      </c>
      <c r="AAZ211" s="16" t="s">
        <v>782</v>
      </c>
      <c r="ABA211" s="16" t="s">
        <v>783</v>
      </c>
      <c r="ABB211" s="16" t="s">
        <v>782</v>
      </c>
      <c r="ABC211" s="16" t="s">
        <v>783</v>
      </c>
      <c r="ABD211" s="16" t="s">
        <v>783</v>
      </c>
      <c r="ABE211" s="16" t="s">
        <v>783</v>
      </c>
      <c r="ABF211" s="16" t="s">
        <v>782</v>
      </c>
      <c r="ABG211" s="16" t="s">
        <v>783</v>
      </c>
      <c r="ABH211" s="16" t="s">
        <v>782</v>
      </c>
      <c r="ABI211" s="16" t="s">
        <v>783</v>
      </c>
      <c r="ABJ211" s="16" t="s">
        <v>783</v>
      </c>
      <c r="ABK211" s="16" t="s">
        <v>783</v>
      </c>
      <c r="ABL211" s="16" t="s">
        <v>8785</v>
      </c>
      <c r="ABM211" s="16" t="s">
        <v>843</v>
      </c>
      <c r="ABN211" s="16" t="s">
        <v>1033</v>
      </c>
      <c r="ABP211" s="16" t="s">
        <v>972</v>
      </c>
      <c r="ABQ211" s="16" t="s">
        <v>4324</v>
      </c>
      <c r="ABR211" s="16" t="s">
        <v>470</v>
      </c>
      <c r="ABS211" s="16" t="s">
        <v>457</v>
      </c>
      <c r="ABT211" s="16" t="s">
        <v>1056</v>
      </c>
      <c r="ABU211" s="16" t="s">
        <v>1056</v>
      </c>
      <c r="ABV211" s="16" t="s">
        <v>487</v>
      </c>
      <c r="ABW211" s="16" t="s">
        <v>486</v>
      </c>
      <c r="ABX211" s="16" t="s">
        <v>892</v>
      </c>
      <c r="ABY211" s="16" t="s">
        <v>486</v>
      </c>
      <c r="ABZ211" s="16" t="s">
        <v>486</v>
      </c>
      <c r="ACA211" s="16" t="s">
        <v>761</v>
      </c>
      <c r="ACB211" s="16" t="s">
        <v>774</v>
      </c>
      <c r="ACC211" s="16" t="s">
        <v>737</v>
      </c>
      <c r="ACD211" s="16" t="s">
        <v>486</v>
      </c>
      <c r="ACE211" s="16" t="s">
        <v>486</v>
      </c>
      <c r="ACG211" s="16" t="s">
        <v>1014</v>
      </c>
      <c r="ACH211" s="16" t="s">
        <v>1009</v>
      </c>
      <c r="ACI211" s="16" t="s">
        <v>462</v>
      </c>
      <c r="ACJ211" s="16">
        <v>0.79400000000000004</v>
      </c>
      <c r="ACK211" s="16" t="s">
        <v>482</v>
      </c>
      <c r="ACL211" s="16" t="s">
        <v>740</v>
      </c>
      <c r="ACM211" s="16" t="s">
        <v>1190</v>
      </c>
      <c r="ACN211" s="16" t="s">
        <v>1169</v>
      </c>
      <c r="ACO211" s="16" t="s">
        <v>1856</v>
      </c>
      <c r="ACP211" s="16">
        <v>1625</v>
      </c>
      <c r="ACQ211" s="16" t="s">
        <v>1202</v>
      </c>
      <c r="ACR211" s="16" t="s">
        <v>1644</v>
      </c>
      <c r="ACS211" s="16" t="s">
        <v>669</v>
      </c>
      <c r="ACT211" s="16" t="s">
        <v>1522</v>
      </c>
      <c r="ACU211" s="16" t="s">
        <v>836</v>
      </c>
      <c r="ACV211" s="16" t="s">
        <v>8756</v>
      </c>
      <c r="ACW211" s="16" t="s">
        <v>877</v>
      </c>
      <c r="ACX211" s="16" t="s">
        <v>1916</v>
      </c>
      <c r="ACY211" s="16" t="s">
        <v>1947</v>
      </c>
      <c r="ACZ211" s="16">
        <v>1</v>
      </c>
      <c r="ADA211" s="16">
        <v>1</v>
      </c>
      <c r="ADB211" s="16">
        <v>1</v>
      </c>
      <c r="ADC211" s="16">
        <v>0</v>
      </c>
      <c r="ADD211" s="16">
        <v>0</v>
      </c>
      <c r="ADE211" s="16" t="s">
        <v>9832</v>
      </c>
      <c r="ADF211" s="16">
        <v>0</v>
      </c>
      <c r="ADG211" s="16" t="s">
        <v>486</v>
      </c>
      <c r="ADH211" s="16">
        <v>1</v>
      </c>
      <c r="ADI211" s="16" t="s">
        <v>486</v>
      </c>
      <c r="ADJ211" s="16" t="s">
        <v>1743</v>
      </c>
      <c r="ADK211" s="16" t="s">
        <v>13194</v>
      </c>
      <c r="ADL211" s="16" t="s">
        <v>1764</v>
      </c>
      <c r="ADM211" s="16" t="s">
        <v>13195</v>
      </c>
      <c r="ADN211" s="16" t="s">
        <v>13196</v>
      </c>
      <c r="ADO211" s="16" t="s">
        <v>1766</v>
      </c>
      <c r="ADP211" s="16" t="s">
        <v>13194</v>
      </c>
      <c r="ADQ211" s="16" t="s">
        <v>13194</v>
      </c>
      <c r="ADR211" s="16" t="s">
        <v>13194</v>
      </c>
      <c r="ADS211" s="16" t="s">
        <v>13194</v>
      </c>
      <c r="ADW211" s="16" t="s">
        <v>13199</v>
      </c>
      <c r="ADY211" s="16" t="s">
        <v>1058</v>
      </c>
      <c r="AEA211" s="16">
        <v>3340</v>
      </c>
      <c r="AEC211" s="16" t="s">
        <v>1058</v>
      </c>
      <c r="AED211" s="16">
        <v>812.5</v>
      </c>
      <c r="AEE211" s="16" t="s">
        <v>952</v>
      </c>
      <c r="AEG211" s="16">
        <v>1625</v>
      </c>
      <c r="AEI211" s="16">
        <v>1000</v>
      </c>
      <c r="AEK211" s="16">
        <v>350</v>
      </c>
      <c r="AEL211" s="16">
        <v>100</v>
      </c>
      <c r="AEN211" s="16">
        <v>100</v>
      </c>
      <c r="AEO211" s="16">
        <v>120</v>
      </c>
    </row>
    <row r="212" spans="1:823" x14ac:dyDescent="0.25">
      <c r="A212" s="30">
        <v>45821</v>
      </c>
      <c r="B212" s="16" t="s">
        <v>9917</v>
      </c>
      <c r="C212" s="16" t="s">
        <v>867</v>
      </c>
      <c r="D212" s="16" t="s">
        <v>867</v>
      </c>
      <c r="E212" s="16">
        <v>61</v>
      </c>
      <c r="F212" s="16" t="s">
        <v>8153</v>
      </c>
      <c r="G212" s="16" t="s">
        <v>4145</v>
      </c>
      <c r="I212" s="16" t="s">
        <v>4148</v>
      </c>
      <c r="Z212" s="16" t="s">
        <v>993</v>
      </c>
      <c r="AA212" s="16" t="s">
        <v>470</v>
      </c>
      <c r="AB212" s="16">
        <v>1</v>
      </c>
      <c r="AC212" s="16" t="s">
        <v>843</v>
      </c>
      <c r="AD212" s="16" t="s">
        <v>843</v>
      </c>
      <c r="AE212" s="16" t="s">
        <v>843</v>
      </c>
      <c r="AF212" s="16" t="s">
        <v>844</v>
      </c>
      <c r="AG212" s="16" t="s">
        <v>843</v>
      </c>
      <c r="AH212" s="16" t="s">
        <v>844</v>
      </c>
      <c r="AI212" s="16" t="s">
        <v>843</v>
      </c>
      <c r="AJ212" s="16" t="s">
        <v>843</v>
      </c>
      <c r="AK212" s="16" t="s">
        <v>843</v>
      </c>
      <c r="AM212" s="16" t="s">
        <v>737</v>
      </c>
      <c r="AN212" s="16" t="s">
        <v>761</v>
      </c>
      <c r="AP212" s="16" t="s">
        <v>774</v>
      </c>
      <c r="AR212" s="16" t="s">
        <v>6907</v>
      </c>
      <c r="BB212" s="16">
        <v>1</v>
      </c>
      <c r="BC212" s="16" t="s">
        <v>7878</v>
      </c>
      <c r="BE212" s="16" t="s">
        <v>5098</v>
      </c>
      <c r="BV212" s="16" t="s">
        <v>4433</v>
      </c>
      <c r="BW212" s="16" t="s">
        <v>844</v>
      </c>
      <c r="BX212" s="16" t="s">
        <v>843</v>
      </c>
      <c r="BY212" s="16" t="s">
        <v>843</v>
      </c>
      <c r="BZ212" s="16" t="s">
        <v>843</v>
      </c>
      <c r="CA212" s="16" t="s">
        <v>843</v>
      </c>
      <c r="CB212" s="16" t="s">
        <v>843</v>
      </c>
      <c r="CC212" s="16" t="s">
        <v>843</v>
      </c>
      <c r="CD212" s="16" t="s">
        <v>843</v>
      </c>
      <c r="CE212" s="16" t="s">
        <v>843</v>
      </c>
      <c r="CF212" s="16" t="s">
        <v>843</v>
      </c>
      <c r="CG212" s="16" t="s">
        <v>843</v>
      </c>
      <c r="CH212" s="16" t="s">
        <v>843</v>
      </c>
      <c r="CI212" s="16" t="s">
        <v>843</v>
      </c>
      <c r="CJ212" s="16" t="s">
        <v>843</v>
      </c>
      <c r="CK212" s="16" t="s">
        <v>843</v>
      </c>
      <c r="CP212" s="16" t="s">
        <v>865</v>
      </c>
      <c r="DX212" s="16" t="s">
        <v>867</v>
      </c>
      <c r="DY212" s="16" t="s">
        <v>867</v>
      </c>
      <c r="GC212" s="16" t="s">
        <v>5342</v>
      </c>
      <c r="GF212" s="16" t="s">
        <v>867</v>
      </c>
      <c r="GG212" s="16" t="s">
        <v>867</v>
      </c>
      <c r="GV212" s="16" t="s">
        <v>5443</v>
      </c>
      <c r="GW212" s="16" t="s">
        <v>843</v>
      </c>
      <c r="GX212" s="16" t="s">
        <v>844</v>
      </c>
      <c r="GY212" s="16" t="s">
        <v>843</v>
      </c>
      <c r="GZ212" s="16" t="s">
        <v>843</v>
      </c>
      <c r="HA212" s="16" t="s">
        <v>843</v>
      </c>
      <c r="HB212" s="16" t="s">
        <v>843</v>
      </c>
      <c r="HC212" s="16" t="s">
        <v>843</v>
      </c>
      <c r="HD212" s="16" t="s">
        <v>843</v>
      </c>
      <c r="HE212" s="16" t="s">
        <v>843</v>
      </c>
      <c r="HF212" s="16" t="s">
        <v>843</v>
      </c>
      <c r="HH212" s="16" t="s">
        <v>5456</v>
      </c>
      <c r="HK212" s="16" t="s">
        <v>865</v>
      </c>
      <c r="HM212" s="16" t="s">
        <v>865</v>
      </c>
      <c r="HZ212" s="16" t="s">
        <v>7944</v>
      </c>
      <c r="KE212" s="16" t="s">
        <v>5585</v>
      </c>
      <c r="KG212" s="16" t="s">
        <v>7018</v>
      </c>
      <c r="KH212" s="16" t="s">
        <v>7033</v>
      </c>
      <c r="KI212" s="16" t="s">
        <v>865</v>
      </c>
      <c r="LG212" s="16" t="s">
        <v>867</v>
      </c>
      <c r="LH212" s="16" t="s">
        <v>867</v>
      </c>
      <c r="LI212" s="16" t="s">
        <v>867</v>
      </c>
      <c r="LJ212" s="16" t="s">
        <v>867</v>
      </c>
      <c r="LK212" s="16" t="s">
        <v>867</v>
      </c>
      <c r="LL212" s="16" t="s">
        <v>5690</v>
      </c>
      <c r="LM212" s="16" t="s">
        <v>843</v>
      </c>
      <c r="LN212" s="16" t="s">
        <v>843</v>
      </c>
      <c r="LO212" s="16" t="s">
        <v>843</v>
      </c>
      <c r="LP212" s="16" t="s">
        <v>843</v>
      </c>
      <c r="LQ212" s="16" t="s">
        <v>843</v>
      </c>
      <c r="LR212" s="16" t="s">
        <v>843</v>
      </c>
      <c r="LS212" s="16" t="s">
        <v>843</v>
      </c>
      <c r="LT212" s="16" t="s">
        <v>843</v>
      </c>
      <c r="LU212" s="16" t="s">
        <v>843</v>
      </c>
      <c r="LV212" s="16" t="s">
        <v>843</v>
      </c>
      <c r="LW212" s="16" t="s">
        <v>843</v>
      </c>
      <c r="LX212" s="16" t="s">
        <v>844</v>
      </c>
      <c r="LY212" s="16" t="s">
        <v>843</v>
      </c>
      <c r="LZ212" s="16" t="s">
        <v>843</v>
      </c>
      <c r="MA212" s="16" t="s">
        <v>843</v>
      </c>
      <c r="MC212" s="16" t="s">
        <v>5694</v>
      </c>
      <c r="MD212" s="16" t="s">
        <v>844</v>
      </c>
      <c r="ME212" s="16" t="s">
        <v>843</v>
      </c>
      <c r="MF212" s="16" t="s">
        <v>843</v>
      </c>
      <c r="MG212" s="16" t="s">
        <v>843</v>
      </c>
      <c r="MH212" s="16" t="s">
        <v>843</v>
      </c>
      <c r="MI212" s="16" t="s">
        <v>843</v>
      </c>
      <c r="MJ212" s="16" t="s">
        <v>843</v>
      </c>
      <c r="MK212" s="16" t="s">
        <v>843</v>
      </c>
      <c r="ML212" s="16" t="s">
        <v>843</v>
      </c>
      <c r="MM212" s="16" t="s">
        <v>843</v>
      </c>
      <c r="MN212" s="16" t="s">
        <v>843</v>
      </c>
      <c r="MO212" s="16" t="s">
        <v>843</v>
      </c>
      <c r="MP212" s="16" t="s">
        <v>843</v>
      </c>
      <c r="MQ212" s="16" t="s">
        <v>843</v>
      </c>
      <c r="MR212" s="16" t="s">
        <v>843</v>
      </c>
      <c r="MS212" s="16" t="s">
        <v>843</v>
      </c>
      <c r="MT212" s="16" t="s">
        <v>843</v>
      </c>
      <c r="MU212" s="16" t="s">
        <v>843</v>
      </c>
      <c r="MV212" s="16" t="s">
        <v>843</v>
      </c>
      <c r="PC212" s="16" t="s">
        <v>865</v>
      </c>
      <c r="PD212" s="16" t="s">
        <v>865</v>
      </c>
      <c r="PY212" s="16" t="s">
        <v>865</v>
      </c>
      <c r="QP212" s="16" t="s">
        <v>865</v>
      </c>
      <c r="QR212" s="16" t="s">
        <v>865</v>
      </c>
      <c r="QT212" s="16" t="s">
        <v>867</v>
      </c>
      <c r="QV212" s="16" t="s">
        <v>865</v>
      </c>
      <c r="QX212" s="16" t="s">
        <v>867</v>
      </c>
      <c r="RD212" s="16" t="s">
        <v>4216</v>
      </c>
      <c r="RF212" s="16" t="s">
        <v>865</v>
      </c>
      <c r="RH212" s="16" t="s">
        <v>4216</v>
      </c>
      <c r="RJ212" s="16" t="s">
        <v>865</v>
      </c>
      <c r="RN212" s="16" t="s">
        <v>7720</v>
      </c>
      <c r="RP212" s="16" t="s">
        <v>867</v>
      </c>
      <c r="RR212" s="16" t="s">
        <v>867</v>
      </c>
      <c r="RT212" s="16" t="s">
        <v>867</v>
      </c>
      <c r="RV212" s="16" t="s">
        <v>867</v>
      </c>
      <c r="RX212" s="16" t="s">
        <v>7720</v>
      </c>
      <c r="RZ212" s="16" t="s">
        <v>867</v>
      </c>
      <c r="SQ212" s="16" t="s">
        <v>865</v>
      </c>
      <c r="SS212" s="16" t="s">
        <v>7293</v>
      </c>
      <c r="ST212" s="16" t="s">
        <v>7761</v>
      </c>
      <c r="TN212" s="16">
        <v>2000</v>
      </c>
      <c r="TO212" s="16">
        <v>0</v>
      </c>
      <c r="TP212" s="16">
        <v>300</v>
      </c>
      <c r="TQ212" s="16">
        <v>1200</v>
      </c>
      <c r="TR212" s="16">
        <v>200</v>
      </c>
      <c r="TS212" s="16">
        <v>200</v>
      </c>
      <c r="TT212" s="16">
        <v>0</v>
      </c>
      <c r="TU212" s="16">
        <v>0</v>
      </c>
      <c r="TV212" s="16">
        <v>3000</v>
      </c>
      <c r="TW212" s="16">
        <v>0</v>
      </c>
      <c r="TX212" s="16">
        <v>0</v>
      </c>
      <c r="TZ212" s="16" t="s">
        <v>7367</v>
      </c>
      <c r="UA212" s="16" t="s">
        <v>5971</v>
      </c>
      <c r="UB212" s="16">
        <v>0</v>
      </c>
      <c r="UC212" s="16" t="s">
        <v>843</v>
      </c>
      <c r="UD212" s="16" t="s">
        <v>843</v>
      </c>
      <c r="UE212" s="16" t="s">
        <v>843</v>
      </c>
      <c r="UF212" s="16" t="s">
        <v>844</v>
      </c>
      <c r="UG212" s="16" t="s">
        <v>843</v>
      </c>
      <c r="UH212" s="16" t="s">
        <v>843</v>
      </c>
      <c r="VX212" s="16" t="s">
        <v>6040</v>
      </c>
      <c r="VY212" s="16" t="s">
        <v>843</v>
      </c>
      <c r="VZ212" s="16" t="s">
        <v>843</v>
      </c>
      <c r="WA212" s="16" t="s">
        <v>843</v>
      </c>
      <c r="WB212" s="16" t="s">
        <v>843</v>
      </c>
      <c r="WC212" s="16" t="s">
        <v>844</v>
      </c>
      <c r="WD212" s="16" t="s">
        <v>843</v>
      </c>
      <c r="WE212" s="16" t="s">
        <v>843</v>
      </c>
      <c r="WF212" s="16" t="s">
        <v>843</v>
      </c>
      <c r="WO212" s="16" t="s">
        <v>6920</v>
      </c>
      <c r="XD212" s="16" t="s">
        <v>9918</v>
      </c>
      <c r="XE212" s="16" t="s">
        <v>843</v>
      </c>
      <c r="XF212" s="16" t="s">
        <v>843</v>
      </c>
      <c r="XG212" s="16" t="s">
        <v>844</v>
      </c>
      <c r="XH212" s="16" t="s">
        <v>843</v>
      </c>
      <c r="XI212" s="16" t="s">
        <v>843</v>
      </c>
      <c r="XJ212" s="16" t="s">
        <v>843</v>
      </c>
      <c r="XK212" s="16" t="s">
        <v>843</v>
      </c>
      <c r="XL212" s="16" t="s">
        <v>843</v>
      </c>
      <c r="XM212" s="16" t="s">
        <v>844</v>
      </c>
      <c r="XN212" s="16" t="s">
        <v>843</v>
      </c>
      <c r="XO212" s="16" t="s">
        <v>843</v>
      </c>
      <c r="XP212" s="16" t="s">
        <v>843</v>
      </c>
      <c r="XQ212" s="16" t="s">
        <v>843</v>
      </c>
      <c r="YF212" s="16" t="s">
        <v>865</v>
      </c>
      <c r="YN212" s="16" t="s">
        <v>7046</v>
      </c>
      <c r="YP212" s="16" t="s">
        <v>7978</v>
      </c>
      <c r="YR212" s="16" t="s">
        <v>9919</v>
      </c>
      <c r="YS212" s="16" t="s">
        <v>9920</v>
      </c>
      <c r="YT212" s="16" t="s">
        <v>8694</v>
      </c>
      <c r="YU212" s="16" t="s">
        <v>9921</v>
      </c>
      <c r="YV212" s="16" t="s">
        <v>9148</v>
      </c>
      <c r="YW212" s="16" t="s">
        <v>844</v>
      </c>
      <c r="YX212" s="16" t="s">
        <v>9148</v>
      </c>
      <c r="YY212" s="16" t="s">
        <v>8789</v>
      </c>
      <c r="YZ212" s="16" t="s">
        <v>843</v>
      </c>
      <c r="ZA212" s="16" t="s">
        <v>843</v>
      </c>
      <c r="ZB212" s="16">
        <v>4400</v>
      </c>
      <c r="ZC212" s="16" t="s">
        <v>8763</v>
      </c>
      <c r="ZD212" s="16" t="s">
        <v>843</v>
      </c>
      <c r="ZE212" s="16" t="s">
        <v>9922</v>
      </c>
      <c r="ZF212" s="16" t="s">
        <v>8780</v>
      </c>
      <c r="ZG212" s="16" t="s">
        <v>8723</v>
      </c>
      <c r="ZH212" s="16" t="s">
        <v>8723</v>
      </c>
      <c r="ZI212" s="16" t="s">
        <v>8865</v>
      </c>
      <c r="ZJ212" s="16" t="s">
        <v>843</v>
      </c>
      <c r="ZK212" s="16" t="s">
        <v>843</v>
      </c>
      <c r="ZL212" s="16" t="s">
        <v>843</v>
      </c>
      <c r="ZM212" s="16" t="s">
        <v>843</v>
      </c>
      <c r="ZN212" s="16" t="s">
        <v>8815</v>
      </c>
      <c r="ZO212" s="16" t="s">
        <v>487</v>
      </c>
      <c r="ZP212" s="16" t="s">
        <v>487</v>
      </c>
      <c r="ZQ212" s="16" t="s">
        <v>486</v>
      </c>
      <c r="ZR212" s="16" t="s">
        <v>486</v>
      </c>
      <c r="ZS212" s="16" t="s">
        <v>844</v>
      </c>
      <c r="ZT212" s="16" t="s">
        <v>8705</v>
      </c>
      <c r="ZU212" s="16" t="s">
        <v>8706</v>
      </c>
      <c r="ZV212" s="16" t="s">
        <v>487</v>
      </c>
      <c r="ZW212" s="16" t="s">
        <v>843</v>
      </c>
      <c r="ZX212" s="16" t="s">
        <v>843</v>
      </c>
      <c r="ZY212" s="16" t="s">
        <v>844</v>
      </c>
      <c r="ZZ212" s="16" t="s">
        <v>843</v>
      </c>
      <c r="AAA212" s="16" t="s">
        <v>844</v>
      </c>
      <c r="AAB212" s="16" t="s">
        <v>843</v>
      </c>
      <c r="AAC212" s="16">
        <v>0</v>
      </c>
      <c r="AAD212" s="16" t="s">
        <v>844</v>
      </c>
      <c r="AAE212" s="16" t="s">
        <v>843</v>
      </c>
      <c r="AAF212" s="16" t="s">
        <v>843</v>
      </c>
      <c r="AAG212" s="16" t="s">
        <v>843</v>
      </c>
      <c r="AAH212" s="16" t="s">
        <v>843</v>
      </c>
      <c r="AAI212" s="16" t="s">
        <v>843</v>
      </c>
      <c r="AAJ212" s="16" t="s">
        <v>606</v>
      </c>
      <c r="AAK212" s="16" t="s">
        <v>639</v>
      </c>
      <c r="AAL212" s="16" t="s">
        <v>905</v>
      </c>
      <c r="AAM212" s="16" t="s">
        <v>663</v>
      </c>
      <c r="AAN212" s="16" t="s">
        <v>8707</v>
      </c>
      <c r="AAO212" s="16" t="s">
        <v>1018</v>
      </c>
      <c r="AAP212" s="16" t="s">
        <v>8708</v>
      </c>
      <c r="AAU212" s="16" t="s">
        <v>782</v>
      </c>
      <c r="AAW212" s="16" t="s">
        <v>782</v>
      </c>
      <c r="AAX212" s="16" t="s">
        <v>843</v>
      </c>
      <c r="AAY212" s="16" t="s">
        <v>8710</v>
      </c>
      <c r="AAZ212" s="16" t="s">
        <v>782</v>
      </c>
      <c r="ABA212" s="16" t="s">
        <v>782</v>
      </c>
      <c r="ABB212" s="16" t="s">
        <v>783</v>
      </c>
      <c r="ABC212" s="16" t="s">
        <v>783</v>
      </c>
      <c r="ABD212" s="16" t="s">
        <v>783</v>
      </c>
      <c r="ABE212" s="16" t="s">
        <v>783</v>
      </c>
      <c r="ABF212" s="16" t="s">
        <v>782</v>
      </c>
      <c r="ABG212" s="16" t="s">
        <v>782</v>
      </c>
      <c r="ABH212" s="16" t="s">
        <v>782</v>
      </c>
      <c r="ABI212" s="16" t="s">
        <v>782</v>
      </c>
      <c r="ABJ212" s="16" t="s">
        <v>783</v>
      </c>
      <c r="ABK212" s="16" t="s">
        <v>782</v>
      </c>
      <c r="ABL212" s="16" t="s">
        <v>8759</v>
      </c>
      <c r="ABM212" s="16" t="s">
        <v>843</v>
      </c>
      <c r="ABN212" s="16" t="s">
        <v>1034</v>
      </c>
      <c r="ABO212" s="16" t="s">
        <v>486</v>
      </c>
      <c r="ABP212" s="16" t="s">
        <v>972</v>
      </c>
      <c r="ABQ212" s="16" t="s">
        <v>4324</v>
      </c>
      <c r="ABR212" s="16" t="s">
        <v>470</v>
      </c>
      <c r="ABS212" s="16" t="s">
        <v>457</v>
      </c>
      <c r="ABT212" s="16" t="s">
        <v>844</v>
      </c>
      <c r="ABU212" s="16" t="s">
        <v>844</v>
      </c>
      <c r="ABV212" s="16" t="s">
        <v>487</v>
      </c>
      <c r="ABW212" s="16" t="s">
        <v>486</v>
      </c>
      <c r="ABX212" s="16" t="s">
        <v>892</v>
      </c>
      <c r="ABY212" s="16" t="s">
        <v>486</v>
      </c>
      <c r="ABZ212" s="16" t="s">
        <v>486</v>
      </c>
      <c r="ACA212" s="16" t="s">
        <v>761</v>
      </c>
      <c r="ACB212" s="16" t="s">
        <v>774</v>
      </c>
      <c r="ACC212" s="16" t="s">
        <v>737</v>
      </c>
      <c r="ACD212" s="16" t="s">
        <v>486</v>
      </c>
      <c r="ACE212" s="16" t="s">
        <v>486</v>
      </c>
      <c r="ACG212" s="16" t="s">
        <v>1014</v>
      </c>
      <c r="ACH212" s="16" t="s">
        <v>1009</v>
      </c>
      <c r="ACI212" s="16" t="s">
        <v>462</v>
      </c>
      <c r="ACJ212" s="16">
        <v>0.79400000000000004</v>
      </c>
      <c r="ACK212" s="16" t="s">
        <v>482</v>
      </c>
      <c r="ACL212" s="16" t="s">
        <v>740</v>
      </c>
      <c r="ACM212" s="16" t="s">
        <v>1190</v>
      </c>
      <c r="ACN212" s="16" t="s">
        <v>1169</v>
      </c>
      <c r="ACO212" s="16" t="s">
        <v>1856</v>
      </c>
      <c r="ACQ212" s="16" t="s">
        <v>1201</v>
      </c>
      <c r="ACR212" s="16" t="s">
        <v>1644</v>
      </c>
      <c r="ACS212" s="16" t="s">
        <v>680</v>
      </c>
      <c r="ACT212" s="16" t="s">
        <v>1522</v>
      </c>
      <c r="ACU212" s="16" t="s">
        <v>833</v>
      </c>
      <c r="ACV212" s="16" t="s">
        <v>8711</v>
      </c>
      <c r="ACW212" s="16" t="s">
        <v>877</v>
      </c>
      <c r="ACX212" s="16" t="s">
        <v>1916</v>
      </c>
      <c r="ACY212" s="16" t="s">
        <v>1947</v>
      </c>
      <c r="ACZ212" s="16">
        <v>1</v>
      </c>
      <c r="ADA212" s="16">
        <v>1</v>
      </c>
      <c r="ADB212" s="16">
        <v>1</v>
      </c>
      <c r="ADC212" s="16">
        <v>1</v>
      </c>
      <c r="ADD212" s="16">
        <v>1</v>
      </c>
      <c r="ADE212" s="16" t="s">
        <v>8712</v>
      </c>
      <c r="ADF212" s="16">
        <v>0</v>
      </c>
      <c r="ADG212" s="16" t="s">
        <v>486</v>
      </c>
      <c r="ADH212" s="16">
        <v>1</v>
      </c>
      <c r="ADI212" s="16" t="s">
        <v>486</v>
      </c>
      <c r="ADJ212" s="16" t="s">
        <v>1743</v>
      </c>
      <c r="ADK212" s="16" t="s">
        <v>13194</v>
      </c>
      <c r="ADL212" s="16" t="s">
        <v>13196</v>
      </c>
      <c r="ADM212" s="16" t="s">
        <v>1756</v>
      </c>
      <c r="ADN212" s="16" t="s">
        <v>13196</v>
      </c>
      <c r="ADO212" s="16" t="s">
        <v>13197</v>
      </c>
      <c r="ADP212" s="16" t="s">
        <v>13194</v>
      </c>
      <c r="ADQ212" s="16" t="s">
        <v>1743</v>
      </c>
      <c r="ADR212" s="16" t="s">
        <v>13194</v>
      </c>
      <c r="ADS212" s="16" t="s">
        <v>13194</v>
      </c>
      <c r="ADY212" s="16" t="s">
        <v>1062</v>
      </c>
      <c r="AEA212" s="16">
        <v>4400</v>
      </c>
      <c r="AEE212" s="16" t="s">
        <v>952</v>
      </c>
      <c r="AEI212" s="16">
        <v>2000</v>
      </c>
      <c r="AEK212" s="16">
        <v>300</v>
      </c>
      <c r="AEL212" s="16">
        <v>1200</v>
      </c>
      <c r="AEM212" s="16">
        <v>3000</v>
      </c>
      <c r="AEN212" s="16">
        <v>200</v>
      </c>
      <c r="AEO212" s="16">
        <v>200</v>
      </c>
    </row>
    <row r="213" spans="1:823" x14ac:dyDescent="0.25">
      <c r="A213" s="30">
        <v>45821</v>
      </c>
      <c r="B213" s="16" t="s">
        <v>9923</v>
      </c>
      <c r="C213" s="16" t="s">
        <v>867</v>
      </c>
      <c r="D213" s="16" t="s">
        <v>867</v>
      </c>
      <c r="E213" s="16">
        <v>32</v>
      </c>
      <c r="F213" s="16" t="s">
        <v>8153</v>
      </c>
      <c r="G213" s="16" t="s">
        <v>4145</v>
      </c>
      <c r="I213" s="16" t="s">
        <v>4166</v>
      </c>
      <c r="Z213" s="16" t="s">
        <v>993</v>
      </c>
      <c r="AA213" s="16" t="s">
        <v>470</v>
      </c>
      <c r="AB213" s="16">
        <v>4</v>
      </c>
      <c r="AC213" s="16" t="s">
        <v>844</v>
      </c>
      <c r="AD213" s="16" t="s">
        <v>844</v>
      </c>
      <c r="AE213" s="16" t="s">
        <v>844</v>
      </c>
      <c r="AF213" s="16" t="s">
        <v>844</v>
      </c>
      <c r="AG213" s="16" t="s">
        <v>844</v>
      </c>
      <c r="AH213" s="16" t="s">
        <v>1056</v>
      </c>
      <c r="AI213" s="16" t="s">
        <v>1056</v>
      </c>
      <c r="AJ213" s="16" t="s">
        <v>843</v>
      </c>
      <c r="AK213" s="16" t="s">
        <v>1056</v>
      </c>
      <c r="AM213" s="16" t="s">
        <v>737</v>
      </c>
      <c r="AN213" s="16" t="s">
        <v>759</v>
      </c>
      <c r="AP213" s="16" t="s">
        <v>774</v>
      </c>
      <c r="AR213" s="16" t="s">
        <v>6907</v>
      </c>
      <c r="BB213" s="16">
        <v>5</v>
      </c>
      <c r="BC213" s="16" t="s">
        <v>7878</v>
      </c>
      <c r="BE213" s="16" t="s">
        <v>5098</v>
      </c>
      <c r="BV213" s="16" t="s">
        <v>4433</v>
      </c>
      <c r="BW213" s="16" t="s">
        <v>844</v>
      </c>
      <c r="BX213" s="16" t="s">
        <v>843</v>
      </c>
      <c r="BY213" s="16" t="s">
        <v>843</v>
      </c>
      <c r="BZ213" s="16" t="s">
        <v>843</v>
      </c>
      <c r="CA213" s="16" t="s">
        <v>843</v>
      </c>
      <c r="CB213" s="16" t="s">
        <v>843</v>
      </c>
      <c r="CC213" s="16" t="s">
        <v>843</v>
      </c>
      <c r="CD213" s="16" t="s">
        <v>843</v>
      </c>
      <c r="CE213" s="16" t="s">
        <v>843</v>
      </c>
      <c r="CF213" s="16" t="s">
        <v>843</v>
      </c>
      <c r="CG213" s="16" t="s">
        <v>843</v>
      </c>
      <c r="CH213" s="16" t="s">
        <v>843</v>
      </c>
      <c r="CI213" s="16" t="s">
        <v>843</v>
      </c>
      <c r="CJ213" s="16" t="s">
        <v>843</v>
      </c>
      <c r="CK213" s="16" t="s">
        <v>843</v>
      </c>
      <c r="CP213" s="16" t="s">
        <v>867</v>
      </c>
      <c r="CQ213" s="16" t="s">
        <v>5191</v>
      </c>
      <c r="CR213" s="16" t="s">
        <v>844</v>
      </c>
      <c r="CS213" s="16" t="s">
        <v>843</v>
      </c>
      <c r="CT213" s="16" t="s">
        <v>843</v>
      </c>
      <c r="CU213" s="16" t="s">
        <v>843</v>
      </c>
      <c r="CV213" s="16" t="s">
        <v>843</v>
      </c>
      <c r="CW213" s="16" t="s">
        <v>843</v>
      </c>
      <c r="CX213" s="16" t="s">
        <v>843</v>
      </c>
      <c r="CY213" s="16" t="s">
        <v>843</v>
      </c>
      <c r="CZ213" s="16" t="s">
        <v>843</v>
      </c>
      <c r="DA213" s="16" t="s">
        <v>5184</v>
      </c>
      <c r="DX213" s="16" t="s">
        <v>867</v>
      </c>
      <c r="DY213" s="16" t="s">
        <v>867</v>
      </c>
      <c r="GC213" s="16" t="s">
        <v>5342</v>
      </c>
      <c r="GF213" s="16" t="s">
        <v>867</v>
      </c>
      <c r="GG213" s="16" t="s">
        <v>867</v>
      </c>
      <c r="GV213" s="16" t="s">
        <v>9924</v>
      </c>
      <c r="GW213" s="16" t="s">
        <v>844</v>
      </c>
      <c r="GX213" s="16" t="s">
        <v>844</v>
      </c>
      <c r="GY213" s="16" t="s">
        <v>843</v>
      </c>
      <c r="GZ213" s="16" t="s">
        <v>844</v>
      </c>
      <c r="HA213" s="16" t="s">
        <v>843</v>
      </c>
      <c r="HB213" s="16" t="s">
        <v>843</v>
      </c>
      <c r="HC213" s="16" t="s">
        <v>843</v>
      </c>
      <c r="HD213" s="16" t="s">
        <v>843</v>
      </c>
      <c r="HE213" s="16" t="s">
        <v>843</v>
      </c>
      <c r="HF213" s="16" t="s">
        <v>843</v>
      </c>
      <c r="HH213" s="16" t="s">
        <v>5456</v>
      </c>
      <c r="HK213" s="16" t="s">
        <v>864</v>
      </c>
      <c r="HM213" s="16" t="s">
        <v>865</v>
      </c>
      <c r="HZ213" s="16" t="s">
        <v>7944</v>
      </c>
      <c r="KE213" s="16" t="s">
        <v>5582</v>
      </c>
      <c r="KG213" s="16" t="s">
        <v>7015</v>
      </c>
      <c r="KH213" s="16" t="s">
        <v>7033</v>
      </c>
      <c r="KI213" s="16" t="s">
        <v>865</v>
      </c>
      <c r="LG213" s="16" t="s">
        <v>867</v>
      </c>
      <c r="LH213" s="16" t="s">
        <v>867</v>
      </c>
      <c r="LI213" s="16" t="s">
        <v>867</v>
      </c>
      <c r="LJ213" s="16" t="s">
        <v>867</v>
      </c>
      <c r="LK213" s="16" t="s">
        <v>867</v>
      </c>
      <c r="LL213" s="16" t="s">
        <v>5657</v>
      </c>
      <c r="LM213" s="16" t="s">
        <v>844</v>
      </c>
      <c r="LN213" s="16" t="s">
        <v>843</v>
      </c>
      <c r="LO213" s="16" t="s">
        <v>843</v>
      </c>
      <c r="LP213" s="16" t="s">
        <v>843</v>
      </c>
      <c r="LQ213" s="16" t="s">
        <v>843</v>
      </c>
      <c r="LR213" s="16" t="s">
        <v>843</v>
      </c>
      <c r="LS213" s="16" t="s">
        <v>843</v>
      </c>
      <c r="LT213" s="16" t="s">
        <v>843</v>
      </c>
      <c r="LU213" s="16" t="s">
        <v>843</v>
      </c>
      <c r="LV213" s="16" t="s">
        <v>843</v>
      </c>
      <c r="LW213" s="16" t="s">
        <v>843</v>
      </c>
      <c r="LX213" s="16" t="s">
        <v>843</v>
      </c>
      <c r="LY213" s="16" t="s">
        <v>843</v>
      </c>
      <c r="LZ213" s="16" t="s">
        <v>843</v>
      </c>
      <c r="MA213" s="16" t="s">
        <v>843</v>
      </c>
      <c r="MC213" s="16" t="s">
        <v>5694</v>
      </c>
      <c r="MD213" s="16" t="s">
        <v>844</v>
      </c>
      <c r="ME213" s="16" t="s">
        <v>843</v>
      </c>
      <c r="MF213" s="16" t="s">
        <v>843</v>
      </c>
      <c r="MG213" s="16" t="s">
        <v>843</v>
      </c>
      <c r="MH213" s="16" t="s">
        <v>843</v>
      </c>
      <c r="MI213" s="16" t="s">
        <v>843</v>
      </c>
      <c r="MJ213" s="16" t="s">
        <v>843</v>
      </c>
      <c r="MK213" s="16" t="s">
        <v>843</v>
      </c>
      <c r="ML213" s="16" t="s">
        <v>843</v>
      </c>
      <c r="MM213" s="16" t="s">
        <v>843</v>
      </c>
      <c r="MN213" s="16" t="s">
        <v>843</v>
      </c>
      <c r="MO213" s="16" t="s">
        <v>843</v>
      </c>
      <c r="MP213" s="16" t="s">
        <v>843</v>
      </c>
      <c r="MQ213" s="16" t="s">
        <v>843</v>
      </c>
      <c r="MR213" s="16" t="s">
        <v>843</v>
      </c>
      <c r="MS213" s="16" t="s">
        <v>843</v>
      </c>
      <c r="MT213" s="16" t="s">
        <v>843</v>
      </c>
      <c r="MU213" s="16" t="s">
        <v>843</v>
      </c>
      <c r="MV213" s="16" t="s">
        <v>843</v>
      </c>
      <c r="MX213" s="16" t="s">
        <v>5694</v>
      </c>
      <c r="MY213" s="16" t="s">
        <v>844</v>
      </c>
      <c r="MZ213" s="16" t="s">
        <v>843</v>
      </c>
      <c r="NA213" s="16" t="s">
        <v>843</v>
      </c>
      <c r="NB213" s="16" t="s">
        <v>843</v>
      </c>
      <c r="NC213" s="16" t="s">
        <v>843</v>
      </c>
      <c r="ND213" s="16" t="s">
        <v>843</v>
      </c>
      <c r="NE213" s="16" t="s">
        <v>843</v>
      </c>
      <c r="NF213" s="16" t="s">
        <v>843</v>
      </c>
      <c r="NG213" s="16" t="s">
        <v>843</v>
      </c>
      <c r="NH213" s="16" t="s">
        <v>843</v>
      </c>
      <c r="NI213" s="16" t="s">
        <v>843</v>
      </c>
      <c r="NJ213" s="16" t="s">
        <v>843</v>
      </c>
      <c r="NK213" s="16" t="s">
        <v>843</v>
      </c>
      <c r="NL213" s="16" t="s">
        <v>843</v>
      </c>
      <c r="NM213" s="16" t="s">
        <v>843</v>
      </c>
      <c r="NN213" s="16" t="s">
        <v>843</v>
      </c>
      <c r="NO213" s="16" t="s">
        <v>843</v>
      </c>
      <c r="NP213" s="16" t="s">
        <v>843</v>
      </c>
      <c r="NQ213" s="16" t="s">
        <v>843</v>
      </c>
      <c r="NS213" s="16" t="s">
        <v>5694</v>
      </c>
      <c r="NT213" s="16" t="s">
        <v>844</v>
      </c>
      <c r="NU213" s="16" t="s">
        <v>843</v>
      </c>
      <c r="NV213" s="16" t="s">
        <v>843</v>
      </c>
      <c r="NW213" s="16" t="s">
        <v>843</v>
      </c>
      <c r="NX213" s="16" t="s">
        <v>843</v>
      </c>
      <c r="NY213" s="16" t="s">
        <v>843</v>
      </c>
      <c r="NZ213" s="16" t="s">
        <v>843</v>
      </c>
      <c r="OA213" s="16" t="s">
        <v>843</v>
      </c>
      <c r="OB213" s="16" t="s">
        <v>843</v>
      </c>
      <c r="OC213" s="16" t="s">
        <v>843</v>
      </c>
      <c r="OD213" s="16" t="s">
        <v>843</v>
      </c>
      <c r="OE213" s="16" t="s">
        <v>843</v>
      </c>
      <c r="OF213" s="16" t="s">
        <v>843</v>
      </c>
      <c r="OG213" s="16" t="s">
        <v>843</v>
      </c>
      <c r="OH213" s="16" t="s">
        <v>843</v>
      </c>
      <c r="OI213" s="16" t="s">
        <v>843</v>
      </c>
      <c r="OK213" s="16" t="s">
        <v>5694</v>
      </c>
      <c r="OL213" s="16" t="s">
        <v>844</v>
      </c>
      <c r="OM213" s="16" t="s">
        <v>843</v>
      </c>
      <c r="ON213" s="16" t="s">
        <v>843</v>
      </c>
      <c r="OO213" s="16" t="s">
        <v>843</v>
      </c>
      <c r="OP213" s="16" t="s">
        <v>843</v>
      </c>
      <c r="OQ213" s="16" t="s">
        <v>843</v>
      </c>
      <c r="OR213" s="16" t="s">
        <v>843</v>
      </c>
      <c r="OS213" s="16" t="s">
        <v>843</v>
      </c>
      <c r="OT213" s="16" t="s">
        <v>843</v>
      </c>
      <c r="OU213" s="16" t="s">
        <v>843</v>
      </c>
      <c r="OV213" s="16" t="s">
        <v>843</v>
      </c>
      <c r="OW213" s="16" t="s">
        <v>843</v>
      </c>
      <c r="OX213" s="16" t="s">
        <v>843</v>
      </c>
      <c r="OY213" s="16" t="s">
        <v>843</v>
      </c>
      <c r="OZ213" s="16" t="s">
        <v>843</v>
      </c>
      <c r="PA213" s="16" t="s">
        <v>843</v>
      </c>
      <c r="PC213" s="16" t="s">
        <v>865</v>
      </c>
      <c r="PD213" s="16" t="s">
        <v>865</v>
      </c>
      <c r="PY213" s="16" t="s">
        <v>865</v>
      </c>
      <c r="QP213" s="16" t="s">
        <v>865</v>
      </c>
      <c r="QR213" s="16" t="s">
        <v>867</v>
      </c>
      <c r="QT213" s="16" t="s">
        <v>867</v>
      </c>
      <c r="QV213" s="16" t="s">
        <v>865</v>
      </c>
      <c r="QX213" s="16" t="s">
        <v>865</v>
      </c>
      <c r="QY213" s="16" t="s">
        <v>867</v>
      </c>
      <c r="RD213" s="16" t="s">
        <v>865</v>
      </c>
      <c r="RF213" s="16" t="s">
        <v>865</v>
      </c>
      <c r="RH213" s="16" t="s">
        <v>865</v>
      </c>
      <c r="RJ213" s="16" t="s">
        <v>865</v>
      </c>
      <c r="RN213" s="16" t="s">
        <v>7720</v>
      </c>
      <c r="RP213" s="16" t="s">
        <v>867</v>
      </c>
      <c r="RR213" s="16" t="s">
        <v>867</v>
      </c>
      <c r="RT213" s="16" t="s">
        <v>867</v>
      </c>
      <c r="RV213" s="16" t="s">
        <v>867</v>
      </c>
      <c r="RX213" s="16" t="s">
        <v>7720</v>
      </c>
      <c r="RZ213" s="16" t="s">
        <v>7720</v>
      </c>
      <c r="SQ213" s="16" t="s">
        <v>867</v>
      </c>
      <c r="SS213" s="16" t="s">
        <v>7308</v>
      </c>
      <c r="ST213" s="16" t="s">
        <v>7764</v>
      </c>
      <c r="TN213" s="16">
        <v>4000</v>
      </c>
      <c r="TO213" s="16">
        <v>0</v>
      </c>
      <c r="TP213" s="16">
        <v>1500</v>
      </c>
      <c r="TQ213" s="16">
        <v>500</v>
      </c>
      <c r="TR213" s="16">
        <v>400</v>
      </c>
      <c r="TS213" s="16">
        <v>500</v>
      </c>
      <c r="TT213" s="16">
        <v>0</v>
      </c>
      <c r="TU213" s="16">
        <v>350</v>
      </c>
      <c r="TV213" s="16">
        <v>0</v>
      </c>
      <c r="TW213" s="16">
        <v>0</v>
      </c>
      <c r="TX213" s="16">
        <v>600</v>
      </c>
      <c r="TZ213" s="16" t="s">
        <v>7367</v>
      </c>
      <c r="UA213" s="16" t="s">
        <v>5971</v>
      </c>
      <c r="UB213" s="16">
        <v>0</v>
      </c>
      <c r="UC213" s="16" t="s">
        <v>843</v>
      </c>
      <c r="UD213" s="16" t="s">
        <v>843</v>
      </c>
      <c r="UE213" s="16" t="s">
        <v>843</v>
      </c>
      <c r="UF213" s="16" t="s">
        <v>844</v>
      </c>
      <c r="UG213" s="16" t="s">
        <v>843</v>
      </c>
      <c r="UH213" s="16" t="s">
        <v>843</v>
      </c>
      <c r="VX213" s="16" t="s">
        <v>6028</v>
      </c>
      <c r="VY213" s="16" t="s">
        <v>844</v>
      </c>
      <c r="VZ213" s="16" t="s">
        <v>843</v>
      </c>
      <c r="WA213" s="16" t="s">
        <v>843</v>
      </c>
      <c r="WB213" s="16" t="s">
        <v>843</v>
      </c>
      <c r="WC213" s="16" t="s">
        <v>843</v>
      </c>
      <c r="WD213" s="16" t="s">
        <v>843</v>
      </c>
      <c r="WE213" s="16" t="s">
        <v>843</v>
      </c>
      <c r="WF213" s="16" t="s">
        <v>843</v>
      </c>
      <c r="WH213" s="16">
        <v>6500</v>
      </c>
      <c r="WO213" s="16" t="s">
        <v>6926</v>
      </c>
      <c r="YN213" s="16" t="s">
        <v>864</v>
      </c>
      <c r="YP213" s="16" t="s">
        <v>864</v>
      </c>
      <c r="YR213" s="16" t="s">
        <v>9925</v>
      </c>
      <c r="YS213" s="16" t="s">
        <v>9926</v>
      </c>
      <c r="YT213" s="16" t="s">
        <v>8694</v>
      </c>
      <c r="YU213" s="16" t="s">
        <v>9927</v>
      </c>
      <c r="YV213" s="16" t="s">
        <v>9148</v>
      </c>
      <c r="YW213" s="16" t="s">
        <v>844</v>
      </c>
      <c r="YX213" s="16" t="s">
        <v>9148</v>
      </c>
      <c r="YY213" s="16" t="s">
        <v>843</v>
      </c>
      <c r="YZ213" s="16" t="s">
        <v>843</v>
      </c>
      <c r="ZA213" s="16" t="s">
        <v>9084</v>
      </c>
      <c r="ZB213" s="16">
        <v>7300</v>
      </c>
      <c r="ZC213" s="16" t="s">
        <v>9928</v>
      </c>
      <c r="ZD213" s="16" t="s">
        <v>843</v>
      </c>
      <c r="ZE213" s="16" t="s">
        <v>8789</v>
      </c>
      <c r="ZF213" s="16" t="s">
        <v>8865</v>
      </c>
      <c r="ZG213" s="16" t="s">
        <v>8723</v>
      </c>
      <c r="ZH213" s="16" t="s">
        <v>8865</v>
      </c>
      <c r="ZI213" s="16" t="s">
        <v>8778</v>
      </c>
      <c r="ZJ213" s="16" t="s">
        <v>8700</v>
      </c>
      <c r="ZK213" s="16" t="s">
        <v>843</v>
      </c>
      <c r="ZL213" s="16" t="s">
        <v>8723</v>
      </c>
      <c r="ZM213" s="16" t="s">
        <v>843</v>
      </c>
      <c r="ZN213" s="16" t="s">
        <v>8725</v>
      </c>
      <c r="ZO213" s="16" t="s">
        <v>487</v>
      </c>
      <c r="ZP213" s="16" t="s">
        <v>487</v>
      </c>
      <c r="ZQ213" s="16" t="s">
        <v>487</v>
      </c>
      <c r="ZR213" s="16" t="s">
        <v>486</v>
      </c>
      <c r="ZS213" s="16" t="s">
        <v>9762</v>
      </c>
      <c r="ZT213" s="16" t="s">
        <v>8705</v>
      </c>
      <c r="ZU213" s="16" t="s">
        <v>8706</v>
      </c>
      <c r="ZV213" s="16" t="s">
        <v>487</v>
      </c>
      <c r="ZW213" s="16" t="s">
        <v>1056</v>
      </c>
      <c r="ZX213" s="16" t="s">
        <v>1056</v>
      </c>
      <c r="ZY213" s="16" t="s">
        <v>1056</v>
      </c>
      <c r="ZZ213" s="16" t="s">
        <v>1056</v>
      </c>
      <c r="AAA213" s="16" t="s">
        <v>843</v>
      </c>
      <c r="AAB213" s="16" t="s">
        <v>843</v>
      </c>
      <c r="AAC213" s="16">
        <v>0</v>
      </c>
      <c r="AAD213" s="16" t="s">
        <v>844</v>
      </c>
      <c r="AAE213" s="16" t="s">
        <v>844</v>
      </c>
      <c r="AAF213" s="16" t="s">
        <v>843</v>
      </c>
      <c r="AAG213" s="16" t="s">
        <v>843</v>
      </c>
      <c r="AAH213" s="16" t="s">
        <v>843</v>
      </c>
      <c r="AAI213" s="16" t="s">
        <v>1056</v>
      </c>
      <c r="AAJ213" s="16" t="s">
        <v>624</v>
      </c>
      <c r="AAK213" s="16" t="s">
        <v>649</v>
      </c>
      <c r="AAL213" s="16" t="s">
        <v>904</v>
      </c>
      <c r="AAM213" s="16" t="s">
        <v>663</v>
      </c>
      <c r="AAN213" s="16" t="s">
        <v>8707</v>
      </c>
      <c r="AAO213" s="16" t="s">
        <v>1018</v>
      </c>
      <c r="AAP213" s="16" t="s">
        <v>8708</v>
      </c>
      <c r="AAS213" s="16">
        <v>6500</v>
      </c>
      <c r="AAT213" s="16" t="s">
        <v>782</v>
      </c>
      <c r="AAU213" s="16" t="s">
        <v>782</v>
      </c>
      <c r="AAV213" s="16" t="s">
        <v>782</v>
      </c>
      <c r="AAW213" s="16" t="s">
        <v>782</v>
      </c>
      <c r="AAX213" s="16" t="s">
        <v>843</v>
      </c>
      <c r="AAY213" s="16" t="s">
        <v>8710</v>
      </c>
      <c r="AAZ213" s="16" t="s">
        <v>782</v>
      </c>
      <c r="ABA213" s="16" t="s">
        <v>783</v>
      </c>
      <c r="ABB213" s="16" t="s">
        <v>782</v>
      </c>
      <c r="ABC213" s="16" t="s">
        <v>783</v>
      </c>
      <c r="ABD213" s="16" t="s">
        <v>783</v>
      </c>
      <c r="ABE213" s="16" t="s">
        <v>783</v>
      </c>
      <c r="ABF213" s="16" t="s">
        <v>782</v>
      </c>
      <c r="ABG213" s="16" t="s">
        <v>782</v>
      </c>
      <c r="ABH213" s="16" t="s">
        <v>782</v>
      </c>
      <c r="ABI213" s="16" t="s">
        <v>782</v>
      </c>
      <c r="ABJ213" s="16" t="s">
        <v>783</v>
      </c>
      <c r="ABK213" s="16" t="s">
        <v>783</v>
      </c>
      <c r="ABL213" s="16" t="s">
        <v>8769</v>
      </c>
      <c r="ABM213" s="16" t="s">
        <v>843</v>
      </c>
      <c r="ABN213" s="16" t="s">
        <v>1034</v>
      </c>
      <c r="ABP213" s="16" t="s">
        <v>972</v>
      </c>
      <c r="ABQ213" s="16" t="s">
        <v>4324</v>
      </c>
      <c r="ABR213" s="16" t="s">
        <v>470</v>
      </c>
      <c r="ABS213" s="16" t="s">
        <v>445</v>
      </c>
      <c r="ABT213" s="16" t="s">
        <v>8746</v>
      </c>
      <c r="ABU213" s="16" t="s">
        <v>1056</v>
      </c>
      <c r="ABV213" s="16" t="s">
        <v>487</v>
      </c>
      <c r="ABW213" s="16" t="s">
        <v>487</v>
      </c>
      <c r="ABX213" s="16" t="s">
        <v>894</v>
      </c>
      <c r="ABY213" s="16" t="s">
        <v>486</v>
      </c>
      <c r="ABZ213" s="16" t="s">
        <v>486</v>
      </c>
      <c r="ACA213" s="16" t="s">
        <v>759</v>
      </c>
      <c r="ACB213" s="16" t="s">
        <v>774</v>
      </c>
      <c r="ACC213" s="16" t="s">
        <v>737</v>
      </c>
      <c r="ACD213" s="16" t="s">
        <v>486</v>
      </c>
      <c r="ACE213" s="16" t="s">
        <v>486</v>
      </c>
      <c r="ACG213" s="16" t="s">
        <v>1014</v>
      </c>
      <c r="ACH213" s="16" t="s">
        <v>1009</v>
      </c>
      <c r="ACI213" s="16" t="s">
        <v>462</v>
      </c>
      <c r="ACJ213" s="16">
        <v>0.79400000000000004</v>
      </c>
      <c r="ACK213" s="16" t="s">
        <v>482</v>
      </c>
      <c r="ACL213" s="16" t="s">
        <v>740</v>
      </c>
      <c r="ACM213" s="16" t="s">
        <v>1188</v>
      </c>
      <c r="ACN213" s="16" t="s">
        <v>1169</v>
      </c>
      <c r="ACO213" s="16" t="s">
        <v>1856</v>
      </c>
      <c r="ACP213" s="16">
        <v>6500</v>
      </c>
      <c r="ACQ213" s="16" t="s">
        <v>1203</v>
      </c>
      <c r="ACR213" s="16" t="s">
        <v>1645</v>
      </c>
      <c r="ACS213" s="16" t="s">
        <v>676</v>
      </c>
      <c r="ACT213" s="16" t="s">
        <v>1522</v>
      </c>
      <c r="ACU213" s="16" t="s">
        <v>833</v>
      </c>
      <c r="ACV213" s="16" t="s">
        <v>8711</v>
      </c>
      <c r="ACW213" s="16" t="s">
        <v>445</v>
      </c>
      <c r="ACX213" s="16" t="s">
        <v>1916</v>
      </c>
      <c r="ACY213" s="16" t="s">
        <v>1947</v>
      </c>
      <c r="ACZ213" s="16">
        <v>1</v>
      </c>
      <c r="ADA213" s="16">
        <v>1</v>
      </c>
      <c r="ADB213" s="16">
        <v>1</v>
      </c>
      <c r="ADC213" s="16">
        <v>1</v>
      </c>
      <c r="ADD213" s="16">
        <v>1</v>
      </c>
      <c r="ADE213" s="16" t="s">
        <v>8712</v>
      </c>
      <c r="ADF213" s="16">
        <v>0</v>
      </c>
      <c r="ADG213" s="16" t="s">
        <v>486</v>
      </c>
      <c r="ADH213" s="16">
        <v>3</v>
      </c>
      <c r="ADI213" s="16" t="s">
        <v>486</v>
      </c>
      <c r="ADJ213" s="16" t="s">
        <v>1744</v>
      </c>
      <c r="ADK213" s="16" t="s">
        <v>13194</v>
      </c>
      <c r="ADL213" s="16" t="s">
        <v>1761</v>
      </c>
      <c r="ADM213" s="16" t="s">
        <v>13195</v>
      </c>
      <c r="ADN213" s="16" t="s">
        <v>13196</v>
      </c>
      <c r="ADO213" s="16" t="s">
        <v>1766</v>
      </c>
      <c r="ADP213" s="16" t="s">
        <v>13196</v>
      </c>
      <c r="ADQ213" s="16" t="s">
        <v>13194</v>
      </c>
      <c r="ADR213" s="16" t="s">
        <v>13194</v>
      </c>
      <c r="ADS213" s="16" t="s">
        <v>1751</v>
      </c>
      <c r="ADW213" s="16" t="s">
        <v>8766</v>
      </c>
      <c r="ADY213" s="16" t="s">
        <v>1062</v>
      </c>
      <c r="AEA213" s="16">
        <v>7300</v>
      </c>
      <c r="AEC213" s="16" t="s">
        <v>1062</v>
      </c>
      <c r="AED213" s="16">
        <v>1625</v>
      </c>
      <c r="AEE213" s="16" t="s">
        <v>952</v>
      </c>
      <c r="AEG213" s="16">
        <v>6500</v>
      </c>
      <c r="AEI213" s="16">
        <v>1000</v>
      </c>
      <c r="AEK213" s="16">
        <v>375</v>
      </c>
      <c r="AEL213" s="16">
        <v>125</v>
      </c>
      <c r="AEN213" s="16">
        <v>100</v>
      </c>
      <c r="AEO213" s="16">
        <v>125</v>
      </c>
      <c r="AEP213" s="16">
        <v>87.5</v>
      </c>
    </row>
    <row r="214" spans="1:823" x14ac:dyDescent="0.25">
      <c r="A214" s="30">
        <v>45821</v>
      </c>
      <c r="B214" s="16" t="s">
        <v>9929</v>
      </c>
      <c r="C214" s="16" t="s">
        <v>867</v>
      </c>
      <c r="D214" s="16" t="s">
        <v>867</v>
      </c>
      <c r="E214" s="16">
        <v>24</v>
      </c>
      <c r="F214" s="16" t="s">
        <v>8153</v>
      </c>
      <c r="G214" s="16" t="s">
        <v>4101</v>
      </c>
      <c r="I214" s="16" t="s">
        <v>4174</v>
      </c>
      <c r="Z214" s="16" t="s">
        <v>993</v>
      </c>
      <c r="AA214" s="16" t="s">
        <v>470</v>
      </c>
      <c r="AB214" s="16">
        <v>2</v>
      </c>
      <c r="AC214" s="16" t="s">
        <v>844</v>
      </c>
      <c r="AD214" s="16" t="s">
        <v>843</v>
      </c>
      <c r="AE214" s="16" t="s">
        <v>844</v>
      </c>
      <c r="AF214" s="16" t="s">
        <v>844</v>
      </c>
      <c r="AG214" s="16" t="s">
        <v>843</v>
      </c>
      <c r="AH214" s="16" t="s">
        <v>844</v>
      </c>
      <c r="AI214" s="16" t="s">
        <v>844</v>
      </c>
      <c r="AJ214" s="16" t="s">
        <v>843</v>
      </c>
      <c r="AK214" s="16" t="s">
        <v>843</v>
      </c>
      <c r="AM214" s="16" t="s">
        <v>737</v>
      </c>
      <c r="AN214" s="16" t="s">
        <v>759</v>
      </c>
      <c r="AP214" s="16" t="s">
        <v>768</v>
      </c>
      <c r="AR214" s="16" t="s">
        <v>6910</v>
      </c>
      <c r="BB214" s="16">
        <v>2</v>
      </c>
      <c r="BC214" s="16" t="s">
        <v>7878</v>
      </c>
      <c r="BE214" s="16" t="s">
        <v>5101</v>
      </c>
      <c r="BV214" s="16" t="s">
        <v>4433</v>
      </c>
      <c r="BW214" s="16" t="s">
        <v>844</v>
      </c>
      <c r="BX214" s="16" t="s">
        <v>843</v>
      </c>
      <c r="BY214" s="16" t="s">
        <v>843</v>
      </c>
      <c r="BZ214" s="16" t="s">
        <v>843</v>
      </c>
      <c r="CA214" s="16" t="s">
        <v>843</v>
      </c>
      <c r="CB214" s="16" t="s">
        <v>843</v>
      </c>
      <c r="CC214" s="16" t="s">
        <v>843</v>
      </c>
      <c r="CD214" s="16" t="s">
        <v>843</v>
      </c>
      <c r="CE214" s="16" t="s">
        <v>843</v>
      </c>
      <c r="CF214" s="16" t="s">
        <v>843</v>
      </c>
      <c r="CG214" s="16" t="s">
        <v>843</v>
      </c>
      <c r="CH214" s="16" t="s">
        <v>843</v>
      </c>
      <c r="CI214" s="16" t="s">
        <v>843</v>
      </c>
      <c r="CJ214" s="16" t="s">
        <v>843</v>
      </c>
      <c r="CK214" s="16" t="s">
        <v>843</v>
      </c>
      <c r="CP214" s="16" t="s">
        <v>867</v>
      </c>
      <c r="CQ214" s="16" t="s">
        <v>9044</v>
      </c>
      <c r="CR214" s="16" t="s">
        <v>844</v>
      </c>
      <c r="CS214" s="16" t="s">
        <v>844</v>
      </c>
      <c r="CT214" s="16" t="s">
        <v>843</v>
      </c>
      <c r="CU214" s="16" t="s">
        <v>843</v>
      </c>
      <c r="CV214" s="16" t="s">
        <v>843</v>
      </c>
      <c r="CW214" s="16" t="s">
        <v>843</v>
      </c>
      <c r="CX214" s="16" t="s">
        <v>843</v>
      </c>
      <c r="CY214" s="16" t="s">
        <v>843</v>
      </c>
      <c r="CZ214" s="16" t="s">
        <v>843</v>
      </c>
      <c r="DA214" s="16" t="s">
        <v>5184</v>
      </c>
      <c r="DX214" s="16" t="s">
        <v>867</v>
      </c>
      <c r="DY214" s="16" t="s">
        <v>867</v>
      </c>
      <c r="GC214" s="16" t="s">
        <v>2337</v>
      </c>
      <c r="GD214" s="16" t="s">
        <v>9150</v>
      </c>
      <c r="GF214" s="16" t="s">
        <v>867</v>
      </c>
      <c r="GG214" s="16" t="s">
        <v>867</v>
      </c>
      <c r="GV214" s="16" t="s">
        <v>9849</v>
      </c>
      <c r="GW214" s="16" t="s">
        <v>844</v>
      </c>
      <c r="GX214" s="16" t="s">
        <v>844</v>
      </c>
      <c r="GY214" s="16" t="s">
        <v>843</v>
      </c>
      <c r="GZ214" s="16" t="s">
        <v>843</v>
      </c>
      <c r="HA214" s="16" t="s">
        <v>843</v>
      </c>
      <c r="HB214" s="16" t="s">
        <v>844</v>
      </c>
      <c r="HC214" s="16" t="s">
        <v>843</v>
      </c>
      <c r="HD214" s="16" t="s">
        <v>843</v>
      </c>
      <c r="HE214" s="16" t="s">
        <v>843</v>
      </c>
      <c r="HF214" s="16" t="s">
        <v>843</v>
      </c>
      <c r="HH214" s="16" t="s">
        <v>5456</v>
      </c>
      <c r="HK214" s="16" t="s">
        <v>865</v>
      </c>
      <c r="HM214" s="16" t="s">
        <v>865</v>
      </c>
      <c r="HZ214" s="16" t="s">
        <v>7944</v>
      </c>
      <c r="KE214" s="16" t="s">
        <v>5582</v>
      </c>
      <c r="KG214" s="16" t="s">
        <v>7018</v>
      </c>
      <c r="KH214" s="16" t="s">
        <v>7033</v>
      </c>
      <c r="KI214" s="16" t="s">
        <v>865</v>
      </c>
      <c r="LG214" s="16" t="s">
        <v>867</v>
      </c>
      <c r="LH214" s="16" t="s">
        <v>867</v>
      </c>
      <c r="LI214" s="16" t="s">
        <v>867</v>
      </c>
      <c r="LJ214" s="16" t="s">
        <v>867</v>
      </c>
      <c r="LK214" s="16" t="s">
        <v>867</v>
      </c>
      <c r="LL214" s="16" t="s">
        <v>5690</v>
      </c>
      <c r="LM214" s="16" t="s">
        <v>843</v>
      </c>
      <c r="LN214" s="16" t="s">
        <v>843</v>
      </c>
      <c r="LO214" s="16" t="s">
        <v>843</v>
      </c>
      <c r="LP214" s="16" t="s">
        <v>843</v>
      </c>
      <c r="LQ214" s="16" t="s">
        <v>843</v>
      </c>
      <c r="LR214" s="16" t="s">
        <v>843</v>
      </c>
      <c r="LS214" s="16" t="s">
        <v>843</v>
      </c>
      <c r="LT214" s="16" t="s">
        <v>843</v>
      </c>
      <c r="LU214" s="16" t="s">
        <v>843</v>
      </c>
      <c r="LV214" s="16" t="s">
        <v>843</v>
      </c>
      <c r="LW214" s="16" t="s">
        <v>843</v>
      </c>
      <c r="LX214" s="16" t="s">
        <v>844</v>
      </c>
      <c r="LY214" s="16" t="s">
        <v>843</v>
      </c>
      <c r="LZ214" s="16" t="s">
        <v>843</v>
      </c>
      <c r="MA214" s="16" t="s">
        <v>843</v>
      </c>
      <c r="MC214" s="16" t="s">
        <v>5694</v>
      </c>
      <c r="MD214" s="16" t="s">
        <v>844</v>
      </c>
      <c r="ME214" s="16" t="s">
        <v>843</v>
      </c>
      <c r="MF214" s="16" t="s">
        <v>843</v>
      </c>
      <c r="MG214" s="16" t="s">
        <v>843</v>
      </c>
      <c r="MH214" s="16" t="s">
        <v>843</v>
      </c>
      <c r="MI214" s="16" t="s">
        <v>843</v>
      </c>
      <c r="MJ214" s="16" t="s">
        <v>843</v>
      </c>
      <c r="MK214" s="16" t="s">
        <v>843</v>
      </c>
      <c r="ML214" s="16" t="s">
        <v>843</v>
      </c>
      <c r="MM214" s="16" t="s">
        <v>843</v>
      </c>
      <c r="MN214" s="16" t="s">
        <v>843</v>
      </c>
      <c r="MO214" s="16" t="s">
        <v>843</v>
      </c>
      <c r="MP214" s="16" t="s">
        <v>843</v>
      </c>
      <c r="MQ214" s="16" t="s">
        <v>843</v>
      </c>
      <c r="MR214" s="16" t="s">
        <v>843</v>
      </c>
      <c r="MS214" s="16" t="s">
        <v>843</v>
      </c>
      <c r="MT214" s="16" t="s">
        <v>843</v>
      </c>
      <c r="MU214" s="16" t="s">
        <v>843</v>
      </c>
      <c r="MV214" s="16" t="s">
        <v>843</v>
      </c>
      <c r="NS214" s="16" t="s">
        <v>864</v>
      </c>
      <c r="NT214" s="16" t="s">
        <v>843</v>
      </c>
      <c r="NU214" s="16" t="s">
        <v>843</v>
      </c>
      <c r="NV214" s="16" t="s">
        <v>843</v>
      </c>
      <c r="NW214" s="16" t="s">
        <v>843</v>
      </c>
      <c r="NX214" s="16" t="s">
        <v>843</v>
      </c>
      <c r="NY214" s="16" t="s">
        <v>843</v>
      </c>
      <c r="NZ214" s="16" t="s">
        <v>843</v>
      </c>
      <c r="OA214" s="16" t="s">
        <v>843</v>
      </c>
      <c r="OB214" s="16" t="s">
        <v>843</v>
      </c>
      <c r="OC214" s="16" t="s">
        <v>843</v>
      </c>
      <c r="OD214" s="16" t="s">
        <v>843</v>
      </c>
      <c r="OE214" s="16" t="s">
        <v>843</v>
      </c>
      <c r="OF214" s="16" t="s">
        <v>843</v>
      </c>
      <c r="OG214" s="16" t="s">
        <v>843</v>
      </c>
      <c r="OH214" s="16" t="s">
        <v>844</v>
      </c>
      <c r="OI214" s="16" t="s">
        <v>843</v>
      </c>
      <c r="PC214" s="16" t="s">
        <v>865</v>
      </c>
      <c r="PD214" s="16" t="s">
        <v>865</v>
      </c>
      <c r="PY214" s="16" t="s">
        <v>865</v>
      </c>
      <c r="QP214" s="16" t="s">
        <v>865</v>
      </c>
      <c r="QR214" s="16" t="s">
        <v>867</v>
      </c>
      <c r="QT214" s="16" t="s">
        <v>867</v>
      </c>
      <c r="QV214" s="16" t="s">
        <v>864</v>
      </c>
      <c r="QX214" s="16" t="s">
        <v>865</v>
      </c>
      <c r="QY214" s="16" t="s">
        <v>867</v>
      </c>
      <c r="RD214" s="16" t="s">
        <v>7708</v>
      </c>
      <c r="RF214" s="16" t="s">
        <v>865</v>
      </c>
      <c r="RH214" s="16" t="s">
        <v>865</v>
      </c>
      <c r="RJ214" s="16" t="s">
        <v>865</v>
      </c>
      <c r="RN214" s="16" t="s">
        <v>7720</v>
      </c>
      <c r="RP214" s="16" t="s">
        <v>867</v>
      </c>
      <c r="RR214" s="16" t="s">
        <v>867</v>
      </c>
      <c r="RT214" s="16" t="s">
        <v>867</v>
      </c>
      <c r="RV214" s="16" t="s">
        <v>7720</v>
      </c>
      <c r="RX214" s="16" t="s">
        <v>7724</v>
      </c>
      <c r="RZ214" s="16" t="s">
        <v>7724</v>
      </c>
      <c r="SQ214" s="16" t="s">
        <v>865</v>
      </c>
      <c r="SS214" s="16" t="s">
        <v>7296</v>
      </c>
      <c r="ST214" s="16" t="s">
        <v>7764</v>
      </c>
      <c r="TN214" s="16">
        <v>3000</v>
      </c>
      <c r="TO214" s="16">
        <v>2600</v>
      </c>
      <c r="TP214" s="16">
        <v>1200</v>
      </c>
      <c r="TQ214" s="16">
        <v>500</v>
      </c>
      <c r="TR214" s="16">
        <v>1000</v>
      </c>
      <c r="TS214" s="16">
        <v>80</v>
      </c>
      <c r="TT214" s="16">
        <v>0</v>
      </c>
      <c r="TU214" s="16">
        <v>200</v>
      </c>
      <c r="TV214" s="16">
        <v>0</v>
      </c>
      <c r="TW214" s="16">
        <v>0</v>
      </c>
      <c r="TZ214" s="16" t="s">
        <v>7367</v>
      </c>
      <c r="UA214" s="16" t="s">
        <v>5971</v>
      </c>
      <c r="UB214" s="16">
        <v>0</v>
      </c>
      <c r="UC214" s="16" t="s">
        <v>843</v>
      </c>
      <c r="UD214" s="16" t="s">
        <v>843</v>
      </c>
      <c r="UE214" s="16" t="s">
        <v>843</v>
      </c>
      <c r="UF214" s="16" t="s">
        <v>844</v>
      </c>
      <c r="UG214" s="16" t="s">
        <v>843</v>
      </c>
      <c r="UH214" s="16" t="s">
        <v>843</v>
      </c>
      <c r="VX214" s="16" t="s">
        <v>9013</v>
      </c>
      <c r="VY214" s="16" t="s">
        <v>844</v>
      </c>
      <c r="VZ214" s="16" t="s">
        <v>843</v>
      </c>
      <c r="WA214" s="16" t="s">
        <v>843</v>
      </c>
      <c r="WB214" s="16" t="s">
        <v>843</v>
      </c>
      <c r="WC214" s="16" t="s">
        <v>844</v>
      </c>
      <c r="WD214" s="16" t="s">
        <v>843</v>
      </c>
      <c r="WE214" s="16" t="s">
        <v>843</v>
      </c>
      <c r="WF214" s="16" t="s">
        <v>843</v>
      </c>
      <c r="WH214" s="16">
        <v>3250</v>
      </c>
      <c r="WO214" s="16" t="s">
        <v>6926</v>
      </c>
      <c r="YN214" s="16" t="s">
        <v>7052</v>
      </c>
      <c r="YP214" s="16" t="s">
        <v>7990</v>
      </c>
      <c r="YR214" s="16" t="s">
        <v>9930</v>
      </c>
      <c r="YS214" s="16" t="s">
        <v>9931</v>
      </c>
      <c r="YT214" s="16" t="s">
        <v>8694</v>
      </c>
      <c r="YU214" s="16" t="s">
        <v>9932</v>
      </c>
      <c r="YV214" s="16" t="s">
        <v>9148</v>
      </c>
      <c r="YW214" s="16" t="s">
        <v>844</v>
      </c>
      <c r="YX214" s="16" t="s">
        <v>9148</v>
      </c>
      <c r="YY214" s="16" t="s">
        <v>843</v>
      </c>
      <c r="YZ214" s="16" t="s">
        <v>843</v>
      </c>
      <c r="ZB214" s="16">
        <v>8580</v>
      </c>
      <c r="ZC214" s="16" t="s">
        <v>8926</v>
      </c>
      <c r="ZD214" s="16" t="s">
        <v>8888</v>
      </c>
      <c r="ZE214" s="16" t="s">
        <v>8789</v>
      </c>
      <c r="ZF214" s="16" t="s">
        <v>8739</v>
      </c>
      <c r="ZG214" s="16" t="s">
        <v>8724</v>
      </c>
      <c r="ZH214" s="16" t="s">
        <v>8700</v>
      </c>
      <c r="ZI214" s="16" t="s">
        <v>8702</v>
      </c>
      <c r="ZK214" s="16" t="s">
        <v>843</v>
      </c>
      <c r="ZL214" s="16" t="s">
        <v>8701</v>
      </c>
      <c r="ZM214" s="16" t="s">
        <v>843</v>
      </c>
      <c r="ZN214" s="16" t="s">
        <v>8725</v>
      </c>
      <c r="ZO214" s="16" t="s">
        <v>487</v>
      </c>
      <c r="ZP214" s="16" t="s">
        <v>487</v>
      </c>
      <c r="ZQ214" s="16" t="s">
        <v>486</v>
      </c>
      <c r="ZR214" s="16" t="s">
        <v>486</v>
      </c>
      <c r="ZS214" s="16" t="s">
        <v>844</v>
      </c>
      <c r="ZT214" s="16" t="s">
        <v>8705</v>
      </c>
      <c r="ZU214" s="16" t="s">
        <v>8706</v>
      </c>
      <c r="ZV214" s="16" t="s">
        <v>487</v>
      </c>
      <c r="ZW214" s="16" t="s">
        <v>844</v>
      </c>
      <c r="ZX214" s="16" t="s">
        <v>844</v>
      </c>
      <c r="ZY214" s="16" t="s">
        <v>844</v>
      </c>
      <c r="ZZ214" s="16" t="s">
        <v>844</v>
      </c>
      <c r="AAA214" s="16" t="s">
        <v>843</v>
      </c>
      <c r="AAB214" s="16" t="s">
        <v>843</v>
      </c>
      <c r="AAC214" s="16">
        <v>0</v>
      </c>
      <c r="AAD214" s="16" t="s">
        <v>844</v>
      </c>
      <c r="AAE214" s="16" t="s">
        <v>843</v>
      </c>
      <c r="AAF214" s="16" t="s">
        <v>843</v>
      </c>
      <c r="AAG214" s="16" t="s">
        <v>843</v>
      </c>
      <c r="AAH214" s="16" t="s">
        <v>843</v>
      </c>
      <c r="AAI214" s="16" t="s">
        <v>844</v>
      </c>
      <c r="AAJ214" s="16" t="s">
        <v>615</v>
      </c>
      <c r="AAK214" s="16" t="s">
        <v>633</v>
      </c>
      <c r="AAL214" s="16" t="s">
        <v>904</v>
      </c>
      <c r="AAM214" s="16" t="s">
        <v>663</v>
      </c>
      <c r="AAN214" s="16" t="s">
        <v>8707</v>
      </c>
      <c r="AAO214" s="16" t="s">
        <v>1018</v>
      </c>
      <c r="AAP214" s="16" t="s">
        <v>8708</v>
      </c>
      <c r="AAS214" s="16">
        <v>3250</v>
      </c>
      <c r="AAT214" s="16" t="s">
        <v>1068</v>
      </c>
      <c r="AAU214" s="16" t="s">
        <v>782</v>
      </c>
      <c r="AAV214" s="16" t="s">
        <v>782</v>
      </c>
      <c r="AAW214" s="16" t="s">
        <v>782</v>
      </c>
      <c r="AAX214" s="16" t="s">
        <v>844</v>
      </c>
      <c r="AAY214" s="16" t="s">
        <v>8727</v>
      </c>
      <c r="AAZ214" s="16" t="s">
        <v>782</v>
      </c>
      <c r="ABA214" s="16" t="s">
        <v>783</v>
      </c>
      <c r="ABB214" s="16" t="s">
        <v>782</v>
      </c>
      <c r="ABC214" s="16" t="s">
        <v>783</v>
      </c>
      <c r="ABD214" s="16" t="s">
        <v>783</v>
      </c>
      <c r="ABF214" s="16" t="s">
        <v>782</v>
      </c>
      <c r="ABG214" s="16" t="s">
        <v>782</v>
      </c>
      <c r="ABH214" s="16" t="s">
        <v>782</v>
      </c>
      <c r="ABI214" s="16" t="s">
        <v>783</v>
      </c>
      <c r="ABJ214" s="16" t="s">
        <v>782</v>
      </c>
      <c r="ABK214" s="16" t="s">
        <v>782</v>
      </c>
      <c r="ABL214" s="16" t="s">
        <v>8759</v>
      </c>
      <c r="ABM214" s="16" t="s">
        <v>844</v>
      </c>
      <c r="ABN214" s="16" t="s">
        <v>1034</v>
      </c>
      <c r="ABP214" s="16" t="s">
        <v>972</v>
      </c>
      <c r="ABQ214" s="16" t="s">
        <v>4324</v>
      </c>
      <c r="ABR214" s="16" t="s">
        <v>470</v>
      </c>
      <c r="ABS214" s="16" t="s">
        <v>445</v>
      </c>
      <c r="ABT214" s="16" t="s">
        <v>1056</v>
      </c>
      <c r="ABU214" s="16" t="s">
        <v>844</v>
      </c>
      <c r="ABV214" s="16" t="s">
        <v>487</v>
      </c>
      <c r="ABW214" s="16" t="s">
        <v>486</v>
      </c>
      <c r="ABX214" s="16" t="s">
        <v>892</v>
      </c>
      <c r="ABY214" s="16" t="s">
        <v>486</v>
      </c>
      <c r="ABZ214" s="16" t="s">
        <v>486</v>
      </c>
      <c r="ACA214" s="16" t="s">
        <v>759</v>
      </c>
      <c r="ACB214" s="16" t="s">
        <v>768</v>
      </c>
      <c r="ACC214" s="16" t="s">
        <v>737</v>
      </c>
      <c r="ACD214" s="16" t="s">
        <v>487</v>
      </c>
      <c r="ACE214" s="16" t="s">
        <v>486</v>
      </c>
      <c r="ACG214" s="16" t="s">
        <v>1014</v>
      </c>
      <c r="ACH214" s="16" t="s">
        <v>1009</v>
      </c>
      <c r="ACI214" s="16" t="s">
        <v>462</v>
      </c>
      <c r="ACJ214" s="16">
        <v>0.79400000000000004</v>
      </c>
      <c r="ACK214" s="16" t="s">
        <v>482</v>
      </c>
      <c r="ACL214" s="16" t="s">
        <v>740</v>
      </c>
      <c r="ACM214" s="16" t="s">
        <v>1188</v>
      </c>
      <c r="ACN214" s="16" t="s">
        <v>1169</v>
      </c>
      <c r="ACO214" s="16" t="s">
        <v>1856</v>
      </c>
      <c r="ACP214" s="16">
        <v>3250</v>
      </c>
      <c r="ACQ214" s="16" t="s">
        <v>1202</v>
      </c>
      <c r="ACR214" s="16" t="s">
        <v>1645</v>
      </c>
      <c r="ACS214" s="16" t="s">
        <v>680</v>
      </c>
      <c r="ACT214" s="16" t="s">
        <v>1522</v>
      </c>
      <c r="ACX214" s="16" t="s">
        <v>1914</v>
      </c>
      <c r="ACY214" s="16" t="s">
        <v>1949</v>
      </c>
      <c r="ACZ214" s="16">
        <v>1</v>
      </c>
      <c r="ADA214" s="16">
        <v>1</v>
      </c>
      <c r="ADB214" s="16">
        <v>1</v>
      </c>
      <c r="ADC214" s="16">
        <v>1</v>
      </c>
      <c r="ADD214" s="16">
        <v>1</v>
      </c>
      <c r="ADE214" s="16" t="s">
        <v>8712</v>
      </c>
      <c r="ADF214" s="16">
        <v>0</v>
      </c>
      <c r="ADG214" s="16" t="s">
        <v>486</v>
      </c>
      <c r="ADH214" s="16">
        <v>2</v>
      </c>
      <c r="ADI214" s="16" t="s">
        <v>486</v>
      </c>
      <c r="ADJ214" s="16" t="s">
        <v>1743</v>
      </c>
      <c r="ADK214" s="16" t="s">
        <v>1743</v>
      </c>
      <c r="ADL214" s="16" t="s">
        <v>1761</v>
      </c>
      <c r="ADM214" s="16" t="s">
        <v>13195</v>
      </c>
      <c r="ADN214" s="16" t="s">
        <v>1764</v>
      </c>
      <c r="ADO214" s="16" t="s">
        <v>13197</v>
      </c>
      <c r="ADP214" s="16" t="s">
        <v>13196</v>
      </c>
      <c r="ADQ214" s="16" t="s">
        <v>13194</v>
      </c>
      <c r="ADR214" s="16" t="s">
        <v>13194</v>
      </c>
      <c r="ADW214" s="16" t="s">
        <v>8729</v>
      </c>
      <c r="ADY214" s="16" t="s">
        <v>1063</v>
      </c>
      <c r="AEB214" s="16">
        <v>8580</v>
      </c>
      <c r="AEC214" s="16" t="s">
        <v>1058</v>
      </c>
      <c r="AED214" s="16">
        <v>1625</v>
      </c>
      <c r="AEE214" s="16" t="s">
        <v>952</v>
      </c>
      <c r="AEH214" s="16">
        <v>3250</v>
      </c>
      <c r="AEI214" s="16">
        <v>1500</v>
      </c>
      <c r="AEJ214" s="16">
        <v>1300</v>
      </c>
      <c r="AEK214" s="16">
        <v>600</v>
      </c>
      <c r="AEL214" s="16">
        <v>250</v>
      </c>
      <c r="AEN214" s="16">
        <v>500</v>
      </c>
      <c r="AEO214" s="16">
        <v>40</v>
      </c>
      <c r="AEP214" s="16">
        <v>100</v>
      </c>
    </row>
    <row r="215" spans="1:823" x14ac:dyDescent="0.25">
      <c r="A215" s="30">
        <v>45821</v>
      </c>
      <c r="B215" s="16" t="s">
        <v>9933</v>
      </c>
      <c r="C215" s="16" t="s">
        <v>867</v>
      </c>
      <c r="D215" s="16" t="s">
        <v>867</v>
      </c>
      <c r="E215" s="16">
        <v>32</v>
      </c>
      <c r="F215" s="16" t="s">
        <v>8153</v>
      </c>
      <c r="G215" s="16" t="s">
        <v>4145</v>
      </c>
      <c r="I215" s="16" t="s">
        <v>4174</v>
      </c>
      <c r="Z215" s="16" t="s">
        <v>992</v>
      </c>
      <c r="AA215" s="16" t="s">
        <v>470</v>
      </c>
      <c r="AB215" s="16">
        <v>2</v>
      </c>
      <c r="AC215" s="16" t="s">
        <v>1056</v>
      </c>
      <c r="AD215" s="16" t="s">
        <v>844</v>
      </c>
      <c r="AE215" s="16" t="s">
        <v>843</v>
      </c>
      <c r="AF215" s="16" t="s">
        <v>844</v>
      </c>
      <c r="AG215" s="16" t="s">
        <v>843</v>
      </c>
      <c r="AH215" s="16" t="s">
        <v>1056</v>
      </c>
      <c r="AI215" s="16" t="s">
        <v>843</v>
      </c>
      <c r="AJ215" s="16" t="s">
        <v>843</v>
      </c>
      <c r="AK215" s="16" t="s">
        <v>844</v>
      </c>
      <c r="AM215" s="16" t="s">
        <v>737</v>
      </c>
      <c r="AN215" s="16" t="s">
        <v>759</v>
      </c>
      <c r="AP215" s="16" t="s">
        <v>768</v>
      </c>
      <c r="AR215" s="16" t="s">
        <v>4216</v>
      </c>
      <c r="BB215" s="16">
        <v>3</v>
      </c>
      <c r="BC215" s="16" t="s">
        <v>4216</v>
      </c>
      <c r="BE215" s="16" t="s">
        <v>5098</v>
      </c>
      <c r="BV215" s="16" t="s">
        <v>4433</v>
      </c>
      <c r="BW215" s="16" t="s">
        <v>844</v>
      </c>
      <c r="BX215" s="16" t="s">
        <v>843</v>
      </c>
      <c r="BY215" s="16" t="s">
        <v>843</v>
      </c>
      <c r="BZ215" s="16" t="s">
        <v>843</v>
      </c>
      <c r="CA215" s="16" t="s">
        <v>843</v>
      </c>
      <c r="CB215" s="16" t="s">
        <v>843</v>
      </c>
      <c r="CC215" s="16" t="s">
        <v>843</v>
      </c>
      <c r="CD215" s="16" t="s">
        <v>843</v>
      </c>
      <c r="CE215" s="16" t="s">
        <v>843</v>
      </c>
      <c r="CF215" s="16" t="s">
        <v>843</v>
      </c>
      <c r="CG215" s="16" t="s">
        <v>843</v>
      </c>
      <c r="CH215" s="16" t="s">
        <v>843</v>
      </c>
      <c r="CI215" s="16" t="s">
        <v>843</v>
      </c>
      <c r="CJ215" s="16" t="s">
        <v>843</v>
      </c>
      <c r="CK215" s="16" t="s">
        <v>843</v>
      </c>
      <c r="CP215" s="16" t="s">
        <v>867</v>
      </c>
      <c r="CQ215" s="16" t="s">
        <v>5191</v>
      </c>
      <c r="CR215" s="16" t="s">
        <v>844</v>
      </c>
      <c r="CS215" s="16" t="s">
        <v>843</v>
      </c>
      <c r="CT215" s="16" t="s">
        <v>843</v>
      </c>
      <c r="CU215" s="16" t="s">
        <v>843</v>
      </c>
      <c r="CV215" s="16" t="s">
        <v>843</v>
      </c>
      <c r="CW215" s="16" t="s">
        <v>843</v>
      </c>
      <c r="CX215" s="16" t="s">
        <v>843</v>
      </c>
      <c r="CY215" s="16" t="s">
        <v>843</v>
      </c>
      <c r="CZ215" s="16" t="s">
        <v>843</v>
      </c>
      <c r="DA215" s="16" t="s">
        <v>4216</v>
      </c>
      <c r="DX215" s="16" t="s">
        <v>7842</v>
      </c>
      <c r="DY215" s="16" t="s">
        <v>864</v>
      </c>
      <c r="GC215" s="16" t="s">
        <v>864</v>
      </c>
      <c r="GF215" s="16" t="s">
        <v>865</v>
      </c>
      <c r="GG215" s="16" t="s">
        <v>867</v>
      </c>
      <c r="GV215" s="16" t="s">
        <v>5443</v>
      </c>
      <c r="GW215" s="16" t="s">
        <v>843</v>
      </c>
      <c r="GX215" s="16" t="s">
        <v>844</v>
      </c>
      <c r="GY215" s="16" t="s">
        <v>843</v>
      </c>
      <c r="GZ215" s="16" t="s">
        <v>843</v>
      </c>
      <c r="HA215" s="16" t="s">
        <v>843</v>
      </c>
      <c r="HB215" s="16" t="s">
        <v>843</v>
      </c>
      <c r="HC215" s="16" t="s">
        <v>843</v>
      </c>
      <c r="HD215" s="16" t="s">
        <v>843</v>
      </c>
      <c r="HE215" s="16" t="s">
        <v>843</v>
      </c>
      <c r="HF215" s="16" t="s">
        <v>843</v>
      </c>
      <c r="HH215" s="16" t="s">
        <v>5456</v>
      </c>
      <c r="HK215" s="16" t="s">
        <v>864</v>
      </c>
      <c r="HM215" s="16" t="s">
        <v>865</v>
      </c>
      <c r="HZ215" s="16" t="s">
        <v>7944</v>
      </c>
      <c r="KE215" s="16" t="s">
        <v>5582</v>
      </c>
      <c r="KG215" s="16" t="s">
        <v>7018</v>
      </c>
      <c r="KH215" s="16" t="s">
        <v>7033</v>
      </c>
      <c r="KI215" s="16" t="s">
        <v>865</v>
      </c>
      <c r="LG215" s="16" t="s">
        <v>867</v>
      </c>
      <c r="LH215" s="16" t="s">
        <v>864</v>
      </c>
      <c r="LI215" s="16" t="s">
        <v>867</v>
      </c>
      <c r="LJ215" s="16" t="s">
        <v>864</v>
      </c>
      <c r="LK215" s="16" t="s">
        <v>864</v>
      </c>
      <c r="LL215" s="16" t="s">
        <v>5663</v>
      </c>
      <c r="LM215" s="16" t="s">
        <v>843</v>
      </c>
      <c r="LN215" s="16" t="s">
        <v>843</v>
      </c>
      <c r="LO215" s="16" t="s">
        <v>844</v>
      </c>
      <c r="LP215" s="16" t="s">
        <v>843</v>
      </c>
      <c r="LQ215" s="16" t="s">
        <v>843</v>
      </c>
      <c r="LR215" s="16" t="s">
        <v>843</v>
      </c>
      <c r="LS215" s="16" t="s">
        <v>843</v>
      </c>
      <c r="LT215" s="16" t="s">
        <v>843</v>
      </c>
      <c r="LU215" s="16" t="s">
        <v>843</v>
      </c>
      <c r="LV215" s="16" t="s">
        <v>843</v>
      </c>
      <c r="LW215" s="16" t="s">
        <v>843</v>
      </c>
      <c r="LX215" s="16" t="s">
        <v>843</v>
      </c>
      <c r="LY215" s="16" t="s">
        <v>843</v>
      </c>
      <c r="LZ215" s="16" t="s">
        <v>843</v>
      </c>
      <c r="MA215" s="16" t="s">
        <v>843</v>
      </c>
      <c r="MC215" s="16" t="s">
        <v>5694</v>
      </c>
      <c r="MD215" s="16" t="s">
        <v>844</v>
      </c>
      <c r="ME215" s="16" t="s">
        <v>843</v>
      </c>
      <c r="MF215" s="16" t="s">
        <v>843</v>
      </c>
      <c r="MG215" s="16" t="s">
        <v>843</v>
      </c>
      <c r="MH215" s="16" t="s">
        <v>843</v>
      </c>
      <c r="MI215" s="16" t="s">
        <v>843</v>
      </c>
      <c r="MJ215" s="16" t="s">
        <v>843</v>
      </c>
      <c r="MK215" s="16" t="s">
        <v>843</v>
      </c>
      <c r="ML215" s="16" t="s">
        <v>843</v>
      </c>
      <c r="MM215" s="16" t="s">
        <v>843</v>
      </c>
      <c r="MN215" s="16" t="s">
        <v>843</v>
      </c>
      <c r="MO215" s="16" t="s">
        <v>843</v>
      </c>
      <c r="MP215" s="16" t="s">
        <v>843</v>
      </c>
      <c r="MQ215" s="16" t="s">
        <v>843</v>
      </c>
      <c r="MR215" s="16" t="s">
        <v>843</v>
      </c>
      <c r="MS215" s="16" t="s">
        <v>843</v>
      </c>
      <c r="MT215" s="16" t="s">
        <v>843</v>
      </c>
      <c r="MU215" s="16" t="s">
        <v>843</v>
      </c>
      <c r="MV215" s="16" t="s">
        <v>843</v>
      </c>
      <c r="OK215" s="16" t="s">
        <v>5694</v>
      </c>
      <c r="OL215" s="16" t="s">
        <v>844</v>
      </c>
      <c r="OM215" s="16" t="s">
        <v>843</v>
      </c>
      <c r="ON215" s="16" t="s">
        <v>843</v>
      </c>
      <c r="OO215" s="16" t="s">
        <v>843</v>
      </c>
      <c r="OP215" s="16" t="s">
        <v>843</v>
      </c>
      <c r="OQ215" s="16" t="s">
        <v>843</v>
      </c>
      <c r="OR215" s="16" t="s">
        <v>843</v>
      </c>
      <c r="OS215" s="16" t="s">
        <v>843</v>
      </c>
      <c r="OT215" s="16" t="s">
        <v>843</v>
      </c>
      <c r="OU215" s="16" t="s">
        <v>843</v>
      </c>
      <c r="OV215" s="16" t="s">
        <v>843</v>
      </c>
      <c r="OW215" s="16" t="s">
        <v>843</v>
      </c>
      <c r="OX215" s="16" t="s">
        <v>843</v>
      </c>
      <c r="OY215" s="16" t="s">
        <v>843</v>
      </c>
      <c r="OZ215" s="16" t="s">
        <v>843</v>
      </c>
      <c r="PA215" s="16" t="s">
        <v>843</v>
      </c>
      <c r="PC215" s="16" t="s">
        <v>865</v>
      </c>
      <c r="PD215" s="16" t="s">
        <v>865</v>
      </c>
      <c r="PY215" s="16" t="s">
        <v>865</v>
      </c>
      <c r="QP215" s="16" t="s">
        <v>864</v>
      </c>
      <c r="QR215" s="16" t="s">
        <v>867</v>
      </c>
      <c r="QT215" s="16" t="s">
        <v>867</v>
      </c>
      <c r="QV215" s="16" t="s">
        <v>865</v>
      </c>
      <c r="QX215" s="16" t="s">
        <v>867</v>
      </c>
      <c r="QY215" s="16" t="s">
        <v>867</v>
      </c>
      <c r="RD215" s="16" t="s">
        <v>865</v>
      </c>
      <c r="RF215" s="16" t="s">
        <v>865</v>
      </c>
      <c r="RH215" s="16" t="s">
        <v>865</v>
      </c>
      <c r="RJ215" s="16" t="s">
        <v>865</v>
      </c>
      <c r="RN215" s="16" t="s">
        <v>867</v>
      </c>
      <c r="RP215" s="16" t="s">
        <v>867</v>
      </c>
      <c r="RR215" s="16" t="s">
        <v>867</v>
      </c>
      <c r="RT215" s="16" t="s">
        <v>867</v>
      </c>
      <c r="RV215" s="16" t="s">
        <v>4216</v>
      </c>
      <c r="RX215" s="16" t="s">
        <v>867</v>
      </c>
      <c r="RZ215" s="16" t="s">
        <v>867</v>
      </c>
      <c r="SQ215" s="16" t="s">
        <v>865</v>
      </c>
      <c r="SS215" s="16" t="s">
        <v>4216</v>
      </c>
      <c r="ST215" s="16" t="s">
        <v>7761</v>
      </c>
      <c r="TN215" s="16">
        <v>3000</v>
      </c>
      <c r="TP215" s="16">
        <v>1000</v>
      </c>
      <c r="TR215" s="16">
        <v>400</v>
      </c>
      <c r="TS215" s="16">
        <v>200</v>
      </c>
      <c r="TU215" s="16">
        <v>2000</v>
      </c>
      <c r="TZ215" s="16" t="s">
        <v>4216</v>
      </c>
      <c r="UA215" s="16" t="s">
        <v>5941</v>
      </c>
      <c r="UB215" s="16">
        <v>0</v>
      </c>
      <c r="UC215" s="16" t="s">
        <v>844</v>
      </c>
      <c r="UD215" s="16" t="s">
        <v>843</v>
      </c>
      <c r="UE215" s="16" t="s">
        <v>843</v>
      </c>
      <c r="UF215" s="16" t="s">
        <v>843</v>
      </c>
      <c r="UG215" s="16" t="s">
        <v>843</v>
      </c>
      <c r="UH215" s="16" t="s">
        <v>843</v>
      </c>
      <c r="WO215" s="16" t="s">
        <v>6920</v>
      </c>
      <c r="XD215" s="16" t="s">
        <v>8692</v>
      </c>
      <c r="XE215" s="16" t="s">
        <v>843</v>
      </c>
      <c r="XF215" s="16" t="s">
        <v>844</v>
      </c>
      <c r="XG215" s="16" t="s">
        <v>844</v>
      </c>
      <c r="XH215" s="16" t="s">
        <v>843</v>
      </c>
      <c r="XI215" s="16" t="s">
        <v>843</v>
      </c>
      <c r="XJ215" s="16" t="s">
        <v>843</v>
      </c>
      <c r="XK215" s="16" t="s">
        <v>843</v>
      </c>
      <c r="XL215" s="16" t="s">
        <v>843</v>
      </c>
      <c r="XM215" s="16" t="s">
        <v>843</v>
      </c>
      <c r="XN215" s="16" t="s">
        <v>843</v>
      </c>
      <c r="XO215" s="16" t="s">
        <v>843</v>
      </c>
      <c r="XP215" s="16" t="s">
        <v>843</v>
      </c>
      <c r="XQ215" s="16" t="s">
        <v>843</v>
      </c>
      <c r="YF215" s="16" t="s">
        <v>865</v>
      </c>
      <c r="YN215" s="16" t="s">
        <v>864</v>
      </c>
      <c r="YP215" s="16" t="s">
        <v>7990</v>
      </c>
      <c r="YR215" s="16" t="s">
        <v>9934</v>
      </c>
      <c r="YS215" s="16" t="s">
        <v>9935</v>
      </c>
      <c r="YT215" s="16" t="s">
        <v>8694</v>
      </c>
      <c r="YU215" s="16" t="s">
        <v>9936</v>
      </c>
      <c r="YV215" s="16" t="s">
        <v>9148</v>
      </c>
      <c r="YW215" s="16" t="s">
        <v>844</v>
      </c>
      <c r="YX215" s="16" t="s">
        <v>9148</v>
      </c>
      <c r="ZE215" s="16" t="s">
        <v>843</v>
      </c>
      <c r="ZO215" s="16" t="s">
        <v>487</v>
      </c>
      <c r="ZP215" s="16" t="s">
        <v>487</v>
      </c>
      <c r="ZQ215" s="16" t="s">
        <v>486</v>
      </c>
      <c r="ZR215" s="16" t="s">
        <v>486</v>
      </c>
      <c r="ZS215" s="16" t="s">
        <v>8874</v>
      </c>
      <c r="ZT215" s="16" t="s">
        <v>8705</v>
      </c>
      <c r="ZU215" s="16" t="s">
        <v>8706</v>
      </c>
      <c r="ZV215" s="16" t="s">
        <v>487</v>
      </c>
      <c r="ZW215" s="16" t="s">
        <v>844</v>
      </c>
      <c r="ZX215" s="16" t="s">
        <v>844</v>
      </c>
      <c r="ZY215" s="16" t="s">
        <v>1056</v>
      </c>
      <c r="ZZ215" s="16" t="s">
        <v>843</v>
      </c>
      <c r="AAA215" s="16" t="s">
        <v>843</v>
      </c>
      <c r="AAB215" s="16" t="s">
        <v>843</v>
      </c>
      <c r="AAC215" s="16">
        <v>1</v>
      </c>
      <c r="AAD215" s="16" t="s">
        <v>844</v>
      </c>
      <c r="AAE215" s="16" t="s">
        <v>843</v>
      </c>
      <c r="AAF215" s="16" t="s">
        <v>843</v>
      </c>
      <c r="AAG215" s="16" t="s">
        <v>843</v>
      </c>
      <c r="AAH215" s="16" t="s">
        <v>843</v>
      </c>
      <c r="AAI215" s="16" t="s">
        <v>844</v>
      </c>
      <c r="AAJ215" s="16" t="s">
        <v>615</v>
      </c>
      <c r="AAK215" s="16" t="s">
        <v>633</v>
      </c>
      <c r="AAL215" s="16" t="s">
        <v>904</v>
      </c>
      <c r="AAM215" s="16" t="s">
        <v>663</v>
      </c>
      <c r="AAN215" s="16" t="s">
        <v>8707</v>
      </c>
      <c r="AAO215" s="16" t="s">
        <v>1018</v>
      </c>
      <c r="AAP215" s="16" t="s">
        <v>8708</v>
      </c>
      <c r="AAT215" s="16" t="s">
        <v>782</v>
      </c>
      <c r="AAU215" s="16" t="s">
        <v>782</v>
      </c>
      <c r="AAV215" s="16" t="s">
        <v>782</v>
      </c>
      <c r="AAW215" s="16" t="s">
        <v>782</v>
      </c>
      <c r="AAX215" s="16" t="s">
        <v>843</v>
      </c>
      <c r="AAY215" s="16" t="s">
        <v>8710</v>
      </c>
      <c r="AAZ215" s="16" t="s">
        <v>782</v>
      </c>
      <c r="ABA215" s="16" t="s">
        <v>782</v>
      </c>
      <c r="ABB215" s="16" t="s">
        <v>782</v>
      </c>
      <c r="ABD215" s="16" t="s">
        <v>782</v>
      </c>
      <c r="ABE215" s="16" t="s">
        <v>783</v>
      </c>
      <c r="ABF215" s="16" t="s">
        <v>782</v>
      </c>
      <c r="ABG215" s="16" t="s">
        <v>782</v>
      </c>
      <c r="ABH215" s="16" t="s">
        <v>782</v>
      </c>
      <c r="ABJ215" s="16" t="s">
        <v>782</v>
      </c>
      <c r="ABK215" s="16" t="s">
        <v>782</v>
      </c>
      <c r="ABL215" s="16" t="s">
        <v>844</v>
      </c>
      <c r="ABM215" s="16" t="s">
        <v>1056</v>
      </c>
      <c r="ABN215" s="16" t="s">
        <v>1034</v>
      </c>
      <c r="ABO215" s="16" t="s">
        <v>486</v>
      </c>
      <c r="ABP215" s="16" t="s">
        <v>972</v>
      </c>
      <c r="ABQ215" s="16" t="s">
        <v>4321</v>
      </c>
      <c r="ABR215" s="16" t="s">
        <v>470</v>
      </c>
      <c r="ABS215" s="16" t="s">
        <v>445</v>
      </c>
      <c r="ABT215" s="16" t="s">
        <v>1056</v>
      </c>
      <c r="ABU215" s="16" t="s">
        <v>844</v>
      </c>
      <c r="ABV215" s="16" t="s">
        <v>487</v>
      </c>
      <c r="ABW215" s="16" t="s">
        <v>486</v>
      </c>
      <c r="ABX215" s="16" t="s">
        <v>892</v>
      </c>
      <c r="ABY215" s="16" t="s">
        <v>486</v>
      </c>
      <c r="ABZ215" s="16" t="s">
        <v>486</v>
      </c>
      <c r="ACA215" s="16" t="s">
        <v>759</v>
      </c>
      <c r="ACB215" s="16" t="s">
        <v>768</v>
      </c>
      <c r="ACC215" s="16" t="s">
        <v>737</v>
      </c>
      <c r="ACE215" s="16" t="s">
        <v>486</v>
      </c>
      <c r="ACG215" s="16" t="s">
        <v>1014</v>
      </c>
      <c r="ACH215" s="16" t="s">
        <v>1009</v>
      </c>
      <c r="ACI215" s="16" t="s">
        <v>462</v>
      </c>
      <c r="ACJ215" s="16">
        <v>0.79400000000000004</v>
      </c>
      <c r="ACK215" s="16" t="s">
        <v>482</v>
      </c>
      <c r="ACL215" s="16" t="s">
        <v>738</v>
      </c>
      <c r="ACM215" s="16" t="s">
        <v>1188</v>
      </c>
      <c r="ACN215" s="16" t="s">
        <v>1169</v>
      </c>
      <c r="ACQ215" s="16" t="s">
        <v>1202</v>
      </c>
      <c r="ACR215" s="16" t="s">
        <v>1645</v>
      </c>
      <c r="ACS215" s="16" t="s">
        <v>680</v>
      </c>
      <c r="ACT215" s="16" t="s">
        <v>1522</v>
      </c>
      <c r="ACU215" s="16" t="s">
        <v>831</v>
      </c>
      <c r="ACV215" s="16" t="s">
        <v>8756</v>
      </c>
      <c r="ACW215" s="16" t="s">
        <v>445</v>
      </c>
      <c r="ACX215" s="16" t="s">
        <v>1914</v>
      </c>
      <c r="ACY215" s="16" t="s">
        <v>1947</v>
      </c>
      <c r="ACZ215" s="16">
        <v>1</v>
      </c>
      <c r="ADA215" s="16">
        <v>0</v>
      </c>
      <c r="ADB215" s="16">
        <v>1</v>
      </c>
      <c r="ADC215" s="16">
        <v>0</v>
      </c>
      <c r="ADD215" s="16">
        <v>0</v>
      </c>
      <c r="ADE215" s="16" t="s">
        <v>9056</v>
      </c>
      <c r="ADF215" s="16">
        <v>0</v>
      </c>
      <c r="ADG215" s="16" t="s">
        <v>486</v>
      </c>
      <c r="ADH215" s="16">
        <v>2</v>
      </c>
      <c r="ADI215" s="16" t="s">
        <v>486</v>
      </c>
      <c r="ADJ215" s="16" t="s">
        <v>1743</v>
      </c>
      <c r="ADL215" s="16" t="s">
        <v>1764</v>
      </c>
      <c r="ADN215" s="16" t="s">
        <v>13196</v>
      </c>
      <c r="ADO215" s="16" t="s">
        <v>13197</v>
      </c>
      <c r="ADP215" s="16" t="s">
        <v>1743</v>
      </c>
      <c r="AEB215" s="16">
        <v>6600</v>
      </c>
      <c r="AEE215" s="16" t="s">
        <v>952</v>
      </c>
      <c r="AEI215" s="16">
        <v>1500</v>
      </c>
      <c r="AEK215" s="16">
        <v>500</v>
      </c>
      <c r="AEN215" s="16">
        <v>200</v>
      </c>
      <c r="AEO215" s="16">
        <v>100</v>
      </c>
      <c r="AEP215" s="16">
        <v>1000</v>
      </c>
    </row>
    <row r="216" spans="1:823" x14ac:dyDescent="0.25">
      <c r="A216" s="30">
        <v>45821</v>
      </c>
      <c r="B216" s="16" t="s">
        <v>9937</v>
      </c>
      <c r="C216" s="16" t="s">
        <v>867</v>
      </c>
      <c r="D216" s="16" t="s">
        <v>867</v>
      </c>
      <c r="E216" s="16">
        <v>49</v>
      </c>
      <c r="F216" s="16" t="s">
        <v>8153</v>
      </c>
      <c r="G216" s="16" t="s">
        <v>4145</v>
      </c>
      <c r="I216" s="16" t="s">
        <v>4148</v>
      </c>
      <c r="Z216" s="16" t="s">
        <v>993</v>
      </c>
      <c r="AA216" s="16" t="s">
        <v>470</v>
      </c>
      <c r="AB216" s="16">
        <v>1</v>
      </c>
      <c r="AC216" s="16" t="s">
        <v>844</v>
      </c>
      <c r="AD216" s="16" t="s">
        <v>843</v>
      </c>
      <c r="AE216" s="16" t="s">
        <v>843</v>
      </c>
      <c r="AF216" s="16" t="s">
        <v>844</v>
      </c>
      <c r="AG216" s="16" t="s">
        <v>843</v>
      </c>
      <c r="AH216" s="16" t="s">
        <v>844</v>
      </c>
      <c r="AI216" s="16" t="s">
        <v>843</v>
      </c>
      <c r="AJ216" s="16" t="s">
        <v>843</v>
      </c>
      <c r="AK216" s="16" t="s">
        <v>843</v>
      </c>
      <c r="AM216" s="16" t="s">
        <v>737</v>
      </c>
      <c r="AN216" s="16" t="s">
        <v>759</v>
      </c>
      <c r="AP216" s="16" t="s">
        <v>768</v>
      </c>
      <c r="AR216" s="16" t="s">
        <v>6907</v>
      </c>
      <c r="BB216" s="16">
        <v>2</v>
      </c>
      <c r="BC216" s="16" t="s">
        <v>7872</v>
      </c>
      <c r="BE216" s="16" t="s">
        <v>5098</v>
      </c>
      <c r="BV216" s="16" t="s">
        <v>4433</v>
      </c>
      <c r="BW216" s="16" t="s">
        <v>844</v>
      </c>
      <c r="BX216" s="16" t="s">
        <v>843</v>
      </c>
      <c r="BY216" s="16" t="s">
        <v>843</v>
      </c>
      <c r="BZ216" s="16" t="s">
        <v>843</v>
      </c>
      <c r="CA216" s="16" t="s">
        <v>843</v>
      </c>
      <c r="CB216" s="16" t="s">
        <v>843</v>
      </c>
      <c r="CC216" s="16" t="s">
        <v>843</v>
      </c>
      <c r="CD216" s="16" t="s">
        <v>843</v>
      </c>
      <c r="CE216" s="16" t="s">
        <v>843</v>
      </c>
      <c r="CF216" s="16" t="s">
        <v>843</v>
      </c>
      <c r="CG216" s="16" t="s">
        <v>843</v>
      </c>
      <c r="CH216" s="16" t="s">
        <v>843</v>
      </c>
      <c r="CI216" s="16" t="s">
        <v>843</v>
      </c>
      <c r="CJ216" s="16" t="s">
        <v>843</v>
      </c>
      <c r="CK216" s="16" t="s">
        <v>843</v>
      </c>
      <c r="CP216" s="16" t="s">
        <v>865</v>
      </c>
      <c r="DX216" s="16" t="s">
        <v>7842</v>
      </c>
      <c r="DY216" s="16" t="s">
        <v>865</v>
      </c>
      <c r="GC216" s="16" t="s">
        <v>5330</v>
      </c>
      <c r="GF216" s="16" t="s">
        <v>6818</v>
      </c>
      <c r="GG216" s="16" t="s">
        <v>867</v>
      </c>
      <c r="GV216" s="16" t="s">
        <v>5443</v>
      </c>
      <c r="GW216" s="16" t="s">
        <v>843</v>
      </c>
      <c r="GX216" s="16" t="s">
        <v>844</v>
      </c>
      <c r="GY216" s="16" t="s">
        <v>843</v>
      </c>
      <c r="GZ216" s="16" t="s">
        <v>843</v>
      </c>
      <c r="HA216" s="16" t="s">
        <v>843</v>
      </c>
      <c r="HB216" s="16" t="s">
        <v>843</v>
      </c>
      <c r="HC216" s="16" t="s">
        <v>843</v>
      </c>
      <c r="HD216" s="16" t="s">
        <v>843</v>
      </c>
      <c r="HE216" s="16" t="s">
        <v>843</v>
      </c>
      <c r="HF216" s="16" t="s">
        <v>843</v>
      </c>
      <c r="HH216" s="16" t="s">
        <v>5456</v>
      </c>
      <c r="HK216" s="16" t="s">
        <v>865</v>
      </c>
      <c r="HM216" s="16" t="s">
        <v>865</v>
      </c>
      <c r="HZ216" s="16" t="s">
        <v>7944</v>
      </c>
      <c r="KE216" s="16" t="s">
        <v>5582</v>
      </c>
      <c r="KG216" s="16" t="s">
        <v>7018</v>
      </c>
      <c r="KH216" s="16" t="s">
        <v>864</v>
      </c>
      <c r="KI216" s="16" t="s">
        <v>865</v>
      </c>
      <c r="LG216" s="16" t="s">
        <v>867</v>
      </c>
      <c r="LH216" s="16" t="s">
        <v>865</v>
      </c>
      <c r="LI216" s="16" t="s">
        <v>867</v>
      </c>
      <c r="LJ216" s="16" t="s">
        <v>865</v>
      </c>
      <c r="LK216" s="16" t="s">
        <v>865</v>
      </c>
      <c r="LL216" s="16" t="s">
        <v>9397</v>
      </c>
      <c r="LM216" s="16" t="s">
        <v>844</v>
      </c>
      <c r="LN216" s="16" t="s">
        <v>843</v>
      </c>
      <c r="LO216" s="16" t="s">
        <v>844</v>
      </c>
      <c r="LP216" s="16" t="s">
        <v>843</v>
      </c>
      <c r="LQ216" s="16" t="s">
        <v>843</v>
      </c>
      <c r="LR216" s="16" t="s">
        <v>843</v>
      </c>
      <c r="LS216" s="16" t="s">
        <v>843</v>
      </c>
      <c r="LT216" s="16" t="s">
        <v>843</v>
      </c>
      <c r="LU216" s="16" t="s">
        <v>843</v>
      </c>
      <c r="LV216" s="16" t="s">
        <v>843</v>
      </c>
      <c r="LW216" s="16" t="s">
        <v>843</v>
      </c>
      <c r="LX216" s="16" t="s">
        <v>843</v>
      </c>
      <c r="LY216" s="16" t="s">
        <v>843</v>
      </c>
      <c r="LZ216" s="16" t="s">
        <v>843</v>
      </c>
      <c r="MA216" s="16" t="s">
        <v>843</v>
      </c>
      <c r="MC216" s="16" t="s">
        <v>5694</v>
      </c>
      <c r="MD216" s="16" t="s">
        <v>844</v>
      </c>
      <c r="ME216" s="16" t="s">
        <v>843</v>
      </c>
      <c r="MF216" s="16" t="s">
        <v>843</v>
      </c>
      <c r="MG216" s="16" t="s">
        <v>843</v>
      </c>
      <c r="MH216" s="16" t="s">
        <v>843</v>
      </c>
      <c r="MI216" s="16" t="s">
        <v>843</v>
      </c>
      <c r="MJ216" s="16" t="s">
        <v>843</v>
      </c>
      <c r="MK216" s="16" t="s">
        <v>843</v>
      </c>
      <c r="ML216" s="16" t="s">
        <v>843</v>
      </c>
      <c r="MM216" s="16" t="s">
        <v>843</v>
      </c>
      <c r="MN216" s="16" t="s">
        <v>843</v>
      </c>
      <c r="MO216" s="16" t="s">
        <v>843</v>
      </c>
      <c r="MP216" s="16" t="s">
        <v>843</v>
      </c>
      <c r="MQ216" s="16" t="s">
        <v>843</v>
      </c>
      <c r="MR216" s="16" t="s">
        <v>843</v>
      </c>
      <c r="MS216" s="16" t="s">
        <v>843</v>
      </c>
      <c r="MT216" s="16" t="s">
        <v>843</v>
      </c>
      <c r="MU216" s="16" t="s">
        <v>843</v>
      </c>
      <c r="MV216" s="16" t="s">
        <v>843</v>
      </c>
      <c r="PC216" s="16" t="s">
        <v>865</v>
      </c>
      <c r="PD216" s="16" t="s">
        <v>865</v>
      </c>
      <c r="PY216" s="16" t="s">
        <v>865</v>
      </c>
      <c r="QP216" s="16" t="s">
        <v>867</v>
      </c>
      <c r="QR216" s="16" t="s">
        <v>867</v>
      </c>
      <c r="QT216" s="16" t="s">
        <v>867</v>
      </c>
      <c r="QV216" s="16" t="s">
        <v>865</v>
      </c>
      <c r="QX216" s="16" t="s">
        <v>867</v>
      </c>
      <c r="QY216" s="16" t="s">
        <v>867</v>
      </c>
      <c r="RD216" s="16" t="s">
        <v>865</v>
      </c>
      <c r="RF216" s="16" t="s">
        <v>865</v>
      </c>
      <c r="RH216" s="16" t="s">
        <v>865</v>
      </c>
      <c r="RJ216" s="16" t="s">
        <v>865</v>
      </c>
      <c r="RN216" s="16" t="s">
        <v>867</v>
      </c>
      <c r="RP216" s="16" t="s">
        <v>867</v>
      </c>
      <c r="RR216" s="16" t="s">
        <v>867</v>
      </c>
      <c r="RT216" s="16" t="s">
        <v>867</v>
      </c>
      <c r="RV216" s="16" t="s">
        <v>867</v>
      </c>
      <c r="RX216" s="16" t="s">
        <v>867</v>
      </c>
      <c r="RZ216" s="16" t="s">
        <v>867</v>
      </c>
      <c r="SQ216" s="16" t="s">
        <v>4216</v>
      </c>
      <c r="SS216" s="16" t="s">
        <v>7305</v>
      </c>
      <c r="ST216" s="16" t="s">
        <v>4216</v>
      </c>
      <c r="TN216" s="16">
        <v>4000</v>
      </c>
      <c r="TO216" s="16">
        <v>3000</v>
      </c>
      <c r="TP216" s="16">
        <v>1300</v>
      </c>
      <c r="TR216" s="16">
        <v>400</v>
      </c>
      <c r="TS216" s="16">
        <v>200</v>
      </c>
      <c r="TU216" s="16">
        <v>3000</v>
      </c>
      <c r="TZ216" s="16" t="s">
        <v>4216</v>
      </c>
      <c r="UA216" s="16" t="s">
        <v>4216</v>
      </c>
      <c r="UB216" s="16">
        <v>0</v>
      </c>
      <c r="UC216" s="16" t="s">
        <v>843</v>
      </c>
      <c r="UD216" s="16" t="s">
        <v>843</v>
      </c>
      <c r="UE216" s="16" t="s">
        <v>843</v>
      </c>
      <c r="UF216" s="16" t="s">
        <v>843</v>
      </c>
      <c r="UG216" s="16" t="s">
        <v>843</v>
      </c>
      <c r="UH216" s="16" t="s">
        <v>844</v>
      </c>
      <c r="WO216" s="16" t="s">
        <v>6917</v>
      </c>
      <c r="XD216" s="16" t="s">
        <v>6972</v>
      </c>
      <c r="XE216" s="16" t="s">
        <v>843</v>
      </c>
      <c r="XF216" s="16" t="s">
        <v>844</v>
      </c>
      <c r="XG216" s="16" t="s">
        <v>843</v>
      </c>
      <c r="XH216" s="16" t="s">
        <v>843</v>
      </c>
      <c r="XI216" s="16" t="s">
        <v>843</v>
      </c>
      <c r="XJ216" s="16" t="s">
        <v>843</v>
      </c>
      <c r="XK216" s="16" t="s">
        <v>843</v>
      </c>
      <c r="XL216" s="16" t="s">
        <v>843</v>
      </c>
      <c r="XM216" s="16" t="s">
        <v>843</v>
      </c>
      <c r="XN216" s="16" t="s">
        <v>843</v>
      </c>
      <c r="XO216" s="16" t="s">
        <v>843</v>
      </c>
      <c r="XP216" s="16" t="s">
        <v>843</v>
      </c>
      <c r="XQ216" s="16" t="s">
        <v>843</v>
      </c>
      <c r="YF216" s="16" t="s">
        <v>865</v>
      </c>
      <c r="YN216" s="16" t="s">
        <v>864</v>
      </c>
      <c r="YP216" s="16" t="s">
        <v>7990</v>
      </c>
      <c r="YR216" s="16" t="s">
        <v>9938</v>
      </c>
      <c r="YS216" s="16" t="s">
        <v>9939</v>
      </c>
      <c r="YT216" s="16" t="s">
        <v>8694</v>
      </c>
      <c r="YU216" s="16" t="s">
        <v>9940</v>
      </c>
      <c r="YV216" s="16" t="s">
        <v>9148</v>
      </c>
      <c r="YW216" s="16" t="s">
        <v>844</v>
      </c>
      <c r="YX216" s="16" t="s">
        <v>9148</v>
      </c>
      <c r="ZE216" s="16" t="s">
        <v>843</v>
      </c>
      <c r="ZO216" s="16" t="s">
        <v>487</v>
      </c>
      <c r="ZP216" s="16" t="s">
        <v>487</v>
      </c>
      <c r="ZR216" s="16" t="s">
        <v>486</v>
      </c>
      <c r="ZS216" s="16" t="s">
        <v>8704</v>
      </c>
      <c r="ZT216" s="16" t="s">
        <v>8705</v>
      </c>
      <c r="ZU216" s="16" t="s">
        <v>8706</v>
      </c>
      <c r="ZV216" s="16" t="s">
        <v>487</v>
      </c>
      <c r="ZW216" s="16" t="s">
        <v>843</v>
      </c>
      <c r="ZX216" s="16" t="s">
        <v>844</v>
      </c>
      <c r="ZY216" s="16" t="s">
        <v>844</v>
      </c>
      <c r="ZZ216" s="16" t="s">
        <v>843</v>
      </c>
      <c r="AAA216" s="16" t="s">
        <v>843</v>
      </c>
      <c r="AAB216" s="16" t="s">
        <v>843</v>
      </c>
      <c r="AAC216" s="16">
        <v>0</v>
      </c>
      <c r="AAD216" s="16" t="s">
        <v>844</v>
      </c>
      <c r="AAE216" s="16" t="s">
        <v>843</v>
      </c>
      <c r="AAF216" s="16" t="s">
        <v>843</v>
      </c>
      <c r="AAG216" s="16" t="s">
        <v>843</v>
      </c>
      <c r="AAH216" s="16" t="s">
        <v>843</v>
      </c>
      <c r="AAI216" s="16" t="s">
        <v>843</v>
      </c>
      <c r="AAJ216" s="16" t="s">
        <v>600</v>
      </c>
      <c r="AAK216" s="16" t="s">
        <v>639</v>
      </c>
      <c r="AAL216" s="16" t="s">
        <v>905</v>
      </c>
      <c r="AAM216" s="16" t="s">
        <v>663</v>
      </c>
      <c r="AAN216" s="16" t="s">
        <v>8707</v>
      </c>
      <c r="AAO216" s="16" t="s">
        <v>1018</v>
      </c>
      <c r="AAP216" s="16" t="s">
        <v>8708</v>
      </c>
      <c r="AAT216" s="16" t="s">
        <v>782</v>
      </c>
      <c r="AAU216" s="16" t="s">
        <v>782</v>
      </c>
      <c r="AAV216" s="16" t="s">
        <v>782</v>
      </c>
      <c r="AAW216" s="16" t="s">
        <v>782</v>
      </c>
      <c r="AAX216" s="16" t="s">
        <v>843</v>
      </c>
      <c r="AAY216" s="16" t="s">
        <v>8710</v>
      </c>
      <c r="AAZ216" s="16" t="s">
        <v>782</v>
      </c>
      <c r="ABA216" s="16" t="s">
        <v>782</v>
      </c>
      <c r="ABB216" s="16" t="s">
        <v>782</v>
      </c>
      <c r="ABC216" s="16" t="s">
        <v>782</v>
      </c>
      <c r="ABD216" s="16" t="s">
        <v>782</v>
      </c>
      <c r="ABE216" s="16" t="s">
        <v>783</v>
      </c>
      <c r="ABF216" s="16" t="s">
        <v>782</v>
      </c>
      <c r="ABG216" s="16" t="s">
        <v>782</v>
      </c>
      <c r="ABH216" s="16" t="s">
        <v>782</v>
      </c>
      <c r="ABI216" s="16" t="s">
        <v>782</v>
      </c>
      <c r="ABJ216" s="16" t="s">
        <v>782</v>
      </c>
      <c r="ABK216" s="16" t="s">
        <v>782</v>
      </c>
      <c r="ABL216" s="16" t="s">
        <v>844</v>
      </c>
      <c r="ABM216" s="16" t="s">
        <v>843</v>
      </c>
      <c r="ABN216" s="16" t="s">
        <v>1034</v>
      </c>
      <c r="ABP216" s="16" t="s">
        <v>972</v>
      </c>
      <c r="ABQ216" s="16" t="s">
        <v>4324</v>
      </c>
      <c r="ABR216" s="16" t="s">
        <v>470</v>
      </c>
      <c r="ABS216" s="16" t="s">
        <v>451</v>
      </c>
      <c r="ABT216" s="16" t="s">
        <v>844</v>
      </c>
      <c r="ABU216" s="16" t="s">
        <v>844</v>
      </c>
      <c r="ABV216" s="16" t="s">
        <v>487</v>
      </c>
      <c r="ABW216" s="16" t="s">
        <v>486</v>
      </c>
      <c r="ABX216" s="16" t="s">
        <v>892</v>
      </c>
      <c r="ABY216" s="16" t="s">
        <v>486</v>
      </c>
      <c r="ABZ216" s="16" t="s">
        <v>486</v>
      </c>
      <c r="ACA216" s="16" t="s">
        <v>759</v>
      </c>
      <c r="ACB216" s="16" t="s">
        <v>768</v>
      </c>
      <c r="ACC216" s="16" t="s">
        <v>737</v>
      </c>
      <c r="ACD216" s="16" t="s">
        <v>486</v>
      </c>
      <c r="ACE216" s="16" t="s">
        <v>486</v>
      </c>
      <c r="ACG216" s="16" t="s">
        <v>1014</v>
      </c>
      <c r="ACH216" s="16" t="s">
        <v>1009</v>
      </c>
      <c r="ACI216" s="16" t="s">
        <v>462</v>
      </c>
      <c r="ACJ216" s="16">
        <v>0.79400000000000004</v>
      </c>
      <c r="ACK216" s="16" t="s">
        <v>482</v>
      </c>
      <c r="ACL216" s="16" t="s">
        <v>740</v>
      </c>
      <c r="ACM216" s="16" t="s">
        <v>1189</v>
      </c>
      <c r="ACN216" s="16" t="s">
        <v>1169</v>
      </c>
      <c r="ACQ216" s="16" t="s">
        <v>1201</v>
      </c>
      <c r="ACR216" s="16" t="s">
        <v>1645</v>
      </c>
      <c r="ACS216" s="16" t="s">
        <v>680</v>
      </c>
      <c r="ACT216" s="16" t="s">
        <v>1522</v>
      </c>
      <c r="ACX216" s="16" t="s">
        <v>1914</v>
      </c>
      <c r="ACY216" s="16" t="s">
        <v>1947</v>
      </c>
      <c r="ACZ216" s="16">
        <v>1</v>
      </c>
      <c r="ADA216" s="16">
        <v>0</v>
      </c>
      <c r="ADB216" s="16">
        <v>1</v>
      </c>
      <c r="ADC216" s="16">
        <v>0</v>
      </c>
      <c r="ADD216" s="16">
        <v>0</v>
      </c>
      <c r="ADE216" s="16" t="s">
        <v>9056</v>
      </c>
      <c r="ADF216" s="16">
        <v>0</v>
      </c>
      <c r="ADG216" s="16" t="s">
        <v>486</v>
      </c>
      <c r="ADH216" s="16">
        <v>1</v>
      </c>
      <c r="ADI216" s="16" t="s">
        <v>486</v>
      </c>
      <c r="ADJ216" s="16" t="s">
        <v>1744</v>
      </c>
      <c r="ADK216" s="16" t="s">
        <v>1743</v>
      </c>
      <c r="ADL216" s="16" t="s">
        <v>1761</v>
      </c>
      <c r="ADN216" s="16" t="s">
        <v>13196</v>
      </c>
      <c r="ADO216" s="16" t="s">
        <v>13197</v>
      </c>
      <c r="ADP216" s="16" t="s">
        <v>1743</v>
      </c>
      <c r="AEB216" s="16">
        <v>11900</v>
      </c>
      <c r="AEI216" s="16">
        <v>4000</v>
      </c>
      <c r="AEJ216" s="16">
        <v>3000</v>
      </c>
      <c r="AEK216" s="16">
        <v>1300</v>
      </c>
      <c r="AEN216" s="16">
        <v>400</v>
      </c>
      <c r="AEO216" s="16">
        <v>200</v>
      </c>
      <c r="AEP216" s="16">
        <v>3000</v>
      </c>
    </row>
    <row r="217" spans="1:823" x14ac:dyDescent="0.25">
      <c r="A217" s="30">
        <v>45821</v>
      </c>
      <c r="B217" s="16" t="s">
        <v>9941</v>
      </c>
      <c r="C217" s="16" t="s">
        <v>867</v>
      </c>
      <c r="D217" s="16" t="s">
        <v>867</v>
      </c>
      <c r="E217" s="16">
        <v>46</v>
      </c>
      <c r="F217" s="16" t="s">
        <v>8153</v>
      </c>
      <c r="G217" s="16" t="s">
        <v>4145</v>
      </c>
      <c r="I217" s="16" t="s">
        <v>4174</v>
      </c>
      <c r="Z217" s="16" t="s">
        <v>997</v>
      </c>
      <c r="AA217" s="16" t="s">
        <v>474</v>
      </c>
      <c r="AB217" s="16">
        <v>3</v>
      </c>
      <c r="AC217" s="16" t="s">
        <v>844</v>
      </c>
      <c r="AD217" s="16" t="s">
        <v>844</v>
      </c>
      <c r="AE217" s="16" t="s">
        <v>844</v>
      </c>
      <c r="AF217" s="16" t="s">
        <v>843</v>
      </c>
      <c r="AG217" s="16" t="s">
        <v>844</v>
      </c>
      <c r="AH217" s="16" t="s">
        <v>844</v>
      </c>
      <c r="AI217" s="16" t="s">
        <v>1056</v>
      </c>
      <c r="AJ217" s="16" t="s">
        <v>843</v>
      </c>
      <c r="AK217" s="16" t="s">
        <v>1056</v>
      </c>
      <c r="AM217" s="16" t="s">
        <v>737</v>
      </c>
      <c r="AN217" s="16" t="s">
        <v>759</v>
      </c>
      <c r="AP217" s="16" t="s">
        <v>774</v>
      </c>
      <c r="AR217" s="16" t="s">
        <v>6907</v>
      </c>
      <c r="BB217" s="16">
        <v>3</v>
      </c>
      <c r="BC217" s="16" t="s">
        <v>7878</v>
      </c>
      <c r="BE217" s="16" t="s">
        <v>5098</v>
      </c>
      <c r="BV217" s="16" t="s">
        <v>4433</v>
      </c>
      <c r="BW217" s="16" t="s">
        <v>844</v>
      </c>
      <c r="BX217" s="16" t="s">
        <v>843</v>
      </c>
      <c r="BY217" s="16" t="s">
        <v>843</v>
      </c>
      <c r="BZ217" s="16" t="s">
        <v>843</v>
      </c>
      <c r="CA217" s="16" t="s">
        <v>843</v>
      </c>
      <c r="CB217" s="16" t="s">
        <v>843</v>
      </c>
      <c r="CC217" s="16" t="s">
        <v>843</v>
      </c>
      <c r="CD217" s="16" t="s">
        <v>843</v>
      </c>
      <c r="CE217" s="16" t="s">
        <v>843</v>
      </c>
      <c r="CF217" s="16" t="s">
        <v>843</v>
      </c>
      <c r="CG217" s="16" t="s">
        <v>843</v>
      </c>
      <c r="CH217" s="16" t="s">
        <v>843</v>
      </c>
      <c r="CI217" s="16" t="s">
        <v>843</v>
      </c>
      <c r="CJ217" s="16" t="s">
        <v>843</v>
      </c>
      <c r="CK217" s="16" t="s">
        <v>843</v>
      </c>
      <c r="CP217" s="16" t="s">
        <v>865</v>
      </c>
      <c r="DX217" s="16" t="s">
        <v>7842</v>
      </c>
      <c r="DY217" s="16" t="s">
        <v>865</v>
      </c>
      <c r="GC217" s="16" t="s">
        <v>5330</v>
      </c>
      <c r="GF217" s="16" t="s">
        <v>6818</v>
      </c>
      <c r="GG217" s="16" t="s">
        <v>867</v>
      </c>
      <c r="GV217" s="16" t="s">
        <v>5443</v>
      </c>
      <c r="GW217" s="16" t="s">
        <v>843</v>
      </c>
      <c r="GX217" s="16" t="s">
        <v>844</v>
      </c>
      <c r="GY217" s="16" t="s">
        <v>843</v>
      </c>
      <c r="GZ217" s="16" t="s">
        <v>843</v>
      </c>
      <c r="HA217" s="16" t="s">
        <v>843</v>
      </c>
      <c r="HB217" s="16" t="s">
        <v>843</v>
      </c>
      <c r="HC217" s="16" t="s">
        <v>843</v>
      </c>
      <c r="HD217" s="16" t="s">
        <v>843</v>
      </c>
      <c r="HE217" s="16" t="s">
        <v>843</v>
      </c>
      <c r="HF217" s="16" t="s">
        <v>843</v>
      </c>
      <c r="HH217" s="16" t="s">
        <v>5456</v>
      </c>
      <c r="HK217" s="16" t="s">
        <v>865</v>
      </c>
      <c r="HM217" s="16" t="s">
        <v>865</v>
      </c>
      <c r="HZ217" s="16" t="s">
        <v>7944</v>
      </c>
      <c r="KE217" s="16" t="s">
        <v>5582</v>
      </c>
      <c r="KG217" s="16" t="s">
        <v>7018</v>
      </c>
      <c r="KH217" s="16" t="s">
        <v>864</v>
      </c>
      <c r="KI217" s="16" t="s">
        <v>865</v>
      </c>
      <c r="LG217" s="16" t="s">
        <v>867</v>
      </c>
      <c r="LH217" s="16" t="s">
        <v>865</v>
      </c>
      <c r="LI217" s="16" t="s">
        <v>867</v>
      </c>
      <c r="LJ217" s="16" t="s">
        <v>867</v>
      </c>
      <c r="LK217" s="16" t="s">
        <v>864</v>
      </c>
      <c r="LL217" s="16" t="s">
        <v>5657</v>
      </c>
      <c r="LM217" s="16" t="s">
        <v>844</v>
      </c>
      <c r="LN217" s="16" t="s">
        <v>843</v>
      </c>
      <c r="LO217" s="16" t="s">
        <v>843</v>
      </c>
      <c r="LP217" s="16" t="s">
        <v>843</v>
      </c>
      <c r="LQ217" s="16" t="s">
        <v>843</v>
      </c>
      <c r="LR217" s="16" t="s">
        <v>843</v>
      </c>
      <c r="LS217" s="16" t="s">
        <v>843</v>
      </c>
      <c r="LT217" s="16" t="s">
        <v>843</v>
      </c>
      <c r="LU217" s="16" t="s">
        <v>843</v>
      </c>
      <c r="LV217" s="16" t="s">
        <v>843</v>
      </c>
      <c r="LW217" s="16" t="s">
        <v>843</v>
      </c>
      <c r="LX217" s="16" t="s">
        <v>843</v>
      </c>
      <c r="LY217" s="16" t="s">
        <v>843</v>
      </c>
      <c r="LZ217" s="16" t="s">
        <v>843</v>
      </c>
      <c r="MA217" s="16" t="s">
        <v>843</v>
      </c>
      <c r="MX217" s="16" t="s">
        <v>5694</v>
      </c>
      <c r="MY217" s="16" t="s">
        <v>844</v>
      </c>
      <c r="MZ217" s="16" t="s">
        <v>843</v>
      </c>
      <c r="NA217" s="16" t="s">
        <v>843</v>
      </c>
      <c r="NB217" s="16" t="s">
        <v>843</v>
      </c>
      <c r="NC217" s="16" t="s">
        <v>843</v>
      </c>
      <c r="ND217" s="16" t="s">
        <v>843</v>
      </c>
      <c r="NE217" s="16" t="s">
        <v>843</v>
      </c>
      <c r="NF217" s="16" t="s">
        <v>843</v>
      </c>
      <c r="NG217" s="16" t="s">
        <v>843</v>
      </c>
      <c r="NH217" s="16" t="s">
        <v>843</v>
      </c>
      <c r="NI217" s="16" t="s">
        <v>843</v>
      </c>
      <c r="NJ217" s="16" t="s">
        <v>843</v>
      </c>
      <c r="NK217" s="16" t="s">
        <v>843</v>
      </c>
      <c r="NL217" s="16" t="s">
        <v>843</v>
      </c>
      <c r="NM217" s="16" t="s">
        <v>843</v>
      </c>
      <c r="NN217" s="16" t="s">
        <v>843</v>
      </c>
      <c r="NO217" s="16" t="s">
        <v>843</v>
      </c>
      <c r="NP217" s="16" t="s">
        <v>843</v>
      </c>
      <c r="NQ217" s="16" t="s">
        <v>843</v>
      </c>
      <c r="NS217" s="16" t="s">
        <v>5694</v>
      </c>
      <c r="NT217" s="16" t="s">
        <v>844</v>
      </c>
      <c r="NU217" s="16" t="s">
        <v>843</v>
      </c>
      <c r="NV217" s="16" t="s">
        <v>843</v>
      </c>
      <c r="NW217" s="16" t="s">
        <v>843</v>
      </c>
      <c r="NX217" s="16" t="s">
        <v>843</v>
      </c>
      <c r="NY217" s="16" t="s">
        <v>843</v>
      </c>
      <c r="NZ217" s="16" t="s">
        <v>843</v>
      </c>
      <c r="OA217" s="16" t="s">
        <v>843</v>
      </c>
      <c r="OB217" s="16" t="s">
        <v>843</v>
      </c>
      <c r="OC217" s="16" t="s">
        <v>843</v>
      </c>
      <c r="OD217" s="16" t="s">
        <v>843</v>
      </c>
      <c r="OE217" s="16" t="s">
        <v>843</v>
      </c>
      <c r="OF217" s="16" t="s">
        <v>843</v>
      </c>
      <c r="OG217" s="16" t="s">
        <v>843</v>
      </c>
      <c r="OH217" s="16" t="s">
        <v>843</v>
      </c>
      <c r="OI217" s="16" t="s">
        <v>843</v>
      </c>
      <c r="OK217" s="16" t="s">
        <v>5694</v>
      </c>
      <c r="OL217" s="16" t="s">
        <v>844</v>
      </c>
      <c r="OM217" s="16" t="s">
        <v>843</v>
      </c>
      <c r="ON217" s="16" t="s">
        <v>843</v>
      </c>
      <c r="OO217" s="16" t="s">
        <v>843</v>
      </c>
      <c r="OP217" s="16" t="s">
        <v>843</v>
      </c>
      <c r="OQ217" s="16" t="s">
        <v>843</v>
      </c>
      <c r="OR217" s="16" t="s">
        <v>843</v>
      </c>
      <c r="OS217" s="16" t="s">
        <v>843</v>
      </c>
      <c r="OT217" s="16" t="s">
        <v>843</v>
      </c>
      <c r="OU217" s="16" t="s">
        <v>843</v>
      </c>
      <c r="OV217" s="16" t="s">
        <v>843</v>
      </c>
      <c r="OW217" s="16" t="s">
        <v>843</v>
      </c>
      <c r="OX217" s="16" t="s">
        <v>843</v>
      </c>
      <c r="OY217" s="16" t="s">
        <v>843</v>
      </c>
      <c r="OZ217" s="16" t="s">
        <v>843</v>
      </c>
      <c r="PA217" s="16" t="s">
        <v>843</v>
      </c>
      <c r="PC217" s="16" t="s">
        <v>865</v>
      </c>
      <c r="PD217" s="16" t="s">
        <v>865</v>
      </c>
      <c r="PY217" s="16" t="s">
        <v>865</v>
      </c>
      <c r="QP217" s="16" t="s">
        <v>864</v>
      </c>
      <c r="QR217" s="16" t="s">
        <v>867</v>
      </c>
      <c r="QT217" s="16" t="s">
        <v>867</v>
      </c>
      <c r="QV217" s="16" t="s">
        <v>865</v>
      </c>
      <c r="QX217" s="16" t="s">
        <v>867</v>
      </c>
      <c r="RD217" s="16" t="s">
        <v>865</v>
      </c>
      <c r="RF217" s="16" t="s">
        <v>865</v>
      </c>
      <c r="RH217" s="16" t="s">
        <v>865</v>
      </c>
      <c r="RJ217" s="16" t="s">
        <v>865</v>
      </c>
      <c r="RN217" s="16" t="s">
        <v>867</v>
      </c>
      <c r="RP217" s="16" t="s">
        <v>867</v>
      </c>
      <c r="RR217" s="16" t="s">
        <v>867</v>
      </c>
      <c r="RT217" s="16" t="s">
        <v>867</v>
      </c>
      <c r="RV217" s="16" t="s">
        <v>7724</v>
      </c>
      <c r="RX217" s="16" t="s">
        <v>867</v>
      </c>
      <c r="RZ217" s="16" t="s">
        <v>7724</v>
      </c>
      <c r="SQ217" s="16" t="s">
        <v>865</v>
      </c>
      <c r="SS217" s="16" t="s">
        <v>7302</v>
      </c>
      <c r="ST217" s="16" t="s">
        <v>7761</v>
      </c>
      <c r="TN217" s="16">
        <v>3000</v>
      </c>
      <c r="TP217" s="16">
        <v>1500</v>
      </c>
      <c r="TR217" s="16">
        <v>400</v>
      </c>
      <c r="TS217" s="16">
        <v>250</v>
      </c>
      <c r="TU217" s="16">
        <v>1500</v>
      </c>
      <c r="TZ217" s="16" t="s">
        <v>7367</v>
      </c>
      <c r="UA217" s="16" t="s">
        <v>5941</v>
      </c>
      <c r="UB217" s="16">
        <v>0</v>
      </c>
      <c r="UC217" s="16" t="s">
        <v>844</v>
      </c>
      <c r="UD217" s="16" t="s">
        <v>843</v>
      </c>
      <c r="UE217" s="16" t="s">
        <v>843</v>
      </c>
      <c r="UF217" s="16" t="s">
        <v>843</v>
      </c>
      <c r="UG217" s="16" t="s">
        <v>843</v>
      </c>
      <c r="UH217" s="16" t="s">
        <v>843</v>
      </c>
      <c r="UL217" s="16">
        <v>10000</v>
      </c>
      <c r="WO217" s="16" t="s">
        <v>6926</v>
      </c>
      <c r="YN217" s="16" t="s">
        <v>7040</v>
      </c>
      <c r="YP217" s="16" t="s">
        <v>7990</v>
      </c>
      <c r="YR217" s="16" t="s">
        <v>9942</v>
      </c>
      <c r="YS217" s="16" t="s">
        <v>9943</v>
      </c>
      <c r="YT217" s="16" t="s">
        <v>8694</v>
      </c>
      <c r="YU217" s="16" t="s">
        <v>9944</v>
      </c>
      <c r="YV217" s="16" t="s">
        <v>9148</v>
      </c>
      <c r="YW217" s="16" t="s">
        <v>844</v>
      </c>
      <c r="YX217" s="16" t="s">
        <v>9148</v>
      </c>
      <c r="ZE217" s="16" t="s">
        <v>843</v>
      </c>
      <c r="ZO217" s="16" t="s">
        <v>487</v>
      </c>
      <c r="ZP217" s="16" t="s">
        <v>487</v>
      </c>
      <c r="ZQ217" s="16" t="s">
        <v>486</v>
      </c>
      <c r="ZR217" s="16" t="s">
        <v>486</v>
      </c>
      <c r="ZS217" s="16" t="s">
        <v>844</v>
      </c>
      <c r="ZT217" s="16" t="s">
        <v>8705</v>
      </c>
      <c r="ZU217" s="16" t="s">
        <v>8706</v>
      </c>
      <c r="ZV217" s="16" t="s">
        <v>487</v>
      </c>
      <c r="ZW217" s="16" t="s">
        <v>1056</v>
      </c>
      <c r="ZX217" s="16" t="s">
        <v>844</v>
      </c>
      <c r="ZY217" s="16" t="s">
        <v>844</v>
      </c>
      <c r="ZZ217" s="16" t="s">
        <v>1056</v>
      </c>
      <c r="AAA217" s="16" t="s">
        <v>843</v>
      </c>
      <c r="AAB217" s="16" t="s">
        <v>843</v>
      </c>
      <c r="AAC217" s="16">
        <v>1</v>
      </c>
      <c r="AAD217" s="16" t="s">
        <v>843</v>
      </c>
      <c r="AAE217" s="16" t="s">
        <v>844</v>
      </c>
      <c r="AAF217" s="16" t="s">
        <v>844</v>
      </c>
      <c r="AAG217" s="16" t="s">
        <v>844</v>
      </c>
      <c r="AAH217" s="16" t="s">
        <v>843</v>
      </c>
      <c r="AAI217" s="16" t="s">
        <v>843</v>
      </c>
      <c r="AAJ217" s="16" t="s">
        <v>615</v>
      </c>
      <c r="AAK217" s="16" t="s">
        <v>643</v>
      </c>
      <c r="AAL217" s="16" t="s">
        <v>904</v>
      </c>
      <c r="AAM217" s="16" t="s">
        <v>663</v>
      </c>
      <c r="AAN217" s="16" t="s">
        <v>8707</v>
      </c>
      <c r="AAO217" s="16" t="s">
        <v>1018</v>
      </c>
      <c r="AAP217" s="16" t="s">
        <v>8708</v>
      </c>
      <c r="AAS217" s="16">
        <v>10000</v>
      </c>
      <c r="AAT217" s="16" t="s">
        <v>782</v>
      </c>
      <c r="AAU217" s="16" t="s">
        <v>782</v>
      </c>
      <c r="AAV217" s="16" t="s">
        <v>782</v>
      </c>
      <c r="AAW217" s="16" t="s">
        <v>782</v>
      </c>
      <c r="AAX217" s="16" t="s">
        <v>843</v>
      </c>
      <c r="AAY217" s="16" t="s">
        <v>8710</v>
      </c>
      <c r="AAZ217" s="16" t="s">
        <v>782</v>
      </c>
      <c r="ABA217" s="16" t="s">
        <v>782</v>
      </c>
      <c r="ABB217" s="16" t="s">
        <v>782</v>
      </c>
      <c r="ABD217" s="16" t="s">
        <v>782</v>
      </c>
      <c r="ABE217" s="16" t="s">
        <v>783</v>
      </c>
      <c r="ABF217" s="16" t="s">
        <v>782</v>
      </c>
      <c r="ABG217" s="16" t="s">
        <v>782</v>
      </c>
      <c r="ABH217" s="16" t="s">
        <v>782</v>
      </c>
      <c r="ABI217" s="16" t="s">
        <v>782</v>
      </c>
      <c r="ABJ217" s="16" t="s">
        <v>782</v>
      </c>
      <c r="ABK217" s="16" t="s">
        <v>782</v>
      </c>
      <c r="ABL217" s="16" t="s">
        <v>844</v>
      </c>
      <c r="ABM217" s="16" t="s">
        <v>844</v>
      </c>
      <c r="ABN217" s="16" t="s">
        <v>1034</v>
      </c>
      <c r="ABO217" s="16" t="s">
        <v>486</v>
      </c>
      <c r="ABP217" s="16" t="s">
        <v>972</v>
      </c>
      <c r="ABQ217" s="16" t="s">
        <v>4300</v>
      </c>
      <c r="ABR217" s="16" t="s">
        <v>474</v>
      </c>
      <c r="ABS217" s="16" t="s">
        <v>451</v>
      </c>
      <c r="ABT217" s="16" t="s">
        <v>8732</v>
      </c>
      <c r="ABU217" s="16" t="s">
        <v>844</v>
      </c>
      <c r="ABV217" s="16" t="s">
        <v>486</v>
      </c>
      <c r="ABW217" s="16" t="s">
        <v>487</v>
      </c>
      <c r="ABX217" s="16" t="s">
        <v>893</v>
      </c>
      <c r="ABY217" s="16" t="s">
        <v>486</v>
      </c>
      <c r="ABZ217" s="16" t="s">
        <v>486</v>
      </c>
      <c r="ACA217" s="16" t="s">
        <v>759</v>
      </c>
      <c r="ACB217" s="16" t="s">
        <v>774</v>
      </c>
      <c r="ACC217" s="16" t="s">
        <v>737</v>
      </c>
      <c r="ACD217" s="16" t="s">
        <v>486</v>
      </c>
      <c r="ACE217" s="16" t="s">
        <v>486</v>
      </c>
      <c r="ACG217" s="16" t="s">
        <v>1014</v>
      </c>
      <c r="ACH217" s="16" t="s">
        <v>1009</v>
      </c>
      <c r="ACI217" s="16" t="s">
        <v>462</v>
      </c>
      <c r="ACJ217" s="16">
        <v>0.79400000000000004</v>
      </c>
      <c r="ACK217" s="16" t="s">
        <v>482</v>
      </c>
      <c r="ACL217" s="16" t="s">
        <v>738</v>
      </c>
      <c r="ACM217" s="16" t="s">
        <v>1192</v>
      </c>
      <c r="ACN217" s="16" t="s">
        <v>1169</v>
      </c>
      <c r="ACO217" s="16" t="s">
        <v>1856</v>
      </c>
      <c r="ACQ217" s="16" t="s">
        <v>1202</v>
      </c>
      <c r="ACR217" s="16" t="s">
        <v>1645</v>
      </c>
      <c r="ACS217" s="16" t="s">
        <v>686</v>
      </c>
      <c r="ACT217" s="16" t="s">
        <v>1522</v>
      </c>
      <c r="ACU217" s="16" t="s">
        <v>831</v>
      </c>
      <c r="ACV217" s="16" t="s">
        <v>8756</v>
      </c>
      <c r="ACW217" s="16" t="s">
        <v>451</v>
      </c>
      <c r="ACX217" s="16" t="s">
        <v>1916</v>
      </c>
      <c r="ACY217" s="16" t="s">
        <v>1947</v>
      </c>
      <c r="ACZ217" s="16">
        <v>1</v>
      </c>
      <c r="ADA217" s="16">
        <v>0</v>
      </c>
      <c r="ADB217" s="16">
        <v>1</v>
      </c>
      <c r="ADC217" s="16">
        <v>1</v>
      </c>
      <c r="ADD217" s="16">
        <v>0</v>
      </c>
      <c r="ADE217" s="16" t="s">
        <v>8827</v>
      </c>
      <c r="ADF217" s="16">
        <v>0</v>
      </c>
      <c r="ADG217" s="16" t="s">
        <v>486</v>
      </c>
      <c r="ADH217" s="16">
        <v>3</v>
      </c>
      <c r="ADI217" s="16" t="s">
        <v>486</v>
      </c>
      <c r="ADJ217" s="16" t="s">
        <v>1743</v>
      </c>
      <c r="ADL217" s="16" t="s">
        <v>1761</v>
      </c>
      <c r="ADN217" s="16" t="s">
        <v>13196</v>
      </c>
      <c r="ADO217" s="16" t="s">
        <v>1766</v>
      </c>
      <c r="ADP217" s="16" t="s">
        <v>1751</v>
      </c>
      <c r="AEA217" s="16">
        <v>6650</v>
      </c>
      <c r="AEC217" s="16" t="s">
        <v>1063</v>
      </c>
      <c r="AED217" s="16">
        <v>3333.33</v>
      </c>
      <c r="AEE217" s="16" t="s">
        <v>952</v>
      </c>
      <c r="AEI217" s="16">
        <v>1000</v>
      </c>
      <c r="AEK217" s="16">
        <v>500</v>
      </c>
      <c r="AEN217" s="16">
        <v>133.33000000000001</v>
      </c>
      <c r="AEO217" s="16">
        <v>83.33</v>
      </c>
      <c r="AEP217" s="16">
        <v>500</v>
      </c>
    </row>
    <row r="218" spans="1:823" x14ac:dyDescent="0.25">
      <c r="A218" s="30">
        <v>45821</v>
      </c>
      <c r="B218" s="16" t="s">
        <v>9945</v>
      </c>
      <c r="C218" s="16" t="s">
        <v>867</v>
      </c>
      <c r="D218" s="16" t="s">
        <v>867</v>
      </c>
      <c r="E218" s="16">
        <v>48</v>
      </c>
      <c r="F218" s="16" t="s">
        <v>8153</v>
      </c>
      <c r="G218" s="16" t="s">
        <v>4145</v>
      </c>
      <c r="I218" s="16" t="s">
        <v>2337</v>
      </c>
      <c r="J218" s="16" t="s">
        <v>9228</v>
      </c>
      <c r="Z218" s="16" t="s">
        <v>992</v>
      </c>
      <c r="AA218" s="16" t="s">
        <v>470</v>
      </c>
      <c r="AB218" s="16">
        <v>2</v>
      </c>
      <c r="AC218" s="16" t="s">
        <v>1056</v>
      </c>
      <c r="AD218" s="16" t="s">
        <v>844</v>
      </c>
      <c r="AE218" s="16" t="s">
        <v>843</v>
      </c>
      <c r="AF218" s="16" t="s">
        <v>844</v>
      </c>
      <c r="AG218" s="16" t="s">
        <v>843</v>
      </c>
      <c r="AH218" s="16" t="s">
        <v>1056</v>
      </c>
      <c r="AI218" s="16" t="s">
        <v>843</v>
      </c>
      <c r="AJ218" s="16" t="s">
        <v>843</v>
      </c>
      <c r="AK218" s="16" t="s">
        <v>844</v>
      </c>
      <c r="AM218" s="16" t="s">
        <v>737</v>
      </c>
      <c r="AN218" s="16" t="s">
        <v>761</v>
      </c>
      <c r="AP218" s="16" t="s">
        <v>774</v>
      </c>
      <c r="AR218" s="16" t="s">
        <v>6907</v>
      </c>
      <c r="BB218" s="16">
        <v>1</v>
      </c>
      <c r="BC218" s="16" t="s">
        <v>7878</v>
      </c>
      <c r="BE218" s="16" t="s">
        <v>5098</v>
      </c>
      <c r="BV218" s="16" t="s">
        <v>4433</v>
      </c>
      <c r="BW218" s="16" t="s">
        <v>844</v>
      </c>
      <c r="BX218" s="16" t="s">
        <v>843</v>
      </c>
      <c r="BY218" s="16" t="s">
        <v>843</v>
      </c>
      <c r="BZ218" s="16" t="s">
        <v>843</v>
      </c>
      <c r="CA218" s="16" t="s">
        <v>843</v>
      </c>
      <c r="CB218" s="16" t="s">
        <v>843</v>
      </c>
      <c r="CC218" s="16" t="s">
        <v>843</v>
      </c>
      <c r="CD218" s="16" t="s">
        <v>843</v>
      </c>
      <c r="CE218" s="16" t="s">
        <v>843</v>
      </c>
      <c r="CF218" s="16" t="s">
        <v>843</v>
      </c>
      <c r="CG218" s="16" t="s">
        <v>843</v>
      </c>
      <c r="CH218" s="16" t="s">
        <v>843</v>
      </c>
      <c r="CI218" s="16" t="s">
        <v>843</v>
      </c>
      <c r="CJ218" s="16" t="s">
        <v>843</v>
      </c>
      <c r="CK218" s="16" t="s">
        <v>843</v>
      </c>
      <c r="CP218" s="16" t="s">
        <v>865</v>
      </c>
      <c r="DX218" s="16" t="s">
        <v>867</v>
      </c>
      <c r="DY218" s="16" t="s">
        <v>867</v>
      </c>
      <c r="GC218" s="16" t="s">
        <v>5342</v>
      </c>
      <c r="GF218" s="16" t="s">
        <v>867</v>
      </c>
      <c r="GG218" s="16" t="s">
        <v>867</v>
      </c>
      <c r="GV218" s="16" t="s">
        <v>7919</v>
      </c>
      <c r="GW218" s="16" t="s">
        <v>843</v>
      </c>
      <c r="GX218" s="16" t="s">
        <v>843</v>
      </c>
      <c r="GY218" s="16" t="s">
        <v>843</v>
      </c>
      <c r="GZ218" s="16" t="s">
        <v>843</v>
      </c>
      <c r="HA218" s="16" t="s">
        <v>843</v>
      </c>
      <c r="HB218" s="16" t="s">
        <v>843</v>
      </c>
      <c r="HC218" s="16" t="s">
        <v>844</v>
      </c>
      <c r="HD218" s="16" t="s">
        <v>843</v>
      </c>
      <c r="HE218" s="16" t="s">
        <v>843</v>
      </c>
      <c r="HF218" s="16" t="s">
        <v>843</v>
      </c>
      <c r="HH218" s="16" t="s">
        <v>5456</v>
      </c>
      <c r="HK218" s="16" t="s">
        <v>865</v>
      </c>
      <c r="HM218" s="16" t="s">
        <v>865</v>
      </c>
      <c r="HZ218" s="16" t="s">
        <v>7944</v>
      </c>
      <c r="KE218" s="16" t="s">
        <v>5585</v>
      </c>
      <c r="KG218" s="16" t="s">
        <v>7018</v>
      </c>
      <c r="KH218" s="16" t="s">
        <v>7030</v>
      </c>
      <c r="KI218" s="16" t="s">
        <v>865</v>
      </c>
      <c r="LG218" s="16" t="s">
        <v>867</v>
      </c>
      <c r="LH218" s="16" t="s">
        <v>867</v>
      </c>
      <c r="LI218" s="16" t="s">
        <v>867</v>
      </c>
      <c r="LJ218" s="16" t="s">
        <v>867</v>
      </c>
      <c r="LK218" s="16" t="s">
        <v>867</v>
      </c>
      <c r="LL218" s="16" t="s">
        <v>9946</v>
      </c>
      <c r="LM218" s="16" t="s">
        <v>843</v>
      </c>
      <c r="LN218" s="16" t="s">
        <v>844</v>
      </c>
      <c r="LO218" s="16" t="s">
        <v>844</v>
      </c>
      <c r="LP218" s="16" t="s">
        <v>843</v>
      </c>
      <c r="LQ218" s="16" t="s">
        <v>843</v>
      </c>
      <c r="LR218" s="16" t="s">
        <v>844</v>
      </c>
      <c r="LS218" s="16" t="s">
        <v>844</v>
      </c>
      <c r="LT218" s="16" t="s">
        <v>843</v>
      </c>
      <c r="LU218" s="16" t="s">
        <v>843</v>
      </c>
      <c r="LV218" s="16" t="s">
        <v>843</v>
      </c>
      <c r="LW218" s="16" t="s">
        <v>843</v>
      </c>
      <c r="LX218" s="16" t="s">
        <v>843</v>
      </c>
      <c r="LY218" s="16" t="s">
        <v>843</v>
      </c>
      <c r="LZ218" s="16" t="s">
        <v>843</v>
      </c>
      <c r="MA218" s="16" t="s">
        <v>843</v>
      </c>
      <c r="MC218" s="16" t="s">
        <v>5694</v>
      </c>
      <c r="MD218" s="16" t="s">
        <v>844</v>
      </c>
      <c r="ME218" s="16" t="s">
        <v>843</v>
      </c>
      <c r="MF218" s="16" t="s">
        <v>843</v>
      </c>
      <c r="MG218" s="16" t="s">
        <v>843</v>
      </c>
      <c r="MH218" s="16" t="s">
        <v>843</v>
      </c>
      <c r="MI218" s="16" t="s">
        <v>843</v>
      </c>
      <c r="MJ218" s="16" t="s">
        <v>843</v>
      </c>
      <c r="MK218" s="16" t="s">
        <v>843</v>
      </c>
      <c r="ML218" s="16" t="s">
        <v>843</v>
      </c>
      <c r="MM218" s="16" t="s">
        <v>843</v>
      </c>
      <c r="MN218" s="16" t="s">
        <v>843</v>
      </c>
      <c r="MO218" s="16" t="s">
        <v>843</v>
      </c>
      <c r="MP218" s="16" t="s">
        <v>843</v>
      </c>
      <c r="MQ218" s="16" t="s">
        <v>843</v>
      </c>
      <c r="MR218" s="16" t="s">
        <v>843</v>
      </c>
      <c r="MS218" s="16" t="s">
        <v>843</v>
      </c>
      <c r="MT218" s="16" t="s">
        <v>843</v>
      </c>
      <c r="MU218" s="16" t="s">
        <v>843</v>
      </c>
      <c r="MV218" s="16" t="s">
        <v>843</v>
      </c>
      <c r="OK218" s="16" t="s">
        <v>5694</v>
      </c>
      <c r="OL218" s="16" t="s">
        <v>844</v>
      </c>
      <c r="OM218" s="16" t="s">
        <v>843</v>
      </c>
      <c r="ON218" s="16" t="s">
        <v>843</v>
      </c>
      <c r="OO218" s="16" t="s">
        <v>843</v>
      </c>
      <c r="OP218" s="16" t="s">
        <v>843</v>
      </c>
      <c r="OQ218" s="16" t="s">
        <v>843</v>
      </c>
      <c r="OR218" s="16" t="s">
        <v>843</v>
      </c>
      <c r="OS218" s="16" t="s">
        <v>843</v>
      </c>
      <c r="OT218" s="16" t="s">
        <v>843</v>
      </c>
      <c r="OU218" s="16" t="s">
        <v>843</v>
      </c>
      <c r="OV218" s="16" t="s">
        <v>843</v>
      </c>
      <c r="OW218" s="16" t="s">
        <v>843</v>
      </c>
      <c r="OX218" s="16" t="s">
        <v>843</v>
      </c>
      <c r="OY218" s="16" t="s">
        <v>843</v>
      </c>
      <c r="OZ218" s="16" t="s">
        <v>843</v>
      </c>
      <c r="PA218" s="16" t="s">
        <v>843</v>
      </c>
      <c r="PC218" s="16" t="s">
        <v>865</v>
      </c>
      <c r="PD218" s="16" t="s">
        <v>865</v>
      </c>
      <c r="PY218" s="16" t="s">
        <v>865</v>
      </c>
      <c r="QP218" s="16" t="s">
        <v>865</v>
      </c>
      <c r="QR218" s="16" t="s">
        <v>867</v>
      </c>
      <c r="QT218" s="16" t="s">
        <v>867</v>
      </c>
      <c r="QV218" s="16" t="s">
        <v>865</v>
      </c>
      <c r="QX218" s="16" t="s">
        <v>865</v>
      </c>
      <c r="RD218" s="16" t="s">
        <v>865</v>
      </c>
      <c r="RF218" s="16" t="s">
        <v>865</v>
      </c>
      <c r="RH218" s="16" t="s">
        <v>4216</v>
      </c>
      <c r="RJ218" s="16" t="s">
        <v>865</v>
      </c>
      <c r="RN218" s="16" t="s">
        <v>7720</v>
      </c>
      <c r="RP218" s="16" t="s">
        <v>867</v>
      </c>
      <c r="RR218" s="16" t="s">
        <v>867</v>
      </c>
      <c r="RT218" s="16" t="s">
        <v>867</v>
      </c>
      <c r="RV218" s="16" t="s">
        <v>867</v>
      </c>
      <c r="RX218" s="16" t="s">
        <v>7720</v>
      </c>
      <c r="RZ218" s="16" t="s">
        <v>7724</v>
      </c>
      <c r="SQ218" s="16" t="s">
        <v>865</v>
      </c>
      <c r="SS218" s="16" t="s">
        <v>7293</v>
      </c>
      <c r="ST218" s="16" t="s">
        <v>7761</v>
      </c>
      <c r="TN218" s="16">
        <v>3000</v>
      </c>
      <c r="TO218" s="16">
        <v>0</v>
      </c>
      <c r="TP218" s="16">
        <v>1000</v>
      </c>
      <c r="TQ218" s="16">
        <v>0</v>
      </c>
      <c r="TR218" s="16">
        <v>700</v>
      </c>
      <c r="TS218" s="16">
        <v>200</v>
      </c>
      <c r="TT218" s="16">
        <v>0</v>
      </c>
      <c r="TU218" s="16">
        <v>500</v>
      </c>
      <c r="TW218" s="16">
        <v>0</v>
      </c>
      <c r="TZ218" s="16" t="s">
        <v>7367</v>
      </c>
      <c r="UA218" s="16" t="s">
        <v>8950</v>
      </c>
      <c r="UB218" s="16">
        <v>0</v>
      </c>
      <c r="UC218" s="16" t="s">
        <v>844</v>
      </c>
      <c r="UD218" s="16" t="s">
        <v>843</v>
      </c>
      <c r="UE218" s="16" t="s">
        <v>843</v>
      </c>
      <c r="UF218" s="16" t="s">
        <v>844</v>
      </c>
      <c r="UG218" s="16" t="s">
        <v>843</v>
      </c>
      <c r="UH218" s="16" t="s">
        <v>843</v>
      </c>
      <c r="UL218" s="16">
        <v>6000</v>
      </c>
      <c r="VX218" s="16" t="s">
        <v>6040</v>
      </c>
      <c r="VY218" s="16" t="s">
        <v>843</v>
      </c>
      <c r="VZ218" s="16" t="s">
        <v>843</v>
      </c>
      <c r="WA218" s="16" t="s">
        <v>843</v>
      </c>
      <c r="WB218" s="16" t="s">
        <v>843</v>
      </c>
      <c r="WC218" s="16" t="s">
        <v>844</v>
      </c>
      <c r="WD218" s="16" t="s">
        <v>843</v>
      </c>
      <c r="WE218" s="16" t="s">
        <v>843</v>
      </c>
      <c r="WF218" s="16" t="s">
        <v>843</v>
      </c>
      <c r="WO218" s="16" t="s">
        <v>6920</v>
      </c>
      <c r="XD218" s="16" t="s">
        <v>9947</v>
      </c>
      <c r="XE218" s="16" t="s">
        <v>844</v>
      </c>
      <c r="XF218" s="16" t="s">
        <v>843</v>
      </c>
      <c r="XG218" s="16" t="s">
        <v>844</v>
      </c>
      <c r="XH218" s="16" t="s">
        <v>843</v>
      </c>
      <c r="XI218" s="16" t="s">
        <v>843</v>
      </c>
      <c r="XJ218" s="16" t="s">
        <v>843</v>
      </c>
      <c r="XK218" s="16" t="s">
        <v>844</v>
      </c>
      <c r="XL218" s="16" t="s">
        <v>843</v>
      </c>
      <c r="XM218" s="16" t="s">
        <v>843</v>
      </c>
      <c r="XN218" s="16" t="s">
        <v>843</v>
      </c>
      <c r="XO218" s="16" t="s">
        <v>844</v>
      </c>
      <c r="XP218" s="16" t="s">
        <v>843</v>
      </c>
      <c r="XQ218" s="16" t="s">
        <v>843</v>
      </c>
      <c r="YF218" s="16" t="s">
        <v>865</v>
      </c>
      <c r="YN218" s="16" t="s">
        <v>7046</v>
      </c>
      <c r="YP218" s="16" t="s">
        <v>7984</v>
      </c>
      <c r="YR218" s="16" t="s">
        <v>9948</v>
      </c>
      <c r="YS218" s="16" t="s">
        <v>9949</v>
      </c>
      <c r="YT218" s="16" t="s">
        <v>8694</v>
      </c>
      <c r="YU218" s="16" t="s">
        <v>9950</v>
      </c>
      <c r="YV218" s="16" t="s">
        <v>9148</v>
      </c>
      <c r="YW218" s="16" t="s">
        <v>844</v>
      </c>
      <c r="YX218" s="16" t="s">
        <v>9148</v>
      </c>
      <c r="YZ218" s="16" t="s">
        <v>843</v>
      </c>
      <c r="ZB218" s="16">
        <v>5400</v>
      </c>
      <c r="ZC218" s="16" t="s">
        <v>8974</v>
      </c>
      <c r="ZD218" s="16" t="s">
        <v>843</v>
      </c>
      <c r="ZE218" s="16" t="s">
        <v>843</v>
      </c>
      <c r="ZF218" s="16" t="s">
        <v>843</v>
      </c>
      <c r="ZG218" s="16" t="s">
        <v>8779</v>
      </c>
      <c r="ZH218" s="16" t="s">
        <v>8699</v>
      </c>
      <c r="ZI218" s="16" t="s">
        <v>8825</v>
      </c>
      <c r="ZK218" s="16" t="s">
        <v>843</v>
      </c>
      <c r="ZL218" s="16" t="s">
        <v>8753</v>
      </c>
      <c r="ZM218" s="16" t="s">
        <v>843</v>
      </c>
      <c r="ZN218" s="16" t="s">
        <v>8815</v>
      </c>
      <c r="ZO218" s="16" t="s">
        <v>487</v>
      </c>
      <c r="ZP218" s="16" t="s">
        <v>487</v>
      </c>
      <c r="ZQ218" s="16" t="s">
        <v>486</v>
      </c>
      <c r="ZR218" s="16" t="s">
        <v>486</v>
      </c>
      <c r="ZS218" s="16" t="s">
        <v>1056</v>
      </c>
      <c r="ZT218" s="16" t="s">
        <v>8705</v>
      </c>
      <c r="ZU218" s="16" t="s">
        <v>8706</v>
      </c>
      <c r="ZV218" s="16" t="s">
        <v>487</v>
      </c>
      <c r="ZW218" s="16" t="s">
        <v>844</v>
      </c>
      <c r="ZX218" s="16" t="s">
        <v>844</v>
      </c>
      <c r="ZY218" s="16" t="s">
        <v>1056</v>
      </c>
      <c r="ZZ218" s="16" t="s">
        <v>843</v>
      </c>
      <c r="AAA218" s="16" t="s">
        <v>843</v>
      </c>
      <c r="AAB218" s="16" t="s">
        <v>843</v>
      </c>
      <c r="AAC218" s="16">
        <v>1</v>
      </c>
      <c r="AAD218" s="16" t="s">
        <v>844</v>
      </c>
      <c r="AAE218" s="16" t="s">
        <v>843</v>
      </c>
      <c r="AAF218" s="16" t="s">
        <v>843</v>
      </c>
      <c r="AAG218" s="16" t="s">
        <v>843</v>
      </c>
      <c r="AAH218" s="16" t="s">
        <v>843</v>
      </c>
      <c r="AAI218" s="16" t="s">
        <v>844</v>
      </c>
      <c r="AAJ218" s="16" t="s">
        <v>615</v>
      </c>
      <c r="AAK218" s="16" t="s">
        <v>633</v>
      </c>
      <c r="AAL218" s="16" t="s">
        <v>904</v>
      </c>
      <c r="AAM218" s="16" t="s">
        <v>663</v>
      </c>
      <c r="AAN218" s="16" t="s">
        <v>8707</v>
      </c>
      <c r="AAO218" s="16" t="s">
        <v>1018</v>
      </c>
      <c r="AAP218" s="16" t="s">
        <v>8708</v>
      </c>
      <c r="AAS218" s="16">
        <v>6000</v>
      </c>
      <c r="AAT218" s="16" t="s">
        <v>782</v>
      </c>
      <c r="AAU218" s="16" t="s">
        <v>782</v>
      </c>
      <c r="AAW218" s="16" t="s">
        <v>782</v>
      </c>
      <c r="AAX218" s="16" t="s">
        <v>843</v>
      </c>
      <c r="AAY218" s="16" t="s">
        <v>8710</v>
      </c>
      <c r="AAZ218" s="16" t="s">
        <v>782</v>
      </c>
      <c r="ABA218" s="16" t="s">
        <v>783</v>
      </c>
      <c r="ABB218" s="16" t="s">
        <v>782</v>
      </c>
      <c r="ABC218" s="16" t="s">
        <v>783</v>
      </c>
      <c r="ABD218" s="16" t="s">
        <v>783</v>
      </c>
      <c r="ABE218" s="16" t="s">
        <v>783</v>
      </c>
      <c r="ABF218" s="16" t="s">
        <v>782</v>
      </c>
      <c r="ABG218" s="16" t="s">
        <v>782</v>
      </c>
      <c r="ABH218" s="16" t="s">
        <v>782</v>
      </c>
      <c r="ABI218" s="16" t="s">
        <v>782</v>
      </c>
      <c r="ABJ218" s="16" t="s">
        <v>783</v>
      </c>
      <c r="ABK218" s="16" t="s">
        <v>782</v>
      </c>
      <c r="ABL218" s="16" t="s">
        <v>8759</v>
      </c>
      <c r="ABM218" s="16" t="s">
        <v>843</v>
      </c>
      <c r="ABN218" s="16" t="s">
        <v>1034</v>
      </c>
      <c r="ABO218" s="16" t="s">
        <v>486</v>
      </c>
      <c r="ABP218" s="16" t="s">
        <v>972</v>
      </c>
      <c r="ABQ218" s="16" t="s">
        <v>4321</v>
      </c>
      <c r="ABR218" s="16" t="s">
        <v>470</v>
      </c>
      <c r="ABS218" s="16" t="s">
        <v>451</v>
      </c>
      <c r="ABT218" s="16" t="s">
        <v>1056</v>
      </c>
      <c r="ABU218" s="16" t="s">
        <v>844</v>
      </c>
      <c r="ABV218" s="16" t="s">
        <v>487</v>
      </c>
      <c r="ABW218" s="16" t="s">
        <v>486</v>
      </c>
      <c r="ABX218" s="16" t="s">
        <v>892</v>
      </c>
      <c r="ABY218" s="16" t="s">
        <v>486</v>
      </c>
      <c r="ABZ218" s="16" t="s">
        <v>486</v>
      </c>
      <c r="ACA218" s="16" t="s">
        <v>761</v>
      </c>
      <c r="ACB218" s="16" t="s">
        <v>774</v>
      </c>
      <c r="ACC218" s="16" t="s">
        <v>737</v>
      </c>
      <c r="ACD218" s="16" t="s">
        <v>486</v>
      </c>
      <c r="ACE218" s="16" t="s">
        <v>487</v>
      </c>
      <c r="ACG218" s="16" t="s">
        <v>1014</v>
      </c>
      <c r="ACH218" s="16" t="s">
        <v>1009</v>
      </c>
      <c r="ACI218" s="16" t="s">
        <v>462</v>
      </c>
      <c r="ACJ218" s="16">
        <v>0.79400000000000004</v>
      </c>
      <c r="ACK218" s="16" t="s">
        <v>482</v>
      </c>
      <c r="ACL218" s="16" t="s">
        <v>738</v>
      </c>
      <c r="ACM218" s="16" t="s">
        <v>1189</v>
      </c>
      <c r="ACN218" s="16" t="s">
        <v>1169</v>
      </c>
      <c r="ACO218" s="16" t="s">
        <v>1856</v>
      </c>
      <c r="ACQ218" s="16" t="s">
        <v>1202</v>
      </c>
      <c r="ACR218" s="16" t="s">
        <v>1645</v>
      </c>
      <c r="ACS218" s="16" t="s">
        <v>680</v>
      </c>
      <c r="ACT218" s="16" t="s">
        <v>1522</v>
      </c>
      <c r="ACU218" s="16" t="s">
        <v>831</v>
      </c>
      <c r="ACV218" s="16" t="s">
        <v>8756</v>
      </c>
      <c r="ACW218" s="16" t="s">
        <v>451</v>
      </c>
      <c r="ACX218" s="16" t="s">
        <v>1916</v>
      </c>
      <c r="ACY218" s="16" t="s">
        <v>1947</v>
      </c>
      <c r="ACZ218" s="16">
        <v>1</v>
      </c>
      <c r="ADA218" s="16">
        <v>1</v>
      </c>
      <c r="ADB218" s="16">
        <v>1</v>
      </c>
      <c r="ADC218" s="16">
        <v>1</v>
      </c>
      <c r="ADD218" s="16">
        <v>1</v>
      </c>
      <c r="ADE218" s="16" t="s">
        <v>8712</v>
      </c>
      <c r="ADF218" s="16">
        <v>0</v>
      </c>
      <c r="ADG218" s="16" t="s">
        <v>486</v>
      </c>
      <c r="ADH218" s="16">
        <v>2</v>
      </c>
      <c r="ADI218" s="16" t="s">
        <v>486</v>
      </c>
      <c r="ADJ218" s="16" t="s">
        <v>1743</v>
      </c>
      <c r="ADK218" s="16" t="s">
        <v>13194</v>
      </c>
      <c r="ADL218" s="16" t="s">
        <v>1764</v>
      </c>
      <c r="ADM218" s="16" t="s">
        <v>13194</v>
      </c>
      <c r="ADN218" s="16" t="s">
        <v>1764</v>
      </c>
      <c r="ADO218" s="16" t="s">
        <v>13197</v>
      </c>
      <c r="ADP218" s="16" t="s">
        <v>13196</v>
      </c>
      <c r="ADR218" s="16" t="s">
        <v>13194</v>
      </c>
      <c r="ADY218" s="16" t="s">
        <v>1062</v>
      </c>
      <c r="AEA218" s="16">
        <v>5400</v>
      </c>
      <c r="AEC218" s="16" t="s">
        <v>1062</v>
      </c>
      <c r="AED218" s="16">
        <v>3000</v>
      </c>
      <c r="AEE218" s="16" t="s">
        <v>952</v>
      </c>
      <c r="AEI218" s="16">
        <v>1500</v>
      </c>
      <c r="AEK218" s="16">
        <v>500</v>
      </c>
      <c r="AEN218" s="16">
        <v>350</v>
      </c>
      <c r="AEO218" s="16">
        <v>100</v>
      </c>
      <c r="AEP218" s="16">
        <v>250</v>
      </c>
    </row>
    <row r="219" spans="1:823" x14ac:dyDescent="0.25">
      <c r="A219" s="30">
        <v>45821</v>
      </c>
      <c r="B219" s="16" t="s">
        <v>9951</v>
      </c>
      <c r="C219" s="16" t="s">
        <v>867</v>
      </c>
      <c r="D219" s="16" t="s">
        <v>867</v>
      </c>
      <c r="E219" s="16">
        <v>73</v>
      </c>
      <c r="F219" s="16" t="s">
        <v>8153</v>
      </c>
      <c r="G219" s="16" t="s">
        <v>4101</v>
      </c>
      <c r="I219" s="16" t="s">
        <v>4148</v>
      </c>
      <c r="Z219" s="16" t="s">
        <v>992</v>
      </c>
      <c r="AA219" s="16" t="s">
        <v>474</v>
      </c>
      <c r="AB219" s="16">
        <v>2</v>
      </c>
      <c r="AC219" s="16" t="s">
        <v>843</v>
      </c>
      <c r="AD219" s="16" t="s">
        <v>843</v>
      </c>
      <c r="AE219" s="16" t="s">
        <v>843</v>
      </c>
      <c r="AF219" s="16" t="s">
        <v>844</v>
      </c>
      <c r="AG219" s="16" t="s">
        <v>844</v>
      </c>
      <c r="AH219" s="16" t="s">
        <v>844</v>
      </c>
      <c r="AI219" s="16" t="s">
        <v>844</v>
      </c>
      <c r="AJ219" s="16" t="s">
        <v>843</v>
      </c>
      <c r="AK219" s="16" t="s">
        <v>843</v>
      </c>
      <c r="AM219" s="16" t="s">
        <v>737</v>
      </c>
      <c r="AN219" s="16" t="s">
        <v>759</v>
      </c>
      <c r="AP219" s="16" t="s">
        <v>772</v>
      </c>
      <c r="AR219" s="16" t="s">
        <v>6907</v>
      </c>
      <c r="BB219" s="16">
        <v>2</v>
      </c>
      <c r="BC219" s="16" t="s">
        <v>7878</v>
      </c>
      <c r="BE219" s="16" t="s">
        <v>5101</v>
      </c>
      <c r="BV219" s="16" t="s">
        <v>4433</v>
      </c>
      <c r="BW219" s="16" t="s">
        <v>844</v>
      </c>
      <c r="BX219" s="16" t="s">
        <v>843</v>
      </c>
      <c r="BY219" s="16" t="s">
        <v>843</v>
      </c>
      <c r="BZ219" s="16" t="s">
        <v>843</v>
      </c>
      <c r="CA219" s="16" t="s">
        <v>843</v>
      </c>
      <c r="CB219" s="16" t="s">
        <v>843</v>
      </c>
      <c r="CC219" s="16" t="s">
        <v>843</v>
      </c>
      <c r="CD219" s="16" t="s">
        <v>843</v>
      </c>
      <c r="CE219" s="16" t="s">
        <v>843</v>
      </c>
      <c r="CF219" s="16" t="s">
        <v>843</v>
      </c>
      <c r="CG219" s="16" t="s">
        <v>843</v>
      </c>
      <c r="CH219" s="16" t="s">
        <v>843</v>
      </c>
      <c r="CI219" s="16" t="s">
        <v>843</v>
      </c>
      <c r="CJ219" s="16" t="s">
        <v>843</v>
      </c>
      <c r="CK219" s="16" t="s">
        <v>843</v>
      </c>
      <c r="CP219" s="16" t="s">
        <v>867</v>
      </c>
      <c r="CQ219" s="16" t="s">
        <v>5194</v>
      </c>
      <c r="CR219" s="16" t="s">
        <v>843</v>
      </c>
      <c r="CS219" s="16" t="s">
        <v>844</v>
      </c>
      <c r="CT219" s="16" t="s">
        <v>843</v>
      </c>
      <c r="CU219" s="16" t="s">
        <v>843</v>
      </c>
      <c r="CV219" s="16" t="s">
        <v>843</v>
      </c>
      <c r="CW219" s="16" t="s">
        <v>843</v>
      </c>
      <c r="CX219" s="16" t="s">
        <v>843</v>
      </c>
      <c r="CY219" s="16" t="s">
        <v>843</v>
      </c>
      <c r="CZ219" s="16" t="s">
        <v>843</v>
      </c>
      <c r="DA219" s="16" t="s">
        <v>5184</v>
      </c>
      <c r="DX219" s="16" t="s">
        <v>867</v>
      </c>
      <c r="DY219" s="16" t="s">
        <v>867</v>
      </c>
      <c r="GC219" s="16" t="s">
        <v>5342</v>
      </c>
      <c r="GF219" s="16" t="s">
        <v>6818</v>
      </c>
      <c r="GG219" s="16" t="s">
        <v>867</v>
      </c>
      <c r="GV219" s="16" t="s">
        <v>5443</v>
      </c>
      <c r="GW219" s="16" t="s">
        <v>843</v>
      </c>
      <c r="GX219" s="16" t="s">
        <v>844</v>
      </c>
      <c r="GY219" s="16" t="s">
        <v>843</v>
      </c>
      <c r="GZ219" s="16" t="s">
        <v>843</v>
      </c>
      <c r="HA219" s="16" t="s">
        <v>843</v>
      </c>
      <c r="HB219" s="16" t="s">
        <v>843</v>
      </c>
      <c r="HC219" s="16" t="s">
        <v>843</v>
      </c>
      <c r="HD219" s="16" t="s">
        <v>843</v>
      </c>
      <c r="HE219" s="16" t="s">
        <v>843</v>
      </c>
      <c r="HF219" s="16" t="s">
        <v>843</v>
      </c>
      <c r="HH219" s="16" t="s">
        <v>5456</v>
      </c>
      <c r="HK219" s="16" t="s">
        <v>865</v>
      </c>
      <c r="HM219" s="16" t="s">
        <v>865</v>
      </c>
      <c r="HZ219" s="16" t="s">
        <v>7944</v>
      </c>
      <c r="KE219" s="16" t="s">
        <v>5585</v>
      </c>
      <c r="KG219" s="16" t="s">
        <v>7018</v>
      </c>
      <c r="KH219" s="16" t="s">
        <v>7033</v>
      </c>
      <c r="KI219" s="16" t="s">
        <v>865</v>
      </c>
      <c r="LG219" s="16" t="s">
        <v>867</v>
      </c>
      <c r="LH219" s="16" t="s">
        <v>867</v>
      </c>
      <c r="LI219" s="16" t="s">
        <v>867</v>
      </c>
      <c r="LJ219" s="16" t="s">
        <v>867</v>
      </c>
      <c r="LK219" s="16" t="s">
        <v>867</v>
      </c>
      <c r="LL219" s="16" t="s">
        <v>864</v>
      </c>
      <c r="LM219" s="16" t="s">
        <v>843</v>
      </c>
      <c r="LN219" s="16" t="s">
        <v>843</v>
      </c>
      <c r="LO219" s="16" t="s">
        <v>843</v>
      </c>
      <c r="LP219" s="16" t="s">
        <v>843</v>
      </c>
      <c r="LQ219" s="16" t="s">
        <v>843</v>
      </c>
      <c r="LR219" s="16" t="s">
        <v>843</v>
      </c>
      <c r="LS219" s="16" t="s">
        <v>843</v>
      </c>
      <c r="LT219" s="16" t="s">
        <v>843</v>
      </c>
      <c r="LU219" s="16" t="s">
        <v>843</v>
      </c>
      <c r="LV219" s="16" t="s">
        <v>843</v>
      </c>
      <c r="LW219" s="16" t="s">
        <v>843</v>
      </c>
      <c r="LX219" s="16" t="s">
        <v>843</v>
      </c>
      <c r="LY219" s="16" t="s">
        <v>843</v>
      </c>
      <c r="LZ219" s="16" t="s">
        <v>844</v>
      </c>
      <c r="MA219" s="16" t="s">
        <v>843</v>
      </c>
      <c r="MC219" s="16" t="s">
        <v>5694</v>
      </c>
      <c r="MD219" s="16" t="s">
        <v>844</v>
      </c>
      <c r="ME219" s="16" t="s">
        <v>843</v>
      </c>
      <c r="MF219" s="16" t="s">
        <v>843</v>
      </c>
      <c r="MG219" s="16" t="s">
        <v>843</v>
      </c>
      <c r="MH219" s="16" t="s">
        <v>843</v>
      </c>
      <c r="MI219" s="16" t="s">
        <v>843</v>
      </c>
      <c r="MJ219" s="16" t="s">
        <v>843</v>
      </c>
      <c r="MK219" s="16" t="s">
        <v>843</v>
      </c>
      <c r="ML219" s="16" t="s">
        <v>843</v>
      </c>
      <c r="MM219" s="16" t="s">
        <v>843</v>
      </c>
      <c r="MN219" s="16" t="s">
        <v>843</v>
      </c>
      <c r="MO219" s="16" t="s">
        <v>843</v>
      </c>
      <c r="MP219" s="16" t="s">
        <v>843</v>
      </c>
      <c r="MQ219" s="16" t="s">
        <v>843</v>
      </c>
      <c r="MR219" s="16" t="s">
        <v>843</v>
      </c>
      <c r="MS219" s="16" t="s">
        <v>843</v>
      </c>
      <c r="MT219" s="16" t="s">
        <v>843</v>
      </c>
      <c r="MU219" s="16" t="s">
        <v>843</v>
      </c>
      <c r="MV219" s="16" t="s">
        <v>843</v>
      </c>
      <c r="MX219" s="16" t="s">
        <v>5694</v>
      </c>
      <c r="MY219" s="16" t="s">
        <v>844</v>
      </c>
      <c r="MZ219" s="16" t="s">
        <v>843</v>
      </c>
      <c r="NA219" s="16" t="s">
        <v>843</v>
      </c>
      <c r="NB219" s="16" t="s">
        <v>843</v>
      </c>
      <c r="NC219" s="16" t="s">
        <v>843</v>
      </c>
      <c r="ND219" s="16" t="s">
        <v>843</v>
      </c>
      <c r="NE219" s="16" t="s">
        <v>843</v>
      </c>
      <c r="NF219" s="16" t="s">
        <v>843</v>
      </c>
      <c r="NG219" s="16" t="s">
        <v>843</v>
      </c>
      <c r="NH219" s="16" t="s">
        <v>843</v>
      </c>
      <c r="NI219" s="16" t="s">
        <v>843</v>
      </c>
      <c r="NJ219" s="16" t="s">
        <v>843</v>
      </c>
      <c r="NK219" s="16" t="s">
        <v>843</v>
      </c>
      <c r="NL219" s="16" t="s">
        <v>843</v>
      </c>
      <c r="NM219" s="16" t="s">
        <v>843</v>
      </c>
      <c r="NN219" s="16" t="s">
        <v>843</v>
      </c>
      <c r="NO219" s="16" t="s">
        <v>843</v>
      </c>
      <c r="NP219" s="16" t="s">
        <v>843</v>
      </c>
      <c r="NQ219" s="16" t="s">
        <v>843</v>
      </c>
      <c r="PC219" s="16" t="s">
        <v>865</v>
      </c>
      <c r="PD219" s="16" t="s">
        <v>865</v>
      </c>
      <c r="PY219" s="16" t="s">
        <v>865</v>
      </c>
      <c r="QP219" s="16" t="s">
        <v>865</v>
      </c>
      <c r="QR219" s="16" t="s">
        <v>865</v>
      </c>
      <c r="QT219" s="16" t="s">
        <v>867</v>
      </c>
      <c r="QV219" s="16" t="s">
        <v>865</v>
      </c>
      <c r="QX219" s="16" t="s">
        <v>865</v>
      </c>
      <c r="QY219" s="16" t="s">
        <v>867</v>
      </c>
      <c r="RD219" s="16" t="s">
        <v>865</v>
      </c>
      <c r="RF219" s="16" t="s">
        <v>7712</v>
      </c>
      <c r="RH219" s="16" t="s">
        <v>865</v>
      </c>
      <c r="RJ219" s="16" t="s">
        <v>865</v>
      </c>
      <c r="RN219" s="16" t="s">
        <v>7724</v>
      </c>
      <c r="RP219" s="16" t="s">
        <v>867</v>
      </c>
      <c r="RR219" s="16" t="s">
        <v>7724</v>
      </c>
      <c r="RT219" s="16" t="s">
        <v>7724</v>
      </c>
      <c r="RV219" s="16" t="s">
        <v>7720</v>
      </c>
      <c r="RX219" s="16" t="s">
        <v>7724</v>
      </c>
      <c r="RZ219" s="16" t="s">
        <v>7724</v>
      </c>
      <c r="SQ219" s="16" t="s">
        <v>865</v>
      </c>
      <c r="SS219" s="16" t="s">
        <v>7308</v>
      </c>
      <c r="ST219" s="16" t="s">
        <v>7761</v>
      </c>
      <c r="TN219" s="16">
        <v>2300</v>
      </c>
      <c r="TO219" s="16">
        <v>0</v>
      </c>
      <c r="TP219" s="16">
        <v>950</v>
      </c>
      <c r="TQ219" s="16">
        <v>2000</v>
      </c>
      <c r="TR219" s="16">
        <v>380</v>
      </c>
      <c r="TS219" s="16">
        <v>50</v>
      </c>
      <c r="TT219" s="16">
        <v>0</v>
      </c>
      <c r="TV219" s="16">
        <v>1600</v>
      </c>
      <c r="TW219" s="16">
        <v>0</v>
      </c>
      <c r="TZ219" s="16" t="s">
        <v>7364</v>
      </c>
      <c r="UA219" s="16" t="s">
        <v>8715</v>
      </c>
      <c r="UB219" s="16">
        <v>0</v>
      </c>
      <c r="UC219" s="16" t="s">
        <v>843</v>
      </c>
      <c r="UD219" s="16" t="s">
        <v>843</v>
      </c>
      <c r="UE219" s="16" t="s">
        <v>844</v>
      </c>
      <c r="UF219" s="16" t="s">
        <v>844</v>
      </c>
      <c r="UG219" s="16" t="s">
        <v>843</v>
      </c>
      <c r="UH219" s="16" t="s">
        <v>843</v>
      </c>
      <c r="VK219" s="16" t="s">
        <v>6102</v>
      </c>
      <c r="VL219" s="16" t="s">
        <v>843</v>
      </c>
      <c r="VM219" s="16" t="s">
        <v>843</v>
      </c>
      <c r="VN219" s="16" t="s">
        <v>843</v>
      </c>
      <c r="VO219" s="16" t="s">
        <v>843</v>
      </c>
      <c r="VP219" s="16" t="s">
        <v>844</v>
      </c>
      <c r="VQ219" s="16" t="s">
        <v>843</v>
      </c>
      <c r="VR219" s="16" t="s">
        <v>843</v>
      </c>
      <c r="VS219" s="16" t="s">
        <v>843</v>
      </c>
      <c r="VT219" s="16" t="s">
        <v>843</v>
      </c>
      <c r="VV219" s="16">
        <v>5000</v>
      </c>
      <c r="VX219" s="16" t="s">
        <v>6028</v>
      </c>
      <c r="VY219" s="16" t="s">
        <v>844</v>
      </c>
      <c r="VZ219" s="16" t="s">
        <v>843</v>
      </c>
      <c r="WA219" s="16" t="s">
        <v>843</v>
      </c>
      <c r="WB219" s="16" t="s">
        <v>843</v>
      </c>
      <c r="WC219" s="16" t="s">
        <v>843</v>
      </c>
      <c r="WD219" s="16" t="s">
        <v>843</v>
      </c>
      <c r="WE219" s="16" t="s">
        <v>843</v>
      </c>
      <c r="WF219" s="16" t="s">
        <v>843</v>
      </c>
      <c r="WH219" s="16">
        <v>3250</v>
      </c>
      <c r="WO219" s="16" t="s">
        <v>6926</v>
      </c>
      <c r="YN219" s="16" t="s">
        <v>864</v>
      </c>
      <c r="YP219" s="16" t="s">
        <v>864</v>
      </c>
      <c r="YR219" s="16" t="s">
        <v>9952</v>
      </c>
      <c r="YS219" s="16" t="s">
        <v>9953</v>
      </c>
      <c r="YT219" s="16" t="s">
        <v>8694</v>
      </c>
      <c r="YU219" s="16" t="s">
        <v>9954</v>
      </c>
      <c r="YV219" s="16" t="s">
        <v>9148</v>
      </c>
      <c r="YW219" s="16" t="s">
        <v>844</v>
      </c>
      <c r="YX219" s="16" t="s">
        <v>9148</v>
      </c>
      <c r="YY219" s="16" t="s">
        <v>9955</v>
      </c>
      <c r="YZ219" s="16" t="s">
        <v>843</v>
      </c>
      <c r="ZB219" s="16">
        <v>5946.67</v>
      </c>
      <c r="ZC219" s="16" t="s">
        <v>8780</v>
      </c>
      <c r="ZD219" s="16" t="s">
        <v>843</v>
      </c>
      <c r="ZE219" s="16" t="s">
        <v>9474</v>
      </c>
      <c r="ZF219" s="16" t="s">
        <v>8826</v>
      </c>
      <c r="ZG219" s="16" t="s">
        <v>8739</v>
      </c>
      <c r="ZH219" s="16" t="s">
        <v>8700</v>
      </c>
      <c r="ZI219" s="16" t="s">
        <v>9042</v>
      </c>
      <c r="ZK219" s="16" t="s">
        <v>843</v>
      </c>
      <c r="ZM219" s="16" t="s">
        <v>843</v>
      </c>
      <c r="ZN219" s="16" t="s">
        <v>8815</v>
      </c>
      <c r="ZO219" s="16" t="s">
        <v>487</v>
      </c>
      <c r="ZP219" s="16" t="s">
        <v>487</v>
      </c>
      <c r="ZQ219" s="16" t="s">
        <v>486</v>
      </c>
      <c r="ZR219" s="16" t="s">
        <v>486</v>
      </c>
      <c r="ZS219" s="16" t="s">
        <v>844</v>
      </c>
      <c r="ZT219" s="16" t="s">
        <v>8705</v>
      </c>
      <c r="ZU219" s="16" t="s">
        <v>8706</v>
      </c>
      <c r="ZV219" s="16" t="s">
        <v>487</v>
      </c>
      <c r="ZW219" s="16" t="s">
        <v>843</v>
      </c>
      <c r="ZX219" s="16" t="s">
        <v>843</v>
      </c>
      <c r="ZY219" s="16" t="s">
        <v>844</v>
      </c>
      <c r="ZZ219" s="16" t="s">
        <v>844</v>
      </c>
      <c r="AAA219" s="16" t="s">
        <v>1056</v>
      </c>
      <c r="AAB219" s="16" t="s">
        <v>843</v>
      </c>
      <c r="AAC219" s="16">
        <v>0</v>
      </c>
      <c r="AAD219" s="16" t="s">
        <v>844</v>
      </c>
      <c r="AAE219" s="16" t="s">
        <v>844</v>
      </c>
      <c r="AAF219" s="16" t="s">
        <v>843</v>
      </c>
      <c r="AAG219" s="16" t="s">
        <v>843</v>
      </c>
      <c r="AAH219" s="16" t="s">
        <v>843</v>
      </c>
      <c r="AAI219" s="16" t="s">
        <v>843</v>
      </c>
      <c r="AAJ219" s="16" t="s">
        <v>606</v>
      </c>
      <c r="AAK219" s="16" t="s">
        <v>655</v>
      </c>
      <c r="AAL219" s="16" t="s">
        <v>905</v>
      </c>
      <c r="AAM219" s="16" t="s">
        <v>663</v>
      </c>
      <c r="AAN219" s="16" t="s">
        <v>8707</v>
      </c>
      <c r="AAO219" s="16" t="s">
        <v>1018</v>
      </c>
      <c r="AAP219" s="16" t="s">
        <v>8708</v>
      </c>
      <c r="AAQ219" s="16" t="s">
        <v>8875</v>
      </c>
      <c r="AAS219" s="16">
        <v>5597.42</v>
      </c>
      <c r="AAT219" s="16" t="s">
        <v>782</v>
      </c>
      <c r="AAU219" s="16" t="s">
        <v>1068</v>
      </c>
      <c r="AAV219" s="16" t="s">
        <v>782</v>
      </c>
      <c r="AAW219" s="16" t="s">
        <v>782</v>
      </c>
      <c r="AAX219" s="16" t="s">
        <v>844</v>
      </c>
      <c r="AAY219" s="16" t="s">
        <v>8727</v>
      </c>
      <c r="AAZ219" s="16" t="s">
        <v>782</v>
      </c>
      <c r="ABA219" s="16" t="s">
        <v>783</v>
      </c>
      <c r="ABB219" s="16" t="s">
        <v>783</v>
      </c>
      <c r="ABC219" s="16" t="s">
        <v>783</v>
      </c>
      <c r="ABD219" s="16" t="s">
        <v>782</v>
      </c>
      <c r="ABE219" s="16" t="s">
        <v>783</v>
      </c>
      <c r="ABF219" s="16" t="s">
        <v>782</v>
      </c>
      <c r="ABG219" s="16" t="s">
        <v>782</v>
      </c>
      <c r="ABH219" s="16" t="s">
        <v>782</v>
      </c>
      <c r="ABI219" s="16" t="s">
        <v>783</v>
      </c>
      <c r="ABJ219" s="16" t="s">
        <v>782</v>
      </c>
      <c r="ABK219" s="16" t="s">
        <v>782</v>
      </c>
      <c r="ABL219" s="16" t="s">
        <v>8769</v>
      </c>
      <c r="ABM219" s="16" t="s">
        <v>843</v>
      </c>
      <c r="ABN219" s="16" t="s">
        <v>1034</v>
      </c>
      <c r="ABO219" s="16" t="s">
        <v>486</v>
      </c>
      <c r="ABP219" s="16" t="s">
        <v>972</v>
      </c>
      <c r="ABQ219" s="16" t="s">
        <v>4321</v>
      </c>
      <c r="ABR219" s="16" t="s">
        <v>474</v>
      </c>
      <c r="ABS219" s="16" t="s">
        <v>457</v>
      </c>
      <c r="ABT219" s="16" t="s">
        <v>1056</v>
      </c>
      <c r="ABU219" s="16" t="s">
        <v>1056</v>
      </c>
      <c r="ABV219" s="16" t="s">
        <v>487</v>
      </c>
      <c r="ABW219" s="16" t="s">
        <v>487</v>
      </c>
      <c r="ABX219" s="16" t="s">
        <v>894</v>
      </c>
      <c r="ABY219" s="16" t="s">
        <v>486</v>
      </c>
      <c r="ABZ219" s="16" t="s">
        <v>486</v>
      </c>
      <c r="ACA219" s="16" t="s">
        <v>759</v>
      </c>
      <c r="ACB219" s="16" t="s">
        <v>772</v>
      </c>
      <c r="ACC219" s="16" t="s">
        <v>737</v>
      </c>
      <c r="ACD219" s="16" t="s">
        <v>486</v>
      </c>
      <c r="ACE219" s="16" t="s">
        <v>486</v>
      </c>
      <c r="ACG219" s="16" t="s">
        <v>1014</v>
      </c>
      <c r="ACH219" s="16" t="s">
        <v>1009</v>
      </c>
      <c r="ACI219" s="16" t="s">
        <v>462</v>
      </c>
      <c r="ACJ219" s="16">
        <v>0.79400000000000004</v>
      </c>
      <c r="ACK219" s="16" t="s">
        <v>482</v>
      </c>
      <c r="ACL219" s="16" t="s">
        <v>740</v>
      </c>
      <c r="ACM219" s="16" t="s">
        <v>1193</v>
      </c>
      <c r="ACN219" s="16" t="s">
        <v>1169</v>
      </c>
      <c r="ACO219" s="16" t="s">
        <v>1856</v>
      </c>
      <c r="ACP219" s="16">
        <v>3250</v>
      </c>
      <c r="ACQ219" s="16" t="s">
        <v>1202</v>
      </c>
      <c r="ACR219" s="16" t="s">
        <v>1644</v>
      </c>
      <c r="ACS219" s="16" t="s">
        <v>676</v>
      </c>
      <c r="ACT219" s="16" t="s">
        <v>1522</v>
      </c>
      <c r="ACU219" s="16" t="s">
        <v>833</v>
      </c>
      <c r="ACV219" s="16" t="s">
        <v>8711</v>
      </c>
      <c r="ACW219" s="16" t="s">
        <v>878</v>
      </c>
      <c r="ACX219" s="16" t="s">
        <v>1916</v>
      </c>
      <c r="ACY219" s="16" t="s">
        <v>1949</v>
      </c>
      <c r="ACZ219" s="16">
        <v>1</v>
      </c>
      <c r="ADA219" s="16">
        <v>1</v>
      </c>
      <c r="ADB219" s="16">
        <v>1</v>
      </c>
      <c r="ADC219" s="16">
        <v>1</v>
      </c>
      <c r="ADD219" s="16">
        <v>1</v>
      </c>
      <c r="ADE219" s="16" t="s">
        <v>8712</v>
      </c>
      <c r="ADF219" s="16">
        <v>0</v>
      </c>
      <c r="ADG219" s="16" t="s">
        <v>486</v>
      </c>
      <c r="ADH219" s="16">
        <v>2</v>
      </c>
      <c r="ADI219" s="16" t="s">
        <v>486</v>
      </c>
      <c r="ADJ219" s="16" t="s">
        <v>1743</v>
      </c>
      <c r="ADK219" s="16" t="s">
        <v>13194</v>
      </c>
      <c r="ADL219" s="16" t="s">
        <v>1764</v>
      </c>
      <c r="ADM219" s="16" t="s">
        <v>1756</v>
      </c>
      <c r="ADN219" s="16" t="s">
        <v>13196</v>
      </c>
      <c r="ADO219" s="16" t="s">
        <v>13197</v>
      </c>
      <c r="ADQ219" s="16" t="s">
        <v>1743</v>
      </c>
      <c r="ADR219" s="16" t="s">
        <v>13194</v>
      </c>
      <c r="ADU219" s="16" t="s">
        <v>1758</v>
      </c>
      <c r="ADW219" s="16" t="s">
        <v>8729</v>
      </c>
      <c r="ADY219" s="16" t="s">
        <v>1062</v>
      </c>
      <c r="AEA219" s="16">
        <v>5946.6666666666697</v>
      </c>
      <c r="AEC219" s="16" t="s">
        <v>1062</v>
      </c>
      <c r="AED219" s="16">
        <v>2798.71</v>
      </c>
      <c r="AEE219" s="16" t="s">
        <v>952</v>
      </c>
      <c r="AEG219" s="16">
        <v>8250</v>
      </c>
      <c r="AEI219" s="16">
        <v>1150</v>
      </c>
      <c r="AEK219" s="16">
        <v>475</v>
      </c>
      <c r="AEL219" s="16">
        <v>1000</v>
      </c>
      <c r="AEM219" s="16">
        <v>800</v>
      </c>
      <c r="AEN219" s="16">
        <v>190</v>
      </c>
      <c r="AEO219" s="16">
        <v>25</v>
      </c>
    </row>
    <row r="220" spans="1:823" x14ac:dyDescent="0.25">
      <c r="A220" s="30">
        <v>45821</v>
      </c>
      <c r="B220" s="16" t="s">
        <v>9956</v>
      </c>
      <c r="C220" s="16" t="s">
        <v>867</v>
      </c>
      <c r="D220" s="16" t="s">
        <v>867</v>
      </c>
      <c r="E220" s="16">
        <v>46</v>
      </c>
      <c r="F220" s="16" t="s">
        <v>8153</v>
      </c>
      <c r="G220" s="16" t="s">
        <v>4105</v>
      </c>
      <c r="I220" s="16" t="s">
        <v>4174</v>
      </c>
      <c r="Z220" s="16" t="s">
        <v>981</v>
      </c>
      <c r="AA220" s="16" t="s">
        <v>470</v>
      </c>
      <c r="AB220" s="16">
        <v>3</v>
      </c>
      <c r="AC220" s="16" t="s">
        <v>1056</v>
      </c>
      <c r="AD220" s="16" t="s">
        <v>844</v>
      </c>
      <c r="AE220" s="16" t="s">
        <v>844</v>
      </c>
      <c r="AF220" s="16" t="s">
        <v>844</v>
      </c>
      <c r="AG220" s="16" t="s">
        <v>843</v>
      </c>
      <c r="AH220" s="16" t="s">
        <v>1056</v>
      </c>
      <c r="AI220" s="16" t="s">
        <v>844</v>
      </c>
      <c r="AJ220" s="16" t="s">
        <v>843</v>
      </c>
      <c r="AK220" s="16" t="s">
        <v>1056</v>
      </c>
      <c r="AM220" s="16" t="s">
        <v>737</v>
      </c>
      <c r="AN220" s="16" t="s">
        <v>759</v>
      </c>
      <c r="AP220" s="16" t="s">
        <v>768</v>
      </c>
      <c r="AR220" s="16" t="s">
        <v>6910</v>
      </c>
      <c r="BB220" s="16">
        <v>3</v>
      </c>
      <c r="BC220" s="16" t="s">
        <v>7878</v>
      </c>
      <c r="BE220" s="16" t="s">
        <v>5098</v>
      </c>
      <c r="BV220" s="16" t="s">
        <v>4433</v>
      </c>
      <c r="BW220" s="16" t="s">
        <v>844</v>
      </c>
      <c r="BX220" s="16" t="s">
        <v>843</v>
      </c>
      <c r="BY220" s="16" t="s">
        <v>843</v>
      </c>
      <c r="BZ220" s="16" t="s">
        <v>843</v>
      </c>
      <c r="CA220" s="16" t="s">
        <v>843</v>
      </c>
      <c r="CB220" s="16" t="s">
        <v>843</v>
      </c>
      <c r="CC220" s="16" t="s">
        <v>843</v>
      </c>
      <c r="CD220" s="16" t="s">
        <v>843</v>
      </c>
      <c r="CE220" s="16" t="s">
        <v>843</v>
      </c>
      <c r="CF220" s="16" t="s">
        <v>843</v>
      </c>
      <c r="CG220" s="16" t="s">
        <v>843</v>
      </c>
      <c r="CH220" s="16" t="s">
        <v>843</v>
      </c>
      <c r="CI220" s="16" t="s">
        <v>843</v>
      </c>
      <c r="CJ220" s="16" t="s">
        <v>843</v>
      </c>
      <c r="CK220" s="16" t="s">
        <v>843</v>
      </c>
      <c r="CP220" s="16" t="s">
        <v>865</v>
      </c>
      <c r="DX220" s="16" t="s">
        <v>867</v>
      </c>
      <c r="DY220" s="16" t="s">
        <v>867</v>
      </c>
      <c r="GC220" s="16" t="s">
        <v>5354</v>
      </c>
      <c r="GF220" s="16" t="s">
        <v>867</v>
      </c>
      <c r="GG220" s="16" t="s">
        <v>867</v>
      </c>
      <c r="GV220" s="16" t="s">
        <v>5443</v>
      </c>
      <c r="GW220" s="16" t="s">
        <v>843</v>
      </c>
      <c r="GX220" s="16" t="s">
        <v>844</v>
      </c>
      <c r="GY220" s="16" t="s">
        <v>843</v>
      </c>
      <c r="GZ220" s="16" t="s">
        <v>843</v>
      </c>
      <c r="HA220" s="16" t="s">
        <v>843</v>
      </c>
      <c r="HB220" s="16" t="s">
        <v>843</v>
      </c>
      <c r="HC220" s="16" t="s">
        <v>843</v>
      </c>
      <c r="HD220" s="16" t="s">
        <v>843</v>
      </c>
      <c r="HE220" s="16" t="s">
        <v>843</v>
      </c>
      <c r="HF220" s="16" t="s">
        <v>843</v>
      </c>
      <c r="HH220" s="16" t="s">
        <v>5456</v>
      </c>
      <c r="HK220" s="16" t="s">
        <v>864</v>
      </c>
      <c r="HM220" s="16" t="s">
        <v>865</v>
      </c>
      <c r="HZ220" s="16" t="s">
        <v>7944</v>
      </c>
      <c r="KE220" s="16" t="s">
        <v>5582</v>
      </c>
      <c r="KG220" s="16" t="s">
        <v>7018</v>
      </c>
      <c r="KH220" s="16" t="s">
        <v>7033</v>
      </c>
      <c r="KI220" s="16" t="s">
        <v>865</v>
      </c>
      <c r="LG220" s="16" t="s">
        <v>867</v>
      </c>
      <c r="LH220" s="16" t="s">
        <v>865</v>
      </c>
      <c r="LI220" s="16" t="s">
        <v>867</v>
      </c>
      <c r="LJ220" s="16" t="s">
        <v>867</v>
      </c>
      <c r="LK220" s="16" t="s">
        <v>865</v>
      </c>
      <c r="LL220" s="16" t="s">
        <v>5690</v>
      </c>
      <c r="LM220" s="16" t="s">
        <v>843</v>
      </c>
      <c r="LN220" s="16" t="s">
        <v>843</v>
      </c>
      <c r="LO220" s="16" t="s">
        <v>843</v>
      </c>
      <c r="LP220" s="16" t="s">
        <v>843</v>
      </c>
      <c r="LQ220" s="16" t="s">
        <v>843</v>
      </c>
      <c r="LR220" s="16" t="s">
        <v>843</v>
      </c>
      <c r="LS220" s="16" t="s">
        <v>843</v>
      </c>
      <c r="LT220" s="16" t="s">
        <v>843</v>
      </c>
      <c r="LU220" s="16" t="s">
        <v>843</v>
      </c>
      <c r="LV220" s="16" t="s">
        <v>843</v>
      </c>
      <c r="LW220" s="16" t="s">
        <v>843</v>
      </c>
      <c r="LX220" s="16" t="s">
        <v>844</v>
      </c>
      <c r="LY220" s="16" t="s">
        <v>843</v>
      </c>
      <c r="LZ220" s="16" t="s">
        <v>843</v>
      </c>
      <c r="MA220" s="16" t="s">
        <v>843</v>
      </c>
      <c r="MC220" s="16" t="s">
        <v>5694</v>
      </c>
      <c r="MD220" s="16" t="s">
        <v>844</v>
      </c>
      <c r="ME220" s="16" t="s">
        <v>843</v>
      </c>
      <c r="MF220" s="16" t="s">
        <v>843</v>
      </c>
      <c r="MG220" s="16" t="s">
        <v>843</v>
      </c>
      <c r="MH220" s="16" t="s">
        <v>843</v>
      </c>
      <c r="MI220" s="16" t="s">
        <v>843</v>
      </c>
      <c r="MJ220" s="16" t="s">
        <v>843</v>
      </c>
      <c r="MK220" s="16" t="s">
        <v>843</v>
      </c>
      <c r="ML220" s="16" t="s">
        <v>843</v>
      </c>
      <c r="MM220" s="16" t="s">
        <v>843</v>
      </c>
      <c r="MN220" s="16" t="s">
        <v>843</v>
      </c>
      <c r="MO220" s="16" t="s">
        <v>843</v>
      </c>
      <c r="MP220" s="16" t="s">
        <v>843</v>
      </c>
      <c r="MQ220" s="16" t="s">
        <v>843</v>
      </c>
      <c r="MR220" s="16" t="s">
        <v>843</v>
      </c>
      <c r="MS220" s="16" t="s">
        <v>843</v>
      </c>
      <c r="MT220" s="16" t="s">
        <v>843</v>
      </c>
      <c r="MU220" s="16" t="s">
        <v>843</v>
      </c>
      <c r="MV220" s="16" t="s">
        <v>843</v>
      </c>
      <c r="NS220" s="16" t="s">
        <v>5694</v>
      </c>
      <c r="NT220" s="16" t="s">
        <v>844</v>
      </c>
      <c r="NU220" s="16" t="s">
        <v>843</v>
      </c>
      <c r="NV220" s="16" t="s">
        <v>843</v>
      </c>
      <c r="NW220" s="16" t="s">
        <v>843</v>
      </c>
      <c r="NX220" s="16" t="s">
        <v>843</v>
      </c>
      <c r="NY220" s="16" t="s">
        <v>843</v>
      </c>
      <c r="NZ220" s="16" t="s">
        <v>843</v>
      </c>
      <c r="OA220" s="16" t="s">
        <v>843</v>
      </c>
      <c r="OB220" s="16" t="s">
        <v>843</v>
      </c>
      <c r="OC220" s="16" t="s">
        <v>843</v>
      </c>
      <c r="OD220" s="16" t="s">
        <v>843</v>
      </c>
      <c r="OE220" s="16" t="s">
        <v>843</v>
      </c>
      <c r="OF220" s="16" t="s">
        <v>843</v>
      </c>
      <c r="OG220" s="16" t="s">
        <v>843</v>
      </c>
      <c r="OH220" s="16" t="s">
        <v>843</v>
      </c>
      <c r="OI220" s="16" t="s">
        <v>843</v>
      </c>
      <c r="OK220" s="16" t="s">
        <v>5694</v>
      </c>
      <c r="OL220" s="16" t="s">
        <v>844</v>
      </c>
      <c r="OM220" s="16" t="s">
        <v>843</v>
      </c>
      <c r="ON220" s="16" t="s">
        <v>843</v>
      </c>
      <c r="OO220" s="16" t="s">
        <v>843</v>
      </c>
      <c r="OP220" s="16" t="s">
        <v>843</v>
      </c>
      <c r="OQ220" s="16" t="s">
        <v>843</v>
      </c>
      <c r="OR220" s="16" t="s">
        <v>843</v>
      </c>
      <c r="OS220" s="16" t="s">
        <v>843</v>
      </c>
      <c r="OT220" s="16" t="s">
        <v>843</v>
      </c>
      <c r="OU220" s="16" t="s">
        <v>843</v>
      </c>
      <c r="OV220" s="16" t="s">
        <v>843</v>
      </c>
      <c r="OW220" s="16" t="s">
        <v>843</v>
      </c>
      <c r="OX220" s="16" t="s">
        <v>843</v>
      </c>
      <c r="OY220" s="16" t="s">
        <v>843</v>
      </c>
      <c r="OZ220" s="16" t="s">
        <v>843</v>
      </c>
      <c r="PA220" s="16" t="s">
        <v>843</v>
      </c>
      <c r="PC220" s="16" t="s">
        <v>865</v>
      </c>
      <c r="PD220" s="16" t="s">
        <v>865</v>
      </c>
      <c r="PY220" s="16" t="s">
        <v>865</v>
      </c>
      <c r="QP220" s="16" t="s">
        <v>865</v>
      </c>
      <c r="QR220" s="16" t="s">
        <v>867</v>
      </c>
      <c r="QT220" s="16" t="s">
        <v>867</v>
      </c>
      <c r="QV220" s="16" t="s">
        <v>865</v>
      </c>
      <c r="QX220" s="16" t="s">
        <v>864</v>
      </c>
      <c r="QY220" s="16" t="s">
        <v>867</v>
      </c>
      <c r="RD220" s="16" t="s">
        <v>7712</v>
      </c>
      <c r="RF220" s="16" t="s">
        <v>865</v>
      </c>
      <c r="RH220" s="16" t="s">
        <v>4216</v>
      </c>
      <c r="RJ220" s="16" t="s">
        <v>865</v>
      </c>
      <c r="RN220" s="16" t="s">
        <v>7724</v>
      </c>
      <c r="RP220" s="16" t="s">
        <v>867</v>
      </c>
      <c r="RR220" s="16" t="s">
        <v>7720</v>
      </c>
      <c r="RT220" s="16" t="s">
        <v>7720</v>
      </c>
      <c r="RV220" s="16" t="s">
        <v>7720</v>
      </c>
      <c r="RX220" s="16" t="s">
        <v>867</v>
      </c>
      <c r="RZ220" s="16" t="s">
        <v>4216</v>
      </c>
      <c r="SQ220" s="16" t="s">
        <v>867</v>
      </c>
      <c r="SS220" s="16" t="s">
        <v>4216</v>
      </c>
      <c r="ST220" s="16" t="s">
        <v>7761</v>
      </c>
      <c r="TN220" s="16">
        <v>4500</v>
      </c>
      <c r="TO220" s="16">
        <v>6000</v>
      </c>
      <c r="TP220" s="16">
        <v>800</v>
      </c>
      <c r="TQ220" s="16">
        <v>1000</v>
      </c>
      <c r="TR220" s="16">
        <v>1500</v>
      </c>
      <c r="TS220" s="16">
        <v>800</v>
      </c>
      <c r="TT220" s="16">
        <v>0</v>
      </c>
      <c r="TU220" s="16">
        <v>400</v>
      </c>
      <c r="TV220" s="16">
        <v>6000</v>
      </c>
      <c r="TW220" s="16">
        <v>3000</v>
      </c>
      <c r="TX220" s="16">
        <v>400</v>
      </c>
      <c r="TZ220" s="16" t="s">
        <v>7367</v>
      </c>
      <c r="UA220" s="16" t="s">
        <v>8950</v>
      </c>
      <c r="UB220" s="16">
        <v>0</v>
      </c>
      <c r="UC220" s="16" t="s">
        <v>844</v>
      </c>
      <c r="UD220" s="16" t="s">
        <v>843</v>
      </c>
      <c r="UE220" s="16" t="s">
        <v>843</v>
      </c>
      <c r="UF220" s="16" t="s">
        <v>844</v>
      </c>
      <c r="UG220" s="16" t="s">
        <v>843</v>
      </c>
      <c r="UH220" s="16" t="s">
        <v>843</v>
      </c>
      <c r="UL220" s="16">
        <v>5000</v>
      </c>
      <c r="VX220" s="16" t="s">
        <v>6037</v>
      </c>
      <c r="VY220" s="16" t="s">
        <v>843</v>
      </c>
      <c r="VZ220" s="16" t="s">
        <v>843</v>
      </c>
      <c r="WA220" s="16" t="s">
        <v>843</v>
      </c>
      <c r="WB220" s="16" t="s">
        <v>844</v>
      </c>
      <c r="WC220" s="16" t="s">
        <v>843</v>
      </c>
      <c r="WD220" s="16" t="s">
        <v>843</v>
      </c>
      <c r="WE220" s="16" t="s">
        <v>843</v>
      </c>
      <c r="WF220" s="16" t="s">
        <v>843</v>
      </c>
      <c r="WO220" s="16" t="s">
        <v>6920</v>
      </c>
      <c r="XD220" s="16" t="s">
        <v>6975</v>
      </c>
      <c r="XE220" s="16" t="s">
        <v>843</v>
      </c>
      <c r="XF220" s="16" t="s">
        <v>843</v>
      </c>
      <c r="XG220" s="16" t="s">
        <v>844</v>
      </c>
      <c r="XH220" s="16" t="s">
        <v>843</v>
      </c>
      <c r="XI220" s="16" t="s">
        <v>843</v>
      </c>
      <c r="XJ220" s="16" t="s">
        <v>843</v>
      </c>
      <c r="XK220" s="16" t="s">
        <v>843</v>
      </c>
      <c r="XL220" s="16" t="s">
        <v>843</v>
      </c>
      <c r="XM220" s="16" t="s">
        <v>843</v>
      </c>
      <c r="XN220" s="16" t="s">
        <v>843</v>
      </c>
      <c r="XO220" s="16" t="s">
        <v>843</v>
      </c>
      <c r="XP220" s="16" t="s">
        <v>843</v>
      </c>
      <c r="XQ220" s="16" t="s">
        <v>843</v>
      </c>
      <c r="YF220" s="16" t="s">
        <v>865</v>
      </c>
      <c r="YN220" s="16" t="s">
        <v>864</v>
      </c>
      <c r="YP220" s="16" t="s">
        <v>7990</v>
      </c>
      <c r="YR220" s="16" t="s">
        <v>9957</v>
      </c>
      <c r="YS220" s="16" t="s">
        <v>9958</v>
      </c>
      <c r="YT220" s="16" t="s">
        <v>8694</v>
      </c>
      <c r="YU220" s="16" t="s">
        <v>9959</v>
      </c>
      <c r="YV220" s="16" t="s">
        <v>9148</v>
      </c>
      <c r="YW220" s="16" t="s">
        <v>844</v>
      </c>
      <c r="YX220" s="16" t="s">
        <v>9148</v>
      </c>
      <c r="YY220" s="16" t="s">
        <v>8787</v>
      </c>
      <c r="YZ220" s="16" t="s">
        <v>8789</v>
      </c>
      <c r="ZA220" s="16" t="s">
        <v>8963</v>
      </c>
      <c r="ZB220" s="16">
        <v>16533.330000000002</v>
      </c>
      <c r="ZC220" s="16" t="s">
        <v>9054</v>
      </c>
      <c r="ZD220" s="16" t="s">
        <v>8847</v>
      </c>
      <c r="ZE220" s="16" t="s">
        <v>8748</v>
      </c>
      <c r="ZF220" s="16" t="s">
        <v>8724</v>
      </c>
      <c r="ZG220" s="16" t="s">
        <v>8753</v>
      </c>
      <c r="ZH220" s="16" t="s">
        <v>8723</v>
      </c>
      <c r="ZI220" s="16" t="s">
        <v>8723</v>
      </c>
      <c r="ZJ220" s="16" t="s">
        <v>843</v>
      </c>
      <c r="ZK220" s="16" t="s">
        <v>8752</v>
      </c>
      <c r="ZL220" s="16" t="s">
        <v>8701</v>
      </c>
      <c r="ZM220" s="16" t="s">
        <v>843</v>
      </c>
      <c r="ZN220" s="16" t="s">
        <v>8755</v>
      </c>
      <c r="ZO220" s="16" t="s">
        <v>487</v>
      </c>
      <c r="ZP220" s="16" t="s">
        <v>487</v>
      </c>
      <c r="ZQ220" s="16" t="s">
        <v>487</v>
      </c>
      <c r="ZR220" s="16" t="s">
        <v>486</v>
      </c>
      <c r="ZS220" s="16" t="s">
        <v>844</v>
      </c>
      <c r="ZT220" s="16" t="s">
        <v>8705</v>
      </c>
      <c r="ZU220" s="16" t="s">
        <v>8706</v>
      </c>
      <c r="ZV220" s="16" t="s">
        <v>487</v>
      </c>
      <c r="ZW220" s="16" t="s">
        <v>1056</v>
      </c>
      <c r="ZX220" s="16" t="s">
        <v>844</v>
      </c>
      <c r="ZY220" s="16" t="s">
        <v>1056</v>
      </c>
      <c r="ZZ220" s="16" t="s">
        <v>844</v>
      </c>
      <c r="AAA220" s="16" t="s">
        <v>843</v>
      </c>
      <c r="AAB220" s="16" t="s">
        <v>843</v>
      </c>
      <c r="AAC220" s="16">
        <v>1</v>
      </c>
      <c r="AAD220" s="16" t="s">
        <v>844</v>
      </c>
      <c r="AAE220" s="16" t="s">
        <v>843</v>
      </c>
      <c r="AAF220" s="16" t="s">
        <v>844</v>
      </c>
      <c r="AAG220" s="16" t="s">
        <v>843</v>
      </c>
      <c r="AAH220" s="16" t="s">
        <v>843</v>
      </c>
      <c r="AAI220" s="16" t="s">
        <v>844</v>
      </c>
      <c r="AAJ220" s="16" t="s">
        <v>615</v>
      </c>
      <c r="AAK220" s="16" t="s">
        <v>633</v>
      </c>
      <c r="AAL220" s="16" t="s">
        <v>904</v>
      </c>
      <c r="AAM220" s="16" t="s">
        <v>663</v>
      </c>
      <c r="AAN220" s="16" t="s">
        <v>8707</v>
      </c>
      <c r="AAO220" s="16" t="s">
        <v>1019</v>
      </c>
      <c r="AAP220" s="16" t="s">
        <v>8708</v>
      </c>
      <c r="AAS220" s="16">
        <v>5000</v>
      </c>
      <c r="AAT220" s="16" t="s">
        <v>1068</v>
      </c>
      <c r="AAU220" s="16" t="s">
        <v>782</v>
      </c>
      <c r="AAW220" s="16" t="s">
        <v>782</v>
      </c>
      <c r="AAX220" s="16" t="s">
        <v>844</v>
      </c>
      <c r="AAY220" s="16" t="s">
        <v>8727</v>
      </c>
      <c r="AAZ220" s="16" t="s">
        <v>782</v>
      </c>
      <c r="ABB220" s="16" t="s">
        <v>782</v>
      </c>
      <c r="ABC220" s="16" t="s">
        <v>783</v>
      </c>
      <c r="ABD220" s="16" t="s">
        <v>782</v>
      </c>
      <c r="ABE220" s="16" t="s">
        <v>783</v>
      </c>
      <c r="ABF220" s="16" t="s">
        <v>782</v>
      </c>
      <c r="ABG220" s="16" t="s">
        <v>783</v>
      </c>
      <c r="ABH220" s="16" t="s">
        <v>783</v>
      </c>
      <c r="ABI220" s="16" t="s">
        <v>783</v>
      </c>
      <c r="ABJ220" s="16" t="s">
        <v>782</v>
      </c>
      <c r="ABL220" s="16" t="s">
        <v>8769</v>
      </c>
      <c r="ABM220" s="16" t="s">
        <v>1056</v>
      </c>
      <c r="ABO220" s="16" t="s">
        <v>486</v>
      </c>
      <c r="ABP220" s="16" t="s">
        <v>972</v>
      </c>
      <c r="ABQ220" s="16" t="s">
        <v>4341</v>
      </c>
      <c r="ABR220" s="16" t="s">
        <v>470</v>
      </c>
      <c r="ABS220" s="16" t="s">
        <v>451</v>
      </c>
      <c r="ABT220" s="16" t="s">
        <v>8732</v>
      </c>
      <c r="ABU220" s="16" t="s">
        <v>844</v>
      </c>
      <c r="ABV220" s="16" t="s">
        <v>487</v>
      </c>
      <c r="ABW220" s="16" t="s">
        <v>486</v>
      </c>
      <c r="ABX220" s="16" t="s">
        <v>892</v>
      </c>
      <c r="ABY220" s="16" t="s">
        <v>486</v>
      </c>
      <c r="ABZ220" s="16" t="s">
        <v>486</v>
      </c>
      <c r="ACA220" s="16" t="s">
        <v>759</v>
      </c>
      <c r="ACB220" s="16" t="s">
        <v>768</v>
      </c>
      <c r="ACC220" s="16" t="s">
        <v>737</v>
      </c>
      <c r="ACD220" s="16" t="s">
        <v>487</v>
      </c>
      <c r="ACE220" s="16" t="s">
        <v>486</v>
      </c>
      <c r="ACG220" s="16" t="s">
        <v>1014</v>
      </c>
      <c r="ACH220" s="16" t="s">
        <v>1009</v>
      </c>
      <c r="ACI220" s="16" t="s">
        <v>462</v>
      </c>
      <c r="ACJ220" s="16">
        <v>0.79400000000000004</v>
      </c>
      <c r="ACK220" s="16" t="s">
        <v>482</v>
      </c>
      <c r="ACL220" s="16" t="s">
        <v>738</v>
      </c>
      <c r="ACM220" s="16" t="s">
        <v>1189</v>
      </c>
      <c r="ACN220" s="16" t="s">
        <v>1169</v>
      </c>
      <c r="ACO220" s="16" t="s">
        <v>1856</v>
      </c>
      <c r="ACQ220" s="16" t="s">
        <v>1202</v>
      </c>
      <c r="ACR220" s="16" t="s">
        <v>1645</v>
      </c>
      <c r="ACS220" s="16" t="s">
        <v>680</v>
      </c>
      <c r="ACT220" s="16" t="s">
        <v>1522</v>
      </c>
      <c r="ACU220" s="16" t="s">
        <v>831</v>
      </c>
      <c r="ACV220" s="16" t="s">
        <v>8756</v>
      </c>
      <c r="ACW220" s="16" t="s">
        <v>451</v>
      </c>
      <c r="ACX220" s="16" t="s">
        <v>1914</v>
      </c>
      <c r="ACY220" s="16" t="s">
        <v>1947</v>
      </c>
      <c r="ACZ220" s="16">
        <v>1</v>
      </c>
      <c r="ADA220" s="16">
        <v>0</v>
      </c>
      <c r="ADB220" s="16">
        <v>1</v>
      </c>
      <c r="ADC220" s="16">
        <v>1</v>
      </c>
      <c r="ADD220" s="16">
        <v>0</v>
      </c>
      <c r="ADE220" s="16" t="s">
        <v>8827</v>
      </c>
      <c r="ADF220" s="16">
        <v>0</v>
      </c>
      <c r="ADG220" s="16" t="s">
        <v>486</v>
      </c>
      <c r="ADH220" s="16">
        <v>3</v>
      </c>
      <c r="ADI220" s="16" t="s">
        <v>486</v>
      </c>
      <c r="ADJ220" s="16" t="s">
        <v>1744</v>
      </c>
      <c r="ADK220" s="16" t="s">
        <v>1750</v>
      </c>
      <c r="ADL220" s="16" t="s">
        <v>1764</v>
      </c>
      <c r="ADM220" s="16" t="s">
        <v>13195</v>
      </c>
      <c r="ADN220" s="16" t="s">
        <v>1761</v>
      </c>
      <c r="ADO220" s="16" t="s">
        <v>1767</v>
      </c>
      <c r="ADP220" s="16" t="s">
        <v>13196</v>
      </c>
      <c r="ADQ220" s="16" t="s">
        <v>1750</v>
      </c>
      <c r="ADR220" s="16" t="s">
        <v>1743</v>
      </c>
      <c r="ADS220" s="16" t="s">
        <v>13196</v>
      </c>
      <c r="ADY220" s="16" t="s">
        <v>1060</v>
      </c>
      <c r="AEB220" s="16">
        <v>16533.333333333299</v>
      </c>
      <c r="AEC220" s="16" t="s">
        <v>1062</v>
      </c>
      <c r="AED220" s="16">
        <v>1666.67</v>
      </c>
      <c r="AEE220" s="16" t="s">
        <v>952</v>
      </c>
      <c r="AEI220" s="16">
        <v>1500</v>
      </c>
      <c r="AEJ220" s="16">
        <v>2000</v>
      </c>
      <c r="AEK220" s="16">
        <v>266.67</v>
      </c>
      <c r="AEL220" s="16">
        <v>333.33</v>
      </c>
      <c r="AEM220" s="16">
        <v>2000</v>
      </c>
      <c r="AEN220" s="16">
        <v>500</v>
      </c>
      <c r="AEO220" s="16">
        <v>266.67</v>
      </c>
      <c r="AEP220" s="16">
        <v>133.33000000000001</v>
      </c>
      <c r="AEQ220" s="16">
        <v>1000</v>
      </c>
    </row>
    <row r="221" spans="1:823" x14ac:dyDescent="0.25">
      <c r="A221" s="30">
        <v>45821</v>
      </c>
      <c r="B221" s="16" t="s">
        <v>9960</v>
      </c>
      <c r="C221" s="16" t="s">
        <v>867</v>
      </c>
      <c r="D221" s="16" t="s">
        <v>867</v>
      </c>
      <c r="E221" s="16">
        <v>49</v>
      </c>
      <c r="F221" s="16" t="s">
        <v>8153</v>
      </c>
      <c r="G221" s="16" t="s">
        <v>4101</v>
      </c>
      <c r="I221" s="16" t="s">
        <v>4148</v>
      </c>
      <c r="Z221" s="16" t="s">
        <v>984</v>
      </c>
      <c r="AA221" s="16" t="s">
        <v>470</v>
      </c>
      <c r="AB221" s="16">
        <v>1</v>
      </c>
      <c r="AC221" s="16" t="s">
        <v>844</v>
      </c>
      <c r="AD221" s="16" t="s">
        <v>843</v>
      </c>
      <c r="AE221" s="16" t="s">
        <v>843</v>
      </c>
      <c r="AF221" s="16" t="s">
        <v>844</v>
      </c>
      <c r="AG221" s="16" t="s">
        <v>843</v>
      </c>
      <c r="AH221" s="16" t="s">
        <v>844</v>
      </c>
      <c r="AI221" s="16" t="s">
        <v>843</v>
      </c>
      <c r="AJ221" s="16" t="s">
        <v>843</v>
      </c>
      <c r="AK221" s="16" t="s">
        <v>843</v>
      </c>
      <c r="AM221" s="16" t="s">
        <v>737</v>
      </c>
      <c r="AN221" s="16" t="s">
        <v>761</v>
      </c>
      <c r="AP221" s="16" t="s">
        <v>774</v>
      </c>
      <c r="AR221" s="16" t="s">
        <v>6907</v>
      </c>
      <c r="BB221" s="16">
        <v>1</v>
      </c>
      <c r="BC221" s="16" t="s">
        <v>7878</v>
      </c>
      <c r="BE221" s="16" t="s">
        <v>5101</v>
      </c>
      <c r="BV221" s="16" t="s">
        <v>4433</v>
      </c>
      <c r="BW221" s="16" t="s">
        <v>844</v>
      </c>
      <c r="BX221" s="16" t="s">
        <v>843</v>
      </c>
      <c r="BY221" s="16" t="s">
        <v>843</v>
      </c>
      <c r="BZ221" s="16" t="s">
        <v>843</v>
      </c>
      <c r="CA221" s="16" t="s">
        <v>843</v>
      </c>
      <c r="CB221" s="16" t="s">
        <v>843</v>
      </c>
      <c r="CC221" s="16" t="s">
        <v>843</v>
      </c>
      <c r="CD221" s="16" t="s">
        <v>843</v>
      </c>
      <c r="CE221" s="16" t="s">
        <v>843</v>
      </c>
      <c r="CF221" s="16" t="s">
        <v>843</v>
      </c>
      <c r="CG221" s="16" t="s">
        <v>843</v>
      </c>
      <c r="CH221" s="16" t="s">
        <v>843</v>
      </c>
      <c r="CI221" s="16" t="s">
        <v>843</v>
      </c>
      <c r="CJ221" s="16" t="s">
        <v>843</v>
      </c>
      <c r="CK221" s="16" t="s">
        <v>843</v>
      </c>
      <c r="CP221" s="16" t="s">
        <v>865</v>
      </c>
      <c r="DX221" s="16" t="s">
        <v>867</v>
      </c>
      <c r="DY221" s="16" t="s">
        <v>867</v>
      </c>
      <c r="GC221" s="16" t="s">
        <v>5330</v>
      </c>
      <c r="GF221" s="16" t="s">
        <v>867</v>
      </c>
      <c r="GG221" s="16" t="s">
        <v>867</v>
      </c>
      <c r="GV221" s="16" t="s">
        <v>5443</v>
      </c>
      <c r="GW221" s="16" t="s">
        <v>843</v>
      </c>
      <c r="GX221" s="16" t="s">
        <v>844</v>
      </c>
      <c r="GY221" s="16" t="s">
        <v>843</v>
      </c>
      <c r="GZ221" s="16" t="s">
        <v>843</v>
      </c>
      <c r="HA221" s="16" t="s">
        <v>843</v>
      </c>
      <c r="HB221" s="16" t="s">
        <v>843</v>
      </c>
      <c r="HC221" s="16" t="s">
        <v>843</v>
      </c>
      <c r="HD221" s="16" t="s">
        <v>843</v>
      </c>
      <c r="HE221" s="16" t="s">
        <v>843</v>
      </c>
      <c r="HF221" s="16" t="s">
        <v>843</v>
      </c>
      <c r="HH221" s="16" t="s">
        <v>5456</v>
      </c>
      <c r="HK221" s="16" t="s">
        <v>865</v>
      </c>
      <c r="HM221" s="16" t="s">
        <v>865</v>
      </c>
      <c r="HZ221" s="16" t="s">
        <v>7944</v>
      </c>
      <c r="KE221" s="16" t="s">
        <v>5585</v>
      </c>
      <c r="KG221" s="16" t="s">
        <v>7015</v>
      </c>
      <c r="KH221" s="16" t="s">
        <v>7033</v>
      </c>
      <c r="KI221" s="16" t="s">
        <v>865</v>
      </c>
      <c r="LG221" s="16" t="s">
        <v>867</v>
      </c>
      <c r="LH221" s="16" t="s">
        <v>867</v>
      </c>
      <c r="LI221" s="16" t="s">
        <v>867</v>
      </c>
      <c r="LJ221" s="16" t="s">
        <v>867</v>
      </c>
      <c r="LK221" s="16" t="s">
        <v>867</v>
      </c>
      <c r="LL221" s="16" t="s">
        <v>5690</v>
      </c>
      <c r="LM221" s="16" t="s">
        <v>843</v>
      </c>
      <c r="LN221" s="16" t="s">
        <v>843</v>
      </c>
      <c r="LO221" s="16" t="s">
        <v>843</v>
      </c>
      <c r="LP221" s="16" t="s">
        <v>843</v>
      </c>
      <c r="LQ221" s="16" t="s">
        <v>843</v>
      </c>
      <c r="LR221" s="16" t="s">
        <v>843</v>
      </c>
      <c r="LS221" s="16" t="s">
        <v>843</v>
      </c>
      <c r="LT221" s="16" t="s">
        <v>843</v>
      </c>
      <c r="LU221" s="16" t="s">
        <v>843</v>
      </c>
      <c r="LV221" s="16" t="s">
        <v>843</v>
      </c>
      <c r="LW221" s="16" t="s">
        <v>843</v>
      </c>
      <c r="LX221" s="16" t="s">
        <v>844</v>
      </c>
      <c r="LY221" s="16" t="s">
        <v>843</v>
      </c>
      <c r="LZ221" s="16" t="s">
        <v>843</v>
      </c>
      <c r="MA221" s="16" t="s">
        <v>843</v>
      </c>
      <c r="MC221" s="16" t="s">
        <v>5694</v>
      </c>
      <c r="MD221" s="16" t="s">
        <v>844</v>
      </c>
      <c r="ME221" s="16" t="s">
        <v>843</v>
      </c>
      <c r="MF221" s="16" t="s">
        <v>843</v>
      </c>
      <c r="MG221" s="16" t="s">
        <v>843</v>
      </c>
      <c r="MH221" s="16" t="s">
        <v>843</v>
      </c>
      <c r="MI221" s="16" t="s">
        <v>843</v>
      </c>
      <c r="MJ221" s="16" t="s">
        <v>843</v>
      </c>
      <c r="MK221" s="16" t="s">
        <v>843</v>
      </c>
      <c r="ML221" s="16" t="s">
        <v>843</v>
      </c>
      <c r="MM221" s="16" t="s">
        <v>843</v>
      </c>
      <c r="MN221" s="16" t="s">
        <v>843</v>
      </c>
      <c r="MO221" s="16" t="s">
        <v>843</v>
      </c>
      <c r="MP221" s="16" t="s">
        <v>843</v>
      </c>
      <c r="MQ221" s="16" t="s">
        <v>843</v>
      </c>
      <c r="MR221" s="16" t="s">
        <v>843</v>
      </c>
      <c r="MS221" s="16" t="s">
        <v>843</v>
      </c>
      <c r="MT221" s="16" t="s">
        <v>843</v>
      </c>
      <c r="MU221" s="16" t="s">
        <v>843</v>
      </c>
      <c r="MV221" s="16" t="s">
        <v>843</v>
      </c>
      <c r="PC221" s="16" t="s">
        <v>865</v>
      </c>
      <c r="PD221" s="16" t="s">
        <v>865</v>
      </c>
      <c r="PY221" s="16" t="s">
        <v>865</v>
      </c>
      <c r="QP221" s="16" t="s">
        <v>865</v>
      </c>
      <c r="QR221" s="16" t="s">
        <v>867</v>
      </c>
      <c r="QT221" s="16" t="s">
        <v>867</v>
      </c>
      <c r="QV221" s="16" t="s">
        <v>865</v>
      </c>
      <c r="QX221" s="16" t="s">
        <v>865</v>
      </c>
      <c r="QY221" s="16" t="s">
        <v>867</v>
      </c>
      <c r="RD221" s="16" t="s">
        <v>865</v>
      </c>
      <c r="RF221" s="16" t="s">
        <v>865</v>
      </c>
      <c r="RH221" s="16" t="s">
        <v>865</v>
      </c>
      <c r="RJ221" s="16" t="s">
        <v>865</v>
      </c>
      <c r="RN221" s="16" t="s">
        <v>867</v>
      </c>
      <c r="RP221" s="16" t="s">
        <v>867</v>
      </c>
      <c r="RR221" s="16" t="s">
        <v>867</v>
      </c>
      <c r="RT221" s="16" t="s">
        <v>867</v>
      </c>
      <c r="RV221" s="16" t="s">
        <v>867</v>
      </c>
      <c r="RX221" s="16" t="s">
        <v>7724</v>
      </c>
      <c r="RZ221" s="16" t="s">
        <v>867</v>
      </c>
      <c r="SQ221" s="16" t="s">
        <v>867</v>
      </c>
      <c r="SS221" s="16" t="s">
        <v>7296</v>
      </c>
      <c r="ST221" s="16" t="s">
        <v>7761</v>
      </c>
      <c r="TN221" s="16">
        <v>2000</v>
      </c>
      <c r="TO221" s="16">
        <v>0</v>
      </c>
      <c r="TP221" s="16">
        <v>1600</v>
      </c>
      <c r="TQ221" s="16">
        <v>500</v>
      </c>
      <c r="TR221" s="16">
        <v>1000</v>
      </c>
      <c r="TS221" s="16">
        <v>120</v>
      </c>
      <c r="TT221" s="16">
        <v>0</v>
      </c>
      <c r="TV221" s="16">
        <v>300</v>
      </c>
      <c r="TW221" s="16">
        <v>0</v>
      </c>
      <c r="TZ221" s="16" t="s">
        <v>7367</v>
      </c>
      <c r="UA221" s="16" t="s">
        <v>5941</v>
      </c>
      <c r="UB221" s="16">
        <v>0</v>
      </c>
      <c r="UC221" s="16" t="s">
        <v>844</v>
      </c>
      <c r="UD221" s="16" t="s">
        <v>843</v>
      </c>
      <c r="UE221" s="16" t="s">
        <v>843</v>
      </c>
      <c r="UF221" s="16" t="s">
        <v>843</v>
      </c>
      <c r="UG221" s="16" t="s">
        <v>843</v>
      </c>
      <c r="UH221" s="16" t="s">
        <v>843</v>
      </c>
      <c r="WO221" s="16" t="s">
        <v>6926</v>
      </c>
      <c r="YN221" s="16" t="s">
        <v>864</v>
      </c>
      <c r="YP221" s="16" t="s">
        <v>7990</v>
      </c>
      <c r="YR221" s="16" t="s">
        <v>9961</v>
      </c>
      <c r="YS221" s="16" t="s">
        <v>9962</v>
      </c>
      <c r="YT221" s="16" t="s">
        <v>8694</v>
      </c>
      <c r="YU221" s="16" t="s">
        <v>9963</v>
      </c>
      <c r="YV221" s="16" t="s">
        <v>9148</v>
      </c>
      <c r="YW221" s="16" t="s">
        <v>844</v>
      </c>
      <c r="YX221" s="16" t="s">
        <v>9148</v>
      </c>
      <c r="YY221" s="16" t="s">
        <v>9084</v>
      </c>
      <c r="YZ221" s="16" t="s">
        <v>843</v>
      </c>
      <c r="ZB221" s="16">
        <v>5270</v>
      </c>
      <c r="ZC221" s="16" t="s">
        <v>8826</v>
      </c>
      <c r="ZD221" s="16" t="s">
        <v>843</v>
      </c>
      <c r="ZE221" s="16" t="s">
        <v>9757</v>
      </c>
      <c r="ZF221" s="16" t="s">
        <v>8722</v>
      </c>
      <c r="ZG221" s="16" t="s">
        <v>8825</v>
      </c>
      <c r="ZH221" s="16" t="s">
        <v>8701</v>
      </c>
      <c r="ZI221" s="16" t="s">
        <v>8888</v>
      </c>
      <c r="ZK221" s="16" t="s">
        <v>843</v>
      </c>
      <c r="ZM221" s="16" t="s">
        <v>843</v>
      </c>
      <c r="ZN221" s="16" t="s">
        <v>8815</v>
      </c>
      <c r="ZO221" s="16" t="s">
        <v>487</v>
      </c>
      <c r="ZP221" s="16" t="s">
        <v>487</v>
      </c>
      <c r="ZQ221" s="16" t="s">
        <v>487</v>
      </c>
      <c r="ZR221" s="16" t="s">
        <v>486</v>
      </c>
      <c r="ZS221" s="16" t="s">
        <v>844</v>
      </c>
      <c r="ZT221" s="16" t="s">
        <v>8705</v>
      </c>
      <c r="ZU221" s="16" t="s">
        <v>8706</v>
      </c>
      <c r="ZV221" s="16" t="s">
        <v>487</v>
      </c>
      <c r="ZW221" s="16" t="s">
        <v>843</v>
      </c>
      <c r="ZX221" s="16" t="s">
        <v>844</v>
      </c>
      <c r="ZY221" s="16" t="s">
        <v>844</v>
      </c>
      <c r="ZZ221" s="16" t="s">
        <v>843</v>
      </c>
      <c r="AAA221" s="16" t="s">
        <v>843</v>
      </c>
      <c r="AAB221" s="16" t="s">
        <v>843</v>
      </c>
      <c r="AAC221" s="16">
        <v>1</v>
      </c>
      <c r="AAD221" s="16" t="s">
        <v>844</v>
      </c>
      <c r="AAE221" s="16" t="s">
        <v>843</v>
      </c>
      <c r="AAF221" s="16" t="s">
        <v>843</v>
      </c>
      <c r="AAG221" s="16" t="s">
        <v>843</v>
      </c>
      <c r="AAH221" s="16" t="s">
        <v>843</v>
      </c>
      <c r="AAI221" s="16" t="s">
        <v>843</v>
      </c>
      <c r="AAJ221" s="16" t="s">
        <v>600</v>
      </c>
      <c r="AAK221" s="16" t="s">
        <v>639</v>
      </c>
      <c r="AAL221" s="16" t="s">
        <v>905</v>
      </c>
      <c r="AAM221" s="16" t="s">
        <v>663</v>
      </c>
      <c r="AAN221" s="16" t="s">
        <v>8707</v>
      </c>
      <c r="AAO221" s="16" t="s">
        <v>1018</v>
      </c>
      <c r="AAP221" s="16" t="s">
        <v>8708</v>
      </c>
      <c r="AAT221" s="16" t="s">
        <v>782</v>
      </c>
      <c r="AAU221" s="16" t="s">
        <v>782</v>
      </c>
      <c r="AAV221" s="16" t="s">
        <v>782</v>
      </c>
      <c r="AAW221" s="16" t="s">
        <v>782</v>
      </c>
      <c r="AAX221" s="16" t="s">
        <v>843</v>
      </c>
      <c r="AAY221" s="16" t="s">
        <v>8710</v>
      </c>
      <c r="AAZ221" s="16" t="s">
        <v>782</v>
      </c>
      <c r="ABA221" s="16" t="s">
        <v>783</v>
      </c>
      <c r="ABB221" s="16" t="s">
        <v>782</v>
      </c>
      <c r="ABC221" s="16" t="s">
        <v>783</v>
      </c>
      <c r="ABD221" s="16" t="s">
        <v>782</v>
      </c>
      <c r="ABE221" s="16" t="s">
        <v>783</v>
      </c>
      <c r="ABF221" s="16" t="s">
        <v>782</v>
      </c>
      <c r="ABG221" s="16" t="s">
        <v>782</v>
      </c>
      <c r="ABH221" s="16" t="s">
        <v>782</v>
      </c>
      <c r="ABI221" s="16" t="s">
        <v>782</v>
      </c>
      <c r="ABJ221" s="16" t="s">
        <v>782</v>
      </c>
      <c r="ABK221" s="16" t="s">
        <v>782</v>
      </c>
      <c r="ABL221" s="16" t="s">
        <v>8732</v>
      </c>
      <c r="ABM221" s="16" t="s">
        <v>843</v>
      </c>
      <c r="ABN221" s="16" t="s">
        <v>1034</v>
      </c>
      <c r="ABO221" s="16" t="s">
        <v>486</v>
      </c>
      <c r="ABP221" s="16" t="s">
        <v>972</v>
      </c>
      <c r="ABQ221" s="16" t="s">
        <v>4291</v>
      </c>
      <c r="ABR221" s="16" t="s">
        <v>470</v>
      </c>
      <c r="ABS221" s="16" t="s">
        <v>451</v>
      </c>
      <c r="ABT221" s="16" t="s">
        <v>844</v>
      </c>
      <c r="ABU221" s="16" t="s">
        <v>844</v>
      </c>
      <c r="ABV221" s="16" t="s">
        <v>487</v>
      </c>
      <c r="ABW221" s="16" t="s">
        <v>486</v>
      </c>
      <c r="ABX221" s="16" t="s">
        <v>892</v>
      </c>
      <c r="ABY221" s="16" t="s">
        <v>486</v>
      </c>
      <c r="ABZ221" s="16" t="s">
        <v>486</v>
      </c>
      <c r="ACA221" s="16" t="s">
        <v>761</v>
      </c>
      <c r="ACB221" s="16" t="s">
        <v>774</v>
      </c>
      <c r="ACC221" s="16" t="s">
        <v>737</v>
      </c>
      <c r="ACD221" s="16" t="s">
        <v>486</v>
      </c>
      <c r="ACE221" s="16" t="s">
        <v>486</v>
      </c>
      <c r="ACG221" s="16" t="s">
        <v>1014</v>
      </c>
      <c r="ACH221" s="16" t="s">
        <v>1009</v>
      </c>
      <c r="ACI221" s="16" t="s">
        <v>462</v>
      </c>
      <c r="ACJ221" s="16">
        <v>0.79400000000000004</v>
      </c>
      <c r="ACK221" s="16" t="s">
        <v>482</v>
      </c>
      <c r="ACL221" s="16" t="s">
        <v>738</v>
      </c>
      <c r="ACM221" s="16" t="s">
        <v>1189</v>
      </c>
      <c r="ACN221" s="16" t="s">
        <v>1169</v>
      </c>
      <c r="ACO221" s="16" t="s">
        <v>1856</v>
      </c>
      <c r="ACQ221" s="16" t="s">
        <v>1201</v>
      </c>
      <c r="ACR221" s="16" t="s">
        <v>1645</v>
      </c>
      <c r="ACS221" s="16" t="s">
        <v>680</v>
      </c>
      <c r="ACT221" s="16" t="s">
        <v>1522</v>
      </c>
      <c r="ACU221" s="16" t="s">
        <v>831</v>
      </c>
      <c r="ACV221" s="16" t="s">
        <v>8756</v>
      </c>
      <c r="ACW221" s="16" t="s">
        <v>451</v>
      </c>
      <c r="ACX221" s="16" t="s">
        <v>1916</v>
      </c>
      <c r="ACY221" s="16" t="s">
        <v>1949</v>
      </c>
      <c r="ACZ221" s="16">
        <v>1</v>
      </c>
      <c r="ADA221" s="16">
        <v>1</v>
      </c>
      <c r="ADB221" s="16">
        <v>1</v>
      </c>
      <c r="ADC221" s="16">
        <v>1</v>
      </c>
      <c r="ADD221" s="16">
        <v>1</v>
      </c>
      <c r="ADE221" s="16" t="s">
        <v>8712</v>
      </c>
      <c r="ADF221" s="16">
        <v>0</v>
      </c>
      <c r="ADG221" s="16" t="s">
        <v>486</v>
      </c>
      <c r="ADH221" s="16">
        <v>1</v>
      </c>
      <c r="ADI221" s="16" t="s">
        <v>486</v>
      </c>
      <c r="ADJ221" s="16" t="s">
        <v>1743</v>
      </c>
      <c r="ADK221" s="16" t="s">
        <v>13194</v>
      </c>
      <c r="ADL221" s="16" t="s">
        <v>1762</v>
      </c>
      <c r="ADM221" s="16" t="s">
        <v>13195</v>
      </c>
      <c r="ADN221" s="16" t="s">
        <v>1764</v>
      </c>
      <c r="ADO221" s="16" t="s">
        <v>13197</v>
      </c>
      <c r="ADQ221" s="16" t="s">
        <v>13196</v>
      </c>
      <c r="ADR221" s="16" t="s">
        <v>13194</v>
      </c>
      <c r="ADY221" s="16" t="s">
        <v>1062</v>
      </c>
      <c r="AEA221" s="16">
        <v>5270</v>
      </c>
      <c r="AEE221" s="16" t="s">
        <v>952</v>
      </c>
      <c r="AEI221" s="16">
        <v>2000</v>
      </c>
      <c r="AEK221" s="16">
        <v>1600</v>
      </c>
      <c r="AEL221" s="16">
        <v>500</v>
      </c>
      <c r="AEM221" s="16">
        <v>300</v>
      </c>
      <c r="AEN221" s="16">
        <v>1000</v>
      </c>
      <c r="AEO221" s="16">
        <v>120</v>
      </c>
    </row>
    <row r="222" spans="1:823" x14ac:dyDescent="0.25">
      <c r="A222" s="30">
        <v>45821</v>
      </c>
      <c r="B222" s="16" t="s">
        <v>9964</v>
      </c>
      <c r="C222" s="16" t="s">
        <v>867</v>
      </c>
      <c r="D222" s="16" t="s">
        <v>867</v>
      </c>
      <c r="E222" s="16">
        <v>67</v>
      </c>
      <c r="F222" s="16" t="s">
        <v>8153</v>
      </c>
      <c r="G222" s="16" t="s">
        <v>4105</v>
      </c>
      <c r="I222" s="16" t="s">
        <v>4174</v>
      </c>
      <c r="Z222" s="16" t="s">
        <v>984</v>
      </c>
      <c r="AA222" s="16" t="s">
        <v>470</v>
      </c>
      <c r="AB222" s="16">
        <v>1</v>
      </c>
      <c r="AC222" s="16" t="s">
        <v>843</v>
      </c>
      <c r="AD222" s="16" t="s">
        <v>843</v>
      </c>
      <c r="AE222" s="16" t="s">
        <v>843</v>
      </c>
      <c r="AF222" s="16" t="s">
        <v>844</v>
      </c>
      <c r="AG222" s="16" t="s">
        <v>843</v>
      </c>
      <c r="AH222" s="16" t="s">
        <v>844</v>
      </c>
      <c r="AI222" s="16" t="s">
        <v>843</v>
      </c>
      <c r="AJ222" s="16" t="s">
        <v>843</v>
      </c>
      <c r="AK222" s="16" t="s">
        <v>843</v>
      </c>
      <c r="AM222" s="16" t="s">
        <v>737</v>
      </c>
      <c r="AN222" s="16" t="s">
        <v>759</v>
      </c>
      <c r="AP222" s="16" t="s">
        <v>774</v>
      </c>
      <c r="AR222" s="16" t="s">
        <v>6907</v>
      </c>
      <c r="BB222" s="16">
        <v>2</v>
      </c>
      <c r="BC222" s="16" t="s">
        <v>7875</v>
      </c>
      <c r="BE222" s="16" t="s">
        <v>5101</v>
      </c>
      <c r="BV222" s="16" t="s">
        <v>5153</v>
      </c>
      <c r="BW222" s="16" t="s">
        <v>843</v>
      </c>
      <c r="BX222" s="16" t="s">
        <v>843</v>
      </c>
      <c r="BY222" s="16" t="s">
        <v>844</v>
      </c>
      <c r="BZ222" s="16" t="s">
        <v>843</v>
      </c>
      <c r="CA222" s="16" t="s">
        <v>843</v>
      </c>
      <c r="CB222" s="16" t="s">
        <v>843</v>
      </c>
      <c r="CC222" s="16" t="s">
        <v>843</v>
      </c>
      <c r="CD222" s="16" t="s">
        <v>843</v>
      </c>
      <c r="CE222" s="16" t="s">
        <v>843</v>
      </c>
      <c r="CF222" s="16" t="s">
        <v>843</v>
      </c>
      <c r="CG222" s="16" t="s">
        <v>843</v>
      </c>
      <c r="CH222" s="16" t="s">
        <v>843</v>
      </c>
      <c r="CI222" s="16" t="s">
        <v>843</v>
      </c>
      <c r="CJ222" s="16" t="s">
        <v>843</v>
      </c>
      <c r="CK222" s="16" t="s">
        <v>843</v>
      </c>
      <c r="CP222" s="16" t="s">
        <v>867</v>
      </c>
      <c r="CQ222" s="16" t="s">
        <v>5191</v>
      </c>
      <c r="CR222" s="16" t="s">
        <v>844</v>
      </c>
      <c r="CS222" s="16" t="s">
        <v>843</v>
      </c>
      <c r="CT222" s="16" t="s">
        <v>843</v>
      </c>
      <c r="CU222" s="16" t="s">
        <v>843</v>
      </c>
      <c r="CV222" s="16" t="s">
        <v>843</v>
      </c>
      <c r="CW222" s="16" t="s">
        <v>843</v>
      </c>
      <c r="CX222" s="16" t="s">
        <v>843</v>
      </c>
      <c r="CY222" s="16" t="s">
        <v>843</v>
      </c>
      <c r="CZ222" s="16" t="s">
        <v>843</v>
      </c>
      <c r="DA222" s="16" t="s">
        <v>5184</v>
      </c>
      <c r="DX222" s="16" t="s">
        <v>7842</v>
      </c>
      <c r="DY222" s="16" t="s">
        <v>867</v>
      </c>
      <c r="GC222" s="16" t="s">
        <v>5342</v>
      </c>
      <c r="GF222" s="16" t="s">
        <v>867</v>
      </c>
      <c r="GG222" s="16" t="s">
        <v>867</v>
      </c>
      <c r="GV222" s="16" t="s">
        <v>5443</v>
      </c>
      <c r="GW222" s="16" t="s">
        <v>843</v>
      </c>
      <c r="GX222" s="16" t="s">
        <v>844</v>
      </c>
      <c r="GY222" s="16" t="s">
        <v>843</v>
      </c>
      <c r="GZ222" s="16" t="s">
        <v>843</v>
      </c>
      <c r="HA222" s="16" t="s">
        <v>843</v>
      </c>
      <c r="HB222" s="16" t="s">
        <v>843</v>
      </c>
      <c r="HC222" s="16" t="s">
        <v>843</v>
      </c>
      <c r="HD222" s="16" t="s">
        <v>843</v>
      </c>
      <c r="HE222" s="16" t="s">
        <v>843</v>
      </c>
      <c r="HF222" s="16" t="s">
        <v>843</v>
      </c>
      <c r="HH222" s="16" t="s">
        <v>5456</v>
      </c>
      <c r="HK222" s="16" t="s">
        <v>865</v>
      </c>
      <c r="HM222" s="16" t="s">
        <v>865</v>
      </c>
      <c r="HZ222" s="16" t="s">
        <v>7944</v>
      </c>
      <c r="KE222" s="16" t="s">
        <v>5582</v>
      </c>
      <c r="KG222" s="16" t="s">
        <v>7018</v>
      </c>
      <c r="KH222" s="16" t="s">
        <v>7033</v>
      </c>
      <c r="KI222" s="16" t="s">
        <v>865</v>
      </c>
      <c r="LG222" s="16" t="s">
        <v>867</v>
      </c>
      <c r="LH222" s="16" t="s">
        <v>865</v>
      </c>
      <c r="LI222" s="16" t="s">
        <v>867</v>
      </c>
      <c r="LJ222" s="16" t="s">
        <v>865</v>
      </c>
      <c r="LK222" s="16" t="s">
        <v>867</v>
      </c>
      <c r="LL222" s="16" t="s">
        <v>5657</v>
      </c>
      <c r="LM222" s="16" t="s">
        <v>844</v>
      </c>
      <c r="LN222" s="16" t="s">
        <v>843</v>
      </c>
      <c r="LO222" s="16" t="s">
        <v>843</v>
      </c>
      <c r="LP222" s="16" t="s">
        <v>843</v>
      </c>
      <c r="LQ222" s="16" t="s">
        <v>843</v>
      </c>
      <c r="LR222" s="16" t="s">
        <v>843</v>
      </c>
      <c r="LS222" s="16" t="s">
        <v>843</v>
      </c>
      <c r="LT222" s="16" t="s">
        <v>843</v>
      </c>
      <c r="LU222" s="16" t="s">
        <v>843</v>
      </c>
      <c r="LV222" s="16" t="s">
        <v>843</v>
      </c>
      <c r="LW222" s="16" t="s">
        <v>843</v>
      </c>
      <c r="LX222" s="16" t="s">
        <v>843</v>
      </c>
      <c r="LY222" s="16" t="s">
        <v>843</v>
      </c>
      <c r="LZ222" s="16" t="s">
        <v>843</v>
      </c>
      <c r="MA222" s="16" t="s">
        <v>843</v>
      </c>
      <c r="MC222" s="16" t="s">
        <v>5694</v>
      </c>
      <c r="MD222" s="16" t="s">
        <v>844</v>
      </c>
      <c r="ME222" s="16" t="s">
        <v>843</v>
      </c>
      <c r="MF222" s="16" t="s">
        <v>843</v>
      </c>
      <c r="MG222" s="16" t="s">
        <v>843</v>
      </c>
      <c r="MH222" s="16" t="s">
        <v>843</v>
      </c>
      <c r="MI222" s="16" t="s">
        <v>843</v>
      </c>
      <c r="MJ222" s="16" t="s">
        <v>843</v>
      </c>
      <c r="MK222" s="16" t="s">
        <v>843</v>
      </c>
      <c r="ML222" s="16" t="s">
        <v>843</v>
      </c>
      <c r="MM222" s="16" t="s">
        <v>843</v>
      </c>
      <c r="MN222" s="16" t="s">
        <v>843</v>
      </c>
      <c r="MO222" s="16" t="s">
        <v>843</v>
      </c>
      <c r="MP222" s="16" t="s">
        <v>843</v>
      </c>
      <c r="MQ222" s="16" t="s">
        <v>843</v>
      </c>
      <c r="MR222" s="16" t="s">
        <v>843</v>
      </c>
      <c r="MS222" s="16" t="s">
        <v>843</v>
      </c>
      <c r="MT222" s="16" t="s">
        <v>843</v>
      </c>
      <c r="MU222" s="16" t="s">
        <v>843</v>
      </c>
      <c r="MV222" s="16" t="s">
        <v>843</v>
      </c>
      <c r="PC222" s="16" t="s">
        <v>865</v>
      </c>
      <c r="PD222" s="16" t="s">
        <v>865</v>
      </c>
      <c r="PY222" s="16" t="s">
        <v>865</v>
      </c>
      <c r="QP222" s="16" t="s">
        <v>865</v>
      </c>
      <c r="QR222" s="16" t="s">
        <v>867</v>
      </c>
      <c r="QT222" s="16" t="s">
        <v>867</v>
      </c>
      <c r="QV222" s="16" t="s">
        <v>865</v>
      </c>
      <c r="QX222" s="16" t="s">
        <v>865</v>
      </c>
      <c r="QY222" s="16" t="s">
        <v>867</v>
      </c>
      <c r="RD222" s="16" t="s">
        <v>4216</v>
      </c>
      <c r="RF222" s="16" t="s">
        <v>865</v>
      </c>
      <c r="RH222" s="16" t="s">
        <v>4216</v>
      </c>
      <c r="RJ222" s="16" t="s">
        <v>4216</v>
      </c>
      <c r="RN222" s="16" t="s">
        <v>7720</v>
      </c>
      <c r="RP222" s="16" t="s">
        <v>7724</v>
      </c>
      <c r="RR222" s="16" t="s">
        <v>7724</v>
      </c>
      <c r="RT222" s="16" t="s">
        <v>867</v>
      </c>
      <c r="RV222" s="16" t="s">
        <v>7724</v>
      </c>
      <c r="RX222" s="16" t="s">
        <v>7724</v>
      </c>
      <c r="RZ222" s="16" t="s">
        <v>7724</v>
      </c>
      <c r="SQ222" s="16" t="s">
        <v>865</v>
      </c>
      <c r="SS222" s="16" t="s">
        <v>7293</v>
      </c>
      <c r="ST222" s="16" t="s">
        <v>7764</v>
      </c>
      <c r="TN222" s="16">
        <v>1000</v>
      </c>
      <c r="TO222" s="16">
        <v>0</v>
      </c>
      <c r="TP222" s="16">
        <v>800</v>
      </c>
      <c r="TQ222" s="16">
        <v>200</v>
      </c>
      <c r="TR222" s="16">
        <v>0</v>
      </c>
      <c r="TS222" s="16">
        <v>200</v>
      </c>
      <c r="TT222" s="16">
        <v>0</v>
      </c>
      <c r="TU222" s="16">
        <v>0</v>
      </c>
      <c r="TV222" s="16">
        <v>10000</v>
      </c>
      <c r="TW222" s="16">
        <v>0</v>
      </c>
      <c r="TX222" s="16">
        <v>0</v>
      </c>
      <c r="TZ222" s="16" t="s">
        <v>7364</v>
      </c>
      <c r="UA222" s="16" t="s">
        <v>8715</v>
      </c>
      <c r="UB222" s="16">
        <v>0</v>
      </c>
      <c r="UC222" s="16" t="s">
        <v>843</v>
      </c>
      <c r="UD222" s="16" t="s">
        <v>843</v>
      </c>
      <c r="UE222" s="16" t="s">
        <v>844</v>
      </c>
      <c r="UF222" s="16" t="s">
        <v>844</v>
      </c>
      <c r="UG222" s="16" t="s">
        <v>843</v>
      </c>
      <c r="UH222" s="16" t="s">
        <v>843</v>
      </c>
      <c r="VK222" s="16" t="s">
        <v>6102</v>
      </c>
      <c r="VL222" s="16" t="s">
        <v>843</v>
      </c>
      <c r="VM222" s="16" t="s">
        <v>843</v>
      </c>
      <c r="VN222" s="16" t="s">
        <v>843</v>
      </c>
      <c r="VO222" s="16" t="s">
        <v>843</v>
      </c>
      <c r="VP222" s="16" t="s">
        <v>844</v>
      </c>
      <c r="VQ222" s="16" t="s">
        <v>843</v>
      </c>
      <c r="VR222" s="16" t="s">
        <v>843</v>
      </c>
      <c r="VS222" s="16" t="s">
        <v>843</v>
      </c>
      <c r="VT222" s="16" t="s">
        <v>843</v>
      </c>
      <c r="VV222" s="16">
        <v>2000</v>
      </c>
      <c r="VX222" s="16" t="s">
        <v>6028</v>
      </c>
      <c r="VY222" s="16" t="s">
        <v>844</v>
      </c>
      <c r="VZ222" s="16" t="s">
        <v>843</v>
      </c>
      <c r="WA222" s="16" t="s">
        <v>843</v>
      </c>
      <c r="WB222" s="16" t="s">
        <v>843</v>
      </c>
      <c r="WC222" s="16" t="s">
        <v>843</v>
      </c>
      <c r="WD222" s="16" t="s">
        <v>843</v>
      </c>
      <c r="WE222" s="16" t="s">
        <v>843</v>
      </c>
      <c r="WF222" s="16" t="s">
        <v>843</v>
      </c>
      <c r="WH222" s="16">
        <v>1625</v>
      </c>
      <c r="WO222" s="16" t="s">
        <v>6920</v>
      </c>
      <c r="XD222" s="16" t="s">
        <v>6988</v>
      </c>
      <c r="XE222" s="16" t="s">
        <v>843</v>
      </c>
      <c r="XF222" s="16" t="s">
        <v>843</v>
      </c>
      <c r="XG222" s="16" t="s">
        <v>843</v>
      </c>
      <c r="XH222" s="16" t="s">
        <v>843</v>
      </c>
      <c r="XI222" s="16" t="s">
        <v>843</v>
      </c>
      <c r="XJ222" s="16" t="s">
        <v>843</v>
      </c>
      <c r="XK222" s="16" t="s">
        <v>844</v>
      </c>
      <c r="XL222" s="16" t="s">
        <v>843</v>
      </c>
      <c r="XM222" s="16" t="s">
        <v>843</v>
      </c>
      <c r="XN222" s="16" t="s">
        <v>843</v>
      </c>
      <c r="XO222" s="16" t="s">
        <v>843</v>
      </c>
      <c r="XP222" s="16" t="s">
        <v>843</v>
      </c>
      <c r="XQ222" s="16" t="s">
        <v>843</v>
      </c>
      <c r="YF222" s="16" t="s">
        <v>865</v>
      </c>
      <c r="YN222" s="16" t="s">
        <v>7040</v>
      </c>
      <c r="YP222" s="16" t="s">
        <v>7984</v>
      </c>
      <c r="YR222" s="16" t="s">
        <v>9965</v>
      </c>
      <c r="YS222" s="16" t="s">
        <v>9966</v>
      </c>
      <c r="YT222" s="16" t="s">
        <v>8694</v>
      </c>
      <c r="YU222" s="16" t="s">
        <v>9967</v>
      </c>
      <c r="YV222" s="16" t="s">
        <v>9148</v>
      </c>
      <c r="YW222" s="16" t="s">
        <v>844</v>
      </c>
      <c r="YX222" s="16" t="s">
        <v>9148</v>
      </c>
      <c r="YY222" s="16" t="s">
        <v>8803</v>
      </c>
      <c r="YZ222" s="16" t="s">
        <v>843</v>
      </c>
      <c r="ZA222" s="16" t="s">
        <v>843</v>
      </c>
      <c r="ZB222" s="16">
        <v>3866.67</v>
      </c>
      <c r="ZC222" s="16" t="s">
        <v>8765</v>
      </c>
      <c r="ZD222" s="16" t="s">
        <v>843</v>
      </c>
      <c r="ZE222" s="16" t="s">
        <v>9968</v>
      </c>
      <c r="ZF222" s="16" t="s">
        <v>8719</v>
      </c>
      <c r="ZG222" s="16" t="s">
        <v>843</v>
      </c>
      <c r="ZH222" s="16" t="s">
        <v>8723</v>
      </c>
      <c r="ZI222" s="16" t="s">
        <v>8778</v>
      </c>
      <c r="ZJ222" s="16" t="s">
        <v>843</v>
      </c>
      <c r="ZK222" s="16" t="s">
        <v>843</v>
      </c>
      <c r="ZL222" s="16" t="s">
        <v>843</v>
      </c>
      <c r="ZM222" s="16" t="s">
        <v>843</v>
      </c>
      <c r="ZN222" s="16" t="s">
        <v>8742</v>
      </c>
      <c r="ZO222" s="16" t="s">
        <v>487</v>
      </c>
      <c r="ZP222" s="16" t="s">
        <v>487</v>
      </c>
      <c r="ZQ222" s="16" t="s">
        <v>486</v>
      </c>
      <c r="ZR222" s="16" t="s">
        <v>486</v>
      </c>
      <c r="ZS222" s="16" t="s">
        <v>8704</v>
      </c>
      <c r="ZT222" s="16" t="s">
        <v>8705</v>
      </c>
      <c r="ZU222" s="16" t="s">
        <v>9092</v>
      </c>
      <c r="ZV222" s="16" t="s">
        <v>486</v>
      </c>
      <c r="ZW222" s="16" t="s">
        <v>843</v>
      </c>
      <c r="ZX222" s="16" t="s">
        <v>843</v>
      </c>
      <c r="ZY222" s="16" t="s">
        <v>844</v>
      </c>
      <c r="ZZ222" s="16" t="s">
        <v>843</v>
      </c>
      <c r="AAA222" s="16" t="s">
        <v>844</v>
      </c>
      <c r="AAB222" s="16" t="s">
        <v>843</v>
      </c>
      <c r="AAC222" s="16">
        <v>0</v>
      </c>
      <c r="AAD222" s="16" t="s">
        <v>844</v>
      </c>
      <c r="AAE222" s="16" t="s">
        <v>843</v>
      </c>
      <c r="AAF222" s="16" t="s">
        <v>843</v>
      </c>
      <c r="AAG222" s="16" t="s">
        <v>843</v>
      </c>
      <c r="AAH222" s="16" t="s">
        <v>843</v>
      </c>
      <c r="AAI222" s="16" t="s">
        <v>843</v>
      </c>
      <c r="AAJ222" s="16" t="s">
        <v>606</v>
      </c>
      <c r="AAK222" s="16" t="s">
        <v>639</v>
      </c>
      <c r="AAL222" s="16" t="s">
        <v>905</v>
      </c>
      <c r="AAM222" s="16" t="s">
        <v>663</v>
      </c>
      <c r="AAN222" s="16" t="s">
        <v>8707</v>
      </c>
      <c r="AAO222" s="16" t="s">
        <v>1019</v>
      </c>
      <c r="AAP222" s="16" t="s">
        <v>8708</v>
      </c>
      <c r="AAQ222" s="16" t="s">
        <v>8833</v>
      </c>
      <c r="AAS222" s="16">
        <v>2563.9699999999998</v>
      </c>
      <c r="AAU222" s="16" t="s">
        <v>782</v>
      </c>
      <c r="AAX222" s="16" t="s">
        <v>843</v>
      </c>
      <c r="AAY222" s="16" t="s">
        <v>8710</v>
      </c>
      <c r="AAZ222" s="16" t="s">
        <v>782</v>
      </c>
      <c r="ABA222" s="16" t="s">
        <v>783</v>
      </c>
      <c r="ABB222" s="16" t="s">
        <v>782</v>
      </c>
      <c r="ABC222" s="16" t="s">
        <v>783</v>
      </c>
      <c r="ABD222" s="16" t="s">
        <v>783</v>
      </c>
      <c r="ABE222" s="16" t="s">
        <v>783</v>
      </c>
      <c r="ABF222" s="16" t="s">
        <v>782</v>
      </c>
      <c r="ABG222" s="16" t="s">
        <v>782</v>
      </c>
      <c r="ABH222" s="16" t="s">
        <v>782</v>
      </c>
      <c r="ABI222" s="16" t="s">
        <v>782</v>
      </c>
      <c r="ABJ222" s="16" t="s">
        <v>782</v>
      </c>
      <c r="ABK222" s="16" t="s">
        <v>782</v>
      </c>
      <c r="ABL222" s="16" t="s">
        <v>8746</v>
      </c>
      <c r="ABM222" s="16" t="s">
        <v>843</v>
      </c>
      <c r="ABN222" s="16" t="s">
        <v>1034</v>
      </c>
      <c r="ABP222" s="16" t="s">
        <v>972</v>
      </c>
      <c r="ABQ222" s="16" t="s">
        <v>4291</v>
      </c>
      <c r="ABR222" s="16" t="s">
        <v>470</v>
      </c>
      <c r="ABS222" s="16" t="s">
        <v>457</v>
      </c>
      <c r="ABT222" s="16" t="s">
        <v>844</v>
      </c>
      <c r="ABU222" s="16" t="s">
        <v>844</v>
      </c>
      <c r="ABV222" s="16" t="s">
        <v>487</v>
      </c>
      <c r="ABW222" s="16" t="s">
        <v>486</v>
      </c>
      <c r="ABX222" s="16" t="s">
        <v>892</v>
      </c>
      <c r="ABY222" s="16" t="s">
        <v>486</v>
      </c>
      <c r="ABZ222" s="16" t="s">
        <v>486</v>
      </c>
      <c r="ACA222" s="16" t="s">
        <v>759</v>
      </c>
      <c r="ACB222" s="16" t="s">
        <v>774</v>
      </c>
      <c r="ACC222" s="16" t="s">
        <v>737</v>
      </c>
      <c r="ACD222" s="16" t="s">
        <v>486</v>
      </c>
      <c r="ACE222" s="16" t="s">
        <v>486</v>
      </c>
      <c r="ACG222" s="16" t="s">
        <v>1014</v>
      </c>
      <c r="ACH222" s="16" t="s">
        <v>1009</v>
      </c>
      <c r="ACI222" s="16" t="s">
        <v>462</v>
      </c>
      <c r="ACJ222" s="16">
        <v>0.79400000000000004</v>
      </c>
      <c r="ACK222" s="16" t="s">
        <v>482</v>
      </c>
      <c r="ACL222" s="16" t="s">
        <v>740</v>
      </c>
      <c r="ACM222" s="16" t="s">
        <v>1190</v>
      </c>
      <c r="ACN222" s="16" t="s">
        <v>1169</v>
      </c>
      <c r="ACO222" s="16" t="s">
        <v>1856</v>
      </c>
      <c r="ACP222" s="16">
        <v>1625</v>
      </c>
      <c r="ACQ222" s="16" t="s">
        <v>1201</v>
      </c>
      <c r="ACR222" s="16" t="s">
        <v>1644</v>
      </c>
      <c r="ACS222" s="16" t="s">
        <v>680</v>
      </c>
      <c r="ACT222" s="16" t="s">
        <v>1522</v>
      </c>
      <c r="ACU222" s="16" t="s">
        <v>833</v>
      </c>
      <c r="ACV222" s="16" t="s">
        <v>8711</v>
      </c>
      <c r="ACW222" s="16" t="s">
        <v>878</v>
      </c>
      <c r="ACX222" s="16" t="s">
        <v>1916</v>
      </c>
      <c r="ACY222" s="16" t="s">
        <v>1949</v>
      </c>
      <c r="ACZ222" s="16">
        <v>1</v>
      </c>
      <c r="ADA222" s="16">
        <v>0</v>
      </c>
      <c r="ADB222" s="16">
        <v>1</v>
      </c>
      <c r="ADC222" s="16">
        <v>0</v>
      </c>
      <c r="ADD222" s="16">
        <v>1</v>
      </c>
      <c r="ADE222" s="16" t="s">
        <v>9213</v>
      </c>
      <c r="ADF222" s="16">
        <v>0</v>
      </c>
      <c r="ADG222" s="16" t="s">
        <v>486</v>
      </c>
      <c r="ADH222" s="16">
        <v>1</v>
      </c>
      <c r="ADI222" s="16" t="s">
        <v>486</v>
      </c>
      <c r="ADJ222" s="16" t="s">
        <v>13198</v>
      </c>
      <c r="ADK222" s="16" t="s">
        <v>13194</v>
      </c>
      <c r="ADL222" s="16" t="s">
        <v>1764</v>
      </c>
      <c r="ADM222" s="16" t="s">
        <v>13195</v>
      </c>
      <c r="ADN222" s="16" t="s">
        <v>13194</v>
      </c>
      <c r="ADO222" s="16" t="s">
        <v>13197</v>
      </c>
      <c r="ADP222" s="16" t="s">
        <v>13194</v>
      </c>
      <c r="ADQ222" s="16" t="s">
        <v>1752</v>
      </c>
      <c r="ADR222" s="16" t="s">
        <v>13194</v>
      </c>
      <c r="ADS222" s="16" t="s">
        <v>13194</v>
      </c>
      <c r="ADU222" s="16" t="s">
        <v>1756</v>
      </c>
      <c r="ADW222" s="16" t="s">
        <v>13199</v>
      </c>
      <c r="ADY222" s="16" t="s">
        <v>1058</v>
      </c>
      <c r="AEA222" s="16">
        <v>3866.6666666666702</v>
      </c>
      <c r="AEC222" s="16" t="s">
        <v>1058</v>
      </c>
      <c r="AED222" s="16">
        <v>2563.9699999999998</v>
      </c>
      <c r="AEE222" s="16" t="s">
        <v>952</v>
      </c>
      <c r="AEG222" s="16">
        <v>3625</v>
      </c>
      <c r="AEI222" s="16">
        <v>1000</v>
      </c>
      <c r="AEK222" s="16">
        <v>800</v>
      </c>
      <c r="AEL222" s="16">
        <v>200</v>
      </c>
      <c r="AEM222" s="16">
        <v>10000</v>
      </c>
      <c r="AEO222" s="16">
        <v>200</v>
      </c>
    </row>
    <row r="223" spans="1:823" x14ac:dyDescent="0.25">
      <c r="A223" s="30">
        <v>45821</v>
      </c>
      <c r="B223" s="16" t="s">
        <v>9969</v>
      </c>
      <c r="C223" s="16" t="s">
        <v>867</v>
      </c>
      <c r="D223" s="16" t="s">
        <v>867</v>
      </c>
      <c r="E223" s="16">
        <v>42</v>
      </c>
      <c r="F223" s="16" t="s">
        <v>8153</v>
      </c>
      <c r="G223" s="16" t="s">
        <v>4105</v>
      </c>
      <c r="I223" s="16" t="s">
        <v>4174</v>
      </c>
      <c r="Z223" s="16" t="s">
        <v>993</v>
      </c>
      <c r="AA223" s="16" t="s">
        <v>470</v>
      </c>
      <c r="AB223" s="16">
        <v>3</v>
      </c>
      <c r="AC223" s="16" t="s">
        <v>1056</v>
      </c>
      <c r="AD223" s="16" t="s">
        <v>844</v>
      </c>
      <c r="AE223" s="16" t="s">
        <v>843</v>
      </c>
      <c r="AF223" s="16" t="s">
        <v>844</v>
      </c>
      <c r="AG223" s="16" t="s">
        <v>844</v>
      </c>
      <c r="AH223" s="16" t="s">
        <v>1056</v>
      </c>
      <c r="AI223" s="16" t="s">
        <v>844</v>
      </c>
      <c r="AJ223" s="16" t="s">
        <v>843</v>
      </c>
      <c r="AK223" s="16" t="s">
        <v>844</v>
      </c>
      <c r="AM223" s="16" t="s">
        <v>737</v>
      </c>
      <c r="AN223" s="16" t="s">
        <v>759</v>
      </c>
      <c r="AP223" s="16" t="s">
        <v>768</v>
      </c>
      <c r="AR223" s="16" t="s">
        <v>6910</v>
      </c>
      <c r="BB223" s="16">
        <v>3</v>
      </c>
      <c r="BC223" s="16" t="s">
        <v>7875</v>
      </c>
      <c r="BE223" s="16" t="s">
        <v>5098</v>
      </c>
      <c r="BV223" s="16" t="s">
        <v>4433</v>
      </c>
      <c r="BW223" s="16" t="s">
        <v>844</v>
      </c>
      <c r="BX223" s="16" t="s">
        <v>843</v>
      </c>
      <c r="BY223" s="16" t="s">
        <v>843</v>
      </c>
      <c r="BZ223" s="16" t="s">
        <v>843</v>
      </c>
      <c r="CA223" s="16" t="s">
        <v>843</v>
      </c>
      <c r="CB223" s="16" t="s">
        <v>843</v>
      </c>
      <c r="CC223" s="16" t="s">
        <v>843</v>
      </c>
      <c r="CD223" s="16" t="s">
        <v>843</v>
      </c>
      <c r="CE223" s="16" t="s">
        <v>843</v>
      </c>
      <c r="CF223" s="16" t="s">
        <v>843</v>
      </c>
      <c r="CG223" s="16" t="s">
        <v>843</v>
      </c>
      <c r="CH223" s="16" t="s">
        <v>843</v>
      </c>
      <c r="CI223" s="16" t="s">
        <v>843</v>
      </c>
      <c r="CJ223" s="16" t="s">
        <v>843</v>
      </c>
      <c r="CK223" s="16" t="s">
        <v>843</v>
      </c>
      <c r="CP223" s="16" t="s">
        <v>867</v>
      </c>
      <c r="CQ223" s="16" t="s">
        <v>5191</v>
      </c>
      <c r="CR223" s="16" t="s">
        <v>844</v>
      </c>
      <c r="CS223" s="16" t="s">
        <v>843</v>
      </c>
      <c r="CT223" s="16" t="s">
        <v>843</v>
      </c>
      <c r="CU223" s="16" t="s">
        <v>843</v>
      </c>
      <c r="CV223" s="16" t="s">
        <v>843</v>
      </c>
      <c r="CW223" s="16" t="s">
        <v>843</v>
      </c>
      <c r="CX223" s="16" t="s">
        <v>843</v>
      </c>
      <c r="CY223" s="16" t="s">
        <v>843</v>
      </c>
      <c r="CZ223" s="16" t="s">
        <v>843</v>
      </c>
      <c r="DA223" s="16" t="s">
        <v>5184</v>
      </c>
      <c r="DX223" s="16" t="s">
        <v>867</v>
      </c>
      <c r="DY223" s="16" t="s">
        <v>867</v>
      </c>
      <c r="GC223" s="16" t="s">
        <v>5366</v>
      </c>
      <c r="GF223" s="16" t="s">
        <v>867</v>
      </c>
      <c r="GG223" s="16" t="s">
        <v>867</v>
      </c>
      <c r="GV223" s="16" t="s">
        <v>5443</v>
      </c>
      <c r="GW223" s="16" t="s">
        <v>843</v>
      </c>
      <c r="GX223" s="16" t="s">
        <v>844</v>
      </c>
      <c r="GY223" s="16" t="s">
        <v>843</v>
      </c>
      <c r="GZ223" s="16" t="s">
        <v>843</v>
      </c>
      <c r="HA223" s="16" t="s">
        <v>843</v>
      </c>
      <c r="HB223" s="16" t="s">
        <v>843</v>
      </c>
      <c r="HC223" s="16" t="s">
        <v>843</v>
      </c>
      <c r="HD223" s="16" t="s">
        <v>843</v>
      </c>
      <c r="HE223" s="16" t="s">
        <v>843</v>
      </c>
      <c r="HF223" s="16" t="s">
        <v>843</v>
      </c>
      <c r="HH223" s="16" t="s">
        <v>5456</v>
      </c>
      <c r="HK223" s="16" t="s">
        <v>865</v>
      </c>
      <c r="HM223" s="16" t="s">
        <v>865</v>
      </c>
      <c r="HZ223" s="16" t="s">
        <v>7944</v>
      </c>
      <c r="KE223" s="16" t="s">
        <v>5585</v>
      </c>
      <c r="KG223" s="16" t="s">
        <v>7018</v>
      </c>
      <c r="KH223" s="16" t="s">
        <v>7033</v>
      </c>
      <c r="KI223" s="16" t="s">
        <v>865</v>
      </c>
      <c r="LG223" s="16" t="s">
        <v>867</v>
      </c>
      <c r="LH223" s="16" t="s">
        <v>867</v>
      </c>
      <c r="LI223" s="16" t="s">
        <v>867</v>
      </c>
      <c r="LJ223" s="16" t="s">
        <v>867</v>
      </c>
      <c r="LK223" s="16" t="s">
        <v>867</v>
      </c>
      <c r="LL223" s="16" t="s">
        <v>5690</v>
      </c>
      <c r="LM223" s="16" t="s">
        <v>843</v>
      </c>
      <c r="LN223" s="16" t="s">
        <v>843</v>
      </c>
      <c r="LO223" s="16" t="s">
        <v>843</v>
      </c>
      <c r="LP223" s="16" t="s">
        <v>843</v>
      </c>
      <c r="LQ223" s="16" t="s">
        <v>843</v>
      </c>
      <c r="LR223" s="16" t="s">
        <v>843</v>
      </c>
      <c r="LS223" s="16" t="s">
        <v>843</v>
      </c>
      <c r="LT223" s="16" t="s">
        <v>843</v>
      </c>
      <c r="LU223" s="16" t="s">
        <v>843</v>
      </c>
      <c r="LV223" s="16" t="s">
        <v>843</v>
      </c>
      <c r="LW223" s="16" t="s">
        <v>843</v>
      </c>
      <c r="LX223" s="16" t="s">
        <v>844</v>
      </c>
      <c r="LY223" s="16" t="s">
        <v>843</v>
      </c>
      <c r="LZ223" s="16" t="s">
        <v>843</v>
      </c>
      <c r="MA223" s="16" t="s">
        <v>843</v>
      </c>
      <c r="MC223" s="16" t="s">
        <v>5694</v>
      </c>
      <c r="MD223" s="16" t="s">
        <v>844</v>
      </c>
      <c r="ME223" s="16" t="s">
        <v>843</v>
      </c>
      <c r="MF223" s="16" t="s">
        <v>843</v>
      </c>
      <c r="MG223" s="16" t="s">
        <v>843</v>
      </c>
      <c r="MH223" s="16" t="s">
        <v>843</v>
      </c>
      <c r="MI223" s="16" t="s">
        <v>843</v>
      </c>
      <c r="MJ223" s="16" t="s">
        <v>843</v>
      </c>
      <c r="MK223" s="16" t="s">
        <v>843</v>
      </c>
      <c r="ML223" s="16" t="s">
        <v>843</v>
      </c>
      <c r="MM223" s="16" t="s">
        <v>843</v>
      </c>
      <c r="MN223" s="16" t="s">
        <v>843</v>
      </c>
      <c r="MO223" s="16" t="s">
        <v>843</v>
      </c>
      <c r="MP223" s="16" t="s">
        <v>843</v>
      </c>
      <c r="MQ223" s="16" t="s">
        <v>843</v>
      </c>
      <c r="MR223" s="16" t="s">
        <v>843</v>
      </c>
      <c r="MS223" s="16" t="s">
        <v>843</v>
      </c>
      <c r="MT223" s="16" t="s">
        <v>843</v>
      </c>
      <c r="MU223" s="16" t="s">
        <v>843</v>
      </c>
      <c r="MV223" s="16" t="s">
        <v>843</v>
      </c>
      <c r="MX223" s="16" t="s">
        <v>5694</v>
      </c>
      <c r="MY223" s="16" t="s">
        <v>844</v>
      </c>
      <c r="MZ223" s="16" t="s">
        <v>843</v>
      </c>
      <c r="NA223" s="16" t="s">
        <v>843</v>
      </c>
      <c r="NB223" s="16" t="s">
        <v>843</v>
      </c>
      <c r="NC223" s="16" t="s">
        <v>843</v>
      </c>
      <c r="ND223" s="16" t="s">
        <v>843</v>
      </c>
      <c r="NE223" s="16" t="s">
        <v>843</v>
      </c>
      <c r="NF223" s="16" t="s">
        <v>843</v>
      </c>
      <c r="NG223" s="16" t="s">
        <v>843</v>
      </c>
      <c r="NH223" s="16" t="s">
        <v>843</v>
      </c>
      <c r="NI223" s="16" t="s">
        <v>843</v>
      </c>
      <c r="NJ223" s="16" t="s">
        <v>843</v>
      </c>
      <c r="NK223" s="16" t="s">
        <v>843</v>
      </c>
      <c r="NL223" s="16" t="s">
        <v>843</v>
      </c>
      <c r="NM223" s="16" t="s">
        <v>843</v>
      </c>
      <c r="NN223" s="16" t="s">
        <v>843</v>
      </c>
      <c r="NO223" s="16" t="s">
        <v>843</v>
      </c>
      <c r="NP223" s="16" t="s">
        <v>843</v>
      </c>
      <c r="NQ223" s="16" t="s">
        <v>843</v>
      </c>
      <c r="OK223" s="16" t="s">
        <v>5694</v>
      </c>
      <c r="OL223" s="16" t="s">
        <v>844</v>
      </c>
      <c r="OM223" s="16" t="s">
        <v>843</v>
      </c>
      <c r="ON223" s="16" t="s">
        <v>843</v>
      </c>
      <c r="OO223" s="16" t="s">
        <v>843</v>
      </c>
      <c r="OP223" s="16" t="s">
        <v>843</v>
      </c>
      <c r="OQ223" s="16" t="s">
        <v>843</v>
      </c>
      <c r="OR223" s="16" t="s">
        <v>843</v>
      </c>
      <c r="OS223" s="16" t="s">
        <v>843</v>
      </c>
      <c r="OT223" s="16" t="s">
        <v>843</v>
      </c>
      <c r="OU223" s="16" t="s">
        <v>843</v>
      </c>
      <c r="OV223" s="16" t="s">
        <v>843</v>
      </c>
      <c r="OW223" s="16" t="s">
        <v>843</v>
      </c>
      <c r="OX223" s="16" t="s">
        <v>843</v>
      </c>
      <c r="OY223" s="16" t="s">
        <v>843</v>
      </c>
      <c r="OZ223" s="16" t="s">
        <v>843</v>
      </c>
      <c r="PA223" s="16" t="s">
        <v>843</v>
      </c>
      <c r="PC223" s="16" t="s">
        <v>865</v>
      </c>
      <c r="PD223" s="16" t="s">
        <v>865</v>
      </c>
      <c r="PY223" s="16" t="s">
        <v>864</v>
      </c>
      <c r="QP223" s="16" t="s">
        <v>865</v>
      </c>
      <c r="QR223" s="16" t="s">
        <v>867</v>
      </c>
      <c r="QT223" s="16" t="s">
        <v>867</v>
      </c>
      <c r="QV223" s="16" t="s">
        <v>865</v>
      </c>
      <c r="QX223" s="16" t="s">
        <v>867</v>
      </c>
      <c r="QY223" s="16" t="s">
        <v>867</v>
      </c>
      <c r="RD223" s="16" t="s">
        <v>865</v>
      </c>
      <c r="RF223" s="16" t="s">
        <v>865</v>
      </c>
      <c r="RH223" s="16" t="s">
        <v>4216</v>
      </c>
      <c r="RJ223" s="16" t="s">
        <v>4216</v>
      </c>
      <c r="RN223" s="16" t="s">
        <v>867</v>
      </c>
      <c r="RP223" s="16" t="s">
        <v>867</v>
      </c>
      <c r="RR223" s="16" t="s">
        <v>867</v>
      </c>
      <c r="RT223" s="16" t="s">
        <v>867</v>
      </c>
      <c r="RV223" s="16" t="s">
        <v>7724</v>
      </c>
      <c r="RX223" s="16" t="s">
        <v>7720</v>
      </c>
      <c r="RZ223" s="16" t="s">
        <v>867</v>
      </c>
      <c r="SQ223" s="16" t="s">
        <v>865</v>
      </c>
      <c r="SS223" s="16" t="s">
        <v>7296</v>
      </c>
      <c r="ST223" s="16" t="s">
        <v>7764</v>
      </c>
      <c r="TN223" s="16">
        <v>4000</v>
      </c>
      <c r="TO223" s="16">
        <v>3000</v>
      </c>
      <c r="TP223" s="16">
        <v>1000</v>
      </c>
      <c r="TQ223" s="16">
        <v>0</v>
      </c>
      <c r="TR223" s="16">
        <v>400</v>
      </c>
      <c r="TS223" s="16">
        <v>300</v>
      </c>
      <c r="TT223" s="16">
        <v>0</v>
      </c>
      <c r="TU223" s="16">
        <v>1000</v>
      </c>
      <c r="TV223" s="16">
        <v>0</v>
      </c>
      <c r="TW223" s="16">
        <v>0</v>
      </c>
      <c r="TX223" s="16">
        <v>3000</v>
      </c>
      <c r="TZ223" s="16" t="s">
        <v>7367</v>
      </c>
      <c r="UA223" s="16" t="s">
        <v>8950</v>
      </c>
      <c r="UB223" s="16">
        <v>0</v>
      </c>
      <c r="UC223" s="16" t="s">
        <v>844</v>
      </c>
      <c r="UD223" s="16" t="s">
        <v>843</v>
      </c>
      <c r="UE223" s="16" t="s">
        <v>843</v>
      </c>
      <c r="UF223" s="16" t="s">
        <v>844</v>
      </c>
      <c r="UG223" s="16" t="s">
        <v>843</v>
      </c>
      <c r="UH223" s="16" t="s">
        <v>843</v>
      </c>
      <c r="UL223" s="16">
        <v>8000</v>
      </c>
      <c r="VX223" s="16" t="s">
        <v>6028</v>
      </c>
      <c r="VY223" s="16" t="s">
        <v>844</v>
      </c>
      <c r="VZ223" s="16" t="s">
        <v>843</v>
      </c>
      <c r="WA223" s="16" t="s">
        <v>843</v>
      </c>
      <c r="WB223" s="16" t="s">
        <v>843</v>
      </c>
      <c r="WC223" s="16" t="s">
        <v>843</v>
      </c>
      <c r="WD223" s="16" t="s">
        <v>843</v>
      </c>
      <c r="WE223" s="16" t="s">
        <v>843</v>
      </c>
      <c r="WF223" s="16" t="s">
        <v>843</v>
      </c>
      <c r="WH223" s="16">
        <v>3250</v>
      </c>
      <c r="WO223" s="16" t="s">
        <v>6920</v>
      </c>
      <c r="XD223" s="16" t="s">
        <v>6975</v>
      </c>
      <c r="XE223" s="16" t="s">
        <v>843</v>
      </c>
      <c r="XF223" s="16" t="s">
        <v>843</v>
      </c>
      <c r="XG223" s="16" t="s">
        <v>844</v>
      </c>
      <c r="XH223" s="16" t="s">
        <v>843</v>
      </c>
      <c r="XI223" s="16" t="s">
        <v>843</v>
      </c>
      <c r="XJ223" s="16" t="s">
        <v>843</v>
      </c>
      <c r="XK223" s="16" t="s">
        <v>843</v>
      </c>
      <c r="XL223" s="16" t="s">
        <v>843</v>
      </c>
      <c r="XM223" s="16" t="s">
        <v>843</v>
      </c>
      <c r="XN223" s="16" t="s">
        <v>843</v>
      </c>
      <c r="XO223" s="16" t="s">
        <v>843</v>
      </c>
      <c r="XP223" s="16" t="s">
        <v>843</v>
      </c>
      <c r="XQ223" s="16" t="s">
        <v>843</v>
      </c>
      <c r="YF223" s="16" t="s">
        <v>865</v>
      </c>
      <c r="YN223" s="16" t="s">
        <v>7040</v>
      </c>
      <c r="YP223" s="16" t="s">
        <v>7978</v>
      </c>
      <c r="YR223" s="16" t="s">
        <v>9970</v>
      </c>
      <c r="YS223" s="16" t="s">
        <v>9971</v>
      </c>
      <c r="YT223" s="16" t="s">
        <v>8694</v>
      </c>
      <c r="YU223" s="16" t="s">
        <v>9972</v>
      </c>
      <c r="YV223" s="16" t="s">
        <v>9148</v>
      </c>
      <c r="YW223" s="16" t="s">
        <v>844</v>
      </c>
      <c r="YX223" s="16" t="s">
        <v>9148</v>
      </c>
      <c r="YY223" s="16" t="s">
        <v>843</v>
      </c>
      <c r="YZ223" s="16" t="s">
        <v>843</v>
      </c>
      <c r="ZA223" s="16" t="s">
        <v>8995</v>
      </c>
      <c r="ZB223" s="16">
        <v>9950</v>
      </c>
      <c r="ZC223" s="16" t="s">
        <v>8832</v>
      </c>
      <c r="ZD223" s="16" t="s">
        <v>8888</v>
      </c>
      <c r="ZE223" s="16" t="s">
        <v>843</v>
      </c>
      <c r="ZF223" s="16" t="s">
        <v>843</v>
      </c>
      <c r="ZG223" s="16" t="s">
        <v>8699</v>
      </c>
      <c r="ZH223" s="16" t="s">
        <v>8752</v>
      </c>
      <c r="ZI223" s="16" t="s">
        <v>8722</v>
      </c>
      <c r="ZJ223" s="16" t="s">
        <v>8752</v>
      </c>
      <c r="ZK223" s="16" t="s">
        <v>843</v>
      </c>
      <c r="ZL223" s="16" t="s">
        <v>8722</v>
      </c>
      <c r="ZM223" s="16" t="s">
        <v>843</v>
      </c>
      <c r="ZN223" s="16" t="s">
        <v>8725</v>
      </c>
      <c r="ZO223" s="16" t="s">
        <v>487</v>
      </c>
      <c r="ZP223" s="16" t="s">
        <v>487</v>
      </c>
      <c r="ZQ223" s="16" t="s">
        <v>486</v>
      </c>
      <c r="ZR223" s="16" t="s">
        <v>486</v>
      </c>
      <c r="ZS223" s="16" t="s">
        <v>844</v>
      </c>
      <c r="ZT223" s="16" t="s">
        <v>8705</v>
      </c>
      <c r="ZU223" s="16" t="s">
        <v>8706</v>
      </c>
      <c r="ZV223" s="16" t="s">
        <v>487</v>
      </c>
      <c r="ZW223" s="16" t="s">
        <v>844</v>
      </c>
      <c r="ZX223" s="16" t="s">
        <v>1056</v>
      </c>
      <c r="ZY223" s="16" t="s">
        <v>1056</v>
      </c>
      <c r="ZZ223" s="16" t="s">
        <v>844</v>
      </c>
      <c r="AAA223" s="16" t="s">
        <v>843</v>
      </c>
      <c r="AAB223" s="16" t="s">
        <v>843</v>
      </c>
      <c r="AAC223" s="16">
        <v>1</v>
      </c>
      <c r="AAD223" s="16" t="s">
        <v>844</v>
      </c>
      <c r="AAE223" s="16" t="s">
        <v>844</v>
      </c>
      <c r="AAF223" s="16" t="s">
        <v>843</v>
      </c>
      <c r="AAG223" s="16" t="s">
        <v>844</v>
      </c>
      <c r="AAH223" s="16" t="s">
        <v>843</v>
      </c>
      <c r="AAI223" s="16" t="s">
        <v>843</v>
      </c>
      <c r="AAJ223" s="16" t="s">
        <v>624</v>
      </c>
      <c r="AAK223" s="16" t="s">
        <v>649</v>
      </c>
      <c r="AAL223" s="16" t="s">
        <v>904</v>
      </c>
      <c r="AAM223" s="16" t="s">
        <v>663</v>
      </c>
      <c r="AAN223" s="16" t="s">
        <v>8707</v>
      </c>
      <c r="AAO223" s="16" t="s">
        <v>1018</v>
      </c>
      <c r="AAP223" s="16" t="s">
        <v>8708</v>
      </c>
      <c r="AAS223" s="16">
        <v>11250</v>
      </c>
      <c r="AAT223" s="16" t="s">
        <v>782</v>
      </c>
      <c r="AAU223" s="16" t="s">
        <v>782</v>
      </c>
      <c r="AAX223" s="16" t="s">
        <v>843</v>
      </c>
      <c r="AAY223" s="16" t="s">
        <v>8710</v>
      </c>
      <c r="AAZ223" s="16" t="s">
        <v>782</v>
      </c>
      <c r="ABA223" s="16" t="s">
        <v>782</v>
      </c>
      <c r="ABB223" s="16" t="s">
        <v>782</v>
      </c>
      <c r="ABC223" s="16" t="s">
        <v>783</v>
      </c>
      <c r="ABD223" s="16" t="s">
        <v>782</v>
      </c>
      <c r="ABE223" s="16" t="s">
        <v>783</v>
      </c>
      <c r="ABF223" s="16" t="s">
        <v>782</v>
      </c>
      <c r="ABG223" s="16" t="s">
        <v>782</v>
      </c>
      <c r="ABH223" s="16" t="s">
        <v>782</v>
      </c>
      <c r="ABI223" s="16" t="s">
        <v>782</v>
      </c>
      <c r="ABJ223" s="16" t="s">
        <v>783</v>
      </c>
      <c r="ABK223" s="16" t="s">
        <v>782</v>
      </c>
      <c r="ABL223" s="16" t="s">
        <v>8732</v>
      </c>
      <c r="ABM223" s="16" t="s">
        <v>843</v>
      </c>
      <c r="ABN223" s="16" t="s">
        <v>1034</v>
      </c>
      <c r="ABP223" s="16" t="s">
        <v>972</v>
      </c>
      <c r="ABQ223" s="16" t="s">
        <v>4324</v>
      </c>
      <c r="ABR223" s="16" t="s">
        <v>470</v>
      </c>
      <c r="ABS223" s="16" t="s">
        <v>451</v>
      </c>
      <c r="ABT223" s="16" t="s">
        <v>8732</v>
      </c>
      <c r="ABU223" s="16" t="s">
        <v>1056</v>
      </c>
      <c r="ABV223" s="16" t="s">
        <v>487</v>
      </c>
      <c r="ABW223" s="16" t="s">
        <v>487</v>
      </c>
      <c r="ABX223" s="16" t="s">
        <v>894</v>
      </c>
      <c r="ABY223" s="16" t="s">
        <v>486</v>
      </c>
      <c r="ABZ223" s="16" t="s">
        <v>486</v>
      </c>
      <c r="ACA223" s="16" t="s">
        <v>759</v>
      </c>
      <c r="ACB223" s="16" t="s">
        <v>768</v>
      </c>
      <c r="ACC223" s="16" t="s">
        <v>737</v>
      </c>
      <c r="ACD223" s="16" t="s">
        <v>487</v>
      </c>
      <c r="ACE223" s="16" t="s">
        <v>486</v>
      </c>
      <c r="ACG223" s="16" t="s">
        <v>1014</v>
      </c>
      <c r="ACH223" s="16" t="s">
        <v>1009</v>
      </c>
      <c r="ACI223" s="16" t="s">
        <v>462</v>
      </c>
      <c r="ACJ223" s="16">
        <v>0.79400000000000004</v>
      </c>
      <c r="ACK223" s="16" t="s">
        <v>482</v>
      </c>
      <c r="ACL223" s="16" t="s">
        <v>738</v>
      </c>
      <c r="ACM223" s="16" t="s">
        <v>1189</v>
      </c>
      <c r="ACN223" s="16" t="s">
        <v>1169</v>
      </c>
      <c r="ACO223" s="16" t="s">
        <v>1856</v>
      </c>
      <c r="ACP223" s="16">
        <v>3250</v>
      </c>
      <c r="ACQ223" s="16" t="s">
        <v>1202</v>
      </c>
      <c r="ACR223" s="16" t="s">
        <v>1645</v>
      </c>
      <c r="ACS223" s="16" t="s">
        <v>676</v>
      </c>
      <c r="ACT223" s="16" t="s">
        <v>1522</v>
      </c>
      <c r="ACU223" s="16" t="s">
        <v>833</v>
      </c>
      <c r="ACV223" s="16" t="s">
        <v>8711</v>
      </c>
      <c r="ACW223" s="16" t="s">
        <v>451</v>
      </c>
      <c r="ACX223" s="16" t="s">
        <v>1914</v>
      </c>
      <c r="ACY223" s="16" t="s">
        <v>1947</v>
      </c>
      <c r="ACZ223" s="16">
        <v>1</v>
      </c>
      <c r="ADA223" s="16">
        <v>1</v>
      </c>
      <c r="ADB223" s="16">
        <v>1</v>
      </c>
      <c r="ADC223" s="16">
        <v>1</v>
      </c>
      <c r="ADD223" s="16">
        <v>1</v>
      </c>
      <c r="ADE223" s="16" t="s">
        <v>8712</v>
      </c>
      <c r="ADF223" s="16">
        <v>0</v>
      </c>
      <c r="ADG223" s="16" t="s">
        <v>486</v>
      </c>
      <c r="ADH223" s="16">
        <v>3</v>
      </c>
      <c r="ADJ223" s="16" t="s">
        <v>1744</v>
      </c>
      <c r="ADK223" s="16" t="s">
        <v>1743</v>
      </c>
      <c r="ADL223" s="16" t="s">
        <v>1764</v>
      </c>
      <c r="ADM223" s="16" t="s">
        <v>13194</v>
      </c>
      <c r="ADN223" s="16" t="s">
        <v>13196</v>
      </c>
      <c r="ADO223" s="16" t="s">
        <v>1766</v>
      </c>
      <c r="ADP223" s="16" t="s">
        <v>1751</v>
      </c>
      <c r="ADQ223" s="16" t="s">
        <v>13194</v>
      </c>
      <c r="ADR223" s="16" t="s">
        <v>13194</v>
      </c>
      <c r="ADS223" s="16" t="s">
        <v>1743</v>
      </c>
      <c r="ADW223" s="16" t="s">
        <v>8729</v>
      </c>
      <c r="ADY223" s="16" t="s">
        <v>1063</v>
      </c>
      <c r="AEB223" s="16">
        <v>9950</v>
      </c>
      <c r="AEC223" s="16" t="s">
        <v>1063</v>
      </c>
      <c r="AED223" s="16">
        <v>3750</v>
      </c>
      <c r="AEE223" s="16" t="s">
        <v>952</v>
      </c>
      <c r="AEH223" s="16">
        <v>3250</v>
      </c>
      <c r="AEI223" s="16">
        <v>1333.33</v>
      </c>
      <c r="AEJ223" s="16">
        <v>1000</v>
      </c>
      <c r="AEK223" s="16">
        <v>333.33</v>
      </c>
      <c r="AEN223" s="16">
        <v>133.33000000000001</v>
      </c>
      <c r="AEO223" s="16">
        <v>100</v>
      </c>
      <c r="AEP223" s="16">
        <v>333.33</v>
      </c>
    </row>
    <row r="224" spans="1:823" x14ac:dyDescent="0.25">
      <c r="A224" s="30">
        <v>45821</v>
      </c>
      <c r="B224" s="16" t="s">
        <v>9973</v>
      </c>
      <c r="C224" s="16" t="s">
        <v>867</v>
      </c>
      <c r="D224" s="16" t="s">
        <v>867</v>
      </c>
      <c r="E224" s="16">
        <v>68</v>
      </c>
      <c r="F224" s="16" t="s">
        <v>8153</v>
      </c>
      <c r="G224" s="16" t="s">
        <v>4105</v>
      </c>
      <c r="I224" s="16" t="s">
        <v>4174</v>
      </c>
      <c r="Z224" s="16" t="s">
        <v>981</v>
      </c>
      <c r="AA224" s="16" t="s">
        <v>470</v>
      </c>
      <c r="AB224" s="16">
        <v>1</v>
      </c>
      <c r="AC224" s="16" t="s">
        <v>843</v>
      </c>
      <c r="AD224" s="16" t="s">
        <v>843</v>
      </c>
      <c r="AE224" s="16" t="s">
        <v>843</v>
      </c>
      <c r="AF224" s="16" t="s">
        <v>844</v>
      </c>
      <c r="AG224" s="16" t="s">
        <v>843</v>
      </c>
      <c r="AH224" s="16" t="s">
        <v>844</v>
      </c>
      <c r="AI224" s="16" t="s">
        <v>843</v>
      </c>
      <c r="AJ224" s="16" t="s">
        <v>843</v>
      </c>
      <c r="AK224" s="16" t="s">
        <v>843</v>
      </c>
      <c r="AM224" s="16" t="s">
        <v>737</v>
      </c>
      <c r="AN224" s="16" t="s">
        <v>761</v>
      </c>
      <c r="AP224" s="16" t="s">
        <v>774</v>
      </c>
      <c r="AR224" s="16" t="s">
        <v>6913</v>
      </c>
      <c r="AS224" s="16" t="s">
        <v>7432</v>
      </c>
      <c r="AT224" s="16" t="s">
        <v>843</v>
      </c>
      <c r="AU224" s="16" t="s">
        <v>844</v>
      </c>
      <c r="AV224" s="16" t="s">
        <v>843</v>
      </c>
      <c r="AW224" s="16" t="s">
        <v>843</v>
      </c>
      <c r="AX224" s="16" t="s">
        <v>843</v>
      </c>
      <c r="AY224" s="16" t="s">
        <v>843</v>
      </c>
      <c r="AZ224" s="16" t="s">
        <v>843</v>
      </c>
      <c r="BB224" s="16">
        <v>4</v>
      </c>
      <c r="BC224" s="16" t="s">
        <v>7872</v>
      </c>
      <c r="BE224" s="16" t="s">
        <v>5101</v>
      </c>
      <c r="BV224" s="16" t="s">
        <v>4433</v>
      </c>
      <c r="BW224" s="16" t="s">
        <v>844</v>
      </c>
      <c r="BX224" s="16" t="s">
        <v>843</v>
      </c>
      <c r="BY224" s="16" t="s">
        <v>843</v>
      </c>
      <c r="BZ224" s="16" t="s">
        <v>843</v>
      </c>
      <c r="CA224" s="16" t="s">
        <v>843</v>
      </c>
      <c r="CB224" s="16" t="s">
        <v>843</v>
      </c>
      <c r="CC224" s="16" t="s">
        <v>843</v>
      </c>
      <c r="CD224" s="16" t="s">
        <v>843</v>
      </c>
      <c r="CE224" s="16" t="s">
        <v>843</v>
      </c>
      <c r="CF224" s="16" t="s">
        <v>843</v>
      </c>
      <c r="CG224" s="16" t="s">
        <v>843</v>
      </c>
      <c r="CH224" s="16" t="s">
        <v>843</v>
      </c>
      <c r="CI224" s="16" t="s">
        <v>843</v>
      </c>
      <c r="CJ224" s="16" t="s">
        <v>843</v>
      </c>
      <c r="CK224" s="16" t="s">
        <v>843</v>
      </c>
      <c r="CP224" s="16" t="s">
        <v>867</v>
      </c>
      <c r="CQ224" s="16" t="s">
        <v>9044</v>
      </c>
      <c r="CR224" s="16" t="s">
        <v>844</v>
      </c>
      <c r="CS224" s="16" t="s">
        <v>844</v>
      </c>
      <c r="CT224" s="16" t="s">
        <v>843</v>
      </c>
      <c r="CU224" s="16" t="s">
        <v>843</v>
      </c>
      <c r="CV224" s="16" t="s">
        <v>843</v>
      </c>
      <c r="CW224" s="16" t="s">
        <v>843</v>
      </c>
      <c r="CX224" s="16" t="s">
        <v>843</v>
      </c>
      <c r="CY224" s="16" t="s">
        <v>843</v>
      </c>
      <c r="CZ224" s="16" t="s">
        <v>843</v>
      </c>
      <c r="DA224" s="16" t="s">
        <v>5184</v>
      </c>
      <c r="DX224" s="16" t="s">
        <v>867</v>
      </c>
      <c r="DY224" s="16" t="s">
        <v>867</v>
      </c>
      <c r="GC224" s="16" t="s">
        <v>864</v>
      </c>
      <c r="GF224" s="16" t="s">
        <v>867</v>
      </c>
      <c r="GG224" s="16" t="s">
        <v>867</v>
      </c>
      <c r="GV224" s="16" t="s">
        <v>5443</v>
      </c>
      <c r="GW224" s="16" t="s">
        <v>843</v>
      </c>
      <c r="GX224" s="16" t="s">
        <v>844</v>
      </c>
      <c r="GY224" s="16" t="s">
        <v>843</v>
      </c>
      <c r="GZ224" s="16" t="s">
        <v>843</v>
      </c>
      <c r="HA224" s="16" t="s">
        <v>843</v>
      </c>
      <c r="HB224" s="16" t="s">
        <v>843</v>
      </c>
      <c r="HC224" s="16" t="s">
        <v>843</v>
      </c>
      <c r="HD224" s="16" t="s">
        <v>843</v>
      </c>
      <c r="HE224" s="16" t="s">
        <v>843</v>
      </c>
      <c r="HF224" s="16" t="s">
        <v>843</v>
      </c>
      <c r="HH224" s="16" t="s">
        <v>5456</v>
      </c>
      <c r="HK224" s="16" t="s">
        <v>865</v>
      </c>
      <c r="HM224" s="16" t="s">
        <v>865</v>
      </c>
      <c r="HZ224" s="16" t="s">
        <v>7944</v>
      </c>
      <c r="KE224" s="16" t="s">
        <v>5582</v>
      </c>
      <c r="KG224" s="16" t="s">
        <v>7015</v>
      </c>
      <c r="KH224" s="16" t="s">
        <v>7033</v>
      </c>
      <c r="KI224" s="16" t="s">
        <v>865</v>
      </c>
      <c r="LG224" s="16" t="s">
        <v>867</v>
      </c>
      <c r="LH224" s="16" t="s">
        <v>867</v>
      </c>
      <c r="LI224" s="16" t="s">
        <v>867</v>
      </c>
      <c r="LJ224" s="16" t="s">
        <v>867</v>
      </c>
      <c r="LK224" s="16" t="s">
        <v>865</v>
      </c>
      <c r="LL224" s="16" t="s">
        <v>864</v>
      </c>
      <c r="LM224" s="16" t="s">
        <v>843</v>
      </c>
      <c r="LN224" s="16" t="s">
        <v>843</v>
      </c>
      <c r="LO224" s="16" t="s">
        <v>843</v>
      </c>
      <c r="LP224" s="16" t="s">
        <v>843</v>
      </c>
      <c r="LQ224" s="16" t="s">
        <v>843</v>
      </c>
      <c r="LR224" s="16" t="s">
        <v>843</v>
      </c>
      <c r="LS224" s="16" t="s">
        <v>843</v>
      </c>
      <c r="LT224" s="16" t="s">
        <v>843</v>
      </c>
      <c r="LU224" s="16" t="s">
        <v>843</v>
      </c>
      <c r="LV224" s="16" t="s">
        <v>843</v>
      </c>
      <c r="LW224" s="16" t="s">
        <v>843</v>
      </c>
      <c r="LX224" s="16" t="s">
        <v>843</v>
      </c>
      <c r="LY224" s="16" t="s">
        <v>843</v>
      </c>
      <c r="LZ224" s="16" t="s">
        <v>844</v>
      </c>
      <c r="MA224" s="16" t="s">
        <v>843</v>
      </c>
      <c r="MC224" s="16" t="s">
        <v>5694</v>
      </c>
      <c r="MD224" s="16" t="s">
        <v>844</v>
      </c>
      <c r="ME224" s="16" t="s">
        <v>843</v>
      </c>
      <c r="MF224" s="16" t="s">
        <v>843</v>
      </c>
      <c r="MG224" s="16" t="s">
        <v>843</v>
      </c>
      <c r="MH224" s="16" t="s">
        <v>843</v>
      </c>
      <c r="MI224" s="16" t="s">
        <v>843</v>
      </c>
      <c r="MJ224" s="16" t="s">
        <v>843</v>
      </c>
      <c r="MK224" s="16" t="s">
        <v>843</v>
      </c>
      <c r="ML224" s="16" t="s">
        <v>843</v>
      </c>
      <c r="MM224" s="16" t="s">
        <v>843</v>
      </c>
      <c r="MN224" s="16" t="s">
        <v>843</v>
      </c>
      <c r="MO224" s="16" t="s">
        <v>843</v>
      </c>
      <c r="MP224" s="16" t="s">
        <v>843</v>
      </c>
      <c r="MQ224" s="16" t="s">
        <v>843</v>
      </c>
      <c r="MR224" s="16" t="s">
        <v>843</v>
      </c>
      <c r="MS224" s="16" t="s">
        <v>843</v>
      </c>
      <c r="MT224" s="16" t="s">
        <v>843</v>
      </c>
      <c r="MU224" s="16" t="s">
        <v>843</v>
      </c>
      <c r="MV224" s="16" t="s">
        <v>843</v>
      </c>
      <c r="PC224" s="16" t="s">
        <v>865</v>
      </c>
      <c r="PD224" s="16" t="s">
        <v>865</v>
      </c>
      <c r="PY224" s="16" t="s">
        <v>865</v>
      </c>
      <c r="QP224" s="16" t="s">
        <v>865</v>
      </c>
      <c r="QR224" s="16" t="s">
        <v>867</v>
      </c>
      <c r="QT224" s="16" t="s">
        <v>867</v>
      </c>
      <c r="QV224" s="16" t="s">
        <v>865</v>
      </c>
      <c r="QX224" s="16" t="s">
        <v>865</v>
      </c>
      <c r="QY224" s="16" t="s">
        <v>867</v>
      </c>
      <c r="RD224" s="16" t="s">
        <v>4216</v>
      </c>
      <c r="RF224" s="16" t="s">
        <v>865</v>
      </c>
      <c r="RH224" s="16" t="s">
        <v>4216</v>
      </c>
      <c r="RJ224" s="16" t="s">
        <v>4216</v>
      </c>
      <c r="RN224" s="16" t="s">
        <v>7724</v>
      </c>
      <c r="RP224" s="16" t="s">
        <v>867</v>
      </c>
      <c r="RR224" s="16" t="s">
        <v>7720</v>
      </c>
      <c r="RT224" s="16" t="s">
        <v>7720</v>
      </c>
      <c r="RV224" s="16" t="s">
        <v>4216</v>
      </c>
      <c r="RX224" s="16" t="s">
        <v>7720</v>
      </c>
      <c r="RZ224" s="16" t="s">
        <v>867</v>
      </c>
      <c r="SQ224" s="16" t="s">
        <v>865</v>
      </c>
      <c r="SS224" s="16" t="s">
        <v>4216</v>
      </c>
      <c r="ST224" s="16" t="s">
        <v>7761</v>
      </c>
      <c r="TN224" s="16">
        <v>2000</v>
      </c>
      <c r="TO224" s="16">
        <v>0</v>
      </c>
      <c r="TP224" s="16">
        <v>350</v>
      </c>
      <c r="TQ224" s="16">
        <v>1800</v>
      </c>
      <c r="TR224" s="16">
        <v>1000</v>
      </c>
      <c r="TS224" s="16">
        <v>200</v>
      </c>
      <c r="TU224" s="16">
        <v>500</v>
      </c>
      <c r="TV224" s="16">
        <v>2500</v>
      </c>
      <c r="TX224" s="16">
        <v>0</v>
      </c>
      <c r="TZ224" s="16" t="s">
        <v>7364</v>
      </c>
      <c r="UA224" s="16" t="s">
        <v>8691</v>
      </c>
      <c r="UB224" s="16">
        <v>0</v>
      </c>
      <c r="UC224" s="16" t="s">
        <v>843</v>
      </c>
      <c r="UD224" s="16" t="s">
        <v>843</v>
      </c>
      <c r="UE224" s="16" t="s">
        <v>844</v>
      </c>
      <c r="UF224" s="16" t="s">
        <v>844</v>
      </c>
      <c r="UG224" s="16" t="s">
        <v>843</v>
      </c>
      <c r="UH224" s="16" t="s">
        <v>843</v>
      </c>
      <c r="VK224" s="16" t="s">
        <v>6102</v>
      </c>
      <c r="VL224" s="16" t="s">
        <v>843</v>
      </c>
      <c r="VM224" s="16" t="s">
        <v>843</v>
      </c>
      <c r="VN224" s="16" t="s">
        <v>843</v>
      </c>
      <c r="VO224" s="16" t="s">
        <v>843</v>
      </c>
      <c r="VP224" s="16" t="s">
        <v>844</v>
      </c>
      <c r="VQ224" s="16" t="s">
        <v>843</v>
      </c>
      <c r="VR224" s="16" t="s">
        <v>843</v>
      </c>
      <c r="VS224" s="16" t="s">
        <v>843</v>
      </c>
      <c r="VT224" s="16" t="s">
        <v>843</v>
      </c>
      <c r="VV224" s="16">
        <v>8000</v>
      </c>
      <c r="VX224" s="16" t="s">
        <v>6028</v>
      </c>
      <c r="VY224" s="16" t="s">
        <v>844</v>
      </c>
      <c r="VZ224" s="16" t="s">
        <v>843</v>
      </c>
      <c r="WA224" s="16" t="s">
        <v>843</v>
      </c>
      <c r="WB224" s="16" t="s">
        <v>843</v>
      </c>
      <c r="WC224" s="16" t="s">
        <v>843</v>
      </c>
      <c r="WD224" s="16" t="s">
        <v>843</v>
      </c>
      <c r="WE224" s="16" t="s">
        <v>843</v>
      </c>
      <c r="WF224" s="16" t="s">
        <v>843</v>
      </c>
      <c r="WH224" s="16">
        <v>1625</v>
      </c>
      <c r="WO224" s="16" t="s">
        <v>6926</v>
      </c>
      <c r="YN224" s="16" t="s">
        <v>864</v>
      </c>
      <c r="YP224" s="16" t="s">
        <v>7978</v>
      </c>
      <c r="YR224" s="16" t="s">
        <v>9974</v>
      </c>
      <c r="YS224" s="16" t="s">
        <v>9975</v>
      </c>
      <c r="YT224" s="16" t="s">
        <v>8694</v>
      </c>
      <c r="YU224" s="16" t="s">
        <v>9976</v>
      </c>
      <c r="YV224" s="16" t="s">
        <v>9148</v>
      </c>
      <c r="YW224" s="16" t="s">
        <v>844</v>
      </c>
      <c r="YX224" s="16" t="s">
        <v>9148</v>
      </c>
      <c r="YY224" s="16" t="s">
        <v>8860</v>
      </c>
      <c r="ZA224" s="16" t="s">
        <v>843</v>
      </c>
      <c r="ZB224" s="16">
        <v>6266.67</v>
      </c>
      <c r="ZC224" s="16" t="s">
        <v>8854</v>
      </c>
      <c r="ZD224" s="16" t="s">
        <v>843</v>
      </c>
      <c r="ZE224" s="16" t="s">
        <v>9977</v>
      </c>
      <c r="ZF224" s="16" t="s">
        <v>8926</v>
      </c>
      <c r="ZG224" s="16" t="s">
        <v>9042</v>
      </c>
      <c r="ZH224" s="16" t="s">
        <v>8752</v>
      </c>
      <c r="ZI224" s="16" t="s">
        <v>8739</v>
      </c>
      <c r="ZJ224" s="16" t="s">
        <v>843</v>
      </c>
      <c r="ZL224" s="16" t="s">
        <v>8754</v>
      </c>
      <c r="ZN224" s="16" t="s">
        <v>8815</v>
      </c>
      <c r="ZO224" s="16" t="s">
        <v>487</v>
      </c>
      <c r="ZP224" s="16" t="s">
        <v>487</v>
      </c>
      <c r="ZQ224" s="16" t="s">
        <v>486</v>
      </c>
      <c r="ZR224" s="16" t="s">
        <v>486</v>
      </c>
      <c r="ZS224" s="16" t="s">
        <v>8738</v>
      </c>
      <c r="ZT224" s="16" t="s">
        <v>8705</v>
      </c>
      <c r="ZU224" s="16" t="s">
        <v>8706</v>
      </c>
      <c r="ZV224" s="16" t="s">
        <v>487</v>
      </c>
      <c r="ZW224" s="16" t="s">
        <v>843</v>
      </c>
      <c r="ZX224" s="16" t="s">
        <v>843</v>
      </c>
      <c r="ZY224" s="16" t="s">
        <v>844</v>
      </c>
      <c r="ZZ224" s="16" t="s">
        <v>843</v>
      </c>
      <c r="AAA224" s="16" t="s">
        <v>844</v>
      </c>
      <c r="AAB224" s="16" t="s">
        <v>844</v>
      </c>
      <c r="AAC224" s="16">
        <v>0</v>
      </c>
      <c r="AAD224" s="16" t="s">
        <v>844</v>
      </c>
      <c r="AAE224" s="16" t="s">
        <v>843</v>
      </c>
      <c r="AAF224" s="16" t="s">
        <v>843</v>
      </c>
      <c r="AAG224" s="16" t="s">
        <v>843</v>
      </c>
      <c r="AAH224" s="16" t="s">
        <v>843</v>
      </c>
      <c r="AAI224" s="16" t="s">
        <v>843</v>
      </c>
      <c r="AAJ224" s="16" t="s">
        <v>606</v>
      </c>
      <c r="AAK224" s="16" t="s">
        <v>639</v>
      </c>
      <c r="AAL224" s="16" t="s">
        <v>905</v>
      </c>
      <c r="AAM224" s="16" t="s">
        <v>660</v>
      </c>
      <c r="AAN224" s="16" t="s">
        <v>8707</v>
      </c>
      <c r="AAO224" s="16" t="s">
        <v>1019</v>
      </c>
      <c r="AAP224" s="16" t="s">
        <v>8708</v>
      </c>
      <c r="AAQ224" s="16" t="s">
        <v>9978</v>
      </c>
      <c r="AAS224" s="16">
        <v>5380.87</v>
      </c>
      <c r="AAU224" s="16" t="s">
        <v>782</v>
      </c>
      <c r="AAX224" s="16" t="s">
        <v>843</v>
      </c>
      <c r="AAY224" s="16" t="s">
        <v>8710</v>
      </c>
      <c r="AAZ224" s="16" t="s">
        <v>782</v>
      </c>
      <c r="ABA224" s="16" t="s">
        <v>783</v>
      </c>
      <c r="ABB224" s="16" t="s">
        <v>782</v>
      </c>
      <c r="ABC224" s="16" t="s">
        <v>783</v>
      </c>
      <c r="ABD224" s="16" t="s">
        <v>782</v>
      </c>
      <c r="ABE224" s="16" t="s">
        <v>783</v>
      </c>
      <c r="ABF224" s="16" t="s">
        <v>782</v>
      </c>
      <c r="ABG224" s="16" t="s">
        <v>783</v>
      </c>
      <c r="ABH224" s="16" t="s">
        <v>783</v>
      </c>
      <c r="ABJ224" s="16" t="s">
        <v>783</v>
      </c>
      <c r="ABK224" s="16" t="s">
        <v>782</v>
      </c>
      <c r="ABL224" s="16" t="s">
        <v>8769</v>
      </c>
      <c r="ABM224" s="16" t="s">
        <v>844</v>
      </c>
      <c r="ABO224" s="16" t="s">
        <v>486</v>
      </c>
      <c r="ABP224" s="16" t="s">
        <v>972</v>
      </c>
      <c r="ABQ224" s="16" t="s">
        <v>4341</v>
      </c>
      <c r="ABR224" s="16" t="s">
        <v>470</v>
      </c>
      <c r="ABS224" s="16" t="s">
        <v>457</v>
      </c>
      <c r="ABT224" s="16" t="s">
        <v>844</v>
      </c>
      <c r="ABU224" s="16" t="s">
        <v>844</v>
      </c>
      <c r="ABV224" s="16" t="s">
        <v>487</v>
      </c>
      <c r="ABW224" s="16" t="s">
        <v>486</v>
      </c>
      <c r="ABX224" s="16" t="s">
        <v>892</v>
      </c>
      <c r="ABY224" s="16" t="s">
        <v>486</v>
      </c>
      <c r="ABZ224" s="16" t="s">
        <v>487</v>
      </c>
      <c r="ACA224" s="16" t="s">
        <v>761</v>
      </c>
      <c r="ACB224" s="16" t="s">
        <v>774</v>
      </c>
      <c r="ACC224" s="16" t="s">
        <v>737</v>
      </c>
      <c r="ACD224" s="16" t="s">
        <v>486</v>
      </c>
      <c r="ACE224" s="16" t="s">
        <v>486</v>
      </c>
      <c r="ACG224" s="16" t="s">
        <v>1014</v>
      </c>
      <c r="ACH224" s="16" t="s">
        <v>1009</v>
      </c>
      <c r="ACI224" s="16" t="s">
        <v>462</v>
      </c>
      <c r="ACJ224" s="16">
        <v>0.79400000000000004</v>
      </c>
      <c r="ACK224" s="16" t="s">
        <v>482</v>
      </c>
      <c r="ACL224" s="16" t="s">
        <v>740</v>
      </c>
      <c r="ACM224" s="16" t="s">
        <v>1190</v>
      </c>
      <c r="ACN224" s="16" t="s">
        <v>1169</v>
      </c>
      <c r="ACO224" s="16" t="s">
        <v>1856</v>
      </c>
      <c r="ACP224" s="16">
        <v>1625</v>
      </c>
      <c r="ACQ224" s="16" t="s">
        <v>1201</v>
      </c>
      <c r="ACR224" s="16" t="s">
        <v>1644</v>
      </c>
      <c r="ACS224" s="16" t="s">
        <v>680</v>
      </c>
      <c r="ACT224" s="16" t="s">
        <v>1521</v>
      </c>
      <c r="ACU224" s="16" t="s">
        <v>833</v>
      </c>
      <c r="ACV224" s="16" t="s">
        <v>8711</v>
      </c>
      <c r="ACW224" s="16" t="s">
        <v>878</v>
      </c>
      <c r="ACX224" s="16" t="s">
        <v>1916</v>
      </c>
      <c r="ACY224" s="16" t="s">
        <v>1949</v>
      </c>
      <c r="ACZ224" s="16">
        <v>1</v>
      </c>
      <c r="ADA224" s="16">
        <v>1</v>
      </c>
      <c r="ADB224" s="16">
        <v>1</v>
      </c>
      <c r="ADC224" s="16">
        <v>1</v>
      </c>
      <c r="ADD224" s="16">
        <v>0</v>
      </c>
      <c r="ADE224" s="16" t="s">
        <v>9315</v>
      </c>
      <c r="ADF224" s="16">
        <v>0</v>
      </c>
      <c r="ADG224" s="16" t="s">
        <v>486</v>
      </c>
      <c r="ADH224" s="16">
        <v>1</v>
      </c>
      <c r="ADI224" s="16" t="s">
        <v>486</v>
      </c>
      <c r="ADJ224" s="16" t="s">
        <v>1743</v>
      </c>
      <c r="ADK224" s="16" t="s">
        <v>13194</v>
      </c>
      <c r="ADL224" s="16" t="s">
        <v>13196</v>
      </c>
      <c r="ADM224" s="16" t="s">
        <v>1756</v>
      </c>
      <c r="ADN224" s="16" t="s">
        <v>1764</v>
      </c>
      <c r="ADO224" s="16" t="s">
        <v>13197</v>
      </c>
      <c r="ADP224" s="16" t="s">
        <v>13196</v>
      </c>
      <c r="ADQ224" s="16" t="s">
        <v>1743</v>
      </c>
      <c r="ADS224" s="16" t="s">
        <v>13194</v>
      </c>
      <c r="ADU224" s="16" t="s">
        <v>8713</v>
      </c>
      <c r="ADW224" s="16" t="s">
        <v>13199</v>
      </c>
      <c r="ADY224" s="16" t="s">
        <v>1062</v>
      </c>
      <c r="AEA224" s="16">
        <v>6266.6666666666697</v>
      </c>
      <c r="AEC224" s="16" t="s">
        <v>1062</v>
      </c>
      <c r="AED224" s="16">
        <v>5380.87</v>
      </c>
      <c r="AEE224" s="16" t="s">
        <v>952</v>
      </c>
      <c r="AEG224" s="16">
        <v>9625</v>
      </c>
      <c r="AEI224" s="16">
        <v>2000</v>
      </c>
      <c r="AEK224" s="16">
        <v>350</v>
      </c>
      <c r="AEL224" s="16">
        <v>1800</v>
      </c>
      <c r="AEM224" s="16">
        <v>2500</v>
      </c>
      <c r="AEN224" s="16">
        <v>1000</v>
      </c>
      <c r="AEO224" s="16">
        <v>200</v>
      </c>
      <c r="AEP224" s="16">
        <v>500</v>
      </c>
    </row>
    <row r="225" spans="1:823" x14ac:dyDescent="0.25">
      <c r="A225" s="30">
        <v>45824</v>
      </c>
      <c r="B225" s="16" t="s">
        <v>9979</v>
      </c>
      <c r="C225" s="16" t="s">
        <v>867</v>
      </c>
      <c r="D225" s="16" t="s">
        <v>867</v>
      </c>
      <c r="E225" s="16">
        <v>65</v>
      </c>
      <c r="F225" s="16" t="s">
        <v>8153</v>
      </c>
      <c r="G225" s="16" t="s">
        <v>4113</v>
      </c>
      <c r="I225" s="16" t="s">
        <v>4162</v>
      </c>
      <c r="Z225" s="16" t="s">
        <v>993</v>
      </c>
      <c r="AA225" s="16" t="s">
        <v>470</v>
      </c>
      <c r="AB225" s="16">
        <v>1</v>
      </c>
      <c r="AC225" s="16" t="s">
        <v>843</v>
      </c>
      <c r="AD225" s="16" t="s">
        <v>843</v>
      </c>
      <c r="AE225" s="16" t="s">
        <v>843</v>
      </c>
      <c r="AF225" s="16" t="s">
        <v>844</v>
      </c>
      <c r="AG225" s="16" t="s">
        <v>843</v>
      </c>
      <c r="AH225" s="16" t="s">
        <v>844</v>
      </c>
      <c r="AI225" s="16" t="s">
        <v>843</v>
      </c>
      <c r="AJ225" s="16" t="s">
        <v>843</v>
      </c>
      <c r="AK225" s="16" t="s">
        <v>843</v>
      </c>
      <c r="AM225" s="16" t="s">
        <v>737</v>
      </c>
      <c r="AN225" s="16" t="s">
        <v>759</v>
      </c>
      <c r="AP225" s="16" t="s">
        <v>768</v>
      </c>
      <c r="AR225" s="16" t="s">
        <v>6910</v>
      </c>
      <c r="BB225" s="16">
        <v>2</v>
      </c>
      <c r="BC225" s="16" t="s">
        <v>7878</v>
      </c>
      <c r="BE225" s="16" t="s">
        <v>5098</v>
      </c>
      <c r="BV225" s="16" t="s">
        <v>4433</v>
      </c>
      <c r="BW225" s="16" t="s">
        <v>844</v>
      </c>
      <c r="BX225" s="16" t="s">
        <v>843</v>
      </c>
      <c r="BY225" s="16" t="s">
        <v>843</v>
      </c>
      <c r="BZ225" s="16" t="s">
        <v>843</v>
      </c>
      <c r="CA225" s="16" t="s">
        <v>843</v>
      </c>
      <c r="CB225" s="16" t="s">
        <v>843</v>
      </c>
      <c r="CC225" s="16" t="s">
        <v>843</v>
      </c>
      <c r="CD225" s="16" t="s">
        <v>843</v>
      </c>
      <c r="CE225" s="16" t="s">
        <v>843</v>
      </c>
      <c r="CF225" s="16" t="s">
        <v>843</v>
      </c>
      <c r="CG225" s="16" t="s">
        <v>843</v>
      </c>
      <c r="CH225" s="16" t="s">
        <v>843</v>
      </c>
      <c r="CI225" s="16" t="s">
        <v>843</v>
      </c>
      <c r="CJ225" s="16" t="s">
        <v>843</v>
      </c>
      <c r="CK225" s="16" t="s">
        <v>843</v>
      </c>
      <c r="CP225" s="16" t="s">
        <v>867</v>
      </c>
      <c r="CQ225" s="16" t="s">
        <v>5191</v>
      </c>
      <c r="CR225" s="16" t="s">
        <v>844</v>
      </c>
      <c r="CS225" s="16" t="s">
        <v>843</v>
      </c>
      <c r="CT225" s="16" t="s">
        <v>843</v>
      </c>
      <c r="CU225" s="16" t="s">
        <v>843</v>
      </c>
      <c r="CV225" s="16" t="s">
        <v>843</v>
      </c>
      <c r="CW225" s="16" t="s">
        <v>843</v>
      </c>
      <c r="CX225" s="16" t="s">
        <v>843</v>
      </c>
      <c r="CY225" s="16" t="s">
        <v>843</v>
      </c>
      <c r="CZ225" s="16" t="s">
        <v>843</v>
      </c>
      <c r="DA225" s="16" t="s">
        <v>5184</v>
      </c>
      <c r="DX225" s="16" t="s">
        <v>867</v>
      </c>
      <c r="DY225" s="16" t="s">
        <v>867</v>
      </c>
      <c r="GC225" s="16" t="s">
        <v>5342</v>
      </c>
      <c r="GF225" s="16" t="s">
        <v>867</v>
      </c>
      <c r="GG225" s="16" t="s">
        <v>867</v>
      </c>
      <c r="GV225" s="16" t="s">
        <v>5443</v>
      </c>
      <c r="GW225" s="16" t="s">
        <v>843</v>
      </c>
      <c r="GX225" s="16" t="s">
        <v>844</v>
      </c>
      <c r="GY225" s="16" t="s">
        <v>843</v>
      </c>
      <c r="GZ225" s="16" t="s">
        <v>843</v>
      </c>
      <c r="HA225" s="16" t="s">
        <v>843</v>
      </c>
      <c r="HB225" s="16" t="s">
        <v>843</v>
      </c>
      <c r="HC225" s="16" t="s">
        <v>843</v>
      </c>
      <c r="HD225" s="16" t="s">
        <v>843</v>
      </c>
      <c r="HE225" s="16" t="s">
        <v>843</v>
      </c>
      <c r="HF225" s="16" t="s">
        <v>843</v>
      </c>
      <c r="HH225" s="16" t="s">
        <v>5456</v>
      </c>
      <c r="HK225" s="16" t="s">
        <v>865</v>
      </c>
      <c r="HM225" s="16" t="s">
        <v>865</v>
      </c>
      <c r="HZ225" s="16" t="s">
        <v>7947</v>
      </c>
      <c r="KE225" s="16" t="s">
        <v>5585</v>
      </c>
      <c r="KG225" s="16" t="s">
        <v>7018</v>
      </c>
      <c r="KH225" s="16" t="s">
        <v>7036</v>
      </c>
      <c r="KI225" s="16" t="s">
        <v>865</v>
      </c>
      <c r="LG225" s="16" t="s">
        <v>867</v>
      </c>
      <c r="LH225" s="16" t="s">
        <v>867</v>
      </c>
      <c r="LI225" s="16" t="s">
        <v>867</v>
      </c>
      <c r="LJ225" s="16" t="s">
        <v>867</v>
      </c>
      <c r="LK225" s="16" t="s">
        <v>867</v>
      </c>
      <c r="LL225" s="16" t="s">
        <v>5690</v>
      </c>
      <c r="LM225" s="16" t="s">
        <v>843</v>
      </c>
      <c r="LN225" s="16" t="s">
        <v>843</v>
      </c>
      <c r="LO225" s="16" t="s">
        <v>843</v>
      </c>
      <c r="LP225" s="16" t="s">
        <v>843</v>
      </c>
      <c r="LQ225" s="16" t="s">
        <v>843</v>
      </c>
      <c r="LR225" s="16" t="s">
        <v>843</v>
      </c>
      <c r="LS225" s="16" t="s">
        <v>843</v>
      </c>
      <c r="LT225" s="16" t="s">
        <v>843</v>
      </c>
      <c r="LU225" s="16" t="s">
        <v>843</v>
      </c>
      <c r="LV225" s="16" t="s">
        <v>843</v>
      </c>
      <c r="LW225" s="16" t="s">
        <v>843</v>
      </c>
      <c r="LX225" s="16" t="s">
        <v>844</v>
      </c>
      <c r="LY225" s="16" t="s">
        <v>843</v>
      </c>
      <c r="LZ225" s="16" t="s">
        <v>843</v>
      </c>
      <c r="MA225" s="16" t="s">
        <v>843</v>
      </c>
      <c r="MC225" s="16" t="s">
        <v>5694</v>
      </c>
      <c r="MD225" s="16" t="s">
        <v>844</v>
      </c>
      <c r="ME225" s="16" t="s">
        <v>843</v>
      </c>
      <c r="MF225" s="16" t="s">
        <v>843</v>
      </c>
      <c r="MG225" s="16" t="s">
        <v>843</v>
      </c>
      <c r="MH225" s="16" t="s">
        <v>843</v>
      </c>
      <c r="MI225" s="16" t="s">
        <v>843</v>
      </c>
      <c r="MJ225" s="16" t="s">
        <v>843</v>
      </c>
      <c r="MK225" s="16" t="s">
        <v>843</v>
      </c>
      <c r="ML225" s="16" t="s">
        <v>843</v>
      </c>
      <c r="MM225" s="16" t="s">
        <v>843</v>
      </c>
      <c r="MN225" s="16" t="s">
        <v>843</v>
      </c>
      <c r="MO225" s="16" t="s">
        <v>843</v>
      </c>
      <c r="MP225" s="16" t="s">
        <v>843</v>
      </c>
      <c r="MQ225" s="16" t="s">
        <v>843</v>
      </c>
      <c r="MR225" s="16" t="s">
        <v>843</v>
      </c>
      <c r="MS225" s="16" t="s">
        <v>843</v>
      </c>
      <c r="MT225" s="16" t="s">
        <v>843</v>
      </c>
      <c r="MU225" s="16" t="s">
        <v>843</v>
      </c>
      <c r="MV225" s="16" t="s">
        <v>843</v>
      </c>
      <c r="PC225" s="16" t="s">
        <v>865</v>
      </c>
      <c r="PD225" s="16" t="s">
        <v>865</v>
      </c>
      <c r="PY225" s="16" t="s">
        <v>865</v>
      </c>
      <c r="QP225" s="16" t="s">
        <v>865</v>
      </c>
      <c r="QR225" s="16" t="s">
        <v>867</v>
      </c>
      <c r="QT225" s="16" t="s">
        <v>867</v>
      </c>
      <c r="QV225" s="16" t="s">
        <v>865</v>
      </c>
      <c r="QX225" s="16" t="s">
        <v>864</v>
      </c>
      <c r="QY225" s="16" t="s">
        <v>867</v>
      </c>
      <c r="RD225" s="16" t="s">
        <v>865</v>
      </c>
      <c r="RF225" s="16" t="s">
        <v>865</v>
      </c>
      <c r="RH225" s="16" t="s">
        <v>865</v>
      </c>
      <c r="RJ225" s="16" t="s">
        <v>865</v>
      </c>
      <c r="RN225" s="16" t="s">
        <v>7720</v>
      </c>
      <c r="RP225" s="16" t="s">
        <v>867</v>
      </c>
      <c r="RR225" s="16" t="s">
        <v>867</v>
      </c>
      <c r="RT225" s="16" t="s">
        <v>867</v>
      </c>
      <c r="RV225" s="16" t="s">
        <v>867</v>
      </c>
      <c r="RX225" s="16" t="s">
        <v>7720</v>
      </c>
      <c r="RZ225" s="16" t="s">
        <v>7720</v>
      </c>
      <c r="SQ225" s="16" t="s">
        <v>867</v>
      </c>
      <c r="SS225" s="16" t="s">
        <v>7296</v>
      </c>
      <c r="ST225" s="16" t="s">
        <v>7764</v>
      </c>
      <c r="TN225" s="16">
        <v>3000</v>
      </c>
      <c r="TO225" s="16">
        <v>6000</v>
      </c>
      <c r="TP225" s="16">
        <v>1500</v>
      </c>
      <c r="TQ225" s="16">
        <v>500</v>
      </c>
      <c r="TR225" s="16">
        <v>500</v>
      </c>
      <c r="TS225" s="16">
        <v>120</v>
      </c>
      <c r="TT225" s="16">
        <v>0</v>
      </c>
      <c r="TU225" s="16">
        <v>200</v>
      </c>
      <c r="TV225" s="16">
        <v>3000</v>
      </c>
      <c r="TW225" s="16">
        <v>0</v>
      </c>
      <c r="TX225" s="16">
        <v>0</v>
      </c>
      <c r="TZ225" s="16" t="s">
        <v>7367</v>
      </c>
      <c r="UA225" s="16" t="s">
        <v>8715</v>
      </c>
      <c r="UB225" s="16">
        <v>0</v>
      </c>
      <c r="UC225" s="16" t="s">
        <v>843</v>
      </c>
      <c r="UD225" s="16" t="s">
        <v>843</v>
      </c>
      <c r="UE225" s="16" t="s">
        <v>844</v>
      </c>
      <c r="UF225" s="16" t="s">
        <v>844</v>
      </c>
      <c r="UG225" s="16" t="s">
        <v>843</v>
      </c>
      <c r="UH225" s="16" t="s">
        <v>843</v>
      </c>
      <c r="VK225" s="16" t="s">
        <v>6102</v>
      </c>
      <c r="VL225" s="16" t="s">
        <v>843</v>
      </c>
      <c r="VM225" s="16" t="s">
        <v>843</v>
      </c>
      <c r="VN225" s="16" t="s">
        <v>843</v>
      </c>
      <c r="VO225" s="16" t="s">
        <v>843</v>
      </c>
      <c r="VP225" s="16" t="s">
        <v>844</v>
      </c>
      <c r="VQ225" s="16" t="s">
        <v>843</v>
      </c>
      <c r="VR225" s="16" t="s">
        <v>843</v>
      </c>
      <c r="VS225" s="16" t="s">
        <v>843</v>
      </c>
      <c r="VT225" s="16" t="s">
        <v>843</v>
      </c>
      <c r="VV225" s="16">
        <v>3200</v>
      </c>
      <c r="VX225" s="16" t="s">
        <v>9013</v>
      </c>
      <c r="VY225" s="16" t="s">
        <v>844</v>
      </c>
      <c r="VZ225" s="16" t="s">
        <v>843</v>
      </c>
      <c r="WA225" s="16" t="s">
        <v>843</v>
      </c>
      <c r="WB225" s="16" t="s">
        <v>843</v>
      </c>
      <c r="WC225" s="16" t="s">
        <v>844</v>
      </c>
      <c r="WD225" s="16" t="s">
        <v>843</v>
      </c>
      <c r="WE225" s="16" t="s">
        <v>843</v>
      </c>
      <c r="WF225" s="16" t="s">
        <v>843</v>
      </c>
      <c r="WH225" s="16">
        <v>1625</v>
      </c>
      <c r="WO225" s="16" t="s">
        <v>6920</v>
      </c>
      <c r="XD225" s="16" t="s">
        <v>6975</v>
      </c>
      <c r="XE225" s="16" t="s">
        <v>843</v>
      </c>
      <c r="XF225" s="16" t="s">
        <v>843</v>
      </c>
      <c r="XG225" s="16" t="s">
        <v>844</v>
      </c>
      <c r="XH225" s="16" t="s">
        <v>843</v>
      </c>
      <c r="XI225" s="16" t="s">
        <v>843</v>
      </c>
      <c r="XJ225" s="16" t="s">
        <v>843</v>
      </c>
      <c r="XK225" s="16" t="s">
        <v>843</v>
      </c>
      <c r="XL225" s="16" t="s">
        <v>843</v>
      </c>
      <c r="XM225" s="16" t="s">
        <v>843</v>
      </c>
      <c r="XN225" s="16" t="s">
        <v>843</v>
      </c>
      <c r="XO225" s="16" t="s">
        <v>843</v>
      </c>
      <c r="XP225" s="16" t="s">
        <v>843</v>
      </c>
      <c r="XQ225" s="16" t="s">
        <v>843</v>
      </c>
      <c r="YF225" s="16" t="s">
        <v>865</v>
      </c>
      <c r="YN225" s="16" t="s">
        <v>7040</v>
      </c>
      <c r="YP225" s="16" t="s">
        <v>7990</v>
      </c>
      <c r="YR225" s="16" t="s">
        <v>9980</v>
      </c>
      <c r="YS225" s="16" t="s">
        <v>9981</v>
      </c>
      <c r="YT225" s="16" t="s">
        <v>8694</v>
      </c>
      <c r="YU225" s="16" t="s">
        <v>9982</v>
      </c>
      <c r="YV225" s="16" t="s">
        <v>8696</v>
      </c>
      <c r="YW225" s="16" t="s">
        <v>844</v>
      </c>
      <c r="YX225" s="16" t="s">
        <v>8696</v>
      </c>
      <c r="YY225" s="16" t="s">
        <v>8789</v>
      </c>
      <c r="YZ225" s="16" t="s">
        <v>843</v>
      </c>
      <c r="ZA225" s="16" t="s">
        <v>843</v>
      </c>
      <c r="ZB225" s="16">
        <v>12320</v>
      </c>
      <c r="ZC225" s="16" t="s">
        <v>8720</v>
      </c>
      <c r="ZD225" s="16" t="s">
        <v>8934</v>
      </c>
      <c r="ZE225" s="16" t="s">
        <v>8787</v>
      </c>
      <c r="ZF225" s="16" t="s">
        <v>8754</v>
      </c>
      <c r="ZG225" s="16" t="s">
        <v>8699</v>
      </c>
      <c r="ZH225" s="16" t="s">
        <v>8700</v>
      </c>
      <c r="ZI225" s="16" t="s">
        <v>8724</v>
      </c>
      <c r="ZJ225" s="16" t="s">
        <v>843</v>
      </c>
      <c r="ZK225" s="16" t="s">
        <v>843</v>
      </c>
      <c r="ZL225" s="16" t="s">
        <v>8701</v>
      </c>
      <c r="ZM225" s="16" t="s">
        <v>843</v>
      </c>
      <c r="ZN225" s="16" t="s">
        <v>8703</v>
      </c>
      <c r="ZO225" s="16" t="s">
        <v>487</v>
      </c>
      <c r="ZP225" s="16" t="s">
        <v>487</v>
      </c>
      <c r="ZQ225" s="16" t="s">
        <v>487</v>
      </c>
      <c r="ZR225" s="16" t="s">
        <v>486</v>
      </c>
      <c r="ZS225" s="16" t="s">
        <v>8704</v>
      </c>
      <c r="ZT225" s="16" t="s">
        <v>8705</v>
      </c>
      <c r="ZU225" s="16" t="s">
        <v>8706</v>
      </c>
      <c r="ZV225" s="16" t="s">
        <v>487</v>
      </c>
      <c r="ZW225" s="16" t="s">
        <v>843</v>
      </c>
      <c r="ZX225" s="16" t="s">
        <v>843</v>
      </c>
      <c r="ZY225" s="16" t="s">
        <v>844</v>
      </c>
      <c r="ZZ225" s="16" t="s">
        <v>843</v>
      </c>
      <c r="AAA225" s="16" t="s">
        <v>844</v>
      </c>
      <c r="AAB225" s="16" t="s">
        <v>843</v>
      </c>
      <c r="AAC225" s="16">
        <v>0</v>
      </c>
      <c r="AAD225" s="16" t="s">
        <v>844</v>
      </c>
      <c r="AAE225" s="16" t="s">
        <v>843</v>
      </c>
      <c r="AAF225" s="16" t="s">
        <v>843</v>
      </c>
      <c r="AAG225" s="16" t="s">
        <v>843</v>
      </c>
      <c r="AAH225" s="16" t="s">
        <v>843</v>
      </c>
      <c r="AAI225" s="16" t="s">
        <v>843</v>
      </c>
      <c r="AAJ225" s="16" t="s">
        <v>606</v>
      </c>
      <c r="AAK225" s="16" t="s">
        <v>639</v>
      </c>
      <c r="AAL225" s="16" t="s">
        <v>905</v>
      </c>
      <c r="AAM225" s="16" t="s">
        <v>663</v>
      </c>
      <c r="AAN225" s="16" t="s">
        <v>8707</v>
      </c>
      <c r="AAO225" s="16" t="s">
        <v>1019</v>
      </c>
      <c r="AAP225" s="16" t="s">
        <v>8708</v>
      </c>
      <c r="AAQ225" s="16" t="s">
        <v>8919</v>
      </c>
      <c r="AAS225" s="16">
        <v>3127.35</v>
      </c>
      <c r="AAT225" s="16" t="s">
        <v>782</v>
      </c>
      <c r="AAU225" s="16" t="s">
        <v>782</v>
      </c>
      <c r="AAV225" s="16" t="s">
        <v>782</v>
      </c>
      <c r="AAW225" s="16" t="s">
        <v>782</v>
      </c>
      <c r="AAX225" s="16" t="s">
        <v>843</v>
      </c>
      <c r="AAY225" s="16" t="s">
        <v>8710</v>
      </c>
      <c r="AAZ225" s="16" t="s">
        <v>782</v>
      </c>
      <c r="ABB225" s="16" t="s">
        <v>782</v>
      </c>
      <c r="ABC225" s="16" t="s">
        <v>783</v>
      </c>
      <c r="ABD225" s="16" t="s">
        <v>783</v>
      </c>
      <c r="ABE225" s="16" t="s">
        <v>783</v>
      </c>
      <c r="ABF225" s="16" t="s">
        <v>782</v>
      </c>
      <c r="ABG225" s="16" t="s">
        <v>782</v>
      </c>
      <c r="ABH225" s="16" t="s">
        <v>782</v>
      </c>
      <c r="ABI225" s="16" t="s">
        <v>782</v>
      </c>
      <c r="ABJ225" s="16" t="s">
        <v>783</v>
      </c>
      <c r="ABK225" s="16" t="s">
        <v>783</v>
      </c>
      <c r="ABL225" s="16" t="s">
        <v>8759</v>
      </c>
      <c r="ABM225" s="16" t="s">
        <v>844</v>
      </c>
      <c r="ABN225" s="16" t="s">
        <v>1034</v>
      </c>
      <c r="ABP225" s="16" t="s">
        <v>972</v>
      </c>
      <c r="ABQ225" s="16" t="s">
        <v>4324</v>
      </c>
      <c r="ABR225" s="16" t="s">
        <v>470</v>
      </c>
      <c r="ABS225" s="16" t="s">
        <v>457</v>
      </c>
      <c r="ABT225" s="16" t="s">
        <v>844</v>
      </c>
      <c r="ABU225" s="16" t="s">
        <v>844</v>
      </c>
      <c r="ABV225" s="16" t="s">
        <v>487</v>
      </c>
      <c r="ABW225" s="16" t="s">
        <v>486</v>
      </c>
      <c r="ABX225" s="16" t="s">
        <v>892</v>
      </c>
      <c r="ABY225" s="16" t="s">
        <v>486</v>
      </c>
      <c r="ABZ225" s="16" t="s">
        <v>486</v>
      </c>
      <c r="ACA225" s="16" t="s">
        <v>759</v>
      </c>
      <c r="ACB225" s="16" t="s">
        <v>768</v>
      </c>
      <c r="ACC225" s="16" t="s">
        <v>737</v>
      </c>
      <c r="ACD225" s="16" t="s">
        <v>487</v>
      </c>
      <c r="ACE225" s="16" t="s">
        <v>486</v>
      </c>
      <c r="ACG225" s="16" t="s">
        <v>1014</v>
      </c>
      <c r="ACH225" s="16" t="s">
        <v>1009</v>
      </c>
      <c r="ACI225" s="16" t="s">
        <v>462</v>
      </c>
      <c r="ACJ225" s="16">
        <v>1.1910000000000001</v>
      </c>
      <c r="ACK225" s="16" t="s">
        <v>478</v>
      </c>
      <c r="ACL225" s="16" t="s">
        <v>740</v>
      </c>
      <c r="ACM225" s="16" t="s">
        <v>1190</v>
      </c>
      <c r="ACN225" s="16" t="s">
        <v>1169</v>
      </c>
      <c r="ACO225" s="16" t="s">
        <v>1856</v>
      </c>
      <c r="ACP225" s="16">
        <v>1625</v>
      </c>
      <c r="ACQ225" s="16" t="s">
        <v>1201</v>
      </c>
      <c r="ACR225" s="16" t="s">
        <v>1644</v>
      </c>
      <c r="ACS225" s="16" t="s">
        <v>680</v>
      </c>
      <c r="ACT225" s="16" t="s">
        <v>1522</v>
      </c>
      <c r="ACU225" s="16" t="s">
        <v>833</v>
      </c>
      <c r="ACV225" s="16" t="s">
        <v>8711</v>
      </c>
      <c r="ACW225" s="16" t="s">
        <v>878</v>
      </c>
      <c r="ACX225" s="16" t="s">
        <v>1914</v>
      </c>
      <c r="ACY225" s="16" t="s">
        <v>1947</v>
      </c>
      <c r="ACZ225" s="16">
        <v>1</v>
      </c>
      <c r="ADA225" s="16">
        <v>1</v>
      </c>
      <c r="ADB225" s="16">
        <v>1</v>
      </c>
      <c r="ADC225" s="16">
        <v>1</v>
      </c>
      <c r="ADD225" s="16">
        <v>1</v>
      </c>
      <c r="ADE225" s="16" t="s">
        <v>8712</v>
      </c>
      <c r="ADF225" s="16">
        <v>0</v>
      </c>
      <c r="ADG225" s="16" t="s">
        <v>486</v>
      </c>
      <c r="ADH225" s="16">
        <v>1</v>
      </c>
      <c r="ADI225" s="16" t="s">
        <v>486</v>
      </c>
      <c r="ADJ225" s="16" t="s">
        <v>1743</v>
      </c>
      <c r="ADK225" s="16" t="s">
        <v>1750</v>
      </c>
      <c r="ADL225" s="16" t="s">
        <v>1761</v>
      </c>
      <c r="ADM225" s="16" t="s">
        <v>13195</v>
      </c>
      <c r="ADN225" s="16" t="s">
        <v>13196</v>
      </c>
      <c r="ADO225" s="16" t="s">
        <v>13197</v>
      </c>
      <c r="ADP225" s="16" t="s">
        <v>13196</v>
      </c>
      <c r="ADQ225" s="16" t="s">
        <v>1743</v>
      </c>
      <c r="ADR225" s="16" t="s">
        <v>13194</v>
      </c>
      <c r="ADS225" s="16" t="s">
        <v>13194</v>
      </c>
      <c r="ADU225" s="16" t="s">
        <v>8817</v>
      </c>
      <c r="ADW225" s="16" t="s">
        <v>13199</v>
      </c>
      <c r="ADY225" s="16" t="s">
        <v>1059</v>
      </c>
      <c r="AEB225" s="16">
        <v>12320</v>
      </c>
      <c r="AEC225" s="16" t="s">
        <v>1058</v>
      </c>
      <c r="AED225" s="16">
        <v>3127.35</v>
      </c>
      <c r="AEE225" s="16" t="s">
        <v>952</v>
      </c>
      <c r="AEH225" s="16">
        <v>4825</v>
      </c>
      <c r="AEI225" s="16">
        <v>3000</v>
      </c>
      <c r="AEJ225" s="16">
        <v>6000</v>
      </c>
      <c r="AEK225" s="16">
        <v>1500</v>
      </c>
      <c r="AEL225" s="16">
        <v>500</v>
      </c>
      <c r="AEM225" s="16">
        <v>3000</v>
      </c>
      <c r="AEN225" s="16">
        <v>500</v>
      </c>
      <c r="AEO225" s="16">
        <v>120</v>
      </c>
      <c r="AEP225" s="16">
        <v>200</v>
      </c>
    </row>
    <row r="226" spans="1:823" x14ac:dyDescent="0.25">
      <c r="A226" s="30">
        <v>45824</v>
      </c>
      <c r="B226" s="16" t="s">
        <v>9983</v>
      </c>
      <c r="C226" s="16" t="s">
        <v>867</v>
      </c>
      <c r="D226" s="16" t="s">
        <v>867</v>
      </c>
      <c r="E226" s="16">
        <v>37</v>
      </c>
      <c r="F226" s="16" t="s">
        <v>8153</v>
      </c>
      <c r="G226" s="16" t="s">
        <v>4113</v>
      </c>
      <c r="I226" s="16" t="s">
        <v>4174</v>
      </c>
      <c r="Z226" s="16" t="s">
        <v>993</v>
      </c>
      <c r="AA226" s="16" t="s">
        <v>470</v>
      </c>
      <c r="AB226" s="16">
        <v>4</v>
      </c>
      <c r="AC226" s="16" t="s">
        <v>844</v>
      </c>
      <c r="AD226" s="16" t="s">
        <v>844</v>
      </c>
      <c r="AE226" s="16" t="s">
        <v>844</v>
      </c>
      <c r="AF226" s="16" t="s">
        <v>1056</v>
      </c>
      <c r="AG226" s="16" t="s">
        <v>843</v>
      </c>
      <c r="AH226" s="16" t="s">
        <v>8732</v>
      </c>
      <c r="AI226" s="16" t="s">
        <v>844</v>
      </c>
      <c r="AJ226" s="16" t="s">
        <v>843</v>
      </c>
      <c r="AK226" s="16" t="s">
        <v>844</v>
      </c>
      <c r="AM226" s="16" t="s">
        <v>737</v>
      </c>
      <c r="AN226" s="16" t="s">
        <v>759</v>
      </c>
      <c r="AP226" s="16" t="s">
        <v>768</v>
      </c>
      <c r="AR226" s="16" t="s">
        <v>6907</v>
      </c>
      <c r="BB226" s="16">
        <v>3</v>
      </c>
      <c r="BC226" s="16" t="s">
        <v>7878</v>
      </c>
      <c r="BE226" s="16" t="s">
        <v>5095</v>
      </c>
      <c r="BF226" s="16" t="s">
        <v>865</v>
      </c>
      <c r="BV226" s="16" t="s">
        <v>4433</v>
      </c>
      <c r="BW226" s="16" t="s">
        <v>844</v>
      </c>
      <c r="BX226" s="16" t="s">
        <v>843</v>
      </c>
      <c r="BY226" s="16" t="s">
        <v>843</v>
      </c>
      <c r="BZ226" s="16" t="s">
        <v>843</v>
      </c>
      <c r="CA226" s="16" t="s">
        <v>843</v>
      </c>
      <c r="CB226" s="16" t="s">
        <v>843</v>
      </c>
      <c r="CC226" s="16" t="s">
        <v>843</v>
      </c>
      <c r="CD226" s="16" t="s">
        <v>843</v>
      </c>
      <c r="CE226" s="16" t="s">
        <v>843</v>
      </c>
      <c r="CF226" s="16" t="s">
        <v>843</v>
      </c>
      <c r="CG226" s="16" t="s">
        <v>843</v>
      </c>
      <c r="CH226" s="16" t="s">
        <v>843</v>
      </c>
      <c r="CI226" s="16" t="s">
        <v>843</v>
      </c>
      <c r="CJ226" s="16" t="s">
        <v>843</v>
      </c>
      <c r="CK226" s="16" t="s">
        <v>843</v>
      </c>
      <c r="CP226" s="16" t="s">
        <v>867</v>
      </c>
      <c r="CQ226" s="16" t="s">
        <v>5191</v>
      </c>
      <c r="CR226" s="16" t="s">
        <v>844</v>
      </c>
      <c r="CS226" s="16" t="s">
        <v>843</v>
      </c>
      <c r="CT226" s="16" t="s">
        <v>843</v>
      </c>
      <c r="CU226" s="16" t="s">
        <v>843</v>
      </c>
      <c r="CV226" s="16" t="s">
        <v>843</v>
      </c>
      <c r="CW226" s="16" t="s">
        <v>843</v>
      </c>
      <c r="CX226" s="16" t="s">
        <v>843</v>
      </c>
      <c r="CY226" s="16" t="s">
        <v>843</v>
      </c>
      <c r="CZ226" s="16" t="s">
        <v>843</v>
      </c>
      <c r="DA226" s="16" t="s">
        <v>5184</v>
      </c>
      <c r="DX226" s="16" t="s">
        <v>867</v>
      </c>
      <c r="DY226" s="16" t="s">
        <v>867</v>
      </c>
      <c r="GC226" s="16" t="s">
        <v>5347</v>
      </c>
      <c r="GF226" s="16" t="s">
        <v>867</v>
      </c>
      <c r="GG226" s="16" t="s">
        <v>867</v>
      </c>
      <c r="GV226" s="16" t="s">
        <v>9984</v>
      </c>
      <c r="GW226" s="16" t="s">
        <v>844</v>
      </c>
      <c r="GX226" s="16" t="s">
        <v>844</v>
      </c>
      <c r="GY226" s="16" t="s">
        <v>844</v>
      </c>
      <c r="GZ226" s="16" t="s">
        <v>844</v>
      </c>
      <c r="HA226" s="16" t="s">
        <v>844</v>
      </c>
      <c r="HB226" s="16" t="s">
        <v>844</v>
      </c>
      <c r="HC226" s="16" t="s">
        <v>844</v>
      </c>
      <c r="HD226" s="16" t="s">
        <v>843</v>
      </c>
      <c r="HE226" s="16" t="s">
        <v>843</v>
      </c>
      <c r="HF226" s="16" t="s">
        <v>843</v>
      </c>
      <c r="HH226" s="16" t="s">
        <v>5456</v>
      </c>
      <c r="HK226" s="16" t="s">
        <v>864</v>
      </c>
      <c r="HM226" s="16" t="s">
        <v>865</v>
      </c>
      <c r="HZ226" s="16" t="s">
        <v>7944</v>
      </c>
      <c r="KE226" s="16" t="s">
        <v>5585</v>
      </c>
      <c r="KG226" s="16" t="s">
        <v>7021</v>
      </c>
      <c r="KH226" s="16" t="s">
        <v>7036</v>
      </c>
      <c r="KI226" s="16" t="s">
        <v>867</v>
      </c>
      <c r="KJ226" s="16" t="s">
        <v>9985</v>
      </c>
      <c r="KK226" s="16" t="s">
        <v>844</v>
      </c>
      <c r="KL226" s="16" t="s">
        <v>844</v>
      </c>
      <c r="KM226" s="16" t="s">
        <v>844</v>
      </c>
      <c r="KN226" s="16" t="s">
        <v>843</v>
      </c>
      <c r="KO226" s="16" t="s">
        <v>844</v>
      </c>
      <c r="KP226" s="16" t="s">
        <v>843</v>
      </c>
      <c r="KQ226" s="16" t="s">
        <v>843</v>
      </c>
      <c r="LG226" s="16" t="s">
        <v>867</v>
      </c>
      <c r="LH226" s="16" t="s">
        <v>867</v>
      </c>
      <c r="LI226" s="16" t="s">
        <v>867</v>
      </c>
      <c r="LJ226" s="16" t="s">
        <v>867</v>
      </c>
      <c r="LK226" s="16" t="s">
        <v>867</v>
      </c>
      <c r="LL226" s="16" t="s">
        <v>9986</v>
      </c>
      <c r="LM226" s="16" t="s">
        <v>844</v>
      </c>
      <c r="LN226" s="16" t="s">
        <v>844</v>
      </c>
      <c r="LO226" s="16" t="s">
        <v>844</v>
      </c>
      <c r="LP226" s="16" t="s">
        <v>844</v>
      </c>
      <c r="LQ226" s="16" t="s">
        <v>843</v>
      </c>
      <c r="LR226" s="16" t="s">
        <v>843</v>
      </c>
      <c r="LS226" s="16" t="s">
        <v>843</v>
      </c>
      <c r="LT226" s="16" t="s">
        <v>843</v>
      </c>
      <c r="LU226" s="16" t="s">
        <v>843</v>
      </c>
      <c r="LV226" s="16" t="s">
        <v>843</v>
      </c>
      <c r="LW226" s="16" t="s">
        <v>844</v>
      </c>
      <c r="LX226" s="16" t="s">
        <v>843</v>
      </c>
      <c r="LY226" s="16" t="s">
        <v>843</v>
      </c>
      <c r="LZ226" s="16" t="s">
        <v>843</v>
      </c>
      <c r="MA226" s="16" t="s">
        <v>843</v>
      </c>
      <c r="MC226" s="16" t="s">
        <v>9987</v>
      </c>
      <c r="MD226" s="16" t="s">
        <v>843</v>
      </c>
      <c r="ME226" s="16" t="s">
        <v>843</v>
      </c>
      <c r="MF226" s="16" t="s">
        <v>843</v>
      </c>
      <c r="MG226" s="16" t="s">
        <v>843</v>
      </c>
      <c r="MH226" s="16" t="s">
        <v>843</v>
      </c>
      <c r="MI226" s="16" t="s">
        <v>843</v>
      </c>
      <c r="MJ226" s="16" t="s">
        <v>843</v>
      </c>
      <c r="MK226" s="16" t="s">
        <v>843</v>
      </c>
      <c r="ML226" s="16" t="s">
        <v>844</v>
      </c>
      <c r="MM226" s="16" t="s">
        <v>843</v>
      </c>
      <c r="MN226" s="16" t="s">
        <v>843</v>
      </c>
      <c r="MO226" s="16" t="s">
        <v>843</v>
      </c>
      <c r="MP226" s="16" t="s">
        <v>844</v>
      </c>
      <c r="MQ226" s="16" t="s">
        <v>843</v>
      </c>
      <c r="MR226" s="16" t="s">
        <v>844</v>
      </c>
      <c r="MS226" s="16" t="s">
        <v>843</v>
      </c>
      <c r="MT226" s="16" t="s">
        <v>843</v>
      </c>
      <c r="MU226" s="16" t="s">
        <v>843</v>
      </c>
      <c r="MV226" s="16" t="s">
        <v>843</v>
      </c>
      <c r="NS226" s="16" t="s">
        <v>9988</v>
      </c>
      <c r="NT226" s="16" t="s">
        <v>843</v>
      </c>
      <c r="NU226" s="16" t="s">
        <v>843</v>
      </c>
      <c r="NV226" s="16" t="s">
        <v>843</v>
      </c>
      <c r="NW226" s="16" t="s">
        <v>843</v>
      </c>
      <c r="NX226" s="16" t="s">
        <v>844</v>
      </c>
      <c r="NY226" s="16" t="s">
        <v>844</v>
      </c>
      <c r="NZ226" s="16" t="s">
        <v>843</v>
      </c>
      <c r="OA226" s="16" t="s">
        <v>843</v>
      </c>
      <c r="OB226" s="16" t="s">
        <v>844</v>
      </c>
      <c r="OC226" s="16" t="s">
        <v>843</v>
      </c>
      <c r="OD226" s="16" t="s">
        <v>843</v>
      </c>
      <c r="OE226" s="16" t="s">
        <v>843</v>
      </c>
      <c r="OF226" s="16" t="s">
        <v>843</v>
      </c>
      <c r="OG226" s="16" t="s">
        <v>843</v>
      </c>
      <c r="OH226" s="16" t="s">
        <v>843</v>
      </c>
      <c r="OI226" s="16" t="s">
        <v>843</v>
      </c>
      <c r="OK226" s="16" t="s">
        <v>9989</v>
      </c>
      <c r="OL226" s="16" t="s">
        <v>843</v>
      </c>
      <c r="OM226" s="16" t="s">
        <v>843</v>
      </c>
      <c r="ON226" s="16" t="s">
        <v>844</v>
      </c>
      <c r="OO226" s="16" t="s">
        <v>843</v>
      </c>
      <c r="OP226" s="16" t="s">
        <v>844</v>
      </c>
      <c r="OQ226" s="16" t="s">
        <v>843</v>
      </c>
      <c r="OR226" s="16" t="s">
        <v>843</v>
      </c>
      <c r="OS226" s="16" t="s">
        <v>843</v>
      </c>
      <c r="OT226" s="16" t="s">
        <v>843</v>
      </c>
      <c r="OU226" s="16" t="s">
        <v>843</v>
      </c>
      <c r="OV226" s="16" t="s">
        <v>843</v>
      </c>
      <c r="OW226" s="16" t="s">
        <v>843</v>
      </c>
      <c r="OX226" s="16" t="s">
        <v>843</v>
      </c>
      <c r="OY226" s="16" t="s">
        <v>843</v>
      </c>
      <c r="OZ226" s="16" t="s">
        <v>843</v>
      </c>
      <c r="PA226" s="16" t="s">
        <v>843</v>
      </c>
      <c r="PC226" s="16" t="s">
        <v>865</v>
      </c>
      <c r="PD226" s="16" t="s">
        <v>865</v>
      </c>
      <c r="PY226" s="16" t="s">
        <v>865</v>
      </c>
      <c r="QP226" s="16" t="s">
        <v>864</v>
      </c>
      <c r="QR226" s="16" t="s">
        <v>867</v>
      </c>
      <c r="QT226" s="16" t="s">
        <v>867</v>
      </c>
      <c r="QV226" s="16" t="s">
        <v>865</v>
      </c>
      <c r="QX226" s="16" t="s">
        <v>867</v>
      </c>
      <c r="QY226" s="16" t="s">
        <v>867</v>
      </c>
      <c r="RD226" s="16" t="s">
        <v>865</v>
      </c>
      <c r="RF226" s="16" t="s">
        <v>865</v>
      </c>
      <c r="RH226" s="16" t="s">
        <v>865</v>
      </c>
      <c r="RJ226" s="16" t="s">
        <v>865</v>
      </c>
      <c r="RN226" s="16" t="s">
        <v>7720</v>
      </c>
      <c r="RP226" s="16" t="s">
        <v>867</v>
      </c>
      <c r="RR226" s="16" t="s">
        <v>867</v>
      </c>
      <c r="RT226" s="16" t="s">
        <v>867</v>
      </c>
      <c r="RV226" s="16" t="s">
        <v>867</v>
      </c>
      <c r="RX226" s="16" t="s">
        <v>7724</v>
      </c>
      <c r="RZ226" s="16" t="s">
        <v>7724</v>
      </c>
      <c r="SQ226" s="16" t="s">
        <v>867</v>
      </c>
      <c r="SS226" s="16" t="s">
        <v>7296</v>
      </c>
      <c r="ST226" s="16" t="s">
        <v>7764</v>
      </c>
      <c r="TN226" s="16">
        <v>7000</v>
      </c>
      <c r="TO226" s="16">
        <v>8000</v>
      </c>
      <c r="TP226" s="16">
        <v>2000</v>
      </c>
      <c r="TQ226" s="16">
        <v>400</v>
      </c>
      <c r="TR226" s="16">
        <v>500</v>
      </c>
      <c r="TS226" s="16">
        <v>240</v>
      </c>
      <c r="TT226" s="16">
        <v>0</v>
      </c>
      <c r="TU226" s="16">
        <v>300</v>
      </c>
      <c r="TV226" s="16">
        <v>10000</v>
      </c>
      <c r="TW226" s="16">
        <v>0</v>
      </c>
      <c r="TX226" s="16">
        <v>10000</v>
      </c>
      <c r="TZ226" s="16" t="s">
        <v>7367</v>
      </c>
      <c r="UA226" s="16" t="s">
        <v>8691</v>
      </c>
      <c r="UB226" s="16">
        <v>0</v>
      </c>
      <c r="UC226" s="16" t="s">
        <v>843</v>
      </c>
      <c r="UD226" s="16" t="s">
        <v>843</v>
      </c>
      <c r="UE226" s="16" t="s">
        <v>844</v>
      </c>
      <c r="UF226" s="16" t="s">
        <v>844</v>
      </c>
      <c r="UG226" s="16" t="s">
        <v>843</v>
      </c>
      <c r="UH226" s="16" t="s">
        <v>843</v>
      </c>
      <c r="VK226" s="16" t="s">
        <v>9990</v>
      </c>
      <c r="VL226" s="16" t="s">
        <v>844</v>
      </c>
      <c r="VM226" s="16" t="s">
        <v>843</v>
      </c>
      <c r="VN226" s="16" t="s">
        <v>843</v>
      </c>
      <c r="VO226" s="16" t="s">
        <v>843</v>
      </c>
      <c r="VP226" s="16" t="s">
        <v>844</v>
      </c>
      <c r="VQ226" s="16" t="s">
        <v>843</v>
      </c>
      <c r="VR226" s="16" t="s">
        <v>843</v>
      </c>
      <c r="VS226" s="16" t="s">
        <v>843</v>
      </c>
      <c r="VT226" s="16" t="s">
        <v>843</v>
      </c>
      <c r="VV226" s="16">
        <v>4000</v>
      </c>
      <c r="VX226" s="16" t="s">
        <v>6028</v>
      </c>
      <c r="VY226" s="16" t="s">
        <v>844</v>
      </c>
      <c r="VZ226" s="16" t="s">
        <v>843</v>
      </c>
      <c r="WA226" s="16" t="s">
        <v>843</v>
      </c>
      <c r="WB226" s="16" t="s">
        <v>843</v>
      </c>
      <c r="WC226" s="16" t="s">
        <v>843</v>
      </c>
      <c r="WD226" s="16" t="s">
        <v>843</v>
      </c>
      <c r="WE226" s="16" t="s">
        <v>843</v>
      </c>
      <c r="WF226" s="16" t="s">
        <v>843</v>
      </c>
      <c r="WH226" s="16">
        <v>6500</v>
      </c>
      <c r="WO226" s="16" t="s">
        <v>6920</v>
      </c>
      <c r="XD226" s="16" t="s">
        <v>9991</v>
      </c>
      <c r="XE226" s="16" t="s">
        <v>843</v>
      </c>
      <c r="XF226" s="16" t="s">
        <v>843</v>
      </c>
      <c r="XG226" s="16" t="s">
        <v>844</v>
      </c>
      <c r="XH226" s="16" t="s">
        <v>843</v>
      </c>
      <c r="XI226" s="16" t="s">
        <v>843</v>
      </c>
      <c r="XJ226" s="16" t="s">
        <v>843</v>
      </c>
      <c r="XK226" s="16" t="s">
        <v>843</v>
      </c>
      <c r="XL226" s="16" t="s">
        <v>844</v>
      </c>
      <c r="XM226" s="16" t="s">
        <v>844</v>
      </c>
      <c r="XN226" s="16" t="s">
        <v>843</v>
      </c>
      <c r="XO226" s="16" t="s">
        <v>843</v>
      </c>
      <c r="XP226" s="16" t="s">
        <v>843</v>
      </c>
      <c r="XQ226" s="16" t="s">
        <v>843</v>
      </c>
      <c r="YF226" s="16" t="s">
        <v>865</v>
      </c>
      <c r="YN226" s="16" t="s">
        <v>864</v>
      </c>
      <c r="YP226" s="16" t="s">
        <v>7990</v>
      </c>
      <c r="YR226" s="16" t="s">
        <v>9992</v>
      </c>
      <c r="YS226" s="16" t="s">
        <v>9993</v>
      </c>
      <c r="YT226" s="16" t="s">
        <v>8694</v>
      </c>
      <c r="YU226" s="16" t="s">
        <v>9994</v>
      </c>
      <c r="YV226" s="16" t="s">
        <v>8696</v>
      </c>
      <c r="YW226" s="16" t="s">
        <v>844</v>
      </c>
      <c r="YX226" s="16" t="s">
        <v>8696</v>
      </c>
      <c r="YY226" s="16" t="s">
        <v>8803</v>
      </c>
      <c r="YZ226" s="16" t="s">
        <v>843</v>
      </c>
      <c r="ZA226" s="16" t="s">
        <v>8762</v>
      </c>
      <c r="ZB226" s="16">
        <v>20940</v>
      </c>
      <c r="ZC226" s="16" t="s">
        <v>8872</v>
      </c>
      <c r="ZD226" s="16" t="s">
        <v>8826</v>
      </c>
      <c r="ZE226" s="16" t="s">
        <v>9995</v>
      </c>
      <c r="ZF226" s="16" t="s">
        <v>8722</v>
      </c>
      <c r="ZG226" s="16" t="s">
        <v>8701</v>
      </c>
      <c r="ZH226" s="16" t="s">
        <v>8700</v>
      </c>
      <c r="ZI226" s="16" t="s">
        <v>8722</v>
      </c>
      <c r="ZJ226" s="16" t="s">
        <v>8699</v>
      </c>
      <c r="ZK226" s="16" t="s">
        <v>843</v>
      </c>
      <c r="ZL226" s="16" t="s">
        <v>8700</v>
      </c>
      <c r="ZM226" s="16" t="s">
        <v>843</v>
      </c>
      <c r="ZN226" s="16" t="s">
        <v>8755</v>
      </c>
      <c r="ZO226" s="16" t="s">
        <v>487</v>
      </c>
      <c r="ZP226" s="16" t="s">
        <v>487</v>
      </c>
      <c r="ZQ226" s="16" t="s">
        <v>487</v>
      </c>
      <c r="ZR226" s="16" t="s">
        <v>486</v>
      </c>
      <c r="ZS226" s="16" t="s">
        <v>8839</v>
      </c>
      <c r="ZT226" s="16" t="s">
        <v>8705</v>
      </c>
      <c r="ZU226" s="16" t="s">
        <v>8706</v>
      </c>
      <c r="ZV226" s="16" t="s">
        <v>487</v>
      </c>
      <c r="ZW226" s="16" t="s">
        <v>1056</v>
      </c>
      <c r="ZX226" s="16" t="s">
        <v>844</v>
      </c>
      <c r="ZY226" s="16" t="s">
        <v>8732</v>
      </c>
      <c r="ZZ226" s="16" t="s">
        <v>844</v>
      </c>
      <c r="AAA226" s="16" t="s">
        <v>844</v>
      </c>
      <c r="AAB226" s="16" t="s">
        <v>843</v>
      </c>
      <c r="AAC226" s="16">
        <v>0</v>
      </c>
      <c r="AAD226" s="16" t="s">
        <v>1056</v>
      </c>
      <c r="AAE226" s="16" t="s">
        <v>843</v>
      </c>
      <c r="AAF226" s="16" t="s">
        <v>843</v>
      </c>
      <c r="AAG226" s="16" t="s">
        <v>843</v>
      </c>
      <c r="AAH226" s="16" t="s">
        <v>843</v>
      </c>
      <c r="AAI226" s="16" t="s">
        <v>1056</v>
      </c>
      <c r="AAJ226" s="16" t="s">
        <v>615</v>
      </c>
      <c r="AAK226" s="16" t="s">
        <v>633</v>
      </c>
      <c r="AAL226" s="16" t="s">
        <v>904</v>
      </c>
      <c r="AAM226" s="16" t="s">
        <v>663</v>
      </c>
      <c r="AAN226" s="16" t="s">
        <v>8840</v>
      </c>
      <c r="AAO226" s="16" t="s">
        <v>1019</v>
      </c>
      <c r="AAP226" s="16" t="s">
        <v>8708</v>
      </c>
      <c r="AAQ226" s="16" t="s">
        <v>8816</v>
      </c>
      <c r="AAS226" s="16">
        <v>8377.93</v>
      </c>
      <c r="AAT226" s="16" t="s">
        <v>782</v>
      </c>
      <c r="AAU226" s="16" t="s">
        <v>782</v>
      </c>
      <c r="AAV226" s="16" t="s">
        <v>782</v>
      </c>
      <c r="AAW226" s="16" t="s">
        <v>782</v>
      </c>
      <c r="AAX226" s="16" t="s">
        <v>843</v>
      </c>
      <c r="AAY226" s="16" t="s">
        <v>8710</v>
      </c>
      <c r="AAZ226" s="16" t="s">
        <v>782</v>
      </c>
      <c r="ABA226" s="16" t="s">
        <v>782</v>
      </c>
      <c r="ABB226" s="16" t="s">
        <v>782</v>
      </c>
      <c r="ABD226" s="16" t="s">
        <v>783</v>
      </c>
      <c r="ABE226" s="16" t="s">
        <v>783</v>
      </c>
      <c r="ABF226" s="16" t="s">
        <v>782</v>
      </c>
      <c r="ABG226" s="16" t="s">
        <v>782</v>
      </c>
      <c r="ABH226" s="16" t="s">
        <v>782</v>
      </c>
      <c r="ABI226" s="16" t="s">
        <v>782</v>
      </c>
      <c r="ABJ226" s="16" t="s">
        <v>782</v>
      </c>
      <c r="ABK226" s="16" t="s">
        <v>782</v>
      </c>
      <c r="ABL226" s="16" t="s">
        <v>1056</v>
      </c>
      <c r="ABM226" s="16" t="s">
        <v>844</v>
      </c>
      <c r="ABN226" s="16" t="s">
        <v>1034</v>
      </c>
      <c r="ABP226" s="16" t="s">
        <v>972</v>
      </c>
      <c r="ABQ226" s="16" t="s">
        <v>4324</v>
      </c>
      <c r="ABR226" s="16" t="s">
        <v>470</v>
      </c>
      <c r="ABS226" s="16" t="s">
        <v>451</v>
      </c>
      <c r="ABT226" s="16" t="s">
        <v>8746</v>
      </c>
      <c r="ABU226" s="16" t="s">
        <v>1056</v>
      </c>
      <c r="ABV226" s="16" t="s">
        <v>487</v>
      </c>
      <c r="ABW226" s="16" t="s">
        <v>486</v>
      </c>
      <c r="ABX226" s="16" t="s">
        <v>892</v>
      </c>
      <c r="ABY226" s="16" t="s">
        <v>486</v>
      </c>
      <c r="ABZ226" s="16" t="s">
        <v>487</v>
      </c>
      <c r="ACA226" s="16" t="s">
        <v>759</v>
      </c>
      <c r="ACB226" s="16" t="s">
        <v>768</v>
      </c>
      <c r="ACC226" s="16" t="s">
        <v>737</v>
      </c>
      <c r="ACD226" s="16" t="s">
        <v>486</v>
      </c>
      <c r="ACE226" s="16" t="s">
        <v>486</v>
      </c>
      <c r="ACF226" s="16" t="s">
        <v>13400</v>
      </c>
      <c r="ACG226" s="16" t="s">
        <v>1013</v>
      </c>
      <c r="ACH226" s="16" t="s">
        <v>1009</v>
      </c>
      <c r="ACI226" s="16" t="s">
        <v>462</v>
      </c>
      <c r="ACJ226" s="16">
        <v>1.1910000000000001</v>
      </c>
      <c r="ACK226" s="16" t="s">
        <v>478</v>
      </c>
      <c r="ACL226" s="16" t="s">
        <v>740</v>
      </c>
      <c r="ACM226" s="16" t="s">
        <v>1189</v>
      </c>
      <c r="ACN226" s="16" t="s">
        <v>1169</v>
      </c>
      <c r="ACO226" s="16" t="s">
        <v>1856</v>
      </c>
      <c r="ACP226" s="16">
        <v>6500</v>
      </c>
      <c r="ACQ226" s="16" t="s">
        <v>1203</v>
      </c>
      <c r="ACR226" s="16" t="s">
        <v>1644</v>
      </c>
      <c r="ACS226" s="16" t="s">
        <v>669</v>
      </c>
      <c r="ACT226" s="16" t="s">
        <v>1521</v>
      </c>
      <c r="ACU226" s="16" t="s">
        <v>833</v>
      </c>
      <c r="ACV226" s="16" t="s">
        <v>8711</v>
      </c>
      <c r="ACW226" s="16" t="s">
        <v>451</v>
      </c>
      <c r="ACX226" s="16" t="s">
        <v>1914</v>
      </c>
      <c r="ACY226" s="16" t="s">
        <v>1948</v>
      </c>
      <c r="ACZ226" s="16">
        <v>1</v>
      </c>
      <c r="ADA226" s="16">
        <v>1</v>
      </c>
      <c r="ADB226" s="16">
        <v>1</v>
      </c>
      <c r="ADC226" s="16">
        <v>1</v>
      </c>
      <c r="ADD226" s="16">
        <v>1</v>
      </c>
      <c r="ADE226" s="16" t="s">
        <v>8712</v>
      </c>
      <c r="ADF226" s="16">
        <v>0</v>
      </c>
      <c r="ADG226" s="16" t="s">
        <v>486</v>
      </c>
      <c r="ADH226" s="16">
        <v>4</v>
      </c>
      <c r="ADI226" s="16" t="s">
        <v>486</v>
      </c>
      <c r="ADJ226" s="16" t="s">
        <v>1745</v>
      </c>
      <c r="ADK226" s="16" t="s">
        <v>1752</v>
      </c>
      <c r="ADL226" s="16" t="s">
        <v>1762</v>
      </c>
      <c r="ADM226" s="16" t="s">
        <v>13195</v>
      </c>
      <c r="ADN226" s="16" t="s">
        <v>13196</v>
      </c>
      <c r="ADO226" s="16" t="s">
        <v>1766</v>
      </c>
      <c r="ADP226" s="16" t="s">
        <v>13196</v>
      </c>
      <c r="ADQ226" s="16" t="s">
        <v>1752</v>
      </c>
      <c r="ADR226" s="16" t="s">
        <v>13194</v>
      </c>
      <c r="ADS226" s="16" t="s">
        <v>1752</v>
      </c>
      <c r="ADU226" s="16" t="s">
        <v>8817</v>
      </c>
      <c r="ADW226" s="16" t="s">
        <v>8766</v>
      </c>
      <c r="ADY226" s="16" t="s">
        <v>1061</v>
      </c>
      <c r="AEB226" s="16">
        <v>20940</v>
      </c>
      <c r="AEC226" s="16" t="s">
        <v>1063</v>
      </c>
      <c r="AED226" s="16">
        <v>2094.48</v>
      </c>
      <c r="AEE226" s="16" t="s">
        <v>952</v>
      </c>
      <c r="AEH226" s="16">
        <v>10500</v>
      </c>
      <c r="AEI226" s="16">
        <v>1750</v>
      </c>
      <c r="AEJ226" s="16">
        <v>2000</v>
      </c>
      <c r="AEK226" s="16">
        <v>500</v>
      </c>
      <c r="AEL226" s="16">
        <v>100</v>
      </c>
      <c r="AEM226" s="16">
        <v>2500</v>
      </c>
      <c r="AEN226" s="16">
        <v>125</v>
      </c>
      <c r="AEO226" s="16">
        <v>60</v>
      </c>
      <c r="AEP226" s="16">
        <v>75</v>
      </c>
    </row>
    <row r="227" spans="1:823" x14ac:dyDescent="0.25">
      <c r="A227" s="30">
        <v>45824</v>
      </c>
      <c r="B227" s="16" t="s">
        <v>9996</v>
      </c>
      <c r="C227" s="16" t="s">
        <v>867</v>
      </c>
      <c r="D227" s="16" t="s">
        <v>867</v>
      </c>
      <c r="E227" s="16">
        <v>39</v>
      </c>
      <c r="F227" s="16" t="s">
        <v>8153</v>
      </c>
      <c r="G227" s="16" t="s">
        <v>4111</v>
      </c>
      <c r="I227" s="16" t="s">
        <v>4174</v>
      </c>
      <c r="Z227" s="16" t="s">
        <v>993</v>
      </c>
      <c r="AA227" s="16" t="s">
        <v>474</v>
      </c>
      <c r="AB227" s="16">
        <v>3</v>
      </c>
      <c r="AC227" s="16" t="s">
        <v>844</v>
      </c>
      <c r="AD227" s="16" t="s">
        <v>843</v>
      </c>
      <c r="AE227" s="16" t="s">
        <v>844</v>
      </c>
      <c r="AF227" s="16" t="s">
        <v>844</v>
      </c>
      <c r="AG227" s="16" t="s">
        <v>844</v>
      </c>
      <c r="AH227" s="16" t="s">
        <v>844</v>
      </c>
      <c r="AI227" s="16" t="s">
        <v>1056</v>
      </c>
      <c r="AJ227" s="16" t="s">
        <v>843</v>
      </c>
      <c r="AK227" s="16" t="s">
        <v>844</v>
      </c>
      <c r="AM227" s="16" t="s">
        <v>737</v>
      </c>
      <c r="AN227" s="16" t="s">
        <v>759</v>
      </c>
      <c r="AP227" s="16" t="s">
        <v>768</v>
      </c>
      <c r="AR227" s="16" t="s">
        <v>6907</v>
      </c>
      <c r="BB227" s="16">
        <v>3</v>
      </c>
      <c r="BC227" s="16" t="s">
        <v>7872</v>
      </c>
      <c r="BE227" s="16" t="s">
        <v>5098</v>
      </c>
      <c r="BV227" s="16" t="s">
        <v>9997</v>
      </c>
      <c r="BW227" s="16" t="s">
        <v>843</v>
      </c>
      <c r="BX227" s="16" t="s">
        <v>844</v>
      </c>
      <c r="BY227" s="16" t="s">
        <v>844</v>
      </c>
      <c r="BZ227" s="16" t="s">
        <v>844</v>
      </c>
      <c r="CA227" s="16" t="s">
        <v>843</v>
      </c>
      <c r="CB227" s="16" t="s">
        <v>843</v>
      </c>
      <c r="CC227" s="16" t="s">
        <v>843</v>
      </c>
      <c r="CD227" s="16" t="s">
        <v>843</v>
      </c>
      <c r="CE227" s="16" t="s">
        <v>843</v>
      </c>
      <c r="CF227" s="16" t="s">
        <v>843</v>
      </c>
      <c r="CG227" s="16" t="s">
        <v>843</v>
      </c>
      <c r="CH227" s="16" t="s">
        <v>844</v>
      </c>
      <c r="CI227" s="16" t="s">
        <v>843</v>
      </c>
      <c r="CJ227" s="16" t="s">
        <v>843</v>
      </c>
      <c r="CK227" s="16" t="s">
        <v>843</v>
      </c>
      <c r="CP227" s="16" t="s">
        <v>867</v>
      </c>
      <c r="CQ227" s="16" t="s">
        <v>9044</v>
      </c>
      <c r="CR227" s="16" t="s">
        <v>844</v>
      </c>
      <c r="CS227" s="16" t="s">
        <v>844</v>
      </c>
      <c r="CT227" s="16" t="s">
        <v>843</v>
      </c>
      <c r="CU227" s="16" t="s">
        <v>843</v>
      </c>
      <c r="CV227" s="16" t="s">
        <v>843</v>
      </c>
      <c r="CW227" s="16" t="s">
        <v>843</v>
      </c>
      <c r="CX227" s="16" t="s">
        <v>843</v>
      </c>
      <c r="CY227" s="16" t="s">
        <v>843</v>
      </c>
      <c r="CZ227" s="16" t="s">
        <v>843</v>
      </c>
      <c r="DA227" s="16" t="s">
        <v>5187</v>
      </c>
      <c r="DB227" s="16" t="s">
        <v>5191</v>
      </c>
      <c r="DC227" s="16" t="s">
        <v>844</v>
      </c>
      <c r="DD227" s="16" t="s">
        <v>843</v>
      </c>
      <c r="DE227" s="16" t="s">
        <v>843</v>
      </c>
      <c r="DF227" s="16" t="s">
        <v>843</v>
      </c>
      <c r="DG227" s="16" t="s">
        <v>843</v>
      </c>
      <c r="DH227" s="16" t="s">
        <v>843</v>
      </c>
      <c r="DI227" s="16" t="s">
        <v>843</v>
      </c>
      <c r="DJ227" s="16" t="s">
        <v>843</v>
      </c>
      <c r="DK227" s="16" t="s">
        <v>843</v>
      </c>
      <c r="DL227" s="16" t="s">
        <v>5218</v>
      </c>
      <c r="DM227" s="16" t="s">
        <v>843</v>
      </c>
      <c r="DN227" s="16" t="s">
        <v>844</v>
      </c>
      <c r="DO227" s="16" t="s">
        <v>843</v>
      </c>
      <c r="DP227" s="16" t="s">
        <v>843</v>
      </c>
      <c r="DQ227" s="16" t="s">
        <v>843</v>
      </c>
      <c r="DR227" s="16" t="s">
        <v>843</v>
      </c>
      <c r="DS227" s="16" t="s">
        <v>843</v>
      </c>
      <c r="DT227" s="16" t="s">
        <v>843</v>
      </c>
      <c r="DU227" s="16" t="s">
        <v>843</v>
      </c>
      <c r="DV227" s="16" t="s">
        <v>843</v>
      </c>
      <c r="DW227" s="16" t="s">
        <v>843</v>
      </c>
      <c r="DX227" s="16" t="s">
        <v>7885</v>
      </c>
      <c r="DY227" s="16" t="s">
        <v>4216</v>
      </c>
      <c r="GC227" s="16" t="s">
        <v>2337</v>
      </c>
      <c r="GD227" s="16" t="s">
        <v>9150</v>
      </c>
      <c r="GF227" s="16" t="s">
        <v>865</v>
      </c>
      <c r="GG227" s="16" t="s">
        <v>867</v>
      </c>
      <c r="GV227" s="16" t="s">
        <v>8929</v>
      </c>
      <c r="GW227" s="16" t="s">
        <v>844</v>
      </c>
      <c r="GX227" s="16" t="s">
        <v>844</v>
      </c>
      <c r="GY227" s="16" t="s">
        <v>843</v>
      </c>
      <c r="GZ227" s="16" t="s">
        <v>843</v>
      </c>
      <c r="HA227" s="16" t="s">
        <v>843</v>
      </c>
      <c r="HB227" s="16" t="s">
        <v>843</v>
      </c>
      <c r="HC227" s="16" t="s">
        <v>843</v>
      </c>
      <c r="HD227" s="16" t="s">
        <v>843</v>
      </c>
      <c r="HE227" s="16" t="s">
        <v>843</v>
      </c>
      <c r="HF227" s="16" t="s">
        <v>843</v>
      </c>
      <c r="HH227" s="16" t="s">
        <v>5456</v>
      </c>
      <c r="HK227" s="16" t="s">
        <v>867</v>
      </c>
      <c r="HL227" s="16" t="s">
        <v>7664</v>
      </c>
      <c r="HM227" s="16" t="s">
        <v>867</v>
      </c>
      <c r="HN227" s="16" t="s">
        <v>7940</v>
      </c>
      <c r="HO227" s="16" t="s">
        <v>843</v>
      </c>
      <c r="HP227" s="16" t="s">
        <v>843</v>
      </c>
      <c r="HQ227" s="16" t="s">
        <v>843</v>
      </c>
      <c r="HR227" s="16" t="s">
        <v>843</v>
      </c>
      <c r="HS227" s="16" t="s">
        <v>843</v>
      </c>
      <c r="HT227" s="16" t="s">
        <v>843</v>
      </c>
      <c r="HU227" s="16" t="s">
        <v>844</v>
      </c>
      <c r="HV227" s="16" t="s">
        <v>843</v>
      </c>
      <c r="HW227" s="16" t="s">
        <v>843</v>
      </c>
      <c r="HX227" s="16" t="s">
        <v>843</v>
      </c>
      <c r="HZ227" s="16" t="s">
        <v>7944</v>
      </c>
      <c r="KE227" s="16" t="s">
        <v>5582</v>
      </c>
      <c r="KG227" s="16" t="s">
        <v>7021</v>
      </c>
      <c r="KH227" s="16" t="s">
        <v>7033</v>
      </c>
      <c r="KI227" s="16" t="s">
        <v>865</v>
      </c>
      <c r="LG227" s="16" t="s">
        <v>867</v>
      </c>
      <c r="LH227" s="16" t="s">
        <v>865</v>
      </c>
      <c r="LI227" s="16" t="s">
        <v>867</v>
      </c>
      <c r="LJ227" s="16" t="s">
        <v>867</v>
      </c>
      <c r="LK227" s="16" t="s">
        <v>865</v>
      </c>
      <c r="LL227" s="16" t="s">
        <v>9998</v>
      </c>
      <c r="LM227" s="16" t="s">
        <v>843</v>
      </c>
      <c r="LN227" s="16" t="s">
        <v>844</v>
      </c>
      <c r="LO227" s="16" t="s">
        <v>844</v>
      </c>
      <c r="LP227" s="16" t="s">
        <v>844</v>
      </c>
      <c r="LQ227" s="16" t="s">
        <v>843</v>
      </c>
      <c r="LR227" s="16" t="s">
        <v>843</v>
      </c>
      <c r="LS227" s="16" t="s">
        <v>843</v>
      </c>
      <c r="LT227" s="16" t="s">
        <v>843</v>
      </c>
      <c r="LU227" s="16" t="s">
        <v>843</v>
      </c>
      <c r="LV227" s="16" t="s">
        <v>843</v>
      </c>
      <c r="LW227" s="16" t="s">
        <v>843</v>
      </c>
      <c r="LX227" s="16" t="s">
        <v>843</v>
      </c>
      <c r="LY227" s="16" t="s">
        <v>843</v>
      </c>
      <c r="LZ227" s="16" t="s">
        <v>843</v>
      </c>
      <c r="MA227" s="16" t="s">
        <v>843</v>
      </c>
      <c r="MC227" s="16" t="s">
        <v>5694</v>
      </c>
      <c r="MD227" s="16" t="s">
        <v>844</v>
      </c>
      <c r="ME227" s="16" t="s">
        <v>843</v>
      </c>
      <c r="MF227" s="16" t="s">
        <v>843</v>
      </c>
      <c r="MG227" s="16" t="s">
        <v>843</v>
      </c>
      <c r="MH227" s="16" t="s">
        <v>843</v>
      </c>
      <c r="MI227" s="16" t="s">
        <v>843</v>
      </c>
      <c r="MJ227" s="16" t="s">
        <v>843</v>
      </c>
      <c r="MK227" s="16" t="s">
        <v>843</v>
      </c>
      <c r="ML227" s="16" t="s">
        <v>843</v>
      </c>
      <c r="MM227" s="16" t="s">
        <v>843</v>
      </c>
      <c r="MN227" s="16" t="s">
        <v>843</v>
      </c>
      <c r="MO227" s="16" t="s">
        <v>843</v>
      </c>
      <c r="MP227" s="16" t="s">
        <v>843</v>
      </c>
      <c r="MQ227" s="16" t="s">
        <v>843</v>
      </c>
      <c r="MR227" s="16" t="s">
        <v>843</v>
      </c>
      <c r="MS227" s="16" t="s">
        <v>843</v>
      </c>
      <c r="MT227" s="16" t="s">
        <v>843</v>
      </c>
      <c r="MU227" s="16" t="s">
        <v>843</v>
      </c>
      <c r="MV227" s="16" t="s">
        <v>843</v>
      </c>
      <c r="MX227" s="16" t="s">
        <v>5694</v>
      </c>
      <c r="MY227" s="16" t="s">
        <v>844</v>
      </c>
      <c r="MZ227" s="16" t="s">
        <v>843</v>
      </c>
      <c r="NA227" s="16" t="s">
        <v>843</v>
      </c>
      <c r="NB227" s="16" t="s">
        <v>843</v>
      </c>
      <c r="NC227" s="16" t="s">
        <v>843</v>
      </c>
      <c r="ND227" s="16" t="s">
        <v>843</v>
      </c>
      <c r="NE227" s="16" t="s">
        <v>843</v>
      </c>
      <c r="NF227" s="16" t="s">
        <v>843</v>
      </c>
      <c r="NG227" s="16" t="s">
        <v>843</v>
      </c>
      <c r="NH227" s="16" t="s">
        <v>843</v>
      </c>
      <c r="NI227" s="16" t="s">
        <v>843</v>
      </c>
      <c r="NJ227" s="16" t="s">
        <v>843</v>
      </c>
      <c r="NK227" s="16" t="s">
        <v>843</v>
      </c>
      <c r="NL227" s="16" t="s">
        <v>843</v>
      </c>
      <c r="NM227" s="16" t="s">
        <v>843</v>
      </c>
      <c r="NN227" s="16" t="s">
        <v>843</v>
      </c>
      <c r="NO227" s="16" t="s">
        <v>843</v>
      </c>
      <c r="NP227" s="16" t="s">
        <v>843</v>
      </c>
      <c r="NQ227" s="16" t="s">
        <v>843</v>
      </c>
      <c r="NS227" s="16" t="s">
        <v>5694</v>
      </c>
      <c r="NT227" s="16" t="s">
        <v>844</v>
      </c>
      <c r="NU227" s="16" t="s">
        <v>843</v>
      </c>
      <c r="NV227" s="16" t="s">
        <v>843</v>
      </c>
      <c r="NW227" s="16" t="s">
        <v>843</v>
      </c>
      <c r="NX227" s="16" t="s">
        <v>843</v>
      </c>
      <c r="NY227" s="16" t="s">
        <v>843</v>
      </c>
      <c r="NZ227" s="16" t="s">
        <v>843</v>
      </c>
      <c r="OA227" s="16" t="s">
        <v>843</v>
      </c>
      <c r="OB227" s="16" t="s">
        <v>843</v>
      </c>
      <c r="OC227" s="16" t="s">
        <v>843</v>
      </c>
      <c r="OD227" s="16" t="s">
        <v>843</v>
      </c>
      <c r="OE227" s="16" t="s">
        <v>843</v>
      </c>
      <c r="OF227" s="16" t="s">
        <v>843</v>
      </c>
      <c r="OG227" s="16" t="s">
        <v>843</v>
      </c>
      <c r="OH227" s="16" t="s">
        <v>843</v>
      </c>
      <c r="OI227" s="16" t="s">
        <v>843</v>
      </c>
      <c r="PC227" s="16" t="s">
        <v>865</v>
      </c>
      <c r="PD227" s="16" t="s">
        <v>865</v>
      </c>
      <c r="PY227" s="16" t="s">
        <v>865</v>
      </c>
      <c r="QP227" s="16" t="s">
        <v>865</v>
      </c>
      <c r="QR227" s="16" t="s">
        <v>867</v>
      </c>
      <c r="QT227" s="16" t="s">
        <v>865</v>
      </c>
      <c r="QV227" s="16" t="s">
        <v>865</v>
      </c>
      <c r="QX227" s="16" t="s">
        <v>865</v>
      </c>
      <c r="QY227" s="16" t="s">
        <v>867</v>
      </c>
      <c r="RD227" s="16" t="s">
        <v>7712</v>
      </c>
      <c r="RF227" s="16" t="s">
        <v>7712</v>
      </c>
      <c r="RH227" s="16" t="s">
        <v>865</v>
      </c>
      <c r="RJ227" s="16" t="s">
        <v>865</v>
      </c>
      <c r="RN227" s="16" t="s">
        <v>867</v>
      </c>
      <c r="RP227" s="16" t="s">
        <v>867</v>
      </c>
      <c r="RR227" s="16" t="s">
        <v>867</v>
      </c>
      <c r="RT227" s="16" t="s">
        <v>867</v>
      </c>
      <c r="RV227" s="16" t="s">
        <v>7720</v>
      </c>
      <c r="RX227" s="16" t="s">
        <v>7720</v>
      </c>
      <c r="RZ227" s="16" t="s">
        <v>7720</v>
      </c>
      <c r="SQ227" s="16" t="s">
        <v>865</v>
      </c>
      <c r="SS227" s="16" t="s">
        <v>7308</v>
      </c>
      <c r="ST227" s="16" t="s">
        <v>7764</v>
      </c>
      <c r="TN227" s="16">
        <v>5000</v>
      </c>
      <c r="TO227" s="16">
        <v>3000</v>
      </c>
      <c r="TP227" s="16">
        <v>1500</v>
      </c>
      <c r="TQ227" s="16">
        <v>1000</v>
      </c>
      <c r="TR227" s="16">
        <v>1000</v>
      </c>
      <c r="TS227" s="16">
        <v>1500</v>
      </c>
      <c r="TT227" s="16">
        <v>0</v>
      </c>
      <c r="TU227" s="16">
        <v>0</v>
      </c>
      <c r="TV227" s="16">
        <v>3000</v>
      </c>
      <c r="TX227" s="16">
        <v>0</v>
      </c>
      <c r="TZ227" s="16" t="s">
        <v>7364</v>
      </c>
      <c r="UA227" s="16" t="s">
        <v>8950</v>
      </c>
      <c r="UB227" s="16">
        <v>0</v>
      </c>
      <c r="UC227" s="16" t="s">
        <v>844</v>
      </c>
      <c r="UD227" s="16" t="s">
        <v>843</v>
      </c>
      <c r="UE227" s="16" t="s">
        <v>843</v>
      </c>
      <c r="UF227" s="16" t="s">
        <v>844</v>
      </c>
      <c r="UG227" s="16" t="s">
        <v>843</v>
      </c>
      <c r="UH227" s="16" t="s">
        <v>843</v>
      </c>
      <c r="VX227" s="16" t="s">
        <v>6028</v>
      </c>
      <c r="VY227" s="16" t="s">
        <v>844</v>
      </c>
      <c r="VZ227" s="16" t="s">
        <v>843</v>
      </c>
      <c r="WA227" s="16" t="s">
        <v>843</v>
      </c>
      <c r="WB227" s="16" t="s">
        <v>843</v>
      </c>
      <c r="WC227" s="16" t="s">
        <v>843</v>
      </c>
      <c r="WD227" s="16" t="s">
        <v>843</v>
      </c>
      <c r="WE227" s="16" t="s">
        <v>843</v>
      </c>
      <c r="WF227" s="16" t="s">
        <v>843</v>
      </c>
      <c r="WH227" s="16">
        <v>1625</v>
      </c>
      <c r="WO227" s="16" t="s">
        <v>6920</v>
      </c>
      <c r="XD227" s="16" t="s">
        <v>6991</v>
      </c>
      <c r="XE227" s="16" t="s">
        <v>843</v>
      </c>
      <c r="XF227" s="16" t="s">
        <v>843</v>
      </c>
      <c r="XG227" s="16" t="s">
        <v>843</v>
      </c>
      <c r="XH227" s="16" t="s">
        <v>843</v>
      </c>
      <c r="XI227" s="16" t="s">
        <v>843</v>
      </c>
      <c r="XJ227" s="16" t="s">
        <v>843</v>
      </c>
      <c r="XK227" s="16" t="s">
        <v>843</v>
      </c>
      <c r="XL227" s="16" t="s">
        <v>844</v>
      </c>
      <c r="XM227" s="16" t="s">
        <v>843</v>
      </c>
      <c r="XN227" s="16" t="s">
        <v>843</v>
      </c>
      <c r="XO227" s="16" t="s">
        <v>843</v>
      </c>
      <c r="XP227" s="16" t="s">
        <v>843</v>
      </c>
      <c r="XQ227" s="16" t="s">
        <v>843</v>
      </c>
      <c r="YF227" s="16" t="s">
        <v>865</v>
      </c>
      <c r="YN227" s="16" t="s">
        <v>7040</v>
      </c>
      <c r="YP227" s="16" t="s">
        <v>7978</v>
      </c>
      <c r="YR227" s="16" t="s">
        <v>9999</v>
      </c>
      <c r="YS227" s="16" t="s">
        <v>10000</v>
      </c>
      <c r="YT227" s="16" t="s">
        <v>8694</v>
      </c>
      <c r="YU227" s="16" t="s">
        <v>10001</v>
      </c>
      <c r="YV227" s="16" t="s">
        <v>9148</v>
      </c>
      <c r="YW227" s="16" t="s">
        <v>844</v>
      </c>
      <c r="YX227" s="16" t="s">
        <v>9148</v>
      </c>
      <c r="YY227" s="16" t="s">
        <v>8789</v>
      </c>
      <c r="ZA227" s="16" t="s">
        <v>843</v>
      </c>
      <c r="ZB227" s="16">
        <v>13500</v>
      </c>
      <c r="ZC227" s="16" t="s">
        <v>8788</v>
      </c>
      <c r="ZD227" s="16" t="s">
        <v>8750</v>
      </c>
      <c r="ZE227" s="16" t="s">
        <v>9186</v>
      </c>
      <c r="ZF227" s="16" t="s">
        <v>8741</v>
      </c>
      <c r="ZG227" s="16" t="s">
        <v>8865</v>
      </c>
      <c r="ZH227" s="16" t="s">
        <v>8741</v>
      </c>
      <c r="ZI227" s="16" t="s">
        <v>8741</v>
      </c>
      <c r="ZJ227" s="16" t="s">
        <v>843</v>
      </c>
      <c r="ZL227" s="16" t="s">
        <v>843</v>
      </c>
      <c r="ZM227" s="16" t="s">
        <v>843</v>
      </c>
      <c r="ZN227" s="16" t="s">
        <v>8703</v>
      </c>
      <c r="ZO227" s="16" t="s">
        <v>487</v>
      </c>
      <c r="ZP227" s="16" t="s">
        <v>487</v>
      </c>
      <c r="ZQ227" s="16" t="s">
        <v>486</v>
      </c>
      <c r="ZR227" s="16" t="s">
        <v>486</v>
      </c>
      <c r="ZS227" s="16" t="s">
        <v>844</v>
      </c>
      <c r="ZT227" s="16" t="s">
        <v>8705</v>
      </c>
      <c r="ZU227" s="16" t="s">
        <v>9092</v>
      </c>
      <c r="ZV227" s="16" t="s">
        <v>486</v>
      </c>
      <c r="ZW227" s="16" t="s">
        <v>844</v>
      </c>
      <c r="ZX227" s="16" t="s">
        <v>1056</v>
      </c>
      <c r="ZY227" s="16" t="s">
        <v>844</v>
      </c>
      <c r="ZZ227" s="16" t="s">
        <v>1056</v>
      </c>
      <c r="AAA227" s="16" t="s">
        <v>843</v>
      </c>
      <c r="AAB227" s="16" t="s">
        <v>843</v>
      </c>
      <c r="AAC227" s="16">
        <v>1</v>
      </c>
      <c r="AAD227" s="16" t="s">
        <v>844</v>
      </c>
      <c r="AAE227" s="16" t="s">
        <v>844</v>
      </c>
      <c r="AAF227" s="16" t="s">
        <v>843</v>
      </c>
      <c r="AAG227" s="16" t="s">
        <v>843</v>
      </c>
      <c r="AAH227" s="16" t="s">
        <v>843</v>
      </c>
      <c r="AAI227" s="16" t="s">
        <v>844</v>
      </c>
      <c r="AAJ227" s="16" t="s">
        <v>624</v>
      </c>
      <c r="AAK227" s="16" t="s">
        <v>649</v>
      </c>
      <c r="AAL227" s="16" t="s">
        <v>904</v>
      </c>
      <c r="AAM227" s="16" t="s">
        <v>663</v>
      </c>
      <c r="AAN227" s="16" t="s">
        <v>8707</v>
      </c>
      <c r="AAO227" s="16" t="s">
        <v>1018</v>
      </c>
      <c r="AAP227" s="16" t="s">
        <v>8708</v>
      </c>
      <c r="AAS227" s="16">
        <v>1625</v>
      </c>
      <c r="AAT227" s="16" t="s">
        <v>1068</v>
      </c>
      <c r="AAU227" s="16" t="s">
        <v>1068</v>
      </c>
      <c r="AAV227" s="16" t="s">
        <v>782</v>
      </c>
      <c r="AAW227" s="16" t="s">
        <v>782</v>
      </c>
      <c r="AAX227" s="16" t="s">
        <v>1056</v>
      </c>
      <c r="AAY227" s="16" t="s">
        <v>8727</v>
      </c>
      <c r="AAZ227" s="16" t="s">
        <v>783</v>
      </c>
      <c r="ABA227" s="16" t="s">
        <v>783</v>
      </c>
      <c r="ABB227" s="16" t="s">
        <v>782</v>
      </c>
      <c r="ABC227" s="16" t="s">
        <v>783</v>
      </c>
      <c r="ABD227" s="16" t="s">
        <v>782</v>
      </c>
      <c r="ABE227" s="16" t="s">
        <v>783</v>
      </c>
      <c r="ABF227" s="16" t="s">
        <v>782</v>
      </c>
      <c r="ABG227" s="16" t="s">
        <v>782</v>
      </c>
      <c r="ABH227" s="16" t="s">
        <v>782</v>
      </c>
      <c r="ABI227" s="16" t="s">
        <v>783</v>
      </c>
      <c r="ABJ227" s="16" t="s">
        <v>783</v>
      </c>
      <c r="ABK227" s="16" t="s">
        <v>783</v>
      </c>
      <c r="ABL227" s="16" t="s">
        <v>8785</v>
      </c>
      <c r="ABM227" s="16" t="s">
        <v>843</v>
      </c>
      <c r="ABN227" s="16" t="s">
        <v>1033</v>
      </c>
      <c r="ABP227" s="16" t="s">
        <v>972</v>
      </c>
      <c r="ABQ227" s="16" t="s">
        <v>4324</v>
      </c>
      <c r="ABR227" s="16" t="s">
        <v>474</v>
      </c>
      <c r="ABS227" s="16" t="s">
        <v>451</v>
      </c>
      <c r="ABT227" s="16" t="s">
        <v>8732</v>
      </c>
      <c r="ABU227" s="16" t="s">
        <v>1056</v>
      </c>
      <c r="ABV227" s="16" t="s">
        <v>487</v>
      </c>
      <c r="ABW227" s="16" t="s">
        <v>487</v>
      </c>
      <c r="ABX227" s="16" t="s">
        <v>894</v>
      </c>
      <c r="ABY227" s="16" t="s">
        <v>486</v>
      </c>
      <c r="ABZ227" s="16" t="s">
        <v>487</v>
      </c>
      <c r="ACA227" s="16" t="s">
        <v>759</v>
      </c>
      <c r="ACB227" s="16" t="s">
        <v>768</v>
      </c>
      <c r="ACC227" s="16" t="s">
        <v>737</v>
      </c>
      <c r="ACD227" s="16" t="s">
        <v>486</v>
      </c>
      <c r="ACE227" s="16" t="s">
        <v>486</v>
      </c>
      <c r="ACG227" s="16" t="s">
        <v>1013</v>
      </c>
      <c r="ACH227" s="16" t="s">
        <v>1009</v>
      </c>
      <c r="ACI227" s="16" t="s">
        <v>462</v>
      </c>
      <c r="ACJ227" s="16">
        <v>0.79400000000000004</v>
      </c>
      <c r="ACK227" s="16" t="s">
        <v>482</v>
      </c>
      <c r="ACL227" s="16" t="s">
        <v>738</v>
      </c>
      <c r="ACM227" s="16" t="s">
        <v>1192</v>
      </c>
      <c r="ACN227" s="16" t="s">
        <v>1169</v>
      </c>
      <c r="ACO227" s="16" t="s">
        <v>1856</v>
      </c>
      <c r="ACP227" s="16">
        <v>1625</v>
      </c>
      <c r="ACQ227" s="16" t="s">
        <v>1202</v>
      </c>
      <c r="ACR227" s="16" t="s">
        <v>1645</v>
      </c>
      <c r="ACS227" s="16" t="s">
        <v>676</v>
      </c>
      <c r="ACT227" s="16" t="s">
        <v>1521</v>
      </c>
      <c r="ACU227" s="16" t="s">
        <v>831</v>
      </c>
      <c r="ACV227" s="16" t="s">
        <v>8756</v>
      </c>
      <c r="ACW227" s="16" t="s">
        <v>451</v>
      </c>
      <c r="ACX227" s="16" t="s">
        <v>1914</v>
      </c>
      <c r="ACY227" s="16" t="s">
        <v>1947</v>
      </c>
      <c r="ACZ227" s="16">
        <v>1</v>
      </c>
      <c r="ADA227" s="16">
        <v>0</v>
      </c>
      <c r="ADB227" s="16">
        <v>1</v>
      </c>
      <c r="ADC227" s="16">
        <v>1</v>
      </c>
      <c r="ADD227" s="16">
        <v>0</v>
      </c>
      <c r="ADE227" s="16" t="s">
        <v>8827</v>
      </c>
      <c r="ADF227" s="16">
        <v>0</v>
      </c>
      <c r="ADG227" s="16" t="s">
        <v>486</v>
      </c>
      <c r="ADH227" s="16">
        <v>1</v>
      </c>
      <c r="ADI227" s="16" t="s">
        <v>486</v>
      </c>
      <c r="ADJ227" s="16" t="s">
        <v>1744</v>
      </c>
      <c r="ADK227" s="16" t="s">
        <v>1743</v>
      </c>
      <c r="ADL227" s="16" t="s">
        <v>1761</v>
      </c>
      <c r="ADM227" s="16" t="s">
        <v>13195</v>
      </c>
      <c r="ADN227" s="16" t="s">
        <v>1764</v>
      </c>
      <c r="ADO227" s="16" t="s">
        <v>1765</v>
      </c>
      <c r="ADP227" s="16" t="s">
        <v>13194</v>
      </c>
      <c r="ADQ227" s="16" t="s">
        <v>1743</v>
      </c>
      <c r="ADS227" s="16" t="s">
        <v>13194</v>
      </c>
      <c r="ADW227" s="16" t="s">
        <v>13199</v>
      </c>
      <c r="ADY227" s="16" t="s">
        <v>1059</v>
      </c>
      <c r="AEB227" s="16">
        <v>13500</v>
      </c>
      <c r="AEC227" s="16" t="s">
        <v>1058</v>
      </c>
      <c r="AED227" s="16">
        <v>541.66999999999996</v>
      </c>
      <c r="AEE227" s="16" t="s">
        <v>952</v>
      </c>
      <c r="AEH227" s="16">
        <v>1625</v>
      </c>
      <c r="AEI227" s="16">
        <v>1666.67</v>
      </c>
      <c r="AEJ227" s="16">
        <v>1000</v>
      </c>
      <c r="AEK227" s="16">
        <v>500</v>
      </c>
      <c r="AEL227" s="16">
        <v>333.33</v>
      </c>
      <c r="AEM227" s="16">
        <v>1000</v>
      </c>
      <c r="AEN227" s="16">
        <v>333.33</v>
      </c>
      <c r="AEO227" s="16">
        <v>500</v>
      </c>
    </row>
    <row r="228" spans="1:823" x14ac:dyDescent="0.25">
      <c r="A228" s="30">
        <v>45824</v>
      </c>
      <c r="B228" s="16" t="s">
        <v>10002</v>
      </c>
      <c r="C228" s="16" t="s">
        <v>867</v>
      </c>
      <c r="D228" s="16" t="s">
        <v>867</v>
      </c>
      <c r="E228" s="16">
        <v>36</v>
      </c>
      <c r="F228" s="16" t="s">
        <v>8153</v>
      </c>
      <c r="G228" s="16" t="s">
        <v>4113</v>
      </c>
      <c r="I228" s="16" t="s">
        <v>4174</v>
      </c>
      <c r="Z228" s="16" t="s">
        <v>993</v>
      </c>
      <c r="AA228" s="16" t="s">
        <v>470</v>
      </c>
      <c r="AB228" s="16">
        <v>2</v>
      </c>
      <c r="AC228" s="16" t="s">
        <v>844</v>
      </c>
      <c r="AD228" s="16" t="s">
        <v>843</v>
      </c>
      <c r="AE228" s="16" t="s">
        <v>843</v>
      </c>
      <c r="AF228" s="16" t="s">
        <v>844</v>
      </c>
      <c r="AG228" s="16" t="s">
        <v>844</v>
      </c>
      <c r="AH228" s="16" t="s">
        <v>844</v>
      </c>
      <c r="AI228" s="16" t="s">
        <v>844</v>
      </c>
      <c r="AJ228" s="16" t="s">
        <v>843</v>
      </c>
      <c r="AK228" s="16" t="s">
        <v>843</v>
      </c>
      <c r="AM228" s="16" t="s">
        <v>737</v>
      </c>
      <c r="AN228" s="16" t="s">
        <v>759</v>
      </c>
      <c r="AP228" s="16" t="s">
        <v>768</v>
      </c>
      <c r="AR228" s="16" t="s">
        <v>6910</v>
      </c>
      <c r="BB228" s="16">
        <v>2</v>
      </c>
      <c r="BC228" s="16" t="s">
        <v>7878</v>
      </c>
      <c r="BE228" s="16" t="s">
        <v>5101</v>
      </c>
      <c r="BV228" s="16" t="s">
        <v>4433</v>
      </c>
      <c r="BW228" s="16" t="s">
        <v>844</v>
      </c>
      <c r="BX228" s="16" t="s">
        <v>843</v>
      </c>
      <c r="BY228" s="16" t="s">
        <v>843</v>
      </c>
      <c r="BZ228" s="16" t="s">
        <v>843</v>
      </c>
      <c r="CA228" s="16" t="s">
        <v>843</v>
      </c>
      <c r="CB228" s="16" t="s">
        <v>843</v>
      </c>
      <c r="CC228" s="16" t="s">
        <v>843</v>
      </c>
      <c r="CD228" s="16" t="s">
        <v>843</v>
      </c>
      <c r="CE228" s="16" t="s">
        <v>843</v>
      </c>
      <c r="CF228" s="16" t="s">
        <v>843</v>
      </c>
      <c r="CG228" s="16" t="s">
        <v>843</v>
      </c>
      <c r="CH228" s="16" t="s">
        <v>843</v>
      </c>
      <c r="CI228" s="16" t="s">
        <v>843</v>
      </c>
      <c r="CJ228" s="16" t="s">
        <v>843</v>
      </c>
      <c r="CK228" s="16" t="s">
        <v>843</v>
      </c>
      <c r="CP228" s="16" t="s">
        <v>865</v>
      </c>
      <c r="DX228" s="16" t="s">
        <v>7842</v>
      </c>
      <c r="DY228" s="16" t="s">
        <v>867</v>
      </c>
      <c r="GC228" s="16" t="s">
        <v>5372</v>
      </c>
      <c r="GF228" s="16" t="s">
        <v>867</v>
      </c>
      <c r="GG228" s="16" t="s">
        <v>867</v>
      </c>
      <c r="GV228" s="16" t="s">
        <v>5449</v>
      </c>
      <c r="GW228" s="16" t="s">
        <v>843</v>
      </c>
      <c r="GX228" s="16" t="s">
        <v>843</v>
      </c>
      <c r="GY228" s="16" t="s">
        <v>843</v>
      </c>
      <c r="GZ228" s="16" t="s">
        <v>844</v>
      </c>
      <c r="HA228" s="16" t="s">
        <v>843</v>
      </c>
      <c r="HB228" s="16" t="s">
        <v>843</v>
      </c>
      <c r="HC228" s="16" t="s">
        <v>843</v>
      </c>
      <c r="HD228" s="16" t="s">
        <v>843</v>
      </c>
      <c r="HE228" s="16" t="s">
        <v>843</v>
      </c>
      <c r="HF228" s="16" t="s">
        <v>843</v>
      </c>
      <c r="HH228" s="16" t="s">
        <v>5474</v>
      </c>
      <c r="HK228" s="16" t="s">
        <v>865</v>
      </c>
      <c r="HM228" s="16" t="s">
        <v>865</v>
      </c>
      <c r="HZ228" s="16" t="s">
        <v>7944</v>
      </c>
      <c r="KE228" s="16" t="s">
        <v>5585</v>
      </c>
      <c r="KG228" s="16" t="s">
        <v>7018</v>
      </c>
      <c r="KH228" s="16" t="s">
        <v>864</v>
      </c>
      <c r="KI228" s="16" t="s">
        <v>865</v>
      </c>
      <c r="LG228" s="16" t="s">
        <v>867</v>
      </c>
      <c r="LH228" s="16" t="s">
        <v>867</v>
      </c>
      <c r="LI228" s="16" t="s">
        <v>867</v>
      </c>
      <c r="LJ228" s="16" t="s">
        <v>867</v>
      </c>
      <c r="LK228" s="16" t="s">
        <v>867</v>
      </c>
      <c r="LL228" s="16" t="s">
        <v>5660</v>
      </c>
      <c r="LM228" s="16" t="s">
        <v>843</v>
      </c>
      <c r="LN228" s="16" t="s">
        <v>844</v>
      </c>
      <c r="LO228" s="16" t="s">
        <v>843</v>
      </c>
      <c r="LP228" s="16" t="s">
        <v>843</v>
      </c>
      <c r="LQ228" s="16" t="s">
        <v>843</v>
      </c>
      <c r="LR228" s="16" t="s">
        <v>843</v>
      </c>
      <c r="LS228" s="16" t="s">
        <v>843</v>
      </c>
      <c r="LT228" s="16" t="s">
        <v>843</v>
      </c>
      <c r="LU228" s="16" t="s">
        <v>843</v>
      </c>
      <c r="LV228" s="16" t="s">
        <v>843</v>
      </c>
      <c r="LW228" s="16" t="s">
        <v>843</v>
      </c>
      <c r="LX228" s="16" t="s">
        <v>843</v>
      </c>
      <c r="LY228" s="16" t="s">
        <v>843</v>
      </c>
      <c r="LZ228" s="16" t="s">
        <v>843</v>
      </c>
      <c r="MA228" s="16" t="s">
        <v>843</v>
      </c>
      <c r="MC228" s="16" t="s">
        <v>10003</v>
      </c>
      <c r="MD228" s="16" t="s">
        <v>843</v>
      </c>
      <c r="ME228" s="16" t="s">
        <v>844</v>
      </c>
      <c r="MF228" s="16" t="s">
        <v>844</v>
      </c>
      <c r="MG228" s="16" t="s">
        <v>843</v>
      </c>
      <c r="MH228" s="16" t="s">
        <v>843</v>
      </c>
      <c r="MI228" s="16" t="s">
        <v>843</v>
      </c>
      <c r="MJ228" s="16" t="s">
        <v>843</v>
      </c>
      <c r="MK228" s="16" t="s">
        <v>843</v>
      </c>
      <c r="ML228" s="16" t="s">
        <v>843</v>
      </c>
      <c r="MM228" s="16" t="s">
        <v>844</v>
      </c>
      <c r="MN228" s="16" t="s">
        <v>843</v>
      </c>
      <c r="MO228" s="16" t="s">
        <v>843</v>
      </c>
      <c r="MP228" s="16" t="s">
        <v>843</v>
      </c>
      <c r="MQ228" s="16" t="s">
        <v>843</v>
      </c>
      <c r="MR228" s="16" t="s">
        <v>843</v>
      </c>
      <c r="MS228" s="16" t="s">
        <v>843</v>
      </c>
      <c r="MT228" s="16" t="s">
        <v>843</v>
      </c>
      <c r="MU228" s="16" t="s">
        <v>843</v>
      </c>
      <c r="MV228" s="16" t="s">
        <v>843</v>
      </c>
      <c r="MX228" s="16" t="s">
        <v>5694</v>
      </c>
      <c r="MY228" s="16" t="s">
        <v>844</v>
      </c>
      <c r="MZ228" s="16" t="s">
        <v>843</v>
      </c>
      <c r="NA228" s="16" t="s">
        <v>843</v>
      </c>
      <c r="NB228" s="16" t="s">
        <v>843</v>
      </c>
      <c r="NC228" s="16" t="s">
        <v>843</v>
      </c>
      <c r="ND228" s="16" t="s">
        <v>843</v>
      </c>
      <c r="NE228" s="16" t="s">
        <v>843</v>
      </c>
      <c r="NF228" s="16" t="s">
        <v>843</v>
      </c>
      <c r="NG228" s="16" t="s">
        <v>843</v>
      </c>
      <c r="NH228" s="16" t="s">
        <v>843</v>
      </c>
      <c r="NI228" s="16" t="s">
        <v>843</v>
      </c>
      <c r="NJ228" s="16" t="s">
        <v>843</v>
      </c>
      <c r="NK228" s="16" t="s">
        <v>843</v>
      </c>
      <c r="NL228" s="16" t="s">
        <v>843</v>
      </c>
      <c r="NM228" s="16" t="s">
        <v>843</v>
      </c>
      <c r="NN228" s="16" t="s">
        <v>843</v>
      </c>
      <c r="NO228" s="16" t="s">
        <v>843</v>
      </c>
      <c r="NP228" s="16" t="s">
        <v>843</v>
      </c>
      <c r="NQ228" s="16" t="s">
        <v>843</v>
      </c>
      <c r="PC228" s="16" t="s">
        <v>865</v>
      </c>
      <c r="PD228" s="16" t="s">
        <v>865</v>
      </c>
      <c r="PY228" s="16" t="s">
        <v>867</v>
      </c>
      <c r="PZ228" s="16">
        <v>1</v>
      </c>
      <c r="QP228" s="16" t="s">
        <v>867</v>
      </c>
      <c r="QR228" s="16" t="s">
        <v>867</v>
      </c>
      <c r="QT228" s="16" t="s">
        <v>867</v>
      </c>
      <c r="QV228" s="16" t="s">
        <v>865</v>
      </c>
      <c r="QX228" s="16" t="s">
        <v>867</v>
      </c>
      <c r="QY228" s="16" t="s">
        <v>867</v>
      </c>
      <c r="RD228" s="16" t="s">
        <v>865</v>
      </c>
      <c r="RF228" s="16" t="s">
        <v>865</v>
      </c>
      <c r="RH228" s="16" t="s">
        <v>865</v>
      </c>
      <c r="RJ228" s="16" t="s">
        <v>865</v>
      </c>
      <c r="RN228" s="16" t="s">
        <v>867</v>
      </c>
      <c r="RP228" s="16" t="s">
        <v>867</v>
      </c>
      <c r="RR228" s="16" t="s">
        <v>867</v>
      </c>
      <c r="RT228" s="16" t="s">
        <v>867</v>
      </c>
      <c r="RV228" s="16" t="s">
        <v>867</v>
      </c>
      <c r="RX228" s="16" t="s">
        <v>7720</v>
      </c>
      <c r="RZ228" s="16" t="s">
        <v>7720</v>
      </c>
      <c r="SQ228" s="16" t="s">
        <v>867</v>
      </c>
      <c r="SS228" s="16" t="s">
        <v>7308</v>
      </c>
      <c r="ST228" s="16" t="s">
        <v>7764</v>
      </c>
      <c r="TN228" s="16">
        <v>8000</v>
      </c>
      <c r="TO228" s="16">
        <v>4000</v>
      </c>
      <c r="TP228" s="16">
        <v>1700</v>
      </c>
      <c r="TQ228" s="16">
        <v>300</v>
      </c>
      <c r="TR228" s="16">
        <v>500</v>
      </c>
      <c r="TS228" s="16">
        <v>300</v>
      </c>
      <c r="TU228" s="16">
        <v>1000</v>
      </c>
      <c r="TV228" s="16">
        <v>250</v>
      </c>
      <c r="TW228" s="16">
        <v>0</v>
      </c>
      <c r="TX228" s="16">
        <v>0</v>
      </c>
      <c r="TZ228" s="16" t="s">
        <v>7367</v>
      </c>
      <c r="UA228" s="16" t="s">
        <v>5941</v>
      </c>
      <c r="UB228" s="16">
        <v>0</v>
      </c>
      <c r="UC228" s="16" t="s">
        <v>844</v>
      </c>
      <c r="UD228" s="16" t="s">
        <v>843</v>
      </c>
      <c r="UE228" s="16" t="s">
        <v>843</v>
      </c>
      <c r="UF228" s="16" t="s">
        <v>843</v>
      </c>
      <c r="UG228" s="16" t="s">
        <v>843</v>
      </c>
      <c r="UH228" s="16" t="s">
        <v>843</v>
      </c>
      <c r="UL228" s="16">
        <v>30000</v>
      </c>
      <c r="WO228" s="16" t="s">
        <v>6920</v>
      </c>
      <c r="XD228" s="16" t="s">
        <v>10004</v>
      </c>
      <c r="XE228" s="16" t="s">
        <v>843</v>
      </c>
      <c r="XF228" s="16" t="s">
        <v>844</v>
      </c>
      <c r="XG228" s="16" t="s">
        <v>844</v>
      </c>
      <c r="XH228" s="16" t="s">
        <v>843</v>
      </c>
      <c r="XI228" s="16" t="s">
        <v>843</v>
      </c>
      <c r="XJ228" s="16" t="s">
        <v>843</v>
      </c>
      <c r="XK228" s="16" t="s">
        <v>844</v>
      </c>
      <c r="XL228" s="16" t="s">
        <v>843</v>
      </c>
      <c r="XM228" s="16" t="s">
        <v>843</v>
      </c>
      <c r="XN228" s="16" t="s">
        <v>843</v>
      </c>
      <c r="XO228" s="16" t="s">
        <v>843</v>
      </c>
      <c r="XP228" s="16" t="s">
        <v>843</v>
      </c>
      <c r="XQ228" s="16" t="s">
        <v>843</v>
      </c>
      <c r="YF228" s="16" t="s">
        <v>865</v>
      </c>
      <c r="YN228" s="16" t="s">
        <v>864</v>
      </c>
      <c r="YP228" s="16" t="s">
        <v>7990</v>
      </c>
      <c r="YR228" s="16" t="s">
        <v>10005</v>
      </c>
      <c r="YS228" s="16" t="s">
        <v>10006</v>
      </c>
      <c r="YT228" s="16" t="s">
        <v>8694</v>
      </c>
      <c r="YU228" s="16" t="s">
        <v>10007</v>
      </c>
      <c r="YV228" s="16" t="s">
        <v>8696</v>
      </c>
      <c r="YW228" s="16" t="s">
        <v>844</v>
      </c>
      <c r="YX228" s="16" t="s">
        <v>8696</v>
      </c>
      <c r="YY228" s="16" t="s">
        <v>8933</v>
      </c>
      <c r="YZ228" s="16" t="s">
        <v>843</v>
      </c>
      <c r="ZA228" s="16" t="s">
        <v>843</v>
      </c>
      <c r="ZB228" s="16">
        <v>15841.67</v>
      </c>
      <c r="ZC228" s="16" t="s">
        <v>8704</v>
      </c>
      <c r="ZD228" s="16" t="s">
        <v>8738</v>
      </c>
      <c r="ZE228" s="16" t="s">
        <v>10008</v>
      </c>
      <c r="ZF228" s="16" t="s">
        <v>8701</v>
      </c>
      <c r="ZG228" s="16" t="s">
        <v>8752</v>
      </c>
      <c r="ZH228" s="16" t="s">
        <v>8701</v>
      </c>
      <c r="ZI228" s="16" t="s">
        <v>8741</v>
      </c>
      <c r="ZJ228" s="16" t="s">
        <v>843</v>
      </c>
      <c r="ZK228" s="16" t="s">
        <v>843</v>
      </c>
      <c r="ZL228" s="16" t="s">
        <v>8739</v>
      </c>
      <c r="ZN228" s="16" t="s">
        <v>8755</v>
      </c>
      <c r="ZO228" s="16" t="s">
        <v>487</v>
      </c>
      <c r="ZP228" s="16" t="s">
        <v>487</v>
      </c>
      <c r="ZQ228" s="16" t="s">
        <v>487</v>
      </c>
      <c r="ZR228" s="16" t="s">
        <v>486</v>
      </c>
      <c r="ZS228" s="16" t="s">
        <v>844</v>
      </c>
      <c r="ZT228" s="16" t="s">
        <v>8705</v>
      </c>
      <c r="ZU228" s="16" t="s">
        <v>8706</v>
      </c>
      <c r="ZV228" s="16" t="s">
        <v>487</v>
      </c>
      <c r="ZW228" s="16" t="s">
        <v>843</v>
      </c>
      <c r="ZX228" s="16" t="s">
        <v>1056</v>
      </c>
      <c r="ZY228" s="16" t="s">
        <v>844</v>
      </c>
      <c r="ZZ228" s="16" t="s">
        <v>844</v>
      </c>
      <c r="AAA228" s="16" t="s">
        <v>843</v>
      </c>
      <c r="AAB228" s="16" t="s">
        <v>843</v>
      </c>
      <c r="AAC228" s="16">
        <v>2</v>
      </c>
      <c r="AAD228" s="16" t="s">
        <v>844</v>
      </c>
      <c r="AAE228" s="16" t="s">
        <v>844</v>
      </c>
      <c r="AAF228" s="16" t="s">
        <v>843</v>
      </c>
      <c r="AAG228" s="16" t="s">
        <v>843</v>
      </c>
      <c r="AAH228" s="16" t="s">
        <v>843</v>
      </c>
      <c r="AAI228" s="16" t="s">
        <v>843</v>
      </c>
      <c r="AAJ228" s="16" t="s">
        <v>600</v>
      </c>
      <c r="AAK228" s="16" t="s">
        <v>655</v>
      </c>
      <c r="AAL228" s="16" t="s">
        <v>905</v>
      </c>
      <c r="AAM228" s="16" t="s">
        <v>663</v>
      </c>
      <c r="AAN228" s="16" t="s">
        <v>8707</v>
      </c>
      <c r="AAO228" s="16" t="s">
        <v>1018</v>
      </c>
      <c r="AAP228" s="16" t="s">
        <v>8708</v>
      </c>
      <c r="AAS228" s="16">
        <v>30000</v>
      </c>
      <c r="AAT228" s="16" t="s">
        <v>782</v>
      </c>
      <c r="AAU228" s="16" t="s">
        <v>782</v>
      </c>
      <c r="AAV228" s="16" t="s">
        <v>782</v>
      </c>
      <c r="AAW228" s="16" t="s">
        <v>782</v>
      </c>
      <c r="AAX228" s="16" t="s">
        <v>843</v>
      </c>
      <c r="AAY228" s="16" t="s">
        <v>8710</v>
      </c>
      <c r="AAZ228" s="16" t="s">
        <v>782</v>
      </c>
      <c r="ABA228" s="16" t="s">
        <v>782</v>
      </c>
      <c r="ABB228" s="16" t="s">
        <v>782</v>
      </c>
      <c r="ABC228" s="16" t="s">
        <v>782</v>
      </c>
      <c r="ABD228" s="16" t="s">
        <v>782</v>
      </c>
      <c r="ABE228" s="16" t="s">
        <v>783</v>
      </c>
      <c r="ABF228" s="16" t="s">
        <v>782</v>
      </c>
      <c r="ABG228" s="16" t="s">
        <v>782</v>
      </c>
      <c r="ABH228" s="16" t="s">
        <v>782</v>
      </c>
      <c r="ABI228" s="16" t="s">
        <v>782</v>
      </c>
      <c r="ABJ228" s="16" t="s">
        <v>783</v>
      </c>
      <c r="ABK228" s="16" t="s">
        <v>783</v>
      </c>
      <c r="ABL228" s="16" t="s">
        <v>8732</v>
      </c>
      <c r="ABM228" s="16" t="s">
        <v>843</v>
      </c>
      <c r="ABN228" s="16" t="s">
        <v>1034</v>
      </c>
      <c r="ABP228" s="16" t="s">
        <v>972</v>
      </c>
      <c r="ABQ228" s="16" t="s">
        <v>4324</v>
      </c>
      <c r="ABR228" s="16" t="s">
        <v>470</v>
      </c>
      <c r="ABS228" s="16" t="s">
        <v>451</v>
      </c>
      <c r="ABT228" s="16" t="s">
        <v>1056</v>
      </c>
      <c r="ABU228" s="16" t="s">
        <v>1056</v>
      </c>
      <c r="ABV228" s="16" t="s">
        <v>487</v>
      </c>
      <c r="ABW228" s="16" t="s">
        <v>487</v>
      </c>
      <c r="ABX228" s="16" t="s">
        <v>894</v>
      </c>
      <c r="ABY228" s="16" t="s">
        <v>486</v>
      </c>
      <c r="ABZ228" s="16" t="s">
        <v>486</v>
      </c>
      <c r="ACA228" s="16" t="s">
        <v>759</v>
      </c>
      <c r="ACB228" s="16" t="s">
        <v>768</v>
      </c>
      <c r="ACC228" s="16" t="s">
        <v>737</v>
      </c>
      <c r="ACD228" s="16" t="s">
        <v>487</v>
      </c>
      <c r="ACE228" s="16" t="s">
        <v>486</v>
      </c>
      <c r="ACG228" s="16" t="s">
        <v>1014</v>
      </c>
      <c r="ACH228" s="16" t="s">
        <v>1009</v>
      </c>
      <c r="ACI228" s="16" t="s">
        <v>462</v>
      </c>
      <c r="ACJ228" s="16">
        <v>1.1910000000000001</v>
      </c>
      <c r="ACK228" s="16" t="s">
        <v>478</v>
      </c>
      <c r="ACL228" s="16" t="s">
        <v>738</v>
      </c>
      <c r="ACM228" s="16" t="s">
        <v>1189</v>
      </c>
      <c r="ACN228" s="16" t="s">
        <v>1169</v>
      </c>
      <c r="ACO228" s="16" t="s">
        <v>1856</v>
      </c>
      <c r="ACQ228" s="16" t="s">
        <v>1202</v>
      </c>
      <c r="ACR228" s="16" t="s">
        <v>1645</v>
      </c>
      <c r="ACS228" s="16" t="s">
        <v>676</v>
      </c>
      <c r="ACT228" s="16" t="s">
        <v>1522</v>
      </c>
      <c r="ACU228" s="16" t="s">
        <v>831</v>
      </c>
      <c r="ACV228" s="16" t="s">
        <v>8756</v>
      </c>
      <c r="ACW228" s="16" t="s">
        <v>451</v>
      </c>
      <c r="ACX228" s="16" t="s">
        <v>1914</v>
      </c>
      <c r="ACY228" s="16" t="s">
        <v>1949</v>
      </c>
      <c r="ACZ228" s="16">
        <v>1</v>
      </c>
      <c r="ADA228" s="16">
        <v>1</v>
      </c>
      <c r="ADB228" s="16">
        <v>1</v>
      </c>
      <c r="ADC228" s="16">
        <v>1</v>
      </c>
      <c r="ADD228" s="16">
        <v>1</v>
      </c>
      <c r="ADE228" s="16" t="s">
        <v>8712</v>
      </c>
      <c r="ADF228" s="16">
        <v>0</v>
      </c>
      <c r="ADG228" s="16" t="s">
        <v>486</v>
      </c>
      <c r="ADH228" s="16">
        <v>1</v>
      </c>
      <c r="ADI228" s="16" t="s">
        <v>1553</v>
      </c>
      <c r="ADJ228" s="16" t="s">
        <v>1745</v>
      </c>
      <c r="ADK228" s="16" t="s">
        <v>1750</v>
      </c>
      <c r="ADL228" s="16" t="s">
        <v>1762</v>
      </c>
      <c r="ADM228" s="16" t="s">
        <v>13195</v>
      </c>
      <c r="ADN228" s="16" t="s">
        <v>13196</v>
      </c>
      <c r="ADO228" s="16" t="s">
        <v>1766</v>
      </c>
      <c r="ADP228" s="16" t="s">
        <v>1751</v>
      </c>
      <c r="ADQ228" s="16" t="s">
        <v>13196</v>
      </c>
      <c r="ADR228" s="16" t="s">
        <v>13194</v>
      </c>
      <c r="ADS228" s="16" t="s">
        <v>13194</v>
      </c>
      <c r="ADY228" s="16" t="s">
        <v>1059</v>
      </c>
      <c r="AEB228" s="16">
        <v>15841.666666666701</v>
      </c>
      <c r="AEC228" s="16" t="s">
        <v>1061</v>
      </c>
      <c r="AED228" s="16">
        <v>15000</v>
      </c>
      <c r="AEE228" s="16" t="s">
        <v>952</v>
      </c>
      <c r="AEI228" s="16">
        <v>4000</v>
      </c>
      <c r="AEJ228" s="16">
        <v>2000</v>
      </c>
      <c r="AEK228" s="16">
        <v>850</v>
      </c>
      <c r="AEL228" s="16">
        <v>150</v>
      </c>
      <c r="AEM228" s="16">
        <v>125</v>
      </c>
      <c r="AEN228" s="16">
        <v>250</v>
      </c>
      <c r="AEO228" s="16">
        <v>150</v>
      </c>
      <c r="AEP228" s="16">
        <v>500</v>
      </c>
    </row>
    <row r="229" spans="1:823" x14ac:dyDescent="0.25">
      <c r="A229" s="30">
        <v>45824</v>
      </c>
      <c r="B229" s="16" t="s">
        <v>10009</v>
      </c>
      <c r="C229" s="16" t="s">
        <v>867</v>
      </c>
      <c r="D229" s="16" t="s">
        <v>867</v>
      </c>
      <c r="E229" s="16">
        <v>49</v>
      </c>
      <c r="F229" s="16" t="s">
        <v>8153</v>
      </c>
      <c r="G229" s="16" t="s">
        <v>4111</v>
      </c>
      <c r="I229" s="16" t="s">
        <v>4174</v>
      </c>
      <c r="Z229" s="16" t="s">
        <v>993</v>
      </c>
      <c r="AA229" s="16" t="s">
        <v>470</v>
      </c>
      <c r="AB229" s="16">
        <v>1</v>
      </c>
      <c r="AC229" s="16" t="s">
        <v>844</v>
      </c>
      <c r="AD229" s="16" t="s">
        <v>843</v>
      </c>
      <c r="AE229" s="16" t="s">
        <v>843</v>
      </c>
      <c r="AF229" s="16" t="s">
        <v>844</v>
      </c>
      <c r="AG229" s="16" t="s">
        <v>843</v>
      </c>
      <c r="AH229" s="16" t="s">
        <v>844</v>
      </c>
      <c r="AI229" s="16" t="s">
        <v>843</v>
      </c>
      <c r="AJ229" s="16" t="s">
        <v>843</v>
      </c>
      <c r="AK229" s="16" t="s">
        <v>843</v>
      </c>
      <c r="AM229" s="16" t="s">
        <v>737</v>
      </c>
      <c r="AN229" s="16" t="s">
        <v>761</v>
      </c>
      <c r="AP229" s="16" t="s">
        <v>774</v>
      </c>
      <c r="AR229" s="16" t="s">
        <v>6907</v>
      </c>
      <c r="BB229" s="16">
        <v>3</v>
      </c>
      <c r="BC229" s="16" t="s">
        <v>7875</v>
      </c>
      <c r="BE229" s="16" t="s">
        <v>5098</v>
      </c>
      <c r="BV229" s="16" t="s">
        <v>4433</v>
      </c>
      <c r="BW229" s="16" t="s">
        <v>844</v>
      </c>
      <c r="BX229" s="16" t="s">
        <v>843</v>
      </c>
      <c r="BY229" s="16" t="s">
        <v>843</v>
      </c>
      <c r="BZ229" s="16" t="s">
        <v>843</v>
      </c>
      <c r="CA229" s="16" t="s">
        <v>843</v>
      </c>
      <c r="CB229" s="16" t="s">
        <v>843</v>
      </c>
      <c r="CC229" s="16" t="s">
        <v>843</v>
      </c>
      <c r="CD229" s="16" t="s">
        <v>843</v>
      </c>
      <c r="CE229" s="16" t="s">
        <v>843</v>
      </c>
      <c r="CF229" s="16" t="s">
        <v>843</v>
      </c>
      <c r="CG229" s="16" t="s">
        <v>843</v>
      </c>
      <c r="CH229" s="16" t="s">
        <v>843</v>
      </c>
      <c r="CI229" s="16" t="s">
        <v>843</v>
      </c>
      <c r="CJ229" s="16" t="s">
        <v>843</v>
      </c>
      <c r="CK229" s="16" t="s">
        <v>843</v>
      </c>
      <c r="CP229" s="16" t="s">
        <v>867</v>
      </c>
      <c r="CQ229" s="16" t="s">
        <v>9044</v>
      </c>
      <c r="CR229" s="16" t="s">
        <v>844</v>
      </c>
      <c r="CS229" s="16" t="s">
        <v>844</v>
      </c>
      <c r="CT229" s="16" t="s">
        <v>843</v>
      </c>
      <c r="CU229" s="16" t="s">
        <v>843</v>
      </c>
      <c r="CV229" s="16" t="s">
        <v>843</v>
      </c>
      <c r="CW229" s="16" t="s">
        <v>843</v>
      </c>
      <c r="CX229" s="16" t="s">
        <v>843</v>
      </c>
      <c r="CY229" s="16" t="s">
        <v>843</v>
      </c>
      <c r="CZ229" s="16" t="s">
        <v>843</v>
      </c>
      <c r="DA229" s="16" t="s">
        <v>5184</v>
      </c>
      <c r="DX229" s="16" t="s">
        <v>867</v>
      </c>
      <c r="DY229" s="16" t="s">
        <v>867</v>
      </c>
      <c r="GC229" s="16" t="s">
        <v>5342</v>
      </c>
      <c r="GF229" s="16" t="s">
        <v>867</v>
      </c>
      <c r="GG229" s="16" t="s">
        <v>867</v>
      </c>
      <c r="GV229" s="16" t="s">
        <v>5443</v>
      </c>
      <c r="GW229" s="16" t="s">
        <v>843</v>
      </c>
      <c r="GX229" s="16" t="s">
        <v>844</v>
      </c>
      <c r="GY229" s="16" t="s">
        <v>843</v>
      </c>
      <c r="GZ229" s="16" t="s">
        <v>843</v>
      </c>
      <c r="HA229" s="16" t="s">
        <v>843</v>
      </c>
      <c r="HB229" s="16" t="s">
        <v>843</v>
      </c>
      <c r="HC229" s="16" t="s">
        <v>843</v>
      </c>
      <c r="HD229" s="16" t="s">
        <v>843</v>
      </c>
      <c r="HE229" s="16" t="s">
        <v>843</v>
      </c>
      <c r="HF229" s="16" t="s">
        <v>843</v>
      </c>
      <c r="HH229" s="16" t="s">
        <v>5456</v>
      </c>
      <c r="HK229" s="16" t="s">
        <v>865</v>
      </c>
      <c r="HM229" s="16" t="s">
        <v>865</v>
      </c>
      <c r="HZ229" s="16" t="s">
        <v>7944</v>
      </c>
      <c r="KE229" s="16" t="s">
        <v>5582</v>
      </c>
      <c r="KG229" s="16" t="s">
        <v>7018</v>
      </c>
      <c r="KH229" s="16" t="s">
        <v>7033</v>
      </c>
      <c r="KI229" s="16" t="s">
        <v>865</v>
      </c>
      <c r="LG229" s="16" t="s">
        <v>867</v>
      </c>
      <c r="LH229" s="16" t="s">
        <v>865</v>
      </c>
      <c r="LI229" s="16" t="s">
        <v>867</v>
      </c>
      <c r="LJ229" s="16" t="s">
        <v>867</v>
      </c>
      <c r="LK229" s="16" t="s">
        <v>865</v>
      </c>
      <c r="LL229" s="16" t="s">
        <v>864</v>
      </c>
      <c r="LM229" s="16" t="s">
        <v>843</v>
      </c>
      <c r="LN229" s="16" t="s">
        <v>843</v>
      </c>
      <c r="LO229" s="16" t="s">
        <v>843</v>
      </c>
      <c r="LP229" s="16" t="s">
        <v>843</v>
      </c>
      <c r="LQ229" s="16" t="s">
        <v>843</v>
      </c>
      <c r="LR229" s="16" t="s">
        <v>843</v>
      </c>
      <c r="LS229" s="16" t="s">
        <v>843</v>
      </c>
      <c r="LT229" s="16" t="s">
        <v>843</v>
      </c>
      <c r="LU229" s="16" t="s">
        <v>843</v>
      </c>
      <c r="LV229" s="16" t="s">
        <v>843</v>
      </c>
      <c r="LW229" s="16" t="s">
        <v>843</v>
      </c>
      <c r="LX229" s="16" t="s">
        <v>843</v>
      </c>
      <c r="LY229" s="16" t="s">
        <v>843</v>
      </c>
      <c r="LZ229" s="16" t="s">
        <v>844</v>
      </c>
      <c r="MA229" s="16" t="s">
        <v>843</v>
      </c>
      <c r="MC229" s="16" t="s">
        <v>5694</v>
      </c>
      <c r="MD229" s="16" t="s">
        <v>844</v>
      </c>
      <c r="ME229" s="16" t="s">
        <v>843</v>
      </c>
      <c r="MF229" s="16" t="s">
        <v>843</v>
      </c>
      <c r="MG229" s="16" t="s">
        <v>843</v>
      </c>
      <c r="MH229" s="16" t="s">
        <v>843</v>
      </c>
      <c r="MI229" s="16" t="s">
        <v>843</v>
      </c>
      <c r="MJ229" s="16" t="s">
        <v>843</v>
      </c>
      <c r="MK229" s="16" t="s">
        <v>843</v>
      </c>
      <c r="ML229" s="16" t="s">
        <v>843</v>
      </c>
      <c r="MM229" s="16" t="s">
        <v>843</v>
      </c>
      <c r="MN229" s="16" t="s">
        <v>843</v>
      </c>
      <c r="MO229" s="16" t="s">
        <v>843</v>
      </c>
      <c r="MP229" s="16" t="s">
        <v>843</v>
      </c>
      <c r="MQ229" s="16" t="s">
        <v>843</v>
      </c>
      <c r="MR229" s="16" t="s">
        <v>843</v>
      </c>
      <c r="MS229" s="16" t="s">
        <v>843</v>
      </c>
      <c r="MT229" s="16" t="s">
        <v>843</v>
      </c>
      <c r="MU229" s="16" t="s">
        <v>843</v>
      </c>
      <c r="MV229" s="16" t="s">
        <v>843</v>
      </c>
      <c r="PC229" s="16" t="s">
        <v>865</v>
      </c>
      <c r="PD229" s="16" t="s">
        <v>865</v>
      </c>
      <c r="PY229" s="16" t="s">
        <v>865</v>
      </c>
      <c r="QP229" s="16" t="s">
        <v>865</v>
      </c>
      <c r="QR229" s="16" t="s">
        <v>867</v>
      </c>
      <c r="QT229" s="16" t="s">
        <v>865</v>
      </c>
      <c r="QV229" s="16" t="s">
        <v>865</v>
      </c>
      <c r="QX229" s="16" t="s">
        <v>865</v>
      </c>
      <c r="QY229" s="16" t="s">
        <v>867</v>
      </c>
      <c r="RD229" s="16" t="s">
        <v>865</v>
      </c>
      <c r="RF229" s="16" t="s">
        <v>865</v>
      </c>
      <c r="RH229" s="16" t="s">
        <v>865</v>
      </c>
      <c r="RJ229" s="16" t="s">
        <v>865</v>
      </c>
      <c r="RN229" s="16" t="s">
        <v>7724</v>
      </c>
      <c r="RP229" s="16" t="s">
        <v>867</v>
      </c>
      <c r="RR229" s="16" t="s">
        <v>867</v>
      </c>
      <c r="RT229" s="16" t="s">
        <v>867</v>
      </c>
      <c r="RV229" s="16" t="s">
        <v>7720</v>
      </c>
      <c r="RX229" s="16" t="s">
        <v>7720</v>
      </c>
      <c r="RZ229" s="16" t="s">
        <v>7720</v>
      </c>
      <c r="SQ229" s="16" t="s">
        <v>865</v>
      </c>
      <c r="SS229" s="16" t="s">
        <v>7296</v>
      </c>
      <c r="ST229" s="16" t="s">
        <v>864</v>
      </c>
      <c r="TN229" s="16">
        <v>2000</v>
      </c>
      <c r="TO229" s="16">
        <v>0</v>
      </c>
      <c r="TP229" s="16">
        <v>550</v>
      </c>
      <c r="TQ229" s="16">
        <v>250</v>
      </c>
      <c r="TR229" s="16">
        <v>1000</v>
      </c>
      <c r="TS229" s="16">
        <v>200</v>
      </c>
      <c r="TT229" s="16">
        <v>0</v>
      </c>
      <c r="TU229" s="16">
        <v>0</v>
      </c>
      <c r="TV229" s="16">
        <v>2700</v>
      </c>
      <c r="TW229" s="16">
        <v>0</v>
      </c>
      <c r="TX229" s="16">
        <v>0</v>
      </c>
      <c r="TZ229" s="16" t="s">
        <v>7367</v>
      </c>
      <c r="UA229" s="16" t="s">
        <v>8950</v>
      </c>
      <c r="UB229" s="16">
        <v>0</v>
      </c>
      <c r="UC229" s="16" t="s">
        <v>844</v>
      </c>
      <c r="UD229" s="16" t="s">
        <v>843</v>
      </c>
      <c r="UE229" s="16" t="s">
        <v>843</v>
      </c>
      <c r="UF229" s="16" t="s">
        <v>844</v>
      </c>
      <c r="UG229" s="16" t="s">
        <v>843</v>
      </c>
      <c r="UH229" s="16" t="s">
        <v>843</v>
      </c>
      <c r="VX229" s="16" t="s">
        <v>6028</v>
      </c>
      <c r="VY229" s="16" t="s">
        <v>844</v>
      </c>
      <c r="VZ229" s="16" t="s">
        <v>843</v>
      </c>
      <c r="WA229" s="16" t="s">
        <v>843</v>
      </c>
      <c r="WB229" s="16" t="s">
        <v>843</v>
      </c>
      <c r="WC229" s="16" t="s">
        <v>843</v>
      </c>
      <c r="WD229" s="16" t="s">
        <v>843</v>
      </c>
      <c r="WE229" s="16" t="s">
        <v>843</v>
      </c>
      <c r="WF229" s="16" t="s">
        <v>843</v>
      </c>
      <c r="WH229" s="16">
        <v>1625</v>
      </c>
      <c r="WO229" s="16" t="s">
        <v>6920</v>
      </c>
      <c r="XD229" s="16" t="s">
        <v>6975</v>
      </c>
      <c r="XE229" s="16" t="s">
        <v>843</v>
      </c>
      <c r="XF229" s="16" t="s">
        <v>843</v>
      </c>
      <c r="XG229" s="16" t="s">
        <v>844</v>
      </c>
      <c r="XH229" s="16" t="s">
        <v>843</v>
      </c>
      <c r="XI229" s="16" t="s">
        <v>843</v>
      </c>
      <c r="XJ229" s="16" t="s">
        <v>843</v>
      </c>
      <c r="XK229" s="16" t="s">
        <v>843</v>
      </c>
      <c r="XL229" s="16" t="s">
        <v>843</v>
      </c>
      <c r="XM229" s="16" t="s">
        <v>843</v>
      </c>
      <c r="XN229" s="16" t="s">
        <v>843</v>
      </c>
      <c r="XO229" s="16" t="s">
        <v>843</v>
      </c>
      <c r="XP229" s="16" t="s">
        <v>843</v>
      </c>
      <c r="XQ229" s="16" t="s">
        <v>843</v>
      </c>
      <c r="YF229" s="16" t="s">
        <v>865</v>
      </c>
      <c r="YN229" s="16" t="s">
        <v>7040</v>
      </c>
      <c r="YP229" s="16" t="s">
        <v>7978</v>
      </c>
      <c r="YR229" s="16" t="s">
        <v>10010</v>
      </c>
      <c r="YS229" s="16" t="s">
        <v>10011</v>
      </c>
      <c r="YT229" s="16" t="s">
        <v>8694</v>
      </c>
      <c r="YU229" s="16" t="s">
        <v>10012</v>
      </c>
      <c r="YV229" s="16" t="s">
        <v>9148</v>
      </c>
      <c r="YW229" s="16" t="s">
        <v>844</v>
      </c>
      <c r="YX229" s="16" t="s">
        <v>9148</v>
      </c>
      <c r="YY229" s="16" t="s">
        <v>8737</v>
      </c>
      <c r="YZ229" s="16" t="s">
        <v>843</v>
      </c>
      <c r="ZA229" s="16" t="s">
        <v>843</v>
      </c>
      <c r="ZB229" s="16">
        <v>4450</v>
      </c>
      <c r="ZC229" s="16" t="s">
        <v>8763</v>
      </c>
      <c r="ZD229" s="16" t="s">
        <v>843</v>
      </c>
      <c r="ZE229" s="16" t="s">
        <v>9041</v>
      </c>
      <c r="ZF229" s="16" t="s">
        <v>9042</v>
      </c>
      <c r="ZG229" s="16" t="s">
        <v>8750</v>
      </c>
      <c r="ZH229" s="16" t="s">
        <v>8699</v>
      </c>
      <c r="ZI229" s="16" t="s">
        <v>8724</v>
      </c>
      <c r="ZJ229" s="16" t="s">
        <v>843</v>
      </c>
      <c r="ZK229" s="16" t="s">
        <v>843</v>
      </c>
      <c r="ZL229" s="16" t="s">
        <v>843</v>
      </c>
      <c r="ZM229" s="16" t="s">
        <v>843</v>
      </c>
      <c r="ZN229" s="16" t="s">
        <v>8815</v>
      </c>
      <c r="ZO229" s="16" t="s">
        <v>487</v>
      </c>
      <c r="ZP229" s="16" t="s">
        <v>487</v>
      </c>
      <c r="ZQ229" s="16" t="s">
        <v>486</v>
      </c>
      <c r="ZR229" s="16" t="s">
        <v>486</v>
      </c>
      <c r="ZS229" s="16" t="s">
        <v>8872</v>
      </c>
      <c r="ZT229" s="16" t="s">
        <v>8705</v>
      </c>
      <c r="ZU229" s="16" t="s">
        <v>8706</v>
      </c>
      <c r="ZV229" s="16" t="s">
        <v>487</v>
      </c>
      <c r="ZW229" s="16" t="s">
        <v>843</v>
      </c>
      <c r="ZX229" s="16" t="s">
        <v>844</v>
      </c>
      <c r="ZY229" s="16" t="s">
        <v>844</v>
      </c>
      <c r="ZZ229" s="16" t="s">
        <v>843</v>
      </c>
      <c r="AAA229" s="16" t="s">
        <v>843</v>
      </c>
      <c r="AAB229" s="16" t="s">
        <v>843</v>
      </c>
      <c r="AAC229" s="16">
        <v>1</v>
      </c>
      <c r="AAD229" s="16" t="s">
        <v>844</v>
      </c>
      <c r="AAE229" s="16" t="s">
        <v>843</v>
      </c>
      <c r="AAF229" s="16" t="s">
        <v>843</v>
      </c>
      <c r="AAG229" s="16" t="s">
        <v>843</v>
      </c>
      <c r="AAH229" s="16" t="s">
        <v>843</v>
      </c>
      <c r="AAI229" s="16" t="s">
        <v>843</v>
      </c>
      <c r="AAJ229" s="16" t="s">
        <v>600</v>
      </c>
      <c r="AAK229" s="16" t="s">
        <v>639</v>
      </c>
      <c r="AAL229" s="16" t="s">
        <v>905</v>
      </c>
      <c r="AAM229" s="16" t="s">
        <v>663</v>
      </c>
      <c r="AAN229" s="16" t="s">
        <v>8707</v>
      </c>
      <c r="AAO229" s="16" t="s">
        <v>1019</v>
      </c>
      <c r="AAP229" s="16" t="s">
        <v>8708</v>
      </c>
      <c r="AAS229" s="16">
        <v>1625</v>
      </c>
      <c r="AAT229" s="16" t="s">
        <v>782</v>
      </c>
      <c r="AAU229" s="16" t="s">
        <v>782</v>
      </c>
      <c r="AAV229" s="16" t="s">
        <v>782</v>
      </c>
      <c r="AAW229" s="16" t="s">
        <v>782</v>
      </c>
      <c r="AAX229" s="16" t="s">
        <v>843</v>
      </c>
      <c r="AAY229" s="16" t="s">
        <v>8710</v>
      </c>
      <c r="AAZ229" s="16" t="s">
        <v>783</v>
      </c>
      <c r="ABA229" s="16" t="s">
        <v>783</v>
      </c>
      <c r="ABB229" s="16" t="s">
        <v>782</v>
      </c>
      <c r="ABC229" s="16" t="s">
        <v>783</v>
      </c>
      <c r="ABD229" s="16" t="s">
        <v>782</v>
      </c>
      <c r="ABE229" s="16" t="s">
        <v>783</v>
      </c>
      <c r="ABF229" s="16" t="s">
        <v>782</v>
      </c>
      <c r="ABG229" s="16" t="s">
        <v>782</v>
      </c>
      <c r="ABH229" s="16" t="s">
        <v>782</v>
      </c>
      <c r="ABI229" s="16" t="s">
        <v>783</v>
      </c>
      <c r="ABJ229" s="16" t="s">
        <v>783</v>
      </c>
      <c r="ABK229" s="16" t="s">
        <v>783</v>
      </c>
      <c r="ABL229" s="16" t="s">
        <v>8728</v>
      </c>
      <c r="ABM229" s="16" t="s">
        <v>843</v>
      </c>
      <c r="ABN229" s="16" t="s">
        <v>1033</v>
      </c>
      <c r="ABP229" s="16" t="s">
        <v>972</v>
      </c>
      <c r="ABQ229" s="16" t="s">
        <v>4324</v>
      </c>
      <c r="ABR229" s="16" t="s">
        <v>470</v>
      </c>
      <c r="ABS229" s="16" t="s">
        <v>451</v>
      </c>
      <c r="ABT229" s="16" t="s">
        <v>844</v>
      </c>
      <c r="ABU229" s="16" t="s">
        <v>844</v>
      </c>
      <c r="ABV229" s="16" t="s">
        <v>487</v>
      </c>
      <c r="ABW229" s="16" t="s">
        <v>486</v>
      </c>
      <c r="ABX229" s="16" t="s">
        <v>892</v>
      </c>
      <c r="ABY229" s="16" t="s">
        <v>486</v>
      </c>
      <c r="ABZ229" s="16" t="s">
        <v>487</v>
      </c>
      <c r="ACA229" s="16" t="s">
        <v>761</v>
      </c>
      <c r="ACB229" s="16" t="s">
        <v>774</v>
      </c>
      <c r="ACC229" s="16" t="s">
        <v>737</v>
      </c>
      <c r="ACD229" s="16" t="s">
        <v>486</v>
      </c>
      <c r="ACE229" s="16" t="s">
        <v>486</v>
      </c>
      <c r="ACG229" s="16" t="s">
        <v>1014</v>
      </c>
      <c r="ACH229" s="16" t="s">
        <v>1009</v>
      </c>
      <c r="ACI229" s="16" t="s">
        <v>462</v>
      </c>
      <c r="ACJ229" s="16">
        <v>0.79400000000000004</v>
      </c>
      <c r="ACK229" s="16" t="s">
        <v>482</v>
      </c>
      <c r="ACL229" s="16" t="s">
        <v>738</v>
      </c>
      <c r="ACM229" s="16" t="s">
        <v>1189</v>
      </c>
      <c r="ACN229" s="16" t="s">
        <v>1169</v>
      </c>
      <c r="ACO229" s="16" t="s">
        <v>1856</v>
      </c>
      <c r="ACP229" s="16">
        <v>1625</v>
      </c>
      <c r="ACQ229" s="16" t="s">
        <v>1201</v>
      </c>
      <c r="ACR229" s="16" t="s">
        <v>1645</v>
      </c>
      <c r="ACS229" s="16" t="s">
        <v>680</v>
      </c>
      <c r="ACT229" s="16" t="s">
        <v>1521</v>
      </c>
      <c r="ACU229" s="16" t="s">
        <v>831</v>
      </c>
      <c r="ACV229" s="16" t="s">
        <v>8756</v>
      </c>
      <c r="ACW229" s="16" t="s">
        <v>451</v>
      </c>
      <c r="ACX229" s="16" t="s">
        <v>1916</v>
      </c>
      <c r="ACY229" s="16" t="s">
        <v>1947</v>
      </c>
      <c r="ACZ229" s="16">
        <v>1</v>
      </c>
      <c r="ADA229" s="16">
        <v>0</v>
      </c>
      <c r="ADB229" s="16">
        <v>1</v>
      </c>
      <c r="ADC229" s="16">
        <v>1</v>
      </c>
      <c r="ADD229" s="16">
        <v>0</v>
      </c>
      <c r="ADE229" s="16" t="s">
        <v>8827</v>
      </c>
      <c r="ADF229" s="16">
        <v>0</v>
      </c>
      <c r="ADG229" s="16" t="s">
        <v>486</v>
      </c>
      <c r="ADH229" s="16">
        <v>1</v>
      </c>
      <c r="ADI229" s="16" t="s">
        <v>486</v>
      </c>
      <c r="ADJ229" s="16" t="s">
        <v>1743</v>
      </c>
      <c r="ADK229" s="16" t="s">
        <v>13194</v>
      </c>
      <c r="ADL229" s="16" t="s">
        <v>1764</v>
      </c>
      <c r="ADM229" s="16" t="s">
        <v>13195</v>
      </c>
      <c r="ADN229" s="16" t="s">
        <v>1764</v>
      </c>
      <c r="ADO229" s="16" t="s">
        <v>13197</v>
      </c>
      <c r="ADP229" s="16" t="s">
        <v>13194</v>
      </c>
      <c r="ADQ229" s="16" t="s">
        <v>1743</v>
      </c>
      <c r="ADR229" s="16" t="s">
        <v>13194</v>
      </c>
      <c r="ADS229" s="16" t="s">
        <v>13194</v>
      </c>
      <c r="ADW229" s="16" t="s">
        <v>13199</v>
      </c>
      <c r="ADY229" s="16" t="s">
        <v>1062</v>
      </c>
      <c r="AEA229" s="16">
        <v>4450</v>
      </c>
      <c r="AEC229" s="16" t="s">
        <v>1058</v>
      </c>
      <c r="AED229" s="16">
        <v>1625</v>
      </c>
      <c r="AEE229" s="16" t="s">
        <v>952</v>
      </c>
      <c r="AEG229" s="16">
        <v>1625</v>
      </c>
      <c r="AEI229" s="16">
        <v>2000</v>
      </c>
      <c r="AEK229" s="16">
        <v>550</v>
      </c>
      <c r="AEL229" s="16">
        <v>250</v>
      </c>
      <c r="AEM229" s="16">
        <v>2700</v>
      </c>
      <c r="AEN229" s="16">
        <v>1000</v>
      </c>
      <c r="AEO229" s="16">
        <v>200</v>
      </c>
    </row>
    <row r="230" spans="1:823" x14ac:dyDescent="0.25">
      <c r="A230" s="30">
        <v>45824</v>
      </c>
      <c r="B230" s="16" t="s">
        <v>10013</v>
      </c>
      <c r="C230" s="16" t="s">
        <v>867</v>
      </c>
      <c r="D230" s="16" t="s">
        <v>867</v>
      </c>
      <c r="E230" s="16">
        <v>36</v>
      </c>
      <c r="F230" s="16" t="s">
        <v>8153</v>
      </c>
      <c r="G230" s="16" t="s">
        <v>4111</v>
      </c>
      <c r="I230" s="16" t="s">
        <v>4174</v>
      </c>
      <c r="Z230" s="16" t="s">
        <v>993</v>
      </c>
      <c r="AA230" s="16" t="s">
        <v>470</v>
      </c>
      <c r="AB230" s="16">
        <v>2</v>
      </c>
      <c r="AC230" s="16" t="s">
        <v>844</v>
      </c>
      <c r="AD230" s="16" t="s">
        <v>843</v>
      </c>
      <c r="AE230" s="16" t="s">
        <v>844</v>
      </c>
      <c r="AF230" s="16" t="s">
        <v>844</v>
      </c>
      <c r="AG230" s="16" t="s">
        <v>843</v>
      </c>
      <c r="AH230" s="16" t="s">
        <v>844</v>
      </c>
      <c r="AI230" s="16" t="s">
        <v>844</v>
      </c>
      <c r="AJ230" s="16" t="s">
        <v>843</v>
      </c>
      <c r="AK230" s="16" t="s">
        <v>844</v>
      </c>
      <c r="AM230" s="16" t="s">
        <v>737</v>
      </c>
      <c r="AN230" s="16" t="s">
        <v>759</v>
      </c>
      <c r="AP230" s="16" t="s">
        <v>768</v>
      </c>
      <c r="AR230" s="16" t="s">
        <v>6907</v>
      </c>
      <c r="BB230" s="16">
        <v>3</v>
      </c>
      <c r="BC230" s="16" t="s">
        <v>7875</v>
      </c>
      <c r="BE230" s="16" t="s">
        <v>5098</v>
      </c>
      <c r="BV230" s="16" t="s">
        <v>4433</v>
      </c>
      <c r="BW230" s="16" t="s">
        <v>844</v>
      </c>
      <c r="BX230" s="16" t="s">
        <v>843</v>
      </c>
      <c r="BY230" s="16" t="s">
        <v>843</v>
      </c>
      <c r="BZ230" s="16" t="s">
        <v>843</v>
      </c>
      <c r="CA230" s="16" t="s">
        <v>843</v>
      </c>
      <c r="CB230" s="16" t="s">
        <v>843</v>
      </c>
      <c r="CC230" s="16" t="s">
        <v>843</v>
      </c>
      <c r="CD230" s="16" t="s">
        <v>843</v>
      </c>
      <c r="CE230" s="16" t="s">
        <v>843</v>
      </c>
      <c r="CF230" s="16" t="s">
        <v>843</v>
      </c>
      <c r="CG230" s="16" t="s">
        <v>843</v>
      </c>
      <c r="CH230" s="16" t="s">
        <v>843</v>
      </c>
      <c r="CI230" s="16" t="s">
        <v>843</v>
      </c>
      <c r="CJ230" s="16" t="s">
        <v>843</v>
      </c>
      <c r="CK230" s="16" t="s">
        <v>843</v>
      </c>
      <c r="CP230" s="16" t="s">
        <v>867</v>
      </c>
      <c r="CQ230" s="16" t="s">
        <v>5191</v>
      </c>
      <c r="CR230" s="16" t="s">
        <v>844</v>
      </c>
      <c r="CS230" s="16" t="s">
        <v>843</v>
      </c>
      <c r="CT230" s="16" t="s">
        <v>843</v>
      </c>
      <c r="CU230" s="16" t="s">
        <v>843</v>
      </c>
      <c r="CV230" s="16" t="s">
        <v>843</v>
      </c>
      <c r="CW230" s="16" t="s">
        <v>843</v>
      </c>
      <c r="CX230" s="16" t="s">
        <v>843</v>
      </c>
      <c r="CY230" s="16" t="s">
        <v>843</v>
      </c>
      <c r="CZ230" s="16" t="s">
        <v>843</v>
      </c>
      <c r="DA230" s="16" t="s">
        <v>5184</v>
      </c>
      <c r="DX230" s="16" t="s">
        <v>867</v>
      </c>
      <c r="DY230" s="16" t="s">
        <v>867</v>
      </c>
      <c r="GC230" s="16" t="s">
        <v>5339</v>
      </c>
      <c r="GF230" s="16" t="s">
        <v>867</v>
      </c>
      <c r="GG230" s="16" t="s">
        <v>867</v>
      </c>
      <c r="GV230" s="16" t="s">
        <v>9689</v>
      </c>
      <c r="GW230" s="16" t="s">
        <v>844</v>
      </c>
      <c r="GX230" s="16" t="s">
        <v>843</v>
      </c>
      <c r="GY230" s="16" t="s">
        <v>843</v>
      </c>
      <c r="GZ230" s="16" t="s">
        <v>843</v>
      </c>
      <c r="HA230" s="16" t="s">
        <v>844</v>
      </c>
      <c r="HB230" s="16" t="s">
        <v>844</v>
      </c>
      <c r="HC230" s="16" t="s">
        <v>843</v>
      </c>
      <c r="HD230" s="16" t="s">
        <v>843</v>
      </c>
      <c r="HE230" s="16" t="s">
        <v>843</v>
      </c>
      <c r="HF230" s="16" t="s">
        <v>843</v>
      </c>
      <c r="HH230" s="16" t="s">
        <v>5456</v>
      </c>
      <c r="HK230" s="16" t="s">
        <v>865</v>
      </c>
      <c r="HM230" s="16" t="s">
        <v>867</v>
      </c>
      <c r="HN230" s="16" t="s">
        <v>7940</v>
      </c>
      <c r="HO230" s="16" t="s">
        <v>843</v>
      </c>
      <c r="HP230" s="16" t="s">
        <v>843</v>
      </c>
      <c r="HQ230" s="16" t="s">
        <v>843</v>
      </c>
      <c r="HR230" s="16" t="s">
        <v>843</v>
      </c>
      <c r="HS230" s="16" t="s">
        <v>843</v>
      </c>
      <c r="HT230" s="16" t="s">
        <v>843</v>
      </c>
      <c r="HU230" s="16" t="s">
        <v>844</v>
      </c>
      <c r="HV230" s="16" t="s">
        <v>843</v>
      </c>
      <c r="HW230" s="16" t="s">
        <v>843</v>
      </c>
      <c r="HX230" s="16" t="s">
        <v>843</v>
      </c>
      <c r="HZ230" s="16" t="s">
        <v>7944</v>
      </c>
      <c r="KE230" s="16" t="s">
        <v>5582</v>
      </c>
      <c r="KG230" s="16" t="s">
        <v>7015</v>
      </c>
      <c r="KH230" s="16" t="s">
        <v>7033</v>
      </c>
      <c r="KI230" s="16" t="s">
        <v>865</v>
      </c>
      <c r="LG230" s="16" t="s">
        <v>867</v>
      </c>
      <c r="LH230" s="16" t="s">
        <v>867</v>
      </c>
      <c r="LI230" s="16" t="s">
        <v>867</v>
      </c>
      <c r="LJ230" s="16" t="s">
        <v>867</v>
      </c>
      <c r="LK230" s="16" t="s">
        <v>867</v>
      </c>
      <c r="LL230" s="16" t="s">
        <v>8877</v>
      </c>
      <c r="LM230" s="16" t="s">
        <v>844</v>
      </c>
      <c r="LN230" s="16" t="s">
        <v>843</v>
      </c>
      <c r="LO230" s="16" t="s">
        <v>844</v>
      </c>
      <c r="LP230" s="16" t="s">
        <v>844</v>
      </c>
      <c r="LQ230" s="16" t="s">
        <v>843</v>
      </c>
      <c r="LR230" s="16" t="s">
        <v>843</v>
      </c>
      <c r="LS230" s="16" t="s">
        <v>843</v>
      </c>
      <c r="LT230" s="16" t="s">
        <v>843</v>
      </c>
      <c r="LU230" s="16" t="s">
        <v>843</v>
      </c>
      <c r="LV230" s="16" t="s">
        <v>843</v>
      </c>
      <c r="LW230" s="16" t="s">
        <v>843</v>
      </c>
      <c r="LX230" s="16" t="s">
        <v>843</v>
      </c>
      <c r="LY230" s="16" t="s">
        <v>843</v>
      </c>
      <c r="LZ230" s="16" t="s">
        <v>843</v>
      </c>
      <c r="MA230" s="16" t="s">
        <v>843</v>
      </c>
      <c r="MC230" s="16" t="s">
        <v>5694</v>
      </c>
      <c r="MD230" s="16" t="s">
        <v>844</v>
      </c>
      <c r="ME230" s="16" t="s">
        <v>843</v>
      </c>
      <c r="MF230" s="16" t="s">
        <v>843</v>
      </c>
      <c r="MG230" s="16" t="s">
        <v>843</v>
      </c>
      <c r="MH230" s="16" t="s">
        <v>843</v>
      </c>
      <c r="MI230" s="16" t="s">
        <v>843</v>
      </c>
      <c r="MJ230" s="16" t="s">
        <v>843</v>
      </c>
      <c r="MK230" s="16" t="s">
        <v>843</v>
      </c>
      <c r="ML230" s="16" t="s">
        <v>843</v>
      </c>
      <c r="MM230" s="16" t="s">
        <v>843</v>
      </c>
      <c r="MN230" s="16" t="s">
        <v>843</v>
      </c>
      <c r="MO230" s="16" t="s">
        <v>843</v>
      </c>
      <c r="MP230" s="16" t="s">
        <v>843</v>
      </c>
      <c r="MQ230" s="16" t="s">
        <v>843</v>
      </c>
      <c r="MR230" s="16" t="s">
        <v>843</v>
      </c>
      <c r="MS230" s="16" t="s">
        <v>843</v>
      </c>
      <c r="MT230" s="16" t="s">
        <v>843</v>
      </c>
      <c r="MU230" s="16" t="s">
        <v>843</v>
      </c>
      <c r="MV230" s="16" t="s">
        <v>843</v>
      </c>
      <c r="NS230" s="16" t="s">
        <v>5694</v>
      </c>
      <c r="NT230" s="16" t="s">
        <v>844</v>
      </c>
      <c r="NU230" s="16" t="s">
        <v>843</v>
      </c>
      <c r="NV230" s="16" t="s">
        <v>843</v>
      </c>
      <c r="NW230" s="16" t="s">
        <v>843</v>
      </c>
      <c r="NX230" s="16" t="s">
        <v>843</v>
      </c>
      <c r="NY230" s="16" t="s">
        <v>843</v>
      </c>
      <c r="NZ230" s="16" t="s">
        <v>843</v>
      </c>
      <c r="OA230" s="16" t="s">
        <v>843</v>
      </c>
      <c r="OB230" s="16" t="s">
        <v>843</v>
      </c>
      <c r="OC230" s="16" t="s">
        <v>843</v>
      </c>
      <c r="OD230" s="16" t="s">
        <v>843</v>
      </c>
      <c r="OE230" s="16" t="s">
        <v>843</v>
      </c>
      <c r="OF230" s="16" t="s">
        <v>843</v>
      </c>
      <c r="OG230" s="16" t="s">
        <v>843</v>
      </c>
      <c r="OH230" s="16" t="s">
        <v>843</v>
      </c>
      <c r="OI230" s="16" t="s">
        <v>843</v>
      </c>
      <c r="PC230" s="16" t="s">
        <v>865</v>
      </c>
      <c r="PD230" s="16" t="s">
        <v>865</v>
      </c>
      <c r="PY230" s="16" t="s">
        <v>867</v>
      </c>
      <c r="PZ230" s="16">
        <v>1</v>
      </c>
      <c r="QP230" s="16" t="s">
        <v>865</v>
      </c>
      <c r="QR230" s="16" t="s">
        <v>865</v>
      </c>
      <c r="QT230" s="16" t="s">
        <v>865</v>
      </c>
      <c r="QV230" s="16" t="s">
        <v>865</v>
      </c>
      <c r="QX230" s="16" t="s">
        <v>865</v>
      </c>
      <c r="QY230" s="16" t="s">
        <v>867</v>
      </c>
      <c r="RD230" s="16" t="s">
        <v>865</v>
      </c>
      <c r="RF230" s="16" t="s">
        <v>7712</v>
      </c>
      <c r="RH230" s="16" t="s">
        <v>865</v>
      </c>
      <c r="RJ230" s="16" t="s">
        <v>865</v>
      </c>
      <c r="RN230" s="16" t="s">
        <v>7724</v>
      </c>
      <c r="RP230" s="16" t="s">
        <v>867</v>
      </c>
      <c r="RR230" s="16" t="s">
        <v>867</v>
      </c>
      <c r="RT230" s="16" t="s">
        <v>867</v>
      </c>
      <c r="RV230" s="16" t="s">
        <v>7724</v>
      </c>
      <c r="RX230" s="16" t="s">
        <v>7724</v>
      </c>
      <c r="RZ230" s="16" t="s">
        <v>7720</v>
      </c>
      <c r="SQ230" s="16" t="s">
        <v>867</v>
      </c>
      <c r="SS230" s="16" t="s">
        <v>7296</v>
      </c>
      <c r="ST230" s="16" t="s">
        <v>7764</v>
      </c>
      <c r="TN230" s="16">
        <v>700</v>
      </c>
      <c r="TO230" s="16">
        <v>1700</v>
      </c>
      <c r="TP230" s="16">
        <v>1200</v>
      </c>
      <c r="TQ230" s="16">
        <v>0</v>
      </c>
      <c r="TR230" s="16">
        <v>0</v>
      </c>
      <c r="TS230" s="16">
        <v>120</v>
      </c>
      <c r="TU230" s="16">
        <v>0</v>
      </c>
      <c r="TV230" s="16">
        <v>1500</v>
      </c>
      <c r="TW230" s="16">
        <v>0</v>
      </c>
      <c r="TX230" s="16">
        <v>0</v>
      </c>
      <c r="TZ230" s="16" t="s">
        <v>7367</v>
      </c>
      <c r="UA230" s="16" t="s">
        <v>5971</v>
      </c>
      <c r="UB230" s="16">
        <v>0</v>
      </c>
      <c r="UC230" s="16" t="s">
        <v>843</v>
      </c>
      <c r="UD230" s="16" t="s">
        <v>843</v>
      </c>
      <c r="UE230" s="16" t="s">
        <v>843</v>
      </c>
      <c r="UF230" s="16" t="s">
        <v>844</v>
      </c>
      <c r="UG230" s="16" t="s">
        <v>843</v>
      </c>
      <c r="UH230" s="16" t="s">
        <v>843</v>
      </c>
      <c r="VX230" s="16" t="s">
        <v>6028</v>
      </c>
      <c r="VY230" s="16" t="s">
        <v>844</v>
      </c>
      <c r="VZ230" s="16" t="s">
        <v>843</v>
      </c>
      <c r="WA230" s="16" t="s">
        <v>843</v>
      </c>
      <c r="WB230" s="16" t="s">
        <v>843</v>
      </c>
      <c r="WC230" s="16" t="s">
        <v>843</v>
      </c>
      <c r="WD230" s="16" t="s">
        <v>843</v>
      </c>
      <c r="WE230" s="16" t="s">
        <v>843</v>
      </c>
      <c r="WF230" s="16" t="s">
        <v>843</v>
      </c>
      <c r="WH230" s="16">
        <v>3250</v>
      </c>
      <c r="WO230" s="16" t="s">
        <v>6920</v>
      </c>
      <c r="XD230" s="16" t="s">
        <v>6975</v>
      </c>
      <c r="XE230" s="16" t="s">
        <v>843</v>
      </c>
      <c r="XF230" s="16" t="s">
        <v>843</v>
      </c>
      <c r="XG230" s="16" t="s">
        <v>844</v>
      </c>
      <c r="XH230" s="16" t="s">
        <v>843</v>
      </c>
      <c r="XI230" s="16" t="s">
        <v>843</v>
      </c>
      <c r="XJ230" s="16" t="s">
        <v>843</v>
      </c>
      <c r="XK230" s="16" t="s">
        <v>843</v>
      </c>
      <c r="XL230" s="16" t="s">
        <v>843</v>
      </c>
      <c r="XM230" s="16" t="s">
        <v>843</v>
      </c>
      <c r="XN230" s="16" t="s">
        <v>843</v>
      </c>
      <c r="XO230" s="16" t="s">
        <v>843</v>
      </c>
      <c r="XP230" s="16" t="s">
        <v>843</v>
      </c>
      <c r="XQ230" s="16" t="s">
        <v>843</v>
      </c>
      <c r="YF230" s="16" t="s">
        <v>865</v>
      </c>
      <c r="YN230" s="16" t="s">
        <v>7040</v>
      </c>
      <c r="YP230" s="16" t="s">
        <v>7978</v>
      </c>
      <c r="YR230" s="16" t="s">
        <v>10014</v>
      </c>
      <c r="YS230" s="16" t="s">
        <v>10015</v>
      </c>
      <c r="YT230" s="16" t="s">
        <v>8694</v>
      </c>
      <c r="YU230" s="16" t="s">
        <v>10016</v>
      </c>
      <c r="YV230" s="16" t="s">
        <v>9148</v>
      </c>
      <c r="YW230" s="16" t="s">
        <v>844</v>
      </c>
      <c r="YX230" s="16" t="s">
        <v>9148</v>
      </c>
      <c r="YY230" s="16" t="s">
        <v>8995</v>
      </c>
      <c r="YZ230" s="16" t="s">
        <v>843</v>
      </c>
      <c r="ZA230" s="16" t="s">
        <v>843</v>
      </c>
      <c r="ZB230" s="16">
        <v>3970</v>
      </c>
      <c r="ZC230" s="16" t="s">
        <v>8804</v>
      </c>
      <c r="ZD230" s="16" t="s">
        <v>9119</v>
      </c>
      <c r="ZE230" s="16" t="s">
        <v>8995</v>
      </c>
      <c r="ZF230" s="16" t="s">
        <v>8739</v>
      </c>
      <c r="ZG230" s="16" t="s">
        <v>843</v>
      </c>
      <c r="ZH230" s="16" t="s">
        <v>8752</v>
      </c>
      <c r="ZI230" s="16" t="s">
        <v>8888</v>
      </c>
      <c r="ZJ230" s="16" t="s">
        <v>843</v>
      </c>
      <c r="ZK230" s="16" t="s">
        <v>843</v>
      </c>
      <c r="ZL230" s="16" t="s">
        <v>843</v>
      </c>
      <c r="ZN230" s="16" t="s">
        <v>8742</v>
      </c>
      <c r="ZO230" s="16" t="s">
        <v>487</v>
      </c>
      <c r="ZP230" s="16" t="s">
        <v>487</v>
      </c>
      <c r="ZQ230" s="16" t="s">
        <v>487</v>
      </c>
      <c r="ZR230" s="16" t="s">
        <v>486</v>
      </c>
      <c r="ZS230" s="16" t="s">
        <v>8874</v>
      </c>
      <c r="ZT230" s="16" t="s">
        <v>8705</v>
      </c>
      <c r="ZU230" s="16" t="s">
        <v>8706</v>
      </c>
      <c r="ZV230" s="16" t="s">
        <v>487</v>
      </c>
      <c r="ZW230" s="16" t="s">
        <v>844</v>
      </c>
      <c r="ZX230" s="16" t="s">
        <v>844</v>
      </c>
      <c r="ZY230" s="16" t="s">
        <v>844</v>
      </c>
      <c r="ZZ230" s="16" t="s">
        <v>844</v>
      </c>
      <c r="AAA230" s="16" t="s">
        <v>843</v>
      </c>
      <c r="AAB230" s="16" t="s">
        <v>843</v>
      </c>
      <c r="AAC230" s="16">
        <v>0</v>
      </c>
      <c r="AAD230" s="16" t="s">
        <v>844</v>
      </c>
      <c r="AAE230" s="16" t="s">
        <v>843</v>
      </c>
      <c r="AAF230" s="16" t="s">
        <v>844</v>
      </c>
      <c r="AAG230" s="16" t="s">
        <v>843</v>
      </c>
      <c r="AAH230" s="16" t="s">
        <v>843</v>
      </c>
      <c r="AAI230" s="16" t="s">
        <v>843</v>
      </c>
      <c r="AAJ230" s="16" t="s">
        <v>615</v>
      </c>
      <c r="AAK230" s="16" t="s">
        <v>633</v>
      </c>
      <c r="AAL230" s="16" t="s">
        <v>904</v>
      </c>
      <c r="AAM230" s="16" t="s">
        <v>663</v>
      </c>
      <c r="AAN230" s="16" t="s">
        <v>8707</v>
      </c>
      <c r="AAO230" s="16" t="s">
        <v>1018</v>
      </c>
      <c r="AAP230" s="16" t="s">
        <v>8708</v>
      </c>
      <c r="AAS230" s="16">
        <v>3250</v>
      </c>
      <c r="AAT230" s="16" t="s">
        <v>782</v>
      </c>
      <c r="AAU230" s="16" t="s">
        <v>1068</v>
      </c>
      <c r="AAV230" s="16" t="s">
        <v>782</v>
      </c>
      <c r="AAW230" s="16" t="s">
        <v>782</v>
      </c>
      <c r="AAX230" s="16" t="s">
        <v>844</v>
      </c>
      <c r="AAY230" s="16" t="s">
        <v>8727</v>
      </c>
      <c r="AAZ230" s="16" t="s">
        <v>783</v>
      </c>
      <c r="ABA230" s="16" t="s">
        <v>783</v>
      </c>
      <c r="ABB230" s="16" t="s">
        <v>783</v>
      </c>
      <c r="ABC230" s="16" t="s">
        <v>783</v>
      </c>
      <c r="ABD230" s="16" t="s">
        <v>782</v>
      </c>
      <c r="ABE230" s="16" t="s">
        <v>783</v>
      </c>
      <c r="ABF230" s="16" t="s">
        <v>782</v>
      </c>
      <c r="ABG230" s="16" t="s">
        <v>782</v>
      </c>
      <c r="ABH230" s="16" t="s">
        <v>782</v>
      </c>
      <c r="ABI230" s="16" t="s">
        <v>782</v>
      </c>
      <c r="ABJ230" s="16" t="s">
        <v>782</v>
      </c>
      <c r="ABK230" s="16" t="s">
        <v>783</v>
      </c>
      <c r="ABL230" s="16" t="s">
        <v>8728</v>
      </c>
      <c r="ABM230" s="16" t="s">
        <v>843</v>
      </c>
      <c r="ABN230" s="16" t="s">
        <v>1033</v>
      </c>
      <c r="ABP230" s="16" t="s">
        <v>972</v>
      </c>
      <c r="ABQ230" s="16" t="s">
        <v>4324</v>
      </c>
      <c r="ABR230" s="16" t="s">
        <v>470</v>
      </c>
      <c r="ABS230" s="16" t="s">
        <v>451</v>
      </c>
      <c r="ABT230" s="16" t="s">
        <v>1056</v>
      </c>
      <c r="ABU230" s="16" t="s">
        <v>844</v>
      </c>
      <c r="ABV230" s="16" t="s">
        <v>487</v>
      </c>
      <c r="ABW230" s="16" t="s">
        <v>486</v>
      </c>
      <c r="ABX230" s="16" t="s">
        <v>892</v>
      </c>
      <c r="ABY230" s="16" t="s">
        <v>486</v>
      </c>
      <c r="ABZ230" s="16" t="s">
        <v>487</v>
      </c>
      <c r="ACA230" s="16" t="s">
        <v>759</v>
      </c>
      <c r="ACB230" s="16" t="s">
        <v>768</v>
      </c>
      <c r="ACC230" s="16" t="s">
        <v>737</v>
      </c>
      <c r="ACD230" s="16" t="s">
        <v>486</v>
      </c>
      <c r="ACE230" s="16" t="s">
        <v>486</v>
      </c>
      <c r="ACG230" s="16" t="s">
        <v>1014</v>
      </c>
      <c r="ACH230" s="16" t="s">
        <v>1009</v>
      </c>
      <c r="ACI230" s="16" t="s">
        <v>462</v>
      </c>
      <c r="ACJ230" s="16">
        <v>0.79400000000000004</v>
      </c>
      <c r="ACK230" s="16" t="s">
        <v>482</v>
      </c>
      <c r="ACL230" s="16" t="s">
        <v>740</v>
      </c>
      <c r="ACM230" s="16" t="s">
        <v>1189</v>
      </c>
      <c r="ACN230" s="16" t="s">
        <v>1169</v>
      </c>
      <c r="ACO230" s="16" t="s">
        <v>1856</v>
      </c>
      <c r="ACP230" s="16">
        <v>3250</v>
      </c>
      <c r="ACQ230" s="16" t="s">
        <v>1202</v>
      </c>
      <c r="ACR230" s="16" t="s">
        <v>1645</v>
      </c>
      <c r="ACS230" s="16" t="s">
        <v>680</v>
      </c>
      <c r="ACT230" s="16" t="s">
        <v>1521</v>
      </c>
      <c r="ACU230" s="16" t="s">
        <v>836</v>
      </c>
      <c r="ACV230" s="16" t="s">
        <v>8756</v>
      </c>
      <c r="ACW230" s="16" t="s">
        <v>451</v>
      </c>
      <c r="ACX230" s="16" t="s">
        <v>1914</v>
      </c>
      <c r="ACY230" s="16" t="s">
        <v>1947</v>
      </c>
      <c r="ACZ230" s="16">
        <v>1</v>
      </c>
      <c r="ADA230" s="16">
        <v>1</v>
      </c>
      <c r="ADB230" s="16">
        <v>1</v>
      </c>
      <c r="ADC230" s="16">
        <v>1</v>
      </c>
      <c r="ADD230" s="16">
        <v>1</v>
      </c>
      <c r="ADE230" s="16" t="s">
        <v>8712</v>
      </c>
      <c r="ADF230" s="16">
        <v>0</v>
      </c>
      <c r="ADG230" s="16" t="s">
        <v>486</v>
      </c>
      <c r="ADH230" s="16">
        <v>2</v>
      </c>
      <c r="ADI230" s="16" t="s">
        <v>1554</v>
      </c>
      <c r="ADJ230" s="16" t="s">
        <v>13198</v>
      </c>
      <c r="ADK230" s="16" t="s">
        <v>1743</v>
      </c>
      <c r="ADL230" s="16" t="s">
        <v>1761</v>
      </c>
      <c r="ADM230" s="16" t="s">
        <v>13194</v>
      </c>
      <c r="ADN230" s="16" t="s">
        <v>13194</v>
      </c>
      <c r="ADO230" s="16" t="s">
        <v>13197</v>
      </c>
      <c r="ADP230" s="16" t="s">
        <v>13194</v>
      </c>
      <c r="ADQ230" s="16" t="s">
        <v>1751</v>
      </c>
      <c r="ADR230" s="16" t="s">
        <v>13194</v>
      </c>
      <c r="ADS230" s="16" t="s">
        <v>13194</v>
      </c>
      <c r="ADW230" s="16" t="s">
        <v>8729</v>
      </c>
      <c r="ADY230" s="16" t="s">
        <v>1058</v>
      </c>
      <c r="AEB230" s="16">
        <v>3970</v>
      </c>
      <c r="AEC230" s="16" t="s">
        <v>1058</v>
      </c>
      <c r="AED230" s="16">
        <v>1625</v>
      </c>
      <c r="AEE230" s="16" t="s">
        <v>952</v>
      </c>
      <c r="AEH230" s="16">
        <v>3250</v>
      </c>
      <c r="AEI230" s="16">
        <v>350</v>
      </c>
      <c r="AEJ230" s="16">
        <v>850</v>
      </c>
      <c r="AEK230" s="16">
        <v>600</v>
      </c>
      <c r="AEM230" s="16">
        <v>750</v>
      </c>
      <c r="AEO230" s="16">
        <v>60</v>
      </c>
    </row>
    <row r="231" spans="1:823" x14ac:dyDescent="0.25">
      <c r="A231" s="30">
        <v>45824</v>
      </c>
      <c r="B231" s="16" t="s">
        <v>10017</v>
      </c>
      <c r="C231" s="16" t="s">
        <v>867</v>
      </c>
      <c r="D231" s="16" t="s">
        <v>867</v>
      </c>
      <c r="E231" s="16">
        <v>45</v>
      </c>
      <c r="F231" s="16" t="s">
        <v>8153</v>
      </c>
      <c r="G231" s="16" t="s">
        <v>4111</v>
      </c>
      <c r="I231" s="16" t="s">
        <v>4178</v>
      </c>
      <c r="Z231" s="16" t="s">
        <v>993</v>
      </c>
      <c r="AA231" s="16" t="s">
        <v>470</v>
      </c>
      <c r="AB231" s="16">
        <v>3</v>
      </c>
      <c r="AC231" s="16" t="s">
        <v>1056</v>
      </c>
      <c r="AD231" s="16" t="s">
        <v>844</v>
      </c>
      <c r="AE231" s="16" t="s">
        <v>843</v>
      </c>
      <c r="AF231" s="16" t="s">
        <v>844</v>
      </c>
      <c r="AG231" s="16" t="s">
        <v>844</v>
      </c>
      <c r="AH231" s="16" t="s">
        <v>1056</v>
      </c>
      <c r="AI231" s="16" t="s">
        <v>844</v>
      </c>
      <c r="AJ231" s="16" t="s">
        <v>843</v>
      </c>
      <c r="AK231" s="16" t="s">
        <v>844</v>
      </c>
      <c r="AM231" s="16" t="s">
        <v>737</v>
      </c>
      <c r="AN231" s="16" t="s">
        <v>759</v>
      </c>
      <c r="AP231" s="16" t="s">
        <v>768</v>
      </c>
      <c r="AR231" s="16" t="s">
        <v>6907</v>
      </c>
      <c r="BB231" s="16">
        <v>3</v>
      </c>
      <c r="BC231" s="16" t="s">
        <v>7878</v>
      </c>
      <c r="BE231" s="16" t="s">
        <v>5098</v>
      </c>
      <c r="BV231" s="16" t="s">
        <v>4433</v>
      </c>
      <c r="BW231" s="16" t="s">
        <v>844</v>
      </c>
      <c r="BX231" s="16" t="s">
        <v>843</v>
      </c>
      <c r="BY231" s="16" t="s">
        <v>843</v>
      </c>
      <c r="BZ231" s="16" t="s">
        <v>843</v>
      </c>
      <c r="CA231" s="16" t="s">
        <v>843</v>
      </c>
      <c r="CB231" s="16" t="s">
        <v>843</v>
      </c>
      <c r="CC231" s="16" t="s">
        <v>843</v>
      </c>
      <c r="CD231" s="16" t="s">
        <v>843</v>
      </c>
      <c r="CE231" s="16" t="s">
        <v>843</v>
      </c>
      <c r="CF231" s="16" t="s">
        <v>843</v>
      </c>
      <c r="CG231" s="16" t="s">
        <v>843</v>
      </c>
      <c r="CH231" s="16" t="s">
        <v>843</v>
      </c>
      <c r="CI231" s="16" t="s">
        <v>843</v>
      </c>
      <c r="CJ231" s="16" t="s">
        <v>843</v>
      </c>
      <c r="CK231" s="16" t="s">
        <v>843</v>
      </c>
      <c r="CP231" s="16" t="s">
        <v>867</v>
      </c>
      <c r="CQ231" s="16" t="s">
        <v>5194</v>
      </c>
      <c r="CR231" s="16" t="s">
        <v>843</v>
      </c>
      <c r="CS231" s="16" t="s">
        <v>844</v>
      </c>
      <c r="CT231" s="16" t="s">
        <v>843</v>
      </c>
      <c r="CU231" s="16" t="s">
        <v>843</v>
      </c>
      <c r="CV231" s="16" t="s">
        <v>843</v>
      </c>
      <c r="CW231" s="16" t="s">
        <v>843</v>
      </c>
      <c r="CX231" s="16" t="s">
        <v>843</v>
      </c>
      <c r="CY231" s="16" t="s">
        <v>843</v>
      </c>
      <c r="CZ231" s="16" t="s">
        <v>843</v>
      </c>
      <c r="DA231" s="16" t="s">
        <v>5184</v>
      </c>
      <c r="DX231" s="16" t="s">
        <v>7842</v>
      </c>
      <c r="DY231" s="16" t="s">
        <v>865</v>
      </c>
      <c r="GC231" s="16" t="s">
        <v>5342</v>
      </c>
      <c r="GF231" s="16" t="s">
        <v>867</v>
      </c>
      <c r="GG231" s="16" t="s">
        <v>867</v>
      </c>
      <c r="GV231" s="16" t="s">
        <v>5443</v>
      </c>
      <c r="GW231" s="16" t="s">
        <v>843</v>
      </c>
      <c r="GX231" s="16" t="s">
        <v>844</v>
      </c>
      <c r="GY231" s="16" t="s">
        <v>843</v>
      </c>
      <c r="GZ231" s="16" t="s">
        <v>843</v>
      </c>
      <c r="HA231" s="16" t="s">
        <v>843</v>
      </c>
      <c r="HB231" s="16" t="s">
        <v>843</v>
      </c>
      <c r="HC231" s="16" t="s">
        <v>843</v>
      </c>
      <c r="HD231" s="16" t="s">
        <v>843</v>
      </c>
      <c r="HE231" s="16" t="s">
        <v>843</v>
      </c>
      <c r="HF231" s="16" t="s">
        <v>843</v>
      </c>
      <c r="HH231" s="16" t="s">
        <v>5456</v>
      </c>
      <c r="HK231" s="16" t="s">
        <v>864</v>
      </c>
      <c r="HM231" s="16" t="s">
        <v>865</v>
      </c>
      <c r="HZ231" s="16" t="s">
        <v>7944</v>
      </c>
      <c r="KE231" s="16" t="s">
        <v>5582</v>
      </c>
      <c r="KG231" s="16" t="s">
        <v>7015</v>
      </c>
      <c r="KH231" s="16" t="s">
        <v>7033</v>
      </c>
      <c r="KI231" s="16" t="s">
        <v>865</v>
      </c>
      <c r="LG231" s="16" t="s">
        <v>867</v>
      </c>
      <c r="LH231" s="16" t="s">
        <v>865</v>
      </c>
      <c r="LI231" s="16" t="s">
        <v>867</v>
      </c>
      <c r="LJ231" s="16" t="s">
        <v>865</v>
      </c>
      <c r="LK231" s="16" t="s">
        <v>865</v>
      </c>
      <c r="LL231" s="16" t="s">
        <v>5666</v>
      </c>
      <c r="LM231" s="16" t="s">
        <v>843</v>
      </c>
      <c r="LN231" s="16" t="s">
        <v>843</v>
      </c>
      <c r="LO231" s="16" t="s">
        <v>843</v>
      </c>
      <c r="LP231" s="16" t="s">
        <v>844</v>
      </c>
      <c r="LQ231" s="16" t="s">
        <v>843</v>
      </c>
      <c r="LR231" s="16" t="s">
        <v>843</v>
      </c>
      <c r="LS231" s="16" t="s">
        <v>843</v>
      </c>
      <c r="LT231" s="16" t="s">
        <v>843</v>
      </c>
      <c r="LU231" s="16" t="s">
        <v>843</v>
      </c>
      <c r="LV231" s="16" t="s">
        <v>843</v>
      </c>
      <c r="LW231" s="16" t="s">
        <v>843</v>
      </c>
      <c r="LX231" s="16" t="s">
        <v>843</v>
      </c>
      <c r="LY231" s="16" t="s">
        <v>843</v>
      </c>
      <c r="LZ231" s="16" t="s">
        <v>843</v>
      </c>
      <c r="MA231" s="16" t="s">
        <v>843</v>
      </c>
      <c r="MC231" s="16" t="s">
        <v>5694</v>
      </c>
      <c r="MD231" s="16" t="s">
        <v>844</v>
      </c>
      <c r="ME231" s="16" t="s">
        <v>843</v>
      </c>
      <c r="MF231" s="16" t="s">
        <v>843</v>
      </c>
      <c r="MG231" s="16" t="s">
        <v>843</v>
      </c>
      <c r="MH231" s="16" t="s">
        <v>843</v>
      </c>
      <c r="MI231" s="16" t="s">
        <v>843</v>
      </c>
      <c r="MJ231" s="16" t="s">
        <v>843</v>
      </c>
      <c r="MK231" s="16" t="s">
        <v>843</v>
      </c>
      <c r="ML231" s="16" t="s">
        <v>843</v>
      </c>
      <c r="MM231" s="16" t="s">
        <v>843</v>
      </c>
      <c r="MN231" s="16" t="s">
        <v>843</v>
      </c>
      <c r="MO231" s="16" t="s">
        <v>843</v>
      </c>
      <c r="MP231" s="16" t="s">
        <v>843</v>
      </c>
      <c r="MQ231" s="16" t="s">
        <v>843</v>
      </c>
      <c r="MR231" s="16" t="s">
        <v>843</v>
      </c>
      <c r="MS231" s="16" t="s">
        <v>843</v>
      </c>
      <c r="MT231" s="16" t="s">
        <v>843</v>
      </c>
      <c r="MU231" s="16" t="s">
        <v>843</v>
      </c>
      <c r="MV231" s="16" t="s">
        <v>843</v>
      </c>
      <c r="MX231" s="16" t="s">
        <v>5694</v>
      </c>
      <c r="MY231" s="16" t="s">
        <v>844</v>
      </c>
      <c r="MZ231" s="16" t="s">
        <v>843</v>
      </c>
      <c r="NA231" s="16" t="s">
        <v>843</v>
      </c>
      <c r="NB231" s="16" t="s">
        <v>843</v>
      </c>
      <c r="NC231" s="16" t="s">
        <v>843</v>
      </c>
      <c r="ND231" s="16" t="s">
        <v>843</v>
      </c>
      <c r="NE231" s="16" t="s">
        <v>843</v>
      </c>
      <c r="NF231" s="16" t="s">
        <v>843</v>
      </c>
      <c r="NG231" s="16" t="s">
        <v>843</v>
      </c>
      <c r="NH231" s="16" t="s">
        <v>843</v>
      </c>
      <c r="NI231" s="16" t="s">
        <v>843</v>
      </c>
      <c r="NJ231" s="16" t="s">
        <v>843</v>
      </c>
      <c r="NK231" s="16" t="s">
        <v>843</v>
      </c>
      <c r="NL231" s="16" t="s">
        <v>843</v>
      </c>
      <c r="NM231" s="16" t="s">
        <v>843</v>
      </c>
      <c r="NN231" s="16" t="s">
        <v>843</v>
      </c>
      <c r="NO231" s="16" t="s">
        <v>843</v>
      </c>
      <c r="NP231" s="16" t="s">
        <v>843</v>
      </c>
      <c r="NQ231" s="16" t="s">
        <v>843</v>
      </c>
      <c r="OK231" s="16" t="s">
        <v>5694</v>
      </c>
      <c r="OL231" s="16" t="s">
        <v>844</v>
      </c>
      <c r="OM231" s="16" t="s">
        <v>843</v>
      </c>
      <c r="ON231" s="16" t="s">
        <v>843</v>
      </c>
      <c r="OO231" s="16" t="s">
        <v>843</v>
      </c>
      <c r="OP231" s="16" t="s">
        <v>843</v>
      </c>
      <c r="OQ231" s="16" t="s">
        <v>843</v>
      </c>
      <c r="OR231" s="16" t="s">
        <v>843</v>
      </c>
      <c r="OS231" s="16" t="s">
        <v>843</v>
      </c>
      <c r="OT231" s="16" t="s">
        <v>843</v>
      </c>
      <c r="OU231" s="16" t="s">
        <v>843</v>
      </c>
      <c r="OV231" s="16" t="s">
        <v>843</v>
      </c>
      <c r="OW231" s="16" t="s">
        <v>843</v>
      </c>
      <c r="OX231" s="16" t="s">
        <v>843</v>
      </c>
      <c r="OY231" s="16" t="s">
        <v>843</v>
      </c>
      <c r="OZ231" s="16" t="s">
        <v>843</v>
      </c>
      <c r="PA231" s="16" t="s">
        <v>843</v>
      </c>
      <c r="PC231" s="16" t="s">
        <v>865</v>
      </c>
      <c r="PD231" s="16" t="s">
        <v>865</v>
      </c>
      <c r="PY231" s="16" t="s">
        <v>865</v>
      </c>
      <c r="QP231" s="16" t="s">
        <v>865</v>
      </c>
      <c r="QR231" s="16" t="s">
        <v>867</v>
      </c>
      <c r="QT231" s="16" t="s">
        <v>865</v>
      </c>
      <c r="QV231" s="16" t="s">
        <v>865</v>
      </c>
      <c r="QX231" s="16" t="s">
        <v>867</v>
      </c>
      <c r="QY231" s="16" t="s">
        <v>867</v>
      </c>
      <c r="RD231" s="16" t="s">
        <v>865</v>
      </c>
      <c r="RF231" s="16" t="s">
        <v>865</v>
      </c>
      <c r="RH231" s="16" t="s">
        <v>865</v>
      </c>
      <c r="RJ231" s="16" t="s">
        <v>865</v>
      </c>
      <c r="RN231" s="16" t="s">
        <v>7720</v>
      </c>
      <c r="RP231" s="16" t="s">
        <v>867</v>
      </c>
      <c r="RR231" s="16" t="s">
        <v>867</v>
      </c>
      <c r="RT231" s="16" t="s">
        <v>867</v>
      </c>
      <c r="RV231" s="16" t="s">
        <v>867</v>
      </c>
      <c r="RX231" s="16" t="s">
        <v>7720</v>
      </c>
      <c r="RZ231" s="16" t="s">
        <v>867</v>
      </c>
      <c r="SQ231" s="16" t="s">
        <v>865</v>
      </c>
      <c r="SS231" s="16" t="s">
        <v>7299</v>
      </c>
      <c r="ST231" s="16" t="s">
        <v>4216</v>
      </c>
      <c r="TN231" s="16">
        <v>3000</v>
      </c>
      <c r="TO231" s="16">
        <v>5000</v>
      </c>
      <c r="TP231" s="16">
        <v>3500</v>
      </c>
      <c r="TQ231" s="16">
        <v>0</v>
      </c>
      <c r="TR231" s="16">
        <v>1000</v>
      </c>
      <c r="TS231" s="16">
        <v>300</v>
      </c>
      <c r="TT231" s="16">
        <v>0</v>
      </c>
      <c r="TU231" s="16">
        <v>200</v>
      </c>
      <c r="TV231" s="16">
        <v>0</v>
      </c>
      <c r="TW231" s="16">
        <v>0</v>
      </c>
      <c r="TX231" s="16">
        <v>0</v>
      </c>
      <c r="TZ231" s="16" t="s">
        <v>7367</v>
      </c>
      <c r="UA231" s="16" t="s">
        <v>5941</v>
      </c>
      <c r="UB231" s="16">
        <v>0</v>
      </c>
      <c r="UC231" s="16" t="s">
        <v>844</v>
      </c>
      <c r="UD231" s="16" t="s">
        <v>843</v>
      </c>
      <c r="UE231" s="16" t="s">
        <v>843</v>
      </c>
      <c r="UF231" s="16" t="s">
        <v>843</v>
      </c>
      <c r="UG231" s="16" t="s">
        <v>843</v>
      </c>
      <c r="UH231" s="16" t="s">
        <v>843</v>
      </c>
      <c r="UL231" s="16">
        <v>5000</v>
      </c>
      <c r="WO231" s="16" t="s">
        <v>6920</v>
      </c>
      <c r="XD231" s="16" t="s">
        <v>7000</v>
      </c>
      <c r="XE231" s="16" t="s">
        <v>843</v>
      </c>
      <c r="XF231" s="16" t="s">
        <v>843</v>
      </c>
      <c r="XG231" s="16" t="s">
        <v>843</v>
      </c>
      <c r="XH231" s="16" t="s">
        <v>843</v>
      </c>
      <c r="XI231" s="16" t="s">
        <v>843</v>
      </c>
      <c r="XJ231" s="16" t="s">
        <v>843</v>
      </c>
      <c r="XK231" s="16" t="s">
        <v>843</v>
      </c>
      <c r="XL231" s="16" t="s">
        <v>843</v>
      </c>
      <c r="XM231" s="16" t="s">
        <v>843</v>
      </c>
      <c r="XN231" s="16" t="s">
        <v>843</v>
      </c>
      <c r="XO231" s="16" t="s">
        <v>844</v>
      </c>
      <c r="XP231" s="16" t="s">
        <v>843</v>
      </c>
      <c r="XQ231" s="16" t="s">
        <v>843</v>
      </c>
      <c r="YF231" s="16" t="s">
        <v>865</v>
      </c>
      <c r="YN231" s="16" t="s">
        <v>7040</v>
      </c>
      <c r="YP231" s="16" t="s">
        <v>7990</v>
      </c>
      <c r="YR231" s="16" t="s">
        <v>10018</v>
      </c>
      <c r="YS231" s="16" t="s">
        <v>10019</v>
      </c>
      <c r="YT231" s="16" t="s">
        <v>8694</v>
      </c>
      <c r="YU231" s="16" t="s">
        <v>10020</v>
      </c>
      <c r="YV231" s="16" t="s">
        <v>9148</v>
      </c>
      <c r="YW231" s="16" t="s">
        <v>844</v>
      </c>
      <c r="YX231" s="16" t="s">
        <v>9148</v>
      </c>
      <c r="YY231" s="16" t="s">
        <v>843</v>
      </c>
      <c r="YZ231" s="16" t="s">
        <v>843</v>
      </c>
      <c r="ZA231" s="16" t="s">
        <v>843</v>
      </c>
      <c r="ZB231" s="16">
        <v>13000</v>
      </c>
      <c r="ZC231" s="16" t="s">
        <v>9097</v>
      </c>
      <c r="ZD231" s="16" t="s">
        <v>8826</v>
      </c>
      <c r="ZE231" s="16" t="s">
        <v>843</v>
      </c>
      <c r="ZF231" s="16" t="s">
        <v>843</v>
      </c>
      <c r="ZG231" s="16" t="s">
        <v>8754</v>
      </c>
      <c r="ZH231" s="16" t="s">
        <v>8701</v>
      </c>
      <c r="ZI231" s="16" t="s">
        <v>9054</v>
      </c>
      <c r="ZJ231" s="16" t="s">
        <v>843</v>
      </c>
      <c r="ZK231" s="16" t="s">
        <v>843</v>
      </c>
      <c r="ZL231" s="16" t="s">
        <v>8701</v>
      </c>
      <c r="ZM231" s="16" t="s">
        <v>843</v>
      </c>
      <c r="ZN231" s="16" t="s">
        <v>8703</v>
      </c>
      <c r="ZO231" s="16" t="s">
        <v>487</v>
      </c>
      <c r="ZP231" s="16" t="s">
        <v>487</v>
      </c>
      <c r="ZQ231" s="16" t="s">
        <v>486</v>
      </c>
      <c r="ZR231" s="16" t="s">
        <v>486</v>
      </c>
      <c r="ZS231" s="16" t="s">
        <v>844</v>
      </c>
      <c r="ZT231" s="16" t="s">
        <v>8705</v>
      </c>
      <c r="ZU231" s="16" t="s">
        <v>8706</v>
      </c>
      <c r="ZV231" s="16" t="s">
        <v>487</v>
      </c>
      <c r="ZW231" s="16" t="s">
        <v>844</v>
      </c>
      <c r="ZX231" s="16" t="s">
        <v>1056</v>
      </c>
      <c r="ZY231" s="16" t="s">
        <v>1056</v>
      </c>
      <c r="ZZ231" s="16" t="s">
        <v>844</v>
      </c>
      <c r="AAA231" s="16" t="s">
        <v>843</v>
      </c>
      <c r="AAB231" s="16" t="s">
        <v>843</v>
      </c>
      <c r="AAC231" s="16">
        <v>1</v>
      </c>
      <c r="AAD231" s="16" t="s">
        <v>844</v>
      </c>
      <c r="AAE231" s="16" t="s">
        <v>844</v>
      </c>
      <c r="AAF231" s="16" t="s">
        <v>843</v>
      </c>
      <c r="AAG231" s="16" t="s">
        <v>843</v>
      </c>
      <c r="AAH231" s="16" t="s">
        <v>843</v>
      </c>
      <c r="AAI231" s="16" t="s">
        <v>844</v>
      </c>
      <c r="AAJ231" s="16" t="s">
        <v>624</v>
      </c>
      <c r="AAK231" s="16" t="s">
        <v>649</v>
      </c>
      <c r="AAL231" s="16" t="s">
        <v>904</v>
      </c>
      <c r="AAM231" s="16" t="s">
        <v>663</v>
      </c>
      <c r="AAN231" s="16" t="s">
        <v>8707</v>
      </c>
      <c r="AAO231" s="16" t="s">
        <v>1018</v>
      </c>
      <c r="AAP231" s="16" t="s">
        <v>8708</v>
      </c>
      <c r="AAS231" s="16">
        <v>5000</v>
      </c>
      <c r="AAT231" s="16" t="s">
        <v>782</v>
      </c>
      <c r="AAU231" s="16" t="s">
        <v>782</v>
      </c>
      <c r="AAV231" s="16" t="s">
        <v>782</v>
      </c>
      <c r="AAW231" s="16" t="s">
        <v>782</v>
      </c>
      <c r="AAX231" s="16" t="s">
        <v>843</v>
      </c>
      <c r="AAY231" s="16" t="s">
        <v>8710</v>
      </c>
      <c r="AAZ231" s="16" t="s">
        <v>783</v>
      </c>
      <c r="ABA231" s="16" t="s">
        <v>782</v>
      </c>
      <c r="ABB231" s="16" t="s">
        <v>782</v>
      </c>
      <c r="ABC231" s="16" t="s">
        <v>783</v>
      </c>
      <c r="ABD231" s="16" t="s">
        <v>783</v>
      </c>
      <c r="ABE231" s="16" t="s">
        <v>783</v>
      </c>
      <c r="ABF231" s="16" t="s">
        <v>782</v>
      </c>
      <c r="ABG231" s="16" t="s">
        <v>782</v>
      </c>
      <c r="ABH231" s="16" t="s">
        <v>782</v>
      </c>
      <c r="ABI231" s="16" t="s">
        <v>782</v>
      </c>
      <c r="ABJ231" s="16" t="s">
        <v>783</v>
      </c>
      <c r="ABK231" s="16" t="s">
        <v>782</v>
      </c>
      <c r="ABL231" s="16" t="s">
        <v>8759</v>
      </c>
      <c r="ABM231" s="16" t="s">
        <v>843</v>
      </c>
      <c r="ABN231" s="16" t="s">
        <v>1034</v>
      </c>
      <c r="ABP231" s="16" t="s">
        <v>970</v>
      </c>
      <c r="ABQ231" s="16" t="s">
        <v>4324</v>
      </c>
      <c r="ABR231" s="16" t="s">
        <v>470</v>
      </c>
      <c r="ABS231" s="16" t="s">
        <v>451</v>
      </c>
      <c r="ABT231" s="16" t="s">
        <v>8732</v>
      </c>
      <c r="ABU231" s="16" t="s">
        <v>1056</v>
      </c>
      <c r="ABV231" s="16" t="s">
        <v>487</v>
      </c>
      <c r="ABW231" s="16" t="s">
        <v>487</v>
      </c>
      <c r="ABX231" s="16" t="s">
        <v>894</v>
      </c>
      <c r="ABY231" s="16" t="s">
        <v>486</v>
      </c>
      <c r="ABZ231" s="16" t="s">
        <v>486</v>
      </c>
      <c r="ACA231" s="16" t="s">
        <v>759</v>
      </c>
      <c r="ACB231" s="16" t="s">
        <v>768</v>
      </c>
      <c r="ACC231" s="16" t="s">
        <v>737</v>
      </c>
      <c r="ACD231" s="16" t="s">
        <v>486</v>
      </c>
      <c r="ACE231" s="16" t="s">
        <v>486</v>
      </c>
      <c r="ACG231" s="16" t="s">
        <v>1014</v>
      </c>
      <c r="ACH231" s="16" t="s">
        <v>1009</v>
      </c>
      <c r="ACI231" s="16" t="s">
        <v>462</v>
      </c>
      <c r="ACJ231" s="16">
        <v>0.79400000000000004</v>
      </c>
      <c r="ACK231" s="16" t="s">
        <v>482</v>
      </c>
      <c r="ACL231" s="16" t="s">
        <v>738</v>
      </c>
      <c r="ACM231" s="16" t="s">
        <v>1189</v>
      </c>
      <c r="ACN231" s="16" t="s">
        <v>8984</v>
      </c>
      <c r="ACO231" s="16" t="s">
        <v>1856</v>
      </c>
      <c r="ACQ231" s="16" t="s">
        <v>1202</v>
      </c>
      <c r="ACR231" s="16" t="s">
        <v>1645</v>
      </c>
      <c r="ACS231" s="16" t="s">
        <v>676</v>
      </c>
      <c r="ACT231" s="16" t="s">
        <v>1522</v>
      </c>
      <c r="ACU231" s="16" t="s">
        <v>831</v>
      </c>
      <c r="ACV231" s="16" t="s">
        <v>8756</v>
      </c>
      <c r="ACW231" s="16" t="s">
        <v>451</v>
      </c>
      <c r="ACX231" s="16" t="s">
        <v>1914</v>
      </c>
      <c r="ACY231" s="16" t="s">
        <v>1947</v>
      </c>
      <c r="ACZ231" s="16">
        <v>1</v>
      </c>
      <c r="ADA231" s="16">
        <v>0</v>
      </c>
      <c r="ADB231" s="16">
        <v>1</v>
      </c>
      <c r="ADC231" s="16">
        <v>0</v>
      </c>
      <c r="ADD231" s="16">
        <v>0</v>
      </c>
      <c r="ADE231" s="16" t="s">
        <v>9056</v>
      </c>
      <c r="ADF231" s="16">
        <v>0</v>
      </c>
      <c r="ADG231" s="16" t="s">
        <v>486</v>
      </c>
      <c r="ADH231" s="16">
        <v>2</v>
      </c>
      <c r="ADI231" s="16" t="s">
        <v>486</v>
      </c>
      <c r="ADJ231" s="16" t="s">
        <v>1743</v>
      </c>
      <c r="ADK231" s="16" t="s">
        <v>1750</v>
      </c>
      <c r="ADL231" s="16" t="s">
        <v>1744</v>
      </c>
      <c r="ADM231" s="16" t="s">
        <v>13194</v>
      </c>
      <c r="ADN231" s="16" t="s">
        <v>1764</v>
      </c>
      <c r="ADO231" s="16" t="s">
        <v>1766</v>
      </c>
      <c r="ADP231" s="16" t="s">
        <v>13196</v>
      </c>
      <c r="ADQ231" s="16" t="s">
        <v>13194</v>
      </c>
      <c r="ADR231" s="16" t="s">
        <v>13194</v>
      </c>
      <c r="ADS231" s="16" t="s">
        <v>13194</v>
      </c>
      <c r="ADY231" s="16" t="s">
        <v>1059</v>
      </c>
      <c r="AEB231" s="16">
        <v>13000</v>
      </c>
      <c r="AEC231" s="16" t="s">
        <v>1062</v>
      </c>
      <c r="AED231" s="16">
        <v>1666.67</v>
      </c>
      <c r="AEE231" s="16" t="s">
        <v>952</v>
      </c>
      <c r="AEI231" s="16">
        <v>1000</v>
      </c>
      <c r="AEJ231" s="16">
        <v>1666.67</v>
      </c>
      <c r="AEK231" s="16">
        <v>1166.67</v>
      </c>
      <c r="AEN231" s="16">
        <v>333.33</v>
      </c>
      <c r="AEO231" s="16">
        <v>100</v>
      </c>
      <c r="AEP231" s="16">
        <v>66.67</v>
      </c>
    </row>
    <row r="232" spans="1:823" x14ac:dyDescent="0.25">
      <c r="A232" s="30">
        <v>45824</v>
      </c>
      <c r="B232" s="16" t="s">
        <v>10021</v>
      </c>
      <c r="C232" s="16" t="s">
        <v>867</v>
      </c>
      <c r="D232" s="16" t="s">
        <v>867</v>
      </c>
      <c r="E232" s="16">
        <v>37</v>
      </c>
      <c r="F232" s="16" t="s">
        <v>8153</v>
      </c>
      <c r="G232" s="16" t="s">
        <v>4111</v>
      </c>
      <c r="I232" s="16" t="s">
        <v>4174</v>
      </c>
      <c r="Z232" s="16" t="s">
        <v>992</v>
      </c>
      <c r="AA232" s="16" t="s">
        <v>470</v>
      </c>
      <c r="AB232" s="16">
        <v>3</v>
      </c>
      <c r="AC232" s="16" t="s">
        <v>1056</v>
      </c>
      <c r="AD232" s="16" t="s">
        <v>844</v>
      </c>
      <c r="AE232" s="16" t="s">
        <v>843</v>
      </c>
      <c r="AF232" s="16" t="s">
        <v>1056</v>
      </c>
      <c r="AG232" s="16" t="s">
        <v>843</v>
      </c>
      <c r="AH232" s="16" t="s">
        <v>8732</v>
      </c>
      <c r="AI232" s="16" t="s">
        <v>843</v>
      </c>
      <c r="AJ232" s="16" t="s">
        <v>843</v>
      </c>
      <c r="AK232" s="16" t="s">
        <v>844</v>
      </c>
      <c r="AM232" s="16" t="s">
        <v>737</v>
      </c>
      <c r="AN232" s="16" t="s">
        <v>761</v>
      </c>
      <c r="AP232" s="16" t="s">
        <v>774</v>
      </c>
      <c r="AR232" s="16" t="s">
        <v>6907</v>
      </c>
      <c r="BB232" s="16">
        <v>3</v>
      </c>
      <c r="BC232" s="16" t="s">
        <v>7878</v>
      </c>
      <c r="BE232" s="16" t="s">
        <v>5098</v>
      </c>
      <c r="BV232" s="16" t="s">
        <v>4433</v>
      </c>
      <c r="BW232" s="16" t="s">
        <v>844</v>
      </c>
      <c r="BX232" s="16" t="s">
        <v>843</v>
      </c>
      <c r="BY232" s="16" t="s">
        <v>843</v>
      </c>
      <c r="BZ232" s="16" t="s">
        <v>843</v>
      </c>
      <c r="CA232" s="16" t="s">
        <v>843</v>
      </c>
      <c r="CB232" s="16" t="s">
        <v>843</v>
      </c>
      <c r="CC232" s="16" t="s">
        <v>843</v>
      </c>
      <c r="CD232" s="16" t="s">
        <v>843</v>
      </c>
      <c r="CE232" s="16" t="s">
        <v>843</v>
      </c>
      <c r="CF232" s="16" t="s">
        <v>843</v>
      </c>
      <c r="CG232" s="16" t="s">
        <v>843</v>
      </c>
      <c r="CH232" s="16" t="s">
        <v>843</v>
      </c>
      <c r="CI232" s="16" t="s">
        <v>843</v>
      </c>
      <c r="CJ232" s="16" t="s">
        <v>843</v>
      </c>
      <c r="CK232" s="16" t="s">
        <v>843</v>
      </c>
      <c r="CP232" s="16" t="s">
        <v>865</v>
      </c>
      <c r="DX232" s="16" t="s">
        <v>7842</v>
      </c>
      <c r="DY232" s="16" t="s">
        <v>867</v>
      </c>
      <c r="GC232" s="16" t="s">
        <v>5366</v>
      </c>
      <c r="GF232" s="16" t="s">
        <v>867</v>
      </c>
      <c r="GG232" s="16" t="s">
        <v>867</v>
      </c>
      <c r="GV232" s="16" t="s">
        <v>5443</v>
      </c>
      <c r="GW232" s="16" t="s">
        <v>843</v>
      </c>
      <c r="GX232" s="16" t="s">
        <v>844</v>
      </c>
      <c r="GY232" s="16" t="s">
        <v>843</v>
      </c>
      <c r="GZ232" s="16" t="s">
        <v>843</v>
      </c>
      <c r="HA232" s="16" t="s">
        <v>843</v>
      </c>
      <c r="HB232" s="16" t="s">
        <v>843</v>
      </c>
      <c r="HC232" s="16" t="s">
        <v>843</v>
      </c>
      <c r="HD232" s="16" t="s">
        <v>843</v>
      </c>
      <c r="HE232" s="16" t="s">
        <v>843</v>
      </c>
      <c r="HF232" s="16" t="s">
        <v>843</v>
      </c>
      <c r="HH232" s="16" t="s">
        <v>5456</v>
      </c>
      <c r="HK232" s="16" t="s">
        <v>865</v>
      </c>
      <c r="HM232" s="16" t="s">
        <v>865</v>
      </c>
      <c r="HZ232" s="16" t="s">
        <v>7944</v>
      </c>
      <c r="KE232" s="16" t="s">
        <v>5585</v>
      </c>
      <c r="KG232" s="16" t="s">
        <v>7015</v>
      </c>
      <c r="KH232" s="16" t="s">
        <v>7033</v>
      </c>
      <c r="KI232" s="16" t="s">
        <v>865</v>
      </c>
      <c r="LG232" s="16" t="s">
        <v>867</v>
      </c>
      <c r="LH232" s="16" t="s">
        <v>865</v>
      </c>
      <c r="LI232" s="16" t="s">
        <v>867</v>
      </c>
      <c r="LJ232" s="16" t="s">
        <v>867</v>
      </c>
      <c r="LK232" s="16" t="s">
        <v>867</v>
      </c>
      <c r="LL232" s="16" t="s">
        <v>5690</v>
      </c>
      <c r="LM232" s="16" t="s">
        <v>843</v>
      </c>
      <c r="LN232" s="16" t="s">
        <v>843</v>
      </c>
      <c r="LO232" s="16" t="s">
        <v>843</v>
      </c>
      <c r="LP232" s="16" t="s">
        <v>843</v>
      </c>
      <c r="LQ232" s="16" t="s">
        <v>843</v>
      </c>
      <c r="LR232" s="16" t="s">
        <v>843</v>
      </c>
      <c r="LS232" s="16" t="s">
        <v>843</v>
      </c>
      <c r="LT232" s="16" t="s">
        <v>843</v>
      </c>
      <c r="LU232" s="16" t="s">
        <v>843</v>
      </c>
      <c r="LV232" s="16" t="s">
        <v>843</v>
      </c>
      <c r="LW232" s="16" t="s">
        <v>843</v>
      </c>
      <c r="LX232" s="16" t="s">
        <v>844</v>
      </c>
      <c r="LY232" s="16" t="s">
        <v>843</v>
      </c>
      <c r="LZ232" s="16" t="s">
        <v>843</v>
      </c>
      <c r="MA232" s="16" t="s">
        <v>843</v>
      </c>
      <c r="MC232" s="16" t="s">
        <v>5694</v>
      </c>
      <c r="MD232" s="16" t="s">
        <v>844</v>
      </c>
      <c r="ME232" s="16" t="s">
        <v>843</v>
      </c>
      <c r="MF232" s="16" t="s">
        <v>843</v>
      </c>
      <c r="MG232" s="16" t="s">
        <v>843</v>
      </c>
      <c r="MH232" s="16" t="s">
        <v>843</v>
      </c>
      <c r="MI232" s="16" t="s">
        <v>843</v>
      </c>
      <c r="MJ232" s="16" t="s">
        <v>843</v>
      </c>
      <c r="MK232" s="16" t="s">
        <v>843</v>
      </c>
      <c r="ML232" s="16" t="s">
        <v>843</v>
      </c>
      <c r="MM232" s="16" t="s">
        <v>843</v>
      </c>
      <c r="MN232" s="16" t="s">
        <v>843</v>
      </c>
      <c r="MO232" s="16" t="s">
        <v>843</v>
      </c>
      <c r="MP232" s="16" t="s">
        <v>843</v>
      </c>
      <c r="MQ232" s="16" t="s">
        <v>843</v>
      </c>
      <c r="MR232" s="16" t="s">
        <v>843</v>
      </c>
      <c r="MS232" s="16" t="s">
        <v>843</v>
      </c>
      <c r="MT232" s="16" t="s">
        <v>843</v>
      </c>
      <c r="MU232" s="16" t="s">
        <v>843</v>
      </c>
      <c r="MV232" s="16" t="s">
        <v>843</v>
      </c>
      <c r="OK232" s="16" t="s">
        <v>5694</v>
      </c>
      <c r="OL232" s="16" t="s">
        <v>844</v>
      </c>
      <c r="OM232" s="16" t="s">
        <v>843</v>
      </c>
      <c r="ON232" s="16" t="s">
        <v>843</v>
      </c>
      <c r="OO232" s="16" t="s">
        <v>843</v>
      </c>
      <c r="OP232" s="16" t="s">
        <v>843</v>
      </c>
      <c r="OQ232" s="16" t="s">
        <v>843</v>
      </c>
      <c r="OR232" s="16" t="s">
        <v>843</v>
      </c>
      <c r="OS232" s="16" t="s">
        <v>843</v>
      </c>
      <c r="OT232" s="16" t="s">
        <v>843</v>
      </c>
      <c r="OU232" s="16" t="s">
        <v>843</v>
      </c>
      <c r="OV232" s="16" t="s">
        <v>843</v>
      </c>
      <c r="OW232" s="16" t="s">
        <v>843</v>
      </c>
      <c r="OX232" s="16" t="s">
        <v>843</v>
      </c>
      <c r="OY232" s="16" t="s">
        <v>843</v>
      </c>
      <c r="OZ232" s="16" t="s">
        <v>843</v>
      </c>
      <c r="PA232" s="16" t="s">
        <v>843</v>
      </c>
      <c r="PC232" s="16" t="s">
        <v>865</v>
      </c>
      <c r="PD232" s="16" t="s">
        <v>865</v>
      </c>
      <c r="PY232" s="16" t="s">
        <v>867</v>
      </c>
      <c r="PZ232" s="16">
        <v>1</v>
      </c>
      <c r="QP232" s="16" t="s">
        <v>865</v>
      </c>
      <c r="QR232" s="16" t="s">
        <v>867</v>
      </c>
      <c r="QT232" s="16" t="s">
        <v>867</v>
      </c>
      <c r="QV232" s="16" t="s">
        <v>865</v>
      </c>
      <c r="QX232" s="16" t="s">
        <v>867</v>
      </c>
      <c r="QY232" s="16" t="s">
        <v>867</v>
      </c>
      <c r="RD232" s="16" t="s">
        <v>4216</v>
      </c>
      <c r="RF232" s="16" t="s">
        <v>865</v>
      </c>
      <c r="RH232" s="16" t="s">
        <v>4216</v>
      </c>
      <c r="RJ232" s="16" t="s">
        <v>4216</v>
      </c>
      <c r="RN232" s="16" t="s">
        <v>7720</v>
      </c>
      <c r="RP232" s="16" t="s">
        <v>867</v>
      </c>
      <c r="RR232" s="16" t="s">
        <v>867</v>
      </c>
      <c r="RT232" s="16" t="s">
        <v>867</v>
      </c>
      <c r="RV232" s="16" t="s">
        <v>867</v>
      </c>
      <c r="RX232" s="16" t="s">
        <v>7724</v>
      </c>
      <c r="RZ232" s="16" t="s">
        <v>867</v>
      </c>
      <c r="SQ232" s="16" t="s">
        <v>867</v>
      </c>
      <c r="SS232" s="16" t="s">
        <v>7296</v>
      </c>
      <c r="ST232" s="16" t="s">
        <v>7764</v>
      </c>
      <c r="TN232" s="16">
        <v>3000</v>
      </c>
      <c r="TO232" s="16">
        <v>0</v>
      </c>
      <c r="TP232" s="16">
        <v>1000</v>
      </c>
      <c r="TQ232" s="16">
        <v>500</v>
      </c>
      <c r="TR232" s="16">
        <v>500</v>
      </c>
      <c r="TS232" s="16">
        <v>300</v>
      </c>
      <c r="TT232" s="16">
        <v>0</v>
      </c>
      <c r="TU232" s="16">
        <v>1000</v>
      </c>
      <c r="TV232" s="16">
        <v>0</v>
      </c>
      <c r="TW232" s="16">
        <v>5000</v>
      </c>
      <c r="TX232" s="16">
        <v>7000</v>
      </c>
      <c r="TZ232" s="16" t="s">
        <v>7367</v>
      </c>
      <c r="UA232" s="16" t="s">
        <v>10022</v>
      </c>
      <c r="UB232" s="16">
        <v>0</v>
      </c>
      <c r="UC232" s="16" t="s">
        <v>844</v>
      </c>
      <c r="UD232" s="16" t="s">
        <v>844</v>
      </c>
      <c r="UE232" s="16" t="s">
        <v>843</v>
      </c>
      <c r="UF232" s="16" t="s">
        <v>843</v>
      </c>
      <c r="UG232" s="16" t="s">
        <v>843</v>
      </c>
      <c r="UH232" s="16" t="s">
        <v>843</v>
      </c>
      <c r="UL232" s="16">
        <v>10000</v>
      </c>
      <c r="US232" s="16" t="s">
        <v>6008</v>
      </c>
      <c r="UT232" s="16" t="s">
        <v>843</v>
      </c>
      <c r="UU232" s="16" t="s">
        <v>843</v>
      </c>
      <c r="UV232" s="16" t="s">
        <v>843</v>
      </c>
      <c r="UW232" s="16" t="s">
        <v>843</v>
      </c>
      <c r="UX232" s="16" t="s">
        <v>843</v>
      </c>
      <c r="UY232" s="16" t="s">
        <v>843</v>
      </c>
      <c r="UZ232" s="16" t="s">
        <v>844</v>
      </c>
      <c r="VA232" s="16" t="s">
        <v>843</v>
      </c>
      <c r="VB232" s="16" t="s">
        <v>843</v>
      </c>
      <c r="VC232" s="16" t="s">
        <v>843</v>
      </c>
      <c r="VD232" s="16" t="s">
        <v>843</v>
      </c>
      <c r="VE232" s="16" t="s">
        <v>843</v>
      </c>
      <c r="VF232" s="16" t="s">
        <v>843</v>
      </c>
      <c r="VG232" s="16" t="s">
        <v>843</v>
      </c>
      <c r="WO232" s="16" t="s">
        <v>6920</v>
      </c>
      <c r="XD232" s="16" t="s">
        <v>6975</v>
      </c>
      <c r="XE232" s="16" t="s">
        <v>843</v>
      </c>
      <c r="XF232" s="16" t="s">
        <v>843</v>
      </c>
      <c r="XG232" s="16" t="s">
        <v>844</v>
      </c>
      <c r="XH232" s="16" t="s">
        <v>843</v>
      </c>
      <c r="XI232" s="16" t="s">
        <v>843</v>
      </c>
      <c r="XJ232" s="16" t="s">
        <v>843</v>
      </c>
      <c r="XK232" s="16" t="s">
        <v>843</v>
      </c>
      <c r="XL232" s="16" t="s">
        <v>843</v>
      </c>
      <c r="XM232" s="16" t="s">
        <v>843</v>
      </c>
      <c r="XN232" s="16" t="s">
        <v>843</v>
      </c>
      <c r="XO232" s="16" t="s">
        <v>843</v>
      </c>
      <c r="XP232" s="16" t="s">
        <v>843</v>
      </c>
      <c r="XQ232" s="16" t="s">
        <v>843</v>
      </c>
      <c r="YF232" s="16" t="s">
        <v>865</v>
      </c>
      <c r="YN232" s="16" t="s">
        <v>7040</v>
      </c>
      <c r="YP232" s="16" t="s">
        <v>7978</v>
      </c>
      <c r="YR232" s="16" t="s">
        <v>10023</v>
      </c>
      <c r="YS232" s="16" t="s">
        <v>10024</v>
      </c>
      <c r="YT232" s="16" t="s">
        <v>8694</v>
      </c>
      <c r="YU232" s="16" t="s">
        <v>10025</v>
      </c>
      <c r="YV232" s="16" t="s">
        <v>9148</v>
      </c>
      <c r="YW232" s="16" t="s">
        <v>844</v>
      </c>
      <c r="YX232" s="16" t="s">
        <v>9148</v>
      </c>
      <c r="YY232" s="16" t="s">
        <v>843</v>
      </c>
      <c r="YZ232" s="16" t="s">
        <v>8762</v>
      </c>
      <c r="ZA232" s="16" t="s">
        <v>9032</v>
      </c>
      <c r="ZB232" s="16">
        <v>7716.66</v>
      </c>
      <c r="ZC232" s="16" t="s">
        <v>8780</v>
      </c>
      <c r="ZD232" s="16" t="s">
        <v>843</v>
      </c>
      <c r="ZE232" s="16" t="s">
        <v>8789</v>
      </c>
      <c r="ZF232" s="16" t="s">
        <v>8739</v>
      </c>
      <c r="ZG232" s="16" t="s">
        <v>8739</v>
      </c>
      <c r="ZH232" s="16" t="s">
        <v>8699</v>
      </c>
      <c r="ZI232" s="16" t="s">
        <v>8779</v>
      </c>
      <c r="ZJ232" s="16" t="s">
        <v>8754</v>
      </c>
      <c r="ZK232" s="16" t="s">
        <v>8741</v>
      </c>
      <c r="ZL232" s="16" t="s">
        <v>8779</v>
      </c>
      <c r="ZM232" s="16" t="s">
        <v>843</v>
      </c>
      <c r="ZN232" s="16" t="s">
        <v>8725</v>
      </c>
      <c r="ZO232" s="16" t="s">
        <v>487</v>
      </c>
      <c r="ZP232" s="16" t="s">
        <v>487</v>
      </c>
      <c r="ZQ232" s="16" t="s">
        <v>487</v>
      </c>
      <c r="ZR232" s="16" t="s">
        <v>487</v>
      </c>
      <c r="ZS232" s="16" t="s">
        <v>844</v>
      </c>
      <c r="ZT232" s="16" t="s">
        <v>8705</v>
      </c>
      <c r="ZU232" s="16" t="s">
        <v>8706</v>
      </c>
      <c r="ZV232" s="16" t="s">
        <v>487</v>
      </c>
      <c r="ZW232" s="16" t="s">
        <v>844</v>
      </c>
      <c r="ZX232" s="16" t="s">
        <v>844</v>
      </c>
      <c r="ZY232" s="16" t="s">
        <v>8732</v>
      </c>
      <c r="ZZ232" s="16" t="s">
        <v>843</v>
      </c>
      <c r="AAA232" s="16" t="s">
        <v>844</v>
      </c>
      <c r="AAB232" s="16" t="s">
        <v>843</v>
      </c>
      <c r="AAC232" s="16">
        <v>1</v>
      </c>
      <c r="AAD232" s="16" t="s">
        <v>1056</v>
      </c>
      <c r="AAE232" s="16" t="s">
        <v>843</v>
      </c>
      <c r="AAF232" s="16" t="s">
        <v>843</v>
      </c>
      <c r="AAG232" s="16" t="s">
        <v>844</v>
      </c>
      <c r="AAH232" s="16" t="s">
        <v>843</v>
      </c>
      <c r="AAI232" s="16" t="s">
        <v>843</v>
      </c>
      <c r="AAJ232" s="16" t="s">
        <v>615</v>
      </c>
      <c r="AAK232" s="16" t="s">
        <v>633</v>
      </c>
      <c r="AAL232" s="16" t="s">
        <v>904</v>
      </c>
      <c r="AAM232" s="16" t="s">
        <v>663</v>
      </c>
      <c r="AAN232" s="16" t="s">
        <v>8707</v>
      </c>
      <c r="AAO232" s="16" t="s">
        <v>1018</v>
      </c>
      <c r="AAP232" s="16" t="s">
        <v>8708</v>
      </c>
      <c r="AAS232" s="16">
        <v>10000</v>
      </c>
      <c r="AAU232" s="16" t="s">
        <v>782</v>
      </c>
      <c r="AAX232" s="16" t="s">
        <v>843</v>
      </c>
      <c r="AAY232" s="16" t="s">
        <v>8710</v>
      </c>
      <c r="AAZ232" s="16" t="s">
        <v>782</v>
      </c>
      <c r="ABA232" s="16" t="s">
        <v>782</v>
      </c>
      <c r="ABB232" s="16" t="s">
        <v>782</v>
      </c>
      <c r="ABC232" s="16" t="s">
        <v>783</v>
      </c>
      <c r="ABD232" s="16" t="s">
        <v>783</v>
      </c>
      <c r="ABE232" s="16" t="s">
        <v>783</v>
      </c>
      <c r="ABF232" s="16" t="s">
        <v>782</v>
      </c>
      <c r="ABG232" s="16" t="s">
        <v>782</v>
      </c>
      <c r="ABH232" s="16" t="s">
        <v>782</v>
      </c>
      <c r="ABI232" s="16" t="s">
        <v>782</v>
      </c>
      <c r="ABJ232" s="16" t="s">
        <v>782</v>
      </c>
      <c r="ABK232" s="16" t="s">
        <v>782</v>
      </c>
      <c r="ABL232" s="16" t="s">
        <v>8732</v>
      </c>
      <c r="ABM232" s="16" t="s">
        <v>843</v>
      </c>
      <c r="ABN232" s="16" t="s">
        <v>1034</v>
      </c>
      <c r="ABP232" s="16" t="s">
        <v>972</v>
      </c>
      <c r="ABQ232" s="16" t="s">
        <v>4321</v>
      </c>
      <c r="ABR232" s="16" t="s">
        <v>470</v>
      </c>
      <c r="ABS232" s="16" t="s">
        <v>451</v>
      </c>
      <c r="ABT232" s="16" t="s">
        <v>8732</v>
      </c>
      <c r="ABU232" s="16" t="s">
        <v>1056</v>
      </c>
      <c r="ABV232" s="16" t="s">
        <v>487</v>
      </c>
      <c r="ABW232" s="16" t="s">
        <v>486</v>
      </c>
      <c r="ABX232" s="16" t="s">
        <v>892</v>
      </c>
      <c r="ABY232" s="16" t="s">
        <v>486</v>
      </c>
      <c r="ABZ232" s="16" t="s">
        <v>486</v>
      </c>
      <c r="ACA232" s="16" t="s">
        <v>761</v>
      </c>
      <c r="ACB232" s="16" t="s">
        <v>774</v>
      </c>
      <c r="ACC232" s="16" t="s">
        <v>737</v>
      </c>
      <c r="ACD232" s="16" t="s">
        <v>486</v>
      </c>
      <c r="ACE232" s="16" t="s">
        <v>486</v>
      </c>
      <c r="ACG232" s="16" t="s">
        <v>1014</v>
      </c>
      <c r="ACH232" s="16" t="s">
        <v>1009</v>
      </c>
      <c r="ACI232" s="16" t="s">
        <v>462</v>
      </c>
      <c r="ACJ232" s="16">
        <v>0.79400000000000004</v>
      </c>
      <c r="ACK232" s="16" t="s">
        <v>482</v>
      </c>
      <c r="ACL232" s="16" t="s">
        <v>738</v>
      </c>
      <c r="ACM232" s="16" t="s">
        <v>1189</v>
      </c>
      <c r="ACN232" s="16" t="s">
        <v>1169</v>
      </c>
      <c r="ACO232" s="16" t="s">
        <v>1856</v>
      </c>
      <c r="ACQ232" s="16" t="s">
        <v>1202</v>
      </c>
      <c r="ACR232" s="16" t="s">
        <v>1644</v>
      </c>
      <c r="ACS232" s="16" t="s">
        <v>669</v>
      </c>
      <c r="ACT232" s="16" t="s">
        <v>1522</v>
      </c>
      <c r="ACU232" s="16" t="s">
        <v>831</v>
      </c>
      <c r="ACV232" s="16" t="s">
        <v>8756</v>
      </c>
      <c r="ACW232" s="16" t="s">
        <v>451</v>
      </c>
      <c r="ACX232" s="16" t="s">
        <v>1916</v>
      </c>
      <c r="ACY232" s="16" t="s">
        <v>1947</v>
      </c>
      <c r="ACZ232" s="16">
        <v>1</v>
      </c>
      <c r="ADA232" s="16">
        <v>0</v>
      </c>
      <c r="ADB232" s="16">
        <v>1</v>
      </c>
      <c r="ADC232" s="16">
        <v>1</v>
      </c>
      <c r="ADD232" s="16">
        <v>1</v>
      </c>
      <c r="ADE232" s="16" t="s">
        <v>9236</v>
      </c>
      <c r="ADF232" s="16">
        <v>0</v>
      </c>
      <c r="ADG232" s="16" t="s">
        <v>486</v>
      </c>
      <c r="ADH232" s="16">
        <v>2</v>
      </c>
      <c r="ADI232" s="16" t="s">
        <v>1554</v>
      </c>
      <c r="ADJ232" s="16" t="s">
        <v>1743</v>
      </c>
      <c r="ADK232" s="16" t="s">
        <v>13194</v>
      </c>
      <c r="ADL232" s="16" t="s">
        <v>1764</v>
      </c>
      <c r="ADM232" s="16" t="s">
        <v>13195</v>
      </c>
      <c r="ADN232" s="16" t="s">
        <v>13196</v>
      </c>
      <c r="ADO232" s="16" t="s">
        <v>1766</v>
      </c>
      <c r="ADP232" s="16" t="s">
        <v>1751</v>
      </c>
      <c r="ADQ232" s="16" t="s">
        <v>13194</v>
      </c>
      <c r="ADR232" s="16" t="s">
        <v>1750</v>
      </c>
      <c r="ADS232" s="16" t="s">
        <v>1752</v>
      </c>
      <c r="ADY232" s="16" t="s">
        <v>1062</v>
      </c>
      <c r="AEA232" s="16">
        <v>7716.6666666666697</v>
      </c>
      <c r="AEC232" s="16" t="s">
        <v>1063</v>
      </c>
      <c r="AED232" s="16">
        <v>3333.33</v>
      </c>
      <c r="AEE232" s="16" t="s">
        <v>952</v>
      </c>
      <c r="AEI232" s="16">
        <v>1000</v>
      </c>
      <c r="AEK232" s="16">
        <v>333.33</v>
      </c>
      <c r="AEL232" s="16">
        <v>166.67</v>
      </c>
      <c r="AEN232" s="16">
        <v>166.67</v>
      </c>
      <c r="AEO232" s="16">
        <v>100</v>
      </c>
      <c r="AEP232" s="16">
        <v>333.33</v>
      </c>
      <c r="AEQ232" s="16">
        <v>1666.67</v>
      </c>
    </row>
    <row r="233" spans="1:823" x14ac:dyDescent="0.25">
      <c r="A233" s="30">
        <v>45824</v>
      </c>
      <c r="B233" s="16" t="s">
        <v>10026</v>
      </c>
      <c r="C233" s="16" t="s">
        <v>867</v>
      </c>
      <c r="D233" s="16" t="s">
        <v>867</v>
      </c>
      <c r="E233" s="16">
        <v>43</v>
      </c>
      <c r="F233" s="16" t="s">
        <v>8153</v>
      </c>
      <c r="G233" s="16" t="s">
        <v>4111</v>
      </c>
      <c r="I233" s="16" t="s">
        <v>4174</v>
      </c>
      <c r="Z233" s="16" t="s">
        <v>993</v>
      </c>
      <c r="AA233" s="16" t="s">
        <v>470</v>
      </c>
      <c r="AB233" s="16">
        <v>2</v>
      </c>
      <c r="AC233" s="16" t="s">
        <v>1056</v>
      </c>
      <c r="AD233" s="16" t="s">
        <v>844</v>
      </c>
      <c r="AE233" s="16" t="s">
        <v>843</v>
      </c>
      <c r="AF233" s="16" t="s">
        <v>844</v>
      </c>
      <c r="AG233" s="16" t="s">
        <v>843</v>
      </c>
      <c r="AH233" s="16" t="s">
        <v>1056</v>
      </c>
      <c r="AI233" s="16" t="s">
        <v>843</v>
      </c>
      <c r="AJ233" s="16" t="s">
        <v>843</v>
      </c>
      <c r="AK233" s="16" t="s">
        <v>844</v>
      </c>
      <c r="AM233" s="16" t="s">
        <v>737</v>
      </c>
      <c r="AN233" s="16" t="s">
        <v>759</v>
      </c>
      <c r="AP233" s="16" t="s">
        <v>768</v>
      </c>
      <c r="AR233" s="16" t="s">
        <v>6907</v>
      </c>
      <c r="BB233" s="16">
        <v>2</v>
      </c>
      <c r="BC233" s="16" t="s">
        <v>7878</v>
      </c>
      <c r="BE233" s="16" t="s">
        <v>5095</v>
      </c>
      <c r="BF233" s="16" t="s">
        <v>865</v>
      </c>
      <c r="BV233" s="16" t="s">
        <v>4433</v>
      </c>
      <c r="BW233" s="16" t="s">
        <v>844</v>
      </c>
      <c r="BX233" s="16" t="s">
        <v>843</v>
      </c>
      <c r="BY233" s="16" t="s">
        <v>843</v>
      </c>
      <c r="BZ233" s="16" t="s">
        <v>843</v>
      </c>
      <c r="CA233" s="16" t="s">
        <v>843</v>
      </c>
      <c r="CB233" s="16" t="s">
        <v>843</v>
      </c>
      <c r="CC233" s="16" t="s">
        <v>843</v>
      </c>
      <c r="CD233" s="16" t="s">
        <v>843</v>
      </c>
      <c r="CE233" s="16" t="s">
        <v>843</v>
      </c>
      <c r="CF233" s="16" t="s">
        <v>843</v>
      </c>
      <c r="CG233" s="16" t="s">
        <v>843</v>
      </c>
      <c r="CH233" s="16" t="s">
        <v>843</v>
      </c>
      <c r="CI233" s="16" t="s">
        <v>843</v>
      </c>
      <c r="CJ233" s="16" t="s">
        <v>843</v>
      </c>
      <c r="CK233" s="16" t="s">
        <v>843</v>
      </c>
      <c r="CP233" s="16" t="s">
        <v>867</v>
      </c>
      <c r="CQ233" s="16" t="s">
        <v>5191</v>
      </c>
      <c r="CR233" s="16" t="s">
        <v>844</v>
      </c>
      <c r="CS233" s="16" t="s">
        <v>843</v>
      </c>
      <c r="CT233" s="16" t="s">
        <v>843</v>
      </c>
      <c r="CU233" s="16" t="s">
        <v>843</v>
      </c>
      <c r="CV233" s="16" t="s">
        <v>843</v>
      </c>
      <c r="CW233" s="16" t="s">
        <v>843</v>
      </c>
      <c r="CX233" s="16" t="s">
        <v>843</v>
      </c>
      <c r="CY233" s="16" t="s">
        <v>843</v>
      </c>
      <c r="CZ233" s="16" t="s">
        <v>843</v>
      </c>
      <c r="DA233" s="16" t="s">
        <v>5184</v>
      </c>
      <c r="DX233" s="16" t="s">
        <v>867</v>
      </c>
      <c r="DY233" s="16" t="s">
        <v>867</v>
      </c>
      <c r="GC233" s="16" t="s">
        <v>5372</v>
      </c>
      <c r="GF233" s="16" t="s">
        <v>867</v>
      </c>
      <c r="GG233" s="16" t="s">
        <v>867</v>
      </c>
      <c r="GV233" s="16" t="s">
        <v>5443</v>
      </c>
      <c r="GW233" s="16" t="s">
        <v>843</v>
      </c>
      <c r="GX233" s="16" t="s">
        <v>844</v>
      </c>
      <c r="GY233" s="16" t="s">
        <v>843</v>
      </c>
      <c r="GZ233" s="16" t="s">
        <v>843</v>
      </c>
      <c r="HA233" s="16" t="s">
        <v>843</v>
      </c>
      <c r="HB233" s="16" t="s">
        <v>843</v>
      </c>
      <c r="HC233" s="16" t="s">
        <v>843</v>
      </c>
      <c r="HD233" s="16" t="s">
        <v>843</v>
      </c>
      <c r="HE233" s="16" t="s">
        <v>843</v>
      </c>
      <c r="HF233" s="16" t="s">
        <v>843</v>
      </c>
      <c r="HH233" s="16" t="s">
        <v>5456</v>
      </c>
      <c r="HK233" s="16" t="s">
        <v>865</v>
      </c>
      <c r="HM233" s="16" t="s">
        <v>865</v>
      </c>
      <c r="HZ233" s="16" t="s">
        <v>7944</v>
      </c>
      <c r="KE233" s="16" t="s">
        <v>5582</v>
      </c>
      <c r="KG233" s="16" t="s">
        <v>7018</v>
      </c>
      <c r="KH233" s="16" t="s">
        <v>7033</v>
      </c>
      <c r="KI233" s="16" t="s">
        <v>865</v>
      </c>
      <c r="LG233" s="16" t="s">
        <v>867</v>
      </c>
      <c r="LH233" s="16" t="s">
        <v>865</v>
      </c>
      <c r="LI233" s="16" t="s">
        <v>867</v>
      </c>
      <c r="LJ233" s="16" t="s">
        <v>867</v>
      </c>
      <c r="LK233" s="16" t="s">
        <v>867</v>
      </c>
      <c r="LL233" s="16" t="s">
        <v>5690</v>
      </c>
      <c r="LM233" s="16" t="s">
        <v>843</v>
      </c>
      <c r="LN233" s="16" t="s">
        <v>843</v>
      </c>
      <c r="LO233" s="16" t="s">
        <v>843</v>
      </c>
      <c r="LP233" s="16" t="s">
        <v>843</v>
      </c>
      <c r="LQ233" s="16" t="s">
        <v>843</v>
      </c>
      <c r="LR233" s="16" t="s">
        <v>843</v>
      </c>
      <c r="LS233" s="16" t="s">
        <v>843</v>
      </c>
      <c r="LT233" s="16" t="s">
        <v>843</v>
      </c>
      <c r="LU233" s="16" t="s">
        <v>843</v>
      </c>
      <c r="LV233" s="16" t="s">
        <v>843</v>
      </c>
      <c r="LW233" s="16" t="s">
        <v>843</v>
      </c>
      <c r="LX233" s="16" t="s">
        <v>844</v>
      </c>
      <c r="LY233" s="16" t="s">
        <v>843</v>
      </c>
      <c r="LZ233" s="16" t="s">
        <v>843</v>
      </c>
      <c r="MA233" s="16" t="s">
        <v>843</v>
      </c>
      <c r="MC233" s="16" t="s">
        <v>5694</v>
      </c>
      <c r="MD233" s="16" t="s">
        <v>844</v>
      </c>
      <c r="ME233" s="16" t="s">
        <v>843</v>
      </c>
      <c r="MF233" s="16" t="s">
        <v>843</v>
      </c>
      <c r="MG233" s="16" t="s">
        <v>843</v>
      </c>
      <c r="MH233" s="16" t="s">
        <v>843</v>
      </c>
      <c r="MI233" s="16" t="s">
        <v>843</v>
      </c>
      <c r="MJ233" s="16" t="s">
        <v>843</v>
      </c>
      <c r="MK233" s="16" t="s">
        <v>843</v>
      </c>
      <c r="ML233" s="16" t="s">
        <v>843</v>
      </c>
      <c r="MM233" s="16" t="s">
        <v>843</v>
      </c>
      <c r="MN233" s="16" t="s">
        <v>843</v>
      </c>
      <c r="MO233" s="16" t="s">
        <v>843</v>
      </c>
      <c r="MP233" s="16" t="s">
        <v>843</v>
      </c>
      <c r="MQ233" s="16" t="s">
        <v>843</v>
      </c>
      <c r="MR233" s="16" t="s">
        <v>843</v>
      </c>
      <c r="MS233" s="16" t="s">
        <v>843</v>
      </c>
      <c r="MT233" s="16" t="s">
        <v>843</v>
      </c>
      <c r="MU233" s="16" t="s">
        <v>843</v>
      </c>
      <c r="MV233" s="16" t="s">
        <v>843</v>
      </c>
      <c r="OK233" s="16" t="s">
        <v>5694</v>
      </c>
      <c r="OL233" s="16" t="s">
        <v>844</v>
      </c>
      <c r="OM233" s="16" t="s">
        <v>843</v>
      </c>
      <c r="ON233" s="16" t="s">
        <v>843</v>
      </c>
      <c r="OO233" s="16" t="s">
        <v>843</v>
      </c>
      <c r="OP233" s="16" t="s">
        <v>843</v>
      </c>
      <c r="OQ233" s="16" t="s">
        <v>843</v>
      </c>
      <c r="OR233" s="16" t="s">
        <v>843</v>
      </c>
      <c r="OS233" s="16" t="s">
        <v>843</v>
      </c>
      <c r="OT233" s="16" t="s">
        <v>843</v>
      </c>
      <c r="OU233" s="16" t="s">
        <v>843</v>
      </c>
      <c r="OV233" s="16" t="s">
        <v>843</v>
      </c>
      <c r="OW233" s="16" t="s">
        <v>843</v>
      </c>
      <c r="OX233" s="16" t="s">
        <v>843</v>
      </c>
      <c r="OY233" s="16" t="s">
        <v>843</v>
      </c>
      <c r="OZ233" s="16" t="s">
        <v>843</v>
      </c>
      <c r="PA233" s="16" t="s">
        <v>843</v>
      </c>
      <c r="PC233" s="16" t="s">
        <v>865</v>
      </c>
      <c r="PD233" s="16" t="s">
        <v>865</v>
      </c>
      <c r="PY233" s="16" t="s">
        <v>864</v>
      </c>
      <c r="QP233" s="16" t="s">
        <v>865</v>
      </c>
      <c r="QR233" s="16" t="s">
        <v>867</v>
      </c>
      <c r="QT233" s="16" t="s">
        <v>867</v>
      </c>
      <c r="QV233" s="16" t="s">
        <v>865</v>
      </c>
      <c r="QX233" s="16" t="s">
        <v>867</v>
      </c>
      <c r="QY233" s="16" t="s">
        <v>867</v>
      </c>
      <c r="RD233" s="16" t="s">
        <v>865</v>
      </c>
      <c r="RF233" s="16" t="s">
        <v>865</v>
      </c>
      <c r="RH233" s="16" t="s">
        <v>4216</v>
      </c>
      <c r="RJ233" s="16" t="s">
        <v>4216</v>
      </c>
      <c r="RN233" s="16" t="s">
        <v>867</v>
      </c>
      <c r="RP233" s="16" t="s">
        <v>867</v>
      </c>
      <c r="RR233" s="16" t="s">
        <v>867</v>
      </c>
      <c r="RT233" s="16" t="s">
        <v>867</v>
      </c>
      <c r="RV233" s="16" t="s">
        <v>867</v>
      </c>
      <c r="RX233" s="16" t="s">
        <v>867</v>
      </c>
      <c r="RZ233" s="16" t="s">
        <v>867</v>
      </c>
      <c r="SQ233" s="16" t="s">
        <v>865</v>
      </c>
      <c r="SS233" s="16" t="s">
        <v>7296</v>
      </c>
      <c r="ST233" s="16" t="s">
        <v>7764</v>
      </c>
      <c r="TN233" s="16">
        <v>7000</v>
      </c>
      <c r="TO233" s="16">
        <v>4000</v>
      </c>
      <c r="TP233" s="16">
        <v>1000</v>
      </c>
      <c r="TQ233" s="16">
        <v>0</v>
      </c>
      <c r="TR233" s="16">
        <v>1000</v>
      </c>
      <c r="TS233" s="16">
        <v>300</v>
      </c>
      <c r="TT233" s="16">
        <v>0</v>
      </c>
      <c r="TU233" s="16">
        <v>3000</v>
      </c>
      <c r="TV233" s="16">
        <v>0</v>
      </c>
      <c r="TW233" s="16">
        <v>0</v>
      </c>
      <c r="TX233" s="16">
        <v>3000</v>
      </c>
      <c r="TZ233" s="16" t="s">
        <v>7367</v>
      </c>
      <c r="UA233" s="16" t="s">
        <v>5971</v>
      </c>
      <c r="UB233" s="16">
        <v>0</v>
      </c>
      <c r="UC233" s="16" t="s">
        <v>843</v>
      </c>
      <c r="UD233" s="16" t="s">
        <v>843</v>
      </c>
      <c r="UE233" s="16" t="s">
        <v>843</v>
      </c>
      <c r="UF233" s="16" t="s">
        <v>844</v>
      </c>
      <c r="UG233" s="16" t="s">
        <v>843</v>
      </c>
      <c r="UH233" s="16" t="s">
        <v>843</v>
      </c>
      <c r="VX233" s="16" t="s">
        <v>9013</v>
      </c>
      <c r="VY233" s="16" t="s">
        <v>844</v>
      </c>
      <c r="VZ233" s="16" t="s">
        <v>843</v>
      </c>
      <c r="WA233" s="16" t="s">
        <v>843</v>
      </c>
      <c r="WB233" s="16" t="s">
        <v>843</v>
      </c>
      <c r="WC233" s="16" t="s">
        <v>844</v>
      </c>
      <c r="WD233" s="16" t="s">
        <v>843</v>
      </c>
      <c r="WE233" s="16" t="s">
        <v>843</v>
      </c>
      <c r="WF233" s="16" t="s">
        <v>843</v>
      </c>
      <c r="WH233" s="16">
        <v>3250</v>
      </c>
      <c r="WO233" s="16" t="s">
        <v>6920</v>
      </c>
      <c r="XD233" s="16" t="s">
        <v>6975</v>
      </c>
      <c r="XE233" s="16" t="s">
        <v>843</v>
      </c>
      <c r="XF233" s="16" t="s">
        <v>843</v>
      </c>
      <c r="XG233" s="16" t="s">
        <v>844</v>
      </c>
      <c r="XH233" s="16" t="s">
        <v>843</v>
      </c>
      <c r="XI233" s="16" t="s">
        <v>843</v>
      </c>
      <c r="XJ233" s="16" t="s">
        <v>843</v>
      </c>
      <c r="XK233" s="16" t="s">
        <v>843</v>
      </c>
      <c r="XL233" s="16" t="s">
        <v>843</v>
      </c>
      <c r="XM233" s="16" t="s">
        <v>843</v>
      </c>
      <c r="XN233" s="16" t="s">
        <v>843</v>
      </c>
      <c r="XO233" s="16" t="s">
        <v>843</v>
      </c>
      <c r="XP233" s="16" t="s">
        <v>843</v>
      </c>
      <c r="XQ233" s="16" t="s">
        <v>843</v>
      </c>
      <c r="YF233" s="16" t="s">
        <v>865</v>
      </c>
      <c r="YN233" s="16" t="s">
        <v>864</v>
      </c>
      <c r="YP233" s="16" t="s">
        <v>7978</v>
      </c>
      <c r="YR233" s="16" t="s">
        <v>10027</v>
      </c>
      <c r="YS233" s="16" t="s">
        <v>10028</v>
      </c>
      <c r="YT233" s="16" t="s">
        <v>8694</v>
      </c>
      <c r="YU233" s="16" t="s">
        <v>10029</v>
      </c>
      <c r="YV233" s="16" t="s">
        <v>9148</v>
      </c>
      <c r="YW233" s="16" t="s">
        <v>844</v>
      </c>
      <c r="YX233" s="16" t="s">
        <v>9148</v>
      </c>
      <c r="YY233" s="16" t="s">
        <v>843</v>
      </c>
      <c r="YZ233" s="16" t="s">
        <v>843</v>
      </c>
      <c r="ZA233" s="16" t="s">
        <v>8995</v>
      </c>
      <c r="ZB233" s="16">
        <v>16550</v>
      </c>
      <c r="ZC233" s="16" t="s">
        <v>8889</v>
      </c>
      <c r="ZD233" s="16" t="s">
        <v>8720</v>
      </c>
      <c r="ZE233" s="16" t="s">
        <v>843</v>
      </c>
      <c r="ZF233" s="16" t="s">
        <v>843</v>
      </c>
      <c r="ZG233" s="16" t="s">
        <v>8739</v>
      </c>
      <c r="ZH233" s="16" t="s">
        <v>8701</v>
      </c>
      <c r="ZI233" s="16" t="s">
        <v>8739</v>
      </c>
      <c r="ZJ233" s="16" t="s">
        <v>8701</v>
      </c>
      <c r="ZK233" s="16" t="s">
        <v>843</v>
      </c>
      <c r="ZL233" s="16" t="s">
        <v>8804</v>
      </c>
      <c r="ZM233" s="16" t="s">
        <v>843</v>
      </c>
      <c r="ZN233" s="16" t="s">
        <v>8755</v>
      </c>
      <c r="ZO233" s="16" t="s">
        <v>487</v>
      </c>
      <c r="ZP233" s="16" t="s">
        <v>487</v>
      </c>
      <c r="ZQ233" s="16" t="s">
        <v>486</v>
      </c>
      <c r="ZR233" s="16" t="s">
        <v>486</v>
      </c>
      <c r="ZS233" s="16" t="s">
        <v>844</v>
      </c>
      <c r="ZT233" s="16" t="s">
        <v>8705</v>
      </c>
      <c r="ZU233" s="16" t="s">
        <v>8706</v>
      </c>
      <c r="ZV233" s="16" t="s">
        <v>487</v>
      </c>
      <c r="ZW233" s="16" t="s">
        <v>844</v>
      </c>
      <c r="ZX233" s="16" t="s">
        <v>844</v>
      </c>
      <c r="ZY233" s="16" t="s">
        <v>1056</v>
      </c>
      <c r="ZZ233" s="16" t="s">
        <v>843</v>
      </c>
      <c r="AAA233" s="16" t="s">
        <v>843</v>
      </c>
      <c r="AAB233" s="16" t="s">
        <v>843</v>
      </c>
      <c r="AAC233" s="16">
        <v>0</v>
      </c>
      <c r="AAD233" s="16" t="s">
        <v>844</v>
      </c>
      <c r="AAE233" s="16" t="s">
        <v>843</v>
      </c>
      <c r="AAF233" s="16" t="s">
        <v>843</v>
      </c>
      <c r="AAG233" s="16" t="s">
        <v>844</v>
      </c>
      <c r="AAH233" s="16" t="s">
        <v>843</v>
      </c>
      <c r="AAI233" s="16" t="s">
        <v>843</v>
      </c>
      <c r="AAJ233" s="16" t="s">
        <v>615</v>
      </c>
      <c r="AAK233" s="16" t="s">
        <v>633</v>
      </c>
      <c r="AAL233" s="16" t="s">
        <v>904</v>
      </c>
      <c r="AAM233" s="16" t="s">
        <v>663</v>
      </c>
      <c r="AAN233" s="16" t="s">
        <v>8707</v>
      </c>
      <c r="AAO233" s="16" t="s">
        <v>1018</v>
      </c>
      <c r="AAP233" s="16" t="s">
        <v>8708</v>
      </c>
      <c r="AAS233" s="16">
        <v>3250</v>
      </c>
      <c r="AAT233" s="16" t="s">
        <v>782</v>
      </c>
      <c r="AAU233" s="16" t="s">
        <v>782</v>
      </c>
      <c r="AAX233" s="16" t="s">
        <v>843</v>
      </c>
      <c r="AAY233" s="16" t="s">
        <v>8710</v>
      </c>
      <c r="AAZ233" s="16" t="s">
        <v>782</v>
      </c>
      <c r="ABA233" s="16" t="s">
        <v>782</v>
      </c>
      <c r="ABB233" s="16" t="s">
        <v>782</v>
      </c>
      <c r="ABC233" s="16" t="s">
        <v>783</v>
      </c>
      <c r="ABD233" s="16" t="s">
        <v>782</v>
      </c>
      <c r="ABE233" s="16" t="s">
        <v>783</v>
      </c>
      <c r="ABF233" s="16" t="s">
        <v>782</v>
      </c>
      <c r="ABG233" s="16" t="s">
        <v>782</v>
      </c>
      <c r="ABH233" s="16" t="s">
        <v>782</v>
      </c>
      <c r="ABI233" s="16" t="s">
        <v>782</v>
      </c>
      <c r="ABJ233" s="16" t="s">
        <v>782</v>
      </c>
      <c r="ABK233" s="16" t="s">
        <v>782</v>
      </c>
      <c r="ABL233" s="16" t="s">
        <v>1056</v>
      </c>
      <c r="ABM233" s="16" t="s">
        <v>843</v>
      </c>
      <c r="ABN233" s="16" t="s">
        <v>1034</v>
      </c>
      <c r="ABP233" s="16" t="s">
        <v>972</v>
      </c>
      <c r="ABQ233" s="16" t="s">
        <v>4324</v>
      </c>
      <c r="ABR233" s="16" t="s">
        <v>470</v>
      </c>
      <c r="ABS233" s="16" t="s">
        <v>451</v>
      </c>
      <c r="ABT233" s="16" t="s">
        <v>1056</v>
      </c>
      <c r="ABU233" s="16" t="s">
        <v>844</v>
      </c>
      <c r="ABV233" s="16" t="s">
        <v>487</v>
      </c>
      <c r="ABW233" s="16" t="s">
        <v>486</v>
      </c>
      <c r="ABX233" s="16" t="s">
        <v>892</v>
      </c>
      <c r="ABY233" s="16" t="s">
        <v>486</v>
      </c>
      <c r="ABZ233" s="16" t="s">
        <v>486</v>
      </c>
      <c r="ACA233" s="16" t="s">
        <v>759</v>
      </c>
      <c r="ACB233" s="16" t="s">
        <v>768</v>
      </c>
      <c r="ACC233" s="16" t="s">
        <v>737</v>
      </c>
      <c r="ACD233" s="16" t="s">
        <v>486</v>
      </c>
      <c r="ACE233" s="16" t="s">
        <v>486</v>
      </c>
      <c r="ACF233" s="16" t="s">
        <v>13400</v>
      </c>
      <c r="ACG233" s="16" t="s">
        <v>1014</v>
      </c>
      <c r="ACH233" s="16" t="s">
        <v>1009</v>
      </c>
      <c r="ACI233" s="16" t="s">
        <v>462</v>
      </c>
      <c r="ACJ233" s="16">
        <v>0.79400000000000004</v>
      </c>
      <c r="ACK233" s="16" t="s">
        <v>482</v>
      </c>
      <c r="ACL233" s="16" t="s">
        <v>740</v>
      </c>
      <c r="ACM233" s="16" t="s">
        <v>1189</v>
      </c>
      <c r="ACN233" s="16" t="s">
        <v>1169</v>
      </c>
      <c r="ACO233" s="16" t="s">
        <v>1856</v>
      </c>
      <c r="ACP233" s="16">
        <v>3250</v>
      </c>
      <c r="ACQ233" s="16" t="s">
        <v>1202</v>
      </c>
      <c r="ACR233" s="16" t="s">
        <v>1645</v>
      </c>
      <c r="ACS233" s="16" t="s">
        <v>680</v>
      </c>
      <c r="ACT233" s="16" t="s">
        <v>1522</v>
      </c>
      <c r="ACX233" s="16" t="s">
        <v>1914</v>
      </c>
      <c r="ACY233" s="16" t="s">
        <v>1948</v>
      </c>
      <c r="ACZ233" s="16">
        <v>1</v>
      </c>
      <c r="ADA233" s="16">
        <v>0</v>
      </c>
      <c r="ADB233" s="16">
        <v>1</v>
      </c>
      <c r="ADC233" s="16">
        <v>1</v>
      </c>
      <c r="ADD233" s="16">
        <v>1</v>
      </c>
      <c r="ADE233" s="16" t="s">
        <v>9236</v>
      </c>
      <c r="ADF233" s="16">
        <v>0</v>
      </c>
      <c r="ADG233" s="16" t="s">
        <v>486</v>
      </c>
      <c r="ADH233" s="16">
        <v>2</v>
      </c>
      <c r="ADJ233" s="16" t="s">
        <v>1745</v>
      </c>
      <c r="ADK233" s="16" t="s">
        <v>1750</v>
      </c>
      <c r="ADL233" s="16" t="s">
        <v>1764</v>
      </c>
      <c r="ADM233" s="16" t="s">
        <v>13194</v>
      </c>
      <c r="ADN233" s="16" t="s">
        <v>1764</v>
      </c>
      <c r="ADO233" s="16" t="s">
        <v>1766</v>
      </c>
      <c r="ADP233" s="16" t="s">
        <v>1743</v>
      </c>
      <c r="ADQ233" s="16" t="s">
        <v>13194</v>
      </c>
      <c r="ADR233" s="16" t="s">
        <v>13194</v>
      </c>
      <c r="ADS233" s="16" t="s">
        <v>1743</v>
      </c>
      <c r="ADW233" s="16" t="s">
        <v>8729</v>
      </c>
      <c r="ADY233" s="16" t="s">
        <v>1060</v>
      </c>
      <c r="AEB233" s="16">
        <v>16550</v>
      </c>
      <c r="AEC233" s="16" t="s">
        <v>1058</v>
      </c>
      <c r="AED233" s="16">
        <v>1625</v>
      </c>
      <c r="AEE233" s="16" t="s">
        <v>952</v>
      </c>
      <c r="AEH233" s="16">
        <v>3250</v>
      </c>
      <c r="AEI233" s="16">
        <v>3500</v>
      </c>
      <c r="AEJ233" s="16">
        <v>2000</v>
      </c>
      <c r="AEK233" s="16">
        <v>500</v>
      </c>
      <c r="AEN233" s="16">
        <v>500</v>
      </c>
      <c r="AEO233" s="16">
        <v>150</v>
      </c>
      <c r="AEP233" s="16">
        <v>1500</v>
      </c>
    </row>
    <row r="234" spans="1:823" x14ac:dyDescent="0.25">
      <c r="A234" s="30">
        <v>45824</v>
      </c>
      <c r="B234" s="16" t="s">
        <v>10030</v>
      </c>
      <c r="C234" s="16" t="s">
        <v>867</v>
      </c>
      <c r="D234" s="16" t="s">
        <v>867</v>
      </c>
      <c r="E234" s="16">
        <v>71</v>
      </c>
      <c r="F234" s="16" t="s">
        <v>8153</v>
      </c>
      <c r="G234" s="16" t="s">
        <v>4111</v>
      </c>
      <c r="I234" s="16" t="s">
        <v>4148</v>
      </c>
      <c r="Z234" s="16" t="s">
        <v>993</v>
      </c>
      <c r="AA234" s="16" t="s">
        <v>470</v>
      </c>
      <c r="AB234" s="16">
        <v>1</v>
      </c>
      <c r="AC234" s="16" t="s">
        <v>843</v>
      </c>
      <c r="AD234" s="16" t="s">
        <v>843</v>
      </c>
      <c r="AE234" s="16" t="s">
        <v>843</v>
      </c>
      <c r="AF234" s="16" t="s">
        <v>844</v>
      </c>
      <c r="AG234" s="16" t="s">
        <v>843</v>
      </c>
      <c r="AH234" s="16" t="s">
        <v>844</v>
      </c>
      <c r="AI234" s="16" t="s">
        <v>843</v>
      </c>
      <c r="AJ234" s="16" t="s">
        <v>843</v>
      </c>
      <c r="AK234" s="16" t="s">
        <v>843</v>
      </c>
      <c r="AM234" s="16" t="s">
        <v>737</v>
      </c>
      <c r="AN234" s="16" t="s">
        <v>761</v>
      </c>
      <c r="AP234" s="16" t="s">
        <v>775</v>
      </c>
      <c r="AR234" s="16" t="s">
        <v>6907</v>
      </c>
      <c r="BB234" s="16">
        <v>2</v>
      </c>
      <c r="BC234" s="16" t="s">
        <v>7875</v>
      </c>
      <c r="BE234" s="16" t="s">
        <v>5098</v>
      </c>
      <c r="BV234" s="16" t="s">
        <v>5153</v>
      </c>
      <c r="BW234" s="16" t="s">
        <v>843</v>
      </c>
      <c r="BX234" s="16" t="s">
        <v>843</v>
      </c>
      <c r="BY234" s="16" t="s">
        <v>844</v>
      </c>
      <c r="BZ234" s="16" t="s">
        <v>843</v>
      </c>
      <c r="CA234" s="16" t="s">
        <v>843</v>
      </c>
      <c r="CB234" s="16" t="s">
        <v>843</v>
      </c>
      <c r="CC234" s="16" t="s">
        <v>843</v>
      </c>
      <c r="CD234" s="16" t="s">
        <v>843</v>
      </c>
      <c r="CE234" s="16" t="s">
        <v>843</v>
      </c>
      <c r="CF234" s="16" t="s">
        <v>843</v>
      </c>
      <c r="CG234" s="16" t="s">
        <v>843</v>
      </c>
      <c r="CH234" s="16" t="s">
        <v>843</v>
      </c>
      <c r="CI234" s="16" t="s">
        <v>843</v>
      </c>
      <c r="CJ234" s="16" t="s">
        <v>843</v>
      </c>
      <c r="CK234" s="16" t="s">
        <v>843</v>
      </c>
      <c r="CP234" s="16" t="s">
        <v>867</v>
      </c>
      <c r="CQ234" s="16" t="s">
        <v>5191</v>
      </c>
      <c r="CR234" s="16" t="s">
        <v>844</v>
      </c>
      <c r="CS234" s="16" t="s">
        <v>843</v>
      </c>
      <c r="CT234" s="16" t="s">
        <v>843</v>
      </c>
      <c r="CU234" s="16" t="s">
        <v>843</v>
      </c>
      <c r="CV234" s="16" t="s">
        <v>843</v>
      </c>
      <c r="CW234" s="16" t="s">
        <v>843</v>
      </c>
      <c r="CX234" s="16" t="s">
        <v>843</v>
      </c>
      <c r="CY234" s="16" t="s">
        <v>843</v>
      </c>
      <c r="CZ234" s="16" t="s">
        <v>843</v>
      </c>
      <c r="DA234" s="16" t="s">
        <v>5184</v>
      </c>
      <c r="DX234" s="16" t="s">
        <v>867</v>
      </c>
      <c r="DY234" s="16" t="s">
        <v>867</v>
      </c>
      <c r="GC234" s="16" t="s">
        <v>5342</v>
      </c>
      <c r="GF234" s="16" t="s">
        <v>867</v>
      </c>
      <c r="GG234" s="16" t="s">
        <v>867</v>
      </c>
      <c r="GV234" s="16" t="s">
        <v>5449</v>
      </c>
      <c r="GW234" s="16" t="s">
        <v>843</v>
      </c>
      <c r="GX234" s="16" t="s">
        <v>843</v>
      </c>
      <c r="GY234" s="16" t="s">
        <v>843</v>
      </c>
      <c r="GZ234" s="16" t="s">
        <v>844</v>
      </c>
      <c r="HA234" s="16" t="s">
        <v>843</v>
      </c>
      <c r="HB234" s="16" t="s">
        <v>843</v>
      </c>
      <c r="HC234" s="16" t="s">
        <v>843</v>
      </c>
      <c r="HD234" s="16" t="s">
        <v>843</v>
      </c>
      <c r="HE234" s="16" t="s">
        <v>843</v>
      </c>
      <c r="HF234" s="16" t="s">
        <v>843</v>
      </c>
      <c r="HH234" s="16" t="s">
        <v>5456</v>
      </c>
      <c r="HK234" s="16" t="s">
        <v>865</v>
      </c>
      <c r="HM234" s="16" t="s">
        <v>865</v>
      </c>
      <c r="HZ234" s="16" t="s">
        <v>7944</v>
      </c>
      <c r="KE234" s="16" t="s">
        <v>5582</v>
      </c>
      <c r="KG234" s="16" t="s">
        <v>7015</v>
      </c>
      <c r="KH234" s="16" t="s">
        <v>7033</v>
      </c>
      <c r="KI234" s="16" t="s">
        <v>865</v>
      </c>
      <c r="LG234" s="16" t="s">
        <v>867</v>
      </c>
      <c r="LH234" s="16" t="s">
        <v>865</v>
      </c>
      <c r="LI234" s="16" t="s">
        <v>867</v>
      </c>
      <c r="LJ234" s="16" t="s">
        <v>867</v>
      </c>
      <c r="LK234" s="16" t="s">
        <v>865</v>
      </c>
      <c r="LL234" s="16" t="s">
        <v>864</v>
      </c>
      <c r="LM234" s="16" t="s">
        <v>843</v>
      </c>
      <c r="LN234" s="16" t="s">
        <v>843</v>
      </c>
      <c r="LO234" s="16" t="s">
        <v>843</v>
      </c>
      <c r="LP234" s="16" t="s">
        <v>843</v>
      </c>
      <c r="LQ234" s="16" t="s">
        <v>843</v>
      </c>
      <c r="LR234" s="16" t="s">
        <v>843</v>
      </c>
      <c r="LS234" s="16" t="s">
        <v>843</v>
      </c>
      <c r="LT234" s="16" t="s">
        <v>843</v>
      </c>
      <c r="LU234" s="16" t="s">
        <v>843</v>
      </c>
      <c r="LV234" s="16" t="s">
        <v>843</v>
      </c>
      <c r="LW234" s="16" t="s">
        <v>843</v>
      </c>
      <c r="LX234" s="16" t="s">
        <v>843</v>
      </c>
      <c r="LY234" s="16" t="s">
        <v>843</v>
      </c>
      <c r="LZ234" s="16" t="s">
        <v>844</v>
      </c>
      <c r="MA234" s="16" t="s">
        <v>843</v>
      </c>
      <c r="MC234" s="16" t="s">
        <v>5694</v>
      </c>
      <c r="MD234" s="16" t="s">
        <v>844</v>
      </c>
      <c r="ME234" s="16" t="s">
        <v>843</v>
      </c>
      <c r="MF234" s="16" t="s">
        <v>843</v>
      </c>
      <c r="MG234" s="16" t="s">
        <v>843</v>
      </c>
      <c r="MH234" s="16" t="s">
        <v>843</v>
      </c>
      <c r="MI234" s="16" t="s">
        <v>843</v>
      </c>
      <c r="MJ234" s="16" t="s">
        <v>843</v>
      </c>
      <c r="MK234" s="16" t="s">
        <v>843</v>
      </c>
      <c r="ML234" s="16" t="s">
        <v>843</v>
      </c>
      <c r="MM234" s="16" t="s">
        <v>843</v>
      </c>
      <c r="MN234" s="16" t="s">
        <v>843</v>
      </c>
      <c r="MO234" s="16" t="s">
        <v>843</v>
      </c>
      <c r="MP234" s="16" t="s">
        <v>843</v>
      </c>
      <c r="MQ234" s="16" t="s">
        <v>843</v>
      </c>
      <c r="MR234" s="16" t="s">
        <v>843</v>
      </c>
      <c r="MS234" s="16" t="s">
        <v>843</v>
      </c>
      <c r="MT234" s="16" t="s">
        <v>843</v>
      </c>
      <c r="MU234" s="16" t="s">
        <v>843</v>
      </c>
      <c r="MV234" s="16" t="s">
        <v>843</v>
      </c>
      <c r="PC234" s="16" t="s">
        <v>865</v>
      </c>
      <c r="PD234" s="16" t="s">
        <v>865</v>
      </c>
      <c r="PY234" s="16" t="s">
        <v>864</v>
      </c>
      <c r="QP234" s="16" t="s">
        <v>865</v>
      </c>
      <c r="QR234" s="16" t="s">
        <v>865</v>
      </c>
      <c r="QT234" s="16" t="s">
        <v>867</v>
      </c>
      <c r="QV234" s="16" t="s">
        <v>865</v>
      </c>
      <c r="QX234" s="16" t="s">
        <v>865</v>
      </c>
      <c r="QY234" s="16" t="s">
        <v>867</v>
      </c>
      <c r="RD234" s="16" t="s">
        <v>4216</v>
      </c>
      <c r="RF234" s="16" t="s">
        <v>865</v>
      </c>
      <c r="RH234" s="16" t="s">
        <v>4216</v>
      </c>
      <c r="RJ234" s="16" t="s">
        <v>4216</v>
      </c>
      <c r="RN234" s="16" t="s">
        <v>7720</v>
      </c>
      <c r="RP234" s="16" t="s">
        <v>7724</v>
      </c>
      <c r="RR234" s="16" t="s">
        <v>7720</v>
      </c>
      <c r="RT234" s="16" t="s">
        <v>867</v>
      </c>
      <c r="RV234" s="16" t="s">
        <v>7720</v>
      </c>
      <c r="RX234" s="16" t="s">
        <v>7724</v>
      </c>
      <c r="RZ234" s="16" t="s">
        <v>7724</v>
      </c>
      <c r="SQ234" s="16" t="s">
        <v>865</v>
      </c>
      <c r="SS234" s="16" t="s">
        <v>7296</v>
      </c>
      <c r="ST234" s="16" t="s">
        <v>7764</v>
      </c>
      <c r="TN234" s="16">
        <v>2500</v>
      </c>
      <c r="TO234" s="16">
        <v>0</v>
      </c>
      <c r="TP234" s="16">
        <v>400</v>
      </c>
      <c r="TQ234" s="16">
        <v>300</v>
      </c>
      <c r="TR234" s="16">
        <v>200</v>
      </c>
      <c r="TS234" s="16">
        <v>100</v>
      </c>
      <c r="TT234" s="16">
        <v>0</v>
      </c>
      <c r="TU234" s="16">
        <v>300</v>
      </c>
      <c r="TV234" s="16">
        <v>0</v>
      </c>
      <c r="TW234" s="16">
        <v>0</v>
      </c>
      <c r="TX234" s="16">
        <v>0</v>
      </c>
      <c r="TZ234" s="16" t="s">
        <v>7364</v>
      </c>
      <c r="UA234" s="16" t="s">
        <v>8715</v>
      </c>
      <c r="UB234" s="16">
        <v>0</v>
      </c>
      <c r="UC234" s="16" t="s">
        <v>843</v>
      </c>
      <c r="UD234" s="16" t="s">
        <v>843</v>
      </c>
      <c r="UE234" s="16" t="s">
        <v>844</v>
      </c>
      <c r="UF234" s="16" t="s">
        <v>844</v>
      </c>
      <c r="UG234" s="16" t="s">
        <v>843</v>
      </c>
      <c r="UH234" s="16" t="s">
        <v>843</v>
      </c>
      <c r="VK234" s="16" t="s">
        <v>6102</v>
      </c>
      <c r="VL234" s="16" t="s">
        <v>843</v>
      </c>
      <c r="VM234" s="16" t="s">
        <v>843</v>
      </c>
      <c r="VN234" s="16" t="s">
        <v>843</v>
      </c>
      <c r="VO234" s="16" t="s">
        <v>843</v>
      </c>
      <c r="VP234" s="16" t="s">
        <v>844</v>
      </c>
      <c r="VQ234" s="16" t="s">
        <v>843</v>
      </c>
      <c r="VR234" s="16" t="s">
        <v>843</v>
      </c>
      <c r="VS234" s="16" t="s">
        <v>843</v>
      </c>
      <c r="VT234" s="16" t="s">
        <v>843</v>
      </c>
      <c r="VV234" s="16">
        <v>2500</v>
      </c>
      <c r="VX234" s="16" t="s">
        <v>6028</v>
      </c>
      <c r="VY234" s="16" t="s">
        <v>844</v>
      </c>
      <c r="VZ234" s="16" t="s">
        <v>843</v>
      </c>
      <c r="WA234" s="16" t="s">
        <v>843</v>
      </c>
      <c r="WB234" s="16" t="s">
        <v>843</v>
      </c>
      <c r="WC234" s="16" t="s">
        <v>843</v>
      </c>
      <c r="WD234" s="16" t="s">
        <v>843</v>
      </c>
      <c r="WE234" s="16" t="s">
        <v>843</v>
      </c>
      <c r="WF234" s="16" t="s">
        <v>843</v>
      </c>
      <c r="WH234" s="16">
        <v>1625</v>
      </c>
      <c r="WO234" s="16" t="s">
        <v>6926</v>
      </c>
      <c r="YN234" s="16" t="s">
        <v>7040</v>
      </c>
      <c r="YP234" s="16" t="s">
        <v>7990</v>
      </c>
      <c r="YR234" s="16" t="s">
        <v>10031</v>
      </c>
      <c r="YS234" s="16" t="s">
        <v>10032</v>
      </c>
      <c r="YT234" s="16" t="s">
        <v>8694</v>
      </c>
      <c r="YU234" s="16" t="s">
        <v>10033</v>
      </c>
      <c r="YV234" s="16" t="s">
        <v>9148</v>
      </c>
      <c r="YW234" s="16" t="s">
        <v>844</v>
      </c>
      <c r="YX234" s="16" t="s">
        <v>9148</v>
      </c>
      <c r="YY234" s="16" t="s">
        <v>843</v>
      </c>
      <c r="YZ234" s="16" t="s">
        <v>843</v>
      </c>
      <c r="ZA234" s="16" t="s">
        <v>843</v>
      </c>
      <c r="ZB234" s="16">
        <v>3800</v>
      </c>
      <c r="ZC234" s="16" t="s">
        <v>10034</v>
      </c>
      <c r="ZD234" s="16" t="s">
        <v>843</v>
      </c>
      <c r="ZE234" s="16" t="s">
        <v>9018</v>
      </c>
      <c r="ZF234" s="16" t="s">
        <v>8754</v>
      </c>
      <c r="ZG234" s="16" t="s">
        <v>8723</v>
      </c>
      <c r="ZH234" s="16" t="s">
        <v>8752</v>
      </c>
      <c r="ZI234" s="16" t="s">
        <v>8741</v>
      </c>
      <c r="ZJ234" s="16" t="s">
        <v>843</v>
      </c>
      <c r="ZK234" s="16" t="s">
        <v>843</v>
      </c>
      <c r="ZL234" s="16" t="s">
        <v>8754</v>
      </c>
      <c r="ZM234" s="16" t="s">
        <v>843</v>
      </c>
      <c r="ZN234" s="16" t="s">
        <v>8742</v>
      </c>
      <c r="ZO234" s="16" t="s">
        <v>487</v>
      </c>
      <c r="ZP234" s="16" t="s">
        <v>487</v>
      </c>
      <c r="ZQ234" s="16" t="s">
        <v>486</v>
      </c>
      <c r="ZR234" s="16" t="s">
        <v>486</v>
      </c>
      <c r="ZS234" s="16" t="s">
        <v>8704</v>
      </c>
      <c r="ZT234" s="16" t="s">
        <v>8705</v>
      </c>
      <c r="ZU234" s="16" t="s">
        <v>9092</v>
      </c>
      <c r="ZV234" s="16" t="s">
        <v>486</v>
      </c>
      <c r="ZW234" s="16" t="s">
        <v>843</v>
      </c>
      <c r="ZX234" s="16" t="s">
        <v>843</v>
      </c>
      <c r="ZY234" s="16" t="s">
        <v>844</v>
      </c>
      <c r="ZZ234" s="16" t="s">
        <v>843</v>
      </c>
      <c r="AAA234" s="16" t="s">
        <v>844</v>
      </c>
      <c r="AAB234" s="16" t="s">
        <v>844</v>
      </c>
      <c r="AAC234" s="16">
        <v>0</v>
      </c>
      <c r="AAD234" s="16" t="s">
        <v>844</v>
      </c>
      <c r="AAE234" s="16" t="s">
        <v>843</v>
      </c>
      <c r="AAF234" s="16" t="s">
        <v>843</v>
      </c>
      <c r="AAG234" s="16" t="s">
        <v>843</v>
      </c>
      <c r="AAH234" s="16" t="s">
        <v>843</v>
      </c>
      <c r="AAI234" s="16" t="s">
        <v>843</v>
      </c>
      <c r="AAJ234" s="16" t="s">
        <v>606</v>
      </c>
      <c r="AAK234" s="16" t="s">
        <v>639</v>
      </c>
      <c r="AAL234" s="16" t="s">
        <v>905</v>
      </c>
      <c r="AAM234" s="16" t="s">
        <v>660</v>
      </c>
      <c r="AAN234" s="16" t="s">
        <v>8707</v>
      </c>
      <c r="AAO234" s="16" t="s">
        <v>1019</v>
      </c>
      <c r="AAP234" s="16" t="s">
        <v>8708</v>
      </c>
      <c r="AAQ234" s="16" t="s">
        <v>8908</v>
      </c>
      <c r="AAS234" s="16">
        <v>2798.71</v>
      </c>
      <c r="AAU234" s="16" t="s">
        <v>782</v>
      </c>
      <c r="AAX234" s="16" t="s">
        <v>843</v>
      </c>
      <c r="AAY234" s="16" t="s">
        <v>8710</v>
      </c>
      <c r="AAZ234" s="16" t="s">
        <v>782</v>
      </c>
      <c r="ABA234" s="16" t="s">
        <v>783</v>
      </c>
      <c r="ABB234" s="16" t="s">
        <v>783</v>
      </c>
      <c r="ABC234" s="16" t="s">
        <v>783</v>
      </c>
      <c r="ABD234" s="16" t="s">
        <v>783</v>
      </c>
      <c r="ABE234" s="16" t="s">
        <v>783</v>
      </c>
      <c r="ABF234" s="16" t="s">
        <v>782</v>
      </c>
      <c r="ABG234" s="16" t="s">
        <v>783</v>
      </c>
      <c r="ABH234" s="16" t="s">
        <v>782</v>
      </c>
      <c r="ABI234" s="16" t="s">
        <v>783</v>
      </c>
      <c r="ABJ234" s="16" t="s">
        <v>782</v>
      </c>
      <c r="ABK234" s="16" t="s">
        <v>782</v>
      </c>
      <c r="ABL234" s="16" t="s">
        <v>8728</v>
      </c>
      <c r="ABM234" s="16" t="s">
        <v>843</v>
      </c>
      <c r="ABN234" s="16" t="s">
        <v>1033</v>
      </c>
      <c r="ABP234" s="16" t="s">
        <v>972</v>
      </c>
      <c r="ABQ234" s="16" t="s">
        <v>4324</v>
      </c>
      <c r="ABR234" s="16" t="s">
        <v>470</v>
      </c>
      <c r="ABS234" s="16" t="s">
        <v>457</v>
      </c>
      <c r="ABT234" s="16" t="s">
        <v>844</v>
      </c>
      <c r="ABU234" s="16" t="s">
        <v>844</v>
      </c>
      <c r="ABV234" s="16" t="s">
        <v>487</v>
      </c>
      <c r="ABW234" s="16" t="s">
        <v>486</v>
      </c>
      <c r="ABX234" s="16" t="s">
        <v>892</v>
      </c>
      <c r="ABY234" s="16" t="s">
        <v>486</v>
      </c>
      <c r="ABZ234" s="16" t="s">
        <v>486</v>
      </c>
      <c r="ACA234" s="16" t="s">
        <v>761</v>
      </c>
      <c r="ACB234" s="16" t="s">
        <v>775</v>
      </c>
      <c r="ACC234" s="16" t="s">
        <v>737</v>
      </c>
      <c r="ACD234" s="16" t="s">
        <v>486</v>
      </c>
      <c r="ACE234" s="16" t="s">
        <v>486</v>
      </c>
      <c r="ACG234" s="16" t="s">
        <v>1014</v>
      </c>
      <c r="ACH234" s="16" t="s">
        <v>1009</v>
      </c>
      <c r="ACI234" s="16" t="s">
        <v>462</v>
      </c>
      <c r="ACJ234" s="16">
        <v>0.79400000000000004</v>
      </c>
      <c r="ACK234" s="16" t="s">
        <v>482</v>
      </c>
      <c r="ACL234" s="16" t="s">
        <v>740</v>
      </c>
      <c r="ACM234" s="16" t="s">
        <v>1190</v>
      </c>
      <c r="ACN234" s="16" t="s">
        <v>1169</v>
      </c>
      <c r="ACO234" s="16" t="s">
        <v>1856</v>
      </c>
      <c r="ACP234" s="16">
        <v>1625</v>
      </c>
      <c r="ACQ234" s="16" t="s">
        <v>1201</v>
      </c>
      <c r="ACR234" s="16" t="s">
        <v>1644</v>
      </c>
      <c r="ACS234" s="16" t="s">
        <v>680</v>
      </c>
      <c r="ACT234" s="16" t="s">
        <v>1522</v>
      </c>
      <c r="ACU234" s="16" t="s">
        <v>833</v>
      </c>
      <c r="ACV234" s="16" t="s">
        <v>8711</v>
      </c>
      <c r="ACW234" s="16" t="s">
        <v>878</v>
      </c>
      <c r="ACX234" s="16" t="s">
        <v>1916</v>
      </c>
      <c r="ACY234" s="16" t="s">
        <v>1947</v>
      </c>
      <c r="ACZ234" s="16">
        <v>1</v>
      </c>
      <c r="ADA234" s="16">
        <v>0</v>
      </c>
      <c r="ADB234" s="16">
        <v>1</v>
      </c>
      <c r="ADC234" s="16">
        <v>1</v>
      </c>
      <c r="ADD234" s="16">
        <v>0</v>
      </c>
      <c r="ADE234" s="16" t="s">
        <v>8827</v>
      </c>
      <c r="ADF234" s="16">
        <v>0</v>
      </c>
      <c r="ADG234" s="16" t="s">
        <v>486</v>
      </c>
      <c r="ADH234" s="16">
        <v>1</v>
      </c>
      <c r="ADJ234" s="16" t="s">
        <v>1743</v>
      </c>
      <c r="ADK234" s="16" t="s">
        <v>13194</v>
      </c>
      <c r="ADL234" s="16" t="s">
        <v>13196</v>
      </c>
      <c r="ADM234" s="16" t="s">
        <v>13195</v>
      </c>
      <c r="ADN234" s="16" t="s">
        <v>13196</v>
      </c>
      <c r="ADO234" s="16" t="s">
        <v>13197</v>
      </c>
      <c r="ADP234" s="16" t="s">
        <v>13196</v>
      </c>
      <c r="ADQ234" s="16" t="s">
        <v>13194</v>
      </c>
      <c r="ADR234" s="16" t="s">
        <v>13194</v>
      </c>
      <c r="ADS234" s="16" t="s">
        <v>13194</v>
      </c>
      <c r="ADU234" s="16" t="s">
        <v>1763</v>
      </c>
      <c r="ADW234" s="16" t="s">
        <v>13199</v>
      </c>
      <c r="ADY234" s="16" t="s">
        <v>1058</v>
      </c>
      <c r="AEA234" s="16">
        <v>3800</v>
      </c>
      <c r="AEC234" s="16" t="s">
        <v>1058</v>
      </c>
      <c r="AED234" s="16">
        <v>2798.71</v>
      </c>
      <c r="AEE234" s="16" t="s">
        <v>952</v>
      </c>
      <c r="AEG234" s="16">
        <v>4125</v>
      </c>
      <c r="AEI234" s="16">
        <v>2500</v>
      </c>
      <c r="AEK234" s="16">
        <v>400</v>
      </c>
      <c r="AEL234" s="16">
        <v>300</v>
      </c>
      <c r="AEN234" s="16">
        <v>200</v>
      </c>
      <c r="AEO234" s="16">
        <v>100</v>
      </c>
      <c r="AEP234" s="16">
        <v>300</v>
      </c>
    </row>
    <row r="235" spans="1:823" x14ac:dyDescent="0.25">
      <c r="A235" s="30">
        <v>45824</v>
      </c>
      <c r="B235" s="16" t="s">
        <v>10035</v>
      </c>
      <c r="C235" s="16" t="s">
        <v>867</v>
      </c>
      <c r="D235" s="16" t="s">
        <v>867</v>
      </c>
      <c r="E235" s="16">
        <v>65</v>
      </c>
      <c r="F235" s="16" t="s">
        <v>8153</v>
      </c>
      <c r="G235" s="16" t="s">
        <v>4111</v>
      </c>
      <c r="I235" s="16" t="s">
        <v>4162</v>
      </c>
      <c r="Z235" s="16" t="s">
        <v>992</v>
      </c>
      <c r="AA235" s="16" t="s">
        <v>470</v>
      </c>
      <c r="AB235" s="16">
        <v>1</v>
      </c>
      <c r="AC235" s="16" t="s">
        <v>843</v>
      </c>
      <c r="AD235" s="16" t="s">
        <v>843</v>
      </c>
      <c r="AE235" s="16" t="s">
        <v>843</v>
      </c>
      <c r="AF235" s="16" t="s">
        <v>844</v>
      </c>
      <c r="AG235" s="16" t="s">
        <v>843</v>
      </c>
      <c r="AH235" s="16" t="s">
        <v>844</v>
      </c>
      <c r="AI235" s="16" t="s">
        <v>843</v>
      </c>
      <c r="AJ235" s="16" t="s">
        <v>843</v>
      </c>
      <c r="AK235" s="16" t="s">
        <v>843</v>
      </c>
      <c r="AM235" s="16" t="s">
        <v>737</v>
      </c>
      <c r="AN235" s="16" t="s">
        <v>759</v>
      </c>
      <c r="AP235" s="16" t="s">
        <v>774</v>
      </c>
      <c r="AR235" s="16" t="s">
        <v>6907</v>
      </c>
      <c r="BB235" s="16">
        <v>2</v>
      </c>
      <c r="BC235" s="16" t="s">
        <v>7878</v>
      </c>
      <c r="BE235" s="16" t="s">
        <v>5098</v>
      </c>
      <c r="BV235" s="16" t="s">
        <v>4433</v>
      </c>
      <c r="BW235" s="16" t="s">
        <v>844</v>
      </c>
      <c r="BX235" s="16" t="s">
        <v>843</v>
      </c>
      <c r="BY235" s="16" t="s">
        <v>843</v>
      </c>
      <c r="BZ235" s="16" t="s">
        <v>843</v>
      </c>
      <c r="CA235" s="16" t="s">
        <v>843</v>
      </c>
      <c r="CB235" s="16" t="s">
        <v>843</v>
      </c>
      <c r="CC235" s="16" t="s">
        <v>843</v>
      </c>
      <c r="CD235" s="16" t="s">
        <v>843</v>
      </c>
      <c r="CE235" s="16" t="s">
        <v>843</v>
      </c>
      <c r="CF235" s="16" t="s">
        <v>843</v>
      </c>
      <c r="CG235" s="16" t="s">
        <v>843</v>
      </c>
      <c r="CH235" s="16" t="s">
        <v>843</v>
      </c>
      <c r="CI235" s="16" t="s">
        <v>843</v>
      </c>
      <c r="CJ235" s="16" t="s">
        <v>843</v>
      </c>
      <c r="CK235" s="16" t="s">
        <v>843</v>
      </c>
      <c r="CP235" s="16" t="s">
        <v>867</v>
      </c>
      <c r="CQ235" s="16" t="s">
        <v>5191</v>
      </c>
      <c r="CR235" s="16" t="s">
        <v>844</v>
      </c>
      <c r="CS235" s="16" t="s">
        <v>843</v>
      </c>
      <c r="CT235" s="16" t="s">
        <v>843</v>
      </c>
      <c r="CU235" s="16" t="s">
        <v>843</v>
      </c>
      <c r="CV235" s="16" t="s">
        <v>843</v>
      </c>
      <c r="CW235" s="16" t="s">
        <v>843</v>
      </c>
      <c r="CX235" s="16" t="s">
        <v>843</v>
      </c>
      <c r="CY235" s="16" t="s">
        <v>843</v>
      </c>
      <c r="CZ235" s="16" t="s">
        <v>843</v>
      </c>
      <c r="DA235" s="16" t="s">
        <v>5184</v>
      </c>
      <c r="DX235" s="16" t="s">
        <v>7842</v>
      </c>
      <c r="DY235" s="16" t="s">
        <v>867</v>
      </c>
      <c r="GC235" s="16" t="s">
        <v>5342</v>
      </c>
      <c r="GF235" s="16" t="s">
        <v>867</v>
      </c>
      <c r="GG235" s="16" t="s">
        <v>867</v>
      </c>
      <c r="GV235" s="16" t="s">
        <v>5449</v>
      </c>
      <c r="GW235" s="16" t="s">
        <v>843</v>
      </c>
      <c r="GX235" s="16" t="s">
        <v>843</v>
      </c>
      <c r="GY235" s="16" t="s">
        <v>843</v>
      </c>
      <c r="GZ235" s="16" t="s">
        <v>844</v>
      </c>
      <c r="HA235" s="16" t="s">
        <v>843</v>
      </c>
      <c r="HB235" s="16" t="s">
        <v>843</v>
      </c>
      <c r="HC235" s="16" t="s">
        <v>843</v>
      </c>
      <c r="HD235" s="16" t="s">
        <v>843</v>
      </c>
      <c r="HE235" s="16" t="s">
        <v>843</v>
      </c>
      <c r="HF235" s="16" t="s">
        <v>843</v>
      </c>
      <c r="HH235" s="16" t="s">
        <v>5456</v>
      </c>
      <c r="HK235" s="16" t="s">
        <v>865</v>
      </c>
      <c r="HM235" s="16" t="s">
        <v>865</v>
      </c>
      <c r="HZ235" s="16" t="s">
        <v>7944</v>
      </c>
      <c r="KE235" s="16" t="s">
        <v>5582</v>
      </c>
      <c r="KG235" s="16" t="s">
        <v>7018</v>
      </c>
      <c r="KH235" s="16" t="s">
        <v>7033</v>
      </c>
      <c r="KI235" s="16" t="s">
        <v>865</v>
      </c>
      <c r="LG235" s="16" t="s">
        <v>867</v>
      </c>
      <c r="LH235" s="16" t="s">
        <v>865</v>
      </c>
      <c r="LI235" s="16" t="s">
        <v>867</v>
      </c>
      <c r="LJ235" s="16" t="s">
        <v>867</v>
      </c>
      <c r="LK235" s="16" t="s">
        <v>867</v>
      </c>
      <c r="LL235" s="16" t="s">
        <v>5657</v>
      </c>
      <c r="LM235" s="16" t="s">
        <v>844</v>
      </c>
      <c r="LN235" s="16" t="s">
        <v>843</v>
      </c>
      <c r="LO235" s="16" t="s">
        <v>843</v>
      </c>
      <c r="LP235" s="16" t="s">
        <v>843</v>
      </c>
      <c r="LQ235" s="16" t="s">
        <v>843</v>
      </c>
      <c r="LR235" s="16" t="s">
        <v>843</v>
      </c>
      <c r="LS235" s="16" t="s">
        <v>843</v>
      </c>
      <c r="LT235" s="16" t="s">
        <v>843</v>
      </c>
      <c r="LU235" s="16" t="s">
        <v>843</v>
      </c>
      <c r="LV235" s="16" t="s">
        <v>843</v>
      </c>
      <c r="LW235" s="16" t="s">
        <v>843</v>
      </c>
      <c r="LX235" s="16" t="s">
        <v>843</v>
      </c>
      <c r="LY235" s="16" t="s">
        <v>843</v>
      </c>
      <c r="LZ235" s="16" t="s">
        <v>843</v>
      </c>
      <c r="MA235" s="16" t="s">
        <v>843</v>
      </c>
      <c r="MC235" s="16" t="s">
        <v>5694</v>
      </c>
      <c r="MD235" s="16" t="s">
        <v>844</v>
      </c>
      <c r="ME235" s="16" t="s">
        <v>843</v>
      </c>
      <c r="MF235" s="16" t="s">
        <v>843</v>
      </c>
      <c r="MG235" s="16" t="s">
        <v>843</v>
      </c>
      <c r="MH235" s="16" t="s">
        <v>843</v>
      </c>
      <c r="MI235" s="16" t="s">
        <v>843</v>
      </c>
      <c r="MJ235" s="16" t="s">
        <v>843</v>
      </c>
      <c r="MK235" s="16" t="s">
        <v>843</v>
      </c>
      <c r="ML235" s="16" t="s">
        <v>843</v>
      </c>
      <c r="MM235" s="16" t="s">
        <v>843</v>
      </c>
      <c r="MN235" s="16" t="s">
        <v>843</v>
      </c>
      <c r="MO235" s="16" t="s">
        <v>843</v>
      </c>
      <c r="MP235" s="16" t="s">
        <v>843</v>
      </c>
      <c r="MQ235" s="16" t="s">
        <v>843</v>
      </c>
      <c r="MR235" s="16" t="s">
        <v>843</v>
      </c>
      <c r="MS235" s="16" t="s">
        <v>843</v>
      </c>
      <c r="MT235" s="16" t="s">
        <v>843</v>
      </c>
      <c r="MU235" s="16" t="s">
        <v>843</v>
      </c>
      <c r="MV235" s="16" t="s">
        <v>843</v>
      </c>
      <c r="PC235" s="16" t="s">
        <v>865</v>
      </c>
      <c r="PD235" s="16" t="s">
        <v>865</v>
      </c>
      <c r="PY235" s="16" t="s">
        <v>864</v>
      </c>
      <c r="QP235" s="16" t="s">
        <v>865</v>
      </c>
      <c r="QR235" s="16" t="s">
        <v>867</v>
      </c>
      <c r="QT235" s="16" t="s">
        <v>867</v>
      </c>
      <c r="QV235" s="16" t="s">
        <v>865</v>
      </c>
      <c r="QX235" s="16" t="s">
        <v>865</v>
      </c>
      <c r="QY235" s="16" t="s">
        <v>867</v>
      </c>
      <c r="RD235" s="16" t="s">
        <v>4216</v>
      </c>
      <c r="RF235" s="16" t="s">
        <v>865</v>
      </c>
      <c r="RH235" s="16" t="s">
        <v>4216</v>
      </c>
      <c r="RJ235" s="16" t="s">
        <v>4216</v>
      </c>
      <c r="RN235" s="16" t="s">
        <v>7720</v>
      </c>
      <c r="RP235" s="16" t="s">
        <v>7724</v>
      </c>
      <c r="RR235" s="16" t="s">
        <v>7720</v>
      </c>
      <c r="RT235" s="16" t="s">
        <v>867</v>
      </c>
      <c r="RV235" s="16" t="s">
        <v>7724</v>
      </c>
      <c r="RX235" s="16" t="s">
        <v>867</v>
      </c>
      <c r="RZ235" s="16" t="s">
        <v>7724</v>
      </c>
      <c r="SQ235" s="16" t="s">
        <v>865</v>
      </c>
      <c r="SS235" s="16" t="s">
        <v>7293</v>
      </c>
      <c r="ST235" s="16" t="s">
        <v>7764</v>
      </c>
      <c r="TN235" s="16">
        <v>2000</v>
      </c>
      <c r="TO235" s="16">
        <v>0</v>
      </c>
      <c r="TP235" s="16">
        <v>500</v>
      </c>
      <c r="TQ235" s="16">
        <v>200</v>
      </c>
      <c r="TR235" s="16">
        <v>200</v>
      </c>
      <c r="TS235" s="16">
        <v>100</v>
      </c>
      <c r="TT235" s="16">
        <v>0</v>
      </c>
      <c r="TU235" s="16">
        <v>300</v>
      </c>
      <c r="TV235" s="16">
        <v>0</v>
      </c>
      <c r="TW235" s="16">
        <v>0</v>
      </c>
      <c r="TX235" s="16">
        <v>0</v>
      </c>
      <c r="TZ235" s="16" t="s">
        <v>7364</v>
      </c>
      <c r="UA235" s="16" t="s">
        <v>8691</v>
      </c>
      <c r="UB235" s="16">
        <v>0</v>
      </c>
      <c r="UC235" s="16" t="s">
        <v>843</v>
      </c>
      <c r="UD235" s="16" t="s">
        <v>843</v>
      </c>
      <c r="UE235" s="16" t="s">
        <v>844</v>
      </c>
      <c r="UF235" s="16" t="s">
        <v>844</v>
      </c>
      <c r="UG235" s="16" t="s">
        <v>843</v>
      </c>
      <c r="UH235" s="16" t="s">
        <v>843</v>
      </c>
      <c r="VK235" s="16" t="s">
        <v>6102</v>
      </c>
      <c r="VL235" s="16" t="s">
        <v>843</v>
      </c>
      <c r="VM235" s="16" t="s">
        <v>843</v>
      </c>
      <c r="VN235" s="16" t="s">
        <v>843</v>
      </c>
      <c r="VO235" s="16" t="s">
        <v>843</v>
      </c>
      <c r="VP235" s="16" t="s">
        <v>844</v>
      </c>
      <c r="VQ235" s="16" t="s">
        <v>843</v>
      </c>
      <c r="VR235" s="16" t="s">
        <v>843</v>
      </c>
      <c r="VS235" s="16" t="s">
        <v>843</v>
      </c>
      <c r="VT235" s="16" t="s">
        <v>843</v>
      </c>
      <c r="VV235" s="16">
        <v>2000</v>
      </c>
      <c r="VX235" s="16" t="s">
        <v>6028</v>
      </c>
      <c r="VY235" s="16" t="s">
        <v>844</v>
      </c>
      <c r="VZ235" s="16" t="s">
        <v>843</v>
      </c>
      <c r="WA235" s="16" t="s">
        <v>843</v>
      </c>
      <c r="WB235" s="16" t="s">
        <v>843</v>
      </c>
      <c r="WC235" s="16" t="s">
        <v>843</v>
      </c>
      <c r="WD235" s="16" t="s">
        <v>843</v>
      </c>
      <c r="WE235" s="16" t="s">
        <v>843</v>
      </c>
      <c r="WF235" s="16" t="s">
        <v>843</v>
      </c>
      <c r="WH235" s="16">
        <v>1625</v>
      </c>
      <c r="WO235" s="16" t="s">
        <v>6920</v>
      </c>
      <c r="XD235" s="16" t="s">
        <v>6997</v>
      </c>
      <c r="XE235" s="16" t="s">
        <v>843</v>
      </c>
      <c r="XF235" s="16" t="s">
        <v>843</v>
      </c>
      <c r="XG235" s="16" t="s">
        <v>843</v>
      </c>
      <c r="XH235" s="16" t="s">
        <v>843</v>
      </c>
      <c r="XI235" s="16" t="s">
        <v>843</v>
      </c>
      <c r="XJ235" s="16" t="s">
        <v>843</v>
      </c>
      <c r="XK235" s="16" t="s">
        <v>843</v>
      </c>
      <c r="XL235" s="16" t="s">
        <v>843</v>
      </c>
      <c r="XM235" s="16" t="s">
        <v>843</v>
      </c>
      <c r="XN235" s="16" t="s">
        <v>844</v>
      </c>
      <c r="XO235" s="16" t="s">
        <v>843</v>
      </c>
      <c r="XP235" s="16" t="s">
        <v>843</v>
      </c>
      <c r="XQ235" s="16" t="s">
        <v>843</v>
      </c>
      <c r="YF235" s="16" t="s">
        <v>865</v>
      </c>
      <c r="YN235" s="16" t="s">
        <v>864</v>
      </c>
      <c r="YP235" s="16" t="s">
        <v>7978</v>
      </c>
      <c r="YR235" s="16" t="s">
        <v>10036</v>
      </c>
      <c r="YS235" s="16" t="s">
        <v>10037</v>
      </c>
      <c r="YT235" s="16" t="s">
        <v>8694</v>
      </c>
      <c r="YU235" s="16" t="s">
        <v>10038</v>
      </c>
      <c r="YV235" s="16" t="s">
        <v>9148</v>
      </c>
      <c r="YW235" s="16" t="s">
        <v>844</v>
      </c>
      <c r="YX235" s="16" t="s">
        <v>9148</v>
      </c>
      <c r="YY235" s="16" t="s">
        <v>843</v>
      </c>
      <c r="YZ235" s="16" t="s">
        <v>843</v>
      </c>
      <c r="ZA235" s="16" t="s">
        <v>843</v>
      </c>
      <c r="ZB235" s="16">
        <v>3300</v>
      </c>
      <c r="ZC235" s="16" t="s">
        <v>9005</v>
      </c>
      <c r="ZD235" s="16" t="s">
        <v>843</v>
      </c>
      <c r="ZE235" s="16" t="s">
        <v>8735</v>
      </c>
      <c r="ZF235" s="16" t="s">
        <v>8739</v>
      </c>
      <c r="ZG235" s="16" t="s">
        <v>8739</v>
      </c>
      <c r="ZH235" s="16" t="s">
        <v>8752</v>
      </c>
      <c r="ZI235" s="16" t="s">
        <v>8907</v>
      </c>
      <c r="ZJ235" s="16" t="s">
        <v>843</v>
      </c>
      <c r="ZK235" s="16" t="s">
        <v>843</v>
      </c>
      <c r="ZL235" s="16" t="s">
        <v>8753</v>
      </c>
      <c r="ZM235" s="16" t="s">
        <v>843</v>
      </c>
      <c r="ZN235" s="16" t="s">
        <v>8742</v>
      </c>
      <c r="ZO235" s="16" t="s">
        <v>487</v>
      </c>
      <c r="ZP235" s="16" t="s">
        <v>487</v>
      </c>
      <c r="ZQ235" s="16" t="s">
        <v>486</v>
      </c>
      <c r="ZR235" s="16" t="s">
        <v>486</v>
      </c>
      <c r="ZS235" s="16" t="s">
        <v>8704</v>
      </c>
      <c r="ZT235" s="16" t="s">
        <v>8705</v>
      </c>
      <c r="ZU235" s="16" t="s">
        <v>8706</v>
      </c>
      <c r="ZV235" s="16" t="s">
        <v>487</v>
      </c>
      <c r="ZW235" s="16" t="s">
        <v>843</v>
      </c>
      <c r="ZX235" s="16" t="s">
        <v>843</v>
      </c>
      <c r="ZY235" s="16" t="s">
        <v>844</v>
      </c>
      <c r="ZZ235" s="16" t="s">
        <v>843</v>
      </c>
      <c r="AAA235" s="16" t="s">
        <v>844</v>
      </c>
      <c r="AAB235" s="16" t="s">
        <v>843</v>
      </c>
      <c r="AAC235" s="16">
        <v>0</v>
      </c>
      <c r="AAD235" s="16" t="s">
        <v>844</v>
      </c>
      <c r="AAE235" s="16" t="s">
        <v>843</v>
      </c>
      <c r="AAF235" s="16" t="s">
        <v>843</v>
      </c>
      <c r="AAG235" s="16" t="s">
        <v>843</v>
      </c>
      <c r="AAH235" s="16" t="s">
        <v>843</v>
      </c>
      <c r="AAI235" s="16" t="s">
        <v>843</v>
      </c>
      <c r="AAJ235" s="16" t="s">
        <v>606</v>
      </c>
      <c r="AAK235" s="16" t="s">
        <v>639</v>
      </c>
      <c r="AAL235" s="16" t="s">
        <v>905</v>
      </c>
      <c r="AAM235" s="16" t="s">
        <v>663</v>
      </c>
      <c r="AAN235" s="16" t="s">
        <v>8707</v>
      </c>
      <c r="AAO235" s="16" t="s">
        <v>1019</v>
      </c>
      <c r="AAP235" s="16" t="s">
        <v>8708</v>
      </c>
      <c r="AAQ235" s="16" t="s">
        <v>8833</v>
      </c>
      <c r="AAS235" s="16">
        <v>2563.9699999999998</v>
      </c>
      <c r="AAU235" s="16" t="s">
        <v>782</v>
      </c>
      <c r="AAX235" s="16" t="s">
        <v>843</v>
      </c>
      <c r="AAY235" s="16" t="s">
        <v>8710</v>
      </c>
      <c r="AAZ235" s="16" t="s">
        <v>782</v>
      </c>
      <c r="ABA235" s="16" t="s">
        <v>783</v>
      </c>
      <c r="ABB235" s="16" t="s">
        <v>782</v>
      </c>
      <c r="ABC235" s="16" t="s">
        <v>783</v>
      </c>
      <c r="ABD235" s="16" t="s">
        <v>783</v>
      </c>
      <c r="ABE235" s="16" t="s">
        <v>783</v>
      </c>
      <c r="ABF235" s="16" t="s">
        <v>782</v>
      </c>
      <c r="ABG235" s="16" t="s">
        <v>783</v>
      </c>
      <c r="ABH235" s="16" t="s">
        <v>782</v>
      </c>
      <c r="ABI235" s="16" t="s">
        <v>782</v>
      </c>
      <c r="ABJ235" s="16" t="s">
        <v>782</v>
      </c>
      <c r="ABK235" s="16" t="s">
        <v>782</v>
      </c>
      <c r="ABL235" s="16" t="s">
        <v>8759</v>
      </c>
      <c r="ABM235" s="16" t="s">
        <v>843</v>
      </c>
      <c r="ABN235" s="16" t="s">
        <v>1034</v>
      </c>
      <c r="ABP235" s="16" t="s">
        <v>972</v>
      </c>
      <c r="ABQ235" s="16" t="s">
        <v>4321</v>
      </c>
      <c r="ABR235" s="16" t="s">
        <v>470</v>
      </c>
      <c r="ABS235" s="16" t="s">
        <v>457</v>
      </c>
      <c r="ABT235" s="16" t="s">
        <v>844</v>
      </c>
      <c r="ABU235" s="16" t="s">
        <v>844</v>
      </c>
      <c r="ABV235" s="16" t="s">
        <v>487</v>
      </c>
      <c r="ABW235" s="16" t="s">
        <v>486</v>
      </c>
      <c r="ABX235" s="16" t="s">
        <v>892</v>
      </c>
      <c r="ABY235" s="16" t="s">
        <v>486</v>
      </c>
      <c r="ABZ235" s="16" t="s">
        <v>486</v>
      </c>
      <c r="ACA235" s="16" t="s">
        <v>759</v>
      </c>
      <c r="ACB235" s="16" t="s">
        <v>774</v>
      </c>
      <c r="ACC235" s="16" t="s">
        <v>737</v>
      </c>
      <c r="ACD235" s="16" t="s">
        <v>486</v>
      </c>
      <c r="ACE235" s="16" t="s">
        <v>486</v>
      </c>
      <c r="ACG235" s="16" t="s">
        <v>1014</v>
      </c>
      <c r="ACH235" s="16" t="s">
        <v>1009</v>
      </c>
      <c r="ACI235" s="16" t="s">
        <v>462</v>
      </c>
      <c r="ACJ235" s="16">
        <v>0.79400000000000004</v>
      </c>
      <c r="ACK235" s="16" t="s">
        <v>482</v>
      </c>
      <c r="ACL235" s="16" t="s">
        <v>740</v>
      </c>
      <c r="ACM235" s="16" t="s">
        <v>1190</v>
      </c>
      <c r="ACN235" s="16" t="s">
        <v>1169</v>
      </c>
      <c r="ACO235" s="16" t="s">
        <v>1856</v>
      </c>
      <c r="ACP235" s="16">
        <v>1625</v>
      </c>
      <c r="ACQ235" s="16" t="s">
        <v>1201</v>
      </c>
      <c r="ACR235" s="16" t="s">
        <v>1644</v>
      </c>
      <c r="ACS235" s="16" t="s">
        <v>680</v>
      </c>
      <c r="ACT235" s="16" t="s">
        <v>1522</v>
      </c>
      <c r="ACU235" s="16" t="s">
        <v>833</v>
      </c>
      <c r="ACV235" s="16" t="s">
        <v>8711</v>
      </c>
      <c r="ACW235" s="16" t="s">
        <v>878</v>
      </c>
      <c r="ACX235" s="16" t="s">
        <v>1916</v>
      </c>
      <c r="ACY235" s="16" t="s">
        <v>1947</v>
      </c>
      <c r="ACZ235" s="16">
        <v>1</v>
      </c>
      <c r="ADA235" s="16">
        <v>0</v>
      </c>
      <c r="ADB235" s="16">
        <v>1</v>
      </c>
      <c r="ADC235" s="16">
        <v>1</v>
      </c>
      <c r="ADD235" s="16">
        <v>1</v>
      </c>
      <c r="ADE235" s="16" t="s">
        <v>9236</v>
      </c>
      <c r="ADF235" s="16">
        <v>0</v>
      </c>
      <c r="ADG235" s="16" t="s">
        <v>486</v>
      </c>
      <c r="ADH235" s="16">
        <v>1</v>
      </c>
      <c r="ADJ235" s="16" t="s">
        <v>1743</v>
      </c>
      <c r="ADK235" s="16" t="s">
        <v>13194</v>
      </c>
      <c r="ADL235" s="16" t="s">
        <v>13196</v>
      </c>
      <c r="ADM235" s="16" t="s">
        <v>13195</v>
      </c>
      <c r="ADN235" s="16" t="s">
        <v>13196</v>
      </c>
      <c r="ADO235" s="16" t="s">
        <v>13197</v>
      </c>
      <c r="ADP235" s="16" t="s">
        <v>13196</v>
      </c>
      <c r="ADQ235" s="16" t="s">
        <v>13194</v>
      </c>
      <c r="ADR235" s="16" t="s">
        <v>13194</v>
      </c>
      <c r="ADS235" s="16" t="s">
        <v>13194</v>
      </c>
      <c r="ADU235" s="16" t="s">
        <v>1756</v>
      </c>
      <c r="ADW235" s="16" t="s">
        <v>13199</v>
      </c>
      <c r="ADY235" s="16" t="s">
        <v>1058</v>
      </c>
      <c r="AEA235" s="16">
        <v>3300</v>
      </c>
      <c r="AEC235" s="16" t="s">
        <v>1058</v>
      </c>
      <c r="AED235" s="16">
        <v>2563.9699999999998</v>
      </c>
      <c r="AEE235" s="16" t="s">
        <v>952</v>
      </c>
      <c r="AEG235" s="16">
        <v>3625</v>
      </c>
      <c r="AEI235" s="16">
        <v>2000</v>
      </c>
      <c r="AEK235" s="16">
        <v>500</v>
      </c>
      <c r="AEL235" s="16">
        <v>200</v>
      </c>
      <c r="AEN235" s="16">
        <v>200</v>
      </c>
      <c r="AEO235" s="16">
        <v>100</v>
      </c>
      <c r="AEP235" s="16">
        <v>300</v>
      </c>
    </row>
    <row r="236" spans="1:823" x14ac:dyDescent="0.25">
      <c r="A236" s="30">
        <v>45824</v>
      </c>
      <c r="B236" s="16" t="s">
        <v>10039</v>
      </c>
      <c r="C236" s="16" t="s">
        <v>867</v>
      </c>
      <c r="D236" s="16" t="s">
        <v>867</v>
      </c>
      <c r="E236" s="16">
        <v>28</v>
      </c>
      <c r="F236" s="16" t="s">
        <v>8153</v>
      </c>
      <c r="G236" s="16" t="s">
        <v>4099</v>
      </c>
      <c r="I236" s="16" t="s">
        <v>4174</v>
      </c>
      <c r="Z236" s="16" t="s">
        <v>993</v>
      </c>
      <c r="AA236" s="16" t="s">
        <v>470</v>
      </c>
      <c r="AB236" s="16">
        <v>2</v>
      </c>
      <c r="AC236" s="16" t="s">
        <v>844</v>
      </c>
      <c r="AD236" s="16" t="s">
        <v>843</v>
      </c>
      <c r="AE236" s="16" t="s">
        <v>843</v>
      </c>
      <c r="AF236" s="16" t="s">
        <v>844</v>
      </c>
      <c r="AG236" s="16" t="s">
        <v>844</v>
      </c>
      <c r="AH236" s="16" t="s">
        <v>844</v>
      </c>
      <c r="AI236" s="16" t="s">
        <v>844</v>
      </c>
      <c r="AJ236" s="16" t="s">
        <v>843</v>
      </c>
      <c r="AK236" s="16" t="s">
        <v>843</v>
      </c>
      <c r="AM236" s="16" t="s">
        <v>737</v>
      </c>
      <c r="AN236" s="16" t="s">
        <v>761</v>
      </c>
      <c r="AP236" s="16" t="s">
        <v>774</v>
      </c>
      <c r="AR236" s="16" t="s">
        <v>6907</v>
      </c>
      <c r="BB236" s="16">
        <v>2</v>
      </c>
      <c r="BC236" s="16" t="s">
        <v>7878</v>
      </c>
      <c r="BE236" s="16" t="s">
        <v>5101</v>
      </c>
      <c r="BV236" s="16" t="s">
        <v>4433</v>
      </c>
      <c r="BW236" s="16" t="s">
        <v>844</v>
      </c>
      <c r="BX236" s="16" t="s">
        <v>843</v>
      </c>
      <c r="BY236" s="16" t="s">
        <v>843</v>
      </c>
      <c r="BZ236" s="16" t="s">
        <v>843</v>
      </c>
      <c r="CA236" s="16" t="s">
        <v>843</v>
      </c>
      <c r="CB236" s="16" t="s">
        <v>843</v>
      </c>
      <c r="CC236" s="16" t="s">
        <v>843</v>
      </c>
      <c r="CD236" s="16" t="s">
        <v>843</v>
      </c>
      <c r="CE236" s="16" t="s">
        <v>843</v>
      </c>
      <c r="CF236" s="16" t="s">
        <v>843</v>
      </c>
      <c r="CG236" s="16" t="s">
        <v>843</v>
      </c>
      <c r="CH236" s="16" t="s">
        <v>843</v>
      </c>
      <c r="CI236" s="16" t="s">
        <v>843</v>
      </c>
      <c r="CJ236" s="16" t="s">
        <v>843</v>
      </c>
      <c r="CK236" s="16" t="s">
        <v>843</v>
      </c>
      <c r="CP236" s="16" t="s">
        <v>867</v>
      </c>
      <c r="CQ236" s="16" t="s">
        <v>9044</v>
      </c>
      <c r="CR236" s="16" t="s">
        <v>844</v>
      </c>
      <c r="CS236" s="16" t="s">
        <v>844</v>
      </c>
      <c r="CT236" s="16" t="s">
        <v>843</v>
      </c>
      <c r="CU236" s="16" t="s">
        <v>843</v>
      </c>
      <c r="CV236" s="16" t="s">
        <v>843</v>
      </c>
      <c r="CW236" s="16" t="s">
        <v>843</v>
      </c>
      <c r="CX236" s="16" t="s">
        <v>843</v>
      </c>
      <c r="CY236" s="16" t="s">
        <v>843</v>
      </c>
      <c r="CZ236" s="16" t="s">
        <v>843</v>
      </c>
      <c r="DA236" s="16" t="s">
        <v>5184</v>
      </c>
      <c r="DX236" s="16" t="s">
        <v>867</v>
      </c>
      <c r="DY236" s="16" t="s">
        <v>867</v>
      </c>
      <c r="GC236" s="16" t="s">
        <v>5350</v>
      </c>
      <c r="GF236" s="16" t="s">
        <v>867</v>
      </c>
      <c r="GG236" s="16" t="s">
        <v>867</v>
      </c>
      <c r="GV236" s="16" t="s">
        <v>5443</v>
      </c>
      <c r="GW236" s="16" t="s">
        <v>843</v>
      </c>
      <c r="GX236" s="16" t="s">
        <v>844</v>
      </c>
      <c r="GY236" s="16" t="s">
        <v>843</v>
      </c>
      <c r="GZ236" s="16" t="s">
        <v>843</v>
      </c>
      <c r="HA236" s="16" t="s">
        <v>843</v>
      </c>
      <c r="HB236" s="16" t="s">
        <v>843</v>
      </c>
      <c r="HC236" s="16" t="s">
        <v>843</v>
      </c>
      <c r="HD236" s="16" t="s">
        <v>843</v>
      </c>
      <c r="HE236" s="16" t="s">
        <v>843</v>
      </c>
      <c r="HF236" s="16" t="s">
        <v>843</v>
      </c>
      <c r="HH236" s="16" t="s">
        <v>5456</v>
      </c>
      <c r="HK236" s="16" t="s">
        <v>865</v>
      </c>
      <c r="HM236" s="16" t="s">
        <v>865</v>
      </c>
      <c r="HZ236" s="16" t="s">
        <v>7944</v>
      </c>
      <c r="KE236" s="16" t="s">
        <v>5585</v>
      </c>
      <c r="KG236" s="16" t="s">
        <v>7018</v>
      </c>
      <c r="KH236" s="16" t="s">
        <v>7033</v>
      </c>
      <c r="KI236" s="16" t="s">
        <v>865</v>
      </c>
      <c r="LG236" s="16" t="s">
        <v>867</v>
      </c>
      <c r="LH236" s="16" t="s">
        <v>867</v>
      </c>
      <c r="LI236" s="16" t="s">
        <v>867</v>
      </c>
      <c r="LJ236" s="16" t="s">
        <v>867</v>
      </c>
      <c r="LK236" s="16" t="s">
        <v>867</v>
      </c>
      <c r="LL236" s="16" t="s">
        <v>5690</v>
      </c>
      <c r="LM236" s="16" t="s">
        <v>843</v>
      </c>
      <c r="LN236" s="16" t="s">
        <v>843</v>
      </c>
      <c r="LO236" s="16" t="s">
        <v>843</v>
      </c>
      <c r="LP236" s="16" t="s">
        <v>843</v>
      </c>
      <c r="LQ236" s="16" t="s">
        <v>843</v>
      </c>
      <c r="LR236" s="16" t="s">
        <v>843</v>
      </c>
      <c r="LS236" s="16" t="s">
        <v>843</v>
      </c>
      <c r="LT236" s="16" t="s">
        <v>843</v>
      </c>
      <c r="LU236" s="16" t="s">
        <v>843</v>
      </c>
      <c r="LV236" s="16" t="s">
        <v>843</v>
      </c>
      <c r="LW236" s="16" t="s">
        <v>843</v>
      </c>
      <c r="LX236" s="16" t="s">
        <v>844</v>
      </c>
      <c r="LY236" s="16" t="s">
        <v>843</v>
      </c>
      <c r="LZ236" s="16" t="s">
        <v>843</v>
      </c>
      <c r="MA236" s="16" t="s">
        <v>843</v>
      </c>
      <c r="MC236" s="16" t="s">
        <v>5694</v>
      </c>
      <c r="MD236" s="16" t="s">
        <v>844</v>
      </c>
      <c r="ME236" s="16" t="s">
        <v>843</v>
      </c>
      <c r="MF236" s="16" t="s">
        <v>843</v>
      </c>
      <c r="MG236" s="16" t="s">
        <v>843</v>
      </c>
      <c r="MH236" s="16" t="s">
        <v>843</v>
      </c>
      <c r="MI236" s="16" t="s">
        <v>843</v>
      </c>
      <c r="MJ236" s="16" t="s">
        <v>843</v>
      </c>
      <c r="MK236" s="16" t="s">
        <v>843</v>
      </c>
      <c r="ML236" s="16" t="s">
        <v>843</v>
      </c>
      <c r="MM236" s="16" t="s">
        <v>843</v>
      </c>
      <c r="MN236" s="16" t="s">
        <v>843</v>
      </c>
      <c r="MO236" s="16" t="s">
        <v>843</v>
      </c>
      <c r="MP236" s="16" t="s">
        <v>843</v>
      </c>
      <c r="MQ236" s="16" t="s">
        <v>843</v>
      </c>
      <c r="MR236" s="16" t="s">
        <v>843</v>
      </c>
      <c r="MS236" s="16" t="s">
        <v>843</v>
      </c>
      <c r="MT236" s="16" t="s">
        <v>843</v>
      </c>
      <c r="MU236" s="16" t="s">
        <v>843</v>
      </c>
      <c r="MV236" s="16" t="s">
        <v>843</v>
      </c>
      <c r="MX236" s="16" t="s">
        <v>5694</v>
      </c>
      <c r="MY236" s="16" t="s">
        <v>844</v>
      </c>
      <c r="MZ236" s="16" t="s">
        <v>843</v>
      </c>
      <c r="NA236" s="16" t="s">
        <v>843</v>
      </c>
      <c r="NB236" s="16" t="s">
        <v>843</v>
      </c>
      <c r="NC236" s="16" t="s">
        <v>843</v>
      </c>
      <c r="ND236" s="16" t="s">
        <v>843</v>
      </c>
      <c r="NE236" s="16" t="s">
        <v>843</v>
      </c>
      <c r="NF236" s="16" t="s">
        <v>843</v>
      </c>
      <c r="NG236" s="16" t="s">
        <v>843</v>
      </c>
      <c r="NH236" s="16" t="s">
        <v>843</v>
      </c>
      <c r="NI236" s="16" t="s">
        <v>843</v>
      </c>
      <c r="NJ236" s="16" t="s">
        <v>843</v>
      </c>
      <c r="NK236" s="16" t="s">
        <v>843</v>
      </c>
      <c r="NL236" s="16" t="s">
        <v>843</v>
      </c>
      <c r="NM236" s="16" t="s">
        <v>843</v>
      </c>
      <c r="NN236" s="16" t="s">
        <v>843</v>
      </c>
      <c r="NO236" s="16" t="s">
        <v>843</v>
      </c>
      <c r="NP236" s="16" t="s">
        <v>843</v>
      </c>
      <c r="NQ236" s="16" t="s">
        <v>843</v>
      </c>
      <c r="PC236" s="16" t="s">
        <v>865</v>
      </c>
      <c r="PD236" s="16" t="s">
        <v>865</v>
      </c>
      <c r="PY236" s="16" t="s">
        <v>865</v>
      </c>
      <c r="QP236" s="16" t="s">
        <v>865</v>
      </c>
      <c r="QR236" s="16" t="s">
        <v>867</v>
      </c>
      <c r="QT236" s="16" t="s">
        <v>867</v>
      </c>
      <c r="QV236" s="16" t="s">
        <v>865</v>
      </c>
      <c r="QX236" s="16" t="s">
        <v>865</v>
      </c>
      <c r="QY236" s="16" t="s">
        <v>867</v>
      </c>
      <c r="RD236" s="16" t="s">
        <v>865</v>
      </c>
      <c r="RF236" s="16" t="s">
        <v>7708</v>
      </c>
      <c r="RH236" s="16" t="s">
        <v>865</v>
      </c>
      <c r="RJ236" s="16" t="s">
        <v>865</v>
      </c>
      <c r="RN236" s="16" t="s">
        <v>7724</v>
      </c>
      <c r="RP236" s="16" t="s">
        <v>867</v>
      </c>
      <c r="RR236" s="16" t="s">
        <v>7720</v>
      </c>
      <c r="RT236" s="16" t="s">
        <v>7720</v>
      </c>
      <c r="RV236" s="16" t="s">
        <v>7720</v>
      </c>
      <c r="RX236" s="16" t="s">
        <v>7720</v>
      </c>
      <c r="RZ236" s="16" t="s">
        <v>7724</v>
      </c>
      <c r="SQ236" s="16" t="s">
        <v>865</v>
      </c>
      <c r="SS236" s="16" t="s">
        <v>7308</v>
      </c>
      <c r="ST236" s="16" t="s">
        <v>7764</v>
      </c>
      <c r="TN236" s="16">
        <v>2800</v>
      </c>
      <c r="TO236" s="16">
        <v>0</v>
      </c>
      <c r="TP236" s="16">
        <v>1200</v>
      </c>
      <c r="TQ236" s="16">
        <v>1800</v>
      </c>
      <c r="TR236" s="16">
        <v>600</v>
      </c>
      <c r="TS236" s="16">
        <v>80</v>
      </c>
      <c r="TT236" s="16">
        <v>0</v>
      </c>
      <c r="TU236" s="16">
        <v>500</v>
      </c>
      <c r="TV236" s="16">
        <v>800</v>
      </c>
      <c r="TW236" s="16">
        <v>0</v>
      </c>
      <c r="TZ236" s="16" t="s">
        <v>7364</v>
      </c>
      <c r="UA236" s="16" t="s">
        <v>8691</v>
      </c>
      <c r="UB236" s="16">
        <v>0</v>
      </c>
      <c r="UC236" s="16" t="s">
        <v>843</v>
      </c>
      <c r="UD236" s="16" t="s">
        <v>843</v>
      </c>
      <c r="UE236" s="16" t="s">
        <v>844</v>
      </c>
      <c r="UF236" s="16" t="s">
        <v>844</v>
      </c>
      <c r="UG236" s="16" t="s">
        <v>843</v>
      </c>
      <c r="UH236" s="16" t="s">
        <v>843</v>
      </c>
      <c r="VK236" s="16" t="s">
        <v>6055</v>
      </c>
      <c r="VL236" s="16" t="s">
        <v>843</v>
      </c>
      <c r="VM236" s="16" t="s">
        <v>844</v>
      </c>
      <c r="VN236" s="16" t="s">
        <v>843</v>
      </c>
      <c r="VO236" s="16" t="s">
        <v>843</v>
      </c>
      <c r="VP236" s="16" t="s">
        <v>843</v>
      </c>
      <c r="VQ236" s="16" t="s">
        <v>843</v>
      </c>
      <c r="VR236" s="16" t="s">
        <v>843</v>
      </c>
      <c r="VS236" s="16" t="s">
        <v>843</v>
      </c>
      <c r="VT236" s="16" t="s">
        <v>843</v>
      </c>
      <c r="VW236" s="16">
        <v>1800</v>
      </c>
      <c r="VX236" s="16" t="s">
        <v>9596</v>
      </c>
      <c r="VY236" s="16" t="s">
        <v>844</v>
      </c>
      <c r="VZ236" s="16" t="s">
        <v>843</v>
      </c>
      <c r="WA236" s="16" t="s">
        <v>843</v>
      </c>
      <c r="WB236" s="16" t="s">
        <v>844</v>
      </c>
      <c r="WC236" s="16" t="s">
        <v>843</v>
      </c>
      <c r="WD236" s="16" t="s">
        <v>843</v>
      </c>
      <c r="WE236" s="16" t="s">
        <v>843</v>
      </c>
      <c r="WF236" s="16" t="s">
        <v>843</v>
      </c>
      <c r="WH236" s="16">
        <v>3250</v>
      </c>
      <c r="WO236" s="16" t="s">
        <v>6926</v>
      </c>
      <c r="YN236" s="16" t="s">
        <v>864</v>
      </c>
      <c r="YP236" s="16" t="s">
        <v>7990</v>
      </c>
      <c r="YR236" s="16" t="s">
        <v>10040</v>
      </c>
      <c r="YS236" s="16" t="s">
        <v>10041</v>
      </c>
      <c r="YT236" s="16" t="s">
        <v>8694</v>
      </c>
      <c r="YU236" s="16" t="s">
        <v>10042</v>
      </c>
      <c r="YV236" s="16" t="s">
        <v>9148</v>
      </c>
      <c r="YW236" s="16" t="s">
        <v>844</v>
      </c>
      <c r="YX236" s="16" t="s">
        <v>9148</v>
      </c>
      <c r="YY236" s="16" t="s">
        <v>8924</v>
      </c>
      <c r="YZ236" s="16" t="s">
        <v>843</v>
      </c>
      <c r="ZB236" s="16">
        <v>7113.33</v>
      </c>
      <c r="ZC236" s="16" t="s">
        <v>8780</v>
      </c>
      <c r="ZD236" s="16" t="s">
        <v>843</v>
      </c>
      <c r="ZE236" s="16" t="s">
        <v>10043</v>
      </c>
      <c r="ZF236" s="16" t="s">
        <v>9054</v>
      </c>
      <c r="ZG236" s="16" t="s">
        <v>8754</v>
      </c>
      <c r="ZH236" s="16" t="s">
        <v>8700</v>
      </c>
      <c r="ZI236" s="16" t="s">
        <v>8736</v>
      </c>
      <c r="ZK236" s="16" t="s">
        <v>843</v>
      </c>
      <c r="ZL236" s="16" t="s">
        <v>8865</v>
      </c>
      <c r="ZM236" s="16" t="s">
        <v>843</v>
      </c>
      <c r="ZN236" s="16" t="s">
        <v>8725</v>
      </c>
      <c r="ZO236" s="16" t="s">
        <v>487</v>
      </c>
      <c r="ZP236" s="16" t="s">
        <v>487</v>
      </c>
      <c r="ZQ236" s="16" t="s">
        <v>486</v>
      </c>
      <c r="ZR236" s="16" t="s">
        <v>486</v>
      </c>
      <c r="ZS236" s="16" t="s">
        <v>844</v>
      </c>
      <c r="ZT236" s="16" t="s">
        <v>8705</v>
      </c>
      <c r="ZU236" s="16" t="s">
        <v>8706</v>
      </c>
      <c r="ZV236" s="16" t="s">
        <v>487</v>
      </c>
      <c r="ZW236" s="16" t="s">
        <v>843</v>
      </c>
      <c r="ZX236" s="16" t="s">
        <v>844</v>
      </c>
      <c r="ZY236" s="16" t="s">
        <v>844</v>
      </c>
      <c r="ZZ236" s="16" t="s">
        <v>844</v>
      </c>
      <c r="AAA236" s="16" t="s">
        <v>844</v>
      </c>
      <c r="AAB236" s="16" t="s">
        <v>844</v>
      </c>
      <c r="AAC236" s="16">
        <v>0</v>
      </c>
      <c r="AAD236" s="16" t="s">
        <v>844</v>
      </c>
      <c r="AAE236" s="16" t="s">
        <v>844</v>
      </c>
      <c r="AAF236" s="16" t="s">
        <v>843</v>
      </c>
      <c r="AAG236" s="16" t="s">
        <v>843</v>
      </c>
      <c r="AAH236" s="16" t="s">
        <v>843</v>
      </c>
      <c r="AAI236" s="16" t="s">
        <v>843</v>
      </c>
      <c r="AAJ236" s="16" t="s">
        <v>615</v>
      </c>
      <c r="AAK236" s="16" t="s">
        <v>655</v>
      </c>
      <c r="AAL236" s="16" t="s">
        <v>905</v>
      </c>
      <c r="AAM236" s="16" t="s">
        <v>660</v>
      </c>
      <c r="AAN236" s="16" t="s">
        <v>8707</v>
      </c>
      <c r="AAO236" s="16" t="s">
        <v>1019</v>
      </c>
      <c r="AAP236" s="16" t="s">
        <v>8708</v>
      </c>
      <c r="AAR236" s="16" t="s">
        <v>9425</v>
      </c>
      <c r="AAS236" s="16">
        <v>4095.07</v>
      </c>
      <c r="AAT236" s="16" t="s">
        <v>782</v>
      </c>
      <c r="AAU236" s="16" t="s">
        <v>1068</v>
      </c>
      <c r="AAV236" s="16" t="s">
        <v>782</v>
      </c>
      <c r="AAW236" s="16" t="s">
        <v>782</v>
      </c>
      <c r="AAX236" s="16" t="s">
        <v>844</v>
      </c>
      <c r="AAY236" s="16" t="s">
        <v>8727</v>
      </c>
      <c r="AAZ236" s="16" t="s">
        <v>782</v>
      </c>
      <c r="ABA236" s="16" t="s">
        <v>783</v>
      </c>
      <c r="ABB236" s="16" t="s">
        <v>782</v>
      </c>
      <c r="ABC236" s="16" t="s">
        <v>783</v>
      </c>
      <c r="ABD236" s="16" t="s">
        <v>782</v>
      </c>
      <c r="ABE236" s="16" t="s">
        <v>783</v>
      </c>
      <c r="ABF236" s="16" t="s">
        <v>782</v>
      </c>
      <c r="ABG236" s="16" t="s">
        <v>783</v>
      </c>
      <c r="ABH236" s="16" t="s">
        <v>783</v>
      </c>
      <c r="ABI236" s="16" t="s">
        <v>783</v>
      </c>
      <c r="ABJ236" s="16" t="s">
        <v>783</v>
      </c>
      <c r="ABK236" s="16" t="s">
        <v>782</v>
      </c>
      <c r="ABL236" s="16" t="s">
        <v>8785</v>
      </c>
      <c r="ABM236" s="16" t="s">
        <v>843</v>
      </c>
      <c r="ABN236" s="16" t="s">
        <v>1033</v>
      </c>
      <c r="ABP236" s="16" t="s">
        <v>972</v>
      </c>
      <c r="ABQ236" s="16" t="s">
        <v>4324</v>
      </c>
      <c r="ABR236" s="16" t="s">
        <v>470</v>
      </c>
      <c r="ABS236" s="16" t="s">
        <v>445</v>
      </c>
      <c r="ABT236" s="16" t="s">
        <v>1056</v>
      </c>
      <c r="ABU236" s="16" t="s">
        <v>1056</v>
      </c>
      <c r="ABV236" s="16" t="s">
        <v>487</v>
      </c>
      <c r="ABW236" s="16" t="s">
        <v>487</v>
      </c>
      <c r="ABX236" s="16" t="s">
        <v>894</v>
      </c>
      <c r="ABY236" s="16" t="s">
        <v>486</v>
      </c>
      <c r="ABZ236" s="16" t="s">
        <v>486</v>
      </c>
      <c r="ACA236" s="16" t="s">
        <v>761</v>
      </c>
      <c r="ACB236" s="16" t="s">
        <v>774</v>
      </c>
      <c r="ACC236" s="16" t="s">
        <v>737</v>
      </c>
      <c r="ACD236" s="16" t="s">
        <v>486</v>
      </c>
      <c r="ACE236" s="16" t="s">
        <v>486</v>
      </c>
      <c r="ACG236" s="16" t="s">
        <v>1014</v>
      </c>
      <c r="ACH236" s="16" t="s">
        <v>1009</v>
      </c>
      <c r="ACI236" s="16" t="s">
        <v>462</v>
      </c>
      <c r="ACJ236" s="16">
        <v>0.79400000000000004</v>
      </c>
      <c r="ACK236" s="16" t="s">
        <v>482</v>
      </c>
      <c r="ACL236" s="16" t="s">
        <v>740</v>
      </c>
      <c r="ACM236" s="16" t="s">
        <v>1188</v>
      </c>
      <c r="ACN236" s="16" t="s">
        <v>1169</v>
      </c>
      <c r="ACO236" s="16" t="s">
        <v>1856</v>
      </c>
      <c r="ACP236" s="16">
        <v>3250</v>
      </c>
      <c r="ACQ236" s="16" t="s">
        <v>1202</v>
      </c>
      <c r="ACR236" s="16" t="s">
        <v>1644</v>
      </c>
      <c r="ACS236" s="16" t="s">
        <v>676</v>
      </c>
      <c r="ACT236" s="16" t="s">
        <v>1522</v>
      </c>
      <c r="ACU236" s="16" t="s">
        <v>833</v>
      </c>
      <c r="ACV236" s="16" t="s">
        <v>8711</v>
      </c>
      <c r="ACW236" s="16" t="s">
        <v>445</v>
      </c>
      <c r="ACX236" s="16" t="s">
        <v>1916</v>
      </c>
      <c r="ACY236" s="16" t="s">
        <v>1949</v>
      </c>
      <c r="ACZ236" s="16">
        <v>1</v>
      </c>
      <c r="ADA236" s="16">
        <v>1</v>
      </c>
      <c r="ADB236" s="16">
        <v>1</v>
      </c>
      <c r="ADC236" s="16">
        <v>1</v>
      </c>
      <c r="ADD236" s="16">
        <v>1</v>
      </c>
      <c r="ADE236" s="16" t="s">
        <v>8712</v>
      </c>
      <c r="ADF236" s="16">
        <v>0</v>
      </c>
      <c r="ADG236" s="16" t="s">
        <v>486</v>
      </c>
      <c r="ADH236" s="16">
        <v>2</v>
      </c>
      <c r="ADI236" s="16" t="s">
        <v>486</v>
      </c>
      <c r="ADJ236" s="16" t="s">
        <v>1743</v>
      </c>
      <c r="ADK236" s="16" t="s">
        <v>13194</v>
      </c>
      <c r="ADL236" s="16" t="s">
        <v>1761</v>
      </c>
      <c r="ADM236" s="16" t="s">
        <v>1756</v>
      </c>
      <c r="ADN236" s="16" t="s">
        <v>1764</v>
      </c>
      <c r="ADO236" s="16" t="s">
        <v>13197</v>
      </c>
      <c r="ADP236" s="16" t="s">
        <v>13196</v>
      </c>
      <c r="ADQ236" s="16" t="s">
        <v>1751</v>
      </c>
      <c r="ADR236" s="16" t="s">
        <v>13194</v>
      </c>
      <c r="ADV236" s="16" t="s">
        <v>1756</v>
      </c>
      <c r="ADW236" s="16" t="s">
        <v>8729</v>
      </c>
      <c r="ADY236" s="16" t="s">
        <v>1062</v>
      </c>
      <c r="AEA236" s="16">
        <v>7113.3333333333303</v>
      </c>
      <c r="AEC236" s="16" t="s">
        <v>1062</v>
      </c>
      <c r="AED236" s="16">
        <v>2047.54</v>
      </c>
      <c r="AEE236" s="16" t="s">
        <v>952</v>
      </c>
      <c r="AEG236" s="16">
        <v>5050</v>
      </c>
      <c r="AEI236" s="16">
        <v>1400</v>
      </c>
      <c r="AEK236" s="16">
        <v>600</v>
      </c>
      <c r="AEL236" s="16">
        <v>900</v>
      </c>
      <c r="AEM236" s="16">
        <v>400</v>
      </c>
      <c r="AEN236" s="16">
        <v>300</v>
      </c>
      <c r="AEO236" s="16">
        <v>40</v>
      </c>
      <c r="AEP236" s="16">
        <v>250</v>
      </c>
    </row>
    <row r="237" spans="1:823" x14ac:dyDescent="0.25">
      <c r="A237" s="30">
        <v>45824</v>
      </c>
      <c r="B237" s="16" t="s">
        <v>10044</v>
      </c>
      <c r="C237" s="16" t="s">
        <v>867</v>
      </c>
      <c r="D237" s="16" t="s">
        <v>867</v>
      </c>
      <c r="E237" s="16">
        <v>38</v>
      </c>
      <c r="F237" s="16" t="s">
        <v>8153</v>
      </c>
      <c r="G237" s="16" t="s">
        <v>4099</v>
      </c>
      <c r="I237" s="16" t="s">
        <v>4174</v>
      </c>
      <c r="Z237" s="16" t="s">
        <v>993</v>
      </c>
      <c r="AA237" s="16" t="s">
        <v>470</v>
      </c>
      <c r="AB237" s="16">
        <v>2</v>
      </c>
      <c r="AC237" s="16" t="s">
        <v>844</v>
      </c>
      <c r="AD237" s="16" t="s">
        <v>843</v>
      </c>
      <c r="AE237" s="16" t="s">
        <v>843</v>
      </c>
      <c r="AF237" s="16" t="s">
        <v>1056</v>
      </c>
      <c r="AG237" s="16" t="s">
        <v>843</v>
      </c>
      <c r="AH237" s="16" t="s">
        <v>1056</v>
      </c>
      <c r="AI237" s="16" t="s">
        <v>843</v>
      </c>
      <c r="AJ237" s="16" t="s">
        <v>843</v>
      </c>
      <c r="AK237" s="16" t="s">
        <v>843</v>
      </c>
      <c r="AM237" s="16" t="s">
        <v>737</v>
      </c>
      <c r="AN237" s="16" t="s">
        <v>761</v>
      </c>
      <c r="AP237" s="16" t="s">
        <v>774</v>
      </c>
      <c r="AR237" s="16" t="s">
        <v>6907</v>
      </c>
      <c r="BB237" s="16">
        <v>1</v>
      </c>
      <c r="BC237" s="16" t="s">
        <v>7878</v>
      </c>
      <c r="BE237" s="16" t="s">
        <v>5098</v>
      </c>
      <c r="BV237" s="16" t="s">
        <v>4433</v>
      </c>
      <c r="BW237" s="16" t="s">
        <v>844</v>
      </c>
      <c r="BX237" s="16" t="s">
        <v>843</v>
      </c>
      <c r="BY237" s="16" t="s">
        <v>843</v>
      </c>
      <c r="BZ237" s="16" t="s">
        <v>843</v>
      </c>
      <c r="CA237" s="16" t="s">
        <v>843</v>
      </c>
      <c r="CB237" s="16" t="s">
        <v>843</v>
      </c>
      <c r="CC237" s="16" t="s">
        <v>843</v>
      </c>
      <c r="CD237" s="16" t="s">
        <v>843</v>
      </c>
      <c r="CE237" s="16" t="s">
        <v>843</v>
      </c>
      <c r="CF237" s="16" t="s">
        <v>843</v>
      </c>
      <c r="CG237" s="16" t="s">
        <v>843</v>
      </c>
      <c r="CH237" s="16" t="s">
        <v>843</v>
      </c>
      <c r="CI237" s="16" t="s">
        <v>843</v>
      </c>
      <c r="CJ237" s="16" t="s">
        <v>843</v>
      </c>
      <c r="CK237" s="16" t="s">
        <v>843</v>
      </c>
      <c r="CP237" s="16" t="s">
        <v>865</v>
      </c>
      <c r="DX237" s="16" t="s">
        <v>867</v>
      </c>
      <c r="DY237" s="16" t="s">
        <v>867</v>
      </c>
      <c r="GC237" s="16" t="s">
        <v>5342</v>
      </c>
      <c r="GF237" s="16" t="s">
        <v>867</v>
      </c>
      <c r="GG237" s="16" t="s">
        <v>867</v>
      </c>
      <c r="GV237" s="16" t="s">
        <v>5449</v>
      </c>
      <c r="GW237" s="16" t="s">
        <v>843</v>
      </c>
      <c r="GX237" s="16" t="s">
        <v>843</v>
      </c>
      <c r="GY237" s="16" t="s">
        <v>843</v>
      </c>
      <c r="GZ237" s="16" t="s">
        <v>844</v>
      </c>
      <c r="HA237" s="16" t="s">
        <v>843</v>
      </c>
      <c r="HB237" s="16" t="s">
        <v>843</v>
      </c>
      <c r="HC237" s="16" t="s">
        <v>843</v>
      </c>
      <c r="HD237" s="16" t="s">
        <v>843</v>
      </c>
      <c r="HE237" s="16" t="s">
        <v>843</v>
      </c>
      <c r="HF237" s="16" t="s">
        <v>843</v>
      </c>
      <c r="HH237" s="16" t="s">
        <v>5456</v>
      </c>
      <c r="HK237" s="16" t="s">
        <v>865</v>
      </c>
      <c r="HM237" s="16" t="s">
        <v>865</v>
      </c>
      <c r="HZ237" s="16" t="s">
        <v>7944</v>
      </c>
      <c r="KE237" s="16" t="s">
        <v>5585</v>
      </c>
      <c r="KG237" s="16" t="s">
        <v>7018</v>
      </c>
      <c r="KH237" s="16" t="s">
        <v>7033</v>
      </c>
      <c r="KI237" s="16" t="s">
        <v>865</v>
      </c>
      <c r="LG237" s="16" t="s">
        <v>867</v>
      </c>
      <c r="LH237" s="16" t="s">
        <v>867</v>
      </c>
      <c r="LI237" s="16" t="s">
        <v>867</v>
      </c>
      <c r="LJ237" s="16" t="s">
        <v>867</v>
      </c>
      <c r="LK237" s="16" t="s">
        <v>867</v>
      </c>
      <c r="LL237" s="16" t="s">
        <v>5690</v>
      </c>
      <c r="LM237" s="16" t="s">
        <v>843</v>
      </c>
      <c r="LN237" s="16" t="s">
        <v>843</v>
      </c>
      <c r="LO237" s="16" t="s">
        <v>843</v>
      </c>
      <c r="LP237" s="16" t="s">
        <v>843</v>
      </c>
      <c r="LQ237" s="16" t="s">
        <v>843</v>
      </c>
      <c r="LR237" s="16" t="s">
        <v>843</v>
      </c>
      <c r="LS237" s="16" t="s">
        <v>843</v>
      </c>
      <c r="LT237" s="16" t="s">
        <v>843</v>
      </c>
      <c r="LU237" s="16" t="s">
        <v>843</v>
      </c>
      <c r="LV237" s="16" t="s">
        <v>843</v>
      </c>
      <c r="LW237" s="16" t="s">
        <v>843</v>
      </c>
      <c r="LX237" s="16" t="s">
        <v>844</v>
      </c>
      <c r="LY237" s="16" t="s">
        <v>843</v>
      </c>
      <c r="LZ237" s="16" t="s">
        <v>843</v>
      </c>
      <c r="MA237" s="16" t="s">
        <v>843</v>
      </c>
      <c r="MC237" s="16" t="s">
        <v>5694</v>
      </c>
      <c r="MD237" s="16" t="s">
        <v>844</v>
      </c>
      <c r="ME237" s="16" t="s">
        <v>843</v>
      </c>
      <c r="MF237" s="16" t="s">
        <v>843</v>
      </c>
      <c r="MG237" s="16" t="s">
        <v>843</v>
      </c>
      <c r="MH237" s="16" t="s">
        <v>843</v>
      </c>
      <c r="MI237" s="16" t="s">
        <v>843</v>
      </c>
      <c r="MJ237" s="16" t="s">
        <v>843</v>
      </c>
      <c r="MK237" s="16" t="s">
        <v>843</v>
      </c>
      <c r="ML237" s="16" t="s">
        <v>843</v>
      </c>
      <c r="MM237" s="16" t="s">
        <v>843</v>
      </c>
      <c r="MN237" s="16" t="s">
        <v>843</v>
      </c>
      <c r="MO237" s="16" t="s">
        <v>843</v>
      </c>
      <c r="MP237" s="16" t="s">
        <v>843</v>
      </c>
      <c r="MQ237" s="16" t="s">
        <v>843</v>
      </c>
      <c r="MR237" s="16" t="s">
        <v>843</v>
      </c>
      <c r="MS237" s="16" t="s">
        <v>843</v>
      </c>
      <c r="MT237" s="16" t="s">
        <v>843</v>
      </c>
      <c r="MU237" s="16" t="s">
        <v>843</v>
      </c>
      <c r="MV237" s="16" t="s">
        <v>843</v>
      </c>
      <c r="PC237" s="16" t="s">
        <v>865</v>
      </c>
      <c r="PD237" s="16" t="s">
        <v>865</v>
      </c>
      <c r="PY237" s="16" t="s">
        <v>865</v>
      </c>
      <c r="QP237" s="16" t="s">
        <v>865</v>
      </c>
      <c r="QR237" s="16" t="s">
        <v>865</v>
      </c>
      <c r="QT237" s="16" t="s">
        <v>867</v>
      </c>
      <c r="QV237" s="16" t="s">
        <v>865</v>
      </c>
      <c r="QX237" s="16" t="s">
        <v>867</v>
      </c>
      <c r="RD237" s="16" t="s">
        <v>4216</v>
      </c>
      <c r="RF237" s="16" t="s">
        <v>865</v>
      </c>
      <c r="RH237" s="16" t="s">
        <v>4216</v>
      </c>
      <c r="RJ237" s="16" t="s">
        <v>865</v>
      </c>
      <c r="RN237" s="16" t="s">
        <v>7720</v>
      </c>
      <c r="RP237" s="16" t="s">
        <v>867</v>
      </c>
      <c r="RR237" s="16" t="s">
        <v>867</v>
      </c>
      <c r="RT237" s="16" t="s">
        <v>867</v>
      </c>
      <c r="RV237" s="16" t="s">
        <v>7720</v>
      </c>
      <c r="RX237" s="16" t="s">
        <v>7720</v>
      </c>
      <c r="RZ237" s="16" t="s">
        <v>7724</v>
      </c>
      <c r="SQ237" s="16" t="s">
        <v>865</v>
      </c>
      <c r="SS237" s="16" t="s">
        <v>7293</v>
      </c>
      <c r="ST237" s="16" t="s">
        <v>7761</v>
      </c>
      <c r="TN237" s="16">
        <v>2000</v>
      </c>
      <c r="TO237" s="16">
        <v>0</v>
      </c>
      <c r="TP237" s="16">
        <v>500</v>
      </c>
      <c r="TQ237" s="16">
        <v>600</v>
      </c>
      <c r="TR237" s="16">
        <v>200</v>
      </c>
      <c r="TS237" s="16">
        <v>270</v>
      </c>
      <c r="TT237" s="16">
        <v>0</v>
      </c>
      <c r="TU237" s="16">
        <v>200</v>
      </c>
      <c r="TV237" s="16">
        <v>2000</v>
      </c>
      <c r="TW237" s="16">
        <v>0</v>
      </c>
      <c r="TX237" s="16">
        <v>0</v>
      </c>
      <c r="TZ237" s="16" t="s">
        <v>7367</v>
      </c>
      <c r="UA237" s="16" t="s">
        <v>8691</v>
      </c>
      <c r="UB237" s="16">
        <v>0</v>
      </c>
      <c r="UC237" s="16" t="s">
        <v>843</v>
      </c>
      <c r="UD237" s="16" t="s">
        <v>843</v>
      </c>
      <c r="UE237" s="16" t="s">
        <v>844</v>
      </c>
      <c r="UF237" s="16" t="s">
        <v>844</v>
      </c>
      <c r="UG237" s="16" t="s">
        <v>843</v>
      </c>
      <c r="UH237" s="16" t="s">
        <v>843</v>
      </c>
      <c r="VK237" s="16" t="s">
        <v>6102</v>
      </c>
      <c r="VL237" s="16" t="s">
        <v>843</v>
      </c>
      <c r="VM237" s="16" t="s">
        <v>843</v>
      </c>
      <c r="VN237" s="16" t="s">
        <v>843</v>
      </c>
      <c r="VO237" s="16" t="s">
        <v>843</v>
      </c>
      <c r="VP237" s="16" t="s">
        <v>844</v>
      </c>
      <c r="VQ237" s="16" t="s">
        <v>843</v>
      </c>
      <c r="VR237" s="16" t="s">
        <v>843</v>
      </c>
      <c r="VS237" s="16" t="s">
        <v>843</v>
      </c>
      <c r="VT237" s="16" t="s">
        <v>843</v>
      </c>
      <c r="VV237" s="16">
        <v>2000</v>
      </c>
      <c r="VX237" s="16" t="s">
        <v>6028</v>
      </c>
      <c r="VY237" s="16" t="s">
        <v>844</v>
      </c>
      <c r="VZ237" s="16" t="s">
        <v>843</v>
      </c>
      <c r="WA237" s="16" t="s">
        <v>843</v>
      </c>
      <c r="WB237" s="16" t="s">
        <v>843</v>
      </c>
      <c r="WC237" s="16" t="s">
        <v>843</v>
      </c>
      <c r="WD237" s="16" t="s">
        <v>843</v>
      </c>
      <c r="WE237" s="16" t="s">
        <v>843</v>
      </c>
      <c r="WF237" s="16" t="s">
        <v>843</v>
      </c>
      <c r="WH237" s="16">
        <v>3200</v>
      </c>
      <c r="WO237" s="16" t="s">
        <v>6920</v>
      </c>
      <c r="XD237" s="16" t="s">
        <v>8945</v>
      </c>
      <c r="XE237" s="16" t="s">
        <v>843</v>
      </c>
      <c r="XF237" s="16" t="s">
        <v>843</v>
      </c>
      <c r="XG237" s="16" t="s">
        <v>844</v>
      </c>
      <c r="XH237" s="16" t="s">
        <v>843</v>
      </c>
      <c r="XI237" s="16" t="s">
        <v>843</v>
      </c>
      <c r="XJ237" s="16" t="s">
        <v>843</v>
      </c>
      <c r="XK237" s="16" t="s">
        <v>843</v>
      </c>
      <c r="XL237" s="16" t="s">
        <v>843</v>
      </c>
      <c r="XM237" s="16" t="s">
        <v>843</v>
      </c>
      <c r="XN237" s="16" t="s">
        <v>843</v>
      </c>
      <c r="XO237" s="16" t="s">
        <v>844</v>
      </c>
      <c r="XP237" s="16" t="s">
        <v>843</v>
      </c>
      <c r="XQ237" s="16" t="s">
        <v>843</v>
      </c>
      <c r="YF237" s="16" t="s">
        <v>865</v>
      </c>
      <c r="YN237" s="16" t="s">
        <v>7040</v>
      </c>
      <c r="YP237" s="16" t="s">
        <v>7984</v>
      </c>
      <c r="YR237" s="16" t="s">
        <v>10045</v>
      </c>
      <c r="YS237" s="16" t="s">
        <v>10046</v>
      </c>
      <c r="YT237" s="16" t="s">
        <v>8694</v>
      </c>
      <c r="YU237" s="16" t="s">
        <v>10047</v>
      </c>
      <c r="YV237" s="16" t="s">
        <v>9148</v>
      </c>
      <c r="YW237" s="16" t="s">
        <v>844</v>
      </c>
      <c r="YX237" s="16" t="s">
        <v>9148</v>
      </c>
      <c r="YY237" s="16" t="s">
        <v>8862</v>
      </c>
      <c r="YZ237" s="16" t="s">
        <v>843</v>
      </c>
      <c r="ZA237" s="16" t="s">
        <v>843</v>
      </c>
      <c r="ZB237" s="16">
        <v>4103.33</v>
      </c>
      <c r="ZC237" s="16" t="s">
        <v>8934</v>
      </c>
      <c r="ZD237" s="16" t="s">
        <v>843</v>
      </c>
      <c r="ZE237" s="16" t="s">
        <v>10048</v>
      </c>
      <c r="ZF237" s="16" t="s">
        <v>9097</v>
      </c>
      <c r="ZG237" s="16" t="s">
        <v>8723</v>
      </c>
      <c r="ZH237" s="16" t="s">
        <v>8865</v>
      </c>
      <c r="ZI237" s="16" t="s">
        <v>8724</v>
      </c>
      <c r="ZJ237" s="16" t="s">
        <v>843</v>
      </c>
      <c r="ZK237" s="16" t="s">
        <v>843</v>
      </c>
      <c r="ZL237" s="16" t="s">
        <v>8723</v>
      </c>
      <c r="ZM237" s="16" t="s">
        <v>843</v>
      </c>
      <c r="ZN237" s="16" t="s">
        <v>8742</v>
      </c>
      <c r="ZO237" s="16" t="s">
        <v>487</v>
      </c>
      <c r="ZP237" s="16" t="s">
        <v>487</v>
      </c>
      <c r="ZQ237" s="16" t="s">
        <v>486</v>
      </c>
      <c r="ZR237" s="16" t="s">
        <v>486</v>
      </c>
      <c r="ZS237" s="16" t="s">
        <v>1056</v>
      </c>
      <c r="ZT237" s="16" t="s">
        <v>8705</v>
      </c>
      <c r="ZU237" s="16" t="s">
        <v>8706</v>
      </c>
      <c r="ZV237" s="16" t="s">
        <v>487</v>
      </c>
      <c r="ZW237" s="16" t="s">
        <v>843</v>
      </c>
      <c r="ZX237" s="16" t="s">
        <v>844</v>
      </c>
      <c r="ZY237" s="16" t="s">
        <v>1056</v>
      </c>
      <c r="ZZ237" s="16" t="s">
        <v>843</v>
      </c>
      <c r="AAA237" s="16" t="s">
        <v>844</v>
      </c>
      <c r="AAB237" s="16" t="s">
        <v>844</v>
      </c>
      <c r="AAC237" s="16">
        <v>0</v>
      </c>
      <c r="AAD237" s="16" t="s">
        <v>1056</v>
      </c>
      <c r="AAE237" s="16" t="s">
        <v>843</v>
      </c>
      <c r="AAF237" s="16" t="s">
        <v>843</v>
      </c>
      <c r="AAG237" s="16" t="s">
        <v>843</v>
      </c>
      <c r="AAH237" s="16" t="s">
        <v>843</v>
      </c>
      <c r="AAI237" s="16" t="s">
        <v>843</v>
      </c>
      <c r="AAJ237" s="16" t="s">
        <v>615</v>
      </c>
      <c r="AAK237" s="16" t="s">
        <v>639</v>
      </c>
      <c r="AAL237" s="16" t="s">
        <v>905</v>
      </c>
      <c r="AAM237" s="16" t="s">
        <v>660</v>
      </c>
      <c r="AAN237" s="16" t="s">
        <v>8707</v>
      </c>
      <c r="AAO237" s="16" t="s">
        <v>1019</v>
      </c>
      <c r="AAP237" s="16" t="s">
        <v>8708</v>
      </c>
      <c r="AAQ237" s="16" t="s">
        <v>8833</v>
      </c>
      <c r="AAS237" s="16">
        <v>4138.97</v>
      </c>
      <c r="AAU237" s="16" t="s">
        <v>782</v>
      </c>
      <c r="AAW237" s="16" t="s">
        <v>782</v>
      </c>
      <c r="AAX237" s="16" t="s">
        <v>843</v>
      </c>
      <c r="AAY237" s="16" t="s">
        <v>8710</v>
      </c>
      <c r="AAZ237" s="16" t="s">
        <v>782</v>
      </c>
      <c r="ABA237" s="16" t="s">
        <v>782</v>
      </c>
      <c r="ABB237" s="16" t="s">
        <v>783</v>
      </c>
      <c r="ABC237" s="16" t="s">
        <v>783</v>
      </c>
      <c r="ABD237" s="16" t="s">
        <v>783</v>
      </c>
      <c r="ABE237" s="16" t="s">
        <v>783</v>
      </c>
      <c r="ABF237" s="16" t="s">
        <v>782</v>
      </c>
      <c r="ABG237" s="16" t="s">
        <v>782</v>
      </c>
      <c r="ABH237" s="16" t="s">
        <v>782</v>
      </c>
      <c r="ABI237" s="16" t="s">
        <v>783</v>
      </c>
      <c r="ABJ237" s="16" t="s">
        <v>783</v>
      </c>
      <c r="ABK237" s="16" t="s">
        <v>782</v>
      </c>
      <c r="ABL237" s="16" t="s">
        <v>8769</v>
      </c>
      <c r="ABM237" s="16" t="s">
        <v>843</v>
      </c>
      <c r="ABN237" s="16" t="s">
        <v>1034</v>
      </c>
      <c r="ABO237" s="16" t="s">
        <v>486</v>
      </c>
      <c r="ABP237" s="16" t="s">
        <v>972</v>
      </c>
      <c r="ABQ237" s="16" t="s">
        <v>4324</v>
      </c>
      <c r="ABR237" s="16" t="s">
        <v>470</v>
      </c>
      <c r="ABS237" s="16" t="s">
        <v>451</v>
      </c>
      <c r="ABT237" s="16" t="s">
        <v>1056</v>
      </c>
      <c r="ABU237" s="16" t="s">
        <v>844</v>
      </c>
      <c r="ABV237" s="16" t="s">
        <v>487</v>
      </c>
      <c r="ABW237" s="16" t="s">
        <v>486</v>
      </c>
      <c r="ABX237" s="16" t="s">
        <v>892</v>
      </c>
      <c r="ABY237" s="16" t="s">
        <v>486</v>
      </c>
      <c r="ABZ237" s="16" t="s">
        <v>487</v>
      </c>
      <c r="ACA237" s="16" t="s">
        <v>761</v>
      </c>
      <c r="ACB237" s="16" t="s">
        <v>774</v>
      </c>
      <c r="ACC237" s="16" t="s">
        <v>737</v>
      </c>
      <c r="ACD237" s="16" t="s">
        <v>486</v>
      </c>
      <c r="ACE237" s="16" t="s">
        <v>487</v>
      </c>
      <c r="ACG237" s="16" t="s">
        <v>1014</v>
      </c>
      <c r="ACH237" s="16" t="s">
        <v>1009</v>
      </c>
      <c r="ACI237" s="16" t="s">
        <v>462</v>
      </c>
      <c r="ACJ237" s="16">
        <v>0.79400000000000004</v>
      </c>
      <c r="ACK237" s="16" t="s">
        <v>482</v>
      </c>
      <c r="ACL237" s="16" t="s">
        <v>740</v>
      </c>
      <c r="ACM237" s="16" t="s">
        <v>1189</v>
      </c>
      <c r="ACN237" s="16" t="s">
        <v>1169</v>
      </c>
      <c r="ACO237" s="16" t="s">
        <v>1856</v>
      </c>
      <c r="ACP237" s="16">
        <v>3200</v>
      </c>
      <c r="ACQ237" s="16" t="s">
        <v>1202</v>
      </c>
      <c r="ACR237" s="16" t="s">
        <v>1644</v>
      </c>
      <c r="ACS237" s="16" t="s">
        <v>680</v>
      </c>
      <c r="ACT237" s="16" t="s">
        <v>1521</v>
      </c>
      <c r="ACX237" s="16" t="s">
        <v>1916</v>
      </c>
      <c r="ACY237" s="16" t="s">
        <v>1947</v>
      </c>
      <c r="ACZ237" s="16">
        <v>1</v>
      </c>
      <c r="ADA237" s="16">
        <v>1</v>
      </c>
      <c r="ADB237" s="16">
        <v>1</v>
      </c>
      <c r="ADC237" s="16">
        <v>1</v>
      </c>
      <c r="ADD237" s="16">
        <v>1</v>
      </c>
      <c r="ADE237" s="16" t="s">
        <v>8712</v>
      </c>
      <c r="ADF237" s="16">
        <v>0</v>
      </c>
      <c r="ADG237" s="16" t="s">
        <v>486</v>
      </c>
      <c r="ADH237" s="16">
        <v>2</v>
      </c>
      <c r="ADI237" s="16" t="s">
        <v>486</v>
      </c>
      <c r="ADJ237" s="16" t="s">
        <v>1743</v>
      </c>
      <c r="ADK237" s="16" t="s">
        <v>13194</v>
      </c>
      <c r="ADL237" s="16" t="s">
        <v>13196</v>
      </c>
      <c r="ADM237" s="16" t="s">
        <v>13195</v>
      </c>
      <c r="ADN237" s="16" t="s">
        <v>13196</v>
      </c>
      <c r="ADO237" s="16" t="s">
        <v>1766</v>
      </c>
      <c r="ADP237" s="16" t="s">
        <v>13196</v>
      </c>
      <c r="ADQ237" s="16" t="s">
        <v>1743</v>
      </c>
      <c r="ADR237" s="16" t="s">
        <v>13194</v>
      </c>
      <c r="ADS237" s="16" t="s">
        <v>13194</v>
      </c>
      <c r="ADU237" s="16" t="s">
        <v>1756</v>
      </c>
      <c r="ADW237" s="16" t="s">
        <v>8729</v>
      </c>
      <c r="ADY237" s="16" t="s">
        <v>1062</v>
      </c>
      <c r="AEA237" s="16">
        <v>4103.3333333333303</v>
      </c>
      <c r="AEC237" s="16" t="s">
        <v>1062</v>
      </c>
      <c r="AED237" s="16">
        <v>2069.4899999999998</v>
      </c>
      <c r="AEE237" s="16" t="s">
        <v>952</v>
      </c>
      <c r="AEG237" s="16">
        <v>5200</v>
      </c>
      <c r="AEI237" s="16">
        <v>1000</v>
      </c>
      <c r="AEK237" s="16">
        <v>250</v>
      </c>
      <c r="AEL237" s="16">
        <v>300</v>
      </c>
      <c r="AEM237" s="16">
        <v>1000</v>
      </c>
      <c r="AEN237" s="16">
        <v>100</v>
      </c>
      <c r="AEO237" s="16">
        <v>135</v>
      </c>
      <c r="AEP237" s="16">
        <v>100</v>
      </c>
    </row>
    <row r="238" spans="1:823" x14ac:dyDescent="0.25">
      <c r="A238" s="30">
        <v>45824</v>
      </c>
      <c r="B238" s="16" t="s">
        <v>10049</v>
      </c>
      <c r="C238" s="16" t="s">
        <v>867</v>
      </c>
      <c r="D238" s="16" t="s">
        <v>867</v>
      </c>
      <c r="E238" s="16">
        <v>72</v>
      </c>
      <c r="F238" s="16" t="s">
        <v>8153</v>
      </c>
      <c r="G238" s="16" t="s">
        <v>4099</v>
      </c>
      <c r="I238" s="16" t="s">
        <v>4174</v>
      </c>
      <c r="Z238" s="16" t="s">
        <v>996</v>
      </c>
      <c r="AA238" s="16" t="s">
        <v>474</v>
      </c>
      <c r="AB238" s="16">
        <v>1</v>
      </c>
      <c r="AC238" s="16" t="s">
        <v>843</v>
      </c>
      <c r="AD238" s="16" t="s">
        <v>843</v>
      </c>
      <c r="AE238" s="16" t="s">
        <v>843</v>
      </c>
      <c r="AF238" s="16" t="s">
        <v>843</v>
      </c>
      <c r="AG238" s="16" t="s">
        <v>844</v>
      </c>
      <c r="AH238" s="16" t="s">
        <v>843</v>
      </c>
      <c r="AI238" s="16" t="s">
        <v>844</v>
      </c>
      <c r="AJ238" s="16" t="s">
        <v>843</v>
      </c>
      <c r="AK238" s="16" t="s">
        <v>843</v>
      </c>
      <c r="AM238" s="16" t="s">
        <v>737</v>
      </c>
      <c r="AN238" s="16" t="s">
        <v>761</v>
      </c>
      <c r="AP238" s="16" t="s">
        <v>774</v>
      </c>
      <c r="AR238" s="16" t="s">
        <v>6907</v>
      </c>
      <c r="BB238" s="16">
        <v>1</v>
      </c>
      <c r="BC238" s="16" t="s">
        <v>7878</v>
      </c>
      <c r="BE238" s="16" t="s">
        <v>5101</v>
      </c>
      <c r="BV238" s="16" t="s">
        <v>4433</v>
      </c>
      <c r="BW238" s="16" t="s">
        <v>844</v>
      </c>
      <c r="BX238" s="16" t="s">
        <v>843</v>
      </c>
      <c r="BY238" s="16" t="s">
        <v>843</v>
      </c>
      <c r="BZ238" s="16" t="s">
        <v>843</v>
      </c>
      <c r="CA238" s="16" t="s">
        <v>843</v>
      </c>
      <c r="CB238" s="16" t="s">
        <v>843</v>
      </c>
      <c r="CC238" s="16" t="s">
        <v>843</v>
      </c>
      <c r="CD238" s="16" t="s">
        <v>843</v>
      </c>
      <c r="CE238" s="16" t="s">
        <v>843</v>
      </c>
      <c r="CF238" s="16" t="s">
        <v>843</v>
      </c>
      <c r="CG238" s="16" t="s">
        <v>843</v>
      </c>
      <c r="CH238" s="16" t="s">
        <v>843</v>
      </c>
      <c r="CI238" s="16" t="s">
        <v>843</v>
      </c>
      <c r="CJ238" s="16" t="s">
        <v>843</v>
      </c>
      <c r="CK238" s="16" t="s">
        <v>843</v>
      </c>
      <c r="CP238" s="16" t="s">
        <v>867</v>
      </c>
      <c r="CQ238" s="16" t="s">
        <v>9193</v>
      </c>
      <c r="CR238" s="16" t="s">
        <v>844</v>
      </c>
      <c r="CS238" s="16" t="s">
        <v>844</v>
      </c>
      <c r="CT238" s="16" t="s">
        <v>843</v>
      </c>
      <c r="CU238" s="16" t="s">
        <v>843</v>
      </c>
      <c r="CV238" s="16" t="s">
        <v>843</v>
      </c>
      <c r="CW238" s="16" t="s">
        <v>843</v>
      </c>
      <c r="CX238" s="16" t="s">
        <v>843</v>
      </c>
      <c r="CY238" s="16" t="s">
        <v>843</v>
      </c>
      <c r="CZ238" s="16" t="s">
        <v>843</v>
      </c>
      <c r="DA238" s="16" t="s">
        <v>5184</v>
      </c>
      <c r="DX238" s="16" t="s">
        <v>867</v>
      </c>
      <c r="DY238" s="16" t="s">
        <v>867</v>
      </c>
      <c r="GC238" s="16" t="s">
        <v>2337</v>
      </c>
      <c r="GD238" s="16" t="s">
        <v>9150</v>
      </c>
      <c r="GF238" s="16" t="s">
        <v>6818</v>
      </c>
      <c r="GG238" s="16" t="s">
        <v>867</v>
      </c>
      <c r="GV238" s="16" t="s">
        <v>5449</v>
      </c>
      <c r="GW238" s="16" t="s">
        <v>843</v>
      </c>
      <c r="GX238" s="16" t="s">
        <v>843</v>
      </c>
      <c r="GY238" s="16" t="s">
        <v>843</v>
      </c>
      <c r="GZ238" s="16" t="s">
        <v>844</v>
      </c>
      <c r="HA238" s="16" t="s">
        <v>843</v>
      </c>
      <c r="HB238" s="16" t="s">
        <v>843</v>
      </c>
      <c r="HC238" s="16" t="s">
        <v>843</v>
      </c>
      <c r="HD238" s="16" t="s">
        <v>843</v>
      </c>
      <c r="HE238" s="16" t="s">
        <v>843</v>
      </c>
      <c r="HF238" s="16" t="s">
        <v>843</v>
      </c>
      <c r="HH238" s="16" t="s">
        <v>5456</v>
      </c>
      <c r="HK238" s="16" t="s">
        <v>865</v>
      </c>
      <c r="HM238" s="16" t="s">
        <v>865</v>
      </c>
      <c r="HZ238" s="16" t="s">
        <v>7944</v>
      </c>
      <c r="KE238" s="16" t="s">
        <v>5585</v>
      </c>
      <c r="KG238" s="16" t="s">
        <v>7018</v>
      </c>
      <c r="KH238" s="16" t="s">
        <v>7033</v>
      </c>
      <c r="KI238" s="16" t="s">
        <v>865</v>
      </c>
      <c r="LG238" s="16" t="s">
        <v>867</v>
      </c>
      <c r="LH238" s="16" t="s">
        <v>867</v>
      </c>
      <c r="LI238" s="16" t="s">
        <v>867</v>
      </c>
      <c r="LJ238" s="16" t="s">
        <v>867</v>
      </c>
      <c r="LK238" s="16" t="s">
        <v>867</v>
      </c>
      <c r="LL238" s="16" t="s">
        <v>864</v>
      </c>
      <c r="LM238" s="16" t="s">
        <v>843</v>
      </c>
      <c r="LN238" s="16" t="s">
        <v>843</v>
      </c>
      <c r="LO238" s="16" t="s">
        <v>843</v>
      </c>
      <c r="LP238" s="16" t="s">
        <v>843</v>
      </c>
      <c r="LQ238" s="16" t="s">
        <v>843</v>
      </c>
      <c r="LR238" s="16" t="s">
        <v>843</v>
      </c>
      <c r="LS238" s="16" t="s">
        <v>843</v>
      </c>
      <c r="LT238" s="16" t="s">
        <v>843</v>
      </c>
      <c r="LU238" s="16" t="s">
        <v>843</v>
      </c>
      <c r="LV238" s="16" t="s">
        <v>843</v>
      </c>
      <c r="LW238" s="16" t="s">
        <v>843</v>
      </c>
      <c r="LX238" s="16" t="s">
        <v>843</v>
      </c>
      <c r="LY238" s="16" t="s">
        <v>843</v>
      </c>
      <c r="LZ238" s="16" t="s">
        <v>844</v>
      </c>
      <c r="MA238" s="16" t="s">
        <v>843</v>
      </c>
      <c r="MX238" s="16" t="s">
        <v>5694</v>
      </c>
      <c r="MY238" s="16" t="s">
        <v>844</v>
      </c>
      <c r="MZ238" s="16" t="s">
        <v>843</v>
      </c>
      <c r="NA238" s="16" t="s">
        <v>843</v>
      </c>
      <c r="NB238" s="16" t="s">
        <v>843</v>
      </c>
      <c r="NC238" s="16" t="s">
        <v>843</v>
      </c>
      <c r="ND238" s="16" t="s">
        <v>843</v>
      </c>
      <c r="NE238" s="16" t="s">
        <v>843</v>
      </c>
      <c r="NF238" s="16" t="s">
        <v>843</v>
      </c>
      <c r="NG238" s="16" t="s">
        <v>843</v>
      </c>
      <c r="NH238" s="16" t="s">
        <v>843</v>
      </c>
      <c r="NI238" s="16" t="s">
        <v>843</v>
      </c>
      <c r="NJ238" s="16" t="s">
        <v>843</v>
      </c>
      <c r="NK238" s="16" t="s">
        <v>843</v>
      </c>
      <c r="NL238" s="16" t="s">
        <v>843</v>
      </c>
      <c r="NM238" s="16" t="s">
        <v>843</v>
      </c>
      <c r="NN238" s="16" t="s">
        <v>843</v>
      </c>
      <c r="NO238" s="16" t="s">
        <v>843</v>
      </c>
      <c r="NP238" s="16" t="s">
        <v>843</v>
      </c>
      <c r="NQ238" s="16" t="s">
        <v>843</v>
      </c>
      <c r="PC238" s="16" t="s">
        <v>865</v>
      </c>
      <c r="PD238" s="16" t="s">
        <v>865</v>
      </c>
      <c r="PY238" s="16" t="s">
        <v>865</v>
      </c>
      <c r="QP238" s="16" t="s">
        <v>865</v>
      </c>
      <c r="QR238" s="16" t="s">
        <v>867</v>
      </c>
      <c r="QT238" s="16" t="s">
        <v>867</v>
      </c>
      <c r="QV238" s="16" t="s">
        <v>865</v>
      </c>
      <c r="QX238" s="16" t="s">
        <v>865</v>
      </c>
      <c r="QY238" s="16" t="s">
        <v>867</v>
      </c>
      <c r="RD238" s="16" t="s">
        <v>865</v>
      </c>
      <c r="RF238" s="16" t="s">
        <v>865</v>
      </c>
      <c r="RH238" s="16" t="s">
        <v>865</v>
      </c>
      <c r="RJ238" s="16" t="s">
        <v>865</v>
      </c>
      <c r="RN238" s="16" t="s">
        <v>7724</v>
      </c>
      <c r="RP238" s="16" t="s">
        <v>7724</v>
      </c>
      <c r="RR238" s="16" t="s">
        <v>7724</v>
      </c>
      <c r="RT238" s="16" t="s">
        <v>7720</v>
      </c>
      <c r="RV238" s="16" t="s">
        <v>7724</v>
      </c>
      <c r="RX238" s="16" t="s">
        <v>7724</v>
      </c>
      <c r="RZ238" s="16" t="s">
        <v>7724</v>
      </c>
      <c r="SQ238" s="16" t="s">
        <v>865</v>
      </c>
      <c r="SS238" s="16" t="s">
        <v>7308</v>
      </c>
      <c r="ST238" s="16" t="s">
        <v>7764</v>
      </c>
      <c r="TN238" s="16">
        <v>1200</v>
      </c>
      <c r="TO238" s="16">
        <v>0</v>
      </c>
      <c r="TP238" s="16">
        <v>1400</v>
      </c>
      <c r="TQ238" s="16">
        <v>2200</v>
      </c>
      <c r="TR238" s="16">
        <v>250</v>
      </c>
      <c r="TT238" s="16">
        <v>0</v>
      </c>
      <c r="TV238" s="16">
        <v>500</v>
      </c>
      <c r="TW238" s="16">
        <v>0</v>
      </c>
      <c r="TX238" s="16">
        <v>0</v>
      </c>
      <c r="TZ238" s="16" t="s">
        <v>864</v>
      </c>
      <c r="UA238" s="16" t="s">
        <v>8715</v>
      </c>
      <c r="UB238" s="16">
        <v>0</v>
      </c>
      <c r="UC238" s="16" t="s">
        <v>843</v>
      </c>
      <c r="UD238" s="16" t="s">
        <v>843</v>
      </c>
      <c r="UE238" s="16" t="s">
        <v>844</v>
      </c>
      <c r="UF238" s="16" t="s">
        <v>844</v>
      </c>
      <c r="UG238" s="16" t="s">
        <v>843</v>
      </c>
      <c r="UH238" s="16" t="s">
        <v>843</v>
      </c>
      <c r="VK238" s="16" t="s">
        <v>6102</v>
      </c>
      <c r="VL238" s="16" t="s">
        <v>843</v>
      </c>
      <c r="VM238" s="16" t="s">
        <v>843</v>
      </c>
      <c r="VN238" s="16" t="s">
        <v>843</v>
      </c>
      <c r="VO238" s="16" t="s">
        <v>843</v>
      </c>
      <c r="VP238" s="16" t="s">
        <v>844</v>
      </c>
      <c r="VQ238" s="16" t="s">
        <v>843</v>
      </c>
      <c r="VR238" s="16" t="s">
        <v>843</v>
      </c>
      <c r="VS238" s="16" t="s">
        <v>843</v>
      </c>
      <c r="VT238" s="16" t="s">
        <v>843</v>
      </c>
      <c r="VV238" s="16">
        <v>3280</v>
      </c>
      <c r="VX238" s="16" t="s">
        <v>6028</v>
      </c>
      <c r="VY238" s="16" t="s">
        <v>844</v>
      </c>
      <c r="VZ238" s="16" t="s">
        <v>843</v>
      </c>
      <c r="WA238" s="16" t="s">
        <v>843</v>
      </c>
      <c r="WB238" s="16" t="s">
        <v>843</v>
      </c>
      <c r="WC238" s="16" t="s">
        <v>843</v>
      </c>
      <c r="WD238" s="16" t="s">
        <v>843</v>
      </c>
      <c r="WE238" s="16" t="s">
        <v>843</v>
      </c>
      <c r="WF238" s="16" t="s">
        <v>843</v>
      </c>
      <c r="WH238" s="16">
        <v>1625</v>
      </c>
      <c r="WO238" s="16" t="s">
        <v>6926</v>
      </c>
      <c r="YN238" s="16" t="s">
        <v>864</v>
      </c>
      <c r="YP238" s="16" t="s">
        <v>7990</v>
      </c>
      <c r="YR238" s="16" t="s">
        <v>10050</v>
      </c>
      <c r="YS238" s="16" t="s">
        <v>10051</v>
      </c>
      <c r="YT238" s="16" t="s">
        <v>8694</v>
      </c>
      <c r="YU238" s="16" t="s">
        <v>10052</v>
      </c>
      <c r="YV238" s="16" t="s">
        <v>9148</v>
      </c>
      <c r="YW238" s="16" t="s">
        <v>844</v>
      </c>
      <c r="YX238" s="16" t="s">
        <v>9148</v>
      </c>
      <c r="YY238" s="16" t="s">
        <v>8824</v>
      </c>
      <c r="YZ238" s="16" t="s">
        <v>843</v>
      </c>
      <c r="ZA238" s="16" t="s">
        <v>843</v>
      </c>
      <c r="ZB238" s="16">
        <v>5133.33</v>
      </c>
      <c r="ZC238" s="16" t="s">
        <v>9097</v>
      </c>
      <c r="ZD238" s="16" t="s">
        <v>843</v>
      </c>
      <c r="ZE238" s="16" t="s">
        <v>10053</v>
      </c>
      <c r="ZF238" s="16" t="s">
        <v>8906</v>
      </c>
      <c r="ZG238" s="16" t="s">
        <v>8723</v>
      </c>
      <c r="ZI238" s="16" t="s">
        <v>9054</v>
      </c>
      <c r="ZJ238" s="16" t="s">
        <v>843</v>
      </c>
      <c r="ZK238" s="16" t="s">
        <v>843</v>
      </c>
      <c r="ZM238" s="16" t="s">
        <v>843</v>
      </c>
      <c r="ZN238" s="16" t="s">
        <v>8815</v>
      </c>
      <c r="ZO238" s="16" t="s">
        <v>487</v>
      </c>
      <c r="ZP238" s="16" t="s">
        <v>487</v>
      </c>
      <c r="ZQ238" s="16" t="s">
        <v>486</v>
      </c>
      <c r="ZR238" s="16" t="s">
        <v>486</v>
      </c>
      <c r="ZS238" s="16" t="s">
        <v>844</v>
      </c>
      <c r="ZT238" s="16" t="s">
        <v>8705</v>
      </c>
      <c r="ZU238" s="16" t="s">
        <v>8706</v>
      </c>
      <c r="ZV238" s="16" t="s">
        <v>487</v>
      </c>
      <c r="ZW238" s="16" t="s">
        <v>843</v>
      </c>
      <c r="ZX238" s="16" t="s">
        <v>843</v>
      </c>
      <c r="ZY238" s="16" t="s">
        <v>843</v>
      </c>
      <c r="ZZ238" s="16" t="s">
        <v>844</v>
      </c>
      <c r="AAA238" s="16" t="s">
        <v>844</v>
      </c>
      <c r="AAB238" s="16" t="s">
        <v>843</v>
      </c>
      <c r="AAC238" s="16">
        <v>0</v>
      </c>
      <c r="AAD238" s="16" t="s">
        <v>843</v>
      </c>
      <c r="AAE238" s="16" t="s">
        <v>844</v>
      </c>
      <c r="AAF238" s="16" t="s">
        <v>843</v>
      </c>
      <c r="AAG238" s="16" t="s">
        <v>843</v>
      </c>
      <c r="AAH238" s="16" t="s">
        <v>843</v>
      </c>
      <c r="AAI238" s="16" t="s">
        <v>843</v>
      </c>
      <c r="AAJ238" s="16" t="s">
        <v>606</v>
      </c>
      <c r="AAK238" s="16" t="s">
        <v>645</v>
      </c>
      <c r="AAL238" s="16" t="s">
        <v>905</v>
      </c>
      <c r="AAM238" s="16" t="s">
        <v>663</v>
      </c>
      <c r="AAN238" s="16" t="s">
        <v>8707</v>
      </c>
      <c r="AAO238" s="16" t="s">
        <v>1018</v>
      </c>
      <c r="AAP238" s="16" t="s">
        <v>8708</v>
      </c>
      <c r="AAQ238" s="16" t="s">
        <v>10054</v>
      </c>
      <c r="AAS238" s="16">
        <v>3164.91</v>
      </c>
      <c r="AAT238" s="16" t="s">
        <v>782</v>
      </c>
      <c r="AAU238" s="16" t="s">
        <v>782</v>
      </c>
      <c r="AAV238" s="16" t="s">
        <v>782</v>
      </c>
      <c r="AAW238" s="16" t="s">
        <v>782</v>
      </c>
      <c r="AAX238" s="16" t="s">
        <v>843</v>
      </c>
      <c r="AAY238" s="16" t="s">
        <v>8710</v>
      </c>
      <c r="AAZ238" s="16" t="s">
        <v>782</v>
      </c>
      <c r="ABA238" s="16" t="s">
        <v>783</v>
      </c>
      <c r="ABB238" s="16" t="s">
        <v>782</v>
      </c>
      <c r="ABC238" s="16" t="s">
        <v>783</v>
      </c>
      <c r="ABD238" s="16" t="s">
        <v>782</v>
      </c>
      <c r="ABE238" s="16" t="s">
        <v>783</v>
      </c>
      <c r="ABF238" s="16" t="s">
        <v>782</v>
      </c>
      <c r="ABG238" s="16" t="s">
        <v>782</v>
      </c>
      <c r="ABH238" s="16" t="s">
        <v>783</v>
      </c>
      <c r="ABI238" s="16" t="s">
        <v>782</v>
      </c>
      <c r="ABJ238" s="16" t="s">
        <v>782</v>
      </c>
      <c r="ABK238" s="16" t="s">
        <v>782</v>
      </c>
      <c r="ABL238" s="16" t="s">
        <v>8746</v>
      </c>
      <c r="ABM238" s="16" t="s">
        <v>843</v>
      </c>
      <c r="ABN238" s="16" t="s">
        <v>1034</v>
      </c>
      <c r="ABP238" s="16" t="s">
        <v>972</v>
      </c>
      <c r="ABQ238" s="16" t="s">
        <v>4297</v>
      </c>
      <c r="ABR238" s="16" t="s">
        <v>474</v>
      </c>
      <c r="ABS238" s="16" t="s">
        <v>457</v>
      </c>
      <c r="ABT238" s="16" t="s">
        <v>844</v>
      </c>
      <c r="ABU238" s="16" t="s">
        <v>844</v>
      </c>
      <c r="ABV238" s="16" t="s">
        <v>486</v>
      </c>
      <c r="ABW238" s="16" t="s">
        <v>487</v>
      </c>
      <c r="ABX238" s="16" t="s">
        <v>893</v>
      </c>
      <c r="ABY238" s="16" t="s">
        <v>486</v>
      </c>
      <c r="ABZ238" s="16" t="s">
        <v>486</v>
      </c>
      <c r="ACA238" s="16" t="s">
        <v>761</v>
      </c>
      <c r="ACB238" s="16" t="s">
        <v>774</v>
      </c>
      <c r="ACC238" s="16" t="s">
        <v>737</v>
      </c>
      <c r="ACD238" s="16" t="s">
        <v>486</v>
      </c>
      <c r="ACE238" s="16" t="s">
        <v>486</v>
      </c>
      <c r="ACG238" s="16" t="s">
        <v>1014</v>
      </c>
      <c r="ACH238" s="16" t="s">
        <v>1009</v>
      </c>
      <c r="ACI238" s="16" t="s">
        <v>462</v>
      </c>
      <c r="ACJ238" s="16">
        <v>0.79400000000000004</v>
      </c>
      <c r="ACK238" s="16" t="s">
        <v>482</v>
      </c>
      <c r="ACL238" s="16" t="s">
        <v>740</v>
      </c>
      <c r="ACM238" s="16" t="s">
        <v>1193</v>
      </c>
      <c r="ACN238" s="16" t="s">
        <v>1169</v>
      </c>
      <c r="ACP238" s="16">
        <v>1625</v>
      </c>
      <c r="ACQ238" s="16" t="s">
        <v>1201</v>
      </c>
      <c r="ACR238" s="16" t="s">
        <v>1644</v>
      </c>
      <c r="ACS238" s="16" t="s">
        <v>686</v>
      </c>
      <c r="ACT238" s="16" t="s">
        <v>1522</v>
      </c>
      <c r="ACU238" s="16" t="s">
        <v>833</v>
      </c>
      <c r="ACV238" s="16" t="s">
        <v>8711</v>
      </c>
      <c r="ACW238" s="16" t="s">
        <v>878</v>
      </c>
      <c r="ACX238" s="16" t="s">
        <v>1916</v>
      </c>
      <c r="ACY238" s="16" t="s">
        <v>1949</v>
      </c>
      <c r="ACZ238" s="16">
        <v>1</v>
      </c>
      <c r="ADA238" s="16">
        <v>1</v>
      </c>
      <c r="ADB238" s="16">
        <v>1</v>
      </c>
      <c r="ADC238" s="16">
        <v>1</v>
      </c>
      <c r="ADD238" s="16">
        <v>1</v>
      </c>
      <c r="ADE238" s="16" t="s">
        <v>8712</v>
      </c>
      <c r="ADF238" s="16">
        <v>0</v>
      </c>
      <c r="ADG238" s="16" t="s">
        <v>486</v>
      </c>
      <c r="ADH238" s="16">
        <v>1</v>
      </c>
      <c r="ADI238" s="16" t="s">
        <v>486</v>
      </c>
      <c r="ADJ238" s="16" t="s">
        <v>13198</v>
      </c>
      <c r="ADK238" s="16" t="s">
        <v>13194</v>
      </c>
      <c r="ADL238" s="16" t="s">
        <v>1761</v>
      </c>
      <c r="ADM238" s="16" t="s">
        <v>1757</v>
      </c>
      <c r="ADN238" s="16" t="s">
        <v>13196</v>
      </c>
      <c r="ADQ238" s="16" t="s">
        <v>13196</v>
      </c>
      <c r="ADR238" s="16" t="s">
        <v>13194</v>
      </c>
      <c r="ADS238" s="16" t="s">
        <v>13194</v>
      </c>
      <c r="ADU238" s="16" t="s">
        <v>8817</v>
      </c>
      <c r="ADW238" s="16" t="s">
        <v>13199</v>
      </c>
      <c r="ADY238" s="16" t="s">
        <v>1062</v>
      </c>
      <c r="AEA238" s="16">
        <v>5133.3333333333303</v>
      </c>
      <c r="AEC238" s="16" t="s">
        <v>1058</v>
      </c>
      <c r="AED238" s="16">
        <v>3164.91</v>
      </c>
      <c r="AEE238" s="16" t="s">
        <v>952</v>
      </c>
      <c r="AEG238" s="16">
        <v>4905</v>
      </c>
      <c r="AEI238" s="16">
        <v>1200</v>
      </c>
      <c r="AEK238" s="16">
        <v>1400</v>
      </c>
      <c r="AEL238" s="16">
        <v>2200</v>
      </c>
      <c r="AEM238" s="16">
        <v>500</v>
      </c>
      <c r="AEN238" s="16">
        <v>250</v>
      </c>
    </row>
    <row r="239" spans="1:823" x14ac:dyDescent="0.25">
      <c r="A239" s="30">
        <v>45824</v>
      </c>
      <c r="B239" s="16" t="s">
        <v>10055</v>
      </c>
      <c r="C239" s="16" t="s">
        <v>867</v>
      </c>
      <c r="D239" s="16" t="s">
        <v>867</v>
      </c>
      <c r="E239" s="16">
        <v>31</v>
      </c>
      <c r="F239" s="16" t="s">
        <v>8153</v>
      </c>
      <c r="G239" s="16" t="s">
        <v>4099</v>
      </c>
      <c r="I239" s="16" t="s">
        <v>4174</v>
      </c>
      <c r="Z239" s="16" t="s">
        <v>992</v>
      </c>
      <c r="AA239" s="16" t="s">
        <v>470</v>
      </c>
      <c r="AB239" s="16">
        <v>1</v>
      </c>
      <c r="AC239" s="16" t="s">
        <v>844</v>
      </c>
      <c r="AD239" s="16" t="s">
        <v>843</v>
      </c>
      <c r="AE239" s="16" t="s">
        <v>843</v>
      </c>
      <c r="AF239" s="16" t="s">
        <v>844</v>
      </c>
      <c r="AG239" s="16" t="s">
        <v>843</v>
      </c>
      <c r="AH239" s="16" t="s">
        <v>844</v>
      </c>
      <c r="AI239" s="16" t="s">
        <v>843</v>
      </c>
      <c r="AJ239" s="16" t="s">
        <v>843</v>
      </c>
      <c r="AK239" s="16" t="s">
        <v>843</v>
      </c>
      <c r="AM239" s="16" t="s">
        <v>737</v>
      </c>
      <c r="AN239" s="16" t="s">
        <v>761</v>
      </c>
      <c r="AP239" s="16" t="s">
        <v>768</v>
      </c>
      <c r="AR239" s="16" t="s">
        <v>6910</v>
      </c>
      <c r="BB239" s="16">
        <v>1</v>
      </c>
      <c r="BC239" s="16" t="s">
        <v>7872</v>
      </c>
      <c r="BE239" s="16" t="s">
        <v>5098</v>
      </c>
      <c r="BV239" s="16" t="s">
        <v>4433</v>
      </c>
      <c r="BW239" s="16" t="s">
        <v>844</v>
      </c>
      <c r="BX239" s="16" t="s">
        <v>843</v>
      </c>
      <c r="BY239" s="16" t="s">
        <v>843</v>
      </c>
      <c r="BZ239" s="16" t="s">
        <v>843</v>
      </c>
      <c r="CA239" s="16" t="s">
        <v>843</v>
      </c>
      <c r="CB239" s="16" t="s">
        <v>843</v>
      </c>
      <c r="CC239" s="16" t="s">
        <v>843</v>
      </c>
      <c r="CD239" s="16" t="s">
        <v>843</v>
      </c>
      <c r="CE239" s="16" t="s">
        <v>843</v>
      </c>
      <c r="CF239" s="16" t="s">
        <v>843</v>
      </c>
      <c r="CG239" s="16" t="s">
        <v>843</v>
      </c>
      <c r="CH239" s="16" t="s">
        <v>843</v>
      </c>
      <c r="CI239" s="16" t="s">
        <v>843</v>
      </c>
      <c r="CJ239" s="16" t="s">
        <v>843</v>
      </c>
      <c r="CK239" s="16" t="s">
        <v>843</v>
      </c>
      <c r="CP239" s="16" t="s">
        <v>865</v>
      </c>
      <c r="DX239" s="16" t="s">
        <v>867</v>
      </c>
      <c r="DY239" s="16" t="s">
        <v>867</v>
      </c>
      <c r="GC239" s="16" t="s">
        <v>5330</v>
      </c>
      <c r="GF239" s="16" t="s">
        <v>867</v>
      </c>
      <c r="GG239" s="16" t="s">
        <v>867</v>
      </c>
      <c r="GV239" s="16" t="s">
        <v>5443</v>
      </c>
      <c r="GW239" s="16" t="s">
        <v>843</v>
      </c>
      <c r="GX239" s="16" t="s">
        <v>844</v>
      </c>
      <c r="GY239" s="16" t="s">
        <v>843</v>
      </c>
      <c r="GZ239" s="16" t="s">
        <v>843</v>
      </c>
      <c r="HA239" s="16" t="s">
        <v>843</v>
      </c>
      <c r="HB239" s="16" t="s">
        <v>843</v>
      </c>
      <c r="HC239" s="16" t="s">
        <v>843</v>
      </c>
      <c r="HD239" s="16" t="s">
        <v>843</v>
      </c>
      <c r="HE239" s="16" t="s">
        <v>843</v>
      </c>
      <c r="HF239" s="16" t="s">
        <v>843</v>
      </c>
      <c r="HH239" s="16" t="s">
        <v>5456</v>
      </c>
      <c r="HK239" s="16" t="s">
        <v>865</v>
      </c>
      <c r="HM239" s="16" t="s">
        <v>865</v>
      </c>
      <c r="HZ239" s="16" t="s">
        <v>7944</v>
      </c>
      <c r="KE239" s="16" t="s">
        <v>5585</v>
      </c>
      <c r="KG239" s="16" t="s">
        <v>7018</v>
      </c>
      <c r="KH239" s="16" t="s">
        <v>7033</v>
      </c>
      <c r="KI239" s="16" t="s">
        <v>865</v>
      </c>
      <c r="LG239" s="16" t="s">
        <v>867</v>
      </c>
      <c r="LH239" s="16" t="s">
        <v>867</v>
      </c>
      <c r="LI239" s="16" t="s">
        <v>867</v>
      </c>
      <c r="LJ239" s="16" t="s">
        <v>867</v>
      </c>
      <c r="LK239" s="16" t="s">
        <v>867</v>
      </c>
      <c r="LL239" s="16" t="s">
        <v>8893</v>
      </c>
      <c r="LM239" s="16" t="s">
        <v>843</v>
      </c>
      <c r="LN239" s="16" t="s">
        <v>844</v>
      </c>
      <c r="LO239" s="16" t="s">
        <v>844</v>
      </c>
      <c r="LP239" s="16" t="s">
        <v>843</v>
      </c>
      <c r="LQ239" s="16" t="s">
        <v>843</v>
      </c>
      <c r="LR239" s="16" t="s">
        <v>843</v>
      </c>
      <c r="LS239" s="16" t="s">
        <v>843</v>
      </c>
      <c r="LT239" s="16" t="s">
        <v>843</v>
      </c>
      <c r="LU239" s="16" t="s">
        <v>843</v>
      </c>
      <c r="LV239" s="16" t="s">
        <v>843</v>
      </c>
      <c r="LW239" s="16" t="s">
        <v>843</v>
      </c>
      <c r="LX239" s="16" t="s">
        <v>843</v>
      </c>
      <c r="LY239" s="16" t="s">
        <v>843</v>
      </c>
      <c r="LZ239" s="16" t="s">
        <v>843</v>
      </c>
      <c r="MA239" s="16" t="s">
        <v>843</v>
      </c>
      <c r="MC239" s="16" t="s">
        <v>5694</v>
      </c>
      <c r="MD239" s="16" t="s">
        <v>844</v>
      </c>
      <c r="ME239" s="16" t="s">
        <v>843</v>
      </c>
      <c r="MF239" s="16" t="s">
        <v>843</v>
      </c>
      <c r="MG239" s="16" t="s">
        <v>843</v>
      </c>
      <c r="MH239" s="16" t="s">
        <v>843</v>
      </c>
      <c r="MI239" s="16" t="s">
        <v>843</v>
      </c>
      <c r="MJ239" s="16" t="s">
        <v>843</v>
      </c>
      <c r="MK239" s="16" t="s">
        <v>843</v>
      </c>
      <c r="ML239" s="16" t="s">
        <v>843</v>
      </c>
      <c r="MM239" s="16" t="s">
        <v>843</v>
      </c>
      <c r="MN239" s="16" t="s">
        <v>843</v>
      </c>
      <c r="MO239" s="16" t="s">
        <v>843</v>
      </c>
      <c r="MP239" s="16" t="s">
        <v>843</v>
      </c>
      <c r="MQ239" s="16" t="s">
        <v>843</v>
      </c>
      <c r="MR239" s="16" t="s">
        <v>843</v>
      </c>
      <c r="MS239" s="16" t="s">
        <v>843</v>
      </c>
      <c r="MT239" s="16" t="s">
        <v>843</v>
      </c>
      <c r="MU239" s="16" t="s">
        <v>843</v>
      </c>
      <c r="MV239" s="16" t="s">
        <v>843</v>
      </c>
      <c r="PC239" s="16" t="s">
        <v>865</v>
      </c>
      <c r="PD239" s="16" t="s">
        <v>865</v>
      </c>
      <c r="PY239" s="16" t="s">
        <v>865</v>
      </c>
      <c r="QP239" s="16" t="s">
        <v>865</v>
      </c>
      <c r="QR239" s="16" t="s">
        <v>867</v>
      </c>
      <c r="QT239" s="16" t="s">
        <v>867</v>
      </c>
      <c r="QV239" s="16" t="s">
        <v>865</v>
      </c>
      <c r="QX239" s="16" t="s">
        <v>867</v>
      </c>
      <c r="RD239" s="16" t="s">
        <v>7708</v>
      </c>
      <c r="RF239" s="16" t="s">
        <v>7708</v>
      </c>
      <c r="RH239" s="16" t="s">
        <v>4216</v>
      </c>
      <c r="RJ239" s="16" t="s">
        <v>865</v>
      </c>
      <c r="RN239" s="16" t="s">
        <v>7720</v>
      </c>
      <c r="RP239" s="16" t="s">
        <v>867</v>
      </c>
      <c r="RR239" s="16" t="s">
        <v>867</v>
      </c>
      <c r="RT239" s="16" t="s">
        <v>867</v>
      </c>
      <c r="RV239" s="16" t="s">
        <v>867</v>
      </c>
      <c r="RX239" s="16" t="s">
        <v>867</v>
      </c>
      <c r="RZ239" s="16" t="s">
        <v>867</v>
      </c>
      <c r="SQ239" s="16" t="s">
        <v>867</v>
      </c>
      <c r="SS239" s="16" t="s">
        <v>7293</v>
      </c>
      <c r="ST239" s="16" t="s">
        <v>7764</v>
      </c>
      <c r="TN239" s="16">
        <v>3000</v>
      </c>
      <c r="TO239" s="16">
        <v>3000</v>
      </c>
      <c r="TP239" s="16">
        <v>1000</v>
      </c>
      <c r="TQ239" s="16">
        <v>0</v>
      </c>
      <c r="TR239" s="16">
        <v>500</v>
      </c>
      <c r="TS239" s="16">
        <v>200</v>
      </c>
      <c r="TT239" s="16">
        <v>0</v>
      </c>
      <c r="TU239" s="16">
        <v>500</v>
      </c>
      <c r="TW239" s="16">
        <v>0</v>
      </c>
      <c r="TX239" s="16">
        <v>0</v>
      </c>
      <c r="TZ239" s="16" t="s">
        <v>7370</v>
      </c>
      <c r="UA239" s="16" t="s">
        <v>5941</v>
      </c>
      <c r="UB239" s="16">
        <v>0</v>
      </c>
      <c r="UC239" s="16" t="s">
        <v>844</v>
      </c>
      <c r="UD239" s="16" t="s">
        <v>843</v>
      </c>
      <c r="UE239" s="16" t="s">
        <v>843</v>
      </c>
      <c r="UF239" s="16" t="s">
        <v>843</v>
      </c>
      <c r="UG239" s="16" t="s">
        <v>843</v>
      </c>
      <c r="UH239" s="16" t="s">
        <v>843</v>
      </c>
      <c r="UL239" s="16">
        <v>8000</v>
      </c>
      <c r="WO239" s="16" t="s">
        <v>6926</v>
      </c>
      <c r="YN239" s="16" t="s">
        <v>7040</v>
      </c>
      <c r="YP239" s="16" t="s">
        <v>7981</v>
      </c>
      <c r="YR239" s="16" t="s">
        <v>10056</v>
      </c>
      <c r="YS239" s="16" t="s">
        <v>10057</v>
      </c>
      <c r="YT239" s="16" t="s">
        <v>8694</v>
      </c>
      <c r="YU239" s="16" t="s">
        <v>10058</v>
      </c>
      <c r="YV239" s="16" t="s">
        <v>9148</v>
      </c>
      <c r="YW239" s="16" t="s">
        <v>844</v>
      </c>
      <c r="YX239" s="16" t="s">
        <v>9148</v>
      </c>
      <c r="YZ239" s="16" t="s">
        <v>843</v>
      </c>
      <c r="ZA239" s="16" t="s">
        <v>843</v>
      </c>
      <c r="ZB239" s="16">
        <v>8200</v>
      </c>
      <c r="ZC239" s="16" t="s">
        <v>8788</v>
      </c>
      <c r="ZD239" s="16" t="s">
        <v>8788</v>
      </c>
      <c r="ZE239" s="16" t="s">
        <v>843</v>
      </c>
      <c r="ZF239" s="16" t="s">
        <v>843</v>
      </c>
      <c r="ZG239" s="16" t="s">
        <v>8739</v>
      </c>
      <c r="ZH239" s="16" t="s">
        <v>8701</v>
      </c>
      <c r="ZI239" s="16" t="s">
        <v>8724</v>
      </c>
      <c r="ZJ239" s="16" t="s">
        <v>843</v>
      </c>
      <c r="ZK239" s="16" t="s">
        <v>843</v>
      </c>
      <c r="ZL239" s="16" t="s">
        <v>8739</v>
      </c>
      <c r="ZM239" s="16" t="s">
        <v>843</v>
      </c>
      <c r="ZN239" s="16" t="s">
        <v>8725</v>
      </c>
      <c r="ZO239" s="16" t="s">
        <v>487</v>
      </c>
      <c r="ZP239" s="16" t="s">
        <v>487</v>
      </c>
      <c r="ZQ239" s="16" t="s">
        <v>487</v>
      </c>
      <c r="ZR239" s="16" t="s">
        <v>486</v>
      </c>
      <c r="ZS239" s="16" t="s">
        <v>844</v>
      </c>
      <c r="ZT239" s="16" t="s">
        <v>8705</v>
      </c>
      <c r="ZU239" s="16" t="s">
        <v>8706</v>
      </c>
      <c r="ZV239" s="16" t="s">
        <v>487</v>
      </c>
      <c r="ZW239" s="16" t="s">
        <v>843</v>
      </c>
      <c r="ZX239" s="16" t="s">
        <v>844</v>
      </c>
      <c r="ZY239" s="16" t="s">
        <v>844</v>
      </c>
      <c r="ZZ239" s="16" t="s">
        <v>843</v>
      </c>
      <c r="AAA239" s="16" t="s">
        <v>843</v>
      </c>
      <c r="AAB239" s="16" t="s">
        <v>843</v>
      </c>
      <c r="AAC239" s="16">
        <v>1</v>
      </c>
      <c r="AAD239" s="16" t="s">
        <v>844</v>
      </c>
      <c r="AAE239" s="16" t="s">
        <v>843</v>
      </c>
      <c r="AAF239" s="16" t="s">
        <v>843</v>
      </c>
      <c r="AAG239" s="16" t="s">
        <v>843</v>
      </c>
      <c r="AAH239" s="16" t="s">
        <v>843</v>
      </c>
      <c r="AAI239" s="16" t="s">
        <v>843</v>
      </c>
      <c r="AAJ239" s="16" t="s">
        <v>600</v>
      </c>
      <c r="AAK239" s="16" t="s">
        <v>639</v>
      </c>
      <c r="AAL239" s="16" t="s">
        <v>905</v>
      </c>
      <c r="AAM239" s="16" t="s">
        <v>663</v>
      </c>
      <c r="AAN239" s="16" t="s">
        <v>8707</v>
      </c>
      <c r="AAO239" s="16" t="s">
        <v>1018</v>
      </c>
      <c r="AAP239" s="16" t="s">
        <v>8708</v>
      </c>
      <c r="AAS239" s="16">
        <v>8000</v>
      </c>
      <c r="AAT239" s="16" t="s">
        <v>1068</v>
      </c>
      <c r="AAU239" s="16" t="s">
        <v>1068</v>
      </c>
      <c r="AAW239" s="16" t="s">
        <v>782</v>
      </c>
      <c r="AAX239" s="16" t="s">
        <v>1056</v>
      </c>
      <c r="AAY239" s="16" t="s">
        <v>8727</v>
      </c>
      <c r="AAZ239" s="16" t="s">
        <v>782</v>
      </c>
      <c r="ABA239" s="16" t="s">
        <v>782</v>
      </c>
      <c r="ABB239" s="16" t="s">
        <v>782</v>
      </c>
      <c r="ABC239" s="16" t="s">
        <v>783</v>
      </c>
      <c r="ABD239" s="16" t="s">
        <v>783</v>
      </c>
      <c r="ABE239" s="16" t="s">
        <v>783</v>
      </c>
      <c r="ABF239" s="16" t="s">
        <v>782</v>
      </c>
      <c r="ABG239" s="16" t="s">
        <v>782</v>
      </c>
      <c r="ABH239" s="16" t="s">
        <v>782</v>
      </c>
      <c r="ABI239" s="16" t="s">
        <v>782</v>
      </c>
      <c r="ABJ239" s="16" t="s">
        <v>782</v>
      </c>
      <c r="ABK239" s="16" t="s">
        <v>782</v>
      </c>
      <c r="ABL239" s="16" t="s">
        <v>8746</v>
      </c>
      <c r="ABM239" s="16" t="s">
        <v>843</v>
      </c>
      <c r="ABN239" s="16" t="s">
        <v>1034</v>
      </c>
      <c r="ABP239" s="16" t="s">
        <v>972</v>
      </c>
      <c r="ABQ239" s="16" t="s">
        <v>4321</v>
      </c>
      <c r="ABR239" s="16" t="s">
        <v>470</v>
      </c>
      <c r="ABS239" s="16" t="s">
        <v>445</v>
      </c>
      <c r="ABT239" s="16" t="s">
        <v>844</v>
      </c>
      <c r="ABU239" s="16" t="s">
        <v>844</v>
      </c>
      <c r="ABV239" s="16" t="s">
        <v>487</v>
      </c>
      <c r="ABW239" s="16" t="s">
        <v>486</v>
      </c>
      <c r="ABX239" s="16" t="s">
        <v>892</v>
      </c>
      <c r="ABY239" s="16" t="s">
        <v>486</v>
      </c>
      <c r="ABZ239" s="16" t="s">
        <v>486</v>
      </c>
      <c r="ACA239" s="16" t="s">
        <v>761</v>
      </c>
      <c r="ACB239" s="16" t="s">
        <v>768</v>
      </c>
      <c r="ACC239" s="16" t="s">
        <v>737</v>
      </c>
      <c r="ACD239" s="16" t="s">
        <v>487</v>
      </c>
      <c r="ACE239" s="16" t="s">
        <v>486</v>
      </c>
      <c r="ACG239" s="16" t="s">
        <v>1014</v>
      </c>
      <c r="ACH239" s="16" t="s">
        <v>1009</v>
      </c>
      <c r="ACI239" s="16" t="s">
        <v>462</v>
      </c>
      <c r="ACJ239" s="16">
        <v>0.79400000000000004</v>
      </c>
      <c r="ACK239" s="16" t="s">
        <v>482</v>
      </c>
      <c r="ACL239" s="16" t="s">
        <v>738</v>
      </c>
      <c r="ACM239" s="16" t="s">
        <v>1188</v>
      </c>
      <c r="ACN239" s="16" t="s">
        <v>1169</v>
      </c>
      <c r="ACO239" s="16" t="s">
        <v>1857</v>
      </c>
      <c r="ACQ239" s="16" t="s">
        <v>1201</v>
      </c>
      <c r="ACR239" s="16" t="s">
        <v>1645</v>
      </c>
      <c r="ACS239" s="16" t="s">
        <v>680</v>
      </c>
      <c r="ACT239" s="16" t="s">
        <v>1522</v>
      </c>
      <c r="ACU239" s="16" t="s">
        <v>831</v>
      </c>
      <c r="ACV239" s="16" t="s">
        <v>8756</v>
      </c>
      <c r="ACW239" s="16" t="s">
        <v>445</v>
      </c>
      <c r="ACX239" s="16" t="s">
        <v>1914</v>
      </c>
      <c r="ACY239" s="16" t="s">
        <v>1947</v>
      </c>
      <c r="ACZ239" s="16">
        <v>1</v>
      </c>
      <c r="ADA239" s="16">
        <v>1</v>
      </c>
      <c r="ADB239" s="16">
        <v>1</v>
      </c>
      <c r="ADC239" s="16">
        <v>1</v>
      </c>
      <c r="ADD239" s="16">
        <v>1</v>
      </c>
      <c r="ADE239" s="16" t="s">
        <v>8712</v>
      </c>
      <c r="ADF239" s="16">
        <v>0</v>
      </c>
      <c r="ADG239" s="16" t="s">
        <v>486</v>
      </c>
      <c r="ADH239" s="16">
        <v>1</v>
      </c>
      <c r="ADI239" s="16" t="s">
        <v>486</v>
      </c>
      <c r="ADJ239" s="16" t="s">
        <v>1743</v>
      </c>
      <c r="ADK239" s="16" t="s">
        <v>1743</v>
      </c>
      <c r="ADL239" s="16" t="s">
        <v>1764</v>
      </c>
      <c r="ADM239" s="16" t="s">
        <v>13194</v>
      </c>
      <c r="ADN239" s="16" t="s">
        <v>13196</v>
      </c>
      <c r="ADO239" s="16" t="s">
        <v>13197</v>
      </c>
      <c r="ADP239" s="16" t="s">
        <v>13196</v>
      </c>
      <c r="ADR239" s="16" t="s">
        <v>13194</v>
      </c>
      <c r="ADS239" s="16" t="s">
        <v>13194</v>
      </c>
      <c r="ADY239" s="16" t="s">
        <v>1063</v>
      </c>
      <c r="AEB239" s="16">
        <v>8200</v>
      </c>
      <c r="AEC239" s="16" t="s">
        <v>1062</v>
      </c>
      <c r="AED239" s="16">
        <v>8000</v>
      </c>
      <c r="AEE239" s="16" t="s">
        <v>952</v>
      </c>
      <c r="AEI239" s="16">
        <v>3000</v>
      </c>
      <c r="AEJ239" s="16">
        <v>3000</v>
      </c>
      <c r="AEK239" s="16">
        <v>1000</v>
      </c>
      <c r="AEN239" s="16">
        <v>500</v>
      </c>
      <c r="AEO239" s="16">
        <v>200</v>
      </c>
      <c r="AEP239" s="16">
        <v>500</v>
      </c>
    </row>
    <row r="240" spans="1:823" x14ac:dyDescent="0.25">
      <c r="A240" s="30">
        <v>45824</v>
      </c>
      <c r="B240" s="16" t="s">
        <v>10059</v>
      </c>
      <c r="C240" s="16" t="s">
        <v>867</v>
      </c>
      <c r="D240" s="16" t="s">
        <v>867</v>
      </c>
      <c r="E240" s="16">
        <v>31</v>
      </c>
      <c r="F240" s="16" t="s">
        <v>8153</v>
      </c>
      <c r="G240" s="16" t="s">
        <v>4113</v>
      </c>
      <c r="I240" s="16" t="s">
        <v>4148</v>
      </c>
      <c r="Z240" s="16" t="s">
        <v>993</v>
      </c>
      <c r="AA240" s="16" t="s">
        <v>470</v>
      </c>
      <c r="AB240" s="16">
        <v>1</v>
      </c>
      <c r="AC240" s="16" t="s">
        <v>844</v>
      </c>
      <c r="AD240" s="16" t="s">
        <v>843</v>
      </c>
      <c r="AE240" s="16" t="s">
        <v>843</v>
      </c>
      <c r="AF240" s="16" t="s">
        <v>844</v>
      </c>
      <c r="AG240" s="16" t="s">
        <v>843</v>
      </c>
      <c r="AH240" s="16" t="s">
        <v>844</v>
      </c>
      <c r="AI240" s="16" t="s">
        <v>843</v>
      </c>
      <c r="AJ240" s="16" t="s">
        <v>843</v>
      </c>
      <c r="AK240" s="16" t="s">
        <v>843</v>
      </c>
      <c r="AM240" s="16" t="s">
        <v>737</v>
      </c>
      <c r="AN240" s="16" t="s">
        <v>759</v>
      </c>
      <c r="AP240" s="16" t="s">
        <v>768</v>
      </c>
      <c r="AR240" s="16" t="s">
        <v>6907</v>
      </c>
      <c r="BB240" s="16">
        <v>2</v>
      </c>
      <c r="BC240" s="16" t="s">
        <v>7875</v>
      </c>
      <c r="BE240" s="16" t="s">
        <v>5101</v>
      </c>
      <c r="BV240" s="16" t="s">
        <v>4433</v>
      </c>
      <c r="BW240" s="16" t="s">
        <v>844</v>
      </c>
      <c r="BX240" s="16" t="s">
        <v>843</v>
      </c>
      <c r="BY240" s="16" t="s">
        <v>843</v>
      </c>
      <c r="BZ240" s="16" t="s">
        <v>843</v>
      </c>
      <c r="CA240" s="16" t="s">
        <v>843</v>
      </c>
      <c r="CB240" s="16" t="s">
        <v>843</v>
      </c>
      <c r="CC240" s="16" t="s">
        <v>843</v>
      </c>
      <c r="CD240" s="16" t="s">
        <v>843</v>
      </c>
      <c r="CE240" s="16" t="s">
        <v>843</v>
      </c>
      <c r="CF240" s="16" t="s">
        <v>843</v>
      </c>
      <c r="CG240" s="16" t="s">
        <v>843</v>
      </c>
      <c r="CH240" s="16" t="s">
        <v>843</v>
      </c>
      <c r="CI240" s="16" t="s">
        <v>843</v>
      </c>
      <c r="CJ240" s="16" t="s">
        <v>843</v>
      </c>
      <c r="CK240" s="16" t="s">
        <v>843</v>
      </c>
      <c r="CP240" s="16" t="s">
        <v>865</v>
      </c>
      <c r="DX240" s="16" t="s">
        <v>7842</v>
      </c>
      <c r="DY240" s="16" t="s">
        <v>867</v>
      </c>
      <c r="GC240" s="16" t="s">
        <v>5339</v>
      </c>
      <c r="GF240" s="16" t="s">
        <v>867</v>
      </c>
      <c r="GG240" s="16" t="s">
        <v>867</v>
      </c>
      <c r="GV240" s="16" t="s">
        <v>9238</v>
      </c>
      <c r="GW240" s="16" t="s">
        <v>843</v>
      </c>
      <c r="GX240" s="16" t="s">
        <v>844</v>
      </c>
      <c r="GY240" s="16" t="s">
        <v>843</v>
      </c>
      <c r="GZ240" s="16" t="s">
        <v>844</v>
      </c>
      <c r="HA240" s="16" t="s">
        <v>843</v>
      </c>
      <c r="HB240" s="16" t="s">
        <v>843</v>
      </c>
      <c r="HC240" s="16" t="s">
        <v>843</v>
      </c>
      <c r="HD240" s="16" t="s">
        <v>843</v>
      </c>
      <c r="HE240" s="16" t="s">
        <v>843</v>
      </c>
      <c r="HF240" s="16" t="s">
        <v>843</v>
      </c>
      <c r="HH240" s="16" t="s">
        <v>5456</v>
      </c>
      <c r="HK240" s="16" t="s">
        <v>865</v>
      </c>
      <c r="HM240" s="16" t="s">
        <v>865</v>
      </c>
      <c r="HZ240" s="16" t="s">
        <v>7944</v>
      </c>
      <c r="KE240" s="16" t="s">
        <v>5585</v>
      </c>
      <c r="KG240" s="16" t="s">
        <v>7021</v>
      </c>
      <c r="KH240" s="16" t="s">
        <v>7033</v>
      </c>
      <c r="KI240" s="16" t="s">
        <v>865</v>
      </c>
      <c r="LG240" s="16" t="s">
        <v>867</v>
      </c>
      <c r="LH240" s="16" t="s">
        <v>867</v>
      </c>
      <c r="LI240" s="16" t="s">
        <v>867</v>
      </c>
      <c r="LJ240" s="16" t="s">
        <v>867</v>
      </c>
      <c r="LK240" s="16" t="s">
        <v>867</v>
      </c>
      <c r="LL240" s="16" t="s">
        <v>10060</v>
      </c>
      <c r="LM240" s="16" t="s">
        <v>843</v>
      </c>
      <c r="LN240" s="16" t="s">
        <v>844</v>
      </c>
      <c r="LO240" s="16" t="s">
        <v>843</v>
      </c>
      <c r="LP240" s="16" t="s">
        <v>843</v>
      </c>
      <c r="LQ240" s="16" t="s">
        <v>843</v>
      </c>
      <c r="LR240" s="16" t="s">
        <v>843</v>
      </c>
      <c r="LS240" s="16" t="s">
        <v>843</v>
      </c>
      <c r="LT240" s="16" t="s">
        <v>843</v>
      </c>
      <c r="LU240" s="16" t="s">
        <v>843</v>
      </c>
      <c r="LV240" s="16" t="s">
        <v>844</v>
      </c>
      <c r="LW240" s="16" t="s">
        <v>844</v>
      </c>
      <c r="LX240" s="16" t="s">
        <v>843</v>
      </c>
      <c r="LY240" s="16" t="s">
        <v>843</v>
      </c>
      <c r="LZ240" s="16" t="s">
        <v>843</v>
      </c>
      <c r="MA240" s="16" t="s">
        <v>843</v>
      </c>
      <c r="MC240" s="16" t="s">
        <v>5694</v>
      </c>
      <c r="MD240" s="16" t="s">
        <v>844</v>
      </c>
      <c r="ME240" s="16" t="s">
        <v>843</v>
      </c>
      <c r="MF240" s="16" t="s">
        <v>843</v>
      </c>
      <c r="MG240" s="16" t="s">
        <v>843</v>
      </c>
      <c r="MH240" s="16" t="s">
        <v>843</v>
      </c>
      <c r="MI240" s="16" t="s">
        <v>843</v>
      </c>
      <c r="MJ240" s="16" t="s">
        <v>843</v>
      </c>
      <c r="MK240" s="16" t="s">
        <v>843</v>
      </c>
      <c r="ML240" s="16" t="s">
        <v>843</v>
      </c>
      <c r="MM240" s="16" t="s">
        <v>843</v>
      </c>
      <c r="MN240" s="16" t="s">
        <v>843</v>
      </c>
      <c r="MO240" s="16" t="s">
        <v>843</v>
      </c>
      <c r="MP240" s="16" t="s">
        <v>843</v>
      </c>
      <c r="MQ240" s="16" t="s">
        <v>843</v>
      </c>
      <c r="MR240" s="16" t="s">
        <v>843</v>
      </c>
      <c r="MS240" s="16" t="s">
        <v>843</v>
      </c>
      <c r="MT240" s="16" t="s">
        <v>843</v>
      </c>
      <c r="MU240" s="16" t="s">
        <v>843</v>
      </c>
      <c r="MV240" s="16" t="s">
        <v>843</v>
      </c>
      <c r="PC240" s="16" t="s">
        <v>865</v>
      </c>
      <c r="PD240" s="16" t="s">
        <v>865</v>
      </c>
      <c r="PY240" s="16" t="s">
        <v>865</v>
      </c>
      <c r="QP240" s="16" t="s">
        <v>865</v>
      </c>
      <c r="QR240" s="16" t="s">
        <v>867</v>
      </c>
      <c r="QT240" s="16" t="s">
        <v>867</v>
      </c>
      <c r="QV240" s="16" t="s">
        <v>865</v>
      </c>
      <c r="QX240" s="16" t="s">
        <v>865</v>
      </c>
      <c r="QY240" s="16" t="s">
        <v>867</v>
      </c>
      <c r="RD240" s="16" t="s">
        <v>865</v>
      </c>
      <c r="RF240" s="16" t="s">
        <v>865</v>
      </c>
      <c r="RH240" s="16" t="s">
        <v>865</v>
      </c>
      <c r="RJ240" s="16" t="s">
        <v>865</v>
      </c>
      <c r="RN240" s="16" t="s">
        <v>7720</v>
      </c>
      <c r="RP240" s="16" t="s">
        <v>867</v>
      </c>
      <c r="RR240" s="16" t="s">
        <v>7720</v>
      </c>
      <c r="RT240" s="16" t="s">
        <v>867</v>
      </c>
      <c r="RV240" s="16" t="s">
        <v>7720</v>
      </c>
      <c r="RX240" s="16" t="s">
        <v>7720</v>
      </c>
      <c r="RZ240" s="16" t="s">
        <v>7720</v>
      </c>
      <c r="SQ240" s="16" t="s">
        <v>867</v>
      </c>
      <c r="SS240" s="16" t="s">
        <v>7293</v>
      </c>
      <c r="ST240" s="16" t="s">
        <v>7764</v>
      </c>
      <c r="TN240" s="16">
        <v>3000</v>
      </c>
      <c r="TO240" s="16">
        <v>6000</v>
      </c>
      <c r="TP240" s="16">
        <v>1100</v>
      </c>
      <c r="TQ240" s="16">
        <v>1000</v>
      </c>
      <c r="TR240" s="16">
        <v>300</v>
      </c>
      <c r="TS240" s="16">
        <v>120</v>
      </c>
      <c r="TT240" s="16">
        <v>0</v>
      </c>
      <c r="TU240" s="16">
        <v>200</v>
      </c>
      <c r="TV240" s="16">
        <v>7000</v>
      </c>
      <c r="TW240" s="16">
        <v>0</v>
      </c>
      <c r="TX240" s="16">
        <v>0</v>
      </c>
      <c r="TZ240" s="16" t="s">
        <v>7367</v>
      </c>
      <c r="UA240" s="16" t="s">
        <v>5938</v>
      </c>
      <c r="UB240" s="16">
        <v>1</v>
      </c>
      <c r="UC240" s="16" t="s">
        <v>843</v>
      </c>
      <c r="UD240" s="16" t="s">
        <v>843</v>
      </c>
      <c r="UE240" s="16" t="s">
        <v>843</v>
      </c>
      <c r="UF240" s="16" t="s">
        <v>843</v>
      </c>
      <c r="UG240" s="16" t="s">
        <v>843</v>
      </c>
      <c r="UH240" s="16" t="s">
        <v>843</v>
      </c>
      <c r="WO240" s="16" t="s">
        <v>6920</v>
      </c>
      <c r="XD240" s="16" t="s">
        <v>7000</v>
      </c>
      <c r="XE240" s="16" t="s">
        <v>843</v>
      </c>
      <c r="XF240" s="16" t="s">
        <v>843</v>
      </c>
      <c r="XG240" s="16" t="s">
        <v>843</v>
      </c>
      <c r="XH240" s="16" t="s">
        <v>843</v>
      </c>
      <c r="XI240" s="16" t="s">
        <v>843</v>
      </c>
      <c r="XJ240" s="16" t="s">
        <v>843</v>
      </c>
      <c r="XK240" s="16" t="s">
        <v>843</v>
      </c>
      <c r="XL240" s="16" t="s">
        <v>843</v>
      </c>
      <c r="XM240" s="16" t="s">
        <v>843</v>
      </c>
      <c r="XN240" s="16" t="s">
        <v>843</v>
      </c>
      <c r="XO240" s="16" t="s">
        <v>844</v>
      </c>
      <c r="XP240" s="16" t="s">
        <v>843</v>
      </c>
      <c r="XQ240" s="16" t="s">
        <v>843</v>
      </c>
      <c r="YF240" s="16" t="s">
        <v>865</v>
      </c>
      <c r="YN240" s="16" t="s">
        <v>7052</v>
      </c>
      <c r="YP240" s="16" t="s">
        <v>864</v>
      </c>
      <c r="YR240" s="16" t="s">
        <v>10061</v>
      </c>
      <c r="YS240" s="16" t="s">
        <v>10062</v>
      </c>
      <c r="YT240" s="16" t="s">
        <v>8694</v>
      </c>
      <c r="YU240" s="16" t="s">
        <v>10063</v>
      </c>
      <c r="YV240" s="16" t="s">
        <v>8696</v>
      </c>
      <c r="YW240" s="16" t="s">
        <v>844</v>
      </c>
      <c r="YX240" s="16" t="s">
        <v>8696</v>
      </c>
      <c r="YY240" s="16" t="s">
        <v>8764</v>
      </c>
      <c r="YZ240" s="16" t="s">
        <v>843</v>
      </c>
      <c r="ZA240" s="16" t="s">
        <v>843</v>
      </c>
      <c r="ZB240" s="16">
        <v>12886.67</v>
      </c>
      <c r="ZC240" s="16" t="s">
        <v>9097</v>
      </c>
      <c r="ZD240" s="16" t="s">
        <v>8925</v>
      </c>
      <c r="ZE240" s="16" t="s">
        <v>8771</v>
      </c>
      <c r="ZF240" s="16" t="s">
        <v>8736</v>
      </c>
      <c r="ZG240" s="16" t="s">
        <v>8701</v>
      </c>
      <c r="ZH240" s="16" t="s">
        <v>8700</v>
      </c>
      <c r="ZI240" s="16" t="s">
        <v>8753</v>
      </c>
      <c r="ZJ240" s="16" t="s">
        <v>843</v>
      </c>
      <c r="ZK240" s="16" t="s">
        <v>843</v>
      </c>
      <c r="ZL240" s="16" t="s">
        <v>8701</v>
      </c>
      <c r="ZM240" s="16" t="s">
        <v>843</v>
      </c>
      <c r="ZN240" s="16" t="s">
        <v>8703</v>
      </c>
      <c r="ZO240" s="16" t="s">
        <v>487</v>
      </c>
      <c r="ZP240" s="16" t="s">
        <v>487</v>
      </c>
      <c r="ZQ240" s="16" t="s">
        <v>487</v>
      </c>
      <c r="ZR240" s="16" t="s">
        <v>486</v>
      </c>
      <c r="ZS240" s="16" t="s">
        <v>8704</v>
      </c>
      <c r="ZT240" s="16" t="s">
        <v>8705</v>
      </c>
      <c r="ZU240" s="16" t="s">
        <v>8706</v>
      </c>
      <c r="ZV240" s="16" t="s">
        <v>487</v>
      </c>
      <c r="ZW240" s="16" t="s">
        <v>843</v>
      </c>
      <c r="ZX240" s="16" t="s">
        <v>844</v>
      </c>
      <c r="ZY240" s="16" t="s">
        <v>844</v>
      </c>
      <c r="ZZ240" s="16" t="s">
        <v>843</v>
      </c>
      <c r="AAA240" s="16" t="s">
        <v>843</v>
      </c>
      <c r="AAB240" s="16" t="s">
        <v>843</v>
      </c>
      <c r="AAC240" s="16">
        <v>0</v>
      </c>
      <c r="AAD240" s="16" t="s">
        <v>844</v>
      </c>
      <c r="AAE240" s="16" t="s">
        <v>843</v>
      </c>
      <c r="AAF240" s="16" t="s">
        <v>843</v>
      </c>
      <c r="AAG240" s="16" t="s">
        <v>843</v>
      </c>
      <c r="AAH240" s="16" t="s">
        <v>843</v>
      </c>
      <c r="AAI240" s="16" t="s">
        <v>843</v>
      </c>
      <c r="AAJ240" s="16" t="s">
        <v>600</v>
      </c>
      <c r="AAK240" s="16" t="s">
        <v>639</v>
      </c>
      <c r="AAL240" s="16" t="s">
        <v>905</v>
      </c>
      <c r="AAM240" s="16" t="s">
        <v>663</v>
      </c>
      <c r="AAN240" s="16" t="s">
        <v>8707</v>
      </c>
      <c r="AAO240" s="16" t="s">
        <v>1019</v>
      </c>
      <c r="AAP240" s="16" t="s">
        <v>8708</v>
      </c>
      <c r="AAT240" s="16" t="s">
        <v>782</v>
      </c>
      <c r="AAU240" s="16" t="s">
        <v>782</v>
      </c>
      <c r="AAV240" s="16" t="s">
        <v>782</v>
      </c>
      <c r="AAW240" s="16" t="s">
        <v>782</v>
      </c>
      <c r="AAX240" s="16" t="s">
        <v>843</v>
      </c>
      <c r="AAY240" s="16" t="s">
        <v>8710</v>
      </c>
      <c r="AAZ240" s="16" t="s">
        <v>782</v>
      </c>
      <c r="ABA240" s="16" t="s">
        <v>783</v>
      </c>
      <c r="ABB240" s="16" t="s">
        <v>782</v>
      </c>
      <c r="ABC240" s="16" t="s">
        <v>783</v>
      </c>
      <c r="ABD240" s="16" t="s">
        <v>783</v>
      </c>
      <c r="ABE240" s="16" t="s">
        <v>783</v>
      </c>
      <c r="ABF240" s="16" t="s">
        <v>782</v>
      </c>
      <c r="ABG240" s="16" t="s">
        <v>783</v>
      </c>
      <c r="ABH240" s="16" t="s">
        <v>782</v>
      </c>
      <c r="ABI240" s="16" t="s">
        <v>783</v>
      </c>
      <c r="ABJ240" s="16" t="s">
        <v>783</v>
      </c>
      <c r="ABK240" s="16" t="s">
        <v>783</v>
      </c>
      <c r="ABL240" s="16" t="s">
        <v>8785</v>
      </c>
      <c r="ABM240" s="16" t="s">
        <v>843</v>
      </c>
      <c r="ABN240" s="16" t="s">
        <v>1033</v>
      </c>
      <c r="ABP240" s="16" t="s">
        <v>972</v>
      </c>
      <c r="ABQ240" s="16" t="s">
        <v>4324</v>
      </c>
      <c r="ABR240" s="16" t="s">
        <v>470</v>
      </c>
      <c r="ABS240" s="16" t="s">
        <v>445</v>
      </c>
      <c r="ABT240" s="16" t="s">
        <v>844</v>
      </c>
      <c r="ABU240" s="16" t="s">
        <v>844</v>
      </c>
      <c r="ABV240" s="16" t="s">
        <v>487</v>
      </c>
      <c r="ABW240" s="16" t="s">
        <v>486</v>
      </c>
      <c r="ABX240" s="16" t="s">
        <v>892</v>
      </c>
      <c r="ABY240" s="16" t="s">
        <v>486</v>
      </c>
      <c r="ABZ240" s="16" t="s">
        <v>487</v>
      </c>
      <c r="ACA240" s="16" t="s">
        <v>759</v>
      </c>
      <c r="ACB240" s="16" t="s">
        <v>768</v>
      </c>
      <c r="ACC240" s="16" t="s">
        <v>737</v>
      </c>
      <c r="ACD240" s="16" t="s">
        <v>486</v>
      </c>
      <c r="ACE240" s="16" t="s">
        <v>486</v>
      </c>
      <c r="ACG240" s="16" t="s">
        <v>1013</v>
      </c>
      <c r="ACH240" s="16" t="s">
        <v>1009</v>
      </c>
      <c r="ACI240" s="16" t="s">
        <v>462</v>
      </c>
      <c r="ACJ240" s="16">
        <v>1.1910000000000001</v>
      </c>
      <c r="ACK240" s="16" t="s">
        <v>478</v>
      </c>
      <c r="ACL240" s="16" t="s">
        <v>740</v>
      </c>
      <c r="ACM240" s="16" t="s">
        <v>1188</v>
      </c>
      <c r="ACN240" s="16" t="s">
        <v>1169</v>
      </c>
      <c r="ACO240" s="16" t="s">
        <v>1856</v>
      </c>
      <c r="ACQ240" s="16" t="s">
        <v>1201</v>
      </c>
      <c r="ACR240" s="16" t="s">
        <v>1645</v>
      </c>
      <c r="ACS240" s="16" t="s">
        <v>680</v>
      </c>
      <c r="ACT240" s="16" t="s">
        <v>1521</v>
      </c>
      <c r="ACU240" s="16" t="s">
        <v>836</v>
      </c>
      <c r="ACV240" s="16" t="s">
        <v>8756</v>
      </c>
      <c r="ACW240" s="16" t="s">
        <v>445</v>
      </c>
      <c r="ACX240" s="16" t="s">
        <v>1914</v>
      </c>
      <c r="ACY240" s="16" t="s">
        <v>1949</v>
      </c>
      <c r="ACZ240" s="16">
        <v>1</v>
      </c>
      <c r="ADA240" s="16">
        <v>1</v>
      </c>
      <c r="ADB240" s="16">
        <v>1</v>
      </c>
      <c r="ADC240" s="16">
        <v>1</v>
      </c>
      <c r="ADD240" s="16">
        <v>1</v>
      </c>
      <c r="ADE240" s="16" t="s">
        <v>8712</v>
      </c>
      <c r="ADF240" s="16">
        <v>0</v>
      </c>
      <c r="ADG240" s="16" t="s">
        <v>486</v>
      </c>
      <c r="ADH240" s="16">
        <v>1</v>
      </c>
      <c r="ADI240" s="16" t="s">
        <v>486</v>
      </c>
      <c r="ADJ240" s="16" t="s">
        <v>1743</v>
      </c>
      <c r="ADK240" s="16" t="s">
        <v>1750</v>
      </c>
      <c r="ADL240" s="16" t="s">
        <v>1761</v>
      </c>
      <c r="ADM240" s="16" t="s">
        <v>13195</v>
      </c>
      <c r="ADN240" s="16" t="s">
        <v>13196</v>
      </c>
      <c r="ADO240" s="16" t="s">
        <v>13197</v>
      </c>
      <c r="ADP240" s="16" t="s">
        <v>13196</v>
      </c>
      <c r="ADQ240" s="16" t="s">
        <v>1752</v>
      </c>
      <c r="ADR240" s="16" t="s">
        <v>13194</v>
      </c>
      <c r="ADS240" s="16" t="s">
        <v>13194</v>
      </c>
      <c r="ADY240" s="16" t="s">
        <v>1059</v>
      </c>
      <c r="AEB240" s="16">
        <v>12886.666666666701</v>
      </c>
      <c r="AEE240" s="16" t="s">
        <v>953</v>
      </c>
      <c r="AEI240" s="16">
        <v>3000</v>
      </c>
      <c r="AEJ240" s="16">
        <v>6000</v>
      </c>
      <c r="AEK240" s="16">
        <v>1100</v>
      </c>
      <c r="AEL240" s="16">
        <v>1000</v>
      </c>
      <c r="AEM240" s="16">
        <v>7000</v>
      </c>
      <c r="AEN240" s="16">
        <v>300</v>
      </c>
      <c r="AEO240" s="16">
        <v>120</v>
      </c>
      <c r="AEP240" s="16">
        <v>200</v>
      </c>
    </row>
    <row r="241" spans="1:822" x14ac:dyDescent="0.25">
      <c r="A241" s="30">
        <v>45824</v>
      </c>
      <c r="B241" s="16" t="s">
        <v>10064</v>
      </c>
      <c r="C241" s="16" t="s">
        <v>867</v>
      </c>
      <c r="D241" s="16" t="s">
        <v>867</v>
      </c>
      <c r="E241" s="16">
        <v>36</v>
      </c>
      <c r="F241" s="16" t="s">
        <v>8153</v>
      </c>
      <c r="G241" s="16" t="s">
        <v>4113</v>
      </c>
      <c r="I241" s="16" t="s">
        <v>4174</v>
      </c>
      <c r="Z241" s="16" t="s">
        <v>993</v>
      </c>
      <c r="AA241" s="16" t="s">
        <v>474</v>
      </c>
      <c r="AB241" s="16">
        <v>3</v>
      </c>
      <c r="AC241" s="16" t="s">
        <v>1056</v>
      </c>
      <c r="AD241" s="16" t="s">
        <v>844</v>
      </c>
      <c r="AE241" s="16" t="s">
        <v>843</v>
      </c>
      <c r="AF241" s="16" t="s">
        <v>844</v>
      </c>
      <c r="AG241" s="16" t="s">
        <v>844</v>
      </c>
      <c r="AH241" s="16" t="s">
        <v>1056</v>
      </c>
      <c r="AI241" s="16" t="s">
        <v>844</v>
      </c>
      <c r="AJ241" s="16" t="s">
        <v>843</v>
      </c>
      <c r="AK241" s="16" t="s">
        <v>844</v>
      </c>
      <c r="AM241" s="16" t="s">
        <v>737</v>
      </c>
      <c r="AN241" s="16" t="s">
        <v>759</v>
      </c>
      <c r="AP241" s="16" t="s">
        <v>768</v>
      </c>
      <c r="AR241" s="16" t="s">
        <v>6910</v>
      </c>
      <c r="BB241" s="16">
        <v>3</v>
      </c>
      <c r="BC241" s="16" t="s">
        <v>7872</v>
      </c>
      <c r="BE241" s="16" t="s">
        <v>5098</v>
      </c>
      <c r="BV241" s="16" t="s">
        <v>4433</v>
      </c>
      <c r="BW241" s="16" t="s">
        <v>844</v>
      </c>
      <c r="BX241" s="16" t="s">
        <v>843</v>
      </c>
      <c r="BY241" s="16" t="s">
        <v>843</v>
      </c>
      <c r="BZ241" s="16" t="s">
        <v>843</v>
      </c>
      <c r="CA241" s="16" t="s">
        <v>843</v>
      </c>
      <c r="CB241" s="16" t="s">
        <v>843</v>
      </c>
      <c r="CC241" s="16" t="s">
        <v>843</v>
      </c>
      <c r="CD241" s="16" t="s">
        <v>843</v>
      </c>
      <c r="CE241" s="16" t="s">
        <v>843</v>
      </c>
      <c r="CF241" s="16" t="s">
        <v>843</v>
      </c>
      <c r="CG241" s="16" t="s">
        <v>843</v>
      </c>
      <c r="CH241" s="16" t="s">
        <v>843</v>
      </c>
      <c r="CI241" s="16" t="s">
        <v>843</v>
      </c>
      <c r="CJ241" s="16" t="s">
        <v>843</v>
      </c>
      <c r="CK241" s="16" t="s">
        <v>843</v>
      </c>
      <c r="CP241" s="16" t="s">
        <v>865</v>
      </c>
      <c r="DX241" s="16" t="s">
        <v>7842</v>
      </c>
      <c r="DY241" s="16" t="s">
        <v>867</v>
      </c>
      <c r="GC241" s="16" t="s">
        <v>5330</v>
      </c>
      <c r="GF241" s="16" t="s">
        <v>867</v>
      </c>
      <c r="GG241" s="16" t="s">
        <v>867</v>
      </c>
      <c r="GV241" s="16" t="s">
        <v>10065</v>
      </c>
      <c r="GW241" s="16" t="s">
        <v>843</v>
      </c>
      <c r="GX241" s="16" t="s">
        <v>844</v>
      </c>
      <c r="GY241" s="16" t="s">
        <v>844</v>
      </c>
      <c r="GZ241" s="16" t="s">
        <v>843</v>
      </c>
      <c r="HA241" s="16" t="s">
        <v>843</v>
      </c>
      <c r="HB241" s="16" t="s">
        <v>843</v>
      </c>
      <c r="HC241" s="16" t="s">
        <v>843</v>
      </c>
      <c r="HD241" s="16" t="s">
        <v>843</v>
      </c>
      <c r="HE241" s="16" t="s">
        <v>843</v>
      </c>
      <c r="HF241" s="16" t="s">
        <v>843</v>
      </c>
      <c r="HH241" s="16" t="s">
        <v>5456</v>
      </c>
      <c r="HK241" s="16" t="s">
        <v>865</v>
      </c>
      <c r="HM241" s="16" t="s">
        <v>865</v>
      </c>
      <c r="HZ241" s="16" t="s">
        <v>7944</v>
      </c>
      <c r="KE241" s="16" t="s">
        <v>5582</v>
      </c>
      <c r="KG241" s="16" t="s">
        <v>7018</v>
      </c>
      <c r="KH241" s="16" t="s">
        <v>7033</v>
      </c>
      <c r="KI241" s="16" t="s">
        <v>865</v>
      </c>
      <c r="LG241" s="16" t="s">
        <v>867</v>
      </c>
      <c r="LH241" s="16" t="s">
        <v>864</v>
      </c>
      <c r="LI241" s="16" t="s">
        <v>867</v>
      </c>
      <c r="LJ241" s="16" t="s">
        <v>867</v>
      </c>
      <c r="LK241" s="16" t="s">
        <v>867</v>
      </c>
      <c r="LL241" s="16" t="s">
        <v>9397</v>
      </c>
      <c r="LM241" s="16" t="s">
        <v>844</v>
      </c>
      <c r="LN241" s="16" t="s">
        <v>843</v>
      </c>
      <c r="LO241" s="16" t="s">
        <v>844</v>
      </c>
      <c r="LP241" s="16" t="s">
        <v>843</v>
      </c>
      <c r="LQ241" s="16" t="s">
        <v>843</v>
      </c>
      <c r="LR241" s="16" t="s">
        <v>843</v>
      </c>
      <c r="LS241" s="16" t="s">
        <v>843</v>
      </c>
      <c r="LT241" s="16" t="s">
        <v>843</v>
      </c>
      <c r="LU241" s="16" t="s">
        <v>843</v>
      </c>
      <c r="LV241" s="16" t="s">
        <v>843</v>
      </c>
      <c r="LW241" s="16" t="s">
        <v>843</v>
      </c>
      <c r="LX241" s="16" t="s">
        <v>843</v>
      </c>
      <c r="LY241" s="16" t="s">
        <v>843</v>
      </c>
      <c r="LZ241" s="16" t="s">
        <v>843</v>
      </c>
      <c r="MA241" s="16" t="s">
        <v>843</v>
      </c>
      <c r="MC241" s="16" t="s">
        <v>5694</v>
      </c>
      <c r="MD241" s="16" t="s">
        <v>844</v>
      </c>
      <c r="ME241" s="16" t="s">
        <v>843</v>
      </c>
      <c r="MF241" s="16" t="s">
        <v>843</v>
      </c>
      <c r="MG241" s="16" t="s">
        <v>843</v>
      </c>
      <c r="MH241" s="16" t="s">
        <v>843</v>
      </c>
      <c r="MI241" s="16" t="s">
        <v>843</v>
      </c>
      <c r="MJ241" s="16" t="s">
        <v>843</v>
      </c>
      <c r="MK241" s="16" t="s">
        <v>843</v>
      </c>
      <c r="ML241" s="16" t="s">
        <v>843</v>
      </c>
      <c r="MM241" s="16" t="s">
        <v>843</v>
      </c>
      <c r="MN241" s="16" t="s">
        <v>843</v>
      </c>
      <c r="MO241" s="16" t="s">
        <v>843</v>
      </c>
      <c r="MP241" s="16" t="s">
        <v>843</v>
      </c>
      <c r="MQ241" s="16" t="s">
        <v>843</v>
      </c>
      <c r="MR241" s="16" t="s">
        <v>843</v>
      </c>
      <c r="MS241" s="16" t="s">
        <v>843</v>
      </c>
      <c r="MT241" s="16" t="s">
        <v>843</v>
      </c>
      <c r="MU241" s="16" t="s">
        <v>843</v>
      </c>
      <c r="MV241" s="16" t="s">
        <v>843</v>
      </c>
      <c r="MX241" s="16" t="s">
        <v>5694</v>
      </c>
      <c r="MY241" s="16" t="s">
        <v>844</v>
      </c>
      <c r="MZ241" s="16" t="s">
        <v>843</v>
      </c>
      <c r="NA241" s="16" t="s">
        <v>843</v>
      </c>
      <c r="NB241" s="16" t="s">
        <v>843</v>
      </c>
      <c r="NC241" s="16" t="s">
        <v>843</v>
      </c>
      <c r="ND241" s="16" t="s">
        <v>843</v>
      </c>
      <c r="NE241" s="16" t="s">
        <v>843</v>
      </c>
      <c r="NF241" s="16" t="s">
        <v>843</v>
      </c>
      <c r="NG241" s="16" t="s">
        <v>843</v>
      </c>
      <c r="NH241" s="16" t="s">
        <v>843</v>
      </c>
      <c r="NI241" s="16" t="s">
        <v>843</v>
      </c>
      <c r="NJ241" s="16" t="s">
        <v>843</v>
      </c>
      <c r="NK241" s="16" t="s">
        <v>843</v>
      </c>
      <c r="NL241" s="16" t="s">
        <v>843</v>
      </c>
      <c r="NM241" s="16" t="s">
        <v>843</v>
      </c>
      <c r="NN241" s="16" t="s">
        <v>843</v>
      </c>
      <c r="NO241" s="16" t="s">
        <v>843</v>
      </c>
      <c r="NP241" s="16" t="s">
        <v>843</v>
      </c>
      <c r="NQ241" s="16" t="s">
        <v>843</v>
      </c>
      <c r="OK241" s="16" t="s">
        <v>5694</v>
      </c>
      <c r="OL241" s="16" t="s">
        <v>844</v>
      </c>
      <c r="OM241" s="16" t="s">
        <v>843</v>
      </c>
      <c r="ON241" s="16" t="s">
        <v>843</v>
      </c>
      <c r="OO241" s="16" t="s">
        <v>843</v>
      </c>
      <c r="OP241" s="16" t="s">
        <v>843</v>
      </c>
      <c r="OQ241" s="16" t="s">
        <v>843</v>
      </c>
      <c r="OR241" s="16" t="s">
        <v>843</v>
      </c>
      <c r="OS241" s="16" t="s">
        <v>843</v>
      </c>
      <c r="OT241" s="16" t="s">
        <v>843</v>
      </c>
      <c r="OU241" s="16" t="s">
        <v>843</v>
      </c>
      <c r="OV241" s="16" t="s">
        <v>843</v>
      </c>
      <c r="OW241" s="16" t="s">
        <v>843</v>
      </c>
      <c r="OX241" s="16" t="s">
        <v>843</v>
      </c>
      <c r="OY241" s="16" t="s">
        <v>843</v>
      </c>
      <c r="OZ241" s="16" t="s">
        <v>843</v>
      </c>
      <c r="PA241" s="16" t="s">
        <v>843</v>
      </c>
      <c r="PC241" s="16" t="s">
        <v>865</v>
      </c>
      <c r="PD241" s="16" t="s">
        <v>865</v>
      </c>
      <c r="PY241" s="16" t="s">
        <v>865</v>
      </c>
      <c r="QP241" s="16" t="s">
        <v>867</v>
      </c>
      <c r="QR241" s="16" t="s">
        <v>867</v>
      </c>
      <c r="QT241" s="16" t="s">
        <v>867</v>
      </c>
      <c r="QV241" s="16" t="s">
        <v>867</v>
      </c>
      <c r="QX241" s="16" t="s">
        <v>867</v>
      </c>
      <c r="QY241" s="16" t="s">
        <v>867</v>
      </c>
      <c r="RD241" s="16" t="s">
        <v>865</v>
      </c>
      <c r="RF241" s="16" t="s">
        <v>865</v>
      </c>
      <c r="RH241" s="16" t="s">
        <v>865</v>
      </c>
      <c r="RJ241" s="16" t="s">
        <v>865</v>
      </c>
      <c r="RN241" s="16" t="s">
        <v>867</v>
      </c>
      <c r="RP241" s="16" t="s">
        <v>867</v>
      </c>
      <c r="RR241" s="16" t="s">
        <v>867</v>
      </c>
      <c r="RT241" s="16" t="s">
        <v>867</v>
      </c>
      <c r="RV241" s="16" t="s">
        <v>867</v>
      </c>
      <c r="RX241" s="16" t="s">
        <v>867</v>
      </c>
      <c r="RZ241" s="16" t="s">
        <v>867</v>
      </c>
      <c r="SQ241" s="16" t="s">
        <v>4216</v>
      </c>
      <c r="SS241" s="16" t="s">
        <v>7305</v>
      </c>
      <c r="ST241" s="16" t="s">
        <v>7761</v>
      </c>
      <c r="TN241" s="16">
        <v>6000</v>
      </c>
      <c r="TO241" s="16">
        <v>8000</v>
      </c>
      <c r="TP241" s="16">
        <v>2000</v>
      </c>
      <c r="TR241" s="16">
        <v>500</v>
      </c>
      <c r="TS241" s="16">
        <v>300</v>
      </c>
      <c r="TU241" s="16">
        <v>2000</v>
      </c>
      <c r="TZ241" s="16" t="s">
        <v>7370</v>
      </c>
      <c r="UA241" s="16" t="s">
        <v>5941</v>
      </c>
      <c r="UB241" s="16">
        <v>0</v>
      </c>
      <c r="UC241" s="16" t="s">
        <v>844</v>
      </c>
      <c r="UD241" s="16" t="s">
        <v>843</v>
      </c>
      <c r="UE241" s="16" t="s">
        <v>843</v>
      </c>
      <c r="UF241" s="16" t="s">
        <v>843</v>
      </c>
      <c r="UG241" s="16" t="s">
        <v>843</v>
      </c>
      <c r="UH241" s="16" t="s">
        <v>843</v>
      </c>
      <c r="UL241" s="16">
        <v>60000</v>
      </c>
      <c r="WO241" s="16" t="s">
        <v>6926</v>
      </c>
      <c r="YN241" s="16" t="s">
        <v>864</v>
      </c>
      <c r="YP241" s="16" t="s">
        <v>7990</v>
      </c>
      <c r="YR241" s="16" t="s">
        <v>10066</v>
      </c>
      <c r="YS241" s="16" t="s">
        <v>10067</v>
      </c>
      <c r="YT241" s="16" t="s">
        <v>8694</v>
      </c>
      <c r="YU241" s="16" t="s">
        <v>10068</v>
      </c>
      <c r="YV241" s="16" t="s">
        <v>8696</v>
      </c>
      <c r="YW241" s="16" t="s">
        <v>844</v>
      </c>
      <c r="YX241" s="16" t="s">
        <v>8696</v>
      </c>
      <c r="ZE241" s="16" t="s">
        <v>843</v>
      </c>
      <c r="ZO241" s="16" t="s">
        <v>487</v>
      </c>
      <c r="ZP241" s="16" t="s">
        <v>487</v>
      </c>
      <c r="ZR241" s="16" t="s">
        <v>486</v>
      </c>
      <c r="ZS241" s="16" t="s">
        <v>844</v>
      </c>
      <c r="ZT241" s="16" t="s">
        <v>8705</v>
      </c>
      <c r="ZU241" s="16" t="s">
        <v>8706</v>
      </c>
      <c r="ZV241" s="16" t="s">
        <v>487</v>
      </c>
      <c r="ZW241" s="16" t="s">
        <v>844</v>
      </c>
      <c r="ZX241" s="16" t="s">
        <v>1056</v>
      </c>
      <c r="ZY241" s="16" t="s">
        <v>1056</v>
      </c>
      <c r="ZZ241" s="16" t="s">
        <v>844</v>
      </c>
      <c r="AAA241" s="16" t="s">
        <v>843</v>
      </c>
      <c r="AAB241" s="16" t="s">
        <v>843</v>
      </c>
      <c r="AAC241" s="16">
        <v>1</v>
      </c>
      <c r="AAD241" s="16" t="s">
        <v>844</v>
      </c>
      <c r="AAE241" s="16" t="s">
        <v>844</v>
      </c>
      <c r="AAF241" s="16" t="s">
        <v>843</v>
      </c>
      <c r="AAG241" s="16" t="s">
        <v>844</v>
      </c>
      <c r="AAH241" s="16" t="s">
        <v>843</v>
      </c>
      <c r="AAI241" s="16" t="s">
        <v>843</v>
      </c>
      <c r="AAJ241" s="16" t="s">
        <v>624</v>
      </c>
      <c r="AAK241" s="16" t="s">
        <v>649</v>
      </c>
      <c r="AAL241" s="16" t="s">
        <v>904</v>
      </c>
      <c r="AAM241" s="16" t="s">
        <v>663</v>
      </c>
      <c r="AAN241" s="16" t="s">
        <v>8707</v>
      </c>
      <c r="AAO241" s="16" t="s">
        <v>1018</v>
      </c>
      <c r="AAP241" s="16" t="s">
        <v>8708</v>
      </c>
      <c r="AAS241" s="16">
        <v>60000</v>
      </c>
      <c r="AAT241" s="16" t="s">
        <v>782</v>
      </c>
      <c r="AAU241" s="16" t="s">
        <v>782</v>
      </c>
      <c r="AAV241" s="16" t="s">
        <v>782</v>
      </c>
      <c r="AAW241" s="16" t="s">
        <v>782</v>
      </c>
      <c r="AAX241" s="16" t="s">
        <v>843</v>
      </c>
      <c r="AAY241" s="16" t="s">
        <v>8710</v>
      </c>
      <c r="AAZ241" s="16" t="s">
        <v>782</v>
      </c>
      <c r="ABA241" s="16" t="s">
        <v>782</v>
      </c>
      <c r="ABB241" s="16" t="s">
        <v>782</v>
      </c>
      <c r="ABC241" s="16" t="s">
        <v>782</v>
      </c>
      <c r="ABD241" s="16" t="s">
        <v>782</v>
      </c>
      <c r="ABE241" s="16" t="s">
        <v>782</v>
      </c>
      <c r="ABF241" s="16" t="s">
        <v>782</v>
      </c>
      <c r="ABG241" s="16" t="s">
        <v>782</v>
      </c>
      <c r="ABH241" s="16" t="s">
        <v>782</v>
      </c>
      <c r="ABI241" s="16" t="s">
        <v>782</v>
      </c>
      <c r="ABJ241" s="16" t="s">
        <v>782</v>
      </c>
      <c r="ABK241" s="16" t="s">
        <v>782</v>
      </c>
      <c r="ABL241" s="16" t="s">
        <v>843</v>
      </c>
      <c r="ABM241" s="16" t="s">
        <v>843</v>
      </c>
      <c r="ABN241" s="16" t="s">
        <v>1034</v>
      </c>
      <c r="ABO241" s="16" t="s">
        <v>486</v>
      </c>
      <c r="ABP241" s="16" t="s">
        <v>972</v>
      </c>
      <c r="ABQ241" s="16" t="s">
        <v>4324</v>
      </c>
      <c r="ABR241" s="16" t="s">
        <v>474</v>
      </c>
      <c r="ABS241" s="16" t="s">
        <v>451</v>
      </c>
      <c r="ABT241" s="16" t="s">
        <v>8732</v>
      </c>
      <c r="ABU241" s="16" t="s">
        <v>1056</v>
      </c>
      <c r="ABV241" s="16" t="s">
        <v>487</v>
      </c>
      <c r="ABW241" s="16" t="s">
        <v>487</v>
      </c>
      <c r="ABX241" s="16" t="s">
        <v>894</v>
      </c>
      <c r="ABY241" s="16" t="s">
        <v>486</v>
      </c>
      <c r="ABZ241" s="16" t="s">
        <v>486</v>
      </c>
      <c r="ACA241" s="16" t="s">
        <v>759</v>
      </c>
      <c r="ACB241" s="16" t="s">
        <v>768</v>
      </c>
      <c r="ACC241" s="16" t="s">
        <v>737</v>
      </c>
      <c r="ACD241" s="16" t="s">
        <v>487</v>
      </c>
      <c r="ACE241" s="16" t="s">
        <v>486</v>
      </c>
      <c r="ACG241" s="16" t="s">
        <v>1014</v>
      </c>
      <c r="ACH241" s="16" t="s">
        <v>1009</v>
      </c>
      <c r="ACI241" s="16" t="s">
        <v>462</v>
      </c>
      <c r="ACJ241" s="16">
        <v>1.1910000000000001</v>
      </c>
      <c r="ACK241" s="16" t="s">
        <v>478</v>
      </c>
      <c r="ACL241" s="16" t="s">
        <v>738</v>
      </c>
      <c r="ACM241" s="16" t="s">
        <v>1192</v>
      </c>
      <c r="ACN241" s="16" t="s">
        <v>1169</v>
      </c>
      <c r="ACO241" s="16" t="s">
        <v>1857</v>
      </c>
      <c r="ACQ241" s="16" t="s">
        <v>1202</v>
      </c>
      <c r="ACR241" s="16" t="s">
        <v>1645</v>
      </c>
      <c r="ACS241" s="16" t="s">
        <v>676</v>
      </c>
      <c r="ACT241" s="16" t="s">
        <v>1522</v>
      </c>
      <c r="ACU241" s="16" t="s">
        <v>831</v>
      </c>
      <c r="ACV241" s="16" t="s">
        <v>8756</v>
      </c>
      <c r="ACW241" s="16" t="s">
        <v>451</v>
      </c>
      <c r="ACX241" s="16" t="s">
        <v>1914</v>
      </c>
      <c r="ACY241" s="16" t="s">
        <v>1947</v>
      </c>
      <c r="ACZ241" s="16">
        <v>1</v>
      </c>
      <c r="ADA241" s="16">
        <v>0</v>
      </c>
      <c r="ADB241" s="16">
        <v>1</v>
      </c>
      <c r="ADC241" s="16">
        <v>1</v>
      </c>
      <c r="ADD241" s="16">
        <v>1</v>
      </c>
      <c r="ADE241" s="16" t="s">
        <v>9236</v>
      </c>
      <c r="ADF241" s="16">
        <v>0</v>
      </c>
      <c r="ADG241" s="16" t="s">
        <v>486</v>
      </c>
      <c r="ADH241" s="16">
        <v>3</v>
      </c>
      <c r="ADI241" s="16" t="s">
        <v>486</v>
      </c>
      <c r="ADJ241" s="16" t="s">
        <v>1745</v>
      </c>
      <c r="ADK241" s="16" t="s">
        <v>1752</v>
      </c>
      <c r="ADL241" s="16" t="s">
        <v>1762</v>
      </c>
      <c r="ADN241" s="16" t="s">
        <v>13196</v>
      </c>
      <c r="ADO241" s="16" t="s">
        <v>1766</v>
      </c>
      <c r="ADP241" s="16" t="s">
        <v>1743</v>
      </c>
      <c r="AEB241" s="16">
        <v>18800</v>
      </c>
      <c r="AEC241" s="16" t="s">
        <v>1061</v>
      </c>
      <c r="AED241" s="16">
        <v>20000</v>
      </c>
      <c r="AEE241" s="16" t="s">
        <v>952</v>
      </c>
      <c r="AEI241" s="16">
        <v>2000</v>
      </c>
      <c r="AEJ241" s="16">
        <v>2666.67</v>
      </c>
      <c r="AEK241" s="16">
        <v>666.67</v>
      </c>
      <c r="AEN241" s="16">
        <v>166.67</v>
      </c>
      <c r="AEO241" s="16">
        <v>100</v>
      </c>
      <c r="AEP241" s="16">
        <v>666.67</v>
      </c>
    </row>
    <row r="242" spans="1:822" x14ac:dyDescent="0.25">
      <c r="A242" s="30">
        <v>45824</v>
      </c>
      <c r="B242" s="16" t="s">
        <v>10069</v>
      </c>
      <c r="C242" s="16" t="s">
        <v>867</v>
      </c>
      <c r="D242" s="16" t="s">
        <v>867</v>
      </c>
      <c r="E242" s="16">
        <v>29</v>
      </c>
      <c r="F242" s="16" t="s">
        <v>8153</v>
      </c>
      <c r="G242" s="16" t="s">
        <v>4113</v>
      </c>
      <c r="I242" s="16" t="s">
        <v>4174</v>
      </c>
      <c r="Z242" s="16" t="s">
        <v>986</v>
      </c>
      <c r="AA242" s="16" t="s">
        <v>470</v>
      </c>
      <c r="AB242" s="16">
        <v>2</v>
      </c>
      <c r="AC242" s="16" t="s">
        <v>844</v>
      </c>
      <c r="AD242" s="16" t="s">
        <v>843</v>
      </c>
      <c r="AE242" s="16" t="s">
        <v>843</v>
      </c>
      <c r="AF242" s="16" t="s">
        <v>844</v>
      </c>
      <c r="AG242" s="16" t="s">
        <v>844</v>
      </c>
      <c r="AH242" s="16" t="s">
        <v>844</v>
      </c>
      <c r="AI242" s="16" t="s">
        <v>844</v>
      </c>
      <c r="AJ242" s="16" t="s">
        <v>843</v>
      </c>
      <c r="AK242" s="16" t="s">
        <v>843</v>
      </c>
      <c r="AM242" s="16" t="s">
        <v>737</v>
      </c>
      <c r="AN242" s="16" t="s">
        <v>759</v>
      </c>
      <c r="AP242" s="16" t="s">
        <v>768</v>
      </c>
      <c r="AR242" s="16" t="s">
        <v>6910</v>
      </c>
      <c r="BB242" s="16">
        <v>3</v>
      </c>
      <c r="BC242" s="16" t="s">
        <v>7875</v>
      </c>
      <c r="BE242" s="16" t="s">
        <v>5098</v>
      </c>
      <c r="BV242" s="16" t="s">
        <v>4433</v>
      </c>
      <c r="BW242" s="16" t="s">
        <v>844</v>
      </c>
      <c r="BX242" s="16" t="s">
        <v>843</v>
      </c>
      <c r="BY242" s="16" t="s">
        <v>843</v>
      </c>
      <c r="BZ242" s="16" t="s">
        <v>843</v>
      </c>
      <c r="CA242" s="16" t="s">
        <v>843</v>
      </c>
      <c r="CB242" s="16" t="s">
        <v>843</v>
      </c>
      <c r="CC242" s="16" t="s">
        <v>843</v>
      </c>
      <c r="CD242" s="16" t="s">
        <v>843</v>
      </c>
      <c r="CE242" s="16" t="s">
        <v>843</v>
      </c>
      <c r="CF242" s="16" t="s">
        <v>843</v>
      </c>
      <c r="CG242" s="16" t="s">
        <v>843</v>
      </c>
      <c r="CH242" s="16" t="s">
        <v>843</v>
      </c>
      <c r="CI242" s="16" t="s">
        <v>843</v>
      </c>
      <c r="CJ242" s="16" t="s">
        <v>843</v>
      </c>
      <c r="CK242" s="16" t="s">
        <v>843</v>
      </c>
      <c r="CP242" s="16" t="s">
        <v>865</v>
      </c>
      <c r="DX242" s="16" t="s">
        <v>867</v>
      </c>
      <c r="DY242" s="16" t="s">
        <v>867</v>
      </c>
      <c r="GC242" s="16" t="s">
        <v>5330</v>
      </c>
      <c r="GF242" s="16" t="s">
        <v>867</v>
      </c>
      <c r="GG242" s="16" t="s">
        <v>867</v>
      </c>
      <c r="GV242" s="16" t="s">
        <v>10070</v>
      </c>
      <c r="GW242" s="16" t="s">
        <v>843</v>
      </c>
      <c r="GX242" s="16" t="s">
        <v>844</v>
      </c>
      <c r="GY242" s="16" t="s">
        <v>843</v>
      </c>
      <c r="GZ242" s="16" t="s">
        <v>843</v>
      </c>
      <c r="HA242" s="16" t="s">
        <v>843</v>
      </c>
      <c r="HB242" s="16" t="s">
        <v>844</v>
      </c>
      <c r="HC242" s="16" t="s">
        <v>844</v>
      </c>
      <c r="HD242" s="16" t="s">
        <v>843</v>
      </c>
      <c r="HE242" s="16" t="s">
        <v>843</v>
      </c>
      <c r="HF242" s="16" t="s">
        <v>843</v>
      </c>
      <c r="HH242" s="16" t="s">
        <v>5456</v>
      </c>
      <c r="HK242" s="16" t="s">
        <v>864</v>
      </c>
      <c r="HM242" s="16" t="s">
        <v>865</v>
      </c>
      <c r="HZ242" s="16" t="s">
        <v>7944</v>
      </c>
      <c r="KE242" s="16" t="s">
        <v>5585</v>
      </c>
      <c r="KG242" s="16" t="s">
        <v>7018</v>
      </c>
      <c r="KH242" s="16" t="s">
        <v>864</v>
      </c>
      <c r="KI242" s="16" t="s">
        <v>865</v>
      </c>
      <c r="LG242" s="16" t="s">
        <v>867</v>
      </c>
      <c r="LH242" s="16" t="s">
        <v>867</v>
      </c>
      <c r="LI242" s="16" t="s">
        <v>867</v>
      </c>
      <c r="LJ242" s="16" t="s">
        <v>867</v>
      </c>
      <c r="LK242" s="16" t="s">
        <v>867</v>
      </c>
      <c r="LL242" s="16" t="s">
        <v>5660</v>
      </c>
      <c r="LM242" s="16" t="s">
        <v>843</v>
      </c>
      <c r="LN242" s="16" t="s">
        <v>844</v>
      </c>
      <c r="LO242" s="16" t="s">
        <v>843</v>
      </c>
      <c r="LP242" s="16" t="s">
        <v>843</v>
      </c>
      <c r="LQ242" s="16" t="s">
        <v>843</v>
      </c>
      <c r="LR242" s="16" t="s">
        <v>843</v>
      </c>
      <c r="LS242" s="16" t="s">
        <v>843</v>
      </c>
      <c r="LT242" s="16" t="s">
        <v>843</v>
      </c>
      <c r="LU242" s="16" t="s">
        <v>843</v>
      </c>
      <c r="LV242" s="16" t="s">
        <v>843</v>
      </c>
      <c r="LW242" s="16" t="s">
        <v>843</v>
      </c>
      <c r="LX242" s="16" t="s">
        <v>843</v>
      </c>
      <c r="LY242" s="16" t="s">
        <v>843</v>
      </c>
      <c r="LZ242" s="16" t="s">
        <v>843</v>
      </c>
      <c r="MA242" s="16" t="s">
        <v>843</v>
      </c>
      <c r="MC242" s="16" t="s">
        <v>5694</v>
      </c>
      <c r="MD242" s="16" t="s">
        <v>844</v>
      </c>
      <c r="ME242" s="16" t="s">
        <v>843</v>
      </c>
      <c r="MF242" s="16" t="s">
        <v>843</v>
      </c>
      <c r="MG242" s="16" t="s">
        <v>843</v>
      </c>
      <c r="MH242" s="16" t="s">
        <v>843</v>
      </c>
      <c r="MI242" s="16" t="s">
        <v>843</v>
      </c>
      <c r="MJ242" s="16" t="s">
        <v>843</v>
      </c>
      <c r="MK242" s="16" t="s">
        <v>843</v>
      </c>
      <c r="ML242" s="16" t="s">
        <v>843</v>
      </c>
      <c r="MM242" s="16" t="s">
        <v>843</v>
      </c>
      <c r="MN242" s="16" t="s">
        <v>843</v>
      </c>
      <c r="MO242" s="16" t="s">
        <v>843</v>
      </c>
      <c r="MP242" s="16" t="s">
        <v>843</v>
      </c>
      <c r="MQ242" s="16" t="s">
        <v>843</v>
      </c>
      <c r="MR242" s="16" t="s">
        <v>843</v>
      </c>
      <c r="MS242" s="16" t="s">
        <v>843</v>
      </c>
      <c r="MT242" s="16" t="s">
        <v>843</v>
      </c>
      <c r="MU242" s="16" t="s">
        <v>843</v>
      </c>
      <c r="MV242" s="16" t="s">
        <v>843</v>
      </c>
      <c r="MX242" s="16" t="s">
        <v>5704</v>
      </c>
      <c r="MY242" s="16" t="s">
        <v>843</v>
      </c>
      <c r="MZ242" s="16" t="s">
        <v>843</v>
      </c>
      <c r="NA242" s="16" t="s">
        <v>843</v>
      </c>
      <c r="NB242" s="16" t="s">
        <v>843</v>
      </c>
      <c r="NC242" s="16" t="s">
        <v>844</v>
      </c>
      <c r="ND242" s="16" t="s">
        <v>843</v>
      </c>
      <c r="NE242" s="16" t="s">
        <v>843</v>
      </c>
      <c r="NF242" s="16" t="s">
        <v>843</v>
      </c>
      <c r="NG242" s="16" t="s">
        <v>843</v>
      </c>
      <c r="NH242" s="16" t="s">
        <v>843</v>
      </c>
      <c r="NI242" s="16" t="s">
        <v>843</v>
      </c>
      <c r="NJ242" s="16" t="s">
        <v>843</v>
      </c>
      <c r="NK242" s="16" t="s">
        <v>843</v>
      </c>
      <c r="NL242" s="16" t="s">
        <v>843</v>
      </c>
      <c r="NM242" s="16" t="s">
        <v>843</v>
      </c>
      <c r="NN242" s="16" t="s">
        <v>843</v>
      </c>
      <c r="NO242" s="16" t="s">
        <v>843</v>
      </c>
      <c r="NP242" s="16" t="s">
        <v>843</v>
      </c>
      <c r="NQ242" s="16" t="s">
        <v>843</v>
      </c>
      <c r="PC242" s="16" t="s">
        <v>865</v>
      </c>
      <c r="PD242" s="16" t="s">
        <v>865</v>
      </c>
      <c r="PY242" s="16" t="s">
        <v>865</v>
      </c>
      <c r="QP242" s="16" t="s">
        <v>867</v>
      </c>
      <c r="QR242" s="16" t="s">
        <v>867</v>
      </c>
      <c r="QT242" s="16" t="s">
        <v>867</v>
      </c>
      <c r="QV242" s="16" t="s">
        <v>867</v>
      </c>
      <c r="QX242" s="16" t="s">
        <v>867</v>
      </c>
      <c r="QY242" s="16" t="s">
        <v>867</v>
      </c>
      <c r="RD242" s="16" t="s">
        <v>865</v>
      </c>
      <c r="RF242" s="16" t="s">
        <v>865</v>
      </c>
      <c r="RH242" s="16" t="s">
        <v>865</v>
      </c>
      <c r="RJ242" s="16" t="s">
        <v>865</v>
      </c>
      <c r="RN242" s="16" t="s">
        <v>867</v>
      </c>
      <c r="RP242" s="16" t="s">
        <v>867</v>
      </c>
      <c r="RR242" s="16" t="s">
        <v>867</v>
      </c>
      <c r="RT242" s="16" t="s">
        <v>867</v>
      </c>
      <c r="RV242" s="16" t="s">
        <v>867</v>
      </c>
      <c r="RX242" s="16" t="s">
        <v>867</v>
      </c>
      <c r="RZ242" s="16" t="s">
        <v>867</v>
      </c>
      <c r="SQ242" s="16" t="s">
        <v>867</v>
      </c>
      <c r="SS242" s="16" t="s">
        <v>7299</v>
      </c>
      <c r="ST242" s="16" t="s">
        <v>7761</v>
      </c>
      <c r="TN242" s="16">
        <v>10000</v>
      </c>
      <c r="TO242" s="16">
        <v>8000</v>
      </c>
      <c r="TP242" s="16">
        <v>1500</v>
      </c>
      <c r="TQ242" s="16">
        <v>700</v>
      </c>
      <c r="TR242" s="16">
        <v>700</v>
      </c>
      <c r="TS242" s="16">
        <v>300</v>
      </c>
      <c r="TT242" s="16">
        <v>0</v>
      </c>
      <c r="TU242" s="16">
        <v>1000</v>
      </c>
      <c r="TV242" s="16">
        <v>3000</v>
      </c>
      <c r="TW242" s="16">
        <v>0</v>
      </c>
      <c r="TX242" s="16">
        <v>0</v>
      </c>
      <c r="TZ242" s="16" t="s">
        <v>7370</v>
      </c>
      <c r="UA242" s="16" t="s">
        <v>5941</v>
      </c>
      <c r="UB242" s="16">
        <v>0</v>
      </c>
      <c r="UC242" s="16" t="s">
        <v>844</v>
      </c>
      <c r="UD242" s="16" t="s">
        <v>843</v>
      </c>
      <c r="UE242" s="16" t="s">
        <v>843</v>
      </c>
      <c r="UF242" s="16" t="s">
        <v>843</v>
      </c>
      <c r="UG242" s="16" t="s">
        <v>843</v>
      </c>
      <c r="UH242" s="16" t="s">
        <v>843</v>
      </c>
      <c r="WO242" s="16" t="s">
        <v>6920</v>
      </c>
      <c r="XD242" s="16" t="s">
        <v>10071</v>
      </c>
      <c r="XE242" s="16" t="s">
        <v>843</v>
      </c>
      <c r="XF242" s="16" t="s">
        <v>843</v>
      </c>
      <c r="XG242" s="16" t="s">
        <v>843</v>
      </c>
      <c r="XH242" s="16" t="s">
        <v>843</v>
      </c>
      <c r="XI242" s="16" t="s">
        <v>843</v>
      </c>
      <c r="XJ242" s="16" t="s">
        <v>843</v>
      </c>
      <c r="XK242" s="16" t="s">
        <v>843</v>
      </c>
      <c r="XL242" s="16" t="s">
        <v>843</v>
      </c>
      <c r="XM242" s="16" t="s">
        <v>844</v>
      </c>
      <c r="XN242" s="16" t="s">
        <v>843</v>
      </c>
      <c r="XO242" s="16" t="s">
        <v>844</v>
      </c>
      <c r="XP242" s="16" t="s">
        <v>843</v>
      </c>
      <c r="XQ242" s="16" t="s">
        <v>843</v>
      </c>
      <c r="YF242" s="16" t="s">
        <v>865</v>
      </c>
      <c r="YN242" s="16" t="s">
        <v>7052</v>
      </c>
      <c r="YP242" s="16" t="s">
        <v>7987</v>
      </c>
      <c r="YR242" s="16" t="s">
        <v>10072</v>
      </c>
      <c r="YS242" s="16" t="s">
        <v>10073</v>
      </c>
      <c r="YT242" s="16" t="s">
        <v>8694</v>
      </c>
      <c r="YU242" s="16" t="s">
        <v>10074</v>
      </c>
      <c r="YV242" s="16" t="s">
        <v>8696</v>
      </c>
      <c r="YW242" s="16" t="s">
        <v>844</v>
      </c>
      <c r="YX242" s="16" t="s">
        <v>8696</v>
      </c>
      <c r="YY242" s="16" t="s">
        <v>8789</v>
      </c>
      <c r="YZ242" s="16" t="s">
        <v>843</v>
      </c>
      <c r="ZA242" s="16" t="s">
        <v>843</v>
      </c>
      <c r="ZB242" s="16">
        <v>22700</v>
      </c>
      <c r="ZC242" s="16" t="s">
        <v>8906</v>
      </c>
      <c r="ZD242" s="16" t="s">
        <v>8926</v>
      </c>
      <c r="ZE242" s="16" t="s">
        <v>10075</v>
      </c>
      <c r="ZF242" s="16" t="s">
        <v>8723</v>
      </c>
      <c r="ZG242" s="16" t="s">
        <v>8752</v>
      </c>
      <c r="ZH242" s="16" t="s">
        <v>8700</v>
      </c>
      <c r="ZI242" s="16" t="s">
        <v>8865</v>
      </c>
      <c r="ZJ242" s="16" t="s">
        <v>843</v>
      </c>
      <c r="ZK242" s="16" t="s">
        <v>843</v>
      </c>
      <c r="ZL242" s="16" t="s">
        <v>8699</v>
      </c>
      <c r="ZM242" s="16" t="s">
        <v>843</v>
      </c>
      <c r="ZN242" s="16" t="s">
        <v>8755</v>
      </c>
      <c r="ZO242" s="16" t="s">
        <v>487</v>
      </c>
      <c r="ZP242" s="16" t="s">
        <v>487</v>
      </c>
      <c r="ZQ242" s="16" t="s">
        <v>487</v>
      </c>
      <c r="ZR242" s="16" t="s">
        <v>486</v>
      </c>
      <c r="ZS242" s="16" t="s">
        <v>8874</v>
      </c>
      <c r="ZT242" s="16" t="s">
        <v>8705</v>
      </c>
      <c r="ZU242" s="16" t="s">
        <v>8706</v>
      </c>
      <c r="ZV242" s="16" t="s">
        <v>487</v>
      </c>
      <c r="ZW242" s="16" t="s">
        <v>843</v>
      </c>
      <c r="ZX242" s="16" t="s">
        <v>1056</v>
      </c>
      <c r="ZY242" s="16" t="s">
        <v>844</v>
      </c>
      <c r="ZZ242" s="16" t="s">
        <v>844</v>
      </c>
      <c r="AAA242" s="16" t="s">
        <v>843</v>
      </c>
      <c r="AAB242" s="16" t="s">
        <v>843</v>
      </c>
      <c r="AAC242" s="16">
        <v>1</v>
      </c>
      <c r="AAD242" s="16" t="s">
        <v>844</v>
      </c>
      <c r="AAE242" s="16" t="s">
        <v>844</v>
      </c>
      <c r="AAF242" s="16" t="s">
        <v>843</v>
      </c>
      <c r="AAG242" s="16" t="s">
        <v>843</v>
      </c>
      <c r="AAH242" s="16" t="s">
        <v>843</v>
      </c>
      <c r="AAI242" s="16" t="s">
        <v>843</v>
      </c>
      <c r="AAJ242" s="16" t="s">
        <v>600</v>
      </c>
      <c r="AAK242" s="16" t="s">
        <v>655</v>
      </c>
      <c r="AAL242" s="16" t="s">
        <v>905</v>
      </c>
      <c r="AAM242" s="16" t="s">
        <v>663</v>
      </c>
      <c r="AAN242" s="16" t="s">
        <v>8707</v>
      </c>
      <c r="AAO242" s="16" t="s">
        <v>1019</v>
      </c>
      <c r="AAP242" s="16" t="s">
        <v>8708</v>
      </c>
      <c r="AAT242" s="16" t="s">
        <v>782</v>
      </c>
      <c r="AAU242" s="16" t="s">
        <v>782</v>
      </c>
      <c r="AAV242" s="16" t="s">
        <v>782</v>
      </c>
      <c r="AAW242" s="16" t="s">
        <v>782</v>
      </c>
      <c r="AAX242" s="16" t="s">
        <v>843</v>
      </c>
      <c r="AAY242" s="16" t="s">
        <v>8710</v>
      </c>
      <c r="AAZ242" s="16" t="s">
        <v>782</v>
      </c>
      <c r="ABA242" s="16" t="s">
        <v>782</v>
      </c>
      <c r="ABB242" s="16" t="s">
        <v>782</v>
      </c>
      <c r="ABC242" s="16" t="s">
        <v>782</v>
      </c>
      <c r="ABD242" s="16" t="s">
        <v>782</v>
      </c>
      <c r="ABE242" s="16" t="s">
        <v>782</v>
      </c>
      <c r="ABF242" s="16" t="s">
        <v>782</v>
      </c>
      <c r="ABG242" s="16" t="s">
        <v>782</v>
      </c>
      <c r="ABH242" s="16" t="s">
        <v>782</v>
      </c>
      <c r="ABI242" s="16" t="s">
        <v>782</v>
      </c>
      <c r="ABJ242" s="16" t="s">
        <v>782</v>
      </c>
      <c r="ABK242" s="16" t="s">
        <v>782</v>
      </c>
      <c r="ABL242" s="16" t="s">
        <v>843</v>
      </c>
      <c r="ABM242" s="16" t="s">
        <v>843</v>
      </c>
      <c r="ABN242" s="16" t="s">
        <v>1034</v>
      </c>
      <c r="ABO242" s="16" t="s">
        <v>486</v>
      </c>
      <c r="ABP242" s="16" t="s">
        <v>972</v>
      </c>
      <c r="ABQ242" s="16" t="s">
        <v>4351</v>
      </c>
      <c r="ABR242" s="16" t="s">
        <v>470</v>
      </c>
      <c r="ABS242" s="16" t="s">
        <v>445</v>
      </c>
      <c r="ABT242" s="16" t="s">
        <v>1056</v>
      </c>
      <c r="ABU242" s="16" t="s">
        <v>1056</v>
      </c>
      <c r="ABV242" s="16" t="s">
        <v>487</v>
      </c>
      <c r="ABW242" s="16" t="s">
        <v>487</v>
      </c>
      <c r="ABX242" s="16" t="s">
        <v>894</v>
      </c>
      <c r="ABY242" s="16" t="s">
        <v>486</v>
      </c>
      <c r="ABZ242" s="16" t="s">
        <v>486</v>
      </c>
      <c r="ACA242" s="16" t="s">
        <v>759</v>
      </c>
      <c r="ACB242" s="16" t="s">
        <v>768</v>
      </c>
      <c r="ACC242" s="16" t="s">
        <v>737</v>
      </c>
      <c r="ACD242" s="16" t="s">
        <v>487</v>
      </c>
      <c r="ACE242" s="16" t="s">
        <v>486</v>
      </c>
      <c r="ACG242" s="16" t="s">
        <v>1014</v>
      </c>
      <c r="ACH242" s="16" t="s">
        <v>1009</v>
      </c>
      <c r="ACI242" s="16" t="s">
        <v>462</v>
      </c>
      <c r="ACJ242" s="16">
        <v>1.1910000000000001</v>
      </c>
      <c r="ACK242" s="16" t="s">
        <v>478</v>
      </c>
      <c r="ACL242" s="16" t="s">
        <v>738</v>
      </c>
      <c r="ACM242" s="16" t="s">
        <v>1188</v>
      </c>
      <c r="ACN242" s="16" t="s">
        <v>1169</v>
      </c>
      <c r="ACO242" s="16" t="s">
        <v>1857</v>
      </c>
      <c r="ACQ242" s="16" t="s">
        <v>1202</v>
      </c>
      <c r="ACR242" s="16" t="s">
        <v>1645</v>
      </c>
      <c r="ACS242" s="16" t="s">
        <v>676</v>
      </c>
      <c r="ACT242" s="16" t="s">
        <v>1522</v>
      </c>
      <c r="ACU242" s="16" t="s">
        <v>833</v>
      </c>
      <c r="ACV242" s="16" t="s">
        <v>8711</v>
      </c>
      <c r="ACW242" s="16" t="s">
        <v>445</v>
      </c>
      <c r="ACX242" s="16" t="s">
        <v>1914</v>
      </c>
      <c r="ACY242" s="16" t="s">
        <v>1947</v>
      </c>
      <c r="ACZ242" s="16">
        <v>1</v>
      </c>
      <c r="ADA242" s="16">
        <v>1</v>
      </c>
      <c r="ADB242" s="16">
        <v>1</v>
      </c>
      <c r="ADC242" s="16">
        <v>1</v>
      </c>
      <c r="ADD242" s="16">
        <v>1</v>
      </c>
      <c r="ADE242" s="16" t="s">
        <v>8712</v>
      </c>
      <c r="ADF242" s="16">
        <v>0</v>
      </c>
      <c r="ADG242" s="16" t="s">
        <v>486</v>
      </c>
      <c r="ADH242" s="16">
        <v>2</v>
      </c>
      <c r="ADI242" s="16" t="s">
        <v>486</v>
      </c>
      <c r="ADJ242" s="16" t="s">
        <v>1746</v>
      </c>
      <c r="ADK242" s="16" t="s">
        <v>1752</v>
      </c>
      <c r="ADL242" s="16" t="s">
        <v>1761</v>
      </c>
      <c r="ADM242" s="16" t="s">
        <v>13195</v>
      </c>
      <c r="ADN242" s="16" t="s">
        <v>1764</v>
      </c>
      <c r="ADO242" s="16" t="s">
        <v>1766</v>
      </c>
      <c r="ADP242" s="16" t="s">
        <v>1751</v>
      </c>
      <c r="ADQ242" s="16" t="s">
        <v>1743</v>
      </c>
      <c r="ADR242" s="16" t="s">
        <v>13194</v>
      </c>
      <c r="ADS242" s="16" t="s">
        <v>13194</v>
      </c>
      <c r="ADY242" s="16" t="s">
        <v>1061</v>
      </c>
      <c r="AEB242" s="16">
        <v>22700</v>
      </c>
      <c r="AEE242" s="16" t="s">
        <v>952</v>
      </c>
      <c r="AEI242" s="16">
        <v>5000</v>
      </c>
      <c r="AEJ242" s="16">
        <v>4000</v>
      </c>
      <c r="AEK242" s="16">
        <v>750</v>
      </c>
      <c r="AEL242" s="16">
        <v>350</v>
      </c>
      <c r="AEM242" s="16">
        <v>1500</v>
      </c>
      <c r="AEN242" s="16">
        <v>350</v>
      </c>
      <c r="AEO242" s="16">
        <v>150</v>
      </c>
      <c r="AEP242" s="16">
        <v>500</v>
      </c>
    </row>
    <row r="243" spans="1:822" x14ac:dyDescent="0.25">
      <c r="A243" s="30">
        <v>45825</v>
      </c>
      <c r="B243" s="16" t="s">
        <v>10076</v>
      </c>
      <c r="C243" s="16" t="s">
        <v>867</v>
      </c>
      <c r="D243" s="16" t="s">
        <v>867</v>
      </c>
      <c r="E243" s="16">
        <v>29</v>
      </c>
      <c r="F243" s="16" t="s">
        <v>8153</v>
      </c>
      <c r="G243" s="16" t="s">
        <v>4113</v>
      </c>
      <c r="I243" s="16" t="s">
        <v>4162</v>
      </c>
      <c r="Z243" s="16" t="s">
        <v>988</v>
      </c>
      <c r="AA243" s="16" t="s">
        <v>470</v>
      </c>
      <c r="AB243" s="16">
        <v>5</v>
      </c>
      <c r="AC243" s="16" t="s">
        <v>1056</v>
      </c>
      <c r="AD243" s="16" t="s">
        <v>844</v>
      </c>
      <c r="AE243" s="16" t="s">
        <v>844</v>
      </c>
      <c r="AF243" s="16" t="s">
        <v>1056</v>
      </c>
      <c r="AG243" s="16" t="s">
        <v>844</v>
      </c>
      <c r="AH243" s="16" t="s">
        <v>8732</v>
      </c>
      <c r="AI243" s="16" t="s">
        <v>1056</v>
      </c>
      <c r="AJ243" s="16" t="s">
        <v>843</v>
      </c>
      <c r="AK243" s="16" t="s">
        <v>843</v>
      </c>
      <c r="AM243" s="16" t="s">
        <v>737</v>
      </c>
      <c r="AN243" s="16" t="s">
        <v>759</v>
      </c>
      <c r="AP243" s="16" t="s">
        <v>768</v>
      </c>
      <c r="AR243" s="16" t="s">
        <v>6910</v>
      </c>
      <c r="BB243" s="16">
        <v>3</v>
      </c>
      <c r="BC243" s="16" t="s">
        <v>7869</v>
      </c>
      <c r="BE243" s="16" t="s">
        <v>5098</v>
      </c>
      <c r="BV243" s="16" t="s">
        <v>4433</v>
      </c>
      <c r="BW243" s="16" t="s">
        <v>844</v>
      </c>
      <c r="BX243" s="16" t="s">
        <v>843</v>
      </c>
      <c r="BY243" s="16" t="s">
        <v>843</v>
      </c>
      <c r="BZ243" s="16" t="s">
        <v>843</v>
      </c>
      <c r="CA243" s="16" t="s">
        <v>843</v>
      </c>
      <c r="CB243" s="16" t="s">
        <v>843</v>
      </c>
      <c r="CC243" s="16" t="s">
        <v>843</v>
      </c>
      <c r="CD243" s="16" t="s">
        <v>843</v>
      </c>
      <c r="CE243" s="16" t="s">
        <v>843</v>
      </c>
      <c r="CF243" s="16" t="s">
        <v>843</v>
      </c>
      <c r="CG243" s="16" t="s">
        <v>843</v>
      </c>
      <c r="CH243" s="16" t="s">
        <v>843</v>
      </c>
      <c r="CI243" s="16" t="s">
        <v>843</v>
      </c>
      <c r="CJ243" s="16" t="s">
        <v>843</v>
      </c>
      <c r="CK243" s="16" t="s">
        <v>843</v>
      </c>
      <c r="CP243" s="16" t="s">
        <v>867</v>
      </c>
      <c r="CQ243" s="16" t="s">
        <v>5191</v>
      </c>
      <c r="CR243" s="16" t="s">
        <v>844</v>
      </c>
      <c r="CS243" s="16" t="s">
        <v>843</v>
      </c>
      <c r="CT243" s="16" t="s">
        <v>843</v>
      </c>
      <c r="CU243" s="16" t="s">
        <v>843</v>
      </c>
      <c r="CV243" s="16" t="s">
        <v>843</v>
      </c>
      <c r="CW243" s="16" t="s">
        <v>843</v>
      </c>
      <c r="CX243" s="16" t="s">
        <v>843</v>
      </c>
      <c r="CY243" s="16" t="s">
        <v>843</v>
      </c>
      <c r="CZ243" s="16" t="s">
        <v>843</v>
      </c>
      <c r="DA243" s="16" t="s">
        <v>5184</v>
      </c>
      <c r="DX243" s="16" t="s">
        <v>867</v>
      </c>
      <c r="DY243" s="16" t="s">
        <v>867</v>
      </c>
      <c r="GC243" s="16" t="s">
        <v>5350</v>
      </c>
      <c r="GF243" s="16" t="s">
        <v>867</v>
      </c>
      <c r="GG243" s="16" t="s">
        <v>867</v>
      </c>
      <c r="GV243" s="16" t="s">
        <v>5443</v>
      </c>
      <c r="GW243" s="16" t="s">
        <v>843</v>
      </c>
      <c r="GX243" s="16" t="s">
        <v>844</v>
      </c>
      <c r="GY243" s="16" t="s">
        <v>843</v>
      </c>
      <c r="GZ243" s="16" t="s">
        <v>843</v>
      </c>
      <c r="HA243" s="16" t="s">
        <v>843</v>
      </c>
      <c r="HB243" s="16" t="s">
        <v>843</v>
      </c>
      <c r="HC243" s="16" t="s">
        <v>843</v>
      </c>
      <c r="HD243" s="16" t="s">
        <v>843</v>
      </c>
      <c r="HE243" s="16" t="s">
        <v>843</v>
      </c>
      <c r="HF243" s="16" t="s">
        <v>843</v>
      </c>
      <c r="HH243" s="16" t="s">
        <v>5456</v>
      </c>
      <c r="HK243" s="16" t="s">
        <v>865</v>
      </c>
      <c r="HM243" s="16" t="s">
        <v>865</v>
      </c>
      <c r="HZ243" s="16" t="s">
        <v>7944</v>
      </c>
      <c r="KE243" s="16" t="s">
        <v>5585</v>
      </c>
      <c r="KG243" s="16" t="s">
        <v>7018</v>
      </c>
      <c r="KH243" s="16" t="s">
        <v>7033</v>
      </c>
      <c r="KI243" s="16" t="s">
        <v>865</v>
      </c>
      <c r="LG243" s="16" t="s">
        <v>867</v>
      </c>
      <c r="LH243" s="16" t="s">
        <v>867</v>
      </c>
      <c r="LI243" s="16" t="s">
        <v>867</v>
      </c>
      <c r="LJ243" s="16" t="s">
        <v>867</v>
      </c>
      <c r="LK243" s="16" t="s">
        <v>867</v>
      </c>
      <c r="LL243" s="16" t="s">
        <v>5663</v>
      </c>
      <c r="LM243" s="16" t="s">
        <v>843</v>
      </c>
      <c r="LN243" s="16" t="s">
        <v>843</v>
      </c>
      <c r="LO243" s="16" t="s">
        <v>844</v>
      </c>
      <c r="LP243" s="16" t="s">
        <v>843</v>
      </c>
      <c r="LQ243" s="16" t="s">
        <v>843</v>
      </c>
      <c r="LR243" s="16" t="s">
        <v>843</v>
      </c>
      <c r="LS243" s="16" t="s">
        <v>843</v>
      </c>
      <c r="LT243" s="16" t="s">
        <v>843</v>
      </c>
      <c r="LU243" s="16" t="s">
        <v>843</v>
      </c>
      <c r="LV243" s="16" t="s">
        <v>843</v>
      </c>
      <c r="LW243" s="16" t="s">
        <v>843</v>
      </c>
      <c r="LX243" s="16" t="s">
        <v>843</v>
      </c>
      <c r="LY243" s="16" t="s">
        <v>843</v>
      </c>
      <c r="LZ243" s="16" t="s">
        <v>843</v>
      </c>
      <c r="MA243" s="16" t="s">
        <v>843</v>
      </c>
      <c r="MC243" s="16" t="s">
        <v>5694</v>
      </c>
      <c r="MD243" s="16" t="s">
        <v>844</v>
      </c>
      <c r="ME243" s="16" t="s">
        <v>843</v>
      </c>
      <c r="MF243" s="16" t="s">
        <v>843</v>
      </c>
      <c r="MG243" s="16" t="s">
        <v>843</v>
      </c>
      <c r="MH243" s="16" t="s">
        <v>843</v>
      </c>
      <c r="MI243" s="16" t="s">
        <v>843</v>
      </c>
      <c r="MJ243" s="16" t="s">
        <v>843</v>
      </c>
      <c r="MK243" s="16" t="s">
        <v>843</v>
      </c>
      <c r="ML243" s="16" t="s">
        <v>843</v>
      </c>
      <c r="MM243" s="16" t="s">
        <v>843</v>
      </c>
      <c r="MN243" s="16" t="s">
        <v>843</v>
      </c>
      <c r="MO243" s="16" t="s">
        <v>843</v>
      </c>
      <c r="MP243" s="16" t="s">
        <v>843</v>
      </c>
      <c r="MQ243" s="16" t="s">
        <v>843</v>
      </c>
      <c r="MR243" s="16" t="s">
        <v>843</v>
      </c>
      <c r="MS243" s="16" t="s">
        <v>843</v>
      </c>
      <c r="MT243" s="16" t="s">
        <v>843</v>
      </c>
      <c r="MU243" s="16" t="s">
        <v>843</v>
      </c>
      <c r="MV243" s="16" t="s">
        <v>843</v>
      </c>
      <c r="MX243" s="16" t="s">
        <v>5694</v>
      </c>
      <c r="MY243" s="16" t="s">
        <v>844</v>
      </c>
      <c r="MZ243" s="16" t="s">
        <v>843</v>
      </c>
      <c r="NA243" s="16" t="s">
        <v>843</v>
      </c>
      <c r="NB243" s="16" t="s">
        <v>843</v>
      </c>
      <c r="NC243" s="16" t="s">
        <v>843</v>
      </c>
      <c r="ND243" s="16" t="s">
        <v>843</v>
      </c>
      <c r="NE243" s="16" t="s">
        <v>843</v>
      </c>
      <c r="NF243" s="16" t="s">
        <v>843</v>
      </c>
      <c r="NG243" s="16" t="s">
        <v>843</v>
      </c>
      <c r="NH243" s="16" t="s">
        <v>843</v>
      </c>
      <c r="NI243" s="16" t="s">
        <v>843</v>
      </c>
      <c r="NJ243" s="16" t="s">
        <v>843</v>
      </c>
      <c r="NK243" s="16" t="s">
        <v>843</v>
      </c>
      <c r="NL243" s="16" t="s">
        <v>843</v>
      </c>
      <c r="NM243" s="16" t="s">
        <v>843</v>
      </c>
      <c r="NN243" s="16" t="s">
        <v>843</v>
      </c>
      <c r="NO243" s="16" t="s">
        <v>843</v>
      </c>
      <c r="NP243" s="16" t="s">
        <v>843</v>
      </c>
      <c r="NQ243" s="16" t="s">
        <v>843</v>
      </c>
      <c r="NS243" s="16" t="s">
        <v>5694</v>
      </c>
      <c r="NT243" s="16" t="s">
        <v>844</v>
      </c>
      <c r="NU243" s="16" t="s">
        <v>843</v>
      </c>
      <c r="NV243" s="16" t="s">
        <v>843</v>
      </c>
      <c r="NW243" s="16" t="s">
        <v>843</v>
      </c>
      <c r="NX243" s="16" t="s">
        <v>843</v>
      </c>
      <c r="NY243" s="16" t="s">
        <v>843</v>
      </c>
      <c r="NZ243" s="16" t="s">
        <v>843</v>
      </c>
      <c r="OA243" s="16" t="s">
        <v>843</v>
      </c>
      <c r="OB243" s="16" t="s">
        <v>843</v>
      </c>
      <c r="OC243" s="16" t="s">
        <v>843</v>
      </c>
      <c r="OD243" s="16" t="s">
        <v>843</v>
      </c>
      <c r="OE243" s="16" t="s">
        <v>843</v>
      </c>
      <c r="OF243" s="16" t="s">
        <v>843</v>
      </c>
      <c r="OG243" s="16" t="s">
        <v>843</v>
      </c>
      <c r="OH243" s="16" t="s">
        <v>843</v>
      </c>
      <c r="OI243" s="16" t="s">
        <v>843</v>
      </c>
      <c r="OK243" s="16" t="s">
        <v>5694</v>
      </c>
      <c r="OL243" s="16" t="s">
        <v>844</v>
      </c>
      <c r="OM243" s="16" t="s">
        <v>843</v>
      </c>
      <c r="ON243" s="16" t="s">
        <v>843</v>
      </c>
      <c r="OO243" s="16" t="s">
        <v>843</v>
      </c>
      <c r="OP243" s="16" t="s">
        <v>843</v>
      </c>
      <c r="OQ243" s="16" t="s">
        <v>843</v>
      </c>
      <c r="OR243" s="16" t="s">
        <v>843</v>
      </c>
      <c r="OS243" s="16" t="s">
        <v>843</v>
      </c>
      <c r="OT243" s="16" t="s">
        <v>843</v>
      </c>
      <c r="OU243" s="16" t="s">
        <v>843</v>
      </c>
      <c r="OV243" s="16" t="s">
        <v>843</v>
      </c>
      <c r="OW243" s="16" t="s">
        <v>843</v>
      </c>
      <c r="OX243" s="16" t="s">
        <v>843</v>
      </c>
      <c r="OY243" s="16" t="s">
        <v>843</v>
      </c>
      <c r="OZ243" s="16" t="s">
        <v>843</v>
      </c>
      <c r="PA243" s="16" t="s">
        <v>843</v>
      </c>
      <c r="PC243" s="16" t="s">
        <v>865</v>
      </c>
      <c r="PD243" s="16" t="s">
        <v>865</v>
      </c>
      <c r="PY243" s="16" t="s">
        <v>865</v>
      </c>
      <c r="QP243" s="16" t="s">
        <v>865</v>
      </c>
      <c r="QR243" s="16" t="s">
        <v>867</v>
      </c>
      <c r="QT243" s="16" t="s">
        <v>867</v>
      </c>
      <c r="QV243" s="16" t="s">
        <v>865</v>
      </c>
      <c r="QX243" s="16" t="s">
        <v>864</v>
      </c>
      <c r="QY243" s="16" t="s">
        <v>867</v>
      </c>
      <c r="RD243" s="16" t="s">
        <v>865</v>
      </c>
      <c r="RF243" s="16" t="s">
        <v>865</v>
      </c>
      <c r="RH243" s="16" t="s">
        <v>865</v>
      </c>
      <c r="RJ243" s="16" t="s">
        <v>865</v>
      </c>
      <c r="RN243" s="16" t="s">
        <v>867</v>
      </c>
      <c r="RP243" s="16" t="s">
        <v>867</v>
      </c>
      <c r="RR243" s="16" t="s">
        <v>867</v>
      </c>
      <c r="RT243" s="16" t="s">
        <v>867</v>
      </c>
      <c r="RV243" s="16" t="s">
        <v>867</v>
      </c>
      <c r="RX243" s="16" t="s">
        <v>7720</v>
      </c>
      <c r="RZ243" s="16" t="s">
        <v>7720</v>
      </c>
      <c r="SQ243" s="16" t="s">
        <v>867</v>
      </c>
      <c r="SS243" s="16" t="s">
        <v>7296</v>
      </c>
      <c r="ST243" s="16" t="s">
        <v>7761</v>
      </c>
      <c r="TN243" s="16">
        <v>7000</v>
      </c>
      <c r="TO243" s="16">
        <v>10000</v>
      </c>
      <c r="TP243" s="16">
        <v>2000</v>
      </c>
      <c r="TQ243" s="16">
        <v>700</v>
      </c>
      <c r="TR243" s="16">
        <v>700</v>
      </c>
      <c r="TS243" s="16">
        <v>500</v>
      </c>
      <c r="TT243" s="16">
        <v>0</v>
      </c>
      <c r="TU243" s="16">
        <v>1000</v>
      </c>
      <c r="TV243" s="16">
        <v>3000</v>
      </c>
      <c r="TW243" s="16">
        <v>0</v>
      </c>
      <c r="TX243" s="16">
        <v>0</v>
      </c>
      <c r="TZ243" s="16" t="s">
        <v>7367</v>
      </c>
      <c r="UA243" s="16" t="s">
        <v>8950</v>
      </c>
      <c r="UB243" s="16">
        <v>0</v>
      </c>
      <c r="UC243" s="16" t="s">
        <v>844</v>
      </c>
      <c r="UD243" s="16" t="s">
        <v>843</v>
      </c>
      <c r="UE243" s="16" t="s">
        <v>843</v>
      </c>
      <c r="UF243" s="16" t="s">
        <v>844</v>
      </c>
      <c r="UG243" s="16" t="s">
        <v>843</v>
      </c>
      <c r="UH243" s="16" t="s">
        <v>843</v>
      </c>
      <c r="UL243" s="16">
        <v>12000</v>
      </c>
      <c r="VX243" s="16" t="s">
        <v>6028</v>
      </c>
      <c r="VY243" s="16" t="s">
        <v>844</v>
      </c>
      <c r="VZ243" s="16" t="s">
        <v>843</v>
      </c>
      <c r="WA243" s="16" t="s">
        <v>843</v>
      </c>
      <c r="WB243" s="16" t="s">
        <v>843</v>
      </c>
      <c r="WC243" s="16" t="s">
        <v>843</v>
      </c>
      <c r="WD243" s="16" t="s">
        <v>843</v>
      </c>
      <c r="WE243" s="16" t="s">
        <v>843</v>
      </c>
      <c r="WF243" s="16" t="s">
        <v>843</v>
      </c>
      <c r="WH243" s="16">
        <v>8125</v>
      </c>
      <c r="WO243" s="16" t="s">
        <v>6920</v>
      </c>
      <c r="XD243" s="16" t="s">
        <v>6975</v>
      </c>
      <c r="XE243" s="16" t="s">
        <v>843</v>
      </c>
      <c r="XF243" s="16" t="s">
        <v>843</v>
      </c>
      <c r="XG243" s="16" t="s">
        <v>844</v>
      </c>
      <c r="XH243" s="16" t="s">
        <v>843</v>
      </c>
      <c r="XI243" s="16" t="s">
        <v>843</v>
      </c>
      <c r="XJ243" s="16" t="s">
        <v>843</v>
      </c>
      <c r="XK243" s="16" t="s">
        <v>843</v>
      </c>
      <c r="XL243" s="16" t="s">
        <v>843</v>
      </c>
      <c r="XM243" s="16" t="s">
        <v>843</v>
      </c>
      <c r="XN243" s="16" t="s">
        <v>843</v>
      </c>
      <c r="XO243" s="16" t="s">
        <v>843</v>
      </c>
      <c r="XP243" s="16" t="s">
        <v>843</v>
      </c>
      <c r="XQ243" s="16" t="s">
        <v>843</v>
      </c>
      <c r="YF243" s="16" t="s">
        <v>865</v>
      </c>
      <c r="YN243" s="16" t="s">
        <v>864</v>
      </c>
      <c r="YP243" s="16" t="s">
        <v>864</v>
      </c>
      <c r="YR243" s="16" t="s">
        <v>10077</v>
      </c>
      <c r="YS243" s="16" t="s">
        <v>10078</v>
      </c>
      <c r="YT243" s="16" t="s">
        <v>8694</v>
      </c>
      <c r="YU243" s="16" t="s">
        <v>10079</v>
      </c>
      <c r="YV243" s="16" t="s">
        <v>8696</v>
      </c>
      <c r="YW243" s="16" t="s">
        <v>844</v>
      </c>
      <c r="YX243" s="16" t="s">
        <v>8696</v>
      </c>
      <c r="YY243" s="16" t="s">
        <v>8789</v>
      </c>
      <c r="YZ243" s="16" t="s">
        <v>843</v>
      </c>
      <c r="ZA243" s="16" t="s">
        <v>843</v>
      </c>
      <c r="ZB243" s="16">
        <v>22400</v>
      </c>
      <c r="ZC243" s="16" t="s">
        <v>9017</v>
      </c>
      <c r="ZD243" s="16" t="s">
        <v>8763</v>
      </c>
      <c r="ZE243" s="16" t="s">
        <v>10075</v>
      </c>
      <c r="ZF243" s="16" t="s">
        <v>8723</v>
      </c>
      <c r="ZG243" s="16" t="s">
        <v>8752</v>
      </c>
      <c r="ZH243" s="16" t="s">
        <v>8701</v>
      </c>
      <c r="ZI243" s="16" t="s">
        <v>8753</v>
      </c>
      <c r="ZJ243" s="16" t="s">
        <v>843</v>
      </c>
      <c r="ZK243" s="16" t="s">
        <v>843</v>
      </c>
      <c r="ZL243" s="16" t="s">
        <v>8699</v>
      </c>
      <c r="ZM243" s="16" t="s">
        <v>843</v>
      </c>
      <c r="ZN243" s="16" t="s">
        <v>8755</v>
      </c>
      <c r="ZO243" s="16" t="s">
        <v>487</v>
      </c>
      <c r="ZP243" s="16" t="s">
        <v>487</v>
      </c>
      <c r="ZQ243" s="16" t="s">
        <v>487</v>
      </c>
      <c r="ZR243" s="16" t="s">
        <v>486</v>
      </c>
      <c r="ZS243" s="16" t="s">
        <v>9142</v>
      </c>
      <c r="ZT243" s="16" t="s">
        <v>8705</v>
      </c>
      <c r="ZU243" s="16" t="s">
        <v>8706</v>
      </c>
      <c r="ZV243" s="16" t="s">
        <v>487</v>
      </c>
      <c r="ZW243" s="16" t="s">
        <v>1056</v>
      </c>
      <c r="ZX243" s="16" t="s">
        <v>8732</v>
      </c>
      <c r="ZY243" s="16" t="s">
        <v>8732</v>
      </c>
      <c r="ZZ243" s="16" t="s">
        <v>1056</v>
      </c>
      <c r="AAA243" s="16" t="s">
        <v>843</v>
      </c>
      <c r="AAB243" s="16" t="s">
        <v>843</v>
      </c>
      <c r="AAC243" s="16">
        <v>1</v>
      </c>
      <c r="AAD243" s="16" t="s">
        <v>1056</v>
      </c>
      <c r="AAE243" s="16" t="s">
        <v>844</v>
      </c>
      <c r="AAF243" s="16" t="s">
        <v>843</v>
      </c>
      <c r="AAG243" s="16" t="s">
        <v>843</v>
      </c>
      <c r="AAH243" s="16" t="s">
        <v>843</v>
      </c>
      <c r="AAI243" s="16" t="s">
        <v>1056</v>
      </c>
      <c r="AAJ243" s="16" t="s">
        <v>624</v>
      </c>
      <c r="AAK243" s="16" t="s">
        <v>649</v>
      </c>
      <c r="AAL243" s="16" t="s">
        <v>904</v>
      </c>
      <c r="AAM243" s="16" t="s">
        <v>663</v>
      </c>
      <c r="AAN243" s="16" t="s">
        <v>8840</v>
      </c>
      <c r="AAO243" s="16" t="s">
        <v>1018</v>
      </c>
      <c r="AAP243" s="16" t="s">
        <v>8708</v>
      </c>
      <c r="AAS243" s="16">
        <v>20125</v>
      </c>
      <c r="AAT243" s="16" t="s">
        <v>782</v>
      </c>
      <c r="AAU243" s="16" t="s">
        <v>782</v>
      </c>
      <c r="AAV243" s="16" t="s">
        <v>782</v>
      </c>
      <c r="AAW243" s="16" t="s">
        <v>782</v>
      </c>
      <c r="AAX243" s="16" t="s">
        <v>843</v>
      </c>
      <c r="AAY243" s="16" t="s">
        <v>8710</v>
      </c>
      <c r="AAZ243" s="16" t="s">
        <v>782</v>
      </c>
      <c r="ABB243" s="16" t="s">
        <v>782</v>
      </c>
      <c r="ABC243" s="16" t="s">
        <v>783</v>
      </c>
      <c r="ABD243" s="16" t="s">
        <v>782</v>
      </c>
      <c r="ABE243" s="16" t="s">
        <v>783</v>
      </c>
      <c r="ABF243" s="16" t="s">
        <v>782</v>
      </c>
      <c r="ABG243" s="16" t="s">
        <v>782</v>
      </c>
      <c r="ABH243" s="16" t="s">
        <v>782</v>
      </c>
      <c r="ABI243" s="16" t="s">
        <v>782</v>
      </c>
      <c r="ABJ243" s="16" t="s">
        <v>783</v>
      </c>
      <c r="ABK243" s="16" t="s">
        <v>783</v>
      </c>
      <c r="ABL243" s="16" t="s">
        <v>8746</v>
      </c>
      <c r="ABM243" s="16" t="s">
        <v>844</v>
      </c>
      <c r="ABN243" s="16" t="s">
        <v>1034</v>
      </c>
      <c r="ABO243" s="16" t="s">
        <v>486</v>
      </c>
      <c r="ABP243" s="16" t="s">
        <v>972</v>
      </c>
      <c r="ABQ243" s="16" t="s">
        <v>4309</v>
      </c>
      <c r="ABR243" s="16" t="s">
        <v>470</v>
      </c>
      <c r="ABS243" s="16" t="s">
        <v>445</v>
      </c>
      <c r="ABT243" s="16" t="s">
        <v>8759</v>
      </c>
      <c r="ABU243" s="16" t="s">
        <v>8732</v>
      </c>
      <c r="ABV243" s="16" t="s">
        <v>487</v>
      </c>
      <c r="ABW243" s="16" t="s">
        <v>487</v>
      </c>
      <c r="ABX243" s="16" t="s">
        <v>894</v>
      </c>
      <c r="ABY243" s="16" t="s">
        <v>486</v>
      </c>
      <c r="ABZ243" s="16" t="s">
        <v>487</v>
      </c>
      <c r="ACA243" s="16" t="s">
        <v>759</v>
      </c>
      <c r="ACB243" s="16" t="s">
        <v>768</v>
      </c>
      <c r="ACC243" s="16" t="s">
        <v>737</v>
      </c>
      <c r="ACD243" s="16" t="s">
        <v>487</v>
      </c>
      <c r="ACE243" s="16" t="s">
        <v>487</v>
      </c>
      <c r="ACG243" s="16" t="s">
        <v>1014</v>
      </c>
      <c r="ACH243" s="16" t="s">
        <v>1009</v>
      </c>
      <c r="ACI243" s="16" t="s">
        <v>462</v>
      </c>
      <c r="ACJ243" s="16">
        <v>1.1910000000000001</v>
      </c>
      <c r="ACK243" s="16" t="s">
        <v>478</v>
      </c>
      <c r="ACL243" s="16" t="s">
        <v>738</v>
      </c>
      <c r="ACM243" s="16" t="s">
        <v>1188</v>
      </c>
      <c r="ACN243" s="16" t="s">
        <v>1169</v>
      </c>
      <c r="ACO243" s="16" t="s">
        <v>1856</v>
      </c>
      <c r="ACP243" s="16">
        <v>8125</v>
      </c>
      <c r="ACQ243" s="16" t="s">
        <v>1203</v>
      </c>
      <c r="ACR243" s="16" t="s">
        <v>1645</v>
      </c>
      <c r="ACS243" s="16" t="s">
        <v>676</v>
      </c>
      <c r="ACT243" s="16" t="s">
        <v>1521</v>
      </c>
      <c r="ACU243" s="16" t="s">
        <v>833</v>
      </c>
      <c r="ACV243" s="16" t="s">
        <v>8711</v>
      </c>
      <c r="ACW243" s="16" t="s">
        <v>445</v>
      </c>
      <c r="ACX243" s="16" t="s">
        <v>1914</v>
      </c>
      <c r="ACY243" s="16" t="s">
        <v>1947</v>
      </c>
      <c r="ACZ243" s="16">
        <v>1</v>
      </c>
      <c r="ADA243" s="16">
        <v>1</v>
      </c>
      <c r="ADB243" s="16">
        <v>1</v>
      </c>
      <c r="ADC243" s="16">
        <v>1</v>
      </c>
      <c r="ADD243" s="16">
        <v>1</v>
      </c>
      <c r="ADE243" s="16" t="s">
        <v>8712</v>
      </c>
      <c r="ADF243" s="16">
        <v>0</v>
      </c>
      <c r="ADG243" s="16" t="s">
        <v>486</v>
      </c>
      <c r="ADH243" s="16">
        <v>3</v>
      </c>
      <c r="ADI243" s="16" t="s">
        <v>486</v>
      </c>
      <c r="ADJ243" s="16" t="s">
        <v>1745</v>
      </c>
      <c r="ADK243" s="16" t="s">
        <v>1752</v>
      </c>
      <c r="ADL243" s="16" t="s">
        <v>1762</v>
      </c>
      <c r="ADM243" s="16" t="s">
        <v>13195</v>
      </c>
      <c r="ADN243" s="16" t="s">
        <v>1764</v>
      </c>
      <c r="ADO243" s="16" t="s">
        <v>1766</v>
      </c>
      <c r="ADP243" s="16" t="s">
        <v>1751</v>
      </c>
      <c r="ADQ243" s="16" t="s">
        <v>1743</v>
      </c>
      <c r="ADR243" s="16" t="s">
        <v>13194</v>
      </c>
      <c r="ADS243" s="16" t="s">
        <v>13194</v>
      </c>
      <c r="ADW243" s="16" t="s">
        <v>9555</v>
      </c>
      <c r="ADY243" s="16" t="s">
        <v>1061</v>
      </c>
      <c r="AEB243" s="16">
        <v>22400</v>
      </c>
      <c r="AEC243" s="16" t="s">
        <v>1061</v>
      </c>
      <c r="AED243" s="16">
        <v>4025</v>
      </c>
      <c r="AEE243" s="16" t="s">
        <v>952</v>
      </c>
      <c r="AEH243" s="16">
        <v>8125</v>
      </c>
      <c r="AEI243" s="16">
        <v>1400</v>
      </c>
      <c r="AEJ243" s="16">
        <v>2000</v>
      </c>
      <c r="AEK243" s="16">
        <v>400</v>
      </c>
      <c r="AEL243" s="16">
        <v>140</v>
      </c>
      <c r="AEM243" s="16">
        <v>600</v>
      </c>
      <c r="AEN243" s="16">
        <v>140</v>
      </c>
      <c r="AEO243" s="16">
        <v>100</v>
      </c>
      <c r="AEP243" s="16">
        <v>200</v>
      </c>
    </row>
    <row r="244" spans="1:822" x14ac:dyDescent="0.25">
      <c r="A244" s="30">
        <v>45825</v>
      </c>
      <c r="B244" s="16" t="s">
        <v>10080</v>
      </c>
      <c r="C244" s="16" t="s">
        <v>867</v>
      </c>
      <c r="D244" s="16" t="s">
        <v>867</v>
      </c>
      <c r="E244" s="16">
        <v>52</v>
      </c>
      <c r="F244" s="16" t="s">
        <v>8153</v>
      </c>
      <c r="G244" s="16" t="s">
        <v>4113</v>
      </c>
      <c r="I244" s="16" t="s">
        <v>4174</v>
      </c>
      <c r="Z244" s="16" t="s">
        <v>999</v>
      </c>
      <c r="AA244" s="16" t="s">
        <v>470</v>
      </c>
      <c r="AB244" s="16">
        <v>2</v>
      </c>
      <c r="AC244" s="16" t="s">
        <v>844</v>
      </c>
      <c r="AD244" s="16" t="s">
        <v>843</v>
      </c>
      <c r="AE244" s="16" t="s">
        <v>843</v>
      </c>
      <c r="AF244" s="16" t="s">
        <v>1056</v>
      </c>
      <c r="AG244" s="16" t="s">
        <v>843</v>
      </c>
      <c r="AH244" s="16" t="s">
        <v>1056</v>
      </c>
      <c r="AI244" s="16" t="s">
        <v>843</v>
      </c>
      <c r="AJ244" s="16" t="s">
        <v>843</v>
      </c>
      <c r="AK244" s="16" t="s">
        <v>843</v>
      </c>
      <c r="AM244" s="16" t="s">
        <v>737</v>
      </c>
      <c r="AN244" s="16" t="s">
        <v>759</v>
      </c>
      <c r="AP244" s="16" t="s">
        <v>774</v>
      </c>
      <c r="AR244" s="16" t="s">
        <v>6907</v>
      </c>
      <c r="BB244" s="16">
        <v>3</v>
      </c>
      <c r="BC244" s="16" t="s">
        <v>7869</v>
      </c>
      <c r="BE244" s="16" t="s">
        <v>5098</v>
      </c>
      <c r="BV244" s="16" t="s">
        <v>4433</v>
      </c>
      <c r="BW244" s="16" t="s">
        <v>844</v>
      </c>
      <c r="BX244" s="16" t="s">
        <v>843</v>
      </c>
      <c r="BY244" s="16" t="s">
        <v>843</v>
      </c>
      <c r="BZ244" s="16" t="s">
        <v>843</v>
      </c>
      <c r="CA244" s="16" t="s">
        <v>843</v>
      </c>
      <c r="CB244" s="16" t="s">
        <v>843</v>
      </c>
      <c r="CC244" s="16" t="s">
        <v>843</v>
      </c>
      <c r="CD244" s="16" t="s">
        <v>843</v>
      </c>
      <c r="CE244" s="16" t="s">
        <v>843</v>
      </c>
      <c r="CF244" s="16" t="s">
        <v>843</v>
      </c>
      <c r="CG244" s="16" t="s">
        <v>843</v>
      </c>
      <c r="CH244" s="16" t="s">
        <v>843</v>
      </c>
      <c r="CI244" s="16" t="s">
        <v>843</v>
      </c>
      <c r="CJ244" s="16" t="s">
        <v>843</v>
      </c>
      <c r="CK244" s="16" t="s">
        <v>843</v>
      </c>
      <c r="CP244" s="16" t="s">
        <v>867</v>
      </c>
      <c r="CQ244" s="16" t="s">
        <v>5191</v>
      </c>
      <c r="CR244" s="16" t="s">
        <v>844</v>
      </c>
      <c r="CS244" s="16" t="s">
        <v>843</v>
      </c>
      <c r="CT244" s="16" t="s">
        <v>843</v>
      </c>
      <c r="CU244" s="16" t="s">
        <v>843</v>
      </c>
      <c r="CV244" s="16" t="s">
        <v>843</v>
      </c>
      <c r="CW244" s="16" t="s">
        <v>843</v>
      </c>
      <c r="CX244" s="16" t="s">
        <v>843</v>
      </c>
      <c r="CY244" s="16" t="s">
        <v>843</v>
      </c>
      <c r="CZ244" s="16" t="s">
        <v>843</v>
      </c>
      <c r="DA244" s="16" t="s">
        <v>5184</v>
      </c>
      <c r="DX244" s="16" t="s">
        <v>7842</v>
      </c>
      <c r="DY244" s="16" t="s">
        <v>865</v>
      </c>
      <c r="GC244" s="16" t="s">
        <v>2337</v>
      </c>
      <c r="GD244" s="16" t="s">
        <v>9150</v>
      </c>
      <c r="GF244" s="16" t="s">
        <v>867</v>
      </c>
      <c r="GG244" s="16" t="s">
        <v>867</v>
      </c>
      <c r="GV244" s="16" t="s">
        <v>5449</v>
      </c>
      <c r="GW244" s="16" t="s">
        <v>843</v>
      </c>
      <c r="GX244" s="16" t="s">
        <v>843</v>
      </c>
      <c r="GY244" s="16" t="s">
        <v>843</v>
      </c>
      <c r="GZ244" s="16" t="s">
        <v>844</v>
      </c>
      <c r="HA244" s="16" t="s">
        <v>843</v>
      </c>
      <c r="HB244" s="16" t="s">
        <v>843</v>
      </c>
      <c r="HC244" s="16" t="s">
        <v>843</v>
      </c>
      <c r="HD244" s="16" t="s">
        <v>843</v>
      </c>
      <c r="HE244" s="16" t="s">
        <v>843</v>
      </c>
      <c r="HF244" s="16" t="s">
        <v>843</v>
      </c>
      <c r="HH244" s="16" t="s">
        <v>5456</v>
      </c>
      <c r="HK244" s="16" t="s">
        <v>867</v>
      </c>
      <c r="HL244" s="16" t="s">
        <v>7664</v>
      </c>
      <c r="HM244" s="16" t="s">
        <v>865</v>
      </c>
      <c r="HZ244" s="16" t="s">
        <v>7944</v>
      </c>
      <c r="KE244" s="16" t="s">
        <v>5582</v>
      </c>
      <c r="KG244" s="16" t="s">
        <v>7021</v>
      </c>
      <c r="KH244" s="16" t="s">
        <v>7033</v>
      </c>
      <c r="KI244" s="16" t="s">
        <v>867</v>
      </c>
      <c r="KJ244" s="16" t="s">
        <v>5601</v>
      </c>
      <c r="KK244" s="16" t="s">
        <v>843</v>
      </c>
      <c r="KL244" s="16" t="s">
        <v>843</v>
      </c>
      <c r="KM244" s="16" t="s">
        <v>844</v>
      </c>
      <c r="KN244" s="16" t="s">
        <v>843</v>
      </c>
      <c r="KO244" s="16" t="s">
        <v>843</v>
      </c>
      <c r="KP244" s="16" t="s">
        <v>843</v>
      </c>
      <c r="KQ244" s="16" t="s">
        <v>843</v>
      </c>
      <c r="LG244" s="16" t="s">
        <v>867</v>
      </c>
      <c r="LH244" s="16" t="s">
        <v>865</v>
      </c>
      <c r="LI244" s="16" t="s">
        <v>867</v>
      </c>
      <c r="LJ244" s="16" t="s">
        <v>867</v>
      </c>
      <c r="LK244" s="16" t="s">
        <v>867</v>
      </c>
      <c r="LL244" s="16" t="s">
        <v>5657</v>
      </c>
      <c r="LM244" s="16" t="s">
        <v>844</v>
      </c>
      <c r="LN244" s="16" t="s">
        <v>843</v>
      </c>
      <c r="LO244" s="16" t="s">
        <v>843</v>
      </c>
      <c r="LP244" s="16" t="s">
        <v>843</v>
      </c>
      <c r="LQ244" s="16" t="s">
        <v>843</v>
      </c>
      <c r="LR244" s="16" t="s">
        <v>843</v>
      </c>
      <c r="LS244" s="16" t="s">
        <v>843</v>
      </c>
      <c r="LT244" s="16" t="s">
        <v>843</v>
      </c>
      <c r="LU244" s="16" t="s">
        <v>843</v>
      </c>
      <c r="LV244" s="16" t="s">
        <v>843</v>
      </c>
      <c r="LW244" s="16" t="s">
        <v>843</v>
      </c>
      <c r="LX244" s="16" t="s">
        <v>843</v>
      </c>
      <c r="LY244" s="16" t="s">
        <v>843</v>
      </c>
      <c r="LZ244" s="16" t="s">
        <v>843</v>
      </c>
      <c r="MA244" s="16" t="s">
        <v>843</v>
      </c>
      <c r="MC244" s="16" t="s">
        <v>5694</v>
      </c>
      <c r="MD244" s="16" t="s">
        <v>844</v>
      </c>
      <c r="ME244" s="16" t="s">
        <v>843</v>
      </c>
      <c r="MF244" s="16" t="s">
        <v>843</v>
      </c>
      <c r="MG244" s="16" t="s">
        <v>843</v>
      </c>
      <c r="MH244" s="16" t="s">
        <v>843</v>
      </c>
      <c r="MI244" s="16" t="s">
        <v>843</v>
      </c>
      <c r="MJ244" s="16" t="s">
        <v>843</v>
      </c>
      <c r="MK244" s="16" t="s">
        <v>843</v>
      </c>
      <c r="ML244" s="16" t="s">
        <v>843</v>
      </c>
      <c r="MM244" s="16" t="s">
        <v>843</v>
      </c>
      <c r="MN244" s="16" t="s">
        <v>843</v>
      </c>
      <c r="MO244" s="16" t="s">
        <v>843</v>
      </c>
      <c r="MP244" s="16" t="s">
        <v>843</v>
      </c>
      <c r="MQ244" s="16" t="s">
        <v>843</v>
      </c>
      <c r="MR244" s="16" t="s">
        <v>843</v>
      </c>
      <c r="MS244" s="16" t="s">
        <v>843</v>
      </c>
      <c r="MT244" s="16" t="s">
        <v>843</v>
      </c>
      <c r="MU244" s="16" t="s">
        <v>843</v>
      </c>
      <c r="MV244" s="16" t="s">
        <v>843</v>
      </c>
      <c r="PC244" s="16" t="s">
        <v>865</v>
      </c>
      <c r="PD244" s="16" t="s">
        <v>865</v>
      </c>
      <c r="PY244" s="16" t="s">
        <v>865</v>
      </c>
      <c r="QP244" s="16" t="s">
        <v>865</v>
      </c>
      <c r="QR244" s="16" t="s">
        <v>867</v>
      </c>
      <c r="QT244" s="16" t="s">
        <v>865</v>
      </c>
      <c r="QV244" s="16" t="s">
        <v>865</v>
      </c>
      <c r="QX244" s="16" t="s">
        <v>865</v>
      </c>
      <c r="QY244" s="16" t="s">
        <v>867</v>
      </c>
      <c r="RD244" s="16" t="s">
        <v>865</v>
      </c>
      <c r="RF244" s="16" t="s">
        <v>7708</v>
      </c>
      <c r="RH244" s="16" t="s">
        <v>865</v>
      </c>
      <c r="RJ244" s="16" t="s">
        <v>865</v>
      </c>
      <c r="RN244" s="16" t="s">
        <v>7724</v>
      </c>
      <c r="RP244" s="16" t="s">
        <v>867</v>
      </c>
      <c r="RR244" s="16" t="s">
        <v>867</v>
      </c>
      <c r="RT244" s="16" t="s">
        <v>867</v>
      </c>
      <c r="RV244" s="16" t="s">
        <v>7720</v>
      </c>
      <c r="RX244" s="16" t="s">
        <v>7724</v>
      </c>
      <c r="RZ244" s="16" t="s">
        <v>7724</v>
      </c>
      <c r="SQ244" s="16" t="s">
        <v>865</v>
      </c>
      <c r="SS244" s="16" t="s">
        <v>7296</v>
      </c>
      <c r="ST244" s="16" t="s">
        <v>7761</v>
      </c>
      <c r="TN244" s="16">
        <v>8000</v>
      </c>
      <c r="TP244" s="16">
        <v>800</v>
      </c>
      <c r="TR244" s="16">
        <v>300</v>
      </c>
      <c r="TS244" s="16">
        <v>200</v>
      </c>
      <c r="TZ244" s="16" t="s">
        <v>7364</v>
      </c>
      <c r="UA244" s="16" t="s">
        <v>5971</v>
      </c>
      <c r="UB244" s="16">
        <v>0</v>
      </c>
      <c r="UC244" s="16" t="s">
        <v>843</v>
      </c>
      <c r="UD244" s="16" t="s">
        <v>843</v>
      </c>
      <c r="UE244" s="16" t="s">
        <v>843</v>
      </c>
      <c r="UF244" s="16" t="s">
        <v>844</v>
      </c>
      <c r="UG244" s="16" t="s">
        <v>843</v>
      </c>
      <c r="UH244" s="16" t="s">
        <v>843</v>
      </c>
      <c r="VX244" s="16" t="s">
        <v>6028</v>
      </c>
      <c r="VY244" s="16" t="s">
        <v>844</v>
      </c>
      <c r="VZ244" s="16" t="s">
        <v>843</v>
      </c>
      <c r="WA244" s="16" t="s">
        <v>843</v>
      </c>
      <c r="WB244" s="16" t="s">
        <v>843</v>
      </c>
      <c r="WC244" s="16" t="s">
        <v>843</v>
      </c>
      <c r="WD244" s="16" t="s">
        <v>843</v>
      </c>
      <c r="WE244" s="16" t="s">
        <v>843</v>
      </c>
      <c r="WF244" s="16" t="s">
        <v>843</v>
      </c>
      <c r="WH244" s="16">
        <v>1625</v>
      </c>
      <c r="WO244" s="16" t="s">
        <v>6920</v>
      </c>
      <c r="XD244" s="16" t="s">
        <v>6975</v>
      </c>
      <c r="XE244" s="16" t="s">
        <v>843</v>
      </c>
      <c r="XF244" s="16" t="s">
        <v>843</v>
      </c>
      <c r="XG244" s="16" t="s">
        <v>844</v>
      </c>
      <c r="XH244" s="16" t="s">
        <v>843</v>
      </c>
      <c r="XI244" s="16" t="s">
        <v>843</v>
      </c>
      <c r="XJ244" s="16" t="s">
        <v>843</v>
      </c>
      <c r="XK244" s="16" t="s">
        <v>843</v>
      </c>
      <c r="XL244" s="16" t="s">
        <v>843</v>
      </c>
      <c r="XM244" s="16" t="s">
        <v>843</v>
      </c>
      <c r="XN244" s="16" t="s">
        <v>843</v>
      </c>
      <c r="XO244" s="16" t="s">
        <v>843</v>
      </c>
      <c r="XP244" s="16" t="s">
        <v>843</v>
      </c>
      <c r="XQ244" s="16" t="s">
        <v>843</v>
      </c>
      <c r="YF244" s="16" t="s">
        <v>865</v>
      </c>
      <c r="YN244" s="16" t="s">
        <v>7040</v>
      </c>
      <c r="YP244" s="16" t="s">
        <v>7984</v>
      </c>
      <c r="YR244" s="16" t="s">
        <v>10081</v>
      </c>
      <c r="YS244" s="16" t="s">
        <v>10082</v>
      </c>
      <c r="YT244" s="16" t="s">
        <v>8694</v>
      </c>
      <c r="YU244" s="16" t="s">
        <v>10083</v>
      </c>
      <c r="YV244" s="16" t="s">
        <v>8696</v>
      </c>
      <c r="YW244" s="16" t="s">
        <v>844</v>
      </c>
      <c r="YX244" s="16" t="s">
        <v>8696</v>
      </c>
      <c r="ZE244" s="16" t="s">
        <v>843</v>
      </c>
      <c r="ZO244" s="16" t="s">
        <v>487</v>
      </c>
      <c r="ZP244" s="16" t="s">
        <v>487</v>
      </c>
      <c r="ZQ244" s="16" t="s">
        <v>486</v>
      </c>
      <c r="ZR244" s="16" t="s">
        <v>486</v>
      </c>
      <c r="ZS244" s="16" t="s">
        <v>8874</v>
      </c>
      <c r="ZT244" s="16" t="s">
        <v>8705</v>
      </c>
      <c r="ZU244" s="16" t="s">
        <v>8706</v>
      </c>
      <c r="ZV244" s="16" t="s">
        <v>487</v>
      </c>
      <c r="ZW244" s="16" t="s">
        <v>843</v>
      </c>
      <c r="ZX244" s="16" t="s">
        <v>1056</v>
      </c>
      <c r="ZY244" s="16" t="s">
        <v>1056</v>
      </c>
      <c r="ZZ244" s="16" t="s">
        <v>843</v>
      </c>
      <c r="AAA244" s="16" t="s">
        <v>843</v>
      </c>
      <c r="AAB244" s="16" t="s">
        <v>843</v>
      </c>
      <c r="AAC244" s="16">
        <v>0</v>
      </c>
      <c r="AAD244" s="16" t="s">
        <v>1056</v>
      </c>
      <c r="AAE244" s="16" t="s">
        <v>843</v>
      </c>
      <c r="AAF244" s="16" t="s">
        <v>843</v>
      </c>
      <c r="AAG244" s="16" t="s">
        <v>843</v>
      </c>
      <c r="AAH244" s="16" t="s">
        <v>843</v>
      </c>
      <c r="AAI244" s="16" t="s">
        <v>843</v>
      </c>
      <c r="AAJ244" s="16" t="s">
        <v>600</v>
      </c>
      <c r="AAK244" s="16" t="s">
        <v>639</v>
      </c>
      <c r="AAL244" s="16" t="s">
        <v>905</v>
      </c>
      <c r="AAM244" s="16" t="s">
        <v>663</v>
      </c>
      <c r="AAN244" s="16" t="s">
        <v>8707</v>
      </c>
      <c r="AAO244" s="16" t="s">
        <v>1018</v>
      </c>
      <c r="AAP244" s="16" t="s">
        <v>8708</v>
      </c>
      <c r="AAS244" s="16">
        <v>1625</v>
      </c>
      <c r="AAT244" s="16" t="s">
        <v>782</v>
      </c>
      <c r="AAU244" s="16" t="s">
        <v>1068</v>
      </c>
      <c r="AAV244" s="16" t="s">
        <v>782</v>
      </c>
      <c r="AAW244" s="16" t="s">
        <v>782</v>
      </c>
      <c r="AAX244" s="16" t="s">
        <v>844</v>
      </c>
      <c r="AAY244" s="16" t="s">
        <v>8727</v>
      </c>
      <c r="AAZ244" s="16" t="s">
        <v>783</v>
      </c>
      <c r="ABA244" s="16" t="s">
        <v>783</v>
      </c>
      <c r="ABB244" s="16" t="s">
        <v>782</v>
      </c>
      <c r="ABC244" s="16" t="s">
        <v>783</v>
      </c>
      <c r="ABD244" s="16" t="s">
        <v>782</v>
      </c>
      <c r="ABE244" s="16" t="s">
        <v>783</v>
      </c>
      <c r="ABF244" s="16" t="s">
        <v>782</v>
      </c>
      <c r="ABG244" s="16" t="s">
        <v>782</v>
      </c>
      <c r="ABH244" s="16" t="s">
        <v>782</v>
      </c>
      <c r="ABI244" s="16" t="s">
        <v>783</v>
      </c>
      <c r="ABJ244" s="16" t="s">
        <v>782</v>
      </c>
      <c r="ABK244" s="16" t="s">
        <v>782</v>
      </c>
      <c r="ABL244" s="16" t="s">
        <v>8769</v>
      </c>
      <c r="ABM244" s="16" t="s">
        <v>843</v>
      </c>
      <c r="ABN244" s="16" t="s">
        <v>1034</v>
      </c>
      <c r="ABO244" s="16" t="s">
        <v>486</v>
      </c>
      <c r="ABP244" s="16" t="s">
        <v>972</v>
      </c>
      <c r="ABQ244" s="16" t="s">
        <v>4279</v>
      </c>
      <c r="ABR244" s="16" t="s">
        <v>470</v>
      </c>
      <c r="ABS244" s="16" t="s">
        <v>451</v>
      </c>
      <c r="ABT244" s="16" t="s">
        <v>1056</v>
      </c>
      <c r="ABU244" s="16" t="s">
        <v>1056</v>
      </c>
      <c r="ABV244" s="16" t="s">
        <v>487</v>
      </c>
      <c r="ABW244" s="16" t="s">
        <v>486</v>
      </c>
      <c r="ABX244" s="16" t="s">
        <v>892</v>
      </c>
      <c r="ABY244" s="16" t="s">
        <v>486</v>
      </c>
      <c r="ABZ244" s="16" t="s">
        <v>486</v>
      </c>
      <c r="ACA244" s="16" t="s">
        <v>759</v>
      </c>
      <c r="ACB244" s="16" t="s">
        <v>774</v>
      </c>
      <c r="ACC244" s="16" t="s">
        <v>737</v>
      </c>
      <c r="ACD244" s="16" t="s">
        <v>486</v>
      </c>
      <c r="ACE244" s="16" t="s">
        <v>486</v>
      </c>
      <c r="ACG244" s="16" t="s">
        <v>1013</v>
      </c>
      <c r="ACH244" s="16" t="s">
        <v>1009</v>
      </c>
      <c r="ACI244" s="16" t="s">
        <v>462</v>
      </c>
      <c r="ACJ244" s="16">
        <v>1.1910000000000001</v>
      </c>
      <c r="ACK244" s="16" t="s">
        <v>478</v>
      </c>
      <c r="ACL244" s="16" t="s">
        <v>740</v>
      </c>
      <c r="ACM244" s="16" t="s">
        <v>1189</v>
      </c>
      <c r="ACN244" s="16" t="s">
        <v>1169</v>
      </c>
      <c r="ACO244" s="16" t="s">
        <v>1856</v>
      </c>
      <c r="ACP244" s="16">
        <v>1625</v>
      </c>
      <c r="ACQ244" s="16" t="s">
        <v>1202</v>
      </c>
      <c r="ACR244" s="16" t="s">
        <v>1645</v>
      </c>
      <c r="ACS244" s="16" t="s">
        <v>669</v>
      </c>
      <c r="ACT244" s="16" t="s">
        <v>1522</v>
      </c>
      <c r="ACU244" s="16" t="s">
        <v>833</v>
      </c>
      <c r="ACV244" s="16" t="s">
        <v>8711</v>
      </c>
      <c r="ACW244" s="16" t="s">
        <v>451</v>
      </c>
      <c r="ACX244" s="16" t="s">
        <v>1916</v>
      </c>
      <c r="ACY244" s="16" t="s">
        <v>1947</v>
      </c>
      <c r="ACZ244" s="16">
        <v>1</v>
      </c>
      <c r="ADA244" s="16">
        <v>0</v>
      </c>
      <c r="ADB244" s="16">
        <v>1</v>
      </c>
      <c r="ADC244" s="16">
        <v>1</v>
      </c>
      <c r="ADD244" s="16">
        <v>1</v>
      </c>
      <c r="ADE244" s="16" t="s">
        <v>9236</v>
      </c>
      <c r="ADF244" s="16">
        <v>0</v>
      </c>
      <c r="ADG244" s="16" t="s">
        <v>486</v>
      </c>
      <c r="ADH244" s="16">
        <v>2</v>
      </c>
      <c r="ADI244" s="16" t="s">
        <v>486</v>
      </c>
      <c r="ADJ244" s="16" t="s">
        <v>1745</v>
      </c>
      <c r="ADL244" s="16" t="s">
        <v>1764</v>
      </c>
      <c r="ADN244" s="16" t="s">
        <v>13196</v>
      </c>
      <c r="ADO244" s="16" t="s">
        <v>13197</v>
      </c>
      <c r="ADW244" s="16" t="s">
        <v>13199</v>
      </c>
      <c r="AEA244" s="16">
        <v>9300</v>
      </c>
      <c r="AEC244" s="16" t="s">
        <v>1058</v>
      </c>
      <c r="AED244" s="16">
        <v>812.5</v>
      </c>
      <c r="AEE244" s="16" t="s">
        <v>952</v>
      </c>
      <c r="AEG244" s="16">
        <v>1625</v>
      </c>
      <c r="AEI244" s="16">
        <v>4000</v>
      </c>
      <c r="AEK244" s="16">
        <v>400</v>
      </c>
      <c r="AEN244" s="16">
        <v>150</v>
      </c>
      <c r="AEO244" s="16">
        <v>100</v>
      </c>
    </row>
    <row r="245" spans="1:822" x14ac:dyDescent="0.25">
      <c r="A245" s="30">
        <v>45825</v>
      </c>
      <c r="B245" s="16" t="s">
        <v>10084</v>
      </c>
      <c r="C245" s="16" t="s">
        <v>867</v>
      </c>
      <c r="D245" s="16" t="s">
        <v>867</v>
      </c>
      <c r="E245" s="16">
        <v>32</v>
      </c>
      <c r="F245" s="16" t="s">
        <v>8153</v>
      </c>
      <c r="G245" s="16" t="s">
        <v>4113</v>
      </c>
      <c r="I245" s="16" t="s">
        <v>4162</v>
      </c>
      <c r="Z245" s="16" t="s">
        <v>993</v>
      </c>
      <c r="AA245" s="16" t="s">
        <v>470</v>
      </c>
      <c r="AB245" s="16">
        <v>2</v>
      </c>
      <c r="AC245" s="16" t="s">
        <v>844</v>
      </c>
      <c r="AD245" s="16" t="s">
        <v>843</v>
      </c>
      <c r="AE245" s="16" t="s">
        <v>844</v>
      </c>
      <c r="AF245" s="16" t="s">
        <v>844</v>
      </c>
      <c r="AG245" s="16" t="s">
        <v>843</v>
      </c>
      <c r="AH245" s="16" t="s">
        <v>844</v>
      </c>
      <c r="AI245" s="16" t="s">
        <v>844</v>
      </c>
      <c r="AJ245" s="16" t="s">
        <v>843</v>
      </c>
      <c r="AK245" s="16" t="s">
        <v>844</v>
      </c>
      <c r="AM245" s="16" t="s">
        <v>737</v>
      </c>
      <c r="AN245" s="16" t="s">
        <v>759</v>
      </c>
      <c r="AP245" s="16" t="s">
        <v>768</v>
      </c>
      <c r="AR245" s="16" t="s">
        <v>6910</v>
      </c>
      <c r="BB245" s="16">
        <v>3</v>
      </c>
      <c r="BC245" s="16" t="s">
        <v>7878</v>
      </c>
      <c r="BE245" s="16" t="s">
        <v>5098</v>
      </c>
      <c r="BV245" s="16" t="s">
        <v>4433</v>
      </c>
      <c r="BW245" s="16" t="s">
        <v>844</v>
      </c>
      <c r="BX245" s="16" t="s">
        <v>843</v>
      </c>
      <c r="BY245" s="16" t="s">
        <v>843</v>
      </c>
      <c r="BZ245" s="16" t="s">
        <v>843</v>
      </c>
      <c r="CA245" s="16" t="s">
        <v>843</v>
      </c>
      <c r="CB245" s="16" t="s">
        <v>843</v>
      </c>
      <c r="CC245" s="16" t="s">
        <v>843</v>
      </c>
      <c r="CD245" s="16" t="s">
        <v>843</v>
      </c>
      <c r="CE245" s="16" t="s">
        <v>843</v>
      </c>
      <c r="CF245" s="16" t="s">
        <v>843</v>
      </c>
      <c r="CG245" s="16" t="s">
        <v>843</v>
      </c>
      <c r="CH245" s="16" t="s">
        <v>843</v>
      </c>
      <c r="CI245" s="16" t="s">
        <v>843</v>
      </c>
      <c r="CJ245" s="16" t="s">
        <v>843</v>
      </c>
      <c r="CK245" s="16" t="s">
        <v>843</v>
      </c>
      <c r="CP245" s="16" t="s">
        <v>867</v>
      </c>
      <c r="CQ245" s="16" t="s">
        <v>5191</v>
      </c>
      <c r="CR245" s="16" t="s">
        <v>844</v>
      </c>
      <c r="CS245" s="16" t="s">
        <v>843</v>
      </c>
      <c r="CT245" s="16" t="s">
        <v>843</v>
      </c>
      <c r="CU245" s="16" t="s">
        <v>843</v>
      </c>
      <c r="CV245" s="16" t="s">
        <v>843</v>
      </c>
      <c r="CW245" s="16" t="s">
        <v>843</v>
      </c>
      <c r="CX245" s="16" t="s">
        <v>843</v>
      </c>
      <c r="CY245" s="16" t="s">
        <v>843</v>
      </c>
      <c r="CZ245" s="16" t="s">
        <v>843</v>
      </c>
      <c r="DA245" s="16" t="s">
        <v>5184</v>
      </c>
      <c r="DX245" s="16" t="s">
        <v>867</v>
      </c>
      <c r="DY245" s="16" t="s">
        <v>867</v>
      </c>
      <c r="GC245" s="16" t="s">
        <v>5363</v>
      </c>
      <c r="GF245" s="16" t="s">
        <v>867</v>
      </c>
      <c r="GG245" s="16" t="s">
        <v>867</v>
      </c>
      <c r="GV245" s="16" t="s">
        <v>5443</v>
      </c>
      <c r="GW245" s="16" t="s">
        <v>843</v>
      </c>
      <c r="GX245" s="16" t="s">
        <v>844</v>
      </c>
      <c r="GY245" s="16" t="s">
        <v>843</v>
      </c>
      <c r="GZ245" s="16" t="s">
        <v>843</v>
      </c>
      <c r="HA245" s="16" t="s">
        <v>843</v>
      </c>
      <c r="HB245" s="16" t="s">
        <v>843</v>
      </c>
      <c r="HC245" s="16" t="s">
        <v>843</v>
      </c>
      <c r="HD245" s="16" t="s">
        <v>843</v>
      </c>
      <c r="HE245" s="16" t="s">
        <v>843</v>
      </c>
      <c r="HF245" s="16" t="s">
        <v>843</v>
      </c>
      <c r="HH245" s="16" t="s">
        <v>5456</v>
      </c>
      <c r="HK245" s="16" t="s">
        <v>865</v>
      </c>
      <c r="HM245" s="16" t="s">
        <v>865</v>
      </c>
      <c r="HZ245" s="16" t="s">
        <v>7944</v>
      </c>
      <c r="KE245" s="16" t="s">
        <v>5585</v>
      </c>
      <c r="KG245" s="16" t="s">
        <v>7021</v>
      </c>
      <c r="KH245" s="16" t="s">
        <v>7033</v>
      </c>
      <c r="KI245" s="16" t="s">
        <v>865</v>
      </c>
      <c r="LG245" s="16" t="s">
        <v>867</v>
      </c>
      <c r="LH245" s="16" t="s">
        <v>867</v>
      </c>
      <c r="LI245" s="16" t="s">
        <v>867</v>
      </c>
      <c r="LJ245" s="16" t="s">
        <v>867</v>
      </c>
      <c r="LK245" s="16" t="s">
        <v>867</v>
      </c>
      <c r="LL245" s="16" t="s">
        <v>10085</v>
      </c>
      <c r="LM245" s="16" t="s">
        <v>843</v>
      </c>
      <c r="LN245" s="16" t="s">
        <v>844</v>
      </c>
      <c r="LO245" s="16" t="s">
        <v>844</v>
      </c>
      <c r="LP245" s="16" t="s">
        <v>843</v>
      </c>
      <c r="LQ245" s="16" t="s">
        <v>843</v>
      </c>
      <c r="LR245" s="16" t="s">
        <v>843</v>
      </c>
      <c r="LS245" s="16" t="s">
        <v>843</v>
      </c>
      <c r="LT245" s="16" t="s">
        <v>843</v>
      </c>
      <c r="LU245" s="16" t="s">
        <v>843</v>
      </c>
      <c r="LV245" s="16" t="s">
        <v>843</v>
      </c>
      <c r="LW245" s="16" t="s">
        <v>844</v>
      </c>
      <c r="LX245" s="16" t="s">
        <v>843</v>
      </c>
      <c r="LY245" s="16" t="s">
        <v>843</v>
      </c>
      <c r="LZ245" s="16" t="s">
        <v>843</v>
      </c>
      <c r="MA245" s="16" t="s">
        <v>843</v>
      </c>
      <c r="MC245" s="16" t="s">
        <v>5694</v>
      </c>
      <c r="MD245" s="16" t="s">
        <v>844</v>
      </c>
      <c r="ME245" s="16" t="s">
        <v>843</v>
      </c>
      <c r="MF245" s="16" t="s">
        <v>843</v>
      </c>
      <c r="MG245" s="16" t="s">
        <v>843</v>
      </c>
      <c r="MH245" s="16" t="s">
        <v>843</v>
      </c>
      <c r="MI245" s="16" t="s">
        <v>843</v>
      </c>
      <c r="MJ245" s="16" t="s">
        <v>843</v>
      </c>
      <c r="MK245" s="16" t="s">
        <v>843</v>
      </c>
      <c r="ML245" s="16" t="s">
        <v>843</v>
      </c>
      <c r="MM245" s="16" t="s">
        <v>843</v>
      </c>
      <c r="MN245" s="16" t="s">
        <v>843</v>
      </c>
      <c r="MO245" s="16" t="s">
        <v>843</v>
      </c>
      <c r="MP245" s="16" t="s">
        <v>843</v>
      </c>
      <c r="MQ245" s="16" t="s">
        <v>843</v>
      </c>
      <c r="MR245" s="16" t="s">
        <v>843</v>
      </c>
      <c r="MS245" s="16" t="s">
        <v>843</v>
      </c>
      <c r="MT245" s="16" t="s">
        <v>843</v>
      </c>
      <c r="MU245" s="16" t="s">
        <v>843</v>
      </c>
      <c r="MV245" s="16" t="s">
        <v>843</v>
      </c>
      <c r="NS245" s="16" t="s">
        <v>5694</v>
      </c>
      <c r="NT245" s="16" t="s">
        <v>844</v>
      </c>
      <c r="NU245" s="16" t="s">
        <v>843</v>
      </c>
      <c r="NV245" s="16" t="s">
        <v>843</v>
      </c>
      <c r="NW245" s="16" t="s">
        <v>843</v>
      </c>
      <c r="NX245" s="16" t="s">
        <v>843</v>
      </c>
      <c r="NY245" s="16" t="s">
        <v>843</v>
      </c>
      <c r="NZ245" s="16" t="s">
        <v>843</v>
      </c>
      <c r="OA245" s="16" t="s">
        <v>843</v>
      </c>
      <c r="OB245" s="16" t="s">
        <v>843</v>
      </c>
      <c r="OC245" s="16" t="s">
        <v>843</v>
      </c>
      <c r="OD245" s="16" t="s">
        <v>843</v>
      </c>
      <c r="OE245" s="16" t="s">
        <v>843</v>
      </c>
      <c r="OF245" s="16" t="s">
        <v>843</v>
      </c>
      <c r="OG245" s="16" t="s">
        <v>843</v>
      </c>
      <c r="OH245" s="16" t="s">
        <v>843</v>
      </c>
      <c r="OI245" s="16" t="s">
        <v>843</v>
      </c>
      <c r="PC245" s="16" t="s">
        <v>865</v>
      </c>
      <c r="PD245" s="16" t="s">
        <v>865</v>
      </c>
      <c r="PY245" s="16" t="s">
        <v>865</v>
      </c>
      <c r="QP245" s="16" t="s">
        <v>865</v>
      </c>
      <c r="QR245" s="16" t="s">
        <v>867</v>
      </c>
      <c r="QT245" s="16" t="s">
        <v>867</v>
      </c>
      <c r="QV245" s="16" t="s">
        <v>865</v>
      </c>
      <c r="QX245" s="16" t="s">
        <v>864</v>
      </c>
      <c r="QY245" s="16" t="s">
        <v>867</v>
      </c>
      <c r="RD245" s="16" t="s">
        <v>865</v>
      </c>
      <c r="RF245" s="16" t="s">
        <v>865</v>
      </c>
      <c r="RH245" s="16" t="s">
        <v>865</v>
      </c>
      <c r="RJ245" s="16" t="s">
        <v>865</v>
      </c>
      <c r="RN245" s="16" t="s">
        <v>7724</v>
      </c>
      <c r="RP245" s="16" t="s">
        <v>867</v>
      </c>
      <c r="RR245" s="16" t="s">
        <v>867</v>
      </c>
      <c r="RT245" s="16" t="s">
        <v>867</v>
      </c>
      <c r="RV245" s="16" t="s">
        <v>867</v>
      </c>
      <c r="RX245" s="16" t="s">
        <v>7720</v>
      </c>
      <c r="RZ245" s="16" t="s">
        <v>7720</v>
      </c>
      <c r="SQ245" s="16" t="s">
        <v>865</v>
      </c>
      <c r="SS245" s="16" t="s">
        <v>7296</v>
      </c>
      <c r="ST245" s="16" t="s">
        <v>7761</v>
      </c>
      <c r="TN245" s="16">
        <v>6000</v>
      </c>
      <c r="TO245" s="16">
        <v>16000</v>
      </c>
      <c r="TP245" s="16">
        <v>3000</v>
      </c>
      <c r="TQ245" s="16">
        <v>500</v>
      </c>
      <c r="TR245" s="16">
        <v>500</v>
      </c>
      <c r="TS245" s="16">
        <v>120</v>
      </c>
      <c r="TT245" s="16">
        <v>0</v>
      </c>
      <c r="TU245" s="16">
        <v>500</v>
      </c>
      <c r="TV245" s="16">
        <v>0</v>
      </c>
      <c r="TW245" s="16">
        <v>0</v>
      </c>
      <c r="TX245" s="16">
        <v>17000</v>
      </c>
      <c r="TZ245" s="16" t="s">
        <v>7367</v>
      </c>
      <c r="UA245" s="16" t="s">
        <v>5971</v>
      </c>
      <c r="UB245" s="16">
        <v>0</v>
      </c>
      <c r="UC245" s="16" t="s">
        <v>843</v>
      </c>
      <c r="UD245" s="16" t="s">
        <v>843</v>
      </c>
      <c r="UE245" s="16" t="s">
        <v>843</v>
      </c>
      <c r="UF245" s="16" t="s">
        <v>844</v>
      </c>
      <c r="UG245" s="16" t="s">
        <v>843</v>
      </c>
      <c r="UH245" s="16" t="s">
        <v>843</v>
      </c>
      <c r="VX245" s="16" t="s">
        <v>8809</v>
      </c>
      <c r="VY245" s="16" t="s">
        <v>844</v>
      </c>
      <c r="VZ245" s="16" t="s">
        <v>843</v>
      </c>
      <c r="WA245" s="16" t="s">
        <v>843</v>
      </c>
      <c r="WB245" s="16" t="s">
        <v>844</v>
      </c>
      <c r="WC245" s="16" t="s">
        <v>843</v>
      </c>
      <c r="WD245" s="16" t="s">
        <v>843</v>
      </c>
      <c r="WE245" s="16" t="s">
        <v>843</v>
      </c>
      <c r="WF245" s="16" t="s">
        <v>843</v>
      </c>
      <c r="WH245" s="16">
        <v>3250</v>
      </c>
      <c r="WO245" s="16" t="s">
        <v>6920</v>
      </c>
      <c r="XD245" s="16" t="s">
        <v>6975</v>
      </c>
      <c r="XE245" s="16" t="s">
        <v>843</v>
      </c>
      <c r="XF245" s="16" t="s">
        <v>843</v>
      </c>
      <c r="XG245" s="16" t="s">
        <v>844</v>
      </c>
      <c r="XH245" s="16" t="s">
        <v>843</v>
      </c>
      <c r="XI245" s="16" t="s">
        <v>843</v>
      </c>
      <c r="XJ245" s="16" t="s">
        <v>843</v>
      </c>
      <c r="XK245" s="16" t="s">
        <v>843</v>
      </c>
      <c r="XL245" s="16" t="s">
        <v>843</v>
      </c>
      <c r="XM245" s="16" t="s">
        <v>843</v>
      </c>
      <c r="XN245" s="16" t="s">
        <v>843</v>
      </c>
      <c r="XO245" s="16" t="s">
        <v>843</v>
      </c>
      <c r="XP245" s="16" t="s">
        <v>843</v>
      </c>
      <c r="XQ245" s="16" t="s">
        <v>843</v>
      </c>
      <c r="YF245" s="16" t="s">
        <v>865</v>
      </c>
      <c r="YN245" s="16" t="s">
        <v>7040</v>
      </c>
      <c r="YP245" s="16" t="s">
        <v>7981</v>
      </c>
      <c r="YR245" s="16" t="s">
        <v>10086</v>
      </c>
      <c r="YS245" s="16" t="s">
        <v>10087</v>
      </c>
      <c r="YT245" s="16" t="s">
        <v>8694</v>
      </c>
      <c r="YU245" s="16" t="s">
        <v>10088</v>
      </c>
      <c r="YV245" s="16" t="s">
        <v>8696</v>
      </c>
      <c r="YW245" s="16" t="s">
        <v>844</v>
      </c>
      <c r="YX245" s="16" t="s">
        <v>8696</v>
      </c>
      <c r="YY245" s="16" t="s">
        <v>843</v>
      </c>
      <c r="YZ245" s="16" t="s">
        <v>843</v>
      </c>
      <c r="ZA245" s="16" t="s">
        <v>8853</v>
      </c>
      <c r="ZB245" s="16">
        <v>28036.67</v>
      </c>
      <c r="ZC245" s="16" t="s">
        <v>8778</v>
      </c>
      <c r="ZD245" s="16" t="s">
        <v>9475</v>
      </c>
      <c r="ZE245" s="16" t="s">
        <v>8789</v>
      </c>
      <c r="ZF245" s="16" t="s">
        <v>8701</v>
      </c>
      <c r="ZG245" s="16" t="s">
        <v>8701</v>
      </c>
      <c r="ZH245" s="16" t="s">
        <v>843</v>
      </c>
      <c r="ZI245" s="16" t="s">
        <v>8741</v>
      </c>
      <c r="ZJ245" s="16" t="s">
        <v>8723</v>
      </c>
      <c r="ZK245" s="16" t="s">
        <v>843</v>
      </c>
      <c r="ZL245" s="16" t="s">
        <v>8701</v>
      </c>
      <c r="ZM245" s="16" t="s">
        <v>843</v>
      </c>
      <c r="ZN245" s="16" t="s">
        <v>8755</v>
      </c>
      <c r="ZO245" s="16" t="s">
        <v>487</v>
      </c>
      <c r="ZP245" s="16" t="s">
        <v>487</v>
      </c>
      <c r="ZQ245" s="16" t="s">
        <v>486</v>
      </c>
      <c r="ZR245" s="16" t="s">
        <v>486</v>
      </c>
      <c r="ZS245" s="16" t="s">
        <v>8874</v>
      </c>
      <c r="ZT245" s="16" t="s">
        <v>8705</v>
      </c>
      <c r="ZU245" s="16" t="s">
        <v>8706</v>
      </c>
      <c r="ZV245" s="16" t="s">
        <v>487</v>
      </c>
      <c r="ZW245" s="16" t="s">
        <v>844</v>
      </c>
      <c r="ZX245" s="16" t="s">
        <v>844</v>
      </c>
      <c r="ZY245" s="16" t="s">
        <v>844</v>
      </c>
      <c r="ZZ245" s="16" t="s">
        <v>844</v>
      </c>
      <c r="AAA245" s="16" t="s">
        <v>843</v>
      </c>
      <c r="AAB245" s="16" t="s">
        <v>843</v>
      </c>
      <c r="AAC245" s="16">
        <v>0</v>
      </c>
      <c r="AAD245" s="16" t="s">
        <v>844</v>
      </c>
      <c r="AAE245" s="16" t="s">
        <v>843</v>
      </c>
      <c r="AAF245" s="16" t="s">
        <v>843</v>
      </c>
      <c r="AAG245" s="16" t="s">
        <v>843</v>
      </c>
      <c r="AAH245" s="16" t="s">
        <v>843</v>
      </c>
      <c r="AAI245" s="16" t="s">
        <v>844</v>
      </c>
      <c r="AAJ245" s="16" t="s">
        <v>615</v>
      </c>
      <c r="AAK245" s="16" t="s">
        <v>633</v>
      </c>
      <c r="AAL245" s="16" t="s">
        <v>904</v>
      </c>
      <c r="AAM245" s="16" t="s">
        <v>663</v>
      </c>
      <c r="AAN245" s="16" t="s">
        <v>8707</v>
      </c>
      <c r="AAO245" s="16" t="s">
        <v>1018</v>
      </c>
      <c r="AAP245" s="16" t="s">
        <v>8708</v>
      </c>
      <c r="AAS245" s="16">
        <v>3250</v>
      </c>
      <c r="AAT245" s="16" t="s">
        <v>782</v>
      </c>
      <c r="AAU245" s="16" t="s">
        <v>782</v>
      </c>
      <c r="AAV245" s="16" t="s">
        <v>782</v>
      </c>
      <c r="AAW245" s="16" t="s">
        <v>782</v>
      </c>
      <c r="AAX245" s="16" t="s">
        <v>843</v>
      </c>
      <c r="AAY245" s="16" t="s">
        <v>8710</v>
      </c>
      <c r="AAZ245" s="16" t="s">
        <v>782</v>
      </c>
      <c r="ABB245" s="16" t="s">
        <v>782</v>
      </c>
      <c r="ABC245" s="16" t="s">
        <v>783</v>
      </c>
      <c r="ABD245" s="16" t="s">
        <v>782</v>
      </c>
      <c r="ABE245" s="16" t="s">
        <v>783</v>
      </c>
      <c r="ABF245" s="16" t="s">
        <v>782</v>
      </c>
      <c r="ABG245" s="16" t="s">
        <v>782</v>
      </c>
      <c r="ABH245" s="16" t="s">
        <v>782</v>
      </c>
      <c r="ABI245" s="16" t="s">
        <v>782</v>
      </c>
      <c r="ABJ245" s="16" t="s">
        <v>783</v>
      </c>
      <c r="ABK245" s="16" t="s">
        <v>783</v>
      </c>
      <c r="ABL245" s="16" t="s">
        <v>8746</v>
      </c>
      <c r="ABM245" s="16" t="s">
        <v>844</v>
      </c>
      <c r="ABN245" s="16" t="s">
        <v>1034</v>
      </c>
      <c r="ABO245" s="16" t="s">
        <v>486</v>
      </c>
      <c r="ABP245" s="16" t="s">
        <v>972</v>
      </c>
      <c r="ABQ245" s="16" t="s">
        <v>4324</v>
      </c>
      <c r="ABR245" s="16" t="s">
        <v>470</v>
      </c>
      <c r="ABS245" s="16" t="s">
        <v>445</v>
      </c>
      <c r="ABT245" s="16" t="s">
        <v>1056</v>
      </c>
      <c r="ABU245" s="16" t="s">
        <v>844</v>
      </c>
      <c r="ABV245" s="16" t="s">
        <v>487</v>
      </c>
      <c r="ABW245" s="16" t="s">
        <v>486</v>
      </c>
      <c r="ABX245" s="16" t="s">
        <v>892</v>
      </c>
      <c r="ABY245" s="16" t="s">
        <v>486</v>
      </c>
      <c r="ABZ245" s="16" t="s">
        <v>486</v>
      </c>
      <c r="ACA245" s="16" t="s">
        <v>759</v>
      </c>
      <c r="ACB245" s="16" t="s">
        <v>768</v>
      </c>
      <c r="ACC245" s="16" t="s">
        <v>737</v>
      </c>
      <c r="ACD245" s="16" t="s">
        <v>487</v>
      </c>
      <c r="ACE245" s="16" t="s">
        <v>486</v>
      </c>
      <c r="ACG245" s="16" t="s">
        <v>1013</v>
      </c>
      <c r="ACH245" s="16" t="s">
        <v>1009</v>
      </c>
      <c r="ACI245" s="16" t="s">
        <v>462</v>
      </c>
      <c r="ACJ245" s="16">
        <v>1.1910000000000001</v>
      </c>
      <c r="ACK245" s="16" t="s">
        <v>478</v>
      </c>
      <c r="ACL245" s="16" t="s">
        <v>740</v>
      </c>
      <c r="ACM245" s="16" t="s">
        <v>1188</v>
      </c>
      <c r="ACN245" s="16" t="s">
        <v>1169</v>
      </c>
      <c r="ACO245" s="16" t="s">
        <v>1856</v>
      </c>
      <c r="ACP245" s="16">
        <v>3250</v>
      </c>
      <c r="ACQ245" s="16" t="s">
        <v>1202</v>
      </c>
      <c r="ACR245" s="16" t="s">
        <v>1645</v>
      </c>
      <c r="ACS245" s="16" t="s">
        <v>680</v>
      </c>
      <c r="ACT245" s="16" t="s">
        <v>1522</v>
      </c>
      <c r="ACU245" s="16" t="s">
        <v>833</v>
      </c>
      <c r="ACV245" s="16" t="s">
        <v>8711</v>
      </c>
      <c r="ACW245" s="16" t="s">
        <v>445</v>
      </c>
      <c r="ACX245" s="16" t="s">
        <v>1914</v>
      </c>
      <c r="ACY245" s="16" t="s">
        <v>1947</v>
      </c>
      <c r="ACZ245" s="16">
        <v>1</v>
      </c>
      <c r="ADA245" s="16">
        <v>1</v>
      </c>
      <c r="ADB245" s="16">
        <v>1</v>
      </c>
      <c r="ADC245" s="16">
        <v>1</v>
      </c>
      <c r="ADD245" s="16">
        <v>1</v>
      </c>
      <c r="ADE245" s="16" t="s">
        <v>8712</v>
      </c>
      <c r="ADF245" s="16">
        <v>0</v>
      </c>
      <c r="ADG245" s="16" t="s">
        <v>486</v>
      </c>
      <c r="ADH245" s="16">
        <v>2</v>
      </c>
      <c r="ADI245" s="16" t="s">
        <v>486</v>
      </c>
      <c r="ADJ245" s="16" t="s">
        <v>1745</v>
      </c>
      <c r="ADK245" s="16" t="s">
        <v>1755</v>
      </c>
      <c r="ADL245" s="16" t="s">
        <v>1763</v>
      </c>
      <c r="ADM245" s="16" t="s">
        <v>13195</v>
      </c>
      <c r="ADN245" s="16" t="s">
        <v>13196</v>
      </c>
      <c r="ADO245" s="16" t="s">
        <v>13197</v>
      </c>
      <c r="ADP245" s="16" t="s">
        <v>13196</v>
      </c>
      <c r="ADQ245" s="16" t="s">
        <v>13194</v>
      </c>
      <c r="ADR245" s="16" t="s">
        <v>13194</v>
      </c>
      <c r="ADS245" s="16" t="s">
        <v>1748</v>
      </c>
      <c r="ADW245" s="16" t="s">
        <v>8729</v>
      </c>
      <c r="ADY245" s="16" t="s">
        <v>1061</v>
      </c>
      <c r="AEB245" s="16">
        <v>28036.666666666701</v>
      </c>
      <c r="AEC245" s="16" t="s">
        <v>1058</v>
      </c>
      <c r="AED245" s="16">
        <v>1625</v>
      </c>
      <c r="AEE245" s="16" t="s">
        <v>952</v>
      </c>
      <c r="AEH245" s="16">
        <v>3250</v>
      </c>
      <c r="AEI245" s="16">
        <v>3000</v>
      </c>
      <c r="AEJ245" s="16">
        <v>8000</v>
      </c>
      <c r="AEK245" s="16">
        <v>1500</v>
      </c>
      <c r="AEL245" s="16">
        <v>250</v>
      </c>
      <c r="AEN245" s="16">
        <v>250</v>
      </c>
      <c r="AEO245" s="16">
        <v>60</v>
      </c>
      <c r="AEP245" s="16">
        <v>250</v>
      </c>
    </row>
    <row r="246" spans="1:822" x14ac:dyDescent="0.25">
      <c r="A246" s="30">
        <v>45825</v>
      </c>
      <c r="B246" s="16" t="s">
        <v>10089</v>
      </c>
      <c r="C246" s="16" t="s">
        <v>867</v>
      </c>
      <c r="D246" s="16" t="s">
        <v>867</v>
      </c>
      <c r="E246" s="16">
        <v>22</v>
      </c>
      <c r="F246" s="16" t="s">
        <v>8153</v>
      </c>
      <c r="G246" s="16" t="s">
        <v>4113</v>
      </c>
      <c r="I246" s="16" t="s">
        <v>4174</v>
      </c>
      <c r="Z246" s="16" t="s">
        <v>993</v>
      </c>
      <c r="AA246" s="16" t="s">
        <v>470</v>
      </c>
      <c r="AB246" s="16">
        <v>2</v>
      </c>
      <c r="AC246" s="16" t="s">
        <v>844</v>
      </c>
      <c r="AD246" s="16" t="s">
        <v>843</v>
      </c>
      <c r="AE246" s="16" t="s">
        <v>844</v>
      </c>
      <c r="AF246" s="16" t="s">
        <v>844</v>
      </c>
      <c r="AG246" s="16" t="s">
        <v>843</v>
      </c>
      <c r="AH246" s="16" t="s">
        <v>844</v>
      </c>
      <c r="AI246" s="16" t="s">
        <v>844</v>
      </c>
      <c r="AJ246" s="16" t="s">
        <v>843</v>
      </c>
      <c r="AK246" s="16" t="s">
        <v>843</v>
      </c>
      <c r="AM246" s="16" t="s">
        <v>737</v>
      </c>
      <c r="AN246" s="16" t="s">
        <v>759</v>
      </c>
      <c r="AP246" s="16" t="s">
        <v>774</v>
      </c>
      <c r="AR246" s="16" t="s">
        <v>6907</v>
      </c>
      <c r="BB246" s="16">
        <v>3</v>
      </c>
      <c r="BC246" s="16" t="s">
        <v>7869</v>
      </c>
      <c r="BE246" s="16" t="s">
        <v>5101</v>
      </c>
      <c r="BV246" s="16" t="s">
        <v>4433</v>
      </c>
      <c r="BW246" s="16" t="s">
        <v>844</v>
      </c>
      <c r="BX246" s="16" t="s">
        <v>843</v>
      </c>
      <c r="BY246" s="16" t="s">
        <v>843</v>
      </c>
      <c r="BZ246" s="16" t="s">
        <v>843</v>
      </c>
      <c r="CA246" s="16" t="s">
        <v>843</v>
      </c>
      <c r="CB246" s="16" t="s">
        <v>843</v>
      </c>
      <c r="CC246" s="16" t="s">
        <v>843</v>
      </c>
      <c r="CD246" s="16" t="s">
        <v>843</v>
      </c>
      <c r="CE246" s="16" t="s">
        <v>843</v>
      </c>
      <c r="CF246" s="16" t="s">
        <v>843</v>
      </c>
      <c r="CG246" s="16" t="s">
        <v>843</v>
      </c>
      <c r="CH246" s="16" t="s">
        <v>843</v>
      </c>
      <c r="CI246" s="16" t="s">
        <v>843</v>
      </c>
      <c r="CJ246" s="16" t="s">
        <v>843</v>
      </c>
      <c r="CK246" s="16" t="s">
        <v>843</v>
      </c>
      <c r="CP246" s="16" t="s">
        <v>865</v>
      </c>
      <c r="DX246" s="16" t="s">
        <v>7842</v>
      </c>
      <c r="DY246" s="16" t="s">
        <v>865</v>
      </c>
      <c r="GC246" s="16" t="s">
        <v>5333</v>
      </c>
      <c r="GF246" s="16" t="s">
        <v>6818</v>
      </c>
      <c r="GG246" s="16" t="s">
        <v>867</v>
      </c>
      <c r="GV246" s="16" t="s">
        <v>5446</v>
      </c>
      <c r="GW246" s="16" t="s">
        <v>843</v>
      </c>
      <c r="GX246" s="16" t="s">
        <v>843</v>
      </c>
      <c r="GY246" s="16" t="s">
        <v>844</v>
      </c>
      <c r="GZ246" s="16" t="s">
        <v>843</v>
      </c>
      <c r="HA246" s="16" t="s">
        <v>843</v>
      </c>
      <c r="HB246" s="16" t="s">
        <v>843</v>
      </c>
      <c r="HC246" s="16" t="s">
        <v>843</v>
      </c>
      <c r="HD246" s="16" t="s">
        <v>843</v>
      </c>
      <c r="HE246" s="16" t="s">
        <v>843</v>
      </c>
      <c r="HF246" s="16" t="s">
        <v>843</v>
      </c>
      <c r="HH246" s="16" t="s">
        <v>5456</v>
      </c>
      <c r="HK246" s="16" t="s">
        <v>865</v>
      </c>
      <c r="HM246" s="16" t="s">
        <v>865</v>
      </c>
      <c r="HZ246" s="16" t="s">
        <v>7944</v>
      </c>
      <c r="KE246" s="16" t="s">
        <v>5582</v>
      </c>
      <c r="KG246" s="16" t="s">
        <v>7018</v>
      </c>
      <c r="KH246" s="16" t="s">
        <v>7033</v>
      </c>
      <c r="KI246" s="16" t="s">
        <v>865</v>
      </c>
      <c r="LG246" s="16" t="s">
        <v>867</v>
      </c>
      <c r="LH246" s="16" t="s">
        <v>865</v>
      </c>
      <c r="LI246" s="16" t="s">
        <v>867</v>
      </c>
      <c r="LJ246" s="16" t="s">
        <v>865</v>
      </c>
      <c r="LK246" s="16" t="s">
        <v>865</v>
      </c>
      <c r="LL246" s="16" t="s">
        <v>5657</v>
      </c>
      <c r="LM246" s="16" t="s">
        <v>844</v>
      </c>
      <c r="LN246" s="16" t="s">
        <v>843</v>
      </c>
      <c r="LO246" s="16" t="s">
        <v>843</v>
      </c>
      <c r="LP246" s="16" t="s">
        <v>843</v>
      </c>
      <c r="LQ246" s="16" t="s">
        <v>843</v>
      </c>
      <c r="LR246" s="16" t="s">
        <v>843</v>
      </c>
      <c r="LS246" s="16" t="s">
        <v>843</v>
      </c>
      <c r="LT246" s="16" t="s">
        <v>843</v>
      </c>
      <c r="LU246" s="16" t="s">
        <v>843</v>
      </c>
      <c r="LV246" s="16" t="s">
        <v>843</v>
      </c>
      <c r="LW246" s="16" t="s">
        <v>843</v>
      </c>
      <c r="LX246" s="16" t="s">
        <v>843</v>
      </c>
      <c r="LY246" s="16" t="s">
        <v>843</v>
      </c>
      <c r="LZ246" s="16" t="s">
        <v>843</v>
      </c>
      <c r="MA246" s="16" t="s">
        <v>843</v>
      </c>
      <c r="MC246" s="16" t="s">
        <v>5694</v>
      </c>
      <c r="MD246" s="16" t="s">
        <v>844</v>
      </c>
      <c r="ME246" s="16" t="s">
        <v>843</v>
      </c>
      <c r="MF246" s="16" t="s">
        <v>843</v>
      </c>
      <c r="MG246" s="16" t="s">
        <v>843</v>
      </c>
      <c r="MH246" s="16" t="s">
        <v>843</v>
      </c>
      <c r="MI246" s="16" t="s">
        <v>843</v>
      </c>
      <c r="MJ246" s="16" t="s">
        <v>843</v>
      </c>
      <c r="MK246" s="16" t="s">
        <v>843</v>
      </c>
      <c r="ML246" s="16" t="s">
        <v>843</v>
      </c>
      <c r="MM246" s="16" t="s">
        <v>843</v>
      </c>
      <c r="MN246" s="16" t="s">
        <v>843</v>
      </c>
      <c r="MO246" s="16" t="s">
        <v>843</v>
      </c>
      <c r="MP246" s="16" t="s">
        <v>843</v>
      </c>
      <c r="MQ246" s="16" t="s">
        <v>843</v>
      </c>
      <c r="MR246" s="16" t="s">
        <v>843</v>
      </c>
      <c r="MS246" s="16" t="s">
        <v>843</v>
      </c>
      <c r="MT246" s="16" t="s">
        <v>843</v>
      </c>
      <c r="MU246" s="16" t="s">
        <v>843</v>
      </c>
      <c r="MV246" s="16" t="s">
        <v>843</v>
      </c>
      <c r="NS246" s="16" t="s">
        <v>5694</v>
      </c>
      <c r="NT246" s="16" t="s">
        <v>844</v>
      </c>
      <c r="NU246" s="16" t="s">
        <v>843</v>
      </c>
      <c r="NV246" s="16" t="s">
        <v>843</v>
      </c>
      <c r="NW246" s="16" t="s">
        <v>843</v>
      </c>
      <c r="NX246" s="16" t="s">
        <v>843</v>
      </c>
      <c r="NY246" s="16" t="s">
        <v>843</v>
      </c>
      <c r="NZ246" s="16" t="s">
        <v>843</v>
      </c>
      <c r="OA246" s="16" t="s">
        <v>843</v>
      </c>
      <c r="OB246" s="16" t="s">
        <v>843</v>
      </c>
      <c r="OC246" s="16" t="s">
        <v>843</v>
      </c>
      <c r="OD246" s="16" t="s">
        <v>843</v>
      </c>
      <c r="OE246" s="16" t="s">
        <v>843</v>
      </c>
      <c r="OF246" s="16" t="s">
        <v>843</v>
      </c>
      <c r="OG246" s="16" t="s">
        <v>843</v>
      </c>
      <c r="OH246" s="16" t="s">
        <v>843</v>
      </c>
      <c r="OI246" s="16" t="s">
        <v>843</v>
      </c>
      <c r="PC246" s="16" t="s">
        <v>865</v>
      </c>
      <c r="PD246" s="16" t="s">
        <v>865</v>
      </c>
      <c r="PY246" s="16" t="s">
        <v>865</v>
      </c>
      <c r="QP246" s="16" t="s">
        <v>865</v>
      </c>
      <c r="QR246" s="16" t="s">
        <v>867</v>
      </c>
      <c r="QT246" s="16" t="s">
        <v>867</v>
      </c>
      <c r="QV246" s="16" t="s">
        <v>865</v>
      </c>
      <c r="QX246" s="16" t="s">
        <v>867</v>
      </c>
      <c r="QY246" s="16" t="s">
        <v>867</v>
      </c>
      <c r="RD246" s="16" t="s">
        <v>865</v>
      </c>
      <c r="RF246" s="16" t="s">
        <v>865</v>
      </c>
      <c r="RH246" s="16" t="s">
        <v>865</v>
      </c>
      <c r="RJ246" s="16" t="s">
        <v>865</v>
      </c>
      <c r="RN246" s="16" t="s">
        <v>7724</v>
      </c>
      <c r="RP246" s="16" t="s">
        <v>867</v>
      </c>
      <c r="RR246" s="16" t="s">
        <v>867</v>
      </c>
      <c r="RT246" s="16" t="s">
        <v>867</v>
      </c>
      <c r="RV246" s="16" t="s">
        <v>7724</v>
      </c>
      <c r="RX246" s="16" t="s">
        <v>867</v>
      </c>
      <c r="RZ246" s="16" t="s">
        <v>867</v>
      </c>
      <c r="SQ246" s="16" t="s">
        <v>865</v>
      </c>
      <c r="SS246" s="16" t="s">
        <v>7299</v>
      </c>
      <c r="ST246" s="16" t="s">
        <v>7761</v>
      </c>
      <c r="TZ246" s="16" t="s">
        <v>7367</v>
      </c>
      <c r="UA246" s="16" t="s">
        <v>4216</v>
      </c>
      <c r="UB246" s="16">
        <v>0</v>
      </c>
      <c r="UC246" s="16" t="s">
        <v>843</v>
      </c>
      <c r="UD246" s="16" t="s">
        <v>843</v>
      </c>
      <c r="UE246" s="16" t="s">
        <v>843</v>
      </c>
      <c r="UF246" s="16" t="s">
        <v>843</v>
      </c>
      <c r="UG246" s="16" t="s">
        <v>843</v>
      </c>
      <c r="UH246" s="16" t="s">
        <v>844</v>
      </c>
      <c r="WO246" s="16" t="s">
        <v>4216</v>
      </c>
      <c r="YN246" s="16" t="s">
        <v>7040</v>
      </c>
      <c r="YP246" s="16" t="s">
        <v>7990</v>
      </c>
      <c r="YR246" s="16" t="s">
        <v>10090</v>
      </c>
      <c r="YS246" s="16" t="s">
        <v>10091</v>
      </c>
      <c r="YT246" s="16" t="s">
        <v>8694</v>
      </c>
      <c r="YU246" s="16" t="s">
        <v>10092</v>
      </c>
      <c r="YV246" s="16" t="s">
        <v>8696</v>
      </c>
      <c r="YW246" s="16" t="s">
        <v>844</v>
      </c>
      <c r="YX246" s="16" t="s">
        <v>8696</v>
      </c>
      <c r="ZE246" s="16" t="s">
        <v>843</v>
      </c>
      <c r="ZO246" s="16" t="s">
        <v>487</v>
      </c>
      <c r="ZP246" s="16" t="s">
        <v>487</v>
      </c>
      <c r="ZQ246" s="16" t="s">
        <v>486</v>
      </c>
      <c r="ZR246" s="16" t="s">
        <v>486</v>
      </c>
      <c r="ZS246" s="16" t="s">
        <v>8874</v>
      </c>
      <c r="ZT246" s="16" t="s">
        <v>8705</v>
      </c>
      <c r="ZU246" s="16" t="s">
        <v>8706</v>
      </c>
      <c r="ZV246" s="16" t="s">
        <v>487</v>
      </c>
      <c r="ZW246" s="16" t="s">
        <v>844</v>
      </c>
      <c r="ZX246" s="16" t="s">
        <v>844</v>
      </c>
      <c r="ZY246" s="16" t="s">
        <v>844</v>
      </c>
      <c r="ZZ246" s="16" t="s">
        <v>844</v>
      </c>
      <c r="AAA246" s="16" t="s">
        <v>843</v>
      </c>
      <c r="AAB246" s="16" t="s">
        <v>843</v>
      </c>
      <c r="AAC246" s="16">
        <v>0</v>
      </c>
      <c r="AAD246" s="16" t="s">
        <v>844</v>
      </c>
      <c r="AAE246" s="16" t="s">
        <v>843</v>
      </c>
      <c r="AAF246" s="16" t="s">
        <v>843</v>
      </c>
      <c r="AAG246" s="16" t="s">
        <v>843</v>
      </c>
      <c r="AAH246" s="16" t="s">
        <v>843</v>
      </c>
      <c r="AAI246" s="16" t="s">
        <v>844</v>
      </c>
      <c r="AAJ246" s="16" t="s">
        <v>615</v>
      </c>
      <c r="AAK246" s="16" t="s">
        <v>633</v>
      </c>
      <c r="AAL246" s="16" t="s">
        <v>904</v>
      </c>
      <c r="AAM246" s="16" t="s">
        <v>663</v>
      </c>
      <c r="AAN246" s="16" t="s">
        <v>8707</v>
      </c>
      <c r="AAO246" s="16" t="s">
        <v>1018</v>
      </c>
      <c r="AAP246" s="16" t="s">
        <v>8708</v>
      </c>
      <c r="AAT246" s="16" t="s">
        <v>782</v>
      </c>
      <c r="AAU246" s="16" t="s">
        <v>782</v>
      </c>
      <c r="AAV246" s="16" t="s">
        <v>782</v>
      </c>
      <c r="AAW246" s="16" t="s">
        <v>782</v>
      </c>
      <c r="AAX246" s="16" t="s">
        <v>843</v>
      </c>
      <c r="AAY246" s="16" t="s">
        <v>8710</v>
      </c>
      <c r="AAZ246" s="16" t="s">
        <v>782</v>
      </c>
      <c r="ABA246" s="16" t="s">
        <v>782</v>
      </c>
      <c r="ABB246" s="16" t="s">
        <v>782</v>
      </c>
      <c r="ABC246" s="16" t="s">
        <v>783</v>
      </c>
      <c r="ABD246" s="16" t="s">
        <v>782</v>
      </c>
      <c r="ABE246" s="16" t="s">
        <v>783</v>
      </c>
      <c r="ABF246" s="16" t="s">
        <v>782</v>
      </c>
      <c r="ABG246" s="16" t="s">
        <v>782</v>
      </c>
      <c r="ABH246" s="16" t="s">
        <v>782</v>
      </c>
      <c r="ABI246" s="16" t="s">
        <v>782</v>
      </c>
      <c r="ABJ246" s="16" t="s">
        <v>782</v>
      </c>
      <c r="ABK246" s="16" t="s">
        <v>782</v>
      </c>
      <c r="ABL246" s="16" t="s">
        <v>1056</v>
      </c>
      <c r="ABM246" s="16" t="s">
        <v>843</v>
      </c>
      <c r="ABN246" s="16" t="s">
        <v>1034</v>
      </c>
      <c r="ABO246" s="16" t="s">
        <v>486</v>
      </c>
      <c r="ABP246" s="16" t="s">
        <v>972</v>
      </c>
      <c r="ABQ246" s="16" t="s">
        <v>4324</v>
      </c>
      <c r="ABR246" s="16" t="s">
        <v>470</v>
      </c>
      <c r="ABS246" s="16" t="s">
        <v>445</v>
      </c>
      <c r="ABT246" s="16" t="s">
        <v>1056</v>
      </c>
      <c r="ABU246" s="16" t="s">
        <v>844</v>
      </c>
      <c r="ABV246" s="16" t="s">
        <v>487</v>
      </c>
      <c r="ABW246" s="16" t="s">
        <v>486</v>
      </c>
      <c r="ABX246" s="16" t="s">
        <v>892</v>
      </c>
      <c r="ABY246" s="16" t="s">
        <v>486</v>
      </c>
      <c r="ABZ246" s="16" t="s">
        <v>486</v>
      </c>
      <c r="ACA246" s="16" t="s">
        <v>759</v>
      </c>
      <c r="ACB246" s="16" t="s">
        <v>774</v>
      </c>
      <c r="ACC246" s="16" t="s">
        <v>737</v>
      </c>
      <c r="ACD246" s="16" t="s">
        <v>486</v>
      </c>
      <c r="ACE246" s="16" t="s">
        <v>486</v>
      </c>
      <c r="ACG246" s="16" t="s">
        <v>1014</v>
      </c>
      <c r="ACH246" s="16" t="s">
        <v>1009</v>
      </c>
      <c r="ACI246" s="16" t="s">
        <v>462</v>
      </c>
      <c r="ACJ246" s="16">
        <v>1.1910000000000001</v>
      </c>
      <c r="ACK246" s="16" t="s">
        <v>478</v>
      </c>
      <c r="ACL246" s="16" t="s">
        <v>740</v>
      </c>
      <c r="ACM246" s="16" t="s">
        <v>1188</v>
      </c>
      <c r="ACN246" s="16" t="s">
        <v>1169</v>
      </c>
      <c r="ACO246" s="16" t="s">
        <v>1856</v>
      </c>
      <c r="ACQ246" s="16" t="s">
        <v>1202</v>
      </c>
      <c r="ACR246" s="16" t="s">
        <v>1645</v>
      </c>
      <c r="ACS246" s="16" t="s">
        <v>680</v>
      </c>
      <c r="ACT246" s="16" t="s">
        <v>1522</v>
      </c>
      <c r="ACX246" s="16" t="s">
        <v>1916</v>
      </c>
      <c r="ACY246" s="16" t="s">
        <v>1949</v>
      </c>
      <c r="ACZ246" s="16">
        <v>1</v>
      </c>
      <c r="ADA246" s="16">
        <v>0</v>
      </c>
      <c r="ADB246" s="16">
        <v>1</v>
      </c>
      <c r="ADC246" s="16">
        <v>0</v>
      </c>
      <c r="ADD246" s="16">
        <v>0</v>
      </c>
      <c r="ADE246" s="16" t="s">
        <v>9056</v>
      </c>
      <c r="ADF246" s="16">
        <v>0</v>
      </c>
      <c r="ADG246" s="16" t="s">
        <v>486</v>
      </c>
      <c r="ADH246" s="16">
        <v>2</v>
      </c>
      <c r="ADI246" s="16" t="s">
        <v>486</v>
      </c>
      <c r="AEA246" s="16">
        <v>0</v>
      </c>
    </row>
    <row r="247" spans="1:822" x14ac:dyDescent="0.25">
      <c r="A247" s="30">
        <v>45825</v>
      </c>
      <c r="B247" s="16" t="s">
        <v>10093</v>
      </c>
      <c r="C247" s="16" t="s">
        <v>867</v>
      </c>
      <c r="D247" s="16" t="s">
        <v>867</v>
      </c>
      <c r="E247" s="16">
        <v>26</v>
      </c>
      <c r="F247" s="16" t="s">
        <v>8153</v>
      </c>
      <c r="G247" s="16" t="s">
        <v>4113</v>
      </c>
      <c r="I247" s="16" t="s">
        <v>4162</v>
      </c>
      <c r="Z247" s="16" t="s">
        <v>997</v>
      </c>
      <c r="AA247" s="16" t="s">
        <v>470</v>
      </c>
      <c r="AB247" s="16">
        <v>3</v>
      </c>
      <c r="AC247" s="16" t="s">
        <v>844</v>
      </c>
      <c r="AD247" s="16" t="s">
        <v>843</v>
      </c>
      <c r="AE247" s="16" t="s">
        <v>844</v>
      </c>
      <c r="AF247" s="16" t="s">
        <v>1056</v>
      </c>
      <c r="AG247" s="16" t="s">
        <v>843</v>
      </c>
      <c r="AH247" s="16" t="s">
        <v>1056</v>
      </c>
      <c r="AI247" s="16" t="s">
        <v>844</v>
      </c>
      <c r="AJ247" s="16" t="s">
        <v>843</v>
      </c>
      <c r="AK247" s="16" t="s">
        <v>843</v>
      </c>
      <c r="AM247" s="16" t="s">
        <v>737</v>
      </c>
      <c r="AN247" s="16" t="s">
        <v>759</v>
      </c>
      <c r="AP247" s="16" t="s">
        <v>768</v>
      </c>
      <c r="AR247" s="16" t="s">
        <v>6910</v>
      </c>
      <c r="BB247" s="16">
        <v>3</v>
      </c>
      <c r="BC247" s="16" t="s">
        <v>7872</v>
      </c>
      <c r="BE247" s="16" t="s">
        <v>5098</v>
      </c>
      <c r="BV247" s="16" t="s">
        <v>4433</v>
      </c>
      <c r="BW247" s="16" t="s">
        <v>844</v>
      </c>
      <c r="BX247" s="16" t="s">
        <v>843</v>
      </c>
      <c r="BY247" s="16" t="s">
        <v>843</v>
      </c>
      <c r="BZ247" s="16" t="s">
        <v>843</v>
      </c>
      <c r="CA247" s="16" t="s">
        <v>843</v>
      </c>
      <c r="CB247" s="16" t="s">
        <v>843</v>
      </c>
      <c r="CC247" s="16" t="s">
        <v>843</v>
      </c>
      <c r="CD247" s="16" t="s">
        <v>843</v>
      </c>
      <c r="CE247" s="16" t="s">
        <v>843</v>
      </c>
      <c r="CF247" s="16" t="s">
        <v>843</v>
      </c>
      <c r="CG247" s="16" t="s">
        <v>843</v>
      </c>
      <c r="CH247" s="16" t="s">
        <v>843</v>
      </c>
      <c r="CI247" s="16" t="s">
        <v>843</v>
      </c>
      <c r="CJ247" s="16" t="s">
        <v>843</v>
      </c>
      <c r="CK247" s="16" t="s">
        <v>843</v>
      </c>
      <c r="CP247" s="16" t="s">
        <v>867</v>
      </c>
      <c r="CQ247" s="16" t="s">
        <v>5191</v>
      </c>
      <c r="CR247" s="16" t="s">
        <v>844</v>
      </c>
      <c r="CS247" s="16" t="s">
        <v>843</v>
      </c>
      <c r="CT247" s="16" t="s">
        <v>843</v>
      </c>
      <c r="CU247" s="16" t="s">
        <v>843</v>
      </c>
      <c r="CV247" s="16" t="s">
        <v>843</v>
      </c>
      <c r="CW247" s="16" t="s">
        <v>843</v>
      </c>
      <c r="CX247" s="16" t="s">
        <v>843</v>
      </c>
      <c r="CY247" s="16" t="s">
        <v>843</v>
      </c>
      <c r="CZ247" s="16" t="s">
        <v>843</v>
      </c>
      <c r="DA247" s="16" t="s">
        <v>5184</v>
      </c>
      <c r="DX247" s="16" t="s">
        <v>864</v>
      </c>
      <c r="DY247" s="16" t="s">
        <v>867</v>
      </c>
      <c r="GC247" s="16" t="s">
        <v>5330</v>
      </c>
      <c r="GF247" s="16" t="s">
        <v>867</v>
      </c>
      <c r="GG247" s="16" t="s">
        <v>867</v>
      </c>
      <c r="GV247" s="16" t="s">
        <v>8929</v>
      </c>
      <c r="GW247" s="16" t="s">
        <v>844</v>
      </c>
      <c r="GX247" s="16" t="s">
        <v>844</v>
      </c>
      <c r="GY247" s="16" t="s">
        <v>843</v>
      </c>
      <c r="GZ247" s="16" t="s">
        <v>843</v>
      </c>
      <c r="HA247" s="16" t="s">
        <v>843</v>
      </c>
      <c r="HB247" s="16" t="s">
        <v>843</v>
      </c>
      <c r="HC247" s="16" t="s">
        <v>843</v>
      </c>
      <c r="HD247" s="16" t="s">
        <v>843</v>
      </c>
      <c r="HE247" s="16" t="s">
        <v>843</v>
      </c>
      <c r="HF247" s="16" t="s">
        <v>843</v>
      </c>
      <c r="HH247" s="16" t="s">
        <v>5456</v>
      </c>
      <c r="HK247" s="16" t="s">
        <v>865</v>
      </c>
      <c r="HM247" s="16" t="s">
        <v>865</v>
      </c>
      <c r="HZ247" s="16" t="s">
        <v>7944</v>
      </c>
      <c r="KE247" s="16" t="s">
        <v>5585</v>
      </c>
      <c r="KG247" s="16" t="s">
        <v>7018</v>
      </c>
      <c r="KH247" s="16" t="s">
        <v>7033</v>
      </c>
      <c r="KI247" s="16" t="s">
        <v>865</v>
      </c>
      <c r="LG247" s="16" t="s">
        <v>867</v>
      </c>
      <c r="LH247" s="16" t="s">
        <v>867</v>
      </c>
      <c r="LI247" s="16" t="s">
        <v>867</v>
      </c>
      <c r="LJ247" s="16" t="s">
        <v>867</v>
      </c>
      <c r="LK247" s="16" t="s">
        <v>867</v>
      </c>
      <c r="LL247" s="16" t="s">
        <v>10094</v>
      </c>
      <c r="LM247" s="16" t="s">
        <v>844</v>
      </c>
      <c r="LN247" s="16" t="s">
        <v>844</v>
      </c>
      <c r="LO247" s="16" t="s">
        <v>844</v>
      </c>
      <c r="LP247" s="16" t="s">
        <v>843</v>
      </c>
      <c r="LQ247" s="16" t="s">
        <v>843</v>
      </c>
      <c r="LR247" s="16" t="s">
        <v>843</v>
      </c>
      <c r="LS247" s="16" t="s">
        <v>843</v>
      </c>
      <c r="LT247" s="16" t="s">
        <v>843</v>
      </c>
      <c r="LU247" s="16" t="s">
        <v>843</v>
      </c>
      <c r="LV247" s="16" t="s">
        <v>843</v>
      </c>
      <c r="LW247" s="16" t="s">
        <v>843</v>
      </c>
      <c r="LX247" s="16" t="s">
        <v>843</v>
      </c>
      <c r="LY247" s="16" t="s">
        <v>843</v>
      </c>
      <c r="LZ247" s="16" t="s">
        <v>843</v>
      </c>
      <c r="MA247" s="16" t="s">
        <v>843</v>
      </c>
      <c r="MC247" s="16" t="s">
        <v>5694</v>
      </c>
      <c r="MD247" s="16" t="s">
        <v>844</v>
      </c>
      <c r="ME247" s="16" t="s">
        <v>843</v>
      </c>
      <c r="MF247" s="16" t="s">
        <v>843</v>
      </c>
      <c r="MG247" s="16" t="s">
        <v>843</v>
      </c>
      <c r="MH247" s="16" t="s">
        <v>843</v>
      </c>
      <c r="MI247" s="16" t="s">
        <v>843</v>
      </c>
      <c r="MJ247" s="16" t="s">
        <v>843</v>
      </c>
      <c r="MK247" s="16" t="s">
        <v>843</v>
      </c>
      <c r="ML247" s="16" t="s">
        <v>843</v>
      </c>
      <c r="MM247" s="16" t="s">
        <v>843</v>
      </c>
      <c r="MN247" s="16" t="s">
        <v>843</v>
      </c>
      <c r="MO247" s="16" t="s">
        <v>843</v>
      </c>
      <c r="MP247" s="16" t="s">
        <v>843</v>
      </c>
      <c r="MQ247" s="16" t="s">
        <v>843</v>
      </c>
      <c r="MR247" s="16" t="s">
        <v>843</v>
      </c>
      <c r="MS247" s="16" t="s">
        <v>843</v>
      </c>
      <c r="MT247" s="16" t="s">
        <v>843</v>
      </c>
      <c r="MU247" s="16" t="s">
        <v>843</v>
      </c>
      <c r="MV247" s="16" t="s">
        <v>843</v>
      </c>
      <c r="NS247" s="16" t="s">
        <v>5694</v>
      </c>
      <c r="NT247" s="16" t="s">
        <v>844</v>
      </c>
      <c r="NU247" s="16" t="s">
        <v>843</v>
      </c>
      <c r="NV247" s="16" t="s">
        <v>843</v>
      </c>
      <c r="NW247" s="16" t="s">
        <v>843</v>
      </c>
      <c r="NX247" s="16" t="s">
        <v>843</v>
      </c>
      <c r="NY247" s="16" t="s">
        <v>843</v>
      </c>
      <c r="NZ247" s="16" t="s">
        <v>843</v>
      </c>
      <c r="OA247" s="16" t="s">
        <v>843</v>
      </c>
      <c r="OB247" s="16" t="s">
        <v>843</v>
      </c>
      <c r="OC247" s="16" t="s">
        <v>843</v>
      </c>
      <c r="OD247" s="16" t="s">
        <v>843</v>
      </c>
      <c r="OE247" s="16" t="s">
        <v>843</v>
      </c>
      <c r="OF247" s="16" t="s">
        <v>843</v>
      </c>
      <c r="OG247" s="16" t="s">
        <v>843</v>
      </c>
      <c r="OH247" s="16" t="s">
        <v>843</v>
      </c>
      <c r="OI247" s="16" t="s">
        <v>843</v>
      </c>
      <c r="PC247" s="16" t="s">
        <v>865</v>
      </c>
      <c r="PD247" s="16" t="s">
        <v>865</v>
      </c>
      <c r="PY247" s="16" t="s">
        <v>865</v>
      </c>
      <c r="QP247" s="16" t="s">
        <v>867</v>
      </c>
      <c r="QR247" s="16" t="s">
        <v>867</v>
      </c>
      <c r="QT247" s="16" t="s">
        <v>867</v>
      </c>
      <c r="QV247" s="16" t="s">
        <v>867</v>
      </c>
      <c r="QX247" s="16" t="s">
        <v>867</v>
      </c>
      <c r="QY247" s="16" t="s">
        <v>867</v>
      </c>
      <c r="RD247" s="16" t="s">
        <v>865</v>
      </c>
      <c r="RF247" s="16" t="s">
        <v>865</v>
      </c>
      <c r="RH247" s="16" t="s">
        <v>865</v>
      </c>
      <c r="RJ247" s="16" t="s">
        <v>865</v>
      </c>
      <c r="RN247" s="16" t="s">
        <v>867</v>
      </c>
      <c r="RP247" s="16" t="s">
        <v>867</v>
      </c>
      <c r="RR247" s="16" t="s">
        <v>867</v>
      </c>
      <c r="RT247" s="16" t="s">
        <v>867</v>
      </c>
      <c r="RV247" s="16" t="s">
        <v>867</v>
      </c>
      <c r="RX247" s="16" t="s">
        <v>7724</v>
      </c>
      <c r="RZ247" s="16" t="s">
        <v>7724</v>
      </c>
      <c r="SQ247" s="16" t="s">
        <v>865</v>
      </c>
      <c r="SS247" s="16" t="s">
        <v>7296</v>
      </c>
      <c r="ST247" s="16" t="s">
        <v>7761</v>
      </c>
      <c r="TN247" s="16">
        <v>8000</v>
      </c>
      <c r="TO247" s="16">
        <v>14000</v>
      </c>
      <c r="TP247" s="16">
        <v>2000</v>
      </c>
      <c r="TQ247" s="16">
        <v>350</v>
      </c>
      <c r="TR247" s="16">
        <v>500</v>
      </c>
      <c r="TS247" s="16">
        <v>300</v>
      </c>
      <c r="TT247" s="16">
        <v>0</v>
      </c>
      <c r="TU247" s="16">
        <v>1000</v>
      </c>
      <c r="TV247" s="16">
        <v>5000</v>
      </c>
      <c r="TW247" s="16">
        <v>0</v>
      </c>
      <c r="TX247" s="16">
        <v>6000</v>
      </c>
      <c r="TZ247" s="16" t="s">
        <v>7370</v>
      </c>
      <c r="UA247" s="16" t="s">
        <v>8715</v>
      </c>
      <c r="UB247" s="16">
        <v>0</v>
      </c>
      <c r="UC247" s="16" t="s">
        <v>843</v>
      </c>
      <c r="UD247" s="16" t="s">
        <v>843</v>
      </c>
      <c r="UE247" s="16" t="s">
        <v>844</v>
      </c>
      <c r="UF247" s="16" t="s">
        <v>844</v>
      </c>
      <c r="UG247" s="16" t="s">
        <v>843</v>
      </c>
      <c r="UH247" s="16" t="s">
        <v>843</v>
      </c>
      <c r="VK247" s="16" t="s">
        <v>6102</v>
      </c>
      <c r="VL247" s="16" t="s">
        <v>843</v>
      </c>
      <c r="VM247" s="16" t="s">
        <v>843</v>
      </c>
      <c r="VN247" s="16" t="s">
        <v>843</v>
      </c>
      <c r="VO247" s="16" t="s">
        <v>843</v>
      </c>
      <c r="VP247" s="16" t="s">
        <v>844</v>
      </c>
      <c r="VQ247" s="16" t="s">
        <v>843</v>
      </c>
      <c r="VR247" s="16" t="s">
        <v>843</v>
      </c>
      <c r="VS247" s="16" t="s">
        <v>843</v>
      </c>
      <c r="VT247" s="16" t="s">
        <v>843</v>
      </c>
      <c r="VV247" s="16">
        <v>3000</v>
      </c>
      <c r="VX247" s="16" t="s">
        <v>8809</v>
      </c>
      <c r="VY247" s="16" t="s">
        <v>844</v>
      </c>
      <c r="VZ247" s="16" t="s">
        <v>843</v>
      </c>
      <c r="WA247" s="16" t="s">
        <v>843</v>
      </c>
      <c r="WB247" s="16" t="s">
        <v>844</v>
      </c>
      <c r="WC247" s="16" t="s">
        <v>843</v>
      </c>
      <c r="WD247" s="16" t="s">
        <v>843</v>
      </c>
      <c r="WE247" s="16" t="s">
        <v>843</v>
      </c>
      <c r="WF247" s="16" t="s">
        <v>843</v>
      </c>
      <c r="WH247" s="16">
        <v>1625</v>
      </c>
      <c r="WO247" s="16" t="s">
        <v>6920</v>
      </c>
      <c r="XD247" s="16" t="s">
        <v>6994</v>
      </c>
      <c r="XE247" s="16" t="s">
        <v>843</v>
      </c>
      <c r="XF247" s="16" t="s">
        <v>843</v>
      </c>
      <c r="XG247" s="16" t="s">
        <v>843</v>
      </c>
      <c r="XH247" s="16" t="s">
        <v>843</v>
      </c>
      <c r="XI247" s="16" t="s">
        <v>843</v>
      </c>
      <c r="XJ247" s="16" t="s">
        <v>843</v>
      </c>
      <c r="XK247" s="16" t="s">
        <v>843</v>
      </c>
      <c r="XL247" s="16" t="s">
        <v>843</v>
      </c>
      <c r="XM247" s="16" t="s">
        <v>844</v>
      </c>
      <c r="XN247" s="16" t="s">
        <v>843</v>
      </c>
      <c r="XO247" s="16" t="s">
        <v>843</v>
      </c>
      <c r="XP247" s="16" t="s">
        <v>843</v>
      </c>
      <c r="XQ247" s="16" t="s">
        <v>843</v>
      </c>
      <c r="YF247" s="16" t="s">
        <v>865</v>
      </c>
      <c r="YN247" s="16" t="s">
        <v>7040</v>
      </c>
      <c r="YP247" s="16" t="s">
        <v>864</v>
      </c>
      <c r="YR247" s="16" t="s">
        <v>10095</v>
      </c>
      <c r="YS247" s="16" t="s">
        <v>10096</v>
      </c>
      <c r="YT247" s="16" t="s">
        <v>8694</v>
      </c>
      <c r="YU247" s="16" t="s">
        <v>10097</v>
      </c>
      <c r="YV247" s="16" t="s">
        <v>8696</v>
      </c>
      <c r="YW247" s="16" t="s">
        <v>844</v>
      </c>
      <c r="YX247" s="16" t="s">
        <v>8696</v>
      </c>
      <c r="YY247" s="16" t="s">
        <v>8762</v>
      </c>
      <c r="YZ247" s="16" t="s">
        <v>843</v>
      </c>
      <c r="ZA247" s="16" t="s">
        <v>8789</v>
      </c>
      <c r="ZB247" s="16">
        <v>27483.33</v>
      </c>
      <c r="ZC247" s="16" t="s">
        <v>9113</v>
      </c>
      <c r="ZD247" s="16" t="s">
        <v>9523</v>
      </c>
      <c r="ZE247" s="16" t="s">
        <v>10098</v>
      </c>
      <c r="ZF247" s="16" t="s">
        <v>8699</v>
      </c>
      <c r="ZG247" s="16" t="s">
        <v>8701</v>
      </c>
      <c r="ZH247" s="16" t="s">
        <v>8700</v>
      </c>
      <c r="ZI247" s="16" t="s">
        <v>8865</v>
      </c>
      <c r="ZJ247" s="16" t="s">
        <v>8701</v>
      </c>
      <c r="ZK247" s="16" t="s">
        <v>843</v>
      </c>
      <c r="ZL247" s="16" t="s">
        <v>8699</v>
      </c>
      <c r="ZM247" s="16" t="s">
        <v>843</v>
      </c>
      <c r="ZN247" s="16" t="s">
        <v>8755</v>
      </c>
      <c r="ZO247" s="16" t="s">
        <v>487</v>
      </c>
      <c r="ZP247" s="16" t="s">
        <v>487</v>
      </c>
      <c r="ZQ247" s="16" t="s">
        <v>486</v>
      </c>
      <c r="ZR247" s="16" t="s">
        <v>486</v>
      </c>
      <c r="ZS247" s="16" t="s">
        <v>844</v>
      </c>
      <c r="ZT247" s="16" t="s">
        <v>8705</v>
      </c>
      <c r="ZU247" s="16" t="s">
        <v>8706</v>
      </c>
      <c r="ZV247" s="16" t="s">
        <v>487</v>
      </c>
      <c r="ZW247" s="16" t="s">
        <v>844</v>
      </c>
      <c r="ZX247" s="16" t="s">
        <v>844</v>
      </c>
      <c r="ZY247" s="16" t="s">
        <v>1056</v>
      </c>
      <c r="ZZ247" s="16" t="s">
        <v>844</v>
      </c>
      <c r="AAA247" s="16" t="s">
        <v>844</v>
      </c>
      <c r="AAB247" s="16" t="s">
        <v>843</v>
      </c>
      <c r="AAC247" s="16">
        <v>0</v>
      </c>
      <c r="AAD247" s="16" t="s">
        <v>1056</v>
      </c>
      <c r="AAE247" s="16" t="s">
        <v>843</v>
      </c>
      <c r="AAF247" s="16" t="s">
        <v>843</v>
      </c>
      <c r="AAG247" s="16" t="s">
        <v>843</v>
      </c>
      <c r="AAH247" s="16" t="s">
        <v>843</v>
      </c>
      <c r="AAI247" s="16" t="s">
        <v>844</v>
      </c>
      <c r="AAJ247" s="16" t="s">
        <v>615</v>
      </c>
      <c r="AAK247" s="16" t="s">
        <v>633</v>
      </c>
      <c r="AAL247" s="16" t="s">
        <v>904</v>
      </c>
      <c r="AAM247" s="16" t="s">
        <v>663</v>
      </c>
      <c r="AAN247" s="16" t="s">
        <v>8707</v>
      </c>
      <c r="AAO247" s="16" t="s">
        <v>1019</v>
      </c>
      <c r="AAP247" s="16" t="s">
        <v>8708</v>
      </c>
      <c r="AAQ247" s="16" t="s">
        <v>8726</v>
      </c>
      <c r="AAS247" s="16">
        <v>3033.45</v>
      </c>
      <c r="AAT247" s="16" t="s">
        <v>782</v>
      </c>
      <c r="AAU247" s="16" t="s">
        <v>782</v>
      </c>
      <c r="AAV247" s="16" t="s">
        <v>782</v>
      </c>
      <c r="AAW247" s="16" t="s">
        <v>782</v>
      </c>
      <c r="AAX247" s="16" t="s">
        <v>843</v>
      </c>
      <c r="AAY247" s="16" t="s">
        <v>8710</v>
      </c>
      <c r="AAZ247" s="16" t="s">
        <v>782</v>
      </c>
      <c r="ABA247" s="16" t="s">
        <v>782</v>
      </c>
      <c r="ABB247" s="16" t="s">
        <v>782</v>
      </c>
      <c r="ABC247" s="16" t="s">
        <v>782</v>
      </c>
      <c r="ABD247" s="16" t="s">
        <v>782</v>
      </c>
      <c r="ABE247" s="16" t="s">
        <v>782</v>
      </c>
      <c r="ABF247" s="16" t="s">
        <v>782</v>
      </c>
      <c r="ABG247" s="16" t="s">
        <v>782</v>
      </c>
      <c r="ABH247" s="16" t="s">
        <v>782</v>
      </c>
      <c r="ABI247" s="16" t="s">
        <v>782</v>
      </c>
      <c r="ABJ247" s="16" t="s">
        <v>782</v>
      </c>
      <c r="ABK247" s="16" t="s">
        <v>782</v>
      </c>
      <c r="ABL247" s="16" t="s">
        <v>843</v>
      </c>
      <c r="ABM247" s="16" t="s">
        <v>843</v>
      </c>
      <c r="ABN247" s="16" t="s">
        <v>1034</v>
      </c>
      <c r="ABO247" s="16" t="s">
        <v>486</v>
      </c>
      <c r="ABP247" s="16" t="s">
        <v>972</v>
      </c>
      <c r="ABQ247" s="16" t="s">
        <v>4300</v>
      </c>
      <c r="ABR247" s="16" t="s">
        <v>470</v>
      </c>
      <c r="ABS247" s="16" t="s">
        <v>445</v>
      </c>
      <c r="ABT247" s="16" t="s">
        <v>8732</v>
      </c>
      <c r="ABU247" s="16" t="s">
        <v>1056</v>
      </c>
      <c r="ABV247" s="16" t="s">
        <v>487</v>
      </c>
      <c r="ABW247" s="16" t="s">
        <v>486</v>
      </c>
      <c r="ABX247" s="16" t="s">
        <v>892</v>
      </c>
      <c r="ABY247" s="16" t="s">
        <v>486</v>
      </c>
      <c r="ABZ247" s="16" t="s">
        <v>486</v>
      </c>
      <c r="ACA247" s="16" t="s">
        <v>759</v>
      </c>
      <c r="ACB247" s="16" t="s">
        <v>768</v>
      </c>
      <c r="ACC247" s="16" t="s">
        <v>737</v>
      </c>
      <c r="ACD247" s="16" t="s">
        <v>487</v>
      </c>
      <c r="ACE247" s="16" t="s">
        <v>486</v>
      </c>
      <c r="ACG247" s="16" t="s">
        <v>1014</v>
      </c>
      <c r="ACH247" s="16" t="s">
        <v>1009</v>
      </c>
      <c r="ACI247" s="16" t="s">
        <v>462</v>
      </c>
      <c r="ACJ247" s="16">
        <v>1.1910000000000001</v>
      </c>
      <c r="ACK247" s="16" t="s">
        <v>478</v>
      </c>
      <c r="ACL247" s="16" t="s">
        <v>740</v>
      </c>
      <c r="ACM247" s="16" t="s">
        <v>1188</v>
      </c>
      <c r="ACN247" s="16" t="s">
        <v>1169</v>
      </c>
      <c r="ACO247" s="16" t="s">
        <v>1857</v>
      </c>
      <c r="ACP247" s="16">
        <v>1625</v>
      </c>
      <c r="ACQ247" s="16" t="s">
        <v>1202</v>
      </c>
      <c r="ACR247" s="16" t="s">
        <v>1644</v>
      </c>
      <c r="ACS247" s="16" t="s">
        <v>669</v>
      </c>
      <c r="ACT247" s="16" t="s">
        <v>1522</v>
      </c>
      <c r="ACU247" s="16" t="s">
        <v>833</v>
      </c>
      <c r="ACV247" s="16" t="s">
        <v>8711</v>
      </c>
      <c r="ACW247" s="16" t="s">
        <v>445</v>
      </c>
      <c r="ACX247" s="16" t="s">
        <v>1914</v>
      </c>
      <c r="ACY247" s="16" t="s">
        <v>1947</v>
      </c>
      <c r="ACZ247" s="16">
        <v>1</v>
      </c>
      <c r="ADA247" s="16">
        <v>1</v>
      </c>
      <c r="ADB247" s="16">
        <v>1</v>
      </c>
      <c r="ADC247" s="16">
        <v>1</v>
      </c>
      <c r="ADD247" s="16">
        <v>1</v>
      </c>
      <c r="ADE247" s="16" t="s">
        <v>8712</v>
      </c>
      <c r="ADF247" s="16">
        <v>0</v>
      </c>
      <c r="ADG247" s="16" t="s">
        <v>486</v>
      </c>
      <c r="ADH247" s="16">
        <v>3</v>
      </c>
      <c r="ADI247" s="16" t="s">
        <v>486</v>
      </c>
      <c r="ADJ247" s="16" t="s">
        <v>1745</v>
      </c>
      <c r="ADK247" s="16" t="s">
        <v>1754</v>
      </c>
      <c r="ADL247" s="16" t="s">
        <v>1762</v>
      </c>
      <c r="ADM247" s="16" t="s">
        <v>13195</v>
      </c>
      <c r="ADN247" s="16" t="s">
        <v>13196</v>
      </c>
      <c r="ADO247" s="16" t="s">
        <v>1766</v>
      </c>
      <c r="ADP247" s="16" t="s">
        <v>1751</v>
      </c>
      <c r="ADQ247" s="16" t="s">
        <v>1750</v>
      </c>
      <c r="ADR247" s="16" t="s">
        <v>13194</v>
      </c>
      <c r="ADS247" s="16" t="s">
        <v>1750</v>
      </c>
      <c r="ADU247" s="16" t="s">
        <v>1763</v>
      </c>
      <c r="ADW247" s="16" t="s">
        <v>13199</v>
      </c>
      <c r="ADY247" s="16" t="s">
        <v>1061</v>
      </c>
      <c r="AEB247" s="16">
        <v>27483.333333333299</v>
      </c>
      <c r="AEC247" s="16" t="s">
        <v>1058</v>
      </c>
      <c r="AED247" s="16">
        <v>1011.15</v>
      </c>
      <c r="AEE247" s="16" t="s">
        <v>952</v>
      </c>
      <c r="AEH247" s="16">
        <v>4625</v>
      </c>
      <c r="AEI247" s="16">
        <v>2666.67</v>
      </c>
      <c r="AEJ247" s="16">
        <v>4666.67</v>
      </c>
      <c r="AEK247" s="16">
        <v>666.67</v>
      </c>
      <c r="AEL247" s="16">
        <v>116.67</v>
      </c>
      <c r="AEM247" s="16">
        <v>1666.67</v>
      </c>
      <c r="AEN247" s="16">
        <v>166.67</v>
      </c>
      <c r="AEO247" s="16">
        <v>100</v>
      </c>
      <c r="AEP247" s="16">
        <v>333.33</v>
      </c>
    </row>
    <row r="248" spans="1:822" x14ac:dyDescent="0.25">
      <c r="A248" s="30">
        <v>45825</v>
      </c>
      <c r="B248" s="16" t="s">
        <v>10099</v>
      </c>
      <c r="C248" s="16" t="s">
        <v>867</v>
      </c>
      <c r="D248" s="16" t="s">
        <v>867</v>
      </c>
      <c r="E248" s="16">
        <v>29</v>
      </c>
      <c r="F248" s="16" t="s">
        <v>8153</v>
      </c>
      <c r="G248" s="16" t="s">
        <v>4099</v>
      </c>
      <c r="I248" s="16" t="s">
        <v>4174</v>
      </c>
      <c r="Z248" s="16" t="s">
        <v>997</v>
      </c>
      <c r="AA248" s="16" t="s">
        <v>470</v>
      </c>
      <c r="AB248" s="16">
        <v>3</v>
      </c>
      <c r="AC248" s="16" t="s">
        <v>1056</v>
      </c>
      <c r="AD248" s="16" t="s">
        <v>844</v>
      </c>
      <c r="AE248" s="16" t="s">
        <v>844</v>
      </c>
      <c r="AF248" s="16" t="s">
        <v>844</v>
      </c>
      <c r="AG248" s="16" t="s">
        <v>843</v>
      </c>
      <c r="AH248" s="16" t="s">
        <v>1056</v>
      </c>
      <c r="AI248" s="16" t="s">
        <v>844</v>
      </c>
      <c r="AJ248" s="16" t="s">
        <v>843</v>
      </c>
      <c r="AK248" s="16" t="s">
        <v>1056</v>
      </c>
      <c r="AM248" s="16" t="s">
        <v>737</v>
      </c>
      <c r="AN248" s="16" t="s">
        <v>759</v>
      </c>
      <c r="AP248" s="16" t="s">
        <v>768</v>
      </c>
      <c r="AR248" s="16" t="s">
        <v>6910</v>
      </c>
      <c r="BB248" s="16">
        <v>2</v>
      </c>
      <c r="BC248" s="16" t="s">
        <v>7878</v>
      </c>
      <c r="BE248" s="16" t="s">
        <v>5101</v>
      </c>
      <c r="BV248" s="16" t="s">
        <v>4433</v>
      </c>
      <c r="BW248" s="16" t="s">
        <v>844</v>
      </c>
      <c r="BX248" s="16" t="s">
        <v>843</v>
      </c>
      <c r="BY248" s="16" t="s">
        <v>843</v>
      </c>
      <c r="BZ248" s="16" t="s">
        <v>843</v>
      </c>
      <c r="CA248" s="16" t="s">
        <v>843</v>
      </c>
      <c r="CB248" s="16" t="s">
        <v>843</v>
      </c>
      <c r="CC248" s="16" t="s">
        <v>843</v>
      </c>
      <c r="CD248" s="16" t="s">
        <v>843</v>
      </c>
      <c r="CE248" s="16" t="s">
        <v>843</v>
      </c>
      <c r="CF248" s="16" t="s">
        <v>843</v>
      </c>
      <c r="CG248" s="16" t="s">
        <v>843</v>
      </c>
      <c r="CH248" s="16" t="s">
        <v>843</v>
      </c>
      <c r="CI248" s="16" t="s">
        <v>843</v>
      </c>
      <c r="CJ248" s="16" t="s">
        <v>843</v>
      </c>
      <c r="CK248" s="16" t="s">
        <v>843</v>
      </c>
      <c r="CP248" s="16" t="s">
        <v>867</v>
      </c>
      <c r="CQ248" s="16" t="s">
        <v>9193</v>
      </c>
      <c r="CR248" s="16" t="s">
        <v>844</v>
      </c>
      <c r="CS248" s="16" t="s">
        <v>844</v>
      </c>
      <c r="CT248" s="16" t="s">
        <v>843</v>
      </c>
      <c r="CU248" s="16" t="s">
        <v>843</v>
      </c>
      <c r="CV248" s="16" t="s">
        <v>843</v>
      </c>
      <c r="CW248" s="16" t="s">
        <v>843</v>
      </c>
      <c r="CX248" s="16" t="s">
        <v>843</v>
      </c>
      <c r="CY248" s="16" t="s">
        <v>843</v>
      </c>
      <c r="CZ248" s="16" t="s">
        <v>843</v>
      </c>
      <c r="DA248" s="16" t="s">
        <v>5184</v>
      </c>
      <c r="DX248" s="16" t="s">
        <v>867</v>
      </c>
      <c r="DY248" s="16" t="s">
        <v>867</v>
      </c>
      <c r="GC248" s="16" t="s">
        <v>864</v>
      </c>
      <c r="GF248" s="16" t="s">
        <v>867</v>
      </c>
      <c r="GG248" s="16" t="s">
        <v>867</v>
      </c>
      <c r="GV248" s="16" t="s">
        <v>10100</v>
      </c>
      <c r="GW248" s="16" t="s">
        <v>843</v>
      </c>
      <c r="GX248" s="16" t="s">
        <v>844</v>
      </c>
      <c r="GY248" s="16" t="s">
        <v>844</v>
      </c>
      <c r="GZ248" s="16" t="s">
        <v>843</v>
      </c>
      <c r="HA248" s="16" t="s">
        <v>843</v>
      </c>
      <c r="HB248" s="16" t="s">
        <v>844</v>
      </c>
      <c r="HC248" s="16" t="s">
        <v>843</v>
      </c>
      <c r="HD248" s="16" t="s">
        <v>843</v>
      </c>
      <c r="HE248" s="16" t="s">
        <v>843</v>
      </c>
      <c r="HF248" s="16" t="s">
        <v>843</v>
      </c>
      <c r="HH248" s="16" t="s">
        <v>5456</v>
      </c>
      <c r="HK248" s="16" t="s">
        <v>865</v>
      </c>
      <c r="HM248" s="16" t="s">
        <v>865</v>
      </c>
      <c r="HZ248" s="16" t="s">
        <v>7944</v>
      </c>
      <c r="KE248" s="16" t="s">
        <v>5585</v>
      </c>
      <c r="KG248" s="16" t="s">
        <v>7018</v>
      </c>
      <c r="KH248" s="16" t="s">
        <v>7033</v>
      </c>
      <c r="KI248" s="16" t="s">
        <v>865</v>
      </c>
      <c r="LG248" s="16" t="s">
        <v>867</v>
      </c>
      <c r="LH248" s="16" t="s">
        <v>867</v>
      </c>
      <c r="LI248" s="16" t="s">
        <v>867</v>
      </c>
      <c r="LJ248" s="16" t="s">
        <v>867</v>
      </c>
      <c r="LK248" s="16" t="s">
        <v>867</v>
      </c>
      <c r="LL248" s="16" t="s">
        <v>5690</v>
      </c>
      <c r="LM248" s="16" t="s">
        <v>843</v>
      </c>
      <c r="LN248" s="16" t="s">
        <v>843</v>
      </c>
      <c r="LO248" s="16" t="s">
        <v>843</v>
      </c>
      <c r="LP248" s="16" t="s">
        <v>843</v>
      </c>
      <c r="LQ248" s="16" t="s">
        <v>843</v>
      </c>
      <c r="LR248" s="16" t="s">
        <v>843</v>
      </c>
      <c r="LS248" s="16" t="s">
        <v>843</v>
      </c>
      <c r="LT248" s="16" t="s">
        <v>843</v>
      </c>
      <c r="LU248" s="16" t="s">
        <v>843</v>
      </c>
      <c r="LV248" s="16" t="s">
        <v>843</v>
      </c>
      <c r="LW248" s="16" t="s">
        <v>843</v>
      </c>
      <c r="LX248" s="16" t="s">
        <v>844</v>
      </c>
      <c r="LY248" s="16" t="s">
        <v>843</v>
      </c>
      <c r="LZ248" s="16" t="s">
        <v>843</v>
      </c>
      <c r="MA248" s="16" t="s">
        <v>843</v>
      </c>
      <c r="MC248" s="16" t="s">
        <v>864</v>
      </c>
      <c r="MD248" s="16" t="s">
        <v>843</v>
      </c>
      <c r="ME248" s="16" t="s">
        <v>843</v>
      </c>
      <c r="MF248" s="16" t="s">
        <v>843</v>
      </c>
      <c r="MG248" s="16" t="s">
        <v>843</v>
      </c>
      <c r="MH248" s="16" t="s">
        <v>843</v>
      </c>
      <c r="MI248" s="16" t="s">
        <v>843</v>
      </c>
      <c r="MJ248" s="16" t="s">
        <v>843</v>
      </c>
      <c r="MK248" s="16" t="s">
        <v>843</v>
      </c>
      <c r="ML248" s="16" t="s">
        <v>843</v>
      </c>
      <c r="MM248" s="16" t="s">
        <v>843</v>
      </c>
      <c r="MN248" s="16" t="s">
        <v>843</v>
      </c>
      <c r="MO248" s="16" t="s">
        <v>843</v>
      </c>
      <c r="MP248" s="16" t="s">
        <v>843</v>
      </c>
      <c r="MQ248" s="16" t="s">
        <v>843</v>
      </c>
      <c r="MR248" s="16" t="s">
        <v>843</v>
      </c>
      <c r="MS248" s="16" t="s">
        <v>843</v>
      </c>
      <c r="MT248" s="16" t="s">
        <v>843</v>
      </c>
      <c r="MU248" s="16" t="s">
        <v>844</v>
      </c>
      <c r="MV248" s="16" t="s">
        <v>843</v>
      </c>
      <c r="NS248" s="16" t="s">
        <v>5694</v>
      </c>
      <c r="NT248" s="16" t="s">
        <v>844</v>
      </c>
      <c r="NU248" s="16" t="s">
        <v>843</v>
      </c>
      <c r="NV248" s="16" t="s">
        <v>843</v>
      </c>
      <c r="NW248" s="16" t="s">
        <v>843</v>
      </c>
      <c r="NX248" s="16" t="s">
        <v>843</v>
      </c>
      <c r="NY248" s="16" t="s">
        <v>843</v>
      </c>
      <c r="NZ248" s="16" t="s">
        <v>843</v>
      </c>
      <c r="OA248" s="16" t="s">
        <v>843</v>
      </c>
      <c r="OB248" s="16" t="s">
        <v>843</v>
      </c>
      <c r="OC248" s="16" t="s">
        <v>843</v>
      </c>
      <c r="OD248" s="16" t="s">
        <v>843</v>
      </c>
      <c r="OE248" s="16" t="s">
        <v>843</v>
      </c>
      <c r="OF248" s="16" t="s">
        <v>843</v>
      </c>
      <c r="OG248" s="16" t="s">
        <v>843</v>
      </c>
      <c r="OH248" s="16" t="s">
        <v>843</v>
      </c>
      <c r="OI248" s="16" t="s">
        <v>843</v>
      </c>
      <c r="OK248" s="16" t="s">
        <v>5694</v>
      </c>
      <c r="OL248" s="16" t="s">
        <v>844</v>
      </c>
      <c r="OM248" s="16" t="s">
        <v>843</v>
      </c>
      <c r="ON248" s="16" t="s">
        <v>843</v>
      </c>
      <c r="OO248" s="16" t="s">
        <v>843</v>
      </c>
      <c r="OP248" s="16" t="s">
        <v>843</v>
      </c>
      <c r="OQ248" s="16" t="s">
        <v>843</v>
      </c>
      <c r="OR248" s="16" t="s">
        <v>843</v>
      </c>
      <c r="OS248" s="16" t="s">
        <v>843</v>
      </c>
      <c r="OT248" s="16" t="s">
        <v>843</v>
      </c>
      <c r="OU248" s="16" t="s">
        <v>843</v>
      </c>
      <c r="OV248" s="16" t="s">
        <v>843</v>
      </c>
      <c r="OW248" s="16" t="s">
        <v>843</v>
      </c>
      <c r="OX248" s="16" t="s">
        <v>843</v>
      </c>
      <c r="OY248" s="16" t="s">
        <v>843</v>
      </c>
      <c r="OZ248" s="16" t="s">
        <v>843</v>
      </c>
      <c r="PA248" s="16" t="s">
        <v>843</v>
      </c>
      <c r="PC248" s="16" t="s">
        <v>865</v>
      </c>
      <c r="PD248" s="16" t="s">
        <v>865</v>
      </c>
      <c r="PY248" s="16" t="s">
        <v>865</v>
      </c>
      <c r="QP248" s="16" t="s">
        <v>865</v>
      </c>
      <c r="QR248" s="16" t="s">
        <v>867</v>
      </c>
      <c r="QT248" s="16" t="s">
        <v>867</v>
      </c>
      <c r="QV248" s="16" t="s">
        <v>865</v>
      </c>
      <c r="QX248" s="16" t="s">
        <v>865</v>
      </c>
      <c r="QY248" s="16" t="s">
        <v>867</v>
      </c>
      <c r="RD248" s="16" t="s">
        <v>7708</v>
      </c>
      <c r="RF248" s="16" t="s">
        <v>865</v>
      </c>
      <c r="RH248" s="16" t="s">
        <v>865</v>
      </c>
      <c r="RJ248" s="16" t="s">
        <v>865</v>
      </c>
      <c r="RN248" s="16" t="s">
        <v>7724</v>
      </c>
      <c r="RP248" s="16" t="s">
        <v>867</v>
      </c>
      <c r="RR248" s="16" t="s">
        <v>7720</v>
      </c>
      <c r="RT248" s="16" t="s">
        <v>7720</v>
      </c>
      <c r="RV248" s="16" t="s">
        <v>7720</v>
      </c>
      <c r="RX248" s="16" t="s">
        <v>7724</v>
      </c>
      <c r="RZ248" s="16" t="s">
        <v>867</v>
      </c>
      <c r="SQ248" s="16" t="s">
        <v>865</v>
      </c>
      <c r="SS248" s="16" t="s">
        <v>7296</v>
      </c>
      <c r="ST248" s="16" t="s">
        <v>7764</v>
      </c>
      <c r="TN248" s="16">
        <v>2200</v>
      </c>
      <c r="TO248" s="16">
        <v>3200</v>
      </c>
      <c r="TP248" s="16">
        <v>1200</v>
      </c>
      <c r="TQ248" s="16">
        <v>200</v>
      </c>
      <c r="TR248" s="16">
        <v>600</v>
      </c>
      <c r="TS248" s="16">
        <v>200</v>
      </c>
      <c r="TT248" s="16">
        <v>0</v>
      </c>
      <c r="TU248" s="16">
        <v>150</v>
      </c>
      <c r="TV248" s="16">
        <v>0</v>
      </c>
      <c r="TW248" s="16">
        <v>0</v>
      </c>
      <c r="TZ248" s="16" t="s">
        <v>7364</v>
      </c>
      <c r="UA248" s="16" t="s">
        <v>5971</v>
      </c>
      <c r="UB248" s="16">
        <v>0</v>
      </c>
      <c r="UC248" s="16" t="s">
        <v>843</v>
      </c>
      <c r="UD248" s="16" t="s">
        <v>843</v>
      </c>
      <c r="UE248" s="16" t="s">
        <v>843</v>
      </c>
      <c r="UF248" s="16" t="s">
        <v>844</v>
      </c>
      <c r="UG248" s="16" t="s">
        <v>843</v>
      </c>
      <c r="UH248" s="16" t="s">
        <v>843</v>
      </c>
      <c r="VX248" s="16" t="s">
        <v>6040</v>
      </c>
      <c r="VY248" s="16" t="s">
        <v>843</v>
      </c>
      <c r="VZ248" s="16" t="s">
        <v>843</v>
      </c>
      <c r="WA248" s="16" t="s">
        <v>843</v>
      </c>
      <c r="WB248" s="16" t="s">
        <v>843</v>
      </c>
      <c r="WC248" s="16" t="s">
        <v>844</v>
      </c>
      <c r="WD248" s="16" t="s">
        <v>843</v>
      </c>
      <c r="WE248" s="16" t="s">
        <v>843</v>
      </c>
      <c r="WF248" s="16" t="s">
        <v>843</v>
      </c>
      <c r="WO248" s="16" t="s">
        <v>6926</v>
      </c>
      <c r="YN248" s="16" t="s">
        <v>7052</v>
      </c>
      <c r="YP248" s="16" t="s">
        <v>7978</v>
      </c>
      <c r="YR248" s="16" t="s">
        <v>10101</v>
      </c>
      <c r="YS248" s="16" t="s">
        <v>10102</v>
      </c>
      <c r="YT248" s="16" t="s">
        <v>8694</v>
      </c>
      <c r="YU248" s="16" t="s">
        <v>10103</v>
      </c>
      <c r="YV248" s="16" t="s">
        <v>9148</v>
      </c>
      <c r="YW248" s="16" t="s">
        <v>844</v>
      </c>
      <c r="YX248" s="16" t="s">
        <v>9148</v>
      </c>
      <c r="YY248" s="16" t="s">
        <v>843</v>
      </c>
      <c r="YZ248" s="16" t="s">
        <v>843</v>
      </c>
      <c r="ZB248" s="16">
        <v>7750</v>
      </c>
      <c r="ZC248" s="16" t="s">
        <v>8740</v>
      </c>
      <c r="ZD248" s="16" t="s">
        <v>8996</v>
      </c>
      <c r="ZE248" s="16" t="s">
        <v>8735</v>
      </c>
      <c r="ZF248" s="16" t="s">
        <v>8752</v>
      </c>
      <c r="ZG248" s="16" t="s">
        <v>8754</v>
      </c>
      <c r="ZH248" s="16" t="s">
        <v>8752</v>
      </c>
      <c r="ZI248" s="16" t="s">
        <v>8907</v>
      </c>
      <c r="ZK248" s="16" t="s">
        <v>843</v>
      </c>
      <c r="ZL248" s="16" t="s">
        <v>8701</v>
      </c>
      <c r="ZM248" s="16" t="s">
        <v>843</v>
      </c>
      <c r="ZN248" s="16" t="s">
        <v>8725</v>
      </c>
      <c r="ZO248" s="16" t="s">
        <v>487</v>
      </c>
      <c r="ZP248" s="16" t="s">
        <v>487</v>
      </c>
      <c r="ZQ248" s="16" t="s">
        <v>486</v>
      </c>
      <c r="ZR248" s="16" t="s">
        <v>486</v>
      </c>
      <c r="ZS248" s="16" t="s">
        <v>8964</v>
      </c>
      <c r="ZT248" s="16" t="s">
        <v>8705</v>
      </c>
      <c r="ZU248" s="16" t="s">
        <v>8706</v>
      </c>
      <c r="ZV248" s="16" t="s">
        <v>487</v>
      </c>
      <c r="ZW248" s="16" t="s">
        <v>1056</v>
      </c>
      <c r="ZX248" s="16" t="s">
        <v>844</v>
      </c>
      <c r="ZY248" s="16" t="s">
        <v>1056</v>
      </c>
      <c r="ZZ248" s="16" t="s">
        <v>844</v>
      </c>
      <c r="AAA248" s="16" t="s">
        <v>843</v>
      </c>
      <c r="AAB248" s="16" t="s">
        <v>843</v>
      </c>
      <c r="AAC248" s="16">
        <v>0</v>
      </c>
      <c r="AAD248" s="16" t="s">
        <v>844</v>
      </c>
      <c r="AAE248" s="16" t="s">
        <v>843</v>
      </c>
      <c r="AAF248" s="16" t="s">
        <v>843</v>
      </c>
      <c r="AAG248" s="16" t="s">
        <v>843</v>
      </c>
      <c r="AAH248" s="16" t="s">
        <v>843</v>
      </c>
      <c r="AAI248" s="16" t="s">
        <v>1056</v>
      </c>
      <c r="AAJ248" s="16" t="s">
        <v>615</v>
      </c>
      <c r="AAK248" s="16" t="s">
        <v>633</v>
      </c>
      <c r="AAL248" s="16" t="s">
        <v>904</v>
      </c>
      <c r="AAM248" s="16" t="s">
        <v>663</v>
      </c>
      <c r="AAN248" s="16" t="s">
        <v>8707</v>
      </c>
      <c r="AAO248" s="16" t="s">
        <v>1018</v>
      </c>
      <c r="AAP248" s="16" t="s">
        <v>8708</v>
      </c>
      <c r="AAT248" s="16" t="s">
        <v>1068</v>
      </c>
      <c r="AAU248" s="16" t="s">
        <v>782</v>
      </c>
      <c r="AAV248" s="16" t="s">
        <v>782</v>
      </c>
      <c r="AAW248" s="16" t="s">
        <v>782</v>
      </c>
      <c r="AAX248" s="16" t="s">
        <v>844</v>
      </c>
      <c r="AAY248" s="16" t="s">
        <v>8727</v>
      </c>
      <c r="AAZ248" s="16" t="s">
        <v>782</v>
      </c>
      <c r="ABA248" s="16" t="s">
        <v>783</v>
      </c>
      <c r="ABB248" s="16" t="s">
        <v>782</v>
      </c>
      <c r="ABC248" s="16" t="s">
        <v>783</v>
      </c>
      <c r="ABD248" s="16" t="s">
        <v>782</v>
      </c>
      <c r="ABE248" s="16" t="s">
        <v>783</v>
      </c>
      <c r="ABF248" s="16" t="s">
        <v>782</v>
      </c>
      <c r="ABG248" s="16" t="s">
        <v>783</v>
      </c>
      <c r="ABH248" s="16" t="s">
        <v>783</v>
      </c>
      <c r="ABI248" s="16" t="s">
        <v>783</v>
      </c>
      <c r="ABJ248" s="16" t="s">
        <v>782</v>
      </c>
      <c r="ABK248" s="16" t="s">
        <v>782</v>
      </c>
      <c r="ABL248" s="16" t="s">
        <v>8728</v>
      </c>
      <c r="ABM248" s="16" t="s">
        <v>843</v>
      </c>
      <c r="ABN248" s="16" t="s">
        <v>1033</v>
      </c>
      <c r="ABP248" s="16" t="s">
        <v>972</v>
      </c>
      <c r="ABQ248" s="16" t="s">
        <v>4300</v>
      </c>
      <c r="ABR248" s="16" t="s">
        <v>470</v>
      </c>
      <c r="ABS248" s="16" t="s">
        <v>445</v>
      </c>
      <c r="ABT248" s="16" t="s">
        <v>8732</v>
      </c>
      <c r="ABU248" s="16" t="s">
        <v>844</v>
      </c>
      <c r="ABV248" s="16" t="s">
        <v>487</v>
      </c>
      <c r="ABW248" s="16" t="s">
        <v>486</v>
      </c>
      <c r="ABX248" s="16" t="s">
        <v>892</v>
      </c>
      <c r="ABY248" s="16" t="s">
        <v>486</v>
      </c>
      <c r="ABZ248" s="16" t="s">
        <v>486</v>
      </c>
      <c r="ACA248" s="16" t="s">
        <v>759</v>
      </c>
      <c r="ACB248" s="16" t="s">
        <v>768</v>
      </c>
      <c r="ACC248" s="16" t="s">
        <v>737</v>
      </c>
      <c r="ACD248" s="16" t="s">
        <v>487</v>
      </c>
      <c r="ACE248" s="16" t="s">
        <v>486</v>
      </c>
      <c r="ACG248" s="16" t="s">
        <v>1014</v>
      </c>
      <c r="ACH248" s="16" t="s">
        <v>1009</v>
      </c>
      <c r="ACI248" s="16" t="s">
        <v>462</v>
      </c>
      <c r="ACJ248" s="16">
        <v>0.79400000000000004</v>
      </c>
      <c r="ACK248" s="16" t="s">
        <v>482</v>
      </c>
      <c r="ACL248" s="16" t="s">
        <v>740</v>
      </c>
      <c r="ACM248" s="16" t="s">
        <v>1188</v>
      </c>
      <c r="ACN248" s="16" t="s">
        <v>1169</v>
      </c>
      <c r="ACO248" s="16" t="s">
        <v>1856</v>
      </c>
      <c r="ACQ248" s="16" t="s">
        <v>1202</v>
      </c>
      <c r="ACR248" s="16" t="s">
        <v>1645</v>
      </c>
      <c r="ACS248" s="16" t="s">
        <v>680</v>
      </c>
      <c r="ACT248" s="16" t="s">
        <v>1522</v>
      </c>
      <c r="ACX248" s="16" t="s">
        <v>1914</v>
      </c>
      <c r="ACY248" s="16" t="s">
        <v>1949</v>
      </c>
      <c r="ACZ248" s="16">
        <v>1</v>
      </c>
      <c r="ADA248" s="16">
        <v>1</v>
      </c>
      <c r="ADB248" s="16">
        <v>1</v>
      </c>
      <c r="ADC248" s="16">
        <v>1</v>
      </c>
      <c r="ADD248" s="16">
        <v>1</v>
      </c>
      <c r="ADE248" s="16" t="s">
        <v>8712</v>
      </c>
      <c r="ADF248" s="16">
        <v>0</v>
      </c>
      <c r="ADG248" s="16" t="s">
        <v>486</v>
      </c>
      <c r="ADH248" s="16">
        <v>3</v>
      </c>
      <c r="ADI248" s="16" t="s">
        <v>486</v>
      </c>
      <c r="ADJ248" s="16" t="s">
        <v>1743</v>
      </c>
      <c r="ADK248" s="16" t="s">
        <v>1750</v>
      </c>
      <c r="ADL248" s="16" t="s">
        <v>1761</v>
      </c>
      <c r="ADM248" s="16" t="s">
        <v>13195</v>
      </c>
      <c r="ADN248" s="16" t="s">
        <v>1764</v>
      </c>
      <c r="ADO248" s="16" t="s">
        <v>13197</v>
      </c>
      <c r="ADP248" s="16" t="s">
        <v>13196</v>
      </c>
      <c r="ADQ248" s="16" t="s">
        <v>13194</v>
      </c>
      <c r="ADR248" s="16" t="s">
        <v>13194</v>
      </c>
      <c r="ADY248" s="16" t="s">
        <v>1062</v>
      </c>
      <c r="AEB248" s="16">
        <v>7750</v>
      </c>
      <c r="AEE248" s="16" t="s">
        <v>952</v>
      </c>
      <c r="AEI248" s="16">
        <v>733.33</v>
      </c>
      <c r="AEJ248" s="16">
        <v>1066.67</v>
      </c>
      <c r="AEK248" s="16">
        <v>400</v>
      </c>
      <c r="AEL248" s="16">
        <v>66.67</v>
      </c>
      <c r="AEN248" s="16">
        <v>200</v>
      </c>
      <c r="AEO248" s="16">
        <v>66.67</v>
      </c>
      <c r="AEP248" s="16">
        <v>50</v>
      </c>
    </row>
    <row r="249" spans="1:822" x14ac:dyDescent="0.25">
      <c r="A249" s="30">
        <v>45825</v>
      </c>
      <c r="B249" s="16" t="s">
        <v>10104</v>
      </c>
      <c r="C249" s="16" t="s">
        <v>867</v>
      </c>
      <c r="D249" s="16" t="s">
        <v>867</v>
      </c>
      <c r="E249" s="16">
        <v>19</v>
      </c>
      <c r="F249" s="16" t="s">
        <v>8153</v>
      </c>
      <c r="G249" s="16" t="s">
        <v>4113</v>
      </c>
      <c r="I249" s="16" t="s">
        <v>4162</v>
      </c>
      <c r="Z249" s="16" t="s">
        <v>993</v>
      </c>
      <c r="AA249" s="16" t="s">
        <v>470</v>
      </c>
      <c r="AB249" s="16">
        <v>3</v>
      </c>
      <c r="AC249" s="16" t="s">
        <v>1056</v>
      </c>
      <c r="AD249" s="16" t="s">
        <v>843</v>
      </c>
      <c r="AE249" s="16" t="s">
        <v>843</v>
      </c>
      <c r="AF249" s="16" t="s">
        <v>1056</v>
      </c>
      <c r="AG249" s="16" t="s">
        <v>844</v>
      </c>
      <c r="AH249" s="16" t="s">
        <v>1056</v>
      </c>
      <c r="AI249" s="16" t="s">
        <v>844</v>
      </c>
      <c r="AJ249" s="16" t="s">
        <v>843</v>
      </c>
      <c r="AK249" s="16" t="s">
        <v>843</v>
      </c>
      <c r="AM249" s="16" t="s">
        <v>737</v>
      </c>
      <c r="AN249" s="16" t="s">
        <v>759</v>
      </c>
      <c r="AP249" s="16" t="s">
        <v>768</v>
      </c>
      <c r="AR249" s="16" t="s">
        <v>6910</v>
      </c>
      <c r="BB249" s="16">
        <v>2</v>
      </c>
      <c r="BC249" s="16" t="s">
        <v>7869</v>
      </c>
      <c r="BE249" s="16" t="s">
        <v>5101</v>
      </c>
      <c r="BV249" s="16" t="s">
        <v>4433</v>
      </c>
      <c r="BW249" s="16" t="s">
        <v>844</v>
      </c>
      <c r="BX249" s="16" t="s">
        <v>843</v>
      </c>
      <c r="BY249" s="16" t="s">
        <v>843</v>
      </c>
      <c r="BZ249" s="16" t="s">
        <v>843</v>
      </c>
      <c r="CA249" s="16" t="s">
        <v>843</v>
      </c>
      <c r="CB249" s="16" t="s">
        <v>843</v>
      </c>
      <c r="CC249" s="16" t="s">
        <v>843</v>
      </c>
      <c r="CD249" s="16" t="s">
        <v>843</v>
      </c>
      <c r="CE249" s="16" t="s">
        <v>843</v>
      </c>
      <c r="CF249" s="16" t="s">
        <v>843</v>
      </c>
      <c r="CG249" s="16" t="s">
        <v>843</v>
      </c>
      <c r="CH249" s="16" t="s">
        <v>843</v>
      </c>
      <c r="CI249" s="16" t="s">
        <v>843</v>
      </c>
      <c r="CJ249" s="16" t="s">
        <v>843</v>
      </c>
      <c r="CK249" s="16" t="s">
        <v>843</v>
      </c>
      <c r="CP249" s="16" t="s">
        <v>867</v>
      </c>
      <c r="CQ249" s="16" t="s">
        <v>5191</v>
      </c>
      <c r="CR249" s="16" t="s">
        <v>844</v>
      </c>
      <c r="CS249" s="16" t="s">
        <v>843</v>
      </c>
      <c r="CT249" s="16" t="s">
        <v>843</v>
      </c>
      <c r="CU249" s="16" t="s">
        <v>843</v>
      </c>
      <c r="CV249" s="16" t="s">
        <v>843</v>
      </c>
      <c r="CW249" s="16" t="s">
        <v>843</v>
      </c>
      <c r="CX249" s="16" t="s">
        <v>843</v>
      </c>
      <c r="CY249" s="16" t="s">
        <v>843</v>
      </c>
      <c r="CZ249" s="16" t="s">
        <v>843</v>
      </c>
      <c r="DA249" s="16" t="s">
        <v>5184</v>
      </c>
      <c r="DX249" s="16" t="s">
        <v>7842</v>
      </c>
      <c r="DY249" s="16" t="s">
        <v>867</v>
      </c>
      <c r="GC249" s="16" t="s">
        <v>5342</v>
      </c>
      <c r="GF249" s="16" t="s">
        <v>6818</v>
      </c>
      <c r="GG249" s="16" t="s">
        <v>867</v>
      </c>
      <c r="GV249" s="16" t="s">
        <v>864</v>
      </c>
      <c r="GW249" s="16" t="s">
        <v>843</v>
      </c>
      <c r="GX249" s="16" t="s">
        <v>843</v>
      </c>
      <c r="GY249" s="16" t="s">
        <v>843</v>
      </c>
      <c r="GZ249" s="16" t="s">
        <v>843</v>
      </c>
      <c r="HA249" s="16" t="s">
        <v>843</v>
      </c>
      <c r="HB249" s="16" t="s">
        <v>843</v>
      </c>
      <c r="HC249" s="16" t="s">
        <v>843</v>
      </c>
      <c r="HD249" s="16" t="s">
        <v>843</v>
      </c>
      <c r="HE249" s="16" t="s">
        <v>844</v>
      </c>
      <c r="HF249" s="16" t="s">
        <v>843</v>
      </c>
      <c r="HH249" s="16" t="s">
        <v>5456</v>
      </c>
      <c r="HK249" s="16" t="s">
        <v>865</v>
      </c>
      <c r="HM249" s="16" t="s">
        <v>865</v>
      </c>
      <c r="HZ249" s="16" t="s">
        <v>7944</v>
      </c>
      <c r="KE249" s="16" t="s">
        <v>5582</v>
      </c>
      <c r="KG249" s="16" t="s">
        <v>7018</v>
      </c>
      <c r="KH249" s="16" t="s">
        <v>7033</v>
      </c>
      <c r="KI249" s="16" t="s">
        <v>865</v>
      </c>
      <c r="LG249" s="16" t="s">
        <v>867</v>
      </c>
      <c r="LH249" s="16" t="s">
        <v>865</v>
      </c>
      <c r="LI249" s="16" t="s">
        <v>865</v>
      </c>
      <c r="LJ249" s="16" t="s">
        <v>867</v>
      </c>
      <c r="LK249" s="16" t="s">
        <v>865</v>
      </c>
      <c r="LL249" s="16" t="s">
        <v>5657</v>
      </c>
      <c r="LM249" s="16" t="s">
        <v>844</v>
      </c>
      <c r="LN249" s="16" t="s">
        <v>843</v>
      </c>
      <c r="LO249" s="16" t="s">
        <v>843</v>
      </c>
      <c r="LP249" s="16" t="s">
        <v>843</v>
      </c>
      <c r="LQ249" s="16" t="s">
        <v>843</v>
      </c>
      <c r="LR249" s="16" t="s">
        <v>843</v>
      </c>
      <c r="LS249" s="16" t="s">
        <v>843</v>
      </c>
      <c r="LT249" s="16" t="s">
        <v>843</v>
      </c>
      <c r="LU249" s="16" t="s">
        <v>843</v>
      </c>
      <c r="LV249" s="16" t="s">
        <v>843</v>
      </c>
      <c r="LW249" s="16" t="s">
        <v>843</v>
      </c>
      <c r="LX249" s="16" t="s">
        <v>843</v>
      </c>
      <c r="LY249" s="16" t="s">
        <v>843</v>
      </c>
      <c r="LZ249" s="16" t="s">
        <v>843</v>
      </c>
      <c r="MA249" s="16" t="s">
        <v>843</v>
      </c>
      <c r="MC249" s="16" t="s">
        <v>5694</v>
      </c>
      <c r="MD249" s="16" t="s">
        <v>844</v>
      </c>
      <c r="ME249" s="16" t="s">
        <v>843</v>
      </c>
      <c r="MF249" s="16" t="s">
        <v>843</v>
      </c>
      <c r="MG249" s="16" t="s">
        <v>843</v>
      </c>
      <c r="MH249" s="16" t="s">
        <v>843</v>
      </c>
      <c r="MI249" s="16" t="s">
        <v>843</v>
      </c>
      <c r="MJ249" s="16" t="s">
        <v>843</v>
      </c>
      <c r="MK249" s="16" t="s">
        <v>843</v>
      </c>
      <c r="ML249" s="16" t="s">
        <v>843</v>
      </c>
      <c r="MM249" s="16" t="s">
        <v>843</v>
      </c>
      <c r="MN249" s="16" t="s">
        <v>843</v>
      </c>
      <c r="MO249" s="16" t="s">
        <v>843</v>
      </c>
      <c r="MP249" s="16" t="s">
        <v>843</v>
      </c>
      <c r="MQ249" s="16" t="s">
        <v>843</v>
      </c>
      <c r="MR249" s="16" t="s">
        <v>843</v>
      </c>
      <c r="MS249" s="16" t="s">
        <v>843</v>
      </c>
      <c r="MT249" s="16" t="s">
        <v>843</v>
      </c>
      <c r="MU249" s="16" t="s">
        <v>843</v>
      </c>
      <c r="MV249" s="16" t="s">
        <v>843</v>
      </c>
      <c r="MX249" s="16" t="s">
        <v>5694</v>
      </c>
      <c r="MY249" s="16" t="s">
        <v>844</v>
      </c>
      <c r="MZ249" s="16" t="s">
        <v>843</v>
      </c>
      <c r="NA249" s="16" t="s">
        <v>843</v>
      </c>
      <c r="NB249" s="16" t="s">
        <v>843</v>
      </c>
      <c r="NC249" s="16" t="s">
        <v>843</v>
      </c>
      <c r="ND249" s="16" t="s">
        <v>843</v>
      </c>
      <c r="NE249" s="16" t="s">
        <v>843</v>
      </c>
      <c r="NF249" s="16" t="s">
        <v>843</v>
      </c>
      <c r="NG249" s="16" t="s">
        <v>843</v>
      </c>
      <c r="NH249" s="16" t="s">
        <v>843</v>
      </c>
      <c r="NI249" s="16" t="s">
        <v>843</v>
      </c>
      <c r="NJ249" s="16" t="s">
        <v>843</v>
      </c>
      <c r="NK249" s="16" t="s">
        <v>843</v>
      </c>
      <c r="NL249" s="16" t="s">
        <v>843</v>
      </c>
      <c r="NM249" s="16" t="s">
        <v>843</v>
      </c>
      <c r="NN249" s="16" t="s">
        <v>843</v>
      </c>
      <c r="NO249" s="16" t="s">
        <v>843</v>
      </c>
      <c r="NP249" s="16" t="s">
        <v>843</v>
      </c>
      <c r="NQ249" s="16" t="s">
        <v>843</v>
      </c>
      <c r="PC249" s="16" t="s">
        <v>865</v>
      </c>
      <c r="PD249" s="16" t="s">
        <v>865</v>
      </c>
      <c r="PY249" s="16" t="s">
        <v>865</v>
      </c>
      <c r="QP249" s="16" t="s">
        <v>865</v>
      </c>
      <c r="QR249" s="16" t="s">
        <v>867</v>
      </c>
      <c r="QT249" s="16" t="s">
        <v>867</v>
      </c>
      <c r="QV249" s="16" t="s">
        <v>865</v>
      </c>
      <c r="QX249" s="16" t="s">
        <v>865</v>
      </c>
      <c r="QY249" s="16" t="s">
        <v>867</v>
      </c>
      <c r="RD249" s="16" t="s">
        <v>865</v>
      </c>
      <c r="RF249" s="16" t="s">
        <v>865</v>
      </c>
      <c r="RH249" s="16" t="s">
        <v>865</v>
      </c>
      <c r="RJ249" s="16" t="s">
        <v>865</v>
      </c>
      <c r="RN249" s="16" t="s">
        <v>7720</v>
      </c>
      <c r="RP249" s="16" t="s">
        <v>867</v>
      </c>
      <c r="RR249" s="16" t="s">
        <v>867</v>
      </c>
      <c r="RT249" s="16" t="s">
        <v>867</v>
      </c>
      <c r="RV249" s="16" t="s">
        <v>867</v>
      </c>
      <c r="RX249" s="16" t="s">
        <v>7720</v>
      </c>
      <c r="RZ249" s="16" t="s">
        <v>7720</v>
      </c>
      <c r="SQ249" s="16" t="s">
        <v>867</v>
      </c>
      <c r="SS249" s="16" t="s">
        <v>7293</v>
      </c>
      <c r="ST249" s="16" t="s">
        <v>7761</v>
      </c>
      <c r="TN249" s="16">
        <v>4000</v>
      </c>
      <c r="TO249" s="16">
        <v>6000</v>
      </c>
      <c r="TP249" s="16">
        <v>1200</v>
      </c>
      <c r="TQ249" s="16">
        <v>0</v>
      </c>
      <c r="TR249" s="16">
        <v>200</v>
      </c>
      <c r="TS249" s="16">
        <v>400</v>
      </c>
      <c r="TT249" s="16">
        <v>0</v>
      </c>
      <c r="TU249" s="16">
        <v>500</v>
      </c>
      <c r="TV249" s="16">
        <v>0</v>
      </c>
      <c r="TW249" s="16">
        <v>0</v>
      </c>
      <c r="TX249" s="16">
        <v>0</v>
      </c>
      <c r="TZ249" s="16" t="s">
        <v>7367</v>
      </c>
      <c r="UA249" s="16" t="s">
        <v>8783</v>
      </c>
      <c r="UB249" s="16">
        <v>0</v>
      </c>
      <c r="UC249" s="16" t="s">
        <v>844</v>
      </c>
      <c r="UD249" s="16" t="s">
        <v>843</v>
      </c>
      <c r="UE249" s="16" t="s">
        <v>843</v>
      </c>
      <c r="UF249" s="16" t="s">
        <v>844</v>
      </c>
      <c r="UG249" s="16" t="s">
        <v>843</v>
      </c>
      <c r="UH249" s="16" t="s">
        <v>843</v>
      </c>
      <c r="VX249" s="16" t="s">
        <v>6028</v>
      </c>
      <c r="VY249" s="16" t="s">
        <v>844</v>
      </c>
      <c r="VZ249" s="16" t="s">
        <v>843</v>
      </c>
      <c r="WA249" s="16" t="s">
        <v>843</v>
      </c>
      <c r="WB249" s="16" t="s">
        <v>843</v>
      </c>
      <c r="WC249" s="16" t="s">
        <v>843</v>
      </c>
      <c r="WD249" s="16" t="s">
        <v>843</v>
      </c>
      <c r="WE249" s="16" t="s">
        <v>843</v>
      </c>
      <c r="WF249" s="16" t="s">
        <v>843</v>
      </c>
      <c r="WH249" s="16">
        <v>4875</v>
      </c>
      <c r="WO249" s="16" t="s">
        <v>6926</v>
      </c>
      <c r="YN249" s="16" t="s">
        <v>7040</v>
      </c>
      <c r="YP249" s="16" t="s">
        <v>7987</v>
      </c>
      <c r="YR249" s="16" t="s">
        <v>10105</v>
      </c>
      <c r="YS249" s="16" t="s">
        <v>8995</v>
      </c>
      <c r="YT249" s="16" t="s">
        <v>8694</v>
      </c>
      <c r="YU249" s="16" t="s">
        <v>10106</v>
      </c>
      <c r="YV249" s="16" t="s">
        <v>8696</v>
      </c>
      <c r="YW249" s="16" t="s">
        <v>844</v>
      </c>
      <c r="YX249" s="16" t="s">
        <v>8696</v>
      </c>
      <c r="YY249" s="16" t="s">
        <v>843</v>
      </c>
      <c r="YZ249" s="16" t="s">
        <v>843</v>
      </c>
      <c r="ZA249" s="16" t="s">
        <v>843</v>
      </c>
      <c r="ZB249" s="16">
        <v>12300</v>
      </c>
      <c r="ZC249" s="16" t="s">
        <v>8872</v>
      </c>
      <c r="ZD249" s="16" t="s">
        <v>8934</v>
      </c>
      <c r="ZE249" s="16" t="s">
        <v>843</v>
      </c>
      <c r="ZF249" s="16" t="s">
        <v>843</v>
      </c>
      <c r="ZG249" s="16" t="s">
        <v>8701</v>
      </c>
      <c r="ZH249" s="16" t="s">
        <v>8752</v>
      </c>
      <c r="ZI249" s="16" t="s">
        <v>8722</v>
      </c>
      <c r="ZJ249" s="16" t="s">
        <v>843</v>
      </c>
      <c r="ZK249" s="16" t="s">
        <v>843</v>
      </c>
      <c r="ZL249" s="16" t="s">
        <v>8699</v>
      </c>
      <c r="ZM249" s="16" t="s">
        <v>843</v>
      </c>
      <c r="ZN249" s="16" t="s">
        <v>8703</v>
      </c>
      <c r="ZO249" s="16" t="s">
        <v>487</v>
      </c>
      <c r="ZP249" s="16" t="s">
        <v>487</v>
      </c>
      <c r="ZQ249" s="16" t="s">
        <v>487</v>
      </c>
      <c r="ZR249" s="16" t="s">
        <v>486</v>
      </c>
      <c r="ZS249" s="16" t="s">
        <v>8964</v>
      </c>
      <c r="ZT249" s="16" t="s">
        <v>8705</v>
      </c>
      <c r="ZU249" s="16" t="s">
        <v>8706</v>
      </c>
      <c r="ZV249" s="16" t="s">
        <v>487</v>
      </c>
      <c r="ZW249" s="16" t="s">
        <v>843</v>
      </c>
      <c r="ZX249" s="16" t="s">
        <v>8732</v>
      </c>
      <c r="ZY249" s="16" t="s">
        <v>1056</v>
      </c>
      <c r="ZZ249" s="16" t="s">
        <v>844</v>
      </c>
      <c r="AAA249" s="16" t="s">
        <v>843</v>
      </c>
      <c r="AAB249" s="16" t="s">
        <v>843</v>
      </c>
      <c r="AAC249" s="16">
        <v>1</v>
      </c>
      <c r="AAD249" s="16" t="s">
        <v>1056</v>
      </c>
      <c r="AAE249" s="16" t="s">
        <v>844</v>
      </c>
      <c r="AAF249" s="16" t="s">
        <v>843</v>
      </c>
      <c r="AAG249" s="16" t="s">
        <v>843</v>
      </c>
      <c r="AAH249" s="16" t="s">
        <v>843</v>
      </c>
      <c r="AAI249" s="16" t="s">
        <v>843</v>
      </c>
      <c r="AAJ249" s="16" t="s">
        <v>600</v>
      </c>
      <c r="AAK249" s="16" t="s">
        <v>655</v>
      </c>
      <c r="AAL249" s="16" t="s">
        <v>905</v>
      </c>
      <c r="AAM249" s="16" t="s">
        <v>663</v>
      </c>
      <c r="AAN249" s="16" t="s">
        <v>8707</v>
      </c>
      <c r="AAO249" s="16" t="s">
        <v>1018</v>
      </c>
      <c r="AAP249" s="16" t="s">
        <v>8708</v>
      </c>
      <c r="AAS249" s="16">
        <v>4875</v>
      </c>
      <c r="AAT249" s="16" t="s">
        <v>782</v>
      </c>
      <c r="AAU249" s="16" t="s">
        <v>782</v>
      </c>
      <c r="AAV249" s="16" t="s">
        <v>782</v>
      </c>
      <c r="AAW249" s="16" t="s">
        <v>782</v>
      </c>
      <c r="AAX249" s="16" t="s">
        <v>843</v>
      </c>
      <c r="AAY249" s="16" t="s">
        <v>8710</v>
      </c>
      <c r="AAZ249" s="16" t="s">
        <v>782</v>
      </c>
      <c r="ABA249" s="16" t="s">
        <v>783</v>
      </c>
      <c r="ABB249" s="16" t="s">
        <v>782</v>
      </c>
      <c r="ABC249" s="16" t="s">
        <v>783</v>
      </c>
      <c r="ABD249" s="16" t="s">
        <v>783</v>
      </c>
      <c r="ABE249" s="16" t="s">
        <v>783</v>
      </c>
      <c r="ABF249" s="16" t="s">
        <v>782</v>
      </c>
      <c r="ABG249" s="16" t="s">
        <v>782</v>
      </c>
      <c r="ABH249" s="16" t="s">
        <v>782</v>
      </c>
      <c r="ABI249" s="16" t="s">
        <v>782</v>
      </c>
      <c r="ABJ249" s="16" t="s">
        <v>783</v>
      </c>
      <c r="ABK249" s="16" t="s">
        <v>783</v>
      </c>
      <c r="ABL249" s="16" t="s">
        <v>8769</v>
      </c>
      <c r="ABM249" s="16" t="s">
        <v>843</v>
      </c>
      <c r="ABN249" s="16" t="s">
        <v>1034</v>
      </c>
      <c r="ABO249" s="16" t="s">
        <v>486</v>
      </c>
      <c r="ABP249" s="16" t="s">
        <v>972</v>
      </c>
      <c r="ABQ249" s="16" t="s">
        <v>4324</v>
      </c>
      <c r="ABR249" s="16" t="s">
        <v>470</v>
      </c>
      <c r="ABS249" s="16" t="s">
        <v>445</v>
      </c>
      <c r="ABT249" s="16" t="s">
        <v>8732</v>
      </c>
      <c r="ABU249" s="16" t="s">
        <v>1056</v>
      </c>
      <c r="ABV249" s="16" t="s">
        <v>487</v>
      </c>
      <c r="ABW249" s="16" t="s">
        <v>486</v>
      </c>
      <c r="ABX249" s="16" t="s">
        <v>892</v>
      </c>
      <c r="ABY249" s="16" t="s">
        <v>486</v>
      </c>
      <c r="ABZ249" s="16" t="s">
        <v>486</v>
      </c>
      <c r="ACA249" s="16" t="s">
        <v>759</v>
      </c>
      <c r="ACB249" s="16" t="s">
        <v>768</v>
      </c>
      <c r="ACC249" s="16" t="s">
        <v>737</v>
      </c>
      <c r="ACD249" s="16" t="s">
        <v>487</v>
      </c>
      <c r="ACE249" s="16" t="s">
        <v>487</v>
      </c>
      <c r="ACG249" s="16" t="s">
        <v>1014</v>
      </c>
      <c r="ACH249" s="16" t="s">
        <v>1009</v>
      </c>
      <c r="ACI249" s="16" t="s">
        <v>462</v>
      </c>
      <c r="ACJ249" s="16">
        <v>1.1910000000000001</v>
      </c>
      <c r="ACK249" s="16" t="s">
        <v>478</v>
      </c>
      <c r="ACL249" s="16" t="s">
        <v>738</v>
      </c>
      <c r="ACM249" s="16" t="s">
        <v>1188</v>
      </c>
      <c r="ACN249" s="16" t="s">
        <v>1169</v>
      </c>
      <c r="ACO249" s="16" t="s">
        <v>1856</v>
      </c>
      <c r="ACP249" s="16">
        <v>4875</v>
      </c>
      <c r="ACQ249" s="16" t="s">
        <v>1202</v>
      </c>
      <c r="ACR249" s="16" t="s">
        <v>1645</v>
      </c>
      <c r="ACS249" s="16" t="s">
        <v>669</v>
      </c>
      <c r="ACT249" s="16" t="s">
        <v>1522</v>
      </c>
      <c r="ACU249" s="16" t="s">
        <v>836</v>
      </c>
      <c r="ACV249" s="16" t="s">
        <v>8756</v>
      </c>
      <c r="ACW249" s="16" t="s">
        <v>445</v>
      </c>
      <c r="ACX249" s="16" t="s">
        <v>1914</v>
      </c>
      <c r="ACY249" s="16" t="s">
        <v>1949</v>
      </c>
      <c r="ACZ249" s="16">
        <v>1</v>
      </c>
      <c r="ADA249" s="16">
        <v>0</v>
      </c>
      <c r="ADB249" s="16">
        <v>0</v>
      </c>
      <c r="ADC249" s="16">
        <v>1</v>
      </c>
      <c r="ADD249" s="16">
        <v>0</v>
      </c>
      <c r="ADE249" s="16" t="s">
        <v>10107</v>
      </c>
      <c r="ADF249" s="16">
        <v>0</v>
      </c>
      <c r="ADG249" s="16" t="s">
        <v>486</v>
      </c>
      <c r="ADH249" s="16">
        <v>3</v>
      </c>
      <c r="ADI249" s="16" t="s">
        <v>486</v>
      </c>
      <c r="ADJ249" s="16" t="s">
        <v>1744</v>
      </c>
      <c r="ADK249" s="16" t="s">
        <v>1750</v>
      </c>
      <c r="ADL249" s="16" t="s">
        <v>1761</v>
      </c>
      <c r="ADM249" s="16" t="s">
        <v>13194</v>
      </c>
      <c r="ADN249" s="16" t="s">
        <v>13196</v>
      </c>
      <c r="ADO249" s="16" t="s">
        <v>1766</v>
      </c>
      <c r="ADP249" s="16" t="s">
        <v>13196</v>
      </c>
      <c r="ADQ249" s="16" t="s">
        <v>13194</v>
      </c>
      <c r="ADR249" s="16" t="s">
        <v>13194</v>
      </c>
      <c r="ADS249" s="16" t="s">
        <v>13194</v>
      </c>
      <c r="ADW249" s="16" t="s">
        <v>8729</v>
      </c>
      <c r="ADY249" s="16" t="s">
        <v>1059</v>
      </c>
      <c r="AEB249" s="16">
        <v>12300</v>
      </c>
      <c r="AEC249" s="16" t="s">
        <v>1062</v>
      </c>
      <c r="AED249" s="16">
        <v>1625</v>
      </c>
      <c r="AEE249" s="16" t="s">
        <v>952</v>
      </c>
      <c r="AEH249" s="16">
        <v>4875</v>
      </c>
      <c r="AEI249" s="16">
        <v>1333.33</v>
      </c>
      <c r="AEJ249" s="16">
        <v>2000</v>
      </c>
      <c r="AEK249" s="16">
        <v>400</v>
      </c>
      <c r="AEN249" s="16">
        <v>66.67</v>
      </c>
      <c r="AEO249" s="16">
        <v>133.33000000000001</v>
      </c>
      <c r="AEP249" s="16">
        <v>166.67</v>
      </c>
    </row>
    <row r="250" spans="1:822" x14ac:dyDescent="0.25">
      <c r="A250" s="30">
        <v>45825</v>
      </c>
      <c r="B250" s="16" t="s">
        <v>10108</v>
      </c>
      <c r="C250" s="16" t="s">
        <v>867</v>
      </c>
      <c r="D250" s="16" t="s">
        <v>867</v>
      </c>
      <c r="E250" s="16">
        <v>64</v>
      </c>
      <c r="F250" s="16" t="s">
        <v>8153</v>
      </c>
      <c r="G250" s="16" t="s">
        <v>4113</v>
      </c>
      <c r="I250" s="16" t="s">
        <v>4174</v>
      </c>
      <c r="Z250" s="16" t="s">
        <v>993</v>
      </c>
      <c r="AA250" s="16" t="s">
        <v>470</v>
      </c>
      <c r="AB250" s="16">
        <v>2</v>
      </c>
      <c r="AC250" s="16" t="s">
        <v>843</v>
      </c>
      <c r="AD250" s="16" t="s">
        <v>843</v>
      </c>
      <c r="AE250" s="16" t="s">
        <v>844</v>
      </c>
      <c r="AF250" s="16" t="s">
        <v>844</v>
      </c>
      <c r="AG250" s="16" t="s">
        <v>843</v>
      </c>
      <c r="AH250" s="16" t="s">
        <v>844</v>
      </c>
      <c r="AI250" s="16" t="s">
        <v>844</v>
      </c>
      <c r="AJ250" s="16" t="s">
        <v>843</v>
      </c>
      <c r="AK250" s="16" t="s">
        <v>844</v>
      </c>
      <c r="AM250" s="16" t="s">
        <v>737</v>
      </c>
      <c r="AN250" s="16" t="s">
        <v>759</v>
      </c>
      <c r="AP250" s="16" t="s">
        <v>774</v>
      </c>
      <c r="AR250" s="16" t="s">
        <v>6907</v>
      </c>
      <c r="BB250" s="16">
        <v>3</v>
      </c>
      <c r="BC250" s="16" t="s">
        <v>7875</v>
      </c>
      <c r="BE250" s="16" t="s">
        <v>5098</v>
      </c>
      <c r="BV250" s="16" t="s">
        <v>4433</v>
      </c>
      <c r="BW250" s="16" t="s">
        <v>844</v>
      </c>
      <c r="BX250" s="16" t="s">
        <v>843</v>
      </c>
      <c r="BY250" s="16" t="s">
        <v>843</v>
      </c>
      <c r="BZ250" s="16" t="s">
        <v>843</v>
      </c>
      <c r="CA250" s="16" t="s">
        <v>843</v>
      </c>
      <c r="CB250" s="16" t="s">
        <v>843</v>
      </c>
      <c r="CC250" s="16" t="s">
        <v>843</v>
      </c>
      <c r="CD250" s="16" t="s">
        <v>843</v>
      </c>
      <c r="CE250" s="16" t="s">
        <v>843</v>
      </c>
      <c r="CF250" s="16" t="s">
        <v>843</v>
      </c>
      <c r="CG250" s="16" t="s">
        <v>843</v>
      </c>
      <c r="CH250" s="16" t="s">
        <v>843</v>
      </c>
      <c r="CI250" s="16" t="s">
        <v>843</v>
      </c>
      <c r="CJ250" s="16" t="s">
        <v>843</v>
      </c>
      <c r="CK250" s="16" t="s">
        <v>843</v>
      </c>
      <c r="CP250" s="16" t="s">
        <v>867</v>
      </c>
      <c r="CQ250" s="16" t="s">
        <v>5191</v>
      </c>
      <c r="CR250" s="16" t="s">
        <v>844</v>
      </c>
      <c r="CS250" s="16" t="s">
        <v>843</v>
      </c>
      <c r="CT250" s="16" t="s">
        <v>843</v>
      </c>
      <c r="CU250" s="16" t="s">
        <v>843</v>
      </c>
      <c r="CV250" s="16" t="s">
        <v>843</v>
      </c>
      <c r="CW250" s="16" t="s">
        <v>843</v>
      </c>
      <c r="CX250" s="16" t="s">
        <v>843</v>
      </c>
      <c r="CY250" s="16" t="s">
        <v>843</v>
      </c>
      <c r="CZ250" s="16" t="s">
        <v>843</v>
      </c>
      <c r="DA250" s="16" t="s">
        <v>5184</v>
      </c>
      <c r="DX250" s="16" t="s">
        <v>7842</v>
      </c>
      <c r="DY250" s="16" t="s">
        <v>867</v>
      </c>
      <c r="GC250" s="16" t="s">
        <v>5330</v>
      </c>
      <c r="GF250" s="16" t="s">
        <v>867</v>
      </c>
      <c r="GG250" s="16" t="s">
        <v>867</v>
      </c>
      <c r="GV250" s="16" t="s">
        <v>5443</v>
      </c>
      <c r="GW250" s="16" t="s">
        <v>843</v>
      </c>
      <c r="GX250" s="16" t="s">
        <v>844</v>
      </c>
      <c r="GY250" s="16" t="s">
        <v>843</v>
      </c>
      <c r="GZ250" s="16" t="s">
        <v>843</v>
      </c>
      <c r="HA250" s="16" t="s">
        <v>843</v>
      </c>
      <c r="HB250" s="16" t="s">
        <v>843</v>
      </c>
      <c r="HC250" s="16" t="s">
        <v>843</v>
      </c>
      <c r="HD250" s="16" t="s">
        <v>843</v>
      </c>
      <c r="HE250" s="16" t="s">
        <v>843</v>
      </c>
      <c r="HF250" s="16" t="s">
        <v>843</v>
      </c>
      <c r="HH250" s="16" t="s">
        <v>5456</v>
      </c>
      <c r="HK250" s="16" t="s">
        <v>864</v>
      </c>
      <c r="HM250" s="16" t="s">
        <v>865</v>
      </c>
      <c r="HZ250" s="16" t="s">
        <v>7944</v>
      </c>
      <c r="KE250" s="16" t="s">
        <v>5582</v>
      </c>
      <c r="KG250" s="16" t="s">
        <v>7018</v>
      </c>
      <c r="KH250" s="16" t="s">
        <v>7033</v>
      </c>
      <c r="KI250" s="16" t="s">
        <v>865</v>
      </c>
      <c r="LG250" s="16" t="s">
        <v>867</v>
      </c>
      <c r="LH250" s="16" t="s">
        <v>864</v>
      </c>
      <c r="LI250" s="16" t="s">
        <v>867</v>
      </c>
      <c r="LJ250" s="16" t="s">
        <v>867</v>
      </c>
      <c r="LK250" s="16" t="s">
        <v>867</v>
      </c>
      <c r="LL250" s="16" t="s">
        <v>5657</v>
      </c>
      <c r="LM250" s="16" t="s">
        <v>844</v>
      </c>
      <c r="LN250" s="16" t="s">
        <v>843</v>
      </c>
      <c r="LO250" s="16" t="s">
        <v>843</v>
      </c>
      <c r="LP250" s="16" t="s">
        <v>843</v>
      </c>
      <c r="LQ250" s="16" t="s">
        <v>843</v>
      </c>
      <c r="LR250" s="16" t="s">
        <v>843</v>
      </c>
      <c r="LS250" s="16" t="s">
        <v>843</v>
      </c>
      <c r="LT250" s="16" t="s">
        <v>843</v>
      </c>
      <c r="LU250" s="16" t="s">
        <v>843</v>
      </c>
      <c r="LV250" s="16" t="s">
        <v>843</v>
      </c>
      <c r="LW250" s="16" t="s">
        <v>843</v>
      </c>
      <c r="LX250" s="16" t="s">
        <v>843</v>
      </c>
      <c r="LY250" s="16" t="s">
        <v>843</v>
      </c>
      <c r="LZ250" s="16" t="s">
        <v>843</v>
      </c>
      <c r="MA250" s="16" t="s">
        <v>843</v>
      </c>
      <c r="MC250" s="16" t="s">
        <v>5694</v>
      </c>
      <c r="MD250" s="16" t="s">
        <v>844</v>
      </c>
      <c r="ME250" s="16" t="s">
        <v>843</v>
      </c>
      <c r="MF250" s="16" t="s">
        <v>843</v>
      </c>
      <c r="MG250" s="16" t="s">
        <v>843</v>
      </c>
      <c r="MH250" s="16" t="s">
        <v>843</v>
      </c>
      <c r="MI250" s="16" t="s">
        <v>843</v>
      </c>
      <c r="MJ250" s="16" t="s">
        <v>843</v>
      </c>
      <c r="MK250" s="16" t="s">
        <v>843</v>
      </c>
      <c r="ML250" s="16" t="s">
        <v>843</v>
      </c>
      <c r="MM250" s="16" t="s">
        <v>843</v>
      </c>
      <c r="MN250" s="16" t="s">
        <v>843</v>
      </c>
      <c r="MO250" s="16" t="s">
        <v>843</v>
      </c>
      <c r="MP250" s="16" t="s">
        <v>843</v>
      </c>
      <c r="MQ250" s="16" t="s">
        <v>843</v>
      </c>
      <c r="MR250" s="16" t="s">
        <v>843</v>
      </c>
      <c r="MS250" s="16" t="s">
        <v>843</v>
      </c>
      <c r="MT250" s="16" t="s">
        <v>843</v>
      </c>
      <c r="MU250" s="16" t="s">
        <v>843</v>
      </c>
      <c r="MV250" s="16" t="s">
        <v>843</v>
      </c>
      <c r="NS250" s="16" t="s">
        <v>5694</v>
      </c>
      <c r="NT250" s="16" t="s">
        <v>844</v>
      </c>
      <c r="NU250" s="16" t="s">
        <v>843</v>
      </c>
      <c r="NV250" s="16" t="s">
        <v>843</v>
      </c>
      <c r="NW250" s="16" t="s">
        <v>843</v>
      </c>
      <c r="NX250" s="16" t="s">
        <v>843</v>
      </c>
      <c r="NY250" s="16" t="s">
        <v>843</v>
      </c>
      <c r="NZ250" s="16" t="s">
        <v>843</v>
      </c>
      <c r="OA250" s="16" t="s">
        <v>843</v>
      </c>
      <c r="OB250" s="16" t="s">
        <v>843</v>
      </c>
      <c r="OC250" s="16" t="s">
        <v>843</v>
      </c>
      <c r="OD250" s="16" t="s">
        <v>843</v>
      </c>
      <c r="OE250" s="16" t="s">
        <v>843</v>
      </c>
      <c r="OF250" s="16" t="s">
        <v>843</v>
      </c>
      <c r="OG250" s="16" t="s">
        <v>843</v>
      </c>
      <c r="OH250" s="16" t="s">
        <v>843</v>
      </c>
      <c r="OI250" s="16" t="s">
        <v>843</v>
      </c>
      <c r="PC250" s="16" t="s">
        <v>865</v>
      </c>
      <c r="PD250" s="16" t="s">
        <v>865</v>
      </c>
      <c r="PY250" s="16" t="s">
        <v>865</v>
      </c>
      <c r="QP250" s="16" t="s">
        <v>865</v>
      </c>
      <c r="QR250" s="16" t="s">
        <v>867</v>
      </c>
      <c r="QT250" s="16" t="s">
        <v>867</v>
      </c>
      <c r="QV250" s="16" t="s">
        <v>865</v>
      </c>
      <c r="QX250" s="16" t="s">
        <v>867</v>
      </c>
      <c r="QY250" s="16" t="s">
        <v>867</v>
      </c>
      <c r="RD250" s="16" t="s">
        <v>865</v>
      </c>
      <c r="RF250" s="16" t="s">
        <v>865</v>
      </c>
      <c r="RH250" s="16" t="s">
        <v>865</v>
      </c>
      <c r="RJ250" s="16" t="s">
        <v>865</v>
      </c>
      <c r="RN250" s="16" t="s">
        <v>7724</v>
      </c>
      <c r="RP250" s="16" t="s">
        <v>867</v>
      </c>
      <c r="RR250" s="16" t="s">
        <v>867</v>
      </c>
      <c r="RT250" s="16" t="s">
        <v>867</v>
      </c>
      <c r="RV250" s="16" t="s">
        <v>7724</v>
      </c>
      <c r="RX250" s="16" t="s">
        <v>7724</v>
      </c>
      <c r="RZ250" s="16" t="s">
        <v>867</v>
      </c>
      <c r="SQ250" s="16" t="s">
        <v>865</v>
      </c>
      <c r="SS250" s="16" t="s">
        <v>7302</v>
      </c>
      <c r="ST250" s="16" t="s">
        <v>7761</v>
      </c>
      <c r="TN250" s="16">
        <v>4000</v>
      </c>
      <c r="TP250" s="16">
        <v>1300</v>
      </c>
      <c r="TR250" s="16">
        <v>200</v>
      </c>
      <c r="TS250" s="16">
        <v>150</v>
      </c>
      <c r="TU250" s="16">
        <v>1000</v>
      </c>
      <c r="TZ250" s="16" t="s">
        <v>7367</v>
      </c>
      <c r="UA250" s="16" t="s">
        <v>8691</v>
      </c>
      <c r="UB250" s="16">
        <v>0</v>
      </c>
      <c r="UC250" s="16" t="s">
        <v>843</v>
      </c>
      <c r="UD250" s="16" t="s">
        <v>843</v>
      </c>
      <c r="UE250" s="16" t="s">
        <v>844</v>
      </c>
      <c r="UF250" s="16" t="s">
        <v>844</v>
      </c>
      <c r="UG250" s="16" t="s">
        <v>843</v>
      </c>
      <c r="UH250" s="16" t="s">
        <v>843</v>
      </c>
      <c r="VK250" s="16" t="s">
        <v>6102</v>
      </c>
      <c r="VL250" s="16" t="s">
        <v>843</v>
      </c>
      <c r="VM250" s="16" t="s">
        <v>843</v>
      </c>
      <c r="VN250" s="16" t="s">
        <v>843</v>
      </c>
      <c r="VO250" s="16" t="s">
        <v>843</v>
      </c>
      <c r="VP250" s="16" t="s">
        <v>844</v>
      </c>
      <c r="VQ250" s="16" t="s">
        <v>843</v>
      </c>
      <c r="VR250" s="16" t="s">
        <v>843</v>
      </c>
      <c r="VS250" s="16" t="s">
        <v>843</v>
      </c>
      <c r="VT250" s="16" t="s">
        <v>843</v>
      </c>
      <c r="VV250" s="16">
        <v>4600</v>
      </c>
      <c r="VX250" s="16" t="s">
        <v>9013</v>
      </c>
      <c r="VY250" s="16" t="s">
        <v>844</v>
      </c>
      <c r="VZ250" s="16" t="s">
        <v>843</v>
      </c>
      <c r="WA250" s="16" t="s">
        <v>843</v>
      </c>
      <c r="WB250" s="16" t="s">
        <v>843</v>
      </c>
      <c r="WC250" s="16" t="s">
        <v>844</v>
      </c>
      <c r="WD250" s="16" t="s">
        <v>843</v>
      </c>
      <c r="WE250" s="16" t="s">
        <v>843</v>
      </c>
      <c r="WF250" s="16" t="s">
        <v>843</v>
      </c>
      <c r="WH250" s="16">
        <v>3250</v>
      </c>
      <c r="WO250" s="16" t="s">
        <v>6926</v>
      </c>
      <c r="YN250" s="16" t="s">
        <v>7040</v>
      </c>
      <c r="YP250" s="16" t="s">
        <v>7990</v>
      </c>
      <c r="YR250" s="16" t="s">
        <v>10109</v>
      </c>
      <c r="YS250" s="16" t="s">
        <v>10110</v>
      </c>
      <c r="YT250" s="16" t="s">
        <v>8694</v>
      </c>
      <c r="YU250" s="16" t="s">
        <v>10111</v>
      </c>
      <c r="YV250" s="16" t="s">
        <v>8696</v>
      </c>
      <c r="YW250" s="16" t="s">
        <v>844</v>
      </c>
      <c r="YX250" s="16" t="s">
        <v>8696</v>
      </c>
      <c r="ZE250" s="16" t="s">
        <v>843</v>
      </c>
      <c r="ZO250" s="16" t="s">
        <v>487</v>
      </c>
      <c r="ZP250" s="16" t="s">
        <v>487</v>
      </c>
      <c r="ZQ250" s="16" t="s">
        <v>486</v>
      </c>
      <c r="ZR250" s="16" t="s">
        <v>486</v>
      </c>
      <c r="ZS250" s="16" t="s">
        <v>8874</v>
      </c>
      <c r="ZT250" s="16" t="s">
        <v>8705</v>
      </c>
      <c r="ZU250" s="16" t="s">
        <v>8706</v>
      </c>
      <c r="ZV250" s="16" t="s">
        <v>487</v>
      </c>
      <c r="ZW250" s="16" t="s">
        <v>844</v>
      </c>
      <c r="ZX250" s="16" t="s">
        <v>843</v>
      </c>
      <c r="ZY250" s="16" t="s">
        <v>844</v>
      </c>
      <c r="ZZ250" s="16" t="s">
        <v>844</v>
      </c>
      <c r="AAA250" s="16" t="s">
        <v>844</v>
      </c>
      <c r="AAB250" s="16" t="s">
        <v>843</v>
      </c>
      <c r="AAC250" s="16">
        <v>0</v>
      </c>
      <c r="AAD250" s="16" t="s">
        <v>844</v>
      </c>
      <c r="AAE250" s="16" t="s">
        <v>843</v>
      </c>
      <c r="AAF250" s="16" t="s">
        <v>843</v>
      </c>
      <c r="AAG250" s="16" t="s">
        <v>843</v>
      </c>
      <c r="AAH250" s="16" t="s">
        <v>843</v>
      </c>
      <c r="AAI250" s="16" t="s">
        <v>844</v>
      </c>
      <c r="AAJ250" s="16" t="s">
        <v>612</v>
      </c>
      <c r="AAK250" s="16" t="s">
        <v>633</v>
      </c>
      <c r="AAL250" s="16" t="s">
        <v>904</v>
      </c>
      <c r="AAM250" s="16" t="s">
        <v>663</v>
      </c>
      <c r="AAN250" s="16" t="s">
        <v>8707</v>
      </c>
      <c r="AAO250" s="16" t="s">
        <v>1018</v>
      </c>
      <c r="AAP250" s="16" t="s">
        <v>8708</v>
      </c>
      <c r="AAQ250" s="16" t="s">
        <v>10112</v>
      </c>
      <c r="AAS250" s="16">
        <v>5409.62</v>
      </c>
      <c r="AAT250" s="16" t="s">
        <v>782</v>
      </c>
      <c r="AAU250" s="16" t="s">
        <v>782</v>
      </c>
      <c r="AAV250" s="16" t="s">
        <v>782</v>
      </c>
      <c r="AAW250" s="16" t="s">
        <v>782</v>
      </c>
      <c r="AAX250" s="16" t="s">
        <v>843</v>
      </c>
      <c r="AAY250" s="16" t="s">
        <v>8710</v>
      </c>
      <c r="AAZ250" s="16" t="s">
        <v>782</v>
      </c>
      <c r="ABA250" s="16" t="s">
        <v>782</v>
      </c>
      <c r="ABB250" s="16" t="s">
        <v>782</v>
      </c>
      <c r="ABC250" s="16" t="s">
        <v>783</v>
      </c>
      <c r="ABD250" s="16" t="s">
        <v>782</v>
      </c>
      <c r="ABE250" s="16" t="s">
        <v>783</v>
      </c>
      <c r="ABF250" s="16" t="s">
        <v>782</v>
      </c>
      <c r="ABG250" s="16" t="s">
        <v>782</v>
      </c>
      <c r="ABH250" s="16" t="s">
        <v>782</v>
      </c>
      <c r="ABI250" s="16" t="s">
        <v>782</v>
      </c>
      <c r="ABJ250" s="16" t="s">
        <v>782</v>
      </c>
      <c r="ABK250" s="16" t="s">
        <v>782</v>
      </c>
      <c r="ABL250" s="16" t="s">
        <v>1056</v>
      </c>
      <c r="ABM250" s="16" t="s">
        <v>843</v>
      </c>
      <c r="ABN250" s="16" t="s">
        <v>1034</v>
      </c>
      <c r="ABO250" s="16" t="s">
        <v>486</v>
      </c>
      <c r="ABP250" s="16" t="s">
        <v>972</v>
      </c>
      <c r="ABQ250" s="16" t="s">
        <v>4324</v>
      </c>
      <c r="ABR250" s="16" t="s">
        <v>470</v>
      </c>
      <c r="ABS250" s="16" t="s">
        <v>457</v>
      </c>
      <c r="ABT250" s="16" t="s">
        <v>1056</v>
      </c>
      <c r="ABU250" s="16" t="s">
        <v>844</v>
      </c>
      <c r="ABV250" s="16" t="s">
        <v>487</v>
      </c>
      <c r="ABW250" s="16" t="s">
        <v>486</v>
      </c>
      <c r="ABX250" s="16" t="s">
        <v>892</v>
      </c>
      <c r="ABY250" s="16" t="s">
        <v>486</v>
      </c>
      <c r="ABZ250" s="16" t="s">
        <v>486</v>
      </c>
      <c r="ACA250" s="16" t="s">
        <v>759</v>
      </c>
      <c r="ACB250" s="16" t="s">
        <v>774</v>
      </c>
      <c r="ACC250" s="16" t="s">
        <v>737</v>
      </c>
      <c r="ACD250" s="16" t="s">
        <v>486</v>
      </c>
      <c r="ACE250" s="16" t="s">
        <v>486</v>
      </c>
      <c r="ACG250" s="16" t="s">
        <v>1014</v>
      </c>
      <c r="ACH250" s="16" t="s">
        <v>1009</v>
      </c>
      <c r="ACI250" s="16" t="s">
        <v>462</v>
      </c>
      <c r="ACJ250" s="16">
        <v>1.1910000000000001</v>
      </c>
      <c r="ACK250" s="16" t="s">
        <v>478</v>
      </c>
      <c r="ACL250" s="16" t="s">
        <v>740</v>
      </c>
      <c r="ACM250" s="16" t="s">
        <v>1190</v>
      </c>
      <c r="ACN250" s="16" t="s">
        <v>1169</v>
      </c>
      <c r="ACO250" s="16" t="s">
        <v>1856</v>
      </c>
      <c r="ACP250" s="16">
        <v>3250</v>
      </c>
      <c r="ACQ250" s="16" t="s">
        <v>1202</v>
      </c>
      <c r="ACR250" s="16" t="s">
        <v>1644</v>
      </c>
      <c r="ACS250" s="16" t="s">
        <v>680</v>
      </c>
      <c r="ACT250" s="16" t="s">
        <v>1522</v>
      </c>
      <c r="ACU250" s="16" t="s">
        <v>833</v>
      </c>
      <c r="ACV250" s="16" t="s">
        <v>8711</v>
      </c>
      <c r="ACW250" s="16" t="s">
        <v>877</v>
      </c>
      <c r="ACX250" s="16" t="s">
        <v>1916</v>
      </c>
      <c r="ACY250" s="16" t="s">
        <v>1947</v>
      </c>
      <c r="ACZ250" s="16">
        <v>1</v>
      </c>
      <c r="ADA250" s="16">
        <v>0</v>
      </c>
      <c r="ADB250" s="16">
        <v>1</v>
      </c>
      <c r="ADC250" s="16">
        <v>1</v>
      </c>
      <c r="ADD250" s="16">
        <v>1</v>
      </c>
      <c r="ADE250" s="16" t="s">
        <v>9236</v>
      </c>
      <c r="ADF250" s="16">
        <v>0</v>
      </c>
      <c r="ADG250" s="16" t="s">
        <v>486</v>
      </c>
      <c r="ADH250" s="16">
        <v>2</v>
      </c>
      <c r="ADI250" s="16" t="s">
        <v>486</v>
      </c>
      <c r="ADJ250" s="16" t="s">
        <v>1744</v>
      </c>
      <c r="ADL250" s="16" t="s">
        <v>1761</v>
      </c>
      <c r="ADN250" s="16" t="s">
        <v>13196</v>
      </c>
      <c r="ADO250" s="16" t="s">
        <v>13197</v>
      </c>
      <c r="ADP250" s="16" t="s">
        <v>1751</v>
      </c>
      <c r="ADU250" s="16" t="s">
        <v>1758</v>
      </c>
      <c r="ADW250" s="16" t="s">
        <v>8729</v>
      </c>
      <c r="AEA250" s="16">
        <v>6650</v>
      </c>
      <c r="AEC250" s="16" t="s">
        <v>1062</v>
      </c>
      <c r="AED250" s="16">
        <v>2704.81</v>
      </c>
      <c r="AEE250" s="16" t="s">
        <v>952</v>
      </c>
      <c r="AEG250" s="16">
        <v>7850</v>
      </c>
      <c r="AEI250" s="16">
        <v>2000</v>
      </c>
      <c r="AEK250" s="16">
        <v>650</v>
      </c>
      <c r="AEN250" s="16">
        <v>100</v>
      </c>
      <c r="AEO250" s="16">
        <v>75</v>
      </c>
      <c r="AEP250" s="16">
        <v>500</v>
      </c>
    </row>
    <row r="251" spans="1:822" x14ac:dyDescent="0.25">
      <c r="A251" s="30">
        <v>45825</v>
      </c>
      <c r="B251" s="16" t="s">
        <v>10113</v>
      </c>
      <c r="C251" s="16" t="s">
        <v>867</v>
      </c>
      <c r="D251" s="16" t="s">
        <v>867</v>
      </c>
      <c r="E251" s="16">
        <v>36</v>
      </c>
      <c r="F251" s="16" t="s">
        <v>8153</v>
      </c>
      <c r="G251" s="16" t="s">
        <v>4099</v>
      </c>
      <c r="I251" s="16" t="s">
        <v>4174</v>
      </c>
      <c r="Z251" s="16" t="s">
        <v>998</v>
      </c>
      <c r="AA251" s="16" t="s">
        <v>470</v>
      </c>
      <c r="AB251" s="16">
        <v>2</v>
      </c>
      <c r="AC251" s="16" t="s">
        <v>844</v>
      </c>
      <c r="AD251" s="16" t="s">
        <v>843</v>
      </c>
      <c r="AE251" s="16" t="s">
        <v>844</v>
      </c>
      <c r="AF251" s="16" t="s">
        <v>844</v>
      </c>
      <c r="AG251" s="16" t="s">
        <v>843</v>
      </c>
      <c r="AH251" s="16" t="s">
        <v>844</v>
      </c>
      <c r="AI251" s="16" t="s">
        <v>844</v>
      </c>
      <c r="AJ251" s="16" t="s">
        <v>843</v>
      </c>
      <c r="AK251" s="16" t="s">
        <v>844</v>
      </c>
      <c r="AM251" s="16" t="s">
        <v>737</v>
      </c>
      <c r="AN251" s="16" t="s">
        <v>759</v>
      </c>
      <c r="AP251" s="16" t="s">
        <v>768</v>
      </c>
      <c r="AR251" s="16" t="s">
        <v>6910</v>
      </c>
      <c r="BB251" s="16">
        <v>2</v>
      </c>
      <c r="BC251" s="16" t="s">
        <v>7878</v>
      </c>
      <c r="BE251" s="16" t="s">
        <v>5098</v>
      </c>
      <c r="BV251" s="16" t="s">
        <v>4433</v>
      </c>
      <c r="BW251" s="16" t="s">
        <v>844</v>
      </c>
      <c r="BX251" s="16" t="s">
        <v>843</v>
      </c>
      <c r="BY251" s="16" t="s">
        <v>843</v>
      </c>
      <c r="BZ251" s="16" t="s">
        <v>843</v>
      </c>
      <c r="CA251" s="16" t="s">
        <v>843</v>
      </c>
      <c r="CB251" s="16" t="s">
        <v>843</v>
      </c>
      <c r="CC251" s="16" t="s">
        <v>843</v>
      </c>
      <c r="CD251" s="16" t="s">
        <v>843</v>
      </c>
      <c r="CE251" s="16" t="s">
        <v>843</v>
      </c>
      <c r="CF251" s="16" t="s">
        <v>843</v>
      </c>
      <c r="CG251" s="16" t="s">
        <v>843</v>
      </c>
      <c r="CH251" s="16" t="s">
        <v>843</v>
      </c>
      <c r="CI251" s="16" t="s">
        <v>843</v>
      </c>
      <c r="CJ251" s="16" t="s">
        <v>843</v>
      </c>
      <c r="CK251" s="16" t="s">
        <v>843</v>
      </c>
      <c r="CP251" s="16" t="s">
        <v>865</v>
      </c>
      <c r="DX251" s="16" t="s">
        <v>867</v>
      </c>
      <c r="DY251" s="16" t="s">
        <v>867</v>
      </c>
      <c r="GC251" s="16" t="s">
        <v>5342</v>
      </c>
      <c r="GF251" s="16" t="s">
        <v>867</v>
      </c>
      <c r="GG251" s="16" t="s">
        <v>867</v>
      </c>
      <c r="GV251" s="16" t="s">
        <v>10114</v>
      </c>
      <c r="GW251" s="16" t="s">
        <v>843</v>
      </c>
      <c r="GX251" s="16" t="s">
        <v>844</v>
      </c>
      <c r="GY251" s="16" t="s">
        <v>843</v>
      </c>
      <c r="GZ251" s="16" t="s">
        <v>844</v>
      </c>
      <c r="HA251" s="16" t="s">
        <v>843</v>
      </c>
      <c r="HB251" s="16" t="s">
        <v>844</v>
      </c>
      <c r="HC251" s="16" t="s">
        <v>843</v>
      </c>
      <c r="HD251" s="16" t="s">
        <v>843</v>
      </c>
      <c r="HE251" s="16" t="s">
        <v>843</v>
      </c>
      <c r="HF251" s="16" t="s">
        <v>843</v>
      </c>
      <c r="HH251" s="16" t="s">
        <v>5456</v>
      </c>
      <c r="HK251" s="16" t="s">
        <v>865</v>
      </c>
      <c r="HM251" s="16" t="s">
        <v>865</v>
      </c>
      <c r="HZ251" s="16" t="s">
        <v>7944</v>
      </c>
      <c r="KE251" s="16" t="s">
        <v>5585</v>
      </c>
      <c r="KG251" s="16" t="s">
        <v>7018</v>
      </c>
      <c r="KH251" s="16" t="s">
        <v>7033</v>
      </c>
      <c r="KI251" s="16" t="s">
        <v>865</v>
      </c>
      <c r="LG251" s="16" t="s">
        <v>867</v>
      </c>
      <c r="LH251" s="16" t="s">
        <v>867</v>
      </c>
      <c r="LI251" s="16" t="s">
        <v>867</v>
      </c>
      <c r="LJ251" s="16" t="s">
        <v>867</v>
      </c>
      <c r="LK251" s="16" t="s">
        <v>867</v>
      </c>
      <c r="LL251" s="16" t="s">
        <v>5663</v>
      </c>
      <c r="LM251" s="16" t="s">
        <v>843</v>
      </c>
      <c r="LN251" s="16" t="s">
        <v>843</v>
      </c>
      <c r="LO251" s="16" t="s">
        <v>844</v>
      </c>
      <c r="LP251" s="16" t="s">
        <v>843</v>
      </c>
      <c r="LQ251" s="16" t="s">
        <v>843</v>
      </c>
      <c r="LR251" s="16" t="s">
        <v>843</v>
      </c>
      <c r="LS251" s="16" t="s">
        <v>843</v>
      </c>
      <c r="LT251" s="16" t="s">
        <v>843</v>
      </c>
      <c r="LU251" s="16" t="s">
        <v>843</v>
      </c>
      <c r="LV251" s="16" t="s">
        <v>843</v>
      </c>
      <c r="LW251" s="16" t="s">
        <v>843</v>
      </c>
      <c r="LX251" s="16" t="s">
        <v>843</v>
      </c>
      <c r="LY251" s="16" t="s">
        <v>843</v>
      </c>
      <c r="LZ251" s="16" t="s">
        <v>843</v>
      </c>
      <c r="MA251" s="16" t="s">
        <v>843</v>
      </c>
      <c r="MC251" s="16" t="s">
        <v>5694</v>
      </c>
      <c r="MD251" s="16" t="s">
        <v>844</v>
      </c>
      <c r="ME251" s="16" t="s">
        <v>843</v>
      </c>
      <c r="MF251" s="16" t="s">
        <v>843</v>
      </c>
      <c r="MG251" s="16" t="s">
        <v>843</v>
      </c>
      <c r="MH251" s="16" t="s">
        <v>843</v>
      </c>
      <c r="MI251" s="16" t="s">
        <v>843</v>
      </c>
      <c r="MJ251" s="16" t="s">
        <v>843</v>
      </c>
      <c r="MK251" s="16" t="s">
        <v>843</v>
      </c>
      <c r="ML251" s="16" t="s">
        <v>843</v>
      </c>
      <c r="MM251" s="16" t="s">
        <v>843</v>
      </c>
      <c r="MN251" s="16" t="s">
        <v>843</v>
      </c>
      <c r="MO251" s="16" t="s">
        <v>843</v>
      </c>
      <c r="MP251" s="16" t="s">
        <v>843</v>
      </c>
      <c r="MQ251" s="16" t="s">
        <v>843</v>
      </c>
      <c r="MR251" s="16" t="s">
        <v>843</v>
      </c>
      <c r="MS251" s="16" t="s">
        <v>843</v>
      </c>
      <c r="MT251" s="16" t="s">
        <v>843</v>
      </c>
      <c r="MU251" s="16" t="s">
        <v>843</v>
      </c>
      <c r="MV251" s="16" t="s">
        <v>843</v>
      </c>
      <c r="NS251" s="16" t="s">
        <v>5694</v>
      </c>
      <c r="NT251" s="16" t="s">
        <v>844</v>
      </c>
      <c r="NU251" s="16" t="s">
        <v>843</v>
      </c>
      <c r="NV251" s="16" t="s">
        <v>843</v>
      </c>
      <c r="NW251" s="16" t="s">
        <v>843</v>
      </c>
      <c r="NX251" s="16" t="s">
        <v>843</v>
      </c>
      <c r="NY251" s="16" t="s">
        <v>843</v>
      </c>
      <c r="NZ251" s="16" t="s">
        <v>843</v>
      </c>
      <c r="OA251" s="16" t="s">
        <v>843</v>
      </c>
      <c r="OB251" s="16" t="s">
        <v>843</v>
      </c>
      <c r="OC251" s="16" t="s">
        <v>843</v>
      </c>
      <c r="OD251" s="16" t="s">
        <v>843</v>
      </c>
      <c r="OE251" s="16" t="s">
        <v>843</v>
      </c>
      <c r="OF251" s="16" t="s">
        <v>843</v>
      </c>
      <c r="OG251" s="16" t="s">
        <v>843</v>
      </c>
      <c r="OH251" s="16" t="s">
        <v>843</v>
      </c>
      <c r="OI251" s="16" t="s">
        <v>843</v>
      </c>
      <c r="PC251" s="16" t="s">
        <v>865</v>
      </c>
      <c r="PD251" s="16" t="s">
        <v>865</v>
      </c>
      <c r="PY251" s="16" t="s">
        <v>865</v>
      </c>
      <c r="QP251" s="16" t="s">
        <v>865</v>
      </c>
      <c r="QR251" s="16" t="s">
        <v>867</v>
      </c>
      <c r="QT251" s="16" t="s">
        <v>867</v>
      </c>
      <c r="QV251" s="16" t="s">
        <v>865</v>
      </c>
      <c r="QX251" s="16" t="s">
        <v>867</v>
      </c>
      <c r="RD251" s="16" t="s">
        <v>865</v>
      </c>
      <c r="RF251" s="16" t="s">
        <v>865</v>
      </c>
      <c r="RH251" s="16" t="s">
        <v>865</v>
      </c>
      <c r="RJ251" s="16" t="s">
        <v>865</v>
      </c>
      <c r="RN251" s="16" t="s">
        <v>7720</v>
      </c>
      <c r="RP251" s="16" t="s">
        <v>867</v>
      </c>
      <c r="RR251" s="16" t="s">
        <v>867</v>
      </c>
      <c r="RT251" s="16" t="s">
        <v>867</v>
      </c>
      <c r="RV251" s="16" t="s">
        <v>867</v>
      </c>
      <c r="RX251" s="16" t="s">
        <v>7720</v>
      </c>
      <c r="RZ251" s="16" t="s">
        <v>867</v>
      </c>
      <c r="SQ251" s="16" t="s">
        <v>865</v>
      </c>
      <c r="SS251" s="16" t="s">
        <v>7296</v>
      </c>
      <c r="ST251" s="16" t="s">
        <v>7761</v>
      </c>
      <c r="TN251" s="16">
        <v>3000</v>
      </c>
      <c r="TO251" s="16">
        <v>4000</v>
      </c>
      <c r="TP251" s="16">
        <v>800</v>
      </c>
      <c r="TQ251" s="16">
        <v>0</v>
      </c>
      <c r="TR251" s="16">
        <v>700</v>
      </c>
      <c r="TS251" s="16">
        <v>350</v>
      </c>
      <c r="TT251" s="16">
        <v>0</v>
      </c>
      <c r="TU251" s="16">
        <v>0</v>
      </c>
      <c r="TW251" s="16">
        <v>0</v>
      </c>
      <c r="TZ251" s="16" t="s">
        <v>7370</v>
      </c>
      <c r="UA251" s="16" t="s">
        <v>5971</v>
      </c>
      <c r="UB251" s="16">
        <v>0</v>
      </c>
      <c r="UC251" s="16" t="s">
        <v>843</v>
      </c>
      <c r="UD251" s="16" t="s">
        <v>843</v>
      </c>
      <c r="UE251" s="16" t="s">
        <v>843</v>
      </c>
      <c r="UF251" s="16" t="s">
        <v>844</v>
      </c>
      <c r="UG251" s="16" t="s">
        <v>843</v>
      </c>
      <c r="UH251" s="16" t="s">
        <v>843</v>
      </c>
      <c r="VX251" s="16" t="s">
        <v>6040</v>
      </c>
      <c r="VY251" s="16" t="s">
        <v>843</v>
      </c>
      <c r="VZ251" s="16" t="s">
        <v>843</v>
      </c>
      <c r="WA251" s="16" t="s">
        <v>843</v>
      </c>
      <c r="WB251" s="16" t="s">
        <v>843</v>
      </c>
      <c r="WC251" s="16" t="s">
        <v>844</v>
      </c>
      <c r="WD251" s="16" t="s">
        <v>843</v>
      </c>
      <c r="WE251" s="16" t="s">
        <v>843</v>
      </c>
      <c r="WF251" s="16" t="s">
        <v>843</v>
      </c>
      <c r="WO251" s="16" t="s">
        <v>6920</v>
      </c>
      <c r="XD251" s="16" t="s">
        <v>6975</v>
      </c>
      <c r="XE251" s="16" t="s">
        <v>843</v>
      </c>
      <c r="XF251" s="16" t="s">
        <v>843</v>
      </c>
      <c r="XG251" s="16" t="s">
        <v>844</v>
      </c>
      <c r="XH251" s="16" t="s">
        <v>843</v>
      </c>
      <c r="XI251" s="16" t="s">
        <v>843</v>
      </c>
      <c r="XJ251" s="16" t="s">
        <v>843</v>
      </c>
      <c r="XK251" s="16" t="s">
        <v>843</v>
      </c>
      <c r="XL251" s="16" t="s">
        <v>843</v>
      </c>
      <c r="XM251" s="16" t="s">
        <v>843</v>
      </c>
      <c r="XN251" s="16" t="s">
        <v>843</v>
      </c>
      <c r="XO251" s="16" t="s">
        <v>843</v>
      </c>
      <c r="XP251" s="16" t="s">
        <v>843</v>
      </c>
      <c r="XQ251" s="16" t="s">
        <v>843</v>
      </c>
      <c r="YF251" s="16" t="s">
        <v>865</v>
      </c>
      <c r="YN251" s="16" t="s">
        <v>7040</v>
      </c>
      <c r="YP251" s="16" t="s">
        <v>7978</v>
      </c>
      <c r="YR251" s="16" t="s">
        <v>10115</v>
      </c>
      <c r="YS251" s="16" t="s">
        <v>10116</v>
      </c>
      <c r="YT251" s="16" t="s">
        <v>8694</v>
      </c>
      <c r="YU251" s="16" t="s">
        <v>10117</v>
      </c>
      <c r="YV251" s="16" t="s">
        <v>9148</v>
      </c>
      <c r="YW251" s="16" t="s">
        <v>844</v>
      </c>
      <c r="YX251" s="16" t="s">
        <v>9148</v>
      </c>
      <c r="YZ251" s="16" t="s">
        <v>843</v>
      </c>
      <c r="ZB251" s="16">
        <v>8850</v>
      </c>
      <c r="ZC251" s="16" t="s">
        <v>9075</v>
      </c>
      <c r="ZD251" s="16" t="s">
        <v>8763</v>
      </c>
      <c r="ZE251" s="16" t="s">
        <v>843</v>
      </c>
      <c r="ZF251" s="16" t="s">
        <v>843</v>
      </c>
      <c r="ZG251" s="16" t="s">
        <v>8754</v>
      </c>
      <c r="ZH251" s="16" t="s">
        <v>8699</v>
      </c>
      <c r="ZI251" s="16" t="s">
        <v>8753</v>
      </c>
      <c r="ZK251" s="16" t="s">
        <v>843</v>
      </c>
      <c r="ZL251" s="16" t="s">
        <v>843</v>
      </c>
      <c r="ZM251" s="16" t="s">
        <v>843</v>
      </c>
      <c r="ZN251" s="16" t="s">
        <v>8725</v>
      </c>
      <c r="ZO251" s="16" t="s">
        <v>487</v>
      </c>
      <c r="ZP251" s="16" t="s">
        <v>487</v>
      </c>
      <c r="ZQ251" s="16" t="s">
        <v>486</v>
      </c>
      <c r="ZR251" s="16" t="s">
        <v>486</v>
      </c>
      <c r="ZS251" s="16" t="s">
        <v>844</v>
      </c>
      <c r="ZT251" s="16" t="s">
        <v>8705</v>
      </c>
      <c r="ZU251" s="16" t="s">
        <v>8706</v>
      </c>
      <c r="ZV251" s="16" t="s">
        <v>487</v>
      </c>
      <c r="ZW251" s="16" t="s">
        <v>844</v>
      </c>
      <c r="ZX251" s="16" t="s">
        <v>844</v>
      </c>
      <c r="ZY251" s="16" t="s">
        <v>844</v>
      </c>
      <c r="ZZ251" s="16" t="s">
        <v>844</v>
      </c>
      <c r="AAA251" s="16" t="s">
        <v>843</v>
      </c>
      <c r="AAB251" s="16" t="s">
        <v>843</v>
      </c>
      <c r="AAC251" s="16">
        <v>0</v>
      </c>
      <c r="AAD251" s="16" t="s">
        <v>844</v>
      </c>
      <c r="AAE251" s="16" t="s">
        <v>843</v>
      </c>
      <c r="AAF251" s="16" t="s">
        <v>843</v>
      </c>
      <c r="AAG251" s="16" t="s">
        <v>843</v>
      </c>
      <c r="AAH251" s="16" t="s">
        <v>843</v>
      </c>
      <c r="AAI251" s="16" t="s">
        <v>844</v>
      </c>
      <c r="AAJ251" s="16" t="s">
        <v>615</v>
      </c>
      <c r="AAK251" s="16" t="s">
        <v>633</v>
      </c>
      <c r="AAL251" s="16" t="s">
        <v>904</v>
      </c>
      <c r="AAM251" s="16" t="s">
        <v>663</v>
      </c>
      <c r="AAN251" s="16" t="s">
        <v>8707</v>
      </c>
      <c r="AAO251" s="16" t="s">
        <v>1018</v>
      </c>
      <c r="AAP251" s="16" t="s">
        <v>8708</v>
      </c>
      <c r="AAT251" s="16" t="s">
        <v>782</v>
      </c>
      <c r="AAU251" s="16" t="s">
        <v>782</v>
      </c>
      <c r="AAV251" s="16" t="s">
        <v>782</v>
      </c>
      <c r="AAW251" s="16" t="s">
        <v>782</v>
      </c>
      <c r="AAX251" s="16" t="s">
        <v>843</v>
      </c>
      <c r="AAY251" s="16" t="s">
        <v>8710</v>
      </c>
      <c r="AAZ251" s="16" t="s">
        <v>782</v>
      </c>
      <c r="ABA251" s="16" t="s">
        <v>782</v>
      </c>
      <c r="ABB251" s="16" t="s">
        <v>782</v>
      </c>
      <c r="ABC251" s="16" t="s">
        <v>783</v>
      </c>
      <c r="ABD251" s="16" t="s">
        <v>783</v>
      </c>
      <c r="ABE251" s="16" t="s">
        <v>783</v>
      </c>
      <c r="ABF251" s="16" t="s">
        <v>782</v>
      </c>
      <c r="ABG251" s="16" t="s">
        <v>782</v>
      </c>
      <c r="ABH251" s="16" t="s">
        <v>782</v>
      </c>
      <c r="ABI251" s="16" t="s">
        <v>782</v>
      </c>
      <c r="ABJ251" s="16" t="s">
        <v>783</v>
      </c>
      <c r="ABK251" s="16" t="s">
        <v>782</v>
      </c>
      <c r="ABL251" s="16" t="s">
        <v>8746</v>
      </c>
      <c r="ABM251" s="16" t="s">
        <v>843</v>
      </c>
      <c r="ABN251" s="16" t="s">
        <v>1034</v>
      </c>
      <c r="ABO251" s="16" t="s">
        <v>486</v>
      </c>
      <c r="ABP251" s="16" t="s">
        <v>972</v>
      </c>
      <c r="ABQ251" s="16" t="s">
        <v>4303</v>
      </c>
      <c r="ABR251" s="16" t="s">
        <v>470</v>
      </c>
      <c r="ABS251" s="16" t="s">
        <v>451</v>
      </c>
      <c r="ABT251" s="16" t="s">
        <v>1056</v>
      </c>
      <c r="ABU251" s="16" t="s">
        <v>844</v>
      </c>
      <c r="ABV251" s="16" t="s">
        <v>487</v>
      </c>
      <c r="ABW251" s="16" t="s">
        <v>486</v>
      </c>
      <c r="ABX251" s="16" t="s">
        <v>892</v>
      </c>
      <c r="ABY251" s="16" t="s">
        <v>486</v>
      </c>
      <c r="ABZ251" s="16" t="s">
        <v>486</v>
      </c>
      <c r="ACA251" s="16" t="s">
        <v>759</v>
      </c>
      <c r="ACB251" s="16" t="s">
        <v>768</v>
      </c>
      <c r="ACC251" s="16" t="s">
        <v>737</v>
      </c>
      <c r="ACD251" s="16" t="s">
        <v>487</v>
      </c>
      <c r="ACE251" s="16" t="s">
        <v>486</v>
      </c>
      <c r="ACG251" s="16" t="s">
        <v>1014</v>
      </c>
      <c r="ACH251" s="16" t="s">
        <v>1009</v>
      </c>
      <c r="ACI251" s="16" t="s">
        <v>462</v>
      </c>
      <c r="ACJ251" s="16">
        <v>0.79400000000000004</v>
      </c>
      <c r="ACK251" s="16" t="s">
        <v>482</v>
      </c>
      <c r="ACL251" s="16" t="s">
        <v>740</v>
      </c>
      <c r="ACM251" s="16" t="s">
        <v>1189</v>
      </c>
      <c r="ACN251" s="16" t="s">
        <v>1169</v>
      </c>
      <c r="ACO251" s="16" t="s">
        <v>1857</v>
      </c>
      <c r="ACQ251" s="16" t="s">
        <v>1202</v>
      </c>
      <c r="ACR251" s="16" t="s">
        <v>1645</v>
      </c>
      <c r="ACS251" s="16" t="s">
        <v>680</v>
      </c>
      <c r="ACT251" s="16" t="s">
        <v>1522</v>
      </c>
      <c r="ACX251" s="16" t="s">
        <v>1914</v>
      </c>
      <c r="ACY251" s="16" t="s">
        <v>1947</v>
      </c>
      <c r="ACZ251" s="16">
        <v>1</v>
      </c>
      <c r="ADA251" s="16">
        <v>1</v>
      </c>
      <c r="ADB251" s="16">
        <v>1</v>
      </c>
      <c r="ADC251" s="16">
        <v>1</v>
      </c>
      <c r="ADD251" s="16">
        <v>1</v>
      </c>
      <c r="ADE251" s="16" t="s">
        <v>8712</v>
      </c>
      <c r="ADF251" s="16">
        <v>0</v>
      </c>
      <c r="ADG251" s="16" t="s">
        <v>486</v>
      </c>
      <c r="ADH251" s="16">
        <v>2</v>
      </c>
      <c r="ADI251" s="16" t="s">
        <v>486</v>
      </c>
      <c r="ADJ251" s="16" t="s">
        <v>1743</v>
      </c>
      <c r="ADK251" s="16" t="s">
        <v>1750</v>
      </c>
      <c r="ADL251" s="16" t="s">
        <v>1764</v>
      </c>
      <c r="ADM251" s="16" t="s">
        <v>13194</v>
      </c>
      <c r="ADN251" s="16" t="s">
        <v>1764</v>
      </c>
      <c r="ADO251" s="16" t="s">
        <v>1766</v>
      </c>
      <c r="ADP251" s="16" t="s">
        <v>13194</v>
      </c>
      <c r="ADR251" s="16" t="s">
        <v>13194</v>
      </c>
      <c r="ADY251" s="16" t="s">
        <v>1063</v>
      </c>
      <c r="AEB251" s="16">
        <v>8850</v>
      </c>
      <c r="AEE251" s="16" t="s">
        <v>952</v>
      </c>
      <c r="AEI251" s="16">
        <v>1500</v>
      </c>
      <c r="AEJ251" s="16">
        <v>2000</v>
      </c>
      <c r="AEK251" s="16">
        <v>400</v>
      </c>
      <c r="AEN251" s="16">
        <v>350</v>
      </c>
      <c r="AEO251" s="16">
        <v>175</v>
      </c>
    </row>
    <row r="252" spans="1:822" x14ac:dyDescent="0.25">
      <c r="A252" s="30">
        <v>45825</v>
      </c>
      <c r="B252" s="16" t="s">
        <v>10118</v>
      </c>
      <c r="C252" s="16" t="s">
        <v>867</v>
      </c>
      <c r="D252" s="16" t="s">
        <v>867</v>
      </c>
      <c r="E252" s="16">
        <v>57</v>
      </c>
      <c r="F252" s="16" t="s">
        <v>8153</v>
      </c>
      <c r="G252" s="16" t="s">
        <v>4113</v>
      </c>
      <c r="I252" s="16" t="s">
        <v>4174</v>
      </c>
      <c r="Z252" s="16" t="s">
        <v>986</v>
      </c>
      <c r="AA252" s="16" t="s">
        <v>474</v>
      </c>
      <c r="AB252" s="16">
        <v>2</v>
      </c>
      <c r="AC252" s="16" t="s">
        <v>844</v>
      </c>
      <c r="AD252" s="16" t="s">
        <v>843</v>
      </c>
      <c r="AE252" s="16" t="s">
        <v>843</v>
      </c>
      <c r="AF252" s="16" t="s">
        <v>844</v>
      </c>
      <c r="AG252" s="16" t="s">
        <v>844</v>
      </c>
      <c r="AH252" s="16" t="s">
        <v>844</v>
      </c>
      <c r="AI252" s="16" t="s">
        <v>844</v>
      </c>
      <c r="AJ252" s="16" t="s">
        <v>843</v>
      </c>
      <c r="AK252" s="16" t="s">
        <v>843</v>
      </c>
      <c r="AM252" s="16" t="s">
        <v>737</v>
      </c>
      <c r="AN252" s="16" t="s">
        <v>759</v>
      </c>
      <c r="AP252" s="16" t="s">
        <v>774</v>
      </c>
      <c r="AR252" s="16" t="s">
        <v>6907</v>
      </c>
      <c r="BB252" s="16">
        <v>3</v>
      </c>
      <c r="BC252" s="16" t="s">
        <v>7869</v>
      </c>
      <c r="BE252" s="16" t="s">
        <v>5098</v>
      </c>
      <c r="BV252" s="16" t="s">
        <v>4433</v>
      </c>
      <c r="BW252" s="16" t="s">
        <v>844</v>
      </c>
      <c r="BX252" s="16" t="s">
        <v>843</v>
      </c>
      <c r="BY252" s="16" t="s">
        <v>843</v>
      </c>
      <c r="BZ252" s="16" t="s">
        <v>843</v>
      </c>
      <c r="CA252" s="16" t="s">
        <v>843</v>
      </c>
      <c r="CB252" s="16" t="s">
        <v>843</v>
      </c>
      <c r="CC252" s="16" t="s">
        <v>843</v>
      </c>
      <c r="CD252" s="16" t="s">
        <v>843</v>
      </c>
      <c r="CE252" s="16" t="s">
        <v>843</v>
      </c>
      <c r="CF252" s="16" t="s">
        <v>843</v>
      </c>
      <c r="CG252" s="16" t="s">
        <v>843</v>
      </c>
      <c r="CH252" s="16" t="s">
        <v>843</v>
      </c>
      <c r="CI252" s="16" t="s">
        <v>843</v>
      </c>
      <c r="CJ252" s="16" t="s">
        <v>843</v>
      </c>
      <c r="CK252" s="16" t="s">
        <v>843</v>
      </c>
      <c r="CP252" s="16" t="s">
        <v>867</v>
      </c>
      <c r="CQ252" s="16" t="s">
        <v>5191</v>
      </c>
      <c r="CR252" s="16" t="s">
        <v>844</v>
      </c>
      <c r="CS252" s="16" t="s">
        <v>843</v>
      </c>
      <c r="CT252" s="16" t="s">
        <v>843</v>
      </c>
      <c r="CU252" s="16" t="s">
        <v>843</v>
      </c>
      <c r="CV252" s="16" t="s">
        <v>843</v>
      </c>
      <c r="CW252" s="16" t="s">
        <v>843</v>
      </c>
      <c r="CX252" s="16" t="s">
        <v>843</v>
      </c>
      <c r="CY252" s="16" t="s">
        <v>843</v>
      </c>
      <c r="CZ252" s="16" t="s">
        <v>843</v>
      </c>
      <c r="DA252" s="16" t="s">
        <v>5187</v>
      </c>
      <c r="DB252" s="16" t="s">
        <v>5191</v>
      </c>
      <c r="DC252" s="16" t="s">
        <v>844</v>
      </c>
      <c r="DD252" s="16" t="s">
        <v>843</v>
      </c>
      <c r="DE252" s="16" t="s">
        <v>843</v>
      </c>
      <c r="DF252" s="16" t="s">
        <v>843</v>
      </c>
      <c r="DG252" s="16" t="s">
        <v>843</v>
      </c>
      <c r="DH252" s="16" t="s">
        <v>843</v>
      </c>
      <c r="DI252" s="16" t="s">
        <v>843</v>
      </c>
      <c r="DJ252" s="16" t="s">
        <v>843</v>
      </c>
      <c r="DK252" s="16" t="s">
        <v>843</v>
      </c>
      <c r="DL252" s="16" t="s">
        <v>2337</v>
      </c>
      <c r="DM252" s="16" t="s">
        <v>843</v>
      </c>
      <c r="DN252" s="16" t="s">
        <v>843</v>
      </c>
      <c r="DO252" s="16" t="s">
        <v>843</v>
      </c>
      <c r="DP252" s="16" t="s">
        <v>843</v>
      </c>
      <c r="DQ252" s="16" t="s">
        <v>843</v>
      </c>
      <c r="DR252" s="16" t="s">
        <v>843</v>
      </c>
      <c r="DS252" s="16" t="s">
        <v>843</v>
      </c>
      <c r="DT252" s="16" t="s">
        <v>843</v>
      </c>
      <c r="DU252" s="16" t="s">
        <v>844</v>
      </c>
      <c r="DV252" s="16" t="s">
        <v>843</v>
      </c>
      <c r="DW252" s="16" t="s">
        <v>843</v>
      </c>
      <c r="DX252" s="16" t="s">
        <v>867</v>
      </c>
      <c r="DY252" s="16" t="s">
        <v>865</v>
      </c>
      <c r="GC252" s="16" t="s">
        <v>5342</v>
      </c>
      <c r="GF252" s="16" t="s">
        <v>867</v>
      </c>
      <c r="GG252" s="16" t="s">
        <v>867</v>
      </c>
      <c r="GV252" s="16" t="s">
        <v>5446</v>
      </c>
      <c r="GW252" s="16" t="s">
        <v>843</v>
      </c>
      <c r="GX252" s="16" t="s">
        <v>843</v>
      </c>
      <c r="GY252" s="16" t="s">
        <v>844</v>
      </c>
      <c r="GZ252" s="16" t="s">
        <v>843</v>
      </c>
      <c r="HA252" s="16" t="s">
        <v>843</v>
      </c>
      <c r="HB252" s="16" t="s">
        <v>843</v>
      </c>
      <c r="HC252" s="16" t="s">
        <v>843</v>
      </c>
      <c r="HD252" s="16" t="s">
        <v>843</v>
      </c>
      <c r="HE252" s="16" t="s">
        <v>843</v>
      </c>
      <c r="HF252" s="16" t="s">
        <v>843</v>
      </c>
      <c r="HH252" s="16" t="s">
        <v>5456</v>
      </c>
      <c r="HK252" s="16" t="s">
        <v>865</v>
      </c>
      <c r="HM252" s="16" t="s">
        <v>865</v>
      </c>
      <c r="HZ252" s="16" t="s">
        <v>7944</v>
      </c>
      <c r="KE252" s="16" t="s">
        <v>5582</v>
      </c>
      <c r="KG252" s="16" t="s">
        <v>7018</v>
      </c>
      <c r="KH252" s="16" t="s">
        <v>7033</v>
      </c>
      <c r="KI252" s="16" t="s">
        <v>865</v>
      </c>
      <c r="LG252" s="16" t="s">
        <v>867</v>
      </c>
      <c r="LH252" s="16" t="s">
        <v>865</v>
      </c>
      <c r="LI252" s="16" t="s">
        <v>867</v>
      </c>
      <c r="LJ252" s="16" t="s">
        <v>867</v>
      </c>
      <c r="LK252" s="16" t="s">
        <v>867</v>
      </c>
      <c r="LL252" s="16" t="s">
        <v>5657</v>
      </c>
      <c r="LM252" s="16" t="s">
        <v>844</v>
      </c>
      <c r="LN252" s="16" t="s">
        <v>843</v>
      </c>
      <c r="LO252" s="16" t="s">
        <v>843</v>
      </c>
      <c r="LP252" s="16" t="s">
        <v>843</v>
      </c>
      <c r="LQ252" s="16" t="s">
        <v>843</v>
      </c>
      <c r="LR252" s="16" t="s">
        <v>843</v>
      </c>
      <c r="LS252" s="16" t="s">
        <v>843</v>
      </c>
      <c r="LT252" s="16" t="s">
        <v>843</v>
      </c>
      <c r="LU252" s="16" t="s">
        <v>843</v>
      </c>
      <c r="LV252" s="16" t="s">
        <v>843</v>
      </c>
      <c r="LW252" s="16" t="s">
        <v>843</v>
      </c>
      <c r="LX252" s="16" t="s">
        <v>843</v>
      </c>
      <c r="LY252" s="16" t="s">
        <v>843</v>
      </c>
      <c r="LZ252" s="16" t="s">
        <v>843</v>
      </c>
      <c r="MA252" s="16" t="s">
        <v>843</v>
      </c>
      <c r="MC252" s="16" t="s">
        <v>5694</v>
      </c>
      <c r="MD252" s="16" t="s">
        <v>844</v>
      </c>
      <c r="ME252" s="16" t="s">
        <v>843</v>
      </c>
      <c r="MF252" s="16" t="s">
        <v>843</v>
      </c>
      <c r="MG252" s="16" t="s">
        <v>843</v>
      </c>
      <c r="MH252" s="16" t="s">
        <v>843</v>
      </c>
      <c r="MI252" s="16" t="s">
        <v>843</v>
      </c>
      <c r="MJ252" s="16" t="s">
        <v>843</v>
      </c>
      <c r="MK252" s="16" t="s">
        <v>843</v>
      </c>
      <c r="ML252" s="16" t="s">
        <v>843</v>
      </c>
      <c r="MM252" s="16" t="s">
        <v>843</v>
      </c>
      <c r="MN252" s="16" t="s">
        <v>843</v>
      </c>
      <c r="MO252" s="16" t="s">
        <v>843</v>
      </c>
      <c r="MP252" s="16" t="s">
        <v>843</v>
      </c>
      <c r="MQ252" s="16" t="s">
        <v>843</v>
      </c>
      <c r="MR252" s="16" t="s">
        <v>843</v>
      </c>
      <c r="MS252" s="16" t="s">
        <v>843</v>
      </c>
      <c r="MT252" s="16" t="s">
        <v>843</v>
      </c>
      <c r="MU252" s="16" t="s">
        <v>843</v>
      </c>
      <c r="MV252" s="16" t="s">
        <v>843</v>
      </c>
      <c r="MX252" s="16" t="s">
        <v>5694</v>
      </c>
      <c r="MY252" s="16" t="s">
        <v>844</v>
      </c>
      <c r="MZ252" s="16" t="s">
        <v>843</v>
      </c>
      <c r="NA252" s="16" t="s">
        <v>843</v>
      </c>
      <c r="NB252" s="16" t="s">
        <v>843</v>
      </c>
      <c r="NC252" s="16" t="s">
        <v>843</v>
      </c>
      <c r="ND252" s="16" t="s">
        <v>843</v>
      </c>
      <c r="NE252" s="16" t="s">
        <v>843</v>
      </c>
      <c r="NF252" s="16" t="s">
        <v>843</v>
      </c>
      <c r="NG252" s="16" t="s">
        <v>843</v>
      </c>
      <c r="NH252" s="16" t="s">
        <v>843</v>
      </c>
      <c r="NI252" s="16" t="s">
        <v>843</v>
      </c>
      <c r="NJ252" s="16" t="s">
        <v>843</v>
      </c>
      <c r="NK252" s="16" t="s">
        <v>843</v>
      </c>
      <c r="NL252" s="16" t="s">
        <v>843</v>
      </c>
      <c r="NM252" s="16" t="s">
        <v>843</v>
      </c>
      <c r="NN252" s="16" t="s">
        <v>843</v>
      </c>
      <c r="NO252" s="16" t="s">
        <v>843</v>
      </c>
      <c r="NP252" s="16" t="s">
        <v>843</v>
      </c>
      <c r="NQ252" s="16" t="s">
        <v>843</v>
      </c>
      <c r="PC252" s="16" t="s">
        <v>865</v>
      </c>
      <c r="PD252" s="16" t="s">
        <v>865</v>
      </c>
      <c r="PY252" s="16" t="s">
        <v>865</v>
      </c>
      <c r="QP252" s="16" t="s">
        <v>865</v>
      </c>
      <c r="QR252" s="16" t="s">
        <v>864</v>
      </c>
      <c r="QT252" s="16" t="s">
        <v>867</v>
      </c>
      <c r="QV252" s="16" t="s">
        <v>865</v>
      </c>
      <c r="QX252" s="16" t="s">
        <v>864</v>
      </c>
      <c r="QY252" s="16" t="s">
        <v>867</v>
      </c>
      <c r="RD252" s="16" t="s">
        <v>865</v>
      </c>
      <c r="RF252" s="16" t="s">
        <v>865</v>
      </c>
      <c r="RH252" s="16" t="s">
        <v>865</v>
      </c>
      <c r="RJ252" s="16" t="s">
        <v>865</v>
      </c>
      <c r="RN252" s="16" t="s">
        <v>867</v>
      </c>
      <c r="RP252" s="16" t="s">
        <v>867</v>
      </c>
      <c r="RR252" s="16" t="s">
        <v>867</v>
      </c>
      <c r="RT252" s="16" t="s">
        <v>867</v>
      </c>
      <c r="RV252" s="16" t="s">
        <v>7724</v>
      </c>
      <c r="RX252" s="16" t="s">
        <v>7724</v>
      </c>
      <c r="RZ252" s="16" t="s">
        <v>7724</v>
      </c>
      <c r="SQ252" s="16" t="s">
        <v>865</v>
      </c>
      <c r="SS252" s="16" t="s">
        <v>7299</v>
      </c>
      <c r="ST252" s="16" t="s">
        <v>7761</v>
      </c>
      <c r="TN252" s="16">
        <v>3000</v>
      </c>
      <c r="TP252" s="16">
        <v>1000</v>
      </c>
      <c r="TR252" s="16">
        <v>300</v>
      </c>
      <c r="TS252" s="16">
        <v>200</v>
      </c>
      <c r="TU252" s="16">
        <v>1000</v>
      </c>
      <c r="TZ252" s="16" t="s">
        <v>7367</v>
      </c>
      <c r="UA252" s="16" t="s">
        <v>5941</v>
      </c>
      <c r="UB252" s="16">
        <v>0</v>
      </c>
      <c r="UC252" s="16" t="s">
        <v>844</v>
      </c>
      <c r="UD252" s="16" t="s">
        <v>843</v>
      </c>
      <c r="UE252" s="16" t="s">
        <v>843</v>
      </c>
      <c r="UF252" s="16" t="s">
        <v>843</v>
      </c>
      <c r="UG252" s="16" t="s">
        <v>843</v>
      </c>
      <c r="UH252" s="16" t="s">
        <v>843</v>
      </c>
      <c r="WO252" s="16" t="s">
        <v>6926</v>
      </c>
      <c r="YN252" s="16" t="s">
        <v>864</v>
      </c>
      <c r="YP252" s="16" t="s">
        <v>7990</v>
      </c>
      <c r="YR252" s="16" t="s">
        <v>10119</v>
      </c>
      <c r="YS252" s="16" t="s">
        <v>10120</v>
      </c>
      <c r="YT252" s="16" t="s">
        <v>8694</v>
      </c>
      <c r="YU252" s="16" t="s">
        <v>10121</v>
      </c>
      <c r="YV252" s="16" t="s">
        <v>8696</v>
      </c>
      <c r="YW252" s="16" t="s">
        <v>844</v>
      </c>
      <c r="YX252" s="16" t="s">
        <v>8696</v>
      </c>
      <c r="ZE252" s="16" t="s">
        <v>843</v>
      </c>
      <c r="ZO252" s="16" t="s">
        <v>487</v>
      </c>
      <c r="ZP252" s="16" t="s">
        <v>487</v>
      </c>
      <c r="ZQ252" s="16" t="s">
        <v>486</v>
      </c>
      <c r="ZR252" s="16" t="s">
        <v>486</v>
      </c>
      <c r="ZS252" s="16" t="s">
        <v>8874</v>
      </c>
      <c r="ZT252" s="16" t="s">
        <v>8705</v>
      </c>
      <c r="ZU252" s="16" t="s">
        <v>8706</v>
      </c>
      <c r="ZV252" s="16" t="s">
        <v>487</v>
      </c>
      <c r="ZW252" s="16" t="s">
        <v>843</v>
      </c>
      <c r="ZX252" s="16" t="s">
        <v>1056</v>
      </c>
      <c r="ZY252" s="16" t="s">
        <v>844</v>
      </c>
      <c r="ZZ252" s="16" t="s">
        <v>844</v>
      </c>
      <c r="AAA252" s="16" t="s">
        <v>843</v>
      </c>
      <c r="AAB252" s="16" t="s">
        <v>843</v>
      </c>
      <c r="AAC252" s="16">
        <v>1</v>
      </c>
      <c r="AAD252" s="16" t="s">
        <v>844</v>
      </c>
      <c r="AAE252" s="16" t="s">
        <v>844</v>
      </c>
      <c r="AAF252" s="16" t="s">
        <v>843</v>
      </c>
      <c r="AAG252" s="16" t="s">
        <v>843</v>
      </c>
      <c r="AAH252" s="16" t="s">
        <v>843</v>
      </c>
      <c r="AAI252" s="16" t="s">
        <v>843</v>
      </c>
      <c r="AAJ252" s="16" t="s">
        <v>600</v>
      </c>
      <c r="AAK252" s="16" t="s">
        <v>655</v>
      </c>
      <c r="AAL252" s="16" t="s">
        <v>905</v>
      </c>
      <c r="AAM252" s="16" t="s">
        <v>663</v>
      </c>
      <c r="AAN252" s="16" t="s">
        <v>8707</v>
      </c>
      <c r="AAO252" s="16" t="s">
        <v>1018</v>
      </c>
      <c r="AAP252" s="16" t="s">
        <v>8708</v>
      </c>
      <c r="AAT252" s="16" t="s">
        <v>782</v>
      </c>
      <c r="AAU252" s="16" t="s">
        <v>782</v>
      </c>
      <c r="AAV252" s="16" t="s">
        <v>782</v>
      </c>
      <c r="AAW252" s="16" t="s">
        <v>782</v>
      </c>
      <c r="AAX252" s="16" t="s">
        <v>843</v>
      </c>
      <c r="AAY252" s="16" t="s">
        <v>8710</v>
      </c>
      <c r="AAZ252" s="16" t="s">
        <v>782</v>
      </c>
      <c r="ABC252" s="16" t="s">
        <v>783</v>
      </c>
      <c r="ABD252" s="16" t="s">
        <v>782</v>
      </c>
      <c r="ABE252" s="16" t="s">
        <v>783</v>
      </c>
      <c r="ABF252" s="16" t="s">
        <v>782</v>
      </c>
      <c r="ABG252" s="16" t="s">
        <v>782</v>
      </c>
      <c r="ABH252" s="16" t="s">
        <v>782</v>
      </c>
      <c r="ABI252" s="16" t="s">
        <v>782</v>
      </c>
      <c r="ABJ252" s="16" t="s">
        <v>782</v>
      </c>
      <c r="ABK252" s="16" t="s">
        <v>782</v>
      </c>
      <c r="ABL252" s="16" t="s">
        <v>1056</v>
      </c>
      <c r="ABM252" s="16" t="s">
        <v>1056</v>
      </c>
      <c r="ABN252" s="16" t="s">
        <v>1034</v>
      </c>
      <c r="ABO252" s="16" t="s">
        <v>486</v>
      </c>
      <c r="ABP252" s="16" t="s">
        <v>972</v>
      </c>
      <c r="ABQ252" s="16" t="s">
        <v>4351</v>
      </c>
      <c r="ABR252" s="16" t="s">
        <v>474</v>
      </c>
      <c r="ABS252" s="16" t="s">
        <v>451</v>
      </c>
      <c r="ABT252" s="16" t="s">
        <v>1056</v>
      </c>
      <c r="ABU252" s="16" t="s">
        <v>1056</v>
      </c>
      <c r="ABV252" s="16" t="s">
        <v>487</v>
      </c>
      <c r="ABW252" s="16" t="s">
        <v>487</v>
      </c>
      <c r="ABX252" s="16" t="s">
        <v>894</v>
      </c>
      <c r="ABY252" s="16" t="s">
        <v>486</v>
      </c>
      <c r="ABZ252" s="16" t="s">
        <v>486</v>
      </c>
      <c r="ACA252" s="16" t="s">
        <v>759</v>
      </c>
      <c r="ACB252" s="16" t="s">
        <v>774</v>
      </c>
      <c r="ACC252" s="16" t="s">
        <v>737</v>
      </c>
      <c r="ACD252" s="16" t="s">
        <v>486</v>
      </c>
      <c r="ACE252" s="16" t="s">
        <v>486</v>
      </c>
      <c r="ACG252" s="16" t="s">
        <v>1014</v>
      </c>
      <c r="ACH252" s="16" t="s">
        <v>1009</v>
      </c>
      <c r="ACI252" s="16" t="s">
        <v>462</v>
      </c>
      <c r="ACJ252" s="16">
        <v>1.1910000000000001</v>
      </c>
      <c r="ACK252" s="16" t="s">
        <v>478</v>
      </c>
      <c r="ACL252" s="16" t="s">
        <v>738</v>
      </c>
      <c r="ACM252" s="16" t="s">
        <v>1192</v>
      </c>
      <c r="ACN252" s="16" t="s">
        <v>1169</v>
      </c>
      <c r="ACO252" s="16" t="s">
        <v>1856</v>
      </c>
      <c r="ACQ252" s="16" t="s">
        <v>1202</v>
      </c>
      <c r="ACR252" s="16" t="s">
        <v>1645</v>
      </c>
      <c r="ACS252" s="16" t="s">
        <v>676</v>
      </c>
      <c r="ACT252" s="16" t="s">
        <v>1522</v>
      </c>
      <c r="ACU252" s="16" t="s">
        <v>831</v>
      </c>
      <c r="ACV252" s="16" t="s">
        <v>8756</v>
      </c>
      <c r="ACW252" s="16" t="s">
        <v>451</v>
      </c>
      <c r="ACX252" s="16" t="s">
        <v>1916</v>
      </c>
      <c r="ACY252" s="16" t="s">
        <v>1947</v>
      </c>
      <c r="ACZ252" s="16">
        <v>1</v>
      </c>
      <c r="ADA252" s="16">
        <v>0</v>
      </c>
      <c r="ADB252" s="16">
        <v>1</v>
      </c>
      <c r="ADC252" s="16">
        <v>1</v>
      </c>
      <c r="ADD252" s="16">
        <v>1</v>
      </c>
      <c r="ADE252" s="16" t="s">
        <v>9236</v>
      </c>
      <c r="ADF252" s="16">
        <v>0</v>
      </c>
      <c r="ADG252" s="16" t="s">
        <v>486</v>
      </c>
      <c r="ADH252" s="16">
        <v>1</v>
      </c>
      <c r="ADI252" s="16" t="s">
        <v>486</v>
      </c>
      <c r="ADJ252" s="16" t="s">
        <v>1743</v>
      </c>
      <c r="ADL252" s="16" t="s">
        <v>1764</v>
      </c>
      <c r="ADN252" s="16" t="s">
        <v>13196</v>
      </c>
      <c r="ADO252" s="16" t="s">
        <v>13197</v>
      </c>
      <c r="ADP252" s="16" t="s">
        <v>1751</v>
      </c>
      <c r="AEA252" s="16">
        <v>5500</v>
      </c>
      <c r="AEE252" s="16" t="s">
        <v>952</v>
      </c>
      <c r="AEI252" s="16">
        <v>1500</v>
      </c>
      <c r="AEK252" s="16">
        <v>500</v>
      </c>
      <c r="AEN252" s="16">
        <v>150</v>
      </c>
      <c r="AEO252" s="16">
        <v>100</v>
      </c>
      <c r="AEP252" s="16">
        <v>500</v>
      </c>
    </row>
    <row r="253" spans="1:822" x14ac:dyDescent="0.25">
      <c r="A253" s="30">
        <v>45825</v>
      </c>
      <c r="B253" s="16" t="s">
        <v>10122</v>
      </c>
      <c r="C253" s="16" t="s">
        <v>867</v>
      </c>
      <c r="D253" s="16" t="s">
        <v>867</v>
      </c>
      <c r="E253" s="16">
        <v>65</v>
      </c>
      <c r="F253" s="16" t="s">
        <v>8153</v>
      </c>
      <c r="G253" s="16" t="s">
        <v>4113</v>
      </c>
      <c r="I253" s="16" t="s">
        <v>4162</v>
      </c>
      <c r="Z253" s="16" t="s">
        <v>997</v>
      </c>
      <c r="AA253" s="16" t="s">
        <v>474</v>
      </c>
      <c r="AB253" s="16">
        <v>1</v>
      </c>
      <c r="AC253" s="16" t="s">
        <v>843</v>
      </c>
      <c r="AD253" s="16" t="s">
        <v>843</v>
      </c>
      <c r="AE253" s="16" t="s">
        <v>843</v>
      </c>
      <c r="AF253" s="16" t="s">
        <v>843</v>
      </c>
      <c r="AG253" s="16" t="s">
        <v>844</v>
      </c>
      <c r="AH253" s="16" t="s">
        <v>843</v>
      </c>
      <c r="AI253" s="16" t="s">
        <v>844</v>
      </c>
      <c r="AJ253" s="16" t="s">
        <v>843</v>
      </c>
      <c r="AK253" s="16" t="s">
        <v>843</v>
      </c>
      <c r="AM253" s="16" t="s">
        <v>737</v>
      </c>
      <c r="AN253" s="16" t="s">
        <v>759</v>
      </c>
      <c r="AP253" s="16" t="s">
        <v>774</v>
      </c>
      <c r="AR253" s="16" t="s">
        <v>6907</v>
      </c>
      <c r="BB253" s="16">
        <v>2</v>
      </c>
      <c r="BC253" s="16" t="s">
        <v>7869</v>
      </c>
      <c r="BE253" s="16" t="s">
        <v>5098</v>
      </c>
      <c r="BV253" s="16" t="s">
        <v>4433</v>
      </c>
      <c r="BW253" s="16" t="s">
        <v>844</v>
      </c>
      <c r="BX253" s="16" t="s">
        <v>843</v>
      </c>
      <c r="BY253" s="16" t="s">
        <v>843</v>
      </c>
      <c r="BZ253" s="16" t="s">
        <v>843</v>
      </c>
      <c r="CA253" s="16" t="s">
        <v>843</v>
      </c>
      <c r="CB253" s="16" t="s">
        <v>843</v>
      </c>
      <c r="CC253" s="16" t="s">
        <v>843</v>
      </c>
      <c r="CD253" s="16" t="s">
        <v>843</v>
      </c>
      <c r="CE253" s="16" t="s">
        <v>843</v>
      </c>
      <c r="CF253" s="16" t="s">
        <v>843</v>
      </c>
      <c r="CG253" s="16" t="s">
        <v>843</v>
      </c>
      <c r="CH253" s="16" t="s">
        <v>843</v>
      </c>
      <c r="CI253" s="16" t="s">
        <v>843</v>
      </c>
      <c r="CJ253" s="16" t="s">
        <v>843</v>
      </c>
      <c r="CK253" s="16" t="s">
        <v>843</v>
      </c>
      <c r="CP253" s="16" t="s">
        <v>867</v>
      </c>
      <c r="CQ253" s="16" t="s">
        <v>5191</v>
      </c>
      <c r="CR253" s="16" t="s">
        <v>844</v>
      </c>
      <c r="CS253" s="16" t="s">
        <v>843</v>
      </c>
      <c r="CT253" s="16" t="s">
        <v>843</v>
      </c>
      <c r="CU253" s="16" t="s">
        <v>843</v>
      </c>
      <c r="CV253" s="16" t="s">
        <v>843</v>
      </c>
      <c r="CW253" s="16" t="s">
        <v>843</v>
      </c>
      <c r="CX253" s="16" t="s">
        <v>843</v>
      </c>
      <c r="CY253" s="16" t="s">
        <v>843</v>
      </c>
      <c r="CZ253" s="16" t="s">
        <v>843</v>
      </c>
      <c r="DA253" s="16" t="s">
        <v>5184</v>
      </c>
      <c r="DX253" s="16" t="s">
        <v>864</v>
      </c>
      <c r="DY253" s="16" t="s">
        <v>867</v>
      </c>
      <c r="GC253" s="16" t="s">
        <v>5342</v>
      </c>
      <c r="GF253" s="16" t="s">
        <v>6818</v>
      </c>
      <c r="GG253" s="16" t="s">
        <v>867</v>
      </c>
      <c r="GV253" s="16" t="s">
        <v>5443</v>
      </c>
      <c r="GW253" s="16" t="s">
        <v>843</v>
      </c>
      <c r="GX253" s="16" t="s">
        <v>844</v>
      </c>
      <c r="GY253" s="16" t="s">
        <v>843</v>
      </c>
      <c r="GZ253" s="16" t="s">
        <v>843</v>
      </c>
      <c r="HA253" s="16" t="s">
        <v>843</v>
      </c>
      <c r="HB253" s="16" t="s">
        <v>843</v>
      </c>
      <c r="HC253" s="16" t="s">
        <v>843</v>
      </c>
      <c r="HD253" s="16" t="s">
        <v>843</v>
      </c>
      <c r="HE253" s="16" t="s">
        <v>843</v>
      </c>
      <c r="HF253" s="16" t="s">
        <v>843</v>
      </c>
      <c r="HH253" s="16" t="s">
        <v>5456</v>
      </c>
      <c r="HK253" s="16" t="s">
        <v>865</v>
      </c>
      <c r="HM253" s="16" t="s">
        <v>865</v>
      </c>
      <c r="HZ253" s="16" t="s">
        <v>7944</v>
      </c>
      <c r="KE253" s="16" t="s">
        <v>5585</v>
      </c>
      <c r="KG253" s="16" t="s">
        <v>7018</v>
      </c>
      <c r="KH253" s="16" t="s">
        <v>7033</v>
      </c>
      <c r="KI253" s="16" t="s">
        <v>865</v>
      </c>
      <c r="LG253" s="16" t="s">
        <v>867</v>
      </c>
      <c r="LH253" s="16" t="s">
        <v>865</v>
      </c>
      <c r="LI253" s="16" t="s">
        <v>865</v>
      </c>
      <c r="LJ253" s="16" t="s">
        <v>867</v>
      </c>
      <c r="LK253" s="16" t="s">
        <v>865</v>
      </c>
      <c r="LL253" s="16" t="s">
        <v>5660</v>
      </c>
      <c r="LM253" s="16" t="s">
        <v>843</v>
      </c>
      <c r="LN253" s="16" t="s">
        <v>844</v>
      </c>
      <c r="LO253" s="16" t="s">
        <v>843</v>
      </c>
      <c r="LP253" s="16" t="s">
        <v>843</v>
      </c>
      <c r="LQ253" s="16" t="s">
        <v>843</v>
      </c>
      <c r="LR253" s="16" t="s">
        <v>843</v>
      </c>
      <c r="LS253" s="16" t="s">
        <v>843</v>
      </c>
      <c r="LT253" s="16" t="s">
        <v>843</v>
      </c>
      <c r="LU253" s="16" t="s">
        <v>843</v>
      </c>
      <c r="LV253" s="16" t="s">
        <v>843</v>
      </c>
      <c r="LW253" s="16" t="s">
        <v>843</v>
      </c>
      <c r="LX253" s="16" t="s">
        <v>843</v>
      </c>
      <c r="LY253" s="16" t="s">
        <v>843</v>
      </c>
      <c r="LZ253" s="16" t="s">
        <v>843</v>
      </c>
      <c r="MA253" s="16" t="s">
        <v>843</v>
      </c>
      <c r="MX253" s="16" t="s">
        <v>864</v>
      </c>
      <c r="MY253" s="16" t="s">
        <v>843</v>
      </c>
      <c r="MZ253" s="16" t="s">
        <v>843</v>
      </c>
      <c r="NA253" s="16" t="s">
        <v>843</v>
      </c>
      <c r="NB253" s="16" t="s">
        <v>843</v>
      </c>
      <c r="NC253" s="16" t="s">
        <v>843</v>
      </c>
      <c r="ND253" s="16" t="s">
        <v>843</v>
      </c>
      <c r="NE253" s="16" t="s">
        <v>843</v>
      </c>
      <c r="NF253" s="16" t="s">
        <v>843</v>
      </c>
      <c r="NG253" s="16" t="s">
        <v>843</v>
      </c>
      <c r="NH253" s="16" t="s">
        <v>843</v>
      </c>
      <c r="NI253" s="16" t="s">
        <v>843</v>
      </c>
      <c r="NJ253" s="16" t="s">
        <v>843</v>
      </c>
      <c r="NK253" s="16" t="s">
        <v>843</v>
      </c>
      <c r="NL253" s="16" t="s">
        <v>843</v>
      </c>
      <c r="NM253" s="16" t="s">
        <v>843</v>
      </c>
      <c r="NN253" s="16" t="s">
        <v>843</v>
      </c>
      <c r="NO253" s="16" t="s">
        <v>843</v>
      </c>
      <c r="NP253" s="16" t="s">
        <v>844</v>
      </c>
      <c r="NQ253" s="16" t="s">
        <v>843</v>
      </c>
      <c r="PC253" s="16" t="s">
        <v>865</v>
      </c>
      <c r="PD253" s="16" t="s">
        <v>865</v>
      </c>
      <c r="PY253" s="16" t="s">
        <v>865</v>
      </c>
      <c r="QP253" s="16" t="s">
        <v>865</v>
      </c>
      <c r="QR253" s="16" t="s">
        <v>867</v>
      </c>
      <c r="QT253" s="16" t="s">
        <v>867</v>
      </c>
      <c r="QV253" s="16" t="s">
        <v>865</v>
      </c>
      <c r="QX253" s="16" t="s">
        <v>865</v>
      </c>
      <c r="QY253" s="16" t="s">
        <v>867</v>
      </c>
      <c r="RD253" s="16" t="s">
        <v>865</v>
      </c>
      <c r="RF253" s="16" t="s">
        <v>865</v>
      </c>
      <c r="RH253" s="16" t="s">
        <v>865</v>
      </c>
      <c r="RJ253" s="16" t="s">
        <v>865</v>
      </c>
      <c r="RN253" s="16" t="s">
        <v>7720</v>
      </c>
      <c r="RP253" s="16" t="s">
        <v>867</v>
      </c>
      <c r="RR253" s="16" t="s">
        <v>7720</v>
      </c>
      <c r="RT253" s="16" t="s">
        <v>867</v>
      </c>
      <c r="RV253" s="16" t="s">
        <v>7720</v>
      </c>
      <c r="RX253" s="16" t="s">
        <v>7720</v>
      </c>
      <c r="RZ253" s="16" t="s">
        <v>7720</v>
      </c>
      <c r="SQ253" s="16" t="s">
        <v>865</v>
      </c>
      <c r="SS253" s="16" t="s">
        <v>7293</v>
      </c>
      <c r="ST253" s="16" t="s">
        <v>7761</v>
      </c>
      <c r="TN253" s="16">
        <v>2000</v>
      </c>
      <c r="TO253" s="16">
        <v>0</v>
      </c>
      <c r="TP253" s="16">
        <v>700</v>
      </c>
      <c r="TQ253" s="16">
        <v>350</v>
      </c>
      <c r="TR253" s="16">
        <v>100</v>
      </c>
      <c r="TS253" s="16">
        <v>60</v>
      </c>
      <c r="TT253" s="16">
        <v>0</v>
      </c>
      <c r="TU253" s="16">
        <v>200</v>
      </c>
      <c r="TV253" s="16">
        <v>1000</v>
      </c>
      <c r="TW253" s="16">
        <v>0</v>
      </c>
      <c r="TX253" s="16">
        <v>0</v>
      </c>
      <c r="TZ253" s="16" t="s">
        <v>7364</v>
      </c>
      <c r="UA253" s="16" t="s">
        <v>8691</v>
      </c>
      <c r="UB253" s="16">
        <v>0</v>
      </c>
      <c r="UC253" s="16" t="s">
        <v>843</v>
      </c>
      <c r="UD253" s="16" t="s">
        <v>843</v>
      </c>
      <c r="UE253" s="16" t="s">
        <v>844</v>
      </c>
      <c r="UF253" s="16" t="s">
        <v>844</v>
      </c>
      <c r="UG253" s="16" t="s">
        <v>843</v>
      </c>
      <c r="UH253" s="16" t="s">
        <v>843</v>
      </c>
      <c r="VK253" s="16" t="s">
        <v>6102</v>
      </c>
      <c r="VL253" s="16" t="s">
        <v>843</v>
      </c>
      <c r="VM253" s="16" t="s">
        <v>843</v>
      </c>
      <c r="VN253" s="16" t="s">
        <v>843</v>
      </c>
      <c r="VO253" s="16" t="s">
        <v>843</v>
      </c>
      <c r="VP253" s="16" t="s">
        <v>844</v>
      </c>
      <c r="VQ253" s="16" t="s">
        <v>843</v>
      </c>
      <c r="VR253" s="16" t="s">
        <v>843</v>
      </c>
      <c r="VS253" s="16" t="s">
        <v>843</v>
      </c>
      <c r="VT253" s="16" t="s">
        <v>843</v>
      </c>
      <c r="VV253" s="16">
        <v>4000</v>
      </c>
      <c r="VX253" s="16" t="s">
        <v>8809</v>
      </c>
      <c r="VY253" s="16" t="s">
        <v>844</v>
      </c>
      <c r="VZ253" s="16" t="s">
        <v>843</v>
      </c>
      <c r="WA253" s="16" t="s">
        <v>843</v>
      </c>
      <c r="WB253" s="16" t="s">
        <v>844</v>
      </c>
      <c r="WC253" s="16" t="s">
        <v>843</v>
      </c>
      <c r="WD253" s="16" t="s">
        <v>843</v>
      </c>
      <c r="WE253" s="16" t="s">
        <v>843</v>
      </c>
      <c r="WF253" s="16" t="s">
        <v>843</v>
      </c>
      <c r="WH253" s="16">
        <v>1625</v>
      </c>
      <c r="WO253" s="16" t="s">
        <v>6926</v>
      </c>
      <c r="YN253" s="16" t="s">
        <v>864</v>
      </c>
      <c r="YP253" s="16" t="s">
        <v>864</v>
      </c>
      <c r="YR253" s="16" t="s">
        <v>10123</v>
      </c>
      <c r="YS253" s="16" t="s">
        <v>10124</v>
      </c>
      <c r="YT253" s="16" t="s">
        <v>8694</v>
      </c>
      <c r="YU253" s="16" t="s">
        <v>10125</v>
      </c>
      <c r="YV253" s="16" t="s">
        <v>8696</v>
      </c>
      <c r="YW253" s="16" t="s">
        <v>844</v>
      </c>
      <c r="YX253" s="16" t="s">
        <v>8696</v>
      </c>
      <c r="YY253" s="16" t="s">
        <v>8761</v>
      </c>
      <c r="YZ253" s="16" t="s">
        <v>843</v>
      </c>
      <c r="ZA253" s="16" t="s">
        <v>843</v>
      </c>
      <c r="ZB253" s="16">
        <v>3576.67</v>
      </c>
      <c r="ZC253" s="16" t="s">
        <v>8974</v>
      </c>
      <c r="ZD253" s="16" t="s">
        <v>843</v>
      </c>
      <c r="ZE253" s="16" t="s">
        <v>10126</v>
      </c>
      <c r="ZF253" s="16" t="s">
        <v>8702</v>
      </c>
      <c r="ZG253" s="16" t="s">
        <v>8752</v>
      </c>
      <c r="ZH253" s="16" t="s">
        <v>8701</v>
      </c>
      <c r="ZI253" s="16" t="s">
        <v>9553</v>
      </c>
      <c r="ZJ253" s="16" t="s">
        <v>843</v>
      </c>
      <c r="ZK253" s="16" t="s">
        <v>843</v>
      </c>
      <c r="ZL253" s="16" t="s">
        <v>8739</v>
      </c>
      <c r="ZM253" s="16" t="s">
        <v>843</v>
      </c>
      <c r="ZN253" s="16" t="s">
        <v>8742</v>
      </c>
      <c r="ZO253" s="16" t="s">
        <v>487</v>
      </c>
      <c r="ZP253" s="16" t="s">
        <v>487</v>
      </c>
      <c r="ZQ253" s="16" t="s">
        <v>486</v>
      </c>
      <c r="ZR253" s="16" t="s">
        <v>486</v>
      </c>
      <c r="ZS253" s="16" t="s">
        <v>8704</v>
      </c>
      <c r="ZT253" s="16" t="s">
        <v>8705</v>
      </c>
      <c r="ZU253" s="16" t="s">
        <v>8706</v>
      </c>
      <c r="ZV253" s="16" t="s">
        <v>487</v>
      </c>
      <c r="ZW253" s="16" t="s">
        <v>843</v>
      </c>
      <c r="ZX253" s="16" t="s">
        <v>843</v>
      </c>
      <c r="ZY253" s="16" t="s">
        <v>843</v>
      </c>
      <c r="ZZ253" s="16" t="s">
        <v>844</v>
      </c>
      <c r="AAA253" s="16" t="s">
        <v>844</v>
      </c>
      <c r="AAB253" s="16" t="s">
        <v>843</v>
      </c>
      <c r="AAC253" s="16">
        <v>0</v>
      </c>
      <c r="AAD253" s="16" t="s">
        <v>843</v>
      </c>
      <c r="AAE253" s="16" t="s">
        <v>844</v>
      </c>
      <c r="AAF253" s="16" t="s">
        <v>843</v>
      </c>
      <c r="AAG253" s="16" t="s">
        <v>843</v>
      </c>
      <c r="AAH253" s="16" t="s">
        <v>843</v>
      </c>
      <c r="AAI253" s="16" t="s">
        <v>843</v>
      </c>
      <c r="AAJ253" s="16" t="s">
        <v>606</v>
      </c>
      <c r="AAK253" s="16" t="s">
        <v>645</v>
      </c>
      <c r="AAL253" s="16" t="s">
        <v>905</v>
      </c>
      <c r="AAM253" s="16" t="s">
        <v>663</v>
      </c>
      <c r="AAN253" s="16" t="s">
        <v>8707</v>
      </c>
      <c r="AAO253" s="16" t="s">
        <v>1019</v>
      </c>
      <c r="AAP253" s="16" t="s">
        <v>8708</v>
      </c>
      <c r="AAQ253" s="16" t="s">
        <v>8816</v>
      </c>
      <c r="AAS253" s="16">
        <v>3502.93</v>
      </c>
      <c r="AAT253" s="16" t="s">
        <v>782</v>
      </c>
      <c r="AAU253" s="16" t="s">
        <v>782</v>
      </c>
      <c r="AAV253" s="16" t="s">
        <v>782</v>
      </c>
      <c r="AAW253" s="16" t="s">
        <v>782</v>
      </c>
      <c r="AAX253" s="16" t="s">
        <v>843</v>
      </c>
      <c r="AAY253" s="16" t="s">
        <v>8710</v>
      </c>
      <c r="AAZ253" s="16" t="s">
        <v>782</v>
      </c>
      <c r="ABA253" s="16" t="s">
        <v>783</v>
      </c>
      <c r="ABB253" s="16" t="s">
        <v>782</v>
      </c>
      <c r="ABC253" s="16" t="s">
        <v>783</v>
      </c>
      <c r="ABD253" s="16" t="s">
        <v>783</v>
      </c>
      <c r="ABE253" s="16" t="s">
        <v>783</v>
      </c>
      <c r="ABF253" s="16" t="s">
        <v>782</v>
      </c>
      <c r="ABG253" s="16" t="s">
        <v>783</v>
      </c>
      <c r="ABH253" s="16" t="s">
        <v>782</v>
      </c>
      <c r="ABI253" s="16" t="s">
        <v>783</v>
      </c>
      <c r="ABJ253" s="16" t="s">
        <v>783</v>
      </c>
      <c r="ABK253" s="16" t="s">
        <v>783</v>
      </c>
      <c r="ABL253" s="16" t="s">
        <v>8785</v>
      </c>
      <c r="ABM253" s="16" t="s">
        <v>843</v>
      </c>
      <c r="ABN253" s="16" t="s">
        <v>1033</v>
      </c>
      <c r="ABO253" s="16" t="s">
        <v>486</v>
      </c>
      <c r="ABP253" s="16" t="s">
        <v>972</v>
      </c>
      <c r="ABQ253" s="16" t="s">
        <v>4300</v>
      </c>
      <c r="ABR253" s="16" t="s">
        <v>474</v>
      </c>
      <c r="ABS253" s="16" t="s">
        <v>457</v>
      </c>
      <c r="ABT253" s="16" t="s">
        <v>844</v>
      </c>
      <c r="ABU253" s="16" t="s">
        <v>844</v>
      </c>
      <c r="ABV253" s="16" t="s">
        <v>486</v>
      </c>
      <c r="ABW253" s="16" t="s">
        <v>487</v>
      </c>
      <c r="ABX253" s="16" t="s">
        <v>893</v>
      </c>
      <c r="ABY253" s="16" t="s">
        <v>486</v>
      </c>
      <c r="ABZ253" s="16" t="s">
        <v>487</v>
      </c>
      <c r="ACA253" s="16" t="s">
        <v>759</v>
      </c>
      <c r="ACB253" s="16" t="s">
        <v>774</v>
      </c>
      <c r="ACC253" s="16" t="s">
        <v>737</v>
      </c>
      <c r="ACD253" s="16" t="s">
        <v>486</v>
      </c>
      <c r="ACE253" s="16" t="s">
        <v>486</v>
      </c>
      <c r="ACG253" s="16" t="s">
        <v>1014</v>
      </c>
      <c r="ACH253" s="16" t="s">
        <v>1009</v>
      </c>
      <c r="ACI253" s="16" t="s">
        <v>462</v>
      </c>
      <c r="ACJ253" s="16">
        <v>1.1910000000000001</v>
      </c>
      <c r="ACK253" s="16" t="s">
        <v>478</v>
      </c>
      <c r="ACL253" s="16" t="s">
        <v>740</v>
      </c>
      <c r="ACM253" s="16" t="s">
        <v>1193</v>
      </c>
      <c r="ACN253" s="16" t="s">
        <v>1169</v>
      </c>
      <c r="ACO253" s="16" t="s">
        <v>1856</v>
      </c>
      <c r="ACP253" s="16">
        <v>1625</v>
      </c>
      <c r="ACQ253" s="16" t="s">
        <v>1201</v>
      </c>
      <c r="ACR253" s="16" t="s">
        <v>1644</v>
      </c>
      <c r="ACS253" s="16" t="s">
        <v>686</v>
      </c>
      <c r="ACT253" s="16" t="s">
        <v>1521</v>
      </c>
      <c r="ACU253" s="16" t="s">
        <v>833</v>
      </c>
      <c r="ACV253" s="16" t="s">
        <v>8711</v>
      </c>
      <c r="ACW253" s="16" t="s">
        <v>878</v>
      </c>
      <c r="ACX253" s="16" t="s">
        <v>1916</v>
      </c>
      <c r="ACY253" s="16" t="s">
        <v>1947</v>
      </c>
      <c r="ACZ253" s="16">
        <v>1</v>
      </c>
      <c r="ADA253" s="16">
        <v>0</v>
      </c>
      <c r="ADB253" s="16">
        <v>0</v>
      </c>
      <c r="ADC253" s="16">
        <v>1</v>
      </c>
      <c r="ADD253" s="16">
        <v>0</v>
      </c>
      <c r="ADE253" s="16" t="s">
        <v>10107</v>
      </c>
      <c r="ADF253" s="16">
        <v>0</v>
      </c>
      <c r="ADG253" s="16" t="s">
        <v>486</v>
      </c>
      <c r="ADH253" s="16">
        <v>1</v>
      </c>
      <c r="ADI253" s="16" t="s">
        <v>486</v>
      </c>
      <c r="ADJ253" s="16" t="s">
        <v>1743</v>
      </c>
      <c r="ADK253" s="16" t="s">
        <v>13194</v>
      </c>
      <c r="ADL253" s="16" t="s">
        <v>1764</v>
      </c>
      <c r="ADM253" s="16" t="s">
        <v>13195</v>
      </c>
      <c r="ADN253" s="16" t="s">
        <v>13196</v>
      </c>
      <c r="ADO253" s="16" t="s">
        <v>13197</v>
      </c>
      <c r="ADP253" s="16" t="s">
        <v>13196</v>
      </c>
      <c r="ADQ253" s="16" t="s">
        <v>1751</v>
      </c>
      <c r="ADR253" s="16" t="s">
        <v>13194</v>
      </c>
      <c r="ADS253" s="16" t="s">
        <v>13194</v>
      </c>
      <c r="ADU253" s="16" t="s">
        <v>8817</v>
      </c>
      <c r="ADW253" s="16" t="s">
        <v>13199</v>
      </c>
      <c r="ADY253" s="16" t="s">
        <v>1058</v>
      </c>
      <c r="AEA253" s="16">
        <v>3576.6666666666702</v>
      </c>
      <c r="AEC253" s="16" t="s">
        <v>1058</v>
      </c>
      <c r="AED253" s="16">
        <v>3502.93</v>
      </c>
      <c r="AEE253" s="16" t="s">
        <v>952</v>
      </c>
      <c r="AEG253" s="16">
        <v>5625</v>
      </c>
      <c r="AEI253" s="16">
        <v>2000</v>
      </c>
      <c r="AEK253" s="16">
        <v>700</v>
      </c>
      <c r="AEL253" s="16">
        <v>350</v>
      </c>
      <c r="AEM253" s="16">
        <v>1000</v>
      </c>
      <c r="AEN253" s="16">
        <v>100</v>
      </c>
      <c r="AEO253" s="16">
        <v>60</v>
      </c>
      <c r="AEP253" s="16">
        <v>200</v>
      </c>
    </row>
    <row r="254" spans="1:822" x14ac:dyDescent="0.25">
      <c r="A254" s="30">
        <v>45825</v>
      </c>
      <c r="B254" s="16" t="s">
        <v>10127</v>
      </c>
      <c r="C254" s="16" t="s">
        <v>867</v>
      </c>
      <c r="D254" s="16" t="s">
        <v>867</v>
      </c>
      <c r="E254" s="16">
        <v>71</v>
      </c>
      <c r="F254" s="16" t="s">
        <v>8153</v>
      </c>
      <c r="G254" s="16" t="s">
        <v>4099</v>
      </c>
      <c r="I254" s="16" t="s">
        <v>4174</v>
      </c>
      <c r="Z254" s="16" t="s">
        <v>993</v>
      </c>
      <c r="AA254" s="16" t="s">
        <v>474</v>
      </c>
      <c r="AB254" s="16">
        <v>2</v>
      </c>
      <c r="AC254" s="16" t="s">
        <v>843</v>
      </c>
      <c r="AD254" s="16" t="s">
        <v>843</v>
      </c>
      <c r="AE254" s="16" t="s">
        <v>843</v>
      </c>
      <c r="AF254" s="16" t="s">
        <v>844</v>
      </c>
      <c r="AG254" s="16" t="s">
        <v>844</v>
      </c>
      <c r="AH254" s="16" t="s">
        <v>844</v>
      </c>
      <c r="AI254" s="16" t="s">
        <v>844</v>
      </c>
      <c r="AJ254" s="16" t="s">
        <v>843</v>
      </c>
      <c r="AK254" s="16" t="s">
        <v>843</v>
      </c>
      <c r="AM254" s="16" t="s">
        <v>737</v>
      </c>
      <c r="AN254" s="16" t="s">
        <v>761</v>
      </c>
      <c r="AP254" s="16" t="s">
        <v>774</v>
      </c>
      <c r="AR254" s="16" t="s">
        <v>6907</v>
      </c>
      <c r="BB254" s="16">
        <v>1</v>
      </c>
      <c r="BC254" s="16" t="s">
        <v>7878</v>
      </c>
      <c r="BE254" s="16" t="s">
        <v>5101</v>
      </c>
      <c r="BV254" s="16" t="s">
        <v>4433</v>
      </c>
      <c r="BW254" s="16" t="s">
        <v>844</v>
      </c>
      <c r="BX254" s="16" t="s">
        <v>843</v>
      </c>
      <c r="BY254" s="16" t="s">
        <v>843</v>
      </c>
      <c r="BZ254" s="16" t="s">
        <v>843</v>
      </c>
      <c r="CA254" s="16" t="s">
        <v>843</v>
      </c>
      <c r="CB254" s="16" t="s">
        <v>843</v>
      </c>
      <c r="CC254" s="16" t="s">
        <v>843</v>
      </c>
      <c r="CD254" s="16" t="s">
        <v>843</v>
      </c>
      <c r="CE254" s="16" t="s">
        <v>843</v>
      </c>
      <c r="CF254" s="16" t="s">
        <v>843</v>
      </c>
      <c r="CG254" s="16" t="s">
        <v>843</v>
      </c>
      <c r="CH254" s="16" t="s">
        <v>843</v>
      </c>
      <c r="CI254" s="16" t="s">
        <v>843</v>
      </c>
      <c r="CJ254" s="16" t="s">
        <v>843</v>
      </c>
      <c r="CK254" s="16" t="s">
        <v>843</v>
      </c>
      <c r="CP254" s="16" t="s">
        <v>867</v>
      </c>
      <c r="CQ254" s="16" t="s">
        <v>9193</v>
      </c>
      <c r="CR254" s="16" t="s">
        <v>844</v>
      </c>
      <c r="CS254" s="16" t="s">
        <v>844</v>
      </c>
      <c r="CT254" s="16" t="s">
        <v>843</v>
      </c>
      <c r="CU254" s="16" t="s">
        <v>843</v>
      </c>
      <c r="CV254" s="16" t="s">
        <v>843</v>
      </c>
      <c r="CW254" s="16" t="s">
        <v>843</v>
      </c>
      <c r="CX254" s="16" t="s">
        <v>843</v>
      </c>
      <c r="CY254" s="16" t="s">
        <v>843</v>
      </c>
      <c r="CZ254" s="16" t="s">
        <v>843</v>
      </c>
      <c r="DA254" s="16" t="s">
        <v>5184</v>
      </c>
      <c r="DX254" s="16" t="s">
        <v>867</v>
      </c>
      <c r="DY254" s="16" t="s">
        <v>867</v>
      </c>
      <c r="GC254" s="16" t="s">
        <v>5342</v>
      </c>
      <c r="GF254" s="16" t="s">
        <v>6818</v>
      </c>
      <c r="GG254" s="16" t="s">
        <v>867</v>
      </c>
      <c r="GV254" s="16" t="s">
        <v>10128</v>
      </c>
      <c r="GW254" s="16" t="s">
        <v>843</v>
      </c>
      <c r="GX254" s="16" t="s">
        <v>843</v>
      </c>
      <c r="GY254" s="16" t="s">
        <v>843</v>
      </c>
      <c r="GZ254" s="16" t="s">
        <v>844</v>
      </c>
      <c r="HA254" s="16" t="s">
        <v>843</v>
      </c>
      <c r="HB254" s="16" t="s">
        <v>843</v>
      </c>
      <c r="HC254" s="16" t="s">
        <v>844</v>
      </c>
      <c r="HD254" s="16" t="s">
        <v>843</v>
      </c>
      <c r="HE254" s="16" t="s">
        <v>843</v>
      </c>
      <c r="HF254" s="16" t="s">
        <v>843</v>
      </c>
      <c r="HH254" s="16" t="s">
        <v>5456</v>
      </c>
      <c r="HK254" s="16" t="s">
        <v>865</v>
      </c>
      <c r="HM254" s="16" t="s">
        <v>865</v>
      </c>
      <c r="HZ254" s="16" t="s">
        <v>7944</v>
      </c>
      <c r="KE254" s="16" t="s">
        <v>5585</v>
      </c>
      <c r="KG254" s="16" t="s">
        <v>7018</v>
      </c>
      <c r="KH254" s="16" t="s">
        <v>7033</v>
      </c>
      <c r="KI254" s="16" t="s">
        <v>865</v>
      </c>
      <c r="LG254" s="16" t="s">
        <v>867</v>
      </c>
      <c r="LH254" s="16" t="s">
        <v>867</v>
      </c>
      <c r="LI254" s="16" t="s">
        <v>867</v>
      </c>
      <c r="LJ254" s="16" t="s">
        <v>867</v>
      </c>
      <c r="LK254" s="16" t="s">
        <v>867</v>
      </c>
      <c r="LL254" s="16" t="s">
        <v>864</v>
      </c>
      <c r="LM254" s="16" t="s">
        <v>843</v>
      </c>
      <c r="LN254" s="16" t="s">
        <v>843</v>
      </c>
      <c r="LO254" s="16" t="s">
        <v>843</v>
      </c>
      <c r="LP254" s="16" t="s">
        <v>843</v>
      </c>
      <c r="LQ254" s="16" t="s">
        <v>843</v>
      </c>
      <c r="LR254" s="16" t="s">
        <v>843</v>
      </c>
      <c r="LS254" s="16" t="s">
        <v>843</v>
      </c>
      <c r="LT254" s="16" t="s">
        <v>843</v>
      </c>
      <c r="LU254" s="16" t="s">
        <v>843</v>
      </c>
      <c r="LV254" s="16" t="s">
        <v>843</v>
      </c>
      <c r="LW254" s="16" t="s">
        <v>843</v>
      </c>
      <c r="LX254" s="16" t="s">
        <v>843</v>
      </c>
      <c r="LY254" s="16" t="s">
        <v>843</v>
      </c>
      <c r="LZ254" s="16" t="s">
        <v>844</v>
      </c>
      <c r="MA254" s="16" t="s">
        <v>843</v>
      </c>
      <c r="MC254" s="16" t="s">
        <v>5694</v>
      </c>
      <c r="MD254" s="16" t="s">
        <v>844</v>
      </c>
      <c r="ME254" s="16" t="s">
        <v>843</v>
      </c>
      <c r="MF254" s="16" t="s">
        <v>843</v>
      </c>
      <c r="MG254" s="16" t="s">
        <v>843</v>
      </c>
      <c r="MH254" s="16" t="s">
        <v>843</v>
      </c>
      <c r="MI254" s="16" t="s">
        <v>843</v>
      </c>
      <c r="MJ254" s="16" t="s">
        <v>843</v>
      </c>
      <c r="MK254" s="16" t="s">
        <v>843</v>
      </c>
      <c r="ML254" s="16" t="s">
        <v>843</v>
      </c>
      <c r="MM254" s="16" t="s">
        <v>843</v>
      </c>
      <c r="MN254" s="16" t="s">
        <v>843</v>
      </c>
      <c r="MO254" s="16" t="s">
        <v>843</v>
      </c>
      <c r="MP254" s="16" t="s">
        <v>843</v>
      </c>
      <c r="MQ254" s="16" t="s">
        <v>843</v>
      </c>
      <c r="MR254" s="16" t="s">
        <v>843</v>
      </c>
      <c r="MS254" s="16" t="s">
        <v>843</v>
      </c>
      <c r="MT254" s="16" t="s">
        <v>843</v>
      </c>
      <c r="MU254" s="16" t="s">
        <v>843</v>
      </c>
      <c r="MV254" s="16" t="s">
        <v>843</v>
      </c>
      <c r="MX254" s="16" t="s">
        <v>864</v>
      </c>
      <c r="MY254" s="16" t="s">
        <v>843</v>
      </c>
      <c r="MZ254" s="16" t="s">
        <v>843</v>
      </c>
      <c r="NA254" s="16" t="s">
        <v>843</v>
      </c>
      <c r="NB254" s="16" t="s">
        <v>843</v>
      </c>
      <c r="NC254" s="16" t="s">
        <v>843</v>
      </c>
      <c r="ND254" s="16" t="s">
        <v>843</v>
      </c>
      <c r="NE254" s="16" t="s">
        <v>843</v>
      </c>
      <c r="NF254" s="16" t="s">
        <v>843</v>
      </c>
      <c r="NG254" s="16" t="s">
        <v>843</v>
      </c>
      <c r="NH254" s="16" t="s">
        <v>843</v>
      </c>
      <c r="NI254" s="16" t="s">
        <v>843</v>
      </c>
      <c r="NJ254" s="16" t="s">
        <v>843</v>
      </c>
      <c r="NK254" s="16" t="s">
        <v>843</v>
      </c>
      <c r="NL254" s="16" t="s">
        <v>843</v>
      </c>
      <c r="NM254" s="16" t="s">
        <v>843</v>
      </c>
      <c r="NN254" s="16" t="s">
        <v>843</v>
      </c>
      <c r="NO254" s="16" t="s">
        <v>843</v>
      </c>
      <c r="NP254" s="16" t="s">
        <v>844</v>
      </c>
      <c r="NQ254" s="16" t="s">
        <v>843</v>
      </c>
      <c r="PC254" s="16" t="s">
        <v>865</v>
      </c>
      <c r="PD254" s="16" t="s">
        <v>865</v>
      </c>
      <c r="PY254" s="16" t="s">
        <v>865</v>
      </c>
      <c r="QP254" s="16" t="s">
        <v>865</v>
      </c>
      <c r="QR254" s="16" t="s">
        <v>867</v>
      </c>
      <c r="QT254" s="16" t="s">
        <v>867</v>
      </c>
      <c r="QV254" s="16" t="s">
        <v>865</v>
      </c>
      <c r="QX254" s="16" t="s">
        <v>865</v>
      </c>
      <c r="QY254" s="16" t="s">
        <v>867</v>
      </c>
      <c r="RD254" s="16" t="s">
        <v>865</v>
      </c>
      <c r="RF254" s="16" t="s">
        <v>865</v>
      </c>
      <c r="RH254" s="16" t="s">
        <v>865</v>
      </c>
      <c r="RJ254" s="16" t="s">
        <v>865</v>
      </c>
      <c r="RN254" s="16" t="s">
        <v>7724</v>
      </c>
      <c r="RP254" s="16" t="s">
        <v>867</v>
      </c>
      <c r="RR254" s="16" t="s">
        <v>7720</v>
      </c>
      <c r="RT254" s="16" t="s">
        <v>7720</v>
      </c>
      <c r="RV254" s="16" t="s">
        <v>7720</v>
      </c>
      <c r="RX254" s="16" t="s">
        <v>7724</v>
      </c>
      <c r="RZ254" s="16" t="s">
        <v>7724</v>
      </c>
      <c r="SQ254" s="16" t="s">
        <v>865</v>
      </c>
      <c r="SS254" s="16" t="s">
        <v>7308</v>
      </c>
      <c r="ST254" s="16" t="s">
        <v>7761</v>
      </c>
      <c r="TN254" s="16">
        <v>1600</v>
      </c>
      <c r="TO254" s="16">
        <v>0</v>
      </c>
      <c r="TQ254" s="16">
        <v>1400</v>
      </c>
      <c r="TR254" s="16">
        <v>300</v>
      </c>
      <c r="TS254" s="16">
        <v>80</v>
      </c>
      <c r="TT254" s="16">
        <v>0</v>
      </c>
      <c r="TU254" s="16">
        <v>0</v>
      </c>
      <c r="TV254" s="16">
        <v>500</v>
      </c>
      <c r="TW254" s="16">
        <v>0</v>
      </c>
      <c r="TZ254" s="16" t="s">
        <v>7364</v>
      </c>
      <c r="UA254" s="16" t="s">
        <v>8715</v>
      </c>
      <c r="UB254" s="16">
        <v>0</v>
      </c>
      <c r="UC254" s="16" t="s">
        <v>843</v>
      </c>
      <c r="UD254" s="16" t="s">
        <v>843</v>
      </c>
      <c r="UE254" s="16" t="s">
        <v>844</v>
      </c>
      <c r="UF254" s="16" t="s">
        <v>844</v>
      </c>
      <c r="UG254" s="16" t="s">
        <v>843</v>
      </c>
      <c r="UH254" s="16" t="s">
        <v>843</v>
      </c>
      <c r="VK254" s="16" t="s">
        <v>6102</v>
      </c>
      <c r="VL254" s="16" t="s">
        <v>843</v>
      </c>
      <c r="VM254" s="16" t="s">
        <v>843</v>
      </c>
      <c r="VN254" s="16" t="s">
        <v>843</v>
      </c>
      <c r="VO254" s="16" t="s">
        <v>843</v>
      </c>
      <c r="VP254" s="16" t="s">
        <v>844</v>
      </c>
      <c r="VQ254" s="16" t="s">
        <v>843</v>
      </c>
      <c r="VR254" s="16" t="s">
        <v>843</v>
      </c>
      <c r="VS254" s="16" t="s">
        <v>843</v>
      </c>
      <c r="VT254" s="16" t="s">
        <v>843</v>
      </c>
      <c r="VV254" s="16">
        <v>3200</v>
      </c>
      <c r="VX254" s="16" t="s">
        <v>6028</v>
      </c>
      <c r="VY254" s="16" t="s">
        <v>844</v>
      </c>
      <c r="VZ254" s="16" t="s">
        <v>843</v>
      </c>
      <c r="WA254" s="16" t="s">
        <v>843</v>
      </c>
      <c r="WB254" s="16" t="s">
        <v>843</v>
      </c>
      <c r="WC254" s="16" t="s">
        <v>843</v>
      </c>
      <c r="WD254" s="16" t="s">
        <v>843</v>
      </c>
      <c r="WE254" s="16" t="s">
        <v>843</v>
      </c>
      <c r="WF254" s="16" t="s">
        <v>843</v>
      </c>
      <c r="WH254" s="16">
        <v>3250</v>
      </c>
      <c r="WO254" s="16" t="s">
        <v>6926</v>
      </c>
      <c r="YN254" s="16" t="s">
        <v>7040</v>
      </c>
      <c r="YP254" s="16" t="s">
        <v>7990</v>
      </c>
      <c r="YR254" s="16" t="s">
        <v>10129</v>
      </c>
      <c r="YS254" s="16" t="s">
        <v>10130</v>
      </c>
      <c r="YT254" s="16" t="s">
        <v>8694</v>
      </c>
      <c r="YU254" s="16" t="s">
        <v>10131</v>
      </c>
      <c r="YV254" s="16" t="s">
        <v>9148</v>
      </c>
      <c r="YW254" s="16" t="s">
        <v>844</v>
      </c>
      <c r="YX254" s="16" t="s">
        <v>9148</v>
      </c>
      <c r="YY254" s="16" t="s">
        <v>8824</v>
      </c>
      <c r="YZ254" s="16" t="s">
        <v>843</v>
      </c>
      <c r="ZB254" s="16">
        <v>3463.33</v>
      </c>
      <c r="ZC254" s="16" t="s">
        <v>8806</v>
      </c>
      <c r="ZD254" s="16" t="s">
        <v>843</v>
      </c>
      <c r="ZE254" s="16" t="s">
        <v>10132</v>
      </c>
      <c r="ZF254" s="16" t="s">
        <v>9119</v>
      </c>
      <c r="ZG254" s="16" t="s">
        <v>8753</v>
      </c>
      <c r="ZH254" s="16" t="s">
        <v>8701</v>
      </c>
      <c r="ZK254" s="16" t="s">
        <v>843</v>
      </c>
      <c r="ZL254" s="16" t="s">
        <v>843</v>
      </c>
      <c r="ZM254" s="16" t="s">
        <v>843</v>
      </c>
      <c r="ZN254" s="16" t="s">
        <v>8742</v>
      </c>
      <c r="ZO254" s="16" t="s">
        <v>487</v>
      </c>
      <c r="ZP254" s="16" t="s">
        <v>487</v>
      </c>
      <c r="ZQ254" s="16" t="s">
        <v>486</v>
      </c>
      <c r="ZR254" s="16" t="s">
        <v>486</v>
      </c>
      <c r="ZS254" s="16" t="s">
        <v>1056</v>
      </c>
      <c r="ZT254" s="16" t="s">
        <v>8705</v>
      </c>
      <c r="ZU254" s="16" t="s">
        <v>8706</v>
      </c>
      <c r="ZV254" s="16" t="s">
        <v>487</v>
      </c>
      <c r="ZW254" s="16" t="s">
        <v>843</v>
      </c>
      <c r="ZX254" s="16" t="s">
        <v>843</v>
      </c>
      <c r="ZY254" s="16" t="s">
        <v>844</v>
      </c>
      <c r="ZZ254" s="16" t="s">
        <v>844</v>
      </c>
      <c r="AAA254" s="16" t="s">
        <v>1056</v>
      </c>
      <c r="AAB254" s="16" t="s">
        <v>843</v>
      </c>
      <c r="AAC254" s="16">
        <v>0</v>
      </c>
      <c r="AAD254" s="16" t="s">
        <v>844</v>
      </c>
      <c r="AAE254" s="16" t="s">
        <v>844</v>
      </c>
      <c r="AAF254" s="16" t="s">
        <v>843</v>
      </c>
      <c r="AAG254" s="16" t="s">
        <v>843</v>
      </c>
      <c r="AAH254" s="16" t="s">
        <v>843</v>
      </c>
      <c r="AAI254" s="16" t="s">
        <v>843</v>
      </c>
      <c r="AAJ254" s="16" t="s">
        <v>606</v>
      </c>
      <c r="AAK254" s="16" t="s">
        <v>655</v>
      </c>
      <c r="AAL254" s="16" t="s">
        <v>905</v>
      </c>
      <c r="AAM254" s="16" t="s">
        <v>663</v>
      </c>
      <c r="AAN254" s="16" t="s">
        <v>8707</v>
      </c>
      <c r="AAO254" s="16" t="s">
        <v>1018</v>
      </c>
      <c r="AAP254" s="16" t="s">
        <v>8708</v>
      </c>
      <c r="AAQ254" s="16" t="s">
        <v>8919</v>
      </c>
      <c r="AAS254" s="16">
        <v>4752.3500000000004</v>
      </c>
      <c r="AAT254" s="16" t="s">
        <v>782</v>
      </c>
      <c r="AAU254" s="16" t="s">
        <v>782</v>
      </c>
      <c r="AAV254" s="16" t="s">
        <v>782</v>
      </c>
      <c r="AAW254" s="16" t="s">
        <v>782</v>
      </c>
      <c r="AAX254" s="16" t="s">
        <v>843</v>
      </c>
      <c r="AAY254" s="16" t="s">
        <v>8710</v>
      </c>
      <c r="AAZ254" s="16" t="s">
        <v>782</v>
      </c>
      <c r="ABA254" s="16" t="s">
        <v>783</v>
      </c>
      <c r="ABB254" s="16" t="s">
        <v>782</v>
      </c>
      <c r="ABC254" s="16" t="s">
        <v>783</v>
      </c>
      <c r="ABD254" s="16" t="s">
        <v>782</v>
      </c>
      <c r="ABE254" s="16" t="s">
        <v>783</v>
      </c>
      <c r="ABF254" s="16" t="s">
        <v>782</v>
      </c>
      <c r="ABG254" s="16" t="s">
        <v>783</v>
      </c>
      <c r="ABH254" s="16" t="s">
        <v>783</v>
      </c>
      <c r="ABI254" s="16" t="s">
        <v>783</v>
      </c>
      <c r="ABJ254" s="16" t="s">
        <v>782</v>
      </c>
      <c r="ABK254" s="16" t="s">
        <v>782</v>
      </c>
      <c r="ABL254" s="16" t="s">
        <v>8769</v>
      </c>
      <c r="ABM254" s="16" t="s">
        <v>843</v>
      </c>
      <c r="ABN254" s="16" t="s">
        <v>1034</v>
      </c>
      <c r="ABO254" s="16" t="s">
        <v>486</v>
      </c>
      <c r="ABP254" s="16" t="s">
        <v>972</v>
      </c>
      <c r="ABQ254" s="16" t="s">
        <v>4324</v>
      </c>
      <c r="ABR254" s="16" t="s">
        <v>474</v>
      </c>
      <c r="ABS254" s="16" t="s">
        <v>457</v>
      </c>
      <c r="ABT254" s="16" t="s">
        <v>1056</v>
      </c>
      <c r="ABU254" s="16" t="s">
        <v>1056</v>
      </c>
      <c r="ABV254" s="16" t="s">
        <v>487</v>
      </c>
      <c r="ABW254" s="16" t="s">
        <v>487</v>
      </c>
      <c r="ABX254" s="16" t="s">
        <v>894</v>
      </c>
      <c r="ABY254" s="16" t="s">
        <v>486</v>
      </c>
      <c r="ABZ254" s="16" t="s">
        <v>486</v>
      </c>
      <c r="ACA254" s="16" t="s">
        <v>761</v>
      </c>
      <c r="ACB254" s="16" t="s">
        <v>774</v>
      </c>
      <c r="ACC254" s="16" t="s">
        <v>737</v>
      </c>
      <c r="ACD254" s="16" t="s">
        <v>486</v>
      </c>
      <c r="ACE254" s="16" t="s">
        <v>487</v>
      </c>
      <c r="ACG254" s="16" t="s">
        <v>1014</v>
      </c>
      <c r="ACH254" s="16" t="s">
        <v>1009</v>
      </c>
      <c r="ACI254" s="16" t="s">
        <v>462</v>
      </c>
      <c r="ACJ254" s="16">
        <v>0.79400000000000004</v>
      </c>
      <c r="ACK254" s="16" t="s">
        <v>482</v>
      </c>
      <c r="ACL254" s="16" t="s">
        <v>740</v>
      </c>
      <c r="ACM254" s="16" t="s">
        <v>1193</v>
      </c>
      <c r="ACN254" s="16" t="s">
        <v>1169</v>
      </c>
      <c r="ACO254" s="16" t="s">
        <v>1856</v>
      </c>
      <c r="ACP254" s="16">
        <v>3250</v>
      </c>
      <c r="ACQ254" s="16" t="s">
        <v>1202</v>
      </c>
      <c r="ACR254" s="16" t="s">
        <v>1644</v>
      </c>
      <c r="ACS254" s="16" t="s">
        <v>676</v>
      </c>
      <c r="ACT254" s="16" t="s">
        <v>1522</v>
      </c>
      <c r="ACU254" s="16" t="s">
        <v>833</v>
      </c>
      <c r="ACV254" s="16" t="s">
        <v>8711</v>
      </c>
      <c r="ACW254" s="16" t="s">
        <v>878</v>
      </c>
      <c r="ACX254" s="16" t="s">
        <v>1916</v>
      </c>
      <c r="ACY254" s="16" t="s">
        <v>1949</v>
      </c>
      <c r="ACZ254" s="16">
        <v>1</v>
      </c>
      <c r="ADA254" s="16">
        <v>1</v>
      </c>
      <c r="ADB254" s="16">
        <v>1</v>
      </c>
      <c r="ADC254" s="16">
        <v>1</v>
      </c>
      <c r="ADD254" s="16">
        <v>1</v>
      </c>
      <c r="ADE254" s="16" t="s">
        <v>8712</v>
      </c>
      <c r="ADF254" s="16">
        <v>0</v>
      </c>
      <c r="ADG254" s="16" t="s">
        <v>486</v>
      </c>
      <c r="ADH254" s="16">
        <v>2</v>
      </c>
      <c r="ADI254" s="16" t="s">
        <v>486</v>
      </c>
      <c r="ADJ254" s="16" t="s">
        <v>1743</v>
      </c>
      <c r="ADK254" s="16" t="s">
        <v>13194</v>
      </c>
      <c r="ADM254" s="16" t="s">
        <v>1756</v>
      </c>
      <c r="ADN254" s="16" t="s">
        <v>13196</v>
      </c>
      <c r="ADO254" s="16" t="s">
        <v>13197</v>
      </c>
      <c r="ADP254" s="16" t="s">
        <v>13194</v>
      </c>
      <c r="ADQ254" s="16" t="s">
        <v>13196</v>
      </c>
      <c r="ADR254" s="16" t="s">
        <v>13194</v>
      </c>
      <c r="ADU254" s="16" t="s">
        <v>8817</v>
      </c>
      <c r="ADW254" s="16" t="s">
        <v>8729</v>
      </c>
      <c r="ADY254" s="16" t="s">
        <v>1058</v>
      </c>
      <c r="AEA254" s="16">
        <v>3463.3333333333298</v>
      </c>
      <c r="AEC254" s="16" t="s">
        <v>1062</v>
      </c>
      <c r="AED254" s="16">
        <v>2376.1799999999998</v>
      </c>
      <c r="AEE254" s="16" t="s">
        <v>952</v>
      </c>
      <c r="AEG254" s="16">
        <v>6450</v>
      </c>
      <c r="AEI254" s="16">
        <v>800</v>
      </c>
      <c r="AEL254" s="16">
        <v>700</v>
      </c>
      <c r="AEM254" s="16">
        <v>250</v>
      </c>
      <c r="AEN254" s="16">
        <v>150</v>
      </c>
      <c r="AEO254" s="16">
        <v>40</v>
      </c>
    </row>
    <row r="255" spans="1:822" x14ac:dyDescent="0.25">
      <c r="A255" s="30">
        <v>45825</v>
      </c>
      <c r="B255" s="16" t="s">
        <v>10133</v>
      </c>
      <c r="C255" s="16" t="s">
        <v>867</v>
      </c>
      <c r="D255" s="16" t="s">
        <v>867</v>
      </c>
      <c r="E255" s="16">
        <v>63</v>
      </c>
      <c r="F255" s="16" t="s">
        <v>8153</v>
      </c>
      <c r="G255" s="16" t="s">
        <v>4099</v>
      </c>
      <c r="I255" s="16" t="s">
        <v>4174</v>
      </c>
      <c r="Z255" s="16" t="s">
        <v>993</v>
      </c>
      <c r="AA255" s="16" t="s">
        <v>470</v>
      </c>
      <c r="AB255" s="16">
        <v>2</v>
      </c>
      <c r="AC255" s="16" t="s">
        <v>843</v>
      </c>
      <c r="AD255" s="16" t="s">
        <v>843</v>
      </c>
      <c r="AE255" s="16" t="s">
        <v>843</v>
      </c>
      <c r="AF255" s="16" t="s">
        <v>844</v>
      </c>
      <c r="AG255" s="16" t="s">
        <v>844</v>
      </c>
      <c r="AH255" s="16" t="s">
        <v>844</v>
      </c>
      <c r="AI255" s="16" t="s">
        <v>844</v>
      </c>
      <c r="AJ255" s="16" t="s">
        <v>843</v>
      </c>
      <c r="AK255" s="16" t="s">
        <v>843</v>
      </c>
      <c r="AM255" s="16" t="s">
        <v>737</v>
      </c>
      <c r="AN255" s="16" t="s">
        <v>761</v>
      </c>
      <c r="AP255" s="16" t="s">
        <v>774</v>
      </c>
      <c r="AR255" s="16" t="s">
        <v>6907</v>
      </c>
      <c r="BB255" s="16">
        <v>1</v>
      </c>
      <c r="BC255" s="16" t="s">
        <v>7875</v>
      </c>
      <c r="BE255" s="16" t="s">
        <v>5098</v>
      </c>
      <c r="BV255" s="16" t="s">
        <v>5177</v>
      </c>
      <c r="BW255" s="16" t="s">
        <v>843</v>
      </c>
      <c r="BX255" s="16" t="s">
        <v>843</v>
      </c>
      <c r="BY255" s="16" t="s">
        <v>843</v>
      </c>
      <c r="BZ255" s="16" t="s">
        <v>843</v>
      </c>
      <c r="CA255" s="16" t="s">
        <v>843</v>
      </c>
      <c r="CB255" s="16" t="s">
        <v>843</v>
      </c>
      <c r="CC255" s="16" t="s">
        <v>843</v>
      </c>
      <c r="CD255" s="16" t="s">
        <v>843</v>
      </c>
      <c r="CE255" s="16" t="s">
        <v>843</v>
      </c>
      <c r="CF255" s="16" t="s">
        <v>843</v>
      </c>
      <c r="CG255" s="16" t="s">
        <v>844</v>
      </c>
      <c r="CH255" s="16" t="s">
        <v>843</v>
      </c>
      <c r="CI255" s="16" t="s">
        <v>843</v>
      </c>
      <c r="CJ255" s="16" t="s">
        <v>843</v>
      </c>
      <c r="CK255" s="16" t="s">
        <v>843</v>
      </c>
      <c r="CP255" s="16" t="s">
        <v>867</v>
      </c>
      <c r="CQ255" s="16" t="s">
        <v>5191</v>
      </c>
      <c r="CR255" s="16" t="s">
        <v>844</v>
      </c>
      <c r="CS255" s="16" t="s">
        <v>843</v>
      </c>
      <c r="CT255" s="16" t="s">
        <v>843</v>
      </c>
      <c r="CU255" s="16" t="s">
        <v>843</v>
      </c>
      <c r="CV255" s="16" t="s">
        <v>843</v>
      </c>
      <c r="CW255" s="16" t="s">
        <v>843</v>
      </c>
      <c r="CX255" s="16" t="s">
        <v>843</v>
      </c>
      <c r="CY255" s="16" t="s">
        <v>843</v>
      </c>
      <c r="CZ255" s="16" t="s">
        <v>843</v>
      </c>
      <c r="DA255" s="16" t="s">
        <v>5184</v>
      </c>
      <c r="DX255" s="16" t="s">
        <v>867</v>
      </c>
      <c r="DY255" s="16" t="s">
        <v>867</v>
      </c>
      <c r="GC255" s="16" t="s">
        <v>5342</v>
      </c>
      <c r="GF255" s="16" t="s">
        <v>867</v>
      </c>
      <c r="GG255" s="16" t="s">
        <v>867</v>
      </c>
      <c r="GV255" s="16" t="s">
        <v>5449</v>
      </c>
      <c r="GW255" s="16" t="s">
        <v>843</v>
      </c>
      <c r="GX255" s="16" t="s">
        <v>843</v>
      </c>
      <c r="GY255" s="16" t="s">
        <v>843</v>
      </c>
      <c r="GZ255" s="16" t="s">
        <v>844</v>
      </c>
      <c r="HA255" s="16" t="s">
        <v>843</v>
      </c>
      <c r="HB255" s="16" t="s">
        <v>843</v>
      </c>
      <c r="HC255" s="16" t="s">
        <v>843</v>
      </c>
      <c r="HD255" s="16" t="s">
        <v>843</v>
      </c>
      <c r="HE255" s="16" t="s">
        <v>843</v>
      </c>
      <c r="HF255" s="16" t="s">
        <v>843</v>
      </c>
      <c r="HH255" s="16" t="s">
        <v>5456</v>
      </c>
      <c r="HK255" s="16" t="s">
        <v>865</v>
      </c>
      <c r="HM255" s="16" t="s">
        <v>865</v>
      </c>
      <c r="HZ255" s="16" t="s">
        <v>7944</v>
      </c>
      <c r="KE255" s="16" t="s">
        <v>5585</v>
      </c>
      <c r="KG255" s="16" t="s">
        <v>7018</v>
      </c>
      <c r="KH255" s="16" t="s">
        <v>7033</v>
      </c>
      <c r="KI255" s="16" t="s">
        <v>865</v>
      </c>
      <c r="LG255" s="16" t="s">
        <v>867</v>
      </c>
      <c r="LH255" s="16" t="s">
        <v>867</v>
      </c>
      <c r="LI255" s="16" t="s">
        <v>867</v>
      </c>
      <c r="LJ255" s="16" t="s">
        <v>867</v>
      </c>
      <c r="LK255" s="16" t="s">
        <v>867</v>
      </c>
      <c r="LL255" s="16" t="s">
        <v>5663</v>
      </c>
      <c r="LM255" s="16" t="s">
        <v>843</v>
      </c>
      <c r="LN255" s="16" t="s">
        <v>843</v>
      </c>
      <c r="LO255" s="16" t="s">
        <v>844</v>
      </c>
      <c r="LP255" s="16" t="s">
        <v>843</v>
      </c>
      <c r="LQ255" s="16" t="s">
        <v>843</v>
      </c>
      <c r="LR255" s="16" t="s">
        <v>843</v>
      </c>
      <c r="LS255" s="16" t="s">
        <v>843</v>
      </c>
      <c r="LT255" s="16" t="s">
        <v>843</v>
      </c>
      <c r="LU255" s="16" t="s">
        <v>843</v>
      </c>
      <c r="LV255" s="16" t="s">
        <v>843</v>
      </c>
      <c r="LW255" s="16" t="s">
        <v>843</v>
      </c>
      <c r="LX255" s="16" t="s">
        <v>843</v>
      </c>
      <c r="LY255" s="16" t="s">
        <v>843</v>
      </c>
      <c r="LZ255" s="16" t="s">
        <v>843</v>
      </c>
      <c r="MA255" s="16" t="s">
        <v>843</v>
      </c>
      <c r="MC255" s="16" t="s">
        <v>5694</v>
      </c>
      <c r="MD255" s="16" t="s">
        <v>844</v>
      </c>
      <c r="ME255" s="16" t="s">
        <v>843</v>
      </c>
      <c r="MF255" s="16" t="s">
        <v>843</v>
      </c>
      <c r="MG255" s="16" t="s">
        <v>843</v>
      </c>
      <c r="MH255" s="16" t="s">
        <v>843</v>
      </c>
      <c r="MI255" s="16" t="s">
        <v>843</v>
      </c>
      <c r="MJ255" s="16" t="s">
        <v>843</v>
      </c>
      <c r="MK255" s="16" t="s">
        <v>843</v>
      </c>
      <c r="ML255" s="16" t="s">
        <v>843</v>
      </c>
      <c r="MM255" s="16" t="s">
        <v>843</v>
      </c>
      <c r="MN255" s="16" t="s">
        <v>843</v>
      </c>
      <c r="MO255" s="16" t="s">
        <v>843</v>
      </c>
      <c r="MP255" s="16" t="s">
        <v>843</v>
      </c>
      <c r="MQ255" s="16" t="s">
        <v>843</v>
      </c>
      <c r="MR255" s="16" t="s">
        <v>843</v>
      </c>
      <c r="MS255" s="16" t="s">
        <v>843</v>
      </c>
      <c r="MT255" s="16" t="s">
        <v>843</v>
      </c>
      <c r="MU255" s="16" t="s">
        <v>843</v>
      </c>
      <c r="MV255" s="16" t="s">
        <v>843</v>
      </c>
      <c r="MX255" s="16" t="s">
        <v>5694</v>
      </c>
      <c r="MY255" s="16" t="s">
        <v>844</v>
      </c>
      <c r="MZ255" s="16" t="s">
        <v>843</v>
      </c>
      <c r="NA255" s="16" t="s">
        <v>843</v>
      </c>
      <c r="NB255" s="16" t="s">
        <v>843</v>
      </c>
      <c r="NC255" s="16" t="s">
        <v>843</v>
      </c>
      <c r="ND255" s="16" t="s">
        <v>843</v>
      </c>
      <c r="NE255" s="16" t="s">
        <v>843</v>
      </c>
      <c r="NF255" s="16" t="s">
        <v>843</v>
      </c>
      <c r="NG255" s="16" t="s">
        <v>843</v>
      </c>
      <c r="NH255" s="16" t="s">
        <v>843</v>
      </c>
      <c r="NI255" s="16" t="s">
        <v>843</v>
      </c>
      <c r="NJ255" s="16" t="s">
        <v>843</v>
      </c>
      <c r="NK255" s="16" t="s">
        <v>843</v>
      </c>
      <c r="NL255" s="16" t="s">
        <v>843</v>
      </c>
      <c r="NM255" s="16" t="s">
        <v>843</v>
      </c>
      <c r="NN255" s="16" t="s">
        <v>843</v>
      </c>
      <c r="NO255" s="16" t="s">
        <v>843</v>
      </c>
      <c r="NP255" s="16" t="s">
        <v>843</v>
      </c>
      <c r="NQ255" s="16" t="s">
        <v>843</v>
      </c>
      <c r="PC255" s="16" t="s">
        <v>865</v>
      </c>
      <c r="PD255" s="16" t="s">
        <v>865</v>
      </c>
      <c r="PY255" s="16" t="s">
        <v>865</v>
      </c>
      <c r="QP255" s="16" t="s">
        <v>865</v>
      </c>
      <c r="QR255" s="16" t="s">
        <v>865</v>
      </c>
      <c r="QT255" s="16" t="s">
        <v>867</v>
      </c>
      <c r="QV255" s="16" t="s">
        <v>865</v>
      </c>
      <c r="QX255" s="16" t="s">
        <v>867</v>
      </c>
      <c r="RD255" s="16" t="s">
        <v>865</v>
      </c>
      <c r="RF255" s="16" t="s">
        <v>865</v>
      </c>
      <c r="RH255" s="16" t="s">
        <v>4216</v>
      </c>
      <c r="RJ255" s="16" t="s">
        <v>865</v>
      </c>
      <c r="RN255" s="16" t="s">
        <v>7720</v>
      </c>
      <c r="RP255" s="16" t="s">
        <v>867</v>
      </c>
      <c r="RR255" s="16" t="s">
        <v>867</v>
      </c>
      <c r="RT255" s="16" t="s">
        <v>867</v>
      </c>
      <c r="RV255" s="16" t="s">
        <v>7724</v>
      </c>
      <c r="RX255" s="16" t="s">
        <v>7720</v>
      </c>
      <c r="RZ255" s="16" t="s">
        <v>7720</v>
      </c>
      <c r="SQ255" s="16" t="s">
        <v>865</v>
      </c>
      <c r="SS255" s="16" t="s">
        <v>7293</v>
      </c>
      <c r="ST255" s="16" t="s">
        <v>7761</v>
      </c>
      <c r="TO255" s="16">
        <v>0</v>
      </c>
      <c r="TP255" s="16">
        <v>600</v>
      </c>
      <c r="TQ255" s="16">
        <v>800</v>
      </c>
      <c r="TR255" s="16">
        <v>150</v>
      </c>
      <c r="TS255" s="16">
        <v>140</v>
      </c>
      <c r="TT255" s="16">
        <v>0</v>
      </c>
      <c r="TU255" s="16">
        <v>0</v>
      </c>
      <c r="TV255" s="16">
        <v>3000</v>
      </c>
      <c r="TW255" s="16">
        <v>0</v>
      </c>
      <c r="TX255" s="16">
        <v>0</v>
      </c>
      <c r="TZ255" s="16" t="s">
        <v>7367</v>
      </c>
      <c r="UA255" s="16" t="s">
        <v>8691</v>
      </c>
      <c r="UB255" s="16">
        <v>0</v>
      </c>
      <c r="UC255" s="16" t="s">
        <v>843</v>
      </c>
      <c r="UD255" s="16" t="s">
        <v>843</v>
      </c>
      <c r="UE255" s="16" t="s">
        <v>844</v>
      </c>
      <c r="UF255" s="16" t="s">
        <v>844</v>
      </c>
      <c r="UG255" s="16" t="s">
        <v>843</v>
      </c>
      <c r="UH255" s="16" t="s">
        <v>843</v>
      </c>
      <c r="VK255" s="16" t="s">
        <v>6055</v>
      </c>
      <c r="VL255" s="16" t="s">
        <v>843</v>
      </c>
      <c r="VM255" s="16" t="s">
        <v>844</v>
      </c>
      <c r="VN255" s="16" t="s">
        <v>843</v>
      </c>
      <c r="VO255" s="16" t="s">
        <v>843</v>
      </c>
      <c r="VP255" s="16" t="s">
        <v>843</v>
      </c>
      <c r="VQ255" s="16" t="s">
        <v>843</v>
      </c>
      <c r="VR255" s="16" t="s">
        <v>843</v>
      </c>
      <c r="VS255" s="16" t="s">
        <v>843</v>
      </c>
      <c r="VT255" s="16" t="s">
        <v>843</v>
      </c>
      <c r="VW255" s="16">
        <v>1100</v>
      </c>
      <c r="VX255" s="16" t="s">
        <v>6028</v>
      </c>
      <c r="VY255" s="16" t="s">
        <v>844</v>
      </c>
      <c r="VZ255" s="16" t="s">
        <v>843</v>
      </c>
      <c r="WA255" s="16" t="s">
        <v>843</v>
      </c>
      <c r="WB255" s="16" t="s">
        <v>843</v>
      </c>
      <c r="WC255" s="16" t="s">
        <v>843</v>
      </c>
      <c r="WD255" s="16" t="s">
        <v>843</v>
      </c>
      <c r="WE255" s="16" t="s">
        <v>843</v>
      </c>
      <c r="WF255" s="16" t="s">
        <v>843</v>
      </c>
      <c r="WH255" s="16">
        <v>3200</v>
      </c>
      <c r="WO255" s="16" t="s">
        <v>6926</v>
      </c>
      <c r="YN255" s="16" t="s">
        <v>7040</v>
      </c>
      <c r="YP255" s="16" t="s">
        <v>7987</v>
      </c>
      <c r="YR255" s="16" t="s">
        <v>10134</v>
      </c>
      <c r="YS255" s="16" t="s">
        <v>10135</v>
      </c>
      <c r="YT255" s="16" t="s">
        <v>8694</v>
      </c>
      <c r="YU255" s="16" t="s">
        <v>10136</v>
      </c>
      <c r="YV255" s="16" t="s">
        <v>9148</v>
      </c>
      <c r="YW255" s="16" t="s">
        <v>844</v>
      </c>
      <c r="YX255" s="16" t="s">
        <v>9148</v>
      </c>
      <c r="YY255" s="16" t="s">
        <v>8789</v>
      </c>
      <c r="YZ255" s="16" t="s">
        <v>843</v>
      </c>
      <c r="ZA255" s="16" t="s">
        <v>843</v>
      </c>
      <c r="ZE255" s="16" t="s">
        <v>9503</v>
      </c>
      <c r="ZO255" s="16" t="s">
        <v>487</v>
      </c>
      <c r="ZP255" s="16" t="s">
        <v>487</v>
      </c>
      <c r="ZQ255" s="16" t="s">
        <v>486</v>
      </c>
      <c r="ZR255" s="16" t="s">
        <v>486</v>
      </c>
      <c r="ZS255" s="16" t="s">
        <v>1056</v>
      </c>
      <c r="ZT255" s="16" t="s">
        <v>8705</v>
      </c>
      <c r="ZU255" s="16" t="s">
        <v>9092</v>
      </c>
      <c r="ZV255" s="16" t="s">
        <v>486</v>
      </c>
      <c r="ZW255" s="16" t="s">
        <v>843</v>
      </c>
      <c r="ZX255" s="16" t="s">
        <v>843</v>
      </c>
      <c r="ZY255" s="16" t="s">
        <v>844</v>
      </c>
      <c r="ZZ255" s="16" t="s">
        <v>844</v>
      </c>
      <c r="AAA255" s="16" t="s">
        <v>1056</v>
      </c>
      <c r="AAB255" s="16" t="s">
        <v>844</v>
      </c>
      <c r="AAC255" s="16">
        <v>0</v>
      </c>
      <c r="AAD255" s="16" t="s">
        <v>844</v>
      </c>
      <c r="AAE255" s="16" t="s">
        <v>844</v>
      </c>
      <c r="AAF255" s="16" t="s">
        <v>843</v>
      </c>
      <c r="AAG255" s="16" t="s">
        <v>843</v>
      </c>
      <c r="AAH255" s="16" t="s">
        <v>843</v>
      </c>
      <c r="AAI255" s="16" t="s">
        <v>843</v>
      </c>
      <c r="AAJ255" s="16" t="s">
        <v>606</v>
      </c>
      <c r="AAK255" s="16" t="s">
        <v>655</v>
      </c>
      <c r="AAL255" s="16" t="s">
        <v>905</v>
      </c>
      <c r="AAM255" s="16" t="s">
        <v>660</v>
      </c>
      <c r="AAN255" s="16" t="s">
        <v>8707</v>
      </c>
      <c r="AAO255" s="16" t="s">
        <v>1018</v>
      </c>
      <c r="AAP255" s="16" t="s">
        <v>8708</v>
      </c>
      <c r="AAR255" s="16" t="s">
        <v>10137</v>
      </c>
      <c r="AAS255" s="16">
        <v>3716.43</v>
      </c>
      <c r="AAT255" s="16" t="s">
        <v>782</v>
      </c>
      <c r="AAU255" s="16" t="s">
        <v>782</v>
      </c>
      <c r="AAW255" s="16" t="s">
        <v>782</v>
      </c>
      <c r="AAX255" s="16" t="s">
        <v>843</v>
      </c>
      <c r="AAY255" s="16" t="s">
        <v>8710</v>
      </c>
      <c r="AAZ255" s="16" t="s">
        <v>782</v>
      </c>
      <c r="ABA255" s="16" t="s">
        <v>782</v>
      </c>
      <c r="ABB255" s="16" t="s">
        <v>783</v>
      </c>
      <c r="ABC255" s="16" t="s">
        <v>783</v>
      </c>
      <c r="ABD255" s="16" t="s">
        <v>783</v>
      </c>
      <c r="ABE255" s="16" t="s">
        <v>783</v>
      </c>
      <c r="ABF255" s="16" t="s">
        <v>782</v>
      </c>
      <c r="ABG255" s="16" t="s">
        <v>782</v>
      </c>
      <c r="ABH255" s="16" t="s">
        <v>782</v>
      </c>
      <c r="ABI255" s="16" t="s">
        <v>782</v>
      </c>
      <c r="ABJ255" s="16" t="s">
        <v>783</v>
      </c>
      <c r="ABK255" s="16" t="s">
        <v>783</v>
      </c>
      <c r="ABL255" s="16" t="s">
        <v>8769</v>
      </c>
      <c r="ABM255" s="16" t="s">
        <v>843</v>
      </c>
      <c r="ABN255" s="16" t="s">
        <v>1034</v>
      </c>
      <c r="ABO255" s="16" t="s">
        <v>486</v>
      </c>
      <c r="ABP255" s="16" t="s">
        <v>972</v>
      </c>
      <c r="ABQ255" s="16" t="s">
        <v>4324</v>
      </c>
      <c r="ABR255" s="16" t="s">
        <v>470</v>
      </c>
      <c r="ABS255" s="16" t="s">
        <v>457</v>
      </c>
      <c r="ABT255" s="16" t="s">
        <v>1056</v>
      </c>
      <c r="ABU255" s="16" t="s">
        <v>1056</v>
      </c>
      <c r="ABV255" s="16" t="s">
        <v>487</v>
      </c>
      <c r="ABW255" s="16" t="s">
        <v>487</v>
      </c>
      <c r="ABX255" s="16" t="s">
        <v>894</v>
      </c>
      <c r="ABY255" s="16" t="s">
        <v>486</v>
      </c>
      <c r="ABZ255" s="16" t="s">
        <v>487</v>
      </c>
      <c r="ACA255" s="16" t="s">
        <v>761</v>
      </c>
      <c r="ACB255" s="16" t="s">
        <v>774</v>
      </c>
      <c r="ACC255" s="16" t="s">
        <v>737</v>
      </c>
      <c r="ACD255" s="16" t="s">
        <v>486</v>
      </c>
      <c r="ACE255" s="16" t="s">
        <v>487</v>
      </c>
      <c r="ACG255" s="16" t="s">
        <v>1014</v>
      </c>
      <c r="ACH255" s="16" t="s">
        <v>1009</v>
      </c>
      <c r="ACI255" s="16" t="s">
        <v>462</v>
      </c>
      <c r="ACJ255" s="16">
        <v>0.79400000000000004</v>
      </c>
      <c r="ACK255" s="16" t="s">
        <v>482</v>
      </c>
      <c r="ACL255" s="16" t="s">
        <v>740</v>
      </c>
      <c r="ACM255" s="16" t="s">
        <v>1190</v>
      </c>
      <c r="ACN255" s="16" t="s">
        <v>1169</v>
      </c>
      <c r="ACO255" s="16" t="s">
        <v>1856</v>
      </c>
      <c r="ACP255" s="16">
        <v>3200</v>
      </c>
      <c r="ACQ255" s="16" t="s">
        <v>1202</v>
      </c>
      <c r="ACR255" s="16" t="s">
        <v>1644</v>
      </c>
      <c r="ACS255" s="16" t="s">
        <v>676</v>
      </c>
      <c r="ACT255" s="16" t="s">
        <v>1521</v>
      </c>
      <c r="ACU255" s="16" t="s">
        <v>833</v>
      </c>
      <c r="ACV255" s="16" t="s">
        <v>8711</v>
      </c>
      <c r="ACW255" s="16" t="s">
        <v>877</v>
      </c>
      <c r="ACX255" s="16" t="s">
        <v>1916</v>
      </c>
      <c r="ACY255" s="16" t="s">
        <v>1947</v>
      </c>
      <c r="ACZ255" s="16">
        <v>1</v>
      </c>
      <c r="ADA255" s="16">
        <v>1</v>
      </c>
      <c r="ADB255" s="16">
        <v>1</v>
      </c>
      <c r="ADC255" s="16">
        <v>1</v>
      </c>
      <c r="ADD255" s="16">
        <v>1</v>
      </c>
      <c r="ADE255" s="16" t="s">
        <v>8712</v>
      </c>
      <c r="ADF255" s="16">
        <v>0</v>
      </c>
      <c r="ADG255" s="16" t="s">
        <v>486</v>
      </c>
      <c r="ADH255" s="16">
        <v>2</v>
      </c>
      <c r="ADI255" s="16" t="s">
        <v>486</v>
      </c>
      <c r="ADK255" s="16" t="s">
        <v>13194</v>
      </c>
      <c r="ADL255" s="16" t="s">
        <v>1764</v>
      </c>
      <c r="ADM255" s="16" t="s">
        <v>13195</v>
      </c>
      <c r="ADN255" s="16" t="s">
        <v>13196</v>
      </c>
      <c r="ADO255" s="16" t="s">
        <v>13197</v>
      </c>
      <c r="ADP255" s="16" t="s">
        <v>13194</v>
      </c>
      <c r="ADQ255" s="16" t="s">
        <v>1743</v>
      </c>
      <c r="ADR255" s="16" t="s">
        <v>13194</v>
      </c>
      <c r="ADS255" s="16" t="s">
        <v>13194</v>
      </c>
      <c r="ADV255" s="16" t="s">
        <v>1756</v>
      </c>
      <c r="ADW255" s="16" t="s">
        <v>8729</v>
      </c>
      <c r="AEA255" s="16">
        <v>2190</v>
      </c>
      <c r="AEC255" s="16" t="s">
        <v>1058</v>
      </c>
      <c r="AED255" s="16">
        <v>1858.21</v>
      </c>
      <c r="AEE255" s="16" t="s">
        <v>952</v>
      </c>
      <c r="AEG255" s="16">
        <v>4300</v>
      </c>
      <c r="AEK255" s="16">
        <v>300</v>
      </c>
      <c r="AEL255" s="16">
        <v>400</v>
      </c>
      <c r="AEM255" s="16">
        <v>1500</v>
      </c>
      <c r="AEN255" s="16">
        <v>75</v>
      </c>
      <c r="AEO255" s="16">
        <v>70</v>
      </c>
    </row>
    <row r="256" spans="1:822" x14ac:dyDescent="0.25">
      <c r="A256" s="30">
        <v>45825</v>
      </c>
      <c r="B256" s="16" t="s">
        <v>10138</v>
      </c>
      <c r="C256" s="16" t="s">
        <v>867</v>
      </c>
      <c r="D256" s="16" t="s">
        <v>867</v>
      </c>
      <c r="E256" s="16">
        <v>32</v>
      </c>
      <c r="F256" s="16" t="s">
        <v>8153</v>
      </c>
      <c r="G256" s="16" t="s">
        <v>4099</v>
      </c>
      <c r="I256" s="16" t="s">
        <v>4174</v>
      </c>
      <c r="Z256" s="16" t="s">
        <v>996</v>
      </c>
      <c r="AA256" s="16" t="s">
        <v>470</v>
      </c>
      <c r="AB256" s="16">
        <v>1</v>
      </c>
      <c r="AC256" s="16" t="s">
        <v>844</v>
      </c>
      <c r="AD256" s="16" t="s">
        <v>843</v>
      </c>
      <c r="AE256" s="16" t="s">
        <v>843</v>
      </c>
      <c r="AF256" s="16" t="s">
        <v>844</v>
      </c>
      <c r="AG256" s="16" t="s">
        <v>843</v>
      </c>
      <c r="AH256" s="16" t="s">
        <v>844</v>
      </c>
      <c r="AI256" s="16" t="s">
        <v>843</v>
      </c>
      <c r="AJ256" s="16" t="s">
        <v>843</v>
      </c>
      <c r="AK256" s="16" t="s">
        <v>843</v>
      </c>
      <c r="AM256" s="16" t="s">
        <v>737</v>
      </c>
      <c r="AN256" s="16" t="s">
        <v>759</v>
      </c>
      <c r="AP256" s="16" t="s">
        <v>775</v>
      </c>
      <c r="AR256" s="16" t="s">
        <v>6907</v>
      </c>
      <c r="BB256" s="16">
        <v>2</v>
      </c>
      <c r="BC256" s="16" t="s">
        <v>7878</v>
      </c>
      <c r="BE256" s="16" t="s">
        <v>5101</v>
      </c>
      <c r="BV256" s="16" t="s">
        <v>4433</v>
      </c>
      <c r="BW256" s="16" t="s">
        <v>844</v>
      </c>
      <c r="BX256" s="16" t="s">
        <v>843</v>
      </c>
      <c r="BY256" s="16" t="s">
        <v>843</v>
      </c>
      <c r="BZ256" s="16" t="s">
        <v>843</v>
      </c>
      <c r="CA256" s="16" t="s">
        <v>843</v>
      </c>
      <c r="CB256" s="16" t="s">
        <v>843</v>
      </c>
      <c r="CC256" s="16" t="s">
        <v>843</v>
      </c>
      <c r="CD256" s="16" t="s">
        <v>843</v>
      </c>
      <c r="CE256" s="16" t="s">
        <v>843</v>
      </c>
      <c r="CF256" s="16" t="s">
        <v>843</v>
      </c>
      <c r="CG256" s="16" t="s">
        <v>843</v>
      </c>
      <c r="CH256" s="16" t="s">
        <v>843</v>
      </c>
      <c r="CI256" s="16" t="s">
        <v>843</v>
      </c>
      <c r="CJ256" s="16" t="s">
        <v>843</v>
      </c>
      <c r="CK256" s="16" t="s">
        <v>843</v>
      </c>
      <c r="CP256" s="16" t="s">
        <v>867</v>
      </c>
      <c r="CQ256" s="16" t="s">
        <v>5194</v>
      </c>
      <c r="CR256" s="16" t="s">
        <v>843</v>
      </c>
      <c r="CS256" s="16" t="s">
        <v>844</v>
      </c>
      <c r="CT256" s="16" t="s">
        <v>843</v>
      </c>
      <c r="CU256" s="16" t="s">
        <v>843</v>
      </c>
      <c r="CV256" s="16" t="s">
        <v>843</v>
      </c>
      <c r="CW256" s="16" t="s">
        <v>843</v>
      </c>
      <c r="CX256" s="16" t="s">
        <v>843</v>
      </c>
      <c r="CY256" s="16" t="s">
        <v>843</v>
      </c>
      <c r="CZ256" s="16" t="s">
        <v>843</v>
      </c>
      <c r="DA256" s="16" t="s">
        <v>5184</v>
      </c>
      <c r="DX256" s="16" t="s">
        <v>867</v>
      </c>
      <c r="DY256" s="16" t="s">
        <v>867</v>
      </c>
      <c r="GC256" s="16" t="s">
        <v>5330</v>
      </c>
      <c r="GF256" s="16" t="s">
        <v>867</v>
      </c>
      <c r="GG256" s="16" t="s">
        <v>867</v>
      </c>
      <c r="GV256" s="16" t="s">
        <v>5443</v>
      </c>
      <c r="GW256" s="16" t="s">
        <v>843</v>
      </c>
      <c r="GX256" s="16" t="s">
        <v>844</v>
      </c>
      <c r="GY256" s="16" t="s">
        <v>843</v>
      </c>
      <c r="GZ256" s="16" t="s">
        <v>843</v>
      </c>
      <c r="HA256" s="16" t="s">
        <v>843</v>
      </c>
      <c r="HB256" s="16" t="s">
        <v>843</v>
      </c>
      <c r="HC256" s="16" t="s">
        <v>843</v>
      </c>
      <c r="HD256" s="16" t="s">
        <v>843</v>
      </c>
      <c r="HE256" s="16" t="s">
        <v>843</v>
      </c>
      <c r="HF256" s="16" t="s">
        <v>843</v>
      </c>
      <c r="HH256" s="16" t="s">
        <v>5456</v>
      </c>
      <c r="HK256" s="16" t="s">
        <v>865</v>
      </c>
      <c r="HM256" s="16" t="s">
        <v>865</v>
      </c>
      <c r="HZ256" s="16" t="s">
        <v>7944</v>
      </c>
      <c r="KE256" s="16" t="s">
        <v>5582</v>
      </c>
      <c r="KG256" s="16" t="s">
        <v>7015</v>
      </c>
      <c r="KH256" s="16" t="s">
        <v>7033</v>
      </c>
      <c r="KI256" s="16" t="s">
        <v>865</v>
      </c>
      <c r="LG256" s="16" t="s">
        <v>867</v>
      </c>
      <c r="LH256" s="16" t="s">
        <v>867</v>
      </c>
      <c r="LI256" s="16" t="s">
        <v>867</v>
      </c>
      <c r="LJ256" s="16" t="s">
        <v>867</v>
      </c>
      <c r="LK256" s="16" t="s">
        <v>867</v>
      </c>
      <c r="LL256" s="16" t="s">
        <v>5690</v>
      </c>
      <c r="LM256" s="16" t="s">
        <v>843</v>
      </c>
      <c r="LN256" s="16" t="s">
        <v>843</v>
      </c>
      <c r="LO256" s="16" t="s">
        <v>843</v>
      </c>
      <c r="LP256" s="16" t="s">
        <v>843</v>
      </c>
      <c r="LQ256" s="16" t="s">
        <v>843</v>
      </c>
      <c r="LR256" s="16" t="s">
        <v>843</v>
      </c>
      <c r="LS256" s="16" t="s">
        <v>843</v>
      </c>
      <c r="LT256" s="16" t="s">
        <v>843</v>
      </c>
      <c r="LU256" s="16" t="s">
        <v>843</v>
      </c>
      <c r="LV256" s="16" t="s">
        <v>843</v>
      </c>
      <c r="LW256" s="16" t="s">
        <v>843</v>
      </c>
      <c r="LX256" s="16" t="s">
        <v>844</v>
      </c>
      <c r="LY256" s="16" t="s">
        <v>843</v>
      </c>
      <c r="LZ256" s="16" t="s">
        <v>843</v>
      </c>
      <c r="MA256" s="16" t="s">
        <v>843</v>
      </c>
      <c r="MC256" s="16" t="s">
        <v>5694</v>
      </c>
      <c r="MD256" s="16" t="s">
        <v>844</v>
      </c>
      <c r="ME256" s="16" t="s">
        <v>843</v>
      </c>
      <c r="MF256" s="16" t="s">
        <v>843</v>
      </c>
      <c r="MG256" s="16" t="s">
        <v>843</v>
      </c>
      <c r="MH256" s="16" t="s">
        <v>843</v>
      </c>
      <c r="MI256" s="16" t="s">
        <v>843</v>
      </c>
      <c r="MJ256" s="16" t="s">
        <v>843</v>
      </c>
      <c r="MK256" s="16" t="s">
        <v>843</v>
      </c>
      <c r="ML256" s="16" t="s">
        <v>843</v>
      </c>
      <c r="MM256" s="16" t="s">
        <v>843</v>
      </c>
      <c r="MN256" s="16" t="s">
        <v>843</v>
      </c>
      <c r="MO256" s="16" t="s">
        <v>843</v>
      </c>
      <c r="MP256" s="16" t="s">
        <v>843</v>
      </c>
      <c r="MQ256" s="16" t="s">
        <v>843</v>
      </c>
      <c r="MR256" s="16" t="s">
        <v>843</v>
      </c>
      <c r="MS256" s="16" t="s">
        <v>843</v>
      </c>
      <c r="MT256" s="16" t="s">
        <v>843</v>
      </c>
      <c r="MU256" s="16" t="s">
        <v>843</v>
      </c>
      <c r="MV256" s="16" t="s">
        <v>843</v>
      </c>
      <c r="PC256" s="16" t="s">
        <v>865</v>
      </c>
      <c r="PD256" s="16" t="s">
        <v>865</v>
      </c>
      <c r="PY256" s="16" t="s">
        <v>865</v>
      </c>
      <c r="QP256" s="16" t="s">
        <v>865</v>
      </c>
      <c r="QR256" s="16" t="s">
        <v>867</v>
      </c>
      <c r="QT256" s="16" t="s">
        <v>867</v>
      </c>
      <c r="QV256" s="16" t="s">
        <v>865</v>
      </c>
      <c r="QX256" s="16" t="s">
        <v>865</v>
      </c>
      <c r="QY256" s="16" t="s">
        <v>867</v>
      </c>
      <c r="RD256" s="16" t="s">
        <v>865</v>
      </c>
      <c r="RF256" s="16" t="s">
        <v>7708</v>
      </c>
      <c r="RH256" s="16" t="s">
        <v>865</v>
      </c>
      <c r="RJ256" s="16" t="s">
        <v>865</v>
      </c>
      <c r="RN256" s="16" t="s">
        <v>7720</v>
      </c>
      <c r="RP256" s="16" t="s">
        <v>867</v>
      </c>
      <c r="RR256" s="16" t="s">
        <v>867</v>
      </c>
      <c r="RT256" s="16" t="s">
        <v>867</v>
      </c>
      <c r="RV256" s="16" t="s">
        <v>7720</v>
      </c>
      <c r="RX256" s="16" t="s">
        <v>7724</v>
      </c>
      <c r="RZ256" s="16" t="s">
        <v>867</v>
      </c>
      <c r="SQ256" s="16" t="s">
        <v>867</v>
      </c>
      <c r="SS256" s="16" t="s">
        <v>7296</v>
      </c>
      <c r="ST256" s="16" t="s">
        <v>7761</v>
      </c>
      <c r="TN256" s="16">
        <v>1000</v>
      </c>
      <c r="TO256" s="16">
        <v>0</v>
      </c>
      <c r="TP256" s="16">
        <v>950</v>
      </c>
      <c r="TQ256" s="16">
        <v>0</v>
      </c>
      <c r="TR256" s="16">
        <v>800</v>
      </c>
      <c r="TS256" s="16">
        <v>120</v>
      </c>
      <c r="TT256" s="16">
        <v>0</v>
      </c>
      <c r="TU256" s="16">
        <v>300</v>
      </c>
      <c r="TW256" s="16">
        <v>0</v>
      </c>
      <c r="TZ256" s="16" t="s">
        <v>7364</v>
      </c>
      <c r="UA256" s="16" t="s">
        <v>5941</v>
      </c>
      <c r="UB256" s="16">
        <v>0</v>
      </c>
      <c r="UC256" s="16" t="s">
        <v>844</v>
      </c>
      <c r="UD256" s="16" t="s">
        <v>843</v>
      </c>
      <c r="UE256" s="16" t="s">
        <v>843</v>
      </c>
      <c r="UF256" s="16" t="s">
        <v>843</v>
      </c>
      <c r="UG256" s="16" t="s">
        <v>843</v>
      </c>
      <c r="UH256" s="16" t="s">
        <v>843</v>
      </c>
      <c r="UL256" s="16">
        <v>9000</v>
      </c>
      <c r="WO256" s="16" t="s">
        <v>6926</v>
      </c>
      <c r="YN256" s="16" t="s">
        <v>864</v>
      </c>
      <c r="YP256" s="16" t="s">
        <v>7978</v>
      </c>
      <c r="YR256" s="16" t="s">
        <v>10139</v>
      </c>
      <c r="YS256" s="16" t="s">
        <v>10140</v>
      </c>
      <c r="YT256" s="16" t="s">
        <v>8694</v>
      </c>
      <c r="YU256" s="16" t="s">
        <v>10141</v>
      </c>
      <c r="YV256" s="16" t="s">
        <v>9148</v>
      </c>
      <c r="YW256" s="16" t="s">
        <v>844</v>
      </c>
      <c r="YX256" s="16" t="s">
        <v>9148</v>
      </c>
      <c r="YZ256" s="16" t="s">
        <v>843</v>
      </c>
      <c r="ZB256" s="16">
        <v>3170</v>
      </c>
      <c r="ZC256" s="16" t="s">
        <v>8854</v>
      </c>
      <c r="ZD256" s="16" t="s">
        <v>843</v>
      </c>
      <c r="ZE256" s="16" t="s">
        <v>843</v>
      </c>
      <c r="ZF256" s="16" t="s">
        <v>843</v>
      </c>
      <c r="ZG256" s="16" t="s">
        <v>8738</v>
      </c>
      <c r="ZH256" s="16" t="s">
        <v>8699</v>
      </c>
      <c r="ZI256" s="16" t="s">
        <v>8888</v>
      </c>
      <c r="ZK256" s="16" t="s">
        <v>843</v>
      </c>
      <c r="ZL256" s="16" t="s">
        <v>8753</v>
      </c>
      <c r="ZM256" s="16" t="s">
        <v>843</v>
      </c>
      <c r="ZN256" s="16" t="s">
        <v>8742</v>
      </c>
      <c r="ZO256" s="16" t="s">
        <v>487</v>
      </c>
      <c r="ZP256" s="16" t="s">
        <v>487</v>
      </c>
      <c r="ZQ256" s="16" t="s">
        <v>487</v>
      </c>
      <c r="ZR256" s="16" t="s">
        <v>486</v>
      </c>
      <c r="ZS256" s="16" t="s">
        <v>8704</v>
      </c>
      <c r="ZT256" s="16" t="s">
        <v>8705</v>
      </c>
      <c r="ZU256" s="16" t="s">
        <v>8706</v>
      </c>
      <c r="ZV256" s="16" t="s">
        <v>487</v>
      </c>
      <c r="ZW256" s="16" t="s">
        <v>843</v>
      </c>
      <c r="ZX256" s="16" t="s">
        <v>844</v>
      </c>
      <c r="ZY256" s="16" t="s">
        <v>844</v>
      </c>
      <c r="ZZ256" s="16" t="s">
        <v>843</v>
      </c>
      <c r="AAA256" s="16" t="s">
        <v>843</v>
      </c>
      <c r="AAB256" s="16" t="s">
        <v>843</v>
      </c>
      <c r="AAC256" s="16">
        <v>1</v>
      </c>
      <c r="AAD256" s="16" t="s">
        <v>844</v>
      </c>
      <c r="AAE256" s="16" t="s">
        <v>843</v>
      </c>
      <c r="AAF256" s="16" t="s">
        <v>843</v>
      </c>
      <c r="AAG256" s="16" t="s">
        <v>843</v>
      </c>
      <c r="AAH256" s="16" t="s">
        <v>843</v>
      </c>
      <c r="AAI256" s="16" t="s">
        <v>843</v>
      </c>
      <c r="AAJ256" s="16" t="s">
        <v>600</v>
      </c>
      <c r="AAK256" s="16" t="s">
        <v>639</v>
      </c>
      <c r="AAL256" s="16" t="s">
        <v>905</v>
      </c>
      <c r="AAM256" s="16" t="s">
        <v>663</v>
      </c>
      <c r="AAN256" s="16" t="s">
        <v>8707</v>
      </c>
      <c r="AAO256" s="16" t="s">
        <v>1018</v>
      </c>
      <c r="AAP256" s="16" t="s">
        <v>8708</v>
      </c>
      <c r="AAS256" s="16">
        <v>9000</v>
      </c>
      <c r="AAT256" s="16" t="s">
        <v>782</v>
      </c>
      <c r="AAU256" s="16" t="s">
        <v>1068</v>
      </c>
      <c r="AAV256" s="16" t="s">
        <v>782</v>
      </c>
      <c r="AAW256" s="16" t="s">
        <v>782</v>
      </c>
      <c r="AAX256" s="16" t="s">
        <v>844</v>
      </c>
      <c r="AAY256" s="16" t="s">
        <v>8727</v>
      </c>
      <c r="AAZ256" s="16" t="s">
        <v>782</v>
      </c>
      <c r="ABA256" s="16" t="s">
        <v>783</v>
      </c>
      <c r="ABB256" s="16" t="s">
        <v>782</v>
      </c>
      <c r="ABC256" s="16" t="s">
        <v>783</v>
      </c>
      <c r="ABD256" s="16" t="s">
        <v>783</v>
      </c>
      <c r="ABE256" s="16" t="s">
        <v>783</v>
      </c>
      <c r="ABF256" s="16" t="s">
        <v>782</v>
      </c>
      <c r="ABG256" s="16" t="s">
        <v>782</v>
      </c>
      <c r="ABH256" s="16" t="s">
        <v>782</v>
      </c>
      <c r="ABI256" s="16" t="s">
        <v>783</v>
      </c>
      <c r="ABJ256" s="16" t="s">
        <v>782</v>
      </c>
      <c r="ABK256" s="16" t="s">
        <v>782</v>
      </c>
      <c r="ABL256" s="16" t="s">
        <v>8769</v>
      </c>
      <c r="ABM256" s="16" t="s">
        <v>843</v>
      </c>
      <c r="ABN256" s="16" t="s">
        <v>1034</v>
      </c>
      <c r="ABO256" s="16" t="s">
        <v>486</v>
      </c>
      <c r="ABP256" s="16" t="s">
        <v>972</v>
      </c>
      <c r="ABQ256" s="16" t="s">
        <v>4297</v>
      </c>
      <c r="ABR256" s="16" t="s">
        <v>470</v>
      </c>
      <c r="ABS256" s="16" t="s">
        <v>445</v>
      </c>
      <c r="ABT256" s="16" t="s">
        <v>844</v>
      </c>
      <c r="ABU256" s="16" t="s">
        <v>844</v>
      </c>
      <c r="ABV256" s="16" t="s">
        <v>487</v>
      </c>
      <c r="ABW256" s="16" t="s">
        <v>486</v>
      </c>
      <c r="ABX256" s="16" t="s">
        <v>892</v>
      </c>
      <c r="ABY256" s="16" t="s">
        <v>486</v>
      </c>
      <c r="ABZ256" s="16" t="s">
        <v>486</v>
      </c>
      <c r="ACA256" s="16" t="s">
        <v>759</v>
      </c>
      <c r="ACB256" s="16" t="s">
        <v>775</v>
      </c>
      <c r="ACC256" s="16" t="s">
        <v>737</v>
      </c>
      <c r="ACD256" s="16" t="s">
        <v>486</v>
      </c>
      <c r="ACE256" s="16" t="s">
        <v>486</v>
      </c>
      <c r="ACG256" s="16" t="s">
        <v>1014</v>
      </c>
      <c r="ACH256" s="16" t="s">
        <v>1009</v>
      </c>
      <c r="ACI256" s="16" t="s">
        <v>462</v>
      </c>
      <c r="ACJ256" s="16">
        <v>0.79400000000000004</v>
      </c>
      <c r="ACK256" s="16" t="s">
        <v>482</v>
      </c>
      <c r="ACL256" s="16" t="s">
        <v>738</v>
      </c>
      <c r="ACM256" s="16" t="s">
        <v>1188</v>
      </c>
      <c r="ACN256" s="16" t="s">
        <v>1169</v>
      </c>
      <c r="ACO256" s="16" t="s">
        <v>1856</v>
      </c>
      <c r="ACQ256" s="16" t="s">
        <v>1201</v>
      </c>
      <c r="ACR256" s="16" t="s">
        <v>1645</v>
      </c>
      <c r="ACS256" s="16" t="s">
        <v>680</v>
      </c>
      <c r="ACT256" s="16" t="s">
        <v>1522</v>
      </c>
      <c r="ACU256" s="16" t="s">
        <v>831</v>
      </c>
      <c r="ACV256" s="16" t="s">
        <v>8756</v>
      </c>
      <c r="ACW256" s="16" t="s">
        <v>445</v>
      </c>
      <c r="ACX256" s="16" t="s">
        <v>1916</v>
      </c>
      <c r="ACY256" s="16" t="s">
        <v>1949</v>
      </c>
      <c r="ACZ256" s="16">
        <v>1</v>
      </c>
      <c r="ADA256" s="16">
        <v>1</v>
      </c>
      <c r="ADB256" s="16">
        <v>1</v>
      </c>
      <c r="ADC256" s="16">
        <v>1</v>
      </c>
      <c r="ADD256" s="16">
        <v>1</v>
      </c>
      <c r="ADE256" s="16" t="s">
        <v>8712</v>
      </c>
      <c r="ADF256" s="16">
        <v>0</v>
      </c>
      <c r="ADG256" s="16" t="s">
        <v>486</v>
      </c>
      <c r="ADH256" s="16">
        <v>1</v>
      </c>
      <c r="ADI256" s="16" t="s">
        <v>486</v>
      </c>
      <c r="ADJ256" s="16" t="s">
        <v>13198</v>
      </c>
      <c r="ADK256" s="16" t="s">
        <v>13194</v>
      </c>
      <c r="ADL256" s="16" t="s">
        <v>1764</v>
      </c>
      <c r="ADM256" s="16" t="s">
        <v>13194</v>
      </c>
      <c r="ADN256" s="16" t="s">
        <v>1764</v>
      </c>
      <c r="ADO256" s="16" t="s">
        <v>13197</v>
      </c>
      <c r="ADP256" s="16" t="s">
        <v>13196</v>
      </c>
      <c r="ADR256" s="16" t="s">
        <v>13194</v>
      </c>
      <c r="ADY256" s="16" t="s">
        <v>1058</v>
      </c>
      <c r="AEA256" s="16">
        <v>3170</v>
      </c>
      <c r="AEC256" s="16" t="s">
        <v>1063</v>
      </c>
      <c r="AED256" s="16">
        <v>9000</v>
      </c>
      <c r="AEE256" s="16" t="s">
        <v>952</v>
      </c>
      <c r="AEI256" s="16">
        <v>1000</v>
      </c>
      <c r="AEK256" s="16">
        <v>950</v>
      </c>
      <c r="AEN256" s="16">
        <v>800</v>
      </c>
      <c r="AEO256" s="16">
        <v>120</v>
      </c>
      <c r="AEP256" s="16">
        <v>300</v>
      </c>
    </row>
    <row r="257" spans="1:822" x14ac:dyDescent="0.25">
      <c r="A257" s="30">
        <v>45825</v>
      </c>
      <c r="B257" s="16" t="s">
        <v>10142</v>
      </c>
      <c r="C257" s="16" t="s">
        <v>867</v>
      </c>
      <c r="D257" s="16" t="s">
        <v>867</v>
      </c>
      <c r="E257" s="16">
        <v>51</v>
      </c>
      <c r="F257" s="16" t="s">
        <v>8153</v>
      </c>
      <c r="G257" s="16" t="s">
        <v>4099</v>
      </c>
      <c r="I257" s="16" t="s">
        <v>4174</v>
      </c>
      <c r="Z257" s="16" t="s">
        <v>993</v>
      </c>
      <c r="AA257" s="16" t="s">
        <v>470</v>
      </c>
      <c r="AB257" s="16">
        <v>1</v>
      </c>
      <c r="AC257" s="16" t="s">
        <v>844</v>
      </c>
      <c r="AD257" s="16" t="s">
        <v>843</v>
      </c>
      <c r="AE257" s="16" t="s">
        <v>843</v>
      </c>
      <c r="AF257" s="16" t="s">
        <v>844</v>
      </c>
      <c r="AG257" s="16" t="s">
        <v>843</v>
      </c>
      <c r="AH257" s="16" t="s">
        <v>844</v>
      </c>
      <c r="AI257" s="16" t="s">
        <v>843</v>
      </c>
      <c r="AJ257" s="16" t="s">
        <v>843</v>
      </c>
      <c r="AK257" s="16" t="s">
        <v>843</v>
      </c>
      <c r="AM257" s="16" t="s">
        <v>737</v>
      </c>
      <c r="AN257" s="16" t="s">
        <v>761</v>
      </c>
      <c r="AP257" s="16" t="s">
        <v>774</v>
      </c>
      <c r="AR257" s="16" t="s">
        <v>6907</v>
      </c>
      <c r="BB257" s="16">
        <v>1</v>
      </c>
      <c r="BC257" s="16" t="s">
        <v>7875</v>
      </c>
      <c r="BE257" s="16" t="s">
        <v>5098</v>
      </c>
      <c r="BV257" s="16" t="s">
        <v>4433</v>
      </c>
      <c r="BW257" s="16" t="s">
        <v>844</v>
      </c>
      <c r="BX257" s="16" t="s">
        <v>843</v>
      </c>
      <c r="BY257" s="16" t="s">
        <v>843</v>
      </c>
      <c r="BZ257" s="16" t="s">
        <v>843</v>
      </c>
      <c r="CA257" s="16" t="s">
        <v>843</v>
      </c>
      <c r="CB257" s="16" t="s">
        <v>843</v>
      </c>
      <c r="CC257" s="16" t="s">
        <v>843</v>
      </c>
      <c r="CD257" s="16" t="s">
        <v>843</v>
      </c>
      <c r="CE257" s="16" t="s">
        <v>843</v>
      </c>
      <c r="CF257" s="16" t="s">
        <v>843</v>
      </c>
      <c r="CG257" s="16" t="s">
        <v>843</v>
      </c>
      <c r="CH257" s="16" t="s">
        <v>843</v>
      </c>
      <c r="CI257" s="16" t="s">
        <v>843</v>
      </c>
      <c r="CJ257" s="16" t="s">
        <v>843</v>
      </c>
      <c r="CK257" s="16" t="s">
        <v>843</v>
      </c>
      <c r="CP257" s="16" t="s">
        <v>865</v>
      </c>
      <c r="DX257" s="16" t="s">
        <v>867</v>
      </c>
      <c r="DY257" s="16" t="s">
        <v>867</v>
      </c>
      <c r="GC257" s="16" t="s">
        <v>5330</v>
      </c>
      <c r="GF257" s="16" t="s">
        <v>867</v>
      </c>
      <c r="GG257" s="16" t="s">
        <v>867</v>
      </c>
      <c r="GV257" s="16" t="s">
        <v>5443</v>
      </c>
      <c r="GW257" s="16" t="s">
        <v>843</v>
      </c>
      <c r="GX257" s="16" t="s">
        <v>844</v>
      </c>
      <c r="GY257" s="16" t="s">
        <v>843</v>
      </c>
      <c r="GZ257" s="16" t="s">
        <v>843</v>
      </c>
      <c r="HA257" s="16" t="s">
        <v>843</v>
      </c>
      <c r="HB257" s="16" t="s">
        <v>843</v>
      </c>
      <c r="HC257" s="16" t="s">
        <v>843</v>
      </c>
      <c r="HD257" s="16" t="s">
        <v>843</v>
      </c>
      <c r="HE257" s="16" t="s">
        <v>843</v>
      </c>
      <c r="HF257" s="16" t="s">
        <v>843</v>
      </c>
      <c r="HH257" s="16" t="s">
        <v>5456</v>
      </c>
      <c r="HK257" s="16" t="s">
        <v>865</v>
      </c>
      <c r="HM257" s="16" t="s">
        <v>865</v>
      </c>
      <c r="HZ257" s="16" t="s">
        <v>7944</v>
      </c>
      <c r="KE257" s="16" t="s">
        <v>5585</v>
      </c>
      <c r="KG257" s="16" t="s">
        <v>7018</v>
      </c>
      <c r="KH257" s="16" t="s">
        <v>7033</v>
      </c>
      <c r="KI257" s="16" t="s">
        <v>865</v>
      </c>
      <c r="LG257" s="16" t="s">
        <v>867</v>
      </c>
      <c r="LH257" s="16" t="s">
        <v>867</v>
      </c>
      <c r="LI257" s="16" t="s">
        <v>867</v>
      </c>
      <c r="LJ257" s="16" t="s">
        <v>867</v>
      </c>
      <c r="LK257" s="16" t="s">
        <v>867</v>
      </c>
      <c r="LL257" s="16" t="s">
        <v>10143</v>
      </c>
      <c r="LM257" s="16" t="s">
        <v>843</v>
      </c>
      <c r="LN257" s="16" t="s">
        <v>843</v>
      </c>
      <c r="LO257" s="16" t="s">
        <v>843</v>
      </c>
      <c r="LP257" s="16" t="s">
        <v>844</v>
      </c>
      <c r="LQ257" s="16" t="s">
        <v>844</v>
      </c>
      <c r="LR257" s="16" t="s">
        <v>843</v>
      </c>
      <c r="LS257" s="16" t="s">
        <v>843</v>
      </c>
      <c r="LT257" s="16" t="s">
        <v>843</v>
      </c>
      <c r="LU257" s="16" t="s">
        <v>843</v>
      </c>
      <c r="LV257" s="16" t="s">
        <v>843</v>
      </c>
      <c r="LW257" s="16" t="s">
        <v>843</v>
      </c>
      <c r="LX257" s="16" t="s">
        <v>843</v>
      </c>
      <c r="LY257" s="16" t="s">
        <v>843</v>
      </c>
      <c r="LZ257" s="16" t="s">
        <v>843</v>
      </c>
      <c r="MA257" s="16" t="s">
        <v>843</v>
      </c>
      <c r="MC257" s="16" t="s">
        <v>5694</v>
      </c>
      <c r="MD257" s="16" t="s">
        <v>844</v>
      </c>
      <c r="ME257" s="16" t="s">
        <v>843</v>
      </c>
      <c r="MF257" s="16" t="s">
        <v>843</v>
      </c>
      <c r="MG257" s="16" t="s">
        <v>843</v>
      </c>
      <c r="MH257" s="16" t="s">
        <v>843</v>
      </c>
      <c r="MI257" s="16" t="s">
        <v>843</v>
      </c>
      <c r="MJ257" s="16" t="s">
        <v>843</v>
      </c>
      <c r="MK257" s="16" t="s">
        <v>843</v>
      </c>
      <c r="ML257" s="16" t="s">
        <v>843</v>
      </c>
      <c r="MM257" s="16" t="s">
        <v>843</v>
      </c>
      <c r="MN257" s="16" t="s">
        <v>843</v>
      </c>
      <c r="MO257" s="16" t="s">
        <v>843</v>
      </c>
      <c r="MP257" s="16" t="s">
        <v>843</v>
      </c>
      <c r="MQ257" s="16" t="s">
        <v>843</v>
      </c>
      <c r="MR257" s="16" t="s">
        <v>843</v>
      </c>
      <c r="MS257" s="16" t="s">
        <v>843</v>
      </c>
      <c r="MT257" s="16" t="s">
        <v>843</v>
      </c>
      <c r="MU257" s="16" t="s">
        <v>843</v>
      </c>
      <c r="MV257" s="16" t="s">
        <v>843</v>
      </c>
      <c r="PC257" s="16" t="s">
        <v>865</v>
      </c>
      <c r="PD257" s="16" t="s">
        <v>867</v>
      </c>
      <c r="PE257" s="16" t="s">
        <v>865</v>
      </c>
      <c r="PY257" s="16" t="s">
        <v>865</v>
      </c>
      <c r="QP257" s="16" t="s">
        <v>865</v>
      </c>
      <c r="QR257" s="16" t="s">
        <v>865</v>
      </c>
      <c r="QT257" s="16" t="s">
        <v>867</v>
      </c>
      <c r="QV257" s="16" t="s">
        <v>865</v>
      </c>
      <c r="QX257" s="16" t="s">
        <v>867</v>
      </c>
      <c r="RD257" s="16" t="s">
        <v>865</v>
      </c>
      <c r="RF257" s="16" t="s">
        <v>865</v>
      </c>
      <c r="RH257" s="16" t="s">
        <v>4216</v>
      </c>
      <c r="RJ257" s="16" t="s">
        <v>865</v>
      </c>
      <c r="RN257" s="16" t="s">
        <v>7720</v>
      </c>
      <c r="RP257" s="16" t="s">
        <v>867</v>
      </c>
      <c r="RR257" s="16" t="s">
        <v>867</v>
      </c>
      <c r="RT257" s="16" t="s">
        <v>867</v>
      </c>
      <c r="RV257" s="16" t="s">
        <v>867</v>
      </c>
      <c r="RX257" s="16" t="s">
        <v>7720</v>
      </c>
      <c r="RZ257" s="16" t="s">
        <v>867</v>
      </c>
      <c r="SQ257" s="16" t="s">
        <v>865</v>
      </c>
      <c r="SS257" s="16" t="s">
        <v>7293</v>
      </c>
      <c r="ST257" s="16" t="s">
        <v>7761</v>
      </c>
      <c r="TN257" s="16">
        <v>3000</v>
      </c>
      <c r="TO257" s="16">
        <v>0</v>
      </c>
      <c r="TP257" s="16">
        <v>500</v>
      </c>
      <c r="TQ257" s="16">
        <v>200</v>
      </c>
      <c r="TR257" s="16">
        <v>200</v>
      </c>
      <c r="TS257" s="16">
        <v>150</v>
      </c>
      <c r="TT257" s="16">
        <v>0</v>
      </c>
      <c r="TU257" s="16">
        <v>200</v>
      </c>
      <c r="TV257" s="16">
        <v>900</v>
      </c>
      <c r="TW257" s="16">
        <v>0</v>
      </c>
      <c r="TX257" s="16">
        <v>0</v>
      </c>
      <c r="TZ257" s="16" t="s">
        <v>7367</v>
      </c>
      <c r="UA257" s="16" t="s">
        <v>4216</v>
      </c>
      <c r="UB257" s="16">
        <v>0</v>
      </c>
      <c r="UC257" s="16" t="s">
        <v>843</v>
      </c>
      <c r="UD257" s="16" t="s">
        <v>843</v>
      </c>
      <c r="UE257" s="16" t="s">
        <v>843</v>
      </c>
      <c r="UF257" s="16" t="s">
        <v>843</v>
      </c>
      <c r="UG257" s="16" t="s">
        <v>843</v>
      </c>
      <c r="UH257" s="16" t="s">
        <v>844</v>
      </c>
      <c r="WO257" s="16" t="s">
        <v>6926</v>
      </c>
      <c r="YN257" s="16" t="s">
        <v>7040</v>
      </c>
      <c r="YP257" s="16" t="s">
        <v>7978</v>
      </c>
      <c r="YR257" s="16" t="s">
        <v>10144</v>
      </c>
      <c r="YS257" s="16" t="s">
        <v>10145</v>
      </c>
      <c r="YT257" s="16" t="s">
        <v>8694</v>
      </c>
      <c r="YU257" s="16" t="s">
        <v>10146</v>
      </c>
      <c r="YV257" s="16" t="s">
        <v>9148</v>
      </c>
      <c r="YW257" s="16" t="s">
        <v>844</v>
      </c>
      <c r="YX257" s="16" t="s">
        <v>9148</v>
      </c>
      <c r="YY257" s="16" t="s">
        <v>8734</v>
      </c>
      <c r="YZ257" s="16" t="s">
        <v>843</v>
      </c>
      <c r="ZA257" s="16" t="s">
        <v>843</v>
      </c>
      <c r="ZB257" s="16">
        <v>4400</v>
      </c>
      <c r="ZC257" s="16" t="s">
        <v>10147</v>
      </c>
      <c r="ZD257" s="16" t="s">
        <v>843</v>
      </c>
      <c r="ZE257" s="16" t="s">
        <v>10148</v>
      </c>
      <c r="ZF257" s="16" t="s">
        <v>8754</v>
      </c>
      <c r="ZG257" s="16" t="s">
        <v>8723</v>
      </c>
      <c r="ZH257" s="16" t="s">
        <v>8752</v>
      </c>
      <c r="ZI257" s="16" t="s">
        <v>8741</v>
      </c>
      <c r="ZJ257" s="16" t="s">
        <v>843</v>
      </c>
      <c r="ZK257" s="16" t="s">
        <v>843</v>
      </c>
      <c r="ZL257" s="16" t="s">
        <v>8723</v>
      </c>
      <c r="ZM257" s="16" t="s">
        <v>843</v>
      </c>
      <c r="ZN257" s="16" t="s">
        <v>8815</v>
      </c>
      <c r="ZO257" s="16" t="s">
        <v>487</v>
      </c>
      <c r="ZP257" s="16" t="s">
        <v>487</v>
      </c>
      <c r="ZQ257" s="16" t="s">
        <v>486</v>
      </c>
      <c r="ZR257" s="16" t="s">
        <v>486</v>
      </c>
      <c r="ZS257" s="16" t="s">
        <v>844</v>
      </c>
      <c r="ZT257" s="16" t="s">
        <v>8705</v>
      </c>
      <c r="ZU257" s="16" t="s">
        <v>8706</v>
      </c>
      <c r="ZV257" s="16" t="s">
        <v>487</v>
      </c>
      <c r="ZW257" s="16" t="s">
        <v>843</v>
      </c>
      <c r="ZX257" s="16" t="s">
        <v>844</v>
      </c>
      <c r="ZY257" s="16" t="s">
        <v>844</v>
      </c>
      <c r="ZZ257" s="16" t="s">
        <v>843</v>
      </c>
      <c r="AAA257" s="16" t="s">
        <v>843</v>
      </c>
      <c r="AAB257" s="16" t="s">
        <v>843</v>
      </c>
      <c r="AAC257" s="16">
        <v>1</v>
      </c>
      <c r="AAD257" s="16" t="s">
        <v>844</v>
      </c>
      <c r="AAE257" s="16" t="s">
        <v>843</v>
      </c>
      <c r="AAF257" s="16" t="s">
        <v>843</v>
      </c>
      <c r="AAG257" s="16" t="s">
        <v>843</v>
      </c>
      <c r="AAH257" s="16" t="s">
        <v>843</v>
      </c>
      <c r="AAI257" s="16" t="s">
        <v>843</v>
      </c>
      <c r="AAJ257" s="16" t="s">
        <v>600</v>
      </c>
      <c r="AAK257" s="16" t="s">
        <v>639</v>
      </c>
      <c r="AAL257" s="16" t="s">
        <v>905</v>
      </c>
      <c r="AAM257" s="16" t="s">
        <v>663</v>
      </c>
      <c r="AAN257" s="16" t="s">
        <v>8707</v>
      </c>
      <c r="AAO257" s="16" t="s">
        <v>1019</v>
      </c>
      <c r="AAP257" s="16" t="s">
        <v>8708</v>
      </c>
      <c r="AAT257" s="16" t="s">
        <v>782</v>
      </c>
      <c r="AAU257" s="16" t="s">
        <v>782</v>
      </c>
      <c r="AAW257" s="16" t="s">
        <v>782</v>
      </c>
      <c r="AAX257" s="16" t="s">
        <v>843</v>
      </c>
      <c r="AAY257" s="16" t="s">
        <v>8710</v>
      </c>
      <c r="AAZ257" s="16" t="s">
        <v>782</v>
      </c>
      <c r="ABA257" s="16" t="s">
        <v>782</v>
      </c>
      <c r="ABB257" s="16" t="s">
        <v>783</v>
      </c>
      <c r="ABC257" s="16" t="s">
        <v>783</v>
      </c>
      <c r="ABD257" s="16" t="s">
        <v>783</v>
      </c>
      <c r="ABE257" s="16" t="s">
        <v>783</v>
      </c>
      <c r="ABF257" s="16" t="s">
        <v>782</v>
      </c>
      <c r="ABG257" s="16" t="s">
        <v>782</v>
      </c>
      <c r="ABH257" s="16" t="s">
        <v>782</v>
      </c>
      <c r="ABI257" s="16" t="s">
        <v>782</v>
      </c>
      <c r="ABJ257" s="16" t="s">
        <v>783</v>
      </c>
      <c r="ABK257" s="16" t="s">
        <v>782</v>
      </c>
      <c r="ABL257" s="16" t="s">
        <v>8759</v>
      </c>
      <c r="ABM257" s="16" t="s">
        <v>843</v>
      </c>
      <c r="ABN257" s="16" t="s">
        <v>1034</v>
      </c>
      <c r="ABO257" s="16" t="s">
        <v>486</v>
      </c>
      <c r="ABP257" s="16" t="s">
        <v>972</v>
      </c>
      <c r="ABQ257" s="16" t="s">
        <v>4324</v>
      </c>
      <c r="ABR257" s="16" t="s">
        <v>470</v>
      </c>
      <c r="ABS257" s="16" t="s">
        <v>451</v>
      </c>
      <c r="ABT257" s="16" t="s">
        <v>844</v>
      </c>
      <c r="ABU257" s="16" t="s">
        <v>844</v>
      </c>
      <c r="ABV257" s="16" t="s">
        <v>487</v>
      </c>
      <c r="ABW257" s="16" t="s">
        <v>486</v>
      </c>
      <c r="ABX257" s="16" t="s">
        <v>892</v>
      </c>
      <c r="ABY257" s="16" t="s">
        <v>486</v>
      </c>
      <c r="ABZ257" s="16" t="s">
        <v>486</v>
      </c>
      <c r="ACA257" s="16" t="s">
        <v>761</v>
      </c>
      <c r="ACB257" s="16" t="s">
        <v>774</v>
      </c>
      <c r="ACC257" s="16" t="s">
        <v>737</v>
      </c>
      <c r="ACD257" s="16" t="s">
        <v>486</v>
      </c>
      <c r="ACE257" s="16" t="s">
        <v>486</v>
      </c>
      <c r="ACG257" s="16" t="s">
        <v>1014</v>
      </c>
      <c r="ACH257" s="16" t="s">
        <v>1009</v>
      </c>
      <c r="ACI257" s="16" t="s">
        <v>462</v>
      </c>
      <c r="ACJ257" s="16">
        <v>0.79400000000000004</v>
      </c>
      <c r="ACK257" s="16" t="s">
        <v>482</v>
      </c>
      <c r="ACL257" s="16" t="s">
        <v>738</v>
      </c>
      <c r="ACM257" s="16" t="s">
        <v>1189</v>
      </c>
      <c r="ACN257" s="16" t="s">
        <v>1169</v>
      </c>
      <c r="ACO257" s="16" t="s">
        <v>1856</v>
      </c>
      <c r="ACQ257" s="16" t="s">
        <v>1201</v>
      </c>
      <c r="ACR257" s="16" t="s">
        <v>1645</v>
      </c>
      <c r="ACS257" s="16" t="s">
        <v>680</v>
      </c>
      <c r="ACT257" s="16" t="s">
        <v>1522</v>
      </c>
      <c r="ACU257" s="16" t="s">
        <v>831</v>
      </c>
      <c r="ACV257" s="16" t="s">
        <v>8756</v>
      </c>
      <c r="ACW257" s="16" t="s">
        <v>451</v>
      </c>
      <c r="ACX257" s="16" t="s">
        <v>1916</v>
      </c>
      <c r="ACY257" s="16" t="s">
        <v>1947</v>
      </c>
      <c r="ACZ257" s="16">
        <v>1</v>
      </c>
      <c r="ADA257" s="16">
        <v>1</v>
      </c>
      <c r="ADB257" s="16">
        <v>1</v>
      </c>
      <c r="ADC257" s="16">
        <v>1</v>
      </c>
      <c r="ADD257" s="16">
        <v>1</v>
      </c>
      <c r="ADE257" s="16" t="s">
        <v>8712</v>
      </c>
      <c r="ADF257" s="16">
        <v>0</v>
      </c>
      <c r="ADG257" s="16" t="s">
        <v>487</v>
      </c>
      <c r="ADH257" s="16">
        <v>1</v>
      </c>
      <c r="ADI257" s="16" t="s">
        <v>486</v>
      </c>
      <c r="ADJ257" s="16" t="s">
        <v>1743</v>
      </c>
      <c r="ADK257" s="16" t="s">
        <v>13194</v>
      </c>
      <c r="ADL257" s="16" t="s">
        <v>13196</v>
      </c>
      <c r="ADM257" s="16" t="s">
        <v>13195</v>
      </c>
      <c r="ADN257" s="16" t="s">
        <v>13196</v>
      </c>
      <c r="ADO257" s="16" t="s">
        <v>13197</v>
      </c>
      <c r="ADP257" s="16" t="s">
        <v>13196</v>
      </c>
      <c r="ADQ257" s="16" t="s">
        <v>1751</v>
      </c>
      <c r="ADR257" s="16" t="s">
        <v>13194</v>
      </c>
      <c r="ADS257" s="16" t="s">
        <v>13194</v>
      </c>
      <c r="ADY257" s="16" t="s">
        <v>1062</v>
      </c>
      <c r="AEA257" s="16">
        <v>4400</v>
      </c>
      <c r="AEI257" s="16">
        <v>3000</v>
      </c>
      <c r="AEK257" s="16">
        <v>500</v>
      </c>
      <c r="AEL257" s="16">
        <v>200</v>
      </c>
      <c r="AEM257" s="16">
        <v>900</v>
      </c>
      <c r="AEN257" s="16">
        <v>200</v>
      </c>
      <c r="AEO257" s="16">
        <v>150</v>
      </c>
      <c r="AEP257" s="16">
        <v>200</v>
      </c>
    </row>
    <row r="258" spans="1:822" x14ac:dyDescent="0.25">
      <c r="A258" s="30">
        <v>45825</v>
      </c>
      <c r="B258" s="16" t="s">
        <v>10149</v>
      </c>
      <c r="C258" s="16" t="s">
        <v>867</v>
      </c>
      <c r="D258" s="16" t="s">
        <v>867</v>
      </c>
      <c r="E258" s="16">
        <v>66</v>
      </c>
      <c r="F258" s="16" t="s">
        <v>8153</v>
      </c>
      <c r="G258" s="16" t="s">
        <v>4129</v>
      </c>
      <c r="I258" s="16" t="s">
        <v>4148</v>
      </c>
      <c r="Z258" s="16" t="s">
        <v>993</v>
      </c>
      <c r="AA258" s="16" t="s">
        <v>470</v>
      </c>
      <c r="AB258" s="16">
        <v>1</v>
      </c>
      <c r="AC258" s="16" t="s">
        <v>843</v>
      </c>
      <c r="AD258" s="16" t="s">
        <v>843</v>
      </c>
      <c r="AE258" s="16" t="s">
        <v>843</v>
      </c>
      <c r="AF258" s="16" t="s">
        <v>844</v>
      </c>
      <c r="AG258" s="16" t="s">
        <v>843</v>
      </c>
      <c r="AH258" s="16" t="s">
        <v>844</v>
      </c>
      <c r="AI258" s="16" t="s">
        <v>843</v>
      </c>
      <c r="AJ258" s="16" t="s">
        <v>843</v>
      </c>
      <c r="AK258" s="16" t="s">
        <v>843</v>
      </c>
      <c r="AM258" s="16" t="s">
        <v>736</v>
      </c>
      <c r="AN258" s="16" t="s">
        <v>761</v>
      </c>
      <c r="AP258" s="16" t="s">
        <v>774</v>
      </c>
      <c r="AR258" s="16" t="s">
        <v>6907</v>
      </c>
      <c r="BB258" s="16">
        <v>2</v>
      </c>
      <c r="BC258" s="16" t="s">
        <v>7878</v>
      </c>
      <c r="BE258" s="16" t="s">
        <v>5098</v>
      </c>
      <c r="BV258" s="16" t="s">
        <v>4433</v>
      </c>
      <c r="BW258" s="16" t="s">
        <v>844</v>
      </c>
      <c r="BX258" s="16" t="s">
        <v>843</v>
      </c>
      <c r="BY258" s="16" t="s">
        <v>843</v>
      </c>
      <c r="BZ258" s="16" t="s">
        <v>843</v>
      </c>
      <c r="CA258" s="16" t="s">
        <v>843</v>
      </c>
      <c r="CB258" s="16" t="s">
        <v>843</v>
      </c>
      <c r="CC258" s="16" t="s">
        <v>843</v>
      </c>
      <c r="CD258" s="16" t="s">
        <v>843</v>
      </c>
      <c r="CE258" s="16" t="s">
        <v>843</v>
      </c>
      <c r="CF258" s="16" t="s">
        <v>843</v>
      </c>
      <c r="CG258" s="16" t="s">
        <v>843</v>
      </c>
      <c r="CH258" s="16" t="s">
        <v>843</v>
      </c>
      <c r="CI258" s="16" t="s">
        <v>843</v>
      </c>
      <c r="CJ258" s="16" t="s">
        <v>843</v>
      </c>
      <c r="CK258" s="16" t="s">
        <v>843</v>
      </c>
      <c r="CP258" s="16" t="s">
        <v>867</v>
      </c>
      <c r="CQ258" s="16" t="s">
        <v>5191</v>
      </c>
      <c r="CR258" s="16" t="s">
        <v>844</v>
      </c>
      <c r="CS258" s="16" t="s">
        <v>843</v>
      </c>
      <c r="CT258" s="16" t="s">
        <v>843</v>
      </c>
      <c r="CU258" s="16" t="s">
        <v>843</v>
      </c>
      <c r="CV258" s="16" t="s">
        <v>843</v>
      </c>
      <c r="CW258" s="16" t="s">
        <v>843</v>
      </c>
      <c r="CX258" s="16" t="s">
        <v>843</v>
      </c>
      <c r="CY258" s="16" t="s">
        <v>843</v>
      </c>
      <c r="CZ258" s="16" t="s">
        <v>843</v>
      </c>
      <c r="DA258" s="16" t="s">
        <v>5184</v>
      </c>
      <c r="DX258" s="16" t="s">
        <v>7842</v>
      </c>
      <c r="DY258" s="16" t="s">
        <v>867</v>
      </c>
      <c r="GC258" s="16" t="s">
        <v>5342</v>
      </c>
      <c r="GF258" s="16" t="s">
        <v>867</v>
      </c>
      <c r="GG258" s="16" t="s">
        <v>867</v>
      </c>
      <c r="GV258" s="16" t="s">
        <v>5443</v>
      </c>
      <c r="GW258" s="16" t="s">
        <v>843</v>
      </c>
      <c r="GX258" s="16" t="s">
        <v>844</v>
      </c>
      <c r="GY258" s="16" t="s">
        <v>843</v>
      </c>
      <c r="GZ258" s="16" t="s">
        <v>843</v>
      </c>
      <c r="HA258" s="16" t="s">
        <v>843</v>
      </c>
      <c r="HB258" s="16" t="s">
        <v>843</v>
      </c>
      <c r="HC258" s="16" t="s">
        <v>843</v>
      </c>
      <c r="HD258" s="16" t="s">
        <v>843</v>
      </c>
      <c r="HE258" s="16" t="s">
        <v>843</v>
      </c>
      <c r="HF258" s="16" t="s">
        <v>843</v>
      </c>
      <c r="HH258" s="16" t="s">
        <v>5456</v>
      </c>
      <c r="HK258" s="16" t="s">
        <v>865</v>
      </c>
      <c r="HM258" s="16" t="s">
        <v>865</v>
      </c>
      <c r="HZ258" s="16" t="s">
        <v>7944</v>
      </c>
      <c r="KE258" s="16" t="s">
        <v>5585</v>
      </c>
      <c r="KG258" s="16" t="s">
        <v>7018</v>
      </c>
      <c r="KH258" s="16" t="s">
        <v>7033</v>
      </c>
      <c r="KI258" s="16" t="s">
        <v>865</v>
      </c>
      <c r="LG258" s="16" t="s">
        <v>865</v>
      </c>
      <c r="LH258" s="16" t="s">
        <v>865</v>
      </c>
      <c r="LI258" s="16" t="s">
        <v>865</v>
      </c>
      <c r="LJ258" s="16" t="s">
        <v>865</v>
      </c>
      <c r="LK258" s="16" t="s">
        <v>865</v>
      </c>
      <c r="LL258" s="16" t="s">
        <v>864</v>
      </c>
      <c r="LM258" s="16" t="s">
        <v>843</v>
      </c>
      <c r="LN258" s="16" t="s">
        <v>843</v>
      </c>
      <c r="LO258" s="16" t="s">
        <v>843</v>
      </c>
      <c r="LP258" s="16" t="s">
        <v>843</v>
      </c>
      <c r="LQ258" s="16" t="s">
        <v>843</v>
      </c>
      <c r="LR258" s="16" t="s">
        <v>843</v>
      </c>
      <c r="LS258" s="16" t="s">
        <v>843</v>
      </c>
      <c r="LT258" s="16" t="s">
        <v>843</v>
      </c>
      <c r="LU258" s="16" t="s">
        <v>843</v>
      </c>
      <c r="LV258" s="16" t="s">
        <v>843</v>
      </c>
      <c r="LW258" s="16" t="s">
        <v>843</v>
      </c>
      <c r="LX258" s="16" t="s">
        <v>843</v>
      </c>
      <c r="LY258" s="16" t="s">
        <v>843</v>
      </c>
      <c r="LZ258" s="16" t="s">
        <v>844</v>
      </c>
      <c r="MA258" s="16" t="s">
        <v>843</v>
      </c>
      <c r="MC258" s="16" t="s">
        <v>5694</v>
      </c>
      <c r="MD258" s="16" t="s">
        <v>844</v>
      </c>
      <c r="ME258" s="16" t="s">
        <v>843</v>
      </c>
      <c r="MF258" s="16" t="s">
        <v>843</v>
      </c>
      <c r="MG258" s="16" t="s">
        <v>843</v>
      </c>
      <c r="MH258" s="16" t="s">
        <v>843</v>
      </c>
      <c r="MI258" s="16" t="s">
        <v>843</v>
      </c>
      <c r="MJ258" s="16" t="s">
        <v>843</v>
      </c>
      <c r="MK258" s="16" t="s">
        <v>843</v>
      </c>
      <c r="ML258" s="16" t="s">
        <v>843</v>
      </c>
      <c r="MM258" s="16" t="s">
        <v>843</v>
      </c>
      <c r="MN258" s="16" t="s">
        <v>843</v>
      </c>
      <c r="MO258" s="16" t="s">
        <v>843</v>
      </c>
      <c r="MP258" s="16" t="s">
        <v>843</v>
      </c>
      <c r="MQ258" s="16" t="s">
        <v>843</v>
      </c>
      <c r="MR258" s="16" t="s">
        <v>843</v>
      </c>
      <c r="MS258" s="16" t="s">
        <v>843</v>
      </c>
      <c r="MT258" s="16" t="s">
        <v>843</v>
      </c>
      <c r="MU258" s="16" t="s">
        <v>843</v>
      </c>
      <c r="MV258" s="16" t="s">
        <v>843</v>
      </c>
      <c r="PC258" s="16" t="s">
        <v>865</v>
      </c>
      <c r="PD258" s="16" t="s">
        <v>865</v>
      </c>
      <c r="PY258" s="16" t="s">
        <v>864</v>
      </c>
      <c r="QP258" s="16" t="s">
        <v>865</v>
      </c>
      <c r="QR258" s="16" t="s">
        <v>865</v>
      </c>
      <c r="QT258" s="16" t="s">
        <v>867</v>
      </c>
      <c r="QV258" s="16" t="s">
        <v>865</v>
      </c>
      <c r="QX258" s="16" t="s">
        <v>865</v>
      </c>
      <c r="QY258" s="16" t="s">
        <v>867</v>
      </c>
      <c r="RD258" s="16" t="s">
        <v>4216</v>
      </c>
      <c r="RF258" s="16" t="s">
        <v>865</v>
      </c>
      <c r="RH258" s="16" t="s">
        <v>4216</v>
      </c>
      <c r="RJ258" s="16" t="s">
        <v>4216</v>
      </c>
      <c r="RN258" s="16" t="s">
        <v>7720</v>
      </c>
      <c r="RP258" s="16" t="s">
        <v>7720</v>
      </c>
      <c r="RR258" s="16" t="s">
        <v>7720</v>
      </c>
      <c r="RT258" s="16" t="s">
        <v>867</v>
      </c>
      <c r="RV258" s="16" t="s">
        <v>7720</v>
      </c>
      <c r="RX258" s="16" t="s">
        <v>7720</v>
      </c>
      <c r="RZ258" s="16" t="s">
        <v>7724</v>
      </c>
      <c r="SQ258" s="16" t="s">
        <v>865</v>
      </c>
      <c r="SS258" s="16" t="s">
        <v>7296</v>
      </c>
      <c r="ST258" s="16" t="s">
        <v>7764</v>
      </c>
      <c r="TN258" s="16">
        <v>1500</v>
      </c>
      <c r="TO258" s="16">
        <v>0</v>
      </c>
      <c r="TP258" s="16">
        <v>350</v>
      </c>
      <c r="TQ258" s="16">
        <v>300</v>
      </c>
      <c r="TR258" s="16">
        <v>100</v>
      </c>
      <c r="TS258" s="16">
        <v>50</v>
      </c>
      <c r="TT258" s="16">
        <v>0</v>
      </c>
      <c r="TU258" s="16">
        <v>0</v>
      </c>
      <c r="TV258" s="16">
        <v>600</v>
      </c>
      <c r="TW258" s="16">
        <v>0</v>
      </c>
      <c r="TX258" s="16">
        <v>0</v>
      </c>
      <c r="TZ258" s="16" t="s">
        <v>7364</v>
      </c>
      <c r="UA258" s="16" t="s">
        <v>8715</v>
      </c>
      <c r="UB258" s="16">
        <v>0</v>
      </c>
      <c r="UC258" s="16" t="s">
        <v>843</v>
      </c>
      <c r="UD258" s="16" t="s">
        <v>843</v>
      </c>
      <c r="UE258" s="16" t="s">
        <v>844</v>
      </c>
      <c r="UF258" s="16" t="s">
        <v>844</v>
      </c>
      <c r="UG258" s="16" t="s">
        <v>843</v>
      </c>
      <c r="UH258" s="16" t="s">
        <v>843</v>
      </c>
      <c r="VK258" s="16" t="s">
        <v>6102</v>
      </c>
      <c r="VL258" s="16" t="s">
        <v>843</v>
      </c>
      <c r="VM258" s="16" t="s">
        <v>843</v>
      </c>
      <c r="VN258" s="16" t="s">
        <v>843</v>
      </c>
      <c r="VO258" s="16" t="s">
        <v>843</v>
      </c>
      <c r="VP258" s="16" t="s">
        <v>844</v>
      </c>
      <c r="VQ258" s="16" t="s">
        <v>843</v>
      </c>
      <c r="VR258" s="16" t="s">
        <v>843</v>
      </c>
      <c r="VS258" s="16" t="s">
        <v>843</v>
      </c>
      <c r="VT258" s="16" t="s">
        <v>843</v>
      </c>
      <c r="VV258" s="16">
        <v>1500</v>
      </c>
      <c r="VX258" s="16" t="s">
        <v>6028</v>
      </c>
      <c r="VY258" s="16" t="s">
        <v>844</v>
      </c>
      <c r="VZ258" s="16" t="s">
        <v>843</v>
      </c>
      <c r="WA258" s="16" t="s">
        <v>843</v>
      </c>
      <c r="WB258" s="16" t="s">
        <v>843</v>
      </c>
      <c r="WC258" s="16" t="s">
        <v>843</v>
      </c>
      <c r="WD258" s="16" t="s">
        <v>843</v>
      </c>
      <c r="WE258" s="16" t="s">
        <v>843</v>
      </c>
      <c r="WF258" s="16" t="s">
        <v>843</v>
      </c>
      <c r="WH258" s="16">
        <v>1625</v>
      </c>
      <c r="WO258" s="16" t="s">
        <v>6920</v>
      </c>
      <c r="XD258" s="16" t="s">
        <v>6968</v>
      </c>
      <c r="XE258" s="16" t="s">
        <v>844</v>
      </c>
      <c r="XF258" s="16" t="s">
        <v>843</v>
      </c>
      <c r="XG258" s="16" t="s">
        <v>843</v>
      </c>
      <c r="XH258" s="16" t="s">
        <v>843</v>
      </c>
      <c r="XI258" s="16" t="s">
        <v>843</v>
      </c>
      <c r="XJ258" s="16" t="s">
        <v>843</v>
      </c>
      <c r="XK258" s="16" t="s">
        <v>843</v>
      </c>
      <c r="XL258" s="16" t="s">
        <v>843</v>
      </c>
      <c r="XM258" s="16" t="s">
        <v>843</v>
      </c>
      <c r="XN258" s="16" t="s">
        <v>843</v>
      </c>
      <c r="XO258" s="16" t="s">
        <v>843</v>
      </c>
      <c r="XP258" s="16" t="s">
        <v>843</v>
      </c>
      <c r="XQ258" s="16" t="s">
        <v>843</v>
      </c>
      <c r="YF258" s="16" t="s">
        <v>865</v>
      </c>
      <c r="YN258" s="16" t="s">
        <v>864</v>
      </c>
      <c r="YP258" s="16" t="s">
        <v>7978</v>
      </c>
      <c r="YR258" s="16" t="s">
        <v>10150</v>
      </c>
      <c r="YS258" s="16" t="s">
        <v>10151</v>
      </c>
      <c r="YT258" s="16" t="s">
        <v>8694</v>
      </c>
      <c r="YU258" s="16" t="s">
        <v>10152</v>
      </c>
      <c r="YV258" s="16" t="s">
        <v>9148</v>
      </c>
      <c r="YW258" s="16" t="s">
        <v>844</v>
      </c>
      <c r="YX258" s="16" t="s">
        <v>9148</v>
      </c>
      <c r="YY258" s="16" t="s">
        <v>8718</v>
      </c>
      <c r="YZ258" s="16" t="s">
        <v>843</v>
      </c>
      <c r="ZA258" s="16" t="s">
        <v>843</v>
      </c>
      <c r="ZB258" s="16">
        <v>2400</v>
      </c>
      <c r="ZC258" s="16" t="s">
        <v>9467</v>
      </c>
      <c r="ZD258" s="16" t="s">
        <v>843</v>
      </c>
      <c r="ZE258" s="16" t="s">
        <v>8698</v>
      </c>
      <c r="ZF258" s="16" t="s">
        <v>8736</v>
      </c>
      <c r="ZG258" s="16" t="s">
        <v>8699</v>
      </c>
      <c r="ZH258" s="16" t="s">
        <v>8701</v>
      </c>
      <c r="ZI258" s="16" t="s">
        <v>8907</v>
      </c>
      <c r="ZJ258" s="16" t="s">
        <v>843</v>
      </c>
      <c r="ZK258" s="16" t="s">
        <v>843</v>
      </c>
      <c r="ZL258" s="16" t="s">
        <v>843</v>
      </c>
      <c r="ZM258" s="16" t="s">
        <v>843</v>
      </c>
      <c r="ZN258" s="16" t="s">
        <v>8742</v>
      </c>
      <c r="ZO258" s="16" t="s">
        <v>487</v>
      </c>
      <c r="ZP258" s="16" t="s">
        <v>486</v>
      </c>
      <c r="ZQ258" s="16" t="s">
        <v>486</v>
      </c>
      <c r="ZR258" s="16" t="s">
        <v>486</v>
      </c>
      <c r="ZS258" s="16" t="s">
        <v>8704</v>
      </c>
      <c r="ZT258" s="16" t="s">
        <v>8705</v>
      </c>
      <c r="ZU258" s="16" t="s">
        <v>8706</v>
      </c>
      <c r="ZV258" s="16" t="s">
        <v>487</v>
      </c>
      <c r="ZW258" s="16" t="s">
        <v>843</v>
      </c>
      <c r="ZX258" s="16" t="s">
        <v>843</v>
      </c>
      <c r="ZY258" s="16" t="s">
        <v>844</v>
      </c>
      <c r="ZZ258" s="16" t="s">
        <v>843</v>
      </c>
      <c r="AAA258" s="16" t="s">
        <v>844</v>
      </c>
      <c r="AAB258" s="16" t="s">
        <v>843</v>
      </c>
      <c r="AAC258" s="16">
        <v>0</v>
      </c>
      <c r="AAD258" s="16" t="s">
        <v>844</v>
      </c>
      <c r="AAE258" s="16" t="s">
        <v>843</v>
      </c>
      <c r="AAF258" s="16" t="s">
        <v>843</v>
      </c>
      <c r="AAG258" s="16" t="s">
        <v>843</v>
      </c>
      <c r="AAH258" s="16" t="s">
        <v>843</v>
      </c>
      <c r="AAI258" s="16" t="s">
        <v>843</v>
      </c>
      <c r="AAJ258" s="16" t="s">
        <v>606</v>
      </c>
      <c r="AAK258" s="16" t="s">
        <v>639</v>
      </c>
      <c r="AAL258" s="16" t="s">
        <v>905</v>
      </c>
      <c r="AAM258" s="16" t="s">
        <v>663</v>
      </c>
      <c r="AAN258" s="16" t="s">
        <v>8707</v>
      </c>
      <c r="AAO258" s="16" t="s">
        <v>1019</v>
      </c>
      <c r="AAP258" s="16" t="s">
        <v>8708</v>
      </c>
      <c r="AAQ258" s="16" t="s">
        <v>8943</v>
      </c>
      <c r="AAS258" s="16">
        <v>2329.23</v>
      </c>
      <c r="AAU258" s="16" t="s">
        <v>782</v>
      </c>
      <c r="AAX258" s="16" t="s">
        <v>843</v>
      </c>
      <c r="AAY258" s="16" t="s">
        <v>8710</v>
      </c>
      <c r="AAZ258" s="16" t="s">
        <v>782</v>
      </c>
      <c r="ABA258" s="16" t="s">
        <v>783</v>
      </c>
      <c r="ABB258" s="16" t="s">
        <v>783</v>
      </c>
      <c r="ABC258" s="16" t="s">
        <v>783</v>
      </c>
      <c r="ABD258" s="16" t="s">
        <v>783</v>
      </c>
      <c r="ABE258" s="16" t="s">
        <v>783</v>
      </c>
      <c r="ABF258" s="16" t="s">
        <v>783</v>
      </c>
      <c r="ABG258" s="16" t="s">
        <v>783</v>
      </c>
      <c r="ABH258" s="16" t="s">
        <v>782</v>
      </c>
      <c r="ABI258" s="16" t="s">
        <v>783</v>
      </c>
      <c r="ABJ258" s="16" t="s">
        <v>783</v>
      </c>
      <c r="ABK258" s="16" t="s">
        <v>782</v>
      </c>
      <c r="ABL258" s="16" t="s">
        <v>8743</v>
      </c>
      <c r="ABM258" s="16" t="s">
        <v>843</v>
      </c>
      <c r="ABN258" s="16" t="s">
        <v>1033</v>
      </c>
      <c r="ABP258" s="16" t="s">
        <v>972</v>
      </c>
      <c r="ABQ258" s="16" t="s">
        <v>4324</v>
      </c>
      <c r="ABR258" s="16" t="s">
        <v>470</v>
      </c>
      <c r="ABS258" s="16" t="s">
        <v>457</v>
      </c>
      <c r="ABT258" s="16" t="s">
        <v>844</v>
      </c>
      <c r="ABU258" s="16" t="s">
        <v>844</v>
      </c>
      <c r="ABV258" s="16" t="s">
        <v>487</v>
      </c>
      <c r="ABW258" s="16" t="s">
        <v>486</v>
      </c>
      <c r="ABX258" s="16" t="s">
        <v>892</v>
      </c>
      <c r="ABY258" s="16" t="s">
        <v>486</v>
      </c>
      <c r="ABZ258" s="16" t="s">
        <v>486</v>
      </c>
      <c r="ACA258" s="16" t="s">
        <v>761</v>
      </c>
      <c r="ACB258" s="16" t="s">
        <v>774</v>
      </c>
      <c r="ACC258" s="16" t="s">
        <v>736</v>
      </c>
      <c r="ACD258" s="16" t="s">
        <v>486</v>
      </c>
      <c r="ACE258" s="16" t="s">
        <v>486</v>
      </c>
      <c r="ACG258" s="16" t="s">
        <v>1014</v>
      </c>
      <c r="ACH258" s="16" t="s">
        <v>1009</v>
      </c>
      <c r="ACI258" s="16" t="s">
        <v>462</v>
      </c>
      <c r="ACJ258" s="16">
        <v>0.79400000000000004</v>
      </c>
      <c r="ACK258" s="16" t="s">
        <v>482</v>
      </c>
      <c r="ACL258" s="16" t="s">
        <v>740</v>
      </c>
      <c r="ACM258" s="16" t="s">
        <v>1190</v>
      </c>
      <c r="ACN258" s="16" t="s">
        <v>1169</v>
      </c>
      <c r="ACO258" s="16" t="s">
        <v>1856</v>
      </c>
      <c r="ACP258" s="16">
        <v>1625</v>
      </c>
      <c r="ACQ258" s="16" t="s">
        <v>1201</v>
      </c>
      <c r="ACR258" s="16" t="s">
        <v>1644</v>
      </c>
      <c r="ACS258" s="16" t="s">
        <v>680</v>
      </c>
      <c r="ACT258" s="16" t="s">
        <v>1522</v>
      </c>
      <c r="ACU258" s="16" t="s">
        <v>833</v>
      </c>
      <c r="ACV258" s="16" t="s">
        <v>8711</v>
      </c>
      <c r="ACW258" s="16" t="s">
        <v>878</v>
      </c>
      <c r="ACX258" s="16" t="s">
        <v>1916</v>
      </c>
      <c r="ACY258" s="16" t="s">
        <v>1947</v>
      </c>
      <c r="ACZ258" s="16">
        <v>0</v>
      </c>
      <c r="ADA258" s="16">
        <v>0</v>
      </c>
      <c r="ADB258" s="16">
        <v>0</v>
      </c>
      <c r="ADC258" s="16">
        <v>0</v>
      </c>
      <c r="ADD258" s="16">
        <v>0</v>
      </c>
      <c r="ADE258" s="16" t="s">
        <v>4411</v>
      </c>
      <c r="ADF258" s="16">
        <v>1</v>
      </c>
      <c r="ADG258" s="16" t="s">
        <v>486</v>
      </c>
      <c r="ADH258" s="16">
        <v>1</v>
      </c>
      <c r="ADJ258" s="16" t="s">
        <v>13198</v>
      </c>
      <c r="ADK258" s="16" t="s">
        <v>13194</v>
      </c>
      <c r="ADL258" s="16" t="s">
        <v>13196</v>
      </c>
      <c r="ADM258" s="16" t="s">
        <v>13195</v>
      </c>
      <c r="ADN258" s="16" t="s">
        <v>13196</v>
      </c>
      <c r="ADO258" s="16" t="s">
        <v>13197</v>
      </c>
      <c r="ADP258" s="16" t="s">
        <v>13194</v>
      </c>
      <c r="ADQ258" s="16" t="s">
        <v>1751</v>
      </c>
      <c r="ADR258" s="16" t="s">
        <v>13194</v>
      </c>
      <c r="ADS258" s="16" t="s">
        <v>13194</v>
      </c>
      <c r="ADU258" s="16" t="s">
        <v>1756</v>
      </c>
      <c r="ADW258" s="16" t="s">
        <v>13199</v>
      </c>
      <c r="ADY258" s="16" t="s">
        <v>1058</v>
      </c>
      <c r="AEA258" s="16">
        <v>2400</v>
      </c>
      <c r="AEC258" s="16" t="s">
        <v>1058</v>
      </c>
      <c r="AED258" s="16">
        <v>2329.23</v>
      </c>
      <c r="AEE258" s="16" t="s">
        <v>952</v>
      </c>
      <c r="AEG258" s="16">
        <v>3125</v>
      </c>
      <c r="AEI258" s="16">
        <v>1500</v>
      </c>
      <c r="AEK258" s="16">
        <v>350</v>
      </c>
      <c r="AEL258" s="16">
        <v>300</v>
      </c>
      <c r="AEM258" s="16">
        <v>600</v>
      </c>
      <c r="AEN258" s="16">
        <v>100</v>
      </c>
      <c r="AEO258" s="16">
        <v>50</v>
      </c>
    </row>
    <row r="259" spans="1:822" x14ac:dyDescent="0.25">
      <c r="A259" s="30">
        <v>45825</v>
      </c>
      <c r="B259" s="16" t="s">
        <v>10153</v>
      </c>
      <c r="C259" s="16" t="s">
        <v>867</v>
      </c>
      <c r="D259" s="16" t="s">
        <v>867</v>
      </c>
      <c r="E259" s="16">
        <v>74</v>
      </c>
      <c r="F259" s="16" t="s">
        <v>8153</v>
      </c>
      <c r="G259" s="16" t="s">
        <v>4129</v>
      </c>
      <c r="I259" s="16" t="s">
        <v>4148</v>
      </c>
      <c r="Z259" s="16" t="s">
        <v>993</v>
      </c>
      <c r="AA259" s="16" t="s">
        <v>470</v>
      </c>
      <c r="AB259" s="16">
        <v>2</v>
      </c>
      <c r="AC259" s="16" t="s">
        <v>843</v>
      </c>
      <c r="AD259" s="16" t="s">
        <v>843</v>
      </c>
      <c r="AE259" s="16" t="s">
        <v>843</v>
      </c>
      <c r="AF259" s="16" t="s">
        <v>844</v>
      </c>
      <c r="AG259" s="16" t="s">
        <v>844</v>
      </c>
      <c r="AH259" s="16" t="s">
        <v>844</v>
      </c>
      <c r="AI259" s="16" t="s">
        <v>844</v>
      </c>
      <c r="AJ259" s="16" t="s">
        <v>843</v>
      </c>
      <c r="AK259" s="16" t="s">
        <v>843</v>
      </c>
      <c r="AM259" s="16" t="s">
        <v>737</v>
      </c>
      <c r="AN259" s="16" t="s">
        <v>759</v>
      </c>
      <c r="AP259" s="16" t="s">
        <v>775</v>
      </c>
      <c r="AR259" s="16" t="s">
        <v>6907</v>
      </c>
      <c r="BB259" s="16">
        <v>4</v>
      </c>
      <c r="BC259" s="16" t="s">
        <v>7878</v>
      </c>
      <c r="BE259" s="16" t="s">
        <v>5098</v>
      </c>
      <c r="BV259" s="16" t="s">
        <v>4433</v>
      </c>
      <c r="BW259" s="16" t="s">
        <v>844</v>
      </c>
      <c r="BX259" s="16" t="s">
        <v>843</v>
      </c>
      <c r="BY259" s="16" t="s">
        <v>843</v>
      </c>
      <c r="BZ259" s="16" t="s">
        <v>843</v>
      </c>
      <c r="CA259" s="16" t="s">
        <v>843</v>
      </c>
      <c r="CB259" s="16" t="s">
        <v>843</v>
      </c>
      <c r="CC259" s="16" t="s">
        <v>843</v>
      </c>
      <c r="CD259" s="16" t="s">
        <v>843</v>
      </c>
      <c r="CE259" s="16" t="s">
        <v>843</v>
      </c>
      <c r="CF259" s="16" t="s">
        <v>843</v>
      </c>
      <c r="CG259" s="16" t="s">
        <v>843</v>
      </c>
      <c r="CH259" s="16" t="s">
        <v>843</v>
      </c>
      <c r="CI259" s="16" t="s">
        <v>843</v>
      </c>
      <c r="CJ259" s="16" t="s">
        <v>843</v>
      </c>
      <c r="CK259" s="16" t="s">
        <v>843</v>
      </c>
      <c r="CP259" s="16" t="s">
        <v>867</v>
      </c>
      <c r="CQ259" s="16" t="s">
        <v>5191</v>
      </c>
      <c r="CR259" s="16" t="s">
        <v>844</v>
      </c>
      <c r="CS259" s="16" t="s">
        <v>843</v>
      </c>
      <c r="CT259" s="16" t="s">
        <v>843</v>
      </c>
      <c r="CU259" s="16" t="s">
        <v>843</v>
      </c>
      <c r="CV259" s="16" t="s">
        <v>843</v>
      </c>
      <c r="CW259" s="16" t="s">
        <v>843</v>
      </c>
      <c r="CX259" s="16" t="s">
        <v>843</v>
      </c>
      <c r="CY259" s="16" t="s">
        <v>843</v>
      </c>
      <c r="CZ259" s="16" t="s">
        <v>843</v>
      </c>
      <c r="DA259" s="16" t="s">
        <v>5184</v>
      </c>
      <c r="DX259" s="16" t="s">
        <v>7842</v>
      </c>
      <c r="DY259" s="16" t="s">
        <v>867</v>
      </c>
      <c r="GC259" s="16" t="s">
        <v>2337</v>
      </c>
      <c r="GD259" s="16" t="s">
        <v>9510</v>
      </c>
      <c r="GF259" s="16" t="s">
        <v>867</v>
      </c>
      <c r="GG259" s="16" t="s">
        <v>867</v>
      </c>
      <c r="GV259" s="16" t="s">
        <v>5443</v>
      </c>
      <c r="GW259" s="16" t="s">
        <v>843</v>
      </c>
      <c r="GX259" s="16" t="s">
        <v>844</v>
      </c>
      <c r="GY259" s="16" t="s">
        <v>843</v>
      </c>
      <c r="GZ259" s="16" t="s">
        <v>843</v>
      </c>
      <c r="HA259" s="16" t="s">
        <v>843</v>
      </c>
      <c r="HB259" s="16" t="s">
        <v>843</v>
      </c>
      <c r="HC259" s="16" t="s">
        <v>843</v>
      </c>
      <c r="HD259" s="16" t="s">
        <v>843</v>
      </c>
      <c r="HE259" s="16" t="s">
        <v>843</v>
      </c>
      <c r="HF259" s="16" t="s">
        <v>843</v>
      </c>
      <c r="HH259" s="16" t="s">
        <v>5456</v>
      </c>
      <c r="HK259" s="16" t="s">
        <v>865</v>
      </c>
      <c r="HM259" s="16" t="s">
        <v>865</v>
      </c>
      <c r="HZ259" s="16" t="s">
        <v>7944</v>
      </c>
      <c r="KE259" s="16" t="s">
        <v>5582</v>
      </c>
      <c r="KG259" s="16" t="s">
        <v>7015</v>
      </c>
      <c r="KH259" s="16" t="s">
        <v>7033</v>
      </c>
      <c r="KI259" s="16" t="s">
        <v>865</v>
      </c>
      <c r="LG259" s="16" t="s">
        <v>867</v>
      </c>
      <c r="LH259" s="16" t="s">
        <v>867</v>
      </c>
      <c r="LI259" s="16" t="s">
        <v>867</v>
      </c>
      <c r="LJ259" s="16" t="s">
        <v>867</v>
      </c>
      <c r="LK259" s="16" t="s">
        <v>867</v>
      </c>
      <c r="LL259" s="16" t="s">
        <v>5657</v>
      </c>
      <c r="LM259" s="16" t="s">
        <v>844</v>
      </c>
      <c r="LN259" s="16" t="s">
        <v>843</v>
      </c>
      <c r="LO259" s="16" t="s">
        <v>843</v>
      </c>
      <c r="LP259" s="16" t="s">
        <v>843</v>
      </c>
      <c r="LQ259" s="16" t="s">
        <v>843</v>
      </c>
      <c r="LR259" s="16" t="s">
        <v>843</v>
      </c>
      <c r="LS259" s="16" t="s">
        <v>843</v>
      </c>
      <c r="LT259" s="16" t="s">
        <v>843</v>
      </c>
      <c r="LU259" s="16" t="s">
        <v>843</v>
      </c>
      <c r="LV259" s="16" t="s">
        <v>843</v>
      </c>
      <c r="LW259" s="16" t="s">
        <v>843</v>
      </c>
      <c r="LX259" s="16" t="s">
        <v>843</v>
      </c>
      <c r="LY259" s="16" t="s">
        <v>843</v>
      </c>
      <c r="LZ259" s="16" t="s">
        <v>843</v>
      </c>
      <c r="MA259" s="16" t="s">
        <v>843</v>
      </c>
      <c r="MC259" s="16" t="s">
        <v>5694</v>
      </c>
      <c r="MD259" s="16" t="s">
        <v>844</v>
      </c>
      <c r="ME259" s="16" t="s">
        <v>843</v>
      </c>
      <c r="MF259" s="16" t="s">
        <v>843</v>
      </c>
      <c r="MG259" s="16" t="s">
        <v>843</v>
      </c>
      <c r="MH259" s="16" t="s">
        <v>843</v>
      </c>
      <c r="MI259" s="16" t="s">
        <v>843</v>
      </c>
      <c r="MJ259" s="16" t="s">
        <v>843</v>
      </c>
      <c r="MK259" s="16" t="s">
        <v>843</v>
      </c>
      <c r="ML259" s="16" t="s">
        <v>843</v>
      </c>
      <c r="MM259" s="16" t="s">
        <v>843</v>
      </c>
      <c r="MN259" s="16" t="s">
        <v>843</v>
      </c>
      <c r="MO259" s="16" t="s">
        <v>843</v>
      </c>
      <c r="MP259" s="16" t="s">
        <v>843</v>
      </c>
      <c r="MQ259" s="16" t="s">
        <v>843</v>
      </c>
      <c r="MR259" s="16" t="s">
        <v>843</v>
      </c>
      <c r="MS259" s="16" t="s">
        <v>843</v>
      </c>
      <c r="MT259" s="16" t="s">
        <v>843</v>
      </c>
      <c r="MU259" s="16" t="s">
        <v>843</v>
      </c>
      <c r="MV259" s="16" t="s">
        <v>843</v>
      </c>
      <c r="MX259" s="16" t="s">
        <v>5694</v>
      </c>
      <c r="MY259" s="16" t="s">
        <v>844</v>
      </c>
      <c r="MZ259" s="16" t="s">
        <v>843</v>
      </c>
      <c r="NA259" s="16" t="s">
        <v>843</v>
      </c>
      <c r="NB259" s="16" t="s">
        <v>843</v>
      </c>
      <c r="NC259" s="16" t="s">
        <v>843</v>
      </c>
      <c r="ND259" s="16" t="s">
        <v>843</v>
      </c>
      <c r="NE259" s="16" t="s">
        <v>843</v>
      </c>
      <c r="NF259" s="16" t="s">
        <v>843</v>
      </c>
      <c r="NG259" s="16" t="s">
        <v>843</v>
      </c>
      <c r="NH259" s="16" t="s">
        <v>843</v>
      </c>
      <c r="NI259" s="16" t="s">
        <v>843</v>
      </c>
      <c r="NJ259" s="16" t="s">
        <v>843</v>
      </c>
      <c r="NK259" s="16" t="s">
        <v>843</v>
      </c>
      <c r="NL259" s="16" t="s">
        <v>843</v>
      </c>
      <c r="NM259" s="16" t="s">
        <v>843</v>
      </c>
      <c r="NN259" s="16" t="s">
        <v>843</v>
      </c>
      <c r="NO259" s="16" t="s">
        <v>843</v>
      </c>
      <c r="NP259" s="16" t="s">
        <v>843</v>
      </c>
      <c r="NQ259" s="16" t="s">
        <v>843</v>
      </c>
      <c r="PC259" s="16" t="s">
        <v>865</v>
      </c>
      <c r="PD259" s="16" t="s">
        <v>865</v>
      </c>
      <c r="PY259" s="16" t="s">
        <v>865</v>
      </c>
      <c r="QP259" s="16" t="s">
        <v>865</v>
      </c>
      <c r="QR259" s="16" t="s">
        <v>865</v>
      </c>
      <c r="QT259" s="16" t="s">
        <v>865</v>
      </c>
      <c r="QV259" s="16" t="s">
        <v>865</v>
      </c>
      <c r="QX259" s="16" t="s">
        <v>865</v>
      </c>
      <c r="QY259" s="16" t="s">
        <v>867</v>
      </c>
      <c r="RD259" s="16" t="s">
        <v>4216</v>
      </c>
      <c r="RF259" s="16" t="s">
        <v>865</v>
      </c>
      <c r="RH259" s="16" t="s">
        <v>4216</v>
      </c>
      <c r="RJ259" s="16" t="s">
        <v>4216</v>
      </c>
      <c r="RN259" s="16" t="s">
        <v>7720</v>
      </c>
      <c r="RP259" s="16" t="s">
        <v>7720</v>
      </c>
      <c r="RR259" s="16" t="s">
        <v>7720</v>
      </c>
      <c r="RT259" s="16" t="s">
        <v>867</v>
      </c>
      <c r="RV259" s="16" t="s">
        <v>7720</v>
      </c>
      <c r="RX259" s="16" t="s">
        <v>7720</v>
      </c>
      <c r="RZ259" s="16" t="s">
        <v>7720</v>
      </c>
      <c r="SQ259" s="16" t="s">
        <v>867</v>
      </c>
      <c r="SS259" s="16" t="s">
        <v>7296</v>
      </c>
      <c r="ST259" s="16" t="s">
        <v>7764</v>
      </c>
      <c r="TN259" s="16">
        <v>3000</v>
      </c>
      <c r="TO259" s="16">
        <v>0</v>
      </c>
      <c r="TP259" s="16">
        <v>1000</v>
      </c>
      <c r="TQ259" s="16">
        <v>0</v>
      </c>
      <c r="TR259" s="16">
        <v>0</v>
      </c>
      <c r="TS259" s="16">
        <v>135</v>
      </c>
      <c r="TT259" s="16">
        <v>0</v>
      </c>
      <c r="TU259" s="16">
        <v>1000</v>
      </c>
      <c r="TV259" s="16">
        <v>0</v>
      </c>
      <c r="TW259" s="16">
        <v>0</v>
      </c>
      <c r="TX259" s="16">
        <v>0</v>
      </c>
      <c r="TZ259" s="16" t="s">
        <v>7364</v>
      </c>
      <c r="UA259" s="16" t="s">
        <v>8715</v>
      </c>
      <c r="UB259" s="16">
        <v>0</v>
      </c>
      <c r="UC259" s="16" t="s">
        <v>843</v>
      </c>
      <c r="UD259" s="16" t="s">
        <v>843</v>
      </c>
      <c r="UE259" s="16" t="s">
        <v>844</v>
      </c>
      <c r="UF259" s="16" t="s">
        <v>844</v>
      </c>
      <c r="UG259" s="16" t="s">
        <v>843</v>
      </c>
      <c r="UH259" s="16" t="s">
        <v>843</v>
      </c>
      <c r="VK259" s="16" t="s">
        <v>6102</v>
      </c>
      <c r="VL259" s="16" t="s">
        <v>843</v>
      </c>
      <c r="VM259" s="16" t="s">
        <v>843</v>
      </c>
      <c r="VN259" s="16" t="s">
        <v>843</v>
      </c>
      <c r="VO259" s="16" t="s">
        <v>843</v>
      </c>
      <c r="VP259" s="16" t="s">
        <v>844</v>
      </c>
      <c r="VQ259" s="16" t="s">
        <v>843</v>
      </c>
      <c r="VR259" s="16" t="s">
        <v>843</v>
      </c>
      <c r="VS259" s="16" t="s">
        <v>843</v>
      </c>
      <c r="VT259" s="16" t="s">
        <v>843</v>
      </c>
      <c r="VV259" s="16">
        <v>4000</v>
      </c>
      <c r="VX259" s="16" t="s">
        <v>6028</v>
      </c>
      <c r="VY259" s="16" t="s">
        <v>844</v>
      </c>
      <c r="VZ259" s="16" t="s">
        <v>843</v>
      </c>
      <c r="WA259" s="16" t="s">
        <v>843</v>
      </c>
      <c r="WB259" s="16" t="s">
        <v>843</v>
      </c>
      <c r="WC259" s="16" t="s">
        <v>843</v>
      </c>
      <c r="WD259" s="16" t="s">
        <v>843</v>
      </c>
      <c r="WE259" s="16" t="s">
        <v>843</v>
      </c>
      <c r="WF259" s="16" t="s">
        <v>843</v>
      </c>
      <c r="WH259" s="16">
        <v>3250</v>
      </c>
      <c r="WO259" s="16" t="s">
        <v>6920</v>
      </c>
      <c r="XD259" s="16" t="s">
        <v>6975</v>
      </c>
      <c r="XE259" s="16" t="s">
        <v>843</v>
      </c>
      <c r="XF259" s="16" t="s">
        <v>843</v>
      </c>
      <c r="XG259" s="16" t="s">
        <v>844</v>
      </c>
      <c r="XH259" s="16" t="s">
        <v>843</v>
      </c>
      <c r="XI259" s="16" t="s">
        <v>843</v>
      </c>
      <c r="XJ259" s="16" t="s">
        <v>843</v>
      </c>
      <c r="XK259" s="16" t="s">
        <v>843</v>
      </c>
      <c r="XL259" s="16" t="s">
        <v>843</v>
      </c>
      <c r="XM259" s="16" t="s">
        <v>843</v>
      </c>
      <c r="XN259" s="16" t="s">
        <v>843</v>
      </c>
      <c r="XO259" s="16" t="s">
        <v>843</v>
      </c>
      <c r="XP259" s="16" t="s">
        <v>843</v>
      </c>
      <c r="XQ259" s="16" t="s">
        <v>843</v>
      </c>
      <c r="YF259" s="16" t="s">
        <v>865</v>
      </c>
      <c r="YN259" s="16" t="s">
        <v>7040</v>
      </c>
      <c r="YP259" s="16" t="s">
        <v>7987</v>
      </c>
      <c r="YR259" s="16" t="s">
        <v>10154</v>
      </c>
      <c r="YS259" s="16" t="s">
        <v>10155</v>
      </c>
      <c r="YT259" s="16" t="s">
        <v>8694</v>
      </c>
      <c r="YU259" s="16" t="s">
        <v>10156</v>
      </c>
      <c r="YV259" s="16" t="s">
        <v>9148</v>
      </c>
      <c r="YW259" s="16" t="s">
        <v>844</v>
      </c>
      <c r="YX259" s="16" t="s">
        <v>9148</v>
      </c>
      <c r="YY259" s="16" t="s">
        <v>843</v>
      </c>
      <c r="YZ259" s="16" t="s">
        <v>843</v>
      </c>
      <c r="ZA259" s="16" t="s">
        <v>843</v>
      </c>
      <c r="ZB259" s="16">
        <v>5135</v>
      </c>
      <c r="ZC259" s="16" t="s">
        <v>9026</v>
      </c>
      <c r="ZD259" s="16" t="s">
        <v>843</v>
      </c>
      <c r="ZE259" s="16" t="s">
        <v>843</v>
      </c>
      <c r="ZF259" s="16" t="s">
        <v>843</v>
      </c>
      <c r="ZG259" s="16" t="s">
        <v>843</v>
      </c>
      <c r="ZH259" s="16" t="s">
        <v>8752</v>
      </c>
      <c r="ZI259" s="16" t="s">
        <v>8825</v>
      </c>
      <c r="ZJ259" s="16" t="s">
        <v>843</v>
      </c>
      <c r="ZK259" s="16" t="s">
        <v>843</v>
      </c>
      <c r="ZL259" s="16" t="s">
        <v>8825</v>
      </c>
      <c r="ZM259" s="16" t="s">
        <v>843</v>
      </c>
      <c r="ZN259" s="16" t="s">
        <v>8815</v>
      </c>
      <c r="ZO259" s="16" t="s">
        <v>487</v>
      </c>
      <c r="ZP259" s="16" t="s">
        <v>487</v>
      </c>
      <c r="ZQ259" s="16" t="s">
        <v>487</v>
      </c>
      <c r="ZR259" s="16" t="s">
        <v>486</v>
      </c>
      <c r="ZS259" s="16" t="s">
        <v>8704</v>
      </c>
      <c r="ZT259" s="16" t="s">
        <v>8705</v>
      </c>
      <c r="ZU259" s="16" t="s">
        <v>8706</v>
      </c>
      <c r="ZV259" s="16" t="s">
        <v>487</v>
      </c>
      <c r="ZW259" s="16" t="s">
        <v>843</v>
      </c>
      <c r="ZX259" s="16" t="s">
        <v>843</v>
      </c>
      <c r="ZY259" s="16" t="s">
        <v>844</v>
      </c>
      <c r="ZZ259" s="16" t="s">
        <v>844</v>
      </c>
      <c r="AAA259" s="16" t="s">
        <v>1056</v>
      </c>
      <c r="AAB259" s="16" t="s">
        <v>843</v>
      </c>
      <c r="AAC259" s="16">
        <v>0</v>
      </c>
      <c r="AAD259" s="16" t="s">
        <v>844</v>
      </c>
      <c r="AAE259" s="16" t="s">
        <v>844</v>
      </c>
      <c r="AAF259" s="16" t="s">
        <v>843</v>
      </c>
      <c r="AAG259" s="16" t="s">
        <v>843</v>
      </c>
      <c r="AAH259" s="16" t="s">
        <v>843</v>
      </c>
      <c r="AAI259" s="16" t="s">
        <v>843</v>
      </c>
      <c r="AAJ259" s="16" t="s">
        <v>606</v>
      </c>
      <c r="AAK259" s="16" t="s">
        <v>655</v>
      </c>
      <c r="AAL259" s="16" t="s">
        <v>905</v>
      </c>
      <c r="AAM259" s="16" t="s">
        <v>663</v>
      </c>
      <c r="AAN259" s="16" t="s">
        <v>8707</v>
      </c>
      <c r="AAO259" s="16" t="s">
        <v>1019</v>
      </c>
      <c r="AAP259" s="16" t="s">
        <v>8708</v>
      </c>
      <c r="AAQ259" s="16" t="s">
        <v>8816</v>
      </c>
      <c r="AAS259" s="16">
        <v>5127.93</v>
      </c>
      <c r="AAU259" s="16" t="s">
        <v>782</v>
      </c>
      <c r="AAX259" s="16" t="s">
        <v>843</v>
      </c>
      <c r="AAY259" s="16" t="s">
        <v>8710</v>
      </c>
      <c r="AAZ259" s="16" t="s">
        <v>783</v>
      </c>
      <c r="ABA259" s="16" t="s">
        <v>783</v>
      </c>
      <c r="ABB259" s="16" t="s">
        <v>783</v>
      </c>
      <c r="ABC259" s="16" t="s">
        <v>783</v>
      </c>
      <c r="ABD259" s="16" t="s">
        <v>783</v>
      </c>
      <c r="ABE259" s="16" t="s">
        <v>783</v>
      </c>
      <c r="ABF259" s="16" t="s">
        <v>783</v>
      </c>
      <c r="ABG259" s="16" t="s">
        <v>783</v>
      </c>
      <c r="ABH259" s="16" t="s">
        <v>782</v>
      </c>
      <c r="ABI259" s="16" t="s">
        <v>783</v>
      </c>
      <c r="ABJ259" s="16" t="s">
        <v>783</v>
      </c>
      <c r="ABK259" s="16" t="s">
        <v>783</v>
      </c>
      <c r="ABL259" s="16" t="s">
        <v>8811</v>
      </c>
      <c r="ABM259" s="16" t="s">
        <v>843</v>
      </c>
      <c r="ABN259" s="16" t="s">
        <v>1033</v>
      </c>
      <c r="ABP259" s="16" t="s">
        <v>972</v>
      </c>
      <c r="ABQ259" s="16" t="s">
        <v>4324</v>
      </c>
      <c r="ABR259" s="16" t="s">
        <v>470</v>
      </c>
      <c r="ABS259" s="16" t="s">
        <v>457</v>
      </c>
      <c r="ABT259" s="16" t="s">
        <v>1056</v>
      </c>
      <c r="ABU259" s="16" t="s">
        <v>844</v>
      </c>
      <c r="ABV259" s="16" t="s">
        <v>487</v>
      </c>
      <c r="ABW259" s="16" t="s">
        <v>486</v>
      </c>
      <c r="ABX259" s="16" t="s">
        <v>892</v>
      </c>
      <c r="ABY259" s="16" t="s">
        <v>486</v>
      </c>
      <c r="ABZ259" s="16" t="s">
        <v>486</v>
      </c>
      <c r="ACA259" s="16" t="s">
        <v>759</v>
      </c>
      <c r="ACB259" s="16" t="s">
        <v>775</v>
      </c>
      <c r="ACC259" s="16" t="s">
        <v>737</v>
      </c>
      <c r="ACD259" s="16" t="s">
        <v>486</v>
      </c>
      <c r="ACE259" s="16" t="s">
        <v>486</v>
      </c>
      <c r="ACG259" s="16" t="s">
        <v>1014</v>
      </c>
      <c r="ACH259" s="16" t="s">
        <v>1009</v>
      </c>
      <c r="ACI259" s="16" t="s">
        <v>462</v>
      </c>
      <c r="ACJ259" s="16">
        <v>0.79400000000000004</v>
      </c>
      <c r="ACK259" s="16" t="s">
        <v>482</v>
      </c>
      <c r="ACL259" s="16" t="s">
        <v>740</v>
      </c>
      <c r="ACM259" s="16" t="s">
        <v>1190</v>
      </c>
      <c r="ACN259" s="16" t="s">
        <v>1169</v>
      </c>
      <c r="ACO259" s="16" t="s">
        <v>1856</v>
      </c>
      <c r="ACP259" s="16">
        <v>3250</v>
      </c>
      <c r="ACQ259" s="16" t="s">
        <v>1202</v>
      </c>
      <c r="ACR259" s="16" t="s">
        <v>1644</v>
      </c>
      <c r="ACS259" s="16" t="s">
        <v>680</v>
      </c>
      <c r="ACT259" s="16" t="s">
        <v>1522</v>
      </c>
      <c r="ACU259" s="16" t="s">
        <v>833</v>
      </c>
      <c r="ACV259" s="16" t="s">
        <v>8711</v>
      </c>
      <c r="ACW259" s="16" t="s">
        <v>878</v>
      </c>
      <c r="ACX259" s="16" t="s">
        <v>1916</v>
      </c>
      <c r="ACY259" s="16" t="s">
        <v>1947</v>
      </c>
      <c r="ACZ259" s="16">
        <v>1</v>
      </c>
      <c r="ADA259" s="16">
        <v>1</v>
      </c>
      <c r="ADB259" s="16">
        <v>1</v>
      </c>
      <c r="ADC259" s="16">
        <v>1</v>
      </c>
      <c r="ADD259" s="16">
        <v>1</v>
      </c>
      <c r="ADE259" s="16" t="s">
        <v>8712</v>
      </c>
      <c r="ADF259" s="16">
        <v>0</v>
      </c>
      <c r="ADG259" s="16" t="s">
        <v>486</v>
      </c>
      <c r="ADH259" s="16">
        <v>1</v>
      </c>
      <c r="ADI259" s="16" t="s">
        <v>486</v>
      </c>
      <c r="ADJ259" s="16" t="s">
        <v>1743</v>
      </c>
      <c r="ADK259" s="16" t="s">
        <v>13194</v>
      </c>
      <c r="ADL259" s="16" t="s">
        <v>1764</v>
      </c>
      <c r="ADM259" s="16" t="s">
        <v>13194</v>
      </c>
      <c r="ADN259" s="16" t="s">
        <v>13194</v>
      </c>
      <c r="ADO259" s="16" t="s">
        <v>13197</v>
      </c>
      <c r="ADP259" s="16" t="s">
        <v>1751</v>
      </c>
      <c r="ADQ259" s="16" t="s">
        <v>13194</v>
      </c>
      <c r="ADR259" s="16" t="s">
        <v>13194</v>
      </c>
      <c r="ADS259" s="16" t="s">
        <v>13194</v>
      </c>
      <c r="ADU259" s="16" t="s">
        <v>8817</v>
      </c>
      <c r="ADW259" s="16" t="s">
        <v>8729</v>
      </c>
      <c r="ADY259" s="16" t="s">
        <v>1062</v>
      </c>
      <c r="AEA259" s="16">
        <v>5135</v>
      </c>
      <c r="AEC259" s="16" t="s">
        <v>1062</v>
      </c>
      <c r="AED259" s="16">
        <v>2563.9699999999998</v>
      </c>
      <c r="AEE259" s="16" t="s">
        <v>952</v>
      </c>
      <c r="AEG259" s="16">
        <v>7250</v>
      </c>
      <c r="AEI259" s="16">
        <v>1500</v>
      </c>
      <c r="AEK259" s="16">
        <v>500</v>
      </c>
      <c r="AEO259" s="16">
        <v>67.5</v>
      </c>
      <c r="AEP259" s="16">
        <v>500</v>
      </c>
    </row>
    <row r="260" spans="1:822" x14ac:dyDescent="0.25">
      <c r="A260" s="30">
        <v>45825</v>
      </c>
      <c r="B260" s="16" t="s">
        <v>10157</v>
      </c>
      <c r="C260" s="16" t="s">
        <v>867</v>
      </c>
      <c r="D260" s="16" t="s">
        <v>867</v>
      </c>
      <c r="E260" s="16">
        <v>39</v>
      </c>
      <c r="F260" s="16" t="s">
        <v>8153</v>
      </c>
      <c r="G260" s="16" t="s">
        <v>4129</v>
      </c>
      <c r="I260" s="16" t="s">
        <v>4148</v>
      </c>
      <c r="Z260" s="16" t="s">
        <v>993</v>
      </c>
      <c r="AA260" s="16" t="s">
        <v>470</v>
      </c>
      <c r="AB260" s="16">
        <v>2</v>
      </c>
      <c r="AC260" s="16" t="s">
        <v>844</v>
      </c>
      <c r="AD260" s="16" t="s">
        <v>843</v>
      </c>
      <c r="AE260" s="16" t="s">
        <v>844</v>
      </c>
      <c r="AF260" s="16" t="s">
        <v>844</v>
      </c>
      <c r="AG260" s="16" t="s">
        <v>843</v>
      </c>
      <c r="AH260" s="16" t="s">
        <v>844</v>
      </c>
      <c r="AI260" s="16" t="s">
        <v>844</v>
      </c>
      <c r="AJ260" s="16" t="s">
        <v>843</v>
      </c>
      <c r="AK260" s="16" t="s">
        <v>844</v>
      </c>
      <c r="AM260" s="16" t="s">
        <v>737</v>
      </c>
      <c r="AN260" s="16" t="s">
        <v>759</v>
      </c>
      <c r="AP260" s="16" t="s">
        <v>768</v>
      </c>
      <c r="AR260" s="16" t="s">
        <v>6910</v>
      </c>
      <c r="BB260" s="16">
        <v>3</v>
      </c>
      <c r="BC260" s="16" t="s">
        <v>7872</v>
      </c>
      <c r="BE260" s="16" t="s">
        <v>5098</v>
      </c>
      <c r="BV260" s="16" t="s">
        <v>4433</v>
      </c>
      <c r="BW260" s="16" t="s">
        <v>844</v>
      </c>
      <c r="BX260" s="16" t="s">
        <v>843</v>
      </c>
      <c r="BY260" s="16" t="s">
        <v>843</v>
      </c>
      <c r="BZ260" s="16" t="s">
        <v>843</v>
      </c>
      <c r="CA260" s="16" t="s">
        <v>843</v>
      </c>
      <c r="CB260" s="16" t="s">
        <v>843</v>
      </c>
      <c r="CC260" s="16" t="s">
        <v>843</v>
      </c>
      <c r="CD260" s="16" t="s">
        <v>843</v>
      </c>
      <c r="CE260" s="16" t="s">
        <v>843</v>
      </c>
      <c r="CF260" s="16" t="s">
        <v>843</v>
      </c>
      <c r="CG260" s="16" t="s">
        <v>843</v>
      </c>
      <c r="CH260" s="16" t="s">
        <v>843</v>
      </c>
      <c r="CI260" s="16" t="s">
        <v>843</v>
      </c>
      <c r="CJ260" s="16" t="s">
        <v>843</v>
      </c>
      <c r="CK260" s="16" t="s">
        <v>843</v>
      </c>
      <c r="CP260" s="16" t="s">
        <v>865</v>
      </c>
      <c r="DX260" s="16" t="s">
        <v>7842</v>
      </c>
      <c r="DY260" s="16" t="s">
        <v>867</v>
      </c>
      <c r="GC260" s="16" t="s">
        <v>5366</v>
      </c>
      <c r="GF260" s="16" t="s">
        <v>867</v>
      </c>
      <c r="GG260" s="16" t="s">
        <v>867</v>
      </c>
      <c r="GV260" s="16" t="s">
        <v>5443</v>
      </c>
      <c r="GW260" s="16" t="s">
        <v>843</v>
      </c>
      <c r="GX260" s="16" t="s">
        <v>844</v>
      </c>
      <c r="GY260" s="16" t="s">
        <v>843</v>
      </c>
      <c r="GZ260" s="16" t="s">
        <v>843</v>
      </c>
      <c r="HA260" s="16" t="s">
        <v>843</v>
      </c>
      <c r="HB260" s="16" t="s">
        <v>843</v>
      </c>
      <c r="HC260" s="16" t="s">
        <v>843</v>
      </c>
      <c r="HD260" s="16" t="s">
        <v>843</v>
      </c>
      <c r="HE260" s="16" t="s">
        <v>843</v>
      </c>
      <c r="HF260" s="16" t="s">
        <v>843</v>
      </c>
      <c r="HH260" s="16" t="s">
        <v>5456</v>
      </c>
      <c r="HK260" s="16" t="s">
        <v>865</v>
      </c>
      <c r="HM260" s="16" t="s">
        <v>865</v>
      </c>
      <c r="HZ260" s="16" t="s">
        <v>7944</v>
      </c>
      <c r="KE260" s="16" t="s">
        <v>5585</v>
      </c>
      <c r="KG260" s="16" t="s">
        <v>7018</v>
      </c>
      <c r="KH260" s="16" t="s">
        <v>7033</v>
      </c>
      <c r="KI260" s="16" t="s">
        <v>865</v>
      </c>
      <c r="LG260" s="16" t="s">
        <v>867</v>
      </c>
      <c r="LH260" s="16" t="s">
        <v>865</v>
      </c>
      <c r="LI260" s="16" t="s">
        <v>867</v>
      </c>
      <c r="LJ260" s="16" t="s">
        <v>867</v>
      </c>
      <c r="LK260" s="16" t="s">
        <v>867</v>
      </c>
      <c r="LL260" s="16" t="s">
        <v>5657</v>
      </c>
      <c r="LM260" s="16" t="s">
        <v>844</v>
      </c>
      <c r="LN260" s="16" t="s">
        <v>843</v>
      </c>
      <c r="LO260" s="16" t="s">
        <v>843</v>
      </c>
      <c r="LP260" s="16" t="s">
        <v>843</v>
      </c>
      <c r="LQ260" s="16" t="s">
        <v>843</v>
      </c>
      <c r="LR260" s="16" t="s">
        <v>843</v>
      </c>
      <c r="LS260" s="16" t="s">
        <v>843</v>
      </c>
      <c r="LT260" s="16" t="s">
        <v>843</v>
      </c>
      <c r="LU260" s="16" t="s">
        <v>843</v>
      </c>
      <c r="LV260" s="16" t="s">
        <v>843</v>
      </c>
      <c r="LW260" s="16" t="s">
        <v>843</v>
      </c>
      <c r="LX260" s="16" t="s">
        <v>843</v>
      </c>
      <c r="LY260" s="16" t="s">
        <v>843</v>
      </c>
      <c r="LZ260" s="16" t="s">
        <v>843</v>
      </c>
      <c r="MA260" s="16" t="s">
        <v>843</v>
      </c>
      <c r="MC260" s="16" t="s">
        <v>5694</v>
      </c>
      <c r="MD260" s="16" t="s">
        <v>844</v>
      </c>
      <c r="ME260" s="16" t="s">
        <v>843</v>
      </c>
      <c r="MF260" s="16" t="s">
        <v>843</v>
      </c>
      <c r="MG260" s="16" t="s">
        <v>843</v>
      </c>
      <c r="MH260" s="16" t="s">
        <v>843</v>
      </c>
      <c r="MI260" s="16" t="s">
        <v>843</v>
      </c>
      <c r="MJ260" s="16" t="s">
        <v>843</v>
      </c>
      <c r="MK260" s="16" t="s">
        <v>843</v>
      </c>
      <c r="ML260" s="16" t="s">
        <v>843</v>
      </c>
      <c r="MM260" s="16" t="s">
        <v>843</v>
      </c>
      <c r="MN260" s="16" t="s">
        <v>843</v>
      </c>
      <c r="MO260" s="16" t="s">
        <v>843</v>
      </c>
      <c r="MP260" s="16" t="s">
        <v>843</v>
      </c>
      <c r="MQ260" s="16" t="s">
        <v>843</v>
      </c>
      <c r="MR260" s="16" t="s">
        <v>843</v>
      </c>
      <c r="MS260" s="16" t="s">
        <v>843</v>
      </c>
      <c r="MT260" s="16" t="s">
        <v>843</v>
      </c>
      <c r="MU260" s="16" t="s">
        <v>843</v>
      </c>
      <c r="MV260" s="16" t="s">
        <v>843</v>
      </c>
      <c r="NS260" s="16" t="s">
        <v>5694</v>
      </c>
      <c r="NT260" s="16" t="s">
        <v>844</v>
      </c>
      <c r="NU260" s="16" t="s">
        <v>843</v>
      </c>
      <c r="NV260" s="16" t="s">
        <v>843</v>
      </c>
      <c r="NW260" s="16" t="s">
        <v>843</v>
      </c>
      <c r="NX260" s="16" t="s">
        <v>843</v>
      </c>
      <c r="NY260" s="16" t="s">
        <v>843</v>
      </c>
      <c r="NZ260" s="16" t="s">
        <v>843</v>
      </c>
      <c r="OA260" s="16" t="s">
        <v>843</v>
      </c>
      <c r="OB260" s="16" t="s">
        <v>843</v>
      </c>
      <c r="OC260" s="16" t="s">
        <v>843</v>
      </c>
      <c r="OD260" s="16" t="s">
        <v>843</v>
      </c>
      <c r="OE260" s="16" t="s">
        <v>843</v>
      </c>
      <c r="OF260" s="16" t="s">
        <v>843</v>
      </c>
      <c r="OG260" s="16" t="s">
        <v>843</v>
      </c>
      <c r="OH260" s="16" t="s">
        <v>843</v>
      </c>
      <c r="OI260" s="16" t="s">
        <v>843</v>
      </c>
      <c r="PC260" s="16" t="s">
        <v>865</v>
      </c>
      <c r="PD260" s="16" t="s">
        <v>865</v>
      </c>
      <c r="PY260" s="16" t="s">
        <v>867</v>
      </c>
      <c r="PZ260" s="16">
        <v>1</v>
      </c>
      <c r="QP260" s="16" t="s">
        <v>865</v>
      </c>
      <c r="QR260" s="16" t="s">
        <v>867</v>
      </c>
      <c r="QT260" s="16" t="s">
        <v>867</v>
      </c>
      <c r="QV260" s="16" t="s">
        <v>865</v>
      </c>
      <c r="QX260" s="16" t="s">
        <v>867</v>
      </c>
      <c r="QY260" s="16" t="s">
        <v>867</v>
      </c>
      <c r="RD260" s="16" t="s">
        <v>865</v>
      </c>
      <c r="RF260" s="16" t="s">
        <v>865</v>
      </c>
      <c r="RH260" s="16" t="s">
        <v>4216</v>
      </c>
      <c r="RJ260" s="16" t="s">
        <v>4216</v>
      </c>
      <c r="RN260" s="16" t="s">
        <v>7720</v>
      </c>
      <c r="RP260" s="16" t="s">
        <v>867</v>
      </c>
      <c r="RR260" s="16" t="s">
        <v>867</v>
      </c>
      <c r="RT260" s="16" t="s">
        <v>867</v>
      </c>
      <c r="RV260" s="16" t="s">
        <v>7720</v>
      </c>
      <c r="RX260" s="16" t="s">
        <v>7720</v>
      </c>
      <c r="RZ260" s="16" t="s">
        <v>7720</v>
      </c>
      <c r="SQ260" s="16" t="s">
        <v>867</v>
      </c>
      <c r="SS260" s="16" t="s">
        <v>7296</v>
      </c>
      <c r="ST260" s="16" t="s">
        <v>7758</v>
      </c>
      <c r="TN260" s="16">
        <v>4000</v>
      </c>
      <c r="TO260" s="16">
        <v>3000</v>
      </c>
      <c r="TP260" s="16">
        <v>800</v>
      </c>
      <c r="TQ260" s="16">
        <v>0</v>
      </c>
      <c r="TR260" s="16">
        <v>300</v>
      </c>
      <c r="TS260" s="16">
        <v>500</v>
      </c>
      <c r="TT260" s="16">
        <v>0</v>
      </c>
      <c r="TU260" s="16">
        <v>1000</v>
      </c>
      <c r="TV260" s="16">
        <v>0</v>
      </c>
      <c r="TW260" s="16">
        <v>0</v>
      </c>
      <c r="TX260" s="16">
        <v>2000</v>
      </c>
      <c r="TZ260" s="16" t="s">
        <v>7367</v>
      </c>
      <c r="UA260" s="16" t="s">
        <v>8950</v>
      </c>
      <c r="UB260" s="16">
        <v>0</v>
      </c>
      <c r="UC260" s="16" t="s">
        <v>844</v>
      </c>
      <c r="UD260" s="16" t="s">
        <v>843</v>
      </c>
      <c r="UE260" s="16" t="s">
        <v>843</v>
      </c>
      <c r="UF260" s="16" t="s">
        <v>844</v>
      </c>
      <c r="UG260" s="16" t="s">
        <v>843</v>
      </c>
      <c r="UH260" s="16" t="s">
        <v>843</v>
      </c>
      <c r="UL260" s="16">
        <v>8000</v>
      </c>
      <c r="VX260" s="16" t="s">
        <v>6037</v>
      </c>
      <c r="VY260" s="16" t="s">
        <v>843</v>
      </c>
      <c r="VZ260" s="16" t="s">
        <v>843</v>
      </c>
      <c r="WA260" s="16" t="s">
        <v>843</v>
      </c>
      <c r="WB260" s="16" t="s">
        <v>844</v>
      </c>
      <c r="WC260" s="16" t="s">
        <v>843</v>
      </c>
      <c r="WD260" s="16" t="s">
        <v>843</v>
      </c>
      <c r="WE260" s="16" t="s">
        <v>843</v>
      </c>
      <c r="WF260" s="16" t="s">
        <v>843</v>
      </c>
      <c r="WO260" s="16" t="s">
        <v>6920</v>
      </c>
      <c r="XD260" s="16" t="s">
        <v>6975</v>
      </c>
      <c r="XE260" s="16" t="s">
        <v>843</v>
      </c>
      <c r="XF260" s="16" t="s">
        <v>843</v>
      </c>
      <c r="XG260" s="16" t="s">
        <v>844</v>
      </c>
      <c r="XH260" s="16" t="s">
        <v>843</v>
      </c>
      <c r="XI260" s="16" t="s">
        <v>843</v>
      </c>
      <c r="XJ260" s="16" t="s">
        <v>843</v>
      </c>
      <c r="XK260" s="16" t="s">
        <v>843</v>
      </c>
      <c r="XL260" s="16" t="s">
        <v>843</v>
      </c>
      <c r="XM260" s="16" t="s">
        <v>843</v>
      </c>
      <c r="XN260" s="16" t="s">
        <v>843</v>
      </c>
      <c r="XO260" s="16" t="s">
        <v>843</v>
      </c>
      <c r="XP260" s="16" t="s">
        <v>843</v>
      </c>
      <c r="XQ260" s="16" t="s">
        <v>843</v>
      </c>
      <c r="YF260" s="16" t="s">
        <v>865</v>
      </c>
      <c r="YN260" s="16" t="s">
        <v>7040</v>
      </c>
      <c r="YP260" s="16" t="s">
        <v>7981</v>
      </c>
      <c r="YR260" s="16" t="s">
        <v>10158</v>
      </c>
      <c r="YS260" s="16" t="s">
        <v>10159</v>
      </c>
      <c r="YT260" s="16" t="s">
        <v>8694</v>
      </c>
      <c r="YU260" s="16" t="s">
        <v>10160</v>
      </c>
      <c r="YV260" s="16" t="s">
        <v>9148</v>
      </c>
      <c r="YW260" s="16" t="s">
        <v>844</v>
      </c>
      <c r="YX260" s="16" t="s">
        <v>9148</v>
      </c>
      <c r="YY260" s="16" t="s">
        <v>843</v>
      </c>
      <c r="YZ260" s="16" t="s">
        <v>843</v>
      </c>
      <c r="ZA260" s="16" t="s">
        <v>8761</v>
      </c>
      <c r="ZB260" s="16">
        <v>9766.67</v>
      </c>
      <c r="ZC260" s="16" t="s">
        <v>8996</v>
      </c>
      <c r="ZD260" s="16" t="s">
        <v>9017</v>
      </c>
      <c r="ZE260" s="16" t="s">
        <v>843</v>
      </c>
      <c r="ZF260" s="16" t="s">
        <v>843</v>
      </c>
      <c r="ZG260" s="16" t="s">
        <v>8752</v>
      </c>
      <c r="ZH260" s="16" t="s">
        <v>8723</v>
      </c>
      <c r="ZI260" s="16" t="s">
        <v>8754</v>
      </c>
      <c r="ZJ260" s="16" t="s">
        <v>8701</v>
      </c>
      <c r="ZK260" s="16" t="s">
        <v>843</v>
      </c>
      <c r="ZL260" s="16" t="s">
        <v>8722</v>
      </c>
      <c r="ZM260" s="16" t="s">
        <v>843</v>
      </c>
      <c r="ZN260" s="16" t="s">
        <v>8725</v>
      </c>
      <c r="ZO260" s="16" t="s">
        <v>487</v>
      </c>
      <c r="ZP260" s="16" t="s">
        <v>487</v>
      </c>
      <c r="ZQ260" s="16" t="s">
        <v>487</v>
      </c>
      <c r="ZR260" s="16" t="s">
        <v>486</v>
      </c>
      <c r="ZS260" s="16" t="s">
        <v>8874</v>
      </c>
      <c r="ZT260" s="16" t="s">
        <v>8705</v>
      </c>
      <c r="ZU260" s="16" t="s">
        <v>8706</v>
      </c>
      <c r="ZV260" s="16" t="s">
        <v>487</v>
      </c>
      <c r="ZW260" s="16" t="s">
        <v>844</v>
      </c>
      <c r="ZX260" s="16" t="s">
        <v>844</v>
      </c>
      <c r="ZY260" s="16" t="s">
        <v>844</v>
      </c>
      <c r="ZZ260" s="16" t="s">
        <v>844</v>
      </c>
      <c r="AAA260" s="16" t="s">
        <v>843</v>
      </c>
      <c r="AAB260" s="16" t="s">
        <v>843</v>
      </c>
      <c r="AAC260" s="16">
        <v>1</v>
      </c>
      <c r="AAD260" s="16" t="s">
        <v>844</v>
      </c>
      <c r="AAE260" s="16" t="s">
        <v>843</v>
      </c>
      <c r="AAF260" s="16" t="s">
        <v>843</v>
      </c>
      <c r="AAG260" s="16" t="s">
        <v>843</v>
      </c>
      <c r="AAH260" s="16" t="s">
        <v>843</v>
      </c>
      <c r="AAI260" s="16" t="s">
        <v>844</v>
      </c>
      <c r="AAJ260" s="16" t="s">
        <v>615</v>
      </c>
      <c r="AAK260" s="16" t="s">
        <v>633</v>
      </c>
      <c r="AAL260" s="16" t="s">
        <v>904</v>
      </c>
      <c r="AAM260" s="16" t="s">
        <v>663</v>
      </c>
      <c r="AAN260" s="16" t="s">
        <v>8707</v>
      </c>
      <c r="AAO260" s="16" t="s">
        <v>1018</v>
      </c>
      <c r="AAP260" s="16" t="s">
        <v>8708</v>
      </c>
      <c r="AAS260" s="16">
        <v>8000</v>
      </c>
      <c r="AAT260" s="16" t="s">
        <v>782</v>
      </c>
      <c r="AAU260" s="16" t="s">
        <v>782</v>
      </c>
      <c r="AAX260" s="16" t="s">
        <v>843</v>
      </c>
      <c r="AAY260" s="16" t="s">
        <v>8710</v>
      </c>
      <c r="AAZ260" s="16" t="s">
        <v>782</v>
      </c>
      <c r="ABA260" s="16" t="s">
        <v>782</v>
      </c>
      <c r="ABB260" s="16" t="s">
        <v>782</v>
      </c>
      <c r="ABC260" s="16" t="s">
        <v>783</v>
      </c>
      <c r="ABD260" s="16" t="s">
        <v>783</v>
      </c>
      <c r="ABE260" s="16" t="s">
        <v>783</v>
      </c>
      <c r="ABF260" s="16" t="s">
        <v>782</v>
      </c>
      <c r="ABG260" s="16" t="s">
        <v>782</v>
      </c>
      <c r="ABH260" s="16" t="s">
        <v>782</v>
      </c>
      <c r="ABI260" s="16" t="s">
        <v>783</v>
      </c>
      <c r="ABJ260" s="16" t="s">
        <v>783</v>
      </c>
      <c r="ABK260" s="16" t="s">
        <v>783</v>
      </c>
      <c r="ABL260" s="16" t="s">
        <v>8769</v>
      </c>
      <c r="ABM260" s="16" t="s">
        <v>843</v>
      </c>
      <c r="ABN260" s="16" t="s">
        <v>1034</v>
      </c>
      <c r="ABO260" s="16" t="s">
        <v>487</v>
      </c>
      <c r="ABP260" s="16" t="s">
        <v>972</v>
      </c>
      <c r="ABQ260" s="16" t="s">
        <v>4324</v>
      </c>
      <c r="ABR260" s="16" t="s">
        <v>470</v>
      </c>
      <c r="ABS260" s="16" t="s">
        <v>451</v>
      </c>
      <c r="ABT260" s="16" t="s">
        <v>1056</v>
      </c>
      <c r="ABU260" s="16" t="s">
        <v>844</v>
      </c>
      <c r="ABV260" s="16" t="s">
        <v>487</v>
      </c>
      <c r="ABW260" s="16" t="s">
        <v>486</v>
      </c>
      <c r="ABX260" s="16" t="s">
        <v>892</v>
      </c>
      <c r="ABY260" s="16" t="s">
        <v>486</v>
      </c>
      <c r="ABZ260" s="16" t="s">
        <v>486</v>
      </c>
      <c r="ACA260" s="16" t="s">
        <v>759</v>
      </c>
      <c r="ACB260" s="16" t="s">
        <v>768</v>
      </c>
      <c r="ACC260" s="16" t="s">
        <v>737</v>
      </c>
      <c r="ACD260" s="16" t="s">
        <v>487</v>
      </c>
      <c r="ACE260" s="16" t="s">
        <v>486</v>
      </c>
      <c r="ACG260" s="16" t="s">
        <v>1014</v>
      </c>
      <c r="ACH260" s="16" t="s">
        <v>1009</v>
      </c>
      <c r="ACI260" s="16" t="s">
        <v>462</v>
      </c>
      <c r="ACJ260" s="16">
        <v>0.79400000000000004</v>
      </c>
      <c r="ACK260" s="16" t="s">
        <v>482</v>
      </c>
      <c r="ACL260" s="16" t="s">
        <v>738</v>
      </c>
      <c r="ACM260" s="16" t="s">
        <v>1189</v>
      </c>
      <c r="ACN260" s="16" t="s">
        <v>1169</v>
      </c>
      <c r="ACO260" s="16" t="s">
        <v>1856</v>
      </c>
      <c r="ACQ260" s="16" t="s">
        <v>1202</v>
      </c>
      <c r="ACR260" s="16" t="s">
        <v>1645</v>
      </c>
      <c r="ACS260" s="16" t="s">
        <v>680</v>
      </c>
      <c r="ACT260" s="16" t="s">
        <v>1522</v>
      </c>
      <c r="ACU260" s="16" t="s">
        <v>831</v>
      </c>
      <c r="ACV260" s="16" t="s">
        <v>8756</v>
      </c>
      <c r="ACW260" s="16" t="s">
        <v>451</v>
      </c>
      <c r="ACX260" s="16" t="s">
        <v>1914</v>
      </c>
      <c r="ACY260" s="16" t="s">
        <v>1947</v>
      </c>
      <c r="ACZ260" s="16">
        <v>1</v>
      </c>
      <c r="ADA260" s="16">
        <v>0</v>
      </c>
      <c r="ADB260" s="16">
        <v>1</v>
      </c>
      <c r="ADC260" s="16">
        <v>1</v>
      </c>
      <c r="ADD260" s="16">
        <v>1</v>
      </c>
      <c r="ADE260" s="16" t="s">
        <v>9236</v>
      </c>
      <c r="ADF260" s="16">
        <v>0</v>
      </c>
      <c r="ADG260" s="16" t="s">
        <v>486</v>
      </c>
      <c r="ADH260" s="16">
        <v>2</v>
      </c>
      <c r="ADI260" s="16" t="s">
        <v>1554</v>
      </c>
      <c r="ADJ260" s="16" t="s">
        <v>1744</v>
      </c>
      <c r="ADK260" s="16" t="s">
        <v>1743</v>
      </c>
      <c r="ADL260" s="16" t="s">
        <v>1764</v>
      </c>
      <c r="ADM260" s="16" t="s">
        <v>13194</v>
      </c>
      <c r="ADN260" s="16" t="s">
        <v>13196</v>
      </c>
      <c r="ADO260" s="16" t="s">
        <v>1766</v>
      </c>
      <c r="ADP260" s="16" t="s">
        <v>1751</v>
      </c>
      <c r="ADQ260" s="16" t="s">
        <v>13194</v>
      </c>
      <c r="ADR260" s="16" t="s">
        <v>13194</v>
      </c>
      <c r="ADS260" s="16" t="s">
        <v>1743</v>
      </c>
      <c r="ADY260" s="16" t="s">
        <v>1063</v>
      </c>
      <c r="AEB260" s="16">
        <v>9766.6666666666697</v>
      </c>
      <c r="AEC260" s="16" t="s">
        <v>1062</v>
      </c>
      <c r="AED260" s="16">
        <v>4000</v>
      </c>
      <c r="AEE260" s="16" t="s">
        <v>952</v>
      </c>
      <c r="AEI260" s="16">
        <v>2000</v>
      </c>
      <c r="AEJ260" s="16">
        <v>1500</v>
      </c>
      <c r="AEK260" s="16">
        <v>400</v>
      </c>
      <c r="AEN260" s="16">
        <v>150</v>
      </c>
      <c r="AEO260" s="16">
        <v>250</v>
      </c>
      <c r="AEP260" s="16">
        <v>500</v>
      </c>
    </row>
    <row r="261" spans="1:822" x14ac:dyDescent="0.25">
      <c r="A261" s="30">
        <v>45825</v>
      </c>
      <c r="B261" s="16" t="s">
        <v>10161</v>
      </c>
      <c r="C261" s="16" t="s">
        <v>867</v>
      </c>
      <c r="D261" s="16" t="s">
        <v>867</v>
      </c>
      <c r="E261" s="16">
        <v>41</v>
      </c>
      <c r="F261" s="16" t="s">
        <v>8153</v>
      </c>
      <c r="G261" s="16" t="s">
        <v>4129</v>
      </c>
      <c r="I261" s="16" t="s">
        <v>4148</v>
      </c>
      <c r="Z261" s="16" t="s">
        <v>992</v>
      </c>
      <c r="AA261" s="16" t="s">
        <v>470</v>
      </c>
      <c r="AB261" s="16">
        <v>3</v>
      </c>
      <c r="AC261" s="16" t="s">
        <v>844</v>
      </c>
      <c r="AD261" s="16" t="s">
        <v>843</v>
      </c>
      <c r="AE261" s="16" t="s">
        <v>843</v>
      </c>
      <c r="AF261" s="16" t="s">
        <v>1056</v>
      </c>
      <c r="AG261" s="16" t="s">
        <v>844</v>
      </c>
      <c r="AH261" s="16" t="s">
        <v>1056</v>
      </c>
      <c r="AI261" s="16" t="s">
        <v>844</v>
      </c>
      <c r="AJ261" s="16" t="s">
        <v>843</v>
      </c>
      <c r="AK261" s="16" t="s">
        <v>843</v>
      </c>
      <c r="AM261" s="16" t="s">
        <v>737</v>
      </c>
      <c r="AN261" s="16" t="s">
        <v>759</v>
      </c>
      <c r="AP261" s="16" t="s">
        <v>775</v>
      </c>
      <c r="AR261" s="16" t="s">
        <v>6907</v>
      </c>
      <c r="BB261" s="16">
        <v>3</v>
      </c>
      <c r="BC261" s="16" t="s">
        <v>7878</v>
      </c>
      <c r="BE261" s="16" t="s">
        <v>5098</v>
      </c>
      <c r="BV261" s="16" t="s">
        <v>4433</v>
      </c>
      <c r="BW261" s="16" t="s">
        <v>844</v>
      </c>
      <c r="BX261" s="16" t="s">
        <v>843</v>
      </c>
      <c r="BY261" s="16" t="s">
        <v>843</v>
      </c>
      <c r="BZ261" s="16" t="s">
        <v>843</v>
      </c>
      <c r="CA261" s="16" t="s">
        <v>843</v>
      </c>
      <c r="CB261" s="16" t="s">
        <v>843</v>
      </c>
      <c r="CC261" s="16" t="s">
        <v>843</v>
      </c>
      <c r="CD261" s="16" t="s">
        <v>843</v>
      </c>
      <c r="CE261" s="16" t="s">
        <v>843</v>
      </c>
      <c r="CF261" s="16" t="s">
        <v>843</v>
      </c>
      <c r="CG261" s="16" t="s">
        <v>843</v>
      </c>
      <c r="CH261" s="16" t="s">
        <v>843</v>
      </c>
      <c r="CI261" s="16" t="s">
        <v>843</v>
      </c>
      <c r="CJ261" s="16" t="s">
        <v>843</v>
      </c>
      <c r="CK261" s="16" t="s">
        <v>843</v>
      </c>
      <c r="CP261" s="16" t="s">
        <v>865</v>
      </c>
      <c r="DX261" s="16" t="s">
        <v>7842</v>
      </c>
      <c r="DY261" s="16" t="s">
        <v>867</v>
      </c>
      <c r="GC261" s="16" t="s">
        <v>5372</v>
      </c>
      <c r="GF261" s="16" t="s">
        <v>867</v>
      </c>
      <c r="GG261" s="16" t="s">
        <v>867</v>
      </c>
      <c r="GV261" s="16" t="s">
        <v>5443</v>
      </c>
      <c r="GW261" s="16" t="s">
        <v>843</v>
      </c>
      <c r="GX261" s="16" t="s">
        <v>844</v>
      </c>
      <c r="GY261" s="16" t="s">
        <v>843</v>
      </c>
      <c r="GZ261" s="16" t="s">
        <v>843</v>
      </c>
      <c r="HA261" s="16" t="s">
        <v>843</v>
      </c>
      <c r="HB261" s="16" t="s">
        <v>843</v>
      </c>
      <c r="HC261" s="16" t="s">
        <v>843</v>
      </c>
      <c r="HD261" s="16" t="s">
        <v>843</v>
      </c>
      <c r="HE261" s="16" t="s">
        <v>843</v>
      </c>
      <c r="HF261" s="16" t="s">
        <v>843</v>
      </c>
      <c r="HH261" s="16" t="s">
        <v>5456</v>
      </c>
      <c r="HK261" s="16" t="s">
        <v>864</v>
      </c>
      <c r="HM261" s="16" t="s">
        <v>865</v>
      </c>
      <c r="HZ261" s="16" t="s">
        <v>7944</v>
      </c>
      <c r="KE261" s="16" t="s">
        <v>5582</v>
      </c>
      <c r="KG261" s="16" t="s">
        <v>7015</v>
      </c>
      <c r="KH261" s="16" t="s">
        <v>7033</v>
      </c>
      <c r="KI261" s="16" t="s">
        <v>865</v>
      </c>
      <c r="LG261" s="16" t="s">
        <v>867</v>
      </c>
      <c r="LH261" s="16" t="s">
        <v>867</v>
      </c>
      <c r="LI261" s="16" t="s">
        <v>867</v>
      </c>
      <c r="LJ261" s="16" t="s">
        <v>867</v>
      </c>
      <c r="LK261" s="16" t="s">
        <v>867</v>
      </c>
      <c r="LL261" s="16" t="s">
        <v>5690</v>
      </c>
      <c r="LM261" s="16" t="s">
        <v>843</v>
      </c>
      <c r="LN261" s="16" t="s">
        <v>843</v>
      </c>
      <c r="LO261" s="16" t="s">
        <v>843</v>
      </c>
      <c r="LP261" s="16" t="s">
        <v>843</v>
      </c>
      <c r="LQ261" s="16" t="s">
        <v>843</v>
      </c>
      <c r="LR261" s="16" t="s">
        <v>843</v>
      </c>
      <c r="LS261" s="16" t="s">
        <v>843</v>
      </c>
      <c r="LT261" s="16" t="s">
        <v>843</v>
      </c>
      <c r="LU261" s="16" t="s">
        <v>843</v>
      </c>
      <c r="LV261" s="16" t="s">
        <v>843</v>
      </c>
      <c r="LW261" s="16" t="s">
        <v>843</v>
      </c>
      <c r="LX261" s="16" t="s">
        <v>844</v>
      </c>
      <c r="LY261" s="16" t="s">
        <v>843</v>
      </c>
      <c r="LZ261" s="16" t="s">
        <v>843</v>
      </c>
      <c r="MA261" s="16" t="s">
        <v>843</v>
      </c>
      <c r="MC261" s="16" t="s">
        <v>5694</v>
      </c>
      <c r="MD261" s="16" t="s">
        <v>844</v>
      </c>
      <c r="ME261" s="16" t="s">
        <v>843</v>
      </c>
      <c r="MF261" s="16" t="s">
        <v>843</v>
      </c>
      <c r="MG261" s="16" t="s">
        <v>843</v>
      </c>
      <c r="MH261" s="16" t="s">
        <v>843</v>
      </c>
      <c r="MI261" s="16" t="s">
        <v>843</v>
      </c>
      <c r="MJ261" s="16" t="s">
        <v>843</v>
      </c>
      <c r="MK261" s="16" t="s">
        <v>843</v>
      </c>
      <c r="ML261" s="16" t="s">
        <v>843</v>
      </c>
      <c r="MM261" s="16" t="s">
        <v>843</v>
      </c>
      <c r="MN261" s="16" t="s">
        <v>843</v>
      </c>
      <c r="MO261" s="16" t="s">
        <v>843</v>
      </c>
      <c r="MP261" s="16" t="s">
        <v>843</v>
      </c>
      <c r="MQ261" s="16" t="s">
        <v>843</v>
      </c>
      <c r="MR261" s="16" t="s">
        <v>843</v>
      </c>
      <c r="MS261" s="16" t="s">
        <v>843</v>
      </c>
      <c r="MT261" s="16" t="s">
        <v>843</v>
      </c>
      <c r="MU261" s="16" t="s">
        <v>843</v>
      </c>
      <c r="MV261" s="16" t="s">
        <v>843</v>
      </c>
      <c r="MX261" s="16" t="s">
        <v>5694</v>
      </c>
      <c r="MY261" s="16" t="s">
        <v>844</v>
      </c>
      <c r="MZ261" s="16" t="s">
        <v>843</v>
      </c>
      <c r="NA261" s="16" t="s">
        <v>843</v>
      </c>
      <c r="NB261" s="16" t="s">
        <v>843</v>
      </c>
      <c r="NC261" s="16" t="s">
        <v>843</v>
      </c>
      <c r="ND261" s="16" t="s">
        <v>843</v>
      </c>
      <c r="NE261" s="16" t="s">
        <v>843</v>
      </c>
      <c r="NF261" s="16" t="s">
        <v>843</v>
      </c>
      <c r="NG261" s="16" t="s">
        <v>843</v>
      </c>
      <c r="NH261" s="16" t="s">
        <v>843</v>
      </c>
      <c r="NI261" s="16" t="s">
        <v>843</v>
      </c>
      <c r="NJ261" s="16" t="s">
        <v>843</v>
      </c>
      <c r="NK261" s="16" t="s">
        <v>843</v>
      </c>
      <c r="NL261" s="16" t="s">
        <v>843</v>
      </c>
      <c r="NM261" s="16" t="s">
        <v>843</v>
      </c>
      <c r="NN261" s="16" t="s">
        <v>843</v>
      </c>
      <c r="NO261" s="16" t="s">
        <v>843</v>
      </c>
      <c r="NP261" s="16" t="s">
        <v>843</v>
      </c>
      <c r="NQ261" s="16" t="s">
        <v>843</v>
      </c>
      <c r="PC261" s="16" t="s">
        <v>865</v>
      </c>
      <c r="PD261" s="16" t="s">
        <v>865</v>
      </c>
      <c r="PY261" s="16" t="s">
        <v>865</v>
      </c>
      <c r="QP261" s="16" t="s">
        <v>865</v>
      </c>
      <c r="QR261" s="16" t="s">
        <v>867</v>
      </c>
      <c r="QT261" s="16" t="s">
        <v>867</v>
      </c>
      <c r="QV261" s="16" t="s">
        <v>865</v>
      </c>
      <c r="QX261" s="16" t="s">
        <v>867</v>
      </c>
      <c r="QY261" s="16" t="s">
        <v>867</v>
      </c>
      <c r="RD261" s="16" t="s">
        <v>4216</v>
      </c>
      <c r="RF261" s="16" t="s">
        <v>865</v>
      </c>
      <c r="RH261" s="16" t="s">
        <v>4216</v>
      </c>
      <c r="RJ261" s="16" t="s">
        <v>4216</v>
      </c>
      <c r="RN261" s="16" t="s">
        <v>867</v>
      </c>
      <c r="RP261" s="16" t="s">
        <v>867</v>
      </c>
      <c r="RR261" s="16" t="s">
        <v>867</v>
      </c>
      <c r="RT261" s="16" t="s">
        <v>867</v>
      </c>
      <c r="RV261" s="16" t="s">
        <v>7724</v>
      </c>
      <c r="RX261" s="16" t="s">
        <v>7724</v>
      </c>
      <c r="RZ261" s="16" t="s">
        <v>867</v>
      </c>
      <c r="SQ261" s="16" t="s">
        <v>867</v>
      </c>
      <c r="SS261" s="16" t="s">
        <v>7296</v>
      </c>
      <c r="ST261" s="16" t="s">
        <v>7764</v>
      </c>
      <c r="TN261" s="16">
        <v>5000</v>
      </c>
      <c r="TO261" s="16">
        <v>0</v>
      </c>
      <c r="TP261" s="16">
        <v>600</v>
      </c>
      <c r="TQ261" s="16">
        <v>500</v>
      </c>
      <c r="TR261" s="16">
        <v>500</v>
      </c>
      <c r="TS261" s="16">
        <v>400</v>
      </c>
      <c r="TT261" s="16">
        <v>0</v>
      </c>
      <c r="TU261" s="16">
        <v>2000</v>
      </c>
      <c r="TV261" s="16">
        <v>0</v>
      </c>
      <c r="TW261" s="16">
        <v>0</v>
      </c>
      <c r="TX261" s="16">
        <v>0</v>
      </c>
      <c r="TZ261" s="16" t="s">
        <v>7367</v>
      </c>
      <c r="UA261" s="16" t="s">
        <v>9780</v>
      </c>
      <c r="UB261" s="16">
        <v>0</v>
      </c>
      <c r="UC261" s="16" t="s">
        <v>844</v>
      </c>
      <c r="UD261" s="16" t="s">
        <v>843</v>
      </c>
      <c r="UE261" s="16" t="s">
        <v>844</v>
      </c>
      <c r="UF261" s="16" t="s">
        <v>843</v>
      </c>
      <c r="UG261" s="16" t="s">
        <v>843</v>
      </c>
      <c r="UH261" s="16" t="s">
        <v>843</v>
      </c>
      <c r="UL261" s="16">
        <v>10000</v>
      </c>
      <c r="VK261" s="16" t="s">
        <v>6102</v>
      </c>
      <c r="VL261" s="16" t="s">
        <v>843</v>
      </c>
      <c r="VM261" s="16" t="s">
        <v>843</v>
      </c>
      <c r="VN261" s="16" t="s">
        <v>843</v>
      </c>
      <c r="VO261" s="16" t="s">
        <v>843</v>
      </c>
      <c r="VP261" s="16" t="s">
        <v>844</v>
      </c>
      <c r="VQ261" s="16" t="s">
        <v>843</v>
      </c>
      <c r="VR261" s="16" t="s">
        <v>843</v>
      </c>
      <c r="VS261" s="16" t="s">
        <v>843</v>
      </c>
      <c r="VT261" s="16" t="s">
        <v>843</v>
      </c>
      <c r="VV261" s="16">
        <v>2000</v>
      </c>
      <c r="WO261" s="16" t="s">
        <v>6920</v>
      </c>
      <c r="XD261" s="16" t="s">
        <v>6975</v>
      </c>
      <c r="XE261" s="16" t="s">
        <v>843</v>
      </c>
      <c r="XF261" s="16" t="s">
        <v>843</v>
      </c>
      <c r="XG261" s="16" t="s">
        <v>844</v>
      </c>
      <c r="XH261" s="16" t="s">
        <v>843</v>
      </c>
      <c r="XI261" s="16" t="s">
        <v>843</v>
      </c>
      <c r="XJ261" s="16" t="s">
        <v>843</v>
      </c>
      <c r="XK261" s="16" t="s">
        <v>843</v>
      </c>
      <c r="XL261" s="16" t="s">
        <v>843</v>
      </c>
      <c r="XM261" s="16" t="s">
        <v>843</v>
      </c>
      <c r="XN261" s="16" t="s">
        <v>843</v>
      </c>
      <c r="XO261" s="16" t="s">
        <v>843</v>
      </c>
      <c r="XP261" s="16" t="s">
        <v>843</v>
      </c>
      <c r="XQ261" s="16" t="s">
        <v>843</v>
      </c>
      <c r="YF261" s="16" t="s">
        <v>865</v>
      </c>
      <c r="YN261" s="16" t="s">
        <v>864</v>
      </c>
      <c r="YP261" s="16" t="s">
        <v>7978</v>
      </c>
      <c r="YR261" s="16" t="s">
        <v>10162</v>
      </c>
      <c r="YS261" s="16" t="s">
        <v>10163</v>
      </c>
      <c r="YT261" s="16" t="s">
        <v>8694</v>
      </c>
      <c r="YU261" s="16" t="s">
        <v>10164</v>
      </c>
      <c r="YV261" s="16" t="s">
        <v>9148</v>
      </c>
      <c r="YW261" s="16" t="s">
        <v>844</v>
      </c>
      <c r="YX261" s="16" t="s">
        <v>9148</v>
      </c>
      <c r="YY261" s="16" t="s">
        <v>843</v>
      </c>
      <c r="YZ261" s="16" t="s">
        <v>843</v>
      </c>
      <c r="ZA261" s="16" t="s">
        <v>843</v>
      </c>
      <c r="ZB261" s="16">
        <v>9000</v>
      </c>
      <c r="ZC261" s="16" t="s">
        <v>8974</v>
      </c>
      <c r="ZD261" s="16" t="s">
        <v>843</v>
      </c>
      <c r="ZE261" s="16" t="s">
        <v>8789</v>
      </c>
      <c r="ZF261" s="16" t="s">
        <v>8739</v>
      </c>
      <c r="ZG261" s="16" t="s">
        <v>8739</v>
      </c>
      <c r="ZH261" s="16" t="s">
        <v>8699</v>
      </c>
      <c r="ZI261" s="16" t="s">
        <v>8865</v>
      </c>
      <c r="ZJ261" s="16" t="s">
        <v>843</v>
      </c>
      <c r="ZK261" s="16" t="s">
        <v>843</v>
      </c>
      <c r="ZL261" s="16" t="s">
        <v>8750</v>
      </c>
      <c r="ZM261" s="16" t="s">
        <v>843</v>
      </c>
      <c r="ZN261" s="16" t="s">
        <v>8725</v>
      </c>
      <c r="ZO261" s="16" t="s">
        <v>487</v>
      </c>
      <c r="ZP261" s="16" t="s">
        <v>487</v>
      </c>
      <c r="ZQ261" s="16" t="s">
        <v>487</v>
      </c>
      <c r="ZR261" s="16" t="s">
        <v>486</v>
      </c>
      <c r="ZS261" s="16" t="s">
        <v>844</v>
      </c>
      <c r="ZT261" s="16" t="s">
        <v>8705</v>
      </c>
      <c r="ZU261" s="16" t="s">
        <v>8706</v>
      </c>
      <c r="ZV261" s="16" t="s">
        <v>487</v>
      </c>
      <c r="ZW261" s="16" t="s">
        <v>843</v>
      </c>
      <c r="ZX261" s="16" t="s">
        <v>1056</v>
      </c>
      <c r="ZY261" s="16" t="s">
        <v>1056</v>
      </c>
      <c r="ZZ261" s="16" t="s">
        <v>844</v>
      </c>
      <c r="AAA261" s="16" t="s">
        <v>844</v>
      </c>
      <c r="AAB261" s="16" t="s">
        <v>843</v>
      </c>
      <c r="AAC261" s="16">
        <v>2</v>
      </c>
      <c r="AAD261" s="16" t="s">
        <v>1056</v>
      </c>
      <c r="AAE261" s="16" t="s">
        <v>844</v>
      </c>
      <c r="AAF261" s="16" t="s">
        <v>843</v>
      </c>
      <c r="AAG261" s="16" t="s">
        <v>843</v>
      </c>
      <c r="AAH261" s="16" t="s">
        <v>843</v>
      </c>
      <c r="AAI261" s="16" t="s">
        <v>843</v>
      </c>
      <c r="AAJ261" s="16" t="s">
        <v>624</v>
      </c>
      <c r="AAK261" s="16" t="s">
        <v>655</v>
      </c>
      <c r="AAL261" s="16" t="s">
        <v>905</v>
      </c>
      <c r="AAM261" s="16" t="s">
        <v>663</v>
      </c>
      <c r="AAN261" s="16" t="s">
        <v>8707</v>
      </c>
      <c r="AAO261" s="16" t="s">
        <v>1019</v>
      </c>
      <c r="AAP261" s="16" t="s">
        <v>8708</v>
      </c>
      <c r="AAQ261" s="16" t="s">
        <v>8833</v>
      </c>
      <c r="AAS261" s="16">
        <v>10938.97</v>
      </c>
      <c r="AAU261" s="16" t="s">
        <v>782</v>
      </c>
      <c r="AAX261" s="16" t="s">
        <v>843</v>
      </c>
      <c r="AAY261" s="16" t="s">
        <v>8710</v>
      </c>
      <c r="AAZ261" s="16" t="s">
        <v>782</v>
      </c>
      <c r="ABA261" s="16" t="s">
        <v>782</v>
      </c>
      <c r="ABB261" s="16" t="s">
        <v>782</v>
      </c>
      <c r="ABC261" s="16" t="s">
        <v>783</v>
      </c>
      <c r="ABD261" s="16" t="s">
        <v>782</v>
      </c>
      <c r="ABE261" s="16" t="s">
        <v>783</v>
      </c>
      <c r="ABF261" s="16" t="s">
        <v>782</v>
      </c>
      <c r="ABG261" s="16" t="s">
        <v>782</v>
      </c>
      <c r="ABH261" s="16" t="s">
        <v>782</v>
      </c>
      <c r="ABI261" s="16" t="s">
        <v>782</v>
      </c>
      <c r="ABJ261" s="16" t="s">
        <v>782</v>
      </c>
      <c r="ABK261" s="16" t="s">
        <v>782</v>
      </c>
      <c r="ABL261" s="16" t="s">
        <v>1056</v>
      </c>
      <c r="ABM261" s="16" t="s">
        <v>843</v>
      </c>
      <c r="ABN261" s="16" t="s">
        <v>1034</v>
      </c>
      <c r="ABP261" s="16" t="s">
        <v>973</v>
      </c>
      <c r="ABQ261" s="16" t="s">
        <v>4321</v>
      </c>
      <c r="ABR261" s="16" t="s">
        <v>470</v>
      </c>
      <c r="ABS261" s="16" t="s">
        <v>451</v>
      </c>
      <c r="ABT261" s="16" t="s">
        <v>8732</v>
      </c>
      <c r="ABU261" s="16" t="s">
        <v>1056</v>
      </c>
      <c r="ABV261" s="16" t="s">
        <v>487</v>
      </c>
      <c r="ABW261" s="16" t="s">
        <v>487</v>
      </c>
      <c r="ABX261" s="16" t="s">
        <v>894</v>
      </c>
      <c r="ABY261" s="16" t="s">
        <v>486</v>
      </c>
      <c r="ABZ261" s="16" t="s">
        <v>486</v>
      </c>
      <c r="ACA261" s="16" t="s">
        <v>759</v>
      </c>
      <c r="ACB261" s="16" t="s">
        <v>775</v>
      </c>
      <c r="ACC261" s="16" t="s">
        <v>737</v>
      </c>
      <c r="ACD261" s="16" t="s">
        <v>486</v>
      </c>
      <c r="ACE261" s="16" t="s">
        <v>486</v>
      </c>
      <c r="ACG261" s="16" t="s">
        <v>1014</v>
      </c>
      <c r="ACH261" s="16" t="s">
        <v>1009</v>
      </c>
      <c r="ACI261" s="16" t="s">
        <v>462</v>
      </c>
      <c r="ACJ261" s="16">
        <v>0.79400000000000004</v>
      </c>
      <c r="ACK261" s="16" t="s">
        <v>482</v>
      </c>
      <c r="ACL261" s="16" t="s">
        <v>738</v>
      </c>
      <c r="ACM261" s="16" t="s">
        <v>1189</v>
      </c>
      <c r="ACN261" s="16" t="s">
        <v>8984</v>
      </c>
      <c r="ACO261" s="16" t="s">
        <v>1856</v>
      </c>
      <c r="ACQ261" s="16" t="s">
        <v>1202</v>
      </c>
      <c r="ACR261" s="16" t="s">
        <v>1644</v>
      </c>
      <c r="ACS261" s="16" t="s">
        <v>676</v>
      </c>
      <c r="ACT261" s="16" t="s">
        <v>1522</v>
      </c>
      <c r="ACU261" s="16" t="s">
        <v>831</v>
      </c>
      <c r="ACV261" s="16" t="s">
        <v>8756</v>
      </c>
      <c r="ACW261" s="16" t="s">
        <v>451</v>
      </c>
      <c r="ACX261" s="16" t="s">
        <v>1916</v>
      </c>
      <c r="ACY261" s="16" t="s">
        <v>1947</v>
      </c>
      <c r="ACZ261" s="16">
        <v>1</v>
      </c>
      <c r="ADA261" s="16">
        <v>1</v>
      </c>
      <c r="ADB261" s="16">
        <v>1</v>
      </c>
      <c r="ADC261" s="16">
        <v>1</v>
      </c>
      <c r="ADD261" s="16">
        <v>1</v>
      </c>
      <c r="ADE261" s="16" t="s">
        <v>8712</v>
      </c>
      <c r="ADF261" s="16">
        <v>0</v>
      </c>
      <c r="ADG261" s="16" t="s">
        <v>486</v>
      </c>
      <c r="ADH261" s="16">
        <v>1</v>
      </c>
      <c r="ADI261" s="16" t="s">
        <v>486</v>
      </c>
      <c r="ADJ261" s="16" t="s">
        <v>1744</v>
      </c>
      <c r="ADK261" s="16" t="s">
        <v>13194</v>
      </c>
      <c r="ADL261" s="16" t="s">
        <v>1764</v>
      </c>
      <c r="ADM261" s="16" t="s">
        <v>13195</v>
      </c>
      <c r="ADN261" s="16" t="s">
        <v>13196</v>
      </c>
      <c r="ADO261" s="16" t="s">
        <v>1766</v>
      </c>
      <c r="ADP261" s="16" t="s">
        <v>1743</v>
      </c>
      <c r="ADQ261" s="16" t="s">
        <v>13194</v>
      </c>
      <c r="ADR261" s="16" t="s">
        <v>13194</v>
      </c>
      <c r="ADS261" s="16" t="s">
        <v>13194</v>
      </c>
      <c r="ADU261" s="16" t="s">
        <v>1756</v>
      </c>
      <c r="ADY261" s="16" t="s">
        <v>1063</v>
      </c>
      <c r="AEA261" s="16">
        <v>9000</v>
      </c>
      <c r="AEC261" s="16" t="s">
        <v>1063</v>
      </c>
      <c r="AED261" s="16">
        <v>3646.32</v>
      </c>
      <c r="AEE261" s="16" t="s">
        <v>952</v>
      </c>
      <c r="AEG261" s="16">
        <v>2000</v>
      </c>
      <c r="AEI261" s="16">
        <v>1666.67</v>
      </c>
      <c r="AEK261" s="16">
        <v>200</v>
      </c>
      <c r="AEL261" s="16">
        <v>166.67</v>
      </c>
      <c r="AEN261" s="16">
        <v>166.67</v>
      </c>
      <c r="AEO261" s="16">
        <v>133.33000000000001</v>
      </c>
      <c r="AEP261" s="16">
        <v>666.67</v>
      </c>
    </row>
    <row r="262" spans="1:822" x14ac:dyDescent="0.25">
      <c r="A262" s="30">
        <v>45825</v>
      </c>
      <c r="B262" s="16" t="s">
        <v>10165</v>
      </c>
      <c r="C262" s="16" t="s">
        <v>867</v>
      </c>
      <c r="D262" s="16" t="s">
        <v>867</v>
      </c>
      <c r="E262" s="16">
        <v>71</v>
      </c>
      <c r="F262" s="16" t="s">
        <v>8153</v>
      </c>
      <c r="G262" s="16" t="s">
        <v>4129</v>
      </c>
      <c r="I262" s="16" t="s">
        <v>4174</v>
      </c>
      <c r="Z262" s="16" t="s">
        <v>993</v>
      </c>
      <c r="AA262" s="16" t="s">
        <v>470</v>
      </c>
      <c r="AB262" s="16">
        <v>1</v>
      </c>
      <c r="AC262" s="16" t="s">
        <v>843</v>
      </c>
      <c r="AD262" s="16" t="s">
        <v>843</v>
      </c>
      <c r="AE262" s="16" t="s">
        <v>843</v>
      </c>
      <c r="AF262" s="16" t="s">
        <v>844</v>
      </c>
      <c r="AG262" s="16" t="s">
        <v>843</v>
      </c>
      <c r="AH262" s="16" t="s">
        <v>844</v>
      </c>
      <c r="AI262" s="16" t="s">
        <v>843</v>
      </c>
      <c r="AJ262" s="16" t="s">
        <v>843</v>
      </c>
      <c r="AK262" s="16" t="s">
        <v>843</v>
      </c>
      <c r="AM262" s="16" t="s">
        <v>737</v>
      </c>
      <c r="AN262" s="16" t="s">
        <v>761</v>
      </c>
      <c r="AP262" s="16" t="s">
        <v>774</v>
      </c>
      <c r="AR262" s="16" t="s">
        <v>6907</v>
      </c>
      <c r="BB262" s="16">
        <v>2</v>
      </c>
      <c r="BC262" s="16" t="s">
        <v>7878</v>
      </c>
      <c r="BE262" s="16" t="s">
        <v>5098</v>
      </c>
      <c r="BV262" s="16" t="s">
        <v>4433</v>
      </c>
      <c r="BW262" s="16" t="s">
        <v>844</v>
      </c>
      <c r="BX262" s="16" t="s">
        <v>843</v>
      </c>
      <c r="BY262" s="16" t="s">
        <v>843</v>
      </c>
      <c r="BZ262" s="16" t="s">
        <v>843</v>
      </c>
      <c r="CA262" s="16" t="s">
        <v>843</v>
      </c>
      <c r="CB262" s="16" t="s">
        <v>843</v>
      </c>
      <c r="CC262" s="16" t="s">
        <v>843</v>
      </c>
      <c r="CD262" s="16" t="s">
        <v>843</v>
      </c>
      <c r="CE262" s="16" t="s">
        <v>843</v>
      </c>
      <c r="CF262" s="16" t="s">
        <v>843</v>
      </c>
      <c r="CG262" s="16" t="s">
        <v>843</v>
      </c>
      <c r="CH262" s="16" t="s">
        <v>843</v>
      </c>
      <c r="CI262" s="16" t="s">
        <v>843</v>
      </c>
      <c r="CJ262" s="16" t="s">
        <v>843</v>
      </c>
      <c r="CK262" s="16" t="s">
        <v>843</v>
      </c>
      <c r="CP262" s="16" t="s">
        <v>867</v>
      </c>
      <c r="CQ262" s="16" t="s">
        <v>5191</v>
      </c>
      <c r="CR262" s="16" t="s">
        <v>844</v>
      </c>
      <c r="CS262" s="16" t="s">
        <v>843</v>
      </c>
      <c r="CT262" s="16" t="s">
        <v>843</v>
      </c>
      <c r="CU262" s="16" t="s">
        <v>843</v>
      </c>
      <c r="CV262" s="16" t="s">
        <v>843</v>
      </c>
      <c r="CW262" s="16" t="s">
        <v>843</v>
      </c>
      <c r="CX262" s="16" t="s">
        <v>843</v>
      </c>
      <c r="CY262" s="16" t="s">
        <v>843</v>
      </c>
      <c r="CZ262" s="16" t="s">
        <v>843</v>
      </c>
      <c r="DA262" s="16" t="s">
        <v>5184</v>
      </c>
      <c r="DX262" s="16" t="s">
        <v>867</v>
      </c>
      <c r="DY262" s="16" t="s">
        <v>867</v>
      </c>
      <c r="GC262" s="16" t="s">
        <v>5342</v>
      </c>
      <c r="GF262" s="16" t="s">
        <v>6818</v>
      </c>
      <c r="GG262" s="16" t="s">
        <v>867</v>
      </c>
      <c r="GV262" s="16" t="s">
        <v>5449</v>
      </c>
      <c r="GW262" s="16" t="s">
        <v>843</v>
      </c>
      <c r="GX262" s="16" t="s">
        <v>843</v>
      </c>
      <c r="GY262" s="16" t="s">
        <v>843</v>
      </c>
      <c r="GZ262" s="16" t="s">
        <v>844</v>
      </c>
      <c r="HA262" s="16" t="s">
        <v>843</v>
      </c>
      <c r="HB262" s="16" t="s">
        <v>843</v>
      </c>
      <c r="HC262" s="16" t="s">
        <v>843</v>
      </c>
      <c r="HD262" s="16" t="s">
        <v>843</v>
      </c>
      <c r="HE262" s="16" t="s">
        <v>843</v>
      </c>
      <c r="HF262" s="16" t="s">
        <v>843</v>
      </c>
      <c r="HH262" s="16" t="s">
        <v>5456</v>
      </c>
      <c r="HK262" s="16" t="s">
        <v>865</v>
      </c>
      <c r="HM262" s="16" t="s">
        <v>865</v>
      </c>
      <c r="HZ262" s="16" t="s">
        <v>7944</v>
      </c>
      <c r="KE262" s="16" t="s">
        <v>5582</v>
      </c>
      <c r="KG262" s="16" t="s">
        <v>7015</v>
      </c>
      <c r="KH262" s="16" t="s">
        <v>7033</v>
      </c>
      <c r="KI262" s="16" t="s">
        <v>865</v>
      </c>
      <c r="LG262" s="16" t="s">
        <v>867</v>
      </c>
      <c r="LH262" s="16" t="s">
        <v>865</v>
      </c>
      <c r="LI262" s="16" t="s">
        <v>867</v>
      </c>
      <c r="LJ262" s="16" t="s">
        <v>867</v>
      </c>
      <c r="LK262" s="16" t="s">
        <v>865</v>
      </c>
      <c r="LL262" s="16" t="s">
        <v>864</v>
      </c>
      <c r="LM262" s="16" t="s">
        <v>843</v>
      </c>
      <c r="LN262" s="16" t="s">
        <v>843</v>
      </c>
      <c r="LO262" s="16" t="s">
        <v>843</v>
      </c>
      <c r="LP262" s="16" t="s">
        <v>843</v>
      </c>
      <c r="LQ262" s="16" t="s">
        <v>843</v>
      </c>
      <c r="LR262" s="16" t="s">
        <v>843</v>
      </c>
      <c r="LS262" s="16" t="s">
        <v>843</v>
      </c>
      <c r="LT262" s="16" t="s">
        <v>843</v>
      </c>
      <c r="LU262" s="16" t="s">
        <v>843</v>
      </c>
      <c r="LV262" s="16" t="s">
        <v>843</v>
      </c>
      <c r="LW262" s="16" t="s">
        <v>843</v>
      </c>
      <c r="LX262" s="16" t="s">
        <v>843</v>
      </c>
      <c r="LY262" s="16" t="s">
        <v>843</v>
      </c>
      <c r="LZ262" s="16" t="s">
        <v>844</v>
      </c>
      <c r="MA262" s="16" t="s">
        <v>843</v>
      </c>
      <c r="MC262" s="16" t="s">
        <v>5694</v>
      </c>
      <c r="MD262" s="16" t="s">
        <v>844</v>
      </c>
      <c r="ME262" s="16" t="s">
        <v>843</v>
      </c>
      <c r="MF262" s="16" t="s">
        <v>843</v>
      </c>
      <c r="MG262" s="16" t="s">
        <v>843</v>
      </c>
      <c r="MH262" s="16" t="s">
        <v>843</v>
      </c>
      <c r="MI262" s="16" t="s">
        <v>843</v>
      </c>
      <c r="MJ262" s="16" t="s">
        <v>843</v>
      </c>
      <c r="MK262" s="16" t="s">
        <v>843</v>
      </c>
      <c r="ML262" s="16" t="s">
        <v>843</v>
      </c>
      <c r="MM262" s="16" t="s">
        <v>843</v>
      </c>
      <c r="MN262" s="16" t="s">
        <v>843</v>
      </c>
      <c r="MO262" s="16" t="s">
        <v>843</v>
      </c>
      <c r="MP262" s="16" t="s">
        <v>843</v>
      </c>
      <c r="MQ262" s="16" t="s">
        <v>843</v>
      </c>
      <c r="MR262" s="16" t="s">
        <v>843</v>
      </c>
      <c r="MS262" s="16" t="s">
        <v>843</v>
      </c>
      <c r="MT262" s="16" t="s">
        <v>843</v>
      </c>
      <c r="MU262" s="16" t="s">
        <v>843</v>
      </c>
      <c r="MV262" s="16" t="s">
        <v>843</v>
      </c>
      <c r="PC262" s="16" t="s">
        <v>865</v>
      </c>
      <c r="PD262" s="16" t="s">
        <v>865</v>
      </c>
      <c r="PY262" s="16" t="s">
        <v>864</v>
      </c>
      <c r="QP262" s="16" t="s">
        <v>865</v>
      </c>
      <c r="QR262" s="16" t="s">
        <v>865</v>
      </c>
      <c r="QT262" s="16" t="s">
        <v>867</v>
      </c>
      <c r="QV262" s="16" t="s">
        <v>865</v>
      </c>
      <c r="QX262" s="16" t="s">
        <v>865</v>
      </c>
      <c r="QY262" s="16" t="s">
        <v>867</v>
      </c>
      <c r="RD262" s="16" t="s">
        <v>4216</v>
      </c>
      <c r="RF262" s="16" t="s">
        <v>865</v>
      </c>
      <c r="RH262" s="16" t="s">
        <v>4216</v>
      </c>
      <c r="RJ262" s="16" t="s">
        <v>4216</v>
      </c>
      <c r="RN262" s="16" t="s">
        <v>7720</v>
      </c>
      <c r="RP262" s="16" t="s">
        <v>7720</v>
      </c>
      <c r="RR262" s="16" t="s">
        <v>7720</v>
      </c>
      <c r="RT262" s="16" t="s">
        <v>867</v>
      </c>
      <c r="RV262" s="16" t="s">
        <v>7720</v>
      </c>
      <c r="RX262" s="16" t="s">
        <v>7720</v>
      </c>
      <c r="RZ262" s="16" t="s">
        <v>7720</v>
      </c>
      <c r="SQ262" s="16" t="s">
        <v>865</v>
      </c>
      <c r="SS262" s="16" t="s">
        <v>7293</v>
      </c>
      <c r="ST262" s="16" t="s">
        <v>7764</v>
      </c>
      <c r="TN262" s="16">
        <v>2500</v>
      </c>
      <c r="TO262" s="16">
        <v>0</v>
      </c>
      <c r="TP262" s="16">
        <v>500</v>
      </c>
      <c r="TQ262" s="16">
        <v>200</v>
      </c>
      <c r="TR262" s="16">
        <v>200</v>
      </c>
      <c r="TS262" s="16">
        <v>100</v>
      </c>
      <c r="TT262" s="16">
        <v>0</v>
      </c>
      <c r="TU262" s="16">
        <v>500</v>
      </c>
      <c r="TV262" s="16">
        <v>0</v>
      </c>
      <c r="TW262" s="16">
        <v>0</v>
      </c>
      <c r="TX262" s="16">
        <v>0</v>
      </c>
      <c r="TZ262" s="16" t="s">
        <v>7364</v>
      </c>
      <c r="UA262" s="16" t="s">
        <v>8715</v>
      </c>
      <c r="UB262" s="16">
        <v>0</v>
      </c>
      <c r="UC262" s="16" t="s">
        <v>843</v>
      </c>
      <c r="UD262" s="16" t="s">
        <v>843</v>
      </c>
      <c r="UE262" s="16" t="s">
        <v>844</v>
      </c>
      <c r="UF262" s="16" t="s">
        <v>844</v>
      </c>
      <c r="UG262" s="16" t="s">
        <v>843</v>
      </c>
      <c r="UH262" s="16" t="s">
        <v>843</v>
      </c>
      <c r="VK262" s="16" t="s">
        <v>6102</v>
      </c>
      <c r="VL262" s="16" t="s">
        <v>843</v>
      </c>
      <c r="VM262" s="16" t="s">
        <v>843</v>
      </c>
      <c r="VN262" s="16" t="s">
        <v>843</v>
      </c>
      <c r="VO262" s="16" t="s">
        <v>843</v>
      </c>
      <c r="VP262" s="16" t="s">
        <v>844</v>
      </c>
      <c r="VQ262" s="16" t="s">
        <v>843</v>
      </c>
      <c r="VR262" s="16" t="s">
        <v>843</v>
      </c>
      <c r="VS262" s="16" t="s">
        <v>843</v>
      </c>
      <c r="VT262" s="16" t="s">
        <v>843</v>
      </c>
      <c r="VV262" s="16">
        <v>2500</v>
      </c>
      <c r="VX262" s="16" t="s">
        <v>6028</v>
      </c>
      <c r="VY262" s="16" t="s">
        <v>844</v>
      </c>
      <c r="VZ262" s="16" t="s">
        <v>843</v>
      </c>
      <c r="WA262" s="16" t="s">
        <v>843</v>
      </c>
      <c r="WB262" s="16" t="s">
        <v>843</v>
      </c>
      <c r="WC262" s="16" t="s">
        <v>843</v>
      </c>
      <c r="WD262" s="16" t="s">
        <v>843</v>
      </c>
      <c r="WE262" s="16" t="s">
        <v>843</v>
      </c>
      <c r="WF262" s="16" t="s">
        <v>843</v>
      </c>
      <c r="WH262" s="16">
        <v>1625</v>
      </c>
      <c r="WO262" s="16" t="s">
        <v>6920</v>
      </c>
      <c r="XD262" s="16" t="s">
        <v>6994</v>
      </c>
      <c r="XE262" s="16" t="s">
        <v>843</v>
      </c>
      <c r="XF262" s="16" t="s">
        <v>843</v>
      </c>
      <c r="XG262" s="16" t="s">
        <v>843</v>
      </c>
      <c r="XH262" s="16" t="s">
        <v>843</v>
      </c>
      <c r="XI262" s="16" t="s">
        <v>843</v>
      </c>
      <c r="XJ262" s="16" t="s">
        <v>843</v>
      </c>
      <c r="XK262" s="16" t="s">
        <v>843</v>
      </c>
      <c r="XL262" s="16" t="s">
        <v>843</v>
      </c>
      <c r="XM262" s="16" t="s">
        <v>844</v>
      </c>
      <c r="XN262" s="16" t="s">
        <v>843</v>
      </c>
      <c r="XO262" s="16" t="s">
        <v>843</v>
      </c>
      <c r="XP262" s="16" t="s">
        <v>843</v>
      </c>
      <c r="XQ262" s="16" t="s">
        <v>843</v>
      </c>
      <c r="YF262" s="16" t="s">
        <v>865</v>
      </c>
      <c r="YN262" s="16" t="s">
        <v>7040</v>
      </c>
      <c r="YP262" s="16" t="s">
        <v>7978</v>
      </c>
      <c r="YR262" s="16" t="s">
        <v>10166</v>
      </c>
      <c r="YS262" s="16" t="s">
        <v>10167</v>
      </c>
      <c r="YT262" s="16" t="s">
        <v>8694</v>
      </c>
      <c r="YU262" s="16" t="s">
        <v>10168</v>
      </c>
      <c r="YV262" s="16" t="s">
        <v>9148</v>
      </c>
      <c r="YW262" s="16" t="s">
        <v>844</v>
      </c>
      <c r="YX262" s="16" t="s">
        <v>9148</v>
      </c>
      <c r="YY262" s="16" t="s">
        <v>843</v>
      </c>
      <c r="YZ262" s="16" t="s">
        <v>843</v>
      </c>
      <c r="ZA262" s="16" t="s">
        <v>843</v>
      </c>
      <c r="ZB262" s="16">
        <v>4000</v>
      </c>
      <c r="ZC262" s="16" t="s">
        <v>9467</v>
      </c>
      <c r="ZD262" s="16" t="s">
        <v>843</v>
      </c>
      <c r="ZE262" s="16" t="s">
        <v>8735</v>
      </c>
      <c r="ZF262" s="16" t="s">
        <v>8723</v>
      </c>
      <c r="ZG262" s="16" t="s">
        <v>8723</v>
      </c>
      <c r="ZH262" s="16" t="s">
        <v>8752</v>
      </c>
      <c r="ZI262" s="16" t="s">
        <v>8724</v>
      </c>
      <c r="ZJ262" s="16" t="s">
        <v>843</v>
      </c>
      <c r="ZK262" s="16" t="s">
        <v>843</v>
      </c>
      <c r="ZL262" s="16" t="s">
        <v>8724</v>
      </c>
      <c r="ZM262" s="16" t="s">
        <v>843</v>
      </c>
      <c r="ZN262" s="16" t="s">
        <v>8742</v>
      </c>
      <c r="ZO262" s="16" t="s">
        <v>487</v>
      </c>
      <c r="ZP262" s="16" t="s">
        <v>487</v>
      </c>
      <c r="ZQ262" s="16" t="s">
        <v>486</v>
      </c>
      <c r="ZR262" s="16" t="s">
        <v>486</v>
      </c>
      <c r="ZS262" s="16" t="s">
        <v>8704</v>
      </c>
      <c r="ZT262" s="16" t="s">
        <v>8705</v>
      </c>
      <c r="ZU262" s="16" t="s">
        <v>8706</v>
      </c>
      <c r="ZV262" s="16" t="s">
        <v>487</v>
      </c>
      <c r="ZW262" s="16" t="s">
        <v>843</v>
      </c>
      <c r="ZX262" s="16" t="s">
        <v>843</v>
      </c>
      <c r="ZY262" s="16" t="s">
        <v>844</v>
      </c>
      <c r="ZZ262" s="16" t="s">
        <v>843</v>
      </c>
      <c r="AAA262" s="16" t="s">
        <v>844</v>
      </c>
      <c r="AAB262" s="16" t="s">
        <v>844</v>
      </c>
      <c r="AAC262" s="16">
        <v>0</v>
      </c>
      <c r="AAD262" s="16" t="s">
        <v>844</v>
      </c>
      <c r="AAE262" s="16" t="s">
        <v>843</v>
      </c>
      <c r="AAF262" s="16" t="s">
        <v>843</v>
      </c>
      <c r="AAG262" s="16" t="s">
        <v>843</v>
      </c>
      <c r="AAH262" s="16" t="s">
        <v>843</v>
      </c>
      <c r="AAI262" s="16" t="s">
        <v>843</v>
      </c>
      <c r="AAJ262" s="16" t="s">
        <v>606</v>
      </c>
      <c r="AAK262" s="16" t="s">
        <v>639</v>
      </c>
      <c r="AAL262" s="16" t="s">
        <v>905</v>
      </c>
      <c r="AAM262" s="16" t="s">
        <v>660</v>
      </c>
      <c r="AAN262" s="16" t="s">
        <v>8707</v>
      </c>
      <c r="AAO262" s="16" t="s">
        <v>1019</v>
      </c>
      <c r="AAP262" s="16" t="s">
        <v>8708</v>
      </c>
      <c r="AAQ262" s="16" t="s">
        <v>8908</v>
      </c>
      <c r="AAS262" s="16">
        <v>2798.71</v>
      </c>
      <c r="AAU262" s="16" t="s">
        <v>782</v>
      </c>
      <c r="AAX262" s="16" t="s">
        <v>843</v>
      </c>
      <c r="AAY262" s="16" t="s">
        <v>8710</v>
      </c>
      <c r="AAZ262" s="16" t="s">
        <v>782</v>
      </c>
      <c r="ABA262" s="16" t="s">
        <v>783</v>
      </c>
      <c r="ABB262" s="16" t="s">
        <v>783</v>
      </c>
      <c r="ABC262" s="16" t="s">
        <v>783</v>
      </c>
      <c r="ABD262" s="16" t="s">
        <v>783</v>
      </c>
      <c r="ABE262" s="16" t="s">
        <v>783</v>
      </c>
      <c r="ABF262" s="16" t="s">
        <v>783</v>
      </c>
      <c r="ABG262" s="16" t="s">
        <v>783</v>
      </c>
      <c r="ABH262" s="16" t="s">
        <v>782</v>
      </c>
      <c r="ABI262" s="16" t="s">
        <v>783</v>
      </c>
      <c r="ABJ262" s="16" t="s">
        <v>783</v>
      </c>
      <c r="ABK262" s="16" t="s">
        <v>783</v>
      </c>
      <c r="ABL262" s="16" t="s">
        <v>8800</v>
      </c>
      <c r="ABM262" s="16" t="s">
        <v>843</v>
      </c>
      <c r="ABN262" s="16" t="s">
        <v>1033</v>
      </c>
      <c r="ABP262" s="16" t="s">
        <v>972</v>
      </c>
      <c r="ABQ262" s="16" t="s">
        <v>4324</v>
      </c>
      <c r="ABR262" s="16" t="s">
        <v>470</v>
      </c>
      <c r="ABS262" s="16" t="s">
        <v>457</v>
      </c>
      <c r="ABT262" s="16" t="s">
        <v>844</v>
      </c>
      <c r="ABU262" s="16" t="s">
        <v>844</v>
      </c>
      <c r="ABV262" s="16" t="s">
        <v>487</v>
      </c>
      <c r="ABW262" s="16" t="s">
        <v>486</v>
      </c>
      <c r="ABX262" s="16" t="s">
        <v>892</v>
      </c>
      <c r="ABY262" s="16" t="s">
        <v>486</v>
      </c>
      <c r="ABZ262" s="16" t="s">
        <v>486</v>
      </c>
      <c r="ACA262" s="16" t="s">
        <v>761</v>
      </c>
      <c r="ACB262" s="16" t="s">
        <v>774</v>
      </c>
      <c r="ACC262" s="16" t="s">
        <v>737</v>
      </c>
      <c r="ACD262" s="16" t="s">
        <v>486</v>
      </c>
      <c r="ACE262" s="16" t="s">
        <v>486</v>
      </c>
      <c r="ACG262" s="16" t="s">
        <v>1014</v>
      </c>
      <c r="ACH262" s="16" t="s">
        <v>1009</v>
      </c>
      <c r="ACI262" s="16" t="s">
        <v>462</v>
      </c>
      <c r="ACJ262" s="16">
        <v>0.79400000000000004</v>
      </c>
      <c r="ACK262" s="16" t="s">
        <v>482</v>
      </c>
      <c r="ACL262" s="16" t="s">
        <v>740</v>
      </c>
      <c r="ACM262" s="16" t="s">
        <v>1190</v>
      </c>
      <c r="ACN262" s="16" t="s">
        <v>1169</v>
      </c>
      <c r="ACO262" s="16" t="s">
        <v>1856</v>
      </c>
      <c r="ACP262" s="16">
        <v>1625</v>
      </c>
      <c r="ACQ262" s="16" t="s">
        <v>1201</v>
      </c>
      <c r="ACR262" s="16" t="s">
        <v>1644</v>
      </c>
      <c r="ACS262" s="16" t="s">
        <v>680</v>
      </c>
      <c r="ACT262" s="16" t="s">
        <v>1522</v>
      </c>
      <c r="ACU262" s="16" t="s">
        <v>833</v>
      </c>
      <c r="ACV262" s="16" t="s">
        <v>8711</v>
      </c>
      <c r="ACW262" s="16" t="s">
        <v>878</v>
      </c>
      <c r="ACX262" s="16" t="s">
        <v>1916</v>
      </c>
      <c r="ACY262" s="16" t="s">
        <v>1947</v>
      </c>
      <c r="ACZ262" s="16">
        <v>1</v>
      </c>
      <c r="ADA262" s="16">
        <v>0</v>
      </c>
      <c r="ADB262" s="16">
        <v>1</v>
      </c>
      <c r="ADC262" s="16">
        <v>1</v>
      </c>
      <c r="ADD262" s="16">
        <v>0</v>
      </c>
      <c r="ADE262" s="16" t="s">
        <v>8827</v>
      </c>
      <c r="ADF262" s="16">
        <v>0</v>
      </c>
      <c r="ADG262" s="16" t="s">
        <v>486</v>
      </c>
      <c r="ADH262" s="16">
        <v>1</v>
      </c>
      <c r="ADJ262" s="16" t="s">
        <v>1743</v>
      </c>
      <c r="ADK262" s="16" t="s">
        <v>13194</v>
      </c>
      <c r="ADL262" s="16" t="s">
        <v>13196</v>
      </c>
      <c r="ADM262" s="16" t="s">
        <v>13195</v>
      </c>
      <c r="ADN262" s="16" t="s">
        <v>13196</v>
      </c>
      <c r="ADO262" s="16" t="s">
        <v>13197</v>
      </c>
      <c r="ADP262" s="16" t="s">
        <v>13196</v>
      </c>
      <c r="ADQ262" s="16" t="s">
        <v>13194</v>
      </c>
      <c r="ADR262" s="16" t="s">
        <v>13194</v>
      </c>
      <c r="ADS262" s="16" t="s">
        <v>13194</v>
      </c>
      <c r="ADU262" s="16" t="s">
        <v>1763</v>
      </c>
      <c r="ADW262" s="16" t="s">
        <v>13199</v>
      </c>
      <c r="ADY262" s="16" t="s">
        <v>1058</v>
      </c>
      <c r="AEA262" s="16">
        <v>4000</v>
      </c>
      <c r="AEC262" s="16" t="s">
        <v>1058</v>
      </c>
      <c r="AED262" s="16">
        <v>2798.71</v>
      </c>
      <c r="AEE262" s="16" t="s">
        <v>952</v>
      </c>
      <c r="AEG262" s="16">
        <v>4125</v>
      </c>
      <c r="AEI262" s="16">
        <v>2500</v>
      </c>
      <c r="AEK262" s="16">
        <v>500</v>
      </c>
      <c r="AEL262" s="16">
        <v>200</v>
      </c>
      <c r="AEN262" s="16">
        <v>200</v>
      </c>
      <c r="AEO262" s="16">
        <v>100</v>
      </c>
      <c r="AEP262" s="16">
        <v>500</v>
      </c>
    </row>
    <row r="263" spans="1:822" x14ac:dyDescent="0.25">
      <c r="A263" s="30">
        <v>45826</v>
      </c>
      <c r="B263" s="16" t="s">
        <v>10169</v>
      </c>
      <c r="C263" s="16" t="s">
        <v>867</v>
      </c>
      <c r="D263" s="16" t="s">
        <v>867</v>
      </c>
      <c r="E263" s="16">
        <v>36</v>
      </c>
      <c r="F263" s="16" t="s">
        <v>8153</v>
      </c>
      <c r="G263" s="16" t="s">
        <v>4113</v>
      </c>
      <c r="I263" s="16" t="s">
        <v>4174</v>
      </c>
      <c r="Z263" s="16" t="s">
        <v>992</v>
      </c>
      <c r="AA263" s="16" t="s">
        <v>470</v>
      </c>
      <c r="AB263" s="16">
        <v>3</v>
      </c>
      <c r="AC263" s="16" t="s">
        <v>844</v>
      </c>
      <c r="AD263" s="16" t="s">
        <v>843</v>
      </c>
      <c r="AE263" s="16" t="s">
        <v>844</v>
      </c>
      <c r="AF263" s="16" t="s">
        <v>1056</v>
      </c>
      <c r="AG263" s="16" t="s">
        <v>843</v>
      </c>
      <c r="AH263" s="16" t="s">
        <v>1056</v>
      </c>
      <c r="AI263" s="16" t="s">
        <v>844</v>
      </c>
      <c r="AJ263" s="16" t="s">
        <v>843</v>
      </c>
      <c r="AK263" s="16" t="s">
        <v>843</v>
      </c>
      <c r="AM263" s="16" t="s">
        <v>737</v>
      </c>
      <c r="AN263" s="16" t="s">
        <v>759</v>
      </c>
      <c r="AP263" s="16" t="s">
        <v>768</v>
      </c>
      <c r="AR263" s="16" t="s">
        <v>6907</v>
      </c>
      <c r="BB263" s="16">
        <v>3</v>
      </c>
      <c r="BC263" s="16" t="s">
        <v>7875</v>
      </c>
      <c r="BE263" s="16" t="s">
        <v>5098</v>
      </c>
      <c r="BV263" s="16" t="s">
        <v>4433</v>
      </c>
      <c r="BW263" s="16" t="s">
        <v>844</v>
      </c>
      <c r="BX263" s="16" t="s">
        <v>843</v>
      </c>
      <c r="BY263" s="16" t="s">
        <v>843</v>
      </c>
      <c r="BZ263" s="16" t="s">
        <v>843</v>
      </c>
      <c r="CA263" s="16" t="s">
        <v>843</v>
      </c>
      <c r="CB263" s="16" t="s">
        <v>843</v>
      </c>
      <c r="CC263" s="16" t="s">
        <v>843</v>
      </c>
      <c r="CD263" s="16" t="s">
        <v>843</v>
      </c>
      <c r="CE263" s="16" t="s">
        <v>843</v>
      </c>
      <c r="CF263" s="16" t="s">
        <v>843</v>
      </c>
      <c r="CG263" s="16" t="s">
        <v>843</v>
      </c>
      <c r="CH263" s="16" t="s">
        <v>843</v>
      </c>
      <c r="CI263" s="16" t="s">
        <v>843</v>
      </c>
      <c r="CJ263" s="16" t="s">
        <v>843</v>
      </c>
      <c r="CK263" s="16" t="s">
        <v>843</v>
      </c>
      <c r="CP263" s="16" t="s">
        <v>867</v>
      </c>
      <c r="CQ263" s="16" t="s">
        <v>5191</v>
      </c>
      <c r="CR263" s="16" t="s">
        <v>844</v>
      </c>
      <c r="CS263" s="16" t="s">
        <v>843</v>
      </c>
      <c r="CT263" s="16" t="s">
        <v>843</v>
      </c>
      <c r="CU263" s="16" t="s">
        <v>843</v>
      </c>
      <c r="CV263" s="16" t="s">
        <v>843</v>
      </c>
      <c r="CW263" s="16" t="s">
        <v>843</v>
      </c>
      <c r="CX263" s="16" t="s">
        <v>843</v>
      </c>
      <c r="CY263" s="16" t="s">
        <v>843</v>
      </c>
      <c r="CZ263" s="16" t="s">
        <v>843</v>
      </c>
      <c r="DA263" s="16" t="s">
        <v>5184</v>
      </c>
      <c r="DX263" s="16" t="s">
        <v>7842</v>
      </c>
      <c r="DY263" s="16" t="s">
        <v>867</v>
      </c>
      <c r="GC263" s="16" t="s">
        <v>2337</v>
      </c>
      <c r="GD263" s="16" t="s">
        <v>9150</v>
      </c>
      <c r="GF263" s="16" t="s">
        <v>867</v>
      </c>
      <c r="GG263" s="16" t="s">
        <v>867</v>
      </c>
      <c r="GV263" s="16" t="s">
        <v>5443</v>
      </c>
      <c r="GW263" s="16" t="s">
        <v>843</v>
      </c>
      <c r="GX263" s="16" t="s">
        <v>844</v>
      </c>
      <c r="GY263" s="16" t="s">
        <v>843</v>
      </c>
      <c r="GZ263" s="16" t="s">
        <v>843</v>
      </c>
      <c r="HA263" s="16" t="s">
        <v>843</v>
      </c>
      <c r="HB263" s="16" t="s">
        <v>843</v>
      </c>
      <c r="HC263" s="16" t="s">
        <v>843</v>
      </c>
      <c r="HD263" s="16" t="s">
        <v>843</v>
      </c>
      <c r="HE263" s="16" t="s">
        <v>843</v>
      </c>
      <c r="HF263" s="16" t="s">
        <v>843</v>
      </c>
      <c r="HH263" s="16" t="s">
        <v>5456</v>
      </c>
      <c r="HK263" s="16" t="s">
        <v>865</v>
      </c>
      <c r="HM263" s="16" t="s">
        <v>865</v>
      </c>
      <c r="HZ263" s="16" t="s">
        <v>7944</v>
      </c>
      <c r="KE263" s="16" t="s">
        <v>5582</v>
      </c>
      <c r="KG263" s="16" t="s">
        <v>7018</v>
      </c>
      <c r="KH263" s="16" t="s">
        <v>7033</v>
      </c>
      <c r="KI263" s="16" t="s">
        <v>865</v>
      </c>
      <c r="LG263" s="16" t="s">
        <v>867</v>
      </c>
      <c r="LH263" s="16" t="s">
        <v>865</v>
      </c>
      <c r="LI263" s="16" t="s">
        <v>867</v>
      </c>
      <c r="LJ263" s="16" t="s">
        <v>867</v>
      </c>
      <c r="LK263" s="16" t="s">
        <v>867</v>
      </c>
      <c r="LL263" s="16" t="s">
        <v>9733</v>
      </c>
      <c r="LM263" s="16" t="s">
        <v>844</v>
      </c>
      <c r="LN263" s="16" t="s">
        <v>843</v>
      </c>
      <c r="LO263" s="16" t="s">
        <v>844</v>
      </c>
      <c r="LP263" s="16" t="s">
        <v>843</v>
      </c>
      <c r="LQ263" s="16" t="s">
        <v>843</v>
      </c>
      <c r="LR263" s="16" t="s">
        <v>843</v>
      </c>
      <c r="LS263" s="16" t="s">
        <v>843</v>
      </c>
      <c r="LT263" s="16" t="s">
        <v>843</v>
      </c>
      <c r="LU263" s="16" t="s">
        <v>843</v>
      </c>
      <c r="LV263" s="16" t="s">
        <v>843</v>
      </c>
      <c r="LW263" s="16" t="s">
        <v>843</v>
      </c>
      <c r="LX263" s="16" t="s">
        <v>843</v>
      </c>
      <c r="LY263" s="16" t="s">
        <v>843</v>
      </c>
      <c r="LZ263" s="16" t="s">
        <v>843</v>
      </c>
      <c r="MA263" s="16" t="s">
        <v>843</v>
      </c>
      <c r="MC263" s="16" t="s">
        <v>5694</v>
      </c>
      <c r="MD263" s="16" t="s">
        <v>844</v>
      </c>
      <c r="ME263" s="16" t="s">
        <v>843</v>
      </c>
      <c r="MF263" s="16" t="s">
        <v>843</v>
      </c>
      <c r="MG263" s="16" t="s">
        <v>843</v>
      </c>
      <c r="MH263" s="16" t="s">
        <v>843</v>
      </c>
      <c r="MI263" s="16" t="s">
        <v>843</v>
      </c>
      <c r="MJ263" s="16" t="s">
        <v>843</v>
      </c>
      <c r="MK263" s="16" t="s">
        <v>843</v>
      </c>
      <c r="ML263" s="16" t="s">
        <v>843</v>
      </c>
      <c r="MM263" s="16" t="s">
        <v>843</v>
      </c>
      <c r="MN263" s="16" t="s">
        <v>843</v>
      </c>
      <c r="MO263" s="16" t="s">
        <v>843</v>
      </c>
      <c r="MP263" s="16" t="s">
        <v>843</v>
      </c>
      <c r="MQ263" s="16" t="s">
        <v>843</v>
      </c>
      <c r="MR263" s="16" t="s">
        <v>843</v>
      </c>
      <c r="MS263" s="16" t="s">
        <v>843</v>
      </c>
      <c r="MT263" s="16" t="s">
        <v>843</v>
      </c>
      <c r="MU263" s="16" t="s">
        <v>843</v>
      </c>
      <c r="MV263" s="16" t="s">
        <v>843</v>
      </c>
      <c r="NS263" s="16" t="s">
        <v>5694</v>
      </c>
      <c r="NT263" s="16" t="s">
        <v>844</v>
      </c>
      <c r="NU263" s="16" t="s">
        <v>843</v>
      </c>
      <c r="NV263" s="16" t="s">
        <v>843</v>
      </c>
      <c r="NW263" s="16" t="s">
        <v>843</v>
      </c>
      <c r="NX263" s="16" t="s">
        <v>843</v>
      </c>
      <c r="NY263" s="16" t="s">
        <v>843</v>
      </c>
      <c r="NZ263" s="16" t="s">
        <v>843</v>
      </c>
      <c r="OA263" s="16" t="s">
        <v>843</v>
      </c>
      <c r="OB263" s="16" t="s">
        <v>843</v>
      </c>
      <c r="OC263" s="16" t="s">
        <v>843</v>
      </c>
      <c r="OD263" s="16" t="s">
        <v>843</v>
      </c>
      <c r="OE263" s="16" t="s">
        <v>843</v>
      </c>
      <c r="OF263" s="16" t="s">
        <v>843</v>
      </c>
      <c r="OG263" s="16" t="s">
        <v>843</v>
      </c>
      <c r="OH263" s="16" t="s">
        <v>843</v>
      </c>
      <c r="OI263" s="16" t="s">
        <v>843</v>
      </c>
      <c r="PC263" s="16" t="s">
        <v>865</v>
      </c>
      <c r="PD263" s="16" t="s">
        <v>865</v>
      </c>
      <c r="PY263" s="16" t="s">
        <v>865</v>
      </c>
      <c r="QP263" s="16" t="s">
        <v>865</v>
      </c>
      <c r="QR263" s="16" t="s">
        <v>867</v>
      </c>
      <c r="QT263" s="16" t="s">
        <v>867</v>
      </c>
      <c r="QV263" s="16" t="s">
        <v>865</v>
      </c>
      <c r="QX263" s="16" t="s">
        <v>864</v>
      </c>
      <c r="RD263" s="16" t="s">
        <v>865</v>
      </c>
      <c r="RF263" s="16" t="s">
        <v>865</v>
      </c>
      <c r="RH263" s="16" t="s">
        <v>865</v>
      </c>
      <c r="RJ263" s="16" t="s">
        <v>865</v>
      </c>
      <c r="RN263" s="16" t="s">
        <v>7724</v>
      </c>
      <c r="RP263" s="16" t="s">
        <v>867</v>
      </c>
      <c r="RR263" s="16" t="s">
        <v>867</v>
      </c>
      <c r="RT263" s="16" t="s">
        <v>867</v>
      </c>
      <c r="RV263" s="16" t="s">
        <v>7724</v>
      </c>
      <c r="RX263" s="16" t="s">
        <v>867</v>
      </c>
      <c r="RZ263" s="16" t="s">
        <v>867</v>
      </c>
      <c r="SQ263" s="16" t="s">
        <v>865</v>
      </c>
      <c r="SS263" s="16" t="s">
        <v>7299</v>
      </c>
      <c r="ST263" s="16" t="s">
        <v>7761</v>
      </c>
      <c r="TN263" s="16">
        <v>2500</v>
      </c>
      <c r="TP263" s="16">
        <v>1000</v>
      </c>
      <c r="TS263" s="16">
        <v>200</v>
      </c>
      <c r="TZ263" s="16" t="s">
        <v>7367</v>
      </c>
      <c r="UA263" s="16" t="s">
        <v>5971</v>
      </c>
      <c r="UB263" s="16">
        <v>0</v>
      </c>
      <c r="UC263" s="16" t="s">
        <v>843</v>
      </c>
      <c r="UD263" s="16" t="s">
        <v>843</v>
      </c>
      <c r="UE263" s="16" t="s">
        <v>843</v>
      </c>
      <c r="UF263" s="16" t="s">
        <v>844</v>
      </c>
      <c r="UG263" s="16" t="s">
        <v>843</v>
      </c>
      <c r="UH263" s="16" t="s">
        <v>843</v>
      </c>
      <c r="VX263" s="16" t="s">
        <v>6028</v>
      </c>
      <c r="VY263" s="16" t="s">
        <v>844</v>
      </c>
      <c r="VZ263" s="16" t="s">
        <v>843</v>
      </c>
      <c r="WA263" s="16" t="s">
        <v>843</v>
      </c>
      <c r="WB263" s="16" t="s">
        <v>843</v>
      </c>
      <c r="WC263" s="16" t="s">
        <v>843</v>
      </c>
      <c r="WD263" s="16" t="s">
        <v>843</v>
      </c>
      <c r="WE263" s="16" t="s">
        <v>843</v>
      </c>
      <c r="WF263" s="16" t="s">
        <v>843</v>
      </c>
      <c r="WH263" s="16">
        <v>4800</v>
      </c>
      <c r="WO263" s="16" t="s">
        <v>6920</v>
      </c>
      <c r="XD263" s="16" t="s">
        <v>6972</v>
      </c>
      <c r="XE263" s="16" t="s">
        <v>843</v>
      </c>
      <c r="XF263" s="16" t="s">
        <v>844</v>
      </c>
      <c r="XG263" s="16" t="s">
        <v>843</v>
      </c>
      <c r="XH263" s="16" t="s">
        <v>843</v>
      </c>
      <c r="XI263" s="16" t="s">
        <v>843</v>
      </c>
      <c r="XJ263" s="16" t="s">
        <v>843</v>
      </c>
      <c r="XK263" s="16" t="s">
        <v>843</v>
      </c>
      <c r="XL263" s="16" t="s">
        <v>843</v>
      </c>
      <c r="XM263" s="16" t="s">
        <v>843</v>
      </c>
      <c r="XN263" s="16" t="s">
        <v>843</v>
      </c>
      <c r="XO263" s="16" t="s">
        <v>843</v>
      </c>
      <c r="XP263" s="16" t="s">
        <v>843</v>
      </c>
      <c r="XQ263" s="16" t="s">
        <v>843</v>
      </c>
      <c r="YF263" s="16" t="s">
        <v>865</v>
      </c>
      <c r="YN263" s="16" t="s">
        <v>864</v>
      </c>
      <c r="YP263" s="16" t="s">
        <v>7990</v>
      </c>
      <c r="YR263" s="16" t="s">
        <v>10170</v>
      </c>
      <c r="YS263" s="16" t="s">
        <v>10171</v>
      </c>
      <c r="YT263" s="16" t="s">
        <v>8694</v>
      </c>
      <c r="YU263" s="16" t="s">
        <v>10172</v>
      </c>
      <c r="YV263" s="16" t="s">
        <v>8696</v>
      </c>
      <c r="YW263" s="16" t="s">
        <v>844</v>
      </c>
      <c r="YX263" s="16" t="s">
        <v>8696</v>
      </c>
      <c r="ZE263" s="16" t="s">
        <v>843</v>
      </c>
      <c r="ZO263" s="16" t="s">
        <v>487</v>
      </c>
      <c r="ZP263" s="16" t="s">
        <v>487</v>
      </c>
      <c r="ZQ263" s="16" t="s">
        <v>486</v>
      </c>
      <c r="ZR263" s="16" t="s">
        <v>486</v>
      </c>
      <c r="ZS263" s="16" t="s">
        <v>844</v>
      </c>
      <c r="ZT263" s="16" t="s">
        <v>8705</v>
      </c>
      <c r="ZU263" s="16" t="s">
        <v>8706</v>
      </c>
      <c r="ZV263" s="16" t="s">
        <v>487</v>
      </c>
      <c r="ZW263" s="16" t="s">
        <v>844</v>
      </c>
      <c r="ZX263" s="16" t="s">
        <v>1056</v>
      </c>
      <c r="ZY263" s="16" t="s">
        <v>1056</v>
      </c>
      <c r="ZZ263" s="16" t="s">
        <v>844</v>
      </c>
      <c r="AAA263" s="16" t="s">
        <v>843</v>
      </c>
      <c r="AAB263" s="16" t="s">
        <v>843</v>
      </c>
      <c r="AAC263" s="16">
        <v>0</v>
      </c>
      <c r="AAD263" s="16" t="s">
        <v>1056</v>
      </c>
      <c r="AAE263" s="16" t="s">
        <v>843</v>
      </c>
      <c r="AAF263" s="16" t="s">
        <v>843</v>
      </c>
      <c r="AAG263" s="16" t="s">
        <v>843</v>
      </c>
      <c r="AAH263" s="16" t="s">
        <v>843</v>
      </c>
      <c r="AAI263" s="16" t="s">
        <v>844</v>
      </c>
      <c r="AAJ263" s="16" t="s">
        <v>624</v>
      </c>
      <c r="AAK263" s="16" t="s">
        <v>633</v>
      </c>
      <c r="AAL263" s="16" t="s">
        <v>904</v>
      </c>
      <c r="AAM263" s="16" t="s">
        <v>663</v>
      </c>
      <c r="AAN263" s="16" t="s">
        <v>8707</v>
      </c>
      <c r="AAO263" s="16" t="s">
        <v>1018</v>
      </c>
      <c r="AAP263" s="16" t="s">
        <v>8708</v>
      </c>
      <c r="AAS263" s="16">
        <v>4800</v>
      </c>
      <c r="AAT263" s="16" t="s">
        <v>782</v>
      </c>
      <c r="AAU263" s="16" t="s">
        <v>782</v>
      </c>
      <c r="AAV263" s="16" t="s">
        <v>782</v>
      </c>
      <c r="AAW263" s="16" t="s">
        <v>782</v>
      </c>
      <c r="AAX263" s="16" t="s">
        <v>843</v>
      </c>
      <c r="AAY263" s="16" t="s">
        <v>8710</v>
      </c>
      <c r="AAZ263" s="16" t="s">
        <v>782</v>
      </c>
      <c r="ABB263" s="16" t="s">
        <v>782</v>
      </c>
      <c r="ABC263" s="16" t="s">
        <v>783</v>
      </c>
      <c r="ABD263" s="16" t="s">
        <v>782</v>
      </c>
      <c r="ABE263" s="16" t="s">
        <v>783</v>
      </c>
      <c r="ABF263" s="16" t="s">
        <v>782</v>
      </c>
      <c r="ABG263" s="16" t="s">
        <v>782</v>
      </c>
      <c r="ABH263" s="16" t="s">
        <v>782</v>
      </c>
      <c r="ABI263" s="16" t="s">
        <v>782</v>
      </c>
      <c r="ABJ263" s="16" t="s">
        <v>782</v>
      </c>
      <c r="ABK263" s="16" t="s">
        <v>782</v>
      </c>
      <c r="ABL263" s="16" t="s">
        <v>1056</v>
      </c>
      <c r="ABM263" s="16" t="s">
        <v>844</v>
      </c>
      <c r="ABN263" s="16" t="s">
        <v>1034</v>
      </c>
      <c r="ABO263" s="16" t="s">
        <v>486</v>
      </c>
      <c r="ABP263" s="16" t="s">
        <v>972</v>
      </c>
      <c r="ABQ263" s="16" t="s">
        <v>4321</v>
      </c>
      <c r="ABR263" s="16" t="s">
        <v>470</v>
      </c>
      <c r="ABS263" s="16" t="s">
        <v>451</v>
      </c>
      <c r="ABT263" s="16" t="s">
        <v>8732</v>
      </c>
      <c r="ABU263" s="16" t="s">
        <v>1056</v>
      </c>
      <c r="ABV263" s="16" t="s">
        <v>487</v>
      </c>
      <c r="ABW263" s="16" t="s">
        <v>486</v>
      </c>
      <c r="ABX263" s="16" t="s">
        <v>892</v>
      </c>
      <c r="ABY263" s="16" t="s">
        <v>486</v>
      </c>
      <c r="ABZ263" s="16" t="s">
        <v>486</v>
      </c>
      <c r="ACA263" s="16" t="s">
        <v>759</v>
      </c>
      <c r="ACB263" s="16" t="s">
        <v>768</v>
      </c>
      <c r="ACC263" s="16" t="s">
        <v>737</v>
      </c>
      <c r="ACD263" s="16" t="s">
        <v>486</v>
      </c>
      <c r="ACE263" s="16" t="s">
        <v>486</v>
      </c>
      <c r="ACG263" s="16" t="s">
        <v>1014</v>
      </c>
      <c r="ACH263" s="16" t="s">
        <v>1009</v>
      </c>
      <c r="ACI263" s="16" t="s">
        <v>462</v>
      </c>
      <c r="ACJ263" s="16">
        <v>1.1910000000000001</v>
      </c>
      <c r="ACK263" s="16" t="s">
        <v>478</v>
      </c>
      <c r="ACL263" s="16" t="s">
        <v>740</v>
      </c>
      <c r="ACM263" s="16" t="s">
        <v>1189</v>
      </c>
      <c r="ACN263" s="16" t="s">
        <v>1169</v>
      </c>
      <c r="ACO263" s="16" t="s">
        <v>1856</v>
      </c>
      <c r="ACP263" s="16">
        <v>4800</v>
      </c>
      <c r="ACQ263" s="16" t="s">
        <v>1202</v>
      </c>
      <c r="ACR263" s="16" t="s">
        <v>1645</v>
      </c>
      <c r="ACS263" s="16" t="s">
        <v>669</v>
      </c>
      <c r="ACT263" s="16" t="s">
        <v>1522</v>
      </c>
      <c r="ACU263" s="16" t="s">
        <v>833</v>
      </c>
      <c r="ACV263" s="16" t="s">
        <v>8711</v>
      </c>
      <c r="ACW263" s="16" t="s">
        <v>451</v>
      </c>
      <c r="ACX263" s="16" t="s">
        <v>1914</v>
      </c>
      <c r="ACY263" s="16" t="s">
        <v>1947</v>
      </c>
      <c r="ACZ263" s="16">
        <v>1</v>
      </c>
      <c r="ADA263" s="16">
        <v>0</v>
      </c>
      <c r="ADB263" s="16">
        <v>1</v>
      </c>
      <c r="ADC263" s="16">
        <v>1</v>
      </c>
      <c r="ADD263" s="16">
        <v>1</v>
      </c>
      <c r="ADE263" s="16" t="s">
        <v>9236</v>
      </c>
      <c r="ADF263" s="16">
        <v>0</v>
      </c>
      <c r="ADG263" s="16" t="s">
        <v>486</v>
      </c>
      <c r="ADH263" s="16">
        <v>3</v>
      </c>
      <c r="ADI263" s="16" t="s">
        <v>486</v>
      </c>
      <c r="ADJ263" s="16" t="s">
        <v>1743</v>
      </c>
      <c r="ADL263" s="16" t="s">
        <v>1764</v>
      </c>
      <c r="ADO263" s="16" t="s">
        <v>13197</v>
      </c>
      <c r="ADW263" s="16" t="s">
        <v>8729</v>
      </c>
      <c r="AEB263" s="16">
        <v>3700</v>
      </c>
      <c r="AEC263" s="16" t="s">
        <v>1062</v>
      </c>
      <c r="AED263" s="16">
        <v>1600</v>
      </c>
      <c r="AEE263" s="16" t="s">
        <v>952</v>
      </c>
      <c r="AEH263" s="16">
        <v>4800</v>
      </c>
      <c r="AEI263" s="16">
        <v>833.33</v>
      </c>
      <c r="AEK263" s="16">
        <v>333.33</v>
      </c>
      <c r="AEO263" s="16">
        <v>66.67</v>
      </c>
    </row>
    <row r="264" spans="1:822" x14ac:dyDescent="0.25">
      <c r="A264" s="30">
        <v>45826</v>
      </c>
      <c r="B264" s="16" t="s">
        <v>10173</v>
      </c>
      <c r="C264" s="16" t="s">
        <v>867</v>
      </c>
      <c r="D264" s="16" t="s">
        <v>867</v>
      </c>
      <c r="E264" s="16">
        <v>69</v>
      </c>
      <c r="F264" s="16" t="s">
        <v>8153</v>
      </c>
      <c r="G264" s="16" t="s">
        <v>4113</v>
      </c>
      <c r="I264" s="16" t="s">
        <v>4162</v>
      </c>
      <c r="Z264" s="16" t="s">
        <v>997</v>
      </c>
      <c r="AA264" s="16" t="s">
        <v>470</v>
      </c>
      <c r="AB264" s="16">
        <v>2</v>
      </c>
      <c r="AC264" s="16" t="s">
        <v>843</v>
      </c>
      <c r="AD264" s="16" t="s">
        <v>843</v>
      </c>
      <c r="AE264" s="16" t="s">
        <v>843</v>
      </c>
      <c r="AF264" s="16" t="s">
        <v>844</v>
      </c>
      <c r="AG264" s="16" t="s">
        <v>844</v>
      </c>
      <c r="AH264" s="16" t="s">
        <v>844</v>
      </c>
      <c r="AI264" s="16" t="s">
        <v>844</v>
      </c>
      <c r="AJ264" s="16" t="s">
        <v>843</v>
      </c>
      <c r="AK264" s="16" t="s">
        <v>843</v>
      </c>
      <c r="AM264" s="16" t="s">
        <v>737</v>
      </c>
      <c r="AN264" s="16" t="s">
        <v>761</v>
      </c>
      <c r="AP264" s="16" t="s">
        <v>770</v>
      </c>
      <c r="AR264" s="16" t="s">
        <v>6907</v>
      </c>
      <c r="BB264" s="16">
        <v>3</v>
      </c>
      <c r="BC264" s="16" t="s">
        <v>7878</v>
      </c>
      <c r="BE264" s="16" t="s">
        <v>5098</v>
      </c>
      <c r="BV264" s="16" t="s">
        <v>4433</v>
      </c>
      <c r="BW264" s="16" t="s">
        <v>844</v>
      </c>
      <c r="BX264" s="16" t="s">
        <v>843</v>
      </c>
      <c r="BY264" s="16" t="s">
        <v>843</v>
      </c>
      <c r="BZ264" s="16" t="s">
        <v>843</v>
      </c>
      <c r="CA264" s="16" t="s">
        <v>843</v>
      </c>
      <c r="CB264" s="16" t="s">
        <v>843</v>
      </c>
      <c r="CC264" s="16" t="s">
        <v>843</v>
      </c>
      <c r="CD264" s="16" t="s">
        <v>843</v>
      </c>
      <c r="CE264" s="16" t="s">
        <v>843</v>
      </c>
      <c r="CF264" s="16" t="s">
        <v>843</v>
      </c>
      <c r="CG264" s="16" t="s">
        <v>843</v>
      </c>
      <c r="CH264" s="16" t="s">
        <v>843</v>
      </c>
      <c r="CI264" s="16" t="s">
        <v>843</v>
      </c>
      <c r="CJ264" s="16" t="s">
        <v>843</v>
      </c>
      <c r="CK264" s="16" t="s">
        <v>843</v>
      </c>
      <c r="CP264" s="16" t="s">
        <v>867</v>
      </c>
      <c r="CQ264" s="16" t="s">
        <v>5191</v>
      </c>
      <c r="CR264" s="16" t="s">
        <v>844</v>
      </c>
      <c r="CS264" s="16" t="s">
        <v>843</v>
      </c>
      <c r="CT264" s="16" t="s">
        <v>843</v>
      </c>
      <c r="CU264" s="16" t="s">
        <v>843</v>
      </c>
      <c r="CV264" s="16" t="s">
        <v>843</v>
      </c>
      <c r="CW264" s="16" t="s">
        <v>843</v>
      </c>
      <c r="CX264" s="16" t="s">
        <v>843</v>
      </c>
      <c r="CY264" s="16" t="s">
        <v>843</v>
      </c>
      <c r="CZ264" s="16" t="s">
        <v>843</v>
      </c>
      <c r="DA264" s="16" t="s">
        <v>5184</v>
      </c>
      <c r="DX264" s="16" t="s">
        <v>867</v>
      </c>
      <c r="DY264" s="16" t="s">
        <v>867</v>
      </c>
      <c r="GC264" s="16" t="s">
        <v>5342</v>
      </c>
      <c r="GF264" s="16" t="s">
        <v>867</v>
      </c>
      <c r="GG264" s="16" t="s">
        <v>867</v>
      </c>
      <c r="GV264" s="16" t="s">
        <v>5443</v>
      </c>
      <c r="GW264" s="16" t="s">
        <v>843</v>
      </c>
      <c r="GX264" s="16" t="s">
        <v>844</v>
      </c>
      <c r="GY264" s="16" t="s">
        <v>843</v>
      </c>
      <c r="GZ264" s="16" t="s">
        <v>843</v>
      </c>
      <c r="HA264" s="16" t="s">
        <v>843</v>
      </c>
      <c r="HB264" s="16" t="s">
        <v>843</v>
      </c>
      <c r="HC264" s="16" t="s">
        <v>843</v>
      </c>
      <c r="HD264" s="16" t="s">
        <v>843</v>
      </c>
      <c r="HE264" s="16" t="s">
        <v>843</v>
      </c>
      <c r="HF264" s="16" t="s">
        <v>843</v>
      </c>
      <c r="HH264" s="16" t="s">
        <v>5456</v>
      </c>
      <c r="HK264" s="16" t="s">
        <v>865</v>
      </c>
      <c r="HM264" s="16" t="s">
        <v>865</v>
      </c>
      <c r="HZ264" s="16" t="s">
        <v>7947</v>
      </c>
      <c r="KE264" s="16" t="s">
        <v>5585</v>
      </c>
      <c r="KG264" s="16" t="s">
        <v>7018</v>
      </c>
      <c r="KH264" s="16" t="s">
        <v>7033</v>
      </c>
      <c r="KI264" s="16" t="s">
        <v>865</v>
      </c>
      <c r="LG264" s="16" t="s">
        <v>867</v>
      </c>
      <c r="LH264" s="16" t="s">
        <v>865</v>
      </c>
      <c r="LI264" s="16" t="s">
        <v>865</v>
      </c>
      <c r="LJ264" s="16" t="s">
        <v>867</v>
      </c>
      <c r="LK264" s="16" t="s">
        <v>865</v>
      </c>
      <c r="LL264" s="16" t="s">
        <v>5690</v>
      </c>
      <c r="LM264" s="16" t="s">
        <v>843</v>
      </c>
      <c r="LN264" s="16" t="s">
        <v>843</v>
      </c>
      <c r="LO264" s="16" t="s">
        <v>843</v>
      </c>
      <c r="LP264" s="16" t="s">
        <v>843</v>
      </c>
      <c r="LQ264" s="16" t="s">
        <v>843</v>
      </c>
      <c r="LR264" s="16" t="s">
        <v>843</v>
      </c>
      <c r="LS264" s="16" t="s">
        <v>843</v>
      </c>
      <c r="LT264" s="16" t="s">
        <v>843</v>
      </c>
      <c r="LU264" s="16" t="s">
        <v>843</v>
      </c>
      <c r="LV264" s="16" t="s">
        <v>843</v>
      </c>
      <c r="LW264" s="16" t="s">
        <v>843</v>
      </c>
      <c r="LX264" s="16" t="s">
        <v>844</v>
      </c>
      <c r="LY264" s="16" t="s">
        <v>843</v>
      </c>
      <c r="LZ264" s="16" t="s">
        <v>843</v>
      </c>
      <c r="MA264" s="16" t="s">
        <v>843</v>
      </c>
      <c r="MC264" s="16" t="s">
        <v>5694</v>
      </c>
      <c r="MD264" s="16" t="s">
        <v>844</v>
      </c>
      <c r="ME264" s="16" t="s">
        <v>843</v>
      </c>
      <c r="MF264" s="16" t="s">
        <v>843</v>
      </c>
      <c r="MG264" s="16" t="s">
        <v>843</v>
      </c>
      <c r="MH264" s="16" t="s">
        <v>843</v>
      </c>
      <c r="MI264" s="16" t="s">
        <v>843</v>
      </c>
      <c r="MJ264" s="16" t="s">
        <v>843</v>
      </c>
      <c r="MK264" s="16" t="s">
        <v>843</v>
      </c>
      <c r="ML264" s="16" t="s">
        <v>843</v>
      </c>
      <c r="MM264" s="16" t="s">
        <v>843</v>
      </c>
      <c r="MN264" s="16" t="s">
        <v>843</v>
      </c>
      <c r="MO264" s="16" t="s">
        <v>843</v>
      </c>
      <c r="MP264" s="16" t="s">
        <v>843</v>
      </c>
      <c r="MQ264" s="16" t="s">
        <v>843</v>
      </c>
      <c r="MR264" s="16" t="s">
        <v>843</v>
      </c>
      <c r="MS264" s="16" t="s">
        <v>843</v>
      </c>
      <c r="MT264" s="16" t="s">
        <v>843</v>
      </c>
      <c r="MU264" s="16" t="s">
        <v>843</v>
      </c>
      <c r="MV264" s="16" t="s">
        <v>843</v>
      </c>
      <c r="MX264" s="16" t="s">
        <v>5694</v>
      </c>
      <c r="MY264" s="16" t="s">
        <v>844</v>
      </c>
      <c r="MZ264" s="16" t="s">
        <v>843</v>
      </c>
      <c r="NA264" s="16" t="s">
        <v>843</v>
      </c>
      <c r="NB264" s="16" t="s">
        <v>843</v>
      </c>
      <c r="NC264" s="16" t="s">
        <v>843</v>
      </c>
      <c r="ND264" s="16" t="s">
        <v>843</v>
      </c>
      <c r="NE264" s="16" t="s">
        <v>843</v>
      </c>
      <c r="NF264" s="16" t="s">
        <v>843</v>
      </c>
      <c r="NG264" s="16" t="s">
        <v>843</v>
      </c>
      <c r="NH264" s="16" t="s">
        <v>843</v>
      </c>
      <c r="NI264" s="16" t="s">
        <v>843</v>
      </c>
      <c r="NJ264" s="16" t="s">
        <v>843</v>
      </c>
      <c r="NK264" s="16" t="s">
        <v>843</v>
      </c>
      <c r="NL264" s="16" t="s">
        <v>843</v>
      </c>
      <c r="NM264" s="16" t="s">
        <v>843</v>
      </c>
      <c r="NN264" s="16" t="s">
        <v>843</v>
      </c>
      <c r="NO264" s="16" t="s">
        <v>843</v>
      </c>
      <c r="NP264" s="16" t="s">
        <v>843</v>
      </c>
      <c r="NQ264" s="16" t="s">
        <v>843</v>
      </c>
      <c r="PC264" s="16" t="s">
        <v>865</v>
      </c>
      <c r="PD264" s="16" t="s">
        <v>865</v>
      </c>
      <c r="PY264" s="16" t="s">
        <v>865</v>
      </c>
      <c r="QP264" s="16" t="s">
        <v>865</v>
      </c>
      <c r="QR264" s="16" t="s">
        <v>867</v>
      </c>
      <c r="QT264" s="16" t="s">
        <v>867</v>
      </c>
      <c r="QV264" s="16" t="s">
        <v>865</v>
      </c>
      <c r="QX264" s="16" t="s">
        <v>865</v>
      </c>
      <c r="QY264" s="16" t="s">
        <v>867</v>
      </c>
      <c r="RD264" s="16" t="s">
        <v>865</v>
      </c>
      <c r="RF264" s="16" t="s">
        <v>865</v>
      </c>
      <c r="RH264" s="16" t="s">
        <v>865</v>
      </c>
      <c r="RJ264" s="16" t="s">
        <v>865</v>
      </c>
      <c r="RN264" s="16" t="s">
        <v>867</v>
      </c>
      <c r="RP264" s="16" t="s">
        <v>867</v>
      </c>
      <c r="RR264" s="16" t="s">
        <v>7720</v>
      </c>
      <c r="RT264" s="16" t="s">
        <v>867</v>
      </c>
      <c r="RV264" s="16" t="s">
        <v>867</v>
      </c>
      <c r="RX264" s="16" t="s">
        <v>7720</v>
      </c>
      <c r="RZ264" s="16" t="s">
        <v>7720</v>
      </c>
      <c r="SQ264" s="16" t="s">
        <v>865</v>
      </c>
      <c r="SS264" s="16" t="s">
        <v>7308</v>
      </c>
      <c r="ST264" s="16" t="s">
        <v>7764</v>
      </c>
      <c r="TN264" s="16">
        <v>3000</v>
      </c>
      <c r="TO264" s="16">
        <v>0</v>
      </c>
      <c r="TP264" s="16">
        <v>0</v>
      </c>
      <c r="TQ264" s="16">
        <v>300</v>
      </c>
      <c r="TR264" s="16">
        <v>200</v>
      </c>
      <c r="TS264" s="16">
        <v>100</v>
      </c>
      <c r="TT264" s="16">
        <v>0</v>
      </c>
      <c r="TU264" s="16">
        <v>0</v>
      </c>
      <c r="TV264" s="16">
        <v>0</v>
      </c>
      <c r="TW264" s="16">
        <v>0</v>
      </c>
      <c r="TX264" s="16">
        <v>0</v>
      </c>
      <c r="TZ264" s="16" t="s">
        <v>7364</v>
      </c>
      <c r="UA264" s="16" t="s">
        <v>8691</v>
      </c>
      <c r="UB264" s="16">
        <v>0</v>
      </c>
      <c r="UC264" s="16" t="s">
        <v>843</v>
      </c>
      <c r="UD264" s="16" t="s">
        <v>843</v>
      </c>
      <c r="UE264" s="16" t="s">
        <v>844</v>
      </c>
      <c r="UF264" s="16" t="s">
        <v>844</v>
      </c>
      <c r="UG264" s="16" t="s">
        <v>843</v>
      </c>
      <c r="UH264" s="16" t="s">
        <v>843</v>
      </c>
      <c r="VK264" s="16" t="s">
        <v>6102</v>
      </c>
      <c r="VL264" s="16" t="s">
        <v>843</v>
      </c>
      <c r="VM264" s="16" t="s">
        <v>843</v>
      </c>
      <c r="VN264" s="16" t="s">
        <v>843</v>
      </c>
      <c r="VO264" s="16" t="s">
        <v>843</v>
      </c>
      <c r="VP264" s="16" t="s">
        <v>844</v>
      </c>
      <c r="VQ264" s="16" t="s">
        <v>843</v>
      </c>
      <c r="VR264" s="16" t="s">
        <v>843</v>
      </c>
      <c r="VS264" s="16" t="s">
        <v>843</v>
      </c>
      <c r="VT264" s="16" t="s">
        <v>843</v>
      </c>
      <c r="VV264" s="16">
        <v>6000</v>
      </c>
      <c r="VX264" s="16" t="s">
        <v>6028</v>
      </c>
      <c r="VY264" s="16" t="s">
        <v>844</v>
      </c>
      <c r="VZ264" s="16" t="s">
        <v>843</v>
      </c>
      <c r="WA264" s="16" t="s">
        <v>843</v>
      </c>
      <c r="WB264" s="16" t="s">
        <v>843</v>
      </c>
      <c r="WC264" s="16" t="s">
        <v>843</v>
      </c>
      <c r="WD264" s="16" t="s">
        <v>843</v>
      </c>
      <c r="WE264" s="16" t="s">
        <v>843</v>
      </c>
      <c r="WF264" s="16" t="s">
        <v>843</v>
      </c>
      <c r="WH264" s="16">
        <v>3250</v>
      </c>
      <c r="WO264" s="16" t="s">
        <v>6926</v>
      </c>
      <c r="YN264" s="16" t="s">
        <v>7040</v>
      </c>
      <c r="YP264" s="16" t="s">
        <v>7987</v>
      </c>
      <c r="YR264" s="16" t="s">
        <v>10174</v>
      </c>
      <c r="YS264" s="16" t="s">
        <v>10175</v>
      </c>
      <c r="YT264" s="16" t="s">
        <v>8694</v>
      </c>
      <c r="YU264" s="16" t="s">
        <v>10176</v>
      </c>
      <c r="YV264" s="16" t="s">
        <v>8696</v>
      </c>
      <c r="YW264" s="16" t="s">
        <v>844</v>
      </c>
      <c r="YX264" s="16" t="s">
        <v>8696</v>
      </c>
      <c r="YY264" s="16" t="s">
        <v>843</v>
      </c>
      <c r="YZ264" s="16" t="s">
        <v>843</v>
      </c>
      <c r="ZA264" s="16" t="s">
        <v>843</v>
      </c>
      <c r="ZB264" s="16">
        <v>3600</v>
      </c>
      <c r="ZC264" s="16" t="s">
        <v>10177</v>
      </c>
      <c r="ZD264" s="16" t="s">
        <v>843</v>
      </c>
      <c r="ZE264" s="16" t="s">
        <v>9018</v>
      </c>
      <c r="ZF264" s="16" t="s">
        <v>8754</v>
      </c>
      <c r="ZG264" s="16" t="s">
        <v>8739</v>
      </c>
      <c r="ZH264" s="16" t="s">
        <v>8752</v>
      </c>
      <c r="ZI264" s="16" t="s">
        <v>843</v>
      </c>
      <c r="ZJ264" s="16" t="s">
        <v>843</v>
      </c>
      <c r="ZK264" s="16" t="s">
        <v>843</v>
      </c>
      <c r="ZL264" s="16" t="s">
        <v>843</v>
      </c>
      <c r="ZM264" s="16" t="s">
        <v>843</v>
      </c>
      <c r="ZN264" s="16" t="s">
        <v>8742</v>
      </c>
      <c r="ZO264" s="16" t="s">
        <v>487</v>
      </c>
      <c r="ZP264" s="16" t="s">
        <v>487</v>
      </c>
      <c r="ZQ264" s="16" t="s">
        <v>486</v>
      </c>
      <c r="ZR264" s="16" t="s">
        <v>486</v>
      </c>
      <c r="ZS264" s="16" t="s">
        <v>8874</v>
      </c>
      <c r="ZT264" s="16" t="s">
        <v>8705</v>
      </c>
      <c r="ZU264" s="16" t="s">
        <v>8706</v>
      </c>
      <c r="ZV264" s="16" t="s">
        <v>487</v>
      </c>
      <c r="ZW264" s="16" t="s">
        <v>843</v>
      </c>
      <c r="ZX264" s="16" t="s">
        <v>843</v>
      </c>
      <c r="ZY264" s="16" t="s">
        <v>844</v>
      </c>
      <c r="ZZ264" s="16" t="s">
        <v>844</v>
      </c>
      <c r="AAA264" s="16" t="s">
        <v>1056</v>
      </c>
      <c r="AAB264" s="16" t="s">
        <v>843</v>
      </c>
      <c r="AAC264" s="16">
        <v>0</v>
      </c>
      <c r="AAD264" s="16" t="s">
        <v>844</v>
      </c>
      <c r="AAE264" s="16" t="s">
        <v>844</v>
      </c>
      <c r="AAF264" s="16" t="s">
        <v>843</v>
      </c>
      <c r="AAG264" s="16" t="s">
        <v>843</v>
      </c>
      <c r="AAH264" s="16" t="s">
        <v>843</v>
      </c>
      <c r="AAI264" s="16" t="s">
        <v>843</v>
      </c>
      <c r="AAJ264" s="16" t="s">
        <v>606</v>
      </c>
      <c r="AAK264" s="16" t="s">
        <v>655</v>
      </c>
      <c r="AAL264" s="16" t="s">
        <v>905</v>
      </c>
      <c r="AAM264" s="16" t="s">
        <v>663</v>
      </c>
      <c r="AAN264" s="16" t="s">
        <v>8707</v>
      </c>
      <c r="AAO264" s="16" t="s">
        <v>1019</v>
      </c>
      <c r="AAP264" s="16" t="s">
        <v>8708</v>
      </c>
      <c r="AAQ264" s="16" t="s">
        <v>9794</v>
      </c>
      <c r="AAS264" s="16">
        <v>6066.9</v>
      </c>
      <c r="AAT264" s="16" t="s">
        <v>782</v>
      </c>
      <c r="AAU264" s="16" t="s">
        <v>782</v>
      </c>
      <c r="AAV264" s="16" t="s">
        <v>782</v>
      </c>
      <c r="AAW264" s="16" t="s">
        <v>782</v>
      </c>
      <c r="AAX264" s="16" t="s">
        <v>843</v>
      </c>
      <c r="AAY264" s="16" t="s">
        <v>8710</v>
      </c>
      <c r="AAZ264" s="16" t="s">
        <v>782</v>
      </c>
      <c r="ABA264" s="16" t="s">
        <v>783</v>
      </c>
      <c r="ABB264" s="16" t="s">
        <v>782</v>
      </c>
      <c r="ABC264" s="16" t="s">
        <v>783</v>
      </c>
      <c r="ABD264" s="16" t="s">
        <v>782</v>
      </c>
      <c r="ABE264" s="16" t="s">
        <v>783</v>
      </c>
      <c r="ABF264" s="16" t="s">
        <v>782</v>
      </c>
      <c r="ABG264" s="16" t="s">
        <v>783</v>
      </c>
      <c r="ABH264" s="16" t="s">
        <v>782</v>
      </c>
      <c r="ABI264" s="16" t="s">
        <v>782</v>
      </c>
      <c r="ABJ264" s="16" t="s">
        <v>783</v>
      </c>
      <c r="ABK264" s="16" t="s">
        <v>783</v>
      </c>
      <c r="ABL264" s="16" t="s">
        <v>8769</v>
      </c>
      <c r="ABM264" s="16" t="s">
        <v>843</v>
      </c>
      <c r="ABN264" s="16" t="s">
        <v>1034</v>
      </c>
      <c r="ABP264" s="16" t="s">
        <v>972</v>
      </c>
      <c r="ABQ264" s="16" t="s">
        <v>4300</v>
      </c>
      <c r="ABR264" s="16" t="s">
        <v>470</v>
      </c>
      <c r="ABS264" s="16" t="s">
        <v>457</v>
      </c>
      <c r="ABT264" s="16" t="s">
        <v>1056</v>
      </c>
      <c r="ABU264" s="16" t="s">
        <v>1056</v>
      </c>
      <c r="ABV264" s="16" t="s">
        <v>487</v>
      </c>
      <c r="ABW264" s="16" t="s">
        <v>487</v>
      </c>
      <c r="ABX264" s="16" t="s">
        <v>894</v>
      </c>
      <c r="ABY264" s="16" t="s">
        <v>486</v>
      </c>
      <c r="ABZ264" s="16" t="s">
        <v>487</v>
      </c>
      <c r="ACA264" s="16" t="s">
        <v>761</v>
      </c>
      <c r="ACB264" s="16" t="s">
        <v>770</v>
      </c>
      <c r="ACC264" s="16" t="s">
        <v>737</v>
      </c>
      <c r="ACD264" s="16" t="s">
        <v>486</v>
      </c>
      <c r="ACE264" s="16" t="s">
        <v>486</v>
      </c>
      <c r="ACG264" s="16" t="s">
        <v>1014</v>
      </c>
      <c r="ACH264" s="16" t="s">
        <v>1009</v>
      </c>
      <c r="ACI264" s="16" t="s">
        <v>462</v>
      </c>
      <c r="ACJ264" s="16">
        <v>1.1910000000000001</v>
      </c>
      <c r="ACK264" s="16" t="s">
        <v>478</v>
      </c>
      <c r="ACL264" s="16" t="s">
        <v>740</v>
      </c>
      <c r="ACM264" s="16" t="s">
        <v>1190</v>
      </c>
      <c r="ACN264" s="16" t="s">
        <v>1169</v>
      </c>
      <c r="ACO264" s="16" t="s">
        <v>1856</v>
      </c>
      <c r="ACP264" s="16">
        <v>3250</v>
      </c>
      <c r="ACQ264" s="16" t="s">
        <v>1202</v>
      </c>
      <c r="ACR264" s="16" t="s">
        <v>1644</v>
      </c>
      <c r="ACS264" s="16" t="s">
        <v>676</v>
      </c>
      <c r="ACT264" s="16" t="s">
        <v>1521</v>
      </c>
      <c r="ACU264" s="16" t="s">
        <v>833</v>
      </c>
      <c r="ACV264" s="16" t="s">
        <v>8711</v>
      </c>
      <c r="ACW264" s="16" t="s">
        <v>878</v>
      </c>
      <c r="ACX264" s="16" t="s">
        <v>1915</v>
      </c>
      <c r="ACY264" s="16" t="s">
        <v>1947</v>
      </c>
      <c r="ACZ264" s="16">
        <v>1</v>
      </c>
      <c r="ADA264" s="16">
        <v>0</v>
      </c>
      <c r="ADB264" s="16">
        <v>0</v>
      </c>
      <c r="ADC264" s="16">
        <v>1</v>
      </c>
      <c r="ADD264" s="16">
        <v>0</v>
      </c>
      <c r="ADE264" s="16" t="s">
        <v>10107</v>
      </c>
      <c r="ADF264" s="16">
        <v>0</v>
      </c>
      <c r="ADG264" s="16" t="s">
        <v>486</v>
      </c>
      <c r="ADH264" s="16">
        <v>2</v>
      </c>
      <c r="ADI264" s="16" t="s">
        <v>486</v>
      </c>
      <c r="ADJ264" s="16" t="s">
        <v>1743</v>
      </c>
      <c r="ADK264" s="16" t="s">
        <v>13194</v>
      </c>
      <c r="ADL264" s="16" t="s">
        <v>13194</v>
      </c>
      <c r="ADM264" s="16" t="s">
        <v>13195</v>
      </c>
      <c r="ADN264" s="16" t="s">
        <v>13196</v>
      </c>
      <c r="ADO264" s="16" t="s">
        <v>13197</v>
      </c>
      <c r="ADP264" s="16" t="s">
        <v>13194</v>
      </c>
      <c r="ADQ264" s="16" t="s">
        <v>13194</v>
      </c>
      <c r="ADR264" s="16" t="s">
        <v>13194</v>
      </c>
      <c r="ADS264" s="16" t="s">
        <v>13194</v>
      </c>
      <c r="ADU264" s="16" t="s">
        <v>1758</v>
      </c>
      <c r="ADW264" s="16" t="s">
        <v>8729</v>
      </c>
      <c r="ADY264" s="16" t="s">
        <v>1058</v>
      </c>
      <c r="ADZ264" s="16">
        <v>3600</v>
      </c>
      <c r="AEC264" s="16" t="s">
        <v>1062</v>
      </c>
      <c r="AED264" s="16">
        <v>3033.45</v>
      </c>
      <c r="AEE264" s="16" t="s">
        <v>952</v>
      </c>
      <c r="AEF264" s="16">
        <v>9250</v>
      </c>
      <c r="AEI264" s="16">
        <v>1500</v>
      </c>
      <c r="AEL264" s="16">
        <v>150</v>
      </c>
      <c r="AEN264" s="16">
        <v>100</v>
      </c>
      <c r="AEO264" s="16">
        <v>50</v>
      </c>
    </row>
    <row r="265" spans="1:822" x14ac:dyDescent="0.25">
      <c r="A265" s="30">
        <v>45826</v>
      </c>
      <c r="B265" s="16" t="s">
        <v>10178</v>
      </c>
      <c r="C265" s="16" t="s">
        <v>867</v>
      </c>
      <c r="D265" s="16" t="s">
        <v>867</v>
      </c>
      <c r="E265" s="16">
        <v>19</v>
      </c>
      <c r="F265" s="16" t="s">
        <v>8153</v>
      </c>
      <c r="G265" s="16" t="s">
        <v>4113</v>
      </c>
      <c r="I265" s="16" t="s">
        <v>4162</v>
      </c>
      <c r="Z265" s="16" t="s">
        <v>993</v>
      </c>
      <c r="AA265" s="16" t="s">
        <v>474</v>
      </c>
      <c r="AB265" s="16">
        <v>1</v>
      </c>
      <c r="AC265" s="16" t="s">
        <v>843</v>
      </c>
      <c r="AD265" s="16" t="s">
        <v>843</v>
      </c>
      <c r="AE265" s="16" t="s">
        <v>843</v>
      </c>
      <c r="AF265" s="16" t="s">
        <v>843</v>
      </c>
      <c r="AG265" s="16" t="s">
        <v>844</v>
      </c>
      <c r="AH265" s="16" t="s">
        <v>843</v>
      </c>
      <c r="AI265" s="16" t="s">
        <v>844</v>
      </c>
      <c r="AJ265" s="16" t="s">
        <v>843</v>
      </c>
      <c r="AK265" s="16" t="s">
        <v>843</v>
      </c>
      <c r="AM265" s="16" t="s">
        <v>737</v>
      </c>
      <c r="AN265" s="16" t="s">
        <v>759</v>
      </c>
      <c r="AP265" s="16" t="s">
        <v>768</v>
      </c>
      <c r="AR265" s="16" t="s">
        <v>6910</v>
      </c>
      <c r="BB265" s="16">
        <v>2</v>
      </c>
      <c r="BC265" s="16" t="s">
        <v>7869</v>
      </c>
      <c r="BE265" s="16" t="s">
        <v>5101</v>
      </c>
      <c r="BV265" s="16" t="s">
        <v>4433</v>
      </c>
      <c r="BW265" s="16" t="s">
        <v>844</v>
      </c>
      <c r="BX265" s="16" t="s">
        <v>843</v>
      </c>
      <c r="BY265" s="16" t="s">
        <v>843</v>
      </c>
      <c r="BZ265" s="16" t="s">
        <v>843</v>
      </c>
      <c r="CA265" s="16" t="s">
        <v>843</v>
      </c>
      <c r="CB265" s="16" t="s">
        <v>843</v>
      </c>
      <c r="CC265" s="16" t="s">
        <v>843</v>
      </c>
      <c r="CD265" s="16" t="s">
        <v>843</v>
      </c>
      <c r="CE265" s="16" t="s">
        <v>843</v>
      </c>
      <c r="CF265" s="16" t="s">
        <v>843</v>
      </c>
      <c r="CG265" s="16" t="s">
        <v>843</v>
      </c>
      <c r="CH265" s="16" t="s">
        <v>843</v>
      </c>
      <c r="CI265" s="16" t="s">
        <v>843</v>
      </c>
      <c r="CJ265" s="16" t="s">
        <v>843</v>
      </c>
      <c r="CK265" s="16" t="s">
        <v>843</v>
      </c>
      <c r="CP265" s="16" t="s">
        <v>867</v>
      </c>
      <c r="CQ265" s="16" t="s">
        <v>5191</v>
      </c>
      <c r="CR265" s="16" t="s">
        <v>844</v>
      </c>
      <c r="CS265" s="16" t="s">
        <v>843</v>
      </c>
      <c r="CT265" s="16" t="s">
        <v>843</v>
      </c>
      <c r="CU265" s="16" t="s">
        <v>843</v>
      </c>
      <c r="CV265" s="16" t="s">
        <v>843</v>
      </c>
      <c r="CW265" s="16" t="s">
        <v>843</v>
      </c>
      <c r="CX265" s="16" t="s">
        <v>843</v>
      </c>
      <c r="CY265" s="16" t="s">
        <v>843</v>
      </c>
      <c r="CZ265" s="16" t="s">
        <v>843</v>
      </c>
      <c r="DA265" s="16" t="s">
        <v>5184</v>
      </c>
      <c r="DX265" s="16" t="s">
        <v>867</v>
      </c>
      <c r="DY265" s="16" t="s">
        <v>867</v>
      </c>
      <c r="GC265" s="16" t="s">
        <v>5330</v>
      </c>
      <c r="GF265" s="16" t="s">
        <v>6818</v>
      </c>
      <c r="GG265" s="16" t="s">
        <v>867</v>
      </c>
      <c r="GV265" s="16" t="s">
        <v>5449</v>
      </c>
      <c r="GW265" s="16" t="s">
        <v>843</v>
      </c>
      <c r="GX265" s="16" t="s">
        <v>843</v>
      </c>
      <c r="GY265" s="16" t="s">
        <v>843</v>
      </c>
      <c r="GZ265" s="16" t="s">
        <v>844</v>
      </c>
      <c r="HA265" s="16" t="s">
        <v>843</v>
      </c>
      <c r="HB265" s="16" t="s">
        <v>843</v>
      </c>
      <c r="HC265" s="16" t="s">
        <v>843</v>
      </c>
      <c r="HD265" s="16" t="s">
        <v>843</v>
      </c>
      <c r="HE265" s="16" t="s">
        <v>843</v>
      </c>
      <c r="HF265" s="16" t="s">
        <v>843</v>
      </c>
      <c r="HH265" s="16" t="s">
        <v>5456</v>
      </c>
      <c r="HK265" s="16" t="s">
        <v>865</v>
      </c>
      <c r="HM265" s="16" t="s">
        <v>865</v>
      </c>
      <c r="HZ265" s="16" t="s">
        <v>7947</v>
      </c>
      <c r="KE265" s="16" t="s">
        <v>5585</v>
      </c>
      <c r="KG265" s="16" t="s">
        <v>7018</v>
      </c>
      <c r="KH265" s="16" t="s">
        <v>7033</v>
      </c>
      <c r="KI265" s="16" t="s">
        <v>865</v>
      </c>
      <c r="LG265" s="16" t="s">
        <v>867</v>
      </c>
      <c r="LH265" s="16" t="s">
        <v>865</v>
      </c>
      <c r="LI265" s="16" t="s">
        <v>867</v>
      </c>
      <c r="LJ265" s="16" t="s">
        <v>867</v>
      </c>
      <c r="LK265" s="16" t="s">
        <v>867</v>
      </c>
      <c r="LL265" s="16" t="s">
        <v>864</v>
      </c>
      <c r="LM265" s="16" t="s">
        <v>843</v>
      </c>
      <c r="LN265" s="16" t="s">
        <v>843</v>
      </c>
      <c r="LO265" s="16" t="s">
        <v>843</v>
      </c>
      <c r="LP265" s="16" t="s">
        <v>843</v>
      </c>
      <c r="LQ265" s="16" t="s">
        <v>843</v>
      </c>
      <c r="LR265" s="16" t="s">
        <v>843</v>
      </c>
      <c r="LS265" s="16" t="s">
        <v>843</v>
      </c>
      <c r="LT265" s="16" t="s">
        <v>843</v>
      </c>
      <c r="LU265" s="16" t="s">
        <v>843</v>
      </c>
      <c r="LV265" s="16" t="s">
        <v>843</v>
      </c>
      <c r="LW265" s="16" t="s">
        <v>843</v>
      </c>
      <c r="LX265" s="16" t="s">
        <v>843</v>
      </c>
      <c r="LY265" s="16" t="s">
        <v>843</v>
      </c>
      <c r="LZ265" s="16" t="s">
        <v>844</v>
      </c>
      <c r="MA265" s="16" t="s">
        <v>843</v>
      </c>
      <c r="MX265" s="16" t="s">
        <v>5704</v>
      </c>
      <c r="MY265" s="16" t="s">
        <v>843</v>
      </c>
      <c r="MZ265" s="16" t="s">
        <v>843</v>
      </c>
      <c r="NA265" s="16" t="s">
        <v>843</v>
      </c>
      <c r="NB265" s="16" t="s">
        <v>843</v>
      </c>
      <c r="NC265" s="16" t="s">
        <v>844</v>
      </c>
      <c r="ND265" s="16" t="s">
        <v>843</v>
      </c>
      <c r="NE265" s="16" t="s">
        <v>843</v>
      </c>
      <c r="NF265" s="16" t="s">
        <v>843</v>
      </c>
      <c r="NG265" s="16" t="s">
        <v>843</v>
      </c>
      <c r="NH265" s="16" t="s">
        <v>843</v>
      </c>
      <c r="NI265" s="16" t="s">
        <v>843</v>
      </c>
      <c r="NJ265" s="16" t="s">
        <v>843</v>
      </c>
      <c r="NK265" s="16" t="s">
        <v>843</v>
      </c>
      <c r="NL265" s="16" t="s">
        <v>843</v>
      </c>
      <c r="NM265" s="16" t="s">
        <v>843</v>
      </c>
      <c r="NN265" s="16" t="s">
        <v>843</v>
      </c>
      <c r="NO265" s="16" t="s">
        <v>843</v>
      </c>
      <c r="NP265" s="16" t="s">
        <v>843</v>
      </c>
      <c r="NQ265" s="16" t="s">
        <v>843</v>
      </c>
      <c r="PC265" s="16" t="s">
        <v>865</v>
      </c>
      <c r="PD265" s="16" t="s">
        <v>865</v>
      </c>
      <c r="PY265" s="16" t="s">
        <v>865</v>
      </c>
      <c r="QP265" s="16" t="s">
        <v>864</v>
      </c>
      <c r="QR265" s="16" t="s">
        <v>867</v>
      </c>
      <c r="QT265" s="16" t="s">
        <v>867</v>
      </c>
      <c r="QV265" s="16" t="s">
        <v>865</v>
      </c>
      <c r="QX265" s="16" t="s">
        <v>864</v>
      </c>
      <c r="QY265" s="16" t="s">
        <v>867</v>
      </c>
      <c r="RD265" s="16" t="s">
        <v>865</v>
      </c>
      <c r="RF265" s="16" t="s">
        <v>865</v>
      </c>
      <c r="RH265" s="16" t="s">
        <v>865</v>
      </c>
      <c r="RJ265" s="16" t="s">
        <v>865</v>
      </c>
      <c r="RN265" s="16" t="s">
        <v>7724</v>
      </c>
      <c r="RP265" s="16" t="s">
        <v>867</v>
      </c>
      <c r="RR265" s="16" t="s">
        <v>867</v>
      </c>
      <c r="RT265" s="16" t="s">
        <v>867</v>
      </c>
      <c r="RV265" s="16" t="s">
        <v>867</v>
      </c>
      <c r="RX265" s="16" t="s">
        <v>7724</v>
      </c>
      <c r="RZ265" s="16" t="s">
        <v>867</v>
      </c>
      <c r="SQ265" s="16" t="s">
        <v>865</v>
      </c>
      <c r="SS265" s="16" t="s">
        <v>7296</v>
      </c>
      <c r="ST265" s="16" t="s">
        <v>7761</v>
      </c>
      <c r="TN265" s="16">
        <v>5000</v>
      </c>
      <c r="TO265" s="16">
        <v>8000</v>
      </c>
      <c r="TP265" s="16">
        <v>1500</v>
      </c>
      <c r="TQ265" s="16">
        <v>0</v>
      </c>
      <c r="TR265" s="16">
        <v>300</v>
      </c>
      <c r="TS265" s="16">
        <v>200</v>
      </c>
      <c r="TT265" s="16">
        <v>0</v>
      </c>
      <c r="TU265" s="16">
        <v>300</v>
      </c>
      <c r="TV265" s="16">
        <v>0</v>
      </c>
      <c r="TW265" s="16">
        <v>0</v>
      </c>
      <c r="TX265" s="16">
        <v>0</v>
      </c>
      <c r="TZ265" s="16" t="s">
        <v>7367</v>
      </c>
      <c r="UA265" s="16" t="s">
        <v>5971</v>
      </c>
      <c r="UB265" s="16">
        <v>0</v>
      </c>
      <c r="UC265" s="16" t="s">
        <v>843</v>
      </c>
      <c r="UD265" s="16" t="s">
        <v>843</v>
      </c>
      <c r="UE265" s="16" t="s">
        <v>843</v>
      </c>
      <c r="UF265" s="16" t="s">
        <v>844</v>
      </c>
      <c r="UG265" s="16" t="s">
        <v>843</v>
      </c>
      <c r="UH265" s="16" t="s">
        <v>843</v>
      </c>
      <c r="VX265" s="16" t="s">
        <v>6028</v>
      </c>
      <c r="VY265" s="16" t="s">
        <v>844</v>
      </c>
      <c r="VZ265" s="16" t="s">
        <v>843</v>
      </c>
      <c r="WA265" s="16" t="s">
        <v>843</v>
      </c>
      <c r="WB265" s="16" t="s">
        <v>843</v>
      </c>
      <c r="WC265" s="16" t="s">
        <v>843</v>
      </c>
      <c r="WD265" s="16" t="s">
        <v>843</v>
      </c>
      <c r="WE265" s="16" t="s">
        <v>843</v>
      </c>
      <c r="WF265" s="16" t="s">
        <v>843</v>
      </c>
      <c r="WH265" s="16">
        <v>1625</v>
      </c>
      <c r="WO265" s="16" t="s">
        <v>6926</v>
      </c>
      <c r="YN265" s="16" t="s">
        <v>864</v>
      </c>
      <c r="YP265" s="16" t="s">
        <v>864</v>
      </c>
      <c r="YR265" s="16" t="s">
        <v>10179</v>
      </c>
      <c r="YS265" s="16" t="s">
        <v>10180</v>
      </c>
      <c r="YT265" s="16" t="s">
        <v>8694</v>
      </c>
      <c r="YU265" s="16" t="s">
        <v>10181</v>
      </c>
      <c r="YV265" s="16" t="s">
        <v>8696</v>
      </c>
      <c r="YW265" s="16" t="s">
        <v>844</v>
      </c>
      <c r="YX265" s="16" t="s">
        <v>8696</v>
      </c>
      <c r="YY265" s="16" t="s">
        <v>843</v>
      </c>
      <c r="YZ265" s="16" t="s">
        <v>843</v>
      </c>
      <c r="ZA265" s="16" t="s">
        <v>843</v>
      </c>
      <c r="ZB265" s="16">
        <v>15300</v>
      </c>
      <c r="ZC265" s="16" t="s">
        <v>8872</v>
      </c>
      <c r="ZD265" s="16" t="s">
        <v>9073</v>
      </c>
      <c r="ZE265" s="16" t="s">
        <v>843</v>
      </c>
      <c r="ZF265" s="16" t="s">
        <v>843</v>
      </c>
      <c r="ZG265" s="16" t="s">
        <v>8701</v>
      </c>
      <c r="ZH265" s="16" t="s">
        <v>8700</v>
      </c>
      <c r="ZI265" s="16" t="s">
        <v>8722</v>
      </c>
      <c r="ZJ265" s="16" t="s">
        <v>843</v>
      </c>
      <c r="ZK265" s="16" t="s">
        <v>843</v>
      </c>
      <c r="ZL265" s="16" t="s">
        <v>8701</v>
      </c>
      <c r="ZM265" s="16" t="s">
        <v>843</v>
      </c>
      <c r="ZN265" s="16" t="s">
        <v>8755</v>
      </c>
      <c r="ZO265" s="16" t="s">
        <v>487</v>
      </c>
      <c r="ZP265" s="16" t="s">
        <v>487</v>
      </c>
      <c r="ZQ265" s="16" t="s">
        <v>486</v>
      </c>
      <c r="ZR265" s="16" t="s">
        <v>486</v>
      </c>
      <c r="ZS265" s="16" t="s">
        <v>8704</v>
      </c>
      <c r="ZT265" s="16" t="s">
        <v>8705</v>
      </c>
      <c r="ZU265" s="16" t="s">
        <v>8706</v>
      </c>
      <c r="ZV265" s="16" t="s">
        <v>487</v>
      </c>
      <c r="ZW265" s="16" t="s">
        <v>843</v>
      </c>
      <c r="ZX265" s="16" t="s">
        <v>844</v>
      </c>
      <c r="ZY265" s="16" t="s">
        <v>843</v>
      </c>
      <c r="ZZ265" s="16" t="s">
        <v>844</v>
      </c>
      <c r="AAA265" s="16" t="s">
        <v>843</v>
      </c>
      <c r="AAB265" s="16" t="s">
        <v>843</v>
      </c>
      <c r="AAC265" s="16">
        <v>0</v>
      </c>
      <c r="AAD265" s="16" t="s">
        <v>843</v>
      </c>
      <c r="AAE265" s="16" t="s">
        <v>844</v>
      </c>
      <c r="AAF265" s="16" t="s">
        <v>843</v>
      </c>
      <c r="AAG265" s="16" t="s">
        <v>843</v>
      </c>
      <c r="AAH265" s="16" t="s">
        <v>843</v>
      </c>
      <c r="AAI265" s="16" t="s">
        <v>843</v>
      </c>
      <c r="AAJ265" s="16" t="s">
        <v>600</v>
      </c>
      <c r="AAK265" s="16" t="s">
        <v>645</v>
      </c>
      <c r="AAL265" s="16" t="s">
        <v>905</v>
      </c>
      <c r="AAM265" s="16" t="s">
        <v>663</v>
      </c>
      <c r="AAN265" s="16" t="s">
        <v>8707</v>
      </c>
      <c r="AAO265" s="16" t="s">
        <v>1018</v>
      </c>
      <c r="AAP265" s="16" t="s">
        <v>8708</v>
      </c>
      <c r="AAS265" s="16">
        <v>1625</v>
      </c>
      <c r="AAT265" s="16" t="s">
        <v>782</v>
      </c>
      <c r="AAU265" s="16" t="s">
        <v>782</v>
      </c>
      <c r="AAV265" s="16" t="s">
        <v>782</v>
      </c>
      <c r="AAW265" s="16" t="s">
        <v>782</v>
      </c>
      <c r="AAX265" s="16" t="s">
        <v>843</v>
      </c>
      <c r="AAY265" s="16" t="s">
        <v>8710</v>
      </c>
      <c r="AAZ265" s="16" t="s">
        <v>782</v>
      </c>
      <c r="ABB265" s="16" t="s">
        <v>782</v>
      </c>
      <c r="ABD265" s="16" t="s">
        <v>782</v>
      </c>
      <c r="ABE265" s="16" t="s">
        <v>783</v>
      </c>
      <c r="ABF265" s="16" t="s">
        <v>782</v>
      </c>
      <c r="ABG265" s="16" t="s">
        <v>782</v>
      </c>
      <c r="ABH265" s="16" t="s">
        <v>782</v>
      </c>
      <c r="ABI265" s="16" t="s">
        <v>782</v>
      </c>
      <c r="ABJ265" s="16" t="s">
        <v>782</v>
      </c>
      <c r="ABK265" s="16" t="s">
        <v>782</v>
      </c>
      <c r="ABL265" s="16" t="s">
        <v>844</v>
      </c>
      <c r="ABM265" s="16" t="s">
        <v>1056</v>
      </c>
      <c r="ABN265" s="16" t="s">
        <v>1034</v>
      </c>
      <c r="ABO265" s="16" t="s">
        <v>486</v>
      </c>
      <c r="ABP265" s="16" t="s">
        <v>972</v>
      </c>
      <c r="ABQ265" s="16" t="s">
        <v>4324</v>
      </c>
      <c r="ABR265" s="16" t="s">
        <v>474</v>
      </c>
      <c r="ABS265" s="16" t="s">
        <v>445</v>
      </c>
      <c r="ABT265" s="16" t="s">
        <v>844</v>
      </c>
      <c r="ABU265" s="16" t="s">
        <v>844</v>
      </c>
      <c r="ABV265" s="16" t="s">
        <v>486</v>
      </c>
      <c r="ABW265" s="16" t="s">
        <v>487</v>
      </c>
      <c r="ABX265" s="16" t="s">
        <v>893</v>
      </c>
      <c r="ABY265" s="16" t="s">
        <v>486</v>
      </c>
      <c r="ABZ265" s="16" t="s">
        <v>486</v>
      </c>
      <c r="ACA265" s="16" t="s">
        <v>759</v>
      </c>
      <c r="ACB265" s="16" t="s">
        <v>768</v>
      </c>
      <c r="ACC265" s="16" t="s">
        <v>737</v>
      </c>
      <c r="ACD265" s="16" t="s">
        <v>487</v>
      </c>
      <c r="ACE265" s="16" t="s">
        <v>486</v>
      </c>
      <c r="ACG265" s="16" t="s">
        <v>1014</v>
      </c>
      <c r="ACH265" s="16" t="s">
        <v>1009</v>
      </c>
      <c r="ACI265" s="16" t="s">
        <v>462</v>
      </c>
      <c r="ACJ265" s="16">
        <v>1.1910000000000001</v>
      </c>
      <c r="ACK265" s="16" t="s">
        <v>478</v>
      </c>
      <c r="ACL265" s="16" t="s">
        <v>740</v>
      </c>
      <c r="ACM265" s="16" t="s">
        <v>1191</v>
      </c>
      <c r="ACN265" s="16" t="s">
        <v>1169</v>
      </c>
      <c r="ACO265" s="16" t="s">
        <v>1856</v>
      </c>
      <c r="ACP265" s="16">
        <v>1625</v>
      </c>
      <c r="ACQ265" s="16" t="s">
        <v>1201</v>
      </c>
      <c r="ACR265" s="16" t="s">
        <v>1645</v>
      </c>
      <c r="ACS265" s="16" t="s">
        <v>686</v>
      </c>
      <c r="ACT265" s="16" t="s">
        <v>1522</v>
      </c>
      <c r="ACU265" s="16" t="s">
        <v>836</v>
      </c>
      <c r="ACV265" s="16" t="s">
        <v>8756</v>
      </c>
      <c r="ACW265" s="16" t="s">
        <v>445</v>
      </c>
      <c r="ACX265" s="16" t="s">
        <v>1914</v>
      </c>
      <c r="ACY265" s="16" t="s">
        <v>1949</v>
      </c>
      <c r="ACZ265" s="16">
        <v>1</v>
      </c>
      <c r="ADA265" s="16">
        <v>0</v>
      </c>
      <c r="ADB265" s="16">
        <v>1</v>
      </c>
      <c r="ADC265" s="16">
        <v>1</v>
      </c>
      <c r="ADD265" s="16">
        <v>1</v>
      </c>
      <c r="ADE265" s="16" t="s">
        <v>9236</v>
      </c>
      <c r="ADF265" s="16">
        <v>0</v>
      </c>
      <c r="ADG265" s="16" t="s">
        <v>486</v>
      </c>
      <c r="ADH265" s="16">
        <v>1</v>
      </c>
      <c r="ADI265" s="16" t="s">
        <v>486</v>
      </c>
      <c r="ADJ265" s="16" t="s">
        <v>1744</v>
      </c>
      <c r="ADK265" s="16" t="s">
        <v>1752</v>
      </c>
      <c r="ADL265" s="16" t="s">
        <v>1761</v>
      </c>
      <c r="ADM265" s="16" t="s">
        <v>13194</v>
      </c>
      <c r="ADN265" s="16" t="s">
        <v>13196</v>
      </c>
      <c r="ADO265" s="16" t="s">
        <v>13197</v>
      </c>
      <c r="ADP265" s="16" t="s">
        <v>13196</v>
      </c>
      <c r="ADQ265" s="16" t="s">
        <v>13194</v>
      </c>
      <c r="ADR265" s="16" t="s">
        <v>13194</v>
      </c>
      <c r="ADS265" s="16" t="s">
        <v>13194</v>
      </c>
      <c r="ADW265" s="16" t="s">
        <v>13199</v>
      </c>
      <c r="ADY265" s="16" t="s">
        <v>1059</v>
      </c>
      <c r="AEB265" s="16">
        <v>15300</v>
      </c>
      <c r="AEC265" s="16" t="s">
        <v>1058</v>
      </c>
      <c r="AED265" s="16">
        <v>1625</v>
      </c>
      <c r="AEE265" s="16" t="s">
        <v>952</v>
      </c>
      <c r="AEH265" s="16">
        <v>1625</v>
      </c>
      <c r="AEI265" s="16">
        <v>5000</v>
      </c>
      <c r="AEJ265" s="16">
        <v>8000</v>
      </c>
      <c r="AEK265" s="16">
        <v>1500</v>
      </c>
      <c r="AEN265" s="16">
        <v>300</v>
      </c>
      <c r="AEO265" s="16">
        <v>200</v>
      </c>
      <c r="AEP265" s="16">
        <v>300</v>
      </c>
    </row>
    <row r="266" spans="1:822" x14ac:dyDescent="0.25">
      <c r="A266" s="30">
        <v>45826</v>
      </c>
      <c r="B266" s="16" t="s">
        <v>10182</v>
      </c>
      <c r="C266" s="16" t="s">
        <v>867</v>
      </c>
      <c r="D266" s="16" t="s">
        <v>867</v>
      </c>
      <c r="E266" s="16">
        <v>23</v>
      </c>
      <c r="F266" s="16" t="s">
        <v>8153</v>
      </c>
      <c r="G266" s="16" t="s">
        <v>4113</v>
      </c>
      <c r="I266" s="16" t="s">
        <v>4174</v>
      </c>
      <c r="Z266" s="16" t="s">
        <v>992</v>
      </c>
      <c r="AA266" s="16" t="s">
        <v>470</v>
      </c>
      <c r="AB266" s="16">
        <v>1</v>
      </c>
      <c r="AC266" s="16" t="s">
        <v>844</v>
      </c>
      <c r="AD266" s="16" t="s">
        <v>843</v>
      </c>
      <c r="AE266" s="16" t="s">
        <v>843</v>
      </c>
      <c r="AF266" s="16" t="s">
        <v>844</v>
      </c>
      <c r="AG266" s="16" t="s">
        <v>843</v>
      </c>
      <c r="AH266" s="16" t="s">
        <v>844</v>
      </c>
      <c r="AI266" s="16" t="s">
        <v>843</v>
      </c>
      <c r="AJ266" s="16" t="s">
        <v>843</v>
      </c>
      <c r="AK266" s="16" t="s">
        <v>843</v>
      </c>
      <c r="AM266" s="16" t="s">
        <v>737</v>
      </c>
      <c r="AN266" s="16" t="s">
        <v>759</v>
      </c>
      <c r="AP266" s="16" t="s">
        <v>768</v>
      </c>
      <c r="AR266" s="16" t="s">
        <v>6910</v>
      </c>
      <c r="BB266" s="16">
        <v>2</v>
      </c>
      <c r="BC266" s="16" t="s">
        <v>7872</v>
      </c>
      <c r="BE266" s="16" t="s">
        <v>5098</v>
      </c>
      <c r="BV266" s="16" t="s">
        <v>4433</v>
      </c>
      <c r="BW266" s="16" t="s">
        <v>844</v>
      </c>
      <c r="BX266" s="16" t="s">
        <v>843</v>
      </c>
      <c r="BY266" s="16" t="s">
        <v>843</v>
      </c>
      <c r="BZ266" s="16" t="s">
        <v>843</v>
      </c>
      <c r="CA266" s="16" t="s">
        <v>843</v>
      </c>
      <c r="CB266" s="16" t="s">
        <v>843</v>
      </c>
      <c r="CC266" s="16" t="s">
        <v>843</v>
      </c>
      <c r="CD266" s="16" t="s">
        <v>843</v>
      </c>
      <c r="CE266" s="16" t="s">
        <v>843</v>
      </c>
      <c r="CF266" s="16" t="s">
        <v>843</v>
      </c>
      <c r="CG266" s="16" t="s">
        <v>843</v>
      </c>
      <c r="CH266" s="16" t="s">
        <v>843</v>
      </c>
      <c r="CI266" s="16" t="s">
        <v>843</v>
      </c>
      <c r="CJ266" s="16" t="s">
        <v>843</v>
      </c>
      <c r="CK266" s="16" t="s">
        <v>843</v>
      </c>
      <c r="CP266" s="16" t="s">
        <v>867</v>
      </c>
      <c r="CQ266" s="16" t="s">
        <v>5191</v>
      </c>
      <c r="CR266" s="16" t="s">
        <v>844</v>
      </c>
      <c r="CS266" s="16" t="s">
        <v>843</v>
      </c>
      <c r="CT266" s="16" t="s">
        <v>843</v>
      </c>
      <c r="CU266" s="16" t="s">
        <v>843</v>
      </c>
      <c r="CV266" s="16" t="s">
        <v>843</v>
      </c>
      <c r="CW266" s="16" t="s">
        <v>843</v>
      </c>
      <c r="CX266" s="16" t="s">
        <v>843</v>
      </c>
      <c r="CY266" s="16" t="s">
        <v>843</v>
      </c>
      <c r="CZ266" s="16" t="s">
        <v>843</v>
      </c>
      <c r="DA266" s="16" t="s">
        <v>5184</v>
      </c>
      <c r="DX266" s="16" t="s">
        <v>867</v>
      </c>
      <c r="DY266" s="16" t="s">
        <v>867</v>
      </c>
      <c r="GC266" s="16" t="s">
        <v>5330</v>
      </c>
      <c r="GF266" s="16" t="s">
        <v>867</v>
      </c>
      <c r="GG266" s="16" t="s">
        <v>867</v>
      </c>
      <c r="GV266" s="16" t="s">
        <v>5443</v>
      </c>
      <c r="GW266" s="16" t="s">
        <v>843</v>
      </c>
      <c r="GX266" s="16" t="s">
        <v>844</v>
      </c>
      <c r="GY266" s="16" t="s">
        <v>843</v>
      </c>
      <c r="GZ266" s="16" t="s">
        <v>843</v>
      </c>
      <c r="HA266" s="16" t="s">
        <v>843</v>
      </c>
      <c r="HB266" s="16" t="s">
        <v>843</v>
      </c>
      <c r="HC266" s="16" t="s">
        <v>843</v>
      </c>
      <c r="HD266" s="16" t="s">
        <v>843</v>
      </c>
      <c r="HE266" s="16" t="s">
        <v>843</v>
      </c>
      <c r="HF266" s="16" t="s">
        <v>843</v>
      </c>
      <c r="HH266" s="16" t="s">
        <v>5456</v>
      </c>
      <c r="HK266" s="16" t="s">
        <v>865</v>
      </c>
      <c r="HM266" s="16" t="s">
        <v>865</v>
      </c>
      <c r="HZ266" s="16" t="s">
        <v>7944</v>
      </c>
      <c r="KE266" s="16" t="s">
        <v>5582</v>
      </c>
      <c r="KG266" s="16" t="s">
        <v>7018</v>
      </c>
      <c r="KH266" s="16" t="s">
        <v>7033</v>
      </c>
      <c r="KI266" s="16" t="s">
        <v>865</v>
      </c>
      <c r="LG266" s="16" t="s">
        <v>867</v>
      </c>
      <c r="LH266" s="16" t="s">
        <v>864</v>
      </c>
      <c r="LI266" s="16" t="s">
        <v>867</v>
      </c>
      <c r="LJ266" s="16" t="s">
        <v>867</v>
      </c>
      <c r="LK266" s="16" t="s">
        <v>864</v>
      </c>
      <c r="LL266" s="16" t="s">
        <v>5663</v>
      </c>
      <c r="LM266" s="16" t="s">
        <v>843</v>
      </c>
      <c r="LN266" s="16" t="s">
        <v>843</v>
      </c>
      <c r="LO266" s="16" t="s">
        <v>844</v>
      </c>
      <c r="LP266" s="16" t="s">
        <v>843</v>
      </c>
      <c r="LQ266" s="16" t="s">
        <v>843</v>
      </c>
      <c r="LR266" s="16" t="s">
        <v>843</v>
      </c>
      <c r="LS266" s="16" t="s">
        <v>843</v>
      </c>
      <c r="LT266" s="16" t="s">
        <v>843</v>
      </c>
      <c r="LU266" s="16" t="s">
        <v>843</v>
      </c>
      <c r="LV266" s="16" t="s">
        <v>843</v>
      </c>
      <c r="LW266" s="16" t="s">
        <v>843</v>
      </c>
      <c r="LX266" s="16" t="s">
        <v>843</v>
      </c>
      <c r="LY266" s="16" t="s">
        <v>843</v>
      </c>
      <c r="LZ266" s="16" t="s">
        <v>843</v>
      </c>
      <c r="MA266" s="16" t="s">
        <v>843</v>
      </c>
      <c r="MC266" s="16" t="s">
        <v>5694</v>
      </c>
      <c r="MD266" s="16" t="s">
        <v>844</v>
      </c>
      <c r="ME266" s="16" t="s">
        <v>843</v>
      </c>
      <c r="MF266" s="16" t="s">
        <v>843</v>
      </c>
      <c r="MG266" s="16" t="s">
        <v>843</v>
      </c>
      <c r="MH266" s="16" t="s">
        <v>843</v>
      </c>
      <c r="MI266" s="16" t="s">
        <v>843</v>
      </c>
      <c r="MJ266" s="16" t="s">
        <v>843</v>
      </c>
      <c r="MK266" s="16" t="s">
        <v>843</v>
      </c>
      <c r="ML266" s="16" t="s">
        <v>843</v>
      </c>
      <c r="MM266" s="16" t="s">
        <v>843</v>
      </c>
      <c r="MN266" s="16" t="s">
        <v>843</v>
      </c>
      <c r="MO266" s="16" t="s">
        <v>843</v>
      </c>
      <c r="MP266" s="16" t="s">
        <v>843</v>
      </c>
      <c r="MQ266" s="16" t="s">
        <v>843</v>
      </c>
      <c r="MR266" s="16" t="s">
        <v>843</v>
      </c>
      <c r="MS266" s="16" t="s">
        <v>843</v>
      </c>
      <c r="MT266" s="16" t="s">
        <v>843</v>
      </c>
      <c r="MU266" s="16" t="s">
        <v>843</v>
      </c>
      <c r="MV266" s="16" t="s">
        <v>843</v>
      </c>
      <c r="PC266" s="16" t="s">
        <v>865</v>
      </c>
      <c r="PD266" s="16" t="s">
        <v>865</v>
      </c>
      <c r="PY266" s="16" t="s">
        <v>865</v>
      </c>
      <c r="QP266" s="16" t="s">
        <v>867</v>
      </c>
      <c r="QR266" s="16" t="s">
        <v>867</v>
      </c>
      <c r="QT266" s="16" t="s">
        <v>867</v>
      </c>
      <c r="QV266" s="16" t="s">
        <v>864</v>
      </c>
      <c r="QX266" s="16" t="s">
        <v>867</v>
      </c>
      <c r="RD266" s="16" t="s">
        <v>865</v>
      </c>
      <c r="RF266" s="16" t="s">
        <v>865</v>
      </c>
      <c r="RH266" s="16" t="s">
        <v>865</v>
      </c>
      <c r="RJ266" s="16" t="s">
        <v>865</v>
      </c>
      <c r="RN266" s="16" t="s">
        <v>867</v>
      </c>
      <c r="RP266" s="16" t="s">
        <v>867</v>
      </c>
      <c r="RR266" s="16" t="s">
        <v>867</v>
      </c>
      <c r="RT266" s="16" t="s">
        <v>867</v>
      </c>
      <c r="RV266" s="16" t="s">
        <v>867</v>
      </c>
      <c r="RX266" s="16" t="s">
        <v>867</v>
      </c>
      <c r="RZ266" s="16" t="s">
        <v>867</v>
      </c>
      <c r="SQ266" s="16" t="s">
        <v>4216</v>
      </c>
      <c r="SS266" s="16" t="s">
        <v>7305</v>
      </c>
      <c r="ST266" s="16" t="s">
        <v>4216</v>
      </c>
      <c r="TN266" s="16">
        <v>3000</v>
      </c>
      <c r="TP266" s="16">
        <v>1500</v>
      </c>
      <c r="TR266" s="16">
        <v>400</v>
      </c>
      <c r="TS266" s="16">
        <v>200</v>
      </c>
      <c r="TU266" s="16">
        <v>4000</v>
      </c>
      <c r="TZ266" s="16" t="s">
        <v>7370</v>
      </c>
      <c r="UA266" s="16" t="s">
        <v>5971</v>
      </c>
      <c r="UB266" s="16">
        <v>0</v>
      </c>
      <c r="UC266" s="16" t="s">
        <v>843</v>
      </c>
      <c r="UD266" s="16" t="s">
        <v>843</v>
      </c>
      <c r="UE266" s="16" t="s">
        <v>843</v>
      </c>
      <c r="UF266" s="16" t="s">
        <v>844</v>
      </c>
      <c r="UG266" s="16" t="s">
        <v>843</v>
      </c>
      <c r="UH266" s="16" t="s">
        <v>843</v>
      </c>
      <c r="VX266" s="16" t="s">
        <v>10183</v>
      </c>
      <c r="VY266" s="16" t="s">
        <v>844</v>
      </c>
      <c r="VZ266" s="16" t="s">
        <v>843</v>
      </c>
      <c r="WA266" s="16" t="s">
        <v>843</v>
      </c>
      <c r="WB266" s="16" t="s">
        <v>844</v>
      </c>
      <c r="WC266" s="16" t="s">
        <v>844</v>
      </c>
      <c r="WD266" s="16" t="s">
        <v>843</v>
      </c>
      <c r="WE266" s="16" t="s">
        <v>843</v>
      </c>
      <c r="WF266" s="16" t="s">
        <v>843</v>
      </c>
      <c r="WH266" s="16">
        <v>1600</v>
      </c>
      <c r="WO266" s="16" t="s">
        <v>6920</v>
      </c>
      <c r="XD266" s="16" t="s">
        <v>6975</v>
      </c>
      <c r="XE266" s="16" t="s">
        <v>843</v>
      </c>
      <c r="XF266" s="16" t="s">
        <v>843</v>
      </c>
      <c r="XG266" s="16" t="s">
        <v>844</v>
      </c>
      <c r="XH266" s="16" t="s">
        <v>843</v>
      </c>
      <c r="XI266" s="16" t="s">
        <v>843</v>
      </c>
      <c r="XJ266" s="16" t="s">
        <v>843</v>
      </c>
      <c r="XK266" s="16" t="s">
        <v>843</v>
      </c>
      <c r="XL266" s="16" t="s">
        <v>843</v>
      </c>
      <c r="XM266" s="16" t="s">
        <v>843</v>
      </c>
      <c r="XN266" s="16" t="s">
        <v>843</v>
      </c>
      <c r="XO266" s="16" t="s">
        <v>843</v>
      </c>
      <c r="XP266" s="16" t="s">
        <v>843</v>
      </c>
      <c r="XQ266" s="16" t="s">
        <v>843</v>
      </c>
      <c r="YF266" s="16" t="s">
        <v>865</v>
      </c>
      <c r="YN266" s="16" t="s">
        <v>864</v>
      </c>
      <c r="YP266" s="16" t="s">
        <v>7990</v>
      </c>
      <c r="YR266" s="16" t="s">
        <v>10184</v>
      </c>
      <c r="YS266" s="16" t="s">
        <v>10185</v>
      </c>
      <c r="YT266" s="16" t="s">
        <v>8694</v>
      </c>
      <c r="YU266" s="16" t="s">
        <v>10186</v>
      </c>
      <c r="YV266" s="16" t="s">
        <v>8696</v>
      </c>
      <c r="YW266" s="16" t="s">
        <v>844</v>
      </c>
      <c r="YX266" s="16" t="s">
        <v>8696</v>
      </c>
      <c r="ZE266" s="16" t="s">
        <v>843</v>
      </c>
      <c r="ZO266" s="16" t="s">
        <v>487</v>
      </c>
      <c r="ZP266" s="16" t="s">
        <v>487</v>
      </c>
      <c r="ZR266" s="16" t="s">
        <v>486</v>
      </c>
      <c r="ZS266" s="16" t="s">
        <v>8704</v>
      </c>
      <c r="ZT266" s="16" t="s">
        <v>8705</v>
      </c>
      <c r="ZU266" s="16" t="s">
        <v>8706</v>
      </c>
      <c r="ZV266" s="16" t="s">
        <v>487</v>
      </c>
      <c r="ZW266" s="16" t="s">
        <v>843</v>
      </c>
      <c r="ZX266" s="16" t="s">
        <v>844</v>
      </c>
      <c r="ZY266" s="16" t="s">
        <v>844</v>
      </c>
      <c r="ZZ266" s="16" t="s">
        <v>843</v>
      </c>
      <c r="AAA266" s="16" t="s">
        <v>843</v>
      </c>
      <c r="AAB266" s="16" t="s">
        <v>843</v>
      </c>
      <c r="AAC266" s="16">
        <v>0</v>
      </c>
      <c r="AAD266" s="16" t="s">
        <v>844</v>
      </c>
      <c r="AAE266" s="16" t="s">
        <v>843</v>
      </c>
      <c r="AAF266" s="16" t="s">
        <v>843</v>
      </c>
      <c r="AAG266" s="16" t="s">
        <v>843</v>
      </c>
      <c r="AAH266" s="16" t="s">
        <v>843</v>
      </c>
      <c r="AAI266" s="16" t="s">
        <v>843</v>
      </c>
      <c r="AAJ266" s="16" t="s">
        <v>600</v>
      </c>
      <c r="AAK266" s="16" t="s">
        <v>639</v>
      </c>
      <c r="AAL266" s="16" t="s">
        <v>905</v>
      </c>
      <c r="AAM266" s="16" t="s">
        <v>663</v>
      </c>
      <c r="AAN266" s="16" t="s">
        <v>8707</v>
      </c>
      <c r="AAO266" s="16" t="s">
        <v>1018</v>
      </c>
      <c r="AAP266" s="16" t="s">
        <v>8708</v>
      </c>
      <c r="AAS266" s="16">
        <v>1600</v>
      </c>
      <c r="AAT266" s="16" t="s">
        <v>782</v>
      </c>
      <c r="AAU266" s="16" t="s">
        <v>782</v>
      </c>
      <c r="AAV266" s="16" t="s">
        <v>782</v>
      </c>
      <c r="AAW266" s="16" t="s">
        <v>782</v>
      </c>
      <c r="AAX266" s="16" t="s">
        <v>843</v>
      </c>
      <c r="AAY266" s="16" t="s">
        <v>8710</v>
      </c>
      <c r="AAZ266" s="16" t="s">
        <v>782</v>
      </c>
      <c r="ABA266" s="16" t="s">
        <v>782</v>
      </c>
      <c r="ABB266" s="16" t="s">
        <v>782</v>
      </c>
      <c r="ABC266" s="16" t="s">
        <v>782</v>
      </c>
      <c r="ABD266" s="16" t="s">
        <v>782</v>
      </c>
      <c r="ABF266" s="16" t="s">
        <v>782</v>
      </c>
      <c r="ABG266" s="16" t="s">
        <v>782</v>
      </c>
      <c r="ABH266" s="16" t="s">
        <v>782</v>
      </c>
      <c r="ABI266" s="16" t="s">
        <v>782</v>
      </c>
      <c r="ABJ266" s="16" t="s">
        <v>782</v>
      </c>
      <c r="ABK266" s="16" t="s">
        <v>782</v>
      </c>
      <c r="ABL266" s="16" t="s">
        <v>843</v>
      </c>
      <c r="ABM266" s="16" t="s">
        <v>844</v>
      </c>
      <c r="ABN266" s="16" t="s">
        <v>1034</v>
      </c>
      <c r="ABP266" s="16" t="s">
        <v>972</v>
      </c>
      <c r="ABQ266" s="16" t="s">
        <v>4321</v>
      </c>
      <c r="ABR266" s="16" t="s">
        <v>470</v>
      </c>
      <c r="ABS266" s="16" t="s">
        <v>445</v>
      </c>
      <c r="ABT266" s="16" t="s">
        <v>844</v>
      </c>
      <c r="ABU266" s="16" t="s">
        <v>844</v>
      </c>
      <c r="ABV266" s="16" t="s">
        <v>487</v>
      </c>
      <c r="ABW266" s="16" t="s">
        <v>486</v>
      </c>
      <c r="ABX266" s="16" t="s">
        <v>892</v>
      </c>
      <c r="ABY266" s="16" t="s">
        <v>486</v>
      </c>
      <c r="ABZ266" s="16" t="s">
        <v>486</v>
      </c>
      <c r="ACA266" s="16" t="s">
        <v>759</v>
      </c>
      <c r="ACB266" s="16" t="s">
        <v>768</v>
      </c>
      <c r="ACC266" s="16" t="s">
        <v>737</v>
      </c>
      <c r="ACD266" s="16" t="s">
        <v>487</v>
      </c>
      <c r="ACE266" s="16" t="s">
        <v>486</v>
      </c>
      <c r="ACG266" s="16" t="s">
        <v>1014</v>
      </c>
      <c r="ACH266" s="16" t="s">
        <v>1009</v>
      </c>
      <c r="ACI266" s="16" t="s">
        <v>462</v>
      </c>
      <c r="ACJ266" s="16">
        <v>1.1910000000000001</v>
      </c>
      <c r="ACK266" s="16" t="s">
        <v>478</v>
      </c>
      <c r="ACL266" s="16" t="s">
        <v>740</v>
      </c>
      <c r="ACM266" s="16" t="s">
        <v>1188</v>
      </c>
      <c r="ACN266" s="16" t="s">
        <v>1169</v>
      </c>
      <c r="ACO266" s="16" t="s">
        <v>1857</v>
      </c>
      <c r="ACP266" s="16">
        <v>1600</v>
      </c>
      <c r="ACQ266" s="16" t="s">
        <v>1201</v>
      </c>
      <c r="ACR266" s="16" t="s">
        <v>1645</v>
      </c>
      <c r="ACS266" s="16" t="s">
        <v>680</v>
      </c>
      <c r="ACT266" s="16" t="s">
        <v>1522</v>
      </c>
      <c r="ACX266" s="16" t="s">
        <v>1914</v>
      </c>
      <c r="ACY266" s="16" t="s">
        <v>1947</v>
      </c>
      <c r="ACZ266" s="16">
        <v>1</v>
      </c>
      <c r="ADA266" s="16">
        <v>0</v>
      </c>
      <c r="ADB266" s="16">
        <v>1</v>
      </c>
      <c r="ADC266" s="16">
        <v>1</v>
      </c>
      <c r="ADD266" s="16">
        <v>0</v>
      </c>
      <c r="ADE266" s="16" t="s">
        <v>8827</v>
      </c>
      <c r="ADF266" s="16">
        <v>0</v>
      </c>
      <c r="ADG266" s="16" t="s">
        <v>486</v>
      </c>
      <c r="ADH266" s="16">
        <v>1</v>
      </c>
      <c r="ADI266" s="16" t="s">
        <v>486</v>
      </c>
      <c r="ADJ266" s="16" t="s">
        <v>1743</v>
      </c>
      <c r="ADL266" s="16" t="s">
        <v>1761</v>
      </c>
      <c r="ADN266" s="16" t="s">
        <v>13196</v>
      </c>
      <c r="ADO266" s="16" t="s">
        <v>13197</v>
      </c>
      <c r="ADP266" s="16" t="s">
        <v>1744</v>
      </c>
      <c r="ADW266" s="16" t="s">
        <v>13199</v>
      </c>
      <c r="AEB266" s="16">
        <v>9100</v>
      </c>
      <c r="AEC266" s="16" t="s">
        <v>1058</v>
      </c>
      <c r="AED266" s="16">
        <v>1600</v>
      </c>
      <c r="AEE266" s="16" t="s">
        <v>952</v>
      </c>
      <c r="AEH266" s="16">
        <v>1600</v>
      </c>
      <c r="AEI266" s="16">
        <v>3000</v>
      </c>
      <c r="AEK266" s="16">
        <v>1500</v>
      </c>
      <c r="AEN266" s="16">
        <v>400</v>
      </c>
      <c r="AEO266" s="16">
        <v>200</v>
      </c>
      <c r="AEP266" s="16">
        <v>4000</v>
      </c>
    </row>
    <row r="267" spans="1:822" x14ac:dyDescent="0.25">
      <c r="A267" s="30">
        <v>45826</v>
      </c>
      <c r="B267" s="16" t="s">
        <v>10187</v>
      </c>
      <c r="C267" s="16" t="s">
        <v>867</v>
      </c>
      <c r="D267" s="16" t="s">
        <v>867</v>
      </c>
      <c r="E267" s="16">
        <v>37</v>
      </c>
      <c r="F267" s="16" t="s">
        <v>8153</v>
      </c>
      <c r="G267" s="16" t="s">
        <v>4099</v>
      </c>
      <c r="I267" s="16" t="s">
        <v>4148</v>
      </c>
      <c r="Z267" s="16" t="s">
        <v>990</v>
      </c>
      <c r="AA267" s="16" t="s">
        <v>470</v>
      </c>
      <c r="AB267" s="16">
        <v>3</v>
      </c>
      <c r="AC267" s="16" t="s">
        <v>844</v>
      </c>
      <c r="AD267" s="16" t="s">
        <v>843</v>
      </c>
      <c r="AE267" s="16" t="s">
        <v>843</v>
      </c>
      <c r="AF267" s="16" t="s">
        <v>1056</v>
      </c>
      <c r="AG267" s="16" t="s">
        <v>844</v>
      </c>
      <c r="AH267" s="16" t="s">
        <v>1056</v>
      </c>
      <c r="AI267" s="16" t="s">
        <v>844</v>
      </c>
      <c r="AJ267" s="16" t="s">
        <v>843</v>
      </c>
      <c r="AK267" s="16" t="s">
        <v>843</v>
      </c>
      <c r="AM267" s="16" t="s">
        <v>737</v>
      </c>
      <c r="AN267" s="16" t="s">
        <v>759</v>
      </c>
      <c r="AP267" s="16" t="s">
        <v>768</v>
      </c>
      <c r="AR267" s="16" t="s">
        <v>6910</v>
      </c>
      <c r="BB267" s="16">
        <v>2</v>
      </c>
      <c r="BC267" s="16" t="s">
        <v>7878</v>
      </c>
      <c r="BE267" s="16" t="s">
        <v>5101</v>
      </c>
      <c r="BV267" s="16" t="s">
        <v>4433</v>
      </c>
      <c r="BW267" s="16" t="s">
        <v>844</v>
      </c>
      <c r="BX267" s="16" t="s">
        <v>843</v>
      </c>
      <c r="BY267" s="16" t="s">
        <v>843</v>
      </c>
      <c r="BZ267" s="16" t="s">
        <v>843</v>
      </c>
      <c r="CA267" s="16" t="s">
        <v>843</v>
      </c>
      <c r="CB267" s="16" t="s">
        <v>843</v>
      </c>
      <c r="CC267" s="16" t="s">
        <v>843</v>
      </c>
      <c r="CD267" s="16" t="s">
        <v>843</v>
      </c>
      <c r="CE267" s="16" t="s">
        <v>843</v>
      </c>
      <c r="CF267" s="16" t="s">
        <v>843</v>
      </c>
      <c r="CG267" s="16" t="s">
        <v>843</v>
      </c>
      <c r="CH267" s="16" t="s">
        <v>843</v>
      </c>
      <c r="CI267" s="16" t="s">
        <v>843</v>
      </c>
      <c r="CJ267" s="16" t="s">
        <v>843</v>
      </c>
      <c r="CK267" s="16" t="s">
        <v>843</v>
      </c>
      <c r="CP267" s="16" t="s">
        <v>867</v>
      </c>
      <c r="CQ267" s="16" t="s">
        <v>9044</v>
      </c>
      <c r="CR267" s="16" t="s">
        <v>844</v>
      </c>
      <c r="CS267" s="16" t="s">
        <v>844</v>
      </c>
      <c r="CT267" s="16" t="s">
        <v>843</v>
      </c>
      <c r="CU267" s="16" t="s">
        <v>843</v>
      </c>
      <c r="CV267" s="16" t="s">
        <v>843</v>
      </c>
      <c r="CW267" s="16" t="s">
        <v>843</v>
      </c>
      <c r="CX267" s="16" t="s">
        <v>843</v>
      </c>
      <c r="CY267" s="16" t="s">
        <v>843</v>
      </c>
      <c r="CZ267" s="16" t="s">
        <v>843</v>
      </c>
      <c r="DA267" s="16" t="s">
        <v>5184</v>
      </c>
      <c r="DX267" s="16" t="s">
        <v>867</v>
      </c>
      <c r="DY267" s="16" t="s">
        <v>867</v>
      </c>
      <c r="GC267" s="16" t="s">
        <v>864</v>
      </c>
      <c r="GF267" s="16" t="s">
        <v>867</v>
      </c>
      <c r="GG267" s="16" t="s">
        <v>867</v>
      </c>
      <c r="GV267" s="16" t="s">
        <v>5443</v>
      </c>
      <c r="GW267" s="16" t="s">
        <v>843</v>
      </c>
      <c r="GX267" s="16" t="s">
        <v>844</v>
      </c>
      <c r="GY267" s="16" t="s">
        <v>843</v>
      </c>
      <c r="GZ267" s="16" t="s">
        <v>843</v>
      </c>
      <c r="HA267" s="16" t="s">
        <v>843</v>
      </c>
      <c r="HB267" s="16" t="s">
        <v>843</v>
      </c>
      <c r="HC267" s="16" t="s">
        <v>843</v>
      </c>
      <c r="HD267" s="16" t="s">
        <v>843</v>
      </c>
      <c r="HE267" s="16" t="s">
        <v>843</v>
      </c>
      <c r="HF267" s="16" t="s">
        <v>843</v>
      </c>
      <c r="HH267" s="16" t="s">
        <v>5456</v>
      </c>
      <c r="HK267" s="16" t="s">
        <v>865</v>
      </c>
      <c r="HM267" s="16" t="s">
        <v>865</v>
      </c>
      <c r="HZ267" s="16" t="s">
        <v>7944</v>
      </c>
      <c r="KE267" s="16" t="s">
        <v>5585</v>
      </c>
      <c r="KG267" s="16" t="s">
        <v>7018</v>
      </c>
      <c r="KH267" s="16" t="s">
        <v>7033</v>
      </c>
      <c r="KI267" s="16" t="s">
        <v>865</v>
      </c>
      <c r="LG267" s="16" t="s">
        <v>867</v>
      </c>
      <c r="LH267" s="16" t="s">
        <v>867</v>
      </c>
      <c r="LI267" s="16" t="s">
        <v>867</v>
      </c>
      <c r="LJ267" s="16" t="s">
        <v>867</v>
      </c>
      <c r="LK267" s="16" t="s">
        <v>867</v>
      </c>
      <c r="LL267" s="16" t="s">
        <v>5690</v>
      </c>
      <c r="LM267" s="16" t="s">
        <v>843</v>
      </c>
      <c r="LN267" s="16" t="s">
        <v>843</v>
      </c>
      <c r="LO267" s="16" t="s">
        <v>843</v>
      </c>
      <c r="LP267" s="16" t="s">
        <v>843</v>
      </c>
      <c r="LQ267" s="16" t="s">
        <v>843</v>
      </c>
      <c r="LR267" s="16" t="s">
        <v>843</v>
      </c>
      <c r="LS267" s="16" t="s">
        <v>843</v>
      </c>
      <c r="LT267" s="16" t="s">
        <v>843</v>
      </c>
      <c r="LU267" s="16" t="s">
        <v>843</v>
      </c>
      <c r="LV267" s="16" t="s">
        <v>843</v>
      </c>
      <c r="LW267" s="16" t="s">
        <v>843</v>
      </c>
      <c r="LX267" s="16" t="s">
        <v>844</v>
      </c>
      <c r="LY267" s="16" t="s">
        <v>843</v>
      </c>
      <c r="LZ267" s="16" t="s">
        <v>843</v>
      </c>
      <c r="MA267" s="16" t="s">
        <v>843</v>
      </c>
      <c r="MC267" s="16" t="s">
        <v>864</v>
      </c>
      <c r="MD267" s="16" t="s">
        <v>843</v>
      </c>
      <c r="ME267" s="16" t="s">
        <v>843</v>
      </c>
      <c r="MF267" s="16" t="s">
        <v>843</v>
      </c>
      <c r="MG267" s="16" t="s">
        <v>843</v>
      </c>
      <c r="MH267" s="16" t="s">
        <v>843</v>
      </c>
      <c r="MI267" s="16" t="s">
        <v>843</v>
      </c>
      <c r="MJ267" s="16" t="s">
        <v>843</v>
      </c>
      <c r="MK267" s="16" t="s">
        <v>843</v>
      </c>
      <c r="ML267" s="16" t="s">
        <v>843</v>
      </c>
      <c r="MM267" s="16" t="s">
        <v>843</v>
      </c>
      <c r="MN267" s="16" t="s">
        <v>843</v>
      </c>
      <c r="MO267" s="16" t="s">
        <v>843</v>
      </c>
      <c r="MP267" s="16" t="s">
        <v>843</v>
      </c>
      <c r="MQ267" s="16" t="s">
        <v>843</v>
      </c>
      <c r="MR267" s="16" t="s">
        <v>843</v>
      </c>
      <c r="MS267" s="16" t="s">
        <v>843</v>
      </c>
      <c r="MT267" s="16" t="s">
        <v>843</v>
      </c>
      <c r="MU267" s="16" t="s">
        <v>844</v>
      </c>
      <c r="MV267" s="16" t="s">
        <v>843</v>
      </c>
      <c r="MX267" s="16" t="s">
        <v>5694</v>
      </c>
      <c r="MY267" s="16" t="s">
        <v>844</v>
      </c>
      <c r="MZ267" s="16" t="s">
        <v>843</v>
      </c>
      <c r="NA267" s="16" t="s">
        <v>843</v>
      </c>
      <c r="NB267" s="16" t="s">
        <v>843</v>
      </c>
      <c r="NC267" s="16" t="s">
        <v>843</v>
      </c>
      <c r="ND267" s="16" t="s">
        <v>843</v>
      </c>
      <c r="NE267" s="16" t="s">
        <v>843</v>
      </c>
      <c r="NF267" s="16" t="s">
        <v>843</v>
      </c>
      <c r="NG267" s="16" t="s">
        <v>843</v>
      </c>
      <c r="NH267" s="16" t="s">
        <v>843</v>
      </c>
      <c r="NI267" s="16" t="s">
        <v>843</v>
      </c>
      <c r="NJ267" s="16" t="s">
        <v>843</v>
      </c>
      <c r="NK267" s="16" t="s">
        <v>843</v>
      </c>
      <c r="NL267" s="16" t="s">
        <v>843</v>
      </c>
      <c r="NM267" s="16" t="s">
        <v>843</v>
      </c>
      <c r="NN267" s="16" t="s">
        <v>843</v>
      </c>
      <c r="NO267" s="16" t="s">
        <v>843</v>
      </c>
      <c r="NP267" s="16" t="s">
        <v>843</v>
      </c>
      <c r="NQ267" s="16" t="s">
        <v>843</v>
      </c>
      <c r="PC267" s="16" t="s">
        <v>865</v>
      </c>
      <c r="PD267" s="16" t="s">
        <v>865</v>
      </c>
      <c r="PY267" s="16" t="s">
        <v>865</v>
      </c>
      <c r="QP267" s="16" t="s">
        <v>865</v>
      </c>
      <c r="QR267" s="16" t="s">
        <v>867</v>
      </c>
      <c r="QT267" s="16" t="s">
        <v>867</v>
      </c>
      <c r="QV267" s="16" t="s">
        <v>865</v>
      </c>
      <c r="QX267" s="16" t="s">
        <v>865</v>
      </c>
      <c r="QY267" s="16" t="s">
        <v>867</v>
      </c>
      <c r="RD267" s="16" t="s">
        <v>7708</v>
      </c>
      <c r="RF267" s="16" t="s">
        <v>865</v>
      </c>
      <c r="RH267" s="16" t="s">
        <v>865</v>
      </c>
      <c r="RJ267" s="16" t="s">
        <v>865</v>
      </c>
      <c r="RN267" s="16" t="s">
        <v>7724</v>
      </c>
      <c r="RP267" s="16" t="s">
        <v>867</v>
      </c>
      <c r="RR267" s="16" t="s">
        <v>7720</v>
      </c>
      <c r="RT267" s="16" t="s">
        <v>7720</v>
      </c>
      <c r="RV267" s="16" t="s">
        <v>7724</v>
      </c>
      <c r="RX267" s="16" t="s">
        <v>7720</v>
      </c>
      <c r="RZ267" s="16" t="s">
        <v>7724</v>
      </c>
      <c r="SQ267" s="16" t="s">
        <v>867</v>
      </c>
      <c r="SS267" s="16" t="s">
        <v>7296</v>
      </c>
      <c r="ST267" s="16" t="s">
        <v>7761</v>
      </c>
      <c r="TN267" s="16">
        <v>2000</v>
      </c>
      <c r="TO267" s="16">
        <v>3200</v>
      </c>
      <c r="TP267" s="16">
        <v>1350</v>
      </c>
      <c r="TQ267" s="16">
        <v>1000</v>
      </c>
      <c r="TR267" s="16">
        <v>600</v>
      </c>
      <c r="TS267" s="16">
        <v>80</v>
      </c>
      <c r="TT267" s="16">
        <v>0</v>
      </c>
      <c r="TV267" s="16">
        <v>800</v>
      </c>
      <c r="TW267" s="16">
        <v>0</v>
      </c>
      <c r="TZ267" s="16" t="s">
        <v>7364</v>
      </c>
      <c r="UA267" s="16" t="s">
        <v>9639</v>
      </c>
      <c r="UB267" s="16">
        <v>0</v>
      </c>
      <c r="UC267" s="16" t="s">
        <v>844</v>
      </c>
      <c r="UD267" s="16" t="s">
        <v>843</v>
      </c>
      <c r="UE267" s="16" t="s">
        <v>844</v>
      </c>
      <c r="UF267" s="16" t="s">
        <v>844</v>
      </c>
      <c r="UG267" s="16" t="s">
        <v>843</v>
      </c>
      <c r="UH267" s="16" t="s">
        <v>843</v>
      </c>
      <c r="VK267" s="16" t="s">
        <v>6102</v>
      </c>
      <c r="VL267" s="16" t="s">
        <v>843</v>
      </c>
      <c r="VM267" s="16" t="s">
        <v>843</v>
      </c>
      <c r="VN267" s="16" t="s">
        <v>843</v>
      </c>
      <c r="VO267" s="16" t="s">
        <v>843</v>
      </c>
      <c r="VP267" s="16" t="s">
        <v>844</v>
      </c>
      <c r="VQ267" s="16" t="s">
        <v>843</v>
      </c>
      <c r="VR267" s="16" t="s">
        <v>843</v>
      </c>
      <c r="VS267" s="16" t="s">
        <v>843</v>
      </c>
      <c r="VT267" s="16" t="s">
        <v>843</v>
      </c>
      <c r="VV267" s="16">
        <v>3500</v>
      </c>
      <c r="VX267" s="16" t="s">
        <v>6028</v>
      </c>
      <c r="VY267" s="16" t="s">
        <v>844</v>
      </c>
      <c r="VZ267" s="16" t="s">
        <v>843</v>
      </c>
      <c r="WA267" s="16" t="s">
        <v>843</v>
      </c>
      <c r="WB267" s="16" t="s">
        <v>843</v>
      </c>
      <c r="WC267" s="16" t="s">
        <v>843</v>
      </c>
      <c r="WD267" s="16" t="s">
        <v>843</v>
      </c>
      <c r="WE267" s="16" t="s">
        <v>843</v>
      </c>
      <c r="WF267" s="16" t="s">
        <v>843</v>
      </c>
      <c r="WH267" s="16">
        <v>3250</v>
      </c>
      <c r="WO267" s="16" t="s">
        <v>6926</v>
      </c>
      <c r="YN267" s="16" t="s">
        <v>7040</v>
      </c>
      <c r="YP267" s="16" t="s">
        <v>7978</v>
      </c>
      <c r="YR267" s="16" t="s">
        <v>10188</v>
      </c>
      <c r="YS267" s="16" t="s">
        <v>10189</v>
      </c>
      <c r="YT267" s="16" t="s">
        <v>8694</v>
      </c>
      <c r="YU267" s="16" t="s">
        <v>10190</v>
      </c>
      <c r="YV267" s="16" t="s">
        <v>9148</v>
      </c>
      <c r="YW267" s="16" t="s">
        <v>844</v>
      </c>
      <c r="YX267" s="16" t="s">
        <v>9148</v>
      </c>
      <c r="YY267" s="16" t="s">
        <v>8924</v>
      </c>
      <c r="YZ267" s="16" t="s">
        <v>843</v>
      </c>
      <c r="ZB267" s="16">
        <v>8363.33</v>
      </c>
      <c r="ZC267" s="16" t="s">
        <v>8720</v>
      </c>
      <c r="ZD267" s="16" t="s">
        <v>8826</v>
      </c>
      <c r="ZE267" s="16" t="s">
        <v>9898</v>
      </c>
      <c r="ZF267" s="16" t="s">
        <v>8702</v>
      </c>
      <c r="ZG267" s="16" t="s">
        <v>8865</v>
      </c>
      <c r="ZH267" s="16" t="s">
        <v>8700</v>
      </c>
      <c r="ZI267" s="16" t="s">
        <v>9042</v>
      </c>
      <c r="ZK267" s="16" t="s">
        <v>843</v>
      </c>
      <c r="ZM267" s="16" t="s">
        <v>843</v>
      </c>
      <c r="ZN267" s="16" t="s">
        <v>8725</v>
      </c>
      <c r="ZO267" s="16" t="s">
        <v>487</v>
      </c>
      <c r="ZP267" s="16" t="s">
        <v>487</v>
      </c>
      <c r="ZQ267" s="16" t="s">
        <v>487</v>
      </c>
      <c r="ZR267" s="16" t="s">
        <v>486</v>
      </c>
      <c r="ZS267" s="16" t="s">
        <v>8964</v>
      </c>
      <c r="ZT267" s="16" t="s">
        <v>8705</v>
      </c>
      <c r="ZU267" s="16" t="s">
        <v>8706</v>
      </c>
      <c r="ZV267" s="16" t="s">
        <v>487</v>
      </c>
      <c r="ZW267" s="16" t="s">
        <v>843</v>
      </c>
      <c r="ZX267" s="16" t="s">
        <v>844</v>
      </c>
      <c r="ZY267" s="16" t="s">
        <v>1056</v>
      </c>
      <c r="ZZ267" s="16" t="s">
        <v>844</v>
      </c>
      <c r="AAA267" s="16" t="s">
        <v>1056</v>
      </c>
      <c r="AAB267" s="16" t="s">
        <v>843</v>
      </c>
      <c r="AAC267" s="16">
        <v>1</v>
      </c>
      <c r="AAD267" s="16" t="s">
        <v>1056</v>
      </c>
      <c r="AAE267" s="16" t="s">
        <v>844</v>
      </c>
      <c r="AAF267" s="16" t="s">
        <v>843</v>
      </c>
      <c r="AAG267" s="16" t="s">
        <v>843</v>
      </c>
      <c r="AAH267" s="16" t="s">
        <v>843</v>
      </c>
      <c r="AAI267" s="16" t="s">
        <v>843</v>
      </c>
      <c r="AAJ267" s="16" t="s">
        <v>615</v>
      </c>
      <c r="AAK267" s="16" t="s">
        <v>655</v>
      </c>
      <c r="AAL267" s="16" t="s">
        <v>905</v>
      </c>
      <c r="AAM267" s="16" t="s">
        <v>663</v>
      </c>
      <c r="AAN267" s="16" t="s">
        <v>8707</v>
      </c>
      <c r="AAO267" s="16" t="s">
        <v>1019</v>
      </c>
      <c r="AAP267" s="16" t="s">
        <v>8708</v>
      </c>
      <c r="AAQ267" s="16" t="s">
        <v>10191</v>
      </c>
      <c r="AAS267" s="16">
        <v>4893.1899999999996</v>
      </c>
      <c r="AAT267" s="16" t="s">
        <v>1068</v>
      </c>
      <c r="AAU267" s="16" t="s">
        <v>782</v>
      </c>
      <c r="AAV267" s="16" t="s">
        <v>782</v>
      </c>
      <c r="AAW267" s="16" t="s">
        <v>782</v>
      </c>
      <c r="AAX267" s="16" t="s">
        <v>844</v>
      </c>
      <c r="AAY267" s="16" t="s">
        <v>8727</v>
      </c>
      <c r="AAZ267" s="16" t="s">
        <v>782</v>
      </c>
      <c r="ABA267" s="16" t="s">
        <v>783</v>
      </c>
      <c r="ABB267" s="16" t="s">
        <v>782</v>
      </c>
      <c r="ABC267" s="16" t="s">
        <v>783</v>
      </c>
      <c r="ABD267" s="16" t="s">
        <v>782</v>
      </c>
      <c r="ABE267" s="16" t="s">
        <v>783</v>
      </c>
      <c r="ABF267" s="16" t="s">
        <v>782</v>
      </c>
      <c r="ABG267" s="16" t="s">
        <v>783</v>
      </c>
      <c r="ABH267" s="16" t="s">
        <v>783</v>
      </c>
      <c r="ABI267" s="16" t="s">
        <v>782</v>
      </c>
      <c r="ABJ267" s="16" t="s">
        <v>783</v>
      </c>
      <c r="ABK267" s="16" t="s">
        <v>782</v>
      </c>
      <c r="ABL267" s="16" t="s">
        <v>8728</v>
      </c>
      <c r="ABM267" s="16" t="s">
        <v>843</v>
      </c>
      <c r="ABN267" s="16" t="s">
        <v>1033</v>
      </c>
      <c r="ABO267" s="16" t="s">
        <v>486</v>
      </c>
      <c r="ABP267" s="16" t="s">
        <v>972</v>
      </c>
      <c r="ABQ267" s="16" t="s">
        <v>4315</v>
      </c>
      <c r="ABR267" s="16" t="s">
        <v>470</v>
      </c>
      <c r="ABS267" s="16" t="s">
        <v>451</v>
      </c>
      <c r="ABT267" s="16" t="s">
        <v>8732</v>
      </c>
      <c r="ABU267" s="16" t="s">
        <v>8732</v>
      </c>
      <c r="ABV267" s="16" t="s">
        <v>487</v>
      </c>
      <c r="ABW267" s="16" t="s">
        <v>487</v>
      </c>
      <c r="ABX267" s="16" t="s">
        <v>894</v>
      </c>
      <c r="ABY267" s="16" t="s">
        <v>486</v>
      </c>
      <c r="ABZ267" s="16" t="s">
        <v>486</v>
      </c>
      <c r="ACA267" s="16" t="s">
        <v>759</v>
      </c>
      <c r="ACB267" s="16" t="s">
        <v>768</v>
      </c>
      <c r="ACC267" s="16" t="s">
        <v>737</v>
      </c>
      <c r="ACD267" s="16" t="s">
        <v>487</v>
      </c>
      <c r="ACE267" s="16" t="s">
        <v>487</v>
      </c>
      <c r="ACG267" s="16" t="s">
        <v>1014</v>
      </c>
      <c r="ACH267" s="16" t="s">
        <v>1009</v>
      </c>
      <c r="ACI267" s="16" t="s">
        <v>462</v>
      </c>
      <c r="ACJ267" s="16">
        <v>0.79400000000000004</v>
      </c>
      <c r="ACK267" s="16" t="s">
        <v>482</v>
      </c>
      <c r="ACL267" s="16" t="s">
        <v>738</v>
      </c>
      <c r="ACM267" s="16" t="s">
        <v>1189</v>
      </c>
      <c r="ACN267" s="16" t="s">
        <v>1169</v>
      </c>
      <c r="ACO267" s="16" t="s">
        <v>1856</v>
      </c>
      <c r="ACP267" s="16">
        <v>3250</v>
      </c>
      <c r="ACQ267" s="16" t="s">
        <v>1202</v>
      </c>
      <c r="ACR267" s="16" t="s">
        <v>1644</v>
      </c>
      <c r="ACS267" s="16" t="s">
        <v>676</v>
      </c>
      <c r="ACT267" s="16" t="s">
        <v>1522</v>
      </c>
      <c r="ACU267" s="16" t="s">
        <v>831</v>
      </c>
      <c r="ACV267" s="16" t="s">
        <v>8756</v>
      </c>
      <c r="ACW267" s="16" t="s">
        <v>451</v>
      </c>
      <c r="ACX267" s="16" t="s">
        <v>1914</v>
      </c>
      <c r="ACY267" s="16" t="s">
        <v>1949</v>
      </c>
      <c r="ACZ267" s="16">
        <v>1</v>
      </c>
      <c r="ADA267" s="16">
        <v>1</v>
      </c>
      <c r="ADB267" s="16">
        <v>1</v>
      </c>
      <c r="ADC267" s="16">
        <v>1</v>
      </c>
      <c r="ADD267" s="16">
        <v>1</v>
      </c>
      <c r="ADE267" s="16" t="s">
        <v>8712</v>
      </c>
      <c r="ADF267" s="16">
        <v>0</v>
      </c>
      <c r="ADG267" s="16" t="s">
        <v>486</v>
      </c>
      <c r="ADH267" s="16">
        <v>3</v>
      </c>
      <c r="ADI267" s="16" t="s">
        <v>486</v>
      </c>
      <c r="ADJ267" s="16" t="s">
        <v>1743</v>
      </c>
      <c r="ADK267" s="16" t="s">
        <v>1750</v>
      </c>
      <c r="ADL267" s="16" t="s">
        <v>1761</v>
      </c>
      <c r="ADM267" s="16" t="s">
        <v>13195</v>
      </c>
      <c r="ADN267" s="16" t="s">
        <v>1764</v>
      </c>
      <c r="ADO267" s="16" t="s">
        <v>13197</v>
      </c>
      <c r="ADQ267" s="16" t="s">
        <v>1751</v>
      </c>
      <c r="ADR267" s="16" t="s">
        <v>13194</v>
      </c>
      <c r="ADU267" s="16" t="s">
        <v>8817</v>
      </c>
      <c r="ADW267" s="16" t="s">
        <v>8729</v>
      </c>
      <c r="ADY267" s="16" t="s">
        <v>1063</v>
      </c>
      <c r="AEB267" s="16">
        <v>8363.3333333333303</v>
      </c>
      <c r="AEC267" s="16" t="s">
        <v>1062</v>
      </c>
      <c r="AED267" s="16">
        <v>1631.06</v>
      </c>
      <c r="AEE267" s="16" t="s">
        <v>952</v>
      </c>
      <c r="AEH267" s="16">
        <v>6750</v>
      </c>
      <c r="AEI267" s="16">
        <v>666.67</v>
      </c>
      <c r="AEJ267" s="16">
        <v>1066.67</v>
      </c>
      <c r="AEK267" s="16">
        <v>450</v>
      </c>
      <c r="AEL267" s="16">
        <v>333.33</v>
      </c>
      <c r="AEM267" s="16">
        <v>266.67</v>
      </c>
      <c r="AEN267" s="16">
        <v>200</v>
      </c>
      <c r="AEO267" s="16">
        <v>26.67</v>
      </c>
    </row>
    <row r="268" spans="1:822" x14ac:dyDescent="0.25">
      <c r="A268" s="30">
        <v>45826</v>
      </c>
      <c r="B268" s="16" t="s">
        <v>10192</v>
      </c>
      <c r="C268" s="16" t="s">
        <v>867</v>
      </c>
      <c r="D268" s="16" t="s">
        <v>867</v>
      </c>
      <c r="E268" s="16">
        <v>38</v>
      </c>
      <c r="F268" s="16" t="s">
        <v>8153</v>
      </c>
      <c r="G268" s="16" t="s">
        <v>4113</v>
      </c>
      <c r="I268" s="16" t="s">
        <v>4162</v>
      </c>
      <c r="Z268" s="16" t="s">
        <v>993</v>
      </c>
      <c r="AA268" s="16" t="s">
        <v>470</v>
      </c>
      <c r="AB268" s="16">
        <v>2</v>
      </c>
      <c r="AC268" s="16" t="s">
        <v>844</v>
      </c>
      <c r="AD268" s="16" t="s">
        <v>843</v>
      </c>
      <c r="AE268" s="16" t="s">
        <v>844</v>
      </c>
      <c r="AF268" s="16" t="s">
        <v>844</v>
      </c>
      <c r="AG268" s="16" t="s">
        <v>843</v>
      </c>
      <c r="AH268" s="16" t="s">
        <v>844</v>
      </c>
      <c r="AI268" s="16" t="s">
        <v>844</v>
      </c>
      <c r="AJ268" s="16" t="s">
        <v>843</v>
      </c>
      <c r="AK268" s="16" t="s">
        <v>844</v>
      </c>
      <c r="AM268" s="16" t="s">
        <v>737</v>
      </c>
      <c r="AN268" s="16" t="s">
        <v>761</v>
      </c>
      <c r="AP268" s="16" t="s">
        <v>775</v>
      </c>
      <c r="AR268" s="16" t="s">
        <v>6907</v>
      </c>
      <c r="BB268" s="16">
        <v>2</v>
      </c>
      <c r="BC268" s="16" t="s">
        <v>7869</v>
      </c>
      <c r="BE268" s="16" t="s">
        <v>5101</v>
      </c>
      <c r="BV268" s="16" t="s">
        <v>4433</v>
      </c>
      <c r="BW268" s="16" t="s">
        <v>844</v>
      </c>
      <c r="BX268" s="16" t="s">
        <v>843</v>
      </c>
      <c r="BY268" s="16" t="s">
        <v>843</v>
      </c>
      <c r="BZ268" s="16" t="s">
        <v>843</v>
      </c>
      <c r="CA268" s="16" t="s">
        <v>843</v>
      </c>
      <c r="CB268" s="16" t="s">
        <v>843</v>
      </c>
      <c r="CC268" s="16" t="s">
        <v>843</v>
      </c>
      <c r="CD268" s="16" t="s">
        <v>843</v>
      </c>
      <c r="CE268" s="16" t="s">
        <v>843</v>
      </c>
      <c r="CF268" s="16" t="s">
        <v>843</v>
      </c>
      <c r="CG268" s="16" t="s">
        <v>843</v>
      </c>
      <c r="CH268" s="16" t="s">
        <v>843</v>
      </c>
      <c r="CI268" s="16" t="s">
        <v>843</v>
      </c>
      <c r="CJ268" s="16" t="s">
        <v>843</v>
      </c>
      <c r="CK268" s="16" t="s">
        <v>843</v>
      </c>
      <c r="CP268" s="16" t="s">
        <v>867</v>
      </c>
      <c r="CQ268" s="16" t="s">
        <v>5191</v>
      </c>
      <c r="CR268" s="16" t="s">
        <v>844</v>
      </c>
      <c r="CS268" s="16" t="s">
        <v>843</v>
      </c>
      <c r="CT268" s="16" t="s">
        <v>843</v>
      </c>
      <c r="CU268" s="16" t="s">
        <v>843</v>
      </c>
      <c r="CV268" s="16" t="s">
        <v>843</v>
      </c>
      <c r="CW268" s="16" t="s">
        <v>843</v>
      </c>
      <c r="CX268" s="16" t="s">
        <v>843</v>
      </c>
      <c r="CY268" s="16" t="s">
        <v>843</v>
      </c>
      <c r="CZ268" s="16" t="s">
        <v>843</v>
      </c>
      <c r="DA268" s="16" t="s">
        <v>864</v>
      </c>
      <c r="DX268" s="16" t="s">
        <v>864</v>
      </c>
      <c r="DY268" s="16" t="s">
        <v>867</v>
      </c>
      <c r="GC268" s="16" t="s">
        <v>5363</v>
      </c>
      <c r="GF268" s="16" t="s">
        <v>6818</v>
      </c>
      <c r="GG268" s="16" t="s">
        <v>867</v>
      </c>
      <c r="GV268" s="16" t="s">
        <v>5449</v>
      </c>
      <c r="GW268" s="16" t="s">
        <v>843</v>
      </c>
      <c r="GX268" s="16" t="s">
        <v>843</v>
      </c>
      <c r="GY268" s="16" t="s">
        <v>843</v>
      </c>
      <c r="GZ268" s="16" t="s">
        <v>844</v>
      </c>
      <c r="HA268" s="16" t="s">
        <v>843</v>
      </c>
      <c r="HB268" s="16" t="s">
        <v>843</v>
      </c>
      <c r="HC268" s="16" t="s">
        <v>843</v>
      </c>
      <c r="HD268" s="16" t="s">
        <v>843</v>
      </c>
      <c r="HE268" s="16" t="s">
        <v>843</v>
      </c>
      <c r="HF268" s="16" t="s">
        <v>843</v>
      </c>
      <c r="HH268" s="16" t="s">
        <v>5459</v>
      </c>
      <c r="HK268" s="16" t="s">
        <v>864</v>
      </c>
      <c r="HM268" s="16" t="s">
        <v>865</v>
      </c>
      <c r="HZ268" s="16" t="s">
        <v>7947</v>
      </c>
      <c r="KE268" s="16" t="s">
        <v>5585</v>
      </c>
      <c r="KG268" s="16" t="s">
        <v>7018</v>
      </c>
      <c r="KH268" s="16" t="s">
        <v>7033</v>
      </c>
      <c r="KI268" s="16" t="s">
        <v>865</v>
      </c>
      <c r="LG268" s="16" t="s">
        <v>867</v>
      </c>
      <c r="LH268" s="16" t="s">
        <v>867</v>
      </c>
      <c r="LI268" s="16" t="s">
        <v>867</v>
      </c>
      <c r="LJ268" s="16" t="s">
        <v>867</v>
      </c>
      <c r="LK268" s="16" t="s">
        <v>867</v>
      </c>
      <c r="LL268" s="16" t="s">
        <v>5657</v>
      </c>
      <c r="LM268" s="16" t="s">
        <v>844</v>
      </c>
      <c r="LN268" s="16" t="s">
        <v>843</v>
      </c>
      <c r="LO268" s="16" t="s">
        <v>843</v>
      </c>
      <c r="LP268" s="16" t="s">
        <v>843</v>
      </c>
      <c r="LQ268" s="16" t="s">
        <v>843</v>
      </c>
      <c r="LR268" s="16" t="s">
        <v>843</v>
      </c>
      <c r="LS268" s="16" t="s">
        <v>843</v>
      </c>
      <c r="LT268" s="16" t="s">
        <v>843</v>
      </c>
      <c r="LU268" s="16" t="s">
        <v>843</v>
      </c>
      <c r="LV268" s="16" t="s">
        <v>843</v>
      </c>
      <c r="LW268" s="16" t="s">
        <v>843</v>
      </c>
      <c r="LX268" s="16" t="s">
        <v>843</v>
      </c>
      <c r="LY268" s="16" t="s">
        <v>843</v>
      </c>
      <c r="LZ268" s="16" t="s">
        <v>843</v>
      </c>
      <c r="MA268" s="16" t="s">
        <v>843</v>
      </c>
      <c r="MC268" s="16" t="s">
        <v>5694</v>
      </c>
      <c r="MD268" s="16" t="s">
        <v>844</v>
      </c>
      <c r="ME268" s="16" t="s">
        <v>843</v>
      </c>
      <c r="MF268" s="16" t="s">
        <v>843</v>
      </c>
      <c r="MG268" s="16" t="s">
        <v>843</v>
      </c>
      <c r="MH268" s="16" t="s">
        <v>843</v>
      </c>
      <c r="MI268" s="16" t="s">
        <v>843</v>
      </c>
      <c r="MJ268" s="16" t="s">
        <v>843</v>
      </c>
      <c r="MK268" s="16" t="s">
        <v>843</v>
      </c>
      <c r="ML268" s="16" t="s">
        <v>843</v>
      </c>
      <c r="MM268" s="16" t="s">
        <v>843</v>
      </c>
      <c r="MN268" s="16" t="s">
        <v>843</v>
      </c>
      <c r="MO268" s="16" t="s">
        <v>843</v>
      </c>
      <c r="MP268" s="16" t="s">
        <v>843</v>
      </c>
      <c r="MQ268" s="16" t="s">
        <v>843</v>
      </c>
      <c r="MR268" s="16" t="s">
        <v>843</v>
      </c>
      <c r="MS268" s="16" t="s">
        <v>843</v>
      </c>
      <c r="MT268" s="16" t="s">
        <v>843</v>
      </c>
      <c r="MU268" s="16" t="s">
        <v>843</v>
      </c>
      <c r="MV268" s="16" t="s">
        <v>843</v>
      </c>
      <c r="NS268" s="16" t="s">
        <v>10193</v>
      </c>
      <c r="NT268" s="16" t="s">
        <v>843</v>
      </c>
      <c r="NU268" s="16" t="s">
        <v>843</v>
      </c>
      <c r="NV268" s="16" t="s">
        <v>844</v>
      </c>
      <c r="NW268" s="16" t="s">
        <v>843</v>
      </c>
      <c r="NX268" s="16" t="s">
        <v>844</v>
      </c>
      <c r="NY268" s="16" t="s">
        <v>844</v>
      </c>
      <c r="NZ268" s="16" t="s">
        <v>843</v>
      </c>
      <c r="OA268" s="16" t="s">
        <v>843</v>
      </c>
      <c r="OB268" s="16" t="s">
        <v>843</v>
      </c>
      <c r="OC268" s="16" t="s">
        <v>843</v>
      </c>
      <c r="OD268" s="16" t="s">
        <v>843</v>
      </c>
      <c r="OE268" s="16" t="s">
        <v>843</v>
      </c>
      <c r="OF268" s="16" t="s">
        <v>843</v>
      </c>
      <c r="OG268" s="16" t="s">
        <v>843</v>
      </c>
      <c r="OH268" s="16" t="s">
        <v>843</v>
      </c>
      <c r="OI268" s="16" t="s">
        <v>843</v>
      </c>
      <c r="PC268" s="16" t="s">
        <v>865</v>
      </c>
      <c r="PD268" s="16" t="s">
        <v>865</v>
      </c>
      <c r="PY268" s="16" t="s">
        <v>865</v>
      </c>
      <c r="QP268" s="16" t="s">
        <v>865</v>
      </c>
      <c r="QR268" s="16" t="s">
        <v>865</v>
      </c>
      <c r="QT268" s="16" t="s">
        <v>867</v>
      </c>
      <c r="QV268" s="16" t="s">
        <v>865</v>
      </c>
      <c r="QX268" s="16" t="s">
        <v>865</v>
      </c>
      <c r="QY268" s="16" t="s">
        <v>867</v>
      </c>
      <c r="RD268" s="16" t="s">
        <v>865</v>
      </c>
      <c r="RF268" s="16" t="s">
        <v>865</v>
      </c>
      <c r="RH268" s="16" t="s">
        <v>865</v>
      </c>
      <c r="RJ268" s="16" t="s">
        <v>865</v>
      </c>
      <c r="RN268" s="16" t="s">
        <v>7720</v>
      </c>
      <c r="RP268" s="16" t="s">
        <v>867</v>
      </c>
      <c r="RR268" s="16" t="s">
        <v>7720</v>
      </c>
      <c r="RT268" s="16" t="s">
        <v>867</v>
      </c>
      <c r="RV268" s="16" t="s">
        <v>7720</v>
      </c>
      <c r="RX268" s="16" t="s">
        <v>7720</v>
      </c>
      <c r="RZ268" s="16" t="s">
        <v>7720</v>
      </c>
      <c r="SQ268" s="16" t="s">
        <v>865</v>
      </c>
      <c r="SS268" s="16" t="s">
        <v>7293</v>
      </c>
      <c r="ST268" s="16" t="s">
        <v>7761</v>
      </c>
      <c r="TN268" s="16">
        <v>3000</v>
      </c>
      <c r="TO268" s="16">
        <v>0</v>
      </c>
      <c r="TP268" s="16">
        <v>500</v>
      </c>
      <c r="TQ268" s="16">
        <v>0</v>
      </c>
      <c r="TR268" s="16">
        <v>200</v>
      </c>
      <c r="TS268" s="16">
        <v>60</v>
      </c>
      <c r="TT268" s="16">
        <v>0</v>
      </c>
      <c r="TU268" s="16">
        <v>100</v>
      </c>
      <c r="TV268" s="16">
        <v>0</v>
      </c>
      <c r="TW268" s="16">
        <v>0</v>
      </c>
      <c r="TX268" s="16">
        <v>0</v>
      </c>
      <c r="TZ268" s="16" t="s">
        <v>7364</v>
      </c>
      <c r="UA268" s="16" t="s">
        <v>8715</v>
      </c>
      <c r="UB268" s="16">
        <v>0</v>
      </c>
      <c r="UC268" s="16" t="s">
        <v>843</v>
      </c>
      <c r="UD268" s="16" t="s">
        <v>843</v>
      </c>
      <c r="UE268" s="16" t="s">
        <v>844</v>
      </c>
      <c r="UF268" s="16" t="s">
        <v>844</v>
      </c>
      <c r="UG268" s="16" t="s">
        <v>843</v>
      </c>
      <c r="UH268" s="16" t="s">
        <v>843</v>
      </c>
      <c r="VK268" s="16" t="s">
        <v>6055</v>
      </c>
      <c r="VL268" s="16" t="s">
        <v>843</v>
      </c>
      <c r="VM268" s="16" t="s">
        <v>844</v>
      </c>
      <c r="VN268" s="16" t="s">
        <v>843</v>
      </c>
      <c r="VO268" s="16" t="s">
        <v>843</v>
      </c>
      <c r="VP268" s="16" t="s">
        <v>843</v>
      </c>
      <c r="VQ268" s="16" t="s">
        <v>843</v>
      </c>
      <c r="VR268" s="16" t="s">
        <v>843</v>
      </c>
      <c r="VS268" s="16" t="s">
        <v>843</v>
      </c>
      <c r="VT268" s="16" t="s">
        <v>843</v>
      </c>
      <c r="VW268" s="16">
        <v>2500</v>
      </c>
      <c r="VX268" s="16" t="s">
        <v>6028</v>
      </c>
      <c r="VY268" s="16" t="s">
        <v>844</v>
      </c>
      <c r="VZ268" s="16" t="s">
        <v>843</v>
      </c>
      <c r="WA268" s="16" t="s">
        <v>843</v>
      </c>
      <c r="WB268" s="16" t="s">
        <v>843</v>
      </c>
      <c r="WC268" s="16" t="s">
        <v>843</v>
      </c>
      <c r="WD268" s="16" t="s">
        <v>843</v>
      </c>
      <c r="WE268" s="16" t="s">
        <v>843</v>
      </c>
      <c r="WF268" s="16" t="s">
        <v>843</v>
      </c>
      <c r="WH268" s="16">
        <v>3250</v>
      </c>
      <c r="WO268" s="16" t="s">
        <v>6926</v>
      </c>
      <c r="YN268" s="16" t="s">
        <v>7040</v>
      </c>
      <c r="YP268" s="16" t="s">
        <v>7978</v>
      </c>
      <c r="YR268" s="16" t="s">
        <v>10194</v>
      </c>
      <c r="YS268" s="16" t="s">
        <v>10195</v>
      </c>
      <c r="YT268" s="16" t="s">
        <v>8694</v>
      </c>
      <c r="YU268" s="16" t="s">
        <v>10196</v>
      </c>
      <c r="YV268" s="16" t="s">
        <v>8696</v>
      </c>
      <c r="YW268" s="16" t="s">
        <v>844</v>
      </c>
      <c r="YX268" s="16" t="s">
        <v>8696</v>
      </c>
      <c r="YY268" s="16" t="s">
        <v>843</v>
      </c>
      <c r="YZ268" s="16" t="s">
        <v>843</v>
      </c>
      <c r="ZA268" s="16" t="s">
        <v>843</v>
      </c>
      <c r="ZB268" s="16">
        <v>3860</v>
      </c>
      <c r="ZC268" s="16" t="s">
        <v>10197</v>
      </c>
      <c r="ZD268" s="16" t="s">
        <v>843</v>
      </c>
      <c r="ZE268" s="16" t="s">
        <v>843</v>
      </c>
      <c r="ZF268" s="16" t="s">
        <v>843</v>
      </c>
      <c r="ZG268" s="16" t="s">
        <v>8723</v>
      </c>
      <c r="ZH268" s="16" t="s">
        <v>8701</v>
      </c>
      <c r="ZI268" s="16" t="s">
        <v>8779</v>
      </c>
      <c r="ZJ268" s="16" t="s">
        <v>843</v>
      </c>
      <c r="ZK268" s="16" t="s">
        <v>843</v>
      </c>
      <c r="ZL268" s="16" t="s">
        <v>8752</v>
      </c>
      <c r="ZM268" s="16" t="s">
        <v>843</v>
      </c>
      <c r="ZN268" s="16" t="s">
        <v>8742</v>
      </c>
      <c r="ZO268" s="16" t="s">
        <v>487</v>
      </c>
      <c r="ZP268" s="16" t="s">
        <v>487</v>
      </c>
      <c r="ZQ268" s="16" t="s">
        <v>486</v>
      </c>
      <c r="ZR268" s="16" t="s">
        <v>486</v>
      </c>
      <c r="ZS268" s="16" t="s">
        <v>844</v>
      </c>
      <c r="ZT268" s="16" t="s">
        <v>8705</v>
      </c>
      <c r="ZU268" s="16" t="s">
        <v>8706</v>
      </c>
      <c r="ZV268" s="16" t="s">
        <v>487</v>
      </c>
      <c r="ZW268" s="16" t="s">
        <v>844</v>
      </c>
      <c r="ZX268" s="16" t="s">
        <v>844</v>
      </c>
      <c r="ZY268" s="16" t="s">
        <v>844</v>
      </c>
      <c r="ZZ268" s="16" t="s">
        <v>844</v>
      </c>
      <c r="AAA268" s="16" t="s">
        <v>843</v>
      </c>
      <c r="AAB268" s="16" t="s">
        <v>844</v>
      </c>
      <c r="AAC268" s="16">
        <v>0</v>
      </c>
      <c r="AAD268" s="16" t="s">
        <v>844</v>
      </c>
      <c r="AAE268" s="16" t="s">
        <v>843</v>
      </c>
      <c r="AAF268" s="16" t="s">
        <v>843</v>
      </c>
      <c r="AAG268" s="16" t="s">
        <v>843</v>
      </c>
      <c r="AAH268" s="16" t="s">
        <v>843</v>
      </c>
      <c r="AAI268" s="16" t="s">
        <v>844</v>
      </c>
      <c r="AAJ268" s="16" t="s">
        <v>615</v>
      </c>
      <c r="AAK268" s="16" t="s">
        <v>633</v>
      </c>
      <c r="AAL268" s="16" t="s">
        <v>904</v>
      </c>
      <c r="AAM268" s="16" t="s">
        <v>660</v>
      </c>
      <c r="AAN268" s="16" t="s">
        <v>8707</v>
      </c>
      <c r="AAO268" s="16" t="s">
        <v>1018</v>
      </c>
      <c r="AAP268" s="16" t="s">
        <v>8708</v>
      </c>
      <c r="AAR268" s="16" t="s">
        <v>8908</v>
      </c>
      <c r="AAS268" s="16">
        <v>4423.71</v>
      </c>
      <c r="AAT268" s="16" t="s">
        <v>782</v>
      </c>
      <c r="AAU268" s="16" t="s">
        <v>782</v>
      </c>
      <c r="AAV268" s="16" t="s">
        <v>782</v>
      </c>
      <c r="AAW268" s="16" t="s">
        <v>782</v>
      </c>
      <c r="AAX268" s="16" t="s">
        <v>843</v>
      </c>
      <c r="AAY268" s="16" t="s">
        <v>8710</v>
      </c>
      <c r="AAZ268" s="16" t="s">
        <v>782</v>
      </c>
      <c r="ABA268" s="16" t="s">
        <v>783</v>
      </c>
      <c r="ABB268" s="16" t="s">
        <v>783</v>
      </c>
      <c r="ABC268" s="16" t="s">
        <v>783</v>
      </c>
      <c r="ABD268" s="16" t="s">
        <v>783</v>
      </c>
      <c r="ABE268" s="16" t="s">
        <v>783</v>
      </c>
      <c r="ABF268" s="16" t="s">
        <v>782</v>
      </c>
      <c r="ABG268" s="16" t="s">
        <v>783</v>
      </c>
      <c r="ABH268" s="16" t="s">
        <v>782</v>
      </c>
      <c r="ABI268" s="16" t="s">
        <v>783</v>
      </c>
      <c r="ABJ268" s="16" t="s">
        <v>783</v>
      </c>
      <c r="ABK268" s="16" t="s">
        <v>783</v>
      </c>
      <c r="ABL268" s="16" t="s">
        <v>8743</v>
      </c>
      <c r="ABM268" s="16" t="s">
        <v>843</v>
      </c>
      <c r="ABN268" s="16" t="s">
        <v>1033</v>
      </c>
      <c r="ABO268" s="16" t="s">
        <v>486</v>
      </c>
      <c r="ABP268" s="16" t="s">
        <v>972</v>
      </c>
      <c r="ABQ268" s="16" t="s">
        <v>4324</v>
      </c>
      <c r="ABR268" s="16" t="s">
        <v>470</v>
      </c>
      <c r="ABS268" s="16" t="s">
        <v>451</v>
      </c>
      <c r="ABT268" s="16" t="s">
        <v>1056</v>
      </c>
      <c r="ABU268" s="16" t="s">
        <v>844</v>
      </c>
      <c r="ABV268" s="16" t="s">
        <v>487</v>
      </c>
      <c r="ABW268" s="16" t="s">
        <v>486</v>
      </c>
      <c r="ABX268" s="16" t="s">
        <v>892</v>
      </c>
      <c r="ABY268" s="16" t="s">
        <v>486</v>
      </c>
      <c r="ABZ268" s="16" t="s">
        <v>487</v>
      </c>
      <c r="ACA268" s="16" t="s">
        <v>761</v>
      </c>
      <c r="ACB268" s="16" t="s">
        <v>775</v>
      </c>
      <c r="ACC268" s="16" t="s">
        <v>737</v>
      </c>
      <c r="ACD268" s="16" t="s">
        <v>486</v>
      </c>
      <c r="ACE268" s="16" t="s">
        <v>486</v>
      </c>
      <c r="ACG268" s="16" t="s">
        <v>1014</v>
      </c>
      <c r="ACH268" s="16" t="s">
        <v>1009</v>
      </c>
      <c r="ACI268" s="16" t="s">
        <v>462</v>
      </c>
      <c r="ACJ268" s="16">
        <v>1.1910000000000001</v>
      </c>
      <c r="ACK268" s="16" t="s">
        <v>478</v>
      </c>
      <c r="ACL268" s="16" t="s">
        <v>740</v>
      </c>
      <c r="ACM268" s="16" t="s">
        <v>1189</v>
      </c>
      <c r="ACN268" s="16" t="s">
        <v>1169</v>
      </c>
      <c r="ACO268" s="16" t="s">
        <v>1856</v>
      </c>
      <c r="ACP268" s="16">
        <v>3250</v>
      </c>
      <c r="ACQ268" s="16" t="s">
        <v>1202</v>
      </c>
      <c r="ACR268" s="16" t="s">
        <v>1645</v>
      </c>
      <c r="ACS268" s="16" t="s">
        <v>680</v>
      </c>
      <c r="ACT268" s="16" t="s">
        <v>1521</v>
      </c>
      <c r="ACX268" s="16" t="s">
        <v>1916</v>
      </c>
      <c r="ACY268" s="16" t="s">
        <v>1949</v>
      </c>
      <c r="ACZ268" s="16">
        <v>1</v>
      </c>
      <c r="ADA268" s="16">
        <v>1</v>
      </c>
      <c r="ADB268" s="16">
        <v>1</v>
      </c>
      <c r="ADC268" s="16">
        <v>1</v>
      </c>
      <c r="ADD268" s="16">
        <v>1</v>
      </c>
      <c r="ADE268" s="16" t="s">
        <v>8712</v>
      </c>
      <c r="ADF268" s="16">
        <v>0</v>
      </c>
      <c r="ADG268" s="16" t="s">
        <v>486</v>
      </c>
      <c r="ADH268" s="16">
        <v>2</v>
      </c>
      <c r="ADI268" s="16" t="s">
        <v>486</v>
      </c>
      <c r="ADJ268" s="16" t="s">
        <v>1743</v>
      </c>
      <c r="ADK268" s="16" t="s">
        <v>13194</v>
      </c>
      <c r="ADL268" s="16" t="s">
        <v>13196</v>
      </c>
      <c r="ADM268" s="16" t="s">
        <v>13194</v>
      </c>
      <c r="ADN268" s="16" t="s">
        <v>13196</v>
      </c>
      <c r="ADO268" s="16" t="s">
        <v>13197</v>
      </c>
      <c r="ADP268" s="16" t="s">
        <v>13196</v>
      </c>
      <c r="ADQ268" s="16" t="s">
        <v>13194</v>
      </c>
      <c r="ADR268" s="16" t="s">
        <v>13194</v>
      </c>
      <c r="ADS268" s="16" t="s">
        <v>13194</v>
      </c>
      <c r="ADV268" s="16" t="s">
        <v>1763</v>
      </c>
      <c r="ADW268" s="16" t="s">
        <v>8729</v>
      </c>
      <c r="ADY268" s="16" t="s">
        <v>1058</v>
      </c>
      <c r="AEA268" s="16">
        <v>3860</v>
      </c>
      <c r="AEC268" s="16" t="s">
        <v>1062</v>
      </c>
      <c r="AED268" s="16">
        <v>2211.86</v>
      </c>
      <c r="AEE268" s="16" t="s">
        <v>952</v>
      </c>
      <c r="AEG268" s="16">
        <v>5750</v>
      </c>
      <c r="AEI268" s="16">
        <v>1500</v>
      </c>
      <c r="AEK268" s="16">
        <v>250</v>
      </c>
      <c r="AEN268" s="16">
        <v>100</v>
      </c>
      <c r="AEO268" s="16">
        <v>30</v>
      </c>
      <c r="AEP268" s="16">
        <v>50</v>
      </c>
    </row>
    <row r="269" spans="1:822" x14ac:dyDescent="0.25">
      <c r="A269" s="30">
        <v>45826</v>
      </c>
      <c r="B269" s="16" t="s">
        <v>10198</v>
      </c>
      <c r="C269" s="16" t="s">
        <v>867</v>
      </c>
      <c r="D269" s="16" t="s">
        <v>867</v>
      </c>
      <c r="E269" s="16">
        <v>44</v>
      </c>
      <c r="F269" s="16" t="s">
        <v>8153</v>
      </c>
      <c r="G269" s="16" t="s">
        <v>4099</v>
      </c>
      <c r="I269" s="16" t="s">
        <v>4148</v>
      </c>
      <c r="Z269" s="16" t="s">
        <v>981</v>
      </c>
      <c r="AA269" s="16" t="s">
        <v>470</v>
      </c>
      <c r="AB269" s="16">
        <v>3</v>
      </c>
      <c r="AC269" s="16" t="s">
        <v>1056</v>
      </c>
      <c r="AD269" s="16" t="s">
        <v>843</v>
      </c>
      <c r="AE269" s="16" t="s">
        <v>844</v>
      </c>
      <c r="AF269" s="16" t="s">
        <v>1056</v>
      </c>
      <c r="AG269" s="16" t="s">
        <v>843</v>
      </c>
      <c r="AH269" s="16" t="s">
        <v>1056</v>
      </c>
      <c r="AI269" s="16" t="s">
        <v>844</v>
      </c>
      <c r="AJ269" s="16" t="s">
        <v>843</v>
      </c>
      <c r="AK269" s="16" t="s">
        <v>843</v>
      </c>
      <c r="AM269" s="16" t="s">
        <v>737</v>
      </c>
      <c r="AN269" s="16" t="s">
        <v>759</v>
      </c>
      <c r="AP269" s="16" t="s">
        <v>768</v>
      </c>
      <c r="AR269" s="16" t="s">
        <v>6910</v>
      </c>
      <c r="BB269" s="16">
        <v>2</v>
      </c>
      <c r="BC269" s="16" t="s">
        <v>7878</v>
      </c>
      <c r="BE269" s="16" t="s">
        <v>5098</v>
      </c>
      <c r="BV269" s="16" t="s">
        <v>4433</v>
      </c>
      <c r="BW269" s="16" t="s">
        <v>844</v>
      </c>
      <c r="BX269" s="16" t="s">
        <v>843</v>
      </c>
      <c r="BY269" s="16" t="s">
        <v>843</v>
      </c>
      <c r="BZ269" s="16" t="s">
        <v>843</v>
      </c>
      <c r="CA269" s="16" t="s">
        <v>843</v>
      </c>
      <c r="CB269" s="16" t="s">
        <v>843</v>
      </c>
      <c r="CC269" s="16" t="s">
        <v>843</v>
      </c>
      <c r="CD269" s="16" t="s">
        <v>843</v>
      </c>
      <c r="CE269" s="16" t="s">
        <v>843</v>
      </c>
      <c r="CF269" s="16" t="s">
        <v>843</v>
      </c>
      <c r="CG269" s="16" t="s">
        <v>843</v>
      </c>
      <c r="CH269" s="16" t="s">
        <v>843</v>
      </c>
      <c r="CI269" s="16" t="s">
        <v>843</v>
      </c>
      <c r="CJ269" s="16" t="s">
        <v>843</v>
      </c>
      <c r="CK269" s="16" t="s">
        <v>843</v>
      </c>
      <c r="CP269" s="16" t="s">
        <v>865</v>
      </c>
      <c r="DX269" s="16" t="s">
        <v>867</v>
      </c>
      <c r="DY269" s="16" t="s">
        <v>867</v>
      </c>
      <c r="GC269" s="16" t="s">
        <v>5342</v>
      </c>
      <c r="GF269" s="16" t="s">
        <v>867</v>
      </c>
      <c r="GG269" s="16" t="s">
        <v>867</v>
      </c>
      <c r="GV269" s="16" t="s">
        <v>10199</v>
      </c>
      <c r="GW269" s="16" t="s">
        <v>843</v>
      </c>
      <c r="GX269" s="16" t="s">
        <v>844</v>
      </c>
      <c r="GY269" s="16" t="s">
        <v>843</v>
      </c>
      <c r="GZ269" s="16" t="s">
        <v>844</v>
      </c>
      <c r="HA269" s="16" t="s">
        <v>844</v>
      </c>
      <c r="HB269" s="16" t="s">
        <v>843</v>
      </c>
      <c r="HC269" s="16" t="s">
        <v>844</v>
      </c>
      <c r="HD269" s="16" t="s">
        <v>843</v>
      </c>
      <c r="HE269" s="16" t="s">
        <v>843</v>
      </c>
      <c r="HF269" s="16" t="s">
        <v>843</v>
      </c>
      <c r="HH269" s="16" t="s">
        <v>5456</v>
      </c>
      <c r="HK269" s="16" t="s">
        <v>865</v>
      </c>
      <c r="HM269" s="16" t="s">
        <v>865</v>
      </c>
      <c r="HZ269" s="16" t="s">
        <v>7944</v>
      </c>
      <c r="KE269" s="16" t="s">
        <v>5585</v>
      </c>
      <c r="KG269" s="16" t="s">
        <v>7018</v>
      </c>
      <c r="KH269" s="16" t="s">
        <v>7033</v>
      </c>
      <c r="KI269" s="16" t="s">
        <v>865</v>
      </c>
      <c r="LG269" s="16" t="s">
        <v>867</v>
      </c>
      <c r="LH269" s="16" t="s">
        <v>867</v>
      </c>
      <c r="LI269" s="16" t="s">
        <v>867</v>
      </c>
      <c r="LJ269" s="16" t="s">
        <v>865</v>
      </c>
      <c r="LK269" s="16" t="s">
        <v>867</v>
      </c>
      <c r="LL269" s="16" t="s">
        <v>5663</v>
      </c>
      <c r="LM269" s="16" t="s">
        <v>843</v>
      </c>
      <c r="LN269" s="16" t="s">
        <v>843</v>
      </c>
      <c r="LO269" s="16" t="s">
        <v>844</v>
      </c>
      <c r="LP269" s="16" t="s">
        <v>843</v>
      </c>
      <c r="LQ269" s="16" t="s">
        <v>843</v>
      </c>
      <c r="LR269" s="16" t="s">
        <v>843</v>
      </c>
      <c r="LS269" s="16" t="s">
        <v>843</v>
      </c>
      <c r="LT269" s="16" t="s">
        <v>843</v>
      </c>
      <c r="LU269" s="16" t="s">
        <v>843</v>
      </c>
      <c r="LV269" s="16" t="s">
        <v>843</v>
      </c>
      <c r="LW269" s="16" t="s">
        <v>843</v>
      </c>
      <c r="LX269" s="16" t="s">
        <v>843</v>
      </c>
      <c r="LY269" s="16" t="s">
        <v>843</v>
      </c>
      <c r="LZ269" s="16" t="s">
        <v>843</v>
      </c>
      <c r="MA269" s="16" t="s">
        <v>843</v>
      </c>
      <c r="MC269" s="16" t="s">
        <v>5694</v>
      </c>
      <c r="MD269" s="16" t="s">
        <v>844</v>
      </c>
      <c r="ME269" s="16" t="s">
        <v>843</v>
      </c>
      <c r="MF269" s="16" t="s">
        <v>843</v>
      </c>
      <c r="MG269" s="16" t="s">
        <v>843</v>
      </c>
      <c r="MH269" s="16" t="s">
        <v>843</v>
      </c>
      <c r="MI269" s="16" t="s">
        <v>843</v>
      </c>
      <c r="MJ269" s="16" t="s">
        <v>843</v>
      </c>
      <c r="MK269" s="16" t="s">
        <v>843</v>
      </c>
      <c r="ML269" s="16" t="s">
        <v>843</v>
      </c>
      <c r="MM269" s="16" t="s">
        <v>843</v>
      </c>
      <c r="MN269" s="16" t="s">
        <v>843</v>
      </c>
      <c r="MO269" s="16" t="s">
        <v>843</v>
      </c>
      <c r="MP269" s="16" t="s">
        <v>843</v>
      </c>
      <c r="MQ269" s="16" t="s">
        <v>843</v>
      </c>
      <c r="MR269" s="16" t="s">
        <v>843</v>
      </c>
      <c r="MS269" s="16" t="s">
        <v>843</v>
      </c>
      <c r="MT269" s="16" t="s">
        <v>843</v>
      </c>
      <c r="MU269" s="16" t="s">
        <v>843</v>
      </c>
      <c r="MV269" s="16" t="s">
        <v>843</v>
      </c>
      <c r="NS269" s="16" t="s">
        <v>5694</v>
      </c>
      <c r="NT269" s="16" t="s">
        <v>844</v>
      </c>
      <c r="NU269" s="16" t="s">
        <v>843</v>
      </c>
      <c r="NV269" s="16" t="s">
        <v>843</v>
      </c>
      <c r="NW269" s="16" t="s">
        <v>843</v>
      </c>
      <c r="NX269" s="16" t="s">
        <v>843</v>
      </c>
      <c r="NY269" s="16" t="s">
        <v>843</v>
      </c>
      <c r="NZ269" s="16" t="s">
        <v>843</v>
      </c>
      <c r="OA269" s="16" t="s">
        <v>843</v>
      </c>
      <c r="OB269" s="16" t="s">
        <v>843</v>
      </c>
      <c r="OC269" s="16" t="s">
        <v>843</v>
      </c>
      <c r="OD269" s="16" t="s">
        <v>843</v>
      </c>
      <c r="OE269" s="16" t="s">
        <v>843</v>
      </c>
      <c r="OF269" s="16" t="s">
        <v>843</v>
      </c>
      <c r="OG269" s="16" t="s">
        <v>843</v>
      </c>
      <c r="OH269" s="16" t="s">
        <v>843</v>
      </c>
      <c r="OI269" s="16" t="s">
        <v>843</v>
      </c>
      <c r="PC269" s="16" t="s">
        <v>865</v>
      </c>
      <c r="PD269" s="16" t="s">
        <v>865</v>
      </c>
      <c r="PY269" s="16" t="s">
        <v>867</v>
      </c>
      <c r="PZ269" s="16">
        <v>1</v>
      </c>
      <c r="QP269" s="16" t="s">
        <v>867</v>
      </c>
      <c r="QR269" s="16" t="s">
        <v>867</v>
      </c>
      <c r="QT269" s="16" t="s">
        <v>867</v>
      </c>
      <c r="QV269" s="16" t="s">
        <v>867</v>
      </c>
      <c r="QX269" s="16" t="s">
        <v>867</v>
      </c>
      <c r="RD269" s="16" t="s">
        <v>865</v>
      </c>
      <c r="RF269" s="16" t="s">
        <v>865</v>
      </c>
      <c r="RH269" s="16" t="s">
        <v>865</v>
      </c>
      <c r="RJ269" s="16" t="s">
        <v>865</v>
      </c>
      <c r="RN269" s="16" t="s">
        <v>7720</v>
      </c>
      <c r="RP269" s="16" t="s">
        <v>867</v>
      </c>
      <c r="RR269" s="16" t="s">
        <v>867</v>
      </c>
      <c r="RT269" s="16" t="s">
        <v>867</v>
      </c>
      <c r="RV269" s="16" t="s">
        <v>867</v>
      </c>
      <c r="RX269" s="16" t="s">
        <v>7724</v>
      </c>
      <c r="RZ269" s="16" t="s">
        <v>867</v>
      </c>
      <c r="SQ269" s="16" t="s">
        <v>867</v>
      </c>
      <c r="SS269" s="16" t="s">
        <v>7296</v>
      </c>
      <c r="ST269" s="16" t="s">
        <v>7761</v>
      </c>
      <c r="TN269" s="16">
        <v>5000</v>
      </c>
      <c r="TO269" s="16">
        <v>4000</v>
      </c>
      <c r="TP269" s="16">
        <v>1000</v>
      </c>
      <c r="TQ269" s="16">
        <v>0</v>
      </c>
      <c r="TR269" s="16">
        <v>600</v>
      </c>
      <c r="TS269" s="16">
        <v>300</v>
      </c>
      <c r="TT269" s="16">
        <v>0</v>
      </c>
      <c r="TU269" s="16">
        <v>500</v>
      </c>
      <c r="TV269" s="16">
        <v>0</v>
      </c>
      <c r="TW269" s="16">
        <v>0</v>
      </c>
      <c r="TZ269" s="16" t="s">
        <v>7370</v>
      </c>
      <c r="UA269" s="16" t="s">
        <v>5941</v>
      </c>
      <c r="UB269" s="16">
        <v>0</v>
      </c>
      <c r="UC269" s="16" t="s">
        <v>844</v>
      </c>
      <c r="UD269" s="16" t="s">
        <v>843</v>
      </c>
      <c r="UE269" s="16" t="s">
        <v>843</v>
      </c>
      <c r="UF269" s="16" t="s">
        <v>843</v>
      </c>
      <c r="UG269" s="16" t="s">
        <v>843</v>
      </c>
      <c r="UH269" s="16" t="s">
        <v>843</v>
      </c>
      <c r="UL269" s="16">
        <v>14000</v>
      </c>
      <c r="WO269" s="16" t="s">
        <v>6920</v>
      </c>
      <c r="XD269" s="16" t="s">
        <v>8945</v>
      </c>
      <c r="XE269" s="16" t="s">
        <v>843</v>
      </c>
      <c r="XF269" s="16" t="s">
        <v>843</v>
      </c>
      <c r="XG269" s="16" t="s">
        <v>844</v>
      </c>
      <c r="XH269" s="16" t="s">
        <v>843</v>
      </c>
      <c r="XI269" s="16" t="s">
        <v>843</v>
      </c>
      <c r="XJ269" s="16" t="s">
        <v>843</v>
      </c>
      <c r="XK269" s="16" t="s">
        <v>843</v>
      </c>
      <c r="XL269" s="16" t="s">
        <v>843</v>
      </c>
      <c r="XM269" s="16" t="s">
        <v>843</v>
      </c>
      <c r="XN269" s="16" t="s">
        <v>843</v>
      </c>
      <c r="XO269" s="16" t="s">
        <v>844</v>
      </c>
      <c r="XP269" s="16" t="s">
        <v>843</v>
      </c>
      <c r="XQ269" s="16" t="s">
        <v>843</v>
      </c>
      <c r="YF269" s="16" t="s">
        <v>865</v>
      </c>
      <c r="YN269" s="16" t="s">
        <v>7040</v>
      </c>
      <c r="YP269" s="16" t="s">
        <v>7984</v>
      </c>
      <c r="YR269" s="16" t="s">
        <v>10200</v>
      </c>
      <c r="YS269" s="16" t="s">
        <v>10201</v>
      </c>
      <c r="YT269" s="16" t="s">
        <v>8694</v>
      </c>
      <c r="YU269" s="16" t="s">
        <v>10202</v>
      </c>
      <c r="YV269" s="16" t="s">
        <v>9148</v>
      </c>
      <c r="YW269" s="16" t="s">
        <v>844</v>
      </c>
      <c r="YX269" s="16" t="s">
        <v>9148</v>
      </c>
      <c r="YY269" s="16" t="s">
        <v>843</v>
      </c>
      <c r="YZ269" s="16" t="s">
        <v>843</v>
      </c>
      <c r="ZB269" s="16">
        <v>11400</v>
      </c>
      <c r="ZC269" s="16" t="s">
        <v>8906</v>
      </c>
      <c r="ZD269" s="16" t="s">
        <v>8926</v>
      </c>
      <c r="ZE269" s="16" t="s">
        <v>843</v>
      </c>
      <c r="ZF269" s="16" t="s">
        <v>843</v>
      </c>
      <c r="ZG269" s="16" t="s">
        <v>8723</v>
      </c>
      <c r="ZH269" s="16" t="s">
        <v>8752</v>
      </c>
      <c r="ZI269" s="16" t="s">
        <v>8753</v>
      </c>
      <c r="ZK269" s="16" t="s">
        <v>843</v>
      </c>
      <c r="ZL269" s="16" t="s">
        <v>8699</v>
      </c>
      <c r="ZM269" s="16" t="s">
        <v>843</v>
      </c>
      <c r="ZN269" s="16" t="s">
        <v>8703</v>
      </c>
      <c r="ZO269" s="16" t="s">
        <v>487</v>
      </c>
      <c r="ZP269" s="16" t="s">
        <v>487</v>
      </c>
      <c r="ZQ269" s="16" t="s">
        <v>487</v>
      </c>
      <c r="ZR269" s="16" t="s">
        <v>486</v>
      </c>
      <c r="ZS269" s="16" t="s">
        <v>8964</v>
      </c>
      <c r="ZT269" s="16" t="s">
        <v>8705</v>
      </c>
      <c r="ZU269" s="16" t="s">
        <v>8706</v>
      </c>
      <c r="ZV269" s="16" t="s">
        <v>487</v>
      </c>
      <c r="ZW269" s="16" t="s">
        <v>844</v>
      </c>
      <c r="ZX269" s="16" t="s">
        <v>1056</v>
      </c>
      <c r="ZY269" s="16" t="s">
        <v>1056</v>
      </c>
      <c r="ZZ269" s="16" t="s">
        <v>844</v>
      </c>
      <c r="AAA269" s="16" t="s">
        <v>843</v>
      </c>
      <c r="AAB269" s="16" t="s">
        <v>843</v>
      </c>
      <c r="AAC269" s="16">
        <v>2</v>
      </c>
      <c r="AAD269" s="16" t="s">
        <v>1056</v>
      </c>
      <c r="AAE269" s="16" t="s">
        <v>843</v>
      </c>
      <c r="AAF269" s="16" t="s">
        <v>843</v>
      </c>
      <c r="AAG269" s="16" t="s">
        <v>843</v>
      </c>
      <c r="AAH269" s="16" t="s">
        <v>843</v>
      </c>
      <c r="AAI269" s="16" t="s">
        <v>844</v>
      </c>
      <c r="AAJ269" s="16" t="s">
        <v>624</v>
      </c>
      <c r="AAK269" s="16" t="s">
        <v>633</v>
      </c>
      <c r="AAL269" s="16" t="s">
        <v>904</v>
      </c>
      <c r="AAM269" s="16" t="s">
        <v>663</v>
      </c>
      <c r="AAN269" s="16" t="s">
        <v>8707</v>
      </c>
      <c r="AAO269" s="16" t="s">
        <v>1018</v>
      </c>
      <c r="AAP269" s="16" t="s">
        <v>8708</v>
      </c>
      <c r="AAS269" s="16">
        <v>14000</v>
      </c>
      <c r="AAT269" s="16" t="s">
        <v>782</v>
      </c>
      <c r="AAU269" s="16" t="s">
        <v>782</v>
      </c>
      <c r="AAV269" s="16" t="s">
        <v>782</v>
      </c>
      <c r="AAW269" s="16" t="s">
        <v>782</v>
      </c>
      <c r="AAX269" s="16" t="s">
        <v>843</v>
      </c>
      <c r="AAY269" s="16" t="s">
        <v>8710</v>
      </c>
      <c r="AAZ269" s="16" t="s">
        <v>782</v>
      </c>
      <c r="ABA269" s="16" t="s">
        <v>782</v>
      </c>
      <c r="ABB269" s="16" t="s">
        <v>782</v>
      </c>
      <c r="ABC269" s="16" t="s">
        <v>782</v>
      </c>
      <c r="ABD269" s="16" t="s">
        <v>783</v>
      </c>
      <c r="ABE269" s="16" t="s">
        <v>782</v>
      </c>
      <c r="ABF269" s="16" t="s">
        <v>782</v>
      </c>
      <c r="ABG269" s="16" t="s">
        <v>782</v>
      </c>
      <c r="ABH269" s="16" t="s">
        <v>782</v>
      </c>
      <c r="ABI269" s="16" t="s">
        <v>782</v>
      </c>
      <c r="ABJ269" s="16" t="s">
        <v>782</v>
      </c>
      <c r="ABK269" s="16" t="s">
        <v>782</v>
      </c>
      <c r="ABL269" s="16" t="s">
        <v>844</v>
      </c>
      <c r="ABM269" s="16" t="s">
        <v>843</v>
      </c>
      <c r="ABN269" s="16" t="s">
        <v>1034</v>
      </c>
      <c r="ABO269" s="16" t="s">
        <v>486</v>
      </c>
      <c r="ABP269" s="16" t="s">
        <v>972</v>
      </c>
      <c r="ABQ269" s="16" t="s">
        <v>4341</v>
      </c>
      <c r="ABR269" s="16" t="s">
        <v>470</v>
      </c>
      <c r="ABS269" s="16" t="s">
        <v>451</v>
      </c>
      <c r="ABT269" s="16" t="s">
        <v>8732</v>
      </c>
      <c r="ABU269" s="16" t="s">
        <v>844</v>
      </c>
      <c r="ABV269" s="16" t="s">
        <v>487</v>
      </c>
      <c r="ABW269" s="16" t="s">
        <v>486</v>
      </c>
      <c r="ABX269" s="16" t="s">
        <v>892</v>
      </c>
      <c r="ABY269" s="16" t="s">
        <v>486</v>
      </c>
      <c r="ABZ269" s="16" t="s">
        <v>486</v>
      </c>
      <c r="ACA269" s="16" t="s">
        <v>759</v>
      </c>
      <c r="ACB269" s="16" t="s">
        <v>768</v>
      </c>
      <c r="ACC269" s="16" t="s">
        <v>737</v>
      </c>
      <c r="ACD269" s="16" t="s">
        <v>487</v>
      </c>
      <c r="ACE269" s="16" t="s">
        <v>487</v>
      </c>
      <c r="ACG269" s="16" t="s">
        <v>1014</v>
      </c>
      <c r="ACH269" s="16" t="s">
        <v>1009</v>
      </c>
      <c r="ACI269" s="16" t="s">
        <v>462</v>
      </c>
      <c r="ACJ269" s="16">
        <v>0.79400000000000004</v>
      </c>
      <c r="ACK269" s="16" t="s">
        <v>482</v>
      </c>
      <c r="ACL269" s="16" t="s">
        <v>738</v>
      </c>
      <c r="ACM269" s="16" t="s">
        <v>1189</v>
      </c>
      <c r="ACN269" s="16" t="s">
        <v>1169</v>
      </c>
      <c r="ACO269" s="16" t="s">
        <v>1857</v>
      </c>
      <c r="ACQ269" s="16" t="s">
        <v>1202</v>
      </c>
      <c r="ACR269" s="16" t="s">
        <v>1645</v>
      </c>
      <c r="ACS269" s="16" t="s">
        <v>680</v>
      </c>
      <c r="ACT269" s="16" t="s">
        <v>1522</v>
      </c>
      <c r="ACU269" s="16" t="s">
        <v>831</v>
      </c>
      <c r="ACV269" s="16" t="s">
        <v>8756</v>
      </c>
      <c r="ACW269" s="16" t="s">
        <v>451</v>
      </c>
      <c r="ACX269" s="16" t="s">
        <v>1914</v>
      </c>
      <c r="ACY269" s="16" t="s">
        <v>1947</v>
      </c>
      <c r="ACZ269" s="16">
        <v>1</v>
      </c>
      <c r="ADA269" s="16">
        <v>1</v>
      </c>
      <c r="ADB269" s="16">
        <v>1</v>
      </c>
      <c r="ADC269" s="16">
        <v>0</v>
      </c>
      <c r="ADD269" s="16">
        <v>1</v>
      </c>
      <c r="ADE269" s="16" t="s">
        <v>8891</v>
      </c>
      <c r="ADF269" s="16">
        <v>0</v>
      </c>
      <c r="ADG269" s="16" t="s">
        <v>486</v>
      </c>
      <c r="ADH269" s="16">
        <v>3</v>
      </c>
      <c r="ADI269" s="16" t="s">
        <v>1554</v>
      </c>
      <c r="ADJ269" s="16" t="s">
        <v>1744</v>
      </c>
      <c r="ADK269" s="16" t="s">
        <v>1750</v>
      </c>
      <c r="ADL269" s="16" t="s">
        <v>1764</v>
      </c>
      <c r="ADM269" s="16" t="s">
        <v>13194</v>
      </c>
      <c r="ADN269" s="16" t="s">
        <v>1764</v>
      </c>
      <c r="ADO269" s="16" t="s">
        <v>1766</v>
      </c>
      <c r="ADP269" s="16" t="s">
        <v>13196</v>
      </c>
      <c r="ADQ269" s="16" t="s">
        <v>13194</v>
      </c>
      <c r="ADR269" s="16" t="s">
        <v>13194</v>
      </c>
      <c r="ADY269" s="16" t="s">
        <v>1063</v>
      </c>
      <c r="AEB269" s="16">
        <v>11400</v>
      </c>
      <c r="AEC269" s="16" t="s">
        <v>1059</v>
      </c>
      <c r="AED269" s="16">
        <v>4666.67</v>
      </c>
      <c r="AEE269" s="16" t="s">
        <v>952</v>
      </c>
      <c r="AEI269" s="16">
        <v>1666.67</v>
      </c>
      <c r="AEJ269" s="16">
        <v>1333.33</v>
      </c>
      <c r="AEK269" s="16">
        <v>333.33</v>
      </c>
      <c r="AEN269" s="16">
        <v>200</v>
      </c>
      <c r="AEO269" s="16">
        <v>100</v>
      </c>
      <c r="AEP269" s="16">
        <v>166.67</v>
      </c>
    </row>
    <row r="270" spans="1:822" x14ac:dyDescent="0.25">
      <c r="A270" s="30">
        <v>45826</v>
      </c>
      <c r="B270" s="16" t="s">
        <v>10203</v>
      </c>
      <c r="C270" s="16" t="s">
        <v>867</v>
      </c>
      <c r="D270" s="16" t="s">
        <v>867</v>
      </c>
      <c r="E270" s="16">
        <v>42</v>
      </c>
      <c r="F270" s="16" t="s">
        <v>8153</v>
      </c>
      <c r="G270" s="16" t="s">
        <v>4113</v>
      </c>
      <c r="I270" s="16" t="s">
        <v>4174</v>
      </c>
      <c r="Z270" s="16" t="s">
        <v>993</v>
      </c>
      <c r="AA270" s="16" t="s">
        <v>474</v>
      </c>
      <c r="AB270" s="16">
        <v>2</v>
      </c>
      <c r="AC270" s="16" t="s">
        <v>844</v>
      </c>
      <c r="AD270" s="16" t="s">
        <v>843</v>
      </c>
      <c r="AE270" s="16" t="s">
        <v>843</v>
      </c>
      <c r="AF270" s="16" t="s">
        <v>844</v>
      </c>
      <c r="AG270" s="16" t="s">
        <v>844</v>
      </c>
      <c r="AH270" s="16" t="s">
        <v>844</v>
      </c>
      <c r="AI270" s="16" t="s">
        <v>844</v>
      </c>
      <c r="AJ270" s="16" t="s">
        <v>843</v>
      </c>
      <c r="AK270" s="16" t="s">
        <v>843</v>
      </c>
      <c r="AM270" s="16" t="s">
        <v>737</v>
      </c>
      <c r="AN270" s="16" t="s">
        <v>759</v>
      </c>
      <c r="AP270" s="16" t="s">
        <v>768</v>
      </c>
      <c r="AR270" s="16" t="s">
        <v>6910</v>
      </c>
      <c r="BB270" s="16">
        <v>2</v>
      </c>
      <c r="BC270" s="16" t="s">
        <v>7875</v>
      </c>
      <c r="BE270" s="16" t="s">
        <v>5098</v>
      </c>
      <c r="BV270" s="16" t="s">
        <v>4433</v>
      </c>
      <c r="BW270" s="16" t="s">
        <v>844</v>
      </c>
      <c r="BX270" s="16" t="s">
        <v>843</v>
      </c>
      <c r="BY270" s="16" t="s">
        <v>843</v>
      </c>
      <c r="BZ270" s="16" t="s">
        <v>843</v>
      </c>
      <c r="CA270" s="16" t="s">
        <v>843</v>
      </c>
      <c r="CB270" s="16" t="s">
        <v>843</v>
      </c>
      <c r="CC270" s="16" t="s">
        <v>843</v>
      </c>
      <c r="CD270" s="16" t="s">
        <v>843</v>
      </c>
      <c r="CE270" s="16" t="s">
        <v>843</v>
      </c>
      <c r="CF270" s="16" t="s">
        <v>843</v>
      </c>
      <c r="CG270" s="16" t="s">
        <v>843</v>
      </c>
      <c r="CH270" s="16" t="s">
        <v>843</v>
      </c>
      <c r="CI270" s="16" t="s">
        <v>843</v>
      </c>
      <c r="CJ270" s="16" t="s">
        <v>843</v>
      </c>
      <c r="CK270" s="16" t="s">
        <v>843</v>
      </c>
      <c r="CP270" s="16" t="s">
        <v>867</v>
      </c>
      <c r="CQ270" s="16" t="s">
        <v>5191</v>
      </c>
      <c r="CR270" s="16" t="s">
        <v>844</v>
      </c>
      <c r="CS270" s="16" t="s">
        <v>843</v>
      </c>
      <c r="CT270" s="16" t="s">
        <v>843</v>
      </c>
      <c r="CU270" s="16" t="s">
        <v>843</v>
      </c>
      <c r="CV270" s="16" t="s">
        <v>843</v>
      </c>
      <c r="CW270" s="16" t="s">
        <v>843</v>
      </c>
      <c r="CX270" s="16" t="s">
        <v>843</v>
      </c>
      <c r="CY270" s="16" t="s">
        <v>843</v>
      </c>
      <c r="CZ270" s="16" t="s">
        <v>843</v>
      </c>
      <c r="DA270" s="16" t="s">
        <v>4216</v>
      </c>
      <c r="DX270" s="16" t="s">
        <v>7842</v>
      </c>
      <c r="DY270" s="16" t="s">
        <v>867</v>
      </c>
      <c r="GC270" s="16" t="s">
        <v>5330</v>
      </c>
      <c r="GF270" s="16" t="s">
        <v>867</v>
      </c>
      <c r="GG270" s="16" t="s">
        <v>867</v>
      </c>
      <c r="GV270" s="16" t="s">
        <v>5443</v>
      </c>
      <c r="GW270" s="16" t="s">
        <v>843</v>
      </c>
      <c r="GX270" s="16" t="s">
        <v>844</v>
      </c>
      <c r="GY270" s="16" t="s">
        <v>843</v>
      </c>
      <c r="GZ270" s="16" t="s">
        <v>843</v>
      </c>
      <c r="HA270" s="16" t="s">
        <v>843</v>
      </c>
      <c r="HB270" s="16" t="s">
        <v>843</v>
      </c>
      <c r="HC270" s="16" t="s">
        <v>843</v>
      </c>
      <c r="HD270" s="16" t="s">
        <v>843</v>
      </c>
      <c r="HE270" s="16" t="s">
        <v>843</v>
      </c>
      <c r="HF270" s="16" t="s">
        <v>843</v>
      </c>
      <c r="HH270" s="16" t="s">
        <v>5456</v>
      </c>
      <c r="HK270" s="16" t="s">
        <v>865</v>
      </c>
      <c r="HM270" s="16" t="s">
        <v>865</v>
      </c>
      <c r="HZ270" s="16" t="s">
        <v>7944</v>
      </c>
      <c r="KE270" s="16" t="s">
        <v>5582</v>
      </c>
      <c r="KG270" s="16" t="s">
        <v>7018</v>
      </c>
      <c r="KH270" s="16" t="s">
        <v>7033</v>
      </c>
      <c r="KI270" s="16" t="s">
        <v>865</v>
      </c>
      <c r="LG270" s="16" t="s">
        <v>867</v>
      </c>
      <c r="LH270" s="16" t="s">
        <v>865</v>
      </c>
      <c r="LI270" s="16" t="s">
        <v>867</v>
      </c>
      <c r="LJ270" s="16" t="s">
        <v>867</v>
      </c>
      <c r="LK270" s="16" t="s">
        <v>867</v>
      </c>
      <c r="LL270" s="16" t="s">
        <v>5663</v>
      </c>
      <c r="LM270" s="16" t="s">
        <v>843</v>
      </c>
      <c r="LN270" s="16" t="s">
        <v>843</v>
      </c>
      <c r="LO270" s="16" t="s">
        <v>844</v>
      </c>
      <c r="LP270" s="16" t="s">
        <v>843</v>
      </c>
      <c r="LQ270" s="16" t="s">
        <v>843</v>
      </c>
      <c r="LR270" s="16" t="s">
        <v>843</v>
      </c>
      <c r="LS270" s="16" t="s">
        <v>843</v>
      </c>
      <c r="LT270" s="16" t="s">
        <v>843</v>
      </c>
      <c r="LU270" s="16" t="s">
        <v>843</v>
      </c>
      <c r="LV270" s="16" t="s">
        <v>843</v>
      </c>
      <c r="LW270" s="16" t="s">
        <v>843</v>
      </c>
      <c r="LX270" s="16" t="s">
        <v>843</v>
      </c>
      <c r="LY270" s="16" t="s">
        <v>843</v>
      </c>
      <c r="LZ270" s="16" t="s">
        <v>843</v>
      </c>
      <c r="MA270" s="16" t="s">
        <v>843</v>
      </c>
      <c r="MC270" s="16" t="s">
        <v>5694</v>
      </c>
      <c r="MD270" s="16" t="s">
        <v>844</v>
      </c>
      <c r="ME270" s="16" t="s">
        <v>843</v>
      </c>
      <c r="MF270" s="16" t="s">
        <v>843</v>
      </c>
      <c r="MG270" s="16" t="s">
        <v>843</v>
      </c>
      <c r="MH270" s="16" t="s">
        <v>843</v>
      </c>
      <c r="MI270" s="16" t="s">
        <v>843</v>
      </c>
      <c r="MJ270" s="16" t="s">
        <v>843</v>
      </c>
      <c r="MK270" s="16" t="s">
        <v>843</v>
      </c>
      <c r="ML270" s="16" t="s">
        <v>843</v>
      </c>
      <c r="MM270" s="16" t="s">
        <v>843</v>
      </c>
      <c r="MN270" s="16" t="s">
        <v>843</v>
      </c>
      <c r="MO270" s="16" t="s">
        <v>843</v>
      </c>
      <c r="MP270" s="16" t="s">
        <v>843</v>
      </c>
      <c r="MQ270" s="16" t="s">
        <v>843</v>
      </c>
      <c r="MR270" s="16" t="s">
        <v>843</v>
      </c>
      <c r="MS270" s="16" t="s">
        <v>843</v>
      </c>
      <c r="MT270" s="16" t="s">
        <v>843</v>
      </c>
      <c r="MU270" s="16" t="s">
        <v>843</v>
      </c>
      <c r="MV270" s="16" t="s">
        <v>843</v>
      </c>
      <c r="MX270" s="16" t="s">
        <v>5694</v>
      </c>
      <c r="MY270" s="16" t="s">
        <v>844</v>
      </c>
      <c r="MZ270" s="16" t="s">
        <v>843</v>
      </c>
      <c r="NA270" s="16" t="s">
        <v>843</v>
      </c>
      <c r="NB270" s="16" t="s">
        <v>843</v>
      </c>
      <c r="NC270" s="16" t="s">
        <v>843</v>
      </c>
      <c r="ND270" s="16" t="s">
        <v>843</v>
      </c>
      <c r="NE270" s="16" t="s">
        <v>843</v>
      </c>
      <c r="NF270" s="16" t="s">
        <v>843</v>
      </c>
      <c r="NG270" s="16" t="s">
        <v>843</v>
      </c>
      <c r="NH270" s="16" t="s">
        <v>843</v>
      </c>
      <c r="NI270" s="16" t="s">
        <v>843</v>
      </c>
      <c r="NJ270" s="16" t="s">
        <v>843</v>
      </c>
      <c r="NK270" s="16" t="s">
        <v>843</v>
      </c>
      <c r="NL270" s="16" t="s">
        <v>843</v>
      </c>
      <c r="NM270" s="16" t="s">
        <v>843</v>
      </c>
      <c r="NN270" s="16" t="s">
        <v>843</v>
      </c>
      <c r="NO270" s="16" t="s">
        <v>843</v>
      </c>
      <c r="NP270" s="16" t="s">
        <v>843</v>
      </c>
      <c r="NQ270" s="16" t="s">
        <v>843</v>
      </c>
      <c r="PC270" s="16" t="s">
        <v>865</v>
      </c>
      <c r="PD270" s="16" t="s">
        <v>865</v>
      </c>
      <c r="PY270" s="16" t="s">
        <v>865</v>
      </c>
      <c r="QP270" s="16" t="s">
        <v>867</v>
      </c>
      <c r="QR270" s="16" t="s">
        <v>867</v>
      </c>
      <c r="QT270" s="16" t="s">
        <v>867</v>
      </c>
      <c r="QV270" s="16" t="s">
        <v>867</v>
      </c>
      <c r="QX270" s="16" t="s">
        <v>867</v>
      </c>
      <c r="QY270" s="16" t="s">
        <v>867</v>
      </c>
      <c r="RD270" s="16" t="s">
        <v>865</v>
      </c>
      <c r="RF270" s="16" t="s">
        <v>865</v>
      </c>
      <c r="RH270" s="16" t="s">
        <v>865</v>
      </c>
      <c r="RJ270" s="16" t="s">
        <v>865</v>
      </c>
      <c r="RN270" s="16" t="s">
        <v>867</v>
      </c>
      <c r="RP270" s="16" t="s">
        <v>867</v>
      </c>
      <c r="RR270" s="16" t="s">
        <v>867</v>
      </c>
      <c r="RT270" s="16" t="s">
        <v>867</v>
      </c>
      <c r="RV270" s="16" t="s">
        <v>867</v>
      </c>
      <c r="RX270" s="16" t="s">
        <v>867</v>
      </c>
      <c r="RZ270" s="16" t="s">
        <v>867</v>
      </c>
      <c r="SQ270" s="16" t="s">
        <v>4216</v>
      </c>
      <c r="SS270" s="16" t="s">
        <v>7305</v>
      </c>
      <c r="ST270" s="16" t="s">
        <v>4216</v>
      </c>
      <c r="TN270" s="16">
        <v>5000</v>
      </c>
      <c r="TR270" s="16">
        <v>500</v>
      </c>
      <c r="TS270" s="16">
        <v>300</v>
      </c>
      <c r="TU270" s="16">
        <v>4000</v>
      </c>
      <c r="TZ270" s="16" t="s">
        <v>4216</v>
      </c>
      <c r="UA270" s="16" t="s">
        <v>8950</v>
      </c>
      <c r="UB270" s="16">
        <v>0</v>
      </c>
      <c r="UC270" s="16" t="s">
        <v>844</v>
      </c>
      <c r="UD270" s="16" t="s">
        <v>843</v>
      </c>
      <c r="UE270" s="16" t="s">
        <v>843</v>
      </c>
      <c r="UF270" s="16" t="s">
        <v>844</v>
      </c>
      <c r="UG270" s="16" t="s">
        <v>843</v>
      </c>
      <c r="UH270" s="16" t="s">
        <v>843</v>
      </c>
      <c r="VX270" s="16" t="s">
        <v>6028</v>
      </c>
      <c r="VY270" s="16" t="s">
        <v>844</v>
      </c>
      <c r="VZ270" s="16" t="s">
        <v>843</v>
      </c>
      <c r="WA270" s="16" t="s">
        <v>843</v>
      </c>
      <c r="WB270" s="16" t="s">
        <v>843</v>
      </c>
      <c r="WC270" s="16" t="s">
        <v>843</v>
      </c>
      <c r="WD270" s="16" t="s">
        <v>843</v>
      </c>
      <c r="WE270" s="16" t="s">
        <v>843</v>
      </c>
      <c r="WF270" s="16" t="s">
        <v>843</v>
      </c>
      <c r="WH270" s="16">
        <v>1600</v>
      </c>
      <c r="WO270" s="16" t="s">
        <v>6926</v>
      </c>
      <c r="YN270" s="16" t="s">
        <v>864</v>
      </c>
      <c r="YP270" s="16" t="s">
        <v>7990</v>
      </c>
      <c r="YR270" s="16" t="s">
        <v>10204</v>
      </c>
      <c r="YS270" s="16" t="s">
        <v>10205</v>
      </c>
      <c r="YT270" s="16" t="s">
        <v>8694</v>
      </c>
      <c r="YU270" s="16" t="s">
        <v>10206</v>
      </c>
      <c r="YV270" s="16" t="s">
        <v>8696</v>
      </c>
      <c r="YW270" s="16" t="s">
        <v>844</v>
      </c>
      <c r="YX270" s="16" t="s">
        <v>8696</v>
      </c>
      <c r="ZE270" s="16" t="s">
        <v>843</v>
      </c>
      <c r="ZO270" s="16" t="s">
        <v>487</v>
      </c>
      <c r="ZP270" s="16" t="s">
        <v>487</v>
      </c>
      <c r="ZR270" s="16" t="s">
        <v>486</v>
      </c>
      <c r="ZS270" s="16" t="s">
        <v>844</v>
      </c>
      <c r="ZT270" s="16" t="s">
        <v>8705</v>
      </c>
      <c r="ZU270" s="16" t="s">
        <v>8706</v>
      </c>
      <c r="ZV270" s="16" t="s">
        <v>487</v>
      </c>
      <c r="ZW270" s="16" t="s">
        <v>843</v>
      </c>
      <c r="ZX270" s="16" t="s">
        <v>1056</v>
      </c>
      <c r="ZY270" s="16" t="s">
        <v>844</v>
      </c>
      <c r="ZZ270" s="16" t="s">
        <v>844</v>
      </c>
      <c r="AAA270" s="16" t="s">
        <v>843</v>
      </c>
      <c r="AAB270" s="16" t="s">
        <v>843</v>
      </c>
      <c r="AAC270" s="16">
        <v>1</v>
      </c>
      <c r="AAD270" s="16" t="s">
        <v>844</v>
      </c>
      <c r="AAE270" s="16" t="s">
        <v>844</v>
      </c>
      <c r="AAF270" s="16" t="s">
        <v>843</v>
      </c>
      <c r="AAG270" s="16" t="s">
        <v>843</v>
      </c>
      <c r="AAH270" s="16" t="s">
        <v>843</v>
      </c>
      <c r="AAI270" s="16" t="s">
        <v>843</v>
      </c>
      <c r="AAJ270" s="16" t="s">
        <v>600</v>
      </c>
      <c r="AAK270" s="16" t="s">
        <v>655</v>
      </c>
      <c r="AAL270" s="16" t="s">
        <v>905</v>
      </c>
      <c r="AAM270" s="16" t="s">
        <v>663</v>
      </c>
      <c r="AAN270" s="16" t="s">
        <v>8707</v>
      </c>
      <c r="AAO270" s="16" t="s">
        <v>1018</v>
      </c>
      <c r="AAP270" s="16" t="s">
        <v>8708</v>
      </c>
      <c r="AAS270" s="16">
        <v>1600</v>
      </c>
      <c r="AAT270" s="16" t="s">
        <v>782</v>
      </c>
      <c r="AAU270" s="16" t="s">
        <v>782</v>
      </c>
      <c r="AAV270" s="16" t="s">
        <v>782</v>
      </c>
      <c r="AAW270" s="16" t="s">
        <v>782</v>
      </c>
      <c r="AAX270" s="16" t="s">
        <v>843</v>
      </c>
      <c r="AAY270" s="16" t="s">
        <v>8710</v>
      </c>
      <c r="AAZ270" s="16" t="s">
        <v>782</v>
      </c>
      <c r="ABA270" s="16" t="s">
        <v>782</v>
      </c>
      <c r="ABB270" s="16" t="s">
        <v>782</v>
      </c>
      <c r="ABC270" s="16" t="s">
        <v>782</v>
      </c>
      <c r="ABD270" s="16" t="s">
        <v>782</v>
      </c>
      <c r="ABE270" s="16" t="s">
        <v>782</v>
      </c>
      <c r="ABF270" s="16" t="s">
        <v>782</v>
      </c>
      <c r="ABG270" s="16" t="s">
        <v>782</v>
      </c>
      <c r="ABH270" s="16" t="s">
        <v>782</v>
      </c>
      <c r="ABI270" s="16" t="s">
        <v>782</v>
      </c>
      <c r="ABJ270" s="16" t="s">
        <v>782</v>
      </c>
      <c r="ABK270" s="16" t="s">
        <v>782</v>
      </c>
      <c r="ABL270" s="16" t="s">
        <v>843</v>
      </c>
      <c r="ABM270" s="16" t="s">
        <v>843</v>
      </c>
      <c r="ABN270" s="16" t="s">
        <v>1034</v>
      </c>
      <c r="ABP270" s="16" t="s">
        <v>972</v>
      </c>
      <c r="ABQ270" s="16" t="s">
        <v>4324</v>
      </c>
      <c r="ABR270" s="16" t="s">
        <v>474</v>
      </c>
      <c r="ABS270" s="16" t="s">
        <v>451</v>
      </c>
      <c r="ABT270" s="16" t="s">
        <v>1056</v>
      </c>
      <c r="ABU270" s="16" t="s">
        <v>1056</v>
      </c>
      <c r="ABV270" s="16" t="s">
        <v>487</v>
      </c>
      <c r="ABW270" s="16" t="s">
        <v>487</v>
      </c>
      <c r="ABX270" s="16" t="s">
        <v>894</v>
      </c>
      <c r="ABY270" s="16" t="s">
        <v>486</v>
      </c>
      <c r="ABZ270" s="16" t="s">
        <v>486</v>
      </c>
      <c r="ACA270" s="16" t="s">
        <v>759</v>
      </c>
      <c r="ACB270" s="16" t="s">
        <v>768</v>
      </c>
      <c r="ACC270" s="16" t="s">
        <v>737</v>
      </c>
      <c r="ACD270" s="16" t="s">
        <v>487</v>
      </c>
      <c r="ACE270" s="16" t="s">
        <v>486</v>
      </c>
      <c r="ACG270" s="16" t="s">
        <v>1014</v>
      </c>
      <c r="ACH270" s="16" t="s">
        <v>1009</v>
      </c>
      <c r="ACI270" s="16" t="s">
        <v>462</v>
      </c>
      <c r="ACJ270" s="16">
        <v>1.1910000000000001</v>
      </c>
      <c r="ACK270" s="16" t="s">
        <v>478</v>
      </c>
      <c r="ACL270" s="16" t="s">
        <v>738</v>
      </c>
      <c r="ACM270" s="16" t="s">
        <v>1192</v>
      </c>
      <c r="ACN270" s="16" t="s">
        <v>1169</v>
      </c>
      <c r="ACP270" s="16">
        <v>1600</v>
      </c>
      <c r="ACQ270" s="16" t="s">
        <v>1202</v>
      </c>
      <c r="ACR270" s="16" t="s">
        <v>1645</v>
      </c>
      <c r="ACS270" s="16" t="s">
        <v>676</v>
      </c>
      <c r="ACT270" s="16" t="s">
        <v>1522</v>
      </c>
      <c r="ACU270" s="16" t="s">
        <v>831</v>
      </c>
      <c r="ACV270" s="16" t="s">
        <v>8756</v>
      </c>
      <c r="ACW270" s="16" t="s">
        <v>451</v>
      </c>
      <c r="ACX270" s="16" t="s">
        <v>1914</v>
      </c>
      <c r="ACY270" s="16" t="s">
        <v>1947</v>
      </c>
      <c r="ACZ270" s="16">
        <v>1</v>
      </c>
      <c r="ADA270" s="16">
        <v>0</v>
      </c>
      <c r="ADB270" s="16">
        <v>1</v>
      </c>
      <c r="ADC270" s="16">
        <v>1</v>
      </c>
      <c r="ADD270" s="16">
        <v>1</v>
      </c>
      <c r="ADE270" s="16" t="s">
        <v>9236</v>
      </c>
      <c r="ADF270" s="16">
        <v>0</v>
      </c>
      <c r="ADG270" s="16" t="s">
        <v>486</v>
      </c>
      <c r="ADH270" s="16">
        <v>2</v>
      </c>
      <c r="ADI270" s="16" t="s">
        <v>486</v>
      </c>
      <c r="ADJ270" s="16" t="s">
        <v>1744</v>
      </c>
      <c r="ADN270" s="16" t="s">
        <v>13196</v>
      </c>
      <c r="ADO270" s="16" t="s">
        <v>1766</v>
      </c>
      <c r="ADP270" s="16" t="s">
        <v>1744</v>
      </c>
      <c r="ADW270" s="16" t="s">
        <v>13199</v>
      </c>
      <c r="AEB270" s="16">
        <v>9800</v>
      </c>
      <c r="AEC270" s="16" t="s">
        <v>1058</v>
      </c>
      <c r="AED270" s="16">
        <v>800</v>
      </c>
      <c r="AEE270" s="16" t="s">
        <v>952</v>
      </c>
      <c r="AEH270" s="16">
        <v>1600</v>
      </c>
      <c r="AEI270" s="16">
        <v>2500</v>
      </c>
      <c r="AEN270" s="16">
        <v>250</v>
      </c>
      <c r="AEO270" s="16">
        <v>150</v>
      </c>
      <c r="AEP270" s="16">
        <v>2000</v>
      </c>
    </row>
    <row r="271" spans="1:822" x14ac:dyDescent="0.25">
      <c r="A271" s="30">
        <v>45826</v>
      </c>
      <c r="B271" s="16" t="s">
        <v>10207</v>
      </c>
      <c r="C271" s="16" t="s">
        <v>867</v>
      </c>
      <c r="D271" s="16" t="s">
        <v>867</v>
      </c>
      <c r="E271" s="16">
        <v>75</v>
      </c>
      <c r="F271" s="16" t="s">
        <v>8153</v>
      </c>
      <c r="G271" s="16" t="s">
        <v>4119</v>
      </c>
      <c r="I271" s="16" t="s">
        <v>4148</v>
      </c>
      <c r="Z271" s="16" t="s">
        <v>988</v>
      </c>
      <c r="AA271" s="16" t="s">
        <v>474</v>
      </c>
      <c r="AB271" s="16">
        <v>5</v>
      </c>
      <c r="AC271" s="16" t="s">
        <v>844</v>
      </c>
      <c r="AD271" s="16" t="s">
        <v>843</v>
      </c>
      <c r="AE271" s="16" t="s">
        <v>843</v>
      </c>
      <c r="AF271" s="16" t="s">
        <v>1056</v>
      </c>
      <c r="AG271" s="16" t="s">
        <v>844</v>
      </c>
      <c r="AH271" s="16" t="s">
        <v>1056</v>
      </c>
      <c r="AI271" s="16" t="s">
        <v>844</v>
      </c>
      <c r="AJ271" s="16" t="s">
        <v>843</v>
      </c>
      <c r="AK271" s="16" t="s">
        <v>1056</v>
      </c>
      <c r="AM271" s="16" t="s">
        <v>737</v>
      </c>
      <c r="AN271" s="16" t="s">
        <v>759</v>
      </c>
      <c r="AP271" s="16" t="s">
        <v>774</v>
      </c>
      <c r="AR271" s="16" t="s">
        <v>6907</v>
      </c>
      <c r="BB271" s="16">
        <v>4</v>
      </c>
      <c r="BC271" s="16" t="s">
        <v>7878</v>
      </c>
      <c r="BE271" s="16" t="s">
        <v>5098</v>
      </c>
      <c r="BV271" s="16" t="s">
        <v>5165</v>
      </c>
      <c r="BW271" s="16" t="s">
        <v>843</v>
      </c>
      <c r="BX271" s="16" t="s">
        <v>843</v>
      </c>
      <c r="BY271" s="16" t="s">
        <v>843</v>
      </c>
      <c r="BZ271" s="16" t="s">
        <v>843</v>
      </c>
      <c r="CA271" s="16" t="s">
        <v>843</v>
      </c>
      <c r="CB271" s="16" t="s">
        <v>843</v>
      </c>
      <c r="CC271" s="16" t="s">
        <v>844</v>
      </c>
      <c r="CD271" s="16" t="s">
        <v>843</v>
      </c>
      <c r="CE271" s="16" t="s">
        <v>843</v>
      </c>
      <c r="CF271" s="16" t="s">
        <v>843</v>
      </c>
      <c r="CG271" s="16" t="s">
        <v>843</v>
      </c>
      <c r="CH271" s="16" t="s">
        <v>843</v>
      </c>
      <c r="CI271" s="16" t="s">
        <v>843</v>
      </c>
      <c r="CJ271" s="16" t="s">
        <v>843</v>
      </c>
      <c r="CK271" s="16" t="s">
        <v>843</v>
      </c>
      <c r="CP271" s="16" t="s">
        <v>867</v>
      </c>
      <c r="CQ271" s="16" t="s">
        <v>10208</v>
      </c>
      <c r="CR271" s="16" t="s">
        <v>844</v>
      </c>
      <c r="CS271" s="16" t="s">
        <v>844</v>
      </c>
      <c r="CT271" s="16" t="s">
        <v>844</v>
      </c>
      <c r="CU271" s="16" t="s">
        <v>843</v>
      </c>
      <c r="CV271" s="16" t="s">
        <v>843</v>
      </c>
      <c r="CW271" s="16" t="s">
        <v>843</v>
      </c>
      <c r="CX271" s="16" t="s">
        <v>843</v>
      </c>
      <c r="CY271" s="16" t="s">
        <v>843</v>
      </c>
      <c r="CZ271" s="16" t="s">
        <v>843</v>
      </c>
      <c r="DA271" s="16" t="s">
        <v>5184</v>
      </c>
      <c r="DX271" s="16" t="s">
        <v>867</v>
      </c>
      <c r="DY271" s="16" t="s">
        <v>867</v>
      </c>
      <c r="GC271" s="16" t="s">
        <v>2337</v>
      </c>
      <c r="GD271" s="16" t="s">
        <v>10209</v>
      </c>
      <c r="GF271" s="16" t="s">
        <v>867</v>
      </c>
      <c r="GG271" s="16" t="s">
        <v>867</v>
      </c>
      <c r="GV271" s="16" t="s">
        <v>8835</v>
      </c>
      <c r="GW271" s="16" t="s">
        <v>844</v>
      </c>
      <c r="GX271" s="16" t="s">
        <v>844</v>
      </c>
      <c r="GY271" s="16" t="s">
        <v>843</v>
      </c>
      <c r="GZ271" s="16" t="s">
        <v>843</v>
      </c>
      <c r="HA271" s="16" t="s">
        <v>843</v>
      </c>
      <c r="HB271" s="16" t="s">
        <v>843</v>
      </c>
      <c r="HC271" s="16" t="s">
        <v>843</v>
      </c>
      <c r="HD271" s="16" t="s">
        <v>843</v>
      </c>
      <c r="HE271" s="16" t="s">
        <v>843</v>
      </c>
      <c r="HF271" s="16" t="s">
        <v>843</v>
      </c>
      <c r="HH271" s="16" t="s">
        <v>5456</v>
      </c>
      <c r="HK271" s="16" t="s">
        <v>864</v>
      </c>
      <c r="HM271" s="16" t="s">
        <v>865</v>
      </c>
      <c r="HZ271" s="16" t="s">
        <v>7944</v>
      </c>
      <c r="KE271" s="16" t="s">
        <v>5582</v>
      </c>
      <c r="KG271" s="16" t="s">
        <v>7015</v>
      </c>
      <c r="KH271" s="16" t="s">
        <v>7033</v>
      </c>
      <c r="KI271" s="16" t="s">
        <v>865</v>
      </c>
      <c r="LG271" s="16" t="s">
        <v>867</v>
      </c>
      <c r="LH271" s="16" t="s">
        <v>865</v>
      </c>
      <c r="LI271" s="16" t="s">
        <v>867</v>
      </c>
      <c r="LJ271" s="16" t="s">
        <v>867</v>
      </c>
      <c r="LK271" s="16" t="s">
        <v>865</v>
      </c>
      <c r="LL271" s="16" t="s">
        <v>864</v>
      </c>
      <c r="LM271" s="16" t="s">
        <v>843</v>
      </c>
      <c r="LN271" s="16" t="s">
        <v>843</v>
      </c>
      <c r="LO271" s="16" t="s">
        <v>843</v>
      </c>
      <c r="LP271" s="16" t="s">
        <v>843</v>
      </c>
      <c r="LQ271" s="16" t="s">
        <v>843</v>
      </c>
      <c r="LR271" s="16" t="s">
        <v>843</v>
      </c>
      <c r="LS271" s="16" t="s">
        <v>843</v>
      </c>
      <c r="LT271" s="16" t="s">
        <v>843</v>
      </c>
      <c r="LU271" s="16" t="s">
        <v>843</v>
      </c>
      <c r="LV271" s="16" t="s">
        <v>843</v>
      </c>
      <c r="LW271" s="16" t="s">
        <v>843</v>
      </c>
      <c r="LX271" s="16" t="s">
        <v>843</v>
      </c>
      <c r="LY271" s="16" t="s">
        <v>843</v>
      </c>
      <c r="LZ271" s="16" t="s">
        <v>844</v>
      </c>
      <c r="MA271" s="16" t="s">
        <v>843</v>
      </c>
      <c r="MC271" s="16" t="s">
        <v>5694</v>
      </c>
      <c r="MD271" s="16" t="s">
        <v>844</v>
      </c>
      <c r="ME271" s="16" t="s">
        <v>843</v>
      </c>
      <c r="MF271" s="16" t="s">
        <v>843</v>
      </c>
      <c r="MG271" s="16" t="s">
        <v>843</v>
      </c>
      <c r="MH271" s="16" t="s">
        <v>843</v>
      </c>
      <c r="MI271" s="16" t="s">
        <v>843</v>
      </c>
      <c r="MJ271" s="16" t="s">
        <v>843</v>
      </c>
      <c r="MK271" s="16" t="s">
        <v>843</v>
      </c>
      <c r="ML271" s="16" t="s">
        <v>843</v>
      </c>
      <c r="MM271" s="16" t="s">
        <v>843</v>
      </c>
      <c r="MN271" s="16" t="s">
        <v>843</v>
      </c>
      <c r="MO271" s="16" t="s">
        <v>843</v>
      </c>
      <c r="MP271" s="16" t="s">
        <v>843</v>
      </c>
      <c r="MQ271" s="16" t="s">
        <v>843</v>
      </c>
      <c r="MR271" s="16" t="s">
        <v>843</v>
      </c>
      <c r="MS271" s="16" t="s">
        <v>843</v>
      </c>
      <c r="MT271" s="16" t="s">
        <v>843</v>
      </c>
      <c r="MU271" s="16" t="s">
        <v>843</v>
      </c>
      <c r="MV271" s="16" t="s">
        <v>843</v>
      </c>
      <c r="MX271" s="16" t="s">
        <v>5694</v>
      </c>
      <c r="MY271" s="16" t="s">
        <v>844</v>
      </c>
      <c r="MZ271" s="16" t="s">
        <v>843</v>
      </c>
      <c r="NA271" s="16" t="s">
        <v>843</v>
      </c>
      <c r="NB271" s="16" t="s">
        <v>843</v>
      </c>
      <c r="NC271" s="16" t="s">
        <v>843</v>
      </c>
      <c r="ND271" s="16" t="s">
        <v>843</v>
      </c>
      <c r="NE271" s="16" t="s">
        <v>843</v>
      </c>
      <c r="NF271" s="16" t="s">
        <v>843</v>
      </c>
      <c r="NG271" s="16" t="s">
        <v>843</v>
      </c>
      <c r="NH271" s="16" t="s">
        <v>843</v>
      </c>
      <c r="NI271" s="16" t="s">
        <v>843</v>
      </c>
      <c r="NJ271" s="16" t="s">
        <v>843</v>
      </c>
      <c r="NK271" s="16" t="s">
        <v>843</v>
      </c>
      <c r="NL271" s="16" t="s">
        <v>843</v>
      </c>
      <c r="NM271" s="16" t="s">
        <v>843</v>
      </c>
      <c r="NN271" s="16" t="s">
        <v>843</v>
      </c>
      <c r="NO271" s="16" t="s">
        <v>843</v>
      </c>
      <c r="NP271" s="16" t="s">
        <v>843</v>
      </c>
      <c r="NQ271" s="16" t="s">
        <v>843</v>
      </c>
      <c r="PC271" s="16" t="s">
        <v>865</v>
      </c>
      <c r="PD271" s="16" t="s">
        <v>865</v>
      </c>
      <c r="PY271" s="16" t="s">
        <v>865</v>
      </c>
      <c r="QP271" s="16" t="s">
        <v>865</v>
      </c>
      <c r="QR271" s="16" t="s">
        <v>867</v>
      </c>
      <c r="QT271" s="16" t="s">
        <v>865</v>
      </c>
      <c r="QV271" s="16" t="s">
        <v>865</v>
      </c>
      <c r="QX271" s="16" t="s">
        <v>865</v>
      </c>
      <c r="QY271" s="16" t="s">
        <v>867</v>
      </c>
      <c r="RD271" s="16" t="s">
        <v>865</v>
      </c>
      <c r="RF271" s="16" t="s">
        <v>865</v>
      </c>
      <c r="RH271" s="16" t="s">
        <v>865</v>
      </c>
      <c r="RJ271" s="16" t="s">
        <v>865</v>
      </c>
      <c r="RN271" s="16" t="s">
        <v>7724</v>
      </c>
      <c r="RP271" s="16" t="s">
        <v>867</v>
      </c>
      <c r="RR271" s="16" t="s">
        <v>867</v>
      </c>
      <c r="RT271" s="16" t="s">
        <v>867</v>
      </c>
      <c r="RV271" s="16" t="s">
        <v>867</v>
      </c>
      <c r="RX271" s="16" t="s">
        <v>7720</v>
      </c>
      <c r="RZ271" s="16" t="s">
        <v>7720</v>
      </c>
      <c r="SQ271" s="16" t="s">
        <v>867</v>
      </c>
      <c r="SS271" s="16" t="s">
        <v>7308</v>
      </c>
      <c r="ST271" s="16" t="s">
        <v>7764</v>
      </c>
      <c r="TN271" s="16">
        <v>5000</v>
      </c>
      <c r="TO271" s="16">
        <v>0</v>
      </c>
      <c r="TP271" s="16">
        <v>2500</v>
      </c>
      <c r="TQ271" s="16">
        <v>1500</v>
      </c>
      <c r="TR271" s="16">
        <v>1000</v>
      </c>
      <c r="TS271" s="16">
        <v>400</v>
      </c>
      <c r="TT271" s="16">
        <v>0</v>
      </c>
      <c r="TU271" s="16">
        <v>0</v>
      </c>
      <c r="TV271" s="16">
        <v>15000</v>
      </c>
      <c r="TW271" s="16">
        <v>0</v>
      </c>
      <c r="TX271" s="16">
        <v>5000</v>
      </c>
      <c r="TZ271" s="16" t="s">
        <v>7364</v>
      </c>
      <c r="UA271" s="16" t="s">
        <v>8691</v>
      </c>
      <c r="UB271" s="16">
        <v>0</v>
      </c>
      <c r="UC271" s="16" t="s">
        <v>843</v>
      </c>
      <c r="UD271" s="16" t="s">
        <v>843</v>
      </c>
      <c r="UE271" s="16" t="s">
        <v>844</v>
      </c>
      <c r="UF271" s="16" t="s">
        <v>844</v>
      </c>
      <c r="UG271" s="16" t="s">
        <v>843</v>
      </c>
      <c r="UH271" s="16" t="s">
        <v>843</v>
      </c>
      <c r="VK271" s="16" t="s">
        <v>8976</v>
      </c>
      <c r="VL271" s="16" t="s">
        <v>843</v>
      </c>
      <c r="VM271" s="16" t="s">
        <v>844</v>
      </c>
      <c r="VN271" s="16" t="s">
        <v>843</v>
      </c>
      <c r="VO271" s="16" t="s">
        <v>843</v>
      </c>
      <c r="VP271" s="16" t="s">
        <v>844</v>
      </c>
      <c r="VQ271" s="16" t="s">
        <v>843</v>
      </c>
      <c r="VR271" s="16" t="s">
        <v>843</v>
      </c>
      <c r="VS271" s="16" t="s">
        <v>843</v>
      </c>
      <c r="VT271" s="16" t="s">
        <v>843</v>
      </c>
      <c r="VV271" s="16">
        <v>8300</v>
      </c>
      <c r="VX271" s="16" t="s">
        <v>6028</v>
      </c>
      <c r="VY271" s="16" t="s">
        <v>844</v>
      </c>
      <c r="VZ271" s="16" t="s">
        <v>843</v>
      </c>
      <c r="WA271" s="16" t="s">
        <v>843</v>
      </c>
      <c r="WB271" s="16" t="s">
        <v>843</v>
      </c>
      <c r="WC271" s="16" t="s">
        <v>843</v>
      </c>
      <c r="WD271" s="16" t="s">
        <v>843</v>
      </c>
      <c r="WE271" s="16" t="s">
        <v>843</v>
      </c>
      <c r="WF271" s="16" t="s">
        <v>843</v>
      </c>
      <c r="WH271" s="16">
        <v>6500</v>
      </c>
      <c r="WO271" s="16" t="s">
        <v>6920</v>
      </c>
      <c r="XD271" s="16" t="s">
        <v>6975</v>
      </c>
      <c r="XE271" s="16" t="s">
        <v>843</v>
      </c>
      <c r="XF271" s="16" t="s">
        <v>843</v>
      </c>
      <c r="XG271" s="16" t="s">
        <v>844</v>
      </c>
      <c r="XH271" s="16" t="s">
        <v>843</v>
      </c>
      <c r="XI271" s="16" t="s">
        <v>843</v>
      </c>
      <c r="XJ271" s="16" t="s">
        <v>843</v>
      </c>
      <c r="XK271" s="16" t="s">
        <v>843</v>
      </c>
      <c r="XL271" s="16" t="s">
        <v>843</v>
      </c>
      <c r="XM271" s="16" t="s">
        <v>843</v>
      </c>
      <c r="XN271" s="16" t="s">
        <v>843</v>
      </c>
      <c r="XO271" s="16" t="s">
        <v>843</v>
      </c>
      <c r="XP271" s="16" t="s">
        <v>843</v>
      </c>
      <c r="XQ271" s="16" t="s">
        <v>843</v>
      </c>
      <c r="YF271" s="16" t="s">
        <v>865</v>
      </c>
      <c r="YN271" s="16" t="s">
        <v>7040</v>
      </c>
      <c r="YP271" s="16" t="s">
        <v>7990</v>
      </c>
      <c r="YR271" s="16" t="s">
        <v>10210</v>
      </c>
      <c r="YS271" s="16" t="s">
        <v>10211</v>
      </c>
      <c r="YT271" s="16" t="s">
        <v>8694</v>
      </c>
      <c r="YU271" s="16" t="s">
        <v>10212</v>
      </c>
      <c r="YV271" s="16" t="s">
        <v>9148</v>
      </c>
      <c r="YW271" s="16" t="s">
        <v>844</v>
      </c>
      <c r="YX271" s="16" t="s">
        <v>9148</v>
      </c>
      <c r="YY271" s="16" t="s">
        <v>8852</v>
      </c>
      <c r="YZ271" s="16" t="s">
        <v>843</v>
      </c>
      <c r="ZA271" s="16" t="s">
        <v>8860</v>
      </c>
      <c r="ZB271" s="16">
        <v>13316.67</v>
      </c>
      <c r="ZC271" s="16" t="s">
        <v>8826</v>
      </c>
      <c r="ZD271" s="16" t="s">
        <v>843</v>
      </c>
      <c r="ZE271" s="16" t="s">
        <v>8751</v>
      </c>
      <c r="ZF271" s="16" t="s">
        <v>8888</v>
      </c>
      <c r="ZG271" s="16" t="s">
        <v>8754</v>
      </c>
      <c r="ZH271" s="16" t="s">
        <v>8752</v>
      </c>
      <c r="ZI271" s="16" t="s">
        <v>8825</v>
      </c>
      <c r="ZJ271" s="16" t="s">
        <v>8752</v>
      </c>
      <c r="ZK271" s="16" t="s">
        <v>843</v>
      </c>
      <c r="ZL271" s="16" t="s">
        <v>843</v>
      </c>
      <c r="ZM271" s="16" t="s">
        <v>843</v>
      </c>
      <c r="ZN271" s="16" t="s">
        <v>8703</v>
      </c>
      <c r="ZO271" s="16" t="s">
        <v>487</v>
      </c>
      <c r="ZP271" s="16" t="s">
        <v>487</v>
      </c>
      <c r="ZQ271" s="16" t="s">
        <v>487</v>
      </c>
      <c r="ZR271" s="16" t="s">
        <v>486</v>
      </c>
      <c r="ZS271" s="16" t="s">
        <v>10213</v>
      </c>
      <c r="ZT271" s="16" t="s">
        <v>8705</v>
      </c>
      <c r="ZU271" s="16" t="s">
        <v>9092</v>
      </c>
      <c r="ZV271" s="16" t="s">
        <v>486</v>
      </c>
      <c r="ZW271" s="16" t="s">
        <v>1056</v>
      </c>
      <c r="ZX271" s="16" t="s">
        <v>844</v>
      </c>
      <c r="ZY271" s="16" t="s">
        <v>1056</v>
      </c>
      <c r="ZZ271" s="16" t="s">
        <v>844</v>
      </c>
      <c r="AAA271" s="16" t="s">
        <v>1056</v>
      </c>
      <c r="AAB271" s="16" t="s">
        <v>843</v>
      </c>
      <c r="AAC271" s="16">
        <v>0</v>
      </c>
      <c r="AAD271" s="16" t="s">
        <v>1056</v>
      </c>
      <c r="AAE271" s="16" t="s">
        <v>844</v>
      </c>
      <c r="AAF271" s="16" t="s">
        <v>843</v>
      </c>
      <c r="AAG271" s="16" t="s">
        <v>843</v>
      </c>
      <c r="AAH271" s="16" t="s">
        <v>844</v>
      </c>
      <c r="AAI271" s="16" t="s">
        <v>844</v>
      </c>
      <c r="AAJ271" s="16" t="s">
        <v>615</v>
      </c>
      <c r="AAK271" s="16" t="s">
        <v>649</v>
      </c>
      <c r="AAL271" s="16" t="s">
        <v>904</v>
      </c>
      <c r="AAM271" s="16" t="s">
        <v>663</v>
      </c>
      <c r="AAN271" s="16" t="s">
        <v>8707</v>
      </c>
      <c r="AAO271" s="16" t="s">
        <v>1019</v>
      </c>
      <c r="AAP271" s="16" t="s">
        <v>8708</v>
      </c>
      <c r="AAQ271" s="16" t="s">
        <v>10214</v>
      </c>
      <c r="AAS271" s="16">
        <v>10396.709999999999</v>
      </c>
      <c r="AAT271" s="16" t="s">
        <v>782</v>
      </c>
      <c r="AAU271" s="16" t="s">
        <v>782</v>
      </c>
      <c r="AAV271" s="16" t="s">
        <v>782</v>
      </c>
      <c r="AAW271" s="16" t="s">
        <v>782</v>
      </c>
      <c r="AAX271" s="16" t="s">
        <v>843</v>
      </c>
      <c r="AAY271" s="16" t="s">
        <v>8710</v>
      </c>
      <c r="AAZ271" s="16" t="s">
        <v>783</v>
      </c>
      <c r="ABA271" s="16" t="s">
        <v>783</v>
      </c>
      <c r="ABB271" s="16" t="s">
        <v>782</v>
      </c>
      <c r="ABC271" s="16" t="s">
        <v>783</v>
      </c>
      <c r="ABD271" s="16" t="s">
        <v>782</v>
      </c>
      <c r="ABE271" s="16" t="s">
        <v>783</v>
      </c>
      <c r="ABF271" s="16" t="s">
        <v>782</v>
      </c>
      <c r="ABG271" s="16" t="s">
        <v>782</v>
      </c>
      <c r="ABH271" s="16" t="s">
        <v>782</v>
      </c>
      <c r="ABI271" s="16" t="s">
        <v>782</v>
      </c>
      <c r="ABJ271" s="16" t="s">
        <v>783</v>
      </c>
      <c r="ABK271" s="16" t="s">
        <v>783</v>
      </c>
      <c r="ABL271" s="16" t="s">
        <v>8769</v>
      </c>
      <c r="ABM271" s="16" t="s">
        <v>843</v>
      </c>
      <c r="ABN271" s="16" t="s">
        <v>1034</v>
      </c>
      <c r="ABP271" s="16" t="s">
        <v>972</v>
      </c>
      <c r="ABQ271" s="16" t="s">
        <v>4309</v>
      </c>
      <c r="ABR271" s="16" t="s">
        <v>474</v>
      </c>
      <c r="ABS271" s="16" t="s">
        <v>457</v>
      </c>
      <c r="ABT271" s="16" t="s">
        <v>8759</v>
      </c>
      <c r="ABU271" s="16" t="s">
        <v>1056</v>
      </c>
      <c r="ABV271" s="16" t="s">
        <v>487</v>
      </c>
      <c r="ABW271" s="16" t="s">
        <v>487</v>
      </c>
      <c r="ABX271" s="16" t="s">
        <v>894</v>
      </c>
      <c r="ABY271" s="16" t="s">
        <v>486</v>
      </c>
      <c r="ABZ271" s="16" t="s">
        <v>487</v>
      </c>
      <c r="ACA271" s="16" t="s">
        <v>759</v>
      </c>
      <c r="ACB271" s="16" t="s">
        <v>774</v>
      </c>
      <c r="ACC271" s="16" t="s">
        <v>737</v>
      </c>
      <c r="ACD271" s="16" t="s">
        <v>486</v>
      </c>
      <c r="ACE271" s="16" t="s">
        <v>487</v>
      </c>
      <c r="ACG271" s="16" t="s">
        <v>1014</v>
      </c>
      <c r="ACH271" s="16" t="s">
        <v>1009</v>
      </c>
      <c r="ACI271" s="16" t="s">
        <v>462</v>
      </c>
      <c r="ACJ271" s="16">
        <v>0.79400000000000004</v>
      </c>
      <c r="ACK271" s="16" t="s">
        <v>482</v>
      </c>
      <c r="ACL271" s="16" t="s">
        <v>740</v>
      </c>
      <c r="ACM271" s="16" t="s">
        <v>1193</v>
      </c>
      <c r="ACN271" s="16" t="s">
        <v>1169</v>
      </c>
      <c r="ACO271" s="16" t="s">
        <v>1856</v>
      </c>
      <c r="ACP271" s="16">
        <v>6500</v>
      </c>
      <c r="ACQ271" s="16" t="s">
        <v>1203</v>
      </c>
      <c r="ACR271" s="16" t="s">
        <v>1644</v>
      </c>
      <c r="ACS271" s="16" t="s">
        <v>676</v>
      </c>
      <c r="ACT271" s="16" t="s">
        <v>1521</v>
      </c>
      <c r="ACU271" s="16" t="s">
        <v>833</v>
      </c>
      <c r="ACV271" s="16" t="s">
        <v>8711</v>
      </c>
      <c r="ACW271" s="16" t="s">
        <v>878</v>
      </c>
      <c r="ACX271" s="16" t="s">
        <v>1916</v>
      </c>
      <c r="ACY271" s="16" t="s">
        <v>1947</v>
      </c>
      <c r="ACZ271" s="16">
        <v>1</v>
      </c>
      <c r="ADA271" s="16">
        <v>0</v>
      </c>
      <c r="ADB271" s="16">
        <v>1</v>
      </c>
      <c r="ADC271" s="16">
        <v>1</v>
      </c>
      <c r="ADD271" s="16">
        <v>0</v>
      </c>
      <c r="ADE271" s="16" t="s">
        <v>8827</v>
      </c>
      <c r="ADF271" s="16">
        <v>0</v>
      </c>
      <c r="ADG271" s="16" t="s">
        <v>486</v>
      </c>
      <c r="ADH271" s="16">
        <v>4</v>
      </c>
      <c r="ADI271" s="16" t="s">
        <v>486</v>
      </c>
      <c r="ADJ271" s="16" t="s">
        <v>1744</v>
      </c>
      <c r="ADK271" s="16" t="s">
        <v>13194</v>
      </c>
      <c r="ADL271" s="16" t="s">
        <v>1763</v>
      </c>
      <c r="ADM271" s="16" t="s">
        <v>1756</v>
      </c>
      <c r="ADN271" s="16" t="s">
        <v>1764</v>
      </c>
      <c r="ADO271" s="16" t="s">
        <v>1766</v>
      </c>
      <c r="ADP271" s="16" t="s">
        <v>13194</v>
      </c>
      <c r="ADQ271" s="16" t="s">
        <v>1748</v>
      </c>
      <c r="ADR271" s="16" t="s">
        <v>13194</v>
      </c>
      <c r="ADS271" s="16" t="s">
        <v>1750</v>
      </c>
      <c r="ADU271" s="16" t="s">
        <v>8713</v>
      </c>
      <c r="ADW271" s="16" t="s">
        <v>8766</v>
      </c>
      <c r="ADY271" s="16" t="s">
        <v>1059</v>
      </c>
      <c r="AEA271" s="16">
        <v>13316.666666666701</v>
      </c>
      <c r="AEC271" s="16" t="s">
        <v>1063</v>
      </c>
      <c r="AED271" s="16">
        <v>2079.34</v>
      </c>
      <c r="AEE271" s="16" t="s">
        <v>952</v>
      </c>
      <c r="AEG271" s="16">
        <v>14800</v>
      </c>
      <c r="AEI271" s="16">
        <v>1000</v>
      </c>
      <c r="AEK271" s="16">
        <v>500</v>
      </c>
      <c r="AEL271" s="16">
        <v>300</v>
      </c>
      <c r="AEM271" s="16">
        <v>3000</v>
      </c>
      <c r="AEN271" s="16">
        <v>200</v>
      </c>
      <c r="AEO271" s="16">
        <v>80</v>
      </c>
    </row>
    <row r="272" spans="1:822" x14ac:dyDescent="0.25">
      <c r="A272" s="30">
        <v>45826</v>
      </c>
      <c r="B272" s="16" t="s">
        <v>10215</v>
      </c>
      <c r="C272" s="16" t="s">
        <v>867</v>
      </c>
      <c r="D272" s="16" t="s">
        <v>867</v>
      </c>
      <c r="E272" s="16">
        <v>74</v>
      </c>
      <c r="F272" s="16" t="s">
        <v>8153</v>
      </c>
      <c r="G272" s="16" t="s">
        <v>4137</v>
      </c>
      <c r="I272" s="16" t="s">
        <v>4174</v>
      </c>
      <c r="Z272" s="16" t="s">
        <v>993</v>
      </c>
      <c r="AA272" s="16" t="s">
        <v>470</v>
      </c>
      <c r="AB272" s="16">
        <v>1</v>
      </c>
      <c r="AC272" s="16" t="s">
        <v>843</v>
      </c>
      <c r="AD272" s="16" t="s">
        <v>843</v>
      </c>
      <c r="AE272" s="16" t="s">
        <v>843</v>
      </c>
      <c r="AF272" s="16" t="s">
        <v>844</v>
      </c>
      <c r="AG272" s="16" t="s">
        <v>843</v>
      </c>
      <c r="AH272" s="16" t="s">
        <v>844</v>
      </c>
      <c r="AI272" s="16" t="s">
        <v>843</v>
      </c>
      <c r="AJ272" s="16" t="s">
        <v>843</v>
      </c>
      <c r="AK272" s="16" t="s">
        <v>843</v>
      </c>
      <c r="AM272" s="16" t="s">
        <v>737</v>
      </c>
      <c r="AN272" s="16" t="s">
        <v>761</v>
      </c>
      <c r="AP272" s="16" t="s">
        <v>775</v>
      </c>
      <c r="AR272" s="16" t="s">
        <v>6907</v>
      </c>
      <c r="BB272" s="16">
        <v>2</v>
      </c>
      <c r="BC272" s="16" t="s">
        <v>7878</v>
      </c>
      <c r="BE272" s="16" t="s">
        <v>5098</v>
      </c>
      <c r="BV272" s="16" t="s">
        <v>4433</v>
      </c>
      <c r="BW272" s="16" t="s">
        <v>844</v>
      </c>
      <c r="BX272" s="16" t="s">
        <v>843</v>
      </c>
      <c r="BY272" s="16" t="s">
        <v>843</v>
      </c>
      <c r="BZ272" s="16" t="s">
        <v>843</v>
      </c>
      <c r="CA272" s="16" t="s">
        <v>843</v>
      </c>
      <c r="CB272" s="16" t="s">
        <v>843</v>
      </c>
      <c r="CC272" s="16" t="s">
        <v>843</v>
      </c>
      <c r="CD272" s="16" t="s">
        <v>843</v>
      </c>
      <c r="CE272" s="16" t="s">
        <v>843</v>
      </c>
      <c r="CF272" s="16" t="s">
        <v>843</v>
      </c>
      <c r="CG272" s="16" t="s">
        <v>843</v>
      </c>
      <c r="CH272" s="16" t="s">
        <v>843</v>
      </c>
      <c r="CI272" s="16" t="s">
        <v>843</v>
      </c>
      <c r="CJ272" s="16" t="s">
        <v>843</v>
      </c>
      <c r="CK272" s="16" t="s">
        <v>843</v>
      </c>
      <c r="CP272" s="16" t="s">
        <v>867</v>
      </c>
      <c r="CQ272" s="16" t="s">
        <v>9193</v>
      </c>
      <c r="CR272" s="16" t="s">
        <v>844</v>
      </c>
      <c r="CS272" s="16" t="s">
        <v>844</v>
      </c>
      <c r="CT272" s="16" t="s">
        <v>843</v>
      </c>
      <c r="CU272" s="16" t="s">
        <v>843</v>
      </c>
      <c r="CV272" s="16" t="s">
        <v>843</v>
      </c>
      <c r="CW272" s="16" t="s">
        <v>843</v>
      </c>
      <c r="CX272" s="16" t="s">
        <v>843</v>
      </c>
      <c r="CY272" s="16" t="s">
        <v>843</v>
      </c>
      <c r="CZ272" s="16" t="s">
        <v>843</v>
      </c>
      <c r="DA272" s="16" t="s">
        <v>5184</v>
      </c>
      <c r="DX272" s="16" t="s">
        <v>867</v>
      </c>
      <c r="DY272" s="16" t="s">
        <v>867</v>
      </c>
      <c r="GC272" s="16" t="s">
        <v>5357</v>
      </c>
      <c r="GF272" s="16" t="s">
        <v>867</v>
      </c>
      <c r="GG272" s="16" t="s">
        <v>867</v>
      </c>
      <c r="GV272" s="16" t="s">
        <v>5443</v>
      </c>
      <c r="GW272" s="16" t="s">
        <v>843</v>
      </c>
      <c r="GX272" s="16" t="s">
        <v>844</v>
      </c>
      <c r="GY272" s="16" t="s">
        <v>843</v>
      </c>
      <c r="GZ272" s="16" t="s">
        <v>843</v>
      </c>
      <c r="HA272" s="16" t="s">
        <v>843</v>
      </c>
      <c r="HB272" s="16" t="s">
        <v>843</v>
      </c>
      <c r="HC272" s="16" t="s">
        <v>843</v>
      </c>
      <c r="HD272" s="16" t="s">
        <v>843</v>
      </c>
      <c r="HE272" s="16" t="s">
        <v>843</v>
      </c>
      <c r="HF272" s="16" t="s">
        <v>843</v>
      </c>
      <c r="HH272" s="16" t="s">
        <v>5456</v>
      </c>
      <c r="HK272" s="16" t="s">
        <v>865</v>
      </c>
      <c r="HM272" s="16" t="s">
        <v>865</v>
      </c>
      <c r="HZ272" s="16" t="s">
        <v>7944</v>
      </c>
      <c r="KE272" s="16" t="s">
        <v>5582</v>
      </c>
      <c r="KG272" s="16" t="s">
        <v>7015</v>
      </c>
      <c r="KH272" s="16" t="s">
        <v>7033</v>
      </c>
      <c r="KI272" s="16" t="s">
        <v>865</v>
      </c>
      <c r="LG272" s="16" t="s">
        <v>867</v>
      </c>
      <c r="LH272" s="16" t="s">
        <v>865</v>
      </c>
      <c r="LI272" s="16" t="s">
        <v>867</v>
      </c>
      <c r="LJ272" s="16" t="s">
        <v>865</v>
      </c>
      <c r="LK272" s="16" t="s">
        <v>867</v>
      </c>
      <c r="LL272" s="16" t="s">
        <v>5690</v>
      </c>
      <c r="LM272" s="16" t="s">
        <v>843</v>
      </c>
      <c r="LN272" s="16" t="s">
        <v>843</v>
      </c>
      <c r="LO272" s="16" t="s">
        <v>843</v>
      </c>
      <c r="LP272" s="16" t="s">
        <v>843</v>
      </c>
      <c r="LQ272" s="16" t="s">
        <v>843</v>
      </c>
      <c r="LR272" s="16" t="s">
        <v>843</v>
      </c>
      <c r="LS272" s="16" t="s">
        <v>843</v>
      </c>
      <c r="LT272" s="16" t="s">
        <v>843</v>
      </c>
      <c r="LU272" s="16" t="s">
        <v>843</v>
      </c>
      <c r="LV272" s="16" t="s">
        <v>843</v>
      </c>
      <c r="LW272" s="16" t="s">
        <v>843</v>
      </c>
      <c r="LX272" s="16" t="s">
        <v>844</v>
      </c>
      <c r="LY272" s="16" t="s">
        <v>843</v>
      </c>
      <c r="LZ272" s="16" t="s">
        <v>843</v>
      </c>
      <c r="MA272" s="16" t="s">
        <v>843</v>
      </c>
      <c r="MC272" s="16" t="s">
        <v>5694</v>
      </c>
      <c r="MD272" s="16" t="s">
        <v>844</v>
      </c>
      <c r="ME272" s="16" t="s">
        <v>843</v>
      </c>
      <c r="MF272" s="16" t="s">
        <v>843</v>
      </c>
      <c r="MG272" s="16" t="s">
        <v>843</v>
      </c>
      <c r="MH272" s="16" t="s">
        <v>843</v>
      </c>
      <c r="MI272" s="16" t="s">
        <v>843</v>
      </c>
      <c r="MJ272" s="16" t="s">
        <v>843</v>
      </c>
      <c r="MK272" s="16" t="s">
        <v>843</v>
      </c>
      <c r="ML272" s="16" t="s">
        <v>843</v>
      </c>
      <c r="MM272" s="16" t="s">
        <v>843</v>
      </c>
      <c r="MN272" s="16" t="s">
        <v>843</v>
      </c>
      <c r="MO272" s="16" t="s">
        <v>843</v>
      </c>
      <c r="MP272" s="16" t="s">
        <v>843</v>
      </c>
      <c r="MQ272" s="16" t="s">
        <v>843</v>
      </c>
      <c r="MR272" s="16" t="s">
        <v>843</v>
      </c>
      <c r="MS272" s="16" t="s">
        <v>843</v>
      </c>
      <c r="MT272" s="16" t="s">
        <v>843</v>
      </c>
      <c r="MU272" s="16" t="s">
        <v>843</v>
      </c>
      <c r="MV272" s="16" t="s">
        <v>843</v>
      </c>
      <c r="PC272" s="16" t="s">
        <v>865</v>
      </c>
      <c r="PD272" s="16" t="s">
        <v>865</v>
      </c>
      <c r="PY272" s="16" t="s">
        <v>864</v>
      </c>
      <c r="QP272" s="16" t="s">
        <v>865</v>
      </c>
      <c r="QR272" s="16" t="s">
        <v>865</v>
      </c>
      <c r="QT272" s="16" t="s">
        <v>867</v>
      </c>
      <c r="QV272" s="16" t="s">
        <v>865</v>
      </c>
      <c r="QX272" s="16" t="s">
        <v>865</v>
      </c>
      <c r="QY272" s="16" t="s">
        <v>867</v>
      </c>
      <c r="RD272" s="16" t="s">
        <v>4216</v>
      </c>
      <c r="RF272" s="16" t="s">
        <v>865</v>
      </c>
      <c r="RH272" s="16" t="s">
        <v>4216</v>
      </c>
      <c r="RJ272" s="16" t="s">
        <v>4216</v>
      </c>
      <c r="RN272" s="16" t="s">
        <v>7720</v>
      </c>
      <c r="RP272" s="16" t="s">
        <v>867</v>
      </c>
      <c r="RR272" s="16" t="s">
        <v>7720</v>
      </c>
      <c r="RT272" s="16" t="s">
        <v>867</v>
      </c>
      <c r="RV272" s="16" t="s">
        <v>7720</v>
      </c>
      <c r="RX272" s="16" t="s">
        <v>7720</v>
      </c>
      <c r="RZ272" s="16" t="s">
        <v>7720</v>
      </c>
      <c r="SQ272" s="16" t="s">
        <v>865</v>
      </c>
      <c r="SS272" s="16" t="s">
        <v>7296</v>
      </c>
      <c r="ST272" s="16" t="s">
        <v>7764</v>
      </c>
      <c r="TN272" s="16">
        <v>4000</v>
      </c>
      <c r="TO272" s="16">
        <v>0</v>
      </c>
      <c r="TP272" s="16">
        <v>1000</v>
      </c>
      <c r="TQ272" s="16">
        <v>300</v>
      </c>
      <c r="TR272" s="16">
        <v>100</v>
      </c>
      <c r="TS272" s="16">
        <v>70</v>
      </c>
      <c r="TT272" s="16">
        <v>0</v>
      </c>
      <c r="TU272" s="16">
        <v>0</v>
      </c>
      <c r="TV272" s="16">
        <v>200</v>
      </c>
      <c r="TW272" s="16">
        <v>0</v>
      </c>
      <c r="TX272" s="16">
        <v>0</v>
      </c>
      <c r="TZ272" s="16" t="s">
        <v>7364</v>
      </c>
      <c r="UA272" s="16" t="s">
        <v>8715</v>
      </c>
      <c r="UB272" s="16">
        <v>0</v>
      </c>
      <c r="UC272" s="16" t="s">
        <v>843</v>
      </c>
      <c r="UD272" s="16" t="s">
        <v>843</v>
      </c>
      <c r="UE272" s="16" t="s">
        <v>844</v>
      </c>
      <c r="UF272" s="16" t="s">
        <v>844</v>
      </c>
      <c r="UG272" s="16" t="s">
        <v>843</v>
      </c>
      <c r="UH272" s="16" t="s">
        <v>843</v>
      </c>
      <c r="VK272" s="16" t="s">
        <v>6102</v>
      </c>
      <c r="VL272" s="16" t="s">
        <v>843</v>
      </c>
      <c r="VM272" s="16" t="s">
        <v>843</v>
      </c>
      <c r="VN272" s="16" t="s">
        <v>843</v>
      </c>
      <c r="VO272" s="16" t="s">
        <v>843</v>
      </c>
      <c r="VP272" s="16" t="s">
        <v>844</v>
      </c>
      <c r="VQ272" s="16" t="s">
        <v>843</v>
      </c>
      <c r="VR272" s="16" t="s">
        <v>843</v>
      </c>
      <c r="VS272" s="16" t="s">
        <v>843</v>
      </c>
      <c r="VT272" s="16" t="s">
        <v>843</v>
      </c>
      <c r="VV272" s="16">
        <v>2500</v>
      </c>
      <c r="VX272" s="16" t="s">
        <v>6028</v>
      </c>
      <c r="VY272" s="16" t="s">
        <v>844</v>
      </c>
      <c r="VZ272" s="16" t="s">
        <v>843</v>
      </c>
      <c r="WA272" s="16" t="s">
        <v>843</v>
      </c>
      <c r="WB272" s="16" t="s">
        <v>843</v>
      </c>
      <c r="WC272" s="16" t="s">
        <v>843</v>
      </c>
      <c r="WD272" s="16" t="s">
        <v>843</v>
      </c>
      <c r="WE272" s="16" t="s">
        <v>843</v>
      </c>
      <c r="WF272" s="16" t="s">
        <v>843</v>
      </c>
      <c r="WH272" s="16">
        <v>1625</v>
      </c>
      <c r="WO272" s="16" t="s">
        <v>6920</v>
      </c>
      <c r="XD272" s="16" t="s">
        <v>6975</v>
      </c>
      <c r="XE272" s="16" t="s">
        <v>843</v>
      </c>
      <c r="XF272" s="16" t="s">
        <v>843</v>
      </c>
      <c r="XG272" s="16" t="s">
        <v>844</v>
      </c>
      <c r="XH272" s="16" t="s">
        <v>843</v>
      </c>
      <c r="XI272" s="16" t="s">
        <v>843</v>
      </c>
      <c r="XJ272" s="16" t="s">
        <v>843</v>
      </c>
      <c r="XK272" s="16" t="s">
        <v>843</v>
      </c>
      <c r="XL272" s="16" t="s">
        <v>843</v>
      </c>
      <c r="XM272" s="16" t="s">
        <v>843</v>
      </c>
      <c r="XN272" s="16" t="s">
        <v>843</v>
      </c>
      <c r="XO272" s="16" t="s">
        <v>843</v>
      </c>
      <c r="XP272" s="16" t="s">
        <v>843</v>
      </c>
      <c r="XQ272" s="16" t="s">
        <v>843</v>
      </c>
      <c r="YF272" s="16" t="s">
        <v>865</v>
      </c>
      <c r="YN272" s="16" t="s">
        <v>7040</v>
      </c>
      <c r="YP272" s="16" t="s">
        <v>7981</v>
      </c>
      <c r="YR272" s="16" t="s">
        <v>10216</v>
      </c>
      <c r="YS272" s="16" t="s">
        <v>10217</v>
      </c>
      <c r="YT272" s="16" t="s">
        <v>8694</v>
      </c>
      <c r="YU272" s="16" t="s">
        <v>10218</v>
      </c>
      <c r="YV272" s="16" t="s">
        <v>9148</v>
      </c>
      <c r="YW272" s="16" t="s">
        <v>844</v>
      </c>
      <c r="YX272" s="16" t="s">
        <v>9148</v>
      </c>
      <c r="YY272" s="16" t="s">
        <v>8963</v>
      </c>
      <c r="YZ272" s="16" t="s">
        <v>843</v>
      </c>
      <c r="ZA272" s="16" t="s">
        <v>843</v>
      </c>
      <c r="ZB272" s="16">
        <v>5503.33</v>
      </c>
      <c r="ZC272" s="16" t="s">
        <v>10219</v>
      </c>
      <c r="ZD272" s="16" t="s">
        <v>843</v>
      </c>
      <c r="ZE272" s="16" t="s">
        <v>8862</v>
      </c>
      <c r="ZF272" s="16" t="s">
        <v>8739</v>
      </c>
      <c r="ZG272" s="16" t="s">
        <v>8701</v>
      </c>
      <c r="ZH272" s="16" t="s">
        <v>8700</v>
      </c>
      <c r="ZI272" s="16" t="s">
        <v>8804</v>
      </c>
      <c r="ZJ272" s="16" t="s">
        <v>843</v>
      </c>
      <c r="ZK272" s="16" t="s">
        <v>843</v>
      </c>
      <c r="ZL272" s="16" t="s">
        <v>843</v>
      </c>
      <c r="ZM272" s="16" t="s">
        <v>843</v>
      </c>
      <c r="ZN272" s="16" t="s">
        <v>8815</v>
      </c>
      <c r="ZO272" s="16" t="s">
        <v>487</v>
      </c>
      <c r="ZP272" s="16" t="s">
        <v>487</v>
      </c>
      <c r="ZQ272" s="16" t="s">
        <v>486</v>
      </c>
      <c r="ZR272" s="16" t="s">
        <v>486</v>
      </c>
      <c r="ZS272" s="16" t="s">
        <v>8704</v>
      </c>
      <c r="ZT272" s="16" t="s">
        <v>8705</v>
      </c>
      <c r="ZU272" s="16" t="s">
        <v>8706</v>
      </c>
      <c r="ZV272" s="16" t="s">
        <v>487</v>
      </c>
      <c r="ZW272" s="16" t="s">
        <v>843</v>
      </c>
      <c r="ZX272" s="16" t="s">
        <v>843</v>
      </c>
      <c r="ZY272" s="16" t="s">
        <v>844</v>
      </c>
      <c r="ZZ272" s="16" t="s">
        <v>843</v>
      </c>
      <c r="AAA272" s="16" t="s">
        <v>844</v>
      </c>
      <c r="AAB272" s="16" t="s">
        <v>844</v>
      </c>
      <c r="AAC272" s="16">
        <v>0</v>
      </c>
      <c r="AAD272" s="16" t="s">
        <v>844</v>
      </c>
      <c r="AAE272" s="16" t="s">
        <v>843</v>
      </c>
      <c r="AAF272" s="16" t="s">
        <v>843</v>
      </c>
      <c r="AAG272" s="16" t="s">
        <v>843</v>
      </c>
      <c r="AAH272" s="16" t="s">
        <v>843</v>
      </c>
      <c r="AAI272" s="16" t="s">
        <v>843</v>
      </c>
      <c r="AAJ272" s="16" t="s">
        <v>606</v>
      </c>
      <c r="AAK272" s="16" t="s">
        <v>639</v>
      </c>
      <c r="AAL272" s="16" t="s">
        <v>905</v>
      </c>
      <c r="AAM272" s="16" t="s">
        <v>660</v>
      </c>
      <c r="AAN272" s="16" t="s">
        <v>8707</v>
      </c>
      <c r="AAO272" s="16" t="s">
        <v>1019</v>
      </c>
      <c r="AAP272" s="16" t="s">
        <v>8708</v>
      </c>
      <c r="AAQ272" s="16" t="s">
        <v>8908</v>
      </c>
      <c r="AAS272" s="16">
        <v>2798.71</v>
      </c>
      <c r="AAU272" s="16" t="s">
        <v>782</v>
      </c>
      <c r="AAX272" s="16" t="s">
        <v>843</v>
      </c>
      <c r="AAY272" s="16" t="s">
        <v>8710</v>
      </c>
      <c r="AAZ272" s="16" t="s">
        <v>782</v>
      </c>
      <c r="ABA272" s="16" t="s">
        <v>783</v>
      </c>
      <c r="ABB272" s="16" t="s">
        <v>783</v>
      </c>
      <c r="ABC272" s="16" t="s">
        <v>783</v>
      </c>
      <c r="ABD272" s="16" t="s">
        <v>783</v>
      </c>
      <c r="ABE272" s="16" t="s">
        <v>783</v>
      </c>
      <c r="ABF272" s="16" t="s">
        <v>782</v>
      </c>
      <c r="ABG272" s="16" t="s">
        <v>783</v>
      </c>
      <c r="ABH272" s="16" t="s">
        <v>782</v>
      </c>
      <c r="ABI272" s="16" t="s">
        <v>783</v>
      </c>
      <c r="ABJ272" s="16" t="s">
        <v>783</v>
      </c>
      <c r="ABK272" s="16" t="s">
        <v>783</v>
      </c>
      <c r="ABL272" s="16" t="s">
        <v>8743</v>
      </c>
      <c r="ABM272" s="16" t="s">
        <v>843</v>
      </c>
      <c r="ABN272" s="16" t="s">
        <v>1033</v>
      </c>
      <c r="ABP272" s="16" t="s">
        <v>972</v>
      </c>
      <c r="ABQ272" s="16" t="s">
        <v>4324</v>
      </c>
      <c r="ABR272" s="16" t="s">
        <v>470</v>
      </c>
      <c r="ABS272" s="16" t="s">
        <v>457</v>
      </c>
      <c r="ABT272" s="16" t="s">
        <v>844</v>
      </c>
      <c r="ABU272" s="16" t="s">
        <v>844</v>
      </c>
      <c r="ABV272" s="16" t="s">
        <v>487</v>
      </c>
      <c r="ABW272" s="16" t="s">
        <v>486</v>
      </c>
      <c r="ABX272" s="16" t="s">
        <v>892</v>
      </c>
      <c r="ABY272" s="16" t="s">
        <v>486</v>
      </c>
      <c r="ABZ272" s="16" t="s">
        <v>486</v>
      </c>
      <c r="ACA272" s="16" t="s">
        <v>761</v>
      </c>
      <c r="ACB272" s="16" t="s">
        <v>775</v>
      </c>
      <c r="ACC272" s="16" t="s">
        <v>737</v>
      </c>
      <c r="ACD272" s="16" t="s">
        <v>486</v>
      </c>
      <c r="ACE272" s="16" t="s">
        <v>486</v>
      </c>
      <c r="ACG272" s="16" t="s">
        <v>1014</v>
      </c>
      <c r="ACH272" s="16" t="s">
        <v>1009</v>
      </c>
      <c r="ACI272" s="16" t="s">
        <v>462</v>
      </c>
      <c r="ACJ272" s="16">
        <v>0.79400000000000004</v>
      </c>
      <c r="ACK272" s="16" t="s">
        <v>482</v>
      </c>
      <c r="ACL272" s="16" t="s">
        <v>740</v>
      </c>
      <c r="ACM272" s="16" t="s">
        <v>1190</v>
      </c>
      <c r="ACN272" s="16" t="s">
        <v>1169</v>
      </c>
      <c r="ACO272" s="16" t="s">
        <v>1856</v>
      </c>
      <c r="ACP272" s="16">
        <v>1625</v>
      </c>
      <c r="ACQ272" s="16" t="s">
        <v>1201</v>
      </c>
      <c r="ACR272" s="16" t="s">
        <v>1644</v>
      </c>
      <c r="ACS272" s="16" t="s">
        <v>680</v>
      </c>
      <c r="ACT272" s="16" t="s">
        <v>1522</v>
      </c>
      <c r="ACU272" s="16" t="s">
        <v>833</v>
      </c>
      <c r="ACV272" s="16" t="s">
        <v>8711</v>
      </c>
      <c r="ACW272" s="16" t="s">
        <v>878</v>
      </c>
      <c r="ACX272" s="16" t="s">
        <v>1916</v>
      </c>
      <c r="ACY272" s="16" t="s">
        <v>1947</v>
      </c>
      <c r="ACZ272" s="16">
        <v>1</v>
      </c>
      <c r="ADA272" s="16">
        <v>0</v>
      </c>
      <c r="ADB272" s="16">
        <v>1</v>
      </c>
      <c r="ADC272" s="16">
        <v>0</v>
      </c>
      <c r="ADD272" s="16">
        <v>1</v>
      </c>
      <c r="ADE272" s="16" t="s">
        <v>9213</v>
      </c>
      <c r="ADF272" s="16">
        <v>0</v>
      </c>
      <c r="ADG272" s="16" t="s">
        <v>486</v>
      </c>
      <c r="ADH272" s="16">
        <v>1</v>
      </c>
      <c r="ADJ272" s="16" t="s">
        <v>1744</v>
      </c>
      <c r="ADK272" s="16" t="s">
        <v>13194</v>
      </c>
      <c r="ADL272" s="16" t="s">
        <v>1764</v>
      </c>
      <c r="ADM272" s="16" t="s">
        <v>13195</v>
      </c>
      <c r="ADN272" s="16" t="s">
        <v>13196</v>
      </c>
      <c r="ADO272" s="16" t="s">
        <v>13197</v>
      </c>
      <c r="ADP272" s="16" t="s">
        <v>13194</v>
      </c>
      <c r="ADQ272" s="16" t="s">
        <v>13196</v>
      </c>
      <c r="ADR272" s="16" t="s">
        <v>13194</v>
      </c>
      <c r="ADS272" s="16" t="s">
        <v>13194</v>
      </c>
      <c r="ADU272" s="16" t="s">
        <v>1763</v>
      </c>
      <c r="ADW272" s="16" t="s">
        <v>13199</v>
      </c>
      <c r="ADY272" s="16" t="s">
        <v>1062</v>
      </c>
      <c r="AEA272" s="16">
        <v>5503.3333333333303</v>
      </c>
      <c r="AEC272" s="16" t="s">
        <v>1058</v>
      </c>
      <c r="AED272" s="16">
        <v>2798.71</v>
      </c>
      <c r="AEE272" s="16" t="s">
        <v>952</v>
      </c>
      <c r="AEG272" s="16">
        <v>4125</v>
      </c>
      <c r="AEI272" s="16">
        <v>4000</v>
      </c>
      <c r="AEK272" s="16">
        <v>1000</v>
      </c>
      <c r="AEL272" s="16">
        <v>300</v>
      </c>
      <c r="AEM272" s="16">
        <v>200</v>
      </c>
      <c r="AEN272" s="16">
        <v>100</v>
      </c>
      <c r="AEO272" s="16">
        <v>70</v>
      </c>
    </row>
    <row r="273" spans="1:822" x14ac:dyDescent="0.25">
      <c r="A273" s="30">
        <v>45826</v>
      </c>
      <c r="B273" s="16" t="s">
        <v>10220</v>
      </c>
      <c r="C273" s="16" t="s">
        <v>867</v>
      </c>
      <c r="D273" s="16" t="s">
        <v>867</v>
      </c>
      <c r="E273" s="16">
        <v>36</v>
      </c>
      <c r="F273" s="16" t="s">
        <v>8153</v>
      </c>
      <c r="G273" s="16" t="s">
        <v>4137</v>
      </c>
      <c r="I273" s="16" t="s">
        <v>4148</v>
      </c>
      <c r="Z273" s="16" t="s">
        <v>993</v>
      </c>
      <c r="AA273" s="16" t="s">
        <v>470</v>
      </c>
      <c r="AB273" s="16">
        <v>2</v>
      </c>
      <c r="AC273" s="16" t="s">
        <v>844</v>
      </c>
      <c r="AD273" s="16" t="s">
        <v>843</v>
      </c>
      <c r="AE273" s="16" t="s">
        <v>844</v>
      </c>
      <c r="AF273" s="16" t="s">
        <v>844</v>
      </c>
      <c r="AG273" s="16" t="s">
        <v>843</v>
      </c>
      <c r="AH273" s="16" t="s">
        <v>844</v>
      </c>
      <c r="AI273" s="16" t="s">
        <v>844</v>
      </c>
      <c r="AJ273" s="16" t="s">
        <v>843</v>
      </c>
      <c r="AK273" s="16" t="s">
        <v>844</v>
      </c>
      <c r="AM273" s="16" t="s">
        <v>737</v>
      </c>
      <c r="AN273" s="16" t="s">
        <v>759</v>
      </c>
      <c r="AP273" s="16" t="s">
        <v>768</v>
      </c>
      <c r="AR273" s="16" t="s">
        <v>6910</v>
      </c>
      <c r="BB273" s="16">
        <v>2</v>
      </c>
      <c r="BC273" s="16" t="s">
        <v>7875</v>
      </c>
      <c r="BE273" s="16" t="s">
        <v>5098</v>
      </c>
      <c r="BV273" s="16" t="s">
        <v>4433</v>
      </c>
      <c r="BW273" s="16" t="s">
        <v>844</v>
      </c>
      <c r="BX273" s="16" t="s">
        <v>843</v>
      </c>
      <c r="BY273" s="16" t="s">
        <v>843</v>
      </c>
      <c r="BZ273" s="16" t="s">
        <v>843</v>
      </c>
      <c r="CA273" s="16" t="s">
        <v>843</v>
      </c>
      <c r="CB273" s="16" t="s">
        <v>843</v>
      </c>
      <c r="CC273" s="16" t="s">
        <v>843</v>
      </c>
      <c r="CD273" s="16" t="s">
        <v>843</v>
      </c>
      <c r="CE273" s="16" t="s">
        <v>843</v>
      </c>
      <c r="CF273" s="16" t="s">
        <v>843</v>
      </c>
      <c r="CG273" s="16" t="s">
        <v>843</v>
      </c>
      <c r="CH273" s="16" t="s">
        <v>843</v>
      </c>
      <c r="CI273" s="16" t="s">
        <v>843</v>
      </c>
      <c r="CJ273" s="16" t="s">
        <v>843</v>
      </c>
      <c r="CK273" s="16" t="s">
        <v>843</v>
      </c>
      <c r="CP273" s="16" t="s">
        <v>867</v>
      </c>
      <c r="CQ273" s="16" t="s">
        <v>5191</v>
      </c>
      <c r="CR273" s="16" t="s">
        <v>844</v>
      </c>
      <c r="CS273" s="16" t="s">
        <v>843</v>
      </c>
      <c r="CT273" s="16" t="s">
        <v>843</v>
      </c>
      <c r="CU273" s="16" t="s">
        <v>843</v>
      </c>
      <c r="CV273" s="16" t="s">
        <v>843</v>
      </c>
      <c r="CW273" s="16" t="s">
        <v>843</v>
      </c>
      <c r="CX273" s="16" t="s">
        <v>843</v>
      </c>
      <c r="CY273" s="16" t="s">
        <v>843</v>
      </c>
      <c r="CZ273" s="16" t="s">
        <v>843</v>
      </c>
      <c r="DA273" s="16" t="s">
        <v>5184</v>
      </c>
      <c r="DX273" s="16" t="s">
        <v>867</v>
      </c>
      <c r="DY273" s="16" t="s">
        <v>867</v>
      </c>
      <c r="GC273" s="16" t="s">
        <v>5372</v>
      </c>
      <c r="GF273" s="16" t="s">
        <v>867</v>
      </c>
      <c r="GG273" s="16" t="s">
        <v>867</v>
      </c>
      <c r="GV273" s="16" t="s">
        <v>5443</v>
      </c>
      <c r="GW273" s="16" t="s">
        <v>843</v>
      </c>
      <c r="GX273" s="16" t="s">
        <v>844</v>
      </c>
      <c r="GY273" s="16" t="s">
        <v>843</v>
      </c>
      <c r="GZ273" s="16" t="s">
        <v>843</v>
      </c>
      <c r="HA273" s="16" t="s">
        <v>843</v>
      </c>
      <c r="HB273" s="16" t="s">
        <v>843</v>
      </c>
      <c r="HC273" s="16" t="s">
        <v>843</v>
      </c>
      <c r="HD273" s="16" t="s">
        <v>843</v>
      </c>
      <c r="HE273" s="16" t="s">
        <v>843</v>
      </c>
      <c r="HF273" s="16" t="s">
        <v>843</v>
      </c>
      <c r="HH273" s="16" t="s">
        <v>5456</v>
      </c>
      <c r="HK273" s="16" t="s">
        <v>865</v>
      </c>
      <c r="HM273" s="16" t="s">
        <v>865</v>
      </c>
      <c r="HZ273" s="16" t="s">
        <v>7944</v>
      </c>
      <c r="KE273" s="16" t="s">
        <v>5582</v>
      </c>
      <c r="KG273" s="16" t="s">
        <v>7015</v>
      </c>
      <c r="KH273" s="16" t="s">
        <v>7033</v>
      </c>
      <c r="KI273" s="16" t="s">
        <v>865</v>
      </c>
      <c r="LG273" s="16" t="s">
        <v>867</v>
      </c>
      <c r="LH273" s="16" t="s">
        <v>865</v>
      </c>
      <c r="LI273" s="16" t="s">
        <v>867</v>
      </c>
      <c r="LJ273" s="16" t="s">
        <v>867</v>
      </c>
      <c r="LK273" s="16" t="s">
        <v>867</v>
      </c>
      <c r="LL273" s="16" t="s">
        <v>5690</v>
      </c>
      <c r="LM273" s="16" t="s">
        <v>843</v>
      </c>
      <c r="LN273" s="16" t="s">
        <v>843</v>
      </c>
      <c r="LO273" s="16" t="s">
        <v>843</v>
      </c>
      <c r="LP273" s="16" t="s">
        <v>843</v>
      </c>
      <c r="LQ273" s="16" t="s">
        <v>843</v>
      </c>
      <c r="LR273" s="16" t="s">
        <v>843</v>
      </c>
      <c r="LS273" s="16" t="s">
        <v>843</v>
      </c>
      <c r="LT273" s="16" t="s">
        <v>843</v>
      </c>
      <c r="LU273" s="16" t="s">
        <v>843</v>
      </c>
      <c r="LV273" s="16" t="s">
        <v>843</v>
      </c>
      <c r="LW273" s="16" t="s">
        <v>843</v>
      </c>
      <c r="LX273" s="16" t="s">
        <v>844</v>
      </c>
      <c r="LY273" s="16" t="s">
        <v>843</v>
      </c>
      <c r="LZ273" s="16" t="s">
        <v>843</v>
      </c>
      <c r="MA273" s="16" t="s">
        <v>843</v>
      </c>
      <c r="MC273" s="16" t="s">
        <v>5694</v>
      </c>
      <c r="MD273" s="16" t="s">
        <v>844</v>
      </c>
      <c r="ME273" s="16" t="s">
        <v>843</v>
      </c>
      <c r="MF273" s="16" t="s">
        <v>843</v>
      </c>
      <c r="MG273" s="16" t="s">
        <v>843</v>
      </c>
      <c r="MH273" s="16" t="s">
        <v>843</v>
      </c>
      <c r="MI273" s="16" t="s">
        <v>843</v>
      </c>
      <c r="MJ273" s="16" t="s">
        <v>843</v>
      </c>
      <c r="MK273" s="16" t="s">
        <v>843</v>
      </c>
      <c r="ML273" s="16" t="s">
        <v>843</v>
      </c>
      <c r="MM273" s="16" t="s">
        <v>843</v>
      </c>
      <c r="MN273" s="16" t="s">
        <v>843</v>
      </c>
      <c r="MO273" s="16" t="s">
        <v>843</v>
      </c>
      <c r="MP273" s="16" t="s">
        <v>843</v>
      </c>
      <c r="MQ273" s="16" t="s">
        <v>843</v>
      </c>
      <c r="MR273" s="16" t="s">
        <v>843</v>
      </c>
      <c r="MS273" s="16" t="s">
        <v>843</v>
      </c>
      <c r="MT273" s="16" t="s">
        <v>843</v>
      </c>
      <c r="MU273" s="16" t="s">
        <v>843</v>
      </c>
      <c r="MV273" s="16" t="s">
        <v>843</v>
      </c>
      <c r="NS273" s="16" t="s">
        <v>5694</v>
      </c>
      <c r="NT273" s="16" t="s">
        <v>844</v>
      </c>
      <c r="NU273" s="16" t="s">
        <v>843</v>
      </c>
      <c r="NV273" s="16" t="s">
        <v>843</v>
      </c>
      <c r="NW273" s="16" t="s">
        <v>843</v>
      </c>
      <c r="NX273" s="16" t="s">
        <v>843</v>
      </c>
      <c r="NY273" s="16" t="s">
        <v>843</v>
      </c>
      <c r="NZ273" s="16" t="s">
        <v>843</v>
      </c>
      <c r="OA273" s="16" t="s">
        <v>843</v>
      </c>
      <c r="OB273" s="16" t="s">
        <v>843</v>
      </c>
      <c r="OC273" s="16" t="s">
        <v>843</v>
      </c>
      <c r="OD273" s="16" t="s">
        <v>843</v>
      </c>
      <c r="OE273" s="16" t="s">
        <v>843</v>
      </c>
      <c r="OF273" s="16" t="s">
        <v>843</v>
      </c>
      <c r="OG273" s="16" t="s">
        <v>843</v>
      </c>
      <c r="OH273" s="16" t="s">
        <v>843</v>
      </c>
      <c r="OI273" s="16" t="s">
        <v>843</v>
      </c>
      <c r="PC273" s="16" t="s">
        <v>865</v>
      </c>
      <c r="PD273" s="16" t="s">
        <v>865</v>
      </c>
      <c r="PY273" s="16" t="s">
        <v>865</v>
      </c>
      <c r="QP273" s="16" t="s">
        <v>865</v>
      </c>
      <c r="QR273" s="16" t="s">
        <v>867</v>
      </c>
      <c r="QT273" s="16" t="s">
        <v>867</v>
      </c>
      <c r="QV273" s="16" t="s">
        <v>865</v>
      </c>
      <c r="QX273" s="16" t="s">
        <v>865</v>
      </c>
      <c r="QY273" s="16" t="s">
        <v>867</v>
      </c>
      <c r="RD273" s="16" t="s">
        <v>865</v>
      </c>
      <c r="RF273" s="16" t="s">
        <v>865</v>
      </c>
      <c r="RH273" s="16" t="s">
        <v>4216</v>
      </c>
      <c r="RJ273" s="16" t="s">
        <v>4216</v>
      </c>
      <c r="RN273" s="16" t="s">
        <v>7720</v>
      </c>
      <c r="RP273" s="16" t="s">
        <v>867</v>
      </c>
      <c r="RR273" s="16" t="s">
        <v>867</v>
      </c>
      <c r="RT273" s="16" t="s">
        <v>867</v>
      </c>
      <c r="RV273" s="16" t="s">
        <v>7720</v>
      </c>
      <c r="RX273" s="16" t="s">
        <v>7720</v>
      </c>
      <c r="RZ273" s="16" t="s">
        <v>7724</v>
      </c>
      <c r="SQ273" s="16" t="s">
        <v>865</v>
      </c>
      <c r="SS273" s="16" t="s">
        <v>7296</v>
      </c>
      <c r="ST273" s="16" t="s">
        <v>7764</v>
      </c>
      <c r="TN273" s="16">
        <v>4000</v>
      </c>
      <c r="TO273" s="16">
        <v>3000</v>
      </c>
      <c r="TP273" s="16">
        <v>1200</v>
      </c>
      <c r="TQ273" s="16">
        <v>0</v>
      </c>
      <c r="TR273" s="16">
        <v>400</v>
      </c>
      <c r="TS273" s="16">
        <v>200</v>
      </c>
      <c r="TT273" s="16">
        <v>0</v>
      </c>
      <c r="TU273" s="16">
        <v>500</v>
      </c>
      <c r="TV273" s="16">
        <v>0</v>
      </c>
      <c r="TW273" s="16">
        <v>0</v>
      </c>
      <c r="TX273" s="16">
        <v>0</v>
      </c>
      <c r="TZ273" s="16" t="s">
        <v>7364</v>
      </c>
      <c r="UA273" s="16" t="s">
        <v>5971</v>
      </c>
      <c r="UB273" s="16">
        <v>0</v>
      </c>
      <c r="UC273" s="16" t="s">
        <v>843</v>
      </c>
      <c r="UD273" s="16" t="s">
        <v>843</v>
      </c>
      <c r="UE273" s="16" t="s">
        <v>843</v>
      </c>
      <c r="UF273" s="16" t="s">
        <v>844</v>
      </c>
      <c r="UG273" s="16" t="s">
        <v>843</v>
      </c>
      <c r="UH273" s="16" t="s">
        <v>843</v>
      </c>
      <c r="VX273" s="16" t="s">
        <v>9596</v>
      </c>
      <c r="VY273" s="16" t="s">
        <v>844</v>
      </c>
      <c r="VZ273" s="16" t="s">
        <v>843</v>
      </c>
      <c r="WA273" s="16" t="s">
        <v>843</v>
      </c>
      <c r="WB273" s="16" t="s">
        <v>844</v>
      </c>
      <c r="WC273" s="16" t="s">
        <v>843</v>
      </c>
      <c r="WD273" s="16" t="s">
        <v>843</v>
      </c>
      <c r="WE273" s="16" t="s">
        <v>843</v>
      </c>
      <c r="WF273" s="16" t="s">
        <v>843</v>
      </c>
      <c r="WH273" s="16">
        <v>3250</v>
      </c>
      <c r="WO273" s="16" t="s">
        <v>6920</v>
      </c>
      <c r="XD273" s="16" t="s">
        <v>6975</v>
      </c>
      <c r="XE273" s="16" t="s">
        <v>843</v>
      </c>
      <c r="XF273" s="16" t="s">
        <v>843</v>
      </c>
      <c r="XG273" s="16" t="s">
        <v>844</v>
      </c>
      <c r="XH273" s="16" t="s">
        <v>843</v>
      </c>
      <c r="XI273" s="16" t="s">
        <v>843</v>
      </c>
      <c r="XJ273" s="16" t="s">
        <v>843</v>
      </c>
      <c r="XK273" s="16" t="s">
        <v>843</v>
      </c>
      <c r="XL273" s="16" t="s">
        <v>843</v>
      </c>
      <c r="XM273" s="16" t="s">
        <v>843</v>
      </c>
      <c r="XN273" s="16" t="s">
        <v>843</v>
      </c>
      <c r="XO273" s="16" t="s">
        <v>843</v>
      </c>
      <c r="XP273" s="16" t="s">
        <v>843</v>
      </c>
      <c r="XQ273" s="16" t="s">
        <v>843</v>
      </c>
      <c r="YF273" s="16" t="s">
        <v>865</v>
      </c>
      <c r="YN273" s="16" t="s">
        <v>7040</v>
      </c>
      <c r="YP273" s="16" t="s">
        <v>7978</v>
      </c>
      <c r="YR273" s="16" t="s">
        <v>10221</v>
      </c>
      <c r="YS273" s="16" t="s">
        <v>10222</v>
      </c>
      <c r="YT273" s="16" t="s">
        <v>8694</v>
      </c>
      <c r="YU273" s="16" t="s">
        <v>10223</v>
      </c>
      <c r="YV273" s="16" t="s">
        <v>9148</v>
      </c>
      <c r="YW273" s="16" t="s">
        <v>844</v>
      </c>
      <c r="YX273" s="16" t="s">
        <v>9148</v>
      </c>
      <c r="YY273" s="16" t="s">
        <v>843</v>
      </c>
      <c r="YZ273" s="16" t="s">
        <v>843</v>
      </c>
      <c r="ZA273" s="16" t="s">
        <v>843</v>
      </c>
      <c r="ZB273" s="16">
        <v>9300</v>
      </c>
      <c r="ZC273" s="16" t="s">
        <v>9119</v>
      </c>
      <c r="ZD273" s="16" t="s">
        <v>8854</v>
      </c>
      <c r="ZE273" s="16" t="s">
        <v>843</v>
      </c>
      <c r="ZF273" s="16" t="s">
        <v>843</v>
      </c>
      <c r="ZG273" s="16" t="s">
        <v>8699</v>
      </c>
      <c r="ZH273" s="16" t="s">
        <v>8701</v>
      </c>
      <c r="ZI273" s="16" t="s">
        <v>8779</v>
      </c>
      <c r="ZJ273" s="16" t="s">
        <v>843</v>
      </c>
      <c r="ZK273" s="16" t="s">
        <v>843</v>
      </c>
      <c r="ZL273" s="16" t="s">
        <v>8723</v>
      </c>
      <c r="ZM273" s="16" t="s">
        <v>843</v>
      </c>
      <c r="ZN273" s="16" t="s">
        <v>8725</v>
      </c>
      <c r="ZO273" s="16" t="s">
        <v>487</v>
      </c>
      <c r="ZP273" s="16" t="s">
        <v>487</v>
      </c>
      <c r="ZQ273" s="16" t="s">
        <v>486</v>
      </c>
      <c r="ZR273" s="16" t="s">
        <v>486</v>
      </c>
      <c r="ZS273" s="16" t="s">
        <v>844</v>
      </c>
      <c r="ZT273" s="16" t="s">
        <v>8705</v>
      </c>
      <c r="ZU273" s="16" t="s">
        <v>8706</v>
      </c>
      <c r="ZV273" s="16" t="s">
        <v>487</v>
      </c>
      <c r="ZW273" s="16" t="s">
        <v>844</v>
      </c>
      <c r="ZX273" s="16" t="s">
        <v>844</v>
      </c>
      <c r="ZY273" s="16" t="s">
        <v>844</v>
      </c>
      <c r="ZZ273" s="16" t="s">
        <v>844</v>
      </c>
      <c r="AAA273" s="16" t="s">
        <v>843</v>
      </c>
      <c r="AAB273" s="16" t="s">
        <v>843</v>
      </c>
      <c r="AAC273" s="16">
        <v>0</v>
      </c>
      <c r="AAD273" s="16" t="s">
        <v>844</v>
      </c>
      <c r="AAE273" s="16" t="s">
        <v>843</v>
      </c>
      <c r="AAF273" s="16" t="s">
        <v>844</v>
      </c>
      <c r="AAG273" s="16" t="s">
        <v>843</v>
      </c>
      <c r="AAH273" s="16" t="s">
        <v>843</v>
      </c>
      <c r="AAI273" s="16" t="s">
        <v>843</v>
      </c>
      <c r="AAJ273" s="16" t="s">
        <v>615</v>
      </c>
      <c r="AAK273" s="16" t="s">
        <v>633</v>
      </c>
      <c r="AAL273" s="16" t="s">
        <v>904</v>
      </c>
      <c r="AAM273" s="16" t="s">
        <v>663</v>
      </c>
      <c r="AAN273" s="16" t="s">
        <v>8707</v>
      </c>
      <c r="AAO273" s="16" t="s">
        <v>1018</v>
      </c>
      <c r="AAP273" s="16" t="s">
        <v>8708</v>
      </c>
      <c r="AAS273" s="16">
        <v>3250</v>
      </c>
      <c r="AAT273" s="16" t="s">
        <v>782</v>
      </c>
      <c r="AAU273" s="16" t="s">
        <v>782</v>
      </c>
      <c r="AAX273" s="16" t="s">
        <v>843</v>
      </c>
      <c r="AAY273" s="16" t="s">
        <v>8710</v>
      </c>
      <c r="AAZ273" s="16" t="s">
        <v>782</v>
      </c>
      <c r="ABA273" s="16" t="s">
        <v>783</v>
      </c>
      <c r="ABB273" s="16" t="s">
        <v>782</v>
      </c>
      <c r="ABC273" s="16" t="s">
        <v>783</v>
      </c>
      <c r="ABD273" s="16" t="s">
        <v>783</v>
      </c>
      <c r="ABE273" s="16" t="s">
        <v>783</v>
      </c>
      <c r="ABF273" s="16" t="s">
        <v>782</v>
      </c>
      <c r="ABG273" s="16" t="s">
        <v>782</v>
      </c>
      <c r="ABH273" s="16" t="s">
        <v>782</v>
      </c>
      <c r="ABI273" s="16" t="s">
        <v>783</v>
      </c>
      <c r="ABJ273" s="16" t="s">
        <v>783</v>
      </c>
      <c r="ABK273" s="16" t="s">
        <v>782</v>
      </c>
      <c r="ABL273" s="16" t="s">
        <v>8769</v>
      </c>
      <c r="ABM273" s="16" t="s">
        <v>843</v>
      </c>
      <c r="ABN273" s="16" t="s">
        <v>1034</v>
      </c>
      <c r="ABP273" s="16" t="s">
        <v>972</v>
      </c>
      <c r="ABQ273" s="16" t="s">
        <v>4324</v>
      </c>
      <c r="ABR273" s="16" t="s">
        <v>470</v>
      </c>
      <c r="ABS273" s="16" t="s">
        <v>451</v>
      </c>
      <c r="ABT273" s="16" t="s">
        <v>1056</v>
      </c>
      <c r="ABU273" s="16" t="s">
        <v>844</v>
      </c>
      <c r="ABV273" s="16" t="s">
        <v>487</v>
      </c>
      <c r="ABW273" s="16" t="s">
        <v>486</v>
      </c>
      <c r="ABX273" s="16" t="s">
        <v>892</v>
      </c>
      <c r="ABY273" s="16" t="s">
        <v>486</v>
      </c>
      <c r="ABZ273" s="16" t="s">
        <v>486</v>
      </c>
      <c r="ACA273" s="16" t="s">
        <v>759</v>
      </c>
      <c r="ACB273" s="16" t="s">
        <v>768</v>
      </c>
      <c r="ACC273" s="16" t="s">
        <v>737</v>
      </c>
      <c r="ACD273" s="16" t="s">
        <v>487</v>
      </c>
      <c r="ACE273" s="16" t="s">
        <v>486</v>
      </c>
      <c r="ACG273" s="16" t="s">
        <v>1014</v>
      </c>
      <c r="ACH273" s="16" t="s">
        <v>1009</v>
      </c>
      <c r="ACI273" s="16" t="s">
        <v>462</v>
      </c>
      <c r="ACJ273" s="16">
        <v>0.79400000000000004</v>
      </c>
      <c r="ACK273" s="16" t="s">
        <v>482</v>
      </c>
      <c r="ACL273" s="16" t="s">
        <v>740</v>
      </c>
      <c r="ACM273" s="16" t="s">
        <v>1189</v>
      </c>
      <c r="ACN273" s="16" t="s">
        <v>1169</v>
      </c>
      <c r="ACO273" s="16" t="s">
        <v>1856</v>
      </c>
      <c r="ACP273" s="16">
        <v>3250</v>
      </c>
      <c r="ACQ273" s="16" t="s">
        <v>1202</v>
      </c>
      <c r="ACR273" s="16" t="s">
        <v>1645</v>
      </c>
      <c r="ACS273" s="16" t="s">
        <v>680</v>
      </c>
      <c r="ACT273" s="16" t="s">
        <v>1522</v>
      </c>
      <c r="ACX273" s="16" t="s">
        <v>1914</v>
      </c>
      <c r="ACY273" s="16" t="s">
        <v>1947</v>
      </c>
      <c r="ACZ273" s="16">
        <v>1</v>
      </c>
      <c r="ADA273" s="16">
        <v>0</v>
      </c>
      <c r="ADB273" s="16">
        <v>1</v>
      </c>
      <c r="ADC273" s="16">
        <v>1</v>
      </c>
      <c r="ADD273" s="16">
        <v>1</v>
      </c>
      <c r="ADE273" s="16" t="s">
        <v>9236</v>
      </c>
      <c r="ADF273" s="16">
        <v>0</v>
      </c>
      <c r="ADG273" s="16" t="s">
        <v>486</v>
      </c>
      <c r="ADH273" s="16">
        <v>2</v>
      </c>
      <c r="ADI273" s="16" t="s">
        <v>486</v>
      </c>
      <c r="ADJ273" s="16" t="s">
        <v>1744</v>
      </c>
      <c r="ADK273" s="16" t="s">
        <v>1743</v>
      </c>
      <c r="ADL273" s="16" t="s">
        <v>1761</v>
      </c>
      <c r="ADM273" s="16" t="s">
        <v>13194</v>
      </c>
      <c r="ADN273" s="16" t="s">
        <v>13196</v>
      </c>
      <c r="ADO273" s="16" t="s">
        <v>13197</v>
      </c>
      <c r="ADP273" s="16" t="s">
        <v>13196</v>
      </c>
      <c r="ADQ273" s="16" t="s">
        <v>13194</v>
      </c>
      <c r="ADR273" s="16" t="s">
        <v>13194</v>
      </c>
      <c r="ADS273" s="16" t="s">
        <v>13194</v>
      </c>
      <c r="ADW273" s="16" t="s">
        <v>8729</v>
      </c>
      <c r="ADY273" s="16" t="s">
        <v>1063</v>
      </c>
      <c r="AEB273" s="16">
        <v>9300</v>
      </c>
      <c r="AEC273" s="16" t="s">
        <v>1058</v>
      </c>
      <c r="AED273" s="16">
        <v>1625</v>
      </c>
      <c r="AEE273" s="16" t="s">
        <v>952</v>
      </c>
      <c r="AEH273" s="16">
        <v>3250</v>
      </c>
      <c r="AEI273" s="16">
        <v>2000</v>
      </c>
      <c r="AEJ273" s="16">
        <v>1500</v>
      </c>
      <c r="AEK273" s="16">
        <v>600</v>
      </c>
      <c r="AEN273" s="16">
        <v>200</v>
      </c>
      <c r="AEO273" s="16">
        <v>100</v>
      </c>
      <c r="AEP273" s="16">
        <v>250</v>
      </c>
    </row>
    <row r="274" spans="1:822" x14ac:dyDescent="0.25">
      <c r="A274" s="30">
        <v>45826</v>
      </c>
      <c r="B274" s="16" t="s">
        <v>10224</v>
      </c>
      <c r="C274" s="16" t="s">
        <v>867</v>
      </c>
      <c r="D274" s="16" t="s">
        <v>867</v>
      </c>
      <c r="E274" s="16">
        <v>39</v>
      </c>
      <c r="F274" s="16" t="s">
        <v>8153</v>
      </c>
      <c r="G274" s="16" t="s">
        <v>4119</v>
      </c>
      <c r="I274" s="16" t="s">
        <v>4174</v>
      </c>
      <c r="Z274" s="16" t="s">
        <v>998</v>
      </c>
      <c r="AA274" s="16" t="s">
        <v>470</v>
      </c>
      <c r="AB274" s="16">
        <v>3</v>
      </c>
      <c r="AC274" s="16" t="s">
        <v>8732</v>
      </c>
      <c r="AD274" s="16" t="s">
        <v>1056</v>
      </c>
      <c r="AE274" s="16" t="s">
        <v>843</v>
      </c>
      <c r="AF274" s="16" t="s">
        <v>844</v>
      </c>
      <c r="AG274" s="16" t="s">
        <v>843</v>
      </c>
      <c r="AH274" s="16" t="s">
        <v>8732</v>
      </c>
      <c r="AI274" s="16" t="s">
        <v>843</v>
      </c>
      <c r="AJ274" s="16" t="s">
        <v>843</v>
      </c>
      <c r="AK274" s="16" t="s">
        <v>1056</v>
      </c>
      <c r="AM274" s="16" t="s">
        <v>737</v>
      </c>
      <c r="AN274" s="16" t="s">
        <v>759</v>
      </c>
      <c r="AP274" s="16" t="s">
        <v>768</v>
      </c>
      <c r="AR274" s="16" t="s">
        <v>6907</v>
      </c>
      <c r="BB274" s="16">
        <v>4</v>
      </c>
      <c r="BC274" s="16" t="s">
        <v>7878</v>
      </c>
      <c r="BE274" s="16" t="s">
        <v>5098</v>
      </c>
      <c r="BV274" s="16" t="s">
        <v>4433</v>
      </c>
      <c r="BW274" s="16" t="s">
        <v>844</v>
      </c>
      <c r="BX274" s="16" t="s">
        <v>843</v>
      </c>
      <c r="BY274" s="16" t="s">
        <v>843</v>
      </c>
      <c r="BZ274" s="16" t="s">
        <v>843</v>
      </c>
      <c r="CA274" s="16" t="s">
        <v>843</v>
      </c>
      <c r="CB274" s="16" t="s">
        <v>843</v>
      </c>
      <c r="CC274" s="16" t="s">
        <v>843</v>
      </c>
      <c r="CD274" s="16" t="s">
        <v>843</v>
      </c>
      <c r="CE274" s="16" t="s">
        <v>843</v>
      </c>
      <c r="CF274" s="16" t="s">
        <v>843</v>
      </c>
      <c r="CG274" s="16" t="s">
        <v>843</v>
      </c>
      <c r="CH274" s="16" t="s">
        <v>843</v>
      </c>
      <c r="CI274" s="16" t="s">
        <v>843</v>
      </c>
      <c r="CJ274" s="16" t="s">
        <v>843</v>
      </c>
      <c r="CK274" s="16" t="s">
        <v>843</v>
      </c>
      <c r="CP274" s="16" t="s">
        <v>867</v>
      </c>
      <c r="CQ274" s="16" t="s">
        <v>9044</v>
      </c>
      <c r="CR274" s="16" t="s">
        <v>844</v>
      </c>
      <c r="CS274" s="16" t="s">
        <v>844</v>
      </c>
      <c r="CT274" s="16" t="s">
        <v>843</v>
      </c>
      <c r="CU274" s="16" t="s">
        <v>843</v>
      </c>
      <c r="CV274" s="16" t="s">
        <v>843</v>
      </c>
      <c r="CW274" s="16" t="s">
        <v>843</v>
      </c>
      <c r="CX274" s="16" t="s">
        <v>843</v>
      </c>
      <c r="CY274" s="16" t="s">
        <v>843</v>
      </c>
      <c r="CZ274" s="16" t="s">
        <v>843</v>
      </c>
      <c r="DA274" s="16" t="s">
        <v>5184</v>
      </c>
      <c r="DX274" s="16" t="s">
        <v>7842</v>
      </c>
      <c r="DY274" s="16" t="s">
        <v>867</v>
      </c>
      <c r="GC274" s="16" t="s">
        <v>2337</v>
      </c>
      <c r="GD274" s="16" t="s">
        <v>9150</v>
      </c>
      <c r="GF274" s="16" t="s">
        <v>865</v>
      </c>
      <c r="GG274" s="16" t="s">
        <v>867</v>
      </c>
      <c r="GV274" s="16" t="s">
        <v>5443</v>
      </c>
      <c r="GW274" s="16" t="s">
        <v>843</v>
      </c>
      <c r="GX274" s="16" t="s">
        <v>844</v>
      </c>
      <c r="GY274" s="16" t="s">
        <v>843</v>
      </c>
      <c r="GZ274" s="16" t="s">
        <v>843</v>
      </c>
      <c r="HA274" s="16" t="s">
        <v>843</v>
      </c>
      <c r="HB274" s="16" t="s">
        <v>843</v>
      </c>
      <c r="HC274" s="16" t="s">
        <v>843</v>
      </c>
      <c r="HD274" s="16" t="s">
        <v>843</v>
      </c>
      <c r="HE274" s="16" t="s">
        <v>843</v>
      </c>
      <c r="HF274" s="16" t="s">
        <v>843</v>
      </c>
      <c r="HH274" s="16" t="s">
        <v>5456</v>
      </c>
      <c r="HK274" s="16" t="s">
        <v>865</v>
      </c>
      <c r="HM274" s="16" t="s">
        <v>865</v>
      </c>
      <c r="HZ274" s="16" t="s">
        <v>7944</v>
      </c>
      <c r="KE274" s="16" t="s">
        <v>5582</v>
      </c>
      <c r="KG274" s="16" t="s">
        <v>7018</v>
      </c>
      <c r="KH274" s="16" t="s">
        <v>7033</v>
      </c>
      <c r="KI274" s="16" t="s">
        <v>865</v>
      </c>
      <c r="LG274" s="16" t="s">
        <v>867</v>
      </c>
      <c r="LH274" s="16" t="s">
        <v>865</v>
      </c>
      <c r="LI274" s="16" t="s">
        <v>867</v>
      </c>
      <c r="LJ274" s="16" t="s">
        <v>867</v>
      </c>
      <c r="LK274" s="16" t="s">
        <v>867</v>
      </c>
      <c r="LL274" s="16" t="s">
        <v>5663</v>
      </c>
      <c r="LM274" s="16" t="s">
        <v>843</v>
      </c>
      <c r="LN274" s="16" t="s">
        <v>843</v>
      </c>
      <c r="LO274" s="16" t="s">
        <v>844</v>
      </c>
      <c r="LP274" s="16" t="s">
        <v>843</v>
      </c>
      <c r="LQ274" s="16" t="s">
        <v>843</v>
      </c>
      <c r="LR274" s="16" t="s">
        <v>843</v>
      </c>
      <c r="LS274" s="16" t="s">
        <v>843</v>
      </c>
      <c r="LT274" s="16" t="s">
        <v>843</v>
      </c>
      <c r="LU274" s="16" t="s">
        <v>843</v>
      </c>
      <c r="LV274" s="16" t="s">
        <v>843</v>
      </c>
      <c r="LW274" s="16" t="s">
        <v>843</v>
      </c>
      <c r="LX274" s="16" t="s">
        <v>843</v>
      </c>
      <c r="LY274" s="16" t="s">
        <v>843</v>
      </c>
      <c r="LZ274" s="16" t="s">
        <v>843</v>
      </c>
      <c r="MA274" s="16" t="s">
        <v>843</v>
      </c>
      <c r="MC274" s="16" t="s">
        <v>5694</v>
      </c>
      <c r="MD274" s="16" t="s">
        <v>844</v>
      </c>
      <c r="ME274" s="16" t="s">
        <v>843</v>
      </c>
      <c r="MF274" s="16" t="s">
        <v>843</v>
      </c>
      <c r="MG274" s="16" t="s">
        <v>843</v>
      </c>
      <c r="MH274" s="16" t="s">
        <v>843</v>
      </c>
      <c r="MI274" s="16" t="s">
        <v>843</v>
      </c>
      <c r="MJ274" s="16" t="s">
        <v>843</v>
      </c>
      <c r="MK274" s="16" t="s">
        <v>843</v>
      </c>
      <c r="ML274" s="16" t="s">
        <v>843</v>
      </c>
      <c r="MM274" s="16" t="s">
        <v>843</v>
      </c>
      <c r="MN274" s="16" t="s">
        <v>843</v>
      </c>
      <c r="MO274" s="16" t="s">
        <v>843</v>
      </c>
      <c r="MP274" s="16" t="s">
        <v>843</v>
      </c>
      <c r="MQ274" s="16" t="s">
        <v>843</v>
      </c>
      <c r="MR274" s="16" t="s">
        <v>843</v>
      </c>
      <c r="MS274" s="16" t="s">
        <v>843</v>
      </c>
      <c r="MT274" s="16" t="s">
        <v>843</v>
      </c>
      <c r="MU274" s="16" t="s">
        <v>843</v>
      </c>
      <c r="MV274" s="16" t="s">
        <v>843</v>
      </c>
      <c r="OK274" s="16" t="s">
        <v>5694</v>
      </c>
      <c r="OL274" s="16" t="s">
        <v>844</v>
      </c>
      <c r="OM274" s="16" t="s">
        <v>843</v>
      </c>
      <c r="ON274" s="16" t="s">
        <v>843</v>
      </c>
      <c r="OO274" s="16" t="s">
        <v>843</v>
      </c>
      <c r="OP274" s="16" t="s">
        <v>843</v>
      </c>
      <c r="OQ274" s="16" t="s">
        <v>843</v>
      </c>
      <c r="OR274" s="16" t="s">
        <v>843</v>
      </c>
      <c r="OS274" s="16" t="s">
        <v>843</v>
      </c>
      <c r="OT274" s="16" t="s">
        <v>843</v>
      </c>
      <c r="OU274" s="16" t="s">
        <v>843</v>
      </c>
      <c r="OV274" s="16" t="s">
        <v>843</v>
      </c>
      <c r="OW274" s="16" t="s">
        <v>843</v>
      </c>
      <c r="OX274" s="16" t="s">
        <v>843</v>
      </c>
      <c r="OY274" s="16" t="s">
        <v>843</v>
      </c>
      <c r="OZ274" s="16" t="s">
        <v>843</v>
      </c>
      <c r="PA274" s="16" t="s">
        <v>843</v>
      </c>
      <c r="PC274" s="16" t="s">
        <v>865</v>
      </c>
      <c r="PD274" s="16" t="s">
        <v>865</v>
      </c>
      <c r="PY274" s="16" t="s">
        <v>865</v>
      </c>
      <c r="QP274" s="16" t="s">
        <v>865</v>
      </c>
      <c r="QR274" s="16" t="s">
        <v>867</v>
      </c>
      <c r="QT274" s="16" t="s">
        <v>867</v>
      </c>
      <c r="QV274" s="16" t="s">
        <v>865</v>
      </c>
      <c r="QX274" s="16" t="s">
        <v>867</v>
      </c>
      <c r="QY274" s="16" t="s">
        <v>867</v>
      </c>
      <c r="RD274" s="16" t="s">
        <v>865</v>
      </c>
      <c r="RF274" s="16" t="s">
        <v>865</v>
      </c>
      <c r="RH274" s="16" t="s">
        <v>865</v>
      </c>
      <c r="RJ274" s="16" t="s">
        <v>865</v>
      </c>
      <c r="RN274" s="16" t="s">
        <v>7724</v>
      </c>
      <c r="RP274" s="16" t="s">
        <v>867</v>
      </c>
      <c r="RR274" s="16" t="s">
        <v>867</v>
      </c>
      <c r="RT274" s="16" t="s">
        <v>867</v>
      </c>
      <c r="RV274" s="16" t="s">
        <v>867</v>
      </c>
      <c r="RX274" s="16" t="s">
        <v>7720</v>
      </c>
      <c r="RZ274" s="16" t="s">
        <v>7720</v>
      </c>
      <c r="SQ274" s="16" t="s">
        <v>867</v>
      </c>
      <c r="SS274" s="16" t="s">
        <v>7308</v>
      </c>
      <c r="ST274" s="16" t="s">
        <v>7758</v>
      </c>
      <c r="TN274" s="16">
        <v>1200</v>
      </c>
      <c r="TO274" s="16">
        <v>4000</v>
      </c>
      <c r="TP274" s="16">
        <v>3500</v>
      </c>
      <c r="TQ274" s="16">
        <v>700</v>
      </c>
      <c r="TR274" s="16">
        <v>1000</v>
      </c>
      <c r="TS274" s="16">
        <v>550</v>
      </c>
      <c r="TT274" s="16">
        <v>0</v>
      </c>
      <c r="TU274" s="16">
        <v>0</v>
      </c>
      <c r="TV274" s="16">
        <v>1000</v>
      </c>
      <c r="TW274" s="16">
        <v>0</v>
      </c>
      <c r="TX274" s="16">
        <v>2000</v>
      </c>
      <c r="TZ274" s="16" t="s">
        <v>7361</v>
      </c>
      <c r="UA274" s="16" t="s">
        <v>8950</v>
      </c>
      <c r="UB274" s="16">
        <v>0</v>
      </c>
      <c r="UC274" s="16" t="s">
        <v>844</v>
      </c>
      <c r="UD274" s="16" t="s">
        <v>843</v>
      </c>
      <c r="UE274" s="16" t="s">
        <v>843</v>
      </c>
      <c r="UF274" s="16" t="s">
        <v>844</v>
      </c>
      <c r="UG274" s="16" t="s">
        <v>843</v>
      </c>
      <c r="UH274" s="16" t="s">
        <v>843</v>
      </c>
      <c r="UL274" s="16">
        <v>6000</v>
      </c>
      <c r="VX274" s="16" t="s">
        <v>6028</v>
      </c>
      <c r="VY274" s="16" t="s">
        <v>844</v>
      </c>
      <c r="VZ274" s="16" t="s">
        <v>843</v>
      </c>
      <c r="WA274" s="16" t="s">
        <v>843</v>
      </c>
      <c r="WB274" s="16" t="s">
        <v>843</v>
      </c>
      <c r="WC274" s="16" t="s">
        <v>843</v>
      </c>
      <c r="WD274" s="16" t="s">
        <v>843</v>
      </c>
      <c r="WE274" s="16" t="s">
        <v>843</v>
      </c>
      <c r="WF274" s="16" t="s">
        <v>843</v>
      </c>
      <c r="WH274" s="16">
        <v>4875</v>
      </c>
      <c r="WO274" s="16" t="s">
        <v>6917</v>
      </c>
      <c r="XD274" s="16" t="s">
        <v>7000</v>
      </c>
      <c r="XE274" s="16" t="s">
        <v>843</v>
      </c>
      <c r="XF274" s="16" t="s">
        <v>843</v>
      </c>
      <c r="XG274" s="16" t="s">
        <v>843</v>
      </c>
      <c r="XH274" s="16" t="s">
        <v>843</v>
      </c>
      <c r="XI274" s="16" t="s">
        <v>843</v>
      </c>
      <c r="XJ274" s="16" t="s">
        <v>843</v>
      </c>
      <c r="XK274" s="16" t="s">
        <v>843</v>
      </c>
      <c r="XL274" s="16" t="s">
        <v>843</v>
      </c>
      <c r="XM274" s="16" t="s">
        <v>843</v>
      </c>
      <c r="XN274" s="16" t="s">
        <v>843</v>
      </c>
      <c r="XO274" s="16" t="s">
        <v>844</v>
      </c>
      <c r="XP274" s="16" t="s">
        <v>843</v>
      </c>
      <c r="XQ274" s="16" t="s">
        <v>843</v>
      </c>
      <c r="YF274" s="16" t="s">
        <v>865</v>
      </c>
      <c r="YN274" s="16" t="s">
        <v>7040</v>
      </c>
      <c r="YP274" s="16" t="s">
        <v>7978</v>
      </c>
      <c r="YR274" s="16" t="s">
        <v>10225</v>
      </c>
      <c r="YS274" s="16" t="s">
        <v>10226</v>
      </c>
      <c r="YT274" s="16" t="s">
        <v>8694</v>
      </c>
      <c r="YU274" s="16" t="s">
        <v>10227</v>
      </c>
      <c r="YV274" s="16" t="s">
        <v>9148</v>
      </c>
      <c r="YW274" s="16" t="s">
        <v>844</v>
      </c>
      <c r="YX274" s="16" t="s">
        <v>9148</v>
      </c>
      <c r="YY274" s="16" t="s">
        <v>8761</v>
      </c>
      <c r="YZ274" s="16" t="s">
        <v>843</v>
      </c>
      <c r="ZA274" s="16" t="s">
        <v>8761</v>
      </c>
      <c r="ZB274" s="16">
        <v>11283.34</v>
      </c>
      <c r="ZC274" s="16" t="s">
        <v>8741</v>
      </c>
      <c r="ZD274" s="16" t="s">
        <v>8926</v>
      </c>
      <c r="ZE274" s="16" t="s">
        <v>9272</v>
      </c>
      <c r="ZF274" s="16" t="s">
        <v>8754</v>
      </c>
      <c r="ZG274" s="16" t="s">
        <v>8753</v>
      </c>
      <c r="ZH274" s="16" t="s">
        <v>8723</v>
      </c>
      <c r="ZI274" s="16" t="s">
        <v>9017</v>
      </c>
      <c r="ZJ274" s="16" t="s">
        <v>8700</v>
      </c>
      <c r="ZK274" s="16" t="s">
        <v>843</v>
      </c>
      <c r="ZL274" s="16" t="s">
        <v>843</v>
      </c>
      <c r="ZM274" s="16" t="s">
        <v>843</v>
      </c>
      <c r="ZN274" s="16" t="s">
        <v>8703</v>
      </c>
      <c r="ZO274" s="16" t="s">
        <v>487</v>
      </c>
      <c r="ZP274" s="16" t="s">
        <v>487</v>
      </c>
      <c r="ZQ274" s="16" t="s">
        <v>487</v>
      </c>
      <c r="ZR274" s="16" t="s">
        <v>486</v>
      </c>
      <c r="ZS274" s="16" t="s">
        <v>9278</v>
      </c>
      <c r="ZT274" s="16" t="s">
        <v>8705</v>
      </c>
      <c r="ZU274" s="16" t="s">
        <v>8706</v>
      </c>
      <c r="ZV274" s="16" t="s">
        <v>487</v>
      </c>
      <c r="ZW274" s="16" t="s">
        <v>1056</v>
      </c>
      <c r="ZX274" s="16" t="s">
        <v>844</v>
      </c>
      <c r="ZY274" s="16" t="s">
        <v>8732</v>
      </c>
      <c r="ZZ274" s="16" t="s">
        <v>843</v>
      </c>
      <c r="AAA274" s="16" t="s">
        <v>843</v>
      </c>
      <c r="AAB274" s="16" t="s">
        <v>843</v>
      </c>
      <c r="AAC274" s="16">
        <v>1</v>
      </c>
      <c r="AAD274" s="16" t="s">
        <v>844</v>
      </c>
      <c r="AAE274" s="16" t="s">
        <v>843</v>
      </c>
      <c r="AAF274" s="16" t="s">
        <v>843</v>
      </c>
      <c r="AAG274" s="16" t="s">
        <v>844</v>
      </c>
      <c r="AAH274" s="16" t="s">
        <v>843</v>
      </c>
      <c r="AAI274" s="16" t="s">
        <v>844</v>
      </c>
      <c r="AAJ274" s="16" t="s">
        <v>615</v>
      </c>
      <c r="AAK274" s="16" t="s">
        <v>633</v>
      </c>
      <c r="AAL274" s="16" t="s">
        <v>904</v>
      </c>
      <c r="AAM274" s="16" t="s">
        <v>663</v>
      </c>
      <c r="AAN274" s="16" t="s">
        <v>8707</v>
      </c>
      <c r="AAO274" s="16" t="s">
        <v>1018</v>
      </c>
      <c r="AAP274" s="16" t="s">
        <v>8708</v>
      </c>
      <c r="AAS274" s="16">
        <v>10875</v>
      </c>
      <c r="AAT274" s="16" t="s">
        <v>782</v>
      </c>
      <c r="AAU274" s="16" t="s">
        <v>782</v>
      </c>
      <c r="AAV274" s="16" t="s">
        <v>782</v>
      </c>
      <c r="AAW274" s="16" t="s">
        <v>782</v>
      </c>
      <c r="AAX274" s="16" t="s">
        <v>843</v>
      </c>
      <c r="AAY274" s="16" t="s">
        <v>8710</v>
      </c>
      <c r="AAZ274" s="16" t="s">
        <v>782</v>
      </c>
      <c r="ABA274" s="16" t="s">
        <v>782</v>
      </c>
      <c r="ABB274" s="16" t="s">
        <v>782</v>
      </c>
      <c r="ABC274" s="16" t="s">
        <v>783</v>
      </c>
      <c r="ABD274" s="16" t="s">
        <v>782</v>
      </c>
      <c r="ABE274" s="16" t="s">
        <v>783</v>
      </c>
      <c r="ABF274" s="16" t="s">
        <v>782</v>
      </c>
      <c r="ABG274" s="16" t="s">
        <v>782</v>
      </c>
      <c r="ABH274" s="16" t="s">
        <v>782</v>
      </c>
      <c r="ABI274" s="16" t="s">
        <v>782</v>
      </c>
      <c r="ABJ274" s="16" t="s">
        <v>783</v>
      </c>
      <c r="ABK274" s="16" t="s">
        <v>783</v>
      </c>
      <c r="ABL274" s="16" t="s">
        <v>8746</v>
      </c>
      <c r="ABM274" s="16" t="s">
        <v>843</v>
      </c>
      <c r="ABN274" s="16" t="s">
        <v>1034</v>
      </c>
      <c r="ABO274" s="16" t="s">
        <v>487</v>
      </c>
      <c r="ABP274" s="16" t="s">
        <v>972</v>
      </c>
      <c r="ABQ274" s="16" t="s">
        <v>4303</v>
      </c>
      <c r="ABR274" s="16" t="s">
        <v>470</v>
      </c>
      <c r="ABS274" s="16" t="s">
        <v>451</v>
      </c>
      <c r="ABT274" s="16" t="s">
        <v>8732</v>
      </c>
      <c r="ABU274" s="16" t="s">
        <v>844</v>
      </c>
      <c r="ABV274" s="16" t="s">
        <v>487</v>
      </c>
      <c r="ABW274" s="16" t="s">
        <v>486</v>
      </c>
      <c r="ABX274" s="16" t="s">
        <v>892</v>
      </c>
      <c r="ABY274" s="16" t="s">
        <v>486</v>
      </c>
      <c r="ABZ274" s="16" t="s">
        <v>486</v>
      </c>
      <c r="ACA274" s="16" t="s">
        <v>759</v>
      </c>
      <c r="ACB274" s="16" t="s">
        <v>768</v>
      </c>
      <c r="ACC274" s="16" t="s">
        <v>737</v>
      </c>
      <c r="ACD274" s="16" t="s">
        <v>486</v>
      </c>
      <c r="ACE274" s="16" t="s">
        <v>486</v>
      </c>
      <c r="ACG274" s="16" t="s">
        <v>1014</v>
      </c>
      <c r="ACH274" s="16" t="s">
        <v>1009</v>
      </c>
      <c r="ACI274" s="16" t="s">
        <v>462</v>
      </c>
      <c r="ACJ274" s="16">
        <v>0.79400000000000004</v>
      </c>
      <c r="ACK274" s="16" t="s">
        <v>482</v>
      </c>
      <c r="ACL274" s="16" t="s">
        <v>738</v>
      </c>
      <c r="ACM274" s="16" t="s">
        <v>1189</v>
      </c>
      <c r="ACN274" s="16" t="s">
        <v>1169</v>
      </c>
      <c r="ACO274" s="16" t="s">
        <v>1856</v>
      </c>
      <c r="ACP274" s="16">
        <v>4875</v>
      </c>
      <c r="ACQ274" s="16" t="s">
        <v>1202</v>
      </c>
      <c r="ACR274" s="16" t="s">
        <v>1645</v>
      </c>
      <c r="ACS274" s="16" t="s">
        <v>680</v>
      </c>
      <c r="ACT274" s="16" t="s">
        <v>1522</v>
      </c>
      <c r="ACU274" s="16" t="s">
        <v>831</v>
      </c>
      <c r="ACV274" s="16" t="s">
        <v>8756</v>
      </c>
      <c r="ACW274" s="16" t="s">
        <v>451</v>
      </c>
      <c r="ACX274" s="16" t="s">
        <v>1914</v>
      </c>
      <c r="ACY274" s="16" t="s">
        <v>1947</v>
      </c>
      <c r="ACZ274" s="16">
        <v>1</v>
      </c>
      <c r="ADA274" s="16">
        <v>0</v>
      </c>
      <c r="ADB274" s="16">
        <v>1</v>
      </c>
      <c r="ADC274" s="16">
        <v>1</v>
      </c>
      <c r="ADD274" s="16">
        <v>1</v>
      </c>
      <c r="ADE274" s="16" t="s">
        <v>9236</v>
      </c>
      <c r="ADF274" s="16">
        <v>0</v>
      </c>
      <c r="ADG274" s="16" t="s">
        <v>486</v>
      </c>
      <c r="ADH274" s="16">
        <v>3</v>
      </c>
      <c r="ADI274" s="16" t="s">
        <v>486</v>
      </c>
      <c r="ADJ274" s="16" t="s">
        <v>13198</v>
      </c>
      <c r="ADK274" s="16" t="s">
        <v>1750</v>
      </c>
      <c r="ADL274" s="16" t="s">
        <v>1744</v>
      </c>
      <c r="ADM274" s="16" t="s">
        <v>13195</v>
      </c>
      <c r="ADN274" s="16" t="s">
        <v>1764</v>
      </c>
      <c r="ADO274" s="16" t="s">
        <v>1767</v>
      </c>
      <c r="ADP274" s="16" t="s">
        <v>13194</v>
      </c>
      <c r="ADQ274" s="16" t="s">
        <v>1751</v>
      </c>
      <c r="ADR274" s="16" t="s">
        <v>13194</v>
      </c>
      <c r="ADS274" s="16" t="s">
        <v>1743</v>
      </c>
      <c r="ADW274" s="16" t="s">
        <v>8729</v>
      </c>
      <c r="ADY274" s="16" t="s">
        <v>1063</v>
      </c>
      <c r="AEB274" s="16">
        <v>11283.333333333299</v>
      </c>
      <c r="AEC274" s="16" t="s">
        <v>1063</v>
      </c>
      <c r="AED274" s="16">
        <v>3625</v>
      </c>
      <c r="AEE274" s="16" t="s">
        <v>952</v>
      </c>
      <c r="AEH274" s="16">
        <v>4875</v>
      </c>
      <c r="AEI274" s="16">
        <v>400</v>
      </c>
      <c r="AEJ274" s="16">
        <v>1333.33</v>
      </c>
      <c r="AEK274" s="16">
        <v>1166.67</v>
      </c>
      <c r="AEL274" s="16">
        <v>233.33</v>
      </c>
      <c r="AEM274" s="16">
        <v>333.33</v>
      </c>
      <c r="AEN274" s="16">
        <v>333.33</v>
      </c>
      <c r="AEO274" s="16">
        <v>183.33</v>
      </c>
    </row>
    <row r="275" spans="1:822" x14ac:dyDescent="0.25">
      <c r="A275" s="30">
        <v>45826</v>
      </c>
      <c r="B275" s="16" t="s">
        <v>10228</v>
      </c>
      <c r="C275" s="16" t="s">
        <v>867</v>
      </c>
      <c r="D275" s="16" t="s">
        <v>867</v>
      </c>
      <c r="E275" s="16">
        <v>49</v>
      </c>
      <c r="F275" s="16" t="s">
        <v>8153</v>
      </c>
      <c r="G275" s="16" t="s">
        <v>4099</v>
      </c>
      <c r="I275" s="16" t="s">
        <v>4174</v>
      </c>
      <c r="Z275" s="16" t="s">
        <v>993</v>
      </c>
      <c r="AA275" s="16" t="s">
        <v>470</v>
      </c>
      <c r="AB275" s="16">
        <v>2</v>
      </c>
      <c r="AC275" s="16" t="s">
        <v>844</v>
      </c>
      <c r="AD275" s="16" t="s">
        <v>843</v>
      </c>
      <c r="AE275" s="16" t="s">
        <v>844</v>
      </c>
      <c r="AF275" s="16" t="s">
        <v>844</v>
      </c>
      <c r="AG275" s="16" t="s">
        <v>843</v>
      </c>
      <c r="AH275" s="16" t="s">
        <v>844</v>
      </c>
      <c r="AI275" s="16" t="s">
        <v>844</v>
      </c>
      <c r="AJ275" s="16" t="s">
        <v>843</v>
      </c>
      <c r="AK275" s="16" t="s">
        <v>844</v>
      </c>
      <c r="AM275" s="16" t="s">
        <v>737</v>
      </c>
      <c r="AN275" s="16" t="s">
        <v>761</v>
      </c>
      <c r="AP275" s="16" t="s">
        <v>775</v>
      </c>
      <c r="AR275" s="16" t="s">
        <v>6907</v>
      </c>
      <c r="BB275" s="16">
        <v>1</v>
      </c>
      <c r="BC275" s="16" t="s">
        <v>7878</v>
      </c>
      <c r="BE275" s="16" t="s">
        <v>5101</v>
      </c>
      <c r="BV275" s="16" t="s">
        <v>4433</v>
      </c>
      <c r="BW275" s="16" t="s">
        <v>844</v>
      </c>
      <c r="BX275" s="16" t="s">
        <v>843</v>
      </c>
      <c r="BY275" s="16" t="s">
        <v>843</v>
      </c>
      <c r="BZ275" s="16" t="s">
        <v>843</v>
      </c>
      <c r="CA275" s="16" t="s">
        <v>843</v>
      </c>
      <c r="CB275" s="16" t="s">
        <v>843</v>
      </c>
      <c r="CC275" s="16" t="s">
        <v>843</v>
      </c>
      <c r="CD275" s="16" t="s">
        <v>843</v>
      </c>
      <c r="CE275" s="16" t="s">
        <v>843</v>
      </c>
      <c r="CF275" s="16" t="s">
        <v>843</v>
      </c>
      <c r="CG275" s="16" t="s">
        <v>843</v>
      </c>
      <c r="CH275" s="16" t="s">
        <v>843</v>
      </c>
      <c r="CI275" s="16" t="s">
        <v>843</v>
      </c>
      <c r="CJ275" s="16" t="s">
        <v>843</v>
      </c>
      <c r="CK275" s="16" t="s">
        <v>843</v>
      </c>
      <c r="CP275" s="16" t="s">
        <v>867</v>
      </c>
      <c r="CQ275" s="16" t="s">
        <v>5194</v>
      </c>
      <c r="CR275" s="16" t="s">
        <v>843</v>
      </c>
      <c r="CS275" s="16" t="s">
        <v>844</v>
      </c>
      <c r="CT275" s="16" t="s">
        <v>843</v>
      </c>
      <c r="CU275" s="16" t="s">
        <v>843</v>
      </c>
      <c r="CV275" s="16" t="s">
        <v>843</v>
      </c>
      <c r="CW275" s="16" t="s">
        <v>843</v>
      </c>
      <c r="CX275" s="16" t="s">
        <v>843</v>
      </c>
      <c r="CY275" s="16" t="s">
        <v>843</v>
      </c>
      <c r="CZ275" s="16" t="s">
        <v>843</v>
      </c>
      <c r="DA275" s="16" t="s">
        <v>5184</v>
      </c>
      <c r="DX275" s="16" t="s">
        <v>867</v>
      </c>
      <c r="DY275" s="16" t="s">
        <v>867</v>
      </c>
      <c r="GC275" s="16" t="s">
        <v>2337</v>
      </c>
      <c r="GD275" s="16" t="s">
        <v>9150</v>
      </c>
      <c r="GF275" s="16" t="s">
        <v>867</v>
      </c>
      <c r="GG275" s="16" t="s">
        <v>867</v>
      </c>
      <c r="GV275" s="16" t="s">
        <v>10229</v>
      </c>
      <c r="GW275" s="16" t="s">
        <v>844</v>
      </c>
      <c r="GX275" s="16" t="s">
        <v>844</v>
      </c>
      <c r="GY275" s="16" t="s">
        <v>843</v>
      </c>
      <c r="GZ275" s="16" t="s">
        <v>843</v>
      </c>
      <c r="HA275" s="16" t="s">
        <v>844</v>
      </c>
      <c r="HB275" s="16" t="s">
        <v>844</v>
      </c>
      <c r="HC275" s="16" t="s">
        <v>843</v>
      </c>
      <c r="HD275" s="16" t="s">
        <v>843</v>
      </c>
      <c r="HE275" s="16" t="s">
        <v>843</v>
      </c>
      <c r="HF275" s="16" t="s">
        <v>843</v>
      </c>
      <c r="HH275" s="16" t="s">
        <v>5456</v>
      </c>
      <c r="HK275" s="16" t="s">
        <v>865</v>
      </c>
      <c r="HM275" s="16" t="s">
        <v>865</v>
      </c>
      <c r="HZ275" s="16" t="s">
        <v>7944</v>
      </c>
      <c r="KE275" s="16" t="s">
        <v>5582</v>
      </c>
      <c r="KG275" s="16" t="s">
        <v>7018</v>
      </c>
      <c r="KH275" s="16" t="s">
        <v>7033</v>
      </c>
      <c r="KI275" s="16" t="s">
        <v>865</v>
      </c>
      <c r="LG275" s="16" t="s">
        <v>867</v>
      </c>
      <c r="LH275" s="16" t="s">
        <v>867</v>
      </c>
      <c r="LI275" s="16" t="s">
        <v>867</v>
      </c>
      <c r="LJ275" s="16" t="s">
        <v>867</v>
      </c>
      <c r="LK275" s="16" t="s">
        <v>867</v>
      </c>
      <c r="LL275" s="16" t="s">
        <v>5690</v>
      </c>
      <c r="LM275" s="16" t="s">
        <v>843</v>
      </c>
      <c r="LN275" s="16" t="s">
        <v>843</v>
      </c>
      <c r="LO275" s="16" t="s">
        <v>843</v>
      </c>
      <c r="LP275" s="16" t="s">
        <v>843</v>
      </c>
      <c r="LQ275" s="16" t="s">
        <v>843</v>
      </c>
      <c r="LR275" s="16" t="s">
        <v>843</v>
      </c>
      <c r="LS275" s="16" t="s">
        <v>843</v>
      </c>
      <c r="LT275" s="16" t="s">
        <v>843</v>
      </c>
      <c r="LU275" s="16" t="s">
        <v>843</v>
      </c>
      <c r="LV275" s="16" t="s">
        <v>843</v>
      </c>
      <c r="LW275" s="16" t="s">
        <v>843</v>
      </c>
      <c r="LX275" s="16" t="s">
        <v>844</v>
      </c>
      <c r="LY275" s="16" t="s">
        <v>843</v>
      </c>
      <c r="LZ275" s="16" t="s">
        <v>843</v>
      </c>
      <c r="MA275" s="16" t="s">
        <v>843</v>
      </c>
      <c r="MC275" s="16" t="s">
        <v>5694</v>
      </c>
      <c r="MD275" s="16" t="s">
        <v>844</v>
      </c>
      <c r="ME275" s="16" t="s">
        <v>843</v>
      </c>
      <c r="MF275" s="16" t="s">
        <v>843</v>
      </c>
      <c r="MG275" s="16" t="s">
        <v>843</v>
      </c>
      <c r="MH275" s="16" t="s">
        <v>843</v>
      </c>
      <c r="MI275" s="16" t="s">
        <v>843</v>
      </c>
      <c r="MJ275" s="16" t="s">
        <v>843</v>
      </c>
      <c r="MK275" s="16" t="s">
        <v>843</v>
      </c>
      <c r="ML275" s="16" t="s">
        <v>843</v>
      </c>
      <c r="MM275" s="16" t="s">
        <v>843</v>
      </c>
      <c r="MN275" s="16" t="s">
        <v>843</v>
      </c>
      <c r="MO275" s="16" t="s">
        <v>843</v>
      </c>
      <c r="MP275" s="16" t="s">
        <v>843</v>
      </c>
      <c r="MQ275" s="16" t="s">
        <v>843</v>
      </c>
      <c r="MR275" s="16" t="s">
        <v>843</v>
      </c>
      <c r="MS275" s="16" t="s">
        <v>843</v>
      </c>
      <c r="MT275" s="16" t="s">
        <v>843</v>
      </c>
      <c r="MU275" s="16" t="s">
        <v>843</v>
      </c>
      <c r="MV275" s="16" t="s">
        <v>843</v>
      </c>
      <c r="NS275" s="16" t="s">
        <v>864</v>
      </c>
      <c r="NT275" s="16" t="s">
        <v>843</v>
      </c>
      <c r="NU275" s="16" t="s">
        <v>843</v>
      </c>
      <c r="NV275" s="16" t="s">
        <v>843</v>
      </c>
      <c r="NW275" s="16" t="s">
        <v>843</v>
      </c>
      <c r="NX275" s="16" t="s">
        <v>843</v>
      </c>
      <c r="NY275" s="16" t="s">
        <v>843</v>
      </c>
      <c r="NZ275" s="16" t="s">
        <v>843</v>
      </c>
      <c r="OA275" s="16" t="s">
        <v>843</v>
      </c>
      <c r="OB275" s="16" t="s">
        <v>843</v>
      </c>
      <c r="OC275" s="16" t="s">
        <v>843</v>
      </c>
      <c r="OD275" s="16" t="s">
        <v>843</v>
      </c>
      <c r="OE275" s="16" t="s">
        <v>843</v>
      </c>
      <c r="OF275" s="16" t="s">
        <v>843</v>
      </c>
      <c r="OG275" s="16" t="s">
        <v>843</v>
      </c>
      <c r="OH275" s="16" t="s">
        <v>844</v>
      </c>
      <c r="OI275" s="16" t="s">
        <v>843</v>
      </c>
      <c r="PC275" s="16" t="s">
        <v>865</v>
      </c>
      <c r="PD275" s="16" t="s">
        <v>865</v>
      </c>
      <c r="PY275" s="16" t="s">
        <v>865</v>
      </c>
      <c r="QP275" s="16" t="s">
        <v>865</v>
      </c>
      <c r="QR275" s="16" t="s">
        <v>867</v>
      </c>
      <c r="QT275" s="16" t="s">
        <v>867</v>
      </c>
      <c r="QV275" s="16" t="s">
        <v>865</v>
      </c>
      <c r="QX275" s="16" t="s">
        <v>865</v>
      </c>
      <c r="QY275" s="16" t="s">
        <v>867</v>
      </c>
      <c r="RD275" s="16" t="s">
        <v>865</v>
      </c>
      <c r="RF275" s="16" t="s">
        <v>7708</v>
      </c>
      <c r="RH275" s="16" t="s">
        <v>865</v>
      </c>
      <c r="RJ275" s="16" t="s">
        <v>865</v>
      </c>
      <c r="RN275" s="16" t="s">
        <v>7724</v>
      </c>
      <c r="RP275" s="16" t="s">
        <v>867</v>
      </c>
      <c r="RR275" s="16" t="s">
        <v>7720</v>
      </c>
      <c r="RT275" s="16" t="s">
        <v>7720</v>
      </c>
      <c r="RV275" s="16" t="s">
        <v>7724</v>
      </c>
      <c r="RX275" s="16" t="s">
        <v>7720</v>
      </c>
      <c r="RZ275" s="16" t="s">
        <v>867</v>
      </c>
      <c r="SQ275" s="16" t="s">
        <v>865</v>
      </c>
      <c r="SS275" s="16" t="s">
        <v>7296</v>
      </c>
      <c r="ST275" s="16" t="s">
        <v>7764</v>
      </c>
      <c r="TN275" s="16">
        <v>2000</v>
      </c>
      <c r="TO275" s="16">
        <v>0</v>
      </c>
      <c r="TP275" s="16">
        <v>850</v>
      </c>
      <c r="TR275" s="16">
        <v>900</v>
      </c>
      <c r="TS275" s="16">
        <v>120</v>
      </c>
      <c r="TT275" s="16">
        <v>0</v>
      </c>
      <c r="TU275" s="16">
        <v>200</v>
      </c>
      <c r="TV275" s="16">
        <v>0</v>
      </c>
      <c r="TW275" s="16">
        <v>0</v>
      </c>
      <c r="TZ275" s="16" t="s">
        <v>7364</v>
      </c>
      <c r="UA275" s="16" t="s">
        <v>5971</v>
      </c>
      <c r="UB275" s="16">
        <v>0</v>
      </c>
      <c r="UC275" s="16" t="s">
        <v>843</v>
      </c>
      <c r="UD275" s="16" t="s">
        <v>843</v>
      </c>
      <c r="UE275" s="16" t="s">
        <v>843</v>
      </c>
      <c r="UF275" s="16" t="s">
        <v>844</v>
      </c>
      <c r="UG275" s="16" t="s">
        <v>843</v>
      </c>
      <c r="UH275" s="16" t="s">
        <v>843</v>
      </c>
      <c r="VX275" s="16" t="s">
        <v>6040</v>
      </c>
      <c r="VY275" s="16" t="s">
        <v>843</v>
      </c>
      <c r="VZ275" s="16" t="s">
        <v>843</v>
      </c>
      <c r="WA275" s="16" t="s">
        <v>843</v>
      </c>
      <c r="WB275" s="16" t="s">
        <v>843</v>
      </c>
      <c r="WC275" s="16" t="s">
        <v>844</v>
      </c>
      <c r="WD275" s="16" t="s">
        <v>843</v>
      </c>
      <c r="WE275" s="16" t="s">
        <v>843</v>
      </c>
      <c r="WF275" s="16" t="s">
        <v>843</v>
      </c>
      <c r="WO275" s="16" t="s">
        <v>6926</v>
      </c>
      <c r="YN275" s="16" t="s">
        <v>7052</v>
      </c>
      <c r="YP275" s="16" t="s">
        <v>864</v>
      </c>
      <c r="YR275" s="16" t="s">
        <v>10230</v>
      </c>
      <c r="YS275" s="16" t="s">
        <v>10231</v>
      </c>
      <c r="YT275" s="16" t="s">
        <v>8694</v>
      </c>
      <c r="YU275" s="16" t="s">
        <v>10232</v>
      </c>
      <c r="YV275" s="16" t="s">
        <v>9148</v>
      </c>
      <c r="YW275" s="16" t="s">
        <v>844</v>
      </c>
      <c r="YX275" s="16" t="s">
        <v>9148</v>
      </c>
      <c r="YY275" s="16" t="s">
        <v>843</v>
      </c>
      <c r="YZ275" s="16" t="s">
        <v>843</v>
      </c>
      <c r="ZE275" s="16" t="s">
        <v>843</v>
      </c>
      <c r="ZO275" s="16" t="s">
        <v>487</v>
      </c>
      <c r="ZP275" s="16" t="s">
        <v>487</v>
      </c>
      <c r="ZQ275" s="16" t="s">
        <v>486</v>
      </c>
      <c r="ZR275" s="16" t="s">
        <v>486</v>
      </c>
      <c r="ZS275" s="16" t="s">
        <v>1056</v>
      </c>
      <c r="ZT275" s="16" t="s">
        <v>8705</v>
      </c>
      <c r="ZU275" s="16" t="s">
        <v>8706</v>
      </c>
      <c r="ZV275" s="16" t="s">
        <v>487</v>
      </c>
      <c r="ZW275" s="16" t="s">
        <v>844</v>
      </c>
      <c r="ZX275" s="16" t="s">
        <v>844</v>
      </c>
      <c r="ZY275" s="16" t="s">
        <v>844</v>
      </c>
      <c r="ZZ275" s="16" t="s">
        <v>844</v>
      </c>
      <c r="AAA275" s="16" t="s">
        <v>843</v>
      </c>
      <c r="AAB275" s="16" t="s">
        <v>843</v>
      </c>
      <c r="AAC275" s="16">
        <v>0</v>
      </c>
      <c r="AAD275" s="16" t="s">
        <v>844</v>
      </c>
      <c r="AAE275" s="16" t="s">
        <v>843</v>
      </c>
      <c r="AAF275" s="16" t="s">
        <v>843</v>
      </c>
      <c r="AAG275" s="16" t="s">
        <v>843</v>
      </c>
      <c r="AAH275" s="16" t="s">
        <v>843</v>
      </c>
      <c r="AAI275" s="16" t="s">
        <v>844</v>
      </c>
      <c r="AAJ275" s="16" t="s">
        <v>615</v>
      </c>
      <c r="AAK275" s="16" t="s">
        <v>633</v>
      </c>
      <c r="AAL275" s="16" t="s">
        <v>904</v>
      </c>
      <c r="AAM275" s="16" t="s">
        <v>663</v>
      </c>
      <c r="AAN275" s="16" t="s">
        <v>8707</v>
      </c>
      <c r="AAO275" s="16" t="s">
        <v>1018</v>
      </c>
      <c r="AAP275" s="16" t="s">
        <v>8708</v>
      </c>
      <c r="AAT275" s="16" t="s">
        <v>782</v>
      </c>
      <c r="AAU275" s="16" t="s">
        <v>1068</v>
      </c>
      <c r="AAV275" s="16" t="s">
        <v>782</v>
      </c>
      <c r="AAW275" s="16" t="s">
        <v>782</v>
      </c>
      <c r="AAX275" s="16" t="s">
        <v>844</v>
      </c>
      <c r="AAY275" s="16" t="s">
        <v>8727</v>
      </c>
      <c r="AAZ275" s="16" t="s">
        <v>782</v>
      </c>
      <c r="ABA275" s="16" t="s">
        <v>783</v>
      </c>
      <c r="ABB275" s="16" t="s">
        <v>782</v>
      </c>
      <c r="ABC275" s="16" t="s">
        <v>783</v>
      </c>
      <c r="ABD275" s="16" t="s">
        <v>782</v>
      </c>
      <c r="ABE275" s="16" t="s">
        <v>783</v>
      </c>
      <c r="ABF275" s="16" t="s">
        <v>782</v>
      </c>
      <c r="ABG275" s="16" t="s">
        <v>783</v>
      </c>
      <c r="ABH275" s="16" t="s">
        <v>783</v>
      </c>
      <c r="ABI275" s="16" t="s">
        <v>782</v>
      </c>
      <c r="ABJ275" s="16" t="s">
        <v>783</v>
      </c>
      <c r="ABK275" s="16" t="s">
        <v>782</v>
      </c>
      <c r="ABL275" s="16" t="s">
        <v>8728</v>
      </c>
      <c r="ABM275" s="16" t="s">
        <v>843</v>
      </c>
      <c r="ABN275" s="16" t="s">
        <v>1033</v>
      </c>
      <c r="ABP275" s="16" t="s">
        <v>972</v>
      </c>
      <c r="ABQ275" s="16" t="s">
        <v>4324</v>
      </c>
      <c r="ABR275" s="16" t="s">
        <v>470</v>
      </c>
      <c r="ABS275" s="16" t="s">
        <v>451</v>
      </c>
      <c r="ABT275" s="16" t="s">
        <v>1056</v>
      </c>
      <c r="ABU275" s="16" t="s">
        <v>844</v>
      </c>
      <c r="ABV275" s="16" t="s">
        <v>487</v>
      </c>
      <c r="ABW275" s="16" t="s">
        <v>486</v>
      </c>
      <c r="ABX275" s="16" t="s">
        <v>892</v>
      </c>
      <c r="ABY275" s="16" t="s">
        <v>486</v>
      </c>
      <c r="ABZ275" s="16" t="s">
        <v>486</v>
      </c>
      <c r="ACA275" s="16" t="s">
        <v>761</v>
      </c>
      <c r="ACB275" s="16" t="s">
        <v>775</v>
      </c>
      <c r="ACC275" s="16" t="s">
        <v>737</v>
      </c>
      <c r="ACD275" s="16" t="s">
        <v>486</v>
      </c>
      <c r="ACE275" s="16" t="s">
        <v>487</v>
      </c>
      <c r="ACG275" s="16" t="s">
        <v>1014</v>
      </c>
      <c r="ACH275" s="16" t="s">
        <v>1009</v>
      </c>
      <c r="ACI275" s="16" t="s">
        <v>462</v>
      </c>
      <c r="ACJ275" s="16">
        <v>0.79400000000000004</v>
      </c>
      <c r="ACK275" s="16" t="s">
        <v>482</v>
      </c>
      <c r="ACL275" s="16" t="s">
        <v>740</v>
      </c>
      <c r="ACM275" s="16" t="s">
        <v>1189</v>
      </c>
      <c r="ACN275" s="16" t="s">
        <v>1169</v>
      </c>
      <c r="ACO275" s="16" t="s">
        <v>1856</v>
      </c>
      <c r="ACQ275" s="16" t="s">
        <v>1202</v>
      </c>
      <c r="ACR275" s="16" t="s">
        <v>1645</v>
      </c>
      <c r="ACS275" s="16" t="s">
        <v>680</v>
      </c>
      <c r="ACT275" s="16" t="s">
        <v>1522</v>
      </c>
      <c r="ACU275" s="16" t="s">
        <v>833</v>
      </c>
      <c r="ACV275" s="16" t="s">
        <v>8711</v>
      </c>
      <c r="ACW275" s="16" t="s">
        <v>451</v>
      </c>
      <c r="ACX275" s="16" t="s">
        <v>1916</v>
      </c>
      <c r="ACY275" s="16" t="s">
        <v>1949</v>
      </c>
      <c r="ACZ275" s="16">
        <v>1</v>
      </c>
      <c r="ADA275" s="16">
        <v>1</v>
      </c>
      <c r="ADB275" s="16">
        <v>1</v>
      </c>
      <c r="ADC275" s="16">
        <v>1</v>
      </c>
      <c r="ADD275" s="16">
        <v>1</v>
      </c>
      <c r="ADE275" s="16" t="s">
        <v>8712</v>
      </c>
      <c r="ADF275" s="16">
        <v>0</v>
      </c>
      <c r="ADG275" s="16" t="s">
        <v>486</v>
      </c>
      <c r="ADH275" s="16">
        <v>2</v>
      </c>
      <c r="ADI275" s="16" t="s">
        <v>486</v>
      </c>
      <c r="ADJ275" s="16" t="s">
        <v>1743</v>
      </c>
      <c r="ADK275" s="16" t="s">
        <v>13194</v>
      </c>
      <c r="ADL275" s="16" t="s">
        <v>1764</v>
      </c>
      <c r="ADN275" s="16" t="s">
        <v>1764</v>
      </c>
      <c r="ADO275" s="16" t="s">
        <v>13197</v>
      </c>
      <c r="ADP275" s="16" t="s">
        <v>13196</v>
      </c>
      <c r="ADQ275" s="16" t="s">
        <v>13194</v>
      </c>
      <c r="ADR275" s="16" t="s">
        <v>13194</v>
      </c>
      <c r="AEA275" s="16">
        <v>4070</v>
      </c>
      <c r="AEE275" s="16" t="s">
        <v>952</v>
      </c>
      <c r="AEI275" s="16">
        <v>1000</v>
      </c>
      <c r="AEK275" s="16">
        <v>425</v>
      </c>
      <c r="AEN275" s="16">
        <v>450</v>
      </c>
      <c r="AEO275" s="16">
        <v>60</v>
      </c>
      <c r="AEP275" s="16">
        <v>100</v>
      </c>
    </row>
    <row r="276" spans="1:822" x14ac:dyDescent="0.25">
      <c r="A276" s="30">
        <v>45826</v>
      </c>
      <c r="B276" s="16" t="s">
        <v>10233</v>
      </c>
      <c r="C276" s="16" t="s">
        <v>867</v>
      </c>
      <c r="D276" s="16" t="s">
        <v>867</v>
      </c>
      <c r="E276" s="16">
        <v>21</v>
      </c>
      <c r="F276" s="16" t="s">
        <v>8153</v>
      </c>
      <c r="G276" s="16" t="s">
        <v>4099</v>
      </c>
      <c r="I276" s="16" t="s">
        <v>4174</v>
      </c>
      <c r="Z276" s="16" t="s">
        <v>993</v>
      </c>
      <c r="AA276" s="16" t="s">
        <v>470</v>
      </c>
      <c r="AB276" s="16">
        <v>2</v>
      </c>
      <c r="AC276" s="16" t="s">
        <v>1056</v>
      </c>
      <c r="AD276" s="16" t="s">
        <v>843</v>
      </c>
      <c r="AE276" s="16" t="s">
        <v>843</v>
      </c>
      <c r="AF276" s="16" t="s">
        <v>1056</v>
      </c>
      <c r="AG276" s="16" t="s">
        <v>843</v>
      </c>
      <c r="AH276" s="16" t="s">
        <v>1056</v>
      </c>
      <c r="AI276" s="16" t="s">
        <v>843</v>
      </c>
      <c r="AJ276" s="16" t="s">
        <v>843</v>
      </c>
      <c r="AK276" s="16" t="s">
        <v>843</v>
      </c>
      <c r="AM276" s="16" t="s">
        <v>737</v>
      </c>
      <c r="AN276" s="16" t="s">
        <v>759</v>
      </c>
      <c r="AP276" s="16" t="s">
        <v>768</v>
      </c>
      <c r="AR276" s="16" t="s">
        <v>6910</v>
      </c>
      <c r="BB276" s="16">
        <v>1</v>
      </c>
      <c r="BC276" s="16" t="s">
        <v>7872</v>
      </c>
      <c r="BE276" s="16" t="s">
        <v>5098</v>
      </c>
      <c r="BV276" s="16" t="s">
        <v>4433</v>
      </c>
      <c r="BW276" s="16" t="s">
        <v>844</v>
      </c>
      <c r="BX276" s="16" t="s">
        <v>843</v>
      </c>
      <c r="BY276" s="16" t="s">
        <v>843</v>
      </c>
      <c r="BZ276" s="16" t="s">
        <v>843</v>
      </c>
      <c r="CA276" s="16" t="s">
        <v>843</v>
      </c>
      <c r="CB276" s="16" t="s">
        <v>843</v>
      </c>
      <c r="CC276" s="16" t="s">
        <v>843</v>
      </c>
      <c r="CD276" s="16" t="s">
        <v>843</v>
      </c>
      <c r="CE276" s="16" t="s">
        <v>843</v>
      </c>
      <c r="CF276" s="16" t="s">
        <v>843</v>
      </c>
      <c r="CG276" s="16" t="s">
        <v>843</v>
      </c>
      <c r="CH276" s="16" t="s">
        <v>843</v>
      </c>
      <c r="CI276" s="16" t="s">
        <v>843</v>
      </c>
      <c r="CJ276" s="16" t="s">
        <v>843</v>
      </c>
      <c r="CK276" s="16" t="s">
        <v>843</v>
      </c>
      <c r="CP276" s="16" t="s">
        <v>865</v>
      </c>
      <c r="DX276" s="16" t="s">
        <v>867</v>
      </c>
      <c r="DY276" s="16" t="s">
        <v>867</v>
      </c>
      <c r="GC276" s="16" t="s">
        <v>5342</v>
      </c>
      <c r="GF276" s="16" t="s">
        <v>867</v>
      </c>
      <c r="GG276" s="16" t="s">
        <v>867</v>
      </c>
      <c r="GV276" s="16" t="s">
        <v>5443</v>
      </c>
      <c r="GW276" s="16" t="s">
        <v>843</v>
      </c>
      <c r="GX276" s="16" t="s">
        <v>844</v>
      </c>
      <c r="GY276" s="16" t="s">
        <v>843</v>
      </c>
      <c r="GZ276" s="16" t="s">
        <v>843</v>
      </c>
      <c r="HA276" s="16" t="s">
        <v>843</v>
      </c>
      <c r="HB276" s="16" t="s">
        <v>843</v>
      </c>
      <c r="HC276" s="16" t="s">
        <v>843</v>
      </c>
      <c r="HD276" s="16" t="s">
        <v>843</v>
      </c>
      <c r="HE276" s="16" t="s">
        <v>843</v>
      </c>
      <c r="HF276" s="16" t="s">
        <v>843</v>
      </c>
      <c r="HH276" s="16" t="s">
        <v>5456</v>
      </c>
      <c r="HK276" s="16" t="s">
        <v>865</v>
      </c>
      <c r="HM276" s="16" t="s">
        <v>865</v>
      </c>
      <c r="HZ276" s="16" t="s">
        <v>7944</v>
      </c>
      <c r="KE276" s="16" t="s">
        <v>5585</v>
      </c>
      <c r="KG276" s="16" t="s">
        <v>7021</v>
      </c>
      <c r="KH276" s="16" t="s">
        <v>864</v>
      </c>
      <c r="KI276" s="16" t="s">
        <v>865</v>
      </c>
      <c r="LG276" s="16" t="s">
        <v>867</v>
      </c>
      <c r="LH276" s="16" t="s">
        <v>867</v>
      </c>
      <c r="LI276" s="16" t="s">
        <v>867</v>
      </c>
      <c r="LJ276" s="16" t="s">
        <v>867</v>
      </c>
      <c r="LK276" s="16" t="s">
        <v>867</v>
      </c>
      <c r="LL276" s="16" t="s">
        <v>5663</v>
      </c>
      <c r="LM276" s="16" t="s">
        <v>843</v>
      </c>
      <c r="LN276" s="16" t="s">
        <v>843</v>
      </c>
      <c r="LO276" s="16" t="s">
        <v>844</v>
      </c>
      <c r="LP276" s="16" t="s">
        <v>843</v>
      </c>
      <c r="LQ276" s="16" t="s">
        <v>843</v>
      </c>
      <c r="LR276" s="16" t="s">
        <v>843</v>
      </c>
      <c r="LS276" s="16" t="s">
        <v>843</v>
      </c>
      <c r="LT276" s="16" t="s">
        <v>843</v>
      </c>
      <c r="LU276" s="16" t="s">
        <v>843</v>
      </c>
      <c r="LV276" s="16" t="s">
        <v>843</v>
      </c>
      <c r="LW276" s="16" t="s">
        <v>843</v>
      </c>
      <c r="LX276" s="16" t="s">
        <v>843</v>
      </c>
      <c r="LY276" s="16" t="s">
        <v>843</v>
      </c>
      <c r="LZ276" s="16" t="s">
        <v>843</v>
      </c>
      <c r="MA276" s="16" t="s">
        <v>843</v>
      </c>
      <c r="MC276" s="16" t="s">
        <v>5725</v>
      </c>
      <c r="MD276" s="16" t="s">
        <v>843</v>
      </c>
      <c r="ME276" s="16" t="s">
        <v>843</v>
      </c>
      <c r="MF276" s="16" t="s">
        <v>843</v>
      </c>
      <c r="MG276" s="16" t="s">
        <v>843</v>
      </c>
      <c r="MH276" s="16" t="s">
        <v>843</v>
      </c>
      <c r="MI276" s="16" t="s">
        <v>843</v>
      </c>
      <c r="MJ276" s="16" t="s">
        <v>843</v>
      </c>
      <c r="MK276" s="16" t="s">
        <v>843</v>
      </c>
      <c r="ML276" s="16" t="s">
        <v>843</v>
      </c>
      <c r="MM276" s="16" t="s">
        <v>843</v>
      </c>
      <c r="MN276" s="16" t="s">
        <v>843</v>
      </c>
      <c r="MO276" s="16" t="s">
        <v>844</v>
      </c>
      <c r="MP276" s="16" t="s">
        <v>843</v>
      </c>
      <c r="MQ276" s="16" t="s">
        <v>843</v>
      </c>
      <c r="MR276" s="16" t="s">
        <v>843</v>
      </c>
      <c r="MS276" s="16" t="s">
        <v>843</v>
      </c>
      <c r="MT276" s="16" t="s">
        <v>843</v>
      </c>
      <c r="MU276" s="16" t="s">
        <v>843</v>
      </c>
      <c r="MV276" s="16" t="s">
        <v>843</v>
      </c>
      <c r="PC276" s="16" t="s">
        <v>865</v>
      </c>
      <c r="PD276" s="16" t="s">
        <v>865</v>
      </c>
      <c r="PY276" s="16" t="s">
        <v>865</v>
      </c>
      <c r="QP276" s="16" t="s">
        <v>865</v>
      </c>
      <c r="QR276" s="16" t="s">
        <v>867</v>
      </c>
      <c r="QT276" s="16" t="s">
        <v>867</v>
      </c>
      <c r="QV276" s="16" t="s">
        <v>865</v>
      </c>
      <c r="QX276" s="16" t="s">
        <v>867</v>
      </c>
      <c r="RD276" s="16" t="s">
        <v>7712</v>
      </c>
      <c r="RF276" s="16" t="s">
        <v>865</v>
      </c>
      <c r="RH276" s="16" t="s">
        <v>4216</v>
      </c>
      <c r="RJ276" s="16" t="s">
        <v>865</v>
      </c>
      <c r="RN276" s="16" t="s">
        <v>7720</v>
      </c>
      <c r="RP276" s="16" t="s">
        <v>867</v>
      </c>
      <c r="RR276" s="16" t="s">
        <v>867</v>
      </c>
      <c r="RT276" s="16" t="s">
        <v>867</v>
      </c>
      <c r="RV276" s="16" t="s">
        <v>867</v>
      </c>
      <c r="RX276" s="16" t="s">
        <v>7720</v>
      </c>
      <c r="RZ276" s="16" t="s">
        <v>867</v>
      </c>
      <c r="SQ276" s="16" t="s">
        <v>865</v>
      </c>
      <c r="SS276" s="16" t="s">
        <v>7293</v>
      </c>
      <c r="ST276" s="16" t="s">
        <v>7761</v>
      </c>
      <c r="TN276" s="16">
        <v>4000</v>
      </c>
      <c r="TO276" s="16">
        <v>2500</v>
      </c>
      <c r="TP276" s="16">
        <v>700</v>
      </c>
      <c r="TQ276" s="16">
        <v>200</v>
      </c>
      <c r="TR276" s="16">
        <v>250</v>
      </c>
      <c r="TS276" s="16">
        <v>200</v>
      </c>
      <c r="TT276" s="16">
        <v>0</v>
      </c>
      <c r="TU276" s="16">
        <v>0</v>
      </c>
      <c r="TV276" s="16">
        <v>0</v>
      </c>
      <c r="TW276" s="16">
        <v>0</v>
      </c>
      <c r="TX276" s="16">
        <v>8000</v>
      </c>
      <c r="TZ276" s="16" t="s">
        <v>7367</v>
      </c>
      <c r="UA276" s="16" t="s">
        <v>5941</v>
      </c>
      <c r="UB276" s="16">
        <v>0</v>
      </c>
      <c r="UC276" s="16" t="s">
        <v>844</v>
      </c>
      <c r="UD276" s="16" t="s">
        <v>843</v>
      </c>
      <c r="UE276" s="16" t="s">
        <v>843</v>
      </c>
      <c r="UF276" s="16" t="s">
        <v>843</v>
      </c>
      <c r="UG276" s="16" t="s">
        <v>843</v>
      </c>
      <c r="UH276" s="16" t="s">
        <v>843</v>
      </c>
      <c r="UL276" s="16">
        <v>10000</v>
      </c>
      <c r="WO276" s="16" t="s">
        <v>6920</v>
      </c>
      <c r="XD276" s="16" t="s">
        <v>9167</v>
      </c>
      <c r="XE276" s="16" t="s">
        <v>843</v>
      </c>
      <c r="XF276" s="16" t="s">
        <v>843</v>
      </c>
      <c r="XG276" s="16" t="s">
        <v>844</v>
      </c>
      <c r="XH276" s="16" t="s">
        <v>843</v>
      </c>
      <c r="XI276" s="16" t="s">
        <v>843</v>
      </c>
      <c r="XJ276" s="16" t="s">
        <v>843</v>
      </c>
      <c r="XK276" s="16" t="s">
        <v>843</v>
      </c>
      <c r="XL276" s="16" t="s">
        <v>844</v>
      </c>
      <c r="XM276" s="16" t="s">
        <v>843</v>
      </c>
      <c r="XN276" s="16" t="s">
        <v>843</v>
      </c>
      <c r="XO276" s="16" t="s">
        <v>843</v>
      </c>
      <c r="XP276" s="16" t="s">
        <v>843</v>
      </c>
      <c r="XQ276" s="16" t="s">
        <v>843</v>
      </c>
      <c r="YF276" s="16" t="s">
        <v>865</v>
      </c>
      <c r="YN276" s="16" t="s">
        <v>7040</v>
      </c>
      <c r="YP276" s="16" t="s">
        <v>7984</v>
      </c>
      <c r="YR276" s="16" t="s">
        <v>10234</v>
      </c>
      <c r="YS276" s="16" t="s">
        <v>10235</v>
      </c>
      <c r="YT276" s="16" t="s">
        <v>8694</v>
      </c>
      <c r="YU276" s="16" t="s">
        <v>10236</v>
      </c>
      <c r="YV276" s="16" t="s">
        <v>9148</v>
      </c>
      <c r="YW276" s="16" t="s">
        <v>844</v>
      </c>
      <c r="YX276" s="16" t="s">
        <v>9148</v>
      </c>
      <c r="YY276" s="16" t="s">
        <v>843</v>
      </c>
      <c r="YZ276" s="16" t="s">
        <v>843</v>
      </c>
      <c r="ZA276" s="16" t="s">
        <v>8861</v>
      </c>
      <c r="ZB276" s="16">
        <v>8516.67</v>
      </c>
      <c r="ZC276" s="16" t="s">
        <v>8925</v>
      </c>
      <c r="ZD276" s="16" t="s">
        <v>9113</v>
      </c>
      <c r="ZE276" s="16" t="s">
        <v>8735</v>
      </c>
      <c r="ZF276" s="16" t="s">
        <v>8701</v>
      </c>
      <c r="ZG276" s="16" t="s">
        <v>8752</v>
      </c>
      <c r="ZH276" s="16" t="s">
        <v>8701</v>
      </c>
      <c r="ZI276" s="16" t="s">
        <v>8754</v>
      </c>
      <c r="ZJ276" s="16" t="s">
        <v>8754</v>
      </c>
      <c r="ZK276" s="16" t="s">
        <v>843</v>
      </c>
      <c r="ZL276" s="16" t="s">
        <v>843</v>
      </c>
      <c r="ZM276" s="16" t="s">
        <v>843</v>
      </c>
      <c r="ZN276" s="16" t="s">
        <v>8725</v>
      </c>
      <c r="ZO276" s="16" t="s">
        <v>487</v>
      </c>
      <c r="ZP276" s="16" t="s">
        <v>487</v>
      </c>
      <c r="ZQ276" s="16" t="s">
        <v>486</v>
      </c>
      <c r="ZR276" s="16" t="s">
        <v>486</v>
      </c>
      <c r="ZS276" s="16" t="s">
        <v>1056</v>
      </c>
      <c r="ZT276" s="16" t="s">
        <v>8705</v>
      </c>
      <c r="ZU276" s="16" t="s">
        <v>8706</v>
      </c>
      <c r="ZV276" s="16" t="s">
        <v>487</v>
      </c>
      <c r="ZW276" s="16" t="s">
        <v>843</v>
      </c>
      <c r="ZX276" s="16" t="s">
        <v>1056</v>
      </c>
      <c r="ZY276" s="16" t="s">
        <v>1056</v>
      </c>
      <c r="ZZ276" s="16" t="s">
        <v>843</v>
      </c>
      <c r="AAA276" s="16" t="s">
        <v>843</v>
      </c>
      <c r="AAB276" s="16" t="s">
        <v>843</v>
      </c>
      <c r="AAC276" s="16">
        <v>1</v>
      </c>
      <c r="AAD276" s="16" t="s">
        <v>1056</v>
      </c>
      <c r="AAE276" s="16" t="s">
        <v>843</v>
      </c>
      <c r="AAF276" s="16" t="s">
        <v>843</v>
      </c>
      <c r="AAG276" s="16" t="s">
        <v>843</v>
      </c>
      <c r="AAH276" s="16" t="s">
        <v>843</v>
      </c>
      <c r="AAI276" s="16" t="s">
        <v>843</v>
      </c>
      <c r="AAJ276" s="16" t="s">
        <v>600</v>
      </c>
      <c r="AAK276" s="16" t="s">
        <v>639</v>
      </c>
      <c r="AAL276" s="16" t="s">
        <v>905</v>
      </c>
      <c r="AAM276" s="16" t="s">
        <v>663</v>
      </c>
      <c r="AAN276" s="16" t="s">
        <v>8707</v>
      </c>
      <c r="AAO276" s="16" t="s">
        <v>1018</v>
      </c>
      <c r="AAP276" s="16" t="s">
        <v>8708</v>
      </c>
      <c r="AAS276" s="16">
        <v>10000</v>
      </c>
      <c r="AAT276" s="16" t="s">
        <v>1068</v>
      </c>
      <c r="AAU276" s="16" t="s">
        <v>782</v>
      </c>
      <c r="AAW276" s="16" t="s">
        <v>782</v>
      </c>
      <c r="AAX276" s="16" t="s">
        <v>844</v>
      </c>
      <c r="AAY276" s="16" t="s">
        <v>8727</v>
      </c>
      <c r="AAZ276" s="16" t="s">
        <v>782</v>
      </c>
      <c r="ABA276" s="16" t="s">
        <v>782</v>
      </c>
      <c r="ABB276" s="16" t="s">
        <v>782</v>
      </c>
      <c r="ABC276" s="16" t="s">
        <v>783</v>
      </c>
      <c r="ABD276" s="16" t="s">
        <v>783</v>
      </c>
      <c r="ABE276" s="16" t="s">
        <v>783</v>
      </c>
      <c r="ABF276" s="16" t="s">
        <v>782</v>
      </c>
      <c r="ABG276" s="16" t="s">
        <v>782</v>
      </c>
      <c r="ABH276" s="16" t="s">
        <v>782</v>
      </c>
      <c r="ABI276" s="16" t="s">
        <v>782</v>
      </c>
      <c r="ABJ276" s="16" t="s">
        <v>783</v>
      </c>
      <c r="ABK276" s="16" t="s">
        <v>782</v>
      </c>
      <c r="ABL276" s="16" t="s">
        <v>8759</v>
      </c>
      <c r="ABM276" s="16" t="s">
        <v>843</v>
      </c>
      <c r="ABN276" s="16" t="s">
        <v>1034</v>
      </c>
      <c r="ABO276" s="16" t="s">
        <v>486</v>
      </c>
      <c r="ABP276" s="16" t="s">
        <v>972</v>
      </c>
      <c r="ABQ276" s="16" t="s">
        <v>4324</v>
      </c>
      <c r="ABR276" s="16" t="s">
        <v>470</v>
      </c>
      <c r="ABS276" s="16" t="s">
        <v>445</v>
      </c>
      <c r="ABT276" s="16" t="s">
        <v>1056</v>
      </c>
      <c r="ABU276" s="16" t="s">
        <v>1056</v>
      </c>
      <c r="ABV276" s="16" t="s">
        <v>487</v>
      </c>
      <c r="ABW276" s="16" t="s">
        <v>486</v>
      </c>
      <c r="ABX276" s="16" t="s">
        <v>892</v>
      </c>
      <c r="ABY276" s="16" t="s">
        <v>486</v>
      </c>
      <c r="ABZ276" s="16" t="s">
        <v>486</v>
      </c>
      <c r="ACA276" s="16" t="s">
        <v>759</v>
      </c>
      <c r="ACB276" s="16" t="s">
        <v>768</v>
      </c>
      <c r="ACC276" s="16" t="s">
        <v>737</v>
      </c>
      <c r="ACD276" s="16" t="s">
        <v>487</v>
      </c>
      <c r="ACE276" s="16" t="s">
        <v>487</v>
      </c>
      <c r="ACG276" s="16" t="s">
        <v>1013</v>
      </c>
      <c r="ACH276" s="16" t="s">
        <v>1009</v>
      </c>
      <c r="ACI276" s="16" t="s">
        <v>462</v>
      </c>
      <c r="ACJ276" s="16">
        <v>0.79400000000000004</v>
      </c>
      <c r="ACK276" s="16" t="s">
        <v>482</v>
      </c>
      <c r="ACL276" s="16" t="s">
        <v>738</v>
      </c>
      <c r="ACM276" s="16" t="s">
        <v>1188</v>
      </c>
      <c r="ACN276" s="16" t="s">
        <v>1169</v>
      </c>
      <c r="ACO276" s="16" t="s">
        <v>1856</v>
      </c>
      <c r="ACQ276" s="16" t="s">
        <v>1202</v>
      </c>
      <c r="ACR276" s="16" t="s">
        <v>1645</v>
      </c>
      <c r="ACS276" s="16" t="s">
        <v>669</v>
      </c>
      <c r="ACT276" s="16" t="s">
        <v>1522</v>
      </c>
      <c r="ACU276" s="16" t="s">
        <v>833</v>
      </c>
      <c r="ACV276" s="16" t="s">
        <v>8711</v>
      </c>
      <c r="ACW276" s="16" t="s">
        <v>445</v>
      </c>
      <c r="ACX276" s="16" t="s">
        <v>1914</v>
      </c>
      <c r="ACY276" s="16" t="s">
        <v>1947</v>
      </c>
      <c r="ACZ276" s="16">
        <v>1</v>
      </c>
      <c r="ADA276" s="16">
        <v>1</v>
      </c>
      <c r="ADB276" s="16">
        <v>1</v>
      </c>
      <c r="ADC276" s="16">
        <v>1</v>
      </c>
      <c r="ADD276" s="16">
        <v>1</v>
      </c>
      <c r="ADE276" s="16" t="s">
        <v>8712</v>
      </c>
      <c r="ADF276" s="16">
        <v>0</v>
      </c>
      <c r="ADG276" s="16" t="s">
        <v>486</v>
      </c>
      <c r="ADH276" s="16">
        <v>2</v>
      </c>
      <c r="ADI276" s="16" t="s">
        <v>486</v>
      </c>
      <c r="ADJ276" s="16" t="s">
        <v>1744</v>
      </c>
      <c r="ADK276" s="16" t="s">
        <v>1743</v>
      </c>
      <c r="ADL276" s="16" t="s">
        <v>1764</v>
      </c>
      <c r="ADM276" s="16" t="s">
        <v>13195</v>
      </c>
      <c r="ADN276" s="16" t="s">
        <v>13196</v>
      </c>
      <c r="ADO276" s="16" t="s">
        <v>13197</v>
      </c>
      <c r="ADP276" s="16" t="s">
        <v>13194</v>
      </c>
      <c r="ADQ276" s="16" t="s">
        <v>13194</v>
      </c>
      <c r="ADR276" s="16" t="s">
        <v>13194</v>
      </c>
      <c r="ADS276" s="16" t="s">
        <v>1752</v>
      </c>
      <c r="ADY276" s="16" t="s">
        <v>1063</v>
      </c>
      <c r="AEB276" s="16">
        <v>8516.6666666666697</v>
      </c>
      <c r="AEC276" s="16" t="s">
        <v>1063</v>
      </c>
      <c r="AED276" s="16">
        <v>5000</v>
      </c>
      <c r="AEE276" s="16" t="s">
        <v>952</v>
      </c>
      <c r="AEI276" s="16">
        <v>2000</v>
      </c>
      <c r="AEJ276" s="16">
        <v>1250</v>
      </c>
      <c r="AEK276" s="16">
        <v>350</v>
      </c>
      <c r="AEL276" s="16">
        <v>100</v>
      </c>
      <c r="AEN276" s="16">
        <v>125</v>
      </c>
      <c r="AEO276" s="16">
        <v>100</v>
      </c>
    </row>
    <row r="277" spans="1:822" x14ac:dyDescent="0.25">
      <c r="A277" s="30">
        <v>45826</v>
      </c>
      <c r="B277" s="16" t="s">
        <v>10237</v>
      </c>
      <c r="C277" s="16" t="s">
        <v>867</v>
      </c>
      <c r="D277" s="16" t="s">
        <v>867</v>
      </c>
      <c r="E277" s="16">
        <v>30</v>
      </c>
      <c r="F277" s="16" t="s">
        <v>8153</v>
      </c>
      <c r="G277" s="16" t="s">
        <v>4119</v>
      </c>
      <c r="I277" s="16" t="s">
        <v>4174</v>
      </c>
      <c r="Z277" s="16" t="s">
        <v>985</v>
      </c>
      <c r="AA277" s="16" t="s">
        <v>470</v>
      </c>
      <c r="AB277" s="16">
        <v>4</v>
      </c>
      <c r="AC277" s="16" t="s">
        <v>844</v>
      </c>
      <c r="AD277" s="16" t="s">
        <v>844</v>
      </c>
      <c r="AE277" s="16" t="s">
        <v>844</v>
      </c>
      <c r="AF277" s="16" t="s">
        <v>844</v>
      </c>
      <c r="AG277" s="16" t="s">
        <v>844</v>
      </c>
      <c r="AH277" s="16" t="s">
        <v>1056</v>
      </c>
      <c r="AI277" s="16" t="s">
        <v>1056</v>
      </c>
      <c r="AJ277" s="16" t="s">
        <v>843</v>
      </c>
      <c r="AK277" s="16" t="s">
        <v>844</v>
      </c>
      <c r="AM277" s="16" t="s">
        <v>737</v>
      </c>
      <c r="AN277" s="16" t="s">
        <v>759</v>
      </c>
      <c r="AP277" s="16" t="s">
        <v>768</v>
      </c>
      <c r="AR277" s="16" t="s">
        <v>6910</v>
      </c>
      <c r="BB277" s="16">
        <v>3</v>
      </c>
      <c r="BC277" s="16" t="s">
        <v>7875</v>
      </c>
      <c r="BE277" s="16" t="s">
        <v>5098</v>
      </c>
      <c r="BV277" s="16" t="s">
        <v>4433</v>
      </c>
      <c r="BW277" s="16" t="s">
        <v>844</v>
      </c>
      <c r="BX277" s="16" t="s">
        <v>843</v>
      </c>
      <c r="BY277" s="16" t="s">
        <v>843</v>
      </c>
      <c r="BZ277" s="16" t="s">
        <v>843</v>
      </c>
      <c r="CA277" s="16" t="s">
        <v>843</v>
      </c>
      <c r="CB277" s="16" t="s">
        <v>843</v>
      </c>
      <c r="CC277" s="16" t="s">
        <v>843</v>
      </c>
      <c r="CD277" s="16" t="s">
        <v>843</v>
      </c>
      <c r="CE277" s="16" t="s">
        <v>843</v>
      </c>
      <c r="CF277" s="16" t="s">
        <v>843</v>
      </c>
      <c r="CG277" s="16" t="s">
        <v>843</v>
      </c>
      <c r="CH277" s="16" t="s">
        <v>843</v>
      </c>
      <c r="CI277" s="16" t="s">
        <v>843</v>
      </c>
      <c r="CJ277" s="16" t="s">
        <v>843</v>
      </c>
      <c r="CK277" s="16" t="s">
        <v>843</v>
      </c>
      <c r="CP277" s="16" t="s">
        <v>867</v>
      </c>
      <c r="CQ277" s="16" t="s">
        <v>5194</v>
      </c>
      <c r="CR277" s="16" t="s">
        <v>843</v>
      </c>
      <c r="CS277" s="16" t="s">
        <v>844</v>
      </c>
      <c r="CT277" s="16" t="s">
        <v>843</v>
      </c>
      <c r="CU277" s="16" t="s">
        <v>843</v>
      </c>
      <c r="CV277" s="16" t="s">
        <v>843</v>
      </c>
      <c r="CW277" s="16" t="s">
        <v>843</v>
      </c>
      <c r="CX277" s="16" t="s">
        <v>843</v>
      </c>
      <c r="CY277" s="16" t="s">
        <v>843</v>
      </c>
      <c r="CZ277" s="16" t="s">
        <v>843</v>
      </c>
      <c r="DA277" s="16" t="s">
        <v>5184</v>
      </c>
      <c r="DX277" s="16" t="s">
        <v>7842</v>
      </c>
      <c r="DY277" s="16" t="s">
        <v>867</v>
      </c>
      <c r="GC277" s="16" t="s">
        <v>2337</v>
      </c>
      <c r="GD277" s="16" t="s">
        <v>9150</v>
      </c>
      <c r="GF277" s="16" t="s">
        <v>867</v>
      </c>
      <c r="GG277" s="16" t="s">
        <v>867</v>
      </c>
      <c r="GV277" s="16" t="s">
        <v>5440</v>
      </c>
      <c r="GW277" s="16" t="s">
        <v>844</v>
      </c>
      <c r="GX277" s="16" t="s">
        <v>843</v>
      </c>
      <c r="GY277" s="16" t="s">
        <v>843</v>
      </c>
      <c r="GZ277" s="16" t="s">
        <v>843</v>
      </c>
      <c r="HA277" s="16" t="s">
        <v>843</v>
      </c>
      <c r="HB277" s="16" t="s">
        <v>843</v>
      </c>
      <c r="HC277" s="16" t="s">
        <v>843</v>
      </c>
      <c r="HD277" s="16" t="s">
        <v>843</v>
      </c>
      <c r="HE277" s="16" t="s">
        <v>843</v>
      </c>
      <c r="HF277" s="16" t="s">
        <v>843</v>
      </c>
      <c r="HH277" s="16" t="s">
        <v>5474</v>
      </c>
      <c r="HK277" s="16" t="s">
        <v>865</v>
      </c>
      <c r="HM277" s="16" t="s">
        <v>865</v>
      </c>
      <c r="HZ277" s="16" t="s">
        <v>7944</v>
      </c>
      <c r="KE277" s="16" t="s">
        <v>5582</v>
      </c>
      <c r="KG277" s="16" t="s">
        <v>7018</v>
      </c>
      <c r="KH277" s="16" t="s">
        <v>7033</v>
      </c>
      <c r="KI277" s="16" t="s">
        <v>865</v>
      </c>
      <c r="LG277" s="16" t="s">
        <v>867</v>
      </c>
      <c r="LH277" s="16" t="s">
        <v>865</v>
      </c>
      <c r="LI277" s="16" t="s">
        <v>867</v>
      </c>
      <c r="LJ277" s="16" t="s">
        <v>867</v>
      </c>
      <c r="LK277" s="16" t="s">
        <v>865</v>
      </c>
      <c r="LL277" s="16" t="s">
        <v>9063</v>
      </c>
      <c r="LM277" s="16" t="s">
        <v>843</v>
      </c>
      <c r="LN277" s="16" t="s">
        <v>843</v>
      </c>
      <c r="LO277" s="16" t="s">
        <v>844</v>
      </c>
      <c r="LP277" s="16" t="s">
        <v>844</v>
      </c>
      <c r="LQ277" s="16" t="s">
        <v>843</v>
      </c>
      <c r="LR277" s="16" t="s">
        <v>843</v>
      </c>
      <c r="LS277" s="16" t="s">
        <v>843</v>
      </c>
      <c r="LT277" s="16" t="s">
        <v>843</v>
      </c>
      <c r="LU277" s="16" t="s">
        <v>843</v>
      </c>
      <c r="LV277" s="16" t="s">
        <v>843</v>
      </c>
      <c r="LW277" s="16" t="s">
        <v>843</v>
      </c>
      <c r="LX277" s="16" t="s">
        <v>843</v>
      </c>
      <c r="LY277" s="16" t="s">
        <v>843</v>
      </c>
      <c r="LZ277" s="16" t="s">
        <v>843</v>
      </c>
      <c r="MA277" s="16" t="s">
        <v>843</v>
      </c>
      <c r="MC277" s="16" t="s">
        <v>5694</v>
      </c>
      <c r="MD277" s="16" t="s">
        <v>844</v>
      </c>
      <c r="ME277" s="16" t="s">
        <v>843</v>
      </c>
      <c r="MF277" s="16" t="s">
        <v>843</v>
      </c>
      <c r="MG277" s="16" t="s">
        <v>843</v>
      </c>
      <c r="MH277" s="16" t="s">
        <v>843</v>
      </c>
      <c r="MI277" s="16" t="s">
        <v>843</v>
      </c>
      <c r="MJ277" s="16" t="s">
        <v>843</v>
      </c>
      <c r="MK277" s="16" t="s">
        <v>843</v>
      </c>
      <c r="ML277" s="16" t="s">
        <v>843</v>
      </c>
      <c r="MM277" s="16" t="s">
        <v>843</v>
      </c>
      <c r="MN277" s="16" t="s">
        <v>843</v>
      </c>
      <c r="MO277" s="16" t="s">
        <v>843</v>
      </c>
      <c r="MP277" s="16" t="s">
        <v>843</v>
      </c>
      <c r="MQ277" s="16" t="s">
        <v>843</v>
      </c>
      <c r="MR277" s="16" t="s">
        <v>843</v>
      </c>
      <c r="MS277" s="16" t="s">
        <v>843</v>
      </c>
      <c r="MT277" s="16" t="s">
        <v>843</v>
      </c>
      <c r="MU277" s="16" t="s">
        <v>843</v>
      </c>
      <c r="MV277" s="16" t="s">
        <v>843</v>
      </c>
      <c r="MX277" s="16" t="s">
        <v>5694</v>
      </c>
      <c r="MY277" s="16" t="s">
        <v>844</v>
      </c>
      <c r="MZ277" s="16" t="s">
        <v>843</v>
      </c>
      <c r="NA277" s="16" t="s">
        <v>843</v>
      </c>
      <c r="NB277" s="16" t="s">
        <v>843</v>
      </c>
      <c r="NC277" s="16" t="s">
        <v>843</v>
      </c>
      <c r="ND277" s="16" t="s">
        <v>843</v>
      </c>
      <c r="NE277" s="16" t="s">
        <v>843</v>
      </c>
      <c r="NF277" s="16" t="s">
        <v>843</v>
      </c>
      <c r="NG277" s="16" t="s">
        <v>843</v>
      </c>
      <c r="NH277" s="16" t="s">
        <v>843</v>
      </c>
      <c r="NI277" s="16" t="s">
        <v>843</v>
      </c>
      <c r="NJ277" s="16" t="s">
        <v>843</v>
      </c>
      <c r="NK277" s="16" t="s">
        <v>843</v>
      </c>
      <c r="NL277" s="16" t="s">
        <v>843</v>
      </c>
      <c r="NM277" s="16" t="s">
        <v>843</v>
      </c>
      <c r="NN277" s="16" t="s">
        <v>843</v>
      </c>
      <c r="NO277" s="16" t="s">
        <v>843</v>
      </c>
      <c r="NP277" s="16" t="s">
        <v>843</v>
      </c>
      <c r="NQ277" s="16" t="s">
        <v>843</v>
      </c>
      <c r="NS277" s="16" t="s">
        <v>5694</v>
      </c>
      <c r="NT277" s="16" t="s">
        <v>844</v>
      </c>
      <c r="NU277" s="16" t="s">
        <v>843</v>
      </c>
      <c r="NV277" s="16" t="s">
        <v>843</v>
      </c>
      <c r="NW277" s="16" t="s">
        <v>843</v>
      </c>
      <c r="NX277" s="16" t="s">
        <v>843</v>
      </c>
      <c r="NY277" s="16" t="s">
        <v>843</v>
      </c>
      <c r="NZ277" s="16" t="s">
        <v>843</v>
      </c>
      <c r="OA277" s="16" t="s">
        <v>843</v>
      </c>
      <c r="OB277" s="16" t="s">
        <v>843</v>
      </c>
      <c r="OC277" s="16" t="s">
        <v>843</v>
      </c>
      <c r="OD277" s="16" t="s">
        <v>843</v>
      </c>
      <c r="OE277" s="16" t="s">
        <v>843</v>
      </c>
      <c r="OF277" s="16" t="s">
        <v>843</v>
      </c>
      <c r="OG277" s="16" t="s">
        <v>843</v>
      </c>
      <c r="OH277" s="16" t="s">
        <v>843</v>
      </c>
      <c r="OI277" s="16" t="s">
        <v>843</v>
      </c>
      <c r="OK277" s="16" t="s">
        <v>5694</v>
      </c>
      <c r="OL277" s="16" t="s">
        <v>844</v>
      </c>
      <c r="OM277" s="16" t="s">
        <v>843</v>
      </c>
      <c r="ON277" s="16" t="s">
        <v>843</v>
      </c>
      <c r="OO277" s="16" t="s">
        <v>843</v>
      </c>
      <c r="OP277" s="16" t="s">
        <v>843</v>
      </c>
      <c r="OQ277" s="16" t="s">
        <v>843</v>
      </c>
      <c r="OR277" s="16" t="s">
        <v>843</v>
      </c>
      <c r="OS277" s="16" t="s">
        <v>843</v>
      </c>
      <c r="OT277" s="16" t="s">
        <v>843</v>
      </c>
      <c r="OU277" s="16" t="s">
        <v>843</v>
      </c>
      <c r="OV277" s="16" t="s">
        <v>843</v>
      </c>
      <c r="OW277" s="16" t="s">
        <v>843</v>
      </c>
      <c r="OX277" s="16" t="s">
        <v>843</v>
      </c>
      <c r="OY277" s="16" t="s">
        <v>843</v>
      </c>
      <c r="OZ277" s="16" t="s">
        <v>843</v>
      </c>
      <c r="PA277" s="16" t="s">
        <v>843</v>
      </c>
      <c r="PC277" s="16" t="s">
        <v>865</v>
      </c>
      <c r="PD277" s="16" t="s">
        <v>865</v>
      </c>
      <c r="PY277" s="16" t="s">
        <v>867</v>
      </c>
      <c r="PZ277" s="16">
        <v>1</v>
      </c>
      <c r="QP277" s="16" t="s">
        <v>865</v>
      </c>
      <c r="QR277" s="16" t="s">
        <v>867</v>
      </c>
      <c r="QT277" s="16" t="s">
        <v>867</v>
      </c>
      <c r="QV277" s="16" t="s">
        <v>865</v>
      </c>
      <c r="QX277" s="16" t="s">
        <v>867</v>
      </c>
      <c r="QY277" s="16" t="s">
        <v>867</v>
      </c>
      <c r="RD277" s="16" t="s">
        <v>865</v>
      </c>
      <c r="RF277" s="16" t="s">
        <v>865</v>
      </c>
      <c r="RH277" s="16" t="s">
        <v>865</v>
      </c>
      <c r="RJ277" s="16" t="s">
        <v>865</v>
      </c>
      <c r="RN277" s="16" t="s">
        <v>867</v>
      </c>
      <c r="RP277" s="16" t="s">
        <v>867</v>
      </c>
      <c r="RR277" s="16" t="s">
        <v>867</v>
      </c>
      <c r="RT277" s="16" t="s">
        <v>867</v>
      </c>
      <c r="RV277" s="16" t="s">
        <v>867</v>
      </c>
      <c r="RX277" s="16" t="s">
        <v>7724</v>
      </c>
      <c r="RZ277" s="16" t="s">
        <v>7720</v>
      </c>
      <c r="SQ277" s="16" t="s">
        <v>867</v>
      </c>
      <c r="SS277" s="16" t="s">
        <v>7299</v>
      </c>
      <c r="ST277" s="16" t="s">
        <v>7758</v>
      </c>
      <c r="TN277" s="16">
        <v>2500</v>
      </c>
      <c r="TO277" s="16">
        <v>3000</v>
      </c>
      <c r="TP277" s="16">
        <v>1500</v>
      </c>
      <c r="TQ277" s="16">
        <v>400</v>
      </c>
      <c r="TR277" s="16">
        <v>1000</v>
      </c>
      <c r="TS277" s="16">
        <v>500</v>
      </c>
      <c r="TT277" s="16">
        <v>0</v>
      </c>
      <c r="TU277" s="16">
        <v>0</v>
      </c>
      <c r="TV277" s="16">
        <v>1000</v>
      </c>
      <c r="TW277" s="16">
        <v>0</v>
      </c>
      <c r="TX277" s="16">
        <v>1000</v>
      </c>
      <c r="TZ277" s="16" t="s">
        <v>7364</v>
      </c>
      <c r="UA277" s="16" t="s">
        <v>5941</v>
      </c>
      <c r="UB277" s="16">
        <v>0</v>
      </c>
      <c r="UC277" s="16" t="s">
        <v>844</v>
      </c>
      <c r="UD277" s="16" t="s">
        <v>843</v>
      </c>
      <c r="UE277" s="16" t="s">
        <v>843</v>
      </c>
      <c r="UF277" s="16" t="s">
        <v>843</v>
      </c>
      <c r="UG277" s="16" t="s">
        <v>843</v>
      </c>
      <c r="UH277" s="16" t="s">
        <v>843</v>
      </c>
      <c r="UL277" s="16">
        <v>7000</v>
      </c>
      <c r="WO277" s="16" t="s">
        <v>6920</v>
      </c>
      <c r="XD277" s="16" t="s">
        <v>10238</v>
      </c>
      <c r="XE277" s="16" t="s">
        <v>843</v>
      </c>
      <c r="XF277" s="16" t="s">
        <v>843</v>
      </c>
      <c r="XG277" s="16" t="s">
        <v>844</v>
      </c>
      <c r="XH277" s="16" t="s">
        <v>843</v>
      </c>
      <c r="XI277" s="16" t="s">
        <v>843</v>
      </c>
      <c r="XJ277" s="16" t="s">
        <v>843</v>
      </c>
      <c r="XK277" s="16" t="s">
        <v>843</v>
      </c>
      <c r="XL277" s="16" t="s">
        <v>844</v>
      </c>
      <c r="XM277" s="16" t="s">
        <v>843</v>
      </c>
      <c r="XN277" s="16" t="s">
        <v>843</v>
      </c>
      <c r="XO277" s="16" t="s">
        <v>844</v>
      </c>
      <c r="XP277" s="16" t="s">
        <v>843</v>
      </c>
      <c r="XQ277" s="16" t="s">
        <v>843</v>
      </c>
      <c r="YF277" s="16" t="s">
        <v>865</v>
      </c>
      <c r="YN277" s="16" t="s">
        <v>7040</v>
      </c>
      <c r="YP277" s="16" t="s">
        <v>7990</v>
      </c>
      <c r="YR277" s="16" t="s">
        <v>10239</v>
      </c>
      <c r="YS277" s="16" t="s">
        <v>10240</v>
      </c>
      <c r="YT277" s="16" t="s">
        <v>8694</v>
      </c>
      <c r="YU277" s="16" t="s">
        <v>10241</v>
      </c>
      <c r="YV277" s="16" t="s">
        <v>9148</v>
      </c>
      <c r="YW277" s="16" t="s">
        <v>844</v>
      </c>
      <c r="YX277" s="16" t="s">
        <v>9148</v>
      </c>
      <c r="YY277" s="16" t="s">
        <v>8761</v>
      </c>
      <c r="YZ277" s="16" t="s">
        <v>843</v>
      </c>
      <c r="ZA277" s="16" t="s">
        <v>8824</v>
      </c>
      <c r="ZB277" s="16">
        <v>9150</v>
      </c>
      <c r="ZC277" s="16" t="s">
        <v>9054</v>
      </c>
      <c r="ZD277" s="16" t="s">
        <v>8872</v>
      </c>
      <c r="ZE277" s="16" t="s">
        <v>10242</v>
      </c>
      <c r="ZF277" s="16" t="s">
        <v>8739</v>
      </c>
      <c r="ZG277" s="16" t="s">
        <v>8741</v>
      </c>
      <c r="ZH277" s="16" t="s">
        <v>8723</v>
      </c>
      <c r="ZI277" s="16" t="s">
        <v>9042</v>
      </c>
      <c r="ZJ277" s="16" t="s">
        <v>8700</v>
      </c>
      <c r="ZK277" s="16" t="s">
        <v>843</v>
      </c>
      <c r="ZL277" s="16" t="s">
        <v>843</v>
      </c>
      <c r="ZM277" s="16" t="s">
        <v>843</v>
      </c>
      <c r="ZN277" s="16" t="s">
        <v>8725</v>
      </c>
      <c r="ZO277" s="16" t="s">
        <v>487</v>
      </c>
      <c r="ZP277" s="16" t="s">
        <v>487</v>
      </c>
      <c r="ZQ277" s="16" t="s">
        <v>487</v>
      </c>
      <c r="ZR277" s="16" t="s">
        <v>486</v>
      </c>
      <c r="ZS277" s="16" t="s">
        <v>8839</v>
      </c>
      <c r="ZT277" s="16" t="s">
        <v>8705</v>
      </c>
      <c r="ZU277" s="16" t="s">
        <v>8706</v>
      </c>
      <c r="ZV277" s="16" t="s">
        <v>487</v>
      </c>
      <c r="ZW277" s="16" t="s">
        <v>1056</v>
      </c>
      <c r="ZX277" s="16" t="s">
        <v>1056</v>
      </c>
      <c r="ZY277" s="16" t="s">
        <v>1056</v>
      </c>
      <c r="ZZ277" s="16" t="s">
        <v>1056</v>
      </c>
      <c r="AAA277" s="16" t="s">
        <v>843</v>
      </c>
      <c r="AAB277" s="16" t="s">
        <v>843</v>
      </c>
      <c r="AAC277" s="16">
        <v>1</v>
      </c>
      <c r="AAD277" s="16" t="s">
        <v>844</v>
      </c>
      <c r="AAE277" s="16" t="s">
        <v>844</v>
      </c>
      <c r="AAF277" s="16" t="s">
        <v>843</v>
      </c>
      <c r="AAG277" s="16" t="s">
        <v>843</v>
      </c>
      <c r="AAH277" s="16" t="s">
        <v>843</v>
      </c>
      <c r="AAI277" s="16" t="s">
        <v>1056</v>
      </c>
      <c r="AAJ277" s="16" t="s">
        <v>624</v>
      </c>
      <c r="AAK277" s="16" t="s">
        <v>649</v>
      </c>
      <c r="AAL277" s="16" t="s">
        <v>904</v>
      </c>
      <c r="AAM277" s="16" t="s">
        <v>663</v>
      </c>
      <c r="AAN277" s="16" t="s">
        <v>8707</v>
      </c>
      <c r="AAO277" s="16" t="s">
        <v>1018</v>
      </c>
      <c r="AAP277" s="16" t="s">
        <v>8708</v>
      </c>
      <c r="AAS277" s="16">
        <v>7000</v>
      </c>
      <c r="AAT277" s="16" t="s">
        <v>782</v>
      </c>
      <c r="AAU277" s="16" t="s">
        <v>782</v>
      </c>
      <c r="AAV277" s="16" t="s">
        <v>782</v>
      </c>
      <c r="AAW277" s="16" t="s">
        <v>782</v>
      </c>
      <c r="AAX277" s="16" t="s">
        <v>843</v>
      </c>
      <c r="AAY277" s="16" t="s">
        <v>8710</v>
      </c>
      <c r="AAZ277" s="16" t="s">
        <v>782</v>
      </c>
      <c r="ABA277" s="16" t="s">
        <v>782</v>
      </c>
      <c r="ABB277" s="16" t="s">
        <v>782</v>
      </c>
      <c r="ABC277" s="16" t="s">
        <v>783</v>
      </c>
      <c r="ABD277" s="16" t="s">
        <v>782</v>
      </c>
      <c r="ABE277" s="16" t="s">
        <v>783</v>
      </c>
      <c r="ABF277" s="16" t="s">
        <v>782</v>
      </c>
      <c r="ABG277" s="16" t="s">
        <v>782</v>
      </c>
      <c r="ABH277" s="16" t="s">
        <v>782</v>
      </c>
      <c r="ABI277" s="16" t="s">
        <v>782</v>
      </c>
      <c r="ABJ277" s="16" t="s">
        <v>782</v>
      </c>
      <c r="ABK277" s="16" t="s">
        <v>783</v>
      </c>
      <c r="ABL277" s="16" t="s">
        <v>8732</v>
      </c>
      <c r="ABM277" s="16" t="s">
        <v>843</v>
      </c>
      <c r="ABN277" s="16" t="s">
        <v>1034</v>
      </c>
      <c r="ABO277" s="16" t="s">
        <v>487</v>
      </c>
      <c r="ABP277" s="16" t="s">
        <v>972</v>
      </c>
      <c r="ABQ277" s="16" t="s">
        <v>4354</v>
      </c>
      <c r="ABR277" s="16" t="s">
        <v>470</v>
      </c>
      <c r="ABS277" s="16" t="s">
        <v>445</v>
      </c>
      <c r="ABT277" s="16" t="s">
        <v>8746</v>
      </c>
      <c r="ABU277" s="16" t="s">
        <v>1056</v>
      </c>
      <c r="ABV277" s="16" t="s">
        <v>487</v>
      </c>
      <c r="ABW277" s="16" t="s">
        <v>487</v>
      </c>
      <c r="ABX277" s="16" t="s">
        <v>894</v>
      </c>
      <c r="ABY277" s="16" t="s">
        <v>486</v>
      </c>
      <c r="ABZ277" s="16" t="s">
        <v>486</v>
      </c>
      <c r="ACA277" s="16" t="s">
        <v>759</v>
      </c>
      <c r="ACB277" s="16" t="s">
        <v>768</v>
      </c>
      <c r="ACC277" s="16" t="s">
        <v>737</v>
      </c>
      <c r="ACD277" s="16" t="s">
        <v>487</v>
      </c>
      <c r="ACE277" s="16" t="s">
        <v>486</v>
      </c>
      <c r="ACG277" s="16" t="s">
        <v>1014</v>
      </c>
      <c r="ACH277" s="16" t="s">
        <v>1009</v>
      </c>
      <c r="ACI277" s="16" t="s">
        <v>462</v>
      </c>
      <c r="ACJ277" s="16">
        <v>0.79400000000000004</v>
      </c>
      <c r="ACK277" s="16" t="s">
        <v>482</v>
      </c>
      <c r="ACL277" s="16" t="s">
        <v>738</v>
      </c>
      <c r="ACM277" s="16" t="s">
        <v>1188</v>
      </c>
      <c r="ACN277" s="16" t="s">
        <v>1169</v>
      </c>
      <c r="ACO277" s="16" t="s">
        <v>1856</v>
      </c>
      <c r="ACQ277" s="16" t="s">
        <v>1203</v>
      </c>
      <c r="ACR277" s="16" t="s">
        <v>1645</v>
      </c>
      <c r="ACS277" s="16" t="s">
        <v>676</v>
      </c>
      <c r="ACT277" s="16" t="s">
        <v>1522</v>
      </c>
      <c r="ACU277" s="16" t="s">
        <v>833</v>
      </c>
      <c r="ACV277" s="16" t="s">
        <v>8711</v>
      </c>
      <c r="ACW277" s="16" t="s">
        <v>445</v>
      </c>
      <c r="ACX277" s="16" t="s">
        <v>1914</v>
      </c>
      <c r="ACY277" s="16" t="s">
        <v>1947</v>
      </c>
      <c r="ACZ277" s="16">
        <v>1</v>
      </c>
      <c r="ADA277" s="16">
        <v>0</v>
      </c>
      <c r="ADB277" s="16">
        <v>1</v>
      </c>
      <c r="ADC277" s="16">
        <v>1</v>
      </c>
      <c r="ADD277" s="16">
        <v>0</v>
      </c>
      <c r="ADE277" s="16" t="s">
        <v>8827</v>
      </c>
      <c r="ADF277" s="16">
        <v>0</v>
      </c>
      <c r="ADG277" s="16" t="s">
        <v>486</v>
      </c>
      <c r="ADH277" s="16">
        <v>4</v>
      </c>
      <c r="ADI277" s="16" t="s">
        <v>1554</v>
      </c>
      <c r="ADJ277" s="16" t="s">
        <v>1743</v>
      </c>
      <c r="ADK277" s="16" t="s">
        <v>1743</v>
      </c>
      <c r="ADL277" s="16" t="s">
        <v>1761</v>
      </c>
      <c r="ADM277" s="16" t="s">
        <v>13195</v>
      </c>
      <c r="ADN277" s="16" t="s">
        <v>1764</v>
      </c>
      <c r="ADO277" s="16" t="s">
        <v>1766</v>
      </c>
      <c r="ADP277" s="16" t="s">
        <v>13194</v>
      </c>
      <c r="ADQ277" s="16" t="s">
        <v>1751</v>
      </c>
      <c r="ADR277" s="16" t="s">
        <v>13194</v>
      </c>
      <c r="ADS277" s="16" t="s">
        <v>1751</v>
      </c>
      <c r="ADY277" s="16" t="s">
        <v>1063</v>
      </c>
      <c r="AEB277" s="16">
        <v>9150</v>
      </c>
      <c r="AEC277" s="16" t="s">
        <v>1062</v>
      </c>
      <c r="AED277" s="16">
        <v>1750</v>
      </c>
      <c r="AEE277" s="16" t="s">
        <v>952</v>
      </c>
      <c r="AEI277" s="16">
        <v>625</v>
      </c>
      <c r="AEJ277" s="16">
        <v>750</v>
      </c>
      <c r="AEK277" s="16">
        <v>375</v>
      </c>
      <c r="AEL277" s="16">
        <v>100</v>
      </c>
      <c r="AEM277" s="16">
        <v>250</v>
      </c>
      <c r="AEN277" s="16">
        <v>250</v>
      </c>
      <c r="AEO277" s="16">
        <v>125</v>
      </c>
    </row>
    <row r="278" spans="1:822" x14ac:dyDescent="0.25">
      <c r="A278" s="30">
        <v>45826</v>
      </c>
      <c r="B278" s="16" t="s">
        <v>10243</v>
      </c>
      <c r="C278" s="16" t="s">
        <v>867</v>
      </c>
      <c r="D278" s="16" t="s">
        <v>867</v>
      </c>
      <c r="E278" s="16">
        <v>71</v>
      </c>
      <c r="F278" s="16" t="s">
        <v>8153</v>
      </c>
      <c r="G278" s="16" t="s">
        <v>4099</v>
      </c>
      <c r="I278" s="16" t="s">
        <v>4174</v>
      </c>
      <c r="Z278" s="16" t="s">
        <v>992</v>
      </c>
      <c r="AA278" s="16" t="s">
        <v>474</v>
      </c>
      <c r="AB278" s="16">
        <v>1</v>
      </c>
      <c r="AC278" s="16" t="s">
        <v>843</v>
      </c>
      <c r="AD278" s="16" t="s">
        <v>843</v>
      </c>
      <c r="AE278" s="16" t="s">
        <v>843</v>
      </c>
      <c r="AF278" s="16" t="s">
        <v>843</v>
      </c>
      <c r="AG278" s="16" t="s">
        <v>844</v>
      </c>
      <c r="AH278" s="16" t="s">
        <v>843</v>
      </c>
      <c r="AI278" s="16" t="s">
        <v>844</v>
      </c>
      <c r="AJ278" s="16" t="s">
        <v>843</v>
      </c>
      <c r="AK278" s="16" t="s">
        <v>843</v>
      </c>
      <c r="AM278" s="16" t="s">
        <v>737</v>
      </c>
      <c r="AN278" s="16" t="s">
        <v>761</v>
      </c>
      <c r="AP278" s="16" t="s">
        <v>774</v>
      </c>
      <c r="AR278" s="16" t="s">
        <v>6907</v>
      </c>
      <c r="BB278" s="16">
        <v>1</v>
      </c>
      <c r="BC278" s="16" t="s">
        <v>7878</v>
      </c>
      <c r="BE278" s="16" t="s">
        <v>5101</v>
      </c>
      <c r="BV278" s="16" t="s">
        <v>4433</v>
      </c>
      <c r="BW278" s="16" t="s">
        <v>844</v>
      </c>
      <c r="BX278" s="16" t="s">
        <v>843</v>
      </c>
      <c r="BY278" s="16" t="s">
        <v>843</v>
      </c>
      <c r="BZ278" s="16" t="s">
        <v>843</v>
      </c>
      <c r="CA278" s="16" t="s">
        <v>843</v>
      </c>
      <c r="CB278" s="16" t="s">
        <v>843</v>
      </c>
      <c r="CC278" s="16" t="s">
        <v>843</v>
      </c>
      <c r="CD278" s="16" t="s">
        <v>843</v>
      </c>
      <c r="CE278" s="16" t="s">
        <v>843</v>
      </c>
      <c r="CF278" s="16" t="s">
        <v>843</v>
      </c>
      <c r="CG278" s="16" t="s">
        <v>843</v>
      </c>
      <c r="CH278" s="16" t="s">
        <v>843</v>
      </c>
      <c r="CI278" s="16" t="s">
        <v>843</v>
      </c>
      <c r="CJ278" s="16" t="s">
        <v>843</v>
      </c>
      <c r="CK278" s="16" t="s">
        <v>843</v>
      </c>
      <c r="CP278" s="16" t="s">
        <v>867</v>
      </c>
      <c r="CQ278" s="16" t="s">
        <v>9044</v>
      </c>
      <c r="CR278" s="16" t="s">
        <v>844</v>
      </c>
      <c r="CS278" s="16" t="s">
        <v>844</v>
      </c>
      <c r="CT278" s="16" t="s">
        <v>843</v>
      </c>
      <c r="CU278" s="16" t="s">
        <v>843</v>
      </c>
      <c r="CV278" s="16" t="s">
        <v>843</v>
      </c>
      <c r="CW278" s="16" t="s">
        <v>843</v>
      </c>
      <c r="CX278" s="16" t="s">
        <v>843</v>
      </c>
      <c r="CY278" s="16" t="s">
        <v>843</v>
      </c>
      <c r="CZ278" s="16" t="s">
        <v>843</v>
      </c>
      <c r="DA278" s="16" t="s">
        <v>5184</v>
      </c>
      <c r="DX278" s="16" t="s">
        <v>867</v>
      </c>
      <c r="DY278" s="16" t="s">
        <v>867</v>
      </c>
      <c r="GC278" s="16" t="s">
        <v>5350</v>
      </c>
      <c r="GF278" s="16" t="s">
        <v>6818</v>
      </c>
      <c r="GG278" s="16" t="s">
        <v>867</v>
      </c>
      <c r="GV278" s="16" t="s">
        <v>5449</v>
      </c>
      <c r="GW278" s="16" t="s">
        <v>843</v>
      </c>
      <c r="GX278" s="16" t="s">
        <v>843</v>
      </c>
      <c r="GY278" s="16" t="s">
        <v>843</v>
      </c>
      <c r="GZ278" s="16" t="s">
        <v>844</v>
      </c>
      <c r="HA278" s="16" t="s">
        <v>843</v>
      </c>
      <c r="HB278" s="16" t="s">
        <v>843</v>
      </c>
      <c r="HC278" s="16" t="s">
        <v>843</v>
      </c>
      <c r="HD278" s="16" t="s">
        <v>843</v>
      </c>
      <c r="HE278" s="16" t="s">
        <v>843</v>
      </c>
      <c r="HF278" s="16" t="s">
        <v>843</v>
      </c>
      <c r="HH278" s="16" t="s">
        <v>5456</v>
      </c>
      <c r="HK278" s="16" t="s">
        <v>865</v>
      </c>
      <c r="HM278" s="16" t="s">
        <v>865</v>
      </c>
      <c r="HZ278" s="16" t="s">
        <v>7947</v>
      </c>
      <c r="KE278" s="16" t="s">
        <v>5585</v>
      </c>
      <c r="KG278" s="16" t="s">
        <v>7018</v>
      </c>
      <c r="KH278" s="16" t="s">
        <v>7033</v>
      </c>
      <c r="KI278" s="16" t="s">
        <v>865</v>
      </c>
      <c r="LG278" s="16" t="s">
        <v>867</v>
      </c>
      <c r="LH278" s="16" t="s">
        <v>867</v>
      </c>
      <c r="LI278" s="16" t="s">
        <v>867</v>
      </c>
      <c r="LJ278" s="16" t="s">
        <v>867</v>
      </c>
      <c r="LK278" s="16" t="s">
        <v>867</v>
      </c>
      <c r="LL278" s="16" t="s">
        <v>864</v>
      </c>
      <c r="LM278" s="16" t="s">
        <v>843</v>
      </c>
      <c r="LN278" s="16" t="s">
        <v>843</v>
      </c>
      <c r="LO278" s="16" t="s">
        <v>843</v>
      </c>
      <c r="LP278" s="16" t="s">
        <v>843</v>
      </c>
      <c r="LQ278" s="16" t="s">
        <v>843</v>
      </c>
      <c r="LR278" s="16" t="s">
        <v>843</v>
      </c>
      <c r="LS278" s="16" t="s">
        <v>843</v>
      </c>
      <c r="LT278" s="16" t="s">
        <v>843</v>
      </c>
      <c r="LU278" s="16" t="s">
        <v>843</v>
      </c>
      <c r="LV278" s="16" t="s">
        <v>843</v>
      </c>
      <c r="LW278" s="16" t="s">
        <v>843</v>
      </c>
      <c r="LX278" s="16" t="s">
        <v>843</v>
      </c>
      <c r="LY278" s="16" t="s">
        <v>843</v>
      </c>
      <c r="LZ278" s="16" t="s">
        <v>844</v>
      </c>
      <c r="MA278" s="16" t="s">
        <v>843</v>
      </c>
      <c r="MX278" s="16" t="s">
        <v>864</v>
      </c>
      <c r="MY278" s="16" t="s">
        <v>843</v>
      </c>
      <c r="MZ278" s="16" t="s">
        <v>843</v>
      </c>
      <c r="NA278" s="16" t="s">
        <v>843</v>
      </c>
      <c r="NB278" s="16" t="s">
        <v>843</v>
      </c>
      <c r="NC278" s="16" t="s">
        <v>843</v>
      </c>
      <c r="ND278" s="16" t="s">
        <v>843</v>
      </c>
      <c r="NE278" s="16" t="s">
        <v>843</v>
      </c>
      <c r="NF278" s="16" t="s">
        <v>843</v>
      </c>
      <c r="NG278" s="16" t="s">
        <v>843</v>
      </c>
      <c r="NH278" s="16" t="s">
        <v>843</v>
      </c>
      <c r="NI278" s="16" t="s">
        <v>843</v>
      </c>
      <c r="NJ278" s="16" t="s">
        <v>843</v>
      </c>
      <c r="NK278" s="16" t="s">
        <v>843</v>
      </c>
      <c r="NL278" s="16" t="s">
        <v>843</v>
      </c>
      <c r="NM278" s="16" t="s">
        <v>843</v>
      </c>
      <c r="NN278" s="16" t="s">
        <v>843</v>
      </c>
      <c r="NO278" s="16" t="s">
        <v>843</v>
      </c>
      <c r="NP278" s="16" t="s">
        <v>844</v>
      </c>
      <c r="NQ278" s="16" t="s">
        <v>843</v>
      </c>
      <c r="PC278" s="16" t="s">
        <v>865</v>
      </c>
      <c r="PD278" s="16" t="s">
        <v>865</v>
      </c>
      <c r="PY278" s="16" t="s">
        <v>865</v>
      </c>
      <c r="QP278" s="16" t="s">
        <v>865</v>
      </c>
      <c r="QR278" s="16" t="s">
        <v>867</v>
      </c>
      <c r="QT278" s="16" t="s">
        <v>867</v>
      </c>
      <c r="QV278" s="16" t="s">
        <v>865</v>
      </c>
      <c r="QX278" s="16" t="s">
        <v>865</v>
      </c>
      <c r="QY278" s="16" t="s">
        <v>867</v>
      </c>
      <c r="RD278" s="16" t="s">
        <v>865</v>
      </c>
      <c r="RF278" s="16" t="s">
        <v>865</v>
      </c>
      <c r="RH278" s="16" t="s">
        <v>865</v>
      </c>
      <c r="RJ278" s="16" t="s">
        <v>865</v>
      </c>
      <c r="RN278" s="16" t="s">
        <v>7724</v>
      </c>
      <c r="RP278" s="16" t="s">
        <v>7720</v>
      </c>
      <c r="RR278" s="16" t="s">
        <v>7720</v>
      </c>
      <c r="RT278" s="16" t="s">
        <v>7720</v>
      </c>
      <c r="RV278" s="16" t="s">
        <v>7724</v>
      </c>
      <c r="RX278" s="16" t="s">
        <v>7720</v>
      </c>
      <c r="RZ278" s="16" t="s">
        <v>7724</v>
      </c>
      <c r="SQ278" s="16" t="s">
        <v>865</v>
      </c>
      <c r="SS278" s="16" t="s">
        <v>7308</v>
      </c>
      <c r="ST278" s="16" t="s">
        <v>864</v>
      </c>
      <c r="TN278" s="16">
        <v>1300</v>
      </c>
      <c r="TO278" s="16">
        <v>0</v>
      </c>
      <c r="TP278" s="16">
        <v>600</v>
      </c>
      <c r="TQ278" s="16">
        <v>1800</v>
      </c>
      <c r="TR278" s="16">
        <v>200</v>
      </c>
      <c r="TS278" s="16">
        <v>50</v>
      </c>
      <c r="TT278" s="16">
        <v>0</v>
      </c>
      <c r="TU278" s="16">
        <v>0</v>
      </c>
      <c r="TW278" s="16">
        <v>0</v>
      </c>
      <c r="TX278" s="16">
        <v>200</v>
      </c>
      <c r="TZ278" s="16" t="s">
        <v>7364</v>
      </c>
      <c r="UA278" s="16" t="s">
        <v>8715</v>
      </c>
      <c r="UB278" s="16">
        <v>0</v>
      </c>
      <c r="UC278" s="16" t="s">
        <v>843</v>
      </c>
      <c r="UD278" s="16" t="s">
        <v>843</v>
      </c>
      <c r="UE278" s="16" t="s">
        <v>844</v>
      </c>
      <c r="UF278" s="16" t="s">
        <v>844</v>
      </c>
      <c r="UG278" s="16" t="s">
        <v>843</v>
      </c>
      <c r="UH278" s="16" t="s">
        <v>843</v>
      </c>
      <c r="VK278" s="16" t="s">
        <v>6102</v>
      </c>
      <c r="VL278" s="16" t="s">
        <v>843</v>
      </c>
      <c r="VM278" s="16" t="s">
        <v>843</v>
      </c>
      <c r="VN278" s="16" t="s">
        <v>843</v>
      </c>
      <c r="VO278" s="16" t="s">
        <v>843</v>
      </c>
      <c r="VP278" s="16" t="s">
        <v>844</v>
      </c>
      <c r="VQ278" s="16" t="s">
        <v>843</v>
      </c>
      <c r="VR278" s="16" t="s">
        <v>843</v>
      </c>
      <c r="VS278" s="16" t="s">
        <v>843</v>
      </c>
      <c r="VT278" s="16" t="s">
        <v>843</v>
      </c>
      <c r="VV278" s="16">
        <v>2500</v>
      </c>
      <c r="VX278" s="16" t="s">
        <v>6028</v>
      </c>
      <c r="VY278" s="16" t="s">
        <v>844</v>
      </c>
      <c r="VZ278" s="16" t="s">
        <v>843</v>
      </c>
      <c r="WA278" s="16" t="s">
        <v>843</v>
      </c>
      <c r="WB278" s="16" t="s">
        <v>843</v>
      </c>
      <c r="WC278" s="16" t="s">
        <v>843</v>
      </c>
      <c r="WD278" s="16" t="s">
        <v>843</v>
      </c>
      <c r="WE278" s="16" t="s">
        <v>843</v>
      </c>
      <c r="WF278" s="16" t="s">
        <v>843</v>
      </c>
      <c r="WH278" s="16">
        <v>1625</v>
      </c>
      <c r="WO278" s="16" t="s">
        <v>6926</v>
      </c>
      <c r="YN278" s="16" t="s">
        <v>7040</v>
      </c>
      <c r="YP278" s="16" t="s">
        <v>864</v>
      </c>
      <c r="YR278" s="16" t="s">
        <v>10244</v>
      </c>
      <c r="YS278" s="16" t="s">
        <v>10245</v>
      </c>
      <c r="YT278" s="16" t="s">
        <v>8694</v>
      </c>
      <c r="YU278" s="16" t="s">
        <v>10246</v>
      </c>
      <c r="YV278" s="16" t="s">
        <v>9148</v>
      </c>
      <c r="YW278" s="16" t="s">
        <v>844</v>
      </c>
      <c r="YX278" s="16" t="s">
        <v>9148</v>
      </c>
      <c r="YZ278" s="16" t="s">
        <v>843</v>
      </c>
      <c r="ZA278" s="16" t="s">
        <v>8989</v>
      </c>
      <c r="ZB278" s="16">
        <v>3966.67</v>
      </c>
      <c r="ZC278" s="16" t="s">
        <v>8872</v>
      </c>
      <c r="ZD278" s="16" t="s">
        <v>843</v>
      </c>
      <c r="ZE278" s="16" t="s">
        <v>10247</v>
      </c>
      <c r="ZF278" s="16" t="s">
        <v>8763</v>
      </c>
      <c r="ZG278" s="16" t="s">
        <v>8723</v>
      </c>
      <c r="ZH278" s="16" t="s">
        <v>8700</v>
      </c>
      <c r="ZI278" s="16" t="s">
        <v>8907</v>
      </c>
      <c r="ZJ278" s="16" t="s">
        <v>843</v>
      </c>
      <c r="ZK278" s="16" t="s">
        <v>843</v>
      </c>
      <c r="ZL278" s="16" t="s">
        <v>843</v>
      </c>
      <c r="ZM278" s="16" t="s">
        <v>843</v>
      </c>
      <c r="ZN278" s="16" t="s">
        <v>8742</v>
      </c>
      <c r="ZO278" s="16" t="s">
        <v>487</v>
      </c>
      <c r="ZP278" s="16" t="s">
        <v>487</v>
      </c>
      <c r="ZQ278" s="16" t="s">
        <v>486</v>
      </c>
      <c r="ZR278" s="16" t="s">
        <v>486</v>
      </c>
      <c r="ZS278" s="16" t="s">
        <v>844</v>
      </c>
      <c r="ZT278" s="16" t="s">
        <v>8705</v>
      </c>
      <c r="ZU278" s="16" t="s">
        <v>8706</v>
      </c>
      <c r="ZV278" s="16" t="s">
        <v>487</v>
      </c>
      <c r="ZW278" s="16" t="s">
        <v>843</v>
      </c>
      <c r="ZX278" s="16" t="s">
        <v>843</v>
      </c>
      <c r="ZY278" s="16" t="s">
        <v>843</v>
      </c>
      <c r="ZZ278" s="16" t="s">
        <v>844</v>
      </c>
      <c r="AAA278" s="16" t="s">
        <v>844</v>
      </c>
      <c r="AAB278" s="16" t="s">
        <v>843</v>
      </c>
      <c r="AAC278" s="16">
        <v>0</v>
      </c>
      <c r="AAD278" s="16" t="s">
        <v>843</v>
      </c>
      <c r="AAE278" s="16" t="s">
        <v>844</v>
      </c>
      <c r="AAF278" s="16" t="s">
        <v>843</v>
      </c>
      <c r="AAG278" s="16" t="s">
        <v>843</v>
      </c>
      <c r="AAH278" s="16" t="s">
        <v>843</v>
      </c>
      <c r="AAI278" s="16" t="s">
        <v>843</v>
      </c>
      <c r="AAJ278" s="16" t="s">
        <v>606</v>
      </c>
      <c r="AAK278" s="16" t="s">
        <v>645</v>
      </c>
      <c r="AAL278" s="16" t="s">
        <v>905</v>
      </c>
      <c r="AAM278" s="16" t="s">
        <v>663</v>
      </c>
      <c r="AAN278" s="16" t="s">
        <v>8707</v>
      </c>
      <c r="AAO278" s="16" t="s">
        <v>1019</v>
      </c>
      <c r="AAP278" s="16" t="s">
        <v>8708</v>
      </c>
      <c r="AAQ278" s="16" t="s">
        <v>8908</v>
      </c>
      <c r="AAS278" s="16">
        <v>2798.71</v>
      </c>
      <c r="AAT278" s="16" t="s">
        <v>782</v>
      </c>
      <c r="AAU278" s="16" t="s">
        <v>782</v>
      </c>
      <c r="AAV278" s="16" t="s">
        <v>782</v>
      </c>
      <c r="AAW278" s="16" t="s">
        <v>782</v>
      </c>
      <c r="AAX278" s="16" t="s">
        <v>843</v>
      </c>
      <c r="AAY278" s="16" t="s">
        <v>8710</v>
      </c>
      <c r="AAZ278" s="16" t="s">
        <v>782</v>
      </c>
      <c r="ABA278" s="16" t="s">
        <v>783</v>
      </c>
      <c r="ABB278" s="16" t="s">
        <v>782</v>
      </c>
      <c r="ABC278" s="16" t="s">
        <v>783</v>
      </c>
      <c r="ABD278" s="16" t="s">
        <v>782</v>
      </c>
      <c r="ABE278" s="16" t="s">
        <v>783</v>
      </c>
      <c r="ABF278" s="16" t="s">
        <v>783</v>
      </c>
      <c r="ABG278" s="16" t="s">
        <v>783</v>
      </c>
      <c r="ABH278" s="16" t="s">
        <v>783</v>
      </c>
      <c r="ABI278" s="16" t="s">
        <v>782</v>
      </c>
      <c r="ABJ278" s="16" t="s">
        <v>783</v>
      </c>
      <c r="ABK278" s="16" t="s">
        <v>782</v>
      </c>
      <c r="ABL278" s="16" t="s">
        <v>8728</v>
      </c>
      <c r="ABM278" s="16" t="s">
        <v>843</v>
      </c>
      <c r="ABN278" s="16" t="s">
        <v>1033</v>
      </c>
      <c r="ABP278" s="16" t="s">
        <v>972</v>
      </c>
      <c r="ABQ278" s="16" t="s">
        <v>4321</v>
      </c>
      <c r="ABR278" s="16" t="s">
        <v>474</v>
      </c>
      <c r="ABS278" s="16" t="s">
        <v>457</v>
      </c>
      <c r="ABT278" s="16" t="s">
        <v>844</v>
      </c>
      <c r="ABU278" s="16" t="s">
        <v>844</v>
      </c>
      <c r="ABV278" s="16" t="s">
        <v>486</v>
      </c>
      <c r="ABW278" s="16" t="s">
        <v>487</v>
      </c>
      <c r="ABX278" s="16" t="s">
        <v>893</v>
      </c>
      <c r="ABY278" s="16" t="s">
        <v>486</v>
      </c>
      <c r="ABZ278" s="16" t="s">
        <v>486</v>
      </c>
      <c r="ACA278" s="16" t="s">
        <v>761</v>
      </c>
      <c r="ACB278" s="16" t="s">
        <v>774</v>
      </c>
      <c r="ACC278" s="16" t="s">
        <v>737</v>
      </c>
      <c r="ACD278" s="16" t="s">
        <v>486</v>
      </c>
      <c r="ACE278" s="16" t="s">
        <v>486</v>
      </c>
      <c r="ACG278" s="16" t="s">
        <v>1014</v>
      </c>
      <c r="ACH278" s="16" t="s">
        <v>1009</v>
      </c>
      <c r="ACI278" s="16" t="s">
        <v>462</v>
      </c>
      <c r="ACJ278" s="16">
        <v>0.79400000000000004</v>
      </c>
      <c r="ACK278" s="16" t="s">
        <v>482</v>
      </c>
      <c r="ACL278" s="16" t="s">
        <v>740</v>
      </c>
      <c r="ACM278" s="16" t="s">
        <v>1193</v>
      </c>
      <c r="ACN278" s="16" t="s">
        <v>1169</v>
      </c>
      <c r="ACO278" s="16" t="s">
        <v>1856</v>
      </c>
      <c r="ACP278" s="16">
        <v>1625</v>
      </c>
      <c r="ACQ278" s="16" t="s">
        <v>1201</v>
      </c>
      <c r="ACR278" s="16" t="s">
        <v>1644</v>
      </c>
      <c r="ACS278" s="16" t="s">
        <v>686</v>
      </c>
      <c r="ACT278" s="16" t="s">
        <v>1522</v>
      </c>
      <c r="ACU278" s="16" t="s">
        <v>833</v>
      </c>
      <c r="ACV278" s="16" t="s">
        <v>8711</v>
      </c>
      <c r="ACW278" s="16" t="s">
        <v>878</v>
      </c>
      <c r="ACX278" s="16" t="s">
        <v>1916</v>
      </c>
      <c r="ACY278" s="16" t="s">
        <v>1949</v>
      </c>
      <c r="ACZ278" s="16">
        <v>1</v>
      </c>
      <c r="ADA278" s="16">
        <v>1</v>
      </c>
      <c r="ADB278" s="16">
        <v>1</v>
      </c>
      <c r="ADC278" s="16">
        <v>1</v>
      </c>
      <c r="ADD278" s="16">
        <v>1</v>
      </c>
      <c r="ADE278" s="16" t="s">
        <v>8712</v>
      </c>
      <c r="ADF278" s="16">
        <v>0</v>
      </c>
      <c r="ADG278" s="16" t="s">
        <v>486</v>
      </c>
      <c r="ADH278" s="16">
        <v>1</v>
      </c>
      <c r="ADI278" s="16" t="s">
        <v>486</v>
      </c>
      <c r="ADJ278" s="16" t="s">
        <v>13198</v>
      </c>
      <c r="ADK278" s="16" t="s">
        <v>13194</v>
      </c>
      <c r="ADL278" s="16" t="s">
        <v>1764</v>
      </c>
      <c r="ADM278" s="16" t="s">
        <v>1756</v>
      </c>
      <c r="ADN278" s="16" t="s">
        <v>13196</v>
      </c>
      <c r="ADO278" s="16" t="s">
        <v>13197</v>
      </c>
      <c r="ADP278" s="16" t="s">
        <v>13194</v>
      </c>
      <c r="ADR278" s="16" t="s">
        <v>13194</v>
      </c>
      <c r="ADS278" s="16" t="s">
        <v>13196</v>
      </c>
      <c r="ADU278" s="16" t="s">
        <v>1763</v>
      </c>
      <c r="ADW278" s="16" t="s">
        <v>13199</v>
      </c>
      <c r="ADY278" s="16" t="s">
        <v>1058</v>
      </c>
      <c r="AEA278" s="16">
        <v>3966.6666666666702</v>
      </c>
      <c r="AEC278" s="16" t="s">
        <v>1058</v>
      </c>
      <c r="AED278" s="16">
        <v>2798.71</v>
      </c>
      <c r="AEE278" s="16" t="s">
        <v>952</v>
      </c>
      <c r="AEG278" s="16">
        <v>4125</v>
      </c>
      <c r="AEI278" s="16">
        <v>1300</v>
      </c>
      <c r="AEK278" s="16">
        <v>600</v>
      </c>
      <c r="AEL278" s="16">
        <v>1800</v>
      </c>
      <c r="AEN278" s="16">
        <v>200</v>
      </c>
      <c r="AEO278" s="16">
        <v>50</v>
      </c>
    </row>
    <row r="279" spans="1:822" x14ac:dyDescent="0.25">
      <c r="A279" s="30">
        <v>45826</v>
      </c>
      <c r="B279" s="16" t="s">
        <v>10248</v>
      </c>
      <c r="C279" s="16" t="s">
        <v>867</v>
      </c>
      <c r="D279" s="16" t="s">
        <v>867</v>
      </c>
      <c r="E279" s="16">
        <v>66</v>
      </c>
      <c r="F279" s="16" t="s">
        <v>8153</v>
      </c>
      <c r="G279" s="16" t="s">
        <v>4099</v>
      </c>
      <c r="I279" s="16" t="s">
        <v>4148</v>
      </c>
      <c r="Z279" s="16" t="s">
        <v>993</v>
      </c>
      <c r="AA279" s="16" t="s">
        <v>470</v>
      </c>
      <c r="AB279" s="16">
        <v>1</v>
      </c>
      <c r="AC279" s="16" t="s">
        <v>843</v>
      </c>
      <c r="AD279" s="16" t="s">
        <v>843</v>
      </c>
      <c r="AE279" s="16" t="s">
        <v>843</v>
      </c>
      <c r="AF279" s="16" t="s">
        <v>844</v>
      </c>
      <c r="AG279" s="16" t="s">
        <v>843</v>
      </c>
      <c r="AH279" s="16" t="s">
        <v>844</v>
      </c>
      <c r="AI279" s="16" t="s">
        <v>843</v>
      </c>
      <c r="AJ279" s="16" t="s">
        <v>843</v>
      </c>
      <c r="AK279" s="16" t="s">
        <v>843</v>
      </c>
      <c r="AM279" s="16" t="s">
        <v>737</v>
      </c>
      <c r="AN279" s="16" t="s">
        <v>761</v>
      </c>
      <c r="AP279" s="16" t="s">
        <v>774</v>
      </c>
      <c r="AR279" s="16" t="s">
        <v>6910</v>
      </c>
      <c r="BB279" s="16">
        <v>1</v>
      </c>
      <c r="BC279" s="16" t="s">
        <v>7878</v>
      </c>
      <c r="BE279" s="16" t="s">
        <v>5098</v>
      </c>
      <c r="BV279" s="16" t="s">
        <v>4433</v>
      </c>
      <c r="BW279" s="16" t="s">
        <v>844</v>
      </c>
      <c r="BX279" s="16" t="s">
        <v>843</v>
      </c>
      <c r="BY279" s="16" t="s">
        <v>843</v>
      </c>
      <c r="BZ279" s="16" t="s">
        <v>843</v>
      </c>
      <c r="CA279" s="16" t="s">
        <v>843</v>
      </c>
      <c r="CB279" s="16" t="s">
        <v>843</v>
      </c>
      <c r="CC279" s="16" t="s">
        <v>843</v>
      </c>
      <c r="CD279" s="16" t="s">
        <v>843</v>
      </c>
      <c r="CE279" s="16" t="s">
        <v>843</v>
      </c>
      <c r="CF279" s="16" t="s">
        <v>843</v>
      </c>
      <c r="CG279" s="16" t="s">
        <v>843</v>
      </c>
      <c r="CH279" s="16" t="s">
        <v>843</v>
      </c>
      <c r="CI279" s="16" t="s">
        <v>843</v>
      </c>
      <c r="CJ279" s="16" t="s">
        <v>843</v>
      </c>
      <c r="CK279" s="16" t="s">
        <v>843</v>
      </c>
      <c r="CP279" s="16" t="s">
        <v>867</v>
      </c>
      <c r="CQ279" s="16" t="s">
        <v>5191</v>
      </c>
      <c r="CR279" s="16" t="s">
        <v>844</v>
      </c>
      <c r="CS279" s="16" t="s">
        <v>843</v>
      </c>
      <c r="CT279" s="16" t="s">
        <v>843</v>
      </c>
      <c r="CU279" s="16" t="s">
        <v>843</v>
      </c>
      <c r="CV279" s="16" t="s">
        <v>843</v>
      </c>
      <c r="CW279" s="16" t="s">
        <v>843</v>
      </c>
      <c r="CX279" s="16" t="s">
        <v>843</v>
      </c>
      <c r="CY279" s="16" t="s">
        <v>843</v>
      </c>
      <c r="CZ279" s="16" t="s">
        <v>843</v>
      </c>
      <c r="DA279" s="16" t="s">
        <v>5184</v>
      </c>
      <c r="DX279" s="16" t="s">
        <v>867</v>
      </c>
      <c r="DY279" s="16" t="s">
        <v>867</v>
      </c>
      <c r="GC279" s="16" t="s">
        <v>5342</v>
      </c>
      <c r="GF279" s="16" t="s">
        <v>867</v>
      </c>
      <c r="GG279" s="16" t="s">
        <v>867</v>
      </c>
      <c r="GV279" s="16" t="s">
        <v>5449</v>
      </c>
      <c r="GW279" s="16" t="s">
        <v>843</v>
      </c>
      <c r="GX279" s="16" t="s">
        <v>843</v>
      </c>
      <c r="GY279" s="16" t="s">
        <v>843</v>
      </c>
      <c r="GZ279" s="16" t="s">
        <v>844</v>
      </c>
      <c r="HA279" s="16" t="s">
        <v>843</v>
      </c>
      <c r="HB279" s="16" t="s">
        <v>843</v>
      </c>
      <c r="HC279" s="16" t="s">
        <v>843</v>
      </c>
      <c r="HD279" s="16" t="s">
        <v>843</v>
      </c>
      <c r="HE279" s="16" t="s">
        <v>843</v>
      </c>
      <c r="HF279" s="16" t="s">
        <v>843</v>
      </c>
      <c r="HH279" s="16" t="s">
        <v>5456</v>
      </c>
      <c r="HK279" s="16" t="s">
        <v>865</v>
      </c>
      <c r="HM279" s="16" t="s">
        <v>865</v>
      </c>
      <c r="HZ279" s="16" t="s">
        <v>7944</v>
      </c>
      <c r="KE279" s="16" t="s">
        <v>5585</v>
      </c>
      <c r="KG279" s="16" t="s">
        <v>7018</v>
      </c>
      <c r="KH279" s="16" t="s">
        <v>7033</v>
      </c>
      <c r="KI279" s="16" t="s">
        <v>865</v>
      </c>
      <c r="LG279" s="16" t="s">
        <v>867</v>
      </c>
      <c r="LH279" s="16" t="s">
        <v>865</v>
      </c>
      <c r="LI279" s="16" t="s">
        <v>867</v>
      </c>
      <c r="LJ279" s="16" t="s">
        <v>867</v>
      </c>
      <c r="LK279" s="16" t="s">
        <v>867</v>
      </c>
      <c r="LL279" s="16" t="s">
        <v>5663</v>
      </c>
      <c r="LM279" s="16" t="s">
        <v>843</v>
      </c>
      <c r="LN279" s="16" t="s">
        <v>843</v>
      </c>
      <c r="LO279" s="16" t="s">
        <v>844</v>
      </c>
      <c r="LP279" s="16" t="s">
        <v>843</v>
      </c>
      <c r="LQ279" s="16" t="s">
        <v>843</v>
      </c>
      <c r="LR279" s="16" t="s">
        <v>843</v>
      </c>
      <c r="LS279" s="16" t="s">
        <v>843</v>
      </c>
      <c r="LT279" s="16" t="s">
        <v>843</v>
      </c>
      <c r="LU279" s="16" t="s">
        <v>843</v>
      </c>
      <c r="LV279" s="16" t="s">
        <v>843</v>
      </c>
      <c r="LW279" s="16" t="s">
        <v>843</v>
      </c>
      <c r="LX279" s="16" t="s">
        <v>843</v>
      </c>
      <c r="LY279" s="16" t="s">
        <v>843</v>
      </c>
      <c r="LZ279" s="16" t="s">
        <v>843</v>
      </c>
      <c r="MA279" s="16" t="s">
        <v>843</v>
      </c>
      <c r="MC279" s="16" t="s">
        <v>5694</v>
      </c>
      <c r="MD279" s="16" t="s">
        <v>844</v>
      </c>
      <c r="ME279" s="16" t="s">
        <v>843</v>
      </c>
      <c r="MF279" s="16" t="s">
        <v>843</v>
      </c>
      <c r="MG279" s="16" t="s">
        <v>843</v>
      </c>
      <c r="MH279" s="16" t="s">
        <v>843</v>
      </c>
      <c r="MI279" s="16" t="s">
        <v>843</v>
      </c>
      <c r="MJ279" s="16" t="s">
        <v>843</v>
      </c>
      <c r="MK279" s="16" t="s">
        <v>843</v>
      </c>
      <c r="ML279" s="16" t="s">
        <v>843</v>
      </c>
      <c r="MM279" s="16" t="s">
        <v>843</v>
      </c>
      <c r="MN279" s="16" t="s">
        <v>843</v>
      </c>
      <c r="MO279" s="16" t="s">
        <v>843</v>
      </c>
      <c r="MP279" s="16" t="s">
        <v>843</v>
      </c>
      <c r="MQ279" s="16" t="s">
        <v>843</v>
      </c>
      <c r="MR279" s="16" t="s">
        <v>843</v>
      </c>
      <c r="MS279" s="16" t="s">
        <v>843</v>
      </c>
      <c r="MT279" s="16" t="s">
        <v>843</v>
      </c>
      <c r="MU279" s="16" t="s">
        <v>843</v>
      </c>
      <c r="MV279" s="16" t="s">
        <v>843</v>
      </c>
      <c r="PC279" s="16" t="s">
        <v>865</v>
      </c>
      <c r="PD279" s="16" t="s">
        <v>865</v>
      </c>
      <c r="PY279" s="16" t="s">
        <v>865</v>
      </c>
      <c r="QP279" s="16" t="s">
        <v>865</v>
      </c>
      <c r="QR279" s="16" t="s">
        <v>865</v>
      </c>
      <c r="QT279" s="16" t="s">
        <v>867</v>
      </c>
      <c r="QV279" s="16" t="s">
        <v>865</v>
      </c>
      <c r="QX279" s="16" t="s">
        <v>865</v>
      </c>
      <c r="RD279" s="16" t="s">
        <v>4216</v>
      </c>
      <c r="RF279" s="16" t="s">
        <v>865</v>
      </c>
      <c r="RH279" s="16" t="s">
        <v>4216</v>
      </c>
      <c r="RJ279" s="16" t="s">
        <v>865</v>
      </c>
      <c r="RN279" s="16" t="s">
        <v>7720</v>
      </c>
      <c r="RP279" s="16" t="s">
        <v>867</v>
      </c>
      <c r="RR279" s="16" t="s">
        <v>867</v>
      </c>
      <c r="RT279" s="16" t="s">
        <v>867</v>
      </c>
      <c r="RV279" s="16" t="s">
        <v>7720</v>
      </c>
      <c r="RX279" s="16" t="s">
        <v>7720</v>
      </c>
      <c r="RZ279" s="16" t="s">
        <v>867</v>
      </c>
      <c r="SQ279" s="16" t="s">
        <v>865</v>
      </c>
      <c r="SS279" s="16" t="s">
        <v>7308</v>
      </c>
      <c r="ST279" s="16" t="s">
        <v>7764</v>
      </c>
      <c r="TN279" s="16">
        <v>2000</v>
      </c>
      <c r="TO279" s="16">
        <v>0</v>
      </c>
      <c r="TP279" s="16">
        <v>400</v>
      </c>
      <c r="TQ279" s="16">
        <v>0</v>
      </c>
      <c r="TR279" s="16">
        <v>250</v>
      </c>
      <c r="TS279" s="16">
        <v>200</v>
      </c>
      <c r="TT279" s="16">
        <v>0</v>
      </c>
      <c r="TU279" s="16">
        <v>600</v>
      </c>
      <c r="TV279" s="16">
        <v>0</v>
      </c>
      <c r="TW279" s="16">
        <v>0</v>
      </c>
      <c r="TX279" s="16">
        <v>0</v>
      </c>
      <c r="TZ279" s="16" t="s">
        <v>7367</v>
      </c>
      <c r="UA279" s="16" t="s">
        <v>8691</v>
      </c>
      <c r="UB279" s="16">
        <v>0</v>
      </c>
      <c r="UC279" s="16" t="s">
        <v>843</v>
      </c>
      <c r="UD279" s="16" t="s">
        <v>843</v>
      </c>
      <c r="UE279" s="16" t="s">
        <v>844</v>
      </c>
      <c r="UF279" s="16" t="s">
        <v>844</v>
      </c>
      <c r="UG279" s="16" t="s">
        <v>843</v>
      </c>
      <c r="UH279" s="16" t="s">
        <v>843</v>
      </c>
      <c r="VK279" s="16" t="s">
        <v>6102</v>
      </c>
      <c r="VL279" s="16" t="s">
        <v>843</v>
      </c>
      <c r="VM279" s="16" t="s">
        <v>843</v>
      </c>
      <c r="VN279" s="16" t="s">
        <v>843</v>
      </c>
      <c r="VO279" s="16" t="s">
        <v>843</v>
      </c>
      <c r="VP279" s="16" t="s">
        <v>844</v>
      </c>
      <c r="VQ279" s="16" t="s">
        <v>843</v>
      </c>
      <c r="VR279" s="16" t="s">
        <v>843</v>
      </c>
      <c r="VS279" s="16" t="s">
        <v>843</v>
      </c>
      <c r="VT279" s="16" t="s">
        <v>843</v>
      </c>
      <c r="VV279" s="16">
        <v>3300</v>
      </c>
      <c r="VX279" s="16" t="s">
        <v>6028</v>
      </c>
      <c r="VY279" s="16" t="s">
        <v>844</v>
      </c>
      <c r="VZ279" s="16" t="s">
        <v>843</v>
      </c>
      <c r="WA279" s="16" t="s">
        <v>843</v>
      </c>
      <c r="WB279" s="16" t="s">
        <v>843</v>
      </c>
      <c r="WC279" s="16" t="s">
        <v>843</v>
      </c>
      <c r="WD279" s="16" t="s">
        <v>843</v>
      </c>
      <c r="WE279" s="16" t="s">
        <v>843</v>
      </c>
      <c r="WF279" s="16" t="s">
        <v>843</v>
      </c>
      <c r="WH279" s="16">
        <v>1600</v>
      </c>
      <c r="WO279" s="16" t="s">
        <v>6920</v>
      </c>
      <c r="XD279" s="16" t="s">
        <v>10249</v>
      </c>
      <c r="XE279" s="16" t="s">
        <v>843</v>
      </c>
      <c r="XF279" s="16" t="s">
        <v>843</v>
      </c>
      <c r="XG279" s="16" t="s">
        <v>843</v>
      </c>
      <c r="XH279" s="16" t="s">
        <v>843</v>
      </c>
      <c r="XI279" s="16" t="s">
        <v>843</v>
      </c>
      <c r="XJ279" s="16" t="s">
        <v>843</v>
      </c>
      <c r="XK279" s="16" t="s">
        <v>843</v>
      </c>
      <c r="XL279" s="16" t="s">
        <v>844</v>
      </c>
      <c r="XM279" s="16" t="s">
        <v>843</v>
      </c>
      <c r="XN279" s="16" t="s">
        <v>844</v>
      </c>
      <c r="XO279" s="16" t="s">
        <v>843</v>
      </c>
      <c r="XP279" s="16" t="s">
        <v>843</v>
      </c>
      <c r="XQ279" s="16" t="s">
        <v>843</v>
      </c>
      <c r="YF279" s="16" t="s">
        <v>865</v>
      </c>
      <c r="YN279" s="16" t="s">
        <v>7040</v>
      </c>
      <c r="YP279" s="16" t="s">
        <v>7990</v>
      </c>
      <c r="YR279" s="16" t="s">
        <v>10250</v>
      </c>
      <c r="YS279" s="16" t="s">
        <v>10251</v>
      </c>
      <c r="YT279" s="16" t="s">
        <v>8694</v>
      </c>
      <c r="YU279" s="16" t="s">
        <v>10252</v>
      </c>
      <c r="YV279" s="16" t="s">
        <v>9148</v>
      </c>
      <c r="YW279" s="16" t="s">
        <v>844</v>
      </c>
      <c r="YX279" s="16" t="s">
        <v>9148</v>
      </c>
      <c r="YY279" s="16" t="s">
        <v>843</v>
      </c>
      <c r="YZ279" s="16" t="s">
        <v>843</v>
      </c>
      <c r="ZA279" s="16" t="s">
        <v>843</v>
      </c>
      <c r="ZB279" s="16">
        <v>3450</v>
      </c>
      <c r="ZC279" s="16" t="s">
        <v>9026</v>
      </c>
      <c r="ZD279" s="16" t="s">
        <v>843</v>
      </c>
      <c r="ZE279" s="16" t="s">
        <v>843</v>
      </c>
      <c r="ZF279" s="16" t="s">
        <v>843</v>
      </c>
      <c r="ZG279" s="16" t="s">
        <v>8865</v>
      </c>
      <c r="ZH279" s="16" t="s">
        <v>8739</v>
      </c>
      <c r="ZI279" s="16" t="s">
        <v>8724</v>
      </c>
      <c r="ZJ279" s="16" t="s">
        <v>843</v>
      </c>
      <c r="ZK279" s="16" t="s">
        <v>843</v>
      </c>
      <c r="ZL279" s="16" t="s">
        <v>8736</v>
      </c>
      <c r="ZM279" s="16" t="s">
        <v>843</v>
      </c>
      <c r="ZN279" s="16" t="s">
        <v>8742</v>
      </c>
      <c r="ZO279" s="16" t="s">
        <v>487</v>
      </c>
      <c r="ZP279" s="16" t="s">
        <v>487</v>
      </c>
      <c r="ZQ279" s="16" t="s">
        <v>486</v>
      </c>
      <c r="ZR279" s="16" t="s">
        <v>486</v>
      </c>
      <c r="ZS279" s="16" t="s">
        <v>844</v>
      </c>
      <c r="ZT279" s="16" t="s">
        <v>8705</v>
      </c>
      <c r="ZU279" s="16" t="s">
        <v>8706</v>
      </c>
      <c r="ZV279" s="16" t="s">
        <v>487</v>
      </c>
      <c r="ZW279" s="16" t="s">
        <v>843</v>
      </c>
      <c r="ZX279" s="16" t="s">
        <v>843</v>
      </c>
      <c r="ZY279" s="16" t="s">
        <v>844</v>
      </c>
      <c r="ZZ279" s="16" t="s">
        <v>843</v>
      </c>
      <c r="AAA279" s="16" t="s">
        <v>844</v>
      </c>
      <c r="AAB279" s="16" t="s">
        <v>843</v>
      </c>
      <c r="AAC279" s="16">
        <v>0</v>
      </c>
      <c r="AAD279" s="16" t="s">
        <v>844</v>
      </c>
      <c r="AAE279" s="16" t="s">
        <v>843</v>
      </c>
      <c r="AAF279" s="16" t="s">
        <v>843</v>
      </c>
      <c r="AAG279" s="16" t="s">
        <v>843</v>
      </c>
      <c r="AAH279" s="16" t="s">
        <v>843</v>
      </c>
      <c r="AAI279" s="16" t="s">
        <v>843</v>
      </c>
      <c r="AAJ279" s="16" t="s">
        <v>606</v>
      </c>
      <c r="AAK279" s="16" t="s">
        <v>639</v>
      </c>
      <c r="AAL279" s="16" t="s">
        <v>905</v>
      </c>
      <c r="AAM279" s="16" t="s">
        <v>663</v>
      </c>
      <c r="AAN279" s="16" t="s">
        <v>8707</v>
      </c>
      <c r="AAO279" s="16" t="s">
        <v>1018</v>
      </c>
      <c r="AAP279" s="16" t="s">
        <v>8708</v>
      </c>
      <c r="AAQ279" s="16" t="s">
        <v>9778</v>
      </c>
      <c r="AAS279" s="16">
        <v>3149.3</v>
      </c>
      <c r="AAU279" s="16" t="s">
        <v>782</v>
      </c>
      <c r="AAW279" s="16" t="s">
        <v>782</v>
      </c>
      <c r="AAX279" s="16" t="s">
        <v>843</v>
      </c>
      <c r="AAY279" s="16" t="s">
        <v>8710</v>
      </c>
      <c r="AAZ279" s="16" t="s">
        <v>782</v>
      </c>
      <c r="ABA279" s="16" t="s">
        <v>783</v>
      </c>
      <c r="ABB279" s="16" t="s">
        <v>783</v>
      </c>
      <c r="ABC279" s="16" t="s">
        <v>783</v>
      </c>
      <c r="ABD279" s="16" t="s">
        <v>783</v>
      </c>
      <c r="ABE279" s="16" t="s">
        <v>783</v>
      </c>
      <c r="ABF279" s="16" t="s">
        <v>782</v>
      </c>
      <c r="ABG279" s="16" t="s">
        <v>782</v>
      </c>
      <c r="ABH279" s="16" t="s">
        <v>782</v>
      </c>
      <c r="ABI279" s="16" t="s">
        <v>783</v>
      </c>
      <c r="ABJ279" s="16" t="s">
        <v>783</v>
      </c>
      <c r="ABK279" s="16" t="s">
        <v>782</v>
      </c>
      <c r="ABL279" s="16" t="s">
        <v>8728</v>
      </c>
      <c r="ABM279" s="16" t="s">
        <v>843</v>
      </c>
      <c r="ABN279" s="16" t="s">
        <v>1033</v>
      </c>
      <c r="ABP279" s="16" t="s">
        <v>972</v>
      </c>
      <c r="ABQ279" s="16" t="s">
        <v>4324</v>
      </c>
      <c r="ABR279" s="16" t="s">
        <v>470</v>
      </c>
      <c r="ABS279" s="16" t="s">
        <v>457</v>
      </c>
      <c r="ABT279" s="16" t="s">
        <v>844</v>
      </c>
      <c r="ABU279" s="16" t="s">
        <v>844</v>
      </c>
      <c r="ABV279" s="16" t="s">
        <v>487</v>
      </c>
      <c r="ABW279" s="16" t="s">
        <v>486</v>
      </c>
      <c r="ABX279" s="16" t="s">
        <v>892</v>
      </c>
      <c r="ABY279" s="16" t="s">
        <v>486</v>
      </c>
      <c r="ABZ279" s="16" t="s">
        <v>486</v>
      </c>
      <c r="ACA279" s="16" t="s">
        <v>761</v>
      </c>
      <c r="ACB279" s="16" t="s">
        <v>774</v>
      </c>
      <c r="ACC279" s="16" t="s">
        <v>737</v>
      </c>
      <c r="ACD279" s="16" t="s">
        <v>487</v>
      </c>
      <c r="ACE279" s="16" t="s">
        <v>486</v>
      </c>
      <c r="ACG279" s="16" t="s">
        <v>1014</v>
      </c>
      <c r="ACH279" s="16" t="s">
        <v>1009</v>
      </c>
      <c r="ACI279" s="16" t="s">
        <v>462</v>
      </c>
      <c r="ACJ279" s="16">
        <v>0.79400000000000004</v>
      </c>
      <c r="ACK279" s="16" t="s">
        <v>482</v>
      </c>
      <c r="ACL279" s="16" t="s">
        <v>740</v>
      </c>
      <c r="ACM279" s="16" t="s">
        <v>1190</v>
      </c>
      <c r="ACN279" s="16" t="s">
        <v>1169</v>
      </c>
      <c r="ACO279" s="16" t="s">
        <v>1856</v>
      </c>
      <c r="ACP279" s="16">
        <v>1600</v>
      </c>
      <c r="ACQ279" s="16" t="s">
        <v>1201</v>
      </c>
      <c r="ACR279" s="16" t="s">
        <v>1644</v>
      </c>
      <c r="ACS279" s="16" t="s">
        <v>680</v>
      </c>
      <c r="ACT279" s="16" t="s">
        <v>1522</v>
      </c>
      <c r="ACU279" s="16" t="s">
        <v>833</v>
      </c>
      <c r="ACV279" s="16" t="s">
        <v>8711</v>
      </c>
      <c r="ACW279" s="16" t="s">
        <v>878</v>
      </c>
      <c r="ACX279" s="16" t="s">
        <v>1916</v>
      </c>
      <c r="ACY279" s="16" t="s">
        <v>1947</v>
      </c>
      <c r="ACZ279" s="16">
        <v>1</v>
      </c>
      <c r="ADA279" s="16">
        <v>0</v>
      </c>
      <c r="ADB279" s="16">
        <v>1</v>
      </c>
      <c r="ADC279" s="16">
        <v>1</v>
      </c>
      <c r="ADD279" s="16">
        <v>1</v>
      </c>
      <c r="ADE279" s="16" t="s">
        <v>9236</v>
      </c>
      <c r="ADF279" s="16">
        <v>0</v>
      </c>
      <c r="ADG279" s="16" t="s">
        <v>486</v>
      </c>
      <c r="ADH279" s="16">
        <v>1</v>
      </c>
      <c r="ADI279" s="16" t="s">
        <v>486</v>
      </c>
      <c r="ADJ279" s="16" t="s">
        <v>1743</v>
      </c>
      <c r="ADK279" s="16" t="s">
        <v>13194</v>
      </c>
      <c r="ADL279" s="16" t="s">
        <v>13196</v>
      </c>
      <c r="ADM279" s="16" t="s">
        <v>13194</v>
      </c>
      <c r="ADN279" s="16" t="s">
        <v>13196</v>
      </c>
      <c r="ADO279" s="16" t="s">
        <v>13197</v>
      </c>
      <c r="ADP279" s="16" t="s">
        <v>1751</v>
      </c>
      <c r="ADQ279" s="16" t="s">
        <v>13194</v>
      </c>
      <c r="ADR279" s="16" t="s">
        <v>13194</v>
      </c>
      <c r="ADS279" s="16" t="s">
        <v>13194</v>
      </c>
      <c r="ADU279" s="16" t="s">
        <v>8817</v>
      </c>
      <c r="ADW279" s="16" t="s">
        <v>13199</v>
      </c>
      <c r="ADY279" s="16" t="s">
        <v>1058</v>
      </c>
      <c r="AEA279" s="16">
        <v>3450</v>
      </c>
      <c r="AEC279" s="16" t="s">
        <v>1058</v>
      </c>
      <c r="AED279" s="16">
        <v>3149.3</v>
      </c>
      <c r="AEE279" s="16" t="s">
        <v>952</v>
      </c>
      <c r="AEG279" s="16">
        <v>4900</v>
      </c>
      <c r="AEI279" s="16">
        <v>2000</v>
      </c>
      <c r="AEK279" s="16">
        <v>400</v>
      </c>
      <c r="AEN279" s="16">
        <v>250</v>
      </c>
      <c r="AEO279" s="16">
        <v>200</v>
      </c>
      <c r="AEP279" s="16">
        <v>600</v>
      </c>
    </row>
    <row r="280" spans="1:822" x14ac:dyDescent="0.25">
      <c r="A280" s="30">
        <v>45826</v>
      </c>
      <c r="B280" s="16" t="s">
        <v>10253</v>
      </c>
      <c r="C280" s="16" t="s">
        <v>867</v>
      </c>
      <c r="D280" s="16" t="s">
        <v>867</v>
      </c>
      <c r="E280" s="16">
        <v>61</v>
      </c>
      <c r="F280" s="16" t="s">
        <v>8153</v>
      </c>
      <c r="G280" s="16" t="s">
        <v>4119</v>
      </c>
      <c r="I280" s="16" t="s">
        <v>4174</v>
      </c>
      <c r="Z280" s="16" t="s">
        <v>993</v>
      </c>
      <c r="AA280" s="16" t="s">
        <v>470</v>
      </c>
      <c r="AB280" s="16">
        <v>1</v>
      </c>
      <c r="AC280" s="16" t="s">
        <v>843</v>
      </c>
      <c r="AD280" s="16" t="s">
        <v>843</v>
      </c>
      <c r="AE280" s="16" t="s">
        <v>843</v>
      </c>
      <c r="AF280" s="16" t="s">
        <v>844</v>
      </c>
      <c r="AG280" s="16" t="s">
        <v>843</v>
      </c>
      <c r="AH280" s="16" t="s">
        <v>844</v>
      </c>
      <c r="AI280" s="16" t="s">
        <v>843</v>
      </c>
      <c r="AJ280" s="16" t="s">
        <v>843</v>
      </c>
      <c r="AK280" s="16" t="s">
        <v>843</v>
      </c>
      <c r="AM280" s="16" t="s">
        <v>737</v>
      </c>
      <c r="AN280" s="16" t="s">
        <v>761</v>
      </c>
      <c r="AP280" s="16" t="s">
        <v>774</v>
      </c>
      <c r="AR280" s="16" t="s">
        <v>6907</v>
      </c>
      <c r="BB280" s="16">
        <v>2</v>
      </c>
      <c r="BC280" s="16" t="s">
        <v>7878</v>
      </c>
      <c r="BE280" s="16" t="s">
        <v>5098</v>
      </c>
      <c r="BV280" s="16" t="s">
        <v>4433</v>
      </c>
      <c r="BW280" s="16" t="s">
        <v>844</v>
      </c>
      <c r="BX280" s="16" t="s">
        <v>843</v>
      </c>
      <c r="BY280" s="16" t="s">
        <v>843</v>
      </c>
      <c r="BZ280" s="16" t="s">
        <v>843</v>
      </c>
      <c r="CA280" s="16" t="s">
        <v>843</v>
      </c>
      <c r="CB280" s="16" t="s">
        <v>843</v>
      </c>
      <c r="CC280" s="16" t="s">
        <v>843</v>
      </c>
      <c r="CD280" s="16" t="s">
        <v>843</v>
      </c>
      <c r="CE280" s="16" t="s">
        <v>843</v>
      </c>
      <c r="CF280" s="16" t="s">
        <v>843</v>
      </c>
      <c r="CG280" s="16" t="s">
        <v>843</v>
      </c>
      <c r="CH280" s="16" t="s">
        <v>843</v>
      </c>
      <c r="CI280" s="16" t="s">
        <v>843</v>
      </c>
      <c r="CJ280" s="16" t="s">
        <v>843</v>
      </c>
      <c r="CK280" s="16" t="s">
        <v>843</v>
      </c>
      <c r="CP280" s="16" t="s">
        <v>867</v>
      </c>
      <c r="CQ280" s="16" t="s">
        <v>10254</v>
      </c>
      <c r="CR280" s="16" t="s">
        <v>844</v>
      </c>
      <c r="CS280" s="16" t="s">
        <v>844</v>
      </c>
      <c r="CT280" s="16" t="s">
        <v>844</v>
      </c>
      <c r="CU280" s="16" t="s">
        <v>843</v>
      </c>
      <c r="CV280" s="16" t="s">
        <v>843</v>
      </c>
      <c r="CW280" s="16" t="s">
        <v>843</v>
      </c>
      <c r="CX280" s="16" t="s">
        <v>843</v>
      </c>
      <c r="CY280" s="16" t="s">
        <v>843</v>
      </c>
      <c r="CZ280" s="16" t="s">
        <v>843</v>
      </c>
      <c r="DA280" s="16" t="s">
        <v>5184</v>
      </c>
      <c r="DX280" s="16" t="s">
        <v>867</v>
      </c>
      <c r="DY280" s="16" t="s">
        <v>867</v>
      </c>
      <c r="GC280" s="16" t="s">
        <v>5353</v>
      </c>
      <c r="GF280" s="16" t="s">
        <v>867</v>
      </c>
      <c r="GG280" s="16" t="s">
        <v>867</v>
      </c>
      <c r="GV280" s="16" t="s">
        <v>5443</v>
      </c>
      <c r="GW280" s="16" t="s">
        <v>843</v>
      </c>
      <c r="GX280" s="16" t="s">
        <v>844</v>
      </c>
      <c r="GY280" s="16" t="s">
        <v>843</v>
      </c>
      <c r="GZ280" s="16" t="s">
        <v>843</v>
      </c>
      <c r="HA280" s="16" t="s">
        <v>843</v>
      </c>
      <c r="HB280" s="16" t="s">
        <v>843</v>
      </c>
      <c r="HC280" s="16" t="s">
        <v>843</v>
      </c>
      <c r="HD280" s="16" t="s">
        <v>843</v>
      </c>
      <c r="HE280" s="16" t="s">
        <v>843</v>
      </c>
      <c r="HF280" s="16" t="s">
        <v>843</v>
      </c>
      <c r="HH280" s="16" t="s">
        <v>5456</v>
      </c>
      <c r="HK280" s="16" t="s">
        <v>865</v>
      </c>
      <c r="HM280" s="16" t="s">
        <v>865</v>
      </c>
      <c r="HZ280" s="16" t="s">
        <v>7944</v>
      </c>
      <c r="KE280" s="16" t="s">
        <v>5582</v>
      </c>
      <c r="KG280" s="16" t="s">
        <v>7015</v>
      </c>
      <c r="KH280" s="16" t="s">
        <v>7033</v>
      </c>
      <c r="KI280" s="16" t="s">
        <v>865</v>
      </c>
      <c r="LG280" s="16" t="s">
        <v>867</v>
      </c>
      <c r="LH280" s="16" t="s">
        <v>867</v>
      </c>
      <c r="LI280" s="16" t="s">
        <v>867</v>
      </c>
      <c r="LJ280" s="16" t="s">
        <v>867</v>
      </c>
      <c r="LK280" s="16" t="s">
        <v>865</v>
      </c>
      <c r="LL280" s="16" t="s">
        <v>864</v>
      </c>
      <c r="LM280" s="16" t="s">
        <v>843</v>
      </c>
      <c r="LN280" s="16" t="s">
        <v>843</v>
      </c>
      <c r="LO280" s="16" t="s">
        <v>843</v>
      </c>
      <c r="LP280" s="16" t="s">
        <v>843</v>
      </c>
      <c r="LQ280" s="16" t="s">
        <v>843</v>
      </c>
      <c r="LR280" s="16" t="s">
        <v>843</v>
      </c>
      <c r="LS280" s="16" t="s">
        <v>843</v>
      </c>
      <c r="LT280" s="16" t="s">
        <v>843</v>
      </c>
      <c r="LU280" s="16" t="s">
        <v>843</v>
      </c>
      <c r="LV280" s="16" t="s">
        <v>843</v>
      </c>
      <c r="LW280" s="16" t="s">
        <v>843</v>
      </c>
      <c r="LX280" s="16" t="s">
        <v>843</v>
      </c>
      <c r="LY280" s="16" t="s">
        <v>843</v>
      </c>
      <c r="LZ280" s="16" t="s">
        <v>844</v>
      </c>
      <c r="MA280" s="16" t="s">
        <v>843</v>
      </c>
      <c r="MC280" s="16" t="s">
        <v>5694</v>
      </c>
      <c r="MD280" s="16" t="s">
        <v>844</v>
      </c>
      <c r="ME280" s="16" t="s">
        <v>843</v>
      </c>
      <c r="MF280" s="16" t="s">
        <v>843</v>
      </c>
      <c r="MG280" s="16" t="s">
        <v>843</v>
      </c>
      <c r="MH280" s="16" t="s">
        <v>843</v>
      </c>
      <c r="MI280" s="16" t="s">
        <v>843</v>
      </c>
      <c r="MJ280" s="16" t="s">
        <v>843</v>
      </c>
      <c r="MK280" s="16" t="s">
        <v>843</v>
      </c>
      <c r="ML280" s="16" t="s">
        <v>843</v>
      </c>
      <c r="MM280" s="16" t="s">
        <v>843</v>
      </c>
      <c r="MN280" s="16" t="s">
        <v>843</v>
      </c>
      <c r="MO280" s="16" t="s">
        <v>843</v>
      </c>
      <c r="MP280" s="16" t="s">
        <v>843</v>
      </c>
      <c r="MQ280" s="16" t="s">
        <v>843</v>
      </c>
      <c r="MR280" s="16" t="s">
        <v>843</v>
      </c>
      <c r="MS280" s="16" t="s">
        <v>843</v>
      </c>
      <c r="MT280" s="16" t="s">
        <v>843</v>
      </c>
      <c r="MU280" s="16" t="s">
        <v>843</v>
      </c>
      <c r="MV280" s="16" t="s">
        <v>843</v>
      </c>
      <c r="PC280" s="16" t="s">
        <v>865</v>
      </c>
      <c r="PD280" s="16" t="s">
        <v>865</v>
      </c>
      <c r="PY280" s="16" t="s">
        <v>865</v>
      </c>
      <c r="QP280" s="16" t="s">
        <v>865</v>
      </c>
      <c r="QR280" s="16" t="s">
        <v>865</v>
      </c>
      <c r="QT280" s="16" t="s">
        <v>865</v>
      </c>
      <c r="QV280" s="16" t="s">
        <v>865</v>
      </c>
      <c r="QX280" s="16" t="s">
        <v>865</v>
      </c>
      <c r="QY280" s="16" t="s">
        <v>867</v>
      </c>
      <c r="RD280" s="16" t="s">
        <v>865</v>
      </c>
      <c r="RF280" s="16" t="s">
        <v>865</v>
      </c>
      <c r="RH280" s="16" t="s">
        <v>865</v>
      </c>
      <c r="RJ280" s="16" t="s">
        <v>865</v>
      </c>
      <c r="RN280" s="16" t="s">
        <v>7724</v>
      </c>
      <c r="RP280" s="16" t="s">
        <v>867</v>
      </c>
      <c r="RR280" s="16" t="s">
        <v>7720</v>
      </c>
      <c r="RT280" s="16" t="s">
        <v>7720</v>
      </c>
      <c r="RV280" s="16" t="s">
        <v>867</v>
      </c>
      <c r="RX280" s="16" t="s">
        <v>7720</v>
      </c>
      <c r="RZ280" s="16" t="s">
        <v>7720</v>
      </c>
      <c r="SQ280" s="16" t="s">
        <v>865</v>
      </c>
      <c r="SS280" s="16" t="s">
        <v>7308</v>
      </c>
      <c r="ST280" s="16" t="s">
        <v>7764</v>
      </c>
      <c r="TN280" s="16">
        <v>1000</v>
      </c>
      <c r="TO280" s="16">
        <v>0</v>
      </c>
      <c r="TP280" s="16">
        <v>700</v>
      </c>
      <c r="TQ280" s="16">
        <v>1000</v>
      </c>
      <c r="TR280" s="16">
        <v>1000</v>
      </c>
      <c r="TS280" s="16">
        <v>200</v>
      </c>
      <c r="TT280" s="16">
        <v>0</v>
      </c>
      <c r="TU280" s="16">
        <v>0</v>
      </c>
      <c r="TV280" s="16">
        <v>15000</v>
      </c>
      <c r="TW280" s="16">
        <v>0</v>
      </c>
      <c r="TX280" s="16">
        <v>0</v>
      </c>
      <c r="TZ280" s="16" t="s">
        <v>7364</v>
      </c>
      <c r="UA280" s="16" t="s">
        <v>8691</v>
      </c>
      <c r="UB280" s="16">
        <v>0</v>
      </c>
      <c r="UC280" s="16" t="s">
        <v>843</v>
      </c>
      <c r="UD280" s="16" t="s">
        <v>843</v>
      </c>
      <c r="UE280" s="16" t="s">
        <v>844</v>
      </c>
      <c r="UF280" s="16" t="s">
        <v>844</v>
      </c>
      <c r="UG280" s="16" t="s">
        <v>843</v>
      </c>
      <c r="UH280" s="16" t="s">
        <v>843</v>
      </c>
      <c r="VK280" s="16" t="s">
        <v>6055</v>
      </c>
      <c r="VL280" s="16" t="s">
        <v>843</v>
      </c>
      <c r="VM280" s="16" t="s">
        <v>844</v>
      </c>
      <c r="VN280" s="16" t="s">
        <v>843</v>
      </c>
      <c r="VO280" s="16" t="s">
        <v>843</v>
      </c>
      <c r="VP280" s="16" t="s">
        <v>843</v>
      </c>
      <c r="VQ280" s="16" t="s">
        <v>843</v>
      </c>
      <c r="VR280" s="16" t="s">
        <v>843</v>
      </c>
      <c r="VS280" s="16" t="s">
        <v>843</v>
      </c>
      <c r="VT280" s="16" t="s">
        <v>843</v>
      </c>
      <c r="VW280" s="16">
        <v>3000</v>
      </c>
      <c r="VX280" s="16" t="s">
        <v>6028</v>
      </c>
      <c r="VY280" s="16" t="s">
        <v>844</v>
      </c>
      <c r="VZ280" s="16" t="s">
        <v>843</v>
      </c>
      <c r="WA280" s="16" t="s">
        <v>843</v>
      </c>
      <c r="WB280" s="16" t="s">
        <v>843</v>
      </c>
      <c r="WC280" s="16" t="s">
        <v>843</v>
      </c>
      <c r="WD280" s="16" t="s">
        <v>843</v>
      </c>
      <c r="WE280" s="16" t="s">
        <v>843</v>
      </c>
      <c r="WF280" s="16" t="s">
        <v>843</v>
      </c>
      <c r="WH280" s="16">
        <v>1625</v>
      </c>
      <c r="WO280" s="16" t="s">
        <v>6926</v>
      </c>
      <c r="YN280" s="16" t="s">
        <v>7040</v>
      </c>
      <c r="YP280" s="16" t="s">
        <v>7987</v>
      </c>
      <c r="YR280" s="16" t="s">
        <v>10255</v>
      </c>
      <c r="YS280" s="16" t="s">
        <v>10256</v>
      </c>
      <c r="YT280" s="16" t="s">
        <v>8694</v>
      </c>
      <c r="YU280" s="16" t="s">
        <v>10257</v>
      </c>
      <c r="YV280" s="16" t="s">
        <v>9148</v>
      </c>
      <c r="YW280" s="16" t="s">
        <v>844</v>
      </c>
      <c r="YX280" s="16" t="s">
        <v>9148</v>
      </c>
      <c r="YY280" s="16" t="s">
        <v>8852</v>
      </c>
      <c r="YZ280" s="16" t="s">
        <v>843</v>
      </c>
      <c r="ZA280" s="16" t="s">
        <v>843</v>
      </c>
      <c r="ZB280" s="16">
        <v>6400</v>
      </c>
      <c r="ZC280" s="16" t="s">
        <v>9042</v>
      </c>
      <c r="ZD280" s="16" t="s">
        <v>843</v>
      </c>
      <c r="ZE280" s="16" t="s">
        <v>8873</v>
      </c>
      <c r="ZF280" s="16" t="s">
        <v>9928</v>
      </c>
      <c r="ZG280" s="16" t="s">
        <v>9042</v>
      </c>
      <c r="ZH280" s="16" t="s">
        <v>8752</v>
      </c>
      <c r="ZI280" s="16" t="s">
        <v>8741</v>
      </c>
      <c r="ZJ280" s="16" t="s">
        <v>843</v>
      </c>
      <c r="ZK280" s="16" t="s">
        <v>843</v>
      </c>
      <c r="ZL280" s="16" t="s">
        <v>843</v>
      </c>
      <c r="ZM280" s="16" t="s">
        <v>843</v>
      </c>
      <c r="ZN280" s="16" t="s">
        <v>8815</v>
      </c>
      <c r="ZO280" s="16" t="s">
        <v>487</v>
      </c>
      <c r="ZP280" s="16" t="s">
        <v>487</v>
      </c>
      <c r="ZQ280" s="16" t="s">
        <v>486</v>
      </c>
      <c r="ZR280" s="16" t="s">
        <v>486</v>
      </c>
      <c r="ZS280" s="16" t="s">
        <v>8704</v>
      </c>
      <c r="ZT280" s="16" t="s">
        <v>8705</v>
      </c>
      <c r="ZU280" s="16" t="s">
        <v>8706</v>
      </c>
      <c r="ZV280" s="16" t="s">
        <v>487</v>
      </c>
      <c r="ZW280" s="16" t="s">
        <v>843</v>
      </c>
      <c r="ZX280" s="16" t="s">
        <v>843</v>
      </c>
      <c r="ZY280" s="16" t="s">
        <v>844</v>
      </c>
      <c r="ZZ280" s="16" t="s">
        <v>843</v>
      </c>
      <c r="AAA280" s="16" t="s">
        <v>844</v>
      </c>
      <c r="AAB280" s="16" t="s">
        <v>844</v>
      </c>
      <c r="AAC280" s="16">
        <v>0</v>
      </c>
      <c r="AAD280" s="16" t="s">
        <v>844</v>
      </c>
      <c r="AAE280" s="16" t="s">
        <v>843</v>
      </c>
      <c r="AAF280" s="16" t="s">
        <v>843</v>
      </c>
      <c r="AAG280" s="16" t="s">
        <v>843</v>
      </c>
      <c r="AAH280" s="16" t="s">
        <v>843</v>
      </c>
      <c r="AAI280" s="16" t="s">
        <v>843</v>
      </c>
      <c r="AAJ280" s="16" t="s">
        <v>606</v>
      </c>
      <c r="AAK280" s="16" t="s">
        <v>639</v>
      </c>
      <c r="AAL280" s="16" t="s">
        <v>905</v>
      </c>
      <c r="AAM280" s="16" t="s">
        <v>660</v>
      </c>
      <c r="AAN280" s="16" t="s">
        <v>8707</v>
      </c>
      <c r="AAO280" s="16" t="s">
        <v>1019</v>
      </c>
      <c r="AAP280" s="16" t="s">
        <v>8708</v>
      </c>
      <c r="AAR280" s="16" t="s">
        <v>8726</v>
      </c>
      <c r="AAS280" s="16">
        <v>3033.45</v>
      </c>
      <c r="AAT280" s="16" t="s">
        <v>782</v>
      </c>
      <c r="AAU280" s="16" t="s">
        <v>782</v>
      </c>
      <c r="AAV280" s="16" t="s">
        <v>782</v>
      </c>
      <c r="AAW280" s="16" t="s">
        <v>782</v>
      </c>
      <c r="AAX280" s="16" t="s">
        <v>843</v>
      </c>
      <c r="AAY280" s="16" t="s">
        <v>8710</v>
      </c>
      <c r="AAZ280" s="16" t="s">
        <v>783</v>
      </c>
      <c r="ABA280" s="16" t="s">
        <v>783</v>
      </c>
      <c r="ABB280" s="16" t="s">
        <v>783</v>
      </c>
      <c r="ABC280" s="16" t="s">
        <v>783</v>
      </c>
      <c r="ABD280" s="16" t="s">
        <v>782</v>
      </c>
      <c r="ABE280" s="16" t="s">
        <v>783</v>
      </c>
      <c r="ABF280" s="16" t="s">
        <v>782</v>
      </c>
      <c r="ABG280" s="16" t="s">
        <v>783</v>
      </c>
      <c r="ABH280" s="16" t="s">
        <v>783</v>
      </c>
      <c r="ABI280" s="16" t="s">
        <v>782</v>
      </c>
      <c r="ABJ280" s="16" t="s">
        <v>783</v>
      </c>
      <c r="ABK280" s="16" t="s">
        <v>783</v>
      </c>
      <c r="ABL280" s="16" t="s">
        <v>8743</v>
      </c>
      <c r="ABM280" s="16" t="s">
        <v>843</v>
      </c>
      <c r="ABN280" s="16" t="s">
        <v>1033</v>
      </c>
      <c r="ABP280" s="16" t="s">
        <v>972</v>
      </c>
      <c r="ABQ280" s="16" t="s">
        <v>4324</v>
      </c>
      <c r="ABR280" s="16" t="s">
        <v>470</v>
      </c>
      <c r="ABS280" s="16" t="s">
        <v>457</v>
      </c>
      <c r="ABT280" s="16" t="s">
        <v>844</v>
      </c>
      <c r="ABU280" s="16" t="s">
        <v>844</v>
      </c>
      <c r="ABV280" s="16" t="s">
        <v>487</v>
      </c>
      <c r="ABW280" s="16" t="s">
        <v>486</v>
      </c>
      <c r="ABX280" s="16" t="s">
        <v>892</v>
      </c>
      <c r="ABY280" s="16" t="s">
        <v>486</v>
      </c>
      <c r="ABZ280" s="16" t="s">
        <v>487</v>
      </c>
      <c r="ACA280" s="16" t="s">
        <v>761</v>
      </c>
      <c r="ACB280" s="16" t="s">
        <v>774</v>
      </c>
      <c r="ACC280" s="16" t="s">
        <v>737</v>
      </c>
      <c r="ACD280" s="16" t="s">
        <v>486</v>
      </c>
      <c r="ACE280" s="16" t="s">
        <v>486</v>
      </c>
      <c r="ACG280" s="16" t="s">
        <v>1014</v>
      </c>
      <c r="ACH280" s="16" t="s">
        <v>1009</v>
      </c>
      <c r="ACI280" s="16" t="s">
        <v>462</v>
      </c>
      <c r="ACJ280" s="16">
        <v>0.79400000000000004</v>
      </c>
      <c r="ACK280" s="16" t="s">
        <v>482</v>
      </c>
      <c r="ACL280" s="16" t="s">
        <v>740</v>
      </c>
      <c r="ACM280" s="16" t="s">
        <v>1190</v>
      </c>
      <c r="ACN280" s="16" t="s">
        <v>1169</v>
      </c>
      <c r="ACO280" s="16" t="s">
        <v>1856</v>
      </c>
      <c r="ACP280" s="16">
        <v>1625</v>
      </c>
      <c r="ACQ280" s="16" t="s">
        <v>1201</v>
      </c>
      <c r="ACR280" s="16" t="s">
        <v>1644</v>
      </c>
      <c r="ACS280" s="16" t="s">
        <v>680</v>
      </c>
      <c r="ACT280" s="16" t="s">
        <v>1521</v>
      </c>
      <c r="ACU280" s="16" t="s">
        <v>833</v>
      </c>
      <c r="ACV280" s="16" t="s">
        <v>8711</v>
      </c>
      <c r="ACW280" s="16" t="s">
        <v>877</v>
      </c>
      <c r="ACX280" s="16" t="s">
        <v>1916</v>
      </c>
      <c r="ACY280" s="16" t="s">
        <v>1947</v>
      </c>
      <c r="ACZ280" s="16">
        <v>1</v>
      </c>
      <c r="ADA280" s="16">
        <v>1</v>
      </c>
      <c r="ADB280" s="16">
        <v>1</v>
      </c>
      <c r="ADC280" s="16">
        <v>1</v>
      </c>
      <c r="ADD280" s="16">
        <v>0</v>
      </c>
      <c r="ADE280" s="16" t="s">
        <v>9315</v>
      </c>
      <c r="ADF280" s="16">
        <v>0</v>
      </c>
      <c r="ADG280" s="16" t="s">
        <v>486</v>
      </c>
      <c r="ADH280" s="16">
        <v>1</v>
      </c>
      <c r="ADI280" s="16" t="s">
        <v>486</v>
      </c>
      <c r="ADJ280" s="16" t="s">
        <v>13198</v>
      </c>
      <c r="ADK280" s="16" t="s">
        <v>13194</v>
      </c>
      <c r="ADL280" s="16" t="s">
        <v>1764</v>
      </c>
      <c r="ADM280" s="16" t="s">
        <v>13195</v>
      </c>
      <c r="ADN280" s="16" t="s">
        <v>1764</v>
      </c>
      <c r="ADO280" s="16" t="s">
        <v>13197</v>
      </c>
      <c r="ADP280" s="16" t="s">
        <v>13194</v>
      </c>
      <c r="ADQ280" s="16" t="s">
        <v>1748</v>
      </c>
      <c r="ADR280" s="16" t="s">
        <v>13194</v>
      </c>
      <c r="ADS280" s="16" t="s">
        <v>13194</v>
      </c>
      <c r="ADV280" s="16" t="s">
        <v>1763</v>
      </c>
      <c r="ADW280" s="16" t="s">
        <v>13199</v>
      </c>
      <c r="ADY280" s="16" t="s">
        <v>1062</v>
      </c>
      <c r="AEA280" s="16">
        <v>6400</v>
      </c>
      <c r="AEC280" s="16" t="s">
        <v>1058</v>
      </c>
      <c r="AED280" s="16">
        <v>3033.45</v>
      </c>
      <c r="AEE280" s="16" t="s">
        <v>952</v>
      </c>
      <c r="AEG280" s="16">
        <v>4625</v>
      </c>
      <c r="AEI280" s="16">
        <v>1000</v>
      </c>
      <c r="AEK280" s="16">
        <v>700</v>
      </c>
      <c r="AEL280" s="16">
        <v>1000</v>
      </c>
      <c r="AEM280" s="16">
        <v>15000</v>
      </c>
      <c r="AEN280" s="16">
        <v>1000</v>
      </c>
      <c r="AEO280" s="16">
        <v>200</v>
      </c>
    </row>
    <row r="281" spans="1:822" x14ac:dyDescent="0.25">
      <c r="A281" s="30">
        <v>45826</v>
      </c>
      <c r="B281" s="16" t="s">
        <v>10258</v>
      </c>
      <c r="C281" s="16" t="s">
        <v>867</v>
      </c>
      <c r="D281" s="16" t="s">
        <v>867</v>
      </c>
      <c r="E281" s="16">
        <v>63</v>
      </c>
      <c r="F281" s="16" t="s">
        <v>8153</v>
      </c>
      <c r="G281" s="16" t="s">
        <v>4119</v>
      </c>
      <c r="I281" s="16" t="s">
        <v>4178</v>
      </c>
      <c r="Z281" s="16" t="s">
        <v>992</v>
      </c>
      <c r="AA281" s="16" t="s">
        <v>470</v>
      </c>
      <c r="AB281" s="16">
        <v>3</v>
      </c>
      <c r="AC281" s="16" t="s">
        <v>844</v>
      </c>
      <c r="AD281" s="16" t="s">
        <v>843</v>
      </c>
      <c r="AE281" s="16" t="s">
        <v>844</v>
      </c>
      <c r="AF281" s="16" t="s">
        <v>1056</v>
      </c>
      <c r="AG281" s="16" t="s">
        <v>843</v>
      </c>
      <c r="AH281" s="16" t="s">
        <v>1056</v>
      </c>
      <c r="AI281" s="16" t="s">
        <v>844</v>
      </c>
      <c r="AJ281" s="16" t="s">
        <v>843</v>
      </c>
      <c r="AK281" s="16" t="s">
        <v>844</v>
      </c>
      <c r="AM281" s="16" t="s">
        <v>737</v>
      </c>
      <c r="AN281" s="16" t="s">
        <v>761</v>
      </c>
      <c r="AP281" s="16" t="s">
        <v>774</v>
      </c>
      <c r="AR281" s="16" t="s">
        <v>6907</v>
      </c>
      <c r="BB281" s="16">
        <v>3</v>
      </c>
      <c r="BC281" s="16" t="s">
        <v>7878</v>
      </c>
      <c r="BE281" s="16" t="s">
        <v>5098</v>
      </c>
      <c r="BV281" s="16" t="s">
        <v>10259</v>
      </c>
      <c r="BW281" s="16" t="s">
        <v>843</v>
      </c>
      <c r="BX281" s="16" t="s">
        <v>843</v>
      </c>
      <c r="BY281" s="16" t="s">
        <v>844</v>
      </c>
      <c r="BZ281" s="16" t="s">
        <v>843</v>
      </c>
      <c r="CA281" s="16" t="s">
        <v>843</v>
      </c>
      <c r="CB281" s="16" t="s">
        <v>843</v>
      </c>
      <c r="CC281" s="16" t="s">
        <v>844</v>
      </c>
      <c r="CD281" s="16" t="s">
        <v>843</v>
      </c>
      <c r="CE281" s="16" t="s">
        <v>843</v>
      </c>
      <c r="CF281" s="16" t="s">
        <v>844</v>
      </c>
      <c r="CG281" s="16" t="s">
        <v>843</v>
      </c>
      <c r="CH281" s="16" t="s">
        <v>843</v>
      </c>
      <c r="CI281" s="16" t="s">
        <v>843</v>
      </c>
      <c r="CJ281" s="16" t="s">
        <v>843</v>
      </c>
      <c r="CK281" s="16" t="s">
        <v>843</v>
      </c>
      <c r="CP281" s="16" t="s">
        <v>867</v>
      </c>
      <c r="CQ281" s="16" t="s">
        <v>9193</v>
      </c>
      <c r="CR281" s="16" t="s">
        <v>844</v>
      </c>
      <c r="CS281" s="16" t="s">
        <v>844</v>
      </c>
      <c r="CT281" s="16" t="s">
        <v>843</v>
      </c>
      <c r="CU281" s="16" t="s">
        <v>843</v>
      </c>
      <c r="CV281" s="16" t="s">
        <v>843</v>
      </c>
      <c r="CW281" s="16" t="s">
        <v>843</v>
      </c>
      <c r="CX281" s="16" t="s">
        <v>843</v>
      </c>
      <c r="CY281" s="16" t="s">
        <v>843</v>
      </c>
      <c r="CZ281" s="16" t="s">
        <v>843</v>
      </c>
      <c r="DA281" s="16" t="s">
        <v>5184</v>
      </c>
      <c r="DX281" s="16" t="s">
        <v>7842</v>
      </c>
      <c r="DY281" s="16" t="s">
        <v>867</v>
      </c>
      <c r="GC281" s="16" t="s">
        <v>2337</v>
      </c>
      <c r="GD281" s="16" t="s">
        <v>9150</v>
      </c>
      <c r="GF281" s="16" t="s">
        <v>865</v>
      </c>
      <c r="GG281" s="16" t="s">
        <v>867</v>
      </c>
      <c r="GV281" s="16" t="s">
        <v>5443</v>
      </c>
      <c r="GW281" s="16" t="s">
        <v>843</v>
      </c>
      <c r="GX281" s="16" t="s">
        <v>844</v>
      </c>
      <c r="GY281" s="16" t="s">
        <v>843</v>
      </c>
      <c r="GZ281" s="16" t="s">
        <v>843</v>
      </c>
      <c r="HA281" s="16" t="s">
        <v>843</v>
      </c>
      <c r="HB281" s="16" t="s">
        <v>843</v>
      </c>
      <c r="HC281" s="16" t="s">
        <v>843</v>
      </c>
      <c r="HD281" s="16" t="s">
        <v>843</v>
      </c>
      <c r="HE281" s="16" t="s">
        <v>843</v>
      </c>
      <c r="HF281" s="16" t="s">
        <v>843</v>
      </c>
      <c r="HH281" s="16" t="s">
        <v>5456</v>
      </c>
      <c r="HK281" s="16" t="s">
        <v>865</v>
      </c>
      <c r="HM281" s="16" t="s">
        <v>865</v>
      </c>
      <c r="HZ281" s="16" t="s">
        <v>7944</v>
      </c>
      <c r="KE281" s="16" t="s">
        <v>5585</v>
      </c>
      <c r="KG281" s="16" t="s">
        <v>7018</v>
      </c>
      <c r="KH281" s="16" t="s">
        <v>7033</v>
      </c>
      <c r="KI281" s="16" t="s">
        <v>867</v>
      </c>
      <c r="KJ281" s="16" t="s">
        <v>5601</v>
      </c>
      <c r="KK281" s="16" t="s">
        <v>843</v>
      </c>
      <c r="KL281" s="16" t="s">
        <v>843</v>
      </c>
      <c r="KM281" s="16" t="s">
        <v>844</v>
      </c>
      <c r="KN281" s="16" t="s">
        <v>843</v>
      </c>
      <c r="KO281" s="16" t="s">
        <v>843</v>
      </c>
      <c r="KP281" s="16" t="s">
        <v>843</v>
      </c>
      <c r="KQ281" s="16" t="s">
        <v>843</v>
      </c>
      <c r="LG281" s="16" t="s">
        <v>867</v>
      </c>
      <c r="LH281" s="16" t="s">
        <v>865</v>
      </c>
      <c r="LI281" s="16" t="s">
        <v>867</v>
      </c>
      <c r="LJ281" s="16" t="s">
        <v>865</v>
      </c>
      <c r="LK281" s="16" t="s">
        <v>865</v>
      </c>
      <c r="LL281" s="16" t="s">
        <v>864</v>
      </c>
      <c r="LM281" s="16" t="s">
        <v>843</v>
      </c>
      <c r="LN281" s="16" t="s">
        <v>843</v>
      </c>
      <c r="LO281" s="16" t="s">
        <v>843</v>
      </c>
      <c r="LP281" s="16" t="s">
        <v>843</v>
      </c>
      <c r="LQ281" s="16" t="s">
        <v>843</v>
      </c>
      <c r="LR281" s="16" t="s">
        <v>843</v>
      </c>
      <c r="LS281" s="16" t="s">
        <v>843</v>
      </c>
      <c r="LT281" s="16" t="s">
        <v>843</v>
      </c>
      <c r="LU281" s="16" t="s">
        <v>843</v>
      </c>
      <c r="LV281" s="16" t="s">
        <v>843</v>
      </c>
      <c r="LW281" s="16" t="s">
        <v>843</v>
      </c>
      <c r="LX281" s="16" t="s">
        <v>843</v>
      </c>
      <c r="LY281" s="16" t="s">
        <v>843</v>
      </c>
      <c r="LZ281" s="16" t="s">
        <v>844</v>
      </c>
      <c r="MA281" s="16" t="s">
        <v>843</v>
      </c>
      <c r="MC281" s="16" t="s">
        <v>5694</v>
      </c>
      <c r="MD281" s="16" t="s">
        <v>844</v>
      </c>
      <c r="ME281" s="16" t="s">
        <v>843</v>
      </c>
      <c r="MF281" s="16" t="s">
        <v>843</v>
      </c>
      <c r="MG281" s="16" t="s">
        <v>843</v>
      </c>
      <c r="MH281" s="16" t="s">
        <v>843</v>
      </c>
      <c r="MI281" s="16" t="s">
        <v>843</v>
      </c>
      <c r="MJ281" s="16" t="s">
        <v>843</v>
      </c>
      <c r="MK281" s="16" t="s">
        <v>843</v>
      </c>
      <c r="ML281" s="16" t="s">
        <v>843</v>
      </c>
      <c r="MM281" s="16" t="s">
        <v>843</v>
      </c>
      <c r="MN281" s="16" t="s">
        <v>843</v>
      </c>
      <c r="MO281" s="16" t="s">
        <v>843</v>
      </c>
      <c r="MP281" s="16" t="s">
        <v>843</v>
      </c>
      <c r="MQ281" s="16" t="s">
        <v>843</v>
      </c>
      <c r="MR281" s="16" t="s">
        <v>843</v>
      </c>
      <c r="MS281" s="16" t="s">
        <v>843</v>
      </c>
      <c r="MT281" s="16" t="s">
        <v>843</v>
      </c>
      <c r="MU281" s="16" t="s">
        <v>843</v>
      </c>
      <c r="MV281" s="16" t="s">
        <v>843</v>
      </c>
      <c r="NS281" s="16" t="s">
        <v>5694</v>
      </c>
      <c r="NT281" s="16" t="s">
        <v>844</v>
      </c>
      <c r="NU281" s="16" t="s">
        <v>843</v>
      </c>
      <c r="NV281" s="16" t="s">
        <v>843</v>
      </c>
      <c r="NW281" s="16" t="s">
        <v>843</v>
      </c>
      <c r="NX281" s="16" t="s">
        <v>843</v>
      </c>
      <c r="NY281" s="16" t="s">
        <v>843</v>
      </c>
      <c r="NZ281" s="16" t="s">
        <v>843</v>
      </c>
      <c r="OA281" s="16" t="s">
        <v>843</v>
      </c>
      <c r="OB281" s="16" t="s">
        <v>843</v>
      </c>
      <c r="OC281" s="16" t="s">
        <v>843</v>
      </c>
      <c r="OD281" s="16" t="s">
        <v>843</v>
      </c>
      <c r="OE281" s="16" t="s">
        <v>843</v>
      </c>
      <c r="OF281" s="16" t="s">
        <v>843</v>
      </c>
      <c r="OG281" s="16" t="s">
        <v>843</v>
      </c>
      <c r="OH281" s="16" t="s">
        <v>843</v>
      </c>
      <c r="OI281" s="16" t="s">
        <v>843</v>
      </c>
      <c r="PC281" s="16" t="s">
        <v>865</v>
      </c>
      <c r="PD281" s="16" t="s">
        <v>865</v>
      </c>
      <c r="PY281" s="16" t="s">
        <v>865</v>
      </c>
      <c r="QP281" s="16" t="s">
        <v>865</v>
      </c>
      <c r="QR281" s="16" t="s">
        <v>865</v>
      </c>
      <c r="QT281" s="16" t="s">
        <v>865</v>
      </c>
      <c r="QV281" s="16" t="s">
        <v>865</v>
      </c>
      <c r="QX281" s="16" t="s">
        <v>865</v>
      </c>
      <c r="QY281" s="16" t="s">
        <v>867</v>
      </c>
      <c r="RD281" s="16" t="s">
        <v>865</v>
      </c>
      <c r="RF281" s="16" t="s">
        <v>865</v>
      </c>
      <c r="RH281" s="16" t="s">
        <v>865</v>
      </c>
      <c r="RJ281" s="16" t="s">
        <v>865</v>
      </c>
      <c r="RN281" s="16" t="s">
        <v>7724</v>
      </c>
      <c r="RP281" s="16" t="s">
        <v>867</v>
      </c>
      <c r="RR281" s="16" t="s">
        <v>7720</v>
      </c>
      <c r="RT281" s="16" t="s">
        <v>7720</v>
      </c>
      <c r="RV281" s="16" t="s">
        <v>7720</v>
      </c>
      <c r="RX281" s="16" t="s">
        <v>7720</v>
      </c>
      <c r="RZ281" s="16" t="s">
        <v>7720</v>
      </c>
      <c r="SQ281" s="16" t="s">
        <v>865</v>
      </c>
      <c r="SS281" s="16" t="s">
        <v>7308</v>
      </c>
      <c r="ST281" s="16" t="s">
        <v>7764</v>
      </c>
      <c r="TN281" s="16">
        <v>700</v>
      </c>
      <c r="TO281" s="16">
        <v>0</v>
      </c>
      <c r="TP281" s="16">
        <v>250</v>
      </c>
      <c r="TQ281" s="16">
        <v>1000</v>
      </c>
      <c r="TR281" s="16">
        <v>400</v>
      </c>
      <c r="TS281" s="16">
        <v>200</v>
      </c>
      <c r="TT281" s="16">
        <v>0</v>
      </c>
      <c r="TU281" s="16">
        <v>0</v>
      </c>
      <c r="TV281" s="16">
        <v>8000</v>
      </c>
      <c r="TW281" s="16">
        <v>0</v>
      </c>
      <c r="TX281" s="16">
        <v>0</v>
      </c>
      <c r="TZ281" s="16" t="s">
        <v>7361</v>
      </c>
      <c r="UA281" s="16" t="s">
        <v>5971</v>
      </c>
      <c r="UB281" s="16">
        <v>0</v>
      </c>
      <c r="UC281" s="16" t="s">
        <v>843</v>
      </c>
      <c r="UD281" s="16" t="s">
        <v>843</v>
      </c>
      <c r="UE281" s="16" t="s">
        <v>843</v>
      </c>
      <c r="UF281" s="16" t="s">
        <v>844</v>
      </c>
      <c r="UG281" s="16" t="s">
        <v>843</v>
      </c>
      <c r="UH281" s="16" t="s">
        <v>843</v>
      </c>
      <c r="VX281" s="16" t="s">
        <v>6028</v>
      </c>
      <c r="VY281" s="16" t="s">
        <v>844</v>
      </c>
      <c r="VZ281" s="16" t="s">
        <v>843</v>
      </c>
      <c r="WA281" s="16" t="s">
        <v>843</v>
      </c>
      <c r="WB281" s="16" t="s">
        <v>843</v>
      </c>
      <c r="WC281" s="16" t="s">
        <v>843</v>
      </c>
      <c r="WD281" s="16" t="s">
        <v>843</v>
      </c>
      <c r="WE281" s="16" t="s">
        <v>843</v>
      </c>
      <c r="WF281" s="16" t="s">
        <v>843</v>
      </c>
      <c r="WH281" s="16">
        <v>4875</v>
      </c>
      <c r="WO281" s="16" t="s">
        <v>6923</v>
      </c>
      <c r="YN281" s="16" t="s">
        <v>7040</v>
      </c>
      <c r="YP281" s="16" t="s">
        <v>7990</v>
      </c>
      <c r="YR281" s="16" t="s">
        <v>10260</v>
      </c>
      <c r="YS281" s="16" t="s">
        <v>10261</v>
      </c>
      <c r="YT281" s="16" t="s">
        <v>8694</v>
      </c>
      <c r="YU281" s="16" t="s">
        <v>10262</v>
      </c>
      <c r="YV281" s="16" t="s">
        <v>9148</v>
      </c>
      <c r="YW281" s="16" t="s">
        <v>844</v>
      </c>
      <c r="YX281" s="16" t="s">
        <v>9148</v>
      </c>
      <c r="YY281" s="16" t="s">
        <v>9090</v>
      </c>
      <c r="YZ281" s="16" t="s">
        <v>843</v>
      </c>
      <c r="ZA281" s="16" t="s">
        <v>843</v>
      </c>
      <c r="ZB281" s="16">
        <v>3883.33</v>
      </c>
      <c r="ZC281" s="16" t="s">
        <v>8804</v>
      </c>
      <c r="ZD281" s="16" t="s">
        <v>843</v>
      </c>
      <c r="ZE281" s="16" t="s">
        <v>9135</v>
      </c>
      <c r="ZF281" s="16" t="s">
        <v>8942</v>
      </c>
      <c r="ZG281" s="16" t="s">
        <v>8722</v>
      </c>
      <c r="ZH281" s="16" t="s">
        <v>8723</v>
      </c>
      <c r="ZI281" s="16" t="s">
        <v>8739</v>
      </c>
      <c r="ZJ281" s="16" t="s">
        <v>843</v>
      </c>
      <c r="ZK281" s="16" t="s">
        <v>843</v>
      </c>
      <c r="ZL281" s="16" t="s">
        <v>843</v>
      </c>
      <c r="ZM281" s="16" t="s">
        <v>843</v>
      </c>
      <c r="ZN281" s="16" t="s">
        <v>8742</v>
      </c>
      <c r="ZO281" s="16" t="s">
        <v>487</v>
      </c>
      <c r="ZP281" s="16" t="s">
        <v>487</v>
      </c>
      <c r="ZQ281" s="16" t="s">
        <v>486</v>
      </c>
      <c r="ZR281" s="16" t="s">
        <v>486</v>
      </c>
      <c r="ZS281" s="16" t="s">
        <v>844</v>
      </c>
      <c r="ZT281" s="16" t="s">
        <v>8705</v>
      </c>
      <c r="ZU281" s="16" t="s">
        <v>9092</v>
      </c>
      <c r="ZV281" s="16" t="s">
        <v>486</v>
      </c>
      <c r="ZW281" s="16" t="s">
        <v>844</v>
      </c>
      <c r="ZX281" s="16" t="s">
        <v>844</v>
      </c>
      <c r="ZY281" s="16" t="s">
        <v>1056</v>
      </c>
      <c r="ZZ281" s="16" t="s">
        <v>844</v>
      </c>
      <c r="AAA281" s="16" t="s">
        <v>844</v>
      </c>
      <c r="AAB281" s="16" t="s">
        <v>844</v>
      </c>
      <c r="AAC281" s="16">
        <v>0</v>
      </c>
      <c r="AAD281" s="16" t="s">
        <v>1056</v>
      </c>
      <c r="AAE281" s="16" t="s">
        <v>843</v>
      </c>
      <c r="AAF281" s="16" t="s">
        <v>844</v>
      </c>
      <c r="AAG281" s="16" t="s">
        <v>843</v>
      </c>
      <c r="AAH281" s="16" t="s">
        <v>843</v>
      </c>
      <c r="AAI281" s="16" t="s">
        <v>843</v>
      </c>
      <c r="AAJ281" s="16" t="s">
        <v>615</v>
      </c>
      <c r="AAK281" s="16" t="s">
        <v>633</v>
      </c>
      <c r="AAL281" s="16" t="s">
        <v>904</v>
      </c>
      <c r="AAM281" s="16" t="s">
        <v>660</v>
      </c>
      <c r="AAN281" s="16" t="s">
        <v>8707</v>
      </c>
      <c r="AAO281" s="16" t="s">
        <v>1019</v>
      </c>
      <c r="AAP281" s="16" t="s">
        <v>8708</v>
      </c>
      <c r="AAS281" s="16">
        <v>4875</v>
      </c>
      <c r="AAT281" s="16" t="s">
        <v>782</v>
      </c>
      <c r="AAU281" s="16" t="s">
        <v>782</v>
      </c>
      <c r="AAV281" s="16" t="s">
        <v>782</v>
      </c>
      <c r="AAW281" s="16" t="s">
        <v>782</v>
      </c>
      <c r="AAX281" s="16" t="s">
        <v>843</v>
      </c>
      <c r="AAY281" s="16" t="s">
        <v>8710</v>
      </c>
      <c r="AAZ281" s="16" t="s">
        <v>783</v>
      </c>
      <c r="ABA281" s="16" t="s">
        <v>783</v>
      </c>
      <c r="ABB281" s="16" t="s">
        <v>783</v>
      </c>
      <c r="ABC281" s="16" t="s">
        <v>783</v>
      </c>
      <c r="ABD281" s="16" t="s">
        <v>782</v>
      </c>
      <c r="ABE281" s="16" t="s">
        <v>783</v>
      </c>
      <c r="ABF281" s="16" t="s">
        <v>782</v>
      </c>
      <c r="ABG281" s="16" t="s">
        <v>783</v>
      </c>
      <c r="ABH281" s="16" t="s">
        <v>783</v>
      </c>
      <c r="ABI281" s="16" t="s">
        <v>783</v>
      </c>
      <c r="ABJ281" s="16" t="s">
        <v>783</v>
      </c>
      <c r="ABK281" s="16" t="s">
        <v>783</v>
      </c>
      <c r="ABL281" s="16" t="s">
        <v>8800</v>
      </c>
      <c r="ABM281" s="16" t="s">
        <v>843</v>
      </c>
      <c r="ABN281" s="16" t="s">
        <v>1033</v>
      </c>
      <c r="ABP281" s="16" t="s">
        <v>972</v>
      </c>
      <c r="ABQ281" s="16" t="s">
        <v>4321</v>
      </c>
      <c r="ABR281" s="16" t="s">
        <v>470</v>
      </c>
      <c r="ABS281" s="16" t="s">
        <v>457</v>
      </c>
      <c r="ABT281" s="16" t="s">
        <v>8732</v>
      </c>
      <c r="ABU281" s="16" t="s">
        <v>1056</v>
      </c>
      <c r="ABV281" s="16" t="s">
        <v>487</v>
      </c>
      <c r="ABW281" s="16" t="s">
        <v>486</v>
      </c>
      <c r="ABX281" s="16" t="s">
        <v>892</v>
      </c>
      <c r="ABY281" s="16" t="s">
        <v>486</v>
      </c>
      <c r="ABZ281" s="16" t="s">
        <v>487</v>
      </c>
      <c r="ACA281" s="16" t="s">
        <v>761</v>
      </c>
      <c r="ACB281" s="16" t="s">
        <v>774</v>
      </c>
      <c r="ACC281" s="16" t="s">
        <v>737</v>
      </c>
      <c r="ACD281" s="16" t="s">
        <v>486</v>
      </c>
      <c r="ACE281" s="16" t="s">
        <v>486</v>
      </c>
      <c r="ACG281" s="16" t="s">
        <v>1014</v>
      </c>
      <c r="ACH281" s="16" t="s">
        <v>1009</v>
      </c>
      <c r="ACI281" s="16" t="s">
        <v>462</v>
      </c>
      <c r="ACJ281" s="16">
        <v>0.79400000000000004</v>
      </c>
      <c r="ACK281" s="16" t="s">
        <v>482</v>
      </c>
      <c r="ACL281" s="16" t="s">
        <v>740</v>
      </c>
      <c r="ACM281" s="16" t="s">
        <v>1190</v>
      </c>
      <c r="ACN281" s="16" t="s">
        <v>1169</v>
      </c>
      <c r="ACO281" s="16" t="s">
        <v>1856</v>
      </c>
      <c r="ACP281" s="16">
        <v>4875</v>
      </c>
      <c r="ACQ281" s="16" t="s">
        <v>1202</v>
      </c>
      <c r="ACR281" s="16" t="s">
        <v>1644</v>
      </c>
      <c r="ACS281" s="16" t="s">
        <v>669</v>
      </c>
      <c r="ACT281" s="16" t="s">
        <v>1521</v>
      </c>
      <c r="ACU281" s="16" t="s">
        <v>833</v>
      </c>
      <c r="ACV281" s="16" t="s">
        <v>8711</v>
      </c>
      <c r="ACW281" s="16" t="s">
        <v>877</v>
      </c>
      <c r="ACX281" s="16" t="s">
        <v>1916</v>
      </c>
      <c r="ACY281" s="16" t="s">
        <v>1947</v>
      </c>
      <c r="ACZ281" s="16">
        <v>1</v>
      </c>
      <c r="ADA281" s="16">
        <v>0</v>
      </c>
      <c r="ADB281" s="16">
        <v>1</v>
      </c>
      <c r="ADC281" s="16">
        <v>0</v>
      </c>
      <c r="ADD281" s="16">
        <v>0</v>
      </c>
      <c r="ADE281" s="16" t="s">
        <v>9056</v>
      </c>
      <c r="ADF281" s="16">
        <v>0</v>
      </c>
      <c r="ADG281" s="16" t="s">
        <v>486</v>
      </c>
      <c r="ADH281" s="16">
        <v>3</v>
      </c>
      <c r="ADI281" s="16" t="s">
        <v>486</v>
      </c>
      <c r="ADJ281" s="16" t="s">
        <v>13198</v>
      </c>
      <c r="ADK281" s="16" t="s">
        <v>13194</v>
      </c>
      <c r="ADL281" s="16" t="s">
        <v>13196</v>
      </c>
      <c r="ADM281" s="16" t="s">
        <v>13195</v>
      </c>
      <c r="ADN281" s="16" t="s">
        <v>13196</v>
      </c>
      <c r="ADO281" s="16" t="s">
        <v>13197</v>
      </c>
      <c r="ADP281" s="16" t="s">
        <v>13194</v>
      </c>
      <c r="ADQ281" s="16" t="s">
        <v>1752</v>
      </c>
      <c r="ADR281" s="16" t="s">
        <v>13194</v>
      </c>
      <c r="ADS281" s="16" t="s">
        <v>13194</v>
      </c>
      <c r="ADW281" s="16" t="s">
        <v>8729</v>
      </c>
      <c r="ADY281" s="16" t="s">
        <v>1058</v>
      </c>
      <c r="AEA281" s="16">
        <v>3883.3333333333298</v>
      </c>
      <c r="AEC281" s="16" t="s">
        <v>1062</v>
      </c>
      <c r="AED281" s="16">
        <v>1625</v>
      </c>
      <c r="AEE281" s="16" t="s">
        <v>952</v>
      </c>
      <c r="AEG281" s="16">
        <v>4875</v>
      </c>
      <c r="AEI281" s="16">
        <v>233.33</v>
      </c>
      <c r="AEK281" s="16">
        <v>83.33</v>
      </c>
      <c r="AEL281" s="16">
        <v>333.33</v>
      </c>
      <c r="AEM281" s="16">
        <v>2666.67</v>
      </c>
      <c r="AEN281" s="16">
        <v>133.33000000000001</v>
      </c>
      <c r="AEO281" s="16">
        <v>66.67</v>
      </c>
    </row>
    <row r="282" spans="1:822" x14ac:dyDescent="0.25">
      <c r="A282" s="30">
        <v>45826</v>
      </c>
      <c r="B282" s="16" t="s">
        <v>10263</v>
      </c>
      <c r="C282" s="16" t="s">
        <v>867</v>
      </c>
      <c r="D282" s="16" t="s">
        <v>867</v>
      </c>
      <c r="E282" s="16">
        <v>50</v>
      </c>
      <c r="F282" s="16" t="s">
        <v>8153</v>
      </c>
      <c r="G282" s="16" t="s">
        <v>4119</v>
      </c>
      <c r="I282" s="16" t="s">
        <v>4174</v>
      </c>
      <c r="Z282" s="16" t="s">
        <v>993</v>
      </c>
      <c r="AA282" s="16" t="s">
        <v>474</v>
      </c>
      <c r="AB282" s="16">
        <v>1</v>
      </c>
      <c r="AC282" s="16" t="s">
        <v>843</v>
      </c>
      <c r="AD282" s="16" t="s">
        <v>843</v>
      </c>
      <c r="AE282" s="16" t="s">
        <v>843</v>
      </c>
      <c r="AF282" s="16" t="s">
        <v>843</v>
      </c>
      <c r="AG282" s="16" t="s">
        <v>844</v>
      </c>
      <c r="AH282" s="16" t="s">
        <v>843</v>
      </c>
      <c r="AI282" s="16" t="s">
        <v>844</v>
      </c>
      <c r="AJ282" s="16" t="s">
        <v>843</v>
      </c>
      <c r="AK282" s="16" t="s">
        <v>843</v>
      </c>
      <c r="AM282" s="16" t="s">
        <v>737</v>
      </c>
      <c r="AN282" s="16" t="s">
        <v>761</v>
      </c>
      <c r="AP282" s="16" t="s">
        <v>774</v>
      </c>
      <c r="AR282" s="16" t="s">
        <v>6907</v>
      </c>
      <c r="BB282" s="16">
        <v>2</v>
      </c>
      <c r="BC282" s="16" t="s">
        <v>7872</v>
      </c>
      <c r="BE282" s="16" t="s">
        <v>5098</v>
      </c>
      <c r="BV282" s="16" t="s">
        <v>4433</v>
      </c>
      <c r="BW282" s="16" t="s">
        <v>844</v>
      </c>
      <c r="BX282" s="16" t="s">
        <v>843</v>
      </c>
      <c r="BY282" s="16" t="s">
        <v>843</v>
      </c>
      <c r="BZ282" s="16" t="s">
        <v>843</v>
      </c>
      <c r="CA282" s="16" t="s">
        <v>843</v>
      </c>
      <c r="CB282" s="16" t="s">
        <v>843</v>
      </c>
      <c r="CC282" s="16" t="s">
        <v>843</v>
      </c>
      <c r="CD282" s="16" t="s">
        <v>843</v>
      </c>
      <c r="CE282" s="16" t="s">
        <v>843</v>
      </c>
      <c r="CF282" s="16" t="s">
        <v>843</v>
      </c>
      <c r="CG282" s="16" t="s">
        <v>843</v>
      </c>
      <c r="CH282" s="16" t="s">
        <v>843</v>
      </c>
      <c r="CI282" s="16" t="s">
        <v>843</v>
      </c>
      <c r="CJ282" s="16" t="s">
        <v>843</v>
      </c>
      <c r="CK282" s="16" t="s">
        <v>843</v>
      </c>
      <c r="CP282" s="16" t="s">
        <v>865</v>
      </c>
      <c r="DX282" s="16" t="s">
        <v>7842</v>
      </c>
      <c r="DY282" s="16" t="s">
        <v>867</v>
      </c>
      <c r="GC282" s="16" t="s">
        <v>5330</v>
      </c>
      <c r="GF282" s="16" t="s">
        <v>867</v>
      </c>
      <c r="GG282" s="16" t="s">
        <v>864</v>
      </c>
      <c r="GV282" s="16" t="s">
        <v>5443</v>
      </c>
      <c r="GW282" s="16" t="s">
        <v>843</v>
      </c>
      <c r="GX282" s="16" t="s">
        <v>844</v>
      </c>
      <c r="GY282" s="16" t="s">
        <v>843</v>
      </c>
      <c r="GZ282" s="16" t="s">
        <v>843</v>
      </c>
      <c r="HA282" s="16" t="s">
        <v>843</v>
      </c>
      <c r="HB282" s="16" t="s">
        <v>843</v>
      </c>
      <c r="HC282" s="16" t="s">
        <v>843</v>
      </c>
      <c r="HD282" s="16" t="s">
        <v>843</v>
      </c>
      <c r="HE282" s="16" t="s">
        <v>843</v>
      </c>
      <c r="HF282" s="16" t="s">
        <v>843</v>
      </c>
      <c r="HH282" s="16" t="s">
        <v>5456</v>
      </c>
      <c r="HK282" s="16" t="s">
        <v>864</v>
      </c>
      <c r="HM282" s="16" t="s">
        <v>865</v>
      </c>
      <c r="HZ282" s="16" t="s">
        <v>7944</v>
      </c>
      <c r="KE282" s="16" t="s">
        <v>5585</v>
      </c>
      <c r="KG282" s="16" t="s">
        <v>7015</v>
      </c>
      <c r="KH282" s="16" t="s">
        <v>7033</v>
      </c>
      <c r="KI282" s="16" t="s">
        <v>865</v>
      </c>
      <c r="LG282" s="16" t="s">
        <v>867</v>
      </c>
      <c r="LH282" s="16" t="s">
        <v>865</v>
      </c>
      <c r="LI282" s="16" t="s">
        <v>867</v>
      </c>
      <c r="LJ282" s="16" t="s">
        <v>865</v>
      </c>
      <c r="LK282" s="16" t="s">
        <v>865</v>
      </c>
      <c r="LL282" s="16" t="s">
        <v>5690</v>
      </c>
      <c r="LM282" s="16" t="s">
        <v>843</v>
      </c>
      <c r="LN282" s="16" t="s">
        <v>843</v>
      </c>
      <c r="LO282" s="16" t="s">
        <v>843</v>
      </c>
      <c r="LP282" s="16" t="s">
        <v>843</v>
      </c>
      <c r="LQ282" s="16" t="s">
        <v>843</v>
      </c>
      <c r="LR282" s="16" t="s">
        <v>843</v>
      </c>
      <c r="LS282" s="16" t="s">
        <v>843</v>
      </c>
      <c r="LT282" s="16" t="s">
        <v>843</v>
      </c>
      <c r="LU282" s="16" t="s">
        <v>843</v>
      </c>
      <c r="LV282" s="16" t="s">
        <v>843</v>
      </c>
      <c r="LW282" s="16" t="s">
        <v>843</v>
      </c>
      <c r="LX282" s="16" t="s">
        <v>844</v>
      </c>
      <c r="LY282" s="16" t="s">
        <v>843</v>
      </c>
      <c r="LZ282" s="16" t="s">
        <v>843</v>
      </c>
      <c r="MA282" s="16" t="s">
        <v>843</v>
      </c>
      <c r="MX282" s="16" t="s">
        <v>5694</v>
      </c>
      <c r="MY282" s="16" t="s">
        <v>844</v>
      </c>
      <c r="MZ282" s="16" t="s">
        <v>843</v>
      </c>
      <c r="NA282" s="16" t="s">
        <v>843</v>
      </c>
      <c r="NB282" s="16" t="s">
        <v>843</v>
      </c>
      <c r="NC282" s="16" t="s">
        <v>843</v>
      </c>
      <c r="ND282" s="16" t="s">
        <v>843</v>
      </c>
      <c r="NE282" s="16" t="s">
        <v>843</v>
      </c>
      <c r="NF282" s="16" t="s">
        <v>843</v>
      </c>
      <c r="NG282" s="16" t="s">
        <v>843</v>
      </c>
      <c r="NH282" s="16" t="s">
        <v>843</v>
      </c>
      <c r="NI282" s="16" t="s">
        <v>843</v>
      </c>
      <c r="NJ282" s="16" t="s">
        <v>843</v>
      </c>
      <c r="NK282" s="16" t="s">
        <v>843</v>
      </c>
      <c r="NL282" s="16" t="s">
        <v>843</v>
      </c>
      <c r="NM282" s="16" t="s">
        <v>843</v>
      </c>
      <c r="NN282" s="16" t="s">
        <v>843</v>
      </c>
      <c r="NO282" s="16" t="s">
        <v>843</v>
      </c>
      <c r="NP282" s="16" t="s">
        <v>843</v>
      </c>
      <c r="NQ282" s="16" t="s">
        <v>843</v>
      </c>
      <c r="PC282" s="16" t="s">
        <v>865</v>
      </c>
      <c r="PD282" s="16" t="s">
        <v>865</v>
      </c>
      <c r="PY282" s="16" t="s">
        <v>867</v>
      </c>
      <c r="PZ282" s="16">
        <v>1</v>
      </c>
      <c r="QP282" s="16" t="s">
        <v>864</v>
      </c>
      <c r="QR282" s="16" t="s">
        <v>867</v>
      </c>
      <c r="QT282" s="16" t="s">
        <v>867</v>
      </c>
      <c r="QV282" s="16" t="s">
        <v>867</v>
      </c>
      <c r="QX282" s="16" t="s">
        <v>867</v>
      </c>
      <c r="QY282" s="16" t="s">
        <v>867</v>
      </c>
      <c r="RD282" s="16" t="s">
        <v>865</v>
      </c>
      <c r="RF282" s="16" t="s">
        <v>865</v>
      </c>
      <c r="RH282" s="16" t="s">
        <v>865</v>
      </c>
      <c r="RJ282" s="16" t="s">
        <v>865</v>
      </c>
      <c r="RN282" s="16" t="s">
        <v>867</v>
      </c>
      <c r="RP282" s="16" t="s">
        <v>867</v>
      </c>
      <c r="RR282" s="16" t="s">
        <v>867</v>
      </c>
      <c r="RT282" s="16" t="s">
        <v>867</v>
      </c>
      <c r="RV282" s="16" t="s">
        <v>867</v>
      </c>
      <c r="RX282" s="16" t="s">
        <v>7724</v>
      </c>
      <c r="RZ282" s="16" t="s">
        <v>867</v>
      </c>
      <c r="SQ282" s="16" t="s">
        <v>867</v>
      </c>
      <c r="SS282" s="16" t="s">
        <v>7299</v>
      </c>
      <c r="ST282" s="16" t="s">
        <v>7758</v>
      </c>
      <c r="TN282" s="16">
        <v>2500</v>
      </c>
      <c r="TO282" s="16">
        <v>0</v>
      </c>
      <c r="TP282" s="16">
        <v>750</v>
      </c>
      <c r="TQ282" s="16">
        <v>0</v>
      </c>
      <c r="TR282" s="16">
        <v>500</v>
      </c>
      <c r="TS282" s="16">
        <v>400</v>
      </c>
      <c r="TT282" s="16">
        <v>0</v>
      </c>
      <c r="TV282" s="16">
        <v>2000</v>
      </c>
      <c r="TW282" s="16">
        <v>0</v>
      </c>
      <c r="TX282" s="16">
        <v>0</v>
      </c>
      <c r="TZ282" s="16" t="s">
        <v>7367</v>
      </c>
      <c r="UA282" s="16" t="s">
        <v>5941</v>
      </c>
      <c r="UB282" s="16">
        <v>0</v>
      </c>
      <c r="UC282" s="16" t="s">
        <v>844</v>
      </c>
      <c r="UD282" s="16" t="s">
        <v>843</v>
      </c>
      <c r="UE282" s="16" t="s">
        <v>843</v>
      </c>
      <c r="UF282" s="16" t="s">
        <v>843</v>
      </c>
      <c r="UG282" s="16" t="s">
        <v>843</v>
      </c>
      <c r="UH282" s="16" t="s">
        <v>843</v>
      </c>
      <c r="UL282" s="16">
        <v>8000</v>
      </c>
      <c r="WO282" s="16" t="s">
        <v>6923</v>
      </c>
      <c r="YN282" s="16" t="s">
        <v>7040</v>
      </c>
      <c r="YP282" s="16" t="s">
        <v>7990</v>
      </c>
      <c r="YR282" s="16" t="s">
        <v>10264</v>
      </c>
      <c r="YS282" s="16" t="s">
        <v>10265</v>
      </c>
      <c r="YT282" s="16" t="s">
        <v>8694</v>
      </c>
      <c r="YU282" s="16" t="s">
        <v>10266</v>
      </c>
      <c r="YV282" s="16" t="s">
        <v>9148</v>
      </c>
      <c r="YW282" s="16" t="s">
        <v>844</v>
      </c>
      <c r="YX282" s="16" t="s">
        <v>9148</v>
      </c>
      <c r="YY282" s="16" t="s">
        <v>8862</v>
      </c>
      <c r="YZ282" s="16" t="s">
        <v>843</v>
      </c>
      <c r="ZA282" s="16" t="s">
        <v>843</v>
      </c>
      <c r="ZB282" s="16">
        <v>4483.33</v>
      </c>
      <c r="ZC282" s="16" t="s">
        <v>8974</v>
      </c>
      <c r="ZD282" s="16" t="s">
        <v>843</v>
      </c>
      <c r="ZE282" s="16" t="s">
        <v>8862</v>
      </c>
      <c r="ZF282" s="16" t="s">
        <v>8865</v>
      </c>
      <c r="ZG282" s="16" t="s">
        <v>8741</v>
      </c>
      <c r="ZH282" s="16" t="s">
        <v>8753</v>
      </c>
      <c r="ZI282" s="16" t="s">
        <v>8736</v>
      </c>
      <c r="ZJ282" s="16" t="s">
        <v>843</v>
      </c>
      <c r="ZK282" s="16" t="s">
        <v>843</v>
      </c>
      <c r="ZM282" s="16" t="s">
        <v>843</v>
      </c>
      <c r="ZN282" s="16" t="s">
        <v>8815</v>
      </c>
      <c r="ZO282" s="16" t="s">
        <v>487</v>
      </c>
      <c r="ZP282" s="16" t="s">
        <v>487</v>
      </c>
      <c r="ZQ282" s="16" t="s">
        <v>487</v>
      </c>
      <c r="ZR282" s="16" t="s">
        <v>486</v>
      </c>
      <c r="ZS282" s="16" t="s">
        <v>8704</v>
      </c>
      <c r="ZT282" s="16" t="s">
        <v>8705</v>
      </c>
      <c r="ZU282" s="16" t="s">
        <v>8706</v>
      </c>
      <c r="ZV282" s="16" t="s">
        <v>487</v>
      </c>
      <c r="ZW282" s="16" t="s">
        <v>843</v>
      </c>
      <c r="ZX282" s="16" t="s">
        <v>844</v>
      </c>
      <c r="ZY282" s="16" t="s">
        <v>843</v>
      </c>
      <c r="ZZ282" s="16" t="s">
        <v>844</v>
      </c>
      <c r="AAA282" s="16" t="s">
        <v>843</v>
      </c>
      <c r="AAB282" s="16" t="s">
        <v>843</v>
      </c>
      <c r="AAC282" s="16">
        <v>1</v>
      </c>
      <c r="AAD282" s="16" t="s">
        <v>843</v>
      </c>
      <c r="AAE282" s="16" t="s">
        <v>844</v>
      </c>
      <c r="AAF282" s="16" t="s">
        <v>843</v>
      </c>
      <c r="AAG282" s="16" t="s">
        <v>843</v>
      </c>
      <c r="AAH282" s="16" t="s">
        <v>843</v>
      </c>
      <c r="AAI282" s="16" t="s">
        <v>843</v>
      </c>
      <c r="AAJ282" s="16" t="s">
        <v>600</v>
      </c>
      <c r="AAK282" s="16" t="s">
        <v>645</v>
      </c>
      <c r="AAL282" s="16" t="s">
        <v>905</v>
      </c>
      <c r="AAM282" s="16" t="s">
        <v>663</v>
      </c>
      <c r="AAN282" s="16" t="s">
        <v>8707</v>
      </c>
      <c r="AAO282" s="16" t="s">
        <v>1019</v>
      </c>
      <c r="AAP282" s="16" t="s">
        <v>8708</v>
      </c>
      <c r="AAS282" s="16">
        <v>8000</v>
      </c>
      <c r="AAT282" s="16" t="s">
        <v>782</v>
      </c>
      <c r="AAU282" s="16" t="s">
        <v>782</v>
      </c>
      <c r="AAV282" s="16" t="s">
        <v>782</v>
      </c>
      <c r="AAW282" s="16" t="s">
        <v>782</v>
      </c>
      <c r="AAX282" s="16" t="s">
        <v>843</v>
      </c>
      <c r="AAY282" s="16" t="s">
        <v>8710</v>
      </c>
      <c r="AAZ282" s="16" t="s">
        <v>782</v>
      </c>
      <c r="ABA282" s="16" t="s">
        <v>782</v>
      </c>
      <c r="ABB282" s="16" t="s">
        <v>782</v>
      </c>
      <c r="ABD282" s="16" t="s">
        <v>782</v>
      </c>
      <c r="ABE282" s="16" t="s">
        <v>782</v>
      </c>
      <c r="ABF282" s="16" t="s">
        <v>782</v>
      </c>
      <c r="ABG282" s="16" t="s">
        <v>782</v>
      </c>
      <c r="ABH282" s="16" t="s">
        <v>782</v>
      </c>
      <c r="ABI282" s="16" t="s">
        <v>782</v>
      </c>
      <c r="ABJ282" s="16" t="s">
        <v>782</v>
      </c>
      <c r="ABK282" s="16" t="s">
        <v>782</v>
      </c>
      <c r="ABL282" s="16" t="s">
        <v>843</v>
      </c>
      <c r="ABM282" s="16" t="s">
        <v>844</v>
      </c>
      <c r="ABN282" s="16" t="s">
        <v>1034</v>
      </c>
      <c r="ABO282" s="16" t="s">
        <v>487</v>
      </c>
      <c r="ABP282" s="16" t="s">
        <v>972</v>
      </c>
      <c r="ABQ282" s="16" t="s">
        <v>4324</v>
      </c>
      <c r="ABR282" s="16" t="s">
        <v>474</v>
      </c>
      <c r="ABS282" s="16" t="s">
        <v>451</v>
      </c>
      <c r="ABT282" s="16" t="s">
        <v>844</v>
      </c>
      <c r="ABU282" s="16" t="s">
        <v>844</v>
      </c>
      <c r="ABV282" s="16" t="s">
        <v>486</v>
      </c>
      <c r="ABW282" s="16" t="s">
        <v>487</v>
      </c>
      <c r="ABX282" s="16" t="s">
        <v>893</v>
      </c>
      <c r="ABY282" s="16" t="s">
        <v>486</v>
      </c>
      <c r="ABZ282" s="16" t="s">
        <v>486</v>
      </c>
      <c r="ACA282" s="16" t="s">
        <v>761</v>
      </c>
      <c r="ACB282" s="16" t="s">
        <v>774</v>
      </c>
      <c r="ACC282" s="16" t="s">
        <v>737</v>
      </c>
      <c r="ACD282" s="16" t="s">
        <v>486</v>
      </c>
      <c r="ACE282" s="16" t="s">
        <v>486</v>
      </c>
      <c r="ACG282" s="16" t="s">
        <v>1014</v>
      </c>
      <c r="ACH282" s="16" t="s">
        <v>1009</v>
      </c>
      <c r="ACI282" s="16" t="s">
        <v>462</v>
      </c>
      <c r="ACJ282" s="16">
        <v>0.79400000000000004</v>
      </c>
      <c r="ACK282" s="16" t="s">
        <v>482</v>
      </c>
      <c r="ACL282" s="16" t="s">
        <v>738</v>
      </c>
      <c r="ACM282" s="16" t="s">
        <v>1192</v>
      </c>
      <c r="ACN282" s="16" t="s">
        <v>1169</v>
      </c>
      <c r="ACO282" s="16" t="s">
        <v>1856</v>
      </c>
      <c r="ACQ282" s="16" t="s">
        <v>1201</v>
      </c>
      <c r="ACR282" s="16" t="s">
        <v>1645</v>
      </c>
      <c r="ACS282" s="16" t="s">
        <v>686</v>
      </c>
      <c r="ACT282" s="16" t="s">
        <v>1522</v>
      </c>
      <c r="ACU282" s="16" t="s">
        <v>831</v>
      </c>
      <c r="ACV282" s="16" t="s">
        <v>8756</v>
      </c>
      <c r="ACW282" s="16" t="s">
        <v>451</v>
      </c>
      <c r="ACX282" s="16" t="s">
        <v>1916</v>
      </c>
      <c r="ACY282" s="16" t="s">
        <v>1947</v>
      </c>
      <c r="ACZ282" s="16">
        <v>1</v>
      </c>
      <c r="ADA282" s="16">
        <v>0</v>
      </c>
      <c r="ADB282" s="16">
        <v>1</v>
      </c>
      <c r="ADC282" s="16">
        <v>0</v>
      </c>
      <c r="ADD282" s="16">
        <v>0</v>
      </c>
      <c r="ADE282" s="16" t="s">
        <v>9056</v>
      </c>
      <c r="ADF282" s="16">
        <v>0</v>
      </c>
      <c r="ADG282" s="16" t="s">
        <v>486</v>
      </c>
      <c r="ADH282" s="16">
        <v>1</v>
      </c>
      <c r="ADI282" s="16" t="s">
        <v>1553</v>
      </c>
      <c r="ADJ282" s="16" t="s">
        <v>1743</v>
      </c>
      <c r="ADK282" s="16" t="s">
        <v>13194</v>
      </c>
      <c r="ADL282" s="16" t="s">
        <v>1764</v>
      </c>
      <c r="ADM282" s="16" t="s">
        <v>13194</v>
      </c>
      <c r="ADN282" s="16" t="s">
        <v>13196</v>
      </c>
      <c r="ADO282" s="16" t="s">
        <v>1766</v>
      </c>
      <c r="ADQ282" s="16" t="s">
        <v>1743</v>
      </c>
      <c r="ADR282" s="16" t="s">
        <v>13194</v>
      </c>
      <c r="ADS282" s="16" t="s">
        <v>13194</v>
      </c>
      <c r="ADY282" s="16" t="s">
        <v>1062</v>
      </c>
      <c r="AEA282" s="16">
        <v>4483.3333333333303</v>
      </c>
      <c r="AEC282" s="16" t="s">
        <v>1062</v>
      </c>
      <c r="AED282" s="16">
        <v>8000</v>
      </c>
      <c r="AEE282" s="16" t="s">
        <v>952</v>
      </c>
      <c r="AEI282" s="16">
        <v>2500</v>
      </c>
      <c r="AEK282" s="16">
        <v>750</v>
      </c>
      <c r="AEM282" s="16">
        <v>2000</v>
      </c>
      <c r="AEN282" s="16">
        <v>500</v>
      </c>
      <c r="AEO282" s="16">
        <v>400</v>
      </c>
    </row>
    <row r="283" spans="1:822" x14ac:dyDescent="0.25">
      <c r="A283" s="30">
        <v>45827</v>
      </c>
      <c r="B283" s="16" t="s">
        <v>10267</v>
      </c>
      <c r="C283" s="16" t="s">
        <v>867</v>
      </c>
      <c r="D283" s="16" t="s">
        <v>867</v>
      </c>
      <c r="E283" s="16">
        <v>70</v>
      </c>
      <c r="F283" s="16" t="s">
        <v>8153</v>
      </c>
      <c r="G283" s="16" t="s">
        <v>4113</v>
      </c>
      <c r="I283" s="16" t="s">
        <v>4162</v>
      </c>
      <c r="Z283" s="16" t="s">
        <v>993</v>
      </c>
      <c r="AA283" s="16" t="s">
        <v>470</v>
      </c>
      <c r="AB283" s="16">
        <v>3</v>
      </c>
      <c r="AC283" s="16" t="s">
        <v>844</v>
      </c>
      <c r="AD283" s="16" t="s">
        <v>844</v>
      </c>
      <c r="AE283" s="16" t="s">
        <v>843</v>
      </c>
      <c r="AF283" s="16" t="s">
        <v>1056</v>
      </c>
      <c r="AG283" s="16" t="s">
        <v>843</v>
      </c>
      <c r="AH283" s="16" t="s">
        <v>8732</v>
      </c>
      <c r="AI283" s="16" t="s">
        <v>843</v>
      </c>
      <c r="AJ283" s="16" t="s">
        <v>843</v>
      </c>
      <c r="AK283" s="16" t="s">
        <v>843</v>
      </c>
      <c r="AM283" s="16" t="s">
        <v>737</v>
      </c>
      <c r="AN283" s="16" t="s">
        <v>759</v>
      </c>
      <c r="AP283" s="16" t="s">
        <v>768</v>
      </c>
      <c r="AR283" s="16" t="s">
        <v>6910</v>
      </c>
      <c r="BB283" s="16">
        <v>3</v>
      </c>
      <c r="BC283" s="16" t="s">
        <v>7878</v>
      </c>
      <c r="BE283" s="16" t="s">
        <v>5098</v>
      </c>
      <c r="BV283" s="16" t="s">
        <v>4433</v>
      </c>
      <c r="BW283" s="16" t="s">
        <v>844</v>
      </c>
      <c r="BX283" s="16" t="s">
        <v>843</v>
      </c>
      <c r="BY283" s="16" t="s">
        <v>843</v>
      </c>
      <c r="BZ283" s="16" t="s">
        <v>843</v>
      </c>
      <c r="CA283" s="16" t="s">
        <v>843</v>
      </c>
      <c r="CB283" s="16" t="s">
        <v>843</v>
      </c>
      <c r="CC283" s="16" t="s">
        <v>843</v>
      </c>
      <c r="CD283" s="16" t="s">
        <v>843</v>
      </c>
      <c r="CE283" s="16" t="s">
        <v>843</v>
      </c>
      <c r="CF283" s="16" t="s">
        <v>843</v>
      </c>
      <c r="CG283" s="16" t="s">
        <v>843</v>
      </c>
      <c r="CH283" s="16" t="s">
        <v>843</v>
      </c>
      <c r="CI283" s="16" t="s">
        <v>843</v>
      </c>
      <c r="CJ283" s="16" t="s">
        <v>843</v>
      </c>
      <c r="CK283" s="16" t="s">
        <v>843</v>
      </c>
      <c r="CP283" s="16" t="s">
        <v>865</v>
      </c>
      <c r="DX283" s="16" t="s">
        <v>867</v>
      </c>
      <c r="DY283" s="16" t="s">
        <v>867</v>
      </c>
      <c r="GC283" s="16" t="s">
        <v>5342</v>
      </c>
      <c r="GF283" s="16" t="s">
        <v>867</v>
      </c>
      <c r="GG283" s="16" t="s">
        <v>867</v>
      </c>
      <c r="GV283" s="16" t="s">
        <v>9607</v>
      </c>
      <c r="GW283" s="16" t="s">
        <v>843</v>
      </c>
      <c r="GX283" s="16" t="s">
        <v>844</v>
      </c>
      <c r="GY283" s="16" t="s">
        <v>843</v>
      </c>
      <c r="GZ283" s="16" t="s">
        <v>844</v>
      </c>
      <c r="HA283" s="16" t="s">
        <v>843</v>
      </c>
      <c r="HB283" s="16" t="s">
        <v>843</v>
      </c>
      <c r="HC283" s="16" t="s">
        <v>843</v>
      </c>
      <c r="HD283" s="16" t="s">
        <v>843</v>
      </c>
      <c r="HE283" s="16" t="s">
        <v>843</v>
      </c>
      <c r="HF283" s="16" t="s">
        <v>843</v>
      </c>
      <c r="HH283" s="16" t="s">
        <v>5456</v>
      </c>
      <c r="HK283" s="16" t="s">
        <v>865</v>
      </c>
      <c r="HM283" s="16" t="s">
        <v>865</v>
      </c>
      <c r="HZ283" s="16" t="s">
        <v>7944</v>
      </c>
      <c r="KE283" s="16" t="s">
        <v>5582</v>
      </c>
      <c r="KG283" s="16" t="s">
        <v>7015</v>
      </c>
      <c r="KH283" s="16" t="s">
        <v>7033</v>
      </c>
      <c r="KI283" s="16" t="s">
        <v>865</v>
      </c>
      <c r="LG283" s="16" t="s">
        <v>867</v>
      </c>
      <c r="LH283" s="16" t="s">
        <v>867</v>
      </c>
      <c r="LI283" s="16" t="s">
        <v>867</v>
      </c>
      <c r="LJ283" s="16" t="s">
        <v>867</v>
      </c>
      <c r="LK283" s="16" t="s">
        <v>867</v>
      </c>
      <c r="LL283" s="16" t="s">
        <v>5690</v>
      </c>
      <c r="LM283" s="16" t="s">
        <v>843</v>
      </c>
      <c r="LN283" s="16" t="s">
        <v>843</v>
      </c>
      <c r="LO283" s="16" t="s">
        <v>843</v>
      </c>
      <c r="LP283" s="16" t="s">
        <v>843</v>
      </c>
      <c r="LQ283" s="16" t="s">
        <v>843</v>
      </c>
      <c r="LR283" s="16" t="s">
        <v>843</v>
      </c>
      <c r="LS283" s="16" t="s">
        <v>843</v>
      </c>
      <c r="LT283" s="16" t="s">
        <v>843</v>
      </c>
      <c r="LU283" s="16" t="s">
        <v>843</v>
      </c>
      <c r="LV283" s="16" t="s">
        <v>843</v>
      </c>
      <c r="LW283" s="16" t="s">
        <v>843</v>
      </c>
      <c r="LX283" s="16" t="s">
        <v>844</v>
      </c>
      <c r="LY283" s="16" t="s">
        <v>843</v>
      </c>
      <c r="LZ283" s="16" t="s">
        <v>843</v>
      </c>
      <c r="MA283" s="16" t="s">
        <v>843</v>
      </c>
      <c r="MC283" s="16" t="s">
        <v>5694</v>
      </c>
      <c r="MD283" s="16" t="s">
        <v>844</v>
      </c>
      <c r="ME283" s="16" t="s">
        <v>843</v>
      </c>
      <c r="MF283" s="16" t="s">
        <v>843</v>
      </c>
      <c r="MG283" s="16" t="s">
        <v>843</v>
      </c>
      <c r="MH283" s="16" t="s">
        <v>843</v>
      </c>
      <c r="MI283" s="16" t="s">
        <v>843</v>
      </c>
      <c r="MJ283" s="16" t="s">
        <v>843</v>
      </c>
      <c r="MK283" s="16" t="s">
        <v>843</v>
      </c>
      <c r="ML283" s="16" t="s">
        <v>843</v>
      </c>
      <c r="MM283" s="16" t="s">
        <v>843</v>
      </c>
      <c r="MN283" s="16" t="s">
        <v>843</v>
      </c>
      <c r="MO283" s="16" t="s">
        <v>843</v>
      </c>
      <c r="MP283" s="16" t="s">
        <v>843</v>
      </c>
      <c r="MQ283" s="16" t="s">
        <v>843</v>
      </c>
      <c r="MR283" s="16" t="s">
        <v>843</v>
      </c>
      <c r="MS283" s="16" t="s">
        <v>843</v>
      </c>
      <c r="MT283" s="16" t="s">
        <v>843</v>
      </c>
      <c r="MU283" s="16" t="s">
        <v>843</v>
      </c>
      <c r="MV283" s="16" t="s">
        <v>843</v>
      </c>
      <c r="OK283" s="16" t="s">
        <v>5694</v>
      </c>
      <c r="OL283" s="16" t="s">
        <v>844</v>
      </c>
      <c r="OM283" s="16" t="s">
        <v>843</v>
      </c>
      <c r="ON283" s="16" t="s">
        <v>843</v>
      </c>
      <c r="OO283" s="16" t="s">
        <v>843</v>
      </c>
      <c r="OP283" s="16" t="s">
        <v>843</v>
      </c>
      <c r="OQ283" s="16" t="s">
        <v>843</v>
      </c>
      <c r="OR283" s="16" t="s">
        <v>843</v>
      </c>
      <c r="OS283" s="16" t="s">
        <v>843</v>
      </c>
      <c r="OT283" s="16" t="s">
        <v>843</v>
      </c>
      <c r="OU283" s="16" t="s">
        <v>843</v>
      </c>
      <c r="OV283" s="16" t="s">
        <v>843</v>
      </c>
      <c r="OW283" s="16" t="s">
        <v>843</v>
      </c>
      <c r="OX283" s="16" t="s">
        <v>843</v>
      </c>
      <c r="OY283" s="16" t="s">
        <v>843</v>
      </c>
      <c r="OZ283" s="16" t="s">
        <v>843</v>
      </c>
      <c r="PA283" s="16" t="s">
        <v>843</v>
      </c>
      <c r="PC283" s="16" t="s">
        <v>865</v>
      </c>
      <c r="PD283" s="16" t="s">
        <v>865</v>
      </c>
      <c r="PY283" s="16" t="s">
        <v>864</v>
      </c>
      <c r="QP283" s="16" t="s">
        <v>865</v>
      </c>
      <c r="QR283" s="16" t="s">
        <v>867</v>
      </c>
      <c r="QT283" s="16" t="s">
        <v>867</v>
      </c>
      <c r="QV283" s="16" t="s">
        <v>865</v>
      </c>
      <c r="QX283" s="16" t="s">
        <v>865</v>
      </c>
      <c r="QY283" s="16" t="s">
        <v>867</v>
      </c>
      <c r="RD283" s="16" t="s">
        <v>865</v>
      </c>
      <c r="RF283" s="16" t="s">
        <v>865</v>
      </c>
      <c r="RH283" s="16" t="s">
        <v>865</v>
      </c>
      <c r="RJ283" s="16" t="s">
        <v>865</v>
      </c>
      <c r="RN283" s="16" t="s">
        <v>7720</v>
      </c>
      <c r="RP283" s="16" t="s">
        <v>867</v>
      </c>
      <c r="RR283" s="16" t="s">
        <v>867</v>
      </c>
      <c r="RT283" s="16" t="s">
        <v>867</v>
      </c>
      <c r="RV283" s="16" t="s">
        <v>867</v>
      </c>
      <c r="RX283" s="16" t="s">
        <v>7720</v>
      </c>
      <c r="RZ283" s="16" t="s">
        <v>7720</v>
      </c>
      <c r="SQ283" s="16" t="s">
        <v>867</v>
      </c>
      <c r="SS283" s="16" t="s">
        <v>7293</v>
      </c>
      <c r="ST283" s="16" t="s">
        <v>7764</v>
      </c>
      <c r="TN283" s="16">
        <v>8000</v>
      </c>
      <c r="TO283" s="16">
        <v>10000</v>
      </c>
      <c r="TP283" s="16">
        <v>1500</v>
      </c>
      <c r="TQ283" s="16">
        <v>300</v>
      </c>
      <c r="TR283" s="16">
        <v>500</v>
      </c>
      <c r="TS283" s="16">
        <v>200</v>
      </c>
      <c r="TT283" s="16">
        <v>0</v>
      </c>
      <c r="TU283" s="16">
        <v>300</v>
      </c>
      <c r="TV283" s="16">
        <v>0</v>
      </c>
      <c r="TW283" s="16">
        <v>0</v>
      </c>
      <c r="TX283" s="16">
        <v>0</v>
      </c>
      <c r="TZ283" s="16" t="s">
        <v>7367</v>
      </c>
      <c r="UA283" s="16" t="s">
        <v>8691</v>
      </c>
      <c r="UB283" s="16">
        <v>0</v>
      </c>
      <c r="UC283" s="16" t="s">
        <v>843</v>
      </c>
      <c r="UD283" s="16" t="s">
        <v>843</v>
      </c>
      <c r="UE283" s="16" t="s">
        <v>844</v>
      </c>
      <c r="UF283" s="16" t="s">
        <v>844</v>
      </c>
      <c r="UG283" s="16" t="s">
        <v>843</v>
      </c>
      <c r="UH283" s="16" t="s">
        <v>843</v>
      </c>
      <c r="VK283" s="16" t="s">
        <v>6102</v>
      </c>
      <c r="VL283" s="16" t="s">
        <v>843</v>
      </c>
      <c r="VM283" s="16" t="s">
        <v>843</v>
      </c>
      <c r="VN283" s="16" t="s">
        <v>843</v>
      </c>
      <c r="VO283" s="16" t="s">
        <v>843</v>
      </c>
      <c r="VP283" s="16" t="s">
        <v>844</v>
      </c>
      <c r="VQ283" s="16" t="s">
        <v>843</v>
      </c>
      <c r="VR283" s="16" t="s">
        <v>843</v>
      </c>
      <c r="VS283" s="16" t="s">
        <v>843</v>
      </c>
      <c r="VT283" s="16" t="s">
        <v>843</v>
      </c>
      <c r="VV283" s="16">
        <v>3000</v>
      </c>
      <c r="VX283" s="16" t="s">
        <v>6028</v>
      </c>
      <c r="VY283" s="16" t="s">
        <v>844</v>
      </c>
      <c r="VZ283" s="16" t="s">
        <v>843</v>
      </c>
      <c r="WA283" s="16" t="s">
        <v>843</v>
      </c>
      <c r="WB283" s="16" t="s">
        <v>843</v>
      </c>
      <c r="WC283" s="16" t="s">
        <v>843</v>
      </c>
      <c r="WD283" s="16" t="s">
        <v>843</v>
      </c>
      <c r="WE283" s="16" t="s">
        <v>843</v>
      </c>
      <c r="WF283" s="16" t="s">
        <v>843</v>
      </c>
      <c r="WH283" s="16">
        <v>4875</v>
      </c>
      <c r="WO283" s="16" t="s">
        <v>6926</v>
      </c>
      <c r="YN283" s="16" t="s">
        <v>7040</v>
      </c>
      <c r="YP283" s="16" t="s">
        <v>7981</v>
      </c>
      <c r="YR283" s="16" t="s">
        <v>10268</v>
      </c>
      <c r="YS283" s="16" t="s">
        <v>10269</v>
      </c>
      <c r="YT283" s="16" t="s">
        <v>8694</v>
      </c>
      <c r="YU283" s="16" t="s">
        <v>10270</v>
      </c>
      <c r="YV283" s="16" t="s">
        <v>8696</v>
      </c>
      <c r="YW283" s="16" t="s">
        <v>844</v>
      </c>
      <c r="YX283" s="16" t="s">
        <v>8696</v>
      </c>
      <c r="YY283" s="16" t="s">
        <v>843</v>
      </c>
      <c r="YZ283" s="16" t="s">
        <v>843</v>
      </c>
      <c r="ZA283" s="16" t="s">
        <v>843</v>
      </c>
      <c r="ZB283" s="16">
        <v>20800</v>
      </c>
      <c r="ZC283" s="16" t="s">
        <v>8826</v>
      </c>
      <c r="ZD283" s="16" t="s">
        <v>8719</v>
      </c>
      <c r="ZE283" s="16" t="s">
        <v>9018</v>
      </c>
      <c r="ZF283" s="16" t="s">
        <v>8700</v>
      </c>
      <c r="ZG283" s="16" t="s">
        <v>8701</v>
      </c>
      <c r="ZH283" s="16" t="s">
        <v>8700</v>
      </c>
      <c r="ZI283" s="16" t="s">
        <v>8865</v>
      </c>
      <c r="ZJ283" s="16" t="s">
        <v>843</v>
      </c>
      <c r="ZK283" s="16" t="s">
        <v>843</v>
      </c>
      <c r="ZL283" s="16" t="s">
        <v>8700</v>
      </c>
      <c r="ZM283" s="16" t="s">
        <v>843</v>
      </c>
      <c r="ZN283" s="16" t="s">
        <v>8755</v>
      </c>
      <c r="ZO283" s="16" t="s">
        <v>487</v>
      </c>
      <c r="ZP283" s="16" t="s">
        <v>487</v>
      </c>
      <c r="ZQ283" s="16" t="s">
        <v>487</v>
      </c>
      <c r="ZR283" s="16" t="s">
        <v>486</v>
      </c>
      <c r="ZS283" s="16" t="s">
        <v>844</v>
      </c>
      <c r="ZT283" s="16" t="s">
        <v>8705</v>
      </c>
      <c r="ZU283" s="16" t="s">
        <v>8706</v>
      </c>
      <c r="ZV283" s="16" t="s">
        <v>487</v>
      </c>
      <c r="ZW283" s="16" t="s">
        <v>844</v>
      </c>
      <c r="ZX283" s="16" t="s">
        <v>844</v>
      </c>
      <c r="ZY283" s="16" t="s">
        <v>8732</v>
      </c>
      <c r="ZZ283" s="16" t="s">
        <v>843</v>
      </c>
      <c r="AAA283" s="16" t="s">
        <v>844</v>
      </c>
      <c r="AAB283" s="16" t="s">
        <v>843</v>
      </c>
      <c r="AAC283" s="16">
        <v>0</v>
      </c>
      <c r="AAD283" s="16" t="s">
        <v>1056</v>
      </c>
      <c r="AAE283" s="16" t="s">
        <v>843</v>
      </c>
      <c r="AAF283" s="16" t="s">
        <v>843</v>
      </c>
      <c r="AAG283" s="16" t="s">
        <v>843</v>
      </c>
      <c r="AAH283" s="16" t="s">
        <v>843</v>
      </c>
      <c r="AAI283" s="16" t="s">
        <v>844</v>
      </c>
      <c r="AAJ283" s="16" t="s">
        <v>615</v>
      </c>
      <c r="AAK283" s="16" t="s">
        <v>633</v>
      </c>
      <c r="AAL283" s="16" t="s">
        <v>904</v>
      </c>
      <c r="AAM283" s="16" t="s">
        <v>663</v>
      </c>
      <c r="AAN283" s="16" t="s">
        <v>8707</v>
      </c>
      <c r="AAO283" s="16" t="s">
        <v>1019</v>
      </c>
      <c r="AAP283" s="16" t="s">
        <v>8708</v>
      </c>
      <c r="AAQ283" s="16" t="s">
        <v>8726</v>
      </c>
      <c r="AAS283" s="16">
        <v>6283.45</v>
      </c>
      <c r="AAT283" s="16" t="s">
        <v>782</v>
      </c>
      <c r="AAU283" s="16" t="s">
        <v>782</v>
      </c>
      <c r="AAV283" s="16" t="s">
        <v>782</v>
      </c>
      <c r="AAW283" s="16" t="s">
        <v>782</v>
      </c>
      <c r="AAX283" s="16" t="s">
        <v>843</v>
      </c>
      <c r="AAY283" s="16" t="s">
        <v>8710</v>
      </c>
      <c r="AAZ283" s="16" t="s">
        <v>782</v>
      </c>
      <c r="ABA283" s="16" t="s">
        <v>783</v>
      </c>
      <c r="ABB283" s="16" t="s">
        <v>782</v>
      </c>
      <c r="ABC283" s="16" t="s">
        <v>783</v>
      </c>
      <c r="ABD283" s="16" t="s">
        <v>783</v>
      </c>
      <c r="ABE283" s="16" t="s">
        <v>783</v>
      </c>
      <c r="ABF283" s="16" t="s">
        <v>782</v>
      </c>
      <c r="ABG283" s="16" t="s">
        <v>782</v>
      </c>
      <c r="ABH283" s="16" t="s">
        <v>782</v>
      </c>
      <c r="ABI283" s="16" t="s">
        <v>782</v>
      </c>
      <c r="ABJ283" s="16" t="s">
        <v>783</v>
      </c>
      <c r="ABK283" s="16" t="s">
        <v>783</v>
      </c>
      <c r="ABL283" s="16" t="s">
        <v>8769</v>
      </c>
      <c r="ABM283" s="16" t="s">
        <v>843</v>
      </c>
      <c r="ABN283" s="16" t="s">
        <v>1034</v>
      </c>
      <c r="ABP283" s="16" t="s">
        <v>972</v>
      </c>
      <c r="ABQ283" s="16" t="s">
        <v>4324</v>
      </c>
      <c r="ABR283" s="16" t="s">
        <v>470</v>
      </c>
      <c r="ABS283" s="16" t="s">
        <v>457</v>
      </c>
      <c r="ABT283" s="16" t="s">
        <v>8732</v>
      </c>
      <c r="ABU283" s="16" t="s">
        <v>1056</v>
      </c>
      <c r="ABV283" s="16" t="s">
        <v>487</v>
      </c>
      <c r="ABW283" s="16" t="s">
        <v>486</v>
      </c>
      <c r="ABX283" s="16" t="s">
        <v>892</v>
      </c>
      <c r="ABY283" s="16" t="s">
        <v>486</v>
      </c>
      <c r="ABZ283" s="16" t="s">
        <v>486</v>
      </c>
      <c r="ACA283" s="16" t="s">
        <v>759</v>
      </c>
      <c r="ACB283" s="16" t="s">
        <v>768</v>
      </c>
      <c r="ACC283" s="16" t="s">
        <v>737</v>
      </c>
      <c r="ACD283" s="16" t="s">
        <v>487</v>
      </c>
      <c r="ACE283" s="16" t="s">
        <v>486</v>
      </c>
      <c r="ACG283" s="16" t="s">
        <v>1014</v>
      </c>
      <c r="ACH283" s="16" t="s">
        <v>1009</v>
      </c>
      <c r="ACI283" s="16" t="s">
        <v>462</v>
      </c>
      <c r="ACJ283" s="16">
        <v>1.1910000000000001</v>
      </c>
      <c r="ACK283" s="16" t="s">
        <v>478</v>
      </c>
      <c r="ACL283" s="16" t="s">
        <v>740</v>
      </c>
      <c r="ACM283" s="16" t="s">
        <v>1190</v>
      </c>
      <c r="ACN283" s="16" t="s">
        <v>1169</v>
      </c>
      <c r="ACO283" s="16" t="s">
        <v>1856</v>
      </c>
      <c r="ACP283" s="16">
        <v>4875</v>
      </c>
      <c r="ACQ283" s="16" t="s">
        <v>1202</v>
      </c>
      <c r="ACR283" s="16" t="s">
        <v>1644</v>
      </c>
      <c r="ACS283" s="16" t="s">
        <v>669</v>
      </c>
      <c r="ACT283" s="16" t="s">
        <v>1522</v>
      </c>
      <c r="ACU283" s="16" t="s">
        <v>833</v>
      </c>
      <c r="ACV283" s="16" t="s">
        <v>8711</v>
      </c>
      <c r="ACW283" s="16" t="s">
        <v>878</v>
      </c>
      <c r="ACX283" s="16" t="s">
        <v>1914</v>
      </c>
      <c r="ACY283" s="16" t="s">
        <v>1947</v>
      </c>
      <c r="ACZ283" s="16">
        <v>1</v>
      </c>
      <c r="ADA283" s="16">
        <v>1</v>
      </c>
      <c r="ADB283" s="16">
        <v>1</v>
      </c>
      <c r="ADC283" s="16">
        <v>1</v>
      </c>
      <c r="ADD283" s="16">
        <v>1</v>
      </c>
      <c r="ADE283" s="16" t="s">
        <v>8712</v>
      </c>
      <c r="ADF283" s="16">
        <v>0</v>
      </c>
      <c r="ADG283" s="16" t="s">
        <v>486</v>
      </c>
      <c r="ADH283" s="16">
        <v>2</v>
      </c>
      <c r="ADJ283" s="16" t="s">
        <v>1745</v>
      </c>
      <c r="ADK283" s="16" t="s">
        <v>1752</v>
      </c>
      <c r="ADL283" s="16" t="s">
        <v>1761</v>
      </c>
      <c r="ADM283" s="16" t="s">
        <v>13195</v>
      </c>
      <c r="ADN283" s="16" t="s">
        <v>13196</v>
      </c>
      <c r="ADO283" s="16" t="s">
        <v>13197</v>
      </c>
      <c r="ADP283" s="16" t="s">
        <v>13196</v>
      </c>
      <c r="ADQ283" s="16" t="s">
        <v>13194</v>
      </c>
      <c r="ADR283" s="16" t="s">
        <v>13194</v>
      </c>
      <c r="ADS283" s="16" t="s">
        <v>13194</v>
      </c>
      <c r="ADU283" s="16" t="s">
        <v>1763</v>
      </c>
      <c r="ADW283" s="16" t="s">
        <v>8729</v>
      </c>
      <c r="ADY283" s="16" t="s">
        <v>1061</v>
      </c>
      <c r="AEB283" s="16">
        <v>20800</v>
      </c>
      <c r="AEC283" s="16" t="s">
        <v>1062</v>
      </c>
      <c r="AED283" s="16">
        <v>2094.48</v>
      </c>
      <c r="AEE283" s="16" t="s">
        <v>952</v>
      </c>
      <c r="AEH283" s="16">
        <v>7875</v>
      </c>
      <c r="AEI283" s="16">
        <v>2666.67</v>
      </c>
      <c r="AEJ283" s="16">
        <v>3333.33</v>
      </c>
      <c r="AEK283" s="16">
        <v>500</v>
      </c>
      <c r="AEL283" s="16">
        <v>100</v>
      </c>
      <c r="AEN283" s="16">
        <v>166.67</v>
      </c>
      <c r="AEO283" s="16">
        <v>66.67</v>
      </c>
      <c r="AEP283" s="16">
        <v>100</v>
      </c>
    </row>
    <row r="284" spans="1:822" x14ac:dyDescent="0.25">
      <c r="A284" s="30">
        <v>45827</v>
      </c>
      <c r="B284" s="16" t="s">
        <v>10271</v>
      </c>
      <c r="C284" s="16" t="s">
        <v>867</v>
      </c>
      <c r="D284" s="16" t="s">
        <v>867</v>
      </c>
      <c r="E284" s="16">
        <v>29</v>
      </c>
      <c r="F284" s="16" t="s">
        <v>8153</v>
      </c>
      <c r="G284" s="16" t="s">
        <v>4113</v>
      </c>
      <c r="I284" s="16" t="s">
        <v>4174</v>
      </c>
      <c r="Z284" s="16" t="s">
        <v>993</v>
      </c>
      <c r="AA284" s="16" t="s">
        <v>470</v>
      </c>
      <c r="AB284" s="16">
        <v>1</v>
      </c>
      <c r="AC284" s="16" t="s">
        <v>844</v>
      </c>
      <c r="AD284" s="16" t="s">
        <v>843</v>
      </c>
      <c r="AE284" s="16" t="s">
        <v>843</v>
      </c>
      <c r="AF284" s="16" t="s">
        <v>844</v>
      </c>
      <c r="AG284" s="16" t="s">
        <v>843</v>
      </c>
      <c r="AH284" s="16" t="s">
        <v>844</v>
      </c>
      <c r="AI284" s="16" t="s">
        <v>843</v>
      </c>
      <c r="AJ284" s="16" t="s">
        <v>843</v>
      </c>
      <c r="AK284" s="16" t="s">
        <v>843</v>
      </c>
      <c r="AM284" s="16" t="s">
        <v>737</v>
      </c>
      <c r="AN284" s="16" t="s">
        <v>759</v>
      </c>
      <c r="AP284" s="16" t="s">
        <v>768</v>
      </c>
      <c r="AR284" s="16" t="s">
        <v>6910</v>
      </c>
      <c r="BB284" s="16">
        <v>2</v>
      </c>
      <c r="BC284" s="16" t="s">
        <v>7872</v>
      </c>
      <c r="BE284" s="16" t="s">
        <v>5098</v>
      </c>
      <c r="BV284" s="16" t="s">
        <v>4433</v>
      </c>
      <c r="BW284" s="16" t="s">
        <v>844</v>
      </c>
      <c r="BX284" s="16" t="s">
        <v>843</v>
      </c>
      <c r="BY284" s="16" t="s">
        <v>843</v>
      </c>
      <c r="BZ284" s="16" t="s">
        <v>843</v>
      </c>
      <c r="CA284" s="16" t="s">
        <v>843</v>
      </c>
      <c r="CB284" s="16" t="s">
        <v>843</v>
      </c>
      <c r="CC284" s="16" t="s">
        <v>843</v>
      </c>
      <c r="CD284" s="16" t="s">
        <v>843</v>
      </c>
      <c r="CE284" s="16" t="s">
        <v>843</v>
      </c>
      <c r="CF284" s="16" t="s">
        <v>843</v>
      </c>
      <c r="CG284" s="16" t="s">
        <v>843</v>
      </c>
      <c r="CH284" s="16" t="s">
        <v>843</v>
      </c>
      <c r="CI284" s="16" t="s">
        <v>843</v>
      </c>
      <c r="CJ284" s="16" t="s">
        <v>843</v>
      </c>
      <c r="CK284" s="16" t="s">
        <v>843</v>
      </c>
      <c r="CP284" s="16" t="s">
        <v>867</v>
      </c>
      <c r="CQ284" s="16" t="s">
        <v>5191</v>
      </c>
      <c r="CR284" s="16" t="s">
        <v>844</v>
      </c>
      <c r="CS284" s="16" t="s">
        <v>843</v>
      </c>
      <c r="CT284" s="16" t="s">
        <v>843</v>
      </c>
      <c r="CU284" s="16" t="s">
        <v>843</v>
      </c>
      <c r="CV284" s="16" t="s">
        <v>843</v>
      </c>
      <c r="CW284" s="16" t="s">
        <v>843</v>
      </c>
      <c r="CX284" s="16" t="s">
        <v>843</v>
      </c>
      <c r="CY284" s="16" t="s">
        <v>843</v>
      </c>
      <c r="CZ284" s="16" t="s">
        <v>843</v>
      </c>
      <c r="DA284" s="16" t="s">
        <v>5184</v>
      </c>
      <c r="DX284" s="16" t="s">
        <v>867</v>
      </c>
      <c r="DY284" s="16" t="s">
        <v>867</v>
      </c>
      <c r="GC284" s="16" t="s">
        <v>5330</v>
      </c>
      <c r="GF284" s="16" t="s">
        <v>867</v>
      </c>
      <c r="GG284" s="16" t="s">
        <v>867</v>
      </c>
      <c r="GV284" s="16" t="s">
        <v>5443</v>
      </c>
      <c r="GW284" s="16" t="s">
        <v>843</v>
      </c>
      <c r="GX284" s="16" t="s">
        <v>844</v>
      </c>
      <c r="GY284" s="16" t="s">
        <v>843</v>
      </c>
      <c r="GZ284" s="16" t="s">
        <v>843</v>
      </c>
      <c r="HA284" s="16" t="s">
        <v>843</v>
      </c>
      <c r="HB284" s="16" t="s">
        <v>843</v>
      </c>
      <c r="HC284" s="16" t="s">
        <v>843</v>
      </c>
      <c r="HD284" s="16" t="s">
        <v>843</v>
      </c>
      <c r="HE284" s="16" t="s">
        <v>843</v>
      </c>
      <c r="HF284" s="16" t="s">
        <v>843</v>
      </c>
      <c r="HH284" s="16" t="s">
        <v>5456</v>
      </c>
      <c r="HK284" s="16" t="s">
        <v>864</v>
      </c>
      <c r="HM284" s="16" t="s">
        <v>865</v>
      </c>
      <c r="HZ284" s="16" t="s">
        <v>7944</v>
      </c>
      <c r="KE284" s="16" t="s">
        <v>5582</v>
      </c>
      <c r="KG284" s="16" t="s">
        <v>7018</v>
      </c>
      <c r="KH284" s="16" t="s">
        <v>864</v>
      </c>
      <c r="KI284" s="16" t="s">
        <v>865</v>
      </c>
      <c r="LG284" s="16" t="s">
        <v>867</v>
      </c>
      <c r="LH284" s="16" t="s">
        <v>867</v>
      </c>
      <c r="LI284" s="16" t="s">
        <v>867</v>
      </c>
      <c r="LJ284" s="16" t="s">
        <v>867</v>
      </c>
      <c r="LK284" s="16" t="s">
        <v>867</v>
      </c>
      <c r="LL284" s="16" t="s">
        <v>5663</v>
      </c>
      <c r="LM284" s="16" t="s">
        <v>843</v>
      </c>
      <c r="LN284" s="16" t="s">
        <v>843</v>
      </c>
      <c r="LO284" s="16" t="s">
        <v>844</v>
      </c>
      <c r="LP284" s="16" t="s">
        <v>843</v>
      </c>
      <c r="LQ284" s="16" t="s">
        <v>843</v>
      </c>
      <c r="LR284" s="16" t="s">
        <v>843</v>
      </c>
      <c r="LS284" s="16" t="s">
        <v>843</v>
      </c>
      <c r="LT284" s="16" t="s">
        <v>843</v>
      </c>
      <c r="LU284" s="16" t="s">
        <v>843</v>
      </c>
      <c r="LV284" s="16" t="s">
        <v>843</v>
      </c>
      <c r="LW284" s="16" t="s">
        <v>843</v>
      </c>
      <c r="LX284" s="16" t="s">
        <v>843</v>
      </c>
      <c r="LY284" s="16" t="s">
        <v>843</v>
      </c>
      <c r="LZ284" s="16" t="s">
        <v>843</v>
      </c>
      <c r="MA284" s="16" t="s">
        <v>843</v>
      </c>
      <c r="MC284" s="16" t="s">
        <v>5694</v>
      </c>
      <c r="MD284" s="16" t="s">
        <v>844</v>
      </c>
      <c r="ME284" s="16" t="s">
        <v>843</v>
      </c>
      <c r="MF284" s="16" t="s">
        <v>843</v>
      </c>
      <c r="MG284" s="16" t="s">
        <v>843</v>
      </c>
      <c r="MH284" s="16" t="s">
        <v>843</v>
      </c>
      <c r="MI284" s="16" t="s">
        <v>843</v>
      </c>
      <c r="MJ284" s="16" t="s">
        <v>843</v>
      </c>
      <c r="MK284" s="16" t="s">
        <v>843</v>
      </c>
      <c r="ML284" s="16" t="s">
        <v>843</v>
      </c>
      <c r="MM284" s="16" t="s">
        <v>843</v>
      </c>
      <c r="MN284" s="16" t="s">
        <v>843</v>
      </c>
      <c r="MO284" s="16" t="s">
        <v>843</v>
      </c>
      <c r="MP284" s="16" t="s">
        <v>843</v>
      </c>
      <c r="MQ284" s="16" t="s">
        <v>843</v>
      </c>
      <c r="MR284" s="16" t="s">
        <v>843</v>
      </c>
      <c r="MS284" s="16" t="s">
        <v>843</v>
      </c>
      <c r="MT284" s="16" t="s">
        <v>843</v>
      </c>
      <c r="MU284" s="16" t="s">
        <v>843</v>
      </c>
      <c r="MV284" s="16" t="s">
        <v>843</v>
      </c>
      <c r="PC284" s="16" t="s">
        <v>865</v>
      </c>
      <c r="PD284" s="16" t="s">
        <v>865</v>
      </c>
      <c r="PY284" s="16" t="s">
        <v>865</v>
      </c>
      <c r="QP284" s="16" t="s">
        <v>864</v>
      </c>
      <c r="QR284" s="16" t="s">
        <v>867</v>
      </c>
      <c r="QT284" s="16" t="s">
        <v>867</v>
      </c>
      <c r="QV284" s="16" t="s">
        <v>864</v>
      </c>
      <c r="QX284" s="16" t="s">
        <v>867</v>
      </c>
      <c r="QY284" s="16" t="s">
        <v>867</v>
      </c>
      <c r="RD284" s="16" t="s">
        <v>865</v>
      </c>
      <c r="RF284" s="16" t="s">
        <v>865</v>
      </c>
      <c r="RH284" s="16" t="s">
        <v>865</v>
      </c>
      <c r="RJ284" s="16" t="s">
        <v>865</v>
      </c>
      <c r="RN284" s="16" t="s">
        <v>867</v>
      </c>
      <c r="RP284" s="16" t="s">
        <v>867</v>
      </c>
      <c r="RR284" s="16" t="s">
        <v>867</v>
      </c>
      <c r="RT284" s="16" t="s">
        <v>867</v>
      </c>
      <c r="RV284" s="16" t="s">
        <v>867</v>
      </c>
      <c r="RX284" s="16" t="s">
        <v>867</v>
      </c>
      <c r="RZ284" s="16" t="s">
        <v>867</v>
      </c>
      <c r="SQ284" s="16" t="s">
        <v>4216</v>
      </c>
      <c r="SS284" s="16" t="s">
        <v>7302</v>
      </c>
      <c r="ST284" s="16" t="s">
        <v>7761</v>
      </c>
      <c r="TN284" s="16">
        <v>2000</v>
      </c>
      <c r="TO284" s="16">
        <v>4000</v>
      </c>
      <c r="TP284" s="16">
        <v>1000</v>
      </c>
      <c r="TR284" s="16">
        <v>400</v>
      </c>
      <c r="TS284" s="16">
        <v>200</v>
      </c>
      <c r="TU284" s="16">
        <v>2000</v>
      </c>
      <c r="TZ284" s="16" t="s">
        <v>7367</v>
      </c>
      <c r="UA284" s="16" t="s">
        <v>8950</v>
      </c>
      <c r="UB284" s="16">
        <v>0</v>
      </c>
      <c r="UC284" s="16" t="s">
        <v>844</v>
      </c>
      <c r="UD284" s="16" t="s">
        <v>843</v>
      </c>
      <c r="UE284" s="16" t="s">
        <v>843</v>
      </c>
      <c r="UF284" s="16" t="s">
        <v>844</v>
      </c>
      <c r="UG284" s="16" t="s">
        <v>843</v>
      </c>
      <c r="UH284" s="16" t="s">
        <v>843</v>
      </c>
      <c r="UL284" s="16">
        <v>12000</v>
      </c>
      <c r="VX284" s="16" t="s">
        <v>6028</v>
      </c>
      <c r="VY284" s="16" t="s">
        <v>844</v>
      </c>
      <c r="VZ284" s="16" t="s">
        <v>843</v>
      </c>
      <c r="WA284" s="16" t="s">
        <v>843</v>
      </c>
      <c r="WB284" s="16" t="s">
        <v>843</v>
      </c>
      <c r="WC284" s="16" t="s">
        <v>843</v>
      </c>
      <c r="WD284" s="16" t="s">
        <v>843</v>
      </c>
      <c r="WE284" s="16" t="s">
        <v>843</v>
      </c>
      <c r="WF284" s="16" t="s">
        <v>843</v>
      </c>
      <c r="WH284" s="16">
        <v>1625</v>
      </c>
      <c r="WO284" s="16" t="s">
        <v>6920</v>
      </c>
      <c r="XD284" s="16" t="s">
        <v>6975</v>
      </c>
      <c r="XE284" s="16" t="s">
        <v>843</v>
      </c>
      <c r="XF284" s="16" t="s">
        <v>843</v>
      </c>
      <c r="XG284" s="16" t="s">
        <v>844</v>
      </c>
      <c r="XH284" s="16" t="s">
        <v>843</v>
      </c>
      <c r="XI284" s="16" t="s">
        <v>843</v>
      </c>
      <c r="XJ284" s="16" t="s">
        <v>843</v>
      </c>
      <c r="XK284" s="16" t="s">
        <v>843</v>
      </c>
      <c r="XL284" s="16" t="s">
        <v>843</v>
      </c>
      <c r="XM284" s="16" t="s">
        <v>843</v>
      </c>
      <c r="XN284" s="16" t="s">
        <v>843</v>
      </c>
      <c r="XO284" s="16" t="s">
        <v>843</v>
      </c>
      <c r="XP284" s="16" t="s">
        <v>843</v>
      </c>
      <c r="XQ284" s="16" t="s">
        <v>843</v>
      </c>
      <c r="YF284" s="16" t="s">
        <v>865</v>
      </c>
      <c r="YN284" s="16" t="s">
        <v>864</v>
      </c>
      <c r="YP284" s="16" t="s">
        <v>7990</v>
      </c>
      <c r="YR284" s="16" t="s">
        <v>10272</v>
      </c>
      <c r="YS284" s="16" t="s">
        <v>10273</v>
      </c>
      <c r="YT284" s="16" t="s">
        <v>8694</v>
      </c>
      <c r="YU284" s="16" t="s">
        <v>10274</v>
      </c>
      <c r="YV284" s="16" t="s">
        <v>8696</v>
      </c>
      <c r="YW284" s="16" t="s">
        <v>844</v>
      </c>
      <c r="YX284" s="16" t="s">
        <v>8696</v>
      </c>
      <c r="ZE284" s="16" t="s">
        <v>843</v>
      </c>
      <c r="ZO284" s="16" t="s">
        <v>487</v>
      </c>
      <c r="ZP284" s="16" t="s">
        <v>487</v>
      </c>
      <c r="ZR284" s="16" t="s">
        <v>486</v>
      </c>
      <c r="ZS284" s="16" t="s">
        <v>8704</v>
      </c>
      <c r="ZT284" s="16" t="s">
        <v>8705</v>
      </c>
      <c r="ZU284" s="16" t="s">
        <v>8706</v>
      </c>
      <c r="ZV284" s="16" t="s">
        <v>487</v>
      </c>
      <c r="ZW284" s="16" t="s">
        <v>843</v>
      </c>
      <c r="ZX284" s="16" t="s">
        <v>844</v>
      </c>
      <c r="ZY284" s="16" t="s">
        <v>844</v>
      </c>
      <c r="ZZ284" s="16" t="s">
        <v>843</v>
      </c>
      <c r="AAA284" s="16" t="s">
        <v>843</v>
      </c>
      <c r="AAB284" s="16" t="s">
        <v>843</v>
      </c>
      <c r="AAC284" s="16">
        <v>1</v>
      </c>
      <c r="AAD284" s="16" t="s">
        <v>844</v>
      </c>
      <c r="AAE284" s="16" t="s">
        <v>843</v>
      </c>
      <c r="AAF284" s="16" t="s">
        <v>843</v>
      </c>
      <c r="AAG284" s="16" t="s">
        <v>843</v>
      </c>
      <c r="AAH284" s="16" t="s">
        <v>843</v>
      </c>
      <c r="AAI284" s="16" t="s">
        <v>843</v>
      </c>
      <c r="AAJ284" s="16" t="s">
        <v>600</v>
      </c>
      <c r="AAK284" s="16" t="s">
        <v>639</v>
      </c>
      <c r="AAL284" s="16" t="s">
        <v>905</v>
      </c>
      <c r="AAM284" s="16" t="s">
        <v>663</v>
      </c>
      <c r="AAN284" s="16" t="s">
        <v>8707</v>
      </c>
      <c r="AAO284" s="16" t="s">
        <v>1018</v>
      </c>
      <c r="AAP284" s="16" t="s">
        <v>8708</v>
      </c>
      <c r="AAS284" s="16">
        <v>13625</v>
      </c>
      <c r="AAT284" s="16" t="s">
        <v>782</v>
      </c>
      <c r="AAU284" s="16" t="s">
        <v>782</v>
      </c>
      <c r="AAV284" s="16" t="s">
        <v>782</v>
      </c>
      <c r="AAW284" s="16" t="s">
        <v>782</v>
      </c>
      <c r="AAX284" s="16" t="s">
        <v>843</v>
      </c>
      <c r="AAY284" s="16" t="s">
        <v>8710</v>
      </c>
      <c r="AAZ284" s="16" t="s">
        <v>782</v>
      </c>
      <c r="ABA284" s="16" t="s">
        <v>782</v>
      </c>
      <c r="ABB284" s="16" t="s">
        <v>782</v>
      </c>
      <c r="ABD284" s="16" t="s">
        <v>782</v>
      </c>
      <c r="ABF284" s="16" t="s">
        <v>782</v>
      </c>
      <c r="ABG284" s="16" t="s">
        <v>782</v>
      </c>
      <c r="ABH284" s="16" t="s">
        <v>782</v>
      </c>
      <c r="ABI284" s="16" t="s">
        <v>782</v>
      </c>
      <c r="ABJ284" s="16" t="s">
        <v>782</v>
      </c>
      <c r="ABK284" s="16" t="s">
        <v>782</v>
      </c>
      <c r="ABL284" s="16" t="s">
        <v>843</v>
      </c>
      <c r="ABM284" s="16" t="s">
        <v>1056</v>
      </c>
      <c r="ABN284" s="16" t="s">
        <v>1034</v>
      </c>
      <c r="ABO284" s="16" t="s">
        <v>486</v>
      </c>
      <c r="ABP284" s="16" t="s">
        <v>972</v>
      </c>
      <c r="ABQ284" s="16" t="s">
        <v>4324</v>
      </c>
      <c r="ABR284" s="16" t="s">
        <v>470</v>
      </c>
      <c r="ABS284" s="16" t="s">
        <v>445</v>
      </c>
      <c r="ABT284" s="16" t="s">
        <v>844</v>
      </c>
      <c r="ABU284" s="16" t="s">
        <v>844</v>
      </c>
      <c r="ABV284" s="16" t="s">
        <v>487</v>
      </c>
      <c r="ABW284" s="16" t="s">
        <v>486</v>
      </c>
      <c r="ABX284" s="16" t="s">
        <v>892</v>
      </c>
      <c r="ABY284" s="16" t="s">
        <v>486</v>
      </c>
      <c r="ABZ284" s="16" t="s">
        <v>486</v>
      </c>
      <c r="ACA284" s="16" t="s">
        <v>759</v>
      </c>
      <c r="ACB284" s="16" t="s">
        <v>768</v>
      </c>
      <c r="ACC284" s="16" t="s">
        <v>737</v>
      </c>
      <c r="ACD284" s="16" t="s">
        <v>487</v>
      </c>
      <c r="ACE284" s="16" t="s">
        <v>486</v>
      </c>
      <c r="ACG284" s="16" t="s">
        <v>1014</v>
      </c>
      <c r="ACH284" s="16" t="s">
        <v>1009</v>
      </c>
      <c r="ACI284" s="16" t="s">
        <v>462</v>
      </c>
      <c r="ACJ284" s="16">
        <v>1.1910000000000001</v>
      </c>
      <c r="ACK284" s="16" t="s">
        <v>478</v>
      </c>
      <c r="ACL284" s="16" t="s">
        <v>738</v>
      </c>
      <c r="ACM284" s="16" t="s">
        <v>1188</v>
      </c>
      <c r="ACN284" s="16" t="s">
        <v>1169</v>
      </c>
      <c r="ACO284" s="16" t="s">
        <v>1856</v>
      </c>
      <c r="ACP284" s="16">
        <v>1625</v>
      </c>
      <c r="ACQ284" s="16" t="s">
        <v>1201</v>
      </c>
      <c r="ACR284" s="16" t="s">
        <v>1645</v>
      </c>
      <c r="ACS284" s="16" t="s">
        <v>680</v>
      </c>
      <c r="ACT284" s="16" t="s">
        <v>1522</v>
      </c>
      <c r="ACU284" s="16" t="s">
        <v>831</v>
      </c>
      <c r="ACV284" s="16" t="s">
        <v>8756</v>
      </c>
      <c r="ACW284" s="16" t="s">
        <v>445</v>
      </c>
      <c r="ACX284" s="16" t="s">
        <v>1914</v>
      </c>
      <c r="ACY284" s="16" t="s">
        <v>1947</v>
      </c>
      <c r="ACZ284" s="16">
        <v>1</v>
      </c>
      <c r="ADA284" s="16">
        <v>1</v>
      </c>
      <c r="ADB284" s="16">
        <v>1</v>
      </c>
      <c r="ADC284" s="16">
        <v>1</v>
      </c>
      <c r="ADD284" s="16">
        <v>1</v>
      </c>
      <c r="ADE284" s="16" t="s">
        <v>8712</v>
      </c>
      <c r="ADF284" s="16">
        <v>0</v>
      </c>
      <c r="ADG284" s="16" t="s">
        <v>486</v>
      </c>
      <c r="ADH284" s="16">
        <v>1</v>
      </c>
      <c r="ADI284" s="16" t="s">
        <v>486</v>
      </c>
      <c r="ADJ284" s="16" t="s">
        <v>1743</v>
      </c>
      <c r="ADK284" s="16" t="s">
        <v>1750</v>
      </c>
      <c r="ADL284" s="16" t="s">
        <v>1764</v>
      </c>
      <c r="ADN284" s="16" t="s">
        <v>13196</v>
      </c>
      <c r="ADO284" s="16" t="s">
        <v>13197</v>
      </c>
      <c r="ADP284" s="16" t="s">
        <v>1743</v>
      </c>
      <c r="ADW284" s="16" t="s">
        <v>13199</v>
      </c>
      <c r="AEB284" s="16">
        <v>9600</v>
      </c>
      <c r="AEC284" s="16" t="s">
        <v>1059</v>
      </c>
      <c r="AED284" s="16">
        <v>13625</v>
      </c>
      <c r="AEE284" s="16" t="s">
        <v>952</v>
      </c>
      <c r="AEH284" s="16">
        <v>1625</v>
      </c>
      <c r="AEI284" s="16">
        <v>2000</v>
      </c>
      <c r="AEJ284" s="16">
        <v>4000</v>
      </c>
      <c r="AEK284" s="16">
        <v>1000</v>
      </c>
      <c r="AEN284" s="16">
        <v>400</v>
      </c>
      <c r="AEO284" s="16">
        <v>200</v>
      </c>
      <c r="AEP284" s="16">
        <v>2000</v>
      </c>
    </row>
    <row r="285" spans="1:822" x14ac:dyDescent="0.25">
      <c r="A285" s="30">
        <v>45827</v>
      </c>
      <c r="B285" s="16" t="s">
        <v>10275</v>
      </c>
      <c r="C285" s="16" t="s">
        <v>867</v>
      </c>
      <c r="D285" s="16" t="s">
        <v>867</v>
      </c>
      <c r="E285" s="16">
        <v>38</v>
      </c>
      <c r="F285" s="16" t="s">
        <v>8153</v>
      </c>
      <c r="G285" s="16" t="s">
        <v>4113</v>
      </c>
      <c r="I285" s="16" t="s">
        <v>4162</v>
      </c>
      <c r="Z285" s="16" t="s">
        <v>997</v>
      </c>
      <c r="AA285" s="16" t="s">
        <v>470</v>
      </c>
      <c r="AB285" s="16">
        <v>3</v>
      </c>
      <c r="AC285" s="16" t="s">
        <v>844</v>
      </c>
      <c r="AD285" s="16" t="s">
        <v>843</v>
      </c>
      <c r="AE285" s="16" t="s">
        <v>844</v>
      </c>
      <c r="AF285" s="16" t="s">
        <v>844</v>
      </c>
      <c r="AG285" s="16" t="s">
        <v>844</v>
      </c>
      <c r="AH285" s="16" t="s">
        <v>844</v>
      </c>
      <c r="AI285" s="16" t="s">
        <v>1056</v>
      </c>
      <c r="AJ285" s="16" t="s">
        <v>843</v>
      </c>
      <c r="AK285" s="16" t="s">
        <v>843</v>
      </c>
      <c r="AM285" s="16" t="s">
        <v>737</v>
      </c>
      <c r="AN285" s="16" t="s">
        <v>759</v>
      </c>
      <c r="AP285" s="16" t="s">
        <v>768</v>
      </c>
      <c r="AR285" s="16" t="s">
        <v>6907</v>
      </c>
      <c r="BB285" s="16">
        <v>2</v>
      </c>
      <c r="BC285" s="16" t="s">
        <v>7878</v>
      </c>
      <c r="BE285" s="16" t="s">
        <v>5098</v>
      </c>
      <c r="BV285" s="16" t="s">
        <v>4433</v>
      </c>
      <c r="BW285" s="16" t="s">
        <v>844</v>
      </c>
      <c r="BX285" s="16" t="s">
        <v>843</v>
      </c>
      <c r="BY285" s="16" t="s">
        <v>843</v>
      </c>
      <c r="BZ285" s="16" t="s">
        <v>843</v>
      </c>
      <c r="CA285" s="16" t="s">
        <v>843</v>
      </c>
      <c r="CB285" s="16" t="s">
        <v>843</v>
      </c>
      <c r="CC285" s="16" t="s">
        <v>843</v>
      </c>
      <c r="CD285" s="16" t="s">
        <v>843</v>
      </c>
      <c r="CE285" s="16" t="s">
        <v>843</v>
      </c>
      <c r="CF285" s="16" t="s">
        <v>843</v>
      </c>
      <c r="CG285" s="16" t="s">
        <v>843</v>
      </c>
      <c r="CH285" s="16" t="s">
        <v>843</v>
      </c>
      <c r="CI285" s="16" t="s">
        <v>843</v>
      </c>
      <c r="CJ285" s="16" t="s">
        <v>843</v>
      </c>
      <c r="CK285" s="16" t="s">
        <v>843</v>
      </c>
      <c r="CP285" s="16" t="s">
        <v>867</v>
      </c>
      <c r="CQ285" s="16" t="s">
        <v>5191</v>
      </c>
      <c r="CR285" s="16" t="s">
        <v>844</v>
      </c>
      <c r="CS285" s="16" t="s">
        <v>843</v>
      </c>
      <c r="CT285" s="16" t="s">
        <v>843</v>
      </c>
      <c r="CU285" s="16" t="s">
        <v>843</v>
      </c>
      <c r="CV285" s="16" t="s">
        <v>843</v>
      </c>
      <c r="CW285" s="16" t="s">
        <v>843</v>
      </c>
      <c r="CX285" s="16" t="s">
        <v>843</v>
      </c>
      <c r="CY285" s="16" t="s">
        <v>843</v>
      </c>
      <c r="CZ285" s="16" t="s">
        <v>843</v>
      </c>
      <c r="DA285" s="16" t="s">
        <v>5184</v>
      </c>
      <c r="DX285" s="16" t="s">
        <v>867</v>
      </c>
      <c r="DY285" s="16" t="s">
        <v>867</v>
      </c>
      <c r="GC285" s="16" t="s">
        <v>5347</v>
      </c>
      <c r="GF285" s="16" t="s">
        <v>867</v>
      </c>
      <c r="GG285" s="16" t="s">
        <v>867</v>
      </c>
      <c r="GV285" s="16" t="s">
        <v>5443</v>
      </c>
      <c r="GW285" s="16" t="s">
        <v>843</v>
      </c>
      <c r="GX285" s="16" t="s">
        <v>844</v>
      </c>
      <c r="GY285" s="16" t="s">
        <v>843</v>
      </c>
      <c r="GZ285" s="16" t="s">
        <v>843</v>
      </c>
      <c r="HA285" s="16" t="s">
        <v>843</v>
      </c>
      <c r="HB285" s="16" t="s">
        <v>843</v>
      </c>
      <c r="HC285" s="16" t="s">
        <v>843</v>
      </c>
      <c r="HD285" s="16" t="s">
        <v>843</v>
      </c>
      <c r="HE285" s="16" t="s">
        <v>843</v>
      </c>
      <c r="HF285" s="16" t="s">
        <v>843</v>
      </c>
      <c r="HH285" s="16" t="s">
        <v>5456</v>
      </c>
      <c r="HK285" s="16" t="s">
        <v>867</v>
      </c>
      <c r="HL285" s="16" t="s">
        <v>7664</v>
      </c>
      <c r="HM285" s="16" t="s">
        <v>865</v>
      </c>
      <c r="HZ285" s="16" t="s">
        <v>7944</v>
      </c>
      <c r="KE285" s="16" t="s">
        <v>5582</v>
      </c>
      <c r="KG285" s="16" t="s">
        <v>7018</v>
      </c>
      <c r="KH285" s="16" t="s">
        <v>7033</v>
      </c>
      <c r="KI285" s="16" t="s">
        <v>865</v>
      </c>
      <c r="LG285" s="16" t="s">
        <v>867</v>
      </c>
      <c r="LH285" s="16" t="s">
        <v>867</v>
      </c>
      <c r="LI285" s="16" t="s">
        <v>867</v>
      </c>
      <c r="LJ285" s="16" t="s">
        <v>867</v>
      </c>
      <c r="LK285" s="16" t="s">
        <v>867</v>
      </c>
      <c r="LL285" s="16" t="s">
        <v>10276</v>
      </c>
      <c r="LM285" s="16" t="s">
        <v>843</v>
      </c>
      <c r="LN285" s="16" t="s">
        <v>844</v>
      </c>
      <c r="LO285" s="16" t="s">
        <v>844</v>
      </c>
      <c r="LP285" s="16" t="s">
        <v>844</v>
      </c>
      <c r="LQ285" s="16" t="s">
        <v>843</v>
      </c>
      <c r="LR285" s="16" t="s">
        <v>843</v>
      </c>
      <c r="LS285" s="16" t="s">
        <v>843</v>
      </c>
      <c r="LT285" s="16" t="s">
        <v>843</v>
      </c>
      <c r="LU285" s="16" t="s">
        <v>843</v>
      </c>
      <c r="LV285" s="16" t="s">
        <v>843</v>
      </c>
      <c r="LW285" s="16" t="s">
        <v>843</v>
      </c>
      <c r="LX285" s="16" t="s">
        <v>843</v>
      </c>
      <c r="LY285" s="16" t="s">
        <v>843</v>
      </c>
      <c r="LZ285" s="16" t="s">
        <v>843</v>
      </c>
      <c r="MA285" s="16" t="s">
        <v>843</v>
      </c>
      <c r="MC285" s="16" t="s">
        <v>5694</v>
      </c>
      <c r="MD285" s="16" t="s">
        <v>844</v>
      </c>
      <c r="ME285" s="16" t="s">
        <v>843</v>
      </c>
      <c r="MF285" s="16" t="s">
        <v>843</v>
      </c>
      <c r="MG285" s="16" t="s">
        <v>843</v>
      </c>
      <c r="MH285" s="16" t="s">
        <v>843</v>
      </c>
      <c r="MI285" s="16" t="s">
        <v>843</v>
      </c>
      <c r="MJ285" s="16" t="s">
        <v>843</v>
      </c>
      <c r="MK285" s="16" t="s">
        <v>843</v>
      </c>
      <c r="ML285" s="16" t="s">
        <v>843</v>
      </c>
      <c r="MM285" s="16" t="s">
        <v>843</v>
      </c>
      <c r="MN285" s="16" t="s">
        <v>843</v>
      </c>
      <c r="MO285" s="16" t="s">
        <v>843</v>
      </c>
      <c r="MP285" s="16" t="s">
        <v>843</v>
      </c>
      <c r="MQ285" s="16" t="s">
        <v>843</v>
      </c>
      <c r="MR285" s="16" t="s">
        <v>843</v>
      </c>
      <c r="MS285" s="16" t="s">
        <v>843</v>
      </c>
      <c r="MT285" s="16" t="s">
        <v>843</v>
      </c>
      <c r="MU285" s="16" t="s">
        <v>843</v>
      </c>
      <c r="MV285" s="16" t="s">
        <v>843</v>
      </c>
      <c r="MX285" s="16" t="s">
        <v>5694</v>
      </c>
      <c r="MY285" s="16" t="s">
        <v>844</v>
      </c>
      <c r="MZ285" s="16" t="s">
        <v>843</v>
      </c>
      <c r="NA285" s="16" t="s">
        <v>843</v>
      </c>
      <c r="NB285" s="16" t="s">
        <v>843</v>
      </c>
      <c r="NC285" s="16" t="s">
        <v>843</v>
      </c>
      <c r="ND285" s="16" t="s">
        <v>843</v>
      </c>
      <c r="NE285" s="16" t="s">
        <v>843</v>
      </c>
      <c r="NF285" s="16" t="s">
        <v>843</v>
      </c>
      <c r="NG285" s="16" t="s">
        <v>843</v>
      </c>
      <c r="NH285" s="16" t="s">
        <v>843</v>
      </c>
      <c r="NI285" s="16" t="s">
        <v>843</v>
      </c>
      <c r="NJ285" s="16" t="s">
        <v>843</v>
      </c>
      <c r="NK285" s="16" t="s">
        <v>843</v>
      </c>
      <c r="NL285" s="16" t="s">
        <v>843</v>
      </c>
      <c r="NM285" s="16" t="s">
        <v>843</v>
      </c>
      <c r="NN285" s="16" t="s">
        <v>843</v>
      </c>
      <c r="NO285" s="16" t="s">
        <v>843</v>
      </c>
      <c r="NP285" s="16" t="s">
        <v>843</v>
      </c>
      <c r="NQ285" s="16" t="s">
        <v>843</v>
      </c>
      <c r="NS285" s="16" t="s">
        <v>5694</v>
      </c>
      <c r="NT285" s="16" t="s">
        <v>844</v>
      </c>
      <c r="NU285" s="16" t="s">
        <v>843</v>
      </c>
      <c r="NV285" s="16" t="s">
        <v>843</v>
      </c>
      <c r="NW285" s="16" t="s">
        <v>843</v>
      </c>
      <c r="NX285" s="16" t="s">
        <v>843</v>
      </c>
      <c r="NY285" s="16" t="s">
        <v>843</v>
      </c>
      <c r="NZ285" s="16" t="s">
        <v>843</v>
      </c>
      <c r="OA285" s="16" t="s">
        <v>843</v>
      </c>
      <c r="OB285" s="16" t="s">
        <v>843</v>
      </c>
      <c r="OC285" s="16" t="s">
        <v>843</v>
      </c>
      <c r="OD285" s="16" t="s">
        <v>843</v>
      </c>
      <c r="OE285" s="16" t="s">
        <v>843</v>
      </c>
      <c r="OF285" s="16" t="s">
        <v>843</v>
      </c>
      <c r="OG285" s="16" t="s">
        <v>843</v>
      </c>
      <c r="OH285" s="16" t="s">
        <v>843</v>
      </c>
      <c r="OI285" s="16" t="s">
        <v>843</v>
      </c>
      <c r="PC285" s="16" t="s">
        <v>865</v>
      </c>
      <c r="PD285" s="16" t="s">
        <v>865</v>
      </c>
      <c r="PY285" s="16" t="s">
        <v>865</v>
      </c>
      <c r="QP285" s="16" t="s">
        <v>865</v>
      </c>
      <c r="QR285" s="16" t="s">
        <v>867</v>
      </c>
      <c r="QT285" s="16" t="s">
        <v>867</v>
      </c>
      <c r="QV285" s="16" t="s">
        <v>864</v>
      </c>
      <c r="QX285" s="16" t="s">
        <v>864</v>
      </c>
      <c r="QY285" s="16" t="s">
        <v>867</v>
      </c>
      <c r="RD285" s="16" t="s">
        <v>865</v>
      </c>
      <c r="RF285" s="16" t="s">
        <v>865</v>
      </c>
      <c r="RH285" s="16" t="s">
        <v>865</v>
      </c>
      <c r="RJ285" s="16" t="s">
        <v>865</v>
      </c>
      <c r="RN285" s="16" t="s">
        <v>867</v>
      </c>
      <c r="RP285" s="16" t="s">
        <v>867</v>
      </c>
      <c r="RR285" s="16" t="s">
        <v>867</v>
      </c>
      <c r="RT285" s="16" t="s">
        <v>867</v>
      </c>
      <c r="RV285" s="16" t="s">
        <v>867</v>
      </c>
      <c r="RX285" s="16" t="s">
        <v>7720</v>
      </c>
      <c r="RZ285" s="16" t="s">
        <v>7720</v>
      </c>
      <c r="SQ285" s="16" t="s">
        <v>867</v>
      </c>
      <c r="SS285" s="16" t="s">
        <v>7296</v>
      </c>
      <c r="ST285" s="16" t="s">
        <v>7764</v>
      </c>
      <c r="TN285" s="16">
        <v>8000</v>
      </c>
      <c r="TO285" s="16">
        <v>10000</v>
      </c>
      <c r="TP285" s="16">
        <v>1300</v>
      </c>
      <c r="TQ285" s="16">
        <v>350</v>
      </c>
      <c r="TR285" s="16">
        <v>500</v>
      </c>
      <c r="TS285" s="16">
        <v>300</v>
      </c>
      <c r="TT285" s="16">
        <v>0</v>
      </c>
      <c r="TU285" s="16">
        <v>700</v>
      </c>
      <c r="TV285" s="16">
        <v>0</v>
      </c>
      <c r="TW285" s="16">
        <v>0</v>
      </c>
      <c r="TX285" s="16">
        <v>0</v>
      </c>
      <c r="TZ285" s="16" t="s">
        <v>7367</v>
      </c>
      <c r="UA285" s="16" t="s">
        <v>9882</v>
      </c>
      <c r="UB285" s="16">
        <v>0</v>
      </c>
      <c r="UC285" s="16" t="s">
        <v>844</v>
      </c>
      <c r="UD285" s="16" t="s">
        <v>844</v>
      </c>
      <c r="UE285" s="16" t="s">
        <v>843</v>
      </c>
      <c r="UF285" s="16" t="s">
        <v>844</v>
      </c>
      <c r="UG285" s="16" t="s">
        <v>843</v>
      </c>
      <c r="UH285" s="16" t="s">
        <v>843</v>
      </c>
      <c r="UL285" s="16">
        <v>10000</v>
      </c>
      <c r="US285" s="16" t="s">
        <v>5992</v>
      </c>
      <c r="UT285" s="16" t="s">
        <v>843</v>
      </c>
      <c r="UU285" s="16" t="s">
        <v>844</v>
      </c>
      <c r="UV285" s="16" t="s">
        <v>843</v>
      </c>
      <c r="UW285" s="16" t="s">
        <v>843</v>
      </c>
      <c r="UX285" s="16" t="s">
        <v>843</v>
      </c>
      <c r="UY285" s="16" t="s">
        <v>843</v>
      </c>
      <c r="UZ285" s="16" t="s">
        <v>843</v>
      </c>
      <c r="VA285" s="16" t="s">
        <v>843</v>
      </c>
      <c r="VB285" s="16" t="s">
        <v>843</v>
      </c>
      <c r="VC285" s="16" t="s">
        <v>843</v>
      </c>
      <c r="VD285" s="16" t="s">
        <v>843</v>
      </c>
      <c r="VE285" s="16" t="s">
        <v>843</v>
      </c>
      <c r="VF285" s="16" t="s">
        <v>843</v>
      </c>
      <c r="VG285" s="16" t="s">
        <v>843</v>
      </c>
      <c r="VJ285" s="16">
        <v>1000</v>
      </c>
      <c r="VX285" s="16" t="s">
        <v>6028</v>
      </c>
      <c r="VY285" s="16" t="s">
        <v>844</v>
      </c>
      <c r="VZ285" s="16" t="s">
        <v>843</v>
      </c>
      <c r="WA285" s="16" t="s">
        <v>843</v>
      </c>
      <c r="WB285" s="16" t="s">
        <v>843</v>
      </c>
      <c r="WC285" s="16" t="s">
        <v>843</v>
      </c>
      <c r="WD285" s="16" t="s">
        <v>843</v>
      </c>
      <c r="WE285" s="16" t="s">
        <v>843</v>
      </c>
      <c r="WF285" s="16" t="s">
        <v>843</v>
      </c>
      <c r="WH285" s="16">
        <v>3250</v>
      </c>
      <c r="WO285" s="16" t="s">
        <v>6926</v>
      </c>
      <c r="YN285" s="16" t="s">
        <v>7040</v>
      </c>
      <c r="YP285" s="16" t="s">
        <v>7990</v>
      </c>
      <c r="YR285" s="16" t="s">
        <v>10277</v>
      </c>
      <c r="YS285" s="16" t="s">
        <v>10278</v>
      </c>
      <c r="YT285" s="16" t="s">
        <v>8694</v>
      </c>
      <c r="YU285" s="16" t="s">
        <v>10279</v>
      </c>
      <c r="YV285" s="16" t="s">
        <v>8696</v>
      </c>
      <c r="YW285" s="16" t="s">
        <v>844</v>
      </c>
      <c r="YX285" s="16" t="s">
        <v>8696</v>
      </c>
      <c r="YY285" s="16" t="s">
        <v>843</v>
      </c>
      <c r="YZ285" s="16" t="s">
        <v>843</v>
      </c>
      <c r="ZA285" s="16" t="s">
        <v>843</v>
      </c>
      <c r="ZB285" s="16">
        <v>21150</v>
      </c>
      <c r="ZC285" s="16" t="s">
        <v>8826</v>
      </c>
      <c r="ZD285" s="16" t="s">
        <v>8925</v>
      </c>
      <c r="ZE285" s="16" t="s">
        <v>10148</v>
      </c>
      <c r="ZF285" s="16" t="s">
        <v>8701</v>
      </c>
      <c r="ZG285" s="16" t="s">
        <v>8701</v>
      </c>
      <c r="ZH285" s="16" t="s">
        <v>8700</v>
      </c>
      <c r="ZI285" s="16" t="s">
        <v>8739</v>
      </c>
      <c r="ZJ285" s="16" t="s">
        <v>843</v>
      </c>
      <c r="ZK285" s="16" t="s">
        <v>843</v>
      </c>
      <c r="ZL285" s="16" t="s">
        <v>8752</v>
      </c>
      <c r="ZM285" s="16" t="s">
        <v>843</v>
      </c>
      <c r="ZN285" s="16" t="s">
        <v>8755</v>
      </c>
      <c r="ZO285" s="16" t="s">
        <v>487</v>
      </c>
      <c r="ZP285" s="16" t="s">
        <v>487</v>
      </c>
      <c r="ZQ285" s="16" t="s">
        <v>487</v>
      </c>
      <c r="ZR285" s="16" t="s">
        <v>487</v>
      </c>
      <c r="ZS285" s="16" t="s">
        <v>8964</v>
      </c>
      <c r="ZT285" s="16" t="s">
        <v>8705</v>
      </c>
      <c r="ZU285" s="16" t="s">
        <v>8706</v>
      </c>
      <c r="ZV285" s="16" t="s">
        <v>487</v>
      </c>
      <c r="ZW285" s="16" t="s">
        <v>844</v>
      </c>
      <c r="ZX285" s="16" t="s">
        <v>1056</v>
      </c>
      <c r="ZY285" s="16" t="s">
        <v>844</v>
      </c>
      <c r="ZZ285" s="16" t="s">
        <v>1056</v>
      </c>
      <c r="AAA285" s="16" t="s">
        <v>843</v>
      </c>
      <c r="AAB285" s="16" t="s">
        <v>843</v>
      </c>
      <c r="AAC285" s="16">
        <v>1</v>
      </c>
      <c r="AAD285" s="16" t="s">
        <v>844</v>
      </c>
      <c r="AAE285" s="16" t="s">
        <v>844</v>
      </c>
      <c r="AAF285" s="16" t="s">
        <v>843</v>
      </c>
      <c r="AAG285" s="16" t="s">
        <v>843</v>
      </c>
      <c r="AAH285" s="16" t="s">
        <v>843</v>
      </c>
      <c r="AAI285" s="16" t="s">
        <v>844</v>
      </c>
      <c r="AAJ285" s="16" t="s">
        <v>624</v>
      </c>
      <c r="AAK285" s="16" t="s">
        <v>649</v>
      </c>
      <c r="AAL285" s="16" t="s">
        <v>904</v>
      </c>
      <c r="AAM285" s="16" t="s">
        <v>663</v>
      </c>
      <c r="AAN285" s="16" t="s">
        <v>8840</v>
      </c>
      <c r="AAO285" s="16" t="s">
        <v>1019</v>
      </c>
      <c r="AAP285" s="16" t="s">
        <v>8708</v>
      </c>
      <c r="AAS285" s="16">
        <v>14250</v>
      </c>
      <c r="AAT285" s="16" t="s">
        <v>782</v>
      </c>
      <c r="AAU285" s="16" t="s">
        <v>782</v>
      </c>
      <c r="AAV285" s="16" t="s">
        <v>782</v>
      </c>
      <c r="AAW285" s="16" t="s">
        <v>782</v>
      </c>
      <c r="AAX285" s="16" t="s">
        <v>843</v>
      </c>
      <c r="AAY285" s="16" t="s">
        <v>8710</v>
      </c>
      <c r="AAZ285" s="16" t="s">
        <v>782</v>
      </c>
      <c r="ABB285" s="16" t="s">
        <v>782</v>
      </c>
      <c r="ABC285" s="16" t="s">
        <v>783</v>
      </c>
      <c r="ABD285" s="16" t="s">
        <v>782</v>
      </c>
      <c r="ABF285" s="16" t="s">
        <v>782</v>
      </c>
      <c r="ABG285" s="16" t="s">
        <v>782</v>
      </c>
      <c r="ABH285" s="16" t="s">
        <v>782</v>
      </c>
      <c r="ABI285" s="16" t="s">
        <v>782</v>
      </c>
      <c r="ABJ285" s="16" t="s">
        <v>783</v>
      </c>
      <c r="ABK285" s="16" t="s">
        <v>783</v>
      </c>
      <c r="ABL285" s="16" t="s">
        <v>8732</v>
      </c>
      <c r="ABM285" s="16" t="s">
        <v>1056</v>
      </c>
      <c r="ABN285" s="16" t="s">
        <v>1034</v>
      </c>
      <c r="ABP285" s="16" t="s">
        <v>972</v>
      </c>
      <c r="ABQ285" s="16" t="s">
        <v>4300</v>
      </c>
      <c r="ABR285" s="16" t="s">
        <v>470</v>
      </c>
      <c r="ABS285" s="16" t="s">
        <v>451</v>
      </c>
      <c r="ABT285" s="16" t="s">
        <v>8732</v>
      </c>
      <c r="ABU285" s="16" t="s">
        <v>1056</v>
      </c>
      <c r="ABV285" s="16" t="s">
        <v>487</v>
      </c>
      <c r="ABW285" s="16" t="s">
        <v>487</v>
      </c>
      <c r="ABX285" s="16" t="s">
        <v>894</v>
      </c>
      <c r="ABY285" s="16" t="s">
        <v>486</v>
      </c>
      <c r="ABZ285" s="16" t="s">
        <v>487</v>
      </c>
      <c r="ACA285" s="16" t="s">
        <v>759</v>
      </c>
      <c r="ACB285" s="16" t="s">
        <v>768</v>
      </c>
      <c r="ACC285" s="16" t="s">
        <v>737</v>
      </c>
      <c r="ACD285" s="16" t="s">
        <v>486</v>
      </c>
      <c r="ACE285" s="16" t="s">
        <v>487</v>
      </c>
      <c r="ACG285" s="16" t="s">
        <v>1014</v>
      </c>
      <c r="ACH285" s="16" t="s">
        <v>1009</v>
      </c>
      <c r="ACI285" s="16" t="s">
        <v>462</v>
      </c>
      <c r="ACJ285" s="16">
        <v>1.1910000000000001</v>
      </c>
      <c r="ACK285" s="16" t="s">
        <v>478</v>
      </c>
      <c r="ACL285" s="16" t="s">
        <v>738</v>
      </c>
      <c r="ACM285" s="16" t="s">
        <v>1189</v>
      </c>
      <c r="ACN285" s="16" t="s">
        <v>1169</v>
      </c>
      <c r="ACO285" s="16" t="s">
        <v>1856</v>
      </c>
      <c r="ACP285" s="16">
        <v>3250</v>
      </c>
      <c r="ACQ285" s="16" t="s">
        <v>1202</v>
      </c>
      <c r="ACR285" s="16" t="s">
        <v>1645</v>
      </c>
      <c r="ACS285" s="16" t="s">
        <v>676</v>
      </c>
      <c r="ACT285" s="16" t="s">
        <v>1521</v>
      </c>
      <c r="ACU285" s="16" t="s">
        <v>833</v>
      </c>
      <c r="ACV285" s="16" t="s">
        <v>8711</v>
      </c>
      <c r="ACW285" s="16" t="s">
        <v>451</v>
      </c>
      <c r="ACX285" s="16" t="s">
        <v>1914</v>
      </c>
      <c r="ACY285" s="16" t="s">
        <v>1947</v>
      </c>
      <c r="ACZ285" s="16">
        <v>1</v>
      </c>
      <c r="ADA285" s="16">
        <v>1</v>
      </c>
      <c r="ADB285" s="16">
        <v>1</v>
      </c>
      <c r="ADC285" s="16">
        <v>1</v>
      </c>
      <c r="ADD285" s="16">
        <v>1</v>
      </c>
      <c r="ADE285" s="16" t="s">
        <v>8712</v>
      </c>
      <c r="ADF285" s="16">
        <v>0</v>
      </c>
      <c r="ADG285" s="16" t="s">
        <v>486</v>
      </c>
      <c r="ADH285" s="16">
        <v>1</v>
      </c>
      <c r="ADI285" s="16" t="s">
        <v>486</v>
      </c>
      <c r="ADJ285" s="16" t="s">
        <v>1745</v>
      </c>
      <c r="ADK285" s="16" t="s">
        <v>1752</v>
      </c>
      <c r="ADL285" s="16" t="s">
        <v>1761</v>
      </c>
      <c r="ADM285" s="16" t="s">
        <v>13195</v>
      </c>
      <c r="ADN285" s="16" t="s">
        <v>13196</v>
      </c>
      <c r="ADO285" s="16" t="s">
        <v>1766</v>
      </c>
      <c r="ADP285" s="16" t="s">
        <v>1751</v>
      </c>
      <c r="ADQ285" s="16" t="s">
        <v>13194</v>
      </c>
      <c r="ADR285" s="16" t="s">
        <v>13194</v>
      </c>
      <c r="ADS285" s="16" t="s">
        <v>13194</v>
      </c>
      <c r="ADT285" s="16" t="s">
        <v>13195</v>
      </c>
      <c r="ADW285" s="16" t="s">
        <v>8729</v>
      </c>
      <c r="ADY285" s="16" t="s">
        <v>1061</v>
      </c>
      <c r="AEB285" s="16">
        <v>21150</v>
      </c>
      <c r="AEC285" s="16" t="s">
        <v>1059</v>
      </c>
      <c r="AED285" s="16">
        <v>4750</v>
      </c>
      <c r="AEE285" s="16" t="s">
        <v>952</v>
      </c>
      <c r="AEH285" s="16">
        <v>4250</v>
      </c>
      <c r="AEI285" s="16">
        <v>2666.67</v>
      </c>
      <c r="AEJ285" s="16">
        <v>3333.33</v>
      </c>
      <c r="AEK285" s="16">
        <v>433.33</v>
      </c>
      <c r="AEL285" s="16">
        <v>116.67</v>
      </c>
      <c r="AEN285" s="16">
        <v>166.67</v>
      </c>
      <c r="AEO285" s="16">
        <v>100</v>
      </c>
      <c r="AEP285" s="16">
        <v>233.33</v>
      </c>
    </row>
    <row r="286" spans="1:822" x14ac:dyDescent="0.25">
      <c r="A286" s="30">
        <v>45827</v>
      </c>
      <c r="B286" s="16" t="s">
        <v>10280</v>
      </c>
      <c r="C286" s="16" t="s">
        <v>867</v>
      </c>
      <c r="D286" s="16" t="s">
        <v>867</v>
      </c>
      <c r="E286" s="16">
        <v>40</v>
      </c>
      <c r="F286" s="16" t="s">
        <v>8153</v>
      </c>
      <c r="G286" s="16" t="s">
        <v>4113</v>
      </c>
      <c r="I286" s="16" t="s">
        <v>4174</v>
      </c>
      <c r="Z286" s="16" t="s">
        <v>993</v>
      </c>
      <c r="AA286" s="16" t="s">
        <v>470</v>
      </c>
      <c r="AB286" s="16">
        <v>2</v>
      </c>
      <c r="AC286" s="16" t="s">
        <v>1056</v>
      </c>
      <c r="AD286" s="16" t="s">
        <v>844</v>
      </c>
      <c r="AE286" s="16" t="s">
        <v>843</v>
      </c>
      <c r="AF286" s="16" t="s">
        <v>844</v>
      </c>
      <c r="AG286" s="16" t="s">
        <v>843</v>
      </c>
      <c r="AH286" s="16" t="s">
        <v>1056</v>
      </c>
      <c r="AI286" s="16" t="s">
        <v>843</v>
      </c>
      <c r="AJ286" s="16" t="s">
        <v>843</v>
      </c>
      <c r="AK286" s="16" t="s">
        <v>844</v>
      </c>
      <c r="AM286" s="16" t="s">
        <v>737</v>
      </c>
      <c r="AN286" s="16" t="s">
        <v>759</v>
      </c>
      <c r="AP286" s="16" t="s">
        <v>774</v>
      </c>
      <c r="AR286" s="16" t="s">
        <v>6907</v>
      </c>
      <c r="BB286" s="16">
        <v>3</v>
      </c>
      <c r="BC286" s="16" t="s">
        <v>7875</v>
      </c>
      <c r="BE286" s="16" t="s">
        <v>5098</v>
      </c>
      <c r="BV286" s="16" t="s">
        <v>4433</v>
      </c>
      <c r="BW286" s="16" t="s">
        <v>844</v>
      </c>
      <c r="BX286" s="16" t="s">
        <v>843</v>
      </c>
      <c r="BY286" s="16" t="s">
        <v>843</v>
      </c>
      <c r="BZ286" s="16" t="s">
        <v>843</v>
      </c>
      <c r="CA286" s="16" t="s">
        <v>843</v>
      </c>
      <c r="CB286" s="16" t="s">
        <v>843</v>
      </c>
      <c r="CC286" s="16" t="s">
        <v>843</v>
      </c>
      <c r="CD286" s="16" t="s">
        <v>843</v>
      </c>
      <c r="CE286" s="16" t="s">
        <v>843</v>
      </c>
      <c r="CF286" s="16" t="s">
        <v>843</v>
      </c>
      <c r="CG286" s="16" t="s">
        <v>843</v>
      </c>
      <c r="CH286" s="16" t="s">
        <v>843</v>
      </c>
      <c r="CI286" s="16" t="s">
        <v>843</v>
      </c>
      <c r="CJ286" s="16" t="s">
        <v>843</v>
      </c>
      <c r="CK286" s="16" t="s">
        <v>843</v>
      </c>
      <c r="CP286" s="16" t="s">
        <v>867</v>
      </c>
      <c r="CQ286" s="16" t="s">
        <v>5191</v>
      </c>
      <c r="CR286" s="16" t="s">
        <v>844</v>
      </c>
      <c r="CS286" s="16" t="s">
        <v>843</v>
      </c>
      <c r="CT286" s="16" t="s">
        <v>843</v>
      </c>
      <c r="CU286" s="16" t="s">
        <v>843</v>
      </c>
      <c r="CV286" s="16" t="s">
        <v>843</v>
      </c>
      <c r="CW286" s="16" t="s">
        <v>843</v>
      </c>
      <c r="CX286" s="16" t="s">
        <v>843</v>
      </c>
      <c r="CY286" s="16" t="s">
        <v>843</v>
      </c>
      <c r="CZ286" s="16" t="s">
        <v>843</v>
      </c>
      <c r="DA286" s="16" t="s">
        <v>5184</v>
      </c>
      <c r="DX286" s="16" t="s">
        <v>7842</v>
      </c>
      <c r="DY286" s="16" t="s">
        <v>867</v>
      </c>
      <c r="GC286" s="16" t="s">
        <v>5330</v>
      </c>
      <c r="GF286" s="16" t="s">
        <v>867</v>
      </c>
      <c r="GG286" s="16" t="s">
        <v>867</v>
      </c>
      <c r="GV286" s="16" t="s">
        <v>9238</v>
      </c>
      <c r="GW286" s="16" t="s">
        <v>843</v>
      </c>
      <c r="GX286" s="16" t="s">
        <v>844</v>
      </c>
      <c r="GY286" s="16" t="s">
        <v>843</v>
      </c>
      <c r="GZ286" s="16" t="s">
        <v>844</v>
      </c>
      <c r="HA286" s="16" t="s">
        <v>843</v>
      </c>
      <c r="HB286" s="16" t="s">
        <v>843</v>
      </c>
      <c r="HC286" s="16" t="s">
        <v>843</v>
      </c>
      <c r="HD286" s="16" t="s">
        <v>843</v>
      </c>
      <c r="HE286" s="16" t="s">
        <v>843</v>
      </c>
      <c r="HF286" s="16" t="s">
        <v>843</v>
      </c>
      <c r="HH286" s="16" t="s">
        <v>5456</v>
      </c>
      <c r="HK286" s="16" t="s">
        <v>865</v>
      </c>
      <c r="HM286" s="16" t="s">
        <v>865</v>
      </c>
      <c r="HZ286" s="16" t="s">
        <v>7944</v>
      </c>
      <c r="KE286" s="16" t="s">
        <v>5582</v>
      </c>
      <c r="KG286" s="16" t="s">
        <v>7018</v>
      </c>
      <c r="KH286" s="16" t="s">
        <v>7033</v>
      </c>
      <c r="KI286" s="16" t="s">
        <v>865</v>
      </c>
      <c r="LG286" s="16" t="s">
        <v>867</v>
      </c>
      <c r="LH286" s="16" t="s">
        <v>864</v>
      </c>
      <c r="LI286" s="16" t="s">
        <v>867</v>
      </c>
      <c r="LJ286" s="16" t="s">
        <v>867</v>
      </c>
      <c r="LK286" s="16" t="s">
        <v>867</v>
      </c>
      <c r="LL286" s="16" t="s">
        <v>5657</v>
      </c>
      <c r="LM286" s="16" t="s">
        <v>844</v>
      </c>
      <c r="LN286" s="16" t="s">
        <v>843</v>
      </c>
      <c r="LO286" s="16" t="s">
        <v>843</v>
      </c>
      <c r="LP286" s="16" t="s">
        <v>843</v>
      </c>
      <c r="LQ286" s="16" t="s">
        <v>843</v>
      </c>
      <c r="LR286" s="16" t="s">
        <v>843</v>
      </c>
      <c r="LS286" s="16" t="s">
        <v>843</v>
      </c>
      <c r="LT286" s="16" t="s">
        <v>843</v>
      </c>
      <c r="LU286" s="16" t="s">
        <v>843</v>
      </c>
      <c r="LV286" s="16" t="s">
        <v>843</v>
      </c>
      <c r="LW286" s="16" t="s">
        <v>843</v>
      </c>
      <c r="LX286" s="16" t="s">
        <v>843</v>
      </c>
      <c r="LY286" s="16" t="s">
        <v>843</v>
      </c>
      <c r="LZ286" s="16" t="s">
        <v>843</v>
      </c>
      <c r="MA286" s="16" t="s">
        <v>843</v>
      </c>
      <c r="MC286" s="16" t="s">
        <v>5694</v>
      </c>
      <c r="MD286" s="16" t="s">
        <v>844</v>
      </c>
      <c r="ME286" s="16" t="s">
        <v>843</v>
      </c>
      <c r="MF286" s="16" t="s">
        <v>843</v>
      </c>
      <c r="MG286" s="16" t="s">
        <v>843</v>
      </c>
      <c r="MH286" s="16" t="s">
        <v>843</v>
      </c>
      <c r="MI286" s="16" t="s">
        <v>843</v>
      </c>
      <c r="MJ286" s="16" t="s">
        <v>843</v>
      </c>
      <c r="MK286" s="16" t="s">
        <v>843</v>
      </c>
      <c r="ML286" s="16" t="s">
        <v>843</v>
      </c>
      <c r="MM286" s="16" t="s">
        <v>843</v>
      </c>
      <c r="MN286" s="16" t="s">
        <v>843</v>
      </c>
      <c r="MO286" s="16" t="s">
        <v>843</v>
      </c>
      <c r="MP286" s="16" t="s">
        <v>843</v>
      </c>
      <c r="MQ286" s="16" t="s">
        <v>843</v>
      </c>
      <c r="MR286" s="16" t="s">
        <v>843</v>
      </c>
      <c r="MS286" s="16" t="s">
        <v>843</v>
      </c>
      <c r="MT286" s="16" t="s">
        <v>843</v>
      </c>
      <c r="MU286" s="16" t="s">
        <v>843</v>
      </c>
      <c r="MV286" s="16" t="s">
        <v>843</v>
      </c>
      <c r="OK286" s="16" t="s">
        <v>5694</v>
      </c>
      <c r="OL286" s="16" t="s">
        <v>844</v>
      </c>
      <c r="OM286" s="16" t="s">
        <v>843</v>
      </c>
      <c r="ON286" s="16" t="s">
        <v>843</v>
      </c>
      <c r="OO286" s="16" t="s">
        <v>843</v>
      </c>
      <c r="OP286" s="16" t="s">
        <v>843</v>
      </c>
      <c r="OQ286" s="16" t="s">
        <v>843</v>
      </c>
      <c r="OR286" s="16" t="s">
        <v>843</v>
      </c>
      <c r="OS286" s="16" t="s">
        <v>843</v>
      </c>
      <c r="OT286" s="16" t="s">
        <v>843</v>
      </c>
      <c r="OU286" s="16" t="s">
        <v>843</v>
      </c>
      <c r="OV286" s="16" t="s">
        <v>843</v>
      </c>
      <c r="OW286" s="16" t="s">
        <v>843</v>
      </c>
      <c r="OX286" s="16" t="s">
        <v>843</v>
      </c>
      <c r="OY286" s="16" t="s">
        <v>843</v>
      </c>
      <c r="OZ286" s="16" t="s">
        <v>843</v>
      </c>
      <c r="PA286" s="16" t="s">
        <v>843</v>
      </c>
      <c r="PC286" s="16" t="s">
        <v>865</v>
      </c>
      <c r="PD286" s="16" t="s">
        <v>865</v>
      </c>
      <c r="PY286" s="16" t="s">
        <v>865</v>
      </c>
      <c r="QP286" s="16" t="s">
        <v>864</v>
      </c>
      <c r="QR286" s="16" t="s">
        <v>867</v>
      </c>
      <c r="QT286" s="16" t="s">
        <v>867</v>
      </c>
      <c r="QV286" s="16" t="s">
        <v>865</v>
      </c>
      <c r="QX286" s="16" t="s">
        <v>867</v>
      </c>
      <c r="RD286" s="16" t="s">
        <v>865</v>
      </c>
      <c r="RF286" s="16" t="s">
        <v>865</v>
      </c>
      <c r="RH286" s="16" t="s">
        <v>865</v>
      </c>
      <c r="RJ286" s="16" t="s">
        <v>865</v>
      </c>
      <c r="RN286" s="16" t="s">
        <v>867</v>
      </c>
      <c r="RP286" s="16" t="s">
        <v>867</v>
      </c>
      <c r="RR286" s="16" t="s">
        <v>867</v>
      </c>
      <c r="RT286" s="16" t="s">
        <v>867</v>
      </c>
      <c r="RV286" s="16" t="s">
        <v>867</v>
      </c>
      <c r="RX286" s="16" t="s">
        <v>867</v>
      </c>
      <c r="RZ286" s="16" t="s">
        <v>7724</v>
      </c>
      <c r="SQ286" s="16" t="s">
        <v>865</v>
      </c>
      <c r="SS286" s="16" t="s">
        <v>7302</v>
      </c>
      <c r="ST286" s="16" t="s">
        <v>7761</v>
      </c>
      <c r="TN286" s="16">
        <v>3000</v>
      </c>
      <c r="TP286" s="16">
        <v>1300</v>
      </c>
      <c r="TR286" s="16">
        <v>300</v>
      </c>
      <c r="TS286" s="16">
        <v>200</v>
      </c>
      <c r="TU286" s="16">
        <v>1500</v>
      </c>
      <c r="TZ286" s="16" t="s">
        <v>7367</v>
      </c>
      <c r="UA286" s="16" t="s">
        <v>5971</v>
      </c>
      <c r="UB286" s="16">
        <v>0</v>
      </c>
      <c r="UC286" s="16" t="s">
        <v>843</v>
      </c>
      <c r="UD286" s="16" t="s">
        <v>843</v>
      </c>
      <c r="UE286" s="16" t="s">
        <v>843</v>
      </c>
      <c r="UF286" s="16" t="s">
        <v>844</v>
      </c>
      <c r="UG286" s="16" t="s">
        <v>843</v>
      </c>
      <c r="UH286" s="16" t="s">
        <v>843</v>
      </c>
      <c r="VX286" s="16" t="s">
        <v>9013</v>
      </c>
      <c r="VY286" s="16" t="s">
        <v>844</v>
      </c>
      <c r="VZ286" s="16" t="s">
        <v>843</v>
      </c>
      <c r="WA286" s="16" t="s">
        <v>843</v>
      </c>
      <c r="WB286" s="16" t="s">
        <v>843</v>
      </c>
      <c r="WC286" s="16" t="s">
        <v>844</v>
      </c>
      <c r="WD286" s="16" t="s">
        <v>843</v>
      </c>
      <c r="WE286" s="16" t="s">
        <v>843</v>
      </c>
      <c r="WF286" s="16" t="s">
        <v>843</v>
      </c>
      <c r="WH286" s="16">
        <v>3250</v>
      </c>
      <c r="WO286" s="16" t="s">
        <v>6917</v>
      </c>
      <c r="XD286" s="16" t="s">
        <v>8692</v>
      </c>
      <c r="XE286" s="16" t="s">
        <v>843</v>
      </c>
      <c r="XF286" s="16" t="s">
        <v>844</v>
      </c>
      <c r="XG286" s="16" t="s">
        <v>844</v>
      </c>
      <c r="XH286" s="16" t="s">
        <v>843</v>
      </c>
      <c r="XI286" s="16" t="s">
        <v>843</v>
      </c>
      <c r="XJ286" s="16" t="s">
        <v>843</v>
      </c>
      <c r="XK286" s="16" t="s">
        <v>843</v>
      </c>
      <c r="XL286" s="16" t="s">
        <v>843</v>
      </c>
      <c r="XM286" s="16" t="s">
        <v>843</v>
      </c>
      <c r="XN286" s="16" t="s">
        <v>843</v>
      </c>
      <c r="XO286" s="16" t="s">
        <v>843</v>
      </c>
      <c r="XP286" s="16" t="s">
        <v>843</v>
      </c>
      <c r="XQ286" s="16" t="s">
        <v>843</v>
      </c>
      <c r="YF286" s="16" t="s">
        <v>865</v>
      </c>
      <c r="YN286" s="16" t="s">
        <v>7040</v>
      </c>
      <c r="YP286" s="16" t="s">
        <v>7984</v>
      </c>
      <c r="YR286" s="16" t="s">
        <v>10281</v>
      </c>
      <c r="YS286" s="16" t="s">
        <v>10282</v>
      </c>
      <c r="YT286" s="16" t="s">
        <v>8694</v>
      </c>
      <c r="YU286" s="16" t="s">
        <v>10283</v>
      </c>
      <c r="YV286" s="16" t="s">
        <v>8696</v>
      </c>
      <c r="YW286" s="16" t="s">
        <v>844</v>
      </c>
      <c r="YX286" s="16" t="s">
        <v>8696</v>
      </c>
      <c r="ZE286" s="16" t="s">
        <v>843</v>
      </c>
      <c r="ZO286" s="16" t="s">
        <v>487</v>
      </c>
      <c r="ZP286" s="16" t="s">
        <v>487</v>
      </c>
      <c r="ZQ286" s="16" t="s">
        <v>486</v>
      </c>
      <c r="ZR286" s="16" t="s">
        <v>486</v>
      </c>
      <c r="ZS286" s="16" t="s">
        <v>8874</v>
      </c>
      <c r="ZT286" s="16" t="s">
        <v>8705</v>
      </c>
      <c r="ZU286" s="16" t="s">
        <v>8706</v>
      </c>
      <c r="ZV286" s="16" t="s">
        <v>487</v>
      </c>
      <c r="ZW286" s="16" t="s">
        <v>844</v>
      </c>
      <c r="ZX286" s="16" t="s">
        <v>844</v>
      </c>
      <c r="ZY286" s="16" t="s">
        <v>1056</v>
      </c>
      <c r="ZZ286" s="16" t="s">
        <v>843</v>
      </c>
      <c r="AAA286" s="16" t="s">
        <v>843</v>
      </c>
      <c r="AAB286" s="16" t="s">
        <v>843</v>
      </c>
      <c r="AAC286" s="16">
        <v>0</v>
      </c>
      <c r="AAD286" s="16" t="s">
        <v>844</v>
      </c>
      <c r="AAE286" s="16" t="s">
        <v>843</v>
      </c>
      <c r="AAF286" s="16" t="s">
        <v>843</v>
      </c>
      <c r="AAG286" s="16" t="s">
        <v>843</v>
      </c>
      <c r="AAH286" s="16" t="s">
        <v>843</v>
      </c>
      <c r="AAI286" s="16" t="s">
        <v>844</v>
      </c>
      <c r="AAJ286" s="16" t="s">
        <v>615</v>
      </c>
      <c r="AAK286" s="16" t="s">
        <v>633</v>
      </c>
      <c r="AAL286" s="16" t="s">
        <v>904</v>
      </c>
      <c r="AAM286" s="16" t="s">
        <v>663</v>
      </c>
      <c r="AAN286" s="16" t="s">
        <v>8707</v>
      </c>
      <c r="AAO286" s="16" t="s">
        <v>1018</v>
      </c>
      <c r="AAP286" s="16" t="s">
        <v>8708</v>
      </c>
      <c r="AAS286" s="16">
        <v>3250</v>
      </c>
      <c r="AAT286" s="16" t="s">
        <v>782</v>
      </c>
      <c r="AAU286" s="16" t="s">
        <v>782</v>
      </c>
      <c r="AAV286" s="16" t="s">
        <v>782</v>
      </c>
      <c r="AAW286" s="16" t="s">
        <v>782</v>
      </c>
      <c r="AAX286" s="16" t="s">
        <v>843</v>
      </c>
      <c r="AAY286" s="16" t="s">
        <v>8710</v>
      </c>
      <c r="AAZ286" s="16" t="s">
        <v>782</v>
      </c>
      <c r="ABA286" s="16" t="s">
        <v>782</v>
      </c>
      <c r="ABB286" s="16" t="s">
        <v>782</v>
      </c>
      <c r="ABD286" s="16" t="s">
        <v>782</v>
      </c>
      <c r="ABE286" s="16" t="s">
        <v>783</v>
      </c>
      <c r="ABF286" s="16" t="s">
        <v>782</v>
      </c>
      <c r="ABG286" s="16" t="s">
        <v>782</v>
      </c>
      <c r="ABH286" s="16" t="s">
        <v>782</v>
      </c>
      <c r="ABI286" s="16" t="s">
        <v>782</v>
      </c>
      <c r="ABJ286" s="16" t="s">
        <v>782</v>
      </c>
      <c r="ABK286" s="16" t="s">
        <v>782</v>
      </c>
      <c r="ABL286" s="16" t="s">
        <v>844</v>
      </c>
      <c r="ABM286" s="16" t="s">
        <v>844</v>
      </c>
      <c r="ABN286" s="16" t="s">
        <v>1034</v>
      </c>
      <c r="ABO286" s="16" t="s">
        <v>486</v>
      </c>
      <c r="ABP286" s="16" t="s">
        <v>972</v>
      </c>
      <c r="ABQ286" s="16" t="s">
        <v>4324</v>
      </c>
      <c r="ABR286" s="16" t="s">
        <v>470</v>
      </c>
      <c r="ABS286" s="16" t="s">
        <v>451</v>
      </c>
      <c r="ABT286" s="16" t="s">
        <v>1056</v>
      </c>
      <c r="ABU286" s="16" t="s">
        <v>844</v>
      </c>
      <c r="ABV286" s="16" t="s">
        <v>487</v>
      </c>
      <c r="ABW286" s="16" t="s">
        <v>486</v>
      </c>
      <c r="ABX286" s="16" t="s">
        <v>892</v>
      </c>
      <c r="ABY286" s="16" t="s">
        <v>486</v>
      </c>
      <c r="ABZ286" s="16" t="s">
        <v>486</v>
      </c>
      <c r="ACA286" s="16" t="s">
        <v>759</v>
      </c>
      <c r="ACB286" s="16" t="s">
        <v>774</v>
      </c>
      <c r="ACC286" s="16" t="s">
        <v>737</v>
      </c>
      <c r="ACD286" s="16" t="s">
        <v>486</v>
      </c>
      <c r="ACE286" s="16" t="s">
        <v>486</v>
      </c>
      <c r="ACG286" s="16" t="s">
        <v>1014</v>
      </c>
      <c r="ACH286" s="16" t="s">
        <v>1009</v>
      </c>
      <c r="ACI286" s="16" t="s">
        <v>462</v>
      </c>
      <c r="ACJ286" s="16">
        <v>1.1910000000000001</v>
      </c>
      <c r="ACK286" s="16" t="s">
        <v>478</v>
      </c>
      <c r="ACL286" s="16" t="s">
        <v>740</v>
      </c>
      <c r="ACM286" s="16" t="s">
        <v>1189</v>
      </c>
      <c r="ACN286" s="16" t="s">
        <v>1169</v>
      </c>
      <c r="ACO286" s="16" t="s">
        <v>1856</v>
      </c>
      <c r="ACP286" s="16">
        <v>3250</v>
      </c>
      <c r="ACQ286" s="16" t="s">
        <v>1202</v>
      </c>
      <c r="ACR286" s="16" t="s">
        <v>1645</v>
      </c>
      <c r="ACS286" s="16" t="s">
        <v>680</v>
      </c>
      <c r="ACT286" s="16" t="s">
        <v>1522</v>
      </c>
      <c r="ACU286" s="16" t="s">
        <v>833</v>
      </c>
      <c r="ACV286" s="16" t="s">
        <v>8711</v>
      </c>
      <c r="ACW286" s="16" t="s">
        <v>451</v>
      </c>
      <c r="ACX286" s="16" t="s">
        <v>1916</v>
      </c>
      <c r="ACY286" s="16" t="s">
        <v>1947</v>
      </c>
      <c r="ACZ286" s="16">
        <v>1</v>
      </c>
      <c r="ADA286" s="16">
        <v>0</v>
      </c>
      <c r="ADB286" s="16">
        <v>1</v>
      </c>
      <c r="ADC286" s="16">
        <v>1</v>
      </c>
      <c r="ADD286" s="16">
        <v>1</v>
      </c>
      <c r="ADE286" s="16" t="s">
        <v>9236</v>
      </c>
      <c r="ADF286" s="16">
        <v>0</v>
      </c>
      <c r="ADG286" s="16" t="s">
        <v>486</v>
      </c>
      <c r="ADH286" s="16">
        <v>2</v>
      </c>
      <c r="ADI286" s="16" t="s">
        <v>486</v>
      </c>
      <c r="ADJ286" s="16" t="s">
        <v>1743</v>
      </c>
      <c r="ADL286" s="16" t="s">
        <v>1761</v>
      </c>
      <c r="ADN286" s="16" t="s">
        <v>13196</v>
      </c>
      <c r="ADO286" s="16" t="s">
        <v>13197</v>
      </c>
      <c r="ADP286" s="16" t="s">
        <v>1751</v>
      </c>
      <c r="ADW286" s="16" t="s">
        <v>8729</v>
      </c>
      <c r="AEA286" s="16">
        <v>6300</v>
      </c>
      <c r="AEC286" s="16" t="s">
        <v>1058</v>
      </c>
      <c r="AED286" s="16">
        <v>1625</v>
      </c>
      <c r="AEE286" s="16" t="s">
        <v>952</v>
      </c>
      <c r="AEG286" s="16">
        <v>3250</v>
      </c>
      <c r="AEI286" s="16">
        <v>1500</v>
      </c>
      <c r="AEK286" s="16">
        <v>650</v>
      </c>
      <c r="AEN286" s="16">
        <v>150</v>
      </c>
      <c r="AEO286" s="16">
        <v>100</v>
      </c>
      <c r="AEP286" s="16">
        <v>750</v>
      </c>
    </row>
    <row r="287" spans="1:822" x14ac:dyDescent="0.25">
      <c r="A287" s="30">
        <v>45827</v>
      </c>
      <c r="B287" s="16" t="s">
        <v>10284</v>
      </c>
      <c r="C287" s="16" t="s">
        <v>867</v>
      </c>
      <c r="D287" s="16" t="s">
        <v>867</v>
      </c>
      <c r="E287" s="16">
        <v>32</v>
      </c>
      <c r="F287" s="16" t="s">
        <v>8153</v>
      </c>
      <c r="G287" s="16" t="s">
        <v>4099</v>
      </c>
      <c r="I287" s="16" t="s">
        <v>4148</v>
      </c>
      <c r="Z287" s="16" t="s">
        <v>993</v>
      </c>
      <c r="AA287" s="16" t="s">
        <v>470</v>
      </c>
      <c r="AB287" s="16">
        <v>2</v>
      </c>
      <c r="AC287" s="16" t="s">
        <v>844</v>
      </c>
      <c r="AD287" s="16" t="s">
        <v>843</v>
      </c>
      <c r="AE287" s="16" t="s">
        <v>843</v>
      </c>
      <c r="AF287" s="16" t="s">
        <v>844</v>
      </c>
      <c r="AG287" s="16" t="s">
        <v>844</v>
      </c>
      <c r="AH287" s="16" t="s">
        <v>844</v>
      </c>
      <c r="AI287" s="16" t="s">
        <v>844</v>
      </c>
      <c r="AJ287" s="16" t="s">
        <v>843</v>
      </c>
      <c r="AK287" s="16" t="s">
        <v>843</v>
      </c>
      <c r="AM287" s="16" t="s">
        <v>737</v>
      </c>
      <c r="AN287" s="16" t="s">
        <v>761</v>
      </c>
      <c r="AP287" s="16" t="s">
        <v>774</v>
      </c>
      <c r="AR287" s="16" t="s">
        <v>6907</v>
      </c>
      <c r="BB287" s="16">
        <v>2</v>
      </c>
      <c r="BC287" s="16" t="s">
        <v>7878</v>
      </c>
      <c r="BE287" s="16" t="s">
        <v>5101</v>
      </c>
      <c r="BV287" s="16" t="s">
        <v>4433</v>
      </c>
      <c r="BW287" s="16" t="s">
        <v>844</v>
      </c>
      <c r="BX287" s="16" t="s">
        <v>843</v>
      </c>
      <c r="BY287" s="16" t="s">
        <v>843</v>
      </c>
      <c r="BZ287" s="16" t="s">
        <v>843</v>
      </c>
      <c r="CA287" s="16" t="s">
        <v>843</v>
      </c>
      <c r="CB287" s="16" t="s">
        <v>843</v>
      </c>
      <c r="CC287" s="16" t="s">
        <v>843</v>
      </c>
      <c r="CD287" s="16" t="s">
        <v>843</v>
      </c>
      <c r="CE287" s="16" t="s">
        <v>843</v>
      </c>
      <c r="CF287" s="16" t="s">
        <v>843</v>
      </c>
      <c r="CG287" s="16" t="s">
        <v>843</v>
      </c>
      <c r="CH287" s="16" t="s">
        <v>843</v>
      </c>
      <c r="CI287" s="16" t="s">
        <v>843</v>
      </c>
      <c r="CJ287" s="16" t="s">
        <v>843</v>
      </c>
      <c r="CK287" s="16" t="s">
        <v>843</v>
      </c>
      <c r="CP287" s="16" t="s">
        <v>867</v>
      </c>
      <c r="CQ287" s="16" t="s">
        <v>9044</v>
      </c>
      <c r="CR287" s="16" t="s">
        <v>844</v>
      </c>
      <c r="CS287" s="16" t="s">
        <v>844</v>
      </c>
      <c r="CT287" s="16" t="s">
        <v>843</v>
      </c>
      <c r="CU287" s="16" t="s">
        <v>843</v>
      </c>
      <c r="CV287" s="16" t="s">
        <v>843</v>
      </c>
      <c r="CW287" s="16" t="s">
        <v>843</v>
      </c>
      <c r="CX287" s="16" t="s">
        <v>843</v>
      </c>
      <c r="CY287" s="16" t="s">
        <v>843</v>
      </c>
      <c r="CZ287" s="16" t="s">
        <v>843</v>
      </c>
      <c r="DA287" s="16" t="s">
        <v>5184</v>
      </c>
      <c r="DX287" s="16" t="s">
        <v>867</v>
      </c>
      <c r="DY287" s="16" t="s">
        <v>867</v>
      </c>
      <c r="GC287" s="16" t="s">
        <v>2337</v>
      </c>
      <c r="GD287" s="16" t="s">
        <v>9150</v>
      </c>
      <c r="GF287" s="16" t="s">
        <v>867</v>
      </c>
      <c r="GG287" s="16" t="s">
        <v>867</v>
      </c>
      <c r="GV287" s="16" t="s">
        <v>5443</v>
      </c>
      <c r="GW287" s="16" t="s">
        <v>843</v>
      </c>
      <c r="GX287" s="16" t="s">
        <v>844</v>
      </c>
      <c r="GY287" s="16" t="s">
        <v>843</v>
      </c>
      <c r="GZ287" s="16" t="s">
        <v>843</v>
      </c>
      <c r="HA287" s="16" t="s">
        <v>843</v>
      </c>
      <c r="HB287" s="16" t="s">
        <v>843</v>
      </c>
      <c r="HC287" s="16" t="s">
        <v>843</v>
      </c>
      <c r="HD287" s="16" t="s">
        <v>843</v>
      </c>
      <c r="HE287" s="16" t="s">
        <v>843</v>
      </c>
      <c r="HF287" s="16" t="s">
        <v>843</v>
      </c>
      <c r="HH287" s="16" t="s">
        <v>5456</v>
      </c>
      <c r="HK287" s="16" t="s">
        <v>865</v>
      </c>
      <c r="HM287" s="16" t="s">
        <v>865</v>
      </c>
      <c r="HZ287" s="16" t="s">
        <v>7944</v>
      </c>
      <c r="KE287" s="16" t="s">
        <v>5585</v>
      </c>
      <c r="KG287" s="16" t="s">
        <v>7015</v>
      </c>
      <c r="KH287" s="16" t="s">
        <v>7033</v>
      </c>
      <c r="KI287" s="16" t="s">
        <v>865</v>
      </c>
      <c r="LG287" s="16" t="s">
        <v>867</v>
      </c>
      <c r="LH287" s="16" t="s">
        <v>867</v>
      </c>
      <c r="LI287" s="16" t="s">
        <v>867</v>
      </c>
      <c r="LJ287" s="16" t="s">
        <v>867</v>
      </c>
      <c r="LK287" s="16" t="s">
        <v>867</v>
      </c>
      <c r="LL287" s="16" t="s">
        <v>5690</v>
      </c>
      <c r="LM287" s="16" t="s">
        <v>843</v>
      </c>
      <c r="LN287" s="16" t="s">
        <v>843</v>
      </c>
      <c r="LO287" s="16" t="s">
        <v>843</v>
      </c>
      <c r="LP287" s="16" t="s">
        <v>843</v>
      </c>
      <c r="LQ287" s="16" t="s">
        <v>843</v>
      </c>
      <c r="LR287" s="16" t="s">
        <v>843</v>
      </c>
      <c r="LS287" s="16" t="s">
        <v>843</v>
      </c>
      <c r="LT287" s="16" t="s">
        <v>843</v>
      </c>
      <c r="LU287" s="16" t="s">
        <v>843</v>
      </c>
      <c r="LV287" s="16" t="s">
        <v>843</v>
      </c>
      <c r="LW287" s="16" t="s">
        <v>843</v>
      </c>
      <c r="LX287" s="16" t="s">
        <v>844</v>
      </c>
      <c r="LY287" s="16" t="s">
        <v>843</v>
      </c>
      <c r="LZ287" s="16" t="s">
        <v>843</v>
      </c>
      <c r="MA287" s="16" t="s">
        <v>843</v>
      </c>
      <c r="MC287" s="16" t="s">
        <v>5694</v>
      </c>
      <c r="MD287" s="16" t="s">
        <v>844</v>
      </c>
      <c r="ME287" s="16" t="s">
        <v>843</v>
      </c>
      <c r="MF287" s="16" t="s">
        <v>843</v>
      </c>
      <c r="MG287" s="16" t="s">
        <v>843</v>
      </c>
      <c r="MH287" s="16" t="s">
        <v>843</v>
      </c>
      <c r="MI287" s="16" t="s">
        <v>843</v>
      </c>
      <c r="MJ287" s="16" t="s">
        <v>843</v>
      </c>
      <c r="MK287" s="16" t="s">
        <v>843</v>
      </c>
      <c r="ML287" s="16" t="s">
        <v>843</v>
      </c>
      <c r="MM287" s="16" t="s">
        <v>843</v>
      </c>
      <c r="MN287" s="16" t="s">
        <v>843</v>
      </c>
      <c r="MO287" s="16" t="s">
        <v>843</v>
      </c>
      <c r="MP287" s="16" t="s">
        <v>843</v>
      </c>
      <c r="MQ287" s="16" t="s">
        <v>843</v>
      </c>
      <c r="MR287" s="16" t="s">
        <v>843</v>
      </c>
      <c r="MS287" s="16" t="s">
        <v>843</v>
      </c>
      <c r="MT287" s="16" t="s">
        <v>843</v>
      </c>
      <c r="MU287" s="16" t="s">
        <v>843</v>
      </c>
      <c r="MV287" s="16" t="s">
        <v>843</v>
      </c>
      <c r="MX287" s="16" t="s">
        <v>864</v>
      </c>
      <c r="MY287" s="16" t="s">
        <v>843</v>
      </c>
      <c r="MZ287" s="16" t="s">
        <v>843</v>
      </c>
      <c r="NA287" s="16" t="s">
        <v>843</v>
      </c>
      <c r="NB287" s="16" t="s">
        <v>843</v>
      </c>
      <c r="NC287" s="16" t="s">
        <v>843</v>
      </c>
      <c r="ND287" s="16" t="s">
        <v>843</v>
      </c>
      <c r="NE287" s="16" t="s">
        <v>843</v>
      </c>
      <c r="NF287" s="16" t="s">
        <v>843</v>
      </c>
      <c r="NG287" s="16" t="s">
        <v>843</v>
      </c>
      <c r="NH287" s="16" t="s">
        <v>843</v>
      </c>
      <c r="NI287" s="16" t="s">
        <v>843</v>
      </c>
      <c r="NJ287" s="16" t="s">
        <v>843</v>
      </c>
      <c r="NK287" s="16" t="s">
        <v>843</v>
      </c>
      <c r="NL287" s="16" t="s">
        <v>843</v>
      </c>
      <c r="NM287" s="16" t="s">
        <v>843</v>
      </c>
      <c r="NN287" s="16" t="s">
        <v>843</v>
      </c>
      <c r="NO287" s="16" t="s">
        <v>843</v>
      </c>
      <c r="NP287" s="16" t="s">
        <v>844</v>
      </c>
      <c r="NQ287" s="16" t="s">
        <v>843</v>
      </c>
      <c r="PC287" s="16" t="s">
        <v>865</v>
      </c>
      <c r="PD287" s="16" t="s">
        <v>865</v>
      </c>
      <c r="PY287" s="16" t="s">
        <v>865</v>
      </c>
      <c r="QP287" s="16" t="s">
        <v>865</v>
      </c>
      <c r="QR287" s="16" t="s">
        <v>867</v>
      </c>
      <c r="QT287" s="16" t="s">
        <v>867</v>
      </c>
      <c r="QV287" s="16" t="s">
        <v>865</v>
      </c>
      <c r="QX287" s="16" t="s">
        <v>865</v>
      </c>
      <c r="QY287" s="16" t="s">
        <v>867</v>
      </c>
      <c r="RD287" s="16" t="s">
        <v>865</v>
      </c>
      <c r="RF287" s="16" t="s">
        <v>7708</v>
      </c>
      <c r="RH287" s="16" t="s">
        <v>865</v>
      </c>
      <c r="RJ287" s="16" t="s">
        <v>865</v>
      </c>
      <c r="RN287" s="16" t="s">
        <v>7724</v>
      </c>
      <c r="RP287" s="16" t="s">
        <v>867</v>
      </c>
      <c r="RR287" s="16" t="s">
        <v>7720</v>
      </c>
      <c r="RT287" s="16" t="s">
        <v>7720</v>
      </c>
      <c r="RV287" s="16" t="s">
        <v>7720</v>
      </c>
      <c r="RX287" s="16" t="s">
        <v>7724</v>
      </c>
      <c r="RZ287" s="16" t="s">
        <v>867</v>
      </c>
      <c r="SQ287" s="16" t="s">
        <v>865</v>
      </c>
      <c r="SS287" s="16" t="s">
        <v>7308</v>
      </c>
      <c r="ST287" s="16" t="s">
        <v>7764</v>
      </c>
      <c r="TN287" s="16">
        <v>1500</v>
      </c>
      <c r="TO287" s="16">
        <v>0</v>
      </c>
      <c r="TP287" s="16">
        <v>900</v>
      </c>
      <c r="TR287" s="16">
        <v>500</v>
      </c>
      <c r="TS287" s="16">
        <v>100</v>
      </c>
      <c r="TT287" s="16">
        <v>0</v>
      </c>
      <c r="TU287" s="16">
        <v>200</v>
      </c>
      <c r="TV287" s="16">
        <v>350</v>
      </c>
      <c r="TW287" s="16">
        <v>0</v>
      </c>
      <c r="TZ287" s="16" t="s">
        <v>7364</v>
      </c>
      <c r="UA287" s="16" t="s">
        <v>8691</v>
      </c>
      <c r="UB287" s="16">
        <v>0</v>
      </c>
      <c r="UC287" s="16" t="s">
        <v>843</v>
      </c>
      <c r="UD287" s="16" t="s">
        <v>843</v>
      </c>
      <c r="UE287" s="16" t="s">
        <v>844</v>
      </c>
      <c r="UF287" s="16" t="s">
        <v>844</v>
      </c>
      <c r="UG287" s="16" t="s">
        <v>843</v>
      </c>
      <c r="UH287" s="16" t="s">
        <v>843</v>
      </c>
      <c r="VK287" s="16" t="s">
        <v>6102</v>
      </c>
      <c r="VL287" s="16" t="s">
        <v>843</v>
      </c>
      <c r="VM287" s="16" t="s">
        <v>843</v>
      </c>
      <c r="VN287" s="16" t="s">
        <v>843</v>
      </c>
      <c r="VO287" s="16" t="s">
        <v>843</v>
      </c>
      <c r="VP287" s="16" t="s">
        <v>844</v>
      </c>
      <c r="VQ287" s="16" t="s">
        <v>843</v>
      </c>
      <c r="VR287" s="16" t="s">
        <v>843</v>
      </c>
      <c r="VS287" s="16" t="s">
        <v>843</v>
      </c>
      <c r="VT287" s="16" t="s">
        <v>843</v>
      </c>
      <c r="VV287" s="16">
        <v>2500</v>
      </c>
      <c r="VX287" s="16" t="s">
        <v>9596</v>
      </c>
      <c r="VY287" s="16" t="s">
        <v>844</v>
      </c>
      <c r="VZ287" s="16" t="s">
        <v>843</v>
      </c>
      <c r="WA287" s="16" t="s">
        <v>843</v>
      </c>
      <c r="WB287" s="16" t="s">
        <v>844</v>
      </c>
      <c r="WC287" s="16" t="s">
        <v>843</v>
      </c>
      <c r="WD287" s="16" t="s">
        <v>843</v>
      </c>
      <c r="WE287" s="16" t="s">
        <v>843</v>
      </c>
      <c r="WF287" s="16" t="s">
        <v>843</v>
      </c>
      <c r="WH287" s="16">
        <v>3250</v>
      </c>
      <c r="WO287" s="16" t="s">
        <v>6926</v>
      </c>
      <c r="YN287" s="16" t="s">
        <v>7040</v>
      </c>
      <c r="YP287" s="16" t="s">
        <v>7990</v>
      </c>
      <c r="YR287" s="16" t="s">
        <v>10285</v>
      </c>
      <c r="YS287" s="16" t="s">
        <v>10286</v>
      </c>
      <c r="YT287" s="16" t="s">
        <v>8694</v>
      </c>
      <c r="YU287" s="16" t="s">
        <v>10287</v>
      </c>
      <c r="YV287" s="16" t="s">
        <v>9148</v>
      </c>
      <c r="YW287" s="16" t="s">
        <v>844</v>
      </c>
      <c r="YX287" s="16" t="s">
        <v>9148</v>
      </c>
      <c r="YY287" s="16" t="s">
        <v>9648</v>
      </c>
      <c r="YZ287" s="16" t="s">
        <v>843</v>
      </c>
      <c r="ZE287" s="16" t="s">
        <v>9648</v>
      </c>
      <c r="ZO287" s="16" t="s">
        <v>487</v>
      </c>
      <c r="ZP287" s="16" t="s">
        <v>487</v>
      </c>
      <c r="ZQ287" s="16" t="s">
        <v>486</v>
      </c>
      <c r="ZR287" s="16" t="s">
        <v>486</v>
      </c>
      <c r="ZS287" s="16" t="s">
        <v>844</v>
      </c>
      <c r="ZT287" s="16" t="s">
        <v>8705</v>
      </c>
      <c r="ZU287" s="16" t="s">
        <v>8706</v>
      </c>
      <c r="ZV287" s="16" t="s">
        <v>487</v>
      </c>
      <c r="ZW287" s="16" t="s">
        <v>843</v>
      </c>
      <c r="ZX287" s="16" t="s">
        <v>844</v>
      </c>
      <c r="ZY287" s="16" t="s">
        <v>844</v>
      </c>
      <c r="ZZ287" s="16" t="s">
        <v>844</v>
      </c>
      <c r="AAA287" s="16" t="s">
        <v>844</v>
      </c>
      <c r="AAB287" s="16" t="s">
        <v>843</v>
      </c>
      <c r="AAC287" s="16">
        <v>0</v>
      </c>
      <c r="AAD287" s="16" t="s">
        <v>844</v>
      </c>
      <c r="AAE287" s="16" t="s">
        <v>844</v>
      </c>
      <c r="AAF287" s="16" t="s">
        <v>843</v>
      </c>
      <c r="AAG287" s="16" t="s">
        <v>843</v>
      </c>
      <c r="AAH287" s="16" t="s">
        <v>843</v>
      </c>
      <c r="AAI287" s="16" t="s">
        <v>843</v>
      </c>
      <c r="AAJ287" s="16" t="s">
        <v>615</v>
      </c>
      <c r="AAK287" s="16" t="s">
        <v>655</v>
      </c>
      <c r="AAL287" s="16" t="s">
        <v>905</v>
      </c>
      <c r="AAM287" s="16" t="s">
        <v>663</v>
      </c>
      <c r="AAN287" s="16" t="s">
        <v>8707</v>
      </c>
      <c r="AAO287" s="16" t="s">
        <v>1018</v>
      </c>
      <c r="AAP287" s="16" t="s">
        <v>8708</v>
      </c>
      <c r="AAQ287" s="16" t="s">
        <v>8908</v>
      </c>
      <c r="AAS287" s="16">
        <v>4423.71</v>
      </c>
      <c r="AAT287" s="16" t="s">
        <v>782</v>
      </c>
      <c r="AAU287" s="16" t="s">
        <v>1068</v>
      </c>
      <c r="AAV287" s="16" t="s">
        <v>782</v>
      </c>
      <c r="AAW287" s="16" t="s">
        <v>782</v>
      </c>
      <c r="AAX287" s="16" t="s">
        <v>844</v>
      </c>
      <c r="AAY287" s="16" t="s">
        <v>8727</v>
      </c>
      <c r="AAZ287" s="16" t="s">
        <v>782</v>
      </c>
      <c r="ABA287" s="16" t="s">
        <v>783</v>
      </c>
      <c r="ABB287" s="16" t="s">
        <v>782</v>
      </c>
      <c r="ABC287" s="16" t="s">
        <v>783</v>
      </c>
      <c r="ABD287" s="16" t="s">
        <v>782</v>
      </c>
      <c r="ABE287" s="16" t="s">
        <v>783</v>
      </c>
      <c r="ABF287" s="16" t="s">
        <v>782</v>
      </c>
      <c r="ABG287" s="16" t="s">
        <v>783</v>
      </c>
      <c r="ABH287" s="16" t="s">
        <v>783</v>
      </c>
      <c r="ABI287" s="16" t="s">
        <v>783</v>
      </c>
      <c r="ABJ287" s="16" t="s">
        <v>782</v>
      </c>
      <c r="ABK287" s="16" t="s">
        <v>782</v>
      </c>
      <c r="ABL287" s="16" t="s">
        <v>8728</v>
      </c>
      <c r="ABM287" s="16" t="s">
        <v>843</v>
      </c>
      <c r="ABN287" s="16" t="s">
        <v>1033</v>
      </c>
      <c r="ABP287" s="16" t="s">
        <v>972</v>
      </c>
      <c r="ABQ287" s="16" t="s">
        <v>4324</v>
      </c>
      <c r="ABR287" s="16" t="s">
        <v>470</v>
      </c>
      <c r="ABS287" s="16" t="s">
        <v>445</v>
      </c>
      <c r="ABT287" s="16" t="s">
        <v>1056</v>
      </c>
      <c r="ABU287" s="16" t="s">
        <v>1056</v>
      </c>
      <c r="ABV287" s="16" t="s">
        <v>487</v>
      </c>
      <c r="ABW287" s="16" t="s">
        <v>487</v>
      </c>
      <c r="ABX287" s="16" t="s">
        <v>894</v>
      </c>
      <c r="ABY287" s="16" t="s">
        <v>486</v>
      </c>
      <c r="ABZ287" s="16" t="s">
        <v>486</v>
      </c>
      <c r="ACA287" s="16" t="s">
        <v>761</v>
      </c>
      <c r="ACB287" s="16" t="s">
        <v>774</v>
      </c>
      <c r="ACC287" s="16" t="s">
        <v>737</v>
      </c>
      <c r="ACD287" s="16" t="s">
        <v>486</v>
      </c>
      <c r="ACE287" s="16" t="s">
        <v>486</v>
      </c>
      <c r="ACG287" s="16" t="s">
        <v>1014</v>
      </c>
      <c r="ACH287" s="16" t="s">
        <v>1009</v>
      </c>
      <c r="ACI287" s="16" t="s">
        <v>462</v>
      </c>
      <c r="ACJ287" s="16">
        <v>0.79400000000000004</v>
      </c>
      <c r="ACK287" s="16" t="s">
        <v>482</v>
      </c>
      <c r="ACL287" s="16" t="s">
        <v>740</v>
      </c>
      <c r="ACM287" s="16" t="s">
        <v>1188</v>
      </c>
      <c r="ACN287" s="16" t="s">
        <v>1169</v>
      </c>
      <c r="ACO287" s="16" t="s">
        <v>1856</v>
      </c>
      <c r="ACP287" s="16">
        <v>3250</v>
      </c>
      <c r="ACQ287" s="16" t="s">
        <v>1202</v>
      </c>
      <c r="ACR287" s="16" t="s">
        <v>1644</v>
      </c>
      <c r="ACS287" s="16" t="s">
        <v>676</v>
      </c>
      <c r="ACT287" s="16" t="s">
        <v>1522</v>
      </c>
      <c r="ACX287" s="16" t="s">
        <v>1916</v>
      </c>
      <c r="ACY287" s="16" t="s">
        <v>1949</v>
      </c>
      <c r="ACZ287" s="16">
        <v>1</v>
      </c>
      <c r="ADA287" s="16">
        <v>1</v>
      </c>
      <c r="ADB287" s="16">
        <v>1</v>
      </c>
      <c r="ADC287" s="16">
        <v>1</v>
      </c>
      <c r="ADD287" s="16">
        <v>1</v>
      </c>
      <c r="ADE287" s="16" t="s">
        <v>8712</v>
      </c>
      <c r="ADF287" s="16">
        <v>0</v>
      </c>
      <c r="ADG287" s="16" t="s">
        <v>486</v>
      </c>
      <c r="ADH287" s="16">
        <v>2</v>
      </c>
      <c r="ADI287" s="16" t="s">
        <v>486</v>
      </c>
      <c r="ADJ287" s="16" t="s">
        <v>13198</v>
      </c>
      <c r="ADK287" s="16" t="s">
        <v>13194</v>
      </c>
      <c r="ADL287" s="16" t="s">
        <v>1764</v>
      </c>
      <c r="ADN287" s="16" t="s">
        <v>13196</v>
      </c>
      <c r="ADO287" s="16" t="s">
        <v>13197</v>
      </c>
      <c r="ADP287" s="16" t="s">
        <v>13196</v>
      </c>
      <c r="ADQ287" s="16" t="s">
        <v>13196</v>
      </c>
      <c r="ADR287" s="16" t="s">
        <v>13194</v>
      </c>
      <c r="ADU287" s="16" t="s">
        <v>1763</v>
      </c>
      <c r="ADW287" s="16" t="s">
        <v>8729</v>
      </c>
      <c r="AEA287" s="16">
        <v>3258.3333333333298</v>
      </c>
      <c r="AEC287" s="16" t="s">
        <v>1062</v>
      </c>
      <c r="AED287" s="16">
        <v>2211.86</v>
      </c>
      <c r="AEE287" s="16" t="s">
        <v>952</v>
      </c>
      <c r="AEG287" s="16">
        <v>5750</v>
      </c>
      <c r="AEI287" s="16">
        <v>750</v>
      </c>
      <c r="AEK287" s="16">
        <v>450</v>
      </c>
      <c r="AEM287" s="16">
        <v>175</v>
      </c>
      <c r="AEN287" s="16">
        <v>250</v>
      </c>
      <c r="AEO287" s="16">
        <v>50</v>
      </c>
      <c r="AEP287" s="16">
        <v>100</v>
      </c>
    </row>
    <row r="288" spans="1:822" x14ac:dyDescent="0.25">
      <c r="A288" s="30">
        <v>45827</v>
      </c>
      <c r="B288" s="16" t="s">
        <v>10288</v>
      </c>
      <c r="C288" s="16" t="s">
        <v>867</v>
      </c>
      <c r="D288" s="16" t="s">
        <v>867</v>
      </c>
      <c r="E288" s="16">
        <v>55</v>
      </c>
      <c r="F288" s="16" t="s">
        <v>8153</v>
      </c>
      <c r="G288" s="16" t="s">
        <v>4137</v>
      </c>
      <c r="I288" s="16" t="s">
        <v>4148</v>
      </c>
      <c r="Z288" s="16" t="s">
        <v>981</v>
      </c>
      <c r="AA288" s="16" t="s">
        <v>470</v>
      </c>
      <c r="AB288" s="16">
        <v>1</v>
      </c>
      <c r="AC288" s="16" t="s">
        <v>844</v>
      </c>
      <c r="AD288" s="16" t="s">
        <v>843</v>
      </c>
      <c r="AE288" s="16" t="s">
        <v>843</v>
      </c>
      <c r="AF288" s="16" t="s">
        <v>844</v>
      </c>
      <c r="AG288" s="16" t="s">
        <v>843</v>
      </c>
      <c r="AH288" s="16" t="s">
        <v>844</v>
      </c>
      <c r="AI288" s="16" t="s">
        <v>843</v>
      </c>
      <c r="AJ288" s="16" t="s">
        <v>843</v>
      </c>
      <c r="AK288" s="16" t="s">
        <v>843</v>
      </c>
      <c r="AM288" s="16" t="s">
        <v>737</v>
      </c>
      <c r="AN288" s="16" t="s">
        <v>759</v>
      </c>
      <c r="AP288" s="16" t="s">
        <v>770</v>
      </c>
      <c r="AR288" s="16" t="s">
        <v>6907</v>
      </c>
      <c r="BB288" s="16">
        <v>3</v>
      </c>
      <c r="BC288" s="16" t="s">
        <v>7878</v>
      </c>
      <c r="BE288" s="16" t="s">
        <v>5098</v>
      </c>
      <c r="BV288" s="16" t="s">
        <v>4433</v>
      </c>
      <c r="BW288" s="16" t="s">
        <v>844</v>
      </c>
      <c r="BX288" s="16" t="s">
        <v>843</v>
      </c>
      <c r="BY288" s="16" t="s">
        <v>843</v>
      </c>
      <c r="BZ288" s="16" t="s">
        <v>843</v>
      </c>
      <c r="CA288" s="16" t="s">
        <v>843</v>
      </c>
      <c r="CB288" s="16" t="s">
        <v>843</v>
      </c>
      <c r="CC288" s="16" t="s">
        <v>843</v>
      </c>
      <c r="CD288" s="16" t="s">
        <v>843</v>
      </c>
      <c r="CE288" s="16" t="s">
        <v>843</v>
      </c>
      <c r="CF288" s="16" t="s">
        <v>843</v>
      </c>
      <c r="CG288" s="16" t="s">
        <v>843</v>
      </c>
      <c r="CH288" s="16" t="s">
        <v>843</v>
      </c>
      <c r="CI288" s="16" t="s">
        <v>843</v>
      </c>
      <c r="CJ288" s="16" t="s">
        <v>843</v>
      </c>
      <c r="CK288" s="16" t="s">
        <v>843</v>
      </c>
      <c r="CP288" s="16" t="s">
        <v>867</v>
      </c>
      <c r="CQ288" s="16" t="s">
        <v>9044</v>
      </c>
      <c r="CR288" s="16" t="s">
        <v>844</v>
      </c>
      <c r="CS288" s="16" t="s">
        <v>844</v>
      </c>
      <c r="CT288" s="16" t="s">
        <v>843</v>
      </c>
      <c r="CU288" s="16" t="s">
        <v>843</v>
      </c>
      <c r="CV288" s="16" t="s">
        <v>843</v>
      </c>
      <c r="CW288" s="16" t="s">
        <v>843</v>
      </c>
      <c r="CX288" s="16" t="s">
        <v>843</v>
      </c>
      <c r="CY288" s="16" t="s">
        <v>843</v>
      </c>
      <c r="CZ288" s="16" t="s">
        <v>843</v>
      </c>
      <c r="DA288" s="16" t="s">
        <v>5184</v>
      </c>
      <c r="DX288" s="16" t="s">
        <v>867</v>
      </c>
      <c r="DY288" s="16" t="s">
        <v>865</v>
      </c>
      <c r="GC288" s="16" t="s">
        <v>5353</v>
      </c>
      <c r="GF288" s="16" t="s">
        <v>864</v>
      </c>
      <c r="GG288" s="16" t="s">
        <v>867</v>
      </c>
      <c r="GV288" s="16" t="s">
        <v>864</v>
      </c>
      <c r="GW288" s="16" t="s">
        <v>843</v>
      </c>
      <c r="GX288" s="16" t="s">
        <v>843</v>
      </c>
      <c r="GY288" s="16" t="s">
        <v>843</v>
      </c>
      <c r="GZ288" s="16" t="s">
        <v>843</v>
      </c>
      <c r="HA288" s="16" t="s">
        <v>843</v>
      </c>
      <c r="HB288" s="16" t="s">
        <v>843</v>
      </c>
      <c r="HC288" s="16" t="s">
        <v>843</v>
      </c>
      <c r="HD288" s="16" t="s">
        <v>843</v>
      </c>
      <c r="HE288" s="16" t="s">
        <v>844</v>
      </c>
      <c r="HF288" s="16" t="s">
        <v>843</v>
      </c>
      <c r="HH288" s="16" t="s">
        <v>5456</v>
      </c>
      <c r="HK288" s="16" t="s">
        <v>865</v>
      </c>
      <c r="HM288" s="16" t="s">
        <v>867</v>
      </c>
      <c r="HN288" s="16" t="s">
        <v>7940</v>
      </c>
      <c r="HO288" s="16" t="s">
        <v>843</v>
      </c>
      <c r="HP288" s="16" t="s">
        <v>843</v>
      </c>
      <c r="HQ288" s="16" t="s">
        <v>843</v>
      </c>
      <c r="HR288" s="16" t="s">
        <v>843</v>
      </c>
      <c r="HS288" s="16" t="s">
        <v>843</v>
      </c>
      <c r="HT288" s="16" t="s">
        <v>843</v>
      </c>
      <c r="HU288" s="16" t="s">
        <v>844</v>
      </c>
      <c r="HV288" s="16" t="s">
        <v>843</v>
      </c>
      <c r="HW288" s="16" t="s">
        <v>843</v>
      </c>
      <c r="HX288" s="16" t="s">
        <v>843</v>
      </c>
      <c r="HZ288" s="16" t="s">
        <v>7950</v>
      </c>
      <c r="KE288" s="16" t="s">
        <v>5582</v>
      </c>
      <c r="KG288" s="16" t="s">
        <v>7018</v>
      </c>
      <c r="KH288" s="16" t="s">
        <v>7033</v>
      </c>
      <c r="KI288" s="16" t="s">
        <v>867</v>
      </c>
      <c r="KJ288" s="16" t="s">
        <v>8796</v>
      </c>
      <c r="KK288" s="16" t="s">
        <v>843</v>
      </c>
      <c r="KL288" s="16" t="s">
        <v>843</v>
      </c>
      <c r="KM288" s="16" t="s">
        <v>844</v>
      </c>
      <c r="KN288" s="16" t="s">
        <v>843</v>
      </c>
      <c r="KO288" s="16" t="s">
        <v>844</v>
      </c>
      <c r="KP288" s="16" t="s">
        <v>843</v>
      </c>
      <c r="KQ288" s="16" t="s">
        <v>843</v>
      </c>
      <c r="LG288" s="16" t="s">
        <v>865</v>
      </c>
      <c r="LH288" s="16" t="s">
        <v>865</v>
      </c>
      <c r="LI288" s="16" t="s">
        <v>867</v>
      </c>
      <c r="LJ288" s="16" t="s">
        <v>865</v>
      </c>
      <c r="LK288" s="16" t="s">
        <v>865</v>
      </c>
      <c r="LL288" s="16" t="s">
        <v>864</v>
      </c>
      <c r="LM288" s="16" t="s">
        <v>843</v>
      </c>
      <c r="LN288" s="16" t="s">
        <v>843</v>
      </c>
      <c r="LO288" s="16" t="s">
        <v>843</v>
      </c>
      <c r="LP288" s="16" t="s">
        <v>843</v>
      </c>
      <c r="LQ288" s="16" t="s">
        <v>843</v>
      </c>
      <c r="LR288" s="16" t="s">
        <v>843</v>
      </c>
      <c r="LS288" s="16" t="s">
        <v>843</v>
      </c>
      <c r="LT288" s="16" t="s">
        <v>843</v>
      </c>
      <c r="LU288" s="16" t="s">
        <v>843</v>
      </c>
      <c r="LV288" s="16" t="s">
        <v>843</v>
      </c>
      <c r="LW288" s="16" t="s">
        <v>843</v>
      </c>
      <c r="LX288" s="16" t="s">
        <v>843</v>
      </c>
      <c r="LY288" s="16" t="s">
        <v>843</v>
      </c>
      <c r="LZ288" s="16" t="s">
        <v>844</v>
      </c>
      <c r="MA288" s="16" t="s">
        <v>843</v>
      </c>
      <c r="MC288" s="16" t="s">
        <v>5694</v>
      </c>
      <c r="MD288" s="16" t="s">
        <v>844</v>
      </c>
      <c r="ME288" s="16" t="s">
        <v>843</v>
      </c>
      <c r="MF288" s="16" t="s">
        <v>843</v>
      </c>
      <c r="MG288" s="16" t="s">
        <v>843</v>
      </c>
      <c r="MH288" s="16" t="s">
        <v>843</v>
      </c>
      <c r="MI288" s="16" t="s">
        <v>843</v>
      </c>
      <c r="MJ288" s="16" t="s">
        <v>843</v>
      </c>
      <c r="MK288" s="16" t="s">
        <v>843</v>
      </c>
      <c r="ML288" s="16" t="s">
        <v>843</v>
      </c>
      <c r="MM288" s="16" t="s">
        <v>843</v>
      </c>
      <c r="MN288" s="16" t="s">
        <v>843</v>
      </c>
      <c r="MO288" s="16" t="s">
        <v>843</v>
      </c>
      <c r="MP288" s="16" t="s">
        <v>843</v>
      </c>
      <c r="MQ288" s="16" t="s">
        <v>843</v>
      </c>
      <c r="MR288" s="16" t="s">
        <v>843</v>
      </c>
      <c r="MS288" s="16" t="s">
        <v>843</v>
      </c>
      <c r="MT288" s="16" t="s">
        <v>843</v>
      </c>
      <c r="MU288" s="16" t="s">
        <v>843</v>
      </c>
      <c r="MV288" s="16" t="s">
        <v>843</v>
      </c>
      <c r="PC288" s="16" t="s">
        <v>865</v>
      </c>
      <c r="PD288" s="16" t="s">
        <v>865</v>
      </c>
      <c r="PY288" s="16" t="s">
        <v>865</v>
      </c>
      <c r="QP288" s="16" t="s">
        <v>865</v>
      </c>
      <c r="QR288" s="16" t="s">
        <v>867</v>
      </c>
      <c r="QT288" s="16" t="s">
        <v>865</v>
      </c>
      <c r="QV288" s="16" t="s">
        <v>865</v>
      </c>
      <c r="QX288" s="16" t="s">
        <v>865</v>
      </c>
      <c r="QY288" s="16" t="s">
        <v>867</v>
      </c>
      <c r="RD288" s="16" t="s">
        <v>865</v>
      </c>
      <c r="RF288" s="16" t="s">
        <v>865</v>
      </c>
      <c r="RH288" s="16" t="s">
        <v>865</v>
      </c>
      <c r="RJ288" s="16" t="s">
        <v>865</v>
      </c>
      <c r="RN288" s="16" t="s">
        <v>7724</v>
      </c>
      <c r="RP288" s="16" t="s">
        <v>867</v>
      </c>
      <c r="RR288" s="16" t="s">
        <v>7720</v>
      </c>
      <c r="RT288" s="16" t="s">
        <v>7720</v>
      </c>
      <c r="RV288" s="16" t="s">
        <v>7720</v>
      </c>
      <c r="RX288" s="16" t="s">
        <v>7720</v>
      </c>
      <c r="RZ288" s="16" t="s">
        <v>7720</v>
      </c>
      <c r="SQ288" s="16" t="s">
        <v>865</v>
      </c>
      <c r="SS288" s="16" t="s">
        <v>7308</v>
      </c>
      <c r="ST288" s="16" t="s">
        <v>7764</v>
      </c>
      <c r="TN288" s="16">
        <v>1000</v>
      </c>
      <c r="TO288" s="16">
        <v>0</v>
      </c>
      <c r="TP288" s="16">
        <v>0</v>
      </c>
      <c r="TQ288" s="16">
        <v>1500</v>
      </c>
      <c r="TR288" s="16">
        <v>700</v>
      </c>
      <c r="TS288" s="16">
        <v>250</v>
      </c>
      <c r="TT288" s="16">
        <v>0</v>
      </c>
      <c r="TU288" s="16">
        <v>0</v>
      </c>
      <c r="TV288" s="16">
        <v>5000</v>
      </c>
      <c r="TW288" s="16">
        <v>0</v>
      </c>
      <c r="TX288" s="16">
        <v>0</v>
      </c>
      <c r="TZ288" s="16" t="s">
        <v>7361</v>
      </c>
      <c r="UA288" s="16" t="s">
        <v>5971</v>
      </c>
      <c r="UB288" s="16">
        <v>0</v>
      </c>
      <c r="UC288" s="16" t="s">
        <v>843</v>
      </c>
      <c r="UD288" s="16" t="s">
        <v>843</v>
      </c>
      <c r="UE288" s="16" t="s">
        <v>843</v>
      </c>
      <c r="UF288" s="16" t="s">
        <v>844</v>
      </c>
      <c r="UG288" s="16" t="s">
        <v>843</v>
      </c>
      <c r="UH288" s="16" t="s">
        <v>843</v>
      </c>
      <c r="VX288" s="16" t="s">
        <v>6028</v>
      </c>
      <c r="VY288" s="16" t="s">
        <v>844</v>
      </c>
      <c r="VZ288" s="16" t="s">
        <v>843</v>
      </c>
      <c r="WA288" s="16" t="s">
        <v>843</v>
      </c>
      <c r="WB288" s="16" t="s">
        <v>843</v>
      </c>
      <c r="WC288" s="16" t="s">
        <v>843</v>
      </c>
      <c r="WD288" s="16" t="s">
        <v>843</v>
      </c>
      <c r="WE288" s="16" t="s">
        <v>843</v>
      </c>
      <c r="WF288" s="16" t="s">
        <v>843</v>
      </c>
      <c r="WH288" s="16">
        <v>1625</v>
      </c>
      <c r="WO288" s="16" t="s">
        <v>6923</v>
      </c>
      <c r="YN288" s="16" t="s">
        <v>864</v>
      </c>
      <c r="YP288" s="16" t="s">
        <v>7990</v>
      </c>
      <c r="YR288" s="16" t="s">
        <v>10289</v>
      </c>
      <c r="YS288" s="16" t="s">
        <v>10290</v>
      </c>
      <c r="YT288" s="16" t="s">
        <v>8694</v>
      </c>
      <c r="YU288" s="16" t="s">
        <v>10291</v>
      </c>
      <c r="YV288" s="16" t="s">
        <v>9148</v>
      </c>
      <c r="YW288" s="16" t="s">
        <v>844</v>
      </c>
      <c r="YX288" s="16" t="s">
        <v>9148</v>
      </c>
      <c r="YY288" s="16" t="s">
        <v>8762</v>
      </c>
      <c r="YZ288" s="16" t="s">
        <v>843</v>
      </c>
      <c r="ZA288" s="16" t="s">
        <v>843</v>
      </c>
      <c r="ZB288" s="16">
        <v>4283.33</v>
      </c>
      <c r="ZC288" s="16" t="s">
        <v>9097</v>
      </c>
      <c r="ZD288" s="16" t="s">
        <v>843</v>
      </c>
      <c r="ZE288" s="16" t="s">
        <v>9135</v>
      </c>
      <c r="ZF288" s="16" t="s">
        <v>8863</v>
      </c>
      <c r="ZG288" s="16" t="s">
        <v>9042</v>
      </c>
      <c r="ZH288" s="16" t="s">
        <v>8739</v>
      </c>
      <c r="ZI288" s="16" t="s">
        <v>843</v>
      </c>
      <c r="ZJ288" s="16" t="s">
        <v>843</v>
      </c>
      <c r="ZK288" s="16" t="s">
        <v>843</v>
      </c>
      <c r="ZL288" s="16" t="s">
        <v>843</v>
      </c>
      <c r="ZM288" s="16" t="s">
        <v>843</v>
      </c>
      <c r="ZN288" s="16" t="s">
        <v>8815</v>
      </c>
      <c r="ZO288" s="16" t="s">
        <v>487</v>
      </c>
      <c r="ZP288" s="16" t="s">
        <v>487</v>
      </c>
      <c r="ZQ288" s="16" t="s">
        <v>486</v>
      </c>
      <c r="ZR288" s="16" t="s">
        <v>486</v>
      </c>
      <c r="ZS288" s="16" t="s">
        <v>8872</v>
      </c>
      <c r="ZT288" s="16" t="s">
        <v>8705</v>
      </c>
      <c r="ZU288" s="16" t="s">
        <v>8706</v>
      </c>
      <c r="ZV288" s="16" t="s">
        <v>487</v>
      </c>
      <c r="ZW288" s="16" t="s">
        <v>843</v>
      </c>
      <c r="ZX288" s="16" t="s">
        <v>844</v>
      </c>
      <c r="ZY288" s="16" t="s">
        <v>844</v>
      </c>
      <c r="ZZ288" s="16" t="s">
        <v>843</v>
      </c>
      <c r="AAA288" s="16" t="s">
        <v>843</v>
      </c>
      <c r="AAB288" s="16" t="s">
        <v>843</v>
      </c>
      <c r="AAC288" s="16">
        <v>0</v>
      </c>
      <c r="AAD288" s="16" t="s">
        <v>844</v>
      </c>
      <c r="AAE288" s="16" t="s">
        <v>843</v>
      </c>
      <c r="AAF288" s="16" t="s">
        <v>843</v>
      </c>
      <c r="AAG288" s="16" t="s">
        <v>843</v>
      </c>
      <c r="AAH288" s="16" t="s">
        <v>843</v>
      </c>
      <c r="AAI288" s="16" t="s">
        <v>843</v>
      </c>
      <c r="AAJ288" s="16" t="s">
        <v>600</v>
      </c>
      <c r="AAK288" s="16" t="s">
        <v>639</v>
      </c>
      <c r="AAL288" s="16" t="s">
        <v>905</v>
      </c>
      <c r="AAM288" s="16" t="s">
        <v>663</v>
      </c>
      <c r="AAN288" s="16" t="s">
        <v>8707</v>
      </c>
      <c r="AAO288" s="16" t="s">
        <v>1019</v>
      </c>
      <c r="AAP288" s="16" t="s">
        <v>8708</v>
      </c>
      <c r="AAS288" s="16">
        <v>1625</v>
      </c>
      <c r="AAT288" s="16" t="s">
        <v>782</v>
      </c>
      <c r="AAU288" s="16" t="s">
        <v>782</v>
      </c>
      <c r="AAV288" s="16" t="s">
        <v>782</v>
      </c>
      <c r="AAW288" s="16" t="s">
        <v>782</v>
      </c>
      <c r="AAX288" s="16" t="s">
        <v>843</v>
      </c>
      <c r="AAY288" s="16" t="s">
        <v>8710</v>
      </c>
      <c r="AAZ288" s="16" t="s">
        <v>783</v>
      </c>
      <c r="ABA288" s="16" t="s">
        <v>783</v>
      </c>
      <c r="ABB288" s="16" t="s">
        <v>782</v>
      </c>
      <c r="ABC288" s="16" t="s">
        <v>783</v>
      </c>
      <c r="ABD288" s="16" t="s">
        <v>782</v>
      </c>
      <c r="ABE288" s="16" t="s">
        <v>783</v>
      </c>
      <c r="ABF288" s="16" t="s">
        <v>782</v>
      </c>
      <c r="ABG288" s="16" t="s">
        <v>783</v>
      </c>
      <c r="ABH288" s="16" t="s">
        <v>783</v>
      </c>
      <c r="ABI288" s="16" t="s">
        <v>783</v>
      </c>
      <c r="ABJ288" s="16" t="s">
        <v>783</v>
      </c>
      <c r="ABK288" s="16" t="s">
        <v>783</v>
      </c>
      <c r="ABL288" s="16" t="s">
        <v>8743</v>
      </c>
      <c r="ABM288" s="16" t="s">
        <v>843</v>
      </c>
      <c r="ABN288" s="16" t="s">
        <v>1033</v>
      </c>
      <c r="ABP288" s="16" t="s">
        <v>972</v>
      </c>
      <c r="ABQ288" s="16" t="s">
        <v>4341</v>
      </c>
      <c r="ABR288" s="16" t="s">
        <v>470</v>
      </c>
      <c r="ABS288" s="16" t="s">
        <v>451</v>
      </c>
      <c r="ABT288" s="16" t="s">
        <v>844</v>
      </c>
      <c r="ABU288" s="16" t="s">
        <v>844</v>
      </c>
      <c r="ABV288" s="16" t="s">
        <v>487</v>
      </c>
      <c r="ABW288" s="16" t="s">
        <v>486</v>
      </c>
      <c r="ABX288" s="16" t="s">
        <v>892</v>
      </c>
      <c r="ABY288" s="16" t="s">
        <v>486</v>
      </c>
      <c r="ABZ288" s="16" t="s">
        <v>487</v>
      </c>
      <c r="ACA288" s="16" t="s">
        <v>759</v>
      </c>
      <c r="ACB288" s="16" t="s">
        <v>770</v>
      </c>
      <c r="ACC288" s="16" t="s">
        <v>737</v>
      </c>
      <c r="ACD288" s="16" t="s">
        <v>486</v>
      </c>
      <c r="ACE288" s="16" t="s">
        <v>486</v>
      </c>
      <c r="ACG288" s="16" t="s">
        <v>1014</v>
      </c>
      <c r="ACH288" s="16" t="s">
        <v>1009</v>
      </c>
      <c r="ACI288" s="16" t="s">
        <v>462</v>
      </c>
      <c r="ACJ288" s="16">
        <v>0.79400000000000004</v>
      </c>
      <c r="ACK288" s="16" t="s">
        <v>482</v>
      </c>
      <c r="ACL288" s="16" t="s">
        <v>740</v>
      </c>
      <c r="ACM288" s="16" t="s">
        <v>1189</v>
      </c>
      <c r="ACN288" s="16" t="s">
        <v>1169</v>
      </c>
      <c r="ACO288" s="16" t="s">
        <v>1856</v>
      </c>
      <c r="ACP288" s="16">
        <v>1625</v>
      </c>
      <c r="ACQ288" s="16" t="s">
        <v>1201</v>
      </c>
      <c r="ACR288" s="16" t="s">
        <v>1645</v>
      </c>
      <c r="ACS288" s="16" t="s">
        <v>680</v>
      </c>
      <c r="ACT288" s="16" t="s">
        <v>1521</v>
      </c>
      <c r="ACU288" s="16" t="s">
        <v>833</v>
      </c>
      <c r="ACV288" s="16" t="s">
        <v>8711</v>
      </c>
      <c r="ACW288" s="16" t="s">
        <v>451</v>
      </c>
      <c r="ACX288" s="16" t="s">
        <v>1915</v>
      </c>
      <c r="ACY288" s="16" t="s">
        <v>1947</v>
      </c>
      <c r="ACZ288" s="16">
        <v>0</v>
      </c>
      <c r="ADA288" s="16">
        <v>0</v>
      </c>
      <c r="ADB288" s="16">
        <v>1</v>
      </c>
      <c r="ADC288" s="16">
        <v>0</v>
      </c>
      <c r="ADD288" s="16">
        <v>0</v>
      </c>
      <c r="ADE288" s="16" t="s">
        <v>9011</v>
      </c>
      <c r="ADF288" s="16">
        <v>0</v>
      </c>
      <c r="ADG288" s="16" t="s">
        <v>486</v>
      </c>
      <c r="ADH288" s="16">
        <v>1</v>
      </c>
      <c r="ADI288" s="16" t="s">
        <v>486</v>
      </c>
      <c r="ADJ288" s="16" t="s">
        <v>13198</v>
      </c>
      <c r="ADK288" s="16" t="s">
        <v>13194</v>
      </c>
      <c r="ADL288" s="16" t="s">
        <v>13194</v>
      </c>
      <c r="ADM288" s="16" t="s">
        <v>1756</v>
      </c>
      <c r="ADN288" s="16" t="s">
        <v>1764</v>
      </c>
      <c r="ADO288" s="16" t="s">
        <v>1766</v>
      </c>
      <c r="ADP288" s="16" t="s">
        <v>13194</v>
      </c>
      <c r="ADQ288" s="16" t="s">
        <v>1750</v>
      </c>
      <c r="ADR288" s="16" t="s">
        <v>13194</v>
      </c>
      <c r="ADS288" s="16" t="s">
        <v>13194</v>
      </c>
      <c r="ADW288" s="16" t="s">
        <v>13199</v>
      </c>
      <c r="ADY288" s="16" t="s">
        <v>1062</v>
      </c>
      <c r="ADZ288" s="16">
        <v>4283.3333333333303</v>
      </c>
      <c r="AEC288" s="16" t="s">
        <v>1058</v>
      </c>
      <c r="AED288" s="16">
        <v>1625</v>
      </c>
      <c r="AEE288" s="16" t="s">
        <v>952</v>
      </c>
      <c r="AEF288" s="16">
        <v>1625</v>
      </c>
      <c r="AEI288" s="16">
        <v>1000</v>
      </c>
      <c r="AEL288" s="16">
        <v>1500</v>
      </c>
      <c r="AEM288" s="16">
        <v>5000</v>
      </c>
      <c r="AEN288" s="16">
        <v>700</v>
      </c>
      <c r="AEO288" s="16">
        <v>250</v>
      </c>
    </row>
    <row r="289" spans="1:822" x14ac:dyDescent="0.25">
      <c r="A289" s="30">
        <v>45827</v>
      </c>
      <c r="B289" s="16" t="s">
        <v>10292</v>
      </c>
      <c r="C289" s="16" t="s">
        <v>867</v>
      </c>
      <c r="D289" s="16" t="s">
        <v>867</v>
      </c>
      <c r="E289" s="16">
        <v>74</v>
      </c>
      <c r="F289" s="16" t="s">
        <v>8153</v>
      </c>
      <c r="G289" s="16" t="s">
        <v>4137</v>
      </c>
      <c r="I289" s="16" t="s">
        <v>4148</v>
      </c>
      <c r="Z289" s="16" t="s">
        <v>981</v>
      </c>
      <c r="AA289" s="16" t="s">
        <v>470</v>
      </c>
      <c r="AB289" s="16">
        <v>6</v>
      </c>
      <c r="AC289" s="16" t="s">
        <v>8732</v>
      </c>
      <c r="AD289" s="16" t="s">
        <v>8732</v>
      </c>
      <c r="AE289" s="16" t="s">
        <v>843</v>
      </c>
      <c r="AF289" s="16" t="s">
        <v>844</v>
      </c>
      <c r="AG289" s="16" t="s">
        <v>1056</v>
      </c>
      <c r="AH289" s="16" t="s">
        <v>8746</v>
      </c>
      <c r="AI289" s="16" t="s">
        <v>1056</v>
      </c>
      <c r="AJ289" s="16" t="s">
        <v>843</v>
      </c>
      <c r="AK289" s="16" t="s">
        <v>8732</v>
      </c>
      <c r="AM289" s="16" t="s">
        <v>737</v>
      </c>
      <c r="AN289" s="16" t="s">
        <v>759</v>
      </c>
      <c r="AP289" s="16" t="s">
        <v>775</v>
      </c>
      <c r="AR289" s="16" t="s">
        <v>6907</v>
      </c>
      <c r="BB289" s="16">
        <v>5</v>
      </c>
      <c r="BC289" s="16" t="s">
        <v>7878</v>
      </c>
      <c r="BE289" s="16" t="s">
        <v>5098</v>
      </c>
      <c r="BV289" s="16" t="s">
        <v>4433</v>
      </c>
      <c r="BW289" s="16" t="s">
        <v>844</v>
      </c>
      <c r="BX289" s="16" t="s">
        <v>843</v>
      </c>
      <c r="BY289" s="16" t="s">
        <v>843</v>
      </c>
      <c r="BZ289" s="16" t="s">
        <v>843</v>
      </c>
      <c r="CA289" s="16" t="s">
        <v>843</v>
      </c>
      <c r="CB289" s="16" t="s">
        <v>843</v>
      </c>
      <c r="CC289" s="16" t="s">
        <v>843</v>
      </c>
      <c r="CD289" s="16" t="s">
        <v>843</v>
      </c>
      <c r="CE289" s="16" t="s">
        <v>843</v>
      </c>
      <c r="CF289" s="16" t="s">
        <v>843</v>
      </c>
      <c r="CG289" s="16" t="s">
        <v>843</v>
      </c>
      <c r="CH289" s="16" t="s">
        <v>843</v>
      </c>
      <c r="CI289" s="16" t="s">
        <v>843</v>
      </c>
      <c r="CJ289" s="16" t="s">
        <v>843</v>
      </c>
      <c r="CK289" s="16" t="s">
        <v>843</v>
      </c>
      <c r="CP289" s="16" t="s">
        <v>867</v>
      </c>
      <c r="CQ289" s="16" t="s">
        <v>5194</v>
      </c>
      <c r="CR289" s="16" t="s">
        <v>843</v>
      </c>
      <c r="CS289" s="16" t="s">
        <v>844</v>
      </c>
      <c r="CT289" s="16" t="s">
        <v>843</v>
      </c>
      <c r="CU289" s="16" t="s">
        <v>843</v>
      </c>
      <c r="CV289" s="16" t="s">
        <v>843</v>
      </c>
      <c r="CW289" s="16" t="s">
        <v>843</v>
      </c>
      <c r="CX289" s="16" t="s">
        <v>843</v>
      </c>
      <c r="CY289" s="16" t="s">
        <v>843</v>
      </c>
      <c r="CZ289" s="16" t="s">
        <v>843</v>
      </c>
      <c r="DA289" s="16" t="s">
        <v>5187</v>
      </c>
      <c r="DB289" s="16" t="s">
        <v>5194</v>
      </c>
      <c r="DC289" s="16" t="s">
        <v>843</v>
      </c>
      <c r="DD289" s="16" t="s">
        <v>844</v>
      </c>
      <c r="DE289" s="16" t="s">
        <v>843</v>
      </c>
      <c r="DF289" s="16" t="s">
        <v>843</v>
      </c>
      <c r="DG289" s="16" t="s">
        <v>843</v>
      </c>
      <c r="DH289" s="16" t="s">
        <v>843</v>
      </c>
      <c r="DI289" s="16" t="s">
        <v>843</v>
      </c>
      <c r="DJ289" s="16" t="s">
        <v>843</v>
      </c>
      <c r="DK289" s="16" t="s">
        <v>843</v>
      </c>
      <c r="DL289" s="16" t="s">
        <v>5224</v>
      </c>
      <c r="DM289" s="16" t="s">
        <v>843</v>
      </c>
      <c r="DN289" s="16" t="s">
        <v>843</v>
      </c>
      <c r="DO289" s="16" t="s">
        <v>843</v>
      </c>
      <c r="DP289" s="16" t="s">
        <v>844</v>
      </c>
      <c r="DQ289" s="16" t="s">
        <v>843</v>
      </c>
      <c r="DR289" s="16" t="s">
        <v>843</v>
      </c>
      <c r="DS289" s="16" t="s">
        <v>843</v>
      </c>
      <c r="DT289" s="16" t="s">
        <v>843</v>
      </c>
      <c r="DU289" s="16" t="s">
        <v>843</v>
      </c>
      <c r="DV289" s="16" t="s">
        <v>843</v>
      </c>
      <c r="DW289" s="16" t="s">
        <v>843</v>
      </c>
      <c r="DX289" s="16" t="s">
        <v>867</v>
      </c>
      <c r="DY289" s="16" t="s">
        <v>867</v>
      </c>
      <c r="GC289" s="16" t="s">
        <v>5350</v>
      </c>
      <c r="GF289" s="16" t="s">
        <v>6818</v>
      </c>
      <c r="GG289" s="16" t="s">
        <v>867</v>
      </c>
      <c r="GV289" s="16" t="s">
        <v>5443</v>
      </c>
      <c r="GW289" s="16" t="s">
        <v>843</v>
      </c>
      <c r="GX289" s="16" t="s">
        <v>844</v>
      </c>
      <c r="GY289" s="16" t="s">
        <v>843</v>
      </c>
      <c r="GZ289" s="16" t="s">
        <v>843</v>
      </c>
      <c r="HA289" s="16" t="s">
        <v>843</v>
      </c>
      <c r="HB289" s="16" t="s">
        <v>843</v>
      </c>
      <c r="HC289" s="16" t="s">
        <v>843</v>
      </c>
      <c r="HD289" s="16" t="s">
        <v>843</v>
      </c>
      <c r="HE289" s="16" t="s">
        <v>843</v>
      </c>
      <c r="HF289" s="16" t="s">
        <v>843</v>
      </c>
      <c r="HH289" s="16" t="s">
        <v>5456</v>
      </c>
      <c r="HK289" s="16" t="s">
        <v>865</v>
      </c>
      <c r="HM289" s="16" t="s">
        <v>865</v>
      </c>
      <c r="HZ289" s="16" t="s">
        <v>7944</v>
      </c>
      <c r="KE289" s="16" t="s">
        <v>5582</v>
      </c>
      <c r="KG289" s="16" t="s">
        <v>7015</v>
      </c>
      <c r="KH289" s="16" t="s">
        <v>7033</v>
      </c>
      <c r="KI289" s="16" t="s">
        <v>865</v>
      </c>
      <c r="LG289" s="16" t="s">
        <v>867</v>
      </c>
      <c r="LH289" s="16" t="s">
        <v>867</v>
      </c>
      <c r="LI289" s="16" t="s">
        <v>867</v>
      </c>
      <c r="LJ289" s="16" t="s">
        <v>867</v>
      </c>
      <c r="LK289" s="16" t="s">
        <v>867</v>
      </c>
      <c r="LL289" s="16" t="s">
        <v>5690</v>
      </c>
      <c r="LM289" s="16" t="s">
        <v>843</v>
      </c>
      <c r="LN289" s="16" t="s">
        <v>843</v>
      </c>
      <c r="LO289" s="16" t="s">
        <v>843</v>
      </c>
      <c r="LP289" s="16" t="s">
        <v>843</v>
      </c>
      <c r="LQ289" s="16" t="s">
        <v>843</v>
      </c>
      <c r="LR289" s="16" t="s">
        <v>843</v>
      </c>
      <c r="LS289" s="16" t="s">
        <v>843</v>
      </c>
      <c r="LT289" s="16" t="s">
        <v>843</v>
      </c>
      <c r="LU289" s="16" t="s">
        <v>843</v>
      </c>
      <c r="LV289" s="16" t="s">
        <v>843</v>
      </c>
      <c r="LW289" s="16" t="s">
        <v>843</v>
      </c>
      <c r="LX289" s="16" t="s">
        <v>844</v>
      </c>
      <c r="LY289" s="16" t="s">
        <v>843</v>
      </c>
      <c r="LZ289" s="16" t="s">
        <v>843</v>
      </c>
      <c r="MA289" s="16" t="s">
        <v>843</v>
      </c>
      <c r="MC289" s="16" t="s">
        <v>5694</v>
      </c>
      <c r="MD289" s="16" t="s">
        <v>844</v>
      </c>
      <c r="ME289" s="16" t="s">
        <v>843</v>
      </c>
      <c r="MF289" s="16" t="s">
        <v>843</v>
      </c>
      <c r="MG289" s="16" t="s">
        <v>843</v>
      </c>
      <c r="MH289" s="16" t="s">
        <v>843</v>
      </c>
      <c r="MI289" s="16" t="s">
        <v>843</v>
      </c>
      <c r="MJ289" s="16" t="s">
        <v>843</v>
      </c>
      <c r="MK289" s="16" t="s">
        <v>843</v>
      </c>
      <c r="ML289" s="16" t="s">
        <v>843</v>
      </c>
      <c r="MM289" s="16" t="s">
        <v>843</v>
      </c>
      <c r="MN289" s="16" t="s">
        <v>843</v>
      </c>
      <c r="MO289" s="16" t="s">
        <v>843</v>
      </c>
      <c r="MP289" s="16" t="s">
        <v>843</v>
      </c>
      <c r="MQ289" s="16" t="s">
        <v>843</v>
      </c>
      <c r="MR289" s="16" t="s">
        <v>843</v>
      </c>
      <c r="MS289" s="16" t="s">
        <v>843</v>
      </c>
      <c r="MT289" s="16" t="s">
        <v>843</v>
      </c>
      <c r="MU289" s="16" t="s">
        <v>843</v>
      </c>
      <c r="MV289" s="16" t="s">
        <v>843</v>
      </c>
      <c r="MX289" s="16" t="s">
        <v>5694</v>
      </c>
      <c r="MY289" s="16" t="s">
        <v>844</v>
      </c>
      <c r="MZ289" s="16" t="s">
        <v>843</v>
      </c>
      <c r="NA289" s="16" t="s">
        <v>843</v>
      </c>
      <c r="NB289" s="16" t="s">
        <v>843</v>
      </c>
      <c r="NC289" s="16" t="s">
        <v>843</v>
      </c>
      <c r="ND289" s="16" t="s">
        <v>843</v>
      </c>
      <c r="NE289" s="16" t="s">
        <v>843</v>
      </c>
      <c r="NF289" s="16" t="s">
        <v>843</v>
      </c>
      <c r="NG289" s="16" t="s">
        <v>843</v>
      </c>
      <c r="NH289" s="16" t="s">
        <v>843</v>
      </c>
      <c r="NI289" s="16" t="s">
        <v>843</v>
      </c>
      <c r="NJ289" s="16" t="s">
        <v>843</v>
      </c>
      <c r="NK289" s="16" t="s">
        <v>843</v>
      </c>
      <c r="NL289" s="16" t="s">
        <v>843</v>
      </c>
      <c r="NM289" s="16" t="s">
        <v>843</v>
      </c>
      <c r="NN289" s="16" t="s">
        <v>843</v>
      </c>
      <c r="NO289" s="16" t="s">
        <v>843</v>
      </c>
      <c r="NP289" s="16" t="s">
        <v>843</v>
      </c>
      <c r="NQ289" s="16" t="s">
        <v>843</v>
      </c>
      <c r="OK289" s="16" t="s">
        <v>5694</v>
      </c>
      <c r="OL289" s="16" t="s">
        <v>844</v>
      </c>
      <c r="OM289" s="16" t="s">
        <v>843</v>
      </c>
      <c r="ON289" s="16" t="s">
        <v>843</v>
      </c>
      <c r="OO289" s="16" t="s">
        <v>843</v>
      </c>
      <c r="OP289" s="16" t="s">
        <v>843</v>
      </c>
      <c r="OQ289" s="16" t="s">
        <v>843</v>
      </c>
      <c r="OR289" s="16" t="s">
        <v>843</v>
      </c>
      <c r="OS289" s="16" t="s">
        <v>843</v>
      </c>
      <c r="OT289" s="16" t="s">
        <v>843</v>
      </c>
      <c r="OU289" s="16" t="s">
        <v>843</v>
      </c>
      <c r="OV289" s="16" t="s">
        <v>843</v>
      </c>
      <c r="OW289" s="16" t="s">
        <v>843</v>
      </c>
      <c r="OX289" s="16" t="s">
        <v>843</v>
      </c>
      <c r="OY289" s="16" t="s">
        <v>843</v>
      </c>
      <c r="OZ289" s="16" t="s">
        <v>843</v>
      </c>
      <c r="PA289" s="16" t="s">
        <v>843</v>
      </c>
      <c r="PC289" s="16" t="s">
        <v>865</v>
      </c>
      <c r="PD289" s="16" t="s">
        <v>865</v>
      </c>
      <c r="PY289" s="16" t="s">
        <v>865</v>
      </c>
      <c r="QP289" s="16" t="s">
        <v>865</v>
      </c>
      <c r="QR289" s="16" t="s">
        <v>864</v>
      </c>
      <c r="QT289" s="16" t="s">
        <v>867</v>
      </c>
      <c r="QV289" s="16" t="s">
        <v>865</v>
      </c>
      <c r="QX289" s="16" t="s">
        <v>864</v>
      </c>
      <c r="QY289" s="16" t="s">
        <v>867</v>
      </c>
      <c r="RD289" s="16" t="s">
        <v>4216</v>
      </c>
      <c r="RF289" s="16" t="s">
        <v>865</v>
      </c>
      <c r="RH289" s="16" t="s">
        <v>4216</v>
      </c>
      <c r="RJ289" s="16" t="s">
        <v>4216</v>
      </c>
      <c r="RN289" s="16" t="s">
        <v>867</v>
      </c>
      <c r="RP289" s="16" t="s">
        <v>867</v>
      </c>
      <c r="RR289" s="16" t="s">
        <v>867</v>
      </c>
      <c r="RT289" s="16" t="s">
        <v>867</v>
      </c>
      <c r="RV289" s="16" t="s">
        <v>7720</v>
      </c>
      <c r="RX289" s="16" t="s">
        <v>7720</v>
      </c>
      <c r="RZ289" s="16" t="s">
        <v>7720</v>
      </c>
      <c r="SQ289" s="16" t="s">
        <v>865</v>
      </c>
      <c r="SS289" s="16" t="s">
        <v>7293</v>
      </c>
      <c r="ST289" s="16" t="s">
        <v>7761</v>
      </c>
      <c r="TO289" s="16">
        <v>0</v>
      </c>
      <c r="TP289" s="16">
        <v>3000</v>
      </c>
      <c r="TS289" s="16">
        <v>700</v>
      </c>
      <c r="TT289" s="16">
        <v>0</v>
      </c>
      <c r="TV289" s="16">
        <v>900</v>
      </c>
      <c r="TW289" s="16">
        <v>0</v>
      </c>
      <c r="TZ289" s="16" t="s">
        <v>7367</v>
      </c>
      <c r="UA289" s="16" t="s">
        <v>9780</v>
      </c>
      <c r="UB289" s="16">
        <v>0</v>
      </c>
      <c r="UC289" s="16" t="s">
        <v>844</v>
      </c>
      <c r="UD289" s="16" t="s">
        <v>843</v>
      </c>
      <c r="UE289" s="16" t="s">
        <v>844</v>
      </c>
      <c r="UF289" s="16" t="s">
        <v>843</v>
      </c>
      <c r="UG289" s="16" t="s">
        <v>843</v>
      </c>
      <c r="UH289" s="16" t="s">
        <v>843</v>
      </c>
      <c r="VK289" s="16" t="s">
        <v>6102</v>
      </c>
      <c r="VL289" s="16" t="s">
        <v>843</v>
      </c>
      <c r="VM289" s="16" t="s">
        <v>843</v>
      </c>
      <c r="VN289" s="16" t="s">
        <v>843</v>
      </c>
      <c r="VO289" s="16" t="s">
        <v>843</v>
      </c>
      <c r="VP289" s="16" t="s">
        <v>844</v>
      </c>
      <c r="VQ289" s="16" t="s">
        <v>843</v>
      </c>
      <c r="VR289" s="16" t="s">
        <v>843</v>
      </c>
      <c r="VS289" s="16" t="s">
        <v>843</v>
      </c>
      <c r="VT289" s="16" t="s">
        <v>843</v>
      </c>
      <c r="VV289" s="16">
        <v>1500</v>
      </c>
      <c r="WO289" s="16" t="s">
        <v>6920</v>
      </c>
      <c r="XD289" s="16" t="s">
        <v>6975</v>
      </c>
      <c r="XE289" s="16" t="s">
        <v>843</v>
      </c>
      <c r="XF289" s="16" t="s">
        <v>843</v>
      </c>
      <c r="XG289" s="16" t="s">
        <v>844</v>
      </c>
      <c r="XH289" s="16" t="s">
        <v>843</v>
      </c>
      <c r="XI289" s="16" t="s">
        <v>843</v>
      </c>
      <c r="XJ289" s="16" t="s">
        <v>843</v>
      </c>
      <c r="XK289" s="16" t="s">
        <v>843</v>
      </c>
      <c r="XL289" s="16" t="s">
        <v>843</v>
      </c>
      <c r="XM289" s="16" t="s">
        <v>843</v>
      </c>
      <c r="XN289" s="16" t="s">
        <v>843</v>
      </c>
      <c r="XO289" s="16" t="s">
        <v>843</v>
      </c>
      <c r="XP289" s="16" t="s">
        <v>843</v>
      </c>
      <c r="XQ289" s="16" t="s">
        <v>843</v>
      </c>
      <c r="YF289" s="16" t="s">
        <v>865</v>
      </c>
      <c r="YN289" s="16" t="s">
        <v>7040</v>
      </c>
      <c r="YP289" s="16" t="s">
        <v>7990</v>
      </c>
      <c r="YR289" s="16" t="s">
        <v>10293</v>
      </c>
      <c r="YS289" s="16" t="s">
        <v>10294</v>
      </c>
      <c r="YT289" s="16" t="s">
        <v>8694</v>
      </c>
      <c r="YU289" s="16" t="s">
        <v>10295</v>
      </c>
      <c r="YV289" s="16" t="s">
        <v>9148</v>
      </c>
      <c r="YW289" s="16" t="s">
        <v>844</v>
      </c>
      <c r="YX289" s="16" t="s">
        <v>9148</v>
      </c>
      <c r="YY289" s="16" t="s">
        <v>8734</v>
      </c>
      <c r="YZ289" s="16" t="s">
        <v>843</v>
      </c>
      <c r="ZE289" s="16" t="s">
        <v>8734</v>
      </c>
      <c r="ZO289" s="16" t="s">
        <v>487</v>
      </c>
      <c r="ZP289" s="16" t="s">
        <v>487</v>
      </c>
      <c r="ZQ289" s="16" t="s">
        <v>486</v>
      </c>
      <c r="ZR289" s="16" t="s">
        <v>486</v>
      </c>
      <c r="ZS289" s="16" t="s">
        <v>9793</v>
      </c>
      <c r="ZT289" s="16" t="s">
        <v>8705</v>
      </c>
      <c r="ZU289" s="16" t="s">
        <v>8706</v>
      </c>
      <c r="ZV289" s="16" t="s">
        <v>487</v>
      </c>
      <c r="ZW289" s="16" t="s">
        <v>8732</v>
      </c>
      <c r="ZX289" s="16" t="s">
        <v>1056</v>
      </c>
      <c r="ZY289" s="16" t="s">
        <v>8746</v>
      </c>
      <c r="ZZ289" s="16" t="s">
        <v>1056</v>
      </c>
      <c r="AAA289" s="16" t="s">
        <v>844</v>
      </c>
      <c r="AAB289" s="16" t="s">
        <v>844</v>
      </c>
      <c r="AAC289" s="16">
        <v>1</v>
      </c>
      <c r="AAD289" s="16" t="s">
        <v>844</v>
      </c>
      <c r="AAE289" s="16" t="s">
        <v>1056</v>
      </c>
      <c r="AAF289" s="16" t="s">
        <v>843</v>
      </c>
      <c r="AAG289" s="16" t="s">
        <v>844</v>
      </c>
      <c r="AAH289" s="16" t="s">
        <v>843</v>
      </c>
      <c r="AAI289" s="16" t="s">
        <v>1056</v>
      </c>
      <c r="AAJ289" s="16" t="s">
        <v>624</v>
      </c>
      <c r="AAK289" s="16" t="s">
        <v>649</v>
      </c>
      <c r="AAL289" s="16" t="s">
        <v>904</v>
      </c>
      <c r="AAM289" s="16" t="s">
        <v>660</v>
      </c>
      <c r="AAN289" s="16" t="s">
        <v>8707</v>
      </c>
      <c r="AAO289" s="16" t="s">
        <v>1019</v>
      </c>
      <c r="AAP289" s="16" t="s">
        <v>8708</v>
      </c>
      <c r="AAQ289" s="16" t="s">
        <v>8943</v>
      </c>
      <c r="AAS289" s="16">
        <v>704.23</v>
      </c>
      <c r="AAU289" s="16" t="s">
        <v>782</v>
      </c>
      <c r="AAX289" s="16" t="s">
        <v>843</v>
      </c>
      <c r="AAY289" s="16" t="s">
        <v>8710</v>
      </c>
      <c r="AAZ289" s="16" t="s">
        <v>782</v>
      </c>
      <c r="ABC289" s="16" t="s">
        <v>783</v>
      </c>
      <c r="ABD289" s="16" t="s">
        <v>782</v>
      </c>
      <c r="ABE289" s="16" t="s">
        <v>783</v>
      </c>
      <c r="ABF289" s="16" t="s">
        <v>782</v>
      </c>
      <c r="ABG289" s="16" t="s">
        <v>782</v>
      </c>
      <c r="ABH289" s="16" t="s">
        <v>782</v>
      </c>
      <c r="ABI289" s="16" t="s">
        <v>783</v>
      </c>
      <c r="ABJ289" s="16" t="s">
        <v>783</v>
      </c>
      <c r="ABK289" s="16" t="s">
        <v>783</v>
      </c>
      <c r="ABL289" s="16" t="s">
        <v>8759</v>
      </c>
      <c r="ABM289" s="16" t="s">
        <v>1056</v>
      </c>
      <c r="ABO289" s="16" t="s">
        <v>486</v>
      </c>
      <c r="ABP289" s="16" t="s">
        <v>972</v>
      </c>
      <c r="ABQ289" s="16" t="s">
        <v>4341</v>
      </c>
      <c r="ABR289" s="16" t="s">
        <v>470</v>
      </c>
      <c r="ABS289" s="16" t="s">
        <v>457</v>
      </c>
      <c r="ABT289" s="16" t="s">
        <v>8769</v>
      </c>
      <c r="ABU289" s="16" t="s">
        <v>1056</v>
      </c>
      <c r="ABV289" s="16" t="s">
        <v>486</v>
      </c>
      <c r="ABW289" s="16" t="s">
        <v>487</v>
      </c>
      <c r="ABX289" s="16" t="s">
        <v>893</v>
      </c>
      <c r="ABY289" s="16" t="s">
        <v>486</v>
      </c>
      <c r="ABZ289" s="16" t="s">
        <v>486</v>
      </c>
      <c r="ACA289" s="16" t="s">
        <v>759</v>
      </c>
      <c r="ACB289" s="16" t="s">
        <v>775</v>
      </c>
      <c r="ACC289" s="16" t="s">
        <v>737</v>
      </c>
      <c r="ACD289" s="16" t="s">
        <v>486</v>
      </c>
      <c r="ACE289" s="16" t="s">
        <v>486</v>
      </c>
      <c r="ACG289" s="16" t="s">
        <v>1014</v>
      </c>
      <c r="ACH289" s="16" t="s">
        <v>1009</v>
      </c>
      <c r="ACI289" s="16" t="s">
        <v>462</v>
      </c>
      <c r="ACJ289" s="16">
        <v>0.79400000000000004</v>
      </c>
      <c r="ACK289" s="16" t="s">
        <v>482</v>
      </c>
      <c r="ACL289" s="16" t="s">
        <v>738</v>
      </c>
      <c r="ACM289" s="16" t="s">
        <v>1190</v>
      </c>
      <c r="ACN289" s="16" t="s">
        <v>1169</v>
      </c>
      <c r="ACO289" s="16" t="s">
        <v>1856</v>
      </c>
      <c r="ACQ289" s="16" t="s">
        <v>1203</v>
      </c>
      <c r="ACR289" s="16" t="s">
        <v>1644</v>
      </c>
      <c r="ACS289" s="16" t="s">
        <v>674</v>
      </c>
      <c r="ACT289" s="16" t="s">
        <v>1522</v>
      </c>
      <c r="ACU289" s="16" t="s">
        <v>833</v>
      </c>
      <c r="ACV289" s="16" t="s">
        <v>8711</v>
      </c>
      <c r="ACW289" s="16" t="s">
        <v>878</v>
      </c>
      <c r="ACX289" s="16" t="s">
        <v>1916</v>
      </c>
      <c r="ACY289" s="16" t="s">
        <v>1947</v>
      </c>
      <c r="ACZ289" s="16">
        <v>1</v>
      </c>
      <c r="ADA289" s="16">
        <v>1</v>
      </c>
      <c r="ADB289" s="16">
        <v>1</v>
      </c>
      <c r="ADC289" s="16">
        <v>1</v>
      </c>
      <c r="ADD289" s="16">
        <v>1</v>
      </c>
      <c r="ADE289" s="16" t="s">
        <v>8712</v>
      </c>
      <c r="ADF289" s="16">
        <v>0</v>
      </c>
      <c r="ADG289" s="16" t="s">
        <v>486</v>
      </c>
      <c r="ADH289" s="16">
        <v>1</v>
      </c>
      <c r="ADI289" s="16" t="s">
        <v>486</v>
      </c>
      <c r="ADK289" s="16" t="s">
        <v>13194</v>
      </c>
      <c r="ADL289" s="16" t="s">
        <v>1763</v>
      </c>
      <c r="ADO289" s="16" t="s">
        <v>1767</v>
      </c>
      <c r="ADQ289" s="16" t="s">
        <v>1751</v>
      </c>
      <c r="ADR289" s="16" t="s">
        <v>13194</v>
      </c>
      <c r="ADU289" s="16" t="s">
        <v>1756</v>
      </c>
      <c r="AEA289" s="16">
        <v>3850</v>
      </c>
      <c r="AEC289" s="16" t="s">
        <v>1058</v>
      </c>
      <c r="AED289" s="16">
        <v>117.37</v>
      </c>
      <c r="AEE289" s="16" t="s">
        <v>952</v>
      </c>
      <c r="AEG289" s="16">
        <v>1500</v>
      </c>
      <c r="AEK289" s="16">
        <v>500</v>
      </c>
      <c r="AEM289" s="16">
        <v>150</v>
      </c>
      <c r="AEO289" s="16">
        <v>116.67</v>
      </c>
    </row>
    <row r="290" spans="1:822" x14ac:dyDescent="0.25">
      <c r="A290" s="30">
        <v>45827</v>
      </c>
      <c r="B290" s="16" t="s">
        <v>10296</v>
      </c>
      <c r="C290" s="16" t="s">
        <v>867</v>
      </c>
      <c r="D290" s="16" t="s">
        <v>867</v>
      </c>
      <c r="E290" s="16">
        <v>41</v>
      </c>
      <c r="F290" s="16" t="s">
        <v>8153</v>
      </c>
      <c r="G290" s="16" t="s">
        <v>4113</v>
      </c>
      <c r="I290" s="16" t="s">
        <v>4162</v>
      </c>
      <c r="Z290" s="16" t="s">
        <v>983</v>
      </c>
      <c r="AA290" s="16" t="s">
        <v>470</v>
      </c>
      <c r="AB290" s="16">
        <v>3</v>
      </c>
      <c r="AC290" s="16" t="s">
        <v>844</v>
      </c>
      <c r="AD290" s="16" t="s">
        <v>843</v>
      </c>
      <c r="AE290" s="16" t="s">
        <v>844</v>
      </c>
      <c r="AF290" s="16" t="s">
        <v>844</v>
      </c>
      <c r="AG290" s="16" t="s">
        <v>844</v>
      </c>
      <c r="AH290" s="16" t="s">
        <v>844</v>
      </c>
      <c r="AI290" s="16" t="s">
        <v>1056</v>
      </c>
      <c r="AJ290" s="16" t="s">
        <v>843</v>
      </c>
      <c r="AK290" s="16" t="s">
        <v>843</v>
      </c>
      <c r="AM290" s="16" t="s">
        <v>737</v>
      </c>
      <c r="AN290" s="16" t="s">
        <v>761</v>
      </c>
      <c r="AP290" s="16" t="s">
        <v>770</v>
      </c>
      <c r="AR290" s="16" t="s">
        <v>6907</v>
      </c>
      <c r="BB290" s="16">
        <v>2</v>
      </c>
      <c r="BC290" s="16" t="s">
        <v>7869</v>
      </c>
      <c r="BE290" s="16" t="s">
        <v>5085</v>
      </c>
      <c r="BF290" s="16" t="s">
        <v>865</v>
      </c>
      <c r="BV290" s="16" t="s">
        <v>4433</v>
      </c>
      <c r="BW290" s="16" t="s">
        <v>844</v>
      </c>
      <c r="BX290" s="16" t="s">
        <v>843</v>
      </c>
      <c r="BY290" s="16" t="s">
        <v>843</v>
      </c>
      <c r="BZ290" s="16" t="s">
        <v>843</v>
      </c>
      <c r="CA290" s="16" t="s">
        <v>843</v>
      </c>
      <c r="CB290" s="16" t="s">
        <v>843</v>
      </c>
      <c r="CC290" s="16" t="s">
        <v>843</v>
      </c>
      <c r="CD290" s="16" t="s">
        <v>843</v>
      </c>
      <c r="CE290" s="16" t="s">
        <v>843</v>
      </c>
      <c r="CF290" s="16" t="s">
        <v>843</v>
      </c>
      <c r="CG290" s="16" t="s">
        <v>843</v>
      </c>
      <c r="CH290" s="16" t="s">
        <v>843</v>
      </c>
      <c r="CI290" s="16" t="s">
        <v>843</v>
      </c>
      <c r="CJ290" s="16" t="s">
        <v>843</v>
      </c>
      <c r="CK290" s="16" t="s">
        <v>843</v>
      </c>
      <c r="CP290" s="16" t="s">
        <v>865</v>
      </c>
      <c r="DX290" s="16" t="s">
        <v>7842</v>
      </c>
      <c r="DY290" s="16" t="s">
        <v>867</v>
      </c>
      <c r="GC290" s="16" t="s">
        <v>5342</v>
      </c>
      <c r="GF290" s="16" t="s">
        <v>6818</v>
      </c>
      <c r="GG290" s="16" t="s">
        <v>867</v>
      </c>
      <c r="GV290" s="16" t="s">
        <v>5443</v>
      </c>
      <c r="GW290" s="16" t="s">
        <v>843</v>
      </c>
      <c r="GX290" s="16" t="s">
        <v>844</v>
      </c>
      <c r="GY290" s="16" t="s">
        <v>843</v>
      </c>
      <c r="GZ290" s="16" t="s">
        <v>843</v>
      </c>
      <c r="HA290" s="16" t="s">
        <v>843</v>
      </c>
      <c r="HB290" s="16" t="s">
        <v>843</v>
      </c>
      <c r="HC290" s="16" t="s">
        <v>843</v>
      </c>
      <c r="HD290" s="16" t="s">
        <v>843</v>
      </c>
      <c r="HE290" s="16" t="s">
        <v>843</v>
      </c>
      <c r="HF290" s="16" t="s">
        <v>843</v>
      </c>
      <c r="HH290" s="16" t="s">
        <v>5459</v>
      </c>
      <c r="HK290" s="16" t="s">
        <v>864</v>
      </c>
      <c r="HM290" s="16" t="s">
        <v>865</v>
      </c>
      <c r="HZ290" s="16" t="s">
        <v>7947</v>
      </c>
      <c r="KE290" s="16" t="s">
        <v>5585</v>
      </c>
      <c r="KG290" s="16" t="s">
        <v>7018</v>
      </c>
      <c r="KH290" s="16" t="s">
        <v>864</v>
      </c>
      <c r="KI290" s="16" t="s">
        <v>865</v>
      </c>
      <c r="LG290" s="16" t="s">
        <v>867</v>
      </c>
      <c r="LH290" s="16" t="s">
        <v>865</v>
      </c>
      <c r="LI290" s="16" t="s">
        <v>867</v>
      </c>
      <c r="LJ290" s="16" t="s">
        <v>867</v>
      </c>
      <c r="LK290" s="16" t="s">
        <v>867</v>
      </c>
      <c r="LL290" s="16" t="s">
        <v>10094</v>
      </c>
      <c r="LM290" s="16" t="s">
        <v>844</v>
      </c>
      <c r="LN290" s="16" t="s">
        <v>844</v>
      </c>
      <c r="LO290" s="16" t="s">
        <v>844</v>
      </c>
      <c r="LP290" s="16" t="s">
        <v>843</v>
      </c>
      <c r="LQ290" s="16" t="s">
        <v>843</v>
      </c>
      <c r="LR290" s="16" t="s">
        <v>843</v>
      </c>
      <c r="LS290" s="16" t="s">
        <v>843</v>
      </c>
      <c r="LT290" s="16" t="s">
        <v>843</v>
      </c>
      <c r="LU290" s="16" t="s">
        <v>843</v>
      </c>
      <c r="LV290" s="16" t="s">
        <v>843</v>
      </c>
      <c r="LW290" s="16" t="s">
        <v>843</v>
      </c>
      <c r="LX290" s="16" t="s">
        <v>843</v>
      </c>
      <c r="LY290" s="16" t="s">
        <v>843</v>
      </c>
      <c r="LZ290" s="16" t="s">
        <v>843</v>
      </c>
      <c r="MA290" s="16" t="s">
        <v>843</v>
      </c>
      <c r="MC290" s="16" t="s">
        <v>5694</v>
      </c>
      <c r="MD290" s="16" t="s">
        <v>844</v>
      </c>
      <c r="ME290" s="16" t="s">
        <v>843</v>
      </c>
      <c r="MF290" s="16" t="s">
        <v>843</v>
      </c>
      <c r="MG290" s="16" t="s">
        <v>843</v>
      </c>
      <c r="MH290" s="16" t="s">
        <v>843</v>
      </c>
      <c r="MI290" s="16" t="s">
        <v>843</v>
      </c>
      <c r="MJ290" s="16" t="s">
        <v>843</v>
      </c>
      <c r="MK290" s="16" t="s">
        <v>843</v>
      </c>
      <c r="ML290" s="16" t="s">
        <v>843</v>
      </c>
      <c r="MM290" s="16" t="s">
        <v>843</v>
      </c>
      <c r="MN290" s="16" t="s">
        <v>843</v>
      </c>
      <c r="MO290" s="16" t="s">
        <v>843</v>
      </c>
      <c r="MP290" s="16" t="s">
        <v>843</v>
      </c>
      <c r="MQ290" s="16" t="s">
        <v>843</v>
      </c>
      <c r="MR290" s="16" t="s">
        <v>843</v>
      </c>
      <c r="MS290" s="16" t="s">
        <v>843</v>
      </c>
      <c r="MT290" s="16" t="s">
        <v>843</v>
      </c>
      <c r="MU290" s="16" t="s">
        <v>843</v>
      </c>
      <c r="MV290" s="16" t="s">
        <v>843</v>
      </c>
      <c r="MX290" s="16" t="s">
        <v>5694</v>
      </c>
      <c r="MY290" s="16" t="s">
        <v>844</v>
      </c>
      <c r="MZ290" s="16" t="s">
        <v>843</v>
      </c>
      <c r="NA290" s="16" t="s">
        <v>843</v>
      </c>
      <c r="NB290" s="16" t="s">
        <v>843</v>
      </c>
      <c r="NC290" s="16" t="s">
        <v>843</v>
      </c>
      <c r="ND290" s="16" t="s">
        <v>843</v>
      </c>
      <c r="NE290" s="16" t="s">
        <v>843</v>
      </c>
      <c r="NF290" s="16" t="s">
        <v>843</v>
      </c>
      <c r="NG290" s="16" t="s">
        <v>843</v>
      </c>
      <c r="NH290" s="16" t="s">
        <v>843</v>
      </c>
      <c r="NI290" s="16" t="s">
        <v>843</v>
      </c>
      <c r="NJ290" s="16" t="s">
        <v>843</v>
      </c>
      <c r="NK290" s="16" t="s">
        <v>843</v>
      </c>
      <c r="NL290" s="16" t="s">
        <v>843</v>
      </c>
      <c r="NM290" s="16" t="s">
        <v>843</v>
      </c>
      <c r="NN290" s="16" t="s">
        <v>843</v>
      </c>
      <c r="NO290" s="16" t="s">
        <v>843</v>
      </c>
      <c r="NP290" s="16" t="s">
        <v>843</v>
      </c>
      <c r="NQ290" s="16" t="s">
        <v>843</v>
      </c>
      <c r="NS290" s="16" t="s">
        <v>5694</v>
      </c>
      <c r="NT290" s="16" t="s">
        <v>844</v>
      </c>
      <c r="NU290" s="16" t="s">
        <v>843</v>
      </c>
      <c r="NV290" s="16" t="s">
        <v>843</v>
      </c>
      <c r="NW290" s="16" t="s">
        <v>843</v>
      </c>
      <c r="NX290" s="16" t="s">
        <v>843</v>
      </c>
      <c r="NY290" s="16" t="s">
        <v>843</v>
      </c>
      <c r="NZ290" s="16" t="s">
        <v>843</v>
      </c>
      <c r="OA290" s="16" t="s">
        <v>843</v>
      </c>
      <c r="OB290" s="16" t="s">
        <v>843</v>
      </c>
      <c r="OC290" s="16" t="s">
        <v>843</v>
      </c>
      <c r="OD290" s="16" t="s">
        <v>843</v>
      </c>
      <c r="OE290" s="16" t="s">
        <v>843</v>
      </c>
      <c r="OF290" s="16" t="s">
        <v>843</v>
      </c>
      <c r="OG290" s="16" t="s">
        <v>843</v>
      </c>
      <c r="OH290" s="16" t="s">
        <v>843</v>
      </c>
      <c r="OI290" s="16" t="s">
        <v>843</v>
      </c>
      <c r="PC290" s="16" t="s">
        <v>865</v>
      </c>
      <c r="PD290" s="16" t="s">
        <v>865</v>
      </c>
      <c r="PY290" s="16" t="s">
        <v>865</v>
      </c>
      <c r="QP290" s="16" t="s">
        <v>865</v>
      </c>
      <c r="QR290" s="16" t="s">
        <v>867</v>
      </c>
      <c r="QT290" s="16" t="s">
        <v>864</v>
      </c>
      <c r="QV290" s="16" t="s">
        <v>865</v>
      </c>
      <c r="QX290" s="16" t="s">
        <v>865</v>
      </c>
      <c r="QY290" s="16" t="s">
        <v>867</v>
      </c>
      <c r="RD290" s="16" t="s">
        <v>865</v>
      </c>
      <c r="RF290" s="16" t="s">
        <v>865</v>
      </c>
      <c r="RH290" s="16" t="s">
        <v>865</v>
      </c>
      <c r="RJ290" s="16" t="s">
        <v>865</v>
      </c>
      <c r="RN290" s="16" t="s">
        <v>867</v>
      </c>
      <c r="RP290" s="16" t="s">
        <v>867</v>
      </c>
      <c r="RR290" s="16" t="s">
        <v>867</v>
      </c>
      <c r="RT290" s="16" t="s">
        <v>867</v>
      </c>
      <c r="RV290" s="16" t="s">
        <v>867</v>
      </c>
      <c r="RX290" s="16" t="s">
        <v>7720</v>
      </c>
      <c r="RZ290" s="16" t="s">
        <v>867</v>
      </c>
      <c r="SQ290" s="16" t="s">
        <v>865</v>
      </c>
      <c r="SS290" s="16" t="s">
        <v>7296</v>
      </c>
      <c r="ST290" s="16" t="s">
        <v>7761</v>
      </c>
      <c r="TN290" s="16">
        <v>1500</v>
      </c>
      <c r="TO290" s="16">
        <v>0</v>
      </c>
      <c r="TP290" s="16">
        <v>0</v>
      </c>
      <c r="TQ290" s="16">
        <v>0</v>
      </c>
      <c r="TR290" s="16">
        <v>200</v>
      </c>
      <c r="TS290" s="16">
        <v>60</v>
      </c>
      <c r="TT290" s="16">
        <v>0</v>
      </c>
      <c r="TU290" s="16">
        <v>500</v>
      </c>
      <c r="TV290" s="16">
        <v>0</v>
      </c>
      <c r="TW290" s="16">
        <v>0</v>
      </c>
      <c r="TX290" s="16">
        <v>0</v>
      </c>
      <c r="TZ290" s="16" t="s">
        <v>7367</v>
      </c>
      <c r="UA290" s="16" t="s">
        <v>5968</v>
      </c>
      <c r="UB290" s="16">
        <v>0</v>
      </c>
      <c r="UC290" s="16" t="s">
        <v>843</v>
      </c>
      <c r="UD290" s="16" t="s">
        <v>843</v>
      </c>
      <c r="UE290" s="16" t="s">
        <v>844</v>
      </c>
      <c r="UF290" s="16" t="s">
        <v>843</v>
      </c>
      <c r="UG290" s="16" t="s">
        <v>843</v>
      </c>
      <c r="UH290" s="16" t="s">
        <v>843</v>
      </c>
      <c r="VK290" s="16" t="s">
        <v>6052</v>
      </c>
      <c r="VL290" s="16" t="s">
        <v>844</v>
      </c>
      <c r="VM290" s="16" t="s">
        <v>843</v>
      </c>
      <c r="VN290" s="16" t="s">
        <v>843</v>
      </c>
      <c r="VO290" s="16" t="s">
        <v>843</v>
      </c>
      <c r="VP290" s="16" t="s">
        <v>843</v>
      </c>
      <c r="VQ290" s="16" t="s">
        <v>843</v>
      </c>
      <c r="VR290" s="16" t="s">
        <v>843</v>
      </c>
      <c r="VS290" s="16" t="s">
        <v>843</v>
      </c>
      <c r="VT290" s="16" t="s">
        <v>843</v>
      </c>
      <c r="VW290" s="16">
        <v>800</v>
      </c>
      <c r="WO290" s="16" t="s">
        <v>6926</v>
      </c>
      <c r="YN290" s="16" t="s">
        <v>864</v>
      </c>
      <c r="YP290" s="16" t="s">
        <v>7981</v>
      </c>
      <c r="YR290" s="16" t="s">
        <v>10297</v>
      </c>
      <c r="YS290" s="16" t="s">
        <v>10298</v>
      </c>
      <c r="YT290" s="16" t="s">
        <v>8694</v>
      </c>
      <c r="YU290" s="16" t="s">
        <v>10299</v>
      </c>
      <c r="YV290" s="16" t="s">
        <v>8696</v>
      </c>
      <c r="YW290" s="16" t="s">
        <v>844</v>
      </c>
      <c r="YX290" s="16" t="s">
        <v>8696</v>
      </c>
      <c r="YY290" s="16" t="s">
        <v>843</v>
      </c>
      <c r="YZ290" s="16" t="s">
        <v>843</v>
      </c>
      <c r="ZA290" s="16" t="s">
        <v>843</v>
      </c>
      <c r="ZB290" s="16">
        <v>2260</v>
      </c>
      <c r="ZC290" s="16" t="s">
        <v>10034</v>
      </c>
      <c r="ZD290" s="16" t="s">
        <v>843</v>
      </c>
      <c r="ZE290" s="16" t="s">
        <v>843</v>
      </c>
      <c r="ZF290" s="16" t="s">
        <v>843</v>
      </c>
      <c r="ZG290" s="16" t="s">
        <v>8753</v>
      </c>
      <c r="ZH290" s="16" t="s">
        <v>8752</v>
      </c>
      <c r="ZI290" s="16" t="s">
        <v>843</v>
      </c>
      <c r="ZJ290" s="16" t="s">
        <v>843</v>
      </c>
      <c r="ZK290" s="16" t="s">
        <v>843</v>
      </c>
      <c r="ZL290" s="16" t="s">
        <v>8750</v>
      </c>
      <c r="ZM290" s="16" t="s">
        <v>843</v>
      </c>
      <c r="ZN290" s="16" t="s">
        <v>8742</v>
      </c>
      <c r="ZO290" s="16" t="s">
        <v>487</v>
      </c>
      <c r="ZP290" s="16" t="s">
        <v>487</v>
      </c>
      <c r="ZQ290" s="16" t="s">
        <v>486</v>
      </c>
      <c r="ZR290" s="16" t="s">
        <v>486</v>
      </c>
      <c r="ZS290" s="16" t="s">
        <v>8964</v>
      </c>
      <c r="ZT290" s="16" t="s">
        <v>8705</v>
      </c>
      <c r="ZU290" s="16" t="s">
        <v>8706</v>
      </c>
      <c r="ZV290" s="16" t="s">
        <v>487</v>
      </c>
      <c r="ZW290" s="16" t="s">
        <v>844</v>
      </c>
      <c r="ZX290" s="16" t="s">
        <v>1056</v>
      </c>
      <c r="ZY290" s="16" t="s">
        <v>844</v>
      </c>
      <c r="ZZ290" s="16" t="s">
        <v>1056</v>
      </c>
      <c r="AAA290" s="16" t="s">
        <v>843</v>
      </c>
      <c r="AAB290" s="16" t="s">
        <v>843</v>
      </c>
      <c r="AAC290" s="16">
        <v>0</v>
      </c>
      <c r="AAD290" s="16" t="s">
        <v>844</v>
      </c>
      <c r="AAE290" s="16" t="s">
        <v>844</v>
      </c>
      <c r="AAF290" s="16" t="s">
        <v>843</v>
      </c>
      <c r="AAG290" s="16" t="s">
        <v>843</v>
      </c>
      <c r="AAH290" s="16" t="s">
        <v>843</v>
      </c>
      <c r="AAI290" s="16" t="s">
        <v>844</v>
      </c>
      <c r="AAJ290" s="16" t="s">
        <v>624</v>
      </c>
      <c r="AAK290" s="16" t="s">
        <v>649</v>
      </c>
      <c r="AAL290" s="16" t="s">
        <v>904</v>
      </c>
      <c r="AAM290" s="16" t="s">
        <v>663</v>
      </c>
      <c r="AAN290" s="16" t="s">
        <v>8707</v>
      </c>
      <c r="AAO290" s="16" t="s">
        <v>1019</v>
      </c>
      <c r="AAP290" s="16" t="s">
        <v>8708</v>
      </c>
      <c r="AAR290" s="16" t="s">
        <v>10300</v>
      </c>
      <c r="AAS290" s="16">
        <v>375.59</v>
      </c>
      <c r="AAT290" s="16" t="s">
        <v>782</v>
      </c>
      <c r="AAU290" s="16" t="s">
        <v>782</v>
      </c>
      <c r="AAV290" s="16" t="s">
        <v>782</v>
      </c>
      <c r="AAW290" s="16" t="s">
        <v>782</v>
      </c>
      <c r="AAX290" s="16" t="s">
        <v>843</v>
      </c>
      <c r="AAY290" s="16" t="s">
        <v>8710</v>
      </c>
      <c r="ABA290" s="16" t="s">
        <v>783</v>
      </c>
      <c r="ABB290" s="16" t="s">
        <v>782</v>
      </c>
      <c r="ABC290" s="16" t="s">
        <v>783</v>
      </c>
      <c r="ABD290" s="16" t="s">
        <v>782</v>
      </c>
      <c r="ABE290" s="16" t="s">
        <v>783</v>
      </c>
      <c r="ABF290" s="16" t="s">
        <v>782</v>
      </c>
      <c r="ABG290" s="16" t="s">
        <v>782</v>
      </c>
      <c r="ABH290" s="16" t="s">
        <v>782</v>
      </c>
      <c r="ABI290" s="16" t="s">
        <v>782</v>
      </c>
      <c r="ABJ290" s="16" t="s">
        <v>783</v>
      </c>
      <c r="ABK290" s="16" t="s">
        <v>782</v>
      </c>
      <c r="ABL290" s="16" t="s">
        <v>8746</v>
      </c>
      <c r="ABM290" s="16" t="s">
        <v>844</v>
      </c>
      <c r="ABN290" s="16" t="s">
        <v>1034</v>
      </c>
      <c r="ABO290" s="16" t="s">
        <v>486</v>
      </c>
      <c r="ABP290" s="16" t="s">
        <v>972</v>
      </c>
      <c r="ABQ290" s="16" t="s">
        <v>4288</v>
      </c>
      <c r="ABR290" s="16" t="s">
        <v>470</v>
      </c>
      <c r="ABS290" s="16" t="s">
        <v>451</v>
      </c>
      <c r="ABT290" s="16" t="s">
        <v>8732</v>
      </c>
      <c r="ABU290" s="16" t="s">
        <v>1056</v>
      </c>
      <c r="ABV290" s="16" t="s">
        <v>487</v>
      </c>
      <c r="ABW290" s="16" t="s">
        <v>487</v>
      </c>
      <c r="ABX290" s="16" t="s">
        <v>894</v>
      </c>
      <c r="ABY290" s="16" t="s">
        <v>486</v>
      </c>
      <c r="ABZ290" s="16" t="s">
        <v>487</v>
      </c>
      <c r="ACA290" s="16" t="s">
        <v>761</v>
      </c>
      <c r="ACB290" s="16" t="s">
        <v>770</v>
      </c>
      <c r="ACC290" s="16" t="s">
        <v>737</v>
      </c>
      <c r="ACD290" s="16" t="s">
        <v>486</v>
      </c>
      <c r="ACE290" s="16" t="s">
        <v>487</v>
      </c>
      <c r="ACF290" s="16" t="s">
        <v>13400</v>
      </c>
      <c r="ACG290" s="16" t="s">
        <v>1014</v>
      </c>
      <c r="ACH290" s="16" t="s">
        <v>1009</v>
      </c>
      <c r="ACI290" s="16" t="s">
        <v>462</v>
      </c>
      <c r="ACJ290" s="16">
        <v>1.1910000000000001</v>
      </c>
      <c r="ACK290" s="16" t="s">
        <v>478</v>
      </c>
      <c r="ACL290" s="16" t="s">
        <v>740</v>
      </c>
      <c r="ACM290" s="16" t="s">
        <v>1189</v>
      </c>
      <c r="ACN290" s="16" t="s">
        <v>1169</v>
      </c>
      <c r="ACO290" s="16" t="s">
        <v>1856</v>
      </c>
      <c r="ACQ290" s="16" t="s">
        <v>1202</v>
      </c>
      <c r="ACR290" s="16" t="s">
        <v>1645</v>
      </c>
      <c r="ACS290" s="16" t="s">
        <v>676</v>
      </c>
      <c r="ACT290" s="16" t="s">
        <v>1521</v>
      </c>
      <c r="ACU290" s="16" t="s">
        <v>833</v>
      </c>
      <c r="ACV290" s="16" t="s">
        <v>8711</v>
      </c>
      <c r="ACW290" s="16" t="s">
        <v>451</v>
      </c>
      <c r="ACX290" s="16" t="s">
        <v>1915</v>
      </c>
      <c r="ACY290" s="16" t="s">
        <v>1948</v>
      </c>
      <c r="ACZ290" s="16">
        <v>1</v>
      </c>
      <c r="ADA290" s="16">
        <v>0</v>
      </c>
      <c r="ADB290" s="16">
        <v>1</v>
      </c>
      <c r="ADC290" s="16">
        <v>1</v>
      </c>
      <c r="ADD290" s="16">
        <v>1</v>
      </c>
      <c r="ADE290" s="16" t="s">
        <v>9236</v>
      </c>
      <c r="ADF290" s="16">
        <v>0</v>
      </c>
      <c r="ADG290" s="16" t="s">
        <v>486</v>
      </c>
      <c r="ADH290" s="16">
        <v>3</v>
      </c>
      <c r="ADI290" s="16" t="s">
        <v>486</v>
      </c>
      <c r="ADJ290" s="16" t="s">
        <v>13198</v>
      </c>
      <c r="ADK290" s="16" t="s">
        <v>13194</v>
      </c>
      <c r="ADL290" s="16" t="s">
        <v>13194</v>
      </c>
      <c r="ADM290" s="16" t="s">
        <v>13194</v>
      </c>
      <c r="ADN290" s="16" t="s">
        <v>13196</v>
      </c>
      <c r="ADO290" s="16" t="s">
        <v>13197</v>
      </c>
      <c r="ADP290" s="16" t="s">
        <v>13196</v>
      </c>
      <c r="ADQ290" s="16" t="s">
        <v>13194</v>
      </c>
      <c r="ADR290" s="16" t="s">
        <v>13194</v>
      </c>
      <c r="ADS290" s="16" t="s">
        <v>13194</v>
      </c>
      <c r="ADV290" s="16" t="s">
        <v>13195</v>
      </c>
      <c r="ADY290" s="16" t="s">
        <v>1058</v>
      </c>
      <c r="ADZ290" s="16">
        <v>2260</v>
      </c>
      <c r="AEC290" s="16" t="s">
        <v>1058</v>
      </c>
      <c r="AED290" s="16">
        <v>125.2</v>
      </c>
      <c r="AEE290" s="16" t="s">
        <v>952</v>
      </c>
      <c r="AEF290" s="16">
        <v>800</v>
      </c>
      <c r="AEI290" s="16">
        <v>500</v>
      </c>
      <c r="AEN290" s="16">
        <v>66.67</v>
      </c>
      <c r="AEO290" s="16">
        <v>20</v>
      </c>
      <c r="AEP290" s="16">
        <v>166.67</v>
      </c>
    </row>
    <row r="291" spans="1:822" x14ac:dyDescent="0.25">
      <c r="A291" s="30">
        <v>45827</v>
      </c>
      <c r="B291" s="16" t="s">
        <v>10301</v>
      </c>
      <c r="C291" s="16" t="s">
        <v>867</v>
      </c>
      <c r="D291" s="16" t="s">
        <v>867</v>
      </c>
      <c r="E291" s="16">
        <v>82</v>
      </c>
      <c r="F291" s="16" t="s">
        <v>8153</v>
      </c>
      <c r="G291" s="16" t="s">
        <v>4099</v>
      </c>
      <c r="I291" s="16" t="s">
        <v>4148</v>
      </c>
      <c r="Z291" s="16" t="s">
        <v>993</v>
      </c>
      <c r="AA291" s="16" t="s">
        <v>474</v>
      </c>
      <c r="AB291" s="16">
        <v>2</v>
      </c>
      <c r="AC291" s="16" t="s">
        <v>843</v>
      </c>
      <c r="AD291" s="16" t="s">
        <v>843</v>
      </c>
      <c r="AE291" s="16" t="s">
        <v>843</v>
      </c>
      <c r="AF291" s="16" t="s">
        <v>843</v>
      </c>
      <c r="AG291" s="16" t="s">
        <v>1056</v>
      </c>
      <c r="AH291" s="16" t="s">
        <v>843</v>
      </c>
      <c r="AI291" s="16" t="s">
        <v>1056</v>
      </c>
      <c r="AJ291" s="16" t="s">
        <v>843</v>
      </c>
      <c r="AK291" s="16" t="s">
        <v>843</v>
      </c>
      <c r="AM291" s="16" t="s">
        <v>737</v>
      </c>
      <c r="AN291" s="16" t="s">
        <v>759</v>
      </c>
      <c r="AP291" s="16" t="s">
        <v>768</v>
      </c>
      <c r="AR291" s="16" t="s">
        <v>6910</v>
      </c>
      <c r="BB291" s="16">
        <v>2</v>
      </c>
      <c r="BC291" s="16" t="s">
        <v>7878</v>
      </c>
      <c r="BE291" s="16" t="s">
        <v>5098</v>
      </c>
      <c r="BV291" s="16" t="s">
        <v>4433</v>
      </c>
      <c r="BW291" s="16" t="s">
        <v>844</v>
      </c>
      <c r="BX291" s="16" t="s">
        <v>843</v>
      </c>
      <c r="BY291" s="16" t="s">
        <v>843</v>
      </c>
      <c r="BZ291" s="16" t="s">
        <v>843</v>
      </c>
      <c r="CA291" s="16" t="s">
        <v>843</v>
      </c>
      <c r="CB291" s="16" t="s">
        <v>843</v>
      </c>
      <c r="CC291" s="16" t="s">
        <v>843</v>
      </c>
      <c r="CD291" s="16" t="s">
        <v>843</v>
      </c>
      <c r="CE291" s="16" t="s">
        <v>843</v>
      </c>
      <c r="CF291" s="16" t="s">
        <v>843</v>
      </c>
      <c r="CG291" s="16" t="s">
        <v>843</v>
      </c>
      <c r="CH291" s="16" t="s">
        <v>843</v>
      </c>
      <c r="CI291" s="16" t="s">
        <v>843</v>
      </c>
      <c r="CJ291" s="16" t="s">
        <v>843</v>
      </c>
      <c r="CK291" s="16" t="s">
        <v>843</v>
      </c>
      <c r="CP291" s="16" t="s">
        <v>865</v>
      </c>
      <c r="DX291" s="16" t="s">
        <v>867</v>
      </c>
      <c r="DY291" s="16" t="s">
        <v>867</v>
      </c>
      <c r="GC291" s="16" t="s">
        <v>5342</v>
      </c>
      <c r="GF291" s="16" t="s">
        <v>867</v>
      </c>
      <c r="GG291" s="16" t="s">
        <v>867</v>
      </c>
      <c r="GV291" s="16" t="s">
        <v>9607</v>
      </c>
      <c r="GW291" s="16" t="s">
        <v>843</v>
      </c>
      <c r="GX291" s="16" t="s">
        <v>844</v>
      </c>
      <c r="GY291" s="16" t="s">
        <v>843</v>
      </c>
      <c r="GZ291" s="16" t="s">
        <v>844</v>
      </c>
      <c r="HA291" s="16" t="s">
        <v>843</v>
      </c>
      <c r="HB291" s="16" t="s">
        <v>843</v>
      </c>
      <c r="HC291" s="16" t="s">
        <v>843</v>
      </c>
      <c r="HD291" s="16" t="s">
        <v>843</v>
      </c>
      <c r="HE291" s="16" t="s">
        <v>843</v>
      </c>
      <c r="HF291" s="16" t="s">
        <v>843</v>
      </c>
      <c r="HH291" s="16" t="s">
        <v>5456</v>
      </c>
      <c r="HK291" s="16" t="s">
        <v>865</v>
      </c>
      <c r="HM291" s="16" t="s">
        <v>865</v>
      </c>
      <c r="HZ291" s="16" t="s">
        <v>7944</v>
      </c>
      <c r="KE291" s="16" t="s">
        <v>5582</v>
      </c>
      <c r="KG291" s="16" t="s">
        <v>7018</v>
      </c>
      <c r="KH291" s="16" t="s">
        <v>864</v>
      </c>
      <c r="KI291" s="16" t="s">
        <v>865</v>
      </c>
      <c r="LG291" s="16" t="s">
        <v>867</v>
      </c>
      <c r="LH291" s="16" t="s">
        <v>865</v>
      </c>
      <c r="LI291" s="16" t="s">
        <v>867</v>
      </c>
      <c r="LJ291" s="16" t="s">
        <v>867</v>
      </c>
      <c r="LK291" s="16" t="s">
        <v>867</v>
      </c>
      <c r="LL291" s="16" t="s">
        <v>5690</v>
      </c>
      <c r="LM291" s="16" t="s">
        <v>843</v>
      </c>
      <c r="LN291" s="16" t="s">
        <v>843</v>
      </c>
      <c r="LO291" s="16" t="s">
        <v>843</v>
      </c>
      <c r="LP291" s="16" t="s">
        <v>843</v>
      </c>
      <c r="LQ291" s="16" t="s">
        <v>843</v>
      </c>
      <c r="LR291" s="16" t="s">
        <v>843</v>
      </c>
      <c r="LS291" s="16" t="s">
        <v>843</v>
      </c>
      <c r="LT291" s="16" t="s">
        <v>843</v>
      </c>
      <c r="LU291" s="16" t="s">
        <v>843</v>
      </c>
      <c r="LV291" s="16" t="s">
        <v>843</v>
      </c>
      <c r="LW291" s="16" t="s">
        <v>843</v>
      </c>
      <c r="LX291" s="16" t="s">
        <v>844</v>
      </c>
      <c r="LY291" s="16" t="s">
        <v>843</v>
      </c>
      <c r="LZ291" s="16" t="s">
        <v>843</v>
      </c>
      <c r="MA291" s="16" t="s">
        <v>843</v>
      </c>
      <c r="MX291" s="16" t="s">
        <v>5694</v>
      </c>
      <c r="MY291" s="16" t="s">
        <v>844</v>
      </c>
      <c r="MZ291" s="16" t="s">
        <v>843</v>
      </c>
      <c r="NA291" s="16" t="s">
        <v>843</v>
      </c>
      <c r="NB291" s="16" t="s">
        <v>843</v>
      </c>
      <c r="NC291" s="16" t="s">
        <v>843</v>
      </c>
      <c r="ND291" s="16" t="s">
        <v>843</v>
      </c>
      <c r="NE291" s="16" t="s">
        <v>843</v>
      </c>
      <c r="NF291" s="16" t="s">
        <v>843</v>
      </c>
      <c r="NG291" s="16" t="s">
        <v>843</v>
      </c>
      <c r="NH291" s="16" t="s">
        <v>843</v>
      </c>
      <c r="NI291" s="16" t="s">
        <v>843</v>
      </c>
      <c r="NJ291" s="16" t="s">
        <v>843</v>
      </c>
      <c r="NK291" s="16" t="s">
        <v>843</v>
      </c>
      <c r="NL291" s="16" t="s">
        <v>843</v>
      </c>
      <c r="NM291" s="16" t="s">
        <v>843</v>
      </c>
      <c r="NN291" s="16" t="s">
        <v>843</v>
      </c>
      <c r="NO291" s="16" t="s">
        <v>843</v>
      </c>
      <c r="NP291" s="16" t="s">
        <v>843</v>
      </c>
      <c r="NQ291" s="16" t="s">
        <v>843</v>
      </c>
      <c r="PC291" s="16" t="s">
        <v>865</v>
      </c>
      <c r="PD291" s="16" t="s">
        <v>865</v>
      </c>
      <c r="PY291" s="16" t="s">
        <v>867</v>
      </c>
      <c r="PZ291" s="16">
        <v>1</v>
      </c>
      <c r="QP291" s="16" t="s">
        <v>865</v>
      </c>
      <c r="QR291" s="16" t="s">
        <v>865</v>
      </c>
      <c r="QT291" s="16" t="s">
        <v>867</v>
      </c>
      <c r="QV291" s="16" t="s">
        <v>865</v>
      </c>
      <c r="QX291" s="16" t="s">
        <v>867</v>
      </c>
      <c r="RD291" s="16" t="s">
        <v>865</v>
      </c>
      <c r="RF291" s="16" t="s">
        <v>865</v>
      </c>
      <c r="RH291" s="16" t="s">
        <v>4216</v>
      </c>
      <c r="RJ291" s="16" t="s">
        <v>865</v>
      </c>
      <c r="RN291" s="16" t="s">
        <v>7720</v>
      </c>
      <c r="RP291" s="16" t="s">
        <v>867</v>
      </c>
      <c r="RR291" s="16" t="s">
        <v>867</v>
      </c>
      <c r="RT291" s="16" t="s">
        <v>867</v>
      </c>
      <c r="RV291" s="16" t="s">
        <v>7720</v>
      </c>
      <c r="RX291" s="16" t="s">
        <v>7720</v>
      </c>
      <c r="RZ291" s="16" t="s">
        <v>867</v>
      </c>
      <c r="SQ291" s="16" t="s">
        <v>865</v>
      </c>
      <c r="SS291" s="16" t="s">
        <v>7293</v>
      </c>
      <c r="ST291" s="16" t="s">
        <v>7761</v>
      </c>
      <c r="TN291" s="16">
        <v>3000</v>
      </c>
      <c r="TO291" s="16">
        <v>4500</v>
      </c>
      <c r="TP291" s="16">
        <v>1000</v>
      </c>
      <c r="TQ291" s="16">
        <v>500</v>
      </c>
      <c r="TR291" s="16">
        <v>500</v>
      </c>
      <c r="TS291" s="16">
        <v>500</v>
      </c>
      <c r="TT291" s="16">
        <v>0</v>
      </c>
      <c r="TU291" s="16">
        <v>0</v>
      </c>
      <c r="TV291" s="16">
        <v>0</v>
      </c>
      <c r="TW291" s="16">
        <v>0</v>
      </c>
      <c r="TX291" s="16">
        <v>0</v>
      </c>
      <c r="TZ291" s="16" t="s">
        <v>7367</v>
      </c>
      <c r="UA291" s="16" t="s">
        <v>9780</v>
      </c>
      <c r="UB291" s="16">
        <v>0</v>
      </c>
      <c r="UC291" s="16" t="s">
        <v>844</v>
      </c>
      <c r="UD291" s="16" t="s">
        <v>843</v>
      </c>
      <c r="UE291" s="16" t="s">
        <v>844</v>
      </c>
      <c r="UF291" s="16" t="s">
        <v>843</v>
      </c>
      <c r="UG291" s="16" t="s">
        <v>843</v>
      </c>
      <c r="UH291" s="16" t="s">
        <v>843</v>
      </c>
      <c r="UL291" s="16">
        <v>11000</v>
      </c>
      <c r="VK291" s="16" t="s">
        <v>6102</v>
      </c>
      <c r="VL291" s="16" t="s">
        <v>843</v>
      </c>
      <c r="VM291" s="16" t="s">
        <v>843</v>
      </c>
      <c r="VN291" s="16" t="s">
        <v>843</v>
      </c>
      <c r="VO291" s="16" t="s">
        <v>843</v>
      </c>
      <c r="VP291" s="16" t="s">
        <v>844</v>
      </c>
      <c r="VQ291" s="16" t="s">
        <v>843</v>
      </c>
      <c r="VR291" s="16" t="s">
        <v>843</v>
      </c>
      <c r="VS291" s="16" t="s">
        <v>843</v>
      </c>
      <c r="VT291" s="16" t="s">
        <v>843</v>
      </c>
      <c r="VV291" s="16">
        <v>2000</v>
      </c>
      <c r="WO291" s="16" t="s">
        <v>6926</v>
      </c>
      <c r="YN291" s="16" t="s">
        <v>7040</v>
      </c>
      <c r="YP291" s="16" t="s">
        <v>7978</v>
      </c>
      <c r="YR291" s="16" t="s">
        <v>10302</v>
      </c>
      <c r="YS291" s="16" t="s">
        <v>10303</v>
      </c>
      <c r="YT291" s="16" t="s">
        <v>8694</v>
      </c>
      <c r="YU291" s="16" t="s">
        <v>10304</v>
      </c>
      <c r="YV291" s="16" t="s">
        <v>9148</v>
      </c>
      <c r="YW291" s="16" t="s">
        <v>844</v>
      </c>
      <c r="YX291" s="16" t="s">
        <v>9148</v>
      </c>
      <c r="YY291" s="16" t="s">
        <v>843</v>
      </c>
      <c r="YZ291" s="16" t="s">
        <v>843</v>
      </c>
      <c r="ZA291" s="16" t="s">
        <v>843</v>
      </c>
      <c r="ZB291" s="16">
        <v>10000</v>
      </c>
      <c r="ZC291" s="16" t="s">
        <v>8888</v>
      </c>
      <c r="ZD291" s="16" t="s">
        <v>8763</v>
      </c>
      <c r="ZE291" s="16" t="s">
        <v>8789</v>
      </c>
      <c r="ZF291" s="16" t="s">
        <v>8723</v>
      </c>
      <c r="ZG291" s="16" t="s">
        <v>8723</v>
      </c>
      <c r="ZH291" s="16" t="s">
        <v>8723</v>
      </c>
      <c r="ZI291" s="16" t="s">
        <v>8722</v>
      </c>
      <c r="ZJ291" s="16" t="s">
        <v>843</v>
      </c>
      <c r="ZK291" s="16" t="s">
        <v>843</v>
      </c>
      <c r="ZL291" s="16" t="s">
        <v>843</v>
      </c>
      <c r="ZM291" s="16" t="s">
        <v>843</v>
      </c>
      <c r="ZN291" s="16" t="s">
        <v>8725</v>
      </c>
      <c r="ZO291" s="16" t="s">
        <v>487</v>
      </c>
      <c r="ZP291" s="16" t="s">
        <v>487</v>
      </c>
      <c r="ZQ291" s="16" t="s">
        <v>486</v>
      </c>
      <c r="ZR291" s="16" t="s">
        <v>486</v>
      </c>
      <c r="ZS291" s="16" t="s">
        <v>844</v>
      </c>
      <c r="ZT291" s="16" t="s">
        <v>8705</v>
      </c>
      <c r="ZU291" s="16" t="s">
        <v>8706</v>
      </c>
      <c r="ZV291" s="16" t="s">
        <v>487</v>
      </c>
      <c r="ZW291" s="16" t="s">
        <v>843</v>
      </c>
      <c r="ZX291" s="16" t="s">
        <v>844</v>
      </c>
      <c r="ZY291" s="16" t="s">
        <v>843</v>
      </c>
      <c r="ZZ291" s="16" t="s">
        <v>1056</v>
      </c>
      <c r="AAA291" s="16" t="s">
        <v>844</v>
      </c>
      <c r="AAB291" s="16" t="s">
        <v>843</v>
      </c>
      <c r="AAC291" s="16">
        <v>1</v>
      </c>
      <c r="AAD291" s="16" t="s">
        <v>843</v>
      </c>
      <c r="AAE291" s="16" t="s">
        <v>1056</v>
      </c>
      <c r="AAF291" s="16" t="s">
        <v>843</v>
      </c>
      <c r="AAG291" s="16" t="s">
        <v>843</v>
      </c>
      <c r="AAH291" s="16" t="s">
        <v>843</v>
      </c>
      <c r="AAI291" s="16" t="s">
        <v>843</v>
      </c>
      <c r="AAJ291" s="16" t="s">
        <v>615</v>
      </c>
      <c r="AAK291" s="16" t="s">
        <v>645</v>
      </c>
      <c r="AAL291" s="16" t="s">
        <v>905</v>
      </c>
      <c r="AAM291" s="16" t="s">
        <v>663</v>
      </c>
      <c r="AAN291" s="16" t="s">
        <v>8707</v>
      </c>
      <c r="AAO291" s="16" t="s">
        <v>1018</v>
      </c>
      <c r="AAP291" s="16" t="s">
        <v>8708</v>
      </c>
      <c r="AAQ291" s="16" t="s">
        <v>8833</v>
      </c>
      <c r="AAS291" s="16">
        <v>11938.97</v>
      </c>
      <c r="AAT291" s="16" t="s">
        <v>782</v>
      </c>
      <c r="AAU291" s="16" t="s">
        <v>782</v>
      </c>
      <c r="AAW291" s="16" t="s">
        <v>782</v>
      </c>
      <c r="AAX291" s="16" t="s">
        <v>843</v>
      </c>
      <c r="AAY291" s="16" t="s">
        <v>8710</v>
      </c>
      <c r="AAZ291" s="16" t="s">
        <v>782</v>
      </c>
      <c r="ABA291" s="16" t="s">
        <v>782</v>
      </c>
      <c r="ABB291" s="16" t="s">
        <v>783</v>
      </c>
      <c r="ABC291" s="16" t="s">
        <v>783</v>
      </c>
      <c r="ABD291" s="16" t="s">
        <v>783</v>
      </c>
      <c r="ABE291" s="16" t="s">
        <v>783</v>
      </c>
      <c r="ABF291" s="16" t="s">
        <v>782</v>
      </c>
      <c r="ABG291" s="16" t="s">
        <v>782</v>
      </c>
      <c r="ABH291" s="16" t="s">
        <v>782</v>
      </c>
      <c r="ABI291" s="16" t="s">
        <v>783</v>
      </c>
      <c r="ABJ291" s="16" t="s">
        <v>783</v>
      </c>
      <c r="ABK291" s="16" t="s">
        <v>782</v>
      </c>
      <c r="ABL291" s="16" t="s">
        <v>8769</v>
      </c>
      <c r="ABM291" s="16" t="s">
        <v>843</v>
      </c>
      <c r="ABN291" s="16" t="s">
        <v>1034</v>
      </c>
      <c r="ABO291" s="16" t="s">
        <v>486</v>
      </c>
      <c r="ABP291" s="16" t="s">
        <v>972</v>
      </c>
      <c r="ABQ291" s="16" t="s">
        <v>4324</v>
      </c>
      <c r="ABR291" s="16" t="s">
        <v>474</v>
      </c>
      <c r="ABS291" s="16" t="s">
        <v>457</v>
      </c>
      <c r="ABT291" s="16" t="s">
        <v>1056</v>
      </c>
      <c r="ABU291" s="16" t="s">
        <v>1056</v>
      </c>
      <c r="ABV291" s="16" t="s">
        <v>486</v>
      </c>
      <c r="ABW291" s="16" t="s">
        <v>487</v>
      </c>
      <c r="ABX291" s="16" t="s">
        <v>893</v>
      </c>
      <c r="ABY291" s="16" t="s">
        <v>486</v>
      </c>
      <c r="ABZ291" s="16" t="s">
        <v>486</v>
      </c>
      <c r="ACA291" s="16" t="s">
        <v>759</v>
      </c>
      <c r="ACB291" s="16" t="s">
        <v>768</v>
      </c>
      <c r="ACC291" s="16" t="s">
        <v>737</v>
      </c>
      <c r="ACD291" s="16" t="s">
        <v>487</v>
      </c>
      <c r="ACE291" s="16" t="s">
        <v>486</v>
      </c>
      <c r="ACG291" s="16" t="s">
        <v>1014</v>
      </c>
      <c r="ACH291" s="16" t="s">
        <v>1009</v>
      </c>
      <c r="ACI291" s="16" t="s">
        <v>462</v>
      </c>
      <c r="ACJ291" s="16">
        <v>0.79400000000000004</v>
      </c>
      <c r="ACK291" s="16" t="s">
        <v>482</v>
      </c>
      <c r="ACL291" s="16" t="s">
        <v>738</v>
      </c>
      <c r="ACM291" s="16" t="s">
        <v>1193</v>
      </c>
      <c r="ACN291" s="16" t="s">
        <v>1169</v>
      </c>
      <c r="ACO291" s="16" t="s">
        <v>1856</v>
      </c>
      <c r="ACQ291" s="16" t="s">
        <v>1202</v>
      </c>
      <c r="ACR291" s="16" t="s">
        <v>1644</v>
      </c>
      <c r="ACS291" s="16" t="s">
        <v>674</v>
      </c>
      <c r="ACT291" s="16" t="s">
        <v>1522</v>
      </c>
      <c r="ACU291" s="16" t="s">
        <v>833</v>
      </c>
      <c r="ACV291" s="16" t="s">
        <v>8711</v>
      </c>
      <c r="ACW291" s="16" t="s">
        <v>878</v>
      </c>
      <c r="ACX291" s="16" t="s">
        <v>1914</v>
      </c>
      <c r="ACY291" s="16" t="s">
        <v>1947</v>
      </c>
      <c r="ACZ291" s="16">
        <v>1</v>
      </c>
      <c r="ADA291" s="16">
        <v>0</v>
      </c>
      <c r="ADB291" s="16">
        <v>1</v>
      </c>
      <c r="ADC291" s="16">
        <v>1</v>
      </c>
      <c r="ADD291" s="16">
        <v>1</v>
      </c>
      <c r="ADE291" s="16" t="s">
        <v>9236</v>
      </c>
      <c r="ADF291" s="16">
        <v>0</v>
      </c>
      <c r="ADG291" s="16" t="s">
        <v>486</v>
      </c>
      <c r="ADH291" s="16">
        <v>2</v>
      </c>
      <c r="ADI291" s="16" t="s">
        <v>1554</v>
      </c>
      <c r="ADJ291" s="16" t="s">
        <v>1743</v>
      </c>
      <c r="ADK291" s="16" t="s">
        <v>1750</v>
      </c>
      <c r="ADL291" s="16" t="s">
        <v>1764</v>
      </c>
      <c r="ADM291" s="16" t="s">
        <v>13195</v>
      </c>
      <c r="ADN291" s="16" t="s">
        <v>13196</v>
      </c>
      <c r="ADO291" s="16" t="s">
        <v>1766</v>
      </c>
      <c r="ADP291" s="16" t="s">
        <v>13194</v>
      </c>
      <c r="ADQ291" s="16" t="s">
        <v>13194</v>
      </c>
      <c r="ADR291" s="16" t="s">
        <v>13194</v>
      </c>
      <c r="ADS291" s="16" t="s">
        <v>13194</v>
      </c>
      <c r="ADU291" s="16" t="s">
        <v>1756</v>
      </c>
      <c r="ADY291" s="16" t="s">
        <v>1063</v>
      </c>
      <c r="AEB291" s="16">
        <v>10000</v>
      </c>
      <c r="AEC291" s="16" t="s">
        <v>1063</v>
      </c>
      <c r="AED291" s="16">
        <v>5969.48</v>
      </c>
      <c r="AEE291" s="16" t="s">
        <v>952</v>
      </c>
      <c r="AEH291" s="16">
        <v>2000</v>
      </c>
      <c r="AEI291" s="16">
        <v>1500</v>
      </c>
      <c r="AEJ291" s="16">
        <v>2250</v>
      </c>
      <c r="AEK291" s="16">
        <v>500</v>
      </c>
      <c r="AEL291" s="16">
        <v>250</v>
      </c>
      <c r="AEN291" s="16">
        <v>250</v>
      </c>
      <c r="AEO291" s="16">
        <v>250</v>
      </c>
    </row>
    <row r="292" spans="1:822" x14ac:dyDescent="0.25">
      <c r="A292" s="30">
        <v>45827</v>
      </c>
      <c r="B292" s="16" t="s">
        <v>10305</v>
      </c>
      <c r="C292" s="16" t="s">
        <v>867</v>
      </c>
      <c r="D292" s="16" t="s">
        <v>867</v>
      </c>
      <c r="E292" s="16">
        <v>54</v>
      </c>
      <c r="F292" s="16" t="s">
        <v>8153</v>
      </c>
      <c r="G292" s="16" t="s">
        <v>4113</v>
      </c>
      <c r="I292" s="16" t="s">
        <v>4174</v>
      </c>
      <c r="Z292" s="16" t="s">
        <v>988</v>
      </c>
      <c r="AA292" s="16" t="s">
        <v>474</v>
      </c>
      <c r="AB292" s="16">
        <v>2</v>
      </c>
      <c r="AC292" s="16" t="s">
        <v>844</v>
      </c>
      <c r="AD292" s="16" t="s">
        <v>843</v>
      </c>
      <c r="AE292" s="16" t="s">
        <v>843</v>
      </c>
      <c r="AF292" s="16" t="s">
        <v>844</v>
      </c>
      <c r="AG292" s="16" t="s">
        <v>844</v>
      </c>
      <c r="AH292" s="16" t="s">
        <v>844</v>
      </c>
      <c r="AI292" s="16" t="s">
        <v>844</v>
      </c>
      <c r="AJ292" s="16" t="s">
        <v>843</v>
      </c>
      <c r="AK292" s="16" t="s">
        <v>843</v>
      </c>
      <c r="AM292" s="16" t="s">
        <v>737</v>
      </c>
      <c r="AN292" s="16" t="s">
        <v>759</v>
      </c>
      <c r="AP292" s="16" t="s">
        <v>768</v>
      </c>
      <c r="AR292" s="16" t="s">
        <v>6907</v>
      </c>
      <c r="BB292" s="16">
        <v>3</v>
      </c>
      <c r="BC292" s="16" t="s">
        <v>7875</v>
      </c>
      <c r="BE292" s="16" t="s">
        <v>5098</v>
      </c>
      <c r="BV292" s="16" t="s">
        <v>4433</v>
      </c>
      <c r="BW292" s="16" t="s">
        <v>844</v>
      </c>
      <c r="BX292" s="16" t="s">
        <v>843</v>
      </c>
      <c r="BY292" s="16" t="s">
        <v>843</v>
      </c>
      <c r="BZ292" s="16" t="s">
        <v>843</v>
      </c>
      <c r="CA292" s="16" t="s">
        <v>843</v>
      </c>
      <c r="CB292" s="16" t="s">
        <v>843</v>
      </c>
      <c r="CC292" s="16" t="s">
        <v>843</v>
      </c>
      <c r="CD292" s="16" t="s">
        <v>843</v>
      </c>
      <c r="CE292" s="16" t="s">
        <v>843</v>
      </c>
      <c r="CF292" s="16" t="s">
        <v>843</v>
      </c>
      <c r="CG292" s="16" t="s">
        <v>843</v>
      </c>
      <c r="CH292" s="16" t="s">
        <v>843</v>
      </c>
      <c r="CI292" s="16" t="s">
        <v>843</v>
      </c>
      <c r="CJ292" s="16" t="s">
        <v>843</v>
      </c>
      <c r="CK292" s="16" t="s">
        <v>843</v>
      </c>
      <c r="CP292" s="16" t="s">
        <v>867</v>
      </c>
      <c r="CQ292" s="16" t="s">
        <v>5191</v>
      </c>
      <c r="CR292" s="16" t="s">
        <v>844</v>
      </c>
      <c r="CS292" s="16" t="s">
        <v>843</v>
      </c>
      <c r="CT292" s="16" t="s">
        <v>843</v>
      </c>
      <c r="CU292" s="16" t="s">
        <v>843</v>
      </c>
      <c r="CV292" s="16" t="s">
        <v>843</v>
      </c>
      <c r="CW292" s="16" t="s">
        <v>843</v>
      </c>
      <c r="CX292" s="16" t="s">
        <v>843</v>
      </c>
      <c r="CY292" s="16" t="s">
        <v>843</v>
      </c>
      <c r="CZ292" s="16" t="s">
        <v>843</v>
      </c>
      <c r="DA292" s="16" t="s">
        <v>5184</v>
      </c>
      <c r="DX292" s="16" t="s">
        <v>7842</v>
      </c>
      <c r="DY292" s="16" t="s">
        <v>867</v>
      </c>
      <c r="GC292" s="16" t="s">
        <v>5330</v>
      </c>
      <c r="GF292" s="16" t="s">
        <v>867</v>
      </c>
      <c r="GG292" s="16" t="s">
        <v>867</v>
      </c>
      <c r="GV292" s="16" t="s">
        <v>9238</v>
      </c>
      <c r="GW292" s="16" t="s">
        <v>843</v>
      </c>
      <c r="GX292" s="16" t="s">
        <v>844</v>
      </c>
      <c r="GY292" s="16" t="s">
        <v>843</v>
      </c>
      <c r="GZ292" s="16" t="s">
        <v>844</v>
      </c>
      <c r="HA292" s="16" t="s">
        <v>843</v>
      </c>
      <c r="HB292" s="16" t="s">
        <v>843</v>
      </c>
      <c r="HC292" s="16" t="s">
        <v>843</v>
      </c>
      <c r="HD292" s="16" t="s">
        <v>843</v>
      </c>
      <c r="HE292" s="16" t="s">
        <v>843</v>
      </c>
      <c r="HF292" s="16" t="s">
        <v>843</v>
      </c>
      <c r="HH292" s="16" t="s">
        <v>5456</v>
      </c>
      <c r="HK292" s="16" t="s">
        <v>865</v>
      </c>
      <c r="HM292" s="16" t="s">
        <v>865</v>
      </c>
      <c r="HZ292" s="16" t="s">
        <v>7944</v>
      </c>
      <c r="KE292" s="16" t="s">
        <v>5582</v>
      </c>
      <c r="KG292" s="16" t="s">
        <v>7018</v>
      </c>
      <c r="KH292" s="16" t="s">
        <v>7033</v>
      </c>
      <c r="KI292" s="16" t="s">
        <v>865</v>
      </c>
      <c r="LG292" s="16" t="s">
        <v>867</v>
      </c>
      <c r="LH292" s="16" t="s">
        <v>865</v>
      </c>
      <c r="LI292" s="16" t="s">
        <v>867</v>
      </c>
      <c r="LJ292" s="16" t="s">
        <v>867</v>
      </c>
      <c r="LK292" s="16" t="s">
        <v>867</v>
      </c>
      <c r="LL292" s="16" t="s">
        <v>5657</v>
      </c>
      <c r="LM292" s="16" t="s">
        <v>844</v>
      </c>
      <c r="LN292" s="16" t="s">
        <v>843</v>
      </c>
      <c r="LO292" s="16" t="s">
        <v>843</v>
      </c>
      <c r="LP292" s="16" t="s">
        <v>843</v>
      </c>
      <c r="LQ292" s="16" t="s">
        <v>843</v>
      </c>
      <c r="LR292" s="16" t="s">
        <v>843</v>
      </c>
      <c r="LS292" s="16" t="s">
        <v>843</v>
      </c>
      <c r="LT292" s="16" t="s">
        <v>843</v>
      </c>
      <c r="LU292" s="16" t="s">
        <v>843</v>
      </c>
      <c r="LV292" s="16" t="s">
        <v>843</v>
      </c>
      <c r="LW292" s="16" t="s">
        <v>843</v>
      </c>
      <c r="LX292" s="16" t="s">
        <v>843</v>
      </c>
      <c r="LY292" s="16" t="s">
        <v>843</v>
      </c>
      <c r="LZ292" s="16" t="s">
        <v>843</v>
      </c>
      <c r="MA292" s="16" t="s">
        <v>843</v>
      </c>
      <c r="MC292" s="16" t="s">
        <v>5694</v>
      </c>
      <c r="MD292" s="16" t="s">
        <v>844</v>
      </c>
      <c r="ME292" s="16" t="s">
        <v>843</v>
      </c>
      <c r="MF292" s="16" t="s">
        <v>843</v>
      </c>
      <c r="MG292" s="16" t="s">
        <v>843</v>
      </c>
      <c r="MH292" s="16" t="s">
        <v>843</v>
      </c>
      <c r="MI292" s="16" t="s">
        <v>843</v>
      </c>
      <c r="MJ292" s="16" t="s">
        <v>843</v>
      </c>
      <c r="MK292" s="16" t="s">
        <v>843</v>
      </c>
      <c r="ML292" s="16" t="s">
        <v>843</v>
      </c>
      <c r="MM292" s="16" t="s">
        <v>843</v>
      </c>
      <c r="MN292" s="16" t="s">
        <v>843</v>
      </c>
      <c r="MO292" s="16" t="s">
        <v>843</v>
      </c>
      <c r="MP292" s="16" t="s">
        <v>843</v>
      </c>
      <c r="MQ292" s="16" t="s">
        <v>843</v>
      </c>
      <c r="MR292" s="16" t="s">
        <v>843</v>
      </c>
      <c r="MS292" s="16" t="s">
        <v>843</v>
      </c>
      <c r="MT292" s="16" t="s">
        <v>843</v>
      </c>
      <c r="MU292" s="16" t="s">
        <v>843</v>
      </c>
      <c r="MV292" s="16" t="s">
        <v>843</v>
      </c>
      <c r="MX292" s="16" t="s">
        <v>5694</v>
      </c>
      <c r="MY292" s="16" t="s">
        <v>844</v>
      </c>
      <c r="MZ292" s="16" t="s">
        <v>843</v>
      </c>
      <c r="NA292" s="16" t="s">
        <v>843</v>
      </c>
      <c r="NB292" s="16" t="s">
        <v>843</v>
      </c>
      <c r="NC292" s="16" t="s">
        <v>843</v>
      </c>
      <c r="ND292" s="16" t="s">
        <v>843</v>
      </c>
      <c r="NE292" s="16" t="s">
        <v>843</v>
      </c>
      <c r="NF292" s="16" t="s">
        <v>843</v>
      </c>
      <c r="NG292" s="16" t="s">
        <v>843</v>
      </c>
      <c r="NH292" s="16" t="s">
        <v>843</v>
      </c>
      <c r="NI292" s="16" t="s">
        <v>843</v>
      </c>
      <c r="NJ292" s="16" t="s">
        <v>843</v>
      </c>
      <c r="NK292" s="16" t="s">
        <v>843</v>
      </c>
      <c r="NL292" s="16" t="s">
        <v>843</v>
      </c>
      <c r="NM292" s="16" t="s">
        <v>843</v>
      </c>
      <c r="NN292" s="16" t="s">
        <v>843</v>
      </c>
      <c r="NO292" s="16" t="s">
        <v>843</v>
      </c>
      <c r="NP292" s="16" t="s">
        <v>843</v>
      </c>
      <c r="NQ292" s="16" t="s">
        <v>843</v>
      </c>
      <c r="PC292" s="16" t="s">
        <v>865</v>
      </c>
      <c r="PD292" s="16" t="s">
        <v>865</v>
      </c>
      <c r="PY292" s="16" t="s">
        <v>865</v>
      </c>
      <c r="QP292" s="16" t="s">
        <v>865</v>
      </c>
      <c r="QR292" s="16" t="s">
        <v>867</v>
      </c>
      <c r="QT292" s="16" t="s">
        <v>867</v>
      </c>
      <c r="QV292" s="16" t="s">
        <v>865</v>
      </c>
      <c r="QX292" s="16" t="s">
        <v>864</v>
      </c>
      <c r="RD292" s="16" t="s">
        <v>865</v>
      </c>
      <c r="RF292" s="16" t="s">
        <v>865</v>
      </c>
      <c r="RH292" s="16" t="s">
        <v>865</v>
      </c>
      <c r="RJ292" s="16" t="s">
        <v>865</v>
      </c>
      <c r="RN292" s="16" t="s">
        <v>867</v>
      </c>
      <c r="RP292" s="16" t="s">
        <v>867</v>
      </c>
      <c r="RR292" s="16" t="s">
        <v>867</v>
      </c>
      <c r="RT292" s="16" t="s">
        <v>867</v>
      </c>
      <c r="RV292" s="16" t="s">
        <v>867</v>
      </c>
      <c r="RX292" s="16" t="s">
        <v>867</v>
      </c>
      <c r="RZ292" s="16" t="s">
        <v>7724</v>
      </c>
      <c r="SQ292" s="16" t="s">
        <v>865</v>
      </c>
      <c r="SS292" s="16" t="s">
        <v>7299</v>
      </c>
      <c r="ST292" s="16" t="s">
        <v>7761</v>
      </c>
      <c r="TN292" s="16">
        <v>3000</v>
      </c>
      <c r="TP292" s="16">
        <v>1100</v>
      </c>
      <c r="TR292" s="16">
        <v>300</v>
      </c>
      <c r="TS292" s="16">
        <v>200</v>
      </c>
      <c r="TU292" s="16">
        <v>2000</v>
      </c>
      <c r="TZ292" s="16" t="s">
        <v>7367</v>
      </c>
      <c r="UA292" s="16" t="s">
        <v>8950</v>
      </c>
      <c r="UB292" s="16">
        <v>0</v>
      </c>
      <c r="UC292" s="16" t="s">
        <v>844</v>
      </c>
      <c r="UD292" s="16" t="s">
        <v>843</v>
      </c>
      <c r="UE292" s="16" t="s">
        <v>843</v>
      </c>
      <c r="UF292" s="16" t="s">
        <v>844</v>
      </c>
      <c r="UG292" s="16" t="s">
        <v>843</v>
      </c>
      <c r="UH292" s="16" t="s">
        <v>843</v>
      </c>
      <c r="VX292" s="16" t="s">
        <v>6028</v>
      </c>
      <c r="VY292" s="16" t="s">
        <v>844</v>
      </c>
      <c r="VZ292" s="16" t="s">
        <v>843</v>
      </c>
      <c r="WA292" s="16" t="s">
        <v>843</v>
      </c>
      <c r="WB292" s="16" t="s">
        <v>843</v>
      </c>
      <c r="WC292" s="16" t="s">
        <v>843</v>
      </c>
      <c r="WD292" s="16" t="s">
        <v>843</v>
      </c>
      <c r="WE292" s="16" t="s">
        <v>843</v>
      </c>
      <c r="WF292" s="16" t="s">
        <v>843</v>
      </c>
      <c r="WH292" s="16">
        <v>1625</v>
      </c>
      <c r="WO292" s="16" t="s">
        <v>6926</v>
      </c>
      <c r="YN292" s="16" t="s">
        <v>7040</v>
      </c>
      <c r="YP292" s="16" t="s">
        <v>7990</v>
      </c>
      <c r="YR292" s="16" t="s">
        <v>10306</v>
      </c>
      <c r="YS292" s="16" t="s">
        <v>10307</v>
      </c>
      <c r="YT292" s="16" t="s">
        <v>8694</v>
      </c>
      <c r="YU292" s="16" t="s">
        <v>10308</v>
      </c>
      <c r="YV292" s="16" t="s">
        <v>8696</v>
      </c>
      <c r="YW292" s="16" t="s">
        <v>844</v>
      </c>
      <c r="YX292" s="16" t="s">
        <v>8696</v>
      </c>
      <c r="ZE292" s="16" t="s">
        <v>843</v>
      </c>
      <c r="ZO292" s="16" t="s">
        <v>487</v>
      </c>
      <c r="ZP292" s="16" t="s">
        <v>487</v>
      </c>
      <c r="ZQ292" s="16" t="s">
        <v>486</v>
      </c>
      <c r="ZR292" s="16" t="s">
        <v>486</v>
      </c>
      <c r="ZS292" s="16" t="s">
        <v>8874</v>
      </c>
      <c r="ZT292" s="16" t="s">
        <v>8705</v>
      </c>
      <c r="ZU292" s="16" t="s">
        <v>8706</v>
      </c>
      <c r="ZV292" s="16" t="s">
        <v>487</v>
      </c>
      <c r="ZW292" s="16" t="s">
        <v>843</v>
      </c>
      <c r="ZX292" s="16" t="s">
        <v>1056</v>
      </c>
      <c r="ZY292" s="16" t="s">
        <v>844</v>
      </c>
      <c r="ZZ292" s="16" t="s">
        <v>844</v>
      </c>
      <c r="AAA292" s="16" t="s">
        <v>843</v>
      </c>
      <c r="AAB292" s="16" t="s">
        <v>843</v>
      </c>
      <c r="AAC292" s="16">
        <v>1</v>
      </c>
      <c r="AAD292" s="16" t="s">
        <v>844</v>
      </c>
      <c r="AAE292" s="16" t="s">
        <v>844</v>
      </c>
      <c r="AAF292" s="16" t="s">
        <v>843</v>
      </c>
      <c r="AAG292" s="16" t="s">
        <v>843</v>
      </c>
      <c r="AAH292" s="16" t="s">
        <v>843</v>
      </c>
      <c r="AAI292" s="16" t="s">
        <v>843</v>
      </c>
      <c r="AAJ292" s="16" t="s">
        <v>600</v>
      </c>
      <c r="AAK292" s="16" t="s">
        <v>655</v>
      </c>
      <c r="AAL292" s="16" t="s">
        <v>905</v>
      </c>
      <c r="AAM292" s="16" t="s">
        <v>663</v>
      </c>
      <c r="AAN292" s="16" t="s">
        <v>8707</v>
      </c>
      <c r="AAO292" s="16" t="s">
        <v>1018</v>
      </c>
      <c r="AAP292" s="16" t="s">
        <v>8708</v>
      </c>
      <c r="AAS292" s="16">
        <v>1625</v>
      </c>
      <c r="AAT292" s="16" t="s">
        <v>782</v>
      </c>
      <c r="AAU292" s="16" t="s">
        <v>782</v>
      </c>
      <c r="AAV292" s="16" t="s">
        <v>782</v>
      </c>
      <c r="AAW292" s="16" t="s">
        <v>782</v>
      </c>
      <c r="AAX292" s="16" t="s">
        <v>843</v>
      </c>
      <c r="AAY292" s="16" t="s">
        <v>8710</v>
      </c>
      <c r="AAZ292" s="16" t="s">
        <v>782</v>
      </c>
      <c r="ABB292" s="16" t="s">
        <v>782</v>
      </c>
      <c r="ABC292" s="16" t="s">
        <v>783</v>
      </c>
      <c r="ABD292" s="16" t="s">
        <v>782</v>
      </c>
      <c r="ABE292" s="16" t="s">
        <v>783</v>
      </c>
      <c r="ABF292" s="16" t="s">
        <v>782</v>
      </c>
      <c r="ABG292" s="16" t="s">
        <v>782</v>
      </c>
      <c r="ABH292" s="16" t="s">
        <v>782</v>
      </c>
      <c r="ABI292" s="16" t="s">
        <v>782</v>
      </c>
      <c r="ABJ292" s="16" t="s">
        <v>782</v>
      </c>
      <c r="ABK292" s="16" t="s">
        <v>782</v>
      </c>
      <c r="ABL292" s="16" t="s">
        <v>1056</v>
      </c>
      <c r="ABM292" s="16" t="s">
        <v>844</v>
      </c>
      <c r="ABN292" s="16" t="s">
        <v>1034</v>
      </c>
      <c r="ABO292" s="16" t="s">
        <v>486</v>
      </c>
      <c r="ABP292" s="16" t="s">
        <v>972</v>
      </c>
      <c r="ABQ292" s="16" t="s">
        <v>4309</v>
      </c>
      <c r="ABR292" s="16" t="s">
        <v>474</v>
      </c>
      <c r="ABS292" s="16" t="s">
        <v>451</v>
      </c>
      <c r="ABT292" s="16" t="s">
        <v>1056</v>
      </c>
      <c r="ABU292" s="16" t="s">
        <v>1056</v>
      </c>
      <c r="ABV292" s="16" t="s">
        <v>487</v>
      </c>
      <c r="ABW292" s="16" t="s">
        <v>487</v>
      </c>
      <c r="ABX292" s="16" t="s">
        <v>894</v>
      </c>
      <c r="ABY292" s="16" t="s">
        <v>486</v>
      </c>
      <c r="ABZ292" s="16" t="s">
        <v>486</v>
      </c>
      <c r="ACA292" s="16" t="s">
        <v>759</v>
      </c>
      <c r="ACB292" s="16" t="s">
        <v>768</v>
      </c>
      <c r="ACC292" s="16" t="s">
        <v>737</v>
      </c>
      <c r="ACD292" s="16" t="s">
        <v>486</v>
      </c>
      <c r="ACE292" s="16" t="s">
        <v>486</v>
      </c>
      <c r="ACG292" s="16" t="s">
        <v>1014</v>
      </c>
      <c r="ACH292" s="16" t="s">
        <v>1009</v>
      </c>
      <c r="ACI292" s="16" t="s">
        <v>462</v>
      </c>
      <c r="ACJ292" s="16">
        <v>1.1910000000000001</v>
      </c>
      <c r="ACK292" s="16" t="s">
        <v>478</v>
      </c>
      <c r="ACL292" s="16" t="s">
        <v>738</v>
      </c>
      <c r="ACM292" s="16" t="s">
        <v>1192</v>
      </c>
      <c r="ACN292" s="16" t="s">
        <v>1169</v>
      </c>
      <c r="ACO292" s="16" t="s">
        <v>1856</v>
      </c>
      <c r="ACP292" s="16">
        <v>1625</v>
      </c>
      <c r="ACQ292" s="16" t="s">
        <v>1202</v>
      </c>
      <c r="ACR292" s="16" t="s">
        <v>1645</v>
      </c>
      <c r="ACS292" s="16" t="s">
        <v>676</v>
      </c>
      <c r="ACT292" s="16" t="s">
        <v>1522</v>
      </c>
      <c r="ACU292" s="16" t="s">
        <v>831</v>
      </c>
      <c r="ACV292" s="16" t="s">
        <v>8756</v>
      </c>
      <c r="ACW292" s="16" t="s">
        <v>451</v>
      </c>
      <c r="ACX292" s="16" t="s">
        <v>1914</v>
      </c>
      <c r="ACY292" s="16" t="s">
        <v>1947</v>
      </c>
      <c r="ACZ292" s="16">
        <v>1</v>
      </c>
      <c r="ADA292" s="16">
        <v>0</v>
      </c>
      <c r="ADB292" s="16">
        <v>1</v>
      </c>
      <c r="ADC292" s="16">
        <v>1</v>
      </c>
      <c r="ADD292" s="16">
        <v>1</v>
      </c>
      <c r="ADE292" s="16" t="s">
        <v>9236</v>
      </c>
      <c r="ADF292" s="16">
        <v>0</v>
      </c>
      <c r="ADG292" s="16" t="s">
        <v>486</v>
      </c>
      <c r="ADH292" s="16">
        <v>2</v>
      </c>
      <c r="ADI292" s="16" t="s">
        <v>486</v>
      </c>
      <c r="ADJ292" s="16" t="s">
        <v>1743</v>
      </c>
      <c r="ADL292" s="16" t="s">
        <v>1761</v>
      </c>
      <c r="ADN292" s="16" t="s">
        <v>13196</v>
      </c>
      <c r="ADO292" s="16" t="s">
        <v>13197</v>
      </c>
      <c r="ADP292" s="16" t="s">
        <v>1743</v>
      </c>
      <c r="ADW292" s="16" t="s">
        <v>13199</v>
      </c>
      <c r="AEB292" s="16">
        <v>6600</v>
      </c>
      <c r="AEC292" s="16" t="s">
        <v>1058</v>
      </c>
      <c r="AED292" s="16">
        <v>812.5</v>
      </c>
      <c r="AEE292" s="16" t="s">
        <v>952</v>
      </c>
      <c r="AEH292" s="16">
        <v>1625</v>
      </c>
      <c r="AEI292" s="16">
        <v>1500</v>
      </c>
      <c r="AEK292" s="16">
        <v>550</v>
      </c>
      <c r="AEN292" s="16">
        <v>150</v>
      </c>
      <c r="AEO292" s="16">
        <v>100</v>
      </c>
      <c r="AEP292" s="16">
        <v>1000</v>
      </c>
    </row>
    <row r="293" spans="1:822" x14ac:dyDescent="0.25">
      <c r="A293" s="30">
        <v>45827</v>
      </c>
      <c r="B293" s="16" t="s">
        <v>10309</v>
      </c>
      <c r="C293" s="16" t="s">
        <v>867</v>
      </c>
      <c r="D293" s="16" t="s">
        <v>867</v>
      </c>
      <c r="E293" s="16">
        <v>69</v>
      </c>
      <c r="F293" s="16" t="s">
        <v>8153</v>
      </c>
      <c r="G293" s="16" t="s">
        <v>4137</v>
      </c>
      <c r="I293" s="16" t="s">
        <v>4148</v>
      </c>
      <c r="Z293" s="16" t="s">
        <v>984</v>
      </c>
      <c r="AA293" s="16" t="s">
        <v>470</v>
      </c>
      <c r="AB293" s="16">
        <v>1</v>
      </c>
      <c r="AC293" s="16" t="s">
        <v>843</v>
      </c>
      <c r="AD293" s="16" t="s">
        <v>843</v>
      </c>
      <c r="AE293" s="16" t="s">
        <v>843</v>
      </c>
      <c r="AF293" s="16" t="s">
        <v>844</v>
      </c>
      <c r="AG293" s="16" t="s">
        <v>843</v>
      </c>
      <c r="AH293" s="16" t="s">
        <v>844</v>
      </c>
      <c r="AI293" s="16" t="s">
        <v>843</v>
      </c>
      <c r="AJ293" s="16" t="s">
        <v>843</v>
      </c>
      <c r="AK293" s="16" t="s">
        <v>843</v>
      </c>
      <c r="AM293" s="16" t="s">
        <v>737</v>
      </c>
      <c r="AN293" s="16" t="s">
        <v>759</v>
      </c>
      <c r="AP293" s="16" t="s">
        <v>770</v>
      </c>
      <c r="AR293" s="16" t="s">
        <v>6907</v>
      </c>
      <c r="BB293" s="16">
        <v>3</v>
      </c>
      <c r="BC293" s="16" t="s">
        <v>7878</v>
      </c>
      <c r="BE293" s="16" t="s">
        <v>5098</v>
      </c>
      <c r="BV293" s="16" t="s">
        <v>4433</v>
      </c>
      <c r="BW293" s="16" t="s">
        <v>844</v>
      </c>
      <c r="BX293" s="16" t="s">
        <v>843</v>
      </c>
      <c r="BY293" s="16" t="s">
        <v>843</v>
      </c>
      <c r="BZ293" s="16" t="s">
        <v>843</v>
      </c>
      <c r="CA293" s="16" t="s">
        <v>843</v>
      </c>
      <c r="CB293" s="16" t="s">
        <v>843</v>
      </c>
      <c r="CC293" s="16" t="s">
        <v>843</v>
      </c>
      <c r="CD293" s="16" t="s">
        <v>843</v>
      </c>
      <c r="CE293" s="16" t="s">
        <v>843</v>
      </c>
      <c r="CF293" s="16" t="s">
        <v>843</v>
      </c>
      <c r="CG293" s="16" t="s">
        <v>843</v>
      </c>
      <c r="CH293" s="16" t="s">
        <v>843</v>
      </c>
      <c r="CI293" s="16" t="s">
        <v>843</v>
      </c>
      <c r="CJ293" s="16" t="s">
        <v>843</v>
      </c>
      <c r="CK293" s="16" t="s">
        <v>843</v>
      </c>
      <c r="CP293" s="16" t="s">
        <v>867</v>
      </c>
      <c r="CQ293" s="16" t="s">
        <v>9044</v>
      </c>
      <c r="CR293" s="16" t="s">
        <v>844</v>
      </c>
      <c r="CS293" s="16" t="s">
        <v>844</v>
      </c>
      <c r="CT293" s="16" t="s">
        <v>843</v>
      </c>
      <c r="CU293" s="16" t="s">
        <v>843</v>
      </c>
      <c r="CV293" s="16" t="s">
        <v>843</v>
      </c>
      <c r="CW293" s="16" t="s">
        <v>843</v>
      </c>
      <c r="CX293" s="16" t="s">
        <v>843</v>
      </c>
      <c r="CY293" s="16" t="s">
        <v>843</v>
      </c>
      <c r="CZ293" s="16" t="s">
        <v>843</v>
      </c>
      <c r="DA293" s="16" t="s">
        <v>5184</v>
      </c>
      <c r="DX293" s="16" t="s">
        <v>867</v>
      </c>
      <c r="DY293" s="16" t="s">
        <v>867</v>
      </c>
      <c r="GC293" s="16" t="s">
        <v>2337</v>
      </c>
      <c r="GD293" s="16" t="s">
        <v>9150</v>
      </c>
      <c r="GF293" s="16" t="s">
        <v>867</v>
      </c>
      <c r="GG293" s="16" t="s">
        <v>867</v>
      </c>
      <c r="GV293" s="16" t="s">
        <v>5443</v>
      </c>
      <c r="GW293" s="16" t="s">
        <v>843</v>
      </c>
      <c r="GX293" s="16" t="s">
        <v>844</v>
      </c>
      <c r="GY293" s="16" t="s">
        <v>843</v>
      </c>
      <c r="GZ293" s="16" t="s">
        <v>843</v>
      </c>
      <c r="HA293" s="16" t="s">
        <v>843</v>
      </c>
      <c r="HB293" s="16" t="s">
        <v>843</v>
      </c>
      <c r="HC293" s="16" t="s">
        <v>843</v>
      </c>
      <c r="HD293" s="16" t="s">
        <v>843</v>
      </c>
      <c r="HE293" s="16" t="s">
        <v>843</v>
      </c>
      <c r="HF293" s="16" t="s">
        <v>843</v>
      </c>
      <c r="HH293" s="16" t="s">
        <v>5456</v>
      </c>
      <c r="HK293" s="16" t="s">
        <v>865</v>
      </c>
      <c r="HM293" s="16" t="s">
        <v>865</v>
      </c>
      <c r="HZ293" s="16" t="s">
        <v>7944</v>
      </c>
      <c r="KE293" s="16" t="s">
        <v>5582</v>
      </c>
      <c r="KG293" s="16" t="s">
        <v>7015</v>
      </c>
      <c r="KH293" s="16" t="s">
        <v>7033</v>
      </c>
      <c r="KI293" s="16" t="s">
        <v>865</v>
      </c>
      <c r="LG293" s="16" t="s">
        <v>867</v>
      </c>
      <c r="LH293" s="16" t="s">
        <v>865</v>
      </c>
      <c r="LI293" s="16" t="s">
        <v>867</v>
      </c>
      <c r="LJ293" s="16" t="s">
        <v>867</v>
      </c>
      <c r="LK293" s="16" t="s">
        <v>865</v>
      </c>
      <c r="LL293" s="16" t="s">
        <v>864</v>
      </c>
      <c r="LM293" s="16" t="s">
        <v>843</v>
      </c>
      <c r="LN293" s="16" t="s">
        <v>843</v>
      </c>
      <c r="LO293" s="16" t="s">
        <v>843</v>
      </c>
      <c r="LP293" s="16" t="s">
        <v>843</v>
      </c>
      <c r="LQ293" s="16" t="s">
        <v>843</v>
      </c>
      <c r="LR293" s="16" t="s">
        <v>843</v>
      </c>
      <c r="LS293" s="16" t="s">
        <v>843</v>
      </c>
      <c r="LT293" s="16" t="s">
        <v>843</v>
      </c>
      <c r="LU293" s="16" t="s">
        <v>843</v>
      </c>
      <c r="LV293" s="16" t="s">
        <v>843</v>
      </c>
      <c r="LW293" s="16" t="s">
        <v>843</v>
      </c>
      <c r="LX293" s="16" t="s">
        <v>843</v>
      </c>
      <c r="LY293" s="16" t="s">
        <v>843</v>
      </c>
      <c r="LZ293" s="16" t="s">
        <v>844</v>
      </c>
      <c r="MA293" s="16" t="s">
        <v>843</v>
      </c>
      <c r="MC293" s="16" t="s">
        <v>5694</v>
      </c>
      <c r="MD293" s="16" t="s">
        <v>844</v>
      </c>
      <c r="ME293" s="16" t="s">
        <v>843</v>
      </c>
      <c r="MF293" s="16" t="s">
        <v>843</v>
      </c>
      <c r="MG293" s="16" t="s">
        <v>843</v>
      </c>
      <c r="MH293" s="16" t="s">
        <v>843</v>
      </c>
      <c r="MI293" s="16" t="s">
        <v>843</v>
      </c>
      <c r="MJ293" s="16" t="s">
        <v>843</v>
      </c>
      <c r="MK293" s="16" t="s">
        <v>843</v>
      </c>
      <c r="ML293" s="16" t="s">
        <v>843</v>
      </c>
      <c r="MM293" s="16" t="s">
        <v>843</v>
      </c>
      <c r="MN293" s="16" t="s">
        <v>843</v>
      </c>
      <c r="MO293" s="16" t="s">
        <v>843</v>
      </c>
      <c r="MP293" s="16" t="s">
        <v>843</v>
      </c>
      <c r="MQ293" s="16" t="s">
        <v>843</v>
      </c>
      <c r="MR293" s="16" t="s">
        <v>843</v>
      </c>
      <c r="MS293" s="16" t="s">
        <v>843</v>
      </c>
      <c r="MT293" s="16" t="s">
        <v>843</v>
      </c>
      <c r="MU293" s="16" t="s">
        <v>843</v>
      </c>
      <c r="MV293" s="16" t="s">
        <v>843</v>
      </c>
      <c r="PC293" s="16" t="s">
        <v>865</v>
      </c>
      <c r="PD293" s="16" t="s">
        <v>865</v>
      </c>
      <c r="PY293" s="16" t="s">
        <v>865</v>
      </c>
      <c r="QP293" s="16" t="s">
        <v>865</v>
      </c>
      <c r="QR293" s="16" t="s">
        <v>867</v>
      </c>
      <c r="QT293" s="16" t="s">
        <v>865</v>
      </c>
      <c r="QV293" s="16" t="s">
        <v>865</v>
      </c>
      <c r="QX293" s="16" t="s">
        <v>865</v>
      </c>
      <c r="QY293" s="16" t="s">
        <v>867</v>
      </c>
      <c r="RD293" s="16" t="s">
        <v>865</v>
      </c>
      <c r="RF293" s="16" t="s">
        <v>865</v>
      </c>
      <c r="RH293" s="16" t="s">
        <v>865</v>
      </c>
      <c r="RJ293" s="16" t="s">
        <v>865</v>
      </c>
      <c r="RN293" s="16" t="s">
        <v>7724</v>
      </c>
      <c r="RP293" s="16" t="s">
        <v>867</v>
      </c>
      <c r="RR293" s="16" t="s">
        <v>867</v>
      </c>
      <c r="RT293" s="16" t="s">
        <v>867</v>
      </c>
      <c r="RV293" s="16" t="s">
        <v>867</v>
      </c>
      <c r="RX293" s="16" t="s">
        <v>7724</v>
      </c>
      <c r="RZ293" s="16" t="s">
        <v>7724</v>
      </c>
      <c r="SQ293" s="16" t="s">
        <v>865</v>
      </c>
      <c r="SS293" s="16" t="s">
        <v>7296</v>
      </c>
      <c r="ST293" s="16" t="s">
        <v>7761</v>
      </c>
      <c r="TN293" s="16">
        <v>2000</v>
      </c>
      <c r="TO293" s="16">
        <v>0</v>
      </c>
      <c r="TP293" s="16">
        <v>0</v>
      </c>
      <c r="TQ293" s="16">
        <v>1000</v>
      </c>
      <c r="TR293" s="16">
        <v>1000</v>
      </c>
      <c r="TS293" s="16">
        <v>250</v>
      </c>
      <c r="TT293" s="16">
        <v>0</v>
      </c>
      <c r="TU293" s="16">
        <v>0</v>
      </c>
      <c r="TV293" s="16">
        <v>4000</v>
      </c>
      <c r="TW293" s="16">
        <v>0</v>
      </c>
      <c r="TX293" s="16">
        <v>0</v>
      </c>
      <c r="TZ293" s="16" t="s">
        <v>7364</v>
      </c>
      <c r="UA293" s="16" t="s">
        <v>5971</v>
      </c>
      <c r="UB293" s="16">
        <v>0</v>
      </c>
      <c r="UC293" s="16" t="s">
        <v>843</v>
      </c>
      <c r="UD293" s="16" t="s">
        <v>843</v>
      </c>
      <c r="UE293" s="16" t="s">
        <v>843</v>
      </c>
      <c r="UF293" s="16" t="s">
        <v>844</v>
      </c>
      <c r="UG293" s="16" t="s">
        <v>843</v>
      </c>
      <c r="UH293" s="16" t="s">
        <v>843</v>
      </c>
      <c r="VX293" s="16" t="s">
        <v>6028</v>
      </c>
      <c r="VY293" s="16" t="s">
        <v>844</v>
      </c>
      <c r="VZ293" s="16" t="s">
        <v>843</v>
      </c>
      <c r="WA293" s="16" t="s">
        <v>843</v>
      </c>
      <c r="WB293" s="16" t="s">
        <v>843</v>
      </c>
      <c r="WC293" s="16" t="s">
        <v>843</v>
      </c>
      <c r="WD293" s="16" t="s">
        <v>843</v>
      </c>
      <c r="WE293" s="16" t="s">
        <v>843</v>
      </c>
      <c r="WF293" s="16" t="s">
        <v>843</v>
      </c>
      <c r="WH293" s="16">
        <v>1625</v>
      </c>
      <c r="WO293" s="16" t="s">
        <v>6923</v>
      </c>
      <c r="YN293" s="16" t="s">
        <v>7040</v>
      </c>
      <c r="YP293" s="16" t="s">
        <v>7978</v>
      </c>
      <c r="YR293" s="16" t="s">
        <v>10310</v>
      </c>
      <c r="YS293" s="16" t="s">
        <v>10311</v>
      </c>
      <c r="YT293" s="16" t="s">
        <v>8694</v>
      </c>
      <c r="YU293" s="16" t="s">
        <v>10312</v>
      </c>
      <c r="YV293" s="16" t="s">
        <v>9148</v>
      </c>
      <c r="YW293" s="16" t="s">
        <v>844</v>
      </c>
      <c r="YX293" s="16" t="s">
        <v>9148</v>
      </c>
      <c r="YY293" s="16" t="s">
        <v>8861</v>
      </c>
      <c r="YZ293" s="16" t="s">
        <v>843</v>
      </c>
      <c r="ZA293" s="16" t="s">
        <v>843</v>
      </c>
      <c r="ZB293" s="16">
        <v>4916.67</v>
      </c>
      <c r="ZC293" s="16" t="s">
        <v>8996</v>
      </c>
      <c r="ZD293" s="16" t="s">
        <v>843</v>
      </c>
      <c r="ZE293" s="16" t="s">
        <v>8803</v>
      </c>
      <c r="ZF293" s="16" t="s">
        <v>9075</v>
      </c>
      <c r="ZG293" s="16" t="s">
        <v>9553</v>
      </c>
      <c r="ZH293" s="16" t="s">
        <v>8723</v>
      </c>
      <c r="ZI293" s="16" t="s">
        <v>843</v>
      </c>
      <c r="ZJ293" s="16" t="s">
        <v>843</v>
      </c>
      <c r="ZK293" s="16" t="s">
        <v>843</v>
      </c>
      <c r="ZL293" s="16" t="s">
        <v>843</v>
      </c>
      <c r="ZM293" s="16" t="s">
        <v>843</v>
      </c>
      <c r="ZN293" s="16" t="s">
        <v>8815</v>
      </c>
      <c r="ZO293" s="16" t="s">
        <v>487</v>
      </c>
      <c r="ZP293" s="16" t="s">
        <v>487</v>
      </c>
      <c r="ZQ293" s="16" t="s">
        <v>486</v>
      </c>
      <c r="ZR293" s="16" t="s">
        <v>486</v>
      </c>
      <c r="ZS293" s="16" t="s">
        <v>8872</v>
      </c>
      <c r="ZT293" s="16" t="s">
        <v>8705</v>
      </c>
      <c r="ZU293" s="16" t="s">
        <v>8706</v>
      </c>
      <c r="ZV293" s="16" t="s">
        <v>487</v>
      </c>
      <c r="ZW293" s="16" t="s">
        <v>843</v>
      </c>
      <c r="ZX293" s="16" t="s">
        <v>843</v>
      </c>
      <c r="ZY293" s="16" t="s">
        <v>844</v>
      </c>
      <c r="ZZ293" s="16" t="s">
        <v>843</v>
      </c>
      <c r="AAA293" s="16" t="s">
        <v>844</v>
      </c>
      <c r="AAB293" s="16" t="s">
        <v>843</v>
      </c>
      <c r="AAC293" s="16">
        <v>0</v>
      </c>
      <c r="AAD293" s="16" t="s">
        <v>844</v>
      </c>
      <c r="AAE293" s="16" t="s">
        <v>843</v>
      </c>
      <c r="AAF293" s="16" t="s">
        <v>843</v>
      </c>
      <c r="AAG293" s="16" t="s">
        <v>843</v>
      </c>
      <c r="AAH293" s="16" t="s">
        <v>843</v>
      </c>
      <c r="AAI293" s="16" t="s">
        <v>843</v>
      </c>
      <c r="AAJ293" s="16" t="s">
        <v>606</v>
      </c>
      <c r="AAK293" s="16" t="s">
        <v>639</v>
      </c>
      <c r="AAL293" s="16" t="s">
        <v>905</v>
      </c>
      <c r="AAM293" s="16" t="s">
        <v>663</v>
      </c>
      <c r="AAN293" s="16" t="s">
        <v>8707</v>
      </c>
      <c r="AAO293" s="16" t="s">
        <v>1019</v>
      </c>
      <c r="AAP293" s="16" t="s">
        <v>8708</v>
      </c>
      <c r="AAS293" s="16">
        <v>1625</v>
      </c>
      <c r="AAT293" s="16" t="s">
        <v>782</v>
      </c>
      <c r="AAU293" s="16" t="s">
        <v>782</v>
      </c>
      <c r="AAV293" s="16" t="s">
        <v>782</v>
      </c>
      <c r="AAW293" s="16" t="s">
        <v>782</v>
      </c>
      <c r="AAX293" s="16" t="s">
        <v>843</v>
      </c>
      <c r="AAY293" s="16" t="s">
        <v>8710</v>
      </c>
      <c r="AAZ293" s="16" t="s">
        <v>783</v>
      </c>
      <c r="ABA293" s="16" t="s">
        <v>783</v>
      </c>
      <c r="ABB293" s="16" t="s">
        <v>782</v>
      </c>
      <c r="ABC293" s="16" t="s">
        <v>783</v>
      </c>
      <c r="ABD293" s="16" t="s">
        <v>782</v>
      </c>
      <c r="ABE293" s="16" t="s">
        <v>783</v>
      </c>
      <c r="ABF293" s="16" t="s">
        <v>782</v>
      </c>
      <c r="ABG293" s="16" t="s">
        <v>782</v>
      </c>
      <c r="ABH293" s="16" t="s">
        <v>782</v>
      </c>
      <c r="ABI293" s="16" t="s">
        <v>782</v>
      </c>
      <c r="ABJ293" s="16" t="s">
        <v>782</v>
      </c>
      <c r="ABK293" s="16" t="s">
        <v>782</v>
      </c>
      <c r="ABL293" s="16" t="s">
        <v>8746</v>
      </c>
      <c r="ABM293" s="16" t="s">
        <v>843</v>
      </c>
      <c r="ABN293" s="16" t="s">
        <v>1034</v>
      </c>
      <c r="ABO293" s="16" t="s">
        <v>486</v>
      </c>
      <c r="ABP293" s="16" t="s">
        <v>972</v>
      </c>
      <c r="ABQ293" s="16" t="s">
        <v>4291</v>
      </c>
      <c r="ABR293" s="16" t="s">
        <v>470</v>
      </c>
      <c r="ABS293" s="16" t="s">
        <v>457</v>
      </c>
      <c r="ABT293" s="16" t="s">
        <v>844</v>
      </c>
      <c r="ABU293" s="16" t="s">
        <v>844</v>
      </c>
      <c r="ABV293" s="16" t="s">
        <v>487</v>
      </c>
      <c r="ABW293" s="16" t="s">
        <v>486</v>
      </c>
      <c r="ABX293" s="16" t="s">
        <v>892</v>
      </c>
      <c r="ABY293" s="16" t="s">
        <v>486</v>
      </c>
      <c r="ABZ293" s="16" t="s">
        <v>487</v>
      </c>
      <c r="ACA293" s="16" t="s">
        <v>759</v>
      </c>
      <c r="ACB293" s="16" t="s">
        <v>770</v>
      </c>
      <c r="ACC293" s="16" t="s">
        <v>737</v>
      </c>
      <c r="ACD293" s="16" t="s">
        <v>486</v>
      </c>
      <c r="ACE293" s="16" t="s">
        <v>486</v>
      </c>
      <c r="ACG293" s="16" t="s">
        <v>1014</v>
      </c>
      <c r="ACH293" s="16" t="s">
        <v>1009</v>
      </c>
      <c r="ACI293" s="16" t="s">
        <v>462</v>
      </c>
      <c r="ACJ293" s="16">
        <v>0.79400000000000004</v>
      </c>
      <c r="ACK293" s="16" t="s">
        <v>482</v>
      </c>
      <c r="ACL293" s="16" t="s">
        <v>740</v>
      </c>
      <c r="ACM293" s="16" t="s">
        <v>1190</v>
      </c>
      <c r="ACN293" s="16" t="s">
        <v>1169</v>
      </c>
      <c r="ACO293" s="16" t="s">
        <v>1856</v>
      </c>
      <c r="ACP293" s="16">
        <v>1625</v>
      </c>
      <c r="ACQ293" s="16" t="s">
        <v>1201</v>
      </c>
      <c r="ACR293" s="16" t="s">
        <v>1644</v>
      </c>
      <c r="ACS293" s="16" t="s">
        <v>680</v>
      </c>
      <c r="ACT293" s="16" t="s">
        <v>1521</v>
      </c>
      <c r="ACU293" s="16" t="s">
        <v>833</v>
      </c>
      <c r="ACV293" s="16" t="s">
        <v>8711</v>
      </c>
      <c r="ACW293" s="16" t="s">
        <v>878</v>
      </c>
      <c r="ACX293" s="16" t="s">
        <v>1915</v>
      </c>
      <c r="ACY293" s="16" t="s">
        <v>1947</v>
      </c>
      <c r="ACZ293" s="16">
        <v>1</v>
      </c>
      <c r="ADA293" s="16">
        <v>0</v>
      </c>
      <c r="ADB293" s="16">
        <v>1</v>
      </c>
      <c r="ADC293" s="16">
        <v>1</v>
      </c>
      <c r="ADD293" s="16">
        <v>0</v>
      </c>
      <c r="ADE293" s="16" t="s">
        <v>8827</v>
      </c>
      <c r="ADF293" s="16">
        <v>0</v>
      </c>
      <c r="ADG293" s="16" t="s">
        <v>486</v>
      </c>
      <c r="ADH293" s="16">
        <v>1</v>
      </c>
      <c r="ADI293" s="16" t="s">
        <v>486</v>
      </c>
      <c r="ADJ293" s="16" t="s">
        <v>1743</v>
      </c>
      <c r="ADK293" s="16" t="s">
        <v>13194</v>
      </c>
      <c r="ADL293" s="16" t="s">
        <v>13194</v>
      </c>
      <c r="ADM293" s="16" t="s">
        <v>13195</v>
      </c>
      <c r="ADN293" s="16" t="s">
        <v>1764</v>
      </c>
      <c r="ADO293" s="16" t="s">
        <v>1766</v>
      </c>
      <c r="ADP293" s="16" t="s">
        <v>13194</v>
      </c>
      <c r="ADQ293" s="16" t="s">
        <v>1750</v>
      </c>
      <c r="ADR293" s="16" t="s">
        <v>13194</v>
      </c>
      <c r="ADS293" s="16" t="s">
        <v>13194</v>
      </c>
      <c r="ADW293" s="16" t="s">
        <v>13199</v>
      </c>
      <c r="ADY293" s="16" t="s">
        <v>1062</v>
      </c>
      <c r="ADZ293" s="16">
        <v>4916.6666666666697</v>
      </c>
      <c r="AEC293" s="16" t="s">
        <v>1058</v>
      </c>
      <c r="AED293" s="16">
        <v>1625</v>
      </c>
      <c r="AEE293" s="16" t="s">
        <v>952</v>
      </c>
      <c r="AEF293" s="16">
        <v>1625</v>
      </c>
      <c r="AEI293" s="16">
        <v>2000</v>
      </c>
      <c r="AEL293" s="16">
        <v>1000</v>
      </c>
      <c r="AEM293" s="16">
        <v>4000</v>
      </c>
      <c r="AEN293" s="16">
        <v>1000</v>
      </c>
      <c r="AEO293" s="16">
        <v>250</v>
      </c>
    </row>
    <row r="294" spans="1:822" x14ac:dyDescent="0.25">
      <c r="A294" s="30">
        <v>45827</v>
      </c>
      <c r="B294" s="16" t="s">
        <v>10313</v>
      </c>
      <c r="C294" s="16" t="s">
        <v>867</v>
      </c>
      <c r="D294" s="16" t="s">
        <v>867</v>
      </c>
      <c r="E294" s="16">
        <v>38</v>
      </c>
      <c r="F294" s="16" t="s">
        <v>8153</v>
      </c>
      <c r="G294" s="16" t="s">
        <v>4113</v>
      </c>
      <c r="I294" s="16" t="s">
        <v>4162</v>
      </c>
      <c r="Z294" s="16" t="s">
        <v>997</v>
      </c>
      <c r="AA294" s="16" t="s">
        <v>474</v>
      </c>
      <c r="AB294" s="16">
        <v>5</v>
      </c>
      <c r="AC294" s="16" t="s">
        <v>844</v>
      </c>
      <c r="AD294" s="16" t="s">
        <v>844</v>
      </c>
      <c r="AE294" s="16" t="s">
        <v>843</v>
      </c>
      <c r="AF294" s="16" t="s">
        <v>1056</v>
      </c>
      <c r="AG294" s="16" t="s">
        <v>1056</v>
      </c>
      <c r="AH294" s="16" t="s">
        <v>8732</v>
      </c>
      <c r="AI294" s="16" t="s">
        <v>1056</v>
      </c>
      <c r="AJ294" s="16" t="s">
        <v>843</v>
      </c>
      <c r="AK294" s="16" t="s">
        <v>843</v>
      </c>
      <c r="AM294" s="16" t="s">
        <v>737</v>
      </c>
      <c r="AN294" s="16" t="s">
        <v>759</v>
      </c>
      <c r="AP294" s="16" t="s">
        <v>768</v>
      </c>
      <c r="AR294" s="16" t="s">
        <v>6910</v>
      </c>
      <c r="BB294" s="16">
        <v>3</v>
      </c>
      <c r="BC294" s="16" t="s">
        <v>7875</v>
      </c>
      <c r="BE294" s="16" t="s">
        <v>5098</v>
      </c>
      <c r="BV294" s="16" t="s">
        <v>4433</v>
      </c>
      <c r="BW294" s="16" t="s">
        <v>844</v>
      </c>
      <c r="BX294" s="16" t="s">
        <v>843</v>
      </c>
      <c r="BY294" s="16" t="s">
        <v>843</v>
      </c>
      <c r="BZ294" s="16" t="s">
        <v>843</v>
      </c>
      <c r="CA294" s="16" t="s">
        <v>843</v>
      </c>
      <c r="CB294" s="16" t="s">
        <v>843</v>
      </c>
      <c r="CC294" s="16" t="s">
        <v>843</v>
      </c>
      <c r="CD294" s="16" t="s">
        <v>843</v>
      </c>
      <c r="CE294" s="16" t="s">
        <v>843</v>
      </c>
      <c r="CF294" s="16" t="s">
        <v>843</v>
      </c>
      <c r="CG294" s="16" t="s">
        <v>843</v>
      </c>
      <c r="CH294" s="16" t="s">
        <v>843</v>
      </c>
      <c r="CI294" s="16" t="s">
        <v>843</v>
      </c>
      <c r="CJ294" s="16" t="s">
        <v>843</v>
      </c>
      <c r="CK294" s="16" t="s">
        <v>843</v>
      </c>
      <c r="CP294" s="16" t="s">
        <v>867</v>
      </c>
      <c r="CQ294" s="16" t="s">
        <v>5191</v>
      </c>
      <c r="CR294" s="16" t="s">
        <v>844</v>
      </c>
      <c r="CS294" s="16" t="s">
        <v>843</v>
      </c>
      <c r="CT294" s="16" t="s">
        <v>843</v>
      </c>
      <c r="CU294" s="16" t="s">
        <v>843</v>
      </c>
      <c r="CV294" s="16" t="s">
        <v>843</v>
      </c>
      <c r="CW294" s="16" t="s">
        <v>843</v>
      </c>
      <c r="CX294" s="16" t="s">
        <v>843</v>
      </c>
      <c r="CY294" s="16" t="s">
        <v>843</v>
      </c>
      <c r="CZ294" s="16" t="s">
        <v>843</v>
      </c>
      <c r="DA294" s="16" t="s">
        <v>5184</v>
      </c>
      <c r="DX294" s="16" t="s">
        <v>867</v>
      </c>
      <c r="DY294" s="16" t="s">
        <v>867</v>
      </c>
      <c r="GC294" s="16" t="s">
        <v>5330</v>
      </c>
      <c r="GF294" s="16" t="s">
        <v>867</v>
      </c>
      <c r="GG294" s="16" t="s">
        <v>867</v>
      </c>
      <c r="GV294" s="16" t="s">
        <v>10314</v>
      </c>
      <c r="GW294" s="16" t="s">
        <v>844</v>
      </c>
      <c r="GX294" s="16" t="s">
        <v>844</v>
      </c>
      <c r="GY294" s="16" t="s">
        <v>843</v>
      </c>
      <c r="GZ294" s="16" t="s">
        <v>844</v>
      </c>
      <c r="HA294" s="16" t="s">
        <v>844</v>
      </c>
      <c r="HB294" s="16" t="s">
        <v>844</v>
      </c>
      <c r="HC294" s="16" t="s">
        <v>843</v>
      </c>
      <c r="HD294" s="16" t="s">
        <v>843</v>
      </c>
      <c r="HE294" s="16" t="s">
        <v>843</v>
      </c>
      <c r="HF294" s="16" t="s">
        <v>843</v>
      </c>
      <c r="HH294" s="16" t="s">
        <v>5456</v>
      </c>
      <c r="HK294" s="16" t="s">
        <v>865</v>
      </c>
      <c r="HM294" s="16" t="s">
        <v>865</v>
      </c>
      <c r="HZ294" s="16" t="s">
        <v>7944</v>
      </c>
      <c r="KE294" s="16" t="s">
        <v>5582</v>
      </c>
      <c r="KG294" s="16" t="s">
        <v>7018</v>
      </c>
      <c r="KH294" s="16" t="s">
        <v>7033</v>
      </c>
      <c r="KI294" s="16" t="s">
        <v>865</v>
      </c>
      <c r="LG294" s="16" t="s">
        <v>867</v>
      </c>
      <c r="LH294" s="16" t="s">
        <v>867</v>
      </c>
      <c r="LI294" s="16" t="s">
        <v>867</v>
      </c>
      <c r="LJ294" s="16" t="s">
        <v>867</v>
      </c>
      <c r="LK294" s="16" t="s">
        <v>867</v>
      </c>
      <c r="LL294" s="16" t="s">
        <v>5660</v>
      </c>
      <c r="LM294" s="16" t="s">
        <v>843</v>
      </c>
      <c r="LN294" s="16" t="s">
        <v>844</v>
      </c>
      <c r="LO294" s="16" t="s">
        <v>843</v>
      </c>
      <c r="LP294" s="16" t="s">
        <v>843</v>
      </c>
      <c r="LQ294" s="16" t="s">
        <v>843</v>
      </c>
      <c r="LR294" s="16" t="s">
        <v>843</v>
      </c>
      <c r="LS294" s="16" t="s">
        <v>843</v>
      </c>
      <c r="LT294" s="16" t="s">
        <v>843</v>
      </c>
      <c r="LU294" s="16" t="s">
        <v>843</v>
      </c>
      <c r="LV294" s="16" t="s">
        <v>843</v>
      </c>
      <c r="LW294" s="16" t="s">
        <v>843</v>
      </c>
      <c r="LX294" s="16" t="s">
        <v>843</v>
      </c>
      <c r="LY294" s="16" t="s">
        <v>843</v>
      </c>
      <c r="LZ294" s="16" t="s">
        <v>843</v>
      </c>
      <c r="MA294" s="16" t="s">
        <v>843</v>
      </c>
      <c r="MC294" s="16" t="s">
        <v>5695</v>
      </c>
      <c r="MD294" s="16" t="s">
        <v>843</v>
      </c>
      <c r="ME294" s="16" t="s">
        <v>844</v>
      </c>
      <c r="MF294" s="16" t="s">
        <v>843</v>
      </c>
      <c r="MG294" s="16" t="s">
        <v>843</v>
      </c>
      <c r="MH294" s="16" t="s">
        <v>843</v>
      </c>
      <c r="MI294" s="16" t="s">
        <v>843</v>
      </c>
      <c r="MJ294" s="16" t="s">
        <v>843</v>
      </c>
      <c r="MK294" s="16" t="s">
        <v>843</v>
      </c>
      <c r="ML294" s="16" t="s">
        <v>843</v>
      </c>
      <c r="MM294" s="16" t="s">
        <v>843</v>
      </c>
      <c r="MN294" s="16" t="s">
        <v>843</v>
      </c>
      <c r="MO294" s="16" t="s">
        <v>843</v>
      </c>
      <c r="MP294" s="16" t="s">
        <v>843</v>
      </c>
      <c r="MQ294" s="16" t="s">
        <v>843</v>
      </c>
      <c r="MR294" s="16" t="s">
        <v>843</v>
      </c>
      <c r="MS294" s="16" t="s">
        <v>843</v>
      </c>
      <c r="MT294" s="16" t="s">
        <v>843</v>
      </c>
      <c r="MU294" s="16" t="s">
        <v>843</v>
      </c>
      <c r="MV294" s="16" t="s">
        <v>843</v>
      </c>
      <c r="MX294" s="16" t="s">
        <v>5704</v>
      </c>
      <c r="MY294" s="16" t="s">
        <v>843</v>
      </c>
      <c r="MZ294" s="16" t="s">
        <v>843</v>
      </c>
      <c r="NA294" s="16" t="s">
        <v>843</v>
      </c>
      <c r="NB294" s="16" t="s">
        <v>843</v>
      </c>
      <c r="NC294" s="16" t="s">
        <v>844</v>
      </c>
      <c r="ND294" s="16" t="s">
        <v>843</v>
      </c>
      <c r="NE294" s="16" t="s">
        <v>843</v>
      </c>
      <c r="NF294" s="16" t="s">
        <v>843</v>
      </c>
      <c r="NG294" s="16" t="s">
        <v>843</v>
      </c>
      <c r="NH294" s="16" t="s">
        <v>843</v>
      </c>
      <c r="NI294" s="16" t="s">
        <v>843</v>
      </c>
      <c r="NJ294" s="16" t="s">
        <v>843</v>
      </c>
      <c r="NK294" s="16" t="s">
        <v>843</v>
      </c>
      <c r="NL294" s="16" t="s">
        <v>843</v>
      </c>
      <c r="NM294" s="16" t="s">
        <v>843</v>
      </c>
      <c r="NN294" s="16" t="s">
        <v>843</v>
      </c>
      <c r="NO294" s="16" t="s">
        <v>843</v>
      </c>
      <c r="NP294" s="16" t="s">
        <v>843</v>
      </c>
      <c r="NQ294" s="16" t="s">
        <v>843</v>
      </c>
      <c r="OK294" s="16" t="s">
        <v>10315</v>
      </c>
      <c r="OL294" s="16" t="s">
        <v>843</v>
      </c>
      <c r="OM294" s="16" t="s">
        <v>843</v>
      </c>
      <c r="ON294" s="16" t="s">
        <v>844</v>
      </c>
      <c r="OO294" s="16" t="s">
        <v>843</v>
      </c>
      <c r="OP294" s="16" t="s">
        <v>844</v>
      </c>
      <c r="OQ294" s="16" t="s">
        <v>843</v>
      </c>
      <c r="OR294" s="16" t="s">
        <v>843</v>
      </c>
      <c r="OS294" s="16" t="s">
        <v>844</v>
      </c>
      <c r="OT294" s="16" t="s">
        <v>843</v>
      </c>
      <c r="OU294" s="16" t="s">
        <v>843</v>
      </c>
      <c r="OV294" s="16" t="s">
        <v>843</v>
      </c>
      <c r="OW294" s="16" t="s">
        <v>843</v>
      </c>
      <c r="OX294" s="16" t="s">
        <v>843</v>
      </c>
      <c r="OY294" s="16" t="s">
        <v>843</v>
      </c>
      <c r="OZ294" s="16" t="s">
        <v>843</v>
      </c>
      <c r="PA294" s="16" t="s">
        <v>843</v>
      </c>
      <c r="PC294" s="16" t="s">
        <v>865</v>
      </c>
      <c r="PD294" s="16" t="s">
        <v>865</v>
      </c>
      <c r="PY294" s="16" t="s">
        <v>865</v>
      </c>
      <c r="QP294" s="16" t="s">
        <v>867</v>
      </c>
      <c r="QR294" s="16" t="s">
        <v>867</v>
      </c>
      <c r="QT294" s="16" t="s">
        <v>867</v>
      </c>
      <c r="QV294" s="16" t="s">
        <v>867</v>
      </c>
      <c r="QX294" s="16" t="s">
        <v>867</v>
      </c>
      <c r="QY294" s="16" t="s">
        <v>867</v>
      </c>
      <c r="RD294" s="16" t="s">
        <v>865</v>
      </c>
      <c r="RF294" s="16" t="s">
        <v>865</v>
      </c>
      <c r="RH294" s="16" t="s">
        <v>865</v>
      </c>
      <c r="RJ294" s="16" t="s">
        <v>865</v>
      </c>
      <c r="RN294" s="16" t="s">
        <v>867</v>
      </c>
      <c r="RP294" s="16" t="s">
        <v>867</v>
      </c>
      <c r="RR294" s="16" t="s">
        <v>7720</v>
      </c>
      <c r="RT294" s="16" t="s">
        <v>867</v>
      </c>
      <c r="RV294" s="16" t="s">
        <v>867</v>
      </c>
      <c r="RX294" s="16" t="s">
        <v>7724</v>
      </c>
      <c r="RZ294" s="16" t="s">
        <v>867</v>
      </c>
      <c r="SQ294" s="16" t="s">
        <v>867</v>
      </c>
      <c r="SS294" s="16" t="s">
        <v>7293</v>
      </c>
      <c r="ST294" s="16" t="s">
        <v>7761</v>
      </c>
      <c r="TN294" s="16">
        <v>10000</v>
      </c>
      <c r="TO294" s="16">
        <v>7000</v>
      </c>
      <c r="TP294" s="16">
        <v>1500</v>
      </c>
      <c r="TQ294" s="16">
        <v>500</v>
      </c>
      <c r="TR294" s="16">
        <v>500</v>
      </c>
      <c r="TS294" s="16">
        <v>400</v>
      </c>
      <c r="TT294" s="16">
        <v>0</v>
      </c>
      <c r="TU294" s="16">
        <v>700</v>
      </c>
      <c r="TV294" s="16">
        <v>0</v>
      </c>
      <c r="TW294" s="16">
        <v>0</v>
      </c>
      <c r="TX294" s="16">
        <v>0</v>
      </c>
      <c r="TZ294" s="16" t="s">
        <v>7367</v>
      </c>
      <c r="UA294" s="16" t="s">
        <v>10316</v>
      </c>
      <c r="UB294" s="16">
        <v>0</v>
      </c>
      <c r="UC294" s="16" t="s">
        <v>843</v>
      </c>
      <c r="UD294" s="16" t="s">
        <v>844</v>
      </c>
      <c r="UE294" s="16" t="s">
        <v>844</v>
      </c>
      <c r="UF294" s="16" t="s">
        <v>843</v>
      </c>
      <c r="UG294" s="16" t="s">
        <v>843</v>
      </c>
      <c r="UH294" s="16" t="s">
        <v>843</v>
      </c>
      <c r="US294" s="16" t="s">
        <v>5992</v>
      </c>
      <c r="UT294" s="16" t="s">
        <v>843</v>
      </c>
      <c r="UU294" s="16" t="s">
        <v>844</v>
      </c>
      <c r="UV294" s="16" t="s">
        <v>843</v>
      </c>
      <c r="UW294" s="16" t="s">
        <v>843</v>
      </c>
      <c r="UX294" s="16" t="s">
        <v>843</v>
      </c>
      <c r="UY294" s="16" t="s">
        <v>843</v>
      </c>
      <c r="UZ294" s="16" t="s">
        <v>843</v>
      </c>
      <c r="VA294" s="16" t="s">
        <v>843</v>
      </c>
      <c r="VB294" s="16" t="s">
        <v>843</v>
      </c>
      <c r="VC294" s="16" t="s">
        <v>843</v>
      </c>
      <c r="VD294" s="16" t="s">
        <v>843</v>
      </c>
      <c r="VE294" s="16" t="s">
        <v>843</v>
      </c>
      <c r="VF294" s="16" t="s">
        <v>843</v>
      </c>
      <c r="VG294" s="16" t="s">
        <v>843</v>
      </c>
      <c r="VJ294" s="16">
        <v>1000</v>
      </c>
      <c r="VK294" s="16" t="s">
        <v>6102</v>
      </c>
      <c r="VL294" s="16" t="s">
        <v>843</v>
      </c>
      <c r="VM294" s="16" t="s">
        <v>843</v>
      </c>
      <c r="VN294" s="16" t="s">
        <v>843</v>
      </c>
      <c r="VO294" s="16" t="s">
        <v>843</v>
      </c>
      <c r="VP294" s="16" t="s">
        <v>844</v>
      </c>
      <c r="VQ294" s="16" t="s">
        <v>843</v>
      </c>
      <c r="VR294" s="16" t="s">
        <v>843</v>
      </c>
      <c r="VS294" s="16" t="s">
        <v>843</v>
      </c>
      <c r="VT294" s="16" t="s">
        <v>843</v>
      </c>
      <c r="VV294" s="16">
        <v>6000</v>
      </c>
      <c r="WO294" s="16" t="s">
        <v>6920</v>
      </c>
      <c r="XD294" s="16" t="s">
        <v>6994</v>
      </c>
      <c r="XE294" s="16" t="s">
        <v>843</v>
      </c>
      <c r="XF294" s="16" t="s">
        <v>843</v>
      </c>
      <c r="XG294" s="16" t="s">
        <v>843</v>
      </c>
      <c r="XH294" s="16" t="s">
        <v>843</v>
      </c>
      <c r="XI294" s="16" t="s">
        <v>843</v>
      </c>
      <c r="XJ294" s="16" t="s">
        <v>843</v>
      </c>
      <c r="XK294" s="16" t="s">
        <v>843</v>
      </c>
      <c r="XL294" s="16" t="s">
        <v>843</v>
      </c>
      <c r="XM294" s="16" t="s">
        <v>844</v>
      </c>
      <c r="XN294" s="16" t="s">
        <v>843</v>
      </c>
      <c r="XO294" s="16" t="s">
        <v>843</v>
      </c>
      <c r="XP294" s="16" t="s">
        <v>843</v>
      </c>
      <c r="XQ294" s="16" t="s">
        <v>843</v>
      </c>
      <c r="YF294" s="16" t="s">
        <v>865</v>
      </c>
      <c r="YN294" s="16" t="s">
        <v>7040</v>
      </c>
      <c r="YP294" s="16" t="s">
        <v>7990</v>
      </c>
      <c r="YR294" s="16" t="s">
        <v>10317</v>
      </c>
      <c r="YS294" s="16" t="s">
        <v>10318</v>
      </c>
      <c r="YT294" s="16" t="s">
        <v>8694</v>
      </c>
      <c r="YU294" s="16" t="s">
        <v>10319</v>
      </c>
      <c r="YV294" s="16" t="s">
        <v>8696</v>
      </c>
      <c r="YW294" s="16" t="s">
        <v>844</v>
      </c>
      <c r="YX294" s="16" t="s">
        <v>8696</v>
      </c>
      <c r="YY294" s="16" t="s">
        <v>843</v>
      </c>
      <c r="YZ294" s="16" t="s">
        <v>843</v>
      </c>
      <c r="ZA294" s="16" t="s">
        <v>843</v>
      </c>
      <c r="ZB294" s="16">
        <v>20600</v>
      </c>
      <c r="ZC294" s="16" t="s">
        <v>8934</v>
      </c>
      <c r="ZD294" s="16" t="s">
        <v>9075</v>
      </c>
      <c r="ZE294" s="16" t="s">
        <v>8789</v>
      </c>
      <c r="ZF294" s="16" t="s">
        <v>8701</v>
      </c>
      <c r="ZG294" s="16" t="s">
        <v>8701</v>
      </c>
      <c r="ZH294" s="16" t="s">
        <v>8701</v>
      </c>
      <c r="ZI294" s="16" t="s">
        <v>8865</v>
      </c>
      <c r="ZJ294" s="16" t="s">
        <v>843</v>
      </c>
      <c r="ZK294" s="16" t="s">
        <v>843</v>
      </c>
      <c r="ZL294" s="16" t="s">
        <v>8752</v>
      </c>
      <c r="ZM294" s="16" t="s">
        <v>843</v>
      </c>
      <c r="ZN294" s="16" t="s">
        <v>8755</v>
      </c>
      <c r="ZO294" s="16" t="s">
        <v>487</v>
      </c>
      <c r="ZP294" s="16" t="s">
        <v>487</v>
      </c>
      <c r="ZQ294" s="16" t="s">
        <v>487</v>
      </c>
      <c r="ZR294" s="16" t="s">
        <v>487</v>
      </c>
      <c r="ZS294" s="16" t="s">
        <v>9142</v>
      </c>
      <c r="ZT294" s="16" t="s">
        <v>8705</v>
      </c>
      <c r="ZU294" s="16" t="s">
        <v>8706</v>
      </c>
      <c r="ZV294" s="16" t="s">
        <v>487</v>
      </c>
      <c r="ZW294" s="16" t="s">
        <v>844</v>
      </c>
      <c r="ZX294" s="16" t="s">
        <v>1056</v>
      </c>
      <c r="ZY294" s="16" t="s">
        <v>8732</v>
      </c>
      <c r="ZZ294" s="16" t="s">
        <v>1056</v>
      </c>
      <c r="AAA294" s="16" t="s">
        <v>1056</v>
      </c>
      <c r="AAB294" s="16" t="s">
        <v>843</v>
      </c>
      <c r="AAC294" s="16">
        <v>0</v>
      </c>
      <c r="AAD294" s="16" t="s">
        <v>1056</v>
      </c>
      <c r="AAE294" s="16" t="s">
        <v>1056</v>
      </c>
      <c r="AAF294" s="16" t="s">
        <v>843</v>
      </c>
      <c r="AAG294" s="16" t="s">
        <v>843</v>
      </c>
      <c r="AAH294" s="16" t="s">
        <v>843</v>
      </c>
      <c r="AAI294" s="16" t="s">
        <v>844</v>
      </c>
      <c r="AAJ294" s="16" t="s">
        <v>624</v>
      </c>
      <c r="AAK294" s="16" t="s">
        <v>649</v>
      </c>
      <c r="AAL294" s="16" t="s">
        <v>904</v>
      </c>
      <c r="AAM294" s="16" t="s">
        <v>663</v>
      </c>
      <c r="AAN294" s="16" t="s">
        <v>8840</v>
      </c>
      <c r="AAO294" s="16" t="s">
        <v>1019</v>
      </c>
      <c r="AAP294" s="16" t="s">
        <v>8708</v>
      </c>
      <c r="AAQ294" s="16" t="s">
        <v>9794</v>
      </c>
      <c r="AAS294" s="16">
        <v>3816.9</v>
      </c>
      <c r="AAT294" s="16" t="s">
        <v>782</v>
      </c>
      <c r="AAU294" s="16" t="s">
        <v>782</v>
      </c>
      <c r="AAV294" s="16" t="s">
        <v>782</v>
      </c>
      <c r="AAW294" s="16" t="s">
        <v>782</v>
      </c>
      <c r="AAX294" s="16" t="s">
        <v>843</v>
      </c>
      <c r="AAY294" s="16" t="s">
        <v>8710</v>
      </c>
      <c r="AAZ294" s="16" t="s">
        <v>782</v>
      </c>
      <c r="ABA294" s="16" t="s">
        <v>782</v>
      </c>
      <c r="ABB294" s="16" t="s">
        <v>782</v>
      </c>
      <c r="ABC294" s="16" t="s">
        <v>782</v>
      </c>
      <c r="ABD294" s="16" t="s">
        <v>782</v>
      </c>
      <c r="ABE294" s="16" t="s">
        <v>782</v>
      </c>
      <c r="ABF294" s="16" t="s">
        <v>782</v>
      </c>
      <c r="ABG294" s="16" t="s">
        <v>783</v>
      </c>
      <c r="ABH294" s="16" t="s">
        <v>782</v>
      </c>
      <c r="ABI294" s="16" t="s">
        <v>782</v>
      </c>
      <c r="ABJ294" s="16" t="s">
        <v>782</v>
      </c>
      <c r="ABK294" s="16" t="s">
        <v>782</v>
      </c>
      <c r="ABL294" s="16" t="s">
        <v>844</v>
      </c>
      <c r="ABM294" s="16" t="s">
        <v>843</v>
      </c>
      <c r="ABN294" s="16" t="s">
        <v>1034</v>
      </c>
      <c r="ABO294" s="16" t="s">
        <v>486</v>
      </c>
      <c r="ABP294" s="16" t="s">
        <v>972</v>
      </c>
      <c r="ABQ294" s="16" t="s">
        <v>4300</v>
      </c>
      <c r="ABR294" s="16" t="s">
        <v>474</v>
      </c>
      <c r="ABS294" s="16" t="s">
        <v>451</v>
      </c>
      <c r="ABT294" s="16" t="s">
        <v>8759</v>
      </c>
      <c r="ABU294" s="16" t="s">
        <v>8746</v>
      </c>
      <c r="ABV294" s="16" t="s">
        <v>487</v>
      </c>
      <c r="ABW294" s="16" t="s">
        <v>487</v>
      </c>
      <c r="ABX294" s="16" t="s">
        <v>894</v>
      </c>
      <c r="ABY294" s="16" t="s">
        <v>486</v>
      </c>
      <c r="ABZ294" s="16" t="s">
        <v>486</v>
      </c>
      <c r="ACA294" s="16" t="s">
        <v>759</v>
      </c>
      <c r="ACB294" s="16" t="s">
        <v>768</v>
      </c>
      <c r="ACC294" s="16" t="s">
        <v>737</v>
      </c>
      <c r="ACD294" s="16" t="s">
        <v>487</v>
      </c>
      <c r="ACE294" s="16" t="s">
        <v>487</v>
      </c>
      <c r="ACG294" s="16" t="s">
        <v>1014</v>
      </c>
      <c r="ACH294" s="16" t="s">
        <v>1009</v>
      </c>
      <c r="ACI294" s="16" t="s">
        <v>462</v>
      </c>
      <c r="ACJ294" s="16">
        <v>1.1910000000000001</v>
      </c>
      <c r="ACK294" s="16" t="s">
        <v>478</v>
      </c>
      <c r="ACL294" s="16" t="s">
        <v>740</v>
      </c>
      <c r="ACM294" s="16" t="s">
        <v>1192</v>
      </c>
      <c r="ACN294" s="16" t="s">
        <v>1169</v>
      </c>
      <c r="ACO294" s="16" t="s">
        <v>1856</v>
      </c>
      <c r="ACQ294" s="16" t="s">
        <v>1203</v>
      </c>
      <c r="ACR294" s="16" t="s">
        <v>1644</v>
      </c>
      <c r="ACS294" s="16" t="s">
        <v>676</v>
      </c>
      <c r="ACT294" s="16" t="s">
        <v>1522</v>
      </c>
      <c r="ACU294" s="16" t="s">
        <v>833</v>
      </c>
      <c r="ACV294" s="16" t="s">
        <v>8711</v>
      </c>
      <c r="ACW294" s="16" t="s">
        <v>451</v>
      </c>
      <c r="ACX294" s="16" t="s">
        <v>1914</v>
      </c>
      <c r="ACY294" s="16" t="s">
        <v>1947</v>
      </c>
      <c r="ACZ294" s="16">
        <v>1</v>
      </c>
      <c r="ADA294" s="16">
        <v>1</v>
      </c>
      <c r="ADB294" s="16">
        <v>1</v>
      </c>
      <c r="ADC294" s="16">
        <v>1</v>
      </c>
      <c r="ADD294" s="16">
        <v>1</v>
      </c>
      <c r="ADE294" s="16" t="s">
        <v>8712</v>
      </c>
      <c r="ADF294" s="16">
        <v>0</v>
      </c>
      <c r="ADG294" s="16" t="s">
        <v>486</v>
      </c>
      <c r="ADH294" s="16">
        <v>5</v>
      </c>
      <c r="ADI294" s="16" t="s">
        <v>486</v>
      </c>
      <c r="ADJ294" s="16" t="s">
        <v>1746</v>
      </c>
      <c r="ADK294" s="16" t="s">
        <v>1752</v>
      </c>
      <c r="ADL294" s="16" t="s">
        <v>1761</v>
      </c>
      <c r="ADM294" s="16" t="s">
        <v>13195</v>
      </c>
      <c r="ADN294" s="16" t="s">
        <v>13196</v>
      </c>
      <c r="ADO294" s="16" t="s">
        <v>1766</v>
      </c>
      <c r="ADP294" s="16" t="s">
        <v>1751</v>
      </c>
      <c r="ADQ294" s="16" t="s">
        <v>13194</v>
      </c>
      <c r="ADR294" s="16" t="s">
        <v>13194</v>
      </c>
      <c r="ADS294" s="16" t="s">
        <v>13194</v>
      </c>
      <c r="ADT294" s="16" t="s">
        <v>13195</v>
      </c>
      <c r="ADU294" s="16" t="s">
        <v>1758</v>
      </c>
      <c r="ADY294" s="16" t="s">
        <v>1061</v>
      </c>
      <c r="AEB294" s="16">
        <v>20600</v>
      </c>
      <c r="AEC294" s="16" t="s">
        <v>1058</v>
      </c>
      <c r="AED294" s="16">
        <v>763.38</v>
      </c>
      <c r="AEE294" s="16" t="s">
        <v>952</v>
      </c>
      <c r="AEH294" s="16">
        <v>7000</v>
      </c>
      <c r="AEI294" s="16">
        <v>2000</v>
      </c>
      <c r="AEJ294" s="16">
        <v>1400</v>
      </c>
      <c r="AEK294" s="16">
        <v>300</v>
      </c>
      <c r="AEL294" s="16">
        <v>100</v>
      </c>
      <c r="AEN294" s="16">
        <v>100</v>
      </c>
      <c r="AEO294" s="16">
        <v>80</v>
      </c>
      <c r="AEP294" s="16">
        <v>140</v>
      </c>
    </row>
    <row r="295" spans="1:822" x14ac:dyDescent="0.25">
      <c r="A295" s="30">
        <v>45827</v>
      </c>
      <c r="B295" s="16" t="s">
        <v>10320</v>
      </c>
      <c r="C295" s="16" t="s">
        <v>867</v>
      </c>
      <c r="D295" s="16" t="s">
        <v>867</v>
      </c>
      <c r="E295" s="16">
        <v>19</v>
      </c>
      <c r="F295" s="16" t="s">
        <v>8153</v>
      </c>
      <c r="G295" s="16" t="s">
        <v>4113</v>
      </c>
      <c r="I295" s="16" t="s">
        <v>4162</v>
      </c>
      <c r="Z295" s="16" t="s">
        <v>992</v>
      </c>
      <c r="AA295" s="16" t="s">
        <v>470</v>
      </c>
      <c r="AB295" s="16">
        <v>2</v>
      </c>
      <c r="AC295" s="16" t="s">
        <v>844</v>
      </c>
      <c r="AD295" s="16" t="s">
        <v>843</v>
      </c>
      <c r="AE295" s="16" t="s">
        <v>843</v>
      </c>
      <c r="AF295" s="16" t="s">
        <v>844</v>
      </c>
      <c r="AG295" s="16" t="s">
        <v>844</v>
      </c>
      <c r="AH295" s="16" t="s">
        <v>844</v>
      </c>
      <c r="AI295" s="16" t="s">
        <v>844</v>
      </c>
      <c r="AJ295" s="16" t="s">
        <v>843</v>
      </c>
      <c r="AK295" s="16" t="s">
        <v>843</v>
      </c>
      <c r="AM295" s="16" t="s">
        <v>737</v>
      </c>
      <c r="AN295" s="16" t="s">
        <v>759</v>
      </c>
      <c r="AP295" s="16" t="s">
        <v>775</v>
      </c>
      <c r="AR295" s="16" t="s">
        <v>6907</v>
      </c>
      <c r="BB295" s="16">
        <v>3</v>
      </c>
      <c r="BC295" s="16" t="s">
        <v>7872</v>
      </c>
      <c r="BE295" s="16" t="s">
        <v>5098</v>
      </c>
      <c r="BV295" s="16" t="s">
        <v>4433</v>
      </c>
      <c r="BW295" s="16" t="s">
        <v>844</v>
      </c>
      <c r="BX295" s="16" t="s">
        <v>843</v>
      </c>
      <c r="BY295" s="16" t="s">
        <v>843</v>
      </c>
      <c r="BZ295" s="16" t="s">
        <v>843</v>
      </c>
      <c r="CA295" s="16" t="s">
        <v>843</v>
      </c>
      <c r="CB295" s="16" t="s">
        <v>843</v>
      </c>
      <c r="CC295" s="16" t="s">
        <v>843</v>
      </c>
      <c r="CD295" s="16" t="s">
        <v>843</v>
      </c>
      <c r="CE295" s="16" t="s">
        <v>843</v>
      </c>
      <c r="CF295" s="16" t="s">
        <v>843</v>
      </c>
      <c r="CG295" s="16" t="s">
        <v>843</v>
      </c>
      <c r="CH295" s="16" t="s">
        <v>843</v>
      </c>
      <c r="CI295" s="16" t="s">
        <v>843</v>
      </c>
      <c r="CJ295" s="16" t="s">
        <v>843</v>
      </c>
      <c r="CK295" s="16" t="s">
        <v>843</v>
      </c>
      <c r="CP295" s="16" t="s">
        <v>865</v>
      </c>
      <c r="DX295" s="16" t="s">
        <v>867</v>
      </c>
      <c r="DY295" s="16" t="s">
        <v>867</v>
      </c>
      <c r="GC295" s="16" t="s">
        <v>5342</v>
      </c>
      <c r="GF295" s="16" t="s">
        <v>867</v>
      </c>
      <c r="GG295" s="16" t="s">
        <v>867</v>
      </c>
      <c r="GV295" s="16" t="s">
        <v>5440</v>
      </c>
      <c r="GW295" s="16" t="s">
        <v>844</v>
      </c>
      <c r="GX295" s="16" t="s">
        <v>843</v>
      </c>
      <c r="GY295" s="16" t="s">
        <v>843</v>
      </c>
      <c r="GZ295" s="16" t="s">
        <v>843</v>
      </c>
      <c r="HA295" s="16" t="s">
        <v>843</v>
      </c>
      <c r="HB295" s="16" t="s">
        <v>843</v>
      </c>
      <c r="HC295" s="16" t="s">
        <v>843</v>
      </c>
      <c r="HD295" s="16" t="s">
        <v>843</v>
      </c>
      <c r="HE295" s="16" t="s">
        <v>843</v>
      </c>
      <c r="HF295" s="16" t="s">
        <v>843</v>
      </c>
      <c r="HH295" s="16" t="s">
        <v>5456</v>
      </c>
      <c r="HK295" s="16" t="s">
        <v>867</v>
      </c>
      <c r="HL295" s="16" t="s">
        <v>7664</v>
      </c>
      <c r="HM295" s="16" t="s">
        <v>865</v>
      </c>
      <c r="HZ295" s="16" t="s">
        <v>7944</v>
      </c>
      <c r="KE295" s="16" t="s">
        <v>5582</v>
      </c>
      <c r="KG295" s="16" t="s">
        <v>7015</v>
      </c>
      <c r="KH295" s="16" t="s">
        <v>7033</v>
      </c>
      <c r="KI295" s="16" t="s">
        <v>865</v>
      </c>
      <c r="LG295" s="16" t="s">
        <v>867</v>
      </c>
      <c r="LH295" s="16" t="s">
        <v>867</v>
      </c>
      <c r="LI295" s="16" t="s">
        <v>867</v>
      </c>
      <c r="LJ295" s="16" t="s">
        <v>867</v>
      </c>
      <c r="LK295" s="16" t="s">
        <v>867</v>
      </c>
      <c r="LL295" s="16" t="s">
        <v>5660</v>
      </c>
      <c r="LM295" s="16" t="s">
        <v>843</v>
      </c>
      <c r="LN295" s="16" t="s">
        <v>844</v>
      </c>
      <c r="LO295" s="16" t="s">
        <v>843</v>
      </c>
      <c r="LP295" s="16" t="s">
        <v>843</v>
      </c>
      <c r="LQ295" s="16" t="s">
        <v>843</v>
      </c>
      <c r="LR295" s="16" t="s">
        <v>843</v>
      </c>
      <c r="LS295" s="16" t="s">
        <v>843</v>
      </c>
      <c r="LT295" s="16" t="s">
        <v>843</v>
      </c>
      <c r="LU295" s="16" t="s">
        <v>843</v>
      </c>
      <c r="LV295" s="16" t="s">
        <v>843</v>
      </c>
      <c r="LW295" s="16" t="s">
        <v>843</v>
      </c>
      <c r="LX295" s="16" t="s">
        <v>843</v>
      </c>
      <c r="LY295" s="16" t="s">
        <v>843</v>
      </c>
      <c r="LZ295" s="16" t="s">
        <v>843</v>
      </c>
      <c r="MA295" s="16" t="s">
        <v>843</v>
      </c>
      <c r="MC295" s="16" t="s">
        <v>5694</v>
      </c>
      <c r="MD295" s="16" t="s">
        <v>844</v>
      </c>
      <c r="ME295" s="16" t="s">
        <v>843</v>
      </c>
      <c r="MF295" s="16" t="s">
        <v>843</v>
      </c>
      <c r="MG295" s="16" t="s">
        <v>843</v>
      </c>
      <c r="MH295" s="16" t="s">
        <v>843</v>
      </c>
      <c r="MI295" s="16" t="s">
        <v>843</v>
      </c>
      <c r="MJ295" s="16" t="s">
        <v>843</v>
      </c>
      <c r="MK295" s="16" t="s">
        <v>843</v>
      </c>
      <c r="ML295" s="16" t="s">
        <v>843</v>
      </c>
      <c r="MM295" s="16" t="s">
        <v>843</v>
      </c>
      <c r="MN295" s="16" t="s">
        <v>843</v>
      </c>
      <c r="MO295" s="16" t="s">
        <v>843</v>
      </c>
      <c r="MP295" s="16" t="s">
        <v>843</v>
      </c>
      <c r="MQ295" s="16" t="s">
        <v>843</v>
      </c>
      <c r="MR295" s="16" t="s">
        <v>843</v>
      </c>
      <c r="MS295" s="16" t="s">
        <v>843</v>
      </c>
      <c r="MT295" s="16" t="s">
        <v>843</v>
      </c>
      <c r="MU295" s="16" t="s">
        <v>843</v>
      </c>
      <c r="MV295" s="16" t="s">
        <v>843</v>
      </c>
      <c r="MX295" s="16" t="s">
        <v>5694</v>
      </c>
      <c r="MY295" s="16" t="s">
        <v>844</v>
      </c>
      <c r="MZ295" s="16" t="s">
        <v>843</v>
      </c>
      <c r="NA295" s="16" t="s">
        <v>843</v>
      </c>
      <c r="NB295" s="16" t="s">
        <v>843</v>
      </c>
      <c r="NC295" s="16" t="s">
        <v>843</v>
      </c>
      <c r="ND295" s="16" t="s">
        <v>843</v>
      </c>
      <c r="NE295" s="16" t="s">
        <v>843</v>
      </c>
      <c r="NF295" s="16" t="s">
        <v>843</v>
      </c>
      <c r="NG295" s="16" t="s">
        <v>843</v>
      </c>
      <c r="NH295" s="16" t="s">
        <v>843</v>
      </c>
      <c r="NI295" s="16" t="s">
        <v>843</v>
      </c>
      <c r="NJ295" s="16" t="s">
        <v>843</v>
      </c>
      <c r="NK295" s="16" t="s">
        <v>843</v>
      </c>
      <c r="NL295" s="16" t="s">
        <v>843</v>
      </c>
      <c r="NM295" s="16" t="s">
        <v>843</v>
      </c>
      <c r="NN295" s="16" t="s">
        <v>843</v>
      </c>
      <c r="NO295" s="16" t="s">
        <v>843</v>
      </c>
      <c r="NP295" s="16" t="s">
        <v>843</v>
      </c>
      <c r="NQ295" s="16" t="s">
        <v>843</v>
      </c>
      <c r="PC295" s="16" t="s">
        <v>865</v>
      </c>
      <c r="PD295" s="16" t="s">
        <v>865</v>
      </c>
      <c r="PY295" s="16" t="s">
        <v>865</v>
      </c>
      <c r="QP295" s="16" t="s">
        <v>867</v>
      </c>
      <c r="QR295" s="16" t="s">
        <v>867</v>
      </c>
      <c r="QT295" s="16" t="s">
        <v>867</v>
      </c>
      <c r="QV295" s="16" t="s">
        <v>867</v>
      </c>
      <c r="QX295" s="16" t="s">
        <v>867</v>
      </c>
      <c r="QY295" s="16" t="s">
        <v>867</v>
      </c>
      <c r="RD295" s="16" t="s">
        <v>865</v>
      </c>
      <c r="RF295" s="16" t="s">
        <v>865</v>
      </c>
      <c r="RH295" s="16" t="s">
        <v>865</v>
      </c>
      <c r="RJ295" s="16" t="s">
        <v>865</v>
      </c>
      <c r="RN295" s="16" t="s">
        <v>867</v>
      </c>
      <c r="RP295" s="16" t="s">
        <v>867</v>
      </c>
      <c r="RR295" s="16" t="s">
        <v>867</v>
      </c>
      <c r="RT295" s="16" t="s">
        <v>867</v>
      </c>
      <c r="RV295" s="16" t="s">
        <v>867</v>
      </c>
      <c r="RX295" s="16" t="s">
        <v>867</v>
      </c>
      <c r="RZ295" s="16" t="s">
        <v>867</v>
      </c>
      <c r="SQ295" s="16" t="s">
        <v>867</v>
      </c>
      <c r="SS295" s="16" t="s">
        <v>7293</v>
      </c>
      <c r="ST295" s="16" t="s">
        <v>7761</v>
      </c>
      <c r="TN295" s="16">
        <v>10000</v>
      </c>
      <c r="TO295" s="16">
        <v>0</v>
      </c>
      <c r="TP295" s="16">
        <v>1500</v>
      </c>
      <c r="TQ295" s="16">
        <v>0</v>
      </c>
      <c r="TR295" s="16">
        <v>700</v>
      </c>
      <c r="TS295" s="16">
        <v>300</v>
      </c>
      <c r="TT295" s="16">
        <v>0</v>
      </c>
      <c r="TU295" s="16">
        <v>1000</v>
      </c>
      <c r="TV295" s="16">
        <v>0</v>
      </c>
      <c r="TW295" s="16">
        <v>0</v>
      </c>
      <c r="TX295" s="16">
        <v>0</v>
      </c>
      <c r="TZ295" s="16" t="s">
        <v>7367</v>
      </c>
      <c r="UA295" s="16" t="s">
        <v>5941</v>
      </c>
      <c r="UB295" s="16">
        <v>0</v>
      </c>
      <c r="UC295" s="16" t="s">
        <v>844</v>
      </c>
      <c r="UD295" s="16" t="s">
        <v>843</v>
      </c>
      <c r="UE295" s="16" t="s">
        <v>843</v>
      </c>
      <c r="UF295" s="16" t="s">
        <v>843</v>
      </c>
      <c r="UG295" s="16" t="s">
        <v>843</v>
      </c>
      <c r="UH295" s="16" t="s">
        <v>843</v>
      </c>
      <c r="UL295" s="16">
        <v>15000</v>
      </c>
      <c r="WO295" s="16" t="s">
        <v>6920</v>
      </c>
      <c r="XD295" s="16" t="s">
        <v>6975</v>
      </c>
      <c r="XE295" s="16" t="s">
        <v>843</v>
      </c>
      <c r="XF295" s="16" t="s">
        <v>843</v>
      </c>
      <c r="XG295" s="16" t="s">
        <v>844</v>
      </c>
      <c r="XH295" s="16" t="s">
        <v>843</v>
      </c>
      <c r="XI295" s="16" t="s">
        <v>843</v>
      </c>
      <c r="XJ295" s="16" t="s">
        <v>843</v>
      </c>
      <c r="XK295" s="16" t="s">
        <v>843</v>
      </c>
      <c r="XL295" s="16" t="s">
        <v>843</v>
      </c>
      <c r="XM295" s="16" t="s">
        <v>843</v>
      </c>
      <c r="XN295" s="16" t="s">
        <v>843</v>
      </c>
      <c r="XO295" s="16" t="s">
        <v>843</v>
      </c>
      <c r="XP295" s="16" t="s">
        <v>843</v>
      </c>
      <c r="XQ295" s="16" t="s">
        <v>843</v>
      </c>
      <c r="YF295" s="16" t="s">
        <v>865</v>
      </c>
      <c r="YN295" s="16" t="s">
        <v>7052</v>
      </c>
      <c r="YP295" s="16" t="s">
        <v>7987</v>
      </c>
      <c r="YR295" s="16" t="s">
        <v>10321</v>
      </c>
      <c r="YS295" s="16" t="s">
        <v>10322</v>
      </c>
      <c r="YT295" s="16" t="s">
        <v>8694</v>
      </c>
      <c r="YU295" s="16" t="s">
        <v>10323</v>
      </c>
      <c r="YV295" s="16" t="s">
        <v>8696</v>
      </c>
      <c r="YW295" s="16" t="s">
        <v>844</v>
      </c>
      <c r="YX295" s="16" t="s">
        <v>8696</v>
      </c>
      <c r="YY295" s="16" t="s">
        <v>843</v>
      </c>
      <c r="YZ295" s="16" t="s">
        <v>843</v>
      </c>
      <c r="ZA295" s="16" t="s">
        <v>843</v>
      </c>
      <c r="ZB295" s="16">
        <v>13500</v>
      </c>
      <c r="ZC295" s="16" t="s">
        <v>10324</v>
      </c>
      <c r="ZD295" s="16" t="s">
        <v>843</v>
      </c>
      <c r="ZE295" s="16" t="s">
        <v>843</v>
      </c>
      <c r="ZF295" s="16" t="s">
        <v>843</v>
      </c>
      <c r="ZG295" s="16" t="s">
        <v>8723</v>
      </c>
      <c r="ZH295" s="16" t="s">
        <v>8701</v>
      </c>
      <c r="ZI295" s="16" t="s">
        <v>8741</v>
      </c>
      <c r="ZJ295" s="16" t="s">
        <v>843</v>
      </c>
      <c r="ZK295" s="16" t="s">
        <v>843</v>
      </c>
      <c r="ZL295" s="16" t="s">
        <v>8865</v>
      </c>
      <c r="ZM295" s="16" t="s">
        <v>843</v>
      </c>
      <c r="ZN295" s="16" t="s">
        <v>8703</v>
      </c>
      <c r="ZO295" s="16" t="s">
        <v>487</v>
      </c>
      <c r="ZP295" s="16" t="s">
        <v>487</v>
      </c>
      <c r="ZQ295" s="16" t="s">
        <v>487</v>
      </c>
      <c r="ZR295" s="16" t="s">
        <v>486</v>
      </c>
      <c r="ZS295" s="16" t="s">
        <v>8874</v>
      </c>
      <c r="ZT295" s="16" t="s">
        <v>8705</v>
      </c>
      <c r="ZU295" s="16" t="s">
        <v>8706</v>
      </c>
      <c r="ZV295" s="16" t="s">
        <v>487</v>
      </c>
      <c r="ZW295" s="16" t="s">
        <v>843</v>
      </c>
      <c r="ZX295" s="16" t="s">
        <v>1056</v>
      </c>
      <c r="ZY295" s="16" t="s">
        <v>844</v>
      </c>
      <c r="ZZ295" s="16" t="s">
        <v>844</v>
      </c>
      <c r="AAA295" s="16" t="s">
        <v>843</v>
      </c>
      <c r="AAB295" s="16" t="s">
        <v>843</v>
      </c>
      <c r="AAC295" s="16">
        <v>1</v>
      </c>
      <c r="AAD295" s="16" t="s">
        <v>844</v>
      </c>
      <c r="AAE295" s="16" t="s">
        <v>844</v>
      </c>
      <c r="AAF295" s="16" t="s">
        <v>843</v>
      </c>
      <c r="AAG295" s="16" t="s">
        <v>843</v>
      </c>
      <c r="AAH295" s="16" t="s">
        <v>843</v>
      </c>
      <c r="AAI295" s="16" t="s">
        <v>843</v>
      </c>
      <c r="AAJ295" s="16" t="s">
        <v>600</v>
      </c>
      <c r="AAK295" s="16" t="s">
        <v>655</v>
      </c>
      <c r="AAL295" s="16" t="s">
        <v>905</v>
      </c>
      <c r="AAM295" s="16" t="s">
        <v>663</v>
      </c>
      <c r="AAN295" s="16" t="s">
        <v>8707</v>
      </c>
      <c r="AAO295" s="16" t="s">
        <v>1018</v>
      </c>
      <c r="AAP295" s="16" t="s">
        <v>8708</v>
      </c>
      <c r="AAS295" s="16">
        <v>15000</v>
      </c>
      <c r="AAT295" s="16" t="s">
        <v>782</v>
      </c>
      <c r="AAU295" s="16" t="s">
        <v>782</v>
      </c>
      <c r="AAV295" s="16" t="s">
        <v>782</v>
      </c>
      <c r="AAW295" s="16" t="s">
        <v>782</v>
      </c>
      <c r="AAX295" s="16" t="s">
        <v>843</v>
      </c>
      <c r="AAY295" s="16" t="s">
        <v>8710</v>
      </c>
      <c r="AAZ295" s="16" t="s">
        <v>782</v>
      </c>
      <c r="ABA295" s="16" t="s">
        <v>782</v>
      </c>
      <c r="ABB295" s="16" t="s">
        <v>782</v>
      </c>
      <c r="ABC295" s="16" t="s">
        <v>782</v>
      </c>
      <c r="ABD295" s="16" t="s">
        <v>782</v>
      </c>
      <c r="ABE295" s="16" t="s">
        <v>782</v>
      </c>
      <c r="ABF295" s="16" t="s">
        <v>782</v>
      </c>
      <c r="ABG295" s="16" t="s">
        <v>782</v>
      </c>
      <c r="ABH295" s="16" t="s">
        <v>782</v>
      </c>
      <c r="ABI295" s="16" t="s">
        <v>782</v>
      </c>
      <c r="ABJ295" s="16" t="s">
        <v>782</v>
      </c>
      <c r="ABK295" s="16" t="s">
        <v>782</v>
      </c>
      <c r="ABL295" s="16" t="s">
        <v>843</v>
      </c>
      <c r="ABM295" s="16" t="s">
        <v>843</v>
      </c>
      <c r="ABN295" s="16" t="s">
        <v>1034</v>
      </c>
      <c r="ABO295" s="16" t="s">
        <v>486</v>
      </c>
      <c r="ABP295" s="16" t="s">
        <v>972</v>
      </c>
      <c r="ABQ295" s="16" t="s">
        <v>4321</v>
      </c>
      <c r="ABR295" s="16" t="s">
        <v>470</v>
      </c>
      <c r="ABS295" s="16" t="s">
        <v>445</v>
      </c>
      <c r="ABT295" s="16" t="s">
        <v>1056</v>
      </c>
      <c r="ABU295" s="16" t="s">
        <v>1056</v>
      </c>
      <c r="ABV295" s="16" t="s">
        <v>487</v>
      </c>
      <c r="ABW295" s="16" t="s">
        <v>487</v>
      </c>
      <c r="ABX295" s="16" t="s">
        <v>894</v>
      </c>
      <c r="ABY295" s="16" t="s">
        <v>486</v>
      </c>
      <c r="ABZ295" s="16" t="s">
        <v>486</v>
      </c>
      <c r="ACA295" s="16" t="s">
        <v>759</v>
      </c>
      <c r="ACB295" s="16" t="s">
        <v>775</v>
      </c>
      <c r="ACC295" s="16" t="s">
        <v>737</v>
      </c>
      <c r="ACD295" s="16" t="s">
        <v>486</v>
      </c>
      <c r="ACE295" s="16" t="s">
        <v>486</v>
      </c>
      <c r="ACG295" s="16" t="s">
        <v>1014</v>
      </c>
      <c r="ACH295" s="16" t="s">
        <v>1009</v>
      </c>
      <c r="ACI295" s="16" t="s">
        <v>462</v>
      </c>
      <c r="ACJ295" s="16">
        <v>1.1910000000000001</v>
      </c>
      <c r="ACK295" s="16" t="s">
        <v>478</v>
      </c>
      <c r="ACL295" s="16" t="s">
        <v>738</v>
      </c>
      <c r="ACM295" s="16" t="s">
        <v>1188</v>
      </c>
      <c r="ACN295" s="16" t="s">
        <v>1169</v>
      </c>
      <c r="ACO295" s="16" t="s">
        <v>1856</v>
      </c>
      <c r="ACQ295" s="16" t="s">
        <v>1202</v>
      </c>
      <c r="ACR295" s="16" t="s">
        <v>1645</v>
      </c>
      <c r="ACS295" s="16" t="s">
        <v>676</v>
      </c>
      <c r="ACT295" s="16" t="s">
        <v>1522</v>
      </c>
      <c r="ACX295" s="16" t="s">
        <v>1916</v>
      </c>
      <c r="ACY295" s="16" t="s">
        <v>1947</v>
      </c>
      <c r="ACZ295" s="16">
        <v>1</v>
      </c>
      <c r="ADA295" s="16">
        <v>1</v>
      </c>
      <c r="ADB295" s="16">
        <v>1</v>
      </c>
      <c r="ADC295" s="16">
        <v>1</v>
      </c>
      <c r="ADD295" s="16">
        <v>1</v>
      </c>
      <c r="ADE295" s="16" t="s">
        <v>8712</v>
      </c>
      <c r="ADF295" s="16">
        <v>0</v>
      </c>
      <c r="ADG295" s="16" t="s">
        <v>486</v>
      </c>
      <c r="ADH295" s="16">
        <v>1</v>
      </c>
      <c r="ADI295" s="16" t="s">
        <v>486</v>
      </c>
      <c r="ADJ295" s="16" t="s">
        <v>1746</v>
      </c>
      <c r="ADK295" s="16" t="s">
        <v>13194</v>
      </c>
      <c r="ADL295" s="16" t="s">
        <v>1761</v>
      </c>
      <c r="ADM295" s="16" t="s">
        <v>13194</v>
      </c>
      <c r="ADN295" s="16" t="s">
        <v>1764</v>
      </c>
      <c r="ADO295" s="16" t="s">
        <v>1766</v>
      </c>
      <c r="ADP295" s="16" t="s">
        <v>1751</v>
      </c>
      <c r="ADQ295" s="16" t="s">
        <v>13194</v>
      </c>
      <c r="ADR295" s="16" t="s">
        <v>13194</v>
      </c>
      <c r="ADS295" s="16" t="s">
        <v>13194</v>
      </c>
      <c r="ADY295" s="16" t="s">
        <v>1059</v>
      </c>
      <c r="AEA295" s="16">
        <v>13500</v>
      </c>
      <c r="AEC295" s="16" t="s">
        <v>1059</v>
      </c>
      <c r="AED295" s="16">
        <v>7500</v>
      </c>
      <c r="AEE295" s="16" t="s">
        <v>952</v>
      </c>
      <c r="AEI295" s="16">
        <v>5000</v>
      </c>
      <c r="AEK295" s="16">
        <v>750</v>
      </c>
      <c r="AEN295" s="16">
        <v>350</v>
      </c>
      <c r="AEO295" s="16">
        <v>150</v>
      </c>
      <c r="AEP295" s="16">
        <v>500</v>
      </c>
    </row>
    <row r="296" spans="1:822" x14ac:dyDescent="0.25">
      <c r="A296" s="30">
        <v>45827</v>
      </c>
      <c r="B296" s="16" t="s">
        <v>10325</v>
      </c>
      <c r="C296" s="16" t="s">
        <v>867</v>
      </c>
      <c r="D296" s="16" t="s">
        <v>867</v>
      </c>
      <c r="E296" s="16">
        <v>48</v>
      </c>
      <c r="F296" s="16" t="s">
        <v>8153</v>
      </c>
      <c r="G296" s="16" t="s">
        <v>4113</v>
      </c>
      <c r="I296" s="16" t="s">
        <v>4174</v>
      </c>
      <c r="Z296" s="16" t="s">
        <v>992</v>
      </c>
      <c r="AA296" s="16" t="s">
        <v>474</v>
      </c>
      <c r="AB296" s="16">
        <v>1</v>
      </c>
      <c r="AC296" s="16" t="s">
        <v>843</v>
      </c>
      <c r="AD296" s="16" t="s">
        <v>843</v>
      </c>
      <c r="AE296" s="16" t="s">
        <v>843</v>
      </c>
      <c r="AF296" s="16" t="s">
        <v>843</v>
      </c>
      <c r="AG296" s="16" t="s">
        <v>844</v>
      </c>
      <c r="AH296" s="16" t="s">
        <v>843</v>
      </c>
      <c r="AI296" s="16" t="s">
        <v>844</v>
      </c>
      <c r="AJ296" s="16" t="s">
        <v>843</v>
      </c>
      <c r="AK296" s="16" t="s">
        <v>843</v>
      </c>
      <c r="AM296" s="16" t="s">
        <v>737</v>
      </c>
      <c r="AN296" s="16" t="s">
        <v>759</v>
      </c>
      <c r="AP296" s="16" t="s">
        <v>768</v>
      </c>
      <c r="AR296" s="16" t="s">
        <v>6910</v>
      </c>
      <c r="BB296" s="16">
        <v>2</v>
      </c>
      <c r="BC296" s="16" t="s">
        <v>7875</v>
      </c>
      <c r="BE296" s="16" t="s">
        <v>5098</v>
      </c>
      <c r="BV296" s="16" t="s">
        <v>4433</v>
      </c>
      <c r="BW296" s="16" t="s">
        <v>844</v>
      </c>
      <c r="BX296" s="16" t="s">
        <v>843</v>
      </c>
      <c r="BY296" s="16" t="s">
        <v>843</v>
      </c>
      <c r="BZ296" s="16" t="s">
        <v>843</v>
      </c>
      <c r="CA296" s="16" t="s">
        <v>843</v>
      </c>
      <c r="CB296" s="16" t="s">
        <v>843</v>
      </c>
      <c r="CC296" s="16" t="s">
        <v>843</v>
      </c>
      <c r="CD296" s="16" t="s">
        <v>843</v>
      </c>
      <c r="CE296" s="16" t="s">
        <v>843</v>
      </c>
      <c r="CF296" s="16" t="s">
        <v>843</v>
      </c>
      <c r="CG296" s="16" t="s">
        <v>843</v>
      </c>
      <c r="CH296" s="16" t="s">
        <v>843</v>
      </c>
      <c r="CI296" s="16" t="s">
        <v>843</v>
      </c>
      <c r="CJ296" s="16" t="s">
        <v>843</v>
      </c>
      <c r="CK296" s="16" t="s">
        <v>843</v>
      </c>
      <c r="CP296" s="16" t="s">
        <v>865</v>
      </c>
      <c r="DX296" s="16" t="s">
        <v>7842</v>
      </c>
      <c r="DY296" s="16" t="s">
        <v>867</v>
      </c>
      <c r="GC296" s="16" t="s">
        <v>5330</v>
      </c>
      <c r="GF296" s="16" t="s">
        <v>867</v>
      </c>
      <c r="GG296" s="16" t="s">
        <v>867</v>
      </c>
      <c r="GV296" s="16" t="s">
        <v>5449</v>
      </c>
      <c r="GW296" s="16" t="s">
        <v>843</v>
      </c>
      <c r="GX296" s="16" t="s">
        <v>843</v>
      </c>
      <c r="GY296" s="16" t="s">
        <v>843</v>
      </c>
      <c r="GZ296" s="16" t="s">
        <v>844</v>
      </c>
      <c r="HA296" s="16" t="s">
        <v>843</v>
      </c>
      <c r="HB296" s="16" t="s">
        <v>843</v>
      </c>
      <c r="HC296" s="16" t="s">
        <v>843</v>
      </c>
      <c r="HD296" s="16" t="s">
        <v>843</v>
      </c>
      <c r="HE296" s="16" t="s">
        <v>843</v>
      </c>
      <c r="HF296" s="16" t="s">
        <v>843</v>
      </c>
      <c r="HH296" s="16" t="s">
        <v>5456</v>
      </c>
      <c r="HK296" s="16" t="s">
        <v>865</v>
      </c>
      <c r="HM296" s="16" t="s">
        <v>865</v>
      </c>
      <c r="HZ296" s="16" t="s">
        <v>7944</v>
      </c>
      <c r="KE296" s="16" t="s">
        <v>5582</v>
      </c>
      <c r="KG296" s="16" t="s">
        <v>7018</v>
      </c>
      <c r="KH296" s="16" t="s">
        <v>7033</v>
      </c>
      <c r="KI296" s="16" t="s">
        <v>865</v>
      </c>
      <c r="LG296" s="16" t="s">
        <v>867</v>
      </c>
      <c r="LH296" s="16" t="s">
        <v>867</v>
      </c>
      <c r="LI296" s="16" t="s">
        <v>867</v>
      </c>
      <c r="LJ296" s="16" t="s">
        <v>867</v>
      </c>
      <c r="LK296" s="16" t="s">
        <v>867</v>
      </c>
      <c r="LL296" s="16" t="s">
        <v>5657</v>
      </c>
      <c r="LM296" s="16" t="s">
        <v>844</v>
      </c>
      <c r="LN296" s="16" t="s">
        <v>843</v>
      </c>
      <c r="LO296" s="16" t="s">
        <v>843</v>
      </c>
      <c r="LP296" s="16" t="s">
        <v>843</v>
      </c>
      <c r="LQ296" s="16" t="s">
        <v>843</v>
      </c>
      <c r="LR296" s="16" t="s">
        <v>843</v>
      </c>
      <c r="LS296" s="16" t="s">
        <v>843</v>
      </c>
      <c r="LT296" s="16" t="s">
        <v>843</v>
      </c>
      <c r="LU296" s="16" t="s">
        <v>843</v>
      </c>
      <c r="LV296" s="16" t="s">
        <v>843</v>
      </c>
      <c r="LW296" s="16" t="s">
        <v>843</v>
      </c>
      <c r="LX296" s="16" t="s">
        <v>843</v>
      </c>
      <c r="LY296" s="16" t="s">
        <v>843</v>
      </c>
      <c r="LZ296" s="16" t="s">
        <v>843</v>
      </c>
      <c r="MA296" s="16" t="s">
        <v>843</v>
      </c>
      <c r="MX296" s="16" t="s">
        <v>5694</v>
      </c>
      <c r="MY296" s="16" t="s">
        <v>844</v>
      </c>
      <c r="MZ296" s="16" t="s">
        <v>843</v>
      </c>
      <c r="NA296" s="16" t="s">
        <v>843</v>
      </c>
      <c r="NB296" s="16" t="s">
        <v>843</v>
      </c>
      <c r="NC296" s="16" t="s">
        <v>843</v>
      </c>
      <c r="ND296" s="16" t="s">
        <v>843</v>
      </c>
      <c r="NE296" s="16" t="s">
        <v>843</v>
      </c>
      <c r="NF296" s="16" t="s">
        <v>843</v>
      </c>
      <c r="NG296" s="16" t="s">
        <v>843</v>
      </c>
      <c r="NH296" s="16" t="s">
        <v>843</v>
      </c>
      <c r="NI296" s="16" t="s">
        <v>843</v>
      </c>
      <c r="NJ296" s="16" t="s">
        <v>843</v>
      </c>
      <c r="NK296" s="16" t="s">
        <v>843</v>
      </c>
      <c r="NL296" s="16" t="s">
        <v>843</v>
      </c>
      <c r="NM296" s="16" t="s">
        <v>843</v>
      </c>
      <c r="NN296" s="16" t="s">
        <v>843</v>
      </c>
      <c r="NO296" s="16" t="s">
        <v>843</v>
      </c>
      <c r="NP296" s="16" t="s">
        <v>843</v>
      </c>
      <c r="NQ296" s="16" t="s">
        <v>843</v>
      </c>
      <c r="PC296" s="16" t="s">
        <v>865</v>
      </c>
      <c r="PD296" s="16" t="s">
        <v>865</v>
      </c>
      <c r="PY296" s="16" t="s">
        <v>865</v>
      </c>
      <c r="QP296" s="16" t="s">
        <v>865</v>
      </c>
      <c r="QR296" s="16" t="s">
        <v>867</v>
      </c>
      <c r="QT296" s="16" t="s">
        <v>867</v>
      </c>
      <c r="QV296" s="16" t="s">
        <v>865</v>
      </c>
      <c r="QX296" s="16" t="s">
        <v>867</v>
      </c>
      <c r="RD296" s="16" t="s">
        <v>865</v>
      </c>
      <c r="RF296" s="16" t="s">
        <v>865</v>
      </c>
      <c r="RH296" s="16" t="s">
        <v>865</v>
      </c>
      <c r="RJ296" s="16" t="s">
        <v>865</v>
      </c>
      <c r="RN296" s="16" t="s">
        <v>7724</v>
      </c>
      <c r="RP296" s="16" t="s">
        <v>867</v>
      </c>
      <c r="RR296" s="16" t="s">
        <v>867</v>
      </c>
      <c r="RT296" s="16" t="s">
        <v>867</v>
      </c>
      <c r="RV296" s="16" t="s">
        <v>867</v>
      </c>
      <c r="RX296" s="16" t="s">
        <v>867</v>
      </c>
      <c r="RZ296" s="16" t="s">
        <v>7724</v>
      </c>
      <c r="SQ296" s="16" t="s">
        <v>865</v>
      </c>
      <c r="SS296" s="16" t="s">
        <v>7299</v>
      </c>
      <c r="ST296" s="16" t="s">
        <v>7761</v>
      </c>
      <c r="TN296" s="16">
        <v>2000</v>
      </c>
      <c r="TO296" s="16">
        <v>4000</v>
      </c>
      <c r="TP296" s="16">
        <v>1000</v>
      </c>
      <c r="TS296" s="16">
        <v>100</v>
      </c>
      <c r="TZ296" s="16" t="s">
        <v>7367</v>
      </c>
      <c r="UA296" s="16" t="s">
        <v>5941</v>
      </c>
      <c r="UB296" s="16">
        <v>0</v>
      </c>
      <c r="UC296" s="16" t="s">
        <v>844</v>
      </c>
      <c r="UD296" s="16" t="s">
        <v>843</v>
      </c>
      <c r="UE296" s="16" t="s">
        <v>843</v>
      </c>
      <c r="UF296" s="16" t="s">
        <v>843</v>
      </c>
      <c r="UG296" s="16" t="s">
        <v>843</v>
      </c>
      <c r="UH296" s="16" t="s">
        <v>843</v>
      </c>
      <c r="UL296" s="16">
        <v>11000</v>
      </c>
      <c r="WO296" s="16" t="s">
        <v>6926</v>
      </c>
      <c r="YN296" s="16" t="s">
        <v>7040</v>
      </c>
      <c r="YP296" s="16" t="s">
        <v>7984</v>
      </c>
      <c r="YR296" s="16" t="s">
        <v>10326</v>
      </c>
      <c r="YS296" s="16" t="s">
        <v>10327</v>
      </c>
      <c r="YT296" s="16" t="s">
        <v>8694</v>
      </c>
      <c r="YU296" s="16" t="s">
        <v>10328</v>
      </c>
      <c r="YV296" s="16" t="s">
        <v>8696</v>
      </c>
      <c r="YW296" s="16" t="s">
        <v>844</v>
      </c>
      <c r="YX296" s="16" t="s">
        <v>8696</v>
      </c>
      <c r="ZE296" s="16" t="s">
        <v>843</v>
      </c>
      <c r="ZO296" s="16" t="s">
        <v>487</v>
      </c>
      <c r="ZP296" s="16" t="s">
        <v>487</v>
      </c>
      <c r="ZQ296" s="16" t="s">
        <v>486</v>
      </c>
      <c r="ZR296" s="16" t="s">
        <v>486</v>
      </c>
      <c r="ZS296" s="16" t="s">
        <v>8704</v>
      </c>
      <c r="ZT296" s="16" t="s">
        <v>8705</v>
      </c>
      <c r="ZU296" s="16" t="s">
        <v>8706</v>
      </c>
      <c r="ZV296" s="16" t="s">
        <v>487</v>
      </c>
      <c r="ZW296" s="16" t="s">
        <v>843</v>
      </c>
      <c r="ZX296" s="16" t="s">
        <v>844</v>
      </c>
      <c r="ZY296" s="16" t="s">
        <v>843</v>
      </c>
      <c r="ZZ296" s="16" t="s">
        <v>844</v>
      </c>
      <c r="AAA296" s="16" t="s">
        <v>843</v>
      </c>
      <c r="AAB296" s="16" t="s">
        <v>843</v>
      </c>
      <c r="AAC296" s="16">
        <v>1</v>
      </c>
      <c r="AAD296" s="16" t="s">
        <v>843</v>
      </c>
      <c r="AAE296" s="16" t="s">
        <v>844</v>
      </c>
      <c r="AAF296" s="16" t="s">
        <v>843</v>
      </c>
      <c r="AAG296" s="16" t="s">
        <v>843</v>
      </c>
      <c r="AAH296" s="16" t="s">
        <v>843</v>
      </c>
      <c r="AAI296" s="16" t="s">
        <v>843</v>
      </c>
      <c r="AAJ296" s="16" t="s">
        <v>600</v>
      </c>
      <c r="AAK296" s="16" t="s">
        <v>645</v>
      </c>
      <c r="AAL296" s="16" t="s">
        <v>905</v>
      </c>
      <c r="AAM296" s="16" t="s">
        <v>663</v>
      </c>
      <c r="AAN296" s="16" t="s">
        <v>8707</v>
      </c>
      <c r="AAO296" s="16" t="s">
        <v>1018</v>
      </c>
      <c r="AAP296" s="16" t="s">
        <v>8708</v>
      </c>
      <c r="AAS296" s="16">
        <v>11000</v>
      </c>
      <c r="AAT296" s="16" t="s">
        <v>782</v>
      </c>
      <c r="AAU296" s="16" t="s">
        <v>782</v>
      </c>
      <c r="AAV296" s="16" t="s">
        <v>782</v>
      </c>
      <c r="AAW296" s="16" t="s">
        <v>782</v>
      </c>
      <c r="AAX296" s="16" t="s">
        <v>843</v>
      </c>
      <c r="AAY296" s="16" t="s">
        <v>8710</v>
      </c>
      <c r="AAZ296" s="16" t="s">
        <v>782</v>
      </c>
      <c r="ABA296" s="16" t="s">
        <v>782</v>
      </c>
      <c r="ABB296" s="16" t="s">
        <v>782</v>
      </c>
      <c r="ABC296" s="16" t="s">
        <v>783</v>
      </c>
      <c r="ABD296" s="16" t="s">
        <v>782</v>
      </c>
      <c r="ABE296" s="16" t="s">
        <v>783</v>
      </c>
      <c r="ABF296" s="16" t="s">
        <v>782</v>
      </c>
      <c r="ABG296" s="16" t="s">
        <v>782</v>
      </c>
      <c r="ABH296" s="16" t="s">
        <v>782</v>
      </c>
      <c r="ABI296" s="16" t="s">
        <v>782</v>
      </c>
      <c r="ABJ296" s="16" t="s">
        <v>782</v>
      </c>
      <c r="ABK296" s="16" t="s">
        <v>782</v>
      </c>
      <c r="ABL296" s="16" t="s">
        <v>1056</v>
      </c>
      <c r="ABM296" s="16" t="s">
        <v>843</v>
      </c>
      <c r="ABN296" s="16" t="s">
        <v>1034</v>
      </c>
      <c r="ABO296" s="16" t="s">
        <v>486</v>
      </c>
      <c r="ABP296" s="16" t="s">
        <v>972</v>
      </c>
      <c r="ABQ296" s="16" t="s">
        <v>4321</v>
      </c>
      <c r="ABR296" s="16" t="s">
        <v>474</v>
      </c>
      <c r="ABS296" s="16" t="s">
        <v>451</v>
      </c>
      <c r="ABT296" s="16" t="s">
        <v>844</v>
      </c>
      <c r="ABU296" s="16" t="s">
        <v>844</v>
      </c>
      <c r="ABV296" s="16" t="s">
        <v>486</v>
      </c>
      <c r="ABW296" s="16" t="s">
        <v>487</v>
      </c>
      <c r="ABX296" s="16" t="s">
        <v>893</v>
      </c>
      <c r="ABY296" s="16" t="s">
        <v>486</v>
      </c>
      <c r="ABZ296" s="16" t="s">
        <v>486</v>
      </c>
      <c r="ACA296" s="16" t="s">
        <v>759</v>
      </c>
      <c r="ACB296" s="16" t="s">
        <v>768</v>
      </c>
      <c r="ACC296" s="16" t="s">
        <v>737</v>
      </c>
      <c r="ACD296" s="16" t="s">
        <v>487</v>
      </c>
      <c r="ACE296" s="16" t="s">
        <v>486</v>
      </c>
      <c r="ACG296" s="16" t="s">
        <v>1014</v>
      </c>
      <c r="ACH296" s="16" t="s">
        <v>1009</v>
      </c>
      <c r="ACI296" s="16" t="s">
        <v>462</v>
      </c>
      <c r="ACJ296" s="16">
        <v>1.1910000000000001</v>
      </c>
      <c r="ACK296" s="16" t="s">
        <v>478</v>
      </c>
      <c r="ACL296" s="16" t="s">
        <v>738</v>
      </c>
      <c r="ACM296" s="16" t="s">
        <v>1192</v>
      </c>
      <c r="ACN296" s="16" t="s">
        <v>1169</v>
      </c>
      <c r="ACO296" s="16" t="s">
        <v>1856</v>
      </c>
      <c r="ACQ296" s="16" t="s">
        <v>1201</v>
      </c>
      <c r="ACR296" s="16" t="s">
        <v>1645</v>
      </c>
      <c r="ACS296" s="16" t="s">
        <v>686</v>
      </c>
      <c r="ACT296" s="16" t="s">
        <v>1522</v>
      </c>
      <c r="ACU296" s="16" t="s">
        <v>831</v>
      </c>
      <c r="ACV296" s="16" t="s">
        <v>8756</v>
      </c>
      <c r="ACW296" s="16" t="s">
        <v>451</v>
      </c>
      <c r="ACX296" s="16" t="s">
        <v>1914</v>
      </c>
      <c r="ACY296" s="16" t="s">
        <v>1947</v>
      </c>
      <c r="ACZ296" s="16">
        <v>1</v>
      </c>
      <c r="ADA296" s="16">
        <v>1</v>
      </c>
      <c r="ADB296" s="16">
        <v>1</v>
      </c>
      <c r="ADC296" s="16">
        <v>1</v>
      </c>
      <c r="ADD296" s="16">
        <v>1</v>
      </c>
      <c r="ADE296" s="16" t="s">
        <v>8712</v>
      </c>
      <c r="ADF296" s="16">
        <v>0</v>
      </c>
      <c r="ADG296" s="16" t="s">
        <v>486</v>
      </c>
      <c r="ADH296" s="16">
        <v>1</v>
      </c>
      <c r="ADI296" s="16" t="s">
        <v>486</v>
      </c>
      <c r="ADJ296" s="16" t="s">
        <v>1743</v>
      </c>
      <c r="ADK296" s="16" t="s">
        <v>1750</v>
      </c>
      <c r="ADL296" s="16" t="s">
        <v>1764</v>
      </c>
      <c r="ADO296" s="16" t="s">
        <v>13197</v>
      </c>
      <c r="AEB296" s="16">
        <v>7100</v>
      </c>
      <c r="AEC296" s="16" t="s">
        <v>1063</v>
      </c>
      <c r="AED296" s="16">
        <v>11000</v>
      </c>
      <c r="AEE296" s="16" t="s">
        <v>952</v>
      </c>
      <c r="AEI296" s="16">
        <v>2000</v>
      </c>
      <c r="AEJ296" s="16">
        <v>4000</v>
      </c>
      <c r="AEK296" s="16">
        <v>1000</v>
      </c>
      <c r="AEO296" s="16">
        <v>100</v>
      </c>
    </row>
    <row r="297" spans="1:822" x14ac:dyDescent="0.25">
      <c r="A297" s="30">
        <v>45827</v>
      </c>
      <c r="B297" s="16" t="s">
        <v>10329</v>
      </c>
      <c r="C297" s="16" t="s">
        <v>867</v>
      </c>
      <c r="D297" s="16" t="s">
        <v>867</v>
      </c>
      <c r="E297" s="16">
        <v>72</v>
      </c>
      <c r="F297" s="16" t="s">
        <v>8153</v>
      </c>
      <c r="G297" s="16" t="s">
        <v>4137</v>
      </c>
      <c r="I297" s="16" t="s">
        <v>4174</v>
      </c>
      <c r="Z297" s="16" t="s">
        <v>993</v>
      </c>
      <c r="AA297" s="16" t="s">
        <v>474</v>
      </c>
      <c r="AB297" s="16">
        <v>1</v>
      </c>
      <c r="AC297" s="16" t="s">
        <v>843</v>
      </c>
      <c r="AD297" s="16" t="s">
        <v>843</v>
      </c>
      <c r="AE297" s="16" t="s">
        <v>843</v>
      </c>
      <c r="AF297" s="16" t="s">
        <v>843</v>
      </c>
      <c r="AG297" s="16" t="s">
        <v>844</v>
      </c>
      <c r="AH297" s="16" t="s">
        <v>843</v>
      </c>
      <c r="AI297" s="16" t="s">
        <v>844</v>
      </c>
      <c r="AJ297" s="16" t="s">
        <v>843</v>
      </c>
      <c r="AK297" s="16" t="s">
        <v>843</v>
      </c>
      <c r="AM297" s="16" t="s">
        <v>737</v>
      </c>
      <c r="AN297" s="16" t="s">
        <v>761</v>
      </c>
      <c r="AP297" s="16" t="s">
        <v>775</v>
      </c>
      <c r="AR297" s="16" t="s">
        <v>6907</v>
      </c>
      <c r="BB297" s="16">
        <v>2</v>
      </c>
      <c r="BC297" s="16" t="s">
        <v>7878</v>
      </c>
      <c r="BE297" s="16" t="s">
        <v>5098</v>
      </c>
      <c r="BV297" s="16" t="s">
        <v>4433</v>
      </c>
      <c r="BW297" s="16" t="s">
        <v>844</v>
      </c>
      <c r="BX297" s="16" t="s">
        <v>843</v>
      </c>
      <c r="BY297" s="16" t="s">
        <v>843</v>
      </c>
      <c r="BZ297" s="16" t="s">
        <v>843</v>
      </c>
      <c r="CA297" s="16" t="s">
        <v>843</v>
      </c>
      <c r="CB297" s="16" t="s">
        <v>843</v>
      </c>
      <c r="CC297" s="16" t="s">
        <v>843</v>
      </c>
      <c r="CD297" s="16" t="s">
        <v>843</v>
      </c>
      <c r="CE297" s="16" t="s">
        <v>843</v>
      </c>
      <c r="CF297" s="16" t="s">
        <v>843</v>
      </c>
      <c r="CG297" s="16" t="s">
        <v>843</v>
      </c>
      <c r="CH297" s="16" t="s">
        <v>843</v>
      </c>
      <c r="CI297" s="16" t="s">
        <v>843</v>
      </c>
      <c r="CJ297" s="16" t="s">
        <v>843</v>
      </c>
      <c r="CK297" s="16" t="s">
        <v>843</v>
      </c>
      <c r="CP297" s="16" t="s">
        <v>867</v>
      </c>
      <c r="CQ297" s="16" t="s">
        <v>9044</v>
      </c>
      <c r="CR297" s="16" t="s">
        <v>844</v>
      </c>
      <c r="CS297" s="16" t="s">
        <v>844</v>
      </c>
      <c r="CT297" s="16" t="s">
        <v>843</v>
      </c>
      <c r="CU297" s="16" t="s">
        <v>843</v>
      </c>
      <c r="CV297" s="16" t="s">
        <v>843</v>
      </c>
      <c r="CW297" s="16" t="s">
        <v>843</v>
      </c>
      <c r="CX297" s="16" t="s">
        <v>843</v>
      </c>
      <c r="CY297" s="16" t="s">
        <v>843</v>
      </c>
      <c r="CZ297" s="16" t="s">
        <v>843</v>
      </c>
      <c r="DA297" s="16" t="s">
        <v>5184</v>
      </c>
      <c r="DX297" s="16" t="s">
        <v>867</v>
      </c>
      <c r="DY297" s="16" t="s">
        <v>867</v>
      </c>
      <c r="GC297" s="16" t="s">
        <v>5342</v>
      </c>
      <c r="GF297" s="16" t="s">
        <v>867</v>
      </c>
      <c r="GG297" s="16" t="s">
        <v>867</v>
      </c>
      <c r="GV297" s="16" t="s">
        <v>5443</v>
      </c>
      <c r="GW297" s="16" t="s">
        <v>843</v>
      </c>
      <c r="GX297" s="16" t="s">
        <v>844</v>
      </c>
      <c r="GY297" s="16" t="s">
        <v>843</v>
      </c>
      <c r="GZ297" s="16" t="s">
        <v>843</v>
      </c>
      <c r="HA297" s="16" t="s">
        <v>843</v>
      </c>
      <c r="HB297" s="16" t="s">
        <v>843</v>
      </c>
      <c r="HC297" s="16" t="s">
        <v>843</v>
      </c>
      <c r="HD297" s="16" t="s">
        <v>843</v>
      </c>
      <c r="HE297" s="16" t="s">
        <v>843</v>
      </c>
      <c r="HF297" s="16" t="s">
        <v>843</v>
      </c>
      <c r="HH297" s="16" t="s">
        <v>5456</v>
      </c>
      <c r="HK297" s="16" t="s">
        <v>865</v>
      </c>
      <c r="HM297" s="16" t="s">
        <v>865</v>
      </c>
      <c r="HZ297" s="16" t="s">
        <v>7944</v>
      </c>
      <c r="KE297" s="16" t="s">
        <v>5582</v>
      </c>
      <c r="KG297" s="16" t="s">
        <v>7015</v>
      </c>
      <c r="KH297" s="16" t="s">
        <v>7033</v>
      </c>
      <c r="KI297" s="16" t="s">
        <v>865</v>
      </c>
      <c r="LG297" s="16" t="s">
        <v>867</v>
      </c>
      <c r="LH297" s="16" t="s">
        <v>865</v>
      </c>
      <c r="LI297" s="16" t="s">
        <v>867</v>
      </c>
      <c r="LJ297" s="16" t="s">
        <v>867</v>
      </c>
      <c r="LK297" s="16" t="s">
        <v>865</v>
      </c>
      <c r="LL297" s="16" t="s">
        <v>5690</v>
      </c>
      <c r="LM297" s="16" t="s">
        <v>843</v>
      </c>
      <c r="LN297" s="16" t="s">
        <v>843</v>
      </c>
      <c r="LO297" s="16" t="s">
        <v>843</v>
      </c>
      <c r="LP297" s="16" t="s">
        <v>843</v>
      </c>
      <c r="LQ297" s="16" t="s">
        <v>843</v>
      </c>
      <c r="LR297" s="16" t="s">
        <v>843</v>
      </c>
      <c r="LS297" s="16" t="s">
        <v>843</v>
      </c>
      <c r="LT297" s="16" t="s">
        <v>843</v>
      </c>
      <c r="LU297" s="16" t="s">
        <v>843</v>
      </c>
      <c r="LV297" s="16" t="s">
        <v>843</v>
      </c>
      <c r="LW297" s="16" t="s">
        <v>843</v>
      </c>
      <c r="LX297" s="16" t="s">
        <v>844</v>
      </c>
      <c r="LY297" s="16" t="s">
        <v>843</v>
      </c>
      <c r="LZ297" s="16" t="s">
        <v>843</v>
      </c>
      <c r="MA297" s="16" t="s">
        <v>843</v>
      </c>
      <c r="MX297" s="16" t="s">
        <v>5694</v>
      </c>
      <c r="MY297" s="16" t="s">
        <v>844</v>
      </c>
      <c r="MZ297" s="16" t="s">
        <v>843</v>
      </c>
      <c r="NA297" s="16" t="s">
        <v>843</v>
      </c>
      <c r="NB297" s="16" t="s">
        <v>843</v>
      </c>
      <c r="NC297" s="16" t="s">
        <v>843</v>
      </c>
      <c r="ND297" s="16" t="s">
        <v>843</v>
      </c>
      <c r="NE297" s="16" t="s">
        <v>843</v>
      </c>
      <c r="NF297" s="16" t="s">
        <v>843</v>
      </c>
      <c r="NG297" s="16" t="s">
        <v>843</v>
      </c>
      <c r="NH297" s="16" t="s">
        <v>843</v>
      </c>
      <c r="NI297" s="16" t="s">
        <v>843</v>
      </c>
      <c r="NJ297" s="16" t="s">
        <v>843</v>
      </c>
      <c r="NK297" s="16" t="s">
        <v>843</v>
      </c>
      <c r="NL297" s="16" t="s">
        <v>843</v>
      </c>
      <c r="NM297" s="16" t="s">
        <v>843</v>
      </c>
      <c r="NN297" s="16" t="s">
        <v>843</v>
      </c>
      <c r="NO297" s="16" t="s">
        <v>843</v>
      </c>
      <c r="NP297" s="16" t="s">
        <v>843</v>
      </c>
      <c r="NQ297" s="16" t="s">
        <v>843</v>
      </c>
      <c r="PC297" s="16" t="s">
        <v>865</v>
      </c>
      <c r="PD297" s="16" t="s">
        <v>865</v>
      </c>
      <c r="PY297" s="16" t="s">
        <v>865</v>
      </c>
      <c r="QP297" s="16" t="s">
        <v>865</v>
      </c>
      <c r="QR297" s="16" t="s">
        <v>865</v>
      </c>
      <c r="QT297" s="16" t="s">
        <v>867</v>
      </c>
      <c r="QV297" s="16" t="s">
        <v>865</v>
      </c>
      <c r="QX297" s="16" t="s">
        <v>865</v>
      </c>
      <c r="QY297" s="16" t="s">
        <v>867</v>
      </c>
      <c r="RD297" s="16" t="s">
        <v>4216</v>
      </c>
      <c r="RF297" s="16" t="s">
        <v>865</v>
      </c>
      <c r="RH297" s="16" t="s">
        <v>4216</v>
      </c>
      <c r="RJ297" s="16" t="s">
        <v>4216</v>
      </c>
      <c r="RN297" s="16" t="s">
        <v>7720</v>
      </c>
      <c r="RP297" s="16" t="s">
        <v>867</v>
      </c>
      <c r="RR297" s="16" t="s">
        <v>7720</v>
      </c>
      <c r="RT297" s="16" t="s">
        <v>867</v>
      </c>
      <c r="RV297" s="16" t="s">
        <v>7720</v>
      </c>
      <c r="RX297" s="16" t="s">
        <v>7720</v>
      </c>
      <c r="RZ297" s="16" t="s">
        <v>7720</v>
      </c>
      <c r="SQ297" s="16" t="s">
        <v>865</v>
      </c>
      <c r="SS297" s="16" t="s">
        <v>7293</v>
      </c>
      <c r="ST297" s="16" t="s">
        <v>7764</v>
      </c>
      <c r="TN297" s="16">
        <v>2500</v>
      </c>
      <c r="TO297" s="16">
        <v>0</v>
      </c>
      <c r="TP297" s="16">
        <v>400</v>
      </c>
      <c r="TQ297" s="16">
        <v>500</v>
      </c>
      <c r="TR297" s="16">
        <v>100</v>
      </c>
      <c r="TS297" s="16">
        <v>50</v>
      </c>
      <c r="TT297" s="16">
        <v>0</v>
      </c>
      <c r="TU297" s="16">
        <v>300</v>
      </c>
      <c r="TV297" s="16">
        <v>0</v>
      </c>
      <c r="TW297" s="16">
        <v>0</v>
      </c>
      <c r="TX297" s="16">
        <v>0</v>
      </c>
      <c r="TZ297" s="16" t="s">
        <v>7364</v>
      </c>
      <c r="UA297" s="16" t="s">
        <v>8715</v>
      </c>
      <c r="UB297" s="16">
        <v>0</v>
      </c>
      <c r="UC297" s="16" t="s">
        <v>843</v>
      </c>
      <c r="UD297" s="16" t="s">
        <v>843</v>
      </c>
      <c r="UE297" s="16" t="s">
        <v>844</v>
      </c>
      <c r="UF297" s="16" t="s">
        <v>844</v>
      </c>
      <c r="UG297" s="16" t="s">
        <v>843</v>
      </c>
      <c r="UH297" s="16" t="s">
        <v>843</v>
      </c>
      <c r="VK297" s="16" t="s">
        <v>6102</v>
      </c>
      <c r="VL297" s="16" t="s">
        <v>843</v>
      </c>
      <c r="VM297" s="16" t="s">
        <v>843</v>
      </c>
      <c r="VN297" s="16" t="s">
        <v>843</v>
      </c>
      <c r="VO297" s="16" t="s">
        <v>843</v>
      </c>
      <c r="VP297" s="16" t="s">
        <v>844</v>
      </c>
      <c r="VQ297" s="16" t="s">
        <v>843</v>
      </c>
      <c r="VR297" s="16" t="s">
        <v>843</v>
      </c>
      <c r="VS297" s="16" t="s">
        <v>843</v>
      </c>
      <c r="VT297" s="16" t="s">
        <v>843</v>
      </c>
      <c r="VV297" s="16">
        <v>1300</v>
      </c>
      <c r="VX297" s="16" t="s">
        <v>6028</v>
      </c>
      <c r="VY297" s="16" t="s">
        <v>844</v>
      </c>
      <c r="VZ297" s="16" t="s">
        <v>843</v>
      </c>
      <c r="WA297" s="16" t="s">
        <v>843</v>
      </c>
      <c r="WB297" s="16" t="s">
        <v>843</v>
      </c>
      <c r="WC297" s="16" t="s">
        <v>843</v>
      </c>
      <c r="WD297" s="16" t="s">
        <v>843</v>
      </c>
      <c r="WE297" s="16" t="s">
        <v>843</v>
      </c>
      <c r="WF297" s="16" t="s">
        <v>843</v>
      </c>
      <c r="WH297" s="16">
        <v>1625</v>
      </c>
      <c r="WO297" s="16" t="s">
        <v>6920</v>
      </c>
      <c r="XD297" s="16" t="s">
        <v>6972</v>
      </c>
      <c r="XE297" s="16" t="s">
        <v>843</v>
      </c>
      <c r="XF297" s="16" t="s">
        <v>844</v>
      </c>
      <c r="XG297" s="16" t="s">
        <v>843</v>
      </c>
      <c r="XH297" s="16" t="s">
        <v>843</v>
      </c>
      <c r="XI297" s="16" t="s">
        <v>843</v>
      </c>
      <c r="XJ297" s="16" t="s">
        <v>843</v>
      </c>
      <c r="XK297" s="16" t="s">
        <v>843</v>
      </c>
      <c r="XL297" s="16" t="s">
        <v>843</v>
      </c>
      <c r="XM297" s="16" t="s">
        <v>843</v>
      </c>
      <c r="XN297" s="16" t="s">
        <v>843</v>
      </c>
      <c r="XO297" s="16" t="s">
        <v>843</v>
      </c>
      <c r="XP297" s="16" t="s">
        <v>843</v>
      </c>
      <c r="XQ297" s="16" t="s">
        <v>843</v>
      </c>
      <c r="YF297" s="16" t="s">
        <v>865</v>
      </c>
      <c r="YN297" s="16" t="s">
        <v>7040</v>
      </c>
      <c r="YP297" s="16" t="s">
        <v>7978</v>
      </c>
      <c r="YR297" s="16" t="s">
        <v>10330</v>
      </c>
      <c r="YS297" s="16" t="s">
        <v>10331</v>
      </c>
      <c r="YT297" s="16" t="s">
        <v>8694</v>
      </c>
      <c r="YU297" s="16" t="s">
        <v>10332</v>
      </c>
      <c r="YV297" s="16" t="s">
        <v>9148</v>
      </c>
      <c r="YW297" s="16" t="s">
        <v>844</v>
      </c>
      <c r="YX297" s="16" t="s">
        <v>9148</v>
      </c>
      <c r="YY297" s="16" t="s">
        <v>843</v>
      </c>
      <c r="YZ297" s="16" t="s">
        <v>843</v>
      </c>
      <c r="ZA297" s="16" t="s">
        <v>843</v>
      </c>
      <c r="ZB297" s="16">
        <v>3850</v>
      </c>
      <c r="ZC297" s="16" t="s">
        <v>8793</v>
      </c>
      <c r="ZD297" s="16" t="s">
        <v>843</v>
      </c>
      <c r="ZE297" s="16" t="s">
        <v>8789</v>
      </c>
      <c r="ZF297" s="16" t="s">
        <v>8779</v>
      </c>
      <c r="ZG297" s="16" t="s">
        <v>8752</v>
      </c>
      <c r="ZH297" s="16" t="s">
        <v>8700</v>
      </c>
      <c r="ZI297" s="16" t="s">
        <v>8722</v>
      </c>
      <c r="ZJ297" s="16" t="s">
        <v>843</v>
      </c>
      <c r="ZK297" s="16" t="s">
        <v>843</v>
      </c>
      <c r="ZL297" s="16" t="s">
        <v>8754</v>
      </c>
      <c r="ZM297" s="16" t="s">
        <v>843</v>
      </c>
      <c r="ZN297" s="16" t="s">
        <v>8742</v>
      </c>
      <c r="ZO297" s="16" t="s">
        <v>487</v>
      </c>
      <c r="ZP297" s="16" t="s">
        <v>487</v>
      </c>
      <c r="ZQ297" s="16" t="s">
        <v>486</v>
      </c>
      <c r="ZR297" s="16" t="s">
        <v>486</v>
      </c>
      <c r="ZS297" s="16" t="s">
        <v>8704</v>
      </c>
      <c r="ZT297" s="16" t="s">
        <v>8705</v>
      </c>
      <c r="ZU297" s="16" t="s">
        <v>8706</v>
      </c>
      <c r="ZV297" s="16" t="s">
        <v>487</v>
      </c>
      <c r="ZW297" s="16" t="s">
        <v>843</v>
      </c>
      <c r="ZX297" s="16" t="s">
        <v>843</v>
      </c>
      <c r="ZY297" s="16" t="s">
        <v>843</v>
      </c>
      <c r="ZZ297" s="16" t="s">
        <v>844</v>
      </c>
      <c r="AAA297" s="16" t="s">
        <v>844</v>
      </c>
      <c r="AAB297" s="16" t="s">
        <v>843</v>
      </c>
      <c r="AAC297" s="16">
        <v>0</v>
      </c>
      <c r="AAD297" s="16" t="s">
        <v>843</v>
      </c>
      <c r="AAE297" s="16" t="s">
        <v>844</v>
      </c>
      <c r="AAF297" s="16" t="s">
        <v>843</v>
      </c>
      <c r="AAG297" s="16" t="s">
        <v>843</v>
      </c>
      <c r="AAH297" s="16" t="s">
        <v>843</v>
      </c>
      <c r="AAI297" s="16" t="s">
        <v>843</v>
      </c>
      <c r="AAJ297" s="16" t="s">
        <v>606</v>
      </c>
      <c r="AAK297" s="16" t="s">
        <v>645</v>
      </c>
      <c r="AAL297" s="16" t="s">
        <v>905</v>
      </c>
      <c r="AAM297" s="16" t="s">
        <v>663</v>
      </c>
      <c r="AAN297" s="16" t="s">
        <v>8707</v>
      </c>
      <c r="AAO297" s="16" t="s">
        <v>1019</v>
      </c>
      <c r="AAP297" s="16" t="s">
        <v>8708</v>
      </c>
      <c r="AAQ297" s="16" t="s">
        <v>9699</v>
      </c>
      <c r="AAS297" s="16">
        <v>2235.33</v>
      </c>
      <c r="AAU297" s="16" t="s">
        <v>782</v>
      </c>
      <c r="AAX297" s="16" t="s">
        <v>843</v>
      </c>
      <c r="AAY297" s="16" t="s">
        <v>8710</v>
      </c>
      <c r="AAZ297" s="16" t="s">
        <v>782</v>
      </c>
      <c r="ABA297" s="16" t="s">
        <v>783</v>
      </c>
      <c r="ABB297" s="16" t="s">
        <v>783</v>
      </c>
      <c r="ABC297" s="16" t="s">
        <v>783</v>
      </c>
      <c r="ABD297" s="16" t="s">
        <v>783</v>
      </c>
      <c r="ABE297" s="16" t="s">
        <v>783</v>
      </c>
      <c r="ABF297" s="16" t="s">
        <v>782</v>
      </c>
      <c r="ABG297" s="16" t="s">
        <v>783</v>
      </c>
      <c r="ABH297" s="16" t="s">
        <v>782</v>
      </c>
      <c r="ABI297" s="16" t="s">
        <v>783</v>
      </c>
      <c r="ABJ297" s="16" t="s">
        <v>783</v>
      </c>
      <c r="ABK297" s="16" t="s">
        <v>783</v>
      </c>
      <c r="ABL297" s="16" t="s">
        <v>8743</v>
      </c>
      <c r="ABM297" s="16" t="s">
        <v>843</v>
      </c>
      <c r="ABN297" s="16" t="s">
        <v>1033</v>
      </c>
      <c r="ABP297" s="16" t="s">
        <v>972</v>
      </c>
      <c r="ABQ297" s="16" t="s">
        <v>4324</v>
      </c>
      <c r="ABR297" s="16" t="s">
        <v>474</v>
      </c>
      <c r="ABS297" s="16" t="s">
        <v>457</v>
      </c>
      <c r="ABT297" s="16" t="s">
        <v>844</v>
      </c>
      <c r="ABU297" s="16" t="s">
        <v>844</v>
      </c>
      <c r="ABV297" s="16" t="s">
        <v>486</v>
      </c>
      <c r="ABW297" s="16" t="s">
        <v>487</v>
      </c>
      <c r="ABX297" s="16" t="s">
        <v>893</v>
      </c>
      <c r="ABY297" s="16" t="s">
        <v>486</v>
      </c>
      <c r="ABZ297" s="16" t="s">
        <v>486</v>
      </c>
      <c r="ACA297" s="16" t="s">
        <v>761</v>
      </c>
      <c r="ACB297" s="16" t="s">
        <v>775</v>
      </c>
      <c r="ACC297" s="16" t="s">
        <v>737</v>
      </c>
      <c r="ACD297" s="16" t="s">
        <v>486</v>
      </c>
      <c r="ACE297" s="16" t="s">
        <v>486</v>
      </c>
      <c r="ACG297" s="16" t="s">
        <v>1014</v>
      </c>
      <c r="ACH297" s="16" t="s">
        <v>1009</v>
      </c>
      <c r="ACI297" s="16" t="s">
        <v>462</v>
      </c>
      <c r="ACJ297" s="16">
        <v>0.79400000000000004</v>
      </c>
      <c r="ACK297" s="16" t="s">
        <v>482</v>
      </c>
      <c r="ACL297" s="16" t="s">
        <v>740</v>
      </c>
      <c r="ACM297" s="16" t="s">
        <v>1193</v>
      </c>
      <c r="ACN297" s="16" t="s">
        <v>1169</v>
      </c>
      <c r="ACO297" s="16" t="s">
        <v>1856</v>
      </c>
      <c r="ACP297" s="16">
        <v>1625</v>
      </c>
      <c r="ACQ297" s="16" t="s">
        <v>1201</v>
      </c>
      <c r="ACR297" s="16" t="s">
        <v>1644</v>
      </c>
      <c r="ACS297" s="16" t="s">
        <v>686</v>
      </c>
      <c r="ACT297" s="16" t="s">
        <v>1522</v>
      </c>
      <c r="ACU297" s="16" t="s">
        <v>833</v>
      </c>
      <c r="ACV297" s="16" t="s">
        <v>8711</v>
      </c>
      <c r="ACW297" s="16" t="s">
        <v>878</v>
      </c>
      <c r="ACX297" s="16" t="s">
        <v>1916</v>
      </c>
      <c r="ACY297" s="16" t="s">
        <v>1947</v>
      </c>
      <c r="ACZ297" s="16">
        <v>1</v>
      </c>
      <c r="ADA297" s="16">
        <v>0</v>
      </c>
      <c r="ADB297" s="16">
        <v>1</v>
      </c>
      <c r="ADC297" s="16">
        <v>1</v>
      </c>
      <c r="ADD297" s="16">
        <v>0</v>
      </c>
      <c r="ADE297" s="16" t="s">
        <v>8827</v>
      </c>
      <c r="ADF297" s="16">
        <v>0</v>
      </c>
      <c r="ADG297" s="16" t="s">
        <v>486</v>
      </c>
      <c r="ADH297" s="16">
        <v>1</v>
      </c>
      <c r="ADI297" s="16" t="s">
        <v>486</v>
      </c>
      <c r="ADJ297" s="16" t="s">
        <v>1743</v>
      </c>
      <c r="ADK297" s="16" t="s">
        <v>13194</v>
      </c>
      <c r="ADL297" s="16" t="s">
        <v>13196</v>
      </c>
      <c r="ADM297" s="16" t="s">
        <v>13195</v>
      </c>
      <c r="ADN297" s="16" t="s">
        <v>13196</v>
      </c>
      <c r="ADO297" s="16" t="s">
        <v>13197</v>
      </c>
      <c r="ADP297" s="16" t="s">
        <v>13196</v>
      </c>
      <c r="ADQ297" s="16" t="s">
        <v>13194</v>
      </c>
      <c r="ADR297" s="16" t="s">
        <v>13194</v>
      </c>
      <c r="ADS297" s="16" t="s">
        <v>13194</v>
      </c>
      <c r="ADU297" s="16" t="s">
        <v>1756</v>
      </c>
      <c r="ADW297" s="16" t="s">
        <v>13199</v>
      </c>
      <c r="ADY297" s="16" t="s">
        <v>1058</v>
      </c>
      <c r="AEA297" s="16">
        <v>3850</v>
      </c>
      <c r="AEC297" s="16" t="s">
        <v>1058</v>
      </c>
      <c r="AED297" s="16">
        <v>2235.33</v>
      </c>
      <c r="AEE297" s="16" t="s">
        <v>952</v>
      </c>
      <c r="AEG297" s="16">
        <v>2925</v>
      </c>
      <c r="AEI297" s="16">
        <v>2500</v>
      </c>
      <c r="AEK297" s="16">
        <v>400</v>
      </c>
      <c r="AEL297" s="16">
        <v>500</v>
      </c>
      <c r="AEN297" s="16">
        <v>100</v>
      </c>
      <c r="AEO297" s="16">
        <v>50</v>
      </c>
      <c r="AEP297" s="16">
        <v>300</v>
      </c>
    </row>
    <row r="298" spans="1:822" x14ac:dyDescent="0.25">
      <c r="A298" s="30">
        <v>45827</v>
      </c>
      <c r="B298" s="16" t="s">
        <v>10333</v>
      </c>
      <c r="C298" s="16" t="s">
        <v>867</v>
      </c>
      <c r="D298" s="16" t="s">
        <v>867</v>
      </c>
      <c r="E298" s="16">
        <v>54</v>
      </c>
      <c r="F298" s="16" t="s">
        <v>8153</v>
      </c>
      <c r="G298" s="16" t="s">
        <v>4099</v>
      </c>
      <c r="I298" s="16" t="s">
        <v>4174</v>
      </c>
      <c r="Z298" s="16" t="s">
        <v>984</v>
      </c>
      <c r="AA298" s="16" t="s">
        <v>470</v>
      </c>
      <c r="AB298" s="16">
        <v>2</v>
      </c>
      <c r="AC298" s="16" t="s">
        <v>1056</v>
      </c>
      <c r="AD298" s="16" t="s">
        <v>843</v>
      </c>
      <c r="AE298" s="16" t="s">
        <v>843</v>
      </c>
      <c r="AF298" s="16" t="s">
        <v>1056</v>
      </c>
      <c r="AG298" s="16" t="s">
        <v>843</v>
      </c>
      <c r="AH298" s="16" t="s">
        <v>1056</v>
      </c>
      <c r="AI298" s="16" t="s">
        <v>843</v>
      </c>
      <c r="AJ298" s="16" t="s">
        <v>843</v>
      </c>
      <c r="AK298" s="16" t="s">
        <v>843</v>
      </c>
      <c r="AM298" s="16" t="s">
        <v>737</v>
      </c>
      <c r="AN298" s="16" t="s">
        <v>759</v>
      </c>
      <c r="AP298" s="16" t="s">
        <v>768</v>
      </c>
      <c r="AR298" s="16" t="s">
        <v>6910</v>
      </c>
      <c r="BB298" s="16">
        <v>2</v>
      </c>
      <c r="BC298" s="16" t="s">
        <v>864</v>
      </c>
      <c r="BE298" s="16" t="s">
        <v>5101</v>
      </c>
      <c r="BV298" s="16" t="s">
        <v>4433</v>
      </c>
      <c r="BW298" s="16" t="s">
        <v>844</v>
      </c>
      <c r="BX298" s="16" t="s">
        <v>843</v>
      </c>
      <c r="BY298" s="16" t="s">
        <v>843</v>
      </c>
      <c r="BZ298" s="16" t="s">
        <v>843</v>
      </c>
      <c r="CA298" s="16" t="s">
        <v>843</v>
      </c>
      <c r="CB298" s="16" t="s">
        <v>843</v>
      </c>
      <c r="CC298" s="16" t="s">
        <v>843</v>
      </c>
      <c r="CD298" s="16" t="s">
        <v>843</v>
      </c>
      <c r="CE298" s="16" t="s">
        <v>843</v>
      </c>
      <c r="CF298" s="16" t="s">
        <v>843</v>
      </c>
      <c r="CG298" s="16" t="s">
        <v>843</v>
      </c>
      <c r="CH298" s="16" t="s">
        <v>843</v>
      </c>
      <c r="CI298" s="16" t="s">
        <v>843</v>
      </c>
      <c r="CJ298" s="16" t="s">
        <v>843</v>
      </c>
      <c r="CK298" s="16" t="s">
        <v>843</v>
      </c>
      <c r="CP298" s="16" t="s">
        <v>867</v>
      </c>
      <c r="CQ298" s="16" t="s">
        <v>9044</v>
      </c>
      <c r="CR298" s="16" t="s">
        <v>844</v>
      </c>
      <c r="CS298" s="16" t="s">
        <v>844</v>
      </c>
      <c r="CT298" s="16" t="s">
        <v>843</v>
      </c>
      <c r="CU298" s="16" t="s">
        <v>843</v>
      </c>
      <c r="CV298" s="16" t="s">
        <v>843</v>
      </c>
      <c r="CW298" s="16" t="s">
        <v>843</v>
      </c>
      <c r="CX298" s="16" t="s">
        <v>843</v>
      </c>
      <c r="CY298" s="16" t="s">
        <v>843</v>
      </c>
      <c r="CZ298" s="16" t="s">
        <v>843</v>
      </c>
      <c r="DA298" s="16" t="s">
        <v>5184</v>
      </c>
      <c r="DX298" s="16" t="s">
        <v>867</v>
      </c>
      <c r="DY298" s="16" t="s">
        <v>867</v>
      </c>
      <c r="GC298" s="16" t="s">
        <v>864</v>
      </c>
      <c r="GF298" s="16" t="s">
        <v>867</v>
      </c>
      <c r="GG298" s="16" t="s">
        <v>867</v>
      </c>
      <c r="GV298" s="16" t="s">
        <v>5443</v>
      </c>
      <c r="GW298" s="16" t="s">
        <v>843</v>
      </c>
      <c r="GX298" s="16" t="s">
        <v>844</v>
      </c>
      <c r="GY298" s="16" t="s">
        <v>843</v>
      </c>
      <c r="GZ298" s="16" t="s">
        <v>843</v>
      </c>
      <c r="HA298" s="16" t="s">
        <v>843</v>
      </c>
      <c r="HB298" s="16" t="s">
        <v>843</v>
      </c>
      <c r="HC298" s="16" t="s">
        <v>843</v>
      </c>
      <c r="HD298" s="16" t="s">
        <v>843</v>
      </c>
      <c r="HE298" s="16" t="s">
        <v>843</v>
      </c>
      <c r="HF298" s="16" t="s">
        <v>843</v>
      </c>
      <c r="HH298" s="16" t="s">
        <v>5456</v>
      </c>
      <c r="HK298" s="16" t="s">
        <v>865</v>
      </c>
      <c r="HM298" s="16" t="s">
        <v>865</v>
      </c>
      <c r="HZ298" s="16" t="s">
        <v>7944</v>
      </c>
      <c r="KE298" s="16" t="s">
        <v>5585</v>
      </c>
      <c r="KG298" s="16" t="s">
        <v>7018</v>
      </c>
      <c r="KH298" s="16" t="s">
        <v>7033</v>
      </c>
      <c r="KI298" s="16" t="s">
        <v>865</v>
      </c>
      <c r="LG298" s="16" t="s">
        <v>867</v>
      </c>
      <c r="LH298" s="16" t="s">
        <v>867</v>
      </c>
      <c r="LI298" s="16" t="s">
        <v>867</v>
      </c>
      <c r="LJ298" s="16" t="s">
        <v>867</v>
      </c>
      <c r="LK298" s="16" t="s">
        <v>867</v>
      </c>
      <c r="LL298" s="16" t="s">
        <v>5690</v>
      </c>
      <c r="LM298" s="16" t="s">
        <v>843</v>
      </c>
      <c r="LN298" s="16" t="s">
        <v>843</v>
      </c>
      <c r="LO298" s="16" t="s">
        <v>843</v>
      </c>
      <c r="LP298" s="16" t="s">
        <v>843</v>
      </c>
      <c r="LQ298" s="16" t="s">
        <v>843</v>
      </c>
      <c r="LR298" s="16" t="s">
        <v>843</v>
      </c>
      <c r="LS298" s="16" t="s">
        <v>843</v>
      </c>
      <c r="LT298" s="16" t="s">
        <v>843</v>
      </c>
      <c r="LU298" s="16" t="s">
        <v>843</v>
      </c>
      <c r="LV298" s="16" t="s">
        <v>843</v>
      </c>
      <c r="LW298" s="16" t="s">
        <v>843</v>
      </c>
      <c r="LX298" s="16" t="s">
        <v>844</v>
      </c>
      <c r="LY298" s="16" t="s">
        <v>843</v>
      </c>
      <c r="LZ298" s="16" t="s">
        <v>843</v>
      </c>
      <c r="MA298" s="16" t="s">
        <v>843</v>
      </c>
      <c r="MC298" s="16" t="s">
        <v>5694</v>
      </c>
      <c r="MD298" s="16" t="s">
        <v>844</v>
      </c>
      <c r="ME298" s="16" t="s">
        <v>843</v>
      </c>
      <c r="MF298" s="16" t="s">
        <v>843</v>
      </c>
      <c r="MG298" s="16" t="s">
        <v>843</v>
      </c>
      <c r="MH298" s="16" t="s">
        <v>843</v>
      </c>
      <c r="MI298" s="16" t="s">
        <v>843</v>
      </c>
      <c r="MJ298" s="16" t="s">
        <v>843</v>
      </c>
      <c r="MK298" s="16" t="s">
        <v>843</v>
      </c>
      <c r="ML298" s="16" t="s">
        <v>843</v>
      </c>
      <c r="MM298" s="16" t="s">
        <v>843</v>
      </c>
      <c r="MN298" s="16" t="s">
        <v>843</v>
      </c>
      <c r="MO298" s="16" t="s">
        <v>843</v>
      </c>
      <c r="MP298" s="16" t="s">
        <v>843</v>
      </c>
      <c r="MQ298" s="16" t="s">
        <v>843</v>
      </c>
      <c r="MR298" s="16" t="s">
        <v>843</v>
      </c>
      <c r="MS298" s="16" t="s">
        <v>843</v>
      </c>
      <c r="MT298" s="16" t="s">
        <v>843</v>
      </c>
      <c r="MU298" s="16" t="s">
        <v>843</v>
      </c>
      <c r="MV298" s="16" t="s">
        <v>843</v>
      </c>
      <c r="PC298" s="16" t="s">
        <v>865</v>
      </c>
      <c r="PD298" s="16" t="s">
        <v>865</v>
      </c>
      <c r="PY298" s="16" t="s">
        <v>865</v>
      </c>
      <c r="QP298" s="16" t="s">
        <v>865</v>
      </c>
      <c r="QR298" s="16" t="s">
        <v>867</v>
      </c>
      <c r="QT298" s="16" t="s">
        <v>867</v>
      </c>
      <c r="QV298" s="16" t="s">
        <v>865</v>
      </c>
      <c r="QX298" s="16" t="s">
        <v>865</v>
      </c>
      <c r="QY298" s="16" t="s">
        <v>867</v>
      </c>
      <c r="RD298" s="16" t="s">
        <v>7712</v>
      </c>
      <c r="RF298" s="16" t="s">
        <v>7708</v>
      </c>
      <c r="RH298" s="16" t="s">
        <v>865</v>
      </c>
      <c r="RJ298" s="16" t="s">
        <v>865</v>
      </c>
      <c r="RN298" s="16" t="s">
        <v>7724</v>
      </c>
      <c r="RP298" s="16" t="s">
        <v>867</v>
      </c>
      <c r="RR298" s="16" t="s">
        <v>7720</v>
      </c>
      <c r="RT298" s="16" t="s">
        <v>7724</v>
      </c>
      <c r="RV298" s="16" t="s">
        <v>7720</v>
      </c>
      <c r="RX298" s="16" t="s">
        <v>7720</v>
      </c>
      <c r="RZ298" s="16" t="s">
        <v>7724</v>
      </c>
      <c r="SQ298" s="16" t="s">
        <v>865</v>
      </c>
      <c r="SS298" s="16" t="s">
        <v>7308</v>
      </c>
      <c r="ST298" s="16" t="s">
        <v>7764</v>
      </c>
      <c r="TN298" s="16">
        <v>800</v>
      </c>
      <c r="TO298" s="16">
        <v>2000</v>
      </c>
      <c r="TP298" s="16">
        <v>950</v>
      </c>
      <c r="TQ298" s="16">
        <v>500</v>
      </c>
      <c r="TR298" s="16">
        <v>300</v>
      </c>
      <c r="TS298" s="16">
        <v>150</v>
      </c>
      <c r="TT298" s="16">
        <v>0</v>
      </c>
      <c r="TV298" s="16">
        <v>350</v>
      </c>
      <c r="TW298" s="16">
        <v>0</v>
      </c>
      <c r="TZ298" s="16" t="s">
        <v>7364</v>
      </c>
      <c r="UA298" s="16" t="s">
        <v>5971</v>
      </c>
      <c r="UB298" s="16">
        <v>0</v>
      </c>
      <c r="UC298" s="16" t="s">
        <v>843</v>
      </c>
      <c r="UD298" s="16" t="s">
        <v>843</v>
      </c>
      <c r="UE298" s="16" t="s">
        <v>843</v>
      </c>
      <c r="UF298" s="16" t="s">
        <v>844</v>
      </c>
      <c r="UG298" s="16" t="s">
        <v>843</v>
      </c>
      <c r="UH298" s="16" t="s">
        <v>843</v>
      </c>
      <c r="VX298" s="16" t="s">
        <v>9013</v>
      </c>
      <c r="VY298" s="16" t="s">
        <v>844</v>
      </c>
      <c r="VZ298" s="16" t="s">
        <v>843</v>
      </c>
      <c r="WA298" s="16" t="s">
        <v>843</v>
      </c>
      <c r="WB298" s="16" t="s">
        <v>843</v>
      </c>
      <c r="WC298" s="16" t="s">
        <v>844</v>
      </c>
      <c r="WD298" s="16" t="s">
        <v>843</v>
      </c>
      <c r="WE298" s="16" t="s">
        <v>843</v>
      </c>
      <c r="WF298" s="16" t="s">
        <v>843</v>
      </c>
      <c r="WH298" s="16">
        <v>3250</v>
      </c>
      <c r="WO298" s="16" t="s">
        <v>6926</v>
      </c>
      <c r="YN298" s="16" t="s">
        <v>864</v>
      </c>
      <c r="YP298" s="16" t="s">
        <v>864</v>
      </c>
      <c r="YR298" s="16" t="s">
        <v>10334</v>
      </c>
      <c r="YS298" s="16" t="s">
        <v>10335</v>
      </c>
      <c r="YT298" s="16" t="s">
        <v>8694</v>
      </c>
      <c r="YU298" s="16" t="s">
        <v>10336</v>
      </c>
      <c r="YV298" s="16" t="s">
        <v>9148</v>
      </c>
      <c r="YW298" s="16" t="s">
        <v>844</v>
      </c>
      <c r="YX298" s="16" t="s">
        <v>9148</v>
      </c>
      <c r="YY298" s="16" t="s">
        <v>9648</v>
      </c>
      <c r="YZ298" s="16" t="s">
        <v>843</v>
      </c>
      <c r="ZB298" s="16">
        <v>4758.33</v>
      </c>
      <c r="ZC298" s="16" t="s">
        <v>8736</v>
      </c>
      <c r="ZD298" s="16" t="s">
        <v>8889</v>
      </c>
      <c r="ZE298" s="16" t="s">
        <v>10337</v>
      </c>
      <c r="ZF298" s="16" t="s">
        <v>8724</v>
      </c>
      <c r="ZG298" s="16" t="s">
        <v>8739</v>
      </c>
      <c r="ZH298" s="16" t="s">
        <v>8752</v>
      </c>
      <c r="ZI298" s="16" t="s">
        <v>9553</v>
      </c>
      <c r="ZK298" s="16" t="s">
        <v>843</v>
      </c>
      <c r="ZM298" s="16" t="s">
        <v>843</v>
      </c>
      <c r="ZN298" s="16" t="s">
        <v>8815</v>
      </c>
      <c r="ZO298" s="16" t="s">
        <v>487</v>
      </c>
      <c r="ZP298" s="16" t="s">
        <v>487</v>
      </c>
      <c r="ZQ298" s="16" t="s">
        <v>486</v>
      </c>
      <c r="ZR298" s="16" t="s">
        <v>486</v>
      </c>
      <c r="ZS298" s="16" t="s">
        <v>844</v>
      </c>
      <c r="ZT298" s="16" t="s">
        <v>8705</v>
      </c>
      <c r="ZU298" s="16" t="s">
        <v>8706</v>
      </c>
      <c r="ZV298" s="16" t="s">
        <v>487</v>
      </c>
      <c r="ZW298" s="16" t="s">
        <v>843</v>
      </c>
      <c r="ZX298" s="16" t="s">
        <v>1056</v>
      </c>
      <c r="ZY298" s="16" t="s">
        <v>1056</v>
      </c>
      <c r="ZZ298" s="16" t="s">
        <v>843</v>
      </c>
      <c r="AAA298" s="16" t="s">
        <v>843</v>
      </c>
      <c r="AAB298" s="16" t="s">
        <v>843</v>
      </c>
      <c r="AAC298" s="16">
        <v>0</v>
      </c>
      <c r="AAD298" s="16" t="s">
        <v>1056</v>
      </c>
      <c r="AAE298" s="16" t="s">
        <v>843</v>
      </c>
      <c r="AAF298" s="16" t="s">
        <v>843</v>
      </c>
      <c r="AAG298" s="16" t="s">
        <v>843</v>
      </c>
      <c r="AAH298" s="16" t="s">
        <v>843</v>
      </c>
      <c r="AAI298" s="16" t="s">
        <v>843</v>
      </c>
      <c r="AAJ298" s="16" t="s">
        <v>600</v>
      </c>
      <c r="AAK298" s="16" t="s">
        <v>639</v>
      </c>
      <c r="AAL298" s="16" t="s">
        <v>905</v>
      </c>
      <c r="AAM298" s="16" t="s">
        <v>663</v>
      </c>
      <c r="AAN298" s="16" t="s">
        <v>8707</v>
      </c>
      <c r="AAO298" s="16" t="s">
        <v>1018</v>
      </c>
      <c r="AAP298" s="16" t="s">
        <v>8708</v>
      </c>
      <c r="AAS298" s="16">
        <v>3250</v>
      </c>
      <c r="AAT298" s="16" t="s">
        <v>1068</v>
      </c>
      <c r="AAU298" s="16" t="s">
        <v>1068</v>
      </c>
      <c r="AAV298" s="16" t="s">
        <v>782</v>
      </c>
      <c r="AAW298" s="16" t="s">
        <v>782</v>
      </c>
      <c r="AAX298" s="16" t="s">
        <v>1056</v>
      </c>
      <c r="AAY298" s="16" t="s">
        <v>8727</v>
      </c>
      <c r="AAZ298" s="16" t="s">
        <v>782</v>
      </c>
      <c r="ABA298" s="16" t="s">
        <v>783</v>
      </c>
      <c r="ABB298" s="16" t="s">
        <v>782</v>
      </c>
      <c r="ABC298" s="16" t="s">
        <v>783</v>
      </c>
      <c r="ABD298" s="16" t="s">
        <v>782</v>
      </c>
      <c r="ABE298" s="16" t="s">
        <v>783</v>
      </c>
      <c r="ABF298" s="16" t="s">
        <v>782</v>
      </c>
      <c r="ABG298" s="16" t="s">
        <v>783</v>
      </c>
      <c r="ABH298" s="16" t="s">
        <v>782</v>
      </c>
      <c r="ABI298" s="16" t="s">
        <v>783</v>
      </c>
      <c r="ABJ298" s="16" t="s">
        <v>783</v>
      </c>
      <c r="ABK298" s="16" t="s">
        <v>782</v>
      </c>
      <c r="ABL298" s="16" t="s">
        <v>8728</v>
      </c>
      <c r="ABM298" s="16" t="s">
        <v>843</v>
      </c>
      <c r="ABN298" s="16" t="s">
        <v>1033</v>
      </c>
      <c r="ABP298" s="16" t="s">
        <v>972</v>
      </c>
      <c r="ABQ298" s="16" t="s">
        <v>4291</v>
      </c>
      <c r="ABR298" s="16" t="s">
        <v>470</v>
      </c>
      <c r="ABS298" s="16" t="s">
        <v>451</v>
      </c>
      <c r="ABT298" s="16" t="s">
        <v>1056</v>
      </c>
      <c r="ABU298" s="16" t="s">
        <v>1056</v>
      </c>
      <c r="ABV298" s="16" t="s">
        <v>487</v>
      </c>
      <c r="ABW298" s="16" t="s">
        <v>486</v>
      </c>
      <c r="ABX298" s="16" t="s">
        <v>892</v>
      </c>
      <c r="ABY298" s="16" t="s">
        <v>486</v>
      </c>
      <c r="ABZ298" s="16" t="s">
        <v>486</v>
      </c>
      <c r="ACA298" s="16" t="s">
        <v>759</v>
      </c>
      <c r="ACB298" s="16" t="s">
        <v>768</v>
      </c>
      <c r="ACC298" s="16" t="s">
        <v>737</v>
      </c>
      <c r="ACD298" s="16" t="s">
        <v>487</v>
      </c>
      <c r="ACE298" s="16" t="s">
        <v>486</v>
      </c>
      <c r="ACG298" s="16" t="s">
        <v>1014</v>
      </c>
      <c r="ACH298" s="16" t="s">
        <v>1009</v>
      </c>
      <c r="ACI298" s="16" t="s">
        <v>462</v>
      </c>
      <c r="ACJ298" s="16">
        <v>0.79400000000000004</v>
      </c>
      <c r="ACK298" s="16" t="s">
        <v>482</v>
      </c>
      <c r="ACL298" s="16" t="s">
        <v>740</v>
      </c>
      <c r="ACM298" s="16" t="s">
        <v>1189</v>
      </c>
      <c r="ACN298" s="16" t="s">
        <v>1169</v>
      </c>
      <c r="ACO298" s="16" t="s">
        <v>1856</v>
      </c>
      <c r="ACP298" s="16">
        <v>3250</v>
      </c>
      <c r="ACQ298" s="16" t="s">
        <v>1202</v>
      </c>
      <c r="ACR298" s="16" t="s">
        <v>1645</v>
      </c>
      <c r="ACS298" s="16" t="s">
        <v>669</v>
      </c>
      <c r="ACT298" s="16" t="s">
        <v>1522</v>
      </c>
      <c r="ACU298" s="16" t="s">
        <v>833</v>
      </c>
      <c r="ACV298" s="16" t="s">
        <v>8711</v>
      </c>
      <c r="ACW298" s="16" t="s">
        <v>451</v>
      </c>
      <c r="ACX298" s="16" t="s">
        <v>1914</v>
      </c>
      <c r="ACY298" s="16" t="s">
        <v>1949</v>
      </c>
      <c r="ACZ298" s="16">
        <v>1</v>
      </c>
      <c r="ADA298" s="16">
        <v>1</v>
      </c>
      <c r="ADB298" s="16">
        <v>1</v>
      </c>
      <c r="ADC298" s="16">
        <v>1</v>
      </c>
      <c r="ADD298" s="16">
        <v>1</v>
      </c>
      <c r="ADE298" s="16" t="s">
        <v>8712</v>
      </c>
      <c r="ADF298" s="16">
        <v>0</v>
      </c>
      <c r="ADG298" s="16" t="s">
        <v>486</v>
      </c>
      <c r="ADH298" s="16">
        <v>2</v>
      </c>
      <c r="ADI298" s="16" t="s">
        <v>486</v>
      </c>
      <c r="ADJ298" s="16" t="s">
        <v>13198</v>
      </c>
      <c r="ADK298" s="16" t="s">
        <v>1743</v>
      </c>
      <c r="ADL298" s="16" t="s">
        <v>1764</v>
      </c>
      <c r="ADM298" s="16" t="s">
        <v>13195</v>
      </c>
      <c r="ADN298" s="16" t="s">
        <v>13196</v>
      </c>
      <c r="ADO298" s="16" t="s">
        <v>13197</v>
      </c>
      <c r="ADQ298" s="16" t="s">
        <v>13196</v>
      </c>
      <c r="ADR298" s="16" t="s">
        <v>13194</v>
      </c>
      <c r="ADW298" s="16" t="s">
        <v>8729</v>
      </c>
      <c r="ADY298" s="16" t="s">
        <v>1062</v>
      </c>
      <c r="AEB298" s="16">
        <v>4758.3333333333303</v>
      </c>
      <c r="AEC298" s="16" t="s">
        <v>1058</v>
      </c>
      <c r="AED298" s="16">
        <v>1625</v>
      </c>
      <c r="AEE298" s="16" t="s">
        <v>952</v>
      </c>
      <c r="AEH298" s="16">
        <v>3250</v>
      </c>
      <c r="AEI298" s="16">
        <v>400</v>
      </c>
      <c r="AEJ298" s="16">
        <v>1000</v>
      </c>
      <c r="AEK298" s="16">
        <v>475</v>
      </c>
      <c r="AEL298" s="16">
        <v>250</v>
      </c>
      <c r="AEM298" s="16">
        <v>175</v>
      </c>
      <c r="AEN298" s="16">
        <v>150</v>
      </c>
      <c r="AEO298" s="16">
        <v>75</v>
      </c>
    </row>
    <row r="299" spans="1:822" x14ac:dyDescent="0.25">
      <c r="A299" s="30">
        <v>45827</v>
      </c>
      <c r="B299" s="16" t="s">
        <v>10338</v>
      </c>
      <c r="C299" s="16" t="s">
        <v>867</v>
      </c>
      <c r="D299" s="16" t="s">
        <v>867</v>
      </c>
      <c r="E299" s="16">
        <v>68</v>
      </c>
      <c r="F299" s="16" t="s">
        <v>8153</v>
      </c>
      <c r="G299" s="16" t="s">
        <v>4099</v>
      </c>
      <c r="I299" s="16" t="s">
        <v>4174</v>
      </c>
      <c r="Z299" s="16" t="s">
        <v>986</v>
      </c>
      <c r="AA299" s="16" t="s">
        <v>470</v>
      </c>
      <c r="AB299" s="16">
        <v>2</v>
      </c>
      <c r="AC299" s="16" t="s">
        <v>843</v>
      </c>
      <c r="AD299" s="16" t="s">
        <v>843</v>
      </c>
      <c r="AE299" s="16" t="s">
        <v>843</v>
      </c>
      <c r="AF299" s="16" t="s">
        <v>844</v>
      </c>
      <c r="AG299" s="16" t="s">
        <v>844</v>
      </c>
      <c r="AH299" s="16" t="s">
        <v>844</v>
      </c>
      <c r="AI299" s="16" t="s">
        <v>844</v>
      </c>
      <c r="AJ299" s="16" t="s">
        <v>843</v>
      </c>
      <c r="AK299" s="16" t="s">
        <v>843</v>
      </c>
      <c r="AM299" s="16" t="s">
        <v>737</v>
      </c>
      <c r="AN299" s="16" t="s">
        <v>761</v>
      </c>
      <c r="AP299" s="16" t="s">
        <v>774</v>
      </c>
      <c r="AR299" s="16" t="s">
        <v>6907</v>
      </c>
      <c r="BB299" s="16">
        <v>1</v>
      </c>
      <c r="BC299" s="16" t="s">
        <v>7878</v>
      </c>
      <c r="BE299" s="16" t="s">
        <v>5098</v>
      </c>
      <c r="BV299" s="16" t="s">
        <v>4433</v>
      </c>
      <c r="BW299" s="16" t="s">
        <v>844</v>
      </c>
      <c r="BX299" s="16" t="s">
        <v>843</v>
      </c>
      <c r="BY299" s="16" t="s">
        <v>843</v>
      </c>
      <c r="BZ299" s="16" t="s">
        <v>843</v>
      </c>
      <c r="CA299" s="16" t="s">
        <v>843</v>
      </c>
      <c r="CB299" s="16" t="s">
        <v>843</v>
      </c>
      <c r="CC299" s="16" t="s">
        <v>843</v>
      </c>
      <c r="CD299" s="16" t="s">
        <v>843</v>
      </c>
      <c r="CE299" s="16" t="s">
        <v>843</v>
      </c>
      <c r="CF299" s="16" t="s">
        <v>843</v>
      </c>
      <c r="CG299" s="16" t="s">
        <v>843</v>
      </c>
      <c r="CH299" s="16" t="s">
        <v>843</v>
      </c>
      <c r="CI299" s="16" t="s">
        <v>843</v>
      </c>
      <c r="CJ299" s="16" t="s">
        <v>843</v>
      </c>
      <c r="CK299" s="16" t="s">
        <v>843</v>
      </c>
      <c r="CP299" s="16" t="s">
        <v>867</v>
      </c>
      <c r="CQ299" s="16" t="s">
        <v>5191</v>
      </c>
      <c r="CR299" s="16" t="s">
        <v>844</v>
      </c>
      <c r="CS299" s="16" t="s">
        <v>843</v>
      </c>
      <c r="CT299" s="16" t="s">
        <v>843</v>
      </c>
      <c r="CU299" s="16" t="s">
        <v>843</v>
      </c>
      <c r="CV299" s="16" t="s">
        <v>843</v>
      </c>
      <c r="CW299" s="16" t="s">
        <v>843</v>
      </c>
      <c r="CX299" s="16" t="s">
        <v>843</v>
      </c>
      <c r="CY299" s="16" t="s">
        <v>843</v>
      </c>
      <c r="CZ299" s="16" t="s">
        <v>843</v>
      </c>
      <c r="DA299" s="16" t="s">
        <v>5184</v>
      </c>
      <c r="DX299" s="16" t="s">
        <v>867</v>
      </c>
      <c r="DY299" s="16" t="s">
        <v>867</v>
      </c>
      <c r="GC299" s="16" t="s">
        <v>5330</v>
      </c>
      <c r="GF299" s="16" t="s">
        <v>867</v>
      </c>
      <c r="GG299" s="16" t="s">
        <v>867</v>
      </c>
      <c r="GV299" s="16" t="s">
        <v>5443</v>
      </c>
      <c r="GW299" s="16" t="s">
        <v>843</v>
      </c>
      <c r="GX299" s="16" t="s">
        <v>844</v>
      </c>
      <c r="GY299" s="16" t="s">
        <v>843</v>
      </c>
      <c r="GZ299" s="16" t="s">
        <v>843</v>
      </c>
      <c r="HA299" s="16" t="s">
        <v>843</v>
      </c>
      <c r="HB299" s="16" t="s">
        <v>843</v>
      </c>
      <c r="HC299" s="16" t="s">
        <v>843</v>
      </c>
      <c r="HD299" s="16" t="s">
        <v>843</v>
      </c>
      <c r="HE299" s="16" t="s">
        <v>843</v>
      </c>
      <c r="HF299" s="16" t="s">
        <v>843</v>
      </c>
      <c r="HH299" s="16" t="s">
        <v>5456</v>
      </c>
      <c r="HK299" s="16" t="s">
        <v>865</v>
      </c>
      <c r="HM299" s="16" t="s">
        <v>865</v>
      </c>
      <c r="HZ299" s="16" t="s">
        <v>7944</v>
      </c>
      <c r="KE299" s="16" t="s">
        <v>5585</v>
      </c>
      <c r="KG299" s="16" t="s">
        <v>7018</v>
      </c>
      <c r="KH299" s="16" t="s">
        <v>7033</v>
      </c>
      <c r="KI299" s="16" t="s">
        <v>865</v>
      </c>
      <c r="LG299" s="16" t="s">
        <v>867</v>
      </c>
      <c r="LH299" s="16" t="s">
        <v>867</v>
      </c>
      <c r="LI299" s="16" t="s">
        <v>867</v>
      </c>
      <c r="LJ299" s="16" t="s">
        <v>867</v>
      </c>
      <c r="LK299" s="16" t="s">
        <v>867</v>
      </c>
      <c r="LL299" s="16" t="s">
        <v>5663</v>
      </c>
      <c r="LM299" s="16" t="s">
        <v>843</v>
      </c>
      <c r="LN299" s="16" t="s">
        <v>843</v>
      </c>
      <c r="LO299" s="16" t="s">
        <v>844</v>
      </c>
      <c r="LP299" s="16" t="s">
        <v>843</v>
      </c>
      <c r="LQ299" s="16" t="s">
        <v>843</v>
      </c>
      <c r="LR299" s="16" t="s">
        <v>843</v>
      </c>
      <c r="LS299" s="16" t="s">
        <v>843</v>
      </c>
      <c r="LT299" s="16" t="s">
        <v>843</v>
      </c>
      <c r="LU299" s="16" t="s">
        <v>843</v>
      </c>
      <c r="LV299" s="16" t="s">
        <v>843</v>
      </c>
      <c r="LW299" s="16" t="s">
        <v>843</v>
      </c>
      <c r="LX299" s="16" t="s">
        <v>843</v>
      </c>
      <c r="LY299" s="16" t="s">
        <v>843</v>
      </c>
      <c r="LZ299" s="16" t="s">
        <v>843</v>
      </c>
      <c r="MA299" s="16" t="s">
        <v>843</v>
      </c>
      <c r="MC299" s="16" t="s">
        <v>5694</v>
      </c>
      <c r="MD299" s="16" t="s">
        <v>844</v>
      </c>
      <c r="ME299" s="16" t="s">
        <v>843</v>
      </c>
      <c r="MF299" s="16" t="s">
        <v>843</v>
      </c>
      <c r="MG299" s="16" t="s">
        <v>843</v>
      </c>
      <c r="MH299" s="16" t="s">
        <v>843</v>
      </c>
      <c r="MI299" s="16" t="s">
        <v>843</v>
      </c>
      <c r="MJ299" s="16" t="s">
        <v>843</v>
      </c>
      <c r="MK299" s="16" t="s">
        <v>843</v>
      </c>
      <c r="ML299" s="16" t="s">
        <v>843</v>
      </c>
      <c r="MM299" s="16" t="s">
        <v>843</v>
      </c>
      <c r="MN299" s="16" t="s">
        <v>843</v>
      </c>
      <c r="MO299" s="16" t="s">
        <v>843</v>
      </c>
      <c r="MP299" s="16" t="s">
        <v>843</v>
      </c>
      <c r="MQ299" s="16" t="s">
        <v>843</v>
      </c>
      <c r="MR299" s="16" t="s">
        <v>843</v>
      </c>
      <c r="MS299" s="16" t="s">
        <v>843</v>
      </c>
      <c r="MT299" s="16" t="s">
        <v>843</v>
      </c>
      <c r="MU299" s="16" t="s">
        <v>843</v>
      </c>
      <c r="MV299" s="16" t="s">
        <v>843</v>
      </c>
      <c r="MX299" s="16" t="s">
        <v>5694</v>
      </c>
      <c r="MY299" s="16" t="s">
        <v>844</v>
      </c>
      <c r="MZ299" s="16" t="s">
        <v>843</v>
      </c>
      <c r="NA299" s="16" t="s">
        <v>843</v>
      </c>
      <c r="NB299" s="16" t="s">
        <v>843</v>
      </c>
      <c r="NC299" s="16" t="s">
        <v>843</v>
      </c>
      <c r="ND299" s="16" t="s">
        <v>843</v>
      </c>
      <c r="NE299" s="16" t="s">
        <v>843</v>
      </c>
      <c r="NF299" s="16" t="s">
        <v>843</v>
      </c>
      <c r="NG299" s="16" t="s">
        <v>843</v>
      </c>
      <c r="NH299" s="16" t="s">
        <v>843</v>
      </c>
      <c r="NI299" s="16" t="s">
        <v>843</v>
      </c>
      <c r="NJ299" s="16" t="s">
        <v>843</v>
      </c>
      <c r="NK299" s="16" t="s">
        <v>843</v>
      </c>
      <c r="NL299" s="16" t="s">
        <v>843</v>
      </c>
      <c r="NM299" s="16" t="s">
        <v>843</v>
      </c>
      <c r="NN299" s="16" t="s">
        <v>843</v>
      </c>
      <c r="NO299" s="16" t="s">
        <v>843</v>
      </c>
      <c r="NP299" s="16" t="s">
        <v>843</v>
      </c>
      <c r="NQ299" s="16" t="s">
        <v>843</v>
      </c>
      <c r="PC299" s="16" t="s">
        <v>865</v>
      </c>
      <c r="PD299" s="16" t="s">
        <v>865</v>
      </c>
      <c r="PY299" s="16" t="s">
        <v>865</v>
      </c>
      <c r="QP299" s="16" t="s">
        <v>865</v>
      </c>
      <c r="QR299" s="16" t="s">
        <v>867</v>
      </c>
      <c r="QT299" s="16" t="s">
        <v>867</v>
      </c>
      <c r="QV299" s="16" t="s">
        <v>865</v>
      </c>
      <c r="QX299" s="16" t="s">
        <v>865</v>
      </c>
      <c r="RD299" s="16" t="s">
        <v>4216</v>
      </c>
      <c r="RF299" s="16" t="s">
        <v>865</v>
      </c>
      <c r="RH299" s="16" t="s">
        <v>4216</v>
      </c>
      <c r="RJ299" s="16" t="s">
        <v>865</v>
      </c>
      <c r="RN299" s="16" t="s">
        <v>7720</v>
      </c>
      <c r="RP299" s="16" t="s">
        <v>867</v>
      </c>
      <c r="RR299" s="16" t="s">
        <v>867</v>
      </c>
      <c r="RT299" s="16" t="s">
        <v>867</v>
      </c>
      <c r="RV299" s="16" t="s">
        <v>867</v>
      </c>
      <c r="RX299" s="16" t="s">
        <v>7720</v>
      </c>
      <c r="RZ299" s="16" t="s">
        <v>7724</v>
      </c>
      <c r="SQ299" s="16" t="s">
        <v>865</v>
      </c>
      <c r="SS299" s="16" t="s">
        <v>7308</v>
      </c>
      <c r="ST299" s="16" t="s">
        <v>7761</v>
      </c>
      <c r="TO299" s="16">
        <v>0</v>
      </c>
      <c r="TP299" s="16">
        <v>700</v>
      </c>
      <c r="TQ299" s="16">
        <v>800</v>
      </c>
      <c r="TR299" s="16">
        <v>200</v>
      </c>
      <c r="TS299" s="16">
        <v>200</v>
      </c>
      <c r="TT299" s="16">
        <v>0</v>
      </c>
      <c r="TU299" s="16">
        <v>0</v>
      </c>
      <c r="TV299" s="16">
        <v>1500</v>
      </c>
      <c r="TW299" s="16">
        <v>0</v>
      </c>
      <c r="TX299" s="16">
        <v>0</v>
      </c>
      <c r="TZ299" s="16" t="s">
        <v>7367</v>
      </c>
      <c r="UA299" s="16" t="s">
        <v>5968</v>
      </c>
      <c r="UB299" s="16">
        <v>0</v>
      </c>
      <c r="UC299" s="16" t="s">
        <v>843</v>
      </c>
      <c r="UD299" s="16" t="s">
        <v>843</v>
      </c>
      <c r="UE299" s="16" t="s">
        <v>844</v>
      </c>
      <c r="UF299" s="16" t="s">
        <v>843</v>
      </c>
      <c r="UG299" s="16" t="s">
        <v>843</v>
      </c>
      <c r="UH299" s="16" t="s">
        <v>843</v>
      </c>
      <c r="VK299" s="16" t="s">
        <v>6102</v>
      </c>
      <c r="VL299" s="16" t="s">
        <v>843</v>
      </c>
      <c r="VM299" s="16" t="s">
        <v>843</v>
      </c>
      <c r="VN299" s="16" t="s">
        <v>843</v>
      </c>
      <c r="VO299" s="16" t="s">
        <v>843</v>
      </c>
      <c r="VP299" s="16" t="s">
        <v>844</v>
      </c>
      <c r="VQ299" s="16" t="s">
        <v>843</v>
      </c>
      <c r="VR299" s="16" t="s">
        <v>843</v>
      </c>
      <c r="VS299" s="16" t="s">
        <v>843</v>
      </c>
      <c r="VT299" s="16" t="s">
        <v>843</v>
      </c>
      <c r="WO299" s="16" t="s">
        <v>6926</v>
      </c>
      <c r="YN299" s="16" t="s">
        <v>7040</v>
      </c>
      <c r="YP299" s="16" t="s">
        <v>7984</v>
      </c>
      <c r="YR299" s="16" t="s">
        <v>10339</v>
      </c>
      <c r="YS299" s="16" t="s">
        <v>9018</v>
      </c>
      <c r="YT299" s="16" t="s">
        <v>8694</v>
      </c>
      <c r="YU299" s="16" t="s">
        <v>10340</v>
      </c>
      <c r="YV299" s="16" t="s">
        <v>9148</v>
      </c>
      <c r="YW299" s="16" t="s">
        <v>844</v>
      </c>
      <c r="YX299" s="16" t="s">
        <v>9148</v>
      </c>
      <c r="YY299" s="16" t="s">
        <v>8995</v>
      </c>
      <c r="YZ299" s="16" t="s">
        <v>843</v>
      </c>
      <c r="ZA299" s="16" t="s">
        <v>843</v>
      </c>
      <c r="ZE299" s="16" t="s">
        <v>10341</v>
      </c>
      <c r="ZO299" s="16" t="s">
        <v>487</v>
      </c>
      <c r="ZP299" s="16" t="s">
        <v>487</v>
      </c>
      <c r="ZQ299" s="16" t="s">
        <v>486</v>
      </c>
      <c r="ZR299" s="16" t="s">
        <v>486</v>
      </c>
      <c r="ZS299" s="16" t="s">
        <v>1056</v>
      </c>
      <c r="ZT299" s="16" t="s">
        <v>8705</v>
      </c>
      <c r="ZU299" s="16" t="s">
        <v>8706</v>
      </c>
      <c r="ZV299" s="16" t="s">
        <v>487</v>
      </c>
      <c r="ZW299" s="16" t="s">
        <v>843</v>
      </c>
      <c r="ZX299" s="16" t="s">
        <v>843</v>
      </c>
      <c r="ZY299" s="16" t="s">
        <v>844</v>
      </c>
      <c r="ZZ299" s="16" t="s">
        <v>844</v>
      </c>
      <c r="AAA299" s="16" t="s">
        <v>1056</v>
      </c>
      <c r="AAB299" s="16" t="s">
        <v>844</v>
      </c>
      <c r="AAC299" s="16">
        <v>0</v>
      </c>
      <c r="AAD299" s="16" t="s">
        <v>844</v>
      </c>
      <c r="AAE299" s="16" t="s">
        <v>844</v>
      </c>
      <c r="AAF299" s="16" t="s">
        <v>843</v>
      </c>
      <c r="AAG299" s="16" t="s">
        <v>843</v>
      </c>
      <c r="AAH299" s="16" t="s">
        <v>843</v>
      </c>
      <c r="AAI299" s="16" t="s">
        <v>843</v>
      </c>
      <c r="AAJ299" s="16" t="s">
        <v>606</v>
      </c>
      <c r="AAK299" s="16" t="s">
        <v>655</v>
      </c>
      <c r="AAL299" s="16" t="s">
        <v>905</v>
      </c>
      <c r="AAM299" s="16" t="s">
        <v>660</v>
      </c>
      <c r="AAN299" s="16" t="s">
        <v>8707</v>
      </c>
      <c r="AAO299" s="16" t="s">
        <v>1019</v>
      </c>
      <c r="AAP299" s="16" t="s">
        <v>8708</v>
      </c>
      <c r="AAU299" s="16" t="s">
        <v>782</v>
      </c>
      <c r="AAW299" s="16" t="s">
        <v>782</v>
      </c>
      <c r="AAX299" s="16" t="s">
        <v>843</v>
      </c>
      <c r="AAY299" s="16" t="s">
        <v>8710</v>
      </c>
      <c r="AAZ299" s="16" t="s">
        <v>782</v>
      </c>
      <c r="ABA299" s="16" t="s">
        <v>783</v>
      </c>
      <c r="ABB299" s="16" t="s">
        <v>782</v>
      </c>
      <c r="ABC299" s="16" t="s">
        <v>783</v>
      </c>
      <c r="ABD299" s="16" t="s">
        <v>783</v>
      </c>
      <c r="ABE299" s="16" t="s">
        <v>783</v>
      </c>
      <c r="ABF299" s="16" t="s">
        <v>782</v>
      </c>
      <c r="ABG299" s="16" t="s">
        <v>782</v>
      </c>
      <c r="ABH299" s="16" t="s">
        <v>782</v>
      </c>
      <c r="ABI299" s="16" t="s">
        <v>782</v>
      </c>
      <c r="ABJ299" s="16" t="s">
        <v>783</v>
      </c>
      <c r="ABK299" s="16" t="s">
        <v>782</v>
      </c>
      <c r="ABL299" s="16" t="s">
        <v>8759</v>
      </c>
      <c r="ABM299" s="16" t="s">
        <v>843</v>
      </c>
      <c r="ABN299" s="16" t="s">
        <v>1034</v>
      </c>
      <c r="ABO299" s="16" t="s">
        <v>486</v>
      </c>
      <c r="ABP299" s="16" t="s">
        <v>972</v>
      </c>
      <c r="ABQ299" s="16" t="s">
        <v>4351</v>
      </c>
      <c r="ABR299" s="16" t="s">
        <v>470</v>
      </c>
      <c r="ABS299" s="16" t="s">
        <v>457</v>
      </c>
      <c r="ABT299" s="16" t="s">
        <v>1056</v>
      </c>
      <c r="ABU299" s="16" t="s">
        <v>1056</v>
      </c>
      <c r="ABV299" s="16" t="s">
        <v>487</v>
      </c>
      <c r="ABW299" s="16" t="s">
        <v>487</v>
      </c>
      <c r="ABX299" s="16" t="s">
        <v>894</v>
      </c>
      <c r="ABY299" s="16" t="s">
        <v>486</v>
      </c>
      <c r="ABZ299" s="16" t="s">
        <v>487</v>
      </c>
      <c r="ACA299" s="16" t="s">
        <v>761</v>
      </c>
      <c r="ACB299" s="16" t="s">
        <v>774</v>
      </c>
      <c r="ACC299" s="16" t="s">
        <v>737</v>
      </c>
      <c r="ACD299" s="16" t="s">
        <v>486</v>
      </c>
      <c r="ACE299" s="16" t="s">
        <v>487</v>
      </c>
      <c r="ACG299" s="16" t="s">
        <v>1014</v>
      </c>
      <c r="ACH299" s="16" t="s">
        <v>1009</v>
      </c>
      <c r="ACI299" s="16" t="s">
        <v>462</v>
      </c>
      <c r="ACJ299" s="16">
        <v>0.79400000000000004</v>
      </c>
      <c r="ACK299" s="16" t="s">
        <v>482</v>
      </c>
      <c r="ACL299" s="16" t="s">
        <v>740</v>
      </c>
      <c r="ACM299" s="16" t="s">
        <v>1190</v>
      </c>
      <c r="ACN299" s="16" t="s">
        <v>1169</v>
      </c>
      <c r="ACO299" s="16" t="s">
        <v>1856</v>
      </c>
      <c r="ACQ299" s="16" t="s">
        <v>1202</v>
      </c>
      <c r="ACR299" s="16" t="s">
        <v>1644</v>
      </c>
      <c r="ACS299" s="16" t="s">
        <v>676</v>
      </c>
      <c r="ACT299" s="16" t="s">
        <v>1521</v>
      </c>
      <c r="ACU299" s="16" t="s">
        <v>833</v>
      </c>
      <c r="ACV299" s="16" t="s">
        <v>8711</v>
      </c>
      <c r="ACW299" s="16" t="s">
        <v>878</v>
      </c>
      <c r="ACX299" s="16" t="s">
        <v>1916</v>
      </c>
      <c r="ACY299" s="16" t="s">
        <v>1947</v>
      </c>
      <c r="ACZ299" s="16">
        <v>1</v>
      </c>
      <c r="ADA299" s="16">
        <v>1</v>
      </c>
      <c r="ADB299" s="16">
        <v>1</v>
      </c>
      <c r="ADC299" s="16">
        <v>1</v>
      </c>
      <c r="ADD299" s="16">
        <v>1</v>
      </c>
      <c r="ADE299" s="16" t="s">
        <v>8712</v>
      </c>
      <c r="ADF299" s="16">
        <v>0</v>
      </c>
      <c r="ADG299" s="16" t="s">
        <v>486</v>
      </c>
      <c r="ADH299" s="16">
        <v>2</v>
      </c>
      <c r="ADI299" s="16" t="s">
        <v>486</v>
      </c>
      <c r="ADK299" s="16" t="s">
        <v>13194</v>
      </c>
      <c r="ADL299" s="16" t="s">
        <v>1764</v>
      </c>
      <c r="ADM299" s="16" t="s">
        <v>13195</v>
      </c>
      <c r="ADN299" s="16" t="s">
        <v>13196</v>
      </c>
      <c r="ADO299" s="16" t="s">
        <v>13197</v>
      </c>
      <c r="ADP299" s="16" t="s">
        <v>13194</v>
      </c>
      <c r="ADQ299" s="16" t="s">
        <v>1751</v>
      </c>
      <c r="ADR299" s="16" t="s">
        <v>13194</v>
      </c>
      <c r="ADS299" s="16" t="s">
        <v>13194</v>
      </c>
      <c r="AEA299" s="16">
        <v>2150</v>
      </c>
      <c r="AEE299" s="16" t="s">
        <v>952</v>
      </c>
      <c r="AEK299" s="16">
        <v>350</v>
      </c>
      <c r="AEL299" s="16">
        <v>400</v>
      </c>
      <c r="AEM299" s="16">
        <v>750</v>
      </c>
      <c r="AEN299" s="16">
        <v>100</v>
      </c>
      <c r="AEO299" s="16">
        <v>100</v>
      </c>
    </row>
    <row r="300" spans="1:822" x14ac:dyDescent="0.25">
      <c r="A300" s="30">
        <v>45827</v>
      </c>
      <c r="B300" s="16" t="s">
        <v>10342</v>
      </c>
      <c r="C300" s="16" t="s">
        <v>867</v>
      </c>
      <c r="D300" s="16" t="s">
        <v>867</v>
      </c>
      <c r="E300" s="16">
        <v>70</v>
      </c>
      <c r="F300" s="16" t="s">
        <v>8153</v>
      </c>
      <c r="G300" s="16" t="s">
        <v>4099</v>
      </c>
      <c r="I300" s="16" t="s">
        <v>4174</v>
      </c>
      <c r="Z300" s="16" t="s">
        <v>996</v>
      </c>
      <c r="AA300" s="16" t="s">
        <v>470</v>
      </c>
      <c r="AB300" s="16">
        <v>1</v>
      </c>
      <c r="AC300" s="16" t="s">
        <v>843</v>
      </c>
      <c r="AD300" s="16" t="s">
        <v>843</v>
      </c>
      <c r="AE300" s="16" t="s">
        <v>843</v>
      </c>
      <c r="AF300" s="16" t="s">
        <v>844</v>
      </c>
      <c r="AG300" s="16" t="s">
        <v>843</v>
      </c>
      <c r="AH300" s="16" t="s">
        <v>844</v>
      </c>
      <c r="AI300" s="16" t="s">
        <v>843</v>
      </c>
      <c r="AJ300" s="16" t="s">
        <v>843</v>
      </c>
      <c r="AK300" s="16" t="s">
        <v>843</v>
      </c>
      <c r="AM300" s="16" t="s">
        <v>737</v>
      </c>
      <c r="AN300" s="16" t="s">
        <v>761</v>
      </c>
      <c r="AP300" s="16" t="s">
        <v>774</v>
      </c>
      <c r="AR300" s="16" t="s">
        <v>6907</v>
      </c>
      <c r="BB300" s="16">
        <v>1</v>
      </c>
      <c r="BC300" s="16" t="s">
        <v>7878</v>
      </c>
      <c r="BE300" s="16" t="s">
        <v>5101</v>
      </c>
      <c r="BV300" s="16" t="s">
        <v>4433</v>
      </c>
      <c r="BW300" s="16" t="s">
        <v>844</v>
      </c>
      <c r="BX300" s="16" t="s">
        <v>843</v>
      </c>
      <c r="BY300" s="16" t="s">
        <v>843</v>
      </c>
      <c r="BZ300" s="16" t="s">
        <v>843</v>
      </c>
      <c r="CA300" s="16" t="s">
        <v>843</v>
      </c>
      <c r="CB300" s="16" t="s">
        <v>843</v>
      </c>
      <c r="CC300" s="16" t="s">
        <v>843</v>
      </c>
      <c r="CD300" s="16" t="s">
        <v>843</v>
      </c>
      <c r="CE300" s="16" t="s">
        <v>843</v>
      </c>
      <c r="CF300" s="16" t="s">
        <v>843</v>
      </c>
      <c r="CG300" s="16" t="s">
        <v>843</v>
      </c>
      <c r="CH300" s="16" t="s">
        <v>843</v>
      </c>
      <c r="CI300" s="16" t="s">
        <v>843</v>
      </c>
      <c r="CJ300" s="16" t="s">
        <v>843</v>
      </c>
      <c r="CK300" s="16" t="s">
        <v>843</v>
      </c>
      <c r="CP300" s="16" t="s">
        <v>867</v>
      </c>
      <c r="CQ300" s="16" t="s">
        <v>5191</v>
      </c>
      <c r="CR300" s="16" t="s">
        <v>844</v>
      </c>
      <c r="CS300" s="16" t="s">
        <v>843</v>
      </c>
      <c r="CT300" s="16" t="s">
        <v>843</v>
      </c>
      <c r="CU300" s="16" t="s">
        <v>843</v>
      </c>
      <c r="CV300" s="16" t="s">
        <v>843</v>
      </c>
      <c r="CW300" s="16" t="s">
        <v>843</v>
      </c>
      <c r="CX300" s="16" t="s">
        <v>843</v>
      </c>
      <c r="CY300" s="16" t="s">
        <v>843</v>
      </c>
      <c r="CZ300" s="16" t="s">
        <v>843</v>
      </c>
      <c r="DA300" s="16" t="s">
        <v>5184</v>
      </c>
      <c r="DX300" s="16" t="s">
        <v>867</v>
      </c>
      <c r="DY300" s="16" t="s">
        <v>867</v>
      </c>
      <c r="GC300" s="16" t="s">
        <v>5350</v>
      </c>
      <c r="GF300" s="16" t="s">
        <v>6818</v>
      </c>
      <c r="GG300" s="16" t="s">
        <v>867</v>
      </c>
      <c r="GV300" s="16" t="s">
        <v>5449</v>
      </c>
      <c r="GW300" s="16" t="s">
        <v>843</v>
      </c>
      <c r="GX300" s="16" t="s">
        <v>843</v>
      </c>
      <c r="GY300" s="16" t="s">
        <v>843</v>
      </c>
      <c r="GZ300" s="16" t="s">
        <v>844</v>
      </c>
      <c r="HA300" s="16" t="s">
        <v>843</v>
      </c>
      <c r="HB300" s="16" t="s">
        <v>843</v>
      </c>
      <c r="HC300" s="16" t="s">
        <v>843</v>
      </c>
      <c r="HD300" s="16" t="s">
        <v>843</v>
      </c>
      <c r="HE300" s="16" t="s">
        <v>843</v>
      </c>
      <c r="HF300" s="16" t="s">
        <v>843</v>
      </c>
      <c r="HH300" s="16" t="s">
        <v>5456</v>
      </c>
      <c r="HK300" s="16" t="s">
        <v>865</v>
      </c>
      <c r="HM300" s="16" t="s">
        <v>865</v>
      </c>
      <c r="HZ300" s="16" t="s">
        <v>7947</v>
      </c>
      <c r="KE300" s="16" t="s">
        <v>5585</v>
      </c>
      <c r="KG300" s="16" t="s">
        <v>7018</v>
      </c>
      <c r="KH300" s="16" t="s">
        <v>7033</v>
      </c>
      <c r="KI300" s="16" t="s">
        <v>865</v>
      </c>
      <c r="LG300" s="16" t="s">
        <v>867</v>
      </c>
      <c r="LH300" s="16" t="s">
        <v>867</v>
      </c>
      <c r="LI300" s="16" t="s">
        <v>867</v>
      </c>
      <c r="LJ300" s="16" t="s">
        <v>867</v>
      </c>
      <c r="LK300" s="16" t="s">
        <v>867</v>
      </c>
      <c r="LL300" s="16" t="s">
        <v>864</v>
      </c>
      <c r="LM300" s="16" t="s">
        <v>843</v>
      </c>
      <c r="LN300" s="16" t="s">
        <v>843</v>
      </c>
      <c r="LO300" s="16" t="s">
        <v>843</v>
      </c>
      <c r="LP300" s="16" t="s">
        <v>843</v>
      </c>
      <c r="LQ300" s="16" t="s">
        <v>843</v>
      </c>
      <c r="LR300" s="16" t="s">
        <v>843</v>
      </c>
      <c r="LS300" s="16" t="s">
        <v>843</v>
      </c>
      <c r="LT300" s="16" t="s">
        <v>843</v>
      </c>
      <c r="LU300" s="16" t="s">
        <v>843</v>
      </c>
      <c r="LV300" s="16" t="s">
        <v>843</v>
      </c>
      <c r="LW300" s="16" t="s">
        <v>843</v>
      </c>
      <c r="LX300" s="16" t="s">
        <v>843</v>
      </c>
      <c r="LY300" s="16" t="s">
        <v>843</v>
      </c>
      <c r="LZ300" s="16" t="s">
        <v>844</v>
      </c>
      <c r="MA300" s="16" t="s">
        <v>843</v>
      </c>
      <c r="MC300" s="16" t="s">
        <v>5694</v>
      </c>
      <c r="MD300" s="16" t="s">
        <v>844</v>
      </c>
      <c r="ME300" s="16" t="s">
        <v>843</v>
      </c>
      <c r="MF300" s="16" t="s">
        <v>843</v>
      </c>
      <c r="MG300" s="16" t="s">
        <v>843</v>
      </c>
      <c r="MH300" s="16" t="s">
        <v>843</v>
      </c>
      <c r="MI300" s="16" t="s">
        <v>843</v>
      </c>
      <c r="MJ300" s="16" t="s">
        <v>843</v>
      </c>
      <c r="MK300" s="16" t="s">
        <v>843</v>
      </c>
      <c r="ML300" s="16" t="s">
        <v>843</v>
      </c>
      <c r="MM300" s="16" t="s">
        <v>843</v>
      </c>
      <c r="MN300" s="16" t="s">
        <v>843</v>
      </c>
      <c r="MO300" s="16" t="s">
        <v>843</v>
      </c>
      <c r="MP300" s="16" t="s">
        <v>843</v>
      </c>
      <c r="MQ300" s="16" t="s">
        <v>843</v>
      </c>
      <c r="MR300" s="16" t="s">
        <v>843</v>
      </c>
      <c r="MS300" s="16" t="s">
        <v>843</v>
      </c>
      <c r="MT300" s="16" t="s">
        <v>843</v>
      </c>
      <c r="MU300" s="16" t="s">
        <v>843</v>
      </c>
      <c r="MV300" s="16" t="s">
        <v>843</v>
      </c>
      <c r="PC300" s="16" t="s">
        <v>865</v>
      </c>
      <c r="PD300" s="16" t="s">
        <v>865</v>
      </c>
      <c r="PY300" s="16" t="s">
        <v>865</v>
      </c>
      <c r="QP300" s="16" t="s">
        <v>865</v>
      </c>
      <c r="QR300" s="16" t="s">
        <v>867</v>
      </c>
      <c r="QT300" s="16" t="s">
        <v>867</v>
      </c>
      <c r="QV300" s="16" t="s">
        <v>865</v>
      </c>
      <c r="QX300" s="16" t="s">
        <v>865</v>
      </c>
      <c r="QY300" s="16" t="s">
        <v>867</v>
      </c>
      <c r="RD300" s="16" t="s">
        <v>865</v>
      </c>
      <c r="RF300" s="16" t="s">
        <v>865</v>
      </c>
      <c r="RH300" s="16" t="s">
        <v>865</v>
      </c>
      <c r="RJ300" s="16" t="s">
        <v>865</v>
      </c>
      <c r="RN300" s="16" t="s">
        <v>7724</v>
      </c>
      <c r="RP300" s="16" t="s">
        <v>7724</v>
      </c>
      <c r="RR300" s="16" t="s">
        <v>7720</v>
      </c>
      <c r="RT300" s="16" t="s">
        <v>7720</v>
      </c>
      <c r="RV300" s="16" t="s">
        <v>7724</v>
      </c>
      <c r="RX300" s="16" t="s">
        <v>7724</v>
      </c>
      <c r="RZ300" s="16" t="s">
        <v>7724</v>
      </c>
      <c r="SQ300" s="16" t="s">
        <v>865</v>
      </c>
      <c r="SS300" s="16" t="s">
        <v>7308</v>
      </c>
      <c r="ST300" s="16" t="s">
        <v>7761</v>
      </c>
      <c r="TN300" s="16">
        <v>800</v>
      </c>
      <c r="TO300" s="16">
        <v>0</v>
      </c>
      <c r="TP300" s="16">
        <v>300</v>
      </c>
      <c r="TQ300" s="16">
        <v>600</v>
      </c>
      <c r="TR300" s="16">
        <v>150</v>
      </c>
      <c r="TS300" s="16">
        <v>0</v>
      </c>
      <c r="TT300" s="16">
        <v>0</v>
      </c>
      <c r="TV300" s="16">
        <v>900</v>
      </c>
      <c r="TW300" s="16">
        <v>0</v>
      </c>
      <c r="TZ300" s="16" t="s">
        <v>7364</v>
      </c>
      <c r="UA300" s="16" t="s">
        <v>8691</v>
      </c>
      <c r="UB300" s="16">
        <v>0</v>
      </c>
      <c r="UC300" s="16" t="s">
        <v>843</v>
      </c>
      <c r="UD300" s="16" t="s">
        <v>843</v>
      </c>
      <c r="UE300" s="16" t="s">
        <v>844</v>
      </c>
      <c r="UF300" s="16" t="s">
        <v>844</v>
      </c>
      <c r="UG300" s="16" t="s">
        <v>843</v>
      </c>
      <c r="UH300" s="16" t="s">
        <v>843</v>
      </c>
      <c r="VK300" s="16" t="s">
        <v>6102</v>
      </c>
      <c r="VL300" s="16" t="s">
        <v>843</v>
      </c>
      <c r="VM300" s="16" t="s">
        <v>843</v>
      </c>
      <c r="VN300" s="16" t="s">
        <v>843</v>
      </c>
      <c r="VO300" s="16" t="s">
        <v>843</v>
      </c>
      <c r="VP300" s="16" t="s">
        <v>844</v>
      </c>
      <c r="VQ300" s="16" t="s">
        <v>843</v>
      </c>
      <c r="VR300" s="16" t="s">
        <v>843</v>
      </c>
      <c r="VS300" s="16" t="s">
        <v>843</v>
      </c>
      <c r="VT300" s="16" t="s">
        <v>843</v>
      </c>
      <c r="VV300" s="16">
        <v>1500</v>
      </c>
      <c r="VX300" s="16" t="s">
        <v>6028</v>
      </c>
      <c r="VY300" s="16" t="s">
        <v>844</v>
      </c>
      <c r="VZ300" s="16" t="s">
        <v>843</v>
      </c>
      <c r="WA300" s="16" t="s">
        <v>843</v>
      </c>
      <c r="WB300" s="16" t="s">
        <v>843</v>
      </c>
      <c r="WC300" s="16" t="s">
        <v>843</v>
      </c>
      <c r="WD300" s="16" t="s">
        <v>843</v>
      </c>
      <c r="WE300" s="16" t="s">
        <v>843</v>
      </c>
      <c r="WF300" s="16" t="s">
        <v>843</v>
      </c>
      <c r="WH300" s="16">
        <v>1625</v>
      </c>
      <c r="WO300" s="16" t="s">
        <v>6926</v>
      </c>
      <c r="YN300" s="16" t="s">
        <v>7040</v>
      </c>
      <c r="YP300" s="16" t="s">
        <v>864</v>
      </c>
      <c r="YR300" s="16" t="s">
        <v>10343</v>
      </c>
      <c r="YS300" s="16" t="s">
        <v>10344</v>
      </c>
      <c r="YT300" s="16" t="s">
        <v>8694</v>
      </c>
      <c r="YU300" s="16" t="s">
        <v>10345</v>
      </c>
      <c r="YV300" s="16" t="s">
        <v>9148</v>
      </c>
      <c r="YW300" s="16" t="s">
        <v>844</v>
      </c>
      <c r="YX300" s="16" t="s">
        <v>9148</v>
      </c>
      <c r="YY300" s="16" t="s">
        <v>8734</v>
      </c>
      <c r="YZ300" s="16" t="s">
        <v>843</v>
      </c>
      <c r="ZB300" s="16">
        <v>2000</v>
      </c>
      <c r="ZC300" s="16" t="s">
        <v>8832</v>
      </c>
      <c r="ZD300" s="16" t="s">
        <v>843</v>
      </c>
      <c r="ZE300" s="16" t="s">
        <v>9242</v>
      </c>
      <c r="ZF300" s="16" t="s">
        <v>8826</v>
      </c>
      <c r="ZG300" s="16" t="s">
        <v>8865</v>
      </c>
      <c r="ZH300" s="16" t="s">
        <v>843</v>
      </c>
      <c r="ZI300" s="16" t="s">
        <v>8907</v>
      </c>
      <c r="ZK300" s="16" t="s">
        <v>843</v>
      </c>
      <c r="ZM300" s="16" t="s">
        <v>843</v>
      </c>
      <c r="ZN300" s="16" t="s">
        <v>8742</v>
      </c>
      <c r="ZO300" s="16" t="s">
        <v>487</v>
      </c>
      <c r="ZP300" s="16" t="s">
        <v>487</v>
      </c>
      <c r="ZQ300" s="16" t="s">
        <v>486</v>
      </c>
      <c r="ZR300" s="16" t="s">
        <v>486</v>
      </c>
      <c r="ZS300" s="16" t="s">
        <v>844</v>
      </c>
      <c r="ZT300" s="16" t="s">
        <v>8705</v>
      </c>
      <c r="ZU300" s="16" t="s">
        <v>8706</v>
      </c>
      <c r="ZV300" s="16" t="s">
        <v>487</v>
      </c>
      <c r="ZW300" s="16" t="s">
        <v>843</v>
      </c>
      <c r="ZX300" s="16" t="s">
        <v>843</v>
      </c>
      <c r="ZY300" s="16" t="s">
        <v>844</v>
      </c>
      <c r="ZZ300" s="16" t="s">
        <v>843</v>
      </c>
      <c r="AAA300" s="16" t="s">
        <v>844</v>
      </c>
      <c r="AAB300" s="16" t="s">
        <v>843</v>
      </c>
      <c r="AAC300" s="16">
        <v>0</v>
      </c>
      <c r="AAD300" s="16" t="s">
        <v>844</v>
      </c>
      <c r="AAE300" s="16" t="s">
        <v>843</v>
      </c>
      <c r="AAF300" s="16" t="s">
        <v>843</v>
      </c>
      <c r="AAG300" s="16" t="s">
        <v>843</v>
      </c>
      <c r="AAH300" s="16" t="s">
        <v>843</v>
      </c>
      <c r="AAI300" s="16" t="s">
        <v>843</v>
      </c>
      <c r="AAJ300" s="16" t="s">
        <v>606</v>
      </c>
      <c r="AAK300" s="16" t="s">
        <v>639</v>
      </c>
      <c r="AAL300" s="16" t="s">
        <v>905</v>
      </c>
      <c r="AAM300" s="16" t="s">
        <v>663</v>
      </c>
      <c r="AAN300" s="16" t="s">
        <v>8707</v>
      </c>
      <c r="AAO300" s="16" t="s">
        <v>1018</v>
      </c>
      <c r="AAP300" s="16" t="s">
        <v>8708</v>
      </c>
      <c r="AAQ300" s="16" t="s">
        <v>8943</v>
      </c>
      <c r="AAS300" s="16">
        <v>2329.23</v>
      </c>
      <c r="AAT300" s="16" t="s">
        <v>782</v>
      </c>
      <c r="AAU300" s="16" t="s">
        <v>782</v>
      </c>
      <c r="AAV300" s="16" t="s">
        <v>782</v>
      </c>
      <c r="AAW300" s="16" t="s">
        <v>782</v>
      </c>
      <c r="AAX300" s="16" t="s">
        <v>843</v>
      </c>
      <c r="AAY300" s="16" t="s">
        <v>8710</v>
      </c>
      <c r="AAZ300" s="16" t="s">
        <v>782</v>
      </c>
      <c r="ABA300" s="16" t="s">
        <v>783</v>
      </c>
      <c r="ABB300" s="16" t="s">
        <v>782</v>
      </c>
      <c r="ABC300" s="16" t="s">
        <v>783</v>
      </c>
      <c r="ABD300" s="16" t="s">
        <v>782</v>
      </c>
      <c r="ABE300" s="16" t="s">
        <v>783</v>
      </c>
      <c r="ABF300" s="16" t="s">
        <v>782</v>
      </c>
      <c r="ABG300" s="16" t="s">
        <v>783</v>
      </c>
      <c r="ABH300" s="16" t="s">
        <v>783</v>
      </c>
      <c r="ABI300" s="16" t="s">
        <v>782</v>
      </c>
      <c r="ABJ300" s="16" t="s">
        <v>782</v>
      </c>
      <c r="ABK300" s="16" t="s">
        <v>782</v>
      </c>
      <c r="ABL300" s="16" t="s">
        <v>8759</v>
      </c>
      <c r="ABM300" s="16" t="s">
        <v>843</v>
      </c>
      <c r="ABN300" s="16" t="s">
        <v>1034</v>
      </c>
      <c r="ABO300" s="16" t="s">
        <v>486</v>
      </c>
      <c r="ABP300" s="16" t="s">
        <v>972</v>
      </c>
      <c r="ABQ300" s="16" t="s">
        <v>4297</v>
      </c>
      <c r="ABR300" s="16" t="s">
        <v>470</v>
      </c>
      <c r="ABS300" s="16" t="s">
        <v>457</v>
      </c>
      <c r="ABT300" s="16" t="s">
        <v>844</v>
      </c>
      <c r="ABU300" s="16" t="s">
        <v>844</v>
      </c>
      <c r="ABV300" s="16" t="s">
        <v>487</v>
      </c>
      <c r="ABW300" s="16" t="s">
        <v>486</v>
      </c>
      <c r="ABX300" s="16" t="s">
        <v>892</v>
      </c>
      <c r="ABY300" s="16" t="s">
        <v>486</v>
      </c>
      <c r="ABZ300" s="16" t="s">
        <v>486</v>
      </c>
      <c r="ACA300" s="16" t="s">
        <v>761</v>
      </c>
      <c r="ACB300" s="16" t="s">
        <v>774</v>
      </c>
      <c r="ACC300" s="16" t="s">
        <v>737</v>
      </c>
      <c r="ACD300" s="16" t="s">
        <v>486</v>
      </c>
      <c r="ACE300" s="16" t="s">
        <v>486</v>
      </c>
      <c r="ACG300" s="16" t="s">
        <v>1014</v>
      </c>
      <c r="ACH300" s="16" t="s">
        <v>1009</v>
      </c>
      <c r="ACI300" s="16" t="s">
        <v>462</v>
      </c>
      <c r="ACJ300" s="16">
        <v>0.79400000000000004</v>
      </c>
      <c r="ACK300" s="16" t="s">
        <v>482</v>
      </c>
      <c r="ACL300" s="16" t="s">
        <v>740</v>
      </c>
      <c r="ACM300" s="16" t="s">
        <v>1190</v>
      </c>
      <c r="ACN300" s="16" t="s">
        <v>1169</v>
      </c>
      <c r="ACO300" s="16" t="s">
        <v>1856</v>
      </c>
      <c r="ACP300" s="16">
        <v>1625</v>
      </c>
      <c r="ACQ300" s="16" t="s">
        <v>1201</v>
      </c>
      <c r="ACR300" s="16" t="s">
        <v>1644</v>
      </c>
      <c r="ACS300" s="16" t="s">
        <v>680</v>
      </c>
      <c r="ACT300" s="16" t="s">
        <v>1522</v>
      </c>
      <c r="ACU300" s="16" t="s">
        <v>833</v>
      </c>
      <c r="ACV300" s="16" t="s">
        <v>8711</v>
      </c>
      <c r="ACW300" s="16" t="s">
        <v>878</v>
      </c>
      <c r="ACX300" s="16" t="s">
        <v>1916</v>
      </c>
      <c r="ACY300" s="16" t="s">
        <v>1949</v>
      </c>
      <c r="ACZ300" s="16">
        <v>1</v>
      </c>
      <c r="ADA300" s="16">
        <v>1</v>
      </c>
      <c r="ADB300" s="16">
        <v>1</v>
      </c>
      <c r="ADC300" s="16">
        <v>1</v>
      </c>
      <c r="ADD300" s="16">
        <v>1</v>
      </c>
      <c r="ADE300" s="16" t="s">
        <v>8712</v>
      </c>
      <c r="ADF300" s="16">
        <v>0</v>
      </c>
      <c r="ADG300" s="16" t="s">
        <v>486</v>
      </c>
      <c r="ADH300" s="16">
        <v>1</v>
      </c>
      <c r="ADI300" s="16" t="s">
        <v>486</v>
      </c>
      <c r="ADJ300" s="16" t="s">
        <v>13198</v>
      </c>
      <c r="ADK300" s="16" t="s">
        <v>13194</v>
      </c>
      <c r="ADL300" s="16" t="s">
        <v>13196</v>
      </c>
      <c r="ADM300" s="16" t="s">
        <v>13195</v>
      </c>
      <c r="ADN300" s="16" t="s">
        <v>13196</v>
      </c>
      <c r="ADO300" s="16" t="s">
        <v>13194</v>
      </c>
      <c r="ADQ300" s="16" t="s">
        <v>1751</v>
      </c>
      <c r="ADR300" s="16" t="s">
        <v>13194</v>
      </c>
      <c r="ADU300" s="16" t="s">
        <v>1756</v>
      </c>
      <c r="ADW300" s="16" t="s">
        <v>13199</v>
      </c>
      <c r="ADY300" s="16" t="s">
        <v>1058</v>
      </c>
      <c r="AEA300" s="16">
        <v>2000</v>
      </c>
      <c r="AEC300" s="16" t="s">
        <v>1058</v>
      </c>
      <c r="AED300" s="16">
        <v>2329.23</v>
      </c>
      <c r="AEE300" s="16" t="s">
        <v>952</v>
      </c>
      <c r="AEG300" s="16">
        <v>3125</v>
      </c>
      <c r="AEI300" s="16">
        <v>800</v>
      </c>
      <c r="AEK300" s="16">
        <v>300</v>
      </c>
      <c r="AEL300" s="16">
        <v>600</v>
      </c>
      <c r="AEM300" s="16">
        <v>900</v>
      </c>
      <c r="AEN300" s="16">
        <v>150</v>
      </c>
    </row>
    <row r="301" spans="1:822" x14ac:dyDescent="0.25">
      <c r="A301" s="30">
        <v>45827</v>
      </c>
      <c r="B301" s="16" t="s">
        <v>10346</v>
      </c>
      <c r="C301" s="16" t="s">
        <v>867</v>
      </c>
      <c r="D301" s="16" t="s">
        <v>867</v>
      </c>
      <c r="E301" s="16">
        <v>19</v>
      </c>
      <c r="F301" s="16" t="s">
        <v>8153</v>
      </c>
      <c r="G301" s="16" t="s">
        <v>4099</v>
      </c>
      <c r="I301" s="16" t="s">
        <v>4174</v>
      </c>
      <c r="Z301" s="16" t="s">
        <v>993</v>
      </c>
      <c r="AA301" s="16" t="s">
        <v>470</v>
      </c>
      <c r="AB301" s="16">
        <v>1</v>
      </c>
      <c r="AC301" s="16" t="s">
        <v>844</v>
      </c>
      <c r="AD301" s="16" t="s">
        <v>843</v>
      </c>
      <c r="AE301" s="16" t="s">
        <v>843</v>
      </c>
      <c r="AF301" s="16" t="s">
        <v>844</v>
      </c>
      <c r="AG301" s="16" t="s">
        <v>843</v>
      </c>
      <c r="AH301" s="16" t="s">
        <v>844</v>
      </c>
      <c r="AI301" s="16" t="s">
        <v>843</v>
      </c>
      <c r="AJ301" s="16" t="s">
        <v>843</v>
      </c>
      <c r="AK301" s="16" t="s">
        <v>843</v>
      </c>
      <c r="AM301" s="16" t="s">
        <v>737</v>
      </c>
      <c r="AN301" s="16" t="s">
        <v>761</v>
      </c>
      <c r="AP301" s="16" t="s">
        <v>768</v>
      </c>
      <c r="AR301" s="16" t="s">
        <v>6907</v>
      </c>
      <c r="BB301" s="16">
        <v>1</v>
      </c>
      <c r="BC301" s="16" t="s">
        <v>7872</v>
      </c>
      <c r="BE301" s="16" t="s">
        <v>5098</v>
      </c>
      <c r="BV301" s="16" t="s">
        <v>4433</v>
      </c>
      <c r="BW301" s="16" t="s">
        <v>844</v>
      </c>
      <c r="BX301" s="16" t="s">
        <v>843</v>
      </c>
      <c r="BY301" s="16" t="s">
        <v>843</v>
      </c>
      <c r="BZ301" s="16" t="s">
        <v>843</v>
      </c>
      <c r="CA301" s="16" t="s">
        <v>843</v>
      </c>
      <c r="CB301" s="16" t="s">
        <v>843</v>
      </c>
      <c r="CC301" s="16" t="s">
        <v>843</v>
      </c>
      <c r="CD301" s="16" t="s">
        <v>843</v>
      </c>
      <c r="CE301" s="16" t="s">
        <v>843</v>
      </c>
      <c r="CF301" s="16" t="s">
        <v>843</v>
      </c>
      <c r="CG301" s="16" t="s">
        <v>843</v>
      </c>
      <c r="CH301" s="16" t="s">
        <v>843</v>
      </c>
      <c r="CI301" s="16" t="s">
        <v>843</v>
      </c>
      <c r="CJ301" s="16" t="s">
        <v>843</v>
      </c>
      <c r="CK301" s="16" t="s">
        <v>843</v>
      </c>
      <c r="CP301" s="16" t="s">
        <v>865</v>
      </c>
      <c r="DX301" s="16" t="s">
        <v>867</v>
      </c>
      <c r="DY301" s="16" t="s">
        <v>867</v>
      </c>
      <c r="GC301" s="16" t="s">
        <v>5330</v>
      </c>
      <c r="GF301" s="16" t="s">
        <v>867</v>
      </c>
      <c r="GG301" s="16" t="s">
        <v>867</v>
      </c>
      <c r="GV301" s="16" t="s">
        <v>5443</v>
      </c>
      <c r="GW301" s="16" t="s">
        <v>843</v>
      </c>
      <c r="GX301" s="16" t="s">
        <v>844</v>
      </c>
      <c r="GY301" s="16" t="s">
        <v>843</v>
      </c>
      <c r="GZ301" s="16" t="s">
        <v>843</v>
      </c>
      <c r="HA301" s="16" t="s">
        <v>843</v>
      </c>
      <c r="HB301" s="16" t="s">
        <v>843</v>
      </c>
      <c r="HC301" s="16" t="s">
        <v>843</v>
      </c>
      <c r="HD301" s="16" t="s">
        <v>843</v>
      </c>
      <c r="HE301" s="16" t="s">
        <v>843</v>
      </c>
      <c r="HF301" s="16" t="s">
        <v>843</v>
      </c>
      <c r="HH301" s="16" t="s">
        <v>5456</v>
      </c>
      <c r="HK301" s="16" t="s">
        <v>864</v>
      </c>
      <c r="HM301" s="16" t="s">
        <v>865</v>
      </c>
      <c r="HZ301" s="16" t="s">
        <v>7944</v>
      </c>
      <c r="KE301" s="16" t="s">
        <v>5582</v>
      </c>
      <c r="KG301" s="16" t="s">
        <v>7015</v>
      </c>
      <c r="KH301" s="16" t="s">
        <v>7030</v>
      </c>
      <c r="KI301" s="16" t="s">
        <v>865</v>
      </c>
      <c r="LG301" s="16" t="s">
        <v>867</v>
      </c>
      <c r="LH301" s="16" t="s">
        <v>865</v>
      </c>
      <c r="LI301" s="16" t="s">
        <v>867</v>
      </c>
      <c r="LJ301" s="16" t="s">
        <v>867</v>
      </c>
      <c r="LK301" s="16" t="s">
        <v>867</v>
      </c>
      <c r="LL301" s="16" t="s">
        <v>5663</v>
      </c>
      <c r="LM301" s="16" t="s">
        <v>843</v>
      </c>
      <c r="LN301" s="16" t="s">
        <v>843</v>
      </c>
      <c r="LO301" s="16" t="s">
        <v>844</v>
      </c>
      <c r="LP301" s="16" t="s">
        <v>843</v>
      </c>
      <c r="LQ301" s="16" t="s">
        <v>843</v>
      </c>
      <c r="LR301" s="16" t="s">
        <v>843</v>
      </c>
      <c r="LS301" s="16" t="s">
        <v>843</v>
      </c>
      <c r="LT301" s="16" t="s">
        <v>843</v>
      </c>
      <c r="LU301" s="16" t="s">
        <v>843</v>
      </c>
      <c r="LV301" s="16" t="s">
        <v>843</v>
      </c>
      <c r="LW301" s="16" t="s">
        <v>843</v>
      </c>
      <c r="LX301" s="16" t="s">
        <v>843</v>
      </c>
      <c r="LY301" s="16" t="s">
        <v>843</v>
      </c>
      <c r="LZ301" s="16" t="s">
        <v>843</v>
      </c>
      <c r="MA301" s="16" t="s">
        <v>843</v>
      </c>
      <c r="MC301" s="16" t="s">
        <v>5694</v>
      </c>
      <c r="MD301" s="16" t="s">
        <v>844</v>
      </c>
      <c r="ME301" s="16" t="s">
        <v>843</v>
      </c>
      <c r="MF301" s="16" t="s">
        <v>843</v>
      </c>
      <c r="MG301" s="16" t="s">
        <v>843</v>
      </c>
      <c r="MH301" s="16" t="s">
        <v>843</v>
      </c>
      <c r="MI301" s="16" t="s">
        <v>843</v>
      </c>
      <c r="MJ301" s="16" t="s">
        <v>843</v>
      </c>
      <c r="MK301" s="16" t="s">
        <v>843</v>
      </c>
      <c r="ML301" s="16" t="s">
        <v>843</v>
      </c>
      <c r="MM301" s="16" t="s">
        <v>843</v>
      </c>
      <c r="MN301" s="16" t="s">
        <v>843</v>
      </c>
      <c r="MO301" s="16" t="s">
        <v>843</v>
      </c>
      <c r="MP301" s="16" t="s">
        <v>843</v>
      </c>
      <c r="MQ301" s="16" t="s">
        <v>843</v>
      </c>
      <c r="MR301" s="16" t="s">
        <v>843</v>
      </c>
      <c r="MS301" s="16" t="s">
        <v>843</v>
      </c>
      <c r="MT301" s="16" t="s">
        <v>843</v>
      </c>
      <c r="MU301" s="16" t="s">
        <v>843</v>
      </c>
      <c r="MV301" s="16" t="s">
        <v>843</v>
      </c>
      <c r="PC301" s="16" t="s">
        <v>865</v>
      </c>
      <c r="PD301" s="16" t="s">
        <v>865</v>
      </c>
      <c r="PY301" s="16" t="s">
        <v>865</v>
      </c>
      <c r="QP301" s="16" t="s">
        <v>867</v>
      </c>
      <c r="QR301" s="16" t="s">
        <v>867</v>
      </c>
      <c r="QT301" s="16" t="s">
        <v>867</v>
      </c>
      <c r="QV301" s="16" t="s">
        <v>865</v>
      </c>
      <c r="QX301" s="16" t="s">
        <v>867</v>
      </c>
      <c r="RD301" s="16" t="s">
        <v>865</v>
      </c>
      <c r="RF301" s="16" t="s">
        <v>865</v>
      </c>
      <c r="RH301" s="16" t="s">
        <v>865</v>
      </c>
      <c r="RJ301" s="16" t="s">
        <v>865</v>
      </c>
      <c r="RN301" s="16" t="s">
        <v>7720</v>
      </c>
      <c r="RP301" s="16" t="s">
        <v>867</v>
      </c>
      <c r="RR301" s="16" t="s">
        <v>867</v>
      </c>
      <c r="RT301" s="16" t="s">
        <v>867</v>
      </c>
      <c r="RV301" s="16" t="s">
        <v>867</v>
      </c>
      <c r="RX301" s="16" t="s">
        <v>867</v>
      </c>
      <c r="RZ301" s="16" t="s">
        <v>867</v>
      </c>
      <c r="SQ301" s="16" t="s">
        <v>865</v>
      </c>
      <c r="SS301" s="16" t="s">
        <v>7296</v>
      </c>
      <c r="ST301" s="16" t="s">
        <v>7761</v>
      </c>
      <c r="TN301" s="16">
        <v>3000</v>
      </c>
      <c r="TP301" s="16">
        <v>500</v>
      </c>
      <c r="TQ301" s="16">
        <v>0</v>
      </c>
      <c r="TR301" s="16">
        <v>300</v>
      </c>
      <c r="TS301" s="16">
        <v>200</v>
      </c>
      <c r="TT301" s="16">
        <v>0</v>
      </c>
      <c r="TU301" s="16">
        <v>1000</v>
      </c>
      <c r="TW301" s="16">
        <v>0</v>
      </c>
      <c r="TZ301" s="16" t="s">
        <v>7367</v>
      </c>
      <c r="UA301" s="16" t="s">
        <v>5941</v>
      </c>
      <c r="UB301" s="16">
        <v>0</v>
      </c>
      <c r="UC301" s="16" t="s">
        <v>844</v>
      </c>
      <c r="UD301" s="16" t="s">
        <v>843</v>
      </c>
      <c r="UE301" s="16" t="s">
        <v>843</v>
      </c>
      <c r="UF301" s="16" t="s">
        <v>843</v>
      </c>
      <c r="UG301" s="16" t="s">
        <v>843</v>
      </c>
      <c r="UH301" s="16" t="s">
        <v>843</v>
      </c>
      <c r="UL301" s="16">
        <v>9000</v>
      </c>
      <c r="WO301" s="16" t="s">
        <v>6926</v>
      </c>
      <c r="YN301" s="16" t="s">
        <v>7040</v>
      </c>
      <c r="YP301" s="16" t="s">
        <v>7978</v>
      </c>
      <c r="YR301" s="16" t="s">
        <v>10347</v>
      </c>
      <c r="YS301" s="16" t="s">
        <v>10348</v>
      </c>
      <c r="YT301" s="16" t="s">
        <v>8694</v>
      </c>
      <c r="YU301" s="16" t="s">
        <v>10349</v>
      </c>
      <c r="YV301" s="16" t="s">
        <v>9148</v>
      </c>
      <c r="YW301" s="16" t="s">
        <v>844</v>
      </c>
      <c r="YX301" s="16" t="s">
        <v>9148</v>
      </c>
      <c r="YZ301" s="16" t="s">
        <v>843</v>
      </c>
      <c r="ZE301" s="16" t="s">
        <v>843</v>
      </c>
      <c r="ZO301" s="16" t="s">
        <v>487</v>
      </c>
      <c r="ZP301" s="16" t="s">
        <v>487</v>
      </c>
      <c r="ZQ301" s="16" t="s">
        <v>486</v>
      </c>
      <c r="ZR301" s="16" t="s">
        <v>486</v>
      </c>
      <c r="ZS301" s="16" t="s">
        <v>844</v>
      </c>
      <c r="ZT301" s="16" t="s">
        <v>8705</v>
      </c>
      <c r="ZU301" s="16" t="s">
        <v>8706</v>
      </c>
      <c r="ZV301" s="16" t="s">
        <v>487</v>
      </c>
      <c r="ZW301" s="16" t="s">
        <v>843</v>
      </c>
      <c r="ZX301" s="16" t="s">
        <v>844</v>
      </c>
      <c r="ZY301" s="16" t="s">
        <v>844</v>
      </c>
      <c r="ZZ301" s="16" t="s">
        <v>843</v>
      </c>
      <c r="AAA301" s="16" t="s">
        <v>843</v>
      </c>
      <c r="AAB301" s="16" t="s">
        <v>843</v>
      </c>
      <c r="AAC301" s="16">
        <v>1</v>
      </c>
      <c r="AAD301" s="16" t="s">
        <v>844</v>
      </c>
      <c r="AAE301" s="16" t="s">
        <v>843</v>
      </c>
      <c r="AAF301" s="16" t="s">
        <v>843</v>
      </c>
      <c r="AAG301" s="16" t="s">
        <v>843</v>
      </c>
      <c r="AAH301" s="16" t="s">
        <v>843</v>
      </c>
      <c r="AAI301" s="16" t="s">
        <v>843</v>
      </c>
      <c r="AAJ301" s="16" t="s">
        <v>600</v>
      </c>
      <c r="AAK301" s="16" t="s">
        <v>639</v>
      </c>
      <c r="AAL301" s="16" t="s">
        <v>905</v>
      </c>
      <c r="AAM301" s="16" t="s">
        <v>663</v>
      </c>
      <c r="AAN301" s="16" t="s">
        <v>8707</v>
      </c>
      <c r="AAO301" s="16" t="s">
        <v>1018</v>
      </c>
      <c r="AAP301" s="16" t="s">
        <v>8708</v>
      </c>
      <c r="AAS301" s="16">
        <v>9000</v>
      </c>
      <c r="AAT301" s="16" t="s">
        <v>782</v>
      </c>
      <c r="AAU301" s="16" t="s">
        <v>782</v>
      </c>
      <c r="AAV301" s="16" t="s">
        <v>782</v>
      </c>
      <c r="AAW301" s="16" t="s">
        <v>782</v>
      </c>
      <c r="AAX301" s="16" t="s">
        <v>843</v>
      </c>
      <c r="AAY301" s="16" t="s">
        <v>8710</v>
      </c>
      <c r="AAZ301" s="16" t="s">
        <v>782</v>
      </c>
      <c r="ABA301" s="16" t="s">
        <v>782</v>
      </c>
      <c r="ABB301" s="16" t="s">
        <v>782</v>
      </c>
      <c r="ABC301" s="16" t="s">
        <v>782</v>
      </c>
      <c r="ABD301" s="16" t="s">
        <v>783</v>
      </c>
      <c r="ABE301" s="16" t="s">
        <v>783</v>
      </c>
      <c r="ABF301" s="16" t="s">
        <v>782</v>
      </c>
      <c r="ABG301" s="16" t="s">
        <v>782</v>
      </c>
      <c r="ABH301" s="16" t="s">
        <v>782</v>
      </c>
      <c r="ABI301" s="16" t="s">
        <v>782</v>
      </c>
      <c r="ABJ301" s="16" t="s">
        <v>782</v>
      </c>
      <c r="ABK301" s="16" t="s">
        <v>782</v>
      </c>
      <c r="ABL301" s="16" t="s">
        <v>1056</v>
      </c>
      <c r="ABM301" s="16" t="s">
        <v>843</v>
      </c>
      <c r="ABN301" s="16" t="s">
        <v>1034</v>
      </c>
      <c r="ABO301" s="16" t="s">
        <v>486</v>
      </c>
      <c r="ABP301" s="16" t="s">
        <v>972</v>
      </c>
      <c r="ABQ301" s="16" t="s">
        <v>4324</v>
      </c>
      <c r="ABR301" s="16" t="s">
        <v>470</v>
      </c>
      <c r="ABS301" s="16" t="s">
        <v>445</v>
      </c>
      <c r="ABT301" s="16" t="s">
        <v>844</v>
      </c>
      <c r="ABU301" s="16" t="s">
        <v>844</v>
      </c>
      <c r="ABV301" s="16" t="s">
        <v>487</v>
      </c>
      <c r="ABW301" s="16" t="s">
        <v>486</v>
      </c>
      <c r="ABX301" s="16" t="s">
        <v>892</v>
      </c>
      <c r="ABY301" s="16" t="s">
        <v>486</v>
      </c>
      <c r="ABZ301" s="16" t="s">
        <v>486</v>
      </c>
      <c r="ACA301" s="16" t="s">
        <v>761</v>
      </c>
      <c r="ACB301" s="16" t="s">
        <v>768</v>
      </c>
      <c r="ACC301" s="16" t="s">
        <v>737</v>
      </c>
      <c r="ACD301" s="16" t="s">
        <v>486</v>
      </c>
      <c r="ACE301" s="16" t="s">
        <v>486</v>
      </c>
      <c r="ACG301" s="16" t="s">
        <v>1014</v>
      </c>
      <c r="ACH301" s="16" t="s">
        <v>1009</v>
      </c>
      <c r="ACI301" s="16" t="s">
        <v>462</v>
      </c>
      <c r="ACJ301" s="16">
        <v>0.79400000000000004</v>
      </c>
      <c r="ACK301" s="16" t="s">
        <v>482</v>
      </c>
      <c r="ACL301" s="16" t="s">
        <v>738</v>
      </c>
      <c r="ACM301" s="16" t="s">
        <v>1188</v>
      </c>
      <c r="ACN301" s="16" t="s">
        <v>1169</v>
      </c>
      <c r="ACO301" s="16" t="s">
        <v>1856</v>
      </c>
      <c r="ACQ301" s="16" t="s">
        <v>1201</v>
      </c>
      <c r="ACR301" s="16" t="s">
        <v>1645</v>
      </c>
      <c r="ACS301" s="16" t="s">
        <v>680</v>
      </c>
      <c r="ACT301" s="16" t="s">
        <v>1522</v>
      </c>
      <c r="ACU301" s="16" t="s">
        <v>831</v>
      </c>
      <c r="ACV301" s="16" t="s">
        <v>8756</v>
      </c>
      <c r="ACW301" s="16" t="s">
        <v>445</v>
      </c>
      <c r="ACX301" s="16" t="s">
        <v>1914</v>
      </c>
      <c r="ACY301" s="16" t="s">
        <v>1947</v>
      </c>
      <c r="ACZ301" s="16">
        <v>1</v>
      </c>
      <c r="ADA301" s="16">
        <v>0</v>
      </c>
      <c r="ADB301" s="16">
        <v>1</v>
      </c>
      <c r="ADC301" s="16">
        <v>1</v>
      </c>
      <c r="ADD301" s="16">
        <v>1</v>
      </c>
      <c r="ADE301" s="16" t="s">
        <v>9236</v>
      </c>
      <c r="ADF301" s="16">
        <v>0</v>
      </c>
      <c r="ADG301" s="16" t="s">
        <v>486</v>
      </c>
      <c r="ADH301" s="16">
        <v>1</v>
      </c>
      <c r="ADI301" s="16" t="s">
        <v>486</v>
      </c>
      <c r="ADJ301" s="16" t="s">
        <v>1743</v>
      </c>
      <c r="ADL301" s="16" t="s">
        <v>13196</v>
      </c>
      <c r="ADM301" s="16" t="s">
        <v>13194</v>
      </c>
      <c r="ADN301" s="16" t="s">
        <v>13196</v>
      </c>
      <c r="ADO301" s="16" t="s">
        <v>13197</v>
      </c>
      <c r="ADP301" s="16" t="s">
        <v>1751</v>
      </c>
      <c r="ADR301" s="16" t="s">
        <v>13194</v>
      </c>
      <c r="AEB301" s="16">
        <v>5000</v>
      </c>
      <c r="AEC301" s="16" t="s">
        <v>1063</v>
      </c>
      <c r="AED301" s="16">
        <v>9000</v>
      </c>
      <c r="AEE301" s="16" t="s">
        <v>952</v>
      </c>
      <c r="AEI301" s="16">
        <v>3000</v>
      </c>
      <c r="AEK301" s="16">
        <v>500</v>
      </c>
      <c r="AEN301" s="16">
        <v>300</v>
      </c>
      <c r="AEO301" s="16">
        <v>200</v>
      </c>
      <c r="AEP301" s="16">
        <v>1000</v>
      </c>
    </row>
    <row r="302" spans="1:822" x14ac:dyDescent="0.25">
      <c r="A302" s="30">
        <v>45828</v>
      </c>
      <c r="B302" s="16" t="s">
        <v>10350</v>
      </c>
      <c r="C302" s="16" t="s">
        <v>867</v>
      </c>
      <c r="D302" s="16" t="s">
        <v>867</v>
      </c>
      <c r="E302" s="16">
        <v>44</v>
      </c>
      <c r="F302" s="16" t="s">
        <v>8153</v>
      </c>
      <c r="G302" s="16" t="s">
        <v>4113</v>
      </c>
      <c r="I302" s="16" t="s">
        <v>4148</v>
      </c>
      <c r="Z302" s="16" t="s">
        <v>1001</v>
      </c>
      <c r="AA302" s="16" t="s">
        <v>470</v>
      </c>
      <c r="AB302" s="16">
        <v>3</v>
      </c>
      <c r="AC302" s="16" t="s">
        <v>1056</v>
      </c>
      <c r="AD302" s="16" t="s">
        <v>843</v>
      </c>
      <c r="AE302" s="16" t="s">
        <v>843</v>
      </c>
      <c r="AF302" s="16" t="s">
        <v>1056</v>
      </c>
      <c r="AG302" s="16" t="s">
        <v>844</v>
      </c>
      <c r="AH302" s="16" t="s">
        <v>1056</v>
      </c>
      <c r="AI302" s="16" t="s">
        <v>844</v>
      </c>
      <c r="AJ302" s="16" t="s">
        <v>843</v>
      </c>
      <c r="AK302" s="16" t="s">
        <v>843</v>
      </c>
      <c r="AM302" s="16" t="s">
        <v>737</v>
      </c>
      <c r="AN302" s="16" t="s">
        <v>759</v>
      </c>
      <c r="AP302" s="16" t="s">
        <v>768</v>
      </c>
      <c r="AR302" s="16" t="s">
        <v>6910</v>
      </c>
      <c r="BB302" s="16">
        <v>2</v>
      </c>
      <c r="BC302" s="16" t="s">
        <v>7878</v>
      </c>
      <c r="BE302" s="16" t="s">
        <v>5101</v>
      </c>
      <c r="BV302" s="16" t="s">
        <v>4433</v>
      </c>
      <c r="BW302" s="16" t="s">
        <v>844</v>
      </c>
      <c r="BX302" s="16" t="s">
        <v>843</v>
      </c>
      <c r="BY302" s="16" t="s">
        <v>843</v>
      </c>
      <c r="BZ302" s="16" t="s">
        <v>843</v>
      </c>
      <c r="CA302" s="16" t="s">
        <v>843</v>
      </c>
      <c r="CB302" s="16" t="s">
        <v>843</v>
      </c>
      <c r="CC302" s="16" t="s">
        <v>843</v>
      </c>
      <c r="CD302" s="16" t="s">
        <v>843</v>
      </c>
      <c r="CE302" s="16" t="s">
        <v>843</v>
      </c>
      <c r="CF302" s="16" t="s">
        <v>843</v>
      </c>
      <c r="CG302" s="16" t="s">
        <v>843</v>
      </c>
      <c r="CH302" s="16" t="s">
        <v>843</v>
      </c>
      <c r="CI302" s="16" t="s">
        <v>843</v>
      </c>
      <c r="CJ302" s="16" t="s">
        <v>843</v>
      </c>
      <c r="CK302" s="16" t="s">
        <v>843</v>
      </c>
      <c r="CP302" s="16" t="s">
        <v>867</v>
      </c>
      <c r="CQ302" s="16" t="s">
        <v>9044</v>
      </c>
      <c r="CR302" s="16" t="s">
        <v>844</v>
      </c>
      <c r="CS302" s="16" t="s">
        <v>844</v>
      </c>
      <c r="CT302" s="16" t="s">
        <v>843</v>
      </c>
      <c r="CU302" s="16" t="s">
        <v>843</v>
      </c>
      <c r="CV302" s="16" t="s">
        <v>843</v>
      </c>
      <c r="CW302" s="16" t="s">
        <v>843</v>
      </c>
      <c r="CX302" s="16" t="s">
        <v>843</v>
      </c>
      <c r="CY302" s="16" t="s">
        <v>843</v>
      </c>
      <c r="CZ302" s="16" t="s">
        <v>843</v>
      </c>
      <c r="DA302" s="16" t="s">
        <v>5184</v>
      </c>
      <c r="DX302" s="16" t="s">
        <v>867</v>
      </c>
      <c r="DY302" s="16" t="s">
        <v>867</v>
      </c>
      <c r="GC302" s="16" t="s">
        <v>2337</v>
      </c>
      <c r="GD302" s="16" t="s">
        <v>9150</v>
      </c>
      <c r="GF302" s="16" t="s">
        <v>867</v>
      </c>
      <c r="GG302" s="16" t="s">
        <v>867</v>
      </c>
      <c r="GV302" s="16" t="s">
        <v>10351</v>
      </c>
      <c r="GW302" s="16" t="s">
        <v>843</v>
      </c>
      <c r="GX302" s="16" t="s">
        <v>844</v>
      </c>
      <c r="GY302" s="16" t="s">
        <v>843</v>
      </c>
      <c r="GZ302" s="16" t="s">
        <v>843</v>
      </c>
      <c r="HA302" s="16" t="s">
        <v>844</v>
      </c>
      <c r="HB302" s="16" t="s">
        <v>843</v>
      </c>
      <c r="HC302" s="16" t="s">
        <v>843</v>
      </c>
      <c r="HD302" s="16" t="s">
        <v>843</v>
      </c>
      <c r="HE302" s="16" t="s">
        <v>843</v>
      </c>
      <c r="HF302" s="16" t="s">
        <v>843</v>
      </c>
      <c r="HH302" s="16" t="s">
        <v>5456</v>
      </c>
      <c r="HK302" s="16" t="s">
        <v>865</v>
      </c>
      <c r="HM302" s="16" t="s">
        <v>865</v>
      </c>
      <c r="HZ302" s="16" t="s">
        <v>7944</v>
      </c>
      <c r="KE302" s="16" t="s">
        <v>5585</v>
      </c>
      <c r="KG302" s="16" t="s">
        <v>7018</v>
      </c>
      <c r="KH302" s="16" t="s">
        <v>7033</v>
      </c>
      <c r="KI302" s="16" t="s">
        <v>865</v>
      </c>
      <c r="LG302" s="16" t="s">
        <v>867</v>
      </c>
      <c r="LH302" s="16" t="s">
        <v>867</v>
      </c>
      <c r="LI302" s="16" t="s">
        <v>867</v>
      </c>
      <c r="LJ302" s="16" t="s">
        <v>867</v>
      </c>
      <c r="LK302" s="16" t="s">
        <v>867</v>
      </c>
      <c r="LL302" s="16" t="s">
        <v>864</v>
      </c>
      <c r="LM302" s="16" t="s">
        <v>843</v>
      </c>
      <c r="LN302" s="16" t="s">
        <v>843</v>
      </c>
      <c r="LO302" s="16" t="s">
        <v>843</v>
      </c>
      <c r="LP302" s="16" t="s">
        <v>843</v>
      </c>
      <c r="LQ302" s="16" t="s">
        <v>843</v>
      </c>
      <c r="LR302" s="16" t="s">
        <v>843</v>
      </c>
      <c r="LS302" s="16" t="s">
        <v>843</v>
      </c>
      <c r="LT302" s="16" t="s">
        <v>843</v>
      </c>
      <c r="LU302" s="16" t="s">
        <v>843</v>
      </c>
      <c r="LV302" s="16" t="s">
        <v>843</v>
      </c>
      <c r="LW302" s="16" t="s">
        <v>843</v>
      </c>
      <c r="LX302" s="16" t="s">
        <v>843</v>
      </c>
      <c r="LY302" s="16" t="s">
        <v>843</v>
      </c>
      <c r="LZ302" s="16" t="s">
        <v>844</v>
      </c>
      <c r="MA302" s="16" t="s">
        <v>843</v>
      </c>
      <c r="MC302" s="16" t="s">
        <v>5694</v>
      </c>
      <c r="MD302" s="16" t="s">
        <v>844</v>
      </c>
      <c r="ME302" s="16" t="s">
        <v>843</v>
      </c>
      <c r="MF302" s="16" t="s">
        <v>843</v>
      </c>
      <c r="MG302" s="16" t="s">
        <v>843</v>
      </c>
      <c r="MH302" s="16" t="s">
        <v>843</v>
      </c>
      <c r="MI302" s="16" t="s">
        <v>843</v>
      </c>
      <c r="MJ302" s="16" t="s">
        <v>843</v>
      </c>
      <c r="MK302" s="16" t="s">
        <v>843</v>
      </c>
      <c r="ML302" s="16" t="s">
        <v>843</v>
      </c>
      <c r="MM302" s="16" t="s">
        <v>843</v>
      </c>
      <c r="MN302" s="16" t="s">
        <v>843</v>
      </c>
      <c r="MO302" s="16" t="s">
        <v>843</v>
      </c>
      <c r="MP302" s="16" t="s">
        <v>843</v>
      </c>
      <c r="MQ302" s="16" t="s">
        <v>843</v>
      </c>
      <c r="MR302" s="16" t="s">
        <v>843</v>
      </c>
      <c r="MS302" s="16" t="s">
        <v>843</v>
      </c>
      <c r="MT302" s="16" t="s">
        <v>843</v>
      </c>
      <c r="MU302" s="16" t="s">
        <v>843</v>
      </c>
      <c r="MV302" s="16" t="s">
        <v>843</v>
      </c>
      <c r="MX302" s="16" t="s">
        <v>864</v>
      </c>
      <c r="MY302" s="16" t="s">
        <v>843</v>
      </c>
      <c r="MZ302" s="16" t="s">
        <v>843</v>
      </c>
      <c r="NA302" s="16" t="s">
        <v>843</v>
      </c>
      <c r="NB302" s="16" t="s">
        <v>843</v>
      </c>
      <c r="NC302" s="16" t="s">
        <v>843</v>
      </c>
      <c r="ND302" s="16" t="s">
        <v>843</v>
      </c>
      <c r="NE302" s="16" t="s">
        <v>843</v>
      </c>
      <c r="NF302" s="16" t="s">
        <v>843</v>
      </c>
      <c r="NG302" s="16" t="s">
        <v>843</v>
      </c>
      <c r="NH302" s="16" t="s">
        <v>843</v>
      </c>
      <c r="NI302" s="16" t="s">
        <v>843</v>
      </c>
      <c r="NJ302" s="16" t="s">
        <v>843</v>
      </c>
      <c r="NK302" s="16" t="s">
        <v>843</v>
      </c>
      <c r="NL302" s="16" t="s">
        <v>843</v>
      </c>
      <c r="NM302" s="16" t="s">
        <v>843</v>
      </c>
      <c r="NN302" s="16" t="s">
        <v>843</v>
      </c>
      <c r="NO302" s="16" t="s">
        <v>843</v>
      </c>
      <c r="NP302" s="16" t="s">
        <v>844</v>
      </c>
      <c r="NQ302" s="16" t="s">
        <v>843</v>
      </c>
      <c r="PC302" s="16" t="s">
        <v>865</v>
      </c>
      <c r="PD302" s="16" t="s">
        <v>865</v>
      </c>
      <c r="PY302" s="16" t="s">
        <v>865</v>
      </c>
      <c r="QP302" s="16" t="s">
        <v>865</v>
      </c>
      <c r="QR302" s="16" t="s">
        <v>867</v>
      </c>
      <c r="QT302" s="16" t="s">
        <v>867</v>
      </c>
      <c r="QV302" s="16" t="s">
        <v>865</v>
      </c>
      <c r="QX302" s="16" t="s">
        <v>865</v>
      </c>
      <c r="QY302" s="16" t="s">
        <v>867</v>
      </c>
      <c r="RD302" s="16" t="s">
        <v>865</v>
      </c>
      <c r="RF302" s="16" t="s">
        <v>7708</v>
      </c>
      <c r="RH302" s="16" t="s">
        <v>865</v>
      </c>
      <c r="RJ302" s="16" t="s">
        <v>865</v>
      </c>
      <c r="RN302" s="16" t="s">
        <v>867</v>
      </c>
      <c r="RP302" s="16" t="s">
        <v>867</v>
      </c>
      <c r="RR302" s="16" t="s">
        <v>867</v>
      </c>
      <c r="RT302" s="16" t="s">
        <v>867</v>
      </c>
      <c r="RV302" s="16" t="s">
        <v>7720</v>
      </c>
      <c r="RX302" s="16" t="s">
        <v>867</v>
      </c>
      <c r="RZ302" s="16" t="s">
        <v>867</v>
      </c>
      <c r="SQ302" s="16" t="s">
        <v>867</v>
      </c>
      <c r="SS302" s="16" t="s">
        <v>7296</v>
      </c>
      <c r="ST302" s="16" t="s">
        <v>7761</v>
      </c>
      <c r="TN302" s="16">
        <v>2500</v>
      </c>
      <c r="TO302" s="16">
        <v>5000</v>
      </c>
      <c r="TP302" s="16">
        <v>1600</v>
      </c>
      <c r="TQ302" s="16">
        <v>0</v>
      </c>
      <c r="TR302" s="16">
        <v>900</v>
      </c>
      <c r="TS302" s="16">
        <v>200</v>
      </c>
      <c r="TT302" s="16">
        <v>0</v>
      </c>
      <c r="TU302" s="16">
        <v>200</v>
      </c>
      <c r="TV302" s="16">
        <v>0</v>
      </c>
      <c r="TW302" s="16">
        <v>0</v>
      </c>
      <c r="TZ302" s="16" t="s">
        <v>7364</v>
      </c>
      <c r="UA302" s="16" t="s">
        <v>9639</v>
      </c>
      <c r="UB302" s="16">
        <v>0</v>
      </c>
      <c r="UC302" s="16" t="s">
        <v>844</v>
      </c>
      <c r="UD302" s="16" t="s">
        <v>843</v>
      </c>
      <c r="UE302" s="16" t="s">
        <v>844</v>
      </c>
      <c r="UF302" s="16" t="s">
        <v>844</v>
      </c>
      <c r="UG302" s="16" t="s">
        <v>843</v>
      </c>
      <c r="UH302" s="16" t="s">
        <v>843</v>
      </c>
      <c r="UL302" s="16">
        <v>9500</v>
      </c>
      <c r="VK302" s="16" t="s">
        <v>6102</v>
      </c>
      <c r="VL302" s="16" t="s">
        <v>843</v>
      </c>
      <c r="VM302" s="16" t="s">
        <v>843</v>
      </c>
      <c r="VN302" s="16" t="s">
        <v>843</v>
      </c>
      <c r="VO302" s="16" t="s">
        <v>843</v>
      </c>
      <c r="VP302" s="16" t="s">
        <v>844</v>
      </c>
      <c r="VQ302" s="16" t="s">
        <v>843</v>
      </c>
      <c r="VR302" s="16" t="s">
        <v>843</v>
      </c>
      <c r="VS302" s="16" t="s">
        <v>843</v>
      </c>
      <c r="VT302" s="16" t="s">
        <v>843</v>
      </c>
      <c r="VV302" s="16">
        <v>2000</v>
      </c>
      <c r="VX302" s="16" t="s">
        <v>6028</v>
      </c>
      <c r="VY302" s="16" t="s">
        <v>844</v>
      </c>
      <c r="VZ302" s="16" t="s">
        <v>843</v>
      </c>
      <c r="WA302" s="16" t="s">
        <v>843</v>
      </c>
      <c r="WB302" s="16" t="s">
        <v>843</v>
      </c>
      <c r="WC302" s="16" t="s">
        <v>843</v>
      </c>
      <c r="WD302" s="16" t="s">
        <v>843</v>
      </c>
      <c r="WE302" s="16" t="s">
        <v>843</v>
      </c>
      <c r="WF302" s="16" t="s">
        <v>843</v>
      </c>
      <c r="WH302" s="16">
        <v>3250</v>
      </c>
      <c r="WO302" s="16" t="s">
        <v>6926</v>
      </c>
      <c r="YN302" s="16" t="s">
        <v>864</v>
      </c>
      <c r="YP302" s="16" t="s">
        <v>7990</v>
      </c>
      <c r="YR302" s="16" t="s">
        <v>10352</v>
      </c>
      <c r="YS302" s="16" t="s">
        <v>10353</v>
      </c>
      <c r="YT302" s="16" t="s">
        <v>8694</v>
      </c>
      <c r="YU302" s="16" t="s">
        <v>10354</v>
      </c>
      <c r="YV302" s="16" t="s">
        <v>8696</v>
      </c>
      <c r="YW302" s="16" t="s">
        <v>844</v>
      </c>
      <c r="YX302" s="16" t="s">
        <v>8696</v>
      </c>
      <c r="YY302" s="16" t="s">
        <v>843</v>
      </c>
      <c r="YZ302" s="16" t="s">
        <v>843</v>
      </c>
      <c r="ZB302" s="16">
        <v>10400</v>
      </c>
      <c r="ZC302" s="16" t="s">
        <v>8720</v>
      </c>
      <c r="ZD302" s="16" t="s">
        <v>8719</v>
      </c>
      <c r="ZE302" s="16" t="s">
        <v>843</v>
      </c>
      <c r="ZF302" s="16" t="s">
        <v>843</v>
      </c>
      <c r="ZG302" s="16" t="s">
        <v>8753</v>
      </c>
      <c r="ZH302" s="16" t="s">
        <v>8701</v>
      </c>
      <c r="ZI302" s="16" t="s">
        <v>8907</v>
      </c>
      <c r="ZK302" s="16" t="s">
        <v>843</v>
      </c>
      <c r="ZL302" s="16" t="s">
        <v>8701</v>
      </c>
      <c r="ZM302" s="16" t="s">
        <v>843</v>
      </c>
      <c r="ZN302" s="16" t="s">
        <v>8703</v>
      </c>
      <c r="ZO302" s="16" t="s">
        <v>487</v>
      </c>
      <c r="ZP302" s="16" t="s">
        <v>487</v>
      </c>
      <c r="ZQ302" s="16" t="s">
        <v>487</v>
      </c>
      <c r="ZR302" s="16" t="s">
        <v>486</v>
      </c>
      <c r="ZS302" s="16" t="s">
        <v>8964</v>
      </c>
      <c r="ZT302" s="16" t="s">
        <v>8705</v>
      </c>
      <c r="ZU302" s="16" t="s">
        <v>8706</v>
      </c>
      <c r="ZV302" s="16" t="s">
        <v>487</v>
      </c>
      <c r="ZW302" s="16" t="s">
        <v>843</v>
      </c>
      <c r="ZX302" s="16" t="s">
        <v>1056</v>
      </c>
      <c r="ZY302" s="16" t="s">
        <v>1056</v>
      </c>
      <c r="ZZ302" s="16" t="s">
        <v>844</v>
      </c>
      <c r="AAA302" s="16" t="s">
        <v>844</v>
      </c>
      <c r="AAB302" s="16" t="s">
        <v>843</v>
      </c>
      <c r="AAC302" s="16">
        <v>1</v>
      </c>
      <c r="AAD302" s="16" t="s">
        <v>1056</v>
      </c>
      <c r="AAE302" s="16" t="s">
        <v>844</v>
      </c>
      <c r="AAF302" s="16" t="s">
        <v>843</v>
      </c>
      <c r="AAG302" s="16" t="s">
        <v>843</v>
      </c>
      <c r="AAH302" s="16" t="s">
        <v>843</v>
      </c>
      <c r="AAI302" s="16" t="s">
        <v>843</v>
      </c>
      <c r="AAJ302" s="16" t="s">
        <v>624</v>
      </c>
      <c r="AAK302" s="16" t="s">
        <v>655</v>
      </c>
      <c r="AAL302" s="16" t="s">
        <v>905</v>
      </c>
      <c r="AAM302" s="16" t="s">
        <v>663</v>
      </c>
      <c r="AAN302" s="16" t="s">
        <v>8707</v>
      </c>
      <c r="AAO302" s="16" t="s">
        <v>1018</v>
      </c>
      <c r="AAP302" s="16" t="s">
        <v>8708</v>
      </c>
      <c r="AAQ302" s="16" t="s">
        <v>8833</v>
      </c>
      <c r="AAS302" s="16">
        <v>13688.97</v>
      </c>
      <c r="AAT302" s="16" t="s">
        <v>782</v>
      </c>
      <c r="AAU302" s="16" t="s">
        <v>1068</v>
      </c>
      <c r="AAV302" s="16" t="s">
        <v>782</v>
      </c>
      <c r="AAW302" s="16" t="s">
        <v>782</v>
      </c>
      <c r="AAX302" s="16" t="s">
        <v>844</v>
      </c>
      <c r="AAY302" s="16" t="s">
        <v>8727</v>
      </c>
      <c r="AAZ302" s="16" t="s">
        <v>782</v>
      </c>
      <c r="ABA302" s="16" t="s">
        <v>783</v>
      </c>
      <c r="ABB302" s="16" t="s">
        <v>782</v>
      </c>
      <c r="ABC302" s="16" t="s">
        <v>783</v>
      </c>
      <c r="ABD302" s="16" t="s">
        <v>782</v>
      </c>
      <c r="ABE302" s="16" t="s">
        <v>783</v>
      </c>
      <c r="ABF302" s="16" t="s">
        <v>782</v>
      </c>
      <c r="ABG302" s="16" t="s">
        <v>782</v>
      </c>
      <c r="ABH302" s="16" t="s">
        <v>782</v>
      </c>
      <c r="ABI302" s="16" t="s">
        <v>783</v>
      </c>
      <c r="ABJ302" s="16" t="s">
        <v>782</v>
      </c>
      <c r="ABK302" s="16" t="s">
        <v>782</v>
      </c>
      <c r="ABL302" s="16" t="s">
        <v>8759</v>
      </c>
      <c r="ABM302" s="16" t="s">
        <v>843</v>
      </c>
      <c r="ABN302" s="16" t="s">
        <v>1034</v>
      </c>
      <c r="ABO302" s="16" t="s">
        <v>486</v>
      </c>
      <c r="ABP302" s="16" t="s">
        <v>972</v>
      </c>
      <c r="ABQ302" s="16" t="s">
        <v>4282</v>
      </c>
      <c r="ABR302" s="16" t="s">
        <v>470</v>
      </c>
      <c r="ABS302" s="16" t="s">
        <v>451</v>
      </c>
      <c r="ABT302" s="16" t="s">
        <v>8732</v>
      </c>
      <c r="ABU302" s="16" t="s">
        <v>8732</v>
      </c>
      <c r="ABV302" s="16" t="s">
        <v>487</v>
      </c>
      <c r="ABW302" s="16" t="s">
        <v>487</v>
      </c>
      <c r="ABX302" s="16" t="s">
        <v>894</v>
      </c>
      <c r="ABY302" s="16" t="s">
        <v>486</v>
      </c>
      <c r="ABZ302" s="16" t="s">
        <v>486</v>
      </c>
      <c r="ACA302" s="16" t="s">
        <v>759</v>
      </c>
      <c r="ACB302" s="16" t="s">
        <v>768</v>
      </c>
      <c r="ACC302" s="16" t="s">
        <v>737</v>
      </c>
      <c r="ACD302" s="16" t="s">
        <v>487</v>
      </c>
      <c r="ACE302" s="16" t="s">
        <v>487</v>
      </c>
      <c r="ACG302" s="16" t="s">
        <v>1014</v>
      </c>
      <c r="ACH302" s="16" t="s">
        <v>1009</v>
      </c>
      <c r="ACI302" s="16" t="s">
        <v>462</v>
      </c>
      <c r="ACJ302" s="16">
        <v>1.1910000000000001</v>
      </c>
      <c r="ACK302" s="16" t="s">
        <v>478</v>
      </c>
      <c r="ACL302" s="16" t="s">
        <v>738</v>
      </c>
      <c r="ACM302" s="16" t="s">
        <v>1189</v>
      </c>
      <c r="ACN302" s="16" t="s">
        <v>1169</v>
      </c>
      <c r="ACO302" s="16" t="s">
        <v>1856</v>
      </c>
      <c r="ACP302" s="16">
        <v>3250</v>
      </c>
      <c r="ACQ302" s="16" t="s">
        <v>1202</v>
      </c>
      <c r="ACR302" s="16" t="s">
        <v>1644</v>
      </c>
      <c r="ACS302" s="16" t="s">
        <v>676</v>
      </c>
      <c r="ACT302" s="16" t="s">
        <v>1522</v>
      </c>
      <c r="ACU302" s="16" t="s">
        <v>831</v>
      </c>
      <c r="ACV302" s="16" t="s">
        <v>8756</v>
      </c>
      <c r="ACW302" s="16" t="s">
        <v>451</v>
      </c>
      <c r="ACX302" s="16" t="s">
        <v>1914</v>
      </c>
      <c r="ACY302" s="16" t="s">
        <v>1949</v>
      </c>
      <c r="ACZ302" s="16">
        <v>1</v>
      </c>
      <c r="ADA302" s="16">
        <v>1</v>
      </c>
      <c r="ADB302" s="16">
        <v>1</v>
      </c>
      <c r="ADC302" s="16">
        <v>1</v>
      </c>
      <c r="ADD302" s="16">
        <v>1</v>
      </c>
      <c r="ADE302" s="16" t="s">
        <v>8712</v>
      </c>
      <c r="ADF302" s="16">
        <v>0</v>
      </c>
      <c r="ADG302" s="16" t="s">
        <v>486</v>
      </c>
      <c r="ADH302" s="16">
        <v>3</v>
      </c>
      <c r="ADI302" s="16" t="s">
        <v>486</v>
      </c>
      <c r="ADJ302" s="16" t="s">
        <v>1743</v>
      </c>
      <c r="ADK302" s="16" t="s">
        <v>1750</v>
      </c>
      <c r="ADL302" s="16" t="s">
        <v>1762</v>
      </c>
      <c r="ADM302" s="16" t="s">
        <v>13194</v>
      </c>
      <c r="ADN302" s="16" t="s">
        <v>1764</v>
      </c>
      <c r="ADO302" s="16" t="s">
        <v>13197</v>
      </c>
      <c r="ADP302" s="16" t="s">
        <v>13196</v>
      </c>
      <c r="ADQ302" s="16" t="s">
        <v>13194</v>
      </c>
      <c r="ADR302" s="16" t="s">
        <v>13194</v>
      </c>
      <c r="ADU302" s="16" t="s">
        <v>1756</v>
      </c>
      <c r="ADW302" s="16" t="s">
        <v>8729</v>
      </c>
      <c r="ADY302" s="16" t="s">
        <v>1063</v>
      </c>
      <c r="AEB302" s="16">
        <v>10400</v>
      </c>
      <c r="AEC302" s="16" t="s">
        <v>1059</v>
      </c>
      <c r="AED302" s="16">
        <v>4562.99</v>
      </c>
      <c r="AEE302" s="16" t="s">
        <v>952</v>
      </c>
      <c r="AEH302" s="16">
        <v>5250</v>
      </c>
      <c r="AEI302" s="16">
        <v>833.33</v>
      </c>
      <c r="AEJ302" s="16">
        <v>1666.67</v>
      </c>
      <c r="AEK302" s="16">
        <v>533.33000000000004</v>
      </c>
      <c r="AEN302" s="16">
        <v>300</v>
      </c>
      <c r="AEO302" s="16">
        <v>66.67</v>
      </c>
      <c r="AEP302" s="16">
        <v>66.67</v>
      </c>
    </row>
    <row r="303" spans="1:822" x14ac:dyDescent="0.25">
      <c r="A303" s="30">
        <v>45828</v>
      </c>
      <c r="B303" s="16" t="s">
        <v>10355</v>
      </c>
      <c r="C303" s="16" t="s">
        <v>867</v>
      </c>
      <c r="D303" s="16" t="s">
        <v>867</v>
      </c>
      <c r="E303" s="16">
        <v>49</v>
      </c>
      <c r="F303" s="16" t="s">
        <v>8153</v>
      </c>
      <c r="G303" s="16" t="s">
        <v>4113</v>
      </c>
      <c r="I303" s="16" t="s">
        <v>4162</v>
      </c>
      <c r="Z303" s="16" t="s">
        <v>992</v>
      </c>
      <c r="AA303" s="16" t="s">
        <v>474</v>
      </c>
      <c r="AB303" s="16">
        <v>1</v>
      </c>
      <c r="AC303" s="16" t="s">
        <v>843</v>
      </c>
      <c r="AD303" s="16" t="s">
        <v>843</v>
      </c>
      <c r="AE303" s="16" t="s">
        <v>843</v>
      </c>
      <c r="AF303" s="16" t="s">
        <v>843</v>
      </c>
      <c r="AG303" s="16" t="s">
        <v>844</v>
      </c>
      <c r="AH303" s="16" t="s">
        <v>843</v>
      </c>
      <c r="AI303" s="16" t="s">
        <v>844</v>
      </c>
      <c r="AJ303" s="16" t="s">
        <v>843</v>
      </c>
      <c r="AK303" s="16" t="s">
        <v>843</v>
      </c>
      <c r="AM303" s="16" t="s">
        <v>737</v>
      </c>
      <c r="AN303" s="16" t="s">
        <v>759</v>
      </c>
      <c r="AP303" s="16" t="s">
        <v>770</v>
      </c>
      <c r="AR303" s="16" t="s">
        <v>6907</v>
      </c>
      <c r="BB303" s="16">
        <v>2</v>
      </c>
      <c r="BC303" s="16" t="s">
        <v>7875</v>
      </c>
      <c r="BE303" s="16" t="s">
        <v>5101</v>
      </c>
      <c r="BV303" s="16" t="s">
        <v>4433</v>
      </c>
      <c r="BW303" s="16" t="s">
        <v>844</v>
      </c>
      <c r="BX303" s="16" t="s">
        <v>843</v>
      </c>
      <c r="BY303" s="16" t="s">
        <v>843</v>
      </c>
      <c r="BZ303" s="16" t="s">
        <v>843</v>
      </c>
      <c r="CA303" s="16" t="s">
        <v>843</v>
      </c>
      <c r="CB303" s="16" t="s">
        <v>843</v>
      </c>
      <c r="CC303" s="16" t="s">
        <v>843</v>
      </c>
      <c r="CD303" s="16" t="s">
        <v>843</v>
      </c>
      <c r="CE303" s="16" t="s">
        <v>843</v>
      </c>
      <c r="CF303" s="16" t="s">
        <v>843</v>
      </c>
      <c r="CG303" s="16" t="s">
        <v>843</v>
      </c>
      <c r="CH303" s="16" t="s">
        <v>843</v>
      </c>
      <c r="CI303" s="16" t="s">
        <v>843</v>
      </c>
      <c r="CJ303" s="16" t="s">
        <v>843</v>
      </c>
      <c r="CK303" s="16" t="s">
        <v>843</v>
      </c>
      <c r="CP303" s="16" t="s">
        <v>867</v>
      </c>
      <c r="CQ303" s="16" t="s">
        <v>5191</v>
      </c>
      <c r="CR303" s="16" t="s">
        <v>844</v>
      </c>
      <c r="CS303" s="16" t="s">
        <v>843</v>
      </c>
      <c r="CT303" s="16" t="s">
        <v>843</v>
      </c>
      <c r="CU303" s="16" t="s">
        <v>843</v>
      </c>
      <c r="CV303" s="16" t="s">
        <v>843</v>
      </c>
      <c r="CW303" s="16" t="s">
        <v>843</v>
      </c>
      <c r="CX303" s="16" t="s">
        <v>843</v>
      </c>
      <c r="CY303" s="16" t="s">
        <v>843</v>
      </c>
      <c r="CZ303" s="16" t="s">
        <v>843</v>
      </c>
      <c r="DA303" s="16" t="s">
        <v>5184</v>
      </c>
      <c r="DX303" s="16" t="s">
        <v>867</v>
      </c>
      <c r="DY303" s="16" t="s">
        <v>867</v>
      </c>
      <c r="GC303" s="16" t="s">
        <v>5350</v>
      </c>
      <c r="GF303" s="16" t="s">
        <v>867</v>
      </c>
      <c r="GG303" s="16" t="s">
        <v>867</v>
      </c>
      <c r="GV303" s="16" t="s">
        <v>5449</v>
      </c>
      <c r="GW303" s="16" t="s">
        <v>843</v>
      </c>
      <c r="GX303" s="16" t="s">
        <v>843</v>
      </c>
      <c r="GY303" s="16" t="s">
        <v>843</v>
      </c>
      <c r="GZ303" s="16" t="s">
        <v>844</v>
      </c>
      <c r="HA303" s="16" t="s">
        <v>843</v>
      </c>
      <c r="HB303" s="16" t="s">
        <v>843</v>
      </c>
      <c r="HC303" s="16" t="s">
        <v>843</v>
      </c>
      <c r="HD303" s="16" t="s">
        <v>843</v>
      </c>
      <c r="HE303" s="16" t="s">
        <v>843</v>
      </c>
      <c r="HF303" s="16" t="s">
        <v>843</v>
      </c>
      <c r="HH303" s="16" t="s">
        <v>5456</v>
      </c>
      <c r="HK303" s="16" t="s">
        <v>865</v>
      </c>
      <c r="HM303" s="16" t="s">
        <v>865</v>
      </c>
      <c r="HZ303" s="16" t="s">
        <v>7944</v>
      </c>
      <c r="KE303" s="16" t="s">
        <v>5585</v>
      </c>
      <c r="KG303" s="16" t="s">
        <v>7018</v>
      </c>
      <c r="KH303" s="16" t="s">
        <v>7036</v>
      </c>
      <c r="KI303" s="16" t="s">
        <v>865</v>
      </c>
      <c r="LG303" s="16" t="s">
        <v>867</v>
      </c>
      <c r="LH303" s="16" t="s">
        <v>865</v>
      </c>
      <c r="LI303" s="16" t="s">
        <v>867</v>
      </c>
      <c r="LJ303" s="16" t="s">
        <v>867</v>
      </c>
      <c r="LK303" s="16" t="s">
        <v>867</v>
      </c>
      <c r="LL303" s="16" t="s">
        <v>5660</v>
      </c>
      <c r="LM303" s="16" t="s">
        <v>843</v>
      </c>
      <c r="LN303" s="16" t="s">
        <v>844</v>
      </c>
      <c r="LO303" s="16" t="s">
        <v>843</v>
      </c>
      <c r="LP303" s="16" t="s">
        <v>843</v>
      </c>
      <c r="LQ303" s="16" t="s">
        <v>843</v>
      </c>
      <c r="LR303" s="16" t="s">
        <v>843</v>
      </c>
      <c r="LS303" s="16" t="s">
        <v>843</v>
      </c>
      <c r="LT303" s="16" t="s">
        <v>843</v>
      </c>
      <c r="LU303" s="16" t="s">
        <v>843</v>
      </c>
      <c r="LV303" s="16" t="s">
        <v>843</v>
      </c>
      <c r="LW303" s="16" t="s">
        <v>843</v>
      </c>
      <c r="LX303" s="16" t="s">
        <v>843</v>
      </c>
      <c r="LY303" s="16" t="s">
        <v>843</v>
      </c>
      <c r="LZ303" s="16" t="s">
        <v>843</v>
      </c>
      <c r="MA303" s="16" t="s">
        <v>843</v>
      </c>
      <c r="MX303" s="16" t="s">
        <v>5694</v>
      </c>
      <c r="MY303" s="16" t="s">
        <v>844</v>
      </c>
      <c r="MZ303" s="16" t="s">
        <v>843</v>
      </c>
      <c r="NA303" s="16" t="s">
        <v>843</v>
      </c>
      <c r="NB303" s="16" t="s">
        <v>843</v>
      </c>
      <c r="NC303" s="16" t="s">
        <v>843</v>
      </c>
      <c r="ND303" s="16" t="s">
        <v>843</v>
      </c>
      <c r="NE303" s="16" t="s">
        <v>843</v>
      </c>
      <c r="NF303" s="16" t="s">
        <v>843</v>
      </c>
      <c r="NG303" s="16" t="s">
        <v>843</v>
      </c>
      <c r="NH303" s="16" t="s">
        <v>843</v>
      </c>
      <c r="NI303" s="16" t="s">
        <v>843</v>
      </c>
      <c r="NJ303" s="16" t="s">
        <v>843</v>
      </c>
      <c r="NK303" s="16" t="s">
        <v>843</v>
      </c>
      <c r="NL303" s="16" t="s">
        <v>843</v>
      </c>
      <c r="NM303" s="16" t="s">
        <v>843</v>
      </c>
      <c r="NN303" s="16" t="s">
        <v>843</v>
      </c>
      <c r="NO303" s="16" t="s">
        <v>843</v>
      </c>
      <c r="NP303" s="16" t="s">
        <v>843</v>
      </c>
      <c r="NQ303" s="16" t="s">
        <v>843</v>
      </c>
      <c r="PC303" s="16" t="s">
        <v>865</v>
      </c>
      <c r="PD303" s="16" t="s">
        <v>865</v>
      </c>
      <c r="PY303" s="16" t="s">
        <v>865</v>
      </c>
      <c r="QP303" s="16" t="s">
        <v>865</v>
      </c>
      <c r="QR303" s="16" t="s">
        <v>865</v>
      </c>
      <c r="QT303" s="16" t="s">
        <v>865</v>
      </c>
      <c r="QV303" s="16" t="s">
        <v>865</v>
      </c>
      <c r="QX303" s="16" t="s">
        <v>865</v>
      </c>
      <c r="QY303" s="16" t="s">
        <v>867</v>
      </c>
      <c r="RD303" s="16" t="s">
        <v>865</v>
      </c>
      <c r="RF303" s="16" t="s">
        <v>865</v>
      </c>
      <c r="RH303" s="16" t="s">
        <v>865</v>
      </c>
      <c r="RJ303" s="16" t="s">
        <v>865</v>
      </c>
      <c r="RN303" s="16" t="s">
        <v>867</v>
      </c>
      <c r="RP303" s="16" t="s">
        <v>867</v>
      </c>
      <c r="RR303" s="16" t="s">
        <v>7720</v>
      </c>
      <c r="RT303" s="16" t="s">
        <v>867</v>
      </c>
      <c r="RV303" s="16" t="s">
        <v>7720</v>
      </c>
      <c r="RX303" s="16" t="s">
        <v>7720</v>
      </c>
      <c r="RZ303" s="16" t="s">
        <v>7720</v>
      </c>
      <c r="SQ303" s="16" t="s">
        <v>865</v>
      </c>
      <c r="SS303" s="16" t="s">
        <v>7308</v>
      </c>
      <c r="ST303" s="16" t="s">
        <v>7764</v>
      </c>
      <c r="TN303" s="16">
        <v>1000</v>
      </c>
      <c r="TO303" s="16">
        <v>0</v>
      </c>
      <c r="TP303" s="16">
        <v>0</v>
      </c>
      <c r="TQ303" s="16">
        <v>600</v>
      </c>
      <c r="TR303" s="16">
        <v>0</v>
      </c>
      <c r="TS303" s="16">
        <v>0</v>
      </c>
      <c r="TT303" s="16">
        <v>0</v>
      </c>
      <c r="TU303" s="16">
        <v>25</v>
      </c>
      <c r="TV303" s="16">
        <v>0</v>
      </c>
      <c r="TW303" s="16">
        <v>0</v>
      </c>
      <c r="TX303" s="16">
        <v>0</v>
      </c>
      <c r="TZ303" s="16" t="s">
        <v>7364</v>
      </c>
      <c r="UA303" s="16" t="s">
        <v>8715</v>
      </c>
      <c r="UB303" s="16">
        <v>0</v>
      </c>
      <c r="UC303" s="16" t="s">
        <v>843</v>
      </c>
      <c r="UD303" s="16" t="s">
        <v>843</v>
      </c>
      <c r="UE303" s="16" t="s">
        <v>844</v>
      </c>
      <c r="UF303" s="16" t="s">
        <v>844</v>
      </c>
      <c r="UG303" s="16" t="s">
        <v>843</v>
      </c>
      <c r="UH303" s="16" t="s">
        <v>843</v>
      </c>
      <c r="VK303" s="16" t="s">
        <v>6055</v>
      </c>
      <c r="VL303" s="16" t="s">
        <v>843</v>
      </c>
      <c r="VM303" s="16" t="s">
        <v>844</v>
      </c>
      <c r="VN303" s="16" t="s">
        <v>843</v>
      </c>
      <c r="VO303" s="16" t="s">
        <v>843</v>
      </c>
      <c r="VP303" s="16" t="s">
        <v>843</v>
      </c>
      <c r="VQ303" s="16" t="s">
        <v>843</v>
      </c>
      <c r="VR303" s="16" t="s">
        <v>843</v>
      </c>
      <c r="VS303" s="16" t="s">
        <v>843</v>
      </c>
      <c r="VT303" s="16" t="s">
        <v>843</v>
      </c>
      <c r="VW303" s="16">
        <v>2000</v>
      </c>
      <c r="VX303" s="16" t="s">
        <v>6028</v>
      </c>
      <c r="VY303" s="16" t="s">
        <v>844</v>
      </c>
      <c r="VZ303" s="16" t="s">
        <v>843</v>
      </c>
      <c r="WA303" s="16" t="s">
        <v>843</v>
      </c>
      <c r="WB303" s="16" t="s">
        <v>843</v>
      </c>
      <c r="WC303" s="16" t="s">
        <v>843</v>
      </c>
      <c r="WD303" s="16" t="s">
        <v>843</v>
      </c>
      <c r="WE303" s="16" t="s">
        <v>843</v>
      </c>
      <c r="WF303" s="16" t="s">
        <v>843</v>
      </c>
      <c r="WH303" s="16">
        <v>1625</v>
      </c>
      <c r="WO303" s="16" t="s">
        <v>6926</v>
      </c>
      <c r="YN303" s="16" t="s">
        <v>7040</v>
      </c>
      <c r="YP303" s="16" t="s">
        <v>864</v>
      </c>
      <c r="YR303" s="16" t="s">
        <v>10356</v>
      </c>
      <c r="YS303" s="16" t="s">
        <v>10357</v>
      </c>
      <c r="YT303" s="16" t="s">
        <v>8694</v>
      </c>
      <c r="YU303" s="16" t="s">
        <v>10358</v>
      </c>
      <c r="YV303" s="16" t="s">
        <v>8696</v>
      </c>
      <c r="YW303" s="16" t="s">
        <v>844</v>
      </c>
      <c r="YX303" s="16" t="s">
        <v>8696</v>
      </c>
      <c r="YY303" s="16" t="s">
        <v>843</v>
      </c>
      <c r="YZ303" s="16" t="s">
        <v>843</v>
      </c>
      <c r="ZA303" s="16" t="s">
        <v>843</v>
      </c>
      <c r="ZB303" s="16">
        <v>1625</v>
      </c>
      <c r="ZC303" s="16" t="s">
        <v>9467</v>
      </c>
      <c r="ZD303" s="16" t="s">
        <v>843</v>
      </c>
      <c r="ZE303" s="16" t="s">
        <v>9295</v>
      </c>
      <c r="ZF303" s="16" t="s">
        <v>8788</v>
      </c>
      <c r="ZG303" s="16" t="s">
        <v>843</v>
      </c>
      <c r="ZH303" s="16" t="s">
        <v>843</v>
      </c>
      <c r="ZI303" s="16" t="s">
        <v>843</v>
      </c>
      <c r="ZJ303" s="16" t="s">
        <v>843</v>
      </c>
      <c r="ZK303" s="16" t="s">
        <v>843</v>
      </c>
      <c r="ZL303" s="16" t="s">
        <v>8701</v>
      </c>
      <c r="ZM303" s="16" t="s">
        <v>843</v>
      </c>
      <c r="ZN303" s="16" t="s">
        <v>8742</v>
      </c>
      <c r="ZO303" s="16" t="s">
        <v>487</v>
      </c>
      <c r="ZP303" s="16" t="s">
        <v>487</v>
      </c>
      <c r="ZQ303" s="16" t="s">
        <v>486</v>
      </c>
      <c r="ZR303" s="16" t="s">
        <v>486</v>
      </c>
      <c r="ZS303" s="16" t="s">
        <v>8704</v>
      </c>
      <c r="ZT303" s="16" t="s">
        <v>8705</v>
      </c>
      <c r="ZU303" s="16" t="s">
        <v>8706</v>
      </c>
      <c r="ZV303" s="16" t="s">
        <v>487</v>
      </c>
      <c r="ZW303" s="16" t="s">
        <v>843</v>
      </c>
      <c r="ZX303" s="16" t="s">
        <v>844</v>
      </c>
      <c r="ZY303" s="16" t="s">
        <v>843</v>
      </c>
      <c r="ZZ303" s="16" t="s">
        <v>844</v>
      </c>
      <c r="AAA303" s="16" t="s">
        <v>843</v>
      </c>
      <c r="AAB303" s="16" t="s">
        <v>844</v>
      </c>
      <c r="AAC303" s="16">
        <v>0</v>
      </c>
      <c r="AAD303" s="16" t="s">
        <v>843</v>
      </c>
      <c r="AAE303" s="16" t="s">
        <v>844</v>
      </c>
      <c r="AAF303" s="16" t="s">
        <v>843</v>
      </c>
      <c r="AAG303" s="16" t="s">
        <v>843</v>
      </c>
      <c r="AAH303" s="16" t="s">
        <v>843</v>
      </c>
      <c r="AAI303" s="16" t="s">
        <v>843</v>
      </c>
      <c r="AAJ303" s="16" t="s">
        <v>600</v>
      </c>
      <c r="AAK303" s="16" t="s">
        <v>645</v>
      </c>
      <c r="AAL303" s="16" t="s">
        <v>905</v>
      </c>
      <c r="AAM303" s="16" t="s">
        <v>660</v>
      </c>
      <c r="AAN303" s="16" t="s">
        <v>8707</v>
      </c>
      <c r="AAO303" s="16" t="s">
        <v>1019</v>
      </c>
      <c r="AAP303" s="16" t="s">
        <v>8708</v>
      </c>
      <c r="AAR303" s="16" t="s">
        <v>8833</v>
      </c>
      <c r="AAS303" s="16">
        <v>2563.9699999999998</v>
      </c>
      <c r="AAT303" s="16" t="s">
        <v>782</v>
      </c>
      <c r="AAU303" s="16" t="s">
        <v>782</v>
      </c>
      <c r="AAV303" s="16" t="s">
        <v>782</v>
      </c>
      <c r="AAW303" s="16" t="s">
        <v>782</v>
      </c>
      <c r="AAX303" s="16" t="s">
        <v>843</v>
      </c>
      <c r="AAY303" s="16" t="s">
        <v>8710</v>
      </c>
      <c r="AAZ303" s="16" t="s">
        <v>783</v>
      </c>
      <c r="ABA303" s="16" t="s">
        <v>783</v>
      </c>
      <c r="ABB303" s="16" t="s">
        <v>783</v>
      </c>
      <c r="ABC303" s="16" t="s">
        <v>783</v>
      </c>
      <c r="ABD303" s="16" t="s">
        <v>782</v>
      </c>
      <c r="ABE303" s="16" t="s">
        <v>783</v>
      </c>
      <c r="ABF303" s="16" t="s">
        <v>782</v>
      </c>
      <c r="ABG303" s="16" t="s">
        <v>783</v>
      </c>
      <c r="ABH303" s="16" t="s">
        <v>782</v>
      </c>
      <c r="ABI303" s="16" t="s">
        <v>783</v>
      </c>
      <c r="ABJ303" s="16" t="s">
        <v>783</v>
      </c>
      <c r="ABK303" s="16" t="s">
        <v>783</v>
      </c>
      <c r="ABL303" s="16" t="s">
        <v>8743</v>
      </c>
      <c r="ABM303" s="16" t="s">
        <v>843</v>
      </c>
      <c r="ABN303" s="16" t="s">
        <v>1033</v>
      </c>
      <c r="ABP303" s="16" t="s">
        <v>972</v>
      </c>
      <c r="ABQ303" s="16" t="s">
        <v>4321</v>
      </c>
      <c r="ABR303" s="16" t="s">
        <v>474</v>
      </c>
      <c r="ABS303" s="16" t="s">
        <v>451</v>
      </c>
      <c r="ABT303" s="16" t="s">
        <v>844</v>
      </c>
      <c r="ABU303" s="16" t="s">
        <v>844</v>
      </c>
      <c r="ABV303" s="16" t="s">
        <v>486</v>
      </c>
      <c r="ABW303" s="16" t="s">
        <v>487</v>
      </c>
      <c r="ABX303" s="16" t="s">
        <v>893</v>
      </c>
      <c r="ABY303" s="16" t="s">
        <v>486</v>
      </c>
      <c r="ABZ303" s="16" t="s">
        <v>487</v>
      </c>
      <c r="ACA303" s="16" t="s">
        <v>759</v>
      </c>
      <c r="ACB303" s="16" t="s">
        <v>770</v>
      </c>
      <c r="ACC303" s="16" t="s">
        <v>737</v>
      </c>
      <c r="ACD303" s="16" t="s">
        <v>486</v>
      </c>
      <c r="ACE303" s="16" t="s">
        <v>486</v>
      </c>
      <c r="ACG303" s="16" t="s">
        <v>1014</v>
      </c>
      <c r="ACH303" s="16" t="s">
        <v>1009</v>
      </c>
      <c r="ACI303" s="16" t="s">
        <v>462</v>
      </c>
      <c r="ACJ303" s="16">
        <v>1.1910000000000001</v>
      </c>
      <c r="ACK303" s="16" t="s">
        <v>478</v>
      </c>
      <c r="ACL303" s="16" t="s">
        <v>740</v>
      </c>
      <c r="ACM303" s="16" t="s">
        <v>1192</v>
      </c>
      <c r="ACN303" s="16" t="s">
        <v>1169</v>
      </c>
      <c r="ACO303" s="16" t="s">
        <v>1856</v>
      </c>
      <c r="ACP303" s="16">
        <v>1625</v>
      </c>
      <c r="ACQ303" s="16" t="s">
        <v>1201</v>
      </c>
      <c r="ACR303" s="16" t="s">
        <v>1645</v>
      </c>
      <c r="ACS303" s="16" t="s">
        <v>686</v>
      </c>
      <c r="ACT303" s="16" t="s">
        <v>1521</v>
      </c>
      <c r="ACU303" s="16" t="s">
        <v>833</v>
      </c>
      <c r="ACV303" s="16" t="s">
        <v>8711</v>
      </c>
      <c r="ACW303" s="16" t="s">
        <v>451</v>
      </c>
      <c r="ACX303" s="16" t="s">
        <v>1915</v>
      </c>
      <c r="ACY303" s="16" t="s">
        <v>1949</v>
      </c>
      <c r="ACZ303" s="16">
        <v>1</v>
      </c>
      <c r="ADA303" s="16">
        <v>0</v>
      </c>
      <c r="ADB303" s="16">
        <v>1</v>
      </c>
      <c r="ADC303" s="16">
        <v>1</v>
      </c>
      <c r="ADD303" s="16">
        <v>1</v>
      </c>
      <c r="ADE303" s="16" t="s">
        <v>9236</v>
      </c>
      <c r="ADF303" s="16">
        <v>0</v>
      </c>
      <c r="ADG303" s="16" t="s">
        <v>486</v>
      </c>
      <c r="ADH303" s="16">
        <v>1</v>
      </c>
      <c r="ADI303" s="16" t="s">
        <v>486</v>
      </c>
      <c r="ADJ303" s="16" t="s">
        <v>13198</v>
      </c>
      <c r="ADK303" s="16" t="s">
        <v>13194</v>
      </c>
      <c r="ADL303" s="16" t="s">
        <v>13194</v>
      </c>
      <c r="ADM303" s="16" t="s">
        <v>13195</v>
      </c>
      <c r="ADN303" s="16" t="s">
        <v>13194</v>
      </c>
      <c r="ADO303" s="16" t="s">
        <v>13194</v>
      </c>
      <c r="ADP303" s="16" t="s">
        <v>13196</v>
      </c>
      <c r="ADQ303" s="16" t="s">
        <v>13194</v>
      </c>
      <c r="ADR303" s="16" t="s">
        <v>13194</v>
      </c>
      <c r="ADS303" s="16" t="s">
        <v>13194</v>
      </c>
      <c r="ADV303" s="16" t="s">
        <v>1756</v>
      </c>
      <c r="ADW303" s="16" t="s">
        <v>13199</v>
      </c>
      <c r="ADY303" s="16" t="s">
        <v>1058</v>
      </c>
      <c r="ADZ303" s="16">
        <v>1625</v>
      </c>
      <c r="AEC303" s="16" t="s">
        <v>1058</v>
      </c>
      <c r="AED303" s="16">
        <v>2563.9699999999998</v>
      </c>
      <c r="AEE303" s="16" t="s">
        <v>952</v>
      </c>
      <c r="AEF303" s="16">
        <v>3625</v>
      </c>
      <c r="AEI303" s="16">
        <v>1000</v>
      </c>
      <c r="AEL303" s="16">
        <v>600</v>
      </c>
      <c r="AEP303" s="16">
        <v>25</v>
      </c>
    </row>
    <row r="304" spans="1:822" x14ac:dyDescent="0.25">
      <c r="A304" s="30">
        <v>45828</v>
      </c>
      <c r="B304" s="16" t="s">
        <v>10359</v>
      </c>
      <c r="C304" s="16" t="s">
        <v>867</v>
      </c>
      <c r="D304" s="16" t="s">
        <v>867</v>
      </c>
      <c r="E304" s="16">
        <v>35</v>
      </c>
      <c r="F304" s="16" t="s">
        <v>8153</v>
      </c>
      <c r="G304" s="16" t="s">
        <v>4113</v>
      </c>
      <c r="I304" s="16" t="s">
        <v>4162</v>
      </c>
      <c r="Z304" s="16" t="s">
        <v>993</v>
      </c>
      <c r="AA304" s="16" t="s">
        <v>470</v>
      </c>
      <c r="AB304" s="16">
        <v>4</v>
      </c>
      <c r="AC304" s="16" t="s">
        <v>844</v>
      </c>
      <c r="AD304" s="16" t="s">
        <v>8732</v>
      </c>
      <c r="AE304" s="16" t="s">
        <v>843</v>
      </c>
      <c r="AF304" s="16" t="s">
        <v>844</v>
      </c>
      <c r="AG304" s="16" t="s">
        <v>843</v>
      </c>
      <c r="AH304" s="16" t="s">
        <v>8746</v>
      </c>
      <c r="AI304" s="16" t="s">
        <v>843</v>
      </c>
      <c r="AJ304" s="16" t="s">
        <v>843</v>
      </c>
      <c r="AK304" s="16" t="s">
        <v>844</v>
      </c>
      <c r="AM304" s="16" t="s">
        <v>737</v>
      </c>
      <c r="AN304" s="16" t="s">
        <v>759</v>
      </c>
      <c r="AP304" s="16" t="s">
        <v>768</v>
      </c>
      <c r="AR304" s="16" t="s">
        <v>6910</v>
      </c>
      <c r="BB304" s="16">
        <v>3</v>
      </c>
      <c r="BC304" s="16" t="s">
        <v>7878</v>
      </c>
      <c r="BE304" s="16" t="s">
        <v>5098</v>
      </c>
      <c r="BV304" s="16" t="s">
        <v>4433</v>
      </c>
      <c r="BW304" s="16" t="s">
        <v>844</v>
      </c>
      <c r="BX304" s="16" t="s">
        <v>843</v>
      </c>
      <c r="BY304" s="16" t="s">
        <v>843</v>
      </c>
      <c r="BZ304" s="16" t="s">
        <v>843</v>
      </c>
      <c r="CA304" s="16" t="s">
        <v>843</v>
      </c>
      <c r="CB304" s="16" t="s">
        <v>843</v>
      </c>
      <c r="CC304" s="16" t="s">
        <v>843</v>
      </c>
      <c r="CD304" s="16" t="s">
        <v>843</v>
      </c>
      <c r="CE304" s="16" t="s">
        <v>843</v>
      </c>
      <c r="CF304" s="16" t="s">
        <v>843</v>
      </c>
      <c r="CG304" s="16" t="s">
        <v>843</v>
      </c>
      <c r="CH304" s="16" t="s">
        <v>843</v>
      </c>
      <c r="CI304" s="16" t="s">
        <v>843</v>
      </c>
      <c r="CJ304" s="16" t="s">
        <v>843</v>
      </c>
      <c r="CK304" s="16" t="s">
        <v>843</v>
      </c>
      <c r="CP304" s="16" t="s">
        <v>867</v>
      </c>
      <c r="CQ304" s="16" t="s">
        <v>5191</v>
      </c>
      <c r="CR304" s="16" t="s">
        <v>844</v>
      </c>
      <c r="CS304" s="16" t="s">
        <v>843</v>
      </c>
      <c r="CT304" s="16" t="s">
        <v>843</v>
      </c>
      <c r="CU304" s="16" t="s">
        <v>843</v>
      </c>
      <c r="CV304" s="16" t="s">
        <v>843</v>
      </c>
      <c r="CW304" s="16" t="s">
        <v>843</v>
      </c>
      <c r="CX304" s="16" t="s">
        <v>843</v>
      </c>
      <c r="CY304" s="16" t="s">
        <v>843</v>
      </c>
      <c r="CZ304" s="16" t="s">
        <v>843</v>
      </c>
      <c r="DA304" s="16" t="s">
        <v>5184</v>
      </c>
      <c r="DX304" s="16" t="s">
        <v>867</v>
      </c>
      <c r="DY304" s="16" t="s">
        <v>867</v>
      </c>
      <c r="GC304" s="16" t="s">
        <v>5342</v>
      </c>
      <c r="GF304" s="16" t="s">
        <v>867</v>
      </c>
      <c r="GG304" s="16" t="s">
        <v>867</v>
      </c>
      <c r="GV304" s="16" t="s">
        <v>9238</v>
      </c>
      <c r="GW304" s="16" t="s">
        <v>843</v>
      </c>
      <c r="GX304" s="16" t="s">
        <v>844</v>
      </c>
      <c r="GY304" s="16" t="s">
        <v>843</v>
      </c>
      <c r="GZ304" s="16" t="s">
        <v>844</v>
      </c>
      <c r="HA304" s="16" t="s">
        <v>843</v>
      </c>
      <c r="HB304" s="16" t="s">
        <v>843</v>
      </c>
      <c r="HC304" s="16" t="s">
        <v>843</v>
      </c>
      <c r="HD304" s="16" t="s">
        <v>843</v>
      </c>
      <c r="HE304" s="16" t="s">
        <v>843</v>
      </c>
      <c r="HF304" s="16" t="s">
        <v>843</v>
      </c>
      <c r="HH304" s="16" t="s">
        <v>5456</v>
      </c>
      <c r="HK304" s="16" t="s">
        <v>865</v>
      </c>
      <c r="HM304" s="16" t="s">
        <v>865</v>
      </c>
      <c r="HZ304" s="16" t="s">
        <v>7944</v>
      </c>
      <c r="KE304" s="16" t="s">
        <v>5582</v>
      </c>
      <c r="KG304" s="16" t="s">
        <v>7015</v>
      </c>
      <c r="KH304" s="16" t="s">
        <v>7033</v>
      </c>
      <c r="KI304" s="16" t="s">
        <v>865</v>
      </c>
      <c r="LG304" s="16" t="s">
        <v>867</v>
      </c>
      <c r="LH304" s="16" t="s">
        <v>867</v>
      </c>
      <c r="LI304" s="16" t="s">
        <v>867</v>
      </c>
      <c r="LJ304" s="16" t="s">
        <v>867</v>
      </c>
      <c r="LK304" s="16" t="s">
        <v>867</v>
      </c>
      <c r="LL304" s="16" t="s">
        <v>5663</v>
      </c>
      <c r="LM304" s="16" t="s">
        <v>843</v>
      </c>
      <c r="LN304" s="16" t="s">
        <v>843</v>
      </c>
      <c r="LO304" s="16" t="s">
        <v>844</v>
      </c>
      <c r="LP304" s="16" t="s">
        <v>843</v>
      </c>
      <c r="LQ304" s="16" t="s">
        <v>843</v>
      </c>
      <c r="LR304" s="16" t="s">
        <v>843</v>
      </c>
      <c r="LS304" s="16" t="s">
        <v>843</v>
      </c>
      <c r="LT304" s="16" t="s">
        <v>843</v>
      </c>
      <c r="LU304" s="16" t="s">
        <v>843</v>
      </c>
      <c r="LV304" s="16" t="s">
        <v>843</v>
      </c>
      <c r="LW304" s="16" t="s">
        <v>843</v>
      </c>
      <c r="LX304" s="16" t="s">
        <v>843</v>
      </c>
      <c r="LY304" s="16" t="s">
        <v>843</v>
      </c>
      <c r="LZ304" s="16" t="s">
        <v>843</v>
      </c>
      <c r="MA304" s="16" t="s">
        <v>843</v>
      </c>
      <c r="MC304" s="16" t="s">
        <v>5694</v>
      </c>
      <c r="MD304" s="16" t="s">
        <v>844</v>
      </c>
      <c r="ME304" s="16" t="s">
        <v>843</v>
      </c>
      <c r="MF304" s="16" t="s">
        <v>843</v>
      </c>
      <c r="MG304" s="16" t="s">
        <v>843</v>
      </c>
      <c r="MH304" s="16" t="s">
        <v>843</v>
      </c>
      <c r="MI304" s="16" t="s">
        <v>843</v>
      </c>
      <c r="MJ304" s="16" t="s">
        <v>843</v>
      </c>
      <c r="MK304" s="16" t="s">
        <v>843</v>
      </c>
      <c r="ML304" s="16" t="s">
        <v>843</v>
      </c>
      <c r="MM304" s="16" t="s">
        <v>843</v>
      </c>
      <c r="MN304" s="16" t="s">
        <v>843</v>
      </c>
      <c r="MO304" s="16" t="s">
        <v>843</v>
      </c>
      <c r="MP304" s="16" t="s">
        <v>843</v>
      </c>
      <c r="MQ304" s="16" t="s">
        <v>843</v>
      </c>
      <c r="MR304" s="16" t="s">
        <v>843</v>
      </c>
      <c r="MS304" s="16" t="s">
        <v>843</v>
      </c>
      <c r="MT304" s="16" t="s">
        <v>843</v>
      </c>
      <c r="MU304" s="16" t="s">
        <v>843</v>
      </c>
      <c r="MV304" s="16" t="s">
        <v>843</v>
      </c>
      <c r="OK304" s="16" t="s">
        <v>5694</v>
      </c>
      <c r="OL304" s="16" t="s">
        <v>844</v>
      </c>
      <c r="OM304" s="16" t="s">
        <v>843</v>
      </c>
      <c r="ON304" s="16" t="s">
        <v>843</v>
      </c>
      <c r="OO304" s="16" t="s">
        <v>843</v>
      </c>
      <c r="OP304" s="16" t="s">
        <v>843</v>
      </c>
      <c r="OQ304" s="16" t="s">
        <v>843</v>
      </c>
      <c r="OR304" s="16" t="s">
        <v>843</v>
      </c>
      <c r="OS304" s="16" t="s">
        <v>843</v>
      </c>
      <c r="OT304" s="16" t="s">
        <v>843</v>
      </c>
      <c r="OU304" s="16" t="s">
        <v>843</v>
      </c>
      <c r="OV304" s="16" t="s">
        <v>843</v>
      </c>
      <c r="OW304" s="16" t="s">
        <v>843</v>
      </c>
      <c r="OX304" s="16" t="s">
        <v>843</v>
      </c>
      <c r="OY304" s="16" t="s">
        <v>843</v>
      </c>
      <c r="OZ304" s="16" t="s">
        <v>843</v>
      </c>
      <c r="PA304" s="16" t="s">
        <v>843</v>
      </c>
      <c r="PC304" s="16" t="s">
        <v>865</v>
      </c>
      <c r="PD304" s="16" t="s">
        <v>865</v>
      </c>
      <c r="PY304" s="16" t="s">
        <v>865</v>
      </c>
      <c r="QP304" s="16" t="s">
        <v>865</v>
      </c>
      <c r="QR304" s="16" t="s">
        <v>867</v>
      </c>
      <c r="QT304" s="16" t="s">
        <v>867</v>
      </c>
      <c r="QV304" s="16" t="s">
        <v>865</v>
      </c>
      <c r="QX304" s="16" t="s">
        <v>864</v>
      </c>
      <c r="QY304" s="16" t="s">
        <v>867</v>
      </c>
      <c r="RD304" s="16" t="s">
        <v>865</v>
      </c>
      <c r="RF304" s="16" t="s">
        <v>865</v>
      </c>
      <c r="RH304" s="16" t="s">
        <v>865</v>
      </c>
      <c r="RJ304" s="16" t="s">
        <v>865</v>
      </c>
      <c r="RN304" s="16" t="s">
        <v>7720</v>
      </c>
      <c r="RP304" s="16" t="s">
        <v>867</v>
      </c>
      <c r="RR304" s="16" t="s">
        <v>867</v>
      </c>
      <c r="RT304" s="16" t="s">
        <v>867</v>
      </c>
      <c r="RV304" s="16" t="s">
        <v>867</v>
      </c>
      <c r="RX304" s="16" t="s">
        <v>7720</v>
      </c>
      <c r="RZ304" s="16" t="s">
        <v>7720</v>
      </c>
      <c r="SQ304" s="16" t="s">
        <v>867</v>
      </c>
      <c r="SS304" s="16" t="s">
        <v>7293</v>
      </c>
      <c r="ST304" s="16" t="s">
        <v>7764</v>
      </c>
      <c r="TN304" s="16">
        <v>10000</v>
      </c>
      <c r="TO304" s="16">
        <v>7000</v>
      </c>
      <c r="TP304" s="16">
        <v>1300</v>
      </c>
      <c r="TQ304" s="16">
        <v>400</v>
      </c>
      <c r="TR304" s="16">
        <v>1000</v>
      </c>
      <c r="TS304" s="16">
        <v>100</v>
      </c>
      <c r="TT304" s="16">
        <v>0</v>
      </c>
      <c r="TU304" s="16">
        <v>300</v>
      </c>
      <c r="TV304" s="16">
        <v>0</v>
      </c>
      <c r="TW304" s="16">
        <v>0</v>
      </c>
      <c r="TX304" s="16">
        <v>13000</v>
      </c>
      <c r="TZ304" s="16" t="s">
        <v>7367</v>
      </c>
      <c r="UA304" s="16" t="s">
        <v>8878</v>
      </c>
      <c r="UB304" s="16">
        <v>0</v>
      </c>
      <c r="UC304" s="16" t="s">
        <v>843</v>
      </c>
      <c r="UD304" s="16" t="s">
        <v>844</v>
      </c>
      <c r="UE304" s="16" t="s">
        <v>843</v>
      </c>
      <c r="UF304" s="16" t="s">
        <v>844</v>
      </c>
      <c r="UG304" s="16" t="s">
        <v>843</v>
      </c>
      <c r="UH304" s="16" t="s">
        <v>843</v>
      </c>
      <c r="US304" s="16" t="s">
        <v>5992</v>
      </c>
      <c r="UT304" s="16" t="s">
        <v>843</v>
      </c>
      <c r="UU304" s="16" t="s">
        <v>844</v>
      </c>
      <c r="UV304" s="16" t="s">
        <v>843</v>
      </c>
      <c r="UW304" s="16" t="s">
        <v>843</v>
      </c>
      <c r="UX304" s="16" t="s">
        <v>843</v>
      </c>
      <c r="UY304" s="16" t="s">
        <v>843</v>
      </c>
      <c r="UZ304" s="16" t="s">
        <v>843</v>
      </c>
      <c r="VA304" s="16" t="s">
        <v>843</v>
      </c>
      <c r="VB304" s="16" t="s">
        <v>843</v>
      </c>
      <c r="VC304" s="16" t="s">
        <v>843</v>
      </c>
      <c r="VD304" s="16" t="s">
        <v>843</v>
      </c>
      <c r="VE304" s="16" t="s">
        <v>843</v>
      </c>
      <c r="VF304" s="16" t="s">
        <v>843</v>
      </c>
      <c r="VG304" s="16" t="s">
        <v>843</v>
      </c>
      <c r="VJ304" s="16">
        <v>1000</v>
      </c>
      <c r="VX304" s="16" t="s">
        <v>6028</v>
      </c>
      <c r="VY304" s="16" t="s">
        <v>844</v>
      </c>
      <c r="VZ304" s="16" t="s">
        <v>843</v>
      </c>
      <c r="WA304" s="16" t="s">
        <v>843</v>
      </c>
      <c r="WB304" s="16" t="s">
        <v>843</v>
      </c>
      <c r="WC304" s="16" t="s">
        <v>843</v>
      </c>
      <c r="WD304" s="16" t="s">
        <v>843</v>
      </c>
      <c r="WE304" s="16" t="s">
        <v>843</v>
      </c>
      <c r="WF304" s="16" t="s">
        <v>843</v>
      </c>
      <c r="WH304" s="16">
        <v>6500</v>
      </c>
      <c r="WO304" s="16" t="s">
        <v>6923</v>
      </c>
      <c r="YN304" s="16" t="s">
        <v>7040</v>
      </c>
      <c r="YP304" s="16" t="s">
        <v>864</v>
      </c>
      <c r="YR304" s="16" t="s">
        <v>10360</v>
      </c>
      <c r="YS304" s="16" t="s">
        <v>10361</v>
      </c>
      <c r="YT304" s="16" t="s">
        <v>8694</v>
      </c>
      <c r="YU304" s="16" t="s">
        <v>10362</v>
      </c>
      <c r="YV304" s="16" t="s">
        <v>8696</v>
      </c>
      <c r="YW304" s="16" t="s">
        <v>844</v>
      </c>
      <c r="YX304" s="16" t="s">
        <v>8696</v>
      </c>
      <c r="YY304" s="16" t="s">
        <v>843</v>
      </c>
      <c r="YZ304" s="16" t="s">
        <v>843</v>
      </c>
      <c r="ZA304" s="16" t="s">
        <v>9068</v>
      </c>
      <c r="ZB304" s="16">
        <v>21183.33</v>
      </c>
      <c r="ZC304" s="16" t="s">
        <v>8925</v>
      </c>
      <c r="ZD304" s="16" t="s">
        <v>8872</v>
      </c>
      <c r="ZE304" s="16" t="s">
        <v>8698</v>
      </c>
      <c r="ZF304" s="16" t="s">
        <v>8701</v>
      </c>
      <c r="ZG304" s="16" t="s">
        <v>8723</v>
      </c>
      <c r="ZH304" s="16" t="s">
        <v>843</v>
      </c>
      <c r="ZI304" s="16" t="s">
        <v>8739</v>
      </c>
      <c r="ZJ304" s="16" t="s">
        <v>8723</v>
      </c>
      <c r="ZK304" s="16" t="s">
        <v>843</v>
      </c>
      <c r="ZL304" s="16" t="s">
        <v>8700</v>
      </c>
      <c r="ZM304" s="16" t="s">
        <v>843</v>
      </c>
      <c r="ZN304" s="16" t="s">
        <v>8755</v>
      </c>
      <c r="ZO304" s="16" t="s">
        <v>487</v>
      </c>
      <c r="ZP304" s="16" t="s">
        <v>487</v>
      </c>
      <c r="ZQ304" s="16" t="s">
        <v>487</v>
      </c>
      <c r="ZR304" s="16" t="s">
        <v>487</v>
      </c>
      <c r="ZS304" s="16" t="s">
        <v>8839</v>
      </c>
      <c r="ZT304" s="16" t="s">
        <v>8705</v>
      </c>
      <c r="ZU304" s="16" t="s">
        <v>8706</v>
      </c>
      <c r="ZV304" s="16" t="s">
        <v>487</v>
      </c>
      <c r="ZW304" s="16" t="s">
        <v>8732</v>
      </c>
      <c r="ZX304" s="16" t="s">
        <v>844</v>
      </c>
      <c r="ZY304" s="16" t="s">
        <v>8746</v>
      </c>
      <c r="ZZ304" s="16" t="s">
        <v>843</v>
      </c>
      <c r="AAA304" s="16" t="s">
        <v>843</v>
      </c>
      <c r="AAB304" s="16" t="s">
        <v>843</v>
      </c>
      <c r="AAC304" s="16">
        <v>0</v>
      </c>
      <c r="AAD304" s="16" t="s">
        <v>844</v>
      </c>
      <c r="AAE304" s="16" t="s">
        <v>843</v>
      </c>
      <c r="AAF304" s="16" t="s">
        <v>843</v>
      </c>
      <c r="AAG304" s="16" t="s">
        <v>843</v>
      </c>
      <c r="AAH304" s="16" t="s">
        <v>843</v>
      </c>
      <c r="AAI304" s="16" t="s">
        <v>8732</v>
      </c>
      <c r="AAJ304" s="16" t="s">
        <v>615</v>
      </c>
      <c r="AAK304" s="16" t="s">
        <v>633</v>
      </c>
      <c r="AAL304" s="16" t="s">
        <v>904</v>
      </c>
      <c r="AAM304" s="16" t="s">
        <v>663</v>
      </c>
      <c r="AAN304" s="16" t="s">
        <v>8707</v>
      </c>
      <c r="AAO304" s="16" t="s">
        <v>1019</v>
      </c>
      <c r="AAP304" s="16" t="s">
        <v>8708</v>
      </c>
      <c r="AAS304" s="16">
        <v>7500</v>
      </c>
      <c r="AAT304" s="16" t="s">
        <v>782</v>
      </c>
      <c r="AAU304" s="16" t="s">
        <v>782</v>
      </c>
      <c r="AAV304" s="16" t="s">
        <v>782</v>
      </c>
      <c r="AAW304" s="16" t="s">
        <v>782</v>
      </c>
      <c r="AAX304" s="16" t="s">
        <v>843</v>
      </c>
      <c r="AAY304" s="16" t="s">
        <v>8710</v>
      </c>
      <c r="AAZ304" s="16" t="s">
        <v>782</v>
      </c>
      <c r="ABB304" s="16" t="s">
        <v>782</v>
      </c>
      <c r="ABC304" s="16" t="s">
        <v>783</v>
      </c>
      <c r="ABD304" s="16" t="s">
        <v>783</v>
      </c>
      <c r="ABE304" s="16" t="s">
        <v>783</v>
      </c>
      <c r="ABF304" s="16" t="s">
        <v>782</v>
      </c>
      <c r="ABG304" s="16" t="s">
        <v>782</v>
      </c>
      <c r="ABH304" s="16" t="s">
        <v>782</v>
      </c>
      <c r="ABI304" s="16" t="s">
        <v>782</v>
      </c>
      <c r="ABJ304" s="16" t="s">
        <v>783</v>
      </c>
      <c r="ABK304" s="16" t="s">
        <v>783</v>
      </c>
      <c r="ABL304" s="16" t="s">
        <v>8759</v>
      </c>
      <c r="ABM304" s="16" t="s">
        <v>844</v>
      </c>
      <c r="ABN304" s="16" t="s">
        <v>1034</v>
      </c>
      <c r="ABP304" s="16" t="s">
        <v>972</v>
      </c>
      <c r="ABQ304" s="16" t="s">
        <v>4324</v>
      </c>
      <c r="ABR304" s="16" t="s">
        <v>470</v>
      </c>
      <c r="ABS304" s="16" t="s">
        <v>451</v>
      </c>
      <c r="ABT304" s="16" t="s">
        <v>8746</v>
      </c>
      <c r="ABU304" s="16" t="s">
        <v>844</v>
      </c>
      <c r="ABV304" s="16" t="s">
        <v>487</v>
      </c>
      <c r="ABW304" s="16" t="s">
        <v>486</v>
      </c>
      <c r="ABX304" s="16" t="s">
        <v>892</v>
      </c>
      <c r="ABY304" s="16" t="s">
        <v>486</v>
      </c>
      <c r="ABZ304" s="16" t="s">
        <v>487</v>
      </c>
      <c r="ACA304" s="16" t="s">
        <v>759</v>
      </c>
      <c r="ACB304" s="16" t="s">
        <v>768</v>
      </c>
      <c r="ACC304" s="16" t="s">
        <v>737</v>
      </c>
      <c r="ACD304" s="16" t="s">
        <v>487</v>
      </c>
      <c r="ACE304" s="16" t="s">
        <v>486</v>
      </c>
      <c r="ACG304" s="16" t="s">
        <v>1014</v>
      </c>
      <c r="ACH304" s="16" t="s">
        <v>1009</v>
      </c>
      <c r="ACI304" s="16" t="s">
        <v>462</v>
      </c>
      <c r="ACJ304" s="16">
        <v>1.1910000000000001</v>
      </c>
      <c r="ACK304" s="16" t="s">
        <v>478</v>
      </c>
      <c r="ACL304" s="16" t="s">
        <v>740</v>
      </c>
      <c r="ACM304" s="16" t="s">
        <v>1189</v>
      </c>
      <c r="ACN304" s="16" t="s">
        <v>1169</v>
      </c>
      <c r="ACO304" s="16" t="s">
        <v>1856</v>
      </c>
      <c r="ACP304" s="16">
        <v>6500</v>
      </c>
      <c r="ACQ304" s="16" t="s">
        <v>1203</v>
      </c>
      <c r="ACR304" s="16" t="s">
        <v>1645</v>
      </c>
      <c r="ACS304" s="16" t="s">
        <v>680</v>
      </c>
      <c r="ACT304" s="16" t="s">
        <v>1521</v>
      </c>
      <c r="ACU304" s="16" t="s">
        <v>833</v>
      </c>
      <c r="ACV304" s="16" t="s">
        <v>8711</v>
      </c>
      <c r="ACW304" s="16" t="s">
        <v>451</v>
      </c>
      <c r="ACX304" s="16" t="s">
        <v>1914</v>
      </c>
      <c r="ACY304" s="16" t="s">
        <v>1947</v>
      </c>
      <c r="ACZ304" s="16">
        <v>1</v>
      </c>
      <c r="ADA304" s="16">
        <v>1</v>
      </c>
      <c r="ADB304" s="16">
        <v>1</v>
      </c>
      <c r="ADC304" s="16">
        <v>1</v>
      </c>
      <c r="ADD304" s="16">
        <v>1</v>
      </c>
      <c r="ADE304" s="16" t="s">
        <v>8712</v>
      </c>
      <c r="ADF304" s="16">
        <v>0</v>
      </c>
      <c r="ADG304" s="16" t="s">
        <v>486</v>
      </c>
      <c r="ADH304" s="16">
        <v>3</v>
      </c>
      <c r="ADI304" s="16" t="s">
        <v>486</v>
      </c>
      <c r="ADJ304" s="16" t="s">
        <v>1746</v>
      </c>
      <c r="ADK304" s="16" t="s">
        <v>1752</v>
      </c>
      <c r="ADL304" s="16" t="s">
        <v>1761</v>
      </c>
      <c r="ADM304" s="16" t="s">
        <v>13195</v>
      </c>
      <c r="ADN304" s="16" t="s">
        <v>1764</v>
      </c>
      <c r="ADO304" s="16" t="s">
        <v>13197</v>
      </c>
      <c r="ADP304" s="16" t="s">
        <v>13196</v>
      </c>
      <c r="ADQ304" s="16" t="s">
        <v>13194</v>
      </c>
      <c r="ADR304" s="16" t="s">
        <v>13194</v>
      </c>
      <c r="ADS304" s="16" t="s">
        <v>1748</v>
      </c>
      <c r="ADT304" s="16" t="s">
        <v>13195</v>
      </c>
      <c r="ADW304" s="16" t="s">
        <v>8766</v>
      </c>
      <c r="ADY304" s="16" t="s">
        <v>1061</v>
      </c>
      <c r="AEB304" s="16">
        <v>21183.333333333299</v>
      </c>
      <c r="AEC304" s="16" t="s">
        <v>1062</v>
      </c>
      <c r="AED304" s="16">
        <v>1875</v>
      </c>
      <c r="AEE304" s="16" t="s">
        <v>952</v>
      </c>
      <c r="AEH304" s="16">
        <v>7500</v>
      </c>
      <c r="AEI304" s="16">
        <v>2500</v>
      </c>
      <c r="AEJ304" s="16">
        <v>1750</v>
      </c>
      <c r="AEK304" s="16">
        <v>325</v>
      </c>
      <c r="AEL304" s="16">
        <v>100</v>
      </c>
      <c r="AEN304" s="16">
        <v>250</v>
      </c>
      <c r="AEO304" s="16">
        <v>25</v>
      </c>
      <c r="AEP304" s="16">
        <v>75</v>
      </c>
    </row>
    <row r="305" spans="1:823" x14ac:dyDescent="0.25">
      <c r="A305" s="30">
        <v>45828</v>
      </c>
      <c r="B305" s="16" t="s">
        <v>10363</v>
      </c>
      <c r="C305" s="16" t="s">
        <v>867</v>
      </c>
      <c r="D305" s="16" t="s">
        <v>867</v>
      </c>
      <c r="E305" s="16">
        <v>39</v>
      </c>
      <c r="F305" s="16" t="s">
        <v>8153</v>
      </c>
      <c r="G305" s="16" t="s">
        <v>4099</v>
      </c>
      <c r="I305" s="16" t="s">
        <v>4174</v>
      </c>
      <c r="Z305" s="16" t="s">
        <v>993</v>
      </c>
      <c r="AA305" s="16" t="s">
        <v>470</v>
      </c>
      <c r="AB305" s="16">
        <v>3</v>
      </c>
      <c r="AC305" s="16" t="s">
        <v>1056</v>
      </c>
      <c r="AD305" s="16" t="s">
        <v>1056</v>
      </c>
      <c r="AE305" s="16" t="s">
        <v>843</v>
      </c>
      <c r="AF305" s="16" t="s">
        <v>844</v>
      </c>
      <c r="AG305" s="16" t="s">
        <v>843</v>
      </c>
      <c r="AH305" s="16" t="s">
        <v>8732</v>
      </c>
      <c r="AI305" s="16" t="s">
        <v>843</v>
      </c>
      <c r="AJ305" s="16" t="s">
        <v>843</v>
      </c>
      <c r="AK305" s="16" t="s">
        <v>844</v>
      </c>
      <c r="AM305" s="16" t="s">
        <v>737</v>
      </c>
      <c r="AN305" s="16" t="s">
        <v>759</v>
      </c>
      <c r="AP305" s="16" t="s">
        <v>768</v>
      </c>
      <c r="AR305" s="16" t="s">
        <v>6910</v>
      </c>
      <c r="BB305" s="16">
        <v>2</v>
      </c>
      <c r="BC305" s="16" t="s">
        <v>7875</v>
      </c>
      <c r="BE305" s="16" t="s">
        <v>5098</v>
      </c>
      <c r="BV305" s="16" t="s">
        <v>4433</v>
      </c>
      <c r="BW305" s="16" t="s">
        <v>844</v>
      </c>
      <c r="BX305" s="16" t="s">
        <v>843</v>
      </c>
      <c r="BY305" s="16" t="s">
        <v>843</v>
      </c>
      <c r="BZ305" s="16" t="s">
        <v>843</v>
      </c>
      <c r="CA305" s="16" t="s">
        <v>843</v>
      </c>
      <c r="CB305" s="16" t="s">
        <v>843</v>
      </c>
      <c r="CC305" s="16" t="s">
        <v>843</v>
      </c>
      <c r="CD305" s="16" t="s">
        <v>843</v>
      </c>
      <c r="CE305" s="16" t="s">
        <v>843</v>
      </c>
      <c r="CF305" s="16" t="s">
        <v>843</v>
      </c>
      <c r="CG305" s="16" t="s">
        <v>843</v>
      </c>
      <c r="CH305" s="16" t="s">
        <v>843</v>
      </c>
      <c r="CI305" s="16" t="s">
        <v>843</v>
      </c>
      <c r="CJ305" s="16" t="s">
        <v>843</v>
      </c>
      <c r="CK305" s="16" t="s">
        <v>843</v>
      </c>
      <c r="CP305" s="16" t="s">
        <v>865</v>
      </c>
      <c r="DX305" s="16" t="s">
        <v>867</v>
      </c>
      <c r="DY305" s="16" t="s">
        <v>867</v>
      </c>
      <c r="GC305" s="16" t="s">
        <v>5342</v>
      </c>
      <c r="GF305" s="16" t="s">
        <v>867</v>
      </c>
      <c r="GG305" s="16" t="s">
        <v>867</v>
      </c>
      <c r="GV305" s="16" t="s">
        <v>5449</v>
      </c>
      <c r="GW305" s="16" t="s">
        <v>843</v>
      </c>
      <c r="GX305" s="16" t="s">
        <v>843</v>
      </c>
      <c r="GY305" s="16" t="s">
        <v>843</v>
      </c>
      <c r="GZ305" s="16" t="s">
        <v>844</v>
      </c>
      <c r="HA305" s="16" t="s">
        <v>843</v>
      </c>
      <c r="HB305" s="16" t="s">
        <v>843</v>
      </c>
      <c r="HC305" s="16" t="s">
        <v>843</v>
      </c>
      <c r="HD305" s="16" t="s">
        <v>843</v>
      </c>
      <c r="HE305" s="16" t="s">
        <v>843</v>
      </c>
      <c r="HF305" s="16" t="s">
        <v>843</v>
      </c>
      <c r="HH305" s="16" t="s">
        <v>5456</v>
      </c>
      <c r="HK305" s="16" t="s">
        <v>865</v>
      </c>
      <c r="HM305" s="16" t="s">
        <v>865</v>
      </c>
      <c r="HZ305" s="16" t="s">
        <v>7944</v>
      </c>
      <c r="KE305" s="16" t="s">
        <v>5585</v>
      </c>
      <c r="KG305" s="16" t="s">
        <v>7018</v>
      </c>
      <c r="KH305" s="16" t="s">
        <v>7033</v>
      </c>
      <c r="KI305" s="16" t="s">
        <v>865</v>
      </c>
      <c r="LG305" s="16" t="s">
        <v>867</v>
      </c>
      <c r="LH305" s="16" t="s">
        <v>867</v>
      </c>
      <c r="LI305" s="16" t="s">
        <v>867</v>
      </c>
      <c r="LJ305" s="16" t="s">
        <v>867</v>
      </c>
      <c r="LK305" s="16" t="s">
        <v>865</v>
      </c>
      <c r="LL305" s="16" t="s">
        <v>5678</v>
      </c>
      <c r="LM305" s="16" t="s">
        <v>843</v>
      </c>
      <c r="LN305" s="16" t="s">
        <v>843</v>
      </c>
      <c r="LO305" s="16" t="s">
        <v>843</v>
      </c>
      <c r="LP305" s="16" t="s">
        <v>843</v>
      </c>
      <c r="LQ305" s="16" t="s">
        <v>843</v>
      </c>
      <c r="LR305" s="16" t="s">
        <v>843</v>
      </c>
      <c r="LS305" s="16" t="s">
        <v>843</v>
      </c>
      <c r="LT305" s="16" t="s">
        <v>844</v>
      </c>
      <c r="LU305" s="16" t="s">
        <v>843</v>
      </c>
      <c r="LV305" s="16" t="s">
        <v>843</v>
      </c>
      <c r="LW305" s="16" t="s">
        <v>843</v>
      </c>
      <c r="LX305" s="16" t="s">
        <v>843</v>
      </c>
      <c r="LY305" s="16" t="s">
        <v>843</v>
      </c>
      <c r="LZ305" s="16" t="s">
        <v>843</v>
      </c>
      <c r="MA305" s="16" t="s">
        <v>843</v>
      </c>
      <c r="MC305" s="16" t="s">
        <v>5694</v>
      </c>
      <c r="MD305" s="16" t="s">
        <v>844</v>
      </c>
      <c r="ME305" s="16" t="s">
        <v>843</v>
      </c>
      <c r="MF305" s="16" t="s">
        <v>843</v>
      </c>
      <c r="MG305" s="16" t="s">
        <v>843</v>
      </c>
      <c r="MH305" s="16" t="s">
        <v>843</v>
      </c>
      <c r="MI305" s="16" t="s">
        <v>843</v>
      </c>
      <c r="MJ305" s="16" t="s">
        <v>843</v>
      </c>
      <c r="MK305" s="16" t="s">
        <v>843</v>
      </c>
      <c r="ML305" s="16" t="s">
        <v>843</v>
      </c>
      <c r="MM305" s="16" t="s">
        <v>843</v>
      </c>
      <c r="MN305" s="16" t="s">
        <v>843</v>
      </c>
      <c r="MO305" s="16" t="s">
        <v>843</v>
      </c>
      <c r="MP305" s="16" t="s">
        <v>843</v>
      </c>
      <c r="MQ305" s="16" t="s">
        <v>843</v>
      </c>
      <c r="MR305" s="16" t="s">
        <v>843</v>
      </c>
      <c r="MS305" s="16" t="s">
        <v>843</v>
      </c>
      <c r="MT305" s="16" t="s">
        <v>843</v>
      </c>
      <c r="MU305" s="16" t="s">
        <v>843</v>
      </c>
      <c r="MV305" s="16" t="s">
        <v>843</v>
      </c>
      <c r="OK305" s="16" t="s">
        <v>5694</v>
      </c>
      <c r="OL305" s="16" t="s">
        <v>844</v>
      </c>
      <c r="OM305" s="16" t="s">
        <v>843</v>
      </c>
      <c r="ON305" s="16" t="s">
        <v>843</v>
      </c>
      <c r="OO305" s="16" t="s">
        <v>843</v>
      </c>
      <c r="OP305" s="16" t="s">
        <v>843</v>
      </c>
      <c r="OQ305" s="16" t="s">
        <v>843</v>
      </c>
      <c r="OR305" s="16" t="s">
        <v>843</v>
      </c>
      <c r="OS305" s="16" t="s">
        <v>843</v>
      </c>
      <c r="OT305" s="16" t="s">
        <v>843</v>
      </c>
      <c r="OU305" s="16" t="s">
        <v>843</v>
      </c>
      <c r="OV305" s="16" t="s">
        <v>843</v>
      </c>
      <c r="OW305" s="16" t="s">
        <v>843</v>
      </c>
      <c r="OX305" s="16" t="s">
        <v>843</v>
      </c>
      <c r="OY305" s="16" t="s">
        <v>843</v>
      </c>
      <c r="OZ305" s="16" t="s">
        <v>843</v>
      </c>
      <c r="PA305" s="16" t="s">
        <v>843</v>
      </c>
      <c r="PC305" s="16" t="s">
        <v>865</v>
      </c>
      <c r="PD305" s="16" t="s">
        <v>865</v>
      </c>
      <c r="PY305" s="16" t="s">
        <v>865</v>
      </c>
      <c r="QP305" s="16" t="s">
        <v>865</v>
      </c>
      <c r="QR305" s="16" t="s">
        <v>867</v>
      </c>
      <c r="QT305" s="16" t="s">
        <v>867</v>
      </c>
      <c r="QV305" s="16" t="s">
        <v>865</v>
      </c>
      <c r="QX305" s="16" t="s">
        <v>867</v>
      </c>
      <c r="RD305" s="16" t="s">
        <v>865</v>
      </c>
      <c r="RF305" s="16" t="s">
        <v>865</v>
      </c>
      <c r="RH305" s="16" t="s">
        <v>865</v>
      </c>
      <c r="RJ305" s="16" t="s">
        <v>865</v>
      </c>
      <c r="RN305" s="16" t="s">
        <v>7720</v>
      </c>
      <c r="RP305" s="16" t="s">
        <v>867</v>
      </c>
      <c r="RR305" s="16" t="s">
        <v>867</v>
      </c>
      <c r="RT305" s="16" t="s">
        <v>867</v>
      </c>
      <c r="RV305" s="16" t="s">
        <v>867</v>
      </c>
      <c r="RX305" s="16" t="s">
        <v>7720</v>
      </c>
      <c r="RZ305" s="16" t="s">
        <v>7720</v>
      </c>
      <c r="SQ305" s="16" t="s">
        <v>865</v>
      </c>
      <c r="SS305" s="16" t="s">
        <v>7296</v>
      </c>
      <c r="ST305" s="16" t="s">
        <v>7761</v>
      </c>
      <c r="TN305" s="16">
        <v>3500</v>
      </c>
      <c r="TO305" s="16">
        <v>4000</v>
      </c>
      <c r="TP305" s="16">
        <v>800</v>
      </c>
      <c r="TQ305" s="16">
        <v>300</v>
      </c>
      <c r="TR305" s="16">
        <v>500</v>
      </c>
      <c r="TS305" s="16">
        <v>300</v>
      </c>
      <c r="TT305" s="16">
        <v>0</v>
      </c>
      <c r="TU305" s="16">
        <v>600</v>
      </c>
      <c r="TV305" s="16">
        <v>1500</v>
      </c>
      <c r="TW305" s="16">
        <v>0</v>
      </c>
      <c r="TX305" s="16">
        <v>2000</v>
      </c>
      <c r="TZ305" s="16" t="s">
        <v>7367</v>
      </c>
      <c r="UA305" s="16" t="s">
        <v>5941</v>
      </c>
      <c r="UB305" s="16">
        <v>0</v>
      </c>
      <c r="UC305" s="16" t="s">
        <v>844</v>
      </c>
      <c r="UD305" s="16" t="s">
        <v>843</v>
      </c>
      <c r="UE305" s="16" t="s">
        <v>843</v>
      </c>
      <c r="UF305" s="16" t="s">
        <v>843</v>
      </c>
      <c r="UG305" s="16" t="s">
        <v>843</v>
      </c>
      <c r="UH305" s="16" t="s">
        <v>843</v>
      </c>
      <c r="UL305" s="16">
        <v>15000</v>
      </c>
      <c r="WO305" s="16" t="s">
        <v>6920</v>
      </c>
      <c r="XD305" s="16" t="s">
        <v>7000</v>
      </c>
      <c r="XE305" s="16" t="s">
        <v>843</v>
      </c>
      <c r="XF305" s="16" t="s">
        <v>843</v>
      </c>
      <c r="XG305" s="16" t="s">
        <v>843</v>
      </c>
      <c r="XH305" s="16" t="s">
        <v>843</v>
      </c>
      <c r="XI305" s="16" t="s">
        <v>843</v>
      </c>
      <c r="XJ305" s="16" t="s">
        <v>843</v>
      </c>
      <c r="XK305" s="16" t="s">
        <v>843</v>
      </c>
      <c r="XL305" s="16" t="s">
        <v>843</v>
      </c>
      <c r="XM305" s="16" t="s">
        <v>843</v>
      </c>
      <c r="XN305" s="16" t="s">
        <v>843</v>
      </c>
      <c r="XO305" s="16" t="s">
        <v>844</v>
      </c>
      <c r="XP305" s="16" t="s">
        <v>843</v>
      </c>
      <c r="XQ305" s="16" t="s">
        <v>843</v>
      </c>
      <c r="YF305" s="16" t="s">
        <v>865</v>
      </c>
      <c r="YN305" s="16" t="s">
        <v>7040</v>
      </c>
      <c r="YP305" s="16" t="s">
        <v>7984</v>
      </c>
      <c r="YR305" s="16" t="s">
        <v>10364</v>
      </c>
      <c r="YS305" s="16" t="s">
        <v>10365</v>
      </c>
      <c r="YT305" s="16" t="s">
        <v>8694</v>
      </c>
      <c r="YU305" s="16" t="s">
        <v>10366</v>
      </c>
      <c r="YV305" s="16" t="s">
        <v>9148</v>
      </c>
      <c r="YW305" s="16" t="s">
        <v>844</v>
      </c>
      <c r="YX305" s="16" t="s">
        <v>9148</v>
      </c>
      <c r="YY305" s="16" t="s">
        <v>8995</v>
      </c>
      <c r="YZ305" s="16" t="s">
        <v>843</v>
      </c>
      <c r="ZA305" s="16" t="s">
        <v>8761</v>
      </c>
      <c r="ZB305" s="16">
        <v>10416.67</v>
      </c>
      <c r="ZC305" s="16" t="s">
        <v>9075</v>
      </c>
      <c r="ZD305" s="16" t="s">
        <v>8826</v>
      </c>
      <c r="ZE305" s="16" t="s">
        <v>9757</v>
      </c>
      <c r="ZF305" s="16" t="s">
        <v>8723</v>
      </c>
      <c r="ZG305" s="16" t="s">
        <v>8723</v>
      </c>
      <c r="ZH305" s="16" t="s">
        <v>8752</v>
      </c>
      <c r="ZI305" s="16" t="s">
        <v>8754</v>
      </c>
      <c r="ZJ305" s="16" t="s">
        <v>8701</v>
      </c>
      <c r="ZK305" s="16" t="s">
        <v>843</v>
      </c>
      <c r="ZL305" s="16" t="s">
        <v>8739</v>
      </c>
      <c r="ZM305" s="16" t="s">
        <v>843</v>
      </c>
      <c r="ZN305" s="16" t="s">
        <v>8703</v>
      </c>
      <c r="ZO305" s="16" t="s">
        <v>487</v>
      </c>
      <c r="ZP305" s="16" t="s">
        <v>487</v>
      </c>
      <c r="ZQ305" s="16" t="s">
        <v>486</v>
      </c>
      <c r="ZR305" s="16" t="s">
        <v>486</v>
      </c>
      <c r="ZS305" s="16" t="s">
        <v>8964</v>
      </c>
      <c r="ZT305" s="16" t="s">
        <v>8705</v>
      </c>
      <c r="ZU305" s="16" t="s">
        <v>8706</v>
      </c>
      <c r="ZV305" s="16" t="s">
        <v>487</v>
      </c>
      <c r="ZW305" s="16" t="s">
        <v>1056</v>
      </c>
      <c r="ZX305" s="16" t="s">
        <v>844</v>
      </c>
      <c r="ZY305" s="16" t="s">
        <v>8732</v>
      </c>
      <c r="ZZ305" s="16" t="s">
        <v>843</v>
      </c>
      <c r="AAA305" s="16" t="s">
        <v>843</v>
      </c>
      <c r="AAB305" s="16" t="s">
        <v>843</v>
      </c>
      <c r="AAC305" s="16">
        <v>1</v>
      </c>
      <c r="AAD305" s="16" t="s">
        <v>844</v>
      </c>
      <c r="AAE305" s="16" t="s">
        <v>843</v>
      </c>
      <c r="AAF305" s="16" t="s">
        <v>843</v>
      </c>
      <c r="AAG305" s="16" t="s">
        <v>844</v>
      </c>
      <c r="AAH305" s="16" t="s">
        <v>843</v>
      </c>
      <c r="AAI305" s="16" t="s">
        <v>844</v>
      </c>
      <c r="AAJ305" s="16" t="s">
        <v>615</v>
      </c>
      <c r="AAK305" s="16" t="s">
        <v>633</v>
      </c>
      <c r="AAL305" s="16" t="s">
        <v>904</v>
      </c>
      <c r="AAM305" s="16" t="s">
        <v>663</v>
      </c>
      <c r="AAN305" s="16" t="s">
        <v>8707</v>
      </c>
      <c r="AAO305" s="16" t="s">
        <v>1018</v>
      </c>
      <c r="AAP305" s="16" t="s">
        <v>8708</v>
      </c>
      <c r="AAS305" s="16">
        <v>15000</v>
      </c>
      <c r="AAT305" s="16" t="s">
        <v>782</v>
      </c>
      <c r="AAU305" s="16" t="s">
        <v>782</v>
      </c>
      <c r="AAV305" s="16" t="s">
        <v>782</v>
      </c>
      <c r="AAW305" s="16" t="s">
        <v>782</v>
      </c>
      <c r="AAX305" s="16" t="s">
        <v>843</v>
      </c>
      <c r="AAY305" s="16" t="s">
        <v>8710</v>
      </c>
      <c r="AAZ305" s="16" t="s">
        <v>782</v>
      </c>
      <c r="ABA305" s="16" t="s">
        <v>782</v>
      </c>
      <c r="ABB305" s="16" t="s">
        <v>782</v>
      </c>
      <c r="ABC305" s="16" t="s">
        <v>783</v>
      </c>
      <c r="ABD305" s="16" t="s">
        <v>783</v>
      </c>
      <c r="ABE305" s="16" t="s">
        <v>783</v>
      </c>
      <c r="ABF305" s="16" t="s">
        <v>782</v>
      </c>
      <c r="ABG305" s="16" t="s">
        <v>782</v>
      </c>
      <c r="ABH305" s="16" t="s">
        <v>782</v>
      </c>
      <c r="ABI305" s="16" t="s">
        <v>782</v>
      </c>
      <c r="ABJ305" s="16" t="s">
        <v>783</v>
      </c>
      <c r="ABK305" s="16" t="s">
        <v>783</v>
      </c>
      <c r="ABL305" s="16" t="s">
        <v>8759</v>
      </c>
      <c r="ABM305" s="16" t="s">
        <v>843</v>
      </c>
      <c r="ABN305" s="16" t="s">
        <v>1034</v>
      </c>
      <c r="ABO305" s="16" t="s">
        <v>486</v>
      </c>
      <c r="ABP305" s="16" t="s">
        <v>972</v>
      </c>
      <c r="ABQ305" s="16" t="s">
        <v>4324</v>
      </c>
      <c r="ABR305" s="16" t="s">
        <v>470</v>
      </c>
      <c r="ABS305" s="16" t="s">
        <v>451</v>
      </c>
      <c r="ABT305" s="16" t="s">
        <v>8732</v>
      </c>
      <c r="ABU305" s="16" t="s">
        <v>844</v>
      </c>
      <c r="ABV305" s="16" t="s">
        <v>487</v>
      </c>
      <c r="ABW305" s="16" t="s">
        <v>486</v>
      </c>
      <c r="ABX305" s="16" t="s">
        <v>892</v>
      </c>
      <c r="ABY305" s="16" t="s">
        <v>486</v>
      </c>
      <c r="ABZ305" s="16" t="s">
        <v>486</v>
      </c>
      <c r="ACA305" s="16" t="s">
        <v>759</v>
      </c>
      <c r="ACB305" s="16" t="s">
        <v>768</v>
      </c>
      <c r="ACC305" s="16" t="s">
        <v>737</v>
      </c>
      <c r="ACD305" s="16" t="s">
        <v>487</v>
      </c>
      <c r="ACE305" s="16" t="s">
        <v>487</v>
      </c>
      <c r="ACG305" s="16" t="s">
        <v>1014</v>
      </c>
      <c r="ACH305" s="16" t="s">
        <v>1009</v>
      </c>
      <c r="ACI305" s="16" t="s">
        <v>462</v>
      </c>
      <c r="ACJ305" s="16">
        <v>0.79400000000000004</v>
      </c>
      <c r="ACK305" s="16" t="s">
        <v>482</v>
      </c>
      <c r="ACL305" s="16" t="s">
        <v>738</v>
      </c>
      <c r="ACM305" s="16" t="s">
        <v>1189</v>
      </c>
      <c r="ACN305" s="16" t="s">
        <v>1169</v>
      </c>
      <c r="ACO305" s="16" t="s">
        <v>1856</v>
      </c>
      <c r="ACQ305" s="16" t="s">
        <v>1202</v>
      </c>
      <c r="ACR305" s="16" t="s">
        <v>1645</v>
      </c>
      <c r="ACS305" s="16" t="s">
        <v>680</v>
      </c>
      <c r="ACT305" s="16" t="s">
        <v>1522</v>
      </c>
      <c r="ACU305" s="16" t="s">
        <v>831</v>
      </c>
      <c r="ACV305" s="16" t="s">
        <v>8756</v>
      </c>
      <c r="ACW305" s="16" t="s">
        <v>451</v>
      </c>
      <c r="ACX305" s="16" t="s">
        <v>1914</v>
      </c>
      <c r="ACY305" s="16" t="s">
        <v>1947</v>
      </c>
      <c r="ACZ305" s="16">
        <v>1</v>
      </c>
      <c r="ADA305" s="16">
        <v>1</v>
      </c>
      <c r="ADB305" s="16">
        <v>1</v>
      </c>
      <c r="ADC305" s="16">
        <v>1</v>
      </c>
      <c r="ADD305" s="16">
        <v>0</v>
      </c>
      <c r="ADE305" s="16" t="s">
        <v>9315</v>
      </c>
      <c r="ADF305" s="16">
        <v>0</v>
      </c>
      <c r="ADG305" s="16" t="s">
        <v>486</v>
      </c>
      <c r="ADH305" s="16">
        <v>3</v>
      </c>
      <c r="ADI305" s="16" t="s">
        <v>486</v>
      </c>
      <c r="ADJ305" s="16" t="s">
        <v>1744</v>
      </c>
      <c r="ADK305" s="16" t="s">
        <v>1750</v>
      </c>
      <c r="ADL305" s="16" t="s">
        <v>1764</v>
      </c>
      <c r="ADM305" s="16" t="s">
        <v>13195</v>
      </c>
      <c r="ADN305" s="16" t="s">
        <v>13196</v>
      </c>
      <c r="ADO305" s="16" t="s">
        <v>1766</v>
      </c>
      <c r="ADP305" s="16" t="s">
        <v>1751</v>
      </c>
      <c r="ADQ305" s="16" t="s">
        <v>1751</v>
      </c>
      <c r="ADR305" s="16" t="s">
        <v>13194</v>
      </c>
      <c r="ADS305" s="16" t="s">
        <v>1743</v>
      </c>
      <c r="ADY305" s="16" t="s">
        <v>1063</v>
      </c>
      <c r="AEB305" s="16">
        <v>10416.666666666701</v>
      </c>
      <c r="AEC305" s="16" t="s">
        <v>1059</v>
      </c>
      <c r="AED305" s="16">
        <v>5000</v>
      </c>
      <c r="AEE305" s="16" t="s">
        <v>952</v>
      </c>
      <c r="AEI305" s="16">
        <v>1166.67</v>
      </c>
      <c r="AEJ305" s="16">
        <v>1333.33</v>
      </c>
      <c r="AEK305" s="16">
        <v>266.67</v>
      </c>
      <c r="AEL305" s="16">
        <v>100</v>
      </c>
      <c r="AEM305" s="16">
        <v>500</v>
      </c>
      <c r="AEN305" s="16">
        <v>166.67</v>
      </c>
      <c r="AEO305" s="16">
        <v>100</v>
      </c>
      <c r="AEP305" s="16">
        <v>200</v>
      </c>
    </row>
    <row r="306" spans="1:823" x14ac:dyDescent="0.25">
      <c r="A306" s="30">
        <v>45828</v>
      </c>
      <c r="B306" s="16" t="s">
        <v>10367</v>
      </c>
      <c r="C306" s="16" t="s">
        <v>867</v>
      </c>
      <c r="D306" s="16" t="s">
        <v>867</v>
      </c>
      <c r="E306" s="16">
        <v>46</v>
      </c>
      <c r="F306" s="16" t="s">
        <v>8153</v>
      </c>
      <c r="G306" s="16" t="s">
        <v>4099</v>
      </c>
      <c r="I306" s="16" t="s">
        <v>4174</v>
      </c>
      <c r="Z306" s="16" t="s">
        <v>993</v>
      </c>
      <c r="AA306" s="16" t="s">
        <v>470</v>
      </c>
      <c r="AB306" s="16">
        <v>2</v>
      </c>
      <c r="AC306" s="16" t="s">
        <v>1056</v>
      </c>
      <c r="AD306" s="16" t="s">
        <v>843</v>
      </c>
      <c r="AE306" s="16" t="s">
        <v>843</v>
      </c>
      <c r="AF306" s="16" t="s">
        <v>1056</v>
      </c>
      <c r="AG306" s="16" t="s">
        <v>843</v>
      </c>
      <c r="AH306" s="16" t="s">
        <v>1056</v>
      </c>
      <c r="AI306" s="16" t="s">
        <v>843</v>
      </c>
      <c r="AJ306" s="16" t="s">
        <v>843</v>
      </c>
      <c r="AK306" s="16" t="s">
        <v>843</v>
      </c>
      <c r="AM306" s="16" t="s">
        <v>737</v>
      </c>
      <c r="AN306" s="16" t="s">
        <v>759</v>
      </c>
      <c r="AP306" s="16" t="s">
        <v>768</v>
      </c>
      <c r="AR306" s="16" t="s">
        <v>6907</v>
      </c>
      <c r="BB306" s="16">
        <v>3</v>
      </c>
      <c r="BC306" s="16" t="s">
        <v>7875</v>
      </c>
      <c r="BE306" s="16" t="s">
        <v>5098</v>
      </c>
      <c r="BV306" s="16" t="s">
        <v>4433</v>
      </c>
      <c r="BW306" s="16" t="s">
        <v>844</v>
      </c>
      <c r="BX306" s="16" t="s">
        <v>843</v>
      </c>
      <c r="BY306" s="16" t="s">
        <v>843</v>
      </c>
      <c r="BZ306" s="16" t="s">
        <v>843</v>
      </c>
      <c r="CA306" s="16" t="s">
        <v>843</v>
      </c>
      <c r="CB306" s="16" t="s">
        <v>843</v>
      </c>
      <c r="CC306" s="16" t="s">
        <v>843</v>
      </c>
      <c r="CD306" s="16" t="s">
        <v>843</v>
      </c>
      <c r="CE306" s="16" t="s">
        <v>843</v>
      </c>
      <c r="CF306" s="16" t="s">
        <v>843</v>
      </c>
      <c r="CG306" s="16" t="s">
        <v>843</v>
      </c>
      <c r="CH306" s="16" t="s">
        <v>843</v>
      </c>
      <c r="CI306" s="16" t="s">
        <v>843</v>
      </c>
      <c r="CJ306" s="16" t="s">
        <v>843</v>
      </c>
      <c r="CK306" s="16" t="s">
        <v>843</v>
      </c>
      <c r="CP306" s="16" t="s">
        <v>867</v>
      </c>
      <c r="CQ306" s="16" t="s">
        <v>5191</v>
      </c>
      <c r="CR306" s="16" t="s">
        <v>844</v>
      </c>
      <c r="CS306" s="16" t="s">
        <v>843</v>
      </c>
      <c r="CT306" s="16" t="s">
        <v>843</v>
      </c>
      <c r="CU306" s="16" t="s">
        <v>843</v>
      </c>
      <c r="CV306" s="16" t="s">
        <v>843</v>
      </c>
      <c r="CW306" s="16" t="s">
        <v>843</v>
      </c>
      <c r="CX306" s="16" t="s">
        <v>843</v>
      </c>
      <c r="CY306" s="16" t="s">
        <v>843</v>
      </c>
      <c r="CZ306" s="16" t="s">
        <v>843</v>
      </c>
      <c r="DA306" s="16" t="s">
        <v>5184</v>
      </c>
      <c r="DX306" s="16" t="s">
        <v>867</v>
      </c>
      <c r="DY306" s="16" t="s">
        <v>867</v>
      </c>
      <c r="GC306" s="16" t="s">
        <v>5330</v>
      </c>
      <c r="GF306" s="16" t="s">
        <v>867</v>
      </c>
      <c r="GG306" s="16" t="s">
        <v>867</v>
      </c>
      <c r="GV306" s="16" t="s">
        <v>5449</v>
      </c>
      <c r="GW306" s="16" t="s">
        <v>843</v>
      </c>
      <c r="GX306" s="16" t="s">
        <v>843</v>
      </c>
      <c r="GY306" s="16" t="s">
        <v>843</v>
      </c>
      <c r="GZ306" s="16" t="s">
        <v>844</v>
      </c>
      <c r="HA306" s="16" t="s">
        <v>843</v>
      </c>
      <c r="HB306" s="16" t="s">
        <v>843</v>
      </c>
      <c r="HC306" s="16" t="s">
        <v>843</v>
      </c>
      <c r="HD306" s="16" t="s">
        <v>843</v>
      </c>
      <c r="HE306" s="16" t="s">
        <v>843</v>
      </c>
      <c r="HF306" s="16" t="s">
        <v>843</v>
      </c>
      <c r="HH306" s="16" t="s">
        <v>5456</v>
      </c>
      <c r="HK306" s="16" t="s">
        <v>865</v>
      </c>
      <c r="HM306" s="16" t="s">
        <v>865</v>
      </c>
      <c r="HZ306" s="16" t="s">
        <v>7944</v>
      </c>
      <c r="KE306" s="16" t="s">
        <v>5582</v>
      </c>
      <c r="KG306" s="16" t="s">
        <v>7015</v>
      </c>
      <c r="KH306" s="16" t="s">
        <v>7033</v>
      </c>
      <c r="KI306" s="16" t="s">
        <v>865</v>
      </c>
      <c r="LG306" s="16" t="s">
        <v>867</v>
      </c>
      <c r="LH306" s="16" t="s">
        <v>865</v>
      </c>
      <c r="LI306" s="16" t="s">
        <v>867</v>
      </c>
      <c r="LJ306" s="16" t="s">
        <v>867</v>
      </c>
      <c r="LK306" s="16" t="s">
        <v>867</v>
      </c>
      <c r="LL306" s="16" t="s">
        <v>5663</v>
      </c>
      <c r="LM306" s="16" t="s">
        <v>843</v>
      </c>
      <c r="LN306" s="16" t="s">
        <v>843</v>
      </c>
      <c r="LO306" s="16" t="s">
        <v>844</v>
      </c>
      <c r="LP306" s="16" t="s">
        <v>843</v>
      </c>
      <c r="LQ306" s="16" t="s">
        <v>843</v>
      </c>
      <c r="LR306" s="16" t="s">
        <v>843</v>
      </c>
      <c r="LS306" s="16" t="s">
        <v>843</v>
      </c>
      <c r="LT306" s="16" t="s">
        <v>843</v>
      </c>
      <c r="LU306" s="16" t="s">
        <v>843</v>
      </c>
      <c r="LV306" s="16" t="s">
        <v>843</v>
      </c>
      <c r="LW306" s="16" t="s">
        <v>843</v>
      </c>
      <c r="LX306" s="16" t="s">
        <v>843</v>
      </c>
      <c r="LY306" s="16" t="s">
        <v>843</v>
      </c>
      <c r="LZ306" s="16" t="s">
        <v>843</v>
      </c>
      <c r="MA306" s="16" t="s">
        <v>843</v>
      </c>
      <c r="MC306" s="16" t="s">
        <v>5694</v>
      </c>
      <c r="MD306" s="16" t="s">
        <v>844</v>
      </c>
      <c r="ME306" s="16" t="s">
        <v>843</v>
      </c>
      <c r="MF306" s="16" t="s">
        <v>843</v>
      </c>
      <c r="MG306" s="16" t="s">
        <v>843</v>
      </c>
      <c r="MH306" s="16" t="s">
        <v>843</v>
      </c>
      <c r="MI306" s="16" t="s">
        <v>843</v>
      </c>
      <c r="MJ306" s="16" t="s">
        <v>843</v>
      </c>
      <c r="MK306" s="16" t="s">
        <v>843</v>
      </c>
      <c r="ML306" s="16" t="s">
        <v>843</v>
      </c>
      <c r="MM306" s="16" t="s">
        <v>843</v>
      </c>
      <c r="MN306" s="16" t="s">
        <v>843</v>
      </c>
      <c r="MO306" s="16" t="s">
        <v>843</v>
      </c>
      <c r="MP306" s="16" t="s">
        <v>843</v>
      </c>
      <c r="MQ306" s="16" t="s">
        <v>843</v>
      </c>
      <c r="MR306" s="16" t="s">
        <v>843</v>
      </c>
      <c r="MS306" s="16" t="s">
        <v>843</v>
      </c>
      <c r="MT306" s="16" t="s">
        <v>843</v>
      </c>
      <c r="MU306" s="16" t="s">
        <v>843</v>
      </c>
      <c r="MV306" s="16" t="s">
        <v>843</v>
      </c>
      <c r="PC306" s="16" t="s">
        <v>865</v>
      </c>
      <c r="PD306" s="16" t="s">
        <v>865</v>
      </c>
      <c r="PY306" s="16" t="s">
        <v>865</v>
      </c>
      <c r="QP306" s="16" t="s">
        <v>865</v>
      </c>
      <c r="QR306" s="16" t="s">
        <v>867</v>
      </c>
      <c r="QT306" s="16" t="s">
        <v>867</v>
      </c>
      <c r="QV306" s="16" t="s">
        <v>865</v>
      </c>
      <c r="QX306" s="16" t="s">
        <v>864</v>
      </c>
      <c r="RD306" s="16" t="s">
        <v>865</v>
      </c>
      <c r="RF306" s="16" t="s">
        <v>865</v>
      </c>
      <c r="RH306" s="16" t="s">
        <v>865</v>
      </c>
      <c r="RJ306" s="16" t="s">
        <v>865</v>
      </c>
      <c r="RN306" s="16" t="s">
        <v>7724</v>
      </c>
      <c r="RP306" s="16" t="s">
        <v>867</v>
      </c>
      <c r="RR306" s="16" t="s">
        <v>867</v>
      </c>
      <c r="RT306" s="16" t="s">
        <v>867</v>
      </c>
      <c r="RV306" s="16" t="s">
        <v>867</v>
      </c>
      <c r="RX306" s="16" t="s">
        <v>7724</v>
      </c>
      <c r="RZ306" s="16" t="s">
        <v>7724</v>
      </c>
      <c r="SQ306" s="16" t="s">
        <v>865</v>
      </c>
      <c r="SS306" s="16" t="s">
        <v>7299</v>
      </c>
      <c r="ST306" s="16" t="s">
        <v>7761</v>
      </c>
      <c r="TN306" s="16">
        <v>2000</v>
      </c>
      <c r="TP306" s="16">
        <v>1000</v>
      </c>
      <c r="TR306" s="16">
        <v>300</v>
      </c>
      <c r="TS306" s="16">
        <v>200</v>
      </c>
      <c r="TU306" s="16">
        <v>1000</v>
      </c>
      <c r="TZ306" s="16" t="s">
        <v>7367</v>
      </c>
      <c r="UA306" s="16" t="s">
        <v>5971</v>
      </c>
      <c r="UB306" s="16">
        <v>0</v>
      </c>
      <c r="UC306" s="16" t="s">
        <v>843</v>
      </c>
      <c r="UD306" s="16" t="s">
        <v>843</v>
      </c>
      <c r="UE306" s="16" t="s">
        <v>843</v>
      </c>
      <c r="UF306" s="16" t="s">
        <v>844</v>
      </c>
      <c r="UG306" s="16" t="s">
        <v>843</v>
      </c>
      <c r="UH306" s="16" t="s">
        <v>843</v>
      </c>
      <c r="VX306" s="16" t="s">
        <v>8809</v>
      </c>
      <c r="VY306" s="16" t="s">
        <v>844</v>
      </c>
      <c r="VZ306" s="16" t="s">
        <v>843</v>
      </c>
      <c r="WA306" s="16" t="s">
        <v>843</v>
      </c>
      <c r="WB306" s="16" t="s">
        <v>844</v>
      </c>
      <c r="WC306" s="16" t="s">
        <v>843</v>
      </c>
      <c r="WD306" s="16" t="s">
        <v>843</v>
      </c>
      <c r="WE306" s="16" t="s">
        <v>843</v>
      </c>
      <c r="WF306" s="16" t="s">
        <v>843</v>
      </c>
      <c r="WH306" s="16">
        <v>3250</v>
      </c>
      <c r="WO306" s="16" t="s">
        <v>6920</v>
      </c>
      <c r="XD306" s="16" t="s">
        <v>8692</v>
      </c>
      <c r="XE306" s="16" t="s">
        <v>843</v>
      </c>
      <c r="XF306" s="16" t="s">
        <v>844</v>
      </c>
      <c r="XG306" s="16" t="s">
        <v>844</v>
      </c>
      <c r="XH306" s="16" t="s">
        <v>843</v>
      </c>
      <c r="XI306" s="16" t="s">
        <v>843</v>
      </c>
      <c r="XJ306" s="16" t="s">
        <v>843</v>
      </c>
      <c r="XK306" s="16" t="s">
        <v>843</v>
      </c>
      <c r="XL306" s="16" t="s">
        <v>843</v>
      </c>
      <c r="XM306" s="16" t="s">
        <v>843</v>
      </c>
      <c r="XN306" s="16" t="s">
        <v>843</v>
      </c>
      <c r="XO306" s="16" t="s">
        <v>843</v>
      </c>
      <c r="XP306" s="16" t="s">
        <v>843</v>
      </c>
      <c r="XQ306" s="16" t="s">
        <v>843</v>
      </c>
      <c r="YF306" s="16" t="s">
        <v>865</v>
      </c>
      <c r="YN306" s="16" t="s">
        <v>7040</v>
      </c>
      <c r="YP306" s="16" t="s">
        <v>7984</v>
      </c>
      <c r="YR306" s="16" t="s">
        <v>10368</v>
      </c>
      <c r="YS306" s="16" t="s">
        <v>10369</v>
      </c>
      <c r="YT306" s="16" t="s">
        <v>8694</v>
      </c>
      <c r="YU306" s="16" t="s">
        <v>10370</v>
      </c>
      <c r="YV306" s="16" t="s">
        <v>9148</v>
      </c>
      <c r="YW306" s="16" t="s">
        <v>844</v>
      </c>
      <c r="YX306" s="16" t="s">
        <v>9148</v>
      </c>
      <c r="ZE306" s="16" t="s">
        <v>843</v>
      </c>
      <c r="ZO306" s="16" t="s">
        <v>487</v>
      </c>
      <c r="ZP306" s="16" t="s">
        <v>487</v>
      </c>
      <c r="ZQ306" s="16" t="s">
        <v>486</v>
      </c>
      <c r="ZR306" s="16" t="s">
        <v>486</v>
      </c>
      <c r="ZS306" s="16" t="s">
        <v>8874</v>
      </c>
      <c r="ZT306" s="16" t="s">
        <v>8705</v>
      </c>
      <c r="ZU306" s="16" t="s">
        <v>8706</v>
      </c>
      <c r="ZV306" s="16" t="s">
        <v>487</v>
      </c>
      <c r="ZW306" s="16" t="s">
        <v>843</v>
      </c>
      <c r="ZX306" s="16" t="s">
        <v>1056</v>
      </c>
      <c r="ZY306" s="16" t="s">
        <v>1056</v>
      </c>
      <c r="ZZ306" s="16" t="s">
        <v>843</v>
      </c>
      <c r="AAA306" s="16" t="s">
        <v>843</v>
      </c>
      <c r="AAB306" s="16" t="s">
        <v>843</v>
      </c>
      <c r="AAC306" s="16">
        <v>0</v>
      </c>
      <c r="AAD306" s="16" t="s">
        <v>1056</v>
      </c>
      <c r="AAE306" s="16" t="s">
        <v>843</v>
      </c>
      <c r="AAF306" s="16" t="s">
        <v>843</v>
      </c>
      <c r="AAG306" s="16" t="s">
        <v>843</v>
      </c>
      <c r="AAH306" s="16" t="s">
        <v>843</v>
      </c>
      <c r="AAI306" s="16" t="s">
        <v>843</v>
      </c>
      <c r="AAJ306" s="16" t="s">
        <v>600</v>
      </c>
      <c r="AAK306" s="16" t="s">
        <v>639</v>
      </c>
      <c r="AAL306" s="16" t="s">
        <v>905</v>
      </c>
      <c r="AAM306" s="16" t="s">
        <v>663</v>
      </c>
      <c r="AAN306" s="16" t="s">
        <v>8707</v>
      </c>
      <c r="AAO306" s="16" t="s">
        <v>1018</v>
      </c>
      <c r="AAP306" s="16" t="s">
        <v>8708</v>
      </c>
      <c r="AAS306" s="16">
        <v>3250</v>
      </c>
      <c r="AAT306" s="16" t="s">
        <v>782</v>
      </c>
      <c r="AAU306" s="16" t="s">
        <v>782</v>
      </c>
      <c r="AAV306" s="16" t="s">
        <v>782</v>
      </c>
      <c r="AAW306" s="16" t="s">
        <v>782</v>
      </c>
      <c r="AAX306" s="16" t="s">
        <v>843</v>
      </c>
      <c r="AAY306" s="16" t="s">
        <v>8710</v>
      </c>
      <c r="AAZ306" s="16" t="s">
        <v>782</v>
      </c>
      <c r="ABB306" s="16" t="s">
        <v>782</v>
      </c>
      <c r="ABC306" s="16" t="s">
        <v>783</v>
      </c>
      <c r="ABD306" s="16" t="s">
        <v>782</v>
      </c>
      <c r="ABE306" s="16" t="s">
        <v>783</v>
      </c>
      <c r="ABF306" s="16" t="s">
        <v>782</v>
      </c>
      <c r="ABG306" s="16" t="s">
        <v>782</v>
      </c>
      <c r="ABH306" s="16" t="s">
        <v>782</v>
      </c>
      <c r="ABI306" s="16" t="s">
        <v>782</v>
      </c>
      <c r="ABJ306" s="16" t="s">
        <v>782</v>
      </c>
      <c r="ABK306" s="16" t="s">
        <v>782</v>
      </c>
      <c r="ABL306" s="16" t="s">
        <v>1056</v>
      </c>
      <c r="ABM306" s="16" t="s">
        <v>844</v>
      </c>
      <c r="ABN306" s="16" t="s">
        <v>1034</v>
      </c>
      <c r="ABO306" s="16" t="s">
        <v>486</v>
      </c>
      <c r="ABP306" s="16" t="s">
        <v>972</v>
      </c>
      <c r="ABQ306" s="16" t="s">
        <v>4324</v>
      </c>
      <c r="ABR306" s="16" t="s">
        <v>470</v>
      </c>
      <c r="ABS306" s="16" t="s">
        <v>451</v>
      </c>
      <c r="ABT306" s="16" t="s">
        <v>1056</v>
      </c>
      <c r="ABU306" s="16" t="s">
        <v>1056</v>
      </c>
      <c r="ABV306" s="16" t="s">
        <v>487</v>
      </c>
      <c r="ABW306" s="16" t="s">
        <v>486</v>
      </c>
      <c r="ABX306" s="16" t="s">
        <v>892</v>
      </c>
      <c r="ABY306" s="16" t="s">
        <v>486</v>
      </c>
      <c r="ABZ306" s="16" t="s">
        <v>486</v>
      </c>
      <c r="ACA306" s="16" t="s">
        <v>759</v>
      </c>
      <c r="ACB306" s="16" t="s">
        <v>768</v>
      </c>
      <c r="ACC306" s="16" t="s">
        <v>737</v>
      </c>
      <c r="ACD306" s="16" t="s">
        <v>486</v>
      </c>
      <c r="ACE306" s="16" t="s">
        <v>486</v>
      </c>
      <c r="ACG306" s="16" t="s">
        <v>1014</v>
      </c>
      <c r="ACH306" s="16" t="s">
        <v>1009</v>
      </c>
      <c r="ACI306" s="16" t="s">
        <v>462</v>
      </c>
      <c r="ACJ306" s="16">
        <v>0.79400000000000004</v>
      </c>
      <c r="ACK306" s="16" t="s">
        <v>482</v>
      </c>
      <c r="ACL306" s="16" t="s">
        <v>740</v>
      </c>
      <c r="ACM306" s="16" t="s">
        <v>1189</v>
      </c>
      <c r="ACN306" s="16" t="s">
        <v>1169</v>
      </c>
      <c r="ACO306" s="16" t="s">
        <v>1856</v>
      </c>
      <c r="ACP306" s="16">
        <v>3250</v>
      </c>
      <c r="ACQ306" s="16" t="s">
        <v>1202</v>
      </c>
      <c r="ACR306" s="16" t="s">
        <v>1645</v>
      </c>
      <c r="ACS306" s="16" t="s">
        <v>669</v>
      </c>
      <c r="ACT306" s="16" t="s">
        <v>1522</v>
      </c>
      <c r="ACU306" s="16" t="s">
        <v>833</v>
      </c>
      <c r="ACV306" s="16" t="s">
        <v>8711</v>
      </c>
      <c r="ACW306" s="16" t="s">
        <v>451</v>
      </c>
      <c r="ACX306" s="16" t="s">
        <v>1914</v>
      </c>
      <c r="ACY306" s="16" t="s">
        <v>1947</v>
      </c>
      <c r="ACZ306" s="16">
        <v>1</v>
      </c>
      <c r="ADA306" s="16">
        <v>0</v>
      </c>
      <c r="ADB306" s="16">
        <v>1</v>
      </c>
      <c r="ADC306" s="16">
        <v>1</v>
      </c>
      <c r="ADD306" s="16">
        <v>1</v>
      </c>
      <c r="ADE306" s="16" t="s">
        <v>9236</v>
      </c>
      <c r="ADF306" s="16">
        <v>0</v>
      </c>
      <c r="ADG306" s="16" t="s">
        <v>486</v>
      </c>
      <c r="ADH306" s="16">
        <v>2</v>
      </c>
      <c r="ADI306" s="16" t="s">
        <v>486</v>
      </c>
      <c r="ADJ306" s="16" t="s">
        <v>1743</v>
      </c>
      <c r="ADL306" s="16" t="s">
        <v>1764</v>
      </c>
      <c r="ADN306" s="16" t="s">
        <v>13196</v>
      </c>
      <c r="ADO306" s="16" t="s">
        <v>13197</v>
      </c>
      <c r="ADP306" s="16" t="s">
        <v>1751</v>
      </c>
      <c r="ADW306" s="16" t="s">
        <v>8729</v>
      </c>
      <c r="AEB306" s="16">
        <v>4500</v>
      </c>
      <c r="AEC306" s="16" t="s">
        <v>1058</v>
      </c>
      <c r="AED306" s="16">
        <v>1625</v>
      </c>
      <c r="AEE306" s="16" t="s">
        <v>952</v>
      </c>
      <c r="AEH306" s="16">
        <v>3250</v>
      </c>
      <c r="AEI306" s="16">
        <v>1000</v>
      </c>
      <c r="AEK306" s="16">
        <v>500</v>
      </c>
      <c r="AEN306" s="16">
        <v>150</v>
      </c>
      <c r="AEO306" s="16">
        <v>100</v>
      </c>
      <c r="AEP306" s="16">
        <v>500</v>
      </c>
    </row>
    <row r="307" spans="1:823" x14ac:dyDescent="0.25">
      <c r="A307" s="30">
        <v>45828</v>
      </c>
      <c r="B307" s="16" t="s">
        <v>10371</v>
      </c>
      <c r="C307" s="16" t="s">
        <v>867</v>
      </c>
      <c r="D307" s="16" t="s">
        <v>867</v>
      </c>
      <c r="E307" s="16">
        <v>38</v>
      </c>
      <c r="F307" s="16" t="s">
        <v>8153</v>
      </c>
      <c r="G307" s="16" t="s">
        <v>4099</v>
      </c>
      <c r="I307" s="16" t="s">
        <v>4174</v>
      </c>
      <c r="Z307" s="16" t="s">
        <v>981</v>
      </c>
      <c r="AA307" s="16" t="s">
        <v>470</v>
      </c>
      <c r="AB307" s="16">
        <v>3</v>
      </c>
      <c r="AC307" s="16" t="s">
        <v>844</v>
      </c>
      <c r="AD307" s="16" t="s">
        <v>844</v>
      </c>
      <c r="AE307" s="16" t="s">
        <v>844</v>
      </c>
      <c r="AF307" s="16" t="s">
        <v>844</v>
      </c>
      <c r="AG307" s="16" t="s">
        <v>843</v>
      </c>
      <c r="AH307" s="16" t="s">
        <v>1056</v>
      </c>
      <c r="AI307" s="16" t="s">
        <v>844</v>
      </c>
      <c r="AJ307" s="16" t="s">
        <v>843</v>
      </c>
      <c r="AK307" s="16" t="s">
        <v>1056</v>
      </c>
      <c r="AM307" s="16" t="s">
        <v>737</v>
      </c>
      <c r="AN307" s="16" t="s">
        <v>759</v>
      </c>
      <c r="AP307" s="16" t="s">
        <v>768</v>
      </c>
      <c r="AR307" s="16" t="s">
        <v>6910</v>
      </c>
      <c r="BB307" s="16">
        <v>3</v>
      </c>
      <c r="BC307" s="16" t="s">
        <v>7878</v>
      </c>
      <c r="BE307" s="16" t="s">
        <v>5098</v>
      </c>
      <c r="BV307" s="16" t="s">
        <v>4433</v>
      </c>
      <c r="BW307" s="16" t="s">
        <v>844</v>
      </c>
      <c r="BX307" s="16" t="s">
        <v>843</v>
      </c>
      <c r="BY307" s="16" t="s">
        <v>843</v>
      </c>
      <c r="BZ307" s="16" t="s">
        <v>843</v>
      </c>
      <c r="CA307" s="16" t="s">
        <v>843</v>
      </c>
      <c r="CB307" s="16" t="s">
        <v>843</v>
      </c>
      <c r="CC307" s="16" t="s">
        <v>843</v>
      </c>
      <c r="CD307" s="16" t="s">
        <v>843</v>
      </c>
      <c r="CE307" s="16" t="s">
        <v>843</v>
      </c>
      <c r="CF307" s="16" t="s">
        <v>843</v>
      </c>
      <c r="CG307" s="16" t="s">
        <v>843</v>
      </c>
      <c r="CH307" s="16" t="s">
        <v>843</v>
      </c>
      <c r="CI307" s="16" t="s">
        <v>843</v>
      </c>
      <c r="CJ307" s="16" t="s">
        <v>843</v>
      </c>
      <c r="CK307" s="16" t="s">
        <v>843</v>
      </c>
      <c r="CP307" s="16" t="s">
        <v>867</v>
      </c>
      <c r="CQ307" s="16" t="s">
        <v>5194</v>
      </c>
      <c r="CR307" s="16" t="s">
        <v>843</v>
      </c>
      <c r="CS307" s="16" t="s">
        <v>844</v>
      </c>
      <c r="CT307" s="16" t="s">
        <v>843</v>
      </c>
      <c r="CU307" s="16" t="s">
        <v>843</v>
      </c>
      <c r="CV307" s="16" t="s">
        <v>843</v>
      </c>
      <c r="CW307" s="16" t="s">
        <v>843</v>
      </c>
      <c r="CX307" s="16" t="s">
        <v>843</v>
      </c>
      <c r="CY307" s="16" t="s">
        <v>843</v>
      </c>
      <c r="CZ307" s="16" t="s">
        <v>843</v>
      </c>
      <c r="DA307" s="16" t="s">
        <v>5184</v>
      </c>
      <c r="DX307" s="16" t="s">
        <v>867</v>
      </c>
      <c r="DY307" s="16" t="s">
        <v>867</v>
      </c>
      <c r="GC307" s="16" t="s">
        <v>2337</v>
      </c>
      <c r="GD307" s="16" t="s">
        <v>10209</v>
      </c>
      <c r="GF307" s="16" t="s">
        <v>867</v>
      </c>
      <c r="GG307" s="16" t="s">
        <v>867</v>
      </c>
      <c r="GV307" s="16" t="s">
        <v>5440</v>
      </c>
      <c r="GW307" s="16" t="s">
        <v>844</v>
      </c>
      <c r="GX307" s="16" t="s">
        <v>843</v>
      </c>
      <c r="GY307" s="16" t="s">
        <v>843</v>
      </c>
      <c r="GZ307" s="16" t="s">
        <v>843</v>
      </c>
      <c r="HA307" s="16" t="s">
        <v>843</v>
      </c>
      <c r="HB307" s="16" t="s">
        <v>843</v>
      </c>
      <c r="HC307" s="16" t="s">
        <v>843</v>
      </c>
      <c r="HD307" s="16" t="s">
        <v>843</v>
      </c>
      <c r="HE307" s="16" t="s">
        <v>843</v>
      </c>
      <c r="HF307" s="16" t="s">
        <v>843</v>
      </c>
      <c r="HH307" s="16" t="s">
        <v>5456</v>
      </c>
      <c r="HK307" s="16" t="s">
        <v>865</v>
      </c>
      <c r="HM307" s="16" t="s">
        <v>865</v>
      </c>
      <c r="HZ307" s="16" t="s">
        <v>7944</v>
      </c>
      <c r="KE307" s="16" t="s">
        <v>5585</v>
      </c>
      <c r="KG307" s="16" t="s">
        <v>7018</v>
      </c>
      <c r="KH307" s="16" t="s">
        <v>7033</v>
      </c>
      <c r="KI307" s="16" t="s">
        <v>867</v>
      </c>
      <c r="KJ307" s="16" t="s">
        <v>5601</v>
      </c>
      <c r="KK307" s="16" t="s">
        <v>843</v>
      </c>
      <c r="KL307" s="16" t="s">
        <v>843</v>
      </c>
      <c r="KM307" s="16" t="s">
        <v>844</v>
      </c>
      <c r="KN307" s="16" t="s">
        <v>843</v>
      </c>
      <c r="KO307" s="16" t="s">
        <v>843</v>
      </c>
      <c r="KP307" s="16" t="s">
        <v>843</v>
      </c>
      <c r="KQ307" s="16" t="s">
        <v>843</v>
      </c>
      <c r="LG307" s="16" t="s">
        <v>867</v>
      </c>
      <c r="LH307" s="16" t="s">
        <v>865</v>
      </c>
      <c r="LI307" s="16" t="s">
        <v>867</v>
      </c>
      <c r="LJ307" s="16" t="s">
        <v>865</v>
      </c>
      <c r="LK307" s="16" t="s">
        <v>865</v>
      </c>
      <c r="LL307" s="16" t="s">
        <v>8843</v>
      </c>
      <c r="LM307" s="16" t="s">
        <v>843</v>
      </c>
      <c r="LN307" s="16" t="s">
        <v>843</v>
      </c>
      <c r="LO307" s="16" t="s">
        <v>844</v>
      </c>
      <c r="LP307" s="16" t="s">
        <v>844</v>
      </c>
      <c r="LQ307" s="16" t="s">
        <v>843</v>
      </c>
      <c r="LR307" s="16" t="s">
        <v>843</v>
      </c>
      <c r="LS307" s="16" t="s">
        <v>843</v>
      </c>
      <c r="LT307" s="16" t="s">
        <v>843</v>
      </c>
      <c r="LU307" s="16" t="s">
        <v>843</v>
      </c>
      <c r="LV307" s="16" t="s">
        <v>843</v>
      </c>
      <c r="LW307" s="16" t="s">
        <v>843</v>
      </c>
      <c r="LX307" s="16" t="s">
        <v>843</v>
      </c>
      <c r="LY307" s="16" t="s">
        <v>843</v>
      </c>
      <c r="LZ307" s="16" t="s">
        <v>843</v>
      </c>
      <c r="MA307" s="16" t="s">
        <v>843</v>
      </c>
      <c r="MC307" s="16" t="s">
        <v>5694</v>
      </c>
      <c r="MD307" s="16" t="s">
        <v>844</v>
      </c>
      <c r="ME307" s="16" t="s">
        <v>843</v>
      </c>
      <c r="MF307" s="16" t="s">
        <v>843</v>
      </c>
      <c r="MG307" s="16" t="s">
        <v>843</v>
      </c>
      <c r="MH307" s="16" t="s">
        <v>843</v>
      </c>
      <c r="MI307" s="16" t="s">
        <v>843</v>
      </c>
      <c r="MJ307" s="16" t="s">
        <v>843</v>
      </c>
      <c r="MK307" s="16" t="s">
        <v>843</v>
      </c>
      <c r="ML307" s="16" t="s">
        <v>843</v>
      </c>
      <c r="MM307" s="16" t="s">
        <v>843</v>
      </c>
      <c r="MN307" s="16" t="s">
        <v>843</v>
      </c>
      <c r="MO307" s="16" t="s">
        <v>843</v>
      </c>
      <c r="MP307" s="16" t="s">
        <v>843</v>
      </c>
      <c r="MQ307" s="16" t="s">
        <v>843</v>
      </c>
      <c r="MR307" s="16" t="s">
        <v>843</v>
      </c>
      <c r="MS307" s="16" t="s">
        <v>843</v>
      </c>
      <c r="MT307" s="16" t="s">
        <v>843</v>
      </c>
      <c r="MU307" s="16" t="s">
        <v>843</v>
      </c>
      <c r="MV307" s="16" t="s">
        <v>843</v>
      </c>
      <c r="NS307" s="16" t="s">
        <v>5694</v>
      </c>
      <c r="NT307" s="16" t="s">
        <v>844</v>
      </c>
      <c r="NU307" s="16" t="s">
        <v>843</v>
      </c>
      <c r="NV307" s="16" t="s">
        <v>843</v>
      </c>
      <c r="NW307" s="16" t="s">
        <v>843</v>
      </c>
      <c r="NX307" s="16" t="s">
        <v>843</v>
      </c>
      <c r="NY307" s="16" t="s">
        <v>843</v>
      </c>
      <c r="NZ307" s="16" t="s">
        <v>843</v>
      </c>
      <c r="OA307" s="16" t="s">
        <v>843</v>
      </c>
      <c r="OB307" s="16" t="s">
        <v>843</v>
      </c>
      <c r="OC307" s="16" t="s">
        <v>843</v>
      </c>
      <c r="OD307" s="16" t="s">
        <v>843</v>
      </c>
      <c r="OE307" s="16" t="s">
        <v>843</v>
      </c>
      <c r="OF307" s="16" t="s">
        <v>843</v>
      </c>
      <c r="OG307" s="16" t="s">
        <v>843</v>
      </c>
      <c r="OH307" s="16" t="s">
        <v>843</v>
      </c>
      <c r="OI307" s="16" t="s">
        <v>843</v>
      </c>
      <c r="OK307" s="16" t="s">
        <v>5694</v>
      </c>
      <c r="OL307" s="16" t="s">
        <v>844</v>
      </c>
      <c r="OM307" s="16" t="s">
        <v>843</v>
      </c>
      <c r="ON307" s="16" t="s">
        <v>843</v>
      </c>
      <c r="OO307" s="16" t="s">
        <v>843</v>
      </c>
      <c r="OP307" s="16" t="s">
        <v>843</v>
      </c>
      <c r="OQ307" s="16" t="s">
        <v>843</v>
      </c>
      <c r="OR307" s="16" t="s">
        <v>843</v>
      </c>
      <c r="OS307" s="16" t="s">
        <v>843</v>
      </c>
      <c r="OT307" s="16" t="s">
        <v>843</v>
      </c>
      <c r="OU307" s="16" t="s">
        <v>843</v>
      </c>
      <c r="OV307" s="16" t="s">
        <v>843</v>
      </c>
      <c r="OW307" s="16" t="s">
        <v>843</v>
      </c>
      <c r="OX307" s="16" t="s">
        <v>843</v>
      </c>
      <c r="OY307" s="16" t="s">
        <v>843</v>
      </c>
      <c r="OZ307" s="16" t="s">
        <v>843</v>
      </c>
      <c r="PA307" s="16" t="s">
        <v>843</v>
      </c>
      <c r="PC307" s="16" t="s">
        <v>865</v>
      </c>
      <c r="PD307" s="16" t="s">
        <v>865</v>
      </c>
      <c r="PY307" s="16" t="s">
        <v>865</v>
      </c>
      <c r="QP307" s="16" t="s">
        <v>865</v>
      </c>
      <c r="QR307" s="16" t="s">
        <v>867</v>
      </c>
      <c r="QT307" s="16" t="s">
        <v>867</v>
      </c>
      <c r="QV307" s="16" t="s">
        <v>865</v>
      </c>
      <c r="QX307" s="16" t="s">
        <v>864</v>
      </c>
      <c r="QY307" s="16" t="s">
        <v>867</v>
      </c>
      <c r="RD307" s="16" t="s">
        <v>7712</v>
      </c>
      <c r="RF307" s="16" t="s">
        <v>865</v>
      </c>
      <c r="RH307" s="16" t="s">
        <v>4216</v>
      </c>
      <c r="RJ307" s="16" t="s">
        <v>865</v>
      </c>
      <c r="RN307" s="16" t="s">
        <v>7724</v>
      </c>
      <c r="RP307" s="16" t="s">
        <v>867</v>
      </c>
      <c r="RR307" s="16" t="s">
        <v>867</v>
      </c>
      <c r="RT307" s="16" t="s">
        <v>867</v>
      </c>
      <c r="RV307" s="16" t="s">
        <v>867</v>
      </c>
      <c r="RX307" s="16" t="s">
        <v>867</v>
      </c>
      <c r="RZ307" s="16" t="s">
        <v>7724</v>
      </c>
      <c r="SQ307" s="16" t="s">
        <v>867</v>
      </c>
      <c r="SS307" s="16" t="s">
        <v>4216</v>
      </c>
      <c r="ST307" s="16" t="s">
        <v>7758</v>
      </c>
      <c r="TN307" s="16">
        <v>3000</v>
      </c>
      <c r="TO307" s="16">
        <v>4000</v>
      </c>
      <c r="TP307" s="16">
        <v>2000</v>
      </c>
      <c r="TQ307" s="16">
        <v>400</v>
      </c>
      <c r="TR307" s="16">
        <v>1000</v>
      </c>
      <c r="TS307" s="16">
        <v>500</v>
      </c>
      <c r="TT307" s="16">
        <v>0</v>
      </c>
      <c r="TU307" s="16">
        <v>500</v>
      </c>
      <c r="TV307" s="16">
        <v>3000</v>
      </c>
      <c r="TW307" s="16">
        <v>0</v>
      </c>
      <c r="TX307" s="16">
        <v>2000</v>
      </c>
      <c r="TZ307" s="16" t="s">
        <v>7364</v>
      </c>
      <c r="UA307" s="16" t="s">
        <v>8950</v>
      </c>
      <c r="UB307" s="16">
        <v>0</v>
      </c>
      <c r="UC307" s="16" t="s">
        <v>844</v>
      </c>
      <c r="UD307" s="16" t="s">
        <v>843</v>
      </c>
      <c r="UE307" s="16" t="s">
        <v>843</v>
      </c>
      <c r="UF307" s="16" t="s">
        <v>844</v>
      </c>
      <c r="UG307" s="16" t="s">
        <v>843</v>
      </c>
      <c r="UH307" s="16" t="s">
        <v>843</v>
      </c>
      <c r="UL307" s="16">
        <v>6000</v>
      </c>
      <c r="VX307" s="16" t="s">
        <v>6037</v>
      </c>
      <c r="VY307" s="16" t="s">
        <v>843</v>
      </c>
      <c r="VZ307" s="16" t="s">
        <v>843</v>
      </c>
      <c r="WA307" s="16" t="s">
        <v>843</v>
      </c>
      <c r="WB307" s="16" t="s">
        <v>844</v>
      </c>
      <c r="WC307" s="16" t="s">
        <v>843</v>
      </c>
      <c r="WD307" s="16" t="s">
        <v>843</v>
      </c>
      <c r="WE307" s="16" t="s">
        <v>843</v>
      </c>
      <c r="WF307" s="16" t="s">
        <v>843</v>
      </c>
      <c r="WO307" s="16" t="s">
        <v>6920</v>
      </c>
      <c r="XD307" s="16" t="s">
        <v>8945</v>
      </c>
      <c r="XE307" s="16" t="s">
        <v>843</v>
      </c>
      <c r="XF307" s="16" t="s">
        <v>843</v>
      </c>
      <c r="XG307" s="16" t="s">
        <v>844</v>
      </c>
      <c r="XH307" s="16" t="s">
        <v>843</v>
      </c>
      <c r="XI307" s="16" t="s">
        <v>843</v>
      </c>
      <c r="XJ307" s="16" t="s">
        <v>843</v>
      </c>
      <c r="XK307" s="16" t="s">
        <v>843</v>
      </c>
      <c r="XL307" s="16" t="s">
        <v>843</v>
      </c>
      <c r="XM307" s="16" t="s">
        <v>843</v>
      </c>
      <c r="XN307" s="16" t="s">
        <v>843</v>
      </c>
      <c r="XO307" s="16" t="s">
        <v>844</v>
      </c>
      <c r="XP307" s="16" t="s">
        <v>843</v>
      </c>
      <c r="XQ307" s="16" t="s">
        <v>843</v>
      </c>
      <c r="YF307" s="16" t="s">
        <v>865</v>
      </c>
      <c r="YN307" s="16" t="s">
        <v>7040</v>
      </c>
      <c r="YP307" s="16" t="s">
        <v>7984</v>
      </c>
      <c r="YR307" s="16" t="s">
        <v>10372</v>
      </c>
      <c r="YS307" s="16" t="s">
        <v>10373</v>
      </c>
      <c r="YT307" s="16" t="s">
        <v>8694</v>
      </c>
      <c r="YU307" s="16" t="s">
        <v>10374</v>
      </c>
      <c r="YV307" s="16" t="s">
        <v>9148</v>
      </c>
      <c r="YW307" s="16" t="s">
        <v>844</v>
      </c>
      <c r="YX307" s="16" t="s">
        <v>9148</v>
      </c>
      <c r="YY307" s="16" t="s">
        <v>8789</v>
      </c>
      <c r="YZ307" s="16" t="s">
        <v>843</v>
      </c>
      <c r="ZA307" s="16" t="s">
        <v>8761</v>
      </c>
      <c r="ZB307" s="16">
        <v>12066.67</v>
      </c>
      <c r="ZC307" s="16" t="s">
        <v>8738</v>
      </c>
      <c r="ZD307" s="16" t="s">
        <v>8872</v>
      </c>
      <c r="ZE307" s="16" t="s">
        <v>9006</v>
      </c>
      <c r="ZF307" s="16" t="s">
        <v>8865</v>
      </c>
      <c r="ZG307" s="16" t="s">
        <v>8754</v>
      </c>
      <c r="ZH307" s="16" t="s">
        <v>8699</v>
      </c>
      <c r="ZI307" s="16" t="s">
        <v>8736</v>
      </c>
      <c r="ZJ307" s="16" t="s">
        <v>8700</v>
      </c>
      <c r="ZK307" s="16" t="s">
        <v>843</v>
      </c>
      <c r="ZL307" s="16" t="s">
        <v>8699</v>
      </c>
      <c r="ZM307" s="16" t="s">
        <v>843</v>
      </c>
      <c r="ZN307" s="16" t="s">
        <v>8703</v>
      </c>
      <c r="ZO307" s="16" t="s">
        <v>487</v>
      </c>
      <c r="ZP307" s="16" t="s">
        <v>487</v>
      </c>
      <c r="ZQ307" s="16" t="s">
        <v>487</v>
      </c>
      <c r="ZR307" s="16" t="s">
        <v>486</v>
      </c>
      <c r="ZS307" s="16" t="s">
        <v>844</v>
      </c>
      <c r="ZT307" s="16" t="s">
        <v>8705</v>
      </c>
      <c r="ZU307" s="16" t="s">
        <v>8706</v>
      </c>
      <c r="ZV307" s="16" t="s">
        <v>487</v>
      </c>
      <c r="ZW307" s="16" t="s">
        <v>1056</v>
      </c>
      <c r="ZX307" s="16" t="s">
        <v>844</v>
      </c>
      <c r="ZY307" s="16" t="s">
        <v>1056</v>
      </c>
      <c r="ZZ307" s="16" t="s">
        <v>844</v>
      </c>
      <c r="AAA307" s="16" t="s">
        <v>843</v>
      </c>
      <c r="AAB307" s="16" t="s">
        <v>843</v>
      </c>
      <c r="AAC307" s="16">
        <v>1</v>
      </c>
      <c r="AAD307" s="16" t="s">
        <v>844</v>
      </c>
      <c r="AAE307" s="16" t="s">
        <v>843</v>
      </c>
      <c r="AAF307" s="16" t="s">
        <v>844</v>
      </c>
      <c r="AAG307" s="16" t="s">
        <v>843</v>
      </c>
      <c r="AAH307" s="16" t="s">
        <v>843</v>
      </c>
      <c r="AAI307" s="16" t="s">
        <v>844</v>
      </c>
      <c r="AAJ307" s="16" t="s">
        <v>615</v>
      </c>
      <c r="AAK307" s="16" t="s">
        <v>633</v>
      </c>
      <c r="AAL307" s="16" t="s">
        <v>904</v>
      </c>
      <c r="AAM307" s="16" t="s">
        <v>663</v>
      </c>
      <c r="AAN307" s="16" t="s">
        <v>8707</v>
      </c>
      <c r="AAO307" s="16" t="s">
        <v>1018</v>
      </c>
      <c r="AAP307" s="16" t="s">
        <v>8708</v>
      </c>
      <c r="AAS307" s="16">
        <v>6000</v>
      </c>
      <c r="AAT307" s="16" t="s">
        <v>1068</v>
      </c>
      <c r="AAU307" s="16" t="s">
        <v>782</v>
      </c>
      <c r="AAW307" s="16" t="s">
        <v>782</v>
      </c>
      <c r="AAX307" s="16" t="s">
        <v>844</v>
      </c>
      <c r="AAY307" s="16" t="s">
        <v>8727</v>
      </c>
      <c r="AAZ307" s="16" t="s">
        <v>782</v>
      </c>
      <c r="ABB307" s="16" t="s">
        <v>782</v>
      </c>
      <c r="ABC307" s="16" t="s">
        <v>783</v>
      </c>
      <c r="ABD307" s="16" t="s">
        <v>782</v>
      </c>
      <c r="ABE307" s="16" t="s">
        <v>783</v>
      </c>
      <c r="ABF307" s="16" t="s">
        <v>782</v>
      </c>
      <c r="ABG307" s="16" t="s">
        <v>782</v>
      </c>
      <c r="ABH307" s="16" t="s">
        <v>782</v>
      </c>
      <c r="ABI307" s="16" t="s">
        <v>782</v>
      </c>
      <c r="ABJ307" s="16" t="s">
        <v>782</v>
      </c>
      <c r="ABK307" s="16" t="s">
        <v>782</v>
      </c>
      <c r="ABL307" s="16" t="s">
        <v>8732</v>
      </c>
      <c r="ABM307" s="16" t="s">
        <v>844</v>
      </c>
      <c r="ABN307" s="16" t="s">
        <v>1034</v>
      </c>
      <c r="ABO307" s="16" t="s">
        <v>487</v>
      </c>
      <c r="ABP307" s="16" t="s">
        <v>972</v>
      </c>
      <c r="ABQ307" s="16" t="s">
        <v>4341</v>
      </c>
      <c r="ABR307" s="16" t="s">
        <v>470</v>
      </c>
      <c r="ABS307" s="16" t="s">
        <v>451</v>
      </c>
      <c r="ABT307" s="16" t="s">
        <v>8732</v>
      </c>
      <c r="ABU307" s="16" t="s">
        <v>844</v>
      </c>
      <c r="ABV307" s="16" t="s">
        <v>487</v>
      </c>
      <c r="ABW307" s="16" t="s">
        <v>486</v>
      </c>
      <c r="ABX307" s="16" t="s">
        <v>892</v>
      </c>
      <c r="ABY307" s="16" t="s">
        <v>486</v>
      </c>
      <c r="ABZ307" s="16" t="s">
        <v>486</v>
      </c>
      <c r="ACA307" s="16" t="s">
        <v>759</v>
      </c>
      <c r="ACB307" s="16" t="s">
        <v>768</v>
      </c>
      <c r="ACC307" s="16" t="s">
        <v>737</v>
      </c>
      <c r="ACD307" s="16" t="s">
        <v>487</v>
      </c>
      <c r="ACE307" s="16" t="s">
        <v>486</v>
      </c>
      <c r="ACG307" s="16" t="s">
        <v>1014</v>
      </c>
      <c r="ACH307" s="16" t="s">
        <v>1009</v>
      </c>
      <c r="ACI307" s="16" t="s">
        <v>462</v>
      </c>
      <c r="ACJ307" s="16">
        <v>0.79400000000000004</v>
      </c>
      <c r="ACK307" s="16" t="s">
        <v>482</v>
      </c>
      <c r="ACL307" s="16" t="s">
        <v>738</v>
      </c>
      <c r="ACM307" s="16" t="s">
        <v>1189</v>
      </c>
      <c r="ACN307" s="16" t="s">
        <v>1169</v>
      </c>
      <c r="ACO307" s="16" t="s">
        <v>1856</v>
      </c>
      <c r="ACQ307" s="16" t="s">
        <v>1202</v>
      </c>
      <c r="ACR307" s="16" t="s">
        <v>1645</v>
      </c>
      <c r="ACS307" s="16" t="s">
        <v>680</v>
      </c>
      <c r="ACT307" s="16" t="s">
        <v>1522</v>
      </c>
      <c r="ACU307" s="16" t="s">
        <v>831</v>
      </c>
      <c r="ACV307" s="16" t="s">
        <v>8756</v>
      </c>
      <c r="ACW307" s="16" t="s">
        <v>451</v>
      </c>
      <c r="ACX307" s="16" t="s">
        <v>1914</v>
      </c>
      <c r="ACY307" s="16" t="s">
        <v>1947</v>
      </c>
      <c r="ACZ307" s="16">
        <v>1</v>
      </c>
      <c r="ADA307" s="16">
        <v>0</v>
      </c>
      <c r="ADB307" s="16">
        <v>1</v>
      </c>
      <c r="ADC307" s="16">
        <v>0</v>
      </c>
      <c r="ADD307" s="16">
        <v>0</v>
      </c>
      <c r="ADE307" s="16" t="s">
        <v>9056</v>
      </c>
      <c r="ADF307" s="16">
        <v>0</v>
      </c>
      <c r="ADG307" s="16" t="s">
        <v>486</v>
      </c>
      <c r="ADH307" s="16">
        <v>3</v>
      </c>
      <c r="ADI307" s="16" t="s">
        <v>486</v>
      </c>
      <c r="ADJ307" s="16" t="s">
        <v>1743</v>
      </c>
      <c r="ADK307" s="16" t="s">
        <v>1750</v>
      </c>
      <c r="ADL307" s="16" t="s">
        <v>1762</v>
      </c>
      <c r="ADM307" s="16" t="s">
        <v>13195</v>
      </c>
      <c r="ADN307" s="16" t="s">
        <v>1764</v>
      </c>
      <c r="ADO307" s="16" t="s">
        <v>1766</v>
      </c>
      <c r="ADP307" s="16" t="s">
        <v>13196</v>
      </c>
      <c r="ADQ307" s="16" t="s">
        <v>1743</v>
      </c>
      <c r="ADR307" s="16" t="s">
        <v>13194</v>
      </c>
      <c r="ADS307" s="16" t="s">
        <v>1743</v>
      </c>
      <c r="ADY307" s="16" t="s">
        <v>1059</v>
      </c>
      <c r="AEB307" s="16">
        <v>12066.666666666701</v>
      </c>
      <c r="AEC307" s="16" t="s">
        <v>1062</v>
      </c>
      <c r="AED307" s="16">
        <v>2000</v>
      </c>
      <c r="AEE307" s="16" t="s">
        <v>952</v>
      </c>
      <c r="AEI307" s="16">
        <v>1000</v>
      </c>
      <c r="AEJ307" s="16">
        <v>1333.33</v>
      </c>
      <c r="AEK307" s="16">
        <v>666.67</v>
      </c>
      <c r="AEL307" s="16">
        <v>133.33000000000001</v>
      </c>
      <c r="AEM307" s="16">
        <v>1000</v>
      </c>
      <c r="AEN307" s="16">
        <v>333.33</v>
      </c>
      <c r="AEO307" s="16">
        <v>166.67</v>
      </c>
      <c r="AEP307" s="16">
        <v>166.67</v>
      </c>
    </row>
    <row r="308" spans="1:823" x14ac:dyDescent="0.25">
      <c r="A308" s="30">
        <v>45828</v>
      </c>
      <c r="B308" s="16" t="s">
        <v>10375</v>
      </c>
      <c r="C308" s="16" t="s">
        <v>867</v>
      </c>
      <c r="D308" s="16" t="s">
        <v>867</v>
      </c>
      <c r="E308" s="16">
        <v>52</v>
      </c>
      <c r="F308" s="16" t="s">
        <v>8153</v>
      </c>
      <c r="G308" s="16" t="s">
        <v>4113</v>
      </c>
      <c r="I308" s="16" t="s">
        <v>4148</v>
      </c>
      <c r="Z308" s="16" t="s">
        <v>993</v>
      </c>
      <c r="AA308" s="16" t="s">
        <v>474</v>
      </c>
      <c r="AB308" s="16">
        <v>2</v>
      </c>
      <c r="AC308" s="16" t="s">
        <v>844</v>
      </c>
      <c r="AD308" s="16" t="s">
        <v>843</v>
      </c>
      <c r="AE308" s="16" t="s">
        <v>843</v>
      </c>
      <c r="AF308" s="16" t="s">
        <v>844</v>
      </c>
      <c r="AG308" s="16" t="s">
        <v>844</v>
      </c>
      <c r="AH308" s="16" t="s">
        <v>844</v>
      </c>
      <c r="AI308" s="16" t="s">
        <v>844</v>
      </c>
      <c r="AJ308" s="16" t="s">
        <v>843</v>
      </c>
      <c r="AK308" s="16" t="s">
        <v>843</v>
      </c>
      <c r="AM308" s="16" t="s">
        <v>737</v>
      </c>
      <c r="AN308" s="16" t="s">
        <v>759</v>
      </c>
      <c r="AP308" s="16" t="s">
        <v>774</v>
      </c>
      <c r="AR308" s="16" t="s">
        <v>6907</v>
      </c>
      <c r="BB308" s="16">
        <v>1</v>
      </c>
      <c r="BC308" s="16" t="s">
        <v>7878</v>
      </c>
      <c r="BE308" s="16" t="s">
        <v>5101</v>
      </c>
      <c r="BV308" s="16" t="s">
        <v>4433</v>
      </c>
      <c r="BW308" s="16" t="s">
        <v>844</v>
      </c>
      <c r="BX308" s="16" t="s">
        <v>843</v>
      </c>
      <c r="BY308" s="16" t="s">
        <v>843</v>
      </c>
      <c r="BZ308" s="16" t="s">
        <v>843</v>
      </c>
      <c r="CA308" s="16" t="s">
        <v>843</v>
      </c>
      <c r="CB308" s="16" t="s">
        <v>843</v>
      </c>
      <c r="CC308" s="16" t="s">
        <v>843</v>
      </c>
      <c r="CD308" s="16" t="s">
        <v>843</v>
      </c>
      <c r="CE308" s="16" t="s">
        <v>843</v>
      </c>
      <c r="CF308" s="16" t="s">
        <v>843</v>
      </c>
      <c r="CG308" s="16" t="s">
        <v>843</v>
      </c>
      <c r="CH308" s="16" t="s">
        <v>843</v>
      </c>
      <c r="CI308" s="16" t="s">
        <v>843</v>
      </c>
      <c r="CJ308" s="16" t="s">
        <v>843</v>
      </c>
      <c r="CK308" s="16" t="s">
        <v>843</v>
      </c>
      <c r="CP308" s="16" t="s">
        <v>867</v>
      </c>
      <c r="CQ308" s="16" t="s">
        <v>9044</v>
      </c>
      <c r="CR308" s="16" t="s">
        <v>844</v>
      </c>
      <c r="CS308" s="16" t="s">
        <v>844</v>
      </c>
      <c r="CT308" s="16" t="s">
        <v>843</v>
      </c>
      <c r="CU308" s="16" t="s">
        <v>843</v>
      </c>
      <c r="CV308" s="16" t="s">
        <v>843</v>
      </c>
      <c r="CW308" s="16" t="s">
        <v>843</v>
      </c>
      <c r="CX308" s="16" t="s">
        <v>843</v>
      </c>
      <c r="CY308" s="16" t="s">
        <v>843</v>
      </c>
      <c r="CZ308" s="16" t="s">
        <v>843</v>
      </c>
      <c r="DA308" s="16" t="s">
        <v>5184</v>
      </c>
      <c r="DX308" s="16" t="s">
        <v>867</v>
      </c>
      <c r="DY308" s="16" t="s">
        <v>867</v>
      </c>
      <c r="GC308" s="16" t="s">
        <v>5350</v>
      </c>
      <c r="GF308" s="16" t="s">
        <v>867</v>
      </c>
      <c r="GG308" s="16" t="s">
        <v>867</v>
      </c>
      <c r="GV308" s="16" t="s">
        <v>9238</v>
      </c>
      <c r="GW308" s="16" t="s">
        <v>843</v>
      </c>
      <c r="GX308" s="16" t="s">
        <v>844</v>
      </c>
      <c r="GY308" s="16" t="s">
        <v>843</v>
      </c>
      <c r="GZ308" s="16" t="s">
        <v>844</v>
      </c>
      <c r="HA308" s="16" t="s">
        <v>843</v>
      </c>
      <c r="HB308" s="16" t="s">
        <v>843</v>
      </c>
      <c r="HC308" s="16" t="s">
        <v>843</v>
      </c>
      <c r="HD308" s="16" t="s">
        <v>843</v>
      </c>
      <c r="HE308" s="16" t="s">
        <v>843</v>
      </c>
      <c r="HF308" s="16" t="s">
        <v>843</v>
      </c>
      <c r="HH308" s="16" t="s">
        <v>5456</v>
      </c>
      <c r="HK308" s="16" t="s">
        <v>865</v>
      </c>
      <c r="HM308" s="16" t="s">
        <v>865</v>
      </c>
      <c r="HZ308" s="16" t="s">
        <v>7944</v>
      </c>
      <c r="KE308" s="16" t="s">
        <v>5585</v>
      </c>
      <c r="KG308" s="16" t="s">
        <v>7015</v>
      </c>
      <c r="KH308" s="16" t="s">
        <v>7033</v>
      </c>
      <c r="KI308" s="16" t="s">
        <v>865</v>
      </c>
      <c r="LG308" s="16" t="s">
        <v>867</v>
      </c>
      <c r="LH308" s="16" t="s">
        <v>867</v>
      </c>
      <c r="LI308" s="16" t="s">
        <v>867</v>
      </c>
      <c r="LJ308" s="16" t="s">
        <v>867</v>
      </c>
      <c r="LK308" s="16" t="s">
        <v>867</v>
      </c>
      <c r="LL308" s="16" t="s">
        <v>5690</v>
      </c>
      <c r="LM308" s="16" t="s">
        <v>843</v>
      </c>
      <c r="LN308" s="16" t="s">
        <v>843</v>
      </c>
      <c r="LO308" s="16" t="s">
        <v>843</v>
      </c>
      <c r="LP308" s="16" t="s">
        <v>843</v>
      </c>
      <c r="LQ308" s="16" t="s">
        <v>843</v>
      </c>
      <c r="LR308" s="16" t="s">
        <v>843</v>
      </c>
      <c r="LS308" s="16" t="s">
        <v>843</v>
      </c>
      <c r="LT308" s="16" t="s">
        <v>843</v>
      </c>
      <c r="LU308" s="16" t="s">
        <v>843</v>
      </c>
      <c r="LV308" s="16" t="s">
        <v>843</v>
      </c>
      <c r="LW308" s="16" t="s">
        <v>843</v>
      </c>
      <c r="LX308" s="16" t="s">
        <v>844</v>
      </c>
      <c r="LY308" s="16" t="s">
        <v>843</v>
      </c>
      <c r="LZ308" s="16" t="s">
        <v>843</v>
      </c>
      <c r="MA308" s="16" t="s">
        <v>843</v>
      </c>
      <c r="MC308" s="16" t="s">
        <v>5694</v>
      </c>
      <c r="MD308" s="16" t="s">
        <v>844</v>
      </c>
      <c r="ME308" s="16" t="s">
        <v>843</v>
      </c>
      <c r="MF308" s="16" t="s">
        <v>843</v>
      </c>
      <c r="MG308" s="16" t="s">
        <v>843</v>
      </c>
      <c r="MH308" s="16" t="s">
        <v>843</v>
      </c>
      <c r="MI308" s="16" t="s">
        <v>843</v>
      </c>
      <c r="MJ308" s="16" t="s">
        <v>843</v>
      </c>
      <c r="MK308" s="16" t="s">
        <v>843</v>
      </c>
      <c r="ML308" s="16" t="s">
        <v>843</v>
      </c>
      <c r="MM308" s="16" t="s">
        <v>843</v>
      </c>
      <c r="MN308" s="16" t="s">
        <v>843</v>
      </c>
      <c r="MO308" s="16" t="s">
        <v>843</v>
      </c>
      <c r="MP308" s="16" t="s">
        <v>843</v>
      </c>
      <c r="MQ308" s="16" t="s">
        <v>843</v>
      </c>
      <c r="MR308" s="16" t="s">
        <v>843</v>
      </c>
      <c r="MS308" s="16" t="s">
        <v>843</v>
      </c>
      <c r="MT308" s="16" t="s">
        <v>843</v>
      </c>
      <c r="MU308" s="16" t="s">
        <v>843</v>
      </c>
      <c r="MV308" s="16" t="s">
        <v>843</v>
      </c>
      <c r="MX308" s="16" t="s">
        <v>864</v>
      </c>
      <c r="MY308" s="16" t="s">
        <v>843</v>
      </c>
      <c r="MZ308" s="16" t="s">
        <v>843</v>
      </c>
      <c r="NA308" s="16" t="s">
        <v>843</v>
      </c>
      <c r="NB308" s="16" t="s">
        <v>843</v>
      </c>
      <c r="NC308" s="16" t="s">
        <v>843</v>
      </c>
      <c r="ND308" s="16" t="s">
        <v>843</v>
      </c>
      <c r="NE308" s="16" t="s">
        <v>843</v>
      </c>
      <c r="NF308" s="16" t="s">
        <v>843</v>
      </c>
      <c r="NG308" s="16" t="s">
        <v>843</v>
      </c>
      <c r="NH308" s="16" t="s">
        <v>843</v>
      </c>
      <c r="NI308" s="16" t="s">
        <v>843</v>
      </c>
      <c r="NJ308" s="16" t="s">
        <v>843</v>
      </c>
      <c r="NK308" s="16" t="s">
        <v>843</v>
      </c>
      <c r="NL308" s="16" t="s">
        <v>843</v>
      </c>
      <c r="NM308" s="16" t="s">
        <v>843</v>
      </c>
      <c r="NN308" s="16" t="s">
        <v>843</v>
      </c>
      <c r="NO308" s="16" t="s">
        <v>843</v>
      </c>
      <c r="NP308" s="16" t="s">
        <v>844</v>
      </c>
      <c r="NQ308" s="16" t="s">
        <v>843</v>
      </c>
      <c r="PC308" s="16" t="s">
        <v>865</v>
      </c>
      <c r="PD308" s="16" t="s">
        <v>865</v>
      </c>
      <c r="PY308" s="16" t="s">
        <v>865</v>
      </c>
      <c r="QP308" s="16" t="s">
        <v>865</v>
      </c>
      <c r="QR308" s="16" t="s">
        <v>867</v>
      </c>
      <c r="QT308" s="16" t="s">
        <v>867</v>
      </c>
      <c r="QV308" s="16" t="s">
        <v>865</v>
      </c>
      <c r="QX308" s="16" t="s">
        <v>865</v>
      </c>
      <c r="QY308" s="16" t="s">
        <v>867</v>
      </c>
      <c r="RD308" s="16" t="s">
        <v>865</v>
      </c>
      <c r="RF308" s="16" t="s">
        <v>7708</v>
      </c>
      <c r="RH308" s="16" t="s">
        <v>865</v>
      </c>
      <c r="RJ308" s="16" t="s">
        <v>865</v>
      </c>
      <c r="RN308" s="16" t="s">
        <v>7724</v>
      </c>
      <c r="RP308" s="16" t="s">
        <v>867</v>
      </c>
      <c r="RR308" s="16" t="s">
        <v>7720</v>
      </c>
      <c r="RT308" s="16" t="s">
        <v>7720</v>
      </c>
      <c r="RV308" s="16" t="s">
        <v>7720</v>
      </c>
      <c r="RX308" s="16" t="s">
        <v>7724</v>
      </c>
      <c r="RZ308" s="16" t="s">
        <v>7724</v>
      </c>
      <c r="SQ308" s="16" t="s">
        <v>865</v>
      </c>
      <c r="SS308" s="16" t="s">
        <v>7296</v>
      </c>
      <c r="ST308" s="16" t="s">
        <v>7764</v>
      </c>
      <c r="TN308" s="16">
        <v>2000</v>
      </c>
      <c r="TO308" s="16">
        <v>0</v>
      </c>
      <c r="TP308" s="16">
        <v>1500</v>
      </c>
      <c r="TQ308" s="16">
        <v>1800</v>
      </c>
      <c r="TR308" s="16">
        <v>600</v>
      </c>
      <c r="TS308" s="16">
        <v>100</v>
      </c>
      <c r="TT308" s="16">
        <v>0</v>
      </c>
      <c r="TU308" s="16">
        <v>200</v>
      </c>
      <c r="TV308" s="16">
        <v>800</v>
      </c>
      <c r="TW308" s="16">
        <v>0</v>
      </c>
      <c r="TZ308" s="16" t="s">
        <v>7364</v>
      </c>
      <c r="UA308" s="16" t="s">
        <v>8691</v>
      </c>
      <c r="UB308" s="16">
        <v>0</v>
      </c>
      <c r="UC308" s="16" t="s">
        <v>843</v>
      </c>
      <c r="UD308" s="16" t="s">
        <v>843</v>
      </c>
      <c r="UE308" s="16" t="s">
        <v>844</v>
      </c>
      <c r="UF308" s="16" t="s">
        <v>844</v>
      </c>
      <c r="UG308" s="16" t="s">
        <v>843</v>
      </c>
      <c r="UH308" s="16" t="s">
        <v>843</v>
      </c>
      <c r="VK308" s="16" t="s">
        <v>6055</v>
      </c>
      <c r="VL308" s="16" t="s">
        <v>843</v>
      </c>
      <c r="VM308" s="16" t="s">
        <v>844</v>
      </c>
      <c r="VN308" s="16" t="s">
        <v>843</v>
      </c>
      <c r="VO308" s="16" t="s">
        <v>843</v>
      </c>
      <c r="VP308" s="16" t="s">
        <v>843</v>
      </c>
      <c r="VQ308" s="16" t="s">
        <v>843</v>
      </c>
      <c r="VR308" s="16" t="s">
        <v>843</v>
      </c>
      <c r="VS308" s="16" t="s">
        <v>843</v>
      </c>
      <c r="VT308" s="16" t="s">
        <v>843</v>
      </c>
      <c r="VW308" s="16">
        <v>2800</v>
      </c>
      <c r="VX308" s="16" t="s">
        <v>6028</v>
      </c>
      <c r="VY308" s="16" t="s">
        <v>844</v>
      </c>
      <c r="VZ308" s="16" t="s">
        <v>843</v>
      </c>
      <c r="WA308" s="16" t="s">
        <v>843</v>
      </c>
      <c r="WB308" s="16" t="s">
        <v>843</v>
      </c>
      <c r="WC308" s="16" t="s">
        <v>843</v>
      </c>
      <c r="WD308" s="16" t="s">
        <v>843</v>
      </c>
      <c r="WE308" s="16" t="s">
        <v>843</v>
      </c>
      <c r="WF308" s="16" t="s">
        <v>843</v>
      </c>
      <c r="WH308" s="16">
        <v>3250</v>
      </c>
      <c r="WO308" s="16" t="s">
        <v>6923</v>
      </c>
      <c r="YN308" s="16" t="s">
        <v>7040</v>
      </c>
      <c r="YP308" s="16" t="s">
        <v>7978</v>
      </c>
      <c r="YR308" s="16" t="s">
        <v>10376</v>
      </c>
      <c r="YS308" s="16" t="s">
        <v>10377</v>
      </c>
      <c r="YT308" s="16" t="s">
        <v>8694</v>
      </c>
      <c r="YU308" s="16" t="s">
        <v>10378</v>
      </c>
      <c r="YV308" s="16" t="s">
        <v>8696</v>
      </c>
      <c r="YW308" s="16" t="s">
        <v>844</v>
      </c>
      <c r="YX308" s="16" t="s">
        <v>8696</v>
      </c>
      <c r="YY308" s="16" t="s">
        <v>8924</v>
      </c>
      <c r="YZ308" s="16" t="s">
        <v>843</v>
      </c>
      <c r="ZB308" s="16">
        <v>6333.33</v>
      </c>
      <c r="ZC308" s="16" t="s">
        <v>8854</v>
      </c>
      <c r="ZD308" s="16" t="s">
        <v>843</v>
      </c>
      <c r="ZE308" s="16" t="s">
        <v>10043</v>
      </c>
      <c r="ZF308" s="16" t="s">
        <v>9017</v>
      </c>
      <c r="ZG308" s="16" t="s">
        <v>8753</v>
      </c>
      <c r="ZH308" s="16" t="s">
        <v>8701</v>
      </c>
      <c r="ZI308" s="16" t="s">
        <v>8720</v>
      </c>
      <c r="ZK308" s="16" t="s">
        <v>843</v>
      </c>
      <c r="ZL308" s="16" t="s">
        <v>8752</v>
      </c>
      <c r="ZM308" s="16" t="s">
        <v>843</v>
      </c>
      <c r="ZN308" s="16" t="s">
        <v>8815</v>
      </c>
      <c r="ZO308" s="16" t="s">
        <v>487</v>
      </c>
      <c r="ZP308" s="16" t="s">
        <v>487</v>
      </c>
      <c r="ZQ308" s="16" t="s">
        <v>486</v>
      </c>
      <c r="ZR308" s="16" t="s">
        <v>486</v>
      </c>
      <c r="ZS308" s="16" t="s">
        <v>1056</v>
      </c>
      <c r="ZT308" s="16" t="s">
        <v>8705</v>
      </c>
      <c r="ZU308" s="16" t="s">
        <v>8706</v>
      </c>
      <c r="ZV308" s="16" t="s">
        <v>487</v>
      </c>
      <c r="ZW308" s="16" t="s">
        <v>843</v>
      </c>
      <c r="ZX308" s="16" t="s">
        <v>1056</v>
      </c>
      <c r="ZY308" s="16" t="s">
        <v>844</v>
      </c>
      <c r="ZZ308" s="16" t="s">
        <v>844</v>
      </c>
      <c r="AAA308" s="16" t="s">
        <v>843</v>
      </c>
      <c r="AAB308" s="16" t="s">
        <v>844</v>
      </c>
      <c r="AAC308" s="16">
        <v>0</v>
      </c>
      <c r="AAD308" s="16" t="s">
        <v>844</v>
      </c>
      <c r="AAE308" s="16" t="s">
        <v>844</v>
      </c>
      <c r="AAF308" s="16" t="s">
        <v>843</v>
      </c>
      <c r="AAG308" s="16" t="s">
        <v>843</v>
      </c>
      <c r="AAH308" s="16" t="s">
        <v>843</v>
      </c>
      <c r="AAI308" s="16" t="s">
        <v>843</v>
      </c>
      <c r="AAJ308" s="16" t="s">
        <v>600</v>
      </c>
      <c r="AAK308" s="16" t="s">
        <v>655</v>
      </c>
      <c r="AAL308" s="16" t="s">
        <v>905</v>
      </c>
      <c r="AAM308" s="16" t="s">
        <v>660</v>
      </c>
      <c r="AAN308" s="16" t="s">
        <v>8707</v>
      </c>
      <c r="AAO308" s="16" t="s">
        <v>1018</v>
      </c>
      <c r="AAP308" s="16" t="s">
        <v>8708</v>
      </c>
      <c r="AAR308" s="16" t="s">
        <v>9476</v>
      </c>
      <c r="AAS308" s="16">
        <v>4564.55</v>
      </c>
      <c r="AAT308" s="16" t="s">
        <v>782</v>
      </c>
      <c r="AAU308" s="16" t="s">
        <v>1068</v>
      </c>
      <c r="AAV308" s="16" t="s">
        <v>782</v>
      </c>
      <c r="AAW308" s="16" t="s">
        <v>782</v>
      </c>
      <c r="AAX308" s="16" t="s">
        <v>844</v>
      </c>
      <c r="AAY308" s="16" t="s">
        <v>8727</v>
      </c>
      <c r="AAZ308" s="16" t="s">
        <v>782</v>
      </c>
      <c r="ABA308" s="16" t="s">
        <v>783</v>
      </c>
      <c r="ABB308" s="16" t="s">
        <v>782</v>
      </c>
      <c r="ABC308" s="16" t="s">
        <v>783</v>
      </c>
      <c r="ABD308" s="16" t="s">
        <v>782</v>
      </c>
      <c r="ABE308" s="16" t="s">
        <v>783</v>
      </c>
      <c r="ABF308" s="16" t="s">
        <v>782</v>
      </c>
      <c r="ABG308" s="16" t="s">
        <v>783</v>
      </c>
      <c r="ABH308" s="16" t="s">
        <v>783</v>
      </c>
      <c r="ABI308" s="16" t="s">
        <v>783</v>
      </c>
      <c r="ABJ308" s="16" t="s">
        <v>782</v>
      </c>
      <c r="ABK308" s="16" t="s">
        <v>782</v>
      </c>
      <c r="ABL308" s="16" t="s">
        <v>8728</v>
      </c>
      <c r="ABM308" s="16" t="s">
        <v>843</v>
      </c>
      <c r="ABN308" s="16" t="s">
        <v>1033</v>
      </c>
      <c r="ABP308" s="16" t="s">
        <v>972</v>
      </c>
      <c r="ABQ308" s="16" t="s">
        <v>4324</v>
      </c>
      <c r="ABR308" s="16" t="s">
        <v>474</v>
      </c>
      <c r="ABS308" s="16" t="s">
        <v>451</v>
      </c>
      <c r="ABT308" s="16" t="s">
        <v>1056</v>
      </c>
      <c r="ABU308" s="16" t="s">
        <v>1056</v>
      </c>
      <c r="ABV308" s="16" t="s">
        <v>487</v>
      </c>
      <c r="ABW308" s="16" t="s">
        <v>487</v>
      </c>
      <c r="ABX308" s="16" t="s">
        <v>894</v>
      </c>
      <c r="ABY308" s="16" t="s">
        <v>486</v>
      </c>
      <c r="ABZ308" s="16" t="s">
        <v>486</v>
      </c>
      <c r="ACA308" s="16" t="s">
        <v>759</v>
      </c>
      <c r="ACB308" s="16" t="s">
        <v>774</v>
      </c>
      <c r="ACC308" s="16" t="s">
        <v>737</v>
      </c>
      <c r="ACD308" s="16" t="s">
        <v>486</v>
      </c>
      <c r="ACE308" s="16" t="s">
        <v>487</v>
      </c>
      <c r="ACG308" s="16" t="s">
        <v>1014</v>
      </c>
      <c r="ACH308" s="16" t="s">
        <v>1009</v>
      </c>
      <c r="ACI308" s="16" t="s">
        <v>462</v>
      </c>
      <c r="ACJ308" s="16">
        <v>1.1910000000000001</v>
      </c>
      <c r="ACK308" s="16" t="s">
        <v>478</v>
      </c>
      <c r="ACL308" s="16" t="s">
        <v>740</v>
      </c>
      <c r="ACM308" s="16" t="s">
        <v>1192</v>
      </c>
      <c r="ACN308" s="16" t="s">
        <v>1169</v>
      </c>
      <c r="ACO308" s="16" t="s">
        <v>1856</v>
      </c>
      <c r="ACP308" s="16">
        <v>3250</v>
      </c>
      <c r="ACQ308" s="16" t="s">
        <v>1202</v>
      </c>
      <c r="ACR308" s="16" t="s">
        <v>1645</v>
      </c>
      <c r="ACS308" s="16" t="s">
        <v>676</v>
      </c>
      <c r="ACT308" s="16" t="s">
        <v>1522</v>
      </c>
      <c r="ACU308" s="16" t="s">
        <v>833</v>
      </c>
      <c r="ACV308" s="16" t="s">
        <v>8711</v>
      </c>
      <c r="ACW308" s="16" t="s">
        <v>451</v>
      </c>
      <c r="ACX308" s="16" t="s">
        <v>1916</v>
      </c>
      <c r="ACY308" s="16" t="s">
        <v>1949</v>
      </c>
      <c r="ACZ308" s="16">
        <v>1</v>
      </c>
      <c r="ADA308" s="16">
        <v>1</v>
      </c>
      <c r="ADB308" s="16">
        <v>1</v>
      </c>
      <c r="ADC308" s="16">
        <v>1</v>
      </c>
      <c r="ADD308" s="16">
        <v>1</v>
      </c>
      <c r="ADE308" s="16" t="s">
        <v>8712</v>
      </c>
      <c r="ADF308" s="16">
        <v>0</v>
      </c>
      <c r="ADG308" s="16" t="s">
        <v>486</v>
      </c>
      <c r="ADH308" s="16">
        <v>2</v>
      </c>
      <c r="ADI308" s="16" t="s">
        <v>486</v>
      </c>
      <c r="ADJ308" s="16" t="s">
        <v>1743</v>
      </c>
      <c r="ADK308" s="16" t="s">
        <v>13194</v>
      </c>
      <c r="ADL308" s="16" t="s">
        <v>1761</v>
      </c>
      <c r="ADM308" s="16" t="s">
        <v>1756</v>
      </c>
      <c r="ADN308" s="16" t="s">
        <v>1764</v>
      </c>
      <c r="ADO308" s="16" t="s">
        <v>13197</v>
      </c>
      <c r="ADP308" s="16" t="s">
        <v>13196</v>
      </c>
      <c r="ADQ308" s="16" t="s">
        <v>1751</v>
      </c>
      <c r="ADR308" s="16" t="s">
        <v>13194</v>
      </c>
      <c r="ADV308" s="16" t="s">
        <v>1763</v>
      </c>
      <c r="ADW308" s="16" t="s">
        <v>8729</v>
      </c>
      <c r="ADY308" s="16" t="s">
        <v>1062</v>
      </c>
      <c r="AEA308" s="16">
        <v>6333.3333333333303</v>
      </c>
      <c r="AEC308" s="16" t="s">
        <v>1062</v>
      </c>
      <c r="AED308" s="16">
        <v>2282.2800000000002</v>
      </c>
      <c r="AEE308" s="16" t="s">
        <v>952</v>
      </c>
      <c r="AEG308" s="16">
        <v>6050</v>
      </c>
      <c r="AEI308" s="16">
        <v>1000</v>
      </c>
      <c r="AEK308" s="16">
        <v>750</v>
      </c>
      <c r="AEL308" s="16">
        <v>900</v>
      </c>
      <c r="AEM308" s="16">
        <v>400</v>
      </c>
      <c r="AEN308" s="16">
        <v>300</v>
      </c>
      <c r="AEO308" s="16">
        <v>50</v>
      </c>
      <c r="AEP308" s="16">
        <v>100</v>
      </c>
    </row>
    <row r="309" spans="1:823" x14ac:dyDescent="0.25">
      <c r="A309" s="30">
        <v>45828</v>
      </c>
      <c r="B309" s="16" t="s">
        <v>10379</v>
      </c>
      <c r="C309" s="16" t="s">
        <v>867</v>
      </c>
      <c r="D309" s="16" t="s">
        <v>867</v>
      </c>
      <c r="E309" s="16">
        <v>42</v>
      </c>
      <c r="F309" s="16" t="s">
        <v>8153</v>
      </c>
      <c r="G309" s="16" t="s">
        <v>4113</v>
      </c>
      <c r="I309" s="16" t="s">
        <v>4162</v>
      </c>
      <c r="Z309" s="16" t="s">
        <v>993</v>
      </c>
      <c r="AA309" s="16" t="s">
        <v>474</v>
      </c>
      <c r="AB309" s="16">
        <v>3</v>
      </c>
      <c r="AC309" s="16" t="s">
        <v>844</v>
      </c>
      <c r="AD309" s="16" t="s">
        <v>843</v>
      </c>
      <c r="AE309" s="16" t="s">
        <v>844</v>
      </c>
      <c r="AF309" s="16" t="s">
        <v>844</v>
      </c>
      <c r="AG309" s="16" t="s">
        <v>844</v>
      </c>
      <c r="AH309" s="16" t="s">
        <v>844</v>
      </c>
      <c r="AI309" s="16" t="s">
        <v>1056</v>
      </c>
      <c r="AJ309" s="16" t="s">
        <v>843</v>
      </c>
      <c r="AK309" s="16" t="s">
        <v>844</v>
      </c>
      <c r="AM309" s="16" t="s">
        <v>737</v>
      </c>
      <c r="AN309" s="16" t="s">
        <v>759</v>
      </c>
      <c r="AP309" s="16" t="s">
        <v>768</v>
      </c>
      <c r="AR309" s="16" t="s">
        <v>6907</v>
      </c>
      <c r="BB309" s="16">
        <v>3</v>
      </c>
      <c r="BC309" s="16" t="s">
        <v>7878</v>
      </c>
      <c r="BE309" s="16" t="s">
        <v>5098</v>
      </c>
      <c r="BV309" s="16" t="s">
        <v>4433</v>
      </c>
      <c r="BW309" s="16" t="s">
        <v>844</v>
      </c>
      <c r="BX309" s="16" t="s">
        <v>843</v>
      </c>
      <c r="BY309" s="16" t="s">
        <v>843</v>
      </c>
      <c r="BZ309" s="16" t="s">
        <v>843</v>
      </c>
      <c r="CA309" s="16" t="s">
        <v>843</v>
      </c>
      <c r="CB309" s="16" t="s">
        <v>843</v>
      </c>
      <c r="CC309" s="16" t="s">
        <v>843</v>
      </c>
      <c r="CD309" s="16" t="s">
        <v>843</v>
      </c>
      <c r="CE309" s="16" t="s">
        <v>843</v>
      </c>
      <c r="CF309" s="16" t="s">
        <v>843</v>
      </c>
      <c r="CG309" s="16" t="s">
        <v>843</v>
      </c>
      <c r="CH309" s="16" t="s">
        <v>843</v>
      </c>
      <c r="CI309" s="16" t="s">
        <v>843</v>
      </c>
      <c r="CJ309" s="16" t="s">
        <v>843</v>
      </c>
      <c r="CK309" s="16" t="s">
        <v>843</v>
      </c>
      <c r="CP309" s="16" t="s">
        <v>865</v>
      </c>
      <c r="DX309" s="16" t="s">
        <v>867</v>
      </c>
      <c r="DY309" s="16" t="s">
        <v>867</v>
      </c>
      <c r="GC309" s="16" t="s">
        <v>5330</v>
      </c>
      <c r="GF309" s="16" t="s">
        <v>6818</v>
      </c>
      <c r="GG309" s="16" t="s">
        <v>867</v>
      </c>
      <c r="GV309" s="16" t="s">
        <v>5449</v>
      </c>
      <c r="GW309" s="16" t="s">
        <v>843</v>
      </c>
      <c r="GX309" s="16" t="s">
        <v>843</v>
      </c>
      <c r="GY309" s="16" t="s">
        <v>843</v>
      </c>
      <c r="GZ309" s="16" t="s">
        <v>844</v>
      </c>
      <c r="HA309" s="16" t="s">
        <v>843</v>
      </c>
      <c r="HB309" s="16" t="s">
        <v>843</v>
      </c>
      <c r="HC309" s="16" t="s">
        <v>843</v>
      </c>
      <c r="HD309" s="16" t="s">
        <v>843</v>
      </c>
      <c r="HE309" s="16" t="s">
        <v>843</v>
      </c>
      <c r="HF309" s="16" t="s">
        <v>843</v>
      </c>
      <c r="HH309" s="16" t="s">
        <v>5456</v>
      </c>
      <c r="HK309" s="16" t="s">
        <v>864</v>
      </c>
      <c r="HM309" s="16" t="s">
        <v>865</v>
      </c>
      <c r="HZ309" s="16" t="s">
        <v>7944</v>
      </c>
      <c r="KE309" s="16" t="s">
        <v>5585</v>
      </c>
      <c r="KG309" s="16" t="s">
        <v>7018</v>
      </c>
      <c r="KH309" s="16" t="s">
        <v>7033</v>
      </c>
      <c r="KI309" s="16" t="s">
        <v>865</v>
      </c>
      <c r="LG309" s="16" t="s">
        <v>867</v>
      </c>
      <c r="LH309" s="16" t="s">
        <v>865</v>
      </c>
      <c r="LI309" s="16" t="s">
        <v>864</v>
      </c>
      <c r="LJ309" s="16" t="s">
        <v>865</v>
      </c>
      <c r="LK309" s="16" t="s">
        <v>865</v>
      </c>
      <c r="LL309" s="16" t="s">
        <v>5666</v>
      </c>
      <c r="LM309" s="16" t="s">
        <v>843</v>
      </c>
      <c r="LN309" s="16" t="s">
        <v>843</v>
      </c>
      <c r="LO309" s="16" t="s">
        <v>843</v>
      </c>
      <c r="LP309" s="16" t="s">
        <v>844</v>
      </c>
      <c r="LQ309" s="16" t="s">
        <v>843</v>
      </c>
      <c r="LR309" s="16" t="s">
        <v>843</v>
      </c>
      <c r="LS309" s="16" t="s">
        <v>843</v>
      </c>
      <c r="LT309" s="16" t="s">
        <v>843</v>
      </c>
      <c r="LU309" s="16" t="s">
        <v>843</v>
      </c>
      <c r="LV309" s="16" t="s">
        <v>843</v>
      </c>
      <c r="LW309" s="16" t="s">
        <v>843</v>
      </c>
      <c r="LX309" s="16" t="s">
        <v>843</v>
      </c>
      <c r="LY309" s="16" t="s">
        <v>843</v>
      </c>
      <c r="LZ309" s="16" t="s">
        <v>843</v>
      </c>
      <c r="MA309" s="16" t="s">
        <v>843</v>
      </c>
      <c r="MC309" s="16" t="s">
        <v>5694</v>
      </c>
      <c r="MD309" s="16" t="s">
        <v>844</v>
      </c>
      <c r="ME309" s="16" t="s">
        <v>843</v>
      </c>
      <c r="MF309" s="16" t="s">
        <v>843</v>
      </c>
      <c r="MG309" s="16" t="s">
        <v>843</v>
      </c>
      <c r="MH309" s="16" t="s">
        <v>843</v>
      </c>
      <c r="MI309" s="16" t="s">
        <v>843</v>
      </c>
      <c r="MJ309" s="16" t="s">
        <v>843</v>
      </c>
      <c r="MK309" s="16" t="s">
        <v>843</v>
      </c>
      <c r="ML309" s="16" t="s">
        <v>843</v>
      </c>
      <c r="MM309" s="16" t="s">
        <v>843</v>
      </c>
      <c r="MN309" s="16" t="s">
        <v>843</v>
      </c>
      <c r="MO309" s="16" t="s">
        <v>843</v>
      </c>
      <c r="MP309" s="16" t="s">
        <v>843</v>
      </c>
      <c r="MQ309" s="16" t="s">
        <v>843</v>
      </c>
      <c r="MR309" s="16" t="s">
        <v>843</v>
      </c>
      <c r="MS309" s="16" t="s">
        <v>843</v>
      </c>
      <c r="MT309" s="16" t="s">
        <v>843</v>
      </c>
      <c r="MU309" s="16" t="s">
        <v>843</v>
      </c>
      <c r="MV309" s="16" t="s">
        <v>843</v>
      </c>
      <c r="MX309" s="16" t="s">
        <v>5694</v>
      </c>
      <c r="MY309" s="16" t="s">
        <v>844</v>
      </c>
      <c r="MZ309" s="16" t="s">
        <v>843</v>
      </c>
      <c r="NA309" s="16" t="s">
        <v>843</v>
      </c>
      <c r="NB309" s="16" t="s">
        <v>843</v>
      </c>
      <c r="NC309" s="16" t="s">
        <v>843</v>
      </c>
      <c r="ND309" s="16" t="s">
        <v>843</v>
      </c>
      <c r="NE309" s="16" t="s">
        <v>843</v>
      </c>
      <c r="NF309" s="16" t="s">
        <v>843</v>
      </c>
      <c r="NG309" s="16" t="s">
        <v>843</v>
      </c>
      <c r="NH309" s="16" t="s">
        <v>843</v>
      </c>
      <c r="NI309" s="16" t="s">
        <v>843</v>
      </c>
      <c r="NJ309" s="16" t="s">
        <v>843</v>
      </c>
      <c r="NK309" s="16" t="s">
        <v>843</v>
      </c>
      <c r="NL309" s="16" t="s">
        <v>843</v>
      </c>
      <c r="NM309" s="16" t="s">
        <v>843</v>
      </c>
      <c r="NN309" s="16" t="s">
        <v>843</v>
      </c>
      <c r="NO309" s="16" t="s">
        <v>843</v>
      </c>
      <c r="NP309" s="16" t="s">
        <v>843</v>
      </c>
      <c r="NQ309" s="16" t="s">
        <v>843</v>
      </c>
      <c r="NS309" s="16" t="s">
        <v>5694</v>
      </c>
      <c r="NT309" s="16" t="s">
        <v>844</v>
      </c>
      <c r="NU309" s="16" t="s">
        <v>843</v>
      </c>
      <c r="NV309" s="16" t="s">
        <v>843</v>
      </c>
      <c r="NW309" s="16" t="s">
        <v>843</v>
      </c>
      <c r="NX309" s="16" t="s">
        <v>843</v>
      </c>
      <c r="NY309" s="16" t="s">
        <v>843</v>
      </c>
      <c r="NZ309" s="16" t="s">
        <v>843</v>
      </c>
      <c r="OA309" s="16" t="s">
        <v>843</v>
      </c>
      <c r="OB309" s="16" t="s">
        <v>843</v>
      </c>
      <c r="OC309" s="16" t="s">
        <v>843</v>
      </c>
      <c r="OD309" s="16" t="s">
        <v>843</v>
      </c>
      <c r="OE309" s="16" t="s">
        <v>843</v>
      </c>
      <c r="OF309" s="16" t="s">
        <v>843</v>
      </c>
      <c r="OG309" s="16" t="s">
        <v>843</v>
      </c>
      <c r="OH309" s="16" t="s">
        <v>843</v>
      </c>
      <c r="OI309" s="16" t="s">
        <v>843</v>
      </c>
      <c r="PC309" s="16" t="s">
        <v>865</v>
      </c>
      <c r="PD309" s="16" t="s">
        <v>865</v>
      </c>
      <c r="PY309" s="16" t="s">
        <v>865</v>
      </c>
      <c r="QP309" s="16" t="s">
        <v>867</v>
      </c>
      <c r="QR309" s="16" t="s">
        <v>867</v>
      </c>
      <c r="QT309" s="16" t="s">
        <v>867</v>
      </c>
      <c r="QV309" s="16" t="s">
        <v>867</v>
      </c>
      <c r="QX309" s="16" t="s">
        <v>867</v>
      </c>
      <c r="QY309" s="16" t="s">
        <v>867</v>
      </c>
      <c r="RD309" s="16" t="s">
        <v>865</v>
      </c>
      <c r="RF309" s="16" t="s">
        <v>865</v>
      </c>
      <c r="RH309" s="16" t="s">
        <v>865</v>
      </c>
      <c r="RJ309" s="16" t="s">
        <v>865</v>
      </c>
      <c r="RN309" s="16" t="s">
        <v>867</v>
      </c>
      <c r="RP309" s="16" t="s">
        <v>867</v>
      </c>
      <c r="RR309" s="16" t="s">
        <v>867</v>
      </c>
      <c r="RT309" s="16" t="s">
        <v>867</v>
      </c>
      <c r="RV309" s="16" t="s">
        <v>867</v>
      </c>
      <c r="RX309" s="16" t="s">
        <v>867</v>
      </c>
      <c r="RZ309" s="16" t="s">
        <v>867</v>
      </c>
      <c r="SQ309" s="16" t="s">
        <v>865</v>
      </c>
      <c r="SS309" s="16" t="s">
        <v>7296</v>
      </c>
      <c r="ST309" s="16" t="s">
        <v>7761</v>
      </c>
      <c r="TN309" s="16">
        <v>10000</v>
      </c>
      <c r="TO309" s="16">
        <v>14000</v>
      </c>
      <c r="TP309" s="16">
        <v>1500</v>
      </c>
      <c r="TQ309" s="16">
        <v>300</v>
      </c>
      <c r="TR309" s="16">
        <v>500</v>
      </c>
      <c r="TS309" s="16">
        <v>360</v>
      </c>
      <c r="TT309" s="16">
        <v>0</v>
      </c>
      <c r="TU309" s="16">
        <v>1000</v>
      </c>
      <c r="TV309" s="16">
        <v>3000</v>
      </c>
      <c r="TW309" s="16">
        <v>0</v>
      </c>
      <c r="TX309" s="16">
        <v>10000</v>
      </c>
      <c r="TZ309" s="16" t="s">
        <v>7370</v>
      </c>
      <c r="UA309" s="16" t="s">
        <v>5941</v>
      </c>
      <c r="UB309" s="16">
        <v>0</v>
      </c>
      <c r="UC309" s="16" t="s">
        <v>844</v>
      </c>
      <c r="UD309" s="16" t="s">
        <v>843</v>
      </c>
      <c r="UE309" s="16" t="s">
        <v>843</v>
      </c>
      <c r="UF309" s="16" t="s">
        <v>843</v>
      </c>
      <c r="UG309" s="16" t="s">
        <v>843</v>
      </c>
      <c r="UH309" s="16" t="s">
        <v>843</v>
      </c>
      <c r="WO309" s="16" t="s">
        <v>6920</v>
      </c>
      <c r="XD309" s="16" t="s">
        <v>8938</v>
      </c>
      <c r="XE309" s="16" t="s">
        <v>843</v>
      </c>
      <c r="XF309" s="16" t="s">
        <v>844</v>
      </c>
      <c r="XG309" s="16" t="s">
        <v>844</v>
      </c>
      <c r="XH309" s="16" t="s">
        <v>843</v>
      </c>
      <c r="XI309" s="16" t="s">
        <v>843</v>
      </c>
      <c r="XJ309" s="16" t="s">
        <v>843</v>
      </c>
      <c r="XK309" s="16" t="s">
        <v>844</v>
      </c>
      <c r="XL309" s="16" t="s">
        <v>843</v>
      </c>
      <c r="XM309" s="16" t="s">
        <v>843</v>
      </c>
      <c r="XN309" s="16" t="s">
        <v>843</v>
      </c>
      <c r="XO309" s="16" t="s">
        <v>843</v>
      </c>
      <c r="XP309" s="16" t="s">
        <v>843</v>
      </c>
      <c r="XQ309" s="16" t="s">
        <v>843</v>
      </c>
      <c r="YF309" s="16" t="s">
        <v>865</v>
      </c>
      <c r="YN309" s="16" t="s">
        <v>7040</v>
      </c>
      <c r="YP309" s="16" t="s">
        <v>7990</v>
      </c>
      <c r="YR309" s="16" t="s">
        <v>10380</v>
      </c>
      <c r="YS309" s="16" t="s">
        <v>10381</v>
      </c>
      <c r="YT309" s="16" t="s">
        <v>8694</v>
      </c>
      <c r="YU309" s="16" t="s">
        <v>10382</v>
      </c>
      <c r="YV309" s="16" t="s">
        <v>8696</v>
      </c>
      <c r="YW309" s="16" t="s">
        <v>844</v>
      </c>
      <c r="YX309" s="16" t="s">
        <v>8696</v>
      </c>
      <c r="YY309" s="16" t="s">
        <v>8789</v>
      </c>
      <c r="YZ309" s="16" t="s">
        <v>843</v>
      </c>
      <c r="ZA309" s="16" t="s">
        <v>8762</v>
      </c>
      <c r="ZB309" s="16">
        <v>28993.33</v>
      </c>
      <c r="ZC309" s="16" t="s">
        <v>9075</v>
      </c>
      <c r="ZD309" s="16" t="s">
        <v>8719</v>
      </c>
      <c r="ZE309" s="16" t="s">
        <v>8721</v>
      </c>
      <c r="ZF309" s="16" t="s">
        <v>8752</v>
      </c>
      <c r="ZG309" s="16" t="s">
        <v>8701</v>
      </c>
      <c r="ZH309" s="16" t="s">
        <v>8700</v>
      </c>
      <c r="ZI309" s="16" t="s">
        <v>8723</v>
      </c>
      <c r="ZJ309" s="16" t="s">
        <v>8752</v>
      </c>
      <c r="ZK309" s="16" t="s">
        <v>843</v>
      </c>
      <c r="ZL309" s="16" t="s">
        <v>8752</v>
      </c>
      <c r="ZM309" s="16" t="s">
        <v>843</v>
      </c>
      <c r="ZN309" s="16" t="s">
        <v>8755</v>
      </c>
      <c r="ZO309" s="16" t="s">
        <v>487</v>
      </c>
      <c r="ZP309" s="16" t="s">
        <v>487</v>
      </c>
      <c r="ZQ309" s="16" t="s">
        <v>486</v>
      </c>
      <c r="ZR309" s="16" t="s">
        <v>486</v>
      </c>
      <c r="ZS309" s="16" t="s">
        <v>844</v>
      </c>
      <c r="ZT309" s="16" t="s">
        <v>8705</v>
      </c>
      <c r="ZU309" s="16" t="s">
        <v>8706</v>
      </c>
      <c r="ZV309" s="16" t="s">
        <v>487</v>
      </c>
      <c r="ZW309" s="16" t="s">
        <v>844</v>
      </c>
      <c r="ZX309" s="16" t="s">
        <v>1056</v>
      </c>
      <c r="ZY309" s="16" t="s">
        <v>844</v>
      </c>
      <c r="ZZ309" s="16" t="s">
        <v>1056</v>
      </c>
      <c r="AAA309" s="16" t="s">
        <v>843</v>
      </c>
      <c r="AAB309" s="16" t="s">
        <v>843</v>
      </c>
      <c r="AAC309" s="16">
        <v>2</v>
      </c>
      <c r="AAD309" s="16" t="s">
        <v>844</v>
      </c>
      <c r="AAE309" s="16" t="s">
        <v>844</v>
      </c>
      <c r="AAF309" s="16" t="s">
        <v>844</v>
      </c>
      <c r="AAG309" s="16" t="s">
        <v>843</v>
      </c>
      <c r="AAH309" s="16" t="s">
        <v>843</v>
      </c>
      <c r="AAI309" s="16" t="s">
        <v>843</v>
      </c>
      <c r="AAJ309" s="16" t="s">
        <v>624</v>
      </c>
      <c r="AAK309" s="16" t="s">
        <v>649</v>
      </c>
      <c r="AAL309" s="16" t="s">
        <v>904</v>
      </c>
      <c r="AAM309" s="16" t="s">
        <v>663</v>
      </c>
      <c r="AAN309" s="16" t="s">
        <v>8707</v>
      </c>
      <c r="AAO309" s="16" t="s">
        <v>1018</v>
      </c>
      <c r="AAP309" s="16" t="s">
        <v>8708</v>
      </c>
      <c r="AAT309" s="16" t="s">
        <v>782</v>
      </c>
      <c r="AAU309" s="16" t="s">
        <v>782</v>
      </c>
      <c r="AAV309" s="16" t="s">
        <v>782</v>
      </c>
      <c r="AAW309" s="16" t="s">
        <v>782</v>
      </c>
      <c r="AAX309" s="16" t="s">
        <v>843</v>
      </c>
      <c r="AAY309" s="16" t="s">
        <v>8710</v>
      </c>
      <c r="AAZ309" s="16" t="s">
        <v>782</v>
      </c>
      <c r="ABA309" s="16" t="s">
        <v>782</v>
      </c>
      <c r="ABB309" s="16" t="s">
        <v>782</v>
      </c>
      <c r="ABC309" s="16" t="s">
        <v>782</v>
      </c>
      <c r="ABD309" s="16" t="s">
        <v>782</v>
      </c>
      <c r="ABE309" s="16" t="s">
        <v>782</v>
      </c>
      <c r="ABF309" s="16" t="s">
        <v>782</v>
      </c>
      <c r="ABG309" s="16" t="s">
        <v>782</v>
      </c>
      <c r="ABH309" s="16" t="s">
        <v>782</v>
      </c>
      <c r="ABI309" s="16" t="s">
        <v>782</v>
      </c>
      <c r="ABJ309" s="16" t="s">
        <v>782</v>
      </c>
      <c r="ABK309" s="16" t="s">
        <v>782</v>
      </c>
      <c r="ABL309" s="16" t="s">
        <v>843</v>
      </c>
      <c r="ABM309" s="16" t="s">
        <v>843</v>
      </c>
      <c r="ABN309" s="16" t="s">
        <v>1034</v>
      </c>
      <c r="ABO309" s="16" t="s">
        <v>486</v>
      </c>
      <c r="ABP309" s="16" t="s">
        <v>972</v>
      </c>
      <c r="ABQ309" s="16" t="s">
        <v>4324</v>
      </c>
      <c r="ABR309" s="16" t="s">
        <v>474</v>
      </c>
      <c r="ABS309" s="16" t="s">
        <v>451</v>
      </c>
      <c r="ABT309" s="16" t="s">
        <v>8732</v>
      </c>
      <c r="ABU309" s="16" t="s">
        <v>1056</v>
      </c>
      <c r="ABV309" s="16" t="s">
        <v>487</v>
      </c>
      <c r="ABW309" s="16" t="s">
        <v>487</v>
      </c>
      <c r="ABX309" s="16" t="s">
        <v>894</v>
      </c>
      <c r="ABY309" s="16" t="s">
        <v>486</v>
      </c>
      <c r="ABZ309" s="16" t="s">
        <v>486</v>
      </c>
      <c r="ACA309" s="16" t="s">
        <v>759</v>
      </c>
      <c r="ACB309" s="16" t="s">
        <v>768</v>
      </c>
      <c r="ACC309" s="16" t="s">
        <v>737</v>
      </c>
      <c r="ACD309" s="16" t="s">
        <v>486</v>
      </c>
      <c r="ACE309" s="16" t="s">
        <v>486</v>
      </c>
      <c r="ACG309" s="16" t="s">
        <v>1014</v>
      </c>
      <c r="ACH309" s="16" t="s">
        <v>1009</v>
      </c>
      <c r="ACI309" s="16" t="s">
        <v>462</v>
      </c>
      <c r="ACJ309" s="16">
        <v>1.1910000000000001</v>
      </c>
      <c r="ACK309" s="16" t="s">
        <v>478</v>
      </c>
      <c r="ACL309" s="16" t="s">
        <v>738</v>
      </c>
      <c r="ACM309" s="16" t="s">
        <v>1192</v>
      </c>
      <c r="ACN309" s="16" t="s">
        <v>1169</v>
      </c>
      <c r="ACO309" s="16" t="s">
        <v>1857</v>
      </c>
      <c r="ACQ309" s="16" t="s">
        <v>1202</v>
      </c>
      <c r="ACR309" s="16" t="s">
        <v>1645</v>
      </c>
      <c r="ACS309" s="16" t="s">
        <v>676</v>
      </c>
      <c r="ACT309" s="16" t="s">
        <v>1522</v>
      </c>
      <c r="ACU309" s="16" t="s">
        <v>831</v>
      </c>
      <c r="ACV309" s="16" t="s">
        <v>8756</v>
      </c>
      <c r="ACW309" s="16" t="s">
        <v>451</v>
      </c>
      <c r="ACX309" s="16" t="s">
        <v>1914</v>
      </c>
      <c r="ACY309" s="16" t="s">
        <v>1947</v>
      </c>
      <c r="ACZ309" s="16">
        <v>1</v>
      </c>
      <c r="ADA309" s="16">
        <v>0</v>
      </c>
      <c r="ADB309" s="16">
        <v>0</v>
      </c>
      <c r="ADC309" s="16">
        <v>0</v>
      </c>
      <c r="ADD309" s="16">
        <v>0</v>
      </c>
      <c r="ADE309" s="16" t="s">
        <v>9806</v>
      </c>
      <c r="ADF309" s="16">
        <v>0</v>
      </c>
      <c r="ADG309" s="16" t="s">
        <v>486</v>
      </c>
      <c r="ADH309" s="16">
        <v>1</v>
      </c>
      <c r="ADI309" s="16" t="s">
        <v>486</v>
      </c>
      <c r="ADJ309" s="16" t="s">
        <v>1746</v>
      </c>
      <c r="ADK309" s="16" t="s">
        <v>1754</v>
      </c>
      <c r="ADL309" s="16" t="s">
        <v>1761</v>
      </c>
      <c r="ADM309" s="16" t="s">
        <v>13195</v>
      </c>
      <c r="ADN309" s="16" t="s">
        <v>13196</v>
      </c>
      <c r="ADO309" s="16" t="s">
        <v>1766</v>
      </c>
      <c r="ADP309" s="16" t="s">
        <v>1751</v>
      </c>
      <c r="ADQ309" s="16" t="s">
        <v>1743</v>
      </c>
      <c r="ADR309" s="16" t="s">
        <v>13194</v>
      </c>
      <c r="ADS309" s="16" t="s">
        <v>1752</v>
      </c>
      <c r="ADY309" s="16" t="s">
        <v>1061</v>
      </c>
      <c r="AEB309" s="16">
        <v>28993.333333333299</v>
      </c>
      <c r="AEE309" s="16" t="s">
        <v>952</v>
      </c>
      <c r="AEI309" s="16">
        <v>3333.33</v>
      </c>
      <c r="AEJ309" s="16">
        <v>4666.67</v>
      </c>
      <c r="AEK309" s="16">
        <v>500</v>
      </c>
      <c r="AEL309" s="16">
        <v>100</v>
      </c>
      <c r="AEM309" s="16">
        <v>1000</v>
      </c>
      <c r="AEN309" s="16">
        <v>166.67</v>
      </c>
      <c r="AEO309" s="16">
        <v>120</v>
      </c>
      <c r="AEP309" s="16">
        <v>333.33</v>
      </c>
    </row>
    <row r="310" spans="1:823" x14ac:dyDescent="0.25">
      <c r="A310" s="30">
        <v>45828</v>
      </c>
      <c r="B310" s="16" t="s">
        <v>10383</v>
      </c>
      <c r="C310" s="16" t="s">
        <v>867</v>
      </c>
      <c r="D310" s="16" t="s">
        <v>867</v>
      </c>
      <c r="E310" s="16">
        <v>36</v>
      </c>
      <c r="F310" s="16" t="s">
        <v>8153</v>
      </c>
      <c r="G310" s="16" t="s">
        <v>4099</v>
      </c>
      <c r="I310" s="16" t="s">
        <v>4174</v>
      </c>
      <c r="Z310" s="16" t="s">
        <v>991</v>
      </c>
      <c r="AA310" s="16" t="s">
        <v>470</v>
      </c>
      <c r="AB310" s="16">
        <v>2</v>
      </c>
      <c r="AC310" s="16" t="s">
        <v>844</v>
      </c>
      <c r="AD310" s="16" t="s">
        <v>844</v>
      </c>
      <c r="AE310" s="16" t="s">
        <v>843</v>
      </c>
      <c r="AF310" s="16" t="s">
        <v>844</v>
      </c>
      <c r="AG310" s="16" t="s">
        <v>843</v>
      </c>
      <c r="AH310" s="16" t="s">
        <v>1056</v>
      </c>
      <c r="AI310" s="16" t="s">
        <v>843</v>
      </c>
      <c r="AJ310" s="16" t="s">
        <v>843</v>
      </c>
      <c r="AK310" s="16" t="s">
        <v>844</v>
      </c>
      <c r="AM310" s="16" t="s">
        <v>737</v>
      </c>
      <c r="AN310" s="16" t="s">
        <v>759</v>
      </c>
      <c r="AP310" s="16" t="s">
        <v>774</v>
      </c>
      <c r="AR310" s="16" t="s">
        <v>6907</v>
      </c>
      <c r="BB310" s="16">
        <v>1</v>
      </c>
      <c r="BC310" s="16" t="s">
        <v>7878</v>
      </c>
      <c r="BE310" s="16" t="s">
        <v>5098</v>
      </c>
      <c r="BV310" s="16" t="s">
        <v>5153</v>
      </c>
      <c r="BW310" s="16" t="s">
        <v>843</v>
      </c>
      <c r="BX310" s="16" t="s">
        <v>843</v>
      </c>
      <c r="BY310" s="16" t="s">
        <v>844</v>
      </c>
      <c r="BZ310" s="16" t="s">
        <v>843</v>
      </c>
      <c r="CA310" s="16" t="s">
        <v>843</v>
      </c>
      <c r="CB310" s="16" t="s">
        <v>843</v>
      </c>
      <c r="CC310" s="16" t="s">
        <v>843</v>
      </c>
      <c r="CD310" s="16" t="s">
        <v>843</v>
      </c>
      <c r="CE310" s="16" t="s">
        <v>843</v>
      </c>
      <c r="CF310" s="16" t="s">
        <v>843</v>
      </c>
      <c r="CG310" s="16" t="s">
        <v>843</v>
      </c>
      <c r="CH310" s="16" t="s">
        <v>843</v>
      </c>
      <c r="CI310" s="16" t="s">
        <v>843</v>
      </c>
      <c r="CJ310" s="16" t="s">
        <v>843</v>
      </c>
      <c r="CK310" s="16" t="s">
        <v>843</v>
      </c>
      <c r="CP310" s="16" t="s">
        <v>865</v>
      </c>
      <c r="DX310" s="16" t="s">
        <v>867</v>
      </c>
      <c r="DY310" s="16" t="s">
        <v>867</v>
      </c>
      <c r="GC310" s="16" t="s">
        <v>5336</v>
      </c>
      <c r="GF310" s="16" t="s">
        <v>867</v>
      </c>
      <c r="GG310" s="16" t="s">
        <v>867</v>
      </c>
      <c r="GV310" s="16" t="s">
        <v>5443</v>
      </c>
      <c r="GW310" s="16" t="s">
        <v>843</v>
      </c>
      <c r="GX310" s="16" t="s">
        <v>844</v>
      </c>
      <c r="GY310" s="16" t="s">
        <v>843</v>
      </c>
      <c r="GZ310" s="16" t="s">
        <v>843</v>
      </c>
      <c r="HA310" s="16" t="s">
        <v>843</v>
      </c>
      <c r="HB310" s="16" t="s">
        <v>843</v>
      </c>
      <c r="HC310" s="16" t="s">
        <v>843</v>
      </c>
      <c r="HD310" s="16" t="s">
        <v>843</v>
      </c>
      <c r="HE310" s="16" t="s">
        <v>843</v>
      </c>
      <c r="HF310" s="16" t="s">
        <v>843</v>
      </c>
      <c r="HH310" s="16" t="s">
        <v>5456</v>
      </c>
      <c r="HK310" s="16" t="s">
        <v>864</v>
      </c>
      <c r="HM310" s="16" t="s">
        <v>865</v>
      </c>
      <c r="HZ310" s="16" t="s">
        <v>7947</v>
      </c>
      <c r="KE310" s="16" t="s">
        <v>5585</v>
      </c>
      <c r="KG310" s="16" t="s">
        <v>7018</v>
      </c>
      <c r="KH310" s="16" t="s">
        <v>7033</v>
      </c>
      <c r="KI310" s="16" t="s">
        <v>865</v>
      </c>
      <c r="LG310" s="16" t="s">
        <v>867</v>
      </c>
      <c r="LH310" s="16" t="s">
        <v>867</v>
      </c>
      <c r="LI310" s="16" t="s">
        <v>867</v>
      </c>
      <c r="LJ310" s="16" t="s">
        <v>867</v>
      </c>
      <c r="LK310" s="16" t="s">
        <v>867</v>
      </c>
      <c r="LL310" s="16" t="s">
        <v>5672</v>
      </c>
      <c r="LM310" s="16" t="s">
        <v>843</v>
      </c>
      <c r="LN310" s="16" t="s">
        <v>843</v>
      </c>
      <c r="LO310" s="16" t="s">
        <v>843</v>
      </c>
      <c r="LP310" s="16" t="s">
        <v>843</v>
      </c>
      <c r="LQ310" s="16" t="s">
        <v>843</v>
      </c>
      <c r="LR310" s="16" t="s">
        <v>844</v>
      </c>
      <c r="LS310" s="16" t="s">
        <v>843</v>
      </c>
      <c r="LT310" s="16" t="s">
        <v>843</v>
      </c>
      <c r="LU310" s="16" t="s">
        <v>843</v>
      </c>
      <c r="LV310" s="16" t="s">
        <v>843</v>
      </c>
      <c r="LW310" s="16" t="s">
        <v>843</v>
      </c>
      <c r="LX310" s="16" t="s">
        <v>843</v>
      </c>
      <c r="LY310" s="16" t="s">
        <v>843</v>
      </c>
      <c r="LZ310" s="16" t="s">
        <v>843</v>
      </c>
      <c r="MA310" s="16" t="s">
        <v>843</v>
      </c>
      <c r="MC310" s="16" t="s">
        <v>10384</v>
      </c>
      <c r="MD310" s="16" t="s">
        <v>843</v>
      </c>
      <c r="ME310" s="16" t="s">
        <v>843</v>
      </c>
      <c r="MF310" s="16" t="s">
        <v>843</v>
      </c>
      <c r="MG310" s="16" t="s">
        <v>843</v>
      </c>
      <c r="MH310" s="16" t="s">
        <v>843</v>
      </c>
      <c r="MI310" s="16" t="s">
        <v>843</v>
      </c>
      <c r="MJ310" s="16" t="s">
        <v>843</v>
      </c>
      <c r="MK310" s="16" t="s">
        <v>844</v>
      </c>
      <c r="ML310" s="16" t="s">
        <v>843</v>
      </c>
      <c r="MM310" s="16" t="s">
        <v>843</v>
      </c>
      <c r="MN310" s="16" t="s">
        <v>843</v>
      </c>
      <c r="MO310" s="16" t="s">
        <v>844</v>
      </c>
      <c r="MP310" s="16" t="s">
        <v>843</v>
      </c>
      <c r="MQ310" s="16" t="s">
        <v>843</v>
      </c>
      <c r="MR310" s="16" t="s">
        <v>843</v>
      </c>
      <c r="MS310" s="16" t="s">
        <v>843</v>
      </c>
      <c r="MT310" s="16" t="s">
        <v>843</v>
      </c>
      <c r="MU310" s="16" t="s">
        <v>843</v>
      </c>
      <c r="MV310" s="16" t="s">
        <v>843</v>
      </c>
      <c r="OK310" s="16" t="s">
        <v>5750</v>
      </c>
      <c r="OL310" s="16" t="s">
        <v>843</v>
      </c>
      <c r="OM310" s="16" t="s">
        <v>843</v>
      </c>
      <c r="ON310" s="16" t="s">
        <v>843</v>
      </c>
      <c r="OO310" s="16" t="s">
        <v>843</v>
      </c>
      <c r="OP310" s="16" t="s">
        <v>844</v>
      </c>
      <c r="OQ310" s="16" t="s">
        <v>843</v>
      </c>
      <c r="OR310" s="16" t="s">
        <v>843</v>
      </c>
      <c r="OS310" s="16" t="s">
        <v>843</v>
      </c>
      <c r="OT310" s="16" t="s">
        <v>843</v>
      </c>
      <c r="OU310" s="16" t="s">
        <v>843</v>
      </c>
      <c r="OV310" s="16" t="s">
        <v>843</v>
      </c>
      <c r="OW310" s="16" t="s">
        <v>843</v>
      </c>
      <c r="OX310" s="16" t="s">
        <v>843</v>
      </c>
      <c r="OY310" s="16" t="s">
        <v>843</v>
      </c>
      <c r="OZ310" s="16" t="s">
        <v>843</v>
      </c>
      <c r="PA310" s="16" t="s">
        <v>843</v>
      </c>
      <c r="PC310" s="16" t="s">
        <v>867</v>
      </c>
      <c r="PE310" s="16" t="s">
        <v>865</v>
      </c>
      <c r="PY310" s="16" t="s">
        <v>865</v>
      </c>
      <c r="QP310" s="16" t="s">
        <v>865</v>
      </c>
      <c r="QR310" s="16" t="s">
        <v>867</v>
      </c>
      <c r="QT310" s="16" t="s">
        <v>865</v>
      </c>
      <c r="QV310" s="16" t="s">
        <v>865</v>
      </c>
      <c r="QX310" s="16" t="s">
        <v>865</v>
      </c>
      <c r="RD310" s="16" t="s">
        <v>865</v>
      </c>
      <c r="RF310" s="16" t="s">
        <v>865</v>
      </c>
      <c r="RH310" s="16" t="s">
        <v>865</v>
      </c>
      <c r="RJ310" s="16" t="s">
        <v>865</v>
      </c>
      <c r="RN310" s="16" t="s">
        <v>7720</v>
      </c>
      <c r="RP310" s="16" t="s">
        <v>867</v>
      </c>
      <c r="RR310" s="16" t="s">
        <v>867</v>
      </c>
      <c r="RT310" s="16" t="s">
        <v>867</v>
      </c>
      <c r="RV310" s="16" t="s">
        <v>867</v>
      </c>
      <c r="RX310" s="16" t="s">
        <v>7720</v>
      </c>
      <c r="RZ310" s="16" t="s">
        <v>867</v>
      </c>
      <c r="SQ310" s="16" t="s">
        <v>865</v>
      </c>
      <c r="SS310" s="16" t="s">
        <v>7293</v>
      </c>
      <c r="ST310" s="16" t="s">
        <v>7761</v>
      </c>
      <c r="TN310" s="16">
        <v>4000</v>
      </c>
      <c r="TO310" s="16">
        <v>0</v>
      </c>
      <c r="TP310" s="16">
        <v>400</v>
      </c>
      <c r="TQ310" s="16">
        <v>0</v>
      </c>
      <c r="TR310" s="16">
        <v>400</v>
      </c>
      <c r="TS310" s="16">
        <v>300</v>
      </c>
      <c r="TT310" s="16">
        <v>0</v>
      </c>
      <c r="TU310" s="16">
        <v>400</v>
      </c>
      <c r="TV310" s="16">
        <v>0</v>
      </c>
      <c r="TW310" s="16">
        <v>1000</v>
      </c>
      <c r="TZ310" s="16" t="s">
        <v>7367</v>
      </c>
      <c r="UA310" s="16" t="s">
        <v>5971</v>
      </c>
      <c r="UB310" s="16">
        <v>0</v>
      </c>
      <c r="UC310" s="16" t="s">
        <v>843</v>
      </c>
      <c r="UD310" s="16" t="s">
        <v>843</v>
      </c>
      <c r="UE310" s="16" t="s">
        <v>843</v>
      </c>
      <c r="UF310" s="16" t="s">
        <v>844</v>
      </c>
      <c r="UG310" s="16" t="s">
        <v>843</v>
      </c>
      <c r="UH310" s="16" t="s">
        <v>843</v>
      </c>
      <c r="VX310" s="16" t="s">
        <v>6040</v>
      </c>
      <c r="VY310" s="16" t="s">
        <v>843</v>
      </c>
      <c r="VZ310" s="16" t="s">
        <v>843</v>
      </c>
      <c r="WA310" s="16" t="s">
        <v>843</v>
      </c>
      <c r="WB310" s="16" t="s">
        <v>843</v>
      </c>
      <c r="WC310" s="16" t="s">
        <v>844</v>
      </c>
      <c r="WD310" s="16" t="s">
        <v>843</v>
      </c>
      <c r="WE310" s="16" t="s">
        <v>843</v>
      </c>
      <c r="WF310" s="16" t="s">
        <v>843</v>
      </c>
      <c r="WO310" s="16" t="s">
        <v>6920</v>
      </c>
      <c r="XD310" s="16" t="s">
        <v>10385</v>
      </c>
      <c r="XE310" s="16" t="s">
        <v>843</v>
      </c>
      <c r="XF310" s="16" t="s">
        <v>843</v>
      </c>
      <c r="XG310" s="16" t="s">
        <v>844</v>
      </c>
      <c r="XH310" s="16" t="s">
        <v>843</v>
      </c>
      <c r="XI310" s="16" t="s">
        <v>843</v>
      </c>
      <c r="XJ310" s="16" t="s">
        <v>843</v>
      </c>
      <c r="XK310" s="16" t="s">
        <v>844</v>
      </c>
      <c r="XL310" s="16" t="s">
        <v>844</v>
      </c>
      <c r="XM310" s="16" t="s">
        <v>843</v>
      </c>
      <c r="XN310" s="16" t="s">
        <v>843</v>
      </c>
      <c r="XO310" s="16" t="s">
        <v>844</v>
      </c>
      <c r="XP310" s="16" t="s">
        <v>843</v>
      </c>
      <c r="XQ310" s="16" t="s">
        <v>843</v>
      </c>
      <c r="YF310" s="16" t="s">
        <v>865</v>
      </c>
      <c r="YN310" s="16" t="s">
        <v>7040</v>
      </c>
      <c r="YP310" s="16" t="s">
        <v>7984</v>
      </c>
      <c r="YR310" s="16" t="s">
        <v>10386</v>
      </c>
      <c r="YS310" s="16" t="s">
        <v>10387</v>
      </c>
      <c r="YT310" s="16" t="s">
        <v>8694</v>
      </c>
      <c r="YU310" s="16" t="s">
        <v>10388</v>
      </c>
      <c r="YV310" s="16" t="s">
        <v>9148</v>
      </c>
      <c r="YW310" s="16" t="s">
        <v>844</v>
      </c>
      <c r="YX310" s="16" t="s">
        <v>9148</v>
      </c>
      <c r="YY310" s="16" t="s">
        <v>843</v>
      </c>
      <c r="YZ310" s="16" t="s">
        <v>8761</v>
      </c>
      <c r="ZB310" s="16">
        <v>5666.67</v>
      </c>
      <c r="ZC310" s="16" t="s">
        <v>9191</v>
      </c>
      <c r="ZD310" s="16" t="s">
        <v>843</v>
      </c>
      <c r="ZE310" s="16" t="s">
        <v>843</v>
      </c>
      <c r="ZF310" s="16" t="s">
        <v>843</v>
      </c>
      <c r="ZG310" s="16" t="s">
        <v>8865</v>
      </c>
      <c r="ZH310" s="16" t="s">
        <v>8723</v>
      </c>
      <c r="ZI310" s="16" t="s">
        <v>8865</v>
      </c>
      <c r="ZK310" s="16" t="s">
        <v>8752</v>
      </c>
      <c r="ZL310" s="16" t="s">
        <v>8865</v>
      </c>
      <c r="ZM310" s="16" t="s">
        <v>843</v>
      </c>
      <c r="ZN310" s="16" t="s">
        <v>8815</v>
      </c>
      <c r="ZO310" s="16" t="s">
        <v>487</v>
      </c>
      <c r="ZP310" s="16" t="s">
        <v>487</v>
      </c>
      <c r="ZQ310" s="16" t="s">
        <v>486</v>
      </c>
      <c r="ZR310" s="16" t="s">
        <v>486</v>
      </c>
      <c r="ZS310" s="16" t="s">
        <v>1056</v>
      </c>
      <c r="ZT310" s="16" t="s">
        <v>8705</v>
      </c>
      <c r="ZU310" s="16" t="s">
        <v>9092</v>
      </c>
      <c r="ZV310" s="16" t="s">
        <v>486</v>
      </c>
      <c r="ZW310" s="16" t="s">
        <v>844</v>
      </c>
      <c r="ZX310" s="16" t="s">
        <v>844</v>
      </c>
      <c r="ZY310" s="16" t="s">
        <v>1056</v>
      </c>
      <c r="ZZ310" s="16" t="s">
        <v>843</v>
      </c>
      <c r="AAA310" s="16" t="s">
        <v>843</v>
      </c>
      <c r="AAB310" s="16" t="s">
        <v>843</v>
      </c>
      <c r="AAC310" s="16">
        <v>0</v>
      </c>
      <c r="AAD310" s="16" t="s">
        <v>844</v>
      </c>
      <c r="AAE310" s="16" t="s">
        <v>843</v>
      </c>
      <c r="AAF310" s="16" t="s">
        <v>843</v>
      </c>
      <c r="AAG310" s="16" t="s">
        <v>843</v>
      </c>
      <c r="AAH310" s="16" t="s">
        <v>843</v>
      </c>
      <c r="AAI310" s="16" t="s">
        <v>844</v>
      </c>
      <c r="AAJ310" s="16" t="s">
        <v>615</v>
      </c>
      <c r="AAK310" s="16" t="s">
        <v>633</v>
      </c>
      <c r="AAL310" s="16" t="s">
        <v>904</v>
      </c>
      <c r="AAM310" s="16" t="s">
        <v>663</v>
      </c>
      <c r="AAN310" s="16" t="s">
        <v>8707</v>
      </c>
      <c r="AAO310" s="16" t="s">
        <v>1018</v>
      </c>
      <c r="AAP310" s="16" t="s">
        <v>8708</v>
      </c>
      <c r="AAT310" s="16" t="s">
        <v>782</v>
      </c>
      <c r="AAU310" s="16" t="s">
        <v>782</v>
      </c>
      <c r="AAV310" s="16" t="s">
        <v>782</v>
      </c>
      <c r="AAW310" s="16" t="s">
        <v>782</v>
      </c>
      <c r="AAX310" s="16" t="s">
        <v>843</v>
      </c>
      <c r="AAY310" s="16" t="s">
        <v>8710</v>
      </c>
      <c r="AAZ310" s="16" t="s">
        <v>783</v>
      </c>
      <c r="ABA310" s="16" t="s">
        <v>783</v>
      </c>
      <c r="ABB310" s="16" t="s">
        <v>782</v>
      </c>
      <c r="ABC310" s="16" t="s">
        <v>783</v>
      </c>
      <c r="ABD310" s="16" t="s">
        <v>783</v>
      </c>
      <c r="ABE310" s="16" t="s">
        <v>783</v>
      </c>
      <c r="ABF310" s="16" t="s">
        <v>782</v>
      </c>
      <c r="ABG310" s="16" t="s">
        <v>782</v>
      </c>
      <c r="ABH310" s="16" t="s">
        <v>782</v>
      </c>
      <c r="ABI310" s="16" t="s">
        <v>782</v>
      </c>
      <c r="ABJ310" s="16" t="s">
        <v>783</v>
      </c>
      <c r="ABK310" s="16" t="s">
        <v>782</v>
      </c>
      <c r="ABL310" s="16" t="s">
        <v>8769</v>
      </c>
      <c r="ABM310" s="16" t="s">
        <v>843</v>
      </c>
      <c r="ABN310" s="16" t="s">
        <v>1034</v>
      </c>
      <c r="ABO310" s="16" t="s">
        <v>486</v>
      </c>
      <c r="ABP310" s="16" t="s">
        <v>972</v>
      </c>
      <c r="ABQ310" s="16" t="s">
        <v>4318</v>
      </c>
      <c r="ABR310" s="16" t="s">
        <v>470</v>
      </c>
      <c r="ABS310" s="16" t="s">
        <v>451</v>
      </c>
      <c r="ABT310" s="16" t="s">
        <v>1056</v>
      </c>
      <c r="ABU310" s="16" t="s">
        <v>844</v>
      </c>
      <c r="ABV310" s="16" t="s">
        <v>487</v>
      </c>
      <c r="ABW310" s="16" t="s">
        <v>486</v>
      </c>
      <c r="ABX310" s="16" t="s">
        <v>892</v>
      </c>
      <c r="ABY310" s="16" t="s">
        <v>486</v>
      </c>
      <c r="ABZ310" s="16" t="s">
        <v>486</v>
      </c>
      <c r="ACA310" s="16" t="s">
        <v>759</v>
      </c>
      <c r="ACB310" s="16" t="s">
        <v>774</v>
      </c>
      <c r="ACC310" s="16" t="s">
        <v>737</v>
      </c>
      <c r="ACD310" s="16" t="s">
        <v>486</v>
      </c>
      <c r="ACE310" s="16" t="s">
        <v>487</v>
      </c>
      <c r="ACG310" s="16" t="s">
        <v>1014</v>
      </c>
      <c r="ACH310" s="16" t="s">
        <v>1009</v>
      </c>
      <c r="ACI310" s="16" t="s">
        <v>462</v>
      </c>
      <c r="ACJ310" s="16">
        <v>0.79400000000000004</v>
      </c>
      <c r="ACK310" s="16" t="s">
        <v>482</v>
      </c>
      <c r="ACL310" s="16" t="s">
        <v>740</v>
      </c>
      <c r="ACM310" s="16" t="s">
        <v>1189</v>
      </c>
      <c r="ACN310" s="16" t="s">
        <v>1169</v>
      </c>
      <c r="ACO310" s="16" t="s">
        <v>1856</v>
      </c>
      <c r="ACQ310" s="16" t="s">
        <v>1202</v>
      </c>
      <c r="ACR310" s="16" t="s">
        <v>1645</v>
      </c>
      <c r="ACS310" s="16" t="s">
        <v>680</v>
      </c>
      <c r="ACT310" s="16" t="s">
        <v>1522</v>
      </c>
      <c r="ACU310" s="16" t="s">
        <v>836</v>
      </c>
      <c r="ACV310" s="16" t="s">
        <v>8756</v>
      </c>
      <c r="ACW310" s="16" t="s">
        <v>451</v>
      </c>
      <c r="ACX310" s="16" t="s">
        <v>1916</v>
      </c>
      <c r="ACY310" s="16" t="s">
        <v>1947</v>
      </c>
      <c r="ACZ310" s="16">
        <v>1</v>
      </c>
      <c r="ADA310" s="16">
        <v>1</v>
      </c>
      <c r="ADB310" s="16">
        <v>1</v>
      </c>
      <c r="ADC310" s="16">
        <v>1</v>
      </c>
      <c r="ADD310" s="16">
        <v>1</v>
      </c>
      <c r="ADE310" s="16" t="s">
        <v>8712</v>
      </c>
      <c r="ADF310" s="16">
        <v>0</v>
      </c>
      <c r="ADG310" s="16" t="s">
        <v>487</v>
      </c>
      <c r="ADH310" s="16">
        <v>2</v>
      </c>
      <c r="ADI310" s="16" t="s">
        <v>486</v>
      </c>
      <c r="ADJ310" s="16" t="s">
        <v>1744</v>
      </c>
      <c r="ADK310" s="16" t="s">
        <v>13194</v>
      </c>
      <c r="ADL310" s="16" t="s">
        <v>13196</v>
      </c>
      <c r="ADM310" s="16" t="s">
        <v>13194</v>
      </c>
      <c r="ADN310" s="16" t="s">
        <v>13196</v>
      </c>
      <c r="ADO310" s="16" t="s">
        <v>1766</v>
      </c>
      <c r="ADP310" s="16" t="s">
        <v>13196</v>
      </c>
      <c r="ADQ310" s="16" t="s">
        <v>13194</v>
      </c>
      <c r="ADR310" s="16" t="s">
        <v>1751</v>
      </c>
      <c r="ADY310" s="16" t="s">
        <v>1062</v>
      </c>
      <c r="AEA310" s="16">
        <v>5666.6666666666697</v>
      </c>
      <c r="AEE310" s="16" t="s">
        <v>952</v>
      </c>
      <c r="AEI310" s="16">
        <v>2000</v>
      </c>
      <c r="AEK310" s="16">
        <v>200</v>
      </c>
      <c r="AEN310" s="16">
        <v>200</v>
      </c>
      <c r="AEO310" s="16">
        <v>150</v>
      </c>
      <c r="AEP310" s="16">
        <v>200</v>
      </c>
      <c r="AEQ310" s="16">
        <v>500</v>
      </c>
    </row>
    <row r="311" spans="1:823" x14ac:dyDescent="0.25">
      <c r="A311" s="30">
        <v>45828</v>
      </c>
      <c r="B311" s="16" t="s">
        <v>10389</v>
      </c>
      <c r="C311" s="16" t="s">
        <v>867</v>
      </c>
      <c r="D311" s="16" t="s">
        <v>867</v>
      </c>
      <c r="E311" s="16">
        <v>21</v>
      </c>
      <c r="F311" s="16" t="s">
        <v>8153</v>
      </c>
      <c r="G311" s="16" t="s">
        <v>4113</v>
      </c>
      <c r="I311" s="16" t="s">
        <v>4162</v>
      </c>
      <c r="Z311" s="16" t="s">
        <v>993</v>
      </c>
      <c r="AA311" s="16" t="s">
        <v>470</v>
      </c>
      <c r="AB311" s="16">
        <v>1</v>
      </c>
      <c r="AC311" s="16" t="s">
        <v>844</v>
      </c>
      <c r="AD311" s="16" t="s">
        <v>843</v>
      </c>
      <c r="AE311" s="16" t="s">
        <v>843</v>
      </c>
      <c r="AF311" s="16" t="s">
        <v>844</v>
      </c>
      <c r="AG311" s="16" t="s">
        <v>843</v>
      </c>
      <c r="AH311" s="16" t="s">
        <v>844</v>
      </c>
      <c r="AI311" s="16" t="s">
        <v>843</v>
      </c>
      <c r="AJ311" s="16" t="s">
        <v>843</v>
      </c>
      <c r="AK311" s="16" t="s">
        <v>843</v>
      </c>
      <c r="AM311" s="16" t="s">
        <v>737</v>
      </c>
      <c r="AN311" s="16" t="s">
        <v>761</v>
      </c>
      <c r="AP311" s="16" t="s">
        <v>770</v>
      </c>
      <c r="AR311" s="16" t="s">
        <v>6907</v>
      </c>
      <c r="BB311" s="16">
        <v>2</v>
      </c>
      <c r="BC311" s="16" t="s">
        <v>7869</v>
      </c>
      <c r="BE311" s="16" t="s">
        <v>5101</v>
      </c>
      <c r="BV311" s="16" t="s">
        <v>4433</v>
      </c>
      <c r="BW311" s="16" t="s">
        <v>844</v>
      </c>
      <c r="BX311" s="16" t="s">
        <v>843</v>
      </c>
      <c r="BY311" s="16" t="s">
        <v>843</v>
      </c>
      <c r="BZ311" s="16" t="s">
        <v>843</v>
      </c>
      <c r="CA311" s="16" t="s">
        <v>843</v>
      </c>
      <c r="CB311" s="16" t="s">
        <v>843</v>
      </c>
      <c r="CC311" s="16" t="s">
        <v>843</v>
      </c>
      <c r="CD311" s="16" t="s">
        <v>843</v>
      </c>
      <c r="CE311" s="16" t="s">
        <v>843</v>
      </c>
      <c r="CF311" s="16" t="s">
        <v>843</v>
      </c>
      <c r="CG311" s="16" t="s">
        <v>843</v>
      </c>
      <c r="CH311" s="16" t="s">
        <v>843</v>
      </c>
      <c r="CI311" s="16" t="s">
        <v>843</v>
      </c>
      <c r="CJ311" s="16" t="s">
        <v>843</v>
      </c>
      <c r="CK311" s="16" t="s">
        <v>843</v>
      </c>
      <c r="CP311" s="16" t="s">
        <v>865</v>
      </c>
      <c r="DX311" s="16" t="s">
        <v>864</v>
      </c>
      <c r="DY311" s="16" t="s">
        <v>867</v>
      </c>
      <c r="GC311" s="16" t="s">
        <v>5342</v>
      </c>
      <c r="GF311" s="16" t="s">
        <v>6818</v>
      </c>
      <c r="GG311" s="16" t="s">
        <v>867</v>
      </c>
      <c r="GV311" s="16" t="s">
        <v>9238</v>
      </c>
      <c r="GW311" s="16" t="s">
        <v>843</v>
      </c>
      <c r="GX311" s="16" t="s">
        <v>844</v>
      </c>
      <c r="GY311" s="16" t="s">
        <v>843</v>
      </c>
      <c r="GZ311" s="16" t="s">
        <v>844</v>
      </c>
      <c r="HA311" s="16" t="s">
        <v>843</v>
      </c>
      <c r="HB311" s="16" t="s">
        <v>843</v>
      </c>
      <c r="HC311" s="16" t="s">
        <v>843</v>
      </c>
      <c r="HD311" s="16" t="s">
        <v>843</v>
      </c>
      <c r="HE311" s="16" t="s">
        <v>843</v>
      </c>
      <c r="HF311" s="16" t="s">
        <v>843</v>
      </c>
      <c r="HH311" s="16" t="s">
        <v>5459</v>
      </c>
      <c r="HK311" s="16" t="s">
        <v>864</v>
      </c>
      <c r="HM311" s="16" t="s">
        <v>865</v>
      </c>
      <c r="HZ311" s="16" t="s">
        <v>7947</v>
      </c>
      <c r="KE311" s="16" t="s">
        <v>5585</v>
      </c>
      <c r="KG311" s="16" t="s">
        <v>7018</v>
      </c>
      <c r="KH311" s="16" t="s">
        <v>864</v>
      </c>
      <c r="KI311" s="16" t="s">
        <v>865</v>
      </c>
      <c r="LG311" s="16" t="s">
        <v>867</v>
      </c>
      <c r="LH311" s="16" t="s">
        <v>865</v>
      </c>
      <c r="LI311" s="16" t="s">
        <v>867</v>
      </c>
      <c r="LJ311" s="16" t="s">
        <v>867</v>
      </c>
      <c r="LK311" s="16" t="s">
        <v>867</v>
      </c>
      <c r="LL311" s="16" t="s">
        <v>5660</v>
      </c>
      <c r="LM311" s="16" t="s">
        <v>843</v>
      </c>
      <c r="LN311" s="16" t="s">
        <v>844</v>
      </c>
      <c r="LO311" s="16" t="s">
        <v>843</v>
      </c>
      <c r="LP311" s="16" t="s">
        <v>843</v>
      </c>
      <c r="LQ311" s="16" t="s">
        <v>843</v>
      </c>
      <c r="LR311" s="16" t="s">
        <v>843</v>
      </c>
      <c r="LS311" s="16" t="s">
        <v>843</v>
      </c>
      <c r="LT311" s="16" t="s">
        <v>843</v>
      </c>
      <c r="LU311" s="16" t="s">
        <v>843</v>
      </c>
      <c r="LV311" s="16" t="s">
        <v>843</v>
      </c>
      <c r="LW311" s="16" t="s">
        <v>843</v>
      </c>
      <c r="LX311" s="16" t="s">
        <v>843</v>
      </c>
      <c r="LY311" s="16" t="s">
        <v>843</v>
      </c>
      <c r="LZ311" s="16" t="s">
        <v>843</v>
      </c>
      <c r="MA311" s="16" t="s">
        <v>843</v>
      </c>
      <c r="MC311" s="16" t="s">
        <v>864</v>
      </c>
      <c r="MD311" s="16" t="s">
        <v>843</v>
      </c>
      <c r="ME311" s="16" t="s">
        <v>843</v>
      </c>
      <c r="MF311" s="16" t="s">
        <v>843</v>
      </c>
      <c r="MG311" s="16" t="s">
        <v>843</v>
      </c>
      <c r="MH311" s="16" t="s">
        <v>843</v>
      </c>
      <c r="MI311" s="16" t="s">
        <v>843</v>
      </c>
      <c r="MJ311" s="16" t="s">
        <v>843</v>
      </c>
      <c r="MK311" s="16" t="s">
        <v>843</v>
      </c>
      <c r="ML311" s="16" t="s">
        <v>843</v>
      </c>
      <c r="MM311" s="16" t="s">
        <v>843</v>
      </c>
      <c r="MN311" s="16" t="s">
        <v>843</v>
      </c>
      <c r="MO311" s="16" t="s">
        <v>843</v>
      </c>
      <c r="MP311" s="16" t="s">
        <v>843</v>
      </c>
      <c r="MQ311" s="16" t="s">
        <v>843</v>
      </c>
      <c r="MR311" s="16" t="s">
        <v>843</v>
      </c>
      <c r="MS311" s="16" t="s">
        <v>843</v>
      </c>
      <c r="MT311" s="16" t="s">
        <v>843</v>
      </c>
      <c r="MU311" s="16" t="s">
        <v>844</v>
      </c>
      <c r="MV311" s="16" t="s">
        <v>843</v>
      </c>
      <c r="PC311" s="16" t="s">
        <v>865</v>
      </c>
      <c r="PD311" s="16" t="s">
        <v>865</v>
      </c>
      <c r="PY311" s="16" t="s">
        <v>865</v>
      </c>
      <c r="QP311" s="16" t="s">
        <v>865</v>
      </c>
      <c r="QR311" s="16" t="s">
        <v>867</v>
      </c>
      <c r="QT311" s="16" t="s">
        <v>864</v>
      </c>
      <c r="QV311" s="16" t="s">
        <v>865</v>
      </c>
      <c r="QX311" s="16" t="s">
        <v>865</v>
      </c>
      <c r="QY311" s="16" t="s">
        <v>867</v>
      </c>
      <c r="RD311" s="16" t="s">
        <v>865</v>
      </c>
      <c r="RF311" s="16" t="s">
        <v>865</v>
      </c>
      <c r="RH311" s="16" t="s">
        <v>865</v>
      </c>
      <c r="RJ311" s="16" t="s">
        <v>865</v>
      </c>
      <c r="RN311" s="16" t="s">
        <v>7720</v>
      </c>
      <c r="RP311" s="16" t="s">
        <v>867</v>
      </c>
      <c r="RR311" s="16" t="s">
        <v>867</v>
      </c>
      <c r="RT311" s="16" t="s">
        <v>867</v>
      </c>
      <c r="RV311" s="16" t="s">
        <v>867</v>
      </c>
      <c r="RX311" s="16" t="s">
        <v>7720</v>
      </c>
      <c r="RZ311" s="16" t="s">
        <v>867</v>
      </c>
      <c r="SQ311" s="16" t="s">
        <v>865</v>
      </c>
      <c r="SS311" s="16" t="s">
        <v>7296</v>
      </c>
      <c r="ST311" s="16" t="s">
        <v>7761</v>
      </c>
      <c r="TN311" s="16">
        <v>500</v>
      </c>
      <c r="TO311" s="16">
        <v>0</v>
      </c>
      <c r="TP311" s="16">
        <v>0</v>
      </c>
      <c r="TQ311" s="16">
        <v>0</v>
      </c>
      <c r="TR311" s="16">
        <v>200</v>
      </c>
      <c r="TS311" s="16">
        <v>60</v>
      </c>
      <c r="TT311" s="16">
        <v>0</v>
      </c>
      <c r="TU311" s="16">
        <v>100</v>
      </c>
      <c r="TV311" s="16">
        <v>0</v>
      </c>
      <c r="TW311" s="16">
        <v>0</v>
      </c>
      <c r="TX311" s="16">
        <v>0</v>
      </c>
      <c r="TZ311" s="16" t="s">
        <v>7367</v>
      </c>
      <c r="UA311" s="16" t="s">
        <v>5938</v>
      </c>
      <c r="UB311" s="16">
        <v>1</v>
      </c>
      <c r="UC311" s="16" t="s">
        <v>843</v>
      </c>
      <c r="UD311" s="16" t="s">
        <v>843</v>
      </c>
      <c r="UE311" s="16" t="s">
        <v>843</v>
      </c>
      <c r="UF311" s="16" t="s">
        <v>843</v>
      </c>
      <c r="UG311" s="16" t="s">
        <v>843</v>
      </c>
      <c r="UH311" s="16" t="s">
        <v>843</v>
      </c>
      <c r="WO311" s="16" t="s">
        <v>6926</v>
      </c>
      <c r="YN311" s="16" t="s">
        <v>864</v>
      </c>
      <c r="YP311" s="16" t="s">
        <v>864</v>
      </c>
      <c r="YR311" s="16" t="s">
        <v>10390</v>
      </c>
      <c r="YS311" s="16" t="s">
        <v>10391</v>
      </c>
      <c r="YT311" s="16" t="s">
        <v>8694</v>
      </c>
      <c r="YU311" s="16" t="s">
        <v>10392</v>
      </c>
      <c r="YV311" s="16" t="s">
        <v>8696</v>
      </c>
      <c r="YW311" s="16" t="s">
        <v>844</v>
      </c>
      <c r="YX311" s="16" t="s">
        <v>8696</v>
      </c>
      <c r="YY311" s="16" t="s">
        <v>843</v>
      </c>
      <c r="YZ311" s="16" t="s">
        <v>843</v>
      </c>
      <c r="ZA311" s="16" t="s">
        <v>843</v>
      </c>
      <c r="ZB311" s="16">
        <v>860</v>
      </c>
      <c r="ZC311" s="16" t="s">
        <v>9026</v>
      </c>
      <c r="ZD311" s="16" t="s">
        <v>843</v>
      </c>
      <c r="ZE311" s="16" t="s">
        <v>843</v>
      </c>
      <c r="ZF311" s="16" t="s">
        <v>843</v>
      </c>
      <c r="ZG311" s="16" t="s">
        <v>9097</v>
      </c>
      <c r="ZH311" s="16" t="s">
        <v>8865</v>
      </c>
      <c r="ZI311" s="16" t="s">
        <v>843</v>
      </c>
      <c r="ZJ311" s="16" t="s">
        <v>843</v>
      </c>
      <c r="ZK311" s="16" t="s">
        <v>843</v>
      </c>
      <c r="ZL311" s="16" t="s">
        <v>8724</v>
      </c>
      <c r="ZM311" s="16" t="s">
        <v>843</v>
      </c>
      <c r="ZN311" s="16" t="s">
        <v>8742</v>
      </c>
      <c r="ZO311" s="16" t="s">
        <v>487</v>
      </c>
      <c r="ZP311" s="16" t="s">
        <v>487</v>
      </c>
      <c r="ZQ311" s="16" t="s">
        <v>486</v>
      </c>
      <c r="ZR311" s="16" t="s">
        <v>486</v>
      </c>
      <c r="ZS311" s="16" t="s">
        <v>8704</v>
      </c>
      <c r="ZT311" s="16" t="s">
        <v>8705</v>
      </c>
      <c r="ZU311" s="16" t="s">
        <v>8706</v>
      </c>
      <c r="ZV311" s="16" t="s">
        <v>487</v>
      </c>
      <c r="ZW311" s="16" t="s">
        <v>843</v>
      </c>
      <c r="ZX311" s="16" t="s">
        <v>844</v>
      </c>
      <c r="ZY311" s="16" t="s">
        <v>844</v>
      </c>
      <c r="ZZ311" s="16" t="s">
        <v>843</v>
      </c>
      <c r="AAA311" s="16" t="s">
        <v>843</v>
      </c>
      <c r="AAB311" s="16" t="s">
        <v>843</v>
      </c>
      <c r="AAC311" s="16">
        <v>0</v>
      </c>
      <c r="AAD311" s="16" t="s">
        <v>844</v>
      </c>
      <c r="AAE311" s="16" t="s">
        <v>843</v>
      </c>
      <c r="AAF311" s="16" t="s">
        <v>843</v>
      </c>
      <c r="AAG311" s="16" t="s">
        <v>843</v>
      </c>
      <c r="AAH311" s="16" t="s">
        <v>843</v>
      </c>
      <c r="AAI311" s="16" t="s">
        <v>843</v>
      </c>
      <c r="AAJ311" s="16" t="s">
        <v>600</v>
      </c>
      <c r="AAK311" s="16" t="s">
        <v>639</v>
      </c>
      <c r="AAL311" s="16" t="s">
        <v>905</v>
      </c>
      <c r="AAM311" s="16" t="s">
        <v>663</v>
      </c>
      <c r="AAN311" s="16" t="s">
        <v>8707</v>
      </c>
      <c r="AAO311" s="16" t="s">
        <v>1018</v>
      </c>
      <c r="AAP311" s="16" t="s">
        <v>8708</v>
      </c>
      <c r="AAT311" s="16" t="s">
        <v>782</v>
      </c>
      <c r="AAU311" s="16" t="s">
        <v>782</v>
      </c>
      <c r="AAV311" s="16" t="s">
        <v>782</v>
      </c>
      <c r="AAW311" s="16" t="s">
        <v>782</v>
      </c>
      <c r="AAX311" s="16" t="s">
        <v>843</v>
      </c>
      <c r="AAY311" s="16" t="s">
        <v>8710</v>
      </c>
      <c r="ABA311" s="16" t="s">
        <v>783</v>
      </c>
      <c r="ABB311" s="16" t="s">
        <v>782</v>
      </c>
      <c r="ABC311" s="16" t="s">
        <v>783</v>
      </c>
      <c r="ABD311" s="16" t="s">
        <v>783</v>
      </c>
      <c r="ABE311" s="16" t="s">
        <v>783</v>
      </c>
      <c r="ABF311" s="16" t="s">
        <v>782</v>
      </c>
      <c r="ABG311" s="16" t="s">
        <v>782</v>
      </c>
      <c r="ABH311" s="16" t="s">
        <v>782</v>
      </c>
      <c r="ABI311" s="16" t="s">
        <v>782</v>
      </c>
      <c r="ABJ311" s="16" t="s">
        <v>783</v>
      </c>
      <c r="ABK311" s="16" t="s">
        <v>782</v>
      </c>
      <c r="ABL311" s="16" t="s">
        <v>8759</v>
      </c>
      <c r="ABM311" s="16" t="s">
        <v>844</v>
      </c>
      <c r="ABN311" s="16" t="s">
        <v>1034</v>
      </c>
      <c r="ABO311" s="16" t="s">
        <v>486</v>
      </c>
      <c r="ABP311" s="16" t="s">
        <v>972</v>
      </c>
      <c r="ABQ311" s="16" t="s">
        <v>4324</v>
      </c>
      <c r="ABR311" s="16" t="s">
        <v>470</v>
      </c>
      <c r="ABS311" s="16" t="s">
        <v>445</v>
      </c>
      <c r="ABT311" s="16" t="s">
        <v>844</v>
      </c>
      <c r="ABU311" s="16" t="s">
        <v>844</v>
      </c>
      <c r="ABV311" s="16" t="s">
        <v>487</v>
      </c>
      <c r="ABW311" s="16" t="s">
        <v>486</v>
      </c>
      <c r="ABX311" s="16" t="s">
        <v>892</v>
      </c>
      <c r="ABY311" s="16" t="s">
        <v>486</v>
      </c>
      <c r="ABZ311" s="16" t="s">
        <v>486</v>
      </c>
      <c r="ACA311" s="16" t="s">
        <v>761</v>
      </c>
      <c r="ACB311" s="16" t="s">
        <v>770</v>
      </c>
      <c r="ACC311" s="16" t="s">
        <v>737</v>
      </c>
      <c r="ACD311" s="16" t="s">
        <v>486</v>
      </c>
      <c r="ACE311" s="16" t="s">
        <v>486</v>
      </c>
      <c r="ACG311" s="16" t="s">
        <v>1014</v>
      </c>
      <c r="ACH311" s="16" t="s">
        <v>1009</v>
      </c>
      <c r="ACI311" s="16" t="s">
        <v>462</v>
      </c>
      <c r="ACJ311" s="16">
        <v>1.1910000000000001</v>
      </c>
      <c r="ACK311" s="16" t="s">
        <v>478</v>
      </c>
      <c r="ACL311" s="16" t="s">
        <v>740</v>
      </c>
      <c r="ACM311" s="16" t="s">
        <v>1188</v>
      </c>
      <c r="ACN311" s="16" t="s">
        <v>1169</v>
      </c>
      <c r="ACO311" s="16" t="s">
        <v>1856</v>
      </c>
      <c r="ACQ311" s="16" t="s">
        <v>1201</v>
      </c>
      <c r="ACR311" s="16" t="s">
        <v>1645</v>
      </c>
      <c r="ACS311" s="16" t="s">
        <v>680</v>
      </c>
      <c r="ACT311" s="16" t="s">
        <v>1522</v>
      </c>
      <c r="ACX311" s="16" t="s">
        <v>1915</v>
      </c>
      <c r="ACY311" s="16" t="s">
        <v>1949</v>
      </c>
      <c r="ACZ311" s="16">
        <v>1</v>
      </c>
      <c r="ADA311" s="16">
        <v>0</v>
      </c>
      <c r="ADB311" s="16">
        <v>1</v>
      </c>
      <c r="ADC311" s="16">
        <v>1</v>
      </c>
      <c r="ADD311" s="16">
        <v>1</v>
      </c>
      <c r="ADE311" s="16" t="s">
        <v>9236</v>
      </c>
      <c r="ADF311" s="16">
        <v>0</v>
      </c>
      <c r="ADG311" s="16" t="s">
        <v>486</v>
      </c>
      <c r="ADH311" s="16">
        <v>1</v>
      </c>
      <c r="ADI311" s="16" t="s">
        <v>486</v>
      </c>
      <c r="ADJ311" s="16" t="s">
        <v>13198</v>
      </c>
      <c r="ADK311" s="16" t="s">
        <v>13194</v>
      </c>
      <c r="ADL311" s="16" t="s">
        <v>13194</v>
      </c>
      <c r="ADM311" s="16" t="s">
        <v>13194</v>
      </c>
      <c r="ADN311" s="16" t="s">
        <v>13196</v>
      </c>
      <c r="ADO311" s="16" t="s">
        <v>13197</v>
      </c>
      <c r="ADP311" s="16" t="s">
        <v>13196</v>
      </c>
      <c r="ADQ311" s="16" t="s">
        <v>13194</v>
      </c>
      <c r="ADR311" s="16" t="s">
        <v>13194</v>
      </c>
      <c r="ADS311" s="16" t="s">
        <v>13194</v>
      </c>
      <c r="ADY311" s="16" t="s">
        <v>1058</v>
      </c>
      <c r="ADZ311" s="16">
        <v>860</v>
      </c>
      <c r="AEE311" s="16" t="s">
        <v>953</v>
      </c>
      <c r="AEI311" s="16">
        <v>500</v>
      </c>
      <c r="AEN311" s="16">
        <v>200</v>
      </c>
      <c r="AEO311" s="16">
        <v>60</v>
      </c>
      <c r="AEP311" s="16">
        <v>100</v>
      </c>
    </row>
    <row r="312" spans="1:823" x14ac:dyDescent="0.25">
      <c r="A312" s="30">
        <v>45828</v>
      </c>
      <c r="B312" s="16" t="s">
        <v>10393</v>
      </c>
      <c r="C312" s="16" t="s">
        <v>867</v>
      </c>
      <c r="D312" s="16" t="s">
        <v>867</v>
      </c>
      <c r="E312" s="16">
        <v>48</v>
      </c>
      <c r="F312" s="16" t="s">
        <v>8153</v>
      </c>
      <c r="G312" s="16" t="s">
        <v>4099</v>
      </c>
      <c r="I312" s="16" t="s">
        <v>4174</v>
      </c>
      <c r="Z312" s="16" t="s">
        <v>997</v>
      </c>
      <c r="AA312" s="16" t="s">
        <v>474</v>
      </c>
      <c r="AB312" s="16">
        <v>2</v>
      </c>
      <c r="AC312" s="16" t="s">
        <v>844</v>
      </c>
      <c r="AD312" s="16" t="s">
        <v>843</v>
      </c>
      <c r="AE312" s="16" t="s">
        <v>843</v>
      </c>
      <c r="AF312" s="16" t="s">
        <v>844</v>
      </c>
      <c r="AG312" s="16" t="s">
        <v>844</v>
      </c>
      <c r="AH312" s="16" t="s">
        <v>844</v>
      </c>
      <c r="AI312" s="16" t="s">
        <v>844</v>
      </c>
      <c r="AJ312" s="16" t="s">
        <v>843</v>
      </c>
      <c r="AK312" s="16" t="s">
        <v>843</v>
      </c>
      <c r="AM312" s="16" t="s">
        <v>737</v>
      </c>
      <c r="AN312" s="16" t="s">
        <v>761</v>
      </c>
      <c r="AP312" s="16" t="s">
        <v>774</v>
      </c>
      <c r="AR312" s="16" t="s">
        <v>6907</v>
      </c>
      <c r="BB312" s="16">
        <v>2</v>
      </c>
      <c r="BC312" s="16" t="s">
        <v>7878</v>
      </c>
      <c r="BE312" s="16" t="s">
        <v>5098</v>
      </c>
      <c r="BV312" s="16" t="s">
        <v>5150</v>
      </c>
      <c r="BW312" s="16" t="s">
        <v>843</v>
      </c>
      <c r="BX312" s="16" t="s">
        <v>844</v>
      </c>
      <c r="BY312" s="16" t="s">
        <v>843</v>
      </c>
      <c r="BZ312" s="16" t="s">
        <v>843</v>
      </c>
      <c r="CA312" s="16" t="s">
        <v>843</v>
      </c>
      <c r="CB312" s="16" t="s">
        <v>843</v>
      </c>
      <c r="CC312" s="16" t="s">
        <v>843</v>
      </c>
      <c r="CD312" s="16" t="s">
        <v>843</v>
      </c>
      <c r="CE312" s="16" t="s">
        <v>843</v>
      </c>
      <c r="CF312" s="16" t="s">
        <v>843</v>
      </c>
      <c r="CG312" s="16" t="s">
        <v>843</v>
      </c>
      <c r="CH312" s="16" t="s">
        <v>843</v>
      </c>
      <c r="CI312" s="16" t="s">
        <v>843</v>
      </c>
      <c r="CJ312" s="16" t="s">
        <v>843</v>
      </c>
      <c r="CK312" s="16" t="s">
        <v>843</v>
      </c>
      <c r="CP312" s="16" t="s">
        <v>867</v>
      </c>
      <c r="CQ312" s="16" t="s">
        <v>5194</v>
      </c>
      <c r="CR312" s="16" t="s">
        <v>843</v>
      </c>
      <c r="CS312" s="16" t="s">
        <v>844</v>
      </c>
      <c r="CT312" s="16" t="s">
        <v>843</v>
      </c>
      <c r="CU312" s="16" t="s">
        <v>843</v>
      </c>
      <c r="CV312" s="16" t="s">
        <v>843</v>
      </c>
      <c r="CW312" s="16" t="s">
        <v>843</v>
      </c>
      <c r="CX312" s="16" t="s">
        <v>843</v>
      </c>
      <c r="CY312" s="16" t="s">
        <v>843</v>
      </c>
      <c r="CZ312" s="16" t="s">
        <v>843</v>
      </c>
      <c r="DA312" s="16" t="s">
        <v>5184</v>
      </c>
      <c r="DX312" s="16" t="s">
        <v>867</v>
      </c>
      <c r="DY312" s="16" t="s">
        <v>864</v>
      </c>
      <c r="GC312" s="16" t="s">
        <v>5353</v>
      </c>
      <c r="GF312" s="16" t="s">
        <v>867</v>
      </c>
      <c r="GG312" s="16" t="s">
        <v>867</v>
      </c>
      <c r="GV312" s="16" t="s">
        <v>5443</v>
      </c>
      <c r="GW312" s="16" t="s">
        <v>843</v>
      </c>
      <c r="GX312" s="16" t="s">
        <v>844</v>
      </c>
      <c r="GY312" s="16" t="s">
        <v>843</v>
      </c>
      <c r="GZ312" s="16" t="s">
        <v>843</v>
      </c>
      <c r="HA312" s="16" t="s">
        <v>843</v>
      </c>
      <c r="HB312" s="16" t="s">
        <v>843</v>
      </c>
      <c r="HC312" s="16" t="s">
        <v>843</v>
      </c>
      <c r="HD312" s="16" t="s">
        <v>843</v>
      </c>
      <c r="HE312" s="16" t="s">
        <v>843</v>
      </c>
      <c r="HF312" s="16" t="s">
        <v>843</v>
      </c>
      <c r="HH312" s="16" t="s">
        <v>5456</v>
      </c>
      <c r="HK312" s="16" t="s">
        <v>864</v>
      </c>
      <c r="HM312" s="16" t="s">
        <v>865</v>
      </c>
      <c r="HZ312" s="16" t="s">
        <v>7944</v>
      </c>
      <c r="KE312" s="16" t="s">
        <v>5585</v>
      </c>
      <c r="KG312" s="16" t="s">
        <v>7018</v>
      </c>
      <c r="KH312" s="16" t="s">
        <v>7033</v>
      </c>
      <c r="KI312" s="16" t="s">
        <v>867</v>
      </c>
      <c r="KJ312" s="16" t="s">
        <v>5601</v>
      </c>
      <c r="KK312" s="16" t="s">
        <v>843</v>
      </c>
      <c r="KL312" s="16" t="s">
        <v>843</v>
      </c>
      <c r="KM312" s="16" t="s">
        <v>844</v>
      </c>
      <c r="KN312" s="16" t="s">
        <v>843</v>
      </c>
      <c r="KO312" s="16" t="s">
        <v>843</v>
      </c>
      <c r="KP312" s="16" t="s">
        <v>843</v>
      </c>
      <c r="KQ312" s="16" t="s">
        <v>843</v>
      </c>
      <c r="LG312" s="16" t="s">
        <v>867</v>
      </c>
      <c r="LH312" s="16" t="s">
        <v>865</v>
      </c>
      <c r="LI312" s="16" t="s">
        <v>867</v>
      </c>
      <c r="LJ312" s="16" t="s">
        <v>865</v>
      </c>
      <c r="LK312" s="16" t="s">
        <v>865</v>
      </c>
      <c r="LL312" s="16" t="s">
        <v>864</v>
      </c>
      <c r="LM312" s="16" t="s">
        <v>843</v>
      </c>
      <c r="LN312" s="16" t="s">
        <v>843</v>
      </c>
      <c r="LO312" s="16" t="s">
        <v>843</v>
      </c>
      <c r="LP312" s="16" t="s">
        <v>843</v>
      </c>
      <c r="LQ312" s="16" t="s">
        <v>843</v>
      </c>
      <c r="LR312" s="16" t="s">
        <v>843</v>
      </c>
      <c r="LS312" s="16" t="s">
        <v>843</v>
      </c>
      <c r="LT312" s="16" t="s">
        <v>843</v>
      </c>
      <c r="LU312" s="16" t="s">
        <v>843</v>
      </c>
      <c r="LV312" s="16" t="s">
        <v>843</v>
      </c>
      <c r="LW312" s="16" t="s">
        <v>843</v>
      </c>
      <c r="LX312" s="16" t="s">
        <v>843</v>
      </c>
      <c r="LY312" s="16" t="s">
        <v>843</v>
      </c>
      <c r="LZ312" s="16" t="s">
        <v>844</v>
      </c>
      <c r="MA312" s="16" t="s">
        <v>843</v>
      </c>
      <c r="MC312" s="16" t="s">
        <v>5694</v>
      </c>
      <c r="MD312" s="16" t="s">
        <v>844</v>
      </c>
      <c r="ME312" s="16" t="s">
        <v>843</v>
      </c>
      <c r="MF312" s="16" t="s">
        <v>843</v>
      </c>
      <c r="MG312" s="16" t="s">
        <v>843</v>
      </c>
      <c r="MH312" s="16" t="s">
        <v>843</v>
      </c>
      <c r="MI312" s="16" t="s">
        <v>843</v>
      </c>
      <c r="MJ312" s="16" t="s">
        <v>843</v>
      </c>
      <c r="MK312" s="16" t="s">
        <v>843</v>
      </c>
      <c r="ML312" s="16" t="s">
        <v>843</v>
      </c>
      <c r="MM312" s="16" t="s">
        <v>843</v>
      </c>
      <c r="MN312" s="16" t="s">
        <v>843</v>
      </c>
      <c r="MO312" s="16" t="s">
        <v>843</v>
      </c>
      <c r="MP312" s="16" t="s">
        <v>843</v>
      </c>
      <c r="MQ312" s="16" t="s">
        <v>843</v>
      </c>
      <c r="MR312" s="16" t="s">
        <v>843</v>
      </c>
      <c r="MS312" s="16" t="s">
        <v>843</v>
      </c>
      <c r="MT312" s="16" t="s">
        <v>843</v>
      </c>
      <c r="MU312" s="16" t="s">
        <v>843</v>
      </c>
      <c r="MV312" s="16" t="s">
        <v>843</v>
      </c>
      <c r="MX312" s="16" t="s">
        <v>5694</v>
      </c>
      <c r="MY312" s="16" t="s">
        <v>844</v>
      </c>
      <c r="MZ312" s="16" t="s">
        <v>843</v>
      </c>
      <c r="NA312" s="16" t="s">
        <v>843</v>
      </c>
      <c r="NB312" s="16" t="s">
        <v>843</v>
      </c>
      <c r="NC312" s="16" t="s">
        <v>843</v>
      </c>
      <c r="ND312" s="16" t="s">
        <v>843</v>
      </c>
      <c r="NE312" s="16" t="s">
        <v>843</v>
      </c>
      <c r="NF312" s="16" t="s">
        <v>843</v>
      </c>
      <c r="NG312" s="16" t="s">
        <v>843</v>
      </c>
      <c r="NH312" s="16" t="s">
        <v>843</v>
      </c>
      <c r="NI312" s="16" t="s">
        <v>843</v>
      </c>
      <c r="NJ312" s="16" t="s">
        <v>843</v>
      </c>
      <c r="NK312" s="16" t="s">
        <v>843</v>
      </c>
      <c r="NL312" s="16" t="s">
        <v>843</v>
      </c>
      <c r="NM312" s="16" t="s">
        <v>843</v>
      </c>
      <c r="NN312" s="16" t="s">
        <v>843</v>
      </c>
      <c r="NO312" s="16" t="s">
        <v>843</v>
      </c>
      <c r="NP312" s="16" t="s">
        <v>843</v>
      </c>
      <c r="NQ312" s="16" t="s">
        <v>843</v>
      </c>
      <c r="PC312" s="16" t="s">
        <v>865</v>
      </c>
      <c r="PD312" s="16" t="s">
        <v>865</v>
      </c>
      <c r="PY312" s="16" t="s">
        <v>865</v>
      </c>
      <c r="QP312" s="16" t="s">
        <v>865</v>
      </c>
      <c r="QR312" s="16" t="s">
        <v>867</v>
      </c>
      <c r="QT312" s="16" t="s">
        <v>867</v>
      </c>
      <c r="QV312" s="16" t="s">
        <v>865</v>
      </c>
      <c r="QX312" s="16" t="s">
        <v>865</v>
      </c>
      <c r="QY312" s="16" t="s">
        <v>867</v>
      </c>
      <c r="RD312" s="16" t="s">
        <v>4216</v>
      </c>
      <c r="RF312" s="16" t="s">
        <v>865</v>
      </c>
      <c r="RH312" s="16" t="s">
        <v>4216</v>
      </c>
      <c r="RJ312" s="16" t="s">
        <v>865</v>
      </c>
      <c r="RN312" s="16" t="s">
        <v>867</v>
      </c>
      <c r="RP312" s="16" t="s">
        <v>867</v>
      </c>
      <c r="RR312" s="16" t="s">
        <v>867</v>
      </c>
      <c r="RT312" s="16" t="s">
        <v>867</v>
      </c>
      <c r="RV312" s="16" t="s">
        <v>867</v>
      </c>
      <c r="RX312" s="16" t="s">
        <v>7720</v>
      </c>
      <c r="RZ312" s="16" t="s">
        <v>867</v>
      </c>
      <c r="SQ312" s="16" t="s">
        <v>865</v>
      </c>
      <c r="SS312" s="16" t="s">
        <v>7299</v>
      </c>
      <c r="ST312" s="16" t="s">
        <v>7758</v>
      </c>
      <c r="TN312" s="16">
        <v>2000</v>
      </c>
      <c r="TO312" s="16">
        <v>0</v>
      </c>
      <c r="TP312" s="16">
        <v>350</v>
      </c>
      <c r="TQ312" s="16">
        <v>1500</v>
      </c>
      <c r="TR312" s="16">
        <v>1000</v>
      </c>
      <c r="TS312" s="16">
        <v>250</v>
      </c>
      <c r="TT312" s="16">
        <v>0</v>
      </c>
      <c r="TU312" s="16">
        <v>235</v>
      </c>
      <c r="TV312" s="16">
        <v>6450</v>
      </c>
      <c r="TW312" s="16">
        <v>0</v>
      </c>
      <c r="TX312" s="16">
        <v>0</v>
      </c>
      <c r="TZ312" s="16" t="s">
        <v>7364</v>
      </c>
      <c r="UA312" s="16" t="s">
        <v>5941</v>
      </c>
      <c r="UB312" s="16">
        <v>0</v>
      </c>
      <c r="UC312" s="16" t="s">
        <v>844</v>
      </c>
      <c r="UD312" s="16" t="s">
        <v>843</v>
      </c>
      <c r="UE312" s="16" t="s">
        <v>843</v>
      </c>
      <c r="UF312" s="16" t="s">
        <v>843</v>
      </c>
      <c r="UG312" s="16" t="s">
        <v>843</v>
      </c>
      <c r="UH312" s="16" t="s">
        <v>843</v>
      </c>
      <c r="UL312" s="16">
        <v>5000</v>
      </c>
      <c r="WO312" s="16" t="s">
        <v>6920</v>
      </c>
      <c r="XD312" s="16" t="s">
        <v>6994</v>
      </c>
      <c r="XE312" s="16" t="s">
        <v>843</v>
      </c>
      <c r="XF312" s="16" t="s">
        <v>843</v>
      </c>
      <c r="XG312" s="16" t="s">
        <v>843</v>
      </c>
      <c r="XH312" s="16" t="s">
        <v>843</v>
      </c>
      <c r="XI312" s="16" t="s">
        <v>843</v>
      </c>
      <c r="XJ312" s="16" t="s">
        <v>843</v>
      </c>
      <c r="XK312" s="16" t="s">
        <v>843</v>
      </c>
      <c r="XL312" s="16" t="s">
        <v>843</v>
      </c>
      <c r="XM312" s="16" t="s">
        <v>844</v>
      </c>
      <c r="XN312" s="16" t="s">
        <v>843</v>
      </c>
      <c r="XO312" s="16" t="s">
        <v>843</v>
      </c>
      <c r="XP312" s="16" t="s">
        <v>843</v>
      </c>
      <c r="XQ312" s="16" t="s">
        <v>843</v>
      </c>
      <c r="YF312" s="16" t="s">
        <v>865</v>
      </c>
      <c r="YN312" s="16" t="s">
        <v>7040</v>
      </c>
      <c r="YP312" s="16" t="s">
        <v>7990</v>
      </c>
      <c r="YR312" s="16" t="s">
        <v>10394</v>
      </c>
      <c r="YS312" s="16" t="s">
        <v>10395</v>
      </c>
      <c r="YT312" s="16" t="s">
        <v>8694</v>
      </c>
      <c r="YU312" s="16" t="s">
        <v>10396</v>
      </c>
      <c r="YV312" s="16" t="s">
        <v>9148</v>
      </c>
      <c r="YW312" s="16" t="s">
        <v>844</v>
      </c>
      <c r="YX312" s="16" t="s">
        <v>9148</v>
      </c>
      <c r="YY312" s="16" t="s">
        <v>10397</v>
      </c>
      <c r="YZ312" s="16" t="s">
        <v>843</v>
      </c>
      <c r="ZA312" s="16" t="s">
        <v>843</v>
      </c>
      <c r="ZB312" s="16">
        <v>6410</v>
      </c>
      <c r="ZC312" s="16" t="s">
        <v>9017</v>
      </c>
      <c r="ZD312" s="16" t="s">
        <v>843</v>
      </c>
      <c r="ZE312" s="16" t="s">
        <v>10398</v>
      </c>
      <c r="ZF312" s="16" t="s">
        <v>8832</v>
      </c>
      <c r="ZG312" s="16" t="s">
        <v>9042</v>
      </c>
      <c r="ZH312" s="16" t="s">
        <v>8699</v>
      </c>
      <c r="ZI312" s="16" t="s">
        <v>8723</v>
      </c>
      <c r="ZJ312" s="16" t="s">
        <v>843</v>
      </c>
      <c r="ZK312" s="16" t="s">
        <v>843</v>
      </c>
      <c r="ZL312" s="16" t="s">
        <v>8699</v>
      </c>
      <c r="ZM312" s="16" t="s">
        <v>843</v>
      </c>
      <c r="ZN312" s="16" t="s">
        <v>8815</v>
      </c>
      <c r="ZO312" s="16" t="s">
        <v>487</v>
      </c>
      <c r="ZP312" s="16" t="s">
        <v>487</v>
      </c>
      <c r="ZQ312" s="16" t="s">
        <v>486</v>
      </c>
      <c r="ZR312" s="16" t="s">
        <v>486</v>
      </c>
      <c r="ZS312" s="16" t="s">
        <v>844</v>
      </c>
      <c r="ZT312" s="16" t="s">
        <v>8705</v>
      </c>
      <c r="ZU312" s="16" t="s">
        <v>9092</v>
      </c>
      <c r="ZV312" s="16" t="s">
        <v>486</v>
      </c>
      <c r="ZW312" s="16" t="s">
        <v>843</v>
      </c>
      <c r="ZX312" s="16" t="s">
        <v>1056</v>
      </c>
      <c r="ZY312" s="16" t="s">
        <v>844</v>
      </c>
      <c r="ZZ312" s="16" t="s">
        <v>844</v>
      </c>
      <c r="AAA312" s="16" t="s">
        <v>843</v>
      </c>
      <c r="AAB312" s="16" t="s">
        <v>844</v>
      </c>
      <c r="AAC312" s="16">
        <v>1</v>
      </c>
      <c r="AAD312" s="16" t="s">
        <v>844</v>
      </c>
      <c r="AAE312" s="16" t="s">
        <v>844</v>
      </c>
      <c r="AAF312" s="16" t="s">
        <v>843</v>
      </c>
      <c r="AAG312" s="16" t="s">
        <v>843</v>
      </c>
      <c r="AAH312" s="16" t="s">
        <v>843</v>
      </c>
      <c r="AAI312" s="16" t="s">
        <v>843</v>
      </c>
      <c r="AAJ312" s="16" t="s">
        <v>600</v>
      </c>
      <c r="AAK312" s="16" t="s">
        <v>655</v>
      </c>
      <c r="AAL312" s="16" t="s">
        <v>905</v>
      </c>
      <c r="AAM312" s="16" t="s">
        <v>660</v>
      </c>
      <c r="AAN312" s="16" t="s">
        <v>8707</v>
      </c>
      <c r="AAO312" s="16" t="s">
        <v>1019</v>
      </c>
      <c r="AAP312" s="16" t="s">
        <v>8708</v>
      </c>
      <c r="AAS312" s="16">
        <v>5000</v>
      </c>
      <c r="AAU312" s="16" t="s">
        <v>782</v>
      </c>
      <c r="AAW312" s="16" t="s">
        <v>782</v>
      </c>
      <c r="AAX312" s="16" t="s">
        <v>843</v>
      </c>
      <c r="AAY312" s="16" t="s">
        <v>8710</v>
      </c>
      <c r="AAZ312" s="16" t="s">
        <v>782</v>
      </c>
      <c r="ABA312" s="16" t="s">
        <v>783</v>
      </c>
      <c r="ABB312" s="16" t="s">
        <v>782</v>
      </c>
      <c r="ABC312" s="16" t="s">
        <v>783</v>
      </c>
      <c r="ABD312" s="16" t="s">
        <v>782</v>
      </c>
      <c r="ABE312" s="16" t="s">
        <v>783</v>
      </c>
      <c r="ABF312" s="16" t="s">
        <v>782</v>
      </c>
      <c r="ABG312" s="16" t="s">
        <v>782</v>
      </c>
      <c r="ABH312" s="16" t="s">
        <v>782</v>
      </c>
      <c r="ABI312" s="16" t="s">
        <v>782</v>
      </c>
      <c r="ABJ312" s="16" t="s">
        <v>783</v>
      </c>
      <c r="ABK312" s="16" t="s">
        <v>782</v>
      </c>
      <c r="ABL312" s="16" t="s">
        <v>8746</v>
      </c>
      <c r="ABM312" s="16" t="s">
        <v>843</v>
      </c>
      <c r="ABN312" s="16" t="s">
        <v>1034</v>
      </c>
      <c r="ABO312" s="16" t="s">
        <v>487</v>
      </c>
      <c r="ABP312" s="16" t="s">
        <v>972</v>
      </c>
      <c r="ABQ312" s="16" t="s">
        <v>4300</v>
      </c>
      <c r="ABR312" s="16" t="s">
        <v>474</v>
      </c>
      <c r="ABS312" s="16" t="s">
        <v>451</v>
      </c>
      <c r="ABT312" s="16" t="s">
        <v>1056</v>
      </c>
      <c r="ABU312" s="16" t="s">
        <v>1056</v>
      </c>
      <c r="ABV312" s="16" t="s">
        <v>487</v>
      </c>
      <c r="ABW312" s="16" t="s">
        <v>487</v>
      </c>
      <c r="ABX312" s="16" t="s">
        <v>894</v>
      </c>
      <c r="ABY312" s="16" t="s">
        <v>486</v>
      </c>
      <c r="ABZ312" s="16" t="s">
        <v>486</v>
      </c>
      <c r="ACA312" s="16" t="s">
        <v>761</v>
      </c>
      <c r="ACB312" s="16" t="s">
        <v>774</v>
      </c>
      <c r="ACC312" s="16" t="s">
        <v>737</v>
      </c>
      <c r="ACD312" s="16" t="s">
        <v>486</v>
      </c>
      <c r="ACE312" s="16" t="s">
        <v>486</v>
      </c>
      <c r="ACG312" s="16" t="s">
        <v>1014</v>
      </c>
      <c r="ACH312" s="16" t="s">
        <v>1009</v>
      </c>
      <c r="ACI312" s="16" t="s">
        <v>462</v>
      </c>
      <c r="ACJ312" s="16">
        <v>0.79400000000000004</v>
      </c>
      <c r="ACK312" s="16" t="s">
        <v>482</v>
      </c>
      <c r="ACL312" s="16" t="s">
        <v>738</v>
      </c>
      <c r="ACM312" s="16" t="s">
        <v>1192</v>
      </c>
      <c r="ACN312" s="16" t="s">
        <v>1169</v>
      </c>
      <c r="ACO312" s="16" t="s">
        <v>1856</v>
      </c>
      <c r="ACQ312" s="16" t="s">
        <v>1202</v>
      </c>
      <c r="ACR312" s="16" t="s">
        <v>1645</v>
      </c>
      <c r="ACS312" s="16" t="s">
        <v>676</v>
      </c>
      <c r="ACT312" s="16" t="s">
        <v>1522</v>
      </c>
      <c r="ACU312" s="16" t="s">
        <v>833</v>
      </c>
      <c r="ACV312" s="16" t="s">
        <v>8711</v>
      </c>
      <c r="ACW312" s="16" t="s">
        <v>451</v>
      </c>
      <c r="ACX312" s="16" t="s">
        <v>1916</v>
      </c>
      <c r="ACY312" s="16" t="s">
        <v>1947</v>
      </c>
      <c r="ACZ312" s="16">
        <v>1</v>
      </c>
      <c r="ADA312" s="16">
        <v>0</v>
      </c>
      <c r="ADB312" s="16">
        <v>1</v>
      </c>
      <c r="ADC312" s="16">
        <v>0</v>
      </c>
      <c r="ADD312" s="16">
        <v>0</v>
      </c>
      <c r="ADE312" s="16" t="s">
        <v>9056</v>
      </c>
      <c r="ADF312" s="16">
        <v>0</v>
      </c>
      <c r="ADG312" s="16" t="s">
        <v>486</v>
      </c>
      <c r="ADH312" s="16">
        <v>2</v>
      </c>
      <c r="ADI312" s="16" t="s">
        <v>486</v>
      </c>
      <c r="ADJ312" s="16" t="s">
        <v>1743</v>
      </c>
      <c r="ADK312" s="16" t="s">
        <v>13194</v>
      </c>
      <c r="ADL312" s="16" t="s">
        <v>13196</v>
      </c>
      <c r="ADM312" s="16" t="s">
        <v>1756</v>
      </c>
      <c r="ADN312" s="16" t="s">
        <v>1764</v>
      </c>
      <c r="ADO312" s="16" t="s">
        <v>1766</v>
      </c>
      <c r="ADP312" s="16" t="s">
        <v>13196</v>
      </c>
      <c r="ADQ312" s="16" t="s">
        <v>1752</v>
      </c>
      <c r="ADR312" s="16" t="s">
        <v>13194</v>
      </c>
      <c r="ADS312" s="16" t="s">
        <v>13194</v>
      </c>
      <c r="ADY312" s="16" t="s">
        <v>1062</v>
      </c>
      <c r="AEA312" s="16">
        <v>6410</v>
      </c>
      <c r="AEC312" s="16" t="s">
        <v>1062</v>
      </c>
      <c r="AED312" s="16">
        <v>2500</v>
      </c>
      <c r="AEE312" s="16" t="s">
        <v>952</v>
      </c>
      <c r="AEI312" s="16">
        <v>1000</v>
      </c>
      <c r="AEK312" s="16">
        <v>175</v>
      </c>
      <c r="AEL312" s="16">
        <v>750</v>
      </c>
      <c r="AEM312" s="16">
        <v>3225</v>
      </c>
      <c r="AEN312" s="16">
        <v>500</v>
      </c>
      <c r="AEO312" s="16">
        <v>125</v>
      </c>
      <c r="AEP312" s="16">
        <v>117.5</v>
      </c>
    </row>
    <row r="313" spans="1:823" x14ac:dyDescent="0.25">
      <c r="A313" s="30">
        <v>45828</v>
      </c>
      <c r="B313" s="16" t="s">
        <v>10399</v>
      </c>
      <c r="C313" s="16" t="s">
        <v>867</v>
      </c>
      <c r="D313" s="16" t="s">
        <v>867</v>
      </c>
      <c r="E313" s="16">
        <v>29</v>
      </c>
      <c r="F313" s="16" t="s">
        <v>8153</v>
      </c>
      <c r="G313" s="16" t="s">
        <v>4099</v>
      </c>
      <c r="I313" s="16" t="s">
        <v>4174</v>
      </c>
      <c r="Z313" s="16" t="s">
        <v>993</v>
      </c>
      <c r="AA313" s="16" t="s">
        <v>470</v>
      </c>
      <c r="AB313" s="16">
        <v>1</v>
      </c>
      <c r="AC313" s="16" t="s">
        <v>844</v>
      </c>
      <c r="AD313" s="16" t="s">
        <v>843</v>
      </c>
      <c r="AE313" s="16" t="s">
        <v>843</v>
      </c>
      <c r="AF313" s="16" t="s">
        <v>844</v>
      </c>
      <c r="AG313" s="16" t="s">
        <v>843</v>
      </c>
      <c r="AH313" s="16" t="s">
        <v>844</v>
      </c>
      <c r="AI313" s="16" t="s">
        <v>843</v>
      </c>
      <c r="AJ313" s="16" t="s">
        <v>843</v>
      </c>
      <c r="AK313" s="16" t="s">
        <v>843</v>
      </c>
      <c r="AM313" s="16" t="s">
        <v>737</v>
      </c>
      <c r="AN313" s="16" t="s">
        <v>761</v>
      </c>
      <c r="AP313" s="16" t="s">
        <v>775</v>
      </c>
      <c r="AR313" s="16" t="s">
        <v>6907</v>
      </c>
      <c r="BB313" s="16">
        <v>1</v>
      </c>
      <c r="BC313" s="16" t="s">
        <v>7869</v>
      </c>
      <c r="BE313" s="16" t="s">
        <v>5101</v>
      </c>
      <c r="BV313" s="16" t="s">
        <v>4433</v>
      </c>
      <c r="BW313" s="16" t="s">
        <v>844</v>
      </c>
      <c r="BX313" s="16" t="s">
        <v>843</v>
      </c>
      <c r="BY313" s="16" t="s">
        <v>843</v>
      </c>
      <c r="BZ313" s="16" t="s">
        <v>843</v>
      </c>
      <c r="CA313" s="16" t="s">
        <v>843</v>
      </c>
      <c r="CB313" s="16" t="s">
        <v>843</v>
      </c>
      <c r="CC313" s="16" t="s">
        <v>843</v>
      </c>
      <c r="CD313" s="16" t="s">
        <v>843</v>
      </c>
      <c r="CE313" s="16" t="s">
        <v>843</v>
      </c>
      <c r="CF313" s="16" t="s">
        <v>843</v>
      </c>
      <c r="CG313" s="16" t="s">
        <v>843</v>
      </c>
      <c r="CH313" s="16" t="s">
        <v>843</v>
      </c>
      <c r="CI313" s="16" t="s">
        <v>843</v>
      </c>
      <c r="CJ313" s="16" t="s">
        <v>843</v>
      </c>
      <c r="CK313" s="16" t="s">
        <v>843</v>
      </c>
      <c r="CP313" s="16" t="s">
        <v>865</v>
      </c>
      <c r="DX313" s="16" t="s">
        <v>867</v>
      </c>
      <c r="DY313" s="16" t="s">
        <v>867</v>
      </c>
      <c r="GC313" s="16" t="s">
        <v>5372</v>
      </c>
      <c r="GF313" s="16" t="s">
        <v>867</v>
      </c>
      <c r="GG313" s="16" t="s">
        <v>867</v>
      </c>
      <c r="GV313" s="16" t="s">
        <v>5449</v>
      </c>
      <c r="GW313" s="16" t="s">
        <v>843</v>
      </c>
      <c r="GX313" s="16" t="s">
        <v>843</v>
      </c>
      <c r="GY313" s="16" t="s">
        <v>843</v>
      </c>
      <c r="GZ313" s="16" t="s">
        <v>844</v>
      </c>
      <c r="HA313" s="16" t="s">
        <v>843</v>
      </c>
      <c r="HB313" s="16" t="s">
        <v>843</v>
      </c>
      <c r="HC313" s="16" t="s">
        <v>843</v>
      </c>
      <c r="HD313" s="16" t="s">
        <v>843</v>
      </c>
      <c r="HE313" s="16" t="s">
        <v>843</v>
      </c>
      <c r="HF313" s="16" t="s">
        <v>843</v>
      </c>
      <c r="HH313" s="16" t="s">
        <v>5456</v>
      </c>
      <c r="HK313" s="16" t="s">
        <v>865</v>
      </c>
      <c r="HM313" s="16" t="s">
        <v>865</v>
      </c>
      <c r="HZ313" s="16" t="s">
        <v>7944</v>
      </c>
      <c r="KE313" s="16" t="s">
        <v>5585</v>
      </c>
      <c r="KG313" s="16" t="s">
        <v>7018</v>
      </c>
      <c r="KH313" s="16" t="s">
        <v>7033</v>
      </c>
      <c r="KI313" s="16" t="s">
        <v>865</v>
      </c>
      <c r="LG313" s="16" t="s">
        <v>867</v>
      </c>
      <c r="LH313" s="16" t="s">
        <v>867</v>
      </c>
      <c r="LI313" s="16" t="s">
        <v>867</v>
      </c>
      <c r="LJ313" s="16" t="s">
        <v>867</v>
      </c>
      <c r="LK313" s="16" t="s">
        <v>867</v>
      </c>
      <c r="LL313" s="16" t="s">
        <v>9063</v>
      </c>
      <c r="LM313" s="16" t="s">
        <v>843</v>
      </c>
      <c r="LN313" s="16" t="s">
        <v>843</v>
      </c>
      <c r="LO313" s="16" t="s">
        <v>844</v>
      </c>
      <c r="LP313" s="16" t="s">
        <v>844</v>
      </c>
      <c r="LQ313" s="16" t="s">
        <v>843</v>
      </c>
      <c r="LR313" s="16" t="s">
        <v>843</v>
      </c>
      <c r="LS313" s="16" t="s">
        <v>843</v>
      </c>
      <c r="LT313" s="16" t="s">
        <v>843</v>
      </c>
      <c r="LU313" s="16" t="s">
        <v>843</v>
      </c>
      <c r="LV313" s="16" t="s">
        <v>843</v>
      </c>
      <c r="LW313" s="16" t="s">
        <v>843</v>
      </c>
      <c r="LX313" s="16" t="s">
        <v>843</v>
      </c>
      <c r="LY313" s="16" t="s">
        <v>843</v>
      </c>
      <c r="LZ313" s="16" t="s">
        <v>843</v>
      </c>
      <c r="MA313" s="16" t="s">
        <v>843</v>
      </c>
      <c r="MC313" s="16" t="s">
        <v>5694</v>
      </c>
      <c r="MD313" s="16" t="s">
        <v>844</v>
      </c>
      <c r="ME313" s="16" t="s">
        <v>843</v>
      </c>
      <c r="MF313" s="16" t="s">
        <v>843</v>
      </c>
      <c r="MG313" s="16" t="s">
        <v>843</v>
      </c>
      <c r="MH313" s="16" t="s">
        <v>843</v>
      </c>
      <c r="MI313" s="16" t="s">
        <v>843</v>
      </c>
      <c r="MJ313" s="16" t="s">
        <v>843</v>
      </c>
      <c r="MK313" s="16" t="s">
        <v>843</v>
      </c>
      <c r="ML313" s="16" t="s">
        <v>843</v>
      </c>
      <c r="MM313" s="16" t="s">
        <v>843</v>
      </c>
      <c r="MN313" s="16" t="s">
        <v>843</v>
      </c>
      <c r="MO313" s="16" t="s">
        <v>843</v>
      </c>
      <c r="MP313" s="16" t="s">
        <v>843</v>
      </c>
      <c r="MQ313" s="16" t="s">
        <v>843</v>
      </c>
      <c r="MR313" s="16" t="s">
        <v>843</v>
      </c>
      <c r="MS313" s="16" t="s">
        <v>843</v>
      </c>
      <c r="MT313" s="16" t="s">
        <v>843</v>
      </c>
      <c r="MU313" s="16" t="s">
        <v>843</v>
      </c>
      <c r="MV313" s="16" t="s">
        <v>843</v>
      </c>
      <c r="PC313" s="16" t="s">
        <v>865</v>
      </c>
      <c r="PD313" s="16" t="s">
        <v>865</v>
      </c>
      <c r="PY313" s="16" t="s">
        <v>865</v>
      </c>
      <c r="QP313" s="16" t="s">
        <v>865</v>
      </c>
      <c r="QR313" s="16" t="s">
        <v>867</v>
      </c>
      <c r="QT313" s="16" t="s">
        <v>867</v>
      </c>
      <c r="QV313" s="16" t="s">
        <v>865</v>
      </c>
      <c r="QX313" s="16" t="s">
        <v>867</v>
      </c>
      <c r="RD313" s="16" t="s">
        <v>865</v>
      </c>
      <c r="RF313" s="16" t="s">
        <v>865</v>
      </c>
      <c r="RH313" s="16" t="s">
        <v>865</v>
      </c>
      <c r="RJ313" s="16" t="s">
        <v>865</v>
      </c>
      <c r="RN313" s="16" t="s">
        <v>7720</v>
      </c>
      <c r="RP313" s="16" t="s">
        <v>867</v>
      </c>
      <c r="RR313" s="16" t="s">
        <v>867</v>
      </c>
      <c r="RT313" s="16" t="s">
        <v>867</v>
      </c>
      <c r="RV313" s="16" t="s">
        <v>867</v>
      </c>
      <c r="RX313" s="16" t="s">
        <v>7720</v>
      </c>
      <c r="RZ313" s="16" t="s">
        <v>7720</v>
      </c>
      <c r="SQ313" s="16" t="s">
        <v>865</v>
      </c>
      <c r="SS313" s="16" t="s">
        <v>7308</v>
      </c>
      <c r="ST313" s="16" t="s">
        <v>7761</v>
      </c>
      <c r="TN313" s="16">
        <v>3000</v>
      </c>
      <c r="TO313" s="16">
        <v>1000</v>
      </c>
      <c r="TP313" s="16">
        <v>400</v>
      </c>
      <c r="TQ313" s="16">
        <v>0</v>
      </c>
      <c r="TR313" s="16">
        <v>700</v>
      </c>
      <c r="TS313" s="16">
        <v>400</v>
      </c>
      <c r="TT313" s="16">
        <v>0</v>
      </c>
      <c r="TU313" s="16">
        <v>300</v>
      </c>
      <c r="TV313" s="16">
        <v>0</v>
      </c>
      <c r="TW313" s="16">
        <v>0</v>
      </c>
      <c r="TX313" s="16">
        <v>0</v>
      </c>
      <c r="TZ313" s="16" t="s">
        <v>7367</v>
      </c>
      <c r="UA313" s="16" t="s">
        <v>5971</v>
      </c>
      <c r="UB313" s="16">
        <v>0</v>
      </c>
      <c r="UC313" s="16" t="s">
        <v>843</v>
      </c>
      <c r="UD313" s="16" t="s">
        <v>843</v>
      </c>
      <c r="UE313" s="16" t="s">
        <v>843</v>
      </c>
      <c r="UF313" s="16" t="s">
        <v>844</v>
      </c>
      <c r="UG313" s="16" t="s">
        <v>843</v>
      </c>
      <c r="UH313" s="16" t="s">
        <v>843</v>
      </c>
      <c r="VX313" s="16" t="s">
        <v>6037</v>
      </c>
      <c r="VY313" s="16" t="s">
        <v>843</v>
      </c>
      <c r="VZ313" s="16" t="s">
        <v>843</v>
      </c>
      <c r="WA313" s="16" t="s">
        <v>843</v>
      </c>
      <c r="WB313" s="16" t="s">
        <v>844</v>
      </c>
      <c r="WC313" s="16" t="s">
        <v>843</v>
      </c>
      <c r="WD313" s="16" t="s">
        <v>843</v>
      </c>
      <c r="WE313" s="16" t="s">
        <v>843</v>
      </c>
      <c r="WF313" s="16" t="s">
        <v>843</v>
      </c>
      <c r="WO313" s="16" t="s">
        <v>6920</v>
      </c>
      <c r="XD313" s="16" t="s">
        <v>8775</v>
      </c>
      <c r="XE313" s="16" t="s">
        <v>844</v>
      </c>
      <c r="XF313" s="16" t="s">
        <v>843</v>
      </c>
      <c r="XG313" s="16" t="s">
        <v>844</v>
      </c>
      <c r="XH313" s="16" t="s">
        <v>843</v>
      </c>
      <c r="XI313" s="16" t="s">
        <v>843</v>
      </c>
      <c r="XJ313" s="16" t="s">
        <v>843</v>
      </c>
      <c r="XK313" s="16" t="s">
        <v>843</v>
      </c>
      <c r="XL313" s="16" t="s">
        <v>843</v>
      </c>
      <c r="XM313" s="16" t="s">
        <v>843</v>
      </c>
      <c r="XN313" s="16" t="s">
        <v>843</v>
      </c>
      <c r="XO313" s="16" t="s">
        <v>843</v>
      </c>
      <c r="XP313" s="16" t="s">
        <v>843</v>
      </c>
      <c r="XQ313" s="16" t="s">
        <v>843</v>
      </c>
      <c r="YF313" s="16" t="s">
        <v>865</v>
      </c>
      <c r="YN313" s="16" t="s">
        <v>7046</v>
      </c>
      <c r="YP313" s="16" t="s">
        <v>7978</v>
      </c>
      <c r="YR313" s="16" t="s">
        <v>10400</v>
      </c>
      <c r="YS313" s="16" t="s">
        <v>10401</v>
      </c>
      <c r="YT313" s="16" t="s">
        <v>8694</v>
      </c>
      <c r="YU313" s="16" t="s">
        <v>10402</v>
      </c>
      <c r="YV313" s="16" t="s">
        <v>9148</v>
      </c>
      <c r="YW313" s="16" t="s">
        <v>844</v>
      </c>
      <c r="YX313" s="16" t="s">
        <v>9148</v>
      </c>
      <c r="YY313" s="16" t="s">
        <v>843</v>
      </c>
      <c r="YZ313" s="16" t="s">
        <v>843</v>
      </c>
      <c r="ZA313" s="16" t="s">
        <v>843</v>
      </c>
      <c r="ZB313" s="16">
        <v>5800</v>
      </c>
      <c r="ZC313" s="16" t="s">
        <v>9073</v>
      </c>
      <c r="ZD313" s="16" t="s">
        <v>8736</v>
      </c>
      <c r="ZE313" s="16" t="s">
        <v>843</v>
      </c>
      <c r="ZF313" s="16" t="s">
        <v>843</v>
      </c>
      <c r="ZG313" s="16" t="s">
        <v>8724</v>
      </c>
      <c r="ZH313" s="16" t="s">
        <v>8865</v>
      </c>
      <c r="ZI313" s="16" t="s">
        <v>8865</v>
      </c>
      <c r="ZJ313" s="16" t="s">
        <v>843</v>
      </c>
      <c r="ZK313" s="16" t="s">
        <v>843</v>
      </c>
      <c r="ZL313" s="16" t="s">
        <v>8723</v>
      </c>
      <c r="ZM313" s="16" t="s">
        <v>843</v>
      </c>
      <c r="ZN313" s="16" t="s">
        <v>8815</v>
      </c>
      <c r="ZO313" s="16" t="s">
        <v>487</v>
      </c>
      <c r="ZP313" s="16" t="s">
        <v>487</v>
      </c>
      <c r="ZQ313" s="16" t="s">
        <v>486</v>
      </c>
      <c r="ZR313" s="16" t="s">
        <v>486</v>
      </c>
      <c r="ZS313" s="16" t="s">
        <v>844</v>
      </c>
      <c r="ZT313" s="16" t="s">
        <v>8705</v>
      </c>
      <c r="ZU313" s="16" t="s">
        <v>8706</v>
      </c>
      <c r="ZV313" s="16" t="s">
        <v>487</v>
      </c>
      <c r="ZW313" s="16" t="s">
        <v>843</v>
      </c>
      <c r="ZX313" s="16" t="s">
        <v>844</v>
      </c>
      <c r="ZY313" s="16" t="s">
        <v>844</v>
      </c>
      <c r="ZZ313" s="16" t="s">
        <v>843</v>
      </c>
      <c r="AAA313" s="16" t="s">
        <v>843</v>
      </c>
      <c r="AAB313" s="16" t="s">
        <v>843</v>
      </c>
      <c r="AAC313" s="16">
        <v>0</v>
      </c>
      <c r="AAD313" s="16" t="s">
        <v>844</v>
      </c>
      <c r="AAE313" s="16" t="s">
        <v>843</v>
      </c>
      <c r="AAF313" s="16" t="s">
        <v>843</v>
      </c>
      <c r="AAG313" s="16" t="s">
        <v>843</v>
      </c>
      <c r="AAH313" s="16" t="s">
        <v>843</v>
      </c>
      <c r="AAI313" s="16" t="s">
        <v>843</v>
      </c>
      <c r="AAJ313" s="16" t="s">
        <v>600</v>
      </c>
      <c r="AAK313" s="16" t="s">
        <v>639</v>
      </c>
      <c r="AAL313" s="16" t="s">
        <v>905</v>
      </c>
      <c r="AAM313" s="16" t="s">
        <v>663</v>
      </c>
      <c r="AAN313" s="16" t="s">
        <v>8707</v>
      </c>
      <c r="AAO313" s="16" t="s">
        <v>1019</v>
      </c>
      <c r="AAP313" s="16" t="s">
        <v>8708</v>
      </c>
      <c r="AAT313" s="16" t="s">
        <v>782</v>
      </c>
      <c r="AAU313" s="16" t="s">
        <v>782</v>
      </c>
      <c r="AAV313" s="16" t="s">
        <v>782</v>
      </c>
      <c r="AAW313" s="16" t="s">
        <v>782</v>
      </c>
      <c r="AAX313" s="16" t="s">
        <v>843</v>
      </c>
      <c r="AAY313" s="16" t="s">
        <v>8710</v>
      </c>
      <c r="AAZ313" s="16" t="s">
        <v>782</v>
      </c>
      <c r="ABA313" s="16" t="s">
        <v>782</v>
      </c>
      <c r="ABB313" s="16" t="s">
        <v>782</v>
      </c>
      <c r="ABC313" s="16" t="s">
        <v>783</v>
      </c>
      <c r="ABD313" s="16" t="s">
        <v>783</v>
      </c>
      <c r="ABE313" s="16" t="s">
        <v>783</v>
      </c>
      <c r="ABF313" s="16" t="s">
        <v>782</v>
      </c>
      <c r="ABG313" s="16" t="s">
        <v>782</v>
      </c>
      <c r="ABH313" s="16" t="s">
        <v>782</v>
      </c>
      <c r="ABI313" s="16" t="s">
        <v>782</v>
      </c>
      <c r="ABJ313" s="16" t="s">
        <v>783</v>
      </c>
      <c r="ABK313" s="16" t="s">
        <v>783</v>
      </c>
      <c r="ABL313" s="16" t="s">
        <v>8759</v>
      </c>
      <c r="ABM313" s="16" t="s">
        <v>843</v>
      </c>
      <c r="ABN313" s="16" t="s">
        <v>1034</v>
      </c>
      <c r="ABO313" s="16" t="s">
        <v>486</v>
      </c>
      <c r="ABP313" s="16" t="s">
        <v>972</v>
      </c>
      <c r="ABQ313" s="16" t="s">
        <v>4324</v>
      </c>
      <c r="ABR313" s="16" t="s">
        <v>470</v>
      </c>
      <c r="ABS313" s="16" t="s">
        <v>445</v>
      </c>
      <c r="ABT313" s="16" t="s">
        <v>844</v>
      </c>
      <c r="ABU313" s="16" t="s">
        <v>844</v>
      </c>
      <c r="ABV313" s="16" t="s">
        <v>487</v>
      </c>
      <c r="ABW313" s="16" t="s">
        <v>486</v>
      </c>
      <c r="ABX313" s="16" t="s">
        <v>892</v>
      </c>
      <c r="ABY313" s="16" t="s">
        <v>486</v>
      </c>
      <c r="ABZ313" s="16" t="s">
        <v>486</v>
      </c>
      <c r="ACA313" s="16" t="s">
        <v>761</v>
      </c>
      <c r="ACB313" s="16" t="s">
        <v>775</v>
      </c>
      <c r="ACC313" s="16" t="s">
        <v>737</v>
      </c>
      <c r="ACD313" s="16" t="s">
        <v>486</v>
      </c>
      <c r="ACE313" s="16" t="s">
        <v>486</v>
      </c>
      <c r="ACG313" s="16" t="s">
        <v>1014</v>
      </c>
      <c r="ACH313" s="16" t="s">
        <v>1009</v>
      </c>
      <c r="ACI313" s="16" t="s">
        <v>462</v>
      </c>
      <c r="ACJ313" s="16">
        <v>0.79400000000000004</v>
      </c>
      <c r="ACK313" s="16" t="s">
        <v>482</v>
      </c>
      <c r="ACL313" s="16" t="s">
        <v>740</v>
      </c>
      <c r="ACM313" s="16" t="s">
        <v>1188</v>
      </c>
      <c r="ACN313" s="16" t="s">
        <v>1169</v>
      </c>
      <c r="ACO313" s="16" t="s">
        <v>1856</v>
      </c>
      <c r="ACQ313" s="16" t="s">
        <v>1201</v>
      </c>
      <c r="ACR313" s="16" t="s">
        <v>1645</v>
      </c>
      <c r="ACS313" s="16" t="s">
        <v>680</v>
      </c>
      <c r="ACT313" s="16" t="s">
        <v>1522</v>
      </c>
      <c r="ACU313" s="16" t="s">
        <v>836</v>
      </c>
      <c r="ACV313" s="16" t="s">
        <v>8756</v>
      </c>
      <c r="ACW313" s="16" t="s">
        <v>445</v>
      </c>
      <c r="ACX313" s="16" t="s">
        <v>1916</v>
      </c>
      <c r="ACY313" s="16" t="s">
        <v>1949</v>
      </c>
      <c r="ACZ313" s="16">
        <v>1</v>
      </c>
      <c r="ADA313" s="16">
        <v>1</v>
      </c>
      <c r="ADB313" s="16">
        <v>1</v>
      </c>
      <c r="ADC313" s="16">
        <v>1</v>
      </c>
      <c r="ADD313" s="16">
        <v>1</v>
      </c>
      <c r="ADE313" s="16" t="s">
        <v>8712</v>
      </c>
      <c r="ADF313" s="16">
        <v>0</v>
      </c>
      <c r="ADG313" s="16" t="s">
        <v>486</v>
      </c>
      <c r="ADH313" s="16">
        <v>1</v>
      </c>
      <c r="ADI313" s="16" t="s">
        <v>486</v>
      </c>
      <c r="ADJ313" s="16" t="s">
        <v>1743</v>
      </c>
      <c r="ADL313" s="16" t="s">
        <v>13196</v>
      </c>
      <c r="ADM313" s="16" t="s">
        <v>13194</v>
      </c>
      <c r="ADN313" s="16" t="s">
        <v>1764</v>
      </c>
      <c r="ADO313" s="16" t="s">
        <v>1766</v>
      </c>
      <c r="ADP313" s="16" t="s">
        <v>13196</v>
      </c>
      <c r="ADQ313" s="16" t="s">
        <v>13194</v>
      </c>
      <c r="ADR313" s="16" t="s">
        <v>13194</v>
      </c>
      <c r="ADS313" s="16" t="s">
        <v>13194</v>
      </c>
      <c r="ADY313" s="16" t="s">
        <v>1062</v>
      </c>
      <c r="AEA313" s="16">
        <v>5800</v>
      </c>
      <c r="AEE313" s="16" t="s">
        <v>952</v>
      </c>
      <c r="AEI313" s="16">
        <v>3000</v>
      </c>
      <c r="AEJ313" s="16">
        <v>1000</v>
      </c>
      <c r="AEK313" s="16">
        <v>400</v>
      </c>
      <c r="AEN313" s="16">
        <v>700</v>
      </c>
      <c r="AEO313" s="16">
        <v>400</v>
      </c>
      <c r="AEP313" s="16">
        <v>300</v>
      </c>
    </row>
    <row r="314" spans="1:823" x14ac:dyDescent="0.25">
      <c r="A314" s="30">
        <v>45828</v>
      </c>
      <c r="B314" s="16" t="s">
        <v>10403</v>
      </c>
      <c r="C314" s="16" t="s">
        <v>867</v>
      </c>
      <c r="D314" s="16" t="s">
        <v>867</v>
      </c>
      <c r="E314" s="16">
        <v>34</v>
      </c>
      <c r="F314" s="16" t="s">
        <v>8153</v>
      </c>
      <c r="G314" s="16" t="s">
        <v>4099</v>
      </c>
      <c r="I314" s="16" t="s">
        <v>4174</v>
      </c>
      <c r="Z314" s="16" t="s">
        <v>992</v>
      </c>
      <c r="AA314" s="16" t="s">
        <v>470</v>
      </c>
      <c r="AB314" s="16">
        <v>2</v>
      </c>
      <c r="AC314" s="16" t="s">
        <v>1056</v>
      </c>
      <c r="AD314" s="16" t="s">
        <v>844</v>
      </c>
      <c r="AE314" s="16" t="s">
        <v>843</v>
      </c>
      <c r="AF314" s="16" t="s">
        <v>844</v>
      </c>
      <c r="AG314" s="16" t="s">
        <v>843</v>
      </c>
      <c r="AH314" s="16" t="s">
        <v>1056</v>
      </c>
      <c r="AI314" s="16" t="s">
        <v>843</v>
      </c>
      <c r="AJ314" s="16" t="s">
        <v>843</v>
      </c>
      <c r="AK314" s="16" t="s">
        <v>844</v>
      </c>
      <c r="AM314" s="16" t="s">
        <v>737</v>
      </c>
      <c r="AN314" s="16" t="s">
        <v>759</v>
      </c>
      <c r="AP314" s="16" t="s">
        <v>768</v>
      </c>
      <c r="AR314" s="16" t="s">
        <v>6910</v>
      </c>
      <c r="BB314" s="16">
        <v>2</v>
      </c>
      <c r="BC314" s="16" t="s">
        <v>7878</v>
      </c>
      <c r="BE314" s="16" t="s">
        <v>5098</v>
      </c>
      <c r="BV314" s="16" t="s">
        <v>4433</v>
      </c>
      <c r="BW314" s="16" t="s">
        <v>844</v>
      </c>
      <c r="BX314" s="16" t="s">
        <v>843</v>
      </c>
      <c r="BY314" s="16" t="s">
        <v>843</v>
      </c>
      <c r="BZ314" s="16" t="s">
        <v>843</v>
      </c>
      <c r="CA314" s="16" t="s">
        <v>843</v>
      </c>
      <c r="CB314" s="16" t="s">
        <v>843</v>
      </c>
      <c r="CC314" s="16" t="s">
        <v>843</v>
      </c>
      <c r="CD314" s="16" t="s">
        <v>843</v>
      </c>
      <c r="CE314" s="16" t="s">
        <v>843</v>
      </c>
      <c r="CF314" s="16" t="s">
        <v>843</v>
      </c>
      <c r="CG314" s="16" t="s">
        <v>843</v>
      </c>
      <c r="CH314" s="16" t="s">
        <v>843</v>
      </c>
      <c r="CI314" s="16" t="s">
        <v>843</v>
      </c>
      <c r="CJ314" s="16" t="s">
        <v>843</v>
      </c>
      <c r="CK314" s="16" t="s">
        <v>843</v>
      </c>
      <c r="CP314" s="16" t="s">
        <v>867</v>
      </c>
      <c r="CQ314" s="16" t="s">
        <v>5194</v>
      </c>
      <c r="CR314" s="16" t="s">
        <v>843</v>
      </c>
      <c r="CS314" s="16" t="s">
        <v>844</v>
      </c>
      <c r="CT314" s="16" t="s">
        <v>843</v>
      </c>
      <c r="CU314" s="16" t="s">
        <v>843</v>
      </c>
      <c r="CV314" s="16" t="s">
        <v>843</v>
      </c>
      <c r="CW314" s="16" t="s">
        <v>843</v>
      </c>
      <c r="CX314" s="16" t="s">
        <v>843</v>
      </c>
      <c r="CY314" s="16" t="s">
        <v>843</v>
      </c>
      <c r="CZ314" s="16" t="s">
        <v>843</v>
      </c>
      <c r="DA314" s="16" t="s">
        <v>5184</v>
      </c>
      <c r="DX314" s="16" t="s">
        <v>867</v>
      </c>
      <c r="DY314" s="16" t="s">
        <v>867</v>
      </c>
      <c r="GC314" s="16" t="s">
        <v>2337</v>
      </c>
      <c r="GD314" s="16" t="s">
        <v>9150</v>
      </c>
      <c r="GF314" s="16" t="s">
        <v>867</v>
      </c>
      <c r="GG314" s="16" t="s">
        <v>867</v>
      </c>
      <c r="GV314" s="16" t="s">
        <v>5440</v>
      </c>
      <c r="GW314" s="16" t="s">
        <v>844</v>
      </c>
      <c r="GX314" s="16" t="s">
        <v>843</v>
      </c>
      <c r="GY314" s="16" t="s">
        <v>843</v>
      </c>
      <c r="GZ314" s="16" t="s">
        <v>843</v>
      </c>
      <c r="HA314" s="16" t="s">
        <v>843</v>
      </c>
      <c r="HB314" s="16" t="s">
        <v>843</v>
      </c>
      <c r="HC314" s="16" t="s">
        <v>843</v>
      </c>
      <c r="HD314" s="16" t="s">
        <v>843</v>
      </c>
      <c r="HE314" s="16" t="s">
        <v>843</v>
      </c>
      <c r="HF314" s="16" t="s">
        <v>843</v>
      </c>
      <c r="HH314" s="16" t="s">
        <v>5456</v>
      </c>
      <c r="HK314" s="16" t="s">
        <v>864</v>
      </c>
      <c r="HM314" s="16" t="s">
        <v>865</v>
      </c>
      <c r="HZ314" s="16" t="s">
        <v>7944</v>
      </c>
      <c r="KE314" s="16" t="s">
        <v>5582</v>
      </c>
      <c r="KG314" s="16" t="s">
        <v>7018</v>
      </c>
      <c r="KH314" s="16" t="s">
        <v>7033</v>
      </c>
      <c r="KI314" s="16" t="s">
        <v>867</v>
      </c>
      <c r="KJ314" s="16" t="s">
        <v>5601</v>
      </c>
      <c r="KK314" s="16" t="s">
        <v>843</v>
      </c>
      <c r="KL314" s="16" t="s">
        <v>843</v>
      </c>
      <c r="KM314" s="16" t="s">
        <v>844</v>
      </c>
      <c r="KN314" s="16" t="s">
        <v>843</v>
      </c>
      <c r="KO314" s="16" t="s">
        <v>843</v>
      </c>
      <c r="KP314" s="16" t="s">
        <v>843</v>
      </c>
      <c r="KQ314" s="16" t="s">
        <v>843</v>
      </c>
      <c r="LG314" s="16" t="s">
        <v>867</v>
      </c>
      <c r="LH314" s="16" t="s">
        <v>867</v>
      </c>
      <c r="LI314" s="16" t="s">
        <v>867</v>
      </c>
      <c r="LJ314" s="16" t="s">
        <v>867</v>
      </c>
      <c r="LK314" s="16" t="s">
        <v>867</v>
      </c>
      <c r="LL314" s="16" t="s">
        <v>864</v>
      </c>
      <c r="LM314" s="16" t="s">
        <v>843</v>
      </c>
      <c r="LN314" s="16" t="s">
        <v>843</v>
      </c>
      <c r="LO314" s="16" t="s">
        <v>843</v>
      </c>
      <c r="LP314" s="16" t="s">
        <v>843</v>
      </c>
      <c r="LQ314" s="16" t="s">
        <v>843</v>
      </c>
      <c r="LR314" s="16" t="s">
        <v>843</v>
      </c>
      <c r="LS314" s="16" t="s">
        <v>843</v>
      </c>
      <c r="LT314" s="16" t="s">
        <v>843</v>
      </c>
      <c r="LU314" s="16" t="s">
        <v>843</v>
      </c>
      <c r="LV314" s="16" t="s">
        <v>843</v>
      </c>
      <c r="LW314" s="16" t="s">
        <v>843</v>
      </c>
      <c r="LX314" s="16" t="s">
        <v>843</v>
      </c>
      <c r="LY314" s="16" t="s">
        <v>843</v>
      </c>
      <c r="LZ314" s="16" t="s">
        <v>844</v>
      </c>
      <c r="MA314" s="16" t="s">
        <v>843</v>
      </c>
      <c r="MC314" s="16" t="s">
        <v>5694</v>
      </c>
      <c r="MD314" s="16" t="s">
        <v>844</v>
      </c>
      <c r="ME314" s="16" t="s">
        <v>843</v>
      </c>
      <c r="MF314" s="16" t="s">
        <v>843</v>
      </c>
      <c r="MG314" s="16" t="s">
        <v>843</v>
      </c>
      <c r="MH314" s="16" t="s">
        <v>843</v>
      </c>
      <c r="MI314" s="16" t="s">
        <v>843</v>
      </c>
      <c r="MJ314" s="16" t="s">
        <v>843</v>
      </c>
      <c r="MK314" s="16" t="s">
        <v>843</v>
      </c>
      <c r="ML314" s="16" t="s">
        <v>843</v>
      </c>
      <c r="MM314" s="16" t="s">
        <v>843</v>
      </c>
      <c r="MN314" s="16" t="s">
        <v>843</v>
      </c>
      <c r="MO314" s="16" t="s">
        <v>843</v>
      </c>
      <c r="MP314" s="16" t="s">
        <v>843</v>
      </c>
      <c r="MQ314" s="16" t="s">
        <v>843</v>
      </c>
      <c r="MR314" s="16" t="s">
        <v>843</v>
      </c>
      <c r="MS314" s="16" t="s">
        <v>843</v>
      </c>
      <c r="MT314" s="16" t="s">
        <v>843</v>
      </c>
      <c r="MU314" s="16" t="s">
        <v>843</v>
      </c>
      <c r="MV314" s="16" t="s">
        <v>843</v>
      </c>
      <c r="OK314" s="16" t="s">
        <v>5694</v>
      </c>
      <c r="OL314" s="16" t="s">
        <v>844</v>
      </c>
      <c r="OM314" s="16" t="s">
        <v>843</v>
      </c>
      <c r="ON314" s="16" t="s">
        <v>843</v>
      </c>
      <c r="OO314" s="16" t="s">
        <v>843</v>
      </c>
      <c r="OP314" s="16" t="s">
        <v>843</v>
      </c>
      <c r="OQ314" s="16" t="s">
        <v>843</v>
      </c>
      <c r="OR314" s="16" t="s">
        <v>843</v>
      </c>
      <c r="OS314" s="16" t="s">
        <v>843</v>
      </c>
      <c r="OT314" s="16" t="s">
        <v>843</v>
      </c>
      <c r="OU314" s="16" t="s">
        <v>843</v>
      </c>
      <c r="OV314" s="16" t="s">
        <v>843</v>
      </c>
      <c r="OW314" s="16" t="s">
        <v>843</v>
      </c>
      <c r="OX314" s="16" t="s">
        <v>843</v>
      </c>
      <c r="OY314" s="16" t="s">
        <v>843</v>
      </c>
      <c r="OZ314" s="16" t="s">
        <v>843</v>
      </c>
      <c r="PA314" s="16" t="s">
        <v>843</v>
      </c>
      <c r="PC314" s="16" t="s">
        <v>865</v>
      </c>
      <c r="PD314" s="16" t="s">
        <v>865</v>
      </c>
      <c r="PY314" s="16" t="s">
        <v>867</v>
      </c>
      <c r="PZ314" s="16">
        <v>1</v>
      </c>
      <c r="QP314" s="16" t="s">
        <v>865</v>
      </c>
      <c r="QR314" s="16" t="s">
        <v>867</v>
      </c>
      <c r="QT314" s="16" t="s">
        <v>867</v>
      </c>
      <c r="QV314" s="16" t="s">
        <v>865</v>
      </c>
      <c r="QX314" s="16" t="s">
        <v>867</v>
      </c>
      <c r="QY314" s="16" t="s">
        <v>867</v>
      </c>
      <c r="RD314" s="16" t="s">
        <v>865</v>
      </c>
      <c r="RF314" s="16" t="s">
        <v>865</v>
      </c>
      <c r="RH314" s="16" t="s">
        <v>4216</v>
      </c>
      <c r="RJ314" s="16" t="s">
        <v>865</v>
      </c>
      <c r="RN314" s="16" t="s">
        <v>7720</v>
      </c>
      <c r="RP314" s="16" t="s">
        <v>867</v>
      </c>
      <c r="RR314" s="16" t="s">
        <v>867</v>
      </c>
      <c r="RT314" s="16" t="s">
        <v>867</v>
      </c>
      <c r="RV314" s="16" t="s">
        <v>867</v>
      </c>
      <c r="RX314" s="16" t="s">
        <v>867</v>
      </c>
      <c r="RZ314" s="16" t="s">
        <v>7724</v>
      </c>
      <c r="SQ314" s="16" t="s">
        <v>867</v>
      </c>
      <c r="SS314" s="16" t="s">
        <v>7299</v>
      </c>
      <c r="ST314" s="16" t="s">
        <v>7758</v>
      </c>
      <c r="TN314" s="16">
        <v>3000</v>
      </c>
      <c r="TO314" s="16">
        <v>3000</v>
      </c>
      <c r="TP314" s="16">
        <v>1000</v>
      </c>
      <c r="TQ314" s="16">
        <v>200</v>
      </c>
      <c r="TR314" s="16">
        <v>1000</v>
      </c>
      <c r="TS314" s="16">
        <v>300</v>
      </c>
      <c r="TT314" s="16">
        <v>0</v>
      </c>
      <c r="TU314" s="16">
        <v>250</v>
      </c>
      <c r="TV314" s="16">
        <v>1000</v>
      </c>
      <c r="TW314" s="16">
        <v>0</v>
      </c>
      <c r="TX314" s="16">
        <v>400</v>
      </c>
      <c r="TZ314" s="16" t="s">
        <v>7364</v>
      </c>
      <c r="UA314" s="16" t="s">
        <v>5941</v>
      </c>
      <c r="UB314" s="16">
        <v>0</v>
      </c>
      <c r="UC314" s="16" t="s">
        <v>844</v>
      </c>
      <c r="UD314" s="16" t="s">
        <v>843</v>
      </c>
      <c r="UE314" s="16" t="s">
        <v>843</v>
      </c>
      <c r="UF314" s="16" t="s">
        <v>843</v>
      </c>
      <c r="UG314" s="16" t="s">
        <v>843</v>
      </c>
      <c r="UH314" s="16" t="s">
        <v>843</v>
      </c>
      <c r="UL314" s="16">
        <v>7500</v>
      </c>
      <c r="WO314" s="16" t="s">
        <v>6926</v>
      </c>
      <c r="YN314" s="16" t="s">
        <v>7040</v>
      </c>
      <c r="YP314" s="16" t="s">
        <v>7984</v>
      </c>
      <c r="YR314" s="16" t="s">
        <v>10404</v>
      </c>
      <c r="YS314" s="16" t="s">
        <v>10405</v>
      </c>
      <c r="YT314" s="16" t="s">
        <v>8694</v>
      </c>
      <c r="YU314" s="16" t="s">
        <v>10406</v>
      </c>
      <c r="YV314" s="16" t="s">
        <v>9148</v>
      </c>
      <c r="YW314" s="16" t="s">
        <v>844</v>
      </c>
      <c r="YX314" s="16" t="s">
        <v>9148</v>
      </c>
      <c r="YY314" s="16" t="s">
        <v>8761</v>
      </c>
      <c r="YZ314" s="16" t="s">
        <v>843</v>
      </c>
      <c r="ZA314" s="16" t="s">
        <v>8963</v>
      </c>
      <c r="ZB314" s="16">
        <v>8950</v>
      </c>
      <c r="ZC314" s="16" t="s">
        <v>9075</v>
      </c>
      <c r="ZD314" s="16" t="s">
        <v>9075</v>
      </c>
      <c r="ZE314" s="16" t="s">
        <v>10407</v>
      </c>
      <c r="ZF314" s="16" t="s">
        <v>8699</v>
      </c>
      <c r="ZG314" s="16" t="s">
        <v>8741</v>
      </c>
      <c r="ZH314" s="16" t="s">
        <v>8752</v>
      </c>
      <c r="ZI314" s="16" t="s">
        <v>8741</v>
      </c>
      <c r="ZJ314" s="16" t="s">
        <v>843</v>
      </c>
      <c r="ZK314" s="16" t="s">
        <v>843</v>
      </c>
      <c r="ZL314" s="16" t="s">
        <v>8752</v>
      </c>
      <c r="ZM314" s="16" t="s">
        <v>843</v>
      </c>
      <c r="ZN314" s="16" t="s">
        <v>8725</v>
      </c>
      <c r="ZO314" s="16" t="s">
        <v>487</v>
      </c>
      <c r="ZP314" s="16" t="s">
        <v>487</v>
      </c>
      <c r="ZQ314" s="16" t="s">
        <v>487</v>
      </c>
      <c r="ZR314" s="16" t="s">
        <v>486</v>
      </c>
      <c r="ZS314" s="16" t="s">
        <v>844</v>
      </c>
      <c r="ZT314" s="16" t="s">
        <v>8705</v>
      </c>
      <c r="ZU314" s="16" t="s">
        <v>8706</v>
      </c>
      <c r="ZV314" s="16" t="s">
        <v>487</v>
      </c>
      <c r="ZW314" s="16" t="s">
        <v>844</v>
      </c>
      <c r="ZX314" s="16" t="s">
        <v>844</v>
      </c>
      <c r="ZY314" s="16" t="s">
        <v>1056</v>
      </c>
      <c r="ZZ314" s="16" t="s">
        <v>843</v>
      </c>
      <c r="AAA314" s="16" t="s">
        <v>843</v>
      </c>
      <c r="AAB314" s="16" t="s">
        <v>843</v>
      </c>
      <c r="AAC314" s="16">
        <v>1</v>
      </c>
      <c r="AAD314" s="16" t="s">
        <v>844</v>
      </c>
      <c r="AAE314" s="16" t="s">
        <v>843</v>
      </c>
      <c r="AAF314" s="16" t="s">
        <v>843</v>
      </c>
      <c r="AAG314" s="16" t="s">
        <v>844</v>
      </c>
      <c r="AAH314" s="16" t="s">
        <v>843</v>
      </c>
      <c r="AAI314" s="16" t="s">
        <v>843</v>
      </c>
      <c r="AAJ314" s="16" t="s">
        <v>615</v>
      </c>
      <c r="AAK314" s="16" t="s">
        <v>633</v>
      </c>
      <c r="AAL314" s="16" t="s">
        <v>904</v>
      </c>
      <c r="AAM314" s="16" t="s">
        <v>663</v>
      </c>
      <c r="AAN314" s="16" t="s">
        <v>8707</v>
      </c>
      <c r="AAO314" s="16" t="s">
        <v>1019</v>
      </c>
      <c r="AAP314" s="16" t="s">
        <v>8708</v>
      </c>
      <c r="AAS314" s="16">
        <v>7500</v>
      </c>
      <c r="AAT314" s="16" t="s">
        <v>782</v>
      </c>
      <c r="AAU314" s="16" t="s">
        <v>782</v>
      </c>
      <c r="AAW314" s="16" t="s">
        <v>782</v>
      </c>
      <c r="AAX314" s="16" t="s">
        <v>843</v>
      </c>
      <c r="AAY314" s="16" t="s">
        <v>8710</v>
      </c>
      <c r="AAZ314" s="16" t="s">
        <v>782</v>
      </c>
      <c r="ABA314" s="16" t="s">
        <v>782</v>
      </c>
      <c r="ABB314" s="16" t="s">
        <v>782</v>
      </c>
      <c r="ABC314" s="16" t="s">
        <v>783</v>
      </c>
      <c r="ABD314" s="16" t="s">
        <v>783</v>
      </c>
      <c r="ABE314" s="16" t="s">
        <v>783</v>
      </c>
      <c r="ABF314" s="16" t="s">
        <v>782</v>
      </c>
      <c r="ABG314" s="16" t="s">
        <v>782</v>
      </c>
      <c r="ABH314" s="16" t="s">
        <v>782</v>
      </c>
      <c r="ABI314" s="16" t="s">
        <v>782</v>
      </c>
      <c r="ABJ314" s="16" t="s">
        <v>782</v>
      </c>
      <c r="ABK314" s="16" t="s">
        <v>782</v>
      </c>
      <c r="ABL314" s="16" t="s">
        <v>8732</v>
      </c>
      <c r="ABM314" s="16" t="s">
        <v>843</v>
      </c>
      <c r="ABN314" s="16" t="s">
        <v>1034</v>
      </c>
      <c r="ABO314" s="16" t="s">
        <v>487</v>
      </c>
      <c r="ABP314" s="16" t="s">
        <v>972</v>
      </c>
      <c r="ABQ314" s="16" t="s">
        <v>4321</v>
      </c>
      <c r="ABR314" s="16" t="s">
        <v>470</v>
      </c>
      <c r="ABS314" s="16" t="s">
        <v>445</v>
      </c>
      <c r="ABT314" s="16" t="s">
        <v>1056</v>
      </c>
      <c r="ABU314" s="16" t="s">
        <v>844</v>
      </c>
      <c r="ABV314" s="16" t="s">
        <v>487</v>
      </c>
      <c r="ABW314" s="16" t="s">
        <v>486</v>
      </c>
      <c r="ABX314" s="16" t="s">
        <v>892</v>
      </c>
      <c r="ABY314" s="16" t="s">
        <v>486</v>
      </c>
      <c r="ABZ314" s="16" t="s">
        <v>486</v>
      </c>
      <c r="ACA314" s="16" t="s">
        <v>759</v>
      </c>
      <c r="ACB314" s="16" t="s">
        <v>768</v>
      </c>
      <c r="ACC314" s="16" t="s">
        <v>737</v>
      </c>
      <c r="ACD314" s="16" t="s">
        <v>487</v>
      </c>
      <c r="ACE314" s="16" t="s">
        <v>486</v>
      </c>
      <c r="ACG314" s="16" t="s">
        <v>1014</v>
      </c>
      <c r="ACH314" s="16" t="s">
        <v>1009</v>
      </c>
      <c r="ACI314" s="16" t="s">
        <v>462</v>
      </c>
      <c r="ACJ314" s="16">
        <v>0.79400000000000004</v>
      </c>
      <c r="ACK314" s="16" t="s">
        <v>482</v>
      </c>
      <c r="ACL314" s="16" t="s">
        <v>738</v>
      </c>
      <c r="ACM314" s="16" t="s">
        <v>1188</v>
      </c>
      <c r="ACN314" s="16" t="s">
        <v>1169</v>
      </c>
      <c r="ACO314" s="16" t="s">
        <v>1856</v>
      </c>
      <c r="ACQ314" s="16" t="s">
        <v>1202</v>
      </c>
      <c r="ACR314" s="16" t="s">
        <v>1645</v>
      </c>
      <c r="ACS314" s="16" t="s">
        <v>680</v>
      </c>
      <c r="ACT314" s="16" t="s">
        <v>1522</v>
      </c>
      <c r="ACU314" s="16" t="s">
        <v>831</v>
      </c>
      <c r="ACV314" s="16" t="s">
        <v>8756</v>
      </c>
      <c r="ACW314" s="16" t="s">
        <v>445</v>
      </c>
      <c r="ACX314" s="16" t="s">
        <v>1914</v>
      </c>
      <c r="ACY314" s="16" t="s">
        <v>1947</v>
      </c>
      <c r="ACZ314" s="16">
        <v>1</v>
      </c>
      <c r="ADA314" s="16">
        <v>1</v>
      </c>
      <c r="ADB314" s="16">
        <v>1</v>
      </c>
      <c r="ADC314" s="16">
        <v>1</v>
      </c>
      <c r="ADD314" s="16">
        <v>1</v>
      </c>
      <c r="ADE314" s="16" t="s">
        <v>8712</v>
      </c>
      <c r="ADF314" s="16">
        <v>0</v>
      </c>
      <c r="ADG314" s="16" t="s">
        <v>486</v>
      </c>
      <c r="ADH314" s="16">
        <v>2</v>
      </c>
      <c r="ADI314" s="16" t="s">
        <v>1554</v>
      </c>
      <c r="ADJ314" s="16" t="s">
        <v>1743</v>
      </c>
      <c r="ADK314" s="16" t="s">
        <v>1743</v>
      </c>
      <c r="ADL314" s="16" t="s">
        <v>1764</v>
      </c>
      <c r="ADM314" s="16" t="s">
        <v>13195</v>
      </c>
      <c r="ADN314" s="16" t="s">
        <v>1764</v>
      </c>
      <c r="ADO314" s="16" t="s">
        <v>1766</v>
      </c>
      <c r="ADP314" s="16" t="s">
        <v>13196</v>
      </c>
      <c r="ADQ314" s="16" t="s">
        <v>1751</v>
      </c>
      <c r="ADR314" s="16" t="s">
        <v>13194</v>
      </c>
      <c r="ADS314" s="16" t="s">
        <v>13196</v>
      </c>
      <c r="ADY314" s="16" t="s">
        <v>1063</v>
      </c>
      <c r="AEB314" s="16">
        <v>8950</v>
      </c>
      <c r="AEC314" s="16" t="s">
        <v>1062</v>
      </c>
      <c r="AED314" s="16">
        <v>3750</v>
      </c>
      <c r="AEE314" s="16" t="s">
        <v>952</v>
      </c>
      <c r="AEI314" s="16">
        <v>1500</v>
      </c>
      <c r="AEJ314" s="16">
        <v>1500</v>
      </c>
      <c r="AEK314" s="16">
        <v>500</v>
      </c>
      <c r="AEL314" s="16">
        <v>100</v>
      </c>
      <c r="AEM314" s="16">
        <v>500</v>
      </c>
      <c r="AEN314" s="16">
        <v>500</v>
      </c>
      <c r="AEO314" s="16">
        <v>150</v>
      </c>
      <c r="AEP314" s="16">
        <v>125</v>
      </c>
    </row>
    <row r="315" spans="1:823" x14ac:dyDescent="0.25">
      <c r="A315" s="30">
        <v>45828</v>
      </c>
      <c r="B315" s="16" t="s">
        <v>10408</v>
      </c>
      <c r="C315" s="16" t="s">
        <v>867</v>
      </c>
      <c r="D315" s="16" t="s">
        <v>867</v>
      </c>
      <c r="E315" s="16">
        <v>69</v>
      </c>
      <c r="F315" s="16" t="s">
        <v>8153</v>
      </c>
      <c r="G315" s="16" t="s">
        <v>4113</v>
      </c>
      <c r="I315" s="16" t="s">
        <v>4148</v>
      </c>
      <c r="Z315" s="16" t="s">
        <v>993</v>
      </c>
      <c r="AA315" s="16" t="s">
        <v>474</v>
      </c>
      <c r="AB315" s="16">
        <v>1</v>
      </c>
      <c r="AC315" s="16" t="s">
        <v>843</v>
      </c>
      <c r="AD315" s="16" t="s">
        <v>843</v>
      </c>
      <c r="AE315" s="16" t="s">
        <v>843</v>
      </c>
      <c r="AF315" s="16" t="s">
        <v>843</v>
      </c>
      <c r="AG315" s="16" t="s">
        <v>844</v>
      </c>
      <c r="AH315" s="16" t="s">
        <v>843</v>
      </c>
      <c r="AI315" s="16" t="s">
        <v>844</v>
      </c>
      <c r="AJ315" s="16" t="s">
        <v>843</v>
      </c>
      <c r="AK315" s="16" t="s">
        <v>843</v>
      </c>
      <c r="AM315" s="16" t="s">
        <v>737</v>
      </c>
      <c r="AN315" s="16" t="s">
        <v>761</v>
      </c>
      <c r="AP315" s="16" t="s">
        <v>774</v>
      </c>
      <c r="AR315" s="16" t="s">
        <v>6907</v>
      </c>
      <c r="BB315" s="16">
        <v>1</v>
      </c>
      <c r="BC315" s="16" t="s">
        <v>7878</v>
      </c>
      <c r="BE315" s="16" t="s">
        <v>5101</v>
      </c>
      <c r="BV315" s="16" t="s">
        <v>4433</v>
      </c>
      <c r="BW315" s="16" t="s">
        <v>844</v>
      </c>
      <c r="BX315" s="16" t="s">
        <v>843</v>
      </c>
      <c r="BY315" s="16" t="s">
        <v>843</v>
      </c>
      <c r="BZ315" s="16" t="s">
        <v>843</v>
      </c>
      <c r="CA315" s="16" t="s">
        <v>843</v>
      </c>
      <c r="CB315" s="16" t="s">
        <v>843</v>
      </c>
      <c r="CC315" s="16" t="s">
        <v>843</v>
      </c>
      <c r="CD315" s="16" t="s">
        <v>843</v>
      </c>
      <c r="CE315" s="16" t="s">
        <v>843</v>
      </c>
      <c r="CF315" s="16" t="s">
        <v>843</v>
      </c>
      <c r="CG315" s="16" t="s">
        <v>843</v>
      </c>
      <c r="CH315" s="16" t="s">
        <v>843</v>
      </c>
      <c r="CI315" s="16" t="s">
        <v>843</v>
      </c>
      <c r="CJ315" s="16" t="s">
        <v>843</v>
      </c>
      <c r="CK315" s="16" t="s">
        <v>843</v>
      </c>
      <c r="CP315" s="16" t="s">
        <v>867</v>
      </c>
      <c r="CQ315" s="16" t="s">
        <v>9193</v>
      </c>
      <c r="CR315" s="16" t="s">
        <v>844</v>
      </c>
      <c r="CS315" s="16" t="s">
        <v>844</v>
      </c>
      <c r="CT315" s="16" t="s">
        <v>843</v>
      </c>
      <c r="CU315" s="16" t="s">
        <v>843</v>
      </c>
      <c r="CV315" s="16" t="s">
        <v>843</v>
      </c>
      <c r="CW315" s="16" t="s">
        <v>843</v>
      </c>
      <c r="CX315" s="16" t="s">
        <v>843</v>
      </c>
      <c r="CY315" s="16" t="s">
        <v>843</v>
      </c>
      <c r="CZ315" s="16" t="s">
        <v>843</v>
      </c>
      <c r="DA315" s="16" t="s">
        <v>5184</v>
      </c>
      <c r="DX315" s="16" t="s">
        <v>867</v>
      </c>
      <c r="DY315" s="16" t="s">
        <v>867</v>
      </c>
      <c r="GC315" s="16" t="s">
        <v>2337</v>
      </c>
      <c r="GD315" s="16" t="s">
        <v>9150</v>
      </c>
      <c r="GF315" s="16" t="s">
        <v>867</v>
      </c>
      <c r="GG315" s="16" t="s">
        <v>867</v>
      </c>
      <c r="GV315" s="16" t="s">
        <v>5449</v>
      </c>
      <c r="GW315" s="16" t="s">
        <v>843</v>
      </c>
      <c r="GX315" s="16" t="s">
        <v>843</v>
      </c>
      <c r="GY315" s="16" t="s">
        <v>843</v>
      </c>
      <c r="GZ315" s="16" t="s">
        <v>844</v>
      </c>
      <c r="HA315" s="16" t="s">
        <v>843</v>
      </c>
      <c r="HB315" s="16" t="s">
        <v>843</v>
      </c>
      <c r="HC315" s="16" t="s">
        <v>843</v>
      </c>
      <c r="HD315" s="16" t="s">
        <v>843</v>
      </c>
      <c r="HE315" s="16" t="s">
        <v>843</v>
      </c>
      <c r="HF315" s="16" t="s">
        <v>843</v>
      </c>
      <c r="HH315" s="16" t="s">
        <v>5456</v>
      </c>
      <c r="HK315" s="16" t="s">
        <v>865</v>
      </c>
      <c r="HM315" s="16" t="s">
        <v>865</v>
      </c>
      <c r="HZ315" s="16" t="s">
        <v>7944</v>
      </c>
      <c r="KE315" s="16" t="s">
        <v>5582</v>
      </c>
      <c r="KG315" s="16" t="s">
        <v>7018</v>
      </c>
      <c r="KH315" s="16" t="s">
        <v>7033</v>
      </c>
      <c r="KI315" s="16" t="s">
        <v>865</v>
      </c>
      <c r="LG315" s="16" t="s">
        <v>867</v>
      </c>
      <c r="LH315" s="16" t="s">
        <v>867</v>
      </c>
      <c r="LI315" s="16" t="s">
        <v>867</v>
      </c>
      <c r="LJ315" s="16" t="s">
        <v>867</v>
      </c>
      <c r="LK315" s="16" t="s">
        <v>867</v>
      </c>
      <c r="LL315" s="16" t="s">
        <v>864</v>
      </c>
      <c r="LM315" s="16" t="s">
        <v>843</v>
      </c>
      <c r="LN315" s="16" t="s">
        <v>843</v>
      </c>
      <c r="LO315" s="16" t="s">
        <v>843</v>
      </c>
      <c r="LP315" s="16" t="s">
        <v>843</v>
      </c>
      <c r="LQ315" s="16" t="s">
        <v>843</v>
      </c>
      <c r="LR315" s="16" t="s">
        <v>843</v>
      </c>
      <c r="LS315" s="16" t="s">
        <v>843</v>
      </c>
      <c r="LT315" s="16" t="s">
        <v>843</v>
      </c>
      <c r="LU315" s="16" t="s">
        <v>843</v>
      </c>
      <c r="LV315" s="16" t="s">
        <v>843</v>
      </c>
      <c r="LW315" s="16" t="s">
        <v>843</v>
      </c>
      <c r="LX315" s="16" t="s">
        <v>843</v>
      </c>
      <c r="LY315" s="16" t="s">
        <v>843</v>
      </c>
      <c r="LZ315" s="16" t="s">
        <v>844</v>
      </c>
      <c r="MA315" s="16" t="s">
        <v>843</v>
      </c>
      <c r="MX315" s="16" t="s">
        <v>5694</v>
      </c>
      <c r="MY315" s="16" t="s">
        <v>844</v>
      </c>
      <c r="MZ315" s="16" t="s">
        <v>843</v>
      </c>
      <c r="NA315" s="16" t="s">
        <v>843</v>
      </c>
      <c r="NB315" s="16" t="s">
        <v>843</v>
      </c>
      <c r="NC315" s="16" t="s">
        <v>843</v>
      </c>
      <c r="ND315" s="16" t="s">
        <v>843</v>
      </c>
      <c r="NE315" s="16" t="s">
        <v>843</v>
      </c>
      <c r="NF315" s="16" t="s">
        <v>843</v>
      </c>
      <c r="NG315" s="16" t="s">
        <v>843</v>
      </c>
      <c r="NH315" s="16" t="s">
        <v>843</v>
      </c>
      <c r="NI315" s="16" t="s">
        <v>843</v>
      </c>
      <c r="NJ315" s="16" t="s">
        <v>843</v>
      </c>
      <c r="NK315" s="16" t="s">
        <v>843</v>
      </c>
      <c r="NL315" s="16" t="s">
        <v>843</v>
      </c>
      <c r="NM315" s="16" t="s">
        <v>843</v>
      </c>
      <c r="NN315" s="16" t="s">
        <v>843</v>
      </c>
      <c r="NO315" s="16" t="s">
        <v>843</v>
      </c>
      <c r="NP315" s="16" t="s">
        <v>843</v>
      </c>
      <c r="NQ315" s="16" t="s">
        <v>843</v>
      </c>
      <c r="PC315" s="16" t="s">
        <v>865</v>
      </c>
      <c r="PD315" s="16" t="s">
        <v>865</v>
      </c>
      <c r="PY315" s="16" t="s">
        <v>865</v>
      </c>
      <c r="QP315" s="16" t="s">
        <v>865</v>
      </c>
      <c r="QR315" s="16" t="s">
        <v>867</v>
      </c>
      <c r="QT315" s="16" t="s">
        <v>865</v>
      </c>
      <c r="QV315" s="16" t="s">
        <v>865</v>
      </c>
      <c r="QX315" s="16" t="s">
        <v>865</v>
      </c>
      <c r="QY315" s="16" t="s">
        <v>867</v>
      </c>
      <c r="RD315" s="16" t="s">
        <v>865</v>
      </c>
      <c r="RF315" s="16" t="s">
        <v>7708</v>
      </c>
      <c r="RH315" s="16" t="s">
        <v>865</v>
      </c>
      <c r="RJ315" s="16" t="s">
        <v>865</v>
      </c>
      <c r="RN315" s="16" t="s">
        <v>7724</v>
      </c>
      <c r="RP315" s="16" t="s">
        <v>867</v>
      </c>
      <c r="RR315" s="16" t="s">
        <v>7720</v>
      </c>
      <c r="RT315" s="16" t="s">
        <v>7720</v>
      </c>
      <c r="RV315" s="16" t="s">
        <v>7720</v>
      </c>
      <c r="RX315" s="16" t="s">
        <v>7724</v>
      </c>
      <c r="RZ315" s="16" t="s">
        <v>867</v>
      </c>
      <c r="SQ315" s="16" t="s">
        <v>865</v>
      </c>
      <c r="SS315" s="16" t="s">
        <v>7308</v>
      </c>
      <c r="ST315" s="16" t="s">
        <v>7764</v>
      </c>
      <c r="TN315" s="16">
        <v>2000</v>
      </c>
      <c r="TO315" s="16">
        <v>0</v>
      </c>
      <c r="TP315" s="16">
        <v>1500</v>
      </c>
      <c r="TQ315" s="16">
        <v>500</v>
      </c>
      <c r="TR315" s="16">
        <v>300</v>
      </c>
      <c r="TS315" s="16">
        <v>120</v>
      </c>
      <c r="TT315" s="16">
        <v>0</v>
      </c>
      <c r="TU315" s="16">
        <v>200</v>
      </c>
      <c r="TV315" s="16">
        <v>800</v>
      </c>
      <c r="TW315" s="16">
        <v>0</v>
      </c>
      <c r="TZ315" s="16" t="s">
        <v>7364</v>
      </c>
      <c r="UA315" s="16" t="s">
        <v>8715</v>
      </c>
      <c r="UB315" s="16">
        <v>0</v>
      </c>
      <c r="UC315" s="16" t="s">
        <v>843</v>
      </c>
      <c r="UD315" s="16" t="s">
        <v>843</v>
      </c>
      <c r="UE315" s="16" t="s">
        <v>844</v>
      </c>
      <c r="UF315" s="16" t="s">
        <v>844</v>
      </c>
      <c r="UG315" s="16" t="s">
        <v>843</v>
      </c>
      <c r="UH315" s="16" t="s">
        <v>843</v>
      </c>
      <c r="VK315" s="16" t="s">
        <v>6102</v>
      </c>
      <c r="VL315" s="16" t="s">
        <v>843</v>
      </c>
      <c r="VM315" s="16" t="s">
        <v>843</v>
      </c>
      <c r="VN315" s="16" t="s">
        <v>843</v>
      </c>
      <c r="VO315" s="16" t="s">
        <v>843</v>
      </c>
      <c r="VP315" s="16" t="s">
        <v>844</v>
      </c>
      <c r="VQ315" s="16" t="s">
        <v>843</v>
      </c>
      <c r="VR315" s="16" t="s">
        <v>843</v>
      </c>
      <c r="VS315" s="16" t="s">
        <v>843</v>
      </c>
      <c r="VT315" s="16" t="s">
        <v>843</v>
      </c>
      <c r="VV315" s="16">
        <v>3000</v>
      </c>
      <c r="VX315" s="16" t="s">
        <v>6028</v>
      </c>
      <c r="VY315" s="16" t="s">
        <v>844</v>
      </c>
      <c r="VZ315" s="16" t="s">
        <v>843</v>
      </c>
      <c r="WA315" s="16" t="s">
        <v>843</v>
      </c>
      <c r="WB315" s="16" t="s">
        <v>843</v>
      </c>
      <c r="WC315" s="16" t="s">
        <v>843</v>
      </c>
      <c r="WD315" s="16" t="s">
        <v>843</v>
      </c>
      <c r="WE315" s="16" t="s">
        <v>843</v>
      </c>
      <c r="WF315" s="16" t="s">
        <v>843</v>
      </c>
      <c r="WH315" s="16">
        <v>1625</v>
      </c>
      <c r="WO315" s="16" t="s">
        <v>6920</v>
      </c>
      <c r="XD315" s="16" t="s">
        <v>6975</v>
      </c>
      <c r="XE315" s="16" t="s">
        <v>843</v>
      </c>
      <c r="XF315" s="16" t="s">
        <v>843</v>
      </c>
      <c r="XG315" s="16" t="s">
        <v>844</v>
      </c>
      <c r="XH315" s="16" t="s">
        <v>843</v>
      </c>
      <c r="XI315" s="16" t="s">
        <v>843</v>
      </c>
      <c r="XJ315" s="16" t="s">
        <v>843</v>
      </c>
      <c r="XK315" s="16" t="s">
        <v>843</v>
      </c>
      <c r="XL315" s="16" t="s">
        <v>843</v>
      </c>
      <c r="XM315" s="16" t="s">
        <v>843</v>
      </c>
      <c r="XN315" s="16" t="s">
        <v>843</v>
      </c>
      <c r="XO315" s="16" t="s">
        <v>843</v>
      </c>
      <c r="XP315" s="16" t="s">
        <v>843</v>
      </c>
      <c r="XQ315" s="16" t="s">
        <v>843</v>
      </c>
      <c r="YF315" s="16" t="s">
        <v>865</v>
      </c>
      <c r="YN315" s="16" t="s">
        <v>7040</v>
      </c>
      <c r="YP315" s="16" t="s">
        <v>7978</v>
      </c>
      <c r="YR315" s="16" t="s">
        <v>10409</v>
      </c>
      <c r="YS315" s="16" t="s">
        <v>10410</v>
      </c>
      <c r="YT315" s="16" t="s">
        <v>8694</v>
      </c>
      <c r="YU315" s="16" t="s">
        <v>10411</v>
      </c>
      <c r="YV315" s="16" t="s">
        <v>8696</v>
      </c>
      <c r="YW315" s="16" t="s">
        <v>844</v>
      </c>
      <c r="YX315" s="16" t="s">
        <v>8696</v>
      </c>
      <c r="YY315" s="16" t="s">
        <v>8924</v>
      </c>
      <c r="YZ315" s="16" t="s">
        <v>843</v>
      </c>
      <c r="ZB315" s="16">
        <v>4753.33</v>
      </c>
      <c r="ZC315" s="16" t="s">
        <v>8889</v>
      </c>
      <c r="ZD315" s="16" t="s">
        <v>843</v>
      </c>
      <c r="ZE315" s="16" t="s">
        <v>9540</v>
      </c>
      <c r="ZF315" s="16" t="s">
        <v>8779</v>
      </c>
      <c r="ZG315" s="16" t="s">
        <v>8739</v>
      </c>
      <c r="ZH315" s="16" t="s">
        <v>8752</v>
      </c>
      <c r="ZI315" s="16" t="s">
        <v>8854</v>
      </c>
      <c r="ZK315" s="16" t="s">
        <v>843</v>
      </c>
      <c r="ZL315" s="16" t="s">
        <v>8699</v>
      </c>
      <c r="ZM315" s="16" t="s">
        <v>843</v>
      </c>
      <c r="ZN315" s="16" t="s">
        <v>8815</v>
      </c>
      <c r="ZO315" s="16" t="s">
        <v>487</v>
      </c>
      <c r="ZP315" s="16" t="s">
        <v>487</v>
      </c>
      <c r="ZQ315" s="16" t="s">
        <v>486</v>
      </c>
      <c r="ZR315" s="16" t="s">
        <v>486</v>
      </c>
      <c r="ZS315" s="16" t="s">
        <v>844</v>
      </c>
      <c r="ZT315" s="16" t="s">
        <v>8705</v>
      </c>
      <c r="ZU315" s="16" t="s">
        <v>8706</v>
      </c>
      <c r="ZV315" s="16" t="s">
        <v>487</v>
      </c>
      <c r="ZW315" s="16" t="s">
        <v>843</v>
      </c>
      <c r="ZX315" s="16" t="s">
        <v>843</v>
      </c>
      <c r="ZY315" s="16" t="s">
        <v>843</v>
      </c>
      <c r="ZZ315" s="16" t="s">
        <v>844</v>
      </c>
      <c r="AAA315" s="16" t="s">
        <v>844</v>
      </c>
      <c r="AAB315" s="16" t="s">
        <v>843</v>
      </c>
      <c r="AAC315" s="16">
        <v>0</v>
      </c>
      <c r="AAD315" s="16" t="s">
        <v>843</v>
      </c>
      <c r="AAE315" s="16" t="s">
        <v>844</v>
      </c>
      <c r="AAF315" s="16" t="s">
        <v>843</v>
      </c>
      <c r="AAG315" s="16" t="s">
        <v>843</v>
      </c>
      <c r="AAH315" s="16" t="s">
        <v>843</v>
      </c>
      <c r="AAI315" s="16" t="s">
        <v>843</v>
      </c>
      <c r="AAJ315" s="16" t="s">
        <v>606</v>
      </c>
      <c r="AAK315" s="16" t="s">
        <v>645</v>
      </c>
      <c r="AAL315" s="16" t="s">
        <v>905</v>
      </c>
      <c r="AAM315" s="16" t="s">
        <v>663</v>
      </c>
      <c r="AAN315" s="16" t="s">
        <v>8707</v>
      </c>
      <c r="AAO315" s="16" t="s">
        <v>1018</v>
      </c>
      <c r="AAP315" s="16" t="s">
        <v>8708</v>
      </c>
      <c r="AAQ315" s="16" t="s">
        <v>8726</v>
      </c>
      <c r="AAS315" s="16">
        <v>3033.45</v>
      </c>
      <c r="AAT315" s="16" t="s">
        <v>782</v>
      </c>
      <c r="AAU315" s="16" t="s">
        <v>1068</v>
      </c>
      <c r="AAV315" s="16" t="s">
        <v>782</v>
      </c>
      <c r="AAW315" s="16" t="s">
        <v>782</v>
      </c>
      <c r="AAX315" s="16" t="s">
        <v>844</v>
      </c>
      <c r="AAY315" s="16" t="s">
        <v>8727</v>
      </c>
      <c r="AAZ315" s="16" t="s">
        <v>783</v>
      </c>
      <c r="ABA315" s="16" t="s">
        <v>783</v>
      </c>
      <c r="ABB315" s="16" t="s">
        <v>782</v>
      </c>
      <c r="ABC315" s="16" t="s">
        <v>783</v>
      </c>
      <c r="ABD315" s="16" t="s">
        <v>782</v>
      </c>
      <c r="ABE315" s="16" t="s">
        <v>783</v>
      </c>
      <c r="ABF315" s="16" t="s">
        <v>782</v>
      </c>
      <c r="ABG315" s="16" t="s">
        <v>783</v>
      </c>
      <c r="ABH315" s="16" t="s">
        <v>783</v>
      </c>
      <c r="ABI315" s="16" t="s">
        <v>783</v>
      </c>
      <c r="ABJ315" s="16" t="s">
        <v>782</v>
      </c>
      <c r="ABK315" s="16" t="s">
        <v>782</v>
      </c>
      <c r="ABL315" s="16" t="s">
        <v>8785</v>
      </c>
      <c r="ABM315" s="16" t="s">
        <v>843</v>
      </c>
      <c r="ABN315" s="16" t="s">
        <v>1033</v>
      </c>
      <c r="ABP315" s="16" t="s">
        <v>972</v>
      </c>
      <c r="ABQ315" s="16" t="s">
        <v>4324</v>
      </c>
      <c r="ABR315" s="16" t="s">
        <v>474</v>
      </c>
      <c r="ABS315" s="16" t="s">
        <v>457</v>
      </c>
      <c r="ABT315" s="16" t="s">
        <v>844</v>
      </c>
      <c r="ABU315" s="16" t="s">
        <v>844</v>
      </c>
      <c r="ABV315" s="16" t="s">
        <v>486</v>
      </c>
      <c r="ABW315" s="16" t="s">
        <v>487</v>
      </c>
      <c r="ABX315" s="16" t="s">
        <v>893</v>
      </c>
      <c r="ABY315" s="16" t="s">
        <v>486</v>
      </c>
      <c r="ABZ315" s="16" t="s">
        <v>486</v>
      </c>
      <c r="ACA315" s="16" t="s">
        <v>761</v>
      </c>
      <c r="ACB315" s="16" t="s">
        <v>774</v>
      </c>
      <c r="ACC315" s="16" t="s">
        <v>737</v>
      </c>
      <c r="ACD315" s="16" t="s">
        <v>486</v>
      </c>
      <c r="ACE315" s="16" t="s">
        <v>486</v>
      </c>
      <c r="ACG315" s="16" t="s">
        <v>1014</v>
      </c>
      <c r="ACH315" s="16" t="s">
        <v>1009</v>
      </c>
      <c r="ACI315" s="16" t="s">
        <v>462</v>
      </c>
      <c r="ACJ315" s="16">
        <v>1.1910000000000001</v>
      </c>
      <c r="ACK315" s="16" t="s">
        <v>478</v>
      </c>
      <c r="ACL315" s="16" t="s">
        <v>740</v>
      </c>
      <c r="ACM315" s="16" t="s">
        <v>1193</v>
      </c>
      <c r="ACN315" s="16" t="s">
        <v>1169</v>
      </c>
      <c r="ACO315" s="16" t="s">
        <v>1856</v>
      </c>
      <c r="ACP315" s="16">
        <v>1625</v>
      </c>
      <c r="ACQ315" s="16" t="s">
        <v>1201</v>
      </c>
      <c r="ACR315" s="16" t="s">
        <v>1644</v>
      </c>
      <c r="ACS315" s="16" t="s">
        <v>686</v>
      </c>
      <c r="ACT315" s="16" t="s">
        <v>1522</v>
      </c>
      <c r="ACU315" s="16" t="s">
        <v>833</v>
      </c>
      <c r="ACV315" s="16" t="s">
        <v>8711</v>
      </c>
      <c r="ACW315" s="16" t="s">
        <v>878</v>
      </c>
      <c r="ACX315" s="16" t="s">
        <v>1916</v>
      </c>
      <c r="ACY315" s="16" t="s">
        <v>1949</v>
      </c>
      <c r="ACZ315" s="16">
        <v>1</v>
      </c>
      <c r="ADA315" s="16">
        <v>1</v>
      </c>
      <c r="ADB315" s="16">
        <v>1</v>
      </c>
      <c r="ADC315" s="16">
        <v>1</v>
      </c>
      <c r="ADD315" s="16">
        <v>1</v>
      </c>
      <c r="ADE315" s="16" t="s">
        <v>8712</v>
      </c>
      <c r="ADF315" s="16">
        <v>0</v>
      </c>
      <c r="ADG315" s="16" t="s">
        <v>486</v>
      </c>
      <c r="ADH315" s="16">
        <v>1</v>
      </c>
      <c r="ADI315" s="16" t="s">
        <v>486</v>
      </c>
      <c r="ADJ315" s="16" t="s">
        <v>1743</v>
      </c>
      <c r="ADK315" s="16" t="s">
        <v>13194</v>
      </c>
      <c r="ADL315" s="16" t="s">
        <v>1761</v>
      </c>
      <c r="ADM315" s="16" t="s">
        <v>13195</v>
      </c>
      <c r="ADN315" s="16" t="s">
        <v>13196</v>
      </c>
      <c r="ADO315" s="16" t="s">
        <v>13197</v>
      </c>
      <c r="ADP315" s="16" t="s">
        <v>13196</v>
      </c>
      <c r="ADQ315" s="16" t="s">
        <v>1751</v>
      </c>
      <c r="ADR315" s="16" t="s">
        <v>13194</v>
      </c>
      <c r="ADU315" s="16" t="s">
        <v>1763</v>
      </c>
      <c r="ADW315" s="16" t="s">
        <v>13199</v>
      </c>
      <c r="ADY315" s="16" t="s">
        <v>1062</v>
      </c>
      <c r="AEA315" s="16">
        <v>4753.3333333333303</v>
      </c>
      <c r="AEC315" s="16" t="s">
        <v>1058</v>
      </c>
      <c r="AED315" s="16">
        <v>3033.45</v>
      </c>
      <c r="AEE315" s="16" t="s">
        <v>952</v>
      </c>
      <c r="AEG315" s="16">
        <v>4625</v>
      </c>
      <c r="AEI315" s="16">
        <v>2000</v>
      </c>
      <c r="AEK315" s="16">
        <v>1500</v>
      </c>
      <c r="AEL315" s="16">
        <v>500</v>
      </c>
      <c r="AEM315" s="16">
        <v>800</v>
      </c>
      <c r="AEN315" s="16">
        <v>300</v>
      </c>
      <c r="AEO315" s="16">
        <v>120</v>
      </c>
      <c r="AEP315" s="16">
        <v>200</v>
      </c>
    </row>
    <row r="316" spans="1:823" x14ac:dyDescent="0.25">
      <c r="A316" s="30">
        <v>45828</v>
      </c>
      <c r="B316" s="16" t="s">
        <v>10412</v>
      </c>
      <c r="C316" s="16" t="s">
        <v>867</v>
      </c>
      <c r="D316" s="16" t="s">
        <v>867</v>
      </c>
      <c r="E316" s="16">
        <v>54</v>
      </c>
      <c r="F316" s="16" t="s">
        <v>8153</v>
      </c>
      <c r="G316" s="16" t="s">
        <v>4099</v>
      </c>
      <c r="I316" s="16" t="s">
        <v>4170</v>
      </c>
      <c r="Z316" s="16" t="s">
        <v>981</v>
      </c>
      <c r="AA316" s="16" t="s">
        <v>470</v>
      </c>
      <c r="AB316" s="16">
        <v>3</v>
      </c>
      <c r="AC316" s="16" t="s">
        <v>1056</v>
      </c>
      <c r="AD316" s="16" t="s">
        <v>843</v>
      </c>
      <c r="AE316" s="16" t="s">
        <v>843</v>
      </c>
      <c r="AF316" s="16" t="s">
        <v>1056</v>
      </c>
      <c r="AG316" s="16" t="s">
        <v>844</v>
      </c>
      <c r="AH316" s="16" t="s">
        <v>1056</v>
      </c>
      <c r="AI316" s="16" t="s">
        <v>844</v>
      </c>
      <c r="AJ316" s="16" t="s">
        <v>843</v>
      </c>
      <c r="AK316" s="16" t="s">
        <v>843</v>
      </c>
      <c r="AM316" s="16" t="s">
        <v>737</v>
      </c>
      <c r="AN316" s="16" t="s">
        <v>759</v>
      </c>
      <c r="AP316" s="16" t="s">
        <v>774</v>
      </c>
      <c r="AR316" s="16" t="s">
        <v>6907</v>
      </c>
      <c r="BB316" s="16">
        <v>3</v>
      </c>
      <c r="BC316" s="16" t="s">
        <v>7875</v>
      </c>
      <c r="BE316" s="16" t="s">
        <v>5098</v>
      </c>
      <c r="BV316" s="16" t="s">
        <v>4433</v>
      </c>
      <c r="BW316" s="16" t="s">
        <v>844</v>
      </c>
      <c r="BX316" s="16" t="s">
        <v>843</v>
      </c>
      <c r="BY316" s="16" t="s">
        <v>843</v>
      </c>
      <c r="BZ316" s="16" t="s">
        <v>843</v>
      </c>
      <c r="CA316" s="16" t="s">
        <v>843</v>
      </c>
      <c r="CB316" s="16" t="s">
        <v>843</v>
      </c>
      <c r="CC316" s="16" t="s">
        <v>843</v>
      </c>
      <c r="CD316" s="16" t="s">
        <v>843</v>
      </c>
      <c r="CE316" s="16" t="s">
        <v>843</v>
      </c>
      <c r="CF316" s="16" t="s">
        <v>843</v>
      </c>
      <c r="CG316" s="16" t="s">
        <v>843</v>
      </c>
      <c r="CH316" s="16" t="s">
        <v>843</v>
      </c>
      <c r="CI316" s="16" t="s">
        <v>843</v>
      </c>
      <c r="CJ316" s="16" t="s">
        <v>843</v>
      </c>
      <c r="CK316" s="16" t="s">
        <v>843</v>
      </c>
      <c r="CP316" s="16" t="s">
        <v>867</v>
      </c>
      <c r="CQ316" s="16" t="s">
        <v>5191</v>
      </c>
      <c r="CR316" s="16" t="s">
        <v>844</v>
      </c>
      <c r="CS316" s="16" t="s">
        <v>843</v>
      </c>
      <c r="CT316" s="16" t="s">
        <v>843</v>
      </c>
      <c r="CU316" s="16" t="s">
        <v>843</v>
      </c>
      <c r="CV316" s="16" t="s">
        <v>843</v>
      </c>
      <c r="CW316" s="16" t="s">
        <v>843</v>
      </c>
      <c r="CX316" s="16" t="s">
        <v>843</v>
      </c>
      <c r="CY316" s="16" t="s">
        <v>843</v>
      </c>
      <c r="CZ316" s="16" t="s">
        <v>843</v>
      </c>
      <c r="DA316" s="16" t="s">
        <v>5184</v>
      </c>
      <c r="DX316" s="16" t="s">
        <v>7842</v>
      </c>
      <c r="DY316" s="16" t="s">
        <v>867</v>
      </c>
      <c r="GC316" s="16" t="s">
        <v>5330</v>
      </c>
      <c r="GF316" s="16" t="s">
        <v>867</v>
      </c>
      <c r="GG316" s="16" t="s">
        <v>867</v>
      </c>
      <c r="GV316" s="16" t="s">
        <v>9607</v>
      </c>
      <c r="GW316" s="16" t="s">
        <v>843</v>
      </c>
      <c r="GX316" s="16" t="s">
        <v>844</v>
      </c>
      <c r="GY316" s="16" t="s">
        <v>843</v>
      </c>
      <c r="GZ316" s="16" t="s">
        <v>844</v>
      </c>
      <c r="HA316" s="16" t="s">
        <v>843</v>
      </c>
      <c r="HB316" s="16" t="s">
        <v>843</v>
      </c>
      <c r="HC316" s="16" t="s">
        <v>843</v>
      </c>
      <c r="HD316" s="16" t="s">
        <v>843</v>
      </c>
      <c r="HE316" s="16" t="s">
        <v>843</v>
      </c>
      <c r="HF316" s="16" t="s">
        <v>843</v>
      </c>
      <c r="HH316" s="16" t="s">
        <v>5456</v>
      </c>
      <c r="HK316" s="16" t="s">
        <v>864</v>
      </c>
      <c r="HM316" s="16" t="s">
        <v>865</v>
      </c>
      <c r="HZ316" s="16" t="s">
        <v>7944</v>
      </c>
      <c r="KE316" s="16" t="s">
        <v>5582</v>
      </c>
      <c r="KG316" s="16" t="s">
        <v>7018</v>
      </c>
      <c r="KH316" s="16" t="s">
        <v>7033</v>
      </c>
      <c r="KI316" s="16" t="s">
        <v>865</v>
      </c>
      <c r="LG316" s="16" t="s">
        <v>867</v>
      </c>
      <c r="LH316" s="16" t="s">
        <v>865</v>
      </c>
      <c r="LI316" s="16" t="s">
        <v>867</v>
      </c>
      <c r="LJ316" s="16" t="s">
        <v>867</v>
      </c>
      <c r="LK316" s="16" t="s">
        <v>867</v>
      </c>
      <c r="LL316" s="16" t="s">
        <v>5657</v>
      </c>
      <c r="LM316" s="16" t="s">
        <v>844</v>
      </c>
      <c r="LN316" s="16" t="s">
        <v>843</v>
      </c>
      <c r="LO316" s="16" t="s">
        <v>843</v>
      </c>
      <c r="LP316" s="16" t="s">
        <v>843</v>
      </c>
      <c r="LQ316" s="16" t="s">
        <v>843</v>
      </c>
      <c r="LR316" s="16" t="s">
        <v>843</v>
      </c>
      <c r="LS316" s="16" t="s">
        <v>843</v>
      </c>
      <c r="LT316" s="16" t="s">
        <v>843</v>
      </c>
      <c r="LU316" s="16" t="s">
        <v>843</v>
      </c>
      <c r="LV316" s="16" t="s">
        <v>843</v>
      </c>
      <c r="LW316" s="16" t="s">
        <v>843</v>
      </c>
      <c r="LX316" s="16" t="s">
        <v>843</v>
      </c>
      <c r="LY316" s="16" t="s">
        <v>843</v>
      </c>
      <c r="LZ316" s="16" t="s">
        <v>843</v>
      </c>
      <c r="MA316" s="16" t="s">
        <v>843</v>
      </c>
      <c r="MC316" s="16" t="s">
        <v>5694</v>
      </c>
      <c r="MD316" s="16" t="s">
        <v>844</v>
      </c>
      <c r="ME316" s="16" t="s">
        <v>843</v>
      </c>
      <c r="MF316" s="16" t="s">
        <v>843</v>
      </c>
      <c r="MG316" s="16" t="s">
        <v>843</v>
      </c>
      <c r="MH316" s="16" t="s">
        <v>843</v>
      </c>
      <c r="MI316" s="16" t="s">
        <v>843</v>
      </c>
      <c r="MJ316" s="16" t="s">
        <v>843</v>
      </c>
      <c r="MK316" s="16" t="s">
        <v>843</v>
      </c>
      <c r="ML316" s="16" t="s">
        <v>843</v>
      </c>
      <c r="MM316" s="16" t="s">
        <v>843</v>
      </c>
      <c r="MN316" s="16" t="s">
        <v>843</v>
      </c>
      <c r="MO316" s="16" t="s">
        <v>843</v>
      </c>
      <c r="MP316" s="16" t="s">
        <v>843</v>
      </c>
      <c r="MQ316" s="16" t="s">
        <v>843</v>
      </c>
      <c r="MR316" s="16" t="s">
        <v>843</v>
      </c>
      <c r="MS316" s="16" t="s">
        <v>843</v>
      </c>
      <c r="MT316" s="16" t="s">
        <v>843</v>
      </c>
      <c r="MU316" s="16" t="s">
        <v>843</v>
      </c>
      <c r="MV316" s="16" t="s">
        <v>843</v>
      </c>
      <c r="MX316" s="16" t="s">
        <v>5694</v>
      </c>
      <c r="MY316" s="16" t="s">
        <v>844</v>
      </c>
      <c r="MZ316" s="16" t="s">
        <v>843</v>
      </c>
      <c r="NA316" s="16" t="s">
        <v>843</v>
      </c>
      <c r="NB316" s="16" t="s">
        <v>843</v>
      </c>
      <c r="NC316" s="16" t="s">
        <v>843</v>
      </c>
      <c r="ND316" s="16" t="s">
        <v>843</v>
      </c>
      <c r="NE316" s="16" t="s">
        <v>843</v>
      </c>
      <c r="NF316" s="16" t="s">
        <v>843</v>
      </c>
      <c r="NG316" s="16" t="s">
        <v>843</v>
      </c>
      <c r="NH316" s="16" t="s">
        <v>843</v>
      </c>
      <c r="NI316" s="16" t="s">
        <v>843</v>
      </c>
      <c r="NJ316" s="16" t="s">
        <v>843</v>
      </c>
      <c r="NK316" s="16" t="s">
        <v>843</v>
      </c>
      <c r="NL316" s="16" t="s">
        <v>843</v>
      </c>
      <c r="NM316" s="16" t="s">
        <v>843</v>
      </c>
      <c r="NN316" s="16" t="s">
        <v>843</v>
      </c>
      <c r="NO316" s="16" t="s">
        <v>843</v>
      </c>
      <c r="NP316" s="16" t="s">
        <v>843</v>
      </c>
      <c r="NQ316" s="16" t="s">
        <v>843</v>
      </c>
      <c r="PC316" s="16" t="s">
        <v>865</v>
      </c>
      <c r="PD316" s="16" t="s">
        <v>865</v>
      </c>
      <c r="PY316" s="16" t="s">
        <v>865</v>
      </c>
      <c r="QP316" s="16" t="s">
        <v>867</v>
      </c>
      <c r="QR316" s="16" t="s">
        <v>867</v>
      </c>
      <c r="QT316" s="16" t="s">
        <v>867</v>
      </c>
      <c r="QV316" s="16" t="s">
        <v>865</v>
      </c>
      <c r="QX316" s="16" t="s">
        <v>867</v>
      </c>
      <c r="RD316" s="16" t="s">
        <v>4216</v>
      </c>
      <c r="RF316" s="16" t="s">
        <v>865</v>
      </c>
      <c r="RH316" s="16" t="s">
        <v>865</v>
      </c>
      <c r="RJ316" s="16" t="s">
        <v>865</v>
      </c>
      <c r="RN316" s="16" t="s">
        <v>867</v>
      </c>
      <c r="RP316" s="16" t="s">
        <v>867</v>
      </c>
      <c r="RR316" s="16" t="s">
        <v>867</v>
      </c>
      <c r="RT316" s="16" t="s">
        <v>867</v>
      </c>
      <c r="RV316" s="16" t="s">
        <v>867</v>
      </c>
      <c r="RX316" s="16" t="s">
        <v>867</v>
      </c>
      <c r="RZ316" s="16" t="s">
        <v>867</v>
      </c>
      <c r="SQ316" s="16" t="s">
        <v>865</v>
      </c>
      <c r="SS316" s="16" t="s">
        <v>7302</v>
      </c>
      <c r="ST316" s="16" t="s">
        <v>7761</v>
      </c>
      <c r="TN316" s="16">
        <v>4000</v>
      </c>
      <c r="TP316" s="16">
        <v>1300</v>
      </c>
      <c r="TR316" s="16">
        <v>400</v>
      </c>
      <c r="TS316" s="16">
        <v>300</v>
      </c>
      <c r="TU316" s="16">
        <v>2000</v>
      </c>
      <c r="TZ316" s="16" t="s">
        <v>7367</v>
      </c>
      <c r="UA316" s="16" t="s">
        <v>8950</v>
      </c>
      <c r="UB316" s="16">
        <v>0</v>
      </c>
      <c r="UC316" s="16" t="s">
        <v>844</v>
      </c>
      <c r="UD316" s="16" t="s">
        <v>843</v>
      </c>
      <c r="UE316" s="16" t="s">
        <v>843</v>
      </c>
      <c r="UF316" s="16" t="s">
        <v>844</v>
      </c>
      <c r="UG316" s="16" t="s">
        <v>843</v>
      </c>
      <c r="UH316" s="16" t="s">
        <v>843</v>
      </c>
      <c r="VX316" s="16" t="s">
        <v>6028</v>
      </c>
      <c r="VY316" s="16" t="s">
        <v>844</v>
      </c>
      <c r="VZ316" s="16" t="s">
        <v>843</v>
      </c>
      <c r="WA316" s="16" t="s">
        <v>843</v>
      </c>
      <c r="WB316" s="16" t="s">
        <v>843</v>
      </c>
      <c r="WC316" s="16" t="s">
        <v>843</v>
      </c>
      <c r="WD316" s="16" t="s">
        <v>843</v>
      </c>
      <c r="WE316" s="16" t="s">
        <v>843</v>
      </c>
      <c r="WF316" s="16" t="s">
        <v>843</v>
      </c>
      <c r="WH316" s="16">
        <v>1625</v>
      </c>
      <c r="WO316" s="16" t="s">
        <v>6926</v>
      </c>
      <c r="YN316" s="16" t="s">
        <v>7040</v>
      </c>
      <c r="YP316" s="16" t="s">
        <v>7990</v>
      </c>
      <c r="YR316" s="16" t="s">
        <v>10413</v>
      </c>
      <c r="YS316" s="16" t="s">
        <v>10414</v>
      </c>
      <c r="YT316" s="16" t="s">
        <v>8694</v>
      </c>
      <c r="YU316" s="16" t="s">
        <v>10415</v>
      </c>
      <c r="YV316" s="16" t="s">
        <v>9148</v>
      </c>
      <c r="YW316" s="16" t="s">
        <v>844</v>
      </c>
      <c r="YX316" s="16" t="s">
        <v>9148</v>
      </c>
      <c r="ZE316" s="16" t="s">
        <v>843</v>
      </c>
      <c r="ZO316" s="16" t="s">
        <v>487</v>
      </c>
      <c r="ZP316" s="16" t="s">
        <v>487</v>
      </c>
      <c r="ZQ316" s="16" t="s">
        <v>486</v>
      </c>
      <c r="ZR316" s="16" t="s">
        <v>486</v>
      </c>
      <c r="ZS316" s="16" t="s">
        <v>844</v>
      </c>
      <c r="ZT316" s="16" t="s">
        <v>8705</v>
      </c>
      <c r="ZU316" s="16" t="s">
        <v>8706</v>
      </c>
      <c r="ZV316" s="16" t="s">
        <v>487</v>
      </c>
      <c r="ZW316" s="16" t="s">
        <v>843</v>
      </c>
      <c r="ZX316" s="16" t="s">
        <v>8732</v>
      </c>
      <c r="ZY316" s="16" t="s">
        <v>1056</v>
      </c>
      <c r="ZZ316" s="16" t="s">
        <v>844</v>
      </c>
      <c r="AAA316" s="16" t="s">
        <v>843</v>
      </c>
      <c r="AAB316" s="16" t="s">
        <v>843</v>
      </c>
      <c r="AAC316" s="16">
        <v>2</v>
      </c>
      <c r="AAD316" s="16" t="s">
        <v>1056</v>
      </c>
      <c r="AAE316" s="16" t="s">
        <v>844</v>
      </c>
      <c r="AAF316" s="16" t="s">
        <v>843</v>
      </c>
      <c r="AAG316" s="16" t="s">
        <v>843</v>
      </c>
      <c r="AAH316" s="16" t="s">
        <v>843</v>
      </c>
      <c r="AAI316" s="16" t="s">
        <v>843</v>
      </c>
      <c r="AAJ316" s="16" t="s">
        <v>600</v>
      </c>
      <c r="AAK316" s="16" t="s">
        <v>655</v>
      </c>
      <c r="AAL316" s="16" t="s">
        <v>905</v>
      </c>
      <c r="AAM316" s="16" t="s">
        <v>663</v>
      </c>
      <c r="AAN316" s="16" t="s">
        <v>8707</v>
      </c>
      <c r="AAO316" s="16" t="s">
        <v>1018</v>
      </c>
      <c r="AAP316" s="16" t="s">
        <v>8708</v>
      </c>
      <c r="AAS316" s="16">
        <v>1625</v>
      </c>
      <c r="AAU316" s="16" t="s">
        <v>782</v>
      </c>
      <c r="AAV316" s="16" t="s">
        <v>782</v>
      </c>
      <c r="AAW316" s="16" t="s">
        <v>782</v>
      </c>
      <c r="AAX316" s="16" t="s">
        <v>843</v>
      </c>
      <c r="AAY316" s="16" t="s">
        <v>8710</v>
      </c>
      <c r="AAZ316" s="16" t="s">
        <v>782</v>
      </c>
      <c r="ABA316" s="16" t="s">
        <v>782</v>
      </c>
      <c r="ABB316" s="16" t="s">
        <v>782</v>
      </c>
      <c r="ABC316" s="16" t="s">
        <v>782</v>
      </c>
      <c r="ABD316" s="16" t="s">
        <v>782</v>
      </c>
      <c r="ABE316" s="16" t="s">
        <v>783</v>
      </c>
      <c r="ABF316" s="16" t="s">
        <v>782</v>
      </c>
      <c r="ABG316" s="16" t="s">
        <v>782</v>
      </c>
      <c r="ABH316" s="16" t="s">
        <v>782</v>
      </c>
      <c r="ABI316" s="16" t="s">
        <v>782</v>
      </c>
      <c r="ABJ316" s="16" t="s">
        <v>782</v>
      </c>
      <c r="ABK316" s="16" t="s">
        <v>782</v>
      </c>
      <c r="ABL316" s="16" t="s">
        <v>844</v>
      </c>
      <c r="ABM316" s="16" t="s">
        <v>843</v>
      </c>
      <c r="ABN316" s="16" t="s">
        <v>1034</v>
      </c>
      <c r="ABO316" s="16" t="s">
        <v>486</v>
      </c>
      <c r="ABP316" s="16" t="s">
        <v>972</v>
      </c>
      <c r="ABQ316" s="16" t="s">
        <v>4341</v>
      </c>
      <c r="ABR316" s="16" t="s">
        <v>470</v>
      </c>
      <c r="ABS316" s="16" t="s">
        <v>451</v>
      </c>
      <c r="ABT316" s="16" t="s">
        <v>8732</v>
      </c>
      <c r="ABU316" s="16" t="s">
        <v>8732</v>
      </c>
      <c r="ABV316" s="16" t="s">
        <v>487</v>
      </c>
      <c r="ABW316" s="16" t="s">
        <v>487</v>
      </c>
      <c r="ABX316" s="16" t="s">
        <v>894</v>
      </c>
      <c r="ABY316" s="16" t="s">
        <v>486</v>
      </c>
      <c r="ABZ316" s="16" t="s">
        <v>486</v>
      </c>
      <c r="ACA316" s="16" t="s">
        <v>759</v>
      </c>
      <c r="ACB316" s="16" t="s">
        <v>774</v>
      </c>
      <c r="ACC316" s="16" t="s">
        <v>737</v>
      </c>
      <c r="ACD316" s="16" t="s">
        <v>486</v>
      </c>
      <c r="ACE316" s="16" t="s">
        <v>486</v>
      </c>
      <c r="ACG316" s="16" t="s">
        <v>1014</v>
      </c>
      <c r="ACH316" s="16" t="s">
        <v>1009</v>
      </c>
      <c r="ACI316" s="16" t="s">
        <v>462</v>
      </c>
      <c r="ACJ316" s="16">
        <v>0.79400000000000004</v>
      </c>
      <c r="ACK316" s="16" t="s">
        <v>482</v>
      </c>
      <c r="ACL316" s="16" t="s">
        <v>738</v>
      </c>
      <c r="ACM316" s="16" t="s">
        <v>1189</v>
      </c>
      <c r="ACN316" s="16" t="s">
        <v>1169</v>
      </c>
      <c r="ACO316" s="16" t="s">
        <v>1856</v>
      </c>
      <c r="ACP316" s="16">
        <v>1625</v>
      </c>
      <c r="ACQ316" s="16" t="s">
        <v>1202</v>
      </c>
      <c r="ACR316" s="16" t="s">
        <v>1645</v>
      </c>
      <c r="ACS316" s="16" t="s">
        <v>676</v>
      </c>
      <c r="ACT316" s="16" t="s">
        <v>1522</v>
      </c>
      <c r="ACU316" s="16" t="s">
        <v>833</v>
      </c>
      <c r="ACV316" s="16" t="s">
        <v>8711</v>
      </c>
      <c r="ACW316" s="16" t="s">
        <v>451</v>
      </c>
      <c r="ACX316" s="16" t="s">
        <v>1916</v>
      </c>
      <c r="ACY316" s="16" t="s">
        <v>1947</v>
      </c>
      <c r="ACZ316" s="16">
        <v>1</v>
      </c>
      <c r="ADA316" s="16">
        <v>0</v>
      </c>
      <c r="ADB316" s="16">
        <v>1</v>
      </c>
      <c r="ADC316" s="16">
        <v>1</v>
      </c>
      <c r="ADD316" s="16">
        <v>1</v>
      </c>
      <c r="ADE316" s="16" t="s">
        <v>9236</v>
      </c>
      <c r="ADF316" s="16">
        <v>0</v>
      </c>
      <c r="ADG316" s="16" t="s">
        <v>486</v>
      </c>
      <c r="ADH316" s="16">
        <v>1</v>
      </c>
      <c r="ADI316" s="16" t="s">
        <v>486</v>
      </c>
      <c r="ADJ316" s="16" t="s">
        <v>1744</v>
      </c>
      <c r="ADL316" s="16" t="s">
        <v>1761</v>
      </c>
      <c r="ADN316" s="16" t="s">
        <v>13196</v>
      </c>
      <c r="ADO316" s="16" t="s">
        <v>1766</v>
      </c>
      <c r="ADP316" s="16" t="s">
        <v>1743</v>
      </c>
      <c r="ADW316" s="16" t="s">
        <v>13199</v>
      </c>
      <c r="AEA316" s="16">
        <v>8000</v>
      </c>
      <c r="AEC316" s="16" t="s">
        <v>1058</v>
      </c>
      <c r="AED316" s="16">
        <v>541.66999999999996</v>
      </c>
      <c r="AEE316" s="16" t="s">
        <v>952</v>
      </c>
      <c r="AEG316" s="16">
        <v>1625</v>
      </c>
      <c r="AEI316" s="16">
        <v>1333.33</v>
      </c>
      <c r="AEK316" s="16">
        <v>433.33</v>
      </c>
      <c r="AEN316" s="16">
        <v>133.33000000000001</v>
      </c>
      <c r="AEO316" s="16">
        <v>100</v>
      </c>
      <c r="AEP316" s="16">
        <v>666.67</v>
      </c>
    </row>
    <row r="317" spans="1:823" x14ac:dyDescent="0.25">
      <c r="A317" s="30">
        <v>45828</v>
      </c>
      <c r="B317" s="16" t="s">
        <v>10416</v>
      </c>
      <c r="C317" s="16" t="s">
        <v>867</v>
      </c>
      <c r="D317" s="16" t="s">
        <v>867</v>
      </c>
      <c r="E317" s="16">
        <v>32</v>
      </c>
      <c r="F317" s="16" t="s">
        <v>8153</v>
      </c>
      <c r="G317" s="16" t="s">
        <v>4113</v>
      </c>
      <c r="I317" s="16" t="s">
        <v>4162</v>
      </c>
      <c r="Z317" s="16" t="s">
        <v>993</v>
      </c>
      <c r="AA317" s="16" t="s">
        <v>470</v>
      </c>
      <c r="AB317" s="16">
        <v>2</v>
      </c>
      <c r="AC317" s="16" t="s">
        <v>844</v>
      </c>
      <c r="AD317" s="16" t="s">
        <v>843</v>
      </c>
      <c r="AE317" s="16" t="s">
        <v>844</v>
      </c>
      <c r="AF317" s="16" t="s">
        <v>844</v>
      </c>
      <c r="AG317" s="16" t="s">
        <v>843</v>
      </c>
      <c r="AH317" s="16" t="s">
        <v>844</v>
      </c>
      <c r="AI317" s="16" t="s">
        <v>844</v>
      </c>
      <c r="AJ317" s="16" t="s">
        <v>843</v>
      </c>
      <c r="AK317" s="16" t="s">
        <v>844</v>
      </c>
      <c r="AM317" s="16" t="s">
        <v>737</v>
      </c>
      <c r="AN317" s="16" t="s">
        <v>759</v>
      </c>
      <c r="AP317" s="16" t="s">
        <v>768</v>
      </c>
      <c r="AR317" s="16" t="s">
        <v>6907</v>
      </c>
      <c r="BB317" s="16">
        <v>2</v>
      </c>
      <c r="BC317" s="16" t="s">
        <v>7878</v>
      </c>
      <c r="BE317" s="16" t="s">
        <v>5098</v>
      </c>
      <c r="BV317" s="16" t="s">
        <v>4433</v>
      </c>
      <c r="BW317" s="16" t="s">
        <v>844</v>
      </c>
      <c r="BX317" s="16" t="s">
        <v>843</v>
      </c>
      <c r="BY317" s="16" t="s">
        <v>843</v>
      </c>
      <c r="BZ317" s="16" t="s">
        <v>843</v>
      </c>
      <c r="CA317" s="16" t="s">
        <v>843</v>
      </c>
      <c r="CB317" s="16" t="s">
        <v>843</v>
      </c>
      <c r="CC317" s="16" t="s">
        <v>843</v>
      </c>
      <c r="CD317" s="16" t="s">
        <v>843</v>
      </c>
      <c r="CE317" s="16" t="s">
        <v>843</v>
      </c>
      <c r="CF317" s="16" t="s">
        <v>843</v>
      </c>
      <c r="CG317" s="16" t="s">
        <v>843</v>
      </c>
      <c r="CH317" s="16" t="s">
        <v>843</v>
      </c>
      <c r="CI317" s="16" t="s">
        <v>843</v>
      </c>
      <c r="CJ317" s="16" t="s">
        <v>843</v>
      </c>
      <c r="CK317" s="16" t="s">
        <v>843</v>
      </c>
      <c r="CP317" s="16" t="s">
        <v>867</v>
      </c>
      <c r="CQ317" s="16" t="s">
        <v>5191</v>
      </c>
      <c r="CR317" s="16" t="s">
        <v>844</v>
      </c>
      <c r="CS317" s="16" t="s">
        <v>843</v>
      </c>
      <c r="CT317" s="16" t="s">
        <v>843</v>
      </c>
      <c r="CU317" s="16" t="s">
        <v>843</v>
      </c>
      <c r="CV317" s="16" t="s">
        <v>843</v>
      </c>
      <c r="CW317" s="16" t="s">
        <v>843</v>
      </c>
      <c r="CX317" s="16" t="s">
        <v>843</v>
      </c>
      <c r="CY317" s="16" t="s">
        <v>843</v>
      </c>
      <c r="CZ317" s="16" t="s">
        <v>843</v>
      </c>
      <c r="DA317" s="16" t="s">
        <v>5184</v>
      </c>
      <c r="DX317" s="16" t="s">
        <v>867</v>
      </c>
      <c r="DY317" s="16" t="s">
        <v>867</v>
      </c>
      <c r="GC317" s="16" t="s">
        <v>5366</v>
      </c>
      <c r="GF317" s="16" t="s">
        <v>867</v>
      </c>
      <c r="GG317" s="16" t="s">
        <v>867</v>
      </c>
      <c r="GV317" s="16" t="s">
        <v>5443</v>
      </c>
      <c r="GW317" s="16" t="s">
        <v>843</v>
      </c>
      <c r="GX317" s="16" t="s">
        <v>844</v>
      </c>
      <c r="GY317" s="16" t="s">
        <v>843</v>
      </c>
      <c r="GZ317" s="16" t="s">
        <v>843</v>
      </c>
      <c r="HA317" s="16" t="s">
        <v>843</v>
      </c>
      <c r="HB317" s="16" t="s">
        <v>843</v>
      </c>
      <c r="HC317" s="16" t="s">
        <v>843</v>
      </c>
      <c r="HD317" s="16" t="s">
        <v>843</v>
      </c>
      <c r="HE317" s="16" t="s">
        <v>843</v>
      </c>
      <c r="HF317" s="16" t="s">
        <v>843</v>
      </c>
      <c r="HH317" s="16" t="s">
        <v>5456</v>
      </c>
      <c r="HK317" s="16" t="s">
        <v>865</v>
      </c>
      <c r="HM317" s="16" t="s">
        <v>865</v>
      </c>
      <c r="HZ317" s="16" t="s">
        <v>7944</v>
      </c>
      <c r="KE317" s="16" t="s">
        <v>5585</v>
      </c>
      <c r="KG317" s="16" t="s">
        <v>7021</v>
      </c>
      <c r="KH317" s="16" t="s">
        <v>7033</v>
      </c>
      <c r="KI317" s="16" t="s">
        <v>865</v>
      </c>
      <c r="LG317" s="16" t="s">
        <v>867</v>
      </c>
      <c r="LH317" s="16" t="s">
        <v>867</v>
      </c>
      <c r="LI317" s="16" t="s">
        <v>867</v>
      </c>
      <c r="LJ317" s="16" t="s">
        <v>867</v>
      </c>
      <c r="LK317" s="16" t="s">
        <v>867</v>
      </c>
      <c r="LL317" s="16" t="s">
        <v>5657</v>
      </c>
      <c r="LM317" s="16" t="s">
        <v>844</v>
      </c>
      <c r="LN317" s="16" t="s">
        <v>843</v>
      </c>
      <c r="LO317" s="16" t="s">
        <v>843</v>
      </c>
      <c r="LP317" s="16" t="s">
        <v>843</v>
      </c>
      <c r="LQ317" s="16" t="s">
        <v>843</v>
      </c>
      <c r="LR317" s="16" t="s">
        <v>843</v>
      </c>
      <c r="LS317" s="16" t="s">
        <v>843</v>
      </c>
      <c r="LT317" s="16" t="s">
        <v>843</v>
      </c>
      <c r="LU317" s="16" t="s">
        <v>843</v>
      </c>
      <c r="LV317" s="16" t="s">
        <v>843</v>
      </c>
      <c r="LW317" s="16" t="s">
        <v>843</v>
      </c>
      <c r="LX317" s="16" t="s">
        <v>843</v>
      </c>
      <c r="LY317" s="16" t="s">
        <v>843</v>
      </c>
      <c r="LZ317" s="16" t="s">
        <v>843</v>
      </c>
      <c r="MA317" s="16" t="s">
        <v>843</v>
      </c>
      <c r="MC317" s="16" t="s">
        <v>5694</v>
      </c>
      <c r="MD317" s="16" t="s">
        <v>844</v>
      </c>
      <c r="ME317" s="16" t="s">
        <v>843</v>
      </c>
      <c r="MF317" s="16" t="s">
        <v>843</v>
      </c>
      <c r="MG317" s="16" t="s">
        <v>843</v>
      </c>
      <c r="MH317" s="16" t="s">
        <v>843</v>
      </c>
      <c r="MI317" s="16" t="s">
        <v>843</v>
      </c>
      <c r="MJ317" s="16" t="s">
        <v>843</v>
      </c>
      <c r="MK317" s="16" t="s">
        <v>843</v>
      </c>
      <c r="ML317" s="16" t="s">
        <v>843</v>
      </c>
      <c r="MM317" s="16" t="s">
        <v>843</v>
      </c>
      <c r="MN317" s="16" t="s">
        <v>843</v>
      </c>
      <c r="MO317" s="16" t="s">
        <v>843</v>
      </c>
      <c r="MP317" s="16" t="s">
        <v>843</v>
      </c>
      <c r="MQ317" s="16" t="s">
        <v>843</v>
      </c>
      <c r="MR317" s="16" t="s">
        <v>843</v>
      </c>
      <c r="MS317" s="16" t="s">
        <v>843</v>
      </c>
      <c r="MT317" s="16" t="s">
        <v>843</v>
      </c>
      <c r="MU317" s="16" t="s">
        <v>843</v>
      </c>
      <c r="MV317" s="16" t="s">
        <v>843</v>
      </c>
      <c r="NS317" s="16" t="s">
        <v>5694</v>
      </c>
      <c r="NT317" s="16" t="s">
        <v>844</v>
      </c>
      <c r="NU317" s="16" t="s">
        <v>843</v>
      </c>
      <c r="NV317" s="16" t="s">
        <v>843</v>
      </c>
      <c r="NW317" s="16" t="s">
        <v>843</v>
      </c>
      <c r="NX317" s="16" t="s">
        <v>843</v>
      </c>
      <c r="NY317" s="16" t="s">
        <v>843</v>
      </c>
      <c r="NZ317" s="16" t="s">
        <v>843</v>
      </c>
      <c r="OA317" s="16" t="s">
        <v>843</v>
      </c>
      <c r="OB317" s="16" t="s">
        <v>843</v>
      </c>
      <c r="OC317" s="16" t="s">
        <v>843</v>
      </c>
      <c r="OD317" s="16" t="s">
        <v>843</v>
      </c>
      <c r="OE317" s="16" t="s">
        <v>843</v>
      </c>
      <c r="OF317" s="16" t="s">
        <v>843</v>
      </c>
      <c r="OG317" s="16" t="s">
        <v>843</v>
      </c>
      <c r="OH317" s="16" t="s">
        <v>843</v>
      </c>
      <c r="OI317" s="16" t="s">
        <v>843</v>
      </c>
      <c r="PC317" s="16" t="s">
        <v>865</v>
      </c>
      <c r="PD317" s="16" t="s">
        <v>865</v>
      </c>
      <c r="PY317" s="16" t="s">
        <v>867</v>
      </c>
      <c r="PZ317" s="16">
        <v>1</v>
      </c>
      <c r="QP317" s="16" t="s">
        <v>865</v>
      </c>
      <c r="QR317" s="16" t="s">
        <v>867</v>
      </c>
      <c r="QT317" s="16" t="s">
        <v>867</v>
      </c>
      <c r="QV317" s="16" t="s">
        <v>865</v>
      </c>
      <c r="QX317" s="16" t="s">
        <v>867</v>
      </c>
      <c r="QY317" s="16" t="s">
        <v>867</v>
      </c>
      <c r="RD317" s="16" t="s">
        <v>7708</v>
      </c>
      <c r="RF317" s="16" t="s">
        <v>865</v>
      </c>
      <c r="RH317" s="16" t="s">
        <v>4216</v>
      </c>
      <c r="RJ317" s="16" t="s">
        <v>4216</v>
      </c>
      <c r="RN317" s="16" t="s">
        <v>7720</v>
      </c>
      <c r="RP317" s="16" t="s">
        <v>867</v>
      </c>
      <c r="RR317" s="16" t="s">
        <v>867</v>
      </c>
      <c r="RT317" s="16" t="s">
        <v>867</v>
      </c>
      <c r="RV317" s="16" t="s">
        <v>7720</v>
      </c>
      <c r="RX317" s="16" t="s">
        <v>7720</v>
      </c>
      <c r="RZ317" s="16" t="s">
        <v>867</v>
      </c>
      <c r="SQ317" s="16" t="s">
        <v>867</v>
      </c>
      <c r="SS317" s="16" t="s">
        <v>7296</v>
      </c>
      <c r="ST317" s="16" t="s">
        <v>7758</v>
      </c>
      <c r="TN317" s="16">
        <v>3500</v>
      </c>
      <c r="TO317" s="16">
        <v>5000</v>
      </c>
      <c r="TP317" s="16">
        <v>1000</v>
      </c>
      <c r="TQ317" s="16">
        <v>0</v>
      </c>
      <c r="TR317" s="16">
        <v>350</v>
      </c>
      <c r="TS317" s="16">
        <v>300</v>
      </c>
      <c r="TT317" s="16">
        <v>0</v>
      </c>
      <c r="TU317" s="16">
        <v>1000</v>
      </c>
      <c r="TV317" s="16">
        <v>1200</v>
      </c>
      <c r="TW317" s="16">
        <v>0</v>
      </c>
      <c r="TX317" s="16">
        <v>6000</v>
      </c>
      <c r="TZ317" s="16" t="s">
        <v>7367</v>
      </c>
      <c r="UA317" s="16" t="s">
        <v>8950</v>
      </c>
      <c r="UB317" s="16">
        <v>0</v>
      </c>
      <c r="UC317" s="16" t="s">
        <v>844</v>
      </c>
      <c r="UD317" s="16" t="s">
        <v>843</v>
      </c>
      <c r="UE317" s="16" t="s">
        <v>843</v>
      </c>
      <c r="UF317" s="16" t="s">
        <v>844</v>
      </c>
      <c r="UG317" s="16" t="s">
        <v>843</v>
      </c>
      <c r="UH317" s="16" t="s">
        <v>843</v>
      </c>
      <c r="UL317" s="16">
        <v>10000</v>
      </c>
      <c r="VX317" s="16" t="s">
        <v>6028</v>
      </c>
      <c r="VY317" s="16" t="s">
        <v>844</v>
      </c>
      <c r="VZ317" s="16" t="s">
        <v>843</v>
      </c>
      <c r="WA317" s="16" t="s">
        <v>843</v>
      </c>
      <c r="WB317" s="16" t="s">
        <v>843</v>
      </c>
      <c r="WC317" s="16" t="s">
        <v>843</v>
      </c>
      <c r="WD317" s="16" t="s">
        <v>843</v>
      </c>
      <c r="WE317" s="16" t="s">
        <v>843</v>
      </c>
      <c r="WF317" s="16" t="s">
        <v>843</v>
      </c>
      <c r="WH317" s="16">
        <v>3250</v>
      </c>
      <c r="WO317" s="16" t="s">
        <v>6920</v>
      </c>
      <c r="XD317" s="16" t="s">
        <v>6975</v>
      </c>
      <c r="XE317" s="16" t="s">
        <v>843</v>
      </c>
      <c r="XF317" s="16" t="s">
        <v>843</v>
      </c>
      <c r="XG317" s="16" t="s">
        <v>844</v>
      </c>
      <c r="XH317" s="16" t="s">
        <v>843</v>
      </c>
      <c r="XI317" s="16" t="s">
        <v>843</v>
      </c>
      <c r="XJ317" s="16" t="s">
        <v>843</v>
      </c>
      <c r="XK317" s="16" t="s">
        <v>843</v>
      </c>
      <c r="XL317" s="16" t="s">
        <v>843</v>
      </c>
      <c r="XM317" s="16" t="s">
        <v>843</v>
      </c>
      <c r="XN317" s="16" t="s">
        <v>843</v>
      </c>
      <c r="XO317" s="16" t="s">
        <v>843</v>
      </c>
      <c r="XP317" s="16" t="s">
        <v>843</v>
      </c>
      <c r="XQ317" s="16" t="s">
        <v>843</v>
      </c>
      <c r="YF317" s="16" t="s">
        <v>865</v>
      </c>
      <c r="YN317" s="16" t="s">
        <v>7040</v>
      </c>
      <c r="YP317" s="16" t="s">
        <v>7978</v>
      </c>
      <c r="YR317" s="16" t="s">
        <v>10417</v>
      </c>
      <c r="YS317" s="16" t="s">
        <v>10418</v>
      </c>
      <c r="YT317" s="16" t="s">
        <v>8694</v>
      </c>
      <c r="YU317" s="16" t="s">
        <v>10419</v>
      </c>
      <c r="YV317" s="16" t="s">
        <v>8696</v>
      </c>
      <c r="YW317" s="16" t="s">
        <v>844</v>
      </c>
      <c r="YX317" s="16" t="s">
        <v>8696</v>
      </c>
      <c r="YY317" s="16" t="s">
        <v>8735</v>
      </c>
      <c r="YZ317" s="16" t="s">
        <v>843</v>
      </c>
      <c r="ZA317" s="16" t="s">
        <v>8789</v>
      </c>
      <c r="ZB317" s="16">
        <v>11850</v>
      </c>
      <c r="ZC317" s="16" t="s">
        <v>8888</v>
      </c>
      <c r="ZD317" s="16" t="s">
        <v>8889</v>
      </c>
      <c r="ZE317" s="16" t="s">
        <v>8735</v>
      </c>
      <c r="ZF317" s="16" t="s">
        <v>8701</v>
      </c>
      <c r="ZG317" s="16" t="s">
        <v>8752</v>
      </c>
      <c r="ZH317" s="16" t="s">
        <v>8752</v>
      </c>
      <c r="ZI317" s="16" t="s">
        <v>8754</v>
      </c>
      <c r="ZJ317" s="16" t="s">
        <v>8699</v>
      </c>
      <c r="ZK317" s="16" t="s">
        <v>843</v>
      </c>
      <c r="ZL317" s="16" t="s">
        <v>8754</v>
      </c>
      <c r="ZM317" s="16" t="s">
        <v>843</v>
      </c>
      <c r="ZN317" s="16" t="s">
        <v>8703</v>
      </c>
      <c r="ZO317" s="16" t="s">
        <v>487</v>
      </c>
      <c r="ZP317" s="16" t="s">
        <v>487</v>
      </c>
      <c r="ZQ317" s="16" t="s">
        <v>487</v>
      </c>
      <c r="ZR317" s="16" t="s">
        <v>486</v>
      </c>
      <c r="ZS317" s="16" t="s">
        <v>844</v>
      </c>
      <c r="ZT317" s="16" t="s">
        <v>8705</v>
      </c>
      <c r="ZU317" s="16" t="s">
        <v>8706</v>
      </c>
      <c r="ZV317" s="16" t="s">
        <v>487</v>
      </c>
      <c r="ZW317" s="16" t="s">
        <v>844</v>
      </c>
      <c r="ZX317" s="16" t="s">
        <v>844</v>
      </c>
      <c r="ZY317" s="16" t="s">
        <v>844</v>
      </c>
      <c r="ZZ317" s="16" t="s">
        <v>844</v>
      </c>
      <c r="AAA317" s="16" t="s">
        <v>843</v>
      </c>
      <c r="AAB317" s="16" t="s">
        <v>843</v>
      </c>
      <c r="AAC317" s="16">
        <v>1</v>
      </c>
      <c r="AAD317" s="16" t="s">
        <v>844</v>
      </c>
      <c r="AAE317" s="16" t="s">
        <v>843</v>
      </c>
      <c r="AAF317" s="16" t="s">
        <v>843</v>
      </c>
      <c r="AAG317" s="16" t="s">
        <v>843</v>
      </c>
      <c r="AAH317" s="16" t="s">
        <v>843</v>
      </c>
      <c r="AAI317" s="16" t="s">
        <v>844</v>
      </c>
      <c r="AAJ317" s="16" t="s">
        <v>615</v>
      </c>
      <c r="AAK317" s="16" t="s">
        <v>633</v>
      </c>
      <c r="AAL317" s="16" t="s">
        <v>904</v>
      </c>
      <c r="AAM317" s="16" t="s">
        <v>663</v>
      </c>
      <c r="AAN317" s="16" t="s">
        <v>8707</v>
      </c>
      <c r="AAO317" s="16" t="s">
        <v>1018</v>
      </c>
      <c r="AAP317" s="16" t="s">
        <v>8708</v>
      </c>
      <c r="AAS317" s="16">
        <v>13250</v>
      </c>
      <c r="AAT317" s="16" t="s">
        <v>1068</v>
      </c>
      <c r="AAU317" s="16" t="s">
        <v>782</v>
      </c>
      <c r="AAX317" s="16" t="s">
        <v>844</v>
      </c>
      <c r="AAY317" s="16" t="s">
        <v>8727</v>
      </c>
      <c r="AAZ317" s="16" t="s">
        <v>782</v>
      </c>
      <c r="ABA317" s="16" t="s">
        <v>782</v>
      </c>
      <c r="ABB317" s="16" t="s">
        <v>782</v>
      </c>
      <c r="ABC317" s="16" t="s">
        <v>783</v>
      </c>
      <c r="ABD317" s="16" t="s">
        <v>783</v>
      </c>
      <c r="ABE317" s="16" t="s">
        <v>783</v>
      </c>
      <c r="ABF317" s="16" t="s">
        <v>782</v>
      </c>
      <c r="ABG317" s="16" t="s">
        <v>782</v>
      </c>
      <c r="ABH317" s="16" t="s">
        <v>782</v>
      </c>
      <c r="ABI317" s="16" t="s">
        <v>783</v>
      </c>
      <c r="ABJ317" s="16" t="s">
        <v>783</v>
      </c>
      <c r="ABK317" s="16" t="s">
        <v>782</v>
      </c>
      <c r="ABL317" s="16" t="s">
        <v>8769</v>
      </c>
      <c r="ABM317" s="16" t="s">
        <v>843</v>
      </c>
      <c r="ABN317" s="16" t="s">
        <v>1034</v>
      </c>
      <c r="ABO317" s="16" t="s">
        <v>487</v>
      </c>
      <c r="ABP317" s="16" t="s">
        <v>972</v>
      </c>
      <c r="ABQ317" s="16" t="s">
        <v>4324</v>
      </c>
      <c r="ABR317" s="16" t="s">
        <v>470</v>
      </c>
      <c r="ABS317" s="16" t="s">
        <v>445</v>
      </c>
      <c r="ABT317" s="16" t="s">
        <v>1056</v>
      </c>
      <c r="ABU317" s="16" t="s">
        <v>844</v>
      </c>
      <c r="ABV317" s="16" t="s">
        <v>487</v>
      </c>
      <c r="ABW317" s="16" t="s">
        <v>486</v>
      </c>
      <c r="ABX317" s="16" t="s">
        <v>892</v>
      </c>
      <c r="ABY317" s="16" t="s">
        <v>486</v>
      </c>
      <c r="ABZ317" s="16" t="s">
        <v>486</v>
      </c>
      <c r="ACA317" s="16" t="s">
        <v>759</v>
      </c>
      <c r="ACB317" s="16" t="s">
        <v>768</v>
      </c>
      <c r="ACC317" s="16" t="s">
        <v>737</v>
      </c>
      <c r="ACD317" s="16" t="s">
        <v>486</v>
      </c>
      <c r="ACE317" s="16" t="s">
        <v>486</v>
      </c>
      <c r="ACG317" s="16" t="s">
        <v>1013</v>
      </c>
      <c r="ACH317" s="16" t="s">
        <v>1009</v>
      </c>
      <c r="ACI317" s="16" t="s">
        <v>462</v>
      </c>
      <c r="ACJ317" s="16">
        <v>1.1910000000000001</v>
      </c>
      <c r="ACK317" s="16" t="s">
        <v>478</v>
      </c>
      <c r="ACL317" s="16" t="s">
        <v>738</v>
      </c>
      <c r="ACM317" s="16" t="s">
        <v>1188</v>
      </c>
      <c r="ACN317" s="16" t="s">
        <v>1169</v>
      </c>
      <c r="ACO317" s="16" t="s">
        <v>1856</v>
      </c>
      <c r="ACP317" s="16">
        <v>3250</v>
      </c>
      <c r="ACQ317" s="16" t="s">
        <v>1202</v>
      </c>
      <c r="ACR317" s="16" t="s">
        <v>1645</v>
      </c>
      <c r="ACS317" s="16" t="s">
        <v>680</v>
      </c>
      <c r="ACT317" s="16" t="s">
        <v>1522</v>
      </c>
      <c r="ACU317" s="16" t="s">
        <v>831</v>
      </c>
      <c r="ACV317" s="16" t="s">
        <v>8756</v>
      </c>
      <c r="ACW317" s="16" t="s">
        <v>445</v>
      </c>
      <c r="ACX317" s="16" t="s">
        <v>1914</v>
      </c>
      <c r="ACY317" s="16" t="s">
        <v>1947</v>
      </c>
      <c r="ACZ317" s="16">
        <v>1</v>
      </c>
      <c r="ADA317" s="16">
        <v>1</v>
      </c>
      <c r="ADB317" s="16">
        <v>1</v>
      </c>
      <c r="ADC317" s="16">
        <v>1</v>
      </c>
      <c r="ADD317" s="16">
        <v>1</v>
      </c>
      <c r="ADE317" s="16" t="s">
        <v>8712</v>
      </c>
      <c r="ADF317" s="16">
        <v>0</v>
      </c>
      <c r="ADG317" s="16" t="s">
        <v>486</v>
      </c>
      <c r="ADH317" s="16">
        <v>2</v>
      </c>
      <c r="ADI317" s="16" t="s">
        <v>1554</v>
      </c>
      <c r="ADJ317" s="16" t="s">
        <v>1744</v>
      </c>
      <c r="ADK317" s="16" t="s">
        <v>1750</v>
      </c>
      <c r="ADL317" s="16" t="s">
        <v>1764</v>
      </c>
      <c r="ADM317" s="16" t="s">
        <v>13194</v>
      </c>
      <c r="ADN317" s="16" t="s">
        <v>13196</v>
      </c>
      <c r="ADO317" s="16" t="s">
        <v>1766</v>
      </c>
      <c r="ADP317" s="16" t="s">
        <v>1751</v>
      </c>
      <c r="ADQ317" s="16" t="s">
        <v>1751</v>
      </c>
      <c r="ADR317" s="16" t="s">
        <v>13194</v>
      </c>
      <c r="ADS317" s="16" t="s">
        <v>1750</v>
      </c>
      <c r="ADW317" s="16" t="s">
        <v>8729</v>
      </c>
      <c r="ADY317" s="16" t="s">
        <v>1063</v>
      </c>
      <c r="AEB317" s="16">
        <v>11850</v>
      </c>
      <c r="AEC317" s="16" t="s">
        <v>1059</v>
      </c>
      <c r="AED317" s="16">
        <v>6625</v>
      </c>
      <c r="AEE317" s="16" t="s">
        <v>952</v>
      </c>
      <c r="AEH317" s="16">
        <v>3250</v>
      </c>
      <c r="AEI317" s="16">
        <v>1750</v>
      </c>
      <c r="AEJ317" s="16">
        <v>2500</v>
      </c>
      <c r="AEK317" s="16">
        <v>500</v>
      </c>
      <c r="AEM317" s="16">
        <v>600</v>
      </c>
      <c r="AEN317" s="16">
        <v>175</v>
      </c>
      <c r="AEO317" s="16">
        <v>150</v>
      </c>
      <c r="AEP317" s="16">
        <v>500</v>
      </c>
    </row>
    <row r="318" spans="1:823" x14ac:dyDescent="0.25">
      <c r="A318" s="30">
        <v>45828</v>
      </c>
      <c r="B318" s="16" t="s">
        <v>10420</v>
      </c>
      <c r="C318" s="16" t="s">
        <v>867</v>
      </c>
      <c r="D318" s="16" t="s">
        <v>867</v>
      </c>
      <c r="E318" s="16">
        <v>59</v>
      </c>
      <c r="F318" s="16" t="s">
        <v>8153</v>
      </c>
      <c r="G318" s="16" t="s">
        <v>4113</v>
      </c>
      <c r="I318" s="16" t="s">
        <v>4162</v>
      </c>
      <c r="Z318" s="16" t="s">
        <v>983</v>
      </c>
      <c r="AA318" s="16" t="s">
        <v>470</v>
      </c>
      <c r="AB318" s="16">
        <v>4</v>
      </c>
      <c r="AC318" s="16" t="s">
        <v>844</v>
      </c>
      <c r="AD318" s="16" t="s">
        <v>844</v>
      </c>
      <c r="AE318" s="16" t="s">
        <v>844</v>
      </c>
      <c r="AF318" s="16" t="s">
        <v>1056</v>
      </c>
      <c r="AG318" s="16" t="s">
        <v>843</v>
      </c>
      <c r="AH318" s="16" t="s">
        <v>8732</v>
      </c>
      <c r="AI318" s="16" t="s">
        <v>844</v>
      </c>
      <c r="AJ318" s="16" t="s">
        <v>843</v>
      </c>
      <c r="AK318" s="16" t="s">
        <v>1056</v>
      </c>
      <c r="AM318" s="16" t="s">
        <v>737</v>
      </c>
      <c r="AN318" s="16" t="s">
        <v>759</v>
      </c>
      <c r="AP318" s="16" t="s">
        <v>768</v>
      </c>
      <c r="AR318" s="16" t="s">
        <v>6910</v>
      </c>
      <c r="BB318" s="16">
        <v>3</v>
      </c>
      <c r="BC318" s="16" t="s">
        <v>7875</v>
      </c>
      <c r="BE318" s="16" t="s">
        <v>5101</v>
      </c>
      <c r="BV318" s="16" t="s">
        <v>4433</v>
      </c>
      <c r="BW318" s="16" t="s">
        <v>844</v>
      </c>
      <c r="BX318" s="16" t="s">
        <v>843</v>
      </c>
      <c r="BY318" s="16" t="s">
        <v>843</v>
      </c>
      <c r="BZ318" s="16" t="s">
        <v>843</v>
      </c>
      <c r="CA318" s="16" t="s">
        <v>843</v>
      </c>
      <c r="CB318" s="16" t="s">
        <v>843</v>
      </c>
      <c r="CC318" s="16" t="s">
        <v>843</v>
      </c>
      <c r="CD318" s="16" t="s">
        <v>843</v>
      </c>
      <c r="CE318" s="16" t="s">
        <v>843</v>
      </c>
      <c r="CF318" s="16" t="s">
        <v>843</v>
      </c>
      <c r="CG318" s="16" t="s">
        <v>843</v>
      </c>
      <c r="CH318" s="16" t="s">
        <v>843</v>
      </c>
      <c r="CI318" s="16" t="s">
        <v>843</v>
      </c>
      <c r="CJ318" s="16" t="s">
        <v>843</v>
      </c>
      <c r="CK318" s="16" t="s">
        <v>843</v>
      </c>
      <c r="CP318" s="16" t="s">
        <v>867</v>
      </c>
      <c r="CQ318" s="16" t="s">
        <v>9028</v>
      </c>
      <c r="CR318" s="16" t="s">
        <v>844</v>
      </c>
      <c r="CS318" s="16" t="s">
        <v>843</v>
      </c>
      <c r="CT318" s="16" t="s">
        <v>844</v>
      </c>
      <c r="CU318" s="16" t="s">
        <v>843</v>
      </c>
      <c r="CV318" s="16" t="s">
        <v>843</v>
      </c>
      <c r="CW318" s="16" t="s">
        <v>843</v>
      </c>
      <c r="CX318" s="16" t="s">
        <v>843</v>
      </c>
      <c r="CY318" s="16" t="s">
        <v>843</v>
      </c>
      <c r="CZ318" s="16" t="s">
        <v>843</v>
      </c>
      <c r="DA318" s="16" t="s">
        <v>5184</v>
      </c>
      <c r="DX318" s="16" t="s">
        <v>867</v>
      </c>
      <c r="DY318" s="16" t="s">
        <v>867</v>
      </c>
      <c r="GC318" s="16" t="s">
        <v>5372</v>
      </c>
      <c r="GF318" s="16" t="s">
        <v>867</v>
      </c>
      <c r="GG318" s="16" t="s">
        <v>867</v>
      </c>
      <c r="GV318" s="16" t="s">
        <v>5443</v>
      </c>
      <c r="GW318" s="16" t="s">
        <v>843</v>
      </c>
      <c r="GX318" s="16" t="s">
        <v>844</v>
      </c>
      <c r="GY318" s="16" t="s">
        <v>843</v>
      </c>
      <c r="GZ318" s="16" t="s">
        <v>843</v>
      </c>
      <c r="HA318" s="16" t="s">
        <v>843</v>
      </c>
      <c r="HB318" s="16" t="s">
        <v>843</v>
      </c>
      <c r="HC318" s="16" t="s">
        <v>843</v>
      </c>
      <c r="HD318" s="16" t="s">
        <v>843</v>
      </c>
      <c r="HE318" s="16" t="s">
        <v>843</v>
      </c>
      <c r="HF318" s="16" t="s">
        <v>843</v>
      </c>
      <c r="HH318" s="16" t="s">
        <v>5456</v>
      </c>
      <c r="HK318" s="16" t="s">
        <v>864</v>
      </c>
      <c r="HM318" s="16" t="s">
        <v>865</v>
      </c>
      <c r="HZ318" s="16" t="s">
        <v>7944</v>
      </c>
      <c r="KE318" s="16" t="s">
        <v>5585</v>
      </c>
      <c r="KG318" s="16" t="s">
        <v>7018</v>
      </c>
      <c r="KH318" s="16" t="s">
        <v>7033</v>
      </c>
      <c r="KI318" s="16" t="s">
        <v>865</v>
      </c>
      <c r="LG318" s="16" t="s">
        <v>867</v>
      </c>
      <c r="LH318" s="16" t="s">
        <v>867</v>
      </c>
      <c r="LI318" s="16" t="s">
        <v>867</v>
      </c>
      <c r="LJ318" s="16" t="s">
        <v>867</v>
      </c>
      <c r="LK318" s="16" t="s">
        <v>867</v>
      </c>
      <c r="LL318" s="16" t="s">
        <v>864</v>
      </c>
      <c r="LM318" s="16" t="s">
        <v>843</v>
      </c>
      <c r="LN318" s="16" t="s">
        <v>843</v>
      </c>
      <c r="LO318" s="16" t="s">
        <v>843</v>
      </c>
      <c r="LP318" s="16" t="s">
        <v>843</v>
      </c>
      <c r="LQ318" s="16" t="s">
        <v>843</v>
      </c>
      <c r="LR318" s="16" t="s">
        <v>843</v>
      </c>
      <c r="LS318" s="16" t="s">
        <v>843</v>
      </c>
      <c r="LT318" s="16" t="s">
        <v>843</v>
      </c>
      <c r="LU318" s="16" t="s">
        <v>843</v>
      </c>
      <c r="LV318" s="16" t="s">
        <v>843</v>
      </c>
      <c r="LW318" s="16" t="s">
        <v>843</v>
      </c>
      <c r="LX318" s="16" t="s">
        <v>843</v>
      </c>
      <c r="LY318" s="16" t="s">
        <v>843</v>
      </c>
      <c r="LZ318" s="16" t="s">
        <v>844</v>
      </c>
      <c r="MA318" s="16" t="s">
        <v>843</v>
      </c>
      <c r="MC318" s="16" t="s">
        <v>5694</v>
      </c>
      <c r="MD318" s="16" t="s">
        <v>844</v>
      </c>
      <c r="ME318" s="16" t="s">
        <v>843</v>
      </c>
      <c r="MF318" s="16" t="s">
        <v>843</v>
      </c>
      <c r="MG318" s="16" t="s">
        <v>843</v>
      </c>
      <c r="MH318" s="16" t="s">
        <v>843</v>
      </c>
      <c r="MI318" s="16" t="s">
        <v>843</v>
      </c>
      <c r="MJ318" s="16" t="s">
        <v>843</v>
      </c>
      <c r="MK318" s="16" t="s">
        <v>843</v>
      </c>
      <c r="ML318" s="16" t="s">
        <v>843</v>
      </c>
      <c r="MM318" s="16" t="s">
        <v>843</v>
      </c>
      <c r="MN318" s="16" t="s">
        <v>843</v>
      </c>
      <c r="MO318" s="16" t="s">
        <v>843</v>
      </c>
      <c r="MP318" s="16" t="s">
        <v>843</v>
      </c>
      <c r="MQ318" s="16" t="s">
        <v>843</v>
      </c>
      <c r="MR318" s="16" t="s">
        <v>843</v>
      </c>
      <c r="MS318" s="16" t="s">
        <v>843</v>
      </c>
      <c r="MT318" s="16" t="s">
        <v>843</v>
      </c>
      <c r="MU318" s="16" t="s">
        <v>843</v>
      </c>
      <c r="MV318" s="16" t="s">
        <v>843</v>
      </c>
      <c r="NS318" s="16" t="s">
        <v>5694</v>
      </c>
      <c r="NT318" s="16" t="s">
        <v>844</v>
      </c>
      <c r="NU318" s="16" t="s">
        <v>843</v>
      </c>
      <c r="NV318" s="16" t="s">
        <v>843</v>
      </c>
      <c r="NW318" s="16" t="s">
        <v>843</v>
      </c>
      <c r="NX318" s="16" t="s">
        <v>843</v>
      </c>
      <c r="NY318" s="16" t="s">
        <v>843</v>
      </c>
      <c r="NZ318" s="16" t="s">
        <v>843</v>
      </c>
      <c r="OA318" s="16" t="s">
        <v>843</v>
      </c>
      <c r="OB318" s="16" t="s">
        <v>843</v>
      </c>
      <c r="OC318" s="16" t="s">
        <v>843</v>
      </c>
      <c r="OD318" s="16" t="s">
        <v>843</v>
      </c>
      <c r="OE318" s="16" t="s">
        <v>843</v>
      </c>
      <c r="OF318" s="16" t="s">
        <v>843</v>
      </c>
      <c r="OG318" s="16" t="s">
        <v>843</v>
      </c>
      <c r="OH318" s="16" t="s">
        <v>843</v>
      </c>
      <c r="OI318" s="16" t="s">
        <v>843</v>
      </c>
      <c r="OK318" s="16" t="s">
        <v>5694</v>
      </c>
      <c r="OL318" s="16" t="s">
        <v>844</v>
      </c>
      <c r="OM318" s="16" t="s">
        <v>843</v>
      </c>
      <c r="ON318" s="16" t="s">
        <v>843</v>
      </c>
      <c r="OO318" s="16" t="s">
        <v>843</v>
      </c>
      <c r="OP318" s="16" t="s">
        <v>843</v>
      </c>
      <c r="OQ318" s="16" t="s">
        <v>843</v>
      </c>
      <c r="OR318" s="16" t="s">
        <v>843</v>
      </c>
      <c r="OS318" s="16" t="s">
        <v>843</v>
      </c>
      <c r="OT318" s="16" t="s">
        <v>843</v>
      </c>
      <c r="OU318" s="16" t="s">
        <v>843</v>
      </c>
      <c r="OV318" s="16" t="s">
        <v>843</v>
      </c>
      <c r="OW318" s="16" t="s">
        <v>843</v>
      </c>
      <c r="OX318" s="16" t="s">
        <v>843</v>
      </c>
      <c r="OY318" s="16" t="s">
        <v>843</v>
      </c>
      <c r="OZ318" s="16" t="s">
        <v>843</v>
      </c>
      <c r="PA318" s="16" t="s">
        <v>843</v>
      </c>
      <c r="PC318" s="16" t="s">
        <v>865</v>
      </c>
      <c r="PD318" s="16" t="s">
        <v>865</v>
      </c>
      <c r="PY318" s="16" t="s">
        <v>864</v>
      </c>
      <c r="QP318" s="16" t="s">
        <v>865</v>
      </c>
      <c r="QR318" s="16" t="s">
        <v>867</v>
      </c>
      <c r="QT318" s="16" t="s">
        <v>867</v>
      </c>
      <c r="QV318" s="16" t="s">
        <v>865</v>
      </c>
      <c r="QX318" s="16" t="s">
        <v>864</v>
      </c>
      <c r="QY318" s="16" t="s">
        <v>867</v>
      </c>
      <c r="RD318" s="16" t="s">
        <v>865</v>
      </c>
      <c r="RF318" s="16" t="s">
        <v>865</v>
      </c>
      <c r="RH318" s="16" t="s">
        <v>4216</v>
      </c>
      <c r="RJ318" s="16" t="s">
        <v>4216</v>
      </c>
      <c r="RN318" s="16" t="s">
        <v>7720</v>
      </c>
      <c r="RP318" s="16" t="s">
        <v>867</v>
      </c>
      <c r="RR318" s="16" t="s">
        <v>867</v>
      </c>
      <c r="RT318" s="16" t="s">
        <v>867</v>
      </c>
      <c r="RV318" s="16" t="s">
        <v>7720</v>
      </c>
      <c r="RX318" s="16" t="s">
        <v>7720</v>
      </c>
      <c r="RZ318" s="16" t="s">
        <v>7720</v>
      </c>
      <c r="SQ318" s="16" t="s">
        <v>865</v>
      </c>
      <c r="SS318" s="16" t="s">
        <v>7296</v>
      </c>
      <c r="ST318" s="16" t="s">
        <v>7764</v>
      </c>
      <c r="TN318" s="16">
        <v>5000</v>
      </c>
      <c r="TO318" s="16">
        <v>7000</v>
      </c>
      <c r="TP318" s="16">
        <v>1000</v>
      </c>
      <c r="TQ318" s="16">
        <v>500</v>
      </c>
      <c r="TR318" s="16">
        <v>300</v>
      </c>
      <c r="TS318" s="16">
        <v>300</v>
      </c>
      <c r="TT318" s="16">
        <v>0</v>
      </c>
      <c r="TU318" s="16">
        <v>1000</v>
      </c>
      <c r="TV318" s="16">
        <v>0</v>
      </c>
      <c r="TW318" s="16">
        <v>0</v>
      </c>
      <c r="TX318" s="16">
        <v>5000</v>
      </c>
      <c r="TZ318" s="16" t="s">
        <v>7367</v>
      </c>
      <c r="UA318" s="16" t="s">
        <v>8950</v>
      </c>
      <c r="UB318" s="16">
        <v>0</v>
      </c>
      <c r="UC318" s="16" t="s">
        <v>844</v>
      </c>
      <c r="UD318" s="16" t="s">
        <v>843</v>
      </c>
      <c r="UE318" s="16" t="s">
        <v>843</v>
      </c>
      <c r="UF318" s="16" t="s">
        <v>844</v>
      </c>
      <c r="UG318" s="16" t="s">
        <v>843</v>
      </c>
      <c r="UH318" s="16" t="s">
        <v>843</v>
      </c>
      <c r="UL318" s="16">
        <v>9000</v>
      </c>
      <c r="VX318" s="16" t="s">
        <v>6028</v>
      </c>
      <c r="VY318" s="16" t="s">
        <v>844</v>
      </c>
      <c r="VZ318" s="16" t="s">
        <v>843</v>
      </c>
      <c r="WA318" s="16" t="s">
        <v>843</v>
      </c>
      <c r="WB318" s="16" t="s">
        <v>843</v>
      </c>
      <c r="WC318" s="16" t="s">
        <v>843</v>
      </c>
      <c r="WD318" s="16" t="s">
        <v>843</v>
      </c>
      <c r="WE318" s="16" t="s">
        <v>843</v>
      </c>
      <c r="WF318" s="16" t="s">
        <v>843</v>
      </c>
      <c r="WH318" s="16">
        <v>6500</v>
      </c>
      <c r="WO318" s="16" t="s">
        <v>6920</v>
      </c>
      <c r="XD318" s="16" t="s">
        <v>6975</v>
      </c>
      <c r="XE318" s="16" t="s">
        <v>843</v>
      </c>
      <c r="XF318" s="16" t="s">
        <v>843</v>
      </c>
      <c r="XG318" s="16" t="s">
        <v>844</v>
      </c>
      <c r="XH318" s="16" t="s">
        <v>843</v>
      </c>
      <c r="XI318" s="16" t="s">
        <v>843</v>
      </c>
      <c r="XJ318" s="16" t="s">
        <v>843</v>
      </c>
      <c r="XK318" s="16" t="s">
        <v>843</v>
      </c>
      <c r="XL318" s="16" t="s">
        <v>843</v>
      </c>
      <c r="XM318" s="16" t="s">
        <v>843</v>
      </c>
      <c r="XN318" s="16" t="s">
        <v>843</v>
      </c>
      <c r="XO318" s="16" t="s">
        <v>843</v>
      </c>
      <c r="XP318" s="16" t="s">
        <v>843</v>
      </c>
      <c r="XQ318" s="16" t="s">
        <v>843</v>
      </c>
      <c r="YF318" s="16" t="s">
        <v>865</v>
      </c>
      <c r="YN318" s="16" t="s">
        <v>864</v>
      </c>
      <c r="YP318" s="16" t="s">
        <v>7978</v>
      </c>
      <c r="YR318" s="16" t="s">
        <v>10421</v>
      </c>
      <c r="YS318" s="16" t="s">
        <v>10422</v>
      </c>
      <c r="YT318" s="16" t="s">
        <v>8694</v>
      </c>
      <c r="YU318" s="16" t="s">
        <v>10423</v>
      </c>
      <c r="YV318" s="16" t="s">
        <v>8696</v>
      </c>
      <c r="YW318" s="16" t="s">
        <v>844</v>
      </c>
      <c r="YX318" s="16" t="s">
        <v>8696</v>
      </c>
      <c r="YY318" s="16" t="s">
        <v>843</v>
      </c>
      <c r="YZ318" s="16" t="s">
        <v>843</v>
      </c>
      <c r="ZA318" s="16" t="s">
        <v>8860</v>
      </c>
      <c r="ZB318" s="16">
        <v>15516.67</v>
      </c>
      <c r="ZC318" s="16" t="s">
        <v>8854</v>
      </c>
      <c r="ZD318" s="16" t="s">
        <v>8763</v>
      </c>
      <c r="ZE318" s="16" t="s">
        <v>8789</v>
      </c>
      <c r="ZF318" s="16" t="s">
        <v>8752</v>
      </c>
      <c r="ZG318" s="16" t="s">
        <v>8701</v>
      </c>
      <c r="ZH318" s="16" t="s">
        <v>8701</v>
      </c>
      <c r="ZI318" s="16" t="s">
        <v>8739</v>
      </c>
      <c r="ZJ318" s="16" t="s">
        <v>8752</v>
      </c>
      <c r="ZK318" s="16" t="s">
        <v>843</v>
      </c>
      <c r="ZL318" s="16" t="s">
        <v>8739</v>
      </c>
      <c r="ZM318" s="16" t="s">
        <v>843</v>
      </c>
      <c r="ZN318" s="16" t="s">
        <v>8755</v>
      </c>
      <c r="ZO318" s="16" t="s">
        <v>487</v>
      </c>
      <c r="ZP318" s="16" t="s">
        <v>487</v>
      </c>
      <c r="ZQ318" s="16" t="s">
        <v>486</v>
      </c>
      <c r="ZR318" s="16" t="s">
        <v>486</v>
      </c>
      <c r="ZS318" s="16" t="s">
        <v>8839</v>
      </c>
      <c r="ZT318" s="16" t="s">
        <v>8705</v>
      </c>
      <c r="ZU318" s="16" t="s">
        <v>8706</v>
      </c>
      <c r="ZV318" s="16" t="s">
        <v>487</v>
      </c>
      <c r="ZW318" s="16" t="s">
        <v>1056</v>
      </c>
      <c r="ZX318" s="16" t="s">
        <v>1056</v>
      </c>
      <c r="ZY318" s="16" t="s">
        <v>8732</v>
      </c>
      <c r="ZZ318" s="16" t="s">
        <v>844</v>
      </c>
      <c r="AAA318" s="16" t="s">
        <v>843</v>
      </c>
      <c r="AAB318" s="16" t="s">
        <v>843</v>
      </c>
      <c r="AAC318" s="16">
        <v>1</v>
      </c>
      <c r="AAD318" s="16" t="s">
        <v>1056</v>
      </c>
      <c r="AAE318" s="16" t="s">
        <v>843</v>
      </c>
      <c r="AAF318" s="16" t="s">
        <v>844</v>
      </c>
      <c r="AAG318" s="16" t="s">
        <v>843</v>
      </c>
      <c r="AAH318" s="16" t="s">
        <v>843</v>
      </c>
      <c r="AAI318" s="16" t="s">
        <v>844</v>
      </c>
      <c r="AAJ318" s="16" t="s">
        <v>624</v>
      </c>
      <c r="AAK318" s="16" t="s">
        <v>633</v>
      </c>
      <c r="AAL318" s="16" t="s">
        <v>904</v>
      </c>
      <c r="AAM318" s="16" t="s">
        <v>663</v>
      </c>
      <c r="AAN318" s="16" t="s">
        <v>8707</v>
      </c>
      <c r="AAO318" s="16" t="s">
        <v>1019</v>
      </c>
      <c r="AAP318" s="16" t="s">
        <v>8708</v>
      </c>
      <c r="AAS318" s="16">
        <v>15500</v>
      </c>
      <c r="AAT318" s="16" t="s">
        <v>782</v>
      </c>
      <c r="AAU318" s="16" t="s">
        <v>782</v>
      </c>
      <c r="AAX318" s="16" t="s">
        <v>843</v>
      </c>
      <c r="AAY318" s="16" t="s">
        <v>8710</v>
      </c>
      <c r="AAZ318" s="16" t="s">
        <v>782</v>
      </c>
      <c r="ABB318" s="16" t="s">
        <v>782</v>
      </c>
      <c r="ABC318" s="16" t="s">
        <v>783</v>
      </c>
      <c r="ABD318" s="16" t="s">
        <v>783</v>
      </c>
      <c r="ABE318" s="16" t="s">
        <v>783</v>
      </c>
      <c r="ABF318" s="16" t="s">
        <v>782</v>
      </c>
      <c r="ABG318" s="16" t="s">
        <v>782</v>
      </c>
      <c r="ABH318" s="16" t="s">
        <v>782</v>
      </c>
      <c r="ABI318" s="16" t="s">
        <v>783</v>
      </c>
      <c r="ABJ318" s="16" t="s">
        <v>783</v>
      </c>
      <c r="ABK318" s="16" t="s">
        <v>783</v>
      </c>
      <c r="ABL318" s="16" t="s">
        <v>8769</v>
      </c>
      <c r="ABM318" s="16" t="s">
        <v>844</v>
      </c>
      <c r="ABP318" s="16" t="s">
        <v>972</v>
      </c>
      <c r="ABQ318" s="16" t="s">
        <v>4288</v>
      </c>
      <c r="ABR318" s="16" t="s">
        <v>470</v>
      </c>
      <c r="ABS318" s="16" t="s">
        <v>451</v>
      </c>
      <c r="ABT318" s="16" t="s">
        <v>8746</v>
      </c>
      <c r="ABU318" s="16" t="s">
        <v>1056</v>
      </c>
      <c r="ABV318" s="16" t="s">
        <v>487</v>
      </c>
      <c r="ABW318" s="16" t="s">
        <v>486</v>
      </c>
      <c r="ABX318" s="16" t="s">
        <v>892</v>
      </c>
      <c r="ABY318" s="16" t="s">
        <v>486</v>
      </c>
      <c r="ABZ318" s="16" t="s">
        <v>486</v>
      </c>
      <c r="ACA318" s="16" t="s">
        <v>759</v>
      </c>
      <c r="ACB318" s="16" t="s">
        <v>768</v>
      </c>
      <c r="ACC318" s="16" t="s">
        <v>737</v>
      </c>
      <c r="ACD318" s="16" t="s">
        <v>487</v>
      </c>
      <c r="ACE318" s="16" t="s">
        <v>487</v>
      </c>
      <c r="ACG318" s="16" t="s">
        <v>1014</v>
      </c>
      <c r="ACH318" s="16" t="s">
        <v>1009</v>
      </c>
      <c r="ACI318" s="16" t="s">
        <v>462</v>
      </c>
      <c r="ACJ318" s="16">
        <v>1.1910000000000001</v>
      </c>
      <c r="ACK318" s="16" t="s">
        <v>478</v>
      </c>
      <c r="ACL318" s="16" t="s">
        <v>738</v>
      </c>
      <c r="ACM318" s="16" t="s">
        <v>1189</v>
      </c>
      <c r="ACN318" s="16" t="s">
        <v>1169</v>
      </c>
      <c r="ACO318" s="16" t="s">
        <v>1856</v>
      </c>
      <c r="ACP318" s="16">
        <v>6500</v>
      </c>
      <c r="ACQ318" s="16" t="s">
        <v>1203</v>
      </c>
      <c r="ACR318" s="16" t="s">
        <v>1645</v>
      </c>
      <c r="ACS318" s="16" t="s">
        <v>669</v>
      </c>
      <c r="ACT318" s="16" t="s">
        <v>1522</v>
      </c>
      <c r="ACX318" s="16" t="s">
        <v>1914</v>
      </c>
      <c r="ACY318" s="16" t="s">
        <v>1949</v>
      </c>
      <c r="ACZ318" s="16">
        <v>1</v>
      </c>
      <c r="ADA318" s="16">
        <v>1</v>
      </c>
      <c r="ADB318" s="16">
        <v>1</v>
      </c>
      <c r="ADC318" s="16">
        <v>1</v>
      </c>
      <c r="ADD318" s="16">
        <v>1</v>
      </c>
      <c r="ADE318" s="16" t="s">
        <v>8712</v>
      </c>
      <c r="ADF318" s="16">
        <v>0</v>
      </c>
      <c r="ADG318" s="16" t="s">
        <v>486</v>
      </c>
      <c r="ADH318" s="16">
        <v>4</v>
      </c>
      <c r="ADJ318" s="16" t="s">
        <v>1744</v>
      </c>
      <c r="ADK318" s="16" t="s">
        <v>1752</v>
      </c>
      <c r="ADL318" s="16" t="s">
        <v>1764</v>
      </c>
      <c r="ADM318" s="16" t="s">
        <v>13195</v>
      </c>
      <c r="ADN318" s="16" t="s">
        <v>13196</v>
      </c>
      <c r="ADO318" s="16" t="s">
        <v>1766</v>
      </c>
      <c r="ADP318" s="16" t="s">
        <v>1751</v>
      </c>
      <c r="ADQ318" s="16" t="s">
        <v>13194</v>
      </c>
      <c r="ADR318" s="16" t="s">
        <v>13194</v>
      </c>
      <c r="ADS318" s="16" t="s">
        <v>1750</v>
      </c>
      <c r="ADW318" s="16" t="s">
        <v>8766</v>
      </c>
      <c r="ADY318" s="16" t="s">
        <v>1059</v>
      </c>
      <c r="AEB318" s="16">
        <v>15516.666666666701</v>
      </c>
      <c r="AEC318" s="16" t="s">
        <v>1059</v>
      </c>
      <c r="AED318" s="16">
        <v>3875</v>
      </c>
      <c r="AEE318" s="16" t="s">
        <v>952</v>
      </c>
      <c r="AEH318" s="16">
        <v>6500</v>
      </c>
      <c r="AEI318" s="16">
        <v>1250</v>
      </c>
      <c r="AEJ318" s="16">
        <v>1750</v>
      </c>
      <c r="AEK318" s="16">
        <v>250</v>
      </c>
      <c r="AEL318" s="16">
        <v>125</v>
      </c>
      <c r="AEN318" s="16">
        <v>75</v>
      </c>
      <c r="AEO318" s="16">
        <v>75</v>
      </c>
      <c r="AEP318" s="16">
        <v>250</v>
      </c>
    </row>
    <row r="319" spans="1:823" x14ac:dyDescent="0.25">
      <c r="A319" s="30">
        <v>45831</v>
      </c>
      <c r="B319" s="16" t="s">
        <v>10424</v>
      </c>
      <c r="C319" s="16" t="s">
        <v>867</v>
      </c>
      <c r="D319" s="16" t="s">
        <v>867</v>
      </c>
      <c r="E319" s="16">
        <v>44</v>
      </c>
      <c r="F319" s="16" t="s">
        <v>8153</v>
      </c>
      <c r="G319" s="16" t="s">
        <v>4099</v>
      </c>
      <c r="I319" s="16" t="s">
        <v>4174</v>
      </c>
      <c r="Z319" s="16" t="s">
        <v>987</v>
      </c>
      <c r="AA319" s="16" t="s">
        <v>470</v>
      </c>
      <c r="AB319" s="16">
        <v>2</v>
      </c>
      <c r="AC319" s="16" t="s">
        <v>844</v>
      </c>
      <c r="AD319" s="16" t="s">
        <v>843</v>
      </c>
      <c r="AE319" s="16" t="s">
        <v>843</v>
      </c>
      <c r="AF319" s="16" t="s">
        <v>844</v>
      </c>
      <c r="AG319" s="16" t="s">
        <v>844</v>
      </c>
      <c r="AH319" s="16" t="s">
        <v>844</v>
      </c>
      <c r="AI319" s="16" t="s">
        <v>844</v>
      </c>
      <c r="AJ319" s="16" t="s">
        <v>843</v>
      </c>
      <c r="AK319" s="16" t="s">
        <v>843</v>
      </c>
      <c r="AM319" s="16" t="s">
        <v>737</v>
      </c>
      <c r="AN319" s="16" t="s">
        <v>759</v>
      </c>
      <c r="AP319" s="16" t="s">
        <v>768</v>
      </c>
      <c r="AR319" s="16" t="s">
        <v>6910</v>
      </c>
      <c r="BB319" s="16">
        <v>3</v>
      </c>
      <c r="BC319" s="16" t="s">
        <v>7875</v>
      </c>
      <c r="BE319" s="16" t="s">
        <v>5098</v>
      </c>
      <c r="BV319" s="16" t="s">
        <v>4433</v>
      </c>
      <c r="BW319" s="16" t="s">
        <v>844</v>
      </c>
      <c r="BX319" s="16" t="s">
        <v>843</v>
      </c>
      <c r="BY319" s="16" t="s">
        <v>843</v>
      </c>
      <c r="BZ319" s="16" t="s">
        <v>843</v>
      </c>
      <c r="CA319" s="16" t="s">
        <v>843</v>
      </c>
      <c r="CB319" s="16" t="s">
        <v>843</v>
      </c>
      <c r="CC319" s="16" t="s">
        <v>843</v>
      </c>
      <c r="CD319" s="16" t="s">
        <v>843</v>
      </c>
      <c r="CE319" s="16" t="s">
        <v>843</v>
      </c>
      <c r="CF319" s="16" t="s">
        <v>843</v>
      </c>
      <c r="CG319" s="16" t="s">
        <v>843</v>
      </c>
      <c r="CH319" s="16" t="s">
        <v>843</v>
      </c>
      <c r="CI319" s="16" t="s">
        <v>843</v>
      </c>
      <c r="CJ319" s="16" t="s">
        <v>843</v>
      </c>
      <c r="CK319" s="16" t="s">
        <v>843</v>
      </c>
      <c r="CP319" s="16" t="s">
        <v>865</v>
      </c>
      <c r="DX319" s="16" t="s">
        <v>7842</v>
      </c>
      <c r="DY319" s="16" t="s">
        <v>867</v>
      </c>
      <c r="GC319" s="16" t="s">
        <v>5330</v>
      </c>
      <c r="GF319" s="16" t="s">
        <v>867</v>
      </c>
      <c r="GG319" s="16" t="s">
        <v>867</v>
      </c>
      <c r="GV319" s="16" t="s">
        <v>5449</v>
      </c>
      <c r="GW319" s="16" t="s">
        <v>843</v>
      </c>
      <c r="GX319" s="16" t="s">
        <v>843</v>
      </c>
      <c r="GY319" s="16" t="s">
        <v>843</v>
      </c>
      <c r="GZ319" s="16" t="s">
        <v>844</v>
      </c>
      <c r="HA319" s="16" t="s">
        <v>843</v>
      </c>
      <c r="HB319" s="16" t="s">
        <v>843</v>
      </c>
      <c r="HC319" s="16" t="s">
        <v>843</v>
      </c>
      <c r="HD319" s="16" t="s">
        <v>843</v>
      </c>
      <c r="HE319" s="16" t="s">
        <v>843</v>
      </c>
      <c r="HF319" s="16" t="s">
        <v>843</v>
      </c>
      <c r="HH319" s="16" t="s">
        <v>5456</v>
      </c>
      <c r="HK319" s="16" t="s">
        <v>865</v>
      </c>
      <c r="HM319" s="16" t="s">
        <v>865</v>
      </c>
      <c r="HZ319" s="16" t="s">
        <v>7944</v>
      </c>
      <c r="KE319" s="16" t="s">
        <v>5582</v>
      </c>
      <c r="KG319" s="16" t="s">
        <v>7018</v>
      </c>
      <c r="KH319" s="16" t="s">
        <v>7033</v>
      </c>
      <c r="KI319" s="16" t="s">
        <v>865</v>
      </c>
      <c r="LG319" s="16" t="s">
        <v>867</v>
      </c>
      <c r="LH319" s="16" t="s">
        <v>865</v>
      </c>
      <c r="LI319" s="16" t="s">
        <v>867</v>
      </c>
      <c r="LJ319" s="16" t="s">
        <v>867</v>
      </c>
      <c r="LK319" s="16" t="s">
        <v>867</v>
      </c>
      <c r="LL319" s="16" t="s">
        <v>5663</v>
      </c>
      <c r="LM319" s="16" t="s">
        <v>843</v>
      </c>
      <c r="LN319" s="16" t="s">
        <v>843</v>
      </c>
      <c r="LO319" s="16" t="s">
        <v>844</v>
      </c>
      <c r="LP319" s="16" t="s">
        <v>843</v>
      </c>
      <c r="LQ319" s="16" t="s">
        <v>843</v>
      </c>
      <c r="LR319" s="16" t="s">
        <v>843</v>
      </c>
      <c r="LS319" s="16" t="s">
        <v>843</v>
      </c>
      <c r="LT319" s="16" t="s">
        <v>843</v>
      </c>
      <c r="LU319" s="16" t="s">
        <v>843</v>
      </c>
      <c r="LV319" s="16" t="s">
        <v>843</v>
      </c>
      <c r="LW319" s="16" t="s">
        <v>843</v>
      </c>
      <c r="LX319" s="16" t="s">
        <v>843</v>
      </c>
      <c r="LY319" s="16" t="s">
        <v>843</v>
      </c>
      <c r="LZ319" s="16" t="s">
        <v>843</v>
      </c>
      <c r="MA319" s="16" t="s">
        <v>843</v>
      </c>
      <c r="MC319" s="16" t="s">
        <v>5694</v>
      </c>
      <c r="MD319" s="16" t="s">
        <v>844</v>
      </c>
      <c r="ME319" s="16" t="s">
        <v>843</v>
      </c>
      <c r="MF319" s="16" t="s">
        <v>843</v>
      </c>
      <c r="MG319" s="16" t="s">
        <v>843</v>
      </c>
      <c r="MH319" s="16" t="s">
        <v>843</v>
      </c>
      <c r="MI319" s="16" t="s">
        <v>843</v>
      </c>
      <c r="MJ319" s="16" t="s">
        <v>843</v>
      </c>
      <c r="MK319" s="16" t="s">
        <v>843</v>
      </c>
      <c r="ML319" s="16" t="s">
        <v>843</v>
      </c>
      <c r="MM319" s="16" t="s">
        <v>843</v>
      </c>
      <c r="MN319" s="16" t="s">
        <v>843</v>
      </c>
      <c r="MO319" s="16" t="s">
        <v>843</v>
      </c>
      <c r="MP319" s="16" t="s">
        <v>843</v>
      </c>
      <c r="MQ319" s="16" t="s">
        <v>843</v>
      </c>
      <c r="MR319" s="16" t="s">
        <v>843</v>
      </c>
      <c r="MS319" s="16" t="s">
        <v>843</v>
      </c>
      <c r="MT319" s="16" t="s">
        <v>843</v>
      </c>
      <c r="MU319" s="16" t="s">
        <v>843</v>
      </c>
      <c r="MV319" s="16" t="s">
        <v>843</v>
      </c>
      <c r="MX319" s="16" t="s">
        <v>5694</v>
      </c>
      <c r="MY319" s="16" t="s">
        <v>844</v>
      </c>
      <c r="MZ319" s="16" t="s">
        <v>843</v>
      </c>
      <c r="NA319" s="16" t="s">
        <v>843</v>
      </c>
      <c r="NB319" s="16" t="s">
        <v>843</v>
      </c>
      <c r="NC319" s="16" t="s">
        <v>843</v>
      </c>
      <c r="ND319" s="16" t="s">
        <v>843</v>
      </c>
      <c r="NE319" s="16" t="s">
        <v>843</v>
      </c>
      <c r="NF319" s="16" t="s">
        <v>843</v>
      </c>
      <c r="NG319" s="16" t="s">
        <v>843</v>
      </c>
      <c r="NH319" s="16" t="s">
        <v>843</v>
      </c>
      <c r="NI319" s="16" t="s">
        <v>843</v>
      </c>
      <c r="NJ319" s="16" t="s">
        <v>843</v>
      </c>
      <c r="NK319" s="16" t="s">
        <v>843</v>
      </c>
      <c r="NL319" s="16" t="s">
        <v>843</v>
      </c>
      <c r="NM319" s="16" t="s">
        <v>843</v>
      </c>
      <c r="NN319" s="16" t="s">
        <v>843</v>
      </c>
      <c r="NO319" s="16" t="s">
        <v>843</v>
      </c>
      <c r="NP319" s="16" t="s">
        <v>843</v>
      </c>
      <c r="NQ319" s="16" t="s">
        <v>843</v>
      </c>
      <c r="PC319" s="16" t="s">
        <v>865</v>
      </c>
      <c r="PD319" s="16" t="s">
        <v>865</v>
      </c>
      <c r="PY319" s="16" t="s">
        <v>865</v>
      </c>
      <c r="QP319" s="16" t="s">
        <v>865</v>
      </c>
      <c r="QR319" s="16" t="s">
        <v>867</v>
      </c>
      <c r="QT319" s="16" t="s">
        <v>867</v>
      </c>
      <c r="QV319" s="16" t="s">
        <v>865</v>
      </c>
      <c r="QX319" s="16" t="s">
        <v>867</v>
      </c>
      <c r="QY319" s="16" t="s">
        <v>867</v>
      </c>
      <c r="RD319" s="16" t="s">
        <v>865</v>
      </c>
      <c r="RF319" s="16" t="s">
        <v>865</v>
      </c>
      <c r="RH319" s="16" t="s">
        <v>865</v>
      </c>
      <c r="RJ319" s="16" t="s">
        <v>865</v>
      </c>
      <c r="RN319" s="16" t="s">
        <v>867</v>
      </c>
      <c r="RP319" s="16" t="s">
        <v>867</v>
      </c>
      <c r="RR319" s="16" t="s">
        <v>867</v>
      </c>
      <c r="RT319" s="16" t="s">
        <v>867</v>
      </c>
      <c r="RV319" s="16" t="s">
        <v>867</v>
      </c>
      <c r="RX319" s="16" t="s">
        <v>867</v>
      </c>
      <c r="RZ319" s="16" t="s">
        <v>867</v>
      </c>
      <c r="SQ319" s="16" t="s">
        <v>4216</v>
      </c>
      <c r="SS319" s="16" t="s">
        <v>7302</v>
      </c>
      <c r="ST319" s="16" t="s">
        <v>7761</v>
      </c>
      <c r="TN319" s="16">
        <v>3000</v>
      </c>
      <c r="TO319" s="16">
        <v>4000</v>
      </c>
      <c r="TP319" s="16">
        <v>1000</v>
      </c>
      <c r="TR319" s="16">
        <v>300</v>
      </c>
      <c r="TS319" s="16">
        <v>300</v>
      </c>
      <c r="TU319" s="16">
        <v>2000</v>
      </c>
      <c r="TZ319" s="16" t="s">
        <v>7367</v>
      </c>
      <c r="UA319" s="16" t="s">
        <v>5941</v>
      </c>
      <c r="UB319" s="16">
        <v>0</v>
      </c>
      <c r="UC319" s="16" t="s">
        <v>844</v>
      </c>
      <c r="UD319" s="16" t="s">
        <v>843</v>
      </c>
      <c r="UE319" s="16" t="s">
        <v>843</v>
      </c>
      <c r="UF319" s="16" t="s">
        <v>843</v>
      </c>
      <c r="UG319" s="16" t="s">
        <v>843</v>
      </c>
      <c r="UH319" s="16" t="s">
        <v>843</v>
      </c>
      <c r="UL319" s="16">
        <v>18000</v>
      </c>
      <c r="WO319" s="16" t="s">
        <v>6926</v>
      </c>
      <c r="YN319" s="16" t="s">
        <v>7040</v>
      </c>
      <c r="YP319" s="16" t="s">
        <v>7990</v>
      </c>
      <c r="YR319" s="16" t="s">
        <v>10425</v>
      </c>
      <c r="YS319" s="16" t="s">
        <v>10426</v>
      </c>
      <c r="YT319" s="16" t="s">
        <v>8694</v>
      </c>
      <c r="YU319" s="16" t="s">
        <v>10427</v>
      </c>
      <c r="YV319" s="16" t="s">
        <v>9148</v>
      </c>
      <c r="YW319" s="16" t="s">
        <v>844</v>
      </c>
      <c r="YX319" s="16" t="s">
        <v>9148</v>
      </c>
      <c r="ZE319" s="16" t="s">
        <v>843</v>
      </c>
      <c r="ZO319" s="16" t="s">
        <v>487</v>
      </c>
      <c r="ZP319" s="16" t="s">
        <v>487</v>
      </c>
      <c r="ZR319" s="16" t="s">
        <v>486</v>
      </c>
      <c r="ZS319" s="16" t="s">
        <v>8874</v>
      </c>
      <c r="ZT319" s="16" t="s">
        <v>8705</v>
      </c>
      <c r="ZU319" s="16" t="s">
        <v>8706</v>
      </c>
      <c r="ZV319" s="16" t="s">
        <v>487</v>
      </c>
      <c r="ZW319" s="16" t="s">
        <v>843</v>
      </c>
      <c r="ZX319" s="16" t="s">
        <v>1056</v>
      </c>
      <c r="ZY319" s="16" t="s">
        <v>844</v>
      </c>
      <c r="ZZ319" s="16" t="s">
        <v>844</v>
      </c>
      <c r="AAA319" s="16" t="s">
        <v>843</v>
      </c>
      <c r="AAB319" s="16" t="s">
        <v>843</v>
      </c>
      <c r="AAC319" s="16">
        <v>2</v>
      </c>
      <c r="AAD319" s="16" t="s">
        <v>844</v>
      </c>
      <c r="AAE319" s="16" t="s">
        <v>844</v>
      </c>
      <c r="AAF319" s="16" t="s">
        <v>843</v>
      </c>
      <c r="AAG319" s="16" t="s">
        <v>843</v>
      </c>
      <c r="AAH319" s="16" t="s">
        <v>843</v>
      </c>
      <c r="AAI319" s="16" t="s">
        <v>843</v>
      </c>
      <c r="AAJ319" s="16" t="s">
        <v>600</v>
      </c>
      <c r="AAK319" s="16" t="s">
        <v>655</v>
      </c>
      <c r="AAL319" s="16" t="s">
        <v>905</v>
      </c>
      <c r="AAM319" s="16" t="s">
        <v>663</v>
      </c>
      <c r="AAN319" s="16" t="s">
        <v>8707</v>
      </c>
      <c r="AAO319" s="16" t="s">
        <v>1018</v>
      </c>
      <c r="AAP319" s="16" t="s">
        <v>8708</v>
      </c>
      <c r="AAS319" s="16">
        <v>18000</v>
      </c>
      <c r="AAT319" s="16" t="s">
        <v>782</v>
      </c>
      <c r="AAU319" s="16" t="s">
        <v>782</v>
      </c>
      <c r="AAV319" s="16" t="s">
        <v>782</v>
      </c>
      <c r="AAW319" s="16" t="s">
        <v>782</v>
      </c>
      <c r="AAX319" s="16" t="s">
        <v>843</v>
      </c>
      <c r="AAY319" s="16" t="s">
        <v>8710</v>
      </c>
      <c r="AAZ319" s="16" t="s">
        <v>782</v>
      </c>
      <c r="ABA319" s="16" t="s">
        <v>782</v>
      </c>
      <c r="ABB319" s="16" t="s">
        <v>782</v>
      </c>
      <c r="ABC319" s="16" t="s">
        <v>783</v>
      </c>
      <c r="ABD319" s="16" t="s">
        <v>782</v>
      </c>
      <c r="ABE319" s="16" t="s">
        <v>783</v>
      </c>
      <c r="ABF319" s="16" t="s">
        <v>782</v>
      </c>
      <c r="ABG319" s="16" t="s">
        <v>782</v>
      </c>
      <c r="ABH319" s="16" t="s">
        <v>782</v>
      </c>
      <c r="ABI319" s="16" t="s">
        <v>782</v>
      </c>
      <c r="ABJ319" s="16" t="s">
        <v>782</v>
      </c>
      <c r="ABK319" s="16" t="s">
        <v>782</v>
      </c>
      <c r="ABL319" s="16" t="s">
        <v>1056</v>
      </c>
      <c r="ABM319" s="16" t="s">
        <v>843</v>
      </c>
      <c r="ABN319" s="16" t="s">
        <v>1034</v>
      </c>
      <c r="ABO319" s="16" t="s">
        <v>486</v>
      </c>
      <c r="ABP319" s="16" t="s">
        <v>972</v>
      </c>
      <c r="ABQ319" s="16" t="s">
        <v>4294</v>
      </c>
      <c r="ABR319" s="16" t="s">
        <v>470</v>
      </c>
      <c r="ABS319" s="16" t="s">
        <v>451</v>
      </c>
      <c r="ABT319" s="16" t="s">
        <v>1056</v>
      </c>
      <c r="ABU319" s="16" t="s">
        <v>1056</v>
      </c>
      <c r="ABV319" s="16" t="s">
        <v>487</v>
      </c>
      <c r="ABW319" s="16" t="s">
        <v>487</v>
      </c>
      <c r="ABX319" s="16" t="s">
        <v>894</v>
      </c>
      <c r="ABY319" s="16" t="s">
        <v>486</v>
      </c>
      <c r="ABZ319" s="16" t="s">
        <v>486</v>
      </c>
      <c r="ACA319" s="16" t="s">
        <v>759</v>
      </c>
      <c r="ACB319" s="16" t="s">
        <v>768</v>
      </c>
      <c r="ACC319" s="16" t="s">
        <v>737</v>
      </c>
      <c r="ACD319" s="16" t="s">
        <v>487</v>
      </c>
      <c r="ACE319" s="16" t="s">
        <v>486</v>
      </c>
      <c r="ACG319" s="16" t="s">
        <v>1014</v>
      </c>
      <c r="ACH319" s="16" t="s">
        <v>1009</v>
      </c>
      <c r="ACI319" s="16" t="s">
        <v>462</v>
      </c>
      <c r="ACJ319" s="16">
        <v>0.79400000000000004</v>
      </c>
      <c r="ACK319" s="16" t="s">
        <v>482</v>
      </c>
      <c r="ACL319" s="16" t="s">
        <v>738</v>
      </c>
      <c r="ACM319" s="16" t="s">
        <v>1189</v>
      </c>
      <c r="ACN319" s="16" t="s">
        <v>1169</v>
      </c>
      <c r="ACO319" s="16" t="s">
        <v>1856</v>
      </c>
      <c r="ACQ319" s="16" t="s">
        <v>1202</v>
      </c>
      <c r="ACR319" s="16" t="s">
        <v>1645</v>
      </c>
      <c r="ACS319" s="16" t="s">
        <v>676</v>
      </c>
      <c r="ACT319" s="16" t="s">
        <v>1522</v>
      </c>
      <c r="ACU319" s="16" t="s">
        <v>831</v>
      </c>
      <c r="ACV319" s="16" t="s">
        <v>8756</v>
      </c>
      <c r="ACW319" s="16" t="s">
        <v>451</v>
      </c>
      <c r="ACX319" s="16" t="s">
        <v>1914</v>
      </c>
      <c r="ACY319" s="16" t="s">
        <v>1947</v>
      </c>
      <c r="ACZ319" s="16">
        <v>1</v>
      </c>
      <c r="ADA319" s="16">
        <v>0</v>
      </c>
      <c r="ADB319" s="16">
        <v>1</v>
      </c>
      <c r="ADC319" s="16">
        <v>1</v>
      </c>
      <c r="ADD319" s="16">
        <v>1</v>
      </c>
      <c r="ADE319" s="16" t="s">
        <v>9236</v>
      </c>
      <c r="ADF319" s="16">
        <v>0</v>
      </c>
      <c r="ADG319" s="16" t="s">
        <v>486</v>
      </c>
      <c r="ADH319" s="16">
        <v>2</v>
      </c>
      <c r="ADI319" s="16" t="s">
        <v>486</v>
      </c>
      <c r="ADJ319" s="16" t="s">
        <v>1743</v>
      </c>
      <c r="ADK319" s="16" t="s">
        <v>1750</v>
      </c>
      <c r="ADL319" s="16" t="s">
        <v>1764</v>
      </c>
      <c r="ADN319" s="16" t="s">
        <v>13196</v>
      </c>
      <c r="ADO319" s="16" t="s">
        <v>1766</v>
      </c>
      <c r="ADP319" s="16" t="s">
        <v>1743</v>
      </c>
      <c r="AEB319" s="16">
        <v>10600</v>
      </c>
      <c r="AEC319" s="16" t="s">
        <v>1060</v>
      </c>
      <c r="AED319" s="16">
        <v>9000</v>
      </c>
      <c r="AEE319" s="16" t="s">
        <v>952</v>
      </c>
      <c r="AEI319" s="16">
        <v>1500</v>
      </c>
      <c r="AEJ319" s="16">
        <v>2000</v>
      </c>
      <c r="AEK319" s="16">
        <v>500</v>
      </c>
      <c r="AEN319" s="16">
        <v>150</v>
      </c>
      <c r="AEO319" s="16">
        <v>150</v>
      </c>
      <c r="AEP319" s="16">
        <v>1000</v>
      </c>
    </row>
    <row r="320" spans="1:823" x14ac:dyDescent="0.25">
      <c r="A320" s="30">
        <v>45831</v>
      </c>
      <c r="B320" s="16" t="s">
        <v>10428</v>
      </c>
      <c r="C320" s="16" t="s">
        <v>867</v>
      </c>
      <c r="D320" s="16" t="s">
        <v>867</v>
      </c>
      <c r="E320" s="16">
        <v>52</v>
      </c>
      <c r="F320" s="16" t="s">
        <v>8153</v>
      </c>
      <c r="G320" s="16" t="s">
        <v>4113</v>
      </c>
      <c r="I320" s="16" t="s">
        <v>4148</v>
      </c>
      <c r="Z320" s="16" t="s">
        <v>993</v>
      </c>
      <c r="AA320" s="16" t="s">
        <v>470</v>
      </c>
      <c r="AB320" s="16">
        <v>2</v>
      </c>
      <c r="AC320" s="16" t="s">
        <v>1056</v>
      </c>
      <c r="AD320" s="16" t="s">
        <v>844</v>
      </c>
      <c r="AE320" s="16" t="s">
        <v>843</v>
      </c>
      <c r="AF320" s="16" t="s">
        <v>844</v>
      </c>
      <c r="AG320" s="16" t="s">
        <v>843</v>
      </c>
      <c r="AH320" s="16" t="s">
        <v>1056</v>
      </c>
      <c r="AI320" s="16" t="s">
        <v>843</v>
      </c>
      <c r="AJ320" s="16" t="s">
        <v>843</v>
      </c>
      <c r="AK320" s="16" t="s">
        <v>844</v>
      </c>
      <c r="AM320" s="16" t="s">
        <v>737</v>
      </c>
      <c r="AN320" s="16" t="s">
        <v>759</v>
      </c>
      <c r="AP320" s="16" t="s">
        <v>768</v>
      </c>
      <c r="AR320" s="16" t="s">
        <v>6910</v>
      </c>
      <c r="BB320" s="16">
        <v>3</v>
      </c>
      <c r="BC320" s="16" t="s">
        <v>7878</v>
      </c>
      <c r="BE320" s="16" t="s">
        <v>5098</v>
      </c>
      <c r="BV320" s="16" t="s">
        <v>4433</v>
      </c>
      <c r="BW320" s="16" t="s">
        <v>844</v>
      </c>
      <c r="BX320" s="16" t="s">
        <v>843</v>
      </c>
      <c r="BY320" s="16" t="s">
        <v>843</v>
      </c>
      <c r="BZ320" s="16" t="s">
        <v>843</v>
      </c>
      <c r="CA320" s="16" t="s">
        <v>843</v>
      </c>
      <c r="CB320" s="16" t="s">
        <v>843</v>
      </c>
      <c r="CC320" s="16" t="s">
        <v>843</v>
      </c>
      <c r="CD320" s="16" t="s">
        <v>843</v>
      </c>
      <c r="CE320" s="16" t="s">
        <v>843</v>
      </c>
      <c r="CF320" s="16" t="s">
        <v>843</v>
      </c>
      <c r="CG320" s="16" t="s">
        <v>843</v>
      </c>
      <c r="CH320" s="16" t="s">
        <v>843</v>
      </c>
      <c r="CI320" s="16" t="s">
        <v>843</v>
      </c>
      <c r="CJ320" s="16" t="s">
        <v>843</v>
      </c>
      <c r="CK320" s="16" t="s">
        <v>843</v>
      </c>
      <c r="CP320" s="16" t="s">
        <v>865</v>
      </c>
      <c r="DX320" s="16" t="s">
        <v>7885</v>
      </c>
      <c r="DY320" s="16" t="s">
        <v>867</v>
      </c>
      <c r="GC320" s="16" t="s">
        <v>2337</v>
      </c>
      <c r="GD320" s="16" t="s">
        <v>10209</v>
      </c>
      <c r="GF320" s="16" t="s">
        <v>865</v>
      </c>
      <c r="GG320" s="16" t="s">
        <v>867</v>
      </c>
      <c r="GV320" s="16" t="s">
        <v>8929</v>
      </c>
      <c r="GW320" s="16" t="s">
        <v>844</v>
      </c>
      <c r="GX320" s="16" t="s">
        <v>844</v>
      </c>
      <c r="GY320" s="16" t="s">
        <v>843</v>
      </c>
      <c r="GZ320" s="16" t="s">
        <v>843</v>
      </c>
      <c r="HA320" s="16" t="s">
        <v>843</v>
      </c>
      <c r="HB320" s="16" t="s">
        <v>843</v>
      </c>
      <c r="HC320" s="16" t="s">
        <v>843</v>
      </c>
      <c r="HD320" s="16" t="s">
        <v>843</v>
      </c>
      <c r="HE320" s="16" t="s">
        <v>843</v>
      </c>
      <c r="HF320" s="16" t="s">
        <v>843</v>
      </c>
      <c r="HH320" s="16" t="s">
        <v>5456</v>
      </c>
      <c r="HK320" s="16" t="s">
        <v>865</v>
      </c>
      <c r="HM320" s="16" t="s">
        <v>865</v>
      </c>
      <c r="HZ320" s="16" t="s">
        <v>7944</v>
      </c>
      <c r="KE320" s="16" t="s">
        <v>5582</v>
      </c>
      <c r="KG320" s="16" t="s">
        <v>7018</v>
      </c>
      <c r="KH320" s="16" t="s">
        <v>7033</v>
      </c>
      <c r="KI320" s="16" t="s">
        <v>867</v>
      </c>
      <c r="KJ320" s="16" t="s">
        <v>8796</v>
      </c>
      <c r="KK320" s="16" t="s">
        <v>843</v>
      </c>
      <c r="KL320" s="16" t="s">
        <v>843</v>
      </c>
      <c r="KM320" s="16" t="s">
        <v>844</v>
      </c>
      <c r="KN320" s="16" t="s">
        <v>843</v>
      </c>
      <c r="KO320" s="16" t="s">
        <v>844</v>
      </c>
      <c r="KP320" s="16" t="s">
        <v>843</v>
      </c>
      <c r="KQ320" s="16" t="s">
        <v>843</v>
      </c>
      <c r="LG320" s="16" t="s">
        <v>867</v>
      </c>
      <c r="LH320" s="16" t="s">
        <v>865</v>
      </c>
      <c r="LI320" s="16" t="s">
        <v>867</v>
      </c>
      <c r="LJ320" s="16" t="s">
        <v>867</v>
      </c>
      <c r="LK320" s="16" t="s">
        <v>865</v>
      </c>
      <c r="LL320" s="16" t="s">
        <v>10429</v>
      </c>
      <c r="LM320" s="16" t="s">
        <v>844</v>
      </c>
      <c r="LN320" s="16" t="s">
        <v>843</v>
      </c>
      <c r="LO320" s="16" t="s">
        <v>844</v>
      </c>
      <c r="LP320" s="16" t="s">
        <v>844</v>
      </c>
      <c r="LQ320" s="16" t="s">
        <v>843</v>
      </c>
      <c r="LR320" s="16" t="s">
        <v>843</v>
      </c>
      <c r="LS320" s="16" t="s">
        <v>843</v>
      </c>
      <c r="LT320" s="16" t="s">
        <v>843</v>
      </c>
      <c r="LU320" s="16" t="s">
        <v>843</v>
      </c>
      <c r="LV320" s="16" t="s">
        <v>843</v>
      </c>
      <c r="LW320" s="16" t="s">
        <v>843</v>
      </c>
      <c r="LX320" s="16" t="s">
        <v>843</v>
      </c>
      <c r="LY320" s="16" t="s">
        <v>843</v>
      </c>
      <c r="LZ320" s="16" t="s">
        <v>843</v>
      </c>
      <c r="MA320" s="16" t="s">
        <v>843</v>
      </c>
      <c r="MC320" s="16" t="s">
        <v>5694</v>
      </c>
      <c r="MD320" s="16" t="s">
        <v>844</v>
      </c>
      <c r="ME320" s="16" t="s">
        <v>843</v>
      </c>
      <c r="MF320" s="16" t="s">
        <v>843</v>
      </c>
      <c r="MG320" s="16" t="s">
        <v>843</v>
      </c>
      <c r="MH320" s="16" t="s">
        <v>843</v>
      </c>
      <c r="MI320" s="16" t="s">
        <v>843</v>
      </c>
      <c r="MJ320" s="16" t="s">
        <v>843</v>
      </c>
      <c r="MK320" s="16" t="s">
        <v>843</v>
      </c>
      <c r="ML320" s="16" t="s">
        <v>843</v>
      </c>
      <c r="MM320" s="16" t="s">
        <v>843</v>
      </c>
      <c r="MN320" s="16" t="s">
        <v>843</v>
      </c>
      <c r="MO320" s="16" t="s">
        <v>843</v>
      </c>
      <c r="MP320" s="16" t="s">
        <v>843</v>
      </c>
      <c r="MQ320" s="16" t="s">
        <v>843</v>
      </c>
      <c r="MR320" s="16" t="s">
        <v>843</v>
      </c>
      <c r="MS320" s="16" t="s">
        <v>843</v>
      </c>
      <c r="MT320" s="16" t="s">
        <v>843</v>
      </c>
      <c r="MU320" s="16" t="s">
        <v>843</v>
      </c>
      <c r="MV320" s="16" t="s">
        <v>843</v>
      </c>
      <c r="OK320" s="16" t="s">
        <v>5694</v>
      </c>
      <c r="OL320" s="16" t="s">
        <v>844</v>
      </c>
      <c r="OM320" s="16" t="s">
        <v>843</v>
      </c>
      <c r="ON320" s="16" t="s">
        <v>843</v>
      </c>
      <c r="OO320" s="16" t="s">
        <v>843</v>
      </c>
      <c r="OP320" s="16" t="s">
        <v>843</v>
      </c>
      <c r="OQ320" s="16" t="s">
        <v>843</v>
      </c>
      <c r="OR320" s="16" t="s">
        <v>843</v>
      </c>
      <c r="OS320" s="16" t="s">
        <v>843</v>
      </c>
      <c r="OT320" s="16" t="s">
        <v>843</v>
      </c>
      <c r="OU320" s="16" t="s">
        <v>843</v>
      </c>
      <c r="OV320" s="16" t="s">
        <v>843</v>
      </c>
      <c r="OW320" s="16" t="s">
        <v>843</v>
      </c>
      <c r="OX320" s="16" t="s">
        <v>843</v>
      </c>
      <c r="OY320" s="16" t="s">
        <v>843</v>
      </c>
      <c r="OZ320" s="16" t="s">
        <v>843</v>
      </c>
      <c r="PA320" s="16" t="s">
        <v>843</v>
      </c>
      <c r="PC320" s="16" t="s">
        <v>867</v>
      </c>
      <c r="PE320" s="16" t="s">
        <v>865</v>
      </c>
      <c r="PY320" s="16" t="s">
        <v>865</v>
      </c>
      <c r="QP320" s="16" t="s">
        <v>865</v>
      </c>
      <c r="QR320" s="16" t="s">
        <v>867</v>
      </c>
      <c r="QT320" s="16" t="s">
        <v>867</v>
      </c>
      <c r="QV320" s="16" t="s">
        <v>865</v>
      </c>
      <c r="QX320" s="16" t="s">
        <v>867</v>
      </c>
      <c r="QY320" s="16" t="s">
        <v>867</v>
      </c>
      <c r="RD320" s="16" t="s">
        <v>7712</v>
      </c>
      <c r="RF320" s="16" t="s">
        <v>7712</v>
      </c>
      <c r="RH320" s="16" t="s">
        <v>4216</v>
      </c>
      <c r="RJ320" s="16" t="s">
        <v>865</v>
      </c>
      <c r="RN320" s="16" t="s">
        <v>7720</v>
      </c>
      <c r="RP320" s="16" t="s">
        <v>867</v>
      </c>
      <c r="RR320" s="16" t="s">
        <v>867</v>
      </c>
      <c r="RT320" s="16" t="s">
        <v>867</v>
      </c>
      <c r="RV320" s="16" t="s">
        <v>867</v>
      </c>
      <c r="RX320" s="16" t="s">
        <v>7724</v>
      </c>
      <c r="RZ320" s="16" t="s">
        <v>867</v>
      </c>
      <c r="SQ320" s="16" t="s">
        <v>867</v>
      </c>
      <c r="SS320" s="16" t="s">
        <v>7296</v>
      </c>
      <c r="ST320" s="16" t="s">
        <v>7764</v>
      </c>
      <c r="TN320" s="16">
        <v>2000</v>
      </c>
      <c r="TO320" s="16">
        <v>12000</v>
      </c>
      <c r="TP320" s="16">
        <v>1500</v>
      </c>
      <c r="TQ320" s="16">
        <v>300</v>
      </c>
      <c r="TR320" s="16">
        <v>500</v>
      </c>
      <c r="TS320" s="16">
        <v>200</v>
      </c>
      <c r="TT320" s="16">
        <v>0</v>
      </c>
      <c r="TU320" s="16">
        <v>500</v>
      </c>
      <c r="TV320" s="16">
        <v>0</v>
      </c>
      <c r="TW320" s="16">
        <v>0</v>
      </c>
      <c r="TX320" s="16">
        <v>0</v>
      </c>
      <c r="TZ320" s="16" t="s">
        <v>7364</v>
      </c>
      <c r="UA320" s="16" t="s">
        <v>4216</v>
      </c>
      <c r="UB320" s="16">
        <v>0</v>
      </c>
      <c r="UC320" s="16" t="s">
        <v>843</v>
      </c>
      <c r="UD320" s="16" t="s">
        <v>843</v>
      </c>
      <c r="UE320" s="16" t="s">
        <v>843</v>
      </c>
      <c r="UF320" s="16" t="s">
        <v>843</v>
      </c>
      <c r="UG320" s="16" t="s">
        <v>843</v>
      </c>
      <c r="UH320" s="16" t="s">
        <v>844</v>
      </c>
      <c r="WO320" s="16" t="s">
        <v>6920</v>
      </c>
      <c r="XD320" s="16" t="s">
        <v>6975</v>
      </c>
      <c r="XE320" s="16" t="s">
        <v>843</v>
      </c>
      <c r="XF320" s="16" t="s">
        <v>843</v>
      </c>
      <c r="XG320" s="16" t="s">
        <v>844</v>
      </c>
      <c r="XH320" s="16" t="s">
        <v>843</v>
      </c>
      <c r="XI320" s="16" t="s">
        <v>843</v>
      </c>
      <c r="XJ320" s="16" t="s">
        <v>843</v>
      </c>
      <c r="XK320" s="16" t="s">
        <v>843</v>
      </c>
      <c r="XL320" s="16" t="s">
        <v>843</v>
      </c>
      <c r="XM320" s="16" t="s">
        <v>843</v>
      </c>
      <c r="XN320" s="16" t="s">
        <v>843</v>
      </c>
      <c r="XO320" s="16" t="s">
        <v>843</v>
      </c>
      <c r="XP320" s="16" t="s">
        <v>843</v>
      </c>
      <c r="XQ320" s="16" t="s">
        <v>843</v>
      </c>
      <c r="YF320" s="16" t="s">
        <v>865</v>
      </c>
      <c r="YN320" s="16" t="s">
        <v>7040</v>
      </c>
      <c r="YP320" s="16" t="s">
        <v>7981</v>
      </c>
      <c r="YR320" s="16" t="s">
        <v>10430</v>
      </c>
      <c r="YS320" s="16" t="s">
        <v>10431</v>
      </c>
      <c r="YT320" s="16" t="s">
        <v>8694</v>
      </c>
      <c r="YU320" s="16" t="s">
        <v>10432</v>
      </c>
      <c r="YV320" s="16" t="s">
        <v>8696</v>
      </c>
      <c r="YW320" s="16" t="s">
        <v>844</v>
      </c>
      <c r="YX320" s="16" t="s">
        <v>8696</v>
      </c>
      <c r="YY320" s="16" t="s">
        <v>843</v>
      </c>
      <c r="YZ320" s="16" t="s">
        <v>843</v>
      </c>
      <c r="ZA320" s="16" t="s">
        <v>843</v>
      </c>
      <c r="ZB320" s="16">
        <v>17000</v>
      </c>
      <c r="ZC320" s="16" t="s">
        <v>8724</v>
      </c>
      <c r="ZD320" s="16" t="s">
        <v>9191</v>
      </c>
      <c r="ZE320" s="16" t="s">
        <v>9018</v>
      </c>
      <c r="ZF320" s="16" t="s">
        <v>8701</v>
      </c>
      <c r="ZG320" s="16" t="s">
        <v>8752</v>
      </c>
      <c r="ZH320" s="16" t="s">
        <v>8700</v>
      </c>
      <c r="ZI320" s="16" t="s">
        <v>8753</v>
      </c>
      <c r="ZJ320" s="16" t="s">
        <v>843</v>
      </c>
      <c r="ZK320" s="16" t="s">
        <v>843</v>
      </c>
      <c r="ZL320" s="16" t="s">
        <v>8752</v>
      </c>
      <c r="ZM320" s="16" t="s">
        <v>843</v>
      </c>
      <c r="ZN320" s="16" t="s">
        <v>8755</v>
      </c>
      <c r="ZO320" s="16" t="s">
        <v>487</v>
      </c>
      <c r="ZP320" s="16" t="s">
        <v>487</v>
      </c>
      <c r="ZQ320" s="16" t="s">
        <v>487</v>
      </c>
      <c r="ZR320" s="16" t="s">
        <v>486</v>
      </c>
      <c r="ZS320" s="16" t="s">
        <v>8874</v>
      </c>
      <c r="ZT320" s="16" t="s">
        <v>8705</v>
      </c>
      <c r="ZU320" s="16" t="s">
        <v>8706</v>
      </c>
      <c r="ZV320" s="16" t="s">
        <v>487</v>
      </c>
      <c r="ZW320" s="16" t="s">
        <v>844</v>
      </c>
      <c r="ZX320" s="16" t="s">
        <v>844</v>
      </c>
      <c r="ZY320" s="16" t="s">
        <v>1056</v>
      </c>
      <c r="ZZ320" s="16" t="s">
        <v>843</v>
      </c>
      <c r="AAA320" s="16" t="s">
        <v>843</v>
      </c>
      <c r="AAB320" s="16" t="s">
        <v>843</v>
      </c>
      <c r="AAC320" s="16">
        <v>0</v>
      </c>
      <c r="AAD320" s="16" t="s">
        <v>844</v>
      </c>
      <c r="AAE320" s="16" t="s">
        <v>843</v>
      </c>
      <c r="AAF320" s="16" t="s">
        <v>843</v>
      </c>
      <c r="AAG320" s="16" t="s">
        <v>844</v>
      </c>
      <c r="AAH320" s="16" t="s">
        <v>843</v>
      </c>
      <c r="AAI320" s="16" t="s">
        <v>843</v>
      </c>
      <c r="AAJ320" s="16" t="s">
        <v>615</v>
      </c>
      <c r="AAK320" s="16" t="s">
        <v>633</v>
      </c>
      <c r="AAL320" s="16" t="s">
        <v>904</v>
      </c>
      <c r="AAM320" s="16" t="s">
        <v>663</v>
      </c>
      <c r="AAN320" s="16" t="s">
        <v>8707</v>
      </c>
      <c r="AAO320" s="16" t="s">
        <v>1018</v>
      </c>
      <c r="AAP320" s="16" t="s">
        <v>8708</v>
      </c>
      <c r="AAT320" s="16" t="s">
        <v>1068</v>
      </c>
      <c r="AAU320" s="16" t="s">
        <v>1068</v>
      </c>
      <c r="AAW320" s="16" t="s">
        <v>782</v>
      </c>
      <c r="AAX320" s="16" t="s">
        <v>1056</v>
      </c>
      <c r="AAY320" s="16" t="s">
        <v>8727</v>
      </c>
      <c r="AAZ320" s="16" t="s">
        <v>782</v>
      </c>
      <c r="ABA320" s="16" t="s">
        <v>782</v>
      </c>
      <c r="ABB320" s="16" t="s">
        <v>782</v>
      </c>
      <c r="ABC320" s="16" t="s">
        <v>783</v>
      </c>
      <c r="ABD320" s="16" t="s">
        <v>783</v>
      </c>
      <c r="ABE320" s="16" t="s">
        <v>783</v>
      </c>
      <c r="ABF320" s="16" t="s">
        <v>782</v>
      </c>
      <c r="ABG320" s="16" t="s">
        <v>782</v>
      </c>
      <c r="ABH320" s="16" t="s">
        <v>782</v>
      </c>
      <c r="ABI320" s="16" t="s">
        <v>782</v>
      </c>
      <c r="ABJ320" s="16" t="s">
        <v>782</v>
      </c>
      <c r="ABK320" s="16" t="s">
        <v>782</v>
      </c>
      <c r="ABL320" s="16" t="s">
        <v>8746</v>
      </c>
      <c r="ABM320" s="16" t="s">
        <v>843</v>
      </c>
      <c r="ABN320" s="16" t="s">
        <v>1034</v>
      </c>
      <c r="ABP320" s="16" t="s">
        <v>972</v>
      </c>
      <c r="ABQ320" s="16" t="s">
        <v>4324</v>
      </c>
      <c r="ABR320" s="16" t="s">
        <v>470</v>
      </c>
      <c r="ABS320" s="16" t="s">
        <v>451</v>
      </c>
      <c r="ABT320" s="16" t="s">
        <v>1056</v>
      </c>
      <c r="ABU320" s="16" t="s">
        <v>844</v>
      </c>
      <c r="ABV320" s="16" t="s">
        <v>487</v>
      </c>
      <c r="ABW320" s="16" t="s">
        <v>486</v>
      </c>
      <c r="ABX320" s="16" t="s">
        <v>892</v>
      </c>
      <c r="ABY320" s="16" t="s">
        <v>486</v>
      </c>
      <c r="ABZ320" s="16" t="s">
        <v>486</v>
      </c>
      <c r="ACA320" s="16" t="s">
        <v>759</v>
      </c>
      <c r="ACB320" s="16" t="s">
        <v>768</v>
      </c>
      <c r="ACC320" s="16" t="s">
        <v>737</v>
      </c>
      <c r="ACD320" s="16" t="s">
        <v>487</v>
      </c>
      <c r="ACE320" s="16" t="s">
        <v>486</v>
      </c>
      <c r="ACG320" s="16" t="s">
        <v>1014</v>
      </c>
      <c r="ACH320" s="16" t="s">
        <v>1009</v>
      </c>
      <c r="ACI320" s="16" t="s">
        <v>462</v>
      </c>
      <c r="ACJ320" s="16">
        <v>1.1910000000000001</v>
      </c>
      <c r="ACK320" s="16" t="s">
        <v>478</v>
      </c>
      <c r="ACL320" s="16" t="s">
        <v>740</v>
      </c>
      <c r="ACM320" s="16" t="s">
        <v>1189</v>
      </c>
      <c r="ACN320" s="16" t="s">
        <v>1169</v>
      </c>
      <c r="ACO320" s="16" t="s">
        <v>1856</v>
      </c>
      <c r="ACQ320" s="16" t="s">
        <v>1202</v>
      </c>
      <c r="ACR320" s="16" t="s">
        <v>1645</v>
      </c>
      <c r="ACS320" s="16" t="s">
        <v>680</v>
      </c>
      <c r="ACT320" s="16" t="s">
        <v>1522</v>
      </c>
      <c r="ACU320" s="16" t="s">
        <v>833</v>
      </c>
      <c r="ACV320" s="16" t="s">
        <v>8711</v>
      </c>
      <c r="ACW320" s="16" t="s">
        <v>451</v>
      </c>
      <c r="ACX320" s="16" t="s">
        <v>1914</v>
      </c>
      <c r="ACY320" s="16" t="s">
        <v>1947</v>
      </c>
      <c r="ACZ320" s="16">
        <v>1</v>
      </c>
      <c r="ADA320" s="16">
        <v>0</v>
      </c>
      <c r="ADB320" s="16">
        <v>1</v>
      </c>
      <c r="ADC320" s="16">
        <v>1</v>
      </c>
      <c r="ADD320" s="16">
        <v>0</v>
      </c>
      <c r="ADE320" s="16" t="s">
        <v>8827</v>
      </c>
      <c r="ADF320" s="16">
        <v>0</v>
      </c>
      <c r="ADG320" s="16" t="s">
        <v>487</v>
      </c>
      <c r="ADH320" s="16">
        <v>2</v>
      </c>
      <c r="ADI320" s="16" t="s">
        <v>486</v>
      </c>
      <c r="ADJ320" s="16" t="s">
        <v>1743</v>
      </c>
      <c r="ADK320" s="16" t="s">
        <v>1754</v>
      </c>
      <c r="ADL320" s="16" t="s">
        <v>1761</v>
      </c>
      <c r="ADM320" s="16" t="s">
        <v>13195</v>
      </c>
      <c r="ADN320" s="16" t="s">
        <v>13196</v>
      </c>
      <c r="ADO320" s="16" t="s">
        <v>13197</v>
      </c>
      <c r="ADP320" s="16" t="s">
        <v>13196</v>
      </c>
      <c r="ADQ320" s="16" t="s">
        <v>13194</v>
      </c>
      <c r="ADR320" s="16" t="s">
        <v>13194</v>
      </c>
      <c r="ADS320" s="16" t="s">
        <v>13194</v>
      </c>
      <c r="ADY320" s="16" t="s">
        <v>1060</v>
      </c>
      <c r="AEB320" s="16">
        <v>17000</v>
      </c>
      <c r="AEI320" s="16">
        <v>1000</v>
      </c>
      <c r="AEJ320" s="16">
        <v>6000</v>
      </c>
      <c r="AEK320" s="16">
        <v>750</v>
      </c>
      <c r="AEL320" s="16">
        <v>150</v>
      </c>
      <c r="AEN320" s="16">
        <v>250</v>
      </c>
      <c r="AEO320" s="16">
        <v>100</v>
      </c>
      <c r="AEP320" s="16">
        <v>250</v>
      </c>
    </row>
    <row r="321" spans="1:823" x14ac:dyDescent="0.25">
      <c r="A321" s="30">
        <v>45831</v>
      </c>
      <c r="B321" s="16" t="s">
        <v>10433</v>
      </c>
      <c r="C321" s="16" t="s">
        <v>867</v>
      </c>
      <c r="D321" s="16" t="s">
        <v>867</v>
      </c>
      <c r="E321" s="16">
        <v>74</v>
      </c>
      <c r="F321" s="16" t="s">
        <v>8153</v>
      </c>
      <c r="G321" s="16" t="s">
        <v>4099</v>
      </c>
      <c r="I321" s="16" t="s">
        <v>4174</v>
      </c>
      <c r="Z321" s="16" t="s">
        <v>993</v>
      </c>
      <c r="AA321" s="16" t="s">
        <v>470</v>
      </c>
      <c r="AB321" s="16">
        <v>2</v>
      </c>
      <c r="AC321" s="16" t="s">
        <v>843</v>
      </c>
      <c r="AD321" s="16" t="s">
        <v>843</v>
      </c>
      <c r="AE321" s="16" t="s">
        <v>843</v>
      </c>
      <c r="AF321" s="16" t="s">
        <v>1056</v>
      </c>
      <c r="AG321" s="16" t="s">
        <v>843</v>
      </c>
      <c r="AH321" s="16" t="s">
        <v>1056</v>
      </c>
      <c r="AI321" s="16" t="s">
        <v>843</v>
      </c>
      <c r="AJ321" s="16" t="s">
        <v>843</v>
      </c>
      <c r="AK321" s="16" t="s">
        <v>843</v>
      </c>
      <c r="AM321" s="16" t="s">
        <v>737</v>
      </c>
      <c r="AN321" s="16" t="s">
        <v>759</v>
      </c>
      <c r="AP321" s="16" t="s">
        <v>774</v>
      </c>
      <c r="AR321" s="16" t="s">
        <v>6907</v>
      </c>
      <c r="BB321" s="16">
        <v>4</v>
      </c>
      <c r="BC321" s="16" t="s">
        <v>7878</v>
      </c>
      <c r="BE321" s="16" t="s">
        <v>5098</v>
      </c>
      <c r="BV321" s="16" t="s">
        <v>4433</v>
      </c>
      <c r="BW321" s="16" t="s">
        <v>844</v>
      </c>
      <c r="BX321" s="16" t="s">
        <v>843</v>
      </c>
      <c r="BY321" s="16" t="s">
        <v>843</v>
      </c>
      <c r="BZ321" s="16" t="s">
        <v>843</v>
      </c>
      <c r="CA321" s="16" t="s">
        <v>843</v>
      </c>
      <c r="CB321" s="16" t="s">
        <v>843</v>
      </c>
      <c r="CC321" s="16" t="s">
        <v>843</v>
      </c>
      <c r="CD321" s="16" t="s">
        <v>843</v>
      </c>
      <c r="CE321" s="16" t="s">
        <v>843</v>
      </c>
      <c r="CF321" s="16" t="s">
        <v>843</v>
      </c>
      <c r="CG321" s="16" t="s">
        <v>843</v>
      </c>
      <c r="CH321" s="16" t="s">
        <v>843</v>
      </c>
      <c r="CI321" s="16" t="s">
        <v>843</v>
      </c>
      <c r="CJ321" s="16" t="s">
        <v>843</v>
      </c>
      <c r="CK321" s="16" t="s">
        <v>843</v>
      </c>
      <c r="CP321" s="16" t="s">
        <v>867</v>
      </c>
      <c r="CQ321" s="16" t="s">
        <v>5191</v>
      </c>
      <c r="CR321" s="16" t="s">
        <v>844</v>
      </c>
      <c r="CS321" s="16" t="s">
        <v>843</v>
      </c>
      <c r="CT321" s="16" t="s">
        <v>843</v>
      </c>
      <c r="CU321" s="16" t="s">
        <v>843</v>
      </c>
      <c r="CV321" s="16" t="s">
        <v>843</v>
      </c>
      <c r="CW321" s="16" t="s">
        <v>843</v>
      </c>
      <c r="CX321" s="16" t="s">
        <v>843</v>
      </c>
      <c r="CY321" s="16" t="s">
        <v>843</v>
      </c>
      <c r="CZ321" s="16" t="s">
        <v>843</v>
      </c>
      <c r="DA321" s="16" t="s">
        <v>5184</v>
      </c>
      <c r="DX321" s="16" t="s">
        <v>867</v>
      </c>
      <c r="DY321" s="16" t="s">
        <v>867</v>
      </c>
      <c r="GC321" s="16" t="s">
        <v>5342</v>
      </c>
      <c r="GF321" s="16" t="s">
        <v>867</v>
      </c>
      <c r="GG321" s="16" t="s">
        <v>867</v>
      </c>
      <c r="GV321" s="16" t="s">
        <v>9607</v>
      </c>
      <c r="GW321" s="16" t="s">
        <v>843</v>
      </c>
      <c r="GX321" s="16" t="s">
        <v>844</v>
      </c>
      <c r="GY321" s="16" t="s">
        <v>843</v>
      </c>
      <c r="GZ321" s="16" t="s">
        <v>844</v>
      </c>
      <c r="HA321" s="16" t="s">
        <v>843</v>
      </c>
      <c r="HB321" s="16" t="s">
        <v>843</v>
      </c>
      <c r="HC321" s="16" t="s">
        <v>843</v>
      </c>
      <c r="HD321" s="16" t="s">
        <v>843</v>
      </c>
      <c r="HE321" s="16" t="s">
        <v>843</v>
      </c>
      <c r="HF321" s="16" t="s">
        <v>843</v>
      </c>
      <c r="HH321" s="16" t="s">
        <v>5456</v>
      </c>
      <c r="HK321" s="16" t="s">
        <v>865</v>
      </c>
      <c r="HM321" s="16" t="s">
        <v>865</v>
      </c>
      <c r="HZ321" s="16" t="s">
        <v>7944</v>
      </c>
      <c r="KE321" s="16" t="s">
        <v>5585</v>
      </c>
      <c r="KG321" s="16" t="s">
        <v>7018</v>
      </c>
      <c r="KH321" s="16" t="s">
        <v>7033</v>
      </c>
      <c r="KI321" s="16" t="s">
        <v>865</v>
      </c>
      <c r="LG321" s="16" t="s">
        <v>867</v>
      </c>
      <c r="LH321" s="16" t="s">
        <v>867</v>
      </c>
      <c r="LI321" s="16" t="s">
        <v>867</v>
      </c>
      <c r="LJ321" s="16" t="s">
        <v>867</v>
      </c>
      <c r="LK321" s="16" t="s">
        <v>867</v>
      </c>
      <c r="LL321" s="16" t="s">
        <v>5690</v>
      </c>
      <c r="LM321" s="16" t="s">
        <v>843</v>
      </c>
      <c r="LN321" s="16" t="s">
        <v>843</v>
      </c>
      <c r="LO321" s="16" t="s">
        <v>843</v>
      </c>
      <c r="LP321" s="16" t="s">
        <v>843</v>
      </c>
      <c r="LQ321" s="16" t="s">
        <v>843</v>
      </c>
      <c r="LR321" s="16" t="s">
        <v>843</v>
      </c>
      <c r="LS321" s="16" t="s">
        <v>843</v>
      </c>
      <c r="LT321" s="16" t="s">
        <v>843</v>
      </c>
      <c r="LU321" s="16" t="s">
        <v>843</v>
      </c>
      <c r="LV321" s="16" t="s">
        <v>843</v>
      </c>
      <c r="LW321" s="16" t="s">
        <v>843</v>
      </c>
      <c r="LX321" s="16" t="s">
        <v>844</v>
      </c>
      <c r="LY321" s="16" t="s">
        <v>843</v>
      </c>
      <c r="LZ321" s="16" t="s">
        <v>843</v>
      </c>
      <c r="MA321" s="16" t="s">
        <v>843</v>
      </c>
      <c r="MC321" s="16" t="s">
        <v>5694</v>
      </c>
      <c r="MD321" s="16" t="s">
        <v>844</v>
      </c>
      <c r="ME321" s="16" t="s">
        <v>843</v>
      </c>
      <c r="MF321" s="16" t="s">
        <v>843</v>
      </c>
      <c r="MG321" s="16" t="s">
        <v>843</v>
      </c>
      <c r="MH321" s="16" t="s">
        <v>843</v>
      </c>
      <c r="MI321" s="16" t="s">
        <v>843</v>
      </c>
      <c r="MJ321" s="16" t="s">
        <v>843</v>
      </c>
      <c r="MK321" s="16" t="s">
        <v>843</v>
      </c>
      <c r="ML321" s="16" t="s">
        <v>843</v>
      </c>
      <c r="MM321" s="16" t="s">
        <v>843</v>
      </c>
      <c r="MN321" s="16" t="s">
        <v>843</v>
      </c>
      <c r="MO321" s="16" t="s">
        <v>843</v>
      </c>
      <c r="MP321" s="16" t="s">
        <v>843</v>
      </c>
      <c r="MQ321" s="16" t="s">
        <v>843</v>
      </c>
      <c r="MR321" s="16" t="s">
        <v>843</v>
      </c>
      <c r="MS321" s="16" t="s">
        <v>843</v>
      </c>
      <c r="MT321" s="16" t="s">
        <v>843</v>
      </c>
      <c r="MU321" s="16" t="s">
        <v>843</v>
      </c>
      <c r="MV321" s="16" t="s">
        <v>843</v>
      </c>
      <c r="PC321" s="16" t="s">
        <v>865</v>
      </c>
      <c r="PD321" s="16" t="s">
        <v>865</v>
      </c>
      <c r="PY321" s="16" t="s">
        <v>865</v>
      </c>
      <c r="QP321" s="16" t="s">
        <v>865</v>
      </c>
      <c r="QR321" s="16" t="s">
        <v>867</v>
      </c>
      <c r="QT321" s="16" t="s">
        <v>867</v>
      </c>
      <c r="QV321" s="16" t="s">
        <v>867</v>
      </c>
      <c r="QX321" s="16" t="s">
        <v>865</v>
      </c>
      <c r="QY321" s="16" t="s">
        <v>867</v>
      </c>
      <c r="RD321" s="16" t="s">
        <v>865</v>
      </c>
      <c r="RF321" s="16" t="s">
        <v>865</v>
      </c>
      <c r="RH321" s="16" t="s">
        <v>865</v>
      </c>
      <c r="RJ321" s="16" t="s">
        <v>865</v>
      </c>
      <c r="RN321" s="16" t="s">
        <v>7720</v>
      </c>
      <c r="RP321" s="16" t="s">
        <v>867</v>
      </c>
      <c r="RR321" s="16" t="s">
        <v>7720</v>
      </c>
      <c r="RT321" s="16" t="s">
        <v>867</v>
      </c>
      <c r="RV321" s="16" t="s">
        <v>867</v>
      </c>
      <c r="RX321" s="16" t="s">
        <v>7720</v>
      </c>
      <c r="RZ321" s="16" t="s">
        <v>7720</v>
      </c>
      <c r="SQ321" s="16" t="s">
        <v>867</v>
      </c>
      <c r="SS321" s="16" t="s">
        <v>7308</v>
      </c>
      <c r="ST321" s="16" t="s">
        <v>7764</v>
      </c>
      <c r="TN321" s="16">
        <v>3000</v>
      </c>
      <c r="TO321" s="16">
        <v>0</v>
      </c>
      <c r="TP321" s="16">
        <v>1000</v>
      </c>
      <c r="TQ321" s="16">
        <v>320</v>
      </c>
      <c r="TR321" s="16">
        <v>200</v>
      </c>
      <c r="TS321" s="16">
        <v>100</v>
      </c>
      <c r="TT321" s="16">
        <v>0</v>
      </c>
      <c r="TU321" s="16">
        <v>100</v>
      </c>
      <c r="TV321" s="16">
        <v>0</v>
      </c>
      <c r="TW321" s="16">
        <v>0</v>
      </c>
      <c r="TX321" s="16">
        <v>0</v>
      </c>
      <c r="TZ321" s="16" t="s">
        <v>7364</v>
      </c>
      <c r="UA321" s="16" t="s">
        <v>8774</v>
      </c>
      <c r="UB321" s="16">
        <v>0</v>
      </c>
      <c r="UC321" s="16" t="s">
        <v>843</v>
      </c>
      <c r="UD321" s="16" t="s">
        <v>844</v>
      </c>
      <c r="UE321" s="16" t="s">
        <v>844</v>
      </c>
      <c r="UF321" s="16" t="s">
        <v>844</v>
      </c>
      <c r="UG321" s="16" t="s">
        <v>843</v>
      </c>
      <c r="UH321" s="16" t="s">
        <v>843</v>
      </c>
      <c r="US321" s="16" t="s">
        <v>6008</v>
      </c>
      <c r="UT321" s="16" t="s">
        <v>843</v>
      </c>
      <c r="UU321" s="16" t="s">
        <v>843</v>
      </c>
      <c r="UV321" s="16" t="s">
        <v>843</v>
      </c>
      <c r="UW321" s="16" t="s">
        <v>843</v>
      </c>
      <c r="UX321" s="16" t="s">
        <v>843</v>
      </c>
      <c r="UY321" s="16" t="s">
        <v>843</v>
      </c>
      <c r="UZ321" s="16" t="s">
        <v>844</v>
      </c>
      <c r="VA321" s="16" t="s">
        <v>843</v>
      </c>
      <c r="VB321" s="16" t="s">
        <v>843</v>
      </c>
      <c r="VC321" s="16" t="s">
        <v>843</v>
      </c>
      <c r="VD321" s="16" t="s">
        <v>843</v>
      </c>
      <c r="VE321" s="16" t="s">
        <v>843</v>
      </c>
      <c r="VF321" s="16" t="s">
        <v>843</v>
      </c>
      <c r="VG321" s="16" t="s">
        <v>843</v>
      </c>
      <c r="VJ321" s="16">
        <v>3000</v>
      </c>
      <c r="VK321" s="16" t="s">
        <v>6102</v>
      </c>
      <c r="VL321" s="16" t="s">
        <v>843</v>
      </c>
      <c r="VM321" s="16" t="s">
        <v>843</v>
      </c>
      <c r="VN321" s="16" t="s">
        <v>843</v>
      </c>
      <c r="VO321" s="16" t="s">
        <v>843</v>
      </c>
      <c r="VP321" s="16" t="s">
        <v>844</v>
      </c>
      <c r="VQ321" s="16" t="s">
        <v>843</v>
      </c>
      <c r="VR321" s="16" t="s">
        <v>843</v>
      </c>
      <c r="VS321" s="16" t="s">
        <v>843</v>
      </c>
      <c r="VT321" s="16" t="s">
        <v>843</v>
      </c>
      <c r="VV321" s="16">
        <v>3500</v>
      </c>
      <c r="VX321" s="16" t="s">
        <v>6028</v>
      </c>
      <c r="VY321" s="16" t="s">
        <v>844</v>
      </c>
      <c r="VZ321" s="16" t="s">
        <v>843</v>
      </c>
      <c r="WA321" s="16" t="s">
        <v>843</v>
      </c>
      <c r="WB321" s="16" t="s">
        <v>843</v>
      </c>
      <c r="WC321" s="16" t="s">
        <v>843</v>
      </c>
      <c r="WD321" s="16" t="s">
        <v>843</v>
      </c>
      <c r="WE321" s="16" t="s">
        <v>843</v>
      </c>
      <c r="WF321" s="16" t="s">
        <v>843</v>
      </c>
      <c r="WH321" s="16">
        <v>1625</v>
      </c>
      <c r="WO321" s="16" t="s">
        <v>6926</v>
      </c>
      <c r="YN321" s="16" t="s">
        <v>7040</v>
      </c>
      <c r="YP321" s="16" t="s">
        <v>864</v>
      </c>
      <c r="YR321" s="16" t="s">
        <v>10434</v>
      </c>
      <c r="YS321" s="16" t="s">
        <v>10435</v>
      </c>
      <c r="YT321" s="16" t="s">
        <v>8694</v>
      </c>
      <c r="YU321" s="16" t="s">
        <v>10436</v>
      </c>
      <c r="YV321" s="16" t="s">
        <v>9148</v>
      </c>
      <c r="YW321" s="16" t="s">
        <v>844</v>
      </c>
      <c r="YX321" s="16" t="s">
        <v>9148</v>
      </c>
      <c r="YY321" s="16" t="s">
        <v>843</v>
      </c>
      <c r="YZ321" s="16" t="s">
        <v>843</v>
      </c>
      <c r="ZA321" s="16" t="s">
        <v>843</v>
      </c>
      <c r="ZB321" s="16">
        <v>4720</v>
      </c>
      <c r="ZC321" s="16" t="s">
        <v>9253</v>
      </c>
      <c r="ZD321" s="16" t="s">
        <v>843</v>
      </c>
      <c r="ZE321" s="16" t="s">
        <v>10437</v>
      </c>
      <c r="ZF321" s="16" t="s">
        <v>8865</v>
      </c>
      <c r="ZG321" s="16" t="s">
        <v>8699</v>
      </c>
      <c r="ZH321" s="16" t="s">
        <v>8701</v>
      </c>
      <c r="ZI321" s="16" t="s">
        <v>8778</v>
      </c>
      <c r="ZJ321" s="16" t="s">
        <v>843</v>
      </c>
      <c r="ZK321" s="16" t="s">
        <v>843</v>
      </c>
      <c r="ZL321" s="16" t="s">
        <v>8701</v>
      </c>
      <c r="ZM321" s="16" t="s">
        <v>843</v>
      </c>
      <c r="ZN321" s="16" t="s">
        <v>8815</v>
      </c>
      <c r="ZO321" s="16" t="s">
        <v>487</v>
      </c>
      <c r="ZP321" s="16" t="s">
        <v>487</v>
      </c>
      <c r="ZQ321" s="16" t="s">
        <v>487</v>
      </c>
      <c r="ZR321" s="16" t="s">
        <v>487</v>
      </c>
      <c r="ZS321" s="16" t="s">
        <v>8704</v>
      </c>
      <c r="ZT321" s="16" t="s">
        <v>8705</v>
      </c>
      <c r="ZU321" s="16" t="s">
        <v>8706</v>
      </c>
      <c r="ZV321" s="16" t="s">
        <v>487</v>
      </c>
      <c r="ZW321" s="16" t="s">
        <v>843</v>
      </c>
      <c r="ZX321" s="16" t="s">
        <v>843</v>
      </c>
      <c r="ZY321" s="16" t="s">
        <v>1056</v>
      </c>
      <c r="ZZ321" s="16" t="s">
        <v>843</v>
      </c>
      <c r="AAA321" s="16" t="s">
        <v>1056</v>
      </c>
      <c r="AAB321" s="16" t="s">
        <v>843</v>
      </c>
      <c r="AAC321" s="16">
        <v>0</v>
      </c>
      <c r="AAD321" s="16" t="s">
        <v>1056</v>
      </c>
      <c r="AAE321" s="16" t="s">
        <v>843</v>
      </c>
      <c r="AAF321" s="16" t="s">
        <v>843</v>
      </c>
      <c r="AAG321" s="16" t="s">
        <v>843</v>
      </c>
      <c r="AAH321" s="16" t="s">
        <v>843</v>
      </c>
      <c r="AAI321" s="16" t="s">
        <v>843</v>
      </c>
      <c r="AAJ321" s="16" t="s">
        <v>606</v>
      </c>
      <c r="AAK321" s="16" t="s">
        <v>639</v>
      </c>
      <c r="AAL321" s="16" t="s">
        <v>905</v>
      </c>
      <c r="AAM321" s="16" t="s">
        <v>663</v>
      </c>
      <c r="AAN321" s="16" t="s">
        <v>8707</v>
      </c>
      <c r="AAO321" s="16" t="s">
        <v>1019</v>
      </c>
      <c r="AAP321" s="16" t="s">
        <v>8708</v>
      </c>
      <c r="AAQ321" s="16" t="s">
        <v>10191</v>
      </c>
      <c r="AAS321" s="16">
        <v>6268.19</v>
      </c>
      <c r="AAT321" s="16" t="s">
        <v>782</v>
      </c>
      <c r="AAU321" s="16" t="s">
        <v>782</v>
      </c>
      <c r="AAV321" s="16" t="s">
        <v>782</v>
      </c>
      <c r="AAW321" s="16" t="s">
        <v>782</v>
      </c>
      <c r="AAX321" s="16" t="s">
        <v>843</v>
      </c>
      <c r="AAY321" s="16" t="s">
        <v>8710</v>
      </c>
      <c r="AAZ321" s="16" t="s">
        <v>782</v>
      </c>
      <c r="ABA321" s="16" t="s">
        <v>783</v>
      </c>
      <c r="ABB321" s="16" t="s">
        <v>782</v>
      </c>
      <c r="ABC321" s="16" t="s">
        <v>783</v>
      </c>
      <c r="ABD321" s="16" t="s">
        <v>783</v>
      </c>
      <c r="ABE321" s="16" t="s">
        <v>782</v>
      </c>
      <c r="ABF321" s="16" t="s">
        <v>782</v>
      </c>
      <c r="ABG321" s="16" t="s">
        <v>783</v>
      </c>
      <c r="ABH321" s="16" t="s">
        <v>782</v>
      </c>
      <c r="ABI321" s="16" t="s">
        <v>782</v>
      </c>
      <c r="ABJ321" s="16" t="s">
        <v>783</v>
      </c>
      <c r="ABK321" s="16" t="s">
        <v>783</v>
      </c>
      <c r="ABL321" s="16" t="s">
        <v>8769</v>
      </c>
      <c r="ABM321" s="16" t="s">
        <v>843</v>
      </c>
      <c r="ABN321" s="16" t="s">
        <v>1034</v>
      </c>
      <c r="ABP321" s="16" t="s">
        <v>972</v>
      </c>
      <c r="ABQ321" s="16" t="s">
        <v>4324</v>
      </c>
      <c r="ABR321" s="16" t="s">
        <v>470</v>
      </c>
      <c r="ABS321" s="16" t="s">
        <v>457</v>
      </c>
      <c r="ABT321" s="16" t="s">
        <v>1056</v>
      </c>
      <c r="ABU321" s="16" t="s">
        <v>1056</v>
      </c>
      <c r="ABV321" s="16" t="s">
        <v>487</v>
      </c>
      <c r="ABW321" s="16" t="s">
        <v>486</v>
      </c>
      <c r="ABX321" s="16" t="s">
        <v>892</v>
      </c>
      <c r="ABY321" s="16" t="s">
        <v>486</v>
      </c>
      <c r="ABZ321" s="16" t="s">
        <v>487</v>
      </c>
      <c r="ACA321" s="16" t="s">
        <v>759</v>
      </c>
      <c r="ACB321" s="16" t="s">
        <v>774</v>
      </c>
      <c r="ACC321" s="16" t="s">
        <v>737</v>
      </c>
      <c r="ACD321" s="16" t="s">
        <v>486</v>
      </c>
      <c r="ACE321" s="16" t="s">
        <v>486</v>
      </c>
      <c r="ACG321" s="16" t="s">
        <v>1014</v>
      </c>
      <c r="ACH321" s="16" t="s">
        <v>1009</v>
      </c>
      <c r="ACI321" s="16" t="s">
        <v>462</v>
      </c>
      <c r="ACJ321" s="16">
        <v>0.79400000000000004</v>
      </c>
      <c r="ACK321" s="16" t="s">
        <v>482</v>
      </c>
      <c r="ACL321" s="16" t="s">
        <v>740</v>
      </c>
      <c r="ACM321" s="16" t="s">
        <v>1190</v>
      </c>
      <c r="ACN321" s="16" t="s">
        <v>1169</v>
      </c>
      <c r="ACO321" s="16" t="s">
        <v>1856</v>
      </c>
      <c r="ACP321" s="16">
        <v>1625</v>
      </c>
      <c r="ACQ321" s="16" t="s">
        <v>1202</v>
      </c>
      <c r="ACR321" s="16" t="s">
        <v>1644</v>
      </c>
      <c r="ACS321" s="16" t="s">
        <v>669</v>
      </c>
      <c r="ACT321" s="16" t="s">
        <v>1521</v>
      </c>
      <c r="ACU321" s="16" t="s">
        <v>833</v>
      </c>
      <c r="ACV321" s="16" t="s">
        <v>8711</v>
      </c>
      <c r="ACW321" s="16" t="s">
        <v>878</v>
      </c>
      <c r="ACX321" s="16" t="s">
        <v>1916</v>
      </c>
      <c r="ACY321" s="16" t="s">
        <v>1947</v>
      </c>
      <c r="ACZ321" s="16">
        <v>1</v>
      </c>
      <c r="ADA321" s="16">
        <v>1</v>
      </c>
      <c r="ADB321" s="16">
        <v>1</v>
      </c>
      <c r="ADC321" s="16">
        <v>1</v>
      </c>
      <c r="ADD321" s="16">
        <v>1</v>
      </c>
      <c r="ADE321" s="16" t="s">
        <v>8712</v>
      </c>
      <c r="ADF321" s="16">
        <v>0</v>
      </c>
      <c r="ADG321" s="16" t="s">
        <v>486</v>
      </c>
      <c r="ADH321" s="16">
        <v>1</v>
      </c>
      <c r="ADI321" s="16" t="s">
        <v>486</v>
      </c>
      <c r="ADJ321" s="16" t="s">
        <v>1743</v>
      </c>
      <c r="ADK321" s="16" t="s">
        <v>13194</v>
      </c>
      <c r="ADL321" s="16" t="s">
        <v>1764</v>
      </c>
      <c r="ADM321" s="16" t="s">
        <v>13195</v>
      </c>
      <c r="ADN321" s="16" t="s">
        <v>13196</v>
      </c>
      <c r="ADO321" s="16" t="s">
        <v>13197</v>
      </c>
      <c r="ADP321" s="16" t="s">
        <v>13196</v>
      </c>
      <c r="ADQ321" s="16" t="s">
        <v>13194</v>
      </c>
      <c r="ADR321" s="16" t="s">
        <v>13194</v>
      </c>
      <c r="ADS321" s="16" t="s">
        <v>13194</v>
      </c>
      <c r="ADT321" s="16" t="s">
        <v>1757</v>
      </c>
      <c r="ADU321" s="16" t="s">
        <v>8817</v>
      </c>
      <c r="ADW321" s="16" t="s">
        <v>13199</v>
      </c>
      <c r="ADY321" s="16" t="s">
        <v>1062</v>
      </c>
      <c r="AEA321" s="16">
        <v>4720</v>
      </c>
      <c r="AEC321" s="16" t="s">
        <v>1062</v>
      </c>
      <c r="AED321" s="16">
        <v>3134.1</v>
      </c>
      <c r="AEE321" s="16" t="s">
        <v>952</v>
      </c>
      <c r="AEG321" s="16">
        <v>8125</v>
      </c>
      <c r="AEI321" s="16">
        <v>1500</v>
      </c>
      <c r="AEK321" s="16">
        <v>500</v>
      </c>
      <c r="AEL321" s="16">
        <v>160</v>
      </c>
      <c r="AEN321" s="16">
        <v>100</v>
      </c>
      <c r="AEO321" s="16">
        <v>50</v>
      </c>
      <c r="AEP321" s="16">
        <v>50</v>
      </c>
    </row>
    <row r="322" spans="1:823" x14ac:dyDescent="0.25">
      <c r="A322" s="30">
        <v>45831</v>
      </c>
      <c r="B322" s="16" t="s">
        <v>10438</v>
      </c>
      <c r="C322" s="16" t="s">
        <v>867</v>
      </c>
      <c r="D322" s="16" t="s">
        <v>867</v>
      </c>
      <c r="E322" s="16">
        <v>36</v>
      </c>
      <c r="F322" s="16" t="s">
        <v>8153</v>
      </c>
      <c r="G322" s="16" t="s">
        <v>4113</v>
      </c>
      <c r="I322" s="16" t="s">
        <v>4148</v>
      </c>
      <c r="Z322" s="16" t="s">
        <v>993</v>
      </c>
      <c r="AA322" s="16" t="s">
        <v>470</v>
      </c>
      <c r="AB322" s="16">
        <v>2</v>
      </c>
      <c r="AC322" s="16" t="s">
        <v>844</v>
      </c>
      <c r="AD322" s="16" t="s">
        <v>843</v>
      </c>
      <c r="AE322" s="16" t="s">
        <v>844</v>
      </c>
      <c r="AF322" s="16" t="s">
        <v>844</v>
      </c>
      <c r="AG322" s="16" t="s">
        <v>843</v>
      </c>
      <c r="AH322" s="16" t="s">
        <v>844</v>
      </c>
      <c r="AI322" s="16" t="s">
        <v>844</v>
      </c>
      <c r="AJ322" s="16" t="s">
        <v>843</v>
      </c>
      <c r="AK322" s="16" t="s">
        <v>844</v>
      </c>
      <c r="AM322" s="16" t="s">
        <v>737</v>
      </c>
      <c r="AN322" s="16" t="s">
        <v>759</v>
      </c>
      <c r="AP322" s="16" t="s">
        <v>768</v>
      </c>
      <c r="AR322" s="16" t="s">
        <v>6910</v>
      </c>
      <c r="BB322" s="16">
        <v>2</v>
      </c>
      <c r="BC322" s="16" t="s">
        <v>7878</v>
      </c>
      <c r="BE322" s="16" t="s">
        <v>5101</v>
      </c>
      <c r="BV322" s="16" t="s">
        <v>4433</v>
      </c>
      <c r="BW322" s="16" t="s">
        <v>844</v>
      </c>
      <c r="BX322" s="16" t="s">
        <v>843</v>
      </c>
      <c r="BY322" s="16" t="s">
        <v>843</v>
      </c>
      <c r="BZ322" s="16" t="s">
        <v>843</v>
      </c>
      <c r="CA322" s="16" t="s">
        <v>843</v>
      </c>
      <c r="CB322" s="16" t="s">
        <v>843</v>
      </c>
      <c r="CC322" s="16" t="s">
        <v>843</v>
      </c>
      <c r="CD322" s="16" t="s">
        <v>843</v>
      </c>
      <c r="CE322" s="16" t="s">
        <v>843</v>
      </c>
      <c r="CF322" s="16" t="s">
        <v>843</v>
      </c>
      <c r="CG322" s="16" t="s">
        <v>843</v>
      </c>
      <c r="CH322" s="16" t="s">
        <v>843</v>
      </c>
      <c r="CI322" s="16" t="s">
        <v>843</v>
      </c>
      <c r="CJ322" s="16" t="s">
        <v>843</v>
      </c>
      <c r="CK322" s="16" t="s">
        <v>843</v>
      </c>
      <c r="CP322" s="16" t="s">
        <v>865</v>
      </c>
      <c r="DX322" s="16" t="s">
        <v>867</v>
      </c>
      <c r="DY322" s="16" t="s">
        <v>867</v>
      </c>
      <c r="GC322" s="16" t="s">
        <v>864</v>
      </c>
      <c r="GF322" s="16" t="s">
        <v>867</v>
      </c>
      <c r="GG322" s="16" t="s">
        <v>867</v>
      </c>
      <c r="GV322" s="16" t="s">
        <v>5443</v>
      </c>
      <c r="GW322" s="16" t="s">
        <v>843</v>
      </c>
      <c r="GX322" s="16" t="s">
        <v>844</v>
      </c>
      <c r="GY322" s="16" t="s">
        <v>843</v>
      </c>
      <c r="GZ322" s="16" t="s">
        <v>843</v>
      </c>
      <c r="HA322" s="16" t="s">
        <v>843</v>
      </c>
      <c r="HB322" s="16" t="s">
        <v>843</v>
      </c>
      <c r="HC322" s="16" t="s">
        <v>843</v>
      </c>
      <c r="HD322" s="16" t="s">
        <v>843</v>
      </c>
      <c r="HE322" s="16" t="s">
        <v>843</v>
      </c>
      <c r="HF322" s="16" t="s">
        <v>843</v>
      </c>
      <c r="HH322" s="16" t="s">
        <v>5456</v>
      </c>
      <c r="HK322" s="16" t="s">
        <v>865</v>
      </c>
      <c r="HM322" s="16" t="s">
        <v>865</v>
      </c>
      <c r="HZ322" s="16" t="s">
        <v>7944</v>
      </c>
      <c r="KE322" s="16" t="s">
        <v>5582</v>
      </c>
      <c r="KG322" s="16" t="s">
        <v>7018</v>
      </c>
      <c r="KH322" s="16" t="s">
        <v>7033</v>
      </c>
      <c r="KI322" s="16" t="s">
        <v>865</v>
      </c>
      <c r="LG322" s="16" t="s">
        <v>867</v>
      </c>
      <c r="LH322" s="16" t="s">
        <v>867</v>
      </c>
      <c r="LI322" s="16" t="s">
        <v>867</v>
      </c>
      <c r="LJ322" s="16" t="s">
        <v>867</v>
      </c>
      <c r="LK322" s="16" t="s">
        <v>867</v>
      </c>
      <c r="LL322" s="16" t="s">
        <v>5690</v>
      </c>
      <c r="LM322" s="16" t="s">
        <v>843</v>
      </c>
      <c r="LN322" s="16" t="s">
        <v>843</v>
      </c>
      <c r="LO322" s="16" t="s">
        <v>843</v>
      </c>
      <c r="LP322" s="16" t="s">
        <v>843</v>
      </c>
      <c r="LQ322" s="16" t="s">
        <v>843</v>
      </c>
      <c r="LR322" s="16" t="s">
        <v>843</v>
      </c>
      <c r="LS322" s="16" t="s">
        <v>843</v>
      </c>
      <c r="LT322" s="16" t="s">
        <v>843</v>
      </c>
      <c r="LU322" s="16" t="s">
        <v>843</v>
      </c>
      <c r="LV322" s="16" t="s">
        <v>843</v>
      </c>
      <c r="LW322" s="16" t="s">
        <v>843</v>
      </c>
      <c r="LX322" s="16" t="s">
        <v>844</v>
      </c>
      <c r="LY322" s="16" t="s">
        <v>843</v>
      </c>
      <c r="LZ322" s="16" t="s">
        <v>843</v>
      </c>
      <c r="MA322" s="16" t="s">
        <v>843</v>
      </c>
      <c r="MC322" s="16" t="s">
        <v>5694</v>
      </c>
      <c r="MD322" s="16" t="s">
        <v>844</v>
      </c>
      <c r="ME322" s="16" t="s">
        <v>843</v>
      </c>
      <c r="MF322" s="16" t="s">
        <v>843</v>
      </c>
      <c r="MG322" s="16" t="s">
        <v>843</v>
      </c>
      <c r="MH322" s="16" t="s">
        <v>843</v>
      </c>
      <c r="MI322" s="16" t="s">
        <v>843</v>
      </c>
      <c r="MJ322" s="16" t="s">
        <v>843</v>
      </c>
      <c r="MK322" s="16" t="s">
        <v>843</v>
      </c>
      <c r="ML322" s="16" t="s">
        <v>843</v>
      </c>
      <c r="MM322" s="16" t="s">
        <v>843</v>
      </c>
      <c r="MN322" s="16" t="s">
        <v>843</v>
      </c>
      <c r="MO322" s="16" t="s">
        <v>843</v>
      </c>
      <c r="MP322" s="16" t="s">
        <v>843</v>
      </c>
      <c r="MQ322" s="16" t="s">
        <v>843</v>
      </c>
      <c r="MR322" s="16" t="s">
        <v>843</v>
      </c>
      <c r="MS322" s="16" t="s">
        <v>843</v>
      </c>
      <c r="MT322" s="16" t="s">
        <v>843</v>
      </c>
      <c r="MU322" s="16" t="s">
        <v>843</v>
      </c>
      <c r="MV322" s="16" t="s">
        <v>843</v>
      </c>
      <c r="NS322" s="16" t="s">
        <v>5694</v>
      </c>
      <c r="NT322" s="16" t="s">
        <v>844</v>
      </c>
      <c r="NU322" s="16" t="s">
        <v>843</v>
      </c>
      <c r="NV322" s="16" t="s">
        <v>843</v>
      </c>
      <c r="NW322" s="16" t="s">
        <v>843</v>
      </c>
      <c r="NX322" s="16" t="s">
        <v>843</v>
      </c>
      <c r="NY322" s="16" t="s">
        <v>843</v>
      </c>
      <c r="NZ322" s="16" t="s">
        <v>843</v>
      </c>
      <c r="OA322" s="16" t="s">
        <v>843</v>
      </c>
      <c r="OB322" s="16" t="s">
        <v>843</v>
      </c>
      <c r="OC322" s="16" t="s">
        <v>843</v>
      </c>
      <c r="OD322" s="16" t="s">
        <v>843</v>
      </c>
      <c r="OE322" s="16" t="s">
        <v>843</v>
      </c>
      <c r="OF322" s="16" t="s">
        <v>843</v>
      </c>
      <c r="OG322" s="16" t="s">
        <v>843</v>
      </c>
      <c r="OH322" s="16" t="s">
        <v>843</v>
      </c>
      <c r="OI322" s="16" t="s">
        <v>843</v>
      </c>
      <c r="PC322" s="16" t="s">
        <v>865</v>
      </c>
      <c r="PD322" s="16" t="s">
        <v>865</v>
      </c>
      <c r="PY322" s="16" t="s">
        <v>865</v>
      </c>
      <c r="QP322" s="16" t="s">
        <v>865</v>
      </c>
      <c r="QR322" s="16" t="s">
        <v>867</v>
      </c>
      <c r="QT322" s="16" t="s">
        <v>867</v>
      </c>
      <c r="QV322" s="16" t="s">
        <v>865</v>
      </c>
      <c r="QX322" s="16" t="s">
        <v>865</v>
      </c>
      <c r="QY322" s="16" t="s">
        <v>867</v>
      </c>
      <c r="RD322" s="16" t="s">
        <v>7708</v>
      </c>
      <c r="RF322" s="16" t="s">
        <v>865</v>
      </c>
      <c r="RH322" s="16" t="s">
        <v>865</v>
      </c>
      <c r="RJ322" s="16" t="s">
        <v>865</v>
      </c>
      <c r="RN322" s="16" t="s">
        <v>7724</v>
      </c>
      <c r="RP322" s="16" t="s">
        <v>867</v>
      </c>
      <c r="RR322" s="16" t="s">
        <v>7720</v>
      </c>
      <c r="RT322" s="16" t="s">
        <v>7720</v>
      </c>
      <c r="RV322" s="16" t="s">
        <v>7724</v>
      </c>
      <c r="RX322" s="16" t="s">
        <v>7724</v>
      </c>
      <c r="RZ322" s="16" t="s">
        <v>867</v>
      </c>
      <c r="SQ322" s="16" t="s">
        <v>867</v>
      </c>
      <c r="SS322" s="16" t="s">
        <v>7308</v>
      </c>
      <c r="ST322" s="16" t="s">
        <v>7764</v>
      </c>
      <c r="TN322" s="16">
        <v>2000</v>
      </c>
      <c r="TO322" s="16">
        <v>3500</v>
      </c>
      <c r="TP322" s="16">
        <v>1100</v>
      </c>
      <c r="TQ322" s="16">
        <v>300</v>
      </c>
      <c r="TR322" s="16">
        <v>500</v>
      </c>
      <c r="TS322" s="16">
        <v>80</v>
      </c>
      <c r="TT322" s="16">
        <v>0</v>
      </c>
      <c r="TV322" s="16">
        <v>350</v>
      </c>
      <c r="TW322" s="16">
        <v>0</v>
      </c>
      <c r="TZ322" s="16" t="s">
        <v>7364</v>
      </c>
      <c r="UA322" s="16" t="s">
        <v>5941</v>
      </c>
      <c r="UB322" s="16">
        <v>0</v>
      </c>
      <c r="UC322" s="16" t="s">
        <v>844</v>
      </c>
      <c r="UD322" s="16" t="s">
        <v>843</v>
      </c>
      <c r="UE322" s="16" t="s">
        <v>843</v>
      </c>
      <c r="UF322" s="16" t="s">
        <v>843</v>
      </c>
      <c r="UG322" s="16" t="s">
        <v>843</v>
      </c>
      <c r="UH322" s="16" t="s">
        <v>843</v>
      </c>
      <c r="UL322" s="16">
        <v>10000</v>
      </c>
      <c r="WO322" s="16" t="s">
        <v>6926</v>
      </c>
      <c r="YN322" s="16" t="s">
        <v>864</v>
      </c>
      <c r="YP322" s="16" t="s">
        <v>7978</v>
      </c>
      <c r="YR322" s="16" t="s">
        <v>10439</v>
      </c>
      <c r="YS322" s="16" t="s">
        <v>10440</v>
      </c>
      <c r="YT322" s="16" t="s">
        <v>8694</v>
      </c>
      <c r="YU322" s="16" t="s">
        <v>10441</v>
      </c>
      <c r="YV322" s="16" t="s">
        <v>8696</v>
      </c>
      <c r="YW322" s="16" t="s">
        <v>844</v>
      </c>
      <c r="YX322" s="16" t="s">
        <v>8696</v>
      </c>
      <c r="YY322" s="16" t="s">
        <v>9648</v>
      </c>
      <c r="YZ322" s="16" t="s">
        <v>843</v>
      </c>
      <c r="ZB322" s="16">
        <v>7538.33</v>
      </c>
      <c r="ZC322" s="16" t="s">
        <v>9054</v>
      </c>
      <c r="ZD322" s="16" t="s">
        <v>8806</v>
      </c>
      <c r="ZE322" s="16" t="s">
        <v>10442</v>
      </c>
      <c r="ZF322" s="16" t="s">
        <v>8723</v>
      </c>
      <c r="ZG322" s="16" t="s">
        <v>8865</v>
      </c>
      <c r="ZH322" s="16" t="s">
        <v>8700</v>
      </c>
      <c r="ZI322" s="16" t="s">
        <v>8907</v>
      </c>
      <c r="ZK322" s="16" t="s">
        <v>843</v>
      </c>
      <c r="ZM322" s="16" t="s">
        <v>843</v>
      </c>
      <c r="ZN322" s="16" t="s">
        <v>8725</v>
      </c>
      <c r="ZO322" s="16" t="s">
        <v>487</v>
      </c>
      <c r="ZP322" s="16" t="s">
        <v>487</v>
      </c>
      <c r="ZQ322" s="16" t="s">
        <v>487</v>
      </c>
      <c r="ZR322" s="16" t="s">
        <v>486</v>
      </c>
      <c r="ZS322" s="16" t="s">
        <v>844</v>
      </c>
      <c r="ZT322" s="16" t="s">
        <v>8705</v>
      </c>
      <c r="ZU322" s="16" t="s">
        <v>8706</v>
      </c>
      <c r="ZV322" s="16" t="s">
        <v>487</v>
      </c>
      <c r="ZW322" s="16" t="s">
        <v>844</v>
      </c>
      <c r="ZX322" s="16" t="s">
        <v>844</v>
      </c>
      <c r="ZY322" s="16" t="s">
        <v>844</v>
      </c>
      <c r="ZZ322" s="16" t="s">
        <v>844</v>
      </c>
      <c r="AAA322" s="16" t="s">
        <v>843</v>
      </c>
      <c r="AAB322" s="16" t="s">
        <v>843</v>
      </c>
      <c r="AAC322" s="16">
        <v>1</v>
      </c>
      <c r="AAD322" s="16" t="s">
        <v>844</v>
      </c>
      <c r="AAE322" s="16" t="s">
        <v>843</v>
      </c>
      <c r="AAF322" s="16" t="s">
        <v>844</v>
      </c>
      <c r="AAG322" s="16" t="s">
        <v>843</v>
      </c>
      <c r="AAH322" s="16" t="s">
        <v>843</v>
      </c>
      <c r="AAI322" s="16" t="s">
        <v>843</v>
      </c>
      <c r="AAJ322" s="16" t="s">
        <v>615</v>
      </c>
      <c r="AAK322" s="16" t="s">
        <v>633</v>
      </c>
      <c r="AAL322" s="16" t="s">
        <v>904</v>
      </c>
      <c r="AAM322" s="16" t="s">
        <v>663</v>
      </c>
      <c r="AAN322" s="16" t="s">
        <v>8707</v>
      </c>
      <c r="AAO322" s="16" t="s">
        <v>1018</v>
      </c>
      <c r="AAP322" s="16" t="s">
        <v>8708</v>
      </c>
      <c r="AAS322" s="16">
        <v>10000</v>
      </c>
      <c r="AAT322" s="16" t="s">
        <v>1068</v>
      </c>
      <c r="AAU322" s="16" t="s">
        <v>782</v>
      </c>
      <c r="AAV322" s="16" t="s">
        <v>782</v>
      </c>
      <c r="AAW322" s="16" t="s">
        <v>782</v>
      </c>
      <c r="AAX322" s="16" t="s">
        <v>844</v>
      </c>
      <c r="AAY322" s="16" t="s">
        <v>8727</v>
      </c>
      <c r="AAZ322" s="16" t="s">
        <v>782</v>
      </c>
      <c r="ABA322" s="16" t="s">
        <v>783</v>
      </c>
      <c r="ABB322" s="16" t="s">
        <v>782</v>
      </c>
      <c r="ABC322" s="16" t="s">
        <v>783</v>
      </c>
      <c r="ABD322" s="16" t="s">
        <v>782</v>
      </c>
      <c r="ABE322" s="16" t="s">
        <v>783</v>
      </c>
      <c r="ABF322" s="16" t="s">
        <v>782</v>
      </c>
      <c r="ABG322" s="16" t="s">
        <v>783</v>
      </c>
      <c r="ABH322" s="16" t="s">
        <v>783</v>
      </c>
      <c r="ABI322" s="16" t="s">
        <v>782</v>
      </c>
      <c r="ABJ322" s="16" t="s">
        <v>782</v>
      </c>
      <c r="ABK322" s="16" t="s">
        <v>782</v>
      </c>
      <c r="ABL322" s="16" t="s">
        <v>8769</v>
      </c>
      <c r="ABM322" s="16" t="s">
        <v>843</v>
      </c>
      <c r="ABN322" s="16" t="s">
        <v>1034</v>
      </c>
      <c r="ABP322" s="16" t="s">
        <v>972</v>
      </c>
      <c r="ABQ322" s="16" t="s">
        <v>4324</v>
      </c>
      <c r="ABR322" s="16" t="s">
        <v>470</v>
      </c>
      <c r="ABS322" s="16" t="s">
        <v>451</v>
      </c>
      <c r="ABT322" s="16" t="s">
        <v>1056</v>
      </c>
      <c r="ABU322" s="16" t="s">
        <v>844</v>
      </c>
      <c r="ABV322" s="16" t="s">
        <v>487</v>
      </c>
      <c r="ABW322" s="16" t="s">
        <v>486</v>
      </c>
      <c r="ABX322" s="16" t="s">
        <v>892</v>
      </c>
      <c r="ABY322" s="16" t="s">
        <v>486</v>
      </c>
      <c r="ABZ322" s="16" t="s">
        <v>486</v>
      </c>
      <c r="ACA322" s="16" t="s">
        <v>759</v>
      </c>
      <c r="ACB322" s="16" t="s">
        <v>768</v>
      </c>
      <c r="ACC322" s="16" t="s">
        <v>737</v>
      </c>
      <c r="ACD322" s="16" t="s">
        <v>487</v>
      </c>
      <c r="ACE322" s="16" t="s">
        <v>486</v>
      </c>
      <c r="ACG322" s="16" t="s">
        <v>1014</v>
      </c>
      <c r="ACH322" s="16" t="s">
        <v>1009</v>
      </c>
      <c r="ACI322" s="16" t="s">
        <v>462</v>
      </c>
      <c r="ACJ322" s="16">
        <v>1.1910000000000001</v>
      </c>
      <c r="ACK322" s="16" t="s">
        <v>478</v>
      </c>
      <c r="ACL322" s="16" t="s">
        <v>738</v>
      </c>
      <c r="ACM322" s="16" t="s">
        <v>1189</v>
      </c>
      <c r="ACN322" s="16" t="s">
        <v>1169</v>
      </c>
      <c r="ACO322" s="16" t="s">
        <v>1856</v>
      </c>
      <c r="ACQ322" s="16" t="s">
        <v>1202</v>
      </c>
      <c r="ACR322" s="16" t="s">
        <v>1645</v>
      </c>
      <c r="ACS322" s="16" t="s">
        <v>680</v>
      </c>
      <c r="ACT322" s="16" t="s">
        <v>1522</v>
      </c>
      <c r="ACU322" s="16" t="s">
        <v>831</v>
      </c>
      <c r="ACV322" s="16" t="s">
        <v>8756</v>
      </c>
      <c r="ACW322" s="16" t="s">
        <v>451</v>
      </c>
      <c r="ACX322" s="16" t="s">
        <v>1914</v>
      </c>
      <c r="ACY322" s="16" t="s">
        <v>1949</v>
      </c>
      <c r="ACZ322" s="16">
        <v>1</v>
      </c>
      <c r="ADA322" s="16">
        <v>1</v>
      </c>
      <c r="ADB322" s="16">
        <v>1</v>
      </c>
      <c r="ADC322" s="16">
        <v>1</v>
      </c>
      <c r="ADD322" s="16">
        <v>1</v>
      </c>
      <c r="ADE322" s="16" t="s">
        <v>8712</v>
      </c>
      <c r="ADF322" s="16">
        <v>0</v>
      </c>
      <c r="ADG322" s="16" t="s">
        <v>486</v>
      </c>
      <c r="ADH322" s="16">
        <v>2</v>
      </c>
      <c r="ADI322" s="16" t="s">
        <v>486</v>
      </c>
      <c r="ADJ322" s="16" t="s">
        <v>1743</v>
      </c>
      <c r="ADK322" s="16" t="s">
        <v>1750</v>
      </c>
      <c r="ADL322" s="16" t="s">
        <v>1761</v>
      </c>
      <c r="ADM322" s="16" t="s">
        <v>13195</v>
      </c>
      <c r="ADN322" s="16" t="s">
        <v>13196</v>
      </c>
      <c r="ADO322" s="16" t="s">
        <v>13197</v>
      </c>
      <c r="ADQ322" s="16" t="s">
        <v>13196</v>
      </c>
      <c r="ADR322" s="16" t="s">
        <v>13194</v>
      </c>
      <c r="ADY322" s="16" t="s">
        <v>1062</v>
      </c>
      <c r="AEB322" s="16">
        <v>7538.3333333333303</v>
      </c>
      <c r="AEC322" s="16" t="s">
        <v>1063</v>
      </c>
      <c r="AED322" s="16">
        <v>5000</v>
      </c>
      <c r="AEE322" s="16" t="s">
        <v>952</v>
      </c>
      <c r="AEI322" s="16">
        <v>1000</v>
      </c>
      <c r="AEJ322" s="16">
        <v>1750</v>
      </c>
      <c r="AEK322" s="16">
        <v>550</v>
      </c>
      <c r="AEL322" s="16">
        <v>150</v>
      </c>
      <c r="AEM322" s="16">
        <v>175</v>
      </c>
      <c r="AEN322" s="16">
        <v>250</v>
      </c>
      <c r="AEO322" s="16">
        <v>40</v>
      </c>
    </row>
    <row r="323" spans="1:823" x14ac:dyDescent="0.25">
      <c r="A323" s="30">
        <v>45831</v>
      </c>
      <c r="B323" s="16" t="s">
        <v>10443</v>
      </c>
      <c r="C323" s="16" t="s">
        <v>867</v>
      </c>
      <c r="D323" s="16" t="s">
        <v>867</v>
      </c>
      <c r="E323" s="16">
        <v>32</v>
      </c>
      <c r="F323" s="16" t="s">
        <v>8153</v>
      </c>
      <c r="G323" s="16" t="s">
        <v>4099</v>
      </c>
      <c r="I323" s="16" t="s">
        <v>4174</v>
      </c>
      <c r="Z323" s="16" t="s">
        <v>996</v>
      </c>
      <c r="AA323" s="16" t="s">
        <v>470</v>
      </c>
      <c r="AB323" s="16">
        <v>2</v>
      </c>
      <c r="AC323" s="16" t="s">
        <v>844</v>
      </c>
      <c r="AD323" s="16" t="s">
        <v>844</v>
      </c>
      <c r="AE323" s="16" t="s">
        <v>843</v>
      </c>
      <c r="AF323" s="16" t="s">
        <v>844</v>
      </c>
      <c r="AG323" s="16" t="s">
        <v>843</v>
      </c>
      <c r="AH323" s="16" t="s">
        <v>1056</v>
      </c>
      <c r="AI323" s="16" t="s">
        <v>843</v>
      </c>
      <c r="AJ323" s="16" t="s">
        <v>843</v>
      </c>
      <c r="AK323" s="16" t="s">
        <v>844</v>
      </c>
      <c r="AM323" s="16" t="s">
        <v>737</v>
      </c>
      <c r="AN323" s="16" t="s">
        <v>759</v>
      </c>
      <c r="AP323" s="16" t="s">
        <v>768</v>
      </c>
      <c r="AR323" s="16" t="s">
        <v>6907</v>
      </c>
      <c r="BB323" s="16">
        <v>2</v>
      </c>
      <c r="BC323" s="16" t="s">
        <v>7875</v>
      </c>
      <c r="BE323" s="16" t="s">
        <v>5101</v>
      </c>
      <c r="BV323" s="16" t="s">
        <v>4433</v>
      </c>
      <c r="BW323" s="16" t="s">
        <v>844</v>
      </c>
      <c r="BX323" s="16" t="s">
        <v>843</v>
      </c>
      <c r="BY323" s="16" t="s">
        <v>843</v>
      </c>
      <c r="BZ323" s="16" t="s">
        <v>843</v>
      </c>
      <c r="CA323" s="16" t="s">
        <v>843</v>
      </c>
      <c r="CB323" s="16" t="s">
        <v>843</v>
      </c>
      <c r="CC323" s="16" t="s">
        <v>843</v>
      </c>
      <c r="CD323" s="16" t="s">
        <v>843</v>
      </c>
      <c r="CE323" s="16" t="s">
        <v>843</v>
      </c>
      <c r="CF323" s="16" t="s">
        <v>843</v>
      </c>
      <c r="CG323" s="16" t="s">
        <v>843</v>
      </c>
      <c r="CH323" s="16" t="s">
        <v>843</v>
      </c>
      <c r="CI323" s="16" t="s">
        <v>843</v>
      </c>
      <c r="CJ323" s="16" t="s">
        <v>843</v>
      </c>
      <c r="CK323" s="16" t="s">
        <v>843</v>
      </c>
      <c r="CP323" s="16" t="s">
        <v>867</v>
      </c>
      <c r="CQ323" s="16" t="s">
        <v>5191</v>
      </c>
      <c r="CR323" s="16" t="s">
        <v>844</v>
      </c>
      <c r="CS323" s="16" t="s">
        <v>843</v>
      </c>
      <c r="CT323" s="16" t="s">
        <v>843</v>
      </c>
      <c r="CU323" s="16" t="s">
        <v>843</v>
      </c>
      <c r="CV323" s="16" t="s">
        <v>843</v>
      </c>
      <c r="CW323" s="16" t="s">
        <v>843</v>
      </c>
      <c r="CX323" s="16" t="s">
        <v>843</v>
      </c>
      <c r="CY323" s="16" t="s">
        <v>843</v>
      </c>
      <c r="CZ323" s="16" t="s">
        <v>843</v>
      </c>
      <c r="DA323" s="16" t="s">
        <v>5184</v>
      </c>
      <c r="DX323" s="16" t="s">
        <v>867</v>
      </c>
      <c r="DY323" s="16" t="s">
        <v>867</v>
      </c>
      <c r="GC323" s="16" t="s">
        <v>5350</v>
      </c>
      <c r="GF323" s="16" t="s">
        <v>867</v>
      </c>
      <c r="GG323" s="16" t="s">
        <v>867</v>
      </c>
      <c r="GV323" s="16" t="s">
        <v>5443</v>
      </c>
      <c r="GW323" s="16" t="s">
        <v>843</v>
      </c>
      <c r="GX323" s="16" t="s">
        <v>844</v>
      </c>
      <c r="GY323" s="16" t="s">
        <v>843</v>
      </c>
      <c r="GZ323" s="16" t="s">
        <v>843</v>
      </c>
      <c r="HA323" s="16" t="s">
        <v>843</v>
      </c>
      <c r="HB323" s="16" t="s">
        <v>843</v>
      </c>
      <c r="HC323" s="16" t="s">
        <v>843</v>
      </c>
      <c r="HD323" s="16" t="s">
        <v>843</v>
      </c>
      <c r="HE323" s="16" t="s">
        <v>843</v>
      </c>
      <c r="HF323" s="16" t="s">
        <v>843</v>
      </c>
      <c r="HH323" s="16" t="s">
        <v>5456</v>
      </c>
      <c r="HK323" s="16" t="s">
        <v>865</v>
      </c>
      <c r="HM323" s="16" t="s">
        <v>865</v>
      </c>
      <c r="HZ323" s="16" t="s">
        <v>7944</v>
      </c>
      <c r="KE323" s="16" t="s">
        <v>5585</v>
      </c>
      <c r="KG323" s="16" t="s">
        <v>7015</v>
      </c>
      <c r="KH323" s="16" t="s">
        <v>7033</v>
      </c>
      <c r="KI323" s="16" t="s">
        <v>865</v>
      </c>
      <c r="LG323" s="16" t="s">
        <v>867</v>
      </c>
      <c r="LH323" s="16" t="s">
        <v>867</v>
      </c>
      <c r="LI323" s="16" t="s">
        <v>867</v>
      </c>
      <c r="LJ323" s="16" t="s">
        <v>867</v>
      </c>
      <c r="LK323" s="16" t="s">
        <v>867</v>
      </c>
      <c r="LL323" s="16" t="s">
        <v>5663</v>
      </c>
      <c r="LM323" s="16" t="s">
        <v>843</v>
      </c>
      <c r="LN323" s="16" t="s">
        <v>843</v>
      </c>
      <c r="LO323" s="16" t="s">
        <v>844</v>
      </c>
      <c r="LP323" s="16" t="s">
        <v>843</v>
      </c>
      <c r="LQ323" s="16" t="s">
        <v>843</v>
      </c>
      <c r="LR323" s="16" t="s">
        <v>843</v>
      </c>
      <c r="LS323" s="16" t="s">
        <v>843</v>
      </c>
      <c r="LT323" s="16" t="s">
        <v>843</v>
      </c>
      <c r="LU323" s="16" t="s">
        <v>843</v>
      </c>
      <c r="LV323" s="16" t="s">
        <v>843</v>
      </c>
      <c r="LW323" s="16" t="s">
        <v>843</v>
      </c>
      <c r="LX323" s="16" t="s">
        <v>843</v>
      </c>
      <c r="LY323" s="16" t="s">
        <v>843</v>
      </c>
      <c r="LZ323" s="16" t="s">
        <v>843</v>
      </c>
      <c r="MA323" s="16" t="s">
        <v>843</v>
      </c>
      <c r="MC323" s="16" t="s">
        <v>5694</v>
      </c>
      <c r="MD323" s="16" t="s">
        <v>844</v>
      </c>
      <c r="ME323" s="16" t="s">
        <v>843</v>
      </c>
      <c r="MF323" s="16" t="s">
        <v>843</v>
      </c>
      <c r="MG323" s="16" t="s">
        <v>843</v>
      </c>
      <c r="MH323" s="16" t="s">
        <v>843</v>
      </c>
      <c r="MI323" s="16" t="s">
        <v>843</v>
      </c>
      <c r="MJ323" s="16" t="s">
        <v>843</v>
      </c>
      <c r="MK323" s="16" t="s">
        <v>843</v>
      </c>
      <c r="ML323" s="16" t="s">
        <v>843</v>
      </c>
      <c r="MM323" s="16" t="s">
        <v>843</v>
      </c>
      <c r="MN323" s="16" t="s">
        <v>843</v>
      </c>
      <c r="MO323" s="16" t="s">
        <v>843</v>
      </c>
      <c r="MP323" s="16" t="s">
        <v>843</v>
      </c>
      <c r="MQ323" s="16" t="s">
        <v>843</v>
      </c>
      <c r="MR323" s="16" t="s">
        <v>843</v>
      </c>
      <c r="MS323" s="16" t="s">
        <v>843</v>
      </c>
      <c r="MT323" s="16" t="s">
        <v>843</v>
      </c>
      <c r="MU323" s="16" t="s">
        <v>843</v>
      </c>
      <c r="MV323" s="16" t="s">
        <v>843</v>
      </c>
      <c r="OK323" s="16" t="s">
        <v>5694</v>
      </c>
      <c r="OL323" s="16" t="s">
        <v>844</v>
      </c>
      <c r="OM323" s="16" t="s">
        <v>843</v>
      </c>
      <c r="ON323" s="16" t="s">
        <v>843</v>
      </c>
      <c r="OO323" s="16" t="s">
        <v>843</v>
      </c>
      <c r="OP323" s="16" t="s">
        <v>843</v>
      </c>
      <c r="OQ323" s="16" t="s">
        <v>843</v>
      </c>
      <c r="OR323" s="16" t="s">
        <v>843</v>
      </c>
      <c r="OS323" s="16" t="s">
        <v>843</v>
      </c>
      <c r="OT323" s="16" t="s">
        <v>843</v>
      </c>
      <c r="OU323" s="16" t="s">
        <v>843</v>
      </c>
      <c r="OV323" s="16" t="s">
        <v>843</v>
      </c>
      <c r="OW323" s="16" t="s">
        <v>843</v>
      </c>
      <c r="OX323" s="16" t="s">
        <v>843</v>
      </c>
      <c r="OY323" s="16" t="s">
        <v>843</v>
      </c>
      <c r="OZ323" s="16" t="s">
        <v>843</v>
      </c>
      <c r="PA323" s="16" t="s">
        <v>843</v>
      </c>
      <c r="PC323" s="16" t="s">
        <v>865</v>
      </c>
      <c r="PD323" s="16" t="s">
        <v>865</v>
      </c>
      <c r="PY323" s="16" t="s">
        <v>865</v>
      </c>
      <c r="QP323" s="16" t="s">
        <v>865</v>
      </c>
      <c r="QR323" s="16" t="s">
        <v>867</v>
      </c>
      <c r="QT323" s="16" t="s">
        <v>867</v>
      </c>
      <c r="QV323" s="16" t="s">
        <v>865</v>
      </c>
      <c r="QX323" s="16" t="s">
        <v>865</v>
      </c>
      <c r="QY323" s="16" t="s">
        <v>867</v>
      </c>
      <c r="RD323" s="16" t="s">
        <v>865</v>
      </c>
      <c r="RF323" s="16" t="s">
        <v>865</v>
      </c>
      <c r="RH323" s="16" t="s">
        <v>865</v>
      </c>
      <c r="RJ323" s="16" t="s">
        <v>865</v>
      </c>
      <c r="RN323" s="16" t="s">
        <v>7720</v>
      </c>
      <c r="RP323" s="16" t="s">
        <v>867</v>
      </c>
      <c r="RR323" s="16" t="s">
        <v>867</v>
      </c>
      <c r="RT323" s="16" t="s">
        <v>867</v>
      </c>
      <c r="RV323" s="16" t="s">
        <v>7720</v>
      </c>
      <c r="RX323" s="16" t="s">
        <v>7720</v>
      </c>
      <c r="RZ323" s="16" t="s">
        <v>7720</v>
      </c>
      <c r="SQ323" s="16" t="s">
        <v>865</v>
      </c>
      <c r="SS323" s="16" t="s">
        <v>7308</v>
      </c>
      <c r="ST323" s="16" t="s">
        <v>7764</v>
      </c>
      <c r="TN323" s="16">
        <v>4000</v>
      </c>
      <c r="TO323" s="16">
        <v>2000</v>
      </c>
      <c r="TP323" s="16">
        <v>1000</v>
      </c>
      <c r="TQ323" s="16">
        <v>3000</v>
      </c>
      <c r="TR323" s="16">
        <v>200</v>
      </c>
      <c r="TS323" s="16">
        <v>120</v>
      </c>
      <c r="TT323" s="16">
        <v>0</v>
      </c>
      <c r="TU323" s="16">
        <v>100</v>
      </c>
      <c r="TV323" s="16">
        <v>12000</v>
      </c>
      <c r="TW323" s="16">
        <v>0</v>
      </c>
      <c r="TX323" s="16">
        <v>5000</v>
      </c>
      <c r="TZ323" s="16" t="s">
        <v>7367</v>
      </c>
      <c r="UA323" s="16" t="s">
        <v>5971</v>
      </c>
      <c r="UB323" s="16">
        <v>0</v>
      </c>
      <c r="UC323" s="16" t="s">
        <v>843</v>
      </c>
      <c r="UD323" s="16" t="s">
        <v>843</v>
      </c>
      <c r="UE323" s="16" t="s">
        <v>843</v>
      </c>
      <c r="UF323" s="16" t="s">
        <v>844</v>
      </c>
      <c r="UG323" s="16" t="s">
        <v>843</v>
      </c>
      <c r="UH323" s="16" t="s">
        <v>843</v>
      </c>
      <c r="VX323" s="16" t="s">
        <v>8809</v>
      </c>
      <c r="VY323" s="16" t="s">
        <v>844</v>
      </c>
      <c r="VZ323" s="16" t="s">
        <v>843</v>
      </c>
      <c r="WA323" s="16" t="s">
        <v>843</v>
      </c>
      <c r="WB323" s="16" t="s">
        <v>844</v>
      </c>
      <c r="WC323" s="16" t="s">
        <v>843</v>
      </c>
      <c r="WD323" s="16" t="s">
        <v>843</v>
      </c>
      <c r="WE323" s="16" t="s">
        <v>843</v>
      </c>
      <c r="WF323" s="16" t="s">
        <v>843</v>
      </c>
      <c r="WH323" s="16">
        <v>3250</v>
      </c>
      <c r="WO323" s="16" t="s">
        <v>6920</v>
      </c>
      <c r="XD323" s="16" t="s">
        <v>6994</v>
      </c>
      <c r="XE323" s="16" t="s">
        <v>843</v>
      </c>
      <c r="XF323" s="16" t="s">
        <v>843</v>
      </c>
      <c r="XG323" s="16" t="s">
        <v>843</v>
      </c>
      <c r="XH323" s="16" t="s">
        <v>843</v>
      </c>
      <c r="XI323" s="16" t="s">
        <v>843</v>
      </c>
      <c r="XJ323" s="16" t="s">
        <v>843</v>
      </c>
      <c r="XK323" s="16" t="s">
        <v>843</v>
      </c>
      <c r="XL323" s="16" t="s">
        <v>843</v>
      </c>
      <c r="XM323" s="16" t="s">
        <v>844</v>
      </c>
      <c r="XN323" s="16" t="s">
        <v>843</v>
      </c>
      <c r="XO323" s="16" t="s">
        <v>843</v>
      </c>
      <c r="XP323" s="16" t="s">
        <v>843</v>
      </c>
      <c r="XQ323" s="16" t="s">
        <v>843</v>
      </c>
      <c r="YF323" s="16" t="s">
        <v>865</v>
      </c>
      <c r="YN323" s="16" t="s">
        <v>7040</v>
      </c>
      <c r="YP323" s="16" t="s">
        <v>864</v>
      </c>
      <c r="YR323" s="16" t="s">
        <v>10444</v>
      </c>
      <c r="YS323" s="16" t="s">
        <v>10445</v>
      </c>
      <c r="YT323" s="16" t="s">
        <v>8694</v>
      </c>
      <c r="YU323" s="16" t="s">
        <v>10446</v>
      </c>
      <c r="YV323" s="16" t="s">
        <v>9148</v>
      </c>
      <c r="YW323" s="16" t="s">
        <v>844</v>
      </c>
      <c r="YX323" s="16" t="s">
        <v>9148</v>
      </c>
      <c r="YY323" s="16" t="s">
        <v>8748</v>
      </c>
      <c r="YZ323" s="16" t="s">
        <v>843</v>
      </c>
      <c r="ZA323" s="16" t="s">
        <v>8860</v>
      </c>
      <c r="ZB323" s="16">
        <v>12836.67</v>
      </c>
      <c r="ZC323" s="16" t="s">
        <v>9017</v>
      </c>
      <c r="ZD323" s="16" t="s">
        <v>9042</v>
      </c>
      <c r="ZE323" s="16" t="s">
        <v>8954</v>
      </c>
      <c r="ZF323" s="16" t="s">
        <v>8780</v>
      </c>
      <c r="ZG323" s="16" t="s">
        <v>8701</v>
      </c>
      <c r="ZH323" s="16" t="s">
        <v>8700</v>
      </c>
      <c r="ZI323" s="16" t="s">
        <v>8754</v>
      </c>
      <c r="ZJ323" s="16" t="s">
        <v>8752</v>
      </c>
      <c r="ZK323" s="16" t="s">
        <v>843</v>
      </c>
      <c r="ZL323" s="16" t="s">
        <v>8700</v>
      </c>
      <c r="ZM323" s="16" t="s">
        <v>843</v>
      </c>
      <c r="ZN323" s="16" t="s">
        <v>8703</v>
      </c>
      <c r="ZO323" s="16" t="s">
        <v>487</v>
      </c>
      <c r="ZP323" s="16" t="s">
        <v>487</v>
      </c>
      <c r="ZQ323" s="16" t="s">
        <v>486</v>
      </c>
      <c r="ZR323" s="16" t="s">
        <v>486</v>
      </c>
      <c r="ZS323" s="16" t="s">
        <v>844</v>
      </c>
      <c r="ZT323" s="16" t="s">
        <v>8705</v>
      </c>
      <c r="ZU323" s="16" t="s">
        <v>8706</v>
      </c>
      <c r="ZV323" s="16" t="s">
        <v>487</v>
      </c>
      <c r="ZW323" s="16" t="s">
        <v>844</v>
      </c>
      <c r="ZX323" s="16" t="s">
        <v>844</v>
      </c>
      <c r="ZY323" s="16" t="s">
        <v>1056</v>
      </c>
      <c r="ZZ323" s="16" t="s">
        <v>843</v>
      </c>
      <c r="AAA323" s="16" t="s">
        <v>843</v>
      </c>
      <c r="AAB323" s="16" t="s">
        <v>843</v>
      </c>
      <c r="AAC323" s="16">
        <v>0</v>
      </c>
      <c r="AAD323" s="16" t="s">
        <v>844</v>
      </c>
      <c r="AAE323" s="16" t="s">
        <v>843</v>
      </c>
      <c r="AAF323" s="16" t="s">
        <v>843</v>
      </c>
      <c r="AAG323" s="16" t="s">
        <v>843</v>
      </c>
      <c r="AAH323" s="16" t="s">
        <v>843</v>
      </c>
      <c r="AAI323" s="16" t="s">
        <v>844</v>
      </c>
      <c r="AAJ323" s="16" t="s">
        <v>615</v>
      </c>
      <c r="AAK323" s="16" t="s">
        <v>633</v>
      </c>
      <c r="AAL323" s="16" t="s">
        <v>904</v>
      </c>
      <c r="AAM323" s="16" t="s">
        <v>663</v>
      </c>
      <c r="AAN323" s="16" t="s">
        <v>8707</v>
      </c>
      <c r="AAO323" s="16" t="s">
        <v>1019</v>
      </c>
      <c r="AAP323" s="16" t="s">
        <v>8708</v>
      </c>
      <c r="AAS323" s="16">
        <v>3250</v>
      </c>
      <c r="AAT323" s="16" t="s">
        <v>782</v>
      </c>
      <c r="AAU323" s="16" t="s">
        <v>782</v>
      </c>
      <c r="AAV323" s="16" t="s">
        <v>782</v>
      </c>
      <c r="AAW323" s="16" t="s">
        <v>782</v>
      </c>
      <c r="AAX323" s="16" t="s">
        <v>843</v>
      </c>
      <c r="AAY323" s="16" t="s">
        <v>8710</v>
      </c>
      <c r="AAZ323" s="16" t="s">
        <v>782</v>
      </c>
      <c r="ABA323" s="16" t="s">
        <v>783</v>
      </c>
      <c r="ABB323" s="16" t="s">
        <v>782</v>
      </c>
      <c r="ABC323" s="16" t="s">
        <v>783</v>
      </c>
      <c r="ABD323" s="16" t="s">
        <v>783</v>
      </c>
      <c r="ABE323" s="16" t="s">
        <v>783</v>
      </c>
      <c r="ABF323" s="16" t="s">
        <v>782</v>
      </c>
      <c r="ABG323" s="16" t="s">
        <v>782</v>
      </c>
      <c r="ABH323" s="16" t="s">
        <v>782</v>
      </c>
      <c r="ABI323" s="16" t="s">
        <v>783</v>
      </c>
      <c r="ABJ323" s="16" t="s">
        <v>783</v>
      </c>
      <c r="ABK323" s="16" t="s">
        <v>783</v>
      </c>
      <c r="ABL323" s="16" t="s">
        <v>8728</v>
      </c>
      <c r="ABM323" s="16" t="s">
        <v>843</v>
      </c>
      <c r="ABN323" s="16" t="s">
        <v>1033</v>
      </c>
      <c r="ABP323" s="16" t="s">
        <v>972</v>
      </c>
      <c r="ABQ323" s="16" t="s">
        <v>4297</v>
      </c>
      <c r="ABR323" s="16" t="s">
        <v>470</v>
      </c>
      <c r="ABS323" s="16" t="s">
        <v>445</v>
      </c>
      <c r="ABT323" s="16" t="s">
        <v>1056</v>
      </c>
      <c r="ABU323" s="16" t="s">
        <v>844</v>
      </c>
      <c r="ABV323" s="16" t="s">
        <v>487</v>
      </c>
      <c r="ABW323" s="16" t="s">
        <v>486</v>
      </c>
      <c r="ABX323" s="16" t="s">
        <v>892</v>
      </c>
      <c r="ABY323" s="16" t="s">
        <v>486</v>
      </c>
      <c r="ABZ323" s="16" t="s">
        <v>487</v>
      </c>
      <c r="ACA323" s="16" t="s">
        <v>759</v>
      </c>
      <c r="ACB323" s="16" t="s">
        <v>768</v>
      </c>
      <c r="ACC323" s="16" t="s">
        <v>737</v>
      </c>
      <c r="ACD323" s="16" t="s">
        <v>486</v>
      </c>
      <c r="ACE323" s="16" t="s">
        <v>486</v>
      </c>
      <c r="ACG323" s="16" t="s">
        <v>1014</v>
      </c>
      <c r="ACH323" s="16" t="s">
        <v>1009</v>
      </c>
      <c r="ACI323" s="16" t="s">
        <v>462</v>
      </c>
      <c r="ACJ323" s="16">
        <v>0.79400000000000004</v>
      </c>
      <c r="ACK323" s="16" t="s">
        <v>482</v>
      </c>
      <c r="ACL323" s="16" t="s">
        <v>740</v>
      </c>
      <c r="ACM323" s="16" t="s">
        <v>1188</v>
      </c>
      <c r="ACN323" s="16" t="s">
        <v>1169</v>
      </c>
      <c r="ACO323" s="16" t="s">
        <v>1856</v>
      </c>
      <c r="ACP323" s="16">
        <v>3250</v>
      </c>
      <c r="ACQ323" s="16" t="s">
        <v>1202</v>
      </c>
      <c r="ACR323" s="16" t="s">
        <v>1645</v>
      </c>
      <c r="ACS323" s="16" t="s">
        <v>680</v>
      </c>
      <c r="ACT323" s="16" t="s">
        <v>1521</v>
      </c>
      <c r="ACU323" s="16" t="s">
        <v>833</v>
      </c>
      <c r="ACV323" s="16" t="s">
        <v>8711</v>
      </c>
      <c r="ACW323" s="16" t="s">
        <v>445</v>
      </c>
      <c r="ACX323" s="16" t="s">
        <v>1914</v>
      </c>
      <c r="ACY323" s="16" t="s">
        <v>1949</v>
      </c>
      <c r="ACZ323" s="16">
        <v>1</v>
      </c>
      <c r="ADA323" s="16">
        <v>1</v>
      </c>
      <c r="ADB323" s="16">
        <v>1</v>
      </c>
      <c r="ADC323" s="16">
        <v>1</v>
      </c>
      <c r="ADD323" s="16">
        <v>1</v>
      </c>
      <c r="ADE323" s="16" t="s">
        <v>8712</v>
      </c>
      <c r="ADF323" s="16">
        <v>0</v>
      </c>
      <c r="ADG323" s="16" t="s">
        <v>486</v>
      </c>
      <c r="ADH323" s="16">
        <v>2</v>
      </c>
      <c r="ADI323" s="16" t="s">
        <v>486</v>
      </c>
      <c r="ADJ323" s="16" t="s">
        <v>1744</v>
      </c>
      <c r="ADK323" s="16" t="s">
        <v>1743</v>
      </c>
      <c r="ADL323" s="16" t="s">
        <v>1764</v>
      </c>
      <c r="ADM323" s="16" t="s">
        <v>1757</v>
      </c>
      <c r="ADN323" s="16" t="s">
        <v>13196</v>
      </c>
      <c r="ADO323" s="16" t="s">
        <v>13197</v>
      </c>
      <c r="ADP323" s="16" t="s">
        <v>13196</v>
      </c>
      <c r="ADQ323" s="16" t="s">
        <v>1748</v>
      </c>
      <c r="ADR323" s="16" t="s">
        <v>13194</v>
      </c>
      <c r="ADS323" s="16" t="s">
        <v>1750</v>
      </c>
      <c r="ADW323" s="16" t="s">
        <v>8729</v>
      </c>
      <c r="ADY323" s="16" t="s">
        <v>1059</v>
      </c>
      <c r="AEB323" s="16">
        <v>12836.666666666701</v>
      </c>
      <c r="AEC323" s="16" t="s">
        <v>1058</v>
      </c>
      <c r="AED323" s="16">
        <v>1625</v>
      </c>
      <c r="AEE323" s="16" t="s">
        <v>952</v>
      </c>
      <c r="AEH323" s="16">
        <v>3250</v>
      </c>
      <c r="AEI323" s="16">
        <v>2000</v>
      </c>
      <c r="AEJ323" s="16">
        <v>1000</v>
      </c>
      <c r="AEK323" s="16">
        <v>500</v>
      </c>
      <c r="AEL323" s="16">
        <v>1500</v>
      </c>
      <c r="AEM323" s="16">
        <v>6000</v>
      </c>
      <c r="AEN323" s="16">
        <v>100</v>
      </c>
      <c r="AEO323" s="16">
        <v>60</v>
      </c>
      <c r="AEP323" s="16">
        <v>50</v>
      </c>
    </row>
    <row r="324" spans="1:823" x14ac:dyDescent="0.25">
      <c r="A324" s="30">
        <v>45831</v>
      </c>
      <c r="B324" s="16" t="s">
        <v>10447</v>
      </c>
      <c r="C324" s="16" t="s">
        <v>867</v>
      </c>
      <c r="D324" s="16" t="s">
        <v>867</v>
      </c>
      <c r="E324" s="16">
        <v>36</v>
      </c>
      <c r="F324" s="16" t="s">
        <v>8153</v>
      </c>
      <c r="G324" s="16" t="s">
        <v>4099</v>
      </c>
      <c r="I324" s="16" t="s">
        <v>4174</v>
      </c>
      <c r="Z324" s="16" t="s">
        <v>993</v>
      </c>
      <c r="AA324" s="16" t="s">
        <v>470</v>
      </c>
      <c r="AB324" s="16">
        <v>2</v>
      </c>
      <c r="AC324" s="16" t="s">
        <v>844</v>
      </c>
      <c r="AD324" s="16" t="s">
        <v>843</v>
      </c>
      <c r="AE324" s="16" t="s">
        <v>844</v>
      </c>
      <c r="AF324" s="16" t="s">
        <v>844</v>
      </c>
      <c r="AG324" s="16" t="s">
        <v>843</v>
      </c>
      <c r="AH324" s="16" t="s">
        <v>844</v>
      </c>
      <c r="AI324" s="16" t="s">
        <v>844</v>
      </c>
      <c r="AJ324" s="16" t="s">
        <v>843</v>
      </c>
      <c r="AK324" s="16" t="s">
        <v>844</v>
      </c>
      <c r="AM324" s="16" t="s">
        <v>737</v>
      </c>
      <c r="AN324" s="16" t="s">
        <v>759</v>
      </c>
      <c r="AP324" s="16" t="s">
        <v>774</v>
      </c>
      <c r="AR324" s="16" t="s">
        <v>6907</v>
      </c>
      <c r="BB324" s="16">
        <v>2</v>
      </c>
      <c r="BC324" s="16" t="s">
        <v>7875</v>
      </c>
      <c r="BE324" s="16" t="s">
        <v>5098</v>
      </c>
      <c r="BV324" s="16" t="s">
        <v>4433</v>
      </c>
      <c r="BW324" s="16" t="s">
        <v>844</v>
      </c>
      <c r="BX324" s="16" t="s">
        <v>843</v>
      </c>
      <c r="BY324" s="16" t="s">
        <v>843</v>
      </c>
      <c r="BZ324" s="16" t="s">
        <v>843</v>
      </c>
      <c r="CA324" s="16" t="s">
        <v>843</v>
      </c>
      <c r="CB324" s="16" t="s">
        <v>843</v>
      </c>
      <c r="CC324" s="16" t="s">
        <v>843</v>
      </c>
      <c r="CD324" s="16" t="s">
        <v>843</v>
      </c>
      <c r="CE324" s="16" t="s">
        <v>843</v>
      </c>
      <c r="CF324" s="16" t="s">
        <v>843</v>
      </c>
      <c r="CG324" s="16" t="s">
        <v>843</v>
      </c>
      <c r="CH324" s="16" t="s">
        <v>843</v>
      </c>
      <c r="CI324" s="16" t="s">
        <v>843</v>
      </c>
      <c r="CJ324" s="16" t="s">
        <v>843</v>
      </c>
      <c r="CK324" s="16" t="s">
        <v>843</v>
      </c>
      <c r="CP324" s="16" t="s">
        <v>867</v>
      </c>
      <c r="CQ324" s="16" t="s">
        <v>5191</v>
      </c>
      <c r="CR324" s="16" t="s">
        <v>844</v>
      </c>
      <c r="CS324" s="16" t="s">
        <v>843</v>
      </c>
      <c r="CT324" s="16" t="s">
        <v>843</v>
      </c>
      <c r="CU324" s="16" t="s">
        <v>843</v>
      </c>
      <c r="CV324" s="16" t="s">
        <v>843</v>
      </c>
      <c r="CW324" s="16" t="s">
        <v>843</v>
      </c>
      <c r="CX324" s="16" t="s">
        <v>843</v>
      </c>
      <c r="CY324" s="16" t="s">
        <v>843</v>
      </c>
      <c r="CZ324" s="16" t="s">
        <v>843</v>
      </c>
      <c r="DA324" s="16" t="s">
        <v>5184</v>
      </c>
      <c r="DX324" s="16" t="s">
        <v>7842</v>
      </c>
      <c r="DY324" s="16" t="s">
        <v>867</v>
      </c>
      <c r="GC324" s="16" t="s">
        <v>5330</v>
      </c>
      <c r="GF324" s="16" t="s">
        <v>867</v>
      </c>
      <c r="GG324" s="16" t="s">
        <v>867</v>
      </c>
      <c r="GV324" s="16" t="s">
        <v>5443</v>
      </c>
      <c r="GW324" s="16" t="s">
        <v>843</v>
      </c>
      <c r="GX324" s="16" t="s">
        <v>844</v>
      </c>
      <c r="GY324" s="16" t="s">
        <v>843</v>
      </c>
      <c r="GZ324" s="16" t="s">
        <v>843</v>
      </c>
      <c r="HA324" s="16" t="s">
        <v>843</v>
      </c>
      <c r="HB324" s="16" t="s">
        <v>843</v>
      </c>
      <c r="HC324" s="16" t="s">
        <v>843</v>
      </c>
      <c r="HD324" s="16" t="s">
        <v>843</v>
      </c>
      <c r="HE324" s="16" t="s">
        <v>843</v>
      </c>
      <c r="HF324" s="16" t="s">
        <v>843</v>
      </c>
      <c r="HH324" s="16" t="s">
        <v>5456</v>
      </c>
      <c r="HK324" s="16" t="s">
        <v>865</v>
      </c>
      <c r="HM324" s="16" t="s">
        <v>865</v>
      </c>
      <c r="HZ324" s="16" t="s">
        <v>7944</v>
      </c>
      <c r="KE324" s="16" t="s">
        <v>5582</v>
      </c>
      <c r="KG324" s="16" t="s">
        <v>7015</v>
      </c>
      <c r="KH324" s="16" t="s">
        <v>7033</v>
      </c>
      <c r="KI324" s="16" t="s">
        <v>865</v>
      </c>
      <c r="LG324" s="16" t="s">
        <v>867</v>
      </c>
      <c r="LH324" s="16" t="s">
        <v>864</v>
      </c>
      <c r="LI324" s="16" t="s">
        <v>867</v>
      </c>
      <c r="LJ324" s="16" t="s">
        <v>867</v>
      </c>
      <c r="LK324" s="16" t="s">
        <v>864</v>
      </c>
      <c r="LL324" s="16" t="s">
        <v>5657</v>
      </c>
      <c r="LM324" s="16" t="s">
        <v>844</v>
      </c>
      <c r="LN324" s="16" t="s">
        <v>843</v>
      </c>
      <c r="LO324" s="16" t="s">
        <v>843</v>
      </c>
      <c r="LP324" s="16" t="s">
        <v>843</v>
      </c>
      <c r="LQ324" s="16" t="s">
        <v>843</v>
      </c>
      <c r="LR324" s="16" t="s">
        <v>843</v>
      </c>
      <c r="LS324" s="16" t="s">
        <v>843</v>
      </c>
      <c r="LT324" s="16" t="s">
        <v>843</v>
      </c>
      <c r="LU324" s="16" t="s">
        <v>843</v>
      </c>
      <c r="LV324" s="16" t="s">
        <v>843</v>
      </c>
      <c r="LW324" s="16" t="s">
        <v>843</v>
      </c>
      <c r="LX324" s="16" t="s">
        <v>843</v>
      </c>
      <c r="LY324" s="16" t="s">
        <v>843</v>
      </c>
      <c r="LZ324" s="16" t="s">
        <v>843</v>
      </c>
      <c r="MA324" s="16" t="s">
        <v>843</v>
      </c>
      <c r="MC324" s="16" t="s">
        <v>5694</v>
      </c>
      <c r="MD324" s="16" t="s">
        <v>844</v>
      </c>
      <c r="ME324" s="16" t="s">
        <v>843</v>
      </c>
      <c r="MF324" s="16" t="s">
        <v>843</v>
      </c>
      <c r="MG324" s="16" t="s">
        <v>843</v>
      </c>
      <c r="MH324" s="16" t="s">
        <v>843</v>
      </c>
      <c r="MI324" s="16" t="s">
        <v>843</v>
      </c>
      <c r="MJ324" s="16" t="s">
        <v>843</v>
      </c>
      <c r="MK324" s="16" t="s">
        <v>843</v>
      </c>
      <c r="ML324" s="16" t="s">
        <v>843</v>
      </c>
      <c r="MM324" s="16" t="s">
        <v>843</v>
      </c>
      <c r="MN324" s="16" t="s">
        <v>843</v>
      </c>
      <c r="MO324" s="16" t="s">
        <v>843</v>
      </c>
      <c r="MP324" s="16" t="s">
        <v>843</v>
      </c>
      <c r="MQ324" s="16" t="s">
        <v>843</v>
      </c>
      <c r="MR324" s="16" t="s">
        <v>843</v>
      </c>
      <c r="MS324" s="16" t="s">
        <v>843</v>
      </c>
      <c r="MT324" s="16" t="s">
        <v>843</v>
      </c>
      <c r="MU324" s="16" t="s">
        <v>843</v>
      </c>
      <c r="MV324" s="16" t="s">
        <v>843</v>
      </c>
      <c r="NS324" s="16" t="s">
        <v>5694</v>
      </c>
      <c r="NT324" s="16" t="s">
        <v>844</v>
      </c>
      <c r="NU324" s="16" t="s">
        <v>843</v>
      </c>
      <c r="NV324" s="16" t="s">
        <v>843</v>
      </c>
      <c r="NW324" s="16" t="s">
        <v>843</v>
      </c>
      <c r="NX324" s="16" t="s">
        <v>843</v>
      </c>
      <c r="NY324" s="16" t="s">
        <v>843</v>
      </c>
      <c r="NZ324" s="16" t="s">
        <v>843</v>
      </c>
      <c r="OA324" s="16" t="s">
        <v>843</v>
      </c>
      <c r="OB324" s="16" t="s">
        <v>843</v>
      </c>
      <c r="OC324" s="16" t="s">
        <v>843</v>
      </c>
      <c r="OD324" s="16" t="s">
        <v>843</v>
      </c>
      <c r="OE324" s="16" t="s">
        <v>843</v>
      </c>
      <c r="OF324" s="16" t="s">
        <v>843</v>
      </c>
      <c r="OG324" s="16" t="s">
        <v>843</v>
      </c>
      <c r="OH324" s="16" t="s">
        <v>843</v>
      </c>
      <c r="OI324" s="16" t="s">
        <v>843</v>
      </c>
      <c r="PC324" s="16" t="s">
        <v>865</v>
      </c>
      <c r="PD324" s="16" t="s">
        <v>865</v>
      </c>
      <c r="PY324" s="16" t="s">
        <v>865</v>
      </c>
      <c r="QP324" s="16" t="s">
        <v>865</v>
      </c>
      <c r="QR324" s="16" t="s">
        <v>867</v>
      </c>
      <c r="QT324" s="16" t="s">
        <v>867</v>
      </c>
      <c r="QV324" s="16" t="s">
        <v>865</v>
      </c>
      <c r="QX324" s="16" t="s">
        <v>865</v>
      </c>
      <c r="RD324" s="16" t="s">
        <v>4216</v>
      </c>
      <c r="RF324" s="16" t="s">
        <v>865</v>
      </c>
      <c r="RH324" s="16" t="s">
        <v>865</v>
      </c>
      <c r="RJ324" s="16" t="s">
        <v>865</v>
      </c>
      <c r="RN324" s="16" t="s">
        <v>7724</v>
      </c>
      <c r="RP324" s="16" t="s">
        <v>867</v>
      </c>
      <c r="RR324" s="16" t="s">
        <v>867</v>
      </c>
      <c r="RT324" s="16" t="s">
        <v>867</v>
      </c>
      <c r="RV324" s="16" t="s">
        <v>7724</v>
      </c>
      <c r="RX324" s="16" t="s">
        <v>867</v>
      </c>
      <c r="RZ324" s="16" t="s">
        <v>867</v>
      </c>
      <c r="SQ324" s="16" t="s">
        <v>865</v>
      </c>
      <c r="SS324" s="16" t="s">
        <v>7296</v>
      </c>
      <c r="ST324" s="16" t="s">
        <v>7761</v>
      </c>
      <c r="TN324" s="16">
        <v>2000</v>
      </c>
      <c r="TP324" s="16">
        <v>900</v>
      </c>
      <c r="TR324" s="16">
        <v>200</v>
      </c>
      <c r="TS324" s="16">
        <v>100</v>
      </c>
      <c r="TZ324" s="16" t="s">
        <v>7367</v>
      </c>
      <c r="UA324" s="16" t="s">
        <v>5971</v>
      </c>
      <c r="UB324" s="16">
        <v>0</v>
      </c>
      <c r="UC324" s="16" t="s">
        <v>843</v>
      </c>
      <c r="UD324" s="16" t="s">
        <v>843</v>
      </c>
      <c r="UE324" s="16" t="s">
        <v>843</v>
      </c>
      <c r="UF324" s="16" t="s">
        <v>844</v>
      </c>
      <c r="UG324" s="16" t="s">
        <v>843</v>
      </c>
      <c r="UH324" s="16" t="s">
        <v>843</v>
      </c>
      <c r="VX324" s="16" t="s">
        <v>9013</v>
      </c>
      <c r="VY324" s="16" t="s">
        <v>844</v>
      </c>
      <c r="VZ324" s="16" t="s">
        <v>843</v>
      </c>
      <c r="WA324" s="16" t="s">
        <v>843</v>
      </c>
      <c r="WB324" s="16" t="s">
        <v>843</v>
      </c>
      <c r="WC324" s="16" t="s">
        <v>844</v>
      </c>
      <c r="WD324" s="16" t="s">
        <v>843</v>
      </c>
      <c r="WE324" s="16" t="s">
        <v>843</v>
      </c>
      <c r="WF324" s="16" t="s">
        <v>843</v>
      </c>
      <c r="WH324" s="16">
        <v>3250</v>
      </c>
      <c r="WO324" s="16" t="s">
        <v>6926</v>
      </c>
      <c r="YN324" s="16" t="s">
        <v>7040</v>
      </c>
      <c r="YP324" s="16" t="s">
        <v>7984</v>
      </c>
      <c r="YR324" s="16" t="s">
        <v>10448</v>
      </c>
      <c r="YS324" s="16" t="s">
        <v>10449</v>
      </c>
      <c r="YT324" s="16" t="s">
        <v>8694</v>
      </c>
      <c r="YU324" s="16" t="s">
        <v>10450</v>
      </c>
      <c r="YV324" s="16" t="s">
        <v>9148</v>
      </c>
      <c r="YW324" s="16" t="s">
        <v>844</v>
      </c>
      <c r="YX324" s="16" t="s">
        <v>9148</v>
      </c>
      <c r="ZE324" s="16" t="s">
        <v>843</v>
      </c>
      <c r="ZO324" s="16" t="s">
        <v>487</v>
      </c>
      <c r="ZP324" s="16" t="s">
        <v>487</v>
      </c>
      <c r="ZQ324" s="16" t="s">
        <v>486</v>
      </c>
      <c r="ZR324" s="16" t="s">
        <v>486</v>
      </c>
      <c r="ZS324" s="16" t="s">
        <v>844</v>
      </c>
      <c r="ZT324" s="16" t="s">
        <v>8705</v>
      </c>
      <c r="ZU324" s="16" t="s">
        <v>8706</v>
      </c>
      <c r="ZV324" s="16" t="s">
        <v>487</v>
      </c>
      <c r="ZW324" s="16" t="s">
        <v>844</v>
      </c>
      <c r="ZX324" s="16" t="s">
        <v>844</v>
      </c>
      <c r="ZY324" s="16" t="s">
        <v>844</v>
      </c>
      <c r="ZZ324" s="16" t="s">
        <v>844</v>
      </c>
      <c r="AAA324" s="16" t="s">
        <v>843</v>
      </c>
      <c r="AAB324" s="16" t="s">
        <v>843</v>
      </c>
      <c r="AAC324" s="16">
        <v>0</v>
      </c>
      <c r="AAD324" s="16" t="s">
        <v>844</v>
      </c>
      <c r="AAE324" s="16" t="s">
        <v>843</v>
      </c>
      <c r="AAF324" s="16" t="s">
        <v>843</v>
      </c>
      <c r="AAG324" s="16" t="s">
        <v>843</v>
      </c>
      <c r="AAH324" s="16" t="s">
        <v>843</v>
      </c>
      <c r="AAI324" s="16" t="s">
        <v>844</v>
      </c>
      <c r="AAJ324" s="16" t="s">
        <v>615</v>
      </c>
      <c r="AAK324" s="16" t="s">
        <v>633</v>
      </c>
      <c r="AAL324" s="16" t="s">
        <v>904</v>
      </c>
      <c r="AAM324" s="16" t="s">
        <v>663</v>
      </c>
      <c r="AAN324" s="16" t="s">
        <v>8707</v>
      </c>
      <c r="AAO324" s="16" t="s">
        <v>1018</v>
      </c>
      <c r="AAP324" s="16" t="s">
        <v>8708</v>
      </c>
      <c r="AAS324" s="16">
        <v>3250</v>
      </c>
      <c r="AAU324" s="16" t="s">
        <v>782</v>
      </c>
      <c r="AAV324" s="16" t="s">
        <v>782</v>
      </c>
      <c r="AAW324" s="16" t="s">
        <v>782</v>
      </c>
      <c r="AAX324" s="16" t="s">
        <v>843</v>
      </c>
      <c r="AAY324" s="16" t="s">
        <v>8710</v>
      </c>
      <c r="AAZ324" s="16" t="s">
        <v>782</v>
      </c>
      <c r="ABA324" s="16" t="s">
        <v>783</v>
      </c>
      <c r="ABB324" s="16" t="s">
        <v>782</v>
      </c>
      <c r="ABC324" s="16" t="s">
        <v>783</v>
      </c>
      <c r="ABD324" s="16" t="s">
        <v>782</v>
      </c>
      <c r="ABE324" s="16" t="s">
        <v>783</v>
      </c>
      <c r="ABF324" s="16" t="s">
        <v>782</v>
      </c>
      <c r="ABG324" s="16" t="s">
        <v>782</v>
      </c>
      <c r="ABH324" s="16" t="s">
        <v>782</v>
      </c>
      <c r="ABI324" s="16" t="s">
        <v>782</v>
      </c>
      <c r="ABJ324" s="16" t="s">
        <v>782</v>
      </c>
      <c r="ABK324" s="16" t="s">
        <v>782</v>
      </c>
      <c r="ABL324" s="16" t="s">
        <v>8732</v>
      </c>
      <c r="ABM324" s="16" t="s">
        <v>843</v>
      </c>
      <c r="ABN324" s="16" t="s">
        <v>1034</v>
      </c>
      <c r="ABO324" s="16" t="s">
        <v>486</v>
      </c>
      <c r="ABP324" s="16" t="s">
        <v>972</v>
      </c>
      <c r="ABQ324" s="16" t="s">
        <v>4324</v>
      </c>
      <c r="ABR324" s="16" t="s">
        <v>470</v>
      </c>
      <c r="ABS324" s="16" t="s">
        <v>451</v>
      </c>
      <c r="ABT324" s="16" t="s">
        <v>1056</v>
      </c>
      <c r="ABU324" s="16" t="s">
        <v>844</v>
      </c>
      <c r="ABV324" s="16" t="s">
        <v>487</v>
      </c>
      <c r="ABW324" s="16" t="s">
        <v>486</v>
      </c>
      <c r="ABX324" s="16" t="s">
        <v>892</v>
      </c>
      <c r="ABY324" s="16" t="s">
        <v>486</v>
      </c>
      <c r="ABZ324" s="16" t="s">
        <v>486</v>
      </c>
      <c r="ACA324" s="16" t="s">
        <v>759</v>
      </c>
      <c r="ACB324" s="16" t="s">
        <v>774</v>
      </c>
      <c r="ACC324" s="16" t="s">
        <v>737</v>
      </c>
      <c r="ACD324" s="16" t="s">
        <v>486</v>
      </c>
      <c r="ACE324" s="16" t="s">
        <v>486</v>
      </c>
      <c r="ACG324" s="16" t="s">
        <v>1014</v>
      </c>
      <c r="ACH324" s="16" t="s">
        <v>1009</v>
      </c>
      <c r="ACI324" s="16" t="s">
        <v>462</v>
      </c>
      <c r="ACJ324" s="16">
        <v>0.79400000000000004</v>
      </c>
      <c r="ACK324" s="16" t="s">
        <v>482</v>
      </c>
      <c r="ACL324" s="16" t="s">
        <v>740</v>
      </c>
      <c r="ACM324" s="16" t="s">
        <v>1189</v>
      </c>
      <c r="ACN324" s="16" t="s">
        <v>1169</v>
      </c>
      <c r="ACO324" s="16" t="s">
        <v>1856</v>
      </c>
      <c r="ACP324" s="16">
        <v>3250</v>
      </c>
      <c r="ACQ324" s="16" t="s">
        <v>1202</v>
      </c>
      <c r="ACR324" s="16" t="s">
        <v>1645</v>
      </c>
      <c r="ACS324" s="16" t="s">
        <v>680</v>
      </c>
      <c r="ACT324" s="16" t="s">
        <v>1522</v>
      </c>
      <c r="ACX324" s="16" t="s">
        <v>1916</v>
      </c>
      <c r="ACY324" s="16" t="s">
        <v>1947</v>
      </c>
      <c r="ACZ324" s="16">
        <v>1</v>
      </c>
      <c r="ADA324" s="16">
        <v>0</v>
      </c>
      <c r="ADB324" s="16">
        <v>1</v>
      </c>
      <c r="ADC324" s="16">
        <v>1</v>
      </c>
      <c r="ADD324" s="16">
        <v>0</v>
      </c>
      <c r="ADE324" s="16" t="s">
        <v>8827</v>
      </c>
      <c r="ADF324" s="16">
        <v>0</v>
      </c>
      <c r="ADG324" s="16" t="s">
        <v>486</v>
      </c>
      <c r="ADH324" s="16">
        <v>2</v>
      </c>
      <c r="ADI324" s="16" t="s">
        <v>486</v>
      </c>
      <c r="ADJ324" s="16" t="s">
        <v>1743</v>
      </c>
      <c r="ADL324" s="16" t="s">
        <v>1764</v>
      </c>
      <c r="ADN324" s="16" t="s">
        <v>13196</v>
      </c>
      <c r="ADO324" s="16" t="s">
        <v>13197</v>
      </c>
      <c r="ADW324" s="16" t="s">
        <v>8729</v>
      </c>
      <c r="AEA324" s="16">
        <v>3200</v>
      </c>
      <c r="AEC324" s="16" t="s">
        <v>1058</v>
      </c>
      <c r="AED324" s="16">
        <v>1625</v>
      </c>
      <c r="AEE324" s="16" t="s">
        <v>952</v>
      </c>
      <c r="AEG324" s="16">
        <v>3250</v>
      </c>
      <c r="AEI324" s="16">
        <v>1000</v>
      </c>
      <c r="AEK324" s="16">
        <v>450</v>
      </c>
      <c r="AEN324" s="16">
        <v>100</v>
      </c>
      <c r="AEO324" s="16">
        <v>50</v>
      </c>
    </row>
    <row r="325" spans="1:823" x14ac:dyDescent="0.25">
      <c r="A325" s="30">
        <v>45831</v>
      </c>
      <c r="B325" s="16" t="s">
        <v>10451</v>
      </c>
      <c r="C325" s="16" t="s">
        <v>867</v>
      </c>
      <c r="D325" s="16" t="s">
        <v>867</v>
      </c>
      <c r="E325" s="16">
        <v>45</v>
      </c>
      <c r="F325" s="16" t="s">
        <v>8153</v>
      </c>
      <c r="G325" s="16" t="s">
        <v>4113</v>
      </c>
      <c r="I325" s="16" t="s">
        <v>4148</v>
      </c>
      <c r="Z325" s="16" t="s">
        <v>992</v>
      </c>
      <c r="AA325" s="16" t="s">
        <v>470</v>
      </c>
      <c r="AB325" s="16">
        <v>4</v>
      </c>
      <c r="AC325" s="16" t="s">
        <v>844</v>
      </c>
      <c r="AD325" s="16" t="s">
        <v>843</v>
      </c>
      <c r="AE325" s="16" t="s">
        <v>844</v>
      </c>
      <c r="AF325" s="16" t="s">
        <v>1056</v>
      </c>
      <c r="AG325" s="16" t="s">
        <v>844</v>
      </c>
      <c r="AH325" s="16" t="s">
        <v>1056</v>
      </c>
      <c r="AI325" s="16" t="s">
        <v>1056</v>
      </c>
      <c r="AJ325" s="16" t="s">
        <v>843</v>
      </c>
      <c r="AK325" s="16" t="s">
        <v>844</v>
      </c>
      <c r="AM325" s="16" t="s">
        <v>737</v>
      </c>
      <c r="AN325" s="16" t="s">
        <v>761</v>
      </c>
      <c r="AP325" s="16" t="s">
        <v>774</v>
      </c>
      <c r="AR325" s="16" t="s">
        <v>6907</v>
      </c>
      <c r="BB325" s="16">
        <v>4</v>
      </c>
      <c r="BC325" s="16" t="s">
        <v>7875</v>
      </c>
      <c r="BE325" s="16" t="s">
        <v>5098</v>
      </c>
      <c r="BV325" s="16" t="s">
        <v>4433</v>
      </c>
      <c r="BW325" s="16" t="s">
        <v>844</v>
      </c>
      <c r="BX325" s="16" t="s">
        <v>843</v>
      </c>
      <c r="BY325" s="16" t="s">
        <v>843</v>
      </c>
      <c r="BZ325" s="16" t="s">
        <v>843</v>
      </c>
      <c r="CA325" s="16" t="s">
        <v>843</v>
      </c>
      <c r="CB325" s="16" t="s">
        <v>843</v>
      </c>
      <c r="CC325" s="16" t="s">
        <v>843</v>
      </c>
      <c r="CD325" s="16" t="s">
        <v>843</v>
      </c>
      <c r="CE325" s="16" t="s">
        <v>843</v>
      </c>
      <c r="CF325" s="16" t="s">
        <v>843</v>
      </c>
      <c r="CG325" s="16" t="s">
        <v>843</v>
      </c>
      <c r="CH325" s="16" t="s">
        <v>843</v>
      </c>
      <c r="CI325" s="16" t="s">
        <v>843</v>
      </c>
      <c r="CJ325" s="16" t="s">
        <v>843</v>
      </c>
      <c r="CK325" s="16" t="s">
        <v>843</v>
      </c>
      <c r="CP325" s="16" t="s">
        <v>867</v>
      </c>
      <c r="CQ325" s="16" t="s">
        <v>5191</v>
      </c>
      <c r="CR325" s="16" t="s">
        <v>844</v>
      </c>
      <c r="CS325" s="16" t="s">
        <v>843</v>
      </c>
      <c r="CT325" s="16" t="s">
        <v>843</v>
      </c>
      <c r="CU325" s="16" t="s">
        <v>843</v>
      </c>
      <c r="CV325" s="16" t="s">
        <v>843</v>
      </c>
      <c r="CW325" s="16" t="s">
        <v>843</v>
      </c>
      <c r="CX325" s="16" t="s">
        <v>843</v>
      </c>
      <c r="CY325" s="16" t="s">
        <v>843</v>
      </c>
      <c r="CZ325" s="16" t="s">
        <v>843</v>
      </c>
      <c r="DA325" s="16" t="s">
        <v>5184</v>
      </c>
      <c r="DX325" s="16" t="s">
        <v>867</v>
      </c>
      <c r="DY325" s="16" t="s">
        <v>867</v>
      </c>
      <c r="GC325" s="16" t="s">
        <v>5372</v>
      </c>
      <c r="GF325" s="16" t="s">
        <v>867</v>
      </c>
      <c r="GG325" s="16" t="s">
        <v>867</v>
      </c>
      <c r="GV325" s="16" t="s">
        <v>5443</v>
      </c>
      <c r="GW325" s="16" t="s">
        <v>843</v>
      </c>
      <c r="GX325" s="16" t="s">
        <v>844</v>
      </c>
      <c r="GY325" s="16" t="s">
        <v>843</v>
      </c>
      <c r="GZ325" s="16" t="s">
        <v>843</v>
      </c>
      <c r="HA325" s="16" t="s">
        <v>843</v>
      </c>
      <c r="HB325" s="16" t="s">
        <v>843</v>
      </c>
      <c r="HC325" s="16" t="s">
        <v>843</v>
      </c>
      <c r="HD325" s="16" t="s">
        <v>843</v>
      </c>
      <c r="HE325" s="16" t="s">
        <v>843</v>
      </c>
      <c r="HF325" s="16" t="s">
        <v>843</v>
      </c>
      <c r="HH325" s="16" t="s">
        <v>5456</v>
      </c>
      <c r="HK325" s="16" t="s">
        <v>865</v>
      </c>
      <c r="HM325" s="16" t="s">
        <v>865</v>
      </c>
      <c r="HZ325" s="16" t="s">
        <v>7944</v>
      </c>
      <c r="KE325" s="16" t="s">
        <v>5585</v>
      </c>
      <c r="KG325" s="16" t="s">
        <v>7015</v>
      </c>
      <c r="KH325" s="16" t="s">
        <v>7030</v>
      </c>
      <c r="KI325" s="16" t="s">
        <v>865</v>
      </c>
      <c r="LG325" s="16" t="s">
        <v>867</v>
      </c>
      <c r="LH325" s="16" t="s">
        <v>867</v>
      </c>
      <c r="LI325" s="16" t="s">
        <v>867</v>
      </c>
      <c r="LJ325" s="16" t="s">
        <v>867</v>
      </c>
      <c r="LK325" s="16" t="s">
        <v>867</v>
      </c>
      <c r="LL325" s="16" t="s">
        <v>5663</v>
      </c>
      <c r="LM325" s="16" t="s">
        <v>843</v>
      </c>
      <c r="LN325" s="16" t="s">
        <v>843</v>
      </c>
      <c r="LO325" s="16" t="s">
        <v>844</v>
      </c>
      <c r="LP325" s="16" t="s">
        <v>843</v>
      </c>
      <c r="LQ325" s="16" t="s">
        <v>843</v>
      </c>
      <c r="LR325" s="16" t="s">
        <v>843</v>
      </c>
      <c r="LS325" s="16" t="s">
        <v>843</v>
      </c>
      <c r="LT325" s="16" t="s">
        <v>843</v>
      </c>
      <c r="LU325" s="16" t="s">
        <v>843</v>
      </c>
      <c r="LV325" s="16" t="s">
        <v>843</v>
      </c>
      <c r="LW325" s="16" t="s">
        <v>843</v>
      </c>
      <c r="LX325" s="16" t="s">
        <v>843</v>
      </c>
      <c r="LY325" s="16" t="s">
        <v>843</v>
      </c>
      <c r="LZ325" s="16" t="s">
        <v>843</v>
      </c>
      <c r="MA325" s="16" t="s">
        <v>843</v>
      </c>
      <c r="MC325" s="16" t="s">
        <v>5694</v>
      </c>
      <c r="MD325" s="16" t="s">
        <v>844</v>
      </c>
      <c r="ME325" s="16" t="s">
        <v>843</v>
      </c>
      <c r="MF325" s="16" t="s">
        <v>843</v>
      </c>
      <c r="MG325" s="16" t="s">
        <v>843</v>
      </c>
      <c r="MH325" s="16" t="s">
        <v>843</v>
      </c>
      <c r="MI325" s="16" t="s">
        <v>843</v>
      </c>
      <c r="MJ325" s="16" t="s">
        <v>843</v>
      </c>
      <c r="MK325" s="16" t="s">
        <v>843</v>
      </c>
      <c r="ML325" s="16" t="s">
        <v>843</v>
      </c>
      <c r="MM325" s="16" t="s">
        <v>843</v>
      </c>
      <c r="MN325" s="16" t="s">
        <v>843</v>
      </c>
      <c r="MO325" s="16" t="s">
        <v>843</v>
      </c>
      <c r="MP325" s="16" t="s">
        <v>843</v>
      </c>
      <c r="MQ325" s="16" t="s">
        <v>843</v>
      </c>
      <c r="MR325" s="16" t="s">
        <v>843</v>
      </c>
      <c r="MS325" s="16" t="s">
        <v>843</v>
      </c>
      <c r="MT325" s="16" t="s">
        <v>843</v>
      </c>
      <c r="MU325" s="16" t="s">
        <v>843</v>
      </c>
      <c r="MV325" s="16" t="s">
        <v>843</v>
      </c>
      <c r="MX325" s="16" t="s">
        <v>5694</v>
      </c>
      <c r="MY325" s="16" t="s">
        <v>844</v>
      </c>
      <c r="MZ325" s="16" t="s">
        <v>843</v>
      </c>
      <c r="NA325" s="16" t="s">
        <v>843</v>
      </c>
      <c r="NB325" s="16" t="s">
        <v>843</v>
      </c>
      <c r="NC325" s="16" t="s">
        <v>843</v>
      </c>
      <c r="ND325" s="16" t="s">
        <v>843</v>
      </c>
      <c r="NE325" s="16" t="s">
        <v>843</v>
      </c>
      <c r="NF325" s="16" t="s">
        <v>843</v>
      </c>
      <c r="NG325" s="16" t="s">
        <v>843</v>
      </c>
      <c r="NH325" s="16" t="s">
        <v>843</v>
      </c>
      <c r="NI325" s="16" t="s">
        <v>843</v>
      </c>
      <c r="NJ325" s="16" t="s">
        <v>843</v>
      </c>
      <c r="NK325" s="16" t="s">
        <v>843</v>
      </c>
      <c r="NL325" s="16" t="s">
        <v>843</v>
      </c>
      <c r="NM325" s="16" t="s">
        <v>843</v>
      </c>
      <c r="NN325" s="16" t="s">
        <v>843</v>
      </c>
      <c r="NO325" s="16" t="s">
        <v>843</v>
      </c>
      <c r="NP325" s="16" t="s">
        <v>843</v>
      </c>
      <c r="NQ325" s="16" t="s">
        <v>843</v>
      </c>
      <c r="NS325" s="16" t="s">
        <v>5694</v>
      </c>
      <c r="NT325" s="16" t="s">
        <v>844</v>
      </c>
      <c r="NU325" s="16" t="s">
        <v>843</v>
      </c>
      <c r="NV325" s="16" t="s">
        <v>843</v>
      </c>
      <c r="NW325" s="16" t="s">
        <v>843</v>
      </c>
      <c r="NX325" s="16" t="s">
        <v>843</v>
      </c>
      <c r="NY325" s="16" t="s">
        <v>843</v>
      </c>
      <c r="NZ325" s="16" t="s">
        <v>843</v>
      </c>
      <c r="OA325" s="16" t="s">
        <v>843</v>
      </c>
      <c r="OB325" s="16" t="s">
        <v>843</v>
      </c>
      <c r="OC325" s="16" t="s">
        <v>843</v>
      </c>
      <c r="OD325" s="16" t="s">
        <v>843</v>
      </c>
      <c r="OE325" s="16" t="s">
        <v>843</v>
      </c>
      <c r="OF325" s="16" t="s">
        <v>843</v>
      </c>
      <c r="OG325" s="16" t="s">
        <v>843</v>
      </c>
      <c r="OH325" s="16" t="s">
        <v>843</v>
      </c>
      <c r="OI325" s="16" t="s">
        <v>843</v>
      </c>
      <c r="PC325" s="16" t="s">
        <v>865</v>
      </c>
      <c r="PD325" s="16" t="s">
        <v>865</v>
      </c>
      <c r="PY325" s="16" t="s">
        <v>865</v>
      </c>
      <c r="QP325" s="16" t="s">
        <v>865</v>
      </c>
      <c r="QR325" s="16" t="s">
        <v>867</v>
      </c>
      <c r="QT325" s="16" t="s">
        <v>867</v>
      </c>
      <c r="QV325" s="16" t="s">
        <v>865</v>
      </c>
      <c r="QX325" s="16" t="s">
        <v>867</v>
      </c>
      <c r="QY325" s="16" t="s">
        <v>867</v>
      </c>
      <c r="RD325" s="16" t="s">
        <v>4216</v>
      </c>
      <c r="RF325" s="16" t="s">
        <v>865</v>
      </c>
      <c r="RH325" s="16" t="s">
        <v>4216</v>
      </c>
      <c r="RJ325" s="16" t="s">
        <v>4216</v>
      </c>
      <c r="RN325" s="16" t="s">
        <v>867</v>
      </c>
      <c r="RP325" s="16" t="s">
        <v>867</v>
      </c>
      <c r="RR325" s="16" t="s">
        <v>867</v>
      </c>
      <c r="RT325" s="16" t="s">
        <v>867</v>
      </c>
      <c r="RV325" s="16" t="s">
        <v>7720</v>
      </c>
      <c r="RX325" s="16" t="s">
        <v>7724</v>
      </c>
      <c r="RZ325" s="16" t="s">
        <v>7724</v>
      </c>
      <c r="SQ325" s="16" t="s">
        <v>865</v>
      </c>
      <c r="SS325" s="16" t="s">
        <v>7296</v>
      </c>
      <c r="ST325" s="16" t="s">
        <v>7758</v>
      </c>
      <c r="TN325" s="16">
        <v>6000</v>
      </c>
      <c r="TO325" s="16">
        <v>0</v>
      </c>
      <c r="TP325" s="16">
        <v>1200</v>
      </c>
      <c r="TQ325" s="16">
        <v>300</v>
      </c>
      <c r="TR325" s="16">
        <v>800</v>
      </c>
      <c r="TS325" s="16">
        <v>450</v>
      </c>
      <c r="TT325" s="16">
        <v>0</v>
      </c>
      <c r="TU325" s="16">
        <v>2000</v>
      </c>
      <c r="TV325" s="16">
        <v>0</v>
      </c>
      <c r="TW325" s="16">
        <v>0</v>
      </c>
      <c r="TX325" s="16">
        <v>6000</v>
      </c>
      <c r="TZ325" s="16" t="s">
        <v>7367</v>
      </c>
      <c r="UA325" s="16" t="s">
        <v>8950</v>
      </c>
      <c r="UB325" s="16">
        <v>0</v>
      </c>
      <c r="UC325" s="16" t="s">
        <v>844</v>
      </c>
      <c r="UD325" s="16" t="s">
        <v>843</v>
      </c>
      <c r="UE325" s="16" t="s">
        <v>843</v>
      </c>
      <c r="UF325" s="16" t="s">
        <v>844</v>
      </c>
      <c r="UG325" s="16" t="s">
        <v>843</v>
      </c>
      <c r="UH325" s="16" t="s">
        <v>843</v>
      </c>
      <c r="UL325" s="16">
        <v>10000</v>
      </c>
      <c r="VX325" s="16" t="s">
        <v>6028</v>
      </c>
      <c r="VY325" s="16" t="s">
        <v>844</v>
      </c>
      <c r="VZ325" s="16" t="s">
        <v>843</v>
      </c>
      <c r="WA325" s="16" t="s">
        <v>843</v>
      </c>
      <c r="WB325" s="16" t="s">
        <v>843</v>
      </c>
      <c r="WC325" s="16" t="s">
        <v>843</v>
      </c>
      <c r="WD325" s="16" t="s">
        <v>843</v>
      </c>
      <c r="WE325" s="16" t="s">
        <v>843</v>
      </c>
      <c r="WF325" s="16" t="s">
        <v>843</v>
      </c>
      <c r="WH325" s="16">
        <v>3250</v>
      </c>
      <c r="WO325" s="16" t="s">
        <v>6920</v>
      </c>
      <c r="XD325" s="16" t="s">
        <v>8775</v>
      </c>
      <c r="XE325" s="16" t="s">
        <v>844</v>
      </c>
      <c r="XF325" s="16" t="s">
        <v>843</v>
      </c>
      <c r="XG325" s="16" t="s">
        <v>844</v>
      </c>
      <c r="XH325" s="16" t="s">
        <v>843</v>
      </c>
      <c r="XI325" s="16" t="s">
        <v>843</v>
      </c>
      <c r="XJ325" s="16" t="s">
        <v>843</v>
      </c>
      <c r="XK325" s="16" t="s">
        <v>843</v>
      </c>
      <c r="XL325" s="16" t="s">
        <v>843</v>
      </c>
      <c r="XM325" s="16" t="s">
        <v>843</v>
      </c>
      <c r="XN325" s="16" t="s">
        <v>843</v>
      </c>
      <c r="XO325" s="16" t="s">
        <v>843</v>
      </c>
      <c r="XP325" s="16" t="s">
        <v>843</v>
      </c>
      <c r="XQ325" s="16" t="s">
        <v>843</v>
      </c>
      <c r="YF325" s="16" t="s">
        <v>865</v>
      </c>
      <c r="YN325" s="16" t="s">
        <v>7040</v>
      </c>
      <c r="YP325" s="16" t="s">
        <v>7981</v>
      </c>
      <c r="YR325" s="16" t="s">
        <v>10452</v>
      </c>
      <c r="YS325" s="16" t="s">
        <v>10453</v>
      </c>
      <c r="YT325" s="16" t="s">
        <v>8694</v>
      </c>
      <c r="YU325" s="16" t="s">
        <v>10454</v>
      </c>
      <c r="YV325" s="16" t="s">
        <v>8696</v>
      </c>
      <c r="YW325" s="16" t="s">
        <v>844</v>
      </c>
      <c r="YX325" s="16" t="s">
        <v>8696</v>
      </c>
      <c r="YY325" s="16" t="s">
        <v>843</v>
      </c>
      <c r="YZ325" s="16" t="s">
        <v>843</v>
      </c>
      <c r="ZA325" s="16" t="s">
        <v>8789</v>
      </c>
      <c r="ZB325" s="16">
        <v>11250</v>
      </c>
      <c r="ZC325" s="16" t="s">
        <v>8814</v>
      </c>
      <c r="ZD325" s="16" t="s">
        <v>843</v>
      </c>
      <c r="ZE325" s="16" t="s">
        <v>9018</v>
      </c>
      <c r="ZF325" s="16" t="s">
        <v>8752</v>
      </c>
      <c r="ZG325" s="16" t="s">
        <v>8865</v>
      </c>
      <c r="ZH325" s="16" t="s">
        <v>8699</v>
      </c>
      <c r="ZI325" s="16" t="s">
        <v>8741</v>
      </c>
      <c r="ZJ325" s="16" t="s">
        <v>8699</v>
      </c>
      <c r="ZK325" s="16" t="s">
        <v>843</v>
      </c>
      <c r="ZL325" s="16" t="s">
        <v>8804</v>
      </c>
      <c r="ZM325" s="16" t="s">
        <v>843</v>
      </c>
      <c r="ZN325" s="16" t="s">
        <v>8703</v>
      </c>
      <c r="ZO325" s="16" t="s">
        <v>487</v>
      </c>
      <c r="ZP325" s="16" t="s">
        <v>487</v>
      </c>
      <c r="ZQ325" s="16" t="s">
        <v>486</v>
      </c>
      <c r="ZR325" s="16" t="s">
        <v>486</v>
      </c>
      <c r="ZS325" s="16" t="s">
        <v>844</v>
      </c>
      <c r="ZT325" s="16" t="s">
        <v>8705</v>
      </c>
      <c r="ZU325" s="16" t="s">
        <v>8706</v>
      </c>
      <c r="ZV325" s="16" t="s">
        <v>487</v>
      </c>
      <c r="ZW325" s="16" t="s">
        <v>844</v>
      </c>
      <c r="ZX325" s="16" t="s">
        <v>1056</v>
      </c>
      <c r="ZY325" s="16" t="s">
        <v>1056</v>
      </c>
      <c r="ZZ325" s="16" t="s">
        <v>1056</v>
      </c>
      <c r="AAA325" s="16" t="s">
        <v>844</v>
      </c>
      <c r="AAB325" s="16" t="s">
        <v>843</v>
      </c>
      <c r="AAC325" s="16">
        <v>1</v>
      </c>
      <c r="AAD325" s="16" t="s">
        <v>1056</v>
      </c>
      <c r="AAE325" s="16" t="s">
        <v>844</v>
      </c>
      <c r="AAF325" s="16" t="s">
        <v>844</v>
      </c>
      <c r="AAG325" s="16" t="s">
        <v>843</v>
      </c>
      <c r="AAH325" s="16" t="s">
        <v>843</v>
      </c>
      <c r="AAI325" s="16" t="s">
        <v>843</v>
      </c>
      <c r="AAJ325" s="16" t="s">
        <v>624</v>
      </c>
      <c r="AAK325" s="16" t="s">
        <v>649</v>
      </c>
      <c r="AAL325" s="16" t="s">
        <v>904</v>
      </c>
      <c r="AAM325" s="16" t="s">
        <v>663</v>
      </c>
      <c r="AAN325" s="16" t="s">
        <v>8707</v>
      </c>
      <c r="AAO325" s="16" t="s">
        <v>1018</v>
      </c>
      <c r="AAP325" s="16" t="s">
        <v>8708</v>
      </c>
      <c r="AAS325" s="16">
        <v>13250</v>
      </c>
      <c r="AAU325" s="16" t="s">
        <v>782</v>
      </c>
      <c r="AAX325" s="16" t="s">
        <v>843</v>
      </c>
      <c r="AAY325" s="16" t="s">
        <v>8710</v>
      </c>
      <c r="AAZ325" s="16" t="s">
        <v>782</v>
      </c>
      <c r="ABA325" s="16" t="s">
        <v>782</v>
      </c>
      <c r="ABB325" s="16" t="s">
        <v>782</v>
      </c>
      <c r="ABC325" s="16" t="s">
        <v>783</v>
      </c>
      <c r="ABD325" s="16" t="s">
        <v>782</v>
      </c>
      <c r="ABE325" s="16" t="s">
        <v>783</v>
      </c>
      <c r="ABF325" s="16" t="s">
        <v>782</v>
      </c>
      <c r="ABG325" s="16" t="s">
        <v>782</v>
      </c>
      <c r="ABH325" s="16" t="s">
        <v>782</v>
      </c>
      <c r="ABI325" s="16" t="s">
        <v>783</v>
      </c>
      <c r="ABJ325" s="16" t="s">
        <v>782</v>
      </c>
      <c r="ABK325" s="16" t="s">
        <v>782</v>
      </c>
      <c r="ABL325" s="16" t="s">
        <v>8732</v>
      </c>
      <c r="ABM325" s="16" t="s">
        <v>843</v>
      </c>
      <c r="ABN325" s="16" t="s">
        <v>1034</v>
      </c>
      <c r="ABO325" s="16" t="s">
        <v>487</v>
      </c>
      <c r="ABP325" s="16" t="s">
        <v>972</v>
      </c>
      <c r="ABQ325" s="16" t="s">
        <v>4321</v>
      </c>
      <c r="ABR325" s="16" t="s">
        <v>470</v>
      </c>
      <c r="ABS325" s="16" t="s">
        <v>451</v>
      </c>
      <c r="ABT325" s="16" t="s">
        <v>8746</v>
      </c>
      <c r="ABU325" s="16" t="s">
        <v>8732</v>
      </c>
      <c r="ABV325" s="16" t="s">
        <v>487</v>
      </c>
      <c r="ABW325" s="16" t="s">
        <v>487</v>
      </c>
      <c r="ABX325" s="16" t="s">
        <v>894</v>
      </c>
      <c r="ABY325" s="16" t="s">
        <v>486</v>
      </c>
      <c r="ABZ325" s="16" t="s">
        <v>486</v>
      </c>
      <c r="ACA325" s="16" t="s">
        <v>761</v>
      </c>
      <c r="ACB325" s="16" t="s">
        <v>774</v>
      </c>
      <c r="ACC325" s="16" t="s">
        <v>737</v>
      </c>
      <c r="ACD325" s="16" t="s">
        <v>486</v>
      </c>
      <c r="ACE325" s="16" t="s">
        <v>486</v>
      </c>
      <c r="ACG325" s="16" t="s">
        <v>1014</v>
      </c>
      <c r="ACH325" s="16" t="s">
        <v>1009</v>
      </c>
      <c r="ACI325" s="16" t="s">
        <v>462</v>
      </c>
      <c r="ACJ325" s="16">
        <v>1.1910000000000001</v>
      </c>
      <c r="ACK325" s="16" t="s">
        <v>478</v>
      </c>
      <c r="ACL325" s="16" t="s">
        <v>738</v>
      </c>
      <c r="ACM325" s="16" t="s">
        <v>1189</v>
      </c>
      <c r="ACN325" s="16" t="s">
        <v>1169</v>
      </c>
      <c r="ACO325" s="16" t="s">
        <v>1856</v>
      </c>
      <c r="ACP325" s="16">
        <v>3250</v>
      </c>
      <c r="ACQ325" s="16" t="s">
        <v>1203</v>
      </c>
      <c r="ACR325" s="16" t="s">
        <v>1644</v>
      </c>
      <c r="ACS325" s="16" t="s">
        <v>676</v>
      </c>
      <c r="ACT325" s="16" t="s">
        <v>1522</v>
      </c>
      <c r="ACX325" s="16" t="s">
        <v>1916</v>
      </c>
      <c r="ACY325" s="16" t="s">
        <v>1947</v>
      </c>
      <c r="ACZ325" s="16">
        <v>1</v>
      </c>
      <c r="ADA325" s="16">
        <v>1</v>
      </c>
      <c r="ADB325" s="16">
        <v>1</v>
      </c>
      <c r="ADC325" s="16">
        <v>1</v>
      </c>
      <c r="ADD325" s="16">
        <v>1</v>
      </c>
      <c r="ADE325" s="16" t="s">
        <v>8712</v>
      </c>
      <c r="ADF325" s="16">
        <v>0</v>
      </c>
      <c r="ADG325" s="16" t="s">
        <v>486</v>
      </c>
      <c r="ADH325" s="16">
        <v>3</v>
      </c>
      <c r="ADI325" s="16" t="s">
        <v>486</v>
      </c>
      <c r="ADJ325" s="16" t="s">
        <v>1745</v>
      </c>
      <c r="ADK325" s="16" t="s">
        <v>13194</v>
      </c>
      <c r="ADL325" s="16" t="s">
        <v>1761</v>
      </c>
      <c r="ADM325" s="16" t="s">
        <v>13195</v>
      </c>
      <c r="ADN325" s="16" t="s">
        <v>1764</v>
      </c>
      <c r="ADO325" s="16" t="s">
        <v>1766</v>
      </c>
      <c r="ADP325" s="16" t="s">
        <v>1743</v>
      </c>
      <c r="ADQ325" s="16" t="s">
        <v>13194</v>
      </c>
      <c r="ADR325" s="16" t="s">
        <v>13194</v>
      </c>
      <c r="ADS325" s="16" t="s">
        <v>1750</v>
      </c>
      <c r="ADW325" s="16" t="s">
        <v>8729</v>
      </c>
      <c r="ADY325" s="16" t="s">
        <v>1063</v>
      </c>
      <c r="AEA325" s="16">
        <v>11250</v>
      </c>
      <c r="AEC325" s="16" t="s">
        <v>1059</v>
      </c>
      <c r="AED325" s="16">
        <v>3312.5</v>
      </c>
      <c r="AEE325" s="16" t="s">
        <v>952</v>
      </c>
      <c r="AEG325" s="16">
        <v>3250</v>
      </c>
      <c r="AEI325" s="16">
        <v>1500</v>
      </c>
      <c r="AEK325" s="16">
        <v>300</v>
      </c>
      <c r="AEL325" s="16">
        <v>75</v>
      </c>
      <c r="AEN325" s="16">
        <v>200</v>
      </c>
      <c r="AEO325" s="16">
        <v>112.5</v>
      </c>
      <c r="AEP325" s="16">
        <v>500</v>
      </c>
    </row>
    <row r="326" spans="1:823" x14ac:dyDescent="0.25">
      <c r="A326" s="30">
        <v>45831</v>
      </c>
      <c r="B326" s="16" t="s">
        <v>10455</v>
      </c>
      <c r="C326" s="16" t="s">
        <v>867</v>
      </c>
      <c r="D326" s="16" t="s">
        <v>867</v>
      </c>
      <c r="E326" s="16">
        <v>32</v>
      </c>
      <c r="F326" s="16" t="s">
        <v>8153</v>
      </c>
      <c r="G326" s="16" t="s">
        <v>4113</v>
      </c>
      <c r="I326" s="16" t="s">
        <v>4148</v>
      </c>
      <c r="Z326" s="16" t="s">
        <v>993</v>
      </c>
      <c r="AA326" s="16" t="s">
        <v>470</v>
      </c>
      <c r="AB326" s="16">
        <v>2</v>
      </c>
      <c r="AC326" s="16" t="s">
        <v>844</v>
      </c>
      <c r="AD326" s="16" t="s">
        <v>843</v>
      </c>
      <c r="AE326" s="16" t="s">
        <v>844</v>
      </c>
      <c r="AF326" s="16" t="s">
        <v>844</v>
      </c>
      <c r="AG326" s="16" t="s">
        <v>843</v>
      </c>
      <c r="AH326" s="16" t="s">
        <v>844</v>
      </c>
      <c r="AI326" s="16" t="s">
        <v>844</v>
      </c>
      <c r="AJ326" s="16" t="s">
        <v>843</v>
      </c>
      <c r="AK326" s="16" t="s">
        <v>844</v>
      </c>
      <c r="AM326" s="16" t="s">
        <v>737</v>
      </c>
      <c r="AN326" s="16" t="s">
        <v>759</v>
      </c>
      <c r="AP326" s="16" t="s">
        <v>768</v>
      </c>
      <c r="AR326" s="16" t="s">
        <v>6910</v>
      </c>
      <c r="BB326" s="16">
        <v>2</v>
      </c>
      <c r="BC326" s="16" t="s">
        <v>7875</v>
      </c>
      <c r="BE326" s="16" t="s">
        <v>5098</v>
      </c>
      <c r="BV326" s="16" t="s">
        <v>4433</v>
      </c>
      <c r="BW326" s="16" t="s">
        <v>844</v>
      </c>
      <c r="BX326" s="16" t="s">
        <v>843</v>
      </c>
      <c r="BY326" s="16" t="s">
        <v>843</v>
      </c>
      <c r="BZ326" s="16" t="s">
        <v>843</v>
      </c>
      <c r="CA326" s="16" t="s">
        <v>843</v>
      </c>
      <c r="CB326" s="16" t="s">
        <v>843</v>
      </c>
      <c r="CC326" s="16" t="s">
        <v>843</v>
      </c>
      <c r="CD326" s="16" t="s">
        <v>843</v>
      </c>
      <c r="CE326" s="16" t="s">
        <v>843</v>
      </c>
      <c r="CF326" s="16" t="s">
        <v>843</v>
      </c>
      <c r="CG326" s="16" t="s">
        <v>843</v>
      </c>
      <c r="CH326" s="16" t="s">
        <v>843</v>
      </c>
      <c r="CI326" s="16" t="s">
        <v>843</v>
      </c>
      <c r="CJ326" s="16" t="s">
        <v>843</v>
      </c>
      <c r="CK326" s="16" t="s">
        <v>843</v>
      </c>
      <c r="CP326" s="16" t="s">
        <v>867</v>
      </c>
      <c r="CQ326" s="16" t="s">
        <v>5191</v>
      </c>
      <c r="CR326" s="16" t="s">
        <v>844</v>
      </c>
      <c r="CS326" s="16" t="s">
        <v>843</v>
      </c>
      <c r="CT326" s="16" t="s">
        <v>843</v>
      </c>
      <c r="CU326" s="16" t="s">
        <v>843</v>
      </c>
      <c r="CV326" s="16" t="s">
        <v>843</v>
      </c>
      <c r="CW326" s="16" t="s">
        <v>843</v>
      </c>
      <c r="CX326" s="16" t="s">
        <v>843</v>
      </c>
      <c r="CY326" s="16" t="s">
        <v>843</v>
      </c>
      <c r="CZ326" s="16" t="s">
        <v>843</v>
      </c>
      <c r="DA326" s="16" t="s">
        <v>5184</v>
      </c>
      <c r="DX326" s="16" t="s">
        <v>867</v>
      </c>
      <c r="DY326" s="16" t="s">
        <v>867</v>
      </c>
      <c r="GC326" s="16" t="s">
        <v>5354</v>
      </c>
      <c r="GF326" s="16" t="s">
        <v>867</v>
      </c>
      <c r="GG326" s="16" t="s">
        <v>867</v>
      </c>
      <c r="GV326" s="16" t="s">
        <v>5443</v>
      </c>
      <c r="GW326" s="16" t="s">
        <v>843</v>
      </c>
      <c r="GX326" s="16" t="s">
        <v>844</v>
      </c>
      <c r="GY326" s="16" t="s">
        <v>843</v>
      </c>
      <c r="GZ326" s="16" t="s">
        <v>843</v>
      </c>
      <c r="HA326" s="16" t="s">
        <v>843</v>
      </c>
      <c r="HB326" s="16" t="s">
        <v>843</v>
      </c>
      <c r="HC326" s="16" t="s">
        <v>843</v>
      </c>
      <c r="HD326" s="16" t="s">
        <v>843</v>
      </c>
      <c r="HE326" s="16" t="s">
        <v>843</v>
      </c>
      <c r="HF326" s="16" t="s">
        <v>843</v>
      </c>
      <c r="HH326" s="16" t="s">
        <v>5456</v>
      </c>
      <c r="HK326" s="16" t="s">
        <v>865</v>
      </c>
      <c r="HM326" s="16" t="s">
        <v>865</v>
      </c>
      <c r="HZ326" s="16" t="s">
        <v>7944</v>
      </c>
      <c r="KE326" s="16" t="s">
        <v>5585</v>
      </c>
      <c r="KG326" s="16" t="s">
        <v>7015</v>
      </c>
      <c r="KH326" s="16" t="s">
        <v>7033</v>
      </c>
      <c r="KI326" s="16" t="s">
        <v>865</v>
      </c>
      <c r="LG326" s="16" t="s">
        <v>867</v>
      </c>
      <c r="LH326" s="16" t="s">
        <v>867</v>
      </c>
      <c r="LI326" s="16" t="s">
        <v>867</v>
      </c>
      <c r="LJ326" s="16" t="s">
        <v>867</v>
      </c>
      <c r="LK326" s="16" t="s">
        <v>867</v>
      </c>
      <c r="LL326" s="16" t="s">
        <v>5690</v>
      </c>
      <c r="LM326" s="16" t="s">
        <v>843</v>
      </c>
      <c r="LN326" s="16" t="s">
        <v>843</v>
      </c>
      <c r="LO326" s="16" t="s">
        <v>843</v>
      </c>
      <c r="LP326" s="16" t="s">
        <v>843</v>
      </c>
      <c r="LQ326" s="16" t="s">
        <v>843</v>
      </c>
      <c r="LR326" s="16" t="s">
        <v>843</v>
      </c>
      <c r="LS326" s="16" t="s">
        <v>843</v>
      </c>
      <c r="LT326" s="16" t="s">
        <v>843</v>
      </c>
      <c r="LU326" s="16" t="s">
        <v>843</v>
      </c>
      <c r="LV326" s="16" t="s">
        <v>843</v>
      </c>
      <c r="LW326" s="16" t="s">
        <v>843</v>
      </c>
      <c r="LX326" s="16" t="s">
        <v>844</v>
      </c>
      <c r="LY326" s="16" t="s">
        <v>843</v>
      </c>
      <c r="LZ326" s="16" t="s">
        <v>843</v>
      </c>
      <c r="MA326" s="16" t="s">
        <v>843</v>
      </c>
      <c r="MC326" s="16" t="s">
        <v>5694</v>
      </c>
      <c r="MD326" s="16" t="s">
        <v>844</v>
      </c>
      <c r="ME326" s="16" t="s">
        <v>843</v>
      </c>
      <c r="MF326" s="16" t="s">
        <v>843</v>
      </c>
      <c r="MG326" s="16" t="s">
        <v>843</v>
      </c>
      <c r="MH326" s="16" t="s">
        <v>843</v>
      </c>
      <c r="MI326" s="16" t="s">
        <v>843</v>
      </c>
      <c r="MJ326" s="16" t="s">
        <v>843</v>
      </c>
      <c r="MK326" s="16" t="s">
        <v>843</v>
      </c>
      <c r="ML326" s="16" t="s">
        <v>843</v>
      </c>
      <c r="MM326" s="16" t="s">
        <v>843</v>
      </c>
      <c r="MN326" s="16" t="s">
        <v>843</v>
      </c>
      <c r="MO326" s="16" t="s">
        <v>843</v>
      </c>
      <c r="MP326" s="16" t="s">
        <v>843</v>
      </c>
      <c r="MQ326" s="16" t="s">
        <v>843</v>
      </c>
      <c r="MR326" s="16" t="s">
        <v>843</v>
      </c>
      <c r="MS326" s="16" t="s">
        <v>843</v>
      </c>
      <c r="MT326" s="16" t="s">
        <v>843</v>
      </c>
      <c r="MU326" s="16" t="s">
        <v>843</v>
      </c>
      <c r="MV326" s="16" t="s">
        <v>843</v>
      </c>
      <c r="NS326" s="16" t="s">
        <v>5694</v>
      </c>
      <c r="NT326" s="16" t="s">
        <v>844</v>
      </c>
      <c r="NU326" s="16" t="s">
        <v>843</v>
      </c>
      <c r="NV326" s="16" t="s">
        <v>843</v>
      </c>
      <c r="NW326" s="16" t="s">
        <v>843</v>
      </c>
      <c r="NX326" s="16" t="s">
        <v>843</v>
      </c>
      <c r="NY326" s="16" t="s">
        <v>843</v>
      </c>
      <c r="NZ326" s="16" t="s">
        <v>843</v>
      </c>
      <c r="OA326" s="16" t="s">
        <v>843</v>
      </c>
      <c r="OB326" s="16" t="s">
        <v>843</v>
      </c>
      <c r="OC326" s="16" t="s">
        <v>843</v>
      </c>
      <c r="OD326" s="16" t="s">
        <v>843</v>
      </c>
      <c r="OE326" s="16" t="s">
        <v>843</v>
      </c>
      <c r="OF326" s="16" t="s">
        <v>843</v>
      </c>
      <c r="OG326" s="16" t="s">
        <v>843</v>
      </c>
      <c r="OH326" s="16" t="s">
        <v>843</v>
      </c>
      <c r="OI326" s="16" t="s">
        <v>843</v>
      </c>
      <c r="PC326" s="16" t="s">
        <v>865</v>
      </c>
      <c r="PD326" s="16" t="s">
        <v>865</v>
      </c>
      <c r="PY326" s="16" t="s">
        <v>867</v>
      </c>
      <c r="PZ326" s="16">
        <v>1</v>
      </c>
      <c r="QP326" s="16" t="s">
        <v>865</v>
      </c>
      <c r="QR326" s="16" t="s">
        <v>867</v>
      </c>
      <c r="QT326" s="16" t="s">
        <v>867</v>
      </c>
      <c r="QV326" s="16" t="s">
        <v>865</v>
      </c>
      <c r="QX326" s="16" t="s">
        <v>865</v>
      </c>
      <c r="QY326" s="16" t="s">
        <v>867</v>
      </c>
      <c r="RD326" s="16" t="s">
        <v>865</v>
      </c>
      <c r="RF326" s="16" t="s">
        <v>865</v>
      </c>
      <c r="RH326" s="16" t="s">
        <v>4216</v>
      </c>
      <c r="RJ326" s="16" t="s">
        <v>4216</v>
      </c>
      <c r="RN326" s="16" t="s">
        <v>7720</v>
      </c>
      <c r="RP326" s="16" t="s">
        <v>867</v>
      </c>
      <c r="RR326" s="16" t="s">
        <v>7720</v>
      </c>
      <c r="RT326" s="16" t="s">
        <v>867</v>
      </c>
      <c r="RV326" s="16" t="s">
        <v>7720</v>
      </c>
      <c r="RX326" s="16" t="s">
        <v>7720</v>
      </c>
      <c r="RZ326" s="16" t="s">
        <v>867</v>
      </c>
      <c r="SQ326" s="16" t="s">
        <v>867</v>
      </c>
      <c r="SS326" s="16" t="s">
        <v>7293</v>
      </c>
      <c r="ST326" s="16" t="s">
        <v>7764</v>
      </c>
      <c r="TN326" s="16">
        <v>3000</v>
      </c>
      <c r="TO326" s="16">
        <v>6000</v>
      </c>
      <c r="TP326" s="16">
        <v>1000</v>
      </c>
      <c r="TQ326" s="16">
        <v>0</v>
      </c>
      <c r="TR326" s="16">
        <v>500</v>
      </c>
      <c r="TS326" s="16">
        <v>300</v>
      </c>
      <c r="TT326" s="16">
        <v>0</v>
      </c>
      <c r="TU326" s="16">
        <v>1000</v>
      </c>
      <c r="TV326" s="16">
        <v>0</v>
      </c>
      <c r="TW326" s="16">
        <v>0</v>
      </c>
      <c r="TX326" s="16">
        <v>3000</v>
      </c>
      <c r="TZ326" s="16" t="s">
        <v>7364</v>
      </c>
      <c r="UA326" s="16" t="s">
        <v>8950</v>
      </c>
      <c r="UB326" s="16">
        <v>0</v>
      </c>
      <c r="UC326" s="16" t="s">
        <v>844</v>
      </c>
      <c r="UD326" s="16" t="s">
        <v>843</v>
      </c>
      <c r="UE326" s="16" t="s">
        <v>843</v>
      </c>
      <c r="UF326" s="16" t="s">
        <v>844</v>
      </c>
      <c r="UG326" s="16" t="s">
        <v>843</v>
      </c>
      <c r="UH326" s="16" t="s">
        <v>843</v>
      </c>
      <c r="UL326" s="16">
        <v>8000</v>
      </c>
      <c r="VX326" s="16" t="s">
        <v>6028</v>
      </c>
      <c r="VY326" s="16" t="s">
        <v>844</v>
      </c>
      <c r="VZ326" s="16" t="s">
        <v>843</v>
      </c>
      <c r="WA326" s="16" t="s">
        <v>843</v>
      </c>
      <c r="WB326" s="16" t="s">
        <v>843</v>
      </c>
      <c r="WC326" s="16" t="s">
        <v>843</v>
      </c>
      <c r="WD326" s="16" t="s">
        <v>843</v>
      </c>
      <c r="WE326" s="16" t="s">
        <v>843</v>
      </c>
      <c r="WF326" s="16" t="s">
        <v>843</v>
      </c>
      <c r="WH326" s="16">
        <v>3250</v>
      </c>
      <c r="WO326" s="16" t="s">
        <v>6920</v>
      </c>
      <c r="XD326" s="16" t="s">
        <v>6975</v>
      </c>
      <c r="XE326" s="16" t="s">
        <v>843</v>
      </c>
      <c r="XF326" s="16" t="s">
        <v>843</v>
      </c>
      <c r="XG326" s="16" t="s">
        <v>844</v>
      </c>
      <c r="XH326" s="16" t="s">
        <v>843</v>
      </c>
      <c r="XI326" s="16" t="s">
        <v>843</v>
      </c>
      <c r="XJ326" s="16" t="s">
        <v>843</v>
      </c>
      <c r="XK326" s="16" t="s">
        <v>843</v>
      </c>
      <c r="XL326" s="16" t="s">
        <v>843</v>
      </c>
      <c r="XM326" s="16" t="s">
        <v>843</v>
      </c>
      <c r="XN326" s="16" t="s">
        <v>843</v>
      </c>
      <c r="XO326" s="16" t="s">
        <v>843</v>
      </c>
      <c r="XP326" s="16" t="s">
        <v>843</v>
      </c>
      <c r="XQ326" s="16" t="s">
        <v>843</v>
      </c>
      <c r="YF326" s="16" t="s">
        <v>865</v>
      </c>
      <c r="YN326" s="16" t="s">
        <v>7040</v>
      </c>
      <c r="YP326" s="16" t="s">
        <v>7978</v>
      </c>
      <c r="YR326" s="16" t="s">
        <v>10456</v>
      </c>
      <c r="YS326" s="16" t="s">
        <v>10457</v>
      </c>
      <c r="YT326" s="16" t="s">
        <v>8694</v>
      </c>
      <c r="YU326" s="16" t="s">
        <v>10458</v>
      </c>
      <c r="YV326" s="16" t="s">
        <v>8696</v>
      </c>
      <c r="YW326" s="16" t="s">
        <v>844</v>
      </c>
      <c r="YX326" s="16" t="s">
        <v>8696</v>
      </c>
      <c r="YY326" s="16" t="s">
        <v>843</v>
      </c>
      <c r="YZ326" s="16" t="s">
        <v>843</v>
      </c>
      <c r="ZA326" s="16" t="s">
        <v>8995</v>
      </c>
      <c r="ZB326" s="16">
        <v>12050</v>
      </c>
      <c r="ZC326" s="16" t="s">
        <v>8738</v>
      </c>
      <c r="ZD326" s="16" t="s">
        <v>8704</v>
      </c>
      <c r="ZE326" s="16" t="s">
        <v>843</v>
      </c>
      <c r="ZF326" s="16" t="s">
        <v>843</v>
      </c>
      <c r="ZG326" s="16" t="s">
        <v>8699</v>
      </c>
      <c r="ZH326" s="16" t="s">
        <v>8701</v>
      </c>
      <c r="ZI326" s="16" t="s">
        <v>8754</v>
      </c>
      <c r="ZJ326" s="16" t="s">
        <v>8701</v>
      </c>
      <c r="ZK326" s="16" t="s">
        <v>843</v>
      </c>
      <c r="ZL326" s="16" t="s">
        <v>8754</v>
      </c>
      <c r="ZM326" s="16" t="s">
        <v>843</v>
      </c>
      <c r="ZN326" s="16" t="s">
        <v>8703</v>
      </c>
      <c r="ZO326" s="16" t="s">
        <v>487</v>
      </c>
      <c r="ZP326" s="16" t="s">
        <v>487</v>
      </c>
      <c r="ZQ326" s="16" t="s">
        <v>487</v>
      </c>
      <c r="ZR326" s="16" t="s">
        <v>486</v>
      </c>
      <c r="ZS326" s="16" t="s">
        <v>844</v>
      </c>
      <c r="ZT326" s="16" t="s">
        <v>8705</v>
      </c>
      <c r="ZU326" s="16" t="s">
        <v>8706</v>
      </c>
      <c r="ZV326" s="16" t="s">
        <v>487</v>
      </c>
      <c r="ZW326" s="16" t="s">
        <v>844</v>
      </c>
      <c r="ZX326" s="16" t="s">
        <v>844</v>
      </c>
      <c r="ZY326" s="16" t="s">
        <v>844</v>
      </c>
      <c r="ZZ326" s="16" t="s">
        <v>844</v>
      </c>
      <c r="AAA326" s="16" t="s">
        <v>843</v>
      </c>
      <c r="AAB326" s="16" t="s">
        <v>843</v>
      </c>
      <c r="AAC326" s="16">
        <v>1</v>
      </c>
      <c r="AAD326" s="16" t="s">
        <v>844</v>
      </c>
      <c r="AAE326" s="16" t="s">
        <v>843</v>
      </c>
      <c r="AAF326" s="16" t="s">
        <v>843</v>
      </c>
      <c r="AAG326" s="16" t="s">
        <v>843</v>
      </c>
      <c r="AAH326" s="16" t="s">
        <v>843</v>
      </c>
      <c r="AAI326" s="16" t="s">
        <v>844</v>
      </c>
      <c r="AAJ326" s="16" t="s">
        <v>615</v>
      </c>
      <c r="AAK326" s="16" t="s">
        <v>633</v>
      </c>
      <c r="AAL326" s="16" t="s">
        <v>904</v>
      </c>
      <c r="AAM326" s="16" t="s">
        <v>663</v>
      </c>
      <c r="AAN326" s="16" t="s">
        <v>8707</v>
      </c>
      <c r="AAO326" s="16" t="s">
        <v>1018</v>
      </c>
      <c r="AAP326" s="16" t="s">
        <v>8708</v>
      </c>
      <c r="AAS326" s="16">
        <v>11250</v>
      </c>
      <c r="AAT326" s="16" t="s">
        <v>782</v>
      </c>
      <c r="AAU326" s="16" t="s">
        <v>782</v>
      </c>
      <c r="AAX326" s="16" t="s">
        <v>843</v>
      </c>
      <c r="AAY326" s="16" t="s">
        <v>8710</v>
      </c>
      <c r="AAZ326" s="16" t="s">
        <v>782</v>
      </c>
      <c r="ABA326" s="16" t="s">
        <v>783</v>
      </c>
      <c r="ABB326" s="16" t="s">
        <v>782</v>
      </c>
      <c r="ABC326" s="16" t="s">
        <v>783</v>
      </c>
      <c r="ABD326" s="16" t="s">
        <v>783</v>
      </c>
      <c r="ABE326" s="16" t="s">
        <v>783</v>
      </c>
      <c r="ABF326" s="16" t="s">
        <v>782</v>
      </c>
      <c r="ABG326" s="16" t="s">
        <v>783</v>
      </c>
      <c r="ABH326" s="16" t="s">
        <v>782</v>
      </c>
      <c r="ABI326" s="16" t="s">
        <v>783</v>
      </c>
      <c r="ABJ326" s="16" t="s">
        <v>783</v>
      </c>
      <c r="ABK326" s="16" t="s">
        <v>782</v>
      </c>
      <c r="ABL326" s="16" t="s">
        <v>8728</v>
      </c>
      <c r="ABM326" s="16" t="s">
        <v>843</v>
      </c>
      <c r="ABN326" s="16" t="s">
        <v>1033</v>
      </c>
      <c r="ABP326" s="16" t="s">
        <v>972</v>
      </c>
      <c r="ABQ326" s="16" t="s">
        <v>4324</v>
      </c>
      <c r="ABR326" s="16" t="s">
        <v>470</v>
      </c>
      <c r="ABS326" s="16" t="s">
        <v>445</v>
      </c>
      <c r="ABT326" s="16" t="s">
        <v>1056</v>
      </c>
      <c r="ABU326" s="16" t="s">
        <v>844</v>
      </c>
      <c r="ABV326" s="16" t="s">
        <v>487</v>
      </c>
      <c r="ABW326" s="16" t="s">
        <v>486</v>
      </c>
      <c r="ABX326" s="16" t="s">
        <v>892</v>
      </c>
      <c r="ABY326" s="16" t="s">
        <v>486</v>
      </c>
      <c r="ABZ326" s="16" t="s">
        <v>486</v>
      </c>
      <c r="ACA326" s="16" t="s">
        <v>759</v>
      </c>
      <c r="ACB326" s="16" t="s">
        <v>768</v>
      </c>
      <c r="ACC326" s="16" t="s">
        <v>737</v>
      </c>
      <c r="ACD326" s="16" t="s">
        <v>487</v>
      </c>
      <c r="ACE326" s="16" t="s">
        <v>486</v>
      </c>
      <c r="ACG326" s="16" t="s">
        <v>1014</v>
      </c>
      <c r="ACH326" s="16" t="s">
        <v>1009</v>
      </c>
      <c r="ACI326" s="16" t="s">
        <v>462</v>
      </c>
      <c r="ACJ326" s="16">
        <v>1.1910000000000001</v>
      </c>
      <c r="ACK326" s="16" t="s">
        <v>478</v>
      </c>
      <c r="ACL326" s="16" t="s">
        <v>738</v>
      </c>
      <c r="ACM326" s="16" t="s">
        <v>1188</v>
      </c>
      <c r="ACN326" s="16" t="s">
        <v>1169</v>
      </c>
      <c r="ACO326" s="16" t="s">
        <v>1856</v>
      </c>
      <c r="ACP326" s="16">
        <v>3250</v>
      </c>
      <c r="ACQ326" s="16" t="s">
        <v>1202</v>
      </c>
      <c r="ACR326" s="16" t="s">
        <v>1645</v>
      </c>
      <c r="ACS326" s="16" t="s">
        <v>680</v>
      </c>
      <c r="ACT326" s="16" t="s">
        <v>1522</v>
      </c>
      <c r="ACU326" s="16" t="s">
        <v>831</v>
      </c>
      <c r="ACV326" s="16" t="s">
        <v>8756</v>
      </c>
      <c r="ACW326" s="16" t="s">
        <v>445</v>
      </c>
      <c r="ACX326" s="16" t="s">
        <v>1914</v>
      </c>
      <c r="ACY326" s="16" t="s">
        <v>1947</v>
      </c>
      <c r="ACZ326" s="16">
        <v>1</v>
      </c>
      <c r="ADA326" s="16">
        <v>1</v>
      </c>
      <c r="ADB326" s="16">
        <v>1</v>
      </c>
      <c r="ADC326" s="16">
        <v>1</v>
      </c>
      <c r="ADD326" s="16">
        <v>1</v>
      </c>
      <c r="ADE326" s="16" t="s">
        <v>8712</v>
      </c>
      <c r="ADF326" s="16">
        <v>0</v>
      </c>
      <c r="ADG326" s="16" t="s">
        <v>486</v>
      </c>
      <c r="ADH326" s="16">
        <v>2</v>
      </c>
      <c r="ADI326" s="16" t="s">
        <v>1554</v>
      </c>
      <c r="ADJ326" s="16" t="s">
        <v>1743</v>
      </c>
      <c r="ADK326" s="16" t="s">
        <v>1750</v>
      </c>
      <c r="ADL326" s="16" t="s">
        <v>1764</v>
      </c>
      <c r="ADM326" s="16" t="s">
        <v>13194</v>
      </c>
      <c r="ADN326" s="16" t="s">
        <v>13196</v>
      </c>
      <c r="ADO326" s="16" t="s">
        <v>1766</v>
      </c>
      <c r="ADP326" s="16" t="s">
        <v>1751</v>
      </c>
      <c r="ADQ326" s="16" t="s">
        <v>13194</v>
      </c>
      <c r="ADR326" s="16" t="s">
        <v>13194</v>
      </c>
      <c r="ADS326" s="16" t="s">
        <v>1743</v>
      </c>
      <c r="ADW326" s="16" t="s">
        <v>8729</v>
      </c>
      <c r="ADY326" s="16" t="s">
        <v>1059</v>
      </c>
      <c r="AEB326" s="16">
        <v>12050</v>
      </c>
      <c r="AEC326" s="16" t="s">
        <v>1063</v>
      </c>
      <c r="AED326" s="16">
        <v>5625</v>
      </c>
      <c r="AEE326" s="16" t="s">
        <v>952</v>
      </c>
      <c r="AEH326" s="16">
        <v>3250</v>
      </c>
      <c r="AEI326" s="16">
        <v>1500</v>
      </c>
      <c r="AEJ326" s="16">
        <v>3000</v>
      </c>
      <c r="AEK326" s="16">
        <v>500</v>
      </c>
      <c r="AEN326" s="16">
        <v>250</v>
      </c>
      <c r="AEO326" s="16">
        <v>150</v>
      </c>
      <c r="AEP326" s="16">
        <v>500</v>
      </c>
    </row>
    <row r="327" spans="1:823" x14ac:dyDescent="0.25">
      <c r="A327" s="30">
        <v>45831</v>
      </c>
      <c r="B327" s="16" t="s">
        <v>10459</v>
      </c>
      <c r="C327" s="16" t="s">
        <v>867</v>
      </c>
      <c r="D327" s="16" t="s">
        <v>867</v>
      </c>
      <c r="E327" s="16">
        <v>47</v>
      </c>
      <c r="F327" s="16" t="s">
        <v>8153</v>
      </c>
      <c r="G327" s="16" t="s">
        <v>4099</v>
      </c>
      <c r="I327" s="16" t="s">
        <v>4174</v>
      </c>
      <c r="Z327" s="16" t="s">
        <v>983</v>
      </c>
      <c r="AA327" s="16" t="s">
        <v>474</v>
      </c>
      <c r="AB327" s="16">
        <v>5</v>
      </c>
      <c r="AC327" s="16" t="s">
        <v>8732</v>
      </c>
      <c r="AD327" s="16" t="s">
        <v>1056</v>
      </c>
      <c r="AE327" s="16" t="s">
        <v>844</v>
      </c>
      <c r="AF327" s="16" t="s">
        <v>844</v>
      </c>
      <c r="AG327" s="16" t="s">
        <v>844</v>
      </c>
      <c r="AH327" s="16" t="s">
        <v>8732</v>
      </c>
      <c r="AI327" s="16" t="s">
        <v>1056</v>
      </c>
      <c r="AJ327" s="16" t="s">
        <v>843</v>
      </c>
      <c r="AK327" s="16" t="s">
        <v>8732</v>
      </c>
      <c r="AM327" s="16" t="s">
        <v>737</v>
      </c>
      <c r="AN327" s="16" t="s">
        <v>759</v>
      </c>
      <c r="AP327" s="16" t="s">
        <v>774</v>
      </c>
      <c r="AR327" s="16" t="s">
        <v>6907</v>
      </c>
      <c r="BB327" s="16">
        <v>4</v>
      </c>
      <c r="BC327" s="16" t="s">
        <v>7878</v>
      </c>
      <c r="BE327" s="16" t="s">
        <v>5098</v>
      </c>
      <c r="BV327" s="16" t="s">
        <v>4433</v>
      </c>
      <c r="BW327" s="16" t="s">
        <v>844</v>
      </c>
      <c r="BX327" s="16" t="s">
        <v>843</v>
      </c>
      <c r="BY327" s="16" t="s">
        <v>843</v>
      </c>
      <c r="BZ327" s="16" t="s">
        <v>843</v>
      </c>
      <c r="CA327" s="16" t="s">
        <v>843</v>
      </c>
      <c r="CB327" s="16" t="s">
        <v>843</v>
      </c>
      <c r="CC327" s="16" t="s">
        <v>843</v>
      </c>
      <c r="CD327" s="16" t="s">
        <v>843</v>
      </c>
      <c r="CE327" s="16" t="s">
        <v>843</v>
      </c>
      <c r="CF327" s="16" t="s">
        <v>843</v>
      </c>
      <c r="CG327" s="16" t="s">
        <v>843</v>
      </c>
      <c r="CH327" s="16" t="s">
        <v>843</v>
      </c>
      <c r="CI327" s="16" t="s">
        <v>843</v>
      </c>
      <c r="CJ327" s="16" t="s">
        <v>843</v>
      </c>
      <c r="CK327" s="16" t="s">
        <v>843</v>
      </c>
      <c r="CP327" s="16" t="s">
        <v>865</v>
      </c>
      <c r="DX327" s="16" t="s">
        <v>867</v>
      </c>
      <c r="DY327" s="16" t="s">
        <v>867</v>
      </c>
      <c r="GC327" s="16" t="s">
        <v>5342</v>
      </c>
      <c r="GF327" s="16" t="s">
        <v>6818</v>
      </c>
      <c r="GG327" s="16" t="s">
        <v>867</v>
      </c>
      <c r="GV327" s="16" t="s">
        <v>5443</v>
      </c>
      <c r="GW327" s="16" t="s">
        <v>843</v>
      </c>
      <c r="GX327" s="16" t="s">
        <v>844</v>
      </c>
      <c r="GY327" s="16" t="s">
        <v>843</v>
      </c>
      <c r="GZ327" s="16" t="s">
        <v>843</v>
      </c>
      <c r="HA327" s="16" t="s">
        <v>843</v>
      </c>
      <c r="HB327" s="16" t="s">
        <v>843</v>
      </c>
      <c r="HC327" s="16" t="s">
        <v>843</v>
      </c>
      <c r="HD327" s="16" t="s">
        <v>843</v>
      </c>
      <c r="HE327" s="16" t="s">
        <v>843</v>
      </c>
      <c r="HF327" s="16" t="s">
        <v>843</v>
      </c>
      <c r="HH327" s="16" t="s">
        <v>5474</v>
      </c>
      <c r="HK327" s="16" t="s">
        <v>865</v>
      </c>
      <c r="HM327" s="16" t="s">
        <v>865</v>
      </c>
      <c r="HZ327" s="16" t="s">
        <v>7947</v>
      </c>
      <c r="KE327" s="16" t="s">
        <v>5585</v>
      </c>
      <c r="KG327" s="16" t="s">
        <v>7021</v>
      </c>
      <c r="KH327" s="16" t="s">
        <v>7036</v>
      </c>
      <c r="KI327" s="16" t="s">
        <v>865</v>
      </c>
      <c r="LG327" s="16" t="s">
        <v>867</v>
      </c>
      <c r="LH327" s="16" t="s">
        <v>867</v>
      </c>
      <c r="LI327" s="16" t="s">
        <v>867</v>
      </c>
      <c r="LJ327" s="16" t="s">
        <v>867</v>
      </c>
      <c r="LK327" s="16" t="s">
        <v>867</v>
      </c>
      <c r="LL327" s="16" t="s">
        <v>5660</v>
      </c>
      <c r="LM327" s="16" t="s">
        <v>843</v>
      </c>
      <c r="LN327" s="16" t="s">
        <v>844</v>
      </c>
      <c r="LO327" s="16" t="s">
        <v>843</v>
      </c>
      <c r="LP327" s="16" t="s">
        <v>843</v>
      </c>
      <c r="LQ327" s="16" t="s">
        <v>843</v>
      </c>
      <c r="LR327" s="16" t="s">
        <v>843</v>
      </c>
      <c r="LS327" s="16" t="s">
        <v>843</v>
      </c>
      <c r="LT327" s="16" t="s">
        <v>843</v>
      </c>
      <c r="LU327" s="16" t="s">
        <v>843</v>
      </c>
      <c r="LV327" s="16" t="s">
        <v>843</v>
      </c>
      <c r="LW327" s="16" t="s">
        <v>843</v>
      </c>
      <c r="LX327" s="16" t="s">
        <v>843</v>
      </c>
      <c r="LY327" s="16" t="s">
        <v>843</v>
      </c>
      <c r="LZ327" s="16" t="s">
        <v>843</v>
      </c>
      <c r="MA327" s="16" t="s">
        <v>843</v>
      </c>
      <c r="MC327" s="16" t="s">
        <v>5694</v>
      </c>
      <c r="MD327" s="16" t="s">
        <v>844</v>
      </c>
      <c r="ME327" s="16" t="s">
        <v>843</v>
      </c>
      <c r="MF327" s="16" t="s">
        <v>843</v>
      </c>
      <c r="MG327" s="16" t="s">
        <v>843</v>
      </c>
      <c r="MH327" s="16" t="s">
        <v>843</v>
      </c>
      <c r="MI327" s="16" t="s">
        <v>843</v>
      </c>
      <c r="MJ327" s="16" t="s">
        <v>843</v>
      </c>
      <c r="MK327" s="16" t="s">
        <v>843</v>
      </c>
      <c r="ML327" s="16" t="s">
        <v>843</v>
      </c>
      <c r="MM327" s="16" t="s">
        <v>843</v>
      </c>
      <c r="MN327" s="16" t="s">
        <v>843</v>
      </c>
      <c r="MO327" s="16" t="s">
        <v>843</v>
      </c>
      <c r="MP327" s="16" t="s">
        <v>843</v>
      </c>
      <c r="MQ327" s="16" t="s">
        <v>843</v>
      </c>
      <c r="MR327" s="16" t="s">
        <v>843</v>
      </c>
      <c r="MS327" s="16" t="s">
        <v>843</v>
      </c>
      <c r="MT327" s="16" t="s">
        <v>843</v>
      </c>
      <c r="MU327" s="16" t="s">
        <v>843</v>
      </c>
      <c r="MV327" s="16" t="s">
        <v>843</v>
      </c>
      <c r="MX327" s="16" t="s">
        <v>5694</v>
      </c>
      <c r="MY327" s="16" t="s">
        <v>844</v>
      </c>
      <c r="MZ327" s="16" t="s">
        <v>843</v>
      </c>
      <c r="NA327" s="16" t="s">
        <v>843</v>
      </c>
      <c r="NB327" s="16" t="s">
        <v>843</v>
      </c>
      <c r="NC327" s="16" t="s">
        <v>843</v>
      </c>
      <c r="ND327" s="16" t="s">
        <v>843</v>
      </c>
      <c r="NE327" s="16" t="s">
        <v>843</v>
      </c>
      <c r="NF327" s="16" t="s">
        <v>843</v>
      </c>
      <c r="NG327" s="16" t="s">
        <v>843</v>
      </c>
      <c r="NH327" s="16" t="s">
        <v>843</v>
      </c>
      <c r="NI327" s="16" t="s">
        <v>843</v>
      </c>
      <c r="NJ327" s="16" t="s">
        <v>843</v>
      </c>
      <c r="NK327" s="16" t="s">
        <v>843</v>
      </c>
      <c r="NL327" s="16" t="s">
        <v>843</v>
      </c>
      <c r="NM327" s="16" t="s">
        <v>843</v>
      </c>
      <c r="NN327" s="16" t="s">
        <v>843</v>
      </c>
      <c r="NO327" s="16" t="s">
        <v>843</v>
      </c>
      <c r="NP327" s="16" t="s">
        <v>843</v>
      </c>
      <c r="NQ327" s="16" t="s">
        <v>843</v>
      </c>
      <c r="NS327" s="16" t="s">
        <v>5694</v>
      </c>
      <c r="NT327" s="16" t="s">
        <v>844</v>
      </c>
      <c r="NU327" s="16" t="s">
        <v>843</v>
      </c>
      <c r="NV327" s="16" t="s">
        <v>843</v>
      </c>
      <c r="NW327" s="16" t="s">
        <v>843</v>
      </c>
      <c r="NX327" s="16" t="s">
        <v>843</v>
      </c>
      <c r="NY327" s="16" t="s">
        <v>843</v>
      </c>
      <c r="NZ327" s="16" t="s">
        <v>843</v>
      </c>
      <c r="OA327" s="16" t="s">
        <v>843</v>
      </c>
      <c r="OB327" s="16" t="s">
        <v>843</v>
      </c>
      <c r="OC327" s="16" t="s">
        <v>843</v>
      </c>
      <c r="OD327" s="16" t="s">
        <v>843</v>
      </c>
      <c r="OE327" s="16" t="s">
        <v>843</v>
      </c>
      <c r="OF327" s="16" t="s">
        <v>843</v>
      </c>
      <c r="OG327" s="16" t="s">
        <v>843</v>
      </c>
      <c r="OH327" s="16" t="s">
        <v>843</v>
      </c>
      <c r="OI327" s="16" t="s">
        <v>843</v>
      </c>
      <c r="OK327" s="16" t="s">
        <v>5694</v>
      </c>
      <c r="OL327" s="16" t="s">
        <v>844</v>
      </c>
      <c r="OM327" s="16" t="s">
        <v>843</v>
      </c>
      <c r="ON327" s="16" t="s">
        <v>843</v>
      </c>
      <c r="OO327" s="16" t="s">
        <v>843</v>
      </c>
      <c r="OP327" s="16" t="s">
        <v>843</v>
      </c>
      <c r="OQ327" s="16" t="s">
        <v>843</v>
      </c>
      <c r="OR327" s="16" t="s">
        <v>843</v>
      </c>
      <c r="OS327" s="16" t="s">
        <v>843</v>
      </c>
      <c r="OT327" s="16" t="s">
        <v>843</v>
      </c>
      <c r="OU327" s="16" t="s">
        <v>843</v>
      </c>
      <c r="OV327" s="16" t="s">
        <v>843</v>
      </c>
      <c r="OW327" s="16" t="s">
        <v>843</v>
      </c>
      <c r="OX327" s="16" t="s">
        <v>843</v>
      </c>
      <c r="OY327" s="16" t="s">
        <v>843</v>
      </c>
      <c r="OZ327" s="16" t="s">
        <v>843</v>
      </c>
      <c r="PA327" s="16" t="s">
        <v>843</v>
      </c>
      <c r="PC327" s="16" t="s">
        <v>865</v>
      </c>
      <c r="PD327" s="16" t="s">
        <v>865</v>
      </c>
      <c r="PY327" s="16" t="s">
        <v>867</v>
      </c>
      <c r="PZ327" s="16">
        <v>1</v>
      </c>
      <c r="QP327" s="16" t="s">
        <v>865</v>
      </c>
      <c r="QR327" s="16" t="s">
        <v>867</v>
      </c>
      <c r="QT327" s="16" t="s">
        <v>867</v>
      </c>
      <c r="QV327" s="16" t="s">
        <v>867</v>
      </c>
      <c r="QX327" s="16" t="s">
        <v>867</v>
      </c>
      <c r="QY327" s="16" t="s">
        <v>867</v>
      </c>
      <c r="RD327" s="16" t="s">
        <v>865</v>
      </c>
      <c r="RF327" s="16" t="s">
        <v>865</v>
      </c>
      <c r="RH327" s="16" t="s">
        <v>865</v>
      </c>
      <c r="RJ327" s="16" t="s">
        <v>865</v>
      </c>
      <c r="RN327" s="16" t="s">
        <v>867</v>
      </c>
      <c r="RP327" s="16" t="s">
        <v>867</v>
      </c>
      <c r="RR327" s="16" t="s">
        <v>867</v>
      </c>
      <c r="RT327" s="16" t="s">
        <v>867</v>
      </c>
      <c r="RV327" s="16" t="s">
        <v>867</v>
      </c>
      <c r="RX327" s="16" t="s">
        <v>7720</v>
      </c>
      <c r="RZ327" s="16" t="s">
        <v>867</v>
      </c>
      <c r="SQ327" s="16" t="s">
        <v>867</v>
      </c>
      <c r="SS327" s="16" t="s">
        <v>7293</v>
      </c>
      <c r="ST327" s="16" t="s">
        <v>7761</v>
      </c>
      <c r="TN327" s="16">
        <v>10000</v>
      </c>
      <c r="TO327" s="16">
        <v>0</v>
      </c>
      <c r="TP327" s="16">
        <v>1500</v>
      </c>
      <c r="TQ327" s="16">
        <v>500</v>
      </c>
      <c r="TR327" s="16">
        <v>500</v>
      </c>
      <c r="TS327" s="16">
        <v>550</v>
      </c>
      <c r="TT327" s="16">
        <v>0</v>
      </c>
      <c r="TU327" s="16">
        <v>1000</v>
      </c>
      <c r="TV327" s="16">
        <v>3000</v>
      </c>
      <c r="TW327" s="16">
        <v>0</v>
      </c>
      <c r="TZ327" s="16" t="s">
        <v>7367</v>
      </c>
      <c r="UA327" s="16" t="s">
        <v>5941</v>
      </c>
      <c r="UB327" s="16">
        <v>0</v>
      </c>
      <c r="UC327" s="16" t="s">
        <v>844</v>
      </c>
      <c r="UD327" s="16" t="s">
        <v>843</v>
      </c>
      <c r="UE327" s="16" t="s">
        <v>843</v>
      </c>
      <c r="UF327" s="16" t="s">
        <v>843</v>
      </c>
      <c r="UG327" s="16" t="s">
        <v>843</v>
      </c>
      <c r="UH327" s="16" t="s">
        <v>843</v>
      </c>
      <c r="UL327" s="16">
        <v>22000</v>
      </c>
      <c r="WO327" s="16" t="s">
        <v>6926</v>
      </c>
      <c r="YN327" s="16" t="s">
        <v>7040</v>
      </c>
      <c r="YP327" s="16" t="s">
        <v>7987</v>
      </c>
      <c r="YR327" s="16" t="s">
        <v>10460</v>
      </c>
      <c r="YS327" s="16" t="s">
        <v>10461</v>
      </c>
      <c r="YT327" s="16" t="s">
        <v>8694</v>
      </c>
      <c r="YU327" s="16" t="s">
        <v>10462</v>
      </c>
      <c r="YV327" s="16" t="s">
        <v>9148</v>
      </c>
      <c r="YW327" s="16" t="s">
        <v>844</v>
      </c>
      <c r="YX327" s="16" t="s">
        <v>9148</v>
      </c>
      <c r="YY327" s="16" t="s">
        <v>8789</v>
      </c>
      <c r="YZ327" s="16" t="s">
        <v>843</v>
      </c>
      <c r="ZB327" s="16">
        <v>14550</v>
      </c>
      <c r="ZC327" s="16" t="s">
        <v>9176</v>
      </c>
      <c r="ZD327" s="16" t="s">
        <v>843</v>
      </c>
      <c r="ZE327" s="16" t="s">
        <v>8787</v>
      </c>
      <c r="ZF327" s="16" t="s">
        <v>8865</v>
      </c>
      <c r="ZG327" s="16" t="s">
        <v>8752</v>
      </c>
      <c r="ZH327" s="16" t="s">
        <v>8699</v>
      </c>
      <c r="ZI327" s="16" t="s">
        <v>8722</v>
      </c>
      <c r="ZK327" s="16" t="s">
        <v>843</v>
      </c>
      <c r="ZL327" s="16" t="s">
        <v>8865</v>
      </c>
      <c r="ZM327" s="16" t="s">
        <v>843</v>
      </c>
      <c r="ZN327" s="16" t="s">
        <v>8755</v>
      </c>
      <c r="ZO327" s="16" t="s">
        <v>487</v>
      </c>
      <c r="ZP327" s="16" t="s">
        <v>487</v>
      </c>
      <c r="ZQ327" s="16" t="s">
        <v>487</v>
      </c>
      <c r="ZR327" s="16" t="s">
        <v>486</v>
      </c>
      <c r="ZS327" s="16" t="s">
        <v>10213</v>
      </c>
      <c r="ZT327" s="16" t="s">
        <v>8705</v>
      </c>
      <c r="ZU327" s="16" t="s">
        <v>8706</v>
      </c>
      <c r="ZV327" s="16" t="s">
        <v>487</v>
      </c>
      <c r="ZW327" s="16" t="s">
        <v>8732</v>
      </c>
      <c r="ZX327" s="16" t="s">
        <v>1056</v>
      </c>
      <c r="ZY327" s="16" t="s">
        <v>8732</v>
      </c>
      <c r="ZZ327" s="16" t="s">
        <v>1056</v>
      </c>
      <c r="AAA327" s="16" t="s">
        <v>843</v>
      </c>
      <c r="AAB327" s="16" t="s">
        <v>843</v>
      </c>
      <c r="AAC327" s="16">
        <v>2</v>
      </c>
      <c r="AAD327" s="16" t="s">
        <v>844</v>
      </c>
      <c r="AAE327" s="16" t="s">
        <v>844</v>
      </c>
      <c r="AAF327" s="16" t="s">
        <v>843</v>
      </c>
      <c r="AAG327" s="16" t="s">
        <v>1056</v>
      </c>
      <c r="AAH327" s="16" t="s">
        <v>843</v>
      </c>
      <c r="AAI327" s="16" t="s">
        <v>844</v>
      </c>
      <c r="AAJ327" s="16" t="s">
        <v>624</v>
      </c>
      <c r="AAK327" s="16" t="s">
        <v>649</v>
      </c>
      <c r="AAL327" s="16" t="s">
        <v>904</v>
      </c>
      <c r="AAM327" s="16" t="s">
        <v>663</v>
      </c>
      <c r="AAN327" s="16" t="s">
        <v>8707</v>
      </c>
      <c r="AAO327" s="16" t="s">
        <v>1018</v>
      </c>
      <c r="AAP327" s="16" t="s">
        <v>8708</v>
      </c>
      <c r="AAS327" s="16">
        <v>22000</v>
      </c>
      <c r="AAT327" s="16" t="s">
        <v>782</v>
      </c>
      <c r="AAU327" s="16" t="s">
        <v>782</v>
      </c>
      <c r="AAV327" s="16" t="s">
        <v>782</v>
      </c>
      <c r="AAW327" s="16" t="s">
        <v>782</v>
      </c>
      <c r="AAX327" s="16" t="s">
        <v>843</v>
      </c>
      <c r="AAY327" s="16" t="s">
        <v>8710</v>
      </c>
      <c r="AAZ327" s="16" t="s">
        <v>782</v>
      </c>
      <c r="ABA327" s="16" t="s">
        <v>782</v>
      </c>
      <c r="ABB327" s="16" t="s">
        <v>782</v>
      </c>
      <c r="ABC327" s="16" t="s">
        <v>783</v>
      </c>
      <c r="ABD327" s="16" t="s">
        <v>782</v>
      </c>
      <c r="ABE327" s="16" t="s">
        <v>782</v>
      </c>
      <c r="ABF327" s="16" t="s">
        <v>782</v>
      </c>
      <c r="ABG327" s="16" t="s">
        <v>782</v>
      </c>
      <c r="ABH327" s="16" t="s">
        <v>782</v>
      </c>
      <c r="ABI327" s="16" t="s">
        <v>782</v>
      </c>
      <c r="ABJ327" s="16" t="s">
        <v>783</v>
      </c>
      <c r="ABK327" s="16" t="s">
        <v>782</v>
      </c>
      <c r="ABL327" s="16" t="s">
        <v>1056</v>
      </c>
      <c r="ABM327" s="16" t="s">
        <v>843</v>
      </c>
      <c r="ABN327" s="16" t="s">
        <v>1034</v>
      </c>
      <c r="ABO327" s="16" t="s">
        <v>486</v>
      </c>
      <c r="ABP327" s="16" t="s">
        <v>972</v>
      </c>
      <c r="ABQ327" s="16" t="s">
        <v>4288</v>
      </c>
      <c r="ABR327" s="16" t="s">
        <v>474</v>
      </c>
      <c r="ABS327" s="16" t="s">
        <v>451</v>
      </c>
      <c r="ABT327" s="16" t="s">
        <v>8759</v>
      </c>
      <c r="ABU327" s="16" t="s">
        <v>1056</v>
      </c>
      <c r="ABV327" s="16" t="s">
        <v>487</v>
      </c>
      <c r="ABW327" s="16" t="s">
        <v>487</v>
      </c>
      <c r="ABX327" s="16" t="s">
        <v>894</v>
      </c>
      <c r="ABY327" s="16" t="s">
        <v>486</v>
      </c>
      <c r="ABZ327" s="16" t="s">
        <v>486</v>
      </c>
      <c r="ACA327" s="16" t="s">
        <v>759</v>
      </c>
      <c r="ACB327" s="16" t="s">
        <v>774</v>
      </c>
      <c r="ACC327" s="16" t="s">
        <v>737</v>
      </c>
      <c r="ACD327" s="16" t="s">
        <v>486</v>
      </c>
      <c r="ACE327" s="16" t="s">
        <v>486</v>
      </c>
      <c r="ACG327" s="16" t="s">
        <v>1013</v>
      </c>
      <c r="ACH327" s="16" t="s">
        <v>1009</v>
      </c>
      <c r="ACI327" s="16" t="s">
        <v>462</v>
      </c>
      <c r="ACJ327" s="16">
        <v>0.79400000000000004</v>
      </c>
      <c r="ACK327" s="16" t="s">
        <v>482</v>
      </c>
      <c r="ACL327" s="16" t="s">
        <v>738</v>
      </c>
      <c r="ACM327" s="16" t="s">
        <v>1192</v>
      </c>
      <c r="ACN327" s="16" t="s">
        <v>1169</v>
      </c>
      <c r="ACO327" s="16" t="s">
        <v>1856</v>
      </c>
      <c r="ACQ327" s="16" t="s">
        <v>1203</v>
      </c>
      <c r="ACR327" s="16" t="s">
        <v>1645</v>
      </c>
      <c r="ACS327" s="16" t="s">
        <v>676</v>
      </c>
      <c r="ACT327" s="16" t="s">
        <v>1522</v>
      </c>
      <c r="ACU327" s="16" t="s">
        <v>831</v>
      </c>
      <c r="ACV327" s="16" t="s">
        <v>8756</v>
      </c>
      <c r="ACW327" s="16" t="s">
        <v>451</v>
      </c>
      <c r="ACX327" s="16" t="s">
        <v>1916</v>
      </c>
      <c r="ACY327" s="16" t="s">
        <v>1947</v>
      </c>
      <c r="ACZ327" s="16">
        <v>1</v>
      </c>
      <c r="ADA327" s="16">
        <v>1</v>
      </c>
      <c r="ADB327" s="16">
        <v>1</v>
      </c>
      <c r="ADC327" s="16">
        <v>1</v>
      </c>
      <c r="ADD327" s="16">
        <v>1</v>
      </c>
      <c r="ADE327" s="16" t="s">
        <v>8712</v>
      </c>
      <c r="ADF327" s="16">
        <v>0</v>
      </c>
      <c r="ADG327" s="16" t="s">
        <v>486</v>
      </c>
      <c r="ADH327" s="16">
        <v>1</v>
      </c>
      <c r="ADI327" s="16" t="s">
        <v>1553</v>
      </c>
      <c r="ADJ327" s="16" t="s">
        <v>1746</v>
      </c>
      <c r="ADK327" s="16" t="s">
        <v>13194</v>
      </c>
      <c r="ADL327" s="16" t="s">
        <v>1761</v>
      </c>
      <c r="ADM327" s="16" t="s">
        <v>13195</v>
      </c>
      <c r="ADN327" s="16" t="s">
        <v>13196</v>
      </c>
      <c r="ADO327" s="16" t="s">
        <v>1767</v>
      </c>
      <c r="ADP327" s="16" t="s">
        <v>1751</v>
      </c>
      <c r="ADQ327" s="16" t="s">
        <v>1743</v>
      </c>
      <c r="ADR327" s="16" t="s">
        <v>13194</v>
      </c>
      <c r="ADY327" s="16" t="s">
        <v>1059</v>
      </c>
      <c r="AEA327" s="16">
        <v>14550</v>
      </c>
      <c r="AEC327" s="16" t="s">
        <v>1061</v>
      </c>
      <c r="AED327" s="16">
        <v>4400</v>
      </c>
      <c r="AEE327" s="16" t="s">
        <v>952</v>
      </c>
      <c r="AEI327" s="16">
        <v>2000</v>
      </c>
      <c r="AEK327" s="16">
        <v>300</v>
      </c>
      <c r="AEL327" s="16">
        <v>100</v>
      </c>
      <c r="AEM327" s="16">
        <v>600</v>
      </c>
      <c r="AEN327" s="16">
        <v>100</v>
      </c>
      <c r="AEO327" s="16">
        <v>110</v>
      </c>
      <c r="AEP327" s="16">
        <v>200</v>
      </c>
    </row>
    <row r="328" spans="1:823" x14ac:dyDescent="0.25">
      <c r="A328" s="30">
        <v>45831</v>
      </c>
      <c r="B328" s="16" t="s">
        <v>10463</v>
      </c>
      <c r="C328" s="16" t="s">
        <v>867</v>
      </c>
      <c r="D328" s="16" t="s">
        <v>867</v>
      </c>
      <c r="E328" s="16">
        <v>66</v>
      </c>
      <c r="F328" s="16" t="s">
        <v>8153</v>
      </c>
      <c r="G328" s="16" t="s">
        <v>4113</v>
      </c>
      <c r="I328" s="16" t="s">
        <v>2337</v>
      </c>
      <c r="J328" s="16" t="s">
        <v>10464</v>
      </c>
      <c r="Z328" s="16" t="s">
        <v>993</v>
      </c>
      <c r="AA328" s="16" t="s">
        <v>470</v>
      </c>
      <c r="AB328" s="16">
        <v>1</v>
      </c>
      <c r="AC328" s="16" t="s">
        <v>843</v>
      </c>
      <c r="AD328" s="16" t="s">
        <v>843</v>
      </c>
      <c r="AE328" s="16" t="s">
        <v>843</v>
      </c>
      <c r="AF328" s="16" t="s">
        <v>844</v>
      </c>
      <c r="AG328" s="16" t="s">
        <v>843</v>
      </c>
      <c r="AH328" s="16" t="s">
        <v>844</v>
      </c>
      <c r="AI328" s="16" t="s">
        <v>843</v>
      </c>
      <c r="AJ328" s="16" t="s">
        <v>843</v>
      </c>
      <c r="AK328" s="16" t="s">
        <v>843</v>
      </c>
      <c r="AM328" s="16" t="s">
        <v>737</v>
      </c>
      <c r="AN328" s="16" t="s">
        <v>761</v>
      </c>
      <c r="AP328" s="16" t="s">
        <v>774</v>
      </c>
      <c r="AR328" s="16" t="s">
        <v>6907</v>
      </c>
      <c r="BB328" s="16">
        <v>3</v>
      </c>
      <c r="BC328" s="16" t="s">
        <v>7878</v>
      </c>
      <c r="BE328" s="16" t="s">
        <v>5098</v>
      </c>
      <c r="BV328" s="16" t="s">
        <v>4433</v>
      </c>
      <c r="BW328" s="16" t="s">
        <v>844</v>
      </c>
      <c r="BX328" s="16" t="s">
        <v>843</v>
      </c>
      <c r="BY328" s="16" t="s">
        <v>843</v>
      </c>
      <c r="BZ328" s="16" t="s">
        <v>843</v>
      </c>
      <c r="CA328" s="16" t="s">
        <v>843</v>
      </c>
      <c r="CB328" s="16" t="s">
        <v>843</v>
      </c>
      <c r="CC328" s="16" t="s">
        <v>843</v>
      </c>
      <c r="CD328" s="16" t="s">
        <v>843</v>
      </c>
      <c r="CE328" s="16" t="s">
        <v>843</v>
      </c>
      <c r="CF328" s="16" t="s">
        <v>843</v>
      </c>
      <c r="CG328" s="16" t="s">
        <v>843</v>
      </c>
      <c r="CH328" s="16" t="s">
        <v>843</v>
      </c>
      <c r="CI328" s="16" t="s">
        <v>843</v>
      </c>
      <c r="CJ328" s="16" t="s">
        <v>843</v>
      </c>
      <c r="CK328" s="16" t="s">
        <v>843</v>
      </c>
      <c r="CP328" s="16" t="s">
        <v>867</v>
      </c>
      <c r="CQ328" s="16" t="s">
        <v>5191</v>
      </c>
      <c r="CR328" s="16" t="s">
        <v>844</v>
      </c>
      <c r="CS328" s="16" t="s">
        <v>843</v>
      </c>
      <c r="CT328" s="16" t="s">
        <v>843</v>
      </c>
      <c r="CU328" s="16" t="s">
        <v>843</v>
      </c>
      <c r="CV328" s="16" t="s">
        <v>843</v>
      </c>
      <c r="CW328" s="16" t="s">
        <v>843</v>
      </c>
      <c r="CX328" s="16" t="s">
        <v>843</v>
      </c>
      <c r="CY328" s="16" t="s">
        <v>843</v>
      </c>
      <c r="CZ328" s="16" t="s">
        <v>843</v>
      </c>
      <c r="DA328" s="16" t="s">
        <v>5184</v>
      </c>
      <c r="DX328" s="16" t="s">
        <v>867</v>
      </c>
      <c r="DY328" s="16" t="s">
        <v>867</v>
      </c>
      <c r="GC328" s="16" t="s">
        <v>5353</v>
      </c>
      <c r="GF328" s="16" t="s">
        <v>867</v>
      </c>
      <c r="GG328" s="16" t="s">
        <v>867</v>
      </c>
      <c r="GV328" s="16" t="s">
        <v>5443</v>
      </c>
      <c r="GW328" s="16" t="s">
        <v>843</v>
      </c>
      <c r="GX328" s="16" t="s">
        <v>844</v>
      </c>
      <c r="GY328" s="16" t="s">
        <v>843</v>
      </c>
      <c r="GZ328" s="16" t="s">
        <v>843</v>
      </c>
      <c r="HA328" s="16" t="s">
        <v>843</v>
      </c>
      <c r="HB328" s="16" t="s">
        <v>843</v>
      </c>
      <c r="HC328" s="16" t="s">
        <v>843</v>
      </c>
      <c r="HD328" s="16" t="s">
        <v>843</v>
      </c>
      <c r="HE328" s="16" t="s">
        <v>843</v>
      </c>
      <c r="HF328" s="16" t="s">
        <v>843</v>
      </c>
      <c r="HH328" s="16" t="s">
        <v>5456</v>
      </c>
      <c r="HK328" s="16" t="s">
        <v>865</v>
      </c>
      <c r="HM328" s="16" t="s">
        <v>865</v>
      </c>
      <c r="HZ328" s="16" t="s">
        <v>7944</v>
      </c>
      <c r="KE328" s="16" t="s">
        <v>5582</v>
      </c>
      <c r="KG328" s="16" t="s">
        <v>7015</v>
      </c>
      <c r="KH328" s="16" t="s">
        <v>7033</v>
      </c>
      <c r="KI328" s="16" t="s">
        <v>867</v>
      </c>
      <c r="KJ328" s="16" t="s">
        <v>5607</v>
      </c>
      <c r="KK328" s="16" t="s">
        <v>843</v>
      </c>
      <c r="KL328" s="16" t="s">
        <v>843</v>
      </c>
      <c r="KM328" s="16" t="s">
        <v>843</v>
      </c>
      <c r="KN328" s="16" t="s">
        <v>843</v>
      </c>
      <c r="KO328" s="16" t="s">
        <v>844</v>
      </c>
      <c r="KP328" s="16" t="s">
        <v>843</v>
      </c>
      <c r="KQ328" s="16" t="s">
        <v>843</v>
      </c>
      <c r="LG328" s="16" t="s">
        <v>867</v>
      </c>
      <c r="LH328" s="16" t="s">
        <v>865</v>
      </c>
      <c r="LI328" s="16" t="s">
        <v>867</v>
      </c>
      <c r="LJ328" s="16" t="s">
        <v>865</v>
      </c>
      <c r="LK328" s="16" t="s">
        <v>865</v>
      </c>
      <c r="LL328" s="16" t="s">
        <v>864</v>
      </c>
      <c r="LM328" s="16" t="s">
        <v>843</v>
      </c>
      <c r="LN328" s="16" t="s">
        <v>843</v>
      </c>
      <c r="LO328" s="16" t="s">
        <v>843</v>
      </c>
      <c r="LP328" s="16" t="s">
        <v>843</v>
      </c>
      <c r="LQ328" s="16" t="s">
        <v>843</v>
      </c>
      <c r="LR328" s="16" t="s">
        <v>843</v>
      </c>
      <c r="LS328" s="16" t="s">
        <v>843</v>
      </c>
      <c r="LT328" s="16" t="s">
        <v>843</v>
      </c>
      <c r="LU328" s="16" t="s">
        <v>843</v>
      </c>
      <c r="LV328" s="16" t="s">
        <v>843</v>
      </c>
      <c r="LW328" s="16" t="s">
        <v>843</v>
      </c>
      <c r="LX328" s="16" t="s">
        <v>843</v>
      </c>
      <c r="LY328" s="16" t="s">
        <v>843</v>
      </c>
      <c r="LZ328" s="16" t="s">
        <v>844</v>
      </c>
      <c r="MA328" s="16" t="s">
        <v>843</v>
      </c>
      <c r="MC328" s="16" t="s">
        <v>5694</v>
      </c>
      <c r="MD328" s="16" t="s">
        <v>844</v>
      </c>
      <c r="ME328" s="16" t="s">
        <v>843</v>
      </c>
      <c r="MF328" s="16" t="s">
        <v>843</v>
      </c>
      <c r="MG328" s="16" t="s">
        <v>843</v>
      </c>
      <c r="MH328" s="16" t="s">
        <v>843</v>
      </c>
      <c r="MI328" s="16" t="s">
        <v>843</v>
      </c>
      <c r="MJ328" s="16" t="s">
        <v>843</v>
      </c>
      <c r="MK328" s="16" t="s">
        <v>843</v>
      </c>
      <c r="ML328" s="16" t="s">
        <v>843</v>
      </c>
      <c r="MM328" s="16" t="s">
        <v>843</v>
      </c>
      <c r="MN328" s="16" t="s">
        <v>843</v>
      </c>
      <c r="MO328" s="16" t="s">
        <v>843</v>
      </c>
      <c r="MP328" s="16" t="s">
        <v>843</v>
      </c>
      <c r="MQ328" s="16" t="s">
        <v>843</v>
      </c>
      <c r="MR328" s="16" t="s">
        <v>843</v>
      </c>
      <c r="MS328" s="16" t="s">
        <v>843</v>
      </c>
      <c r="MT328" s="16" t="s">
        <v>843</v>
      </c>
      <c r="MU328" s="16" t="s">
        <v>843</v>
      </c>
      <c r="MV328" s="16" t="s">
        <v>843</v>
      </c>
      <c r="PC328" s="16" t="s">
        <v>865</v>
      </c>
      <c r="PD328" s="16" t="s">
        <v>865</v>
      </c>
      <c r="PY328" s="16" t="s">
        <v>865</v>
      </c>
      <c r="QP328" s="16" t="s">
        <v>865</v>
      </c>
      <c r="QR328" s="16" t="s">
        <v>867</v>
      </c>
      <c r="QT328" s="16" t="s">
        <v>867</v>
      </c>
      <c r="QV328" s="16" t="s">
        <v>865</v>
      </c>
      <c r="QX328" s="16" t="s">
        <v>865</v>
      </c>
      <c r="QY328" s="16" t="s">
        <v>867</v>
      </c>
      <c r="RD328" s="16" t="s">
        <v>4216</v>
      </c>
      <c r="RF328" s="16" t="s">
        <v>865</v>
      </c>
      <c r="RH328" s="16" t="s">
        <v>865</v>
      </c>
      <c r="RJ328" s="16" t="s">
        <v>865</v>
      </c>
      <c r="RN328" s="16" t="s">
        <v>7724</v>
      </c>
      <c r="RP328" s="16" t="s">
        <v>867</v>
      </c>
      <c r="RR328" s="16" t="s">
        <v>867</v>
      </c>
      <c r="RT328" s="16" t="s">
        <v>867</v>
      </c>
      <c r="RV328" s="16" t="s">
        <v>867</v>
      </c>
      <c r="RX328" s="16" t="s">
        <v>7720</v>
      </c>
      <c r="RZ328" s="16" t="s">
        <v>867</v>
      </c>
      <c r="SQ328" s="16" t="s">
        <v>865</v>
      </c>
      <c r="SS328" s="16" t="s">
        <v>7296</v>
      </c>
      <c r="ST328" s="16" t="s">
        <v>7764</v>
      </c>
      <c r="TN328" s="16">
        <v>1000</v>
      </c>
      <c r="TO328" s="16">
        <v>0</v>
      </c>
      <c r="TP328" s="16">
        <v>1000</v>
      </c>
      <c r="TQ328" s="16">
        <v>1500</v>
      </c>
      <c r="TR328" s="16">
        <v>1000</v>
      </c>
      <c r="TS328" s="16">
        <v>200</v>
      </c>
      <c r="TT328" s="16">
        <v>0</v>
      </c>
      <c r="TU328" s="16">
        <v>200</v>
      </c>
      <c r="TV328" s="16">
        <v>10000</v>
      </c>
      <c r="TW328" s="16">
        <v>0</v>
      </c>
      <c r="TX328" s="16">
        <v>0</v>
      </c>
      <c r="TZ328" s="16" t="s">
        <v>7364</v>
      </c>
      <c r="UA328" s="16" t="s">
        <v>5968</v>
      </c>
      <c r="UB328" s="16">
        <v>0</v>
      </c>
      <c r="UC328" s="16" t="s">
        <v>843</v>
      </c>
      <c r="UD328" s="16" t="s">
        <v>843</v>
      </c>
      <c r="UE328" s="16" t="s">
        <v>844</v>
      </c>
      <c r="UF328" s="16" t="s">
        <v>843</v>
      </c>
      <c r="UG328" s="16" t="s">
        <v>843</v>
      </c>
      <c r="UH328" s="16" t="s">
        <v>843</v>
      </c>
      <c r="VK328" s="16" t="s">
        <v>6102</v>
      </c>
      <c r="VL328" s="16" t="s">
        <v>843</v>
      </c>
      <c r="VM328" s="16" t="s">
        <v>843</v>
      </c>
      <c r="VN328" s="16" t="s">
        <v>843</v>
      </c>
      <c r="VO328" s="16" t="s">
        <v>843</v>
      </c>
      <c r="VP328" s="16" t="s">
        <v>844</v>
      </c>
      <c r="VQ328" s="16" t="s">
        <v>843</v>
      </c>
      <c r="VR328" s="16" t="s">
        <v>843</v>
      </c>
      <c r="VS328" s="16" t="s">
        <v>843</v>
      </c>
      <c r="VT328" s="16" t="s">
        <v>843</v>
      </c>
      <c r="VV328" s="16">
        <v>7000</v>
      </c>
      <c r="WO328" s="16" t="s">
        <v>6920</v>
      </c>
      <c r="XD328" s="16" t="s">
        <v>6975</v>
      </c>
      <c r="XE328" s="16" t="s">
        <v>843</v>
      </c>
      <c r="XF328" s="16" t="s">
        <v>843</v>
      </c>
      <c r="XG328" s="16" t="s">
        <v>844</v>
      </c>
      <c r="XH328" s="16" t="s">
        <v>843</v>
      </c>
      <c r="XI328" s="16" t="s">
        <v>843</v>
      </c>
      <c r="XJ328" s="16" t="s">
        <v>843</v>
      </c>
      <c r="XK328" s="16" t="s">
        <v>843</v>
      </c>
      <c r="XL328" s="16" t="s">
        <v>843</v>
      </c>
      <c r="XM328" s="16" t="s">
        <v>843</v>
      </c>
      <c r="XN328" s="16" t="s">
        <v>843</v>
      </c>
      <c r="XO328" s="16" t="s">
        <v>843</v>
      </c>
      <c r="XP328" s="16" t="s">
        <v>843</v>
      </c>
      <c r="XQ328" s="16" t="s">
        <v>843</v>
      </c>
      <c r="YF328" s="16" t="s">
        <v>865</v>
      </c>
      <c r="YN328" s="16" t="s">
        <v>7040</v>
      </c>
      <c r="YP328" s="16" t="s">
        <v>7978</v>
      </c>
      <c r="YR328" s="16" t="s">
        <v>10465</v>
      </c>
      <c r="YS328" s="16" t="s">
        <v>10466</v>
      </c>
      <c r="YT328" s="16" t="s">
        <v>8694</v>
      </c>
      <c r="YU328" s="16" t="s">
        <v>10467</v>
      </c>
      <c r="YV328" s="16" t="s">
        <v>8696</v>
      </c>
      <c r="YW328" s="16" t="s">
        <v>844</v>
      </c>
      <c r="YX328" s="16" t="s">
        <v>8696</v>
      </c>
      <c r="YY328" s="16" t="s">
        <v>8803</v>
      </c>
      <c r="YZ328" s="16" t="s">
        <v>843</v>
      </c>
      <c r="ZA328" s="16" t="s">
        <v>843</v>
      </c>
      <c r="ZB328" s="16">
        <v>6566.67</v>
      </c>
      <c r="ZC328" s="16" t="s">
        <v>8907</v>
      </c>
      <c r="ZD328" s="16" t="s">
        <v>843</v>
      </c>
      <c r="ZE328" s="16" t="s">
        <v>9289</v>
      </c>
      <c r="ZF328" s="16" t="s">
        <v>8719</v>
      </c>
      <c r="ZG328" s="16" t="s">
        <v>8907</v>
      </c>
      <c r="ZH328" s="16" t="s">
        <v>8752</v>
      </c>
      <c r="ZI328" s="16" t="s">
        <v>8907</v>
      </c>
      <c r="ZJ328" s="16" t="s">
        <v>843</v>
      </c>
      <c r="ZK328" s="16" t="s">
        <v>843</v>
      </c>
      <c r="ZL328" s="16" t="s">
        <v>8752</v>
      </c>
      <c r="ZM328" s="16" t="s">
        <v>843</v>
      </c>
      <c r="ZN328" s="16" t="s">
        <v>8815</v>
      </c>
      <c r="ZO328" s="16" t="s">
        <v>487</v>
      </c>
      <c r="ZP328" s="16" t="s">
        <v>487</v>
      </c>
      <c r="ZQ328" s="16" t="s">
        <v>486</v>
      </c>
      <c r="ZR328" s="16" t="s">
        <v>486</v>
      </c>
      <c r="ZS328" s="16" t="s">
        <v>8872</v>
      </c>
      <c r="ZT328" s="16" t="s">
        <v>8705</v>
      </c>
      <c r="ZU328" s="16" t="s">
        <v>8706</v>
      </c>
      <c r="ZV328" s="16" t="s">
        <v>487</v>
      </c>
      <c r="ZW328" s="16" t="s">
        <v>843</v>
      </c>
      <c r="ZX328" s="16" t="s">
        <v>843</v>
      </c>
      <c r="ZY328" s="16" t="s">
        <v>844</v>
      </c>
      <c r="ZZ328" s="16" t="s">
        <v>843</v>
      </c>
      <c r="AAA328" s="16" t="s">
        <v>844</v>
      </c>
      <c r="AAB328" s="16" t="s">
        <v>843</v>
      </c>
      <c r="AAC328" s="16">
        <v>0</v>
      </c>
      <c r="AAD328" s="16" t="s">
        <v>844</v>
      </c>
      <c r="AAE328" s="16" t="s">
        <v>843</v>
      </c>
      <c r="AAF328" s="16" t="s">
        <v>843</v>
      </c>
      <c r="AAG328" s="16" t="s">
        <v>843</v>
      </c>
      <c r="AAH328" s="16" t="s">
        <v>843</v>
      </c>
      <c r="AAI328" s="16" t="s">
        <v>843</v>
      </c>
      <c r="AAJ328" s="16" t="s">
        <v>606</v>
      </c>
      <c r="AAK328" s="16" t="s">
        <v>639</v>
      </c>
      <c r="AAL328" s="16" t="s">
        <v>905</v>
      </c>
      <c r="AAM328" s="16" t="s">
        <v>663</v>
      </c>
      <c r="AAN328" s="16" t="s">
        <v>8707</v>
      </c>
      <c r="AAO328" s="16" t="s">
        <v>1019</v>
      </c>
      <c r="AAP328" s="16" t="s">
        <v>8708</v>
      </c>
      <c r="AAQ328" s="16" t="s">
        <v>8709</v>
      </c>
      <c r="AAS328" s="16">
        <v>3286.38</v>
      </c>
      <c r="AAU328" s="16" t="s">
        <v>782</v>
      </c>
      <c r="AAV328" s="16" t="s">
        <v>782</v>
      </c>
      <c r="AAW328" s="16" t="s">
        <v>782</v>
      </c>
      <c r="AAX328" s="16" t="s">
        <v>843</v>
      </c>
      <c r="AAY328" s="16" t="s">
        <v>8710</v>
      </c>
      <c r="AAZ328" s="16" t="s">
        <v>782</v>
      </c>
      <c r="ABA328" s="16" t="s">
        <v>783</v>
      </c>
      <c r="ABB328" s="16" t="s">
        <v>782</v>
      </c>
      <c r="ABC328" s="16" t="s">
        <v>783</v>
      </c>
      <c r="ABD328" s="16" t="s">
        <v>782</v>
      </c>
      <c r="ABE328" s="16" t="s">
        <v>783</v>
      </c>
      <c r="ABF328" s="16" t="s">
        <v>782</v>
      </c>
      <c r="ABG328" s="16" t="s">
        <v>782</v>
      </c>
      <c r="ABH328" s="16" t="s">
        <v>782</v>
      </c>
      <c r="ABI328" s="16" t="s">
        <v>782</v>
      </c>
      <c r="ABJ328" s="16" t="s">
        <v>783</v>
      </c>
      <c r="ABK328" s="16" t="s">
        <v>782</v>
      </c>
      <c r="ABL328" s="16" t="s">
        <v>8746</v>
      </c>
      <c r="ABM328" s="16" t="s">
        <v>843</v>
      </c>
      <c r="ABN328" s="16" t="s">
        <v>1034</v>
      </c>
      <c r="ABP328" s="16" t="s">
        <v>972</v>
      </c>
      <c r="ABQ328" s="16" t="s">
        <v>4324</v>
      </c>
      <c r="ABR328" s="16" t="s">
        <v>470</v>
      </c>
      <c r="ABS328" s="16" t="s">
        <v>457</v>
      </c>
      <c r="ABT328" s="16" t="s">
        <v>844</v>
      </c>
      <c r="ABU328" s="16" t="s">
        <v>844</v>
      </c>
      <c r="ABV328" s="16" t="s">
        <v>487</v>
      </c>
      <c r="ABW328" s="16" t="s">
        <v>486</v>
      </c>
      <c r="ABX328" s="16" t="s">
        <v>892</v>
      </c>
      <c r="ABY328" s="16" t="s">
        <v>486</v>
      </c>
      <c r="ABZ328" s="16" t="s">
        <v>487</v>
      </c>
      <c r="ACA328" s="16" t="s">
        <v>761</v>
      </c>
      <c r="ACB328" s="16" t="s">
        <v>774</v>
      </c>
      <c r="ACC328" s="16" t="s">
        <v>737</v>
      </c>
      <c r="ACD328" s="16" t="s">
        <v>486</v>
      </c>
      <c r="ACE328" s="16" t="s">
        <v>486</v>
      </c>
      <c r="ACG328" s="16" t="s">
        <v>1014</v>
      </c>
      <c r="ACH328" s="16" t="s">
        <v>1009</v>
      </c>
      <c r="ACI328" s="16" t="s">
        <v>462</v>
      </c>
      <c r="ACJ328" s="16">
        <v>1.1910000000000001</v>
      </c>
      <c r="ACK328" s="16" t="s">
        <v>478</v>
      </c>
      <c r="ACL328" s="16" t="s">
        <v>740</v>
      </c>
      <c r="ACM328" s="16" t="s">
        <v>1190</v>
      </c>
      <c r="ACN328" s="16" t="s">
        <v>1169</v>
      </c>
      <c r="ACO328" s="16" t="s">
        <v>1856</v>
      </c>
      <c r="ACQ328" s="16" t="s">
        <v>1201</v>
      </c>
      <c r="ACR328" s="16" t="s">
        <v>1644</v>
      </c>
      <c r="ACS328" s="16" t="s">
        <v>680</v>
      </c>
      <c r="ACT328" s="16" t="s">
        <v>1521</v>
      </c>
      <c r="ACU328" s="16" t="s">
        <v>833</v>
      </c>
      <c r="ACV328" s="16" t="s">
        <v>8711</v>
      </c>
      <c r="ACW328" s="16" t="s">
        <v>878</v>
      </c>
      <c r="ACX328" s="16" t="s">
        <v>1916</v>
      </c>
      <c r="ACY328" s="16" t="s">
        <v>1947</v>
      </c>
      <c r="ACZ328" s="16">
        <v>1</v>
      </c>
      <c r="ADA328" s="16">
        <v>0</v>
      </c>
      <c r="ADB328" s="16">
        <v>1</v>
      </c>
      <c r="ADC328" s="16">
        <v>0</v>
      </c>
      <c r="ADD328" s="16">
        <v>0</v>
      </c>
      <c r="ADE328" s="16" t="s">
        <v>9056</v>
      </c>
      <c r="ADF328" s="16">
        <v>0</v>
      </c>
      <c r="ADG328" s="16" t="s">
        <v>486</v>
      </c>
      <c r="ADH328" s="16">
        <v>1</v>
      </c>
      <c r="ADI328" s="16" t="s">
        <v>486</v>
      </c>
      <c r="ADJ328" s="16" t="s">
        <v>13198</v>
      </c>
      <c r="ADK328" s="16" t="s">
        <v>13194</v>
      </c>
      <c r="ADL328" s="16" t="s">
        <v>1764</v>
      </c>
      <c r="ADM328" s="16" t="s">
        <v>1756</v>
      </c>
      <c r="ADN328" s="16" t="s">
        <v>1764</v>
      </c>
      <c r="ADO328" s="16" t="s">
        <v>13197</v>
      </c>
      <c r="ADP328" s="16" t="s">
        <v>13196</v>
      </c>
      <c r="ADQ328" s="16" t="s">
        <v>1752</v>
      </c>
      <c r="ADR328" s="16" t="s">
        <v>13194</v>
      </c>
      <c r="ADS328" s="16" t="s">
        <v>13194</v>
      </c>
      <c r="ADU328" s="16" t="s">
        <v>8713</v>
      </c>
      <c r="ADY328" s="16" t="s">
        <v>1062</v>
      </c>
      <c r="AEA328" s="16">
        <v>6566.6666666666697</v>
      </c>
      <c r="AEC328" s="16" t="s">
        <v>1058</v>
      </c>
      <c r="AED328" s="16">
        <v>3286.38</v>
      </c>
      <c r="AEE328" s="16" t="s">
        <v>952</v>
      </c>
      <c r="AEG328" s="16">
        <v>7000</v>
      </c>
      <c r="AEI328" s="16">
        <v>1000</v>
      </c>
      <c r="AEK328" s="16">
        <v>1000</v>
      </c>
      <c r="AEL328" s="16">
        <v>1500</v>
      </c>
      <c r="AEM328" s="16">
        <v>10000</v>
      </c>
      <c r="AEN328" s="16">
        <v>1000</v>
      </c>
      <c r="AEO328" s="16">
        <v>200</v>
      </c>
      <c r="AEP328" s="16">
        <v>200</v>
      </c>
    </row>
    <row r="329" spans="1:823" x14ac:dyDescent="0.25">
      <c r="A329" s="30">
        <v>45831</v>
      </c>
      <c r="B329" s="16" t="s">
        <v>10468</v>
      </c>
      <c r="C329" s="16" t="s">
        <v>867</v>
      </c>
      <c r="D329" s="16" t="s">
        <v>867</v>
      </c>
      <c r="E329" s="16">
        <v>62</v>
      </c>
      <c r="F329" s="16" t="s">
        <v>8153</v>
      </c>
      <c r="G329" s="16" t="s">
        <v>4099</v>
      </c>
      <c r="I329" s="16" t="s">
        <v>4174</v>
      </c>
      <c r="Z329" s="16" t="s">
        <v>992</v>
      </c>
      <c r="AA329" s="16" t="s">
        <v>470</v>
      </c>
      <c r="AB329" s="16">
        <v>1</v>
      </c>
      <c r="AC329" s="16" t="s">
        <v>843</v>
      </c>
      <c r="AD329" s="16" t="s">
        <v>843</v>
      </c>
      <c r="AE329" s="16" t="s">
        <v>843</v>
      </c>
      <c r="AF329" s="16" t="s">
        <v>844</v>
      </c>
      <c r="AG329" s="16" t="s">
        <v>843</v>
      </c>
      <c r="AH329" s="16" t="s">
        <v>844</v>
      </c>
      <c r="AI329" s="16" t="s">
        <v>843</v>
      </c>
      <c r="AJ329" s="16" t="s">
        <v>843</v>
      </c>
      <c r="AK329" s="16" t="s">
        <v>843</v>
      </c>
      <c r="AM329" s="16" t="s">
        <v>737</v>
      </c>
      <c r="AN329" s="16" t="s">
        <v>759</v>
      </c>
      <c r="AP329" s="16" t="s">
        <v>774</v>
      </c>
      <c r="AR329" s="16" t="s">
        <v>6907</v>
      </c>
      <c r="BB329" s="16">
        <v>3</v>
      </c>
      <c r="BC329" s="16" t="s">
        <v>7872</v>
      </c>
      <c r="BE329" s="16" t="s">
        <v>5098</v>
      </c>
      <c r="BV329" s="16" t="s">
        <v>4433</v>
      </c>
      <c r="BW329" s="16" t="s">
        <v>844</v>
      </c>
      <c r="BX329" s="16" t="s">
        <v>843</v>
      </c>
      <c r="BY329" s="16" t="s">
        <v>843</v>
      </c>
      <c r="BZ329" s="16" t="s">
        <v>843</v>
      </c>
      <c r="CA329" s="16" t="s">
        <v>843</v>
      </c>
      <c r="CB329" s="16" t="s">
        <v>843</v>
      </c>
      <c r="CC329" s="16" t="s">
        <v>843</v>
      </c>
      <c r="CD329" s="16" t="s">
        <v>843</v>
      </c>
      <c r="CE329" s="16" t="s">
        <v>843</v>
      </c>
      <c r="CF329" s="16" t="s">
        <v>843</v>
      </c>
      <c r="CG329" s="16" t="s">
        <v>843</v>
      </c>
      <c r="CH329" s="16" t="s">
        <v>843</v>
      </c>
      <c r="CI329" s="16" t="s">
        <v>843</v>
      </c>
      <c r="CJ329" s="16" t="s">
        <v>843</v>
      </c>
      <c r="CK329" s="16" t="s">
        <v>843</v>
      </c>
      <c r="CP329" s="16" t="s">
        <v>867</v>
      </c>
      <c r="CQ329" s="16" t="s">
        <v>5191</v>
      </c>
      <c r="CR329" s="16" t="s">
        <v>844</v>
      </c>
      <c r="CS329" s="16" t="s">
        <v>843</v>
      </c>
      <c r="CT329" s="16" t="s">
        <v>843</v>
      </c>
      <c r="CU329" s="16" t="s">
        <v>843</v>
      </c>
      <c r="CV329" s="16" t="s">
        <v>843</v>
      </c>
      <c r="CW329" s="16" t="s">
        <v>843</v>
      </c>
      <c r="CX329" s="16" t="s">
        <v>843</v>
      </c>
      <c r="CY329" s="16" t="s">
        <v>843</v>
      </c>
      <c r="CZ329" s="16" t="s">
        <v>843</v>
      </c>
      <c r="DA329" s="16" t="s">
        <v>5184</v>
      </c>
      <c r="DX329" s="16" t="s">
        <v>867</v>
      </c>
      <c r="DY329" s="16" t="s">
        <v>867</v>
      </c>
      <c r="GC329" s="16" t="s">
        <v>2337</v>
      </c>
      <c r="GD329" s="16" t="s">
        <v>9150</v>
      </c>
      <c r="GF329" s="16" t="s">
        <v>867</v>
      </c>
      <c r="GG329" s="16" t="s">
        <v>867</v>
      </c>
      <c r="GV329" s="16" t="s">
        <v>5449</v>
      </c>
      <c r="GW329" s="16" t="s">
        <v>843</v>
      </c>
      <c r="GX329" s="16" t="s">
        <v>843</v>
      </c>
      <c r="GY329" s="16" t="s">
        <v>843</v>
      </c>
      <c r="GZ329" s="16" t="s">
        <v>844</v>
      </c>
      <c r="HA329" s="16" t="s">
        <v>843</v>
      </c>
      <c r="HB329" s="16" t="s">
        <v>843</v>
      </c>
      <c r="HC329" s="16" t="s">
        <v>843</v>
      </c>
      <c r="HD329" s="16" t="s">
        <v>843</v>
      </c>
      <c r="HE329" s="16" t="s">
        <v>843</v>
      </c>
      <c r="HF329" s="16" t="s">
        <v>843</v>
      </c>
      <c r="HH329" s="16" t="s">
        <v>5456</v>
      </c>
      <c r="HK329" s="16" t="s">
        <v>865</v>
      </c>
      <c r="HM329" s="16" t="s">
        <v>865</v>
      </c>
      <c r="HZ329" s="16" t="s">
        <v>7944</v>
      </c>
      <c r="KE329" s="16" t="s">
        <v>5582</v>
      </c>
      <c r="KG329" s="16" t="s">
        <v>7015</v>
      </c>
      <c r="KH329" s="16" t="s">
        <v>7033</v>
      </c>
      <c r="KI329" s="16" t="s">
        <v>865</v>
      </c>
      <c r="LG329" s="16" t="s">
        <v>867</v>
      </c>
      <c r="LH329" s="16" t="s">
        <v>864</v>
      </c>
      <c r="LI329" s="16" t="s">
        <v>867</v>
      </c>
      <c r="LJ329" s="16" t="s">
        <v>867</v>
      </c>
      <c r="LK329" s="16" t="s">
        <v>864</v>
      </c>
      <c r="LL329" s="16" t="s">
        <v>5663</v>
      </c>
      <c r="LM329" s="16" t="s">
        <v>843</v>
      </c>
      <c r="LN329" s="16" t="s">
        <v>843</v>
      </c>
      <c r="LO329" s="16" t="s">
        <v>844</v>
      </c>
      <c r="LP329" s="16" t="s">
        <v>843</v>
      </c>
      <c r="LQ329" s="16" t="s">
        <v>843</v>
      </c>
      <c r="LR329" s="16" t="s">
        <v>843</v>
      </c>
      <c r="LS329" s="16" t="s">
        <v>843</v>
      </c>
      <c r="LT329" s="16" t="s">
        <v>843</v>
      </c>
      <c r="LU329" s="16" t="s">
        <v>843</v>
      </c>
      <c r="LV329" s="16" t="s">
        <v>843</v>
      </c>
      <c r="LW329" s="16" t="s">
        <v>843</v>
      </c>
      <c r="LX329" s="16" t="s">
        <v>843</v>
      </c>
      <c r="LY329" s="16" t="s">
        <v>843</v>
      </c>
      <c r="LZ329" s="16" t="s">
        <v>843</v>
      </c>
      <c r="MA329" s="16" t="s">
        <v>843</v>
      </c>
      <c r="MC329" s="16" t="s">
        <v>5694</v>
      </c>
      <c r="MD329" s="16" t="s">
        <v>844</v>
      </c>
      <c r="ME329" s="16" t="s">
        <v>843</v>
      </c>
      <c r="MF329" s="16" t="s">
        <v>843</v>
      </c>
      <c r="MG329" s="16" t="s">
        <v>843</v>
      </c>
      <c r="MH329" s="16" t="s">
        <v>843</v>
      </c>
      <c r="MI329" s="16" t="s">
        <v>843</v>
      </c>
      <c r="MJ329" s="16" t="s">
        <v>843</v>
      </c>
      <c r="MK329" s="16" t="s">
        <v>843</v>
      </c>
      <c r="ML329" s="16" t="s">
        <v>843</v>
      </c>
      <c r="MM329" s="16" t="s">
        <v>843</v>
      </c>
      <c r="MN329" s="16" t="s">
        <v>843</v>
      </c>
      <c r="MO329" s="16" t="s">
        <v>843</v>
      </c>
      <c r="MP329" s="16" t="s">
        <v>843</v>
      </c>
      <c r="MQ329" s="16" t="s">
        <v>843</v>
      </c>
      <c r="MR329" s="16" t="s">
        <v>843</v>
      </c>
      <c r="MS329" s="16" t="s">
        <v>843</v>
      </c>
      <c r="MT329" s="16" t="s">
        <v>843</v>
      </c>
      <c r="MU329" s="16" t="s">
        <v>843</v>
      </c>
      <c r="MV329" s="16" t="s">
        <v>843</v>
      </c>
      <c r="PC329" s="16" t="s">
        <v>865</v>
      </c>
      <c r="PD329" s="16" t="s">
        <v>865</v>
      </c>
      <c r="PY329" s="16" t="s">
        <v>865</v>
      </c>
      <c r="QP329" s="16" t="s">
        <v>865</v>
      </c>
      <c r="QR329" s="16" t="s">
        <v>867</v>
      </c>
      <c r="QT329" s="16" t="s">
        <v>867</v>
      </c>
      <c r="QV329" s="16" t="s">
        <v>865</v>
      </c>
      <c r="QX329" s="16" t="s">
        <v>865</v>
      </c>
      <c r="RD329" s="16" t="s">
        <v>4216</v>
      </c>
      <c r="RF329" s="16" t="s">
        <v>865</v>
      </c>
      <c r="RH329" s="16" t="s">
        <v>865</v>
      </c>
      <c r="RJ329" s="16" t="s">
        <v>865</v>
      </c>
      <c r="RN329" s="16" t="s">
        <v>7724</v>
      </c>
      <c r="RP329" s="16" t="s">
        <v>867</v>
      </c>
      <c r="RR329" s="16" t="s">
        <v>7724</v>
      </c>
      <c r="RT329" s="16" t="s">
        <v>867</v>
      </c>
      <c r="RV329" s="16" t="s">
        <v>867</v>
      </c>
      <c r="RX329" s="16" t="s">
        <v>7724</v>
      </c>
      <c r="RZ329" s="16" t="s">
        <v>867</v>
      </c>
      <c r="SQ329" s="16" t="s">
        <v>865</v>
      </c>
      <c r="SS329" s="16" t="s">
        <v>7299</v>
      </c>
      <c r="ST329" s="16" t="s">
        <v>7761</v>
      </c>
      <c r="TN329" s="16">
        <v>1000</v>
      </c>
      <c r="TP329" s="16">
        <v>1000</v>
      </c>
      <c r="TR329" s="16">
        <v>200</v>
      </c>
      <c r="TS329" s="16">
        <v>100</v>
      </c>
      <c r="TZ329" s="16" t="s">
        <v>7367</v>
      </c>
      <c r="UA329" s="16" t="s">
        <v>8691</v>
      </c>
      <c r="UB329" s="16">
        <v>0</v>
      </c>
      <c r="UC329" s="16" t="s">
        <v>843</v>
      </c>
      <c r="UD329" s="16" t="s">
        <v>843</v>
      </c>
      <c r="UE329" s="16" t="s">
        <v>844</v>
      </c>
      <c r="UF329" s="16" t="s">
        <v>844</v>
      </c>
      <c r="UG329" s="16" t="s">
        <v>843</v>
      </c>
      <c r="UH329" s="16" t="s">
        <v>843</v>
      </c>
      <c r="VK329" s="16" t="s">
        <v>6102</v>
      </c>
      <c r="VL329" s="16" t="s">
        <v>843</v>
      </c>
      <c r="VM329" s="16" t="s">
        <v>843</v>
      </c>
      <c r="VN329" s="16" t="s">
        <v>843</v>
      </c>
      <c r="VO329" s="16" t="s">
        <v>843</v>
      </c>
      <c r="VP329" s="16" t="s">
        <v>844</v>
      </c>
      <c r="VQ329" s="16" t="s">
        <v>843</v>
      </c>
      <c r="VR329" s="16" t="s">
        <v>843</v>
      </c>
      <c r="VS329" s="16" t="s">
        <v>843</v>
      </c>
      <c r="VT329" s="16" t="s">
        <v>843</v>
      </c>
      <c r="VV329" s="16">
        <v>4200</v>
      </c>
      <c r="VX329" s="16" t="s">
        <v>6028</v>
      </c>
      <c r="VY329" s="16" t="s">
        <v>844</v>
      </c>
      <c r="VZ329" s="16" t="s">
        <v>843</v>
      </c>
      <c r="WA329" s="16" t="s">
        <v>843</v>
      </c>
      <c r="WB329" s="16" t="s">
        <v>843</v>
      </c>
      <c r="WC329" s="16" t="s">
        <v>843</v>
      </c>
      <c r="WD329" s="16" t="s">
        <v>843</v>
      </c>
      <c r="WE329" s="16" t="s">
        <v>843</v>
      </c>
      <c r="WF329" s="16" t="s">
        <v>843</v>
      </c>
      <c r="WH329" s="16">
        <v>1625</v>
      </c>
      <c r="WO329" s="16" t="s">
        <v>6917</v>
      </c>
      <c r="XD329" s="16" t="s">
        <v>8692</v>
      </c>
      <c r="XE329" s="16" t="s">
        <v>843</v>
      </c>
      <c r="XF329" s="16" t="s">
        <v>844</v>
      </c>
      <c r="XG329" s="16" t="s">
        <v>844</v>
      </c>
      <c r="XH329" s="16" t="s">
        <v>843</v>
      </c>
      <c r="XI329" s="16" t="s">
        <v>843</v>
      </c>
      <c r="XJ329" s="16" t="s">
        <v>843</v>
      </c>
      <c r="XK329" s="16" t="s">
        <v>843</v>
      </c>
      <c r="XL329" s="16" t="s">
        <v>843</v>
      </c>
      <c r="XM329" s="16" t="s">
        <v>843</v>
      </c>
      <c r="XN329" s="16" t="s">
        <v>843</v>
      </c>
      <c r="XO329" s="16" t="s">
        <v>843</v>
      </c>
      <c r="XP329" s="16" t="s">
        <v>843</v>
      </c>
      <c r="XQ329" s="16" t="s">
        <v>843</v>
      </c>
      <c r="YF329" s="16" t="s">
        <v>865</v>
      </c>
      <c r="YN329" s="16" t="s">
        <v>7040</v>
      </c>
      <c r="YP329" s="16" t="s">
        <v>7990</v>
      </c>
      <c r="YR329" s="16" t="s">
        <v>10469</v>
      </c>
      <c r="YS329" s="16" t="s">
        <v>10470</v>
      </c>
      <c r="YT329" s="16" t="s">
        <v>8694</v>
      </c>
      <c r="YU329" s="16" t="s">
        <v>10471</v>
      </c>
      <c r="YV329" s="16" t="s">
        <v>9148</v>
      </c>
      <c r="YW329" s="16" t="s">
        <v>844</v>
      </c>
      <c r="YX329" s="16" t="s">
        <v>9148</v>
      </c>
      <c r="ZE329" s="16" t="s">
        <v>843</v>
      </c>
      <c r="ZO329" s="16" t="s">
        <v>487</v>
      </c>
      <c r="ZP329" s="16" t="s">
        <v>487</v>
      </c>
      <c r="ZQ329" s="16" t="s">
        <v>486</v>
      </c>
      <c r="ZR329" s="16" t="s">
        <v>486</v>
      </c>
      <c r="ZS329" s="16" t="s">
        <v>8872</v>
      </c>
      <c r="ZT329" s="16" t="s">
        <v>8705</v>
      </c>
      <c r="ZU329" s="16" t="s">
        <v>8706</v>
      </c>
      <c r="ZV329" s="16" t="s">
        <v>487</v>
      </c>
      <c r="ZW329" s="16" t="s">
        <v>843</v>
      </c>
      <c r="ZX329" s="16" t="s">
        <v>843</v>
      </c>
      <c r="ZY329" s="16" t="s">
        <v>844</v>
      </c>
      <c r="ZZ329" s="16" t="s">
        <v>843</v>
      </c>
      <c r="AAA329" s="16" t="s">
        <v>844</v>
      </c>
      <c r="AAB329" s="16" t="s">
        <v>843</v>
      </c>
      <c r="AAC329" s="16">
        <v>0</v>
      </c>
      <c r="AAD329" s="16" t="s">
        <v>844</v>
      </c>
      <c r="AAE329" s="16" t="s">
        <v>843</v>
      </c>
      <c r="AAF329" s="16" t="s">
        <v>843</v>
      </c>
      <c r="AAG329" s="16" t="s">
        <v>843</v>
      </c>
      <c r="AAH329" s="16" t="s">
        <v>843</v>
      </c>
      <c r="AAI329" s="16" t="s">
        <v>843</v>
      </c>
      <c r="AAJ329" s="16" t="s">
        <v>606</v>
      </c>
      <c r="AAK329" s="16" t="s">
        <v>639</v>
      </c>
      <c r="AAL329" s="16" t="s">
        <v>905</v>
      </c>
      <c r="AAM329" s="16" t="s">
        <v>663</v>
      </c>
      <c r="AAN329" s="16" t="s">
        <v>8707</v>
      </c>
      <c r="AAO329" s="16" t="s">
        <v>1019</v>
      </c>
      <c r="AAP329" s="16" t="s">
        <v>8708</v>
      </c>
      <c r="AAQ329" s="16" t="s">
        <v>10472</v>
      </c>
      <c r="AAS329" s="16">
        <v>3596.83</v>
      </c>
      <c r="AAU329" s="16" t="s">
        <v>782</v>
      </c>
      <c r="AAV329" s="16" t="s">
        <v>782</v>
      </c>
      <c r="AAW329" s="16" t="s">
        <v>782</v>
      </c>
      <c r="AAX329" s="16" t="s">
        <v>843</v>
      </c>
      <c r="AAY329" s="16" t="s">
        <v>8710</v>
      </c>
      <c r="AAZ329" s="16" t="s">
        <v>782</v>
      </c>
      <c r="ABA329" s="16" t="s">
        <v>783</v>
      </c>
      <c r="ABB329" s="16" t="s">
        <v>782</v>
      </c>
      <c r="ABC329" s="16" t="s">
        <v>783</v>
      </c>
      <c r="ABD329" s="16" t="s">
        <v>782</v>
      </c>
      <c r="ABE329" s="16" t="s">
        <v>783</v>
      </c>
      <c r="ABF329" s="16" t="s">
        <v>782</v>
      </c>
      <c r="ABG329" s="16" t="s">
        <v>782</v>
      </c>
      <c r="ABH329" s="16" t="s">
        <v>782</v>
      </c>
      <c r="ABI329" s="16" t="s">
        <v>782</v>
      </c>
      <c r="ABJ329" s="16" t="s">
        <v>782</v>
      </c>
      <c r="ABK329" s="16" t="s">
        <v>782</v>
      </c>
      <c r="ABL329" s="16" t="s">
        <v>8732</v>
      </c>
      <c r="ABM329" s="16" t="s">
        <v>843</v>
      </c>
      <c r="ABN329" s="16" t="s">
        <v>1034</v>
      </c>
      <c r="ABO329" s="16" t="s">
        <v>486</v>
      </c>
      <c r="ABP329" s="16" t="s">
        <v>972</v>
      </c>
      <c r="ABQ329" s="16" t="s">
        <v>4321</v>
      </c>
      <c r="ABR329" s="16" t="s">
        <v>470</v>
      </c>
      <c r="ABS329" s="16" t="s">
        <v>457</v>
      </c>
      <c r="ABT329" s="16" t="s">
        <v>844</v>
      </c>
      <c r="ABU329" s="16" t="s">
        <v>844</v>
      </c>
      <c r="ABV329" s="16" t="s">
        <v>487</v>
      </c>
      <c r="ABW329" s="16" t="s">
        <v>486</v>
      </c>
      <c r="ABX329" s="16" t="s">
        <v>892</v>
      </c>
      <c r="ABY329" s="16" t="s">
        <v>486</v>
      </c>
      <c r="ABZ329" s="16" t="s">
        <v>486</v>
      </c>
      <c r="ACA329" s="16" t="s">
        <v>759</v>
      </c>
      <c r="ACB329" s="16" t="s">
        <v>774</v>
      </c>
      <c r="ACC329" s="16" t="s">
        <v>737</v>
      </c>
      <c r="ACD329" s="16" t="s">
        <v>486</v>
      </c>
      <c r="ACE329" s="16" t="s">
        <v>486</v>
      </c>
      <c r="ACG329" s="16" t="s">
        <v>1014</v>
      </c>
      <c r="ACH329" s="16" t="s">
        <v>1009</v>
      </c>
      <c r="ACI329" s="16" t="s">
        <v>462</v>
      </c>
      <c r="ACJ329" s="16">
        <v>0.79400000000000004</v>
      </c>
      <c r="ACK329" s="16" t="s">
        <v>482</v>
      </c>
      <c r="ACL329" s="16" t="s">
        <v>740</v>
      </c>
      <c r="ACM329" s="16" t="s">
        <v>1190</v>
      </c>
      <c r="ACN329" s="16" t="s">
        <v>1169</v>
      </c>
      <c r="ACO329" s="16" t="s">
        <v>1856</v>
      </c>
      <c r="ACP329" s="16">
        <v>1625</v>
      </c>
      <c r="ACQ329" s="16" t="s">
        <v>1201</v>
      </c>
      <c r="ACR329" s="16" t="s">
        <v>1644</v>
      </c>
      <c r="ACS329" s="16" t="s">
        <v>680</v>
      </c>
      <c r="ACT329" s="16" t="s">
        <v>1522</v>
      </c>
      <c r="ACU329" s="16" t="s">
        <v>833</v>
      </c>
      <c r="ACV329" s="16" t="s">
        <v>8711</v>
      </c>
      <c r="ACW329" s="16" t="s">
        <v>877</v>
      </c>
      <c r="ACX329" s="16" t="s">
        <v>1916</v>
      </c>
      <c r="ACY329" s="16" t="s">
        <v>1947</v>
      </c>
      <c r="ACZ329" s="16">
        <v>1</v>
      </c>
      <c r="ADA329" s="16">
        <v>0</v>
      </c>
      <c r="ADB329" s="16">
        <v>1</v>
      </c>
      <c r="ADC329" s="16">
        <v>1</v>
      </c>
      <c r="ADD329" s="16">
        <v>0</v>
      </c>
      <c r="ADE329" s="16" t="s">
        <v>8827</v>
      </c>
      <c r="ADF329" s="16">
        <v>0</v>
      </c>
      <c r="ADG329" s="16" t="s">
        <v>486</v>
      </c>
      <c r="ADH329" s="16">
        <v>1</v>
      </c>
      <c r="ADI329" s="16" t="s">
        <v>486</v>
      </c>
      <c r="ADJ329" s="16" t="s">
        <v>13198</v>
      </c>
      <c r="ADL329" s="16" t="s">
        <v>1764</v>
      </c>
      <c r="ADN329" s="16" t="s">
        <v>13196</v>
      </c>
      <c r="ADO329" s="16" t="s">
        <v>13197</v>
      </c>
      <c r="ADU329" s="16" t="s">
        <v>1758</v>
      </c>
      <c r="ADW329" s="16" t="s">
        <v>13199</v>
      </c>
      <c r="AEA329" s="16">
        <v>2300</v>
      </c>
      <c r="AEC329" s="16" t="s">
        <v>1058</v>
      </c>
      <c r="AED329" s="16">
        <v>3596.83</v>
      </c>
      <c r="AEE329" s="16" t="s">
        <v>952</v>
      </c>
      <c r="AEG329" s="16">
        <v>5825</v>
      </c>
      <c r="AEI329" s="16">
        <v>1000</v>
      </c>
      <c r="AEK329" s="16">
        <v>1000</v>
      </c>
      <c r="AEN329" s="16">
        <v>200</v>
      </c>
      <c r="AEO329" s="16">
        <v>100</v>
      </c>
    </row>
    <row r="330" spans="1:823" x14ac:dyDescent="0.25">
      <c r="A330" s="30">
        <v>45831</v>
      </c>
      <c r="B330" s="16" t="s">
        <v>10473</v>
      </c>
      <c r="C330" s="16" t="s">
        <v>867</v>
      </c>
      <c r="D330" s="16" t="s">
        <v>867</v>
      </c>
      <c r="E330" s="16">
        <v>34</v>
      </c>
      <c r="F330" s="16" t="s">
        <v>8153</v>
      </c>
      <c r="G330" s="16" t="s">
        <v>4113</v>
      </c>
      <c r="I330" s="16" t="s">
        <v>2337</v>
      </c>
      <c r="J330" s="16" t="s">
        <v>9568</v>
      </c>
      <c r="Z330" s="16" t="s">
        <v>997</v>
      </c>
      <c r="AA330" s="16" t="s">
        <v>470</v>
      </c>
      <c r="AB330" s="16">
        <v>2</v>
      </c>
      <c r="AC330" s="16" t="s">
        <v>844</v>
      </c>
      <c r="AD330" s="16" t="s">
        <v>843</v>
      </c>
      <c r="AE330" s="16" t="s">
        <v>843</v>
      </c>
      <c r="AF330" s="16" t="s">
        <v>844</v>
      </c>
      <c r="AG330" s="16" t="s">
        <v>844</v>
      </c>
      <c r="AH330" s="16" t="s">
        <v>844</v>
      </c>
      <c r="AI330" s="16" t="s">
        <v>844</v>
      </c>
      <c r="AJ330" s="16" t="s">
        <v>843</v>
      </c>
      <c r="AK330" s="16" t="s">
        <v>843</v>
      </c>
      <c r="AM330" s="16" t="s">
        <v>737</v>
      </c>
      <c r="AN330" s="16" t="s">
        <v>759</v>
      </c>
      <c r="AP330" s="16" t="s">
        <v>768</v>
      </c>
      <c r="AR330" s="16" t="s">
        <v>6910</v>
      </c>
      <c r="BB330" s="16">
        <v>2</v>
      </c>
      <c r="BC330" s="16" t="s">
        <v>7878</v>
      </c>
      <c r="BE330" s="16" t="s">
        <v>5098</v>
      </c>
      <c r="BV330" s="16" t="s">
        <v>4433</v>
      </c>
      <c r="BW330" s="16" t="s">
        <v>844</v>
      </c>
      <c r="BX330" s="16" t="s">
        <v>843</v>
      </c>
      <c r="BY330" s="16" t="s">
        <v>843</v>
      </c>
      <c r="BZ330" s="16" t="s">
        <v>843</v>
      </c>
      <c r="CA330" s="16" t="s">
        <v>843</v>
      </c>
      <c r="CB330" s="16" t="s">
        <v>843</v>
      </c>
      <c r="CC330" s="16" t="s">
        <v>843</v>
      </c>
      <c r="CD330" s="16" t="s">
        <v>843</v>
      </c>
      <c r="CE330" s="16" t="s">
        <v>843</v>
      </c>
      <c r="CF330" s="16" t="s">
        <v>843</v>
      </c>
      <c r="CG330" s="16" t="s">
        <v>843</v>
      </c>
      <c r="CH330" s="16" t="s">
        <v>843</v>
      </c>
      <c r="CI330" s="16" t="s">
        <v>843</v>
      </c>
      <c r="CJ330" s="16" t="s">
        <v>843</v>
      </c>
      <c r="CK330" s="16" t="s">
        <v>843</v>
      </c>
      <c r="CP330" s="16" t="s">
        <v>865</v>
      </c>
      <c r="DX330" s="16" t="s">
        <v>867</v>
      </c>
      <c r="DY330" s="16" t="s">
        <v>867</v>
      </c>
      <c r="GC330" s="16" t="s">
        <v>5342</v>
      </c>
      <c r="GF330" s="16" t="s">
        <v>867</v>
      </c>
      <c r="GG330" s="16" t="s">
        <v>867</v>
      </c>
      <c r="GV330" s="16" t="s">
        <v>5443</v>
      </c>
      <c r="GW330" s="16" t="s">
        <v>843</v>
      </c>
      <c r="GX330" s="16" t="s">
        <v>844</v>
      </c>
      <c r="GY330" s="16" t="s">
        <v>843</v>
      </c>
      <c r="GZ330" s="16" t="s">
        <v>843</v>
      </c>
      <c r="HA330" s="16" t="s">
        <v>843</v>
      </c>
      <c r="HB330" s="16" t="s">
        <v>843</v>
      </c>
      <c r="HC330" s="16" t="s">
        <v>843</v>
      </c>
      <c r="HD330" s="16" t="s">
        <v>843</v>
      </c>
      <c r="HE330" s="16" t="s">
        <v>843</v>
      </c>
      <c r="HF330" s="16" t="s">
        <v>843</v>
      </c>
      <c r="HH330" s="16" t="s">
        <v>5456</v>
      </c>
      <c r="HK330" s="16" t="s">
        <v>865</v>
      </c>
      <c r="HM330" s="16" t="s">
        <v>865</v>
      </c>
      <c r="HZ330" s="16" t="s">
        <v>7947</v>
      </c>
      <c r="KE330" s="16" t="s">
        <v>5585</v>
      </c>
      <c r="KG330" s="16" t="s">
        <v>7021</v>
      </c>
      <c r="KH330" s="16" t="s">
        <v>7033</v>
      </c>
      <c r="KI330" s="16" t="s">
        <v>865</v>
      </c>
      <c r="LG330" s="16" t="s">
        <v>867</v>
      </c>
      <c r="LH330" s="16" t="s">
        <v>867</v>
      </c>
      <c r="LI330" s="16" t="s">
        <v>867</v>
      </c>
      <c r="LJ330" s="16" t="s">
        <v>867</v>
      </c>
      <c r="LK330" s="16" t="s">
        <v>867</v>
      </c>
      <c r="LL330" s="16" t="s">
        <v>5663</v>
      </c>
      <c r="LM330" s="16" t="s">
        <v>843</v>
      </c>
      <c r="LN330" s="16" t="s">
        <v>843</v>
      </c>
      <c r="LO330" s="16" t="s">
        <v>844</v>
      </c>
      <c r="LP330" s="16" t="s">
        <v>843</v>
      </c>
      <c r="LQ330" s="16" t="s">
        <v>843</v>
      </c>
      <c r="LR330" s="16" t="s">
        <v>843</v>
      </c>
      <c r="LS330" s="16" t="s">
        <v>843</v>
      </c>
      <c r="LT330" s="16" t="s">
        <v>843</v>
      </c>
      <c r="LU330" s="16" t="s">
        <v>843</v>
      </c>
      <c r="LV330" s="16" t="s">
        <v>843</v>
      </c>
      <c r="LW330" s="16" t="s">
        <v>843</v>
      </c>
      <c r="LX330" s="16" t="s">
        <v>843</v>
      </c>
      <c r="LY330" s="16" t="s">
        <v>843</v>
      </c>
      <c r="LZ330" s="16" t="s">
        <v>843</v>
      </c>
      <c r="MA330" s="16" t="s">
        <v>843</v>
      </c>
      <c r="MC330" s="16" t="s">
        <v>5694</v>
      </c>
      <c r="MD330" s="16" t="s">
        <v>844</v>
      </c>
      <c r="ME330" s="16" t="s">
        <v>843</v>
      </c>
      <c r="MF330" s="16" t="s">
        <v>843</v>
      </c>
      <c r="MG330" s="16" t="s">
        <v>843</v>
      </c>
      <c r="MH330" s="16" t="s">
        <v>843</v>
      </c>
      <c r="MI330" s="16" t="s">
        <v>843</v>
      </c>
      <c r="MJ330" s="16" t="s">
        <v>843</v>
      </c>
      <c r="MK330" s="16" t="s">
        <v>843</v>
      </c>
      <c r="ML330" s="16" t="s">
        <v>843</v>
      </c>
      <c r="MM330" s="16" t="s">
        <v>843</v>
      </c>
      <c r="MN330" s="16" t="s">
        <v>843</v>
      </c>
      <c r="MO330" s="16" t="s">
        <v>843</v>
      </c>
      <c r="MP330" s="16" t="s">
        <v>843</v>
      </c>
      <c r="MQ330" s="16" t="s">
        <v>843</v>
      </c>
      <c r="MR330" s="16" t="s">
        <v>843</v>
      </c>
      <c r="MS330" s="16" t="s">
        <v>843</v>
      </c>
      <c r="MT330" s="16" t="s">
        <v>843</v>
      </c>
      <c r="MU330" s="16" t="s">
        <v>843</v>
      </c>
      <c r="MV330" s="16" t="s">
        <v>843</v>
      </c>
      <c r="MX330" s="16" t="s">
        <v>5694</v>
      </c>
      <c r="MY330" s="16" t="s">
        <v>844</v>
      </c>
      <c r="MZ330" s="16" t="s">
        <v>843</v>
      </c>
      <c r="NA330" s="16" t="s">
        <v>843</v>
      </c>
      <c r="NB330" s="16" t="s">
        <v>843</v>
      </c>
      <c r="NC330" s="16" t="s">
        <v>843</v>
      </c>
      <c r="ND330" s="16" t="s">
        <v>843</v>
      </c>
      <c r="NE330" s="16" t="s">
        <v>843</v>
      </c>
      <c r="NF330" s="16" t="s">
        <v>843</v>
      </c>
      <c r="NG330" s="16" t="s">
        <v>843</v>
      </c>
      <c r="NH330" s="16" t="s">
        <v>843</v>
      </c>
      <c r="NI330" s="16" t="s">
        <v>843</v>
      </c>
      <c r="NJ330" s="16" t="s">
        <v>843</v>
      </c>
      <c r="NK330" s="16" t="s">
        <v>843</v>
      </c>
      <c r="NL330" s="16" t="s">
        <v>843</v>
      </c>
      <c r="NM330" s="16" t="s">
        <v>843</v>
      </c>
      <c r="NN330" s="16" t="s">
        <v>843</v>
      </c>
      <c r="NO330" s="16" t="s">
        <v>843</v>
      </c>
      <c r="NP330" s="16" t="s">
        <v>843</v>
      </c>
      <c r="NQ330" s="16" t="s">
        <v>843</v>
      </c>
      <c r="PC330" s="16" t="s">
        <v>865</v>
      </c>
      <c r="PD330" s="16" t="s">
        <v>865</v>
      </c>
      <c r="PY330" s="16" t="s">
        <v>867</v>
      </c>
      <c r="PZ330" s="16">
        <v>2</v>
      </c>
      <c r="QP330" s="16" t="s">
        <v>865</v>
      </c>
      <c r="QR330" s="16" t="s">
        <v>867</v>
      </c>
      <c r="QT330" s="16" t="s">
        <v>867</v>
      </c>
      <c r="QV330" s="16" t="s">
        <v>865</v>
      </c>
      <c r="QX330" s="16" t="s">
        <v>867</v>
      </c>
      <c r="RD330" s="16" t="s">
        <v>7712</v>
      </c>
      <c r="RF330" s="16" t="s">
        <v>7708</v>
      </c>
      <c r="RH330" s="16" t="s">
        <v>865</v>
      </c>
      <c r="RJ330" s="16" t="s">
        <v>865</v>
      </c>
      <c r="RN330" s="16" t="s">
        <v>7720</v>
      </c>
      <c r="RP330" s="16" t="s">
        <v>867</v>
      </c>
      <c r="RR330" s="16" t="s">
        <v>867</v>
      </c>
      <c r="RT330" s="16" t="s">
        <v>867</v>
      </c>
      <c r="RV330" s="16" t="s">
        <v>867</v>
      </c>
      <c r="RX330" s="16" t="s">
        <v>7720</v>
      </c>
      <c r="RZ330" s="16" t="s">
        <v>7720</v>
      </c>
      <c r="SQ330" s="16" t="s">
        <v>867</v>
      </c>
      <c r="SS330" s="16" t="s">
        <v>7293</v>
      </c>
      <c r="ST330" s="16" t="s">
        <v>7761</v>
      </c>
      <c r="TN330" s="16">
        <v>5000</v>
      </c>
      <c r="TO330" s="16">
        <v>8000</v>
      </c>
      <c r="TP330" s="16">
        <v>1000</v>
      </c>
      <c r="TQ330" s="16">
        <v>0</v>
      </c>
      <c r="TR330" s="16">
        <v>600</v>
      </c>
      <c r="TS330" s="16">
        <v>300</v>
      </c>
      <c r="TT330" s="16">
        <v>0</v>
      </c>
      <c r="TU330" s="16">
        <v>400</v>
      </c>
      <c r="TV330" s="16">
        <v>0</v>
      </c>
      <c r="TW330" s="16">
        <v>0</v>
      </c>
      <c r="TX330" s="16">
        <v>0</v>
      </c>
      <c r="TZ330" s="16" t="s">
        <v>7370</v>
      </c>
      <c r="UA330" s="16" t="s">
        <v>5941</v>
      </c>
      <c r="UB330" s="16">
        <v>0</v>
      </c>
      <c r="UC330" s="16" t="s">
        <v>844</v>
      </c>
      <c r="UD330" s="16" t="s">
        <v>843</v>
      </c>
      <c r="UE330" s="16" t="s">
        <v>843</v>
      </c>
      <c r="UF330" s="16" t="s">
        <v>843</v>
      </c>
      <c r="UG330" s="16" t="s">
        <v>843</v>
      </c>
      <c r="UH330" s="16" t="s">
        <v>843</v>
      </c>
      <c r="UL330" s="16">
        <v>17000</v>
      </c>
      <c r="WO330" s="16" t="s">
        <v>6926</v>
      </c>
      <c r="YN330" s="16" t="s">
        <v>7040</v>
      </c>
      <c r="YP330" s="16" t="s">
        <v>7987</v>
      </c>
      <c r="YR330" s="16" t="s">
        <v>10474</v>
      </c>
      <c r="YS330" s="16" t="s">
        <v>10475</v>
      </c>
      <c r="YT330" s="16" t="s">
        <v>8694</v>
      </c>
      <c r="YU330" s="16" t="s">
        <v>10476</v>
      </c>
      <c r="YV330" s="16" t="s">
        <v>8696</v>
      </c>
      <c r="YW330" s="16" t="s">
        <v>844</v>
      </c>
      <c r="YX330" s="16" t="s">
        <v>8696</v>
      </c>
      <c r="YY330" s="16" t="s">
        <v>843</v>
      </c>
      <c r="YZ330" s="16" t="s">
        <v>843</v>
      </c>
      <c r="ZA330" s="16" t="s">
        <v>843</v>
      </c>
      <c r="ZB330" s="16">
        <v>15300</v>
      </c>
      <c r="ZC330" s="16" t="s">
        <v>8872</v>
      </c>
      <c r="ZD330" s="16" t="s">
        <v>9073</v>
      </c>
      <c r="ZE330" s="16" t="s">
        <v>843</v>
      </c>
      <c r="ZF330" s="16" t="s">
        <v>843</v>
      </c>
      <c r="ZG330" s="16" t="s">
        <v>8699</v>
      </c>
      <c r="ZH330" s="16" t="s">
        <v>8701</v>
      </c>
      <c r="ZI330" s="16" t="s">
        <v>8865</v>
      </c>
      <c r="ZJ330" s="16" t="s">
        <v>843</v>
      </c>
      <c r="ZK330" s="16" t="s">
        <v>843</v>
      </c>
      <c r="ZL330" s="16" t="s">
        <v>8752</v>
      </c>
      <c r="ZM330" s="16" t="s">
        <v>843</v>
      </c>
      <c r="ZN330" s="16" t="s">
        <v>8755</v>
      </c>
      <c r="ZO330" s="16" t="s">
        <v>487</v>
      </c>
      <c r="ZP330" s="16" t="s">
        <v>487</v>
      </c>
      <c r="ZQ330" s="16" t="s">
        <v>487</v>
      </c>
      <c r="ZR330" s="16" t="s">
        <v>486</v>
      </c>
      <c r="ZS330" s="16" t="s">
        <v>844</v>
      </c>
      <c r="ZT330" s="16" t="s">
        <v>8705</v>
      </c>
      <c r="ZU330" s="16" t="s">
        <v>8706</v>
      </c>
      <c r="ZV330" s="16" t="s">
        <v>487</v>
      </c>
      <c r="ZW330" s="16" t="s">
        <v>843</v>
      </c>
      <c r="ZX330" s="16" t="s">
        <v>1056</v>
      </c>
      <c r="ZY330" s="16" t="s">
        <v>844</v>
      </c>
      <c r="ZZ330" s="16" t="s">
        <v>844</v>
      </c>
      <c r="AAA330" s="16" t="s">
        <v>843</v>
      </c>
      <c r="AAB330" s="16" t="s">
        <v>843</v>
      </c>
      <c r="AAC330" s="16">
        <v>2</v>
      </c>
      <c r="AAD330" s="16" t="s">
        <v>844</v>
      </c>
      <c r="AAE330" s="16" t="s">
        <v>844</v>
      </c>
      <c r="AAF330" s="16" t="s">
        <v>843</v>
      </c>
      <c r="AAG330" s="16" t="s">
        <v>843</v>
      </c>
      <c r="AAH330" s="16" t="s">
        <v>843</v>
      </c>
      <c r="AAI330" s="16" t="s">
        <v>843</v>
      </c>
      <c r="AAJ330" s="16" t="s">
        <v>600</v>
      </c>
      <c r="AAK330" s="16" t="s">
        <v>655</v>
      </c>
      <c r="AAL330" s="16" t="s">
        <v>905</v>
      </c>
      <c r="AAM330" s="16" t="s">
        <v>663</v>
      </c>
      <c r="AAN330" s="16" t="s">
        <v>8707</v>
      </c>
      <c r="AAO330" s="16" t="s">
        <v>1018</v>
      </c>
      <c r="AAP330" s="16" t="s">
        <v>8708</v>
      </c>
      <c r="AAS330" s="16">
        <v>17000</v>
      </c>
      <c r="AAT330" s="16" t="s">
        <v>1068</v>
      </c>
      <c r="AAU330" s="16" t="s">
        <v>1068</v>
      </c>
      <c r="AAV330" s="16" t="s">
        <v>782</v>
      </c>
      <c r="AAW330" s="16" t="s">
        <v>782</v>
      </c>
      <c r="AAX330" s="16" t="s">
        <v>1056</v>
      </c>
      <c r="AAY330" s="16" t="s">
        <v>8727</v>
      </c>
      <c r="AAZ330" s="16" t="s">
        <v>782</v>
      </c>
      <c r="ABA330" s="16" t="s">
        <v>782</v>
      </c>
      <c r="ABB330" s="16" t="s">
        <v>782</v>
      </c>
      <c r="ABC330" s="16" t="s">
        <v>783</v>
      </c>
      <c r="ABD330" s="16" t="s">
        <v>783</v>
      </c>
      <c r="ABE330" s="16" t="s">
        <v>783</v>
      </c>
      <c r="ABF330" s="16" t="s">
        <v>782</v>
      </c>
      <c r="ABG330" s="16" t="s">
        <v>782</v>
      </c>
      <c r="ABH330" s="16" t="s">
        <v>782</v>
      </c>
      <c r="ABI330" s="16" t="s">
        <v>782</v>
      </c>
      <c r="ABJ330" s="16" t="s">
        <v>783</v>
      </c>
      <c r="ABK330" s="16" t="s">
        <v>783</v>
      </c>
      <c r="ABL330" s="16" t="s">
        <v>8769</v>
      </c>
      <c r="ABM330" s="16" t="s">
        <v>843</v>
      </c>
      <c r="ABN330" s="16" t="s">
        <v>1034</v>
      </c>
      <c r="ABO330" s="16" t="s">
        <v>486</v>
      </c>
      <c r="ABP330" s="16" t="s">
        <v>972</v>
      </c>
      <c r="ABQ330" s="16" t="s">
        <v>4300</v>
      </c>
      <c r="ABR330" s="16" t="s">
        <v>470</v>
      </c>
      <c r="ABS330" s="16" t="s">
        <v>445</v>
      </c>
      <c r="ABT330" s="16" t="s">
        <v>1056</v>
      </c>
      <c r="ABU330" s="16" t="s">
        <v>1056</v>
      </c>
      <c r="ABV330" s="16" t="s">
        <v>487</v>
      </c>
      <c r="ABW330" s="16" t="s">
        <v>487</v>
      </c>
      <c r="ABX330" s="16" t="s">
        <v>894</v>
      </c>
      <c r="ABY330" s="16" t="s">
        <v>486</v>
      </c>
      <c r="ABZ330" s="16" t="s">
        <v>486</v>
      </c>
      <c r="ACA330" s="16" t="s">
        <v>759</v>
      </c>
      <c r="ACB330" s="16" t="s">
        <v>768</v>
      </c>
      <c r="ACC330" s="16" t="s">
        <v>737</v>
      </c>
      <c r="ACD330" s="16" t="s">
        <v>487</v>
      </c>
      <c r="ACE330" s="16" t="s">
        <v>486</v>
      </c>
      <c r="ACG330" s="16" t="s">
        <v>1013</v>
      </c>
      <c r="ACH330" s="16" t="s">
        <v>1009</v>
      </c>
      <c r="ACI330" s="16" t="s">
        <v>462</v>
      </c>
      <c r="ACJ330" s="16">
        <v>1.1910000000000001</v>
      </c>
      <c r="ACK330" s="16" t="s">
        <v>478</v>
      </c>
      <c r="ACL330" s="16" t="s">
        <v>738</v>
      </c>
      <c r="ACM330" s="16" t="s">
        <v>1188</v>
      </c>
      <c r="ACN330" s="16" t="s">
        <v>1169</v>
      </c>
      <c r="ACO330" s="16" t="s">
        <v>1857</v>
      </c>
      <c r="ACQ330" s="16" t="s">
        <v>1202</v>
      </c>
      <c r="ACR330" s="16" t="s">
        <v>1645</v>
      </c>
      <c r="ACS330" s="16" t="s">
        <v>676</v>
      </c>
      <c r="ACT330" s="16" t="s">
        <v>1522</v>
      </c>
      <c r="ACU330" s="16" t="s">
        <v>831</v>
      </c>
      <c r="ACV330" s="16" t="s">
        <v>8756</v>
      </c>
      <c r="ACW330" s="16" t="s">
        <v>445</v>
      </c>
      <c r="ACX330" s="16" t="s">
        <v>1914</v>
      </c>
      <c r="ACY330" s="16" t="s">
        <v>1947</v>
      </c>
      <c r="ACZ330" s="16">
        <v>1</v>
      </c>
      <c r="ADA330" s="16">
        <v>1</v>
      </c>
      <c r="ADB330" s="16">
        <v>1</v>
      </c>
      <c r="ADC330" s="16">
        <v>1</v>
      </c>
      <c r="ADD330" s="16">
        <v>1</v>
      </c>
      <c r="ADE330" s="16" t="s">
        <v>8712</v>
      </c>
      <c r="ADF330" s="16">
        <v>0</v>
      </c>
      <c r="ADG330" s="16" t="s">
        <v>486</v>
      </c>
      <c r="ADH330" s="16">
        <v>2</v>
      </c>
      <c r="ADI330" s="16" t="s">
        <v>1553</v>
      </c>
      <c r="ADJ330" s="16" t="s">
        <v>1744</v>
      </c>
      <c r="ADK330" s="16" t="s">
        <v>1752</v>
      </c>
      <c r="ADL330" s="16" t="s">
        <v>1764</v>
      </c>
      <c r="ADM330" s="16" t="s">
        <v>13194</v>
      </c>
      <c r="ADN330" s="16" t="s">
        <v>1764</v>
      </c>
      <c r="ADO330" s="16" t="s">
        <v>1766</v>
      </c>
      <c r="ADP330" s="16" t="s">
        <v>13196</v>
      </c>
      <c r="ADQ330" s="16" t="s">
        <v>13194</v>
      </c>
      <c r="ADR330" s="16" t="s">
        <v>13194</v>
      </c>
      <c r="ADS330" s="16" t="s">
        <v>13194</v>
      </c>
      <c r="ADY330" s="16" t="s">
        <v>1059</v>
      </c>
      <c r="AEB330" s="16">
        <v>15300</v>
      </c>
      <c r="AEC330" s="16" t="s">
        <v>1060</v>
      </c>
      <c r="AED330" s="16">
        <v>8500</v>
      </c>
      <c r="AEE330" s="16" t="s">
        <v>952</v>
      </c>
      <c r="AEI330" s="16">
        <v>2500</v>
      </c>
      <c r="AEJ330" s="16">
        <v>4000</v>
      </c>
      <c r="AEK330" s="16">
        <v>500</v>
      </c>
      <c r="AEN330" s="16">
        <v>300</v>
      </c>
      <c r="AEO330" s="16">
        <v>150</v>
      </c>
      <c r="AEP330" s="16">
        <v>200</v>
      </c>
    </row>
    <row r="331" spans="1:823" x14ac:dyDescent="0.25">
      <c r="A331" s="30">
        <v>45831</v>
      </c>
      <c r="B331" s="16" t="s">
        <v>10477</v>
      </c>
      <c r="C331" s="16" t="s">
        <v>867</v>
      </c>
      <c r="D331" s="16" t="s">
        <v>867</v>
      </c>
      <c r="E331" s="16">
        <v>30</v>
      </c>
      <c r="F331" s="16" t="s">
        <v>8153</v>
      </c>
      <c r="G331" s="16" t="s">
        <v>4099</v>
      </c>
      <c r="I331" s="16" t="s">
        <v>4174</v>
      </c>
      <c r="Z331" s="16" t="s">
        <v>993</v>
      </c>
      <c r="AA331" s="16" t="s">
        <v>470</v>
      </c>
      <c r="AB331" s="16">
        <v>2</v>
      </c>
      <c r="AC331" s="16" t="s">
        <v>844</v>
      </c>
      <c r="AD331" s="16" t="s">
        <v>844</v>
      </c>
      <c r="AE331" s="16" t="s">
        <v>843</v>
      </c>
      <c r="AF331" s="16" t="s">
        <v>844</v>
      </c>
      <c r="AG331" s="16" t="s">
        <v>843</v>
      </c>
      <c r="AH331" s="16" t="s">
        <v>1056</v>
      </c>
      <c r="AI331" s="16" t="s">
        <v>843</v>
      </c>
      <c r="AJ331" s="16" t="s">
        <v>843</v>
      </c>
      <c r="AK331" s="16" t="s">
        <v>843</v>
      </c>
      <c r="AM331" s="16" t="s">
        <v>737</v>
      </c>
      <c r="AN331" s="16" t="s">
        <v>759</v>
      </c>
      <c r="AP331" s="16" t="s">
        <v>768</v>
      </c>
      <c r="AR331" s="16" t="s">
        <v>6910</v>
      </c>
      <c r="BB331" s="16">
        <v>3</v>
      </c>
      <c r="BC331" s="16" t="s">
        <v>7875</v>
      </c>
      <c r="BE331" s="16" t="s">
        <v>5098</v>
      </c>
      <c r="BV331" s="16" t="s">
        <v>4433</v>
      </c>
      <c r="BW331" s="16" t="s">
        <v>844</v>
      </c>
      <c r="BX331" s="16" t="s">
        <v>843</v>
      </c>
      <c r="BY331" s="16" t="s">
        <v>843</v>
      </c>
      <c r="BZ331" s="16" t="s">
        <v>843</v>
      </c>
      <c r="CA331" s="16" t="s">
        <v>843</v>
      </c>
      <c r="CB331" s="16" t="s">
        <v>843</v>
      </c>
      <c r="CC331" s="16" t="s">
        <v>843</v>
      </c>
      <c r="CD331" s="16" t="s">
        <v>843</v>
      </c>
      <c r="CE331" s="16" t="s">
        <v>843</v>
      </c>
      <c r="CF331" s="16" t="s">
        <v>843</v>
      </c>
      <c r="CG331" s="16" t="s">
        <v>843</v>
      </c>
      <c r="CH331" s="16" t="s">
        <v>843</v>
      </c>
      <c r="CI331" s="16" t="s">
        <v>843</v>
      </c>
      <c r="CJ331" s="16" t="s">
        <v>843</v>
      </c>
      <c r="CK331" s="16" t="s">
        <v>843</v>
      </c>
      <c r="CP331" s="16" t="s">
        <v>867</v>
      </c>
      <c r="CQ331" s="16" t="s">
        <v>5191</v>
      </c>
      <c r="CR331" s="16" t="s">
        <v>844</v>
      </c>
      <c r="CS331" s="16" t="s">
        <v>843</v>
      </c>
      <c r="CT331" s="16" t="s">
        <v>843</v>
      </c>
      <c r="CU331" s="16" t="s">
        <v>843</v>
      </c>
      <c r="CV331" s="16" t="s">
        <v>843</v>
      </c>
      <c r="CW331" s="16" t="s">
        <v>843</v>
      </c>
      <c r="CX331" s="16" t="s">
        <v>843</v>
      </c>
      <c r="CY331" s="16" t="s">
        <v>843</v>
      </c>
      <c r="CZ331" s="16" t="s">
        <v>843</v>
      </c>
      <c r="DA331" s="16" t="s">
        <v>5187</v>
      </c>
      <c r="DB331" s="16" t="s">
        <v>5191</v>
      </c>
      <c r="DC331" s="16" t="s">
        <v>844</v>
      </c>
      <c r="DD331" s="16" t="s">
        <v>843</v>
      </c>
      <c r="DE331" s="16" t="s">
        <v>843</v>
      </c>
      <c r="DF331" s="16" t="s">
        <v>843</v>
      </c>
      <c r="DG331" s="16" t="s">
        <v>843</v>
      </c>
      <c r="DH331" s="16" t="s">
        <v>843</v>
      </c>
      <c r="DI331" s="16" t="s">
        <v>843</v>
      </c>
      <c r="DJ331" s="16" t="s">
        <v>843</v>
      </c>
      <c r="DK331" s="16" t="s">
        <v>843</v>
      </c>
      <c r="DL331" s="16" t="s">
        <v>5218</v>
      </c>
      <c r="DM331" s="16" t="s">
        <v>843</v>
      </c>
      <c r="DN331" s="16" t="s">
        <v>844</v>
      </c>
      <c r="DO331" s="16" t="s">
        <v>843</v>
      </c>
      <c r="DP331" s="16" t="s">
        <v>843</v>
      </c>
      <c r="DQ331" s="16" t="s">
        <v>843</v>
      </c>
      <c r="DR331" s="16" t="s">
        <v>843</v>
      </c>
      <c r="DS331" s="16" t="s">
        <v>843</v>
      </c>
      <c r="DT331" s="16" t="s">
        <v>843</v>
      </c>
      <c r="DU331" s="16" t="s">
        <v>843</v>
      </c>
      <c r="DV331" s="16" t="s">
        <v>843</v>
      </c>
      <c r="DW331" s="16" t="s">
        <v>843</v>
      </c>
      <c r="DX331" s="16" t="s">
        <v>7842</v>
      </c>
      <c r="DY331" s="16" t="s">
        <v>867</v>
      </c>
      <c r="GC331" s="16" t="s">
        <v>5342</v>
      </c>
      <c r="GF331" s="16" t="s">
        <v>867</v>
      </c>
      <c r="GG331" s="16" t="s">
        <v>867</v>
      </c>
      <c r="GV331" s="16" t="s">
        <v>9924</v>
      </c>
      <c r="GW331" s="16" t="s">
        <v>844</v>
      </c>
      <c r="GX331" s="16" t="s">
        <v>844</v>
      </c>
      <c r="GY331" s="16" t="s">
        <v>843</v>
      </c>
      <c r="GZ331" s="16" t="s">
        <v>844</v>
      </c>
      <c r="HA331" s="16" t="s">
        <v>843</v>
      </c>
      <c r="HB331" s="16" t="s">
        <v>843</v>
      </c>
      <c r="HC331" s="16" t="s">
        <v>843</v>
      </c>
      <c r="HD331" s="16" t="s">
        <v>843</v>
      </c>
      <c r="HE331" s="16" t="s">
        <v>843</v>
      </c>
      <c r="HF331" s="16" t="s">
        <v>843</v>
      </c>
      <c r="HH331" s="16" t="s">
        <v>5456</v>
      </c>
      <c r="HK331" s="16" t="s">
        <v>865</v>
      </c>
      <c r="HM331" s="16" t="s">
        <v>865</v>
      </c>
      <c r="HZ331" s="16" t="s">
        <v>7947</v>
      </c>
      <c r="KE331" s="16" t="s">
        <v>5585</v>
      </c>
      <c r="KG331" s="16" t="s">
        <v>7021</v>
      </c>
      <c r="KH331" s="16" t="s">
        <v>7033</v>
      </c>
      <c r="KI331" s="16" t="s">
        <v>865</v>
      </c>
      <c r="LG331" s="16" t="s">
        <v>867</v>
      </c>
      <c r="LH331" s="16" t="s">
        <v>867</v>
      </c>
      <c r="LI331" s="16" t="s">
        <v>867</v>
      </c>
      <c r="LJ331" s="16" t="s">
        <v>867</v>
      </c>
      <c r="LK331" s="16" t="s">
        <v>867</v>
      </c>
      <c r="LL331" s="16" t="s">
        <v>5660</v>
      </c>
      <c r="LM331" s="16" t="s">
        <v>843</v>
      </c>
      <c r="LN331" s="16" t="s">
        <v>844</v>
      </c>
      <c r="LO331" s="16" t="s">
        <v>843</v>
      </c>
      <c r="LP331" s="16" t="s">
        <v>843</v>
      </c>
      <c r="LQ331" s="16" t="s">
        <v>843</v>
      </c>
      <c r="LR331" s="16" t="s">
        <v>843</v>
      </c>
      <c r="LS331" s="16" t="s">
        <v>843</v>
      </c>
      <c r="LT331" s="16" t="s">
        <v>843</v>
      </c>
      <c r="LU331" s="16" t="s">
        <v>843</v>
      </c>
      <c r="LV331" s="16" t="s">
        <v>843</v>
      </c>
      <c r="LW331" s="16" t="s">
        <v>843</v>
      </c>
      <c r="LX331" s="16" t="s">
        <v>843</v>
      </c>
      <c r="LY331" s="16" t="s">
        <v>843</v>
      </c>
      <c r="LZ331" s="16" t="s">
        <v>843</v>
      </c>
      <c r="MA331" s="16" t="s">
        <v>843</v>
      </c>
      <c r="MC331" s="16" t="s">
        <v>5694</v>
      </c>
      <c r="MD331" s="16" t="s">
        <v>844</v>
      </c>
      <c r="ME331" s="16" t="s">
        <v>843</v>
      </c>
      <c r="MF331" s="16" t="s">
        <v>843</v>
      </c>
      <c r="MG331" s="16" t="s">
        <v>843</v>
      </c>
      <c r="MH331" s="16" t="s">
        <v>843</v>
      </c>
      <c r="MI331" s="16" t="s">
        <v>843</v>
      </c>
      <c r="MJ331" s="16" t="s">
        <v>843</v>
      </c>
      <c r="MK331" s="16" t="s">
        <v>843</v>
      </c>
      <c r="ML331" s="16" t="s">
        <v>843</v>
      </c>
      <c r="MM331" s="16" t="s">
        <v>843</v>
      </c>
      <c r="MN331" s="16" t="s">
        <v>843</v>
      </c>
      <c r="MO331" s="16" t="s">
        <v>843</v>
      </c>
      <c r="MP331" s="16" t="s">
        <v>843</v>
      </c>
      <c r="MQ331" s="16" t="s">
        <v>843</v>
      </c>
      <c r="MR331" s="16" t="s">
        <v>843</v>
      </c>
      <c r="MS331" s="16" t="s">
        <v>843</v>
      </c>
      <c r="MT331" s="16" t="s">
        <v>843</v>
      </c>
      <c r="MU331" s="16" t="s">
        <v>843</v>
      </c>
      <c r="MV331" s="16" t="s">
        <v>843</v>
      </c>
      <c r="OK331" s="16" t="s">
        <v>10478</v>
      </c>
      <c r="OL331" s="16" t="s">
        <v>843</v>
      </c>
      <c r="OM331" s="16" t="s">
        <v>843</v>
      </c>
      <c r="ON331" s="16" t="s">
        <v>843</v>
      </c>
      <c r="OO331" s="16" t="s">
        <v>843</v>
      </c>
      <c r="OP331" s="16" t="s">
        <v>843</v>
      </c>
      <c r="OQ331" s="16" t="s">
        <v>843</v>
      </c>
      <c r="OR331" s="16" t="s">
        <v>843</v>
      </c>
      <c r="OS331" s="16" t="s">
        <v>843</v>
      </c>
      <c r="OT331" s="16" t="s">
        <v>844</v>
      </c>
      <c r="OU331" s="16" t="s">
        <v>843</v>
      </c>
      <c r="OV331" s="16" t="s">
        <v>844</v>
      </c>
      <c r="OW331" s="16" t="s">
        <v>843</v>
      </c>
      <c r="OX331" s="16" t="s">
        <v>843</v>
      </c>
      <c r="OY331" s="16" t="s">
        <v>843</v>
      </c>
      <c r="OZ331" s="16" t="s">
        <v>843</v>
      </c>
      <c r="PA331" s="16" t="s">
        <v>843</v>
      </c>
      <c r="PC331" s="16" t="s">
        <v>865</v>
      </c>
      <c r="PD331" s="16" t="s">
        <v>865</v>
      </c>
      <c r="PY331" s="16" t="s">
        <v>865</v>
      </c>
      <c r="QP331" s="16" t="s">
        <v>865</v>
      </c>
      <c r="QR331" s="16" t="s">
        <v>867</v>
      </c>
      <c r="QT331" s="16" t="s">
        <v>867</v>
      </c>
      <c r="QV331" s="16" t="s">
        <v>865</v>
      </c>
      <c r="QX331" s="16" t="s">
        <v>864</v>
      </c>
      <c r="QY331" s="16" t="s">
        <v>867</v>
      </c>
      <c r="RD331" s="16" t="s">
        <v>865</v>
      </c>
      <c r="RF331" s="16" t="s">
        <v>865</v>
      </c>
      <c r="RH331" s="16" t="s">
        <v>865</v>
      </c>
      <c r="RJ331" s="16" t="s">
        <v>865</v>
      </c>
      <c r="RN331" s="16" t="s">
        <v>7720</v>
      </c>
      <c r="RP331" s="16" t="s">
        <v>867</v>
      </c>
      <c r="RR331" s="16" t="s">
        <v>867</v>
      </c>
      <c r="RT331" s="16" t="s">
        <v>867</v>
      </c>
      <c r="RV331" s="16" t="s">
        <v>867</v>
      </c>
      <c r="RX331" s="16" t="s">
        <v>7720</v>
      </c>
      <c r="RZ331" s="16" t="s">
        <v>7720</v>
      </c>
      <c r="SQ331" s="16" t="s">
        <v>865</v>
      </c>
      <c r="SS331" s="16" t="s">
        <v>7293</v>
      </c>
      <c r="ST331" s="16" t="s">
        <v>7764</v>
      </c>
      <c r="TN331" s="16">
        <v>5000</v>
      </c>
      <c r="TO331" s="16">
        <v>3500</v>
      </c>
      <c r="TP331" s="16">
        <v>1200</v>
      </c>
      <c r="TQ331" s="16">
        <v>500</v>
      </c>
      <c r="TR331" s="16">
        <v>350</v>
      </c>
      <c r="TS331" s="16">
        <v>120</v>
      </c>
      <c r="TT331" s="16">
        <v>0</v>
      </c>
      <c r="TU331" s="16">
        <v>200</v>
      </c>
      <c r="TV331" s="16">
        <v>0</v>
      </c>
      <c r="TW331" s="16">
        <v>0</v>
      </c>
      <c r="TX331" s="16">
        <v>5000</v>
      </c>
      <c r="TZ331" s="16" t="s">
        <v>7367</v>
      </c>
      <c r="UA331" s="16" t="s">
        <v>5971</v>
      </c>
      <c r="UB331" s="16">
        <v>0</v>
      </c>
      <c r="UC331" s="16" t="s">
        <v>843</v>
      </c>
      <c r="UD331" s="16" t="s">
        <v>843</v>
      </c>
      <c r="UE331" s="16" t="s">
        <v>843</v>
      </c>
      <c r="UF331" s="16" t="s">
        <v>844</v>
      </c>
      <c r="UG331" s="16" t="s">
        <v>843</v>
      </c>
      <c r="UH331" s="16" t="s">
        <v>843</v>
      </c>
      <c r="VX331" s="16" t="s">
        <v>6028</v>
      </c>
      <c r="VY331" s="16" t="s">
        <v>844</v>
      </c>
      <c r="VZ331" s="16" t="s">
        <v>843</v>
      </c>
      <c r="WA331" s="16" t="s">
        <v>843</v>
      </c>
      <c r="WB331" s="16" t="s">
        <v>843</v>
      </c>
      <c r="WC331" s="16" t="s">
        <v>843</v>
      </c>
      <c r="WD331" s="16" t="s">
        <v>843</v>
      </c>
      <c r="WE331" s="16" t="s">
        <v>843</v>
      </c>
      <c r="WF331" s="16" t="s">
        <v>843</v>
      </c>
      <c r="WH331" s="16">
        <v>3250</v>
      </c>
      <c r="WO331" s="16" t="s">
        <v>6920</v>
      </c>
      <c r="XD331" s="16" t="s">
        <v>6975</v>
      </c>
      <c r="XE331" s="16" t="s">
        <v>843</v>
      </c>
      <c r="XF331" s="16" t="s">
        <v>843</v>
      </c>
      <c r="XG331" s="16" t="s">
        <v>844</v>
      </c>
      <c r="XH331" s="16" t="s">
        <v>843</v>
      </c>
      <c r="XI331" s="16" t="s">
        <v>843</v>
      </c>
      <c r="XJ331" s="16" t="s">
        <v>843</v>
      </c>
      <c r="XK331" s="16" t="s">
        <v>843</v>
      </c>
      <c r="XL331" s="16" t="s">
        <v>843</v>
      </c>
      <c r="XM331" s="16" t="s">
        <v>843</v>
      </c>
      <c r="XN331" s="16" t="s">
        <v>843</v>
      </c>
      <c r="XO331" s="16" t="s">
        <v>843</v>
      </c>
      <c r="XP331" s="16" t="s">
        <v>843</v>
      </c>
      <c r="XQ331" s="16" t="s">
        <v>843</v>
      </c>
      <c r="YF331" s="16" t="s">
        <v>865</v>
      </c>
      <c r="YN331" s="16" t="s">
        <v>7040</v>
      </c>
      <c r="YP331" s="16" t="s">
        <v>7981</v>
      </c>
      <c r="YR331" s="16" t="s">
        <v>10479</v>
      </c>
      <c r="YS331" s="16" t="s">
        <v>10480</v>
      </c>
      <c r="YT331" s="16" t="s">
        <v>8694</v>
      </c>
      <c r="YU331" s="16" t="s">
        <v>10481</v>
      </c>
      <c r="YV331" s="16" t="s">
        <v>9148</v>
      </c>
      <c r="YW331" s="16" t="s">
        <v>844</v>
      </c>
      <c r="YX331" s="16" t="s">
        <v>9148</v>
      </c>
      <c r="YY331" s="16" t="s">
        <v>843</v>
      </c>
      <c r="YZ331" s="16" t="s">
        <v>843</v>
      </c>
      <c r="ZA331" s="16" t="s">
        <v>8860</v>
      </c>
      <c r="ZB331" s="16">
        <v>11286.67</v>
      </c>
      <c r="ZC331" s="16" t="s">
        <v>8906</v>
      </c>
      <c r="ZD331" s="16" t="s">
        <v>9017</v>
      </c>
      <c r="ZE331" s="16" t="s">
        <v>8789</v>
      </c>
      <c r="ZF331" s="16" t="s">
        <v>8699</v>
      </c>
      <c r="ZG331" s="16" t="s">
        <v>8752</v>
      </c>
      <c r="ZH331" s="16" t="s">
        <v>8700</v>
      </c>
      <c r="ZI331" s="16" t="s">
        <v>8741</v>
      </c>
      <c r="ZJ331" s="16" t="s">
        <v>8699</v>
      </c>
      <c r="ZK331" s="16" t="s">
        <v>843</v>
      </c>
      <c r="ZL331" s="16" t="s">
        <v>8701</v>
      </c>
      <c r="ZM331" s="16" t="s">
        <v>843</v>
      </c>
      <c r="ZN331" s="16" t="s">
        <v>8703</v>
      </c>
      <c r="ZO331" s="16" t="s">
        <v>487</v>
      </c>
      <c r="ZP331" s="16" t="s">
        <v>487</v>
      </c>
      <c r="ZQ331" s="16" t="s">
        <v>486</v>
      </c>
      <c r="ZR331" s="16" t="s">
        <v>486</v>
      </c>
      <c r="ZS331" s="16" t="s">
        <v>8874</v>
      </c>
      <c r="ZT331" s="16" t="s">
        <v>8705</v>
      </c>
      <c r="ZU331" s="16" t="s">
        <v>8706</v>
      </c>
      <c r="ZV331" s="16" t="s">
        <v>487</v>
      </c>
      <c r="ZW331" s="16" t="s">
        <v>844</v>
      </c>
      <c r="ZX331" s="16" t="s">
        <v>844</v>
      </c>
      <c r="ZY331" s="16" t="s">
        <v>1056</v>
      </c>
      <c r="ZZ331" s="16" t="s">
        <v>843</v>
      </c>
      <c r="AAA331" s="16" t="s">
        <v>843</v>
      </c>
      <c r="AAB331" s="16" t="s">
        <v>843</v>
      </c>
      <c r="AAC331" s="16">
        <v>0</v>
      </c>
      <c r="AAD331" s="16" t="s">
        <v>844</v>
      </c>
      <c r="AAE331" s="16" t="s">
        <v>843</v>
      </c>
      <c r="AAF331" s="16" t="s">
        <v>843</v>
      </c>
      <c r="AAG331" s="16" t="s">
        <v>843</v>
      </c>
      <c r="AAH331" s="16" t="s">
        <v>843</v>
      </c>
      <c r="AAI331" s="16" t="s">
        <v>844</v>
      </c>
      <c r="AAJ331" s="16" t="s">
        <v>615</v>
      </c>
      <c r="AAK331" s="16" t="s">
        <v>633</v>
      </c>
      <c r="AAL331" s="16" t="s">
        <v>904</v>
      </c>
      <c r="AAM331" s="16" t="s">
        <v>663</v>
      </c>
      <c r="AAN331" s="16" t="s">
        <v>8707</v>
      </c>
      <c r="AAO331" s="16" t="s">
        <v>1018</v>
      </c>
      <c r="AAP331" s="16" t="s">
        <v>8708</v>
      </c>
      <c r="AAS331" s="16">
        <v>3250</v>
      </c>
      <c r="AAT331" s="16" t="s">
        <v>782</v>
      </c>
      <c r="AAU331" s="16" t="s">
        <v>782</v>
      </c>
      <c r="AAV331" s="16" t="s">
        <v>782</v>
      </c>
      <c r="AAW331" s="16" t="s">
        <v>782</v>
      </c>
      <c r="AAX331" s="16" t="s">
        <v>843</v>
      </c>
      <c r="AAY331" s="16" t="s">
        <v>8710</v>
      </c>
      <c r="AAZ331" s="16" t="s">
        <v>782</v>
      </c>
      <c r="ABB331" s="16" t="s">
        <v>782</v>
      </c>
      <c r="ABC331" s="16" t="s">
        <v>783</v>
      </c>
      <c r="ABD331" s="16" t="s">
        <v>783</v>
      </c>
      <c r="ABE331" s="16" t="s">
        <v>783</v>
      </c>
      <c r="ABF331" s="16" t="s">
        <v>782</v>
      </c>
      <c r="ABG331" s="16" t="s">
        <v>782</v>
      </c>
      <c r="ABH331" s="16" t="s">
        <v>782</v>
      </c>
      <c r="ABI331" s="16" t="s">
        <v>782</v>
      </c>
      <c r="ABJ331" s="16" t="s">
        <v>783</v>
      </c>
      <c r="ABK331" s="16" t="s">
        <v>783</v>
      </c>
      <c r="ABL331" s="16" t="s">
        <v>8759</v>
      </c>
      <c r="ABM331" s="16" t="s">
        <v>844</v>
      </c>
      <c r="ABN331" s="16" t="s">
        <v>1034</v>
      </c>
      <c r="ABP331" s="16" t="s">
        <v>972</v>
      </c>
      <c r="ABQ331" s="16" t="s">
        <v>4324</v>
      </c>
      <c r="ABR331" s="16" t="s">
        <v>470</v>
      </c>
      <c r="ABS331" s="16" t="s">
        <v>445</v>
      </c>
      <c r="ABT331" s="16" t="s">
        <v>1056</v>
      </c>
      <c r="ABU331" s="16" t="s">
        <v>844</v>
      </c>
      <c r="ABV331" s="16" t="s">
        <v>487</v>
      </c>
      <c r="ABW331" s="16" t="s">
        <v>486</v>
      </c>
      <c r="ABX331" s="16" t="s">
        <v>892</v>
      </c>
      <c r="ABY331" s="16" t="s">
        <v>486</v>
      </c>
      <c r="ABZ331" s="16" t="s">
        <v>486</v>
      </c>
      <c r="ACA331" s="16" t="s">
        <v>759</v>
      </c>
      <c r="ACB331" s="16" t="s">
        <v>768</v>
      </c>
      <c r="ACC331" s="16" t="s">
        <v>737</v>
      </c>
      <c r="ACD331" s="16" t="s">
        <v>487</v>
      </c>
      <c r="ACE331" s="16" t="s">
        <v>486</v>
      </c>
      <c r="ACG331" s="16" t="s">
        <v>1013</v>
      </c>
      <c r="ACH331" s="16" t="s">
        <v>1009</v>
      </c>
      <c r="ACI331" s="16" t="s">
        <v>462</v>
      </c>
      <c r="ACJ331" s="16">
        <v>0.79400000000000004</v>
      </c>
      <c r="ACK331" s="16" t="s">
        <v>482</v>
      </c>
      <c r="ACL331" s="16" t="s">
        <v>740</v>
      </c>
      <c r="ACM331" s="16" t="s">
        <v>1188</v>
      </c>
      <c r="ACN331" s="16" t="s">
        <v>1169</v>
      </c>
      <c r="ACO331" s="16" t="s">
        <v>1856</v>
      </c>
      <c r="ACP331" s="16">
        <v>3250</v>
      </c>
      <c r="ACQ331" s="16" t="s">
        <v>1202</v>
      </c>
      <c r="ACR331" s="16" t="s">
        <v>1645</v>
      </c>
      <c r="ACS331" s="16" t="s">
        <v>680</v>
      </c>
      <c r="ACT331" s="16" t="s">
        <v>1522</v>
      </c>
      <c r="ACU331" s="16" t="s">
        <v>833</v>
      </c>
      <c r="ACV331" s="16" t="s">
        <v>8711</v>
      </c>
      <c r="ACW331" s="16" t="s">
        <v>445</v>
      </c>
      <c r="ACX331" s="16" t="s">
        <v>1914</v>
      </c>
      <c r="ACY331" s="16" t="s">
        <v>1947</v>
      </c>
      <c r="ACZ331" s="16">
        <v>1</v>
      </c>
      <c r="ADA331" s="16">
        <v>1</v>
      </c>
      <c r="ADB331" s="16">
        <v>1</v>
      </c>
      <c r="ADC331" s="16">
        <v>1</v>
      </c>
      <c r="ADD331" s="16">
        <v>1</v>
      </c>
      <c r="ADE331" s="16" t="s">
        <v>8712</v>
      </c>
      <c r="ADF331" s="16">
        <v>0</v>
      </c>
      <c r="ADG331" s="16" t="s">
        <v>486</v>
      </c>
      <c r="ADH331" s="16">
        <v>2</v>
      </c>
      <c r="ADI331" s="16" t="s">
        <v>486</v>
      </c>
      <c r="ADJ331" s="16" t="s">
        <v>1744</v>
      </c>
      <c r="ADK331" s="16" t="s">
        <v>1750</v>
      </c>
      <c r="ADL331" s="16" t="s">
        <v>1761</v>
      </c>
      <c r="ADM331" s="16" t="s">
        <v>13195</v>
      </c>
      <c r="ADN331" s="16" t="s">
        <v>13196</v>
      </c>
      <c r="ADO331" s="16" t="s">
        <v>13197</v>
      </c>
      <c r="ADP331" s="16" t="s">
        <v>13196</v>
      </c>
      <c r="ADQ331" s="16" t="s">
        <v>13194</v>
      </c>
      <c r="ADR331" s="16" t="s">
        <v>13194</v>
      </c>
      <c r="ADS331" s="16" t="s">
        <v>1750</v>
      </c>
      <c r="ADW331" s="16" t="s">
        <v>8729</v>
      </c>
      <c r="ADY331" s="16" t="s">
        <v>1063</v>
      </c>
      <c r="AEB331" s="16">
        <v>11286.666666666701</v>
      </c>
      <c r="AEC331" s="16" t="s">
        <v>1058</v>
      </c>
      <c r="AED331" s="16">
        <v>1625</v>
      </c>
      <c r="AEE331" s="16" t="s">
        <v>952</v>
      </c>
      <c r="AEH331" s="16">
        <v>3250</v>
      </c>
      <c r="AEI331" s="16">
        <v>2500</v>
      </c>
      <c r="AEJ331" s="16">
        <v>1750</v>
      </c>
      <c r="AEK331" s="16">
        <v>600</v>
      </c>
      <c r="AEL331" s="16">
        <v>250</v>
      </c>
      <c r="AEN331" s="16">
        <v>175</v>
      </c>
      <c r="AEO331" s="16">
        <v>60</v>
      </c>
      <c r="AEP331" s="16">
        <v>100</v>
      </c>
    </row>
    <row r="332" spans="1:823" x14ac:dyDescent="0.25">
      <c r="A332" s="30">
        <v>45831</v>
      </c>
      <c r="B332" s="16" t="s">
        <v>10482</v>
      </c>
      <c r="C332" s="16" t="s">
        <v>867</v>
      </c>
      <c r="D332" s="16" t="s">
        <v>867</v>
      </c>
      <c r="E332" s="16">
        <v>52</v>
      </c>
      <c r="F332" s="16" t="s">
        <v>8153</v>
      </c>
      <c r="G332" s="16" t="s">
        <v>4113</v>
      </c>
      <c r="I332" s="16" t="s">
        <v>4148</v>
      </c>
      <c r="Z332" s="16" t="s">
        <v>993</v>
      </c>
      <c r="AA332" s="16" t="s">
        <v>470</v>
      </c>
      <c r="AB332" s="16">
        <v>2</v>
      </c>
      <c r="AC332" s="16" t="s">
        <v>844</v>
      </c>
      <c r="AD332" s="16" t="s">
        <v>843</v>
      </c>
      <c r="AE332" s="16" t="s">
        <v>843</v>
      </c>
      <c r="AF332" s="16" t="s">
        <v>844</v>
      </c>
      <c r="AG332" s="16" t="s">
        <v>844</v>
      </c>
      <c r="AH332" s="16" t="s">
        <v>844</v>
      </c>
      <c r="AI332" s="16" t="s">
        <v>844</v>
      </c>
      <c r="AJ332" s="16" t="s">
        <v>843</v>
      </c>
      <c r="AK332" s="16" t="s">
        <v>843</v>
      </c>
      <c r="AM332" s="16" t="s">
        <v>737</v>
      </c>
      <c r="AN332" s="16" t="s">
        <v>759</v>
      </c>
      <c r="AP332" s="16" t="s">
        <v>768</v>
      </c>
      <c r="AR332" s="16" t="s">
        <v>6910</v>
      </c>
      <c r="BB332" s="16">
        <v>1</v>
      </c>
      <c r="BC332" s="16" t="s">
        <v>7878</v>
      </c>
      <c r="BE332" s="16" t="s">
        <v>5098</v>
      </c>
      <c r="BV332" s="16" t="s">
        <v>4433</v>
      </c>
      <c r="BW332" s="16" t="s">
        <v>844</v>
      </c>
      <c r="BX332" s="16" t="s">
        <v>843</v>
      </c>
      <c r="BY332" s="16" t="s">
        <v>843</v>
      </c>
      <c r="BZ332" s="16" t="s">
        <v>843</v>
      </c>
      <c r="CA332" s="16" t="s">
        <v>843</v>
      </c>
      <c r="CB332" s="16" t="s">
        <v>843</v>
      </c>
      <c r="CC332" s="16" t="s">
        <v>843</v>
      </c>
      <c r="CD332" s="16" t="s">
        <v>843</v>
      </c>
      <c r="CE332" s="16" t="s">
        <v>843</v>
      </c>
      <c r="CF332" s="16" t="s">
        <v>843</v>
      </c>
      <c r="CG332" s="16" t="s">
        <v>843</v>
      </c>
      <c r="CH332" s="16" t="s">
        <v>843</v>
      </c>
      <c r="CI332" s="16" t="s">
        <v>843</v>
      </c>
      <c r="CJ332" s="16" t="s">
        <v>843</v>
      </c>
      <c r="CK332" s="16" t="s">
        <v>843</v>
      </c>
      <c r="CP332" s="16" t="s">
        <v>865</v>
      </c>
      <c r="DX332" s="16" t="s">
        <v>867</v>
      </c>
      <c r="DY332" s="16" t="s">
        <v>867</v>
      </c>
      <c r="GC332" s="16" t="s">
        <v>5342</v>
      </c>
      <c r="GF332" s="16" t="s">
        <v>867</v>
      </c>
      <c r="GG332" s="16" t="s">
        <v>867</v>
      </c>
      <c r="GV332" s="16" t="s">
        <v>5449</v>
      </c>
      <c r="GW332" s="16" t="s">
        <v>843</v>
      </c>
      <c r="GX332" s="16" t="s">
        <v>843</v>
      </c>
      <c r="GY332" s="16" t="s">
        <v>843</v>
      </c>
      <c r="GZ332" s="16" t="s">
        <v>844</v>
      </c>
      <c r="HA332" s="16" t="s">
        <v>843</v>
      </c>
      <c r="HB332" s="16" t="s">
        <v>843</v>
      </c>
      <c r="HC332" s="16" t="s">
        <v>843</v>
      </c>
      <c r="HD332" s="16" t="s">
        <v>843</v>
      </c>
      <c r="HE332" s="16" t="s">
        <v>843</v>
      </c>
      <c r="HF332" s="16" t="s">
        <v>843</v>
      </c>
      <c r="HH332" s="16" t="s">
        <v>5456</v>
      </c>
      <c r="HK332" s="16" t="s">
        <v>865</v>
      </c>
      <c r="HM332" s="16" t="s">
        <v>865</v>
      </c>
      <c r="HZ332" s="16" t="s">
        <v>7944</v>
      </c>
      <c r="KE332" s="16" t="s">
        <v>5585</v>
      </c>
      <c r="KG332" s="16" t="s">
        <v>7018</v>
      </c>
      <c r="KH332" s="16" t="s">
        <v>7030</v>
      </c>
      <c r="KI332" s="16" t="s">
        <v>865</v>
      </c>
      <c r="LG332" s="16" t="s">
        <v>867</v>
      </c>
      <c r="LH332" s="16" t="s">
        <v>867</v>
      </c>
      <c r="LI332" s="16" t="s">
        <v>867</v>
      </c>
      <c r="LJ332" s="16" t="s">
        <v>867</v>
      </c>
      <c r="LK332" s="16" t="s">
        <v>867</v>
      </c>
      <c r="LL332" s="16" t="s">
        <v>5663</v>
      </c>
      <c r="LM332" s="16" t="s">
        <v>843</v>
      </c>
      <c r="LN332" s="16" t="s">
        <v>843</v>
      </c>
      <c r="LO332" s="16" t="s">
        <v>844</v>
      </c>
      <c r="LP332" s="16" t="s">
        <v>843</v>
      </c>
      <c r="LQ332" s="16" t="s">
        <v>843</v>
      </c>
      <c r="LR332" s="16" t="s">
        <v>843</v>
      </c>
      <c r="LS332" s="16" t="s">
        <v>843</v>
      </c>
      <c r="LT332" s="16" t="s">
        <v>843</v>
      </c>
      <c r="LU332" s="16" t="s">
        <v>843</v>
      </c>
      <c r="LV332" s="16" t="s">
        <v>843</v>
      </c>
      <c r="LW332" s="16" t="s">
        <v>843</v>
      </c>
      <c r="LX332" s="16" t="s">
        <v>843</v>
      </c>
      <c r="LY332" s="16" t="s">
        <v>843</v>
      </c>
      <c r="LZ332" s="16" t="s">
        <v>843</v>
      </c>
      <c r="MA332" s="16" t="s">
        <v>843</v>
      </c>
      <c r="MC332" s="16" t="s">
        <v>5694</v>
      </c>
      <c r="MD332" s="16" t="s">
        <v>844</v>
      </c>
      <c r="ME332" s="16" t="s">
        <v>843</v>
      </c>
      <c r="MF332" s="16" t="s">
        <v>843</v>
      </c>
      <c r="MG332" s="16" t="s">
        <v>843</v>
      </c>
      <c r="MH332" s="16" t="s">
        <v>843</v>
      </c>
      <c r="MI332" s="16" t="s">
        <v>843</v>
      </c>
      <c r="MJ332" s="16" t="s">
        <v>843</v>
      </c>
      <c r="MK332" s="16" t="s">
        <v>843</v>
      </c>
      <c r="ML332" s="16" t="s">
        <v>843</v>
      </c>
      <c r="MM332" s="16" t="s">
        <v>843</v>
      </c>
      <c r="MN332" s="16" t="s">
        <v>843</v>
      </c>
      <c r="MO332" s="16" t="s">
        <v>843</v>
      </c>
      <c r="MP332" s="16" t="s">
        <v>843</v>
      </c>
      <c r="MQ332" s="16" t="s">
        <v>843</v>
      </c>
      <c r="MR332" s="16" t="s">
        <v>843</v>
      </c>
      <c r="MS332" s="16" t="s">
        <v>843</v>
      </c>
      <c r="MT332" s="16" t="s">
        <v>843</v>
      </c>
      <c r="MU332" s="16" t="s">
        <v>843</v>
      </c>
      <c r="MV332" s="16" t="s">
        <v>843</v>
      </c>
      <c r="MX332" s="16" t="s">
        <v>5694</v>
      </c>
      <c r="MY332" s="16" t="s">
        <v>844</v>
      </c>
      <c r="MZ332" s="16" t="s">
        <v>843</v>
      </c>
      <c r="NA332" s="16" t="s">
        <v>843</v>
      </c>
      <c r="NB332" s="16" t="s">
        <v>843</v>
      </c>
      <c r="NC332" s="16" t="s">
        <v>843</v>
      </c>
      <c r="ND332" s="16" t="s">
        <v>843</v>
      </c>
      <c r="NE332" s="16" t="s">
        <v>843</v>
      </c>
      <c r="NF332" s="16" t="s">
        <v>843</v>
      </c>
      <c r="NG332" s="16" t="s">
        <v>843</v>
      </c>
      <c r="NH332" s="16" t="s">
        <v>843</v>
      </c>
      <c r="NI332" s="16" t="s">
        <v>843</v>
      </c>
      <c r="NJ332" s="16" t="s">
        <v>843</v>
      </c>
      <c r="NK332" s="16" t="s">
        <v>843</v>
      </c>
      <c r="NL332" s="16" t="s">
        <v>843</v>
      </c>
      <c r="NM332" s="16" t="s">
        <v>843</v>
      </c>
      <c r="NN332" s="16" t="s">
        <v>843</v>
      </c>
      <c r="NO332" s="16" t="s">
        <v>843</v>
      </c>
      <c r="NP332" s="16" t="s">
        <v>843</v>
      </c>
      <c r="NQ332" s="16" t="s">
        <v>843</v>
      </c>
      <c r="PC332" s="16" t="s">
        <v>867</v>
      </c>
      <c r="PE332" s="16" t="s">
        <v>865</v>
      </c>
      <c r="PY332" s="16" t="s">
        <v>867</v>
      </c>
      <c r="PZ332" s="16">
        <v>2</v>
      </c>
      <c r="QP332" s="16" t="s">
        <v>865</v>
      </c>
      <c r="QR332" s="16" t="s">
        <v>867</v>
      </c>
      <c r="QT332" s="16" t="s">
        <v>867</v>
      </c>
      <c r="QV332" s="16" t="s">
        <v>865</v>
      </c>
      <c r="QX332" s="16" t="s">
        <v>867</v>
      </c>
      <c r="RD332" s="16" t="s">
        <v>865</v>
      </c>
      <c r="RF332" s="16" t="s">
        <v>865</v>
      </c>
      <c r="RH332" s="16" t="s">
        <v>865</v>
      </c>
      <c r="RJ332" s="16" t="s">
        <v>865</v>
      </c>
      <c r="RN332" s="16" t="s">
        <v>7720</v>
      </c>
      <c r="RP332" s="16" t="s">
        <v>867</v>
      </c>
      <c r="RR332" s="16" t="s">
        <v>867</v>
      </c>
      <c r="RT332" s="16" t="s">
        <v>867</v>
      </c>
      <c r="RV332" s="16" t="s">
        <v>7720</v>
      </c>
      <c r="RX332" s="16" t="s">
        <v>7720</v>
      </c>
      <c r="RZ332" s="16" t="s">
        <v>7720</v>
      </c>
      <c r="SQ332" s="16" t="s">
        <v>867</v>
      </c>
      <c r="SS332" s="16" t="s">
        <v>7293</v>
      </c>
      <c r="ST332" s="16" t="s">
        <v>7761</v>
      </c>
      <c r="TN332" s="16">
        <v>4000</v>
      </c>
      <c r="TO332" s="16">
        <v>4000</v>
      </c>
      <c r="TP332" s="16">
        <v>800</v>
      </c>
      <c r="TQ332" s="16">
        <v>400</v>
      </c>
      <c r="TR332" s="16">
        <v>200</v>
      </c>
      <c r="TS332" s="16">
        <v>200</v>
      </c>
      <c r="TT332" s="16">
        <v>0</v>
      </c>
      <c r="TU332" s="16">
        <v>300</v>
      </c>
      <c r="TW332" s="16">
        <v>0</v>
      </c>
      <c r="TX332" s="16">
        <v>0</v>
      </c>
      <c r="TZ332" s="16" t="s">
        <v>7367</v>
      </c>
      <c r="UA332" s="16" t="s">
        <v>9780</v>
      </c>
      <c r="UB332" s="16">
        <v>0</v>
      </c>
      <c r="UC332" s="16" t="s">
        <v>844</v>
      </c>
      <c r="UD332" s="16" t="s">
        <v>843</v>
      </c>
      <c r="UE332" s="16" t="s">
        <v>844</v>
      </c>
      <c r="UF332" s="16" t="s">
        <v>843</v>
      </c>
      <c r="UG332" s="16" t="s">
        <v>843</v>
      </c>
      <c r="UH332" s="16" t="s">
        <v>843</v>
      </c>
      <c r="UL332" s="16">
        <v>12000</v>
      </c>
      <c r="VK332" s="16" t="s">
        <v>6055</v>
      </c>
      <c r="VL332" s="16" t="s">
        <v>843</v>
      </c>
      <c r="VM332" s="16" t="s">
        <v>844</v>
      </c>
      <c r="VN332" s="16" t="s">
        <v>843</v>
      </c>
      <c r="VO332" s="16" t="s">
        <v>843</v>
      </c>
      <c r="VP332" s="16" t="s">
        <v>843</v>
      </c>
      <c r="VQ332" s="16" t="s">
        <v>843</v>
      </c>
      <c r="VR332" s="16" t="s">
        <v>843</v>
      </c>
      <c r="VS332" s="16" t="s">
        <v>843</v>
      </c>
      <c r="VT332" s="16" t="s">
        <v>843</v>
      </c>
      <c r="VW332" s="16">
        <v>1500</v>
      </c>
      <c r="WO332" s="16" t="s">
        <v>6926</v>
      </c>
      <c r="YN332" s="16" t="s">
        <v>7040</v>
      </c>
      <c r="YP332" s="16" t="s">
        <v>7984</v>
      </c>
      <c r="YR332" s="16" t="s">
        <v>10483</v>
      </c>
      <c r="YS332" s="16" t="s">
        <v>10484</v>
      </c>
      <c r="YT332" s="16" t="s">
        <v>8694</v>
      </c>
      <c r="YU332" s="16" t="s">
        <v>10485</v>
      </c>
      <c r="YV332" s="16" t="s">
        <v>8696</v>
      </c>
      <c r="YW332" s="16" t="s">
        <v>844</v>
      </c>
      <c r="YX332" s="16" t="s">
        <v>8696</v>
      </c>
      <c r="YZ332" s="16" t="s">
        <v>843</v>
      </c>
      <c r="ZA332" s="16" t="s">
        <v>843</v>
      </c>
      <c r="ZB332" s="16">
        <v>9900</v>
      </c>
      <c r="ZC332" s="16" t="s">
        <v>8832</v>
      </c>
      <c r="ZD332" s="16" t="s">
        <v>8832</v>
      </c>
      <c r="ZE332" s="16" t="s">
        <v>8698</v>
      </c>
      <c r="ZF332" s="16" t="s">
        <v>8699</v>
      </c>
      <c r="ZG332" s="16" t="s">
        <v>8701</v>
      </c>
      <c r="ZH332" s="16" t="s">
        <v>8701</v>
      </c>
      <c r="ZI332" s="16" t="s">
        <v>8754</v>
      </c>
      <c r="ZJ332" s="16" t="s">
        <v>843</v>
      </c>
      <c r="ZK332" s="16" t="s">
        <v>843</v>
      </c>
      <c r="ZL332" s="16" t="s">
        <v>8752</v>
      </c>
      <c r="ZM332" s="16" t="s">
        <v>843</v>
      </c>
      <c r="ZN332" s="16" t="s">
        <v>8725</v>
      </c>
      <c r="ZO332" s="16" t="s">
        <v>487</v>
      </c>
      <c r="ZP332" s="16" t="s">
        <v>487</v>
      </c>
      <c r="ZQ332" s="16" t="s">
        <v>487</v>
      </c>
      <c r="ZR332" s="16" t="s">
        <v>486</v>
      </c>
      <c r="ZS332" s="16" t="s">
        <v>1056</v>
      </c>
      <c r="ZT332" s="16" t="s">
        <v>8705</v>
      </c>
      <c r="ZU332" s="16" t="s">
        <v>8706</v>
      </c>
      <c r="ZV332" s="16" t="s">
        <v>487</v>
      </c>
      <c r="ZW332" s="16" t="s">
        <v>843</v>
      </c>
      <c r="ZX332" s="16" t="s">
        <v>1056</v>
      </c>
      <c r="ZY332" s="16" t="s">
        <v>844</v>
      </c>
      <c r="ZZ332" s="16" t="s">
        <v>844</v>
      </c>
      <c r="AAA332" s="16" t="s">
        <v>843</v>
      </c>
      <c r="AAB332" s="16" t="s">
        <v>843</v>
      </c>
      <c r="AAC332" s="16">
        <v>2</v>
      </c>
      <c r="AAD332" s="16" t="s">
        <v>844</v>
      </c>
      <c r="AAE332" s="16" t="s">
        <v>844</v>
      </c>
      <c r="AAF332" s="16" t="s">
        <v>843</v>
      </c>
      <c r="AAG332" s="16" t="s">
        <v>843</v>
      </c>
      <c r="AAH332" s="16" t="s">
        <v>843</v>
      </c>
      <c r="AAI332" s="16" t="s">
        <v>843</v>
      </c>
      <c r="AAJ332" s="16" t="s">
        <v>600</v>
      </c>
      <c r="AAK332" s="16" t="s">
        <v>655</v>
      </c>
      <c r="AAL332" s="16" t="s">
        <v>905</v>
      </c>
      <c r="AAM332" s="16" t="s">
        <v>663</v>
      </c>
      <c r="AAN332" s="16" t="s">
        <v>8707</v>
      </c>
      <c r="AAO332" s="16" t="s">
        <v>1019</v>
      </c>
      <c r="AAP332" s="16" t="s">
        <v>8708</v>
      </c>
      <c r="AAR332" s="16" t="s">
        <v>8943</v>
      </c>
      <c r="AAS332" s="16">
        <v>12704.23</v>
      </c>
      <c r="AAT332" s="16" t="s">
        <v>782</v>
      </c>
      <c r="AAU332" s="16" t="s">
        <v>782</v>
      </c>
      <c r="AAV332" s="16" t="s">
        <v>782</v>
      </c>
      <c r="AAW332" s="16" t="s">
        <v>782</v>
      </c>
      <c r="AAX332" s="16" t="s">
        <v>843</v>
      </c>
      <c r="AAY332" s="16" t="s">
        <v>8710</v>
      </c>
      <c r="AAZ332" s="16" t="s">
        <v>782</v>
      </c>
      <c r="ABA332" s="16" t="s">
        <v>782</v>
      </c>
      <c r="ABB332" s="16" t="s">
        <v>782</v>
      </c>
      <c r="ABC332" s="16" t="s">
        <v>783</v>
      </c>
      <c r="ABD332" s="16" t="s">
        <v>783</v>
      </c>
      <c r="ABE332" s="16" t="s">
        <v>783</v>
      </c>
      <c r="ABF332" s="16" t="s">
        <v>782</v>
      </c>
      <c r="ABG332" s="16" t="s">
        <v>782</v>
      </c>
      <c r="ABH332" s="16" t="s">
        <v>782</v>
      </c>
      <c r="ABI332" s="16" t="s">
        <v>783</v>
      </c>
      <c r="ABJ332" s="16" t="s">
        <v>783</v>
      </c>
      <c r="ABK332" s="16" t="s">
        <v>783</v>
      </c>
      <c r="ABL332" s="16" t="s">
        <v>8769</v>
      </c>
      <c r="ABM332" s="16" t="s">
        <v>843</v>
      </c>
      <c r="ABN332" s="16" t="s">
        <v>1034</v>
      </c>
      <c r="ABO332" s="16" t="s">
        <v>486</v>
      </c>
      <c r="ABP332" s="16" t="s">
        <v>972</v>
      </c>
      <c r="ABQ332" s="16" t="s">
        <v>4324</v>
      </c>
      <c r="ABR332" s="16" t="s">
        <v>470</v>
      </c>
      <c r="ABS332" s="16" t="s">
        <v>451</v>
      </c>
      <c r="ABT332" s="16" t="s">
        <v>1056</v>
      </c>
      <c r="ABU332" s="16" t="s">
        <v>1056</v>
      </c>
      <c r="ABV332" s="16" t="s">
        <v>487</v>
      </c>
      <c r="ABW332" s="16" t="s">
        <v>487</v>
      </c>
      <c r="ABX332" s="16" t="s">
        <v>894</v>
      </c>
      <c r="ABY332" s="16" t="s">
        <v>486</v>
      </c>
      <c r="ABZ332" s="16" t="s">
        <v>486</v>
      </c>
      <c r="ACA332" s="16" t="s">
        <v>759</v>
      </c>
      <c r="ACB332" s="16" t="s">
        <v>768</v>
      </c>
      <c r="ACC332" s="16" t="s">
        <v>737</v>
      </c>
      <c r="ACD332" s="16" t="s">
        <v>487</v>
      </c>
      <c r="ACE332" s="16" t="s">
        <v>487</v>
      </c>
      <c r="ACG332" s="16" t="s">
        <v>1014</v>
      </c>
      <c r="ACH332" s="16" t="s">
        <v>1009</v>
      </c>
      <c r="ACI332" s="16" t="s">
        <v>462</v>
      </c>
      <c r="ACJ332" s="16">
        <v>1.1910000000000001</v>
      </c>
      <c r="ACK332" s="16" t="s">
        <v>478</v>
      </c>
      <c r="ACL332" s="16" t="s">
        <v>738</v>
      </c>
      <c r="ACM332" s="16" t="s">
        <v>1189</v>
      </c>
      <c r="ACN332" s="16" t="s">
        <v>1169</v>
      </c>
      <c r="ACO332" s="16" t="s">
        <v>1856</v>
      </c>
      <c r="ACQ332" s="16" t="s">
        <v>1202</v>
      </c>
      <c r="ACR332" s="16" t="s">
        <v>1645</v>
      </c>
      <c r="ACS332" s="16" t="s">
        <v>676</v>
      </c>
      <c r="ACT332" s="16" t="s">
        <v>1522</v>
      </c>
      <c r="ACU332" s="16" t="s">
        <v>831</v>
      </c>
      <c r="ACV332" s="16" t="s">
        <v>8756</v>
      </c>
      <c r="ACW332" s="16" t="s">
        <v>451</v>
      </c>
      <c r="ACX332" s="16" t="s">
        <v>1914</v>
      </c>
      <c r="ACY332" s="16" t="s">
        <v>1947</v>
      </c>
      <c r="ACZ332" s="16">
        <v>1</v>
      </c>
      <c r="ADA332" s="16">
        <v>1</v>
      </c>
      <c r="ADB332" s="16">
        <v>1</v>
      </c>
      <c r="ADC332" s="16">
        <v>1</v>
      </c>
      <c r="ADD332" s="16">
        <v>1</v>
      </c>
      <c r="ADE332" s="16" t="s">
        <v>8712</v>
      </c>
      <c r="ADF332" s="16">
        <v>0</v>
      </c>
      <c r="ADG332" s="16" t="s">
        <v>487</v>
      </c>
      <c r="ADH332" s="16">
        <v>2</v>
      </c>
      <c r="ADI332" s="16" t="s">
        <v>1553</v>
      </c>
      <c r="ADJ332" s="16" t="s">
        <v>1744</v>
      </c>
      <c r="ADK332" s="16" t="s">
        <v>1750</v>
      </c>
      <c r="ADL332" s="16" t="s">
        <v>1764</v>
      </c>
      <c r="ADM332" s="16" t="s">
        <v>13195</v>
      </c>
      <c r="ADN332" s="16" t="s">
        <v>13196</v>
      </c>
      <c r="ADO332" s="16" t="s">
        <v>13197</v>
      </c>
      <c r="ADP332" s="16" t="s">
        <v>13196</v>
      </c>
      <c r="ADR332" s="16" t="s">
        <v>13194</v>
      </c>
      <c r="ADS332" s="16" t="s">
        <v>13194</v>
      </c>
      <c r="ADV332" s="16" t="s">
        <v>1756</v>
      </c>
      <c r="ADY332" s="16" t="s">
        <v>1063</v>
      </c>
      <c r="AEB332" s="16">
        <v>9900</v>
      </c>
      <c r="AEC332" s="16" t="s">
        <v>1059</v>
      </c>
      <c r="AED332" s="16">
        <v>6352.12</v>
      </c>
      <c r="AEE332" s="16" t="s">
        <v>952</v>
      </c>
      <c r="AEH332" s="16">
        <v>1500</v>
      </c>
      <c r="AEI332" s="16">
        <v>2000</v>
      </c>
      <c r="AEJ332" s="16">
        <v>2000</v>
      </c>
      <c r="AEK332" s="16">
        <v>400</v>
      </c>
      <c r="AEL332" s="16">
        <v>200</v>
      </c>
      <c r="AEN332" s="16">
        <v>100</v>
      </c>
      <c r="AEO332" s="16">
        <v>100</v>
      </c>
      <c r="AEP332" s="16">
        <v>150</v>
      </c>
    </row>
    <row r="333" spans="1:823" x14ac:dyDescent="0.25">
      <c r="A333" s="30">
        <v>45831</v>
      </c>
      <c r="B333" s="16" t="s">
        <v>10486</v>
      </c>
      <c r="C333" s="16" t="s">
        <v>867</v>
      </c>
      <c r="D333" s="16" t="s">
        <v>867</v>
      </c>
      <c r="E333" s="16">
        <v>79</v>
      </c>
      <c r="F333" s="16" t="s">
        <v>8153</v>
      </c>
      <c r="G333" s="16" t="s">
        <v>4113</v>
      </c>
      <c r="I333" s="16" t="s">
        <v>4148</v>
      </c>
      <c r="Z333" s="16" t="s">
        <v>987</v>
      </c>
      <c r="AA333" s="16" t="s">
        <v>474</v>
      </c>
      <c r="AB333" s="16">
        <v>1</v>
      </c>
      <c r="AC333" s="16" t="s">
        <v>843</v>
      </c>
      <c r="AD333" s="16" t="s">
        <v>843</v>
      </c>
      <c r="AE333" s="16" t="s">
        <v>843</v>
      </c>
      <c r="AF333" s="16" t="s">
        <v>843</v>
      </c>
      <c r="AG333" s="16" t="s">
        <v>844</v>
      </c>
      <c r="AH333" s="16" t="s">
        <v>843</v>
      </c>
      <c r="AI333" s="16" t="s">
        <v>844</v>
      </c>
      <c r="AJ333" s="16" t="s">
        <v>843</v>
      </c>
      <c r="AK333" s="16" t="s">
        <v>843</v>
      </c>
      <c r="AM333" s="16" t="s">
        <v>737</v>
      </c>
      <c r="AN333" s="16" t="s">
        <v>759</v>
      </c>
      <c r="AP333" s="16" t="s">
        <v>774</v>
      </c>
      <c r="AR333" s="16" t="s">
        <v>6907</v>
      </c>
      <c r="BB333" s="16">
        <v>1</v>
      </c>
      <c r="BC333" s="16" t="s">
        <v>7878</v>
      </c>
      <c r="BE333" s="16" t="s">
        <v>5101</v>
      </c>
      <c r="BV333" s="16" t="s">
        <v>4433</v>
      </c>
      <c r="BW333" s="16" t="s">
        <v>844</v>
      </c>
      <c r="BX333" s="16" t="s">
        <v>843</v>
      </c>
      <c r="BY333" s="16" t="s">
        <v>843</v>
      </c>
      <c r="BZ333" s="16" t="s">
        <v>843</v>
      </c>
      <c r="CA333" s="16" t="s">
        <v>843</v>
      </c>
      <c r="CB333" s="16" t="s">
        <v>843</v>
      </c>
      <c r="CC333" s="16" t="s">
        <v>843</v>
      </c>
      <c r="CD333" s="16" t="s">
        <v>843</v>
      </c>
      <c r="CE333" s="16" t="s">
        <v>843</v>
      </c>
      <c r="CF333" s="16" t="s">
        <v>843</v>
      </c>
      <c r="CG333" s="16" t="s">
        <v>843</v>
      </c>
      <c r="CH333" s="16" t="s">
        <v>843</v>
      </c>
      <c r="CI333" s="16" t="s">
        <v>843</v>
      </c>
      <c r="CJ333" s="16" t="s">
        <v>843</v>
      </c>
      <c r="CK333" s="16" t="s">
        <v>843</v>
      </c>
      <c r="CP333" s="16" t="s">
        <v>867</v>
      </c>
      <c r="CQ333" s="16" t="s">
        <v>9193</v>
      </c>
      <c r="CR333" s="16" t="s">
        <v>844</v>
      </c>
      <c r="CS333" s="16" t="s">
        <v>844</v>
      </c>
      <c r="CT333" s="16" t="s">
        <v>843</v>
      </c>
      <c r="CU333" s="16" t="s">
        <v>843</v>
      </c>
      <c r="CV333" s="16" t="s">
        <v>843</v>
      </c>
      <c r="CW333" s="16" t="s">
        <v>843</v>
      </c>
      <c r="CX333" s="16" t="s">
        <v>843</v>
      </c>
      <c r="CY333" s="16" t="s">
        <v>843</v>
      </c>
      <c r="CZ333" s="16" t="s">
        <v>843</v>
      </c>
      <c r="DA333" s="16" t="s">
        <v>5184</v>
      </c>
      <c r="DX333" s="16" t="s">
        <v>867</v>
      </c>
      <c r="DY333" s="16" t="s">
        <v>867</v>
      </c>
      <c r="GC333" s="16" t="s">
        <v>5342</v>
      </c>
      <c r="GF333" s="16" t="s">
        <v>6818</v>
      </c>
      <c r="GG333" s="16" t="s">
        <v>867</v>
      </c>
      <c r="GV333" s="16" t="s">
        <v>5449</v>
      </c>
      <c r="GW333" s="16" t="s">
        <v>843</v>
      </c>
      <c r="GX333" s="16" t="s">
        <v>843</v>
      </c>
      <c r="GY333" s="16" t="s">
        <v>843</v>
      </c>
      <c r="GZ333" s="16" t="s">
        <v>844</v>
      </c>
      <c r="HA333" s="16" t="s">
        <v>843</v>
      </c>
      <c r="HB333" s="16" t="s">
        <v>843</v>
      </c>
      <c r="HC333" s="16" t="s">
        <v>843</v>
      </c>
      <c r="HD333" s="16" t="s">
        <v>843</v>
      </c>
      <c r="HE333" s="16" t="s">
        <v>843</v>
      </c>
      <c r="HF333" s="16" t="s">
        <v>843</v>
      </c>
      <c r="HH333" s="16" t="s">
        <v>5456</v>
      </c>
      <c r="HK333" s="16" t="s">
        <v>865</v>
      </c>
      <c r="HM333" s="16" t="s">
        <v>865</v>
      </c>
      <c r="HZ333" s="16" t="s">
        <v>7947</v>
      </c>
      <c r="KE333" s="16" t="s">
        <v>5585</v>
      </c>
      <c r="KG333" s="16" t="s">
        <v>7018</v>
      </c>
      <c r="KH333" s="16" t="s">
        <v>7033</v>
      </c>
      <c r="KI333" s="16" t="s">
        <v>865</v>
      </c>
      <c r="LG333" s="16" t="s">
        <v>867</v>
      </c>
      <c r="LH333" s="16" t="s">
        <v>867</v>
      </c>
      <c r="LI333" s="16" t="s">
        <v>867</v>
      </c>
      <c r="LJ333" s="16" t="s">
        <v>867</v>
      </c>
      <c r="LK333" s="16" t="s">
        <v>867</v>
      </c>
      <c r="LL333" s="16" t="s">
        <v>5690</v>
      </c>
      <c r="LM333" s="16" t="s">
        <v>843</v>
      </c>
      <c r="LN333" s="16" t="s">
        <v>843</v>
      </c>
      <c r="LO333" s="16" t="s">
        <v>843</v>
      </c>
      <c r="LP333" s="16" t="s">
        <v>843</v>
      </c>
      <c r="LQ333" s="16" t="s">
        <v>843</v>
      </c>
      <c r="LR333" s="16" t="s">
        <v>843</v>
      </c>
      <c r="LS333" s="16" t="s">
        <v>843</v>
      </c>
      <c r="LT333" s="16" t="s">
        <v>843</v>
      </c>
      <c r="LU333" s="16" t="s">
        <v>843</v>
      </c>
      <c r="LV333" s="16" t="s">
        <v>843</v>
      </c>
      <c r="LW333" s="16" t="s">
        <v>843</v>
      </c>
      <c r="LX333" s="16" t="s">
        <v>844</v>
      </c>
      <c r="LY333" s="16" t="s">
        <v>843</v>
      </c>
      <c r="LZ333" s="16" t="s">
        <v>843</v>
      </c>
      <c r="MA333" s="16" t="s">
        <v>843</v>
      </c>
      <c r="MX333" s="16" t="s">
        <v>5694</v>
      </c>
      <c r="MY333" s="16" t="s">
        <v>844</v>
      </c>
      <c r="MZ333" s="16" t="s">
        <v>843</v>
      </c>
      <c r="NA333" s="16" t="s">
        <v>843</v>
      </c>
      <c r="NB333" s="16" t="s">
        <v>843</v>
      </c>
      <c r="NC333" s="16" t="s">
        <v>843</v>
      </c>
      <c r="ND333" s="16" t="s">
        <v>843</v>
      </c>
      <c r="NE333" s="16" t="s">
        <v>843</v>
      </c>
      <c r="NF333" s="16" t="s">
        <v>843</v>
      </c>
      <c r="NG333" s="16" t="s">
        <v>843</v>
      </c>
      <c r="NH333" s="16" t="s">
        <v>843</v>
      </c>
      <c r="NI333" s="16" t="s">
        <v>843</v>
      </c>
      <c r="NJ333" s="16" t="s">
        <v>843</v>
      </c>
      <c r="NK333" s="16" t="s">
        <v>843</v>
      </c>
      <c r="NL333" s="16" t="s">
        <v>843</v>
      </c>
      <c r="NM333" s="16" t="s">
        <v>843</v>
      </c>
      <c r="NN333" s="16" t="s">
        <v>843</v>
      </c>
      <c r="NO333" s="16" t="s">
        <v>843</v>
      </c>
      <c r="NP333" s="16" t="s">
        <v>843</v>
      </c>
      <c r="NQ333" s="16" t="s">
        <v>843</v>
      </c>
      <c r="PC333" s="16" t="s">
        <v>865</v>
      </c>
      <c r="PD333" s="16" t="s">
        <v>865</v>
      </c>
      <c r="PY333" s="16" t="s">
        <v>865</v>
      </c>
      <c r="QP333" s="16" t="s">
        <v>865</v>
      </c>
      <c r="QR333" s="16" t="s">
        <v>865</v>
      </c>
      <c r="QT333" s="16" t="s">
        <v>867</v>
      </c>
      <c r="QV333" s="16" t="s">
        <v>865</v>
      </c>
      <c r="QX333" s="16" t="s">
        <v>865</v>
      </c>
      <c r="QY333" s="16" t="s">
        <v>867</v>
      </c>
      <c r="RD333" s="16" t="s">
        <v>865</v>
      </c>
      <c r="RF333" s="16" t="s">
        <v>7708</v>
      </c>
      <c r="RH333" s="16" t="s">
        <v>865</v>
      </c>
      <c r="RJ333" s="16" t="s">
        <v>865</v>
      </c>
      <c r="RN333" s="16" t="s">
        <v>7724</v>
      </c>
      <c r="RP333" s="16" t="s">
        <v>867</v>
      </c>
      <c r="RR333" s="16" t="s">
        <v>7720</v>
      </c>
      <c r="RT333" s="16" t="s">
        <v>7720</v>
      </c>
      <c r="RV333" s="16" t="s">
        <v>7720</v>
      </c>
      <c r="RX333" s="16" t="s">
        <v>7724</v>
      </c>
      <c r="RZ333" s="16" t="s">
        <v>867</v>
      </c>
      <c r="SQ333" s="16" t="s">
        <v>865</v>
      </c>
      <c r="SS333" s="16" t="s">
        <v>7308</v>
      </c>
      <c r="ST333" s="16" t="s">
        <v>864</v>
      </c>
      <c r="TN333" s="16">
        <v>1200</v>
      </c>
      <c r="TO333" s="16">
        <v>0</v>
      </c>
      <c r="TP333" s="16">
        <v>300</v>
      </c>
      <c r="TQ333" s="16">
        <v>1500</v>
      </c>
      <c r="TR333" s="16">
        <v>200</v>
      </c>
      <c r="TS333" s="16">
        <v>80</v>
      </c>
      <c r="TT333" s="16">
        <v>0</v>
      </c>
      <c r="TU333" s="16">
        <v>150</v>
      </c>
      <c r="TW333" s="16">
        <v>0</v>
      </c>
      <c r="TZ333" s="16" t="s">
        <v>7364</v>
      </c>
      <c r="UA333" s="16" t="s">
        <v>8715</v>
      </c>
      <c r="UB333" s="16">
        <v>0</v>
      </c>
      <c r="UC333" s="16" t="s">
        <v>843</v>
      </c>
      <c r="UD333" s="16" t="s">
        <v>843</v>
      </c>
      <c r="UE333" s="16" t="s">
        <v>844</v>
      </c>
      <c r="UF333" s="16" t="s">
        <v>844</v>
      </c>
      <c r="UG333" s="16" t="s">
        <v>843</v>
      </c>
      <c r="UH333" s="16" t="s">
        <v>843</v>
      </c>
      <c r="VK333" s="16" t="s">
        <v>6102</v>
      </c>
      <c r="VL333" s="16" t="s">
        <v>843</v>
      </c>
      <c r="VM333" s="16" t="s">
        <v>843</v>
      </c>
      <c r="VN333" s="16" t="s">
        <v>843</v>
      </c>
      <c r="VO333" s="16" t="s">
        <v>843</v>
      </c>
      <c r="VP333" s="16" t="s">
        <v>844</v>
      </c>
      <c r="VQ333" s="16" t="s">
        <v>843</v>
      </c>
      <c r="VR333" s="16" t="s">
        <v>843</v>
      </c>
      <c r="VS333" s="16" t="s">
        <v>843</v>
      </c>
      <c r="VT333" s="16" t="s">
        <v>843</v>
      </c>
      <c r="VV333" s="16">
        <v>2300</v>
      </c>
      <c r="VX333" s="16" t="s">
        <v>6028</v>
      </c>
      <c r="VY333" s="16" t="s">
        <v>844</v>
      </c>
      <c r="VZ333" s="16" t="s">
        <v>843</v>
      </c>
      <c r="WA333" s="16" t="s">
        <v>843</v>
      </c>
      <c r="WB333" s="16" t="s">
        <v>843</v>
      </c>
      <c r="WC333" s="16" t="s">
        <v>843</v>
      </c>
      <c r="WD333" s="16" t="s">
        <v>843</v>
      </c>
      <c r="WE333" s="16" t="s">
        <v>843</v>
      </c>
      <c r="WF333" s="16" t="s">
        <v>843</v>
      </c>
      <c r="WH333" s="16">
        <v>1625</v>
      </c>
      <c r="WO333" s="16" t="s">
        <v>6926</v>
      </c>
      <c r="YN333" s="16" t="s">
        <v>7049</v>
      </c>
      <c r="YP333" s="16" t="s">
        <v>7978</v>
      </c>
      <c r="YR333" s="16" t="s">
        <v>10487</v>
      </c>
      <c r="YS333" s="16" t="s">
        <v>10488</v>
      </c>
      <c r="YT333" s="16" t="s">
        <v>8694</v>
      </c>
      <c r="YU333" s="16" t="s">
        <v>10489</v>
      </c>
      <c r="YV333" s="16" t="s">
        <v>8696</v>
      </c>
      <c r="YW333" s="16" t="s">
        <v>844</v>
      </c>
      <c r="YX333" s="16" t="s">
        <v>8696</v>
      </c>
      <c r="YZ333" s="16" t="s">
        <v>843</v>
      </c>
      <c r="ZB333" s="16">
        <v>3430</v>
      </c>
      <c r="ZC333" s="16" t="s">
        <v>8926</v>
      </c>
      <c r="ZD333" s="16" t="s">
        <v>843</v>
      </c>
      <c r="ZE333" s="16" t="s">
        <v>9186</v>
      </c>
      <c r="ZF333" s="16" t="s">
        <v>8906</v>
      </c>
      <c r="ZG333" s="16" t="s">
        <v>8739</v>
      </c>
      <c r="ZH333" s="16" t="s">
        <v>8701</v>
      </c>
      <c r="ZI333" s="16" t="s">
        <v>8753</v>
      </c>
      <c r="ZK333" s="16" t="s">
        <v>843</v>
      </c>
      <c r="ZL333" s="16" t="s">
        <v>8699</v>
      </c>
      <c r="ZM333" s="16" t="s">
        <v>843</v>
      </c>
      <c r="ZN333" s="16" t="s">
        <v>8742</v>
      </c>
      <c r="ZO333" s="16" t="s">
        <v>487</v>
      </c>
      <c r="ZP333" s="16" t="s">
        <v>487</v>
      </c>
      <c r="ZQ333" s="16" t="s">
        <v>486</v>
      </c>
      <c r="ZR333" s="16" t="s">
        <v>486</v>
      </c>
      <c r="ZS333" s="16" t="s">
        <v>844</v>
      </c>
      <c r="ZT333" s="16" t="s">
        <v>8705</v>
      </c>
      <c r="ZU333" s="16" t="s">
        <v>8706</v>
      </c>
      <c r="ZV333" s="16" t="s">
        <v>487</v>
      </c>
      <c r="ZW333" s="16" t="s">
        <v>843</v>
      </c>
      <c r="ZX333" s="16" t="s">
        <v>843</v>
      </c>
      <c r="ZY333" s="16" t="s">
        <v>843</v>
      </c>
      <c r="ZZ333" s="16" t="s">
        <v>844</v>
      </c>
      <c r="AAA333" s="16" t="s">
        <v>844</v>
      </c>
      <c r="AAB333" s="16" t="s">
        <v>843</v>
      </c>
      <c r="AAC333" s="16">
        <v>0</v>
      </c>
      <c r="AAD333" s="16" t="s">
        <v>843</v>
      </c>
      <c r="AAE333" s="16" t="s">
        <v>844</v>
      </c>
      <c r="AAF333" s="16" t="s">
        <v>843</v>
      </c>
      <c r="AAG333" s="16" t="s">
        <v>843</v>
      </c>
      <c r="AAH333" s="16" t="s">
        <v>843</v>
      </c>
      <c r="AAI333" s="16" t="s">
        <v>843</v>
      </c>
      <c r="AAJ333" s="16" t="s">
        <v>606</v>
      </c>
      <c r="AAK333" s="16" t="s">
        <v>645</v>
      </c>
      <c r="AAL333" s="16" t="s">
        <v>905</v>
      </c>
      <c r="AAM333" s="16" t="s">
        <v>663</v>
      </c>
      <c r="AAN333" s="16" t="s">
        <v>8707</v>
      </c>
      <c r="AAO333" s="16" t="s">
        <v>1018</v>
      </c>
      <c r="AAP333" s="16" t="s">
        <v>8708</v>
      </c>
      <c r="AAQ333" s="16" t="s">
        <v>9212</v>
      </c>
      <c r="AAS333" s="16">
        <v>2704.81</v>
      </c>
      <c r="AAT333" s="16" t="s">
        <v>782</v>
      </c>
      <c r="AAU333" s="16" t="s">
        <v>1068</v>
      </c>
      <c r="AAV333" s="16" t="s">
        <v>782</v>
      </c>
      <c r="AAW333" s="16" t="s">
        <v>782</v>
      </c>
      <c r="AAX333" s="16" t="s">
        <v>844</v>
      </c>
      <c r="AAY333" s="16" t="s">
        <v>8727</v>
      </c>
      <c r="AAZ333" s="16" t="s">
        <v>782</v>
      </c>
      <c r="ABA333" s="16" t="s">
        <v>783</v>
      </c>
      <c r="ABB333" s="16" t="s">
        <v>783</v>
      </c>
      <c r="ABC333" s="16" t="s">
        <v>783</v>
      </c>
      <c r="ABD333" s="16" t="s">
        <v>782</v>
      </c>
      <c r="ABE333" s="16" t="s">
        <v>783</v>
      </c>
      <c r="ABF333" s="16" t="s">
        <v>782</v>
      </c>
      <c r="ABG333" s="16" t="s">
        <v>783</v>
      </c>
      <c r="ABH333" s="16" t="s">
        <v>783</v>
      </c>
      <c r="ABI333" s="16" t="s">
        <v>783</v>
      </c>
      <c r="ABJ333" s="16" t="s">
        <v>782</v>
      </c>
      <c r="ABK333" s="16" t="s">
        <v>782</v>
      </c>
      <c r="ABL333" s="16" t="s">
        <v>8785</v>
      </c>
      <c r="ABM333" s="16" t="s">
        <v>843</v>
      </c>
      <c r="ABN333" s="16" t="s">
        <v>1033</v>
      </c>
      <c r="ABP333" s="16" t="s">
        <v>972</v>
      </c>
      <c r="ABQ333" s="16" t="s">
        <v>4294</v>
      </c>
      <c r="ABR333" s="16" t="s">
        <v>474</v>
      </c>
      <c r="ABS333" s="16" t="s">
        <v>457</v>
      </c>
      <c r="ABT333" s="16" t="s">
        <v>844</v>
      </c>
      <c r="ABU333" s="16" t="s">
        <v>844</v>
      </c>
      <c r="ABV333" s="16" t="s">
        <v>486</v>
      </c>
      <c r="ABW333" s="16" t="s">
        <v>487</v>
      </c>
      <c r="ABX333" s="16" t="s">
        <v>893</v>
      </c>
      <c r="ABY333" s="16" t="s">
        <v>486</v>
      </c>
      <c r="ABZ333" s="16" t="s">
        <v>486</v>
      </c>
      <c r="ACA333" s="16" t="s">
        <v>759</v>
      </c>
      <c r="ACB333" s="16" t="s">
        <v>774</v>
      </c>
      <c r="ACC333" s="16" t="s">
        <v>737</v>
      </c>
      <c r="ACD333" s="16" t="s">
        <v>486</v>
      </c>
      <c r="ACE333" s="16" t="s">
        <v>486</v>
      </c>
      <c r="ACG333" s="16" t="s">
        <v>1014</v>
      </c>
      <c r="ACH333" s="16" t="s">
        <v>1009</v>
      </c>
      <c r="ACI333" s="16" t="s">
        <v>462</v>
      </c>
      <c r="ACJ333" s="16">
        <v>1.1910000000000001</v>
      </c>
      <c r="ACK333" s="16" t="s">
        <v>478</v>
      </c>
      <c r="ACL333" s="16" t="s">
        <v>740</v>
      </c>
      <c r="ACM333" s="16" t="s">
        <v>1193</v>
      </c>
      <c r="ACN333" s="16" t="s">
        <v>1169</v>
      </c>
      <c r="ACO333" s="16" t="s">
        <v>1856</v>
      </c>
      <c r="ACP333" s="16">
        <v>1625</v>
      </c>
      <c r="ACQ333" s="16" t="s">
        <v>1201</v>
      </c>
      <c r="ACR333" s="16" t="s">
        <v>1644</v>
      </c>
      <c r="ACS333" s="16" t="s">
        <v>686</v>
      </c>
      <c r="ACT333" s="16" t="s">
        <v>1522</v>
      </c>
      <c r="ACU333" s="16" t="s">
        <v>833</v>
      </c>
      <c r="ACV333" s="16" t="s">
        <v>8711</v>
      </c>
      <c r="ACW333" s="16" t="s">
        <v>878</v>
      </c>
      <c r="ACX333" s="16" t="s">
        <v>1916</v>
      </c>
      <c r="ACY333" s="16" t="s">
        <v>1949</v>
      </c>
      <c r="ACZ333" s="16">
        <v>1</v>
      </c>
      <c r="ADA333" s="16">
        <v>1</v>
      </c>
      <c r="ADB333" s="16">
        <v>1</v>
      </c>
      <c r="ADC333" s="16">
        <v>1</v>
      </c>
      <c r="ADD333" s="16">
        <v>1</v>
      </c>
      <c r="ADE333" s="16" t="s">
        <v>8712</v>
      </c>
      <c r="ADF333" s="16">
        <v>0</v>
      </c>
      <c r="ADG333" s="16" t="s">
        <v>486</v>
      </c>
      <c r="ADH333" s="16">
        <v>1</v>
      </c>
      <c r="ADI333" s="16" t="s">
        <v>486</v>
      </c>
      <c r="ADJ333" s="16" t="s">
        <v>13198</v>
      </c>
      <c r="ADK333" s="16" t="s">
        <v>13194</v>
      </c>
      <c r="ADL333" s="16" t="s">
        <v>13196</v>
      </c>
      <c r="ADM333" s="16" t="s">
        <v>1756</v>
      </c>
      <c r="ADN333" s="16" t="s">
        <v>13196</v>
      </c>
      <c r="ADO333" s="16" t="s">
        <v>13197</v>
      </c>
      <c r="ADP333" s="16" t="s">
        <v>13196</v>
      </c>
      <c r="ADR333" s="16" t="s">
        <v>13194</v>
      </c>
      <c r="ADU333" s="16" t="s">
        <v>1763</v>
      </c>
      <c r="ADW333" s="16" t="s">
        <v>13199</v>
      </c>
      <c r="ADY333" s="16" t="s">
        <v>1058</v>
      </c>
      <c r="AEA333" s="16">
        <v>3430</v>
      </c>
      <c r="AEC333" s="16" t="s">
        <v>1058</v>
      </c>
      <c r="AED333" s="16">
        <v>2704.81</v>
      </c>
      <c r="AEE333" s="16" t="s">
        <v>952</v>
      </c>
      <c r="AEG333" s="16">
        <v>3925</v>
      </c>
      <c r="AEI333" s="16">
        <v>1200</v>
      </c>
      <c r="AEK333" s="16">
        <v>300</v>
      </c>
      <c r="AEL333" s="16">
        <v>1500</v>
      </c>
      <c r="AEN333" s="16">
        <v>200</v>
      </c>
      <c r="AEO333" s="16">
        <v>80</v>
      </c>
      <c r="AEP333" s="16">
        <v>150</v>
      </c>
    </row>
    <row r="334" spans="1:823" x14ac:dyDescent="0.25">
      <c r="A334" s="30">
        <v>45831</v>
      </c>
      <c r="B334" s="16" t="s">
        <v>10490</v>
      </c>
      <c r="C334" s="16" t="s">
        <v>867</v>
      </c>
      <c r="D334" s="16" t="s">
        <v>867</v>
      </c>
      <c r="E334" s="16">
        <v>33</v>
      </c>
      <c r="F334" s="16" t="s">
        <v>8153</v>
      </c>
      <c r="G334" s="16" t="s">
        <v>4113</v>
      </c>
      <c r="I334" s="16" t="s">
        <v>4148</v>
      </c>
      <c r="Z334" s="16" t="s">
        <v>990</v>
      </c>
      <c r="AA334" s="16" t="s">
        <v>470</v>
      </c>
      <c r="AB334" s="16">
        <v>2</v>
      </c>
      <c r="AC334" s="16" t="s">
        <v>844</v>
      </c>
      <c r="AD334" s="16" t="s">
        <v>843</v>
      </c>
      <c r="AE334" s="16" t="s">
        <v>843</v>
      </c>
      <c r="AF334" s="16" t="s">
        <v>844</v>
      </c>
      <c r="AG334" s="16" t="s">
        <v>844</v>
      </c>
      <c r="AH334" s="16" t="s">
        <v>844</v>
      </c>
      <c r="AI334" s="16" t="s">
        <v>844</v>
      </c>
      <c r="AJ334" s="16" t="s">
        <v>843</v>
      </c>
      <c r="AK334" s="16" t="s">
        <v>843</v>
      </c>
      <c r="AM334" s="16" t="s">
        <v>737</v>
      </c>
      <c r="AN334" s="16" t="s">
        <v>759</v>
      </c>
      <c r="AP334" s="16" t="s">
        <v>768</v>
      </c>
      <c r="AR334" s="16" t="s">
        <v>6907</v>
      </c>
      <c r="BB334" s="16">
        <v>1</v>
      </c>
      <c r="BC334" s="16" t="s">
        <v>7878</v>
      </c>
      <c r="BE334" s="16" t="s">
        <v>5098</v>
      </c>
      <c r="BV334" s="16" t="s">
        <v>4433</v>
      </c>
      <c r="BW334" s="16" t="s">
        <v>844</v>
      </c>
      <c r="BX334" s="16" t="s">
        <v>843</v>
      </c>
      <c r="BY334" s="16" t="s">
        <v>843</v>
      </c>
      <c r="BZ334" s="16" t="s">
        <v>843</v>
      </c>
      <c r="CA334" s="16" t="s">
        <v>843</v>
      </c>
      <c r="CB334" s="16" t="s">
        <v>843</v>
      </c>
      <c r="CC334" s="16" t="s">
        <v>843</v>
      </c>
      <c r="CD334" s="16" t="s">
        <v>843</v>
      </c>
      <c r="CE334" s="16" t="s">
        <v>843</v>
      </c>
      <c r="CF334" s="16" t="s">
        <v>843</v>
      </c>
      <c r="CG334" s="16" t="s">
        <v>843</v>
      </c>
      <c r="CH334" s="16" t="s">
        <v>843</v>
      </c>
      <c r="CI334" s="16" t="s">
        <v>843</v>
      </c>
      <c r="CJ334" s="16" t="s">
        <v>843</v>
      </c>
      <c r="CK334" s="16" t="s">
        <v>843</v>
      </c>
      <c r="CP334" s="16" t="s">
        <v>865</v>
      </c>
      <c r="DX334" s="16" t="s">
        <v>867</v>
      </c>
      <c r="DY334" s="16" t="s">
        <v>867</v>
      </c>
      <c r="GC334" s="16" t="s">
        <v>5342</v>
      </c>
      <c r="GF334" s="16" t="s">
        <v>867</v>
      </c>
      <c r="GG334" s="16" t="s">
        <v>867</v>
      </c>
      <c r="GV334" s="16" t="s">
        <v>9469</v>
      </c>
      <c r="GW334" s="16" t="s">
        <v>843</v>
      </c>
      <c r="GX334" s="16" t="s">
        <v>844</v>
      </c>
      <c r="GY334" s="16" t="s">
        <v>843</v>
      </c>
      <c r="GZ334" s="16" t="s">
        <v>843</v>
      </c>
      <c r="HA334" s="16" t="s">
        <v>843</v>
      </c>
      <c r="HB334" s="16" t="s">
        <v>843</v>
      </c>
      <c r="HC334" s="16" t="s">
        <v>844</v>
      </c>
      <c r="HD334" s="16" t="s">
        <v>843</v>
      </c>
      <c r="HE334" s="16" t="s">
        <v>843</v>
      </c>
      <c r="HF334" s="16" t="s">
        <v>843</v>
      </c>
      <c r="HH334" s="16" t="s">
        <v>5456</v>
      </c>
      <c r="HK334" s="16" t="s">
        <v>865</v>
      </c>
      <c r="HM334" s="16" t="s">
        <v>865</v>
      </c>
      <c r="HZ334" s="16" t="s">
        <v>7944</v>
      </c>
      <c r="KE334" s="16" t="s">
        <v>5585</v>
      </c>
      <c r="KG334" s="16" t="s">
        <v>7018</v>
      </c>
      <c r="KH334" s="16" t="s">
        <v>7033</v>
      </c>
      <c r="KI334" s="16" t="s">
        <v>865</v>
      </c>
      <c r="LG334" s="16" t="s">
        <v>867</v>
      </c>
      <c r="LH334" s="16" t="s">
        <v>867</v>
      </c>
      <c r="LI334" s="16" t="s">
        <v>867</v>
      </c>
      <c r="LJ334" s="16" t="s">
        <v>867</v>
      </c>
      <c r="LK334" s="16" t="s">
        <v>867</v>
      </c>
      <c r="LL334" s="16" t="s">
        <v>5663</v>
      </c>
      <c r="LM334" s="16" t="s">
        <v>843</v>
      </c>
      <c r="LN334" s="16" t="s">
        <v>843</v>
      </c>
      <c r="LO334" s="16" t="s">
        <v>844</v>
      </c>
      <c r="LP334" s="16" t="s">
        <v>843</v>
      </c>
      <c r="LQ334" s="16" t="s">
        <v>843</v>
      </c>
      <c r="LR334" s="16" t="s">
        <v>843</v>
      </c>
      <c r="LS334" s="16" t="s">
        <v>843</v>
      </c>
      <c r="LT334" s="16" t="s">
        <v>843</v>
      </c>
      <c r="LU334" s="16" t="s">
        <v>843</v>
      </c>
      <c r="LV334" s="16" t="s">
        <v>843</v>
      </c>
      <c r="LW334" s="16" t="s">
        <v>843</v>
      </c>
      <c r="LX334" s="16" t="s">
        <v>843</v>
      </c>
      <c r="LY334" s="16" t="s">
        <v>843</v>
      </c>
      <c r="LZ334" s="16" t="s">
        <v>843</v>
      </c>
      <c r="MA334" s="16" t="s">
        <v>843</v>
      </c>
      <c r="MC334" s="16" t="s">
        <v>5694</v>
      </c>
      <c r="MD334" s="16" t="s">
        <v>844</v>
      </c>
      <c r="ME334" s="16" t="s">
        <v>843</v>
      </c>
      <c r="MF334" s="16" t="s">
        <v>843</v>
      </c>
      <c r="MG334" s="16" t="s">
        <v>843</v>
      </c>
      <c r="MH334" s="16" t="s">
        <v>843</v>
      </c>
      <c r="MI334" s="16" t="s">
        <v>843</v>
      </c>
      <c r="MJ334" s="16" t="s">
        <v>843</v>
      </c>
      <c r="MK334" s="16" t="s">
        <v>843</v>
      </c>
      <c r="ML334" s="16" t="s">
        <v>843</v>
      </c>
      <c r="MM334" s="16" t="s">
        <v>843</v>
      </c>
      <c r="MN334" s="16" t="s">
        <v>843</v>
      </c>
      <c r="MO334" s="16" t="s">
        <v>843</v>
      </c>
      <c r="MP334" s="16" t="s">
        <v>843</v>
      </c>
      <c r="MQ334" s="16" t="s">
        <v>843</v>
      </c>
      <c r="MR334" s="16" t="s">
        <v>843</v>
      </c>
      <c r="MS334" s="16" t="s">
        <v>843</v>
      </c>
      <c r="MT334" s="16" t="s">
        <v>843</v>
      </c>
      <c r="MU334" s="16" t="s">
        <v>843</v>
      </c>
      <c r="MV334" s="16" t="s">
        <v>843</v>
      </c>
      <c r="MX334" s="16" t="s">
        <v>5694</v>
      </c>
      <c r="MY334" s="16" t="s">
        <v>844</v>
      </c>
      <c r="MZ334" s="16" t="s">
        <v>843</v>
      </c>
      <c r="NA334" s="16" t="s">
        <v>843</v>
      </c>
      <c r="NB334" s="16" t="s">
        <v>843</v>
      </c>
      <c r="NC334" s="16" t="s">
        <v>843</v>
      </c>
      <c r="ND334" s="16" t="s">
        <v>843</v>
      </c>
      <c r="NE334" s="16" t="s">
        <v>843</v>
      </c>
      <c r="NF334" s="16" t="s">
        <v>843</v>
      </c>
      <c r="NG334" s="16" t="s">
        <v>843</v>
      </c>
      <c r="NH334" s="16" t="s">
        <v>843</v>
      </c>
      <c r="NI334" s="16" t="s">
        <v>843</v>
      </c>
      <c r="NJ334" s="16" t="s">
        <v>843</v>
      </c>
      <c r="NK334" s="16" t="s">
        <v>843</v>
      </c>
      <c r="NL334" s="16" t="s">
        <v>843</v>
      </c>
      <c r="NM334" s="16" t="s">
        <v>843</v>
      </c>
      <c r="NN334" s="16" t="s">
        <v>843</v>
      </c>
      <c r="NO334" s="16" t="s">
        <v>843</v>
      </c>
      <c r="NP334" s="16" t="s">
        <v>843</v>
      </c>
      <c r="NQ334" s="16" t="s">
        <v>843</v>
      </c>
      <c r="PC334" s="16" t="s">
        <v>865</v>
      </c>
      <c r="PD334" s="16" t="s">
        <v>865</v>
      </c>
      <c r="PY334" s="16" t="s">
        <v>865</v>
      </c>
      <c r="QP334" s="16" t="s">
        <v>865</v>
      </c>
      <c r="QR334" s="16" t="s">
        <v>867</v>
      </c>
      <c r="QT334" s="16" t="s">
        <v>867</v>
      </c>
      <c r="QV334" s="16" t="s">
        <v>865</v>
      </c>
      <c r="QX334" s="16" t="s">
        <v>867</v>
      </c>
      <c r="RD334" s="16" t="s">
        <v>865</v>
      </c>
      <c r="RF334" s="16" t="s">
        <v>865</v>
      </c>
      <c r="RH334" s="16" t="s">
        <v>865</v>
      </c>
      <c r="RJ334" s="16" t="s">
        <v>865</v>
      </c>
      <c r="RN334" s="16" t="s">
        <v>7720</v>
      </c>
      <c r="RP334" s="16" t="s">
        <v>867</v>
      </c>
      <c r="RR334" s="16" t="s">
        <v>867</v>
      </c>
      <c r="RT334" s="16" t="s">
        <v>867</v>
      </c>
      <c r="RV334" s="16" t="s">
        <v>7720</v>
      </c>
      <c r="RX334" s="16" t="s">
        <v>867</v>
      </c>
      <c r="RZ334" s="16" t="s">
        <v>867</v>
      </c>
      <c r="SQ334" s="16" t="s">
        <v>865</v>
      </c>
      <c r="SS334" s="16" t="s">
        <v>7308</v>
      </c>
      <c r="ST334" s="16" t="s">
        <v>7764</v>
      </c>
      <c r="TN334" s="16">
        <v>3000</v>
      </c>
      <c r="TO334" s="16">
        <v>4000</v>
      </c>
      <c r="TP334" s="16">
        <v>700</v>
      </c>
      <c r="TQ334" s="16">
        <v>500</v>
      </c>
      <c r="TR334" s="16">
        <v>500</v>
      </c>
      <c r="TS334" s="16">
        <v>500</v>
      </c>
      <c r="TT334" s="16">
        <v>0</v>
      </c>
      <c r="TU334" s="16">
        <v>300</v>
      </c>
      <c r="TV334" s="16">
        <v>0</v>
      </c>
      <c r="TW334" s="16">
        <v>1000</v>
      </c>
      <c r="TX334" s="16">
        <v>0</v>
      </c>
      <c r="TZ334" s="16" t="s">
        <v>7370</v>
      </c>
      <c r="UA334" s="16" t="s">
        <v>5941</v>
      </c>
      <c r="UB334" s="16">
        <v>0</v>
      </c>
      <c r="UC334" s="16" t="s">
        <v>844</v>
      </c>
      <c r="UD334" s="16" t="s">
        <v>843</v>
      </c>
      <c r="UE334" s="16" t="s">
        <v>843</v>
      </c>
      <c r="UF334" s="16" t="s">
        <v>843</v>
      </c>
      <c r="UG334" s="16" t="s">
        <v>843</v>
      </c>
      <c r="UH334" s="16" t="s">
        <v>843</v>
      </c>
      <c r="UL334" s="16">
        <v>12000</v>
      </c>
      <c r="WO334" s="16" t="s">
        <v>6920</v>
      </c>
      <c r="XD334" s="16" t="s">
        <v>8945</v>
      </c>
      <c r="XE334" s="16" t="s">
        <v>843</v>
      </c>
      <c r="XF334" s="16" t="s">
        <v>843</v>
      </c>
      <c r="XG334" s="16" t="s">
        <v>844</v>
      </c>
      <c r="XH334" s="16" t="s">
        <v>843</v>
      </c>
      <c r="XI334" s="16" t="s">
        <v>843</v>
      </c>
      <c r="XJ334" s="16" t="s">
        <v>843</v>
      </c>
      <c r="XK334" s="16" t="s">
        <v>843</v>
      </c>
      <c r="XL334" s="16" t="s">
        <v>843</v>
      </c>
      <c r="XM334" s="16" t="s">
        <v>843</v>
      </c>
      <c r="XN334" s="16" t="s">
        <v>843</v>
      </c>
      <c r="XO334" s="16" t="s">
        <v>844</v>
      </c>
      <c r="XP334" s="16" t="s">
        <v>843</v>
      </c>
      <c r="XQ334" s="16" t="s">
        <v>843</v>
      </c>
      <c r="YF334" s="16" t="s">
        <v>865</v>
      </c>
      <c r="YN334" s="16" t="s">
        <v>7046</v>
      </c>
      <c r="YP334" s="16" t="s">
        <v>7978</v>
      </c>
      <c r="YR334" s="16" t="s">
        <v>10491</v>
      </c>
      <c r="YS334" s="16" t="s">
        <v>10492</v>
      </c>
      <c r="YT334" s="16" t="s">
        <v>8694</v>
      </c>
      <c r="YU334" s="16" t="s">
        <v>10493</v>
      </c>
      <c r="YV334" s="16" t="s">
        <v>8696</v>
      </c>
      <c r="YW334" s="16" t="s">
        <v>844</v>
      </c>
      <c r="YX334" s="16" t="s">
        <v>8696</v>
      </c>
      <c r="YY334" s="16" t="s">
        <v>843</v>
      </c>
      <c r="YZ334" s="16" t="s">
        <v>8761</v>
      </c>
      <c r="ZA334" s="16" t="s">
        <v>843</v>
      </c>
      <c r="ZB334" s="16">
        <v>9666.67</v>
      </c>
      <c r="ZC334" s="16" t="s">
        <v>9017</v>
      </c>
      <c r="ZD334" s="16" t="s">
        <v>8996</v>
      </c>
      <c r="ZE334" s="16" t="s">
        <v>8789</v>
      </c>
      <c r="ZF334" s="16" t="s">
        <v>8723</v>
      </c>
      <c r="ZG334" s="16" t="s">
        <v>8723</v>
      </c>
      <c r="ZH334" s="16" t="s">
        <v>8723</v>
      </c>
      <c r="ZI334" s="16" t="s">
        <v>8865</v>
      </c>
      <c r="ZJ334" s="16" t="s">
        <v>843</v>
      </c>
      <c r="ZK334" s="16" t="s">
        <v>8701</v>
      </c>
      <c r="ZL334" s="16" t="s">
        <v>8752</v>
      </c>
      <c r="ZM334" s="16" t="s">
        <v>843</v>
      </c>
      <c r="ZN334" s="16" t="s">
        <v>8725</v>
      </c>
      <c r="ZO334" s="16" t="s">
        <v>487</v>
      </c>
      <c r="ZP334" s="16" t="s">
        <v>487</v>
      </c>
      <c r="ZQ334" s="16" t="s">
        <v>486</v>
      </c>
      <c r="ZR334" s="16" t="s">
        <v>486</v>
      </c>
      <c r="ZS334" s="16" t="s">
        <v>1056</v>
      </c>
      <c r="ZT334" s="16" t="s">
        <v>8705</v>
      </c>
      <c r="ZU334" s="16" t="s">
        <v>8706</v>
      </c>
      <c r="ZV334" s="16" t="s">
        <v>487</v>
      </c>
      <c r="ZW334" s="16" t="s">
        <v>843</v>
      </c>
      <c r="ZX334" s="16" t="s">
        <v>1056</v>
      </c>
      <c r="ZY334" s="16" t="s">
        <v>844</v>
      </c>
      <c r="ZZ334" s="16" t="s">
        <v>844</v>
      </c>
      <c r="AAA334" s="16" t="s">
        <v>843</v>
      </c>
      <c r="AAB334" s="16" t="s">
        <v>843</v>
      </c>
      <c r="AAC334" s="16">
        <v>2</v>
      </c>
      <c r="AAD334" s="16" t="s">
        <v>844</v>
      </c>
      <c r="AAE334" s="16" t="s">
        <v>844</v>
      </c>
      <c r="AAF334" s="16" t="s">
        <v>843</v>
      </c>
      <c r="AAG334" s="16" t="s">
        <v>843</v>
      </c>
      <c r="AAH334" s="16" t="s">
        <v>843</v>
      </c>
      <c r="AAI334" s="16" t="s">
        <v>843</v>
      </c>
      <c r="AAJ334" s="16" t="s">
        <v>600</v>
      </c>
      <c r="AAK334" s="16" t="s">
        <v>655</v>
      </c>
      <c r="AAL334" s="16" t="s">
        <v>905</v>
      </c>
      <c r="AAM334" s="16" t="s">
        <v>663</v>
      </c>
      <c r="AAN334" s="16" t="s">
        <v>8707</v>
      </c>
      <c r="AAO334" s="16" t="s">
        <v>1018</v>
      </c>
      <c r="AAP334" s="16" t="s">
        <v>8708</v>
      </c>
      <c r="AAS334" s="16">
        <v>12000</v>
      </c>
      <c r="AAT334" s="16" t="s">
        <v>782</v>
      </c>
      <c r="AAU334" s="16" t="s">
        <v>782</v>
      </c>
      <c r="AAV334" s="16" t="s">
        <v>782</v>
      </c>
      <c r="AAW334" s="16" t="s">
        <v>782</v>
      </c>
      <c r="AAX334" s="16" t="s">
        <v>843</v>
      </c>
      <c r="AAY334" s="16" t="s">
        <v>8710</v>
      </c>
      <c r="AAZ334" s="16" t="s">
        <v>782</v>
      </c>
      <c r="ABA334" s="16" t="s">
        <v>782</v>
      </c>
      <c r="ABB334" s="16" t="s">
        <v>782</v>
      </c>
      <c r="ABC334" s="16" t="s">
        <v>783</v>
      </c>
      <c r="ABD334" s="16" t="s">
        <v>783</v>
      </c>
      <c r="ABE334" s="16" t="s">
        <v>783</v>
      </c>
      <c r="ABF334" s="16" t="s">
        <v>782</v>
      </c>
      <c r="ABG334" s="16" t="s">
        <v>782</v>
      </c>
      <c r="ABH334" s="16" t="s">
        <v>782</v>
      </c>
      <c r="ABI334" s="16" t="s">
        <v>783</v>
      </c>
      <c r="ABJ334" s="16" t="s">
        <v>782</v>
      </c>
      <c r="ABK334" s="16" t="s">
        <v>782</v>
      </c>
      <c r="ABL334" s="16" t="s">
        <v>8746</v>
      </c>
      <c r="ABM334" s="16" t="s">
        <v>843</v>
      </c>
      <c r="ABN334" s="16" t="s">
        <v>1034</v>
      </c>
      <c r="ABP334" s="16" t="s">
        <v>972</v>
      </c>
      <c r="ABQ334" s="16" t="s">
        <v>4315</v>
      </c>
      <c r="ABR334" s="16" t="s">
        <v>470</v>
      </c>
      <c r="ABS334" s="16" t="s">
        <v>445</v>
      </c>
      <c r="ABT334" s="16" t="s">
        <v>1056</v>
      </c>
      <c r="ABU334" s="16" t="s">
        <v>1056</v>
      </c>
      <c r="ABV334" s="16" t="s">
        <v>487</v>
      </c>
      <c r="ABW334" s="16" t="s">
        <v>487</v>
      </c>
      <c r="ABX334" s="16" t="s">
        <v>894</v>
      </c>
      <c r="ABY334" s="16" t="s">
        <v>486</v>
      </c>
      <c r="ABZ334" s="16" t="s">
        <v>486</v>
      </c>
      <c r="ACA334" s="16" t="s">
        <v>759</v>
      </c>
      <c r="ACB334" s="16" t="s">
        <v>768</v>
      </c>
      <c r="ACC334" s="16" t="s">
        <v>737</v>
      </c>
      <c r="ACD334" s="16" t="s">
        <v>486</v>
      </c>
      <c r="ACE334" s="16" t="s">
        <v>487</v>
      </c>
      <c r="ACG334" s="16" t="s">
        <v>1014</v>
      </c>
      <c r="ACH334" s="16" t="s">
        <v>1009</v>
      </c>
      <c r="ACI334" s="16" t="s">
        <v>462</v>
      </c>
      <c r="ACJ334" s="16">
        <v>1.1910000000000001</v>
      </c>
      <c r="ACK334" s="16" t="s">
        <v>478</v>
      </c>
      <c r="ACL334" s="16" t="s">
        <v>738</v>
      </c>
      <c r="ACM334" s="16" t="s">
        <v>1188</v>
      </c>
      <c r="ACN334" s="16" t="s">
        <v>1169</v>
      </c>
      <c r="ACO334" s="16" t="s">
        <v>1857</v>
      </c>
      <c r="ACQ334" s="16" t="s">
        <v>1202</v>
      </c>
      <c r="ACR334" s="16" t="s">
        <v>1645</v>
      </c>
      <c r="ACS334" s="16" t="s">
        <v>676</v>
      </c>
      <c r="ACT334" s="16" t="s">
        <v>1522</v>
      </c>
      <c r="ACU334" s="16" t="s">
        <v>831</v>
      </c>
      <c r="ACV334" s="16" t="s">
        <v>8756</v>
      </c>
      <c r="ACW334" s="16" t="s">
        <v>445</v>
      </c>
      <c r="ACX334" s="16" t="s">
        <v>1914</v>
      </c>
      <c r="ACY334" s="16" t="s">
        <v>1947</v>
      </c>
      <c r="ACZ334" s="16">
        <v>1</v>
      </c>
      <c r="ADA334" s="16">
        <v>1</v>
      </c>
      <c r="ADB334" s="16">
        <v>1</v>
      </c>
      <c r="ADC334" s="16">
        <v>1</v>
      </c>
      <c r="ADD334" s="16">
        <v>1</v>
      </c>
      <c r="ADE334" s="16" t="s">
        <v>8712</v>
      </c>
      <c r="ADF334" s="16">
        <v>0</v>
      </c>
      <c r="ADG334" s="16" t="s">
        <v>486</v>
      </c>
      <c r="ADH334" s="16">
        <v>2</v>
      </c>
      <c r="ADI334" s="16" t="s">
        <v>486</v>
      </c>
      <c r="ADJ334" s="16" t="s">
        <v>1743</v>
      </c>
      <c r="ADK334" s="16" t="s">
        <v>1750</v>
      </c>
      <c r="ADL334" s="16" t="s">
        <v>1764</v>
      </c>
      <c r="ADM334" s="16" t="s">
        <v>13195</v>
      </c>
      <c r="ADN334" s="16" t="s">
        <v>13196</v>
      </c>
      <c r="ADO334" s="16" t="s">
        <v>1766</v>
      </c>
      <c r="ADP334" s="16" t="s">
        <v>13196</v>
      </c>
      <c r="ADQ334" s="16" t="s">
        <v>13194</v>
      </c>
      <c r="ADR334" s="16" t="s">
        <v>1751</v>
      </c>
      <c r="ADS334" s="16" t="s">
        <v>13194</v>
      </c>
      <c r="ADY334" s="16" t="s">
        <v>1063</v>
      </c>
      <c r="AEB334" s="16">
        <v>9666.6666666666697</v>
      </c>
      <c r="AEC334" s="16" t="s">
        <v>1063</v>
      </c>
      <c r="AED334" s="16">
        <v>6000</v>
      </c>
      <c r="AEE334" s="16" t="s">
        <v>952</v>
      </c>
      <c r="AEI334" s="16">
        <v>1500</v>
      </c>
      <c r="AEJ334" s="16">
        <v>2000</v>
      </c>
      <c r="AEK334" s="16">
        <v>350</v>
      </c>
      <c r="AEL334" s="16">
        <v>250</v>
      </c>
      <c r="AEN334" s="16">
        <v>250</v>
      </c>
      <c r="AEO334" s="16">
        <v>250</v>
      </c>
      <c r="AEP334" s="16">
        <v>150</v>
      </c>
      <c r="AEQ334" s="16">
        <v>500</v>
      </c>
    </row>
    <row r="335" spans="1:823" x14ac:dyDescent="0.25">
      <c r="A335" s="30">
        <v>45831</v>
      </c>
      <c r="B335" s="16" t="s">
        <v>10494</v>
      </c>
      <c r="C335" s="16" t="s">
        <v>867</v>
      </c>
      <c r="D335" s="16" t="s">
        <v>867</v>
      </c>
      <c r="E335" s="16">
        <v>68</v>
      </c>
      <c r="F335" s="16" t="s">
        <v>8153</v>
      </c>
      <c r="G335" s="16" t="s">
        <v>4113</v>
      </c>
      <c r="I335" s="16" t="s">
        <v>4148</v>
      </c>
      <c r="Z335" s="16" t="s">
        <v>983</v>
      </c>
      <c r="AA335" s="16" t="s">
        <v>470</v>
      </c>
      <c r="AB335" s="16">
        <v>2</v>
      </c>
      <c r="AC335" s="16" t="s">
        <v>843</v>
      </c>
      <c r="AD335" s="16" t="s">
        <v>843</v>
      </c>
      <c r="AE335" s="16" t="s">
        <v>843</v>
      </c>
      <c r="AF335" s="16" t="s">
        <v>844</v>
      </c>
      <c r="AG335" s="16" t="s">
        <v>844</v>
      </c>
      <c r="AH335" s="16" t="s">
        <v>844</v>
      </c>
      <c r="AI335" s="16" t="s">
        <v>844</v>
      </c>
      <c r="AJ335" s="16" t="s">
        <v>843</v>
      </c>
      <c r="AK335" s="16" t="s">
        <v>843</v>
      </c>
      <c r="AM335" s="16" t="s">
        <v>737</v>
      </c>
      <c r="AN335" s="16" t="s">
        <v>761</v>
      </c>
      <c r="AP335" s="16" t="s">
        <v>774</v>
      </c>
      <c r="AR335" s="16" t="s">
        <v>6907</v>
      </c>
      <c r="BB335" s="16">
        <v>1</v>
      </c>
      <c r="BC335" s="16" t="s">
        <v>7878</v>
      </c>
      <c r="BE335" s="16" t="s">
        <v>5101</v>
      </c>
      <c r="BV335" s="16" t="s">
        <v>4433</v>
      </c>
      <c r="BW335" s="16" t="s">
        <v>844</v>
      </c>
      <c r="BX335" s="16" t="s">
        <v>843</v>
      </c>
      <c r="BY335" s="16" t="s">
        <v>843</v>
      </c>
      <c r="BZ335" s="16" t="s">
        <v>843</v>
      </c>
      <c r="CA335" s="16" t="s">
        <v>843</v>
      </c>
      <c r="CB335" s="16" t="s">
        <v>843</v>
      </c>
      <c r="CC335" s="16" t="s">
        <v>843</v>
      </c>
      <c r="CD335" s="16" t="s">
        <v>843</v>
      </c>
      <c r="CE335" s="16" t="s">
        <v>843</v>
      </c>
      <c r="CF335" s="16" t="s">
        <v>843</v>
      </c>
      <c r="CG335" s="16" t="s">
        <v>843</v>
      </c>
      <c r="CH335" s="16" t="s">
        <v>843</v>
      </c>
      <c r="CI335" s="16" t="s">
        <v>843</v>
      </c>
      <c r="CJ335" s="16" t="s">
        <v>843</v>
      </c>
      <c r="CK335" s="16" t="s">
        <v>843</v>
      </c>
      <c r="CP335" s="16" t="s">
        <v>867</v>
      </c>
      <c r="CQ335" s="16" t="s">
        <v>5191</v>
      </c>
      <c r="CR335" s="16" t="s">
        <v>844</v>
      </c>
      <c r="CS335" s="16" t="s">
        <v>843</v>
      </c>
      <c r="CT335" s="16" t="s">
        <v>843</v>
      </c>
      <c r="CU335" s="16" t="s">
        <v>843</v>
      </c>
      <c r="CV335" s="16" t="s">
        <v>843</v>
      </c>
      <c r="CW335" s="16" t="s">
        <v>843</v>
      </c>
      <c r="CX335" s="16" t="s">
        <v>843</v>
      </c>
      <c r="CY335" s="16" t="s">
        <v>843</v>
      </c>
      <c r="CZ335" s="16" t="s">
        <v>843</v>
      </c>
      <c r="DA335" s="16" t="s">
        <v>5184</v>
      </c>
      <c r="DX335" s="16" t="s">
        <v>867</v>
      </c>
      <c r="DY335" s="16" t="s">
        <v>867</v>
      </c>
      <c r="GC335" s="16" t="s">
        <v>5350</v>
      </c>
      <c r="GF335" s="16" t="s">
        <v>6818</v>
      </c>
      <c r="GG335" s="16" t="s">
        <v>867</v>
      </c>
      <c r="GV335" s="16" t="s">
        <v>5443</v>
      </c>
      <c r="GW335" s="16" t="s">
        <v>843</v>
      </c>
      <c r="GX335" s="16" t="s">
        <v>844</v>
      </c>
      <c r="GY335" s="16" t="s">
        <v>843</v>
      </c>
      <c r="GZ335" s="16" t="s">
        <v>843</v>
      </c>
      <c r="HA335" s="16" t="s">
        <v>843</v>
      </c>
      <c r="HB335" s="16" t="s">
        <v>843</v>
      </c>
      <c r="HC335" s="16" t="s">
        <v>843</v>
      </c>
      <c r="HD335" s="16" t="s">
        <v>843</v>
      </c>
      <c r="HE335" s="16" t="s">
        <v>843</v>
      </c>
      <c r="HF335" s="16" t="s">
        <v>843</v>
      </c>
      <c r="HH335" s="16" t="s">
        <v>5456</v>
      </c>
      <c r="HK335" s="16" t="s">
        <v>865</v>
      </c>
      <c r="HM335" s="16" t="s">
        <v>865</v>
      </c>
      <c r="HZ335" s="16" t="s">
        <v>7944</v>
      </c>
      <c r="KE335" s="16" t="s">
        <v>5582</v>
      </c>
      <c r="KG335" s="16" t="s">
        <v>7018</v>
      </c>
      <c r="KH335" s="16" t="s">
        <v>7033</v>
      </c>
      <c r="KI335" s="16" t="s">
        <v>865</v>
      </c>
      <c r="LG335" s="16" t="s">
        <v>867</v>
      </c>
      <c r="LH335" s="16" t="s">
        <v>867</v>
      </c>
      <c r="LI335" s="16" t="s">
        <v>867</v>
      </c>
      <c r="LJ335" s="16" t="s">
        <v>867</v>
      </c>
      <c r="LK335" s="16" t="s">
        <v>867</v>
      </c>
      <c r="LL335" s="16" t="s">
        <v>5690</v>
      </c>
      <c r="LM335" s="16" t="s">
        <v>843</v>
      </c>
      <c r="LN335" s="16" t="s">
        <v>843</v>
      </c>
      <c r="LO335" s="16" t="s">
        <v>843</v>
      </c>
      <c r="LP335" s="16" t="s">
        <v>843</v>
      </c>
      <c r="LQ335" s="16" t="s">
        <v>843</v>
      </c>
      <c r="LR335" s="16" t="s">
        <v>843</v>
      </c>
      <c r="LS335" s="16" t="s">
        <v>843</v>
      </c>
      <c r="LT335" s="16" t="s">
        <v>843</v>
      </c>
      <c r="LU335" s="16" t="s">
        <v>843</v>
      </c>
      <c r="LV335" s="16" t="s">
        <v>843</v>
      </c>
      <c r="LW335" s="16" t="s">
        <v>843</v>
      </c>
      <c r="LX335" s="16" t="s">
        <v>844</v>
      </c>
      <c r="LY335" s="16" t="s">
        <v>843</v>
      </c>
      <c r="LZ335" s="16" t="s">
        <v>843</v>
      </c>
      <c r="MA335" s="16" t="s">
        <v>843</v>
      </c>
      <c r="MC335" s="16" t="s">
        <v>5694</v>
      </c>
      <c r="MD335" s="16" t="s">
        <v>844</v>
      </c>
      <c r="ME335" s="16" t="s">
        <v>843</v>
      </c>
      <c r="MF335" s="16" t="s">
        <v>843</v>
      </c>
      <c r="MG335" s="16" t="s">
        <v>843</v>
      </c>
      <c r="MH335" s="16" t="s">
        <v>843</v>
      </c>
      <c r="MI335" s="16" t="s">
        <v>843</v>
      </c>
      <c r="MJ335" s="16" t="s">
        <v>843</v>
      </c>
      <c r="MK335" s="16" t="s">
        <v>843</v>
      </c>
      <c r="ML335" s="16" t="s">
        <v>843</v>
      </c>
      <c r="MM335" s="16" t="s">
        <v>843</v>
      </c>
      <c r="MN335" s="16" t="s">
        <v>843</v>
      </c>
      <c r="MO335" s="16" t="s">
        <v>843</v>
      </c>
      <c r="MP335" s="16" t="s">
        <v>843</v>
      </c>
      <c r="MQ335" s="16" t="s">
        <v>843</v>
      </c>
      <c r="MR335" s="16" t="s">
        <v>843</v>
      </c>
      <c r="MS335" s="16" t="s">
        <v>843</v>
      </c>
      <c r="MT335" s="16" t="s">
        <v>843</v>
      </c>
      <c r="MU335" s="16" t="s">
        <v>843</v>
      </c>
      <c r="MV335" s="16" t="s">
        <v>843</v>
      </c>
      <c r="MX335" s="16" t="s">
        <v>5694</v>
      </c>
      <c r="MY335" s="16" t="s">
        <v>844</v>
      </c>
      <c r="MZ335" s="16" t="s">
        <v>843</v>
      </c>
      <c r="NA335" s="16" t="s">
        <v>843</v>
      </c>
      <c r="NB335" s="16" t="s">
        <v>843</v>
      </c>
      <c r="NC335" s="16" t="s">
        <v>843</v>
      </c>
      <c r="ND335" s="16" t="s">
        <v>843</v>
      </c>
      <c r="NE335" s="16" t="s">
        <v>843</v>
      </c>
      <c r="NF335" s="16" t="s">
        <v>843</v>
      </c>
      <c r="NG335" s="16" t="s">
        <v>843</v>
      </c>
      <c r="NH335" s="16" t="s">
        <v>843</v>
      </c>
      <c r="NI335" s="16" t="s">
        <v>843</v>
      </c>
      <c r="NJ335" s="16" t="s">
        <v>843</v>
      </c>
      <c r="NK335" s="16" t="s">
        <v>843</v>
      </c>
      <c r="NL335" s="16" t="s">
        <v>843</v>
      </c>
      <c r="NM335" s="16" t="s">
        <v>843</v>
      </c>
      <c r="NN335" s="16" t="s">
        <v>843</v>
      </c>
      <c r="NO335" s="16" t="s">
        <v>843</v>
      </c>
      <c r="NP335" s="16" t="s">
        <v>843</v>
      </c>
      <c r="NQ335" s="16" t="s">
        <v>843</v>
      </c>
      <c r="PC335" s="16" t="s">
        <v>865</v>
      </c>
      <c r="PD335" s="16" t="s">
        <v>865</v>
      </c>
      <c r="PY335" s="16" t="s">
        <v>865</v>
      </c>
      <c r="QP335" s="16" t="s">
        <v>865</v>
      </c>
      <c r="QR335" s="16" t="s">
        <v>867</v>
      </c>
      <c r="QT335" s="16" t="s">
        <v>867</v>
      </c>
      <c r="QV335" s="16" t="s">
        <v>865</v>
      </c>
      <c r="QX335" s="16" t="s">
        <v>865</v>
      </c>
      <c r="QY335" s="16" t="s">
        <v>867</v>
      </c>
      <c r="RD335" s="16" t="s">
        <v>865</v>
      </c>
      <c r="RF335" s="16" t="s">
        <v>865</v>
      </c>
      <c r="RH335" s="16" t="s">
        <v>865</v>
      </c>
      <c r="RJ335" s="16" t="s">
        <v>865</v>
      </c>
      <c r="RN335" s="16" t="s">
        <v>7720</v>
      </c>
      <c r="RP335" s="16" t="s">
        <v>867</v>
      </c>
      <c r="RR335" s="16" t="s">
        <v>7720</v>
      </c>
      <c r="RT335" s="16" t="s">
        <v>7720</v>
      </c>
      <c r="RV335" s="16" t="s">
        <v>7724</v>
      </c>
      <c r="RX335" s="16" t="s">
        <v>7724</v>
      </c>
      <c r="RZ335" s="16" t="s">
        <v>7720</v>
      </c>
      <c r="SQ335" s="16" t="s">
        <v>865</v>
      </c>
      <c r="SS335" s="16" t="s">
        <v>7296</v>
      </c>
      <c r="ST335" s="16" t="s">
        <v>7761</v>
      </c>
      <c r="TN335" s="16">
        <v>2500</v>
      </c>
      <c r="TO335" s="16">
        <v>0</v>
      </c>
      <c r="TP335" s="16">
        <v>950</v>
      </c>
      <c r="TQ335" s="16">
        <v>1800</v>
      </c>
      <c r="TR335" s="16">
        <v>500</v>
      </c>
      <c r="TS335" s="16">
        <v>120</v>
      </c>
      <c r="TT335" s="16">
        <v>0</v>
      </c>
      <c r="TU335" s="16">
        <v>200</v>
      </c>
      <c r="TV335" s="16">
        <v>500</v>
      </c>
      <c r="TW335" s="16">
        <v>0</v>
      </c>
      <c r="TZ335" s="16" t="s">
        <v>7364</v>
      </c>
      <c r="UA335" s="16" t="s">
        <v>8715</v>
      </c>
      <c r="UB335" s="16">
        <v>0</v>
      </c>
      <c r="UC335" s="16" t="s">
        <v>843</v>
      </c>
      <c r="UD335" s="16" t="s">
        <v>843</v>
      </c>
      <c r="UE335" s="16" t="s">
        <v>844</v>
      </c>
      <c r="UF335" s="16" t="s">
        <v>844</v>
      </c>
      <c r="UG335" s="16" t="s">
        <v>843</v>
      </c>
      <c r="UH335" s="16" t="s">
        <v>843</v>
      </c>
      <c r="VK335" s="16" t="s">
        <v>6102</v>
      </c>
      <c r="VL335" s="16" t="s">
        <v>843</v>
      </c>
      <c r="VM335" s="16" t="s">
        <v>843</v>
      </c>
      <c r="VN335" s="16" t="s">
        <v>843</v>
      </c>
      <c r="VO335" s="16" t="s">
        <v>843</v>
      </c>
      <c r="VP335" s="16" t="s">
        <v>844</v>
      </c>
      <c r="VQ335" s="16" t="s">
        <v>843</v>
      </c>
      <c r="VR335" s="16" t="s">
        <v>843</v>
      </c>
      <c r="VS335" s="16" t="s">
        <v>843</v>
      </c>
      <c r="VT335" s="16" t="s">
        <v>843</v>
      </c>
      <c r="VV335" s="16">
        <v>2800</v>
      </c>
      <c r="VX335" s="16" t="s">
        <v>6028</v>
      </c>
      <c r="VY335" s="16" t="s">
        <v>844</v>
      </c>
      <c r="VZ335" s="16" t="s">
        <v>843</v>
      </c>
      <c r="WA335" s="16" t="s">
        <v>843</v>
      </c>
      <c r="WB335" s="16" t="s">
        <v>843</v>
      </c>
      <c r="WC335" s="16" t="s">
        <v>843</v>
      </c>
      <c r="WD335" s="16" t="s">
        <v>843</v>
      </c>
      <c r="WE335" s="16" t="s">
        <v>843</v>
      </c>
      <c r="WF335" s="16" t="s">
        <v>843</v>
      </c>
      <c r="WH335" s="16">
        <v>3250</v>
      </c>
      <c r="WO335" s="16" t="s">
        <v>6926</v>
      </c>
      <c r="YN335" s="16" t="s">
        <v>864</v>
      </c>
      <c r="YP335" s="16" t="s">
        <v>7978</v>
      </c>
      <c r="YR335" s="16" t="s">
        <v>10495</v>
      </c>
      <c r="YS335" s="16" t="s">
        <v>10496</v>
      </c>
      <c r="YT335" s="16" t="s">
        <v>8694</v>
      </c>
      <c r="YU335" s="16" t="s">
        <v>10497</v>
      </c>
      <c r="YV335" s="16" t="s">
        <v>8696</v>
      </c>
      <c r="YW335" s="16" t="s">
        <v>844</v>
      </c>
      <c r="YX335" s="16" t="s">
        <v>8696</v>
      </c>
      <c r="YY335" s="16" t="s">
        <v>8824</v>
      </c>
      <c r="YZ335" s="16" t="s">
        <v>843</v>
      </c>
      <c r="ZB335" s="16">
        <v>6153.33</v>
      </c>
      <c r="ZC335" s="16" t="s">
        <v>8996</v>
      </c>
      <c r="ZD335" s="16" t="s">
        <v>843</v>
      </c>
      <c r="ZE335" s="16" t="s">
        <v>10498</v>
      </c>
      <c r="ZF335" s="16" t="s">
        <v>9017</v>
      </c>
      <c r="ZG335" s="16" t="s">
        <v>8754</v>
      </c>
      <c r="ZH335" s="16" t="s">
        <v>8701</v>
      </c>
      <c r="ZI335" s="16" t="s">
        <v>8907</v>
      </c>
      <c r="ZK335" s="16" t="s">
        <v>843</v>
      </c>
      <c r="ZL335" s="16" t="s">
        <v>8752</v>
      </c>
      <c r="ZM335" s="16" t="s">
        <v>843</v>
      </c>
      <c r="ZN335" s="16" t="s">
        <v>8815</v>
      </c>
      <c r="ZO335" s="16" t="s">
        <v>487</v>
      </c>
      <c r="ZP335" s="16" t="s">
        <v>487</v>
      </c>
      <c r="ZQ335" s="16" t="s">
        <v>486</v>
      </c>
      <c r="ZR335" s="16" t="s">
        <v>486</v>
      </c>
      <c r="ZS335" s="16" t="s">
        <v>1056</v>
      </c>
      <c r="ZT335" s="16" t="s">
        <v>8705</v>
      </c>
      <c r="ZU335" s="16" t="s">
        <v>8706</v>
      </c>
      <c r="ZV335" s="16" t="s">
        <v>487</v>
      </c>
      <c r="ZW335" s="16" t="s">
        <v>843</v>
      </c>
      <c r="ZX335" s="16" t="s">
        <v>843</v>
      </c>
      <c r="ZY335" s="16" t="s">
        <v>844</v>
      </c>
      <c r="ZZ335" s="16" t="s">
        <v>844</v>
      </c>
      <c r="AAA335" s="16" t="s">
        <v>1056</v>
      </c>
      <c r="AAB335" s="16" t="s">
        <v>843</v>
      </c>
      <c r="AAC335" s="16">
        <v>0</v>
      </c>
      <c r="AAD335" s="16" t="s">
        <v>844</v>
      </c>
      <c r="AAE335" s="16" t="s">
        <v>844</v>
      </c>
      <c r="AAF335" s="16" t="s">
        <v>843</v>
      </c>
      <c r="AAG335" s="16" t="s">
        <v>843</v>
      </c>
      <c r="AAH335" s="16" t="s">
        <v>843</v>
      </c>
      <c r="AAI335" s="16" t="s">
        <v>843</v>
      </c>
      <c r="AAJ335" s="16" t="s">
        <v>606</v>
      </c>
      <c r="AAK335" s="16" t="s">
        <v>655</v>
      </c>
      <c r="AAL335" s="16" t="s">
        <v>905</v>
      </c>
      <c r="AAM335" s="16" t="s">
        <v>663</v>
      </c>
      <c r="AAN335" s="16" t="s">
        <v>8707</v>
      </c>
      <c r="AAO335" s="16" t="s">
        <v>1018</v>
      </c>
      <c r="AAP335" s="16" t="s">
        <v>8708</v>
      </c>
      <c r="AAQ335" s="16" t="s">
        <v>9476</v>
      </c>
      <c r="AAS335" s="16">
        <v>4564.55</v>
      </c>
      <c r="AAT335" s="16" t="s">
        <v>782</v>
      </c>
      <c r="AAU335" s="16" t="s">
        <v>782</v>
      </c>
      <c r="AAV335" s="16" t="s">
        <v>782</v>
      </c>
      <c r="AAW335" s="16" t="s">
        <v>782</v>
      </c>
      <c r="AAX335" s="16" t="s">
        <v>843</v>
      </c>
      <c r="AAY335" s="16" t="s">
        <v>8710</v>
      </c>
      <c r="AAZ335" s="16" t="s">
        <v>782</v>
      </c>
      <c r="ABA335" s="16" t="s">
        <v>783</v>
      </c>
      <c r="ABB335" s="16" t="s">
        <v>782</v>
      </c>
      <c r="ABC335" s="16" t="s">
        <v>783</v>
      </c>
      <c r="ABD335" s="16" t="s">
        <v>783</v>
      </c>
      <c r="ABE335" s="16" t="s">
        <v>783</v>
      </c>
      <c r="ABF335" s="16" t="s">
        <v>782</v>
      </c>
      <c r="ABG335" s="16" t="s">
        <v>783</v>
      </c>
      <c r="ABH335" s="16" t="s">
        <v>783</v>
      </c>
      <c r="ABI335" s="16" t="s">
        <v>782</v>
      </c>
      <c r="ABJ335" s="16" t="s">
        <v>782</v>
      </c>
      <c r="ABK335" s="16" t="s">
        <v>783</v>
      </c>
      <c r="ABL335" s="16" t="s">
        <v>8728</v>
      </c>
      <c r="ABM335" s="16" t="s">
        <v>843</v>
      </c>
      <c r="ABN335" s="16" t="s">
        <v>1033</v>
      </c>
      <c r="ABO335" s="16" t="s">
        <v>486</v>
      </c>
      <c r="ABP335" s="16" t="s">
        <v>972</v>
      </c>
      <c r="ABQ335" s="16" t="s">
        <v>4288</v>
      </c>
      <c r="ABR335" s="16" t="s">
        <v>470</v>
      </c>
      <c r="ABS335" s="16" t="s">
        <v>457</v>
      </c>
      <c r="ABT335" s="16" t="s">
        <v>1056</v>
      </c>
      <c r="ABU335" s="16" t="s">
        <v>1056</v>
      </c>
      <c r="ABV335" s="16" t="s">
        <v>487</v>
      </c>
      <c r="ABW335" s="16" t="s">
        <v>487</v>
      </c>
      <c r="ABX335" s="16" t="s">
        <v>894</v>
      </c>
      <c r="ABY335" s="16" t="s">
        <v>486</v>
      </c>
      <c r="ABZ335" s="16" t="s">
        <v>486</v>
      </c>
      <c r="ACA335" s="16" t="s">
        <v>761</v>
      </c>
      <c r="ACB335" s="16" t="s">
        <v>774</v>
      </c>
      <c r="ACC335" s="16" t="s">
        <v>737</v>
      </c>
      <c r="ACD335" s="16" t="s">
        <v>486</v>
      </c>
      <c r="ACE335" s="16" t="s">
        <v>487</v>
      </c>
      <c r="ACG335" s="16" t="s">
        <v>1014</v>
      </c>
      <c r="ACH335" s="16" t="s">
        <v>1009</v>
      </c>
      <c r="ACI335" s="16" t="s">
        <v>462</v>
      </c>
      <c r="ACJ335" s="16">
        <v>1.1910000000000001</v>
      </c>
      <c r="ACK335" s="16" t="s">
        <v>478</v>
      </c>
      <c r="ACL335" s="16" t="s">
        <v>740</v>
      </c>
      <c r="ACM335" s="16" t="s">
        <v>1190</v>
      </c>
      <c r="ACN335" s="16" t="s">
        <v>1169</v>
      </c>
      <c r="ACO335" s="16" t="s">
        <v>1856</v>
      </c>
      <c r="ACP335" s="16">
        <v>3250</v>
      </c>
      <c r="ACQ335" s="16" t="s">
        <v>1202</v>
      </c>
      <c r="ACR335" s="16" t="s">
        <v>1644</v>
      </c>
      <c r="ACS335" s="16" t="s">
        <v>676</v>
      </c>
      <c r="ACT335" s="16" t="s">
        <v>1522</v>
      </c>
      <c r="ACU335" s="16" t="s">
        <v>833</v>
      </c>
      <c r="ACV335" s="16" t="s">
        <v>8711</v>
      </c>
      <c r="ACW335" s="16" t="s">
        <v>878</v>
      </c>
      <c r="ACX335" s="16" t="s">
        <v>1916</v>
      </c>
      <c r="ACY335" s="16" t="s">
        <v>1949</v>
      </c>
      <c r="ACZ335" s="16">
        <v>1</v>
      </c>
      <c r="ADA335" s="16">
        <v>1</v>
      </c>
      <c r="ADB335" s="16">
        <v>1</v>
      </c>
      <c r="ADC335" s="16">
        <v>1</v>
      </c>
      <c r="ADD335" s="16">
        <v>1</v>
      </c>
      <c r="ADE335" s="16" t="s">
        <v>8712</v>
      </c>
      <c r="ADF335" s="16">
        <v>0</v>
      </c>
      <c r="ADG335" s="16" t="s">
        <v>486</v>
      </c>
      <c r="ADH335" s="16">
        <v>2</v>
      </c>
      <c r="ADI335" s="16" t="s">
        <v>486</v>
      </c>
      <c r="ADJ335" s="16" t="s">
        <v>1743</v>
      </c>
      <c r="ADK335" s="16" t="s">
        <v>13194</v>
      </c>
      <c r="ADL335" s="16" t="s">
        <v>1764</v>
      </c>
      <c r="ADM335" s="16" t="s">
        <v>1756</v>
      </c>
      <c r="ADN335" s="16" t="s">
        <v>13196</v>
      </c>
      <c r="ADO335" s="16" t="s">
        <v>13197</v>
      </c>
      <c r="ADP335" s="16" t="s">
        <v>13196</v>
      </c>
      <c r="ADQ335" s="16" t="s">
        <v>13196</v>
      </c>
      <c r="ADR335" s="16" t="s">
        <v>13194</v>
      </c>
      <c r="ADU335" s="16" t="s">
        <v>1763</v>
      </c>
      <c r="ADW335" s="16" t="s">
        <v>8729</v>
      </c>
      <c r="ADY335" s="16" t="s">
        <v>1062</v>
      </c>
      <c r="AEA335" s="16">
        <v>6153.3333333333303</v>
      </c>
      <c r="AEC335" s="16" t="s">
        <v>1062</v>
      </c>
      <c r="AED335" s="16">
        <v>2282.2800000000002</v>
      </c>
      <c r="AEE335" s="16" t="s">
        <v>952</v>
      </c>
      <c r="AEG335" s="16">
        <v>6050</v>
      </c>
      <c r="AEI335" s="16">
        <v>1250</v>
      </c>
      <c r="AEK335" s="16">
        <v>475</v>
      </c>
      <c r="AEL335" s="16">
        <v>900</v>
      </c>
      <c r="AEM335" s="16">
        <v>250</v>
      </c>
      <c r="AEN335" s="16">
        <v>250</v>
      </c>
      <c r="AEO335" s="16">
        <v>60</v>
      </c>
      <c r="AEP335" s="16">
        <v>100</v>
      </c>
    </row>
    <row r="336" spans="1:823" x14ac:dyDescent="0.25">
      <c r="A336" s="30">
        <v>45832</v>
      </c>
      <c r="B336" s="16" t="s">
        <v>10499</v>
      </c>
      <c r="C336" s="16" t="s">
        <v>867</v>
      </c>
      <c r="D336" s="16" t="s">
        <v>867</v>
      </c>
      <c r="E336" s="16">
        <v>37</v>
      </c>
      <c r="F336" s="16" t="s">
        <v>8153</v>
      </c>
      <c r="G336" s="16" t="s">
        <v>4113</v>
      </c>
      <c r="I336" s="16" t="s">
        <v>4162</v>
      </c>
      <c r="Z336" s="16" t="s">
        <v>997</v>
      </c>
      <c r="AA336" s="16" t="s">
        <v>470</v>
      </c>
      <c r="AB336" s="16">
        <v>3</v>
      </c>
      <c r="AC336" s="16" t="s">
        <v>1056</v>
      </c>
      <c r="AD336" s="16" t="s">
        <v>844</v>
      </c>
      <c r="AE336" s="16" t="s">
        <v>844</v>
      </c>
      <c r="AF336" s="16" t="s">
        <v>844</v>
      </c>
      <c r="AG336" s="16" t="s">
        <v>843</v>
      </c>
      <c r="AH336" s="16" t="s">
        <v>1056</v>
      </c>
      <c r="AI336" s="16" t="s">
        <v>844</v>
      </c>
      <c r="AJ336" s="16" t="s">
        <v>843</v>
      </c>
      <c r="AK336" s="16" t="s">
        <v>1056</v>
      </c>
      <c r="AM336" s="16" t="s">
        <v>737</v>
      </c>
      <c r="AN336" s="16" t="s">
        <v>759</v>
      </c>
      <c r="AP336" s="16" t="s">
        <v>768</v>
      </c>
      <c r="AR336" s="16" t="s">
        <v>6910</v>
      </c>
      <c r="BB336" s="16">
        <v>3</v>
      </c>
      <c r="BC336" s="16" t="s">
        <v>7875</v>
      </c>
      <c r="BE336" s="16" t="s">
        <v>5095</v>
      </c>
      <c r="BF336" s="16" t="s">
        <v>865</v>
      </c>
      <c r="BV336" s="16" t="s">
        <v>4433</v>
      </c>
      <c r="BW336" s="16" t="s">
        <v>844</v>
      </c>
      <c r="BX336" s="16" t="s">
        <v>843</v>
      </c>
      <c r="BY336" s="16" t="s">
        <v>843</v>
      </c>
      <c r="BZ336" s="16" t="s">
        <v>843</v>
      </c>
      <c r="CA336" s="16" t="s">
        <v>843</v>
      </c>
      <c r="CB336" s="16" t="s">
        <v>843</v>
      </c>
      <c r="CC336" s="16" t="s">
        <v>843</v>
      </c>
      <c r="CD336" s="16" t="s">
        <v>843</v>
      </c>
      <c r="CE336" s="16" t="s">
        <v>843</v>
      </c>
      <c r="CF336" s="16" t="s">
        <v>843</v>
      </c>
      <c r="CG336" s="16" t="s">
        <v>843</v>
      </c>
      <c r="CH336" s="16" t="s">
        <v>843</v>
      </c>
      <c r="CI336" s="16" t="s">
        <v>843</v>
      </c>
      <c r="CJ336" s="16" t="s">
        <v>843</v>
      </c>
      <c r="CK336" s="16" t="s">
        <v>843</v>
      </c>
      <c r="CP336" s="16" t="s">
        <v>865</v>
      </c>
      <c r="DX336" s="16" t="s">
        <v>867</v>
      </c>
      <c r="DY336" s="16" t="s">
        <v>867</v>
      </c>
      <c r="GC336" s="16" t="s">
        <v>5330</v>
      </c>
      <c r="GF336" s="16" t="s">
        <v>867</v>
      </c>
      <c r="GG336" s="16" t="s">
        <v>867</v>
      </c>
      <c r="GV336" s="16" t="s">
        <v>5443</v>
      </c>
      <c r="GW336" s="16" t="s">
        <v>843</v>
      </c>
      <c r="GX336" s="16" t="s">
        <v>844</v>
      </c>
      <c r="GY336" s="16" t="s">
        <v>843</v>
      </c>
      <c r="GZ336" s="16" t="s">
        <v>843</v>
      </c>
      <c r="HA336" s="16" t="s">
        <v>843</v>
      </c>
      <c r="HB336" s="16" t="s">
        <v>843</v>
      </c>
      <c r="HC336" s="16" t="s">
        <v>843</v>
      </c>
      <c r="HD336" s="16" t="s">
        <v>843</v>
      </c>
      <c r="HE336" s="16" t="s">
        <v>843</v>
      </c>
      <c r="HF336" s="16" t="s">
        <v>843</v>
      </c>
      <c r="HH336" s="16" t="s">
        <v>5456</v>
      </c>
      <c r="HK336" s="16" t="s">
        <v>865</v>
      </c>
      <c r="HM336" s="16" t="s">
        <v>865</v>
      </c>
      <c r="HZ336" s="16" t="s">
        <v>7944</v>
      </c>
      <c r="KE336" s="16" t="s">
        <v>5585</v>
      </c>
      <c r="KG336" s="16" t="s">
        <v>7021</v>
      </c>
      <c r="KH336" s="16" t="s">
        <v>864</v>
      </c>
      <c r="KI336" s="16" t="s">
        <v>865</v>
      </c>
      <c r="LG336" s="16" t="s">
        <v>867</v>
      </c>
      <c r="LH336" s="16" t="s">
        <v>867</v>
      </c>
      <c r="LI336" s="16" t="s">
        <v>867</v>
      </c>
      <c r="LJ336" s="16" t="s">
        <v>867</v>
      </c>
      <c r="LK336" s="16" t="s">
        <v>867</v>
      </c>
      <c r="LL336" s="16" t="s">
        <v>5660</v>
      </c>
      <c r="LM336" s="16" t="s">
        <v>843</v>
      </c>
      <c r="LN336" s="16" t="s">
        <v>844</v>
      </c>
      <c r="LO336" s="16" t="s">
        <v>843</v>
      </c>
      <c r="LP336" s="16" t="s">
        <v>843</v>
      </c>
      <c r="LQ336" s="16" t="s">
        <v>843</v>
      </c>
      <c r="LR336" s="16" t="s">
        <v>843</v>
      </c>
      <c r="LS336" s="16" t="s">
        <v>843</v>
      </c>
      <c r="LT336" s="16" t="s">
        <v>843</v>
      </c>
      <c r="LU336" s="16" t="s">
        <v>843</v>
      </c>
      <c r="LV336" s="16" t="s">
        <v>843</v>
      </c>
      <c r="LW336" s="16" t="s">
        <v>843</v>
      </c>
      <c r="LX336" s="16" t="s">
        <v>843</v>
      </c>
      <c r="LY336" s="16" t="s">
        <v>843</v>
      </c>
      <c r="LZ336" s="16" t="s">
        <v>843</v>
      </c>
      <c r="MA336" s="16" t="s">
        <v>843</v>
      </c>
      <c r="MC336" s="16" t="s">
        <v>5694</v>
      </c>
      <c r="MD336" s="16" t="s">
        <v>844</v>
      </c>
      <c r="ME336" s="16" t="s">
        <v>843</v>
      </c>
      <c r="MF336" s="16" t="s">
        <v>843</v>
      </c>
      <c r="MG336" s="16" t="s">
        <v>843</v>
      </c>
      <c r="MH336" s="16" t="s">
        <v>843</v>
      </c>
      <c r="MI336" s="16" t="s">
        <v>843</v>
      </c>
      <c r="MJ336" s="16" t="s">
        <v>843</v>
      </c>
      <c r="MK336" s="16" t="s">
        <v>843</v>
      </c>
      <c r="ML336" s="16" t="s">
        <v>843</v>
      </c>
      <c r="MM336" s="16" t="s">
        <v>843</v>
      </c>
      <c r="MN336" s="16" t="s">
        <v>843</v>
      </c>
      <c r="MO336" s="16" t="s">
        <v>843</v>
      </c>
      <c r="MP336" s="16" t="s">
        <v>843</v>
      </c>
      <c r="MQ336" s="16" t="s">
        <v>843</v>
      </c>
      <c r="MR336" s="16" t="s">
        <v>843</v>
      </c>
      <c r="MS336" s="16" t="s">
        <v>843</v>
      </c>
      <c r="MT336" s="16" t="s">
        <v>843</v>
      </c>
      <c r="MU336" s="16" t="s">
        <v>843</v>
      </c>
      <c r="MV336" s="16" t="s">
        <v>843</v>
      </c>
      <c r="NS336" s="16" t="s">
        <v>5694</v>
      </c>
      <c r="NT336" s="16" t="s">
        <v>844</v>
      </c>
      <c r="NU336" s="16" t="s">
        <v>843</v>
      </c>
      <c r="NV336" s="16" t="s">
        <v>843</v>
      </c>
      <c r="NW336" s="16" t="s">
        <v>843</v>
      </c>
      <c r="NX336" s="16" t="s">
        <v>843</v>
      </c>
      <c r="NY336" s="16" t="s">
        <v>843</v>
      </c>
      <c r="NZ336" s="16" t="s">
        <v>843</v>
      </c>
      <c r="OA336" s="16" t="s">
        <v>843</v>
      </c>
      <c r="OB336" s="16" t="s">
        <v>843</v>
      </c>
      <c r="OC336" s="16" t="s">
        <v>843</v>
      </c>
      <c r="OD336" s="16" t="s">
        <v>843</v>
      </c>
      <c r="OE336" s="16" t="s">
        <v>843</v>
      </c>
      <c r="OF336" s="16" t="s">
        <v>843</v>
      </c>
      <c r="OG336" s="16" t="s">
        <v>843</v>
      </c>
      <c r="OH336" s="16" t="s">
        <v>843</v>
      </c>
      <c r="OI336" s="16" t="s">
        <v>843</v>
      </c>
      <c r="OK336" s="16" t="s">
        <v>5694</v>
      </c>
      <c r="OL336" s="16" t="s">
        <v>844</v>
      </c>
      <c r="OM336" s="16" t="s">
        <v>843</v>
      </c>
      <c r="ON336" s="16" t="s">
        <v>843</v>
      </c>
      <c r="OO336" s="16" t="s">
        <v>843</v>
      </c>
      <c r="OP336" s="16" t="s">
        <v>843</v>
      </c>
      <c r="OQ336" s="16" t="s">
        <v>843</v>
      </c>
      <c r="OR336" s="16" t="s">
        <v>843</v>
      </c>
      <c r="OS336" s="16" t="s">
        <v>843</v>
      </c>
      <c r="OT336" s="16" t="s">
        <v>843</v>
      </c>
      <c r="OU336" s="16" t="s">
        <v>843</v>
      </c>
      <c r="OV336" s="16" t="s">
        <v>843</v>
      </c>
      <c r="OW336" s="16" t="s">
        <v>843</v>
      </c>
      <c r="OX336" s="16" t="s">
        <v>843</v>
      </c>
      <c r="OY336" s="16" t="s">
        <v>843</v>
      </c>
      <c r="OZ336" s="16" t="s">
        <v>843</v>
      </c>
      <c r="PA336" s="16" t="s">
        <v>843</v>
      </c>
      <c r="PC336" s="16" t="s">
        <v>865</v>
      </c>
      <c r="PD336" s="16" t="s">
        <v>865</v>
      </c>
      <c r="PY336" s="16" t="s">
        <v>865</v>
      </c>
      <c r="QP336" s="16" t="s">
        <v>865</v>
      </c>
      <c r="QR336" s="16" t="s">
        <v>867</v>
      </c>
      <c r="QT336" s="16" t="s">
        <v>867</v>
      </c>
      <c r="QV336" s="16" t="s">
        <v>865</v>
      </c>
      <c r="QX336" s="16" t="s">
        <v>864</v>
      </c>
      <c r="QY336" s="16" t="s">
        <v>867</v>
      </c>
      <c r="RD336" s="16" t="s">
        <v>865</v>
      </c>
      <c r="RF336" s="16" t="s">
        <v>865</v>
      </c>
      <c r="RH336" s="16" t="s">
        <v>865</v>
      </c>
      <c r="RJ336" s="16" t="s">
        <v>865</v>
      </c>
      <c r="RN336" s="16" t="s">
        <v>7720</v>
      </c>
      <c r="RP336" s="16" t="s">
        <v>867</v>
      </c>
      <c r="RR336" s="16" t="s">
        <v>867</v>
      </c>
      <c r="RT336" s="16" t="s">
        <v>867</v>
      </c>
      <c r="RV336" s="16" t="s">
        <v>867</v>
      </c>
      <c r="RX336" s="16" t="s">
        <v>7720</v>
      </c>
      <c r="RZ336" s="16" t="s">
        <v>7720</v>
      </c>
      <c r="SQ336" s="16" t="s">
        <v>867</v>
      </c>
      <c r="SS336" s="16" t="s">
        <v>7293</v>
      </c>
      <c r="ST336" s="16" t="s">
        <v>7761</v>
      </c>
      <c r="TN336" s="16">
        <v>7000</v>
      </c>
      <c r="TO336" s="16">
        <v>8000</v>
      </c>
      <c r="TP336" s="16">
        <v>1400</v>
      </c>
      <c r="TQ336" s="16">
        <v>200</v>
      </c>
      <c r="TR336" s="16">
        <v>250</v>
      </c>
      <c r="TS336" s="16">
        <v>200</v>
      </c>
      <c r="TT336" s="16">
        <v>0</v>
      </c>
      <c r="TU336" s="16">
        <v>100</v>
      </c>
      <c r="TV336" s="16">
        <v>0</v>
      </c>
      <c r="TW336" s="16">
        <v>0</v>
      </c>
      <c r="TX336" s="16">
        <v>0</v>
      </c>
      <c r="TZ336" s="16" t="s">
        <v>7367</v>
      </c>
      <c r="UA336" s="16" t="s">
        <v>5938</v>
      </c>
      <c r="UB336" s="16">
        <v>1</v>
      </c>
      <c r="UC336" s="16" t="s">
        <v>843</v>
      </c>
      <c r="UD336" s="16" t="s">
        <v>843</v>
      </c>
      <c r="UE336" s="16" t="s">
        <v>843</v>
      </c>
      <c r="UF336" s="16" t="s">
        <v>843</v>
      </c>
      <c r="UG336" s="16" t="s">
        <v>843</v>
      </c>
      <c r="UH336" s="16" t="s">
        <v>843</v>
      </c>
      <c r="WO336" s="16" t="s">
        <v>6926</v>
      </c>
      <c r="YN336" s="16" t="s">
        <v>7040</v>
      </c>
      <c r="YP336" s="16" t="s">
        <v>864</v>
      </c>
      <c r="YR336" s="16" t="s">
        <v>10500</v>
      </c>
      <c r="YS336" s="16" t="s">
        <v>10501</v>
      </c>
      <c r="YT336" s="16" t="s">
        <v>8694</v>
      </c>
      <c r="YU336" s="16" t="s">
        <v>10502</v>
      </c>
      <c r="YV336" s="16" t="s">
        <v>8696</v>
      </c>
      <c r="YW336" s="16" t="s">
        <v>844</v>
      </c>
      <c r="YX336" s="16" t="s">
        <v>8696</v>
      </c>
      <c r="YY336" s="16" t="s">
        <v>843</v>
      </c>
      <c r="YZ336" s="16" t="s">
        <v>843</v>
      </c>
      <c r="ZA336" s="16" t="s">
        <v>843</v>
      </c>
      <c r="ZB336" s="16">
        <v>17150</v>
      </c>
      <c r="ZC336" s="16" t="s">
        <v>8996</v>
      </c>
      <c r="ZD336" s="16" t="s">
        <v>8925</v>
      </c>
      <c r="ZE336" s="16" t="s">
        <v>8735</v>
      </c>
      <c r="ZF336" s="16" t="s">
        <v>8700</v>
      </c>
      <c r="ZG336" s="16" t="s">
        <v>8700</v>
      </c>
      <c r="ZH336" s="16" t="s">
        <v>8700</v>
      </c>
      <c r="ZI336" s="16" t="s">
        <v>8754</v>
      </c>
      <c r="ZJ336" s="16" t="s">
        <v>843</v>
      </c>
      <c r="ZK336" s="16" t="s">
        <v>843</v>
      </c>
      <c r="ZL336" s="16" t="s">
        <v>8700</v>
      </c>
      <c r="ZM336" s="16" t="s">
        <v>843</v>
      </c>
      <c r="ZN336" s="16" t="s">
        <v>8755</v>
      </c>
      <c r="ZO336" s="16" t="s">
        <v>487</v>
      </c>
      <c r="ZP336" s="16" t="s">
        <v>487</v>
      </c>
      <c r="ZQ336" s="16" t="s">
        <v>487</v>
      </c>
      <c r="ZR336" s="16" t="s">
        <v>486</v>
      </c>
      <c r="ZS336" s="16" t="s">
        <v>844</v>
      </c>
      <c r="ZT336" s="16" t="s">
        <v>8705</v>
      </c>
      <c r="ZU336" s="16" t="s">
        <v>8706</v>
      </c>
      <c r="ZV336" s="16" t="s">
        <v>487</v>
      </c>
      <c r="ZW336" s="16" t="s">
        <v>1056</v>
      </c>
      <c r="ZX336" s="16" t="s">
        <v>844</v>
      </c>
      <c r="ZY336" s="16" t="s">
        <v>1056</v>
      </c>
      <c r="ZZ336" s="16" t="s">
        <v>844</v>
      </c>
      <c r="AAA336" s="16" t="s">
        <v>843</v>
      </c>
      <c r="AAB336" s="16" t="s">
        <v>843</v>
      </c>
      <c r="AAC336" s="16">
        <v>0</v>
      </c>
      <c r="AAD336" s="16" t="s">
        <v>844</v>
      </c>
      <c r="AAE336" s="16" t="s">
        <v>843</v>
      </c>
      <c r="AAF336" s="16" t="s">
        <v>843</v>
      </c>
      <c r="AAG336" s="16" t="s">
        <v>844</v>
      </c>
      <c r="AAH336" s="16" t="s">
        <v>843</v>
      </c>
      <c r="AAI336" s="16" t="s">
        <v>844</v>
      </c>
      <c r="AAJ336" s="16" t="s">
        <v>615</v>
      </c>
      <c r="AAK336" s="16" t="s">
        <v>633</v>
      </c>
      <c r="AAL336" s="16" t="s">
        <v>904</v>
      </c>
      <c r="AAM336" s="16" t="s">
        <v>663</v>
      </c>
      <c r="AAN336" s="16" t="s">
        <v>8707</v>
      </c>
      <c r="AAO336" s="16" t="s">
        <v>1019</v>
      </c>
      <c r="AAP336" s="16" t="s">
        <v>8708</v>
      </c>
      <c r="AAT336" s="16" t="s">
        <v>782</v>
      </c>
      <c r="AAU336" s="16" t="s">
        <v>782</v>
      </c>
      <c r="AAV336" s="16" t="s">
        <v>782</v>
      </c>
      <c r="AAW336" s="16" t="s">
        <v>782</v>
      </c>
      <c r="AAX336" s="16" t="s">
        <v>843</v>
      </c>
      <c r="AAY336" s="16" t="s">
        <v>8710</v>
      </c>
      <c r="AAZ336" s="16" t="s">
        <v>782</v>
      </c>
      <c r="ABB336" s="16" t="s">
        <v>782</v>
      </c>
      <c r="ABC336" s="16" t="s">
        <v>783</v>
      </c>
      <c r="ABD336" s="16" t="s">
        <v>783</v>
      </c>
      <c r="ABE336" s="16" t="s">
        <v>783</v>
      </c>
      <c r="ABF336" s="16" t="s">
        <v>782</v>
      </c>
      <c r="ABG336" s="16" t="s">
        <v>782</v>
      </c>
      <c r="ABH336" s="16" t="s">
        <v>782</v>
      </c>
      <c r="ABI336" s="16" t="s">
        <v>782</v>
      </c>
      <c r="ABJ336" s="16" t="s">
        <v>783</v>
      </c>
      <c r="ABK336" s="16" t="s">
        <v>783</v>
      </c>
      <c r="ABL336" s="16" t="s">
        <v>8759</v>
      </c>
      <c r="ABM336" s="16" t="s">
        <v>844</v>
      </c>
      <c r="ABN336" s="16" t="s">
        <v>1034</v>
      </c>
      <c r="ABO336" s="16" t="s">
        <v>486</v>
      </c>
      <c r="ABP336" s="16" t="s">
        <v>972</v>
      </c>
      <c r="ABQ336" s="16" t="s">
        <v>4300</v>
      </c>
      <c r="ABR336" s="16" t="s">
        <v>470</v>
      </c>
      <c r="ABS336" s="16" t="s">
        <v>451</v>
      </c>
      <c r="ABT336" s="16" t="s">
        <v>8732</v>
      </c>
      <c r="ABU336" s="16" t="s">
        <v>844</v>
      </c>
      <c r="ABV336" s="16" t="s">
        <v>487</v>
      </c>
      <c r="ABW336" s="16" t="s">
        <v>486</v>
      </c>
      <c r="ABX336" s="16" t="s">
        <v>892</v>
      </c>
      <c r="ABY336" s="16" t="s">
        <v>486</v>
      </c>
      <c r="ABZ336" s="16" t="s">
        <v>486</v>
      </c>
      <c r="ACA336" s="16" t="s">
        <v>759</v>
      </c>
      <c r="ACB336" s="16" t="s">
        <v>768</v>
      </c>
      <c r="ACC336" s="16" t="s">
        <v>737</v>
      </c>
      <c r="ACD336" s="16" t="s">
        <v>487</v>
      </c>
      <c r="ACE336" s="16" t="s">
        <v>486</v>
      </c>
      <c r="ACF336" s="16" t="s">
        <v>13400</v>
      </c>
      <c r="ACG336" s="16" t="s">
        <v>1013</v>
      </c>
      <c r="ACH336" s="16" t="s">
        <v>1009</v>
      </c>
      <c r="ACI336" s="16" t="s">
        <v>462</v>
      </c>
      <c r="ACJ336" s="16">
        <v>1.1910000000000001</v>
      </c>
      <c r="ACK336" s="16" t="s">
        <v>478</v>
      </c>
      <c r="ACL336" s="16" t="s">
        <v>740</v>
      </c>
      <c r="ACM336" s="16" t="s">
        <v>1189</v>
      </c>
      <c r="ACN336" s="16" t="s">
        <v>1169</v>
      </c>
      <c r="ACO336" s="16" t="s">
        <v>1856</v>
      </c>
      <c r="ACQ336" s="16" t="s">
        <v>1202</v>
      </c>
      <c r="ACR336" s="16" t="s">
        <v>1645</v>
      </c>
      <c r="ACS336" s="16" t="s">
        <v>680</v>
      </c>
      <c r="ACT336" s="16" t="s">
        <v>1522</v>
      </c>
      <c r="ACU336" s="16" t="s">
        <v>833</v>
      </c>
      <c r="ACV336" s="16" t="s">
        <v>8711</v>
      </c>
      <c r="ACW336" s="16" t="s">
        <v>451</v>
      </c>
      <c r="ACX336" s="16" t="s">
        <v>1914</v>
      </c>
      <c r="ACY336" s="16" t="s">
        <v>1948</v>
      </c>
      <c r="ACZ336" s="16">
        <v>1</v>
      </c>
      <c r="ADA336" s="16">
        <v>1</v>
      </c>
      <c r="ADB336" s="16">
        <v>1</v>
      </c>
      <c r="ADC336" s="16">
        <v>1</v>
      </c>
      <c r="ADD336" s="16">
        <v>1</v>
      </c>
      <c r="ADE336" s="16" t="s">
        <v>8712</v>
      </c>
      <c r="ADF336" s="16">
        <v>0</v>
      </c>
      <c r="ADG336" s="16" t="s">
        <v>486</v>
      </c>
      <c r="ADH336" s="16">
        <v>3</v>
      </c>
      <c r="ADI336" s="16" t="s">
        <v>486</v>
      </c>
      <c r="ADJ336" s="16" t="s">
        <v>1745</v>
      </c>
      <c r="ADK336" s="16" t="s">
        <v>1752</v>
      </c>
      <c r="ADL336" s="16" t="s">
        <v>1761</v>
      </c>
      <c r="ADM336" s="16" t="s">
        <v>13195</v>
      </c>
      <c r="ADN336" s="16" t="s">
        <v>13196</v>
      </c>
      <c r="ADO336" s="16" t="s">
        <v>13197</v>
      </c>
      <c r="ADP336" s="16" t="s">
        <v>13196</v>
      </c>
      <c r="ADQ336" s="16" t="s">
        <v>13194</v>
      </c>
      <c r="ADR336" s="16" t="s">
        <v>13194</v>
      </c>
      <c r="ADS336" s="16" t="s">
        <v>13194</v>
      </c>
      <c r="ADY336" s="16" t="s">
        <v>1060</v>
      </c>
      <c r="AEB336" s="16">
        <v>17150</v>
      </c>
      <c r="AEE336" s="16" t="s">
        <v>953</v>
      </c>
      <c r="AEI336" s="16">
        <v>2333.33</v>
      </c>
      <c r="AEJ336" s="16">
        <v>2666.67</v>
      </c>
      <c r="AEK336" s="16">
        <v>466.67</v>
      </c>
      <c r="AEL336" s="16">
        <v>66.67</v>
      </c>
      <c r="AEN336" s="16">
        <v>83.33</v>
      </c>
      <c r="AEO336" s="16">
        <v>66.67</v>
      </c>
      <c r="AEP336" s="16">
        <v>33.33</v>
      </c>
    </row>
    <row r="337" spans="1:822" x14ac:dyDescent="0.25">
      <c r="A337" s="30">
        <v>45832</v>
      </c>
      <c r="B337" s="16" t="s">
        <v>10503</v>
      </c>
      <c r="C337" s="16" t="s">
        <v>867</v>
      </c>
      <c r="D337" s="16" t="s">
        <v>867</v>
      </c>
      <c r="E337" s="16">
        <v>47</v>
      </c>
      <c r="F337" s="16" t="s">
        <v>8153</v>
      </c>
      <c r="G337" s="16" t="s">
        <v>4113</v>
      </c>
      <c r="I337" s="16" t="s">
        <v>4174</v>
      </c>
      <c r="Z337" s="16" t="s">
        <v>997</v>
      </c>
      <c r="AA337" s="16" t="s">
        <v>470</v>
      </c>
      <c r="AB337" s="16">
        <v>1</v>
      </c>
      <c r="AC337" s="16" t="s">
        <v>844</v>
      </c>
      <c r="AD337" s="16" t="s">
        <v>843</v>
      </c>
      <c r="AE337" s="16" t="s">
        <v>843</v>
      </c>
      <c r="AF337" s="16" t="s">
        <v>844</v>
      </c>
      <c r="AG337" s="16" t="s">
        <v>843</v>
      </c>
      <c r="AH337" s="16" t="s">
        <v>844</v>
      </c>
      <c r="AI337" s="16" t="s">
        <v>843</v>
      </c>
      <c r="AJ337" s="16" t="s">
        <v>843</v>
      </c>
      <c r="AK337" s="16" t="s">
        <v>843</v>
      </c>
      <c r="AM337" s="16" t="s">
        <v>737</v>
      </c>
      <c r="AN337" s="16" t="s">
        <v>759</v>
      </c>
      <c r="AP337" s="16" t="s">
        <v>768</v>
      </c>
      <c r="AR337" s="16" t="s">
        <v>6910</v>
      </c>
      <c r="BB337" s="16">
        <v>2</v>
      </c>
      <c r="BC337" s="16" t="s">
        <v>7878</v>
      </c>
      <c r="BE337" s="16" t="s">
        <v>5098</v>
      </c>
      <c r="BV337" s="16" t="s">
        <v>4433</v>
      </c>
      <c r="BW337" s="16" t="s">
        <v>844</v>
      </c>
      <c r="BX337" s="16" t="s">
        <v>843</v>
      </c>
      <c r="BY337" s="16" t="s">
        <v>843</v>
      </c>
      <c r="BZ337" s="16" t="s">
        <v>843</v>
      </c>
      <c r="CA337" s="16" t="s">
        <v>843</v>
      </c>
      <c r="CB337" s="16" t="s">
        <v>843</v>
      </c>
      <c r="CC337" s="16" t="s">
        <v>843</v>
      </c>
      <c r="CD337" s="16" t="s">
        <v>843</v>
      </c>
      <c r="CE337" s="16" t="s">
        <v>843</v>
      </c>
      <c r="CF337" s="16" t="s">
        <v>843</v>
      </c>
      <c r="CG337" s="16" t="s">
        <v>843</v>
      </c>
      <c r="CH337" s="16" t="s">
        <v>843</v>
      </c>
      <c r="CI337" s="16" t="s">
        <v>843</v>
      </c>
      <c r="CJ337" s="16" t="s">
        <v>843</v>
      </c>
      <c r="CK337" s="16" t="s">
        <v>843</v>
      </c>
      <c r="CP337" s="16" t="s">
        <v>867</v>
      </c>
      <c r="CQ337" s="16" t="s">
        <v>5191</v>
      </c>
      <c r="CR337" s="16" t="s">
        <v>844</v>
      </c>
      <c r="CS337" s="16" t="s">
        <v>843</v>
      </c>
      <c r="CT337" s="16" t="s">
        <v>843</v>
      </c>
      <c r="CU337" s="16" t="s">
        <v>843</v>
      </c>
      <c r="CV337" s="16" t="s">
        <v>843</v>
      </c>
      <c r="CW337" s="16" t="s">
        <v>843</v>
      </c>
      <c r="CX337" s="16" t="s">
        <v>843</v>
      </c>
      <c r="CY337" s="16" t="s">
        <v>843</v>
      </c>
      <c r="CZ337" s="16" t="s">
        <v>843</v>
      </c>
      <c r="DA337" s="16" t="s">
        <v>5184</v>
      </c>
      <c r="DX337" s="16" t="s">
        <v>867</v>
      </c>
      <c r="DY337" s="16" t="s">
        <v>867</v>
      </c>
      <c r="GC337" s="16" t="s">
        <v>5339</v>
      </c>
      <c r="GF337" s="16" t="s">
        <v>867</v>
      </c>
      <c r="GG337" s="16" t="s">
        <v>867</v>
      </c>
      <c r="GV337" s="16" t="s">
        <v>9238</v>
      </c>
      <c r="GW337" s="16" t="s">
        <v>843</v>
      </c>
      <c r="GX337" s="16" t="s">
        <v>844</v>
      </c>
      <c r="GY337" s="16" t="s">
        <v>843</v>
      </c>
      <c r="GZ337" s="16" t="s">
        <v>844</v>
      </c>
      <c r="HA337" s="16" t="s">
        <v>843</v>
      </c>
      <c r="HB337" s="16" t="s">
        <v>843</v>
      </c>
      <c r="HC337" s="16" t="s">
        <v>843</v>
      </c>
      <c r="HD337" s="16" t="s">
        <v>843</v>
      </c>
      <c r="HE337" s="16" t="s">
        <v>843</v>
      </c>
      <c r="HF337" s="16" t="s">
        <v>843</v>
      </c>
      <c r="HH337" s="16" t="s">
        <v>5456</v>
      </c>
      <c r="HK337" s="16" t="s">
        <v>865</v>
      </c>
      <c r="HM337" s="16" t="s">
        <v>865</v>
      </c>
      <c r="HZ337" s="16" t="s">
        <v>7944</v>
      </c>
      <c r="KE337" s="16" t="s">
        <v>5582</v>
      </c>
      <c r="KG337" s="16" t="s">
        <v>7015</v>
      </c>
      <c r="KH337" s="16" t="s">
        <v>7033</v>
      </c>
      <c r="KI337" s="16" t="s">
        <v>865</v>
      </c>
      <c r="LG337" s="16" t="s">
        <v>867</v>
      </c>
      <c r="LH337" s="16" t="s">
        <v>865</v>
      </c>
      <c r="LI337" s="16" t="s">
        <v>867</v>
      </c>
      <c r="LJ337" s="16" t="s">
        <v>867</v>
      </c>
      <c r="LK337" s="16" t="s">
        <v>867</v>
      </c>
      <c r="LL337" s="16" t="s">
        <v>10429</v>
      </c>
      <c r="LM337" s="16" t="s">
        <v>844</v>
      </c>
      <c r="LN337" s="16" t="s">
        <v>843</v>
      </c>
      <c r="LO337" s="16" t="s">
        <v>844</v>
      </c>
      <c r="LP337" s="16" t="s">
        <v>844</v>
      </c>
      <c r="LQ337" s="16" t="s">
        <v>843</v>
      </c>
      <c r="LR337" s="16" t="s">
        <v>843</v>
      </c>
      <c r="LS337" s="16" t="s">
        <v>843</v>
      </c>
      <c r="LT337" s="16" t="s">
        <v>843</v>
      </c>
      <c r="LU337" s="16" t="s">
        <v>843</v>
      </c>
      <c r="LV337" s="16" t="s">
        <v>843</v>
      </c>
      <c r="LW337" s="16" t="s">
        <v>843</v>
      </c>
      <c r="LX337" s="16" t="s">
        <v>843</v>
      </c>
      <c r="LY337" s="16" t="s">
        <v>843</v>
      </c>
      <c r="LZ337" s="16" t="s">
        <v>843</v>
      </c>
      <c r="MA337" s="16" t="s">
        <v>843</v>
      </c>
      <c r="MC337" s="16" t="s">
        <v>5694</v>
      </c>
      <c r="MD337" s="16" t="s">
        <v>844</v>
      </c>
      <c r="ME337" s="16" t="s">
        <v>843</v>
      </c>
      <c r="MF337" s="16" t="s">
        <v>843</v>
      </c>
      <c r="MG337" s="16" t="s">
        <v>843</v>
      </c>
      <c r="MH337" s="16" t="s">
        <v>843</v>
      </c>
      <c r="MI337" s="16" t="s">
        <v>843</v>
      </c>
      <c r="MJ337" s="16" t="s">
        <v>843</v>
      </c>
      <c r="MK337" s="16" t="s">
        <v>843</v>
      </c>
      <c r="ML337" s="16" t="s">
        <v>843</v>
      </c>
      <c r="MM337" s="16" t="s">
        <v>843</v>
      </c>
      <c r="MN337" s="16" t="s">
        <v>843</v>
      </c>
      <c r="MO337" s="16" t="s">
        <v>843</v>
      </c>
      <c r="MP337" s="16" t="s">
        <v>843</v>
      </c>
      <c r="MQ337" s="16" t="s">
        <v>843</v>
      </c>
      <c r="MR337" s="16" t="s">
        <v>843</v>
      </c>
      <c r="MS337" s="16" t="s">
        <v>843</v>
      </c>
      <c r="MT337" s="16" t="s">
        <v>843</v>
      </c>
      <c r="MU337" s="16" t="s">
        <v>843</v>
      </c>
      <c r="MV337" s="16" t="s">
        <v>843</v>
      </c>
      <c r="PC337" s="16" t="s">
        <v>865</v>
      </c>
      <c r="PD337" s="16" t="s">
        <v>865</v>
      </c>
      <c r="PY337" s="16" t="s">
        <v>865</v>
      </c>
      <c r="QP337" s="16" t="s">
        <v>865</v>
      </c>
      <c r="QR337" s="16" t="s">
        <v>867</v>
      </c>
      <c r="QT337" s="16" t="s">
        <v>867</v>
      </c>
      <c r="QV337" s="16" t="s">
        <v>865</v>
      </c>
      <c r="QX337" s="16" t="s">
        <v>864</v>
      </c>
      <c r="RD337" s="16" t="s">
        <v>865</v>
      </c>
      <c r="RF337" s="16" t="s">
        <v>7708</v>
      </c>
      <c r="RH337" s="16" t="s">
        <v>865</v>
      </c>
      <c r="RJ337" s="16" t="s">
        <v>865</v>
      </c>
      <c r="RN337" s="16" t="s">
        <v>7724</v>
      </c>
      <c r="RP337" s="16" t="s">
        <v>867</v>
      </c>
      <c r="RR337" s="16" t="s">
        <v>7724</v>
      </c>
      <c r="RT337" s="16" t="s">
        <v>867</v>
      </c>
      <c r="RV337" s="16" t="s">
        <v>7724</v>
      </c>
      <c r="RX337" s="16" t="s">
        <v>7724</v>
      </c>
      <c r="RZ337" s="16" t="s">
        <v>7724</v>
      </c>
      <c r="SQ337" s="16" t="s">
        <v>865</v>
      </c>
      <c r="SS337" s="16" t="s">
        <v>7296</v>
      </c>
      <c r="ST337" s="16" t="s">
        <v>7761</v>
      </c>
      <c r="TN337" s="16">
        <v>2000</v>
      </c>
      <c r="TO337" s="16">
        <v>4000</v>
      </c>
      <c r="TP337" s="16">
        <v>1000</v>
      </c>
      <c r="TR337" s="16">
        <v>200</v>
      </c>
      <c r="TS337" s="16">
        <v>100</v>
      </c>
      <c r="TZ337" s="16" t="s">
        <v>7367</v>
      </c>
      <c r="UA337" s="16" t="s">
        <v>8950</v>
      </c>
      <c r="UB337" s="16">
        <v>0</v>
      </c>
      <c r="UC337" s="16" t="s">
        <v>844</v>
      </c>
      <c r="UD337" s="16" t="s">
        <v>843</v>
      </c>
      <c r="UE337" s="16" t="s">
        <v>843</v>
      </c>
      <c r="UF337" s="16" t="s">
        <v>844</v>
      </c>
      <c r="UG337" s="16" t="s">
        <v>843</v>
      </c>
      <c r="UH337" s="16" t="s">
        <v>843</v>
      </c>
      <c r="UL337" s="16">
        <v>9000</v>
      </c>
      <c r="VX337" s="16" t="s">
        <v>6028</v>
      </c>
      <c r="VY337" s="16" t="s">
        <v>844</v>
      </c>
      <c r="VZ337" s="16" t="s">
        <v>843</v>
      </c>
      <c r="WA337" s="16" t="s">
        <v>843</v>
      </c>
      <c r="WB337" s="16" t="s">
        <v>843</v>
      </c>
      <c r="WC337" s="16" t="s">
        <v>843</v>
      </c>
      <c r="WD337" s="16" t="s">
        <v>843</v>
      </c>
      <c r="WE337" s="16" t="s">
        <v>843</v>
      </c>
      <c r="WF337" s="16" t="s">
        <v>843</v>
      </c>
      <c r="WH337" s="16">
        <v>1625</v>
      </c>
      <c r="WO337" s="16" t="s">
        <v>6920</v>
      </c>
      <c r="XD337" s="16" t="s">
        <v>8692</v>
      </c>
      <c r="XE337" s="16" t="s">
        <v>843</v>
      </c>
      <c r="XF337" s="16" t="s">
        <v>844</v>
      </c>
      <c r="XG337" s="16" t="s">
        <v>844</v>
      </c>
      <c r="XH337" s="16" t="s">
        <v>843</v>
      </c>
      <c r="XI337" s="16" t="s">
        <v>843</v>
      </c>
      <c r="XJ337" s="16" t="s">
        <v>843</v>
      </c>
      <c r="XK337" s="16" t="s">
        <v>843</v>
      </c>
      <c r="XL337" s="16" t="s">
        <v>843</v>
      </c>
      <c r="XM337" s="16" t="s">
        <v>843</v>
      </c>
      <c r="XN337" s="16" t="s">
        <v>843</v>
      </c>
      <c r="XO337" s="16" t="s">
        <v>843</v>
      </c>
      <c r="XP337" s="16" t="s">
        <v>843</v>
      </c>
      <c r="XQ337" s="16" t="s">
        <v>843</v>
      </c>
      <c r="YF337" s="16" t="s">
        <v>865</v>
      </c>
      <c r="YN337" s="16" t="s">
        <v>7040</v>
      </c>
      <c r="YP337" s="16" t="s">
        <v>7990</v>
      </c>
      <c r="YR337" s="16" t="s">
        <v>10504</v>
      </c>
      <c r="YS337" s="16" t="s">
        <v>10505</v>
      </c>
      <c r="YT337" s="16" t="s">
        <v>8694</v>
      </c>
      <c r="YU337" s="16" t="s">
        <v>10506</v>
      </c>
      <c r="YV337" s="16" t="s">
        <v>8696</v>
      </c>
      <c r="YW337" s="16" t="s">
        <v>844</v>
      </c>
      <c r="YX337" s="16" t="s">
        <v>8696</v>
      </c>
      <c r="ZE337" s="16" t="s">
        <v>843</v>
      </c>
      <c r="ZO337" s="16" t="s">
        <v>487</v>
      </c>
      <c r="ZP337" s="16" t="s">
        <v>487</v>
      </c>
      <c r="ZQ337" s="16" t="s">
        <v>486</v>
      </c>
      <c r="ZR337" s="16" t="s">
        <v>486</v>
      </c>
      <c r="ZS337" s="16" t="s">
        <v>8704</v>
      </c>
      <c r="ZT337" s="16" t="s">
        <v>8705</v>
      </c>
      <c r="ZU337" s="16" t="s">
        <v>8706</v>
      </c>
      <c r="ZV337" s="16" t="s">
        <v>487</v>
      </c>
      <c r="ZW337" s="16" t="s">
        <v>843</v>
      </c>
      <c r="ZX337" s="16" t="s">
        <v>844</v>
      </c>
      <c r="ZY337" s="16" t="s">
        <v>844</v>
      </c>
      <c r="ZZ337" s="16" t="s">
        <v>843</v>
      </c>
      <c r="AAA337" s="16" t="s">
        <v>843</v>
      </c>
      <c r="AAB337" s="16" t="s">
        <v>843</v>
      </c>
      <c r="AAC337" s="16">
        <v>1</v>
      </c>
      <c r="AAD337" s="16" t="s">
        <v>844</v>
      </c>
      <c r="AAE337" s="16" t="s">
        <v>843</v>
      </c>
      <c r="AAF337" s="16" t="s">
        <v>843</v>
      </c>
      <c r="AAG337" s="16" t="s">
        <v>843</v>
      </c>
      <c r="AAH337" s="16" t="s">
        <v>843</v>
      </c>
      <c r="AAI337" s="16" t="s">
        <v>843</v>
      </c>
      <c r="AAJ337" s="16" t="s">
        <v>600</v>
      </c>
      <c r="AAK337" s="16" t="s">
        <v>639</v>
      </c>
      <c r="AAL337" s="16" t="s">
        <v>905</v>
      </c>
      <c r="AAM337" s="16" t="s">
        <v>663</v>
      </c>
      <c r="AAN337" s="16" t="s">
        <v>8707</v>
      </c>
      <c r="AAO337" s="16" t="s">
        <v>1018</v>
      </c>
      <c r="AAP337" s="16" t="s">
        <v>8708</v>
      </c>
      <c r="AAS337" s="16">
        <v>10625</v>
      </c>
      <c r="AAT337" s="16" t="s">
        <v>782</v>
      </c>
      <c r="AAU337" s="16" t="s">
        <v>1068</v>
      </c>
      <c r="AAV337" s="16" t="s">
        <v>782</v>
      </c>
      <c r="AAW337" s="16" t="s">
        <v>782</v>
      </c>
      <c r="AAX337" s="16" t="s">
        <v>844</v>
      </c>
      <c r="AAY337" s="16" t="s">
        <v>8727</v>
      </c>
      <c r="AAZ337" s="16" t="s">
        <v>782</v>
      </c>
      <c r="ABB337" s="16" t="s">
        <v>782</v>
      </c>
      <c r="ABC337" s="16" t="s">
        <v>783</v>
      </c>
      <c r="ABD337" s="16" t="s">
        <v>782</v>
      </c>
      <c r="ABE337" s="16" t="s">
        <v>783</v>
      </c>
      <c r="ABF337" s="16" t="s">
        <v>782</v>
      </c>
      <c r="ABG337" s="16" t="s">
        <v>782</v>
      </c>
      <c r="ABH337" s="16" t="s">
        <v>782</v>
      </c>
      <c r="ABI337" s="16" t="s">
        <v>782</v>
      </c>
      <c r="ABJ337" s="16" t="s">
        <v>782</v>
      </c>
      <c r="ABK337" s="16" t="s">
        <v>782</v>
      </c>
      <c r="ABL337" s="16" t="s">
        <v>8732</v>
      </c>
      <c r="ABM337" s="16" t="s">
        <v>844</v>
      </c>
      <c r="ABN337" s="16" t="s">
        <v>1034</v>
      </c>
      <c r="ABO337" s="16" t="s">
        <v>486</v>
      </c>
      <c r="ABP337" s="16" t="s">
        <v>972</v>
      </c>
      <c r="ABQ337" s="16" t="s">
        <v>4300</v>
      </c>
      <c r="ABR337" s="16" t="s">
        <v>470</v>
      </c>
      <c r="ABS337" s="16" t="s">
        <v>451</v>
      </c>
      <c r="ABT337" s="16" t="s">
        <v>844</v>
      </c>
      <c r="ABU337" s="16" t="s">
        <v>844</v>
      </c>
      <c r="ABV337" s="16" t="s">
        <v>487</v>
      </c>
      <c r="ABW337" s="16" t="s">
        <v>486</v>
      </c>
      <c r="ABX337" s="16" t="s">
        <v>892</v>
      </c>
      <c r="ABY337" s="16" t="s">
        <v>486</v>
      </c>
      <c r="ABZ337" s="16" t="s">
        <v>486</v>
      </c>
      <c r="ACA337" s="16" t="s">
        <v>759</v>
      </c>
      <c r="ACB337" s="16" t="s">
        <v>768</v>
      </c>
      <c r="ACC337" s="16" t="s">
        <v>737</v>
      </c>
      <c r="ACD337" s="16" t="s">
        <v>487</v>
      </c>
      <c r="ACE337" s="16" t="s">
        <v>486</v>
      </c>
      <c r="ACG337" s="16" t="s">
        <v>1014</v>
      </c>
      <c r="ACH337" s="16" t="s">
        <v>1009</v>
      </c>
      <c r="ACI337" s="16" t="s">
        <v>462</v>
      </c>
      <c r="ACJ337" s="16">
        <v>1.1910000000000001</v>
      </c>
      <c r="ACK337" s="16" t="s">
        <v>478</v>
      </c>
      <c r="ACL337" s="16" t="s">
        <v>738</v>
      </c>
      <c r="ACM337" s="16" t="s">
        <v>1189</v>
      </c>
      <c r="ACN337" s="16" t="s">
        <v>1169</v>
      </c>
      <c r="ACO337" s="16" t="s">
        <v>1856</v>
      </c>
      <c r="ACP337" s="16">
        <v>1625</v>
      </c>
      <c r="ACQ337" s="16" t="s">
        <v>1201</v>
      </c>
      <c r="ACR337" s="16" t="s">
        <v>1645</v>
      </c>
      <c r="ACS337" s="16" t="s">
        <v>680</v>
      </c>
      <c r="ACT337" s="16" t="s">
        <v>1522</v>
      </c>
      <c r="ACU337" s="16" t="s">
        <v>831</v>
      </c>
      <c r="ACV337" s="16" t="s">
        <v>8756</v>
      </c>
      <c r="ACW337" s="16" t="s">
        <v>451</v>
      </c>
      <c r="ACX337" s="16" t="s">
        <v>1914</v>
      </c>
      <c r="ACY337" s="16" t="s">
        <v>1947</v>
      </c>
      <c r="ACZ337" s="16">
        <v>1</v>
      </c>
      <c r="ADA337" s="16">
        <v>0</v>
      </c>
      <c r="ADB337" s="16">
        <v>1</v>
      </c>
      <c r="ADC337" s="16">
        <v>1</v>
      </c>
      <c r="ADD337" s="16">
        <v>1</v>
      </c>
      <c r="ADE337" s="16" t="s">
        <v>9236</v>
      </c>
      <c r="ADF337" s="16">
        <v>0</v>
      </c>
      <c r="ADG337" s="16" t="s">
        <v>486</v>
      </c>
      <c r="ADH337" s="16">
        <v>1</v>
      </c>
      <c r="ADI337" s="16" t="s">
        <v>486</v>
      </c>
      <c r="ADJ337" s="16" t="s">
        <v>1743</v>
      </c>
      <c r="ADK337" s="16" t="s">
        <v>1750</v>
      </c>
      <c r="ADL337" s="16" t="s">
        <v>1764</v>
      </c>
      <c r="ADN337" s="16" t="s">
        <v>13196</v>
      </c>
      <c r="ADO337" s="16" t="s">
        <v>13197</v>
      </c>
      <c r="ADW337" s="16" t="s">
        <v>13199</v>
      </c>
      <c r="AEB337" s="16">
        <v>7300</v>
      </c>
      <c r="AEC337" s="16" t="s">
        <v>1063</v>
      </c>
      <c r="AED337" s="16">
        <v>10625</v>
      </c>
      <c r="AEE337" s="16" t="s">
        <v>952</v>
      </c>
      <c r="AEH337" s="16">
        <v>1625</v>
      </c>
      <c r="AEI337" s="16">
        <v>2000</v>
      </c>
      <c r="AEJ337" s="16">
        <v>4000</v>
      </c>
      <c r="AEK337" s="16">
        <v>1000</v>
      </c>
      <c r="AEN337" s="16">
        <v>200</v>
      </c>
      <c r="AEO337" s="16">
        <v>100</v>
      </c>
    </row>
    <row r="338" spans="1:822" x14ac:dyDescent="0.25">
      <c r="A338" s="30">
        <v>45832</v>
      </c>
      <c r="B338" s="16" t="s">
        <v>10507</v>
      </c>
      <c r="C338" s="16" t="s">
        <v>867</v>
      </c>
      <c r="D338" s="16" t="s">
        <v>867</v>
      </c>
      <c r="E338" s="16">
        <v>68</v>
      </c>
      <c r="F338" s="16" t="s">
        <v>8153</v>
      </c>
      <c r="G338" s="16" t="s">
        <v>4125</v>
      </c>
      <c r="I338" s="16" t="s">
        <v>4148</v>
      </c>
      <c r="Z338" s="16" t="s">
        <v>996</v>
      </c>
      <c r="AA338" s="16" t="s">
        <v>474</v>
      </c>
      <c r="AB338" s="16">
        <v>2</v>
      </c>
      <c r="AC338" s="16" t="s">
        <v>843</v>
      </c>
      <c r="AD338" s="16" t="s">
        <v>843</v>
      </c>
      <c r="AE338" s="16" t="s">
        <v>843</v>
      </c>
      <c r="AF338" s="16" t="s">
        <v>844</v>
      </c>
      <c r="AG338" s="16" t="s">
        <v>844</v>
      </c>
      <c r="AH338" s="16" t="s">
        <v>844</v>
      </c>
      <c r="AI338" s="16" t="s">
        <v>844</v>
      </c>
      <c r="AJ338" s="16" t="s">
        <v>843</v>
      </c>
      <c r="AK338" s="16" t="s">
        <v>843</v>
      </c>
      <c r="AM338" s="16" t="s">
        <v>736</v>
      </c>
      <c r="AN338" s="16" t="s">
        <v>759</v>
      </c>
      <c r="AP338" s="16" t="s">
        <v>774</v>
      </c>
      <c r="AR338" s="16" t="s">
        <v>6910</v>
      </c>
      <c r="BB338" s="16">
        <v>2</v>
      </c>
      <c r="BC338" s="16" t="s">
        <v>7878</v>
      </c>
      <c r="BE338" s="16" t="s">
        <v>5101</v>
      </c>
      <c r="BV338" s="16" t="s">
        <v>864</v>
      </c>
      <c r="BW338" s="16" t="s">
        <v>843</v>
      </c>
      <c r="BX338" s="16" t="s">
        <v>843</v>
      </c>
      <c r="BY338" s="16" t="s">
        <v>843</v>
      </c>
      <c r="BZ338" s="16" t="s">
        <v>843</v>
      </c>
      <c r="CA338" s="16" t="s">
        <v>843</v>
      </c>
      <c r="CB338" s="16" t="s">
        <v>843</v>
      </c>
      <c r="CC338" s="16" t="s">
        <v>843</v>
      </c>
      <c r="CD338" s="16" t="s">
        <v>843</v>
      </c>
      <c r="CE338" s="16" t="s">
        <v>843</v>
      </c>
      <c r="CF338" s="16" t="s">
        <v>843</v>
      </c>
      <c r="CG338" s="16" t="s">
        <v>843</v>
      </c>
      <c r="CH338" s="16" t="s">
        <v>843</v>
      </c>
      <c r="CI338" s="16" t="s">
        <v>843</v>
      </c>
      <c r="CJ338" s="16" t="s">
        <v>844</v>
      </c>
      <c r="CK338" s="16" t="s">
        <v>843</v>
      </c>
      <c r="CP338" s="16" t="s">
        <v>867</v>
      </c>
      <c r="CQ338" s="16" t="s">
        <v>5191</v>
      </c>
      <c r="CR338" s="16" t="s">
        <v>844</v>
      </c>
      <c r="CS338" s="16" t="s">
        <v>843</v>
      </c>
      <c r="CT338" s="16" t="s">
        <v>843</v>
      </c>
      <c r="CU338" s="16" t="s">
        <v>843</v>
      </c>
      <c r="CV338" s="16" t="s">
        <v>843</v>
      </c>
      <c r="CW338" s="16" t="s">
        <v>843</v>
      </c>
      <c r="CX338" s="16" t="s">
        <v>843</v>
      </c>
      <c r="CY338" s="16" t="s">
        <v>843</v>
      </c>
      <c r="CZ338" s="16" t="s">
        <v>843</v>
      </c>
      <c r="DA338" s="16" t="s">
        <v>5184</v>
      </c>
      <c r="DX338" s="16" t="s">
        <v>867</v>
      </c>
      <c r="DY338" s="16" t="s">
        <v>867</v>
      </c>
      <c r="GC338" s="16" t="s">
        <v>5342</v>
      </c>
      <c r="GF338" s="16" t="s">
        <v>6818</v>
      </c>
      <c r="GG338" s="16" t="s">
        <v>867</v>
      </c>
      <c r="GV338" s="16" t="s">
        <v>9607</v>
      </c>
      <c r="GW338" s="16" t="s">
        <v>843</v>
      </c>
      <c r="GX338" s="16" t="s">
        <v>844</v>
      </c>
      <c r="GY338" s="16" t="s">
        <v>843</v>
      </c>
      <c r="GZ338" s="16" t="s">
        <v>844</v>
      </c>
      <c r="HA338" s="16" t="s">
        <v>843</v>
      </c>
      <c r="HB338" s="16" t="s">
        <v>843</v>
      </c>
      <c r="HC338" s="16" t="s">
        <v>843</v>
      </c>
      <c r="HD338" s="16" t="s">
        <v>843</v>
      </c>
      <c r="HE338" s="16" t="s">
        <v>843</v>
      </c>
      <c r="HF338" s="16" t="s">
        <v>843</v>
      </c>
      <c r="HH338" s="16" t="s">
        <v>5456</v>
      </c>
      <c r="HK338" s="16" t="s">
        <v>865</v>
      </c>
      <c r="HM338" s="16" t="s">
        <v>865</v>
      </c>
      <c r="HZ338" s="16" t="s">
        <v>7944</v>
      </c>
      <c r="KE338" s="16" t="s">
        <v>5582</v>
      </c>
      <c r="KG338" s="16" t="s">
        <v>7015</v>
      </c>
      <c r="KH338" s="16" t="s">
        <v>7033</v>
      </c>
      <c r="KI338" s="16" t="s">
        <v>865</v>
      </c>
      <c r="LG338" s="16" t="s">
        <v>867</v>
      </c>
      <c r="LH338" s="16" t="s">
        <v>867</v>
      </c>
      <c r="LI338" s="16" t="s">
        <v>867</v>
      </c>
      <c r="LJ338" s="16" t="s">
        <v>867</v>
      </c>
      <c r="LK338" s="16" t="s">
        <v>867</v>
      </c>
      <c r="LL338" s="16" t="s">
        <v>5690</v>
      </c>
      <c r="LM338" s="16" t="s">
        <v>843</v>
      </c>
      <c r="LN338" s="16" t="s">
        <v>843</v>
      </c>
      <c r="LO338" s="16" t="s">
        <v>843</v>
      </c>
      <c r="LP338" s="16" t="s">
        <v>843</v>
      </c>
      <c r="LQ338" s="16" t="s">
        <v>843</v>
      </c>
      <c r="LR338" s="16" t="s">
        <v>843</v>
      </c>
      <c r="LS338" s="16" t="s">
        <v>843</v>
      </c>
      <c r="LT338" s="16" t="s">
        <v>843</v>
      </c>
      <c r="LU338" s="16" t="s">
        <v>843</v>
      </c>
      <c r="LV338" s="16" t="s">
        <v>843</v>
      </c>
      <c r="LW338" s="16" t="s">
        <v>843</v>
      </c>
      <c r="LX338" s="16" t="s">
        <v>844</v>
      </c>
      <c r="LY338" s="16" t="s">
        <v>843</v>
      </c>
      <c r="LZ338" s="16" t="s">
        <v>843</v>
      </c>
      <c r="MA338" s="16" t="s">
        <v>843</v>
      </c>
      <c r="MC338" s="16" t="s">
        <v>864</v>
      </c>
      <c r="MD338" s="16" t="s">
        <v>843</v>
      </c>
      <c r="ME338" s="16" t="s">
        <v>843</v>
      </c>
      <c r="MF338" s="16" t="s">
        <v>843</v>
      </c>
      <c r="MG338" s="16" t="s">
        <v>843</v>
      </c>
      <c r="MH338" s="16" t="s">
        <v>843</v>
      </c>
      <c r="MI338" s="16" t="s">
        <v>843</v>
      </c>
      <c r="MJ338" s="16" t="s">
        <v>843</v>
      </c>
      <c r="MK338" s="16" t="s">
        <v>843</v>
      </c>
      <c r="ML338" s="16" t="s">
        <v>843</v>
      </c>
      <c r="MM338" s="16" t="s">
        <v>843</v>
      </c>
      <c r="MN338" s="16" t="s">
        <v>843</v>
      </c>
      <c r="MO338" s="16" t="s">
        <v>843</v>
      </c>
      <c r="MP338" s="16" t="s">
        <v>843</v>
      </c>
      <c r="MQ338" s="16" t="s">
        <v>843</v>
      </c>
      <c r="MR338" s="16" t="s">
        <v>843</v>
      </c>
      <c r="MS338" s="16" t="s">
        <v>843</v>
      </c>
      <c r="MT338" s="16" t="s">
        <v>843</v>
      </c>
      <c r="MU338" s="16" t="s">
        <v>844</v>
      </c>
      <c r="MV338" s="16" t="s">
        <v>843</v>
      </c>
      <c r="MX338" s="16" t="s">
        <v>5694</v>
      </c>
      <c r="MY338" s="16" t="s">
        <v>844</v>
      </c>
      <c r="MZ338" s="16" t="s">
        <v>843</v>
      </c>
      <c r="NA338" s="16" t="s">
        <v>843</v>
      </c>
      <c r="NB338" s="16" t="s">
        <v>843</v>
      </c>
      <c r="NC338" s="16" t="s">
        <v>843</v>
      </c>
      <c r="ND338" s="16" t="s">
        <v>843</v>
      </c>
      <c r="NE338" s="16" t="s">
        <v>843</v>
      </c>
      <c r="NF338" s="16" t="s">
        <v>843</v>
      </c>
      <c r="NG338" s="16" t="s">
        <v>843</v>
      </c>
      <c r="NH338" s="16" t="s">
        <v>843</v>
      </c>
      <c r="NI338" s="16" t="s">
        <v>843</v>
      </c>
      <c r="NJ338" s="16" t="s">
        <v>843</v>
      </c>
      <c r="NK338" s="16" t="s">
        <v>843</v>
      </c>
      <c r="NL338" s="16" t="s">
        <v>843</v>
      </c>
      <c r="NM338" s="16" t="s">
        <v>843</v>
      </c>
      <c r="NN338" s="16" t="s">
        <v>843</v>
      </c>
      <c r="NO338" s="16" t="s">
        <v>843</v>
      </c>
      <c r="NP338" s="16" t="s">
        <v>843</v>
      </c>
      <c r="NQ338" s="16" t="s">
        <v>843</v>
      </c>
      <c r="PC338" s="16" t="s">
        <v>865</v>
      </c>
      <c r="PD338" s="16" t="s">
        <v>865</v>
      </c>
      <c r="PY338" s="16" t="s">
        <v>865</v>
      </c>
      <c r="QP338" s="16" t="s">
        <v>865</v>
      </c>
      <c r="QR338" s="16" t="s">
        <v>867</v>
      </c>
      <c r="QT338" s="16" t="s">
        <v>867</v>
      </c>
      <c r="QV338" s="16" t="s">
        <v>865</v>
      </c>
      <c r="QX338" s="16" t="s">
        <v>865</v>
      </c>
      <c r="QY338" s="16" t="s">
        <v>867</v>
      </c>
      <c r="RD338" s="16" t="s">
        <v>865</v>
      </c>
      <c r="RF338" s="16" t="s">
        <v>865</v>
      </c>
      <c r="RH338" s="16" t="s">
        <v>865</v>
      </c>
      <c r="RJ338" s="16" t="s">
        <v>865</v>
      </c>
      <c r="RN338" s="16" t="s">
        <v>7720</v>
      </c>
      <c r="RP338" s="16" t="s">
        <v>867</v>
      </c>
      <c r="RR338" s="16" t="s">
        <v>7720</v>
      </c>
      <c r="RT338" s="16" t="s">
        <v>7720</v>
      </c>
      <c r="RV338" s="16" t="s">
        <v>7724</v>
      </c>
      <c r="RX338" s="16" t="s">
        <v>7720</v>
      </c>
      <c r="RZ338" s="16" t="s">
        <v>7724</v>
      </c>
      <c r="SQ338" s="16" t="s">
        <v>865</v>
      </c>
      <c r="SS338" s="16" t="s">
        <v>7308</v>
      </c>
      <c r="ST338" s="16" t="s">
        <v>7761</v>
      </c>
      <c r="TN338" s="16">
        <v>1000</v>
      </c>
      <c r="TO338" s="16">
        <v>0</v>
      </c>
      <c r="TP338" s="16">
        <v>1300</v>
      </c>
      <c r="TQ338" s="16">
        <v>600</v>
      </c>
      <c r="TR338" s="16">
        <v>200</v>
      </c>
      <c r="TS338" s="16">
        <v>70</v>
      </c>
      <c r="TT338" s="16">
        <v>0</v>
      </c>
      <c r="TV338" s="16">
        <v>900</v>
      </c>
      <c r="TW338" s="16">
        <v>0</v>
      </c>
      <c r="TX338" s="16">
        <v>500</v>
      </c>
      <c r="TZ338" s="16" t="s">
        <v>7364</v>
      </c>
      <c r="UA338" s="16" t="s">
        <v>8715</v>
      </c>
      <c r="UB338" s="16">
        <v>0</v>
      </c>
      <c r="UC338" s="16" t="s">
        <v>843</v>
      </c>
      <c r="UD338" s="16" t="s">
        <v>843</v>
      </c>
      <c r="UE338" s="16" t="s">
        <v>844</v>
      </c>
      <c r="UF338" s="16" t="s">
        <v>844</v>
      </c>
      <c r="UG338" s="16" t="s">
        <v>843</v>
      </c>
      <c r="UH338" s="16" t="s">
        <v>843</v>
      </c>
      <c r="VK338" s="16" t="s">
        <v>6102</v>
      </c>
      <c r="VL338" s="16" t="s">
        <v>843</v>
      </c>
      <c r="VM338" s="16" t="s">
        <v>843</v>
      </c>
      <c r="VN338" s="16" t="s">
        <v>843</v>
      </c>
      <c r="VO338" s="16" t="s">
        <v>843</v>
      </c>
      <c r="VP338" s="16" t="s">
        <v>844</v>
      </c>
      <c r="VQ338" s="16" t="s">
        <v>843</v>
      </c>
      <c r="VR338" s="16" t="s">
        <v>843</v>
      </c>
      <c r="VS338" s="16" t="s">
        <v>843</v>
      </c>
      <c r="VT338" s="16" t="s">
        <v>843</v>
      </c>
      <c r="VV338" s="16">
        <v>2500</v>
      </c>
      <c r="VX338" s="16" t="s">
        <v>6028</v>
      </c>
      <c r="VY338" s="16" t="s">
        <v>844</v>
      </c>
      <c r="VZ338" s="16" t="s">
        <v>843</v>
      </c>
      <c r="WA338" s="16" t="s">
        <v>843</v>
      </c>
      <c r="WB338" s="16" t="s">
        <v>843</v>
      </c>
      <c r="WC338" s="16" t="s">
        <v>843</v>
      </c>
      <c r="WD338" s="16" t="s">
        <v>843</v>
      </c>
      <c r="WE338" s="16" t="s">
        <v>843</v>
      </c>
      <c r="WF338" s="16" t="s">
        <v>843</v>
      </c>
      <c r="WH338" s="16">
        <v>3250</v>
      </c>
      <c r="WO338" s="16" t="s">
        <v>6926</v>
      </c>
      <c r="YN338" s="16" t="s">
        <v>7040</v>
      </c>
      <c r="YP338" s="16" t="s">
        <v>7978</v>
      </c>
      <c r="YR338" s="16" t="s">
        <v>10508</v>
      </c>
      <c r="YS338" s="16" t="s">
        <v>10509</v>
      </c>
      <c r="YT338" s="16" t="s">
        <v>8694</v>
      </c>
      <c r="YU338" s="16" t="s">
        <v>10510</v>
      </c>
      <c r="YV338" s="16" t="s">
        <v>9148</v>
      </c>
      <c r="YW338" s="16" t="s">
        <v>844</v>
      </c>
      <c r="YX338" s="16" t="s">
        <v>9148</v>
      </c>
      <c r="YY338" s="16" t="s">
        <v>8734</v>
      </c>
      <c r="YZ338" s="16" t="s">
        <v>843</v>
      </c>
      <c r="ZA338" s="16" t="s">
        <v>8933</v>
      </c>
      <c r="ZB338" s="16">
        <v>3361.67</v>
      </c>
      <c r="ZC338" s="16" t="s">
        <v>8888</v>
      </c>
      <c r="ZD338" s="16" t="s">
        <v>843</v>
      </c>
      <c r="ZE338" s="16" t="s">
        <v>9242</v>
      </c>
      <c r="ZF338" s="16" t="s">
        <v>8750</v>
      </c>
      <c r="ZG338" s="16" t="s">
        <v>8739</v>
      </c>
      <c r="ZH338" s="16" t="s">
        <v>8701</v>
      </c>
      <c r="ZI338" s="16" t="s">
        <v>8780</v>
      </c>
      <c r="ZJ338" s="16" t="s">
        <v>8700</v>
      </c>
      <c r="ZK338" s="16" t="s">
        <v>843</v>
      </c>
      <c r="ZM338" s="16" t="s">
        <v>843</v>
      </c>
      <c r="ZN338" s="16" t="s">
        <v>8742</v>
      </c>
      <c r="ZO338" s="16" t="s">
        <v>487</v>
      </c>
      <c r="ZP338" s="16" t="s">
        <v>487</v>
      </c>
      <c r="ZQ338" s="16" t="s">
        <v>486</v>
      </c>
      <c r="ZR338" s="16" t="s">
        <v>486</v>
      </c>
      <c r="ZS338" s="16" t="s">
        <v>844</v>
      </c>
      <c r="ZT338" s="16" t="s">
        <v>8705</v>
      </c>
      <c r="ZW338" s="16" t="s">
        <v>843</v>
      </c>
      <c r="ZX338" s="16" t="s">
        <v>843</v>
      </c>
      <c r="ZY338" s="16" t="s">
        <v>844</v>
      </c>
      <c r="ZZ338" s="16" t="s">
        <v>844</v>
      </c>
      <c r="AAA338" s="16" t="s">
        <v>1056</v>
      </c>
      <c r="AAB338" s="16" t="s">
        <v>843</v>
      </c>
      <c r="AAC338" s="16">
        <v>0</v>
      </c>
      <c r="AAD338" s="16" t="s">
        <v>844</v>
      </c>
      <c r="AAE338" s="16" t="s">
        <v>844</v>
      </c>
      <c r="AAF338" s="16" t="s">
        <v>843</v>
      </c>
      <c r="AAG338" s="16" t="s">
        <v>843</v>
      </c>
      <c r="AAH338" s="16" t="s">
        <v>843</v>
      </c>
      <c r="AAI338" s="16" t="s">
        <v>843</v>
      </c>
      <c r="AAJ338" s="16" t="s">
        <v>606</v>
      </c>
      <c r="AAK338" s="16" t="s">
        <v>655</v>
      </c>
      <c r="AAL338" s="16" t="s">
        <v>905</v>
      </c>
      <c r="AAM338" s="16" t="s">
        <v>663</v>
      </c>
      <c r="AAN338" s="16" t="s">
        <v>8707</v>
      </c>
      <c r="AAO338" s="16" t="s">
        <v>1018</v>
      </c>
      <c r="AAP338" s="16" t="s">
        <v>8708</v>
      </c>
      <c r="AAQ338" s="16" t="s">
        <v>8908</v>
      </c>
      <c r="AAS338" s="16">
        <v>4423.71</v>
      </c>
      <c r="AAT338" s="16" t="s">
        <v>782</v>
      </c>
      <c r="AAU338" s="16" t="s">
        <v>782</v>
      </c>
      <c r="AAV338" s="16" t="s">
        <v>782</v>
      </c>
      <c r="AAW338" s="16" t="s">
        <v>782</v>
      </c>
      <c r="AAX338" s="16" t="s">
        <v>843</v>
      </c>
      <c r="AAY338" s="16" t="s">
        <v>8710</v>
      </c>
      <c r="AAZ338" s="16" t="s">
        <v>782</v>
      </c>
      <c r="ABA338" s="16" t="s">
        <v>783</v>
      </c>
      <c r="ABB338" s="16" t="s">
        <v>782</v>
      </c>
      <c r="ABC338" s="16" t="s">
        <v>783</v>
      </c>
      <c r="ABD338" s="16" t="s">
        <v>783</v>
      </c>
      <c r="ABE338" s="16" t="s">
        <v>783</v>
      </c>
      <c r="ABF338" s="16" t="s">
        <v>782</v>
      </c>
      <c r="ABG338" s="16" t="s">
        <v>783</v>
      </c>
      <c r="ABH338" s="16" t="s">
        <v>783</v>
      </c>
      <c r="ABI338" s="16" t="s">
        <v>782</v>
      </c>
      <c r="ABJ338" s="16" t="s">
        <v>783</v>
      </c>
      <c r="ABK338" s="16" t="s">
        <v>782</v>
      </c>
      <c r="ABL338" s="16" t="s">
        <v>8728</v>
      </c>
      <c r="ABM338" s="16" t="s">
        <v>843</v>
      </c>
      <c r="ABN338" s="16" t="s">
        <v>1033</v>
      </c>
      <c r="ABO338" s="16" t="s">
        <v>486</v>
      </c>
      <c r="ABP338" s="16" t="s">
        <v>972</v>
      </c>
      <c r="ABQ338" s="16" t="s">
        <v>4297</v>
      </c>
      <c r="ABR338" s="16" t="s">
        <v>474</v>
      </c>
      <c r="ABS338" s="16" t="s">
        <v>457</v>
      </c>
      <c r="ABT338" s="16" t="s">
        <v>1056</v>
      </c>
      <c r="ABU338" s="16" t="s">
        <v>1056</v>
      </c>
      <c r="ABV338" s="16" t="s">
        <v>487</v>
      </c>
      <c r="ABW338" s="16" t="s">
        <v>487</v>
      </c>
      <c r="ABX338" s="16" t="s">
        <v>894</v>
      </c>
      <c r="ABY338" s="16" t="s">
        <v>486</v>
      </c>
      <c r="ABZ338" s="16" t="s">
        <v>486</v>
      </c>
      <c r="ACA338" s="16" t="s">
        <v>759</v>
      </c>
      <c r="ACB338" s="16" t="s">
        <v>774</v>
      </c>
      <c r="ACC338" s="16" t="s">
        <v>736</v>
      </c>
      <c r="ACD338" s="16" t="s">
        <v>487</v>
      </c>
      <c r="ACE338" s="16" t="s">
        <v>486</v>
      </c>
      <c r="ACG338" s="16" t="s">
        <v>1014</v>
      </c>
      <c r="ACH338" s="16" t="s">
        <v>1009</v>
      </c>
      <c r="ACI338" s="16" t="s">
        <v>462</v>
      </c>
      <c r="ACJ338" s="16">
        <v>0.79400000000000004</v>
      </c>
      <c r="ACK338" s="16" t="s">
        <v>482</v>
      </c>
      <c r="ACL338" s="16" t="s">
        <v>740</v>
      </c>
      <c r="ACM338" s="16" t="s">
        <v>1193</v>
      </c>
      <c r="ACN338" s="16" t="s">
        <v>1169</v>
      </c>
      <c r="ACO338" s="16" t="s">
        <v>1856</v>
      </c>
      <c r="ACP338" s="16">
        <v>3250</v>
      </c>
      <c r="ACQ338" s="16" t="s">
        <v>1202</v>
      </c>
      <c r="ACR338" s="16" t="s">
        <v>1644</v>
      </c>
      <c r="ACS338" s="16" t="s">
        <v>676</v>
      </c>
      <c r="ACT338" s="16" t="s">
        <v>1522</v>
      </c>
      <c r="ACU338" s="16" t="s">
        <v>833</v>
      </c>
      <c r="ACV338" s="16" t="s">
        <v>8711</v>
      </c>
      <c r="ACW338" s="16" t="s">
        <v>878</v>
      </c>
      <c r="ACX338" s="16" t="s">
        <v>1916</v>
      </c>
      <c r="ACY338" s="16" t="s">
        <v>1949</v>
      </c>
      <c r="ACZ338" s="16">
        <v>1</v>
      </c>
      <c r="ADA338" s="16">
        <v>1</v>
      </c>
      <c r="ADB338" s="16">
        <v>1</v>
      </c>
      <c r="ADC338" s="16">
        <v>1</v>
      </c>
      <c r="ADD338" s="16">
        <v>1</v>
      </c>
      <c r="ADE338" s="16" t="s">
        <v>8712</v>
      </c>
      <c r="ADF338" s="16">
        <v>0</v>
      </c>
      <c r="ADG338" s="16" t="s">
        <v>486</v>
      </c>
      <c r="ADH338" s="16">
        <v>2</v>
      </c>
      <c r="ADI338" s="16" t="s">
        <v>486</v>
      </c>
      <c r="ADJ338" s="16" t="s">
        <v>13198</v>
      </c>
      <c r="ADK338" s="16" t="s">
        <v>13194</v>
      </c>
      <c r="ADL338" s="16" t="s">
        <v>1761</v>
      </c>
      <c r="ADM338" s="16" t="s">
        <v>13195</v>
      </c>
      <c r="ADN338" s="16" t="s">
        <v>13196</v>
      </c>
      <c r="ADO338" s="16" t="s">
        <v>13197</v>
      </c>
      <c r="ADQ338" s="16" t="s">
        <v>1751</v>
      </c>
      <c r="ADR338" s="16" t="s">
        <v>13194</v>
      </c>
      <c r="ADS338" s="16" t="s">
        <v>13196</v>
      </c>
      <c r="ADU338" s="16" t="s">
        <v>1763</v>
      </c>
      <c r="ADW338" s="16" t="s">
        <v>8729</v>
      </c>
      <c r="ADY338" s="16" t="s">
        <v>1058</v>
      </c>
      <c r="AEA338" s="16">
        <v>3361.6666666666702</v>
      </c>
      <c r="AEC338" s="16" t="s">
        <v>1062</v>
      </c>
      <c r="AED338" s="16">
        <v>2211.86</v>
      </c>
      <c r="AEE338" s="16" t="s">
        <v>952</v>
      </c>
      <c r="AEG338" s="16">
        <v>5750</v>
      </c>
      <c r="AEI338" s="16">
        <v>500</v>
      </c>
      <c r="AEK338" s="16">
        <v>650</v>
      </c>
      <c r="AEL338" s="16">
        <v>300</v>
      </c>
      <c r="AEM338" s="16">
        <v>450</v>
      </c>
      <c r="AEN338" s="16">
        <v>100</v>
      </c>
      <c r="AEO338" s="16">
        <v>35</v>
      </c>
    </row>
    <row r="339" spans="1:822" x14ac:dyDescent="0.25">
      <c r="A339" s="30">
        <v>45832</v>
      </c>
      <c r="B339" s="16" t="s">
        <v>10511</v>
      </c>
      <c r="C339" s="16" t="s">
        <v>867</v>
      </c>
      <c r="D339" s="16" t="s">
        <v>867</v>
      </c>
      <c r="E339" s="16">
        <v>51</v>
      </c>
      <c r="F339" s="16" t="s">
        <v>8153</v>
      </c>
      <c r="G339" s="16" t="s">
        <v>4115</v>
      </c>
      <c r="I339" s="16" t="s">
        <v>758</v>
      </c>
      <c r="Z339" s="16" t="s">
        <v>993</v>
      </c>
      <c r="AA339" s="16" t="s">
        <v>470</v>
      </c>
      <c r="AB339" s="16">
        <v>2</v>
      </c>
      <c r="AC339" s="16" t="s">
        <v>844</v>
      </c>
      <c r="AD339" s="16" t="s">
        <v>843</v>
      </c>
      <c r="AE339" s="16" t="s">
        <v>844</v>
      </c>
      <c r="AF339" s="16" t="s">
        <v>844</v>
      </c>
      <c r="AG339" s="16" t="s">
        <v>843</v>
      </c>
      <c r="AH339" s="16" t="s">
        <v>844</v>
      </c>
      <c r="AI339" s="16" t="s">
        <v>844</v>
      </c>
      <c r="AJ339" s="16" t="s">
        <v>843</v>
      </c>
      <c r="AK339" s="16" t="s">
        <v>844</v>
      </c>
      <c r="AM339" s="16" t="s">
        <v>737</v>
      </c>
      <c r="AN339" s="16" t="s">
        <v>758</v>
      </c>
      <c r="AP339" s="16" t="s">
        <v>769</v>
      </c>
      <c r="AR339" s="16" t="s">
        <v>6910</v>
      </c>
      <c r="BB339" s="16">
        <v>1</v>
      </c>
      <c r="BC339" s="16" t="s">
        <v>7878</v>
      </c>
      <c r="BE339" s="16" t="s">
        <v>5101</v>
      </c>
      <c r="BV339" s="16" t="s">
        <v>10512</v>
      </c>
      <c r="BW339" s="16" t="s">
        <v>843</v>
      </c>
      <c r="BX339" s="16" t="s">
        <v>844</v>
      </c>
      <c r="BY339" s="16" t="s">
        <v>844</v>
      </c>
      <c r="BZ339" s="16" t="s">
        <v>843</v>
      </c>
      <c r="CA339" s="16" t="s">
        <v>843</v>
      </c>
      <c r="CB339" s="16" t="s">
        <v>843</v>
      </c>
      <c r="CC339" s="16" t="s">
        <v>844</v>
      </c>
      <c r="CD339" s="16" t="s">
        <v>843</v>
      </c>
      <c r="CE339" s="16" t="s">
        <v>843</v>
      </c>
      <c r="CF339" s="16" t="s">
        <v>843</v>
      </c>
      <c r="CG339" s="16" t="s">
        <v>843</v>
      </c>
      <c r="CH339" s="16" t="s">
        <v>843</v>
      </c>
      <c r="CI339" s="16" t="s">
        <v>843</v>
      </c>
      <c r="CJ339" s="16" t="s">
        <v>843</v>
      </c>
      <c r="CK339" s="16" t="s">
        <v>843</v>
      </c>
      <c r="CP339" s="16" t="s">
        <v>867</v>
      </c>
      <c r="CQ339" s="16" t="s">
        <v>5191</v>
      </c>
      <c r="CR339" s="16" t="s">
        <v>844</v>
      </c>
      <c r="CS339" s="16" t="s">
        <v>843</v>
      </c>
      <c r="CT339" s="16" t="s">
        <v>843</v>
      </c>
      <c r="CU339" s="16" t="s">
        <v>843</v>
      </c>
      <c r="CV339" s="16" t="s">
        <v>843</v>
      </c>
      <c r="CW339" s="16" t="s">
        <v>843</v>
      </c>
      <c r="CX339" s="16" t="s">
        <v>843</v>
      </c>
      <c r="CY339" s="16" t="s">
        <v>843</v>
      </c>
      <c r="CZ339" s="16" t="s">
        <v>843</v>
      </c>
      <c r="DA339" s="16" t="s">
        <v>5184</v>
      </c>
      <c r="DX339" s="16" t="s">
        <v>867</v>
      </c>
      <c r="DY339" s="16" t="s">
        <v>867</v>
      </c>
      <c r="GC339" s="16" t="s">
        <v>2337</v>
      </c>
      <c r="GD339" s="16" t="s">
        <v>9150</v>
      </c>
      <c r="GF339" s="16" t="s">
        <v>867</v>
      </c>
      <c r="GG339" s="16" t="s">
        <v>867</v>
      </c>
      <c r="GV339" s="16" t="s">
        <v>8929</v>
      </c>
      <c r="GW339" s="16" t="s">
        <v>844</v>
      </c>
      <c r="GX339" s="16" t="s">
        <v>844</v>
      </c>
      <c r="GY339" s="16" t="s">
        <v>843</v>
      </c>
      <c r="GZ339" s="16" t="s">
        <v>843</v>
      </c>
      <c r="HA339" s="16" t="s">
        <v>843</v>
      </c>
      <c r="HB339" s="16" t="s">
        <v>843</v>
      </c>
      <c r="HC339" s="16" t="s">
        <v>843</v>
      </c>
      <c r="HD339" s="16" t="s">
        <v>843</v>
      </c>
      <c r="HE339" s="16" t="s">
        <v>843</v>
      </c>
      <c r="HF339" s="16" t="s">
        <v>843</v>
      </c>
      <c r="HH339" s="16" t="s">
        <v>5456</v>
      </c>
      <c r="HK339" s="16" t="s">
        <v>867</v>
      </c>
      <c r="HL339" s="16" t="s">
        <v>7667</v>
      </c>
      <c r="HM339" s="16" t="s">
        <v>865</v>
      </c>
      <c r="HZ339" s="16" t="s">
        <v>7944</v>
      </c>
      <c r="KE339" s="16" t="s">
        <v>5582</v>
      </c>
      <c r="KG339" s="16" t="s">
        <v>7015</v>
      </c>
      <c r="KH339" s="16" t="s">
        <v>7033</v>
      </c>
      <c r="KI339" s="16" t="s">
        <v>867</v>
      </c>
      <c r="KJ339" s="16" t="s">
        <v>8796</v>
      </c>
      <c r="KK339" s="16" t="s">
        <v>843</v>
      </c>
      <c r="KL339" s="16" t="s">
        <v>843</v>
      </c>
      <c r="KM339" s="16" t="s">
        <v>844</v>
      </c>
      <c r="KN339" s="16" t="s">
        <v>843</v>
      </c>
      <c r="KO339" s="16" t="s">
        <v>844</v>
      </c>
      <c r="KP339" s="16" t="s">
        <v>843</v>
      </c>
      <c r="KQ339" s="16" t="s">
        <v>843</v>
      </c>
      <c r="LG339" s="16" t="s">
        <v>867</v>
      </c>
      <c r="LH339" s="16" t="s">
        <v>865</v>
      </c>
      <c r="LI339" s="16" t="s">
        <v>867</v>
      </c>
      <c r="LJ339" s="16" t="s">
        <v>865</v>
      </c>
      <c r="LK339" s="16" t="s">
        <v>865</v>
      </c>
      <c r="LL339" s="16" t="s">
        <v>5663</v>
      </c>
      <c r="LM339" s="16" t="s">
        <v>843</v>
      </c>
      <c r="LN339" s="16" t="s">
        <v>843</v>
      </c>
      <c r="LO339" s="16" t="s">
        <v>844</v>
      </c>
      <c r="LP339" s="16" t="s">
        <v>843</v>
      </c>
      <c r="LQ339" s="16" t="s">
        <v>843</v>
      </c>
      <c r="LR339" s="16" t="s">
        <v>843</v>
      </c>
      <c r="LS339" s="16" t="s">
        <v>843</v>
      </c>
      <c r="LT339" s="16" t="s">
        <v>843</v>
      </c>
      <c r="LU339" s="16" t="s">
        <v>843</v>
      </c>
      <c r="LV339" s="16" t="s">
        <v>843</v>
      </c>
      <c r="LW339" s="16" t="s">
        <v>843</v>
      </c>
      <c r="LX339" s="16" t="s">
        <v>843</v>
      </c>
      <c r="LY339" s="16" t="s">
        <v>843</v>
      </c>
      <c r="LZ339" s="16" t="s">
        <v>843</v>
      </c>
      <c r="MA339" s="16" t="s">
        <v>843</v>
      </c>
      <c r="MC339" s="16" t="s">
        <v>5694</v>
      </c>
      <c r="MD339" s="16" t="s">
        <v>844</v>
      </c>
      <c r="ME339" s="16" t="s">
        <v>843</v>
      </c>
      <c r="MF339" s="16" t="s">
        <v>843</v>
      </c>
      <c r="MG339" s="16" t="s">
        <v>843</v>
      </c>
      <c r="MH339" s="16" t="s">
        <v>843</v>
      </c>
      <c r="MI339" s="16" t="s">
        <v>843</v>
      </c>
      <c r="MJ339" s="16" t="s">
        <v>843</v>
      </c>
      <c r="MK339" s="16" t="s">
        <v>843</v>
      </c>
      <c r="ML339" s="16" t="s">
        <v>843</v>
      </c>
      <c r="MM339" s="16" t="s">
        <v>843</v>
      </c>
      <c r="MN339" s="16" t="s">
        <v>843</v>
      </c>
      <c r="MO339" s="16" t="s">
        <v>843</v>
      </c>
      <c r="MP339" s="16" t="s">
        <v>843</v>
      </c>
      <c r="MQ339" s="16" t="s">
        <v>843</v>
      </c>
      <c r="MR339" s="16" t="s">
        <v>843</v>
      </c>
      <c r="MS339" s="16" t="s">
        <v>843</v>
      </c>
      <c r="MT339" s="16" t="s">
        <v>843</v>
      </c>
      <c r="MU339" s="16" t="s">
        <v>843</v>
      </c>
      <c r="MV339" s="16" t="s">
        <v>843</v>
      </c>
      <c r="NS339" s="16" t="s">
        <v>5694</v>
      </c>
      <c r="NT339" s="16" t="s">
        <v>844</v>
      </c>
      <c r="NU339" s="16" t="s">
        <v>843</v>
      </c>
      <c r="NV339" s="16" t="s">
        <v>843</v>
      </c>
      <c r="NW339" s="16" t="s">
        <v>843</v>
      </c>
      <c r="NX339" s="16" t="s">
        <v>843</v>
      </c>
      <c r="NY339" s="16" t="s">
        <v>843</v>
      </c>
      <c r="NZ339" s="16" t="s">
        <v>843</v>
      </c>
      <c r="OA339" s="16" t="s">
        <v>843</v>
      </c>
      <c r="OB339" s="16" t="s">
        <v>843</v>
      </c>
      <c r="OC339" s="16" t="s">
        <v>843</v>
      </c>
      <c r="OD339" s="16" t="s">
        <v>843</v>
      </c>
      <c r="OE339" s="16" t="s">
        <v>843</v>
      </c>
      <c r="OF339" s="16" t="s">
        <v>843</v>
      </c>
      <c r="OG339" s="16" t="s">
        <v>843</v>
      </c>
      <c r="OH339" s="16" t="s">
        <v>843</v>
      </c>
      <c r="OI339" s="16" t="s">
        <v>843</v>
      </c>
      <c r="PC339" s="16" t="s">
        <v>865</v>
      </c>
      <c r="PD339" s="16" t="s">
        <v>865</v>
      </c>
      <c r="PY339" s="16" t="s">
        <v>867</v>
      </c>
      <c r="PZ339" s="16">
        <v>1</v>
      </c>
      <c r="QP339" s="16" t="s">
        <v>865</v>
      </c>
      <c r="QR339" s="16" t="s">
        <v>867</v>
      </c>
      <c r="QT339" s="16" t="s">
        <v>867</v>
      </c>
      <c r="QV339" s="16" t="s">
        <v>865</v>
      </c>
      <c r="QX339" s="16" t="s">
        <v>867</v>
      </c>
      <c r="QY339" s="16" t="s">
        <v>867</v>
      </c>
      <c r="RD339" s="16" t="s">
        <v>4216</v>
      </c>
      <c r="RF339" s="16" t="s">
        <v>4216</v>
      </c>
      <c r="RH339" s="16" t="s">
        <v>4216</v>
      </c>
      <c r="RJ339" s="16" t="s">
        <v>865</v>
      </c>
      <c r="RN339" s="16" t="s">
        <v>7724</v>
      </c>
      <c r="RP339" s="16" t="s">
        <v>867</v>
      </c>
      <c r="RR339" s="16" t="s">
        <v>867</v>
      </c>
      <c r="RT339" s="16" t="s">
        <v>867</v>
      </c>
      <c r="RV339" s="16" t="s">
        <v>867</v>
      </c>
      <c r="RX339" s="16" t="s">
        <v>7720</v>
      </c>
      <c r="RZ339" s="16" t="s">
        <v>7724</v>
      </c>
      <c r="SQ339" s="16" t="s">
        <v>867</v>
      </c>
      <c r="SS339" s="16" t="s">
        <v>4216</v>
      </c>
      <c r="ST339" s="16" t="s">
        <v>7758</v>
      </c>
      <c r="TN339" s="16">
        <v>6000</v>
      </c>
      <c r="TO339" s="16">
        <v>0</v>
      </c>
      <c r="TP339" s="16">
        <v>0</v>
      </c>
      <c r="TQ339" s="16">
        <v>2000</v>
      </c>
      <c r="TR339" s="16">
        <v>800</v>
      </c>
      <c r="TS339" s="16">
        <v>200</v>
      </c>
      <c r="TT339" s="16">
        <v>0</v>
      </c>
      <c r="TU339" s="16">
        <v>0</v>
      </c>
      <c r="TV339" s="16">
        <v>0</v>
      </c>
      <c r="TW339" s="16">
        <v>0</v>
      </c>
      <c r="TX339" s="16">
        <v>0</v>
      </c>
      <c r="TZ339" s="16" t="s">
        <v>7367</v>
      </c>
      <c r="UA339" s="16" t="s">
        <v>4216</v>
      </c>
      <c r="UB339" s="16">
        <v>0</v>
      </c>
      <c r="UC339" s="16" t="s">
        <v>843</v>
      </c>
      <c r="UD339" s="16" t="s">
        <v>843</v>
      </c>
      <c r="UE339" s="16" t="s">
        <v>843</v>
      </c>
      <c r="UF339" s="16" t="s">
        <v>843</v>
      </c>
      <c r="UG339" s="16" t="s">
        <v>843</v>
      </c>
      <c r="UH339" s="16" t="s">
        <v>844</v>
      </c>
      <c r="WO339" s="16" t="s">
        <v>6920</v>
      </c>
      <c r="XD339" s="16" t="s">
        <v>6975</v>
      </c>
      <c r="XE339" s="16" t="s">
        <v>843</v>
      </c>
      <c r="XF339" s="16" t="s">
        <v>843</v>
      </c>
      <c r="XG339" s="16" t="s">
        <v>844</v>
      </c>
      <c r="XH339" s="16" t="s">
        <v>843</v>
      </c>
      <c r="XI339" s="16" t="s">
        <v>843</v>
      </c>
      <c r="XJ339" s="16" t="s">
        <v>843</v>
      </c>
      <c r="XK339" s="16" t="s">
        <v>843</v>
      </c>
      <c r="XL339" s="16" t="s">
        <v>843</v>
      </c>
      <c r="XM339" s="16" t="s">
        <v>843</v>
      </c>
      <c r="XN339" s="16" t="s">
        <v>843</v>
      </c>
      <c r="XO339" s="16" t="s">
        <v>843</v>
      </c>
      <c r="XP339" s="16" t="s">
        <v>843</v>
      </c>
      <c r="XQ339" s="16" t="s">
        <v>843</v>
      </c>
      <c r="YF339" s="16" t="s">
        <v>865</v>
      </c>
      <c r="YN339" s="16" t="s">
        <v>864</v>
      </c>
      <c r="YP339" s="16" t="s">
        <v>7987</v>
      </c>
      <c r="YR339" s="16" t="s">
        <v>10513</v>
      </c>
      <c r="YS339" s="16" t="s">
        <v>10514</v>
      </c>
      <c r="YT339" s="16" t="s">
        <v>8694</v>
      </c>
      <c r="YU339" s="16" t="s">
        <v>10515</v>
      </c>
      <c r="YV339" s="16" t="s">
        <v>9148</v>
      </c>
      <c r="YW339" s="16" t="s">
        <v>844</v>
      </c>
      <c r="YX339" s="16" t="s">
        <v>9148</v>
      </c>
      <c r="YY339" s="16" t="s">
        <v>843</v>
      </c>
      <c r="YZ339" s="16" t="s">
        <v>843</v>
      </c>
      <c r="ZA339" s="16" t="s">
        <v>843</v>
      </c>
      <c r="ZB339" s="16">
        <v>9000</v>
      </c>
      <c r="ZC339" s="16" t="s">
        <v>8874</v>
      </c>
      <c r="ZD339" s="16" t="s">
        <v>843</v>
      </c>
      <c r="ZE339" s="16" t="s">
        <v>8748</v>
      </c>
      <c r="ZF339" s="16" t="s">
        <v>8750</v>
      </c>
      <c r="ZG339" s="16" t="s">
        <v>8753</v>
      </c>
      <c r="ZH339" s="16" t="s">
        <v>8701</v>
      </c>
      <c r="ZI339" s="16" t="s">
        <v>843</v>
      </c>
      <c r="ZJ339" s="16" t="s">
        <v>843</v>
      </c>
      <c r="ZK339" s="16" t="s">
        <v>843</v>
      </c>
      <c r="ZL339" s="16" t="s">
        <v>843</v>
      </c>
      <c r="ZM339" s="16" t="s">
        <v>843</v>
      </c>
      <c r="ZN339" s="16" t="s">
        <v>8725</v>
      </c>
      <c r="ZO339" s="16" t="s">
        <v>487</v>
      </c>
      <c r="ZP339" s="16" t="s">
        <v>487</v>
      </c>
      <c r="ZQ339" s="16" t="s">
        <v>487</v>
      </c>
      <c r="ZR339" s="16" t="s">
        <v>486</v>
      </c>
      <c r="ZS339" s="16" t="s">
        <v>1056</v>
      </c>
      <c r="ZT339" s="16" t="s">
        <v>8705</v>
      </c>
      <c r="ZU339" s="16" t="s">
        <v>9092</v>
      </c>
      <c r="ZV339" s="16" t="s">
        <v>486</v>
      </c>
      <c r="ZW339" s="16" t="s">
        <v>844</v>
      </c>
      <c r="ZX339" s="16" t="s">
        <v>844</v>
      </c>
      <c r="ZY339" s="16" t="s">
        <v>844</v>
      </c>
      <c r="ZZ339" s="16" t="s">
        <v>844</v>
      </c>
      <c r="AAA339" s="16" t="s">
        <v>843</v>
      </c>
      <c r="AAB339" s="16" t="s">
        <v>843</v>
      </c>
      <c r="AAC339" s="16">
        <v>0</v>
      </c>
      <c r="AAD339" s="16" t="s">
        <v>844</v>
      </c>
      <c r="AAE339" s="16" t="s">
        <v>843</v>
      </c>
      <c r="AAF339" s="16" t="s">
        <v>844</v>
      </c>
      <c r="AAG339" s="16" t="s">
        <v>843</v>
      </c>
      <c r="AAH339" s="16" t="s">
        <v>843</v>
      </c>
      <c r="AAI339" s="16" t="s">
        <v>843</v>
      </c>
      <c r="AAJ339" s="16" t="s">
        <v>615</v>
      </c>
      <c r="AAK339" s="16" t="s">
        <v>633</v>
      </c>
      <c r="AAL339" s="16" t="s">
        <v>904</v>
      </c>
      <c r="AAM339" s="16" t="s">
        <v>663</v>
      </c>
      <c r="AAN339" s="16" t="s">
        <v>8707</v>
      </c>
      <c r="AAO339" s="16" t="s">
        <v>1019</v>
      </c>
      <c r="AAP339" s="16" t="s">
        <v>8708</v>
      </c>
      <c r="AAW339" s="16" t="s">
        <v>782</v>
      </c>
      <c r="AAX339" s="16" t="s">
        <v>843</v>
      </c>
      <c r="AAY339" s="16" t="s">
        <v>8710</v>
      </c>
      <c r="AAZ339" s="16" t="s">
        <v>782</v>
      </c>
      <c r="ABA339" s="16" t="s">
        <v>782</v>
      </c>
      <c r="ABB339" s="16" t="s">
        <v>782</v>
      </c>
      <c r="ABC339" s="16" t="s">
        <v>783</v>
      </c>
      <c r="ABD339" s="16" t="s">
        <v>782</v>
      </c>
      <c r="ABE339" s="16" t="s">
        <v>783</v>
      </c>
      <c r="ABF339" s="16" t="s">
        <v>782</v>
      </c>
      <c r="ABG339" s="16" t="s">
        <v>782</v>
      </c>
      <c r="ABH339" s="16" t="s">
        <v>782</v>
      </c>
      <c r="ABI339" s="16" t="s">
        <v>782</v>
      </c>
      <c r="ABJ339" s="16" t="s">
        <v>783</v>
      </c>
      <c r="ABK339" s="16" t="s">
        <v>782</v>
      </c>
      <c r="ABL339" s="16" t="s">
        <v>8732</v>
      </c>
      <c r="ABM339" s="16" t="s">
        <v>843</v>
      </c>
      <c r="ABN339" s="16" t="s">
        <v>1034</v>
      </c>
      <c r="ABO339" s="16" t="s">
        <v>487</v>
      </c>
      <c r="ABP339" s="16" t="s">
        <v>972</v>
      </c>
      <c r="ABQ339" s="16" t="s">
        <v>4324</v>
      </c>
      <c r="ABR339" s="16" t="s">
        <v>470</v>
      </c>
      <c r="ABS339" s="16" t="s">
        <v>451</v>
      </c>
      <c r="ABT339" s="16" t="s">
        <v>1056</v>
      </c>
      <c r="ABU339" s="16" t="s">
        <v>844</v>
      </c>
      <c r="ABV339" s="16" t="s">
        <v>487</v>
      </c>
      <c r="ABW339" s="16" t="s">
        <v>486</v>
      </c>
      <c r="ABX339" s="16" t="s">
        <v>892</v>
      </c>
      <c r="ABY339" s="16" t="s">
        <v>486</v>
      </c>
      <c r="ABZ339" s="16" t="s">
        <v>486</v>
      </c>
      <c r="ACA339" s="16" t="s">
        <v>758</v>
      </c>
      <c r="ACB339" s="16" t="s">
        <v>769</v>
      </c>
      <c r="ACC339" s="16" t="s">
        <v>737</v>
      </c>
      <c r="ACD339" s="16" t="s">
        <v>487</v>
      </c>
      <c r="ACE339" s="16" t="s">
        <v>487</v>
      </c>
      <c r="ACG339" s="16" t="s">
        <v>1014</v>
      </c>
      <c r="ACH339" s="16" t="s">
        <v>1009</v>
      </c>
      <c r="ACI339" s="16" t="s">
        <v>462</v>
      </c>
      <c r="ACJ339" s="16">
        <v>0.79400000000000004</v>
      </c>
      <c r="ACK339" s="16" t="s">
        <v>482</v>
      </c>
      <c r="ACL339" s="16" t="s">
        <v>740</v>
      </c>
      <c r="ACM339" s="16" t="s">
        <v>1189</v>
      </c>
      <c r="ACN339" s="16" t="s">
        <v>1169</v>
      </c>
      <c r="ACO339" s="16" t="s">
        <v>1856</v>
      </c>
      <c r="ACQ339" s="16" t="s">
        <v>1202</v>
      </c>
      <c r="ACR339" s="16" t="s">
        <v>1645</v>
      </c>
      <c r="ACS339" s="16" t="s">
        <v>680</v>
      </c>
      <c r="ACT339" s="16" t="s">
        <v>1522</v>
      </c>
      <c r="ACX339" s="16" t="s">
        <v>1915</v>
      </c>
      <c r="ACY339" s="16" t="s">
        <v>1949</v>
      </c>
      <c r="ACZ339" s="16">
        <v>1</v>
      </c>
      <c r="ADA339" s="16">
        <v>0</v>
      </c>
      <c r="ADB339" s="16">
        <v>1</v>
      </c>
      <c r="ADC339" s="16">
        <v>0</v>
      </c>
      <c r="ADD339" s="16">
        <v>0</v>
      </c>
      <c r="ADE339" s="16" t="s">
        <v>9056</v>
      </c>
      <c r="ADF339" s="16">
        <v>0</v>
      </c>
      <c r="ADG339" s="16" t="s">
        <v>486</v>
      </c>
      <c r="ADH339" s="16">
        <v>2</v>
      </c>
      <c r="ADI339" s="16" t="s">
        <v>1554</v>
      </c>
      <c r="ADJ339" s="16" t="s">
        <v>1745</v>
      </c>
      <c r="ADK339" s="16" t="s">
        <v>13194</v>
      </c>
      <c r="ADL339" s="16" t="s">
        <v>13194</v>
      </c>
      <c r="ADM339" s="16" t="s">
        <v>1756</v>
      </c>
      <c r="ADN339" s="16" t="s">
        <v>1764</v>
      </c>
      <c r="ADO339" s="16" t="s">
        <v>13197</v>
      </c>
      <c r="ADP339" s="16" t="s">
        <v>13194</v>
      </c>
      <c r="ADQ339" s="16" t="s">
        <v>13194</v>
      </c>
      <c r="ADR339" s="16" t="s">
        <v>13194</v>
      </c>
      <c r="ADS339" s="16" t="s">
        <v>13194</v>
      </c>
      <c r="ADY339" s="16" t="s">
        <v>1063</v>
      </c>
      <c r="ADZ339" s="16">
        <v>9000</v>
      </c>
      <c r="AEI339" s="16">
        <v>3000</v>
      </c>
      <c r="AEL339" s="16">
        <v>1000</v>
      </c>
      <c r="AEN339" s="16">
        <v>400</v>
      </c>
      <c r="AEO339" s="16">
        <v>100</v>
      </c>
    </row>
    <row r="340" spans="1:822" x14ac:dyDescent="0.25">
      <c r="A340" s="30">
        <v>45832</v>
      </c>
      <c r="B340" s="16" t="s">
        <v>10516</v>
      </c>
      <c r="C340" s="16" t="s">
        <v>867</v>
      </c>
      <c r="D340" s="16" t="s">
        <v>867</v>
      </c>
      <c r="E340" s="16">
        <v>58</v>
      </c>
      <c r="F340" s="16" t="s">
        <v>8153</v>
      </c>
      <c r="G340" s="16" t="s">
        <v>4115</v>
      </c>
      <c r="I340" s="16" t="s">
        <v>758</v>
      </c>
      <c r="Z340" s="16" t="s">
        <v>993</v>
      </c>
      <c r="AA340" s="16" t="s">
        <v>470</v>
      </c>
      <c r="AB340" s="16">
        <v>1</v>
      </c>
      <c r="AC340" s="16" t="s">
        <v>843</v>
      </c>
      <c r="AD340" s="16" t="s">
        <v>843</v>
      </c>
      <c r="AE340" s="16" t="s">
        <v>843</v>
      </c>
      <c r="AF340" s="16" t="s">
        <v>844</v>
      </c>
      <c r="AG340" s="16" t="s">
        <v>843</v>
      </c>
      <c r="AH340" s="16" t="s">
        <v>844</v>
      </c>
      <c r="AI340" s="16" t="s">
        <v>843</v>
      </c>
      <c r="AJ340" s="16" t="s">
        <v>843</v>
      </c>
      <c r="AK340" s="16" t="s">
        <v>843</v>
      </c>
      <c r="AM340" s="16" t="s">
        <v>737</v>
      </c>
      <c r="AN340" s="16" t="s">
        <v>758</v>
      </c>
      <c r="AP340" s="16" t="s">
        <v>769</v>
      </c>
      <c r="AR340" s="16" t="s">
        <v>6910</v>
      </c>
      <c r="BB340" s="16">
        <v>1</v>
      </c>
      <c r="BC340" s="16" t="s">
        <v>7878</v>
      </c>
      <c r="BE340" s="16" t="s">
        <v>5101</v>
      </c>
      <c r="BV340" s="16" t="s">
        <v>10517</v>
      </c>
      <c r="BW340" s="16" t="s">
        <v>843</v>
      </c>
      <c r="BX340" s="16" t="s">
        <v>844</v>
      </c>
      <c r="BY340" s="16" t="s">
        <v>844</v>
      </c>
      <c r="BZ340" s="16" t="s">
        <v>844</v>
      </c>
      <c r="CA340" s="16" t="s">
        <v>843</v>
      </c>
      <c r="CB340" s="16" t="s">
        <v>843</v>
      </c>
      <c r="CC340" s="16" t="s">
        <v>844</v>
      </c>
      <c r="CD340" s="16" t="s">
        <v>843</v>
      </c>
      <c r="CE340" s="16" t="s">
        <v>843</v>
      </c>
      <c r="CF340" s="16" t="s">
        <v>843</v>
      </c>
      <c r="CG340" s="16" t="s">
        <v>843</v>
      </c>
      <c r="CH340" s="16" t="s">
        <v>843</v>
      </c>
      <c r="CI340" s="16" t="s">
        <v>843</v>
      </c>
      <c r="CJ340" s="16" t="s">
        <v>843</v>
      </c>
      <c r="CK340" s="16" t="s">
        <v>843</v>
      </c>
      <c r="CP340" s="16" t="s">
        <v>867</v>
      </c>
      <c r="CQ340" s="16" t="s">
        <v>5191</v>
      </c>
      <c r="CR340" s="16" t="s">
        <v>844</v>
      </c>
      <c r="CS340" s="16" t="s">
        <v>843</v>
      </c>
      <c r="CT340" s="16" t="s">
        <v>843</v>
      </c>
      <c r="CU340" s="16" t="s">
        <v>843</v>
      </c>
      <c r="CV340" s="16" t="s">
        <v>843</v>
      </c>
      <c r="CW340" s="16" t="s">
        <v>843</v>
      </c>
      <c r="CX340" s="16" t="s">
        <v>843</v>
      </c>
      <c r="CY340" s="16" t="s">
        <v>843</v>
      </c>
      <c r="CZ340" s="16" t="s">
        <v>843</v>
      </c>
      <c r="DA340" s="16" t="s">
        <v>5187</v>
      </c>
      <c r="DB340" s="16" t="s">
        <v>5191</v>
      </c>
      <c r="DC340" s="16" t="s">
        <v>844</v>
      </c>
      <c r="DD340" s="16" t="s">
        <v>843</v>
      </c>
      <c r="DE340" s="16" t="s">
        <v>843</v>
      </c>
      <c r="DF340" s="16" t="s">
        <v>843</v>
      </c>
      <c r="DG340" s="16" t="s">
        <v>843</v>
      </c>
      <c r="DH340" s="16" t="s">
        <v>843</v>
      </c>
      <c r="DI340" s="16" t="s">
        <v>843</v>
      </c>
      <c r="DJ340" s="16" t="s">
        <v>843</v>
      </c>
      <c r="DK340" s="16" t="s">
        <v>843</v>
      </c>
      <c r="DL340" s="16" t="s">
        <v>5218</v>
      </c>
      <c r="DM340" s="16" t="s">
        <v>843</v>
      </c>
      <c r="DN340" s="16" t="s">
        <v>844</v>
      </c>
      <c r="DO340" s="16" t="s">
        <v>843</v>
      </c>
      <c r="DP340" s="16" t="s">
        <v>843</v>
      </c>
      <c r="DQ340" s="16" t="s">
        <v>843</v>
      </c>
      <c r="DR340" s="16" t="s">
        <v>843</v>
      </c>
      <c r="DS340" s="16" t="s">
        <v>843</v>
      </c>
      <c r="DT340" s="16" t="s">
        <v>843</v>
      </c>
      <c r="DU340" s="16" t="s">
        <v>843</v>
      </c>
      <c r="DV340" s="16" t="s">
        <v>843</v>
      </c>
      <c r="DW340" s="16" t="s">
        <v>843</v>
      </c>
      <c r="DX340" s="16" t="s">
        <v>7842</v>
      </c>
      <c r="DY340" s="16" t="s">
        <v>867</v>
      </c>
      <c r="GC340" s="16" t="s">
        <v>5353</v>
      </c>
      <c r="GF340" s="16" t="s">
        <v>867</v>
      </c>
      <c r="GG340" s="16" t="s">
        <v>867</v>
      </c>
      <c r="GV340" s="16" t="s">
        <v>10518</v>
      </c>
      <c r="GW340" s="16" t="s">
        <v>843</v>
      </c>
      <c r="GX340" s="16" t="s">
        <v>844</v>
      </c>
      <c r="GY340" s="16" t="s">
        <v>843</v>
      </c>
      <c r="GZ340" s="16" t="s">
        <v>843</v>
      </c>
      <c r="HA340" s="16" t="s">
        <v>843</v>
      </c>
      <c r="HB340" s="16" t="s">
        <v>843</v>
      </c>
      <c r="HC340" s="16" t="s">
        <v>844</v>
      </c>
      <c r="HD340" s="16" t="s">
        <v>843</v>
      </c>
      <c r="HE340" s="16" t="s">
        <v>843</v>
      </c>
      <c r="HF340" s="16" t="s">
        <v>843</v>
      </c>
      <c r="HH340" s="16" t="s">
        <v>5456</v>
      </c>
      <c r="HK340" s="16" t="s">
        <v>865</v>
      </c>
      <c r="HM340" s="16" t="s">
        <v>865</v>
      </c>
      <c r="HZ340" s="16" t="s">
        <v>7944</v>
      </c>
      <c r="KE340" s="16" t="s">
        <v>5585</v>
      </c>
      <c r="KG340" s="16" t="s">
        <v>7018</v>
      </c>
      <c r="KH340" s="16" t="s">
        <v>7033</v>
      </c>
      <c r="KI340" s="16" t="s">
        <v>867</v>
      </c>
      <c r="KJ340" s="16" t="s">
        <v>5601</v>
      </c>
      <c r="KK340" s="16" t="s">
        <v>843</v>
      </c>
      <c r="KL340" s="16" t="s">
        <v>843</v>
      </c>
      <c r="KM340" s="16" t="s">
        <v>844</v>
      </c>
      <c r="KN340" s="16" t="s">
        <v>843</v>
      </c>
      <c r="KO340" s="16" t="s">
        <v>843</v>
      </c>
      <c r="KP340" s="16" t="s">
        <v>843</v>
      </c>
      <c r="KQ340" s="16" t="s">
        <v>843</v>
      </c>
      <c r="LG340" s="16" t="s">
        <v>867</v>
      </c>
      <c r="LH340" s="16" t="s">
        <v>865</v>
      </c>
      <c r="LI340" s="16" t="s">
        <v>867</v>
      </c>
      <c r="LJ340" s="16" t="s">
        <v>865</v>
      </c>
      <c r="LK340" s="16" t="s">
        <v>865</v>
      </c>
      <c r="LL340" s="16" t="s">
        <v>864</v>
      </c>
      <c r="LM340" s="16" t="s">
        <v>843</v>
      </c>
      <c r="LN340" s="16" t="s">
        <v>843</v>
      </c>
      <c r="LO340" s="16" t="s">
        <v>843</v>
      </c>
      <c r="LP340" s="16" t="s">
        <v>843</v>
      </c>
      <c r="LQ340" s="16" t="s">
        <v>843</v>
      </c>
      <c r="LR340" s="16" t="s">
        <v>843</v>
      </c>
      <c r="LS340" s="16" t="s">
        <v>843</v>
      </c>
      <c r="LT340" s="16" t="s">
        <v>843</v>
      </c>
      <c r="LU340" s="16" t="s">
        <v>843</v>
      </c>
      <c r="LV340" s="16" t="s">
        <v>843</v>
      </c>
      <c r="LW340" s="16" t="s">
        <v>843</v>
      </c>
      <c r="LX340" s="16" t="s">
        <v>843</v>
      </c>
      <c r="LY340" s="16" t="s">
        <v>843</v>
      </c>
      <c r="LZ340" s="16" t="s">
        <v>844</v>
      </c>
      <c r="MA340" s="16" t="s">
        <v>843</v>
      </c>
      <c r="MC340" s="16" t="s">
        <v>5694</v>
      </c>
      <c r="MD340" s="16" t="s">
        <v>844</v>
      </c>
      <c r="ME340" s="16" t="s">
        <v>843</v>
      </c>
      <c r="MF340" s="16" t="s">
        <v>843</v>
      </c>
      <c r="MG340" s="16" t="s">
        <v>843</v>
      </c>
      <c r="MH340" s="16" t="s">
        <v>843</v>
      </c>
      <c r="MI340" s="16" t="s">
        <v>843</v>
      </c>
      <c r="MJ340" s="16" t="s">
        <v>843</v>
      </c>
      <c r="MK340" s="16" t="s">
        <v>843</v>
      </c>
      <c r="ML340" s="16" t="s">
        <v>843</v>
      </c>
      <c r="MM340" s="16" t="s">
        <v>843</v>
      </c>
      <c r="MN340" s="16" t="s">
        <v>843</v>
      </c>
      <c r="MO340" s="16" t="s">
        <v>843</v>
      </c>
      <c r="MP340" s="16" t="s">
        <v>843</v>
      </c>
      <c r="MQ340" s="16" t="s">
        <v>843</v>
      </c>
      <c r="MR340" s="16" t="s">
        <v>843</v>
      </c>
      <c r="MS340" s="16" t="s">
        <v>843</v>
      </c>
      <c r="MT340" s="16" t="s">
        <v>843</v>
      </c>
      <c r="MU340" s="16" t="s">
        <v>843</v>
      </c>
      <c r="MV340" s="16" t="s">
        <v>843</v>
      </c>
      <c r="PC340" s="16" t="s">
        <v>865</v>
      </c>
      <c r="PD340" s="16" t="s">
        <v>865</v>
      </c>
      <c r="PY340" s="16" t="s">
        <v>865</v>
      </c>
      <c r="QP340" s="16" t="s">
        <v>865</v>
      </c>
      <c r="QR340" s="16" t="s">
        <v>867</v>
      </c>
      <c r="QT340" s="16" t="s">
        <v>865</v>
      </c>
      <c r="QV340" s="16" t="s">
        <v>865</v>
      </c>
      <c r="QX340" s="16" t="s">
        <v>865</v>
      </c>
      <c r="QY340" s="16" t="s">
        <v>867</v>
      </c>
      <c r="RD340" s="16" t="s">
        <v>4216</v>
      </c>
      <c r="RF340" s="16" t="s">
        <v>4216</v>
      </c>
      <c r="RH340" s="16" t="s">
        <v>865</v>
      </c>
      <c r="RJ340" s="16" t="s">
        <v>865</v>
      </c>
      <c r="RN340" s="16" t="s">
        <v>7724</v>
      </c>
      <c r="RP340" s="16" t="s">
        <v>867</v>
      </c>
      <c r="RR340" s="16" t="s">
        <v>867</v>
      </c>
      <c r="RT340" s="16" t="s">
        <v>7720</v>
      </c>
      <c r="RV340" s="16" t="s">
        <v>867</v>
      </c>
      <c r="RX340" s="16" t="s">
        <v>7720</v>
      </c>
      <c r="RZ340" s="16" t="s">
        <v>7720</v>
      </c>
      <c r="SQ340" s="16" t="s">
        <v>865</v>
      </c>
      <c r="SS340" s="16" t="s">
        <v>7296</v>
      </c>
      <c r="ST340" s="16" t="s">
        <v>7764</v>
      </c>
      <c r="TN340" s="16">
        <v>1000</v>
      </c>
      <c r="TO340" s="16">
        <v>0</v>
      </c>
      <c r="TP340" s="16">
        <v>0</v>
      </c>
      <c r="TQ340" s="16">
        <v>2000</v>
      </c>
      <c r="TR340" s="16">
        <v>750</v>
      </c>
      <c r="TS340" s="16">
        <v>150</v>
      </c>
      <c r="TT340" s="16">
        <v>0</v>
      </c>
      <c r="TU340" s="16">
        <v>0</v>
      </c>
      <c r="TV340" s="16">
        <v>12000</v>
      </c>
      <c r="TW340" s="16">
        <v>0</v>
      </c>
      <c r="TX340" s="16">
        <v>0</v>
      </c>
      <c r="TZ340" s="16" t="s">
        <v>7364</v>
      </c>
      <c r="UA340" s="16" t="s">
        <v>5971</v>
      </c>
      <c r="UB340" s="16">
        <v>0</v>
      </c>
      <c r="UC340" s="16" t="s">
        <v>843</v>
      </c>
      <c r="UD340" s="16" t="s">
        <v>843</v>
      </c>
      <c r="UE340" s="16" t="s">
        <v>843</v>
      </c>
      <c r="UF340" s="16" t="s">
        <v>844</v>
      </c>
      <c r="UG340" s="16" t="s">
        <v>843</v>
      </c>
      <c r="UH340" s="16" t="s">
        <v>843</v>
      </c>
      <c r="VX340" s="16" t="s">
        <v>6028</v>
      </c>
      <c r="VY340" s="16" t="s">
        <v>844</v>
      </c>
      <c r="VZ340" s="16" t="s">
        <v>843</v>
      </c>
      <c r="WA340" s="16" t="s">
        <v>843</v>
      </c>
      <c r="WB340" s="16" t="s">
        <v>843</v>
      </c>
      <c r="WC340" s="16" t="s">
        <v>843</v>
      </c>
      <c r="WD340" s="16" t="s">
        <v>843</v>
      </c>
      <c r="WE340" s="16" t="s">
        <v>843</v>
      </c>
      <c r="WF340" s="16" t="s">
        <v>843</v>
      </c>
      <c r="WH340" s="16">
        <v>1625</v>
      </c>
      <c r="WO340" s="16" t="s">
        <v>6920</v>
      </c>
      <c r="XD340" s="16" t="s">
        <v>8798</v>
      </c>
      <c r="XE340" s="16" t="s">
        <v>843</v>
      </c>
      <c r="XF340" s="16" t="s">
        <v>843</v>
      </c>
      <c r="XG340" s="16" t="s">
        <v>844</v>
      </c>
      <c r="XH340" s="16" t="s">
        <v>843</v>
      </c>
      <c r="XI340" s="16" t="s">
        <v>843</v>
      </c>
      <c r="XJ340" s="16" t="s">
        <v>843</v>
      </c>
      <c r="XK340" s="16" t="s">
        <v>843</v>
      </c>
      <c r="XL340" s="16" t="s">
        <v>843</v>
      </c>
      <c r="XM340" s="16" t="s">
        <v>844</v>
      </c>
      <c r="XN340" s="16" t="s">
        <v>843</v>
      </c>
      <c r="XO340" s="16" t="s">
        <v>843</v>
      </c>
      <c r="XP340" s="16" t="s">
        <v>843</v>
      </c>
      <c r="XQ340" s="16" t="s">
        <v>843</v>
      </c>
      <c r="YF340" s="16" t="s">
        <v>865</v>
      </c>
      <c r="YN340" s="16" t="s">
        <v>864</v>
      </c>
      <c r="YP340" s="16" t="s">
        <v>7978</v>
      </c>
      <c r="YR340" s="16" t="s">
        <v>10519</v>
      </c>
      <c r="YS340" s="16" t="s">
        <v>10520</v>
      </c>
      <c r="YT340" s="16" t="s">
        <v>8694</v>
      </c>
      <c r="YU340" s="16" t="s">
        <v>10521</v>
      </c>
      <c r="YV340" s="16" t="s">
        <v>9148</v>
      </c>
      <c r="YW340" s="16" t="s">
        <v>844</v>
      </c>
      <c r="YX340" s="16" t="s">
        <v>9148</v>
      </c>
      <c r="YY340" s="16" t="s">
        <v>8748</v>
      </c>
      <c r="YZ340" s="16" t="s">
        <v>843</v>
      </c>
      <c r="ZA340" s="16" t="s">
        <v>843</v>
      </c>
      <c r="ZB340" s="16">
        <v>5900</v>
      </c>
      <c r="ZC340" s="16" t="s">
        <v>8736</v>
      </c>
      <c r="ZD340" s="16" t="s">
        <v>843</v>
      </c>
      <c r="ZE340" s="16" t="s">
        <v>8751</v>
      </c>
      <c r="ZF340" s="16" t="s">
        <v>10147</v>
      </c>
      <c r="ZG340" s="16" t="s">
        <v>8779</v>
      </c>
      <c r="ZH340" s="16" t="s">
        <v>8752</v>
      </c>
      <c r="ZI340" s="16" t="s">
        <v>843</v>
      </c>
      <c r="ZJ340" s="16" t="s">
        <v>843</v>
      </c>
      <c r="ZK340" s="16" t="s">
        <v>843</v>
      </c>
      <c r="ZL340" s="16" t="s">
        <v>843</v>
      </c>
      <c r="ZM340" s="16" t="s">
        <v>843</v>
      </c>
      <c r="ZN340" s="16" t="s">
        <v>8815</v>
      </c>
      <c r="ZO340" s="16" t="s">
        <v>487</v>
      </c>
      <c r="ZP340" s="16" t="s">
        <v>487</v>
      </c>
      <c r="ZQ340" s="16" t="s">
        <v>486</v>
      </c>
      <c r="ZR340" s="16" t="s">
        <v>486</v>
      </c>
      <c r="ZS340" s="16" t="s">
        <v>844</v>
      </c>
      <c r="ZT340" s="16" t="s">
        <v>8705</v>
      </c>
      <c r="ZU340" s="16" t="s">
        <v>9092</v>
      </c>
      <c r="ZV340" s="16" t="s">
        <v>486</v>
      </c>
      <c r="ZW340" s="16" t="s">
        <v>843</v>
      </c>
      <c r="ZX340" s="16" t="s">
        <v>844</v>
      </c>
      <c r="ZY340" s="16" t="s">
        <v>844</v>
      </c>
      <c r="ZZ340" s="16" t="s">
        <v>843</v>
      </c>
      <c r="AAA340" s="16" t="s">
        <v>843</v>
      </c>
      <c r="AAB340" s="16" t="s">
        <v>844</v>
      </c>
      <c r="AAC340" s="16">
        <v>0</v>
      </c>
      <c r="AAD340" s="16" t="s">
        <v>844</v>
      </c>
      <c r="AAE340" s="16" t="s">
        <v>843</v>
      </c>
      <c r="AAF340" s="16" t="s">
        <v>843</v>
      </c>
      <c r="AAG340" s="16" t="s">
        <v>843</v>
      </c>
      <c r="AAH340" s="16" t="s">
        <v>843</v>
      </c>
      <c r="AAI340" s="16" t="s">
        <v>843</v>
      </c>
      <c r="AAJ340" s="16" t="s">
        <v>600</v>
      </c>
      <c r="AAK340" s="16" t="s">
        <v>639</v>
      </c>
      <c r="AAL340" s="16" t="s">
        <v>905</v>
      </c>
      <c r="AAM340" s="16" t="s">
        <v>660</v>
      </c>
      <c r="AAN340" s="16" t="s">
        <v>8707</v>
      </c>
      <c r="AAO340" s="16" t="s">
        <v>1019</v>
      </c>
      <c r="AAP340" s="16" t="s">
        <v>8708</v>
      </c>
      <c r="AAS340" s="16">
        <v>1625</v>
      </c>
      <c r="AAV340" s="16" t="s">
        <v>782</v>
      </c>
      <c r="AAW340" s="16" t="s">
        <v>782</v>
      </c>
      <c r="AAX340" s="16" t="s">
        <v>843</v>
      </c>
      <c r="AAY340" s="16" t="s">
        <v>8710</v>
      </c>
      <c r="AAZ340" s="16" t="s">
        <v>783</v>
      </c>
      <c r="ABA340" s="16" t="s">
        <v>783</v>
      </c>
      <c r="ABB340" s="16" t="s">
        <v>782</v>
      </c>
      <c r="ABC340" s="16" t="s">
        <v>783</v>
      </c>
      <c r="ABD340" s="16" t="s">
        <v>782</v>
      </c>
      <c r="ABE340" s="16" t="s">
        <v>783</v>
      </c>
      <c r="ABF340" s="16" t="s">
        <v>782</v>
      </c>
      <c r="ABG340" s="16" t="s">
        <v>782</v>
      </c>
      <c r="ABH340" s="16" t="s">
        <v>783</v>
      </c>
      <c r="ABI340" s="16" t="s">
        <v>782</v>
      </c>
      <c r="ABJ340" s="16" t="s">
        <v>783</v>
      </c>
      <c r="ABK340" s="16" t="s">
        <v>783</v>
      </c>
      <c r="ABL340" s="16" t="s">
        <v>8728</v>
      </c>
      <c r="ABM340" s="16" t="s">
        <v>843</v>
      </c>
      <c r="ABN340" s="16" t="s">
        <v>1033</v>
      </c>
      <c r="ABP340" s="16" t="s">
        <v>972</v>
      </c>
      <c r="ABQ340" s="16" t="s">
        <v>4324</v>
      </c>
      <c r="ABR340" s="16" t="s">
        <v>470</v>
      </c>
      <c r="ABS340" s="16" t="s">
        <v>451</v>
      </c>
      <c r="ABT340" s="16" t="s">
        <v>844</v>
      </c>
      <c r="ABU340" s="16" t="s">
        <v>844</v>
      </c>
      <c r="ABV340" s="16" t="s">
        <v>487</v>
      </c>
      <c r="ABW340" s="16" t="s">
        <v>486</v>
      </c>
      <c r="ABX340" s="16" t="s">
        <v>892</v>
      </c>
      <c r="ABY340" s="16" t="s">
        <v>486</v>
      </c>
      <c r="ABZ340" s="16" t="s">
        <v>487</v>
      </c>
      <c r="ACA340" s="16" t="s">
        <v>758</v>
      </c>
      <c r="ACB340" s="16" t="s">
        <v>769</v>
      </c>
      <c r="ACC340" s="16" t="s">
        <v>737</v>
      </c>
      <c r="ACD340" s="16" t="s">
        <v>487</v>
      </c>
      <c r="ACE340" s="16" t="s">
        <v>486</v>
      </c>
      <c r="ACG340" s="16" t="s">
        <v>1014</v>
      </c>
      <c r="ACH340" s="16" t="s">
        <v>1009</v>
      </c>
      <c r="ACI340" s="16" t="s">
        <v>462</v>
      </c>
      <c r="ACJ340" s="16">
        <v>0.79400000000000004</v>
      </c>
      <c r="ACK340" s="16" t="s">
        <v>482</v>
      </c>
      <c r="ACL340" s="16" t="s">
        <v>740</v>
      </c>
      <c r="ACM340" s="16" t="s">
        <v>1189</v>
      </c>
      <c r="ACN340" s="16" t="s">
        <v>1169</v>
      </c>
      <c r="ACO340" s="16" t="s">
        <v>1856</v>
      </c>
      <c r="ACP340" s="16">
        <v>1625</v>
      </c>
      <c r="ACQ340" s="16" t="s">
        <v>1201</v>
      </c>
      <c r="ACR340" s="16" t="s">
        <v>1645</v>
      </c>
      <c r="ACS340" s="16" t="s">
        <v>680</v>
      </c>
      <c r="ACT340" s="16" t="s">
        <v>1521</v>
      </c>
      <c r="ACU340" s="16" t="s">
        <v>833</v>
      </c>
      <c r="ACV340" s="16" t="s">
        <v>8711</v>
      </c>
      <c r="ACW340" s="16" t="s">
        <v>451</v>
      </c>
      <c r="ACX340" s="16" t="s">
        <v>1915</v>
      </c>
      <c r="ACY340" s="16" t="s">
        <v>1949</v>
      </c>
      <c r="ACZ340" s="16">
        <v>1</v>
      </c>
      <c r="ADA340" s="16">
        <v>0</v>
      </c>
      <c r="ADB340" s="16">
        <v>1</v>
      </c>
      <c r="ADC340" s="16">
        <v>0</v>
      </c>
      <c r="ADD340" s="16">
        <v>0</v>
      </c>
      <c r="ADE340" s="16" t="s">
        <v>9056</v>
      </c>
      <c r="ADF340" s="16">
        <v>0</v>
      </c>
      <c r="ADG340" s="16" t="s">
        <v>486</v>
      </c>
      <c r="ADH340" s="16">
        <v>1</v>
      </c>
      <c r="ADI340" s="16" t="s">
        <v>486</v>
      </c>
      <c r="ADJ340" s="16" t="s">
        <v>13198</v>
      </c>
      <c r="ADK340" s="16" t="s">
        <v>13194</v>
      </c>
      <c r="ADL340" s="16" t="s">
        <v>13194</v>
      </c>
      <c r="ADM340" s="16" t="s">
        <v>1756</v>
      </c>
      <c r="ADN340" s="16" t="s">
        <v>1764</v>
      </c>
      <c r="ADO340" s="16" t="s">
        <v>13197</v>
      </c>
      <c r="ADP340" s="16" t="s">
        <v>13194</v>
      </c>
      <c r="ADQ340" s="16" t="s">
        <v>1748</v>
      </c>
      <c r="ADR340" s="16" t="s">
        <v>13194</v>
      </c>
      <c r="ADS340" s="16" t="s">
        <v>13194</v>
      </c>
      <c r="ADW340" s="16" t="s">
        <v>13199</v>
      </c>
      <c r="ADY340" s="16" t="s">
        <v>1062</v>
      </c>
      <c r="ADZ340" s="16">
        <v>5900</v>
      </c>
      <c r="AEC340" s="16" t="s">
        <v>1058</v>
      </c>
      <c r="AED340" s="16">
        <v>1625</v>
      </c>
      <c r="AEE340" s="16" t="s">
        <v>952</v>
      </c>
      <c r="AEF340" s="16">
        <v>1625</v>
      </c>
      <c r="AEI340" s="16">
        <v>1000</v>
      </c>
      <c r="AEL340" s="16">
        <v>2000</v>
      </c>
      <c r="AEM340" s="16">
        <v>12000</v>
      </c>
      <c r="AEN340" s="16">
        <v>750</v>
      </c>
      <c r="AEO340" s="16">
        <v>150</v>
      </c>
    </row>
    <row r="341" spans="1:822" x14ac:dyDescent="0.25">
      <c r="A341" s="30">
        <v>45832</v>
      </c>
      <c r="B341" s="16" t="s">
        <v>10522</v>
      </c>
      <c r="C341" s="16" t="s">
        <v>867</v>
      </c>
      <c r="D341" s="16" t="s">
        <v>867</v>
      </c>
      <c r="E341" s="16">
        <v>49</v>
      </c>
      <c r="F341" s="16" t="s">
        <v>8153</v>
      </c>
      <c r="G341" s="16" t="s">
        <v>4113</v>
      </c>
      <c r="I341" s="16" t="s">
        <v>4174</v>
      </c>
      <c r="Z341" s="16" t="s">
        <v>992</v>
      </c>
      <c r="AA341" s="16" t="s">
        <v>470</v>
      </c>
      <c r="AB341" s="16">
        <v>2</v>
      </c>
      <c r="AC341" s="16" t="s">
        <v>1056</v>
      </c>
      <c r="AD341" s="16" t="s">
        <v>843</v>
      </c>
      <c r="AE341" s="16" t="s">
        <v>843</v>
      </c>
      <c r="AF341" s="16" t="s">
        <v>1056</v>
      </c>
      <c r="AG341" s="16" t="s">
        <v>843</v>
      </c>
      <c r="AH341" s="16" t="s">
        <v>1056</v>
      </c>
      <c r="AI341" s="16" t="s">
        <v>843</v>
      </c>
      <c r="AJ341" s="16" t="s">
        <v>843</v>
      </c>
      <c r="AK341" s="16" t="s">
        <v>843</v>
      </c>
      <c r="AM341" s="16" t="s">
        <v>737</v>
      </c>
      <c r="AN341" s="16" t="s">
        <v>759</v>
      </c>
      <c r="AP341" s="16" t="s">
        <v>768</v>
      </c>
      <c r="AR341" s="16" t="s">
        <v>6910</v>
      </c>
      <c r="BB341" s="16">
        <v>3</v>
      </c>
      <c r="BC341" s="16" t="s">
        <v>7875</v>
      </c>
      <c r="BE341" s="16" t="s">
        <v>5098</v>
      </c>
      <c r="BV341" s="16" t="s">
        <v>4433</v>
      </c>
      <c r="BW341" s="16" t="s">
        <v>844</v>
      </c>
      <c r="BX341" s="16" t="s">
        <v>843</v>
      </c>
      <c r="BY341" s="16" t="s">
        <v>843</v>
      </c>
      <c r="BZ341" s="16" t="s">
        <v>843</v>
      </c>
      <c r="CA341" s="16" t="s">
        <v>843</v>
      </c>
      <c r="CB341" s="16" t="s">
        <v>843</v>
      </c>
      <c r="CC341" s="16" t="s">
        <v>843</v>
      </c>
      <c r="CD341" s="16" t="s">
        <v>843</v>
      </c>
      <c r="CE341" s="16" t="s">
        <v>843</v>
      </c>
      <c r="CF341" s="16" t="s">
        <v>843</v>
      </c>
      <c r="CG341" s="16" t="s">
        <v>843</v>
      </c>
      <c r="CH341" s="16" t="s">
        <v>843</v>
      </c>
      <c r="CI341" s="16" t="s">
        <v>843</v>
      </c>
      <c r="CJ341" s="16" t="s">
        <v>843</v>
      </c>
      <c r="CK341" s="16" t="s">
        <v>843</v>
      </c>
      <c r="CP341" s="16" t="s">
        <v>867</v>
      </c>
      <c r="CQ341" s="16" t="s">
        <v>5191</v>
      </c>
      <c r="CR341" s="16" t="s">
        <v>844</v>
      </c>
      <c r="CS341" s="16" t="s">
        <v>843</v>
      </c>
      <c r="CT341" s="16" t="s">
        <v>843</v>
      </c>
      <c r="CU341" s="16" t="s">
        <v>843</v>
      </c>
      <c r="CV341" s="16" t="s">
        <v>843</v>
      </c>
      <c r="CW341" s="16" t="s">
        <v>843</v>
      </c>
      <c r="CX341" s="16" t="s">
        <v>843</v>
      </c>
      <c r="CY341" s="16" t="s">
        <v>843</v>
      </c>
      <c r="CZ341" s="16" t="s">
        <v>843</v>
      </c>
      <c r="DA341" s="16" t="s">
        <v>5184</v>
      </c>
      <c r="DX341" s="16" t="s">
        <v>867</v>
      </c>
      <c r="DY341" s="16" t="s">
        <v>867</v>
      </c>
      <c r="GC341" s="16" t="s">
        <v>5330</v>
      </c>
      <c r="GF341" s="16" t="s">
        <v>867</v>
      </c>
      <c r="GG341" s="16" t="s">
        <v>867</v>
      </c>
      <c r="GV341" s="16" t="s">
        <v>5449</v>
      </c>
      <c r="GW341" s="16" t="s">
        <v>843</v>
      </c>
      <c r="GX341" s="16" t="s">
        <v>843</v>
      </c>
      <c r="GY341" s="16" t="s">
        <v>843</v>
      </c>
      <c r="GZ341" s="16" t="s">
        <v>844</v>
      </c>
      <c r="HA341" s="16" t="s">
        <v>843</v>
      </c>
      <c r="HB341" s="16" t="s">
        <v>843</v>
      </c>
      <c r="HC341" s="16" t="s">
        <v>843</v>
      </c>
      <c r="HD341" s="16" t="s">
        <v>843</v>
      </c>
      <c r="HE341" s="16" t="s">
        <v>843</v>
      </c>
      <c r="HF341" s="16" t="s">
        <v>843</v>
      </c>
      <c r="HH341" s="16" t="s">
        <v>5456</v>
      </c>
      <c r="HK341" s="16" t="s">
        <v>865</v>
      </c>
      <c r="HM341" s="16" t="s">
        <v>865</v>
      </c>
      <c r="HZ341" s="16" t="s">
        <v>7944</v>
      </c>
      <c r="KE341" s="16" t="s">
        <v>5582</v>
      </c>
      <c r="KG341" s="16" t="s">
        <v>7015</v>
      </c>
      <c r="KH341" s="16" t="s">
        <v>7033</v>
      </c>
      <c r="KI341" s="16" t="s">
        <v>865</v>
      </c>
      <c r="LG341" s="16" t="s">
        <v>867</v>
      </c>
      <c r="LH341" s="16" t="s">
        <v>864</v>
      </c>
      <c r="LI341" s="16" t="s">
        <v>867</v>
      </c>
      <c r="LJ341" s="16" t="s">
        <v>867</v>
      </c>
      <c r="LK341" s="16" t="s">
        <v>867</v>
      </c>
      <c r="LL341" s="16" t="s">
        <v>5657</v>
      </c>
      <c r="LM341" s="16" t="s">
        <v>844</v>
      </c>
      <c r="LN341" s="16" t="s">
        <v>843</v>
      </c>
      <c r="LO341" s="16" t="s">
        <v>843</v>
      </c>
      <c r="LP341" s="16" t="s">
        <v>843</v>
      </c>
      <c r="LQ341" s="16" t="s">
        <v>843</v>
      </c>
      <c r="LR341" s="16" t="s">
        <v>843</v>
      </c>
      <c r="LS341" s="16" t="s">
        <v>843</v>
      </c>
      <c r="LT341" s="16" t="s">
        <v>843</v>
      </c>
      <c r="LU341" s="16" t="s">
        <v>843</v>
      </c>
      <c r="LV341" s="16" t="s">
        <v>843</v>
      </c>
      <c r="LW341" s="16" t="s">
        <v>843</v>
      </c>
      <c r="LX341" s="16" t="s">
        <v>843</v>
      </c>
      <c r="LY341" s="16" t="s">
        <v>843</v>
      </c>
      <c r="LZ341" s="16" t="s">
        <v>843</v>
      </c>
      <c r="MA341" s="16" t="s">
        <v>843</v>
      </c>
      <c r="MC341" s="16" t="s">
        <v>5694</v>
      </c>
      <c r="MD341" s="16" t="s">
        <v>844</v>
      </c>
      <c r="ME341" s="16" t="s">
        <v>843</v>
      </c>
      <c r="MF341" s="16" t="s">
        <v>843</v>
      </c>
      <c r="MG341" s="16" t="s">
        <v>843</v>
      </c>
      <c r="MH341" s="16" t="s">
        <v>843</v>
      </c>
      <c r="MI341" s="16" t="s">
        <v>843</v>
      </c>
      <c r="MJ341" s="16" t="s">
        <v>843</v>
      </c>
      <c r="MK341" s="16" t="s">
        <v>843</v>
      </c>
      <c r="ML341" s="16" t="s">
        <v>843</v>
      </c>
      <c r="MM341" s="16" t="s">
        <v>843</v>
      </c>
      <c r="MN341" s="16" t="s">
        <v>843</v>
      </c>
      <c r="MO341" s="16" t="s">
        <v>843</v>
      </c>
      <c r="MP341" s="16" t="s">
        <v>843</v>
      </c>
      <c r="MQ341" s="16" t="s">
        <v>843</v>
      </c>
      <c r="MR341" s="16" t="s">
        <v>843</v>
      </c>
      <c r="MS341" s="16" t="s">
        <v>843</v>
      </c>
      <c r="MT341" s="16" t="s">
        <v>843</v>
      </c>
      <c r="MU341" s="16" t="s">
        <v>843</v>
      </c>
      <c r="MV341" s="16" t="s">
        <v>843</v>
      </c>
      <c r="PC341" s="16" t="s">
        <v>865</v>
      </c>
      <c r="PD341" s="16" t="s">
        <v>865</v>
      </c>
      <c r="PY341" s="16" t="s">
        <v>865</v>
      </c>
      <c r="QP341" s="16" t="s">
        <v>864</v>
      </c>
      <c r="QR341" s="16" t="s">
        <v>867</v>
      </c>
      <c r="QT341" s="16" t="s">
        <v>867</v>
      </c>
      <c r="QV341" s="16" t="s">
        <v>865</v>
      </c>
      <c r="QX341" s="16" t="s">
        <v>867</v>
      </c>
      <c r="RD341" s="16" t="s">
        <v>865</v>
      </c>
      <c r="RF341" s="16" t="s">
        <v>865</v>
      </c>
      <c r="RH341" s="16" t="s">
        <v>865</v>
      </c>
      <c r="RJ341" s="16" t="s">
        <v>865</v>
      </c>
      <c r="RN341" s="16" t="s">
        <v>867</v>
      </c>
      <c r="RP341" s="16" t="s">
        <v>867</v>
      </c>
      <c r="RR341" s="16" t="s">
        <v>867</v>
      </c>
      <c r="RT341" s="16" t="s">
        <v>867</v>
      </c>
      <c r="RV341" s="16" t="s">
        <v>867</v>
      </c>
      <c r="RX341" s="16" t="s">
        <v>867</v>
      </c>
      <c r="RZ341" s="16" t="s">
        <v>867</v>
      </c>
      <c r="SQ341" s="16" t="s">
        <v>865</v>
      </c>
      <c r="SS341" s="16" t="s">
        <v>7302</v>
      </c>
      <c r="ST341" s="16" t="s">
        <v>7761</v>
      </c>
      <c r="TN341" s="16">
        <v>2000</v>
      </c>
      <c r="TO341" s="16">
        <v>3500</v>
      </c>
      <c r="TP341" s="16">
        <v>1200</v>
      </c>
      <c r="TR341" s="16">
        <v>400</v>
      </c>
      <c r="TS341" s="16">
        <v>200</v>
      </c>
      <c r="TZ341" s="16" t="s">
        <v>7367</v>
      </c>
      <c r="UA341" s="16" t="s">
        <v>5971</v>
      </c>
      <c r="UB341" s="16">
        <v>0</v>
      </c>
      <c r="UC341" s="16" t="s">
        <v>843</v>
      </c>
      <c r="UD341" s="16" t="s">
        <v>843</v>
      </c>
      <c r="UE341" s="16" t="s">
        <v>843</v>
      </c>
      <c r="UF341" s="16" t="s">
        <v>844</v>
      </c>
      <c r="UG341" s="16" t="s">
        <v>843</v>
      </c>
      <c r="UH341" s="16" t="s">
        <v>843</v>
      </c>
      <c r="VX341" s="16" t="s">
        <v>8809</v>
      </c>
      <c r="VY341" s="16" t="s">
        <v>844</v>
      </c>
      <c r="VZ341" s="16" t="s">
        <v>843</v>
      </c>
      <c r="WA341" s="16" t="s">
        <v>843</v>
      </c>
      <c r="WB341" s="16" t="s">
        <v>844</v>
      </c>
      <c r="WC341" s="16" t="s">
        <v>843</v>
      </c>
      <c r="WD341" s="16" t="s">
        <v>843</v>
      </c>
      <c r="WE341" s="16" t="s">
        <v>843</v>
      </c>
      <c r="WF341" s="16" t="s">
        <v>843</v>
      </c>
      <c r="WH341" s="16">
        <v>3250</v>
      </c>
      <c r="WO341" s="16" t="s">
        <v>6920</v>
      </c>
      <c r="XD341" s="16" t="s">
        <v>6975</v>
      </c>
      <c r="XE341" s="16" t="s">
        <v>843</v>
      </c>
      <c r="XF341" s="16" t="s">
        <v>843</v>
      </c>
      <c r="XG341" s="16" t="s">
        <v>844</v>
      </c>
      <c r="XH341" s="16" t="s">
        <v>843</v>
      </c>
      <c r="XI341" s="16" t="s">
        <v>843</v>
      </c>
      <c r="XJ341" s="16" t="s">
        <v>843</v>
      </c>
      <c r="XK341" s="16" t="s">
        <v>843</v>
      </c>
      <c r="XL341" s="16" t="s">
        <v>843</v>
      </c>
      <c r="XM341" s="16" t="s">
        <v>843</v>
      </c>
      <c r="XN341" s="16" t="s">
        <v>843</v>
      </c>
      <c r="XO341" s="16" t="s">
        <v>843</v>
      </c>
      <c r="XP341" s="16" t="s">
        <v>843</v>
      </c>
      <c r="XQ341" s="16" t="s">
        <v>843</v>
      </c>
      <c r="YF341" s="16" t="s">
        <v>865</v>
      </c>
      <c r="YN341" s="16" t="s">
        <v>7040</v>
      </c>
      <c r="YP341" s="16" t="s">
        <v>7990</v>
      </c>
      <c r="YR341" s="16" t="s">
        <v>10523</v>
      </c>
      <c r="YS341" s="16" t="s">
        <v>10524</v>
      </c>
      <c r="YT341" s="16" t="s">
        <v>8694</v>
      </c>
      <c r="YU341" s="16" t="s">
        <v>10525</v>
      </c>
      <c r="YV341" s="16" t="s">
        <v>8696</v>
      </c>
      <c r="YW341" s="16" t="s">
        <v>844</v>
      </c>
      <c r="YX341" s="16" t="s">
        <v>8696</v>
      </c>
      <c r="ZE341" s="16" t="s">
        <v>843</v>
      </c>
      <c r="ZO341" s="16" t="s">
        <v>487</v>
      </c>
      <c r="ZP341" s="16" t="s">
        <v>487</v>
      </c>
      <c r="ZQ341" s="16" t="s">
        <v>486</v>
      </c>
      <c r="ZR341" s="16" t="s">
        <v>486</v>
      </c>
      <c r="ZS341" s="16" t="s">
        <v>8874</v>
      </c>
      <c r="ZT341" s="16" t="s">
        <v>8705</v>
      </c>
      <c r="ZU341" s="16" t="s">
        <v>8706</v>
      </c>
      <c r="ZV341" s="16" t="s">
        <v>487</v>
      </c>
      <c r="ZW341" s="16" t="s">
        <v>843</v>
      </c>
      <c r="ZX341" s="16" t="s">
        <v>1056</v>
      </c>
      <c r="ZY341" s="16" t="s">
        <v>1056</v>
      </c>
      <c r="ZZ341" s="16" t="s">
        <v>843</v>
      </c>
      <c r="AAA341" s="16" t="s">
        <v>843</v>
      </c>
      <c r="AAB341" s="16" t="s">
        <v>843</v>
      </c>
      <c r="AAC341" s="16">
        <v>0</v>
      </c>
      <c r="AAD341" s="16" t="s">
        <v>1056</v>
      </c>
      <c r="AAE341" s="16" t="s">
        <v>843</v>
      </c>
      <c r="AAF341" s="16" t="s">
        <v>843</v>
      </c>
      <c r="AAG341" s="16" t="s">
        <v>843</v>
      </c>
      <c r="AAH341" s="16" t="s">
        <v>843</v>
      </c>
      <c r="AAI341" s="16" t="s">
        <v>843</v>
      </c>
      <c r="AAJ341" s="16" t="s">
        <v>600</v>
      </c>
      <c r="AAK341" s="16" t="s">
        <v>639</v>
      </c>
      <c r="AAL341" s="16" t="s">
        <v>905</v>
      </c>
      <c r="AAM341" s="16" t="s">
        <v>663</v>
      </c>
      <c r="AAN341" s="16" t="s">
        <v>8707</v>
      </c>
      <c r="AAO341" s="16" t="s">
        <v>1018</v>
      </c>
      <c r="AAP341" s="16" t="s">
        <v>8708</v>
      </c>
      <c r="AAS341" s="16">
        <v>3250</v>
      </c>
      <c r="AAT341" s="16" t="s">
        <v>782</v>
      </c>
      <c r="AAU341" s="16" t="s">
        <v>782</v>
      </c>
      <c r="AAV341" s="16" t="s">
        <v>782</v>
      </c>
      <c r="AAW341" s="16" t="s">
        <v>782</v>
      </c>
      <c r="AAX341" s="16" t="s">
        <v>843</v>
      </c>
      <c r="AAY341" s="16" t="s">
        <v>8710</v>
      </c>
      <c r="AAZ341" s="16" t="s">
        <v>782</v>
      </c>
      <c r="ABA341" s="16" t="s">
        <v>782</v>
      </c>
      <c r="ABB341" s="16" t="s">
        <v>782</v>
      </c>
      <c r="ABD341" s="16" t="s">
        <v>782</v>
      </c>
      <c r="ABE341" s="16" t="s">
        <v>783</v>
      </c>
      <c r="ABF341" s="16" t="s">
        <v>782</v>
      </c>
      <c r="ABG341" s="16" t="s">
        <v>782</v>
      </c>
      <c r="ABH341" s="16" t="s">
        <v>782</v>
      </c>
      <c r="ABI341" s="16" t="s">
        <v>782</v>
      </c>
      <c r="ABJ341" s="16" t="s">
        <v>782</v>
      </c>
      <c r="ABK341" s="16" t="s">
        <v>782</v>
      </c>
      <c r="ABL341" s="16" t="s">
        <v>844</v>
      </c>
      <c r="ABM341" s="16" t="s">
        <v>844</v>
      </c>
      <c r="ABN341" s="16" t="s">
        <v>1034</v>
      </c>
      <c r="ABO341" s="16" t="s">
        <v>486</v>
      </c>
      <c r="ABP341" s="16" t="s">
        <v>972</v>
      </c>
      <c r="ABQ341" s="16" t="s">
        <v>4321</v>
      </c>
      <c r="ABR341" s="16" t="s">
        <v>470</v>
      </c>
      <c r="ABS341" s="16" t="s">
        <v>451</v>
      </c>
      <c r="ABT341" s="16" t="s">
        <v>1056</v>
      </c>
      <c r="ABU341" s="16" t="s">
        <v>1056</v>
      </c>
      <c r="ABV341" s="16" t="s">
        <v>487</v>
      </c>
      <c r="ABW341" s="16" t="s">
        <v>486</v>
      </c>
      <c r="ABX341" s="16" t="s">
        <v>892</v>
      </c>
      <c r="ABY341" s="16" t="s">
        <v>486</v>
      </c>
      <c r="ABZ341" s="16" t="s">
        <v>486</v>
      </c>
      <c r="ACA341" s="16" t="s">
        <v>759</v>
      </c>
      <c r="ACB341" s="16" t="s">
        <v>768</v>
      </c>
      <c r="ACC341" s="16" t="s">
        <v>737</v>
      </c>
      <c r="ACD341" s="16" t="s">
        <v>487</v>
      </c>
      <c r="ACE341" s="16" t="s">
        <v>486</v>
      </c>
      <c r="ACG341" s="16" t="s">
        <v>1014</v>
      </c>
      <c r="ACH341" s="16" t="s">
        <v>1009</v>
      </c>
      <c r="ACI341" s="16" t="s">
        <v>462</v>
      </c>
      <c r="ACJ341" s="16">
        <v>1.1910000000000001</v>
      </c>
      <c r="ACK341" s="16" t="s">
        <v>478</v>
      </c>
      <c r="ACL341" s="16" t="s">
        <v>740</v>
      </c>
      <c r="ACM341" s="16" t="s">
        <v>1189</v>
      </c>
      <c r="ACN341" s="16" t="s">
        <v>1169</v>
      </c>
      <c r="ACO341" s="16" t="s">
        <v>1856</v>
      </c>
      <c r="ACP341" s="16">
        <v>3250</v>
      </c>
      <c r="ACQ341" s="16" t="s">
        <v>1202</v>
      </c>
      <c r="ACR341" s="16" t="s">
        <v>1645</v>
      </c>
      <c r="ACS341" s="16" t="s">
        <v>669</v>
      </c>
      <c r="ACT341" s="16" t="s">
        <v>1522</v>
      </c>
      <c r="ACU341" s="16" t="s">
        <v>833</v>
      </c>
      <c r="ACV341" s="16" t="s">
        <v>8711</v>
      </c>
      <c r="ACW341" s="16" t="s">
        <v>451</v>
      </c>
      <c r="ACX341" s="16" t="s">
        <v>1914</v>
      </c>
      <c r="ACY341" s="16" t="s">
        <v>1947</v>
      </c>
      <c r="ACZ341" s="16">
        <v>1</v>
      </c>
      <c r="ADA341" s="16">
        <v>0</v>
      </c>
      <c r="ADB341" s="16">
        <v>1</v>
      </c>
      <c r="ADC341" s="16">
        <v>1</v>
      </c>
      <c r="ADD341" s="16">
        <v>1</v>
      </c>
      <c r="ADE341" s="16" t="s">
        <v>9236</v>
      </c>
      <c r="ADF341" s="16">
        <v>0</v>
      </c>
      <c r="ADG341" s="16" t="s">
        <v>486</v>
      </c>
      <c r="ADH341" s="16">
        <v>2</v>
      </c>
      <c r="ADI341" s="16" t="s">
        <v>486</v>
      </c>
      <c r="ADJ341" s="16" t="s">
        <v>1743</v>
      </c>
      <c r="ADK341" s="16" t="s">
        <v>1750</v>
      </c>
      <c r="ADL341" s="16" t="s">
        <v>1761</v>
      </c>
      <c r="ADN341" s="16" t="s">
        <v>13196</v>
      </c>
      <c r="ADO341" s="16" t="s">
        <v>13197</v>
      </c>
      <c r="ADW341" s="16" t="s">
        <v>8729</v>
      </c>
      <c r="AEB341" s="16">
        <v>7300</v>
      </c>
      <c r="AEC341" s="16" t="s">
        <v>1058</v>
      </c>
      <c r="AED341" s="16">
        <v>1625</v>
      </c>
      <c r="AEE341" s="16" t="s">
        <v>952</v>
      </c>
      <c r="AEH341" s="16">
        <v>3250</v>
      </c>
      <c r="AEI341" s="16">
        <v>1000</v>
      </c>
      <c r="AEJ341" s="16">
        <v>1750</v>
      </c>
      <c r="AEK341" s="16">
        <v>600</v>
      </c>
      <c r="AEN341" s="16">
        <v>200</v>
      </c>
      <c r="AEO341" s="16">
        <v>100</v>
      </c>
    </row>
    <row r="342" spans="1:822" x14ac:dyDescent="0.25">
      <c r="A342" s="30">
        <v>45832</v>
      </c>
      <c r="B342" s="16" t="s">
        <v>10526</v>
      </c>
      <c r="C342" s="16" t="s">
        <v>867</v>
      </c>
      <c r="D342" s="16" t="s">
        <v>867</v>
      </c>
      <c r="E342" s="16">
        <v>49</v>
      </c>
      <c r="F342" s="16" t="s">
        <v>8153</v>
      </c>
      <c r="G342" s="16" t="s">
        <v>4113</v>
      </c>
      <c r="I342" s="16" t="s">
        <v>4162</v>
      </c>
      <c r="Z342" s="16" t="s">
        <v>993</v>
      </c>
      <c r="AA342" s="16" t="s">
        <v>470</v>
      </c>
      <c r="AB342" s="16">
        <v>1</v>
      </c>
      <c r="AC342" s="16" t="s">
        <v>844</v>
      </c>
      <c r="AD342" s="16" t="s">
        <v>843</v>
      </c>
      <c r="AE342" s="16" t="s">
        <v>843</v>
      </c>
      <c r="AF342" s="16" t="s">
        <v>844</v>
      </c>
      <c r="AG342" s="16" t="s">
        <v>843</v>
      </c>
      <c r="AH342" s="16" t="s">
        <v>844</v>
      </c>
      <c r="AI342" s="16" t="s">
        <v>843</v>
      </c>
      <c r="AJ342" s="16" t="s">
        <v>843</v>
      </c>
      <c r="AK342" s="16" t="s">
        <v>843</v>
      </c>
      <c r="AM342" s="16" t="s">
        <v>737</v>
      </c>
      <c r="AN342" s="16" t="s">
        <v>764</v>
      </c>
      <c r="AP342" s="16" t="s">
        <v>771</v>
      </c>
      <c r="AR342" s="16" t="s">
        <v>6913</v>
      </c>
      <c r="AS342" s="16" t="s">
        <v>7429</v>
      </c>
      <c r="AT342" s="16" t="s">
        <v>844</v>
      </c>
      <c r="AU342" s="16" t="s">
        <v>843</v>
      </c>
      <c r="AV342" s="16" t="s">
        <v>843</v>
      </c>
      <c r="AW342" s="16" t="s">
        <v>843</v>
      </c>
      <c r="AX342" s="16" t="s">
        <v>843</v>
      </c>
      <c r="AY342" s="16" t="s">
        <v>843</v>
      </c>
      <c r="AZ342" s="16" t="s">
        <v>843</v>
      </c>
      <c r="BB342" s="16">
        <v>1</v>
      </c>
      <c r="BC342" s="16" t="s">
        <v>7872</v>
      </c>
      <c r="BE342" s="16" t="s">
        <v>5101</v>
      </c>
      <c r="BV342" s="16" t="s">
        <v>10527</v>
      </c>
      <c r="BW342" s="16" t="s">
        <v>843</v>
      </c>
      <c r="BX342" s="16" t="s">
        <v>844</v>
      </c>
      <c r="BY342" s="16" t="s">
        <v>844</v>
      </c>
      <c r="BZ342" s="16" t="s">
        <v>843</v>
      </c>
      <c r="CA342" s="16" t="s">
        <v>843</v>
      </c>
      <c r="CB342" s="16" t="s">
        <v>843</v>
      </c>
      <c r="CC342" s="16" t="s">
        <v>843</v>
      </c>
      <c r="CD342" s="16" t="s">
        <v>843</v>
      </c>
      <c r="CE342" s="16" t="s">
        <v>843</v>
      </c>
      <c r="CF342" s="16" t="s">
        <v>843</v>
      </c>
      <c r="CG342" s="16" t="s">
        <v>843</v>
      </c>
      <c r="CH342" s="16" t="s">
        <v>843</v>
      </c>
      <c r="CI342" s="16" t="s">
        <v>843</v>
      </c>
      <c r="CJ342" s="16" t="s">
        <v>843</v>
      </c>
      <c r="CK342" s="16" t="s">
        <v>843</v>
      </c>
      <c r="CP342" s="16" t="s">
        <v>867</v>
      </c>
      <c r="CQ342" s="16" t="s">
        <v>5191</v>
      </c>
      <c r="CR342" s="16" t="s">
        <v>844</v>
      </c>
      <c r="CS342" s="16" t="s">
        <v>843</v>
      </c>
      <c r="CT342" s="16" t="s">
        <v>843</v>
      </c>
      <c r="CU342" s="16" t="s">
        <v>843</v>
      </c>
      <c r="CV342" s="16" t="s">
        <v>843</v>
      </c>
      <c r="CW342" s="16" t="s">
        <v>843</v>
      </c>
      <c r="CX342" s="16" t="s">
        <v>843</v>
      </c>
      <c r="CY342" s="16" t="s">
        <v>843</v>
      </c>
      <c r="CZ342" s="16" t="s">
        <v>843</v>
      </c>
      <c r="DA342" s="16" t="s">
        <v>5184</v>
      </c>
      <c r="DX342" s="16" t="s">
        <v>867</v>
      </c>
      <c r="DY342" s="16" t="s">
        <v>867</v>
      </c>
      <c r="GC342" s="16" t="s">
        <v>5333</v>
      </c>
      <c r="GF342" s="16" t="s">
        <v>867</v>
      </c>
      <c r="GG342" s="16" t="s">
        <v>867</v>
      </c>
      <c r="GV342" s="16" t="s">
        <v>9238</v>
      </c>
      <c r="GW342" s="16" t="s">
        <v>843</v>
      </c>
      <c r="GX342" s="16" t="s">
        <v>844</v>
      </c>
      <c r="GY342" s="16" t="s">
        <v>843</v>
      </c>
      <c r="GZ342" s="16" t="s">
        <v>844</v>
      </c>
      <c r="HA342" s="16" t="s">
        <v>843</v>
      </c>
      <c r="HB342" s="16" t="s">
        <v>843</v>
      </c>
      <c r="HC342" s="16" t="s">
        <v>843</v>
      </c>
      <c r="HD342" s="16" t="s">
        <v>843</v>
      </c>
      <c r="HE342" s="16" t="s">
        <v>843</v>
      </c>
      <c r="HF342" s="16" t="s">
        <v>843</v>
      </c>
      <c r="HH342" s="16" t="s">
        <v>5456</v>
      </c>
      <c r="HK342" s="16" t="s">
        <v>865</v>
      </c>
      <c r="HM342" s="16" t="s">
        <v>865</v>
      </c>
      <c r="HZ342" s="16" t="s">
        <v>7944</v>
      </c>
      <c r="KE342" s="16" t="s">
        <v>5582</v>
      </c>
      <c r="KG342" s="16" t="s">
        <v>7015</v>
      </c>
      <c r="KH342" s="16" t="s">
        <v>7033</v>
      </c>
      <c r="KI342" s="16" t="s">
        <v>865</v>
      </c>
      <c r="LG342" s="16" t="s">
        <v>867</v>
      </c>
      <c r="LH342" s="16" t="s">
        <v>867</v>
      </c>
      <c r="LI342" s="16" t="s">
        <v>867</v>
      </c>
      <c r="LJ342" s="16" t="s">
        <v>867</v>
      </c>
      <c r="LK342" s="16" t="s">
        <v>867</v>
      </c>
      <c r="LL342" s="16" t="s">
        <v>5663</v>
      </c>
      <c r="LM342" s="16" t="s">
        <v>843</v>
      </c>
      <c r="LN342" s="16" t="s">
        <v>843</v>
      </c>
      <c r="LO342" s="16" t="s">
        <v>844</v>
      </c>
      <c r="LP342" s="16" t="s">
        <v>843</v>
      </c>
      <c r="LQ342" s="16" t="s">
        <v>843</v>
      </c>
      <c r="LR342" s="16" t="s">
        <v>843</v>
      </c>
      <c r="LS342" s="16" t="s">
        <v>843</v>
      </c>
      <c r="LT342" s="16" t="s">
        <v>843</v>
      </c>
      <c r="LU342" s="16" t="s">
        <v>843</v>
      </c>
      <c r="LV342" s="16" t="s">
        <v>843</v>
      </c>
      <c r="LW342" s="16" t="s">
        <v>843</v>
      </c>
      <c r="LX342" s="16" t="s">
        <v>843</v>
      </c>
      <c r="LY342" s="16" t="s">
        <v>843</v>
      </c>
      <c r="LZ342" s="16" t="s">
        <v>843</v>
      </c>
      <c r="MA342" s="16" t="s">
        <v>843</v>
      </c>
      <c r="MC342" s="16" t="s">
        <v>5694</v>
      </c>
      <c r="MD342" s="16" t="s">
        <v>844</v>
      </c>
      <c r="ME342" s="16" t="s">
        <v>843</v>
      </c>
      <c r="MF342" s="16" t="s">
        <v>843</v>
      </c>
      <c r="MG342" s="16" t="s">
        <v>843</v>
      </c>
      <c r="MH342" s="16" t="s">
        <v>843</v>
      </c>
      <c r="MI342" s="16" t="s">
        <v>843</v>
      </c>
      <c r="MJ342" s="16" t="s">
        <v>843</v>
      </c>
      <c r="MK342" s="16" t="s">
        <v>843</v>
      </c>
      <c r="ML342" s="16" t="s">
        <v>843</v>
      </c>
      <c r="MM342" s="16" t="s">
        <v>843</v>
      </c>
      <c r="MN342" s="16" t="s">
        <v>843</v>
      </c>
      <c r="MO342" s="16" t="s">
        <v>843</v>
      </c>
      <c r="MP342" s="16" t="s">
        <v>843</v>
      </c>
      <c r="MQ342" s="16" t="s">
        <v>843</v>
      </c>
      <c r="MR342" s="16" t="s">
        <v>843</v>
      </c>
      <c r="MS342" s="16" t="s">
        <v>843</v>
      </c>
      <c r="MT342" s="16" t="s">
        <v>843</v>
      </c>
      <c r="MU342" s="16" t="s">
        <v>843</v>
      </c>
      <c r="MV342" s="16" t="s">
        <v>843</v>
      </c>
      <c r="PC342" s="16" t="s">
        <v>865</v>
      </c>
      <c r="PD342" s="16" t="s">
        <v>865</v>
      </c>
      <c r="PY342" s="16" t="s">
        <v>865</v>
      </c>
      <c r="QP342" s="16" t="s">
        <v>865</v>
      </c>
      <c r="QR342" s="16" t="s">
        <v>867</v>
      </c>
      <c r="QT342" s="16" t="s">
        <v>865</v>
      </c>
      <c r="QV342" s="16" t="s">
        <v>865</v>
      </c>
      <c r="QX342" s="16" t="s">
        <v>865</v>
      </c>
      <c r="QY342" s="16" t="s">
        <v>867</v>
      </c>
      <c r="RD342" s="16" t="s">
        <v>865</v>
      </c>
      <c r="RF342" s="16" t="s">
        <v>865</v>
      </c>
      <c r="RH342" s="16" t="s">
        <v>865</v>
      </c>
      <c r="RJ342" s="16" t="s">
        <v>865</v>
      </c>
      <c r="RN342" s="16" t="s">
        <v>7720</v>
      </c>
      <c r="RP342" s="16" t="s">
        <v>867</v>
      </c>
      <c r="RR342" s="16" t="s">
        <v>7720</v>
      </c>
      <c r="RT342" s="16" t="s">
        <v>867</v>
      </c>
      <c r="RV342" s="16" t="s">
        <v>867</v>
      </c>
      <c r="RX342" s="16" t="s">
        <v>7720</v>
      </c>
      <c r="RZ342" s="16" t="s">
        <v>7720</v>
      </c>
      <c r="SQ342" s="16" t="s">
        <v>867</v>
      </c>
      <c r="SS342" s="16" t="s">
        <v>7293</v>
      </c>
      <c r="ST342" s="16" t="s">
        <v>7764</v>
      </c>
      <c r="TN342" s="16">
        <v>2000</v>
      </c>
      <c r="TO342" s="16">
        <v>0</v>
      </c>
      <c r="TP342" s="16">
        <v>0</v>
      </c>
      <c r="TQ342" s="16">
        <v>200</v>
      </c>
      <c r="TR342" s="16">
        <v>200</v>
      </c>
      <c r="TS342" s="16">
        <v>120</v>
      </c>
      <c r="TT342" s="16">
        <v>0</v>
      </c>
      <c r="TU342" s="16">
        <v>200</v>
      </c>
      <c r="TV342" s="16">
        <v>350</v>
      </c>
      <c r="TW342" s="16">
        <v>0</v>
      </c>
      <c r="TX342" s="16">
        <v>0</v>
      </c>
      <c r="TZ342" s="16" t="s">
        <v>7364</v>
      </c>
      <c r="UA342" s="16" t="s">
        <v>8950</v>
      </c>
      <c r="UB342" s="16">
        <v>0</v>
      </c>
      <c r="UC342" s="16" t="s">
        <v>844</v>
      </c>
      <c r="UD342" s="16" t="s">
        <v>843</v>
      </c>
      <c r="UE342" s="16" t="s">
        <v>843</v>
      </c>
      <c r="UF342" s="16" t="s">
        <v>844</v>
      </c>
      <c r="UG342" s="16" t="s">
        <v>843</v>
      </c>
      <c r="UH342" s="16" t="s">
        <v>843</v>
      </c>
      <c r="UL342" s="16">
        <v>3000</v>
      </c>
      <c r="VX342" s="16" t="s">
        <v>6028</v>
      </c>
      <c r="VY342" s="16" t="s">
        <v>844</v>
      </c>
      <c r="VZ342" s="16" t="s">
        <v>843</v>
      </c>
      <c r="WA342" s="16" t="s">
        <v>843</v>
      </c>
      <c r="WB342" s="16" t="s">
        <v>843</v>
      </c>
      <c r="WC342" s="16" t="s">
        <v>843</v>
      </c>
      <c r="WD342" s="16" t="s">
        <v>843</v>
      </c>
      <c r="WE342" s="16" t="s">
        <v>843</v>
      </c>
      <c r="WF342" s="16" t="s">
        <v>843</v>
      </c>
      <c r="WH342" s="16">
        <v>1625</v>
      </c>
      <c r="WO342" s="16" t="s">
        <v>6926</v>
      </c>
      <c r="YN342" s="16" t="s">
        <v>7040</v>
      </c>
      <c r="YP342" s="16" t="s">
        <v>7987</v>
      </c>
      <c r="YR342" s="16" t="s">
        <v>10528</v>
      </c>
      <c r="YS342" s="16" t="s">
        <v>10529</v>
      </c>
      <c r="YT342" s="16" t="s">
        <v>8694</v>
      </c>
      <c r="YU342" s="16" t="s">
        <v>10530</v>
      </c>
      <c r="YV342" s="16" t="s">
        <v>8696</v>
      </c>
      <c r="YW342" s="16" t="s">
        <v>844</v>
      </c>
      <c r="YX342" s="16" t="s">
        <v>8696</v>
      </c>
      <c r="YY342" s="16" t="s">
        <v>9648</v>
      </c>
      <c r="YZ342" s="16" t="s">
        <v>843</v>
      </c>
      <c r="ZA342" s="16" t="s">
        <v>843</v>
      </c>
      <c r="ZB342" s="16">
        <v>2778.33</v>
      </c>
      <c r="ZC342" s="16" t="s">
        <v>9324</v>
      </c>
      <c r="ZD342" s="16" t="s">
        <v>843</v>
      </c>
      <c r="ZE342" s="16" t="s">
        <v>10531</v>
      </c>
      <c r="ZF342" s="16" t="s">
        <v>8753</v>
      </c>
      <c r="ZG342" s="16" t="s">
        <v>8865</v>
      </c>
      <c r="ZH342" s="16" t="s">
        <v>8699</v>
      </c>
      <c r="ZI342" s="16" t="s">
        <v>843</v>
      </c>
      <c r="ZJ342" s="16" t="s">
        <v>843</v>
      </c>
      <c r="ZK342" s="16" t="s">
        <v>843</v>
      </c>
      <c r="ZL342" s="16" t="s">
        <v>8865</v>
      </c>
      <c r="ZM342" s="16" t="s">
        <v>843</v>
      </c>
      <c r="ZN342" s="16" t="s">
        <v>8742</v>
      </c>
      <c r="ZO342" s="16" t="s">
        <v>487</v>
      </c>
      <c r="ZP342" s="16" t="s">
        <v>487</v>
      </c>
      <c r="ZQ342" s="16" t="s">
        <v>487</v>
      </c>
      <c r="ZR342" s="16" t="s">
        <v>486</v>
      </c>
      <c r="ZS342" s="16" t="s">
        <v>844</v>
      </c>
      <c r="ZT342" s="16" t="s">
        <v>8705</v>
      </c>
      <c r="ZU342" s="16" t="s">
        <v>9092</v>
      </c>
      <c r="ZV342" s="16" t="s">
        <v>486</v>
      </c>
      <c r="ZW342" s="16" t="s">
        <v>843</v>
      </c>
      <c r="ZX342" s="16" t="s">
        <v>844</v>
      </c>
      <c r="ZY342" s="16" t="s">
        <v>844</v>
      </c>
      <c r="ZZ342" s="16" t="s">
        <v>843</v>
      </c>
      <c r="AAA342" s="16" t="s">
        <v>843</v>
      </c>
      <c r="AAB342" s="16" t="s">
        <v>843</v>
      </c>
      <c r="AAC342" s="16">
        <v>1</v>
      </c>
      <c r="AAD342" s="16" t="s">
        <v>844</v>
      </c>
      <c r="AAE342" s="16" t="s">
        <v>843</v>
      </c>
      <c r="AAF342" s="16" t="s">
        <v>843</v>
      </c>
      <c r="AAG342" s="16" t="s">
        <v>843</v>
      </c>
      <c r="AAH342" s="16" t="s">
        <v>843</v>
      </c>
      <c r="AAI342" s="16" t="s">
        <v>843</v>
      </c>
      <c r="AAJ342" s="16" t="s">
        <v>600</v>
      </c>
      <c r="AAK342" s="16" t="s">
        <v>639</v>
      </c>
      <c r="AAL342" s="16" t="s">
        <v>905</v>
      </c>
      <c r="AAM342" s="16" t="s">
        <v>663</v>
      </c>
      <c r="AAN342" s="16" t="s">
        <v>8707</v>
      </c>
      <c r="AAO342" s="16" t="s">
        <v>1019</v>
      </c>
      <c r="AAP342" s="16" t="s">
        <v>8708</v>
      </c>
      <c r="AAS342" s="16">
        <v>4625</v>
      </c>
      <c r="AAT342" s="16" t="s">
        <v>782</v>
      </c>
      <c r="AAU342" s="16" t="s">
        <v>782</v>
      </c>
      <c r="AAV342" s="16" t="s">
        <v>782</v>
      </c>
      <c r="AAW342" s="16" t="s">
        <v>782</v>
      </c>
      <c r="AAX342" s="16" t="s">
        <v>843</v>
      </c>
      <c r="AAY342" s="16" t="s">
        <v>8710</v>
      </c>
      <c r="AAZ342" s="16" t="s">
        <v>783</v>
      </c>
      <c r="ABA342" s="16" t="s">
        <v>783</v>
      </c>
      <c r="ABB342" s="16" t="s">
        <v>782</v>
      </c>
      <c r="ABC342" s="16" t="s">
        <v>783</v>
      </c>
      <c r="ABD342" s="16" t="s">
        <v>783</v>
      </c>
      <c r="ABE342" s="16" t="s">
        <v>783</v>
      </c>
      <c r="ABF342" s="16" t="s">
        <v>782</v>
      </c>
      <c r="ABG342" s="16" t="s">
        <v>783</v>
      </c>
      <c r="ABH342" s="16" t="s">
        <v>782</v>
      </c>
      <c r="ABI342" s="16" t="s">
        <v>782</v>
      </c>
      <c r="ABJ342" s="16" t="s">
        <v>783</v>
      </c>
      <c r="ABK342" s="16" t="s">
        <v>783</v>
      </c>
      <c r="ABL342" s="16" t="s">
        <v>8785</v>
      </c>
      <c r="ABM342" s="16" t="s">
        <v>843</v>
      </c>
      <c r="ABN342" s="16" t="s">
        <v>1033</v>
      </c>
      <c r="ABP342" s="16" t="s">
        <v>972</v>
      </c>
      <c r="ABQ342" s="16" t="s">
        <v>4324</v>
      </c>
      <c r="ABR342" s="16" t="s">
        <v>470</v>
      </c>
      <c r="ABS342" s="16" t="s">
        <v>451</v>
      </c>
      <c r="ABT342" s="16" t="s">
        <v>844</v>
      </c>
      <c r="ABU342" s="16" t="s">
        <v>844</v>
      </c>
      <c r="ABV342" s="16" t="s">
        <v>487</v>
      </c>
      <c r="ABW342" s="16" t="s">
        <v>486</v>
      </c>
      <c r="ABX342" s="16" t="s">
        <v>892</v>
      </c>
      <c r="ABY342" s="16" t="s">
        <v>486</v>
      </c>
      <c r="ABZ342" s="16" t="s">
        <v>486</v>
      </c>
      <c r="ACA342" s="16" t="s">
        <v>764</v>
      </c>
      <c r="ACB342" s="16" t="s">
        <v>771</v>
      </c>
      <c r="ACC342" s="16" t="s">
        <v>737</v>
      </c>
      <c r="ACD342" s="16" t="s">
        <v>486</v>
      </c>
      <c r="ACE342" s="16" t="s">
        <v>486</v>
      </c>
      <c r="ACG342" s="16" t="s">
        <v>1014</v>
      </c>
      <c r="ACH342" s="16" t="s">
        <v>1009</v>
      </c>
      <c r="ACI342" s="16" t="s">
        <v>462</v>
      </c>
      <c r="ACJ342" s="16">
        <v>1.1910000000000001</v>
      </c>
      <c r="ACK342" s="16" t="s">
        <v>478</v>
      </c>
      <c r="ACL342" s="16" t="s">
        <v>738</v>
      </c>
      <c r="ACM342" s="16" t="s">
        <v>1189</v>
      </c>
      <c r="ACN342" s="16" t="s">
        <v>1169</v>
      </c>
      <c r="ACO342" s="16" t="s">
        <v>1856</v>
      </c>
      <c r="ACP342" s="16">
        <v>1625</v>
      </c>
      <c r="ACQ342" s="16" t="s">
        <v>1201</v>
      </c>
      <c r="ACR342" s="16" t="s">
        <v>1645</v>
      </c>
      <c r="ACS342" s="16" t="s">
        <v>680</v>
      </c>
      <c r="ACT342" s="16" t="s">
        <v>1522</v>
      </c>
      <c r="ACU342" s="16" t="s">
        <v>831</v>
      </c>
      <c r="ACV342" s="16" t="s">
        <v>8756</v>
      </c>
      <c r="ACW342" s="16" t="s">
        <v>451</v>
      </c>
      <c r="ACX342" s="16" t="s">
        <v>1915</v>
      </c>
      <c r="ACY342" s="16" t="s">
        <v>1949</v>
      </c>
      <c r="ACZ342" s="16">
        <v>1</v>
      </c>
      <c r="ADA342" s="16">
        <v>1</v>
      </c>
      <c r="ADB342" s="16">
        <v>1</v>
      </c>
      <c r="ADC342" s="16">
        <v>1</v>
      </c>
      <c r="ADD342" s="16">
        <v>1</v>
      </c>
      <c r="ADE342" s="16" t="s">
        <v>8712</v>
      </c>
      <c r="ADF342" s="16">
        <v>0</v>
      </c>
      <c r="ADG342" s="16" t="s">
        <v>486</v>
      </c>
      <c r="ADH342" s="16">
        <v>1</v>
      </c>
      <c r="ADI342" s="16" t="s">
        <v>486</v>
      </c>
      <c r="ADJ342" s="16" t="s">
        <v>1743</v>
      </c>
      <c r="ADK342" s="16" t="s">
        <v>13194</v>
      </c>
      <c r="ADL342" s="16" t="s">
        <v>13194</v>
      </c>
      <c r="ADM342" s="16" t="s">
        <v>13195</v>
      </c>
      <c r="ADN342" s="16" t="s">
        <v>13196</v>
      </c>
      <c r="ADO342" s="16" t="s">
        <v>13197</v>
      </c>
      <c r="ADP342" s="16" t="s">
        <v>13196</v>
      </c>
      <c r="ADQ342" s="16" t="s">
        <v>13196</v>
      </c>
      <c r="ADR342" s="16" t="s">
        <v>13194</v>
      </c>
      <c r="ADS342" s="16" t="s">
        <v>13194</v>
      </c>
      <c r="ADW342" s="16" t="s">
        <v>13199</v>
      </c>
      <c r="ADY342" s="16" t="s">
        <v>1058</v>
      </c>
      <c r="ADZ342" s="16">
        <v>2778.3333333333298</v>
      </c>
      <c r="AEC342" s="16" t="s">
        <v>1062</v>
      </c>
      <c r="AED342" s="16">
        <v>4625</v>
      </c>
      <c r="AEE342" s="16" t="s">
        <v>952</v>
      </c>
      <c r="AEF342" s="16">
        <v>1625</v>
      </c>
      <c r="AEI342" s="16">
        <v>2000</v>
      </c>
      <c r="AEL342" s="16">
        <v>200</v>
      </c>
      <c r="AEM342" s="16">
        <v>350</v>
      </c>
      <c r="AEN342" s="16">
        <v>200</v>
      </c>
      <c r="AEO342" s="16">
        <v>120</v>
      </c>
      <c r="AEP342" s="16">
        <v>200</v>
      </c>
    </row>
    <row r="343" spans="1:822" x14ac:dyDescent="0.25">
      <c r="A343" s="30">
        <v>45832</v>
      </c>
      <c r="B343" s="16" t="s">
        <v>10532</v>
      </c>
      <c r="C343" s="16" t="s">
        <v>867</v>
      </c>
      <c r="D343" s="16" t="s">
        <v>867</v>
      </c>
      <c r="E343" s="16">
        <v>68</v>
      </c>
      <c r="F343" s="16" t="s">
        <v>8153</v>
      </c>
      <c r="G343" s="16" t="s">
        <v>4125</v>
      </c>
      <c r="I343" s="16" t="s">
        <v>4148</v>
      </c>
      <c r="Z343" s="16" t="s">
        <v>993</v>
      </c>
      <c r="AA343" s="16" t="s">
        <v>470</v>
      </c>
      <c r="AB343" s="16">
        <v>1</v>
      </c>
      <c r="AC343" s="16" t="s">
        <v>843</v>
      </c>
      <c r="AD343" s="16" t="s">
        <v>843</v>
      </c>
      <c r="AE343" s="16" t="s">
        <v>843</v>
      </c>
      <c r="AF343" s="16" t="s">
        <v>844</v>
      </c>
      <c r="AG343" s="16" t="s">
        <v>843</v>
      </c>
      <c r="AH343" s="16" t="s">
        <v>844</v>
      </c>
      <c r="AI343" s="16" t="s">
        <v>843</v>
      </c>
      <c r="AJ343" s="16" t="s">
        <v>843</v>
      </c>
      <c r="AK343" s="16" t="s">
        <v>843</v>
      </c>
      <c r="AM343" s="16" t="s">
        <v>736</v>
      </c>
      <c r="AN343" s="16" t="s">
        <v>761</v>
      </c>
      <c r="AP343" s="16" t="s">
        <v>774</v>
      </c>
      <c r="AR343" s="16" t="s">
        <v>6907</v>
      </c>
      <c r="BB343" s="16">
        <v>1</v>
      </c>
      <c r="BC343" s="16" t="s">
        <v>7869</v>
      </c>
      <c r="BE343" s="16" t="s">
        <v>5098</v>
      </c>
      <c r="BV343" s="16" t="s">
        <v>4433</v>
      </c>
      <c r="BW343" s="16" t="s">
        <v>844</v>
      </c>
      <c r="BX343" s="16" t="s">
        <v>843</v>
      </c>
      <c r="BY343" s="16" t="s">
        <v>843</v>
      </c>
      <c r="BZ343" s="16" t="s">
        <v>843</v>
      </c>
      <c r="CA343" s="16" t="s">
        <v>843</v>
      </c>
      <c r="CB343" s="16" t="s">
        <v>843</v>
      </c>
      <c r="CC343" s="16" t="s">
        <v>843</v>
      </c>
      <c r="CD343" s="16" t="s">
        <v>843</v>
      </c>
      <c r="CE343" s="16" t="s">
        <v>843</v>
      </c>
      <c r="CF343" s="16" t="s">
        <v>843</v>
      </c>
      <c r="CG343" s="16" t="s">
        <v>843</v>
      </c>
      <c r="CH343" s="16" t="s">
        <v>843</v>
      </c>
      <c r="CI343" s="16" t="s">
        <v>843</v>
      </c>
      <c r="CJ343" s="16" t="s">
        <v>843</v>
      </c>
      <c r="CK343" s="16" t="s">
        <v>843</v>
      </c>
      <c r="CP343" s="16" t="s">
        <v>867</v>
      </c>
      <c r="CQ343" s="16" t="s">
        <v>5191</v>
      </c>
      <c r="CR343" s="16" t="s">
        <v>844</v>
      </c>
      <c r="CS343" s="16" t="s">
        <v>843</v>
      </c>
      <c r="CT343" s="16" t="s">
        <v>843</v>
      </c>
      <c r="CU343" s="16" t="s">
        <v>843</v>
      </c>
      <c r="CV343" s="16" t="s">
        <v>843</v>
      </c>
      <c r="CW343" s="16" t="s">
        <v>843</v>
      </c>
      <c r="CX343" s="16" t="s">
        <v>843</v>
      </c>
      <c r="CY343" s="16" t="s">
        <v>843</v>
      </c>
      <c r="CZ343" s="16" t="s">
        <v>843</v>
      </c>
      <c r="DA343" s="16" t="s">
        <v>5184</v>
      </c>
      <c r="DX343" s="16" t="s">
        <v>867</v>
      </c>
      <c r="DY343" s="16" t="s">
        <v>867</v>
      </c>
      <c r="GC343" s="16" t="s">
        <v>5342</v>
      </c>
      <c r="GF343" s="16" t="s">
        <v>867</v>
      </c>
      <c r="GG343" s="16" t="s">
        <v>867</v>
      </c>
      <c r="GV343" s="16" t="s">
        <v>5443</v>
      </c>
      <c r="GW343" s="16" t="s">
        <v>843</v>
      </c>
      <c r="GX343" s="16" t="s">
        <v>844</v>
      </c>
      <c r="GY343" s="16" t="s">
        <v>843</v>
      </c>
      <c r="GZ343" s="16" t="s">
        <v>843</v>
      </c>
      <c r="HA343" s="16" t="s">
        <v>843</v>
      </c>
      <c r="HB343" s="16" t="s">
        <v>843</v>
      </c>
      <c r="HC343" s="16" t="s">
        <v>843</v>
      </c>
      <c r="HD343" s="16" t="s">
        <v>843</v>
      </c>
      <c r="HE343" s="16" t="s">
        <v>843</v>
      </c>
      <c r="HF343" s="16" t="s">
        <v>843</v>
      </c>
      <c r="HH343" s="16" t="s">
        <v>5456</v>
      </c>
      <c r="HK343" s="16" t="s">
        <v>865</v>
      </c>
      <c r="HM343" s="16" t="s">
        <v>865</v>
      </c>
      <c r="HZ343" s="16" t="s">
        <v>7947</v>
      </c>
      <c r="KE343" s="16" t="s">
        <v>5585</v>
      </c>
      <c r="KG343" s="16" t="s">
        <v>7018</v>
      </c>
      <c r="KH343" s="16" t="s">
        <v>7033</v>
      </c>
      <c r="KI343" s="16" t="s">
        <v>865</v>
      </c>
      <c r="LG343" s="16" t="s">
        <v>867</v>
      </c>
      <c r="LH343" s="16" t="s">
        <v>867</v>
      </c>
      <c r="LI343" s="16" t="s">
        <v>867</v>
      </c>
      <c r="LJ343" s="16" t="s">
        <v>867</v>
      </c>
      <c r="LK343" s="16" t="s">
        <v>867</v>
      </c>
      <c r="LL343" s="16" t="s">
        <v>5663</v>
      </c>
      <c r="LM343" s="16" t="s">
        <v>843</v>
      </c>
      <c r="LN343" s="16" t="s">
        <v>843</v>
      </c>
      <c r="LO343" s="16" t="s">
        <v>844</v>
      </c>
      <c r="LP343" s="16" t="s">
        <v>843</v>
      </c>
      <c r="LQ343" s="16" t="s">
        <v>843</v>
      </c>
      <c r="LR343" s="16" t="s">
        <v>843</v>
      </c>
      <c r="LS343" s="16" t="s">
        <v>843</v>
      </c>
      <c r="LT343" s="16" t="s">
        <v>843</v>
      </c>
      <c r="LU343" s="16" t="s">
        <v>843</v>
      </c>
      <c r="LV343" s="16" t="s">
        <v>843</v>
      </c>
      <c r="LW343" s="16" t="s">
        <v>843</v>
      </c>
      <c r="LX343" s="16" t="s">
        <v>843</v>
      </c>
      <c r="LY343" s="16" t="s">
        <v>843</v>
      </c>
      <c r="LZ343" s="16" t="s">
        <v>843</v>
      </c>
      <c r="MA343" s="16" t="s">
        <v>843</v>
      </c>
      <c r="MC343" s="16" t="s">
        <v>5694</v>
      </c>
      <c r="MD343" s="16" t="s">
        <v>844</v>
      </c>
      <c r="ME343" s="16" t="s">
        <v>843</v>
      </c>
      <c r="MF343" s="16" t="s">
        <v>843</v>
      </c>
      <c r="MG343" s="16" t="s">
        <v>843</v>
      </c>
      <c r="MH343" s="16" t="s">
        <v>843</v>
      </c>
      <c r="MI343" s="16" t="s">
        <v>843</v>
      </c>
      <c r="MJ343" s="16" t="s">
        <v>843</v>
      </c>
      <c r="MK343" s="16" t="s">
        <v>843</v>
      </c>
      <c r="ML343" s="16" t="s">
        <v>843</v>
      </c>
      <c r="MM343" s="16" t="s">
        <v>843</v>
      </c>
      <c r="MN343" s="16" t="s">
        <v>843</v>
      </c>
      <c r="MO343" s="16" t="s">
        <v>843</v>
      </c>
      <c r="MP343" s="16" t="s">
        <v>843</v>
      </c>
      <c r="MQ343" s="16" t="s">
        <v>843</v>
      </c>
      <c r="MR343" s="16" t="s">
        <v>843</v>
      </c>
      <c r="MS343" s="16" t="s">
        <v>843</v>
      </c>
      <c r="MT343" s="16" t="s">
        <v>843</v>
      </c>
      <c r="MU343" s="16" t="s">
        <v>843</v>
      </c>
      <c r="MV343" s="16" t="s">
        <v>843</v>
      </c>
      <c r="PC343" s="16" t="s">
        <v>867</v>
      </c>
      <c r="PE343" s="16" t="s">
        <v>865</v>
      </c>
      <c r="PY343" s="16" t="s">
        <v>865</v>
      </c>
      <c r="QP343" s="16" t="s">
        <v>865</v>
      </c>
      <c r="QR343" s="16" t="s">
        <v>865</v>
      </c>
      <c r="QT343" s="16" t="s">
        <v>865</v>
      </c>
      <c r="QV343" s="16" t="s">
        <v>865</v>
      </c>
      <c r="QX343" s="16" t="s">
        <v>865</v>
      </c>
      <c r="RD343" s="16" t="s">
        <v>865</v>
      </c>
      <c r="RF343" s="16" t="s">
        <v>865</v>
      </c>
      <c r="RH343" s="16" t="s">
        <v>865</v>
      </c>
      <c r="RJ343" s="16" t="s">
        <v>865</v>
      </c>
      <c r="RN343" s="16" t="s">
        <v>7720</v>
      </c>
      <c r="RP343" s="16" t="s">
        <v>867</v>
      </c>
      <c r="RR343" s="16" t="s">
        <v>867</v>
      </c>
      <c r="RT343" s="16" t="s">
        <v>867</v>
      </c>
      <c r="RV343" s="16" t="s">
        <v>867</v>
      </c>
      <c r="RX343" s="16" t="s">
        <v>7720</v>
      </c>
      <c r="RZ343" s="16" t="s">
        <v>7720</v>
      </c>
      <c r="SQ343" s="16" t="s">
        <v>865</v>
      </c>
      <c r="SS343" s="16" t="s">
        <v>7308</v>
      </c>
      <c r="ST343" s="16" t="s">
        <v>7761</v>
      </c>
      <c r="TN343" s="16">
        <v>2000</v>
      </c>
      <c r="TO343" s="16">
        <v>0</v>
      </c>
      <c r="TP343" s="16">
        <v>300</v>
      </c>
      <c r="TQ343" s="16">
        <v>300</v>
      </c>
      <c r="TR343" s="16">
        <v>100</v>
      </c>
      <c r="TS343" s="16">
        <v>200</v>
      </c>
      <c r="TT343" s="16">
        <v>0</v>
      </c>
      <c r="TU343" s="16">
        <v>400</v>
      </c>
      <c r="TW343" s="16">
        <v>0</v>
      </c>
      <c r="TX343" s="16">
        <v>0</v>
      </c>
      <c r="TZ343" s="16" t="s">
        <v>7367</v>
      </c>
      <c r="UA343" s="16" t="s">
        <v>8715</v>
      </c>
      <c r="UB343" s="16">
        <v>0</v>
      </c>
      <c r="UC343" s="16" t="s">
        <v>843</v>
      </c>
      <c r="UD343" s="16" t="s">
        <v>843</v>
      </c>
      <c r="UE343" s="16" t="s">
        <v>844</v>
      </c>
      <c r="UF343" s="16" t="s">
        <v>844</v>
      </c>
      <c r="UG343" s="16" t="s">
        <v>843</v>
      </c>
      <c r="UH343" s="16" t="s">
        <v>843</v>
      </c>
      <c r="VK343" s="16" t="s">
        <v>6102</v>
      </c>
      <c r="VL343" s="16" t="s">
        <v>843</v>
      </c>
      <c r="VM343" s="16" t="s">
        <v>843</v>
      </c>
      <c r="VN343" s="16" t="s">
        <v>843</v>
      </c>
      <c r="VO343" s="16" t="s">
        <v>843</v>
      </c>
      <c r="VP343" s="16" t="s">
        <v>844</v>
      </c>
      <c r="VQ343" s="16" t="s">
        <v>843</v>
      </c>
      <c r="VR343" s="16" t="s">
        <v>843</v>
      </c>
      <c r="VS343" s="16" t="s">
        <v>843</v>
      </c>
      <c r="VT343" s="16" t="s">
        <v>843</v>
      </c>
      <c r="VV343" s="16">
        <v>1800</v>
      </c>
      <c r="VX343" s="16" t="s">
        <v>6028</v>
      </c>
      <c r="VY343" s="16" t="s">
        <v>844</v>
      </c>
      <c r="VZ343" s="16" t="s">
        <v>843</v>
      </c>
      <c r="WA343" s="16" t="s">
        <v>843</v>
      </c>
      <c r="WB343" s="16" t="s">
        <v>843</v>
      </c>
      <c r="WC343" s="16" t="s">
        <v>843</v>
      </c>
      <c r="WD343" s="16" t="s">
        <v>843</v>
      </c>
      <c r="WE343" s="16" t="s">
        <v>843</v>
      </c>
      <c r="WF343" s="16" t="s">
        <v>843</v>
      </c>
      <c r="WH343" s="16">
        <v>1625</v>
      </c>
      <c r="WO343" s="16" t="s">
        <v>6920</v>
      </c>
      <c r="XD343" s="16" t="s">
        <v>9343</v>
      </c>
      <c r="XE343" s="16" t="s">
        <v>843</v>
      </c>
      <c r="XF343" s="16" t="s">
        <v>843</v>
      </c>
      <c r="XG343" s="16" t="s">
        <v>843</v>
      </c>
      <c r="XH343" s="16" t="s">
        <v>843</v>
      </c>
      <c r="XI343" s="16" t="s">
        <v>843</v>
      </c>
      <c r="XJ343" s="16" t="s">
        <v>843</v>
      </c>
      <c r="XK343" s="16" t="s">
        <v>843</v>
      </c>
      <c r="XL343" s="16" t="s">
        <v>843</v>
      </c>
      <c r="XM343" s="16" t="s">
        <v>844</v>
      </c>
      <c r="XN343" s="16" t="s">
        <v>844</v>
      </c>
      <c r="XO343" s="16" t="s">
        <v>843</v>
      </c>
      <c r="XP343" s="16" t="s">
        <v>843</v>
      </c>
      <c r="XQ343" s="16" t="s">
        <v>843</v>
      </c>
      <c r="YF343" s="16" t="s">
        <v>865</v>
      </c>
      <c r="YN343" s="16" t="s">
        <v>7040</v>
      </c>
      <c r="YP343" s="16" t="s">
        <v>7987</v>
      </c>
      <c r="YR343" s="16" t="s">
        <v>10533</v>
      </c>
      <c r="YS343" s="16" t="s">
        <v>10534</v>
      </c>
      <c r="YT343" s="16" t="s">
        <v>8694</v>
      </c>
      <c r="YU343" s="16" t="s">
        <v>10535</v>
      </c>
      <c r="YV343" s="16" t="s">
        <v>9148</v>
      </c>
      <c r="YW343" s="16" t="s">
        <v>844</v>
      </c>
      <c r="YX343" s="16" t="s">
        <v>9148</v>
      </c>
      <c r="YZ343" s="16" t="s">
        <v>843</v>
      </c>
      <c r="ZA343" s="16" t="s">
        <v>843</v>
      </c>
      <c r="ZB343" s="16">
        <v>3300</v>
      </c>
      <c r="ZC343" s="16" t="s">
        <v>9005</v>
      </c>
      <c r="ZD343" s="16" t="s">
        <v>843</v>
      </c>
      <c r="ZE343" s="16" t="s">
        <v>9018</v>
      </c>
      <c r="ZF343" s="16" t="s">
        <v>8753</v>
      </c>
      <c r="ZG343" s="16" t="s">
        <v>8752</v>
      </c>
      <c r="ZH343" s="16" t="s">
        <v>8739</v>
      </c>
      <c r="ZI343" s="16" t="s">
        <v>8753</v>
      </c>
      <c r="ZJ343" s="16" t="s">
        <v>843</v>
      </c>
      <c r="ZK343" s="16" t="s">
        <v>843</v>
      </c>
      <c r="ZL343" s="16" t="s">
        <v>8724</v>
      </c>
      <c r="ZM343" s="16" t="s">
        <v>843</v>
      </c>
      <c r="ZN343" s="16" t="s">
        <v>8742</v>
      </c>
      <c r="ZO343" s="16" t="s">
        <v>487</v>
      </c>
      <c r="ZP343" s="16" t="s">
        <v>487</v>
      </c>
      <c r="ZQ343" s="16" t="s">
        <v>486</v>
      </c>
      <c r="ZR343" s="16" t="s">
        <v>486</v>
      </c>
      <c r="ZS343" s="16" t="s">
        <v>844</v>
      </c>
      <c r="ZT343" s="16" t="s">
        <v>8705</v>
      </c>
      <c r="ZU343" s="16" t="s">
        <v>8706</v>
      </c>
      <c r="ZV343" s="16" t="s">
        <v>487</v>
      </c>
      <c r="ZW343" s="16" t="s">
        <v>843</v>
      </c>
      <c r="ZX343" s="16" t="s">
        <v>843</v>
      </c>
      <c r="ZY343" s="16" t="s">
        <v>844</v>
      </c>
      <c r="ZZ343" s="16" t="s">
        <v>843</v>
      </c>
      <c r="AAA343" s="16" t="s">
        <v>844</v>
      </c>
      <c r="AAB343" s="16" t="s">
        <v>843</v>
      </c>
      <c r="AAC343" s="16">
        <v>0</v>
      </c>
      <c r="AAD343" s="16" t="s">
        <v>844</v>
      </c>
      <c r="AAE343" s="16" t="s">
        <v>843</v>
      </c>
      <c r="AAF343" s="16" t="s">
        <v>843</v>
      </c>
      <c r="AAG343" s="16" t="s">
        <v>843</v>
      </c>
      <c r="AAH343" s="16" t="s">
        <v>843</v>
      </c>
      <c r="AAI343" s="16" t="s">
        <v>843</v>
      </c>
      <c r="AAJ343" s="16" t="s">
        <v>606</v>
      </c>
      <c r="AAK343" s="16" t="s">
        <v>639</v>
      </c>
      <c r="AAL343" s="16" t="s">
        <v>905</v>
      </c>
      <c r="AAM343" s="16" t="s">
        <v>663</v>
      </c>
      <c r="AAN343" s="16" t="s">
        <v>8707</v>
      </c>
      <c r="AAO343" s="16" t="s">
        <v>1018</v>
      </c>
      <c r="AAP343" s="16" t="s">
        <v>8708</v>
      </c>
      <c r="AAQ343" s="16" t="s">
        <v>9425</v>
      </c>
      <c r="AAS343" s="16">
        <v>2470.0700000000002</v>
      </c>
      <c r="AAT343" s="16" t="s">
        <v>782</v>
      </c>
      <c r="AAU343" s="16" t="s">
        <v>782</v>
      </c>
      <c r="AAV343" s="16" t="s">
        <v>782</v>
      </c>
      <c r="AAW343" s="16" t="s">
        <v>782</v>
      </c>
      <c r="AAX343" s="16" t="s">
        <v>843</v>
      </c>
      <c r="AAY343" s="16" t="s">
        <v>8710</v>
      </c>
      <c r="AAZ343" s="16" t="s">
        <v>783</v>
      </c>
      <c r="ABA343" s="16" t="s">
        <v>783</v>
      </c>
      <c r="ABB343" s="16" t="s">
        <v>783</v>
      </c>
      <c r="ABC343" s="16" t="s">
        <v>783</v>
      </c>
      <c r="ABD343" s="16" t="s">
        <v>783</v>
      </c>
      <c r="ABE343" s="16" t="s">
        <v>783</v>
      </c>
      <c r="ABF343" s="16" t="s">
        <v>782</v>
      </c>
      <c r="ABG343" s="16" t="s">
        <v>782</v>
      </c>
      <c r="ABH343" s="16" t="s">
        <v>782</v>
      </c>
      <c r="ABI343" s="16" t="s">
        <v>782</v>
      </c>
      <c r="ABJ343" s="16" t="s">
        <v>783</v>
      </c>
      <c r="ABK343" s="16" t="s">
        <v>783</v>
      </c>
      <c r="ABL343" s="16" t="s">
        <v>8785</v>
      </c>
      <c r="ABM343" s="16" t="s">
        <v>843</v>
      </c>
      <c r="ABN343" s="16" t="s">
        <v>1033</v>
      </c>
      <c r="ABO343" s="16" t="s">
        <v>486</v>
      </c>
      <c r="ABP343" s="16" t="s">
        <v>972</v>
      </c>
      <c r="ABQ343" s="16" t="s">
        <v>4324</v>
      </c>
      <c r="ABR343" s="16" t="s">
        <v>470</v>
      </c>
      <c r="ABS343" s="16" t="s">
        <v>457</v>
      </c>
      <c r="ABT343" s="16" t="s">
        <v>844</v>
      </c>
      <c r="ABU343" s="16" t="s">
        <v>844</v>
      </c>
      <c r="ABV343" s="16" t="s">
        <v>487</v>
      </c>
      <c r="ABW343" s="16" t="s">
        <v>486</v>
      </c>
      <c r="ABX343" s="16" t="s">
        <v>892</v>
      </c>
      <c r="ABY343" s="16" t="s">
        <v>486</v>
      </c>
      <c r="ABZ343" s="16" t="s">
        <v>487</v>
      </c>
      <c r="ACA343" s="16" t="s">
        <v>761</v>
      </c>
      <c r="ACB343" s="16" t="s">
        <v>774</v>
      </c>
      <c r="ACC343" s="16" t="s">
        <v>736</v>
      </c>
      <c r="ACD343" s="16" t="s">
        <v>486</v>
      </c>
      <c r="ACE343" s="16" t="s">
        <v>486</v>
      </c>
      <c r="ACG343" s="16" t="s">
        <v>1014</v>
      </c>
      <c r="ACH343" s="16" t="s">
        <v>1009</v>
      </c>
      <c r="ACI343" s="16" t="s">
        <v>462</v>
      </c>
      <c r="ACJ343" s="16">
        <v>0.79400000000000004</v>
      </c>
      <c r="ACK343" s="16" t="s">
        <v>482</v>
      </c>
      <c r="ACL343" s="16" t="s">
        <v>740</v>
      </c>
      <c r="ACM343" s="16" t="s">
        <v>1190</v>
      </c>
      <c r="ACN343" s="16" t="s">
        <v>1169</v>
      </c>
      <c r="ACO343" s="16" t="s">
        <v>1856</v>
      </c>
      <c r="ACP343" s="16">
        <v>1625</v>
      </c>
      <c r="ACQ343" s="16" t="s">
        <v>1201</v>
      </c>
      <c r="ACR343" s="16" t="s">
        <v>1644</v>
      </c>
      <c r="ACS343" s="16" t="s">
        <v>680</v>
      </c>
      <c r="ACT343" s="16" t="s">
        <v>1521</v>
      </c>
      <c r="ACU343" s="16" t="s">
        <v>833</v>
      </c>
      <c r="ACV343" s="16" t="s">
        <v>8711</v>
      </c>
      <c r="ACW343" s="16" t="s">
        <v>878</v>
      </c>
      <c r="ACX343" s="16" t="s">
        <v>1916</v>
      </c>
      <c r="ACY343" s="16" t="s">
        <v>1947</v>
      </c>
      <c r="ACZ343" s="16">
        <v>1</v>
      </c>
      <c r="ADA343" s="16">
        <v>1</v>
      </c>
      <c r="ADB343" s="16">
        <v>1</v>
      </c>
      <c r="ADC343" s="16">
        <v>1</v>
      </c>
      <c r="ADD343" s="16">
        <v>1</v>
      </c>
      <c r="ADE343" s="16" t="s">
        <v>8712</v>
      </c>
      <c r="ADF343" s="16">
        <v>0</v>
      </c>
      <c r="ADG343" s="16" t="s">
        <v>487</v>
      </c>
      <c r="ADH343" s="16">
        <v>1</v>
      </c>
      <c r="ADI343" s="16" t="s">
        <v>486</v>
      </c>
      <c r="ADJ343" s="16" t="s">
        <v>1743</v>
      </c>
      <c r="ADK343" s="16" t="s">
        <v>13194</v>
      </c>
      <c r="ADL343" s="16" t="s">
        <v>13196</v>
      </c>
      <c r="ADM343" s="16" t="s">
        <v>13195</v>
      </c>
      <c r="ADN343" s="16" t="s">
        <v>13196</v>
      </c>
      <c r="ADO343" s="16" t="s">
        <v>13197</v>
      </c>
      <c r="ADP343" s="16" t="s">
        <v>13196</v>
      </c>
      <c r="ADR343" s="16" t="s">
        <v>13194</v>
      </c>
      <c r="ADS343" s="16" t="s">
        <v>13194</v>
      </c>
      <c r="ADU343" s="16" t="s">
        <v>1756</v>
      </c>
      <c r="ADW343" s="16" t="s">
        <v>13199</v>
      </c>
      <c r="ADY343" s="16" t="s">
        <v>1058</v>
      </c>
      <c r="AEA343" s="16">
        <v>3300</v>
      </c>
      <c r="AEC343" s="16" t="s">
        <v>1058</v>
      </c>
      <c r="AED343" s="16">
        <v>2470.0700000000002</v>
      </c>
      <c r="AEE343" s="16" t="s">
        <v>952</v>
      </c>
      <c r="AEG343" s="16">
        <v>3425</v>
      </c>
      <c r="AEI343" s="16">
        <v>2000</v>
      </c>
      <c r="AEK343" s="16">
        <v>300</v>
      </c>
      <c r="AEL343" s="16">
        <v>300</v>
      </c>
      <c r="AEN343" s="16">
        <v>100</v>
      </c>
      <c r="AEO343" s="16">
        <v>200</v>
      </c>
      <c r="AEP343" s="16">
        <v>400</v>
      </c>
    </row>
    <row r="344" spans="1:822" x14ac:dyDescent="0.25">
      <c r="A344" s="30">
        <v>45832</v>
      </c>
      <c r="B344" s="16" t="s">
        <v>10536</v>
      </c>
      <c r="C344" s="16" t="s">
        <v>867</v>
      </c>
      <c r="D344" s="16" t="s">
        <v>867</v>
      </c>
      <c r="E344" s="16">
        <v>37</v>
      </c>
      <c r="F344" s="16" t="s">
        <v>8153</v>
      </c>
      <c r="G344" s="16" t="s">
        <v>4113</v>
      </c>
      <c r="I344" s="16" t="s">
        <v>4162</v>
      </c>
      <c r="Z344" s="16" t="s">
        <v>992</v>
      </c>
      <c r="AA344" s="16" t="s">
        <v>474</v>
      </c>
      <c r="AB344" s="16">
        <v>4</v>
      </c>
      <c r="AC344" s="16" t="s">
        <v>844</v>
      </c>
      <c r="AD344" s="16" t="s">
        <v>844</v>
      </c>
      <c r="AE344" s="16" t="s">
        <v>844</v>
      </c>
      <c r="AF344" s="16" t="s">
        <v>844</v>
      </c>
      <c r="AG344" s="16" t="s">
        <v>844</v>
      </c>
      <c r="AH344" s="16" t="s">
        <v>1056</v>
      </c>
      <c r="AI344" s="16" t="s">
        <v>1056</v>
      </c>
      <c r="AJ344" s="16" t="s">
        <v>843</v>
      </c>
      <c r="AK344" s="16" t="s">
        <v>844</v>
      </c>
      <c r="AM344" s="16" t="s">
        <v>737</v>
      </c>
      <c r="AN344" s="16" t="s">
        <v>759</v>
      </c>
      <c r="AP344" s="16" t="s">
        <v>775</v>
      </c>
      <c r="AR344" s="16" t="s">
        <v>6907</v>
      </c>
      <c r="BB344" s="16">
        <v>4</v>
      </c>
      <c r="BC344" s="16" t="s">
        <v>7878</v>
      </c>
      <c r="BE344" s="16" t="s">
        <v>5098</v>
      </c>
      <c r="BV344" s="16" t="s">
        <v>4433</v>
      </c>
      <c r="BW344" s="16" t="s">
        <v>844</v>
      </c>
      <c r="BX344" s="16" t="s">
        <v>843</v>
      </c>
      <c r="BY344" s="16" t="s">
        <v>843</v>
      </c>
      <c r="BZ344" s="16" t="s">
        <v>843</v>
      </c>
      <c r="CA344" s="16" t="s">
        <v>843</v>
      </c>
      <c r="CB344" s="16" t="s">
        <v>843</v>
      </c>
      <c r="CC344" s="16" t="s">
        <v>843</v>
      </c>
      <c r="CD344" s="16" t="s">
        <v>843</v>
      </c>
      <c r="CE344" s="16" t="s">
        <v>843</v>
      </c>
      <c r="CF344" s="16" t="s">
        <v>843</v>
      </c>
      <c r="CG344" s="16" t="s">
        <v>843</v>
      </c>
      <c r="CH344" s="16" t="s">
        <v>843</v>
      </c>
      <c r="CI344" s="16" t="s">
        <v>843</v>
      </c>
      <c r="CJ344" s="16" t="s">
        <v>843</v>
      </c>
      <c r="CK344" s="16" t="s">
        <v>843</v>
      </c>
      <c r="CP344" s="16" t="s">
        <v>865</v>
      </c>
      <c r="DX344" s="16" t="s">
        <v>867</v>
      </c>
      <c r="DY344" s="16" t="s">
        <v>867</v>
      </c>
      <c r="GC344" s="16" t="s">
        <v>5330</v>
      </c>
      <c r="GF344" s="16" t="s">
        <v>867</v>
      </c>
      <c r="GG344" s="16" t="s">
        <v>867</v>
      </c>
      <c r="GV344" s="16" t="s">
        <v>5449</v>
      </c>
      <c r="GW344" s="16" t="s">
        <v>843</v>
      </c>
      <c r="GX344" s="16" t="s">
        <v>843</v>
      </c>
      <c r="GY344" s="16" t="s">
        <v>843</v>
      </c>
      <c r="GZ344" s="16" t="s">
        <v>844</v>
      </c>
      <c r="HA344" s="16" t="s">
        <v>843</v>
      </c>
      <c r="HB344" s="16" t="s">
        <v>843</v>
      </c>
      <c r="HC344" s="16" t="s">
        <v>843</v>
      </c>
      <c r="HD344" s="16" t="s">
        <v>843</v>
      </c>
      <c r="HE344" s="16" t="s">
        <v>843</v>
      </c>
      <c r="HF344" s="16" t="s">
        <v>843</v>
      </c>
      <c r="HH344" s="16" t="s">
        <v>5474</v>
      </c>
      <c r="HK344" s="16" t="s">
        <v>865</v>
      </c>
      <c r="HM344" s="16" t="s">
        <v>865</v>
      </c>
      <c r="HZ344" s="16" t="s">
        <v>7944</v>
      </c>
      <c r="KE344" s="16" t="s">
        <v>5582</v>
      </c>
      <c r="KG344" s="16" t="s">
        <v>7015</v>
      </c>
      <c r="KH344" s="16" t="s">
        <v>7033</v>
      </c>
      <c r="KI344" s="16" t="s">
        <v>865</v>
      </c>
      <c r="LG344" s="16" t="s">
        <v>867</v>
      </c>
      <c r="LH344" s="16" t="s">
        <v>867</v>
      </c>
      <c r="LI344" s="16" t="s">
        <v>867</v>
      </c>
      <c r="LJ344" s="16" t="s">
        <v>867</v>
      </c>
      <c r="LK344" s="16" t="s">
        <v>867</v>
      </c>
      <c r="LL344" s="16" t="s">
        <v>5666</v>
      </c>
      <c r="LM344" s="16" t="s">
        <v>843</v>
      </c>
      <c r="LN344" s="16" t="s">
        <v>843</v>
      </c>
      <c r="LO344" s="16" t="s">
        <v>843</v>
      </c>
      <c r="LP344" s="16" t="s">
        <v>844</v>
      </c>
      <c r="LQ344" s="16" t="s">
        <v>843</v>
      </c>
      <c r="LR344" s="16" t="s">
        <v>843</v>
      </c>
      <c r="LS344" s="16" t="s">
        <v>843</v>
      </c>
      <c r="LT344" s="16" t="s">
        <v>843</v>
      </c>
      <c r="LU344" s="16" t="s">
        <v>843</v>
      </c>
      <c r="LV344" s="16" t="s">
        <v>843</v>
      </c>
      <c r="LW344" s="16" t="s">
        <v>843</v>
      </c>
      <c r="LX344" s="16" t="s">
        <v>843</v>
      </c>
      <c r="LY344" s="16" t="s">
        <v>843</v>
      </c>
      <c r="LZ344" s="16" t="s">
        <v>843</v>
      </c>
      <c r="MA344" s="16" t="s">
        <v>843</v>
      </c>
      <c r="MC344" s="16" t="s">
        <v>5694</v>
      </c>
      <c r="MD344" s="16" t="s">
        <v>844</v>
      </c>
      <c r="ME344" s="16" t="s">
        <v>843</v>
      </c>
      <c r="MF344" s="16" t="s">
        <v>843</v>
      </c>
      <c r="MG344" s="16" t="s">
        <v>843</v>
      </c>
      <c r="MH344" s="16" t="s">
        <v>843</v>
      </c>
      <c r="MI344" s="16" t="s">
        <v>843</v>
      </c>
      <c r="MJ344" s="16" t="s">
        <v>843</v>
      </c>
      <c r="MK344" s="16" t="s">
        <v>843</v>
      </c>
      <c r="ML344" s="16" t="s">
        <v>843</v>
      </c>
      <c r="MM344" s="16" t="s">
        <v>843</v>
      </c>
      <c r="MN344" s="16" t="s">
        <v>843</v>
      </c>
      <c r="MO344" s="16" t="s">
        <v>843</v>
      </c>
      <c r="MP344" s="16" t="s">
        <v>843</v>
      </c>
      <c r="MQ344" s="16" t="s">
        <v>843</v>
      </c>
      <c r="MR344" s="16" t="s">
        <v>843</v>
      </c>
      <c r="MS344" s="16" t="s">
        <v>843</v>
      </c>
      <c r="MT344" s="16" t="s">
        <v>843</v>
      </c>
      <c r="MU344" s="16" t="s">
        <v>843</v>
      </c>
      <c r="MV344" s="16" t="s">
        <v>843</v>
      </c>
      <c r="MX344" s="16" t="s">
        <v>5694</v>
      </c>
      <c r="MY344" s="16" t="s">
        <v>844</v>
      </c>
      <c r="MZ344" s="16" t="s">
        <v>843</v>
      </c>
      <c r="NA344" s="16" t="s">
        <v>843</v>
      </c>
      <c r="NB344" s="16" t="s">
        <v>843</v>
      </c>
      <c r="NC344" s="16" t="s">
        <v>843</v>
      </c>
      <c r="ND344" s="16" t="s">
        <v>843</v>
      </c>
      <c r="NE344" s="16" t="s">
        <v>843</v>
      </c>
      <c r="NF344" s="16" t="s">
        <v>843</v>
      </c>
      <c r="NG344" s="16" t="s">
        <v>843</v>
      </c>
      <c r="NH344" s="16" t="s">
        <v>843</v>
      </c>
      <c r="NI344" s="16" t="s">
        <v>843</v>
      </c>
      <c r="NJ344" s="16" t="s">
        <v>843</v>
      </c>
      <c r="NK344" s="16" t="s">
        <v>843</v>
      </c>
      <c r="NL344" s="16" t="s">
        <v>843</v>
      </c>
      <c r="NM344" s="16" t="s">
        <v>843</v>
      </c>
      <c r="NN344" s="16" t="s">
        <v>843</v>
      </c>
      <c r="NO344" s="16" t="s">
        <v>843</v>
      </c>
      <c r="NP344" s="16" t="s">
        <v>843</v>
      </c>
      <c r="NQ344" s="16" t="s">
        <v>843</v>
      </c>
      <c r="NS344" s="16" t="s">
        <v>5694</v>
      </c>
      <c r="NT344" s="16" t="s">
        <v>844</v>
      </c>
      <c r="NU344" s="16" t="s">
        <v>843</v>
      </c>
      <c r="NV344" s="16" t="s">
        <v>843</v>
      </c>
      <c r="NW344" s="16" t="s">
        <v>843</v>
      </c>
      <c r="NX344" s="16" t="s">
        <v>843</v>
      </c>
      <c r="NY344" s="16" t="s">
        <v>843</v>
      </c>
      <c r="NZ344" s="16" t="s">
        <v>843</v>
      </c>
      <c r="OA344" s="16" t="s">
        <v>843</v>
      </c>
      <c r="OB344" s="16" t="s">
        <v>843</v>
      </c>
      <c r="OC344" s="16" t="s">
        <v>843</v>
      </c>
      <c r="OD344" s="16" t="s">
        <v>843</v>
      </c>
      <c r="OE344" s="16" t="s">
        <v>843</v>
      </c>
      <c r="OF344" s="16" t="s">
        <v>843</v>
      </c>
      <c r="OG344" s="16" t="s">
        <v>843</v>
      </c>
      <c r="OH344" s="16" t="s">
        <v>843</v>
      </c>
      <c r="OI344" s="16" t="s">
        <v>843</v>
      </c>
      <c r="OK344" s="16" t="s">
        <v>5694</v>
      </c>
      <c r="OL344" s="16" t="s">
        <v>844</v>
      </c>
      <c r="OM344" s="16" t="s">
        <v>843</v>
      </c>
      <c r="ON344" s="16" t="s">
        <v>843</v>
      </c>
      <c r="OO344" s="16" t="s">
        <v>843</v>
      </c>
      <c r="OP344" s="16" t="s">
        <v>843</v>
      </c>
      <c r="OQ344" s="16" t="s">
        <v>843</v>
      </c>
      <c r="OR344" s="16" t="s">
        <v>843</v>
      </c>
      <c r="OS344" s="16" t="s">
        <v>843</v>
      </c>
      <c r="OT344" s="16" t="s">
        <v>843</v>
      </c>
      <c r="OU344" s="16" t="s">
        <v>843</v>
      </c>
      <c r="OV344" s="16" t="s">
        <v>843</v>
      </c>
      <c r="OW344" s="16" t="s">
        <v>843</v>
      </c>
      <c r="OX344" s="16" t="s">
        <v>843</v>
      </c>
      <c r="OY344" s="16" t="s">
        <v>843</v>
      </c>
      <c r="OZ344" s="16" t="s">
        <v>843</v>
      </c>
      <c r="PA344" s="16" t="s">
        <v>843</v>
      </c>
      <c r="PC344" s="16" t="s">
        <v>865</v>
      </c>
      <c r="PD344" s="16" t="s">
        <v>865</v>
      </c>
      <c r="PY344" s="16" t="s">
        <v>867</v>
      </c>
      <c r="PZ344" s="16">
        <v>1</v>
      </c>
      <c r="QP344" s="16" t="s">
        <v>867</v>
      </c>
      <c r="QR344" s="16" t="s">
        <v>867</v>
      </c>
      <c r="QT344" s="16" t="s">
        <v>867</v>
      </c>
      <c r="QV344" s="16" t="s">
        <v>867</v>
      </c>
      <c r="QX344" s="16" t="s">
        <v>867</v>
      </c>
      <c r="QY344" s="16" t="s">
        <v>867</v>
      </c>
      <c r="RD344" s="16" t="s">
        <v>865</v>
      </c>
      <c r="RF344" s="16" t="s">
        <v>865</v>
      </c>
      <c r="RH344" s="16" t="s">
        <v>865</v>
      </c>
      <c r="RJ344" s="16" t="s">
        <v>865</v>
      </c>
      <c r="RN344" s="16" t="s">
        <v>867</v>
      </c>
      <c r="RP344" s="16" t="s">
        <v>867</v>
      </c>
      <c r="RR344" s="16" t="s">
        <v>867</v>
      </c>
      <c r="RT344" s="16" t="s">
        <v>867</v>
      </c>
      <c r="RV344" s="16" t="s">
        <v>867</v>
      </c>
      <c r="RX344" s="16" t="s">
        <v>7724</v>
      </c>
      <c r="RZ344" s="16" t="s">
        <v>867</v>
      </c>
      <c r="SQ344" s="16" t="s">
        <v>867</v>
      </c>
      <c r="SS344" s="16" t="s">
        <v>7296</v>
      </c>
      <c r="ST344" s="16" t="s">
        <v>7761</v>
      </c>
      <c r="TN344" s="16">
        <v>12000</v>
      </c>
      <c r="TO344" s="16">
        <v>0</v>
      </c>
      <c r="TP344" s="16">
        <v>2300</v>
      </c>
      <c r="TQ344" s="16">
        <v>1000</v>
      </c>
      <c r="TR344" s="16">
        <v>1000</v>
      </c>
      <c r="TS344" s="16">
        <v>500</v>
      </c>
      <c r="TT344" s="16">
        <v>0</v>
      </c>
      <c r="TU344" s="16">
        <v>1000</v>
      </c>
      <c r="TV344" s="16">
        <v>500</v>
      </c>
      <c r="TW344" s="16">
        <v>0</v>
      </c>
      <c r="TX344" s="16">
        <v>10000</v>
      </c>
      <c r="TZ344" s="16" t="s">
        <v>7367</v>
      </c>
      <c r="UA344" s="16" t="s">
        <v>5941</v>
      </c>
      <c r="UB344" s="16">
        <v>0</v>
      </c>
      <c r="UC344" s="16" t="s">
        <v>844</v>
      </c>
      <c r="UD344" s="16" t="s">
        <v>843</v>
      </c>
      <c r="UE344" s="16" t="s">
        <v>843</v>
      </c>
      <c r="UF344" s="16" t="s">
        <v>843</v>
      </c>
      <c r="UG344" s="16" t="s">
        <v>843</v>
      </c>
      <c r="UH344" s="16" t="s">
        <v>843</v>
      </c>
      <c r="UL344" s="16">
        <v>25000</v>
      </c>
      <c r="WO344" s="16" t="s">
        <v>6926</v>
      </c>
      <c r="YN344" s="16" t="s">
        <v>7040</v>
      </c>
      <c r="YP344" s="16" t="s">
        <v>7990</v>
      </c>
      <c r="YR344" s="16" t="s">
        <v>10537</v>
      </c>
      <c r="YS344" s="16" t="s">
        <v>10538</v>
      </c>
      <c r="YT344" s="16" t="s">
        <v>8694</v>
      </c>
      <c r="YU344" s="16" t="s">
        <v>10539</v>
      </c>
      <c r="YV344" s="16" t="s">
        <v>8696</v>
      </c>
      <c r="YW344" s="16" t="s">
        <v>844</v>
      </c>
      <c r="YX344" s="16" t="s">
        <v>8696</v>
      </c>
      <c r="YY344" s="16" t="s">
        <v>8824</v>
      </c>
      <c r="YZ344" s="16" t="s">
        <v>843</v>
      </c>
      <c r="ZA344" s="16" t="s">
        <v>8762</v>
      </c>
      <c r="ZB344" s="16">
        <v>18716.66</v>
      </c>
      <c r="ZC344" s="16" t="s">
        <v>9253</v>
      </c>
      <c r="ZD344" s="16" t="s">
        <v>843</v>
      </c>
      <c r="ZE344" s="16" t="s">
        <v>9068</v>
      </c>
      <c r="ZF344" s="16" t="s">
        <v>8739</v>
      </c>
      <c r="ZG344" s="16" t="s">
        <v>8723</v>
      </c>
      <c r="ZH344" s="16" t="s">
        <v>8752</v>
      </c>
      <c r="ZI344" s="16" t="s">
        <v>8724</v>
      </c>
      <c r="ZJ344" s="16" t="s">
        <v>8699</v>
      </c>
      <c r="ZK344" s="16" t="s">
        <v>843</v>
      </c>
      <c r="ZL344" s="16" t="s">
        <v>8723</v>
      </c>
      <c r="ZM344" s="16" t="s">
        <v>843</v>
      </c>
      <c r="ZN344" s="16" t="s">
        <v>8755</v>
      </c>
      <c r="ZO344" s="16" t="s">
        <v>487</v>
      </c>
      <c r="ZP344" s="16" t="s">
        <v>487</v>
      </c>
      <c r="ZQ344" s="16" t="s">
        <v>487</v>
      </c>
      <c r="ZR344" s="16" t="s">
        <v>486</v>
      </c>
      <c r="ZS344" s="16" t="s">
        <v>844</v>
      </c>
      <c r="ZT344" s="16" t="s">
        <v>8705</v>
      </c>
      <c r="ZU344" s="16" t="s">
        <v>8706</v>
      </c>
      <c r="ZV344" s="16" t="s">
        <v>487</v>
      </c>
      <c r="ZW344" s="16" t="s">
        <v>1056</v>
      </c>
      <c r="ZX344" s="16" t="s">
        <v>1056</v>
      </c>
      <c r="ZY344" s="16" t="s">
        <v>1056</v>
      </c>
      <c r="ZZ344" s="16" t="s">
        <v>1056</v>
      </c>
      <c r="AAA344" s="16" t="s">
        <v>843</v>
      </c>
      <c r="AAB344" s="16" t="s">
        <v>843</v>
      </c>
      <c r="AAC344" s="16">
        <v>1</v>
      </c>
      <c r="AAD344" s="16" t="s">
        <v>844</v>
      </c>
      <c r="AAE344" s="16" t="s">
        <v>844</v>
      </c>
      <c r="AAF344" s="16" t="s">
        <v>843</v>
      </c>
      <c r="AAG344" s="16" t="s">
        <v>843</v>
      </c>
      <c r="AAH344" s="16" t="s">
        <v>843</v>
      </c>
      <c r="AAI344" s="16" t="s">
        <v>1056</v>
      </c>
      <c r="AAJ344" s="16" t="s">
        <v>624</v>
      </c>
      <c r="AAK344" s="16" t="s">
        <v>649</v>
      </c>
      <c r="AAL344" s="16" t="s">
        <v>904</v>
      </c>
      <c r="AAM344" s="16" t="s">
        <v>663</v>
      </c>
      <c r="AAN344" s="16" t="s">
        <v>8707</v>
      </c>
      <c r="AAO344" s="16" t="s">
        <v>1018</v>
      </c>
      <c r="AAP344" s="16" t="s">
        <v>8708</v>
      </c>
      <c r="AAS344" s="16">
        <v>25000</v>
      </c>
      <c r="AAT344" s="16" t="s">
        <v>782</v>
      </c>
      <c r="AAU344" s="16" t="s">
        <v>782</v>
      </c>
      <c r="AAV344" s="16" t="s">
        <v>782</v>
      </c>
      <c r="AAW344" s="16" t="s">
        <v>782</v>
      </c>
      <c r="AAX344" s="16" t="s">
        <v>843</v>
      </c>
      <c r="AAY344" s="16" t="s">
        <v>8710</v>
      </c>
      <c r="AAZ344" s="16" t="s">
        <v>782</v>
      </c>
      <c r="ABA344" s="16" t="s">
        <v>782</v>
      </c>
      <c r="ABB344" s="16" t="s">
        <v>782</v>
      </c>
      <c r="ABC344" s="16" t="s">
        <v>782</v>
      </c>
      <c r="ABD344" s="16" t="s">
        <v>782</v>
      </c>
      <c r="ABE344" s="16" t="s">
        <v>782</v>
      </c>
      <c r="ABF344" s="16" t="s">
        <v>782</v>
      </c>
      <c r="ABG344" s="16" t="s">
        <v>782</v>
      </c>
      <c r="ABH344" s="16" t="s">
        <v>782</v>
      </c>
      <c r="ABI344" s="16" t="s">
        <v>782</v>
      </c>
      <c r="ABJ344" s="16" t="s">
        <v>782</v>
      </c>
      <c r="ABK344" s="16" t="s">
        <v>782</v>
      </c>
      <c r="ABL344" s="16" t="s">
        <v>843</v>
      </c>
      <c r="ABM344" s="16" t="s">
        <v>843</v>
      </c>
      <c r="ABN344" s="16" t="s">
        <v>1034</v>
      </c>
      <c r="ABO344" s="16" t="s">
        <v>486</v>
      </c>
      <c r="ABP344" s="16" t="s">
        <v>971</v>
      </c>
      <c r="ABQ344" s="16" t="s">
        <v>4321</v>
      </c>
      <c r="ABR344" s="16" t="s">
        <v>474</v>
      </c>
      <c r="ABS344" s="16" t="s">
        <v>451</v>
      </c>
      <c r="ABT344" s="16" t="s">
        <v>8746</v>
      </c>
      <c r="ABU344" s="16" t="s">
        <v>1056</v>
      </c>
      <c r="ABV344" s="16" t="s">
        <v>487</v>
      </c>
      <c r="ABW344" s="16" t="s">
        <v>487</v>
      </c>
      <c r="ABX344" s="16" t="s">
        <v>894</v>
      </c>
      <c r="ABY344" s="16" t="s">
        <v>486</v>
      </c>
      <c r="ABZ344" s="16" t="s">
        <v>486</v>
      </c>
      <c r="ACA344" s="16" t="s">
        <v>759</v>
      </c>
      <c r="ACB344" s="16" t="s">
        <v>775</v>
      </c>
      <c r="ACC344" s="16" t="s">
        <v>737</v>
      </c>
      <c r="ACD344" s="16" t="s">
        <v>486</v>
      </c>
      <c r="ACE344" s="16" t="s">
        <v>486</v>
      </c>
      <c r="ACG344" s="16" t="s">
        <v>1014</v>
      </c>
      <c r="ACH344" s="16" t="s">
        <v>1009</v>
      </c>
      <c r="ACI344" s="16" t="s">
        <v>462</v>
      </c>
      <c r="ACJ344" s="16">
        <v>1.1910000000000001</v>
      </c>
      <c r="ACK344" s="16" t="s">
        <v>478</v>
      </c>
      <c r="ACL344" s="16" t="s">
        <v>738</v>
      </c>
      <c r="ACM344" s="16" t="s">
        <v>1192</v>
      </c>
      <c r="ACN344" s="16" t="s">
        <v>530</v>
      </c>
      <c r="ACO344" s="16" t="s">
        <v>1856</v>
      </c>
      <c r="ACQ344" s="16" t="s">
        <v>1203</v>
      </c>
      <c r="ACR344" s="16" t="s">
        <v>1645</v>
      </c>
      <c r="ACS344" s="16" t="s">
        <v>676</v>
      </c>
      <c r="ACT344" s="16" t="s">
        <v>1522</v>
      </c>
      <c r="ACU344" s="16" t="s">
        <v>831</v>
      </c>
      <c r="ACV344" s="16" t="s">
        <v>8756</v>
      </c>
      <c r="ACW344" s="16" t="s">
        <v>451</v>
      </c>
      <c r="ACX344" s="16" t="s">
        <v>1916</v>
      </c>
      <c r="ACY344" s="16" t="s">
        <v>1947</v>
      </c>
      <c r="ACZ344" s="16">
        <v>1</v>
      </c>
      <c r="ADA344" s="16">
        <v>1</v>
      </c>
      <c r="ADB344" s="16">
        <v>1</v>
      </c>
      <c r="ADC344" s="16">
        <v>1</v>
      </c>
      <c r="ADD344" s="16">
        <v>1</v>
      </c>
      <c r="ADE344" s="16" t="s">
        <v>8712</v>
      </c>
      <c r="ADF344" s="16">
        <v>0</v>
      </c>
      <c r="ADG344" s="16" t="s">
        <v>486</v>
      </c>
      <c r="ADH344" s="16">
        <v>1</v>
      </c>
      <c r="ADI344" s="16" t="s">
        <v>1553</v>
      </c>
      <c r="ADJ344" s="16" t="s">
        <v>1742</v>
      </c>
      <c r="ADK344" s="16" t="s">
        <v>13194</v>
      </c>
      <c r="ADL344" s="16" t="s">
        <v>1763</v>
      </c>
      <c r="ADM344" s="16" t="s">
        <v>13195</v>
      </c>
      <c r="ADN344" s="16" t="s">
        <v>1764</v>
      </c>
      <c r="ADO344" s="16" t="s">
        <v>1766</v>
      </c>
      <c r="ADP344" s="16" t="s">
        <v>1751</v>
      </c>
      <c r="ADQ344" s="16" t="s">
        <v>13196</v>
      </c>
      <c r="ADR344" s="16" t="s">
        <v>13194</v>
      </c>
      <c r="ADS344" s="16" t="s">
        <v>1752</v>
      </c>
      <c r="ADY344" s="16" t="s">
        <v>1060</v>
      </c>
      <c r="AEA344" s="16">
        <v>18716.666666666701</v>
      </c>
      <c r="AEC344" s="16" t="s">
        <v>1061</v>
      </c>
      <c r="AED344" s="16">
        <v>6250</v>
      </c>
      <c r="AEE344" s="16" t="s">
        <v>952</v>
      </c>
      <c r="AEI344" s="16">
        <v>3000</v>
      </c>
      <c r="AEK344" s="16">
        <v>575</v>
      </c>
      <c r="AEL344" s="16">
        <v>250</v>
      </c>
      <c r="AEM344" s="16">
        <v>125</v>
      </c>
      <c r="AEN344" s="16">
        <v>250</v>
      </c>
      <c r="AEO344" s="16">
        <v>125</v>
      </c>
      <c r="AEP344" s="16">
        <v>250</v>
      </c>
    </row>
    <row r="345" spans="1:822" x14ac:dyDescent="0.25">
      <c r="A345" s="30">
        <v>45832</v>
      </c>
      <c r="B345" s="16" t="s">
        <v>10540</v>
      </c>
      <c r="C345" s="16" t="s">
        <v>867</v>
      </c>
      <c r="D345" s="16" t="s">
        <v>867</v>
      </c>
      <c r="E345" s="16">
        <v>62</v>
      </c>
      <c r="F345" s="16" t="s">
        <v>8153</v>
      </c>
      <c r="G345" s="16" t="s">
        <v>4113</v>
      </c>
      <c r="I345" s="16" t="s">
        <v>4174</v>
      </c>
      <c r="Z345" s="16" t="s">
        <v>993</v>
      </c>
      <c r="AA345" s="16" t="s">
        <v>474</v>
      </c>
      <c r="AB345" s="16">
        <v>2</v>
      </c>
      <c r="AC345" s="16" t="s">
        <v>843</v>
      </c>
      <c r="AD345" s="16" t="s">
        <v>843</v>
      </c>
      <c r="AE345" s="16" t="s">
        <v>843</v>
      </c>
      <c r="AF345" s="16" t="s">
        <v>844</v>
      </c>
      <c r="AG345" s="16" t="s">
        <v>844</v>
      </c>
      <c r="AH345" s="16" t="s">
        <v>844</v>
      </c>
      <c r="AI345" s="16" t="s">
        <v>844</v>
      </c>
      <c r="AJ345" s="16" t="s">
        <v>843</v>
      </c>
      <c r="AK345" s="16" t="s">
        <v>843</v>
      </c>
      <c r="AM345" s="16" t="s">
        <v>737</v>
      </c>
      <c r="AN345" s="16" t="s">
        <v>759</v>
      </c>
      <c r="AP345" s="16" t="s">
        <v>774</v>
      </c>
      <c r="AR345" s="16" t="s">
        <v>6907</v>
      </c>
      <c r="BB345" s="16">
        <v>3</v>
      </c>
      <c r="BC345" s="16" t="s">
        <v>7878</v>
      </c>
      <c r="BE345" s="16" t="s">
        <v>5098</v>
      </c>
      <c r="BV345" s="16" t="s">
        <v>4433</v>
      </c>
      <c r="BW345" s="16" t="s">
        <v>844</v>
      </c>
      <c r="BX345" s="16" t="s">
        <v>843</v>
      </c>
      <c r="BY345" s="16" t="s">
        <v>843</v>
      </c>
      <c r="BZ345" s="16" t="s">
        <v>843</v>
      </c>
      <c r="CA345" s="16" t="s">
        <v>843</v>
      </c>
      <c r="CB345" s="16" t="s">
        <v>843</v>
      </c>
      <c r="CC345" s="16" t="s">
        <v>843</v>
      </c>
      <c r="CD345" s="16" t="s">
        <v>843</v>
      </c>
      <c r="CE345" s="16" t="s">
        <v>843</v>
      </c>
      <c r="CF345" s="16" t="s">
        <v>843</v>
      </c>
      <c r="CG345" s="16" t="s">
        <v>843</v>
      </c>
      <c r="CH345" s="16" t="s">
        <v>843</v>
      </c>
      <c r="CI345" s="16" t="s">
        <v>843</v>
      </c>
      <c r="CJ345" s="16" t="s">
        <v>843</v>
      </c>
      <c r="CK345" s="16" t="s">
        <v>843</v>
      </c>
      <c r="CP345" s="16" t="s">
        <v>867</v>
      </c>
      <c r="CQ345" s="16" t="s">
        <v>5191</v>
      </c>
      <c r="CR345" s="16" t="s">
        <v>844</v>
      </c>
      <c r="CS345" s="16" t="s">
        <v>843</v>
      </c>
      <c r="CT345" s="16" t="s">
        <v>843</v>
      </c>
      <c r="CU345" s="16" t="s">
        <v>843</v>
      </c>
      <c r="CV345" s="16" t="s">
        <v>843</v>
      </c>
      <c r="CW345" s="16" t="s">
        <v>843</v>
      </c>
      <c r="CX345" s="16" t="s">
        <v>843</v>
      </c>
      <c r="CY345" s="16" t="s">
        <v>843</v>
      </c>
      <c r="CZ345" s="16" t="s">
        <v>843</v>
      </c>
      <c r="DA345" s="16" t="s">
        <v>5184</v>
      </c>
      <c r="DX345" s="16" t="s">
        <v>7842</v>
      </c>
      <c r="DY345" s="16" t="s">
        <v>867</v>
      </c>
      <c r="GC345" s="16" t="s">
        <v>5330</v>
      </c>
      <c r="GF345" s="16" t="s">
        <v>867</v>
      </c>
      <c r="GG345" s="16" t="s">
        <v>867</v>
      </c>
      <c r="GV345" s="16" t="s">
        <v>5443</v>
      </c>
      <c r="GW345" s="16" t="s">
        <v>843</v>
      </c>
      <c r="GX345" s="16" t="s">
        <v>844</v>
      </c>
      <c r="GY345" s="16" t="s">
        <v>843</v>
      </c>
      <c r="GZ345" s="16" t="s">
        <v>843</v>
      </c>
      <c r="HA345" s="16" t="s">
        <v>843</v>
      </c>
      <c r="HB345" s="16" t="s">
        <v>843</v>
      </c>
      <c r="HC345" s="16" t="s">
        <v>843</v>
      </c>
      <c r="HD345" s="16" t="s">
        <v>843</v>
      </c>
      <c r="HE345" s="16" t="s">
        <v>843</v>
      </c>
      <c r="HF345" s="16" t="s">
        <v>843</v>
      </c>
      <c r="HH345" s="16" t="s">
        <v>5456</v>
      </c>
      <c r="HK345" s="16" t="s">
        <v>865</v>
      </c>
      <c r="HM345" s="16" t="s">
        <v>865</v>
      </c>
      <c r="HZ345" s="16" t="s">
        <v>7944</v>
      </c>
      <c r="KE345" s="16" t="s">
        <v>5582</v>
      </c>
      <c r="KG345" s="16" t="s">
        <v>7015</v>
      </c>
      <c r="KH345" s="16" t="s">
        <v>7033</v>
      </c>
      <c r="KI345" s="16" t="s">
        <v>865</v>
      </c>
      <c r="LG345" s="16" t="s">
        <v>867</v>
      </c>
      <c r="LH345" s="16" t="s">
        <v>864</v>
      </c>
      <c r="LI345" s="16" t="s">
        <v>867</v>
      </c>
      <c r="LJ345" s="16" t="s">
        <v>867</v>
      </c>
      <c r="LK345" s="16" t="s">
        <v>864</v>
      </c>
      <c r="LL345" s="16" t="s">
        <v>5663</v>
      </c>
      <c r="LM345" s="16" t="s">
        <v>843</v>
      </c>
      <c r="LN345" s="16" t="s">
        <v>843</v>
      </c>
      <c r="LO345" s="16" t="s">
        <v>844</v>
      </c>
      <c r="LP345" s="16" t="s">
        <v>843</v>
      </c>
      <c r="LQ345" s="16" t="s">
        <v>843</v>
      </c>
      <c r="LR345" s="16" t="s">
        <v>843</v>
      </c>
      <c r="LS345" s="16" t="s">
        <v>843</v>
      </c>
      <c r="LT345" s="16" t="s">
        <v>843</v>
      </c>
      <c r="LU345" s="16" t="s">
        <v>843</v>
      </c>
      <c r="LV345" s="16" t="s">
        <v>843</v>
      </c>
      <c r="LW345" s="16" t="s">
        <v>843</v>
      </c>
      <c r="LX345" s="16" t="s">
        <v>843</v>
      </c>
      <c r="LY345" s="16" t="s">
        <v>843</v>
      </c>
      <c r="LZ345" s="16" t="s">
        <v>843</v>
      </c>
      <c r="MA345" s="16" t="s">
        <v>843</v>
      </c>
      <c r="MC345" s="16" t="s">
        <v>5694</v>
      </c>
      <c r="MD345" s="16" t="s">
        <v>844</v>
      </c>
      <c r="ME345" s="16" t="s">
        <v>843</v>
      </c>
      <c r="MF345" s="16" t="s">
        <v>843</v>
      </c>
      <c r="MG345" s="16" t="s">
        <v>843</v>
      </c>
      <c r="MH345" s="16" t="s">
        <v>843</v>
      </c>
      <c r="MI345" s="16" t="s">
        <v>843</v>
      </c>
      <c r="MJ345" s="16" t="s">
        <v>843</v>
      </c>
      <c r="MK345" s="16" t="s">
        <v>843</v>
      </c>
      <c r="ML345" s="16" t="s">
        <v>843</v>
      </c>
      <c r="MM345" s="16" t="s">
        <v>843</v>
      </c>
      <c r="MN345" s="16" t="s">
        <v>843</v>
      </c>
      <c r="MO345" s="16" t="s">
        <v>843</v>
      </c>
      <c r="MP345" s="16" t="s">
        <v>843</v>
      </c>
      <c r="MQ345" s="16" t="s">
        <v>843</v>
      </c>
      <c r="MR345" s="16" t="s">
        <v>843</v>
      </c>
      <c r="MS345" s="16" t="s">
        <v>843</v>
      </c>
      <c r="MT345" s="16" t="s">
        <v>843</v>
      </c>
      <c r="MU345" s="16" t="s">
        <v>843</v>
      </c>
      <c r="MV345" s="16" t="s">
        <v>843</v>
      </c>
      <c r="MX345" s="16" t="s">
        <v>5694</v>
      </c>
      <c r="MY345" s="16" t="s">
        <v>844</v>
      </c>
      <c r="MZ345" s="16" t="s">
        <v>843</v>
      </c>
      <c r="NA345" s="16" t="s">
        <v>843</v>
      </c>
      <c r="NB345" s="16" t="s">
        <v>843</v>
      </c>
      <c r="NC345" s="16" t="s">
        <v>843</v>
      </c>
      <c r="ND345" s="16" t="s">
        <v>843</v>
      </c>
      <c r="NE345" s="16" t="s">
        <v>843</v>
      </c>
      <c r="NF345" s="16" t="s">
        <v>843</v>
      </c>
      <c r="NG345" s="16" t="s">
        <v>843</v>
      </c>
      <c r="NH345" s="16" t="s">
        <v>843</v>
      </c>
      <c r="NI345" s="16" t="s">
        <v>843</v>
      </c>
      <c r="NJ345" s="16" t="s">
        <v>843</v>
      </c>
      <c r="NK345" s="16" t="s">
        <v>843</v>
      </c>
      <c r="NL345" s="16" t="s">
        <v>843</v>
      </c>
      <c r="NM345" s="16" t="s">
        <v>843</v>
      </c>
      <c r="NN345" s="16" t="s">
        <v>843</v>
      </c>
      <c r="NO345" s="16" t="s">
        <v>843</v>
      </c>
      <c r="NP345" s="16" t="s">
        <v>843</v>
      </c>
      <c r="NQ345" s="16" t="s">
        <v>843</v>
      </c>
      <c r="PC345" s="16" t="s">
        <v>865</v>
      </c>
      <c r="PD345" s="16" t="s">
        <v>865</v>
      </c>
      <c r="PY345" s="16" t="s">
        <v>865</v>
      </c>
      <c r="QP345" s="16" t="s">
        <v>865</v>
      </c>
      <c r="QR345" s="16" t="s">
        <v>867</v>
      </c>
      <c r="QT345" s="16" t="s">
        <v>867</v>
      </c>
      <c r="QV345" s="16" t="s">
        <v>865</v>
      </c>
      <c r="QX345" s="16" t="s">
        <v>865</v>
      </c>
      <c r="RD345" s="16" t="s">
        <v>4216</v>
      </c>
      <c r="RF345" s="16" t="s">
        <v>865</v>
      </c>
      <c r="RH345" s="16" t="s">
        <v>865</v>
      </c>
      <c r="RJ345" s="16" t="s">
        <v>865</v>
      </c>
      <c r="RN345" s="16" t="s">
        <v>867</v>
      </c>
      <c r="RP345" s="16" t="s">
        <v>867</v>
      </c>
      <c r="RR345" s="16" t="s">
        <v>867</v>
      </c>
      <c r="RT345" s="16" t="s">
        <v>867</v>
      </c>
      <c r="RV345" s="16" t="s">
        <v>867</v>
      </c>
      <c r="RX345" s="16" t="s">
        <v>867</v>
      </c>
      <c r="RZ345" s="16" t="s">
        <v>867</v>
      </c>
      <c r="SQ345" s="16" t="s">
        <v>865</v>
      </c>
      <c r="SS345" s="16" t="s">
        <v>7305</v>
      </c>
      <c r="ST345" s="16" t="s">
        <v>7761</v>
      </c>
      <c r="TN345" s="16">
        <v>2000</v>
      </c>
      <c r="TP345" s="16">
        <v>1300</v>
      </c>
      <c r="TQ345" s="16">
        <v>600</v>
      </c>
      <c r="TR345" s="16">
        <v>300</v>
      </c>
      <c r="TS345" s="16">
        <v>100</v>
      </c>
      <c r="TU345" s="16">
        <v>1000</v>
      </c>
      <c r="TZ345" s="16" t="s">
        <v>7367</v>
      </c>
      <c r="UA345" s="16" t="s">
        <v>5971</v>
      </c>
      <c r="UB345" s="16">
        <v>0</v>
      </c>
      <c r="UC345" s="16" t="s">
        <v>843</v>
      </c>
      <c r="UD345" s="16" t="s">
        <v>843</v>
      </c>
      <c r="UE345" s="16" t="s">
        <v>843</v>
      </c>
      <c r="UF345" s="16" t="s">
        <v>844</v>
      </c>
      <c r="UG345" s="16" t="s">
        <v>843</v>
      </c>
      <c r="UH345" s="16" t="s">
        <v>843</v>
      </c>
      <c r="VX345" s="16" t="s">
        <v>9013</v>
      </c>
      <c r="VY345" s="16" t="s">
        <v>844</v>
      </c>
      <c r="VZ345" s="16" t="s">
        <v>843</v>
      </c>
      <c r="WA345" s="16" t="s">
        <v>843</v>
      </c>
      <c r="WB345" s="16" t="s">
        <v>843</v>
      </c>
      <c r="WC345" s="16" t="s">
        <v>844</v>
      </c>
      <c r="WD345" s="16" t="s">
        <v>843</v>
      </c>
      <c r="WE345" s="16" t="s">
        <v>843</v>
      </c>
      <c r="WF345" s="16" t="s">
        <v>843</v>
      </c>
      <c r="WH345" s="16">
        <v>1625</v>
      </c>
      <c r="WO345" s="16" t="s">
        <v>6926</v>
      </c>
      <c r="YN345" s="16" t="s">
        <v>7040</v>
      </c>
      <c r="YP345" s="16" t="s">
        <v>7984</v>
      </c>
      <c r="YR345" s="16" t="s">
        <v>10541</v>
      </c>
      <c r="YS345" s="16" t="s">
        <v>10542</v>
      </c>
      <c r="YT345" s="16" t="s">
        <v>8694</v>
      </c>
      <c r="YU345" s="16" t="s">
        <v>10543</v>
      </c>
      <c r="YV345" s="16" t="s">
        <v>8696</v>
      </c>
      <c r="YW345" s="16" t="s">
        <v>844</v>
      </c>
      <c r="YX345" s="16" t="s">
        <v>8696</v>
      </c>
      <c r="ZE345" s="16" t="s">
        <v>9295</v>
      </c>
      <c r="ZO345" s="16" t="s">
        <v>487</v>
      </c>
      <c r="ZP345" s="16" t="s">
        <v>487</v>
      </c>
      <c r="ZQ345" s="16" t="s">
        <v>486</v>
      </c>
      <c r="ZR345" s="16" t="s">
        <v>486</v>
      </c>
      <c r="ZS345" s="16" t="s">
        <v>8874</v>
      </c>
      <c r="ZT345" s="16" t="s">
        <v>8705</v>
      </c>
      <c r="ZU345" s="16" t="s">
        <v>8706</v>
      </c>
      <c r="ZV345" s="16" t="s">
        <v>487</v>
      </c>
      <c r="ZW345" s="16" t="s">
        <v>843</v>
      </c>
      <c r="ZX345" s="16" t="s">
        <v>843</v>
      </c>
      <c r="ZY345" s="16" t="s">
        <v>844</v>
      </c>
      <c r="ZZ345" s="16" t="s">
        <v>844</v>
      </c>
      <c r="AAA345" s="16" t="s">
        <v>1056</v>
      </c>
      <c r="AAB345" s="16" t="s">
        <v>843</v>
      </c>
      <c r="AAC345" s="16">
        <v>0</v>
      </c>
      <c r="AAD345" s="16" t="s">
        <v>844</v>
      </c>
      <c r="AAE345" s="16" t="s">
        <v>844</v>
      </c>
      <c r="AAF345" s="16" t="s">
        <v>843</v>
      </c>
      <c r="AAG345" s="16" t="s">
        <v>843</v>
      </c>
      <c r="AAH345" s="16" t="s">
        <v>843</v>
      </c>
      <c r="AAI345" s="16" t="s">
        <v>843</v>
      </c>
      <c r="AAJ345" s="16" t="s">
        <v>606</v>
      </c>
      <c r="AAK345" s="16" t="s">
        <v>655</v>
      </c>
      <c r="AAL345" s="16" t="s">
        <v>905</v>
      </c>
      <c r="AAM345" s="16" t="s">
        <v>663</v>
      </c>
      <c r="AAN345" s="16" t="s">
        <v>8707</v>
      </c>
      <c r="AAO345" s="16" t="s">
        <v>1019</v>
      </c>
      <c r="AAP345" s="16" t="s">
        <v>8708</v>
      </c>
      <c r="AAS345" s="16">
        <v>1625</v>
      </c>
      <c r="AAU345" s="16" t="s">
        <v>782</v>
      </c>
      <c r="AAV345" s="16" t="s">
        <v>782</v>
      </c>
      <c r="AAW345" s="16" t="s">
        <v>782</v>
      </c>
      <c r="AAX345" s="16" t="s">
        <v>843</v>
      </c>
      <c r="AAY345" s="16" t="s">
        <v>8710</v>
      </c>
      <c r="AAZ345" s="16" t="s">
        <v>782</v>
      </c>
      <c r="ABA345" s="16" t="s">
        <v>783</v>
      </c>
      <c r="ABB345" s="16" t="s">
        <v>782</v>
      </c>
      <c r="ABC345" s="16" t="s">
        <v>783</v>
      </c>
      <c r="ABD345" s="16" t="s">
        <v>782</v>
      </c>
      <c r="ABE345" s="16" t="s">
        <v>783</v>
      </c>
      <c r="ABF345" s="16" t="s">
        <v>782</v>
      </c>
      <c r="ABG345" s="16" t="s">
        <v>782</v>
      </c>
      <c r="ABH345" s="16" t="s">
        <v>782</v>
      </c>
      <c r="ABI345" s="16" t="s">
        <v>782</v>
      </c>
      <c r="ABJ345" s="16" t="s">
        <v>782</v>
      </c>
      <c r="ABK345" s="16" t="s">
        <v>782</v>
      </c>
      <c r="ABL345" s="16" t="s">
        <v>8732</v>
      </c>
      <c r="ABM345" s="16" t="s">
        <v>843</v>
      </c>
      <c r="ABN345" s="16" t="s">
        <v>1034</v>
      </c>
      <c r="ABO345" s="16" t="s">
        <v>486</v>
      </c>
      <c r="ABP345" s="16" t="s">
        <v>972</v>
      </c>
      <c r="ABQ345" s="16" t="s">
        <v>4324</v>
      </c>
      <c r="ABR345" s="16" t="s">
        <v>474</v>
      </c>
      <c r="ABS345" s="16" t="s">
        <v>457</v>
      </c>
      <c r="ABT345" s="16" t="s">
        <v>1056</v>
      </c>
      <c r="ABU345" s="16" t="s">
        <v>1056</v>
      </c>
      <c r="ABV345" s="16" t="s">
        <v>487</v>
      </c>
      <c r="ABW345" s="16" t="s">
        <v>487</v>
      </c>
      <c r="ABX345" s="16" t="s">
        <v>894</v>
      </c>
      <c r="ABY345" s="16" t="s">
        <v>486</v>
      </c>
      <c r="ABZ345" s="16" t="s">
        <v>486</v>
      </c>
      <c r="ACA345" s="16" t="s">
        <v>759</v>
      </c>
      <c r="ACB345" s="16" t="s">
        <v>774</v>
      </c>
      <c r="ACC345" s="16" t="s">
        <v>737</v>
      </c>
      <c r="ACD345" s="16" t="s">
        <v>486</v>
      </c>
      <c r="ACE345" s="16" t="s">
        <v>486</v>
      </c>
      <c r="ACG345" s="16" t="s">
        <v>1014</v>
      </c>
      <c r="ACH345" s="16" t="s">
        <v>1009</v>
      </c>
      <c r="ACI345" s="16" t="s">
        <v>462</v>
      </c>
      <c r="ACJ345" s="16">
        <v>1.1910000000000001</v>
      </c>
      <c r="ACK345" s="16" t="s">
        <v>478</v>
      </c>
      <c r="ACL345" s="16" t="s">
        <v>740</v>
      </c>
      <c r="ACM345" s="16" t="s">
        <v>1193</v>
      </c>
      <c r="ACN345" s="16" t="s">
        <v>1169</v>
      </c>
      <c r="ACO345" s="16" t="s">
        <v>1856</v>
      </c>
      <c r="ACP345" s="16">
        <v>1625</v>
      </c>
      <c r="ACQ345" s="16" t="s">
        <v>1202</v>
      </c>
      <c r="ACR345" s="16" t="s">
        <v>1644</v>
      </c>
      <c r="ACS345" s="16" t="s">
        <v>676</v>
      </c>
      <c r="ACT345" s="16" t="s">
        <v>1522</v>
      </c>
      <c r="ACU345" s="16" t="s">
        <v>833</v>
      </c>
      <c r="ACV345" s="16" t="s">
        <v>8711</v>
      </c>
      <c r="ACW345" s="16" t="s">
        <v>877</v>
      </c>
      <c r="ACX345" s="16" t="s">
        <v>1916</v>
      </c>
      <c r="ACY345" s="16" t="s">
        <v>1947</v>
      </c>
      <c r="ACZ345" s="16">
        <v>1</v>
      </c>
      <c r="ADA345" s="16">
        <v>0</v>
      </c>
      <c r="ADB345" s="16">
        <v>1</v>
      </c>
      <c r="ADC345" s="16">
        <v>1</v>
      </c>
      <c r="ADD345" s="16">
        <v>0</v>
      </c>
      <c r="ADE345" s="16" t="s">
        <v>8827</v>
      </c>
      <c r="ADF345" s="16">
        <v>0</v>
      </c>
      <c r="ADG345" s="16" t="s">
        <v>486</v>
      </c>
      <c r="ADH345" s="16">
        <v>2</v>
      </c>
      <c r="ADI345" s="16" t="s">
        <v>486</v>
      </c>
      <c r="ADJ345" s="16" t="s">
        <v>1743</v>
      </c>
      <c r="ADL345" s="16" t="s">
        <v>1761</v>
      </c>
      <c r="ADM345" s="16" t="s">
        <v>13195</v>
      </c>
      <c r="ADN345" s="16" t="s">
        <v>13196</v>
      </c>
      <c r="ADO345" s="16" t="s">
        <v>13197</v>
      </c>
      <c r="ADP345" s="16" t="s">
        <v>1751</v>
      </c>
      <c r="ADW345" s="16" t="s">
        <v>13199</v>
      </c>
      <c r="AEA345" s="16">
        <v>5300</v>
      </c>
      <c r="AEC345" s="16" t="s">
        <v>1058</v>
      </c>
      <c r="AED345" s="16">
        <v>812.5</v>
      </c>
      <c r="AEE345" s="16" t="s">
        <v>952</v>
      </c>
      <c r="AEG345" s="16">
        <v>1625</v>
      </c>
      <c r="AEI345" s="16">
        <v>1000</v>
      </c>
      <c r="AEK345" s="16">
        <v>650</v>
      </c>
      <c r="AEL345" s="16">
        <v>300</v>
      </c>
      <c r="AEN345" s="16">
        <v>150</v>
      </c>
      <c r="AEO345" s="16">
        <v>50</v>
      </c>
      <c r="AEP345" s="16">
        <v>500</v>
      </c>
    </row>
    <row r="346" spans="1:822" x14ac:dyDescent="0.25">
      <c r="A346" s="30">
        <v>45832</v>
      </c>
      <c r="B346" s="16" t="s">
        <v>10544</v>
      </c>
      <c r="C346" s="16" t="s">
        <v>867</v>
      </c>
      <c r="D346" s="16" t="s">
        <v>867</v>
      </c>
      <c r="E346" s="16">
        <v>39</v>
      </c>
      <c r="F346" s="16" t="s">
        <v>8153</v>
      </c>
      <c r="G346" s="16" t="s">
        <v>4097</v>
      </c>
      <c r="I346" s="16" t="s">
        <v>4148</v>
      </c>
      <c r="Z346" s="16" t="s">
        <v>992</v>
      </c>
      <c r="AA346" s="16" t="s">
        <v>470</v>
      </c>
      <c r="AB346" s="16">
        <v>3</v>
      </c>
      <c r="AC346" s="16" t="s">
        <v>1056</v>
      </c>
      <c r="AD346" s="16" t="s">
        <v>844</v>
      </c>
      <c r="AE346" s="16" t="s">
        <v>844</v>
      </c>
      <c r="AF346" s="16" t="s">
        <v>844</v>
      </c>
      <c r="AG346" s="16" t="s">
        <v>843</v>
      </c>
      <c r="AH346" s="16" t="s">
        <v>1056</v>
      </c>
      <c r="AI346" s="16" t="s">
        <v>844</v>
      </c>
      <c r="AJ346" s="16" t="s">
        <v>843</v>
      </c>
      <c r="AK346" s="16" t="s">
        <v>1056</v>
      </c>
      <c r="AM346" s="16" t="s">
        <v>736</v>
      </c>
      <c r="AN346" s="16" t="s">
        <v>761</v>
      </c>
      <c r="AP346" s="16" t="s">
        <v>774</v>
      </c>
      <c r="AR346" s="16" t="s">
        <v>6907</v>
      </c>
      <c r="BB346" s="16">
        <v>3</v>
      </c>
      <c r="BC346" s="16" t="s">
        <v>7878</v>
      </c>
      <c r="BE346" s="16" t="s">
        <v>5098</v>
      </c>
      <c r="BV346" s="16" t="s">
        <v>4433</v>
      </c>
      <c r="BW346" s="16" t="s">
        <v>844</v>
      </c>
      <c r="BX346" s="16" t="s">
        <v>843</v>
      </c>
      <c r="BY346" s="16" t="s">
        <v>843</v>
      </c>
      <c r="BZ346" s="16" t="s">
        <v>843</v>
      </c>
      <c r="CA346" s="16" t="s">
        <v>843</v>
      </c>
      <c r="CB346" s="16" t="s">
        <v>843</v>
      </c>
      <c r="CC346" s="16" t="s">
        <v>843</v>
      </c>
      <c r="CD346" s="16" t="s">
        <v>843</v>
      </c>
      <c r="CE346" s="16" t="s">
        <v>843</v>
      </c>
      <c r="CF346" s="16" t="s">
        <v>843</v>
      </c>
      <c r="CG346" s="16" t="s">
        <v>843</v>
      </c>
      <c r="CH346" s="16" t="s">
        <v>843</v>
      </c>
      <c r="CI346" s="16" t="s">
        <v>843</v>
      </c>
      <c r="CJ346" s="16" t="s">
        <v>843</v>
      </c>
      <c r="CK346" s="16" t="s">
        <v>843</v>
      </c>
      <c r="CP346" s="16" t="s">
        <v>865</v>
      </c>
      <c r="DX346" s="16" t="s">
        <v>7842</v>
      </c>
      <c r="DY346" s="16" t="s">
        <v>867</v>
      </c>
      <c r="GC346" s="16" t="s">
        <v>2337</v>
      </c>
      <c r="GD346" s="16" t="s">
        <v>9150</v>
      </c>
      <c r="GF346" s="16" t="s">
        <v>867</v>
      </c>
      <c r="GG346" s="16" t="s">
        <v>867</v>
      </c>
      <c r="GV346" s="16" t="s">
        <v>5440</v>
      </c>
      <c r="GW346" s="16" t="s">
        <v>844</v>
      </c>
      <c r="GX346" s="16" t="s">
        <v>843</v>
      </c>
      <c r="GY346" s="16" t="s">
        <v>843</v>
      </c>
      <c r="GZ346" s="16" t="s">
        <v>843</v>
      </c>
      <c r="HA346" s="16" t="s">
        <v>843</v>
      </c>
      <c r="HB346" s="16" t="s">
        <v>843</v>
      </c>
      <c r="HC346" s="16" t="s">
        <v>843</v>
      </c>
      <c r="HD346" s="16" t="s">
        <v>843</v>
      </c>
      <c r="HE346" s="16" t="s">
        <v>843</v>
      </c>
      <c r="HF346" s="16" t="s">
        <v>843</v>
      </c>
      <c r="HH346" s="16" t="s">
        <v>5456</v>
      </c>
      <c r="HK346" s="16" t="s">
        <v>865</v>
      </c>
      <c r="HM346" s="16" t="s">
        <v>865</v>
      </c>
      <c r="HZ346" s="16" t="s">
        <v>7944</v>
      </c>
      <c r="KE346" s="16" t="s">
        <v>5582</v>
      </c>
      <c r="KG346" s="16" t="s">
        <v>7015</v>
      </c>
      <c r="KH346" s="16" t="s">
        <v>7033</v>
      </c>
      <c r="KI346" s="16" t="s">
        <v>865</v>
      </c>
      <c r="LG346" s="16" t="s">
        <v>867</v>
      </c>
      <c r="LH346" s="16" t="s">
        <v>865</v>
      </c>
      <c r="LI346" s="16" t="s">
        <v>867</v>
      </c>
      <c r="LJ346" s="16" t="s">
        <v>865</v>
      </c>
      <c r="LK346" s="16" t="s">
        <v>865</v>
      </c>
      <c r="LL346" s="16" t="s">
        <v>10429</v>
      </c>
      <c r="LM346" s="16" t="s">
        <v>844</v>
      </c>
      <c r="LN346" s="16" t="s">
        <v>843</v>
      </c>
      <c r="LO346" s="16" t="s">
        <v>844</v>
      </c>
      <c r="LP346" s="16" t="s">
        <v>844</v>
      </c>
      <c r="LQ346" s="16" t="s">
        <v>843</v>
      </c>
      <c r="LR346" s="16" t="s">
        <v>843</v>
      </c>
      <c r="LS346" s="16" t="s">
        <v>843</v>
      </c>
      <c r="LT346" s="16" t="s">
        <v>843</v>
      </c>
      <c r="LU346" s="16" t="s">
        <v>843</v>
      </c>
      <c r="LV346" s="16" t="s">
        <v>843</v>
      </c>
      <c r="LW346" s="16" t="s">
        <v>843</v>
      </c>
      <c r="LX346" s="16" t="s">
        <v>843</v>
      </c>
      <c r="LY346" s="16" t="s">
        <v>843</v>
      </c>
      <c r="LZ346" s="16" t="s">
        <v>843</v>
      </c>
      <c r="MA346" s="16" t="s">
        <v>843</v>
      </c>
      <c r="MC346" s="16" t="s">
        <v>5694</v>
      </c>
      <c r="MD346" s="16" t="s">
        <v>844</v>
      </c>
      <c r="ME346" s="16" t="s">
        <v>843</v>
      </c>
      <c r="MF346" s="16" t="s">
        <v>843</v>
      </c>
      <c r="MG346" s="16" t="s">
        <v>843</v>
      </c>
      <c r="MH346" s="16" t="s">
        <v>843</v>
      </c>
      <c r="MI346" s="16" t="s">
        <v>843</v>
      </c>
      <c r="MJ346" s="16" t="s">
        <v>843</v>
      </c>
      <c r="MK346" s="16" t="s">
        <v>843</v>
      </c>
      <c r="ML346" s="16" t="s">
        <v>843</v>
      </c>
      <c r="MM346" s="16" t="s">
        <v>843</v>
      </c>
      <c r="MN346" s="16" t="s">
        <v>843</v>
      </c>
      <c r="MO346" s="16" t="s">
        <v>843</v>
      </c>
      <c r="MP346" s="16" t="s">
        <v>843</v>
      </c>
      <c r="MQ346" s="16" t="s">
        <v>843</v>
      </c>
      <c r="MR346" s="16" t="s">
        <v>843</v>
      </c>
      <c r="MS346" s="16" t="s">
        <v>843</v>
      </c>
      <c r="MT346" s="16" t="s">
        <v>843</v>
      </c>
      <c r="MU346" s="16" t="s">
        <v>843</v>
      </c>
      <c r="MV346" s="16" t="s">
        <v>843</v>
      </c>
      <c r="NS346" s="16" t="s">
        <v>5694</v>
      </c>
      <c r="NT346" s="16" t="s">
        <v>844</v>
      </c>
      <c r="NU346" s="16" t="s">
        <v>843</v>
      </c>
      <c r="NV346" s="16" t="s">
        <v>843</v>
      </c>
      <c r="NW346" s="16" t="s">
        <v>843</v>
      </c>
      <c r="NX346" s="16" t="s">
        <v>843</v>
      </c>
      <c r="NY346" s="16" t="s">
        <v>843</v>
      </c>
      <c r="NZ346" s="16" t="s">
        <v>843</v>
      </c>
      <c r="OA346" s="16" t="s">
        <v>843</v>
      </c>
      <c r="OB346" s="16" t="s">
        <v>843</v>
      </c>
      <c r="OC346" s="16" t="s">
        <v>843</v>
      </c>
      <c r="OD346" s="16" t="s">
        <v>843</v>
      </c>
      <c r="OE346" s="16" t="s">
        <v>843</v>
      </c>
      <c r="OF346" s="16" t="s">
        <v>843</v>
      </c>
      <c r="OG346" s="16" t="s">
        <v>843</v>
      </c>
      <c r="OH346" s="16" t="s">
        <v>843</v>
      </c>
      <c r="OI346" s="16" t="s">
        <v>843</v>
      </c>
      <c r="OK346" s="16" t="s">
        <v>5694</v>
      </c>
      <c r="OL346" s="16" t="s">
        <v>844</v>
      </c>
      <c r="OM346" s="16" t="s">
        <v>843</v>
      </c>
      <c r="ON346" s="16" t="s">
        <v>843</v>
      </c>
      <c r="OO346" s="16" t="s">
        <v>843</v>
      </c>
      <c r="OP346" s="16" t="s">
        <v>843</v>
      </c>
      <c r="OQ346" s="16" t="s">
        <v>843</v>
      </c>
      <c r="OR346" s="16" t="s">
        <v>843</v>
      </c>
      <c r="OS346" s="16" t="s">
        <v>843</v>
      </c>
      <c r="OT346" s="16" t="s">
        <v>843</v>
      </c>
      <c r="OU346" s="16" t="s">
        <v>843</v>
      </c>
      <c r="OV346" s="16" t="s">
        <v>843</v>
      </c>
      <c r="OW346" s="16" t="s">
        <v>843</v>
      </c>
      <c r="OX346" s="16" t="s">
        <v>843</v>
      </c>
      <c r="OY346" s="16" t="s">
        <v>843</v>
      </c>
      <c r="OZ346" s="16" t="s">
        <v>843</v>
      </c>
      <c r="PA346" s="16" t="s">
        <v>843</v>
      </c>
      <c r="PC346" s="16" t="s">
        <v>867</v>
      </c>
      <c r="PE346" s="16" t="s">
        <v>865</v>
      </c>
      <c r="PY346" s="16" t="s">
        <v>865</v>
      </c>
      <c r="QP346" s="16" t="s">
        <v>865</v>
      </c>
      <c r="QR346" s="16" t="s">
        <v>867</v>
      </c>
      <c r="QT346" s="16" t="s">
        <v>867</v>
      </c>
      <c r="QV346" s="16" t="s">
        <v>865</v>
      </c>
      <c r="QX346" s="16" t="s">
        <v>867</v>
      </c>
      <c r="QY346" s="16" t="s">
        <v>867</v>
      </c>
      <c r="RD346" s="16" t="s">
        <v>4216</v>
      </c>
      <c r="RF346" s="16" t="s">
        <v>865</v>
      </c>
      <c r="RH346" s="16" t="s">
        <v>4216</v>
      </c>
      <c r="RJ346" s="16" t="s">
        <v>865</v>
      </c>
      <c r="RN346" s="16" t="s">
        <v>867</v>
      </c>
      <c r="RP346" s="16" t="s">
        <v>867</v>
      </c>
      <c r="RR346" s="16" t="s">
        <v>867</v>
      </c>
      <c r="RT346" s="16" t="s">
        <v>867</v>
      </c>
      <c r="RV346" s="16" t="s">
        <v>867</v>
      </c>
      <c r="RX346" s="16" t="s">
        <v>7724</v>
      </c>
      <c r="RZ346" s="16" t="s">
        <v>867</v>
      </c>
      <c r="SQ346" s="16" t="s">
        <v>865</v>
      </c>
      <c r="SS346" s="16" t="s">
        <v>7299</v>
      </c>
      <c r="ST346" s="16" t="s">
        <v>7758</v>
      </c>
      <c r="TN346" s="16">
        <v>3000</v>
      </c>
      <c r="TO346" s="16">
        <v>0</v>
      </c>
      <c r="TP346" s="16">
        <v>1200</v>
      </c>
      <c r="TQ346" s="16">
        <v>600</v>
      </c>
      <c r="TR346" s="16">
        <v>1500</v>
      </c>
      <c r="TS346" s="16">
        <v>700</v>
      </c>
      <c r="TT346" s="16">
        <v>0</v>
      </c>
      <c r="TU346" s="16">
        <v>350</v>
      </c>
      <c r="TV346" s="16">
        <v>1000</v>
      </c>
      <c r="TW346" s="16">
        <v>0</v>
      </c>
      <c r="TX346" s="16">
        <v>4000</v>
      </c>
      <c r="TZ346" s="16" t="s">
        <v>7367</v>
      </c>
      <c r="UA346" s="16" t="s">
        <v>5941</v>
      </c>
      <c r="UB346" s="16">
        <v>0</v>
      </c>
      <c r="UC346" s="16" t="s">
        <v>844</v>
      </c>
      <c r="UD346" s="16" t="s">
        <v>843</v>
      </c>
      <c r="UE346" s="16" t="s">
        <v>843</v>
      </c>
      <c r="UF346" s="16" t="s">
        <v>843</v>
      </c>
      <c r="UG346" s="16" t="s">
        <v>843</v>
      </c>
      <c r="UH346" s="16" t="s">
        <v>843</v>
      </c>
      <c r="UL346" s="16">
        <v>7000</v>
      </c>
      <c r="WO346" s="16" t="s">
        <v>6920</v>
      </c>
      <c r="XD346" s="16" t="s">
        <v>9167</v>
      </c>
      <c r="XE346" s="16" t="s">
        <v>843</v>
      </c>
      <c r="XF346" s="16" t="s">
        <v>843</v>
      </c>
      <c r="XG346" s="16" t="s">
        <v>844</v>
      </c>
      <c r="XH346" s="16" t="s">
        <v>843</v>
      </c>
      <c r="XI346" s="16" t="s">
        <v>843</v>
      </c>
      <c r="XJ346" s="16" t="s">
        <v>843</v>
      </c>
      <c r="XK346" s="16" t="s">
        <v>843</v>
      </c>
      <c r="XL346" s="16" t="s">
        <v>844</v>
      </c>
      <c r="XM346" s="16" t="s">
        <v>843</v>
      </c>
      <c r="XN346" s="16" t="s">
        <v>843</v>
      </c>
      <c r="XO346" s="16" t="s">
        <v>843</v>
      </c>
      <c r="XP346" s="16" t="s">
        <v>843</v>
      </c>
      <c r="XQ346" s="16" t="s">
        <v>843</v>
      </c>
      <c r="YF346" s="16" t="s">
        <v>865</v>
      </c>
      <c r="YN346" s="16" t="s">
        <v>7040</v>
      </c>
      <c r="YP346" s="16" t="s">
        <v>7984</v>
      </c>
      <c r="YR346" s="16" t="s">
        <v>10545</v>
      </c>
      <c r="YS346" s="16" t="s">
        <v>10546</v>
      </c>
      <c r="YT346" s="16" t="s">
        <v>8694</v>
      </c>
      <c r="YU346" s="16" t="s">
        <v>10547</v>
      </c>
      <c r="YV346" s="16" t="s">
        <v>9148</v>
      </c>
      <c r="YW346" s="16" t="s">
        <v>844</v>
      </c>
      <c r="YX346" s="16" t="s">
        <v>9148</v>
      </c>
      <c r="YY346" s="16" t="s">
        <v>8761</v>
      </c>
      <c r="YZ346" s="16" t="s">
        <v>843</v>
      </c>
      <c r="ZA346" s="16" t="s">
        <v>8862</v>
      </c>
      <c r="ZB346" s="16">
        <v>7850</v>
      </c>
      <c r="ZC346" s="16" t="s">
        <v>8826</v>
      </c>
      <c r="ZD346" s="16" t="s">
        <v>843</v>
      </c>
      <c r="ZE346" s="16" t="s">
        <v>10548</v>
      </c>
      <c r="ZF346" s="16" t="s">
        <v>8722</v>
      </c>
      <c r="ZG346" s="16" t="s">
        <v>8825</v>
      </c>
      <c r="ZH346" s="16" t="s">
        <v>8753</v>
      </c>
      <c r="ZI346" s="16" t="s">
        <v>8907</v>
      </c>
      <c r="ZJ346" s="16" t="s">
        <v>8699</v>
      </c>
      <c r="ZK346" s="16" t="s">
        <v>843</v>
      </c>
      <c r="ZL346" s="16" t="s">
        <v>8699</v>
      </c>
      <c r="ZM346" s="16" t="s">
        <v>843</v>
      </c>
      <c r="ZN346" s="16" t="s">
        <v>8725</v>
      </c>
      <c r="ZO346" s="16" t="s">
        <v>487</v>
      </c>
      <c r="ZP346" s="16" t="s">
        <v>487</v>
      </c>
      <c r="ZQ346" s="16" t="s">
        <v>486</v>
      </c>
      <c r="ZR346" s="16" t="s">
        <v>486</v>
      </c>
      <c r="ZS346" s="16" t="s">
        <v>844</v>
      </c>
      <c r="ZT346" s="16" t="s">
        <v>8705</v>
      </c>
      <c r="ZU346" s="16" t="s">
        <v>8706</v>
      </c>
      <c r="ZV346" s="16" t="s">
        <v>487</v>
      </c>
      <c r="ZW346" s="16" t="s">
        <v>1056</v>
      </c>
      <c r="ZX346" s="16" t="s">
        <v>844</v>
      </c>
      <c r="ZY346" s="16" t="s">
        <v>1056</v>
      </c>
      <c r="ZZ346" s="16" t="s">
        <v>844</v>
      </c>
      <c r="AAA346" s="16" t="s">
        <v>843</v>
      </c>
      <c r="AAB346" s="16" t="s">
        <v>843</v>
      </c>
      <c r="AAC346" s="16">
        <v>1</v>
      </c>
      <c r="AAD346" s="16" t="s">
        <v>844</v>
      </c>
      <c r="AAE346" s="16" t="s">
        <v>843</v>
      </c>
      <c r="AAF346" s="16" t="s">
        <v>844</v>
      </c>
      <c r="AAG346" s="16" t="s">
        <v>843</v>
      </c>
      <c r="AAH346" s="16" t="s">
        <v>843</v>
      </c>
      <c r="AAI346" s="16" t="s">
        <v>844</v>
      </c>
      <c r="AAJ346" s="16" t="s">
        <v>615</v>
      </c>
      <c r="AAK346" s="16" t="s">
        <v>633</v>
      </c>
      <c r="AAL346" s="16" t="s">
        <v>904</v>
      </c>
      <c r="AAM346" s="16" t="s">
        <v>663</v>
      </c>
      <c r="AAN346" s="16" t="s">
        <v>8707</v>
      </c>
      <c r="AAO346" s="16" t="s">
        <v>1019</v>
      </c>
      <c r="AAP346" s="16" t="s">
        <v>8708</v>
      </c>
      <c r="AAS346" s="16">
        <v>7000</v>
      </c>
      <c r="AAU346" s="16" t="s">
        <v>782</v>
      </c>
      <c r="AAW346" s="16" t="s">
        <v>782</v>
      </c>
      <c r="AAX346" s="16" t="s">
        <v>843</v>
      </c>
      <c r="AAY346" s="16" t="s">
        <v>8710</v>
      </c>
      <c r="AAZ346" s="16" t="s">
        <v>782</v>
      </c>
      <c r="ABA346" s="16" t="s">
        <v>782</v>
      </c>
      <c r="ABB346" s="16" t="s">
        <v>782</v>
      </c>
      <c r="ABC346" s="16" t="s">
        <v>783</v>
      </c>
      <c r="ABD346" s="16" t="s">
        <v>782</v>
      </c>
      <c r="ABE346" s="16" t="s">
        <v>783</v>
      </c>
      <c r="ABF346" s="16" t="s">
        <v>782</v>
      </c>
      <c r="ABG346" s="16" t="s">
        <v>782</v>
      </c>
      <c r="ABH346" s="16" t="s">
        <v>782</v>
      </c>
      <c r="ABI346" s="16" t="s">
        <v>782</v>
      </c>
      <c r="ABJ346" s="16" t="s">
        <v>782</v>
      </c>
      <c r="ABK346" s="16" t="s">
        <v>782</v>
      </c>
      <c r="ABL346" s="16" t="s">
        <v>1056</v>
      </c>
      <c r="ABM346" s="16" t="s">
        <v>843</v>
      </c>
      <c r="ABN346" s="16" t="s">
        <v>1034</v>
      </c>
      <c r="ABO346" s="16" t="s">
        <v>487</v>
      </c>
      <c r="ABP346" s="16" t="s">
        <v>972</v>
      </c>
      <c r="ABQ346" s="16" t="s">
        <v>4321</v>
      </c>
      <c r="ABR346" s="16" t="s">
        <v>470</v>
      </c>
      <c r="ABS346" s="16" t="s">
        <v>451</v>
      </c>
      <c r="ABT346" s="16" t="s">
        <v>8732</v>
      </c>
      <c r="ABU346" s="16" t="s">
        <v>844</v>
      </c>
      <c r="ABV346" s="16" t="s">
        <v>487</v>
      </c>
      <c r="ABW346" s="16" t="s">
        <v>486</v>
      </c>
      <c r="ABX346" s="16" t="s">
        <v>892</v>
      </c>
      <c r="ABY346" s="16" t="s">
        <v>486</v>
      </c>
      <c r="ABZ346" s="16" t="s">
        <v>486</v>
      </c>
      <c r="ACA346" s="16" t="s">
        <v>761</v>
      </c>
      <c r="ACB346" s="16" t="s">
        <v>774</v>
      </c>
      <c r="ACC346" s="16" t="s">
        <v>736</v>
      </c>
      <c r="ACD346" s="16" t="s">
        <v>486</v>
      </c>
      <c r="ACE346" s="16" t="s">
        <v>486</v>
      </c>
      <c r="ACG346" s="16" t="s">
        <v>1014</v>
      </c>
      <c r="ACH346" s="16" t="s">
        <v>1009</v>
      </c>
      <c r="ACI346" s="16" t="s">
        <v>462</v>
      </c>
      <c r="ACJ346" s="16">
        <v>0.79400000000000004</v>
      </c>
      <c r="ACK346" s="16" t="s">
        <v>482</v>
      </c>
      <c r="ACL346" s="16" t="s">
        <v>738</v>
      </c>
      <c r="ACM346" s="16" t="s">
        <v>1189</v>
      </c>
      <c r="ACN346" s="16" t="s">
        <v>1169</v>
      </c>
      <c r="ACO346" s="16" t="s">
        <v>1856</v>
      </c>
      <c r="ACQ346" s="16" t="s">
        <v>1202</v>
      </c>
      <c r="ACR346" s="16" t="s">
        <v>1645</v>
      </c>
      <c r="ACS346" s="16" t="s">
        <v>680</v>
      </c>
      <c r="ACT346" s="16" t="s">
        <v>1522</v>
      </c>
      <c r="ACU346" s="16" t="s">
        <v>831</v>
      </c>
      <c r="ACV346" s="16" t="s">
        <v>8756</v>
      </c>
      <c r="ACW346" s="16" t="s">
        <v>451</v>
      </c>
      <c r="ACX346" s="16" t="s">
        <v>1916</v>
      </c>
      <c r="ACY346" s="16" t="s">
        <v>1947</v>
      </c>
      <c r="ACZ346" s="16">
        <v>1</v>
      </c>
      <c r="ADA346" s="16">
        <v>0</v>
      </c>
      <c r="ADB346" s="16">
        <v>1</v>
      </c>
      <c r="ADC346" s="16">
        <v>0</v>
      </c>
      <c r="ADD346" s="16">
        <v>0</v>
      </c>
      <c r="ADE346" s="16" t="s">
        <v>9056</v>
      </c>
      <c r="ADF346" s="16">
        <v>0</v>
      </c>
      <c r="ADG346" s="16" t="s">
        <v>487</v>
      </c>
      <c r="ADH346" s="16">
        <v>3</v>
      </c>
      <c r="ADI346" s="16" t="s">
        <v>486</v>
      </c>
      <c r="ADJ346" s="16" t="s">
        <v>1743</v>
      </c>
      <c r="ADK346" s="16" t="s">
        <v>13194</v>
      </c>
      <c r="ADL346" s="16" t="s">
        <v>1761</v>
      </c>
      <c r="ADM346" s="16" t="s">
        <v>13195</v>
      </c>
      <c r="ADN346" s="16" t="s">
        <v>1761</v>
      </c>
      <c r="ADO346" s="16" t="s">
        <v>1767</v>
      </c>
      <c r="ADP346" s="16" t="s">
        <v>13196</v>
      </c>
      <c r="ADQ346" s="16" t="s">
        <v>1751</v>
      </c>
      <c r="ADR346" s="16" t="s">
        <v>13194</v>
      </c>
      <c r="ADS346" s="16" t="s">
        <v>1750</v>
      </c>
      <c r="ADY346" s="16" t="s">
        <v>1062</v>
      </c>
      <c r="AEA346" s="16">
        <v>7850</v>
      </c>
      <c r="AEC346" s="16" t="s">
        <v>1062</v>
      </c>
      <c r="AED346" s="16">
        <v>2333.33</v>
      </c>
      <c r="AEE346" s="16" t="s">
        <v>952</v>
      </c>
      <c r="AEI346" s="16">
        <v>1000</v>
      </c>
      <c r="AEK346" s="16">
        <v>400</v>
      </c>
      <c r="AEL346" s="16">
        <v>200</v>
      </c>
      <c r="AEM346" s="16">
        <v>333.33</v>
      </c>
      <c r="AEN346" s="16">
        <v>500</v>
      </c>
      <c r="AEO346" s="16">
        <v>233.33</v>
      </c>
      <c r="AEP346" s="16">
        <v>116.67</v>
      </c>
    </row>
    <row r="347" spans="1:822" x14ac:dyDescent="0.25">
      <c r="A347" s="30">
        <v>45832</v>
      </c>
      <c r="B347" s="16" t="s">
        <v>10549</v>
      </c>
      <c r="C347" s="16" t="s">
        <v>867</v>
      </c>
      <c r="D347" s="16" t="s">
        <v>867</v>
      </c>
      <c r="E347" s="16">
        <v>52</v>
      </c>
      <c r="F347" s="16" t="s">
        <v>8153</v>
      </c>
      <c r="G347" s="16" t="s">
        <v>4113</v>
      </c>
      <c r="I347" s="16" t="s">
        <v>4162</v>
      </c>
      <c r="Z347" s="16" t="s">
        <v>988</v>
      </c>
      <c r="AA347" s="16" t="s">
        <v>474</v>
      </c>
      <c r="AB347" s="16">
        <v>1</v>
      </c>
      <c r="AC347" s="16" t="s">
        <v>843</v>
      </c>
      <c r="AD347" s="16" t="s">
        <v>843</v>
      </c>
      <c r="AE347" s="16" t="s">
        <v>843</v>
      </c>
      <c r="AF347" s="16" t="s">
        <v>843</v>
      </c>
      <c r="AG347" s="16" t="s">
        <v>844</v>
      </c>
      <c r="AH347" s="16" t="s">
        <v>843</v>
      </c>
      <c r="AI347" s="16" t="s">
        <v>844</v>
      </c>
      <c r="AJ347" s="16" t="s">
        <v>843</v>
      </c>
      <c r="AK347" s="16" t="s">
        <v>843</v>
      </c>
      <c r="AM347" s="16" t="s">
        <v>737</v>
      </c>
      <c r="AN347" s="16" t="s">
        <v>761</v>
      </c>
      <c r="AP347" s="16" t="s">
        <v>770</v>
      </c>
      <c r="AR347" s="16" t="s">
        <v>6907</v>
      </c>
      <c r="BB347" s="16">
        <v>2</v>
      </c>
      <c r="BC347" s="16" t="s">
        <v>7878</v>
      </c>
      <c r="BE347" s="16" t="s">
        <v>5098</v>
      </c>
      <c r="BV347" s="16" t="s">
        <v>4433</v>
      </c>
      <c r="BW347" s="16" t="s">
        <v>844</v>
      </c>
      <c r="BX347" s="16" t="s">
        <v>843</v>
      </c>
      <c r="BY347" s="16" t="s">
        <v>843</v>
      </c>
      <c r="BZ347" s="16" t="s">
        <v>843</v>
      </c>
      <c r="CA347" s="16" t="s">
        <v>843</v>
      </c>
      <c r="CB347" s="16" t="s">
        <v>843</v>
      </c>
      <c r="CC347" s="16" t="s">
        <v>843</v>
      </c>
      <c r="CD347" s="16" t="s">
        <v>843</v>
      </c>
      <c r="CE347" s="16" t="s">
        <v>843</v>
      </c>
      <c r="CF347" s="16" t="s">
        <v>843</v>
      </c>
      <c r="CG347" s="16" t="s">
        <v>843</v>
      </c>
      <c r="CH347" s="16" t="s">
        <v>843</v>
      </c>
      <c r="CI347" s="16" t="s">
        <v>843</v>
      </c>
      <c r="CJ347" s="16" t="s">
        <v>843</v>
      </c>
      <c r="CK347" s="16" t="s">
        <v>843</v>
      </c>
      <c r="CP347" s="16" t="s">
        <v>867</v>
      </c>
      <c r="CQ347" s="16" t="s">
        <v>5191</v>
      </c>
      <c r="CR347" s="16" t="s">
        <v>844</v>
      </c>
      <c r="CS347" s="16" t="s">
        <v>843</v>
      </c>
      <c r="CT347" s="16" t="s">
        <v>843</v>
      </c>
      <c r="CU347" s="16" t="s">
        <v>843</v>
      </c>
      <c r="CV347" s="16" t="s">
        <v>843</v>
      </c>
      <c r="CW347" s="16" t="s">
        <v>843</v>
      </c>
      <c r="CX347" s="16" t="s">
        <v>843</v>
      </c>
      <c r="CY347" s="16" t="s">
        <v>843</v>
      </c>
      <c r="CZ347" s="16" t="s">
        <v>843</v>
      </c>
      <c r="DA347" s="16" t="s">
        <v>5184</v>
      </c>
      <c r="DX347" s="16" t="s">
        <v>867</v>
      </c>
      <c r="DY347" s="16" t="s">
        <v>867</v>
      </c>
      <c r="GC347" s="16" t="s">
        <v>5353</v>
      </c>
      <c r="GF347" s="16" t="s">
        <v>867</v>
      </c>
      <c r="GG347" s="16" t="s">
        <v>867</v>
      </c>
      <c r="GV347" s="16" t="s">
        <v>5443</v>
      </c>
      <c r="GW347" s="16" t="s">
        <v>843</v>
      </c>
      <c r="GX347" s="16" t="s">
        <v>844</v>
      </c>
      <c r="GY347" s="16" t="s">
        <v>843</v>
      </c>
      <c r="GZ347" s="16" t="s">
        <v>843</v>
      </c>
      <c r="HA347" s="16" t="s">
        <v>843</v>
      </c>
      <c r="HB347" s="16" t="s">
        <v>843</v>
      </c>
      <c r="HC347" s="16" t="s">
        <v>843</v>
      </c>
      <c r="HD347" s="16" t="s">
        <v>843</v>
      </c>
      <c r="HE347" s="16" t="s">
        <v>843</v>
      </c>
      <c r="HF347" s="16" t="s">
        <v>843</v>
      </c>
      <c r="HH347" s="16" t="s">
        <v>5456</v>
      </c>
      <c r="HK347" s="16" t="s">
        <v>865</v>
      </c>
      <c r="HM347" s="16" t="s">
        <v>865</v>
      </c>
      <c r="HZ347" s="16" t="s">
        <v>7944</v>
      </c>
      <c r="KE347" s="16" t="s">
        <v>5585</v>
      </c>
      <c r="KG347" s="16" t="s">
        <v>7018</v>
      </c>
      <c r="KH347" s="16" t="s">
        <v>7033</v>
      </c>
      <c r="KI347" s="16" t="s">
        <v>865</v>
      </c>
      <c r="LG347" s="16" t="s">
        <v>867</v>
      </c>
      <c r="LH347" s="16" t="s">
        <v>867</v>
      </c>
      <c r="LI347" s="16" t="s">
        <v>867</v>
      </c>
      <c r="LJ347" s="16" t="s">
        <v>867</v>
      </c>
      <c r="LK347" s="16" t="s">
        <v>867</v>
      </c>
      <c r="LL347" s="16" t="s">
        <v>5660</v>
      </c>
      <c r="LM347" s="16" t="s">
        <v>843</v>
      </c>
      <c r="LN347" s="16" t="s">
        <v>844</v>
      </c>
      <c r="LO347" s="16" t="s">
        <v>843</v>
      </c>
      <c r="LP347" s="16" t="s">
        <v>843</v>
      </c>
      <c r="LQ347" s="16" t="s">
        <v>843</v>
      </c>
      <c r="LR347" s="16" t="s">
        <v>843</v>
      </c>
      <c r="LS347" s="16" t="s">
        <v>843</v>
      </c>
      <c r="LT347" s="16" t="s">
        <v>843</v>
      </c>
      <c r="LU347" s="16" t="s">
        <v>843</v>
      </c>
      <c r="LV347" s="16" t="s">
        <v>843</v>
      </c>
      <c r="LW347" s="16" t="s">
        <v>843</v>
      </c>
      <c r="LX347" s="16" t="s">
        <v>843</v>
      </c>
      <c r="LY347" s="16" t="s">
        <v>843</v>
      </c>
      <c r="LZ347" s="16" t="s">
        <v>843</v>
      </c>
      <c r="MA347" s="16" t="s">
        <v>843</v>
      </c>
      <c r="MX347" s="16" t="s">
        <v>5694</v>
      </c>
      <c r="MY347" s="16" t="s">
        <v>844</v>
      </c>
      <c r="MZ347" s="16" t="s">
        <v>843</v>
      </c>
      <c r="NA347" s="16" t="s">
        <v>843</v>
      </c>
      <c r="NB347" s="16" t="s">
        <v>843</v>
      </c>
      <c r="NC347" s="16" t="s">
        <v>843</v>
      </c>
      <c r="ND347" s="16" t="s">
        <v>843</v>
      </c>
      <c r="NE347" s="16" t="s">
        <v>843</v>
      </c>
      <c r="NF347" s="16" t="s">
        <v>843</v>
      </c>
      <c r="NG347" s="16" t="s">
        <v>843</v>
      </c>
      <c r="NH347" s="16" t="s">
        <v>843</v>
      </c>
      <c r="NI347" s="16" t="s">
        <v>843</v>
      </c>
      <c r="NJ347" s="16" t="s">
        <v>843</v>
      </c>
      <c r="NK347" s="16" t="s">
        <v>843</v>
      </c>
      <c r="NL347" s="16" t="s">
        <v>843</v>
      </c>
      <c r="NM347" s="16" t="s">
        <v>843</v>
      </c>
      <c r="NN347" s="16" t="s">
        <v>843</v>
      </c>
      <c r="NO347" s="16" t="s">
        <v>843</v>
      </c>
      <c r="NP347" s="16" t="s">
        <v>843</v>
      </c>
      <c r="NQ347" s="16" t="s">
        <v>843</v>
      </c>
      <c r="PC347" s="16" t="s">
        <v>865</v>
      </c>
      <c r="PD347" s="16" t="s">
        <v>865</v>
      </c>
      <c r="PY347" s="16" t="s">
        <v>865</v>
      </c>
      <c r="QP347" s="16" t="s">
        <v>865</v>
      </c>
      <c r="QR347" s="16" t="s">
        <v>867</v>
      </c>
      <c r="QT347" s="16" t="s">
        <v>867</v>
      </c>
      <c r="QV347" s="16" t="s">
        <v>865</v>
      </c>
      <c r="QX347" s="16" t="s">
        <v>865</v>
      </c>
      <c r="QY347" s="16" t="s">
        <v>867</v>
      </c>
      <c r="RD347" s="16" t="s">
        <v>865</v>
      </c>
      <c r="RF347" s="16" t="s">
        <v>865</v>
      </c>
      <c r="RH347" s="16" t="s">
        <v>865</v>
      </c>
      <c r="RJ347" s="16" t="s">
        <v>865</v>
      </c>
      <c r="RN347" s="16" t="s">
        <v>867</v>
      </c>
      <c r="RP347" s="16" t="s">
        <v>867</v>
      </c>
      <c r="RR347" s="16" t="s">
        <v>7724</v>
      </c>
      <c r="RT347" s="16" t="s">
        <v>867</v>
      </c>
      <c r="RV347" s="16" t="s">
        <v>867</v>
      </c>
      <c r="RX347" s="16" t="s">
        <v>7724</v>
      </c>
      <c r="RZ347" s="16" t="s">
        <v>7720</v>
      </c>
      <c r="SQ347" s="16" t="s">
        <v>865</v>
      </c>
      <c r="SS347" s="16" t="s">
        <v>7308</v>
      </c>
      <c r="ST347" s="16" t="s">
        <v>7764</v>
      </c>
      <c r="TN347" s="16">
        <v>2000</v>
      </c>
      <c r="TO347" s="16">
        <v>0</v>
      </c>
      <c r="TP347" s="16">
        <v>0</v>
      </c>
      <c r="TQ347" s="16">
        <v>350</v>
      </c>
      <c r="TR347" s="16">
        <v>0</v>
      </c>
      <c r="TS347" s="16">
        <v>60</v>
      </c>
      <c r="TT347" s="16">
        <v>0</v>
      </c>
      <c r="TU347" s="16">
        <v>0</v>
      </c>
      <c r="TV347" s="16">
        <v>0</v>
      </c>
      <c r="TW347" s="16">
        <v>0</v>
      </c>
      <c r="TX347" s="16">
        <v>0</v>
      </c>
      <c r="TZ347" s="16" t="s">
        <v>7364</v>
      </c>
      <c r="UA347" s="16" t="s">
        <v>8691</v>
      </c>
      <c r="UB347" s="16">
        <v>0</v>
      </c>
      <c r="UC347" s="16" t="s">
        <v>843</v>
      </c>
      <c r="UD347" s="16" t="s">
        <v>843</v>
      </c>
      <c r="UE347" s="16" t="s">
        <v>844</v>
      </c>
      <c r="UF347" s="16" t="s">
        <v>844</v>
      </c>
      <c r="UG347" s="16" t="s">
        <v>843</v>
      </c>
      <c r="UH347" s="16" t="s">
        <v>843</v>
      </c>
      <c r="VK347" s="16" t="s">
        <v>6055</v>
      </c>
      <c r="VL347" s="16" t="s">
        <v>843</v>
      </c>
      <c r="VM347" s="16" t="s">
        <v>844</v>
      </c>
      <c r="VN347" s="16" t="s">
        <v>843</v>
      </c>
      <c r="VO347" s="16" t="s">
        <v>843</v>
      </c>
      <c r="VP347" s="16" t="s">
        <v>843</v>
      </c>
      <c r="VQ347" s="16" t="s">
        <v>843</v>
      </c>
      <c r="VR347" s="16" t="s">
        <v>843</v>
      </c>
      <c r="VS347" s="16" t="s">
        <v>843</v>
      </c>
      <c r="VT347" s="16" t="s">
        <v>843</v>
      </c>
      <c r="VW347" s="16">
        <v>2000</v>
      </c>
      <c r="VX347" s="16" t="s">
        <v>6028</v>
      </c>
      <c r="VY347" s="16" t="s">
        <v>844</v>
      </c>
      <c r="VZ347" s="16" t="s">
        <v>843</v>
      </c>
      <c r="WA347" s="16" t="s">
        <v>843</v>
      </c>
      <c r="WB347" s="16" t="s">
        <v>843</v>
      </c>
      <c r="WC347" s="16" t="s">
        <v>843</v>
      </c>
      <c r="WD347" s="16" t="s">
        <v>843</v>
      </c>
      <c r="WE347" s="16" t="s">
        <v>843</v>
      </c>
      <c r="WF347" s="16" t="s">
        <v>843</v>
      </c>
      <c r="WH347" s="16">
        <v>1625</v>
      </c>
      <c r="WO347" s="16" t="s">
        <v>6926</v>
      </c>
      <c r="YN347" s="16" t="s">
        <v>7040</v>
      </c>
      <c r="YP347" s="16" t="s">
        <v>7987</v>
      </c>
      <c r="YR347" s="16" t="s">
        <v>10550</v>
      </c>
      <c r="YS347" s="16" t="s">
        <v>10148</v>
      </c>
      <c r="YT347" s="16" t="s">
        <v>8694</v>
      </c>
      <c r="YU347" s="16" t="s">
        <v>10551</v>
      </c>
      <c r="YV347" s="16" t="s">
        <v>8696</v>
      </c>
      <c r="YW347" s="16" t="s">
        <v>844</v>
      </c>
      <c r="YX347" s="16" t="s">
        <v>8696</v>
      </c>
      <c r="YY347" s="16" t="s">
        <v>843</v>
      </c>
      <c r="YZ347" s="16" t="s">
        <v>843</v>
      </c>
      <c r="ZA347" s="16" t="s">
        <v>843</v>
      </c>
      <c r="ZB347" s="16">
        <v>2410</v>
      </c>
      <c r="ZC347" s="16" t="s">
        <v>10177</v>
      </c>
      <c r="ZD347" s="16" t="s">
        <v>843</v>
      </c>
      <c r="ZE347" s="16" t="s">
        <v>10148</v>
      </c>
      <c r="ZF347" s="16" t="s">
        <v>8907</v>
      </c>
      <c r="ZG347" s="16" t="s">
        <v>843</v>
      </c>
      <c r="ZH347" s="16" t="s">
        <v>8701</v>
      </c>
      <c r="ZI347" s="16" t="s">
        <v>843</v>
      </c>
      <c r="ZJ347" s="16" t="s">
        <v>843</v>
      </c>
      <c r="ZK347" s="16" t="s">
        <v>843</v>
      </c>
      <c r="ZL347" s="16" t="s">
        <v>843</v>
      </c>
      <c r="ZM347" s="16" t="s">
        <v>843</v>
      </c>
      <c r="ZN347" s="16" t="s">
        <v>8742</v>
      </c>
      <c r="ZO347" s="16" t="s">
        <v>487</v>
      </c>
      <c r="ZP347" s="16" t="s">
        <v>487</v>
      </c>
      <c r="ZQ347" s="16" t="s">
        <v>486</v>
      </c>
      <c r="ZR347" s="16" t="s">
        <v>486</v>
      </c>
      <c r="ZS347" s="16" t="s">
        <v>8704</v>
      </c>
      <c r="ZT347" s="16" t="s">
        <v>8705</v>
      </c>
      <c r="ZU347" s="16" t="s">
        <v>8706</v>
      </c>
      <c r="ZV347" s="16" t="s">
        <v>487</v>
      </c>
      <c r="ZW347" s="16" t="s">
        <v>843</v>
      </c>
      <c r="ZX347" s="16" t="s">
        <v>844</v>
      </c>
      <c r="ZY347" s="16" t="s">
        <v>843</v>
      </c>
      <c r="ZZ347" s="16" t="s">
        <v>844</v>
      </c>
      <c r="AAA347" s="16" t="s">
        <v>843</v>
      </c>
      <c r="AAB347" s="16" t="s">
        <v>844</v>
      </c>
      <c r="AAC347" s="16">
        <v>0</v>
      </c>
      <c r="AAD347" s="16" t="s">
        <v>843</v>
      </c>
      <c r="AAE347" s="16" t="s">
        <v>844</v>
      </c>
      <c r="AAF347" s="16" t="s">
        <v>843</v>
      </c>
      <c r="AAG347" s="16" t="s">
        <v>843</v>
      </c>
      <c r="AAH347" s="16" t="s">
        <v>843</v>
      </c>
      <c r="AAI347" s="16" t="s">
        <v>843</v>
      </c>
      <c r="AAJ347" s="16" t="s">
        <v>600</v>
      </c>
      <c r="AAK347" s="16" t="s">
        <v>645</v>
      </c>
      <c r="AAL347" s="16" t="s">
        <v>905</v>
      </c>
      <c r="AAM347" s="16" t="s">
        <v>660</v>
      </c>
      <c r="AAN347" s="16" t="s">
        <v>8707</v>
      </c>
      <c r="AAO347" s="16" t="s">
        <v>1019</v>
      </c>
      <c r="AAP347" s="16" t="s">
        <v>8708</v>
      </c>
      <c r="AAR347" s="16" t="s">
        <v>8833</v>
      </c>
      <c r="AAS347" s="16">
        <v>2563.9699999999998</v>
      </c>
      <c r="AAT347" s="16" t="s">
        <v>782</v>
      </c>
      <c r="AAU347" s="16" t="s">
        <v>782</v>
      </c>
      <c r="AAV347" s="16" t="s">
        <v>782</v>
      </c>
      <c r="AAW347" s="16" t="s">
        <v>782</v>
      </c>
      <c r="AAX347" s="16" t="s">
        <v>843</v>
      </c>
      <c r="AAY347" s="16" t="s">
        <v>8710</v>
      </c>
      <c r="AAZ347" s="16" t="s">
        <v>782</v>
      </c>
      <c r="ABA347" s="16" t="s">
        <v>783</v>
      </c>
      <c r="ABB347" s="16" t="s">
        <v>782</v>
      </c>
      <c r="ABC347" s="16" t="s">
        <v>783</v>
      </c>
      <c r="ABD347" s="16" t="s">
        <v>782</v>
      </c>
      <c r="ABE347" s="16" t="s">
        <v>783</v>
      </c>
      <c r="ABF347" s="16" t="s">
        <v>782</v>
      </c>
      <c r="ABG347" s="16" t="s">
        <v>782</v>
      </c>
      <c r="ABH347" s="16" t="s">
        <v>782</v>
      </c>
      <c r="ABI347" s="16" t="s">
        <v>782</v>
      </c>
      <c r="ABJ347" s="16" t="s">
        <v>782</v>
      </c>
      <c r="ABK347" s="16" t="s">
        <v>783</v>
      </c>
      <c r="ABL347" s="16" t="s">
        <v>8746</v>
      </c>
      <c r="ABM347" s="16" t="s">
        <v>843</v>
      </c>
      <c r="ABN347" s="16" t="s">
        <v>1034</v>
      </c>
      <c r="ABP347" s="16" t="s">
        <v>972</v>
      </c>
      <c r="ABQ347" s="16" t="s">
        <v>4309</v>
      </c>
      <c r="ABR347" s="16" t="s">
        <v>474</v>
      </c>
      <c r="ABS347" s="16" t="s">
        <v>451</v>
      </c>
      <c r="ABT347" s="16" t="s">
        <v>844</v>
      </c>
      <c r="ABU347" s="16" t="s">
        <v>844</v>
      </c>
      <c r="ABV347" s="16" t="s">
        <v>486</v>
      </c>
      <c r="ABW347" s="16" t="s">
        <v>487</v>
      </c>
      <c r="ABX347" s="16" t="s">
        <v>893</v>
      </c>
      <c r="ABY347" s="16" t="s">
        <v>486</v>
      </c>
      <c r="ABZ347" s="16" t="s">
        <v>487</v>
      </c>
      <c r="ACA347" s="16" t="s">
        <v>761</v>
      </c>
      <c r="ACB347" s="16" t="s">
        <v>770</v>
      </c>
      <c r="ACC347" s="16" t="s">
        <v>737</v>
      </c>
      <c r="ACD347" s="16" t="s">
        <v>486</v>
      </c>
      <c r="ACE347" s="16" t="s">
        <v>486</v>
      </c>
      <c r="ACG347" s="16" t="s">
        <v>1014</v>
      </c>
      <c r="ACH347" s="16" t="s">
        <v>1009</v>
      </c>
      <c r="ACI347" s="16" t="s">
        <v>462</v>
      </c>
      <c r="ACJ347" s="16">
        <v>1.1910000000000001</v>
      </c>
      <c r="ACK347" s="16" t="s">
        <v>478</v>
      </c>
      <c r="ACL347" s="16" t="s">
        <v>740</v>
      </c>
      <c r="ACM347" s="16" t="s">
        <v>1192</v>
      </c>
      <c r="ACN347" s="16" t="s">
        <v>1169</v>
      </c>
      <c r="ACO347" s="16" t="s">
        <v>1856</v>
      </c>
      <c r="ACP347" s="16">
        <v>1625</v>
      </c>
      <c r="ACQ347" s="16" t="s">
        <v>1201</v>
      </c>
      <c r="ACR347" s="16" t="s">
        <v>1645</v>
      </c>
      <c r="ACS347" s="16" t="s">
        <v>686</v>
      </c>
      <c r="ACT347" s="16" t="s">
        <v>1521</v>
      </c>
      <c r="ACU347" s="16" t="s">
        <v>833</v>
      </c>
      <c r="ACV347" s="16" t="s">
        <v>8711</v>
      </c>
      <c r="ACW347" s="16" t="s">
        <v>451</v>
      </c>
      <c r="ACX347" s="16" t="s">
        <v>1915</v>
      </c>
      <c r="ACY347" s="16" t="s">
        <v>1947</v>
      </c>
      <c r="ACZ347" s="16">
        <v>1</v>
      </c>
      <c r="ADA347" s="16">
        <v>1</v>
      </c>
      <c r="ADB347" s="16">
        <v>1</v>
      </c>
      <c r="ADC347" s="16">
        <v>1</v>
      </c>
      <c r="ADD347" s="16">
        <v>1</v>
      </c>
      <c r="ADE347" s="16" t="s">
        <v>8712</v>
      </c>
      <c r="ADF347" s="16">
        <v>0</v>
      </c>
      <c r="ADG347" s="16" t="s">
        <v>486</v>
      </c>
      <c r="ADH347" s="16">
        <v>1</v>
      </c>
      <c r="ADI347" s="16" t="s">
        <v>486</v>
      </c>
      <c r="ADJ347" s="16" t="s">
        <v>1743</v>
      </c>
      <c r="ADK347" s="16" t="s">
        <v>13194</v>
      </c>
      <c r="ADL347" s="16" t="s">
        <v>13194</v>
      </c>
      <c r="ADM347" s="16" t="s">
        <v>13195</v>
      </c>
      <c r="ADN347" s="16" t="s">
        <v>13194</v>
      </c>
      <c r="ADO347" s="16" t="s">
        <v>13197</v>
      </c>
      <c r="ADP347" s="16" t="s">
        <v>13194</v>
      </c>
      <c r="ADQ347" s="16" t="s">
        <v>13194</v>
      </c>
      <c r="ADR347" s="16" t="s">
        <v>13194</v>
      </c>
      <c r="ADS347" s="16" t="s">
        <v>13194</v>
      </c>
      <c r="ADV347" s="16" t="s">
        <v>1756</v>
      </c>
      <c r="ADW347" s="16" t="s">
        <v>13199</v>
      </c>
      <c r="ADY347" s="16" t="s">
        <v>1058</v>
      </c>
      <c r="ADZ347" s="16">
        <v>2410</v>
      </c>
      <c r="AEC347" s="16" t="s">
        <v>1058</v>
      </c>
      <c r="AED347" s="16">
        <v>2563.9699999999998</v>
      </c>
      <c r="AEE347" s="16" t="s">
        <v>952</v>
      </c>
      <c r="AEF347" s="16">
        <v>3625</v>
      </c>
      <c r="AEI347" s="16">
        <v>2000</v>
      </c>
      <c r="AEL347" s="16">
        <v>350</v>
      </c>
      <c r="AEO347" s="16">
        <v>60</v>
      </c>
    </row>
    <row r="348" spans="1:822" x14ac:dyDescent="0.25">
      <c r="A348" s="30">
        <v>45832</v>
      </c>
      <c r="B348" s="16" t="s">
        <v>10552</v>
      </c>
      <c r="C348" s="16" t="s">
        <v>867</v>
      </c>
      <c r="D348" s="16" t="s">
        <v>867</v>
      </c>
      <c r="E348" s="16">
        <v>25</v>
      </c>
      <c r="F348" s="16" t="s">
        <v>8153</v>
      </c>
      <c r="G348" s="16" t="s">
        <v>4125</v>
      </c>
      <c r="I348" s="16" t="s">
        <v>4148</v>
      </c>
      <c r="Z348" s="16" t="s">
        <v>987</v>
      </c>
      <c r="AA348" s="16" t="s">
        <v>470</v>
      </c>
      <c r="AB348" s="16">
        <v>3</v>
      </c>
      <c r="AC348" s="16" t="s">
        <v>844</v>
      </c>
      <c r="AD348" s="16" t="s">
        <v>844</v>
      </c>
      <c r="AE348" s="16" t="s">
        <v>844</v>
      </c>
      <c r="AF348" s="16" t="s">
        <v>844</v>
      </c>
      <c r="AG348" s="16" t="s">
        <v>843</v>
      </c>
      <c r="AH348" s="16" t="s">
        <v>1056</v>
      </c>
      <c r="AI348" s="16" t="s">
        <v>844</v>
      </c>
      <c r="AJ348" s="16" t="s">
        <v>843</v>
      </c>
      <c r="AK348" s="16" t="s">
        <v>844</v>
      </c>
      <c r="AM348" s="16" t="s">
        <v>736</v>
      </c>
      <c r="AN348" s="16" t="s">
        <v>761</v>
      </c>
      <c r="AP348" s="16" t="s">
        <v>774</v>
      </c>
      <c r="AR348" s="16" t="s">
        <v>6907</v>
      </c>
      <c r="BB348" s="16">
        <v>2</v>
      </c>
      <c r="BC348" s="16" t="s">
        <v>7878</v>
      </c>
      <c r="BE348" s="16" t="s">
        <v>5101</v>
      </c>
      <c r="BV348" s="16" t="s">
        <v>4433</v>
      </c>
      <c r="BW348" s="16" t="s">
        <v>844</v>
      </c>
      <c r="BX348" s="16" t="s">
        <v>843</v>
      </c>
      <c r="BY348" s="16" t="s">
        <v>843</v>
      </c>
      <c r="BZ348" s="16" t="s">
        <v>843</v>
      </c>
      <c r="CA348" s="16" t="s">
        <v>843</v>
      </c>
      <c r="CB348" s="16" t="s">
        <v>843</v>
      </c>
      <c r="CC348" s="16" t="s">
        <v>843</v>
      </c>
      <c r="CD348" s="16" t="s">
        <v>843</v>
      </c>
      <c r="CE348" s="16" t="s">
        <v>843</v>
      </c>
      <c r="CF348" s="16" t="s">
        <v>843</v>
      </c>
      <c r="CG348" s="16" t="s">
        <v>843</v>
      </c>
      <c r="CH348" s="16" t="s">
        <v>843</v>
      </c>
      <c r="CI348" s="16" t="s">
        <v>843</v>
      </c>
      <c r="CJ348" s="16" t="s">
        <v>843</v>
      </c>
      <c r="CK348" s="16" t="s">
        <v>843</v>
      </c>
      <c r="CP348" s="16" t="s">
        <v>867</v>
      </c>
      <c r="CQ348" s="16" t="s">
        <v>5194</v>
      </c>
      <c r="CR348" s="16" t="s">
        <v>843</v>
      </c>
      <c r="CS348" s="16" t="s">
        <v>844</v>
      </c>
      <c r="CT348" s="16" t="s">
        <v>843</v>
      </c>
      <c r="CU348" s="16" t="s">
        <v>843</v>
      </c>
      <c r="CV348" s="16" t="s">
        <v>843</v>
      </c>
      <c r="CW348" s="16" t="s">
        <v>843</v>
      </c>
      <c r="CX348" s="16" t="s">
        <v>843</v>
      </c>
      <c r="CY348" s="16" t="s">
        <v>843</v>
      </c>
      <c r="CZ348" s="16" t="s">
        <v>843</v>
      </c>
      <c r="DA348" s="16" t="s">
        <v>5184</v>
      </c>
      <c r="DX348" s="16" t="s">
        <v>867</v>
      </c>
      <c r="DY348" s="16" t="s">
        <v>867</v>
      </c>
      <c r="GC348" s="16" t="s">
        <v>5342</v>
      </c>
      <c r="GF348" s="16" t="s">
        <v>867</v>
      </c>
      <c r="GG348" s="16" t="s">
        <v>867</v>
      </c>
      <c r="GV348" s="16" t="s">
        <v>5443</v>
      </c>
      <c r="GW348" s="16" t="s">
        <v>843</v>
      </c>
      <c r="GX348" s="16" t="s">
        <v>844</v>
      </c>
      <c r="GY348" s="16" t="s">
        <v>843</v>
      </c>
      <c r="GZ348" s="16" t="s">
        <v>843</v>
      </c>
      <c r="HA348" s="16" t="s">
        <v>843</v>
      </c>
      <c r="HB348" s="16" t="s">
        <v>843</v>
      </c>
      <c r="HC348" s="16" t="s">
        <v>843</v>
      </c>
      <c r="HD348" s="16" t="s">
        <v>843</v>
      </c>
      <c r="HE348" s="16" t="s">
        <v>843</v>
      </c>
      <c r="HF348" s="16" t="s">
        <v>843</v>
      </c>
      <c r="HH348" s="16" t="s">
        <v>5456</v>
      </c>
      <c r="HK348" s="16" t="s">
        <v>865</v>
      </c>
      <c r="HM348" s="16" t="s">
        <v>865</v>
      </c>
      <c r="HZ348" s="16" t="s">
        <v>7944</v>
      </c>
      <c r="KE348" s="16" t="s">
        <v>5585</v>
      </c>
      <c r="KG348" s="16" t="s">
        <v>7018</v>
      </c>
      <c r="KH348" s="16" t="s">
        <v>7033</v>
      </c>
      <c r="KI348" s="16" t="s">
        <v>865</v>
      </c>
      <c r="LG348" s="16" t="s">
        <v>867</v>
      </c>
      <c r="LH348" s="16" t="s">
        <v>867</v>
      </c>
      <c r="LI348" s="16" t="s">
        <v>867</v>
      </c>
      <c r="LJ348" s="16" t="s">
        <v>867</v>
      </c>
      <c r="LK348" s="16" t="s">
        <v>867</v>
      </c>
      <c r="LL348" s="16" t="s">
        <v>5690</v>
      </c>
      <c r="LM348" s="16" t="s">
        <v>843</v>
      </c>
      <c r="LN348" s="16" t="s">
        <v>843</v>
      </c>
      <c r="LO348" s="16" t="s">
        <v>843</v>
      </c>
      <c r="LP348" s="16" t="s">
        <v>843</v>
      </c>
      <c r="LQ348" s="16" t="s">
        <v>843</v>
      </c>
      <c r="LR348" s="16" t="s">
        <v>843</v>
      </c>
      <c r="LS348" s="16" t="s">
        <v>843</v>
      </c>
      <c r="LT348" s="16" t="s">
        <v>843</v>
      </c>
      <c r="LU348" s="16" t="s">
        <v>843</v>
      </c>
      <c r="LV348" s="16" t="s">
        <v>843</v>
      </c>
      <c r="LW348" s="16" t="s">
        <v>843</v>
      </c>
      <c r="LX348" s="16" t="s">
        <v>844</v>
      </c>
      <c r="LY348" s="16" t="s">
        <v>843</v>
      </c>
      <c r="LZ348" s="16" t="s">
        <v>843</v>
      </c>
      <c r="MA348" s="16" t="s">
        <v>843</v>
      </c>
      <c r="MC348" s="16" t="s">
        <v>864</v>
      </c>
      <c r="MD348" s="16" t="s">
        <v>843</v>
      </c>
      <c r="ME348" s="16" t="s">
        <v>843</v>
      </c>
      <c r="MF348" s="16" t="s">
        <v>843</v>
      </c>
      <c r="MG348" s="16" t="s">
        <v>843</v>
      </c>
      <c r="MH348" s="16" t="s">
        <v>843</v>
      </c>
      <c r="MI348" s="16" t="s">
        <v>843</v>
      </c>
      <c r="MJ348" s="16" t="s">
        <v>843</v>
      </c>
      <c r="MK348" s="16" t="s">
        <v>843</v>
      </c>
      <c r="ML348" s="16" t="s">
        <v>843</v>
      </c>
      <c r="MM348" s="16" t="s">
        <v>843</v>
      </c>
      <c r="MN348" s="16" t="s">
        <v>843</v>
      </c>
      <c r="MO348" s="16" t="s">
        <v>843</v>
      </c>
      <c r="MP348" s="16" t="s">
        <v>843</v>
      </c>
      <c r="MQ348" s="16" t="s">
        <v>843</v>
      </c>
      <c r="MR348" s="16" t="s">
        <v>843</v>
      </c>
      <c r="MS348" s="16" t="s">
        <v>843</v>
      </c>
      <c r="MT348" s="16" t="s">
        <v>843</v>
      </c>
      <c r="MU348" s="16" t="s">
        <v>844</v>
      </c>
      <c r="MV348" s="16" t="s">
        <v>843</v>
      </c>
      <c r="NS348" s="16" t="s">
        <v>5694</v>
      </c>
      <c r="NT348" s="16" t="s">
        <v>844</v>
      </c>
      <c r="NU348" s="16" t="s">
        <v>843</v>
      </c>
      <c r="NV348" s="16" t="s">
        <v>843</v>
      </c>
      <c r="NW348" s="16" t="s">
        <v>843</v>
      </c>
      <c r="NX348" s="16" t="s">
        <v>843</v>
      </c>
      <c r="NY348" s="16" t="s">
        <v>843</v>
      </c>
      <c r="NZ348" s="16" t="s">
        <v>843</v>
      </c>
      <c r="OA348" s="16" t="s">
        <v>843</v>
      </c>
      <c r="OB348" s="16" t="s">
        <v>843</v>
      </c>
      <c r="OC348" s="16" t="s">
        <v>843</v>
      </c>
      <c r="OD348" s="16" t="s">
        <v>843</v>
      </c>
      <c r="OE348" s="16" t="s">
        <v>843</v>
      </c>
      <c r="OF348" s="16" t="s">
        <v>843</v>
      </c>
      <c r="OG348" s="16" t="s">
        <v>843</v>
      </c>
      <c r="OH348" s="16" t="s">
        <v>843</v>
      </c>
      <c r="OI348" s="16" t="s">
        <v>843</v>
      </c>
      <c r="OK348" s="16" t="s">
        <v>864</v>
      </c>
      <c r="OL348" s="16" t="s">
        <v>843</v>
      </c>
      <c r="OM348" s="16" t="s">
        <v>843</v>
      </c>
      <c r="ON348" s="16" t="s">
        <v>843</v>
      </c>
      <c r="OO348" s="16" t="s">
        <v>843</v>
      </c>
      <c r="OP348" s="16" t="s">
        <v>843</v>
      </c>
      <c r="OQ348" s="16" t="s">
        <v>843</v>
      </c>
      <c r="OR348" s="16" t="s">
        <v>843</v>
      </c>
      <c r="OS348" s="16" t="s">
        <v>843</v>
      </c>
      <c r="OT348" s="16" t="s">
        <v>843</v>
      </c>
      <c r="OU348" s="16" t="s">
        <v>843</v>
      </c>
      <c r="OV348" s="16" t="s">
        <v>843</v>
      </c>
      <c r="OW348" s="16" t="s">
        <v>843</v>
      </c>
      <c r="OX348" s="16" t="s">
        <v>843</v>
      </c>
      <c r="OY348" s="16" t="s">
        <v>843</v>
      </c>
      <c r="OZ348" s="16" t="s">
        <v>844</v>
      </c>
      <c r="PA348" s="16" t="s">
        <v>843</v>
      </c>
      <c r="PC348" s="16" t="s">
        <v>865</v>
      </c>
      <c r="PD348" s="16" t="s">
        <v>865</v>
      </c>
      <c r="PY348" s="16" t="s">
        <v>865</v>
      </c>
      <c r="QP348" s="16" t="s">
        <v>865</v>
      </c>
      <c r="QR348" s="16" t="s">
        <v>867</v>
      </c>
      <c r="QT348" s="16" t="s">
        <v>867</v>
      </c>
      <c r="QV348" s="16" t="s">
        <v>865</v>
      </c>
      <c r="QX348" s="16" t="s">
        <v>865</v>
      </c>
      <c r="QY348" s="16" t="s">
        <v>867</v>
      </c>
      <c r="RD348" s="16" t="s">
        <v>865</v>
      </c>
      <c r="RF348" s="16" t="s">
        <v>865</v>
      </c>
      <c r="RH348" s="16" t="s">
        <v>865</v>
      </c>
      <c r="RJ348" s="16" t="s">
        <v>865</v>
      </c>
      <c r="RN348" s="16" t="s">
        <v>867</v>
      </c>
      <c r="RP348" s="16" t="s">
        <v>867</v>
      </c>
      <c r="RR348" s="16" t="s">
        <v>7720</v>
      </c>
      <c r="RT348" s="16" t="s">
        <v>7720</v>
      </c>
      <c r="RV348" s="16" t="s">
        <v>7724</v>
      </c>
      <c r="RX348" s="16" t="s">
        <v>7724</v>
      </c>
      <c r="RZ348" s="16" t="s">
        <v>867</v>
      </c>
      <c r="SQ348" s="16" t="s">
        <v>867</v>
      </c>
      <c r="SS348" s="16" t="s">
        <v>7296</v>
      </c>
      <c r="ST348" s="16" t="s">
        <v>7764</v>
      </c>
      <c r="TN348" s="16">
        <v>2500</v>
      </c>
      <c r="TO348" s="16">
        <v>0</v>
      </c>
      <c r="TP348" s="16">
        <v>1200</v>
      </c>
      <c r="TQ348" s="16">
        <v>300</v>
      </c>
      <c r="TR348" s="16">
        <v>200</v>
      </c>
      <c r="TS348" s="16">
        <v>80</v>
      </c>
      <c r="TT348" s="16">
        <v>0</v>
      </c>
      <c r="TV348" s="16">
        <v>200</v>
      </c>
      <c r="TW348" s="16">
        <v>0</v>
      </c>
      <c r="TZ348" s="16" t="s">
        <v>7364</v>
      </c>
      <c r="UA348" s="16" t="s">
        <v>5941</v>
      </c>
      <c r="UB348" s="16">
        <v>0</v>
      </c>
      <c r="UC348" s="16" t="s">
        <v>844</v>
      </c>
      <c r="UD348" s="16" t="s">
        <v>843</v>
      </c>
      <c r="UE348" s="16" t="s">
        <v>843</v>
      </c>
      <c r="UF348" s="16" t="s">
        <v>843</v>
      </c>
      <c r="UG348" s="16" t="s">
        <v>843</v>
      </c>
      <c r="UH348" s="16" t="s">
        <v>843</v>
      </c>
      <c r="UL348" s="16">
        <v>8000</v>
      </c>
      <c r="WO348" s="16" t="s">
        <v>6926</v>
      </c>
      <c r="YN348" s="16" t="s">
        <v>7046</v>
      </c>
      <c r="YP348" s="16" t="s">
        <v>7978</v>
      </c>
      <c r="YR348" s="16" t="s">
        <v>10553</v>
      </c>
      <c r="YS348" s="16" t="s">
        <v>10554</v>
      </c>
      <c r="YT348" s="16" t="s">
        <v>8694</v>
      </c>
      <c r="YU348" s="16" t="s">
        <v>10555</v>
      </c>
      <c r="YV348" s="16" t="s">
        <v>9148</v>
      </c>
      <c r="YW348" s="16" t="s">
        <v>844</v>
      </c>
      <c r="YX348" s="16" t="s">
        <v>9148</v>
      </c>
      <c r="YY348" s="16" t="s">
        <v>8963</v>
      </c>
      <c r="YZ348" s="16" t="s">
        <v>843</v>
      </c>
      <c r="ZB348" s="16">
        <v>4313.33</v>
      </c>
      <c r="ZC348" s="16" t="s">
        <v>9026</v>
      </c>
      <c r="ZD348" s="16" t="s">
        <v>843</v>
      </c>
      <c r="ZE348" s="16" t="s">
        <v>8862</v>
      </c>
      <c r="ZF348" s="16" t="s">
        <v>8754</v>
      </c>
      <c r="ZG348" s="16" t="s">
        <v>8723</v>
      </c>
      <c r="ZH348" s="16" t="s">
        <v>8701</v>
      </c>
      <c r="ZI348" s="16" t="s">
        <v>8740</v>
      </c>
      <c r="ZK348" s="16" t="s">
        <v>843</v>
      </c>
      <c r="ZM348" s="16" t="s">
        <v>843</v>
      </c>
      <c r="ZN348" s="16" t="s">
        <v>8815</v>
      </c>
      <c r="ZO348" s="16" t="s">
        <v>487</v>
      </c>
      <c r="ZP348" s="16" t="s">
        <v>487</v>
      </c>
      <c r="ZQ348" s="16" t="s">
        <v>487</v>
      </c>
      <c r="ZR348" s="16" t="s">
        <v>486</v>
      </c>
      <c r="ZS348" s="16" t="s">
        <v>8964</v>
      </c>
      <c r="ZT348" s="16" t="s">
        <v>8705</v>
      </c>
      <c r="ZU348" s="16" t="s">
        <v>8706</v>
      </c>
      <c r="ZV348" s="16" t="s">
        <v>487</v>
      </c>
      <c r="ZW348" s="16" t="s">
        <v>1056</v>
      </c>
      <c r="ZX348" s="16" t="s">
        <v>844</v>
      </c>
      <c r="ZY348" s="16" t="s">
        <v>1056</v>
      </c>
      <c r="ZZ348" s="16" t="s">
        <v>844</v>
      </c>
      <c r="AAA348" s="16" t="s">
        <v>843</v>
      </c>
      <c r="AAB348" s="16" t="s">
        <v>843</v>
      </c>
      <c r="AAC348" s="16">
        <v>1</v>
      </c>
      <c r="AAD348" s="16" t="s">
        <v>844</v>
      </c>
      <c r="AAE348" s="16" t="s">
        <v>843</v>
      </c>
      <c r="AAF348" s="16" t="s">
        <v>843</v>
      </c>
      <c r="AAG348" s="16" t="s">
        <v>843</v>
      </c>
      <c r="AAH348" s="16" t="s">
        <v>843</v>
      </c>
      <c r="AAI348" s="16" t="s">
        <v>1056</v>
      </c>
      <c r="AAJ348" s="16" t="s">
        <v>615</v>
      </c>
      <c r="AAK348" s="16" t="s">
        <v>633</v>
      </c>
      <c r="AAL348" s="16" t="s">
        <v>904</v>
      </c>
      <c r="AAM348" s="16" t="s">
        <v>663</v>
      </c>
      <c r="AAN348" s="16" t="s">
        <v>8707</v>
      </c>
      <c r="AAO348" s="16" t="s">
        <v>1018</v>
      </c>
      <c r="AAP348" s="16" t="s">
        <v>8708</v>
      </c>
      <c r="AAS348" s="16">
        <v>8000</v>
      </c>
      <c r="AAT348" s="16" t="s">
        <v>782</v>
      </c>
      <c r="AAU348" s="16" t="s">
        <v>782</v>
      </c>
      <c r="AAV348" s="16" t="s">
        <v>782</v>
      </c>
      <c r="AAW348" s="16" t="s">
        <v>782</v>
      </c>
      <c r="AAX348" s="16" t="s">
        <v>843</v>
      </c>
      <c r="AAY348" s="16" t="s">
        <v>8710</v>
      </c>
      <c r="AAZ348" s="16" t="s">
        <v>782</v>
      </c>
      <c r="ABA348" s="16" t="s">
        <v>783</v>
      </c>
      <c r="ABB348" s="16" t="s">
        <v>782</v>
      </c>
      <c r="ABC348" s="16" t="s">
        <v>783</v>
      </c>
      <c r="ABD348" s="16" t="s">
        <v>782</v>
      </c>
      <c r="ABE348" s="16" t="s">
        <v>783</v>
      </c>
      <c r="ABF348" s="16" t="s">
        <v>782</v>
      </c>
      <c r="ABG348" s="16" t="s">
        <v>783</v>
      </c>
      <c r="ABH348" s="16" t="s">
        <v>783</v>
      </c>
      <c r="ABI348" s="16" t="s">
        <v>782</v>
      </c>
      <c r="ABJ348" s="16" t="s">
        <v>782</v>
      </c>
      <c r="ABK348" s="16" t="s">
        <v>782</v>
      </c>
      <c r="ABL348" s="16" t="s">
        <v>8759</v>
      </c>
      <c r="ABM348" s="16" t="s">
        <v>843</v>
      </c>
      <c r="ABN348" s="16" t="s">
        <v>1034</v>
      </c>
      <c r="ABP348" s="16" t="s">
        <v>972</v>
      </c>
      <c r="ABQ348" s="16" t="s">
        <v>4294</v>
      </c>
      <c r="ABR348" s="16" t="s">
        <v>470</v>
      </c>
      <c r="ABS348" s="16" t="s">
        <v>445</v>
      </c>
      <c r="ABT348" s="16" t="s">
        <v>8732</v>
      </c>
      <c r="ABU348" s="16" t="s">
        <v>844</v>
      </c>
      <c r="ABV348" s="16" t="s">
        <v>487</v>
      </c>
      <c r="ABW348" s="16" t="s">
        <v>486</v>
      </c>
      <c r="ABX348" s="16" t="s">
        <v>892</v>
      </c>
      <c r="ABY348" s="16" t="s">
        <v>486</v>
      </c>
      <c r="ABZ348" s="16" t="s">
        <v>486</v>
      </c>
      <c r="ACA348" s="16" t="s">
        <v>761</v>
      </c>
      <c r="ACB348" s="16" t="s">
        <v>774</v>
      </c>
      <c r="ACC348" s="16" t="s">
        <v>736</v>
      </c>
      <c r="ACD348" s="16" t="s">
        <v>486</v>
      </c>
      <c r="ACE348" s="16" t="s">
        <v>486</v>
      </c>
      <c r="ACG348" s="16" t="s">
        <v>1014</v>
      </c>
      <c r="ACH348" s="16" t="s">
        <v>1009</v>
      </c>
      <c r="ACI348" s="16" t="s">
        <v>462</v>
      </c>
      <c r="ACJ348" s="16">
        <v>0.79400000000000004</v>
      </c>
      <c r="ACK348" s="16" t="s">
        <v>482</v>
      </c>
      <c r="ACL348" s="16" t="s">
        <v>738</v>
      </c>
      <c r="ACM348" s="16" t="s">
        <v>1188</v>
      </c>
      <c r="ACN348" s="16" t="s">
        <v>1169</v>
      </c>
      <c r="ACO348" s="16" t="s">
        <v>1856</v>
      </c>
      <c r="ACQ348" s="16" t="s">
        <v>1202</v>
      </c>
      <c r="ACR348" s="16" t="s">
        <v>1645</v>
      </c>
      <c r="ACS348" s="16" t="s">
        <v>680</v>
      </c>
      <c r="ACT348" s="16" t="s">
        <v>1522</v>
      </c>
      <c r="ACU348" s="16" t="s">
        <v>831</v>
      </c>
      <c r="ACV348" s="16" t="s">
        <v>8756</v>
      </c>
      <c r="ACW348" s="16" t="s">
        <v>445</v>
      </c>
      <c r="ACX348" s="16" t="s">
        <v>1916</v>
      </c>
      <c r="ACY348" s="16" t="s">
        <v>1949</v>
      </c>
      <c r="ACZ348" s="16">
        <v>1</v>
      </c>
      <c r="ADA348" s="16">
        <v>1</v>
      </c>
      <c r="ADB348" s="16">
        <v>1</v>
      </c>
      <c r="ADC348" s="16">
        <v>1</v>
      </c>
      <c r="ADD348" s="16">
        <v>1</v>
      </c>
      <c r="ADE348" s="16" t="s">
        <v>8712</v>
      </c>
      <c r="ADF348" s="16">
        <v>0</v>
      </c>
      <c r="ADG348" s="16" t="s">
        <v>486</v>
      </c>
      <c r="ADH348" s="16">
        <v>3</v>
      </c>
      <c r="ADI348" s="16" t="s">
        <v>486</v>
      </c>
      <c r="ADJ348" s="16" t="s">
        <v>1743</v>
      </c>
      <c r="ADK348" s="16" t="s">
        <v>13194</v>
      </c>
      <c r="ADL348" s="16" t="s">
        <v>1761</v>
      </c>
      <c r="ADM348" s="16" t="s">
        <v>13195</v>
      </c>
      <c r="ADN348" s="16" t="s">
        <v>13196</v>
      </c>
      <c r="ADO348" s="16" t="s">
        <v>13197</v>
      </c>
      <c r="ADQ348" s="16" t="s">
        <v>13196</v>
      </c>
      <c r="ADR348" s="16" t="s">
        <v>13194</v>
      </c>
      <c r="ADY348" s="16" t="s">
        <v>1062</v>
      </c>
      <c r="AEA348" s="16">
        <v>4313.3333333333303</v>
      </c>
      <c r="AEC348" s="16" t="s">
        <v>1062</v>
      </c>
      <c r="AED348" s="16">
        <v>2666.67</v>
      </c>
      <c r="AEE348" s="16" t="s">
        <v>952</v>
      </c>
      <c r="AEI348" s="16">
        <v>833.33</v>
      </c>
      <c r="AEK348" s="16">
        <v>400</v>
      </c>
      <c r="AEL348" s="16">
        <v>100</v>
      </c>
      <c r="AEM348" s="16">
        <v>66.67</v>
      </c>
      <c r="AEN348" s="16">
        <v>66.67</v>
      </c>
      <c r="AEO348" s="16">
        <v>26.67</v>
      </c>
    </row>
    <row r="349" spans="1:822" x14ac:dyDescent="0.25">
      <c r="A349" s="30">
        <v>45832</v>
      </c>
      <c r="B349" s="16" t="s">
        <v>10556</v>
      </c>
      <c r="C349" s="16" t="s">
        <v>867</v>
      </c>
      <c r="D349" s="16" t="s">
        <v>867</v>
      </c>
      <c r="E349" s="16">
        <v>32</v>
      </c>
      <c r="F349" s="16" t="s">
        <v>8153</v>
      </c>
      <c r="G349" s="16" t="s">
        <v>4113</v>
      </c>
      <c r="I349" s="16" t="s">
        <v>4174</v>
      </c>
      <c r="Z349" s="16" t="s">
        <v>992</v>
      </c>
      <c r="AA349" s="16" t="s">
        <v>470</v>
      </c>
      <c r="AB349" s="16">
        <v>2</v>
      </c>
      <c r="AC349" s="16" t="s">
        <v>844</v>
      </c>
      <c r="AD349" s="16" t="s">
        <v>843</v>
      </c>
      <c r="AE349" s="16" t="s">
        <v>844</v>
      </c>
      <c r="AF349" s="16" t="s">
        <v>844</v>
      </c>
      <c r="AG349" s="16" t="s">
        <v>843</v>
      </c>
      <c r="AH349" s="16" t="s">
        <v>844</v>
      </c>
      <c r="AI349" s="16" t="s">
        <v>844</v>
      </c>
      <c r="AJ349" s="16" t="s">
        <v>843</v>
      </c>
      <c r="AK349" s="16" t="s">
        <v>843</v>
      </c>
      <c r="AM349" s="16" t="s">
        <v>737</v>
      </c>
      <c r="AN349" s="16" t="s">
        <v>759</v>
      </c>
      <c r="AP349" s="16" t="s">
        <v>768</v>
      </c>
      <c r="AR349" s="16" t="s">
        <v>6910</v>
      </c>
      <c r="BB349" s="16">
        <v>3</v>
      </c>
      <c r="BC349" s="16" t="s">
        <v>7875</v>
      </c>
      <c r="BE349" s="16" t="s">
        <v>5098</v>
      </c>
      <c r="BV349" s="16" t="s">
        <v>4433</v>
      </c>
      <c r="BW349" s="16" t="s">
        <v>844</v>
      </c>
      <c r="BX349" s="16" t="s">
        <v>843</v>
      </c>
      <c r="BY349" s="16" t="s">
        <v>843</v>
      </c>
      <c r="BZ349" s="16" t="s">
        <v>843</v>
      </c>
      <c r="CA349" s="16" t="s">
        <v>843</v>
      </c>
      <c r="CB349" s="16" t="s">
        <v>843</v>
      </c>
      <c r="CC349" s="16" t="s">
        <v>843</v>
      </c>
      <c r="CD349" s="16" t="s">
        <v>843</v>
      </c>
      <c r="CE349" s="16" t="s">
        <v>843</v>
      </c>
      <c r="CF349" s="16" t="s">
        <v>843</v>
      </c>
      <c r="CG349" s="16" t="s">
        <v>843</v>
      </c>
      <c r="CH349" s="16" t="s">
        <v>843</v>
      </c>
      <c r="CI349" s="16" t="s">
        <v>843</v>
      </c>
      <c r="CJ349" s="16" t="s">
        <v>843</v>
      </c>
      <c r="CK349" s="16" t="s">
        <v>843</v>
      </c>
      <c r="CP349" s="16" t="s">
        <v>867</v>
      </c>
      <c r="CQ349" s="16" t="s">
        <v>5191</v>
      </c>
      <c r="CR349" s="16" t="s">
        <v>844</v>
      </c>
      <c r="CS349" s="16" t="s">
        <v>843</v>
      </c>
      <c r="CT349" s="16" t="s">
        <v>843</v>
      </c>
      <c r="CU349" s="16" t="s">
        <v>843</v>
      </c>
      <c r="CV349" s="16" t="s">
        <v>843</v>
      </c>
      <c r="CW349" s="16" t="s">
        <v>843</v>
      </c>
      <c r="CX349" s="16" t="s">
        <v>843</v>
      </c>
      <c r="CY349" s="16" t="s">
        <v>843</v>
      </c>
      <c r="CZ349" s="16" t="s">
        <v>843</v>
      </c>
      <c r="DA349" s="16" t="s">
        <v>5184</v>
      </c>
      <c r="DX349" s="16" t="s">
        <v>867</v>
      </c>
      <c r="DY349" s="16" t="s">
        <v>867</v>
      </c>
      <c r="GC349" s="16" t="s">
        <v>5330</v>
      </c>
      <c r="GF349" s="16" t="s">
        <v>867</v>
      </c>
      <c r="GG349" s="16" t="s">
        <v>867</v>
      </c>
      <c r="GV349" s="16" t="s">
        <v>5443</v>
      </c>
      <c r="GW349" s="16" t="s">
        <v>843</v>
      </c>
      <c r="GX349" s="16" t="s">
        <v>844</v>
      </c>
      <c r="GY349" s="16" t="s">
        <v>843</v>
      </c>
      <c r="GZ349" s="16" t="s">
        <v>843</v>
      </c>
      <c r="HA349" s="16" t="s">
        <v>843</v>
      </c>
      <c r="HB349" s="16" t="s">
        <v>843</v>
      </c>
      <c r="HC349" s="16" t="s">
        <v>843</v>
      </c>
      <c r="HD349" s="16" t="s">
        <v>843</v>
      </c>
      <c r="HE349" s="16" t="s">
        <v>843</v>
      </c>
      <c r="HF349" s="16" t="s">
        <v>843</v>
      </c>
      <c r="HH349" s="16" t="s">
        <v>5456</v>
      </c>
      <c r="HK349" s="16" t="s">
        <v>865</v>
      </c>
      <c r="HM349" s="16" t="s">
        <v>865</v>
      </c>
      <c r="HZ349" s="16" t="s">
        <v>7944</v>
      </c>
      <c r="KE349" s="16" t="s">
        <v>5582</v>
      </c>
      <c r="KG349" s="16" t="s">
        <v>7015</v>
      </c>
      <c r="KH349" s="16" t="s">
        <v>7033</v>
      </c>
      <c r="KI349" s="16" t="s">
        <v>865</v>
      </c>
      <c r="LG349" s="16" t="s">
        <v>867</v>
      </c>
      <c r="LH349" s="16" t="s">
        <v>864</v>
      </c>
      <c r="LI349" s="16" t="s">
        <v>867</v>
      </c>
      <c r="LJ349" s="16" t="s">
        <v>867</v>
      </c>
      <c r="LK349" s="16" t="s">
        <v>867</v>
      </c>
      <c r="LL349" s="16" t="s">
        <v>5657</v>
      </c>
      <c r="LM349" s="16" t="s">
        <v>844</v>
      </c>
      <c r="LN349" s="16" t="s">
        <v>843</v>
      </c>
      <c r="LO349" s="16" t="s">
        <v>843</v>
      </c>
      <c r="LP349" s="16" t="s">
        <v>843</v>
      </c>
      <c r="LQ349" s="16" t="s">
        <v>843</v>
      </c>
      <c r="LR349" s="16" t="s">
        <v>843</v>
      </c>
      <c r="LS349" s="16" t="s">
        <v>843</v>
      </c>
      <c r="LT349" s="16" t="s">
        <v>843</v>
      </c>
      <c r="LU349" s="16" t="s">
        <v>843</v>
      </c>
      <c r="LV349" s="16" t="s">
        <v>843</v>
      </c>
      <c r="LW349" s="16" t="s">
        <v>843</v>
      </c>
      <c r="LX349" s="16" t="s">
        <v>843</v>
      </c>
      <c r="LY349" s="16" t="s">
        <v>843</v>
      </c>
      <c r="LZ349" s="16" t="s">
        <v>843</v>
      </c>
      <c r="MA349" s="16" t="s">
        <v>843</v>
      </c>
      <c r="MC349" s="16" t="s">
        <v>5694</v>
      </c>
      <c r="MD349" s="16" t="s">
        <v>844</v>
      </c>
      <c r="ME349" s="16" t="s">
        <v>843</v>
      </c>
      <c r="MF349" s="16" t="s">
        <v>843</v>
      </c>
      <c r="MG349" s="16" t="s">
        <v>843</v>
      </c>
      <c r="MH349" s="16" t="s">
        <v>843</v>
      </c>
      <c r="MI349" s="16" t="s">
        <v>843</v>
      </c>
      <c r="MJ349" s="16" t="s">
        <v>843</v>
      </c>
      <c r="MK349" s="16" t="s">
        <v>843</v>
      </c>
      <c r="ML349" s="16" t="s">
        <v>843</v>
      </c>
      <c r="MM349" s="16" t="s">
        <v>843</v>
      </c>
      <c r="MN349" s="16" t="s">
        <v>843</v>
      </c>
      <c r="MO349" s="16" t="s">
        <v>843</v>
      </c>
      <c r="MP349" s="16" t="s">
        <v>843</v>
      </c>
      <c r="MQ349" s="16" t="s">
        <v>843</v>
      </c>
      <c r="MR349" s="16" t="s">
        <v>843</v>
      </c>
      <c r="MS349" s="16" t="s">
        <v>843</v>
      </c>
      <c r="MT349" s="16" t="s">
        <v>843</v>
      </c>
      <c r="MU349" s="16" t="s">
        <v>843</v>
      </c>
      <c r="MV349" s="16" t="s">
        <v>843</v>
      </c>
      <c r="NS349" s="16" t="s">
        <v>5694</v>
      </c>
      <c r="NT349" s="16" t="s">
        <v>844</v>
      </c>
      <c r="NU349" s="16" t="s">
        <v>843</v>
      </c>
      <c r="NV349" s="16" t="s">
        <v>843</v>
      </c>
      <c r="NW349" s="16" t="s">
        <v>843</v>
      </c>
      <c r="NX349" s="16" t="s">
        <v>843</v>
      </c>
      <c r="NY349" s="16" t="s">
        <v>843</v>
      </c>
      <c r="NZ349" s="16" t="s">
        <v>843</v>
      </c>
      <c r="OA349" s="16" t="s">
        <v>843</v>
      </c>
      <c r="OB349" s="16" t="s">
        <v>843</v>
      </c>
      <c r="OC349" s="16" t="s">
        <v>843</v>
      </c>
      <c r="OD349" s="16" t="s">
        <v>843</v>
      </c>
      <c r="OE349" s="16" t="s">
        <v>843</v>
      </c>
      <c r="OF349" s="16" t="s">
        <v>843</v>
      </c>
      <c r="OG349" s="16" t="s">
        <v>843</v>
      </c>
      <c r="OH349" s="16" t="s">
        <v>843</v>
      </c>
      <c r="OI349" s="16" t="s">
        <v>843</v>
      </c>
      <c r="PC349" s="16" t="s">
        <v>865</v>
      </c>
      <c r="PD349" s="16" t="s">
        <v>865</v>
      </c>
      <c r="PY349" s="16" t="s">
        <v>865</v>
      </c>
      <c r="QP349" s="16" t="s">
        <v>865</v>
      </c>
      <c r="QR349" s="16" t="s">
        <v>867</v>
      </c>
      <c r="QT349" s="16" t="s">
        <v>867</v>
      </c>
      <c r="QV349" s="16" t="s">
        <v>865</v>
      </c>
      <c r="QX349" s="16" t="s">
        <v>867</v>
      </c>
      <c r="RD349" s="16" t="s">
        <v>865</v>
      </c>
      <c r="RF349" s="16" t="s">
        <v>865</v>
      </c>
      <c r="RH349" s="16" t="s">
        <v>865</v>
      </c>
      <c r="RJ349" s="16" t="s">
        <v>865</v>
      </c>
      <c r="RN349" s="16" t="s">
        <v>7724</v>
      </c>
      <c r="RP349" s="16" t="s">
        <v>867</v>
      </c>
      <c r="RR349" s="16" t="s">
        <v>867</v>
      </c>
      <c r="RT349" s="16" t="s">
        <v>867</v>
      </c>
      <c r="RV349" s="16" t="s">
        <v>867</v>
      </c>
      <c r="RX349" s="16" t="s">
        <v>867</v>
      </c>
      <c r="RZ349" s="16" t="s">
        <v>7724</v>
      </c>
      <c r="SQ349" s="16" t="s">
        <v>865</v>
      </c>
      <c r="SS349" s="16" t="s">
        <v>7302</v>
      </c>
      <c r="ST349" s="16" t="s">
        <v>7761</v>
      </c>
      <c r="TN349" s="16">
        <v>2000</v>
      </c>
      <c r="TP349" s="16">
        <v>1000</v>
      </c>
      <c r="TR349" s="16">
        <v>400</v>
      </c>
      <c r="TS349" s="16">
        <v>200</v>
      </c>
      <c r="TU349" s="16">
        <v>1500</v>
      </c>
      <c r="TZ349" s="16" t="s">
        <v>7367</v>
      </c>
      <c r="UA349" s="16" t="s">
        <v>5971</v>
      </c>
      <c r="UB349" s="16">
        <v>0</v>
      </c>
      <c r="UC349" s="16" t="s">
        <v>843</v>
      </c>
      <c r="UD349" s="16" t="s">
        <v>843</v>
      </c>
      <c r="UE349" s="16" t="s">
        <v>843</v>
      </c>
      <c r="UF349" s="16" t="s">
        <v>844</v>
      </c>
      <c r="UG349" s="16" t="s">
        <v>843</v>
      </c>
      <c r="UH349" s="16" t="s">
        <v>843</v>
      </c>
      <c r="VX349" s="16" t="s">
        <v>8809</v>
      </c>
      <c r="VY349" s="16" t="s">
        <v>844</v>
      </c>
      <c r="VZ349" s="16" t="s">
        <v>843</v>
      </c>
      <c r="WA349" s="16" t="s">
        <v>843</v>
      </c>
      <c r="WB349" s="16" t="s">
        <v>844</v>
      </c>
      <c r="WC349" s="16" t="s">
        <v>843</v>
      </c>
      <c r="WD349" s="16" t="s">
        <v>843</v>
      </c>
      <c r="WE349" s="16" t="s">
        <v>843</v>
      </c>
      <c r="WF349" s="16" t="s">
        <v>843</v>
      </c>
      <c r="WH349" s="16">
        <v>3250</v>
      </c>
      <c r="WO349" s="16" t="s">
        <v>6920</v>
      </c>
      <c r="XD349" s="16" t="s">
        <v>6972</v>
      </c>
      <c r="XE349" s="16" t="s">
        <v>843</v>
      </c>
      <c r="XF349" s="16" t="s">
        <v>844</v>
      </c>
      <c r="XG349" s="16" t="s">
        <v>843</v>
      </c>
      <c r="XH349" s="16" t="s">
        <v>843</v>
      </c>
      <c r="XI349" s="16" t="s">
        <v>843</v>
      </c>
      <c r="XJ349" s="16" t="s">
        <v>843</v>
      </c>
      <c r="XK349" s="16" t="s">
        <v>843</v>
      </c>
      <c r="XL349" s="16" t="s">
        <v>843</v>
      </c>
      <c r="XM349" s="16" t="s">
        <v>843</v>
      </c>
      <c r="XN349" s="16" t="s">
        <v>843</v>
      </c>
      <c r="XO349" s="16" t="s">
        <v>843</v>
      </c>
      <c r="XP349" s="16" t="s">
        <v>843</v>
      </c>
      <c r="XQ349" s="16" t="s">
        <v>843</v>
      </c>
      <c r="YF349" s="16" t="s">
        <v>865</v>
      </c>
      <c r="YN349" s="16" t="s">
        <v>7040</v>
      </c>
      <c r="YP349" s="16" t="s">
        <v>7990</v>
      </c>
      <c r="YR349" s="16" t="s">
        <v>10557</v>
      </c>
      <c r="YS349" s="16" t="s">
        <v>10558</v>
      </c>
      <c r="YT349" s="16" t="s">
        <v>8694</v>
      </c>
      <c r="YU349" s="16" t="s">
        <v>10559</v>
      </c>
      <c r="YV349" s="16" t="s">
        <v>8696</v>
      </c>
      <c r="YW349" s="16" t="s">
        <v>844</v>
      </c>
      <c r="YX349" s="16" t="s">
        <v>8696</v>
      </c>
      <c r="ZE349" s="16" t="s">
        <v>843</v>
      </c>
      <c r="ZO349" s="16" t="s">
        <v>487</v>
      </c>
      <c r="ZP349" s="16" t="s">
        <v>487</v>
      </c>
      <c r="ZQ349" s="16" t="s">
        <v>486</v>
      </c>
      <c r="ZR349" s="16" t="s">
        <v>486</v>
      </c>
      <c r="ZS349" s="16" t="s">
        <v>8874</v>
      </c>
      <c r="ZT349" s="16" t="s">
        <v>8705</v>
      </c>
      <c r="ZU349" s="16" t="s">
        <v>8706</v>
      </c>
      <c r="ZV349" s="16" t="s">
        <v>487</v>
      </c>
      <c r="ZW349" s="16" t="s">
        <v>844</v>
      </c>
      <c r="ZX349" s="16" t="s">
        <v>844</v>
      </c>
      <c r="ZY349" s="16" t="s">
        <v>844</v>
      </c>
      <c r="ZZ349" s="16" t="s">
        <v>844</v>
      </c>
      <c r="AAA349" s="16" t="s">
        <v>843</v>
      </c>
      <c r="AAB349" s="16" t="s">
        <v>843</v>
      </c>
      <c r="AAC349" s="16">
        <v>0</v>
      </c>
      <c r="AAD349" s="16" t="s">
        <v>844</v>
      </c>
      <c r="AAE349" s="16" t="s">
        <v>843</v>
      </c>
      <c r="AAF349" s="16" t="s">
        <v>843</v>
      </c>
      <c r="AAG349" s="16" t="s">
        <v>843</v>
      </c>
      <c r="AAH349" s="16" t="s">
        <v>843</v>
      </c>
      <c r="AAI349" s="16" t="s">
        <v>844</v>
      </c>
      <c r="AAJ349" s="16" t="s">
        <v>615</v>
      </c>
      <c r="AAK349" s="16" t="s">
        <v>633</v>
      </c>
      <c r="AAL349" s="16" t="s">
        <v>904</v>
      </c>
      <c r="AAM349" s="16" t="s">
        <v>663</v>
      </c>
      <c r="AAN349" s="16" t="s">
        <v>8707</v>
      </c>
      <c r="AAO349" s="16" t="s">
        <v>1018</v>
      </c>
      <c r="AAP349" s="16" t="s">
        <v>8708</v>
      </c>
      <c r="AAS349" s="16">
        <v>3250</v>
      </c>
      <c r="AAT349" s="16" t="s">
        <v>782</v>
      </c>
      <c r="AAU349" s="16" t="s">
        <v>782</v>
      </c>
      <c r="AAV349" s="16" t="s">
        <v>782</v>
      </c>
      <c r="AAW349" s="16" t="s">
        <v>782</v>
      </c>
      <c r="AAX349" s="16" t="s">
        <v>843</v>
      </c>
      <c r="AAY349" s="16" t="s">
        <v>8710</v>
      </c>
      <c r="AAZ349" s="16" t="s">
        <v>782</v>
      </c>
      <c r="ABA349" s="16" t="s">
        <v>782</v>
      </c>
      <c r="ABB349" s="16" t="s">
        <v>782</v>
      </c>
      <c r="ABC349" s="16" t="s">
        <v>783</v>
      </c>
      <c r="ABD349" s="16" t="s">
        <v>782</v>
      </c>
      <c r="ABE349" s="16" t="s">
        <v>783</v>
      </c>
      <c r="ABF349" s="16" t="s">
        <v>782</v>
      </c>
      <c r="ABG349" s="16" t="s">
        <v>782</v>
      </c>
      <c r="ABH349" s="16" t="s">
        <v>782</v>
      </c>
      <c r="ABI349" s="16" t="s">
        <v>782</v>
      </c>
      <c r="ABJ349" s="16" t="s">
        <v>782</v>
      </c>
      <c r="ABK349" s="16" t="s">
        <v>782</v>
      </c>
      <c r="ABL349" s="16" t="s">
        <v>1056</v>
      </c>
      <c r="ABM349" s="16" t="s">
        <v>843</v>
      </c>
      <c r="ABN349" s="16" t="s">
        <v>1034</v>
      </c>
      <c r="ABO349" s="16" t="s">
        <v>486</v>
      </c>
      <c r="ABP349" s="16" t="s">
        <v>972</v>
      </c>
      <c r="ABQ349" s="16" t="s">
        <v>4321</v>
      </c>
      <c r="ABR349" s="16" t="s">
        <v>470</v>
      </c>
      <c r="ABS349" s="16" t="s">
        <v>445</v>
      </c>
      <c r="ABT349" s="16" t="s">
        <v>1056</v>
      </c>
      <c r="ABU349" s="16" t="s">
        <v>844</v>
      </c>
      <c r="ABV349" s="16" t="s">
        <v>487</v>
      </c>
      <c r="ABW349" s="16" t="s">
        <v>486</v>
      </c>
      <c r="ABX349" s="16" t="s">
        <v>892</v>
      </c>
      <c r="ABY349" s="16" t="s">
        <v>486</v>
      </c>
      <c r="ABZ349" s="16" t="s">
        <v>486</v>
      </c>
      <c r="ACA349" s="16" t="s">
        <v>759</v>
      </c>
      <c r="ACB349" s="16" t="s">
        <v>768</v>
      </c>
      <c r="ACC349" s="16" t="s">
        <v>737</v>
      </c>
      <c r="ACD349" s="16" t="s">
        <v>487</v>
      </c>
      <c r="ACE349" s="16" t="s">
        <v>486</v>
      </c>
      <c r="ACG349" s="16" t="s">
        <v>1014</v>
      </c>
      <c r="ACH349" s="16" t="s">
        <v>1009</v>
      </c>
      <c r="ACI349" s="16" t="s">
        <v>462</v>
      </c>
      <c r="ACJ349" s="16">
        <v>1.1910000000000001</v>
      </c>
      <c r="ACK349" s="16" t="s">
        <v>478</v>
      </c>
      <c r="ACL349" s="16" t="s">
        <v>740</v>
      </c>
      <c r="ACM349" s="16" t="s">
        <v>1188</v>
      </c>
      <c r="ACN349" s="16" t="s">
        <v>1169</v>
      </c>
      <c r="ACO349" s="16" t="s">
        <v>1856</v>
      </c>
      <c r="ACP349" s="16">
        <v>3250</v>
      </c>
      <c r="ACQ349" s="16" t="s">
        <v>1202</v>
      </c>
      <c r="ACR349" s="16" t="s">
        <v>1645</v>
      </c>
      <c r="ACS349" s="16" t="s">
        <v>680</v>
      </c>
      <c r="ACT349" s="16" t="s">
        <v>1522</v>
      </c>
      <c r="ACU349" s="16" t="s">
        <v>833</v>
      </c>
      <c r="ACV349" s="16" t="s">
        <v>8711</v>
      </c>
      <c r="ACW349" s="16" t="s">
        <v>445</v>
      </c>
      <c r="ACX349" s="16" t="s">
        <v>1914</v>
      </c>
      <c r="ACY349" s="16" t="s">
        <v>1947</v>
      </c>
      <c r="ACZ349" s="16">
        <v>1</v>
      </c>
      <c r="ADA349" s="16">
        <v>0</v>
      </c>
      <c r="ADB349" s="16">
        <v>1</v>
      </c>
      <c r="ADC349" s="16">
        <v>1</v>
      </c>
      <c r="ADD349" s="16">
        <v>1</v>
      </c>
      <c r="ADE349" s="16" t="s">
        <v>9236</v>
      </c>
      <c r="ADF349" s="16">
        <v>0</v>
      </c>
      <c r="ADG349" s="16" t="s">
        <v>486</v>
      </c>
      <c r="ADH349" s="16">
        <v>2</v>
      </c>
      <c r="ADI349" s="16" t="s">
        <v>486</v>
      </c>
      <c r="ADJ349" s="16" t="s">
        <v>1743</v>
      </c>
      <c r="ADL349" s="16" t="s">
        <v>1764</v>
      </c>
      <c r="ADN349" s="16" t="s">
        <v>13196</v>
      </c>
      <c r="ADO349" s="16" t="s">
        <v>13197</v>
      </c>
      <c r="ADP349" s="16" t="s">
        <v>1751</v>
      </c>
      <c r="ADW349" s="16" t="s">
        <v>8729</v>
      </c>
      <c r="AEB349" s="16">
        <v>5100</v>
      </c>
      <c r="AEC349" s="16" t="s">
        <v>1058</v>
      </c>
      <c r="AED349" s="16">
        <v>1625</v>
      </c>
      <c r="AEE349" s="16" t="s">
        <v>952</v>
      </c>
      <c r="AEH349" s="16">
        <v>3250</v>
      </c>
      <c r="AEI349" s="16">
        <v>1000</v>
      </c>
      <c r="AEK349" s="16">
        <v>500</v>
      </c>
      <c r="AEN349" s="16">
        <v>200</v>
      </c>
      <c r="AEO349" s="16">
        <v>100</v>
      </c>
      <c r="AEP349" s="16">
        <v>750</v>
      </c>
    </row>
    <row r="350" spans="1:822" x14ac:dyDescent="0.25">
      <c r="A350" s="30">
        <v>45832</v>
      </c>
      <c r="B350" s="16" t="s">
        <v>10560</v>
      </c>
      <c r="C350" s="16" t="s">
        <v>867</v>
      </c>
      <c r="D350" s="16" t="s">
        <v>867</v>
      </c>
      <c r="E350" s="16">
        <v>35</v>
      </c>
      <c r="F350" s="16" t="s">
        <v>8153</v>
      </c>
      <c r="G350" s="16" t="s">
        <v>4113</v>
      </c>
      <c r="I350" s="16" t="s">
        <v>4162</v>
      </c>
      <c r="Z350" s="16" t="s">
        <v>993</v>
      </c>
      <c r="AA350" s="16" t="s">
        <v>470</v>
      </c>
      <c r="AB350" s="16">
        <v>4</v>
      </c>
      <c r="AC350" s="16" t="s">
        <v>844</v>
      </c>
      <c r="AD350" s="16" t="s">
        <v>843</v>
      </c>
      <c r="AE350" s="16" t="s">
        <v>1056</v>
      </c>
      <c r="AF350" s="16" t="s">
        <v>844</v>
      </c>
      <c r="AG350" s="16" t="s">
        <v>844</v>
      </c>
      <c r="AH350" s="16" t="s">
        <v>844</v>
      </c>
      <c r="AI350" s="16" t="s">
        <v>8732</v>
      </c>
      <c r="AJ350" s="16" t="s">
        <v>843</v>
      </c>
      <c r="AK350" s="16" t="s">
        <v>843</v>
      </c>
      <c r="AM350" s="16" t="s">
        <v>737</v>
      </c>
      <c r="AN350" s="16" t="s">
        <v>759</v>
      </c>
      <c r="AP350" s="16" t="s">
        <v>768</v>
      </c>
      <c r="AR350" s="16" t="s">
        <v>6910</v>
      </c>
      <c r="BB350" s="16">
        <v>3</v>
      </c>
      <c r="BC350" s="16" t="s">
        <v>7875</v>
      </c>
      <c r="BE350" s="16" t="s">
        <v>5098</v>
      </c>
      <c r="BV350" s="16" t="s">
        <v>4433</v>
      </c>
      <c r="BW350" s="16" t="s">
        <v>844</v>
      </c>
      <c r="BX350" s="16" t="s">
        <v>843</v>
      </c>
      <c r="BY350" s="16" t="s">
        <v>843</v>
      </c>
      <c r="BZ350" s="16" t="s">
        <v>843</v>
      </c>
      <c r="CA350" s="16" t="s">
        <v>843</v>
      </c>
      <c r="CB350" s="16" t="s">
        <v>843</v>
      </c>
      <c r="CC350" s="16" t="s">
        <v>843</v>
      </c>
      <c r="CD350" s="16" t="s">
        <v>843</v>
      </c>
      <c r="CE350" s="16" t="s">
        <v>843</v>
      </c>
      <c r="CF350" s="16" t="s">
        <v>843</v>
      </c>
      <c r="CG350" s="16" t="s">
        <v>843</v>
      </c>
      <c r="CH350" s="16" t="s">
        <v>843</v>
      </c>
      <c r="CI350" s="16" t="s">
        <v>843</v>
      </c>
      <c r="CJ350" s="16" t="s">
        <v>843</v>
      </c>
      <c r="CK350" s="16" t="s">
        <v>843</v>
      </c>
      <c r="CP350" s="16" t="s">
        <v>867</v>
      </c>
      <c r="CQ350" s="16" t="s">
        <v>5191</v>
      </c>
      <c r="CR350" s="16" t="s">
        <v>844</v>
      </c>
      <c r="CS350" s="16" t="s">
        <v>843</v>
      </c>
      <c r="CT350" s="16" t="s">
        <v>843</v>
      </c>
      <c r="CU350" s="16" t="s">
        <v>843</v>
      </c>
      <c r="CV350" s="16" t="s">
        <v>843</v>
      </c>
      <c r="CW350" s="16" t="s">
        <v>843</v>
      </c>
      <c r="CX350" s="16" t="s">
        <v>843</v>
      </c>
      <c r="CY350" s="16" t="s">
        <v>843</v>
      </c>
      <c r="CZ350" s="16" t="s">
        <v>843</v>
      </c>
      <c r="DA350" s="16" t="s">
        <v>5184</v>
      </c>
      <c r="DX350" s="16" t="s">
        <v>867</v>
      </c>
      <c r="DY350" s="16" t="s">
        <v>867</v>
      </c>
      <c r="GC350" s="16" t="s">
        <v>5347</v>
      </c>
      <c r="GF350" s="16" t="s">
        <v>867</v>
      </c>
      <c r="GG350" s="16" t="s">
        <v>867</v>
      </c>
      <c r="GV350" s="16" t="s">
        <v>5449</v>
      </c>
      <c r="GW350" s="16" t="s">
        <v>843</v>
      </c>
      <c r="GX350" s="16" t="s">
        <v>843</v>
      </c>
      <c r="GY350" s="16" t="s">
        <v>843</v>
      </c>
      <c r="GZ350" s="16" t="s">
        <v>844</v>
      </c>
      <c r="HA350" s="16" t="s">
        <v>843</v>
      </c>
      <c r="HB350" s="16" t="s">
        <v>843</v>
      </c>
      <c r="HC350" s="16" t="s">
        <v>843</v>
      </c>
      <c r="HD350" s="16" t="s">
        <v>843</v>
      </c>
      <c r="HE350" s="16" t="s">
        <v>843</v>
      </c>
      <c r="HF350" s="16" t="s">
        <v>843</v>
      </c>
      <c r="HH350" s="16" t="s">
        <v>5456</v>
      </c>
      <c r="HK350" s="16" t="s">
        <v>865</v>
      </c>
      <c r="HM350" s="16" t="s">
        <v>865</v>
      </c>
      <c r="HZ350" s="16" t="s">
        <v>7944</v>
      </c>
      <c r="KE350" s="16" t="s">
        <v>5585</v>
      </c>
      <c r="KG350" s="16" t="s">
        <v>7018</v>
      </c>
      <c r="KH350" s="16" t="s">
        <v>864</v>
      </c>
      <c r="KI350" s="16" t="s">
        <v>865</v>
      </c>
      <c r="LG350" s="16" t="s">
        <v>867</v>
      </c>
      <c r="LH350" s="16" t="s">
        <v>867</v>
      </c>
      <c r="LI350" s="16" t="s">
        <v>867</v>
      </c>
      <c r="LJ350" s="16" t="s">
        <v>867</v>
      </c>
      <c r="LK350" s="16" t="s">
        <v>867</v>
      </c>
      <c r="LL350" s="16" t="s">
        <v>9998</v>
      </c>
      <c r="LM350" s="16" t="s">
        <v>843</v>
      </c>
      <c r="LN350" s="16" t="s">
        <v>844</v>
      </c>
      <c r="LO350" s="16" t="s">
        <v>844</v>
      </c>
      <c r="LP350" s="16" t="s">
        <v>844</v>
      </c>
      <c r="LQ350" s="16" t="s">
        <v>843</v>
      </c>
      <c r="LR350" s="16" t="s">
        <v>843</v>
      </c>
      <c r="LS350" s="16" t="s">
        <v>843</v>
      </c>
      <c r="LT350" s="16" t="s">
        <v>843</v>
      </c>
      <c r="LU350" s="16" t="s">
        <v>843</v>
      </c>
      <c r="LV350" s="16" t="s">
        <v>843</v>
      </c>
      <c r="LW350" s="16" t="s">
        <v>843</v>
      </c>
      <c r="LX350" s="16" t="s">
        <v>843</v>
      </c>
      <c r="LY350" s="16" t="s">
        <v>843</v>
      </c>
      <c r="LZ350" s="16" t="s">
        <v>843</v>
      </c>
      <c r="MA350" s="16" t="s">
        <v>843</v>
      </c>
      <c r="MC350" s="16" t="s">
        <v>5694</v>
      </c>
      <c r="MD350" s="16" t="s">
        <v>844</v>
      </c>
      <c r="ME350" s="16" t="s">
        <v>843</v>
      </c>
      <c r="MF350" s="16" t="s">
        <v>843</v>
      </c>
      <c r="MG350" s="16" t="s">
        <v>843</v>
      </c>
      <c r="MH350" s="16" t="s">
        <v>843</v>
      </c>
      <c r="MI350" s="16" t="s">
        <v>843</v>
      </c>
      <c r="MJ350" s="16" t="s">
        <v>843</v>
      </c>
      <c r="MK350" s="16" t="s">
        <v>843</v>
      </c>
      <c r="ML350" s="16" t="s">
        <v>843</v>
      </c>
      <c r="MM350" s="16" t="s">
        <v>843</v>
      </c>
      <c r="MN350" s="16" t="s">
        <v>843</v>
      </c>
      <c r="MO350" s="16" t="s">
        <v>843</v>
      </c>
      <c r="MP350" s="16" t="s">
        <v>843</v>
      </c>
      <c r="MQ350" s="16" t="s">
        <v>843</v>
      </c>
      <c r="MR350" s="16" t="s">
        <v>843</v>
      </c>
      <c r="MS350" s="16" t="s">
        <v>843</v>
      </c>
      <c r="MT350" s="16" t="s">
        <v>843</v>
      </c>
      <c r="MU350" s="16" t="s">
        <v>843</v>
      </c>
      <c r="MV350" s="16" t="s">
        <v>843</v>
      </c>
      <c r="MX350" s="16" t="s">
        <v>5694</v>
      </c>
      <c r="MY350" s="16" t="s">
        <v>844</v>
      </c>
      <c r="MZ350" s="16" t="s">
        <v>843</v>
      </c>
      <c r="NA350" s="16" t="s">
        <v>843</v>
      </c>
      <c r="NB350" s="16" t="s">
        <v>843</v>
      </c>
      <c r="NC350" s="16" t="s">
        <v>843</v>
      </c>
      <c r="ND350" s="16" t="s">
        <v>843</v>
      </c>
      <c r="NE350" s="16" t="s">
        <v>843</v>
      </c>
      <c r="NF350" s="16" t="s">
        <v>843</v>
      </c>
      <c r="NG350" s="16" t="s">
        <v>843</v>
      </c>
      <c r="NH350" s="16" t="s">
        <v>843</v>
      </c>
      <c r="NI350" s="16" t="s">
        <v>843</v>
      </c>
      <c r="NJ350" s="16" t="s">
        <v>843</v>
      </c>
      <c r="NK350" s="16" t="s">
        <v>843</v>
      </c>
      <c r="NL350" s="16" t="s">
        <v>843</v>
      </c>
      <c r="NM350" s="16" t="s">
        <v>843</v>
      </c>
      <c r="NN350" s="16" t="s">
        <v>843</v>
      </c>
      <c r="NO350" s="16" t="s">
        <v>843</v>
      </c>
      <c r="NP350" s="16" t="s">
        <v>843</v>
      </c>
      <c r="NQ350" s="16" t="s">
        <v>843</v>
      </c>
      <c r="NS350" s="16" t="s">
        <v>5694</v>
      </c>
      <c r="NT350" s="16" t="s">
        <v>844</v>
      </c>
      <c r="NU350" s="16" t="s">
        <v>843</v>
      </c>
      <c r="NV350" s="16" t="s">
        <v>843</v>
      </c>
      <c r="NW350" s="16" t="s">
        <v>843</v>
      </c>
      <c r="NX350" s="16" t="s">
        <v>843</v>
      </c>
      <c r="NY350" s="16" t="s">
        <v>843</v>
      </c>
      <c r="NZ350" s="16" t="s">
        <v>843</v>
      </c>
      <c r="OA350" s="16" t="s">
        <v>843</v>
      </c>
      <c r="OB350" s="16" t="s">
        <v>843</v>
      </c>
      <c r="OC350" s="16" t="s">
        <v>843</v>
      </c>
      <c r="OD350" s="16" t="s">
        <v>843</v>
      </c>
      <c r="OE350" s="16" t="s">
        <v>843</v>
      </c>
      <c r="OF350" s="16" t="s">
        <v>843</v>
      </c>
      <c r="OG350" s="16" t="s">
        <v>843</v>
      </c>
      <c r="OH350" s="16" t="s">
        <v>843</v>
      </c>
      <c r="OI350" s="16" t="s">
        <v>843</v>
      </c>
      <c r="PC350" s="16" t="s">
        <v>865</v>
      </c>
      <c r="PD350" s="16" t="s">
        <v>865</v>
      </c>
      <c r="PY350" s="16" t="s">
        <v>865</v>
      </c>
      <c r="QP350" s="16" t="s">
        <v>865</v>
      </c>
      <c r="QR350" s="16" t="s">
        <v>867</v>
      </c>
      <c r="QT350" s="16" t="s">
        <v>867</v>
      </c>
      <c r="QV350" s="16" t="s">
        <v>865</v>
      </c>
      <c r="QX350" s="16" t="s">
        <v>864</v>
      </c>
      <c r="QY350" s="16" t="s">
        <v>867</v>
      </c>
      <c r="RD350" s="16" t="s">
        <v>865</v>
      </c>
      <c r="RF350" s="16" t="s">
        <v>865</v>
      </c>
      <c r="RH350" s="16" t="s">
        <v>865</v>
      </c>
      <c r="RJ350" s="16" t="s">
        <v>865</v>
      </c>
      <c r="RN350" s="16" t="s">
        <v>867</v>
      </c>
      <c r="RP350" s="16" t="s">
        <v>867</v>
      </c>
      <c r="RR350" s="16" t="s">
        <v>867</v>
      </c>
      <c r="RT350" s="16" t="s">
        <v>867</v>
      </c>
      <c r="RV350" s="16" t="s">
        <v>867</v>
      </c>
      <c r="RX350" s="16" t="s">
        <v>7720</v>
      </c>
      <c r="RZ350" s="16" t="s">
        <v>867</v>
      </c>
      <c r="SQ350" s="16" t="s">
        <v>867</v>
      </c>
      <c r="SS350" s="16" t="s">
        <v>7293</v>
      </c>
      <c r="ST350" s="16" t="s">
        <v>7764</v>
      </c>
      <c r="TN350" s="16">
        <v>8000</v>
      </c>
      <c r="TO350" s="16">
        <v>5000</v>
      </c>
      <c r="TP350" s="16">
        <v>1750</v>
      </c>
      <c r="TQ350" s="16">
        <v>350</v>
      </c>
      <c r="TR350" s="16">
        <v>400</v>
      </c>
      <c r="TS350" s="16">
        <v>240</v>
      </c>
      <c r="TT350" s="16">
        <v>0</v>
      </c>
      <c r="TU350" s="16">
        <v>750</v>
      </c>
      <c r="TV350" s="16">
        <v>0</v>
      </c>
      <c r="TW350" s="16">
        <v>0</v>
      </c>
      <c r="TX350" s="16">
        <v>0</v>
      </c>
      <c r="TZ350" s="16" t="s">
        <v>7367</v>
      </c>
      <c r="UA350" s="16" t="s">
        <v>9882</v>
      </c>
      <c r="UB350" s="16">
        <v>0</v>
      </c>
      <c r="UC350" s="16" t="s">
        <v>844</v>
      </c>
      <c r="UD350" s="16" t="s">
        <v>844</v>
      </c>
      <c r="UE350" s="16" t="s">
        <v>843</v>
      </c>
      <c r="UF350" s="16" t="s">
        <v>844</v>
      </c>
      <c r="UG350" s="16" t="s">
        <v>843</v>
      </c>
      <c r="UH350" s="16" t="s">
        <v>843</v>
      </c>
      <c r="UL350" s="16">
        <v>12000</v>
      </c>
      <c r="US350" s="16" t="s">
        <v>5992</v>
      </c>
      <c r="UT350" s="16" t="s">
        <v>843</v>
      </c>
      <c r="UU350" s="16" t="s">
        <v>844</v>
      </c>
      <c r="UV350" s="16" t="s">
        <v>843</v>
      </c>
      <c r="UW350" s="16" t="s">
        <v>843</v>
      </c>
      <c r="UX350" s="16" t="s">
        <v>843</v>
      </c>
      <c r="UY350" s="16" t="s">
        <v>843</v>
      </c>
      <c r="UZ350" s="16" t="s">
        <v>843</v>
      </c>
      <c r="VA350" s="16" t="s">
        <v>843</v>
      </c>
      <c r="VB350" s="16" t="s">
        <v>843</v>
      </c>
      <c r="VC350" s="16" t="s">
        <v>843</v>
      </c>
      <c r="VD350" s="16" t="s">
        <v>843</v>
      </c>
      <c r="VE350" s="16" t="s">
        <v>843</v>
      </c>
      <c r="VF350" s="16" t="s">
        <v>843</v>
      </c>
      <c r="VG350" s="16" t="s">
        <v>843</v>
      </c>
      <c r="VJ350" s="16">
        <v>1000</v>
      </c>
      <c r="VX350" s="16" t="s">
        <v>6028</v>
      </c>
      <c r="VY350" s="16" t="s">
        <v>844</v>
      </c>
      <c r="VZ350" s="16" t="s">
        <v>843</v>
      </c>
      <c r="WA350" s="16" t="s">
        <v>843</v>
      </c>
      <c r="WB350" s="16" t="s">
        <v>843</v>
      </c>
      <c r="WC350" s="16" t="s">
        <v>843</v>
      </c>
      <c r="WD350" s="16" t="s">
        <v>843</v>
      </c>
      <c r="WE350" s="16" t="s">
        <v>843</v>
      </c>
      <c r="WF350" s="16" t="s">
        <v>843</v>
      </c>
      <c r="WH350" s="16">
        <v>4875</v>
      </c>
      <c r="WO350" s="16" t="s">
        <v>6920</v>
      </c>
      <c r="XD350" s="16" t="s">
        <v>6988</v>
      </c>
      <c r="XE350" s="16" t="s">
        <v>843</v>
      </c>
      <c r="XF350" s="16" t="s">
        <v>843</v>
      </c>
      <c r="XG350" s="16" t="s">
        <v>843</v>
      </c>
      <c r="XH350" s="16" t="s">
        <v>843</v>
      </c>
      <c r="XI350" s="16" t="s">
        <v>843</v>
      </c>
      <c r="XJ350" s="16" t="s">
        <v>843</v>
      </c>
      <c r="XK350" s="16" t="s">
        <v>844</v>
      </c>
      <c r="XL350" s="16" t="s">
        <v>843</v>
      </c>
      <c r="XM350" s="16" t="s">
        <v>843</v>
      </c>
      <c r="XN350" s="16" t="s">
        <v>843</v>
      </c>
      <c r="XO350" s="16" t="s">
        <v>843</v>
      </c>
      <c r="XP350" s="16" t="s">
        <v>843</v>
      </c>
      <c r="XQ350" s="16" t="s">
        <v>843</v>
      </c>
      <c r="YF350" s="16" t="s">
        <v>865</v>
      </c>
      <c r="YN350" s="16" t="s">
        <v>7040</v>
      </c>
      <c r="YP350" s="16" t="s">
        <v>864</v>
      </c>
      <c r="YR350" s="16" t="s">
        <v>10561</v>
      </c>
      <c r="YS350" s="16" t="s">
        <v>10562</v>
      </c>
      <c r="YT350" s="16" t="s">
        <v>8694</v>
      </c>
      <c r="YU350" s="16" t="s">
        <v>10563</v>
      </c>
      <c r="YV350" s="16" t="s">
        <v>8696</v>
      </c>
      <c r="YW350" s="16" t="s">
        <v>844</v>
      </c>
      <c r="YX350" s="16" t="s">
        <v>8696</v>
      </c>
      <c r="YY350" s="16" t="s">
        <v>843</v>
      </c>
      <c r="YZ350" s="16" t="s">
        <v>843</v>
      </c>
      <c r="ZA350" s="16" t="s">
        <v>843</v>
      </c>
      <c r="ZB350" s="16">
        <v>16490</v>
      </c>
      <c r="ZC350" s="16" t="s">
        <v>8934</v>
      </c>
      <c r="ZD350" s="16" t="s">
        <v>8888</v>
      </c>
      <c r="ZE350" s="16" t="s">
        <v>10148</v>
      </c>
      <c r="ZF350" s="16" t="s">
        <v>8701</v>
      </c>
      <c r="ZG350" s="16" t="s">
        <v>8701</v>
      </c>
      <c r="ZH350" s="16" t="s">
        <v>8700</v>
      </c>
      <c r="ZI350" s="16" t="s">
        <v>8741</v>
      </c>
      <c r="ZJ350" s="16" t="s">
        <v>843</v>
      </c>
      <c r="ZK350" s="16" t="s">
        <v>843</v>
      </c>
      <c r="ZL350" s="16" t="s">
        <v>8723</v>
      </c>
      <c r="ZM350" s="16" t="s">
        <v>843</v>
      </c>
      <c r="ZN350" s="16" t="s">
        <v>8755</v>
      </c>
      <c r="ZO350" s="16" t="s">
        <v>487</v>
      </c>
      <c r="ZP350" s="16" t="s">
        <v>487</v>
      </c>
      <c r="ZQ350" s="16" t="s">
        <v>487</v>
      </c>
      <c r="ZR350" s="16" t="s">
        <v>487</v>
      </c>
      <c r="ZS350" s="16" t="s">
        <v>8839</v>
      </c>
      <c r="ZT350" s="16" t="s">
        <v>8705</v>
      </c>
      <c r="ZU350" s="16" t="s">
        <v>8706</v>
      </c>
      <c r="ZV350" s="16" t="s">
        <v>487</v>
      </c>
      <c r="ZW350" s="16" t="s">
        <v>1056</v>
      </c>
      <c r="ZX350" s="16" t="s">
        <v>1056</v>
      </c>
      <c r="ZY350" s="16" t="s">
        <v>844</v>
      </c>
      <c r="ZZ350" s="16" t="s">
        <v>8732</v>
      </c>
      <c r="AAA350" s="16" t="s">
        <v>843</v>
      </c>
      <c r="AAB350" s="16" t="s">
        <v>843</v>
      </c>
      <c r="AAC350" s="16">
        <v>1</v>
      </c>
      <c r="AAD350" s="16" t="s">
        <v>844</v>
      </c>
      <c r="AAE350" s="16" t="s">
        <v>844</v>
      </c>
      <c r="AAF350" s="16" t="s">
        <v>843</v>
      </c>
      <c r="AAG350" s="16" t="s">
        <v>843</v>
      </c>
      <c r="AAH350" s="16" t="s">
        <v>843</v>
      </c>
      <c r="AAI350" s="16" t="s">
        <v>1056</v>
      </c>
      <c r="AAJ350" s="16" t="s">
        <v>624</v>
      </c>
      <c r="AAK350" s="16" t="s">
        <v>649</v>
      </c>
      <c r="AAL350" s="16" t="s">
        <v>904</v>
      </c>
      <c r="AAM350" s="16" t="s">
        <v>663</v>
      </c>
      <c r="AAN350" s="16" t="s">
        <v>8840</v>
      </c>
      <c r="AAO350" s="16" t="s">
        <v>1019</v>
      </c>
      <c r="AAP350" s="16" t="s">
        <v>8708</v>
      </c>
      <c r="AAS350" s="16">
        <v>17875</v>
      </c>
      <c r="AAT350" s="16" t="s">
        <v>782</v>
      </c>
      <c r="AAU350" s="16" t="s">
        <v>782</v>
      </c>
      <c r="AAV350" s="16" t="s">
        <v>782</v>
      </c>
      <c r="AAW350" s="16" t="s">
        <v>782</v>
      </c>
      <c r="AAX350" s="16" t="s">
        <v>843</v>
      </c>
      <c r="AAY350" s="16" t="s">
        <v>8710</v>
      </c>
      <c r="AAZ350" s="16" t="s">
        <v>782</v>
      </c>
      <c r="ABB350" s="16" t="s">
        <v>782</v>
      </c>
      <c r="ABC350" s="16" t="s">
        <v>783</v>
      </c>
      <c r="ABD350" s="16" t="s">
        <v>782</v>
      </c>
      <c r="ABE350" s="16" t="s">
        <v>783</v>
      </c>
      <c r="ABF350" s="16" t="s">
        <v>782</v>
      </c>
      <c r="ABG350" s="16" t="s">
        <v>782</v>
      </c>
      <c r="ABH350" s="16" t="s">
        <v>782</v>
      </c>
      <c r="ABI350" s="16" t="s">
        <v>782</v>
      </c>
      <c r="ABJ350" s="16" t="s">
        <v>783</v>
      </c>
      <c r="ABK350" s="16" t="s">
        <v>782</v>
      </c>
      <c r="ABL350" s="16" t="s">
        <v>8732</v>
      </c>
      <c r="ABM350" s="16" t="s">
        <v>844</v>
      </c>
      <c r="ABN350" s="16" t="s">
        <v>1034</v>
      </c>
      <c r="ABP350" s="16" t="s">
        <v>972</v>
      </c>
      <c r="ABQ350" s="16" t="s">
        <v>4324</v>
      </c>
      <c r="ABR350" s="16" t="s">
        <v>470</v>
      </c>
      <c r="ABS350" s="16" t="s">
        <v>451</v>
      </c>
      <c r="ABT350" s="16" t="s">
        <v>8746</v>
      </c>
      <c r="ABU350" s="16" t="s">
        <v>1056</v>
      </c>
      <c r="ABV350" s="16" t="s">
        <v>487</v>
      </c>
      <c r="ABW350" s="16" t="s">
        <v>487</v>
      </c>
      <c r="ABX350" s="16" t="s">
        <v>894</v>
      </c>
      <c r="ABY350" s="16" t="s">
        <v>486</v>
      </c>
      <c r="ABZ350" s="16" t="s">
        <v>487</v>
      </c>
      <c r="ACA350" s="16" t="s">
        <v>759</v>
      </c>
      <c r="ACB350" s="16" t="s">
        <v>768</v>
      </c>
      <c r="ACC350" s="16" t="s">
        <v>737</v>
      </c>
      <c r="ACD350" s="16" t="s">
        <v>487</v>
      </c>
      <c r="ACE350" s="16" t="s">
        <v>486</v>
      </c>
      <c r="ACG350" s="16" t="s">
        <v>1014</v>
      </c>
      <c r="ACH350" s="16" t="s">
        <v>1009</v>
      </c>
      <c r="ACI350" s="16" t="s">
        <v>462</v>
      </c>
      <c r="ACJ350" s="16">
        <v>1.1910000000000001</v>
      </c>
      <c r="ACK350" s="16" t="s">
        <v>478</v>
      </c>
      <c r="ACL350" s="16" t="s">
        <v>738</v>
      </c>
      <c r="ACM350" s="16" t="s">
        <v>1189</v>
      </c>
      <c r="ACN350" s="16" t="s">
        <v>1169</v>
      </c>
      <c r="ACO350" s="16" t="s">
        <v>1856</v>
      </c>
      <c r="ACP350" s="16">
        <v>4875</v>
      </c>
      <c r="ACQ350" s="16" t="s">
        <v>1203</v>
      </c>
      <c r="ACR350" s="16" t="s">
        <v>1645</v>
      </c>
      <c r="ACS350" s="16" t="s">
        <v>676</v>
      </c>
      <c r="ACT350" s="16" t="s">
        <v>1521</v>
      </c>
      <c r="ACU350" s="16" t="s">
        <v>833</v>
      </c>
      <c r="ACV350" s="16" t="s">
        <v>8711</v>
      </c>
      <c r="ACW350" s="16" t="s">
        <v>451</v>
      </c>
      <c r="ACX350" s="16" t="s">
        <v>1914</v>
      </c>
      <c r="ACY350" s="16" t="s">
        <v>1947</v>
      </c>
      <c r="ACZ350" s="16">
        <v>1</v>
      </c>
      <c r="ADA350" s="16">
        <v>1</v>
      </c>
      <c r="ADB350" s="16">
        <v>1</v>
      </c>
      <c r="ADC350" s="16">
        <v>1</v>
      </c>
      <c r="ADD350" s="16">
        <v>1</v>
      </c>
      <c r="ADE350" s="16" t="s">
        <v>8712</v>
      </c>
      <c r="ADF350" s="16">
        <v>0</v>
      </c>
      <c r="ADG350" s="16" t="s">
        <v>486</v>
      </c>
      <c r="ADH350" s="16">
        <v>3</v>
      </c>
      <c r="ADI350" s="16" t="s">
        <v>486</v>
      </c>
      <c r="ADJ350" s="16" t="s">
        <v>1745</v>
      </c>
      <c r="ADK350" s="16" t="s">
        <v>1750</v>
      </c>
      <c r="ADL350" s="16" t="s">
        <v>1762</v>
      </c>
      <c r="ADM350" s="16" t="s">
        <v>13195</v>
      </c>
      <c r="ADN350" s="16" t="s">
        <v>13196</v>
      </c>
      <c r="ADO350" s="16" t="s">
        <v>1766</v>
      </c>
      <c r="ADP350" s="16" t="s">
        <v>1751</v>
      </c>
      <c r="ADQ350" s="16" t="s">
        <v>13194</v>
      </c>
      <c r="ADR350" s="16" t="s">
        <v>13194</v>
      </c>
      <c r="ADS350" s="16" t="s">
        <v>13194</v>
      </c>
      <c r="ADT350" s="16" t="s">
        <v>13195</v>
      </c>
      <c r="ADW350" s="16" t="s">
        <v>8729</v>
      </c>
      <c r="ADY350" s="16" t="s">
        <v>1060</v>
      </c>
      <c r="AEB350" s="16">
        <v>16490</v>
      </c>
      <c r="AEC350" s="16" t="s">
        <v>1060</v>
      </c>
      <c r="AED350" s="16">
        <v>4468.75</v>
      </c>
      <c r="AEE350" s="16" t="s">
        <v>952</v>
      </c>
      <c r="AEH350" s="16">
        <v>5875</v>
      </c>
      <c r="AEI350" s="16">
        <v>2000</v>
      </c>
      <c r="AEJ350" s="16">
        <v>1250</v>
      </c>
      <c r="AEK350" s="16">
        <v>437.5</v>
      </c>
      <c r="AEL350" s="16">
        <v>87.5</v>
      </c>
      <c r="AEN350" s="16">
        <v>100</v>
      </c>
      <c r="AEO350" s="16">
        <v>60</v>
      </c>
      <c r="AEP350" s="16">
        <v>187.5</v>
      </c>
    </row>
    <row r="351" spans="1:822" x14ac:dyDescent="0.25">
      <c r="A351" s="30">
        <v>45832</v>
      </c>
      <c r="B351" s="16" t="s">
        <v>10564</v>
      </c>
      <c r="C351" s="16" t="s">
        <v>867</v>
      </c>
      <c r="D351" s="16" t="s">
        <v>867</v>
      </c>
      <c r="E351" s="16">
        <v>75</v>
      </c>
      <c r="F351" s="16" t="s">
        <v>8153</v>
      </c>
      <c r="G351" s="16" t="s">
        <v>4125</v>
      </c>
      <c r="I351" s="16" t="s">
        <v>4174</v>
      </c>
      <c r="Z351" s="16" t="s">
        <v>992</v>
      </c>
      <c r="AA351" s="16" t="s">
        <v>474</v>
      </c>
      <c r="AB351" s="16">
        <v>1</v>
      </c>
      <c r="AC351" s="16" t="s">
        <v>843</v>
      </c>
      <c r="AD351" s="16" t="s">
        <v>843</v>
      </c>
      <c r="AE351" s="16" t="s">
        <v>843</v>
      </c>
      <c r="AF351" s="16" t="s">
        <v>843</v>
      </c>
      <c r="AG351" s="16" t="s">
        <v>844</v>
      </c>
      <c r="AH351" s="16" t="s">
        <v>843</v>
      </c>
      <c r="AI351" s="16" t="s">
        <v>844</v>
      </c>
      <c r="AJ351" s="16" t="s">
        <v>843</v>
      </c>
      <c r="AK351" s="16" t="s">
        <v>843</v>
      </c>
      <c r="AM351" s="16" t="s">
        <v>736</v>
      </c>
      <c r="AN351" s="16" t="s">
        <v>761</v>
      </c>
      <c r="AP351" s="16" t="s">
        <v>774</v>
      </c>
      <c r="AR351" s="16" t="s">
        <v>6913</v>
      </c>
      <c r="AS351" s="16" t="s">
        <v>864</v>
      </c>
      <c r="AT351" s="16" t="s">
        <v>843</v>
      </c>
      <c r="AU351" s="16" t="s">
        <v>843</v>
      </c>
      <c r="AV351" s="16" t="s">
        <v>843</v>
      </c>
      <c r="AW351" s="16" t="s">
        <v>843</v>
      </c>
      <c r="AX351" s="16" t="s">
        <v>844</v>
      </c>
      <c r="AY351" s="16" t="s">
        <v>843</v>
      </c>
      <c r="AZ351" s="16" t="s">
        <v>843</v>
      </c>
      <c r="BB351" s="16">
        <v>1</v>
      </c>
      <c r="BC351" s="16" t="s">
        <v>7878</v>
      </c>
      <c r="BE351" s="16" t="s">
        <v>5101</v>
      </c>
      <c r="BV351" s="16" t="s">
        <v>4433</v>
      </c>
      <c r="BW351" s="16" t="s">
        <v>844</v>
      </c>
      <c r="BX351" s="16" t="s">
        <v>843</v>
      </c>
      <c r="BY351" s="16" t="s">
        <v>843</v>
      </c>
      <c r="BZ351" s="16" t="s">
        <v>843</v>
      </c>
      <c r="CA351" s="16" t="s">
        <v>843</v>
      </c>
      <c r="CB351" s="16" t="s">
        <v>843</v>
      </c>
      <c r="CC351" s="16" t="s">
        <v>843</v>
      </c>
      <c r="CD351" s="16" t="s">
        <v>843</v>
      </c>
      <c r="CE351" s="16" t="s">
        <v>843</v>
      </c>
      <c r="CF351" s="16" t="s">
        <v>843</v>
      </c>
      <c r="CG351" s="16" t="s">
        <v>843</v>
      </c>
      <c r="CH351" s="16" t="s">
        <v>843</v>
      </c>
      <c r="CI351" s="16" t="s">
        <v>843</v>
      </c>
      <c r="CJ351" s="16" t="s">
        <v>843</v>
      </c>
      <c r="CK351" s="16" t="s">
        <v>843</v>
      </c>
      <c r="CP351" s="16" t="s">
        <v>867</v>
      </c>
      <c r="CQ351" s="16" t="s">
        <v>5191</v>
      </c>
      <c r="CR351" s="16" t="s">
        <v>844</v>
      </c>
      <c r="CS351" s="16" t="s">
        <v>843</v>
      </c>
      <c r="CT351" s="16" t="s">
        <v>843</v>
      </c>
      <c r="CU351" s="16" t="s">
        <v>843</v>
      </c>
      <c r="CV351" s="16" t="s">
        <v>843</v>
      </c>
      <c r="CW351" s="16" t="s">
        <v>843</v>
      </c>
      <c r="CX351" s="16" t="s">
        <v>843</v>
      </c>
      <c r="CY351" s="16" t="s">
        <v>843</v>
      </c>
      <c r="CZ351" s="16" t="s">
        <v>843</v>
      </c>
      <c r="DA351" s="16" t="s">
        <v>5184</v>
      </c>
      <c r="DX351" s="16" t="s">
        <v>867</v>
      </c>
      <c r="DY351" s="16" t="s">
        <v>867</v>
      </c>
      <c r="GC351" s="16" t="s">
        <v>5350</v>
      </c>
      <c r="GF351" s="16" t="s">
        <v>6818</v>
      </c>
      <c r="GG351" s="16" t="s">
        <v>867</v>
      </c>
      <c r="GV351" s="16" t="s">
        <v>5449</v>
      </c>
      <c r="GW351" s="16" t="s">
        <v>843</v>
      </c>
      <c r="GX351" s="16" t="s">
        <v>843</v>
      </c>
      <c r="GY351" s="16" t="s">
        <v>843</v>
      </c>
      <c r="GZ351" s="16" t="s">
        <v>844</v>
      </c>
      <c r="HA351" s="16" t="s">
        <v>843</v>
      </c>
      <c r="HB351" s="16" t="s">
        <v>843</v>
      </c>
      <c r="HC351" s="16" t="s">
        <v>843</v>
      </c>
      <c r="HD351" s="16" t="s">
        <v>843</v>
      </c>
      <c r="HE351" s="16" t="s">
        <v>843</v>
      </c>
      <c r="HF351" s="16" t="s">
        <v>843</v>
      </c>
      <c r="HH351" s="16" t="s">
        <v>5456</v>
      </c>
      <c r="HK351" s="16" t="s">
        <v>865</v>
      </c>
      <c r="HM351" s="16" t="s">
        <v>865</v>
      </c>
      <c r="HZ351" s="16" t="s">
        <v>7947</v>
      </c>
      <c r="KE351" s="16" t="s">
        <v>5585</v>
      </c>
      <c r="KG351" s="16" t="s">
        <v>7018</v>
      </c>
      <c r="KH351" s="16" t="s">
        <v>7033</v>
      </c>
      <c r="KI351" s="16" t="s">
        <v>865</v>
      </c>
      <c r="LG351" s="16" t="s">
        <v>867</v>
      </c>
      <c r="LH351" s="16" t="s">
        <v>867</v>
      </c>
      <c r="LI351" s="16" t="s">
        <v>867</v>
      </c>
      <c r="LJ351" s="16" t="s">
        <v>867</v>
      </c>
      <c r="LK351" s="16" t="s">
        <v>867</v>
      </c>
      <c r="LL351" s="16" t="s">
        <v>864</v>
      </c>
      <c r="LM351" s="16" t="s">
        <v>843</v>
      </c>
      <c r="LN351" s="16" t="s">
        <v>843</v>
      </c>
      <c r="LO351" s="16" t="s">
        <v>843</v>
      </c>
      <c r="LP351" s="16" t="s">
        <v>843</v>
      </c>
      <c r="LQ351" s="16" t="s">
        <v>843</v>
      </c>
      <c r="LR351" s="16" t="s">
        <v>843</v>
      </c>
      <c r="LS351" s="16" t="s">
        <v>843</v>
      </c>
      <c r="LT351" s="16" t="s">
        <v>843</v>
      </c>
      <c r="LU351" s="16" t="s">
        <v>843</v>
      </c>
      <c r="LV351" s="16" t="s">
        <v>843</v>
      </c>
      <c r="LW351" s="16" t="s">
        <v>843</v>
      </c>
      <c r="LX351" s="16" t="s">
        <v>843</v>
      </c>
      <c r="LY351" s="16" t="s">
        <v>843</v>
      </c>
      <c r="LZ351" s="16" t="s">
        <v>844</v>
      </c>
      <c r="MA351" s="16" t="s">
        <v>843</v>
      </c>
      <c r="MX351" s="16" t="s">
        <v>864</v>
      </c>
      <c r="MY351" s="16" t="s">
        <v>843</v>
      </c>
      <c r="MZ351" s="16" t="s">
        <v>843</v>
      </c>
      <c r="NA351" s="16" t="s">
        <v>843</v>
      </c>
      <c r="NB351" s="16" t="s">
        <v>843</v>
      </c>
      <c r="NC351" s="16" t="s">
        <v>843</v>
      </c>
      <c r="ND351" s="16" t="s">
        <v>843</v>
      </c>
      <c r="NE351" s="16" t="s">
        <v>843</v>
      </c>
      <c r="NF351" s="16" t="s">
        <v>843</v>
      </c>
      <c r="NG351" s="16" t="s">
        <v>843</v>
      </c>
      <c r="NH351" s="16" t="s">
        <v>843</v>
      </c>
      <c r="NI351" s="16" t="s">
        <v>843</v>
      </c>
      <c r="NJ351" s="16" t="s">
        <v>843</v>
      </c>
      <c r="NK351" s="16" t="s">
        <v>843</v>
      </c>
      <c r="NL351" s="16" t="s">
        <v>843</v>
      </c>
      <c r="NM351" s="16" t="s">
        <v>843</v>
      </c>
      <c r="NN351" s="16" t="s">
        <v>843</v>
      </c>
      <c r="NO351" s="16" t="s">
        <v>843</v>
      </c>
      <c r="NP351" s="16" t="s">
        <v>844</v>
      </c>
      <c r="NQ351" s="16" t="s">
        <v>843</v>
      </c>
      <c r="PC351" s="16" t="s">
        <v>865</v>
      </c>
      <c r="PD351" s="16" t="s">
        <v>865</v>
      </c>
      <c r="PY351" s="16" t="s">
        <v>865</v>
      </c>
      <c r="QP351" s="16" t="s">
        <v>865</v>
      </c>
      <c r="QR351" s="16" t="s">
        <v>867</v>
      </c>
      <c r="QT351" s="16" t="s">
        <v>867</v>
      </c>
      <c r="QV351" s="16" t="s">
        <v>865</v>
      </c>
      <c r="QX351" s="16" t="s">
        <v>865</v>
      </c>
      <c r="QY351" s="16" t="s">
        <v>867</v>
      </c>
      <c r="RD351" s="16" t="s">
        <v>865</v>
      </c>
      <c r="RF351" s="16" t="s">
        <v>7708</v>
      </c>
      <c r="RH351" s="16" t="s">
        <v>865</v>
      </c>
      <c r="RJ351" s="16" t="s">
        <v>865</v>
      </c>
      <c r="RN351" s="16" t="s">
        <v>7724</v>
      </c>
      <c r="RP351" s="16" t="s">
        <v>7724</v>
      </c>
      <c r="RR351" s="16" t="s">
        <v>7720</v>
      </c>
      <c r="RT351" s="16" t="s">
        <v>7720</v>
      </c>
      <c r="RV351" s="16" t="s">
        <v>7724</v>
      </c>
      <c r="RX351" s="16" t="s">
        <v>7724</v>
      </c>
      <c r="RZ351" s="16" t="s">
        <v>867</v>
      </c>
      <c r="SQ351" s="16" t="s">
        <v>865</v>
      </c>
      <c r="SS351" s="16" t="s">
        <v>7308</v>
      </c>
      <c r="ST351" s="16" t="s">
        <v>7761</v>
      </c>
      <c r="TN351" s="16">
        <v>1000</v>
      </c>
      <c r="TO351" s="16">
        <v>0</v>
      </c>
      <c r="TP351" s="16">
        <v>500</v>
      </c>
      <c r="TQ351" s="16">
        <v>1600</v>
      </c>
      <c r="TR351" s="16">
        <v>200</v>
      </c>
      <c r="TS351" s="16">
        <v>0</v>
      </c>
      <c r="TT351" s="16">
        <v>0</v>
      </c>
      <c r="TV351" s="16">
        <v>500</v>
      </c>
      <c r="TW351" s="16">
        <v>0</v>
      </c>
      <c r="TX351" s="16">
        <v>300</v>
      </c>
      <c r="TZ351" s="16" t="s">
        <v>7364</v>
      </c>
      <c r="UA351" s="16" t="s">
        <v>8715</v>
      </c>
      <c r="UB351" s="16">
        <v>0</v>
      </c>
      <c r="UC351" s="16" t="s">
        <v>843</v>
      </c>
      <c r="UD351" s="16" t="s">
        <v>843</v>
      </c>
      <c r="UE351" s="16" t="s">
        <v>844</v>
      </c>
      <c r="UF351" s="16" t="s">
        <v>844</v>
      </c>
      <c r="UG351" s="16" t="s">
        <v>843</v>
      </c>
      <c r="UH351" s="16" t="s">
        <v>843</v>
      </c>
      <c r="VK351" s="16" t="s">
        <v>6102</v>
      </c>
      <c r="VL351" s="16" t="s">
        <v>843</v>
      </c>
      <c r="VM351" s="16" t="s">
        <v>843</v>
      </c>
      <c r="VN351" s="16" t="s">
        <v>843</v>
      </c>
      <c r="VO351" s="16" t="s">
        <v>843</v>
      </c>
      <c r="VP351" s="16" t="s">
        <v>844</v>
      </c>
      <c r="VQ351" s="16" t="s">
        <v>843</v>
      </c>
      <c r="VR351" s="16" t="s">
        <v>843</v>
      </c>
      <c r="VS351" s="16" t="s">
        <v>843</v>
      </c>
      <c r="VT351" s="16" t="s">
        <v>843</v>
      </c>
      <c r="VV351" s="16">
        <v>2500</v>
      </c>
      <c r="VX351" s="16" t="s">
        <v>6028</v>
      </c>
      <c r="VY351" s="16" t="s">
        <v>844</v>
      </c>
      <c r="VZ351" s="16" t="s">
        <v>843</v>
      </c>
      <c r="WA351" s="16" t="s">
        <v>843</v>
      </c>
      <c r="WB351" s="16" t="s">
        <v>843</v>
      </c>
      <c r="WC351" s="16" t="s">
        <v>843</v>
      </c>
      <c r="WD351" s="16" t="s">
        <v>843</v>
      </c>
      <c r="WE351" s="16" t="s">
        <v>843</v>
      </c>
      <c r="WF351" s="16" t="s">
        <v>843</v>
      </c>
      <c r="WH351" s="16">
        <v>1625</v>
      </c>
      <c r="WO351" s="16" t="s">
        <v>6926</v>
      </c>
      <c r="YN351" s="16" t="s">
        <v>7040</v>
      </c>
      <c r="YP351" s="16" t="s">
        <v>7990</v>
      </c>
      <c r="YR351" s="16" t="s">
        <v>10565</v>
      </c>
      <c r="YS351" s="16" t="s">
        <v>10566</v>
      </c>
      <c r="YT351" s="16" t="s">
        <v>8694</v>
      </c>
      <c r="YU351" s="16" t="s">
        <v>10567</v>
      </c>
      <c r="YV351" s="16" t="s">
        <v>9148</v>
      </c>
      <c r="YW351" s="16" t="s">
        <v>844</v>
      </c>
      <c r="YX351" s="16" t="s">
        <v>9148</v>
      </c>
      <c r="YY351" s="16" t="s">
        <v>8824</v>
      </c>
      <c r="YZ351" s="16" t="s">
        <v>843</v>
      </c>
      <c r="ZA351" s="16" t="s">
        <v>8813</v>
      </c>
      <c r="ZB351" s="16">
        <v>3408.33</v>
      </c>
      <c r="ZC351" s="16" t="s">
        <v>9113</v>
      </c>
      <c r="ZD351" s="16" t="s">
        <v>843</v>
      </c>
      <c r="ZE351" s="16" t="s">
        <v>10568</v>
      </c>
      <c r="ZF351" s="16" t="s">
        <v>8934</v>
      </c>
      <c r="ZG351" s="16" t="s">
        <v>8739</v>
      </c>
      <c r="ZH351" s="16" t="s">
        <v>843</v>
      </c>
      <c r="ZI351" s="16" t="s">
        <v>8907</v>
      </c>
      <c r="ZJ351" s="16" t="s">
        <v>8700</v>
      </c>
      <c r="ZK351" s="16" t="s">
        <v>843</v>
      </c>
      <c r="ZM351" s="16" t="s">
        <v>843</v>
      </c>
      <c r="ZN351" s="16" t="s">
        <v>8742</v>
      </c>
      <c r="ZO351" s="16" t="s">
        <v>487</v>
      </c>
      <c r="ZP351" s="16" t="s">
        <v>487</v>
      </c>
      <c r="ZQ351" s="16" t="s">
        <v>486</v>
      </c>
      <c r="ZR351" s="16" t="s">
        <v>486</v>
      </c>
      <c r="ZS351" s="16" t="s">
        <v>844</v>
      </c>
      <c r="ZT351" s="16" t="s">
        <v>8705</v>
      </c>
      <c r="ZU351" s="16" t="s">
        <v>8706</v>
      </c>
      <c r="ZV351" s="16" t="s">
        <v>487</v>
      </c>
      <c r="ZW351" s="16" t="s">
        <v>843</v>
      </c>
      <c r="ZX351" s="16" t="s">
        <v>843</v>
      </c>
      <c r="ZY351" s="16" t="s">
        <v>843</v>
      </c>
      <c r="ZZ351" s="16" t="s">
        <v>844</v>
      </c>
      <c r="AAA351" s="16" t="s">
        <v>844</v>
      </c>
      <c r="AAB351" s="16" t="s">
        <v>844</v>
      </c>
      <c r="AAC351" s="16">
        <v>0</v>
      </c>
      <c r="AAD351" s="16" t="s">
        <v>843</v>
      </c>
      <c r="AAE351" s="16" t="s">
        <v>844</v>
      </c>
      <c r="AAF351" s="16" t="s">
        <v>843</v>
      </c>
      <c r="AAG351" s="16" t="s">
        <v>843</v>
      </c>
      <c r="AAH351" s="16" t="s">
        <v>843</v>
      </c>
      <c r="AAI351" s="16" t="s">
        <v>843</v>
      </c>
      <c r="AAJ351" s="16" t="s">
        <v>606</v>
      </c>
      <c r="AAK351" s="16" t="s">
        <v>645</v>
      </c>
      <c r="AAL351" s="16" t="s">
        <v>905</v>
      </c>
      <c r="AAM351" s="16" t="s">
        <v>660</v>
      </c>
      <c r="AAN351" s="16" t="s">
        <v>8707</v>
      </c>
      <c r="AAO351" s="16" t="s">
        <v>1019</v>
      </c>
      <c r="AAP351" s="16" t="s">
        <v>8708</v>
      </c>
      <c r="AAQ351" s="16" t="s">
        <v>8908</v>
      </c>
      <c r="AAS351" s="16">
        <v>2798.71</v>
      </c>
      <c r="AAT351" s="16" t="s">
        <v>782</v>
      </c>
      <c r="AAU351" s="16" t="s">
        <v>1068</v>
      </c>
      <c r="AAV351" s="16" t="s">
        <v>782</v>
      </c>
      <c r="AAW351" s="16" t="s">
        <v>782</v>
      </c>
      <c r="AAX351" s="16" t="s">
        <v>844</v>
      </c>
      <c r="AAY351" s="16" t="s">
        <v>8727</v>
      </c>
      <c r="AAZ351" s="16" t="s">
        <v>782</v>
      </c>
      <c r="ABA351" s="16" t="s">
        <v>783</v>
      </c>
      <c r="ABB351" s="16" t="s">
        <v>782</v>
      </c>
      <c r="ABC351" s="16" t="s">
        <v>783</v>
      </c>
      <c r="ABD351" s="16" t="s">
        <v>782</v>
      </c>
      <c r="ABE351" s="16" t="s">
        <v>783</v>
      </c>
      <c r="ABF351" s="16" t="s">
        <v>782</v>
      </c>
      <c r="ABG351" s="16" t="s">
        <v>783</v>
      </c>
      <c r="ABH351" s="16" t="s">
        <v>783</v>
      </c>
      <c r="ABI351" s="16" t="s">
        <v>782</v>
      </c>
      <c r="ABJ351" s="16" t="s">
        <v>782</v>
      </c>
      <c r="ABK351" s="16" t="s">
        <v>782</v>
      </c>
      <c r="ABL351" s="16" t="s">
        <v>8769</v>
      </c>
      <c r="ABM351" s="16" t="s">
        <v>843</v>
      </c>
      <c r="ABN351" s="16" t="s">
        <v>1034</v>
      </c>
      <c r="ABO351" s="16" t="s">
        <v>486</v>
      </c>
      <c r="ABP351" s="16" t="s">
        <v>972</v>
      </c>
      <c r="ABQ351" s="16" t="s">
        <v>4321</v>
      </c>
      <c r="ABR351" s="16" t="s">
        <v>474</v>
      </c>
      <c r="ABS351" s="16" t="s">
        <v>457</v>
      </c>
      <c r="ABT351" s="16" t="s">
        <v>844</v>
      </c>
      <c r="ABU351" s="16" t="s">
        <v>844</v>
      </c>
      <c r="ABV351" s="16" t="s">
        <v>486</v>
      </c>
      <c r="ABW351" s="16" t="s">
        <v>487</v>
      </c>
      <c r="ABX351" s="16" t="s">
        <v>893</v>
      </c>
      <c r="ABY351" s="16" t="s">
        <v>486</v>
      </c>
      <c r="ABZ351" s="16" t="s">
        <v>486</v>
      </c>
      <c r="ACA351" s="16" t="s">
        <v>761</v>
      </c>
      <c r="ACB351" s="16" t="s">
        <v>774</v>
      </c>
      <c r="ACC351" s="16" t="s">
        <v>736</v>
      </c>
      <c r="ACD351" s="16" t="s">
        <v>486</v>
      </c>
      <c r="ACE351" s="16" t="s">
        <v>486</v>
      </c>
      <c r="ACG351" s="16" t="s">
        <v>1014</v>
      </c>
      <c r="ACH351" s="16" t="s">
        <v>1009</v>
      </c>
      <c r="ACI351" s="16" t="s">
        <v>462</v>
      </c>
      <c r="ACJ351" s="16">
        <v>0.79400000000000004</v>
      </c>
      <c r="ACK351" s="16" t="s">
        <v>482</v>
      </c>
      <c r="ACL351" s="16" t="s">
        <v>740</v>
      </c>
      <c r="ACM351" s="16" t="s">
        <v>1193</v>
      </c>
      <c r="ACN351" s="16" t="s">
        <v>1169</v>
      </c>
      <c r="ACO351" s="16" t="s">
        <v>1856</v>
      </c>
      <c r="ACP351" s="16">
        <v>1625</v>
      </c>
      <c r="ACQ351" s="16" t="s">
        <v>1201</v>
      </c>
      <c r="ACR351" s="16" t="s">
        <v>1644</v>
      </c>
      <c r="ACS351" s="16" t="s">
        <v>686</v>
      </c>
      <c r="ACT351" s="16" t="s">
        <v>1522</v>
      </c>
      <c r="ACU351" s="16" t="s">
        <v>833</v>
      </c>
      <c r="ACV351" s="16" t="s">
        <v>8711</v>
      </c>
      <c r="ACW351" s="16" t="s">
        <v>878</v>
      </c>
      <c r="ACX351" s="16" t="s">
        <v>1916</v>
      </c>
      <c r="ACY351" s="16" t="s">
        <v>1949</v>
      </c>
      <c r="ACZ351" s="16">
        <v>1</v>
      </c>
      <c r="ADA351" s="16">
        <v>1</v>
      </c>
      <c r="ADB351" s="16">
        <v>1</v>
      </c>
      <c r="ADC351" s="16">
        <v>1</v>
      </c>
      <c r="ADD351" s="16">
        <v>1</v>
      </c>
      <c r="ADE351" s="16" t="s">
        <v>8712</v>
      </c>
      <c r="ADF351" s="16">
        <v>0</v>
      </c>
      <c r="ADG351" s="16" t="s">
        <v>486</v>
      </c>
      <c r="ADH351" s="16">
        <v>1</v>
      </c>
      <c r="ADI351" s="16" t="s">
        <v>486</v>
      </c>
      <c r="ADJ351" s="16" t="s">
        <v>13198</v>
      </c>
      <c r="ADK351" s="16" t="s">
        <v>13194</v>
      </c>
      <c r="ADL351" s="16" t="s">
        <v>13196</v>
      </c>
      <c r="ADM351" s="16" t="s">
        <v>1756</v>
      </c>
      <c r="ADN351" s="16" t="s">
        <v>13196</v>
      </c>
      <c r="ADO351" s="16" t="s">
        <v>13194</v>
      </c>
      <c r="ADQ351" s="16" t="s">
        <v>13196</v>
      </c>
      <c r="ADR351" s="16" t="s">
        <v>13194</v>
      </c>
      <c r="ADS351" s="16" t="s">
        <v>13196</v>
      </c>
      <c r="ADU351" s="16" t="s">
        <v>1763</v>
      </c>
      <c r="ADW351" s="16" t="s">
        <v>13199</v>
      </c>
      <c r="ADY351" s="16" t="s">
        <v>1058</v>
      </c>
      <c r="AEA351" s="16">
        <v>3408.3333333333298</v>
      </c>
      <c r="AEC351" s="16" t="s">
        <v>1058</v>
      </c>
      <c r="AED351" s="16">
        <v>2798.71</v>
      </c>
      <c r="AEE351" s="16" t="s">
        <v>952</v>
      </c>
      <c r="AEG351" s="16">
        <v>4125</v>
      </c>
      <c r="AEI351" s="16">
        <v>1000</v>
      </c>
      <c r="AEK351" s="16">
        <v>500</v>
      </c>
      <c r="AEL351" s="16">
        <v>1600</v>
      </c>
      <c r="AEM351" s="16">
        <v>500</v>
      </c>
      <c r="AEN351" s="16">
        <v>200</v>
      </c>
    </row>
    <row r="352" spans="1:822" x14ac:dyDescent="0.25">
      <c r="A352" s="30">
        <v>45832</v>
      </c>
      <c r="B352" s="16" t="s">
        <v>10569</v>
      </c>
      <c r="C352" s="16" t="s">
        <v>867</v>
      </c>
      <c r="D352" s="16" t="s">
        <v>867</v>
      </c>
      <c r="E352" s="16">
        <v>35</v>
      </c>
      <c r="F352" s="16" t="s">
        <v>8153</v>
      </c>
      <c r="G352" s="16" t="s">
        <v>4125</v>
      </c>
      <c r="I352" s="16" t="s">
        <v>4148</v>
      </c>
      <c r="Z352" s="16" t="s">
        <v>994</v>
      </c>
      <c r="AA352" s="16" t="s">
        <v>470</v>
      </c>
      <c r="AB352" s="16">
        <v>2</v>
      </c>
      <c r="AC352" s="16" t="s">
        <v>844</v>
      </c>
      <c r="AD352" s="16" t="s">
        <v>843</v>
      </c>
      <c r="AE352" s="16" t="s">
        <v>843</v>
      </c>
      <c r="AF352" s="16" t="s">
        <v>844</v>
      </c>
      <c r="AG352" s="16" t="s">
        <v>844</v>
      </c>
      <c r="AH352" s="16" t="s">
        <v>844</v>
      </c>
      <c r="AI352" s="16" t="s">
        <v>844</v>
      </c>
      <c r="AJ352" s="16" t="s">
        <v>843</v>
      </c>
      <c r="AK352" s="16" t="s">
        <v>843</v>
      </c>
      <c r="AM352" s="16" t="s">
        <v>736</v>
      </c>
      <c r="AN352" s="16" t="s">
        <v>759</v>
      </c>
      <c r="AP352" s="16" t="s">
        <v>774</v>
      </c>
      <c r="AR352" s="16" t="s">
        <v>6907</v>
      </c>
      <c r="BB352" s="16">
        <v>2</v>
      </c>
      <c r="BC352" s="16" t="s">
        <v>7878</v>
      </c>
      <c r="BE352" s="16" t="s">
        <v>5098</v>
      </c>
      <c r="BV352" s="16" t="s">
        <v>4433</v>
      </c>
      <c r="BW352" s="16" t="s">
        <v>844</v>
      </c>
      <c r="BX352" s="16" t="s">
        <v>843</v>
      </c>
      <c r="BY352" s="16" t="s">
        <v>843</v>
      </c>
      <c r="BZ352" s="16" t="s">
        <v>843</v>
      </c>
      <c r="CA352" s="16" t="s">
        <v>843</v>
      </c>
      <c r="CB352" s="16" t="s">
        <v>843</v>
      </c>
      <c r="CC352" s="16" t="s">
        <v>843</v>
      </c>
      <c r="CD352" s="16" t="s">
        <v>843</v>
      </c>
      <c r="CE352" s="16" t="s">
        <v>843</v>
      </c>
      <c r="CF352" s="16" t="s">
        <v>843</v>
      </c>
      <c r="CG352" s="16" t="s">
        <v>843</v>
      </c>
      <c r="CH352" s="16" t="s">
        <v>843</v>
      </c>
      <c r="CI352" s="16" t="s">
        <v>843</v>
      </c>
      <c r="CJ352" s="16" t="s">
        <v>843</v>
      </c>
      <c r="CK352" s="16" t="s">
        <v>843</v>
      </c>
      <c r="CP352" s="16" t="s">
        <v>865</v>
      </c>
      <c r="DX352" s="16" t="s">
        <v>867</v>
      </c>
      <c r="DY352" s="16" t="s">
        <v>867</v>
      </c>
      <c r="GC352" s="16" t="s">
        <v>5342</v>
      </c>
      <c r="GF352" s="16" t="s">
        <v>867</v>
      </c>
      <c r="GG352" s="16" t="s">
        <v>867</v>
      </c>
      <c r="GV352" s="16" t="s">
        <v>5443</v>
      </c>
      <c r="GW352" s="16" t="s">
        <v>843</v>
      </c>
      <c r="GX352" s="16" t="s">
        <v>844</v>
      </c>
      <c r="GY352" s="16" t="s">
        <v>843</v>
      </c>
      <c r="GZ352" s="16" t="s">
        <v>843</v>
      </c>
      <c r="HA352" s="16" t="s">
        <v>843</v>
      </c>
      <c r="HB352" s="16" t="s">
        <v>843</v>
      </c>
      <c r="HC352" s="16" t="s">
        <v>843</v>
      </c>
      <c r="HD352" s="16" t="s">
        <v>843</v>
      </c>
      <c r="HE352" s="16" t="s">
        <v>843</v>
      </c>
      <c r="HF352" s="16" t="s">
        <v>843</v>
      </c>
      <c r="HH352" s="16" t="s">
        <v>5456</v>
      </c>
      <c r="HK352" s="16" t="s">
        <v>867</v>
      </c>
      <c r="HL352" s="16" t="s">
        <v>7664</v>
      </c>
      <c r="HM352" s="16" t="s">
        <v>865</v>
      </c>
      <c r="HZ352" s="16" t="s">
        <v>7947</v>
      </c>
      <c r="KE352" s="16" t="s">
        <v>5585</v>
      </c>
      <c r="KG352" s="16" t="s">
        <v>7018</v>
      </c>
      <c r="KH352" s="16" t="s">
        <v>7033</v>
      </c>
      <c r="KI352" s="16" t="s">
        <v>865</v>
      </c>
      <c r="LG352" s="16" t="s">
        <v>867</v>
      </c>
      <c r="LH352" s="16" t="s">
        <v>867</v>
      </c>
      <c r="LI352" s="16" t="s">
        <v>867</v>
      </c>
      <c r="LJ352" s="16" t="s">
        <v>867</v>
      </c>
      <c r="LK352" s="16" t="s">
        <v>867</v>
      </c>
      <c r="LL352" s="16" t="s">
        <v>5663</v>
      </c>
      <c r="LM352" s="16" t="s">
        <v>843</v>
      </c>
      <c r="LN352" s="16" t="s">
        <v>843</v>
      </c>
      <c r="LO352" s="16" t="s">
        <v>844</v>
      </c>
      <c r="LP352" s="16" t="s">
        <v>843</v>
      </c>
      <c r="LQ352" s="16" t="s">
        <v>843</v>
      </c>
      <c r="LR352" s="16" t="s">
        <v>843</v>
      </c>
      <c r="LS352" s="16" t="s">
        <v>843</v>
      </c>
      <c r="LT352" s="16" t="s">
        <v>843</v>
      </c>
      <c r="LU352" s="16" t="s">
        <v>843</v>
      </c>
      <c r="LV352" s="16" t="s">
        <v>843</v>
      </c>
      <c r="LW352" s="16" t="s">
        <v>843</v>
      </c>
      <c r="LX352" s="16" t="s">
        <v>843</v>
      </c>
      <c r="LY352" s="16" t="s">
        <v>843</v>
      </c>
      <c r="LZ352" s="16" t="s">
        <v>843</v>
      </c>
      <c r="MA352" s="16" t="s">
        <v>843</v>
      </c>
      <c r="MC352" s="16" t="s">
        <v>5694</v>
      </c>
      <c r="MD352" s="16" t="s">
        <v>844</v>
      </c>
      <c r="ME352" s="16" t="s">
        <v>843</v>
      </c>
      <c r="MF352" s="16" t="s">
        <v>843</v>
      </c>
      <c r="MG352" s="16" t="s">
        <v>843</v>
      </c>
      <c r="MH352" s="16" t="s">
        <v>843</v>
      </c>
      <c r="MI352" s="16" t="s">
        <v>843</v>
      </c>
      <c r="MJ352" s="16" t="s">
        <v>843</v>
      </c>
      <c r="MK352" s="16" t="s">
        <v>843</v>
      </c>
      <c r="ML352" s="16" t="s">
        <v>843</v>
      </c>
      <c r="MM352" s="16" t="s">
        <v>843</v>
      </c>
      <c r="MN352" s="16" t="s">
        <v>843</v>
      </c>
      <c r="MO352" s="16" t="s">
        <v>843</v>
      </c>
      <c r="MP352" s="16" t="s">
        <v>843</v>
      </c>
      <c r="MQ352" s="16" t="s">
        <v>843</v>
      </c>
      <c r="MR352" s="16" t="s">
        <v>843</v>
      </c>
      <c r="MS352" s="16" t="s">
        <v>843</v>
      </c>
      <c r="MT352" s="16" t="s">
        <v>843</v>
      </c>
      <c r="MU352" s="16" t="s">
        <v>843</v>
      </c>
      <c r="MV352" s="16" t="s">
        <v>843</v>
      </c>
      <c r="MX352" s="16" t="s">
        <v>5694</v>
      </c>
      <c r="MY352" s="16" t="s">
        <v>844</v>
      </c>
      <c r="MZ352" s="16" t="s">
        <v>843</v>
      </c>
      <c r="NA352" s="16" t="s">
        <v>843</v>
      </c>
      <c r="NB352" s="16" t="s">
        <v>843</v>
      </c>
      <c r="NC352" s="16" t="s">
        <v>843</v>
      </c>
      <c r="ND352" s="16" t="s">
        <v>843</v>
      </c>
      <c r="NE352" s="16" t="s">
        <v>843</v>
      </c>
      <c r="NF352" s="16" t="s">
        <v>843</v>
      </c>
      <c r="NG352" s="16" t="s">
        <v>843</v>
      </c>
      <c r="NH352" s="16" t="s">
        <v>843</v>
      </c>
      <c r="NI352" s="16" t="s">
        <v>843</v>
      </c>
      <c r="NJ352" s="16" t="s">
        <v>843</v>
      </c>
      <c r="NK352" s="16" t="s">
        <v>843</v>
      </c>
      <c r="NL352" s="16" t="s">
        <v>843</v>
      </c>
      <c r="NM352" s="16" t="s">
        <v>843</v>
      </c>
      <c r="NN352" s="16" t="s">
        <v>843</v>
      </c>
      <c r="NO352" s="16" t="s">
        <v>843</v>
      </c>
      <c r="NP352" s="16" t="s">
        <v>843</v>
      </c>
      <c r="NQ352" s="16" t="s">
        <v>843</v>
      </c>
      <c r="PC352" s="16" t="s">
        <v>865</v>
      </c>
      <c r="PD352" s="16" t="s">
        <v>865</v>
      </c>
      <c r="PY352" s="16" t="s">
        <v>867</v>
      </c>
      <c r="PZ352" s="16">
        <v>1</v>
      </c>
      <c r="QP352" s="16" t="s">
        <v>865</v>
      </c>
      <c r="QR352" s="16" t="s">
        <v>867</v>
      </c>
      <c r="QT352" s="16" t="s">
        <v>867</v>
      </c>
      <c r="QV352" s="16" t="s">
        <v>867</v>
      </c>
      <c r="QX352" s="16" t="s">
        <v>867</v>
      </c>
      <c r="RD352" s="16" t="s">
        <v>865</v>
      </c>
      <c r="RF352" s="16" t="s">
        <v>865</v>
      </c>
      <c r="RH352" s="16" t="s">
        <v>865</v>
      </c>
      <c r="RJ352" s="16" t="s">
        <v>865</v>
      </c>
      <c r="RN352" s="16" t="s">
        <v>867</v>
      </c>
      <c r="RP352" s="16" t="s">
        <v>867</v>
      </c>
      <c r="RR352" s="16" t="s">
        <v>867</v>
      </c>
      <c r="RT352" s="16" t="s">
        <v>867</v>
      </c>
      <c r="RV352" s="16" t="s">
        <v>867</v>
      </c>
      <c r="RX352" s="16" t="s">
        <v>7720</v>
      </c>
      <c r="RZ352" s="16" t="s">
        <v>867</v>
      </c>
      <c r="SQ352" s="16" t="s">
        <v>867</v>
      </c>
      <c r="SS352" s="16" t="s">
        <v>7296</v>
      </c>
      <c r="ST352" s="16" t="s">
        <v>7761</v>
      </c>
      <c r="TN352" s="16">
        <v>4000</v>
      </c>
      <c r="TO352" s="16">
        <v>0</v>
      </c>
      <c r="TP352" s="16">
        <v>500</v>
      </c>
      <c r="TQ352" s="16">
        <v>300</v>
      </c>
      <c r="TR352" s="16">
        <v>600</v>
      </c>
      <c r="TS352" s="16">
        <v>500</v>
      </c>
      <c r="TT352" s="16">
        <v>0</v>
      </c>
      <c r="TU352" s="16">
        <v>1000</v>
      </c>
      <c r="TV352" s="16">
        <v>4000</v>
      </c>
      <c r="TW352" s="16">
        <v>0</v>
      </c>
      <c r="TX352" s="16">
        <v>0</v>
      </c>
      <c r="TZ352" s="16" t="s">
        <v>7370</v>
      </c>
      <c r="UA352" s="16" t="s">
        <v>5941</v>
      </c>
      <c r="UB352" s="16">
        <v>0</v>
      </c>
      <c r="UC352" s="16" t="s">
        <v>844</v>
      </c>
      <c r="UD352" s="16" t="s">
        <v>843</v>
      </c>
      <c r="UE352" s="16" t="s">
        <v>843</v>
      </c>
      <c r="UF352" s="16" t="s">
        <v>843</v>
      </c>
      <c r="UG352" s="16" t="s">
        <v>843</v>
      </c>
      <c r="UH352" s="16" t="s">
        <v>843</v>
      </c>
      <c r="UL352" s="16">
        <v>15000</v>
      </c>
      <c r="WO352" s="16" t="s">
        <v>6920</v>
      </c>
      <c r="XD352" s="16" t="s">
        <v>10570</v>
      </c>
      <c r="XE352" s="16" t="s">
        <v>843</v>
      </c>
      <c r="XF352" s="16" t="s">
        <v>843</v>
      </c>
      <c r="XG352" s="16" t="s">
        <v>844</v>
      </c>
      <c r="XH352" s="16" t="s">
        <v>843</v>
      </c>
      <c r="XI352" s="16" t="s">
        <v>843</v>
      </c>
      <c r="XJ352" s="16" t="s">
        <v>843</v>
      </c>
      <c r="XK352" s="16" t="s">
        <v>844</v>
      </c>
      <c r="XL352" s="16" t="s">
        <v>843</v>
      </c>
      <c r="XM352" s="16" t="s">
        <v>843</v>
      </c>
      <c r="XN352" s="16" t="s">
        <v>843</v>
      </c>
      <c r="XO352" s="16" t="s">
        <v>843</v>
      </c>
      <c r="XP352" s="16" t="s">
        <v>843</v>
      </c>
      <c r="XQ352" s="16" t="s">
        <v>843</v>
      </c>
      <c r="YF352" s="16" t="s">
        <v>865</v>
      </c>
      <c r="YN352" s="16" t="s">
        <v>7040</v>
      </c>
      <c r="YP352" s="16" t="s">
        <v>7987</v>
      </c>
      <c r="YR352" s="16" t="s">
        <v>10571</v>
      </c>
      <c r="YS352" s="16" t="s">
        <v>10572</v>
      </c>
      <c r="YT352" s="16" t="s">
        <v>8694</v>
      </c>
      <c r="YU352" s="16" t="s">
        <v>10573</v>
      </c>
      <c r="YV352" s="16" t="s">
        <v>9148</v>
      </c>
      <c r="YW352" s="16" t="s">
        <v>844</v>
      </c>
      <c r="YX352" s="16" t="s">
        <v>9148</v>
      </c>
      <c r="YY352" s="16" t="s">
        <v>8861</v>
      </c>
      <c r="YZ352" s="16" t="s">
        <v>843</v>
      </c>
      <c r="ZA352" s="16" t="s">
        <v>843</v>
      </c>
      <c r="ZB352" s="16">
        <v>7566.67</v>
      </c>
      <c r="ZC352" s="16" t="s">
        <v>8814</v>
      </c>
      <c r="ZD352" s="16" t="s">
        <v>843</v>
      </c>
      <c r="ZE352" s="16" t="s">
        <v>9074</v>
      </c>
      <c r="ZF352" s="16" t="s">
        <v>8779</v>
      </c>
      <c r="ZG352" s="16" t="s">
        <v>8754</v>
      </c>
      <c r="ZH352" s="16" t="s">
        <v>8865</v>
      </c>
      <c r="ZI352" s="16" t="s">
        <v>8865</v>
      </c>
      <c r="ZJ352" s="16" t="s">
        <v>843</v>
      </c>
      <c r="ZK352" s="16" t="s">
        <v>843</v>
      </c>
      <c r="ZL352" s="16" t="s">
        <v>8779</v>
      </c>
      <c r="ZM352" s="16" t="s">
        <v>843</v>
      </c>
      <c r="ZN352" s="16" t="s">
        <v>8725</v>
      </c>
      <c r="ZO352" s="16" t="s">
        <v>487</v>
      </c>
      <c r="ZP352" s="16" t="s">
        <v>487</v>
      </c>
      <c r="ZQ352" s="16" t="s">
        <v>487</v>
      </c>
      <c r="ZR352" s="16" t="s">
        <v>486</v>
      </c>
      <c r="ZS352" s="16" t="s">
        <v>844</v>
      </c>
      <c r="ZT352" s="16" t="s">
        <v>8705</v>
      </c>
      <c r="ZU352" s="16" t="s">
        <v>8706</v>
      </c>
      <c r="ZV352" s="16" t="s">
        <v>487</v>
      </c>
      <c r="ZW352" s="16" t="s">
        <v>843</v>
      </c>
      <c r="ZX352" s="16" t="s">
        <v>1056</v>
      </c>
      <c r="ZY352" s="16" t="s">
        <v>844</v>
      </c>
      <c r="ZZ352" s="16" t="s">
        <v>844</v>
      </c>
      <c r="AAA352" s="16" t="s">
        <v>843</v>
      </c>
      <c r="AAB352" s="16" t="s">
        <v>843</v>
      </c>
      <c r="AAC352" s="16">
        <v>2</v>
      </c>
      <c r="AAD352" s="16" t="s">
        <v>844</v>
      </c>
      <c r="AAE352" s="16" t="s">
        <v>844</v>
      </c>
      <c r="AAF352" s="16" t="s">
        <v>843</v>
      </c>
      <c r="AAG352" s="16" t="s">
        <v>843</v>
      </c>
      <c r="AAH352" s="16" t="s">
        <v>843</v>
      </c>
      <c r="AAI352" s="16" t="s">
        <v>843</v>
      </c>
      <c r="AAJ352" s="16" t="s">
        <v>600</v>
      </c>
      <c r="AAK352" s="16" t="s">
        <v>655</v>
      </c>
      <c r="AAL352" s="16" t="s">
        <v>905</v>
      </c>
      <c r="AAM352" s="16" t="s">
        <v>663</v>
      </c>
      <c r="AAN352" s="16" t="s">
        <v>8707</v>
      </c>
      <c r="AAO352" s="16" t="s">
        <v>1018</v>
      </c>
      <c r="AAP352" s="16" t="s">
        <v>8708</v>
      </c>
      <c r="AAS352" s="16">
        <v>15000</v>
      </c>
      <c r="AAT352" s="16" t="s">
        <v>782</v>
      </c>
      <c r="AAU352" s="16" t="s">
        <v>782</v>
      </c>
      <c r="AAV352" s="16" t="s">
        <v>782</v>
      </c>
      <c r="AAW352" s="16" t="s">
        <v>782</v>
      </c>
      <c r="AAX352" s="16" t="s">
        <v>843</v>
      </c>
      <c r="AAY352" s="16" t="s">
        <v>8710</v>
      </c>
      <c r="AAZ352" s="16" t="s">
        <v>782</v>
      </c>
      <c r="ABA352" s="16" t="s">
        <v>782</v>
      </c>
      <c r="ABB352" s="16" t="s">
        <v>782</v>
      </c>
      <c r="ABC352" s="16" t="s">
        <v>783</v>
      </c>
      <c r="ABD352" s="16" t="s">
        <v>782</v>
      </c>
      <c r="ABE352" s="16" t="s">
        <v>782</v>
      </c>
      <c r="ABF352" s="16" t="s">
        <v>782</v>
      </c>
      <c r="ABG352" s="16" t="s">
        <v>782</v>
      </c>
      <c r="ABH352" s="16" t="s">
        <v>782</v>
      </c>
      <c r="ABI352" s="16" t="s">
        <v>782</v>
      </c>
      <c r="ABJ352" s="16" t="s">
        <v>783</v>
      </c>
      <c r="ABK352" s="16" t="s">
        <v>782</v>
      </c>
      <c r="ABL352" s="16" t="s">
        <v>1056</v>
      </c>
      <c r="ABM352" s="16" t="s">
        <v>843</v>
      </c>
      <c r="ABN352" s="16" t="s">
        <v>1034</v>
      </c>
      <c r="ABO352" s="16" t="s">
        <v>486</v>
      </c>
      <c r="ABP352" s="16" t="s">
        <v>972</v>
      </c>
      <c r="ABQ352" s="16" t="s">
        <v>4327</v>
      </c>
      <c r="ABR352" s="16" t="s">
        <v>470</v>
      </c>
      <c r="ABS352" s="16" t="s">
        <v>451</v>
      </c>
      <c r="ABT352" s="16" t="s">
        <v>1056</v>
      </c>
      <c r="ABU352" s="16" t="s">
        <v>1056</v>
      </c>
      <c r="ABV352" s="16" t="s">
        <v>487</v>
      </c>
      <c r="ABW352" s="16" t="s">
        <v>487</v>
      </c>
      <c r="ABX352" s="16" t="s">
        <v>894</v>
      </c>
      <c r="ABY352" s="16" t="s">
        <v>486</v>
      </c>
      <c r="ABZ352" s="16" t="s">
        <v>486</v>
      </c>
      <c r="ACA352" s="16" t="s">
        <v>759</v>
      </c>
      <c r="ACB352" s="16" t="s">
        <v>774</v>
      </c>
      <c r="ACC352" s="16" t="s">
        <v>736</v>
      </c>
      <c r="ACD352" s="16" t="s">
        <v>486</v>
      </c>
      <c r="ACE352" s="16" t="s">
        <v>486</v>
      </c>
      <c r="ACG352" s="16" t="s">
        <v>1014</v>
      </c>
      <c r="ACH352" s="16" t="s">
        <v>1009</v>
      </c>
      <c r="ACI352" s="16" t="s">
        <v>462</v>
      </c>
      <c r="ACJ352" s="16">
        <v>0.79400000000000004</v>
      </c>
      <c r="ACK352" s="16" t="s">
        <v>482</v>
      </c>
      <c r="ACL352" s="16" t="s">
        <v>738</v>
      </c>
      <c r="ACM352" s="16" t="s">
        <v>1189</v>
      </c>
      <c r="ACN352" s="16" t="s">
        <v>1169</v>
      </c>
      <c r="ACO352" s="16" t="s">
        <v>1857</v>
      </c>
      <c r="ACQ352" s="16" t="s">
        <v>1202</v>
      </c>
      <c r="ACR352" s="16" t="s">
        <v>1645</v>
      </c>
      <c r="ACS352" s="16" t="s">
        <v>676</v>
      </c>
      <c r="ACT352" s="16" t="s">
        <v>1522</v>
      </c>
      <c r="ACU352" s="16" t="s">
        <v>831</v>
      </c>
      <c r="ACV352" s="16" t="s">
        <v>8756</v>
      </c>
      <c r="ACW352" s="16" t="s">
        <v>451</v>
      </c>
      <c r="ACX352" s="16" t="s">
        <v>1916</v>
      </c>
      <c r="ACY352" s="16" t="s">
        <v>1947</v>
      </c>
      <c r="ACZ352" s="16">
        <v>1</v>
      </c>
      <c r="ADA352" s="16">
        <v>1</v>
      </c>
      <c r="ADB352" s="16">
        <v>1</v>
      </c>
      <c r="ADC352" s="16">
        <v>1</v>
      </c>
      <c r="ADD352" s="16">
        <v>1</v>
      </c>
      <c r="ADE352" s="16" t="s">
        <v>8712</v>
      </c>
      <c r="ADF352" s="16">
        <v>0</v>
      </c>
      <c r="ADG352" s="16" t="s">
        <v>486</v>
      </c>
      <c r="ADH352" s="16">
        <v>1</v>
      </c>
      <c r="ADI352" s="16" t="s">
        <v>1553</v>
      </c>
      <c r="ADJ352" s="16" t="s">
        <v>1744</v>
      </c>
      <c r="ADK352" s="16" t="s">
        <v>13194</v>
      </c>
      <c r="ADL352" s="16" t="s">
        <v>13196</v>
      </c>
      <c r="ADM352" s="16" t="s">
        <v>13195</v>
      </c>
      <c r="ADN352" s="16" t="s">
        <v>1764</v>
      </c>
      <c r="ADO352" s="16" t="s">
        <v>1766</v>
      </c>
      <c r="ADP352" s="16" t="s">
        <v>1751</v>
      </c>
      <c r="ADQ352" s="16" t="s">
        <v>1750</v>
      </c>
      <c r="ADR352" s="16" t="s">
        <v>13194</v>
      </c>
      <c r="ADS352" s="16" t="s">
        <v>13194</v>
      </c>
      <c r="ADY352" s="16" t="s">
        <v>1062</v>
      </c>
      <c r="AEA352" s="16">
        <v>7566.6666666666697</v>
      </c>
      <c r="AEC352" s="16" t="s">
        <v>1059</v>
      </c>
      <c r="AED352" s="16">
        <v>7500</v>
      </c>
      <c r="AEE352" s="16" t="s">
        <v>952</v>
      </c>
      <c r="AEI352" s="16">
        <v>2000</v>
      </c>
      <c r="AEK352" s="16">
        <v>250</v>
      </c>
      <c r="AEL352" s="16">
        <v>150</v>
      </c>
      <c r="AEM352" s="16">
        <v>2000</v>
      </c>
      <c r="AEN352" s="16">
        <v>300</v>
      </c>
      <c r="AEO352" s="16">
        <v>250</v>
      </c>
      <c r="AEP352" s="16">
        <v>500</v>
      </c>
    </row>
    <row r="353" spans="1:822" x14ac:dyDescent="0.25">
      <c r="A353" s="30">
        <v>45832</v>
      </c>
      <c r="B353" s="16" t="s">
        <v>10574</v>
      </c>
      <c r="C353" s="16" t="s">
        <v>867</v>
      </c>
      <c r="D353" s="16" t="s">
        <v>867</v>
      </c>
      <c r="E353" s="16">
        <v>54</v>
      </c>
      <c r="F353" s="16" t="s">
        <v>8153</v>
      </c>
      <c r="G353" s="16" t="s">
        <v>4097</v>
      </c>
      <c r="I353" s="16" t="s">
        <v>4174</v>
      </c>
      <c r="Z353" s="16" t="s">
        <v>993</v>
      </c>
      <c r="AA353" s="16" t="s">
        <v>470</v>
      </c>
      <c r="AB353" s="16">
        <v>3</v>
      </c>
      <c r="AC353" s="16" t="s">
        <v>1056</v>
      </c>
      <c r="AD353" s="16" t="s">
        <v>843</v>
      </c>
      <c r="AE353" s="16" t="s">
        <v>843</v>
      </c>
      <c r="AF353" s="16" t="s">
        <v>8732</v>
      </c>
      <c r="AG353" s="16" t="s">
        <v>843</v>
      </c>
      <c r="AH353" s="16" t="s">
        <v>8732</v>
      </c>
      <c r="AI353" s="16" t="s">
        <v>843</v>
      </c>
      <c r="AJ353" s="16" t="s">
        <v>843</v>
      </c>
      <c r="AK353" s="16" t="s">
        <v>843</v>
      </c>
      <c r="AM353" s="16" t="s">
        <v>737</v>
      </c>
      <c r="AN353" s="16" t="s">
        <v>759</v>
      </c>
      <c r="AP353" s="16" t="s">
        <v>768</v>
      </c>
      <c r="AR353" s="16" t="s">
        <v>6907</v>
      </c>
      <c r="BB353" s="16">
        <v>3</v>
      </c>
      <c r="BC353" s="16" t="s">
        <v>7878</v>
      </c>
      <c r="BE353" s="16" t="s">
        <v>5098</v>
      </c>
      <c r="BV353" s="16" t="s">
        <v>5165</v>
      </c>
      <c r="BW353" s="16" t="s">
        <v>843</v>
      </c>
      <c r="BX353" s="16" t="s">
        <v>843</v>
      </c>
      <c r="BY353" s="16" t="s">
        <v>843</v>
      </c>
      <c r="BZ353" s="16" t="s">
        <v>843</v>
      </c>
      <c r="CA353" s="16" t="s">
        <v>843</v>
      </c>
      <c r="CB353" s="16" t="s">
        <v>843</v>
      </c>
      <c r="CC353" s="16" t="s">
        <v>844</v>
      </c>
      <c r="CD353" s="16" t="s">
        <v>843</v>
      </c>
      <c r="CE353" s="16" t="s">
        <v>843</v>
      </c>
      <c r="CF353" s="16" t="s">
        <v>843</v>
      </c>
      <c r="CG353" s="16" t="s">
        <v>843</v>
      </c>
      <c r="CH353" s="16" t="s">
        <v>843</v>
      </c>
      <c r="CI353" s="16" t="s">
        <v>843</v>
      </c>
      <c r="CJ353" s="16" t="s">
        <v>843</v>
      </c>
      <c r="CK353" s="16" t="s">
        <v>843</v>
      </c>
      <c r="CP353" s="16" t="s">
        <v>867</v>
      </c>
      <c r="CQ353" s="16" t="s">
        <v>10575</v>
      </c>
      <c r="CR353" s="16" t="s">
        <v>844</v>
      </c>
      <c r="CS353" s="16" t="s">
        <v>843</v>
      </c>
      <c r="CT353" s="16" t="s">
        <v>843</v>
      </c>
      <c r="CU353" s="16" t="s">
        <v>843</v>
      </c>
      <c r="CV353" s="16" t="s">
        <v>843</v>
      </c>
      <c r="CW353" s="16" t="s">
        <v>843</v>
      </c>
      <c r="CX353" s="16" t="s">
        <v>843</v>
      </c>
      <c r="CY353" s="16" t="s">
        <v>844</v>
      </c>
      <c r="CZ353" s="16" t="s">
        <v>843</v>
      </c>
      <c r="DA353" s="16" t="s">
        <v>5184</v>
      </c>
      <c r="DX353" s="16" t="s">
        <v>7885</v>
      </c>
      <c r="DY353" s="16" t="s">
        <v>867</v>
      </c>
      <c r="GC353" s="16" t="s">
        <v>2337</v>
      </c>
      <c r="GD353" s="16" t="s">
        <v>10209</v>
      </c>
      <c r="GF353" s="16" t="s">
        <v>6818</v>
      </c>
      <c r="GG353" s="16" t="s">
        <v>867</v>
      </c>
      <c r="GV353" s="16" t="s">
        <v>5443</v>
      </c>
      <c r="GW353" s="16" t="s">
        <v>843</v>
      </c>
      <c r="GX353" s="16" t="s">
        <v>844</v>
      </c>
      <c r="GY353" s="16" t="s">
        <v>843</v>
      </c>
      <c r="GZ353" s="16" t="s">
        <v>843</v>
      </c>
      <c r="HA353" s="16" t="s">
        <v>843</v>
      </c>
      <c r="HB353" s="16" t="s">
        <v>843</v>
      </c>
      <c r="HC353" s="16" t="s">
        <v>843</v>
      </c>
      <c r="HD353" s="16" t="s">
        <v>843</v>
      </c>
      <c r="HE353" s="16" t="s">
        <v>843</v>
      </c>
      <c r="HF353" s="16" t="s">
        <v>843</v>
      </c>
      <c r="HH353" s="16" t="s">
        <v>5456</v>
      </c>
      <c r="HK353" s="16" t="s">
        <v>865</v>
      </c>
      <c r="HM353" s="16" t="s">
        <v>865</v>
      </c>
      <c r="HZ353" s="16" t="s">
        <v>7944</v>
      </c>
      <c r="KE353" s="16" t="s">
        <v>5582</v>
      </c>
      <c r="KG353" s="16" t="s">
        <v>7015</v>
      </c>
      <c r="KH353" s="16" t="s">
        <v>7030</v>
      </c>
      <c r="KI353" s="16" t="s">
        <v>865</v>
      </c>
      <c r="LG353" s="16" t="s">
        <v>867</v>
      </c>
      <c r="LH353" s="16" t="s">
        <v>867</v>
      </c>
      <c r="LI353" s="16" t="s">
        <v>867</v>
      </c>
      <c r="LJ353" s="16" t="s">
        <v>867</v>
      </c>
      <c r="LK353" s="16" t="s">
        <v>867</v>
      </c>
      <c r="LL353" s="16" t="s">
        <v>5657</v>
      </c>
      <c r="LM353" s="16" t="s">
        <v>844</v>
      </c>
      <c r="LN353" s="16" t="s">
        <v>843</v>
      </c>
      <c r="LO353" s="16" t="s">
        <v>843</v>
      </c>
      <c r="LP353" s="16" t="s">
        <v>843</v>
      </c>
      <c r="LQ353" s="16" t="s">
        <v>843</v>
      </c>
      <c r="LR353" s="16" t="s">
        <v>843</v>
      </c>
      <c r="LS353" s="16" t="s">
        <v>843</v>
      </c>
      <c r="LT353" s="16" t="s">
        <v>843</v>
      </c>
      <c r="LU353" s="16" t="s">
        <v>843</v>
      </c>
      <c r="LV353" s="16" t="s">
        <v>843</v>
      </c>
      <c r="LW353" s="16" t="s">
        <v>843</v>
      </c>
      <c r="LX353" s="16" t="s">
        <v>843</v>
      </c>
      <c r="LY353" s="16" t="s">
        <v>843</v>
      </c>
      <c r="LZ353" s="16" t="s">
        <v>843</v>
      </c>
      <c r="MA353" s="16" t="s">
        <v>843</v>
      </c>
      <c r="MC353" s="16" t="s">
        <v>5694</v>
      </c>
      <c r="MD353" s="16" t="s">
        <v>844</v>
      </c>
      <c r="ME353" s="16" t="s">
        <v>843</v>
      </c>
      <c r="MF353" s="16" t="s">
        <v>843</v>
      </c>
      <c r="MG353" s="16" t="s">
        <v>843</v>
      </c>
      <c r="MH353" s="16" t="s">
        <v>843</v>
      </c>
      <c r="MI353" s="16" t="s">
        <v>843</v>
      </c>
      <c r="MJ353" s="16" t="s">
        <v>843</v>
      </c>
      <c r="MK353" s="16" t="s">
        <v>843</v>
      </c>
      <c r="ML353" s="16" t="s">
        <v>843</v>
      </c>
      <c r="MM353" s="16" t="s">
        <v>843</v>
      </c>
      <c r="MN353" s="16" t="s">
        <v>843</v>
      </c>
      <c r="MO353" s="16" t="s">
        <v>843</v>
      </c>
      <c r="MP353" s="16" t="s">
        <v>843</v>
      </c>
      <c r="MQ353" s="16" t="s">
        <v>843</v>
      </c>
      <c r="MR353" s="16" t="s">
        <v>843</v>
      </c>
      <c r="MS353" s="16" t="s">
        <v>843</v>
      </c>
      <c r="MT353" s="16" t="s">
        <v>843</v>
      </c>
      <c r="MU353" s="16" t="s">
        <v>843</v>
      </c>
      <c r="MV353" s="16" t="s">
        <v>843</v>
      </c>
      <c r="PC353" s="16" t="s">
        <v>865</v>
      </c>
      <c r="PD353" s="16" t="s">
        <v>865</v>
      </c>
      <c r="PY353" s="16" t="s">
        <v>865</v>
      </c>
      <c r="QP353" s="16" t="s">
        <v>865</v>
      </c>
      <c r="QR353" s="16" t="s">
        <v>865</v>
      </c>
      <c r="QT353" s="16" t="s">
        <v>865</v>
      </c>
      <c r="QV353" s="16" t="s">
        <v>865</v>
      </c>
      <c r="QX353" s="16" t="s">
        <v>865</v>
      </c>
      <c r="QY353" s="16" t="s">
        <v>867</v>
      </c>
      <c r="RD353" s="16" t="s">
        <v>865</v>
      </c>
      <c r="RF353" s="16" t="s">
        <v>865</v>
      </c>
      <c r="RH353" s="16" t="s">
        <v>4216</v>
      </c>
      <c r="RJ353" s="16" t="s">
        <v>4216</v>
      </c>
      <c r="RN353" s="16" t="s">
        <v>7720</v>
      </c>
      <c r="RP353" s="16" t="s">
        <v>867</v>
      </c>
      <c r="RR353" s="16" t="s">
        <v>7720</v>
      </c>
      <c r="RT353" s="16" t="s">
        <v>867</v>
      </c>
      <c r="RV353" s="16" t="s">
        <v>7720</v>
      </c>
      <c r="RX353" s="16" t="s">
        <v>7720</v>
      </c>
      <c r="RZ353" s="16" t="s">
        <v>7720</v>
      </c>
      <c r="SQ353" s="16" t="s">
        <v>865</v>
      </c>
      <c r="SS353" s="16" t="s">
        <v>7293</v>
      </c>
      <c r="ST353" s="16" t="s">
        <v>7764</v>
      </c>
      <c r="TN353" s="16">
        <v>2000</v>
      </c>
      <c r="TO353" s="16">
        <v>5000</v>
      </c>
      <c r="TP353" s="16">
        <v>3000</v>
      </c>
      <c r="TQ353" s="16">
        <v>0</v>
      </c>
      <c r="TR353" s="16">
        <v>0</v>
      </c>
      <c r="TS353" s="16">
        <v>340</v>
      </c>
      <c r="TT353" s="16">
        <v>0</v>
      </c>
      <c r="TU353" s="16">
        <v>300</v>
      </c>
      <c r="TV353" s="16">
        <v>16500</v>
      </c>
      <c r="TW353" s="16">
        <v>0</v>
      </c>
      <c r="TX353" s="16">
        <v>6000</v>
      </c>
      <c r="TZ353" s="16" t="s">
        <v>7361</v>
      </c>
      <c r="UA353" s="16" t="s">
        <v>8914</v>
      </c>
      <c r="UB353" s="16">
        <v>0</v>
      </c>
      <c r="UC353" s="16" t="s">
        <v>844</v>
      </c>
      <c r="UD353" s="16" t="s">
        <v>843</v>
      </c>
      <c r="UE353" s="16" t="s">
        <v>844</v>
      </c>
      <c r="UF353" s="16" t="s">
        <v>844</v>
      </c>
      <c r="UG353" s="16" t="s">
        <v>843</v>
      </c>
      <c r="UH353" s="16" t="s">
        <v>843</v>
      </c>
      <c r="UL353" s="16">
        <v>6300</v>
      </c>
      <c r="VK353" s="16" t="s">
        <v>6102</v>
      </c>
      <c r="VL353" s="16" t="s">
        <v>843</v>
      </c>
      <c r="VM353" s="16" t="s">
        <v>843</v>
      </c>
      <c r="VN353" s="16" t="s">
        <v>843</v>
      </c>
      <c r="VO353" s="16" t="s">
        <v>843</v>
      </c>
      <c r="VP353" s="16" t="s">
        <v>844</v>
      </c>
      <c r="VQ353" s="16" t="s">
        <v>843</v>
      </c>
      <c r="VR353" s="16" t="s">
        <v>843</v>
      </c>
      <c r="VS353" s="16" t="s">
        <v>843</v>
      </c>
      <c r="VT353" s="16" t="s">
        <v>843</v>
      </c>
      <c r="VV353" s="16">
        <v>1500</v>
      </c>
      <c r="VX353" s="16" t="s">
        <v>6028</v>
      </c>
      <c r="VY353" s="16" t="s">
        <v>844</v>
      </c>
      <c r="VZ353" s="16" t="s">
        <v>843</v>
      </c>
      <c r="WA353" s="16" t="s">
        <v>843</v>
      </c>
      <c r="WB353" s="16" t="s">
        <v>843</v>
      </c>
      <c r="WC353" s="16" t="s">
        <v>843</v>
      </c>
      <c r="WD353" s="16" t="s">
        <v>843</v>
      </c>
      <c r="WE353" s="16" t="s">
        <v>843</v>
      </c>
      <c r="WF353" s="16" t="s">
        <v>843</v>
      </c>
      <c r="WH353" s="16">
        <v>4875</v>
      </c>
      <c r="WO353" s="16" t="s">
        <v>6920</v>
      </c>
      <c r="XD353" s="16" t="s">
        <v>6991</v>
      </c>
      <c r="XE353" s="16" t="s">
        <v>843</v>
      </c>
      <c r="XF353" s="16" t="s">
        <v>843</v>
      </c>
      <c r="XG353" s="16" t="s">
        <v>843</v>
      </c>
      <c r="XH353" s="16" t="s">
        <v>843</v>
      </c>
      <c r="XI353" s="16" t="s">
        <v>843</v>
      </c>
      <c r="XJ353" s="16" t="s">
        <v>843</v>
      </c>
      <c r="XK353" s="16" t="s">
        <v>843</v>
      </c>
      <c r="XL353" s="16" t="s">
        <v>844</v>
      </c>
      <c r="XM353" s="16" t="s">
        <v>843</v>
      </c>
      <c r="XN353" s="16" t="s">
        <v>843</v>
      </c>
      <c r="XO353" s="16" t="s">
        <v>843</v>
      </c>
      <c r="XP353" s="16" t="s">
        <v>843</v>
      </c>
      <c r="XQ353" s="16" t="s">
        <v>843</v>
      </c>
      <c r="YF353" s="16" t="s">
        <v>865</v>
      </c>
      <c r="YN353" s="16" t="s">
        <v>7040</v>
      </c>
      <c r="YP353" s="16" t="s">
        <v>7990</v>
      </c>
      <c r="YR353" s="16" t="s">
        <v>10576</v>
      </c>
      <c r="YS353" s="16" t="s">
        <v>10577</v>
      </c>
      <c r="YT353" s="16" t="s">
        <v>8694</v>
      </c>
      <c r="YU353" s="16" t="s">
        <v>10578</v>
      </c>
      <c r="YV353" s="16" t="s">
        <v>9148</v>
      </c>
      <c r="YW353" s="16" t="s">
        <v>844</v>
      </c>
      <c r="YX353" s="16" t="s">
        <v>9148</v>
      </c>
      <c r="YY353" s="16" t="s">
        <v>10579</v>
      </c>
      <c r="YZ353" s="16" t="s">
        <v>843</v>
      </c>
      <c r="ZA353" s="16" t="s">
        <v>8789</v>
      </c>
      <c r="ZB353" s="16">
        <v>13890</v>
      </c>
      <c r="ZC353" s="16" t="s">
        <v>8702</v>
      </c>
      <c r="ZD353" s="16" t="s">
        <v>8847</v>
      </c>
      <c r="ZE353" s="16" t="s">
        <v>10579</v>
      </c>
      <c r="ZF353" s="16" t="s">
        <v>9553</v>
      </c>
      <c r="ZG353" s="16" t="s">
        <v>843</v>
      </c>
      <c r="ZH353" s="16" t="s">
        <v>8701</v>
      </c>
      <c r="ZI353" s="16" t="s">
        <v>8750</v>
      </c>
      <c r="ZJ353" s="16" t="s">
        <v>8699</v>
      </c>
      <c r="ZK353" s="16" t="s">
        <v>843</v>
      </c>
      <c r="ZL353" s="16" t="s">
        <v>8701</v>
      </c>
      <c r="ZM353" s="16" t="s">
        <v>843</v>
      </c>
      <c r="ZN353" s="16" t="s">
        <v>8703</v>
      </c>
      <c r="ZO353" s="16" t="s">
        <v>487</v>
      </c>
      <c r="ZP353" s="16" t="s">
        <v>487</v>
      </c>
      <c r="ZQ353" s="16" t="s">
        <v>486</v>
      </c>
      <c r="ZR353" s="16" t="s">
        <v>486</v>
      </c>
      <c r="ZS353" s="16" t="s">
        <v>844</v>
      </c>
      <c r="ZT353" s="16" t="s">
        <v>8705</v>
      </c>
      <c r="ZU353" s="16" t="s">
        <v>9092</v>
      </c>
      <c r="ZV353" s="16" t="s">
        <v>486</v>
      </c>
      <c r="ZW353" s="16" t="s">
        <v>843</v>
      </c>
      <c r="ZX353" s="16" t="s">
        <v>1056</v>
      </c>
      <c r="ZY353" s="16" t="s">
        <v>8732</v>
      </c>
      <c r="ZZ353" s="16" t="s">
        <v>843</v>
      </c>
      <c r="AAA353" s="16" t="s">
        <v>844</v>
      </c>
      <c r="AAB353" s="16" t="s">
        <v>844</v>
      </c>
      <c r="AAC353" s="16">
        <v>2</v>
      </c>
      <c r="AAD353" s="16" t="s">
        <v>8732</v>
      </c>
      <c r="AAE353" s="16" t="s">
        <v>843</v>
      </c>
      <c r="AAF353" s="16" t="s">
        <v>843</v>
      </c>
      <c r="AAG353" s="16" t="s">
        <v>843</v>
      </c>
      <c r="AAH353" s="16" t="s">
        <v>843</v>
      </c>
      <c r="AAI353" s="16" t="s">
        <v>843</v>
      </c>
      <c r="AAJ353" s="16" t="s">
        <v>624</v>
      </c>
      <c r="AAK353" s="16" t="s">
        <v>639</v>
      </c>
      <c r="AAL353" s="16" t="s">
        <v>905</v>
      </c>
      <c r="AAM353" s="16" t="s">
        <v>660</v>
      </c>
      <c r="AAN353" s="16" t="s">
        <v>8707</v>
      </c>
      <c r="AAO353" s="16" t="s">
        <v>1019</v>
      </c>
      <c r="AAP353" s="16" t="s">
        <v>8708</v>
      </c>
      <c r="AAQ353" s="16" t="s">
        <v>8943</v>
      </c>
      <c r="AAS353" s="16">
        <v>11879.23</v>
      </c>
      <c r="AAT353" s="16" t="s">
        <v>782</v>
      </c>
      <c r="AAU353" s="16" t="s">
        <v>782</v>
      </c>
      <c r="AAX353" s="16" t="s">
        <v>843</v>
      </c>
      <c r="AAY353" s="16" t="s">
        <v>8710</v>
      </c>
      <c r="AAZ353" s="16" t="s">
        <v>783</v>
      </c>
      <c r="ABA353" s="16" t="s">
        <v>783</v>
      </c>
      <c r="ABB353" s="16" t="s">
        <v>783</v>
      </c>
      <c r="ABC353" s="16" t="s">
        <v>783</v>
      </c>
      <c r="ABD353" s="16" t="s">
        <v>783</v>
      </c>
      <c r="ABE353" s="16" t="s">
        <v>783</v>
      </c>
      <c r="ABF353" s="16" t="s">
        <v>782</v>
      </c>
      <c r="ABG353" s="16" t="s">
        <v>783</v>
      </c>
      <c r="ABH353" s="16" t="s">
        <v>782</v>
      </c>
      <c r="ABI353" s="16" t="s">
        <v>783</v>
      </c>
      <c r="ABJ353" s="16" t="s">
        <v>783</v>
      </c>
      <c r="ABK353" s="16" t="s">
        <v>783</v>
      </c>
      <c r="ABL353" s="16" t="s">
        <v>8800</v>
      </c>
      <c r="ABM353" s="16" t="s">
        <v>843</v>
      </c>
      <c r="ABN353" s="16" t="s">
        <v>1033</v>
      </c>
      <c r="ABP353" s="16" t="s">
        <v>972</v>
      </c>
      <c r="ABQ353" s="16" t="s">
        <v>4324</v>
      </c>
      <c r="ABR353" s="16" t="s">
        <v>470</v>
      </c>
      <c r="ABS353" s="16" t="s">
        <v>451</v>
      </c>
      <c r="ABT353" s="16" t="s">
        <v>8732</v>
      </c>
      <c r="ABU353" s="16" t="s">
        <v>8732</v>
      </c>
      <c r="ABV353" s="16" t="s">
        <v>487</v>
      </c>
      <c r="ABW353" s="16" t="s">
        <v>486</v>
      </c>
      <c r="ABX353" s="16" t="s">
        <v>892</v>
      </c>
      <c r="ABY353" s="16" t="s">
        <v>486</v>
      </c>
      <c r="ABZ353" s="16" t="s">
        <v>486</v>
      </c>
      <c r="ACA353" s="16" t="s">
        <v>759</v>
      </c>
      <c r="ACB353" s="16" t="s">
        <v>768</v>
      </c>
      <c r="ACC353" s="16" t="s">
        <v>737</v>
      </c>
      <c r="ACD353" s="16" t="s">
        <v>486</v>
      </c>
      <c r="ACE353" s="16" t="s">
        <v>486</v>
      </c>
      <c r="ACG353" s="16" t="s">
        <v>1014</v>
      </c>
      <c r="ACH353" s="16" t="s">
        <v>1009</v>
      </c>
      <c r="ACI353" s="16" t="s">
        <v>462</v>
      </c>
      <c r="ACJ353" s="16">
        <v>0.79400000000000004</v>
      </c>
      <c r="ACK353" s="16" t="s">
        <v>482</v>
      </c>
      <c r="ACL353" s="16" t="s">
        <v>738</v>
      </c>
      <c r="ACM353" s="16" t="s">
        <v>1189</v>
      </c>
      <c r="ACN353" s="16" t="s">
        <v>1169</v>
      </c>
      <c r="ACO353" s="16" t="s">
        <v>1856</v>
      </c>
      <c r="ACP353" s="16">
        <v>4875</v>
      </c>
      <c r="ACQ353" s="16" t="s">
        <v>1202</v>
      </c>
      <c r="ACR353" s="16" t="s">
        <v>1644</v>
      </c>
      <c r="ACS353" s="16" t="s">
        <v>669</v>
      </c>
      <c r="ACT353" s="16" t="s">
        <v>1522</v>
      </c>
      <c r="ACU353" s="16" t="s">
        <v>831</v>
      </c>
      <c r="ACV353" s="16" t="s">
        <v>8756</v>
      </c>
      <c r="ACW353" s="16" t="s">
        <v>451</v>
      </c>
      <c r="ACX353" s="16" t="s">
        <v>1914</v>
      </c>
      <c r="ACY353" s="16" t="s">
        <v>1947</v>
      </c>
      <c r="ACZ353" s="16">
        <v>1</v>
      </c>
      <c r="ADA353" s="16">
        <v>1</v>
      </c>
      <c r="ADB353" s="16">
        <v>1</v>
      </c>
      <c r="ADC353" s="16">
        <v>1</v>
      </c>
      <c r="ADD353" s="16">
        <v>1</v>
      </c>
      <c r="ADE353" s="16" t="s">
        <v>8712</v>
      </c>
      <c r="ADF353" s="16">
        <v>0</v>
      </c>
      <c r="ADG353" s="16" t="s">
        <v>486</v>
      </c>
      <c r="ADH353" s="16">
        <v>3</v>
      </c>
      <c r="ADI353" s="16" t="s">
        <v>486</v>
      </c>
      <c r="ADJ353" s="16" t="s">
        <v>1743</v>
      </c>
      <c r="ADK353" s="16" t="s">
        <v>1750</v>
      </c>
      <c r="ADL353" s="16" t="s">
        <v>1763</v>
      </c>
      <c r="ADM353" s="16" t="s">
        <v>13194</v>
      </c>
      <c r="ADN353" s="16" t="s">
        <v>13194</v>
      </c>
      <c r="ADO353" s="16" t="s">
        <v>1766</v>
      </c>
      <c r="ADP353" s="16" t="s">
        <v>13196</v>
      </c>
      <c r="ADQ353" s="16" t="s">
        <v>1748</v>
      </c>
      <c r="ADR353" s="16" t="s">
        <v>13194</v>
      </c>
      <c r="ADS353" s="16" t="s">
        <v>1750</v>
      </c>
      <c r="ADU353" s="16" t="s">
        <v>1756</v>
      </c>
      <c r="ADW353" s="16" t="s">
        <v>8729</v>
      </c>
      <c r="ADY353" s="16" t="s">
        <v>1059</v>
      </c>
      <c r="AEB353" s="16">
        <v>13890</v>
      </c>
      <c r="AEC353" s="16" t="s">
        <v>1063</v>
      </c>
      <c r="AED353" s="16">
        <v>3959.74</v>
      </c>
      <c r="AEE353" s="16" t="s">
        <v>952</v>
      </c>
      <c r="AEH353" s="16">
        <v>6375</v>
      </c>
      <c r="AEI353" s="16">
        <v>666.67</v>
      </c>
      <c r="AEJ353" s="16">
        <v>1666.67</v>
      </c>
      <c r="AEK353" s="16">
        <v>1000</v>
      </c>
      <c r="AEM353" s="16">
        <v>5500</v>
      </c>
      <c r="AEO353" s="16">
        <v>113.33</v>
      </c>
      <c r="AEP353" s="16">
        <v>100</v>
      </c>
    </row>
    <row r="354" spans="1:822" x14ac:dyDescent="0.25">
      <c r="A354" s="30">
        <v>45832</v>
      </c>
      <c r="B354" s="16" t="s">
        <v>10580</v>
      </c>
      <c r="C354" s="16" t="s">
        <v>867</v>
      </c>
      <c r="D354" s="16" t="s">
        <v>867</v>
      </c>
      <c r="E354" s="16">
        <v>75</v>
      </c>
      <c r="F354" s="16" t="s">
        <v>8153</v>
      </c>
      <c r="G354" s="16" t="s">
        <v>4097</v>
      </c>
      <c r="I354" s="16" t="s">
        <v>4174</v>
      </c>
      <c r="Z354" s="16" t="s">
        <v>993</v>
      </c>
      <c r="AA354" s="16" t="s">
        <v>470</v>
      </c>
      <c r="AB354" s="16">
        <v>4</v>
      </c>
      <c r="AC354" s="16" t="s">
        <v>8732</v>
      </c>
      <c r="AD354" s="16" t="s">
        <v>1056</v>
      </c>
      <c r="AE354" s="16" t="s">
        <v>843</v>
      </c>
      <c r="AF354" s="16" t="s">
        <v>1056</v>
      </c>
      <c r="AG354" s="16" t="s">
        <v>843</v>
      </c>
      <c r="AH354" s="16" t="s">
        <v>8746</v>
      </c>
      <c r="AI354" s="16" t="s">
        <v>843</v>
      </c>
      <c r="AJ354" s="16" t="s">
        <v>843</v>
      </c>
      <c r="AK354" s="16" t="s">
        <v>1056</v>
      </c>
      <c r="AM354" s="16" t="s">
        <v>737</v>
      </c>
      <c r="AN354" s="16" t="s">
        <v>759</v>
      </c>
      <c r="AP354" s="16" t="s">
        <v>768</v>
      </c>
      <c r="AR354" s="16" t="s">
        <v>6910</v>
      </c>
      <c r="BB354" s="16">
        <v>2</v>
      </c>
      <c r="BC354" s="16" t="s">
        <v>7878</v>
      </c>
      <c r="BE354" s="16" t="s">
        <v>5098</v>
      </c>
      <c r="BV354" s="16" t="s">
        <v>4433</v>
      </c>
      <c r="BW354" s="16" t="s">
        <v>844</v>
      </c>
      <c r="BX354" s="16" t="s">
        <v>843</v>
      </c>
      <c r="BY354" s="16" t="s">
        <v>843</v>
      </c>
      <c r="BZ354" s="16" t="s">
        <v>843</v>
      </c>
      <c r="CA354" s="16" t="s">
        <v>843</v>
      </c>
      <c r="CB354" s="16" t="s">
        <v>843</v>
      </c>
      <c r="CC354" s="16" t="s">
        <v>843</v>
      </c>
      <c r="CD354" s="16" t="s">
        <v>843</v>
      </c>
      <c r="CE354" s="16" t="s">
        <v>843</v>
      </c>
      <c r="CF354" s="16" t="s">
        <v>843</v>
      </c>
      <c r="CG354" s="16" t="s">
        <v>843</v>
      </c>
      <c r="CH354" s="16" t="s">
        <v>843</v>
      </c>
      <c r="CI354" s="16" t="s">
        <v>843</v>
      </c>
      <c r="CJ354" s="16" t="s">
        <v>843</v>
      </c>
      <c r="CK354" s="16" t="s">
        <v>843</v>
      </c>
      <c r="CP354" s="16" t="s">
        <v>867</v>
      </c>
      <c r="CQ354" s="16" t="s">
        <v>5191</v>
      </c>
      <c r="CR354" s="16" t="s">
        <v>844</v>
      </c>
      <c r="CS354" s="16" t="s">
        <v>843</v>
      </c>
      <c r="CT354" s="16" t="s">
        <v>843</v>
      </c>
      <c r="CU354" s="16" t="s">
        <v>843</v>
      </c>
      <c r="CV354" s="16" t="s">
        <v>843</v>
      </c>
      <c r="CW354" s="16" t="s">
        <v>843</v>
      </c>
      <c r="CX354" s="16" t="s">
        <v>843</v>
      </c>
      <c r="CY354" s="16" t="s">
        <v>843</v>
      </c>
      <c r="CZ354" s="16" t="s">
        <v>843</v>
      </c>
      <c r="DA354" s="16" t="s">
        <v>5184</v>
      </c>
      <c r="DX354" s="16" t="s">
        <v>7842</v>
      </c>
      <c r="DY354" s="16" t="s">
        <v>867</v>
      </c>
      <c r="GC354" s="16" t="s">
        <v>2337</v>
      </c>
      <c r="GD354" s="16" t="s">
        <v>10209</v>
      </c>
      <c r="GF354" s="16" t="s">
        <v>867</v>
      </c>
      <c r="GG354" s="16" t="s">
        <v>7888</v>
      </c>
      <c r="GV354" s="16" t="s">
        <v>5443</v>
      </c>
      <c r="GW354" s="16" t="s">
        <v>843</v>
      </c>
      <c r="GX354" s="16" t="s">
        <v>844</v>
      </c>
      <c r="GY354" s="16" t="s">
        <v>843</v>
      </c>
      <c r="GZ354" s="16" t="s">
        <v>843</v>
      </c>
      <c r="HA354" s="16" t="s">
        <v>843</v>
      </c>
      <c r="HB354" s="16" t="s">
        <v>843</v>
      </c>
      <c r="HC354" s="16" t="s">
        <v>843</v>
      </c>
      <c r="HD354" s="16" t="s">
        <v>843</v>
      </c>
      <c r="HE354" s="16" t="s">
        <v>843</v>
      </c>
      <c r="HF354" s="16" t="s">
        <v>843</v>
      </c>
      <c r="HH354" s="16" t="s">
        <v>5456</v>
      </c>
      <c r="HK354" s="16" t="s">
        <v>865</v>
      </c>
      <c r="HM354" s="16" t="s">
        <v>865</v>
      </c>
      <c r="HZ354" s="16" t="s">
        <v>7944</v>
      </c>
      <c r="KE354" s="16" t="s">
        <v>5582</v>
      </c>
      <c r="KG354" s="16" t="s">
        <v>7015</v>
      </c>
      <c r="KH354" s="16" t="s">
        <v>7033</v>
      </c>
      <c r="KI354" s="16" t="s">
        <v>865</v>
      </c>
      <c r="LG354" s="16" t="s">
        <v>867</v>
      </c>
      <c r="LH354" s="16" t="s">
        <v>867</v>
      </c>
      <c r="LI354" s="16" t="s">
        <v>867</v>
      </c>
      <c r="LJ354" s="16" t="s">
        <v>867</v>
      </c>
      <c r="LK354" s="16" t="s">
        <v>867</v>
      </c>
      <c r="LL354" s="16" t="s">
        <v>5690</v>
      </c>
      <c r="LM354" s="16" t="s">
        <v>843</v>
      </c>
      <c r="LN354" s="16" t="s">
        <v>843</v>
      </c>
      <c r="LO354" s="16" t="s">
        <v>843</v>
      </c>
      <c r="LP354" s="16" t="s">
        <v>843</v>
      </c>
      <c r="LQ354" s="16" t="s">
        <v>843</v>
      </c>
      <c r="LR354" s="16" t="s">
        <v>843</v>
      </c>
      <c r="LS354" s="16" t="s">
        <v>843</v>
      </c>
      <c r="LT354" s="16" t="s">
        <v>843</v>
      </c>
      <c r="LU354" s="16" t="s">
        <v>843</v>
      </c>
      <c r="LV354" s="16" t="s">
        <v>843</v>
      </c>
      <c r="LW354" s="16" t="s">
        <v>843</v>
      </c>
      <c r="LX354" s="16" t="s">
        <v>844</v>
      </c>
      <c r="LY354" s="16" t="s">
        <v>843</v>
      </c>
      <c r="LZ354" s="16" t="s">
        <v>843</v>
      </c>
      <c r="MA354" s="16" t="s">
        <v>843</v>
      </c>
      <c r="MC354" s="16" t="s">
        <v>5694</v>
      </c>
      <c r="MD354" s="16" t="s">
        <v>844</v>
      </c>
      <c r="ME354" s="16" t="s">
        <v>843</v>
      </c>
      <c r="MF354" s="16" t="s">
        <v>843</v>
      </c>
      <c r="MG354" s="16" t="s">
        <v>843</v>
      </c>
      <c r="MH354" s="16" t="s">
        <v>843</v>
      </c>
      <c r="MI354" s="16" t="s">
        <v>843</v>
      </c>
      <c r="MJ354" s="16" t="s">
        <v>843</v>
      </c>
      <c r="MK354" s="16" t="s">
        <v>843</v>
      </c>
      <c r="ML354" s="16" t="s">
        <v>843</v>
      </c>
      <c r="MM354" s="16" t="s">
        <v>843</v>
      </c>
      <c r="MN354" s="16" t="s">
        <v>843</v>
      </c>
      <c r="MO354" s="16" t="s">
        <v>843</v>
      </c>
      <c r="MP354" s="16" t="s">
        <v>843</v>
      </c>
      <c r="MQ354" s="16" t="s">
        <v>843</v>
      </c>
      <c r="MR354" s="16" t="s">
        <v>843</v>
      </c>
      <c r="MS354" s="16" t="s">
        <v>843</v>
      </c>
      <c r="MT354" s="16" t="s">
        <v>843</v>
      </c>
      <c r="MU354" s="16" t="s">
        <v>843</v>
      </c>
      <c r="MV354" s="16" t="s">
        <v>843</v>
      </c>
      <c r="OK354" s="16" t="s">
        <v>5694</v>
      </c>
      <c r="OL354" s="16" t="s">
        <v>844</v>
      </c>
      <c r="OM354" s="16" t="s">
        <v>843</v>
      </c>
      <c r="ON354" s="16" t="s">
        <v>843</v>
      </c>
      <c r="OO354" s="16" t="s">
        <v>843</v>
      </c>
      <c r="OP354" s="16" t="s">
        <v>843</v>
      </c>
      <c r="OQ354" s="16" t="s">
        <v>843</v>
      </c>
      <c r="OR354" s="16" t="s">
        <v>843</v>
      </c>
      <c r="OS354" s="16" t="s">
        <v>843</v>
      </c>
      <c r="OT354" s="16" t="s">
        <v>843</v>
      </c>
      <c r="OU354" s="16" t="s">
        <v>843</v>
      </c>
      <c r="OV354" s="16" t="s">
        <v>843</v>
      </c>
      <c r="OW354" s="16" t="s">
        <v>843</v>
      </c>
      <c r="OX354" s="16" t="s">
        <v>843</v>
      </c>
      <c r="OY354" s="16" t="s">
        <v>843</v>
      </c>
      <c r="OZ354" s="16" t="s">
        <v>843</v>
      </c>
      <c r="PA354" s="16" t="s">
        <v>843</v>
      </c>
      <c r="PC354" s="16" t="s">
        <v>865</v>
      </c>
      <c r="PD354" s="16" t="s">
        <v>865</v>
      </c>
      <c r="PY354" s="16" t="s">
        <v>865</v>
      </c>
      <c r="QP354" s="16" t="s">
        <v>865</v>
      </c>
      <c r="QR354" s="16" t="s">
        <v>867</v>
      </c>
      <c r="QT354" s="16" t="s">
        <v>867</v>
      </c>
      <c r="QV354" s="16" t="s">
        <v>865</v>
      </c>
      <c r="QX354" s="16" t="s">
        <v>865</v>
      </c>
      <c r="QY354" s="16" t="s">
        <v>867</v>
      </c>
      <c r="RD354" s="16" t="s">
        <v>865</v>
      </c>
      <c r="RF354" s="16" t="s">
        <v>865</v>
      </c>
      <c r="RH354" s="16" t="s">
        <v>4216</v>
      </c>
      <c r="RJ354" s="16" t="s">
        <v>4216</v>
      </c>
      <c r="RN354" s="16" t="s">
        <v>7720</v>
      </c>
      <c r="RP354" s="16" t="s">
        <v>867</v>
      </c>
      <c r="RR354" s="16" t="s">
        <v>7720</v>
      </c>
      <c r="RT354" s="16" t="s">
        <v>867</v>
      </c>
      <c r="RV354" s="16" t="s">
        <v>7720</v>
      </c>
      <c r="RX354" s="16" t="s">
        <v>7720</v>
      </c>
      <c r="RZ354" s="16" t="s">
        <v>7720</v>
      </c>
      <c r="SQ354" s="16" t="s">
        <v>865</v>
      </c>
      <c r="SS354" s="16" t="s">
        <v>7293</v>
      </c>
      <c r="ST354" s="16" t="s">
        <v>7764</v>
      </c>
      <c r="TN354" s="16">
        <v>3000</v>
      </c>
      <c r="TO354" s="16">
        <v>5000</v>
      </c>
      <c r="TP354" s="16">
        <v>3000</v>
      </c>
      <c r="TQ354" s="16">
        <v>0</v>
      </c>
      <c r="TR354" s="16">
        <v>0</v>
      </c>
      <c r="TS354" s="16">
        <v>400</v>
      </c>
      <c r="TT354" s="16">
        <v>0</v>
      </c>
      <c r="TU354" s="16">
        <v>300</v>
      </c>
      <c r="TV354" s="16">
        <v>4300</v>
      </c>
      <c r="TW354" s="16">
        <v>0</v>
      </c>
      <c r="TX354" s="16">
        <v>19200</v>
      </c>
      <c r="TZ354" s="16" t="s">
        <v>7364</v>
      </c>
      <c r="UA354" s="16" t="s">
        <v>9348</v>
      </c>
      <c r="UB354" s="16">
        <v>0</v>
      </c>
      <c r="UC354" s="16" t="s">
        <v>844</v>
      </c>
      <c r="UD354" s="16" t="s">
        <v>843</v>
      </c>
      <c r="UE354" s="16" t="s">
        <v>844</v>
      </c>
      <c r="UF354" s="16" t="s">
        <v>844</v>
      </c>
      <c r="UG354" s="16" t="s">
        <v>843</v>
      </c>
      <c r="UH354" s="16" t="s">
        <v>843</v>
      </c>
      <c r="UL354" s="16">
        <v>6000</v>
      </c>
      <c r="VK354" s="16" t="s">
        <v>6102</v>
      </c>
      <c r="VL354" s="16" t="s">
        <v>843</v>
      </c>
      <c r="VM354" s="16" t="s">
        <v>843</v>
      </c>
      <c r="VN354" s="16" t="s">
        <v>843</v>
      </c>
      <c r="VO354" s="16" t="s">
        <v>843</v>
      </c>
      <c r="VP354" s="16" t="s">
        <v>844</v>
      </c>
      <c r="VQ354" s="16" t="s">
        <v>843</v>
      </c>
      <c r="VR354" s="16" t="s">
        <v>843</v>
      </c>
      <c r="VS354" s="16" t="s">
        <v>843</v>
      </c>
      <c r="VT354" s="16" t="s">
        <v>843</v>
      </c>
      <c r="VV354" s="16">
        <v>1300</v>
      </c>
      <c r="VX354" s="16" t="s">
        <v>6028</v>
      </c>
      <c r="VY354" s="16" t="s">
        <v>844</v>
      </c>
      <c r="VZ354" s="16" t="s">
        <v>843</v>
      </c>
      <c r="WA354" s="16" t="s">
        <v>843</v>
      </c>
      <c r="WB354" s="16" t="s">
        <v>843</v>
      </c>
      <c r="WC354" s="16" t="s">
        <v>843</v>
      </c>
      <c r="WD354" s="16" t="s">
        <v>843</v>
      </c>
      <c r="WE354" s="16" t="s">
        <v>843</v>
      </c>
      <c r="WF354" s="16" t="s">
        <v>843</v>
      </c>
      <c r="WH354" s="16">
        <v>6500</v>
      </c>
      <c r="WO354" s="16" t="s">
        <v>6920</v>
      </c>
      <c r="XD354" s="16" t="s">
        <v>6991</v>
      </c>
      <c r="XE354" s="16" t="s">
        <v>843</v>
      </c>
      <c r="XF354" s="16" t="s">
        <v>843</v>
      </c>
      <c r="XG354" s="16" t="s">
        <v>843</v>
      </c>
      <c r="XH354" s="16" t="s">
        <v>843</v>
      </c>
      <c r="XI354" s="16" t="s">
        <v>843</v>
      </c>
      <c r="XJ354" s="16" t="s">
        <v>843</v>
      </c>
      <c r="XK354" s="16" t="s">
        <v>843</v>
      </c>
      <c r="XL354" s="16" t="s">
        <v>844</v>
      </c>
      <c r="XM354" s="16" t="s">
        <v>843</v>
      </c>
      <c r="XN354" s="16" t="s">
        <v>843</v>
      </c>
      <c r="XO354" s="16" t="s">
        <v>843</v>
      </c>
      <c r="XP354" s="16" t="s">
        <v>843</v>
      </c>
      <c r="XQ354" s="16" t="s">
        <v>843</v>
      </c>
      <c r="YF354" s="16" t="s">
        <v>865</v>
      </c>
      <c r="YN354" s="16" t="s">
        <v>7040</v>
      </c>
      <c r="YP354" s="16" t="s">
        <v>7978</v>
      </c>
      <c r="YR354" s="16" t="s">
        <v>10581</v>
      </c>
      <c r="YS354" s="16" t="s">
        <v>10582</v>
      </c>
      <c r="YT354" s="16" t="s">
        <v>8694</v>
      </c>
      <c r="YU354" s="16" t="s">
        <v>10583</v>
      </c>
      <c r="YV354" s="16" t="s">
        <v>9148</v>
      </c>
      <c r="YW354" s="16" t="s">
        <v>844</v>
      </c>
      <c r="YX354" s="16" t="s">
        <v>9148</v>
      </c>
      <c r="YY354" s="16" t="s">
        <v>10584</v>
      </c>
      <c r="YZ354" s="16" t="s">
        <v>843</v>
      </c>
      <c r="ZA354" s="16" t="s">
        <v>10585</v>
      </c>
      <c r="ZB354" s="16">
        <v>14016.67</v>
      </c>
      <c r="ZC354" s="16" t="s">
        <v>8778</v>
      </c>
      <c r="ZD354" s="16" t="s">
        <v>8847</v>
      </c>
      <c r="ZE354" s="16" t="s">
        <v>10584</v>
      </c>
      <c r="ZF354" s="16" t="s">
        <v>8723</v>
      </c>
      <c r="ZG354" s="16" t="s">
        <v>843</v>
      </c>
      <c r="ZH354" s="16" t="s">
        <v>8752</v>
      </c>
      <c r="ZI354" s="16" t="s">
        <v>8778</v>
      </c>
      <c r="ZJ354" s="16" t="s">
        <v>8741</v>
      </c>
      <c r="ZK354" s="16" t="s">
        <v>843</v>
      </c>
      <c r="ZL354" s="16" t="s">
        <v>8701</v>
      </c>
      <c r="ZM354" s="16" t="s">
        <v>843</v>
      </c>
      <c r="ZN354" s="16" t="s">
        <v>8703</v>
      </c>
      <c r="ZO354" s="16" t="s">
        <v>487</v>
      </c>
      <c r="ZP354" s="16" t="s">
        <v>487</v>
      </c>
      <c r="ZQ354" s="16" t="s">
        <v>486</v>
      </c>
      <c r="ZR354" s="16" t="s">
        <v>486</v>
      </c>
      <c r="ZS354" s="16" t="s">
        <v>1056</v>
      </c>
      <c r="ZT354" s="16" t="s">
        <v>8705</v>
      </c>
      <c r="ZU354" s="16" t="s">
        <v>8706</v>
      </c>
      <c r="ZV354" s="16" t="s">
        <v>487</v>
      </c>
      <c r="ZW354" s="16" t="s">
        <v>1056</v>
      </c>
      <c r="ZX354" s="16" t="s">
        <v>844</v>
      </c>
      <c r="ZY354" s="16" t="s">
        <v>8746</v>
      </c>
      <c r="ZZ354" s="16" t="s">
        <v>843</v>
      </c>
      <c r="AAA354" s="16" t="s">
        <v>844</v>
      </c>
      <c r="AAB354" s="16" t="s">
        <v>844</v>
      </c>
      <c r="AAC354" s="16">
        <v>1</v>
      </c>
      <c r="AAD354" s="16" t="s">
        <v>1056</v>
      </c>
      <c r="AAE354" s="16" t="s">
        <v>843</v>
      </c>
      <c r="AAF354" s="16" t="s">
        <v>843</v>
      </c>
      <c r="AAG354" s="16" t="s">
        <v>1056</v>
      </c>
      <c r="AAH354" s="16" t="s">
        <v>843</v>
      </c>
      <c r="AAI354" s="16" t="s">
        <v>843</v>
      </c>
      <c r="AAJ354" s="16" t="s">
        <v>615</v>
      </c>
      <c r="AAK354" s="16" t="s">
        <v>633</v>
      </c>
      <c r="AAL354" s="16" t="s">
        <v>904</v>
      </c>
      <c r="AAM354" s="16" t="s">
        <v>660</v>
      </c>
      <c r="AAN354" s="16" t="s">
        <v>8707</v>
      </c>
      <c r="AAO354" s="16" t="s">
        <v>1019</v>
      </c>
      <c r="AAP354" s="16" t="s">
        <v>8708</v>
      </c>
      <c r="AAQ354" s="16" t="s">
        <v>9699</v>
      </c>
      <c r="AAS354" s="16">
        <v>13110.33</v>
      </c>
      <c r="AAT354" s="16" t="s">
        <v>782</v>
      </c>
      <c r="AAU354" s="16" t="s">
        <v>782</v>
      </c>
      <c r="AAX354" s="16" t="s">
        <v>843</v>
      </c>
      <c r="AAY354" s="16" t="s">
        <v>8710</v>
      </c>
      <c r="AAZ354" s="16" t="s">
        <v>782</v>
      </c>
      <c r="ABA354" s="16" t="s">
        <v>783</v>
      </c>
      <c r="ABB354" s="16" t="s">
        <v>782</v>
      </c>
      <c r="ABC354" s="16" t="s">
        <v>783</v>
      </c>
      <c r="ABD354" s="16" t="s">
        <v>783</v>
      </c>
      <c r="ABE354" s="16" t="s">
        <v>783</v>
      </c>
      <c r="ABF354" s="16" t="s">
        <v>782</v>
      </c>
      <c r="ABG354" s="16" t="s">
        <v>783</v>
      </c>
      <c r="ABH354" s="16" t="s">
        <v>782</v>
      </c>
      <c r="ABI354" s="16" t="s">
        <v>783</v>
      </c>
      <c r="ABJ354" s="16" t="s">
        <v>783</v>
      </c>
      <c r="ABK354" s="16" t="s">
        <v>783</v>
      </c>
      <c r="ABL354" s="16" t="s">
        <v>8785</v>
      </c>
      <c r="ABM354" s="16" t="s">
        <v>843</v>
      </c>
      <c r="ABN354" s="16" t="s">
        <v>1033</v>
      </c>
      <c r="ABP354" s="16" t="s">
        <v>972</v>
      </c>
      <c r="ABQ354" s="16" t="s">
        <v>4324</v>
      </c>
      <c r="ABR354" s="16" t="s">
        <v>470</v>
      </c>
      <c r="ABS354" s="16" t="s">
        <v>457</v>
      </c>
      <c r="ABT354" s="16" t="s">
        <v>8746</v>
      </c>
      <c r="ABU354" s="16" t="s">
        <v>1056</v>
      </c>
      <c r="ABV354" s="16" t="s">
        <v>487</v>
      </c>
      <c r="ABW354" s="16" t="s">
        <v>486</v>
      </c>
      <c r="ABX354" s="16" t="s">
        <v>892</v>
      </c>
      <c r="ABY354" s="16" t="s">
        <v>486</v>
      </c>
      <c r="ABZ354" s="16" t="s">
        <v>487</v>
      </c>
      <c r="ACA354" s="16" t="s">
        <v>759</v>
      </c>
      <c r="ACB354" s="16" t="s">
        <v>768</v>
      </c>
      <c r="ACC354" s="16" t="s">
        <v>737</v>
      </c>
      <c r="ACD354" s="16" t="s">
        <v>487</v>
      </c>
      <c r="ACE354" s="16" t="s">
        <v>487</v>
      </c>
      <c r="ACG354" s="16" t="s">
        <v>1014</v>
      </c>
      <c r="ACH354" s="16" t="s">
        <v>1009</v>
      </c>
      <c r="ACI354" s="16" t="s">
        <v>462</v>
      </c>
      <c r="ACJ354" s="16">
        <v>0.79400000000000004</v>
      </c>
      <c r="ACK354" s="16" t="s">
        <v>482</v>
      </c>
      <c r="ACL354" s="16" t="s">
        <v>738</v>
      </c>
      <c r="ACM354" s="16" t="s">
        <v>1190</v>
      </c>
      <c r="ACN354" s="16" t="s">
        <v>1169</v>
      </c>
      <c r="ACO354" s="16" t="s">
        <v>1856</v>
      </c>
      <c r="ACP354" s="16">
        <v>6500</v>
      </c>
      <c r="ACQ354" s="16" t="s">
        <v>1203</v>
      </c>
      <c r="ACR354" s="16" t="s">
        <v>1644</v>
      </c>
      <c r="ACS354" s="16" t="s">
        <v>669</v>
      </c>
      <c r="ACT354" s="16" t="s">
        <v>1521</v>
      </c>
      <c r="ACU354" s="16" t="s">
        <v>833</v>
      </c>
      <c r="ACV354" s="16" t="s">
        <v>8711</v>
      </c>
      <c r="ACW354" s="16" t="s">
        <v>878</v>
      </c>
      <c r="ACX354" s="16" t="s">
        <v>1914</v>
      </c>
      <c r="ACY354" s="16" t="s">
        <v>1947</v>
      </c>
      <c r="ACZ354" s="16">
        <v>1</v>
      </c>
      <c r="ADA354" s="16">
        <v>1</v>
      </c>
      <c r="ADB354" s="16">
        <v>1</v>
      </c>
      <c r="ADC354" s="16">
        <v>1</v>
      </c>
      <c r="ADD354" s="16">
        <v>1</v>
      </c>
      <c r="ADE354" s="16" t="s">
        <v>8712</v>
      </c>
      <c r="ADF354" s="16">
        <v>0</v>
      </c>
      <c r="ADG354" s="16" t="s">
        <v>486</v>
      </c>
      <c r="ADH354" s="16">
        <v>4</v>
      </c>
      <c r="ADI354" s="16" t="s">
        <v>486</v>
      </c>
      <c r="ADJ354" s="16" t="s">
        <v>1743</v>
      </c>
      <c r="ADK354" s="16" t="s">
        <v>1750</v>
      </c>
      <c r="ADL354" s="16" t="s">
        <v>1763</v>
      </c>
      <c r="ADM354" s="16" t="s">
        <v>13194</v>
      </c>
      <c r="ADN354" s="16" t="s">
        <v>13194</v>
      </c>
      <c r="ADO354" s="16" t="s">
        <v>1766</v>
      </c>
      <c r="ADP354" s="16" t="s">
        <v>13196</v>
      </c>
      <c r="ADQ354" s="16" t="s">
        <v>1750</v>
      </c>
      <c r="ADR354" s="16" t="s">
        <v>13194</v>
      </c>
      <c r="ADS354" s="16" t="s">
        <v>1748</v>
      </c>
      <c r="ADU354" s="16" t="s">
        <v>1756</v>
      </c>
      <c r="ADW354" s="16" t="s">
        <v>8766</v>
      </c>
      <c r="ADY354" s="16" t="s">
        <v>1059</v>
      </c>
      <c r="AEB354" s="16">
        <v>14016.666666666701</v>
      </c>
      <c r="AEC354" s="16" t="s">
        <v>1059</v>
      </c>
      <c r="AED354" s="16">
        <v>3277.58</v>
      </c>
      <c r="AEE354" s="16" t="s">
        <v>952</v>
      </c>
      <c r="AEH354" s="16">
        <v>7800</v>
      </c>
      <c r="AEI354" s="16">
        <v>750</v>
      </c>
      <c r="AEJ354" s="16">
        <v>1250</v>
      </c>
      <c r="AEK354" s="16">
        <v>750</v>
      </c>
      <c r="AEM354" s="16">
        <v>1075</v>
      </c>
      <c r="AEO354" s="16">
        <v>100</v>
      </c>
      <c r="AEP354" s="16">
        <v>75</v>
      </c>
    </row>
    <row r="355" spans="1:822" x14ac:dyDescent="0.25">
      <c r="A355" s="30">
        <v>45832</v>
      </c>
      <c r="B355" s="16" t="s">
        <v>10586</v>
      </c>
      <c r="C355" s="16" t="s">
        <v>867</v>
      </c>
      <c r="D355" s="16" t="s">
        <v>867</v>
      </c>
      <c r="E355" s="16">
        <v>19</v>
      </c>
      <c r="F355" s="16" t="s">
        <v>8153</v>
      </c>
      <c r="G355" s="16" t="s">
        <v>4097</v>
      </c>
      <c r="I355" s="16" t="s">
        <v>4148</v>
      </c>
      <c r="Z355" s="16" t="s">
        <v>993</v>
      </c>
      <c r="AA355" s="16" t="s">
        <v>474</v>
      </c>
      <c r="AB355" s="16">
        <v>2</v>
      </c>
      <c r="AC355" s="16" t="s">
        <v>844</v>
      </c>
      <c r="AD355" s="16" t="s">
        <v>843</v>
      </c>
      <c r="AE355" s="16" t="s">
        <v>843</v>
      </c>
      <c r="AF355" s="16" t="s">
        <v>844</v>
      </c>
      <c r="AG355" s="16" t="s">
        <v>844</v>
      </c>
      <c r="AH355" s="16" t="s">
        <v>844</v>
      </c>
      <c r="AI355" s="16" t="s">
        <v>844</v>
      </c>
      <c r="AJ355" s="16" t="s">
        <v>843</v>
      </c>
      <c r="AK355" s="16" t="s">
        <v>843</v>
      </c>
      <c r="AM355" s="16" t="s">
        <v>736</v>
      </c>
      <c r="AN355" s="16" t="s">
        <v>761</v>
      </c>
      <c r="AP355" s="16" t="s">
        <v>774</v>
      </c>
      <c r="AR355" s="16" t="s">
        <v>6907</v>
      </c>
      <c r="BB355" s="16">
        <v>2</v>
      </c>
      <c r="BC355" s="16" t="s">
        <v>7872</v>
      </c>
      <c r="BE355" s="16" t="s">
        <v>5101</v>
      </c>
      <c r="BV355" s="16" t="s">
        <v>5153</v>
      </c>
      <c r="BW355" s="16" t="s">
        <v>843</v>
      </c>
      <c r="BX355" s="16" t="s">
        <v>843</v>
      </c>
      <c r="BY355" s="16" t="s">
        <v>844</v>
      </c>
      <c r="BZ355" s="16" t="s">
        <v>843</v>
      </c>
      <c r="CA355" s="16" t="s">
        <v>843</v>
      </c>
      <c r="CB355" s="16" t="s">
        <v>843</v>
      </c>
      <c r="CC355" s="16" t="s">
        <v>843</v>
      </c>
      <c r="CD355" s="16" t="s">
        <v>843</v>
      </c>
      <c r="CE355" s="16" t="s">
        <v>843</v>
      </c>
      <c r="CF355" s="16" t="s">
        <v>843</v>
      </c>
      <c r="CG355" s="16" t="s">
        <v>843</v>
      </c>
      <c r="CH355" s="16" t="s">
        <v>843</v>
      </c>
      <c r="CI355" s="16" t="s">
        <v>843</v>
      </c>
      <c r="CJ355" s="16" t="s">
        <v>843</v>
      </c>
      <c r="CK355" s="16" t="s">
        <v>843</v>
      </c>
      <c r="CP355" s="16" t="s">
        <v>867</v>
      </c>
      <c r="CQ355" s="16" t="s">
        <v>5191</v>
      </c>
      <c r="CR355" s="16" t="s">
        <v>844</v>
      </c>
      <c r="CS355" s="16" t="s">
        <v>843</v>
      </c>
      <c r="CT355" s="16" t="s">
        <v>843</v>
      </c>
      <c r="CU355" s="16" t="s">
        <v>843</v>
      </c>
      <c r="CV355" s="16" t="s">
        <v>843</v>
      </c>
      <c r="CW355" s="16" t="s">
        <v>843</v>
      </c>
      <c r="CX355" s="16" t="s">
        <v>843</v>
      </c>
      <c r="CY355" s="16" t="s">
        <v>843</v>
      </c>
      <c r="CZ355" s="16" t="s">
        <v>843</v>
      </c>
      <c r="DA355" s="16" t="s">
        <v>5184</v>
      </c>
      <c r="DY355" s="16" t="s">
        <v>867</v>
      </c>
      <c r="GC355" s="16" t="s">
        <v>5342</v>
      </c>
      <c r="GF355" s="16" t="s">
        <v>867</v>
      </c>
      <c r="GG355" s="16" t="s">
        <v>867</v>
      </c>
      <c r="GV355" s="16" t="s">
        <v>5443</v>
      </c>
      <c r="GW355" s="16" t="s">
        <v>843</v>
      </c>
      <c r="GX355" s="16" t="s">
        <v>844</v>
      </c>
      <c r="GY355" s="16" t="s">
        <v>843</v>
      </c>
      <c r="GZ355" s="16" t="s">
        <v>843</v>
      </c>
      <c r="HA355" s="16" t="s">
        <v>843</v>
      </c>
      <c r="HB355" s="16" t="s">
        <v>843</v>
      </c>
      <c r="HC355" s="16" t="s">
        <v>843</v>
      </c>
      <c r="HD355" s="16" t="s">
        <v>843</v>
      </c>
      <c r="HE355" s="16" t="s">
        <v>843</v>
      </c>
      <c r="HF355" s="16" t="s">
        <v>843</v>
      </c>
      <c r="HH355" s="16" t="s">
        <v>5456</v>
      </c>
      <c r="HK355" s="16" t="s">
        <v>865</v>
      </c>
      <c r="HM355" s="16" t="s">
        <v>865</v>
      </c>
      <c r="HZ355" s="16" t="s">
        <v>7944</v>
      </c>
      <c r="KE355" s="16" t="s">
        <v>5585</v>
      </c>
      <c r="KG355" s="16" t="s">
        <v>7018</v>
      </c>
      <c r="KH355" s="16" t="s">
        <v>7033</v>
      </c>
      <c r="KI355" s="16" t="s">
        <v>865</v>
      </c>
      <c r="LG355" s="16" t="s">
        <v>867</v>
      </c>
      <c r="LH355" s="16" t="s">
        <v>865</v>
      </c>
      <c r="LI355" s="16" t="s">
        <v>867</v>
      </c>
      <c r="LJ355" s="16" t="s">
        <v>867</v>
      </c>
      <c r="LK355" s="16" t="s">
        <v>864</v>
      </c>
      <c r="LL355" s="16" t="s">
        <v>5657</v>
      </c>
      <c r="LM355" s="16" t="s">
        <v>844</v>
      </c>
      <c r="LN355" s="16" t="s">
        <v>843</v>
      </c>
      <c r="LO355" s="16" t="s">
        <v>843</v>
      </c>
      <c r="LP355" s="16" t="s">
        <v>843</v>
      </c>
      <c r="LQ355" s="16" t="s">
        <v>843</v>
      </c>
      <c r="LR355" s="16" t="s">
        <v>843</v>
      </c>
      <c r="LS355" s="16" t="s">
        <v>843</v>
      </c>
      <c r="LT355" s="16" t="s">
        <v>843</v>
      </c>
      <c r="LU355" s="16" t="s">
        <v>843</v>
      </c>
      <c r="LV355" s="16" t="s">
        <v>843</v>
      </c>
      <c r="LW355" s="16" t="s">
        <v>843</v>
      </c>
      <c r="LX355" s="16" t="s">
        <v>843</v>
      </c>
      <c r="LY355" s="16" t="s">
        <v>843</v>
      </c>
      <c r="LZ355" s="16" t="s">
        <v>843</v>
      </c>
      <c r="MA355" s="16" t="s">
        <v>843</v>
      </c>
      <c r="MC355" s="16" t="s">
        <v>5694</v>
      </c>
      <c r="MD355" s="16" t="s">
        <v>844</v>
      </c>
      <c r="ME355" s="16" t="s">
        <v>843</v>
      </c>
      <c r="MF355" s="16" t="s">
        <v>843</v>
      </c>
      <c r="MG355" s="16" t="s">
        <v>843</v>
      </c>
      <c r="MH355" s="16" t="s">
        <v>843</v>
      </c>
      <c r="MI355" s="16" t="s">
        <v>843</v>
      </c>
      <c r="MJ355" s="16" t="s">
        <v>843</v>
      </c>
      <c r="MK355" s="16" t="s">
        <v>843</v>
      </c>
      <c r="ML355" s="16" t="s">
        <v>843</v>
      </c>
      <c r="MM355" s="16" t="s">
        <v>843</v>
      </c>
      <c r="MN355" s="16" t="s">
        <v>843</v>
      </c>
      <c r="MO355" s="16" t="s">
        <v>843</v>
      </c>
      <c r="MP355" s="16" t="s">
        <v>843</v>
      </c>
      <c r="MQ355" s="16" t="s">
        <v>843</v>
      </c>
      <c r="MR355" s="16" t="s">
        <v>843</v>
      </c>
      <c r="MS355" s="16" t="s">
        <v>843</v>
      </c>
      <c r="MT355" s="16" t="s">
        <v>843</v>
      </c>
      <c r="MU355" s="16" t="s">
        <v>843</v>
      </c>
      <c r="MV355" s="16" t="s">
        <v>843</v>
      </c>
      <c r="MX355" s="16" t="s">
        <v>5694</v>
      </c>
      <c r="MY355" s="16" t="s">
        <v>844</v>
      </c>
      <c r="MZ355" s="16" t="s">
        <v>843</v>
      </c>
      <c r="NA355" s="16" t="s">
        <v>843</v>
      </c>
      <c r="NB355" s="16" t="s">
        <v>843</v>
      </c>
      <c r="NC355" s="16" t="s">
        <v>843</v>
      </c>
      <c r="ND355" s="16" t="s">
        <v>843</v>
      </c>
      <c r="NE355" s="16" t="s">
        <v>843</v>
      </c>
      <c r="NF355" s="16" t="s">
        <v>843</v>
      </c>
      <c r="NG355" s="16" t="s">
        <v>843</v>
      </c>
      <c r="NH355" s="16" t="s">
        <v>843</v>
      </c>
      <c r="NI355" s="16" t="s">
        <v>843</v>
      </c>
      <c r="NJ355" s="16" t="s">
        <v>843</v>
      </c>
      <c r="NK355" s="16" t="s">
        <v>843</v>
      </c>
      <c r="NL355" s="16" t="s">
        <v>843</v>
      </c>
      <c r="NM355" s="16" t="s">
        <v>843</v>
      </c>
      <c r="NN355" s="16" t="s">
        <v>843</v>
      </c>
      <c r="NO355" s="16" t="s">
        <v>843</v>
      </c>
      <c r="NP355" s="16" t="s">
        <v>843</v>
      </c>
      <c r="NQ355" s="16" t="s">
        <v>843</v>
      </c>
      <c r="PC355" s="16" t="s">
        <v>865</v>
      </c>
      <c r="PD355" s="16" t="s">
        <v>865</v>
      </c>
      <c r="PY355" s="16" t="s">
        <v>865</v>
      </c>
      <c r="QP355" s="16" t="s">
        <v>865</v>
      </c>
      <c r="QR355" s="16" t="s">
        <v>865</v>
      </c>
      <c r="QT355" s="16" t="s">
        <v>867</v>
      </c>
      <c r="QV355" s="16" t="s">
        <v>865</v>
      </c>
      <c r="QX355" s="16" t="s">
        <v>865</v>
      </c>
      <c r="QY355" s="16" t="s">
        <v>867</v>
      </c>
      <c r="RD355" s="16" t="s">
        <v>4216</v>
      </c>
      <c r="RF355" s="16" t="s">
        <v>865</v>
      </c>
      <c r="RH355" s="16" t="s">
        <v>4216</v>
      </c>
      <c r="RJ355" s="16" t="s">
        <v>4216</v>
      </c>
      <c r="RN355" s="16" t="s">
        <v>7720</v>
      </c>
      <c r="RP355" s="16" t="s">
        <v>867</v>
      </c>
      <c r="RR355" s="16" t="s">
        <v>7720</v>
      </c>
      <c r="RT355" s="16" t="s">
        <v>867</v>
      </c>
      <c r="RV355" s="16" t="s">
        <v>7720</v>
      </c>
      <c r="RX355" s="16" t="s">
        <v>7720</v>
      </c>
      <c r="RZ355" s="16" t="s">
        <v>7720</v>
      </c>
      <c r="SQ355" s="16" t="s">
        <v>865</v>
      </c>
      <c r="SS355" s="16" t="s">
        <v>7293</v>
      </c>
      <c r="ST355" s="16" t="s">
        <v>7764</v>
      </c>
      <c r="TN355" s="16">
        <v>4000</v>
      </c>
      <c r="TO355" s="16">
        <v>0</v>
      </c>
      <c r="TP355" s="16">
        <v>800</v>
      </c>
      <c r="TQ355" s="16">
        <v>0</v>
      </c>
      <c r="TR355" s="16">
        <v>400</v>
      </c>
      <c r="TS355" s="16">
        <v>300</v>
      </c>
      <c r="TT355" s="16">
        <v>0</v>
      </c>
      <c r="TU355" s="16">
        <v>1000</v>
      </c>
      <c r="TV355" s="16">
        <v>0</v>
      </c>
      <c r="TW355" s="16">
        <v>0</v>
      </c>
      <c r="TX355" s="16">
        <v>5000</v>
      </c>
      <c r="TZ355" s="16" t="s">
        <v>7364</v>
      </c>
      <c r="UA355" s="16" t="s">
        <v>8950</v>
      </c>
      <c r="UB355" s="16">
        <v>0</v>
      </c>
      <c r="UC355" s="16" t="s">
        <v>844</v>
      </c>
      <c r="UD355" s="16" t="s">
        <v>843</v>
      </c>
      <c r="UE355" s="16" t="s">
        <v>843</v>
      </c>
      <c r="UF355" s="16" t="s">
        <v>844</v>
      </c>
      <c r="UG355" s="16" t="s">
        <v>843</v>
      </c>
      <c r="UH355" s="16" t="s">
        <v>843</v>
      </c>
      <c r="UL355" s="16">
        <v>4000</v>
      </c>
      <c r="VX355" s="16" t="s">
        <v>6028</v>
      </c>
      <c r="VY355" s="16" t="s">
        <v>844</v>
      </c>
      <c r="VZ355" s="16" t="s">
        <v>843</v>
      </c>
      <c r="WA355" s="16" t="s">
        <v>843</v>
      </c>
      <c r="WB355" s="16" t="s">
        <v>843</v>
      </c>
      <c r="WC355" s="16" t="s">
        <v>843</v>
      </c>
      <c r="WD355" s="16" t="s">
        <v>843</v>
      </c>
      <c r="WE355" s="16" t="s">
        <v>843</v>
      </c>
      <c r="WF355" s="16" t="s">
        <v>843</v>
      </c>
      <c r="WH355" s="16">
        <v>3250</v>
      </c>
      <c r="WO355" s="16" t="s">
        <v>6920</v>
      </c>
      <c r="XD355" s="16" t="s">
        <v>6991</v>
      </c>
      <c r="XE355" s="16" t="s">
        <v>843</v>
      </c>
      <c r="XF355" s="16" t="s">
        <v>843</v>
      </c>
      <c r="XG355" s="16" t="s">
        <v>843</v>
      </c>
      <c r="XH355" s="16" t="s">
        <v>843</v>
      </c>
      <c r="XI355" s="16" t="s">
        <v>843</v>
      </c>
      <c r="XJ355" s="16" t="s">
        <v>843</v>
      </c>
      <c r="XK355" s="16" t="s">
        <v>843</v>
      </c>
      <c r="XL355" s="16" t="s">
        <v>844</v>
      </c>
      <c r="XM355" s="16" t="s">
        <v>843</v>
      </c>
      <c r="XN355" s="16" t="s">
        <v>843</v>
      </c>
      <c r="XO355" s="16" t="s">
        <v>843</v>
      </c>
      <c r="XP355" s="16" t="s">
        <v>843</v>
      </c>
      <c r="XQ355" s="16" t="s">
        <v>843</v>
      </c>
      <c r="YF355" s="16" t="s">
        <v>865</v>
      </c>
      <c r="YN355" s="16" t="s">
        <v>7040</v>
      </c>
      <c r="YP355" s="16" t="s">
        <v>7978</v>
      </c>
      <c r="YR355" s="16" t="s">
        <v>10587</v>
      </c>
      <c r="YS355" s="16" t="s">
        <v>10588</v>
      </c>
      <c r="YT355" s="16" t="s">
        <v>8694</v>
      </c>
      <c r="YU355" s="16" t="s">
        <v>10589</v>
      </c>
      <c r="YV355" s="16" t="s">
        <v>9148</v>
      </c>
      <c r="YW355" s="16" t="s">
        <v>844</v>
      </c>
      <c r="YX355" s="16" t="s">
        <v>9148</v>
      </c>
      <c r="YY355" s="16" t="s">
        <v>843</v>
      </c>
      <c r="YZ355" s="16" t="s">
        <v>843</v>
      </c>
      <c r="ZA355" s="16" t="s">
        <v>8860</v>
      </c>
      <c r="ZB355" s="16">
        <v>6916.67</v>
      </c>
      <c r="ZC355" s="16" t="s">
        <v>9026</v>
      </c>
      <c r="ZD355" s="16" t="s">
        <v>843</v>
      </c>
      <c r="ZE355" s="16" t="s">
        <v>843</v>
      </c>
      <c r="ZF355" s="16" t="s">
        <v>843</v>
      </c>
      <c r="ZG355" s="16" t="s">
        <v>8739</v>
      </c>
      <c r="ZH355" s="16" t="s">
        <v>8699</v>
      </c>
      <c r="ZI355" s="16" t="s">
        <v>8724</v>
      </c>
      <c r="ZJ355" s="16" t="s">
        <v>8739</v>
      </c>
      <c r="ZK355" s="16" t="s">
        <v>843</v>
      </c>
      <c r="ZL355" s="16" t="s">
        <v>8702</v>
      </c>
      <c r="ZM355" s="16" t="s">
        <v>843</v>
      </c>
      <c r="ZN355" s="16" t="s">
        <v>8725</v>
      </c>
      <c r="ZO355" s="16" t="s">
        <v>487</v>
      </c>
      <c r="ZP355" s="16" t="s">
        <v>487</v>
      </c>
      <c r="ZQ355" s="16" t="s">
        <v>486</v>
      </c>
      <c r="ZR355" s="16" t="s">
        <v>486</v>
      </c>
      <c r="ZS355" s="16" t="s">
        <v>844</v>
      </c>
      <c r="ZT355" s="16" t="s">
        <v>8705</v>
      </c>
      <c r="ZU355" s="16" t="s">
        <v>9092</v>
      </c>
      <c r="ZV355" s="16" t="s">
        <v>486</v>
      </c>
      <c r="ZW355" s="16" t="s">
        <v>843</v>
      </c>
      <c r="ZX355" s="16" t="s">
        <v>1056</v>
      </c>
      <c r="ZY355" s="16" t="s">
        <v>844</v>
      </c>
      <c r="ZZ355" s="16" t="s">
        <v>844</v>
      </c>
      <c r="AAA355" s="16" t="s">
        <v>843</v>
      </c>
      <c r="AAB355" s="16" t="s">
        <v>843</v>
      </c>
      <c r="AAC355" s="16">
        <v>1</v>
      </c>
      <c r="AAD355" s="16" t="s">
        <v>844</v>
      </c>
      <c r="AAE355" s="16" t="s">
        <v>844</v>
      </c>
      <c r="AAF355" s="16" t="s">
        <v>843</v>
      </c>
      <c r="AAG355" s="16" t="s">
        <v>843</v>
      </c>
      <c r="AAH355" s="16" t="s">
        <v>843</v>
      </c>
      <c r="AAI355" s="16" t="s">
        <v>843</v>
      </c>
      <c r="AAJ355" s="16" t="s">
        <v>600</v>
      </c>
      <c r="AAK355" s="16" t="s">
        <v>655</v>
      </c>
      <c r="AAL355" s="16" t="s">
        <v>905</v>
      </c>
      <c r="AAM355" s="16" t="s">
        <v>663</v>
      </c>
      <c r="AAN355" s="16" t="s">
        <v>8707</v>
      </c>
      <c r="AAO355" s="16" t="s">
        <v>1018</v>
      </c>
      <c r="AAP355" s="16" t="s">
        <v>8708</v>
      </c>
      <c r="AAS355" s="16">
        <v>7250</v>
      </c>
      <c r="AAU355" s="16" t="s">
        <v>782</v>
      </c>
      <c r="AAX355" s="16" t="s">
        <v>843</v>
      </c>
      <c r="AAY355" s="16" t="s">
        <v>8710</v>
      </c>
      <c r="AAZ355" s="16" t="s">
        <v>782</v>
      </c>
      <c r="ABA355" s="16" t="s">
        <v>783</v>
      </c>
      <c r="ABB355" s="16" t="s">
        <v>783</v>
      </c>
      <c r="ABC355" s="16" t="s">
        <v>783</v>
      </c>
      <c r="ABD355" s="16" t="s">
        <v>783</v>
      </c>
      <c r="ABE355" s="16" t="s">
        <v>783</v>
      </c>
      <c r="ABF355" s="16" t="s">
        <v>782</v>
      </c>
      <c r="ABG355" s="16" t="s">
        <v>783</v>
      </c>
      <c r="ABH355" s="16" t="s">
        <v>782</v>
      </c>
      <c r="ABI355" s="16" t="s">
        <v>783</v>
      </c>
      <c r="ABJ355" s="16" t="s">
        <v>783</v>
      </c>
      <c r="ABK355" s="16" t="s">
        <v>783</v>
      </c>
      <c r="ABL355" s="16" t="s">
        <v>8743</v>
      </c>
      <c r="ABM355" s="16" t="s">
        <v>843</v>
      </c>
      <c r="ABN355" s="16" t="s">
        <v>1033</v>
      </c>
      <c r="ABP355" s="16" t="s">
        <v>972</v>
      </c>
      <c r="ABQ355" s="16" t="s">
        <v>4324</v>
      </c>
      <c r="ABR355" s="16" t="s">
        <v>474</v>
      </c>
      <c r="ABS355" s="16" t="s">
        <v>445</v>
      </c>
      <c r="ABT355" s="16" t="s">
        <v>1056</v>
      </c>
      <c r="ABU355" s="16" t="s">
        <v>1056</v>
      </c>
      <c r="ABV355" s="16" t="s">
        <v>487</v>
      </c>
      <c r="ABW355" s="16" t="s">
        <v>487</v>
      </c>
      <c r="ABX355" s="16" t="s">
        <v>894</v>
      </c>
      <c r="ABY355" s="16" t="s">
        <v>486</v>
      </c>
      <c r="ABZ355" s="16" t="s">
        <v>486</v>
      </c>
      <c r="ACA355" s="16" t="s">
        <v>761</v>
      </c>
      <c r="ACB355" s="16" t="s">
        <v>774</v>
      </c>
      <c r="ACC355" s="16" t="s">
        <v>736</v>
      </c>
      <c r="ACD355" s="16" t="s">
        <v>486</v>
      </c>
      <c r="ACE355" s="16" t="s">
        <v>486</v>
      </c>
      <c r="ACG355" s="16" t="s">
        <v>1014</v>
      </c>
      <c r="ACH355" s="16" t="s">
        <v>1009</v>
      </c>
      <c r="ACI355" s="16" t="s">
        <v>462</v>
      </c>
      <c r="ACJ355" s="16">
        <v>0.79400000000000004</v>
      </c>
      <c r="ACK355" s="16" t="s">
        <v>482</v>
      </c>
      <c r="ACL355" s="16" t="s">
        <v>738</v>
      </c>
      <c r="ACM355" s="16" t="s">
        <v>1191</v>
      </c>
      <c r="ACN355" s="16" t="s">
        <v>1169</v>
      </c>
      <c r="ACO355" s="16" t="s">
        <v>1856</v>
      </c>
      <c r="ACP355" s="16">
        <v>3250</v>
      </c>
      <c r="ACQ355" s="16" t="s">
        <v>1202</v>
      </c>
      <c r="ACR355" s="16" t="s">
        <v>1645</v>
      </c>
      <c r="ACS355" s="16" t="s">
        <v>676</v>
      </c>
      <c r="ACT355" s="16" t="s">
        <v>1522</v>
      </c>
      <c r="ACU355" s="16" t="s">
        <v>833</v>
      </c>
      <c r="ACV355" s="16" t="s">
        <v>8711</v>
      </c>
      <c r="ACW355" s="16" t="s">
        <v>445</v>
      </c>
      <c r="ACX355" s="16" t="s">
        <v>1916</v>
      </c>
      <c r="ACY355" s="16" t="s">
        <v>1949</v>
      </c>
      <c r="ACZ355" s="16">
        <v>1</v>
      </c>
      <c r="ADA355" s="16">
        <v>0</v>
      </c>
      <c r="ADB355" s="16">
        <v>1</v>
      </c>
      <c r="ADC355" s="16">
        <v>1</v>
      </c>
      <c r="ADD355" s="16">
        <v>0</v>
      </c>
      <c r="ADE355" s="16" t="s">
        <v>8827</v>
      </c>
      <c r="ADF355" s="16">
        <v>0</v>
      </c>
      <c r="ADG355" s="16" t="s">
        <v>486</v>
      </c>
      <c r="ADH355" s="16">
        <v>1</v>
      </c>
      <c r="ADI355" s="16" t="s">
        <v>486</v>
      </c>
      <c r="ADJ355" s="16" t="s">
        <v>1744</v>
      </c>
      <c r="ADK355" s="16" t="s">
        <v>13194</v>
      </c>
      <c r="ADL355" s="16" t="s">
        <v>1764</v>
      </c>
      <c r="ADM355" s="16" t="s">
        <v>13194</v>
      </c>
      <c r="ADN355" s="16" t="s">
        <v>13196</v>
      </c>
      <c r="ADO355" s="16" t="s">
        <v>1766</v>
      </c>
      <c r="ADP355" s="16" t="s">
        <v>1751</v>
      </c>
      <c r="ADQ355" s="16" t="s">
        <v>13194</v>
      </c>
      <c r="ADR355" s="16" t="s">
        <v>13194</v>
      </c>
      <c r="ADS355" s="16" t="s">
        <v>1750</v>
      </c>
      <c r="ADW355" s="16" t="s">
        <v>8729</v>
      </c>
      <c r="ADY355" s="16" t="s">
        <v>1062</v>
      </c>
      <c r="AEA355" s="16">
        <v>6916.6666666666697</v>
      </c>
      <c r="AEC355" s="16" t="s">
        <v>1062</v>
      </c>
      <c r="AED355" s="16">
        <v>3625</v>
      </c>
      <c r="AEE355" s="16" t="s">
        <v>952</v>
      </c>
      <c r="AEG355" s="16">
        <v>3250</v>
      </c>
      <c r="AEI355" s="16">
        <v>2000</v>
      </c>
      <c r="AEK355" s="16">
        <v>400</v>
      </c>
      <c r="AEN355" s="16">
        <v>200</v>
      </c>
      <c r="AEO355" s="16">
        <v>150</v>
      </c>
      <c r="AEP355" s="16">
        <v>500</v>
      </c>
    </row>
    <row r="356" spans="1:822" x14ac:dyDescent="0.25">
      <c r="A356" s="30">
        <v>45832</v>
      </c>
      <c r="B356" s="16" t="s">
        <v>10590</v>
      </c>
      <c r="C356" s="16" t="s">
        <v>867</v>
      </c>
      <c r="D356" s="16" t="s">
        <v>867</v>
      </c>
      <c r="E356" s="16">
        <v>22</v>
      </c>
      <c r="F356" s="16" t="s">
        <v>8153</v>
      </c>
      <c r="G356" s="16" t="s">
        <v>4125</v>
      </c>
      <c r="I356" s="16" t="s">
        <v>4148</v>
      </c>
      <c r="Z356" s="16" t="s">
        <v>993</v>
      </c>
      <c r="AA356" s="16" t="s">
        <v>470</v>
      </c>
      <c r="AB356" s="16">
        <v>1</v>
      </c>
      <c r="AC356" s="16" t="s">
        <v>844</v>
      </c>
      <c r="AD356" s="16" t="s">
        <v>843</v>
      </c>
      <c r="AE356" s="16" t="s">
        <v>843</v>
      </c>
      <c r="AF356" s="16" t="s">
        <v>844</v>
      </c>
      <c r="AG356" s="16" t="s">
        <v>843</v>
      </c>
      <c r="AH356" s="16" t="s">
        <v>844</v>
      </c>
      <c r="AI356" s="16" t="s">
        <v>843</v>
      </c>
      <c r="AJ356" s="16" t="s">
        <v>843</v>
      </c>
      <c r="AK356" s="16" t="s">
        <v>843</v>
      </c>
      <c r="AM356" s="16" t="s">
        <v>737</v>
      </c>
      <c r="AN356" s="16" t="s">
        <v>761</v>
      </c>
      <c r="AP356" s="16" t="s">
        <v>768</v>
      </c>
      <c r="AR356" s="16" t="s">
        <v>6907</v>
      </c>
      <c r="BB356" s="16">
        <v>1</v>
      </c>
      <c r="BC356" s="16" t="s">
        <v>7869</v>
      </c>
      <c r="BE356" s="16" t="s">
        <v>5098</v>
      </c>
      <c r="BV356" s="16" t="s">
        <v>4433</v>
      </c>
      <c r="BW356" s="16" t="s">
        <v>844</v>
      </c>
      <c r="BX356" s="16" t="s">
        <v>843</v>
      </c>
      <c r="BY356" s="16" t="s">
        <v>843</v>
      </c>
      <c r="BZ356" s="16" t="s">
        <v>843</v>
      </c>
      <c r="CA356" s="16" t="s">
        <v>843</v>
      </c>
      <c r="CB356" s="16" t="s">
        <v>843</v>
      </c>
      <c r="CC356" s="16" t="s">
        <v>843</v>
      </c>
      <c r="CD356" s="16" t="s">
        <v>843</v>
      </c>
      <c r="CE356" s="16" t="s">
        <v>843</v>
      </c>
      <c r="CF356" s="16" t="s">
        <v>843</v>
      </c>
      <c r="CG356" s="16" t="s">
        <v>843</v>
      </c>
      <c r="CH356" s="16" t="s">
        <v>843</v>
      </c>
      <c r="CI356" s="16" t="s">
        <v>843</v>
      </c>
      <c r="CJ356" s="16" t="s">
        <v>843</v>
      </c>
      <c r="CK356" s="16" t="s">
        <v>843</v>
      </c>
      <c r="CP356" s="16" t="s">
        <v>865</v>
      </c>
      <c r="DX356" s="16" t="s">
        <v>867</v>
      </c>
      <c r="DY356" s="16" t="s">
        <v>867</v>
      </c>
      <c r="GC356" s="16" t="s">
        <v>5342</v>
      </c>
      <c r="GF356" s="16" t="s">
        <v>6818</v>
      </c>
      <c r="GG356" s="16" t="s">
        <v>7888</v>
      </c>
      <c r="GV356" s="16" t="s">
        <v>5449</v>
      </c>
      <c r="GW356" s="16" t="s">
        <v>843</v>
      </c>
      <c r="GX356" s="16" t="s">
        <v>843</v>
      </c>
      <c r="GY356" s="16" t="s">
        <v>843</v>
      </c>
      <c r="GZ356" s="16" t="s">
        <v>844</v>
      </c>
      <c r="HA356" s="16" t="s">
        <v>843</v>
      </c>
      <c r="HB356" s="16" t="s">
        <v>843</v>
      </c>
      <c r="HC356" s="16" t="s">
        <v>843</v>
      </c>
      <c r="HD356" s="16" t="s">
        <v>843</v>
      </c>
      <c r="HE356" s="16" t="s">
        <v>843</v>
      </c>
      <c r="HF356" s="16" t="s">
        <v>843</v>
      </c>
      <c r="HH356" s="16" t="s">
        <v>5456</v>
      </c>
      <c r="HK356" s="16" t="s">
        <v>865</v>
      </c>
      <c r="HM356" s="16" t="s">
        <v>865</v>
      </c>
      <c r="HZ356" s="16" t="s">
        <v>7944</v>
      </c>
      <c r="KE356" s="16" t="s">
        <v>5582</v>
      </c>
      <c r="KG356" s="16" t="s">
        <v>7015</v>
      </c>
      <c r="KH356" s="16" t="s">
        <v>7033</v>
      </c>
      <c r="KI356" s="16" t="s">
        <v>865</v>
      </c>
      <c r="LG356" s="16" t="s">
        <v>867</v>
      </c>
      <c r="LH356" s="16" t="s">
        <v>867</v>
      </c>
      <c r="LI356" s="16" t="s">
        <v>867</v>
      </c>
      <c r="LJ356" s="16" t="s">
        <v>867</v>
      </c>
      <c r="LK356" s="16" t="s">
        <v>867</v>
      </c>
      <c r="LL356" s="16" t="s">
        <v>10591</v>
      </c>
      <c r="LM356" s="16" t="s">
        <v>843</v>
      </c>
      <c r="LN356" s="16" t="s">
        <v>843</v>
      </c>
      <c r="LO356" s="16" t="s">
        <v>844</v>
      </c>
      <c r="LP356" s="16" t="s">
        <v>844</v>
      </c>
      <c r="LQ356" s="16" t="s">
        <v>843</v>
      </c>
      <c r="LR356" s="16" t="s">
        <v>844</v>
      </c>
      <c r="LS356" s="16" t="s">
        <v>844</v>
      </c>
      <c r="LT356" s="16" t="s">
        <v>843</v>
      </c>
      <c r="LU356" s="16" t="s">
        <v>843</v>
      </c>
      <c r="LV356" s="16" t="s">
        <v>843</v>
      </c>
      <c r="LW356" s="16" t="s">
        <v>843</v>
      </c>
      <c r="LX356" s="16" t="s">
        <v>843</v>
      </c>
      <c r="LY356" s="16" t="s">
        <v>843</v>
      </c>
      <c r="LZ356" s="16" t="s">
        <v>843</v>
      </c>
      <c r="MA356" s="16" t="s">
        <v>843</v>
      </c>
      <c r="MC356" s="16" t="s">
        <v>5694</v>
      </c>
      <c r="MD356" s="16" t="s">
        <v>844</v>
      </c>
      <c r="ME356" s="16" t="s">
        <v>843</v>
      </c>
      <c r="MF356" s="16" t="s">
        <v>843</v>
      </c>
      <c r="MG356" s="16" t="s">
        <v>843</v>
      </c>
      <c r="MH356" s="16" t="s">
        <v>843</v>
      </c>
      <c r="MI356" s="16" t="s">
        <v>843</v>
      </c>
      <c r="MJ356" s="16" t="s">
        <v>843</v>
      </c>
      <c r="MK356" s="16" t="s">
        <v>843</v>
      </c>
      <c r="ML356" s="16" t="s">
        <v>843</v>
      </c>
      <c r="MM356" s="16" t="s">
        <v>843</v>
      </c>
      <c r="MN356" s="16" t="s">
        <v>843</v>
      </c>
      <c r="MO356" s="16" t="s">
        <v>843</v>
      </c>
      <c r="MP356" s="16" t="s">
        <v>843</v>
      </c>
      <c r="MQ356" s="16" t="s">
        <v>843</v>
      </c>
      <c r="MR356" s="16" t="s">
        <v>843</v>
      </c>
      <c r="MS356" s="16" t="s">
        <v>843</v>
      </c>
      <c r="MT356" s="16" t="s">
        <v>843</v>
      </c>
      <c r="MU356" s="16" t="s">
        <v>843</v>
      </c>
      <c r="MV356" s="16" t="s">
        <v>843</v>
      </c>
      <c r="PC356" s="16" t="s">
        <v>865</v>
      </c>
      <c r="PD356" s="16" t="s">
        <v>865</v>
      </c>
      <c r="PY356" s="16" t="s">
        <v>865</v>
      </c>
      <c r="QP356" s="16" t="s">
        <v>865</v>
      </c>
      <c r="QR356" s="16" t="s">
        <v>867</v>
      </c>
      <c r="QT356" s="16" t="s">
        <v>867</v>
      </c>
      <c r="QV356" s="16" t="s">
        <v>865</v>
      </c>
      <c r="QX356" s="16" t="s">
        <v>865</v>
      </c>
      <c r="RD356" s="16" t="s">
        <v>865</v>
      </c>
      <c r="RF356" s="16" t="s">
        <v>7708</v>
      </c>
      <c r="RH356" s="16" t="s">
        <v>865</v>
      </c>
      <c r="RJ356" s="16" t="s">
        <v>865</v>
      </c>
      <c r="RN356" s="16" t="s">
        <v>7720</v>
      </c>
      <c r="RP356" s="16" t="s">
        <v>867</v>
      </c>
      <c r="RR356" s="16" t="s">
        <v>867</v>
      </c>
      <c r="RT356" s="16" t="s">
        <v>867</v>
      </c>
      <c r="RV356" s="16" t="s">
        <v>7720</v>
      </c>
      <c r="RX356" s="16" t="s">
        <v>7720</v>
      </c>
      <c r="RZ356" s="16" t="s">
        <v>7720</v>
      </c>
      <c r="SQ356" s="16" t="s">
        <v>865</v>
      </c>
      <c r="SS356" s="16" t="s">
        <v>7308</v>
      </c>
      <c r="ST356" s="16" t="s">
        <v>7764</v>
      </c>
      <c r="TN356" s="16">
        <v>3000</v>
      </c>
      <c r="TO356" s="16">
        <v>0</v>
      </c>
      <c r="TP356" s="16">
        <v>300</v>
      </c>
      <c r="TQ356" s="16">
        <v>0</v>
      </c>
      <c r="TR356" s="16">
        <v>400</v>
      </c>
      <c r="TS356" s="16">
        <v>200</v>
      </c>
      <c r="TT356" s="16">
        <v>0</v>
      </c>
      <c r="TU356" s="16">
        <v>300</v>
      </c>
      <c r="TV356" s="16">
        <v>0</v>
      </c>
      <c r="TW356" s="16">
        <v>0</v>
      </c>
      <c r="TX356" s="16">
        <v>12000</v>
      </c>
      <c r="TZ356" s="16" t="s">
        <v>7367</v>
      </c>
      <c r="UA356" s="16" t="s">
        <v>5971</v>
      </c>
      <c r="UB356" s="16">
        <v>0</v>
      </c>
      <c r="UC356" s="16" t="s">
        <v>843</v>
      </c>
      <c r="UD356" s="16" t="s">
        <v>843</v>
      </c>
      <c r="UE356" s="16" t="s">
        <v>843</v>
      </c>
      <c r="UF356" s="16" t="s">
        <v>844</v>
      </c>
      <c r="UG356" s="16" t="s">
        <v>843</v>
      </c>
      <c r="UH356" s="16" t="s">
        <v>843</v>
      </c>
      <c r="VX356" s="16" t="s">
        <v>6040</v>
      </c>
      <c r="VY356" s="16" t="s">
        <v>843</v>
      </c>
      <c r="VZ356" s="16" t="s">
        <v>843</v>
      </c>
      <c r="WA356" s="16" t="s">
        <v>843</v>
      </c>
      <c r="WB356" s="16" t="s">
        <v>843</v>
      </c>
      <c r="WC356" s="16" t="s">
        <v>844</v>
      </c>
      <c r="WD356" s="16" t="s">
        <v>843</v>
      </c>
      <c r="WE356" s="16" t="s">
        <v>843</v>
      </c>
      <c r="WF356" s="16" t="s">
        <v>843</v>
      </c>
      <c r="WO356" s="16" t="s">
        <v>6920</v>
      </c>
      <c r="XD356" s="16" t="s">
        <v>9462</v>
      </c>
      <c r="XE356" s="16" t="s">
        <v>843</v>
      </c>
      <c r="XF356" s="16" t="s">
        <v>843</v>
      </c>
      <c r="XG356" s="16" t="s">
        <v>844</v>
      </c>
      <c r="XH356" s="16" t="s">
        <v>843</v>
      </c>
      <c r="XI356" s="16" t="s">
        <v>843</v>
      </c>
      <c r="XJ356" s="16" t="s">
        <v>843</v>
      </c>
      <c r="XK356" s="16" t="s">
        <v>843</v>
      </c>
      <c r="XL356" s="16" t="s">
        <v>844</v>
      </c>
      <c r="XM356" s="16" t="s">
        <v>843</v>
      </c>
      <c r="XN356" s="16" t="s">
        <v>843</v>
      </c>
      <c r="XO356" s="16" t="s">
        <v>843</v>
      </c>
      <c r="XP356" s="16" t="s">
        <v>843</v>
      </c>
      <c r="XQ356" s="16" t="s">
        <v>843</v>
      </c>
      <c r="YF356" s="16" t="s">
        <v>865</v>
      </c>
      <c r="YN356" s="16" t="s">
        <v>7052</v>
      </c>
      <c r="YP356" s="16" t="s">
        <v>7987</v>
      </c>
      <c r="YR356" s="16" t="s">
        <v>10592</v>
      </c>
      <c r="YS356" s="16" t="s">
        <v>10593</v>
      </c>
      <c r="YT356" s="16" t="s">
        <v>8694</v>
      </c>
      <c r="YU356" s="16" t="s">
        <v>10594</v>
      </c>
      <c r="YV356" s="16" t="s">
        <v>9148</v>
      </c>
      <c r="YW356" s="16" t="s">
        <v>844</v>
      </c>
      <c r="YX356" s="16" t="s">
        <v>9148</v>
      </c>
      <c r="YY356" s="16" t="s">
        <v>843</v>
      </c>
      <c r="YZ356" s="16" t="s">
        <v>843</v>
      </c>
      <c r="ZA356" s="16" t="s">
        <v>8787</v>
      </c>
      <c r="ZB356" s="16">
        <v>5200</v>
      </c>
      <c r="ZC356" s="16" t="s">
        <v>9026</v>
      </c>
      <c r="ZD356" s="16" t="s">
        <v>843</v>
      </c>
      <c r="ZE356" s="16" t="s">
        <v>843</v>
      </c>
      <c r="ZF356" s="16" t="s">
        <v>843</v>
      </c>
      <c r="ZG356" s="16" t="s">
        <v>8754</v>
      </c>
      <c r="ZH356" s="16" t="s">
        <v>8699</v>
      </c>
      <c r="ZI356" s="16" t="s">
        <v>8739</v>
      </c>
      <c r="ZJ356" s="16" t="s">
        <v>8825</v>
      </c>
      <c r="ZK356" s="16" t="s">
        <v>843</v>
      </c>
      <c r="ZL356" s="16" t="s">
        <v>8739</v>
      </c>
      <c r="ZM356" s="16" t="s">
        <v>843</v>
      </c>
      <c r="ZN356" s="16" t="s">
        <v>8815</v>
      </c>
      <c r="ZO356" s="16" t="s">
        <v>487</v>
      </c>
      <c r="ZP356" s="16" t="s">
        <v>487</v>
      </c>
      <c r="ZQ356" s="16" t="s">
        <v>486</v>
      </c>
      <c r="ZR356" s="16" t="s">
        <v>486</v>
      </c>
      <c r="ZS356" s="16" t="s">
        <v>844</v>
      </c>
      <c r="ZT356" s="16" t="s">
        <v>8705</v>
      </c>
      <c r="ZU356" s="16" t="s">
        <v>8706</v>
      </c>
      <c r="ZV356" s="16" t="s">
        <v>487</v>
      </c>
      <c r="ZW356" s="16" t="s">
        <v>843</v>
      </c>
      <c r="ZX356" s="16" t="s">
        <v>844</v>
      </c>
      <c r="ZY356" s="16" t="s">
        <v>844</v>
      </c>
      <c r="ZZ356" s="16" t="s">
        <v>843</v>
      </c>
      <c r="AAA356" s="16" t="s">
        <v>843</v>
      </c>
      <c r="AAB356" s="16" t="s">
        <v>843</v>
      </c>
      <c r="AAC356" s="16">
        <v>0</v>
      </c>
      <c r="AAD356" s="16" t="s">
        <v>844</v>
      </c>
      <c r="AAE356" s="16" t="s">
        <v>843</v>
      </c>
      <c r="AAF356" s="16" t="s">
        <v>843</v>
      </c>
      <c r="AAG356" s="16" t="s">
        <v>843</v>
      </c>
      <c r="AAH356" s="16" t="s">
        <v>843</v>
      </c>
      <c r="AAI356" s="16" t="s">
        <v>843</v>
      </c>
      <c r="AAJ356" s="16" t="s">
        <v>600</v>
      </c>
      <c r="AAK356" s="16" t="s">
        <v>639</v>
      </c>
      <c r="AAL356" s="16" t="s">
        <v>905</v>
      </c>
      <c r="AAM356" s="16" t="s">
        <v>663</v>
      </c>
      <c r="AAN356" s="16" t="s">
        <v>8707</v>
      </c>
      <c r="AAO356" s="16" t="s">
        <v>1018</v>
      </c>
      <c r="AAP356" s="16" t="s">
        <v>8708</v>
      </c>
      <c r="AAT356" s="16" t="s">
        <v>782</v>
      </c>
      <c r="AAU356" s="16" t="s">
        <v>1068</v>
      </c>
      <c r="AAV356" s="16" t="s">
        <v>782</v>
      </c>
      <c r="AAW356" s="16" t="s">
        <v>782</v>
      </c>
      <c r="AAX356" s="16" t="s">
        <v>844</v>
      </c>
      <c r="AAY356" s="16" t="s">
        <v>8727</v>
      </c>
      <c r="AAZ356" s="16" t="s">
        <v>782</v>
      </c>
      <c r="ABA356" s="16" t="s">
        <v>783</v>
      </c>
      <c r="ABB356" s="16" t="s">
        <v>782</v>
      </c>
      <c r="ABC356" s="16" t="s">
        <v>783</v>
      </c>
      <c r="ABD356" s="16" t="s">
        <v>783</v>
      </c>
      <c r="ABE356" s="16" t="s">
        <v>783</v>
      </c>
      <c r="ABF356" s="16" t="s">
        <v>782</v>
      </c>
      <c r="ABG356" s="16" t="s">
        <v>782</v>
      </c>
      <c r="ABH356" s="16" t="s">
        <v>782</v>
      </c>
      <c r="ABI356" s="16" t="s">
        <v>783</v>
      </c>
      <c r="ABJ356" s="16" t="s">
        <v>783</v>
      </c>
      <c r="ABK356" s="16" t="s">
        <v>783</v>
      </c>
      <c r="ABL356" s="16" t="s">
        <v>8785</v>
      </c>
      <c r="ABM356" s="16" t="s">
        <v>843</v>
      </c>
      <c r="ABN356" s="16" t="s">
        <v>1033</v>
      </c>
      <c r="ABP356" s="16" t="s">
        <v>972</v>
      </c>
      <c r="ABQ356" s="16" t="s">
        <v>4324</v>
      </c>
      <c r="ABR356" s="16" t="s">
        <v>470</v>
      </c>
      <c r="ABS356" s="16" t="s">
        <v>445</v>
      </c>
      <c r="ABT356" s="16" t="s">
        <v>844</v>
      </c>
      <c r="ABU356" s="16" t="s">
        <v>844</v>
      </c>
      <c r="ABV356" s="16" t="s">
        <v>487</v>
      </c>
      <c r="ABW356" s="16" t="s">
        <v>486</v>
      </c>
      <c r="ABX356" s="16" t="s">
        <v>892</v>
      </c>
      <c r="ABY356" s="16" t="s">
        <v>486</v>
      </c>
      <c r="ABZ356" s="16" t="s">
        <v>486</v>
      </c>
      <c r="ACA356" s="16" t="s">
        <v>761</v>
      </c>
      <c r="ACB356" s="16" t="s">
        <v>768</v>
      </c>
      <c r="ACC356" s="16" t="s">
        <v>737</v>
      </c>
      <c r="ACD356" s="16" t="s">
        <v>486</v>
      </c>
      <c r="ACE356" s="16" t="s">
        <v>486</v>
      </c>
      <c r="ACG356" s="16" t="s">
        <v>1014</v>
      </c>
      <c r="ACH356" s="16" t="s">
        <v>1009</v>
      </c>
      <c r="ACI356" s="16" t="s">
        <v>462</v>
      </c>
      <c r="ACJ356" s="16">
        <v>0.79400000000000004</v>
      </c>
      <c r="ACK356" s="16" t="s">
        <v>482</v>
      </c>
      <c r="ACL356" s="16" t="s">
        <v>740</v>
      </c>
      <c r="ACM356" s="16" t="s">
        <v>1188</v>
      </c>
      <c r="ACN356" s="16" t="s">
        <v>1169</v>
      </c>
      <c r="ACO356" s="16" t="s">
        <v>1856</v>
      </c>
      <c r="ACQ356" s="16" t="s">
        <v>1201</v>
      </c>
      <c r="ACR356" s="16" t="s">
        <v>1645</v>
      </c>
      <c r="ACS356" s="16" t="s">
        <v>680</v>
      </c>
      <c r="ACT356" s="16" t="s">
        <v>1522</v>
      </c>
      <c r="ACU356" s="16" t="s">
        <v>833</v>
      </c>
      <c r="ACV356" s="16" t="s">
        <v>8711</v>
      </c>
      <c r="ACW356" s="16" t="s">
        <v>445</v>
      </c>
      <c r="ACX356" s="16" t="s">
        <v>1914</v>
      </c>
      <c r="ACY356" s="16" t="s">
        <v>1947</v>
      </c>
      <c r="ACZ356" s="16">
        <v>1</v>
      </c>
      <c r="ADA356" s="16">
        <v>1</v>
      </c>
      <c r="ADB356" s="16">
        <v>1</v>
      </c>
      <c r="ADC356" s="16">
        <v>1</v>
      </c>
      <c r="ADD356" s="16">
        <v>1</v>
      </c>
      <c r="ADE356" s="16" t="s">
        <v>8712</v>
      </c>
      <c r="ADF356" s="16">
        <v>0</v>
      </c>
      <c r="ADG356" s="16" t="s">
        <v>486</v>
      </c>
      <c r="ADH356" s="16">
        <v>1</v>
      </c>
      <c r="ADI356" s="16" t="s">
        <v>486</v>
      </c>
      <c r="ADJ356" s="16" t="s">
        <v>1743</v>
      </c>
      <c r="ADK356" s="16" t="s">
        <v>13194</v>
      </c>
      <c r="ADL356" s="16" t="s">
        <v>13196</v>
      </c>
      <c r="ADM356" s="16" t="s">
        <v>13194</v>
      </c>
      <c r="ADN356" s="16" t="s">
        <v>13196</v>
      </c>
      <c r="ADO356" s="16" t="s">
        <v>13197</v>
      </c>
      <c r="ADP356" s="16" t="s">
        <v>13196</v>
      </c>
      <c r="ADQ356" s="16" t="s">
        <v>13194</v>
      </c>
      <c r="ADR356" s="16" t="s">
        <v>13194</v>
      </c>
      <c r="ADS356" s="16" t="s">
        <v>1748</v>
      </c>
      <c r="ADY356" s="16" t="s">
        <v>1062</v>
      </c>
      <c r="AEB356" s="16">
        <v>5200</v>
      </c>
      <c r="AEE356" s="16" t="s">
        <v>952</v>
      </c>
      <c r="AEI356" s="16">
        <v>3000</v>
      </c>
      <c r="AEK356" s="16">
        <v>300</v>
      </c>
      <c r="AEN356" s="16">
        <v>400</v>
      </c>
      <c r="AEO356" s="16">
        <v>200</v>
      </c>
      <c r="AEP356" s="16">
        <v>300</v>
      </c>
    </row>
    <row r="357" spans="1:822" x14ac:dyDescent="0.25">
      <c r="A357" s="30">
        <v>45833</v>
      </c>
      <c r="B357" s="16" t="s">
        <v>10595</v>
      </c>
      <c r="C357" s="16" t="s">
        <v>867</v>
      </c>
      <c r="D357" s="16" t="s">
        <v>867</v>
      </c>
      <c r="E357" s="16">
        <v>32</v>
      </c>
      <c r="F357" s="16" t="s">
        <v>8153</v>
      </c>
      <c r="G357" s="16" t="s">
        <v>4113</v>
      </c>
      <c r="I357" s="16" t="s">
        <v>4148</v>
      </c>
      <c r="Z357" s="16" t="s">
        <v>993</v>
      </c>
      <c r="AA357" s="16" t="s">
        <v>470</v>
      </c>
      <c r="AB357" s="16">
        <v>2</v>
      </c>
      <c r="AC357" s="16" t="s">
        <v>844</v>
      </c>
      <c r="AD357" s="16" t="s">
        <v>844</v>
      </c>
      <c r="AE357" s="16" t="s">
        <v>843</v>
      </c>
      <c r="AF357" s="16" t="s">
        <v>844</v>
      </c>
      <c r="AG357" s="16" t="s">
        <v>843</v>
      </c>
      <c r="AH357" s="16" t="s">
        <v>1056</v>
      </c>
      <c r="AI357" s="16" t="s">
        <v>843</v>
      </c>
      <c r="AJ357" s="16" t="s">
        <v>843</v>
      </c>
      <c r="AK357" s="16" t="s">
        <v>843</v>
      </c>
      <c r="AM357" s="16" t="s">
        <v>737</v>
      </c>
      <c r="AN357" s="16" t="s">
        <v>759</v>
      </c>
      <c r="AP357" s="16" t="s">
        <v>768</v>
      </c>
      <c r="AR357" s="16" t="s">
        <v>6907</v>
      </c>
      <c r="BB357" s="16">
        <v>1</v>
      </c>
      <c r="BC357" s="16" t="s">
        <v>7878</v>
      </c>
      <c r="BE357" s="16" t="s">
        <v>5098</v>
      </c>
      <c r="BV357" s="16" t="s">
        <v>4433</v>
      </c>
      <c r="BW357" s="16" t="s">
        <v>844</v>
      </c>
      <c r="BX357" s="16" t="s">
        <v>843</v>
      </c>
      <c r="BY357" s="16" t="s">
        <v>843</v>
      </c>
      <c r="BZ357" s="16" t="s">
        <v>843</v>
      </c>
      <c r="CA357" s="16" t="s">
        <v>843</v>
      </c>
      <c r="CB357" s="16" t="s">
        <v>843</v>
      </c>
      <c r="CC357" s="16" t="s">
        <v>843</v>
      </c>
      <c r="CD357" s="16" t="s">
        <v>843</v>
      </c>
      <c r="CE357" s="16" t="s">
        <v>843</v>
      </c>
      <c r="CF357" s="16" t="s">
        <v>843</v>
      </c>
      <c r="CG357" s="16" t="s">
        <v>843</v>
      </c>
      <c r="CH357" s="16" t="s">
        <v>843</v>
      </c>
      <c r="CI357" s="16" t="s">
        <v>843</v>
      </c>
      <c r="CJ357" s="16" t="s">
        <v>843</v>
      </c>
      <c r="CK357" s="16" t="s">
        <v>843</v>
      </c>
      <c r="CP357" s="16" t="s">
        <v>867</v>
      </c>
      <c r="CQ357" s="16" t="s">
        <v>5191</v>
      </c>
      <c r="CR357" s="16" t="s">
        <v>844</v>
      </c>
      <c r="CS357" s="16" t="s">
        <v>843</v>
      </c>
      <c r="CT357" s="16" t="s">
        <v>843</v>
      </c>
      <c r="CU357" s="16" t="s">
        <v>843</v>
      </c>
      <c r="CV357" s="16" t="s">
        <v>843</v>
      </c>
      <c r="CW357" s="16" t="s">
        <v>843</v>
      </c>
      <c r="CX357" s="16" t="s">
        <v>843</v>
      </c>
      <c r="CY357" s="16" t="s">
        <v>843</v>
      </c>
      <c r="CZ357" s="16" t="s">
        <v>843</v>
      </c>
      <c r="DA357" s="16" t="s">
        <v>5184</v>
      </c>
      <c r="DX357" s="16" t="s">
        <v>867</v>
      </c>
      <c r="DY357" s="16" t="s">
        <v>867</v>
      </c>
      <c r="GC357" s="16" t="s">
        <v>5369</v>
      </c>
      <c r="GF357" s="16" t="s">
        <v>867</v>
      </c>
      <c r="GG357" s="16" t="s">
        <v>867</v>
      </c>
      <c r="GV357" s="16" t="s">
        <v>9238</v>
      </c>
      <c r="GW357" s="16" t="s">
        <v>843</v>
      </c>
      <c r="GX357" s="16" t="s">
        <v>844</v>
      </c>
      <c r="GY357" s="16" t="s">
        <v>843</v>
      </c>
      <c r="GZ357" s="16" t="s">
        <v>844</v>
      </c>
      <c r="HA357" s="16" t="s">
        <v>843</v>
      </c>
      <c r="HB357" s="16" t="s">
        <v>843</v>
      </c>
      <c r="HC357" s="16" t="s">
        <v>843</v>
      </c>
      <c r="HD357" s="16" t="s">
        <v>843</v>
      </c>
      <c r="HE357" s="16" t="s">
        <v>843</v>
      </c>
      <c r="HF357" s="16" t="s">
        <v>843</v>
      </c>
      <c r="HH357" s="16" t="s">
        <v>5456</v>
      </c>
      <c r="HK357" s="16" t="s">
        <v>865</v>
      </c>
      <c r="HM357" s="16" t="s">
        <v>865</v>
      </c>
      <c r="HZ357" s="16" t="s">
        <v>7944</v>
      </c>
      <c r="KE357" s="16" t="s">
        <v>5585</v>
      </c>
      <c r="KG357" s="16" t="s">
        <v>7018</v>
      </c>
      <c r="KH357" s="16" t="s">
        <v>7033</v>
      </c>
      <c r="KI357" s="16" t="s">
        <v>865</v>
      </c>
      <c r="LG357" s="16" t="s">
        <v>867</v>
      </c>
      <c r="LH357" s="16" t="s">
        <v>867</v>
      </c>
      <c r="LI357" s="16" t="s">
        <v>867</v>
      </c>
      <c r="LJ357" s="16" t="s">
        <v>867</v>
      </c>
      <c r="LK357" s="16" t="s">
        <v>867</v>
      </c>
      <c r="LL357" s="16" t="s">
        <v>5663</v>
      </c>
      <c r="LM357" s="16" t="s">
        <v>843</v>
      </c>
      <c r="LN357" s="16" t="s">
        <v>843</v>
      </c>
      <c r="LO357" s="16" t="s">
        <v>844</v>
      </c>
      <c r="LP357" s="16" t="s">
        <v>843</v>
      </c>
      <c r="LQ357" s="16" t="s">
        <v>843</v>
      </c>
      <c r="LR357" s="16" t="s">
        <v>843</v>
      </c>
      <c r="LS357" s="16" t="s">
        <v>843</v>
      </c>
      <c r="LT357" s="16" t="s">
        <v>843</v>
      </c>
      <c r="LU357" s="16" t="s">
        <v>843</v>
      </c>
      <c r="LV357" s="16" t="s">
        <v>843</v>
      </c>
      <c r="LW357" s="16" t="s">
        <v>843</v>
      </c>
      <c r="LX357" s="16" t="s">
        <v>843</v>
      </c>
      <c r="LY357" s="16" t="s">
        <v>843</v>
      </c>
      <c r="LZ357" s="16" t="s">
        <v>843</v>
      </c>
      <c r="MA357" s="16" t="s">
        <v>843</v>
      </c>
      <c r="MC357" s="16" t="s">
        <v>5694</v>
      </c>
      <c r="MD357" s="16" t="s">
        <v>844</v>
      </c>
      <c r="ME357" s="16" t="s">
        <v>843</v>
      </c>
      <c r="MF357" s="16" t="s">
        <v>843</v>
      </c>
      <c r="MG357" s="16" t="s">
        <v>843</v>
      </c>
      <c r="MH357" s="16" t="s">
        <v>843</v>
      </c>
      <c r="MI357" s="16" t="s">
        <v>843</v>
      </c>
      <c r="MJ357" s="16" t="s">
        <v>843</v>
      </c>
      <c r="MK357" s="16" t="s">
        <v>843</v>
      </c>
      <c r="ML357" s="16" t="s">
        <v>843</v>
      </c>
      <c r="MM357" s="16" t="s">
        <v>843</v>
      </c>
      <c r="MN357" s="16" t="s">
        <v>843</v>
      </c>
      <c r="MO357" s="16" t="s">
        <v>843</v>
      </c>
      <c r="MP357" s="16" t="s">
        <v>843</v>
      </c>
      <c r="MQ357" s="16" t="s">
        <v>843</v>
      </c>
      <c r="MR357" s="16" t="s">
        <v>843</v>
      </c>
      <c r="MS357" s="16" t="s">
        <v>843</v>
      </c>
      <c r="MT357" s="16" t="s">
        <v>843</v>
      </c>
      <c r="MU357" s="16" t="s">
        <v>843</v>
      </c>
      <c r="MV357" s="16" t="s">
        <v>843</v>
      </c>
      <c r="OK357" s="16" t="s">
        <v>5694</v>
      </c>
      <c r="OL357" s="16" t="s">
        <v>844</v>
      </c>
      <c r="OM357" s="16" t="s">
        <v>843</v>
      </c>
      <c r="ON357" s="16" t="s">
        <v>843</v>
      </c>
      <c r="OO357" s="16" t="s">
        <v>843</v>
      </c>
      <c r="OP357" s="16" t="s">
        <v>843</v>
      </c>
      <c r="OQ357" s="16" t="s">
        <v>843</v>
      </c>
      <c r="OR357" s="16" t="s">
        <v>843</v>
      </c>
      <c r="OS357" s="16" t="s">
        <v>843</v>
      </c>
      <c r="OT357" s="16" t="s">
        <v>843</v>
      </c>
      <c r="OU357" s="16" t="s">
        <v>843</v>
      </c>
      <c r="OV357" s="16" t="s">
        <v>843</v>
      </c>
      <c r="OW357" s="16" t="s">
        <v>843</v>
      </c>
      <c r="OX357" s="16" t="s">
        <v>843</v>
      </c>
      <c r="OY357" s="16" t="s">
        <v>843</v>
      </c>
      <c r="OZ357" s="16" t="s">
        <v>843</v>
      </c>
      <c r="PA357" s="16" t="s">
        <v>843</v>
      </c>
      <c r="PC357" s="16" t="s">
        <v>865</v>
      </c>
      <c r="PD357" s="16" t="s">
        <v>865</v>
      </c>
      <c r="PY357" s="16" t="s">
        <v>865</v>
      </c>
      <c r="QP357" s="16" t="s">
        <v>865</v>
      </c>
      <c r="QR357" s="16" t="s">
        <v>867</v>
      </c>
      <c r="QT357" s="16" t="s">
        <v>867</v>
      </c>
      <c r="QV357" s="16" t="s">
        <v>865</v>
      </c>
      <c r="QX357" s="16" t="s">
        <v>867</v>
      </c>
      <c r="RD357" s="16" t="s">
        <v>7712</v>
      </c>
      <c r="RF357" s="16" t="s">
        <v>7712</v>
      </c>
      <c r="RH357" s="16" t="s">
        <v>4216</v>
      </c>
      <c r="RJ357" s="16" t="s">
        <v>865</v>
      </c>
      <c r="RN357" s="16" t="s">
        <v>7720</v>
      </c>
      <c r="RP357" s="16" t="s">
        <v>867</v>
      </c>
      <c r="RR357" s="16" t="s">
        <v>867</v>
      </c>
      <c r="RT357" s="16" t="s">
        <v>867</v>
      </c>
      <c r="RV357" s="16" t="s">
        <v>867</v>
      </c>
      <c r="RX357" s="16" t="s">
        <v>7720</v>
      </c>
      <c r="RZ357" s="16" t="s">
        <v>867</v>
      </c>
      <c r="SQ357" s="16" t="s">
        <v>865</v>
      </c>
      <c r="SS357" s="16" t="s">
        <v>7293</v>
      </c>
      <c r="ST357" s="16" t="s">
        <v>7761</v>
      </c>
      <c r="TN357" s="16">
        <v>5000</v>
      </c>
      <c r="TO357" s="16">
        <v>4000</v>
      </c>
      <c r="TP357" s="16">
        <v>500</v>
      </c>
      <c r="TQ357" s="16">
        <v>0</v>
      </c>
      <c r="TR357" s="16">
        <v>800</v>
      </c>
      <c r="TS357" s="16">
        <v>300</v>
      </c>
      <c r="TT357" s="16">
        <v>0</v>
      </c>
      <c r="TU357" s="16">
        <v>0</v>
      </c>
      <c r="TV357" s="16">
        <v>2000</v>
      </c>
      <c r="TW357" s="16">
        <v>0</v>
      </c>
      <c r="TX357" s="16">
        <v>0</v>
      </c>
      <c r="TZ357" s="16" t="s">
        <v>7367</v>
      </c>
      <c r="UA357" s="16" t="s">
        <v>5971</v>
      </c>
      <c r="UB357" s="16">
        <v>0</v>
      </c>
      <c r="UC357" s="16" t="s">
        <v>843</v>
      </c>
      <c r="UD357" s="16" t="s">
        <v>843</v>
      </c>
      <c r="UE357" s="16" t="s">
        <v>843</v>
      </c>
      <c r="UF357" s="16" t="s">
        <v>844</v>
      </c>
      <c r="UG357" s="16" t="s">
        <v>843</v>
      </c>
      <c r="UH357" s="16" t="s">
        <v>843</v>
      </c>
      <c r="VX357" s="16" t="s">
        <v>8809</v>
      </c>
      <c r="VY357" s="16" t="s">
        <v>844</v>
      </c>
      <c r="VZ357" s="16" t="s">
        <v>843</v>
      </c>
      <c r="WA357" s="16" t="s">
        <v>843</v>
      </c>
      <c r="WB357" s="16" t="s">
        <v>844</v>
      </c>
      <c r="WC357" s="16" t="s">
        <v>843</v>
      </c>
      <c r="WD357" s="16" t="s">
        <v>843</v>
      </c>
      <c r="WE357" s="16" t="s">
        <v>843</v>
      </c>
      <c r="WF357" s="16" t="s">
        <v>843</v>
      </c>
      <c r="WH357" s="16">
        <v>1625</v>
      </c>
      <c r="WO357" s="16" t="s">
        <v>6920</v>
      </c>
      <c r="XD357" s="16" t="s">
        <v>10596</v>
      </c>
      <c r="XE357" s="16" t="s">
        <v>843</v>
      </c>
      <c r="XF357" s="16" t="s">
        <v>843</v>
      </c>
      <c r="XG357" s="16" t="s">
        <v>844</v>
      </c>
      <c r="XH357" s="16" t="s">
        <v>843</v>
      </c>
      <c r="XI357" s="16" t="s">
        <v>843</v>
      </c>
      <c r="XJ357" s="16" t="s">
        <v>843</v>
      </c>
      <c r="XK357" s="16" t="s">
        <v>843</v>
      </c>
      <c r="XL357" s="16" t="s">
        <v>843</v>
      </c>
      <c r="XM357" s="16" t="s">
        <v>843</v>
      </c>
      <c r="XN357" s="16" t="s">
        <v>843</v>
      </c>
      <c r="XO357" s="16" t="s">
        <v>844</v>
      </c>
      <c r="XP357" s="16" t="s">
        <v>843</v>
      </c>
      <c r="XQ357" s="16" t="s">
        <v>843</v>
      </c>
      <c r="YF357" s="16" t="s">
        <v>865</v>
      </c>
      <c r="YN357" s="16" t="s">
        <v>7040</v>
      </c>
      <c r="YP357" s="16" t="s">
        <v>7978</v>
      </c>
      <c r="YR357" s="16" t="s">
        <v>10597</v>
      </c>
      <c r="YS357" s="16" t="s">
        <v>10598</v>
      </c>
      <c r="YT357" s="16" t="s">
        <v>8694</v>
      </c>
      <c r="YU357" s="16" t="s">
        <v>10599</v>
      </c>
      <c r="YV357" s="16" t="s">
        <v>8696</v>
      </c>
      <c r="YW357" s="16" t="s">
        <v>844</v>
      </c>
      <c r="YX357" s="16" t="s">
        <v>8696</v>
      </c>
      <c r="YY357" s="16" t="s">
        <v>8862</v>
      </c>
      <c r="YZ357" s="16" t="s">
        <v>843</v>
      </c>
      <c r="ZA357" s="16" t="s">
        <v>843</v>
      </c>
      <c r="ZB357" s="16">
        <v>10933.33</v>
      </c>
      <c r="ZC357" s="16" t="s">
        <v>8806</v>
      </c>
      <c r="ZD357" s="16" t="s">
        <v>8788</v>
      </c>
      <c r="ZE357" s="16" t="s">
        <v>8862</v>
      </c>
      <c r="ZF357" s="16" t="s">
        <v>8752</v>
      </c>
      <c r="ZG357" s="16" t="s">
        <v>8865</v>
      </c>
      <c r="ZH357" s="16" t="s">
        <v>8752</v>
      </c>
      <c r="ZI357" s="16" t="s">
        <v>8723</v>
      </c>
      <c r="ZJ357" s="16" t="s">
        <v>843</v>
      </c>
      <c r="ZK357" s="16" t="s">
        <v>843</v>
      </c>
      <c r="ZL357" s="16" t="s">
        <v>843</v>
      </c>
      <c r="ZM357" s="16" t="s">
        <v>843</v>
      </c>
      <c r="ZN357" s="16" t="s">
        <v>8703</v>
      </c>
      <c r="ZO357" s="16" t="s">
        <v>487</v>
      </c>
      <c r="ZP357" s="16" t="s">
        <v>487</v>
      </c>
      <c r="ZQ357" s="16" t="s">
        <v>486</v>
      </c>
      <c r="ZR357" s="16" t="s">
        <v>486</v>
      </c>
      <c r="ZS357" s="16" t="s">
        <v>1056</v>
      </c>
      <c r="ZT357" s="16" t="s">
        <v>8705</v>
      </c>
      <c r="ZU357" s="16" t="s">
        <v>8706</v>
      </c>
      <c r="ZV357" s="16" t="s">
        <v>487</v>
      </c>
      <c r="ZW357" s="16" t="s">
        <v>844</v>
      </c>
      <c r="ZX357" s="16" t="s">
        <v>844</v>
      </c>
      <c r="ZY357" s="16" t="s">
        <v>1056</v>
      </c>
      <c r="ZZ357" s="16" t="s">
        <v>843</v>
      </c>
      <c r="AAA357" s="16" t="s">
        <v>843</v>
      </c>
      <c r="AAB357" s="16" t="s">
        <v>843</v>
      </c>
      <c r="AAC357" s="16">
        <v>0</v>
      </c>
      <c r="AAD357" s="16" t="s">
        <v>844</v>
      </c>
      <c r="AAE357" s="16" t="s">
        <v>843</v>
      </c>
      <c r="AAF357" s="16" t="s">
        <v>843</v>
      </c>
      <c r="AAG357" s="16" t="s">
        <v>843</v>
      </c>
      <c r="AAH357" s="16" t="s">
        <v>843</v>
      </c>
      <c r="AAI357" s="16" t="s">
        <v>844</v>
      </c>
      <c r="AAJ357" s="16" t="s">
        <v>615</v>
      </c>
      <c r="AAK357" s="16" t="s">
        <v>633</v>
      </c>
      <c r="AAL357" s="16" t="s">
        <v>904</v>
      </c>
      <c r="AAM357" s="16" t="s">
        <v>663</v>
      </c>
      <c r="AAN357" s="16" t="s">
        <v>8707</v>
      </c>
      <c r="AAO357" s="16" t="s">
        <v>1018</v>
      </c>
      <c r="AAP357" s="16" t="s">
        <v>8708</v>
      </c>
      <c r="AAS357" s="16">
        <v>1625</v>
      </c>
      <c r="AAT357" s="16" t="s">
        <v>1068</v>
      </c>
      <c r="AAU357" s="16" t="s">
        <v>1068</v>
      </c>
      <c r="AAW357" s="16" t="s">
        <v>782</v>
      </c>
      <c r="AAX357" s="16" t="s">
        <v>1056</v>
      </c>
      <c r="AAY357" s="16" t="s">
        <v>8727</v>
      </c>
      <c r="AAZ357" s="16" t="s">
        <v>782</v>
      </c>
      <c r="ABA357" s="16" t="s">
        <v>782</v>
      </c>
      <c r="ABB357" s="16" t="s">
        <v>782</v>
      </c>
      <c r="ABC357" s="16" t="s">
        <v>783</v>
      </c>
      <c r="ABD357" s="16" t="s">
        <v>783</v>
      </c>
      <c r="ABE357" s="16" t="s">
        <v>783</v>
      </c>
      <c r="ABF357" s="16" t="s">
        <v>782</v>
      </c>
      <c r="ABG357" s="16" t="s">
        <v>782</v>
      </c>
      <c r="ABH357" s="16" t="s">
        <v>782</v>
      </c>
      <c r="ABI357" s="16" t="s">
        <v>782</v>
      </c>
      <c r="ABJ357" s="16" t="s">
        <v>783</v>
      </c>
      <c r="ABK357" s="16" t="s">
        <v>782</v>
      </c>
      <c r="ABL357" s="16" t="s">
        <v>8759</v>
      </c>
      <c r="ABM357" s="16" t="s">
        <v>843</v>
      </c>
      <c r="ABN357" s="16" t="s">
        <v>1034</v>
      </c>
      <c r="ABO357" s="16" t="s">
        <v>486</v>
      </c>
      <c r="ABP357" s="16" t="s">
        <v>972</v>
      </c>
      <c r="ABQ357" s="16" t="s">
        <v>4324</v>
      </c>
      <c r="ABR357" s="16" t="s">
        <v>470</v>
      </c>
      <c r="ABS357" s="16" t="s">
        <v>445</v>
      </c>
      <c r="ABT357" s="16" t="s">
        <v>1056</v>
      </c>
      <c r="ABU357" s="16" t="s">
        <v>844</v>
      </c>
      <c r="ABV357" s="16" t="s">
        <v>487</v>
      </c>
      <c r="ABW357" s="16" t="s">
        <v>486</v>
      </c>
      <c r="ABX357" s="16" t="s">
        <v>892</v>
      </c>
      <c r="ABY357" s="16" t="s">
        <v>486</v>
      </c>
      <c r="ABZ357" s="16" t="s">
        <v>486</v>
      </c>
      <c r="ACA357" s="16" t="s">
        <v>759</v>
      </c>
      <c r="ACB357" s="16" t="s">
        <v>768</v>
      </c>
      <c r="ACC357" s="16" t="s">
        <v>737</v>
      </c>
      <c r="ACD357" s="16" t="s">
        <v>486</v>
      </c>
      <c r="ACE357" s="16" t="s">
        <v>487</v>
      </c>
      <c r="ACG357" s="16" t="s">
        <v>1014</v>
      </c>
      <c r="ACH357" s="16" t="s">
        <v>1009</v>
      </c>
      <c r="ACI357" s="16" t="s">
        <v>462</v>
      </c>
      <c r="ACJ357" s="16">
        <v>1.1910000000000001</v>
      </c>
      <c r="ACK357" s="16" t="s">
        <v>478</v>
      </c>
      <c r="ACL357" s="16" t="s">
        <v>740</v>
      </c>
      <c r="ACM357" s="16" t="s">
        <v>1188</v>
      </c>
      <c r="ACN357" s="16" t="s">
        <v>1169</v>
      </c>
      <c r="ACO357" s="16" t="s">
        <v>1856</v>
      </c>
      <c r="ACP357" s="16">
        <v>1625</v>
      </c>
      <c r="ACQ357" s="16" t="s">
        <v>1202</v>
      </c>
      <c r="ACR357" s="16" t="s">
        <v>1645</v>
      </c>
      <c r="ACS357" s="16" t="s">
        <v>680</v>
      </c>
      <c r="ACT357" s="16" t="s">
        <v>1522</v>
      </c>
      <c r="ACU357" s="16" t="s">
        <v>833</v>
      </c>
      <c r="ACV357" s="16" t="s">
        <v>8711</v>
      </c>
      <c r="ACW357" s="16" t="s">
        <v>445</v>
      </c>
      <c r="ACX357" s="16" t="s">
        <v>1914</v>
      </c>
      <c r="ACY357" s="16" t="s">
        <v>1947</v>
      </c>
      <c r="ACZ357" s="16">
        <v>1</v>
      </c>
      <c r="ADA357" s="16">
        <v>1</v>
      </c>
      <c r="ADB357" s="16">
        <v>1</v>
      </c>
      <c r="ADC357" s="16">
        <v>1</v>
      </c>
      <c r="ADD357" s="16">
        <v>1</v>
      </c>
      <c r="ADE357" s="16" t="s">
        <v>8712</v>
      </c>
      <c r="ADF357" s="16">
        <v>0</v>
      </c>
      <c r="ADG357" s="16" t="s">
        <v>486</v>
      </c>
      <c r="ADH357" s="16">
        <v>1</v>
      </c>
      <c r="ADI357" s="16" t="s">
        <v>486</v>
      </c>
      <c r="ADJ357" s="16" t="s">
        <v>1744</v>
      </c>
      <c r="ADK357" s="16" t="s">
        <v>1750</v>
      </c>
      <c r="ADL357" s="16" t="s">
        <v>13196</v>
      </c>
      <c r="ADM357" s="16" t="s">
        <v>13194</v>
      </c>
      <c r="ADN357" s="16" t="s">
        <v>1764</v>
      </c>
      <c r="ADO357" s="16" t="s">
        <v>1766</v>
      </c>
      <c r="ADP357" s="16" t="s">
        <v>13194</v>
      </c>
      <c r="ADQ357" s="16" t="s">
        <v>1743</v>
      </c>
      <c r="ADR357" s="16" t="s">
        <v>13194</v>
      </c>
      <c r="ADS357" s="16" t="s">
        <v>13194</v>
      </c>
      <c r="ADW357" s="16" t="s">
        <v>13199</v>
      </c>
      <c r="ADY357" s="16" t="s">
        <v>1063</v>
      </c>
      <c r="AEB357" s="16">
        <v>10933.333333333299</v>
      </c>
      <c r="AEC357" s="16" t="s">
        <v>1058</v>
      </c>
      <c r="AED357" s="16">
        <v>812.5</v>
      </c>
      <c r="AEE357" s="16" t="s">
        <v>952</v>
      </c>
      <c r="AEH357" s="16">
        <v>1625</v>
      </c>
      <c r="AEI357" s="16">
        <v>2500</v>
      </c>
      <c r="AEJ357" s="16">
        <v>2000</v>
      </c>
      <c r="AEK357" s="16">
        <v>250</v>
      </c>
      <c r="AEM357" s="16">
        <v>1000</v>
      </c>
      <c r="AEN357" s="16">
        <v>400</v>
      </c>
      <c r="AEO357" s="16">
        <v>150</v>
      </c>
    </row>
    <row r="358" spans="1:822" x14ac:dyDescent="0.25">
      <c r="A358" s="30">
        <v>45833</v>
      </c>
      <c r="B358" s="16" t="s">
        <v>10600</v>
      </c>
      <c r="C358" s="16" t="s">
        <v>867</v>
      </c>
      <c r="D358" s="16" t="s">
        <v>867</v>
      </c>
      <c r="E358" s="16">
        <v>42</v>
      </c>
      <c r="F358" s="16" t="s">
        <v>8153</v>
      </c>
      <c r="G358" s="16" t="s">
        <v>4113</v>
      </c>
      <c r="I358" s="16" t="s">
        <v>4174</v>
      </c>
      <c r="Z358" s="16" t="s">
        <v>996</v>
      </c>
      <c r="AA358" s="16" t="s">
        <v>470</v>
      </c>
      <c r="AB358" s="16">
        <v>3</v>
      </c>
      <c r="AC358" s="16" t="s">
        <v>1056</v>
      </c>
      <c r="AD358" s="16" t="s">
        <v>843</v>
      </c>
      <c r="AE358" s="16" t="s">
        <v>844</v>
      </c>
      <c r="AF358" s="16" t="s">
        <v>1056</v>
      </c>
      <c r="AG358" s="16" t="s">
        <v>843</v>
      </c>
      <c r="AH358" s="16" t="s">
        <v>1056</v>
      </c>
      <c r="AI358" s="16" t="s">
        <v>844</v>
      </c>
      <c r="AJ358" s="16" t="s">
        <v>843</v>
      </c>
      <c r="AK358" s="16" t="s">
        <v>844</v>
      </c>
      <c r="AM358" s="16" t="s">
        <v>737</v>
      </c>
      <c r="AN358" s="16" t="s">
        <v>759</v>
      </c>
      <c r="AP358" s="16" t="s">
        <v>768</v>
      </c>
      <c r="AR358" s="16" t="s">
        <v>6910</v>
      </c>
      <c r="BB358" s="16">
        <v>2</v>
      </c>
      <c r="BC358" s="16" t="s">
        <v>7878</v>
      </c>
      <c r="BE358" s="16" t="s">
        <v>5101</v>
      </c>
      <c r="BV358" s="16" t="s">
        <v>4433</v>
      </c>
      <c r="BW358" s="16" t="s">
        <v>844</v>
      </c>
      <c r="BX358" s="16" t="s">
        <v>843</v>
      </c>
      <c r="BY358" s="16" t="s">
        <v>843</v>
      </c>
      <c r="BZ358" s="16" t="s">
        <v>843</v>
      </c>
      <c r="CA358" s="16" t="s">
        <v>843</v>
      </c>
      <c r="CB358" s="16" t="s">
        <v>843</v>
      </c>
      <c r="CC358" s="16" t="s">
        <v>843</v>
      </c>
      <c r="CD358" s="16" t="s">
        <v>843</v>
      </c>
      <c r="CE358" s="16" t="s">
        <v>843</v>
      </c>
      <c r="CF358" s="16" t="s">
        <v>843</v>
      </c>
      <c r="CG358" s="16" t="s">
        <v>843</v>
      </c>
      <c r="CH358" s="16" t="s">
        <v>843</v>
      </c>
      <c r="CI358" s="16" t="s">
        <v>843</v>
      </c>
      <c r="CJ358" s="16" t="s">
        <v>843</v>
      </c>
      <c r="CK358" s="16" t="s">
        <v>843</v>
      </c>
      <c r="CP358" s="16" t="s">
        <v>865</v>
      </c>
      <c r="DX358" s="16" t="s">
        <v>867</v>
      </c>
      <c r="DY358" s="16" t="s">
        <v>867</v>
      </c>
      <c r="GC358" s="16" t="s">
        <v>2337</v>
      </c>
      <c r="GD358" s="16" t="s">
        <v>9150</v>
      </c>
      <c r="GF358" s="16" t="s">
        <v>867</v>
      </c>
      <c r="GG358" s="16" t="s">
        <v>867</v>
      </c>
      <c r="GV358" s="16" t="s">
        <v>8929</v>
      </c>
      <c r="GW358" s="16" t="s">
        <v>844</v>
      </c>
      <c r="GX358" s="16" t="s">
        <v>844</v>
      </c>
      <c r="GY358" s="16" t="s">
        <v>843</v>
      </c>
      <c r="GZ358" s="16" t="s">
        <v>843</v>
      </c>
      <c r="HA358" s="16" t="s">
        <v>843</v>
      </c>
      <c r="HB358" s="16" t="s">
        <v>843</v>
      </c>
      <c r="HC358" s="16" t="s">
        <v>843</v>
      </c>
      <c r="HD358" s="16" t="s">
        <v>843</v>
      </c>
      <c r="HE358" s="16" t="s">
        <v>843</v>
      </c>
      <c r="HF358" s="16" t="s">
        <v>843</v>
      </c>
      <c r="HH358" s="16" t="s">
        <v>5456</v>
      </c>
      <c r="HK358" s="16" t="s">
        <v>865</v>
      </c>
      <c r="HM358" s="16" t="s">
        <v>865</v>
      </c>
      <c r="HZ358" s="16" t="s">
        <v>7944</v>
      </c>
      <c r="KE358" s="16" t="s">
        <v>5585</v>
      </c>
      <c r="KG358" s="16" t="s">
        <v>7018</v>
      </c>
      <c r="KH358" s="16" t="s">
        <v>7033</v>
      </c>
      <c r="KI358" s="16" t="s">
        <v>865</v>
      </c>
      <c r="LG358" s="16" t="s">
        <v>867</v>
      </c>
      <c r="LH358" s="16" t="s">
        <v>867</v>
      </c>
      <c r="LI358" s="16" t="s">
        <v>867</v>
      </c>
      <c r="LJ358" s="16" t="s">
        <v>867</v>
      </c>
      <c r="LK358" s="16" t="s">
        <v>867</v>
      </c>
      <c r="LL358" s="16" t="s">
        <v>5690</v>
      </c>
      <c r="LM358" s="16" t="s">
        <v>843</v>
      </c>
      <c r="LN358" s="16" t="s">
        <v>843</v>
      </c>
      <c r="LO358" s="16" t="s">
        <v>843</v>
      </c>
      <c r="LP358" s="16" t="s">
        <v>843</v>
      </c>
      <c r="LQ358" s="16" t="s">
        <v>843</v>
      </c>
      <c r="LR358" s="16" t="s">
        <v>843</v>
      </c>
      <c r="LS358" s="16" t="s">
        <v>843</v>
      </c>
      <c r="LT358" s="16" t="s">
        <v>843</v>
      </c>
      <c r="LU358" s="16" t="s">
        <v>843</v>
      </c>
      <c r="LV358" s="16" t="s">
        <v>843</v>
      </c>
      <c r="LW358" s="16" t="s">
        <v>843</v>
      </c>
      <c r="LX358" s="16" t="s">
        <v>844</v>
      </c>
      <c r="LY358" s="16" t="s">
        <v>843</v>
      </c>
      <c r="LZ358" s="16" t="s">
        <v>843</v>
      </c>
      <c r="MA358" s="16" t="s">
        <v>843</v>
      </c>
      <c r="MC358" s="16" t="s">
        <v>864</v>
      </c>
      <c r="MD358" s="16" t="s">
        <v>843</v>
      </c>
      <c r="ME358" s="16" t="s">
        <v>843</v>
      </c>
      <c r="MF358" s="16" t="s">
        <v>843</v>
      </c>
      <c r="MG358" s="16" t="s">
        <v>843</v>
      </c>
      <c r="MH358" s="16" t="s">
        <v>843</v>
      </c>
      <c r="MI358" s="16" t="s">
        <v>843</v>
      </c>
      <c r="MJ358" s="16" t="s">
        <v>843</v>
      </c>
      <c r="MK358" s="16" t="s">
        <v>843</v>
      </c>
      <c r="ML358" s="16" t="s">
        <v>843</v>
      </c>
      <c r="MM358" s="16" t="s">
        <v>843</v>
      </c>
      <c r="MN358" s="16" t="s">
        <v>843</v>
      </c>
      <c r="MO358" s="16" t="s">
        <v>843</v>
      </c>
      <c r="MP358" s="16" t="s">
        <v>843</v>
      </c>
      <c r="MQ358" s="16" t="s">
        <v>843</v>
      </c>
      <c r="MR358" s="16" t="s">
        <v>843</v>
      </c>
      <c r="MS358" s="16" t="s">
        <v>843</v>
      </c>
      <c r="MT358" s="16" t="s">
        <v>843</v>
      </c>
      <c r="MU358" s="16" t="s">
        <v>844</v>
      </c>
      <c r="MV358" s="16" t="s">
        <v>843</v>
      </c>
      <c r="NS358" s="16" t="s">
        <v>5694</v>
      </c>
      <c r="NT358" s="16" t="s">
        <v>844</v>
      </c>
      <c r="NU358" s="16" t="s">
        <v>843</v>
      </c>
      <c r="NV358" s="16" t="s">
        <v>843</v>
      </c>
      <c r="NW358" s="16" t="s">
        <v>843</v>
      </c>
      <c r="NX358" s="16" t="s">
        <v>843</v>
      </c>
      <c r="NY358" s="16" t="s">
        <v>843</v>
      </c>
      <c r="NZ358" s="16" t="s">
        <v>843</v>
      </c>
      <c r="OA358" s="16" t="s">
        <v>843</v>
      </c>
      <c r="OB358" s="16" t="s">
        <v>843</v>
      </c>
      <c r="OC358" s="16" t="s">
        <v>843</v>
      </c>
      <c r="OD358" s="16" t="s">
        <v>843</v>
      </c>
      <c r="OE358" s="16" t="s">
        <v>843</v>
      </c>
      <c r="OF358" s="16" t="s">
        <v>843</v>
      </c>
      <c r="OG358" s="16" t="s">
        <v>843</v>
      </c>
      <c r="OH358" s="16" t="s">
        <v>843</v>
      </c>
      <c r="OI358" s="16" t="s">
        <v>843</v>
      </c>
      <c r="PC358" s="16" t="s">
        <v>865</v>
      </c>
      <c r="PD358" s="16" t="s">
        <v>865</v>
      </c>
      <c r="PY358" s="16" t="s">
        <v>865</v>
      </c>
      <c r="QP358" s="16" t="s">
        <v>865</v>
      </c>
      <c r="QR358" s="16" t="s">
        <v>867</v>
      </c>
      <c r="QT358" s="16" t="s">
        <v>867</v>
      </c>
      <c r="QV358" s="16" t="s">
        <v>865</v>
      </c>
      <c r="QX358" s="16" t="s">
        <v>865</v>
      </c>
      <c r="QY358" s="16" t="s">
        <v>867</v>
      </c>
      <c r="RD358" s="16" t="s">
        <v>7708</v>
      </c>
      <c r="RF358" s="16" t="s">
        <v>865</v>
      </c>
      <c r="RH358" s="16" t="s">
        <v>865</v>
      </c>
      <c r="RJ358" s="16" t="s">
        <v>865</v>
      </c>
      <c r="RN358" s="16" t="s">
        <v>7724</v>
      </c>
      <c r="RP358" s="16" t="s">
        <v>867</v>
      </c>
      <c r="RR358" s="16" t="s">
        <v>7720</v>
      </c>
      <c r="RT358" s="16" t="s">
        <v>7720</v>
      </c>
      <c r="RV358" s="16" t="s">
        <v>7720</v>
      </c>
      <c r="RX358" s="16" t="s">
        <v>7724</v>
      </c>
      <c r="RZ358" s="16" t="s">
        <v>867</v>
      </c>
      <c r="SQ358" s="16" t="s">
        <v>867</v>
      </c>
      <c r="SS358" s="16" t="s">
        <v>7296</v>
      </c>
      <c r="ST358" s="16" t="s">
        <v>7761</v>
      </c>
      <c r="TN358" s="16">
        <v>2000</v>
      </c>
      <c r="TO358" s="16">
        <v>3200</v>
      </c>
      <c r="TP358" s="16">
        <v>1600</v>
      </c>
      <c r="TQ358" s="16">
        <v>200</v>
      </c>
      <c r="TR358" s="16">
        <v>400</v>
      </c>
      <c r="TS358" s="16">
        <v>180</v>
      </c>
      <c r="TT358" s="16">
        <v>0</v>
      </c>
      <c r="TU358" s="16">
        <v>100</v>
      </c>
      <c r="TV358" s="16">
        <v>200</v>
      </c>
      <c r="TW358" s="16">
        <v>0</v>
      </c>
      <c r="TZ358" s="16" t="s">
        <v>7364</v>
      </c>
      <c r="UA358" s="16" t="s">
        <v>5941</v>
      </c>
      <c r="UB358" s="16">
        <v>0</v>
      </c>
      <c r="UC358" s="16" t="s">
        <v>844</v>
      </c>
      <c r="UD358" s="16" t="s">
        <v>843</v>
      </c>
      <c r="UE358" s="16" t="s">
        <v>843</v>
      </c>
      <c r="UF358" s="16" t="s">
        <v>843</v>
      </c>
      <c r="UG358" s="16" t="s">
        <v>843</v>
      </c>
      <c r="UH358" s="16" t="s">
        <v>843</v>
      </c>
      <c r="UL358" s="16">
        <v>18000</v>
      </c>
      <c r="WO358" s="16" t="s">
        <v>6926</v>
      </c>
      <c r="YN358" s="16" t="s">
        <v>7040</v>
      </c>
      <c r="YP358" s="16" t="s">
        <v>7978</v>
      </c>
      <c r="YR358" s="16" t="s">
        <v>10601</v>
      </c>
      <c r="YS358" s="16" t="s">
        <v>10602</v>
      </c>
      <c r="YT358" s="16" t="s">
        <v>8694</v>
      </c>
      <c r="YU358" s="16" t="s">
        <v>10603</v>
      </c>
      <c r="YV358" s="16" t="s">
        <v>8696</v>
      </c>
      <c r="YW358" s="16" t="s">
        <v>844</v>
      </c>
      <c r="YX358" s="16" t="s">
        <v>8696</v>
      </c>
      <c r="YY358" s="16" t="s">
        <v>8963</v>
      </c>
      <c r="YZ358" s="16" t="s">
        <v>843</v>
      </c>
      <c r="ZB358" s="16">
        <v>7713.33</v>
      </c>
      <c r="ZC358" s="16" t="s">
        <v>8765</v>
      </c>
      <c r="ZD358" s="16" t="s">
        <v>8996</v>
      </c>
      <c r="ZE358" s="16" t="s">
        <v>9800</v>
      </c>
      <c r="ZF358" s="16" t="s">
        <v>8752</v>
      </c>
      <c r="ZG358" s="16" t="s">
        <v>8723</v>
      </c>
      <c r="ZH358" s="16" t="s">
        <v>8701</v>
      </c>
      <c r="ZI358" s="16" t="s">
        <v>8778</v>
      </c>
      <c r="ZK358" s="16" t="s">
        <v>843</v>
      </c>
      <c r="ZL358" s="16" t="s">
        <v>8700</v>
      </c>
      <c r="ZM358" s="16" t="s">
        <v>843</v>
      </c>
      <c r="ZN358" s="16" t="s">
        <v>8725</v>
      </c>
      <c r="ZO358" s="16" t="s">
        <v>487</v>
      </c>
      <c r="ZP358" s="16" t="s">
        <v>487</v>
      </c>
      <c r="ZQ358" s="16" t="s">
        <v>487</v>
      </c>
      <c r="ZR358" s="16" t="s">
        <v>486</v>
      </c>
      <c r="ZS358" s="16" t="s">
        <v>8964</v>
      </c>
      <c r="ZT358" s="16" t="s">
        <v>8705</v>
      </c>
      <c r="ZU358" s="16" t="s">
        <v>8706</v>
      </c>
      <c r="ZV358" s="16" t="s">
        <v>487</v>
      </c>
      <c r="ZW358" s="16" t="s">
        <v>844</v>
      </c>
      <c r="ZX358" s="16" t="s">
        <v>1056</v>
      </c>
      <c r="ZY358" s="16" t="s">
        <v>1056</v>
      </c>
      <c r="ZZ358" s="16" t="s">
        <v>844</v>
      </c>
      <c r="AAA358" s="16" t="s">
        <v>843</v>
      </c>
      <c r="AAB358" s="16" t="s">
        <v>843</v>
      </c>
      <c r="AAC358" s="16">
        <v>2</v>
      </c>
      <c r="AAD358" s="16" t="s">
        <v>1056</v>
      </c>
      <c r="AAE358" s="16" t="s">
        <v>843</v>
      </c>
      <c r="AAF358" s="16" t="s">
        <v>844</v>
      </c>
      <c r="AAG358" s="16" t="s">
        <v>843</v>
      </c>
      <c r="AAH358" s="16" t="s">
        <v>843</v>
      </c>
      <c r="AAI358" s="16" t="s">
        <v>843</v>
      </c>
      <c r="AAJ358" s="16" t="s">
        <v>624</v>
      </c>
      <c r="AAK358" s="16" t="s">
        <v>633</v>
      </c>
      <c r="AAL358" s="16" t="s">
        <v>904</v>
      </c>
      <c r="AAM358" s="16" t="s">
        <v>663</v>
      </c>
      <c r="AAN358" s="16" t="s">
        <v>8707</v>
      </c>
      <c r="AAO358" s="16" t="s">
        <v>1018</v>
      </c>
      <c r="AAP358" s="16" t="s">
        <v>8708</v>
      </c>
      <c r="AAS358" s="16">
        <v>18000</v>
      </c>
      <c r="AAT358" s="16" t="s">
        <v>1068</v>
      </c>
      <c r="AAU358" s="16" t="s">
        <v>782</v>
      </c>
      <c r="AAV358" s="16" t="s">
        <v>782</v>
      </c>
      <c r="AAW358" s="16" t="s">
        <v>782</v>
      </c>
      <c r="AAX358" s="16" t="s">
        <v>844</v>
      </c>
      <c r="AAY358" s="16" t="s">
        <v>8727</v>
      </c>
      <c r="AAZ358" s="16" t="s">
        <v>782</v>
      </c>
      <c r="ABA358" s="16" t="s">
        <v>783</v>
      </c>
      <c r="ABB358" s="16" t="s">
        <v>782</v>
      </c>
      <c r="ABC358" s="16" t="s">
        <v>783</v>
      </c>
      <c r="ABD358" s="16" t="s">
        <v>782</v>
      </c>
      <c r="ABE358" s="16" t="s">
        <v>783</v>
      </c>
      <c r="ABF358" s="16" t="s">
        <v>782</v>
      </c>
      <c r="ABG358" s="16" t="s">
        <v>783</v>
      </c>
      <c r="ABH358" s="16" t="s">
        <v>783</v>
      </c>
      <c r="ABI358" s="16" t="s">
        <v>783</v>
      </c>
      <c r="ABJ358" s="16" t="s">
        <v>782</v>
      </c>
      <c r="ABK358" s="16" t="s">
        <v>782</v>
      </c>
      <c r="ABL358" s="16" t="s">
        <v>8728</v>
      </c>
      <c r="ABM358" s="16" t="s">
        <v>843</v>
      </c>
      <c r="ABN358" s="16" t="s">
        <v>1033</v>
      </c>
      <c r="ABO358" s="16" t="s">
        <v>486</v>
      </c>
      <c r="ABP358" s="16" t="s">
        <v>972</v>
      </c>
      <c r="ABQ358" s="16" t="s">
        <v>4297</v>
      </c>
      <c r="ABR358" s="16" t="s">
        <v>470</v>
      </c>
      <c r="ABS358" s="16" t="s">
        <v>451</v>
      </c>
      <c r="ABT358" s="16" t="s">
        <v>8732</v>
      </c>
      <c r="ABU358" s="16" t="s">
        <v>1056</v>
      </c>
      <c r="ABV358" s="16" t="s">
        <v>487</v>
      </c>
      <c r="ABW358" s="16" t="s">
        <v>486</v>
      </c>
      <c r="ABX358" s="16" t="s">
        <v>892</v>
      </c>
      <c r="ABY358" s="16" t="s">
        <v>486</v>
      </c>
      <c r="ABZ358" s="16" t="s">
        <v>486</v>
      </c>
      <c r="ACA358" s="16" t="s">
        <v>759</v>
      </c>
      <c r="ACB358" s="16" t="s">
        <v>768</v>
      </c>
      <c r="ACC358" s="16" t="s">
        <v>737</v>
      </c>
      <c r="ACD358" s="16" t="s">
        <v>487</v>
      </c>
      <c r="ACE358" s="16" t="s">
        <v>487</v>
      </c>
      <c r="ACG358" s="16" t="s">
        <v>1014</v>
      </c>
      <c r="ACH358" s="16" t="s">
        <v>1009</v>
      </c>
      <c r="ACI358" s="16" t="s">
        <v>462</v>
      </c>
      <c r="ACJ358" s="16">
        <v>1.1910000000000001</v>
      </c>
      <c r="ACK358" s="16" t="s">
        <v>478</v>
      </c>
      <c r="ACL358" s="16" t="s">
        <v>738</v>
      </c>
      <c r="ACM358" s="16" t="s">
        <v>1189</v>
      </c>
      <c r="ACN358" s="16" t="s">
        <v>1169</v>
      </c>
      <c r="ACO358" s="16" t="s">
        <v>1856</v>
      </c>
      <c r="ACQ358" s="16" t="s">
        <v>1202</v>
      </c>
      <c r="ACR358" s="16" t="s">
        <v>1645</v>
      </c>
      <c r="ACS358" s="16" t="s">
        <v>669</v>
      </c>
      <c r="ACT358" s="16" t="s">
        <v>1522</v>
      </c>
      <c r="ACU358" s="16" t="s">
        <v>831</v>
      </c>
      <c r="ACV358" s="16" t="s">
        <v>8756</v>
      </c>
      <c r="ACW358" s="16" t="s">
        <v>451</v>
      </c>
      <c r="ACX358" s="16" t="s">
        <v>1914</v>
      </c>
      <c r="ACY358" s="16" t="s">
        <v>1949</v>
      </c>
      <c r="ACZ358" s="16">
        <v>1</v>
      </c>
      <c r="ADA358" s="16">
        <v>1</v>
      </c>
      <c r="ADB358" s="16">
        <v>1</v>
      </c>
      <c r="ADC358" s="16">
        <v>1</v>
      </c>
      <c r="ADD358" s="16">
        <v>1</v>
      </c>
      <c r="ADE358" s="16" t="s">
        <v>8712</v>
      </c>
      <c r="ADF358" s="16">
        <v>0</v>
      </c>
      <c r="ADG358" s="16" t="s">
        <v>486</v>
      </c>
      <c r="ADH358" s="16">
        <v>3</v>
      </c>
      <c r="ADI358" s="16" t="s">
        <v>486</v>
      </c>
      <c r="ADJ358" s="16" t="s">
        <v>1743</v>
      </c>
      <c r="ADK358" s="16" t="s">
        <v>1750</v>
      </c>
      <c r="ADL358" s="16" t="s">
        <v>1762</v>
      </c>
      <c r="ADM358" s="16" t="s">
        <v>13195</v>
      </c>
      <c r="ADN358" s="16" t="s">
        <v>13196</v>
      </c>
      <c r="ADO358" s="16" t="s">
        <v>13197</v>
      </c>
      <c r="ADP358" s="16" t="s">
        <v>13196</v>
      </c>
      <c r="ADQ358" s="16" t="s">
        <v>13196</v>
      </c>
      <c r="ADR358" s="16" t="s">
        <v>13194</v>
      </c>
      <c r="ADY358" s="16" t="s">
        <v>1062</v>
      </c>
      <c r="AEB358" s="16">
        <v>7713.3333333333303</v>
      </c>
      <c r="AEC358" s="16" t="s">
        <v>1060</v>
      </c>
      <c r="AED358" s="16">
        <v>6000</v>
      </c>
      <c r="AEE358" s="16" t="s">
        <v>952</v>
      </c>
      <c r="AEI358" s="16">
        <v>666.67</v>
      </c>
      <c r="AEJ358" s="16">
        <v>1066.67</v>
      </c>
      <c r="AEK358" s="16">
        <v>533.33000000000004</v>
      </c>
      <c r="AEL358" s="16">
        <v>66.67</v>
      </c>
      <c r="AEM358" s="16">
        <v>66.67</v>
      </c>
      <c r="AEN358" s="16">
        <v>133.33000000000001</v>
      </c>
      <c r="AEO358" s="16">
        <v>60</v>
      </c>
      <c r="AEP358" s="16">
        <v>33.33</v>
      </c>
    </row>
    <row r="359" spans="1:822" x14ac:dyDescent="0.25">
      <c r="A359" s="30">
        <v>45833</v>
      </c>
      <c r="B359" s="16" t="s">
        <v>10604</v>
      </c>
      <c r="C359" s="16" t="s">
        <v>867</v>
      </c>
      <c r="D359" s="16" t="s">
        <v>867</v>
      </c>
      <c r="E359" s="16">
        <v>70</v>
      </c>
      <c r="F359" s="16" t="s">
        <v>8153</v>
      </c>
      <c r="G359" s="16" t="s">
        <v>4113</v>
      </c>
      <c r="I359" s="16" t="s">
        <v>4162</v>
      </c>
      <c r="Z359" s="16" t="s">
        <v>992</v>
      </c>
      <c r="AA359" s="16" t="s">
        <v>470</v>
      </c>
      <c r="AB359" s="16">
        <v>3</v>
      </c>
      <c r="AC359" s="16" t="s">
        <v>843</v>
      </c>
      <c r="AD359" s="16" t="s">
        <v>843</v>
      </c>
      <c r="AE359" s="16" t="s">
        <v>844</v>
      </c>
      <c r="AF359" s="16" t="s">
        <v>1056</v>
      </c>
      <c r="AG359" s="16" t="s">
        <v>843</v>
      </c>
      <c r="AH359" s="16" t="s">
        <v>1056</v>
      </c>
      <c r="AI359" s="16" t="s">
        <v>844</v>
      </c>
      <c r="AJ359" s="16" t="s">
        <v>843</v>
      </c>
      <c r="AK359" s="16" t="s">
        <v>844</v>
      </c>
      <c r="AM359" s="16" t="s">
        <v>737</v>
      </c>
      <c r="AN359" s="16" t="s">
        <v>759</v>
      </c>
      <c r="AP359" s="16" t="s">
        <v>770</v>
      </c>
      <c r="AR359" s="16" t="s">
        <v>6907</v>
      </c>
      <c r="BB359" s="16">
        <v>4</v>
      </c>
      <c r="BC359" s="16" t="s">
        <v>7878</v>
      </c>
      <c r="BE359" s="16" t="s">
        <v>5098</v>
      </c>
      <c r="BV359" s="16" t="s">
        <v>4433</v>
      </c>
      <c r="BW359" s="16" t="s">
        <v>844</v>
      </c>
      <c r="BX359" s="16" t="s">
        <v>843</v>
      </c>
      <c r="BY359" s="16" t="s">
        <v>843</v>
      </c>
      <c r="BZ359" s="16" t="s">
        <v>843</v>
      </c>
      <c r="CA359" s="16" t="s">
        <v>843</v>
      </c>
      <c r="CB359" s="16" t="s">
        <v>843</v>
      </c>
      <c r="CC359" s="16" t="s">
        <v>843</v>
      </c>
      <c r="CD359" s="16" t="s">
        <v>843</v>
      </c>
      <c r="CE359" s="16" t="s">
        <v>843</v>
      </c>
      <c r="CF359" s="16" t="s">
        <v>843</v>
      </c>
      <c r="CG359" s="16" t="s">
        <v>843</v>
      </c>
      <c r="CH359" s="16" t="s">
        <v>843</v>
      </c>
      <c r="CI359" s="16" t="s">
        <v>843</v>
      </c>
      <c r="CJ359" s="16" t="s">
        <v>843</v>
      </c>
      <c r="CK359" s="16" t="s">
        <v>843</v>
      </c>
      <c r="CP359" s="16" t="s">
        <v>867</v>
      </c>
      <c r="CQ359" s="16" t="s">
        <v>5191</v>
      </c>
      <c r="CR359" s="16" t="s">
        <v>844</v>
      </c>
      <c r="CS359" s="16" t="s">
        <v>843</v>
      </c>
      <c r="CT359" s="16" t="s">
        <v>843</v>
      </c>
      <c r="CU359" s="16" t="s">
        <v>843</v>
      </c>
      <c r="CV359" s="16" t="s">
        <v>843</v>
      </c>
      <c r="CW359" s="16" t="s">
        <v>843</v>
      </c>
      <c r="CX359" s="16" t="s">
        <v>843</v>
      </c>
      <c r="CY359" s="16" t="s">
        <v>843</v>
      </c>
      <c r="CZ359" s="16" t="s">
        <v>843</v>
      </c>
      <c r="DA359" s="16" t="s">
        <v>5184</v>
      </c>
      <c r="DX359" s="16" t="s">
        <v>867</v>
      </c>
      <c r="DY359" s="16" t="s">
        <v>867</v>
      </c>
      <c r="GC359" s="16" t="s">
        <v>5342</v>
      </c>
      <c r="GF359" s="16" t="s">
        <v>867</v>
      </c>
      <c r="GG359" s="16" t="s">
        <v>867</v>
      </c>
      <c r="GV359" s="16" t="s">
        <v>9238</v>
      </c>
      <c r="GW359" s="16" t="s">
        <v>843</v>
      </c>
      <c r="GX359" s="16" t="s">
        <v>844</v>
      </c>
      <c r="GY359" s="16" t="s">
        <v>843</v>
      </c>
      <c r="GZ359" s="16" t="s">
        <v>844</v>
      </c>
      <c r="HA359" s="16" t="s">
        <v>843</v>
      </c>
      <c r="HB359" s="16" t="s">
        <v>843</v>
      </c>
      <c r="HC359" s="16" t="s">
        <v>843</v>
      </c>
      <c r="HD359" s="16" t="s">
        <v>843</v>
      </c>
      <c r="HE359" s="16" t="s">
        <v>843</v>
      </c>
      <c r="HF359" s="16" t="s">
        <v>843</v>
      </c>
      <c r="HH359" s="16" t="s">
        <v>5456</v>
      </c>
      <c r="HK359" s="16" t="s">
        <v>865</v>
      </c>
      <c r="HM359" s="16" t="s">
        <v>865</v>
      </c>
      <c r="HZ359" s="16" t="s">
        <v>7944</v>
      </c>
      <c r="KE359" s="16" t="s">
        <v>5585</v>
      </c>
      <c r="KG359" s="16" t="s">
        <v>7018</v>
      </c>
      <c r="KH359" s="16" t="s">
        <v>7033</v>
      </c>
      <c r="KI359" s="16" t="s">
        <v>865</v>
      </c>
      <c r="LG359" s="16" t="s">
        <v>867</v>
      </c>
      <c r="LH359" s="16" t="s">
        <v>865</v>
      </c>
      <c r="LI359" s="16" t="s">
        <v>867</v>
      </c>
      <c r="LJ359" s="16" t="s">
        <v>867</v>
      </c>
      <c r="LK359" s="16" t="s">
        <v>867</v>
      </c>
      <c r="LL359" s="16" t="s">
        <v>5663</v>
      </c>
      <c r="LM359" s="16" t="s">
        <v>843</v>
      </c>
      <c r="LN359" s="16" t="s">
        <v>843</v>
      </c>
      <c r="LO359" s="16" t="s">
        <v>844</v>
      </c>
      <c r="LP359" s="16" t="s">
        <v>843</v>
      </c>
      <c r="LQ359" s="16" t="s">
        <v>843</v>
      </c>
      <c r="LR359" s="16" t="s">
        <v>843</v>
      </c>
      <c r="LS359" s="16" t="s">
        <v>843</v>
      </c>
      <c r="LT359" s="16" t="s">
        <v>843</v>
      </c>
      <c r="LU359" s="16" t="s">
        <v>843</v>
      </c>
      <c r="LV359" s="16" t="s">
        <v>843</v>
      </c>
      <c r="LW359" s="16" t="s">
        <v>843</v>
      </c>
      <c r="LX359" s="16" t="s">
        <v>843</v>
      </c>
      <c r="LY359" s="16" t="s">
        <v>843</v>
      </c>
      <c r="LZ359" s="16" t="s">
        <v>843</v>
      </c>
      <c r="MA359" s="16" t="s">
        <v>843</v>
      </c>
      <c r="MC359" s="16" t="s">
        <v>5694</v>
      </c>
      <c r="MD359" s="16" t="s">
        <v>844</v>
      </c>
      <c r="ME359" s="16" t="s">
        <v>843</v>
      </c>
      <c r="MF359" s="16" t="s">
        <v>843</v>
      </c>
      <c r="MG359" s="16" t="s">
        <v>843</v>
      </c>
      <c r="MH359" s="16" t="s">
        <v>843</v>
      </c>
      <c r="MI359" s="16" t="s">
        <v>843</v>
      </c>
      <c r="MJ359" s="16" t="s">
        <v>843</v>
      </c>
      <c r="MK359" s="16" t="s">
        <v>843</v>
      </c>
      <c r="ML359" s="16" t="s">
        <v>843</v>
      </c>
      <c r="MM359" s="16" t="s">
        <v>843</v>
      </c>
      <c r="MN359" s="16" t="s">
        <v>843</v>
      </c>
      <c r="MO359" s="16" t="s">
        <v>843</v>
      </c>
      <c r="MP359" s="16" t="s">
        <v>843</v>
      </c>
      <c r="MQ359" s="16" t="s">
        <v>843</v>
      </c>
      <c r="MR359" s="16" t="s">
        <v>843</v>
      </c>
      <c r="MS359" s="16" t="s">
        <v>843</v>
      </c>
      <c r="MT359" s="16" t="s">
        <v>843</v>
      </c>
      <c r="MU359" s="16" t="s">
        <v>843</v>
      </c>
      <c r="MV359" s="16" t="s">
        <v>843</v>
      </c>
      <c r="NS359" s="16" t="s">
        <v>5694</v>
      </c>
      <c r="NT359" s="16" t="s">
        <v>844</v>
      </c>
      <c r="NU359" s="16" t="s">
        <v>843</v>
      </c>
      <c r="NV359" s="16" t="s">
        <v>843</v>
      </c>
      <c r="NW359" s="16" t="s">
        <v>843</v>
      </c>
      <c r="NX359" s="16" t="s">
        <v>843</v>
      </c>
      <c r="NY359" s="16" t="s">
        <v>843</v>
      </c>
      <c r="NZ359" s="16" t="s">
        <v>843</v>
      </c>
      <c r="OA359" s="16" t="s">
        <v>843</v>
      </c>
      <c r="OB359" s="16" t="s">
        <v>843</v>
      </c>
      <c r="OC359" s="16" t="s">
        <v>843</v>
      </c>
      <c r="OD359" s="16" t="s">
        <v>843</v>
      </c>
      <c r="OE359" s="16" t="s">
        <v>843</v>
      </c>
      <c r="OF359" s="16" t="s">
        <v>843</v>
      </c>
      <c r="OG359" s="16" t="s">
        <v>843</v>
      </c>
      <c r="OH359" s="16" t="s">
        <v>843</v>
      </c>
      <c r="OI359" s="16" t="s">
        <v>843</v>
      </c>
      <c r="PC359" s="16" t="s">
        <v>867</v>
      </c>
      <c r="PE359" s="16" t="s">
        <v>867</v>
      </c>
      <c r="PF359" s="16" t="s">
        <v>7959</v>
      </c>
      <c r="PG359" s="16" t="s">
        <v>844</v>
      </c>
      <c r="PH359" s="16" t="s">
        <v>843</v>
      </c>
      <c r="PI359" s="16" t="s">
        <v>843</v>
      </c>
      <c r="PJ359" s="16" t="s">
        <v>843</v>
      </c>
      <c r="PK359" s="16" t="s">
        <v>843</v>
      </c>
      <c r="PL359" s="16" t="s">
        <v>843</v>
      </c>
      <c r="PM359" s="16" t="s">
        <v>843</v>
      </c>
      <c r="PN359" s="16" t="s">
        <v>843</v>
      </c>
      <c r="PY359" s="16" t="s">
        <v>865</v>
      </c>
      <c r="QP359" s="16" t="s">
        <v>865</v>
      </c>
      <c r="QR359" s="16" t="s">
        <v>867</v>
      </c>
      <c r="QT359" s="16" t="s">
        <v>867</v>
      </c>
      <c r="QV359" s="16" t="s">
        <v>865</v>
      </c>
      <c r="QX359" s="16" t="s">
        <v>865</v>
      </c>
      <c r="QY359" s="16" t="s">
        <v>867</v>
      </c>
      <c r="RD359" s="16" t="s">
        <v>865</v>
      </c>
      <c r="RF359" s="16" t="s">
        <v>865</v>
      </c>
      <c r="RH359" s="16" t="s">
        <v>865</v>
      </c>
      <c r="RJ359" s="16" t="s">
        <v>865</v>
      </c>
      <c r="RN359" s="16" t="s">
        <v>7720</v>
      </c>
      <c r="RP359" s="16" t="s">
        <v>867</v>
      </c>
      <c r="RR359" s="16" t="s">
        <v>867</v>
      </c>
      <c r="RT359" s="16" t="s">
        <v>867</v>
      </c>
      <c r="RV359" s="16" t="s">
        <v>867</v>
      </c>
      <c r="RX359" s="16" t="s">
        <v>7720</v>
      </c>
      <c r="RZ359" s="16" t="s">
        <v>7720</v>
      </c>
      <c r="SQ359" s="16" t="s">
        <v>867</v>
      </c>
      <c r="SS359" s="16" t="s">
        <v>7293</v>
      </c>
      <c r="ST359" s="16" t="s">
        <v>7764</v>
      </c>
      <c r="TN359" s="16">
        <v>4000</v>
      </c>
      <c r="TO359" s="16">
        <v>0</v>
      </c>
      <c r="TP359" s="16">
        <v>0</v>
      </c>
      <c r="TQ359" s="16">
        <v>250</v>
      </c>
      <c r="TR359" s="16">
        <v>300</v>
      </c>
      <c r="TS359" s="16">
        <v>150</v>
      </c>
      <c r="TT359" s="16">
        <v>0</v>
      </c>
      <c r="TU359" s="16">
        <v>300</v>
      </c>
      <c r="TV359" s="16">
        <v>0</v>
      </c>
      <c r="TW359" s="16">
        <v>0</v>
      </c>
      <c r="TX359" s="16">
        <v>0</v>
      </c>
      <c r="TZ359" s="16" t="s">
        <v>7367</v>
      </c>
      <c r="UA359" s="16" t="s">
        <v>10605</v>
      </c>
      <c r="UB359" s="16">
        <v>0</v>
      </c>
      <c r="UC359" s="16" t="s">
        <v>844</v>
      </c>
      <c r="UD359" s="16" t="s">
        <v>844</v>
      </c>
      <c r="UE359" s="16" t="s">
        <v>844</v>
      </c>
      <c r="UF359" s="16" t="s">
        <v>844</v>
      </c>
      <c r="UG359" s="16" t="s">
        <v>843</v>
      </c>
      <c r="UH359" s="16" t="s">
        <v>843</v>
      </c>
      <c r="US359" s="16" t="s">
        <v>6008</v>
      </c>
      <c r="UT359" s="16" t="s">
        <v>843</v>
      </c>
      <c r="UU359" s="16" t="s">
        <v>843</v>
      </c>
      <c r="UV359" s="16" t="s">
        <v>843</v>
      </c>
      <c r="UW359" s="16" t="s">
        <v>843</v>
      </c>
      <c r="UX359" s="16" t="s">
        <v>843</v>
      </c>
      <c r="UY359" s="16" t="s">
        <v>843</v>
      </c>
      <c r="UZ359" s="16" t="s">
        <v>844</v>
      </c>
      <c r="VA359" s="16" t="s">
        <v>843</v>
      </c>
      <c r="VB359" s="16" t="s">
        <v>843</v>
      </c>
      <c r="VC359" s="16" t="s">
        <v>843</v>
      </c>
      <c r="VD359" s="16" t="s">
        <v>843</v>
      </c>
      <c r="VE359" s="16" t="s">
        <v>843</v>
      </c>
      <c r="VF359" s="16" t="s">
        <v>843</v>
      </c>
      <c r="VG359" s="16" t="s">
        <v>843</v>
      </c>
      <c r="VJ359" s="16">
        <v>3000</v>
      </c>
      <c r="VK359" s="16" t="s">
        <v>6102</v>
      </c>
      <c r="VL359" s="16" t="s">
        <v>843</v>
      </c>
      <c r="VM359" s="16" t="s">
        <v>843</v>
      </c>
      <c r="VN359" s="16" t="s">
        <v>843</v>
      </c>
      <c r="VO359" s="16" t="s">
        <v>843</v>
      </c>
      <c r="VP359" s="16" t="s">
        <v>844</v>
      </c>
      <c r="VQ359" s="16" t="s">
        <v>843</v>
      </c>
      <c r="VR359" s="16" t="s">
        <v>843</v>
      </c>
      <c r="VS359" s="16" t="s">
        <v>843</v>
      </c>
      <c r="VT359" s="16" t="s">
        <v>843</v>
      </c>
      <c r="VV359" s="16">
        <v>4000</v>
      </c>
      <c r="VX359" s="16" t="s">
        <v>6028</v>
      </c>
      <c r="VY359" s="16" t="s">
        <v>844</v>
      </c>
      <c r="VZ359" s="16" t="s">
        <v>843</v>
      </c>
      <c r="WA359" s="16" t="s">
        <v>843</v>
      </c>
      <c r="WB359" s="16" t="s">
        <v>843</v>
      </c>
      <c r="WC359" s="16" t="s">
        <v>843</v>
      </c>
      <c r="WD359" s="16" t="s">
        <v>843</v>
      </c>
      <c r="WE359" s="16" t="s">
        <v>843</v>
      </c>
      <c r="WF359" s="16" t="s">
        <v>843</v>
      </c>
      <c r="WH359" s="16">
        <v>3250</v>
      </c>
      <c r="WO359" s="16" t="s">
        <v>6926</v>
      </c>
      <c r="YN359" s="16" t="s">
        <v>7040</v>
      </c>
      <c r="YP359" s="16" t="s">
        <v>7981</v>
      </c>
      <c r="YR359" s="16" t="s">
        <v>10606</v>
      </c>
      <c r="YS359" s="16" t="s">
        <v>10607</v>
      </c>
      <c r="YT359" s="16" t="s">
        <v>8694</v>
      </c>
      <c r="YU359" s="16" t="s">
        <v>10608</v>
      </c>
      <c r="YV359" s="16" t="s">
        <v>8696</v>
      </c>
      <c r="YW359" s="16" t="s">
        <v>844</v>
      </c>
      <c r="YX359" s="16" t="s">
        <v>8696</v>
      </c>
      <c r="YY359" s="16" t="s">
        <v>843</v>
      </c>
      <c r="YZ359" s="16" t="s">
        <v>843</v>
      </c>
      <c r="ZA359" s="16" t="s">
        <v>843</v>
      </c>
      <c r="ZB359" s="16">
        <v>5000</v>
      </c>
      <c r="ZC359" s="16" t="s">
        <v>9762</v>
      </c>
      <c r="ZD359" s="16" t="s">
        <v>843</v>
      </c>
      <c r="ZE359" s="16" t="s">
        <v>8995</v>
      </c>
      <c r="ZF359" s="16" t="s">
        <v>8723</v>
      </c>
      <c r="ZG359" s="16" t="s">
        <v>8739</v>
      </c>
      <c r="ZH359" s="16" t="s">
        <v>8752</v>
      </c>
      <c r="ZI359" s="16" t="s">
        <v>843</v>
      </c>
      <c r="ZJ359" s="16" t="s">
        <v>843</v>
      </c>
      <c r="ZK359" s="16" t="s">
        <v>843</v>
      </c>
      <c r="ZL359" s="16" t="s">
        <v>8739</v>
      </c>
      <c r="ZM359" s="16" t="s">
        <v>843</v>
      </c>
      <c r="ZN359" s="16" t="s">
        <v>8815</v>
      </c>
      <c r="ZO359" s="16" t="s">
        <v>487</v>
      </c>
      <c r="ZP359" s="16" t="s">
        <v>487</v>
      </c>
      <c r="ZQ359" s="16" t="s">
        <v>487</v>
      </c>
      <c r="ZR359" s="16" t="s">
        <v>487</v>
      </c>
      <c r="ZS359" s="16" t="s">
        <v>9278</v>
      </c>
      <c r="ZT359" s="16" t="s">
        <v>8705</v>
      </c>
      <c r="ZU359" s="16" t="s">
        <v>8706</v>
      </c>
      <c r="ZV359" s="16" t="s">
        <v>487</v>
      </c>
      <c r="ZW359" s="16" t="s">
        <v>844</v>
      </c>
      <c r="ZX359" s="16" t="s">
        <v>843</v>
      </c>
      <c r="ZY359" s="16" t="s">
        <v>1056</v>
      </c>
      <c r="ZZ359" s="16" t="s">
        <v>844</v>
      </c>
      <c r="AAA359" s="16" t="s">
        <v>1056</v>
      </c>
      <c r="AAB359" s="16" t="s">
        <v>843</v>
      </c>
      <c r="AAC359" s="16">
        <v>1</v>
      </c>
      <c r="AAD359" s="16" t="s">
        <v>1056</v>
      </c>
      <c r="AAE359" s="16" t="s">
        <v>843</v>
      </c>
      <c r="AAF359" s="16" t="s">
        <v>843</v>
      </c>
      <c r="AAG359" s="16" t="s">
        <v>843</v>
      </c>
      <c r="AAH359" s="16" t="s">
        <v>843</v>
      </c>
      <c r="AAI359" s="16" t="s">
        <v>844</v>
      </c>
      <c r="AAJ359" s="16" t="s">
        <v>612</v>
      </c>
      <c r="AAK359" s="16" t="s">
        <v>633</v>
      </c>
      <c r="AAL359" s="16" t="s">
        <v>904</v>
      </c>
      <c r="AAM359" s="16" t="s">
        <v>663</v>
      </c>
      <c r="AAN359" s="16" t="s">
        <v>8707</v>
      </c>
      <c r="AAO359" s="16" t="s">
        <v>1019</v>
      </c>
      <c r="AAP359" s="16" t="s">
        <v>8708</v>
      </c>
      <c r="AAQ359" s="16" t="s">
        <v>8816</v>
      </c>
      <c r="AAS359" s="16">
        <v>8127.93</v>
      </c>
      <c r="AAT359" s="16" t="s">
        <v>782</v>
      </c>
      <c r="AAU359" s="16" t="s">
        <v>782</v>
      </c>
      <c r="AAV359" s="16" t="s">
        <v>782</v>
      </c>
      <c r="AAW359" s="16" t="s">
        <v>782</v>
      </c>
      <c r="AAX359" s="16" t="s">
        <v>843</v>
      </c>
      <c r="AAY359" s="16" t="s">
        <v>8710</v>
      </c>
      <c r="AAZ359" s="16" t="s">
        <v>782</v>
      </c>
      <c r="ABA359" s="16" t="s">
        <v>783</v>
      </c>
      <c r="ABB359" s="16" t="s">
        <v>782</v>
      </c>
      <c r="ABC359" s="16" t="s">
        <v>783</v>
      </c>
      <c r="ABD359" s="16" t="s">
        <v>783</v>
      </c>
      <c r="ABE359" s="16" t="s">
        <v>783</v>
      </c>
      <c r="ABF359" s="16" t="s">
        <v>782</v>
      </c>
      <c r="ABG359" s="16" t="s">
        <v>782</v>
      </c>
      <c r="ABH359" s="16" t="s">
        <v>782</v>
      </c>
      <c r="ABI359" s="16" t="s">
        <v>782</v>
      </c>
      <c r="ABJ359" s="16" t="s">
        <v>783</v>
      </c>
      <c r="ABK359" s="16" t="s">
        <v>783</v>
      </c>
      <c r="ABL359" s="16" t="s">
        <v>8769</v>
      </c>
      <c r="ABM359" s="16" t="s">
        <v>843</v>
      </c>
      <c r="ABN359" s="16" t="s">
        <v>1034</v>
      </c>
      <c r="ABP359" s="16" t="s">
        <v>972</v>
      </c>
      <c r="ABQ359" s="16" t="s">
        <v>4321</v>
      </c>
      <c r="ABR359" s="16" t="s">
        <v>470</v>
      </c>
      <c r="ABS359" s="16" t="s">
        <v>457</v>
      </c>
      <c r="ABT359" s="16" t="s">
        <v>8732</v>
      </c>
      <c r="ABU359" s="16" t="s">
        <v>1056</v>
      </c>
      <c r="ABV359" s="16" t="s">
        <v>487</v>
      </c>
      <c r="ABW359" s="16" t="s">
        <v>486</v>
      </c>
      <c r="ABX359" s="16" t="s">
        <v>892</v>
      </c>
      <c r="ABY359" s="16" t="s">
        <v>486</v>
      </c>
      <c r="ABZ359" s="16" t="s">
        <v>486</v>
      </c>
      <c r="ACA359" s="16" t="s">
        <v>759</v>
      </c>
      <c r="ACB359" s="16" t="s">
        <v>770</v>
      </c>
      <c r="ACC359" s="16" t="s">
        <v>737</v>
      </c>
      <c r="ACD359" s="16" t="s">
        <v>486</v>
      </c>
      <c r="ACE359" s="16" t="s">
        <v>486</v>
      </c>
      <c r="ACG359" s="16" t="s">
        <v>1014</v>
      </c>
      <c r="ACH359" s="16" t="s">
        <v>1009</v>
      </c>
      <c r="ACI359" s="16" t="s">
        <v>462</v>
      </c>
      <c r="ACJ359" s="16">
        <v>1.1910000000000001</v>
      </c>
      <c r="ACK359" s="16" t="s">
        <v>478</v>
      </c>
      <c r="ACL359" s="16" t="s">
        <v>738</v>
      </c>
      <c r="ACM359" s="16" t="s">
        <v>1190</v>
      </c>
      <c r="ACN359" s="16" t="s">
        <v>1169</v>
      </c>
      <c r="ACO359" s="16" t="s">
        <v>1856</v>
      </c>
      <c r="ACP359" s="16">
        <v>3250</v>
      </c>
      <c r="ACQ359" s="16" t="s">
        <v>1202</v>
      </c>
      <c r="ACR359" s="16" t="s">
        <v>1644</v>
      </c>
      <c r="ACS359" s="16" t="s">
        <v>669</v>
      </c>
      <c r="ACT359" s="16" t="s">
        <v>1522</v>
      </c>
      <c r="ACU359" s="16" t="s">
        <v>833</v>
      </c>
      <c r="ACV359" s="16" t="s">
        <v>8711</v>
      </c>
      <c r="ACW359" s="16" t="s">
        <v>878</v>
      </c>
      <c r="ACX359" s="16" t="s">
        <v>1915</v>
      </c>
      <c r="ACY359" s="16" t="s">
        <v>1947</v>
      </c>
      <c r="ACZ359" s="16">
        <v>1</v>
      </c>
      <c r="ADA359" s="16">
        <v>0</v>
      </c>
      <c r="ADB359" s="16">
        <v>1</v>
      </c>
      <c r="ADC359" s="16">
        <v>1</v>
      </c>
      <c r="ADD359" s="16">
        <v>1</v>
      </c>
      <c r="ADE359" s="16" t="s">
        <v>9236</v>
      </c>
      <c r="ADF359" s="16">
        <v>0</v>
      </c>
      <c r="ADG359" s="16" t="s">
        <v>487</v>
      </c>
      <c r="ADH359" s="16">
        <v>2</v>
      </c>
      <c r="ADI359" s="16" t="s">
        <v>486</v>
      </c>
      <c r="ADJ359" s="16" t="s">
        <v>1744</v>
      </c>
      <c r="ADK359" s="16" t="s">
        <v>13194</v>
      </c>
      <c r="ADL359" s="16" t="s">
        <v>13194</v>
      </c>
      <c r="ADM359" s="16" t="s">
        <v>13195</v>
      </c>
      <c r="ADN359" s="16" t="s">
        <v>13196</v>
      </c>
      <c r="ADO359" s="16" t="s">
        <v>13197</v>
      </c>
      <c r="ADP359" s="16" t="s">
        <v>13196</v>
      </c>
      <c r="ADQ359" s="16" t="s">
        <v>13194</v>
      </c>
      <c r="ADR359" s="16" t="s">
        <v>13194</v>
      </c>
      <c r="ADS359" s="16" t="s">
        <v>13194</v>
      </c>
      <c r="ADT359" s="16" t="s">
        <v>1757</v>
      </c>
      <c r="ADU359" s="16" t="s">
        <v>8817</v>
      </c>
      <c r="ADW359" s="16" t="s">
        <v>8729</v>
      </c>
      <c r="ADY359" s="16" t="s">
        <v>1062</v>
      </c>
      <c r="ADZ359" s="16">
        <v>5000</v>
      </c>
      <c r="AEC359" s="16" t="s">
        <v>1063</v>
      </c>
      <c r="AED359" s="16">
        <v>2709.31</v>
      </c>
      <c r="AEE359" s="16" t="s">
        <v>952</v>
      </c>
      <c r="AEF359" s="16">
        <v>10250</v>
      </c>
      <c r="AEI359" s="16">
        <v>1333.33</v>
      </c>
      <c r="AEL359" s="16">
        <v>83.33</v>
      </c>
      <c r="AEN359" s="16">
        <v>100</v>
      </c>
      <c r="AEO359" s="16">
        <v>50</v>
      </c>
      <c r="AEP359" s="16">
        <v>100</v>
      </c>
    </row>
    <row r="360" spans="1:822" x14ac:dyDescent="0.25">
      <c r="A360" s="30">
        <v>45833</v>
      </c>
      <c r="B360" s="16" t="s">
        <v>10609</v>
      </c>
      <c r="C360" s="16" t="s">
        <v>867</v>
      </c>
      <c r="D360" s="16" t="s">
        <v>867</v>
      </c>
      <c r="E360" s="16">
        <v>31</v>
      </c>
      <c r="F360" s="16" t="s">
        <v>8153</v>
      </c>
      <c r="G360" s="16" t="s">
        <v>4113</v>
      </c>
      <c r="I360" s="16" t="s">
        <v>4174</v>
      </c>
      <c r="Z360" s="16" t="s">
        <v>993</v>
      </c>
      <c r="AA360" s="16" t="s">
        <v>470</v>
      </c>
      <c r="AB360" s="16">
        <v>1</v>
      </c>
      <c r="AC360" s="16" t="s">
        <v>844</v>
      </c>
      <c r="AD360" s="16" t="s">
        <v>843</v>
      </c>
      <c r="AE360" s="16" t="s">
        <v>843</v>
      </c>
      <c r="AF360" s="16" t="s">
        <v>844</v>
      </c>
      <c r="AG360" s="16" t="s">
        <v>843</v>
      </c>
      <c r="AH360" s="16" t="s">
        <v>844</v>
      </c>
      <c r="AI360" s="16" t="s">
        <v>843</v>
      </c>
      <c r="AJ360" s="16" t="s">
        <v>843</v>
      </c>
      <c r="AK360" s="16" t="s">
        <v>843</v>
      </c>
      <c r="AM360" s="16" t="s">
        <v>737</v>
      </c>
      <c r="AN360" s="16" t="s">
        <v>759</v>
      </c>
      <c r="AP360" s="16" t="s">
        <v>768</v>
      </c>
      <c r="AR360" s="16" t="s">
        <v>6910</v>
      </c>
      <c r="BB360" s="16">
        <v>2</v>
      </c>
      <c r="BC360" s="16" t="s">
        <v>7875</v>
      </c>
      <c r="BE360" s="16" t="s">
        <v>5098</v>
      </c>
      <c r="BV360" s="16" t="s">
        <v>4433</v>
      </c>
      <c r="BW360" s="16" t="s">
        <v>844</v>
      </c>
      <c r="BX360" s="16" t="s">
        <v>843</v>
      </c>
      <c r="BY360" s="16" t="s">
        <v>843</v>
      </c>
      <c r="BZ360" s="16" t="s">
        <v>843</v>
      </c>
      <c r="CA360" s="16" t="s">
        <v>843</v>
      </c>
      <c r="CB360" s="16" t="s">
        <v>843</v>
      </c>
      <c r="CC360" s="16" t="s">
        <v>843</v>
      </c>
      <c r="CD360" s="16" t="s">
        <v>843</v>
      </c>
      <c r="CE360" s="16" t="s">
        <v>843</v>
      </c>
      <c r="CF360" s="16" t="s">
        <v>843</v>
      </c>
      <c r="CG360" s="16" t="s">
        <v>843</v>
      </c>
      <c r="CH360" s="16" t="s">
        <v>843</v>
      </c>
      <c r="CI360" s="16" t="s">
        <v>843</v>
      </c>
      <c r="CJ360" s="16" t="s">
        <v>843</v>
      </c>
      <c r="CK360" s="16" t="s">
        <v>843</v>
      </c>
      <c r="CP360" s="16" t="s">
        <v>867</v>
      </c>
      <c r="CQ360" s="16" t="s">
        <v>5191</v>
      </c>
      <c r="CR360" s="16" t="s">
        <v>844</v>
      </c>
      <c r="CS360" s="16" t="s">
        <v>843</v>
      </c>
      <c r="CT360" s="16" t="s">
        <v>843</v>
      </c>
      <c r="CU360" s="16" t="s">
        <v>843</v>
      </c>
      <c r="CV360" s="16" t="s">
        <v>843</v>
      </c>
      <c r="CW360" s="16" t="s">
        <v>843</v>
      </c>
      <c r="CX360" s="16" t="s">
        <v>843</v>
      </c>
      <c r="CY360" s="16" t="s">
        <v>843</v>
      </c>
      <c r="CZ360" s="16" t="s">
        <v>843</v>
      </c>
      <c r="DA360" s="16" t="s">
        <v>5184</v>
      </c>
      <c r="DX360" s="16" t="s">
        <v>7842</v>
      </c>
      <c r="DY360" s="16" t="s">
        <v>867</v>
      </c>
      <c r="GC360" s="16" t="s">
        <v>5330</v>
      </c>
      <c r="GF360" s="16" t="s">
        <v>867</v>
      </c>
      <c r="GG360" s="16" t="s">
        <v>867</v>
      </c>
      <c r="GV360" s="16" t="s">
        <v>5443</v>
      </c>
      <c r="GW360" s="16" t="s">
        <v>843</v>
      </c>
      <c r="GX360" s="16" t="s">
        <v>844</v>
      </c>
      <c r="GY360" s="16" t="s">
        <v>843</v>
      </c>
      <c r="GZ360" s="16" t="s">
        <v>843</v>
      </c>
      <c r="HA360" s="16" t="s">
        <v>843</v>
      </c>
      <c r="HB360" s="16" t="s">
        <v>843</v>
      </c>
      <c r="HC360" s="16" t="s">
        <v>843</v>
      </c>
      <c r="HD360" s="16" t="s">
        <v>843</v>
      </c>
      <c r="HE360" s="16" t="s">
        <v>843</v>
      </c>
      <c r="HF360" s="16" t="s">
        <v>843</v>
      </c>
      <c r="HH360" s="16" t="s">
        <v>5456</v>
      </c>
      <c r="HK360" s="16" t="s">
        <v>865</v>
      </c>
      <c r="HM360" s="16" t="s">
        <v>865</v>
      </c>
      <c r="HZ360" s="16" t="s">
        <v>7944</v>
      </c>
      <c r="KE360" s="16" t="s">
        <v>5582</v>
      </c>
      <c r="KG360" s="16" t="s">
        <v>7018</v>
      </c>
      <c r="KH360" s="16" t="s">
        <v>7033</v>
      </c>
      <c r="KI360" s="16" t="s">
        <v>865</v>
      </c>
      <c r="LG360" s="16" t="s">
        <v>867</v>
      </c>
      <c r="LH360" s="16" t="s">
        <v>867</v>
      </c>
      <c r="LI360" s="16" t="s">
        <v>867</v>
      </c>
      <c r="LJ360" s="16" t="s">
        <v>867</v>
      </c>
      <c r="LK360" s="16" t="s">
        <v>867</v>
      </c>
      <c r="LL360" s="16" t="s">
        <v>5657</v>
      </c>
      <c r="LM360" s="16" t="s">
        <v>844</v>
      </c>
      <c r="LN360" s="16" t="s">
        <v>843</v>
      </c>
      <c r="LO360" s="16" t="s">
        <v>843</v>
      </c>
      <c r="LP360" s="16" t="s">
        <v>843</v>
      </c>
      <c r="LQ360" s="16" t="s">
        <v>843</v>
      </c>
      <c r="LR360" s="16" t="s">
        <v>843</v>
      </c>
      <c r="LS360" s="16" t="s">
        <v>843</v>
      </c>
      <c r="LT360" s="16" t="s">
        <v>843</v>
      </c>
      <c r="LU360" s="16" t="s">
        <v>843</v>
      </c>
      <c r="LV360" s="16" t="s">
        <v>843</v>
      </c>
      <c r="LW360" s="16" t="s">
        <v>843</v>
      </c>
      <c r="LX360" s="16" t="s">
        <v>843</v>
      </c>
      <c r="LY360" s="16" t="s">
        <v>843</v>
      </c>
      <c r="LZ360" s="16" t="s">
        <v>843</v>
      </c>
      <c r="MA360" s="16" t="s">
        <v>843</v>
      </c>
      <c r="MC360" s="16" t="s">
        <v>5694</v>
      </c>
      <c r="MD360" s="16" t="s">
        <v>844</v>
      </c>
      <c r="ME360" s="16" t="s">
        <v>843</v>
      </c>
      <c r="MF360" s="16" t="s">
        <v>843</v>
      </c>
      <c r="MG360" s="16" t="s">
        <v>843</v>
      </c>
      <c r="MH360" s="16" t="s">
        <v>843</v>
      </c>
      <c r="MI360" s="16" t="s">
        <v>843</v>
      </c>
      <c r="MJ360" s="16" t="s">
        <v>843</v>
      </c>
      <c r="MK360" s="16" t="s">
        <v>843</v>
      </c>
      <c r="ML360" s="16" t="s">
        <v>843</v>
      </c>
      <c r="MM360" s="16" t="s">
        <v>843</v>
      </c>
      <c r="MN360" s="16" t="s">
        <v>843</v>
      </c>
      <c r="MO360" s="16" t="s">
        <v>843</v>
      </c>
      <c r="MP360" s="16" t="s">
        <v>843</v>
      </c>
      <c r="MQ360" s="16" t="s">
        <v>843</v>
      </c>
      <c r="MR360" s="16" t="s">
        <v>843</v>
      </c>
      <c r="MS360" s="16" t="s">
        <v>843</v>
      </c>
      <c r="MT360" s="16" t="s">
        <v>843</v>
      </c>
      <c r="MU360" s="16" t="s">
        <v>843</v>
      </c>
      <c r="MV360" s="16" t="s">
        <v>843</v>
      </c>
      <c r="PC360" s="16" t="s">
        <v>865</v>
      </c>
      <c r="PD360" s="16" t="s">
        <v>865</v>
      </c>
      <c r="PY360" s="16" t="s">
        <v>865</v>
      </c>
      <c r="QP360" s="16" t="s">
        <v>867</v>
      </c>
      <c r="QR360" s="16" t="s">
        <v>867</v>
      </c>
      <c r="QT360" s="16" t="s">
        <v>867</v>
      </c>
      <c r="QV360" s="16" t="s">
        <v>865</v>
      </c>
      <c r="QX360" s="16" t="s">
        <v>867</v>
      </c>
      <c r="QY360" s="16" t="s">
        <v>867</v>
      </c>
      <c r="RD360" s="16" t="s">
        <v>865</v>
      </c>
      <c r="RF360" s="16" t="s">
        <v>865</v>
      </c>
      <c r="RH360" s="16" t="s">
        <v>865</v>
      </c>
      <c r="RJ360" s="16" t="s">
        <v>865</v>
      </c>
      <c r="RN360" s="16" t="s">
        <v>867</v>
      </c>
      <c r="RP360" s="16" t="s">
        <v>867</v>
      </c>
      <c r="RR360" s="16" t="s">
        <v>867</v>
      </c>
      <c r="RT360" s="16" t="s">
        <v>867</v>
      </c>
      <c r="RV360" s="16" t="s">
        <v>867</v>
      </c>
      <c r="RX360" s="16" t="s">
        <v>867</v>
      </c>
      <c r="RZ360" s="16" t="s">
        <v>867</v>
      </c>
      <c r="SQ360" s="16" t="s">
        <v>865</v>
      </c>
      <c r="SS360" s="16" t="s">
        <v>7299</v>
      </c>
      <c r="ST360" s="16" t="s">
        <v>7761</v>
      </c>
      <c r="TN360" s="16">
        <v>2000</v>
      </c>
      <c r="TO360" s="16">
        <v>6000</v>
      </c>
      <c r="TP360" s="16">
        <v>1000</v>
      </c>
      <c r="TR360" s="16">
        <v>500</v>
      </c>
      <c r="TS360" s="16">
        <v>200</v>
      </c>
      <c r="TU360" s="16">
        <v>2000</v>
      </c>
      <c r="TZ360" s="16" t="s">
        <v>7367</v>
      </c>
      <c r="UA360" s="16" t="s">
        <v>8950</v>
      </c>
      <c r="UB360" s="16">
        <v>0</v>
      </c>
      <c r="UC360" s="16" t="s">
        <v>844</v>
      </c>
      <c r="UD360" s="16" t="s">
        <v>843</v>
      </c>
      <c r="UE360" s="16" t="s">
        <v>843</v>
      </c>
      <c r="UF360" s="16" t="s">
        <v>844</v>
      </c>
      <c r="UG360" s="16" t="s">
        <v>843</v>
      </c>
      <c r="UH360" s="16" t="s">
        <v>843</v>
      </c>
      <c r="VX360" s="16" t="s">
        <v>6028</v>
      </c>
      <c r="VY360" s="16" t="s">
        <v>844</v>
      </c>
      <c r="VZ360" s="16" t="s">
        <v>843</v>
      </c>
      <c r="WA360" s="16" t="s">
        <v>843</v>
      </c>
      <c r="WB360" s="16" t="s">
        <v>843</v>
      </c>
      <c r="WC360" s="16" t="s">
        <v>843</v>
      </c>
      <c r="WD360" s="16" t="s">
        <v>843</v>
      </c>
      <c r="WE360" s="16" t="s">
        <v>843</v>
      </c>
      <c r="WF360" s="16" t="s">
        <v>843</v>
      </c>
      <c r="WH360" s="16">
        <v>1625</v>
      </c>
      <c r="WO360" s="16" t="s">
        <v>6920</v>
      </c>
      <c r="XD360" s="16" t="s">
        <v>6975</v>
      </c>
      <c r="XE360" s="16" t="s">
        <v>843</v>
      </c>
      <c r="XF360" s="16" t="s">
        <v>843</v>
      </c>
      <c r="XG360" s="16" t="s">
        <v>844</v>
      </c>
      <c r="XH360" s="16" t="s">
        <v>843</v>
      </c>
      <c r="XI360" s="16" t="s">
        <v>843</v>
      </c>
      <c r="XJ360" s="16" t="s">
        <v>843</v>
      </c>
      <c r="XK360" s="16" t="s">
        <v>843</v>
      </c>
      <c r="XL360" s="16" t="s">
        <v>843</v>
      </c>
      <c r="XM360" s="16" t="s">
        <v>843</v>
      </c>
      <c r="XN360" s="16" t="s">
        <v>843</v>
      </c>
      <c r="XO360" s="16" t="s">
        <v>843</v>
      </c>
      <c r="XP360" s="16" t="s">
        <v>843</v>
      </c>
      <c r="XQ360" s="16" t="s">
        <v>843</v>
      </c>
      <c r="YF360" s="16" t="s">
        <v>865</v>
      </c>
      <c r="YN360" s="16" t="s">
        <v>7040</v>
      </c>
      <c r="YP360" s="16" t="s">
        <v>7990</v>
      </c>
      <c r="YR360" s="16" t="s">
        <v>10610</v>
      </c>
      <c r="YS360" s="16" t="s">
        <v>10611</v>
      </c>
      <c r="YT360" s="16" t="s">
        <v>8694</v>
      </c>
      <c r="YU360" s="16" t="s">
        <v>10612</v>
      </c>
      <c r="YV360" s="16" t="s">
        <v>8696</v>
      </c>
      <c r="YW360" s="16" t="s">
        <v>844</v>
      </c>
      <c r="YX360" s="16" t="s">
        <v>8696</v>
      </c>
      <c r="ZE360" s="16" t="s">
        <v>843</v>
      </c>
      <c r="ZO360" s="16" t="s">
        <v>487</v>
      </c>
      <c r="ZP360" s="16" t="s">
        <v>487</v>
      </c>
      <c r="ZQ360" s="16" t="s">
        <v>486</v>
      </c>
      <c r="ZR360" s="16" t="s">
        <v>486</v>
      </c>
      <c r="ZS360" s="16" t="s">
        <v>8704</v>
      </c>
      <c r="ZT360" s="16" t="s">
        <v>8705</v>
      </c>
      <c r="ZU360" s="16" t="s">
        <v>8706</v>
      </c>
      <c r="ZV360" s="16" t="s">
        <v>487</v>
      </c>
      <c r="ZW360" s="16" t="s">
        <v>843</v>
      </c>
      <c r="ZX360" s="16" t="s">
        <v>844</v>
      </c>
      <c r="ZY360" s="16" t="s">
        <v>844</v>
      </c>
      <c r="ZZ360" s="16" t="s">
        <v>843</v>
      </c>
      <c r="AAA360" s="16" t="s">
        <v>843</v>
      </c>
      <c r="AAB360" s="16" t="s">
        <v>843</v>
      </c>
      <c r="AAC360" s="16">
        <v>1</v>
      </c>
      <c r="AAD360" s="16" t="s">
        <v>844</v>
      </c>
      <c r="AAE360" s="16" t="s">
        <v>843</v>
      </c>
      <c r="AAF360" s="16" t="s">
        <v>843</v>
      </c>
      <c r="AAG360" s="16" t="s">
        <v>843</v>
      </c>
      <c r="AAH360" s="16" t="s">
        <v>843</v>
      </c>
      <c r="AAI360" s="16" t="s">
        <v>843</v>
      </c>
      <c r="AAJ360" s="16" t="s">
        <v>600</v>
      </c>
      <c r="AAK360" s="16" t="s">
        <v>639</v>
      </c>
      <c r="AAL360" s="16" t="s">
        <v>905</v>
      </c>
      <c r="AAM360" s="16" t="s">
        <v>663</v>
      </c>
      <c r="AAN360" s="16" t="s">
        <v>8707</v>
      </c>
      <c r="AAO360" s="16" t="s">
        <v>1018</v>
      </c>
      <c r="AAP360" s="16" t="s">
        <v>8708</v>
      </c>
      <c r="AAS360" s="16">
        <v>1625</v>
      </c>
      <c r="AAT360" s="16" t="s">
        <v>782</v>
      </c>
      <c r="AAU360" s="16" t="s">
        <v>782</v>
      </c>
      <c r="AAV360" s="16" t="s">
        <v>782</v>
      </c>
      <c r="AAW360" s="16" t="s">
        <v>782</v>
      </c>
      <c r="AAX360" s="16" t="s">
        <v>843</v>
      </c>
      <c r="AAY360" s="16" t="s">
        <v>8710</v>
      </c>
      <c r="AAZ360" s="16" t="s">
        <v>782</v>
      </c>
      <c r="ABA360" s="16" t="s">
        <v>782</v>
      </c>
      <c r="ABB360" s="16" t="s">
        <v>782</v>
      </c>
      <c r="ABC360" s="16" t="s">
        <v>782</v>
      </c>
      <c r="ABD360" s="16" t="s">
        <v>782</v>
      </c>
      <c r="ABE360" s="16" t="s">
        <v>783</v>
      </c>
      <c r="ABF360" s="16" t="s">
        <v>782</v>
      </c>
      <c r="ABG360" s="16" t="s">
        <v>782</v>
      </c>
      <c r="ABH360" s="16" t="s">
        <v>782</v>
      </c>
      <c r="ABI360" s="16" t="s">
        <v>782</v>
      </c>
      <c r="ABJ360" s="16" t="s">
        <v>782</v>
      </c>
      <c r="ABK360" s="16" t="s">
        <v>782</v>
      </c>
      <c r="ABL360" s="16" t="s">
        <v>844</v>
      </c>
      <c r="ABM360" s="16" t="s">
        <v>843</v>
      </c>
      <c r="ABN360" s="16" t="s">
        <v>1034</v>
      </c>
      <c r="ABO360" s="16" t="s">
        <v>486</v>
      </c>
      <c r="ABP360" s="16" t="s">
        <v>972</v>
      </c>
      <c r="ABQ360" s="16" t="s">
        <v>4324</v>
      </c>
      <c r="ABR360" s="16" t="s">
        <v>470</v>
      </c>
      <c r="ABS360" s="16" t="s">
        <v>445</v>
      </c>
      <c r="ABT360" s="16" t="s">
        <v>844</v>
      </c>
      <c r="ABU360" s="16" t="s">
        <v>844</v>
      </c>
      <c r="ABV360" s="16" t="s">
        <v>487</v>
      </c>
      <c r="ABW360" s="16" t="s">
        <v>486</v>
      </c>
      <c r="ABX360" s="16" t="s">
        <v>892</v>
      </c>
      <c r="ABY360" s="16" t="s">
        <v>486</v>
      </c>
      <c r="ABZ360" s="16" t="s">
        <v>486</v>
      </c>
      <c r="ACA360" s="16" t="s">
        <v>759</v>
      </c>
      <c r="ACB360" s="16" t="s">
        <v>768</v>
      </c>
      <c r="ACC360" s="16" t="s">
        <v>737</v>
      </c>
      <c r="ACD360" s="16" t="s">
        <v>487</v>
      </c>
      <c r="ACE360" s="16" t="s">
        <v>486</v>
      </c>
      <c r="ACG360" s="16" t="s">
        <v>1014</v>
      </c>
      <c r="ACH360" s="16" t="s">
        <v>1009</v>
      </c>
      <c r="ACI360" s="16" t="s">
        <v>462</v>
      </c>
      <c r="ACJ360" s="16">
        <v>1.1910000000000001</v>
      </c>
      <c r="ACK360" s="16" t="s">
        <v>478</v>
      </c>
      <c r="ACL360" s="16" t="s">
        <v>738</v>
      </c>
      <c r="ACM360" s="16" t="s">
        <v>1188</v>
      </c>
      <c r="ACN360" s="16" t="s">
        <v>1169</v>
      </c>
      <c r="ACO360" s="16" t="s">
        <v>1856</v>
      </c>
      <c r="ACP360" s="16">
        <v>1625</v>
      </c>
      <c r="ACQ360" s="16" t="s">
        <v>1201</v>
      </c>
      <c r="ACR360" s="16" t="s">
        <v>1645</v>
      </c>
      <c r="ACS360" s="16" t="s">
        <v>680</v>
      </c>
      <c r="ACT360" s="16" t="s">
        <v>1522</v>
      </c>
      <c r="ACU360" s="16" t="s">
        <v>831</v>
      </c>
      <c r="ACV360" s="16" t="s">
        <v>8756</v>
      </c>
      <c r="ACW360" s="16" t="s">
        <v>445</v>
      </c>
      <c r="ACX360" s="16" t="s">
        <v>1914</v>
      </c>
      <c r="ACY360" s="16" t="s">
        <v>1947</v>
      </c>
      <c r="ACZ360" s="16">
        <v>1</v>
      </c>
      <c r="ADA360" s="16">
        <v>1</v>
      </c>
      <c r="ADB360" s="16">
        <v>1</v>
      </c>
      <c r="ADC360" s="16">
        <v>1</v>
      </c>
      <c r="ADD360" s="16">
        <v>1</v>
      </c>
      <c r="ADE360" s="16" t="s">
        <v>8712</v>
      </c>
      <c r="ADF360" s="16">
        <v>0</v>
      </c>
      <c r="ADG360" s="16" t="s">
        <v>486</v>
      </c>
      <c r="ADH360" s="16">
        <v>1</v>
      </c>
      <c r="ADI360" s="16" t="s">
        <v>486</v>
      </c>
      <c r="ADJ360" s="16" t="s">
        <v>1743</v>
      </c>
      <c r="ADK360" s="16" t="s">
        <v>1750</v>
      </c>
      <c r="ADL360" s="16" t="s">
        <v>1764</v>
      </c>
      <c r="ADN360" s="16" t="s">
        <v>13196</v>
      </c>
      <c r="ADO360" s="16" t="s">
        <v>13197</v>
      </c>
      <c r="ADP360" s="16" t="s">
        <v>1743</v>
      </c>
      <c r="ADW360" s="16" t="s">
        <v>13199</v>
      </c>
      <c r="AEB360" s="16">
        <v>11700</v>
      </c>
      <c r="AEC360" s="16" t="s">
        <v>1058</v>
      </c>
      <c r="AED360" s="16">
        <v>1625</v>
      </c>
      <c r="AEE360" s="16" t="s">
        <v>952</v>
      </c>
      <c r="AEH360" s="16">
        <v>1625</v>
      </c>
      <c r="AEI360" s="16">
        <v>2000</v>
      </c>
      <c r="AEJ360" s="16">
        <v>6000</v>
      </c>
      <c r="AEK360" s="16">
        <v>1000</v>
      </c>
      <c r="AEN360" s="16">
        <v>500</v>
      </c>
      <c r="AEO360" s="16">
        <v>200</v>
      </c>
      <c r="AEP360" s="16">
        <v>2000</v>
      </c>
    </row>
    <row r="361" spans="1:822" x14ac:dyDescent="0.25">
      <c r="A361" s="30">
        <v>45833</v>
      </c>
      <c r="B361" s="16" t="s">
        <v>10613</v>
      </c>
      <c r="C361" s="16" t="s">
        <v>867</v>
      </c>
      <c r="D361" s="16" t="s">
        <v>867</v>
      </c>
      <c r="E361" s="16">
        <v>30</v>
      </c>
      <c r="F361" s="16" t="s">
        <v>8153</v>
      </c>
      <c r="G361" s="16" t="s">
        <v>4113</v>
      </c>
      <c r="I361" s="16" t="s">
        <v>4162</v>
      </c>
      <c r="Z361" s="16" t="s">
        <v>993</v>
      </c>
      <c r="AA361" s="16" t="s">
        <v>470</v>
      </c>
      <c r="AB361" s="16">
        <v>3</v>
      </c>
      <c r="AC361" s="16" t="s">
        <v>1056</v>
      </c>
      <c r="AD361" s="16" t="s">
        <v>844</v>
      </c>
      <c r="AE361" s="16" t="s">
        <v>844</v>
      </c>
      <c r="AF361" s="16" t="s">
        <v>844</v>
      </c>
      <c r="AG361" s="16" t="s">
        <v>843</v>
      </c>
      <c r="AH361" s="16" t="s">
        <v>1056</v>
      </c>
      <c r="AI361" s="16" t="s">
        <v>844</v>
      </c>
      <c r="AJ361" s="16" t="s">
        <v>843</v>
      </c>
      <c r="AK361" s="16" t="s">
        <v>844</v>
      </c>
      <c r="AM361" s="16" t="s">
        <v>737</v>
      </c>
      <c r="AN361" s="16" t="s">
        <v>759</v>
      </c>
      <c r="AP361" s="16" t="s">
        <v>768</v>
      </c>
      <c r="AR361" s="16" t="s">
        <v>6910</v>
      </c>
      <c r="BB361" s="16">
        <v>3</v>
      </c>
      <c r="BC361" s="16" t="s">
        <v>7869</v>
      </c>
      <c r="BE361" s="16" t="s">
        <v>5095</v>
      </c>
      <c r="BF361" s="16" t="s">
        <v>865</v>
      </c>
      <c r="BV361" s="16" t="s">
        <v>4433</v>
      </c>
      <c r="BW361" s="16" t="s">
        <v>844</v>
      </c>
      <c r="BX361" s="16" t="s">
        <v>843</v>
      </c>
      <c r="BY361" s="16" t="s">
        <v>843</v>
      </c>
      <c r="BZ361" s="16" t="s">
        <v>843</v>
      </c>
      <c r="CA361" s="16" t="s">
        <v>843</v>
      </c>
      <c r="CB361" s="16" t="s">
        <v>843</v>
      </c>
      <c r="CC361" s="16" t="s">
        <v>843</v>
      </c>
      <c r="CD361" s="16" t="s">
        <v>843</v>
      </c>
      <c r="CE361" s="16" t="s">
        <v>843</v>
      </c>
      <c r="CF361" s="16" t="s">
        <v>843</v>
      </c>
      <c r="CG361" s="16" t="s">
        <v>843</v>
      </c>
      <c r="CH361" s="16" t="s">
        <v>843</v>
      </c>
      <c r="CI361" s="16" t="s">
        <v>843</v>
      </c>
      <c r="CJ361" s="16" t="s">
        <v>843</v>
      </c>
      <c r="CK361" s="16" t="s">
        <v>843</v>
      </c>
      <c r="CP361" s="16" t="s">
        <v>867</v>
      </c>
      <c r="CQ361" s="16" t="s">
        <v>5191</v>
      </c>
      <c r="CR361" s="16" t="s">
        <v>844</v>
      </c>
      <c r="CS361" s="16" t="s">
        <v>843</v>
      </c>
      <c r="CT361" s="16" t="s">
        <v>843</v>
      </c>
      <c r="CU361" s="16" t="s">
        <v>843</v>
      </c>
      <c r="CV361" s="16" t="s">
        <v>843</v>
      </c>
      <c r="CW361" s="16" t="s">
        <v>843</v>
      </c>
      <c r="CX361" s="16" t="s">
        <v>843</v>
      </c>
      <c r="CY361" s="16" t="s">
        <v>843</v>
      </c>
      <c r="CZ361" s="16" t="s">
        <v>843</v>
      </c>
      <c r="DA361" s="16" t="s">
        <v>5184</v>
      </c>
      <c r="DX361" s="16" t="s">
        <v>867</v>
      </c>
      <c r="DY361" s="16" t="s">
        <v>867</v>
      </c>
      <c r="GC361" s="16" t="s">
        <v>5347</v>
      </c>
      <c r="GF361" s="16" t="s">
        <v>867</v>
      </c>
      <c r="GG361" s="16" t="s">
        <v>867</v>
      </c>
      <c r="GV361" s="16" t="s">
        <v>5449</v>
      </c>
      <c r="GW361" s="16" t="s">
        <v>843</v>
      </c>
      <c r="GX361" s="16" t="s">
        <v>843</v>
      </c>
      <c r="GY361" s="16" t="s">
        <v>843</v>
      </c>
      <c r="GZ361" s="16" t="s">
        <v>844</v>
      </c>
      <c r="HA361" s="16" t="s">
        <v>843</v>
      </c>
      <c r="HB361" s="16" t="s">
        <v>843</v>
      </c>
      <c r="HC361" s="16" t="s">
        <v>843</v>
      </c>
      <c r="HD361" s="16" t="s">
        <v>843</v>
      </c>
      <c r="HE361" s="16" t="s">
        <v>843</v>
      </c>
      <c r="HF361" s="16" t="s">
        <v>843</v>
      </c>
      <c r="HH361" s="16" t="s">
        <v>5456</v>
      </c>
      <c r="HK361" s="16" t="s">
        <v>865</v>
      </c>
      <c r="HM361" s="16" t="s">
        <v>865</v>
      </c>
      <c r="HZ361" s="16" t="s">
        <v>7944</v>
      </c>
      <c r="KE361" s="16" t="s">
        <v>5582</v>
      </c>
      <c r="KG361" s="16" t="s">
        <v>7015</v>
      </c>
      <c r="KH361" s="16" t="s">
        <v>864</v>
      </c>
      <c r="KI361" s="16" t="s">
        <v>865</v>
      </c>
      <c r="LG361" s="16" t="s">
        <v>867</v>
      </c>
      <c r="LH361" s="16" t="s">
        <v>867</v>
      </c>
      <c r="LI361" s="16" t="s">
        <v>867</v>
      </c>
      <c r="LJ361" s="16" t="s">
        <v>867</v>
      </c>
      <c r="LK361" s="16" t="s">
        <v>867</v>
      </c>
      <c r="LL361" s="16" t="s">
        <v>10614</v>
      </c>
      <c r="LM361" s="16" t="s">
        <v>843</v>
      </c>
      <c r="LN361" s="16" t="s">
        <v>844</v>
      </c>
      <c r="LO361" s="16" t="s">
        <v>844</v>
      </c>
      <c r="LP361" s="16" t="s">
        <v>844</v>
      </c>
      <c r="LQ361" s="16" t="s">
        <v>843</v>
      </c>
      <c r="LR361" s="16" t="s">
        <v>843</v>
      </c>
      <c r="LS361" s="16" t="s">
        <v>843</v>
      </c>
      <c r="LT361" s="16" t="s">
        <v>843</v>
      </c>
      <c r="LU361" s="16" t="s">
        <v>843</v>
      </c>
      <c r="LV361" s="16" t="s">
        <v>843</v>
      </c>
      <c r="LW361" s="16" t="s">
        <v>843</v>
      </c>
      <c r="LX361" s="16" t="s">
        <v>843</v>
      </c>
      <c r="LY361" s="16" t="s">
        <v>843</v>
      </c>
      <c r="LZ361" s="16" t="s">
        <v>843</v>
      </c>
      <c r="MA361" s="16" t="s">
        <v>843</v>
      </c>
      <c r="MC361" s="16" t="s">
        <v>5694</v>
      </c>
      <c r="MD361" s="16" t="s">
        <v>844</v>
      </c>
      <c r="ME361" s="16" t="s">
        <v>843</v>
      </c>
      <c r="MF361" s="16" t="s">
        <v>843</v>
      </c>
      <c r="MG361" s="16" t="s">
        <v>843</v>
      </c>
      <c r="MH361" s="16" t="s">
        <v>843</v>
      </c>
      <c r="MI361" s="16" t="s">
        <v>843</v>
      </c>
      <c r="MJ361" s="16" t="s">
        <v>843</v>
      </c>
      <c r="MK361" s="16" t="s">
        <v>843</v>
      </c>
      <c r="ML361" s="16" t="s">
        <v>843</v>
      </c>
      <c r="MM361" s="16" t="s">
        <v>843</v>
      </c>
      <c r="MN361" s="16" t="s">
        <v>843</v>
      </c>
      <c r="MO361" s="16" t="s">
        <v>843</v>
      </c>
      <c r="MP361" s="16" t="s">
        <v>843</v>
      </c>
      <c r="MQ361" s="16" t="s">
        <v>843</v>
      </c>
      <c r="MR361" s="16" t="s">
        <v>843</v>
      </c>
      <c r="MS361" s="16" t="s">
        <v>843</v>
      </c>
      <c r="MT361" s="16" t="s">
        <v>843</v>
      </c>
      <c r="MU361" s="16" t="s">
        <v>843</v>
      </c>
      <c r="MV361" s="16" t="s">
        <v>843</v>
      </c>
      <c r="NS361" s="16" t="s">
        <v>5694</v>
      </c>
      <c r="NT361" s="16" t="s">
        <v>844</v>
      </c>
      <c r="NU361" s="16" t="s">
        <v>843</v>
      </c>
      <c r="NV361" s="16" t="s">
        <v>843</v>
      </c>
      <c r="NW361" s="16" t="s">
        <v>843</v>
      </c>
      <c r="NX361" s="16" t="s">
        <v>843</v>
      </c>
      <c r="NY361" s="16" t="s">
        <v>843</v>
      </c>
      <c r="NZ361" s="16" t="s">
        <v>843</v>
      </c>
      <c r="OA361" s="16" t="s">
        <v>843</v>
      </c>
      <c r="OB361" s="16" t="s">
        <v>843</v>
      </c>
      <c r="OC361" s="16" t="s">
        <v>843</v>
      </c>
      <c r="OD361" s="16" t="s">
        <v>843</v>
      </c>
      <c r="OE361" s="16" t="s">
        <v>843</v>
      </c>
      <c r="OF361" s="16" t="s">
        <v>843</v>
      </c>
      <c r="OG361" s="16" t="s">
        <v>843</v>
      </c>
      <c r="OH361" s="16" t="s">
        <v>843</v>
      </c>
      <c r="OI361" s="16" t="s">
        <v>843</v>
      </c>
      <c r="OK361" s="16" t="s">
        <v>5694</v>
      </c>
      <c r="OL361" s="16" t="s">
        <v>844</v>
      </c>
      <c r="OM361" s="16" t="s">
        <v>843</v>
      </c>
      <c r="ON361" s="16" t="s">
        <v>843</v>
      </c>
      <c r="OO361" s="16" t="s">
        <v>843</v>
      </c>
      <c r="OP361" s="16" t="s">
        <v>843</v>
      </c>
      <c r="OQ361" s="16" t="s">
        <v>843</v>
      </c>
      <c r="OR361" s="16" t="s">
        <v>843</v>
      </c>
      <c r="OS361" s="16" t="s">
        <v>843</v>
      </c>
      <c r="OT361" s="16" t="s">
        <v>843</v>
      </c>
      <c r="OU361" s="16" t="s">
        <v>843</v>
      </c>
      <c r="OV361" s="16" t="s">
        <v>843</v>
      </c>
      <c r="OW361" s="16" t="s">
        <v>843</v>
      </c>
      <c r="OX361" s="16" t="s">
        <v>843</v>
      </c>
      <c r="OY361" s="16" t="s">
        <v>843</v>
      </c>
      <c r="OZ361" s="16" t="s">
        <v>843</v>
      </c>
      <c r="PA361" s="16" t="s">
        <v>843</v>
      </c>
      <c r="PC361" s="16" t="s">
        <v>865</v>
      </c>
      <c r="PD361" s="16" t="s">
        <v>865</v>
      </c>
      <c r="PY361" s="16" t="s">
        <v>865</v>
      </c>
      <c r="QP361" s="16" t="s">
        <v>865</v>
      </c>
      <c r="QR361" s="16" t="s">
        <v>867</v>
      </c>
      <c r="QT361" s="16" t="s">
        <v>867</v>
      </c>
      <c r="QV361" s="16" t="s">
        <v>865</v>
      </c>
      <c r="QX361" s="16" t="s">
        <v>864</v>
      </c>
      <c r="QY361" s="16" t="s">
        <v>867</v>
      </c>
      <c r="RD361" s="16" t="s">
        <v>865</v>
      </c>
      <c r="RF361" s="16" t="s">
        <v>865</v>
      </c>
      <c r="RH361" s="16" t="s">
        <v>865</v>
      </c>
      <c r="RJ361" s="16" t="s">
        <v>865</v>
      </c>
      <c r="RN361" s="16" t="s">
        <v>7720</v>
      </c>
      <c r="RP361" s="16" t="s">
        <v>867</v>
      </c>
      <c r="RR361" s="16" t="s">
        <v>867</v>
      </c>
      <c r="RT361" s="16" t="s">
        <v>867</v>
      </c>
      <c r="RV361" s="16" t="s">
        <v>867</v>
      </c>
      <c r="RX361" s="16" t="s">
        <v>7720</v>
      </c>
      <c r="RZ361" s="16" t="s">
        <v>7720</v>
      </c>
      <c r="SQ361" s="16" t="s">
        <v>865</v>
      </c>
      <c r="SS361" s="16" t="s">
        <v>7296</v>
      </c>
      <c r="ST361" s="16" t="s">
        <v>7764</v>
      </c>
      <c r="TN361" s="16">
        <v>5000</v>
      </c>
      <c r="TO361" s="16">
        <v>9000</v>
      </c>
      <c r="TP361" s="16">
        <v>1000</v>
      </c>
      <c r="TQ361" s="16">
        <v>300</v>
      </c>
      <c r="TR361" s="16">
        <v>300</v>
      </c>
      <c r="TS361" s="16">
        <v>100</v>
      </c>
      <c r="TT361" s="16">
        <v>0</v>
      </c>
      <c r="TU361" s="16">
        <v>300</v>
      </c>
      <c r="TV361" s="16">
        <v>0</v>
      </c>
      <c r="TW361" s="16">
        <v>0</v>
      </c>
      <c r="TX361" s="16">
        <v>0</v>
      </c>
      <c r="TZ361" s="16" t="s">
        <v>7367</v>
      </c>
      <c r="UA361" s="16" t="s">
        <v>8691</v>
      </c>
      <c r="UB361" s="16">
        <v>0</v>
      </c>
      <c r="UC361" s="16" t="s">
        <v>843</v>
      </c>
      <c r="UD361" s="16" t="s">
        <v>843</v>
      </c>
      <c r="UE361" s="16" t="s">
        <v>844</v>
      </c>
      <c r="UF361" s="16" t="s">
        <v>844</v>
      </c>
      <c r="UG361" s="16" t="s">
        <v>843</v>
      </c>
      <c r="UH361" s="16" t="s">
        <v>843</v>
      </c>
      <c r="VK361" s="16" t="s">
        <v>6052</v>
      </c>
      <c r="VL361" s="16" t="s">
        <v>844</v>
      </c>
      <c r="VM361" s="16" t="s">
        <v>843</v>
      </c>
      <c r="VN361" s="16" t="s">
        <v>843</v>
      </c>
      <c r="VO361" s="16" t="s">
        <v>843</v>
      </c>
      <c r="VP361" s="16" t="s">
        <v>843</v>
      </c>
      <c r="VQ361" s="16" t="s">
        <v>843</v>
      </c>
      <c r="VR361" s="16" t="s">
        <v>843</v>
      </c>
      <c r="VS361" s="16" t="s">
        <v>843</v>
      </c>
      <c r="VT361" s="16" t="s">
        <v>843</v>
      </c>
      <c r="VW361" s="16">
        <v>800</v>
      </c>
      <c r="VX361" s="16" t="s">
        <v>6028</v>
      </c>
      <c r="VY361" s="16" t="s">
        <v>844</v>
      </c>
      <c r="VZ361" s="16" t="s">
        <v>843</v>
      </c>
      <c r="WA361" s="16" t="s">
        <v>843</v>
      </c>
      <c r="WB361" s="16" t="s">
        <v>843</v>
      </c>
      <c r="WC361" s="16" t="s">
        <v>843</v>
      </c>
      <c r="WD361" s="16" t="s">
        <v>843</v>
      </c>
      <c r="WE361" s="16" t="s">
        <v>843</v>
      </c>
      <c r="WF361" s="16" t="s">
        <v>843</v>
      </c>
      <c r="WH361" s="16">
        <v>4875</v>
      </c>
      <c r="WO361" s="16" t="s">
        <v>6920</v>
      </c>
      <c r="XD361" s="16" t="s">
        <v>6988</v>
      </c>
      <c r="XE361" s="16" t="s">
        <v>843</v>
      </c>
      <c r="XF361" s="16" t="s">
        <v>843</v>
      </c>
      <c r="XG361" s="16" t="s">
        <v>843</v>
      </c>
      <c r="XH361" s="16" t="s">
        <v>843</v>
      </c>
      <c r="XI361" s="16" t="s">
        <v>843</v>
      </c>
      <c r="XJ361" s="16" t="s">
        <v>843</v>
      </c>
      <c r="XK361" s="16" t="s">
        <v>844</v>
      </c>
      <c r="XL361" s="16" t="s">
        <v>843</v>
      </c>
      <c r="XM361" s="16" t="s">
        <v>843</v>
      </c>
      <c r="XN361" s="16" t="s">
        <v>843</v>
      </c>
      <c r="XO361" s="16" t="s">
        <v>843</v>
      </c>
      <c r="XP361" s="16" t="s">
        <v>843</v>
      </c>
      <c r="XQ361" s="16" t="s">
        <v>843</v>
      </c>
      <c r="YF361" s="16" t="s">
        <v>865</v>
      </c>
      <c r="YN361" s="16" t="s">
        <v>7040</v>
      </c>
      <c r="YP361" s="16" t="s">
        <v>7981</v>
      </c>
      <c r="YR361" s="16" t="s">
        <v>10615</v>
      </c>
      <c r="YS361" s="16" t="s">
        <v>10616</v>
      </c>
      <c r="YT361" s="16" t="s">
        <v>8694</v>
      </c>
      <c r="YU361" s="16" t="s">
        <v>10617</v>
      </c>
      <c r="YV361" s="16" t="s">
        <v>8696</v>
      </c>
      <c r="YW361" s="16" t="s">
        <v>844</v>
      </c>
      <c r="YX361" s="16" t="s">
        <v>8696</v>
      </c>
      <c r="YY361" s="16" t="s">
        <v>843</v>
      </c>
      <c r="YZ361" s="16" t="s">
        <v>843</v>
      </c>
      <c r="ZA361" s="16" t="s">
        <v>843</v>
      </c>
      <c r="ZB361" s="16">
        <v>16000</v>
      </c>
      <c r="ZC361" s="16" t="s">
        <v>9017</v>
      </c>
      <c r="ZD361" s="16" t="s">
        <v>8974</v>
      </c>
      <c r="ZE361" s="16" t="s">
        <v>9018</v>
      </c>
      <c r="ZF361" s="16" t="s">
        <v>8701</v>
      </c>
      <c r="ZG361" s="16" t="s">
        <v>8701</v>
      </c>
      <c r="ZH361" s="16" t="s">
        <v>8700</v>
      </c>
      <c r="ZI361" s="16" t="s">
        <v>8739</v>
      </c>
      <c r="ZJ361" s="16" t="s">
        <v>843</v>
      </c>
      <c r="ZK361" s="16" t="s">
        <v>843</v>
      </c>
      <c r="ZL361" s="16" t="s">
        <v>8701</v>
      </c>
      <c r="ZM361" s="16" t="s">
        <v>843</v>
      </c>
      <c r="ZN361" s="16" t="s">
        <v>8755</v>
      </c>
      <c r="ZO361" s="16" t="s">
        <v>487</v>
      </c>
      <c r="ZP361" s="16" t="s">
        <v>487</v>
      </c>
      <c r="ZQ361" s="16" t="s">
        <v>486</v>
      </c>
      <c r="ZR361" s="16" t="s">
        <v>486</v>
      </c>
      <c r="ZS361" s="16" t="s">
        <v>844</v>
      </c>
      <c r="ZT361" s="16" t="s">
        <v>8705</v>
      </c>
      <c r="ZU361" s="16" t="s">
        <v>8706</v>
      </c>
      <c r="ZV361" s="16" t="s">
        <v>487</v>
      </c>
      <c r="ZW361" s="16" t="s">
        <v>1056</v>
      </c>
      <c r="ZX361" s="16" t="s">
        <v>844</v>
      </c>
      <c r="ZY361" s="16" t="s">
        <v>1056</v>
      </c>
      <c r="ZZ361" s="16" t="s">
        <v>844</v>
      </c>
      <c r="AAA361" s="16" t="s">
        <v>843</v>
      </c>
      <c r="AAB361" s="16" t="s">
        <v>843</v>
      </c>
      <c r="AAC361" s="16">
        <v>0</v>
      </c>
      <c r="AAD361" s="16" t="s">
        <v>844</v>
      </c>
      <c r="AAE361" s="16" t="s">
        <v>843</v>
      </c>
      <c r="AAF361" s="16" t="s">
        <v>843</v>
      </c>
      <c r="AAG361" s="16" t="s">
        <v>843</v>
      </c>
      <c r="AAH361" s="16" t="s">
        <v>843</v>
      </c>
      <c r="AAI361" s="16" t="s">
        <v>1056</v>
      </c>
      <c r="AAJ361" s="16" t="s">
        <v>615</v>
      </c>
      <c r="AAK361" s="16" t="s">
        <v>633</v>
      </c>
      <c r="AAL361" s="16" t="s">
        <v>904</v>
      </c>
      <c r="AAM361" s="16" t="s">
        <v>663</v>
      </c>
      <c r="AAN361" s="16" t="s">
        <v>8707</v>
      </c>
      <c r="AAO361" s="16" t="s">
        <v>1018</v>
      </c>
      <c r="AAP361" s="16" t="s">
        <v>8708</v>
      </c>
      <c r="AAR361" s="16" t="s">
        <v>10300</v>
      </c>
      <c r="AAS361" s="16">
        <v>5250.59</v>
      </c>
      <c r="AAT361" s="16" t="s">
        <v>782</v>
      </c>
      <c r="AAU361" s="16" t="s">
        <v>782</v>
      </c>
      <c r="AAV361" s="16" t="s">
        <v>782</v>
      </c>
      <c r="AAW361" s="16" t="s">
        <v>782</v>
      </c>
      <c r="AAX361" s="16" t="s">
        <v>843</v>
      </c>
      <c r="AAY361" s="16" t="s">
        <v>8710</v>
      </c>
      <c r="AAZ361" s="16" t="s">
        <v>782</v>
      </c>
      <c r="ABB361" s="16" t="s">
        <v>782</v>
      </c>
      <c r="ABC361" s="16" t="s">
        <v>783</v>
      </c>
      <c r="ABD361" s="16" t="s">
        <v>783</v>
      </c>
      <c r="ABE361" s="16" t="s">
        <v>783</v>
      </c>
      <c r="ABF361" s="16" t="s">
        <v>782</v>
      </c>
      <c r="ABG361" s="16" t="s">
        <v>782</v>
      </c>
      <c r="ABH361" s="16" t="s">
        <v>782</v>
      </c>
      <c r="ABI361" s="16" t="s">
        <v>782</v>
      </c>
      <c r="ABJ361" s="16" t="s">
        <v>783</v>
      </c>
      <c r="ABK361" s="16" t="s">
        <v>783</v>
      </c>
      <c r="ABL361" s="16" t="s">
        <v>8759</v>
      </c>
      <c r="ABM361" s="16" t="s">
        <v>844</v>
      </c>
      <c r="ABN361" s="16" t="s">
        <v>1034</v>
      </c>
      <c r="ABP361" s="16" t="s">
        <v>972</v>
      </c>
      <c r="ABQ361" s="16" t="s">
        <v>4324</v>
      </c>
      <c r="ABR361" s="16" t="s">
        <v>470</v>
      </c>
      <c r="ABS361" s="16" t="s">
        <v>445</v>
      </c>
      <c r="ABT361" s="16" t="s">
        <v>8732</v>
      </c>
      <c r="ABU361" s="16" t="s">
        <v>844</v>
      </c>
      <c r="ABV361" s="16" t="s">
        <v>487</v>
      </c>
      <c r="ABW361" s="16" t="s">
        <v>486</v>
      </c>
      <c r="ABX361" s="16" t="s">
        <v>892</v>
      </c>
      <c r="ABY361" s="16" t="s">
        <v>486</v>
      </c>
      <c r="ABZ361" s="16" t="s">
        <v>486</v>
      </c>
      <c r="ACA361" s="16" t="s">
        <v>759</v>
      </c>
      <c r="ACB361" s="16" t="s">
        <v>768</v>
      </c>
      <c r="ACC361" s="16" t="s">
        <v>737</v>
      </c>
      <c r="ACD361" s="16" t="s">
        <v>487</v>
      </c>
      <c r="ACE361" s="16" t="s">
        <v>486</v>
      </c>
      <c r="ACF361" s="16" t="s">
        <v>13400</v>
      </c>
      <c r="ACG361" s="16" t="s">
        <v>1014</v>
      </c>
      <c r="ACH361" s="16" t="s">
        <v>1009</v>
      </c>
      <c r="ACI361" s="16" t="s">
        <v>462</v>
      </c>
      <c r="ACJ361" s="16">
        <v>1.1910000000000001</v>
      </c>
      <c r="ACK361" s="16" t="s">
        <v>478</v>
      </c>
      <c r="ACL361" s="16" t="s">
        <v>740</v>
      </c>
      <c r="ACM361" s="16" t="s">
        <v>1188</v>
      </c>
      <c r="ACN361" s="16" t="s">
        <v>1169</v>
      </c>
      <c r="ACO361" s="16" t="s">
        <v>1856</v>
      </c>
      <c r="ACP361" s="16">
        <v>4875</v>
      </c>
      <c r="ACQ361" s="16" t="s">
        <v>1202</v>
      </c>
      <c r="ACR361" s="16" t="s">
        <v>1645</v>
      </c>
      <c r="ACS361" s="16" t="s">
        <v>680</v>
      </c>
      <c r="ACT361" s="16" t="s">
        <v>1522</v>
      </c>
      <c r="ACU361" s="16" t="s">
        <v>833</v>
      </c>
      <c r="ACV361" s="16" t="s">
        <v>8711</v>
      </c>
      <c r="ACW361" s="16" t="s">
        <v>445</v>
      </c>
      <c r="ACX361" s="16" t="s">
        <v>1914</v>
      </c>
      <c r="ACY361" s="16" t="s">
        <v>1948</v>
      </c>
      <c r="ACZ361" s="16">
        <v>1</v>
      </c>
      <c r="ADA361" s="16">
        <v>1</v>
      </c>
      <c r="ADB361" s="16">
        <v>1</v>
      </c>
      <c r="ADC361" s="16">
        <v>1</v>
      </c>
      <c r="ADD361" s="16">
        <v>1</v>
      </c>
      <c r="ADE361" s="16" t="s">
        <v>8712</v>
      </c>
      <c r="ADF361" s="16">
        <v>0</v>
      </c>
      <c r="ADG361" s="16" t="s">
        <v>486</v>
      </c>
      <c r="ADH361" s="16">
        <v>3</v>
      </c>
      <c r="ADI361" s="16" t="s">
        <v>486</v>
      </c>
      <c r="ADJ361" s="16" t="s">
        <v>1744</v>
      </c>
      <c r="ADK361" s="16" t="s">
        <v>1752</v>
      </c>
      <c r="ADL361" s="16" t="s">
        <v>1764</v>
      </c>
      <c r="ADM361" s="16" t="s">
        <v>13195</v>
      </c>
      <c r="ADN361" s="16" t="s">
        <v>13196</v>
      </c>
      <c r="ADO361" s="16" t="s">
        <v>13197</v>
      </c>
      <c r="ADP361" s="16" t="s">
        <v>13196</v>
      </c>
      <c r="ADQ361" s="16" t="s">
        <v>13194</v>
      </c>
      <c r="ADR361" s="16" t="s">
        <v>13194</v>
      </c>
      <c r="ADS361" s="16" t="s">
        <v>13194</v>
      </c>
      <c r="ADV361" s="16" t="s">
        <v>13195</v>
      </c>
      <c r="ADW361" s="16" t="s">
        <v>8729</v>
      </c>
      <c r="ADY361" s="16" t="s">
        <v>1059</v>
      </c>
      <c r="AEB361" s="16">
        <v>16000</v>
      </c>
      <c r="AEC361" s="16" t="s">
        <v>1062</v>
      </c>
      <c r="AED361" s="16">
        <v>1750.2</v>
      </c>
      <c r="AEE361" s="16" t="s">
        <v>952</v>
      </c>
      <c r="AEH361" s="16">
        <v>5675</v>
      </c>
      <c r="AEI361" s="16">
        <v>1666.67</v>
      </c>
      <c r="AEJ361" s="16">
        <v>3000</v>
      </c>
      <c r="AEK361" s="16">
        <v>333.33</v>
      </c>
      <c r="AEL361" s="16">
        <v>100</v>
      </c>
      <c r="AEN361" s="16">
        <v>100</v>
      </c>
      <c r="AEO361" s="16">
        <v>33.33</v>
      </c>
      <c r="AEP361" s="16">
        <v>100</v>
      </c>
    </row>
    <row r="362" spans="1:822" x14ac:dyDescent="0.25">
      <c r="A362" s="30">
        <v>45833</v>
      </c>
      <c r="B362" s="16" t="s">
        <v>10618</v>
      </c>
      <c r="C362" s="16" t="s">
        <v>867</v>
      </c>
      <c r="D362" s="16" t="s">
        <v>867</v>
      </c>
      <c r="E362" s="16">
        <v>54</v>
      </c>
      <c r="F362" s="16" t="s">
        <v>8153</v>
      </c>
      <c r="G362" s="16" t="s">
        <v>4113</v>
      </c>
      <c r="I362" s="16" t="s">
        <v>2337</v>
      </c>
      <c r="J362" s="16" t="s">
        <v>9568</v>
      </c>
      <c r="Z362" s="16" t="s">
        <v>993</v>
      </c>
      <c r="AA362" s="16" t="s">
        <v>470</v>
      </c>
      <c r="AB362" s="16">
        <v>3</v>
      </c>
      <c r="AC362" s="16" t="s">
        <v>844</v>
      </c>
      <c r="AD362" s="16" t="s">
        <v>843</v>
      </c>
      <c r="AE362" s="16" t="s">
        <v>843</v>
      </c>
      <c r="AF362" s="16" t="s">
        <v>1056</v>
      </c>
      <c r="AG362" s="16" t="s">
        <v>844</v>
      </c>
      <c r="AH362" s="16" t="s">
        <v>1056</v>
      </c>
      <c r="AI362" s="16" t="s">
        <v>844</v>
      </c>
      <c r="AJ362" s="16" t="s">
        <v>843</v>
      </c>
      <c r="AK362" s="16" t="s">
        <v>843</v>
      </c>
      <c r="AM362" s="16" t="s">
        <v>737</v>
      </c>
      <c r="AN362" s="16" t="s">
        <v>759</v>
      </c>
      <c r="AP362" s="16" t="s">
        <v>768</v>
      </c>
      <c r="AR362" s="16" t="s">
        <v>6910</v>
      </c>
      <c r="BB362" s="16">
        <v>2</v>
      </c>
      <c r="BC362" s="16" t="s">
        <v>7869</v>
      </c>
      <c r="BE362" s="16" t="s">
        <v>5098</v>
      </c>
      <c r="BV362" s="16" t="s">
        <v>4433</v>
      </c>
      <c r="BW362" s="16" t="s">
        <v>844</v>
      </c>
      <c r="BX362" s="16" t="s">
        <v>843</v>
      </c>
      <c r="BY362" s="16" t="s">
        <v>843</v>
      </c>
      <c r="BZ362" s="16" t="s">
        <v>843</v>
      </c>
      <c r="CA362" s="16" t="s">
        <v>843</v>
      </c>
      <c r="CB362" s="16" t="s">
        <v>843</v>
      </c>
      <c r="CC362" s="16" t="s">
        <v>843</v>
      </c>
      <c r="CD362" s="16" t="s">
        <v>843</v>
      </c>
      <c r="CE362" s="16" t="s">
        <v>843</v>
      </c>
      <c r="CF362" s="16" t="s">
        <v>843</v>
      </c>
      <c r="CG362" s="16" t="s">
        <v>843</v>
      </c>
      <c r="CH362" s="16" t="s">
        <v>843</v>
      </c>
      <c r="CI362" s="16" t="s">
        <v>843</v>
      </c>
      <c r="CJ362" s="16" t="s">
        <v>843</v>
      </c>
      <c r="CK362" s="16" t="s">
        <v>843</v>
      </c>
      <c r="CP362" s="16" t="s">
        <v>865</v>
      </c>
      <c r="DX362" s="16" t="s">
        <v>867</v>
      </c>
      <c r="DY362" s="16" t="s">
        <v>867</v>
      </c>
      <c r="GC362" s="16" t="s">
        <v>5342</v>
      </c>
      <c r="GF362" s="16" t="s">
        <v>6818</v>
      </c>
      <c r="GG362" s="16" t="s">
        <v>867</v>
      </c>
      <c r="GV362" s="16" t="s">
        <v>10518</v>
      </c>
      <c r="GW362" s="16" t="s">
        <v>843</v>
      </c>
      <c r="GX362" s="16" t="s">
        <v>844</v>
      </c>
      <c r="GY362" s="16" t="s">
        <v>843</v>
      </c>
      <c r="GZ362" s="16" t="s">
        <v>843</v>
      </c>
      <c r="HA362" s="16" t="s">
        <v>843</v>
      </c>
      <c r="HB362" s="16" t="s">
        <v>843</v>
      </c>
      <c r="HC362" s="16" t="s">
        <v>844</v>
      </c>
      <c r="HD362" s="16" t="s">
        <v>843</v>
      </c>
      <c r="HE362" s="16" t="s">
        <v>843</v>
      </c>
      <c r="HF362" s="16" t="s">
        <v>843</v>
      </c>
      <c r="HH362" s="16" t="s">
        <v>5456</v>
      </c>
      <c r="HK362" s="16" t="s">
        <v>865</v>
      </c>
      <c r="HM362" s="16" t="s">
        <v>867</v>
      </c>
      <c r="HN362" s="16" t="s">
        <v>7940</v>
      </c>
      <c r="HO362" s="16" t="s">
        <v>843</v>
      </c>
      <c r="HP362" s="16" t="s">
        <v>843</v>
      </c>
      <c r="HQ362" s="16" t="s">
        <v>843</v>
      </c>
      <c r="HR362" s="16" t="s">
        <v>843</v>
      </c>
      <c r="HS362" s="16" t="s">
        <v>843</v>
      </c>
      <c r="HT362" s="16" t="s">
        <v>843</v>
      </c>
      <c r="HU362" s="16" t="s">
        <v>844</v>
      </c>
      <c r="HV362" s="16" t="s">
        <v>843</v>
      </c>
      <c r="HW362" s="16" t="s">
        <v>843</v>
      </c>
      <c r="HX362" s="16" t="s">
        <v>843</v>
      </c>
      <c r="HZ362" s="16" t="s">
        <v>7947</v>
      </c>
      <c r="KE362" s="16" t="s">
        <v>5585</v>
      </c>
      <c r="KG362" s="16" t="s">
        <v>7021</v>
      </c>
      <c r="KH362" s="16" t="s">
        <v>7033</v>
      </c>
      <c r="KI362" s="16" t="s">
        <v>865</v>
      </c>
      <c r="LG362" s="16" t="s">
        <v>867</v>
      </c>
      <c r="LH362" s="16" t="s">
        <v>867</v>
      </c>
      <c r="LI362" s="16" t="s">
        <v>867</v>
      </c>
      <c r="LJ362" s="16" t="s">
        <v>867</v>
      </c>
      <c r="LK362" s="16" t="s">
        <v>867</v>
      </c>
      <c r="LL362" s="16" t="s">
        <v>10619</v>
      </c>
      <c r="LM362" s="16" t="s">
        <v>843</v>
      </c>
      <c r="LN362" s="16" t="s">
        <v>843</v>
      </c>
      <c r="LO362" s="16" t="s">
        <v>844</v>
      </c>
      <c r="LP362" s="16" t="s">
        <v>843</v>
      </c>
      <c r="LQ362" s="16" t="s">
        <v>843</v>
      </c>
      <c r="LR362" s="16" t="s">
        <v>843</v>
      </c>
      <c r="LS362" s="16" t="s">
        <v>843</v>
      </c>
      <c r="LT362" s="16" t="s">
        <v>844</v>
      </c>
      <c r="LU362" s="16" t="s">
        <v>843</v>
      </c>
      <c r="LV362" s="16" t="s">
        <v>843</v>
      </c>
      <c r="LW362" s="16" t="s">
        <v>843</v>
      </c>
      <c r="LX362" s="16" t="s">
        <v>843</v>
      </c>
      <c r="LY362" s="16" t="s">
        <v>843</v>
      </c>
      <c r="LZ362" s="16" t="s">
        <v>843</v>
      </c>
      <c r="MA362" s="16" t="s">
        <v>843</v>
      </c>
      <c r="MC362" s="16" t="s">
        <v>5725</v>
      </c>
      <c r="MD362" s="16" t="s">
        <v>843</v>
      </c>
      <c r="ME362" s="16" t="s">
        <v>843</v>
      </c>
      <c r="MF362" s="16" t="s">
        <v>843</v>
      </c>
      <c r="MG362" s="16" t="s">
        <v>843</v>
      </c>
      <c r="MH362" s="16" t="s">
        <v>843</v>
      </c>
      <c r="MI362" s="16" t="s">
        <v>843</v>
      </c>
      <c r="MJ362" s="16" t="s">
        <v>843</v>
      </c>
      <c r="MK362" s="16" t="s">
        <v>843</v>
      </c>
      <c r="ML362" s="16" t="s">
        <v>843</v>
      </c>
      <c r="MM362" s="16" t="s">
        <v>843</v>
      </c>
      <c r="MN362" s="16" t="s">
        <v>843</v>
      </c>
      <c r="MO362" s="16" t="s">
        <v>844</v>
      </c>
      <c r="MP362" s="16" t="s">
        <v>843</v>
      </c>
      <c r="MQ362" s="16" t="s">
        <v>843</v>
      </c>
      <c r="MR362" s="16" t="s">
        <v>843</v>
      </c>
      <c r="MS362" s="16" t="s">
        <v>843</v>
      </c>
      <c r="MT362" s="16" t="s">
        <v>843</v>
      </c>
      <c r="MU362" s="16" t="s">
        <v>843</v>
      </c>
      <c r="MV362" s="16" t="s">
        <v>843</v>
      </c>
      <c r="MX362" s="16" t="s">
        <v>5694</v>
      </c>
      <c r="MY362" s="16" t="s">
        <v>844</v>
      </c>
      <c r="MZ362" s="16" t="s">
        <v>843</v>
      </c>
      <c r="NA362" s="16" t="s">
        <v>843</v>
      </c>
      <c r="NB362" s="16" t="s">
        <v>843</v>
      </c>
      <c r="NC362" s="16" t="s">
        <v>843</v>
      </c>
      <c r="ND362" s="16" t="s">
        <v>843</v>
      </c>
      <c r="NE362" s="16" t="s">
        <v>843</v>
      </c>
      <c r="NF362" s="16" t="s">
        <v>843</v>
      </c>
      <c r="NG362" s="16" t="s">
        <v>843</v>
      </c>
      <c r="NH362" s="16" t="s">
        <v>843</v>
      </c>
      <c r="NI362" s="16" t="s">
        <v>843</v>
      </c>
      <c r="NJ362" s="16" t="s">
        <v>843</v>
      </c>
      <c r="NK362" s="16" t="s">
        <v>843</v>
      </c>
      <c r="NL362" s="16" t="s">
        <v>843</v>
      </c>
      <c r="NM362" s="16" t="s">
        <v>843</v>
      </c>
      <c r="NN362" s="16" t="s">
        <v>843</v>
      </c>
      <c r="NO362" s="16" t="s">
        <v>843</v>
      </c>
      <c r="NP362" s="16" t="s">
        <v>843</v>
      </c>
      <c r="NQ362" s="16" t="s">
        <v>843</v>
      </c>
      <c r="PC362" s="16" t="s">
        <v>867</v>
      </c>
      <c r="PE362" s="16" t="s">
        <v>865</v>
      </c>
      <c r="PY362" s="16" t="s">
        <v>867</v>
      </c>
      <c r="PZ362" s="16">
        <v>1</v>
      </c>
      <c r="QP362" s="16" t="s">
        <v>865</v>
      </c>
      <c r="QR362" s="16" t="s">
        <v>867</v>
      </c>
      <c r="QT362" s="16" t="s">
        <v>867</v>
      </c>
      <c r="QV362" s="16" t="s">
        <v>865</v>
      </c>
      <c r="QX362" s="16" t="s">
        <v>867</v>
      </c>
      <c r="RD362" s="16" t="s">
        <v>7712</v>
      </c>
      <c r="RF362" s="16" t="s">
        <v>7712</v>
      </c>
      <c r="RH362" s="16" t="s">
        <v>4216</v>
      </c>
      <c r="RJ362" s="16" t="s">
        <v>4216</v>
      </c>
      <c r="RN362" s="16" t="s">
        <v>7720</v>
      </c>
      <c r="RP362" s="16" t="s">
        <v>867</v>
      </c>
      <c r="RR362" s="16" t="s">
        <v>867</v>
      </c>
      <c r="RT362" s="16" t="s">
        <v>867</v>
      </c>
      <c r="RV362" s="16" t="s">
        <v>867</v>
      </c>
      <c r="RX362" s="16" t="s">
        <v>7720</v>
      </c>
      <c r="RZ362" s="16" t="s">
        <v>7720</v>
      </c>
      <c r="SQ362" s="16" t="s">
        <v>867</v>
      </c>
      <c r="SS362" s="16" t="s">
        <v>7293</v>
      </c>
      <c r="ST362" s="16" t="s">
        <v>7761</v>
      </c>
      <c r="TN362" s="16">
        <v>6000</v>
      </c>
      <c r="TO362" s="16">
        <v>6000</v>
      </c>
      <c r="TP362" s="16">
        <v>1000</v>
      </c>
      <c r="TQ362" s="16">
        <v>1000</v>
      </c>
      <c r="TR362" s="16">
        <v>700</v>
      </c>
      <c r="TS362" s="16">
        <v>400</v>
      </c>
      <c r="TT362" s="16">
        <v>0</v>
      </c>
      <c r="TU362" s="16">
        <v>200</v>
      </c>
      <c r="TV362" s="16">
        <v>3000</v>
      </c>
      <c r="TW362" s="16">
        <v>0</v>
      </c>
      <c r="TX362" s="16">
        <v>0</v>
      </c>
      <c r="TZ362" s="16" t="s">
        <v>7367</v>
      </c>
      <c r="UA362" s="16" t="s">
        <v>9348</v>
      </c>
      <c r="UB362" s="16">
        <v>0</v>
      </c>
      <c r="UC362" s="16" t="s">
        <v>844</v>
      </c>
      <c r="UD362" s="16" t="s">
        <v>843</v>
      </c>
      <c r="UE362" s="16" t="s">
        <v>844</v>
      </c>
      <c r="UF362" s="16" t="s">
        <v>844</v>
      </c>
      <c r="UG362" s="16" t="s">
        <v>843</v>
      </c>
      <c r="UH362" s="16" t="s">
        <v>843</v>
      </c>
      <c r="UL362" s="16">
        <v>8000</v>
      </c>
      <c r="VK362" s="16" t="s">
        <v>8976</v>
      </c>
      <c r="VL362" s="16" t="s">
        <v>843</v>
      </c>
      <c r="VM362" s="16" t="s">
        <v>844</v>
      </c>
      <c r="VN362" s="16" t="s">
        <v>843</v>
      </c>
      <c r="VO362" s="16" t="s">
        <v>843</v>
      </c>
      <c r="VP362" s="16" t="s">
        <v>844</v>
      </c>
      <c r="VQ362" s="16" t="s">
        <v>843</v>
      </c>
      <c r="VR362" s="16" t="s">
        <v>843</v>
      </c>
      <c r="VS362" s="16" t="s">
        <v>843</v>
      </c>
      <c r="VT362" s="16" t="s">
        <v>843</v>
      </c>
      <c r="VV362" s="16">
        <v>2000</v>
      </c>
      <c r="VX362" s="16" t="s">
        <v>6028</v>
      </c>
      <c r="VY362" s="16" t="s">
        <v>844</v>
      </c>
      <c r="VZ362" s="16" t="s">
        <v>843</v>
      </c>
      <c r="WA362" s="16" t="s">
        <v>843</v>
      </c>
      <c r="WB362" s="16" t="s">
        <v>843</v>
      </c>
      <c r="WC362" s="16" t="s">
        <v>843</v>
      </c>
      <c r="WD362" s="16" t="s">
        <v>843</v>
      </c>
      <c r="WE362" s="16" t="s">
        <v>843</v>
      </c>
      <c r="WF362" s="16" t="s">
        <v>843</v>
      </c>
      <c r="WH362" s="16">
        <v>3250</v>
      </c>
      <c r="WO362" s="16" t="s">
        <v>6920</v>
      </c>
      <c r="XD362" s="16" t="s">
        <v>6968</v>
      </c>
      <c r="XE362" s="16" t="s">
        <v>844</v>
      </c>
      <c r="XF362" s="16" t="s">
        <v>843</v>
      </c>
      <c r="XG362" s="16" t="s">
        <v>843</v>
      </c>
      <c r="XH362" s="16" t="s">
        <v>843</v>
      </c>
      <c r="XI362" s="16" t="s">
        <v>843</v>
      </c>
      <c r="XJ362" s="16" t="s">
        <v>843</v>
      </c>
      <c r="XK362" s="16" t="s">
        <v>843</v>
      </c>
      <c r="XL362" s="16" t="s">
        <v>843</v>
      </c>
      <c r="XM362" s="16" t="s">
        <v>843</v>
      </c>
      <c r="XN362" s="16" t="s">
        <v>843</v>
      </c>
      <c r="XO362" s="16" t="s">
        <v>843</v>
      </c>
      <c r="XP362" s="16" t="s">
        <v>843</v>
      </c>
      <c r="XQ362" s="16" t="s">
        <v>843</v>
      </c>
      <c r="YF362" s="16" t="s">
        <v>865</v>
      </c>
      <c r="YN362" s="16" t="s">
        <v>7040</v>
      </c>
      <c r="YP362" s="16" t="s">
        <v>7984</v>
      </c>
      <c r="YR362" s="16" t="s">
        <v>10620</v>
      </c>
      <c r="YS362" s="16" t="s">
        <v>10621</v>
      </c>
      <c r="YT362" s="16" t="s">
        <v>8694</v>
      </c>
      <c r="YU362" s="16" t="s">
        <v>10622</v>
      </c>
      <c r="YV362" s="16" t="s">
        <v>8696</v>
      </c>
      <c r="YW362" s="16" t="s">
        <v>844</v>
      </c>
      <c r="YX362" s="16" t="s">
        <v>8696</v>
      </c>
      <c r="YY362" s="16" t="s">
        <v>8789</v>
      </c>
      <c r="YZ362" s="16" t="s">
        <v>843</v>
      </c>
      <c r="ZA362" s="16" t="s">
        <v>843</v>
      </c>
      <c r="ZB362" s="16">
        <v>15800</v>
      </c>
      <c r="ZC362" s="16" t="s">
        <v>8826</v>
      </c>
      <c r="ZD362" s="16" t="s">
        <v>8826</v>
      </c>
      <c r="ZE362" s="16" t="s">
        <v>9186</v>
      </c>
      <c r="ZF362" s="16" t="s">
        <v>8753</v>
      </c>
      <c r="ZG362" s="16" t="s">
        <v>8699</v>
      </c>
      <c r="ZH362" s="16" t="s">
        <v>8752</v>
      </c>
      <c r="ZI362" s="16" t="s">
        <v>8739</v>
      </c>
      <c r="ZJ362" s="16" t="s">
        <v>843</v>
      </c>
      <c r="ZK362" s="16" t="s">
        <v>843</v>
      </c>
      <c r="ZL362" s="16" t="s">
        <v>8700</v>
      </c>
      <c r="ZM362" s="16" t="s">
        <v>843</v>
      </c>
      <c r="ZN362" s="16" t="s">
        <v>8755</v>
      </c>
      <c r="ZO362" s="16" t="s">
        <v>487</v>
      </c>
      <c r="ZP362" s="16" t="s">
        <v>487</v>
      </c>
      <c r="ZQ362" s="16" t="s">
        <v>487</v>
      </c>
      <c r="ZR362" s="16" t="s">
        <v>486</v>
      </c>
      <c r="ZS362" s="16" t="s">
        <v>8964</v>
      </c>
      <c r="ZT362" s="16" t="s">
        <v>8705</v>
      </c>
      <c r="ZU362" s="16" t="s">
        <v>8706</v>
      </c>
      <c r="ZV362" s="16" t="s">
        <v>487</v>
      </c>
      <c r="ZW362" s="16" t="s">
        <v>843</v>
      </c>
      <c r="ZX362" s="16" t="s">
        <v>1056</v>
      </c>
      <c r="ZY362" s="16" t="s">
        <v>1056</v>
      </c>
      <c r="ZZ362" s="16" t="s">
        <v>844</v>
      </c>
      <c r="AAA362" s="16" t="s">
        <v>844</v>
      </c>
      <c r="AAB362" s="16" t="s">
        <v>1056</v>
      </c>
      <c r="AAC362" s="16">
        <v>1</v>
      </c>
      <c r="AAD362" s="16" t="s">
        <v>1056</v>
      </c>
      <c r="AAE362" s="16" t="s">
        <v>844</v>
      </c>
      <c r="AAF362" s="16" t="s">
        <v>843</v>
      </c>
      <c r="AAG362" s="16" t="s">
        <v>843</v>
      </c>
      <c r="AAH362" s="16" t="s">
        <v>843</v>
      </c>
      <c r="AAI362" s="16" t="s">
        <v>843</v>
      </c>
      <c r="AAJ362" s="16" t="s">
        <v>624</v>
      </c>
      <c r="AAK362" s="16" t="s">
        <v>655</v>
      </c>
      <c r="AAL362" s="16" t="s">
        <v>905</v>
      </c>
      <c r="AAM362" s="16" t="s">
        <v>660</v>
      </c>
      <c r="AAN362" s="16" t="s">
        <v>8707</v>
      </c>
      <c r="AAO362" s="16" t="s">
        <v>1019</v>
      </c>
      <c r="AAP362" s="16" t="s">
        <v>8708</v>
      </c>
      <c r="AAQ362" s="16" t="s">
        <v>8833</v>
      </c>
      <c r="AAS362" s="16">
        <v>12188.97</v>
      </c>
      <c r="AAT362" s="16" t="s">
        <v>1068</v>
      </c>
      <c r="AAU362" s="16" t="s">
        <v>1068</v>
      </c>
      <c r="AAX362" s="16" t="s">
        <v>1056</v>
      </c>
      <c r="AAY362" s="16" t="s">
        <v>8727</v>
      </c>
      <c r="AAZ362" s="16" t="s">
        <v>782</v>
      </c>
      <c r="ABA362" s="16" t="s">
        <v>782</v>
      </c>
      <c r="ABB362" s="16" t="s">
        <v>782</v>
      </c>
      <c r="ABC362" s="16" t="s">
        <v>783</v>
      </c>
      <c r="ABD362" s="16" t="s">
        <v>783</v>
      </c>
      <c r="ABE362" s="16" t="s">
        <v>783</v>
      </c>
      <c r="ABF362" s="16" t="s">
        <v>782</v>
      </c>
      <c r="ABG362" s="16" t="s">
        <v>782</v>
      </c>
      <c r="ABH362" s="16" t="s">
        <v>782</v>
      </c>
      <c r="ABI362" s="16" t="s">
        <v>782</v>
      </c>
      <c r="ABJ362" s="16" t="s">
        <v>783</v>
      </c>
      <c r="ABK362" s="16" t="s">
        <v>783</v>
      </c>
      <c r="ABL362" s="16" t="s">
        <v>8769</v>
      </c>
      <c r="ABM362" s="16" t="s">
        <v>843</v>
      </c>
      <c r="ABN362" s="16" t="s">
        <v>1034</v>
      </c>
      <c r="ABO362" s="16" t="s">
        <v>486</v>
      </c>
      <c r="ABP362" s="16" t="s">
        <v>972</v>
      </c>
      <c r="ABQ362" s="16" t="s">
        <v>4324</v>
      </c>
      <c r="ABR362" s="16" t="s">
        <v>470</v>
      </c>
      <c r="ABS362" s="16" t="s">
        <v>451</v>
      </c>
      <c r="ABT362" s="16" t="s">
        <v>8732</v>
      </c>
      <c r="ABU362" s="16" t="s">
        <v>8732</v>
      </c>
      <c r="ABV362" s="16" t="s">
        <v>487</v>
      </c>
      <c r="ABW362" s="16" t="s">
        <v>487</v>
      </c>
      <c r="ABX362" s="16" t="s">
        <v>894</v>
      </c>
      <c r="ABY362" s="16" t="s">
        <v>486</v>
      </c>
      <c r="ABZ362" s="16" t="s">
        <v>487</v>
      </c>
      <c r="ACA362" s="16" t="s">
        <v>759</v>
      </c>
      <c r="ACB362" s="16" t="s">
        <v>768</v>
      </c>
      <c r="ACC362" s="16" t="s">
        <v>737</v>
      </c>
      <c r="ACD362" s="16" t="s">
        <v>487</v>
      </c>
      <c r="ACE362" s="16" t="s">
        <v>487</v>
      </c>
      <c r="ACG362" s="16" t="s">
        <v>1013</v>
      </c>
      <c r="ACH362" s="16" t="s">
        <v>1009</v>
      </c>
      <c r="ACI362" s="16" t="s">
        <v>462</v>
      </c>
      <c r="ACJ362" s="16">
        <v>1.1910000000000001</v>
      </c>
      <c r="ACK362" s="16" t="s">
        <v>478</v>
      </c>
      <c r="ACL362" s="16" t="s">
        <v>738</v>
      </c>
      <c r="ACM362" s="16" t="s">
        <v>1189</v>
      </c>
      <c r="ACN362" s="16" t="s">
        <v>1169</v>
      </c>
      <c r="ACO362" s="16" t="s">
        <v>1856</v>
      </c>
      <c r="ACP362" s="16">
        <v>3250</v>
      </c>
      <c r="ACQ362" s="16" t="s">
        <v>1202</v>
      </c>
      <c r="ACR362" s="16" t="s">
        <v>1644</v>
      </c>
      <c r="ACS362" s="16" t="s">
        <v>676</v>
      </c>
      <c r="ACT362" s="16" t="s">
        <v>1521</v>
      </c>
      <c r="ACU362" s="16" t="s">
        <v>831</v>
      </c>
      <c r="ACV362" s="16" t="s">
        <v>8756</v>
      </c>
      <c r="ACW362" s="16" t="s">
        <v>451</v>
      </c>
      <c r="ACX362" s="16" t="s">
        <v>1914</v>
      </c>
      <c r="ACY362" s="16" t="s">
        <v>1947</v>
      </c>
      <c r="ACZ362" s="16">
        <v>1</v>
      </c>
      <c r="ADA362" s="16">
        <v>1</v>
      </c>
      <c r="ADB362" s="16">
        <v>1</v>
      </c>
      <c r="ADC362" s="16">
        <v>1</v>
      </c>
      <c r="ADD362" s="16">
        <v>1</v>
      </c>
      <c r="ADE362" s="16" t="s">
        <v>8712</v>
      </c>
      <c r="ADF362" s="16">
        <v>0</v>
      </c>
      <c r="ADG362" s="16" t="s">
        <v>487</v>
      </c>
      <c r="ADH362" s="16">
        <v>3</v>
      </c>
      <c r="ADI362" s="16" t="s">
        <v>1554</v>
      </c>
      <c r="ADJ362" s="16" t="s">
        <v>1745</v>
      </c>
      <c r="ADK362" s="16" t="s">
        <v>1750</v>
      </c>
      <c r="ADL362" s="16" t="s">
        <v>1764</v>
      </c>
      <c r="ADM362" s="16" t="s">
        <v>13195</v>
      </c>
      <c r="ADN362" s="16" t="s">
        <v>1764</v>
      </c>
      <c r="ADO362" s="16" t="s">
        <v>1766</v>
      </c>
      <c r="ADP362" s="16" t="s">
        <v>13196</v>
      </c>
      <c r="ADQ362" s="16" t="s">
        <v>1743</v>
      </c>
      <c r="ADR362" s="16" t="s">
        <v>13194</v>
      </c>
      <c r="ADS362" s="16" t="s">
        <v>13194</v>
      </c>
      <c r="ADU362" s="16" t="s">
        <v>1756</v>
      </c>
      <c r="ADW362" s="16" t="s">
        <v>8729</v>
      </c>
      <c r="ADY362" s="16" t="s">
        <v>1059</v>
      </c>
      <c r="AEB362" s="16">
        <v>15800</v>
      </c>
      <c r="AEC362" s="16" t="s">
        <v>1059</v>
      </c>
      <c r="AED362" s="16">
        <v>4062.99</v>
      </c>
      <c r="AEE362" s="16" t="s">
        <v>952</v>
      </c>
      <c r="AEH362" s="16">
        <v>5250</v>
      </c>
      <c r="AEI362" s="16">
        <v>2000</v>
      </c>
      <c r="AEJ362" s="16">
        <v>2000</v>
      </c>
      <c r="AEK362" s="16">
        <v>333.33</v>
      </c>
      <c r="AEL362" s="16">
        <v>333.33</v>
      </c>
      <c r="AEM362" s="16">
        <v>1000</v>
      </c>
      <c r="AEN362" s="16">
        <v>233.33</v>
      </c>
      <c r="AEO362" s="16">
        <v>133.33000000000001</v>
      </c>
      <c r="AEP362" s="16">
        <v>66.67</v>
      </c>
    </row>
    <row r="363" spans="1:822" x14ac:dyDescent="0.25">
      <c r="A363" s="30">
        <v>45833</v>
      </c>
      <c r="B363" s="16" t="s">
        <v>10623</v>
      </c>
      <c r="C363" s="16" t="s">
        <v>867</v>
      </c>
      <c r="D363" s="16" t="s">
        <v>867</v>
      </c>
      <c r="E363" s="16">
        <v>27</v>
      </c>
      <c r="F363" s="16" t="s">
        <v>8153</v>
      </c>
      <c r="G363" s="16" t="s">
        <v>4113</v>
      </c>
      <c r="I363" s="16" t="s">
        <v>4148</v>
      </c>
      <c r="Z363" s="16" t="s">
        <v>981</v>
      </c>
      <c r="AA363" s="16" t="s">
        <v>470</v>
      </c>
      <c r="AB363" s="16">
        <v>2</v>
      </c>
      <c r="AC363" s="16" t="s">
        <v>844</v>
      </c>
      <c r="AD363" s="16" t="s">
        <v>843</v>
      </c>
      <c r="AE363" s="16" t="s">
        <v>843</v>
      </c>
      <c r="AF363" s="16" t="s">
        <v>844</v>
      </c>
      <c r="AG363" s="16" t="s">
        <v>844</v>
      </c>
      <c r="AH363" s="16" t="s">
        <v>844</v>
      </c>
      <c r="AI363" s="16" t="s">
        <v>844</v>
      </c>
      <c r="AJ363" s="16" t="s">
        <v>843</v>
      </c>
      <c r="AK363" s="16" t="s">
        <v>843</v>
      </c>
      <c r="AM363" s="16" t="s">
        <v>737</v>
      </c>
      <c r="AN363" s="16" t="s">
        <v>759</v>
      </c>
      <c r="AP363" s="16" t="s">
        <v>768</v>
      </c>
      <c r="AR363" s="16" t="s">
        <v>6910</v>
      </c>
      <c r="BB363" s="16">
        <v>1</v>
      </c>
      <c r="BC363" s="16" t="s">
        <v>7869</v>
      </c>
      <c r="BE363" s="16" t="s">
        <v>5098</v>
      </c>
      <c r="BV363" s="16" t="s">
        <v>4433</v>
      </c>
      <c r="BW363" s="16" t="s">
        <v>844</v>
      </c>
      <c r="BX363" s="16" t="s">
        <v>843</v>
      </c>
      <c r="BY363" s="16" t="s">
        <v>843</v>
      </c>
      <c r="BZ363" s="16" t="s">
        <v>843</v>
      </c>
      <c r="CA363" s="16" t="s">
        <v>843</v>
      </c>
      <c r="CB363" s="16" t="s">
        <v>843</v>
      </c>
      <c r="CC363" s="16" t="s">
        <v>843</v>
      </c>
      <c r="CD363" s="16" t="s">
        <v>843</v>
      </c>
      <c r="CE363" s="16" t="s">
        <v>843</v>
      </c>
      <c r="CF363" s="16" t="s">
        <v>843</v>
      </c>
      <c r="CG363" s="16" t="s">
        <v>843</v>
      </c>
      <c r="CH363" s="16" t="s">
        <v>843</v>
      </c>
      <c r="CI363" s="16" t="s">
        <v>843</v>
      </c>
      <c r="CJ363" s="16" t="s">
        <v>843</v>
      </c>
      <c r="CK363" s="16" t="s">
        <v>843</v>
      </c>
      <c r="CP363" s="16" t="s">
        <v>865</v>
      </c>
      <c r="DX363" s="16" t="s">
        <v>867</v>
      </c>
      <c r="DY363" s="16" t="s">
        <v>867</v>
      </c>
      <c r="GC363" s="16" t="s">
        <v>5342</v>
      </c>
      <c r="GF363" s="16" t="s">
        <v>867</v>
      </c>
      <c r="GG363" s="16" t="s">
        <v>867</v>
      </c>
      <c r="GV363" s="16" t="s">
        <v>7919</v>
      </c>
      <c r="GW363" s="16" t="s">
        <v>843</v>
      </c>
      <c r="GX363" s="16" t="s">
        <v>843</v>
      </c>
      <c r="GY363" s="16" t="s">
        <v>843</v>
      </c>
      <c r="GZ363" s="16" t="s">
        <v>843</v>
      </c>
      <c r="HA363" s="16" t="s">
        <v>843</v>
      </c>
      <c r="HB363" s="16" t="s">
        <v>843</v>
      </c>
      <c r="HC363" s="16" t="s">
        <v>844</v>
      </c>
      <c r="HD363" s="16" t="s">
        <v>843</v>
      </c>
      <c r="HE363" s="16" t="s">
        <v>843</v>
      </c>
      <c r="HF363" s="16" t="s">
        <v>843</v>
      </c>
      <c r="HH363" s="16" t="s">
        <v>5456</v>
      </c>
      <c r="HK363" s="16" t="s">
        <v>864</v>
      </c>
      <c r="HM363" s="16" t="s">
        <v>865</v>
      </c>
      <c r="HZ363" s="16" t="s">
        <v>7947</v>
      </c>
      <c r="KE363" s="16" t="s">
        <v>5585</v>
      </c>
      <c r="KG363" s="16" t="s">
        <v>7018</v>
      </c>
      <c r="KH363" s="16" t="s">
        <v>7033</v>
      </c>
      <c r="KI363" s="16" t="s">
        <v>865</v>
      </c>
      <c r="LG363" s="16" t="s">
        <v>867</v>
      </c>
      <c r="LH363" s="16" t="s">
        <v>867</v>
      </c>
      <c r="LI363" s="16" t="s">
        <v>867</v>
      </c>
      <c r="LJ363" s="16" t="s">
        <v>867</v>
      </c>
      <c r="LK363" s="16" t="s">
        <v>867</v>
      </c>
      <c r="LL363" s="16" t="s">
        <v>8893</v>
      </c>
      <c r="LM363" s="16" t="s">
        <v>843</v>
      </c>
      <c r="LN363" s="16" t="s">
        <v>844</v>
      </c>
      <c r="LO363" s="16" t="s">
        <v>844</v>
      </c>
      <c r="LP363" s="16" t="s">
        <v>843</v>
      </c>
      <c r="LQ363" s="16" t="s">
        <v>843</v>
      </c>
      <c r="LR363" s="16" t="s">
        <v>843</v>
      </c>
      <c r="LS363" s="16" t="s">
        <v>843</v>
      </c>
      <c r="LT363" s="16" t="s">
        <v>843</v>
      </c>
      <c r="LU363" s="16" t="s">
        <v>843</v>
      </c>
      <c r="LV363" s="16" t="s">
        <v>843</v>
      </c>
      <c r="LW363" s="16" t="s">
        <v>843</v>
      </c>
      <c r="LX363" s="16" t="s">
        <v>843</v>
      </c>
      <c r="LY363" s="16" t="s">
        <v>843</v>
      </c>
      <c r="LZ363" s="16" t="s">
        <v>843</v>
      </c>
      <c r="MA363" s="16" t="s">
        <v>843</v>
      </c>
      <c r="MC363" s="16" t="s">
        <v>5694</v>
      </c>
      <c r="MD363" s="16" t="s">
        <v>844</v>
      </c>
      <c r="ME363" s="16" t="s">
        <v>843</v>
      </c>
      <c r="MF363" s="16" t="s">
        <v>843</v>
      </c>
      <c r="MG363" s="16" t="s">
        <v>843</v>
      </c>
      <c r="MH363" s="16" t="s">
        <v>843</v>
      </c>
      <c r="MI363" s="16" t="s">
        <v>843</v>
      </c>
      <c r="MJ363" s="16" t="s">
        <v>843</v>
      </c>
      <c r="MK363" s="16" t="s">
        <v>843</v>
      </c>
      <c r="ML363" s="16" t="s">
        <v>843</v>
      </c>
      <c r="MM363" s="16" t="s">
        <v>843</v>
      </c>
      <c r="MN363" s="16" t="s">
        <v>843</v>
      </c>
      <c r="MO363" s="16" t="s">
        <v>843</v>
      </c>
      <c r="MP363" s="16" t="s">
        <v>843</v>
      </c>
      <c r="MQ363" s="16" t="s">
        <v>843</v>
      </c>
      <c r="MR363" s="16" t="s">
        <v>843</v>
      </c>
      <c r="MS363" s="16" t="s">
        <v>843</v>
      </c>
      <c r="MT363" s="16" t="s">
        <v>843</v>
      </c>
      <c r="MU363" s="16" t="s">
        <v>843</v>
      </c>
      <c r="MV363" s="16" t="s">
        <v>843</v>
      </c>
      <c r="MX363" s="16" t="s">
        <v>5694</v>
      </c>
      <c r="MY363" s="16" t="s">
        <v>844</v>
      </c>
      <c r="MZ363" s="16" t="s">
        <v>843</v>
      </c>
      <c r="NA363" s="16" t="s">
        <v>843</v>
      </c>
      <c r="NB363" s="16" t="s">
        <v>843</v>
      </c>
      <c r="NC363" s="16" t="s">
        <v>843</v>
      </c>
      <c r="ND363" s="16" t="s">
        <v>843</v>
      </c>
      <c r="NE363" s="16" t="s">
        <v>843</v>
      </c>
      <c r="NF363" s="16" t="s">
        <v>843</v>
      </c>
      <c r="NG363" s="16" t="s">
        <v>843</v>
      </c>
      <c r="NH363" s="16" t="s">
        <v>843</v>
      </c>
      <c r="NI363" s="16" t="s">
        <v>843</v>
      </c>
      <c r="NJ363" s="16" t="s">
        <v>843</v>
      </c>
      <c r="NK363" s="16" t="s">
        <v>843</v>
      </c>
      <c r="NL363" s="16" t="s">
        <v>843</v>
      </c>
      <c r="NM363" s="16" t="s">
        <v>843</v>
      </c>
      <c r="NN363" s="16" t="s">
        <v>843</v>
      </c>
      <c r="NO363" s="16" t="s">
        <v>843</v>
      </c>
      <c r="NP363" s="16" t="s">
        <v>843</v>
      </c>
      <c r="NQ363" s="16" t="s">
        <v>843</v>
      </c>
      <c r="PC363" s="16" t="s">
        <v>867</v>
      </c>
      <c r="PE363" s="16" t="s">
        <v>865</v>
      </c>
      <c r="PY363" s="16" t="s">
        <v>865</v>
      </c>
      <c r="QP363" s="16" t="s">
        <v>865</v>
      </c>
      <c r="QR363" s="16" t="s">
        <v>865</v>
      </c>
      <c r="QT363" s="16" t="s">
        <v>867</v>
      </c>
      <c r="QV363" s="16" t="s">
        <v>865</v>
      </c>
      <c r="QX363" s="16" t="s">
        <v>867</v>
      </c>
      <c r="RD363" s="16" t="s">
        <v>7708</v>
      </c>
      <c r="RF363" s="16" t="s">
        <v>7708</v>
      </c>
      <c r="RH363" s="16" t="s">
        <v>4216</v>
      </c>
      <c r="RJ363" s="16" t="s">
        <v>865</v>
      </c>
      <c r="RN363" s="16" t="s">
        <v>7720</v>
      </c>
      <c r="RP363" s="16" t="s">
        <v>867</v>
      </c>
      <c r="RR363" s="16" t="s">
        <v>867</v>
      </c>
      <c r="RT363" s="16" t="s">
        <v>867</v>
      </c>
      <c r="RV363" s="16" t="s">
        <v>867</v>
      </c>
      <c r="RX363" s="16" t="s">
        <v>7720</v>
      </c>
      <c r="RZ363" s="16" t="s">
        <v>867</v>
      </c>
      <c r="SQ363" s="16" t="s">
        <v>865</v>
      </c>
      <c r="SS363" s="16" t="s">
        <v>7308</v>
      </c>
      <c r="ST363" s="16" t="s">
        <v>7764</v>
      </c>
      <c r="TN363" s="16">
        <v>5000</v>
      </c>
      <c r="TO363" s="16">
        <v>4000</v>
      </c>
      <c r="TP363" s="16">
        <v>600</v>
      </c>
      <c r="TQ363" s="16">
        <v>0</v>
      </c>
      <c r="TR363" s="16">
        <v>500</v>
      </c>
      <c r="TS363" s="16">
        <v>450</v>
      </c>
      <c r="TT363" s="16">
        <v>0</v>
      </c>
      <c r="TU363" s="16">
        <v>300</v>
      </c>
      <c r="TV363" s="16">
        <v>0</v>
      </c>
      <c r="TW363" s="16">
        <v>0</v>
      </c>
      <c r="TX363" s="16">
        <v>0</v>
      </c>
      <c r="TZ363" s="16" t="s">
        <v>7367</v>
      </c>
      <c r="UA363" s="16" t="s">
        <v>5941</v>
      </c>
      <c r="UB363" s="16">
        <v>0</v>
      </c>
      <c r="UC363" s="16" t="s">
        <v>844</v>
      </c>
      <c r="UD363" s="16" t="s">
        <v>843</v>
      </c>
      <c r="UE363" s="16" t="s">
        <v>843</v>
      </c>
      <c r="UF363" s="16" t="s">
        <v>843</v>
      </c>
      <c r="UG363" s="16" t="s">
        <v>843</v>
      </c>
      <c r="UH363" s="16" t="s">
        <v>843</v>
      </c>
      <c r="UL363" s="16">
        <v>13000</v>
      </c>
      <c r="WO363" s="16" t="s">
        <v>6920</v>
      </c>
      <c r="XD363" s="16" t="s">
        <v>9901</v>
      </c>
      <c r="XE363" s="16" t="s">
        <v>843</v>
      </c>
      <c r="XF363" s="16" t="s">
        <v>843</v>
      </c>
      <c r="XG363" s="16" t="s">
        <v>844</v>
      </c>
      <c r="XH363" s="16" t="s">
        <v>843</v>
      </c>
      <c r="XI363" s="16" t="s">
        <v>843</v>
      </c>
      <c r="XJ363" s="16" t="s">
        <v>843</v>
      </c>
      <c r="XK363" s="16" t="s">
        <v>844</v>
      </c>
      <c r="XL363" s="16" t="s">
        <v>843</v>
      </c>
      <c r="XM363" s="16" t="s">
        <v>843</v>
      </c>
      <c r="XN363" s="16" t="s">
        <v>843</v>
      </c>
      <c r="XO363" s="16" t="s">
        <v>843</v>
      </c>
      <c r="XP363" s="16" t="s">
        <v>843</v>
      </c>
      <c r="XQ363" s="16" t="s">
        <v>843</v>
      </c>
      <c r="YF363" s="16" t="s">
        <v>865</v>
      </c>
      <c r="YN363" s="16" t="s">
        <v>7040</v>
      </c>
      <c r="YP363" s="16" t="s">
        <v>7990</v>
      </c>
      <c r="YR363" s="16" t="s">
        <v>10624</v>
      </c>
      <c r="YS363" s="16" t="s">
        <v>10625</v>
      </c>
      <c r="YT363" s="16" t="s">
        <v>8694</v>
      </c>
      <c r="YU363" s="16" t="s">
        <v>10626</v>
      </c>
      <c r="YV363" s="16" t="s">
        <v>8696</v>
      </c>
      <c r="YW363" s="16" t="s">
        <v>844</v>
      </c>
      <c r="YX363" s="16" t="s">
        <v>8696</v>
      </c>
      <c r="YY363" s="16" t="s">
        <v>843</v>
      </c>
      <c r="YZ363" s="16" t="s">
        <v>843</v>
      </c>
      <c r="ZA363" s="16" t="s">
        <v>843</v>
      </c>
      <c r="ZB363" s="16">
        <v>10850</v>
      </c>
      <c r="ZC363" s="16" t="s">
        <v>8806</v>
      </c>
      <c r="ZD363" s="16" t="s">
        <v>8788</v>
      </c>
      <c r="ZE363" s="16" t="s">
        <v>843</v>
      </c>
      <c r="ZF363" s="16" t="s">
        <v>843</v>
      </c>
      <c r="ZG363" s="16" t="s">
        <v>8723</v>
      </c>
      <c r="ZH363" s="16" t="s">
        <v>8699</v>
      </c>
      <c r="ZI363" s="16" t="s">
        <v>8739</v>
      </c>
      <c r="ZJ363" s="16" t="s">
        <v>843</v>
      </c>
      <c r="ZK363" s="16" t="s">
        <v>843</v>
      </c>
      <c r="ZL363" s="16" t="s">
        <v>8752</v>
      </c>
      <c r="ZM363" s="16" t="s">
        <v>843</v>
      </c>
      <c r="ZN363" s="16" t="s">
        <v>8703</v>
      </c>
      <c r="ZO363" s="16" t="s">
        <v>487</v>
      </c>
      <c r="ZP363" s="16" t="s">
        <v>487</v>
      </c>
      <c r="ZQ363" s="16" t="s">
        <v>486</v>
      </c>
      <c r="ZR363" s="16" t="s">
        <v>486</v>
      </c>
      <c r="ZS363" s="16" t="s">
        <v>1056</v>
      </c>
      <c r="ZT363" s="16" t="s">
        <v>8705</v>
      </c>
      <c r="ZU363" s="16" t="s">
        <v>8706</v>
      </c>
      <c r="ZV363" s="16" t="s">
        <v>487</v>
      </c>
      <c r="ZW363" s="16" t="s">
        <v>843</v>
      </c>
      <c r="ZX363" s="16" t="s">
        <v>1056</v>
      </c>
      <c r="ZY363" s="16" t="s">
        <v>844</v>
      </c>
      <c r="ZZ363" s="16" t="s">
        <v>844</v>
      </c>
      <c r="AAA363" s="16" t="s">
        <v>843</v>
      </c>
      <c r="AAB363" s="16" t="s">
        <v>843</v>
      </c>
      <c r="AAC363" s="16">
        <v>1</v>
      </c>
      <c r="AAD363" s="16" t="s">
        <v>844</v>
      </c>
      <c r="AAE363" s="16" t="s">
        <v>844</v>
      </c>
      <c r="AAF363" s="16" t="s">
        <v>843</v>
      </c>
      <c r="AAG363" s="16" t="s">
        <v>843</v>
      </c>
      <c r="AAH363" s="16" t="s">
        <v>843</v>
      </c>
      <c r="AAI363" s="16" t="s">
        <v>843</v>
      </c>
      <c r="AAJ363" s="16" t="s">
        <v>600</v>
      </c>
      <c r="AAK363" s="16" t="s">
        <v>655</v>
      </c>
      <c r="AAL363" s="16" t="s">
        <v>905</v>
      </c>
      <c r="AAM363" s="16" t="s">
        <v>663</v>
      </c>
      <c r="AAN363" s="16" t="s">
        <v>8707</v>
      </c>
      <c r="AAO363" s="16" t="s">
        <v>1018</v>
      </c>
      <c r="AAP363" s="16" t="s">
        <v>8708</v>
      </c>
      <c r="AAS363" s="16">
        <v>13000</v>
      </c>
      <c r="AAT363" s="16" t="s">
        <v>1068</v>
      </c>
      <c r="AAU363" s="16" t="s">
        <v>1068</v>
      </c>
      <c r="AAW363" s="16" t="s">
        <v>782</v>
      </c>
      <c r="AAX363" s="16" t="s">
        <v>1056</v>
      </c>
      <c r="AAY363" s="16" t="s">
        <v>8727</v>
      </c>
      <c r="AAZ363" s="16" t="s">
        <v>782</v>
      </c>
      <c r="ABA363" s="16" t="s">
        <v>782</v>
      </c>
      <c r="ABB363" s="16" t="s">
        <v>783</v>
      </c>
      <c r="ABC363" s="16" t="s">
        <v>783</v>
      </c>
      <c r="ABD363" s="16" t="s">
        <v>783</v>
      </c>
      <c r="ABE363" s="16" t="s">
        <v>783</v>
      </c>
      <c r="ABF363" s="16" t="s">
        <v>782</v>
      </c>
      <c r="ABG363" s="16" t="s">
        <v>782</v>
      </c>
      <c r="ABH363" s="16" t="s">
        <v>782</v>
      </c>
      <c r="ABI363" s="16" t="s">
        <v>782</v>
      </c>
      <c r="ABJ363" s="16" t="s">
        <v>783</v>
      </c>
      <c r="ABK363" s="16" t="s">
        <v>782</v>
      </c>
      <c r="ABL363" s="16" t="s">
        <v>8769</v>
      </c>
      <c r="ABM363" s="16" t="s">
        <v>843</v>
      </c>
      <c r="ABN363" s="16" t="s">
        <v>1034</v>
      </c>
      <c r="ABP363" s="16" t="s">
        <v>972</v>
      </c>
      <c r="ABQ363" s="16" t="s">
        <v>4341</v>
      </c>
      <c r="ABR363" s="16" t="s">
        <v>470</v>
      </c>
      <c r="ABS363" s="16" t="s">
        <v>445</v>
      </c>
      <c r="ABT363" s="16" t="s">
        <v>1056</v>
      </c>
      <c r="ABU363" s="16" t="s">
        <v>1056</v>
      </c>
      <c r="ABV363" s="16" t="s">
        <v>487</v>
      </c>
      <c r="ABW363" s="16" t="s">
        <v>487</v>
      </c>
      <c r="ABX363" s="16" t="s">
        <v>894</v>
      </c>
      <c r="ABY363" s="16" t="s">
        <v>486</v>
      </c>
      <c r="ABZ363" s="16" t="s">
        <v>486</v>
      </c>
      <c r="ACA363" s="16" t="s">
        <v>759</v>
      </c>
      <c r="ACB363" s="16" t="s">
        <v>768</v>
      </c>
      <c r="ACC363" s="16" t="s">
        <v>737</v>
      </c>
      <c r="ACD363" s="16" t="s">
        <v>487</v>
      </c>
      <c r="ACE363" s="16" t="s">
        <v>487</v>
      </c>
      <c r="ACG363" s="16" t="s">
        <v>1014</v>
      </c>
      <c r="ACH363" s="16" t="s">
        <v>1009</v>
      </c>
      <c r="ACI363" s="16" t="s">
        <v>462</v>
      </c>
      <c r="ACJ363" s="16">
        <v>1.1910000000000001</v>
      </c>
      <c r="ACK363" s="16" t="s">
        <v>478</v>
      </c>
      <c r="ACL363" s="16" t="s">
        <v>738</v>
      </c>
      <c r="ACM363" s="16" t="s">
        <v>1188</v>
      </c>
      <c r="ACN363" s="16" t="s">
        <v>1169</v>
      </c>
      <c r="ACO363" s="16" t="s">
        <v>1856</v>
      </c>
      <c r="ACQ363" s="16" t="s">
        <v>1202</v>
      </c>
      <c r="ACR363" s="16" t="s">
        <v>1645</v>
      </c>
      <c r="ACS363" s="16" t="s">
        <v>676</v>
      </c>
      <c r="ACT363" s="16" t="s">
        <v>1522</v>
      </c>
      <c r="ACU363" s="16" t="s">
        <v>836</v>
      </c>
      <c r="ACV363" s="16" t="s">
        <v>8756</v>
      </c>
      <c r="ACW363" s="16" t="s">
        <v>445</v>
      </c>
      <c r="ACX363" s="16" t="s">
        <v>1914</v>
      </c>
      <c r="ACY363" s="16" t="s">
        <v>1947</v>
      </c>
      <c r="ACZ363" s="16">
        <v>1</v>
      </c>
      <c r="ADA363" s="16">
        <v>1</v>
      </c>
      <c r="ADB363" s="16">
        <v>1</v>
      </c>
      <c r="ADC363" s="16">
        <v>1</v>
      </c>
      <c r="ADD363" s="16">
        <v>1</v>
      </c>
      <c r="ADE363" s="16" t="s">
        <v>8712</v>
      </c>
      <c r="ADF363" s="16">
        <v>0</v>
      </c>
      <c r="ADG363" s="16" t="s">
        <v>487</v>
      </c>
      <c r="ADH363" s="16">
        <v>1</v>
      </c>
      <c r="ADI363" s="16" t="s">
        <v>486</v>
      </c>
      <c r="ADJ363" s="16" t="s">
        <v>1744</v>
      </c>
      <c r="ADK363" s="16" t="s">
        <v>1750</v>
      </c>
      <c r="ADL363" s="16" t="s">
        <v>1764</v>
      </c>
      <c r="ADM363" s="16" t="s">
        <v>13194</v>
      </c>
      <c r="ADN363" s="16" t="s">
        <v>13196</v>
      </c>
      <c r="ADO363" s="16" t="s">
        <v>1766</v>
      </c>
      <c r="ADP363" s="16" t="s">
        <v>13196</v>
      </c>
      <c r="ADQ363" s="16" t="s">
        <v>13194</v>
      </c>
      <c r="ADR363" s="16" t="s">
        <v>13194</v>
      </c>
      <c r="ADS363" s="16" t="s">
        <v>13194</v>
      </c>
      <c r="ADY363" s="16" t="s">
        <v>1063</v>
      </c>
      <c r="AEB363" s="16">
        <v>10850</v>
      </c>
      <c r="AEC363" s="16" t="s">
        <v>1059</v>
      </c>
      <c r="AED363" s="16">
        <v>6500</v>
      </c>
      <c r="AEE363" s="16" t="s">
        <v>952</v>
      </c>
      <c r="AEI363" s="16">
        <v>2500</v>
      </c>
      <c r="AEJ363" s="16">
        <v>2000</v>
      </c>
      <c r="AEK363" s="16">
        <v>300</v>
      </c>
      <c r="AEN363" s="16">
        <v>250</v>
      </c>
      <c r="AEO363" s="16">
        <v>225</v>
      </c>
      <c r="AEP363" s="16">
        <v>150</v>
      </c>
    </row>
    <row r="364" spans="1:822" x14ac:dyDescent="0.25">
      <c r="A364" s="30">
        <v>45833</v>
      </c>
      <c r="B364" s="16" t="s">
        <v>10627</v>
      </c>
      <c r="C364" s="16" t="s">
        <v>867</v>
      </c>
      <c r="D364" s="16" t="s">
        <v>867</v>
      </c>
      <c r="E364" s="16">
        <v>28</v>
      </c>
      <c r="F364" s="16" t="s">
        <v>8153</v>
      </c>
      <c r="G364" s="16" t="s">
        <v>4113</v>
      </c>
      <c r="I364" s="16" t="s">
        <v>4162</v>
      </c>
      <c r="Z364" s="16" t="s">
        <v>983</v>
      </c>
      <c r="AA364" s="16" t="s">
        <v>470</v>
      </c>
      <c r="AB364" s="16">
        <v>3</v>
      </c>
      <c r="AC364" s="16" t="s">
        <v>844</v>
      </c>
      <c r="AD364" s="16" t="s">
        <v>1056</v>
      </c>
      <c r="AE364" s="16" t="s">
        <v>843</v>
      </c>
      <c r="AF364" s="16" t="s">
        <v>844</v>
      </c>
      <c r="AG364" s="16" t="s">
        <v>843</v>
      </c>
      <c r="AH364" s="16" t="s">
        <v>8732</v>
      </c>
      <c r="AI364" s="16" t="s">
        <v>843</v>
      </c>
      <c r="AJ364" s="16" t="s">
        <v>843</v>
      </c>
      <c r="AK364" s="16" t="s">
        <v>844</v>
      </c>
      <c r="AM364" s="16" t="s">
        <v>737</v>
      </c>
      <c r="AN364" s="16" t="s">
        <v>759</v>
      </c>
      <c r="AP364" s="16" t="s">
        <v>768</v>
      </c>
      <c r="AR364" s="16" t="s">
        <v>6910</v>
      </c>
      <c r="BB364" s="16">
        <v>2</v>
      </c>
      <c r="BC364" s="16" t="s">
        <v>7869</v>
      </c>
      <c r="BE364" s="16" t="s">
        <v>5092</v>
      </c>
      <c r="BF364" s="16" t="s">
        <v>865</v>
      </c>
      <c r="BV364" s="16" t="s">
        <v>4433</v>
      </c>
      <c r="BW364" s="16" t="s">
        <v>844</v>
      </c>
      <c r="BX364" s="16" t="s">
        <v>843</v>
      </c>
      <c r="BY364" s="16" t="s">
        <v>843</v>
      </c>
      <c r="BZ364" s="16" t="s">
        <v>843</v>
      </c>
      <c r="CA364" s="16" t="s">
        <v>843</v>
      </c>
      <c r="CB364" s="16" t="s">
        <v>843</v>
      </c>
      <c r="CC364" s="16" t="s">
        <v>843</v>
      </c>
      <c r="CD364" s="16" t="s">
        <v>843</v>
      </c>
      <c r="CE364" s="16" t="s">
        <v>843</v>
      </c>
      <c r="CF364" s="16" t="s">
        <v>843</v>
      </c>
      <c r="CG364" s="16" t="s">
        <v>843</v>
      </c>
      <c r="CH364" s="16" t="s">
        <v>843</v>
      </c>
      <c r="CI364" s="16" t="s">
        <v>843</v>
      </c>
      <c r="CJ364" s="16" t="s">
        <v>843</v>
      </c>
      <c r="CK364" s="16" t="s">
        <v>843</v>
      </c>
      <c r="CP364" s="16" t="s">
        <v>865</v>
      </c>
      <c r="DX364" s="16" t="s">
        <v>867</v>
      </c>
      <c r="DY364" s="16" t="s">
        <v>867</v>
      </c>
      <c r="GC364" s="16" t="s">
        <v>5342</v>
      </c>
      <c r="GF364" s="16" t="s">
        <v>6818</v>
      </c>
      <c r="GG364" s="16" t="s">
        <v>867</v>
      </c>
      <c r="GV364" s="16" t="s">
        <v>10628</v>
      </c>
      <c r="GW364" s="16" t="s">
        <v>844</v>
      </c>
      <c r="GX364" s="16" t="s">
        <v>844</v>
      </c>
      <c r="GY364" s="16" t="s">
        <v>844</v>
      </c>
      <c r="GZ364" s="16" t="s">
        <v>844</v>
      </c>
      <c r="HA364" s="16" t="s">
        <v>844</v>
      </c>
      <c r="HB364" s="16" t="s">
        <v>844</v>
      </c>
      <c r="HC364" s="16" t="s">
        <v>844</v>
      </c>
      <c r="HD364" s="16" t="s">
        <v>843</v>
      </c>
      <c r="HE364" s="16" t="s">
        <v>843</v>
      </c>
      <c r="HF364" s="16" t="s">
        <v>843</v>
      </c>
      <c r="HH364" s="16" t="s">
        <v>5456</v>
      </c>
      <c r="HK364" s="16" t="s">
        <v>864</v>
      </c>
      <c r="HM364" s="16" t="s">
        <v>865</v>
      </c>
      <c r="HZ364" s="16" t="s">
        <v>7947</v>
      </c>
      <c r="KE364" s="16" t="s">
        <v>5585</v>
      </c>
      <c r="KG364" s="16" t="s">
        <v>7021</v>
      </c>
      <c r="KH364" s="16" t="s">
        <v>864</v>
      </c>
      <c r="KI364" s="16" t="s">
        <v>865</v>
      </c>
      <c r="LG364" s="16" t="s">
        <v>867</v>
      </c>
      <c r="LH364" s="16" t="s">
        <v>864</v>
      </c>
      <c r="LI364" s="16" t="s">
        <v>867</v>
      </c>
      <c r="LJ364" s="16" t="s">
        <v>867</v>
      </c>
      <c r="LK364" s="16" t="s">
        <v>867</v>
      </c>
      <c r="LL364" s="16" t="s">
        <v>5663</v>
      </c>
      <c r="LM364" s="16" t="s">
        <v>843</v>
      </c>
      <c r="LN364" s="16" t="s">
        <v>843</v>
      </c>
      <c r="LO364" s="16" t="s">
        <v>844</v>
      </c>
      <c r="LP364" s="16" t="s">
        <v>843</v>
      </c>
      <c r="LQ364" s="16" t="s">
        <v>843</v>
      </c>
      <c r="LR364" s="16" t="s">
        <v>843</v>
      </c>
      <c r="LS364" s="16" t="s">
        <v>843</v>
      </c>
      <c r="LT364" s="16" t="s">
        <v>843</v>
      </c>
      <c r="LU364" s="16" t="s">
        <v>843</v>
      </c>
      <c r="LV364" s="16" t="s">
        <v>843</v>
      </c>
      <c r="LW364" s="16" t="s">
        <v>843</v>
      </c>
      <c r="LX364" s="16" t="s">
        <v>843</v>
      </c>
      <c r="LY364" s="16" t="s">
        <v>843</v>
      </c>
      <c r="LZ364" s="16" t="s">
        <v>843</v>
      </c>
      <c r="MA364" s="16" t="s">
        <v>843</v>
      </c>
      <c r="MC364" s="16" t="s">
        <v>5694</v>
      </c>
      <c r="MD364" s="16" t="s">
        <v>844</v>
      </c>
      <c r="ME364" s="16" t="s">
        <v>843</v>
      </c>
      <c r="MF364" s="16" t="s">
        <v>843</v>
      </c>
      <c r="MG364" s="16" t="s">
        <v>843</v>
      </c>
      <c r="MH364" s="16" t="s">
        <v>843</v>
      </c>
      <c r="MI364" s="16" t="s">
        <v>843</v>
      </c>
      <c r="MJ364" s="16" t="s">
        <v>843</v>
      </c>
      <c r="MK364" s="16" t="s">
        <v>843</v>
      </c>
      <c r="ML364" s="16" t="s">
        <v>843</v>
      </c>
      <c r="MM364" s="16" t="s">
        <v>843</v>
      </c>
      <c r="MN364" s="16" t="s">
        <v>843</v>
      </c>
      <c r="MO364" s="16" t="s">
        <v>843</v>
      </c>
      <c r="MP364" s="16" t="s">
        <v>843</v>
      </c>
      <c r="MQ364" s="16" t="s">
        <v>843</v>
      </c>
      <c r="MR364" s="16" t="s">
        <v>843</v>
      </c>
      <c r="MS364" s="16" t="s">
        <v>843</v>
      </c>
      <c r="MT364" s="16" t="s">
        <v>843</v>
      </c>
      <c r="MU364" s="16" t="s">
        <v>843</v>
      </c>
      <c r="MV364" s="16" t="s">
        <v>843</v>
      </c>
      <c r="OK364" s="16" t="s">
        <v>5694</v>
      </c>
      <c r="OL364" s="16" t="s">
        <v>844</v>
      </c>
      <c r="OM364" s="16" t="s">
        <v>843</v>
      </c>
      <c r="ON364" s="16" t="s">
        <v>843</v>
      </c>
      <c r="OO364" s="16" t="s">
        <v>843</v>
      </c>
      <c r="OP364" s="16" t="s">
        <v>843</v>
      </c>
      <c r="OQ364" s="16" t="s">
        <v>843</v>
      </c>
      <c r="OR364" s="16" t="s">
        <v>843</v>
      </c>
      <c r="OS364" s="16" t="s">
        <v>843</v>
      </c>
      <c r="OT364" s="16" t="s">
        <v>843</v>
      </c>
      <c r="OU364" s="16" t="s">
        <v>843</v>
      </c>
      <c r="OV364" s="16" t="s">
        <v>843</v>
      </c>
      <c r="OW364" s="16" t="s">
        <v>843</v>
      </c>
      <c r="OX364" s="16" t="s">
        <v>843</v>
      </c>
      <c r="OY364" s="16" t="s">
        <v>843</v>
      </c>
      <c r="OZ364" s="16" t="s">
        <v>843</v>
      </c>
      <c r="PA364" s="16" t="s">
        <v>843</v>
      </c>
      <c r="PC364" s="16" t="s">
        <v>865</v>
      </c>
      <c r="PD364" s="16" t="s">
        <v>865</v>
      </c>
      <c r="PY364" s="16" t="s">
        <v>865</v>
      </c>
      <c r="QP364" s="16" t="s">
        <v>864</v>
      </c>
      <c r="QR364" s="16" t="s">
        <v>867</v>
      </c>
      <c r="QT364" s="16" t="s">
        <v>867</v>
      </c>
      <c r="QV364" s="16" t="s">
        <v>865</v>
      </c>
      <c r="QX364" s="16" t="s">
        <v>864</v>
      </c>
      <c r="QY364" s="16" t="s">
        <v>867</v>
      </c>
      <c r="RD364" s="16" t="s">
        <v>865</v>
      </c>
      <c r="RF364" s="16" t="s">
        <v>865</v>
      </c>
      <c r="RH364" s="16" t="s">
        <v>865</v>
      </c>
      <c r="RJ364" s="16" t="s">
        <v>865</v>
      </c>
      <c r="RN364" s="16" t="s">
        <v>867</v>
      </c>
      <c r="RP364" s="16" t="s">
        <v>867</v>
      </c>
      <c r="RR364" s="16" t="s">
        <v>867</v>
      </c>
      <c r="RT364" s="16" t="s">
        <v>867</v>
      </c>
      <c r="RV364" s="16" t="s">
        <v>867</v>
      </c>
      <c r="RX364" s="16" t="s">
        <v>7720</v>
      </c>
      <c r="RZ364" s="16" t="s">
        <v>867</v>
      </c>
      <c r="SQ364" s="16" t="s">
        <v>865</v>
      </c>
      <c r="SS364" s="16" t="s">
        <v>7296</v>
      </c>
      <c r="ST364" s="16" t="s">
        <v>7764</v>
      </c>
      <c r="TN364" s="16">
        <v>4000</v>
      </c>
      <c r="TO364" s="16">
        <v>8000</v>
      </c>
      <c r="TP364" s="16">
        <v>1200</v>
      </c>
      <c r="TQ364" s="16">
        <v>0</v>
      </c>
      <c r="TR364" s="16">
        <v>350</v>
      </c>
      <c r="TS364" s="16">
        <v>200</v>
      </c>
      <c r="TT364" s="16">
        <v>0</v>
      </c>
      <c r="TU364" s="16">
        <v>700</v>
      </c>
      <c r="TV364" s="16">
        <v>0</v>
      </c>
      <c r="TW364" s="16">
        <v>0</v>
      </c>
      <c r="TX364" s="16">
        <v>0</v>
      </c>
      <c r="TZ364" s="16" t="s">
        <v>7367</v>
      </c>
      <c r="UA364" s="16" t="s">
        <v>5971</v>
      </c>
      <c r="UB364" s="16">
        <v>0</v>
      </c>
      <c r="UC364" s="16" t="s">
        <v>843</v>
      </c>
      <c r="UD364" s="16" t="s">
        <v>843</v>
      </c>
      <c r="UE364" s="16" t="s">
        <v>843</v>
      </c>
      <c r="UF364" s="16" t="s">
        <v>844</v>
      </c>
      <c r="UG364" s="16" t="s">
        <v>843</v>
      </c>
      <c r="UH364" s="16" t="s">
        <v>843</v>
      </c>
      <c r="VX364" s="16" t="s">
        <v>6028</v>
      </c>
      <c r="VY364" s="16" t="s">
        <v>844</v>
      </c>
      <c r="VZ364" s="16" t="s">
        <v>843</v>
      </c>
      <c r="WA364" s="16" t="s">
        <v>843</v>
      </c>
      <c r="WB364" s="16" t="s">
        <v>843</v>
      </c>
      <c r="WC364" s="16" t="s">
        <v>843</v>
      </c>
      <c r="WD364" s="16" t="s">
        <v>843</v>
      </c>
      <c r="WE364" s="16" t="s">
        <v>843</v>
      </c>
      <c r="WF364" s="16" t="s">
        <v>843</v>
      </c>
      <c r="WH364" s="16">
        <v>4875</v>
      </c>
      <c r="WO364" s="16" t="s">
        <v>6920</v>
      </c>
      <c r="XD364" s="16" t="s">
        <v>6975</v>
      </c>
      <c r="XE364" s="16" t="s">
        <v>843</v>
      </c>
      <c r="XF364" s="16" t="s">
        <v>843</v>
      </c>
      <c r="XG364" s="16" t="s">
        <v>844</v>
      </c>
      <c r="XH364" s="16" t="s">
        <v>843</v>
      </c>
      <c r="XI364" s="16" t="s">
        <v>843</v>
      </c>
      <c r="XJ364" s="16" t="s">
        <v>843</v>
      </c>
      <c r="XK364" s="16" t="s">
        <v>843</v>
      </c>
      <c r="XL364" s="16" t="s">
        <v>843</v>
      </c>
      <c r="XM364" s="16" t="s">
        <v>843</v>
      </c>
      <c r="XN364" s="16" t="s">
        <v>843</v>
      </c>
      <c r="XO364" s="16" t="s">
        <v>843</v>
      </c>
      <c r="XP364" s="16" t="s">
        <v>843</v>
      </c>
      <c r="XQ364" s="16" t="s">
        <v>843</v>
      </c>
      <c r="YF364" s="16" t="s">
        <v>865</v>
      </c>
      <c r="YN364" s="16" t="s">
        <v>864</v>
      </c>
      <c r="YP364" s="16" t="s">
        <v>7978</v>
      </c>
      <c r="YR364" s="16" t="s">
        <v>10629</v>
      </c>
      <c r="YS364" s="16" t="s">
        <v>10630</v>
      </c>
      <c r="YT364" s="16" t="s">
        <v>8694</v>
      </c>
      <c r="YU364" s="16" t="s">
        <v>10631</v>
      </c>
      <c r="YV364" s="16" t="s">
        <v>8696</v>
      </c>
      <c r="YW364" s="16" t="s">
        <v>844</v>
      </c>
      <c r="YX364" s="16" t="s">
        <v>8696</v>
      </c>
      <c r="YY364" s="16" t="s">
        <v>843</v>
      </c>
      <c r="YZ364" s="16" t="s">
        <v>843</v>
      </c>
      <c r="ZA364" s="16" t="s">
        <v>843</v>
      </c>
      <c r="ZB364" s="16">
        <v>14450</v>
      </c>
      <c r="ZC364" s="16" t="s">
        <v>8740</v>
      </c>
      <c r="ZD364" s="16" t="s">
        <v>9928</v>
      </c>
      <c r="ZE364" s="16" t="s">
        <v>843</v>
      </c>
      <c r="ZF364" s="16" t="s">
        <v>843</v>
      </c>
      <c r="ZG364" s="16" t="s">
        <v>8701</v>
      </c>
      <c r="ZH364" s="16" t="s">
        <v>8700</v>
      </c>
      <c r="ZI364" s="16" t="s">
        <v>8754</v>
      </c>
      <c r="ZJ364" s="16" t="s">
        <v>843</v>
      </c>
      <c r="ZK364" s="16" t="s">
        <v>843</v>
      </c>
      <c r="ZL364" s="16" t="s">
        <v>8723</v>
      </c>
      <c r="ZM364" s="16" t="s">
        <v>843</v>
      </c>
      <c r="ZN364" s="16" t="s">
        <v>8755</v>
      </c>
      <c r="ZO364" s="16" t="s">
        <v>487</v>
      </c>
      <c r="ZP364" s="16" t="s">
        <v>487</v>
      </c>
      <c r="ZQ364" s="16" t="s">
        <v>486</v>
      </c>
      <c r="ZR364" s="16" t="s">
        <v>486</v>
      </c>
      <c r="ZS364" s="16" t="s">
        <v>8964</v>
      </c>
      <c r="ZT364" s="16" t="s">
        <v>8705</v>
      </c>
      <c r="ZU364" s="16" t="s">
        <v>8706</v>
      </c>
      <c r="ZV364" s="16" t="s">
        <v>487</v>
      </c>
      <c r="ZW364" s="16" t="s">
        <v>1056</v>
      </c>
      <c r="ZX364" s="16" t="s">
        <v>844</v>
      </c>
      <c r="ZY364" s="16" t="s">
        <v>8732</v>
      </c>
      <c r="ZZ364" s="16" t="s">
        <v>843</v>
      </c>
      <c r="AAA364" s="16" t="s">
        <v>843</v>
      </c>
      <c r="AAB364" s="16" t="s">
        <v>843</v>
      </c>
      <c r="AAC364" s="16">
        <v>0</v>
      </c>
      <c r="AAD364" s="16" t="s">
        <v>844</v>
      </c>
      <c r="AAE364" s="16" t="s">
        <v>843</v>
      </c>
      <c r="AAF364" s="16" t="s">
        <v>843</v>
      </c>
      <c r="AAG364" s="16" t="s">
        <v>843</v>
      </c>
      <c r="AAH364" s="16" t="s">
        <v>843</v>
      </c>
      <c r="AAI364" s="16" t="s">
        <v>1056</v>
      </c>
      <c r="AAJ364" s="16" t="s">
        <v>615</v>
      </c>
      <c r="AAK364" s="16" t="s">
        <v>633</v>
      </c>
      <c r="AAL364" s="16" t="s">
        <v>904</v>
      </c>
      <c r="AAM364" s="16" t="s">
        <v>663</v>
      </c>
      <c r="AAN364" s="16" t="s">
        <v>8707</v>
      </c>
      <c r="AAO364" s="16" t="s">
        <v>1018</v>
      </c>
      <c r="AAP364" s="16" t="s">
        <v>8708</v>
      </c>
      <c r="AAS364" s="16">
        <v>4875</v>
      </c>
      <c r="AAT364" s="16" t="s">
        <v>782</v>
      </c>
      <c r="AAU364" s="16" t="s">
        <v>782</v>
      </c>
      <c r="AAV364" s="16" t="s">
        <v>782</v>
      </c>
      <c r="AAW364" s="16" t="s">
        <v>782</v>
      </c>
      <c r="AAX364" s="16" t="s">
        <v>843</v>
      </c>
      <c r="AAY364" s="16" t="s">
        <v>8710</v>
      </c>
      <c r="AAZ364" s="16" t="s">
        <v>782</v>
      </c>
      <c r="ABB364" s="16" t="s">
        <v>782</v>
      </c>
      <c r="ABD364" s="16" t="s">
        <v>782</v>
      </c>
      <c r="ABE364" s="16" t="s">
        <v>783</v>
      </c>
      <c r="ABF364" s="16" t="s">
        <v>782</v>
      </c>
      <c r="ABG364" s="16" t="s">
        <v>782</v>
      </c>
      <c r="ABH364" s="16" t="s">
        <v>782</v>
      </c>
      <c r="ABI364" s="16" t="s">
        <v>782</v>
      </c>
      <c r="ABJ364" s="16" t="s">
        <v>783</v>
      </c>
      <c r="ABK364" s="16" t="s">
        <v>782</v>
      </c>
      <c r="ABL364" s="16" t="s">
        <v>1056</v>
      </c>
      <c r="ABM364" s="16" t="s">
        <v>1056</v>
      </c>
      <c r="ABN364" s="16" t="s">
        <v>1034</v>
      </c>
      <c r="ABP364" s="16" t="s">
        <v>972</v>
      </c>
      <c r="ABQ364" s="16" t="s">
        <v>4288</v>
      </c>
      <c r="ABR364" s="16" t="s">
        <v>470</v>
      </c>
      <c r="ABS364" s="16" t="s">
        <v>445</v>
      </c>
      <c r="ABT364" s="16" t="s">
        <v>8732</v>
      </c>
      <c r="ABU364" s="16" t="s">
        <v>844</v>
      </c>
      <c r="ABV364" s="16" t="s">
        <v>487</v>
      </c>
      <c r="ABW364" s="16" t="s">
        <v>486</v>
      </c>
      <c r="ABX364" s="16" t="s">
        <v>892</v>
      </c>
      <c r="ABY364" s="16" t="s">
        <v>486</v>
      </c>
      <c r="ABZ364" s="16" t="s">
        <v>486</v>
      </c>
      <c r="ACA364" s="16" t="s">
        <v>759</v>
      </c>
      <c r="ACB364" s="16" t="s">
        <v>768</v>
      </c>
      <c r="ACC364" s="16" t="s">
        <v>737</v>
      </c>
      <c r="ACD364" s="16" t="s">
        <v>487</v>
      </c>
      <c r="ACE364" s="16" t="s">
        <v>486</v>
      </c>
      <c r="ACF364" s="16" t="s">
        <v>13400</v>
      </c>
      <c r="ACG364" s="16" t="s">
        <v>1013</v>
      </c>
      <c r="ACH364" s="16" t="s">
        <v>1009</v>
      </c>
      <c r="ACI364" s="16" t="s">
        <v>462</v>
      </c>
      <c r="ACJ364" s="16">
        <v>1.1910000000000001</v>
      </c>
      <c r="ACK364" s="16" t="s">
        <v>478</v>
      </c>
      <c r="ACL364" s="16" t="s">
        <v>740</v>
      </c>
      <c r="ACM364" s="16" t="s">
        <v>1188</v>
      </c>
      <c r="ACN364" s="16" t="s">
        <v>1169</v>
      </c>
      <c r="ACO364" s="16" t="s">
        <v>1856</v>
      </c>
      <c r="ACP364" s="16">
        <v>4875</v>
      </c>
      <c r="ACQ364" s="16" t="s">
        <v>1202</v>
      </c>
      <c r="ACR364" s="16" t="s">
        <v>1645</v>
      </c>
      <c r="ACS364" s="16" t="s">
        <v>680</v>
      </c>
      <c r="ACT364" s="16" t="s">
        <v>1522</v>
      </c>
      <c r="ACU364" s="16" t="s">
        <v>833</v>
      </c>
      <c r="ACV364" s="16" t="s">
        <v>8711</v>
      </c>
      <c r="ACW364" s="16" t="s">
        <v>445</v>
      </c>
      <c r="ACX364" s="16" t="s">
        <v>1914</v>
      </c>
      <c r="ACY364" s="16" t="s">
        <v>1948</v>
      </c>
      <c r="ACZ364" s="16">
        <v>1</v>
      </c>
      <c r="ADA364" s="16">
        <v>0</v>
      </c>
      <c r="ADB364" s="16">
        <v>1</v>
      </c>
      <c r="ADC364" s="16">
        <v>1</v>
      </c>
      <c r="ADD364" s="16">
        <v>1</v>
      </c>
      <c r="ADE364" s="16" t="s">
        <v>9236</v>
      </c>
      <c r="ADF364" s="16">
        <v>0</v>
      </c>
      <c r="ADG364" s="16" t="s">
        <v>486</v>
      </c>
      <c r="ADH364" s="16">
        <v>3</v>
      </c>
      <c r="ADI364" s="16" t="s">
        <v>486</v>
      </c>
      <c r="ADJ364" s="16" t="s">
        <v>1744</v>
      </c>
      <c r="ADK364" s="16" t="s">
        <v>1752</v>
      </c>
      <c r="ADL364" s="16" t="s">
        <v>1761</v>
      </c>
      <c r="ADM364" s="16" t="s">
        <v>13194</v>
      </c>
      <c r="ADN364" s="16" t="s">
        <v>13196</v>
      </c>
      <c r="ADO364" s="16" t="s">
        <v>13197</v>
      </c>
      <c r="ADP364" s="16" t="s">
        <v>1751</v>
      </c>
      <c r="ADQ364" s="16" t="s">
        <v>13194</v>
      </c>
      <c r="ADR364" s="16" t="s">
        <v>13194</v>
      </c>
      <c r="ADS364" s="16" t="s">
        <v>13194</v>
      </c>
      <c r="ADW364" s="16" t="s">
        <v>8729</v>
      </c>
      <c r="ADY364" s="16" t="s">
        <v>1059</v>
      </c>
      <c r="AEB364" s="16">
        <v>14450</v>
      </c>
      <c r="AEC364" s="16" t="s">
        <v>1062</v>
      </c>
      <c r="AED364" s="16">
        <v>1625</v>
      </c>
      <c r="AEE364" s="16" t="s">
        <v>952</v>
      </c>
      <c r="AEH364" s="16">
        <v>4875</v>
      </c>
      <c r="AEI364" s="16">
        <v>1333.33</v>
      </c>
      <c r="AEJ364" s="16">
        <v>2666.67</v>
      </c>
      <c r="AEK364" s="16">
        <v>400</v>
      </c>
      <c r="AEN364" s="16">
        <v>116.67</v>
      </c>
      <c r="AEO364" s="16">
        <v>66.67</v>
      </c>
      <c r="AEP364" s="16">
        <v>233.33</v>
      </c>
    </row>
    <row r="365" spans="1:822" x14ac:dyDescent="0.25">
      <c r="A365" s="30">
        <v>45833</v>
      </c>
      <c r="B365" s="16" t="s">
        <v>10632</v>
      </c>
      <c r="C365" s="16" t="s">
        <v>867</v>
      </c>
      <c r="D365" s="16" t="s">
        <v>867</v>
      </c>
      <c r="E365" s="16">
        <v>39</v>
      </c>
      <c r="F365" s="16" t="s">
        <v>8153</v>
      </c>
      <c r="G365" s="16" t="s">
        <v>4113</v>
      </c>
      <c r="I365" s="16" t="s">
        <v>4174</v>
      </c>
      <c r="Z365" s="16" t="s">
        <v>992</v>
      </c>
      <c r="AA365" s="16" t="s">
        <v>470</v>
      </c>
      <c r="AB365" s="16">
        <v>2</v>
      </c>
      <c r="AC365" s="16" t="s">
        <v>844</v>
      </c>
      <c r="AD365" s="16" t="s">
        <v>843</v>
      </c>
      <c r="AE365" s="16" t="s">
        <v>844</v>
      </c>
      <c r="AF365" s="16" t="s">
        <v>844</v>
      </c>
      <c r="AG365" s="16" t="s">
        <v>843</v>
      </c>
      <c r="AH365" s="16" t="s">
        <v>844</v>
      </c>
      <c r="AI365" s="16" t="s">
        <v>844</v>
      </c>
      <c r="AJ365" s="16" t="s">
        <v>843</v>
      </c>
      <c r="AK365" s="16" t="s">
        <v>844</v>
      </c>
      <c r="AM365" s="16" t="s">
        <v>737</v>
      </c>
      <c r="AN365" s="16" t="s">
        <v>759</v>
      </c>
      <c r="AP365" s="16" t="s">
        <v>768</v>
      </c>
      <c r="AR365" s="16" t="s">
        <v>6910</v>
      </c>
      <c r="BB365" s="16">
        <v>3</v>
      </c>
      <c r="BC365" s="16" t="s">
        <v>7878</v>
      </c>
      <c r="BE365" s="16" t="s">
        <v>5098</v>
      </c>
      <c r="BV365" s="16" t="s">
        <v>4433</v>
      </c>
      <c r="BW365" s="16" t="s">
        <v>844</v>
      </c>
      <c r="BX365" s="16" t="s">
        <v>843</v>
      </c>
      <c r="BY365" s="16" t="s">
        <v>843</v>
      </c>
      <c r="BZ365" s="16" t="s">
        <v>843</v>
      </c>
      <c r="CA365" s="16" t="s">
        <v>843</v>
      </c>
      <c r="CB365" s="16" t="s">
        <v>843</v>
      </c>
      <c r="CC365" s="16" t="s">
        <v>843</v>
      </c>
      <c r="CD365" s="16" t="s">
        <v>843</v>
      </c>
      <c r="CE365" s="16" t="s">
        <v>843</v>
      </c>
      <c r="CF365" s="16" t="s">
        <v>843</v>
      </c>
      <c r="CG365" s="16" t="s">
        <v>843</v>
      </c>
      <c r="CH365" s="16" t="s">
        <v>843</v>
      </c>
      <c r="CI365" s="16" t="s">
        <v>843</v>
      </c>
      <c r="CJ365" s="16" t="s">
        <v>843</v>
      </c>
      <c r="CK365" s="16" t="s">
        <v>843</v>
      </c>
      <c r="CP365" s="16" t="s">
        <v>867</v>
      </c>
      <c r="CQ365" s="16" t="s">
        <v>5191</v>
      </c>
      <c r="CR365" s="16" t="s">
        <v>844</v>
      </c>
      <c r="CS365" s="16" t="s">
        <v>843</v>
      </c>
      <c r="CT365" s="16" t="s">
        <v>843</v>
      </c>
      <c r="CU365" s="16" t="s">
        <v>843</v>
      </c>
      <c r="CV365" s="16" t="s">
        <v>843</v>
      </c>
      <c r="CW365" s="16" t="s">
        <v>843</v>
      </c>
      <c r="CX365" s="16" t="s">
        <v>843</v>
      </c>
      <c r="CY365" s="16" t="s">
        <v>843</v>
      </c>
      <c r="CZ365" s="16" t="s">
        <v>843</v>
      </c>
      <c r="DA365" s="16" t="s">
        <v>5184</v>
      </c>
      <c r="DX365" s="16" t="s">
        <v>7842</v>
      </c>
      <c r="DY365" s="16" t="s">
        <v>867</v>
      </c>
      <c r="GC365" s="16" t="s">
        <v>5330</v>
      </c>
      <c r="GF365" s="16" t="s">
        <v>867</v>
      </c>
      <c r="GG365" s="16" t="s">
        <v>867</v>
      </c>
      <c r="GV365" s="16" t="s">
        <v>9238</v>
      </c>
      <c r="GW365" s="16" t="s">
        <v>843</v>
      </c>
      <c r="GX365" s="16" t="s">
        <v>844</v>
      </c>
      <c r="GY365" s="16" t="s">
        <v>843</v>
      </c>
      <c r="GZ365" s="16" t="s">
        <v>844</v>
      </c>
      <c r="HA365" s="16" t="s">
        <v>843</v>
      </c>
      <c r="HB365" s="16" t="s">
        <v>843</v>
      </c>
      <c r="HC365" s="16" t="s">
        <v>843</v>
      </c>
      <c r="HD365" s="16" t="s">
        <v>843</v>
      </c>
      <c r="HE365" s="16" t="s">
        <v>843</v>
      </c>
      <c r="HF365" s="16" t="s">
        <v>843</v>
      </c>
      <c r="HH365" s="16" t="s">
        <v>5456</v>
      </c>
      <c r="HK365" s="16" t="s">
        <v>865</v>
      </c>
      <c r="HM365" s="16" t="s">
        <v>865</v>
      </c>
      <c r="HZ365" s="16" t="s">
        <v>7944</v>
      </c>
      <c r="KE365" s="16" t="s">
        <v>5582</v>
      </c>
      <c r="KG365" s="16" t="s">
        <v>7018</v>
      </c>
      <c r="KH365" s="16" t="s">
        <v>7033</v>
      </c>
      <c r="KI365" s="16" t="s">
        <v>865</v>
      </c>
      <c r="LG365" s="16" t="s">
        <v>867</v>
      </c>
      <c r="LH365" s="16" t="s">
        <v>867</v>
      </c>
      <c r="LI365" s="16" t="s">
        <v>867</v>
      </c>
      <c r="LJ365" s="16" t="s">
        <v>867</v>
      </c>
      <c r="LK365" s="16" t="s">
        <v>867</v>
      </c>
      <c r="LL365" s="16" t="s">
        <v>5663</v>
      </c>
      <c r="LM365" s="16" t="s">
        <v>843</v>
      </c>
      <c r="LN365" s="16" t="s">
        <v>843</v>
      </c>
      <c r="LO365" s="16" t="s">
        <v>844</v>
      </c>
      <c r="LP365" s="16" t="s">
        <v>843</v>
      </c>
      <c r="LQ365" s="16" t="s">
        <v>843</v>
      </c>
      <c r="LR365" s="16" t="s">
        <v>843</v>
      </c>
      <c r="LS365" s="16" t="s">
        <v>843</v>
      </c>
      <c r="LT365" s="16" t="s">
        <v>843</v>
      </c>
      <c r="LU365" s="16" t="s">
        <v>843</v>
      </c>
      <c r="LV365" s="16" t="s">
        <v>843</v>
      </c>
      <c r="LW365" s="16" t="s">
        <v>843</v>
      </c>
      <c r="LX365" s="16" t="s">
        <v>843</v>
      </c>
      <c r="LY365" s="16" t="s">
        <v>843</v>
      </c>
      <c r="LZ365" s="16" t="s">
        <v>843</v>
      </c>
      <c r="MA365" s="16" t="s">
        <v>843</v>
      </c>
      <c r="MC365" s="16" t="s">
        <v>5694</v>
      </c>
      <c r="MD365" s="16" t="s">
        <v>844</v>
      </c>
      <c r="ME365" s="16" t="s">
        <v>843</v>
      </c>
      <c r="MF365" s="16" t="s">
        <v>843</v>
      </c>
      <c r="MG365" s="16" t="s">
        <v>843</v>
      </c>
      <c r="MH365" s="16" t="s">
        <v>843</v>
      </c>
      <c r="MI365" s="16" t="s">
        <v>843</v>
      </c>
      <c r="MJ365" s="16" t="s">
        <v>843</v>
      </c>
      <c r="MK365" s="16" t="s">
        <v>843</v>
      </c>
      <c r="ML365" s="16" t="s">
        <v>843</v>
      </c>
      <c r="MM365" s="16" t="s">
        <v>843</v>
      </c>
      <c r="MN365" s="16" t="s">
        <v>843</v>
      </c>
      <c r="MO365" s="16" t="s">
        <v>843</v>
      </c>
      <c r="MP365" s="16" t="s">
        <v>843</v>
      </c>
      <c r="MQ365" s="16" t="s">
        <v>843</v>
      </c>
      <c r="MR365" s="16" t="s">
        <v>843</v>
      </c>
      <c r="MS365" s="16" t="s">
        <v>843</v>
      </c>
      <c r="MT365" s="16" t="s">
        <v>843</v>
      </c>
      <c r="MU365" s="16" t="s">
        <v>843</v>
      </c>
      <c r="MV365" s="16" t="s">
        <v>843</v>
      </c>
      <c r="NS365" s="16" t="s">
        <v>5694</v>
      </c>
      <c r="NT365" s="16" t="s">
        <v>844</v>
      </c>
      <c r="NU365" s="16" t="s">
        <v>843</v>
      </c>
      <c r="NV365" s="16" t="s">
        <v>843</v>
      </c>
      <c r="NW365" s="16" t="s">
        <v>843</v>
      </c>
      <c r="NX365" s="16" t="s">
        <v>843</v>
      </c>
      <c r="NY365" s="16" t="s">
        <v>843</v>
      </c>
      <c r="NZ365" s="16" t="s">
        <v>843</v>
      </c>
      <c r="OA365" s="16" t="s">
        <v>843</v>
      </c>
      <c r="OB365" s="16" t="s">
        <v>843</v>
      </c>
      <c r="OC365" s="16" t="s">
        <v>843</v>
      </c>
      <c r="OD365" s="16" t="s">
        <v>843</v>
      </c>
      <c r="OE365" s="16" t="s">
        <v>843</v>
      </c>
      <c r="OF365" s="16" t="s">
        <v>843</v>
      </c>
      <c r="OG365" s="16" t="s">
        <v>843</v>
      </c>
      <c r="OH365" s="16" t="s">
        <v>843</v>
      </c>
      <c r="OI365" s="16" t="s">
        <v>843</v>
      </c>
      <c r="PC365" s="16" t="s">
        <v>865</v>
      </c>
      <c r="PD365" s="16" t="s">
        <v>865</v>
      </c>
      <c r="PY365" s="16" t="s">
        <v>865</v>
      </c>
      <c r="QP365" s="16" t="s">
        <v>864</v>
      </c>
      <c r="QR365" s="16" t="s">
        <v>867</v>
      </c>
      <c r="QT365" s="16" t="s">
        <v>867</v>
      </c>
      <c r="QV365" s="16" t="s">
        <v>865</v>
      </c>
      <c r="QX365" s="16" t="s">
        <v>867</v>
      </c>
      <c r="QY365" s="16" t="s">
        <v>867</v>
      </c>
      <c r="RD365" s="16" t="s">
        <v>865</v>
      </c>
      <c r="RF365" s="16" t="s">
        <v>865</v>
      </c>
      <c r="RH365" s="16" t="s">
        <v>865</v>
      </c>
      <c r="RJ365" s="16" t="s">
        <v>865</v>
      </c>
      <c r="RN365" s="16" t="s">
        <v>7724</v>
      </c>
      <c r="RP365" s="16" t="s">
        <v>867</v>
      </c>
      <c r="RR365" s="16" t="s">
        <v>867</v>
      </c>
      <c r="RT365" s="16" t="s">
        <v>867</v>
      </c>
      <c r="RV365" s="16" t="s">
        <v>867</v>
      </c>
      <c r="RX365" s="16" t="s">
        <v>867</v>
      </c>
      <c r="RZ365" s="16" t="s">
        <v>7724</v>
      </c>
      <c r="SQ365" s="16" t="s">
        <v>865</v>
      </c>
      <c r="SS365" s="16" t="s">
        <v>7299</v>
      </c>
      <c r="ST365" s="16" t="s">
        <v>7761</v>
      </c>
      <c r="TN365" s="16">
        <v>3000</v>
      </c>
      <c r="TO365" s="16">
        <v>4000</v>
      </c>
      <c r="TP365" s="16">
        <v>1000</v>
      </c>
      <c r="TR365" s="16">
        <v>400</v>
      </c>
      <c r="TS365" s="16">
        <v>200</v>
      </c>
      <c r="TU365" s="16">
        <v>1000</v>
      </c>
      <c r="TZ365" s="16" t="s">
        <v>7367</v>
      </c>
      <c r="UA365" s="16" t="s">
        <v>5971</v>
      </c>
      <c r="UB365" s="16">
        <v>0</v>
      </c>
      <c r="UC365" s="16" t="s">
        <v>843</v>
      </c>
      <c r="UD365" s="16" t="s">
        <v>843</v>
      </c>
      <c r="UE365" s="16" t="s">
        <v>843</v>
      </c>
      <c r="UF365" s="16" t="s">
        <v>844</v>
      </c>
      <c r="UG365" s="16" t="s">
        <v>843</v>
      </c>
      <c r="UH365" s="16" t="s">
        <v>843</v>
      </c>
      <c r="VX365" s="16" t="s">
        <v>9013</v>
      </c>
      <c r="VY365" s="16" t="s">
        <v>844</v>
      </c>
      <c r="VZ365" s="16" t="s">
        <v>843</v>
      </c>
      <c r="WA365" s="16" t="s">
        <v>843</v>
      </c>
      <c r="WB365" s="16" t="s">
        <v>843</v>
      </c>
      <c r="WC365" s="16" t="s">
        <v>844</v>
      </c>
      <c r="WD365" s="16" t="s">
        <v>843</v>
      </c>
      <c r="WE365" s="16" t="s">
        <v>843</v>
      </c>
      <c r="WF365" s="16" t="s">
        <v>843</v>
      </c>
      <c r="WH365" s="16">
        <v>3250</v>
      </c>
      <c r="WO365" s="16" t="s">
        <v>6920</v>
      </c>
      <c r="XD365" s="16" t="s">
        <v>8692</v>
      </c>
      <c r="XE365" s="16" t="s">
        <v>843</v>
      </c>
      <c r="XF365" s="16" t="s">
        <v>844</v>
      </c>
      <c r="XG365" s="16" t="s">
        <v>844</v>
      </c>
      <c r="XH365" s="16" t="s">
        <v>843</v>
      </c>
      <c r="XI365" s="16" t="s">
        <v>843</v>
      </c>
      <c r="XJ365" s="16" t="s">
        <v>843</v>
      </c>
      <c r="XK365" s="16" t="s">
        <v>843</v>
      </c>
      <c r="XL365" s="16" t="s">
        <v>843</v>
      </c>
      <c r="XM365" s="16" t="s">
        <v>843</v>
      </c>
      <c r="XN365" s="16" t="s">
        <v>843</v>
      </c>
      <c r="XO365" s="16" t="s">
        <v>843</v>
      </c>
      <c r="XP365" s="16" t="s">
        <v>843</v>
      </c>
      <c r="XQ365" s="16" t="s">
        <v>843</v>
      </c>
      <c r="YF365" s="16" t="s">
        <v>865</v>
      </c>
      <c r="YN365" s="16" t="s">
        <v>7040</v>
      </c>
      <c r="YP365" s="16" t="s">
        <v>7990</v>
      </c>
      <c r="YR365" s="16" t="s">
        <v>10633</v>
      </c>
      <c r="YS365" s="16" t="s">
        <v>10634</v>
      </c>
      <c r="YT365" s="16" t="s">
        <v>8694</v>
      </c>
      <c r="YU365" s="16" t="s">
        <v>10635</v>
      </c>
      <c r="YV365" s="16" t="s">
        <v>8696</v>
      </c>
      <c r="YW365" s="16" t="s">
        <v>844</v>
      </c>
      <c r="YX365" s="16" t="s">
        <v>8696</v>
      </c>
      <c r="ZE365" s="16" t="s">
        <v>843</v>
      </c>
      <c r="ZO365" s="16" t="s">
        <v>487</v>
      </c>
      <c r="ZP365" s="16" t="s">
        <v>487</v>
      </c>
      <c r="ZQ365" s="16" t="s">
        <v>486</v>
      </c>
      <c r="ZR365" s="16" t="s">
        <v>486</v>
      </c>
      <c r="ZS365" s="16" t="s">
        <v>8874</v>
      </c>
      <c r="ZT365" s="16" t="s">
        <v>8705</v>
      </c>
      <c r="ZU365" s="16" t="s">
        <v>8706</v>
      </c>
      <c r="ZV365" s="16" t="s">
        <v>487</v>
      </c>
      <c r="ZW365" s="16" t="s">
        <v>844</v>
      </c>
      <c r="ZX365" s="16" t="s">
        <v>844</v>
      </c>
      <c r="ZY365" s="16" t="s">
        <v>844</v>
      </c>
      <c r="ZZ365" s="16" t="s">
        <v>844</v>
      </c>
      <c r="AAA365" s="16" t="s">
        <v>843</v>
      </c>
      <c r="AAB365" s="16" t="s">
        <v>843</v>
      </c>
      <c r="AAC365" s="16">
        <v>0</v>
      </c>
      <c r="AAD365" s="16" t="s">
        <v>844</v>
      </c>
      <c r="AAE365" s="16" t="s">
        <v>843</v>
      </c>
      <c r="AAF365" s="16" t="s">
        <v>844</v>
      </c>
      <c r="AAG365" s="16" t="s">
        <v>843</v>
      </c>
      <c r="AAH365" s="16" t="s">
        <v>843</v>
      </c>
      <c r="AAI365" s="16" t="s">
        <v>843</v>
      </c>
      <c r="AAJ365" s="16" t="s">
        <v>615</v>
      </c>
      <c r="AAK365" s="16" t="s">
        <v>633</v>
      </c>
      <c r="AAL365" s="16" t="s">
        <v>904</v>
      </c>
      <c r="AAM365" s="16" t="s">
        <v>663</v>
      </c>
      <c r="AAN365" s="16" t="s">
        <v>8707</v>
      </c>
      <c r="AAO365" s="16" t="s">
        <v>1018</v>
      </c>
      <c r="AAP365" s="16" t="s">
        <v>8708</v>
      </c>
      <c r="AAS365" s="16">
        <v>3250</v>
      </c>
      <c r="AAT365" s="16" t="s">
        <v>782</v>
      </c>
      <c r="AAU365" s="16" t="s">
        <v>782</v>
      </c>
      <c r="AAV365" s="16" t="s">
        <v>782</v>
      </c>
      <c r="AAW365" s="16" t="s">
        <v>782</v>
      </c>
      <c r="AAX365" s="16" t="s">
        <v>843</v>
      </c>
      <c r="AAY365" s="16" t="s">
        <v>8710</v>
      </c>
      <c r="AAZ365" s="16" t="s">
        <v>782</v>
      </c>
      <c r="ABA365" s="16" t="s">
        <v>782</v>
      </c>
      <c r="ABB365" s="16" t="s">
        <v>782</v>
      </c>
      <c r="ABD365" s="16" t="s">
        <v>782</v>
      </c>
      <c r="ABE365" s="16" t="s">
        <v>783</v>
      </c>
      <c r="ABF365" s="16" t="s">
        <v>782</v>
      </c>
      <c r="ABG365" s="16" t="s">
        <v>782</v>
      </c>
      <c r="ABH365" s="16" t="s">
        <v>782</v>
      </c>
      <c r="ABI365" s="16" t="s">
        <v>782</v>
      </c>
      <c r="ABJ365" s="16" t="s">
        <v>782</v>
      </c>
      <c r="ABK365" s="16" t="s">
        <v>782</v>
      </c>
      <c r="ABL365" s="16" t="s">
        <v>844</v>
      </c>
      <c r="ABM365" s="16" t="s">
        <v>844</v>
      </c>
      <c r="ABN365" s="16" t="s">
        <v>1034</v>
      </c>
      <c r="ABO365" s="16" t="s">
        <v>486</v>
      </c>
      <c r="ABP365" s="16" t="s">
        <v>972</v>
      </c>
      <c r="ABQ365" s="16" t="s">
        <v>4321</v>
      </c>
      <c r="ABR365" s="16" t="s">
        <v>470</v>
      </c>
      <c r="ABS365" s="16" t="s">
        <v>451</v>
      </c>
      <c r="ABT365" s="16" t="s">
        <v>1056</v>
      </c>
      <c r="ABU365" s="16" t="s">
        <v>844</v>
      </c>
      <c r="ABV365" s="16" t="s">
        <v>487</v>
      </c>
      <c r="ABW365" s="16" t="s">
        <v>486</v>
      </c>
      <c r="ABX365" s="16" t="s">
        <v>892</v>
      </c>
      <c r="ABY365" s="16" t="s">
        <v>486</v>
      </c>
      <c r="ABZ365" s="16" t="s">
        <v>486</v>
      </c>
      <c r="ACA365" s="16" t="s">
        <v>759</v>
      </c>
      <c r="ACB365" s="16" t="s">
        <v>768</v>
      </c>
      <c r="ACC365" s="16" t="s">
        <v>737</v>
      </c>
      <c r="ACD365" s="16" t="s">
        <v>487</v>
      </c>
      <c r="ACE365" s="16" t="s">
        <v>486</v>
      </c>
      <c r="ACG365" s="16" t="s">
        <v>1014</v>
      </c>
      <c r="ACH365" s="16" t="s">
        <v>1009</v>
      </c>
      <c r="ACI365" s="16" t="s">
        <v>462</v>
      </c>
      <c r="ACJ365" s="16">
        <v>1.1910000000000001</v>
      </c>
      <c r="ACK365" s="16" t="s">
        <v>478</v>
      </c>
      <c r="ACL365" s="16" t="s">
        <v>740</v>
      </c>
      <c r="ACM365" s="16" t="s">
        <v>1189</v>
      </c>
      <c r="ACN365" s="16" t="s">
        <v>1169</v>
      </c>
      <c r="ACO365" s="16" t="s">
        <v>1856</v>
      </c>
      <c r="ACP365" s="16">
        <v>3250</v>
      </c>
      <c r="ACQ365" s="16" t="s">
        <v>1202</v>
      </c>
      <c r="ACR365" s="16" t="s">
        <v>1645</v>
      </c>
      <c r="ACS365" s="16" t="s">
        <v>680</v>
      </c>
      <c r="ACT365" s="16" t="s">
        <v>1522</v>
      </c>
      <c r="ACU365" s="16" t="s">
        <v>833</v>
      </c>
      <c r="ACV365" s="16" t="s">
        <v>8711</v>
      </c>
      <c r="ACW365" s="16" t="s">
        <v>451</v>
      </c>
      <c r="ACX365" s="16" t="s">
        <v>1914</v>
      </c>
      <c r="ACY365" s="16" t="s">
        <v>1947</v>
      </c>
      <c r="ACZ365" s="16">
        <v>1</v>
      </c>
      <c r="ADA365" s="16">
        <v>1</v>
      </c>
      <c r="ADB365" s="16">
        <v>1</v>
      </c>
      <c r="ADC365" s="16">
        <v>1</v>
      </c>
      <c r="ADD365" s="16">
        <v>1</v>
      </c>
      <c r="ADE365" s="16" t="s">
        <v>8712</v>
      </c>
      <c r="ADF365" s="16">
        <v>0</v>
      </c>
      <c r="ADG365" s="16" t="s">
        <v>486</v>
      </c>
      <c r="ADH365" s="16">
        <v>2</v>
      </c>
      <c r="ADI365" s="16" t="s">
        <v>486</v>
      </c>
      <c r="ADJ365" s="16" t="s">
        <v>1743</v>
      </c>
      <c r="ADK365" s="16" t="s">
        <v>1750</v>
      </c>
      <c r="ADL365" s="16" t="s">
        <v>1764</v>
      </c>
      <c r="ADN365" s="16" t="s">
        <v>13196</v>
      </c>
      <c r="ADO365" s="16" t="s">
        <v>13197</v>
      </c>
      <c r="ADP365" s="16" t="s">
        <v>1751</v>
      </c>
      <c r="ADW365" s="16" t="s">
        <v>8729</v>
      </c>
      <c r="AEB365" s="16">
        <v>9600</v>
      </c>
      <c r="AEC365" s="16" t="s">
        <v>1058</v>
      </c>
      <c r="AED365" s="16">
        <v>1625</v>
      </c>
      <c r="AEE365" s="16" t="s">
        <v>952</v>
      </c>
      <c r="AEH365" s="16">
        <v>3250</v>
      </c>
      <c r="AEI365" s="16">
        <v>1500</v>
      </c>
      <c r="AEJ365" s="16">
        <v>2000</v>
      </c>
      <c r="AEK365" s="16">
        <v>500</v>
      </c>
      <c r="AEN365" s="16">
        <v>200</v>
      </c>
      <c r="AEO365" s="16">
        <v>100</v>
      </c>
      <c r="AEP365" s="16">
        <v>500</v>
      </c>
    </row>
    <row r="366" spans="1:822" x14ac:dyDescent="0.25">
      <c r="A366" s="30">
        <v>45833</v>
      </c>
      <c r="B366" s="16" t="s">
        <v>10636</v>
      </c>
      <c r="C366" s="16" t="s">
        <v>867</v>
      </c>
      <c r="D366" s="16" t="s">
        <v>867</v>
      </c>
      <c r="E366" s="16">
        <v>54</v>
      </c>
      <c r="F366" s="16" t="s">
        <v>8153</v>
      </c>
      <c r="G366" s="16" t="s">
        <v>4127</v>
      </c>
      <c r="I366" s="16" t="s">
        <v>4174</v>
      </c>
      <c r="Z366" s="16" t="s">
        <v>993</v>
      </c>
      <c r="AA366" s="16" t="s">
        <v>470</v>
      </c>
      <c r="AB366" s="16">
        <v>2</v>
      </c>
      <c r="AC366" s="16" t="s">
        <v>844</v>
      </c>
      <c r="AD366" s="16" t="s">
        <v>843</v>
      </c>
      <c r="AE366" s="16" t="s">
        <v>843</v>
      </c>
      <c r="AF366" s="16" t="s">
        <v>844</v>
      </c>
      <c r="AG366" s="16" t="s">
        <v>844</v>
      </c>
      <c r="AH366" s="16" t="s">
        <v>844</v>
      </c>
      <c r="AI366" s="16" t="s">
        <v>844</v>
      </c>
      <c r="AJ366" s="16" t="s">
        <v>843</v>
      </c>
      <c r="AK366" s="16" t="s">
        <v>843</v>
      </c>
      <c r="AM366" s="16" t="s">
        <v>737</v>
      </c>
      <c r="AN366" s="16" t="s">
        <v>761</v>
      </c>
      <c r="AP366" s="16" t="s">
        <v>774</v>
      </c>
      <c r="AR366" s="16" t="s">
        <v>6907</v>
      </c>
      <c r="BB366" s="16">
        <v>3</v>
      </c>
      <c r="BC366" s="16" t="s">
        <v>7878</v>
      </c>
      <c r="BE366" s="16" t="s">
        <v>5098</v>
      </c>
      <c r="BV366" s="16" t="s">
        <v>4433</v>
      </c>
      <c r="BW366" s="16" t="s">
        <v>844</v>
      </c>
      <c r="BX366" s="16" t="s">
        <v>843</v>
      </c>
      <c r="BY366" s="16" t="s">
        <v>843</v>
      </c>
      <c r="BZ366" s="16" t="s">
        <v>843</v>
      </c>
      <c r="CA366" s="16" t="s">
        <v>843</v>
      </c>
      <c r="CB366" s="16" t="s">
        <v>843</v>
      </c>
      <c r="CC366" s="16" t="s">
        <v>843</v>
      </c>
      <c r="CD366" s="16" t="s">
        <v>843</v>
      </c>
      <c r="CE366" s="16" t="s">
        <v>843</v>
      </c>
      <c r="CF366" s="16" t="s">
        <v>843</v>
      </c>
      <c r="CG366" s="16" t="s">
        <v>843</v>
      </c>
      <c r="CH366" s="16" t="s">
        <v>843</v>
      </c>
      <c r="CI366" s="16" t="s">
        <v>843</v>
      </c>
      <c r="CJ366" s="16" t="s">
        <v>843</v>
      </c>
      <c r="CK366" s="16" t="s">
        <v>843</v>
      </c>
      <c r="CP366" s="16" t="s">
        <v>867</v>
      </c>
      <c r="CQ366" s="16" t="s">
        <v>5191</v>
      </c>
      <c r="CR366" s="16" t="s">
        <v>844</v>
      </c>
      <c r="CS366" s="16" t="s">
        <v>843</v>
      </c>
      <c r="CT366" s="16" t="s">
        <v>843</v>
      </c>
      <c r="CU366" s="16" t="s">
        <v>843</v>
      </c>
      <c r="CV366" s="16" t="s">
        <v>843</v>
      </c>
      <c r="CW366" s="16" t="s">
        <v>843</v>
      </c>
      <c r="CX366" s="16" t="s">
        <v>843</v>
      </c>
      <c r="CY366" s="16" t="s">
        <v>843</v>
      </c>
      <c r="CZ366" s="16" t="s">
        <v>843</v>
      </c>
      <c r="DA366" s="16" t="s">
        <v>5184</v>
      </c>
      <c r="DX366" s="16" t="s">
        <v>867</v>
      </c>
      <c r="DY366" s="16" t="s">
        <v>865</v>
      </c>
      <c r="GC366" s="16" t="s">
        <v>2337</v>
      </c>
      <c r="GD366" s="16" t="s">
        <v>9150</v>
      </c>
      <c r="GF366" s="16" t="s">
        <v>867</v>
      </c>
      <c r="GG366" s="16" t="s">
        <v>867</v>
      </c>
      <c r="GV366" s="16" t="s">
        <v>5443</v>
      </c>
      <c r="GW366" s="16" t="s">
        <v>843</v>
      </c>
      <c r="GX366" s="16" t="s">
        <v>844</v>
      </c>
      <c r="GY366" s="16" t="s">
        <v>843</v>
      </c>
      <c r="GZ366" s="16" t="s">
        <v>843</v>
      </c>
      <c r="HA366" s="16" t="s">
        <v>843</v>
      </c>
      <c r="HB366" s="16" t="s">
        <v>843</v>
      </c>
      <c r="HC366" s="16" t="s">
        <v>843</v>
      </c>
      <c r="HD366" s="16" t="s">
        <v>843</v>
      </c>
      <c r="HE366" s="16" t="s">
        <v>843</v>
      </c>
      <c r="HF366" s="16" t="s">
        <v>843</v>
      </c>
      <c r="HH366" s="16" t="s">
        <v>5456</v>
      </c>
      <c r="HK366" s="16" t="s">
        <v>867</v>
      </c>
      <c r="HL366" s="16" t="s">
        <v>7664</v>
      </c>
      <c r="HM366" s="16" t="s">
        <v>865</v>
      </c>
      <c r="HZ366" s="16" t="s">
        <v>7944</v>
      </c>
      <c r="KE366" s="16" t="s">
        <v>5582</v>
      </c>
      <c r="KG366" s="16" t="s">
        <v>7015</v>
      </c>
      <c r="KH366" s="16" t="s">
        <v>7033</v>
      </c>
      <c r="KI366" s="16" t="s">
        <v>865</v>
      </c>
      <c r="LG366" s="16" t="s">
        <v>867</v>
      </c>
      <c r="LH366" s="16" t="s">
        <v>865</v>
      </c>
      <c r="LI366" s="16" t="s">
        <v>867</v>
      </c>
      <c r="LJ366" s="16" t="s">
        <v>865</v>
      </c>
      <c r="LK366" s="16" t="s">
        <v>865</v>
      </c>
      <c r="LL366" s="16" t="s">
        <v>9733</v>
      </c>
      <c r="LM366" s="16" t="s">
        <v>844</v>
      </c>
      <c r="LN366" s="16" t="s">
        <v>843</v>
      </c>
      <c r="LO366" s="16" t="s">
        <v>844</v>
      </c>
      <c r="LP366" s="16" t="s">
        <v>843</v>
      </c>
      <c r="LQ366" s="16" t="s">
        <v>843</v>
      </c>
      <c r="LR366" s="16" t="s">
        <v>843</v>
      </c>
      <c r="LS366" s="16" t="s">
        <v>843</v>
      </c>
      <c r="LT366" s="16" t="s">
        <v>843</v>
      </c>
      <c r="LU366" s="16" t="s">
        <v>843</v>
      </c>
      <c r="LV366" s="16" t="s">
        <v>843</v>
      </c>
      <c r="LW366" s="16" t="s">
        <v>843</v>
      </c>
      <c r="LX366" s="16" t="s">
        <v>843</v>
      </c>
      <c r="LY366" s="16" t="s">
        <v>843</v>
      </c>
      <c r="LZ366" s="16" t="s">
        <v>843</v>
      </c>
      <c r="MA366" s="16" t="s">
        <v>843</v>
      </c>
      <c r="MC366" s="16" t="s">
        <v>5694</v>
      </c>
      <c r="MD366" s="16" t="s">
        <v>844</v>
      </c>
      <c r="ME366" s="16" t="s">
        <v>843</v>
      </c>
      <c r="MF366" s="16" t="s">
        <v>843</v>
      </c>
      <c r="MG366" s="16" t="s">
        <v>843</v>
      </c>
      <c r="MH366" s="16" t="s">
        <v>843</v>
      </c>
      <c r="MI366" s="16" t="s">
        <v>843</v>
      </c>
      <c r="MJ366" s="16" t="s">
        <v>843</v>
      </c>
      <c r="MK366" s="16" t="s">
        <v>843</v>
      </c>
      <c r="ML366" s="16" t="s">
        <v>843</v>
      </c>
      <c r="MM366" s="16" t="s">
        <v>843</v>
      </c>
      <c r="MN366" s="16" t="s">
        <v>843</v>
      </c>
      <c r="MO366" s="16" t="s">
        <v>843</v>
      </c>
      <c r="MP366" s="16" t="s">
        <v>843</v>
      </c>
      <c r="MQ366" s="16" t="s">
        <v>843</v>
      </c>
      <c r="MR366" s="16" t="s">
        <v>843</v>
      </c>
      <c r="MS366" s="16" t="s">
        <v>843</v>
      </c>
      <c r="MT366" s="16" t="s">
        <v>843</v>
      </c>
      <c r="MU366" s="16" t="s">
        <v>843</v>
      </c>
      <c r="MV366" s="16" t="s">
        <v>843</v>
      </c>
      <c r="MX366" s="16" t="s">
        <v>5694</v>
      </c>
      <c r="MY366" s="16" t="s">
        <v>844</v>
      </c>
      <c r="MZ366" s="16" t="s">
        <v>843</v>
      </c>
      <c r="NA366" s="16" t="s">
        <v>843</v>
      </c>
      <c r="NB366" s="16" t="s">
        <v>843</v>
      </c>
      <c r="NC366" s="16" t="s">
        <v>843</v>
      </c>
      <c r="ND366" s="16" t="s">
        <v>843</v>
      </c>
      <c r="NE366" s="16" t="s">
        <v>843</v>
      </c>
      <c r="NF366" s="16" t="s">
        <v>843</v>
      </c>
      <c r="NG366" s="16" t="s">
        <v>843</v>
      </c>
      <c r="NH366" s="16" t="s">
        <v>843</v>
      </c>
      <c r="NI366" s="16" t="s">
        <v>843</v>
      </c>
      <c r="NJ366" s="16" t="s">
        <v>843</v>
      </c>
      <c r="NK366" s="16" t="s">
        <v>843</v>
      </c>
      <c r="NL366" s="16" t="s">
        <v>843</v>
      </c>
      <c r="NM366" s="16" t="s">
        <v>843</v>
      </c>
      <c r="NN366" s="16" t="s">
        <v>843</v>
      </c>
      <c r="NO366" s="16" t="s">
        <v>843</v>
      </c>
      <c r="NP366" s="16" t="s">
        <v>843</v>
      </c>
      <c r="NQ366" s="16" t="s">
        <v>843</v>
      </c>
      <c r="PC366" s="16" t="s">
        <v>867</v>
      </c>
      <c r="PE366" s="16" t="s">
        <v>865</v>
      </c>
      <c r="PY366" s="16" t="s">
        <v>865</v>
      </c>
      <c r="QP366" s="16" t="s">
        <v>865</v>
      </c>
      <c r="QR366" s="16" t="s">
        <v>867</v>
      </c>
      <c r="QT366" s="16" t="s">
        <v>867</v>
      </c>
      <c r="QV366" s="16" t="s">
        <v>865</v>
      </c>
      <c r="QX366" s="16" t="s">
        <v>864</v>
      </c>
      <c r="QY366" s="16" t="s">
        <v>867</v>
      </c>
      <c r="RD366" s="16" t="s">
        <v>865</v>
      </c>
      <c r="RF366" s="16" t="s">
        <v>865</v>
      </c>
      <c r="RH366" s="16" t="s">
        <v>865</v>
      </c>
      <c r="RJ366" s="16" t="s">
        <v>865</v>
      </c>
      <c r="RN366" s="16" t="s">
        <v>867</v>
      </c>
      <c r="RP366" s="16" t="s">
        <v>867</v>
      </c>
      <c r="RR366" s="16" t="s">
        <v>867</v>
      </c>
      <c r="RT366" s="16" t="s">
        <v>867</v>
      </c>
      <c r="RV366" s="16" t="s">
        <v>867</v>
      </c>
      <c r="RX366" s="16" t="s">
        <v>7724</v>
      </c>
      <c r="RZ366" s="16" t="s">
        <v>867</v>
      </c>
      <c r="SQ366" s="16" t="s">
        <v>865</v>
      </c>
      <c r="SS366" s="16" t="s">
        <v>7299</v>
      </c>
      <c r="ST366" s="16" t="s">
        <v>7758</v>
      </c>
      <c r="TN366" s="16">
        <v>2000</v>
      </c>
      <c r="TO366" s="16">
        <v>0</v>
      </c>
      <c r="TP366" s="16">
        <v>1100</v>
      </c>
      <c r="TQ366" s="16">
        <v>2500</v>
      </c>
      <c r="TR366" s="16">
        <v>750</v>
      </c>
      <c r="TS366" s="16">
        <v>350</v>
      </c>
      <c r="TT366" s="16">
        <v>0</v>
      </c>
      <c r="TU366" s="16">
        <v>1500</v>
      </c>
      <c r="TV366" s="16">
        <v>10000</v>
      </c>
      <c r="TW366" s="16">
        <v>0</v>
      </c>
      <c r="TX366" s="16">
        <v>0</v>
      </c>
      <c r="TZ366" s="16" t="s">
        <v>7367</v>
      </c>
      <c r="UA366" s="16" t="s">
        <v>8950</v>
      </c>
      <c r="UB366" s="16">
        <v>0</v>
      </c>
      <c r="UC366" s="16" t="s">
        <v>844</v>
      </c>
      <c r="UD366" s="16" t="s">
        <v>843</v>
      </c>
      <c r="UE366" s="16" t="s">
        <v>843</v>
      </c>
      <c r="UF366" s="16" t="s">
        <v>844</v>
      </c>
      <c r="UG366" s="16" t="s">
        <v>843</v>
      </c>
      <c r="UH366" s="16" t="s">
        <v>843</v>
      </c>
      <c r="VX366" s="16" t="s">
        <v>6028</v>
      </c>
      <c r="VY366" s="16" t="s">
        <v>844</v>
      </c>
      <c r="VZ366" s="16" t="s">
        <v>843</v>
      </c>
      <c r="WA366" s="16" t="s">
        <v>843</v>
      </c>
      <c r="WB366" s="16" t="s">
        <v>843</v>
      </c>
      <c r="WC366" s="16" t="s">
        <v>843</v>
      </c>
      <c r="WD366" s="16" t="s">
        <v>843</v>
      </c>
      <c r="WE366" s="16" t="s">
        <v>843</v>
      </c>
      <c r="WF366" s="16" t="s">
        <v>843</v>
      </c>
      <c r="WH366" s="16">
        <v>1625</v>
      </c>
      <c r="WO366" s="16" t="s">
        <v>6920</v>
      </c>
      <c r="XD366" s="16" t="s">
        <v>9918</v>
      </c>
      <c r="XE366" s="16" t="s">
        <v>843</v>
      </c>
      <c r="XF366" s="16" t="s">
        <v>843</v>
      </c>
      <c r="XG366" s="16" t="s">
        <v>844</v>
      </c>
      <c r="XH366" s="16" t="s">
        <v>843</v>
      </c>
      <c r="XI366" s="16" t="s">
        <v>843</v>
      </c>
      <c r="XJ366" s="16" t="s">
        <v>843</v>
      </c>
      <c r="XK366" s="16" t="s">
        <v>843</v>
      </c>
      <c r="XL366" s="16" t="s">
        <v>843</v>
      </c>
      <c r="XM366" s="16" t="s">
        <v>844</v>
      </c>
      <c r="XN366" s="16" t="s">
        <v>843</v>
      </c>
      <c r="XO366" s="16" t="s">
        <v>843</v>
      </c>
      <c r="XP366" s="16" t="s">
        <v>843</v>
      </c>
      <c r="XQ366" s="16" t="s">
        <v>843</v>
      </c>
      <c r="YF366" s="16" t="s">
        <v>865</v>
      </c>
      <c r="YN366" s="16" t="s">
        <v>864</v>
      </c>
      <c r="YP366" s="16" t="s">
        <v>7990</v>
      </c>
      <c r="YR366" s="16" t="s">
        <v>10637</v>
      </c>
      <c r="YS366" s="16" t="s">
        <v>10638</v>
      </c>
      <c r="YT366" s="16" t="s">
        <v>8694</v>
      </c>
      <c r="YU366" s="16" t="s">
        <v>10639</v>
      </c>
      <c r="YV366" s="16" t="s">
        <v>9148</v>
      </c>
      <c r="YW366" s="16" t="s">
        <v>844</v>
      </c>
      <c r="YX366" s="16" t="s">
        <v>9148</v>
      </c>
      <c r="YY366" s="16" t="s">
        <v>8803</v>
      </c>
      <c r="YZ366" s="16" t="s">
        <v>843</v>
      </c>
      <c r="ZA366" s="16" t="s">
        <v>843</v>
      </c>
      <c r="ZB366" s="16">
        <v>9866.67</v>
      </c>
      <c r="ZC366" s="16" t="s">
        <v>9553</v>
      </c>
      <c r="ZD366" s="16" t="s">
        <v>843</v>
      </c>
      <c r="ZE366" s="16" t="s">
        <v>8802</v>
      </c>
      <c r="ZF366" s="16" t="s">
        <v>8889</v>
      </c>
      <c r="ZG366" s="16" t="s">
        <v>8754</v>
      </c>
      <c r="ZH366" s="16" t="s">
        <v>8699</v>
      </c>
      <c r="ZI366" s="16" t="s">
        <v>8741</v>
      </c>
      <c r="ZJ366" s="16" t="s">
        <v>843</v>
      </c>
      <c r="ZK366" s="16" t="s">
        <v>843</v>
      </c>
      <c r="ZL366" s="16" t="s">
        <v>8907</v>
      </c>
      <c r="ZM366" s="16" t="s">
        <v>843</v>
      </c>
      <c r="ZN366" s="16" t="s">
        <v>8725</v>
      </c>
      <c r="ZO366" s="16" t="s">
        <v>487</v>
      </c>
      <c r="ZP366" s="16" t="s">
        <v>487</v>
      </c>
      <c r="ZQ366" s="16" t="s">
        <v>486</v>
      </c>
      <c r="ZR366" s="16" t="s">
        <v>486</v>
      </c>
      <c r="ZS366" s="16" t="s">
        <v>8874</v>
      </c>
      <c r="ZT366" s="16" t="s">
        <v>8705</v>
      </c>
      <c r="ZU366" s="16" t="s">
        <v>8706</v>
      </c>
      <c r="ZV366" s="16" t="s">
        <v>487</v>
      </c>
      <c r="ZW366" s="16" t="s">
        <v>843</v>
      </c>
      <c r="ZX366" s="16" t="s">
        <v>1056</v>
      </c>
      <c r="ZY366" s="16" t="s">
        <v>844</v>
      </c>
      <c r="ZZ366" s="16" t="s">
        <v>844</v>
      </c>
      <c r="AAA366" s="16" t="s">
        <v>843</v>
      </c>
      <c r="AAB366" s="16" t="s">
        <v>843</v>
      </c>
      <c r="AAC366" s="16">
        <v>1</v>
      </c>
      <c r="AAD366" s="16" t="s">
        <v>844</v>
      </c>
      <c r="AAE366" s="16" t="s">
        <v>844</v>
      </c>
      <c r="AAF366" s="16" t="s">
        <v>843</v>
      </c>
      <c r="AAG366" s="16" t="s">
        <v>843</v>
      </c>
      <c r="AAH366" s="16" t="s">
        <v>843</v>
      </c>
      <c r="AAI366" s="16" t="s">
        <v>843</v>
      </c>
      <c r="AAJ366" s="16" t="s">
        <v>600</v>
      </c>
      <c r="AAK366" s="16" t="s">
        <v>655</v>
      </c>
      <c r="AAL366" s="16" t="s">
        <v>905</v>
      </c>
      <c r="AAM366" s="16" t="s">
        <v>663</v>
      </c>
      <c r="AAN366" s="16" t="s">
        <v>8707</v>
      </c>
      <c r="AAO366" s="16" t="s">
        <v>1019</v>
      </c>
      <c r="AAP366" s="16" t="s">
        <v>8708</v>
      </c>
      <c r="AAS366" s="16">
        <v>1625</v>
      </c>
      <c r="AAT366" s="16" t="s">
        <v>782</v>
      </c>
      <c r="AAU366" s="16" t="s">
        <v>782</v>
      </c>
      <c r="AAV366" s="16" t="s">
        <v>782</v>
      </c>
      <c r="AAW366" s="16" t="s">
        <v>782</v>
      </c>
      <c r="AAX366" s="16" t="s">
        <v>843</v>
      </c>
      <c r="AAY366" s="16" t="s">
        <v>8710</v>
      </c>
      <c r="AAZ366" s="16" t="s">
        <v>782</v>
      </c>
      <c r="ABB366" s="16" t="s">
        <v>782</v>
      </c>
      <c r="ABC366" s="16" t="s">
        <v>783</v>
      </c>
      <c r="ABD366" s="16" t="s">
        <v>782</v>
      </c>
      <c r="ABE366" s="16" t="s">
        <v>783</v>
      </c>
      <c r="ABF366" s="16" t="s">
        <v>782</v>
      </c>
      <c r="ABG366" s="16" t="s">
        <v>782</v>
      </c>
      <c r="ABH366" s="16" t="s">
        <v>782</v>
      </c>
      <c r="ABI366" s="16" t="s">
        <v>782</v>
      </c>
      <c r="ABJ366" s="16" t="s">
        <v>782</v>
      </c>
      <c r="ABK366" s="16" t="s">
        <v>782</v>
      </c>
      <c r="ABL366" s="16" t="s">
        <v>1056</v>
      </c>
      <c r="ABM366" s="16" t="s">
        <v>844</v>
      </c>
      <c r="ABN366" s="16" t="s">
        <v>1034</v>
      </c>
      <c r="ABO366" s="16" t="s">
        <v>487</v>
      </c>
      <c r="ABP366" s="16" t="s">
        <v>972</v>
      </c>
      <c r="ABQ366" s="16" t="s">
        <v>4324</v>
      </c>
      <c r="ABR366" s="16" t="s">
        <v>470</v>
      </c>
      <c r="ABS366" s="16" t="s">
        <v>451</v>
      </c>
      <c r="ABT366" s="16" t="s">
        <v>1056</v>
      </c>
      <c r="ABU366" s="16" t="s">
        <v>1056</v>
      </c>
      <c r="ABV366" s="16" t="s">
        <v>487</v>
      </c>
      <c r="ABW366" s="16" t="s">
        <v>487</v>
      </c>
      <c r="ABX366" s="16" t="s">
        <v>894</v>
      </c>
      <c r="ABY366" s="16" t="s">
        <v>486</v>
      </c>
      <c r="ABZ366" s="16" t="s">
        <v>486</v>
      </c>
      <c r="ACA366" s="16" t="s">
        <v>761</v>
      </c>
      <c r="ACB366" s="16" t="s">
        <v>774</v>
      </c>
      <c r="ACC366" s="16" t="s">
        <v>737</v>
      </c>
      <c r="ACD366" s="16" t="s">
        <v>486</v>
      </c>
      <c r="ACE366" s="16" t="s">
        <v>486</v>
      </c>
      <c r="ACG366" s="16" t="s">
        <v>1014</v>
      </c>
      <c r="ACH366" s="16" t="s">
        <v>1009</v>
      </c>
      <c r="ACI366" s="16" t="s">
        <v>462</v>
      </c>
      <c r="ACJ366" s="16">
        <v>0.79400000000000004</v>
      </c>
      <c r="ACK366" s="16" t="s">
        <v>482</v>
      </c>
      <c r="ACL366" s="16" t="s">
        <v>738</v>
      </c>
      <c r="ACM366" s="16" t="s">
        <v>1189</v>
      </c>
      <c r="ACN366" s="16" t="s">
        <v>1169</v>
      </c>
      <c r="ACO366" s="16" t="s">
        <v>1856</v>
      </c>
      <c r="ACP366" s="16">
        <v>1625</v>
      </c>
      <c r="ACQ366" s="16" t="s">
        <v>1202</v>
      </c>
      <c r="ACR366" s="16" t="s">
        <v>1645</v>
      </c>
      <c r="ACS366" s="16" t="s">
        <v>676</v>
      </c>
      <c r="ACT366" s="16" t="s">
        <v>1522</v>
      </c>
      <c r="ACU366" s="16" t="s">
        <v>833</v>
      </c>
      <c r="ACV366" s="16" t="s">
        <v>8711</v>
      </c>
      <c r="ACW366" s="16" t="s">
        <v>451</v>
      </c>
      <c r="ACX366" s="16" t="s">
        <v>1916</v>
      </c>
      <c r="ACY366" s="16" t="s">
        <v>1947</v>
      </c>
      <c r="ACZ366" s="16">
        <v>1</v>
      </c>
      <c r="ADA366" s="16">
        <v>0</v>
      </c>
      <c r="ADB366" s="16">
        <v>1</v>
      </c>
      <c r="ADC366" s="16">
        <v>0</v>
      </c>
      <c r="ADD366" s="16">
        <v>0</v>
      </c>
      <c r="ADE366" s="16" t="s">
        <v>9056</v>
      </c>
      <c r="ADF366" s="16">
        <v>0</v>
      </c>
      <c r="ADG366" s="16" t="s">
        <v>487</v>
      </c>
      <c r="ADH366" s="16">
        <v>1</v>
      </c>
      <c r="ADI366" s="16" t="s">
        <v>486</v>
      </c>
      <c r="ADJ366" s="16" t="s">
        <v>1743</v>
      </c>
      <c r="ADK366" s="16" t="s">
        <v>13194</v>
      </c>
      <c r="ADL366" s="16" t="s">
        <v>1761</v>
      </c>
      <c r="ADM366" s="16" t="s">
        <v>1757</v>
      </c>
      <c r="ADN366" s="16" t="s">
        <v>1764</v>
      </c>
      <c r="ADO366" s="16" t="s">
        <v>1766</v>
      </c>
      <c r="ADP366" s="16" t="s">
        <v>1751</v>
      </c>
      <c r="ADQ366" s="16" t="s">
        <v>1752</v>
      </c>
      <c r="ADR366" s="16" t="s">
        <v>13194</v>
      </c>
      <c r="ADS366" s="16" t="s">
        <v>13194</v>
      </c>
      <c r="ADW366" s="16" t="s">
        <v>13199</v>
      </c>
      <c r="ADY366" s="16" t="s">
        <v>1063</v>
      </c>
      <c r="AEA366" s="16">
        <v>9866.6666666666697</v>
      </c>
      <c r="AEC366" s="16" t="s">
        <v>1058</v>
      </c>
      <c r="AED366" s="16">
        <v>812.5</v>
      </c>
      <c r="AEE366" s="16" t="s">
        <v>952</v>
      </c>
      <c r="AEG366" s="16">
        <v>1625</v>
      </c>
      <c r="AEI366" s="16">
        <v>1000</v>
      </c>
      <c r="AEK366" s="16">
        <v>550</v>
      </c>
      <c r="AEL366" s="16">
        <v>1250</v>
      </c>
      <c r="AEM366" s="16">
        <v>5000</v>
      </c>
      <c r="AEN366" s="16">
        <v>375</v>
      </c>
      <c r="AEO366" s="16">
        <v>175</v>
      </c>
      <c r="AEP366" s="16">
        <v>750</v>
      </c>
    </row>
    <row r="367" spans="1:822" x14ac:dyDescent="0.25">
      <c r="A367" s="30">
        <v>45833</v>
      </c>
      <c r="B367" s="16" t="s">
        <v>10640</v>
      </c>
      <c r="C367" s="16" t="s">
        <v>867</v>
      </c>
      <c r="D367" s="16" t="s">
        <v>867</v>
      </c>
      <c r="E367" s="16">
        <v>60</v>
      </c>
      <c r="F367" s="16" t="s">
        <v>8153</v>
      </c>
      <c r="G367" s="16" t="s">
        <v>4113</v>
      </c>
      <c r="I367" s="16" t="s">
        <v>4174</v>
      </c>
      <c r="Z367" s="16" t="s">
        <v>997</v>
      </c>
      <c r="AA367" s="16" t="s">
        <v>474</v>
      </c>
      <c r="AB367" s="16">
        <v>2</v>
      </c>
      <c r="AC367" s="16" t="s">
        <v>844</v>
      </c>
      <c r="AD367" s="16" t="s">
        <v>843</v>
      </c>
      <c r="AE367" s="16" t="s">
        <v>843</v>
      </c>
      <c r="AF367" s="16" t="s">
        <v>844</v>
      </c>
      <c r="AG367" s="16" t="s">
        <v>844</v>
      </c>
      <c r="AH367" s="16" t="s">
        <v>844</v>
      </c>
      <c r="AI367" s="16" t="s">
        <v>844</v>
      </c>
      <c r="AJ367" s="16" t="s">
        <v>843</v>
      </c>
      <c r="AK367" s="16" t="s">
        <v>843</v>
      </c>
      <c r="AM367" s="16" t="s">
        <v>737</v>
      </c>
      <c r="AN367" s="16" t="s">
        <v>759</v>
      </c>
      <c r="AP367" s="16" t="s">
        <v>768</v>
      </c>
      <c r="AR367" s="16" t="s">
        <v>6910</v>
      </c>
      <c r="BB367" s="16">
        <v>3</v>
      </c>
      <c r="BC367" s="16" t="s">
        <v>7878</v>
      </c>
      <c r="BE367" s="16" t="s">
        <v>5098</v>
      </c>
      <c r="BV367" s="16" t="s">
        <v>4433</v>
      </c>
      <c r="BW367" s="16" t="s">
        <v>844</v>
      </c>
      <c r="BX367" s="16" t="s">
        <v>843</v>
      </c>
      <c r="BY367" s="16" t="s">
        <v>843</v>
      </c>
      <c r="BZ367" s="16" t="s">
        <v>843</v>
      </c>
      <c r="CA367" s="16" t="s">
        <v>843</v>
      </c>
      <c r="CB367" s="16" t="s">
        <v>843</v>
      </c>
      <c r="CC367" s="16" t="s">
        <v>843</v>
      </c>
      <c r="CD367" s="16" t="s">
        <v>843</v>
      </c>
      <c r="CE367" s="16" t="s">
        <v>843</v>
      </c>
      <c r="CF367" s="16" t="s">
        <v>843</v>
      </c>
      <c r="CG367" s="16" t="s">
        <v>843</v>
      </c>
      <c r="CH367" s="16" t="s">
        <v>843</v>
      </c>
      <c r="CI367" s="16" t="s">
        <v>843</v>
      </c>
      <c r="CJ367" s="16" t="s">
        <v>843</v>
      </c>
      <c r="CK367" s="16" t="s">
        <v>843</v>
      </c>
      <c r="CP367" s="16" t="s">
        <v>867</v>
      </c>
      <c r="CQ367" s="16" t="s">
        <v>5191</v>
      </c>
      <c r="CR367" s="16" t="s">
        <v>844</v>
      </c>
      <c r="CS367" s="16" t="s">
        <v>843</v>
      </c>
      <c r="CT367" s="16" t="s">
        <v>843</v>
      </c>
      <c r="CU367" s="16" t="s">
        <v>843</v>
      </c>
      <c r="CV367" s="16" t="s">
        <v>843</v>
      </c>
      <c r="CW367" s="16" t="s">
        <v>843</v>
      </c>
      <c r="CX367" s="16" t="s">
        <v>843</v>
      </c>
      <c r="CY367" s="16" t="s">
        <v>843</v>
      </c>
      <c r="CZ367" s="16" t="s">
        <v>843</v>
      </c>
      <c r="DA367" s="16" t="s">
        <v>5184</v>
      </c>
      <c r="DX367" s="16" t="s">
        <v>7842</v>
      </c>
      <c r="DY367" s="16" t="s">
        <v>867</v>
      </c>
      <c r="GC367" s="16" t="s">
        <v>5330</v>
      </c>
      <c r="GF367" s="16" t="s">
        <v>867</v>
      </c>
      <c r="GG367" s="16" t="s">
        <v>867</v>
      </c>
      <c r="GV367" s="16" t="s">
        <v>5449</v>
      </c>
      <c r="GW367" s="16" t="s">
        <v>843</v>
      </c>
      <c r="GX367" s="16" t="s">
        <v>843</v>
      </c>
      <c r="GY367" s="16" t="s">
        <v>843</v>
      </c>
      <c r="GZ367" s="16" t="s">
        <v>844</v>
      </c>
      <c r="HA367" s="16" t="s">
        <v>843</v>
      </c>
      <c r="HB367" s="16" t="s">
        <v>843</v>
      </c>
      <c r="HC367" s="16" t="s">
        <v>843</v>
      </c>
      <c r="HD367" s="16" t="s">
        <v>843</v>
      </c>
      <c r="HE367" s="16" t="s">
        <v>843</v>
      </c>
      <c r="HF367" s="16" t="s">
        <v>843</v>
      </c>
      <c r="HH367" s="16" t="s">
        <v>5456</v>
      </c>
      <c r="HK367" s="16" t="s">
        <v>865</v>
      </c>
      <c r="HM367" s="16" t="s">
        <v>865</v>
      </c>
      <c r="HZ367" s="16" t="s">
        <v>7944</v>
      </c>
      <c r="KE367" s="16" t="s">
        <v>5582</v>
      </c>
      <c r="KG367" s="16" t="s">
        <v>7018</v>
      </c>
      <c r="KH367" s="16" t="s">
        <v>7033</v>
      </c>
      <c r="KI367" s="16" t="s">
        <v>865</v>
      </c>
      <c r="LG367" s="16" t="s">
        <v>867</v>
      </c>
      <c r="LH367" s="16" t="s">
        <v>867</v>
      </c>
      <c r="LI367" s="16" t="s">
        <v>867</v>
      </c>
      <c r="LJ367" s="16" t="s">
        <v>867</v>
      </c>
      <c r="LK367" s="16" t="s">
        <v>867</v>
      </c>
      <c r="LL367" s="16" t="s">
        <v>5657</v>
      </c>
      <c r="LM367" s="16" t="s">
        <v>844</v>
      </c>
      <c r="LN367" s="16" t="s">
        <v>843</v>
      </c>
      <c r="LO367" s="16" t="s">
        <v>843</v>
      </c>
      <c r="LP367" s="16" t="s">
        <v>843</v>
      </c>
      <c r="LQ367" s="16" t="s">
        <v>843</v>
      </c>
      <c r="LR367" s="16" t="s">
        <v>843</v>
      </c>
      <c r="LS367" s="16" t="s">
        <v>843</v>
      </c>
      <c r="LT367" s="16" t="s">
        <v>843</v>
      </c>
      <c r="LU367" s="16" t="s">
        <v>843</v>
      </c>
      <c r="LV367" s="16" t="s">
        <v>843</v>
      </c>
      <c r="LW367" s="16" t="s">
        <v>843</v>
      </c>
      <c r="LX367" s="16" t="s">
        <v>843</v>
      </c>
      <c r="LY367" s="16" t="s">
        <v>843</v>
      </c>
      <c r="LZ367" s="16" t="s">
        <v>843</v>
      </c>
      <c r="MA367" s="16" t="s">
        <v>843</v>
      </c>
      <c r="MC367" s="16" t="s">
        <v>5694</v>
      </c>
      <c r="MD367" s="16" t="s">
        <v>844</v>
      </c>
      <c r="ME367" s="16" t="s">
        <v>843</v>
      </c>
      <c r="MF367" s="16" t="s">
        <v>843</v>
      </c>
      <c r="MG367" s="16" t="s">
        <v>843</v>
      </c>
      <c r="MH367" s="16" t="s">
        <v>843</v>
      </c>
      <c r="MI367" s="16" t="s">
        <v>843</v>
      </c>
      <c r="MJ367" s="16" t="s">
        <v>843</v>
      </c>
      <c r="MK367" s="16" t="s">
        <v>843</v>
      </c>
      <c r="ML367" s="16" t="s">
        <v>843</v>
      </c>
      <c r="MM367" s="16" t="s">
        <v>843</v>
      </c>
      <c r="MN367" s="16" t="s">
        <v>843</v>
      </c>
      <c r="MO367" s="16" t="s">
        <v>843</v>
      </c>
      <c r="MP367" s="16" t="s">
        <v>843</v>
      </c>
      <c r="MQ367" s="16" t="s">
        <v>843</v>
      </c>
      <c r="MR367" s="16" t="s">
        <v>843</v>
      </c>
      <c r="MS367" s="16" t="s">
        <v>843</v>
      </c>
      <c r="MT367" s="16" t="s">
        <v>843</v>
      </c>
      <c r="MU367" s="16" t="s">
        <v>843</v>
      </c>
      <c r="MV367" s="16" t="s">
        <v>843</v>
      </c>
      <c r="MX367" s="16" t="s">
        <v>5694</v>
      </c>
      <c r="MY367" s="16" t="s">
        <v>844</v>
      </c>
      <c r="MZ367" s="16" t="s">
        <v>843</v>
      </c>
      <c r="NA367" s="16" t="s">
        <v>843</v>
      </c>
      <c r="NB367" s="16" t="s">
        <v>843</v>
      </c>
      <c r="NC367" s="16" t="s">
        <v>843</v>
      </c>
      <c r="ND367" s="16" t="s">
        <v>843</v>
      </c>
      <c r="NE367" s="16" t="s">
        <v>843</v>
      </c>
      <c r="NF367" s="16" t="s">
        <v>843</v>
      </c>
      <c r="NG367" s="16" t="s">
        <v>843</v>
      </c>
      <c r="NH367" s="16" t="s">
        <v>843</v>
      </c>
      <c r="NI367" s="16" t="s">
        <v>843</v>
      </c>
      <c r="NJ367" s="16" t="s">
        <v>843</v>
      </c>
      <c r="NK367" s="16" t="s">
        <v>843</v>
      </c>
      <c r="NL367" s="16" t="s">
        <v>843</v>
      </c>
      <c r="NM367" s="16" t="s">
        <v>843</v>
      </c>
      <c r="NN367" s="16" t="s">
        <v>843</v>
      </c>
      <c r="NO367" s="16" t="s">
        <v>843</v>
      </c>
      <c r="NP367" s="16" t="s">
        <v>843</v>
      </c>
      <c r="NQ367" s="16" t="s">
        <v>843</v>
      </c>
      <c r="PC367" s="16" t="s">
        <v>865</v>
      </c>
      <c r="PD367" s="16" t="s">
        <v>865</v>
      </c>
      <c r="PY367" s="16" t="s">
        <v>865</v>
      </c>
      <c r="QP367" s="16" t="s">
        <v>867</v>
      </c>
      <c r="QR367" s="16" t="s">
        <v>867</v>
      </c>
      <c r="QT367" s="16" t="s">
        <v>867</v>
      </c>
      <c r="QV367" s="16" t="s">
        <v>867</v>
      </c>
      <c r="QX367" s="16" t="s">
        <v>867</v>
      </c>
      <c r="QY367" s="16" t="s">
        <v>867</v>
      </c>
      <c r="RD367" s="16" t="s">
        <v>865</v>
      </c>
      <c r="RF367" s="16" t="s">
        <v>865</v>
      </c>
      <c r="RH367" s="16" t="s">
        <v>865</v>
      </c>
      <c r="RJ367" s="16" t="s">
        <v>865</v>
      </c>
      <c r="RN367" s="16" t="s">
        <v>867</v>
      </c>
      <c r="RP367" s="16" t="s">
        <v>867</v>
      </c>
      <c r="RR367" s="16" t="s">
        <v>867</v>
      </c>
      <c r="RT367" s="16" t="s">
        <v>867</v>
      </c>
      <c r="RV367" s="16" t="s">
        <v>867</v>
      </c>
      <c r="RX367" s="16" t="s">
        <v>867</v>
      </c>
      <c r="RZ367" s="16" t="s">
        <v>867</v>
      </c>
      <c r="SQ367" s="16" t="s">
        <v>4216</v>
      </c>
      <c r="SS367" s="16" t="s">
        <v>7305</v>
      </c>
      <c r="ST367" s="16" t="s">
        <v>7761</v>
      </c>
      <c r="TN367" s="16">
        <v>4000</v>
      </c>
      <c r="TO367" s="16">
        <v>5000</v>
      </c>
      <c r="TP367" s="16">
        <v>1200</v>
      </c>
      <c r="TQ367" s="16">
        <v>2000</v>
      </c>
      <c r="TR367" s="16">
        <v>300</v>
      </c>
      <c r="TS367" s="16">
        <v>300</v>
      </c>
      <c r="TU367" s="16">
        <v>4000</v>
      </c>
      <c r="TZ367" s="16" t="s">
        <v>7373</v>
      </c>
      <c r="UA367" s="16" t="s">
        <v>5971</v>
      </c>
      <c r="UB367" s="16">
        <v>0</v>
      </c>
      <c r="UC367" s="16" t="s">
        <v>843</v>
      </c>
      <c r="UD367" s="16" t="s">
        <v>843</v>
      </c>
      <c r="UE367" s="16" t="s">
        <v>843</v>
      </c>
      <c r="UF367" s="16" t="s">
        <v>844</v>
      </c>
      <c r="UG367" s="16" t="s">
        <v>843</v>
      </c>
      <c r="UH367" s="16" t="s">
        <v>843</v>
      </c>
      <c r="VX367" s="16" t="s">
        <v>8809</v>
      </c>
      <c r="VY367" s="16" t="s">
        <v>844</v>
      </c>
      <c r="VZ367" s="16" t="s">
        <v>843</v>
      </c>
      <c r="WA367" s="16" t="s">
        <v>843</v>
      </c>
      <c r="WB367" s="16" t="s">
        <v>844</v>
      </c>
      <c r="WC367" s="16" t="s">
        <v>843</v>
      </c>
      <c r="WD367" s="16" t="s">
        <v>843</v>
      </c>
      <c r="WE367" s="16" t="s">
        <v>843</v>
      </c>
      <c r="WF367" s="16" t="s">
        <v>843</v>
      </c>
      <c r="WH367" s="16">
        <v>1625</v>
      </c>
      <c r="WO367" s="16" t="s">
        <v>6920</v>
      </c>
      <c r="XD367" s="16" t="s">
        <v>8692</v>
      </c>
      <c r="XE367" s="16" t="s">
        <v>843</v>
      </c>
      <c r="XF367" s="16" t="s">
        <v>844</v>
      </c>
      <c r="XG367" s="16" t="s">
        <v>844</v>
      </c>
      <c r="XH367" s="16" t="s">
        <v>843</v>
      </c>
      <c r="XI367" s="16" t="s">
        <v>843</v>
      </c>
      <c r="XJ367" s="16" t="s">
        <v>843</v>
      </c>
      <c r="XK367" s="16" t="s">
        <v>843</v>
      </c>
      <c r="XL367" s="16" t="s">
        <v>843</v>
      </c>
      <c r="XM367" s="16" t="s">
        <v>843</v>
      </c>
      <c r="XN367" s="16" t="s">
        <v>843</v>
      </c>
      <c r="XO367" s="16" t="s">
        <v>843</v>
      </c>
      <c r="XP367" s="16" t="s">
        <v>843</v>
      </c>
      <c r="XQ367" s="16" t="s">
        <v>843</v>
      </c>
      <c r="YF367" s="16" t="s">
        <v>865</v>
      </c>
      <c r="YN367" s="16" t="s">
        <v>7040</v>
      </c>
      <c r="YP367" s="16" t="s">
        <v>7984</v>
      </c>
      <c r="YR367" s="16" t="s">
        <v>10641</v>
      </c>
      <c r="YS367" s="16" t="s">
        <v>10642</v>
      </c>
      <c r="YT367" s="16" t="s">
        <v>8694</v>
      </c>
      <c r="YU367" s="16" t="s">
        <v>10643</v>
      </c>
      <c r="YV367" s="16" t="s">
        <v>8696</v>
      </c>
      <c r="YW367" s="16" t="s">
        <v>844</v>
      </c>
      <c r="YX367" s="16" t="s">
        <v>8696</v>
      </c>
      <c r="ZB367" s="16">
        <v>16800</v>
      </c>
      <c r="ZC367" s="16" t="s">
        <v>8720</v>
      </c>
      <c r="ZD367" s="16" t="s">
        <v>8888</v>
      </c>
      <c r="ZE367" s="16" t="s">
        <v>8748</v>
      </c>
      <c r="ZF367" s="16" t="s">
        <v>8724</v>
      </c>
      <c r="ZG367" s="16" t="s">
        <v>8701</v>
      </c>
      <c r="ZH367" s="16" t="s">
        <v>8701</v>
      </c>
      <c r="ZI367" s="16" t="s">
        <v>8865</v>
      </c>
      <c r="ZL367" s="16" t="s">
        <v>8720</v>
      </c>
      <c r="ZN367" s="16" t="s">
        <v>8755</v>
      </c>
      <c r="ZO367" s="16" t="s">
        <v>487</v>
      </c>
      <c r="ZP367" s="16" t="s">
        <v>487</v>
      </c>
      <c r="ZR367" s="16" t="s">
        <v>486</v>
      </c>
      <c r="ZS367" s="16" t="s">
        <v>8874</v>
      </c>
      <c r="ZT367" s="16" t="s">
        <v>8705</v>
      </c>
      <c r="ZU367" s="16" t="s">
        <v>8706</v>
      </c>
      <c r="ZV367" s="16" t="s">
        <v>487</v>
      </c>
      <c r="ZW367" s="16" t="s">
        <v>843</v>
      </c>
      <c r="ZX367" s="16" t="s">
        <v>844</v>
      </c>
      <c r="ZY367" s="16" t="s">
        <v>844</v>
      </c>
      <c r="ZZ367" s="16" t="s">
        <v>844</v>
      </c>
      <c r="AAA367" s="16" t="s">
        <v>844</v>
      </c>
      <c r="AAB367" s="16" t="s">
        <v>843</v>
      </c>
      <c r="AAC367" s="16">
        <v>0</v>
      </c>
      <c r="AAD367" s="16" t="s">
        <v>844</v>
      </c>
      <c r="AAE367" s="16" t="s">
        <v>844</v>
      </c>
      <c r="AAF367" s="16" t="s">
        <v>843</v>
      </c>
      <c r="AAG367" s="16" t="s">
        <v>843</v>
      </c>
      <c r="AAH367" s="16" t="s">
        <v>843</v>
      </c>
      <c r="AAI367" s="16" t="s">
        <v>843</v>
      </c>
      <c r="AAJ367" s="16" t="s">
        <v>615</v>
      </c>
      <c r="AAK367" s="16" t="s">
        <v>655</v>
      </c>
      <c r="AAL367" s="16" t="s">
        <v>905</v>
      </c>
      <c r="AAM367" s="16" t="s">
        <v>663</v>
      </c>
      <c r="AAN367" s="16" t="s">
        <v>8707</v>
      </c>
      <c r="AAO367" s="16" t="s">
        <v>1019</v>
      </c>
      <c r="AAP367" s="16" t="s">
        <v>8708</v>
      </c>
      <c r="AAS367" s="16">
        <v>1625</v>
      </c>
      <c r="AAT367" s="16" t="s">
        <v>782</v>
      </c>
      <c r="AAU367" s="16" t="s">
        <v>782</v>
      </c>
      <c r="AAV367" s="16" t="s">
        <v>782</v>
      </c>
      <c r="AAW367" s="16" t="s">
        <v>782</v>
      </c>
      <c r="AAX367" s="16" t="s">
        <v>843</v>
      </c>
      <c r="AAY367" s="16" t="s">
        <v>8710</v>
      </c>
      <c r="AAZ367" s="16" t="s">
        <v>782</v>
      </c>
      <c r="ABA367" s="16" t="s">
        <v>782</v>
      </c>
      <c r="ABB367" s="16" t="s">
        <v>782</v>
      </c>
      <c r="ABC367" s="16" t="s">
        <v>782</v>
      </c>
      <c r="ABD367" s="16" t="s">
        <v>782</v>
      </c>
      <c r="ABE367" s="16" t="s">
        <v>782</v>
      </c>
      <c r="ABF367" s="16" t="s">
        <v>782</v>
      </c>
      <c r="ABG367" s="16" t="s">
        <v>782</v>
      </c>
      <c r="ABH367" s="16" t="s">
        <v>782</v>
      </c>
      <c r="ABI367" s="16" t="s">
        <v>782</v>
      </c>
      <c r="ABJ367" s="16" t="s">
        <v>782</v>
      </c>
      <c r="ABK367" s="16" t="s">
        <v>782</v>
      </c>
      <c r="ABL367" s="16" t="s">
        <v>843</v>
      </c>
      <c r="ABM367" s="16" t="s">
        <v>843</v>
      </c>
      <c r="ABN367" s="16" t="s">
        <v>1034</v>
      </c>
      <c r="ABO367" s="16" t="s">
        <v>486</v>
      </c>
      <c r="ABP367" s="16" t="s">
        <v>972</v>
      </c>
      <c r="ABQ367" s="16" t="s">
        <v>4300</v>
      </c>
      <c r="ABR367" s="16" t="s">
        <v>474</v>
      </c>
      <c r="ABS367" s="16" t="s">
        <v>457</v>
      </c>
      <c r="ABT367" s="16" t="s">
        <v>1056</v>
      </c>
      <c r="ABU367" s="16" t="s">
        <v>1056</v>
      </c>
      <c r="ABV367" s="16" t="s">
        <v>487</v>
      </c>
      <c r="ABW367" s="16" t="s">
        <v>487</v>
      </c>
      <c r="ABX367" s="16" t="s">
        <v>894</v>
      </c>
      <c r="ABY367" s="16" t="s">
        <v>486</v>
      </c>
      <c r="ABZ367" s="16" t="s">
        <v>486</v>
      </c>
      <c r="ACA367" s="16" t="s">
        <v>759</v>
      </c>
      <c r="ACB367" s="16" t="s">
        <v>768</v>
      </c>
      <c r="ACC367" s="16" t="s">
        <v>737</v>
      </c>
      <c r="ACD367" s="16" t="s">
        <v>487</v>
      </c>
      <c r="ACE367" s="16" t="s">
        <v>486</v>
      </c>
      <c r="ACG367" s="16" t="s">
        <v>1014</v>
      </c>
      <c r="ACH367" s="16" t="s">
        <v>1009</v>
      </c>
      <c r="ACI367" s="16" t="s">
        <v>462</v>
      </c>
      <c r="ACJ367" s="16">
        <v>1.1910000000000001</v>
      </c>
      <c r="ACK367" s="16" t="s">
        <v>478</v>
      </c>
      <c r="ACL367" s="16" t="s">
        <v>740</v>
      </c>
      <c r="ACM367" s="16" t="s">
        <v>1193</v>
      </c>
      <c r="ACN367" s="16" t="s">
        <v>1169</v>
      </c>
      <c r="ACO367" s="16" t="s">
        <v>1857</v>
      </c>
      <c r="ACP367" s="16">
        <v>1625</v>
      </c>
      <c r="ACQ367" s="16" t="s">
        <v>1202</v>
      </c>
      <c r="ACR367" s="16" t="s">
        <v>1644</v>
      </c>
      <c r="ACS367" s="16" t="s">
        <v>676</v>
      </c>
      <c r="ACT367" s="16" t="s">
        <v>1522</v>
      </c>
      <c r="ACU367" s="16" t="s">
        <v>833</v>
      </c>
      <c r="ACV367" s="16" t="s">
        <v>8711</v>
      </c>
      <c r="ACW367" s="16" t="s">
        <v>877</v>
      </c>
      <c r="ACX367" s="16" t="s">
        <v>1914</v>
      </c>
      <c r="ACY367" s="16" t="s">
        <v>1947</v>
      </c>
      <c r="ACZ367" s="16">
        <v>1</v>
      </c>
      <c r="ADA367" s="16">
        <v>1</v>
      </c>
      <c r="ADB367" s="16">
        <v>1</v>
      </c>
      <c r="ADC367" s="16">
        <v>1</v>
      </c>
      <c r="ADD367" s="16">
        <v>1</v>
      </c>
      <c r="ADE367" s="16" t="s">
        <v>8712</v>
      </c>
      <c r="ADF367" s="16">
        <v>0</v>
      </c>
      <c r="ADG367" s="16" t="s">
        <v>486</v>
      </c>
      <c r="ADH367" s="16">
        <v>2</v>
      </c>
      <c r="ADI367" s="16" t="s">
        <v>486</v>
      </c>
      <c r="ADJ367" s="16" t="s">
        <v>1744</v>
      </c>
      <c r="ADK367" s="16" t="s">
        <v>1750</v>
      </c>
      <c r="ADL367" s="16" t="s">
        <v>1761</v>
      </c>
      <c r="ADM367" s="16" t="s">
        <v>1756</v>
      </c>
      <c r="ADN367" s="16" t="s">
        <v>13196</v>
      </c>
      <c r="ADO367" s="16" t="s">
        <v>1766</v>
      </c>
      <c r="ADP367" s="16" t="s">
        <v>1744</v>
      </c>
      <c r="ADW367" s="16" t="s">
        <v>13199</v>
      </c>
      <c r="ADY367" s="16" t="s">
        <v>1060</v>
      </c>
      <c r="AEB367" s="16">
        <v>16800</v>
      </c>
      <c r="AEC367" s="16" t="s">
        <v>1058</v>
      </c>
      <c r="AED367" s="16">
        <v>812.5</v>
      </c>
      <c r="AEE367" s="16" t="s">
        <v>952</v>
      </c>
      <c r="AEH367" s="16">
        <v>1625</v>
      </c>
      <c r="AEI367" s="16">
        <v>2000</v>
      </c>
      <c r="AEJ367" s="16">
        <v>2500</v>
      </c>
      <c r="AEK367" s="16">
        <v>600</v>
      </c>
      <c r="AEL367" s="16">
        <v>1000</v>
      </c>
      <c r="AEN367" s="16">
        <v>150</v>
      </c>
      <c r="AEO367" s="16">
        <v>150</v>
      </c>
      <c r="AEP367" s="16">
        <v>2000</v>
      </c>
    </row>
    <row r="368" spans="1:822" x14ac:dyDescent="0.25">
      <c r="A368" s="30">
        <v>45833</v>
      </c>
      <c r="B368" s="16" t="s">
        <v>10644</v>
      </c>
      <c r="C368" s="16" t="s">
        <v>867</v>
      </c>
      <c r="D368" s="16" t="s">
        <v>867</v>
      </c>
      <c r="E368" s="16">
        <v>69</v>
      </c>
      <c r="F368" s="16" t="s">
        <v>8153</v>
      </c>
      <c r="G368" s="16" t="s">
        <v>4113</v>
      </c>
      <c r="I368" s="16" t="s">
        <v>4162</v>
      </c>
      <c r="Z368" s="16" t="s">
        <v>997</v>
      </c>
      <c r="AA368" s="16" t="s">
        <v>474</v>
      </c>
      <c r="AB368" s="16">
        <v>2</v>
      </c>
      <c r="AC368" s="16" t="s">
        <v>843</v>
      </c>
      <c r="AD368" s="16" t="s">
        <v>843</v>
      </c>
      <c r="AE368" s="16" t="s">
        <v>843</v>
      </c>
      <c r="AF368" s="16" t="s">
        <v>844</v>
      </c>
      <c r="AG368" s="16" t="s">
        <v>844</v>
      </c>
      <c r="AH368" s="16" t="s">
        <v>844</v>
      </c>
      <c r="AI368" s="16" t="s">
        <v>844</v>
      </c>
      <c r="AJ368" s="16" t="s">
        <v>843</v>
      </c>
      <c r="AK368" s="16" t="s">
        <v>843</v>
      </c>
      <c r="AM368" s="16" t="s">
        <v>737</v>
      </c>
      <c r="AN368" s="16" t="s">
        <v>759</v>
      </c>
      <c r="AP368" s="16" t="s">
        <v>775</v>
      </c>
      <c r="AR368" s="16" t="s">
        <v>6907</v>
      </c>
      <c r="BB368" s="16">
        <v>3</v>
      </c>
      <c r="BC368" s="16" t="s">
        <v>7875</v>
      </c>
      <c r="BE368" s="16" t="s">
        <v>5098</v>
      </c>
      <c r="BV368" s="16" t="s">
        <v>4433</v>
      </c>
      <c r="BW368" s="16" t="s">
        <v>844</v>
      </c>
      <c r="BX368" s="16" t="s">
        <v>843</v>
      </c>
      <c r="BY368" s="16" t="s">
        <v>843</v>
      </c>
      <c r="BZ368" s="16" t="s">
        <v>843</v>
      </c>
      <c r="CA368" s="16" t="s">
        <v>843</v>
      </c>
      <c r="CB368" s="16" t="s">
        <v>843</v>
      </c>
      <c r="CC368" s="16" t="s">
        <v>843</v>
      </c>
      <c r="CD368" s="16" t="s">
        <v>843</v>
      </c>
      <c r="CE368" s="16" t="s">
        <v>843</v>
      </c>
      <c r="CF368" s="16" t="s">
        <v>843</v>
      </c>
      <c r="CG368" s="16" t="s">
        <v>843</v>
      </c>
      <c r="CH368" s="16" t="s">
        <v>843</v>
      </c>
      <c r="CI368" s="16" t="s">
        <v>843</v>
      </c>
      <c r="CJ368" s="16" t="s">
        <v>843</v>
      </c>
      <c r="CK368" s="16" t="s">
        <v>843</v>
      </c>
      <c r="CP368" s="16" t="s">
        <v>867</v>
      </c>
      <c r="CQ368" s="16" t="s">
        <v>5191</v>
      </c>
      <c r="CR368" s="16" t="s">
        <v>844</v>
      </c>
      <c r="CS368" s="16" t="s">
        <v>843</v>
      </c>
      <c r="CT368" s="16" t="s">
        <v>843</v>
      </c>
      <c r="CU368" s="16" t="s">
        <v>843</v>
      </c>
      <c r="CV368" s="16" t="s">
        <v>843</v>
      </c>
      <c r="CW368" s="16" t="s">
        <v>843</v>
      </c>
      <c r="CX368" s="16" t="s">
        <v>843</v>
      </c>
      <c r="CY368" s="16" t="s">
        <v>843</v>
      </c>
      <c r="CZ368" s="16" t="s">
        <v>843</v>
      </c>
      <c r="DA368" s="16" t="s">
        <v>5184</v>
      </c>
      <c r="DX368" s="16" t="s">
        <v>7842</v>
      </c>
      <c r="DY368" s="16" t="s">
        <v>867</v>
      </c>
      <c r="GC368" s="16" t="s">
        <v>5350</v>
      </c>
      <c r="GF368" s="16" t="s">
        <v>6818</v>
      </c>
      <c r="GG368" s="16" t="s">
        <v>867</v>
      </c>
      <c r="GV368" s="16" t="s">
        <v>9607</v>
      </c>
      <c r="GW368" s="16" t="s">
        <v>843</v>
      </c>
      <c r="GX368" s="16" t="s">
        <v>844</v>
      </c>
      <c r="GY368" s="16" t="s">
        <v>843</v>
      </c>
      <c r="GZ368" s="16" t="s">
        <v>844</v>
      </c>
      <c r="HA368" s="16" t="s">
        <v>843</v>
      </c>
      <c r="HB368" s="16" t="s">
        <v>843</v>
      </c>
      <c r="HC368" s="16" t="s">
        <v>843</v>
      </c>
      <c r="HD368" s="16" t="s">
        <v>843</v>
      </c>
      <c r="HE368" s="16" t="s">
        <v>843</v>
      </c>
      <c r="HF368" s="16" t="s">
        <v>843</v>
      </c>
      <c r="HH368" s="16" t="s">
        <v>5456</v>
      </c>
      <c r="HK368" s="16" t="s">
        <v>865</v>
      </c>
      <c r="HM368" s="16" t="s">
        <v>865</v>
      </c>
      <c r="HZ368" s="16" t="s">
        <v>7944</v>
      </c>
      <c r="KE368" s="16" t="s">
        <v>5585</v>
      </c>
      <c r="KG368" s="16" t="s">
        <v>7018</v>
      </c>
      <c r="KH368" s="16" t="s">
        <v>7033</v>
      </c>
      <c r="KI368" s="16" t="s">
        <v>865</v>
      </c>
      <c r="LG368" s="16" t="s">
        <v>867</v>
      </c>
      <c r="LH368" s="16" t="s">
        <v>865</v>
      </c>
      <c r="LI368" s="16" t="s">
        <v>867</v>
      </c>
      <c r="LJ368" s="16" t="s">
        <v>867</v>
      </c>
      <c r="LK368" s="16" t="s">
        <v>867</v>
      </c>
      <c r="LL368" s="16" t="s">
        <v>5660</v>
      </c>
      <c r="LM368" s="16" t="s">
        <v>843</v>
      </c>
      <c r="LN368" s="16" t="s">
        <v>844</v>
      </c>
      <c r="LO368" s="16" t="s">
        <v>843</v>
      </c>
      <c r="LP368" s="16" t="s">
        <v>843</v>
      </c>
      <c r="LQ368" s="16" t="s">
        <v>843</v>
      </c>
      <c r="LR368" s="16" t="s">
        <v>843</v>
      </c>
      <c r="LS368" s="16" t="s">
        <v>843</v>
      </c>
      <c r="LT368" s="16" t="s">
        <v>843</v>
      </c>
      <c r="LU368" s="16" t="s">
        <v>843</v>
      </c>
      <c r="LV368" s="16" t="s">
        <v>843</v>
      </c>
      <c r="LW368" s="16" t="s">
        <v>843</v>
      </c>
      <c r="LX368" s="16" t="s">
        <v>843</v>
      </c>
      <c r="LY368" s="16" t="s">
        <v>843</v>
      </c>
      <c r="LZ368" s="16" t="s">
        <v>843</v>
      </c>
      <c r="MA368" s="16" t="s">
        <v>843</v>
      </c>
      <c r="MC368" s="16" t="s">
        <v>9203</v>
      </c>
      <c r="MD368" s="16" t="s">
        <v>843</v>
      </c>
      <c r="ME368" s="16" t="s">
        <v>844</v>
      </c>
      <c r="MF368" s="16" t="s">
        <v>844</v>
      </c>
      <c r="MG368" s="16" t="s">
        <v>843</v>
      </c>
      <c r="MH368" s="16" t="s">
        <v>843</v>
      </c>
      <c r="MI368" s="16" t="s">
        <v>843</v>
      </c>
      <c r="MJ368" s="16" t="s">
        <v>843</v>
      </c>
      <c r="MK368" s="16" t="s">
        <v>843</v>
      </c>
      <c r="ML368" s="16" t="s">
        <v>843</v>
      </c>
      <c r="MM368" s="16" t="s">
        <v>843</v>
      </c>
      <c r="MN368" s="16" t="s">
        <v>843</v>
      </c>
      <c r="MO368" s="16" t="s">
        <v>843</v>
      </c>
      <c r="MP368" s="16" t="s">
        <v>843</v>
      </c>
      <c r="MQ368" s="16" t="s">
        <v>843</v>
      </c>
      <c r="MR368" s="16" t="s">
        <v>843</v>
      </c>
      <c r="MS368" s="16" t="s">
        <v>843</v>
      </c>
      <c r="MT368" s="16" t="s">
        <v>843</v>
      </c>
      <c r="MU368" s="16" t="s">
        <v>843</v>
      </c>
      <c r="MV368" s="16" t="s">
        <v>843</v>
      </c>
      <c r="MX368" s="16" t="s">
        <v>5694</v>
      </c>
      <c r="MY368" s="16" t="s">
        <v>844</v>
      </c>
      <c r="MZ368" s="16" t="s">
        <v>843</v>
      </c>
      <c r="NA368" s="16" t="s">
        <v>843</v>
      </c>
      <c r="NB368" s="16" t="s">
        <v>843</v>
      </c>
      <c r="NC368" s="16" t="s">
        <v>843</v>
      </c>
      <c r="ND368" s="16" t="s">
        <v>843</v>
      </c>
      <c r="NE368" s="16" t="s">
        <v>843</v>
      </c>
      <c r="NF368" s="16" t="s">
        <v>843</v>
      </c>
      <c r="NG368" s="16" t="s">
        <v>843</v>
      </c>
      <c r="NH368" s="16" t="s">
        <v>843</v>
      </c>
      <c r="NI368" s="16" t="s">
        <v>843</v>
      </c>
      <c r="NJ368" s="16" t="s">
        <v>843</v>
      </c>
      <c r="NK368" s="16" t="s">
        <v>843</v>
      </c>
      <c r="NL368" s="16" t="s">
        <v>843</v>
      </c>
      <c r="NM368" s="16" t="s">
        <v>843</v>
      </c>
      <c r="NN368" s="16" t="s">
        <v>843</v>
      </c>
      <c r="NO368" s="16" t="s">
        <v>843</v>
      </c>
      <c r="NP368" s="16" t="s">
        <v>843</v>
      </c>
      <c r="NQ368" s="16" t="s">
        <v>843</v>
      </c>
      <c r="PC368" s="16" t="s">
        <v>865</v>
      </c>
      <c r="PD368" s="16" t="s">
        <v>865</v>
      </c>
      <c r="PY368" s="16" t="s">
        <v>865</v>
      </c>
      <c r="QP368" s="16" t="s">
        <v>865</v>
      </c>
      <c r="QR368" s="16" t="s">
        <v>867</v>
      </c>
      <c r="QT368" s="16" t="s">
        <v>867</v>
      </c>
      <c r="QV368" s="16" t="s">
        <v>865</v>
      </c>
      <c r="QX368" s="16" t="s">
        <v>865</v>
      </c>
      <c r="QY368" s="16" t="s">
        <v>867</v>
      </c>
      <c r="RD368" s="16" t="s">
        <v>865</v>
      </c>
      <c r="RF368" s="16" t="s">
        <v>865</v>
      </c>
      <c r="RH368" s="16" t="s">
        <v>865</v>
      </c>
      <c r="RJ368" s="16" t="s">
        <v>865</v>
      </c>
      <c r="RN368" s="16" t="s">
        <v>7720</v>
      </c>
      <c r="RP368" s="16" t="s">
        <v>867</v>
      </c>
      <c r="RR368" s="16" t="s">
        <v>7720</v>
      </c>
      <c r="RT368" s="16" t="s">
        <v>867</v>
      </c>
      <c r="RV368" s="16" t="s">
        <v>7720</v>
      </c>
      <c r="RX368" s="16" t="s">
        <v>7720</v>
      </c>
      <c r="RZ368" s="16" t="s">
        <v>7720</v>
      </c>
      <c r="SQ368" s="16" t="s">
        <v>867</v>
      </c>
      <c r="SS368" s="16" t="s">
        <v>7293</v>
      </c>
      <c r="ST368" s="16" t="s">
        <v>7764</v>
      </c>
      <c r="TN368" s="16">
        <v>3000</v>
      </c>
      <c r="TO368" s="16">
        <v>0</v>
      </c>
      <c r="TP368" s="16">
        <v>1000</v>
      </c>
      <c r="TQ368" s="16">
        <v>500</v>
      </c>
      <c r="TR368" s="16">
        <v>0</v>
      </c>
      <c r="TS368" s="16">
        <v>120</v>
      </c>
      <c r="TT368" s="16">
        <v>0</v>
      </c>
      <c r="TU368" s="16">
        <v>300</v>
      </c>
      <c r="TV368" s="16">
        <v>0</v>
      </c>
      <c r="TW368" s="16">
        <v>0</v>
      </c>
      <c r="TX368" s="16">
        <v>0</v>
      </c>
      <c r="TZ368" s="16" t="s">
        <v>7364</v>
      </c>
      <c r="UA368" s="16" t="s">
        <v>10645</v>
      </c>
      <c r="UB368" s="16">
        <v>0</v>
      </c>
      <c r="UC368" s="16" t="s">
        <v>844</v>
      </c>
      <c r="UD368" s="16" t="s">
        <v>844</v>
      </c>
      <c r="UE368" s="16" t="s">
        <v>844</v>
      </c>
      <c r="UF368" s="16" t="s">
        <v>844</v>
      </c>
      <c r="UG368" s="16" t="s">
        <v>843</v>
      </c>
      <c r="UH368" s="16" t="s">
        <v>843</v>
      </c>
      <c r="UL368" s="16">
        <v>6000</v>
      </c>
      <c r="US368" s="16" t="s">
        <v>6008</v>
      </c>
      <c r="UT368" s="16" t="s">
        <v>843</v>
      </c>
      <c r="UU368" s="16" t="s">
        <v>843</v>
      </c>
      <c r="UV368" s="16" t="s">
        <v>843</v>
      </c>
      <c r="UW368" s="16" t="s">
        <v>843</v>
      </c>
      <c r="UX368" s="16" t="s">
        <v>843</v>
      </c>
      <c r="UY368" s="16" t="s">
        <v>843</v>
      </c>
      <c r="UZ368" s="16" t="s">
        <v>844</v>
      </c>
      <c r="VA368" s="16" t="s">
        <v>843</v>
      </c>
      <c r="VB368" s="16" t="s">
        <v>843</v>
      </c>
      <c r="VC368" s="16" t="s">
        <v>843</v>
      </c>
      <c r="VD368" s="16" t="s">
        <v>843</v>
      </c>
      <c r="VE368" s="16" t="s">
        <v>843</v>
      </c>
      <c r="VF368" s="16" t="s">
        <v>843</v>
      </c>
      <c r="VG368" s="16" t="s">
        <v>843</v>
      </c>
      <c r="VJ368" s="16">
        <v>3000</v>
      </c>
      <c r="VK368" s="16" t="s">
        <v>6102</v>
      </c>
      <c r="VL368" s="16" t="s">
        <v>843</v>
      </c>
      <c r="VM368" s="16" t="s">
        <v>843</v>
      </c>
      <c r="VN368" s="16" t="s">
        <v>843</v>
      </c>
      <c r="VO368" s="16" t="s">
        <v>843</v>
      </c>
      <c r="VP368" s="16" t="s">
        <v>844</v>
      </c>
      <c r="VQ368" s="16" t="s">
        <v>843</v>
      </c>
      <c r="VR368" s="16" t="s">
        <v>843</v>
      </c>
      <c r="VS368" s="16" t="s">
        <v>843</v>
      </c>
      <c r="VT368" s="16" t="s">
        <v>843</v>
      </c>
      <c r="VV368" s="16">
        <v>3000</v>
      </c>
      <c r="VX368" s="16" t="s">
        <v>6028</v>
      </c>
      <c r="VY368" s="16" t="s">
        <v>844</v>
      </c>
      <c r="VZ368" s="16" t="s">
        <v>843</v>
      </c>
      <c r="WA368" s="16" t="s">
        <v>843</v>
      </c>
      <c r="WB368" s="16" t="s">
        <v>843</v>
      </c>
      <c r="WC368" s="16" t="s">
        <v>843</v>
      </c>
      <c r="WD368" s="16" t="s">
        <v>843</v>
      </c>
      <c r="WE368" s="16" t="s">
        <v>843</v>
      </c>
      <c r="WF368" s="16" t="s">
        <v>843</v>
      </c>
      <c r="WH368" s="16">
        <v>1625</v>
      </c>
      <c r="WO368" s="16" t="s">
        <v>6926</v>
      </c>
      <c r="YN368" s="16" t="s">
        <v>7040</v>
      </c>
      <c r="YP368" s="16" t="s">
        <v>7987</v>
      </c>
      <c r="YR368" s="16" t="s">
        <v>10646</v>
      </c>
      <c r="YS368" s="16" t="s">
        <v>10647</v>
      </c>
      <c r="YT368" s="16" t="s">
        <v>8694</v>
      </c>
      <c r="YU368" s="16" t="s">
        <v>10648</v>
      </c>
      <c r="YV368" s="16" t="s">
        <v>8696</v>
      </c>
      <c r="YW368" s="16" t="s">
        <v>844</v>
      </c>
      <c r="YX368" s="16" t="s">
        <v>8696</v>
      </c>
      <c r="YY368" s="16" t="s">
        <v>843</v>
      </c>
      <c r="YZ368" s="16" t="s">
        <v>843</v>
      </c>
      <c r="ZA368" s="16" t="s">
        <v>843</v>
      </c>
      <c r="ZB368" s="16">
        <v>4920</v>
      </c>
      <c r="ZC368" s="16" t="s">
        <v>9005</v>
      </c>
      <c r="ZD368" s="16" t="s">
        <v>843</v>
      </c>
      <c r="ZE368" s="16" t="s">
        <v>8789</v>
      </c>
      <c r="ZF368" s="16" t="s">
        <v>8722</v>
      </c>
      <c r="ZG368" s="16" t="s">
        <v>843</v>
      </c>
      <c r="ZH368" s="16" t="s">
        <v>8701</v>
      </c>
      <c r="ZI368" s="16" t="s">
        <v>9553</v>
      </c>
      <c r="ZJ368" s="16" t="s">
        <v>843</v>
      </c>
      <c r="ZK368" s="16" t="s">
        <v>843</v>
      </c>
      <c r="ZL368" s="16" t="s">
        <v>8739</v>
      </c>
      <c r="ZM368" s="16" t="s">
        <v>843</v>
      </c>
      <c r="ZN368" s="16" t="s">
        <v>8815</v>
      </c>
      <c r="ZO368" s="16" t="s">
        <v>487</v>
      </c>
      <c r="ZP368" s="16" t="s">
        <v>487</v>
      </c>
      <c r="ZQ368" s="16" t="s">
        <v>487</v>
      </c>
      <c r="ZR368" s="16" t="s">
        <v>487</v>
      </c>
      <c r="ZS368" s="16" t="s">
        <v>8874</v>
      </c>
      <c r="ZT368" s="16" t="s">
        <v>8705</v>
      </c>
      <c r="ZU368" s="16" t="s">
        <v>8706</v>
      </c>
      <c r="ZV368" s="16" t="s">
        <v>487</v>
      </c>
      <c r="ZW368" s="16" t="s">
        <v>843</v>
      </c>
      <c r="ZX368" s="16" t="s">
        <v>843</v>
      </c>
      <c r="ZY368" s="16" t="s">
        <v>844</v>
      </c>
      <c r="ZZ368" s="16" t="s">
        <v>844</v>
      </c>
      <c r="AAA368" s="16" t="s">
        <v>1056</v>
      </c>
      <c r="AAB368" s="16" t="s">
        <v>843</v>
      </c>
      <c r="AAC368" s="16">
        <v>1</v>
      </c>
      <c r="AAD368" s="16" t="s">
        <v>844</v>
      </c>
      <c r="AAE368" s="16" t="s">
        <v>844</v>
      </c>
      <c r="AAF368" s="16" t="s">
        <v>843</v>
      </c>
      <c r="AAG368" s="16" t="s">
        <v>843</v>
      </c>
      <c r="AAH368" s="16" t="s">
        <v>843</v>
      </c>
      <c r="AAI368" s="16" t="s">
        <v>843</v>
      </c>
      <c r="AAJ368" s="16" t="s">
        <v>606</v>
      </c>
      <c r="AAK368" s="16" t="s">
        <v>655</v>
      </c>
      <c r="AAL368" s="16" t="s">
        <v>905</v>
      </c>
      <c r="AAM368" s="16" t="s">
        <v>663</v>
      </c>
      <c r="AAN368" s="16" t="s">
        <v>8707</v>
      </c>
      <c r="AAO368" s="16" t="s">
        <v>1019</v>
      </c>
      <c r="AAP368" s="16" t="s">
        <v>8708</v>
      </c>
      <c r="AAQ368" s="16" t="s">
        <v>8726</v>
      </c>
      <c r="AAS368" s="16">
        <v>12033.45</v>
      </c>
      <c r="AAT368" s="16" t="s">
        <v>782</v>
      </c>
      <c r="AAU368" s="16" t="s">
        <v>782</v>
      </c>
      <c r="AAV368" s="16" t="s">
        <v>782</v>
      </c>
      <c r="AAW368" s="16" t="s">
        <v>782</v>
      </c>
      <c r="AAX368" s="16" t="s">
        <v>843</v>
      </c>
      <c r="AAY368" s="16" t="s">
        <v>8710</v>
      </c>
      <c r="AAZ368" s="16" t="s">
        <v>782</v>
      </c>
      <c r="ABA368" s="16" t="s">
        <v>783</v>
      </c>
      <c r="ABB368" s="16" t="s">
        <v>782</v>
      </c>
      <c r="ABC368" s="16" t="s">
        <v>783</v>
      </c>
      <c r="ABD368" s="16" t="s">
        <v>783</v>
      </c>
      <c r="ABE368" s="16" t="s">
        <v>783</v>
      </c>
      <c r="ABF368" s="16" t="s">
        <v>782</v>
      </c>
      <c r="ABG368" s="16" t="s">
        <v>783</v>
      </c>
      <c r="ABH368" s="16" t="s">
        <v>782</v>
      </c>
      <c r="ABI368" s="16" t="s">
        <v>783</v>
      </c>
      <c r="ABJ368" s="16" t="s">
        <v>783</v>
      </c>
      <c r="ABK368" s="16" t="s">
        <v>783</v>
      </c>
      <c r="ABL368" s="16" t="s">
        <v>8785</v>
      </c>
      <c r="ABM368" s="16" t="s">
        <v>843</v>
      </c>
      <c r="ABN368" s="16" t="s">
        <v>1033</v>
      </c>
      <c r="ABP368" s="16" t="s">
        <v>972</v>
      </c>
      <c r="ABQ368" s="16" t="s">
        <v>4300</v>
      </c>
      <c r="ABR368" s="16" t="s">
        <v>474</v>
      </c>
      <c r="ABS368" s="16" t="s">
        <v>457</v>
      </c>
      <c r="ABT368" s="16" t="s">
        <v>1056</v>
      </c>
      <c r="ABU368" s="16" t="s">
        <v>1056</v>
      </c>
      <c r="ABV368" s="16" t="s">
        <v>487</v>
      </c>
      <c r="ABW368" s="16" t="s">
        <v>487</v>
      </c>
      <c r="ABX368" s="16" t="s">
        <v>894</v>
      </c>
      <c r="ABY368" s="16" t="s">
        <v>486</v>
      </c>
      <c r="ABZ368" s="16" t="s">
        <v>487</v>
      </c>
      <c r="ACA368" s="16" t="s">
        <v>759</v>
      </c>
      <c r="ACB368" s="16" t="s">
        <v>775</v>
      </c>
      <c r="ACC368" s="16" t="s">
        <v>737</v>
      </c>
      <c r="ACD368" s="16" t="s">
        <v>486</v>
      </c>
      <c r="ACE368" s="16" t="s">
        <v>486</v>
      </c>
      <c r="ACG368" s="16" t="s">
        <v>1014</v>
      </c>
      <c r="ACH368" s="16" t="s">
        <v>1009</v>
      </c>
      <c r="ACI368" s="16" t="s">
        <v>462</v>
      </c>
      <c r="ACJ368" s="16">
        <v>1.1910000000000001</v>
      </c>
      <c r="ACK368" s="16" t="s">
        <v>478</v>
      </c>
      <c r="ACL368" s="16" t="s">
        <v>738</v>
      </c>
      <c r="ACM368" s="16" t="s">
        <v>1193</v>
      </c>
      <c r="ACN368" s="16" t="s">
        <v>1169</v>
      </c>
      <c r="ACO368" s="16" t="s">
        <v>1856</v>
      </c>
      <c r="ACP368" s="16">
        <v>1625</v>
      </c>
      <c r="ACQ368" s="16" t="s">
        <v>1202</v>
      </c>
      <c r="ACR368" s="16" t="s">
        <v>1644</v>
      </c>
      <c r="ACS368" s="16" t="s">
        <v>676</v>
      </c>
      <c r="ACT368" s="16" t="s">
        <v>1521</v>
      </c>
      <c r="ACU368" s="16" t="s">
        <v>833</v>
      </c>
      <c r="ACV368" s="16" t="s">
        <v>8711</v>
      </c>
      <c r="ACW368" s="16" t="s">
        <v>878</v>
      </c>
      <c r="ACX368" s="16" t="s">
        <v>1916</v>
      </c>
      <c r="ACY368" s="16" t="s">
        <v>1947</v>
      </c>
      <c r="ACZ368" s="16">
        <v>1</v>
      </c>
      <c r="ADA368" s="16">
        <v>0</v>
      </c>
      <c r="ADB368" s="16">
        <v>1</v>
      </c>
      <c r="ADC368" s="16">
        <v>1</v>
      </c>
      <c r="ADD368" s="16">
        <v>1</v>
      </c>
      <c r="ADE368" s="16" t="s">
        <v>9236</v>
      </c>
      <c r="ADF368" s="16">
        <v>0</v>
      </c>
      <c r="ADG368" s="16" t="s">
        <v>486</v>
      </c>
      <c r="ADH368" s="16">
        <v>1</v>
      </c>
      <c r="ADI368" s="16" t="s">
        <v>486</v>
      </c>
      <c r="ADJ368" s="16" t="s">
        <v>1743</v>
      </c>
      <c r="ADK368" s="16" t="s">
        <v>13194</v>
      </c>
      <c r="ADL368" s="16" t="s">
        <v>1764</v>
      </c>
      <c r="ADM368" s="16" t="s">
        <v>13195</v>
      </c>
      <c r="ADN368" s="16" t="s">
        <v>13194</v>
      </c>
      <c r="ADO368" s="16" t="s">
        <v>13197</v>
      </c>
      <c r="ADP368" s="16" t="s">
        <v>13196</v>
      </c>
      <c r="ADQ368" s="16" t="s">
        <v>13194</v>
      </c>
      <c r="ADR368" s="16" t="s">
        <v>13194</v>
      </c>
      <c r="ADS368" s="16" t="s">
        <v>13194</v>
      </c>
      <c r="ADT368" s="16" t="s">
        <v>1757</v>
      </c>
      <c r="ADU368" s="16" t="s">
        <v>1763</v>
      </c>
      <c r="ADW368" s="16" t="s">
        <v>13199</v>
      </c>
      <c r="ADY368" s="16" t="s">
        <v>1062</v>
      </c>
      <c r="AEA368" s="16">
        <v>4920</v>
      </c>
      <c r="AEC368" s="16" t="s">
        <v>1059</v>
      </c>
      <c r="AED368" s="16">
        <v>6016.73</v>
      </c>
      <c r="AEE368" s="16" t="s">
        <v>952</v>
      </c>
      <c r="AEG368" s="16">
        <v>7625</v>
      </c>
      <c r="AEI368" s="16">
        <v>1500</v>
      </c>
      <c r="AEK368" s="16">
        <v>500</v>
      </c>
      <c r="AEL368" s="16">
        <v>250</v>
      </c>
      <c r="AEO368" s="16">
        <v>60</v>
      </c>
      <c r="AEP368" s="16">
        <v>150</v>
      </c>
    </row>
    <row r="369" spans="1:823" x14ac:dyDescent="0.25">
      <c r="A369" s="30">
        <v>45833</v>
      </c>
      <c r="B369" s="16" t="s">
        <v>10649</v>
      </c>
      <c r="C369" s="16" t="s">
        <v>867</v>
      </c>
      <c r="D369" s="16" t="s">
        <v>867</v>
      </c>
      <c r="E369" s="16">
        <v>50</v>
      </c>
      <c r="F369" s="16" t="s">
        <v>8153</v>
      </c>
      <c r="G369" s="16" t="s">
        <v>4113</v>
      </c>
      <c r="I369" s="16" t="s">
        <v>4174</v>
      </c>
      <c r="Z369" s="16" t="s">
        <v>983</v>
      </c>
      <c r="AA369" s="16" t="s">
        <v>470</v>
      </c>
      <c r="AB369" s="16">
        <v>2</v>
      </c>
      <c r="AC369" s="16" t="s">
        <v>844</v>
      </c>
      <c r="AD369" s="16" t="s">
        <v>843</v>
      </c>
      <c r="AE369" s="16" t="s">
        <v>843</v>
      </c>
      <c r="AF369" s="16" t="s">
        <v>844</v>
      </c>
      <c r="AG369" s="16" t="s">
        <v>844</v>
      </c>
      <c r="AH369" s="16" t="s">
        <v>844</v>
      </c>
      <c r="AI369" s="16" t="s">
        <v>844</v>
      </c>
      <c r="AJ369" s="16" t="s">
        <v>843</v>
      </c>
      <c r="AK369" s="16" t="s">
        <v>843</v>
      </c>
      <c r="AM369" s="16" t="s">
        <v>737</v>
      </c>
      <c r="AN369" s="16" t="s">
        <v>761</v>
      </c>
      <c r="AP369" s="16" t="s">
        <v>774</v>
      </c>
      <c r="AR369" s="16" t="s">
        <v>6907</v>
      </c>
      <c r="BB369" s="16">
        <v>1</v>
      </c>
      <c r="BC369" s="16" t="s">
        <v>7878</v>
      </c>
      <c r="BE369" s="16" t="s">
        <v>5101</v>
      </c>
      <c r="BV369" s="16" t="s">
        <v>4433</v>
      </c>
      <c r="BW369" s="16" t="s">
        <v>844</v>
      </c>
      <c r="BX369" s="16" t="s">
        <v>843</v>
      </c>
      <c r="BY369" s="16" t="s">
        <v>843</v>
      </c>
      <c r="BZ369" s="16" t="s">
        <v>843</v>
      </c>
      <c r="CA369" s="16" t="s">
        <v>843</v>
      </c>
      <c r="CB369" s="16" t="s">
        <v>843</v>
      </c>
      <c r="CC369" s="16" t="s">
        <v>843</v>
      </c>
      <c r="CD369" s="16" t="s">
        <v>843</v>
      </c>
      <c r="CE369" s="16" t="s">
        <v>843</v>
      </c>
      <c r="CF369" s="16" t="s">
        <v>843</v>
      </c>
      <c r="CG369" s="16" t="s">
        <v>843</v>
      </c>
      <c r="CH369" s="16" t="s">
        <v>843</v>
      </c>
      <c r="CI369" s="16" t="s">
        <v>843</v>
      </c>
      <c r="CJ369" s="16" t="s">
        <v>843</v>
      </c>
      <c r="CK369" s="16" t="s">
        <v>843</v>
      </c>
      <c r="CP369" s="16" t="s">
        <v>867</v>
      </c>
      <c r="CQ369" s="16" t="s">
        <v>5191</v>
      </c>
      <c r="CR369" s="16" t="s">
        <v>844</v>
      </c>
      <c r="CS369" s="16" t="s">
        <v>843</v>
      </c>
      <c r="CT369" s="16" t="s">
        <v>843</v>
      </c>
      <c r="CU369" s="16" t="s">
        <v>843</v>
      </c>
      <c r="CV369" s="16" t="s">
        <v>843</v>
      </c>
      <c r="CW369" s="16" t="s">
        <v>843</v>
      </c>
      <c r="CX369" s="16" t="s">
        <v>843</v>
      </c>
      <c r="CY369" s="16" t="s">
        <v>843</v>
      </c>
      <c r="CZ369" s="16" t="s">
        <v>843</v>
      </c>
      <c r="DA369" s="16" t="s">
        <v>5184</v>
      </c>
      <c r="DX369" s="16" t="s">
        <v>867</v>
      </c>
      <c r="DY369" s="16" t="s">
        <v>867</v>
      </c>
      <c r="GC369" s="16" t="s">
        <v>5342</v>
      </c>
      <c r="GF369" s="16" t="s">
        <v>6818</v>
      </c>
      <c r="GG369" s="16" t="s">
        <v>867</v>
      </c>
      <c r="GV369" s="16" t="s">
        <v>9607</v>
      </c>
      <c r="GW369" s="16" t="s">
        <v>843</v>
      </c>
      <c r="GX369" s="16" t="s">
        <v>844</v>
      </c>
      <c r="GY369" s="16" t="s">
        <v>843</v>
      </c>
      <c r="GZ369" s="16" t="s">
        <v>844</v>
      </c>
      <c r="HA369" s="16" t="s">
        <v>843</v>
      </c>
      <c r="HB369" s="16" t="s">
        <v>843</v>
      </c>
      <c r="HC369" s="16" t="s">
        <v>843</v>
      </c>
      <c r="HD369" s="16" t="s">
        <v>843</v>
      </c>
      <c r="HE369" s="16" t="s">
        <v>843</v>
      </c>
      <c r="HF369" s="16" t="s">
        <v>843</v>
      </c>
      <c r="HH369" s="16" t="s">
        <v>5456</v>
      </c>
      <c r="HK369" s="16" t="s">
        <v>865</v>
      </c>
      <c r="HM369" s="16" t="s">
        <v>865</v>
      </c>
      <c r="HZ369" s="16" t="s">
        <v>7947</v>
      </c>
      <c r="KE369" s="16" t="s">
        <v>5585</v>
      </c>
      <c r="KG369" s="16" t="s">
        <v>7018</v>
      </c>
      <c r="KH369" s="16" t="s">
        <v>7033</v>
      </c>
      <c r="KI369" s="16" t="s">
        <v>865</v>
      </c>
      <c r="LG369" s="16" t="s">
        <v>867</v>
      </c>
      <c r="LH369" s="16" t="s">
        <v>867</v>
      </c>
      <c r="LI369" s="16" t="s">
        <v>867</v>
      </c>
      <c r="LJ369" s="16" t="s">
        <v>867</v>
      </c>
      <c r="LK369" s="16" t="s">
        <v>867</v>
      </c>
      <c r="LL369" s="16" t="s">
        <v>864</v>
      </c>
      <c r="LM369" s="16" t="s">
        <v>843</v>
      </c>
      <c r="LN369" s="16" t="s">
        <v>843</v>
      </c>
      <c r="LO369" s="16" t="s">
        <v>843</v>
      </c>
      <c r="LP369" s="16" t="s">
        <v>843</v>
      </c>
      <c r="LQ369" s="16" t="s">
        <v>843</v>
      </c>
      <c r="LR369" s="16" t="s">
        <v>843</v>
      </c>
      <c r="LS369" s="16" t="s">
        <v>843</v>
      </c>
      <c r="LT369" s="16" t="s">
        <v>843</v>
      </c>
      <c r="LU369" s="16" t="s">
        <v>843</v>
      </c>
      <c r="LV369" s="16" t="s">
        <v>843</v>
      </c>
      <c r="LW369" s="16" t="s">
        <v>843</v>
      </c>
      <c r="LX369" s="16" t="s">
        <v>843</v>
      </c>
      <c r="LY369" s="16" t="s">
        <v>843</v>
      </c>
      <c r="LZ369" s="16" t="s">
        <v>844</v>
      </c>
      <c r="MA369" s="16" t="s">
        <v>843</v>
      </c>
      <c r="MC369" s="16" t="s">
        <v>5694</v>
      </c>
      <c r="MD369" s="16" t="s">
        <v>844</v>
      </c>
      <c r="ME369" s="16" t="s">
        <v>843</v>
      </c>
      <c r="MF369" s="16" t="s">
        <v>843</v>
      </c>
      <c r="MG369" s="16" t="s">
        <v>843</v>
      </c>
      <c r="MH369" s="16" t="s">
        <v>843</v>
      </c>
      <c r="MI369" s="16" t="s">
        <v>843</v>
      </c>
      <c r="MJ369" s="16" t="s">
        <v>843</v>
      </c>
      <c r="MK369" s="16" t="s">
        <v>843</v>
      </c>
      <c r="ML369" s="16" t="s">
        <v>843</v>
      </c>
      <c r="MM369" s="16" t="s">
        <v>843</v>
      </c>
      <c r="MN369" s="16" t="s">
        <v>843</v>
      </c>
      <c r="MO369" s="16" t="s">
        <v>843</v>
      </c>
      <c r="MP369" s="16" t="s">
        <v>843</v>
      </c>
      <c r="MQ369" s="16" t="s">
        <v>843</v>
      </c>
      <c r="MR369" s="16" t="s">
        <v>843</v>
      </c>
      <c r="MS369" s="16" t="s">
        <v>843</v>
      </c>
      <c r="MT369" s="16" t="s">
        <v>843</v>
      </c>
      <c r="MU369" s="16" t="s">
        <v>843</v>
      </c>
      <c r="MV369" s="16" t="s">
        <v>843</v>
      </c>
      <c r="MX369" s="16" t="s">
        <v>5704</v>
      </c>
      <c r="MY369" s="16" t="s">
        <v>843</v>
      </c>
      <c r="MZ369" s="16" t="s">
        <v>843</v>
      </c>
      <c r="NA369" s="16" t="s">
        <v>843</v>
      </c>
      <c r="NB369" s="16" t="s">
        <v>843</v>
      </c>
      <c r="NC369" s="16" t="s">
        <v>844</v>
      </c>
      <c r="ND369" s="16" t="s">
        <v>843</v>
      </c>
      <c r="NE369" s="16" t="s">
        <v>843</v>
      </c>
      <c r="NF369" s="16" t="s">
        <v>843</v>
      </c>
      <c r="NG369" s="16" t="s">
        <v>843</v>
      </c>
      <c r="NH369" s="16" t="s">
        <v>843</v>
      </c>
      <c r="NI369" s="16" t="s">
        <v>843</v>
      </c>
      <c r="NJ369" s="16" t="s">
        <v>843</v>
      </c>
      <c r="NK369" s="16" t="s">
        <v>843</v>
      </c>
      <c r="NL369" s="16" t="s">
        <v>843</v>
      </c>
      <c r="NM369" s="16" t="s">
        <v>843</v>
      </c>
      <c r="NN369" s="16" t="s">
        <v>843</v>
      </c>
      <c r="NO369" s="16" t="s">
        <v>843</v>
      </c>
      <c r="NP369" s="16" t="s">
        <v>843</v>
      </c>
      <c r="NQ369" s="16" t="s">
        <v>843</v>
      </c>
      <c r="PC369" s="16" t="s">
        <v>865</v>
      </c>
      <c r="PD369" s="16" t="s">
        <v>865</v>
      </c>
      <c r="PY369" s="16" t="s">
        <v>865</v>
      </c>
      <c r="QP369" s="16" t="s">
        <v>865</v>
      </c>
      <c r="QR369" s="16" t="s">
        <v>867</v>
      </c>
      <c r="QT369" s="16" t="s">
        <v>867</v>
      </c>
      <c r="QV369" s="16" t="s">
        <v>865</v>
      </c>
      <c r="QX369" s="16" t="s">
        <v>865</v>
      </c>
      <c r="QY369" s="16" t="s">
        <v>867</v>
      </c>
      <c r="RD369" s="16" t="s">
        <v>865</v>
      </c>
      <c r="RF369" s="16" t="s">
        <v>7712</v>
      </c>
      <c r="RH369" s="16" t="s">
        <v>865</v>
      </c>
      <c r="RJ369" s="16" t="s">
        <v>865</v>
      </c>
      <c r="RN369" s="16" t="s">
        <v>7724</v>
      </c>
      <c r="RP369" s="16" t="s">
        <v>867</v>
      </c>
      <c r="RR369" s="16" t="s">
        <v>7720</v>
      </c>
      <c r="RT369" s="16" t="s">
        <v>7720</v>
      </c>
      <c r="RV369" s="16" t="s">
        <v>7720</v>
      </c>
      <c r="RX369" s="16" t="s">
        <v>7720</v>
      </c>
      <c r="RZ369" s="16" t="s">
        <v>7724</v>
      </c>
      <c r="SQ369" s="16" t="s">
        <v>865</v>
      </c>
      <c r="SS369" s="16" t="s">
        <v>7308</v>
      </c>
      <c r="ST369" s="16" t="s">
        <v>7764</v>
      </c>
      <c r="TN369" s="16">
        <v>2000</v>
      </c>
      <c r="TO369" s="16">
        <v>0</v>
      </c>
      <c r="TP369" s="16">
        <v>1800</v>
      </c>
      <c r="TQ369" s="16">
        <v>2600</v>
      </c>
      <c r="TR369" s="16">
        <v>500</v>
      </c>
      <c r="TS369" s="16">
        <v>80</v>
      </c>
      <c r="TT369" s="16">
        <v>0</v>
      </c>
      <c r="TU369" s="16">
        <v>300</v>
      </c>
      <c r="TW369" s="16">
        <v>0</v>
      </c>
      <c r="TZ369" s="16" t="s">
        <v>7364</v>
      </c>
      <c r="UA369" s="16" t="s">
        <v>8715</v>
      </c>
      <c r="UB369" s="16">
        <v>0</v>
      </c>
      <c r="UC369" s="16" t="s">
        <v>843</v>
      </c>
      <c r="UD369" s="16" t="s">
        <v>843</v>
      </c>
      <c r="UE369" s="16" t="s">
        <v>844</v>
      </c>
      <c r="UF369" s="16" t="s">
        <v>844</v>
      </c>
      <c r="UG369" s="16" t="s">
        <v>843</v>
      </c>
      <c r="UH369" s="16" t="s">
        <v>843</v>
      </c>
      <c r="VK369" s="16" t="s">
        <v>6055</v>
      </c>
      <c r="VL369" s="16" t="s">
        <v>843</v>
      </c>
      <c r="VM369" s="16" t="s">
        <v>844</v>
      </c>
      <c r="VN369" s="16" t="s">
        <v>843</v>
      </c>
      <c r="VO369" s="16" t="s">
        <v>843</v>
      </c>
      <c r="VP369" s="16" t="s">
        <v>843</v>
      </c>
      <c r="VQ369" s="16" t="s">
        <v>843</v>
      </c>
      <c r="VR369" s="16" t="s">
        <v>843</v>
      </c>
      <c r="VS369" s="16" t="s">
        <v>843</v>
      </c>
      <c r="VT369" s="16" t="s">
        <v>843</v>
      </c>
      <c r="VW369" s="16">
        <v>3800</v>
      </c>
      <c r="VX369" s="16" t="s">
        <v>9494</v>
      </c>
      <c r="VY369" s="16" t="s">
        <v>844</v>
      </c>
      <c r="VZ369" s="16" t="s">
        <v>843</v>
      </c>
      <c r="WA369" s="16" t="s">
        <v>843</v>
      </c>
      <c r="WB369" s="16" t="s">
        <v>843</v>
      </c>
      <c r="WC369" s="16" t="s">
        <v>844</v>
      </c>
      <c r="WD369" s="16" t="s">
        <v>843</v>
      </c>
      <c r="WE369" s="16" t="s">
        <v>843</v>
      </c>
      <c r="WF369" s="16" t="s">
        <v>843</v>
      </c>
      <c r="WH369" s="16">
        <v>3250</v>
      </c>
      <c r="WO369" s="16" t="s">
        <v>6926</v>
      </c>
      <c r="YN369" s="16" t="s">
        <v>7040</v>
      </c>
      <c r="YP369" s="16" t="s">
        <v>7978</v>
      </c>
      <c r="YR369" s="16" t="s">
        <v>10650</v>
      </c>
      <c r="YS369" s="16" t="s">
        <v>10651</v>
      </c>
      <c r="YT369" s="16" t="s">
        <v>8694</v>
      </c>
      <c r="YU369" s="16" t="s">
        <v>10652</v>
      </c>
      <c r="YV369" s="16" t="s">
        <v>8696</v>
      </c>
      <c r="YW369" s="16" t="s">
        <v>844</v>
      </c>
      <c r="YX369" s="16" t="s">
        <v>8696</v>
      </c>
      <c r="YZ369" s="16" t="s">
        <v>843</v>
      </c>
      <c r="ZB369" s="16">
        <v>7280</v>
      </c>
      <c r="ZC369" s="16" t="s">
        <v>9054</v>
      </c>
      <c r="ZD369" s="16" t="s">
        <v>843</v>
      </c>
      <c r="ZE369" s="16" t="s">
        <v>10653</v>
      </c>
      <c r="ZF369" s="16" t="s">
        <v>8847</v>
      </c>
      <c r="ZG369" s="16" t="s">
        <v>8865</v>
      </c>
      <c r="ZH369" s="16" t="s">
        <v>8700</v>
      </c>
      <c r="ZI369" s="16" t="s">
        <v>8738</v>
      </c>
      <c r="ZK369" s="16" t="s">
        <v>843</v>
      </c>
      <c r="ZL369" s="16" t="s">
        <v>8699</v>
      </c>
      <c r="ZM369" s="16" t="s">
        <v>843</v>
      </c>
      <c r="ZN369" s="16" t="s">
        <v>8725</v>
      </c>
      <c r="ZO369" s="16" t="s">
        <v>487</v>
      </c>
      <c r="ZP369" s="16" t="s">
        <v>487</v>
      </c>
      <c r="ZQ369" s="16" t="s">
        <v>486</v>
      </c>
      <c r="ZR369" s="16" t="s">
        <v>486</v>
      </c>
      <c r="ZS369" s="16" t="s">
        <v>1056</v>
      </c>
      <c r="ZT369" s="16" t="s">
        <v>8705</v>
      </c>
      <c r="ZU369" s="16" t="s">
        <v>8706</v>
      </c>
      <c r="ZV369" s="16" t="s">
        <v>487</v>
      </c>
      <c r="ZW369" s="16" t="s">
        <v>843</v>
      </c>
      <c r="ZX369" s="16" t="s">
        <v>844</v>
      </c>
      <c r="ZY369" s="16" t="s">
        <v>844</v>
      </c>
      <c r="ZZ369" s="16" t="s">
        <v>844</v>
      </c>
      <c r="AAA369" s="16" t="s">
        <v>844</v>
      </c>
      <c r="AAB369" s="16" t="s">
        <v>844</v>
      </c>
      <c r="AAC369" s="16">
        <v>0</v>
      </c>
      <c r="AAD369" s="16" t="s">
        <v>844</v>
      </c>
      <c r="AAE369" s="16" t="s">
        <v>844</v>
      </c>
      <c r="AAF369" s="16" t="s">
        <v>843</v>
      </c>
      <c r="AAG369" s="16" t="s">
        <v>843</v>
      </c>
      <c r="AAH369" s="16" t="s">
        <v>843</v>
      </c>
      <c r="AAI369" s="16" t="s">
        <v>843</v>
      </c>
      <c r="AAJ369" s="16" t="s">
        <v>615</v>
      </c>
      <c r="AAK369" s="16" t="s">
        <v>655</v>
      </c>
      <c r="AAL369" s="16" t="s">
        <v>905</v>
      </c>
      <c r="AAM369" s="16" t="s">
        <v>660</v>
      </c>
      <c r="AAN369" s="16" t="s">
        <v>8707</v>
      </c>
      <c r="AAO369" s="16" t="s">
        <v>1019</v>
      </c>
      <c r="AAP369" s="16" t="s">
        <v>8708</v>
      </c>
      <c r="AAR369" s="16" t="s">
        <v>10654</v>
      </c>
      <c r="AAS369" s="16">
        <v>5034.04</v>
      </c>
      <c r="AAT369" s="16" t="s">
        <v>782</v>
      </c>
      <c r="AAU369" s="16" t="s">
        <v>1068</v>
      </c>
      <c r="AAV369" s="16" t="s">
        <v>782</v>
      </c>
      <c r="AAW369" s="16" t="s">
        <v>782</v>
      </c>
      <c r="AAX369" s="16" t="s">
        <v>844</v>
      </c>
      <c r="AAY369" s="16" t="s">
        <v>8727</v>
      </c>
      <c r="AAZ369" s="16" t="s">
        <v>782</v>
      </c>
      <c r="ABA369" s="16" t="s">
        <v>783</v>
      </c>
      <c r="ABB369" s="16" t="s">
        <v>782</v>
      </c>
      <c r="ABC369" s="16" t="s">
        <v>783</v>
      </c>
      <c r="ABD369" s="16" t="s">
        <v>782</v>
      </c>
      <c r="ABE369" s="16" t="s">
        <v>783</v>
      </c>
      <c r="ABF369" s="16" t="s">
        <v>782</v>
      </c>
      <c r="ABG369" s="16" t="s">
        <v>783</v>
      </c>
      <c r="ABH369" s="16" t="s">
        <v>783</v>
      </c>
      <c r="ABI369" s="16" t="s">
        <v>783</v>
      </c>
      <c r="ABJ369" s="16" t="s">
        <v>783</v>
      </c>
      <c r="ABK369" s="16" t="s">
        <v>782</v>
      </c>
      <c r="ABL369" s="16" t="s">
        <v>8785</v>
      </c>
      <c r="ABM369" s="16" t="s">
        <v>843</v>
      </c>
      <c r="ABN369" s="16" t="s">
        <v>1033</v>
      </c>
      <c r="ABP369" s="16" t="s">
        <v>972</v>
      </c>
      <c r="ABQ369" s="16" t="s">
        <v>4288</v>
      </c>
      <c r="ABR369" s="16" t="s">
        <v>470</v>
      </c>
      <c r="ABS369" s="16" t="s">
        <v>451</v>
      </c>
      <c r="ABT369" s="16" t="s">
        <v>1056</v>
      </c>
      <c r="ABU369" s="16" t="s">
        <v>1056</v>
      </c>
      <c r="ABV369" s="16" t="s">
        <v>487</v>
      </c>
      <c r="ABW369" s="16" t="s">
        <v>487</v>
      </c>
      <c r="ABX369" s="16" t="s">
        <v>894</v>
      </c>
      <c r="ABY369" s="16" t="s">
        <v>486</v>
      </c>
      <c r="ABZ369" s="16" t="s">
        <v>486</v>
      </c>
      <c r="ACA369" s="16" t="s">
        <v>761</v>
      </c>
      <c r="ACB369" s="16" t="s">
        <v>774</v>
      </c>
      <c r="ACC369" s="16" t="s">
        <v>737</v>
      </c>
      <c r="ACD369" s="16" t="s">
        <v>486</v>
      </c>
      <c r="ACE369" s="16" t="s">
        <v>487</v>
      </c>
      <c r="ACG369" s="16" t="s">
        <v>1014</v>
      </c>
      <c r="ACH369" s="16" t="s">
        <v>1009</v>
      </c>
      <c r="ACI369" s="16" t="s">
        <v>462</v>
      </c>
      <c r="ACJ369" s="16">
        <v>1.1910000000000001</v>
      </c>
      <c r="ACK369" s="16" t="s">
        <v>478</v>
      </c>
      <c r="ACL369" s="16" t="s">
        <v>740</v>
      </c>
      <c r="ACM369" s="16" t="s">
        <v>1189</v>
      </c>
      <c r="ACN369" s="16" t="s">
        <v>1169</v>
      </c>
      <c r="ACO369" s="16" t="s">
        <v>1856</v>
      </c>
      <c r="ACP369" s="16">
        <v>3250</v>
      </c>
      <c r="ACQ369" s="16" t="s">
        <v>1202</v>
      </c>
      <c r="ACR369" s="16" t="s">
        <v>1644</v>
      </c>
      <c r="ACS369" s="16" t="s">
        <v>676</v>
      </c>
      <c r="ACT369" s="16" t="s">
        <v>1522</v>
      </c>
      <c r="ACU369" s="16" t="s">
        <v>833</v>
      </c>
      <c r="ACV369" s="16" t="s">
        <v>8711</v>
      </c>
      <c r="ACW369" s="16" t="s">
        <v>451</v>
      </c>
      <c r="ACX369" s="16" t="s">
        <v>1916</v>
      </c>
      <c r="ACY369" s="16" t="s">
        <v>1949</v>
      </c>
      <c r="ACZ369" s="16">
        <v>1</v>
      </c>
      <c r="ADA369" s="16">
        <v>1</v>
      </c>
      <c r="ADB369" s="16">
        <v>1</v>
      </c>
      <c r="ADC369" s="16">
        <v>1</v>
      </c>
      <c r="ADD369" s="16">
        <v>1</v>
      </c>
      <c r="ADE369" s="16" t="s">
        <v>8712</v>
      </c>
      <c r="ADF369" s="16">
        <v>0</v>
      </c>
      <c r="ADG369" s="16" t="s">
        <v>486</v>
      </c>
      <c r="ADH369" s="16">
        <v>2</v>
      </c>
      <c r="ADI369" s="16" t="s">
        <v>486</v>
      </c>
      <c r="ADJ369" s="16" t="s">
        <v>1743</v>
      </c>
      <c r="ADK369" s="16" t="s">
        <v>13194</v>
      </c>
      <c r="ADL369" s="16" t="s">
        <v>1762</v>
      </c>
      <c r="ADM369" s="16" t="s">
        <v>1757</v>
      </c>
      <c r="ADN369" s="16" t="s">
        <v>13196</v>
      </c>
      <c r="ADO369" s="16" t="s">
        <v>13197</v>
      </c>
      <c r="ADP369" s="16" t="s">
        <v>13196</v>
      </c>
      <c r="ADR369" s="16" t="s">
        <v>13194</v>
      </c>
      <c r="ADV369" s="16" t="s">
        <v>1744</v>
      </c>
      <c r="ADW369" s="16" t="s">
        <v>8729</v>
      </c>
      <c r="ADY369" s="16" t="s">
        <v>1062</v>
      </c>
      <c r="AEA369" s="16">
        <v>7280</v>
      </c>
      <c r="AEC369" s="16" t="s">
        <v>1062</v>
      </c>
      <c r="AED369" s="16">
        <v>2517.02</v>
      </c>
      <c r="AEE369" s="16" t="s">
        <v>952</v>
      </c>
      <c r="AEG369" s="16">
        <v>7050</v>
      </c>
      <c r="AEI369" s="16">
        <v>1000</v>
      </c>
      <c r="AEK369" s="16">
        <v>900</v>
      </c>
      <c r="AEL369" s="16">
        <v>1300</v>
      </c>
      <c r="AEN369" s="16">
        <v>250</v>
      </c>
      <c r="AEO369" s="16">
        <v>40</v>
      </c>
      <c r="AEP369" s="16">
        <v>150</v>
      </c>
    </row>
    <row r="370" spans="1:823" x14ac:dyDescent="0.25">
      <c r="A370" s="30">
        <v>45833</v>
      </c>
      <c r="B370" s="16" t="s">
        <v>10655</v>
      </c>
      <c r="C370" s="16" t="s">
        <v>867</v>
      </c>
      <c r="D370" s="16" t="s">
        <v>867</v>
      </c>
      <c r="E370" s="16">
        <v>68</v>
      </c>
      <c r="F370" s="16" t="s">
        <v>8153</v>
      </c>
      <c r="G370" s="16" t="s">
        <v>4113</v>
      </c>
      <c r="I370" s="16" t="s">
        <v>4174</v>
      </c>
      <c r="Z370" s="16" t="s">
        <v>992</v>
      </c>
      <c r="AA370" s="16" t="s">
        <v>470</v>
      </c>
      <c r="AB370" s="16">
        <v>2</v>
      </c>
      <c r="AC370" s="16" t="s">
        <v>843</v>
      </c>
      <c r="AD370" s="16" t="s">
        <v>843</v>
      </c>
      <c r="AE370" s="16" t="s">
        <v>843</v>
      </c>
      <c r="AF370" s="16" t="s">
        <v>844</v>
      </c>
      <c r="AG370" s="16" t="s">
        <v>844</v>
      </c>
      <c r="AH370" s="16" t="s">
        <v>844</v>
      </c>
      <c r="AI370" s="16" t="s">
        <v>844</v>
      </c>
      <c r="AJ370" s="16" t="s">
        <v>843</v>
      </c>
      <c r="AK370" s="16" t="s">
        <v>843</v>
      </c>
      <c r="AM370" s="16" t="s">
        <v>737</v>
      </c>
      <c r="AN370" s="16" t="s">
        <v>759</v>
      </c>
      <c r="AP370" s="16" t="s">
        <v>768</v>
      </c>
      <c r="AR370" s="16" t="s">
        <v>6910</v>
      </c>
      <c r="BB370" s="16">
        <v>2</v>
      </c>
      <c r="BC370" s="16" t="s">
        <v>7875</v>
      </c>
      <c r="BE370" s="16" t="s">
        <v>5098</v>
      </c>
      <c r="BV370" s="16" t="s">
        <v>4433</v>
      </c>
      <c r="BW370" s="16" t="s">
        <v>844</v>
      </c>
      <c r="BX370" s="16" t="s">
        <v>843</v>
      </c>
      <c r="BY370" s="16" t="s">
        <v>843</v>
      </c>
      <c r="BZ370" s="16" t="s">
        <v>843</v>
      </c>
      <c r="CA370" s="16" t="s">
        <v>843</v>
      </c>
      <c r="CB370" s="16" t="s">
        <v>843</v>
      </c>
      <c r="CC370" s="16" t="s">
        <v>843</v>
      </c>
      <c r="CD370" s="16" t="s">
        <v>843</v>
      </c>
      <c r="CE370" s="16" t="s">
        <v>843</v>
      </c>
      <c r="CF370" s="16" t="s">
        <v>843</v>
      </c>
      <c r="CG370" s="16" t="s">
        <v>843</v>
      </c>
      <c r="CH370" s="16" t="s">
        <v>843</v>
      </c>
      <c r="CI370" s="16" t="s">
        <v>843</v>
      </c>
      <c r="CJ370" s="16" t="s">
        <v>843</v>
      </c>
      <c r="CK370" s="16" t="s">
        <v>843</v>
      </c>
      <c r="CP370" s="16" t="s">
        <v>867</v>
      </c>
      <c r="CQ370" s="16" t="s">
        <v>5191</v>
      </c>
      <c r="CR370" s="16" t="s">
        <v>844</v>
      </c>
      <c r="CS370" s="16" t="s">
        <v>843</v>
      </c>
      <c r="CT370" s="16" t="s">
        <v>843</v>
      </c>
      <c r="CU370" s="16" t="s">
        <v>843</v>
      </c>
      <c r="CV370" s="16" t="s">
        <v>843</v>
      </c>
      <c r="CW370" s="16" t="s">
        <v>843</v>
      </c>
      <c r="CX370" s="16" t="s">
        <v>843</v>
      </c>
      <c r="CY370" s="16" t="s">
        <v>843</v>
      </c>
      <c r="CZ370" s="16" t="s">
        <v>843</v>
      </c>
      <c r="DA370" s="16" t="s">
        <v>5184</v>
      </c>
      <c r="DX370" s="16" t="s">
        <v>867</v>
      </c>
      <c r="DY370" s="16" t="s">
        <v>867</v>
      </c>
      <c r="GC370" s="16" t="s">
        <v>5330</v>
      </c>
      <c r="GF370" s="16" t="s">
        <v>867</v>
      </c>
      <c r="GG370" s="16" t="s">
        <v>867</v>
      </c>
      <c r="GV370" s="16" t="s">
        <v>5443</v>
      </c>
      <c r="GW370" s="16" t="s">
        <v>843</v>
      </c>
      <c r="GX370" s="16" t="s">
        <v>844</v>
      </c>
      <c r="GY370" s="16" t="s">
        <v>843</v>
      </c>
      <c r="GZ370" s="16" t="s">
        <v>843</v>
      </c>
      <c r="HA370" s="16" t="s">
        <v>843</v>
      </c>
      <c r="HB370" s="16" t="s">
        <v>843</v>
      </c>
      <c r="HC370" s="16" t="s">
        <v>843</v>
      </c>
      <c r="HD370" s="16" t="s">
        <v>843</v>
      </c>
      <c r="HE370" s="16" t="s">
        <v>843</v>
      </c>
      <c r="HF370" s="16" t="s">
        <v>843</v>
      </c>
      <c r="HH370" s="16" t="s">
        <v>5456</v>
      </c>
      <c r="HK370" s="16" t="s">
        <v>865</v>
      </c>
      <c r="HM370" s="16" t="s">
        <v>865</v>
      </c>
      <c r="HZ370" s="16" t="s">
        <v>7944</v>
      </c>
      <c r="KE370" s="16" t="s">
        <v>5582</v>
      </c>
      <c r="KG370" s="16" t="s">
        <v>7015</v>
      </c>
      <c r="KH370" s="16" t="s">
        <v>7033</v>
      </c>
      <c r="KI370" s="16" t="s">
        <v>865</v>
      </c>
      <c r="LG370" s="16" t="s">
        <v>867</v>
      </c>
      <c r="LH370" s="16" t="s">
        <v>867</v>
      </c>
      <c r="LI370" s="16" t="s">
        <v>867</v>
      </c>
      <c r="LJ370" s="16" t="s">
        <v>867</v>
      </c>
      <c r="LK370" s="16" t="s">
        <v>867</v>
      </c>
      <c r="LL370" s="16" t="s">
        <v>864</v>
      </c>
      <c r="LM370" s="16" t="s">
        <v>843</v>
      </c>
      <c r="LN370" s="16" t="s">
        <v>843</v>
      </c>
      <c r="LO370" s="16" t="s">
        <v>843</v>
      </c>
      <c r="LP370" s="16" t="s">
        <v>843</v>
      </c>
      <c r="LQ370" s="16" t="s">
        <v>843</v>
      </c>
      <c r="LR370" s="16" t="s">
        <v>843</v>
      </c>
      <c r="LS370" s="16" t="s">
        <v>843</v>
      </c>
      <c r="LT370" s="16" t="s">
        <v>843</v>
      </c>
      <c r="LU370" s="16" t="s">
        <v>843</v>
      </c>
      <c r="LV370" s="16" t="s">
        <v>843</v>
      </c>
      <c r="LW370" s="16" t="s">
        <v>843</v>
      </c>
      <c r="LX370" s="16" t="s">
        <v>843</v>
      </c>
      <c r="LY370" s="16" t="s">
        <v>843</v>
      </c>
      <c r="LZ370" s="16" t="s">
        <v>844</v>
      </c>
      <c r="MA370" s="16" t="s">
        <v>843</v>
      </c>
      <c r="MC370" s="16" t="s">
        <v>5694</v>
      </c>
      <c r="MD370" s="16" t="s">
        <v>844</v>
      </c>
      <c r="ME370" s="16" t="s">
        <v>843</v>
      </c>
      <c r="MF370" s="16" t="s">
        <v>843</v>
      </c>
      <c r="MG370" s="16" t="s">
        <v>843</v>
      </c>
      <c r="MH370" s="16" t="s">
        <v>843</v>
      </c>
      <c r="MI370" s="16" t="s">
        <v>843</v>
      </c>
      <c r="MJ370" s="16" t="s">
        <v>843</v>
      </c>
      <c r="MK370" s="16" t="s">
        <v>843</v>
      </c>
      <c r="ML370" s="16" t="s">
        <v>843</v>
      </c>
      <c r="MM370" s="16" t="s">
        <v>843</v>
      </c>
      <c r="MN370" s="16" t="s">
        <v>843</v>
      </c>
      <c r="MO370" s="16" t="s">
        <v>843</v>
      </c>
      <c r="MP370" s="16" t="s">
        <v>843</v>
      </c>
      <c r="MQ370" s="16" t="s">
        <v>843</v>
      </c>
      <c r="MR370" s="16" t="s">
        <v>843</v>
      </c>
      <c r="MS370" s="16" t="s">
        <v>843</v>
      </c>
      <c r="MT370" s="16" t="s">
        <v>843</v>
      </c>
      <c r="MU370" s="16" t="s">
        <v>843</v>
      </c>
      <c r="MV370" s="16" t="s">
        <v>843</v>
      </c>
      <c r="MX370" s="16" t="s">
        <v>5694</v>
      </c>
      <c r="MY370" s="16" t="s">
        <v>844</v>
      </c>
      <c r="MZ370" s="16" t="s">
        <v>843</v>
      </c>
      <c r="NA370" s="16" t="s">
        <v>843</v>
      </c>
      <c r="NB370" s="16" t="s">
        <v>843</v>
      </c>
      <c r="NC370" s="16" t="s">
        <v>843</v>
      </c>
      <c r="ND370" s="16" t="s">
        <v>843</v>
      </c>
      <c r="NE370" s="16" t="s">
        <v>843</v>
      </c>
      <c r="NF370" s="16" t="s">
        <v>843</v>
      </c>
      <c r="NG370" s="16" t="s">
        <v>843</v>
      </c>
      <c r="NH370" s="16" t="s">
        <v>843</v>
      </c>
      <c r="NI370" s="16" t="s">
        <v>843</v>
      </c>
      <c r="NJ370" s="16" t="s">
        <v>843</v>
      </c>
      <c r="NK370" s="16" t="s">
        <v>843</v>
      </c>
      <c r="NL370" s="16" t="s">
        <v>843</v>
      </c>
      <c r="NM370" s="16" t="s">
        <v>843</v>
      </c>
      <c r="NN370" s="16" t="s">
        <v>843</v>
      </c>
      <c r="NO370" s="16" t="s">
        <v>843</v>
      </c>
      <c r="NP370" s="16" t="s">
        <v>843</v>
      </c>
      <c r="NQ370" s="16" t="s">
        <v>843</v>
      </c>
      <c r="PC370" s="16" t="s">
        <v>865</v>
      </c>
      <c r="PD370" s="16" t="s">
        <v>865</v>
      </c>
      <c r="PY370" s="16" t="s">
        <v>865</v>
      </c>
      <c r="QP370" s="16" t="s">
        <v>865</v>
      </c>
      <c r="QR370" s="16" t="s">
        <v>867</v>
      </c>
      <c r="QT370" s="16" t="s">
        <v>867</v>
      </c>
      <c r="QV370" s="16" t="s">
        <v>865</v>
      </c>
      <c r="QX370" s="16" t="s">
        <v>867</v>
      </c>
      <c r="QY370" s="16" t="s">
        <v>867</v>
      </c>
      <c r="RD370" s="16" t="s">
        <v>865</v>
      </c>
      <c r="RF370" s="16" t="s">
        <v>865</v>
      </c>
      <c r="RH370" s="16" t="s">
        <v>865</v>
      </c>
      <c r="RJ370" s="16" t="s">
        <v>865</v>
      </c>
      <c r="RN370" s="16" t="s">
        <v>7724</v>
      </c>
      <c r="RP370" s="16" t="s">
        <v>867</v>
      </c>
      <c r="RR370" s="16" t="s">
        <v>867</v>
      </c>
      <c r="RT370" s="16" t="s">
        <v>867</v>
      </c>
      <c r="RV370" s="16" t="s">
        <v>867</v>
      </c>
      <c r="RX370" s="16" t="s">
        <v>7724</v>
      </c>
      <c r="RZ370" s="16" t="s">
        <v>7724</v>
      </c>
      <c r="SQ370" s="16" t="s">
        <v>865</v>
      </c>
      <c r="SS370" s="16" t="s">
        <v>7299</v>
      </c>
      <c r="ST370" s="16" t="s">
        <v>7764</v>
      </c>
      <c r="TN370" s="16">
        <v>2500</v>
      </c>
      <c r="TO370" s="16">
        <v>4000</v>
      </c>
      <c r="TP370" s="16">
        <v>600</v>
      </c>
      <c r="TQ370" s="16">
        <v>1500</v>
      </c>
      <c r="TR370" s="16">
        <v>1000</v>
      </c>
      <c r="TS370" s="16">
        <v>500</v>
      </c>
      <c r="TT370" s="16">
        <v>0</v>
      </c>
      <c r="TU370" s="16">
        <v>200</v>
      </c>
      <c r="TV370" s="16">
        <v>15000</v>
      </c>
      <c r="TW370" s="16">
        <v>0</v>
      </c>
      <c r="TX370" s="16">
        <v>0</v>
      </c>
      <c r="TZ370" s="16" t="s">
        <v>7367</v>
      </c>
      <c r="UA370" s="16" t="s">
        <v>8715</v>
      </c>
      <c r="UB370" s="16">
        <v>0</v>
      </c>
      <c r="UC370" s="16" t="s">
        <v>843</v>
      </c>
      <c r="UD370" s="16" t="s">
        <v>843</v>
      </c>
      <c r="UE370" s="16" t="s">
        <v>844</v>
      </c>
      <c r="UF370" s="16" t="s">
        <v>844</v>
      </c>
      <c r="UG370" s="16" t="s">
        <v>843</v>
      </c>
      <c r="UH370" s="16" t="s">
        <v>843</v>
      </c>
      <c r="VK370" s="16" t="s">
        <v>6102</v>
      </c>
      <c r="VL370" s="16" t="s">
        <v>843</v>
      </c>
      <c r="VM370" s="16" t="s">
        <v>843</v>
      </c>
      <c r="VN370" s="16" t="s">
        <v>843</v>
      </c>
      <c r="VO370" s="16" t="s">
        <v>843</v>
      </c>
      <c r="VP370" s="16" t="s">
        <v>844</v>
      </c>
      <c r="VQ370" s="16" t="s">
        <v>843</v>
      </c>
      <c r="VR370" s="16" t="s">
        <v>843</v>
      </c>
      <c r="VS370" s="16" t="s">
        <v>843</v>
      </c>
      <c r="VT370" s="16" t="s">
        <v>843</v>
      </c>
      <c r="VV370" s="16">
        <v>15000</v>
      </c>
      <c r="VX370" s="16" t="s">
        <v>8809</v>
      </c>
      <c r="VY370" s="16" t="s">
        <v>844</v>
      </c>
      <c r="VZ370" s="16" t="s">
        <v>843</v>
      </c>
      <c r="WA370" s="16" t="s">
        <v>843</v>
      </c>
      <c r="WB370" s="16" t="s">
        <v>844</v>
      </c>
      <c r="WC370" s="16" t="s">
        <v>843</v>
      </c>
      <c r="WD370" s="16" t="s">
        <v>843</v>
      </c>
      <c r="WE370" s="16" t="s">
        <v>843</v>
      </c>
      <c r="WF370" s="16" t="s">
        <v>843</v>
      </c>
      <c r="WH370" s="16">
        <v>3250</v>
      </c>
      <c r="WO370" s="16" t="s">
        <v>6920</v>
      </c>
      <c r="XD370" s="16" t="s">
        <v>10656</v>
      </c>
      <c r="XE370" s="16" t="s">
        <v>843</v>
      </c>
      <c r="XF370" s="16" t="s">
        <v>843</v>
      </c>
      <c r="XG370" s="16" t="s">
        <v>844</v>
      </c>
      <c r="XH370" s="16" t="s">
        <v>843</v>
      </c>
      <c r="XI370" s="16" t="s">
        <v>843</v>
      </c>
      <c r="XJ370" s="16" t="s">
        <v>843</v>
      </c>
      <c r="XK370" s="16" t="s">
        <v>843</v>
      </c>
      <c r="XL370" s="16" t="s">
        <v>843</v>
      </c>
      <c r="XM370" s="16" t="s">
        <v>844</v>
      </c>
      <c r="XN370" s="16" t="s">
        <v>843</v>
      </c>
      <c r="XO370" s="16" t="s">
        <v>844</v>
      </c>
      <c r="XP370" s="16" t="s">
        <v>843</v>
      </c>
      <c r="XQ370" s="16" t="s">
        <v>843</v>
      </c>
      <c r="YF370" s="16" t="s">
        <v>865</v>
      </c>
      <c r="YN370" s="16" t="s">
        <v>7046</v>
      </c>
      <c r="YP370" s="16" t="s">
        <v>7978</v>
      </c>
      <c r="YR370" s="16" t="s">
        <v>10657</v>
      </c>
      <c r="YS370" s="16" t="s">
        <v>10658</v>
      </c>
      <c r="YT370" s="16" t="s">
        <v>8694</v>
      </c>
      <c r="YU370" s="16" t="s">
        <v>10659</v>
      </c>
      <c r="YV370" s="16" t="s">
        <v>8696</v>
      </c>
      <c r="YW370" s="16" t="s">
        <v>844</v>
      </c>
      <c r="YX370" s="16" t="s">
        <v>8696</v>
      </c>
      <c r="YY370" s="16" t="s">
        <v>8852</v>
      </c>
      <c r="YZ370" s="16" t="s">
        <v>843</v>
      </c>
      <c r="ZA370" s="16" t="s">
        <v>843</v>
      </c>
      <c r="ZB370" s="16">
        <v>12800</v>
      </c>
      <c r="ZC370" s="16" t="s">
        <v>9553</v>
      </c>
      <c r="ZD370" s="16" t="s">
        <v>9017</v>
      </c>
      <c r="ZE370" s="16" t="s">
        <v>8751</v>
      </c>
      <c r="ZF370" s="16" t="s">
        <v>9017</v>
      </c>
      <c r="ZG370" s="16" t="s">
        <v>8754</v>
      </c>
      <c r="ZH370" s="16" t="s">
        <v>8699</v>
      </c>
      <c r="ZI370" s="16" t="s">
        <v>8723</v>
      </c>
      <c r="ZJ370" s="16" t="s">
        <v>843</v>
      </c>
      <c r="ZK370" s="16" t="s">
        <v>843</v>
      </c>
      <c r="ZL370" s="16" t="s">
        <v>8701</v>
      </c>
      <c r="ZM370" s="16" t="s">
        <v>843</v>
      </c>
      <c r="ZN370" s="16" t="s">
        <v>8703</v>
      </c>
      <c r="ZO370" s="16" t="s">
        <v>487</v>
      </c>
      <c r="ZP370" s="16" t="s">
        <v>487</v>
      </c>
      <c r="ZQ370" s="16" t="s">
        <v>486</v>
      </c>
      <c r="ZR370" s="16" t="s">
        <v>486</v>
      </c>
      <c r="ZS370" s="16" t="s">
        <v>844</v>
      </c>
      <c r="ZT370" s="16" t="s">
        <v>8705</v>
      </c>
      <c r="ZU370" s="16" t="s">
        <v>8706</v>
      </c>
      <c r="ZV370" s="16" t="s">
        <v>487</v>
      </c>
      <c r="ZW370" s="16" t="s">
        <v>843</v>
      </c>
      <c r="ZX370" s="16" t="s">
        <v>843</v>
      </c>
      <c r="ZY370" s="16" t="s">
        <v>844</v>
      </c>
      <c r="ZZ370" s="16" t="s">
        <v>844</v>
      </c>
      <c r="AAA370" s="16" t="s">
        <v>1056</v>
      </c>
      <c r="AAB370" s="16" t="s">
        <v>1056</v>
      </c>
      <c r="AAC370" s="16">
        <v>0</v>
      </c>
      <c r="AAD370" s="16" t="s">
        <v>844</v>
      </c>
      <c r="AAE370" s="16" t="s">
        <v>844</v>
      </c>
      <c r="AAF370" s="16" t="s">
        <v>843</v>
      </c>
      <c r="AAG370" s="16" t="s">
        <v>843</v>
      </c>
      <c r="AAH370" s="16" t="s">
        <v>843</v>
      </c>
      <c r="AAI370" s="16" t="s">
        <v>843</v>
      </c>
      <c r="AAJ370" s="16" t="s">
        <v>606</v>
      </c>
      <c r="AAK370" s="16" t="s">
        <v>655</v>
      </c>
      <c r="AAL370" s="16" t="s">
        <v>905</v>
      </c>
      <c r="AAM370" s="16" t="s">
        <v>660</v>
      </c>
      <c r="AAN370" s="16" t="s">
        <v>8707</v>
      </c>
      <c r="AAO370" s="16" t="s">
        <v>1019</v>
      </c>
      <c r="AAP370" s="16" t="s">
        <v>8708</v>
      </c>
      <c r="AAQ370" s="16" t="s">
        <v>10660</v>
      </c>
      <c r="AAS370" s="16">
        <v>10292.25</v>
      </c>
      <c r="AAT370" s="16" t="s">
        <v>782</v>
      </c>
      <c r="AAU370" s="16" t="s">
        <v>782</v>
      </c>
      <c r="AAV370" s="16" t="s">
        <v>782</v>
      </c>
      <c r="AAW370" s="16" t="s">
        <v>782</v>
      </c>
      <c r="AAX370" s="16" t="s">
        <v>843</v>
      </c>
      <c r="AAY370" s="16" t="s">
        <v>8710</v>
      </c>
      <c r="AAZ370" s="16" t="s">
        <v>782</v>
      </c>
      <c r="ABA370" s="16" t="s">
        <v>782</v>
      </c>
      <c r="ABB370" s="16" t="s">
        <v>782</v>
      </c>
      <c r="ABC370" s="16" t="s">
        <v>783</v>
      </c>
      <c r="ABD370" s="16" t="s">
        <v>782</v>
      </c>
      <c r="ABE370" s="16" t="s">
        <v>783</v>
      </c>
      <c r="ABF370" s="16" t="s">
        <v>782</v>
      </c>
      <c r="ABG370" s="16" t="s">
        <v>782</v>
      </c>
      <c r="ABH370" s="16" t="s">
        <v>782</v>
      </c>
      <c r="ABI370" s="16" t="s">
        <v>782</v>
      </c>
      <c r="ABJ370" s="16" t="s">
        <v>782</v>
      </c>
      <c r="ABK370" s="16" t="s">
        <v>782</v>
      </c>
      <c r="ABL370" s="16" t="s">
        <v>1056</v>
      </c>
      <c r="ABM370" s="16" t="s">
        <v>843</v>
      </c>
      <c r="ABN370" s="16" t="s">
        <v>1034</v>
      </c>
      <c r="ABP370" s="16" t="s">
        <v>972</v>
      </c>
      <c r="ABQ370" s="16" t="s">
        <v>4321</v>
      </c>
      <c r="ABR370" s="16" t="s">
        <v>470</v>
      </c>
      <c r="ABS370" s="16" t="s">
        <v>457</v>
      </c>
      <c r="ABT370" s="16" t="s">
        <v>1056</v>
      </c>
      <c r="ABU370" s="16" t="s">
        <v>1056</v>
      </c>
      <c r="ABV370" s="16" t="s">
        <v>487</v>
      </c>
      <c r="ABW370" s="16" t="s">
        <v>487</v>
      </c>
      <c r="ABX370" s="16" t="s">
        <v>894</v>
      </c>
      <c r="ABY370" s="16" t="s">
        <v>486</v>
      </c>
      <c r="ABZ370" s="16" t="s">
        <v>486</v>
      </c>
      <c r="ACA370" s="16" t="s">
        <v>759</v>
      </c>
      <c r="ACB370" s="16" t="s">
        <v>768</v>
      </c>
      <c r="ACC370" s="16" t="s">
        <v>737</v>
      </c>
      <c r="ACD370" s="16" t="s">
        <v>487</v>
      </c>
      <c r="ACE370" s="16" t="s">
        <v>486</v>
      </c>
      <c r="ACG370" s="16" t="s">
        <v>1014</v>
      </c>
      <c r="ACH370" s="16" t="s">
        <v>1009</v>
      </c>
      <c r="ACI370" s="16" t="s">
        <v>462</v>
      </c>
      <c r="ACJ370" s="16">
        <v>1.1910000000000001</v>
      </c>
      <c r="ACK370" s="16" t="s">
        <v>478</v>
      </c>
      <c r="ACL370" s="16" t="s">
        <v>740</v>
      </c>
      <c r="ACM370" s="16" t="s">
        <v>1190</v>
      </c>
      <c r="ACN370" s="16" t="s">
        <v>1169</v>
      </c>
      <c r="ACO370" s="16" t="s">
        <v>1856</v>
      </c>
      <c r="ACP370" s="16">
        <v>3250</v>
      </c>
      <c r="ACQ370" s="16" t="s">
        <v>1202</v>
      </c>
      <c r="ACR370" s="16" t="s">
        <v>1644</v>
      </c>
      <c r="ACS370" s="16" t="s">
        <v>676</v>
      </c>
      <c r="ACT370" s="16" t="s">
        <v>1522</v>
      </c>
      <c r="ACU370" s="16" t="s">
        <v>833</v>
      </c>
      <c r="ACV370" s="16" t="s">
        <v>8711</v>
      </c>
      <c r="ACW370" s="16" t="s">
        <v>878</v>
      </c>
      <c r="ACX370" s="16" t="s">
        <v>1914</v>
      </c>
      <c r="ACY370" s="16" t="s">
        <v>1947</v>
      </c>
      <c r="ACZ370" s="16">
        <v>1</v>
      </c>
      <c r="ADA370" s="16">
        <v>1</v>
      </c>
      <c r="ADB370" s="16">
        <v>1</v>
      </c>
      <c r="ADC370" s="16">
        <v>1</v>
      </c>
      <c r="ADD370" s="16">
        <v>1</v>
      </c>
      <c r="ADE370" s="16" t="s">
        <v>8712</v>
      </c>
      <c r="ADF370" s="16">
        <v>0</v>
      </c>
      <c r="ADG370" s="16" t="s">
        <v>486</v>
      </c>
      <c r="ADH370" s="16">
        <v>2</v>
      </c>
      <c r="ADI370" s="16" t="s">
        <v>486</v>
      </c>
      <c r="ADJ370" s="16" t="s">
        <v>1743</v>
      </c>
      <c r="ADK370" s="16" t="s">
        <v>1750</v>
      </c>
      <c r="ADL370" s="16" t="s">
        <v>1764</v>
      </c>
      <c r="ADM370" s="16" t="s">
        <v>1756</v>
      </c>
      <c r="ADN370" s="16" t="s">
        <v>1764</v>
      </c>
      <c r="ADO370" s="16" t="s">
        <v>1766</v>
      </c>
      <c r="ADP370" s="16" t="s">
        <v>13196</v>
      </c>
      <c r="ADQ370" s="16" t="s">
        <v>1748</v>
      </c>
      <c r="ADR370" s="16" t="s">
        <v>13194</v>
      </c>
      <c r="ADS370" s="16" t="s">
        <v>13194</v>
      </c>
      <c r="ADU370" s="16" t="s">
        <v>9678</v>
      </c>
      <c r="ADW370" s="16" t="s">
        <v>8729</v>
      </c>
      <c r="ADY370" s="16" t="s">
        <v>1059</v>
      </c>
      <c r="AEB370" s="16">
        <v>12800</v>
      </c>
      <c r="AEC370" s="16" t="s">
        <v>1063</v>
      </c>
      <c r="AED370" s="16">
        <v>5146.12</v>
      </c>
      <c r="AEE370" s="16" t="s">
        <v>952</v>
      </c>
      <c r="AEH370" s="16">
        <v>18250</v>
      </c>
      <c r="AEI370" s="16">
        <v>1250</v>
      </c>
      <c r="AEJ370" s="16">
        <v>2000</v>
      </c>
      <c r="AEK370" s="16">
        <v>300</v>
      </c>
      <c r="AEL370" s="16">
        <v>750</v>
      </c>
      <c r="AEM370" s="16">
        <v>7500</v>
      </c>
      <c r="AEN370" s="16">
        <v>500</v>
      </c>
      <c r="AEO370" s="16">
        <v>250</v>
      </c>
      <c r="AEP370" s="16">
        <v>100</v>
      </c>
    </row>
    <row r="371" spans="1:823" x14ac:dyDescent="0.25">
      <c r="A371" s="30">
        <v>45833</v>
      </c>
      <c r="B371" s="16" t="s">
        <v>10661</v>
      </c>
      <c r="C371" s="16" t="s">
        <v>867</v>
      </c>
      <c r="D371" s="16" t="s">
        <v>867</v>
      </c>
      <c r="E371" s="16">
        <v>41</v>
      </c>
      <c r="F371" s="16" t="s">
        <v>8153</v>
      </c>
      <c r="G371" s="16" t="s">
        <v>4113</v>
      </c>
      <c r="I371" s="16" t="s">
        <v>4148</v>
      </c>
      <c r="Z371" s="16" t="s">
        <v>993</v>
      </c>
      <c r="AA371" s="16" t="s">
        <v>470</v>
      </c>
      <c r="AB371" s="16">
        <v>1</v>
      </c>
      <c r="AC371" s="16" t="s">
        <v>844</v>
      </c>
      <c r="AD371" s="16" t="s">
        <v>843</v>
      </c>
      <c r="AE371" s="16" t="s">
        <v>843</v>
      </c>
      <c r="AF371" s="16" t="s">
        <v>844</v>
      </c>
      <c r="AG371" s="16" t="s">
        <v>843</v>
      </c>
      <c r="AH371" s="16" t="s">
        <v>844</v>
      </c>
      <c r="AI371" s="16" t="s">
        <v>843</v>
      </c>
      <c r="AJ371" s="16" t="s">
        <v>843</v>
      </c>
      <c r="AK371" s="16" t="s">
        <v>843</v>
      </c>
      <c r="AM371" s="16" t="s">
        <v>737</v>
      </c>
      <c r="AN371" s="16" t="s">
        <v>761</v>
      </c>
      <c r="AP371" s="16" t="s">
        <v>774</v>
      </c>
      <c r="AR371" s="16" t="s">
        <v>6907</v>
      </c>
      <c r="BB371" s="16">
        <v>1</v>
      </c>
      <c r="BC371" s="16" t="s">
        <v>7869</v>
      </c>
      <c r="BE371" s="16" t="s">
        <v>5101</v>
      </c>
      <c r="BV371" s="16" t="s">
        <v>4433</v>
      </c>
      <c r="BW371" s="16" t="s">
        <v>844</v>
      </c>
      <c r="BX371" s="16" t="s">
        <v>843</v>
      </c>
      <c r="BY371" s="16" t="s">
        <v>843</v>
      </c>
      <c r="BZ371" s="16" t="s">
        <v>843</v>
      </c>
      <c r="CA371" s="16" t="s">
        <v>843</v>
      </c>
      <c r="CB371" s="16" t="s">
        <v>843</v>
      </c>
      <c r="CC371" s="16" t="s">
        <v>843</v>
      </c>
      <c r="CD371" s="16" t="s">
        <v>843</v>
      </c>
      <c r="CE371" s="16" t="s">
        <v>843</v>
      </c>
      <c r="CF371" s="16" t="s">
        <v>843</v>
      </c>
      <c r="CG371" s="16" t="s">
        <v>843</v>
      </c>
      <c r="CH371" s="16" t="s">
        <v>843</v>
      </c>
      <c r="CI371" s="16" t="s">
        <v>843</v>
      </c>
      <c r="CJ371" s="16" t="s">
        <v>843</v>
      </c>
      <c r="CK371" s="16" t="s">
        <v>843</v>
      </c>
      <c r="CP371" s="16" t="s">
        <v>865</v>
      </c>
      <c r="DX371" s="16" t="s">
        <v>867</v>
      </c>
      <c r="DY371" s="16" t="s">
        <v>867</v>
      </c>
      <c r="GC371" s="16" t="s">
        <v>5342</v>
      </c>
      <c r="GF371" s="16" t="s">
        <v>6818</v>
      </c>
      <c r="GG371" s="16" t="s">
        <v>867</v>
      </c>
      <c r="GV371" s="16" t="s">
        <v>9774</v>
      </c>
      <c r="GW371" s="16" t="s">
        <v>843</v>
      </c>
      <c r="GX371" s="16" t="s">
        <v>844</v>
      </c>
      <c r="GY371" s="16" t="s">
        <v>844</v>
      </c>
      <c r="GZ371" s="16" t="s">
        <v>843</v>
      </c>
      <c r="HA371" s="16" t="s">
        <v>843</v>
      </c>
      <c r="HB371" s="16" t="s">
        <v>843</v>
      </c>
      <c r="HC371" s="16" t="s">
        <v>843</v>
      </c>
      <c r="HD371" s="16" t="s">
        <v>843</v>
      </c>
      <c r="HE371" s="16" t="s">
        <v>843</v>
      </c>
      <c r="HF371" s="16" t="s">
        <v>843</v>
      </c>
      <c r="HH371" s="16" t="s">
        <v>5456</v>
      </c>
      <c r="HK371" s="16" t="s">
        <v>865</v>
      </c>
      <c r="HM371" s="16" t="s">
        <v>865</v>
      </c>
      <c r="HZ371" s="16" t="s">
        <v>7944</v>
      </c>
      <c r="KE371" s="16" t="s">
        <v>5585</v>
      </c>
      <c r="KG371" s="16" t="s">
        <v>7018</v>
      </c>
      <c r="KH371" s="16" t="s">
        <v>7033</v>
      </c>
      <c r="KI371" s="16" t="s">
        <v>865</v>
      </c>
      <c r="LG371" s="16" t="s">
        <v>867</v>
      </c>
      <c r="LH371" s="16" t="s">
        <v>867</v>
      </c>
      <c r="LI371" s="16" t="s">
        <v>867</v>
      </c>
      <c r="LJ371" s="16" t="s">
        <v>867</v>
      </c>
      <c r="LK371" s="16" t="s">
        <v>867</v>
      </c>
      <c r="LL371" s="16" t="s">
        <v>5663</v>
      </c>
      <c r="LM371" s="16" t="s">
        <v>843</v>
      </c>
      <c r="LN371" s="16" t="s">
        <v>843</v>
      </c>
      <c r="LO371" s="16" t="s">
        <v>844</v>
      </c>
      <c r="LP371" s="16" t="s">
        <v>843</v>
      </c>
      <c r="LQ371" s="16" t="s">
        <v>843</v>
      </c>
      <c r="LR371" s="16" t="s">
        <v>843</v>
      </c>
      <c r="LS371" s="16" t="s">
        <v>843</v>
      </c>
      <c r="LT371" s="16" t="s">
        <v>843</v>
      </c>
      <c r="LU371" s="16" t="s">
        <v>843</v>
      </c>
      <c r="LV371" s="16" t="s">
        <v>843</v>
      </c>
      <c r="LW371" s="16" t="s">
        <v>843</v>
      </c>
      <c r="LX371" s="16" t="s">
        <v>843</v>
      </c>
      <c r="LY371" s="16" t="s">
        <v>843</v>
      </c>
      <c r="LZ371" s="16" t="s">
        <v>843</v>
      </c>
      <c r="MA371" s="16" t="s">
        <v>843</v>
      </c>
      <c r="MC371" s="16" t="s">
        <v>5694</v>
      </c>
      <c r="MD371" s="16" t="s">
        <v>844</v>
      </c>
      <c r="ME371" s="16" t="s">
        <v>843</v>
      </c>
      <c r="MF371" s="16" t="s">
        <v>843</v>
      </c>
      <c r="MG371" s="16" t="s">
        <v>843</v>
      </c>
      <c r="MH371" s="16" t="s">
        <v>843</v>
      </c>
      <c r="MI371" s="16" t="s">
        <v>843</v>
      </c>
      <c r="MJ371" s="16" t="s">
        <v>843</v>
      </c>
      <c r="MK371" s="16" t="s">
        <v>843</v>
      </c>
      <c r="ML371" s="16" t="s">
        <v>843</v>
      </c>
      <c r="MM371" s="16" t="s">
        <v>843</v>
      </c>
      <c r="MN371" s="16" t="s">
        <v>843</v>
      </c>
      <c r="MO371" s="16" t="s">
        <v>843</v>
      </c>
      <c r="MP371" s="16" t="s">
        <v>843</v>
      </c>
      <c r="MQ371" s="16" t="s">
        <v>843</v>
      </c>
      <c r="MR371" s="16" t="s">
        <v>843</v>
      </c>
      <c r="MS371" s="16" t="s">
        <v>843</v>
      </c>
      <c r="MT371" s="16" t="s">
        <v>843</v>
      </c>
      <c r="MU371" s="16" t="s">
        <v>843</v>
      </c>
      <c r="MV371" s="16" t="s">
        <v>843</v>
      </c>
      <c r="PC371" s="16" t="s">
        <v>865</v>
      </c>
      <c r="PD371" s="16" t="s">
        <v>865</v>
      </c>
      <c r="PY371" s="16" t="s">
        <v>865</v>
      </c>
      <c r="QP371" s="16" t="s">
        <v>865</v>
      </c>
      <c r="QR371" s="16" t="s">
        <v>867</v>
      </c>
      <c r="QT371" s="16" t="s">
        <v>867</v>
      </c>
      <c r="QV371" s="16" t="s">
        <v>865</v>
      </c>
      <c r="QX371" s="16" t="s">
        <v>865</v>
      </c>
      <c r="RD371" s="16" t="s">
        <v>865</v>
      </c>
      <c r="RF371" s="16" t="s">
        <v>865</v>
      </c>
      <c r="RH371" s="16" t="s">
        <v>865</v>
      </c>
      <c r="RJ371" s="16" t="s">
        <v>865</v>
      </c>
      <c r="RN371" s="16" t="s">
        <v>7720</v>
      </c>
      <c r="RP371" s="16" t="s">
        <v>867</v>
      </c>
      <c r="RR371" s="16" t="s">
        <v>867</v>
      </c>
      <c r="RT371" s="16" t="s">
        <v>867</v>
      </c>
      <c r="RV371" s="16" t="s">
        <v>867</v>
      </c>
      <c r="RX371" s="16" t="s">
        <v>7720</v>
      </c>
      <c r="RZ371" s="16" t="s">
        <v>7720</v>
      </c>
      <c r="SQ371" s="16" t="s">
        <v>865</v>
      </c>
      <c r="SS371" s="16" t="s">
        <v>7293</v>
      </c>
      <c r="ST371" s="16" t="s">
        <v>7761</v>
      </c>
      <c r="TN371" s="16">
        <v>3000</v>
      </c>
      <c r="TO371" s="16">
        <v>0</v>
      </c>
      <c r="TP371" s="16">
        <v>300</v>
      </c>
      <c r="TQ371" s="16">
        <v>0</v>
      </c>
      <c r="TR371" s="16">
        <v>300</v>
      </c>
      <c r="TS371" s="16">
        <v>200</v>
      </c>
      <c r="TT371" s="16">
        <v>0</v>
      </c>
      <c r="TU371" s="16">
        <v>100</v>
      </c>
      <c r="TV371" s="16">
        <v>0</v>
      </c>
      <c r="TW371" s="16">
        <v>0</v>
      </c>
      <c r="TX371" s="16">
        <v>0</v>
      </c>
      <c r="TZ371" s="16" t="s">
        <v>7367</v>
      </c>
      <c r="UA371" s="16" t="s">
        <v>5941</v>
      </c>
      <c r="UB371" s="16">
        <v>0</v>
      </c>
      <c r="UC371" s="16" t="s">
        <v>844</v>
      </c>
      <c r="UD371" s="16" t="s">
        <v>843</v>
      </c>
      <c r="UE371" s="16" t="s">
        <v>843</v>
      </c>
      <c r="UF371" s="16" t="s">
        <v>843</v>
      </c>
      <c r="UG371" s="16" t="s">
        <v>843</v>
      </c>
      <c r="UH371" s="16" t="s">
        <v>843</v>
      </c>
      <c r="UL371" s="16">
        <v>5000</v>
      </c>
      <c r="WO371" s="16" t="s">
        <v>6920</v>
      </c>
      <c r="XD371" s="16" t="s">
        <v>10662</v>
      </c>
      <c r="XE371" s="16" t="s">
        <v>843</v>
      </c>
      <c r="XF371" s="16" t="s">
        <v>843</v>
      </c>
      <c r="XG371" s="16" t="s">
        <v>844</v>
      </c>
      <c r="XH371" s="16" t="s">
        <v>843</v>
      </c>
      <c r="XI371" s="16" t="s">
        <v>843</v>
      </c>
      <c r="XJ371" s="16" t="s">
        <v>843</v>
      </c>
      <c r="XK371" s="16" t="s">
        <v>844</v>
      </c>
      <c r="XL371" s="16" t="s">
        <v>844</v>
      </c>
      <c r="XM371" s="16" t="s">
        <v>843</v>
      </c>
      <c r="XN371" s="16" t="s">
        <v>843</v>
      </c>
      <c r="XO371" s="16" t="s">
        <v>844</v>
      </c>
      <c r="XP371" s="16" t="s">
        <v>843</v>
      </c>
      <c r="XQ371" s="16" t="s">
        <v>843</v>
      </c>
      <c r="YF371" s="16" t="s">
        <v>865</v>
      </c>
      <c r="YN371" s="16" t="s">
        <v>7040</v>
      </c>
      <c r="YP371" s="16" t="s">
        <v>7978</v>
      </c>
      <c r="YR371" s="16" t="s">
        <v>10663</v>
      </c>
      <c r="YS371" s="16" t="s">
        <v>10664</v>
      </c>
      <c r="YT371" s="16" t="s">
        <v>8694</v>
      </c>
      <c r="YU371" s="16" t="s">
        <v>10665</v>
      </c>
      <c r="YV371" s="16" t="s">
        <v>8696</v>
      </c>
      <c r="YW371" s="16" t="s">
        <v>844</v>
      </c>
      <c r="YX371" s="16" t="s">
        <v>8696</v>
      </c>
      <c r="YY371" s="16" t="s">
        <v>843</v>
      </c>
      <c r="YZ371" s="16" t="s">
        <v>843</v>
      </c>
      <c r="ZA371" s="16" t="s">
        <v>843</v>
      </c>
      <c r="ZB371" s="16">
        <v>3900</v>
      </c>
      <c r="ZC371" s="16" t="s">
        <v>8697</v>
      </c>
      <c r="ZD371" s="16" t="s">
        <v>843</v>
      </c>
      <c r="ZE371" s="16" t="s">
        <v>843</v>
      </c>
      <c r="ZF371" s="16" t="s">
        <v>843</v>
      </c>
      <c r="ZG371" s="16" t="s">
        <v>8754</v>
      </c>
      <c r="ZH371" s="16" t="s">
        <v>8723</v>
      </c>
      <c r="ZI371" s="16" t="s">
        <v>8754</v>
      </c>
      <c r="ZJ371" s="16" t="s">
        <v>843</v>
      </c>
      <c r="ZK371" s="16" t="s">
        <v>843</v>
      </c>
      <c r="ZL371" s="16" t="s">
        <v>8752</v>
      </c>
      <c r="ZM371" s="16" t="s">
        <v>843</v>
      </c>
      <c r="ZN371" s="16" t="s">
        <v>8742</v>
      </c>
      <c r="ZO371" s="16" t="s">
        <v>487</v>
      </c>
      <c r="ZP371" s="16" t="s">
        <v>487</v>
      </c>
      <c r="ZQ371" s="16" t="s">
        <v>486</v>
      </c>
      <c r="ZR371" s="16" t="s">
        <v>486</v>
      </c>
      <c r="ZS371" s="16" t="s">
        <v>844</v>
      </c>
      <c r="ZT371" s="16" t="s">
        <v>8705</v>
      </c>
      <c r="ZU371" s="16" t="s">
        <v>8706</v>
      </c>
      <c r="ZV371" s="16" t="s">
        <v>487</v>
      </c>
      <c r="ZW371" s="16" t="s">
        <v>843</v>
      </c>
      <c r="ZX371" s="16" t="s">
        <v>844</v>
      </c>
      <c r="ZY371" s="16" t="s">
        <v>844</v>
      </c>
      <c r="ZZ371" s="16" t="s">
        <v>843</v>
      </c>
      <c r="AAA371" s="16" t="s">
        <v>843</v>
      </c>
      <c r="AAB371" s="16" t="s">
        <v>843</v>
      </c>
      <c r="AAC371" s="16">
        <v>1</v>
      </c>
      <c r="AAD371" s="16" t="s">
        <v>844</v>
      </c>
      <c r="AAE371" s="16" t="s">
        <v>843</v>
      </c>
      <c r="AAF371" s="16" t="s">
        <v>843</v>
      </c>
      <c r="AAG371" s="16" t="s">
        <v>843</v>
      </c>
      <c r="AAH371" s="16" t="s">
        <v>843</v>
      </c>
      <c r="AAI371" s="16" t="s">
        <v>843</v>
      </c>
      <c r="AAJ371" s="16" t="s">
        <v>600</v>
      </c>
      <c r="AAK371" s="16" t="s">
        <v>639</v>
      </c>
      <c r="AAL371" s="16" t="s">
        <v>905</v>
      </c>
      <c r="AAM371" s="16" t="s">
        <v>663</v>
      </c>
      <c r="AAN371" s="16" t="s">
        <v>8707</v>
      </c>
      <c r="AAO371" s="16" t="s">
        <v>1018</v>
      </c>
      <c r="AAP371" s="16" t="s">
        <v>8708</v>
      </c>
      <c r="AAS371" s="16">
        <v>5000</v>
      </c>
      <c r="AAT371" s="16" t="s">
        <v>782</v>
      </c>
      <c r="AAU371" s="16" t="s">
        <v>782</v>
      </c>
      <c r="AAV371" s="16" t="s">
        <v>782</v>
      </c>
      <c r="AAW371" s="16" t="s">
        <v>782</v>
      </c>
      <c r="AAX371" s="16" t="s">
        <v>843</v>
      </c>
      <c r="AAY371" s="16" t="s">
        <v>8710</v>
      </c>
      <c r="AAZ371" s="16" t="s">
        <v>782</v>
      </c>
      <c r="ABA371" s="16" t="s">
        <v>783</v>
      </c>
      <c r="ABB371" s="16" t="s">
        <v>782</v>
      </c>
      <c r="ABC371" s="16" t="s">
        <v>783</v>
      </c>
      <c r="ABD371" s="16" t="s">
        <v>783</v>
      </c>
      <c r="ABE371" s="16" t="s">
        <v>783</v>
      </c>
      <c r="ABF371" s="16" t="s">
        <v>782</v>
      </c>
      <c r="ABG371" s="16" t="s">
        <v>782</v>
      </c>
      <c r="ABH371" s="16" t="s">
        <v>782</v>
      </c>
      <c r="ABI371" s="16" t="s">
        <v>782</v>
      </c>
      <c r="ABJ371" s="16" t="s">
        <v>783</v>
      </c>
      <c r="ABK371" s="16" t="s">
        <v>783</v>
      </c>
      <c r="ABL371" s="16" t="s">
        <v>8769</v>
      </c>
      <c r="ABM371" s="16" t="s">
        <v>843</v>
      </c>
      <c r="ABN371" s="16" t="s">
        <v>1034</v>
      </c>
      <c r="ABO371" s="16" t="s">
        <v>486</v>
      </c>
      <c r="ABP371" s="16" t="s">
        <v>972</v>
      </c>
      <c r="ABQ371" s="16" t="s">
        <v>4324</v>
      </c>
      <c r="ABR371" s="16" t="s">
        <v>470</v>
      </c>
      <c r="ABS371" s="16" t="s">
        <v>451</v>
      </c>
      <c r="ABT371" s="16" t="s">
        <v>844</v>
      </c>
      <c r="ABU371" s="16" t="s">
        <v>844</v>
      </c>
      <c r="ABV371" s="16" t="s">
        <v>487</v>
      </c>
      <c r="ABW371" s="16" t="s">
        <v>486</v>
      </c>
      <c r="ABX371" s="16" t="s">
        <v>892</v>
      </c>
      <c r="ABY371" s="16" t="s">
        <v>486</v>
      </c>
      <c r="ABZ371" s="16" t="s">
        <v>486</v>
      </c>
      <c r="ACA371" s="16" t="s">
        <v>761</v>
      </c>
      <c r="ACB371" s="16" t="s">
        <v>774</v>
      </c>
      <c r="ACC371" s="16" t="s">
        <v>737</v>
      </c>
      <c r="ACD371" s="16" t="s">
        <v>486</v>
      </c>
      <c r="ACE371" s="16" t="s">
        <v>486</v>
      </c>
      <c r="ACG371" s="16" t="s">
        <v>1014</v>
      </c>
      <c r="ACH371" s="16" t="s">
        <v>1009</v>
      </c>
      <c r="ACI371" s="16" t="s">
        <v>462</v>
      </c>
      <c r="ACJ371" s="16">
        <v>1.1910000000000001</v>
      </c>
      <c r="ACK371" s="16" t="s">
        <v>478</v>
      </c>
      <c r="ACL371" s="16" t="s">
        <v>738</v>
      </c>
      <c r="ACM371" s="16" t="s">
        <v>1189</v>
      </c>
      <c r="ACN371" s="16" t="s">
        <v>1169</v>
      </c>
      <c r="ACO371" s="16" t="s">
        <v>1856</v>
      </c>
      <c r="ACQ371" s="16" t="s">
        <v>1201</v>
      </c>
      <c r="ACR371" s="16" t="s">
        <v>1645</v>
      </c>
      <c r="ACS371" s="16" t="s">
        <v>680</v>
      </c>
      <c r="ACT371" s="16" t="s">
        <v>1522</v>
      </c>
      <c r="ACU371" s="16" t="s">
        <v>831</v>
      </c>
      <c r="ACV371" s="16" t="s">
        <v>8756</v>
      </c>
      <c r="ACW371" s="16" t="s">
        <v>451</v>
      </c>
      <c r="ACX371" s="16" t="s">
        <v>1916</v>
      </c>
      <c r="ACY371" s="16" t="s">
        <v>1949</v>
      </c>
      <c r="ACZ371" s="16">
        <v>1</v>
      </c>
      <c r="ADA371" s="16">
        <v>1</v>
      </c>
      <c r="ADB371" s="16">
        <v>1</v>
      </c>
      <c r="ADC371" s="16">
        <v>1</v>
      </c>
      <c r="ADD371" s="16">
        <v>1</v>
      </c>
      <c r="ADE371" s="16" t="s">
        <v>8712</v>
      </c>
      <c r="ADF371" s="16">
        <v>0</v>
      </c>
      <c r="ADG371" s="16" t="s">
        <v>486</v>
      </c>
      <c r="ADH371" s="16">
        <v>1</v>
      </c>
      <c r="ADI371" s="16" t="s">
        <v>486</v>
      </c>
      <c r="ADJ371" s="16" t="s">
        <v>1743</v>
      </c>
      <c r="ADK371" s="16" t="s">
        <v>13194</v>
      </c>
      <c r="ADL371" s="16" t="s">
        <v>13196</v>
      </c>
      <c r="ADM371" s="16" t="s">
        <v>13194</v>
      </c>
      <c r="ADN371" s="16" t="s">
        <v>13196</v>
      </c>
      <c r="ADO371" s="16" t="s">
        <v>13197</v>
      </c>
      <c r="ADP371" s="16" t="s">
        <v>13196</v>
      </c>
      <c r="ADQ371" s="16" t="s">
        <v>13194</v>
      </c>
      <c r="ADR371" s="16" t="s">
        <v>13194</v>
      </c>
      <c r="ADS371" s="16" t="s">
        <v>13194</v>
      </c>
      <c r="ADY371" s="16" t="s">
        <v>1058</v>
      </c>
      <c r="AEA371" s="16">
        <v>3900</v>
      </c>
      <c r="AEC371" s="16" t="s">
        <v>1062</v>
      </c>
      <c r="AED371" s="16">
        <v>5000</v>
      </c>
      <c r="AEE371" s="16" t="s">
        <v>952</v>
      </c>
      <c r="AEI371" s="16">
        <v>3000</v>
      </c>
      <c r="AEK371" s="16">
        <v>300</v>
      </c>
      <c r="AEN371" s="16">
        <v>300</v>
      </c>
      <c r="AEO371" s="16">
        <v>200</v>
      </c>
      <c r="AEP371" s="16">
        <v>100</v>
      </c>
    </row>
    <row r="372" spans="1:823" x14ac:dyDescent="0.25">
      <c r="A372" s="30">
        <v>45833</v>
      </c>
      <c r="B372" s="16" t="s">
        <v>10666</v>
      </c>
      <c r="C372" s="16" t="s">
        <v>867</v>
      </c>
      <c r="D372" s="16" t="s">
        <v>867</v>
      </c>
      <c r="E372" s="16">
        <v>36</v>
      </c>
      <c r="F372" s="16" t="s">
        <v>8153</v>
      </c>
      <c r="G372" s="16" t="s">
        <v>4113</v>
      </c>
      <c r="I372" s="16" t="s">
        <v>4174</v>
      </c>
      <c r="Z372" s="16" t="s">
        <v>997</v>
      </c>
      <c r="AA372" s="16" t="s">
        <v>470</v>
      </c>
      <c r="AB372" s="16">
        <v>2</v>
      </c>
      <c r="AC372" s="16" t="s">
        <v>844</v>
      </c>
      <c r="AD372" s="16" t="s">
        <v>843</v>
      </c>
      <c r="AE372" s="16" t="s">
        <v>844</v>
      </c>
      <c r="AF372" s="16" t="s">
        <v>844</v>
      </c>
      <c r="AG372" s="16" t="s">
        <v>843</v>
      </c>
      <c r="AH372" s="16" t="s">
        <v>844</v>
      </c>
      <c r="AI372" s="16" t="s">
        <v>844</v>
      </c>
      <c r="AJ372" s="16" t="s">
        <v>843</v>
      </c>
      <c r="AK372" s="16" t="s">
        <v>844</v>
      </c>
      <c r="AM372" s="16" t="s">
        <v>737</v>
      </c>
      <c r="AN372" s="16" t="s">
        <v>759</v>
      </c>
      <c r="AP372" s="16" t="s">
        <v>768</v>
      </c>
      <c r="AR372" s="16" t="s">
        <v>6910</v>
      </c>
      <c r="BB372" s="16">
        <v>3</v>
      </c>
      <c r="BC372" s="16" t="s">
        <v>7878</v>
      </c>
      <c r="BE372" s="16" t="s">
        <v>5098</v>
      </c>
      <c r="BV372" s="16" t="s">
        <v>4433</v>
      </c>
      <c r="BW372" s="16" t="s">
        <v>844</v>
      </c>
      <c r="BX372" s="16" t="s">
        <v>843</v>
      </c>
      <c r="BY372" s="16" t="s">
        <v>843</v>
      </c>
      <c r="BZ372" s="16" t="s">
        <v>843</v>
      </c>
      <c r="CA372" s="16" t="s">
        <v>843</v>
      </c>
      <c r="CB372" s="16" t="s">
        <v>843</v>
      </c>
      <c r="CC372" s="16" t="s">
        <v>843</v>
      </c>
      <c r="CD372" s="16" t="s">
        <v>843</v>
      </c>
      <c r="CE372" s="16" t="s">
        <v>843</v>
      </c>
      <c r="CF372" s="16" t="s">
        <v>843</v>
      </c>
      <c r="CG372" s="16" t="s">
        <v>843</v>
      </c>
      <c r="CH372" s="16" t="s">
        <v>843</v>
      </c>
      <c r="CI372" s="16" t="s">
        <v>843</v>
      </c>
      <c r="CJ372" s="16" t="s">
        <v>843</v>
      </c>
      <c r="CK372" s="16" t="s">
        <v>843</v>
      </c>
      <c r="CP372" s="16" t="s">
        <v>865</v>
      </c>
      <c r="DX372" s="16" t="s">
        <v>867</v>
      </c>
      <c r="DY372" s="16" t="s">
        <v>867</v>
      </c>
      <c r="GC372" s="16" t="s">
        <v>5353</v>
      </c>
      <c r="GF372" s="16" t="s">
        <v>867</v>
      </c>
      <c r="GG372" s="16" t="s">
        <v>867</v>
      </c>
      <c r="GV372" s="16" t="s">
        <v>9355</v>
      </c>
      <c r="GW372" s="16" t="s">
        <v>844</v>
      </c>
      <c r="GX372" s="16" t="s">
        <v>843</v>
      </c>
      <c r="GY372" s="16" t="s">
        <v>843</v>
      </c>
      <c r="GZ372" s="16" t="s">
        <v>843</v>
      </c>
      <c r="HA372" s="16" t="s">
        <v>843</v>
      </c>
      <c r="HB372" s="16" t="s">
        <v>844</v>
      </c>
      <c r="HC372" s="16" t="s">
        <v>843</v>
      </c>
      <c r="HD372" s="16" t="s">
        <v>843</v>
      </c>
      <c r="HE372" s="16" t="s">
        <v>843</v>
      </c>
      <c r="HF372" s="16" t="s">
        <v>843</v>
      </c>
      <c r="HH372" s="16" t="s">
        <v>5456</v>
      </c>
      <c r="HK372" s="16" t="s">
        <v>865</v>
      </c>
      <c r="HM372" s="16" t="s">
        <v>865</v>
      </c>
      <c r="HZ372" s="16" t="s">
        <v>7944</v>
      </c>
      <c r="KE372" s="16" t="s">
        <v>5582</v>
      </c>
      <c r="KG372" s="16" t="s">
        <v>7018</v>
      </c>
      <c r="KH372" s="16" t="s">
        <v>7033</v>
      </c>
      <c r="KI372" s="16" t="s">
        <v>867</v>
      </c>
      <c r="KJ372" s="16" t="s">
        <v>10667</v>
      </c>
      <c r="KK372" s="16" t="s">
        <v>843</v>
      </c>
      <c r="KL372" s="16" t="s">
        <v>843</v>
      </c>
      <c r="KM372" s="16" t="s">
        <v>844</v>
      </c>
      <c r="KN372" s="16" t="s">
        <v>843</v>
      </c>
      <c r="KO372" s="16" t="s">
        <v>844</v>
      </c>
      <c r="KP372" s="16" t="s">
        <v>843</v>
      </c>
      <c r="KQ372" s="16" t="s">
        <v>843</v>
      </c>
      <c r="LG372" s="16" t="s">
        <v>867</v>
      </c>
      <c r="LH372" s="16" t="s">
        <v>867</v>
      </c>
      <c r="LI372" s="16" t="s">
        <v>867</v>
      </c>
      <c r="LJ372" s="16" t="s">
        <v>867</v>
      </c>
      <c r="LK372" s="16" t="s">
        <v>867</v>
      </c>
      <c r="LL372" s="16" t="s">
        <v>10668</v>
      </c>
      <c r="LM372" s="16" t="s">
        <v>843</v>
      </c>
      <c r="LN372" s="16" t="s">
        <v>844</v>
      </c>
      <c r="LO372" s="16" t="s">
        <v>844</v>
      </c>
      <c r="LP372" s="16" t="s">
        <v>844</v>
      </c>
      <c r="LQ372" s="16" t="s">
        <v>843</v>
      </c>
      <c r="LR372" s="16" t="s">
        <v>843</v>
      </c>
      <c r="LS372" s="16" t="s">
        <v>843</v>
      </c>
      <c r="LT372" s="16" t="s">
        <v>843</v>
      </c>
      <c r="LU372" s="16" t="s">
        <v>843</v>
      </c>
      <c r="LV372" s="16" t="s">
        <v>843</v>
      </c>
      <c r="LW372" s="16" t="s">
        <v>844</v>
      </c>
      <c r="LX372" s="16" t="s">
        <v>843</v>
      </c>
      <c r="LY372" s="16" t="s">
        <v>843</v>
      </c>
      <c r="LZ372" s="16" t="s">
        <v>843</v>
      </c>
      <c r="MA372" s="16" t="s">
        <v>843</v>
      </c>
      <c r="MC372" s="16" t="s">
        <v>5694</v>
      </c>
      <c r="MD372" s="16" t="s">
        <v>844</v>
      </c>
      <c r="ME372" s="16" t="s">
        <v>843</v>
      </c>
      <c r="MF372" s="16" t="s">
        <v>843</v>
      </c>
      <c r="MG372" s="16" t="s">
        <v>843</v>
      </c>
      <c r="MH372" s="16" t="s">
        <v>843</v>
      </c>
      <c r="MI372" s="16" t="s">
        <v>843</v>
      </c>
      <c r="MJ372" s="16" t="s">
        <v>843</v>
      </c>
      <c r="MK372" s="16" t="s">
        <v>843</v>
      </c>
      <c r="ML372" s="16" t="s">
        <v>843</v>
      </c>
      <c r="MM372" s="16" t="s">
        <v>843</v>
      </c>
      <c r="MN372" s="16" t="s">
        <v>843</v>
      </c>
      <c r="MO372" s="16" t="s">
        <v>843</v>
      </c>
      <c r="MP372" s="16" t="s">
        <v>843</v>
      </c>
      <c r="MQ372" s="16" t="s">
        <v>843</v>
      </c>
      <c r="MR372" s="16" t="s">
        <v>843</v>
      </c>
      <c r="MS372" s="16" t="s">
        <v>843</v>
      </c>
      <c r="MT372" s="16" t="s">
        <v>843</v>
      </c>
      <c r="MU372" s="16" t="s">
        <v>843</v>
      </c>
      <c r="MV372" s="16" t="s">
        <v>843</v>
      </c>
      <c r="NS372" s="16" t="s">
        <v>5694</v>
      </c>
      <c r="NT372" s="16" t="s">
        <v>844</v>
      </c>
      <c r="NU372" s="16" t="s">
        <v>843</v>
      </c>
      <c r="NV372" s="16" t="s">
        <v>843</v>
      </c>
      <c r="NW372" s="16" t="s">
        <v>843</v>
      </c>
      <c r="NX372" s="16" t="s">
        <v>843</v>
      </c>
      <c r="NY372" s="16" t="s">
        <v>843</v>
      </c>
      <c r="NZ372" s="16" t="s">
        <v>843</v>
      </c>
      <c r="OA372" s="16" t="s">
        <v>843</v>
      </c>
      <c r="OB372" s="16" t="s">
        <v>843</v>
      </c>
      <c r="OC372" s="16" t="s">
        <v>843</v>
      </c>
      <c r="OD372" s="16" t="s">
        <v>843</v>
      </c>
      <c r="OE372" s="16" t="s">
        <v>843</v>
      </c>
      <c r="OF372" s="16" t="s">
        <v>843</v>
      </c>
      <c r="OG372" s="16" t="s">
        <v>843</v>
      </c>
      <c r="OH372" s="16" t="s">
        <v>843</v>
      </c>
      <c r="OI372" s="16" t="s">
        <v>843</v>
      </c>
      <c r="PC372" s="16" t="s">
        <v>867</v>
      </c>
      <c r="PE372" s="16" t="s">
        <v>865</v>
      </c>
      <c r="PY372" s="16" t="s">
        <v>865</v>
      </c>
      <c r="QP372" s="16" t="s">
        <v>865</v>
      </c>
      <c r="QR372" s="16" t="s">
        <v>867</v>
      </c>
      <c r="QT372" s="16" t="s">
        <v>867</v>
      </c>
      <c r="QV372" s="16" t="s">
        <v>867</v>
      </c>
      <c r="QX372" s="16" t="s">
        <v>867</v>
      </c>
      <c r="QY372" s="16" t="s">
        <v>867</v>
      </c>
      <c r="RD372" s="16" t="s">
        <v>865</v>
      </c>
      <c r="RF372" s="16" t="s">
        <v>865</v>
      </c>
      <c r="RH372" s="16" t="s">
        <v>865</v>
      </c>
      <c r="RJ372" s="16" t="s">
        <v>865</v>
      </c>
      <c r="RN372" s="16" t="s">
        <v>867</v>
      </c>
      <c r="RP372" s="16" t="s">
        <v>867</v>
      </c>
      <c r="RR372" s="16" t="s">
        <v>867</v>
      </c>
      <c r="RT372" s="16" t="s">
        <v>867</v>
      </c>
      <c r="RV372" s="16" t="s">
        <v>7724</v>
      </c>
      <c r="RX372" s="16" t="s">
        <v>7724</v>
      </c>
      <c r="RZ372" s="16" t="s">
        <v>7724</v>
      </c>
      <c r="SQ372" s="16" t="s">
        <v>867</v>
      </c>
      <c r="SS372" s="16" t="s">
        <v>7296</v>
      </c>
      <c r="ST372" s="16" t="s">
        <v>7764</v>
      </c>
      <c r="TN372" s="16">
        <v>3000</v>
      </c>
      <c r="TO372" s="16">
        <v>7000</v>
      </c>
      <c r="TP372" s="16">
        <v>600</v>
      </c>
      <c r="TQ372" s="16">
        <v>7000</v>
      </c>
      <c r="TR372" s="16">
        <v>3000</v>
      </c>
      <c r="TS372" s="16">
        <v>350</v>
      </c>
      <c r="TT372" s="16">
        <v>0</v>
      </c>
      <c r="TU372" s="16">
        <v>1000</v>
      </c>
      <c r="TV372" s="16">
        <v>50000</v>
      </c>
      <c r="TW372" s="16">
        <v>0</v>
      </c>
      <c r="TX372" s="16">
        <v>0</v>
      </c>
      <c r="TZ372" s="16" t="s">
        <v>7367</v>
      </c>
      <c r="UA372" s="16" t="s">
        <v>8950</v>
      </c>
      <c r="UB372" s="16">
        <v>0</v>
      </c>
      <c r="UC372" s="16" t="s">
        <v>844</v>
      </c>
      <c r="UD372" s="16" t="s">
        <v>843</v>
      </c>
      <c r="UE372" s="16" t="s">
        <v>843</v>
      </c>
      <c r="UF372" s="16" t="s">
        <v>844</v>
      </c>
      <c r="UG372" s="16" t="s">
        <v>843</v>
      </c>
      <c r="UH372" s="16" t="s">
        <v>843</v>
      </c>
      <c r="VX372" s="16" t="s">
        <v>6037</v>
      </c>
      <c r="VY372" s="16" t="s">
        <v>843</v>
      </c>
      <c r="VZ372" s="16" t="s">
        <v>843</v>
      </c>
      <c r="WA372" s="16" t="s">
        <v>843</v>
      </c>
      <c r="WB372" s="16" t="s">
        <v>844</v>
      </c>
      <c r="WC372" s="16" t="s">
        <v>843</v>
      </c>
      <c r="WD372" s="16" t="s">
        <v>843</v>
      </c>
      <c r="WE372" s="16" t="s">
        <v>843</v>
      </c>
      <c r="WF372" s="16" t="s">
        <v>843</v>
      </c>
      <c r="WO372" s="16" t="s">
        <v>6920</v>
      </c>
      <c r="XD372" s="16" t="s">
        <v>10669</v>
      </c>
      <c r="XE372" s="16" t="s">
        <v>843</v>
      </c>
      <c r="XF372" s="16" t="s">
        <v>843</v>
      </c>
      <c r="XG372" s="16" t="s">
        <v>844</v>
      </c>
      <c r="XH372" s="16" t="s">
        <v>843</v>
      </c>
      <c r="XI372" s="16" t="s">
        <v>843</v>
      </c>
      <c r="XJ372" s="16" t="s">
        <v>844</v>
      </c>
      <c r="XK372" s="16" t="s">
        <v>843</v>
      </c>
      <c r="XL372" s="16" t="s">
        <v>844</v>
      </c>
      <c r="XM372" s="16" t="s">
        <v>844</v>
      </c>
      <c r="XN372" s="16" t="s">
        <v>843</v>
      </c>
      <c r="XO372" s="16" t="s">
        <v>844</v>
      </c>
      <c r="XP372" s="16" t="s">
        <v>843</v>
      </c>
      <c r="XQ372" s="16" t="s">
        <v>843</v>
      </c>
      <c r="YF372" s="16" t="s">
        <v>865</v>
      </c>
      <c r="YN372" s="16" t="s">
        <v>7052</v>
      </c>
      <c r="YP372" s="16" t="s">
        <v>7990</v>
      </c>
      <c r="YR372" s="16" t="s">
        <v>10670</v>
      </c>
      <c r="YS372" s="16" t="s">
        <v>10671</v>
      </c>
      <c r="YT372" s="16" t="s">
        <v>8694</v>
      </c>
      <c r="YU372" s="16" t="s">
        <v>10672</v>
      </c>
      <c r="YV372" s="16" t="s">
        <v>8696</v>
      </c>
      <c r="YW372" s="16" t="s">
        <v>844</v>
      </c>
      <c r="YX372" s="16" t="s">
        <v>8696</v>
      </c>
      <c r="YY372" s="16" t="s">
        <v>10673</v>
      </c>
      <c r="YZ372" s="16" t="s">
        <v>843</v>
      </c>
      <c r="ZA372" s="16" t="s">
        <v>843</v>
      </c>
      <c r="ZB372" s="16">
        <v>30283.33</v>
      </c>
      <c r="ZC372" s="16" t="s">
        <v>8722</v>
      </c>
      <c r="ZD372" s="16" t="s">
        <v>9097</v>
      </c>
      <c r="ZE372" s="16" t="s">
        <v>10674</v>
      </c>
      <c r="ZF372" s="16" t="s">
        <v>9523</v>
      </c>
      <c r="ZG372" s="16" t="s">
        <v>8722</v>
      </c>
      <c r="ZH372" s="16" t="s">
        <v>8700</v>
      </c>
      <c r="ZI372" s="16" t="s">
        <v>8701</v>
      </c>
      <c r="ZJ372" s="16" t="s">
        <v>843</v>
      </c>
      <c r="ZK372" s="16" t="s">
        <v>843</v>
      </c>
      <c r="ZL372" s="16" t="s">
        <v>8752</v>
      </c>
      <c r="ZM372" s="16" t="s">
        <v>843</v>
      </c>
      <c r="ZN372" s="16" t="s">
        <v>8755</v>
      </c>
      <c r="ZO372" s="16" t="s">
        <v>487</v>
      </c>
      <c r="ZP372" s="16" t="s">
        <v>487</v>
      </c>
      <c r="ZQ372" s="16" t="s">
        <v>487</v>
      </c>
      <c r="ZR372" s="16" t="s">
        <v>486</v>
      </c>
      <c r="ZS372" s="16" t="s">
        <v>8874</v>
      </c>
      <c r="ZT372" s="16" t="s">
        <v>8705</v>
      </c>
      <c r="ZU372" s="16" t="s">
        <v>8706</v>
      </c>
      <c r="ZV372" s="16" t="s">
        <v>487</v>
      </c>
      <c r="ZW372" s="16" t="s">
        <v>844</v>
      </c>
      <c r="ZX372" s="16" t="s">
        <v>844</v>
      </c>
      <c r="ZY372" s="16" t="s">
        <v>844</v>
      </c>
      <c r="ZZ372" s="16" t="s">
        <v>844</v>
      </c>
      <c r="AAA372" s="16" t="s">
        <v>843</v>
      </c>
      <c r="AAB372" s="16" t="s">
        <v>844</v>
      </c>
      <c r="AAC372" s="16">
        <v>1</v>
      </c>
      <c r="AAD372" s="16" t="s">
        <v>844</v>
      </c>
      <c r="AAE372" s="16" t="s">
        <v>843</v>
      </c>
      <c r="AAF372" s="16" t="s">
        <v>843</v>
      </c>
      <c r="AAG372" s="16" t="s">
        <v>843</v>
      </c>
      <c r="AAH372" s="16" t="s">
        <v>843</v>
      </c>
      <c r="AAI372" s="16" t="s">
        <v>844</v>
      </c>
      <c r="AAJ372" s="16" t="s">
        <v>615</v>
      </c>
      <c r="AAK372" s="16" t="s">
        <v>633</v>
      </c>
      <c r="AAL372" s="16" t="s">
        <v>904</v>
      </c>
      <c r="AAM372" s="16" t="s">
        <v>660</v>
      </c>
      <c r="AAN372" s="16" t="s">
        <v>8707</v>
      </c>
      <c r="AAO372" s="16" t="s">
        <v>1019</v>
      </c>
      <c r="AAP372" s="16" t="s">
        <v>8708</v>
      </c>
      <c r="AAT372" s="16" t="s">
        <v>782</v>
      </c>
      <c r="AAU372" s="16" t="s">
        <v>782</v>
      </c>
      <c r="AAV372" s="16" t="s">
        <v>782</v>
      </c>
      <c r="AAW372" s="16" t="s">
        <v>782</v>
      </c>
      <c r="AAX372" s="16" t="s">
        <v>843</v>
      </c>
      <c r="AAY372" s="16" t="s">
        <v>8710</v>
      </c>
      <c r="AAZ372" s="16" t="s">
        <v>782</v>
      </c>
      <c r="ABA372" s="16" t="s">
        <v>782</v>
      </c>
      <c r="ABB372" s="16" t="s">
        <v>782</v>
      </c>
      <c r="ABC372" s="16" t="s">
        <v>783</v>
      </c>
      <c r="ABD372" s="16" t="s">
        <v>782</v>
      </c>
      <c r="ABE372" s="16" t="s">
        <v>782</v>
      </c>
      <c r="ABF372" s="16" t="s">
        <v>782</v>
      </c>
      <c r="ABG372" s="16" t="s">
        <v>782</v>
      </c>
      <c r="ABH372" s="16" t="s">
        <v>782</v>
      </c>
      <c r="ABI372" s="16" t="s">
        <v>782</v>
      </c>
      <c r="ABJ372" s="16" t="s">
        <v>782</v>
      </c>
      <c r="ABK372" s="16" t="s">
        <v>782</v>
      </c>
      <c r="ABL372" s="16" t="s">
        <v>844</v>
      </c>
      <c r="ABM372" s="16" t="s">
        <v>843</v>
      </c>
      <c r="ABN372" s="16" t="s">
        <v>1034</v>
      </c>
      <c r="ABP372" s="16" t="s">
        <v>972</v>
      </c>
      <c r="ABQ372" s="16" t="s">
        <v>4300</v>
      </c>
      <c r="ABR372" s="16" t="s">
        <v>470</v>
      </c>
      <c r="ABS372" s="16" t="s">
        <v>451</v>
      </c>
      <c r="ABT372" s="16" t="s">
        <v>1056</v>
      </c>
      <c r="ABU372" s="16" t="s">
        <v>844</v>
      </c>
      <c r="ABV372" s="16" t="s">
        <v>487</v>
      </c>
      <c r="ABW372" s="16" t="s">
        <v>486</v>
      </c>
      <c r="ABX372" s="16" t="s">
        <v>892</v>
      </c>
      <c r="ABY372" s="16" t="s">
        <v>486</v>
      </c>
      <c r="ABZ372" s="16" t="s">
        <v>487</v>
      </c>
      <c r="ACA372" s="16" t="s">
        <v>759</v>
      </c>
      <c r="ACB372" s="16" t="s">
        <v>768</v>
      </c>
      <c r="ACC372" s="16" t="s">
        <v>737</v>
      </c>
      <c r="ACD372" s="16" t="s">
        <v>487</v>
      </c>
      <c r="ACE372" s="16" t="s">
        <v>486</v>
      </c>
      <c r="ACG372" s="16" t="s">
        <v>1014</v>
      </c>
      <c r="ACH372" s="16" t="s">
        <v>1009</v>
      </c>
      <c r="ACI372" s="16" t="s">
        <v>462</v>
      </c>
      <c r="ACJ372" s="16">
        <v>1.1910000000000001</v>
      </c>
      <c r="ACK372" s="16" t="s">
        <v>478</v>
      </c>
      <c r="ACL372" s="16" t="s">
        <v>738</v>
      </c>
      <c r="ACM372" s="16" t="s">
        <v>1189</v>
      </c>
      <c r="ACN372" s="16" t="s">
        <v>1169</v>
      </c>
      <c r="ACO372" s="16" t="s">
        <v>1856</v>
      </c>
      <c r="ACQ372" s="16" t="s">
        <v>1202</v>
      </c>
      <c r="ACR372" s="16" t="s">
        <v>1645</v>
      </c>
      <c r="ACS372" s="16" t="s">
        <v>680</v>
      </c>
      <c r="ACT372" s="16" t="s">
        <v>1521</v>
      </c>
      <c r="ACU372" s="16" t="s">
        <v>831</v>
      </c>
      <c r="ACV372" s="16" t="s">
        <v>8756</v>
      </c>
      <c r="ACW372" s="16" t="s">
        <v>451</v>
      </c>
      <c r="ACX372" s="16" t="s">
        <v>1914</v>
      </c>
      <c r="ACY372" s="16" t="s">
        <v>1947</v>
      </c>
      <c r="ACZ372" s="16">
        <v>1</v>
      </c>
      <c r="ADA372" s="16">
        <v>1</v>
      </c>
      <c r="ADB372" s="16">
        <v>1</v>
      </c>
      <c r="ADC372" s="16">
        <v>1</v>
      </c>
      <c r="ADD372" s="16">
        <v>1</v>
      </c>
      <c r="ADE372" s="16" t="s">
        <v>8712</v>
      </c>
      <c r="ADF372" s="16">
        <v>0</v>
      </c>
      <c r="ADG372" s="16" t="s">
        <v>487</v>
      </c>
      <c r="ADH372" s="16">
        <v>2</v>
      </c>
      <c r="ADI372" s="16" t="s">
        <v>486</v>
      </c>
      <c r="ADJ372" s="16" t="s">
        <v>1743</v>
      </c>
      <c r="ADK372" s="16" t="s">
        <v>1752</v>
      </c>
      <c r="ADL372" s="16" t="s">
        <v>1764</v>
      </c>
      <c r="ADM372" s="16" t="s">
        <v>1759</v>
      </c>
      <c r="ADN372" s="16" t="s">
        <v>1763</v>
      </c>
      <c r="ADO372" s="16" t="s">
        <v>1766</v>
      </c>
      <c r="ADP372" s="16" t="s">
        <v>1751</v>
      </c>
      <c r="ADQ372" s="16" t="s">
        <v>1749</v>
      </c>
      <c r="ADR372" s="16" t="s">
        <v>13194</v>
      </c>
      <c r="ADS372" s="16" t="s">
        <v>13194</v>
      </c>
      <c r="ADY372" s="16" t="s">
        <v>1061</v>
      </c>
      <c r="AEB372" s="16">
        <v>30283.333333333299</v>
      </c>
      <c r="AEE372" s="16" t="s">
        <v>952</v>
      </c>
      <c r="AEI372" s="16">
        <v>1500</v>
      </c>
      <c r="AEJ372" s="16">
        <v>3500</v>
      </c>
      <c r="AEK372" s="16">
        <v>300</v>
      </c>
      <c r="AEL372" s="16">
        <v>3500</v>
      </c>
      <c r="AEM372" s="16">
        <v>25000</v>
      </c>
      <c r="AEN372" s="16">
        <v>1500</v>
      </c>
      <c r="AEO372" s="16">
        <v>175</v>
      </c>
      <c r="AEP372" s="16">
        <v>500</v>
      </c>
    </row>
    <row r="373" spans="1:823" x14ac:dyDescent="0.25">
      <c r="A373" s="30">
        <v>45833</v>
      </c>
      <c r="B373" s="16" t="s">
        <v>10675</v>
      </c>
      <c r="C373" s="16" t="s">
        <v>867</v>
      </c>
      <c r="D373" s="16" t="s">
        <v>867</v>
      </c>
      <c r="E373" s="16">
        <v>69</v>
      </c>
      <c r="F373" s="16" t="s">
        <v>8153</v>
      </c>
      <c r="G373" s="16" t="s">
        <v>4113</v>
      </c>
      <c r="I373" s="16" t="s">
        <v>4174</v>
      </c>
      <c r="Z373" s="16" t="s">
        <v>987</v>
      </c>
      <c r="AA373" s="16" t="s">
        <v>474</v>
      </c>
      <c r="AB373" s="16">
        <v>1</v>
      </c>
      <c r="AC373" s="16" t="s">
        <v>843</v>
      </c>
      <c r="AD373" s="16" t="s">
        <v>843</v>
      </c>
      <c r="AE373" s="16" t="s">
        <v>843</v>
      </c>
      <c r="AF373" s="16" t="s">
        <v>843</v>
      </c>
      <c r="AG373" s="16" t="s">
        <v>844</v>
      </c>
      <c r="AH373" s="16" t="s">
        <v>843</v>
      </c>
      <c r="AI373" s="16" t="s">
        <v>844</v>
      </c>
      <c r="AJ373" s="16" t="s">
        <v>843</v>
      </c>
      <c r="AK373" s="16" t="s">
        <v>843</v>
      </c>
      <c r="AM373" s="16" t="s">
        <v>737</v>
      </c>
      <c r="AN373" s="16" t="s">
        <v>761</v>
      </c>
      <c r="AP373" s="16" t="s">
        <v>774</v>
      </c>
      <c r="AR373" s="16" t="s">
        <v>6907</v>
      </c>
      <c r="BB373" s="16">
        <v>1</v>
      </c>
      <c r="BC373" s="16" t="s">
        <v>7878</v>
      </c>
      <c r="BE373" s="16" t="s">
        <v>5101</v>
      </c>
      <c r="BV373" s="16" t="s">
        <v>4433</v>
      </c>
      <c r="BW373" s="16" t="s">
        <v>844</v>
      </c>
      <c r="BX373" s="16" t="s">
        <v>843</v>
      </c>
      <c r="BY373" s="16" t="s">
        <v>843</v>
      </c>
      <c r="BZ373" s="16" t="s">
        <v>843</v>
      </c>
      <c r="CA373" s="16" t="s">
        <v>843</v>
      </c>
      <c r="CB373" s="16" t="s">
        <v>843</v>
      </c>
      <c r="CC373" s="16" t="s">
        <v>843</v>
      </c>
      <c r="CD373" s="16" t="s">
        <v>843</v>
      </c>
      <c r="CE373" s="16" t="s">
        <v>843</v>
      </c>
      <c r="CF373" s="16" t="s">
        <v>843</v>
      </c>
      <c r="CG373" s="16" t="s">
        <v>843</v>
      </c>
      <c r="CH373" s="16" t="s">
        <v>843</v>
      </c>
      <c r="CI373" s="16" t="s">
        <v>843</v>
      </c>
      <c r="CJ373" s="16" t="s">
        <v>843</v>
      </c>
      <c r="CK373" s="16" t="s">
        <v>843</v>
      </c>
      <c r="CP373" s="16" t="s">
        <v>867</v>
      </c>
      <c r="CQ373" s="16" t="s">
        <v>5191</v>
      </c>
      <c r="CR373" s="16" t="s">
        <v>844</v>
      </c>
      <c r="CS373" s="16" t="s">
        <v>843</v>
      </c>
      <c r="CT373" s="16" t="s">
        <v>843</v>
      </c>
      <c r="CU373" s="16" t="s">
        <v>843</v>
      </c>
      <c r="CV373" s="16" t="s">
        <v>843</v>
      </c>
      <c r="CW373" s="16" t="s">
        <v>843</v>
      </c>
      <c r="CX373" s="16" t="s">
        <v>843</v>
      </c>
      <c r="CY373" s="16" t="s">
        <v>843</v>
      </c>
      <c r="CZ373" s="16" t="s">
        <v>843</v>
      </c>
      <c r="DA373" s="16" t="s">
        <v>5184</v>
      </c>
      <c r="DX373" s="16" t="s">
        <v>867</v>
      </c>
      <c r="DY373" s="16" t="s">
        <v>867</v>
      </c>
      <c r="GC373" s="16" t="s">
        <v>5342</v>
      </c>
      <c r="GF373" s="16" t="s">
        <v>6818</v>
      </c>
      <c r="GG373" s="16" t="s">
        <v>867</v>
      </c>
      <c r="GV373" s="16" t="s">
        <v>9607</v>
      </c>
      <c r="GW373" s="16" t="s">
        <v>843</v>
      </c>
      <c r="GX373" s="16" t="s">
        <v>844</v>
      </c>
      <c r="GY373" s="16" t="s">
        <v>843</v>
      </c>
      <c r="GZ373" s="16" t="s">
        <v>844</v>
      </c>
      <c r="HA373" s="16" t="s">
        <v>843</v>
      </c>
      <c r="HB373" s="16" t="s">
        <v>843</v>
      </c>
      <c r="HC373" s="16" t="s">
        <v>843</v>
      </c>
      <c r="HD373" s="16" t="s">
        <v>843</v>
      </c>
      <c r="HE373" s="16" t="s">
        <v>843</v>
      </c>
      <c r="HF373" s="16" t="s">
        <v>843</v>
      </c>
      <c r="HH373" s="16" t="s">
        <v>5456</v>
      </c>
      <c r="HK373" s="16" t="s">
        <v>865</v>
      </c>
      <c r="HM373" s="16" t="s">
        <v>865</v>
      </c>
      <c r="HZ373" s="16" t="s">
        <v>7947</v>
      </c>
      <c r="KE373" s="16" t="s">
        <v>5585</v>
      </c>
      <c r="KG373" s="16" t="s">
        <v>7018</v>
      </c>
      <c r="KH373" s="16" t="s">
        <v>7033</v>
      </c>
      <c r="KI373" s="16" t="s">
        <v>865</v>
      </c>
      <c r="LG373" s="16" t="s">
        <v>867</v>
      </c>
      <c r="LH373" s="16" t="s">
        <v>867</v>
      </c>
      <c r="LI373" s="16" t="s">
        <v>867</v>
      </c>
      <c r="LJ373" s="16" t="s">
        <v>867</v>
      </c>
      <c r="LK373" s="16" t="s">
        <v>867</v>
      </c>
      <c r="LL373" s="16" t="s">
        <v>5663</v>
      </c>
      <c r="LM373" s="16" t="s">
        <v>843</v>
      </c>
      <c r="LN373" s="16" t="s">
        <v>843</v>
      </c>
      <c r="LO373" s="16" t="s">
        <v>844</v>
      </c>
      <c r="LP373" s="16" t="s">
        <v>843</v>
      </c>
      <c r="LQ373" s="16" t="s">
        <v>843</v>
      </c>
      <c r="LR373" s="16" t="s">
        <v>843</v>
      </c>
      <c r="LS373" s="16" t="s">
        <v>843</v>
      </c>
      <c r="LT373" s="16" t="s">
        <v>843</v>
      </c>
      <c r="LU373" s="16" t="s">
        <v>843</v>
      </c>
      <c r="LV373" s="16" t="s">
        <v>843</v>
      </c>
      <c r="LW373" s="16" t="s">
        <v>843</v>
      </c>
      <c r="LX373" s="16" t="s">
        <v>843</v>
      </c>
      <c r="LY373" s="16" t="s">
        <v>843</v>
      </c>
      <c r="LZ373" s="16" t="s">
        <v>843</v>
      </c>
      <c r="MA373" s="16" t="s">
        <v>843</v>
      </c>
      <c r="MX373" s="16" t="s">
        <v>864</v>
      </c>
      <c r="MY373" s="16" t="s">
        <v>843</v>
      </c>
      <c r="MZ373" s="16" t="s">
        <v>843</v>
      </c>
      <c r="NA373" s="16" t="s">
        <v>843</v>
      </c>
      <c r="NB373" s="16" t="s">
        <v>843</v>
      </c>
      <c r="NC373" s="16" t="s">
        <v>843</v>
      </c>
      <c r="ND373" s="16" t="s">
        <v>843</v>
      </c>
      <c r="NE373" s="16" t="s">
        <v>843</v>
      </c>
      <c r="NF373" s="16" t="s">
        <v>843</v>
      </c>
      <c r="NG373" s="16" t="s">
        <v>843</v>
      </c>
      <c r="NH373" s="16" t="s">
        <v>843</v>
      </c>
      <c r="NI373" s="16" t="s">
        <v>843</v>
      </c>
      <c r="NJ373" s="16" t="s">
        <v>843</v>
      </c>
      <c r="NK373" s="16" t="s">
        <v>843</v>
      </c>
      <c r="NL373" s="16" t="s">
        <v>843</v>
      </c>
      <c r="NM373" s="16" t="s">
        <v>843</v>
      </c>
      <c r="NN373" s="16" t="s">
        <v>843</v>
      </c>
      <c r="NO373" s="16" t="s">
        <v>843</v>
      </c>
      <c r="NP373" s="16" t="s">
        <v>844</v>
      </c>
      <c r="NQ373" s="16" t="s">
        <v>843</v>
      </c>
      <c r="PC373" s="16" t="s">
        <v>865</v>
      </c>
      <c r="PD373" s="16" t="s">
        <v>865</v>
      </c>
      <c r="PY373" s="16" t="s">
        <v>865</v>
      </c>
      <c r="QP373" s="16" t="s">
        <v>865</v>
      </c>
      <c r="QR373" s="16" t="s">
        <v>865</v>
      </c>
      <c r="QT373" s="16" t="s">
        <v>867</v>
      </c>
      <c r="QV373" s="16" t="s">
        <v>865</v>
      </c>
      <c r="QX373" s="16" t="s">
        <v>865</v>
      </c>
      <c r="QY373" s="16" t="s">
        <v>867</v>
      </c>
      <c r="RD373" s="16" t="s">
        <v>865</v>
      </c>
      <c r="RF373" s="16" t="s">
        <v>7708</v>
      </c>
      <c r="RH373" s="16" t="s">
        <v>865</v>
      </c>
      <c r="RJ373" s="16" t="s">
        <v>865</v>
      </c>
      <c r="RN373" s="16" t="s">
        <v>7724</v>
      </c>
      <c r="RP373" s="16" t="s">
        <v>867</v>
      </c>
      <c r="RR373" s="16" t="s">
        <v>7720</v>
      </c>
      <c r="RT373" s="16" t="s">
        <v>7720</v>
      </c>
      <c r="RV373" s="16" t="s">
        <v>7724</v>
      </c>
      <c r="RX373" s="16" t="s">
        <v>7720</v>
      </c>
      <c r="RZ373" s="16" t="s">
        <v>867</v>
      </c>
      <c r="SQ373" s="16" t="s">
        <v>865</v>
      </c>
      <c r="SS373" s="16" t="s">
        <v>7308</v>
      </c>
      <c r="ST373" s="16" t="s">
        <v>7761</v>
      </c>
      <c r="TN373" s="16">
        <v>1800</v>
      </c>
      <c r="TO373" s="16">
        <v>0</v>
      </c>
      <c r="TP373" s="16">
        <v>850</v>
      </c>
      <c r="TQ373" s="16">
        <v>1000</v>
      </c>
      <c r="TR373" s="16">
        <v>200</v>
      </c>
      <c r="TS373" s="16">
        <v>50</v>
      </c>
      <c r="TT373" s="16">
        <v>0</v>
      </c>
      <c r="TU373" s="16">
        <v>100</v>
      </c>
      <c r="TV373" s="16">
        <v>600</v>
      </c>
      <c r="TW373" s="16">
        <v>0</v>
      </c>
      <c r="TX373" s="16">
        <v>400</v>
      </c>
      <c r="TZ373" s="16" t="s">
        <v>7364</v>
      </c>
      <c r="UA373" s="16" t="s">
        <v>8715</v>
      </c>
      <c r="UB373" s="16">
        <v>0</v>
      </c>
      <c r="UC373" s="16" t="s">
        <v>843</v>
      </c>
      <c r="UD373" s="16" t="s">
        <v>843</v>
      </c>
      <c r="UE373" s="16" t="s">
        <v>844</v>
      </c>
      <c r="UF373" s="16" t="s">
        <v>844</v>
      </c>
      <c r="UG373" s="16" t="s">
        <v>843</v>
      </c>
      <c r="UH373" s="16" t="s">
        <v>843</v>
      </c>
      <c r="VK373" s="16" t="s">
        <v>6102</v>
      </c>
      <c r="VL373" s="16" t="s">
        <v>843</v>
      </c>
      <c r="VM373" s="16" t="s">
        <v>843</v>
      </c>
      <c r="VN373" s="16" t="s">
        <v>843</v>
      </c>
      <c r="VO373" s="16" t="s">
        <v>843</v>
      </c>
      <c r="VP373" s="16" t="s">
        <v>844</v>
      </c>
      <c r="VQ373" s="16" t="s">
        <v>843</v>
      </c>
      <c r="VR373" s="16" t="s">
        <v>843</v>
      </c>
      <c r="VS373" s="16" t="s">
        <v>843</v>
      </c>
      <c r="VT373" s="16" t="s">
        <v>843</v>
      </c>
      <c r="VV373" s="16">
        <v>2500</v>
      </c>
      <c r="VX373" s="16" t="s">
        <v>6028</v>
      </c>
      <c r="VY373" s="16" t="s">
        <v>844</v>
      </c>
      <c r="VZ373" s="16" t="s">
        <v>843</v>
      </c>
      <c r="WA373" s="16" t="s">
        <v>843</v>
      </c>
      <c r="WB373" s="16" t="s">
        <v>843</v>
      </c>
      <c r="WC373" s="16" t="s">
        <v>843</v>
      </c>
      <c r="WD373" s="16" t="s">
        <v>843</v>
      </c>
      <c r="WE373" s="16" t="s">
        <v>843</v>
      </c>
      <c r="WF373" s="16" t="s">
        <v>843</v>
      </c>
      <c r="WH373" s="16">
        <v>1625</v>
      </c>
      <c r="WO373" s="16" t="s">
        <v>6926</v>
      </c>
      <c r="YN373" s="16" t="s">
        <v>864</v>
      </c>
      <c r="YP373" s="16" t="s">
        <v>7978</v>
      </c>
      <c r="YR373" s="16" t="s">
        <v>10676</v>
      </c>
      <c r="YS373" s="16" t="s">
        <v>10677</v>
      </c>
      <c r="YT373" s="16" t="s">
        <v>8694</v>
      </c>
      <c r="YU373" s="16" t="s">
        <v>10678</v>
      </c>
      <c r="YV373" s="16" t="s">
        <v>8696</v>
      </c>
      <c r="YW373" s="16" t="s">
        <v>844</v>
      </c>
      <c r="YX373" s="16" t="s">
        <v>8696</v>
      </c>
      <c r="YY373" s="16" t="s">
        <v>8718</v>
      </c>
      <c r="YZ373" s="16" t="s">
        <v>843</v>
      </c>
      <c r="ZA373" s="16" t="s">
        <v>8963</v>
      </c>
      <c r="ZB373" s="16">
        <v>4133.33</v>
      </c>
      <c r="ZC373" s="16" t="s">
        <v>8906</v>
      </c>
      <c r="ZD373" s="16" t="s">
        <v>843</v>
      </c>
      <c r="ZE373" s="16" t="s">
        <v>8901</v>
      </c>
      <c r="ZF373" s="16" t="s">
        <v>9054</v>
      </c>
      <c r="ZG373" s="16" t="s">
        <v>8723</v>
      </c>
      <c r="ZH373" s="16" t="s">
        <v>8700</v>
      </c>
      <c r="ZI373" s="16" t="s">
        <v>8778</v>
      </c>
      <c r="ZJ373" s="16" t="s">
        <v>8700</v>
      </c>
      <c r="ZK373" s="16" t="s">
        <v>843</v>
      </c>
      <c r="ZL373" s="16" t="s">
        <v>8701</v>
      </c>
      <c r="ZM373" s="16" t="s">
        <v>843</v>
      </c>
      <c r="ZN373" s="16" t="s">
        <v>8742</v>
      </c>
      <c r="ZO373" s="16" t="s">
        <v>487</v>
      </c>
      <c r="ZP373" s="16" t="s">
        <v>487</v>
      </c>
      <c r="ZQ373" s="16" t="s">
        <v>486</v>
      </c>
      <c r="ZR373" s="16" t="s">
        <v>486</v>
      </c>
      <c r="ZS373" s="16" t="s">
        <v>844</v>
      </c>
      <c r="ZT373" s="16" t="s">
        <v>8705</v>
      </c>
      <c r="ZU373" s="16" t="s">
        <v>8706</v>
      </c>
      <c r="ZV373" s="16" t="s">
        <v>487</v>
      </c>
      <c r="ZW373" s="16" t="s">
        <v>843</v>
      </c>
      <c r="ZX373" s="16" t="s">
        <v>843</v>
      </c>
      <c r="ZY373" s="16" t="s">
        <v>843</v>
      </c>
      <c r="ZZ373" s="16" t="s">
        <v>844</v>
      </c>
      <c r="AAA373" s="16" t="s">
        <v>844</v>
      </c>
      <c r="AAB373" s="16" t="s">
        <v>843</v>
      </c>
      <c r="AAC373" s="16">
        <v>0</v>
      </c>
      <c r="AAD373" s="16" t="s">
        <v>843</v>
      </c>
      <c r="AAE373" s="16" t="s">
        <v>844</v>
      </c>
      <c r="AAF373" s="16" t="s">
        <v>843</v>
      </c>
      <c r="AAG373" s="16" t="s">
        <v>843</v>
      </c>
      <c r="AAH373" s="16" t="s">
        <v>843</v>
      </c>
      <c r="AAI373" s="16" t="s">
        <v>843</v>
      </c>
      <c r="AAJ373" s="16" t="s">
        <v>606</v>
      </c>
      <c r="AAK373" s="16" t="s">
        <v>645</v>
      </c>
      <c r="AAL373" s="16" t="s">
        <v>905</v>
      </c>
      <c r="AAM373" s="16" t="s">
        <v>663</v>
      </c>
      <c r="AAN373" s="16" t="s">
        <v>8707</v>
      </c>
      <c r="AAO373" s="16" t="s">
        <v>1018</v>
      </c>
      <c r="AAP373" s="16" t="s">
        <v>8708</v>
      </c>
      <c r="AAQ373" s="16" t="s">
        <v>8908</v>
      </c>
      <c r="AAS373" s="16">
        <v>2798.71</v>
      </c>
      <c r="AAT373" s="16" t="s">
        <v>782</v>
      </c>
      <c r="AAU373" s="16" t="s">
        <v>1068</v>
      </c>
      <c r="AAV373" s="16" t="s">
        <v>782</v>
      </c>
      <c r="AAW373" s="16" t="s">
        <v>782</v>
      </c>
      <c r="AAX373" s="16" t="s">
        <v>844</v>
      </c>
      <c r="AAY373" s="16" t="s">
        <v>8727</v>
      </c>
      <c r="AAZ373" s="16" t="s">
        <v>782</v>
      </c>
      <c r="ABA373" s="16" t="s">
        <v>783</v>
      </c>
      <c r="ABB373" s="16" t="s">
        <v>783</v>
      </c>
      <c r="ABC373" s="16" t="s">
        <v>783</v>
      </c>
      <c r="ABD373" s="16" t="s">
        <v>782</v>
      </c>
      <c r="ABE373" s="16" t="s">
        <v>783</v>
      </c>
      <c r="ABF373" s="16" t="s">
        <v>782</v>
      </c>
      <c r="ABG373" s="16" t="s">
        <v>783</v>
      </c>
      <c r="ABH373" s="16" t="s">
        <v>783</v>
      </c>
      <c r="ABI373" s="16" t="s">
        <v>782</v>
      </c>
      <c r="ABJ373" s="16" t="s">
        <v>783</v>
      </c>
      <c r="ABK373" s="16" t="s">
        <v>782</v>
      </c>
      <c r="ABL373" s="16" t="s">
        <v>8785</v>
      </c>
      <c r="ABM373" s="16" t="s">
        <v>843</v>
      </c>
      <c r="ABN373" s="16" t="s">
        <v>1033</v>
      </c>
      <c r="ABO373" s="16" t="s">
        <v>486</v>
      </c>
      <c r="ABP373" s="16" t="s">
        <v>972</v>
      </c>
      <c r="ABQ373" s="16" t="s">
        <v>4294</v>
      </c>
      <c r="ABR373" s="16" t="s">
        <v>474</v>
      </c>
      <c r="ABS373" s="16" t="s">
        <v>457</v>
      </c>
      <c r="ABT373" s="16" t="s">
        <v>844</v>
      </c>
      <c r="ABU373" s="16" t="s">
        <v>844</v>
      </c>
      <c r="ABV373" s="16" t="s">
        <v>486</v>
      </c>
      <c r="ABW373" s="16" t="s">
        <v>487</v>
      </c>
      <c r="ABX373" s="16" t="s">
        <v>893</v>
      </c>
      <c r="ABY373" s="16" t="s">
        <v>486</v>
      </c>
      <c r="ABZ373" s="16" t="s">
        <v>486</v>
      </c>
      <c r="ACA373" s="16" t="s">
        <v>761</v>
      </c>
      <c r="ACB373" s="16" t="s">
        <v>774</v>
      </c>
      <c r="ACC373" s="16" t="s">
        <v>737</v>
      </c>
      <c r="ACD373" s="16" t="s">
        <v>486</v>
      </c>
      <c r="ACE373" s="16" t="s">
        <v>486</v>
      </c>
      <c r="ACG373" s="16" t="s">
        <v>1014</v>
      </c>
      <c r="ACH373" s="16" t="s">
        <v>1009</v>
      </c>
      <c r="ACI373" s="16" t="s">
        <v>462</v>
      </c>
      <c r="ACJ373" s="16">
        <v>1.1910000000000001</v>
      </c>
      <c r="ACK373" s="16" t="s">
        <v>478</v>
      </c>
      <c r="ACL373" s="16" t="s">
        <v>740</v>
      </c>
      <c r="ACM373" s="16" t="s">
        <v>1193</v>
      </c>
      <c r="ACN373" s="16" t="s">
        <v>1169</v>
      </c>
      <c r="ACO373" s="16" t="s">
        <v>1856</v>
      </c>
      <c r="ACP373" s="16">
        <v>1625</v>
      </c>
      <c r="ACQ373" s="16" t="s">
        <v>1201</v>
      </c>
      <c r="ACR373" s="16" t="s">
        <v>1644</v>
      </c>
      <c r="ACS373" s="16" t="s">
        <v>686</v>
      </c>
      <c r="ACT373" s="16" t="s">
        <v>1522</v>
      </c>
      <c r="ACU373" s="16" t="s">
        <v>833</v>
      </c>
      <c r="ACV373" s="16" t="s">
        <v>8711</v>
      </c>
      <c r="ACW373" s="16" t="s">
        <v>878</v>
      </c>
      <c r="ACX373" s="16" t="s">
        <v>1916</v>
      </c>
      <c r="ACY373" s="16" t="s">
        <v>1949</v>
      </c>
      <c r="ACZ373" s="16">
        <v>1</v>
      </c>
      <c r="ADA373" s="16">
        <v>1</v>
      </c>
      <c r="ADB373" s="16">
        <v>1</v>
      </c>
      <c r="ADC373" s="16">
        <v>1</v>
      </c>
      <c r="ADD373" s="16">
        <v>1</v>
      </c>
      <c r="ADE373" s="16" t="s">
        <v>8712</v>
      </c>
      <c r="ADF373" s="16">
        <v>0</v>
      </c>
      <c r="ADG373" s="16" t="s">
        <v>486</v>
      </c>
      <c r="ADH373" s="16">
        <v>1</v>
      </c>
      <c r="ADI373" s="16" t="s">
        <v>486</v>
      </c>
      <c r="ADJ373" s="16" t="s">
        <v>1743</v>
      </c>
      <c r="ADK373" s="16" t="s">
        <v>13194</v>
      </c>
      <c r="ADL373" s="16" t="s">
        <v>1764</v>
      </c>
      <c r="ADM373" s="16" t="s">
        <v>13195</v>
      </c>
      <c r="ADN373" s="16" t="s">
        <v>13196</v>
      </c>
      <c r="ADO373" s="16" t="s">
        <v>13197</v>
      </c>
      <c r="ADP373" s="16" t="s">
        <v>13196</v>
      </c>
      <c r="ADQ373" s="16" t="s">
        <v>1751</v>
      </c>
      <c r="ADR373" s="16" t="s">
        <v>13194</v>
      </c>
      <c r="ADS373" s="16" t="s">
        <v>13196</v>
      </c>
      <c r="ADU373" s="16" t="s">
        <v>1763</v>
      </c>
      <c r="ADW373" s="16" t="s">
        <v>13199</v>
      </c>
      <c r="ADY373" s="16" t="s">
        <v>1062</v>
      </c>
      <c r="AEA373" s="16">
        <v>4133.3333333333303</v>
      </c>
      <c r="AEC373" s="16" t="s">
        <v>1058</v>
      </c>
      <c r="AED373" s="16">
        <v>2798.71</v>
      </c>
      <c r="AEE373" s="16" t="s">
        <v>952</v>
      </c>
      <c r="AEG373" s="16">
        <v>4125</v>
      </c>
      <c r="AEI373" s="16">
        <v>1800</v>
      </c>
      <c r="AEK373" s="16">
        <v>850</v>
      </c>
      <c r="AEL373" s="16">
        <v>1000</v>
      </c>
      <c r="AEM373" s="16">
        <v>600</v>
      </c>
      <c r="AEN373" s="16">
        <v>200</v>
      </c>
      <c r="AEO373" s="16">
        <v>50</v>
      </c>
      <c r="AEP373" s="16">
        <v>100</v>
      </c>
    </row>
    <row r="374" spans="1:823" x14ac:dyDescent="0.25">
      <c r="A374" s="30">
        <v>45833</v>
      </c>
      <c r="B374" s="16" t="s">
        <v>10679</v>
      </c>
      <c r="C374" s="16" t="s">
        <v>867</v>
      </c>
      <c r="D374" s="16" t="s">
        <v>867</v>
      </c>
      <c r="E374" s="16">
        <v>25</v>
      </c>
      <c r="F374" s="16" t="s">
        <v>8153</v>
      </c>
      <c r="G374" s="16" t="s">
        <v>4113</v>
      </c>
      <c r="I374" s="16" t="s">
        <v>4148</v>
      </c>
      <c r="Z374" s="16" t="s">
        <v>997</v>
      </c>
      <c r="AA374" s="16" t="s">
        <v>470</v>
      </c>
      <c r="AB374" s="16">
        <v>2</v>
      </c>
      <c r="AC374" s="16" t="s">
        <v>1056</v>
      </c>
      <c r="AD374" s="16" t="s">
        <v>843</v>
      </c>
      <c r="AE374" s="16" t="s">
        <v>843</v>
      </c>
      <c r="AF374" s="16" t="s">
        <v>1056</v>
      </c>
      <c r="AG374" s="16" t="s">
        <v>843</v>
      </c>
      <c r="AH374" s="16" t="s">
        <v>1056</v>
      </c>
      <c r="AI374" s="16" t="s">
        <v>843</v>
      </c>
      <c r="AJ374" s="16" t="s">
        <v>843</v>
      </c>
      <c r="AK374" s="16" t="s">
        <v>843</v>
      </c>
      <c r="AM374" s="16" t="s">
        <v>737</v>
      </c>
      <c r="AN374" s="16" t="s">
        <v>759</v>
      </c>
      <c r="AP374" s="16" t="s">
        <v>768</v>
      </c>
      <c r="AR374" s="16" t="s">
        <v>6910</v>
      </c>
      <c r="BB374" s="16">
        <v>2</v>
      </c>
      <c r="BC374" s="16" t="s">
        <v>7878</v>
      </c>
      <c r="BE374" s="16" t="s">
        <v>5101</v>
      </c>
      <c r="BV374" s="16" t="s">
        <v>4433</v>
      </c>
      <c r="BW374" s="16" t="s">
        <v>844</v>
      </c>
      <c r="BX374" s="16" t="s">
        <v>843</v>
      </c>
      <c r="BY374" s="16" t="s">
        <v>843</v>
      </c>
      <c r="BZ374" s="16" t="s">
        <v>843</v>
      </c>
      <c r="CA374" s="16" t="s">
        <v>843</v>
      </c>
      <c r="CB374" s="16" t="s">
        <v>843</v>
      </c>
      <c r="CC374" s="16" t="s">
        <v>843</v>
      </c>
      <c r="CD374" s="16" t="s">
        <v>843</v>
      </c>
      <c r="CE374" s="16" t="s">
        <v>843</v>
      </c>
      <c r="CF374" s="16" t="s">
        <v>843</v>
      </c>
      <c r="CG374" s="16" t="s">
        <v>843</v>
      </c>
      <c r="CH374" s="16" t="s">
        <v>843</v>
      </c>
      <c r="CI374" s="16" t="s">
        <v>843</v>
      </c>
      <c r="CJ374" s="16" t="s">
        <v>843</v>
      </c>
      <c r="CK374" s="16" t="s">
        <v>843</v>
      </c>
      <c r="CP374" s="16" t="s">
        <v>865</v>
      </c>
      <c r="DX374" s="16" t="s">
        <v>867</v>
      </c>
      <c r="DY374" s="16" t="s">
        <v>867</v>
      </c>
      <c r="GC374" s="16" t="s">
        <v>2337</v>
      </c>
      <c r="GD374" s="16" t="s">
        <v>9150</v>
      </c>
      <c r="GF374" s="16" t="s">
        <v>867</v>
      </c>
      <c r="GG374" s="16" t="s">
        <v>867</v>
      </c>
      <c r="GV374" s="16" t="s">
        <v>5443</v>
      </c>
      <c r="GW374" s="16" t="s">
        <v>843</v>
      </c>
      <c r="GX374" s="16" t="s">
        <v>844</v>
      </c>
      <c r="GY374" s="16" t="s">
        <v>843</v>
      </c>
      <c r="GZ374" s="16" t="s">
        <v>843</v>
      </c>
      <c r="HA374" s="16" t="s">
        <v>843</v>
      </c>
      <c r="HB374" s="16" t="s">
        <v>843</v>
      </c>
      <c r="HC374" s="16" t="s">
        <v>843</v>
      </c>
      <c r="HD374" s="16" t="s">
        <v>843</v>
      </c>
      <c r="HE374" s="16" t="s">
        <v>843</v>
      </c>
      <c r="HF374" s="16" t="s">
        <v>843</v>
      </c>
      <c r="HH374" s="16" t="s">
        <v>5456</v>
      </c>
      <c r="HK374" s="16" t="s">
        <v>865</v>
      </c>
      <c r="HM374" s="16" t="s">
        <v>865</v>
      </c>
      <c r="HZ374" s="16" t="s">
        <v>7944</v>
      </c>
      <c r="KE374" s="16" t="s">
        <v>5585</v>
      </c>
      <c r="KG374" s="16" t="s">
        <v>7018</v>
      </c>
      <c r="KH374" s="16" t="s">
        <v>7033</v>
      </c>
      <c r="KI374" s="16" t="s">
        <v>865</v>
      </c>
      <c r="LG374" s="16" t="s">
        <v>867</v>
      </c>
      <c r="LH374" s="16" t="s">
        <v>867</v>
      </c>
      <c r="LI374" s="16" t="s">
        <v>867</v>
      </c>
      <c r="LJ374" s="16" t="s">
        <v>867</v>
      </c>
      <c r="LK374" s="16" t="s">
        <v>867</v>
      </c>
      <c r="LL374" s="16" t="s">
        <v>5690</v>
      </c>
      <c r="LM374" s="16" t="s">
        <v>843</v>
      </c>
      <c r="LN374" s="16" t="s">
        <v>843</v>
      </c>
      <c r="LO374" s="16" t="s">
        <v>843</v>
      </c>
      <c r="LP374" s="16" t="s">
        <v>843</v>
      </c>
      <c r="LQ374" s="16" t="s">
        <v>843</v>
      </c>
      <c r="LR374" s="16" t="s">
        <v>843</v>
      </c>
      <c r="LS374" s="16" t="s">
        <v>843</v>
      </c>
      <c r="LT374" s="16" t="s">
        <v>843</v>
      </c>
      <c r="LU374" s="16" t="s">
        <v>843</v>
      </c>
      <c r="LV374" s="16" t="s">
        <v>843</v>
      </c>
      <c r="LW374" s="16" t="s">
        <v>843</v>
      </c>
      <c r="LX374" s="16" t="s">
        <v>844</v>
      </c>
      <c r="LY374" s="16" t="s">
        <v>843</v>
      </c>
      <c r="LZ374" s="16" t="s">
        <v>843</v>
      </c>
      <c r="MA374" s="16" t="s">
        <v>843</v>
      </c>
      <c r="MC374" s="16" t="s">
        <v>5694</v>
      </c>
      <c r="MD374" s="16" t="s">
        <v>844</v>
      </c>
      <c r="ME374" s="16" t="s">
        <v>843</v>
      </c>
      <c r="MF374" s="16" t="s">
        <v>843</v>
      </c>
      <c r="MG374" s="16" t="s">
        <v>843</v>
      </c>
      <c r="MH374" s="16" t="s">
        <v>843</v>
      </c>
      <c r="MI374" s="16" t="s">
        <v>843</v>
      </c>
      <c r="MJ374" s="16" t="s">
        <v>843</v>
      </c>
      <c r="MK374" s="16" t="s">
        <v>843</v>
      </c>
      <c r="ML374" s="16" t="s">
        <v>843</v>
      </c>
      <c r="MM374" s="16" t="s">
        <v>843</v>
      </c>
      <c r="MN374" s="16" t="s">
        <v>843</v>
      </c>
      <c r="MO374" s="16" t="s">
        <v>843</v>
      </c>
      <c r="MP374" s="16" t="s">
        <v>843</v>
      </c>
      <c r="MQ374" s="16" t="s">
        <v>843</v>
      </c>
      <c r="MR374" s="16" t="s">
        <v>843</v>
      </c>
      <c r="MS374" s="16" t="s">
        <v>843</v>
      </c>
      <c r="MT374" s="16" t="s">
        <v>843</v>
      </c>
      <c r="MU374" s="16" t="s">
        <v>843</v>
      </c>
      <c r="MV374" s="16" t="s">
        <v>843</v>
      </c>
      <c r="PC374" s="16" t="s">
        <v>865</v>
      </c>
      <c r="PD374" s="16" t="s">
        <v>865</v>
      </c>
      <c r="PY374" s="16" t="s">
        <v>865</v>
      </c>
      <c r="QP374" s="16" t="s">
        <v>865</v>
      </c>
      <c r="QR374" s="16" t="s">
        <v>867</v>
      </c>
      <c r="QT374" s="16" t="s">
        <v>867</v>
      </c>
      <c r="QV374" s="16" t="s">
        <v>865</v>
      </c>
      <c r="QX374" s="16" t="s">
        <v>865</v>
      </c>
      <c r="QY374" s="16" t="s">
        <v>867</v>
      </c>
      <c r="RD374" s="16" t="s">
        <v>7708</v>
      </c>
      <c r="RF374" s="16" t="s">
        <v>865</v>
      </c>
      <c r="RH374" s="16" t="s">
        <v>865</v>
      </c>
      <c r="RJ374" s="16" t="s">
        <v>865</v>
      </c>
      <c r="RN374" s="16" t="s">
        <v>7720</v>
      </c>
      <c r="RP374" s="16" t="s">
        <v>867</v>
      </c>
      <c r="RR374" s="16" t="s">
        <v>7720</v>
      </c>
      <c r="RT374" s="16" t="s">
        <v>7720</v>
      </c>
      <c r="RV374" s="16" t="s">
        <v>7720</v>
      </c>
      <c r="RX374" s="16" t="s">
        <v>7720</v>
      </c>
      <c r="RZ374" s="16" t="s">
        <v>867</v>
      </c>
      <c r="SQ374" s="16" t="s">
        <v>867</v>
      </c>
      <c r="SS374" s="16" t="s">
        <v>7296</v>
      </c>
      <c r="ST374" s="16" t="s">
        <v>7764</v>
      </c>
      <c r="TN374" s="16">
        <v>2000</v>
      </c>
      <c r="TO374" s="16">
        <v>3000</v>
      </c>
      <c r="TP374" s="16">
        <v>1200</v>
      </c>
      <c r="TQ374" s="16">
        <v>0</v>
      </c>
      <c r="TR374" s="16">
        <v>200</v>
      </c>
      <c r="TS374" s="16">
        <v>60</v>
      </c>
      <c r="TT374" s="16">
        <v>0</v>
      </c>
      <c r="TU374" s="16">
        <v>200</v>
      </c>
      <c r="TV374" s="16">
        <v>0</v>
      </c>
      <c r="TW374" s="16">
        <v>0</v>
      </c>
      <c r="TZ374" s="16" t="s">
        <v>7364</v>
      </c>
      <c r="UA374" s="16" t="s">
        <v>5941</v>
      </c>
      <c r="UB374" s="16">
        <v>0</v>
      </c>
      <c r="UC374" s="16" t="s">
        <v>844</v>
      </c>
      <c r="UD374" s="16" t="s">
        <v>843</v>
      </c>
      <c r="UE374" s="16" t="s">
        <v>843</v>
      </c>
      <c r="UF374" s="16" t="s">
        <v>843</v>
      </c>
      <c r="UG374" s="16" t="s">
        <v>843</v>
      </c>
      <c r="UH374" s="16" t="s">
        <v>843</v>
      </c>
      <c r="UL374" s="16">
        <v>7000</v>
      </c>
      <c r="WO374" s="16" t="s">
        <v>6926</v>
      </c>
      <c r="YN374" s="16" t="s">
        <v>7040</v>
      </c>
      <c r="YP374" s="16" t="s">
        <v>7978</v>
      </c>
      <c r="YR374" s="16" t="s">
        <v>10680</v>
      </c>
      <c r="YS374" s="16" t="s">
        <v>10681</v>
      </c>
      <c r="YT374" s="16" t="s">
        <v>8694</v>
      </c>
      <c r="YU374" s="16" t="s">
        <v>10682</v>
      </c>
      <c r="YV374" s="16" t="s">
        <v>8696</v>
      </c>
      <c r="YW374" s="16" t="s">
        <v>844</v>
      </c>
      <c r="YX374" s="16" t="s">
        <v>8696</v>
      </c>
      <c r="YY374" s="16" t="s">
        <v>843</v>
      </c>
      <c r="YZ374" s="16" t="s">
        <v>843</v>
      </c>
      <c r="ZB374" s="16">
        <v>6660</v>
      </c>
      <c r="ZC374" s="16" t="s">
        <v>8888</v>
      </c>
      <c r="ZD374" s="16" t="s">
        <v>8763</v>
      </c>
      <c r="ZE374" s="16" t="s">
        <v>843</v>
      </c>
      <c r="ZF374" s="16" t="s">
        <v>843</v>
      </c>
      <c r="ZG374" s="16" t="s">
        <v>8752</v>
      </c>
      <c r="ZH374" s="16" t="s">
        <v>8700</v>
      </c>
      <c r="ZI374" s="16" t="s">
        <v>8804</v>
      </c>
      <c r="ZK374" s="16" t="s">
        <v>843</v>
      </c>
      <c r="ZL374" s="16" t="s">
        <v>8752</v>
      </c>
      <c r="ZM374" s="16" t="s">
        <v>843</v>
      </c>
      <c r="ZN374" s="16" t="s">
        <v>8815</v>
      </c>
      <c r="ZO374" s="16" t="s">
        <v>487</v>
      </c>
      <c r="ZP374" s="16" t="s">
        <v>487</v>
      </c>
      <c r="ZQ374" s="16" t="s">
        <v>487</v>
      </c>
      <c r="ZR374" s="16" t="s">
        <v>486</v>
      </c>
      <c r="ZS374" s="16" t="s">
        <v>844</v>
      </c>
      <c r="ZT374" s="16" t="s">
        <v>8705</v>
      </c>
      <c r="ZU374" s="16" t="s">
        <v>8706</v>
      </c>
      <c r="ZV374" s="16" t="s">
        <v>487</v>
      </c>
      <c r="ZW374" s="16" t="s">
        <v>843</v>
      </c>
      <c r="ZX374" s="16" t="s">
        <v>1056</v>
      </c>
      <c r="ZY374" s="16" t="s">
        <v>1056</v>
      </c>
      <c r="ZZ374" s="16" t="s">
        <v>843</v>
      </c>
      <c r="AAA374" s="16" t="s">
        <v>843</v>
      </c>
      <c r="AAB374" s="16" t="s">
        <v>843</v>
      </c>
      <c r="AAC374" s="16">
        <v>1</v>
      </c>
      <c r="AAD374" s="16" t="s">
        <v>1056</v>
      </c>
      <c r="AAE374" s="16" t="s">
        <v>843</v>
      </c>
      <c r="AAF374" s="16" t="s">
        <v>843</v>
      </c>
      <c r="AAG374" s="16" t="s">
        <v>843</v>
      </c>
      <c r="AAH374" s="16" t="s">
        <v>843</v>
      </c>
      <c r="AAI374" s="16" t="s">
        <v>843</v>
      </c>
      <c r="AAJ374" s="16" t="s">
        <v>600</v>
      </c>
      <c r="AAK374" s="16" t="s">
        <v>639</v>
      </c>
      <c r="AAL374" s="16" t="s">
        <v>905</v>
      </c>
      <c r="AAM374" s="16" t="s">
        <v>663</v>
      </c>
      <c r="AAN374" s="16" t="s">
        <v>8707</v>
      </c>
      <c r="AAO374" s="16" t="s">
        <v>1018</v>
      </c>
      <c r="AAP374" s="16" t="s">
        <v>8708</v>
      </c>
      <c r="AAS374" s="16">
        <v>7000</v>
      </c>
      <c r="AAT374" s="16" t="s">
        <v>1068</v>
      </c>
      <c r="AAU374" s="16" t="s">
        <v>782</v>
      </c>
      <c r="AAV374" s="16" t="s">
        <v>782</v>
      </c>
      <c r="AAW374" s="16" t="s">
        <v>782</v>
      </c>
      <c r="AAX374" s="16" t="s">
        <v>844</v>
      </c>
      <c r="AAY374" s="16" t="s">
        <v>8727</v>
      </c>
      <c r="AAZ374" s="16" t="s">
        <v>782</v>
      </c>
      <c r="ABA374" s="16" t="s">
        <v>783</v>
      </c>
      <c r="ABB374" s="16" t="s">
        <v>782</v>
      </c>
      <c r="ABC374" s="16" t="s">
        <v>783</v>
      </c>
      <c r="ABD374" s="16" t="s">
        <v>783</v>
      </c>
      <c r="ABE374" s="16" t="s">
        <v>783</v>
      </c>
      <c r="ABF374" s="16" t="s">
        <v>782</v>
      </c>
      <c r="ABG374" s="16" t="s">
        <v>783</v>
      </c>
      <c r="ABH374" s="16" t="s">
        <v>783</v>
      </c>
      <c r="ABI374" s="16" t="s">
        <v>783</v>
      </c>
      <c r="ABJ374" s="16" t="s">
        <v>783</v>
      </c>
      <c r="ABK374" s="16" t="s">
        <v>782</v>
      </c>
      <c r="ABL374" s="16" t="s">
        <v>8743</v>
      </c>
      <c r="ABM374" s="16" t="s">
        <v>843</v>
      </c>
      <c r="ABN374" s="16" t="s">
        <v>1033</v>
      </c>
      <c r="ABP374" s="16" t="s">
        <v>972</v>
      </c>
      <c r="ABQ374" s="16" t="s">
        <v>4300</v>
      </c>
      <c r="ABR374" s="16" t="s">
        <v>470</v>
      </c>
      <c r="ABS374" s="16" t="s">
        <v>445</v>
      </c>
      <c r="ABT374" s="16" t="s">
        <v>1056</v>
      </c>
      <c r="ABU374" s="16" t="s">
        <v>1056</v>
      </c>
      <c r="ABV374" s="16" t="s">
        <v>487</v>
      </c>
      <c r="ABW374" s="16" t="s">
        <v>486</v>
      </c>
      <c r="ABX374" s="16" t="s">
        <v>892</v>
      </c>
      <c r="ABY374" s="16" t="s">
        <v>486</v>
      </c>
      <c r="ABZ374" s="16" t="s">
        <v>486</v>
      </c>
      <c r="ACA374" s="16" t="s">
        <v>759</v>
      </c>
      <c r="ACB374" s="16" t="s">
        <v>768</v>
      </c>
      <c r="ACC374" s="16" t="s">
        <v>737</v>
      </c>
      <c r="ACD374" s="16" t="s">
        <v>487</v>
      </c>
      <c r="ACE374" s="16" t="s">
        <v>486</v>
      </c>
      <c r="ACG374" s="16" t="s">
        <v>1014</v>
      </c>
      <c r="ACH374" s="16" t="s">
        <v>1009</v>
      </c>
      <c r="ACI374" s="16" t="s">
        <v>462</v>
      </c>
      <c r="ACJ374" s="16">
        <v>1.1910000000000001</v>
      </c>
      <c r="ACK374" s="16" t="s">
        <v>478</v>
      </c>
      <c r="ACL374" s="16" t="s">
        <v>738</v>
      </c>
      <c r="ACM374" s="16" t="s">
        <v>1188</v>
      </c>
      <c r="ACN374" s="16" t="s">
        <v>1169</v>
      </c>
      <c r="ACO374" s="16" t="s">
        <v>1856</v>
      </c>
      <c r="ACQ374" s="16" t="s">
        <v>1202</v>
      </c>
      <c r="ACR374" s="16" t="s">
        <v>1645</v>
      </c>
      <c r="ACS374" s="16" t="s">
        <v>669</v>
      </c>
      <c r="ACT374" s="16" t="s">
        <v>1522</v>
      </c>
      <c r="ACU374" s="16" t="s">
        <v>831</v>
      </c>
      <c r="ACV374" s="16" t="s">
        <v>8756</v>
      </c>
      <c r="ACW374" s="16" t="s">
        <v>445</v>
      </c>
      <c r="ACX374" s="16" t="s">
        <v>1914</v>
      </c>
      <c r="ACY374" s="16" t="s">
        <v>1949</v>
      </c>
      <c r="ACZ374" s="16">
        <v>1</v>
      </c>
      <c r="ADA374" s="16">
        <v>1</v>
      </c>
      <c r="ADB374" s="16">
        <v>1</v>
      </c>
      <c r="ADC374" s="16">
        <v>1</v>
      </c>
      <c r="ADD374" s="16">
        <v>1</v>
      </c>
      <c r="ADE374" s="16" t="s">
        <v>8712</v>
      </c>
      <c r="ADF374" s="16">
        <v>0</v>
      </c>
      <c r="ADG374" s="16" t="s">
        <v>486</v>
      </c>
      <c r="ADH374" s="16">
        <v>2</v>
      </c>
      <c r="ADI374" s="16" t="s">
        <v>486</v>
      </c>
      <c r="ADJ374" s="16" t="s">
        <v>1743</v>
      </c>
      <c r="ADK374" s="16" t="s">
        <v>1743</v>
      </c>
      <c r="ADL374" s="16" t="s">
        <v>1761</v>
      </c>
      <c r="ADM374" s="16" t="s">
        <v>13194</v>
      </c>
      <c r="ADN374" s="16" t="s">
        <v>13196</v>
      </c>
      <c r="ADO374" s="16" t="s">
        <v>13197</v>
      </c>
      <c r="ADP374" s="16" t="s">
        <v>13196</v>
      </c>
      <c r="ADQ374" s="16" t="s">
        <v>13194</v>
      </c>
      <c r="ADR374" s="16" t="s">
        <v>13194</v>
      </c>
      <c r="ADY374" s="16" t="s">
        <v>1062</v>
      </c>
      <c r="AEB374" s="16">
        <v>6660</v>
      </c>
      <c r="AEC374" s="16" t="s">
        <v>1062</v>
      </c>
      <c r="AED374" s="16">
        <v>3500</v>
      </c>
      <c r="AEE374" s="16" t="s">
        <v>952</v>
      </c>
      <c r="AEI374" s="16">
        <v>1000</v>
      </c>
      <c r="AEJ374" s="16">
        <v>1500</v>
      </c>
      <c r="AEK374" s="16">
        <v>600</v>
      </c>
      <c r="AEN374" s="16">
        <v>100</v>
      </c>
      <c r="AEO374" s="16">
        <v>30</v>
      </c>
      <c r="AEP374" s="16">
        <v>100</v>
      </c>
    </row>
    <row r="375" spans="1:823" x14ac:dyDescent="0.25">
      <c r="A375" s="30">
        <v>45833</v>
      </c>
      <c r="B375" s="16" t="s">
        <v>10683</v>
      </c>
      <c r="C375" s="16" t="s">
        <v>867</v>
      </c>
      <c r="D375" s="16" t="s">
        <v>867</v>
      </c>
      <c r="E375" s="16">
        <v>51</v>
      </c>
      <c r="F375" s="16" t="s">
        <v>8153</v>
      </c>
      <c r="G375" s="16" t="s">
        <v>4113</v>
      </c>
      <c r="I375" s="16" t="s">
        <v>4174</v>
      </c>
      <c r="Z375" s="16" t="s">
        <v>993</v>
      </c>
      <c r="AA375" s="16" t="s">
        <v>470</v>
      </c>
      <c r="AB375" s="16">
        <v>1</v>
      </c>
      <c r="AC375" s="16" t="s">
        <v>844</v>
      </c>
      <c r="AD375" s="16" t="s">
        <v>843</v>
      </c>
      <c r="AE375" s="16" t="s">
        <v>843</v>
      </c>
      <c r="AF375" s="16" t="s">
        <v>844</v>
      </c>
      <c r="AG375" s="16" t="s">
        <v>843</v>
      </c>
      <c r="AH375" s="16" t="s">
        <v>844</v>
      </c>
      <c r="AI375" s="16" t="s">
        <v>843</v>
      </c>
      <c r="AJ375" s="16" t="s">
        <v>843</v>
      </c>
      <c r="AK375" s="16" t="s">
        <v>843</v>
      </c>
      <c r="AM375" s="16" t="s">
        <v>737</v>
      </c>
      <c r="AN375" s="16" t="s">
        <v>759</v>
      </c>
      <c r="AP375" s="16" t="s">
        <v>768</v>
      </c>
      <c r="AR375" s="16" t="s">
        <v>6910</v>
      </c>
      <c r="BB375" s="16">
        <v>2</v>
      </c>
      <c r="BC375" s="16" t="s">
        <v>7869</v>
      </c>
      <c r="BE375" s="16" t="s">
        <v>5101</v>
      </c>
      <c r="BV375" s="16" t="s">
        <v>10684</v>
      </c>
      <c r="BW375" s="16" t="s">
        <v>843</v>
      </c>
      <c r="BX375" s="16" t="s">
        <v>844</v>
      </c>
      <c r="BY375" s="16" t="s">
        <v>843</v>
      </c>
      <c r="BZ375" s="16" t="s">
        <v>844</v>
      </c>
      <c r="CA375" s="16" t="s">
        <v>843</v>
      </c>
      <c r="CB375" s="16" t="s">
        <v>843</v>
      </c>
      <c r="CC375" s="16" t="s">
        <v>843</v>
      </c>
      <c r="CD375" s="16" t="s">
        <v>843</v>
      </c>
      <c r="CE375" s="16" t="s">
        <v>843</v>
      </c>
      <c r="CF375" s="16" t="s">
        <v>843</v>
      </c>
      <c r="CG375" s="16" t="s">
        <v>843</v>
      </c>
      <c r="CH375" s="16" t="s">
        <v>844</v>
      </c>
      <c r="CI375" s="16" t="s">
        <v>843</v>
      </c>
      <c r="CJ375" s="16" t="s">
        <v>843</v>
      </c>
      <c r="CK375" s="16" t="s">
        <v>843</v>
      </c>
      <c r="CP375" s="16" t="s">
        <v>865</v>
      </c>
      <c r="DX375" s="16" t="s">
        <v>867</v>
      </c>
      <c r="DY375" s="16" t="s">
        <v>867</v>
      </c>
      <c r="GC375" s="16" t="s">
        <v>2337</v>
      </c>
      <c r="GD375" s="16" t="s">
        <v>9150</v>
      </c>
      <c r="GF375" s="16" t="s">
        <v>867</v>
      </c>
      <c r="GG375" s="16" t="s">
        <v>867</v>
      </c>
      <c r="GV375" s="16" t="s">
        <v>10685</v>
      </c>
      <c r="GW375" s="16" t="s">
        <v>844</v>
      </c>
      <c r="GX375" s="16" t="s">
        <v>844</v>
      </c>
      <c r="GY375" s="16" t="s">
        <v>843</v>
      </c>
      <c r="GZ375" s="16" t="s">
        <v>844</v>
      </c>
      <c r="HA375" s="16" t="s">
        <v>843</v>
      </c>
      <c r="HB375" s="16" t="s">
        <v>843</v>
      </c>
      <c r="HC375" s="16" t="s">
        <v>843</v>
      </c>
      <c r="HD375" s="16" t="s">
        <v>843</v>
      </c>
      <c r="HE375" s="16" t="s">
        <v>843</v>
      </c>
      <c r="HF375" s="16" t="s">
        <v>843</v>
      </c>
      <c r="HH375" s="16" t="s">
        <v>5456</v>
      </c>
      <c r="HK375" s="16" t="s">
        <v>865</v>
      </c>
      <c r="HM375" s="16" t="s">
        <v>865</v>
      </c>
      <c r="HZ375" s="16" t="s">
        <v>7944</v>
      </c>
      <c r="KE375" s="16" t="s">
        <v>5588</v>
      </c>
      <c r="KG375" s="16" t="s">
        <v>7023</v>
      </c>
      <c r="KH375" s="16" t="s">
        <v>7033</v>
      </c>
      <c r="KI375" s="16" t="s">
        <v>867</v>
      </c>
      <c r="KJ375" s="16" t="s">
        <v>10686</v>
      </c>
      <c r="KK375" s="16" t="s">
        <v>844</v>
      </c>
      <c r="KL375" s="16" t="s">
        <v>844</v>
      </c>
      <c r="KM375" s="16" t="s">
        <v>844</v>
      </c>
      <c r="KN375" s="16" t="s">
        <v>843</v>
      </c>
      <c r="KO375" s="16" t="s">
        <v>844</v>
      </c>
      <c r="KP375" s="16" t="s">
        <v>843</v>
      </c>
      <c r="KQ375" s="16" t="s">
        <v>843</v>
      </c>
      <c r="LG375" s="16" t="s">
        <v>867</v>
      </c>
      <c r="LH375" s="16" t="s">
        <v>867</v>
      </c>
      <c r="LI375" s="16" t="s">
        <v>867</v>
      </c>
      <c r="LJ375" s="16" t="s">
        <v>867</v>
      </c>
      <c r="LK375" s="16" t="s">
        <v>867</v>
      </c>
      <c r="LL375" s="16" t="s">
        <v>10687</v>
      </c>
      <c r="LM375" s="16" t="s">
        <v>844</v>
      </c>
      <c r="LN375" s="16" t="s">
        <v>844</v>
      </c>
      <c r="LO375" s="16" t="s">
        <v>844</v>
      </c>
      <c r="LP375" s="16" t="s">
        <v>844</v>
      </c>
      <c r="LQ375" s="16" t="s">
        <v>844</v>
      </c>
      <c r="LR375" s="16" t="s">
        <v>843</v>
      </c>
      <c r="LS375" s="16" t="s">
        <v>843</v>
      </c>
      <c r="LT375" s="16" t="s">
        <v>843</v>
      </c>
      <c r="LU375" s="16" t="s">
        <v>844</v>
      </c>
      <c r="LV375" s="16" t="s">
        <v>844</v>
      </c>
      <c r="LW375" s="16" t="s">
        <v>844</v>
      </c>
      <c r="LX375" s="16" t="s">
        <v>843</v>
      </c>
      <c r="LY375" s="16" t="s">
        <v>843</v>
      </c>
      <c r="LZ375" s="16" t="s">
        <v>843</v>
      </c>
      <c r="MA375" s="16" t="s">
        <v>843</v>
      </c>
      <c r="MC375" s="16" t="s">
        <v>5694</v>
      </c>
      <c r="MD375" s="16" t="s">
        <v>844</v>
      </c>
      <c r="ME375" s="16" t="s">
        <v>843</v>
      </c>
      <c r="MF375" s="16" t="s">
        <v>843</v>
      </c>
      <c r="MG375" s="16" t="s">
        <v>843</v>
      </c>
      <c r="MH375" s="16" t="s">
        <v>843</v>
      </c>
      <c r="MI375" s="16" t="s">
        <v>843</v>
      </c>
      <c r="MJ375" s="16" t="s">
        <v>843</v>
      </c>
      <c r="MK375" s="16" t="s">
        <v>843</v>
      </c>
      <c r="ML375" s="16" t="s">
        <v>843</v>
      </c>
      <c r="MM375" s="16" t="s">
        <v>843</v>
      </c>
      <c r="MN375" s="16" t="s">
        <v>843</v>
      </c>
      <c r="MO375" s="16" t="s">
        <v>843</v>
      </c>
      <c r="MP375" s="16" t="s">
        <v>843</v>
      </c>
      <c r="MQ375" s="16" t="s">
        <v>843</v>
      </c>
      <c r="MR375" s="16" t="s">
        <v>843</v>
      </c>
      <c r="MS375" s="16" t="s">
        <v>843</v>
      </c>
      <c r="MT375" s="16" t="s">
        <v>843</v>
      </c>
      <c r="MU375" s="16" t="s">
        <v>843</v>
      </c>
      <c r="MV375" s="16" t="s">
        <v>843</v>
      </c>
      <c r="PC375" s="16" t="s">
        <v>865</v>
      </c>
      <c r="PD375" s="16" t="s">
        <v>865</v>
      </c>
      <c r="PY375" s="16" t="s">
        <v>865</v>
      </c>
      <c r="QP375" s="16" t="s">
        <v>865</v>
      </c>
      <c r="QR375" s="16" t="s">
        <v>867</v>
      </c>
      <c r="QT375" s="16" t="s">
        <v>867</v>
      </c>
      <c r="QV375" s="16" t="s">
        <v>865</v>
      </c>
      <c r="QX375" s="16" t="s">
        <v>865</v>
      </c>
      <c r="QY375" s="16" t="s">
        <v>867</v>
      </c>
      <c r="RD375" s="16" t="s">
        <v>7712</v>
      </c>
      <c r="RF375" s="16" t="s">
        <v>7712</v>
      </c>
      <c r="RH375" s="16" t="s">
        <v>865</v>
      </c>
      <c r="RJ375" s="16" t="s">
        <v>865</v>
      </c>
      <c r="RN375" s="16" t="s">
        <v>7724</v>
      </c>
      <c r="RP375" s="16" t="s">
        <v>867</v>
      </c>
      <c r="RR375" s="16" t="s">
        <v>867</v>
      </c>
      <c r="RT375" s="16" t="s">
        <v>867</v>
      </c>
      <c r="RV375" s="16" t="s">
        <v>867</v>
      </c>
      <c r="RX375" s="16" t="s">
        <v>7720</v>
      </c>
      <c r="RZ375" s="16" t="s">
        <v>7724</v>
      </c>
      <c r="SQ375" s="16" t="s">
        <v>865</v>
      </c>
      <c r="SS375" s="16" t="s">
        <v>7308</v>
      </c>
      <c r="ST375" s="16" t="s">
        <v>7764</v>
      </c>
      <c r="TN375" s="16">
        <v>3500</v>
      </c>
      <c r="TO375" s="16">
        <v>5000</v>
      </c>
      <c r="TP375" s="16">
        <v>800</v>
      </c>
      <c r="TQ375" s="16">
        <v>1500</v>
      </c>
      <c r="TR375" s="16">
        <v>1500</v>
      </c>
      <c r="TS375" s="16">
        <v>350</v>
      </c>
      <c r="TT375" s="16">
        <v>0</v>
      </c>
      <c r="TU375" s="16">
        <v>250</v>
      </c>
      <c r="TV375" s="16">
        <v>7000</v>
      </c>
      <c r="TW375" s="16">
        <v>4000</v>
      </c>
      <c r="TX375" s="16">
        <v>0</v>
      </c>
      <c r="TZ375" s="16" t="s">
        <v>7364</v>
      </c>
      <c r="UA375" s="16" t="s">
        <v>5971</v>
      </c>
      <c r="UB375" s="16">
        <v>0</v>
      </c>
      <c r="UC375" s="16" t="s">
        <v>843</v>
      </c>
      <c r="UD375" s="16" t="s">
        <v>843</v>
      </c>
      <c r="UE375" s="16" t="s">
        <v>843</v>
      </c>
      <c r="UF375" s="16" t="s">
        <v>844</v>
      </c>
      <c r="UG375" s="16" t="s">
        <v>843</v>
      </c>
      <c r="UH375" s="16" t="s">
        <v>843</v>
      </c>
      <c r="VX375" s="16" t="s">
        <v>6037</v>
      </c>
      <c r="VY375" s="16" t="s">
        <v>843</v>
      </c>
      <c r="VZ375" s="16" t="s">
        <v>843</v>
      </c>
      <c r="WA375" s="16" t="s">
        <v>843</v>
      </c>
      <c r="WB375" s="16" t="s">
        <v>844</v>
      </c>
      <c r="WC375" s="16" t="s">
        <v>843</v>
      </c>
      <c r="WD375" s="16" t="s">
        <v>843</v>
      </c>
      <c r="WE375" s="16" t="s">
        <v>843</v>
      </c>
      <c r="WF375" s="16" t="s">
        <v>843</v>
      </c>
      <c r="WO375" s="16" t="s">
        <v>6926</v>
      </c>
      <c r="YN375" s="16" t="s">
        <v>864</v>
      </c>
      <c r="YP375" s="16" t="s">
        <v>7990</v>
      </c>
      <c r="YR375" s="16" t="s">
        <v>10688</v>
      </c>
      <c r="YS375" s="16" t="s">
        <v>10689</v>
      </c>
      <c r="YT375" s="16" t="s">
        <v>8694</v>
      </c>
      <c r="YU375" s="16" t="s">
        <v>10690</v>
      </c>
      <c r="YV375" s="16" t="s">
        <v>8696</v>
      </c>
      <c r="YW375" s="16" t="s">
        <v>844</v>
      </c>
      <c r="YX375" s="16" t="s">
        <v>8696</v>
      </c>
      <c r="YY375" s="16" t="s">
        <v>8764</v>
      </c>
      <c r="YZ375" s="16" t="s">
        <v>8861</v>
      </c>
      <c r="ZA375" s="16" t="s">
        <v>843</v>
      </c>
      <c r="ZB375" s="16">
        <v>14733.34</v>
      </c>
      <c r="ZC375" s="16" t="s">
        <v>8720</v>
      </c>
      <c r="ZD375" s="16" t="s">
        <v>9075</v>
      </c>
      <c r="ZE375" s="16" t="s">
        <v>9040</v>
      </c>
      <c r="ZF375" s="16" t="s">
        <v>8804</v>
      </c>
      <c r="ZG375" s="16" t="s">
        <v>8722</v>
      </c>
      <c r="ZH375" s="16" t="s">
        <v>8701</v>
      </c>
      <c r="ZI375" s="16" t="s">
        <v>8723</v>
      </c>
      <c r="ZJ375" s="16" t="s">
        <v>843</v>
      </c>
      <c r="ZK375" s="16" t="s">
        <v>8723</v>
      </c>
      <c r="ZL375" s="16" t="s">
        <v>8701</v>
      </c>
      <c r="ZM375" s="16" t="s">
        <v>843</v>
      </c>
      <c r="ZN375" s="16" t="s">
        <v>8755</v>
      </c>
      <c r="ZO375" s="16" t="s">
        <v>486</v>
      </c>
      <c r="ZP375" s="16" t="s">
        <v>487</v>
      </c>
      <c r="ZQ375" s="16" t="s">
        <v>486</v>
      </c>
      <c r="ZR375" s="16" t="s">
        <v>486</v>
      </c>
      <c r="ZS375" s="16" t="s">
        <v>8704</v>
      </c>
      <c r="ZT375" s="16" t="s">
        <v>8705</v>
      </c>
      <c r="ZU375" s="16" t="s">
        <v>9092</v>
      </c>
      <c r="ZV375" s="16" t="s">
        <v>486</v>
      </c>
      <c r="ZW375" s="16" t="s">
        <v>843</v>
      </c>
      <c r="ZX375" s="16" t="s">
        <v>844</v>
      </c>
      <c r="ZY375" s="16" t="s">
        <v>844</v>
      </c>
      <c r="ZZ375" s="16" t="s">
        <v>843</v>
      </c>
      <c r="AAA375" s="16" t="s">
        <v>843</v>
      </c>
      <c r="AAB375" s="16" t="s">
        <v>843</v>
      </c>
      <c r="AAC375" s="16">
        <v>0</v>
      </c>
      <c r="AAD375" s="16" t="s">
        <v>844</v>
      </c>
      <c r="AAE375" s="16" t="s">
        <v>843</v>
      </c>
      <c r="AAF375" s="16" t="s">
        <v>843</v>
      </c>
      <c r="AAG375" s="16" t="s">
        <v>843</v>
      </c>
      <c r="AAH375" s="16" t="s">
        <v>843</v>
      </c>
      <c r="AAI375" s="16" t="s">
        <v>843</v>
      </c>
      <c r="AAJ375" s="16" t="s">
        <v>600</v>
      </c>
      <c r="AAK375" s="16" t="s">
        <v>639</v>
      </c>
      <c r="AAL375" s="16" t="s">
        <v>905</v>
      </c>
      <c r="AAM375" s="16" t="s">
        <v>663</v>
      </c>
      <c r="AAN375" s="16" t="s">
        <v>8707</v>
      </c>
      <c r="AAO375" s="16" t="s">
        <v>1019</v>
      </c>
      <c r="AAP375" s="16" t="s">
        <v>8708</v>
      </c>
      <c r="AAT375" s="16" t="s">
        <v>1068</v>
      </c>
      <c r="AAU375" s="16" t="s">
        <v>1068</v>
      </c>
      <c r="AAV375" s="16" t="s">
        <v>782</v>
      </c>
      <c r="AAW375" s="16" t="s">
        <v>782</v>
      </c>
      <c r="AAX375" s="16" t="s">
        <v>1056</v>
      </c>
      <c r="AAY375" s="16" t="s">
        <v>8727</v>
      </c>
      <c r="AAZ375" s="16" t="s">
        <v>782</v>
      </c>
      <c r="ABA375" s="16" t="s">
        <v>783</v>
      </c>
      <c r="ABB375" s="16" t="s">
        <v>782</v>
      </c>
      <c r="ABC375" s="16" t="s">
        <v>783</v>
      </c>
      <c r="ABD375" s="16" t="s">
        <v>782</v>
      </c>
      <c r="ABE375" s="16" t="s">
        <v>783</v>
      </c>
      <c r="ABF375" s="16" t="s">
        <v>782</v>
      </c>
      <c r="ABG375" s="16" t="s">
        <v>782</v>
      </c>
      <c r="ABH375" s="16" t="s">
        <v>782</v>
      </c>
      <c r="ABI375" s="16" t="s">
        <v>782</v>
      </c>
      <c r="ABJ375" s="16" t="s">
        <v>783</v>
      </c>
      <c r="ABK375" s="16" t="s">
        <v>782</v>
      </c>
      <c r="ABL375" s="16" t="s">
        <v>8759</v>
      </c>
      <c r="ABM375" s="16" t="s">
        <v>843</v>
      </c>
      <c r="ABN375" s="16" t="s">
        <v>1034</v>
      </c>
      <c r="ABP375" s="16" t="s">
        <v>972</v>
      </c>
      <c r="ABQ375" s="16" t="s">
        <v>4324</v>
      </c>
      <c r="ABR375" s="16" t="s">
        <v>470</v>
      </c>
      <c r="ABS375" s="16" t="s">
        <v>451</v>
      </c>
      <c r="ABT375" s="16" t="s">
        <v>844</v>
      </c>
      <c r="ABU375" s="16" t="s">
        <v>844</v>
      </c>
      <c r="ABV375" s="16" t="s">
        <v>487</v>
      </c>
      <c r="ABW375" s="16" t="s">
        <v>486</v>
      </c>
      <c r="ABX375" s="16" t="s">
        <v>892</v>
      </c>
      <c r="ABY375" s="16" t="s">
        <v>486</v>
      </c>
      <c r="ABZ375" s="16" t="s">
        <v>486</v>
      </c>
      <c r="ACA375" s="16" t="s">
        <v>759</v>
      </c>
      <c r="ACB375" s="16" t="s">
        <v>768</v>
      </c>
      <c r="ACC375" s="16" t="s">
        <v>737</v>
      </c>
      <c r="ACD375" s="16" t="s">
        <v>487</v>
      </c>
      <c r="ACE375" s="16" t="s">
        <v>486</v>
      </c>
      <c r="ACG375" s="16" t="s">
        <v>1013</v>
      </c>
      <c r="ACH375" s="16" t="s">
        <v>1009</v>
      </c>
      <c r="ACI375" s="16" t="s">
        <v>462</v>
      </c>
      <c r="ACJ375" s="16">
        <v>1.1910000000000001</v>
      </c>
      <c r="ACK375" s="16" t="s">
        <v>478</v>
      </c>
      <c r="ACL375" s="16" t="s">
        <v>740</v>
      </c>
      <c r="ACM375" s="16" t="s">
        <v>1189</v>
      </c>
      <c r="ACN375" s="16" t="s">
        <v>1169</v>
      </c>
      <c r="ACO375" s="16" t="s">
        <v>1856</v>
      </c>
      <c r="ACQ375" s="16" t="s">
        <v>1201</v>
      </c>
      <c r="ACR375" s="16" t="s">
        <v>1645</v>
      </c>
      <c r="ACS375" s="16" t="s">
        <v>680</v>
      </c>
      <c r="ACT375" s="16" t="s">
        <v>1522</v>
      </c>
      <c r="ACU375" s="16" t="s">
        <v>836</v>
      </c>
      <c r="ACV375" s="16" t="s">
        <v>8756</v>
      </c>
      <c r="ACW375" s="16" t="s">
        <v>451</v>
      </c>
      <c r="ACX375" s="16" t="s">
        <v>1914</v>
      </c>
      <c r="ACY375" s="16" t="s">
        <v>1949</v>
      </c>
      <c r="ACZ375" s="16">
        <v>1</v>
      </c>
      <c r="ADA375" s="16">
        <v>1</v>
      </c>
      <c r="ADB375" s="16">
        <v>1</v>
      </c>
      <c r="ADC375" s="16">
        <v>1</v>
      </c>
      <c r="ADD375" s="16">
        <v>1</v>
      </c>
      <c r="ADE375" s="16" t="s">
        <v>8712</v>
      </c>
      <c r="ADF375" s="16">
        <v>0</v>
      </c>
      <c r="ADG375" s="16" t="s">
        <v>486</v>
      </c>
      <c r="ADH375" s="16">
        <v>1</v>
      </c>
      <c r="ADI375" s="16" t="s">
        <v>486</v>
      </c>
      <c r="ADJ375" s="16" t="s">
        <v>1744</v>
      </c>
      <c r="ADK375" s="16" t="s">
        <v>1750</v>
      </c>
      <c r="ADL375" s="16" t="s">
        <v>1764</v>
      </c>
      <c r="ADM375" s="16" t="s">
        <v>1756</v>
      </c>
      <c r="ADN375" s="16" t="s">
        <v>1761</v>
      </c>
      <c r="ADO375" s="16" t="s">
        <v>1766</v>
      </c>
      <c r="ADP375" s="16" t="s">
        <v>13196</v>
      </c>
      <c r="ADQ375" s="16" t="s">
        <v>1752</v>
      </c>
      <c r="ADR375" s="16" t="s">
        <v>1750</v>
      </c>
      <c r="ADS375" s="16" t="s">
        <v>13194</v>
      </c>
      <c r="ADY375" s="16" t="s">
        <v>1059</v>
      </c>
      <c r="AEB375" s="16">
        <v>14733.333333333299</v>
      </c>
      <c r="AEE375" s="16" t="s">
        <v>952</v>
      </c>
      <c r="AEI375" s="16">
        <v>3500</v>
      </c>
      <c r="AEJ375" s="16">
        <v>5000</v>
      </c>
      <c r="AEK375" s="16">
        <v>800</v>
      </c>
      <c r="AEL375" s="16">
        <v>1500</v>
      </c>
      <c r="AEM375" s="16">
        <v>7000</v>
      </c>
      <c r="AEN375" s="16">
        <v>1500</v>
      </c>
      <c r="AEO375" s="16">
        <v>350</v>
      </c>
      <c r="AEP375" s="16">
        <v>250</v>
      </c>
      <c r="AEQ375" s="16">
        <v>4000</v>
      </c>
    </row>
    <row r="376" spans="1:823" x14ac:dyDescent="0.25">
      <c r="A376" s="30">
        <v>45833</v>
      </c>
      <c r="B376" s="16" t="s">
        <v>10691</v>
      </c>
      <c r="C376" s="16" t="s">
        <v>867</v>
      </c>
      <c r="D376" s="16" t="s">
        <v>867</v>
      </c>
      <c r="E376" s="16">
        <v>67</v>
      </c>
      <c r="F376" s="16" t="s">
        <v>8153</v>
      </c>
      <c r="G376" s="16" t="s">
        <v>4127</v>
      </c>
      <c r="I376" s="16" t="s">
        <v>4148</v>
      </c>
      <c r="Z376" s="16" t="s">
        <v>993</v>
      </c>
      <c r="AA376" s="16" t="s">
        <v>470</v>
      </c>
      <c r="AB376" s="16">
        <v>1</v>
      </c>
      <c r="AC376" s="16" t="s">
        <v>843</v>
      </c>
      <c r="AD376" s="16" t="s">
        <v>843</v>
      </c>
      <c r="AE376" s="16" t="s">
        <v>843</v>
      </c>
      <c r="AF376" s="16" t="s">
        <v>844</v>
      </c>
      <c r="AG376" s="16" t="s">
        <v>843</v>
      </c>
      <c r="AH376" s="16" t="s">
        <v>844</v>
      </c>
      <c r="AI376" s="16" t="s">
        <v>843</v>
      </c>
      <c r="AJ376" s="16" t="s">
        <v>843</v>
      </c>
      <c r="AK376" s="16" t="s">
        <v>843</v>
      </c>
      <c r="AM376" s="16" t="s">
        <v>736</v>
      </c>
      <c r="AN376" s="16" t="s">
        <v>761</v>
      </c>
      <c r="AP376" s="16" t="s">
        <v>774</v>
      </c>
      <c r="AR376" s="16" t="s">
        <v>6907</v>
      </c>
      <c r="BB376" s="16">
        <v>2</v>
      </c>
      <c r="BC376" s="16" t="s">
        <v>7875</v>
      </c>
      <c r="BE376" s="16" t="s">
        <v>5098</v>
      </c>
      <c r="BV376" s="16" t="s">
        <v>4433</v>
      </c>
      <c r="BW376" s="16" t="s">
        <v>844</v>
      </c>
      <c r="BX376" s="16" t="s">
        <v>843</v>
      </c>
      <c r="BY376" s="16" t="s">
        <v>843</v>
      </c>
      <c r="BZ376" s="16" t="s">
        <v>843</v>
      </c>
      <c r="CA376" s="16" t="s">
        <v>843</v>
      </c>
      <c r="CB376" s="16" t="s">
        <v>843</v>
      </c>
      <c r="CC376" s="16" t="s">
        <v>843</v>
      </c>
      <c r="CD376" s="16" t="s">
        <v>843</v>
      </c>
      <c r="CE376" s="16" t="s">
        <v>843</v>
      </c>
      <c r="CF376" s="16" t="s">
        <v>843</v>
      </c>
      <c r="CG376" s="16" t="s">
        <v>843</v>
      </c>
      <c r="CH376" s="16" t="s">
        <v>843</v>
      </c>
      <c r="CI376" s="16" t="s">
        <v>843</v>
      </c>
      <c r="CJ376" s="16" t="s">
        <v>843</v>
      </c>
      <c r="CK376" s="16" t="s">
        <v>843</v>
      </c>
      <c r="CP376" s="16" t="s">
        <v>867</v>
      </c>
      <c r="CQ376" s="16" t="s">
        <v>5191</v>
      </c>
      <c r="CR376" s="16" t="s">
        <v>844</v>
      </c>
      <c r="CS376" s="16" t="s">
        <v>843</v>
      </c>
      <c r="CT376" s="16" t="s">
        <v>843</v>
      </c>
      <c r="CU376" s="16" t="s">
        <v>843</v>
      </c>
      <c r="CV376" s="16" t="s">
        <v>843</v>
      </c>
      <c r="CW376" s="16" t="s">
        <v>843</v>
      </c>
      <c r="CX376" s="16" t="s">
        <v>843</v>
      </c>
      <c r="CY376" s="16" t="s">
        <v>843</v>
      </c>
      <c r="CZ376" s="16" t="s">
        <v>843</v>
      </c>
      <c r="DA376" s="16" t="s">
        <v>5184</v>
      </c>
      <c r="DX376" s="16" t="s">
        <v>867</v>
      </c>
      <c r="DY376" s="16" t="s">
        <v>867</v>
      </c>
      <c r="GC376" s="16" t="s">
        <v>5342</v>
      </c>
      <c r="GF376" s="16" t="s">
        <v>867</v>
      </c>
      <c r="GG376" s="16" t="s">
        <v>867</v>
      </c>
      <c r="GV376" s="16" t="s">
        <v>5443</v>
      </c>
      <c r="GW376" s="16" t="s">
        <v>843</v>
      </c>
      <c r="GX376" s="16" t="s">
        <v>844</v>
      </c>
      <c r="GY376" s="16" t="s">
        <v>843</v>
      </c>
      <c r="GZ376" s="16" t="s">
        <v>843</v>
      </c>
      <c r="HA376" s="16" t="s">
        <v>843</v>
      </c>
      <c r="HB376" s="16" t="s">
        <v>843</v>
      </c>
      <c r="HC376" s="16" t="s">
        <v>843</v>
      </c>
      <c r="HD376" s="16" t="s">
        <v>843</v>
      </c>
      <c r="HE376" s="16" t="s">
        <v>843</v>
      </c>
      <c r="HF376" s="16" t="s">
        <v>843</v>
      </c>
      <c r="HH376" s="16" t="s">
        <v>5456</v>
      </c>
      <c r="HK376" s="16" t="s">
        <v>865</v>
      </c>
      <c r="HM376" s="16" t="s">
        <v>865</v>
      </c>
      <c r="HZ376" s="16" t="s">
        <v>7944</v>
      </c>
      <c r="KE376" s="16" t="s">
        <v>5582</v>
      </c>
      <c r="KG376" s="16" t="s">
        <v>7018</v>
      </c>
      <c r="KH376" s="16" t="s">
        <v>7033</v>
      </c>
      <c r="KI376" s="16" t="s">
        <v>865</v>
      </c>
      <c r="LG376" s="16" t="s">
        <v>867</v>
      </c>
      <c r="LH376" s="16" t="s">
        <v>865</v>
      </c>
      <c r="LI376" s="16" t="s">
        <v>867</v>
      </c>
      <c r="LJ376" s="16" t="s">
        <v>867</v>
      </c>
      <c r="LK376" s="16" t="s">
        <v>865</v>
      </c>
      <c r="LL376" s="16" t="s">
        <v>5690</v>
      </c>
      <c r="LM376" s="16" t="s">
        <v>843</v>
      </c>
      <c r="LN376" s="16" t="s">
        <v>843</v>
      </c>
      <c r="LO376" s="16" t="s">
        <v>843</v>
      </c>
      <c r="LP376" s="16" t="s">
        <v>843</v>
      </c>
      <c r="LQ376" s="16" t="s">
        <v>843</v>
      </c>
      <c r="LR376" s="16" t="s">
        <v>843</v>
      </c>
      <c r="LS376" s="16" t="s">
        <v>843</v>
      </c>
      <c r="LT376" s="16" t="s">
        <v>843</v>
      </c>
      <c r="LU376" s="16" t="s">
        <v>843</v>
      </c>
      <c r="LV376" s="16" t="s">
        <v>843</v>
      </c>
      <c r="LW376" s="16" t="s">
        <v>843</v>
      </c>
      <c r="LX376" s="16" t="s">
        <v>844</v>
      </c>
      <c r="LY376" s="16" t="s">
        <v>843</v>
      </c>
      <c r="LZ376" s="16" t="s">
        <v>843</v>
      </c>
      <c r="MA376" s="16" t="s">
        <v>843</v>
      </c>
      <c r="MC376" s="16" t="s">
        <v>5694</v>
      </c>
      <c r="MD376" s="16" t="s">
        <v>844</v>
      </c>
      <c r="ME376" s="16" t="s">
        <v>843</v>
      </c>
      <c r="MF376" s="16" t="s">
        <v>843</v>
      </c>
      <c r="MG376" s="16" t="s">
        <v>843</v>
      </c>
      <c r="MH376" s="16" t="s">
        <v>843</v>
      </c>
      <c r="MI376" s="16" t="s">
        <v>843</v>
      </c>
      <c r="MJ376" s="16" t="s">
        <v>843</v>
      </c>
      <c r="MK376" s="16" t="s">
        <v>843</v>
      </c>
      <c r="ML376" s="16" t="s">
        <v>843</v>
      </c>
      <c r="MM376" s="16" t="s">
        <v>843</v>
      </c>
      <c r="MN376" s="16" t="s">
        <v>843</v>
      </c>
      <c r="MO376" s="16" t="s">
        <v>843</v>
      </c>
      <c r="MP376" s="16" t="s">
        <v>843</v>
      </c>
      <c r="MQ376" s="16" t="s">
        <v>843</v>
      </c>
      <c r="MR376" s="16" t="s">
        <v>843</v>
      </c>
      <c r="MS376" s="16" t="s">
        <v>843</v>
      </c>
      <c r="MT376" s="16" t="s">
        <v>843</v>
      </c>
      <c r="MU376" s="16" t="s">
        <v>843</v>
      </c>
      <c r="MV376" s="16" t="s">
        <v>843</v>
      </c>
      <c r="PC376" s="16" t="s">
        <v>865</v>
      </c>
      <c r="PD376" s="16" t="s">
        <v>865</v>
      </c>
      <c r="PY376" s="16" t="s">
        <v>864</v>
      </c>
      <c r="QP376" s="16" t="s">
        <v>865</v>
      </c>
      <c r="QR376" s="16" t="s">
        <v>865</v>
      </c>
      <c r="QT376" s="16" t="s">
        <v>867</v>
      </c>
      <c r="QV376" s="16" t="s">
        <v>865</v>
      </c>
      <c r="QX376" s="16" t="s">
        <v>865</v>
      </c>
      <c r="QY376" s="16" t="s">
        <v>867</v>
      </c>
      <c r="RD376" s="16" t="s">
        <v>4216</v>
      </c>
      <c r="RF376" s="16" t="s">
        <v>865</v>
      </c>
      <c r="RH376" s="16" t="s">
        <v>4216</v>
      </c>
      <c r="RJ376" s="16" t="s">
        <v>4216</v>
      </c>
      <c r="RN376" s="16" t="s">
        <v>7720</v>
      </c>
      <c r="RP376" s="16" t="s">
        <v>867</v>
      </c>
      <c r="RR376" s="16" t="s">
        <v>7720</v>
      </c>
      <c r="RT376" s="16" t="s">
        <v>867</v>
      </c>
      <c r="RV376" s="16" t="s">
        <v>7720</v>
      </c>
      <c r="RX376" s="16" t="s">
        <v>7724</v>
      </c>
      <c r="RZ376" s="16" t="s">
        <v>7720</v>
      </c>
      <c r="SQ376" s="16" t="s">
        <v>865</v>
      </c>
      <c r="SS376" s="16" t="s">
        <v>7293</v>
      </c>
      <c r="ST376" s="16" t="s">
        <v>7764</v>
      </c>
      <c r="TN376" s="16">
        <v>2000</v>
      </c>
      <c r="TO376" s="16">
        <v>0</v>
      </c>
      <c r="TP376" s="16">
        <v>400</v>
      </c>
      <c r="TQ376" s="16">
        <v>300</v>
      </c>
      <c r="TR376" s="16">
        <v>200</v>
      </c>
      <c r="TS376" s="16">
        <v>100</v>
      </c>
      <c r="TT376" s="16">
        <v>0</v>
      </c>
      <c r="TU376" s="16">
        <v>500</v>
      </c>
      <c r="TV376" s="16">
        <v>0</v>
      </c>
      <c r="TW376" s="16">
        <v>0</v>
      </c>
      <c r="TX376" s="16">
        <v>0</v>
      </c>
      <c r="TZ376" s="16" t="s">
        <v>7364</v>
      </c>
      <c r="UA376" s="16" t="s">
        <v>8691</v>
      </c>
      <c r="UB376" s="16">
        <v>0</v>
      </c>
      <c r="UC376" s="16" t="s">
        <v>843</v>
      </c>
      <c r="UD376" s="16" t="s">
        <v>843</v>
      </c>
      <c r="UE376" s="16" t="s">
        <v>844</v>
      </c>
      <c r="UF376" s="16" t="s">
        <v>844</v>
      </c>
      <c r="UG376" s="16" t="s">
        <v>843</v>
      </c>
      <c r="UH376" s="16" t="s">
        <v>843</v>
      </c>
      <c r="VK376" s="16" t="s">
        <v>6102</v>
      </c>
      <c r="VL376" s="16" t="s">
        <v>843</v>
      </c>
      <c r="VM376" s="16" t="s">
        <v>843</v>
      </c>
      <c r="VN376" s="16" t="s">
        <v>843</v>
      </c>
      <c r="VO376" s="16" t="s">
        <v>843</v>
      </c>
      <c r="VP376" s="16" t="s">
        <v>844</v>
      </c>
      <c r="VQ376" s="16" t="s">
        <v>843</v>
      </c>
      <c r="VR376" s="16" t="s">
        <v>843</v>
      </c>
      <c r="VS376" s="16" t="s">
        <v>843</v>
      </c>
      <c r="VT376" s="16" t="s">
        <v>843</v>
      </c>
      <c r="VV376" s="16">
        <v>2500</v>
      </c>
      <c r="VX376" s="16" t="s">
        <v>6028</v>
      </c>
      <c r="VY376" s="16" t="s">
        <v>844</v>
      </c>
      <c r="VZ376" s="16" t="s">
        <v>843</v>
      </c>
      <c r="WA376" s="16" t="s">
        <v>843</v>
      </c>
      <c r="WB376" s="16" t="s">
        <v>843</v>
      </c>
      <c r="WC376" s="16" t="s">
        <v>843</v>
      </c>
      <c r="WD376" s="16" t="s">
        <v>843</v>
      </c>
      <c r="WE376" s="16" t="s">
        <v>843</v>
      </c>
      <c r="WF376" s="16" t="s">
        <v>843</v>
      </c>
      <c r="WH376" s="16">
        <v>1625</v>
      </c>
      <c r="WO376" s="16" t="s">
        <v>6926</v>
      </c>
      <c r="YN376" s="16" t="s">
        <v>7040</v>
      </c>
      <c r="YP376" s="16" t="s">
        <v>7990</v>
      </c>
      <c r="YR376" s="16" t="s">
        <v>10692</v>
      </c>
      <c r="YS376" s="16" t="s">
        <v>10693</v>
      </c>
      <c r="YT376" s="16" t="s">
        <v>8694</v>
      </c>
      <c r="YU376" s="16" t="s">
        <v>10694</v>
      </c>
      <c r="YV376" s="16" t="s">
        <v>9148</v>
      </c>
      <c r="YW376" s="16" t="s">
        <v>844</v>
      </c>
      <c r="YX376" s="16" t="s">
        <v>9148</v>
      </c>
      <c r="YY376" s="16" t="s">
        <v>843</v>
      </c>
      <c r="YZ376" s="16" t="s">
        <v>843</v>
      </c>
      <c r="ZA376" s="16" t="s">
        <v>843</v>
      </c>
      <c r="ZB376" s="16">
        <v>3500</v>
      </c>
      <c r="ZC376" s="16" t="s">
        <v>9475</v>
      </c>
      <c r="ZD376" s="16" t="s">
        <v>843</v>
      </c>
      <c r="ZE376" s="16" t="s">
        <v>9018</v>
      </c>
      <c r="ZF376" s="16" t="s">
        <v>8753</v>
      </c>
      <c r="ZG376" s="16" t="s">
        <v>8739</v>
      </c>
      <c r="ZH376" s="16" t="s">
        <v>8752</v>
      </c>
      <c r="ZI376" s="16" t="s">
        <v>8741</v>
      </c>
      <c r="ZJ376" s="16" t="s">
        <v>843</v>
      </c>
      <c r="ZK376" s="16" t="s">
        <v>843</v>
      </c>
      <c r="ZL376" s="16" t="s">
        <v>8702</v>
      </c>
      <c r="ZM376" s="16" t="s">
        <v>843</v>
      </c>
      <c r="ZN376" s="16" t="s">
        <v>8742</v>
      </c>
      <c r="ZO376" s="16" t="s">
        <v>487</v>
      </c>
      <c r="ZP376" s="16" t="s">
        <v>487</v>
      </c>
      <c r="ZQ376" s="16" t="s">
        <v>486</v>
      </c>
      <c r="ZR376" s="16" t="s">
        <v>486</v>
      </c>
      <c r="ZS376" s="16" t="s">
        <v>8704</v>
      </c>
      <c r="ZT376" s="16" t="s">
        <v>8705</v>
      </c>
      <c r="ZU376" s="16" t="s">
        <v>8706</v>
      </c>
      <c r="ZV376" s="16" t="s">
        <v>487</v>
      </c>
      <c r="ZW376" s="16" t="s">
        <v>843</v>
      </c>
      <c r="ZX376" s="16" t="s">
        <v>843</v>
      </c>
      <c r="ZY376" s="16" t="s">
        <v>844</v>
      </c>
      <c r="ZZ376" s="16" t="s">
        <v>843</v>
      </c>
      <c r="AAA376" s="16" t="s">
        <v>844</v>
      </c>
      <c r="AAB376" s="16" t="s">
        <v>844</v>
      </c>
      <c r="AAC376" s="16">
        <v>0</v>
      </c>
      <c r="AAD376" s="16" t="s">
        <v>844</v>
      </c>
      <c r="AAE376" s="16" t="s">
        <v>843</v>
      </c>
      <c r="AAF376" s="16" t="s">
        <v>843</v>
      </c>
      <c r="AAG376" s="16" t="s">
        <v>843</v>
      </c>
      <c r="AAH376" s="16" t="s">
        <v>843</v>
      </c>
      <c r="AAI376" s="16" t="s">
        <v>843</v>
      </c>
      <c r="AAJ376" s="16" t="s">
        <v>606</v>
      </c>
      <c r="AAK376" s="16" t="s">
        <v>639</v>
      </c>
      <c r="AAL376" s="16" t="s">
        <v>905</v>
      </c>
      <c r="AAM376" s="16" t="s">
        <v>660</v>
      </c>
      <c r="AAN376" s="16" t="s">
        <v>8707</v>
      </c>
      <c r="AAO376" s="16" t="s">
        <v>1019</v>
      </c>
      <c r="AAP376" s="16" t="s">
        <v>8708</v>
      </c>
      <c r="AAQ376" s="16" t="s">
        <v>8908</v>
      </c>
      <c r="AAS376" s="16">
        <v>2798.71</v>
      </c>
      <c r="AAU376" s="16" t="s">
        <v>782</v>
      </c>
      <c r="AAX376" s="16" t="s">
        <v>843</v>
      </c>
      <c r="AAY376" s="16" t="s">
        <v>8710</v>
      </c>
      <c r="AAZ376" s="16" t="s">
        <v>782</v>
      </c>
      <c r="ABA376" s="16" t="s">
        <v>783</v>
      </c>
      <c r="ABB376" s="16" t="s">
        <v>783</v>
      </c>
      <c r="ABC376" s="16" t="s">
        <v>783</v>
      </c>
      <c r="ABD376" s="16" t="s">
        <v>783</v>
      </c>
      <c r="ABE376" s="16" t="s">
        <v>783</v>
      </c>
      <c r="ABF376" s="16" t="s">
        <v>782</v>
      </c>
      <c r="ABG376" s="16" t="s">
        <v>783</v>
      </c>
      <c r="ABH376" s="16" t="s">
        <v>782</v>
      </c>
      <c r="ABI376" s="16" t="s">
        <v>783</v>
      </c>
      <c r="ABJ376" s="16" t="s">
        <v>782</v>
      </c>
      <c r="ABK376" s="16" t="s">
        <v>783</v>
      </c>
      <c r="ABL376" s="16" t="s">
        <v>8785</v>
      </c>
      <c r="ABM376" s="16" t="s">
        <v>843</v>
      </c>
      <c r="ABN376" s="16" t="s">
        <v>1033</v>
      </c>
      <c r="ABP376" s="16" t="s">
        <v>972</v>
      </c>
      <c r="ABQ376" s="16" t="s">
        <v>4324</v>
      </c>
      <c r="ABR376" s="16" t="s">
        <v>470</v>
      </c>
      <c r="ABS376" s="16" t="s">
        <v>457</v>
      </c>
      <c r="ABT376" s="16" t="s">
        <v>844</v>
      </c>
      <c r="ABU376" s="16" t="s">
        <v>844</v>
      </c>
      <c r="ABV376" s="16" t="s">
        <v>487</v>
      </c>
      <c r="ABW376" s="16" t="s">
        <v>486</v>
      </c>
      <c r="ABX376" s="16" t="s">
        <v>892</v>
      </c>
      <c r="ABY376" s="16" t="s">
        <v>486</v>
      </c>
      <c r="ABZ376" s="16" t="s">
        <v>486</v>
      </c>
      <c r="ACA376" s="16" t="s">
        <v>761</v>
      </c>
      <c r="ACB376" s="16" t="s">
        <v>774</v>
      </c>
      <c r="ACC376" s="16" t="s">
        <v>736</v>
      </c>
      <c r="ACD376" s="16" t="s">
        <v>486</v>
      </c>
      <c r="ACE376" s="16" t="s">
        <v>486</v>
      </c>
      <c r="ACG376" s="16" t="s">
        <v>1014</v>
      </c>
      <c r="ACH376" s="16" t="s">
        <v>1009</v>
      </c>
      <c r="ACI376" s="16" t="s">
        <v>462</v>
      </c>
      <c r="ACJ376" s="16">
        <v>0.79400000000000004</v>
      </c>
      <c r="ACK376" s="16" t="s">
        <v>482</v>
      </c>
      <c r="ACL376" s="16" t="s">
        <v>740</v>
      </c>
      <c r="ACM376" s="16" t="s">
        <v>1190</v>
      </c>
      <c r="ACN376" s="16" t="s">
        <v>1169</v>
      </c>
      <c r="ACO376" s="16" t="s">
        <v>1856</v>
      </c>
      <c r="ACP376" s="16">
        <v>1625</v>
      </c>
      <c r="ACQ376" s="16" t="s">
        <v>1201</v>
      </c>
      <c r="ACR376" s="16" t="s">
        <v>1644</v>
      </c>
      <c r="ACS376" s="16" t="s">
        <v>680</v>
      </c>
      <c r="ACT376" s="16" t="s">
        <v>1522</v>
      </c>
      <c r="ACU376" s="16" t="s">
        <v>833</v>
      </c>
      <c r="ACV376" s="16" t="s">
        <v>8711</v>
      </c>
      <c r="ACW376" s="16" t="s">
        <v>878</v>
      </c>
      <c r="ACX376" s="16" t="s">
        <v>1916</v>
      </c>
      <c r="ACY376" s="16" t="s">
        <v>1947</v>
      </c>
      <c r="ACZ376" s="16">
        <v>1</v>
      </c>
      <c r="ADA376" s="16">
        <v>0</v>
      </c>
      <c r="ADB376" s="16">
        <v>1</v>
      </c>
      <c r="ADC376" s="16">
        <v>1</v>
      </c>
      <c r="ADD376" s="16">
        <v>0</v>
      </c>
      <c r="ADE376" s="16" t="s">
        <v>8827</v>
      </c>
      <c r="ADF376" s="16">
        <v>0</v>
      </c>
      <c r="ADG376" s="16" t="s">
        <v>486</v>
      </c>
      <c r="ADH376" s="16">
        <v>1</v>
      </c>
      <c r="ADJ376" s="16" t="s">
        <v>1743</v>
      </c>
      <c r="ADK376" s="16" t="s">
        <v>13194</v>
      </c>
      <c r="ADL376" s="16" t="s">
        <v>13196</v>
      </c>
      <c r="ADM376" s="16" t="s">
        <v>13195</v>
      </c>
      <c r="ADN376" s="16" t="s">
        <v>13196</v>
      </c>
      <c r="ADO376" s="16" t="s">
        <v>13197</v>
      </c>
      <c r="ADP376" s="16" t="s">
        <v>13196</v>
      </c>
      <c r="ADQ376" s="16" t="s">
        <v>13194</v>
      </c>
      <c r="ADR376" s="16" t="s">
        <v>13194</v>
      </c>
      <c r="ADS376" s="16" t="s">
        <v>13194</v>
      </c>
      <c r="ADU376" s="16" t="s">
        <v>1763</v>
      </c>
      <c r="ADW376" s="16" t="s">
        <v>13199</v>
      </c>
      <c r="ADY376" s="16" t="s">
        <v>1058</v>
      </c>
      <c r="AEA376" s="16">
        <v>3500</v>
      </c>
      <c r="AEC376" s="16" t="s">
        <v>1058</v>
      </c>
      <c r="AED376" s="16">
        <v>2798.71</v>
      </c>
      <c r="AEE376" s="16" t="s">
        <v>952</v>
      </c>
      <c r="AEG376" s="16">
        <v>4125</v>
      </c>
      <c r="AEI376" s="16">
        <v>2000</v>
      </c>
      <c r="AEK376" s="16">
        <v>400</v>
      </c>
      <c r="AEL376" s="16">
        <v>300</v>
      </c>
      <c r="AEN376" s="16">
        <v>200</v>
      </c>
      <c r="AEO376" s="16">
        <v>100</v>
      </c>
      <c r="AEP376" s="16">
        <v>500</v>
      </c>
    </row>
    <row r="377" spans="1:823" x14ac:dyDescent="0.25">
      <c r="A377" s="30">
        <v>45833</v>
      </c>
      <c r="B377" s="16" t="s">
        <v>10695</v>
      </c>
      <c r="C377" s="16" t="s">
        <v>867</v>
      </c>
      <c r="D377" s="16" t="s">
        <v>867</v>
      </c>
      <c r="E377" s="16">
        <v>25</v>
      </c>
      <c r="F377" s="16" t="s">
        <v>8153</v>
      </c>
      <c r="G377" s="16" t="s">
        <v>4113</v>
      </c>
      <c r="I377" s="16" t="s">
        <v>4174</v>
      </c>
      <c r="Z377" s="16" t="s">
        <v>997</v>
      </c>
      <c r="AA377" s="16" t="s">
        <v>470</v>
      </c>
      <c r="AB377" s="16">
        <v>1</v>
      </c>
      <c r="AC377" s="16" t="s">
        <v>844</v>
      </c>
      <c r="AD377" s="16" t="s">
        <v>843</v>
      </c>
      <c r="AE377" s="16" t="s">
        <v>843</v>
      </c>
      <c r="AF377" s="16" t="s">
        <v>844</v>
      </c>
      <c r="AG377" s="16" t="s">
        <v>843</v>
      </c>
      <c r="AH377" s="16" t="s">
        <v>844</v>
      </c>
      <c r="AI377" s="16" t="s">
        <v>843</v>
      </c>
      <c r="AJ377" s="16" t="s">
        <v>843</v>
      </c>
      <c r="AK377" s="16" t="s">
        <v>843</v>
      </c>
      <c r="AM377" s="16" t="s">
        <v>737</v>
      </c>
      <c r="AN377" s="16" t="s">
        <v>759</v>
      </c>
      <c r="AP377" s="16" t="s">
        <v>768</v>
      </c>
      <c r="AR377" s="16" t="s">
        <v>6910</v>
      </c>
      <c r="BB377" s="16">
        <v>2</v>
      </c>
      <c r="BC377" s="16" t="s">
        <v>7878</v>
      </c>
      <c r="BE377" s="16" t="s">
        <v>5098</v>
      </c>
      <c r="BV377" s="16" t="s">
        <v>4433</v>
      </c>
      <c r="BW377" s="16" t="s">
        <v>844</v>
      </c>
      <c r="BX377" s="16" t="s">
        <v>843</v>
      </c>
      <c r="BY377" s="16" t="s">
        <v>843</v>
      </c>
      <c r="BZ377" s="16" t="s">
        <v>843</v>
      </c>
      <c r="CA377" s="16" t="s">
        <v>843</v>
      </c>
      <c r="CB377" s="16" t="s">
        <v>843</v>
      </c>
      <c r="CC377" s="16" t="s">
        <v>843</v>
      </c>
      <c r="CD377" s="16" t="s">
        <v>843</v>
      </c>
      <c r="CE377" s="16" t="s">
        <v>843</v>
      </c>
      <c r="CF377" s="16" t="s">
        <v>843</v>
      </c>
      <c r="CG377" s="16" t="s">
        <v>843</v>
      </c>
      <c r="CH377" s="16" t="s">
        <v>843</v>
      </c>
      <c r="CI377" s="16" t="s">
        <v>843</v>
      </c>
      <c r="CJ377" s="16" t="s">
        <v>843</v>
      </c>
      <c r="CK377" s="16" t="s">
        <v>843</v>
      </c>
      <c r="CP377" s="16" t="s">
        <v>865</v>
      </c>
      <c r="DX377" s="16" t="s">
        <v>7842</v>
      </c>
      <c r="DY377" s="16" t="s">
        <v>867</v>
      </c>
      <c r="GC377" s="16" t="s">
        <v>5366</v>
      </c>
      <c r="GF377" s="16" t="s">
        <v>867</v>
      </c>
      <c r="GG377" s="16" t="s">
        <v>867</v>
      </c>
      <c r="GV377" s="16" t="s">
        <v>5443</v>
      </c>
      <c r="GW377" s="16" t="s">
        <v>843</v>
      </c>
      <c r="GX377" s="16" t="s">
        <v>844</v>
      </c>
      <c r="GY377" s="16" t="s">
        <v>843</v>
      </c>
      <c r="GZ377" s="16" t="s">
        <v>843</v>
      </c>
      <c r="HA377" s="16" t="s">
        <v>843</v>
      </c>
      <c r="HB377" s="16" t="s">
        <v>843</v>
      </c>
      <c r="HC377" s="16" t="s">
        <v>843</v>
      </c>
      <c r="HD377" s="16" t="s">
        <v>843</v>
      </c>
      <c r="HE377" s="16" t="s">
        <v>843</v>
      </c>
      <c r="HF377" s="16" t="s">
        <v>843</v>
      </c>
      <c r="HH377" s="16" t="s">
        <v>5456</v>
      </c>
      <c r="HK377" s="16" t="s">
        <v>865</v>
      </c>
      <c r="HM377" s="16" t="s">
        <v>865</v>
      </c>
      <c r="HZ377" s="16" t="s">
        <v>7944</v>
      </c>
      <c r="KE377" s="16" t="s">
        <v>5585</v>
      </c>
      <c r="KG377" s="16" t="s">
        <v>7018</v>
      </c>
      <c r="KH377" s="16" t="s">
        <v>7033</v>
      </c>
      <c r="KI377" s="16" t="s">
        <v>865</v>
      </c>
      <c r="LG377" s="16" t="s">
        <v>867</v>
      </c>
      <c r="LH377" s="16" t="s">
        <v>867</v>
      </c>
      <c r="LI377" s="16" t="s">
        <v>867</v>
      </c>
      <c r="LJ377" s="16" t="s">
        <v>867</v>
      </c>
      <c r="LK377" s="16" t="s">
        <v>867</v>
      </c>
      <c r="LL377" s="16" t="s">
        <v>864</v>
      </c>
      <c r="LM377" s="16" t="s">
        <v>843</v>
      </c>
      <c r="LN377" s="16" t="s">
        <v>843</v>
      </c>
      <c r="LO377" s="16" t="s">
        <v>843</v>
      </c>
      <c r="LP377" s="16" t="s">
        <v>843</v>
      </c>
      <c r="LQ377" s="16" t="s">
        <v>843</v>
      </c>
      <c r="LR377" s="16" t="s">
        <v>843</v>
      </c>
      <c r="LS377" s="16" t="s">
        <v>843</v>
      </c>
      <c r="LT377" s="16" t="s">
        <v>843</v>
      </c>
      <c r="LU377" s="16" t="s">
        <v>843</v>
      </c>
      <c r="LV377" s="16" t="s">
        <v>843</v>
      </c>
      <c r="LW377" s="16" t="s">
        <v>843</v>
      </c>
      <c r="LX377" s="16" t="s">
        <v>843</v>
      </c>
      <c r="LY377" s="16" t="s">
        <v>843</v>
      </c>
      <c r="LZ377" s="16" t="s">
        <v>844</v>
      </c>
      <c r="MA377" s="16" t="s">
        <v>843</v>
      </c>
      <c r="MC377" s="16" t="s">
        <v>5694</v>
      </c>
      <c r="MD377" s="16" t="s">
        <v>844</v>
      </c>
      <c r="ME377" s="16" t="s">
        <v>843</v>
      </c>
      <c r="MF377" s="16" t="s">
        <v>843</v>
      </c>
      <c r="MG377" s="16" t="s">
        <v>843</v>
      </c>
      <c r="MH377" s="16" t="s">
        <v>843</v>
      </c>
      <c r="MI377" s="16" t="s">
        <v>843</v>
      </c>
      <c r="MJ377" s="16" t="s">
        <v>843</v>
      </c>
      <c r="MK377" s="16" t="s">
        <v>843</v>
      </c>
      <c r="ML377" s="16" t="s">
        <v>843</v>
      </c>
      <c r="MM377" s="16" t="s">
        <v>843</v>
      </c>
      <c r="MN377" s="16" t="s">
        <v>843</v>
      </c>
      <c r="MO377" s="16" t="s">
        <v>843</v>
      </c>
      <c r="MP377" s="16" t="s">
        <v>843</v>
      </c>
      <c r="MQ377" s="16" t="s">
        <v>843</v>
      </c>
      <c r="MR377" s="16" t="s">
        <v>843</v>
      </c>
      <c r="MS377" s="16" t="s">
        <v>843</v>
      </c>
      <c r="MT377" s="16" t="s">
        <v>843</v>
      </c>
      <c r="MU377" s="16" t="s">
        <v>843</v>
      </c>
      <c r="MV377" s="16" t="s">
        <v>843</v>
      </c>
      <c r="PC377" s="16" t="s">
        <v>865</v>
      </c>
      <c r="PD377" s="16" t="s">
        <v>865</v>
      </c>
      <c r="PY377" s="16" t="s">
        <v>865</v>
      </c>
      <c r="QP377" s="16" t="s">
        <v>865</v>
      </c>
      <c r="QR377" s="16" t="s">
        <v>867</v>
      </c>
      <c r="QT377" s="16" t="s">
        <v>867</v>
      </c>
      <c r="QV377" s="16" t="s">
        <v>865</v>
      </c>
      <c r="QX377" s="16" t="s">
        <v>867</v>
      </c>
      <c r="QY377" s="16" t="s">
        <v>867</v>
      </c>
      <c r="RD377" s="16" t="s">
        <v>865</v>
      </c>
      <c r="RF377" s="16" t="s">
        <v>865</v>
      </c>
      <c r="RH377" s="16" t="s">
        <v>4216</v>
      </c>
      <c r="RJ377" s="16" t="s">
        <v>4216</v>
      </c>
      <c r="RN377" s="16" t="s">
        <v>7720</v>
      </c>
      <c r="RP377" s="16" t="s">
        <v>867</v>
      </c>
      <c r="RR377" s="16" t="s">
        <v>867</v>
      </c>
      <c r="RT377" s="16" t="s">
        <v>867</v>
      </c>
      <c r="RV377" s="16" t="s">
        <v>867</v>
      </c>
      <c r="RX377" s="16" t="s">
        <v>867</v>
      </c>
      <c r="RZ377" s="16" t="s">
        <v>867</v>
      </c>
      <c r="SQ377" s="16" t="s">
        <v>865</v>
      </c>
      <c r="SS377" s="16" t="s">
        <v>7296</v>
      </c>
      <c r="ST377" s="16" t="s">
        <v>7761</v>
      </c>
      <c r="TN377" s="16">
        <v>6000</v>
      </c>
      <c r="TO377" s="16">
        <v>7000</v>
      </c>
      <c r="TP377" s="16">
        <v>1500</v>
      </c>
      <c r="TQ377" s="16">
        <v>0</v>
      </c>
      <c r="TR377" s="16">
        <v>700</v>
      </c>
      <c r="TS377" s="16">
        <v>400</v>
      </c>
      <c r="TT377" s="16">
        <v>0</v>
      </c>
      <c r="TU377" s="16">
        <v>3000</v>
      </c>
      <c r="TV377" s="16">
        <v>0</v>
      </c>
      <c r="TW377" s="16">
        <v>0</v>
      </c>
      <c r="TX377" s="16">
        <v>20000</v>
      </c>
      <c r="TZ377" s="16" t="s">
        <v>7367</v>
      </c>
      <c r="UA377" s="16" t="s">
        <v>8950</v>
      </c>
      <c r="UB377" s="16">
        <v>0</v>
      </c>
      <c r="UC377" s="16" t="s">
        <v>844</v>
      </c>
      <c r="UD377" s="16" t="s">
        <v>843</v>
      </c>
      <c r="UE377" s="16" t="s">
        <v>843</v>
      </c>
      <c r="UF377" s="16" t="s">
        <v>844</v>
      </c>
      <c r="UG377" s="16" t="s">
        <v>843</v>
      </c>
      <c r="UH377" s="16" t="s">
        <v>843</v>
      </c>
      <c r="UL377" s="16">
        <v>15000</v>
      </c>
      <c r="VX377" s="16" t="s">
        <v>6040</v>
      </c>
      <c r="VY377" s="16" t="s">
        <v>843</v>
      </c>
      <c r="VZ377" s="16" t="s">
        <v>843</v>
      </c>
      <c r="WA377" s="16" t="s">
        <v>843</v>
      </c>
      <c r="WB377" s="16" t="s">
        <v>843</v>
      </c>
      <c r="WC377" s="16" t="s">
        <v>844</v>
      </c>
      <c r="WD377" s="16" t="s">
        <v>843</v>
      </c>
      <c r="WE377" s="16" t="s">
        <v>843</v>
      </c>
      <c r="WF377" s="16" t="s">
        <v>843</v>
      </c>
      <c r="WO377" s="16" t="s">
        <v>6920</v>
      </c>
      <c r="XD377" s="16" t="s">
        <v>6975</v>
      </c>
      <c r="XE377" s="16" t="s">
        <v>843</v>
      </c>
      <c r="XF377" s="16" t="s">
        <v>843</v>
      </c>
      <c r="XG377" s="16" t="s">
        <v>844</v>
      </c>
      <c r="XH377" s="16" t="s">
        <v>843</v>
      </c>
      <c r="XI377" s="16" t="s">
        <v>843</v>
      </c>
      <c r="XJ377" s="16" t="s">
        <v>843</v>
      </c>
      <c r="XK377" s="16" t="s">
        <v>843</v>
      </c>
      <c r="XL377" s="16" t="s">
        <v>843</v>
      </c>
      <c r="XM377" s="16" t="s">
        <v>843</v>
      </c>
      <c r="XN377" s="16" t="s">
        <v>843</v>
      </c>
      <c r="XO377" s="16" t="s">
        <v>843</v>
      </c>
      <c r="XP377" s="16" t="s">
        <v>843</v>
      </c>
      <c r="XQ377" s="16" t="s">
        <v>843</v>
      </c>
      <c r="YF377" s="16" t="s">
        <v>865</v>
      </c>
      <c r="YN377" s="16" t="s">
        <v>864</v>
      </c>
      <c r="YP377" s="16" t="s">
        <v>7990</v>
      </c>
      <c r="YR377" s="16" t="s">
        <v>10696</v>
      </c>
      <c r="YS377" s="16" t="s">
        <v>10697</v>
      </c>
      <c r="YT377" s="16" t="s">
        <v>8694</v>
      </c>
      <c r="YU377" s="16" t="s">
        <v>10698</v>
      </c>
      <c r="YV377" s="16" t="s">
        <v>8696</v>
      </c>
      <c r="YW377" s="16" t="s">
        <v>844</v>
      </c>
      <c r="YX377" s="16" t="s">
        <v>8696</v>
      </c>
      <c r="YY377" s="16" t="s">
        <v>843</v>
      </c>
      <c r="YZ377" s="16" t="s">
        <v>843</v>
      </c>
      <c r="ZA377" s="16" t="s">
        <v>8803</v>
      </c>
      <c r="ZB377" s="16">
        <v>20266.669999999998</v>
      </c>
      <c r="ZC377" s="16" t="s">
        <v>8888</v>
      </c>
      <c r="ZD377" s="16" t="s">
        <v>8926</v>
      </c>
      <c r="ZE377" s="16" t="s">
        <v>843</v>
      </c>
      <c r="ZF377" s="16" t="s">
        <v>843</v>
      </c>
      <c r="ZG377" s="16" t="s">
        <v>8752</v>
      </c>
      <c r="ZH377" s="16" t="s">
        <v>8701</v>
      </c>
      <c r="ZI377" s="16" t="s">
        <v>8865</v>
      </c>
      <c r="ZJ377" s="16" t="s">
        <v>8754</v>
      </c>
      <c r="ZK377" s="16" t="s">
        <v>843</v>
      </c>
      <c r="ZL377" s="16" t="s">
        <v>8907</v>
      </c>
      <c r="ZM377" s="16" t="s">
        <v>843</v>
      </c>
      <c r="ZN377" s="16" t="s">
        <v>8755</v>
      </c>
      <c r="ZO377" s="16" t="s">
        <v>487</v>
      </c>
      <c r="ZP377" s="16" t="s">
        <v>487</v>
      </c>
      <c r="ZQ377" s="16" t="s">
        <v>486</v>
      </c>
      <c r="ZR377" s="16" t="s">
        <v>486</v>
      </c>
      <c r="ZS377" s="16" t="s">
        <v>8704</v>
      </c>
      <c r="ZT377" s="16" t="s">
        <v>8705</v>
      </c>
      <c r="ZU377" s="16" t="s">
        <v>8706</v>
      </c>
      <c r="ZV377" s="16" t="s">
        <v>487</v>
      </c>
      <c r="ZW377" s="16" t="s">
        <v>843</v>
      </c>
      <c r="ZX377" s="16" t="s">
        <v>844</v>
      </c>
      <c r="ZY377" s="16" t="s">
        <v>844</v>
      </c>
      <c r="ZZ377" s="16" t="s">
        <v>843</v>
      </c>
      <c r="AAA377" s="16" t="s">
        <v>843</v>
      </c>
      <c r="AAB377" s="16" t="s">
        <v>843</v>
      </c>
      <c r="AAC377" s="16">
        <v>1</v>
      </c>
      <c r="AAD377" s="16" t="s">
        <v>844</v>
      </c>
      <c r="AAE377" s="16" t="s">
        <v>843</v>
      </c>
      <c r="AAF377" s="16" t="s">
        <v>843</v>
      </c>
      <c r="AAG377" s="16" t="s">
        <v>843</v>
      </c>
      <c r="AAH377" s="16" t="s">
        <v>843</v>
      </c>
      <c r="AAI377" s="16" t="s">
        <v>843</v>
      </c>
      <c r="AAJ377" s="16" t="s">
        <v>600</v>
      </c>
      <c r="AAK377" s="16" t="s">
        <v>639</v>
      </c>
      <c r="AAL377" s="16" t="s">
        <v>905</v>
      </c>
      <c r="AAM377" s="16" t="s">
        <v>663</v>
      </c>
      <c r="AAN377" s="16" t="s">
        <v>8707</v>
      </c>
      <c r="AAO377" s="16" t="s">
        <v>1018</v>
      </c>
      <c r="AAP377" s="16" t="s">
        <v>8708</v>
      </c>
      <c r="AAS377" s="16">
        <v>15000</v>
      </c>
      <c r="AAT377" s="16" t="s">
        <v>782</v>
      </c>
      <c r="AAU377" s="16" t="s">
        <v>782</v>
      </c>
      <c r="AAX377" s="16" t="s">
        <v>843</v>
      </c>
      <c r="AAY377" s="16" t="s">
        <v>8710</v>
      </c>
      <c r="AAZ377" s="16" t="s">
        <v>782</v>
      </c>
      <c r="ABA377" s="16" t="s">
        <v>782</v>
      </c>
      <c r="ABB377" s="16" t="s">
        <v>782</v>
      </c>
      <c r="ABC377" s="16" t="s">
        <v>783</v>
      </c>
      <c r="ABD377" s="16" t="s">
        <v>783</v>
      </c>
      <c r="ABE377" s="16" t="s">
        <v>783</v>
      </c>
      <c r="ABF377" s="16" t="s">
        <v>782</v>
      </c>
      <c r="ABG377" s="16" t="s">
        <v>782</v>
      </c>
      <c r="ABH377" s="16" t="s">
        <v>782</v>
      </c>
      <c r="ABI377" s="16" t="s">
        <v>782</v>
      </c>
      <c r="ABJ377" s="16" t="s">
        <v>782</v>
      </c>
      <c r="ABK377" s="16" t="s">
        <v>782</v>
      </c>
      <c r="ABL377" s="16" t="s">
        <v>8732</v>
      </c>
      <c r="ABM377" s="16" t="s">
        <v>843</v>
      </c>
      <c r="ABN377" s="16" t="s">
        <v>1034</v>
      </c>
      <c r="ABO377" s="16" t="s">
        <v>486</v>
      </c>
      <c r="ABP377" s="16" t="s">
        <v>972</v>
      </c>
      <c r="ABQ377" s="16" t="s">
        <v>4300</v>
      </c>
      <c r="ABR377" s="16" t="s">
        <v>470</v>
      </c>
      <c r="ABS377" s="16" t="s">
        <v>445</v>
      </c>
      <c r="ABT377" s="16" t="s">
        <v>844</v>
      </c>
      <c r="ABU377" s="16" t="s">
        <v>844</v>
      </c>
      <c r="ABV377" s="16" t="s">
        <v>487</v>
      </c>
      <c r="ABW377" s="16" t="s">
        <v>486</v>
      </c>
      <c r="ABX377" s="16" t="s">
        <v>892</v>
      </c>
      <c r="ABY377" s="16" t="s">
        <v>486</v>
      </c>
      <c r="ABZ377" s="16" t="s">
        <v>486</v>
      </c>
      <c r="ACA377" s="16" t="s">
        <v>759</v>
      </c>
      <c r="ACB377" s="16" t="s">
        <v>768</v>
      </c>
      <c r="ACC377" s="16" t="s">
        <v>737</v>
      </c>
      <c r="ACD377" s="16" t="s">
        <v>487</v>
      </c>
      <c r="ACE377" s="16" t="s">
        <v>486</v>
      </c>
      <c r="ACG377" s="16" t="s">
        <v>1014</v>
      </c>
      <c r="ACH377" s="16" t="s">
        <v>1009</v>
      </c>
      <c r="ACI377" s="16" t="s">
        <v>462</v>
      </c>
      <c r="ACJ377" s="16">
        <v>1.1910000000000001</v>
      </c>
      <c r="ACK377" s="16" t="s">
        <v>478</v>
      </c>
      <c r="ACL377" s="16" t="s">
        <v>738</v>
      </c>
      <c r="ACM377" s="16" t="s">
        <v>1188</v>
      </c>
      <c r="ACN377" s="16" t="s">
        <v>1169</v>
      </c>
      <c r="ACO377" s="16" t="s">
        <v>1856</v>
      </c>
      <c r="ACQ377" s="16" t="s">
        <v>1201</v>
      </c>
      <c r="ACR377" s="16" t="s">
        <v>1645</v>
      </c>
      <c r="ACS377" s="16" t="s">
        <v>680</v>
      </c>
      <c r="ACT377" s="16" t="s">
        <v>1522</v>
      </c>
      <c r="ACU377" s="16" t="s">
        <v>831</v>
      </c>
      <c r="ACV377" s="16" t="s">
        <v>8756</v>
      </c>
      <c r="ACW377" s="16" t="s">
        <v>445</v>
      </c>
      <c r="ACX377" s="16" t="s">
        <v>1914</v>
      </c>
      <c r="ACY377" s="16" t="s">
        <v>1947</v>
      </c>
      <c r="ACZ377" s="16">
        <v>1</v>
      </c>
      <c r="ADA377" s="16">
        <v>1</v>
      </c>
      <c r="ADB377" s="16">
        <v>1</v>
      </c>
      <c r="ADC377" s="16">
        <v>1</v>
      </c>
      <c r="ADD377" s="16">
        <v>1</v>
      </c>
      <c r="ADE377" s="16" t="s">
        <v>8712</v>
      </c>
      <c r="ADF377" s="16">
        <v>0</v>
      </c>
      <c r="ADG377" s="16" t="s">
        <v>486</v>
      </c>
      <c r="ADH377" s="16">
        <v>1</v>
      </c>
      <c r="ADI377" s="16" t="s">
        <v>486</v>
      </c>
      <c r="ADJ377" s="16" t="s">
        <v>1745</v>
      </c>
      <c r="ADK377" s="16" t="s">
        <v>1752</v>
      </c>
      <c r="ADL377" s="16" t="s">
        <v>1761</v>
      </c>
      <c r="ADM377" s="16" t="s">
        <v>13194</v>
      </c>
      <c r="ADN377" s="16" t="s">
        <v>1764</v>
      </c>
      <c r="ADO377" s="16" t="s">
        <v>1766</v>
      </c>
      <c r="ADP377" s="16" t="s">
        <v>1743</v>
      </c>
      <c r="ADQ377" s="16" t="s">
        <v>13194</v>
      </c>
      <c r="ADR377" s="16" t="s">
        <v>13194</v>
      </c>
      <c r="ADS377" s="16" t="s">
        <v>1748</v>
      </c>
      <c r="ADY377" s="16" t="s">
        <v>1061</v>
      </c>
      <c r="AEB377" s="16">
        <v>20266.666666666701</v>
      </c>
      <c r="AEC377" s="16" t="s">
        <v>1059</v>
      </c>
      <c r="AED377" s="16">
        <v>15000</v>
      </c>
      <c r="AEE377" s="16" t="s">
        <v>952</v>
      </c>
      <c r="AEI377" s="16">
        <v>6000</v>
      </c>
      <c r="AEJ377" s="16">
        <v>7000</v>
      </c>
      <c r="AEK377" s="16">
        <v>1500</v>
      </c>
      <c r="AEN377" s="16">
        <v>700</v>
      </c>
      <c r="AEO377" s="16">
        <v>400</v>
      </c>
      <c r="AEP377" s="16">
        <v>3000</v>
      </c>
    </row>
    <row r="378" spans="1:823" x14ac:dyDescent="0.25">
      <c r="A378" s="30">
        <v>45833</v>
      </c>
      <c r="B378" s="16" t="s">
        <v>10699</v>
      </c>
      <c r="C378" s="16" t="s">
        <v>867</v>
      </c>
      <c r="D378" s="16" t="s">
        <v>867</v>
      </c>
      <c r="E378" s="16">
        <v>38</v>
      </c>
      <c r="F378" s="16" t="s">
        <v>8153</v>
      </c>
      <c r="G378" s="16" t="s">
        <v>4113</v>
      </c>
      <c r="I378" s="16" t="s">
        <v>4148</v>
      </c>
      <c r="Z378" s="16" t="s">
        <v>992</v>
      </c>
      <c r="AA378" s="16" t="s">
        <v>470</v>
      </c>
      <c r="AB378" s="16">
        <v>2</v>
      </c>
      <c r="AC378" s="16" t="s">
        <v>844</v>
      </c>
      <c r="AD378" s="16" t="s">
        <v>843</v>
      </c>
      <c r="AE378" s="16" t="s">
        <v>844</v>
      </c>
      <c r="AF378" s="16" t="s">
        <v>844</v>
      </c>
      <c r="AG378" s="16" t="s">
        <v>843</v>
      </c>
      <c r="AH378" s="16" t="s">
        <v>844</v>
      </c>
      <c r="AI378" s="16" t="s">
        <v>844</v>
      </c>
      <c r="AJ378" s="16" t="s">
        <v>843</v>
      </c>
      <c r="AK378" s="16" t="s">
        <v>844</v>
      </c>
      <c r="AM378" s="16" t="s">
        <v>737</v>
      </c>
      <c r="AN378" s="16" t="s">
        <v>759</v>
      </c>
      <c r="AP378" s="16" t="s">
        <v>768</v>
      </c>
      <c r="AR378" s="16" t="s">
        <v>6910</v>
      </c>
      <c r="BB378" s="16">
        <v>2</v>
      </c>
      <c r="BC378" s="16" t="s">
        <v>7878</v>
      </c>
      <c r="BE378" s="16" t="s">
        <v>5098</v>
      </c>
      <c r="BV378" s="16" t="s">
        <v>4433</v>
      </c>
      <c r="BW378" s="16" t="s">
        <v>844</v>
      </c>
      <c r="BX378" s="16" t="s">
        <v>843</v>
      </c>
      <c r="BY378" s="16" t="s">
        <v>843</v>
      </c>
      <c r="BZ378" s="16" t="s">
        <v>843</v>
      </c>
      <c r="CA378" s="16" t="s">
        <v>843</v>
      </c>
      <c r="CB378" s="16" t="s">
        <v>843</v>
      </c>
      <c r="CC378" s="16" t="s">
        <v>843</v>
      </c>
      <c r="CD378" s="16" t="s">
        <v>843</v>
      </c>
      <c r="CE378" s="16" t="s">
        <v>843</v>
      </c>
      <c r="CF378" s="16" t="s">
        <v>843</v>
      </c>
      <c r="CG378" s="16" t="s">
        <v>843</v>
      </c>
      <c r="CH378" s="16" t="s">
        <v>843</v>
      </c>
      <c r="CI378" s="16" t="s">
        <v>843</v>
      </c>
      <c r="CJ378" s="16" t="s">
        <v>843</v>
      </c>
      <c r="CK378" s="16" t="s">
        <v>843</v>
      </c>
      <c r="CP378" s="16" t="s">
        <v>867</v>
      </c>
      <c r="CQ378" s="16" t="s">
        <v>5191</v>
      </c>
      <c r="CR378" s="16" t="s">
        <v>844</v>
      </c>
      <c r="CS378" s="16" t="s">
        <v>843</v>
      </c>
      <c r="CT378" s="16" t="s">
        <v>843</v>
      </c>
      <c r="CU378" s="16" t="s">
        <v>843</v>
      </c>
      <c r="CV378" s="16" t="s">
        <v>843</v>
      </c>
      <c r="CW378" s="16" t="s">
        <v>843</v>
      </c>
      <c r="CX378" s="16" t="s">
        <v>843</v>
      </c>
      <c r="CY378" s="16" t="s">
        <v>843</v>
      </c>
      <c r="CZ378" s="16" t="s">
        <v>843</v>
      </c>
      <c r="DA378" s="16" t="s">
        <v>5184</v>
      </c>
      <c r="DX378" s="16" t="s">
        <v>7842</v>
      </c>
      <c r="DY378" s="16" t="s">
        <v>867</v>
      </c>
      <c r="GC378" s="16" t="s">
        <v>5372</v>
      </c>
      <c r="GF378" s="16" t="s">
        <v>867</v>
      </c>
      <c r="GG378" s="16" t="s">
        <v>867</v>
      </c>
      <c r="GV378" s="16" t="s">
        <v>5443</v>
      </c>
      <c r="GW378" s="16" t="s">
        <v>843</v>
      </c>
      <c r="GX378" s="16" t="s">
        <v>844</v>
      </c>
      <c r="GY378" s="16" t="s">
        <v>843</v>
      </c>
      <c r="GZ378" s="16" t="s">
        <v>843</v>
      </c>
      <c r="HA378" s="16" t="s">
        <v>843</v>
      </c>
      <c r="HB378" s="16" t="s">
        <v>843</v>
      </c>
      <c r="HC378" s="16" t="s">
        <v>843</v>
      </c>
      <c r="HD378" s="16" t="s">
        <v>843</v>
      </c>
      <c r="HE378" s="16" t="s">
        <v>843</v>
      </c>
      <c r="HF378" s="16" t="s">
        <v>843</v>
      </c>
      <c r="HH378" s="16" t="s">
        <v>5456</v>
      </c>
      <c r="HK378" s="16" t="s">
        <v>865</v>
      </c>
      <c r="HM378" s="16" t="s">
        <v>865</v>
      </c>
      <c r="HZ378" s="16" t="s">
        <v>7944</v>
      </c>
      <c r="KE378" s="16" t="s">
        <v>5582</v>
      </c>
      <c r="KG378" s="16" t="s">
        <v>7018</v>
      </c>
      <c r="KH378" s="16" t="s">
        <v>7033</v>
      </c>
      <c r="KI378" s="16" t="s">
        <v>865</v>
      </c>
      <c r="LG378" s="16" t="s">
        <v>867</v>
      </c>
      <c r="LH378" s="16" t="s">
        <v>867</v>
      </c>
      <c r="LI378" s="16" t="s">
        <v>867</v>
      </c>
      <c r="LJ378" s="16" t="s">
        <v>867</v>
      </c>
      <c r="LK378" s="16" t="s">
        <v>867</v>
      </c>
      <c r="LL378" s="16" t="s">
        <v>5690</v>
      </c>
      <c r="LM378" s="16" t="s">
        <v>843</v>
      </c>
      <c r="LN378" s="16" t="s">
        <v>843</v>
      </c>
      <c r="LO378" s="16" t="s">
        <v>843</v>
      </c>
      <c r="LP378" s="16" t="s">
        <v>843</v>
      </c>
      <c r="LQ378" s="16" t="s">
        <v>843</v>
      </c>
      <c r="LR378" s="16" t="s">
        <v>843</v>
      </c>
      <c r="LS378" s="16" t="s">
        <v>843</v>
      </c>
      <c r="LT378" s="16" t="s">
        <v>843</v>
      </c>
      <c r="LU378" s="16" t="s">
        <v>843</v>
      </c>
      <c r="LV378" s="16" t="s">
        <v>843</v>
      </c>
      <c r="LW378" s="16" t="s">
        <v>843</v>
      </c>
      <c r="LX378" s="16" t="s">
        <v>844</v>
      </c>
      <c r="LY378" s="16" t="s">
        <v>843</v>
      </c>
      <c r="LZ378" s="16" t="s">
        <v>843</v>
      </c>
      <c r="MA378" s="16" t="s">
        <v>843</v>
      </c>
      <c r="MC378" s="16" t="s">
        <v>5694</v>
      </c>
      <c r="MD378" s="16" t="s">
        <v>844</v>
      </c>
      <c r="ME378" s="16" t="s">
        <v>843</v>
      </c>
      <c r="MF378" s="16" t="s">
        <v>843</v>
      </c>
      <c r="MG378" s="16" t="s">
        <v>843</v>
      </c>
      <c r="MH378" s="16" t="s">
        <v>843</v>
      </c>
      <c r="MI378" s="16" t="s">
        <v>843</v>
      </c>
      <c r="MJ378" s="16" t="s">
        <v>843</v>
      </c>
      <c r="MK378" s="16" t="s">
        <v>843</v>
      </c>
      <c r="ML378" s="16" t="s">
        <v>843</v>
      </c>
      <c r="MM378" s="16" t="s">
        <v>843</v>
      </c>
      <c r="MN378" s="16" t="s">
        <v>843</v>
      </c>
      <c r="MO378" s="16" t="s">
        <v>843</v>
      </c>
      <c r="MP378" s="16" t="s">
        <v>843</v>
      </c>
      <c r="MQ378" s="16" t="s">
        <v>843</v>
      </c>
      <c r="MR378" s="16" t="s">
        <v>843</v>
      </c>
      <c r="MS378" s="16" t="s">
        <v>843</v>
      </c>
      <c r="MT378" s="16" t="s">
        <v>843</v>
      </c>
      <c r="MU378" s="16" t="s">
        <v>843</v>
      </c>
      <c r="MV378" s="16" t="s">
        <v>843</v>
      </c>
      <c r="NS378" s="16" t="s">
        <v>5694</v>
      </c>
      <c r="NT378" s="16" t="s">
        <v>844</v>
      </c>
      <c r="NU378" s="16" t="s">
        <v>843</v>
      </c>
      <c r="NV378" s="16" t="s">
        <v>843</v>
      </c>
      <c r="NW378" s="16" t="s">
        <v>843</v>
      </c>
      <c r="NX378" s="16" t="s">
        <v>843</v>
      </c>
      <c r="NY378" s="16" t="s">
        <v>843</v>
      </c>
      <c r="NZ378" s="16" t="s">
        <v>843</v>
      </c>
      <c r="OA378" s="16" t="s">
        <v>843</v>
      </c>
      <c r="OB378" s="16" t="s">
        <v>843</v>
      </c>
      <c r="OC378" s="16" t="s">
        <v>843</v>
      </c>
      <c r="OD378" s="16" t="s">
        <v>843</v>
      </c>
      <c r="OE378" s="16" t="s">
        <v>843</v>
      </c>
      <c r="OF378" s="16" t="s">
        <v>843</v>
      </c>
      <c r="OG378" s="16" t="s">
        <v>843</v>
      </c>
      <c r="OH378" s="16" t="s">
        <v>843</v>
      </c>
      <c r="OI378" s="16" t="s">
        <v>843</v>
      </c>
      <c r="PC378" s="16" t="s">
        <v>865</v>
      </c>
      <c r="PD378" s="16" t="s">
        <v>865</v>
      </c>
      <c r="PY378" s="16" t="s">
        <v>865</v>
      </c>
      <c r="QP378" s="16" t="s">
        <v>865</v>
      </c>
      <c r="QR378" s="16" t="s">
        <v>867</v>
      </c>
      <c r="QT378" s="16" t="s">
        <v>867</v>
      </c>
      <c r="QV378" s="16" t="s">
        <v>865</v>
      </c>
      <c r="QX378" s="16" t="s">
        <v>865</v>
      </c>
      <c r="QY378" s="16" t="s">
        <v>867</v>
      </c>
      <c r="RD378" s="16" t="s">
        <v>865</v>
      </c>
      <c r="RF378" s="16" t="s">
        <v>865</v>
      </c>
      <c r="RH378" s="16" t="s">
        <v>4216</v>
      </c>
      <c r="RJ378" s="16" t="s">
        <v>4216</v>
      </c>
      <c r="RN378" s="16" t="s">
        <v>7720</v>
      </c>
      <c r="RP378" s="16" t="s">
        <v>867</v>
      </c>
      <c r="RR378" s="16" t="s">
        <v>867</v>
      </c>
      <c r="RT378" s="16" t="s">
        <v>867</v>
      </c>
      <c r="RV378" s="16" t="s">
        <v>7720</v>
      </c>
      <c r="RX378" s="16" t="s">
        <v>7720</v>
      </c>
      <c r="RZ378" s="16" t="s">
        <v>7724</v>
      </c>
      <c r="SQ378" s="16" t="s">
        <v>865</v>
      </c>
      <c r="SS378" s="16" t="s">
        <v>7296</v>
      </c>
      <c r="ST378" s="16" t="s">
        <v>7764</v>
      </c>
      <c r="TN378" s="16">
        <v>4000</v>
      </c>
      <c r="TO378" s="16">
        <v>5000</v>
      </c>
      <c r="TP378" s="16">
        <v>1200</v>
      </c>
      <c r="TQ378" s="16">
        <v>0</v>
      </c>
      <c r="TR378" s="16">
        <v>500</v>
      </c>
      <c r="TS378" s="16">
        <v>350</v>
      </c>
      <c r="TT378" s="16">
        <v>0</v>
      </c>
      <c r="TU378" s="16">
        <v>2000</v>
      </c>
      <c r="TV378" s="16">
        <v>0</v>
      </c>
      <c r="TW378" s="16">
        <v>0</v>
      </c>
      <c r="TX378" s="16">
        <v>3000</v>
      </c>
      <c r="TZ378" s="16" t="s">
        <v>7367</v>
      </c>
      <c r="UA378" s="16" t="s">
        <v>8950</v>
      </c>
      <c r="UB378" s="16">
        <v>0</v>
      </c>
      <c r="UC378" s="16" t="s">
        <v>844</v>
      </c>
      <c r="UD378" s="16" t="s">
        <v>843</v>
      </c>
      <c r="UE378" s="16" t="s">
        <v>843</v>
      </c>
      <c r="UF378" s="16" t="s">
        <v>844</v>
      </c>
      <c r="UG378" s="16" t="s">
        <v>843</v>
      </c>
      <c r="UH378" s="16" t="s">
        <v>843</v>
      </c>
      <c r="UL378" s="16">
        <v>9000</v>
      </c>
      <c r="VX378" s="16" t="s">
        <v>6028</v>
      </c>
      <c r="VY378" s="16" t="s">
        <v>844</v>
      </c>
      <c r="VZ378" s="16" t="s">
        <v>843</v>
      </c>
      <c r="WA378" s="16" t="s">
        <v>843</v>
      </c>
      <c r="WB378" s="16" t="s">
        <v>843</v>
      </c>
      <c r="WC378" s="16" t="s">
        <v>843</v>
      </c>
      <c r="WD378" s="16" t="s">
        <v>843</v>
      </c>
      <c r="WE378" s="16" t="s">
        <v>843</v>
      </c>
      <c r="WF378" s="16" t="s">
        <v>843</v>
      </c>
      <c r="WH378" s="16">
        <v>3250</v>
      </c>
      <c r="WO378" s="16" t="s">
        <v>6920</v>
      </c>
      <c r="XD378" s="16" t="s">
        <v>9167</v>
      </c>
      <c r="XE378" s="16" t="s">
        <v>843</v>
      </c>
      <c r="XF378" s="16" t="s">
        <v>843</v>
      </c>
      <c r="XG378" s="16" t="s">
        <v>844</v>
      </c>
      <c r="XH378" s="16" t="s">
        <v>843</v>
      </c>
      <c r="XI378" s="16" t="s">
        <v>843</v>
      </c>
      <c r="XJ378" s="16" t="s">
        <v>843</v>
      </c>
      <c r="XK378" s="16" t="s">
        <v>843</v>
      </c>
      <c r="XL378" s="16" t="s">
        <v>844</v>
      </c>
      <c r="XM378" s="16" t="s">
        <v>843</v>
      </c>
      <c r="XN378" s="16" t="s">
        <v>843</v>
      </c>
      <c r="XO378" s="16" t="s">
        <v>843</v>
      </c>
      <c r="XP378" s="16" t="s">
        <v>843</v>
      </c>
      <c r="XQ378" s="16" t="s">
        <v>843</v>
      </c>
      <c r="YF378" s="16" t="s">
        <v>865</v>
      </c>
      <c r="YN378" s="16" t="s">
        <v>7040</v>
      </c>
      <c r="YP378" s="16" t="s">
        <v>7978</v>
      </c>
      <c r="YR378" s="16" t="s">
        <v>10700</v>
      </c>
      <c r="YS378" s="16" t="s">
        <v>10701</v>
      </c>
      <c r="YT378" s="16" t="s">
        <v>8694</v>
      </c>
      <c r="YU378" s="16" t="s">
        <v>10702</v>
      </c>
      <c r="YV378" s="16" t="s">
        <v>8696</v>
      </c>
      <c r="YW378" s="16" t="s">
        <v>844</v>
      </c>
      <c r="YX378" s="16" t="s">
        <v>8696</v>
      </c>
      <c r="YY378" s="16" t="s">
        <v>843</v>
      </c>
      <c r="YZ378" s="16" t="s">
        <v>843</v>
      </c>
      <c r="ZA378" s="16" t="s">
        <v>8995</v>
      </c>
      <c r="ZB378" s="16">
        <v>13300</v>
      </c>
      <c r="ZC378" s="16" t="s">
        <v>8888</v>
      </c>
      <c r="ZD378" s="16" t="s">
        <v>8826</v>
      </c>
      <c r="ZE378" s="16" t="s">
        <v>843</v>
      </c>
      <c r="ZF378" s="16" t="s">
        <v>843</v>
      </c>
      <c r="ZG378" s="16" t="s">
        <v>8699</v>
      </c>
      <c r="ZH378" s="16" t="s">
        <v>8752</v>
      </c>
      <c r="ZI378" s="16" t="s">
        <v>8753</v>
      </c>
      <c r="ZJ378" s="16" t="s">
        <v>8701</v>
      </c>
      <c r="ZK378" s="16" t="s">
        <v>843</v>
      </c>
      <c r="ZL378" s="16" t="s">
        <v>8907</v>
      </c>
      <c r="ZM378" s="16" t="s">
        <v>843</v>
      </c>
      <c r="ZN378" s="16" t="s">
        <v>8703</v>
      </c>
      <c r="ZO378" s="16" t="s">
        <v>487</v>
      </c>
      <c r="ZP378" s="16" t="s">
        <v>487</v>
      </c>
      <c r="ZQ378" s="16" t="s">
        <v>486</v>
      </c>
      <c r="ZR378" s="16" t="s">
        <v>486</v>
      </c>
      <c r="ZS378" s="16" t="s">
        <v>844</v>
      </c>
      <c r="ZT378" s="16" t="s">
        <v>8705</v>
      </c>
      <c r="ZU378" s="16" t="s">
        <v>8706</v>
      </c>
      <c r="ZV378" s="16" t="s">
        <v>487</v>
      </c>
      <c r="ZW378" s="16" t="s">
        <v>844</v>
      </c>
      <c r="ZX378" s="16" t="s">
        <v>844</v>
      </c>
      <c r="ZY378" s="16" t="s">
        <v>844</v>
      </c>
      <c r="ZZ378" s="16" t="s">
        <v>844</v>
      </c>
      <c r="AAA378" s="16" t="s">
        <v>843</v>
      </c>
      <c r="AAB378" s="16" t="s">
        <v>843</v>
      </c>
      <c r="AAC378" s="16">
        <v>1</v>
      </c>
      <c r="AAD378" s="16" t="s">
        <v>844</v>
      </c>
      <c r="AAE378" s="16" t="s">
        <v>843</v>
      </c>
      <c r="AAF378" s="16" t="s">
        <v>844</v>
      </c>
      <c r="AAG378" s="16" t="s">
        <v>843</v>
      </c>
      <c r="AAH378" s="16" t="s">
        <v>843</v>
      </c>
      <c r="AAI378" s="16" t="s">
        <v>843</v>
      </c>
      <c r="AAJ378" s="16" t="s">
        <v>615</v>
      </c>
      <c r="AAK378" s="16" t="s">
        <v>633</v>
      </c>
      <c r="AAL378" s="16" t="s">
        <v>904</v>
      </c>
      <c r="AAM378" s="16" t="s">
        <v>663</v>
      </c>
      <c r="AAN378" s="16" t="s">
        <v>8707</v>
      </c>
      <c r="AAO378" s="16" t="s">
        <v>1018</v>
      </c>
      <c r="AAP378" s="16" t="s">
        <v>8708</v>
      </c>
      <c r="AAS378" s="16">
        <v>12250</v>
      </c>
      <c r="AAT378" s="16" t="s">
        <v>782</v>
      </c>
      <c r="AAU378" s="16" t="s">
        <v>782</v>
      </c>
      <c r="AAX378" s="16" t="s">
        <v>843</v>
      </c>
      <c r="AAY378" s="16" t="s">
        <v>8710</v>
      </c>
      <c r="AAZ378" s="16" t="s">
        <v>782</v>
      </c>
      <c r="ABA378" s="16" t="s">
        <v>783</v>
      </c>
      <c r="ABB378" s="16" t="s">
        <v>782</v>
      </c>
      <c r="ABC378" s="16" t="s">
        <v>783</v>
      </c>
      <c r="ABD378" s="16" t="s">
        <v>783</v>
      </c>
      <c r="ABE378" s="16" t="s">
        <v>783</v>
      </c>
      <c r="ABF378" s="16" t="s">
        <v>782</v>
      </c>
      <c r="ABG378" s="16" t="s">
        <v>782</v>
      </c>
      <c r="ABH378" s="16" t="s">
        <v>782</v>
      </c>
      <c r="ABI378" s="16" t="s">
        <v>783</v>
      </c>
      <c r="ABJ378" s="16" t="s">
        <v>783</v>
      </c>
      <c r="ABK378" s="16" t="s">
        <v>782</v>
      </c>
      <c r="ABL378" s="16" t="s">
        <v>8769</v>
      </c>
      <c r="ABM378" s="16" t="s">
        <v>843</v>
      </c>
      <c r="ABN378" s="16" t="s">
        <v>1034</v>
      </c>
      <c r="ABP378" s="16" t="s">
        <v>972</v>
      </c>
      <c r="ABQ378" s="16" t="s">
        <v>4321</v>
      </c>
      <c r="ABR378" s="16" t="s">
        <v>470</v>
      </c>
      <c r="ABS378" s="16" t="s">
        <v>451</v>
      </c>
      <c r="ABT378" s="16" t="s">
        <v>1056</v>
      </c>
      <c r="ABU378" s="16" t="s">
        <v>844</v>
      </c>
      <c r="ABV378" s="16" t="s">
        <v>487</v>
      </c>
      <c r="ABW378" s="16" t="s">
        <v>486</v>
      </c>
      <c r="ABX378" s="16" t="s">
        <v>892</v>
      </c>
      <c r="ABY378" s="16" t="s">
        <v>486</v>
      </c>
      <c r="ABZ378" s="16" t="s">
        <v>486</v>
      </c>
      <c r="ACA378" s="16" t="s">
        <v>759</v>
      </c>
      <c r="ACB378" s="16" t="s">
        <v>768</v>
      </c>
      <c r="ACC378" s="16" t="s">
        <v>737</v>
      </c>
      <c r="ACD378" s="16" t="s">
        <v>487</v>
      </c>
      <c r="ACE378" s="16" t="s">
        <v>486</v>
      </c>
      <c r="ACG378" s="16" t="s">
        <v>1014</v>
      </c>
      <c r="ACH378" s="16" t="s">
        <v>1009</v>
      </c>
      <c r="ACI378" s="16" t="s">
        <v>462</v>
      </c>
      <c r="ACJ378" s="16">
        <v>1.1910000000000001</v>
      </c>
      <c r="ACK378" s="16" t="s">
        <v>478</v>
      </c>
      <c r="ACL378" s="16" t="s">
        <v>738</v>
      </c>
      <c r="ACM378" s="16" t="s">
        <v>1189</v>
      </c>
      <c r="ACN378" s="16" t="s">
        <v>1169</v>
      </c>
      <c r="ACO378" s="16" t="s">
        <v>1856</v>
      </c>
      <c r="ACP378" s="16">
        <v>3250</v>
      </c>
      <c r="ACQ378" s="16" t="s">
        <v>1202</v>
      </c>
      <c r="ACR378" s="16" t="s">
        <v>1645</v>
      </c>
      <c r="ACS378" s="16" t="s">
        <v>680</v>
      </c>
      <c r="ACT378" s="16" t="s">
        <v>1522</v>
      </c>
      <c r="ACU378" s="16" t="s">
        <v>831</v>
      </c>
      <c r="ACV378" s="16" t="s">
        <v>8756</v>
      </c>
      <c r="ACW378" s="16" t="s">
        <v>451</v>
      </c>
      <c r="ACX378" s="16" t="s">
        <v>1914</v>
      </c>
      <c r="ACY378" s="16" t="s">
        <v>1947</v>
      </c>
      <c r="ACZ378" s="16">
        <v>1</v>
      </c>
      <c r="ADA378" s="16">
        <v>1</v>
      </c>
      <c r="ADB378" s="16">
        <v>1</v>
      </c>
      <c r="ADC378" s="16">
        <v>1</v>
      </c>
      <c r="ADD378" s="16">
        <v>1</v>
      </c>
      <c r="ADE378" s="16" t="s">
        <v>8712</v>
      </c>
      <c r="ADF378" s="16">
        <v>0</v>
      </c>
      <c r="ADG378" s="16" t="s">
        <v>486</v>
      </c>
      <c r="ADH378" s="16">
        <v>2</v>
      </c>
      <c r="ADI378" s="16" t="s">
        <v>486</v>
      </c>
      <c r="ADJ378" s="16" t="s">
        <v>1744</v>
      </c>
      <c r="ADK378" s="16" t="s">
        <v>1750</v>
      </c>
      <c r="ADL378" s="16" t="s">
        <v>1761</v>
      </c>
      <c r="ADM378" s="16" t="s">
        <v>13194</v>
      </c>
      <c r="ADN378" s="16" t="s">
        <v>13196</v>
      </c>
      <c r="ADO378" s="16" t="s">
        <v>1766</v>
      </c>
      <c r="ADP378" s="16" t="s">
        <v>1743</v>
      </c>
      <c r="ADQ378" s="16" t="s">
        <v>13194</v>
      </c>
      <c r="ADR378" s="16" t="s">
        <v>13194</v>
      </c>
      <c r="ADS378" s="16" t="s">
        <v>1743</v>
      </c>
      <c r="ADW378" s="16" t="s">
        <v>8729</v>
      </c>
      <c r="ADY378" s="16" t="s">
        <v>1059</v>
      </c>
      <c r="AEB378" s="16">
        <v>13300</v>
      </c>
      <c r="AEC378" s="16" t="s">
        <v>1059</v>
      </c>
      <c r="AED378" s="16">
        <v>6125</v>
      </c>
      <c r="AEE378" s="16" t="s">
        <v>952</v>
      </c>
      <c r="AEH378" s="16">
        <v>3250</v>
      </c>
      <c r="AEI378" s="16">
        <v>2000</v>
      </c>
      <c r="AEJ378" s="16">
        <v>2500</v>
      </c>
      <c r="AEK378" s="16">
        <v>600</v>
      </c>
      <c r="AEN378" s="16">
        <v>250</v>
      </c>
      <c r="AEO378" s="16">
        <v>175</v>
      </c>
      <c r="AEP378" s="16">
        <v>1000</v>
      </c>
    </row>
    <row r="379" spans="1:823" x14ac:dyDescent="0.25">
      <c r="A379" s="30">
        <v>45834</v>
      </c>
      <c r="B379" s="16" t="s">
        <v>10703</v>
      </c>
      <c r="C379" s="16" t="s">
        <v>867</v>
      </c>
      <c r="D379" s="16" t="s">
        <v>867</v>
      </c>
      <c r="E379" s="16">
        <v>25</v>
      </c>
      <c r="F379" s="16" t="s">
        <v>8153</v>
      </c>
      <c r="G379" s="16" t="s">
        <v>4107</v>
      </c>
      <c r="I379" s="16" t="s">
        <v>4148</v>
      </c>
      <c r="Z379" s="16" t="s">
        <v>992</v>
      </c>
      <c r="AA379" s="16" t="s">
        <v>470</v>
      </c>
      <c r="AB379" s="16">
        <v>2</v>
      </c>
      <c r="AC379" s="16" t="s">
        <v>844</v>
      </c>
      <c r="AD379" s="16" t="s">
        <v>843</v>
      </c>
      <c r="AE379" s="16" t="s">
        <v>844</v>
      </c>
      <c r="AF379" s="16" t="s">
        <v>844</v>
      </c>
      <c r="AG379" s="16" t="s">
        <v>843</v>
      </c>
      <c r="AH379" s="16" t="s">
        <v>844</v>
      </c>
      <c r="AI379" s="16" t="s">
        <v>844</v>
      </c>
      <c r="AJ379" s="16" t="s">
        <v>843</v>
      </c>
      <c r="AK379" s="16" t="s">
        <v>844</v>
      </c>
      <c r="AM379" s="16" t="s">
        <v>737</v>
      </c>
      <c r="AN379" s="16" t="s">
        <v>761</v>
      </c>
      <c r="AP379" s="16" t="s">
        <v>774</v>
      </c>
      <c r="AR379" s="16" t="s">
        <v>6907</v>
      </c>
      <c r="BB379" s="16">
        <v>1</v>
      </c>
      <c r="BC379" s="16" t="s">
        <v>7878</v>
      </c>
      <c r="BE379" s="16" t="s">
        <v>5098</v>
      </c>
      <c r="BV379" s="16" t="s">
        <v>4433</v>
      </c>
      <c r="BW379" s="16" t="s">
        <v>844</v>
      </c>
      <c r="BX379" s="16" t="s">
        <v>843</v>
      </c>
      <c r="BY379" s="16" t="s">
        <v>843</v>
      </c>
      <c r="BZ379" s="16" t="s">
        <v>843</v>
      </c>
      <c r="CA379" s="16" t="s">
        <v>843</v>
      </c>
      <c r="CB379" s="16" t="s">
        <v>843</v>
      </c>
      <c r="CC379" s="16" t="s">
        <v>843</v>
      </c>
      <c r="CD379" s="16" t="s">
        <v>843</v>
      </c>
      <c r="CE379" s="16" t="s">
        <v>843</v>
      </c>
      <c r="CF379" s="16" t="s">
        <v>843</v>
      </c>
      <c r="CG379" s="16" t="s">
        <v>843</v>
      </c>
      <c r="CH379" s="16" t="s">
        <v>843</v>
      </c>
      <c r="CI379" s="16" t="s">
        <v>843</v>
      </c>
      <c r="CJ379" s="16" t="s">
        <v>843</v>
      </c>
      <c r="CK379" s="16" t="s">
        <v>843</v>
      </c>
      <c r="CP379" s="16" t="s">
        <v>867</v>
      </c>
      <c r="CQ379" s="16" t="s">
        <v>9044</v>
      </c>
      <c r="CR379" s="16" t="s">
        <v>844</v>
      </c>
      <c r="CS379" s="16" t="s">
        <v>844</v>
      </c>
      <c r="CT379" s="16" t="s">
        <v>843</v>
      </c>
      <c r="CU379" s="16" t="s">
        <v>843</v>
      </c>
      <c r="CV379" s="16" t="s">
        <v>843</v>
      </c>
      <c r="CW379" s="16" t="s">
        <v>843</v>
      </c>
      <c r="CX379" s="16" t="s">
        <v>843</v>
      </c>
      <c r="CY379" s="16" t="s">
        <v>843</v>
      </c>
      <c r="CZ379" s="16" t="s">
        <v>843</v>
      </c>
      <c r="DA379" s="16" t="s">
        <v>5184</v>
      </c>
      <c r="DX379" s="16" t="s">
        <v>867</v>
      </c>
      <c r="DY379" s="16" t="s">
        <v>867</v>
      </c>
      <c r="GC379" s="16" t="s">
        <v>5342</v>
      </c>
      <c r="GF379" s="16" t="s">
        <v>867</v>
      </c>
      <c r="GG379" s="16" t="s">
        <v>867</v>
      </c>
      <c r="GV379" s="16" t="s">
        <v>5443</v>
      </c>
      <c r="GW379" s="16" t="s">
        <v>843</v>
      </c>
      <c r="GX379" s="16" t="s">
        <v>844</v>
      </c>
      <c r="GY379" s="16" t="s">
        <v>843</v>
      </c>
      <c r="GZ379" s="16" t="s">
        <v>843</v>
      </c>
      <c r="HA379" s="16" t="s">
        <v>843</v>
      </c>
      <c r="HB379" s="16" t="s">
        <v>843</v>
      </c>
      <c r="HC379" s="16" t="s">
        <v>843</v>
      </c>
      <c r="HD379" s="16" t="s">
        <v>843</v>
      </c>
      <c r="HE379" s="16" t="s">
        <v>843</v>
      </c>
      <c r="HF379" s="16" t="s">
        <v>843</v>
      </c>
      <c r="HH379" s="16" t="s">
        <v>5456</v>
      </c>
      <c r="HK379" s="16" t="s">
        <v>865</v>
      </c>
      <c r="HM379" s="16" t="s">
        <v>865</v>
      </c>
      <c r="HZ379" s="16" t="s">
        <v>7947</v>
      </c>
      <c r="KE379" s="16" t="s">
        <v>5585</v>
      </c>
      <c r="KG379" s="16" t="s">
        <v>7018</v>
      </c>
      <c r="KH379" s="16" t="s">
        <v>7030</v>
      </c>
      <c r="KI379" s="16" t="s">
        <v>865</v>
      </c>
      <c r="LG379" s="16" t="s">
        <v>867</v>
      </c>
      <c r="LH379" s="16" t="s">
        <v>867</v>
      </c>
      <c r="LI379" s="16" t="s">
        <v>867</v>
      </c>
      <c r="LJ379" s="16" t="s">
        <v>867</v>
      </c>
      <c r="LK379" s="16" t="s">
        <v>867</v>
      </c>
      <c r="LL379" s="16" t="s">
        <v>5663</v>
      </c>
      <c r="LM379" s="16" t="s">
        <v>843</v>
      </c>
      <c r="LN379" s="16" t="s">
        <v>843</v>
      </c>
      <c r="LO379" s="16" t="s">
        <v>844</v>
      </c>
      <c r="LP379" s="16" t="s">
        <v>843</v>
      </c>
      <c r="LQ379" s="16" t="s">
        <v>843</v>
      </c>
      <c r="LR379" s="16" t="s">
        <v>843</v>
      </c>
      <c r="LS379" s="16" t="s">
        <v>843</v>
      </c>
      <c r="LT379" s="16" t="s">
        <v>843</v>
      </c>
      <c r="LU379" s="16" t="s">
        <v>843</v>
      </c>
      <c r="LV379" s="16" t="s">
        <v>843</v>
      </c>
      <c r="LW379" s="16" t="s">
        <v>843</v>
      </c>
      <c r="LX379" s="16" t="s">
        <v>843</v>
      </c>
      <c r="LY379" s="16" t="s">
        <v>843</v>
      </c>
      <c r="LZ379" s="16" t="s">
        <v>843</v>
      </c>
      <c r="MA379" s="16" t="s">
        <v>843</v>
      </c>
      <c r="MC379" s="16" t="s">
        <v>5694</v>
      </c>
      <c r="MD379" s="16" t="s">
        <v>844</v>
      </c>
      <c r="ME379" s="16" t="s">
        <v>843</v>
      </c>
      <c r="MF379" s="16" t="s">
        <v>843</v>
      </c>
      <c r="MG379" s="16" t="s">
        <v>843</v>
      </c>
      <c r="MH379" s="16" t="s">
        <v>843</v>
      </c>
      <c r="MI379" s="16" t="s">
        <v>843</v>
      </c>
      <c r="MJ379" s="16" t="s">
        <v>843</v>
      </c>
      <c r="MK379" s="16" t="s">
        <v>843</v>
      </c>
      <c r="ML379" s="16" t="s">
        <v>843</v>
      </c>
      <c r="MM379" s="16" t="s">
        <v>843</v>
      </c>
      <c r="MN379" s="16" t="s">
        <v>843</v>
      </c>
      <c r="MO379" s="16" t="s">
        <v>843</v>
      </c>
      <c r="MP379" s="16" t="s">
        <v>843</v>
      </c>
      <c r="MQ379" s="16" t="s">
        <v>843</v>
      </c>
      <c r="MR379" s="16" t="s">
        <v>843</v>
      </c>
      <c r="MS379" s="16" t="s">
        <v>843</v>
      </c>
      <c r="MT379" s="16" t="s">
        <v>843</v>
      </c>
      <c r="MU379" s="16" t="s">
        <v>843</v>
      </c>
      <c r="MV379" s="16" t="s">
        <v>843</v>
      </c>
      <c r="NS379" s="16" t="s">
        <v>5694</v>
      </c>
      <c r="NT379" s="16" t="s">
        <v>844</v>
      </c>
      <c r="NU379" s="16" t="s">
        <v>843</v>
      </c>
      <c r="NV379" s="16" t="s">
        <v>843</v>
      </c>
      <c r="NW379" s="16" t="s">
        <v>843</v>
      </c>
      <c r="NX379" s="16" t="s">
        <v>843</v>
      </c>
      <c r="NY379" s="16" t="s">
        <v>843</v>
      </c>
      <c r="NZ379" s="16" t="s">
        <v>843</v>
      </c>
      <c r="OA379" s="16" t="s">
        <v>843</v>
      </c>
      <c r="OB379" s="16" t="s">
        <v>843</v>
      </c>
      <c r="OC379" s="16" t="s">
        <v>843</v>
      </c>
      <c r="OD379" s="16" t="s">
        <v>843</v>
      </c>
      <c r="OE379" s="16" t="s">
        <v>843</v>
      </c>
      <c r="OF379" s="16" t="s">
        <v>843</v>
      </c>
      <c r="OG379" s="16" t="s">
        <v>843</v>
      </c>
      <c r="OH379" s="16" t="s">
        <v>843</v>
      </c>
      <c r="OI379" s="16" t="s">
        <v>843</v>
      </c>
      <c r="PC379" s="16" t="s">
        <v>867</v>
      </c>
      <c r="PE379" s="16" t="s">
        <v>865</v>
      </c>
      <c r="PY379" s="16" t="s">
        <v>865</v>
      </c>
      <c r="QP379" s="16" t="s">
        <v>865</v>
      </c>
      <c r="QR379" s="16" t="s">
        <v>867</v>
      </c>
      <c r="QT379" s="16" t="s">
        <v>867</v>
      </c>
      <c r="QV379" s="16" t="s">
        <v>865</v>
      </c>
      <c r="QX379" s="16" t="s">
        <v>865</v>
      </c>
      <c r="RD379" s="16" t="s">
        <v>865</v>
      </c>
      <c r="RF379" s="16" t="s">
        <v>865</v>
      </c>
      <c r="RH379" s="16" t="s">
        <v>865</v>
      </c>
      <c r="RJ379" s="16" t="s">
        <v>865</v>
      </c>
      <c r="RN379" s="16" t="s">
        <v>7720</v>
      </c>
      <c r="RP379" s="16" t="s">
        <v>867</v>
      </c>
      <c r="RR379" s="16" t="s">
        <v>867</v>
      </c>
      <c r="RT379" s="16" t="s">
        <v>867</v>
      </c>
      <c r="RV379" s="16" t="s">
        <v>7720</v>
      </c>
      <c r="RX379" s="16" t="s">
        <v>7720</v>
      </c>
      <c r="RZ379" s="16" t="s">
        <v>867</v>
      </c>
      <c r="SQ379" s="16" t="s">
        <v>865</v>
      </c>
      <c r="SS379" s="16" t="s">
        <v>7308</v>
      </c>
      <c r="ST379" s="16" t="s">
        <v>7761</v>
      </c>
      <c r="TN379" s="16">
        <v>3000</v>
      </c>
      <c r="TO379" s="16">
        <v>0</v>
      </c>
      <c r="TP379" s="16">
        <v>1000</v>
      </c>
      <c r="TQ379" s="16">
        <v>0</v>
      </c>
      <c r="TR379" s="16">
        <v>500</v>
      </c>
      <c r="TS379" s="16">
        <v>300</v>
      </c>
      <c r="TT379" s="16">
        <v>0</v>
      </c>
      <c r="TU379" s="16">
        <v>300</v>
      </c>
      <c r="TV379" s="16">
        <v>0</v>
      </c>
      <c r="TW379" s="16">
        <v>0</v>
      </c>
      <c r="TX379" s="16">
        <v>0</v>
      </c>
      <c r="TZ379" s="16" t="s">
        <v>7367</v>
      </c>
      <c r="UA379" s="16" t="s">
        <v>5971</v>
      </c>
      <c r="UB379" s="16">
        <v>0</v>
      </c>
      <c r="UC379" s="16" t="s">
        <v>843</v>
      </c>
      <c r="UD379" s="16" t="s">
        <v>843</v>
      </c>
      <c r="UE379" s="16" t="s">
        <v>843</v>
      </c>
      <c r="UF379" s="16" t="s">
        <v>844</v>
      </c>
      <c r="UG379" s="16" t="s">
        <v>843</v>
      </c>
      <c r="UH379" s="16" t="s">
        <v>843</v>
      </c>
      <c r="VX379" s="16" t="s">
        <v>9013</v>
      </c>
      <c r="VY379" s="16" t="s">
        <v>844</v>
      </c>
      <c r="VZ379" s="16" t="s">
        <v>843</v>
      </c>
      <c r="WA379" s="16" t="s">
        <v>843</v>
      </c>
      <c r="WB379" s="16" t="s">
        <v>843</v>
      </c>
      <c r="WC379" s="16" t="s">
        <v>844</v>
      </c>
      <c r="WD379" s="16" t="s">
        <v>843</v>
      </c>
      <c r="WE379" s="16" t="s">
        <v>843</v>
      </c>
      <c r="WF379" s="16" t="s">
        <v>843</v>
      </c>
      <c r="WH379" s="16">
        <v>3250</v>
      </c>
      <c r="WO379" s="16" t="s">
        <v>6920</v>
      </c>
      <c r="XD379" s="16" t="s">
        <v>7000</v>
      </c>
      <c r="XE379" s="16" t="s">
        <v>843</v>
      </c>
      <c r="XF379" s="16" t="s">
        <v>843</v>
      </c>
      <c r="XG379" s="16" t="s">
        <v>843</v>
      </c>
      <c r="XH379" s="16" t="s">
        <v>843</v>
      </c>
      <c r="XI379" s="16" t="s">
        <v>843</v>
      </c>
      <c r="XJ379" s="16" t="s">
        <v>843</v>
      </c>
      <c r="XK379" s="16" t="s">
        <v>843</v>
      </c>
      <c r="XL379" s="16" t="s">
        <v>843</v>
      </c>
      <c r="XM379" s="16" t="s">
        <v>843</v>
      </c>
      <c r="XN379" s="16" t="s">
        <v>843</v>
      </c>
      <c r="XO379" s="16" t="s">
        <v>844</v>
      </c>
      <c r="XP379" s="16" t="s">
        <v>843</v>
      </c>
      <c r="XQ379" s="16" t="s">
        <v>843</v>
      </c>
      <c r="YF379" s="16" t="s">
        <v>865</v>
      </c>
      <c r="YN379" s="16" t="s">
        <v>7040</v>
      </c>
      <c r="YP379" s="16" t="s">
        <v>7987</v>
      </c>
      <c r="YR379" s="16" t="s">
        <v>10704</v>
      </c>
      <c r="YS379" s="16" t="s">
        <v>10705</v>
      </c>
      <c r="YT379" s="16" t="s">
        <v>8694</v>
      </c>
      <c r="YU379" s="16" t="s">
        <v>10706</v>
      </c>
      <c r="YV379" s="16" t="s">
        <v>9148</v>
      </c>
      <c r="YW379" s="16" t="s">
        <v>844</v>
      </c>
      <c r="YX379" s="16" t="s">
        <v>9148</v>
      </c>
      <c r="YY379" s="16" t="s">
        <v>843</v>
      </c>
      <c r="YZ379" s="16" t="s">
        <v>843</v>
      </c>
      <c r="ZA379" s="16" t="s">
        <v>843</v>
      </c>
      <c r="ZB379" s="16">
        <v>5100</v>
      </c>
      <c r="ZC379" s="16" t="s">
        <v>9386</v>
      </c>
      <c r="ZD379" s="16" t="s">
        <v>843</v>
      </c>
      <c r="ZE379" s="16" t="s">
        <v>843</v>
      </c>
      <c r="ZF379" s="16" t="s">
        <v>843</v>
      </c>
      <c r="ZG379" s="16" t="s">
        <v>8722</v>
      </c>
      <c r="ZH379" s="16" t="s">
        <v>8739</v>
      </c>
      <c r="ZI379" s="16" t="s">
        <v>9553</v>
      </c>
      <c r="ZJ379" s="16" t="s">
        <v>843</v>
      </c>
      <c r="ZK379" s="16" t="s">
        <v>843</v>
      </c>
      <c r="ZL379" s="16" t="s">
        <v>8739</v>
      </c>
      <c r="ZM379" s="16" t="s">
        <v>843</v>
      </c>
      <c r="ZN379" s="16" t="s">
        <v>8815</v>
      </c>
      <c r="ZO379" s="16" t="s">
        <v>487</v>
      </c>
      <c r="ZP379" s="16" t="s">
        <v>487</v>
      </c>
      <c r="ZQ379" s="16" t="s">
        <v>486</v>
      </c>
      <c r="ZR379" s="16" t="s">
        <v>486</v>
      </c>
      <c r="ZS379" s="16" t="s">
        <v>1056</v>
      </c>
      <c r="ZT379" s="16" t="s">
        <v>8705</v>
      </c>
      <c r="ZU379" s="16" t="s">
        <v>8706</v>
      </c>
      <c r="ZV379" s="16" t="s">
        <v>487</v>
      </c>
      <c r="ZW379" s="16" t="s">
        <v>844</v>
      </c>
      <c r="ZX379" s="16" t="s">
        <v>844</v>
      </c>
      <c r="ZY379" s="16" t="s">
        <v>844</v>
      </c>
      <c r="ZZ379" s="16" t="s">
        <v>844</v>
      </c>
      <c r="AAA379" s="16" t="s">
        <v>843</v>
      </c>
      <c r="AAB379" s="16" t="s">
        <v>843</v>
      </c>
      <c r="AAC379" s="16">
        <v>0</v>
      </c>
      <c r="AAD379" s="16" t="s">
        <v>844</v>
      </c>
      <c r="AAE379" s="16" t="s">
        <v>843</v>
      </c>
      <c r="AAF379" s="16" t="s">
        <v>843</v>
      </c>
      <c r="AAG379" s="16" t="s">
        <v>843</v>
      </c>
      <c r="AAH379" s="16" t="s">
        <v>843</v>
      </c>
      <c r="AAI379" s="16" t="s">
        <v>844</v>
      </c>
      <c r="AAJ379" s="16" t="s">
        <v>615</v>
      </c>
      <c r="AAK379" s="16" t="s">
        <v>633</v>
      </c>
      <c r="AAL379" s="16" t="s">
        <v>904</v>
      </c>
      <c r="AAM379" s="16" t="s">
        <v>663</v>
      </c>
      <c r="AAN379" s="16" t="s">
        <v>8707</v>
      </c>
      <c r="AAO379" s="16" t="s">
        <v>1018</v>
      </c>
      <c r="AAP379" s="16" t="s">
        <v>8708</v>
      </c>
      <c r="AAS379" s="16">
        <v>3250</v>
      </c>
      <c r="AAT379" s="16" t="s">
        <v>782</v>
      </c>
      <c r="AAU379" s="16" t="s">
        <v>782</v>
      </c>
      <c r="AAV379" s="16" t="s">
        <v>782</v>
      </c>
      <c r="AAW379" s="16" t="s">
        <v>782</v>
      </c>
      <c r="AAX379" s="16" t="s">
        <v>843</v>
      </c>
      <c r="AAY379" s="16" t="s">
        <v>8710</v>
      </c>
      <c r="AAZ379" s="16" t="s">
        <v>782</v>
      </c>
      <c r="ABA379" s="16" t="s">
        <v>783</v>
      </c>
      <c r="ABB379" s="16" t="s">
        <v>782</v>
      </c>
      <c r="ABC379" s="16" t="s">
        <v>783</v>
      </c>
      <c r="ABD379" s="16" t="s">
        <v>783</v>
      </c>
      <c r="ABE379" s="16" t="s">
        <v>783</v>
      </c>
      <c r="ABF379" s="16" t="s">
        <v>782</v>
      </c>
      <c r="ABG379" s="16" t="s">
        <v>782</v>
      </c>
      <c r="ABH379" s="16" t="s">
        <v>782</v>
      </c>
      <c r="ABI379" s="16" t="s">
        <v>783</v>
      </c>
      <c r="ABJ379" s="16" t="s">
        <v>783</v>
      </c>
      <c r="ABK379" s="16" t="s">
        <v>782</v>
      </c>
      <c r="ABL379" s="16" t="s">
        <v>8769</v>
      </c>
      <c r="ABM379" s="16" t="s">
        <v>843</v>
      </c>
      <c r="ABN379" s="16" t="s">
        <v>1034</v>
      </c>
      <c r="ABO379" s="16" t="s">
        <v>486</v>
      </c>
      <c r="ABP379" s="16" t="s">
        <v>972</v>
      </c>
      <c r="ABQ379" s="16" t="s">
        <v>4321</v>
      </c>
      <c r="ABR379" s="16" t="s">
        <v>470</v>
      </c>
      <c r="ABS379" s="16" t="s">
        <v>445</v>
      </c>
      <c r="ABT379" s="16" t="s">
        <v>1056</v>
      </c>
      <c r="ABU379" s="16" t="s">
        <v>844</v>
      </c>
      <c r="ABV379" s="16" t="s">
        <v>487</v>
      </c>
      <c r="ABW379" s="16" t="s">
        <v>486</v>
      </c>
      <c r="ABX379" s="16" t="s">
        <v>892</v>
      </c>
      <c r="ABY379" s="16" t="s">
        <v>486</v>
      </c>
      <c r="ABZ379" s="16" t="s">
        <v>486</v>
      </c>
      <c r="ACA379" s="16" t="s">
        <v>761</v>
      </c>
      <c r="ACB379" s="16" t="s">
        <v>774</v>
      </c>
      <c r="ACC379" s="16" t="s">
        <v>737</v>
      </c>
      <c r="ACD379" s="16" t="s">
        <v>486</v>
      </c>
      <c r="ACE379" s="16" t="s">
        <v>487</v>
      </c>
      <c r="ACG379" s="16" t="s">
        <v>1014</v>
      </c>
      <c r="ACH379" s="16" t="s">
        <v>1009</v>
      </c>
      <c r="ACI379" s="16" t="s">
        <v>462</v>
      </c>
      <c r="ACJ379" s="16">
        <v>0.79400000000000004</v>
      </c>
      <c r="ACK379" s="16" t="s">
        <v>482</v>
      </c>
      <c r="ACL379" s="16" t="s">
        <v>740</v>
      </c>
      <c r="ACM379" s="16" t="s">
        <v>1188</v>
      </c>
      <c r="ACN379" s="16" t="s">
        <v>1169</v>
      </c>
      <c r="ACO379" s="16" t="s">
        <v>1856</v>
      </c>
      <c r="ACP379" s="16">
        <v>3250</v>
      </c>
      <c r="ACQ379" s="16" t="s">
        <v>1202</v>
      </c>
      <c r="ACR379" s="16" t="s">
        <v>1645</v>
      </c>
      <c r="ACS379" s="16" t="s">
        <v>680</v>
      </c>
      <c r="ACT379" s="16" t="s">
        <v>1522</v>
      </c>
      <c r="ACU379" s="16" t="s">
        <v>833</v>
      </c>
      <c r="ACV379" s="16" t="s">
        <v>8711</v>
      </c>
      <c r="ACW379" s="16" t="s">
        <v>445</v>
      </c>
      <c r="ACX379" s="16" t="s">
        <v>1916</v>
      </c>
      <c r="ACY379" s="16" t="s">
        <v>1947</v>
      </c>
      <c r="ACZ379" s="16">
        <v>1</v>
      </c>
      <c r="ADA379" s="16">
        <v>1</v>
      </c>
      <c r="ADB379" s="16">
        <v>1</v>
      </c>
      <c r="ADC379" s="16">
        <v>1</v>
      </c>
      <c r="ADD379" s="16">
        <v>1</v>
      </c>
      <c r="ADE379" s="16" t="s">
        <v>8712</v>
      </c>
      <c r="ADF379" s="16">
        <v>0</v>
      </c>
      <c r="ADG379" s="16" t="s">
        <v>487</v>
      </c>
      <c r="ADH379" s="16">
        <v>2</v>
      </c>
      <c r="ADI379" s="16" t="s">
        <v>486</v>
      </c>
      <c r="ADJ379" s="16" t="s">
        <v>1743</v>
      </c>
      <c r="ADK379" s="16" t="s">
        <v>13194</v>
      </c>
      <c r="ADL379" s="16" t="s">
        <v>1764</v>
      </c>
      <c r="ADM379" s="16" t="s">
        <v>13194</v>
      </c>
      <c r="ADN379" s="16" t="s">
        <v>13196</v>
      </c>
      <c r="ADO379" s="16" t="s">
        <v>1766</v>
      </c>
      <c r="ADP379" s="16" t="s">
        <v>13196</v>
      </c>
      <c r="ADQ379" s="16" t="s">
        <v>13194</v>
      </c>
      <c r="ADR379" s="16" t="s">
        <v>13194</v>
      </c>
      <c r="ADS379" s="16" t="s">
        <v>13194</v>
      </c>
      <c r="ADW379" s="16" t="s">
        <v>8729</v>
      </c>
      <c r="ADY379" s="16" t="s">
        <v>1062</v>
      </c>
      <c r="AEA379" s="16">
        <v>5100</v>
      </c>
      <c r="AEC379" s="16" t="s">
        <v>1058</v>
      </c>
      <c r="AED379" s="16">
        <v>1625</v>
      </c>
      <c r="AEE379" s="16" t="s">
        <v>952</v>
      </c>
      <c r="AEG379" s="16">
        <v>3250</v>
      </c>
      <c r="AEI379" s="16">
        <v>1500</v>
      </c>
      <c r="AEK379" s="16">
        <v>500</v>
      </c>
      <c r="AEN379" s="16">
        <v>250</v>
      </c>
      <c r="AEO379" s="16">
        <v>150</v>
      </c>
      <c r="AEP379" s="16">
        <v>150</v>
      </c>
    </row>
    <row r="380" spans="1:823" x14ac:dyDescent="0.25">
      <c r="A380" s="30">
        <v>45834</v>
      </c>
      <c r="B380" s="16" t="s">
        <v>10707</v>
      </c>
      <c r="C380" s="16" t="s">
        <v>867</v>
      </c>
      <c r="D380" s="16" t="s">
        <v>867</v>
      </c>
      <c r="E380" s="16">
        <v>50</v>
      </c>
      <c r="F380" s="16" t="s">
        <v>8153</v>
      </c>
      <c r="G380" s="16" t="s">
        <v>4107</v>
      </c>
      <c r="I380" s="16" t="s">
        <v>4148</v>
      </c>
      <c r="Z380" s="16" t="s">
        <v>992</v>
      </c>
      <c r="AA380" s="16" t="s">
        <v>470</v>
      </c>
      <c r="AB380" s="16">
        <v>2</v>
      </c>
      <c r="AC380" s="16" t="s">
        <v>844</v>
      </c>
      <c r="AD380" s="16" t="s">
        <v>843</v>
      </c>
      <c r="AE380" s="16" t="s">
        <v>844</v>
      </c>
      <c r="AF380" s="16" t="s">
        <v>844</v>
      </c>
      <c r="AG380" s="16" t="s">
        <v>843</v>
      </c>
      <c r="AH380" s="16" t="s">
        <v>844</v>
      </c>
      <c r="AI380" s="16" t="s">
        <v>844</v>
      </c>
      <c r="AJ380" s="16" t="s">
        <v>843</v>
      </c>
      <c r="AK380" s="16" t="s">
        <v>844</v>
      </c>
      <c r="AM380" s="16" t="s">
        <v>737</v>
      </c>
      <c r="AN380" s="16" t="s">
        <v>759</v>
      </c>
      <c r="AP380" s="16" t="s">
        <v>774</v>
      </c>
      <c r="AR380" s="16" t="s">
        <v>6907</v>
      </c>
      <c r="BB380" s="16">
        <v>1</v>
      </c>
      <c r="BC380" s="16" t="s">
        <v>7878</v>
      </c>
      <c r="BE380" s="16" t="s">
        <v>5098</v>
      </c>
      <c r="BV380" s="16" t="s">
        <v>4433</v>
      </c>
      <c r="BW380" s="16" t="s">
        <v>844</v>
      </c>
      <c r="BX380" s="16" t="s">
        <v>843</v>
      </c>
      <c r="BY380" s="16" t="s">
        <v>843</v>
      </c>
      <c r="BZ380" s="16" t="s">
        <v>843</v>
      </c>
      <c r="CA380" s="16" t="s">
        <v>843</v>
      </c>
      <c r="CB380" s="16" t="s">
        <v>843</v>
      </c>
      <c r="CC380" s="16" t="s">
        <v>843</v>
      </c>
      <c r="CD380" s="16" t="s">
        <v>843</v>
      </c>
      <c r="CE380" s="16" t="s">
        <v>843</v>
      </c>
      <c r="CF380" s="16" t="s">
        <v>843</v>
      </c>
      <c r="CG380" s="16" t="s">
        <v>843</v>
      </c>
      <c r="CH380" s="16" t="s">
        <v>843</v>
      </c>
      <c r="CI380" s="16" t="s">
        <v>843</v>
      </c>
      <c r="CJ380" s="16" t="s">
        <v>843</v>
      </c>
      <c r="CK380" s="16" t="s">
        <v>843</v>
      </c>
      <c r="CP380" s="16" t="s">
        <v>865</v>
      </c>
      <c r="DX380" s="16" t="s">
        <v>7842</v>
      </c>
      <c r="DY380" s="16" t="s">
        <v>864</v>
      </c>
      <c r="GC380" s="16" t="s">
        <v>5336</v>
      </c>
      <c r="GF380" s="16" t="s">
        <v>867</v>
      </c>
      <c r="GG380" s="16" t="s">
        <v>867</v>
      </c>
      <c r="GV380" s="16" t="s">
        <v>5449</v>
      </c>
      <c r="GW380" s="16" t="s">
        <v>843</v>
      </c>
      <c r="GX380" s="16" t="s">
        <v>843</v>
      </c>
      <c r="GY380" s="16" t="s">
        <v>843</v>
      </c>
      <c r="GZ380" s="16" t="s">
        <v>844</v>
      </c>
      <c r="HA380" s="16" t="s">
        <v>843</v>
      </c>
      <c r="HB380" s="16" t="s">
        <v>843</v>
      </c>
      <c r="HC380" s="16" t="s">
        <v>843</v>
      </c>
      <c r="HD380" s="16" t="s">
        <v>843</v>
      </c>
      <c r="HE380" s="16" t="s">
        <v>843</v>
      </c>
      <c r="HF380" s="16" t="s">
        <v>843</v>
      </c>
      <c r="HH380" s="16" t="s">
        <v>5456</v>
      </c>
      <c r="HK380" s="16" t="s">
        <v>865</v>
      </c>
      <c r="HM380" s="16" t="s">
        <v>865</v>
      </c>
      <c r="HZ380" s="16" t="s">
        <v>7947</v>
      </c>
      <c r="KE380" s="16" t="s">
        <v>5585</v>
      </c>
      <c r="KG380" s="16" t="s">
        <v>7018</v>
      </c>
      <c r="KH380" s="16" t="s">
        <v>7033</v>
      </c>
      <c r="KI380" s="16" t="s">
        <v>865</v>
      </c>
      <c r="LG380" s="16" t="s">
        <v>867</v>
      </c>
      <c r="LH380" s="16" t="s">
        <v>867</v>
      </c>
      <c r="LI380" s="16" t="s">
        <v>867</v>
      </c>
      <c r="LJ380" s="16" t="s">
        <v>867</v>
      </c>
      <c r="LK380" s="16" t="s">
        <v>867</v>
      </c>
      <c r="LL380" s="16" t="s">
        <v>5663</v>
      </c>
      <c r="LM380" s="16" t="s">
        <v>843</v>
      </c>
      <c r="LN380" s="16" t="s">
        <v>843</v>
      </c>
      <c r="LO380" s="16" t="s">
        <v>844</v>
      </c>
      <c r="LP380" s="16" t="s">
        <v>843</v>
      </c>
      <c r="LQ380" s="16" t="s">
        <v>843</v>
      </c>
      <c r="LR380" s="16" t="s">
        <v>843</v>
      </c>
      <c r="LS380" s="16" t="s">
        <v>843</v>
      </c>
      <c r="LT380" s="16" t="s">
        <v>843</v>
      </c>
      <c r="LU380" s="16" t="s">
        <v>843</v>
      </c>
      <c r="LV380" s="16" t="s">
        <v>843</v>
      </c>
      <c r="LW380" s="16" t="s">
        <v>843</v>
      </c>
      <c r="LX380" s="16" t="s">
        <v>843</v>
      </c>
      <c r="LY380" s="16" t="s">
        <v>843</v>
      </c>
      <c r="LZ380" s="16" t="s">
        <v>843</v>
      </c>
      <c r="MA380" s="16" t="s">
        <v>843</v>
      </c>
      <c r="MC380" s="16" t="s">
        <v>5694</v>
      </c>
      <c r="MD380" s="16" t="s">
        <v>844</v>
      </c>
      <c r="ME380" s="16" t="s">
        <v>843</v>
      </c>
      <c r="MF380" s="16" t="s">
        <v>843</v>
      </c>
      <c r="MG380" s="16" t="s">
        <v>843</v>
      </c>
      <c r="MH380" s="16" t="s">
        <v>843</v>
      </c>
      <c r="MI380" s="16" t="s">
        <v>843</v>
      </c>
      <c r="MJ380" s="16" t="s">
        <v>843</v>
      </c>
      <c r="MK380" s="16" t="s">
        <v>843</v>
      </c>
      <c r="ML380" s="16" t="s">
        <v>843</v>
      </c>
      <c r="MM380" s="16" t="s">
        <v>843</v>
      </c>
      <c r="MN380" s="16" t="s">
        <v>843</v>
      </c>
      <c r="MO380" s="16" t="s">
        <v>843</v>
      </c>
      <c r="MP380" s="16" t="s">
        <v>843</v>
      </c>
      <c r="MQ380" s="16" t="s">
        <v>843</v>
      </c>
      <c r="MR380" s="16" t="s">
        <v>843</v>
      </c>
      <c r="MS380" s="16" t="s">
        <v>843</v>
      </c>
      <c r="MT380" s="16" t="s">
        <v>843</v>
      </c>
      <c r="MU380" s="16" t="s">
        <v>843</v>
      </c>
      <c r="MV380" s="16" t="s">
        <v>843</v>
      </c>
      <c r="NS380" s="16" t="s">
        <v>5694</v>
      </c>
      <c r="NT380" s="16" t="s">
        <v>844</v>
      </c>
      <c r="NU380" s="16" t="s">
        <v>843</v>
      </c>
      <c r="NV380" s="16" t="s">
        <v>843</v>
      </c>
      <c r="NW380" s="16" t="s">
        <v>843</v>
      </c>
      <c r="NX380" s="16" t="s">
        <v>843</v>
      </c>
      <c r="NY380" s="16" t="s">
        <v>843</v>
      </c>
      <c r="NZ380" s="16" t="s">
        <v>843</v>
      </c>
      <c r="OA380" s="16" t="s">
        <v>843</v>
      </c>
      <c r="OB380" s="16" t="s">
        <v>843</v>
      </c>
      <c r="OC380" s="16" t="s">
        <v>843</v>
      </c>
      <c r="OD380" s="16" t="s">
        <v>843</v>
      </c>
      <c r="OE380" s="16" t="s">
        <v>843</v>
      </c>
      <c r="OF380" s="16" t="s">
        <v>843</v>
      </c>
      <c r="OG380" s="16" t="s">
        <v>843</v>
      </c>
      <c r="OH380" s="16" t="s">
        <v>843</v>
      </c>
      <c r="OI380" s="16" t="s">
        <v>843</v>
      </c>
      <c r="PC380" s="16" t="s">
        <v>865</v>
      </c>
      <c r="PD380" s="16" t="s">
        <v>865</v>
      </c>
      <c r="PY380" s="16" t="s">
        <v>865</v>
      </c>
      <c r="QP380" s="16" t="s">
        <v>865</v>
      </c>
      <c r="QR380" s="16" t="s">
        <v>865</v>
      </c>
      <c r="QT380" s="16" t="s">
        <v>867</v>
      </c>
      <c r="QV380" s="16" t="s">
        <v>865</v>
      </c>
      <c r="QX380" s="16" t="s">
        <v>865</v>
      </c>
      <c r="RD380" s="16" t="s">
        <v>4216</v>
      </c>
      <c r="RF380" s="16" t="s">
        <v>7712</v>
      </c>
      <c r="RH380" s="16" t="s">
        <v>4216</v>
      </c>
      <c r="RJ380" s="16" t="s">
        <v>7712</v>
      </c>
      <c r="RN380" s="16" t="s">
        <v>7720</v>
      </c>
      <c r="RP380" s="16" t="s">
        <v>867</v>
      </c>
      <c r="RR380" s="16" t="s">
        <v>867</v>
      </c>
      <c r="RT380" s="16" t="s">
        <v>867</v>
      </c>
      <c r="RV380" s="16" t="s">
        <v>7720</v>
      </c>
      <c r="RX380" s="16" t="s">
        <v>7720</v>
      </c>
      <c r="RZ380" s="16" t="s">
        <v>867</v>
      </c>
      <c r="SQ380" s="16" t="s">
        <v>865</v>
      </c>
      <c r="SS380" s="16" t="s">
        <v>7308</v>
      </c>
      <c r="ST380" s="16" t="s">
        <v>7761</v>
      </c>
      <c r="TN380" s="16">
        <v>5000</v>
      </c>
      <c r="TO380" s="16">
        <v>0</v>
      </c>
      <c r="TP380" s="16">
        <v>1500</v>
      </c>
      <c r="TQ380" s="16">
        <v>1000</v>
      </c>
      <c r="TR380" s="16">
        <v>600</v>
      </c>
      <c r="TS380" s="16">
        <v>500</v>
      </c>
      <c r="TT380" s="16">
        <v>0</v>
      </c>
      <c r="TU380" s="16">
        <v>600</v>
      </c>
      <c r="TV380" s="16">
        <v>3000</v>
      </c>
      <c r="TW380" s="16">
        <v>2000</v>
      </c>
      <c r="TX380" s="16">
        <v>0</v>
      </c>
      <c r="TZ380" s="16" t="s">
        <v>7367</v>
      </c>
      <c r="UA380" s="16" t="s">
        <v>5971</v>
      </c>
      <c r="UB380" s="16">
        <v>0</v>
      </c>
      <c r="UC380" s="16" t="s">
        <v>843</v>
      </c>
      <c r="UD380" s="16" t="s">
        <v>843</v>
      </c>
      <c r="UE380" s="16" t="s">
        <v>843</v>
      </c>
      <c r="UF380" s="16" t="s">
        <v>844</v>
      </c>
      <c r="UG380" s="16" t="s">
        <v>843</v>
      </c>
      <c r="UH380" s="16" t="s">
        <v>843</v>
      </c>
      <c r="VX380" s="16" t="s">
        <v>10708</v>
      </c>
      <c r="VY380" s="16" t="s">
        <v>843</v>
      </c>
      <c r="VZ380" s="16" t="s">
        <v>843</v>
      </c>
      <c r="WA380" s="16" t="s">
        <v>843</v>
      </c>
      <c r="WB380" s="16" t="s">
        <v>844</v>
      </c>
      <c r="WC380" s="16" t="s">
        <v>844</v>
      </c>
      <c r="WD380" s="16" t="s">
        <v>843</v>
      </c>
      <c r="WE380" s="16" t="s">
        <v>843</v>
      </c>
      <c r="WF380" s="16" t="s">
        <v>843</v>
      </c>
      <c r="WO380" s="16" t="s">
        <v>6920</v>
      </c>
      <c r="XD380" s="16" t="s">
        <v>6994</v>
      </c>
      <c r="XE380" s="16" t="s">
        <v>843</v>
      </c>
      <c r="XF380" s="16" t="s">
        <v>843</v>
      </c>
      <c r="XG380" s="16" t="s">
        <v>843</v>
      </c>
      <c r="XH380" s="16" t="s">
        <v>843</v>
      </c>
      <c r="XI380" s="16" t="s">
        <v>843</v>
      </c>
      <c r="XJ380" s="16" t="s">
        <v>843</v>
      </c>
      <c r="XK380" s="16" t="s">
        <v>843</v>
      </c>
      <c r="XL380" s="16" t="s">
        <v>843</v>
      </c>
      <c r="XM380" s="16" t="s">
        <v>844</v>
      </c>
      <c r="XN380" s="16" t="s">
        <v>843</v>
      </c>
      <c r="XO380" s="16" t="s">
        <v>843</v>
      </c>
      <c r="XP380" s="16" t="s">
        <v>843</v>
      </c>
      <c r="XQ380" s="16" t="s">
        <v>843</v>
      </c>
      <c r="YF380" s="16" t="s">
        <v>865</v>
      </c>
      <c r="YN380" s="16" t="s">
        <v>864</v>
      </c>
      <c r="YP380" s="16" t="s">
        <v>7990</v>
      </c>
      <c r="YR380" s="16" t="s">
        <v>10709</v>
      </c>
      <c r="YS380" s="16" t="s">
        <v>10710</v>
      </c>
      <c r="YT380" s="16" t="s">
        <v>8694</v>
      </c>
      <c r="YU380" s="16" t="s">
        <v>10711</v>
      </c>
      <c r="YV380" s="16" t="s">
        <v>9148</v>
      </c>
      <c r="YW380" s="16" t="s">
        <v>844</v>
      </c>
      <c r="YX380" s="16" t="s">
        <v>9148</v>
      </c>
      <c r="YY380" s="16" t="s">
        <v>8789</v>
      </c>
      <c r="YZ380" s="16" t="s">
        <v>8862</v>
      </c>
      <c r="ZA380" s="16" t="s">
        <v>843</v>
      </c>
      <c r="ZB380" s="16">
        <v>10033.33</v>
      </c>
      <c r="ZC380" s="16" t="s">
        <v>8704</v>
      </c>
      <c r="ZD380" s="16" t="s">
        <v>843</v>
      </c>
      <c r="ZE380" s="16" t="s">
        <v>9186</v>
      </c>
      <c r="ZF380" s="16" t="s">
        <v>8907</v>
      </c>
      <c r="ZG380" s="16" t="s">
        <v>8739</v>
      </c>
      <c r="ZH380" s="16" t="s">
        <v>8723</v>
      </c>
      <c r="ZI380" s="16" t="s">
        <v>8907</v>
      </c>
      <c r="ZJ380" s="16" t="s">
        <v>843</v>
      </c>
      <c r="ZK380" s="16" t="s">
        <v>8752</v>
      </c>
      <c r="ZL380" s="16" t="s">
        <v>8739</v>
      </c>
      <c r="ZM380" s="16" t="s">
        <v>843</v>
      </c>
      <c r="ZN380" s="16" t="s">
        <v>8725</v>
      </c>
      <c r="ZO380" s="16" t="s">
        <v>487</v>
      </c>
      <c r="ZP380" s="16" t="s">
        <v>487</v>
      </c>
      <c r="ZQ380" s="16" t="s">
        <v>486</v>
      </c>
      <c r="ZR380" s="16" t="s">
        <v>486</v>
      </c>
      <c r="ZS380" s="16" t="s">
        <v>1056</v>
      </c>
      <c r="ZT380" s="16" t="s">
        <v>8705</v>
      </c>
      <c r="ZU380" s="16" t="s">
        <v>8706</v>
      </c>
      <c r="ZV380" s="16" t="s">
        <v>487</v>
      </c>
      <c r="ZW380" s="16" t="s">
        <v>844</v>
      </c>
      <c r="ZX380" s="16" t="s">
        <v>844</v>
      </c>
      <c r="ZY380" s="16" t="s">
        <v>844</v>
      </c>
      <c r="ZZ380" s="16" t="s">
        <v>844</v>
      </c>
      <c r="AAA380" s="16" t="s">
        <v>843</v>
      </c>
      <c r="AAB380" s="16" t="s">
        <v>843</v>
      </c>
      <c r="AAC380" s="16">
        <v>0</v>
      </c>
      <c r="AAD380" s="16" t="s">
        <v>844</v>
      </c>
      <c r="AAE380" s="16" t="s">
        <v>843</v>
      </c>
      <c r="AAF380" s="16" t="s">
        <v>844</v>
      </c>
      <c r="AAG380" s="16" t="s">
        <v>843</v>
      </c>
      <c r="AAH380" s="16" t="s">
        <v>843</v>
      </c>
      <c r="AAI380" s="16" t="s">
        <v>843</v>
      </c>
      <c r="AAJ380" s="16" t="s">
        <v>615</v>
      </c>
      <c r="AAK380" s="16" t="s">
        <v>633</v>
      </c>
      <c r="AAL380" s="16" t="s">
        <v>904</v>
      </c>
      <c r="AAM380" s="16" t="s">
        <v>663</v>
      </c>
      <c r="AAN380" s="16" t="s">
        <v>8707</v>
      </c>
      <c r="AAO380" s="16" t="s">
        <v>1019</v>
      </c>
      <c r="AAP380" s="16" t="s">
        <v>8708</v>
      </c>
      <c r="AAU380" s="16" t="s">
        <v>1068</v>
      </c>
      <c r="AAW380" s="16" t="s">
        <v>1068</v>
      </c>
      <c r="AAX380" s="16" t="s">
        <v>1056</v>
      </c>
      <c r="AAY380" s="16" t="s">
        <v>8727</v>
      </c>
      <c r="AAZ380" s="16" t="s">
        <v>782</v>
      </c>
      <c r="ABA380" s="16" t="s">
        <v>783</v>
      </c>
      <c r="ABB380" s="16" t="s">
        <v>783</v>
      </c>
      <c r="ABC380" s="16" t="s">
        <v>783</v>
      </c>
      <c r="ABD380" s="16" t="s">
        <v>783</v>
      </c>
      <c r="ABE380" s="16" t="s">
        <v>783</v>
      </c>
      <c r="ABF380" s="16" t="s">
        <v>782</v>
      </c>
      <c r="ABG380" s="16" t="s">
        <v>782</v>
      </c>
      <c r="ABH380" s="16" t="s">
        <v>782</v>
      </c>
      <c r="ABI380" s="16" t="s">
        <v>783</v>
      </c>
      <c r="ABJ380" s="16" t="s">
        <v>783</v>
      </c>
      <c r="ABK380" s="16" t="s">
        <v>782</v>
      </c>
      <c r="ABL380" s="16" t="s">
        <v>8785</v>
      </c>
      <c r="ABM380" s="16" t="s">
        <v>843</v>
      </c>
      <c r="ABN380" s="16" t="s">
        <v>1033</v>
      </c>
      <c r="ABO380" s="16" t="s">
        <v>486</v>
      </c>
      <c r="ABP380" s="16" t="s">
        <v>972</v>
      </c>
      <c r="ABQ380" s="16" t="s">
        <v>4321</v>
      </c>
      <c r="ABR380" s="16" t="s">
        <v>470</v>
      </c>
      <c r="ABS380" s="16" t="s">
        <v>451</v>
      </c>
      <c r="ABT380" s="16" t="s">
        <v>1056</v>
      </c>
      <c r="ABU380" s="16" t="s">
        <v>1056</v>
      </c>
      <c r="ABV380" s="16" t="s">
        <v>487</v>
      </c>
      <c r="ABW380" s="16" t="s">
        <v>487</v>
      </c>
      <c r="ABX380" s="16" t="s">
        <v>894</v>
      </c>
      <c r="ABY380" s="16" t="s">
        <v>486</v>
      </c>
      <c r="ABZ380" s="16" t="s">
        <v>486</v>
      </c>
      <c r="ACA380" s="16" t="s">
        <v>759</v>
      </c>
      <c r="ACB380" s="16" t="s">
        <v>774</v>
      </c>
      <c r="ACC380" s="16" t="s">
        <v>737</v>
      </c>
      <c r="ACD380" s="16" t="s">
        <v>486</v>
      </c>
      <c r="ACE380" s="16" t="s">
        <v>487</v>
      </c>
      <c r="ACG380" s="16" t="s">
        <v>1014</v>
      </c>
      <c r="ACH380" s="16" t="s">
        <v>1009</v>
      </c>
      <c r="ACI380" s="16" t="s">
        <v>462</v>
      </c>
      <c r="ACJ380" s="16">
        <v>0.79400000000000004</v>
      </c>
      <c r="ACK380" s="16" t="s">
        <v>482</v>
      </c>
      <c r="ACL380" s="16" t="s">
        <v>740</v>
      </c>
      <c r="ACM380" s="16" t="s">
        <v>1189</v>
      </c>
      <c r="ACN380" s="16" t="s">
        <v>1169</v>
      </c>
      <c r="ACO380" s="16" t="s">
        <v>1856</v>
      </c>
      <c r="ACQ380" s="16" t="s">
        <v>1202</v>
      </c>
      <c r="ACR380" s="16" t="s">
        <v>1645</v>
      </c>
      <c r="ACS380" s="16" t="s">
        <v>676</v>
      </c>
      <c r="ACT380" s="16" t="s">
        <v>1522</v>
      </c>
      <c r="ACU380" s="16" t="s">
        <v>833</v>
      </c>
      <c r="ACV380" s="16" t="s">
        <v>8711</v>
      </c>
      <c r="ACW380" s="16" t="s">
        <v>451</v>
      </c>
      <c r="ACX380" s="16" t="s">
        <v>1916</v>
      </c>
      <c r="ACY380" s="16" t="s">
        <v>1947</v>
      </c>
      <c r="ACZ380" s="16">
        <v>1</v>
      </c>
      <c r="ADA380" s="16">
        <v>1</v>
      </c>
      <c r="ADB380" s="16">
        <v>1</v>
      </c>
      <c r="ADC380" s="16">
        <v>1</v>
      </c>
      <c r="ADD380" s="16">
        <v>1</v>
      </c>
      <c r="ADE380" s="16" t="s">
        <v>8712</v>
      </c>
      <c r="ADF380" s="16">
        <v>0</v>
      </c>
      <c r="ADG380" s="16" t="s">
        <v>486</v>
      </c>
      <c r="ADH380" s="16">
        <v>2</v>
      </c>
      <c r="ADI380" s="16" t="s">
        <v>486</v>
      </c>
      <c r="ADJ380" s="16" t="s">
        <v>1744</v>
      </c>
      <c r="ADK380" s="16" t="s">
        <v>13194</v>
      </c>
      <c r="ADL380" s="16" t="s">
        <v>1761</v>
      </c>
      <c r="ADM380" s="16" t="s">
        <v>13195</v>
      </c>
      <c r="ADN380" s="16" t="s">
        <v>1764</v>
      </c>
      <c r="ADO380" s="16" t="s">
        <v>1766</v>
      </c>
      <c r="ADP380" s="16" t="s">
        <v>1751</v>
      </c>
      <c r="ADQ380" s="16" t="s">
        <v>1743</v>
      </c>
      <c r="ADR380" s="16" t="s">
        <v>1743</v>
      </c>
      <c r="ADS380" s="16" t="s">
        <v>13194</v>
      </c>
      <c r="ADY380" s="16" t="s">
        <v>1063</v>
      </c>
      <c r="AEA380" s="16">
        <v>10033.333333333299</v>
      </c>
      <c r="AEE380" s="16" t="s">
        <v>952</v>
      </c>
      <c r="AEI380" s="16">
        <v>2500</v>
      </c>
      <c r="AEK380" s="16">
        <v>750</v>
      </c>
      <c r="AEL380" s="16">
        <v>500</v>
      </c>
      <c r="AEM380" s="16">
        <v>1500</v>
      </c>
      <c r="AEN380" s="16">
        <v>300</v>
      </c>
      <c r="AEO380" s="16">
        <v>250</v>
      </c>
      <c r="AEP380" s="16">
        <v>300</v>
      </c>
      <c r="AEQ380" s="16">
        <v>1000</v>
      </c>
    </row>
    <row r="381" spans="1:823" x14ac:dyDescent="0.25">
      <c r="A381" s="30">
        <v>45834</v>
      </c>
      <c r="B381" s="16" t="s">
        <v>10712</v>
      </c>
      <c r="C381" s="16" t="s">
        <v>867</v>
      </c>
      <c r="D381" s="16" t="s">
        <v>867</v>
      </c>
      <c r="E381" s="16">
        <v>48</v>
      </c>
      <c r="F381" s="16" t="s">
        <v>8153</v>
      </c>
      <c r="G381" s="16" t="s">
        <v>4107</v>
      </c>
      <c r="I381" s="16" t="s">
        <v>2337</v>
      </c>
      <c r="J381" s="16" t="s">
        <v>9568</v>
      </c>
      <c r="Z381" s="16" t="s">
        <v>997</v>
      </c>
      <c r="AA381" s="16" t="s">
        <v>470</v>
      </c>
      <c r="AB381" s="16">
        <v>1</v>
      </c>
      <c r="AC381" s="16" t="s">
        <v>844</v>
      </c>
      <c r="AD381" s="16" t="s">
        <v>843</v>
      </c>
      <c r="AE381" s="16" t="s">
        <v>843</v>
      </c>
      <c r="AF381" s="16" t="s">
        <v>844</v>
      </c>
      <c r="AG381" s="16" t="s">
        <v>843</v>
      </c>
      <c r="AH381" s="16" t="s">
        <v>844</v>
      </c>
      <c r="AI381" s="16" t="s">
        <v>843</v>
      </c>
      <c r="AJ381" s="16" t="s">
        <v>843</v>
      </c>
      <c r="AK381" s="16" t="s">
        <v>843</v>
      </c>
      <c r="AM381" s="16" t="s">
        <v>737</v>
      </c>
      <c r="AN381" s="16" t="s">
        <v>761</v>
      </c>
      <c r="AP381" s="16" t="s">
        <v>775</v>
      </c>
      <c r="AR381" s="16" t="s">
        <v>6907</v>
      </c>
      <c r="BB381" s="16">
        <v>1</v>
      </c>
      <c r="BC381" s="16" t="s">
        <v>7878</v>
      </c>
      <c r="BE381" s="16" t="s">
        <v>5098</v>
      </c>
      <c r="BV381" s="16" t="s">
        <v>4433</v>
      </c>
      <c r="BW381" s="16" t="s">
        <v>844</v>
      </c>
      <c r="BX381" s="16" t="s">
        <v>843</v>
      </c>
      <c r="BY381" s="16" t="s">
        <v>843</v>
      </c>
      <c r="BZ381" s="16" t="s">
        <v>843</v>
      </c>
      <c r="CA381" s="16" t="s">
        <v>843</v>
      </c>
      <c r="CB381" s="16" t="s">
        <v>843</v>
      </c>
      <c r="CC381" s="16" t="s">
        <v>843</v>
      </c>
      <c r="CD381" s="16" t="s">
        <v>843</v>
      </c>
      <c r="CE381" s="16" t="s">
        <v>843</v>
      </c>
      <c r="CF381" s="16" t="s">
        <v>843</v>
      </c>
      <c r="CG381" s="16" t="s">
        <v>843</v>
      </c>
      <c r="CH381" s="16" t="s">
        <v>843</v>
      </c>
      <c r="CI381" s="16" t="s">
        <v>843</v>
      </c>
      <c r="CJ381" s="16" t="s">
        <v>843</v>
      </c>
      <c r="CK381" s="16" t="s">
        <v>843</v>
      </c>
      <c r="CP381" s="16" t="s">
        <v>867</v>
      </c>
      <c r="CQ381" s="16" t="s">
        <v>9044</v>
      </c>
      <c r="CR381" s="16" t="s">
        <v>844</v>
      </c>
      <c r="CS381" s="16" t="s">
        <v>844</v>
      </c>
      <c r="CT381" s="16" t="s">
        <v>843</v>
      </c>
      <c r="CU381" s="16" t="s">
        <v>843</v>
      </c>
      <c r="CV381" s="16" t="s">
        <v>843</v>
      </c>
      <c r="CW381" s="16" t="s">
        <v>843</v>
      </c>
      <c r="CX381" s="16" t="s">
        <v>843</v>
      </c>
      <c r="CY381" s="16" t="s">
        <v>843</v>
      </c>
      <c r="CZ381" s="16" t="s">
        <v>843</v>
      </c>
      <c r="DA381" s="16" t="s">
        <v>5184</v>
      </c>
      <c r="DX381" s="16" t="s">
        <v>867</v>
      </c>
      <c r="DY381" s="16" t="s">
        <v>867</v>
      </c>
      <c r="GC381" s="16" t="s">
        <v>5342</v>
      </c>
      <c r="GF381" s="16" t="s">
        <v>867</v>
      </c>
      <c r="GG381" s="16" t="s">
        <v>867</v>
      </c>
      <c r="GV381" s="16" t="s">
        <v>5449</v>
      </c>
      <c r="GW381" s="16" t="s">
        <v>843</v>
      </c>
      <c r="GX381" s="16" t="s">
        <v>843</v>
      </c>
      <c r="GY381" s="16" t="s">
        <v>843</v>
      </c>
      <c r="GZ381" s="16" t="s">
        <v>844</v>
      </c>
      <c r="HA381" s="16" t="s">
        <v>843</v>
      </c>
      <c r="HB381" s="16" t="s">
        <v>843</v>
      </c>
      <c r="HC381" s="16" t="s">
        <v>843</v>
      </c>
      <c r="HD381" s="16" t="s">
        <v>843</v>
      </c>
      <c r="HE381" s="16" t="s">
        <v>843</v>
      </c>
      <c r="HF381" s="16" t="s">
        <v>843</v>
      </c>
      <c r="HH381" s="16" t="s">
        <v>5456</v>
      </c>
      <c r="HK381" s="16" t="s">
        <v>865</v>
      </c>
      <c r="HM381" s="16" t="s">
        <v>865</v>
      </c>
      <c r="HZ381" s="16" t="s">
        <v>7947</v>
      </c>
      <c r="KE381" s="16" t="s">
        <v>5585</v>
      </c>
      <c r="KG381" s="16" t="s">
        <v>7018</v>
      </c>
      <c r="KH381" s="16" t="s">
        <v>7033</v>
      </c>
      <c r="KI381" s="16" t="s">
        <v>865</v>
      </c>
      <c r="LG381" s="16" t="s">
        <v>867</v>
      </c>
      <c r="LH381" s="16" t="s">
        <v>867</v>
      </c>
      <c r="LI381" s="16" t="s">
        <v>867</v>
      </c>
      <c r="LJ381" s="16" t="s">
        <v>867</v>
      </c>
      <c r="LK381" s="16" t="s">
        <v>867</v>
      </c>
      <c r="LL381" s="16" t="s">
        <v>8843</v>
      </c>
      <c r="LM381" s="16" t="s">
        <v>843</v>
      </c>
      <c r="LN381" s="16" t="s">
        <v>843</v>
      </c>
      <c r="LO381" s="16" t="s">
        <v>844</v>
      </c>
      <c r="LP381" s="16" t="s">
        <v>844</v>
      </c>
      <c r="LQ381" s="16" t="s">
        <v>843</v>
      </c>
      <c r="LR381" s="16" t="s">
        <v>843</v>
      </c>
      <c r="LS381" s="16" t="s">
        <v>843</v>
      </c>
      <c r="LT381" s="16" t="s">
        <v>843</v>
      </c>
      <c r="LU381" s="16" t="s">
        <v>843</v>
      </c>
      <c r="LV381" s="16" t="s">
        <v>843</v>
      </c>
      <c r="LW381" s="16" t="s">
        <v>843</v>
      </c>
      <c r="LX381" s="16" t="s">
        <v>843</v>
      </c>
      <c r="LY381" s="16" t="s">
        <v>843</v>
      </c>
      <c r="LZ381" s="16" t="s">
        <v>843</v>
      </c>
      <c r="MA381" s="16" t="s">
        <v>843</v>
      </c>
      <c r="MC381" s="16" t="s">
        <v>5694</v>
      </c>
      <c r="MD381" s="16" t="s">
        <v>844</v>
      </c>
      <c r="ME381" s="16" t="s">
        <v>843</v>
      </c>
      <c r="MF381" s="16" t="s">
        <v>843</v>
      </c>
      <c r="MG381" s="16" t="s">
        <v>843</v>
      </c>
      <c r="MH381" s="16" t="s">
        <v>843</v>
      </c>
      <c r="MI381" s="16" t="s">
        <v>843</v>
      </c>
      <c r="MJ381" s="16" t="s">
        <v>843</v>
      </c>
      <c r="MK381" s="16" t="s">
        <v>843</v>
      </c>
      <c r="ML381" s="16" t="s">
        <v>843</v>
      </c>
      <c r="MM381" s="16" t="s">
        <v>843</v>
      </c>
      <c r="MN381" s="16" t="s">
        <v>843</v>
      </c>
      <c r="MO381" s="16" t="s">
        <v>843</v>
      </c>
      <c r="MP381" s="16" t="s">
        <v>843</v>
      </c>
      <c r="MQ381" s="16" t="s">
        <v>843</v>
      </c>
      <c r="MR381" s="16" t="s">
        <v>843</v>
      </c>
      <c r="MS381" s="16" t="s">
        <v>843</v>
      </c>
      <c r="MT381" s="16" t="s">
        <v>843</v>
      </c>
      <c r="MU381" s="16" t="s">
        <v>843</v>
      </c>
      <c r="MV381" s="16" t="s">
        <v>843</v>
      </c>
      <c r="PC381" s="16" t="s">
        <v>865</v>
      </c>
      <c r="PD381" s="16" t="s">
        <v>865</v>
      </c>
      <c r="PY381" s="16" t="s">
        <v>867</v>
      </c>
      <c r="PZ381" s="16">
        <v>1</v>
      </c>
      <c r="QP381" s="16" t="s">
        <v>865</v>
      </c>
      <c r="QR381" s="16" t="s">
        <v>867</v>
      </c>
      <c r="QT381" s="16" t="s">
        <v>867</v>
      </c>
      <c r="QV381" s="16" t="s">
        <v>865</v>
      </c>
      <c r="QX381" s="16" t="s">
        <v>867</v>
      </c>
      <c r="RD381" s="16" t="s">
        <v>865</v>
      </c>
      <c r="RF381" s="16" t="s">
        <v>865</v>
      </c>
      <c r="RH381" s="16" t="s">
        <v>865</v>
      </c>
      <c r="RJ381" s="16" t="s">
        <v>865</v>
      </c>
      <c r="RN381" s="16" t="s">
        <v>7720</v>
      </c>
      <c r="RP381" s="16" t="s">
        <v>867</v>
      </c>
      <c r="RR381" s="16" t="s">
        <v>867</v>
      </c>
      <c r="RT381" s="16" t="s">
        <v>867</v>
      </c>
      <c r="RV381" s="16" t="s">
        <v>7720</v>
      </c>
      <c r="RX381" s="16" t="s">
        <v>7720</v>
      </c>
      <c r="RZ381" s="16" t="s">
        <v>7720</v>
      </c>
      <c r="SQ381" s="16" t="s">
        <v>867</v>
      </c>
      <c r="SS381" s="16" t="s">
        <v>7293</v>
      </c>
      <c r="ST381" s="16" t="s">
        <v>7761</v>
      </c>
      <c r="TN381" s="16">
        <v>2000</v>
      </c>
      <c r="TO381" s="16">
        <v>0</v>
      </c>
      <c r="TP381" s="16">
        <v>900</v>
      </c>
      <c r="TQ381" s="16">
        <v>0</v>
      </c>
      <c r="TR381" s="16">
        <v>400</v>
      </c>
      <c r="TS381" s="16">
        <v>300</v>
      </c>
      <c r="TT381" s="16">
        <v>0</v>
      </c>
      <c r="TU381" s="16">
        <v>500</v>
      </c>
      <c r="TV381" s="16">
        <v>5000</v>
      </c>
      <c r="TW381" s="16">
        <v>0</v>
      </c>
      <c r="TX381" s="16">
        <v>0</v>
      </c>
      <c r="TZ381" s="16" t="s">
        <v>7367</v>
      </c>
      <c r="UA381" s="16" t="s">
        <v>8950</v>
      </c>
      <c r="UB381" s="16">
        <v>0</v>
      </c>
      <c r="UC381" s="16" t="s">
        <v>844</v>
      </c>
      <c r="UD381" s="16" t="s">
        <v>843</v>
      </c>
      <c r="UE381" s="16" t="s">
        <v>843</v>
      </c>
      <c r="UF381" s="16" t="s">
        <v>844</v>
      </c>
      <c r="UG381" s="16" t="s">
        <v>843</v>
      </c>
      <c r="UH381" s="16" t="s">
        <v>843</v>
      </c>
      <c r="UL381" s="16">
        <v>8500</v>
      </c>
      <c r="VX381" s="16" t="s">
        <v>6028</v>
      </c>
      <c r="VY381" s="16" t="s">
        <v>844</v>
      </c>
      <c r="VZ381" s="16" t="s">
        <v>843</v>
      </c>
      <c r="WA381" s="16" t="s">
        <v>843</v>
      </c>
      <c r="WB381" s="16" t="s">
        <v>843</v>
      </c>
      <c r="WC381" s="16" t="s">
        <v>843</v>
      </c>
      <c r="WD381" s="16" t="s">
        <v>843</v>
      </c>
      <c r="WE381" s="16" t="s">
        <v>843</v>
      </c>
      <c r="WF381" s="16" t="s">
        <v>843</v>
      </c>
      <c r="WH381" s="16">
        <v>1652</v>
      </c>
      <c r="WO381" s="16" t="s">
        <v>6920</v>
      </c>
      <c r="XD381" s="16" t="s">
        <v>6975</v>
      </c>
      <c r="XE381" s="16" t="s">
        <v>843</v>
      </c>
      <c r="XF381" s="16" t="s">
        <v>843</v>
      </c>
      <c r="XG381" s="16" t="s">
        <v>844</v>
      </c>
      <c r="XH381" s="16" t="s">
        <v>843</v>
      </c>
      <c r="XI381" s="16" t="s">
        <v>843</v>
      </c>
      <c r="XJ381" s="16" t="s">
        <v>843</v>
      </c>
      <c r="XK381" s="16" t="s">
        <v>843</v>
      </c>
      <c r="XL381" s="16" t="s">
        <v>843</v>
      </c>
      <c r="XM381" s="16" t="s">
        <v>843</v>
      </c>
      <c r="XN381" s="16" t="s">
        <v>843</v>
      </c>
      <c r="XO381" s="16" t="s">
        <v>843</v>
      </c>
      <c r="XP381" s="16" t="s">
        <v>843</v>
      </c>
      <c r="XQ381" s="16" t="s">
        <v>843</v>
      </c>
      <c r="YF381" s="16" t="s">
        <v>865</v>
      </c>
      <c r="YN381" s="16" t="s">
        <v>7040</v>
      </c>
      <c r="YP381" s="16" t="s">
        <v>7987</v>
      </c>
      <c r="YR381" s="16" t="s">
        <v>10713</v>
      </c>
      <c r="YS381" s="16" t="s">
        <v>10714</v>
      </c>
      <c r="YT381" s="16" t="s">
        <v>8694</v>
      </c>
      <c r="YU381" s="16" t="s">
        <v>10715</v>
      </c>
      <c r="YV381" s="16" t="s">
        <v>9148</v>
      </c>
      <c r="YW381" s="16" t="s">
        <v>844</v>
      </c>
      <c r="YX381" s="16" t="s">
        <v>9148</v>
      </c>
      <c r="YY381" s="16" t="s">
        <v>8762</v>
      </c>
      <c r="YZ381" s="16" t="s">
        <v>843</v>
      </c>
      <c r="ZA381" s="16" t="s">
        <v>843</v>
      </c>
      <c r="ZB381" s="16">
        <v>4933.33</v>
      </c>
      <c r="ZC381" s="16" t="s">
        <v>8996</v>
      </c>
      <c r="ZD381" s="16" t="s">
        <v>843</v>
      </c>
      <c r="ZE381" s="16" t="s">
        <v>8762</v>
      </c>
      <c r="ZF381" s="16" t="s">
        <v>8736</v>
      </c>
      <c r="ZG381" s="16" t="s">
        <v>8754</v>
      </c>
      <c r="ZH381" s="16" t="s">
        <v>8739</v>
      </c>
      <c r="ZI381" s="16" t="s">
        <v>8804</v>
      </c>
      <c r="ZJ381" s="16" t="s">
        <v>843</v>
      </c>
      <c r="ZK381" s="16" t="s">
        <v>843</v>
      </c>
      <c r="ZL381" s="16" t="s">
        <v>8722</v>
      </c>
      <c r="ZM381" s="16" t="s">
        <v>843</v>
      </c>
      <c r="ZN381" s="16" t="s">
        <v>8815</v>
      </c>
      <c r="ZO381" s="16" t="s">
        <v>487</v>
      </c>
      <c r="ZP381" s="16" t="s">
        <v>487</v>
      </c>
      <c r="ZQ381" s="16" t="s">
        <v>487</v>
      </c>
      <c r="ZR381" s="16" t="s">
        <v>486</v>
      </c>
      <c r="ZS381" s="16" t="s">
        <v>844</v>
      </c>
      <c r="ZT381" s="16" t="s">
        <v>8705</v>
      </c>
      <c r="ZU381" s="16" t="s">
        <v>8706</v>
      </c>
      <c r="ZV381" s="16" t="s">
        <v>487</v>
      </c>
      <c r="ZW381" s="16" t="s">
        <v>843</v>
      </c>
      <c r="ZX381" s="16" t="s">
        <v>844</v>
      </c>
      <c r="ZY381" s="16" t="s">
        <v>844</v>
      </c>
      <c r="ZZ381" s="16" t="s">
        <v>843</v>
      </c>
      <c r="AAA381" s="16" t="s">
        <v>843</v>
      </c>
      <c r="AAB381" s="16" t="s">
        <v>843</v>
      </c>
      <c r="AAC381" s="16">
        <v>1</v>
      </c>
      <c r="AAD381" s="16" t="s">
        <v>844</v>
      </c>
      <c r="AAE381" s="16" t="s">
        <v>843</v>
      </c>
      <c r="AAF381" s="16" t="s">
        <v>843</v>
      </c>
      <c r="AAG381" s="16" t="s">
        <v>843</v>
      </c>
      <c r="AAH381" s="16" t="s">
        <v>843</v>
      </c>
      <c r="AAI381" s="16" t="s">
        <v>843</v>
      </c>
      <c r="AAJ381" s="16" t="s">
        <v>600</v>
      </c>
      <c r="AAK381" s="16" t="s">
        <v>639</v>
      </c>
      <c r="AAL381" s="16" t="s">
        <v>905</v>
      </c>
      <c r="AAM381" s="16" t="s">
        <v>663</v>
      </c>
      <c r="AAN381" s="16" t="s">
        <v>8707</v>
      </c>
      <c r="AAO381" s="16" t="s">
        <v>1019</v>
      </c>
      <c r="AAP381" s="16" t="s">
        <v>8708</v>
      </c>
      <c r="AAS381" s="16">
        <v>10152</v>
      </c>
      <c r="AAT381" s="16" t="s">
        <v>782</v>
      </c>
      <c r="AAU381" s="16" t="s">
        <v>782</v>
      </c>
      <c r="AAV381" s="16" t="s">
        <v>782</v>
      </c>
      <c r="AAW381" s="16" t="s">
        <v>782</v>
      </c>
      <c r="AAX381" s="16" t="s">
        <v>843</v>
      </c>
      <c r="AAY381" s="16" t="s">
        <v>8710</v>
      </c>
      <c r="AAZ381" s="16" t="s">
        <v>782</v>
      </c>
      <c r="ABA381" s="16" t="s">
        <v>782</v>
      </c>
      <c r="ABB381" s="16" t="s">
        <v>782</v>
      </c>
      <c r="ABC381" s="16" t="s">
        <v>783</v>
      </c>
      <c r="ABD381" s="16" t="s">
        <v>783</v>
      </c>
      <c r="ABE381" s="16" t="s">
        <v>783</v>
      </c>
      <c r="ABF381" s="16" t="s">
        <v>782</v>
      </c>
      <c r="ABG381" s="16" t="s">
        <v>782</v>
      </c>
      <c r="ABH381" s="16" t="s">
        <v>782</v>
      </c>
      <c r="ABI381" s="16" t="s">
        <v>783</v>
      </c>
      <c r="ABJ381" s="16" t="s">
        <v>783</v>
      </c>
      <c r="ABK381" s="16" t="s">
        <v>783</v>
      </c>
      <c r="ABL381" s="16" t="s">
        <v>8769</v>
      </c>
      <c r="ABM381" s="16" t="s">
        <v>843</v>
      </c>
      <c r="ABN381" s="16" t="s">
        <v>1034</v>
      </c>
      <c r="ABO381" s="16" t="s">
        <v>486</v>
      </c>
      <c r="ABP381" s="16" t="s">
        <v>972</v>
      </c>
      <c r="ABQ381" s="16" t="s">
        <v>4300</v>
      </c>
      <c r="ABR381" s="16" t="s">
        <v>470</v>
      </c>
      <c r="ABS381" s="16" t="s">
        <v>451</v>
      </c>
      <c r="ABT381" s="16" t="s">
        <v>844</v>
      </c>
      <c r="ABU381" s="16" t="s">
        <v>844</v>
      </c>
      <c r="ABV381" s="16" t="s">
        <v>487</v>
      </c>
      <c r="ABW381" s="16" t="s">
        <v>486</v>
      </c>
      <c r="ABX381" s="16" t="s">
        <v>892</v>
      </c>
      <c r="ABY381" s="16" t="s">
        <v>486</v>
      </c>
      <c r="ABZ381" s="16" t="s">
        <v>486</v>
      </c>
      <c r="ACA381" s="16" t="s">
        <v>761</v>
      </c>
      <c r="ACB381" s="16" t="s">
        <v>775</v>
      </c>
      <c r="ACC381" s="16" t="s">
        <v>737</v>
      </c>
      <c r="ACD381" s="16" t="s">
        <v>486</v>
      </c>
      <c r="ACE381" s="16" t="s">
        <v>486</v>
      </c>
      <c r="ACG381" s="16" t="s">
        <v>1014</v>
      </c>
      <c r="ACH381" s="16" t="s">
        <v>1009</v>
      </c>
      <c r="ACI381" s="16" t="s">
        <v>462</v>
      </c>
      <c r="ACJ381" s="16">
        <v>0.79400000000000004</v>
      </c>
      <c r="ACK381" s="16" t="s">
        <v>482</v>
      </c>
      <c r="ACL381" s="16" t="s">
        <v>738</v>
      </c>
      <c r="ACM381" s="16" t="s">
        <v>1189</v>
      </c>
      <c r="ACN381" s="16" t="s">
        <v>1169</v>
      </c>
      <c r="ACO381" s="16" t="s">
        <v>1856</v>
      </c>
      <c r="ACP381" s="16">
        <v>1652</v>
      </c>
      <c r="ACQ381" s="16" t="s">
        <v>1201</v>
      </c>
      <c r="ACR381" s="16" t="s">
        <v>1645</v>
      </c>
      <c r="ACS381" s="16" t="s">
        <v>680</v>
      </c>
      <c r="ACT381" s="16" t="s">
        <v>1522</v>
      </c>
      <c r="ACU381" s="16" t="s">
        <v>831</v>
      </c>
      <c r="ACV381" s="16" t="s">
        <v>8756</v>
      </c>
      <c r="ACW381" s="16" t="s">
        <v>451</v>
      </c>
      <c r="ACX381" s="16" t="s">
        <v>1916</v>
      </c>
      <c r="ACY381" s="16" t="s">
        <v>1947</v>
      </c>
      <c r="ACZ381" s="16">
        <v>1</v>
      </c>
      <c r="ADA381" s="16">
        <v>1</v>
      </c>
      <c r="ADB381" s="16">
        <v>1</v>
      </c>
      <c r="ADC381" s="16">
        <v>1</v>
      </c>
      <c r="ADD381" s="16">
        <v>1</v>
      </c>
      <c r="ADE381" s="16" t="s">
        <v>8712</v>
      </c>
      <c r="ADF381" s="16">
        <v>0</v>
      </c>
      <c r="ADG381" s="16" t="s">
        <v>486</v>
      </c>
      <c r="ADH381" s="16">
        <v>1</v>
      </c>
      <c r="ADI381" s="16" t="s">
        <v>1553</v>
      </c>
      <c r="ADJ381" s="16" t="s">
        <v>1743</v>
      </c>
      <c r="ADK381" s="16" t="s">
        <v>13194</v>
      </c>
      <c r="ADL381" s="16" t="s">
        <v>1764</v>
      </c>
      <c r="ADM381" s="16" t="s">
        <v>13194</v>
      </c>
      <c r="ADN381" s="16" t="s">
        <v>13196</v>
      </c>
      <c r="ADO381" s="16" t="s">
        <v>1766</v>
      </c>
      <c r="ADP381" s="16" t="s">
        <v>13196</v>
      </c>
      <c r="ADQ381" s="16" t="s">
        <v>1750</v>
      </c>
      <c r="ADR381" s="16" t="s">
        <v>13194</v>
      </c>
      <c r="ADS381" s="16" t="s">
        <v>13194</v>
      </c>
      <c r="ADW381" s="16" t="s">
        <v>13199</v>
      </c>
      <c r="ADY381" s="16" t="s">
        <v>1062</v>
      </c>
      <c r="AEA381" s="16">
        <v>4933.3333333333303</v>
      </c>
      <c r="AEC381" s="16" t="s">
        <v>1063</v>
      </c>
      <c r="AED381" s="16">
        <v>10152</v>
      </c>
      <c r="AEE381" s="16" t="s">
        <v>952</v>
      </c>
      <c r="AEG381" s="16">
        <v>1652</v>
      </c>
      <c r="AEI381" s="16">
        <v>2000</v>
      </c>
      <c r="AEK381" s="16">
        <v>900</v>
      </c>
      <c r="AEM381" s="16">
        <v>5000</v>
      </c>
      <c r="AEN381" s="16">
        <v>400</v>
      </c>
      <c r="AEO381" s="16">
        <v>300</v>
      </c>
      <c r="AEP381" s="16">
        <v>500</v>
      </c>
    </row>
    <row r="382" spans="1:823" x14ac:dyDescent="0.25">
      <c r="A382" s="30">
        <v>45834</v>
      </c>
      <c r="B382" s="16" t="s">
        <v>10716</v>
      </c>
      <c r="C382" s="16" t="s">
        <v>867</v>
      </c>
      <c r="D382" s="16" t="s">
        <v>867</v>
      </c>
      <c r="E382" s="16">
        <v>54</v>
      </c>
      <c r="F382" s="16" t="s">
        <v>8153</v>
      </c>
      <c r="G382" s="16" t="s">
        <v>4113</v>
      </c>
      <c r="I382" s="16" t="s">
        <v>4148</v>
      </c>
      <c r="Z382" s="16" t="s">
        <v>993</v>
      </c>
      <c r="AA382" s="16" t="s">
        <v>470</v>
      </c>
      <c r="AB382" s="16">
        <v>2</v>
      </c>
      <c r="AC382" s="16" t="s">
        <v>844</v>
      </c>
      <c r="AD382" s="16" t="s">
        <v>843</v>
      </c>
      <c r="AE382" s="16" t="s">
        <v>843</v>
      </c>
      <c r="AF382" s="16" t="s">
        <v>844</v>
      </c>
      <c r="AG382" s="16" t="s">
        <v>844</v>
      </c>
      <c r="AH382" s="16" t="s">
        <v>844</v>
      </c>
      <c r="AI382" s="16" t="s">
        <v>844</v>
      </c>
      <c r="AJ382" s="16" t="s">
        <v>843</v>
      </c>
      <c r="AK382" s="16" t="s">
        <v>843</v>
      </c>
      <c r="AM382" s="16" t="s">
        <v>737</v>
      </c>
      <c r="AN382" s="16" t="s">
        <v>759</v>
      </c>
      <c r="AP382" s="16" t="s">
        <v>768</v>
      </c>
      <c r="AR382" s="16" t="s">
        <v>6910</v>
      </c>
      <c r="BB382" s="16">
        <v>2</v>
      </c>
      <c r="BC382" s="16" t="s">
        <v>7875</v>
      </c>
      <c r="BE382" s="16" t="s">
        <v>5101</v>
      </c>
      <c r="BV382" s="16" t="s">
        <v>5150</v>
      </c>
      <c r="BW382" s="16" t="s">
        <v>843</v>
      </c>
      <c r="BX382" s="16" t="s">
        <v>844</v>
      </c>
      <c r="BY382" s="16" t="s">
        <v>843</v>
      </c>
      <c r="BZ382" s="16" t="s">
        <v>843</v>
      </c>
      <c r="CA382" s="16" t="s">
        <v>843</v>
      </c>
      <c r="CB382" s="16" t="s">
        <v>843</v>
      </c>
      <c r="CC382" s="16" t="s">
        <v>843</v>
      </c>
      <c r="CD382" s="16" t="s">
        <v>843</v>
      </c>
      <c r="CE382" s="16" t="s">
        <v>843</v>
      </c>
      <c r="CF382" s="16" t="s">
        <v>843</v>
      </c>
      <c r="CG382" s="16" t="s">
        <v>843</v>
      </c>
      <c r="CH382" s="16" t="s">
        <v>843</v>
      </c>
      <c r="CI382" s="16" t="s">
        <v>843</v>
      </c>
      <c r="CJ382" s="16" t="s">
        <v>843</v>
      </c>
      <c r="CK382" s="16" t="s">
        <v>843</v>
      </c>
      <c r="CP382" s="16" t="s">
        <v>867</v>
      </c>
      <c r="CQ382" s="16" t="s">
        <v>5191</v>
      </c>
      <c r="CR382" s="16" t="s">
        <v>844</v>
      </c>
      <c r="CS382" s="16" t="s">
        <v>843</v>
      </c>
      <c r="CT382" s="16" t="s">
        <v>843</v>
      </c>
      <c r="CU382" s="16" t="s">
        <v>843</v>
      </c>
      <c r="CV382" s="16" t="s">
        <v>843</v>
      </c>
      <c r="CW382" s="16" t="s">
        <v>843</v>
      </c>
      <c r="CX382" s="16" t="s">
        <v>843</v>
      </c>
      <c r="CY382" s="16" t="s">
        <v>843</v>
      </c>
      <c r="CZ382" s="16" t="s">
        <v>843</v>
      </c>
      <c r="DA382" s="16" t="s">
        <v>5184</v>
      </c>
      <c r="DX382" s="16" t="s">
        <v>867</v>
      </c>
      <c r="DY382" s="16" t="s">
        <v>867</v>
      </c>
      <c r="GC382" s="16" t="s">
        <v>5350</v>
      </c>
      <c r="GF382" s="16" t="s">
        <v>867</v>
      </c>
      <c r="GG382" s="16" t="s">
        <v>867</v>
      </c>
      <c r="GV382" s="16" t="s">
        <v>5443</v>
      </c>
      <c r="GW382" s="16" t="s">
        <v>843</v>
      </c>
      <c r="GX382" s="16" t="s">
        <v>844</v>
      </c>
      <c r="GY382" s="16" t="s">
        <v>843</v>
      </c>
      <c r="GZ382" s="16" t="s">
        <v>843</v>
      </c>
      <c r="HA382" s="16" t="s">
        <v>843</v>
      </c>
      <c r="HB382" s="16" t="s">
        <v>843</v>
      </c>
      <c r="HC382" s="16" t="s">
        <v>843</v>
      </c>
      <c r="HD382" s="16" t="s">
        <v>843</v>
      </c>
      <c r="HE382" s="16" t="s">
        <v>843</v>
      </c>
      <c r="HF382" s="16" t="s">
        <v>843</v>
      </c>
      <c r="HH382" s="16" t="s">
        <v>5456</v>
      </c>
      <c r="HK382" s="16" t="s">
        <v>865</v>
      </c>
      <c r="HM382" s="16" t="s">
        <v>865</v>
      </c>
      <c r="HZ382" s="16" t="s">
        <v>7944</v>
      </c>
      <c r="KE382" s="16" t="s">
        <v>5582</v>
      </c>
      <c r="KG382" s="16" t="s">
        <v>7015</v>
      </c>
      <c r="KH382" s="16" t="s">
        <v>7033</v>
      </c>
      <c r="KI382" s="16" t="s">
        <v>865</v>
      </c>
      <c r="LG382" s="16" t="s">
        <v>867</v>
      </c>
      <c r="LH382" s="16" t="s">
        <v>867</v>
      </c>
      <c r="LI382" s="16" t="s">
        <v>867</v>
      </c>
      <c r="LJ382" s="16" t="s">
        <v>867</v>
      </c>
      <c r="LK382" s="16" t="s">
        <v>867</v>
      </c>
      <c r="LL382" s="16" t="s">
        <v>5690</v>
      </c>
      <c r="LM382" s="16" t="s">
        <v>843</v>
      </c>
      <c r="LN382" s="16" t="s">
        <v>843</v>
      </c>
      <c r="LO382" s="16" t="s">
        <v>843</v>
      </c>
      <c r="LP382" s="16" t="s">
        <v>843</v>
      </c>
      <c r="LQ382" s="16" t="s">
        <v>843</v>
      </c>
      <c r="LR382" s="16" t="s">
        <v>843</v>
      </c>
      <c r="LS382" s="16" t="s">
        <v>843</v>
      </c>
      <c r="LT382" s="16" t="s">
        <v>843</v>
      </c>
      <c r="LU382" s="16" t="s">
        <v>843</v>
      </c>
      <c r="LV382" s="16" t="s">
        <v>843</v>
      </c>
      <c r="LW382" s="16" t="s">
        <v>843</v>
      </c>
      <c r="LX382" s="16" t="s">
        <v>844</v>
      </c>
      <c r="LY382" s="16" t="s">
        <v>843</v>
      </c>
      <c r="LZ382" s="16" t="s">
        <v>843</v>
      </c>
      <c r="MA382" s="16" t="s">
        <v>843</v>
      </c>
      <c r="MC382" s="16" t="s">
        <v>5694</v>
      </c>
      <c r="MD382" s="16" t="s">
        <v>844</v>
      </c>
      <c r="ME382" s="16" t="s">
        <v>843</v>
      </c>
      <c r="MF382" s="16" t="s">
        <v>843</v>
      </c>
      <c r="MG382" s="16" t="s">
        <v>843</v>
      </c>
      <c r="MH382" s="16" t="s">
        <v>843</v>
      </c>
      <c r="MI382" s="16" t="s">
        <v>843</v>
      </c>
      <c r="MJ382" s="16" t="s">
        <v>843</v>
      </c>
      <c r="MK382" s="16" t="s">
        <v>843</v>
      </c>
      <c r="ML382" s="16" t="s">
        <v>843</v>
      </c>
      <c r="MM382" s="16" t="s">
        <v>843</v>
      </c>
      <c r="MN382" s="16" t="s">
        <v>843</v>
      </c>
      <c r="MO382" s="16" t="s">
        <v>843</v>
      </c>
      <c r="MP382" s="16" t="s">
        <v>843</v>
      </c>
      <c r="MQ382" s="16" t="s">
        <v>843</v>
      </c>
      <c r="MR382" s="16" t="s">
        <v>843</v>
      </c>
      <c r="MS382" s="16" t="s">
        <v>843</v>
      </c>
      <c r="MT382" s="16" t="s">
        <v>843</v>
      </c>
      <c r="MU382" s="16" t="s">
        <v>843</v>
      </c>
      <c r="MV382" s="16" t="s">
        <v>843</v>
      </c>
      <c r="MX382" s="16" t="s">
        <v>5694</v>
      </c>
      <c r="MY382" s="16" t="s">
        <v>844</v>
      </c>
      <c r="MZ382" s="16" t="s">
        <v>843</v>
      </c>
      <c r="NA382" s="16" t="s">
        <v>843</v>
      </c>
      <c r="NB382" s="16" t="s">
        <v>843</v>
      </c>
      <c r="NC382" s="16" t="s">
        <v>843</v>
      </c>
      <c r="ND382" s="16" t="s">
        <v>843</v>
      </c>
      <c r="NE382" s="16" t="s">
        <v>843</v>
      </c>
      <c r="NF382" s="16" t="s">
        <v>843</v>
      </c>
      <c r="NG382" s="16" t="s">
        <v>843</v>
      </c>
      <c r="NH382" s="16" t="s">
        <v>843</v>
      </c>
      <c r="NI382" s="16" t="s">
        <v>843</v>
      </c>
      <c r="NJ382" s="16" t="s">
        <v>843</v>
      </c>
      <c r="NK382" s="16" t="s">
        <v>843</v>
      </c>
      <c r="NL382" s="16" t="s">
        <v>843</v>
      </c>
      <c r="NM382" s="16" t="s">
        <v>843</v>
      </c>
      <c r="NN382" s="16" t="s">
        <v>843</v>
      </c>
      <c r="NO382" s="16" t="s">
        <v>843</v>
      </c>
      <c r="NP382" s="16" t="s">
        <v>843</v>
      </c>
      <c r="NQ382" s="16" t="s">
        <v>843</v>
      </c>
      <c r="PC382" s="16" t="s">
        <v>865</v>
      </c>
      <c r="PD382" s="16" t="s">
        <v>865</v>
      </c>
      <c r="PY382" s="16" t="s">
        <v>865</v>
      </c>
      <c r="QP382" s="16" t="s">
        <v>865</v>
      </c>
      <c r="QR382" s="16" t="s">
        <v>867</v>
      </c>
      <c r="QT382" s="16" t="s">
        <v>867</v>
      </c>
      <c r="QV382" s="16" t="s">
        <v>865</v>
      </c>
      <c r="QX382" s="16" t="s">
        <v>867</v>
      </c>
      <c r="QY382" s="16" t="s">
        <v>867</v>
      </c>
      <c r="RD382" s="16" t="s">
        <v>865</v>
      </c>
      <c r="RF382" s="16" t="s">
        <v>865</v>
      </c>
      <c r="RH382" s="16" t="s">
        <v>865</v>
      </c>
      <c r="RJ382" s="16" t="s">
        <v>865</v>
      </c>
      <c r="RN382" s="16" t="s">
        <v>7724</v>
      </c>
      <c r="RP382" s="16" t="s">
        <v>867</v>
      </c>
      <c r="RR382" s="16" t="s">
        <v>867</v>
      </c>
      <c r="RT382" s="16" t="s">
        <v>867</v>
      </c>
      <c r="RV382" s="16" t="s">
        <v>867</v>
      </c>
      <c r="RX382" s="16" t="s">
        <v>7724</v>
      </c>
      <c r="RZ382" s="16" t="s">
        <v>7724</v>
      </c>
      <c r="SQ382" s="16" t="s">
        <v>865</v>
      </c>
      <c r="SS382" s="16" t="s">
        <v>7299</v>
      </c>
      <c r="ST382" s="16" t="s">
        <v>7761</v>
      </c>
      <c r="TN382" s="16">
        <v>2500</v>
      </c>
      <c r="TO382" s="16">
        <v>6000</v>
      </c>
      <c r="TP382" s="16">
        <v>900</v>
      </c>
      <c r="TQ382" s="16">
        <v>700</v>
      </c>
      <c r="TR382" s="16">
        <v>600</v>
      </c>
      <c r="TS382" s="16">
        <v>200</v>
      </c>
      <c r="TT382" s="16">
        <v>0</v>
      </c>
      <c r="TU382" s="16">
        <v>200</v>
      </c>
      <c r="TV382" s="16">
        <v>6000</v>
      </c>
      <c r="TW382" s="16">
        <v>0</v>
      </c>
      <c r="TX382" s="16">
        <v>0</v>
      </c>
      <c r="TZ382" s="16" t="s">
        <v>7367</v>
      </c>
      <c r="UA382" s="16" t="s">
        <v>8715</v>
      </c>
      <c r="UB382" s="16">
        <v>0</v>
      </c>
      <c r="UC382" s="16" t="s">
        <v>843</v>
      </c>
      <c r="UD382" s="16" t="s">
        <v>843</v>
      </c>
      <c r="UE382" s="16" t="s">
        <v>844</v>
      </c>
      <c r="UF382" s="16" t="s">
        <v>844</v>
      </c>
      <c r="UG382" s="16" t="s">
        <v>843</v>
      </c>
      <c r="UH382" s="16" t="s">
        <v>843</v>
      </c>
      <c r="VK382" s="16" t="s">
        <v>6055</v>
      </c>
      <c r="VL382" s="16" t="s">
        <v>843</v>
      </c>
      <c r="VM382" s="16" t="s">
        <v>844</v>
      </c>
      <c r="VN382" s="16" t="s">
        <v>843</v>
      </c>
      <c r="VO382" s="16" t="s">
        <v>843</v>
      </c>
      <c r="VP382" s="16" t="s">
        <v>843</v>
      </c>
      <c r="VQ382" s="16" t="s">
        <v>843</v>
      </c>
      <c r="VR382" s="16" t="s">
        <v>843</v>
      </c>
      <c r="VS382" s="16" t="s">
        <v>843</v>
      </c>
      <c r="VT382" s="16" t="s">
        <v>843</v>
      </c>
      <c r="VW382" s="16">
        <v>4000</v>
      </c>
      <c r="VX382" s="16" t="s">
        <v>9494</v>
      </c>
      <c r="VY382" s="16" t="s">
        <v>844</v>
      </c>
      <c r="VZ382" s="16" t="s">
        <v>843</v>
      </c>
      <c r="WA382" s="16" t="s">
        <v>843</v>
      </c>
      <c r="WB382" s="16" t="s">
        <v>843</v>
      </c>
      <c r="WC382" s="16" t="s">
        <v>844</v>
      </c>
      <c r="WD382" s="16" t="s">
        <v>843</v>
      </c>
      <c r="WE382" s="16" t="s">
        <v>843</v>
      </c>
      <c r="WF382" s="16" t="s">
        <v>843</v>
      </c>
      <c r="WH382" s="16">
        <v>3250</v>
      </c>
      <c r="WO382" s="16" t="s">
        <v>6920</v>
      </c>
      <c r="XD382" s="16" t="s">
        <v>10717</v>
      </c>
      <c r="XE382" s="16" t="s">
        <v>843</v>
      </c>
      <c r="XF382" s="16" t="s">
        <v>843</v>
      </c>
      <c r="XG382" s="16" t="s">
        <v>844</v>
      </c>
      <c r="XH382" s="16" t="s">
        <v>843</v>
      </c>
      <c r="XI382" s="16" t="s">
        <v>843</v>
      </c>
      <c r="XJ382" s="16" t="s">
        <v>843</v>
      </c>
      <c r="XK382" s="16" t="s">
        <v>843</v>
      </c>
      <c r="XL382" s="16" t="s">
        <v>844</v>
      </c>
      <c r="XM382" s="16" t="s">
        <v>844</v>
      </c>
      <c r="XN382" s="16" t="s">
        <v>843</v>
      </c>
      <c r="XO382" s="16" t="s">
        <v>843</v>
      </c>
      <c r="XP382" s="16" t="s">
        <v>843</v>
      </c>
      <c r="XQ382" s="16" t="s">
        <v>843</v>
      </c>
      <c r="YF382" s="16" t="s">
        <v>865</v>
      </c>
      <c r="YN382" s="16" t="s">
        <v>7052</v>
      </c>
      <c r="YP382" s="16" t="s">
        <v>7981</v>
      </c>
      <c r="YR382" s="16" t="s">
        <v>10718</v>
      </c>
      <c r="YS382" s="16" t="s">
        <v>10719</v>
      </c>
      <c r="YT382" s="16" t="s">
        <v>8694</v>
      </c>
      <c r="YU382" s="16" t="s">
        <v>10720</v>
      </c>
      <c r="YV382" s="16" t="s">
        <v>8696</v>
      </c>
      <c r="YW382" s="16" t="s">
        <v>844</v>
      </c>
      <c r="YX382" s="16" t="s">
        <v>8696</v>
      </c>
      <c r="YY382" s="16" t="s">
        <v>8787</v>
      </c>
      <c r="YZ382" s="16" t="s">
        <v>843</v>
      </c>
      <c r="ZA382" s="16" t="s">
        <v>843</v>
      </c>
      <c r="ZB382" s="16">
        <v>12100</v>
      </c>
      <c r="ZC382" s="16" t="s">
        <v>8778</v>
      </c>
      <c r="ZD382" s="16" t="s">
        <v>8704</v>
      </c>
      <c r="ZE382" s="16" t="s">
        <v>9922</v>
      </c>
      <c r="ZF382" s="16" t="s">
        <v>8702</v>
      </c>
      <c r="ZG382" s="16" t="s">
        <v>8723</v>
      </c>
      <c r="ZH382" s="16" t="s">
        <v>8701</v>
      </c>
      <c r="ZI382" s="16" t="s">
        <v>8865</v>
      </c>
      <c r="ZJ382" s="16" t="s">
        <v>843</v>
      </c>
      <c r="ZK382" s="16" t="s">
        <v>843</v>
      </c>
      <c r="ZL382" s="16" t="s">
        <v>8701</v>
      </c>
      <c r="ZM382" s="16" t="s">
        <v>843</v>
      </c>
      <c r="ZN382" s="16" t="s">
        <v>8703</v>
      </c>
      <c r="ZO382" s="16" t="s">
        <v>487</v>
      </c>
      <c r="ZP382" s="16" t="s">
        <v>487</v>
      </c>
      <c r="ZQ382" s="16" t="s">
        <v>486</v>
      </c>
      <c r="ZR382" s="16" t="s">
        <v>486</v>
      </c>
      <c r="ZS382" s="16" t="s">
        <v>844</v>
      </c>
      <c r="ZT382" s="16" t="s">
        <v>8705</v>
      </c>
      <c r="ZU382" s="16" t="s">
        <v>9092</v>
      </c>
      <c r="ZV382" s="16" t="s">
        <v>486</v>
      </c>
      <c r="ZW382" s="16" t="s">
        <v>843</v>
      </c>
      <c r="ZX382" s="16" t="s">
        <v>1056</v>
      </c>
      <c r="ZY382" s="16" t="s">
        <v>844</v>
      </c>
      <c r="ZZ382" s="16" t="s">
        <v>844</v>
      </c>
      <c r="AAA382" s="16" t="s">
        <v>843</v>
      </c>
      <c r="AAB382" s="16" t="s">
        <v>844</v>
      </c>
      <c r="AAC382" s="16">
        <v>0</v>
      </c>
      <c r="AAD382" s="16" t="s">
        <v>844</v>
      </c>
      <c r="AAE382" s="16" t="s">
        <v>844</v>
      </c>
      <c r="AAF382" s="16" t="s">
        <v>843</v>
      </c>
      <c r="AAG382" s="16" t="s">
        <v>843</v>
      </c>
      <c r="AAH382" s="16" t="s">
        <v>843</v>
      </c>
      <c r="AAI382" s="16" t="s">
        <v>843</v>
      </c>
      <c r="AAJ382" s="16" t="s">
        <v>600</v>
      </c>
      <c r="AAK382" s="16" t="s">
        <v>655</v>
      </c>
      <c r="AAL382" s="16" t="s">
        <v>905</v>
      </c>
      <c r="AAM382" s="16" t="s">
        <v>660</v>
      </c>
      <c r="AAN382" s="16" t="s">
        <v>8707</v>
      </c>
      <c r="AAO382" s="16" t="s">
        <v>1019</v>
      </c>
      <c r="AAP382" s="16" t="s">
        <v>8708</v>
      </c>
      <c r="AAR382" s="16" t="s">
        <v>8816</v>
      </c>
      <c r="AAS382" s="16">
        <v>5127.93</v>
      </c>
      <c r="AAT382" s="16" t="s">
        <v>782</v>
      </c>
      <c r="AAU382" s="16" t="s">
        <v>782</v>
      </c>
      <c r="AAV382" s="16" t="s">
        <v>782</v>
      </c>
      <c r="AAW382" s="16" t="s">
        <v>782</v>
      </c>
      <c r="AAX382" s="16" t="s">
        <v>843</v>
      </c>
      <c r="AAY382" s="16" t="s">
        <v>8710</v>
      </c>
      <c r="AAZ382" s="16" t="s">
        <v>782</v>
      </c>
      <c r="ABA382" s="16" t="s">
        <v>782</v>
      </c>
      <c r="ABB382" s="16" t="s">
        <v>782</v>
      </c>
      <c r="ABC382" s="16" t="s">
        <v>783</v>
      </c>
      <c r="ABD382" s="16" t="s">
        <v>782</v>
      </c>
      <c r="ABE382" s="16" t="s">
        <v>783</v>
      </c>
      <c r="ABF382" s="16" t="s">
        <v>782</v>
      </c>
      <c r="ABG382" s="16" t="s">
        <v>782</v>
      </c>
      <c r="ABH382" s="16" t="s">
        <v>782</v>
      </c>
      <c r="ABI382" s="16" t="s">
        <v>782</v>
      </c>
      <c r="ABJ382" s="16" t="s">
        <v>782</v>
      </c>
      <c r="ABK382" s="16" t="s">
        <v>782</v>
      </c>
      <c r="ABL382" s="16" t="s">
        <v>1056</v>
      </c>
      <c r="ABM382" s="16" t="s">
        <v>843</v>
      </c>
      <c r="ABN382" s="16" t="s">
        <v>1034</v>
      </c>
      <c r="ABO382" s="16" t="s">
        <v>486</v>
      </c>
      <c r="ABP382" s="16" t="s">
        <v>972</v>
      </c>
      <c r="ABQ382" s="16" t="s">
        <v>4324</v>
      </c>
      <c r="ABR382" s="16" t="s">
        <v>470</v>
      </c>
      <c r="ABS382" s="16" t="s">
        <v>451</v>
      </c>
      <c r="ABT382" s="16" t="s">
        <v>1056</v>
      </c>
      <c r="ABU382" s="16" t="s">
        <v>1056</v>
      </c>
      <c r="ABV382" s="16" t="s">
        <v>487</v>
      </c>
      <c r="ABW382" s="16" t="s">
        <v>487</v>
      </c>
      <c r="ABX382" s="16" t="s">
        <v>894</v>
      </c>
      <c r="ABY382" s="16" t="s">
        <v>486</v>
      </c>
      <c r="ABZ382" s="16" t="s">
        <v>486</v>
      </c>
      <c r="ACA382" s="16" t="s">
        <v>759</v>
      </c>
      <c r="ACB382" s="16" t="s">
        <v>768</v>
      </c>
      <c r="ACC382" s="16" t="s">
        <v>737</v>
      </c>
      <c r="ACD382" s="16" t="s">
        <v>487</v>
      </c>
      <c r="ACE382" s="16" t="s">
        <v>486</v>
      </c>
      <c r="ACG382" s="16" t="s">
        <v>1014</v>
      </c>
      <c r="ACH382" s="16" t="s">
        <v>1009</v>
      </c>
      <c r="ACI382" s="16" t="s">
        <v>462</v>
      </c>
      <c r="ACJ382" s="16">
        <v>1.1910000000000001</v>
      </c>
      <c r="ACK382" s="16" t="s">
        <v>478</v>
      </c>
      <c r="ACL382" s="16" t="s">
        <v>740</v>
      </c>
      <c r="ACM382" s="16" t="s">
        <v>1189</v>
      </c>
      <c r="ACN382" s="16" t="s">
        <v>1169</v>
      </c>
      <c r="ACO382" s="16" t="s">
        <v>1856</v>
      </c>
      <c r="ACP382" s="16">
        <v>3250</v>
      </c>
      <c r="ACQ382" s="16" t="s">
        <v>1202</v>
      </c>
      <c r="ACR382" s="16" t="s">
        <v>1645</v>
      </c>
      <c r="ACS382" s="16" t="s">
        <v>676</v>
      </c>
      <c r="ACT382" s="16" t="s">
        <v>1522</v>
      </c>
      <c r="ACU382" s="16" t="s">
        <v>833</v>
      </c>
      <c r="ACV382" s="16" t="s">
        <v>8711</v>
      </c>
      <c r="ACW382" s="16" t="s">
        <v>451</v>
      </c>
      <c r="ACX382" s="16" t="s">
        <v>1914</v>
      </c>
      <c r="ACY382" s="16" t="s">
        <v>1949</v>
      </c>
      <c r="ACZ382" s="16">
        <v>1</v>
      </c>
      <c r="ADA382" s="16">
        <v>1</v>
      </c>
      <c r="ADB382" s="16">
        <v>1</v>
      </c>
      <c r="ADC382" s="16">
        <v>1</v>
      </c>
      <c r="ADD382" s="16">
        <v>1</v>
      </c>
      <c r="ADE382" s="16" t="s">
        <v>8712</v>
      </c>
      <c r="ADF382" s="16">
        <v>0</v>
      </c>
      <c r="ADG382" s="16" t="s">
        <v>486</v>
      </c>
      <c r="ADH382" s="16">
        <v>2</v>
      </c>
      <c r="ADI382" s="16" t="s">
        <v>486</v>
      </c>
      <c r="ADJ382" s="16" t="s">
        <v>1743</v>
      </c>
      <c r="ADK382" s="16" t="s">
        <v>1750</v>
      </c>
      <c r="ADL382" s="16" t="s">
        <v>1764</v>
      </c>
      <c r="ADM382" s="16" t="s">
        <v>13195</v>
      </c>
      <c r="ADN382" s="16" t="s">
        <v>1764</v>
      </c>
      <c r="ADO382" s="16" t="s">
        <v>13197</v>
      </c>
      <c r="ADP382" s="16" t="s">
        <v>13196</v>
      </c>
      <c r="ADQ382" s="16" t="s">
        <v>1750</v>
      </c>
      <c r="ADR382" s="16" t="s">
        <v>13194</v>
      </c>
      <c r="ADS382" s="16" t="s">
        <v>13194</v>
      </c>
      <c r="ADV382" s="16" t="s">
        <v>1744</v>
      </c>
      <c r="ADW382" s="16" t="s">
        <v>8729</v>
      </c>
      <c r="ADY382" s="16" t="s">
        <v>1059</v>
      </c>
      <c r="AEB382" s="16">
        <v>12100</v>
      </c>
      <c r="AEC382" s="16" t="s">
        <v>1062</v>
      </c>
      <c r="AED382" s="16">
        <v>2563.9699999999998</v>
      </c>
      <c r="AEE382" s="16" t="s">
        <v>952</v>
      </c>
      <c r="AEH382" s="16">
        <v>7250</v>
      </c>
      <c r="AEI382" s="16">
        <v>1250</v>
      </c>
      <c r="AEJ382" s="16">
        <v>3000</v>
      </c>
      <c r="AEK382" s="16">
        <v>450</v>
      </c>
      <c r="AEL382" s="16">
        <v>350</v>
      </c>
      <c r="AEM382" s="16">
        <v>3000</v>
      </c>
      <c r="AEN382" s="16">
        <v>300</v>
      </c>
      <c r="AEO382" s="16">
        <v>100</v>
      </c>
      <c r="AEP382" s="16">
        <v>100</v>
      </c>
    </row>
    <row r="383" spans="1:823" x14ac:dyDescent="0.25">
      <c r="A383" s="30">
        <v>45834</v>
      </c>
      <c r="B383" s="16" t="s">
        <v>10721</v>
      </c>
      <c r="C383" s="16" t="s">
        <v>867</v>
      </c>
      <c r="D383" s="16" t="s">
        <v>867</v>
      </c>
      <c r="E383" s="16">
        <v>42</v>
      </c>
      <c r="F383" s="16" t="s">
        <v>8153</v>
      </c>
      <c r="G383" s="16" t="s">
        <v>4113</v>
      </c>
      <c r="I383" s="16" t="s">
        <v>4174</v>
      </c>
      <c r="Z383" s="16" t="s">
        <v>981</v>
      </c>
      <c r="AA383" s="16" t="s">
        <v>470</v>
      </c>
      <c r="AB383" s="16">
        <v>2</v>
      </c>
      <c r="AC383" s="16" t="s">
        <v>844</v>
      </c>
      <c r="AD383" s="16" t="s">
        <v>843</v>
      </c>
      <c r="AE383" s="16" t="s">
        <v>843</v>
      </c>
      <c r="AF383" s="16" t="s">
        <v>844</v>
      </c>
      <c r="AG383" s="16" t="s">
        <v>844</v>
      </c>
      <c r="AH383" s="16" t="s">
        <v>844</v>
      </c>
      <c r="AI383" s="16" t="s">
        <v>844</v>
      </c>
      <c r="AJ383" s="16" t="s">
        <v>843</v>
      </c>
      <c r="AK383" s="16" t="s">
        <v>843</v>
      </c>
      <c r="AM383" s="16" t="s">
        <v>737</v>
      </c>
      <c r="AN383" s="16" t="s">
        <v>759</v>
      </c>
      <c r="AP383" s="16" t="s">
        <v>768</v>
      </c>
      <c r="AR383" s="16" t="s">
        <v>6910</v>
      </c>
      <c r="BB383" s="16">
        <v>3</v>
      </c>
      <c r="BC383" s="16" t="s">
        <v>7875</v>
      </c>
      <c r="BE383" s="16" t="s">
        <v>5098</v>
      </c>
      <c r="BV383" s="16" t="s">
        <v>4433</v>
      </c>
      <c r="BW383" s="16" t="s">
        <v>844</v>
      </c>
      <c r="BX383" s="16" t="s">
        <v>843</v>
      </c>
      <c r="BY383" s="16" t="s">
        <v>843</v>
      </c>
      <c r="BZ383" s="16" t="s">
        <v>843</v>
      </c>
      <c r="CA383" s="16" t="s">
        <v>843</v>
      </c>
      <c r="CB383" s="16" t="s">
        <v>843</v>
      </c>
      <c r="CC383" s="16" t="s">
        <v>843</v>
      </c>
      <c r="CD383" s="16" t="s">
        <v>843</v>
      </c>
      <c r="CE383" s="16" t="s">
        <v>843</v>
      </c>
      <c r="CF383" s="16" t="s">
        <v>843</v>
      </c>
      <c r="CG383" s="16" t="s">
        <v>843</v>
      </c>
      <c r="CH383" s="16" t="s">
        <v>843</v>
      </c>
      <c r="CI383" s="16" t="s">
        <v>843</v>
      </c>
      <c r="CJ383" s="16" t="s">
        <v>843</v>
      </c>
      <c r="CK383" s="16" t="s">
        <v>843</v>
      </c>
      <c r="CP383" s="16" t="s">
        <v>865</v>
      </c>
      <c r="DX383" s="16" t="s">
        <v>867</v>
      </c>
      <c r="DY383" s="16" t="s">
        <v>867</v>
      </c>
      <c r="GC383" s="16" t="s">
        <v>2337</v>
      </c>
      <c r="GD383" s="16" t="s">
        <v>10209</v>
      </c>
      <c r="GF383" s="16" t="s">
        <v>867</v>
      </c>
      <c r="GG383" s="16" t="s">
        <v>867</v>
      </c>
      <c r="GV383" s="16" t="s">
        <v>8835</v>
      </c>
      <c r="GW383" s="16" t="s">
        <v>844</v>
      </c>
      <c r="GX383" s="16" t="s">
        <v>844</v>
      </c>
      <c r="GY383" s="16" t="s">
        <v>843</v>
      </c>
      <c r="GZ383" s="16" t="s">
        <v>843</v>
      </c>
      <c r="HA383" s="16" t="s">
        <v>843</v>
      </c>
      <c r="HB383" s="16" t="s">
        <v>843</v>
      </c>
      <c r="HC383" s="16" t="s">
        <v>843</v>
      </c>
      <c r="HD383" s="16" t="s">
        <v>843</v>
      </c>
      <c r="HE383" s="16" t="s">
        <v>843</v>
      </c>
      <c r="HF383" s="16" t="s">
        <v>843</v>
      </c>
      <c r="HH383" s="16" t="s">
        <v>5456</v>
      </c>
      <c r="HK383" s="16" t="s">
        <v>865</v>
      </c>
      <c r="HM383" s="16" t="s">
        <v>865</v>
      </c>
      <c r="HZ383" s="16" t="s">
        <v>7944</v>
      </c>
      <c r="KE383" s="16" t="s">
        <v>5585</v>
      </c>
      <c r="KG383" s="16" t="s">
        <v>7018</v>
      </c>
      <c r="KH383" s="16" t="s">
        <v>7033</v>
      </c>
      <c r="KI383" s="16" t="s">
        <v>865</v>
      </c>
      <c r="LG383" s="16" t="s">
        <v>867</v>
      </c>
      <c r="LH383" s="16" t="s">
        <v>867</v>
      </c>
      <c r="LI383" s="16" t="s">
        <v>867</v>
      </c>
      <c r="LJ383" s="16" t="s">
        <v>867</v>
      </c>
      <c r="LK383" s="16" t="s">
        <v>867</v>
      </c>
      <c r="LL383" s="16" t="s">
        <v>5663</v>
      </c>
      <c r="LM383" s="16" t="s">
        <v>843</v>
      </c>
      <c r="LN383" s="16" t="s">
        <v>843</v>
      </c>
      <c r="LO383" s="16" t="s">
        <v>844</v>
      </c>
      <c r="LP383" s="16" t="s">
        <v>843</v>
      </c>
      <c r="LQ383" s="16" t="s">
        <v>843</v>
      </c>
      <c r="LR383" s="16" t="s">
        <v>843</v>
      </c>
      <c r="LS383" s="16" t="s">
        <v>843</v>
      </c>
      <c r="LT383" s="16" t="s">
        <v>843</v>
      </c>
      <c r="LU383" s="16" t="s">
        <v>843</v>
      </c>
      <c r="LV383" s="16" t="s">
        <v>843</v>
      </c>
      <c r="LW383" s="16" t="s">
        <v>843</v>
      </c>
      <c r="LX383" s="16" t="s">
        <v>843</v>
      </c>
      <c r="LY383" s="16" t="s">
        <v>843</v>
      </c>
      <c r="LZ383" s="16" t="s">
        <v>843</v>
      </c>
      <c r="MA383" s="16" t="s">
        <v>843</v>
      </c>
      <c r="MC383" s="16" t="s">
        <v>5694</v>
      </c>
      <c r="MD383" s="16" t="s">
        <v>844</v>
      </c>
      <c r="ME383" s="16" t="s">
        <v>843</v>
      </c>
      <c r="MF383" s="16" t="s">
        <v>843</v>
      </c>
      <c r="MG383" s="16" t="s">
        <v>843</v>
      </c>
      <c r="MH383" s="16" t="s">
        <v>843</v>
      </c>
      <c r="MI383" s="16" t="s">
        <v>843</v>
      </c>
      <c r="MJ383" s="16" t="s">
        <v>843</v>
      </c>
      <c r="MK383" s="16" t="s">
        <v>843</v>
      </c>
      <c r="ML383" s="16" t="s">
        <v>843</v>
      </c>
      <c r="MM383" s="16" t="s">
        <v>843</v>
      </c>
      <c r="MN383" s="16" t="s">
        <v>843</v>
      </c>
      <c r="MO383" s="16" t="s">
        <v>843</v>
      </c>
      <c r="MP383" s="16" t="s">
        <v>843</v>
      </c>
      <c r="MQ383" s="16" t="s">
        <v>843</v>
      </c>
      <c r="MR383" s="16" t="s">
        <v>843</v>
      </c>
      <c r="MS383" s="16" t="s">
        <v>843</v>
      </c>
      <c r="MT383" s="16" t="s">
        <v>843</v>
      </c>
      <c r="MU383" s="16" t="s">
        <v>843</v>
      </c>
      <c r="MV383" s="16" t="s">
        <v>843</v>
      </c>
      <c r="MX383" s="16" t="s">
        <v>5694</v>
      </c>
      <c r="MY383" s="16" t="s">
        <v>844</v>
      </c>
      <c r="MZ383" s="16" t="s">
        <v>843</v>
      </c>
      <c r="NA383" s="16" t="s">
        <v>843</v>
      </c>
      <c r="NB383" s="16" t="s">
        <v>843</v>
      </c>
      <c r="NC383" s="16" t="s">
        <v>843</v>
      </c>
      <c r="ND383" s="16" t="s">
        <v>843</v>
      </c>
      <c r="NE383" s="16" t="s">
        <v>843</v>
      </c>
      <c r="NF383" s="16" t="s">
        <v>843</v>
      </c>
      <c r="NG383" s="16" t="s">
        <v>843</v>
      </c>
      <c r="NH383" s="16" t="s">
        <v>843</v>
      </c>
      <c r="NI383" s="16" t="s">
        <v>843</v>
      </c>
      <c r="NJ383" s="16" t="s">
        <v>843</v>
      </c>
      <c r="NK383" s="16" t="s">
        <v>843</v>
      </c>
      <c r="NL383" s="16" t="s">
        <v>843</v>
      </c>
      <c r="NM383" s="16" t="s">
        <v>843</v>
      </c>
      <c r="NN383" s="16" t="s">
        <v>843</v>
      </c>
      <c r="NO383" s="16" t="s">
        <v>843</v>
      </c>
      <c r="NP383" s="16" t="s">
        <v>843</v>
      </c>
      <c r="NQ383" s="16" t="s">
        <v>843</v>
      </c>
      <c r="PC383" s="16" t="s">
        <v>865</v>
      </c>
      <c r="PD383" s="16" t="s">
        <v>865</v>
      </c>
      <c r="PY383" s="16" t="s">
        <v>865</v>
      </c>
      <c r="QP383" s="16" t="s">
        <v>865</v>
      </c>
      <c r="QR383" s="16" t="s">
        <v>867</v>
      </c>
      <c r="QT383" s="16" t="s">
        <v>867</v>
      </c>
      <c r="QV383" s="16" t="s">
        <v>865</v>
      </c>
      <c r="QX383" s="16" t="s">
        <v>867</v>
      </c>
      <c r="QY383" s="16" t="s">
        <v>867</v>
      </c>
      <c r="RD383" s="16" t="s">
        <v>7712</v>
      </c>
      <c r="RF383" s="16" t="s">
        <v>7712</v>
      </c>
      <c r="RH383" s="16" t="s">
        <v>865</v>
      </c>
      <c r="RJ383" s="16" t="s">
        <v>865</v>
      </c>
      <c r="RN383" s="16" t="s">
        <v>7724</v>
      </c>
      <c r="RP383" s="16" t="s">
        <v>867</v>
      </c>
      <c r="RR383" s="16" t="s">
        <v>867</v>
      </c>
      <c r="RT383" s="16" t="s">
        <v>7720</v>
      </c>
      <c r="RV383" s="16" t="s">
        <v>867</v>
      </c>
      <c r="RX383" s="16" t="s">
        <v>7720</v>
      </c>
      <c r="RZ383" s="16" t="s">
        <v>7724</v>
      </c>
      <c r="SQ383" s="16" t="s">
        <v>867</v>
      </c>
      <c r="SS383" s="16" t="s">
        <v>7293</v>
      </c>
      <c r="ST383" s="16" t="s">
        <v>7758</v>
      </c>
      <c r="TN383" s="16">
        <v>1500</v>
      </c>
      <c r="TO383" s="16">
        <v>5000</v>
      </c>
      <c r="TP383" s="16">
        <v>600</v>
      </c>
      <c r="TQ383" s="16">
        <v>200</v>
      </c>
      <c r="TR383" s="16">
        <v>1000</v>
      </c>
      <c r="TS383" s="16">
        <v>500</v>
      </c>
      <c r="TT383" s="16">
        <v>0</v>
      </c>
      <c r="TU383" s="16">
        <v>0</v>
      </c>
      <c r="TV383" s="16">
        <v>2000</v>
      </c>
      <c r="TW383" s="16">
        <v>0</v>
      </c>
      <c r="TX383" s="16">
        <v>0</v>
      </c>
      <c r="TZ383" s="16" t="s">
        <v>7364</v>
      </c>
      <c r="UA383" s="16" t="s">
        <v>8950</v>
      </c>
      <c r="UB383" s="16">
        <v>0</v>
      </c>
      <c r="UC383" s="16" t="s">
        <v>844</v>
      </c>
      <c r="UD383" s="16" t="s">
        <v>843</v>
      </c>
      <c r="UE383" s="16" t="s">
        <v>843</v>
      </c>
      <c r="UF383" s="16" t="s">
        <v>844</v>
      </c>
      <c r="UG383" s="16" t="s">
        <v>843</v>
      </c>
      <c r="UH383" s="16" t="s">
        <v>843</v>
      </c>
      <c r="UL383" s="16">
        <v>5000</v>
      </c>
      <c r="VX383" s="16" t="s">
        <v>6037</v>
      </c>
      <c r="VY383" s="16" t="s">
        <v>843</v>
      </c>
      <c r="VZ383" s="16" t="s">
        <v>843</v>
      </c>
      <c r="WA383" s="16" t="s">
        <v>843</v>
      </c>
      <c r="WB383" s="16" t="s">
        <v>844</v>
      </c>
      <c r="WC383" s="16" t="s">
        <v>843</v>
      </c>
      <c r="WD383" s="16" t="s">
        <v>843</v>
      </c>
      <c r="WE383" s="16" t="s">
        <v>843</v>
      </c>
      <c r="WF383" s="16" t="s">
        <v>843</v>
      </c>
      <c r="WO383" s="16" t="s">
        <v>6917</v>
      </c>
      <c r="XD383" s="16" t="s">
        <v>6975</v>
      </c>
      <c r="XE383" s="16" t="s">
        <v>843</v>
      </c>
      <c r="XF383" s="16" t="s">
        <v>843</v>
      </c>
      <c r="XG383" s="16" t="s">
        <v>844</v>
      </c>
      <c r="XH383" s="16" t="s">
        <v>843</v>
      </c>
      <c r="XI383" s="16" t="s">
        <v>843</v>
      </c>
      <c r="XJ383" s="16" t="s">
        <v>843</v>
      </c>
      <c r="XK383" s="16" t="s">
        <v>843</v>
      </c>
      <c r="XL383" s="16" t="s">
        <v>843</v>
      </c>
      <c r="XM383" s="16" t="s">
        <v>843</v>
      </c>
      <c r="XN383" s="16" t="s">
        <v>843</v>
      </c>
      <c r="XO383" s="16" t="s">
        <v>843</v>
      </c>
      <c r="XP383" s="16" t="s">
        <v>843</v>
      </c>
      <c r="XQ383" s="16" t="s">
        <v>843</v>
      </c>
      <c r="YF383" s="16" t="s">
        <v>865</v>
      </c>
      <c r="YN383" s="16" t="s">
        <v>7040</v>
      </c>
      <c r="YP383" s="16" t="s">
        <v>7984</v>
      </c>
      <c r="YR383" s="16" t="s">
        <v>10722</v>
      </c>
      <c r="YS383" s="16" t="s">
        <v>10723</v>
      </c>
      <c r="YT383" s="16" t="s">
        <v>8694</v>
      </c>
      <c r="YU383" s="16" t="s">
        <v>10724</v>
      </c>
      <c r="YV383" s="16" t="s">
        <v>8696</v>
      </c>
      <c r="YW383" s="16" t="s">
        <v>844</v>
      </c>
      <c r="YX383" s="16" t="s">
        <v>8696</v>
      </c>
      <c r="YY383" s="16" t="s">
        <v>8862</v>
      </c>
      <c r="YZ383" s="16" t="s">
        <v>843</v>
      </c>
      <c r="ZA383" s="16" t="s">
        <v>843</v>
      </c>
      <c r="ZB383" s="16">
        <v>9133.33</v>
      </c>
      <c r="ZC383" s="16" t="s">
        <v>9042</v>
      </c>
      <c r="ZD383" s="16" t="s">
        <v>9928</v>
      </c>
      <c r="ZE383" s="16" t="s">
        <v>9301</v>
      </c>
      <c r="ZF383" s="16" t="s">
        <v>8739</v>
      </c>
      <c r="ZG383" s="16" t="s">
        <v>8741</v>
      </c>
      <c r="ZH383" s="16" t="s">
        <v>8723</v>
      </c>
      <c r="ZI383" s="16" t="s">
        <v>8865</v>
      </c>
      <c r="ZJ383" s="16" t="s">
        <v>843</v>
      </c>
      <c r="ZK383" s="16" t="s">
        <v>843</v>
      </c>
      <c r="ZL383" s="16" t="s">
        <v>843</v>
      </c>
      <c r="ZM383" s="16" t="s">
        <v>843</v>
      </c>
      <c r="ZN383" s="16" t="s">
        <v>8725</v>
      </c>
      <c r="ZO383" s="16" t="s">
        <v>487</v>
      </c>
      <c r="ZP383" s="16" t="s">
        <v>487</v>
      </c>
      <c r="ZQ383" s="16" t="s">
        <v>487</v>
      </c>
      <c r="ZR383" s="16" t="s">
        <v>486</v>
      </c>
      <c r="ZS383" s="16" t="s">
        <v>8874</v>
      </c>
      <c r="ZT383" s="16" t="s">
        <v>8705</v>
      </c>
      <c r="ZU383" s="16" t="s">
        <v>8706</v>
      </c>
      <c r="ZV383" s="16" t="s">
        <v>487</v>
      </c>
      <c r="ZW383" s="16" t="s">
        <v>843</v>
      </c>
      <c r="ZX383" s="16" t="s">
        <v>1056</v>
      </c>
      <c r="ZY383" s="16" t="s">
        <v>844</v>
      </c>
      <c r="ZZ383" s="16" t="s">
        <v>844</v>
      </c>
      <c r="AAA383" s="16" t="s">
        <v>843</v>
      </c>
      <c r="AAB383" s="16" t="s">
        <v>844</v>
      </c>
      <c r="AAC383" s="16">
        <v>1</v>
      </c>
      <c r="AAD383" s="16" t="s">
        <v>844</v>
      </c>
      <c r="AAE383" s="16" t="s">
        <v>844</v>
      </c>
      <c r="AAF383" s="16" t="s">
        <v>843</v>
      </c>
      <c r="AAG383" s="16" t="s">
        <v>843</v>
      </c>
      <c r="AAH383" s="16" t="s">
        <v>843</v>
      </c>
      <c r="AAI383" s="16" t="s">
        <v>843</v>
      </c>
      <c r="AAJ383" s="16" t="s">
        <v>600</v>
      </c>
      <c r="AAK383" s="16" t="s">
        <v>655</v>
      </c>
      <c r="AAL383" s="16" t="s">
        <v>905</v>
      </c>
      <c r="AAM383" s="16" t="s">
        <v>660</v>
      </c>
      <c r="AAN383" s="16" t="s">
        <v>8707</v>
      </c>
      <c r="AAO383" s="16" t="s">
        <v>1019</v>
      </c>
      <c r="AAP383" s="16" t="s">
        <v>8708</v>
      </c>
      <c r="AAS383" s="16">
        <v>5000</v>
      </c>
      <c r="AAT383" s="16" t="s">
        <v>1068</v>
      </c>
      <c r="AAU383" s="16" t="s">
        <v>1068</v>
      </c>
      <c r="AAV383" s="16" t="s">
        <v>782</v>
      </c>
      <c r="AAW383" s="16" t="s">
        <v>782</v>
      </c>
      <c r="AAX383" s="16" t="s">
        <v>1056</v>
      </c>
      <c r="AAY383" s="16" t="s">
        <v>8727</v>
      </c>
      <c r="AAZ383" s="16" t="s">
        <v>782</v>
      </c>
      <c r="ABA383" s="16" t="s">
        <v>782</v>
      </c>
      <c r="ABB383" s="16" t="s">
        <v>782</v>
      </c>
      <c r="ABC383" s="16" t="s">
        <v>783</v>
      </c>
      <c r="ABD383" s="16" t="s">
        <v>782</v>
      </c>
      <c r="ABE383" s="16" t="s">
        <v>783</v>
      </c>
      <c r="ABF383" s="16" t="s">
        <v>782</v>
      </c>
      <c r="ABG383" s="16" t="s">
        <v>782</v>
      </c>
      <c r="ABH383" s="16" t="s">
        <v>783</v>
      </c>
      <c r="ABI383" s="16" t="s">
        <v>782</v>
      </c>
      <c r="ABJ383" s="16" t="s">
        <v>783</v>
      </c>
      <c r="ABK383" s="16" t="s">
        <v>782</v>
      </c>
      <c r="ABL383" s="16" t="s">
        <v>8759</v>
      </c>
      <c r="ABM383" s="16" t="s">
        <v>843</v>
      </c>
      <c r="ABN383" s="16" t="s">
        <v>1034</v>
      </c>
      <c r="ABO383" s="16" t="s">
        <v>487</v>
      </c>
      <c r="ABP383" s="16" t="s">
        <v>972</v>
      </c>
      <c r="ABQ383" s="16" t="s">
        <v>4341</v>
      </c>
      <c r="ABR383" s="16" t="s">
        <v>470</v>
      </c>
      <c r="ABS383" s="16" t="s">
        <v>451</v>
      </c>
      <c r="ABT383" s="16" t="s">
        <v>1056</v>
      </c>
      <c r="ABU383" s="16" t="s">
        <v>1056</v>
      </c>
      <c r="ABV383" s="16" t="s">
        <v>487</v>
      </c>
      <c r="ABW383" s="16" t="s">
        <v>487</v>
      </c>
      <c r="ABX383" s="16" t="s">
        <v>894</v>
      </c>
      <c r="ABY383" s="16" t="s">
        <v>486</v>
      </c>
      <c r="ABZ383" s="16" t="s">
        <v>486</v>
      </c>
      <c r="ACA383" s="16" t="s">
        <v>759</v>
      </c>
      <c r="ACB383" s="16" t="s">
        <v>768</v>
      </c>
      <c r="ACC383" s="16" t="s">
        <v>737</v>
      </c>
      <c r="ACD383" s="16" t="s">
        <v>487</v>
      </c>
      <c r="ACE383" s="16" t="s">
        <v>486</v>
      </c>
      <c r="ACG383" s="16" t="s">
        <v>1014</v>
      </c>
      <c r="ACH383" s="16" t="s">
        <v>1009</v>
      </c>
      <c r="ACI383" s="16" t="s">
        <v>462</v>
      </c>
      <c r="ACJ383" s="16">
        <v>1.1910000000000001</v>
      </c>
      <c r="ACK383" s="16" t="s">
        <v>478</v>
      </c>
      <c r="ACL383" s="16" t="s">
        <v>738</v>
      </c>
      <c r="ACM383" s="16" t="s">
        <v>1189</v>
      </c>
      <c r="ACN383" s="16" t="s">
        <v>1169</v>
      </c>
      <c r="ACO383" s="16" t="s">
        <v>1856</v>
      </c>
      <c r="ACQ383" s="16" t="s">
        <v>1202</v>
      </c>
      <c r="ACR383" s="16" t="s">
        <v>1645</v>
      </c>
      <c r="ACS383" s="16" t="s">
        <v>676</v>
      </c>
      <c r="ACT383" s="16" t="s">
        <v>1522</v>
      </c>
      <c r="ACU383" s="16" t="s">
        <v>831</v>
      </c>
      <c r="ACV383" s="16" t="s">
        <v>8756</v>
      </c>
      <c r="ACW383" s="16" t="s">
        <v>451</v>
      </c>
      <c r="ACX383" s="16" t="s">
        <v>1914</v>
      </c>
      <c r="ACY383" s="16" t="s">
        <v>1947</v>
      </c>
      <c r="ACZ383" s="16">
        <v>1</v>
      </c>
      <c r="ADA383" s="16">
        <v>1</v>
      </c>
      <c r="ADB383" s="16">
        <v>1</v>
      </c>
      <c r="ADC383" s="16">
        <v>1</v>
      </c>
      <c r="ADD383" s="16">
        <v>1</v>
      </c>
      <c r="ADE383" s="16" t="s">
        <v>8712</v>
      </c>
      <c r="ADF383" s="16">
        <v>0</v>
      </c>
      <c r="ADG383" s="16" t="s">
        <v>486</v>
      </c>
      <c r="ADH383" s="16">
        <v>2</v>
      </c>
      <c r="ADI383" s="16" t="s">
        <v>486</v>
      </c>
      <c r="ADJ383" s="16" t="s">
        <v>13198</v>
      </c>
      <c r="ADK383" s="16" t="s">
        <v>1750</v>
      </c>
      <c r="ADL383" s="16" t="s">
        <v>1764</v>
      </c>
      <c r="ADM383" s="16" t="s">
        <v>13195</v>
      </c>
      <c r="ADN383" s="16" t="s">
        <v>1764</v>
      </c>
      <c r="ADO383" s="16" t="s">
        <v>1766</v>
      </c>
      <c r="ADP383" s="16" t="s">
        <v>13194</v>
      </c>
      <c r="ADQ383" s="16" t="s">
        <v>1743</v>
      </c>
      <c r="ADR383" s="16" t="s">
        <v>13194</v>
      </c>
      <c r="ADS383" s="16" t="s">
        <v>13194</v>
      </c>
      <c r="ADY383" s="16" t="s">
        <v>1063</v>
      </c>
      <c r="AEB383" s="16">
        <v>9133.3333333333303</v>
      </c>
      <c r="AEC383" s="16" t="s">
        <v>1062</v>
      </c>
      <c r="AED383" s="16">
        <v>2500</v>
      </c>
      <c r="AEE383" s="16" t="s">
        <v>952</v>
      </c>
      <c r="AEI383" s="16">
        <v>750</v>
      </c>
      <c r="AEJ383" s="16">
        <v>2500</v>
      </c>
      <c r="AEK383" s="16">
        <v>300</v>
      </c>
      <c r="AEL383" s="16">
        <v>100</v>
      </c>
      <c r="AEM383" s="16">
        <v>1000</v>
      </c>
      <c r="AEN383" s="16">
        <v>500</v>
      </c>
      <c r="AEO383" s="16">
        <v>250</v>
      </c>
    </row>
    <row r="384" spans="1:823" x14ac:dyDescent="0.25">
      <c r="A384" s="30">
        <v>45834</v>
      </c>
      <c r="B384" s="16" t="s">
        <v>10725</v>
      </c>
      <c r="C384" s="16" t="s">
        <v>867</v>
      </c>
      <c r="D384" s="16" t="s">
        <v>867</v>
      </c>
      <c r="E384" s="16">
        <v>44</v>
      </c>
      <c r="F384" s="16" t="s">
        <v>8153</v>
      </c>
      <c r="G384" s="16" t="s">
        <v>4113</v>
      </c>
      <c r="I384" s="16" t="s">
        <v>4162</v>
      </c>
      <c r="Z384" s="16" t="s">
        <v>993</v>
      </c>
      <c r="AA384" s="16" t="s">
        <v>470</v>
      </c>
      <c r="AB384" s="16">
        <v>5</v>
      </c>
      <c r="AC384" s="16" t="s">
        <v>844</v>
      </c>
      <c r="AD384" s="16" t="s">
        <v>844</v>
      </c>
      <c r="AE384" s="16" t="s">
        <v>844</v>
      </c>
      <c r="AF384" s="16" t="s">
        <v>1056</v>
      </c>
      <c r="AG384" s="16" t="s">
        <v>844</v>
      </c>
      <c r="AH384" s="16" t="s">
        <v>8732</v>
      </c>
      <c r="AI384" s="16" t="s">
        <v>1056</v>
      </c>
      <c r="AJ384" s="16" t="s">
        <v>843</v>
      </c>
      <c r="AK384" s="16" t="s">
        <v>1056</v>
      </c>
      <c r="AM384" s="16" t="s">
        <v>737</v>
      </c>
      <c r="AN384" s="16" t="s">
        <v>759</v>
      </c>
      <c r="AP384" s="16" t="s">
        <v>768</v>
      </c>
      <c r="AR384" s="16" t="s">
        <v>6910</v>
      </c>
      <c r="BB384" s="16">
        <v>3</v>
      </c>
      <c r="BC384" s="16" t="s">
        <v>7878</v>
      </c>
      <c r="BE384" s="16" t="s">
        <v>5098</v>
      </c>
      <c r="BV384" s="16" t="s">
        <v>4433</v>
      </c>
      <c r="BW384" s="16" t="s">
        <v>844</v>
      </c>
      <c r="BX384" s="16" t="s">
        <v>843</v>
      </c>
      <c r="BY384" s="16" t="s">
        <v>843</v>
      </c>
      <c r="BZ384" s="16" t="s">
        <v>843</v>
      </c>
      <c r="CA384" s="16" t="s">
        <v>843</v>
      </c>
      <c r="CB384" s="16" t="s">
        <v>843</v>
      </c>
      <c r="CC384" s="16" t="s">
        <v>843</v>
      </c>
      <c r="CD384" s="16" t="s">
        <v>843</v>
      </c>
      <c r="CE384" s="16" t="s">
        <v>843</v>
      </c>
      <c r="CF384" s="16" t="s">
        <v>843</v>
      </c>
      <c r="CG384" s="16" t="s">
        <v>843</v>
      </c>
      <c r="CH384" s="16" t="s">
        <v>843</v>
      </c>
      <c r="CI384" s="16" t="s">
        <v>843</v>
      </c>
      <c r="CJ384" s="16" t="s">
        <v>843</v>
      </c>
      <c r="CK384" s="16" t="s">
        <v>843</v>
      </c>
      <c r="CP384" s="16" t="s">
        <v>867</v>
      </c>
      <c r="CQ384" s="16" t="s">
        <v>5191</v>
      </c>
      <c r="CR384" s="16" t="s">
        <v>844</v>
      </c>
      <c r="CS384" s="16" t="s">
        <v>843</v>
      </c>
      <c r="CT384" s="16" t="s">
        <v>843</v>
      </c>
      <c r="CU384" s="16" t="s">
        <v>843</v>
      </c>
      <c r="CV384" s="16" t="s">
        <v>843</v>
      </c>
      <c r="CW384" s="16" t="s">
        <v>843</v>
      </c>
      <c r="CX384" s="16" t="s">
        <v>843</v>
      </c>
      <c r="CY384" s="16" t="s">
        <v>843</v>
      </c>
      <c r="CZ384" s="16" t="s">
        <v>843</v>
      </c>
      <c r="DA384" s="16" t="s">
        <v>5184</v>
      </c>
      <c r="DX384" s="16" t="s">
        <v>867</v>
      </c>
      <c r="DY384" s="16" t="s">
        <v>867</v>
      </c>
      <c r="GC384" s="16" t="s">
        <v>5330</v>
      </c>
      <c r="GF384" s="16" t="s">
        <v>867</v>
      </c>
      <c r="GG384" s="16" t="s">
        <v>867</v>
      </c>
      <c r="GV384" s="16" t="s">
        <v>10726</v>
      </c>
      <c r="GW384" s="16" t="s">
        <v>844</v>
      </c>
      <c r="GX384" s="16" t="s">
        <v>843</v>
      </c>
      <c r="GY384" s="16" t="s">
        <v>844</v>
      </c>
      <c r="GZ384" s="16" t="s">
        <v>844</v>
      </c>
      <c r="HA384" s="16" t="s">
        <v>844</v>
      </c>
      <c r="HB384" s="16" t="s">
        <v>844</v>
      </c>
      <c r="HC384" s="16" t="s">
        <v>844</v>
      </c>
      <c r="HD384" s="16" t="s">
        <v>843</v>
      </c>
      <c r="HE384" s="16" t="s">
        <v>843</v>
      </c>
      <c r="HF384" s="16" t="s">
        <v>843</v>
      </c>
      <c r="HH384" s="16" t="s">
        <v>5456</v>
      </c>
      <c r="HK384" s="16" t="s">
        <v>867</v>
      </c>
      <c r="HL384" s="16" t="s">
        <v>7658</v>
      </c>
      <c r="HM384" s="16" t="s">
        <v>865</v>
      </c>
      <c r="HZ384" s="16" t="s">
        <v>7944</v>
      </c>
      <c r="KE384" s="16" t="s">
        <v>5585</v>
      </c>
      <c r="KG384" s="16" t="s">
        <v>7021</v>
      </c>
      <c r="KH384" s="16" t="s">
        <v>7033</v>
      </c>
      <c r="KI384" s="16" t="s">
        <v>865</v>
      </c>
      <c r="LG384" s="16" t="s">
        <v>867</v>
      </c>
      <c r="LH384" s="16" t="s">
        <v>867</v>
      </c>
      <c r="LI384" s="16" t="s">
        <v>867</v>
      </c>
      <c r="LJ384" s="16" t="s">
        <v>867</v>
      </c>
      <c r="LK384" s="16" t="s">
        <v>867</v>
      </c>
      <c r="LL384" s="16" t="s">
        <v>10614</v>
      </c>
      <c r="LM384" s="16" t="s">
        <v>843</v>
      </c>
      <c r="LN384" s="16" t="s">
        <v>844</v>
      </c>
      <c r="LO384" s="16" t="s">
        <v>844</v>
      </c>
      <c r="LP384" s="16" t="s">
        <v>844</v>
      </c>
      <c r="LQ384" s="16" t="s">
        <v>843</v>
      </c>
      <c r="LR384" s="16" t="s">
        <v>843</v>
      </c>
      <c r="LS384" s="16" t="s">
        <v>843</v>
      </c>
      <c r="LT384" s="16" t="s">
        <v>843</v>
      </c>
      <c r="LU384" s="16" t="s">
        <v>843</v>
      </c>
      <c r="LV384" s="16" t="s">
        <v>843</v>
      </c>
      <c r="LW384" s="16" t="s">
        <v>843</v>
      </c>
      <c r="LX384" s="16" t="s">
        <v>843</v>
      </c>
      <c r="LY384" s="16" t="s">
        <v>843</v>
      </c>
      <c r="LZ384" s="16" t="s">
        <v>843</v>
      </c>
      <c r="MA384" s="16" t="s">
        <v>843</v>
      </c>
      <c r="MC384" s="16" t="s">
        <v>5694</v>
      </c>
      <c r="MD384" s="16" t="s">
        <v>844</v>
      </c>
      <c r="ME384" s="16" t="s">
        <v>843</v>
      </c>
      <c r="MF384" s="16" t="s">
        <v>843</v>
      </c>
      <c r="MG384" s="16" t="s">
        <v>843</v>
      </c>
      <c r="MH384" s="16" t="s">
        <v>843</v>
      </c>
      <c r="MI384" s="16" t="s">
        <v>843</v>
      </c>
      <c r="MJ384" s="16" t="s">
        <v>843</v>
      </c>
      <c r="MK384" s="16" t="s">
        <v>843</v>
      </c>
      <c r="ML384" s="16" t="s">
        <v>843</v>
      </c>
      <c r="MM384" s="16" t="s">
        <v>843</v>
      </c>
      <c r="MN384" s="16" t="s">
        <v>843</v>
      </c>
      <c r="MO384" s="16" t="s">
        <v>843</v>
      </c>
      <c r="MP384" s="16" t="s">
        <v>843</v>
      </c>
      <c r="MQ384" s="16" t="s">
        <v>843</v>
      </c>
      <c r="MR384" s="16" t="s">
        <v>843</v>
      </c>
      <c r="MS384" s="16" t="s">
        <v>843</v>
      </c>
      <c r="MT384" s="16" t="s">
        <v>843</v>
      </c>
      <c r="MU384" s="16" t="s">
        <v>843</v>
      </c>
      <c r="MV384" s="16" t="s">
        <v>843</v>
      </c>
      <c r="MX384" s="16" t="s">
        <v>5694</v>
      </c>
      <c r="MY384" s="16" t="s">
        <v>844</v>
      </c>
      <c r="MZ384" s="16" t="s">
        <v>843</v>
      </c>
      <c r="NA384" s="16" t="s">
        <v>843</v>
      </c>
      <c r="NB384" s="16" t="s">
        <v>843</v>
      </c>
      <c r="NC384" s="16" t="s">
        <v>843</v>
      </c>
      <c r="ND384" s="16" t="s">
        <v>843</v>
      </c>
      <c r="NE384" s="16" t="s">
        <v>843</v>
      </c>
      <c r="NF384" s="16" t="s">
        <v>843</v>
      </c>
      <c r="NG384" s="16" t="s">
        <v>843</v>
      </c>
      <c r="NH384" s="16" t="s">
        <v>843</v>
      </c>
      <c r="NI384" s="16" t="s">
        <v>843</v>
      </c>
      <c r="NJ384" s="16" t="s">
        <v>843</v>
      </c>
      <c r="NK384" s="16" t="s">
        <v>843</v>
      </c>
      <c r="NL384" s="16" t="s">
        <v>843</v>
      </c>
      <c r="NM384" s="16" t="s">
        <v>843</v>
      </c>
      <c r="NN384" s="16" t="s">
        <v>843</v>
      </c>
      <c r="NO384" s="16" t="s">
        <v>843</v>
      </c>
      <c r="NP384" s="16" t="s">
        <v>843</v>
      </c>
      <c r="NQ384" s="16" t="s">
        <v>843</v>
      </c>
      <c r="NS384" s="16" t="s">
        <v>5694</v>
      </c>
      <c r="NT384" s="16" t="s">
        <v>844</v>
      </c>
      <c r="NU384" s="16" t="s">
        <v>843</v>
      </c>
      <c r="NV384" s="16" t="s">
        <v>843</v>
      </c>
      <c r="NW384" s="16" t="s">
        <v>843</v>
      </c>
      <c r="NX384" s="16" t="s">
        <v>843</v>
      </c>
      <c r="NY384" s="16" t="s">
        <v>843</v>
      </c>
      <c r="NZ384" s="16" t="s">
        <v>843</v>
      </c>
      <c r="OA384" s="16" t="s">
        <v>843</v>
      </c>
      <c r="OB384" s="16" t="s">
        <v>843</v>
      </c>
      <c r="OC384" s="16" t="s">
        <v>843</v>
      </c>
      <c r="OD384" s="16" t="s">
        <v>843</v>
      </c>
      <c r="OE384" s="16" t="s">
        <v>843</v>
      </c>
      <c r="OF384" s="16" t="s">
        <v>843</v>
      </c>
      <c r="OG384" s="16" t="s">
        <v>843</v>
      </c>
      <c r="OH384" s="16" t="s">
        <v>843</v>
      </c>
      <c r="OI384" s="16" t="s">
        <v>843</v>
      </c>
      <c r="OK384" s="16" t="s">
        <v>5694</v>
      </c>
      <c r="OL384" s="16" t="s">
        <v>844</v>
      </c>
      <c r="OM384" s="16" t="s">
        <v>843</v>
      </c>
      <c r="ON384" s="16" t="s">
        <v>843</v>
      </c>
      <c r="OO384" s="16" t="s">
        <v>843</v>
      </c>
      <c r="OP384" s="16" t="s">
        <v>843</v>
      </c>
      <c r="OQ384" s="16" t="s">
        <v>843</v>
      </c>
      <c r="OR384" s="16" t="s">
        <v>843</v>
      </c>
      <c r="OS384" s="16" t="s">
        <v>843</v>
      </c>
      <c r="OT384" s="16" t="s">
        <v>843</v>
      </c>
      <c r="OU384" s="16" t="s">
        <v>843</v>
      </c>
      <c r="OV384" s="16" t="s">
        <v>843</v>
      </c>
      <c r="OW384" s="16" t="s">
        <v>843</v>
      </c>
      <c r="OX384" s="16" t="s">
        <v>843</v>
      </c>
      <c r="OY384" s="16" t="s">
        <v>843</v>
      </c>
      <c r="OZ384" s="16" t="s">
        <v>843</v>
      </c>
      <c r="PA384" s="16" t="s">
        <v>843</v>
      </c>
      <c r="PC384" s="16" t="s">
        <v>865</v>
      </c>
      <c r="PD384" s="16" t="s">
        <v>865</v>
      </c>
      <c r="PY384" s="16" t="s">
        <v>865</v>
      </c>
      <c r="QP384" s="16" t="s">
        <v>865</v>
      </c>
      <c r="QR384" s="16" t="s">
        <v>867</v>
      </c>
      <c r="QT384" s="16" t="s">
        <v>867</v>
      </c>
      <c r="QV384" s="16" t="s">
        <v>864</v>
      </c>
      <c r="QX384" s="16" t="s">
        <v>867</v>
      </c>
      <c r="QY384" s="16" t="s">
        <v>867</v>
      </c>
      <c r="RD384" s="16" t="s">
        <v>865</v>
      </c>
      <c r="RF384" s="16" t="s">
        <v>865</v>
      </c>
      <c r="RH384" s="16" t="s">
        <v>865</v>
      </c>
      <c r="RJ384" s="16" t="s">
        <v>865</v>
      </c>
      <c r="RN384" s="16" t="s">
        <v>867</v>
      </c>
      <c r="RP384" s="16" t="s">
        <v>867</v>
      </c>
      <c r="RR384" s="16" t="s">
        <v>867</v>
      </c>
      <c r="RT384" s="16" t="s">
        <v>867</v>
      </c>
      <c r="RV384" s="16" t="s">
        <v>867</v>
      </c>
      <c r="RX384" s="16" t="s">
        <v>7720</v>
      </c>
      <c r="RZ384" s="16" t="s">
        <v>867</v>
      </c>
      <c r="SQ384" s="16" t="s">
        <v>867</v>
      </c>
      <c r="SS384" s="16" t="s">
        <v>7293</v>
      </c>
      <c r="ST384" s="16" t="s">
        <v>7764</v>
      </c>
      <c r="TN384" s="16">
        <v>10000</v>
      </c>
      <c r="TO384" s="16">
        <v>10000</v>
      </c>
      <c r="TP384" s="16">
        <v>2000</v>
      </c>
      <c r="TQ384" s="16">
        <v>400</v>
      </c>
      <c r="TR384" s="16">
        <v>350</v>
      </c>
      <c r="TS384" s="16">
        <v>500</v>
      </c>
      <c r="TT384" s="16">
        <v>0</v>
      </c>
      <c r="TU384" s="16">
        <v>1000</v>
      </c>
      <c r="TV384" s="16">
        <v>1000</v>
      </c>
      <c r="TW384" s="16">
        <v>0</v>
      </c>
      <c r="TX384" s="16">
        <v>2000</v>
      </c>
      <c r="TZ384" s="16" t="s">
        <v>7367</v>
      </c>
      <c r="UA384" s="16" t="s">
        <v>8950</v>
      </c>
      <c r="UB384" s="16">
        <v>0</v>
      </c>
      <c r="UC384" s="16" t="s">
        <v>844</v>
      </c>
      <c r="UD384" s="16" t="s">
        <v>843</v>
      </c>
      <c r="UE384" s="16" t="s">
        <v>843</v>
      </c>
      <c r="UF384" s="16" t="s">
        <v>844</v>
      </c>
      <c r="UG384" s="16" t="s">
        <v>843</v>
      </c>
      <c r="UH384" s="16" t="s">
        <v>843</v>
      </c>
      <c r="VX384" s="16" t="s">
        <v>6028</v>
      </c>
      <c r="VY384" s="16" t="s">
        <v>844</v>
      </c>
      <c r="VZ384" s="16" t="s">
        <v>843</v>
      </c>
      <c r="WA384" s="16" t="s">
        <v>843</v>
      </c>
      <c r="WB384" s="16" t="s">
        <v>843</v>
      </c>
      <c r="WC384" s="16" t="s">
        <v>843</v>
      </c>
      <c r="WD384" s="16" t="s">
        <v>843</v>
      </c>
      <c r="WE384" s="16" t="s">
        <v>843</v>
      </c>
      <c r="WF384" s="16" t="s">
        <v>843</v>
      </c>
      <c r="WH384" s="16">
        <v>6500</v>
      </c>
      <c r="WO384" s="16" t="s">
        <v>6926</v>
      </c>
      <c r="YN384" s="16" t="s">
        <v>7040</v>
      </c>
      <c r="YP384" s="16" t="s">
        <v>7981</v>
      </c>
      <c r="YR384" s="16" t="s">
        <v>10727</v>
      </c>
      <c r="YS384" s="16" t="s">
        <v>10728</v>
      </c>
      <c r="YT384" s="16" t="s">
        <v>8694</v>
      </c>
      <c r="YU384" s="16" t="s">
        <v>10729</v>
      </c>
      <c r="YV384" s="16" t="s">
        <v>8696</v>
      </c>
      <c r="YW384" s="16" t="s">
        <v>844</v>
      </c>
      <c r="YX384" s="16" t="s">
        <v>8696</v>
      </c>
      <c r="YY384" s="16" t="s">
        <v>8761</v>
      </c>
      <c r="YZ384" s="16" t="s">
        <v>843</v>
      </c>
      <c r="ZA384" s="16" t="s">
        <v>8761</v>
      </c>
      <c r="ZB384" s="16">
        <v>24583.34</v>
      </c>
      <c r="ZC384" s="16" t="s">
        <v>8996</v>
      </c>
      <c r="ZD384" s="16" t="s">
        <v>8996</v>
      </c>
      <c r="ZE384" s="16" t="s">
        <v>10242</v>
      </c>
      <c r="ZF384" s="16" t="s">
        <v>8701</v>
      </c>
      <c r="ZG384" s="16" t="s">
        <v>8700</v>
      </c>
      <c r="ZH384" s="16" t="s">
        <v>8701</v>
      </c>
      <c r="ZI384" s="16" t="s">
        <v>8754</v>
      </c>
      <c r="ZJ384" s="16" t="s">
        <v>8700</v>
      </c>
      <c r="ZK384" s="16" t="s">
        <v>843</v>
      </c>
      <c r="ZL384" s="16" t="s">
        <v>8699</v>
      </c>
      <c r="ZM384" s="16" t="s">
        <v>843</v>
      </c>
      <c r="ZN384" s="16" t="s">
        <v>8755</v>
      </c>
      <c r="ZO384" s="16" t="s">
        <v>487</v>
      </c>
      <c r="ZP384" s="16" t="s">
        <v>487</v>
      </c>
      <c r="ZQ384" s="16" t="s">
        <v>487</v>
      </c>
      <c r="ZR384" s="16" t="s">
        <v>486</v>
      </c>
      <c r="ZS384" s="16" t="s">
        <v>9142</v>
      </c>
      <c r="ZT384" s="16" t="s">
        <v>8705</v>
      </c>
      <c r="ZU384" s="16" t="s">
        <v>8706</v>
      </c>
      <c r="ZV384" s="16" t="s">
        <v>487</v>
      </c>
      <c r="ZW384" s="16" t="s">
        <v>1056</v>
      </c>
      <c r="ZX384" s="16" t="s">
        <v>1056</v>
      </c>
      <c r="ZY384" s="16" t="s">
        <v>8732</v>
      </c>
      <c r="ZZ384" s="16" t="s">
        <v>1056</v>
      </c>
      <c r="AAA384" s="16" t="s">
        <v>844</v>
      </c>
      <c r="AAB384" s="16" t="s">
        <v>843</v>
      </c>
      <c r="AAC384" s="16">
        <v>2</v>
      </c>
      <c r="AAD384" s="16" t="s">
        <v>1056</v>
      </c>
      <c r="AAE384" s="16" t="s">
        <v>844</v>
      </c>
      <c r="AAF384" s="16" t="s">
        <v>843</v>
      </c>
      <c r="AAG384" s="16" t="s">
        <v>843</v>
      </c>
      <c r="AAH384" s="16" t="s">
        <v>843</v>
      </c>
      <c r="AAI384" s="16" t="s">
        <v>1056</v>
      </c>
      <c r="AAJ384" s="16" t="s">
        <v>624</v>
      </c>
      <c r="AAK384" s="16" t="s">
        <v>649</v>
      </c>
      <c r="AAL384" s="16" t="s">
        <v>904</v>
      </c>
      <c r="AAM384" s="16" t="s">
        <v>663</v>
      </c>
      <c r="AAN384" s="16" t="s">
        <v>8707</v>
      </c>
      <c r="AAO384" s="16" t="s">
        <v>1019</v>
      </c>
      <c r="AAP384" s="16" t="s">
        <v>8708</v>
      </c>
      <c r="AAS384" s="16">
        <v>6500</v>
      </c>
      <c r="AAT384" s="16" t="s">
        <v>782</v>
      </c>
      <c r="AAU384" s="16" t="s">
        <v>782</v>
      </c>
      <c r="AAV384" s="16" t="s">
        <v>782</v>
      </c>
      <c r="AAW384" s="16" t="s">
        <v>782</v>
      </c>
      <c r="AAX384" s="16" t="s">
        <v>843</v>
      </c>
      <c r="AAY384" s="16" t="s">
        <v>8710</v>
      </c>
      <c r="AAZ384" s="16" t="s">
        <v>782</v>
      </c>
      <c r="ABA384" s="16" t="s">
        <v>782</v>
      </c>
      <c r="ABB384" s="16" t="s">
        <v>782</v>
      </c>
      <c r="ABC384" s="16" t="s">
        <v>783</v>
      </c>
      <c r="ABD384" s="16" t="s">
        <v>782</v>
      </c>
      <c r="ABF384" s="16" t="s">
        <v>782</v>
      </c>
      <c r="ABG384" s="16" t="s">
        <v>782</v>
      </c>
      <c r="ABH384" s="16" t="s">
        <v>782</v>
      </c>
      <c r="ABI384" s="16" t="s">
        <v>782</v>
      </c>
      <c r="ABJ384" s="16" t="s">
        <v>783</v>
      </c>
      <c r="ABK384" s="16" t="s">
        <v>782</v>
      </c>
      <c r="ABL384" s="16" t="s">
        <v>1056</v>
      </c>
      <c r="ABM384" s="16" t="s">
        <v>844</v>
      </c>
      <c r="ABN384" s="16" t="s">
        <v>1034</v>
      </c>
      <c r="ABP384" s="16" t="s">
        <v>972</v>
      </c>
      <c r="ABQ384" s="16" t="s">
        <v>4324</v>
      </c>
      <c r="ABR384" s="16" t="s">
        <v>470</v>
      </c>
      <c r="ABS384" s="16" t="s">
        <v>451</v>
      </c>
      <c r="ABT384" s="16" t="s">
        <v>8759</v>
      </c>
      <c r="ABU384" s="16" t="s">
        <v>8732</v>
      </c>
      <c r="ABV384" s="16" t="s">
        <v>487</v>
      </c>
      <c r="ABW384" s="16" t="s">
        <v>487</v>
      </c>
      <c r="ABX384" s="16" t="s">
        <v>894</v>
      </c>
      <c r="ABY384" s="16" t="s">
        <v>486</v>
      </c>
      <c r="ABZ384" s="16" t="s">
        <v>486</v>
      </c>
      <c r="ACA384" s="16" t="s">
        <v>759</v>
      </c>
      <c r="ACB384" s="16" t="s">
        <v>768</v>
      </c>
      <c r="ACC384" s="16" t="s">
        <v>737</v>
      </c>
      <c r="ACD384" s="16" t="s">
        <v>487</v>
      </c>
      <c r="ACE384" s="16" t="s">
        <v>487</v>
      </c>
      <c r="ACG384" s="16" t="s">
        <v>1013</v>
      </c>
      <c r="ACH384" s="16" t="s">
        <v>1009</v>
      </c>
      <c r="ACI384" s="16" t="s">
        <v>462</v>
      </c>
      <c r="ACJ384" s="16">
        <v>1.1910000000000001</v>
      </c>
      <c r="ACK384" s="16" t="s">
        <v>478</v>
      </c>
      <c r="ACL384" s="16" t="s">
        <v>738</v>
      </c>
      <c r="ACM384" s="16" t="s">
        <v>1189</v>
      </c>
      <c r="ACN384" s="16" t="s">
        <v>1169</v>
      </c>
      <c r="ACO384" s="16" t="s">
        <v>1856</v>
      </c>
      <c r="ACP384" s="16">
        <v>6500</v>
      </c>
      <c r="ACQ384" s="16" t="s">
        <v>1203</v>
      </c>
      <c r="ACR384" s="16" t="s">
        <v>1644</v>
      </c>
      <c r="ACS384" s="16" t="s">
        <v>676</v>
      </c>
      <c r="ACT384" s="16" t="s">
        <v>1522</v>
      </c>
      <c r="ACU384" s="16" t="s">
        <v>831</v>
      </c>
      <c r="ACV384" s="16" t="s">
        <v>8756</v>
      </c>
      <c r="ACW384" s="16" t="s">
        <v>451</v>
      </c>
      <c r="ACX384" s="16" t="s">
        <v>1914</v>
      </c>
      <c r="ACY384" s="16" t="s">
        <v>1947</v>
      </c>
      <c r="ACZ384" s="16">
        <v>1</v>
      </c>
      <c r="ADA384" s="16">
        <v>1</v>
      </c>
      <c r="ADB384" s="16">
        <v>1</v>
      </c>
      <c r="ADC384" s="16">
        <v>1</v>
      </c>
      <c r="ADD384" s="16">
        <v>1</v>
      </c>
      <c r="ADE384" s="16" t="s">
        <v>8712</v>
      </c>
      <c r="ADF384" s="16">
        <v>0</v>
      </c>
      <c r="ADG384" s="16" t="s">
        <v>486</v>
      </c>
      <c r="ADH384" s="16">
        <v>5</v>
      </c>
      <c r="ADI384" s="16" t="s">
        <v>486</v>
      </c>
      <c r="ADJ384" s="16" t="s">
        <v>1746</v>
      </c>
      <c r="ADK384" s="16" t="s">
        <v>1752</v>
      </c>
      <c r="ADL384" s="16" t="s">
        <v>1762</v>
      </c>
      <c r="ADM384" s="16" t="s">
        <v>13195</v>
      </c>
      <c r="ADN384" s="16" t="s">
        <v>13196</v>
      </c>
      <c r="ADO384" s="16" t="s">
        <v>1766</v>
      </c>
      <c r="ADP384" s="16" t="s">
        <v>1751</v>
      </c>
      <c r="ADQ384" s="16" t="s">
        <v>1751</v>
      </c>
      <c r="ADR384" s="16" t="s">
        <v>13194</v>
      </c>
      <c r="ADS384" s="16" t="s">
        <v>1743</v>
      </c>
      <c r="ADW384" s="16" t="s">
        <v>8766</v>
      </c>
      <c r="ADY384" s="16" t="s">
        <v>1061</v>
      </c>
      <c r="AEB384" s="16">
        <v>24583.333333333299</v>
      </c>
      <c r="AEC384" s="16" t="s">
        <v>1062</v>
      </c>
      <c r="AED384" s="16">
        <v>1300</v>
      </c>
      <c r="AEE384" s="16" t="s">
        <v>952</v>
      </c>
      <c r="AEH384" s="16">
        <v>6500</v>
      </c>
      <c r="AEI384" s="16">
        <v>2000</v>
      </c>
      <c r="AEJ384" s="16">
        <v>2000</v>
      </c>
      <c r="AEK384" s="16">
        <v>400</v>
      </c>
      <c r="AEL384" s="16">
        <v>80</v>
      </c>
      <c r="AEM384" s="16">
        <v>200</v>
      </c>
      <c r="AEN384" s="16">
        <v>70</v>
      </c>
      <c r="AEO384" s="16">
        <v>100</v>
      </c>
      <c r="AEP384" s="16">
        <v>200</v>
      </c>
    </row>
    <row r="385" spans="1:822" x14ac:dyDescent="0.25">
      <c r="A385" s="30">
        <v>45834</v>
      </c>
      <c r="B385" s="16" t="s">
        <v>10730</v>
      </c>
      <c r="C385" s="16" t="s">
        <v>867</v>
      </c>
      <c r="D385" s="16" t="s">
        <v>867</v>
      </c>
      <c r="E385" s="16">
        <v>38</v>
      </c>
      <c r="F385" s="16" t="s">
        <v>8153</v>
      </c>
      <c r="G385" s="16" t="s">
        <v>4133</v>
      </c>
      <c r="I385" s="16" t="s">
        <v>4148</v>
      </c>
      <c r="Z385" s="16" t="s">
        <v>1000</v>
      </c>
      <c r="AA385" s="16" t="s">
        <v>470</v>
      </c>
      <c r="AB385" s="16">
        <v>2</v>
      </c>
      <c r="AC385" s="16" t="s">
        <v>844</v>
      </c>
      <c r="AD385" s="16" t="s">
        <v>843</v>
      </c>
      <c r="AE385" s="16" t="s">
        <v>844</v>
      </c>
      <c r="AF385" s="16" t="s">
        <v>844</v>
      </c>
      <c r="AG385" s="16" t="s">
        <v>843</v>
      </c>
      <c r="AH385" s="16" t="s">
        <v>844</v>
      </c>
      <c r="AI385" s="16" t="s">
        <v>844</v>
      </c>
      <c r="AJ385" s="16" t="s">
        <v>843</v>
      </c>
      <c r="AK385" s="16" t="s">
        <v>844</v>
      </c>
      <c r="AM385" s="16" t="s">
        <v>737</v>
      </c>
      <c r="AN385" s="16" t="s">
        <v>761</v>
      </c>
      <c r="AP385" s="16" t="s">
        <v>774</v>
      </c>
      <c r="AR385" s="16" t="s">
        <v>6907</v>
      </c>
      <c r="BB385" s="16">
        <v>1</v>
      </c>
      <c r="BC385" s="16" t="s">
        <v>7878</v>
      </c>
      <c r="BE385" s="16" t="s">
        <v>5101</v>
      </c>
      <c r="BV385" s="16" t="s">
        <v>4433</v>
      </c>
      <c r="BW385" s="16" t="s">
        <v>844</v>
      </c>
      <c r="BX385" s="16" t="s">
        <v>843</v>
      </c>
      <c r="BY385" s="16" t="s">
        <v>843</v>
      </c>
      <c r="BZ385" s="16" t="s">
        <v>843</v>
      </c>
      <c r="CA385" s="16" t="s">
        <v>843</v>
      </c>
      <c r="CB385" s="16" t="s">
        <v>843</v>
      </c>
      <c r="CC385" s="16" t="s">
        <v>843</v>
      </c>
      <c r="CD385" s="16" t="s">
        <v>843</v>
      </c>
      <c r="CE385" s="16" t="s">
        <v>843</v>
      </c>
      <c r="CF385" s="16" t="s">
        <v>843</v>
      </c>
      <c r="CG385" s="16" t="s">
        <v>843</v>
      </c>
      <c r="CH385" s="16" t="s">
        <v>843</v>
      </c>
      <c r="CI385" s="16" t="s">
        <v>843</v>
      </c>
      <c r="CJ385" s="16" t="s">
        <v>843</v>
      </c>
      <c r="CK385" s="16" t="s">
        <v>843</v>
      </c>
      <c r="CP385" s="16" t="s">
        <v>867</v>
      </c>
      <c r="CQ385" s="16" t="s">
        <v>5191</v>
      </c>
      <c r="CR385" s="16" t="s">
        <v>844</v>
      </c>
      <c r="CS385" s="16" t="s">
        <v>843</v>
      </c>
      <c r="CT385" s="16" t="s">
        <v>843</v>
      </c>
      <c r="CU385" s="16" t="s">
        <v>843</v>
      </c>
      <c r="CV385" s="16" t="s">
        <v>843</v>
      </c>
      <c r="CW385" s="16" t="s">
        <v>843</v>
      </c>
      <c r="CX385" s="16" t="s">
        <v>843</v>
      </c>
      <c r="CY385" s="16" t="s">
        <v>843</v>
      </c>
      <c r="CZ385" s="16" t="s">
        <v>843</v>
      </c>
      <c r="DA385" s="16" t="s">
        <v>5184</v>
      </c>
      <c r="DX385" s="16" t="s">
        <v>867</v>
      </c>
      <c r="DY385" s="16" t="s">
        <v>867</v>
      </c>
      <c r="GC385" s="16" t="s">
        <v>2337</v>
      </c>
      <c r="GD385" s="16" t="s">
        <v>9150</v>
      </c>
      <c r="GF385" s="16" t="s">
        <v>867</v>
      </c>
      <c r="GG385" s="16" t="s">
        <v>867</v>
      </c>
      <c r="GV385" s="16" t="s">
        <v>5443</v>
      </c>
      <c r="GW385" s="16" t="s">
        <v>843</v>
      </c>
      <c r="GX385" s="16" t="s">
        <v>844</v>
      </c>
      <c r="GY385" s="16" t="s">
        <v>843</v>
      </c>
      <c r="GZ385" s="16" t="s">
        <v>843</v>
      </c>
      <c r="HA385" s="16" t="s">
        <v>843</v>
      </c>
      <c r="HB385" s="16" t="s">
        <v>843</v>
      </c>
      <c r="HC385" s="16" t="s">
        <v>843</v>
      </c>
      <c r="HD385" s="16" t="s">
        <v>843</v>
      </c>
      <c r="HE385" s="16" t="s">
        <v>843</v>
      </c>
      <c r="HF385" s="16" t="s">
        <v>843</v>
      </c>
      <c r="HH385" s="16" t="s">
        <v>5456</v>
      </c>
      <c r="HK385" s="16" t="s">
        <v>865</v>
      </c>
      <c r="HM385" s="16" t="s">
        <v>865</v>
      </c>
      <c r="HZ385" s="16" t="s">
        <v>7944</v>
      </c>
      <c r="KE385" s="16" t="s">
        <v>5585</v>
      </c>
      <c r="KG385" s="16" t="s">
        <v>7015</v>
      </c>
      <c r="KH385" s="16" t="s">
        <v>7033</v>
      </c>
      <c r="KI385" s="16" t="s">
        <v>865</v>
      </c>
      <c r="LG385" s="16" t="s">
        <v>867</v>
      </c>
      <c r="LH385" s="16" t="s">
        <v>867</v>
      </c>
      <c r="LI385" s="16" t="s">
        <v>867</v>
      </c>
      <c r="LJ385" s="16" t="s">
        <v>867</v>
      </c>
      <c r="LK385" s="16" t="s">
        <v>867</v>
      </c>
      <c r="LL385" s="16" t="s">
        <v>5690</v>
      </c>
      <c r="LM385" s="16" t="s">
        <v>843</v>
      </c>
      <c r="LN385" s="16" t="s">
        <v>843</v>
      </c>
      <c r="LO385" s="16" t="s">
        <v>843</v>
      </c>
      <c r="LP385" s="16" t="s">
        <v>843</v>
      </c>
      <c r="LQ385" s="16" t="s">
        <v>843</v>
      </c>
      <c r="LR385" s="16" t="s">
        <v>843</v>
      </c>
      <c r="LS385" s="16" t="s">
        <v>843</v>
      </c>
      <c r="LT385" s="16" t="s">
        <v>843</v>
      </c>
      <c r="LU385" s="16" t="s">
        <v>843</v>
      </c>
      <c r="LV385" s="16" t="s">
        <v>843</v>
      </c>
      <c r="LW385" s="16" t="s">
        <v>843</v>
      </c>
      <c r="LX385" s="16" t="s">
        <v>844</v>
      </c>
      <c r="LY385" s="16" t="s">
        <v>843</v>
      </c>
      <c r="LZ385" s="16" t="s">
        <v>843</v>
      </c>
      <c r="MA385" s="16" t="s">
        <v>843</v>
      </c>
      <c r="MC385" s="16" t="s">
        <v>5694</v>
      </c>
      <c r="MD385" s="16" t="s">
        <v>844</v>
      </c>
      <c r="ME385" s="16" t="s">
        <v>843</v>
      </c>
      <c r="MF385" s="16" t="s">
        <v>843</v>
      </c>
      <c r="MG385" s="16" t="s">
        <v>843</v>
      </c>
      <c r="MH385" s="16" t="s">
        <v>843</v>
      </c>
      <c r="MI385" s="16" t="s">
        <v>843</v>
      </c>
      <c r="MJ385" s="16" t="s">
        <v>843</v>
      </c>
      <c r="MK385" s="16" t="s">
        <v>843</v>
      </c>
      <c r="ML385" s="16" t="s">
        <v>843</v>
      </c>
      <c r="MM385" s="16" t="s">
        <v>843</v>
      </c>
      <c r="MN385" s="16" t="s">
        <v>843</v>
      </c>
      <c r="MO385" s="16" t="s">
        <v>843</v>
      </c>
      <c r="MP385" s="16" t="s">
        <v>843</v>
      </c>
      <c r="MQ385" s="16" t="s">
        <v>843</v>
      </c>
      <c r="MR385" s="16" t="s">
        <v>843</v>
      </c>
      <c r="MS385" s="16" t="s">
        <v>843</v>
      </c>
      <c r="MT385" s="16" t="s">
        <v>843</v>
      </c>
      <c r="MU385" s="16" t="s">
        <v>843</v>
      </c>
      <c r="MV385" s="16" t="s">
        <v>843</v>
      </c>
      <c r="NS385" s="16" t="s">
        <v>5694</v>
      </c>
      <c r="NT385" s="16" t="s">
        <v>844</v>
      </c>
      <c r="NU385" s="16" t="s">
        <v>843</v>
      </c>
      <c r="NV385" s="16" t="s">
        <v>843</v>
      </c>
      <c r="NW385" s="16" t="s">
        <v>843</v>
      </c>
      <c r="NX385" s="16" t="s">
        <v>843</v>
      </c>
      <c r="NY385" s="16" t="s">
        <v>843</v>
      </c>
      <c r="NZ385" s="16" t="s">
        <v>843</v>
      </c>
      <c r="OA385" s="16" t="s">
        <v>843</v>
      </c>
      <c r="OB385" s="16" t="s">
        <v>843</v>
      </c>
      <c r="OC385" s="16" t="s">
        <v>843</v>
      </c>
      <c r="OD385" s="16" t="s">
        <v>843</v>
      </c>
      <c r="OE385" s="16" t="s">
        <v>843</v>
      </c>
      <c r="OF385" s="16" t="s">
        <v>843</v>
      </c>
      <c r="OG385" s="16" t="s">
        <v>843</v>
      </c>
      <c r="OH385" s="16" t="s">
        <v>843</v>
      </c>
      <c r="OI385" s="16" t="s">
        <v>843</v>
      </c>
      <c r="PC385" s="16" t="s">
        <v>865</v>
      </c>
      <c r="PD385" s="16" t="s">
        <v>865</v>
      </c>
      <c r="PY385" s="16" t="s">
        <v>865</v>
      </c>
      <c r="QP385" s="16" t="s">
        <v>865</v>
      </c>
      <c r="QR385" s="16" t="s">
        <v>867</v>
      </c>
      <c r="QT385" s="16" t="s">
        <v>867</v>
      </c>
      <c r="QV385" s="16" t="s">
        <v>865</v>
      </c>
      <c r="QX385" s="16" t="s">
        <v>865</v>
      </c>
      <c r="QY385" s="16" t="s">
        <v>867</v>
      </c>
      <c r="RD385" s="16" t="s">
        <v>865</v>
      </c>
      <c r="RF385" s="16" t="s">
        <v>865</v>
      </c>
      <c r="RH385" s="16" t="s">
        <v>865</v>
      </c>
      <c r="RJ385" s="16" t="s">
        <v>865</v>
      </c>
      <c r="RN385" s="16" t="s">
        <v>7724</v>
      </c>
      <c r="RP385" s="16" t="s">
        <v>867</v>
      </c>
      <c r="RR385" s="16" t="s">
        <v>7720</v>
      </c>
      <c r="RT385" s="16" t="s">
        <v>7720</v>
      </c>
      <c r="RV385" s="16" t="s">
        <v>7720</v>
      </c>
      <c r="RX385" s="16" t="s">
        <v>7724</v>
      </c>
      <c r="RZ385" s="16" t="s">
        <v>867</v>
      </c>
      <c r="SQ385" s="16" t="s">
        <v>865</v>
      </c>
      <c r="SS385" s="16" t="s">
        <v>7308</v>
      </c>
      <c r="ST385" s="16" t="s">
        <v>7764</v>
      </c>
      <c r="TN385" s="16">
        <v>1500</v>
      </c>
      <c r="TO385" s="16">
        <v>0</v>
      </c>
      <c r="TP385" s="16">
        <v>900</v>
      </c>
      <c r="TQ385" s="16">
        <v>100</v>
      </c>
      <c r="TR385" s="16">
        <v>500</v>
      </c>
      <c r="TS385" s="16">
        <v>120</v>
      </c>
      <c r="TT385" s="16">
        <v>0</v>
      </c>
      <c r="TU385" s="16">
        <v>200</v>
      </c>
      <c r="TW385" s="16">
        <v>0</v>
      </c>
      <c r="TZ385" s="16" t="s">
        <v>7364</v>
      </c>
      <c r="UA385" s="16" t="s">
        <v>5971</v>
      </c>
      <c r="UB385" s="16">
        <v>0</v>
      </c>
      <c r="UC385" s="16" t="s">
        <v>843</v>
      </c>
      <c r="UD385" s="16" t="s">
        <v>843</v>
      </c>
      <c r="UE385" s="16" t="s">
        <v>843</v>
      </c>
      <c r="UF385" s="16" t="s">
        <v>844</v>
      </c>
      <c r="UG385" s="16" t="s">
        <v>843</v>
      </c>
      <c r="UH385" s="16" t="s">
        <v>843</v>
      </c>
      <c r="VX385" s="16" t="s">
        <v>9494</v>
      </c>
      <c r="VY385" s="16" t="s">
        <v>844</v>
      </c>
      <c r="VZ385" s="16" t="s">
        <v>843</v>
      </c>
      <c r="WA385" s="16" t="s">
        <v>843</v>
      </c>
      <c r="WB385" s="16" t="s">
        <v>843</v>
      </c>
      <c r="WC385" s="16" t="s">
        <v>844</v>
      </c>
      <c r="WD385" s="16" t="s">
        <v>843</v>
      </c>
      <c r="WE385" s="16" t="s">
        <v>843</v>
      </c>
      <c r="WF385" s="16" t="s">
        <v>843</v>
      </c>
      <c r="WH385" s="16">
        <v>3250</v>
      </c>
      <c r="WO385" s="16" t="s">
        <v>6923</v>
      </c>
      <c r="YN385" s="16" t="s">
        <v>7040</v>
      </c>
      <c r="YP385" s="16" t="s">
        <v>7978</v>
      </c>
      <c r="YR385" s="16" t="s">
        <v>10731</v>
      </c>
      <c r="YS385" s="16" t="s">
        <v>10732</v>
      </c>
      <c r="YT385" s="16" t="s">
        <v>8694</v>
      </c>
      <c r="YU385" s="16" t="s">
        <v>10733</v>
      </c>
      <c r="YV385" s="16" t="s">
        <v>9148</v>
      </c>
      <c r="YW385" s="16" t="s">
        <v>844</v>
      </c>
      <c r="YX385" s="16" t="s">
        <v>9148</v>
      </c>
      <c r="YZ385" s="16" t="s">
        <v>843</v>
      </c>
      <c r="ZB385" s="16">
        <v>3320</v>
      </c>
      <c r="ZC385" s="16" t="s">
        <v>8763</v>
      </c>
      <c r="ZD385" s="16" t="s">
        <v>843</v>
      </c>
      <c r="ZE385" s="16" t="s">
        <v>8718</v>
      </c>
      <c r="ZF385" s="16" t="s">
        <v>8752</v>
      </c>
      <c r="ZG385" s="16" t="s">
        <v>8907</v>
      </c>
      <c r="ZH385" s="16" t="s">
        <v>8699</v>
      </c>
      <c r="ZI385" s="16" t="s">
        <v>9054</v>
      </c>
      <c r="ZK385" s="16" t="s">
        <v>843</v>
      </c>
      <c r="ZL385" s="16" t="s">
        <v>8739</v>
      </c>
      <c r="ZM385" s="16" t="s">
        <v>843</v>
      </c>
      <c r="ZN385" s="16" t="s">
        <v>8742</v>
      </c>
      <c r="ZO385" s="16" t="s">
        <v>487</v>
      </c>
      <c r="ZP385" s="16" t="s">
        <v>487</v>
      </c>
      <c r="ZQ385" s="16" t="s">
        <v>486</v>
      </c>
      <c r="ZR385" s="16" t="s">
        <v>486</v>
      </c>
      <c r="ZS385" s="16" t="s">
        <v>1056</v>
      </c>
      <c r="ZT385" s="16" t="s">
        <v>8705</v>
      </c>
      <c r="ZU385" s="16" t="s">
        <v>8706</v>
      </c>
      <c r="ZV385" s="16" t="s">
        <v>487</v>
      </c>
      <c r="ZW385" s="16" t="s">
        <v>844</v>
      </c>
      <c r="ZX385" s="16" t="s">
        <v>844</v>
      </c>
      <c r="ZY385" s="16" t="s">
        <v>844</v>
      </c>
      <c r="ZZ385" s="16" t="s">
        <v>844</v>
      </c>
      <c r="AAA385" s="16" t="s">
        <v>843</v>
      </c>
      <c r="AAB385" s="16" t="s">
        <v>843</v>
      </c>
      <c r="AAC385" s="16">
        <v>0</v>
      </c>
      <c r="AAD385" s="16" t="s">
        <v>844</v>
      </c>
      <c r="AAE385" s="16" t="s">
        <v>843</v>
      </c>
      <c r="AAF385" s="16" t="s">
        <v>844</v>
      </c>
      <c r="AAG385" s="16" t="s">
        <v>843</v>
      </c>
      <c r="AAH385" s="16" t="s">
        <v>843</v>
      </c>
      <c r="AAI385" s="16" t="s">
        <v>843</v>
      </c>
      <c r="AAJ385" s="16" t="s">
        <v>615</v>
      </c>
      <c r="AAK385" s="16" t="s">
        <v>633</v>
      </c>
      <c r="AAL385" s="16" t="s">
        <v>904</v>
      </c>
      <c r="AAM385" s="16" t="s">
        <v>663</v>
      </c>
      <c r="AAN385" s="16" t="s">
        <v>8707</v>
      </c>
      <c r="AAO385" s="16" t="s">
        <v>1018</v>
      </c>
      <c r="AAP385" s="16" t="s">
        <v>8708</v>
      </c>
      <c r="AAS385" s="16">
        <v>3250</v>
      </c>
      <c r="AAT385" s="16" t="s">
        <v>782</v>
      </c>
      <c r="AAU385" s="16" t="s">
        <v>782</v>
      </c>
      <c r="AAV385" s="16" t="s">
        <v>782</v>
      </c>
      <c r="AAW385" s="16" t="s">
        <v>782</v>
      </c>
      <c r="AAX385" s="16" t="s">
        <v>843</v>
      </c>
      <c r="AAY385" s="16" t="s">
        <v>8710</v>
      </c>
      <c r="AAZ385" s="16" t="s">
        <v>782</v>
      </c>
      <c r="ABA385" s="16" t="s">
        <v>783</v>
      </c>
      <c r="ABB385" s="16" t="s">
        <v>782</v>
      </c>
      <c r="ABC385" s="16" t="s">
        <v>783</v>
      </c>
      <c r="ABD385" s="16" t="s">
        <v>782</v>
      </c>
      <c r="ABE385" s="16" t="s">
        <v>783</v>
      </c>
      <c r="ABF385" s="16" t="s">
        <v>782</v>
      </c>
      <c r="ABG385" s="16" t="s">
        <v>783</v>
      </c>
      <c r="ABH385" s="16" t="s">
        <v>783</v>
      </c>
      <c r="ABI385" s="16" t="s">
        <v>783</v>
      </c>
      <c r="ABJ385" s="16" t="s">
        <v>782</v>
      </c>
      <c r="ABK385" s="16" t="s">
        <v>782</v>
      </c>
      <c r="ABL385" s="16" t="s">
        <v>8769</v>
      </c>
      <c r="ABM385" s="16" t="s">
        <v>843</v>
      </c>
      <c r="ABN385" s="16" t="s">
        <v>1034</v>
      </c>
      <c r="ABP385" s="16" t="s">
        <v>972</v>
      </c>
      <c r="ABQ385" s="16" t="s">
        <v>4285</v>
      </c>
      <c r="ABR385" s="16" t="s">
        <v>470</v>
      </c>
      <c r="ABS385" s="16" t="s">
        <v>451</v>
      </c>
      <c r="ABT385" s="16" t="s">
        <v>1056</v>
      </c>
      <c r="ABU385" s="16" t="s">
        <v>844</v>
      </c>
      <c r="ABV385" s="16" t="s">
        <v>487</v>
      </c>
      <c r="ABW385" s="16" t="s">
        <v>486</v>
      </c>
      <c r="ABX385" s="16" t="s">
        <v>892</v>
      </c>
      <c r="ABY385" s="16" t="s">
        <v>486</v>
      </c>
      <c r="ABZ385" s="16" t="s">
        <v>486</v>
      </c>
      <c r="ACA385" s="16" t="s">
        <v>761</v>
      </c>
      <c r="ACB385" s="16" t="s">
        <v>774</v>
      </c>
      <c r="ACC385" s="16" t="s">
        <v>737</v>
      </c>
      <c r="ACD385" s="16" t="s">
        <v>486</v>
      </c>
      <c r="ACE385" s="16" t="s">
        <v>487</v>
      </c>
      <c r="ACG385" s="16" t="s">
        <v>1014</v>
      </c>
      <c r="ACH385" s="16" t="s">
        <v>1009</v>
      </c>
      <c r="ACI385" s="16" t="s">
        <v>462</v>
      </c>
      <c r="ACJ385" s="16">
        <v>0.79400000000000004</v>
      </c>
      <c r="ACK385" s="16" t="s">
        <v>482</v>
      </c>
      <c r="ACL385" s="16" t="s">
        <v>740</v>
      </c>
      <c r="ACM385" s="16" t="s">
        <v>1189</v>
      </c>
      <c r="ACN385" s="16" t="s">
        <v>1169</v>
      </c>
      <c r="ACO385" s="16" t="s">
        <v>1856</v>
      </c>
      <c r="ACP385" s="16">
        <v>3250</v>
      </c>
      <c r="ACQ385" s="16" t="s">
        <v>1202</v>
      </c>
      <c r="ACR385" s="16" t="s">
        <v>1645</v>
      </c>
      <c r="ACS385" s="16" t="s">
        <v>680</v>
      </c>
      <c r="ACT385" s="16" t="s">
        <v>1522</v>
      </c>
      <c r="ACX385" s="16" t="s">
        <v>1916</v>
      </c>
      <c r="ACY385" s="16" t="s">
        <v>1949</v>
      </c>
      <c r="ACZ385" s="16">
        <v>1</v>
      </c>
      <c r="ADA385" s="16">
        <v>1</v>
      </c>
      <c r="ADB385" s="16">
        <v>1</v>
      </c>
      <c r="ADC385" s="16">
        <v>1</v>
      </c>
      <c r="ADD385" s="16">
        <v>1</v>
      </c>
      <c r="ADE385" s="16" t="s">
        <v>8712</v>
      </c>
      <c r="ADF385" s="16">
        <v>0</v>
      </c>
      <c r="ADG385" s="16" t="s">
        <v>486</v>
      </c>
      <c r="ADH385" s="16">
        <v>2</v>
      </c>
      <c r="ADI385" s="16" t="s">
        <v>486</v>
      </c>
      <c r="ADJ385" s="16" t="s">
        <v>13198</v>
      </c>
      <c r="ADK385" s="16" t="s">
        <v>13194</v>
      </c>
      <c r="ADL385" s="16" t="s">
        <v>1764</v>
      </c>
      <c r="ADM385" s="16" t="s">
        <v>13195</v>
      </c>
      <c r="ADN385" s="16" t="s">
        <v>13196</v>
      </c>
      <c r="ADO385" s="16" t="s">
        <v>13197</v>
      </c>
      <c r="ADP385" s="16" t="s">
        <v>13196</v>
      </c>
      <c r="ADR385" s="16" t="s">
        <v>13194</v>
      </c>
      <c r="ADW385" s="16" t="s">
        <v>8729</v>
      </c>
      <c r="ADY385" s="16" t="s">
        <v>1058</v>
      </c>
      <c r="AEA385" s="16">
        <v>3320</v>
      </c>
      <c r="AEC385" s="16" t="s">
        <v>1058</v>
      </c>
      <c r="AED385" s="16">
        <v>1625</v>
      </c>
      <c r="AEE385" s="16" t="s">
        <v>952</v>
      </c>
      <c r="AEG385" s="16">
        <v>3250</v>
      </c>
      <c r="AEI385" s="16">
        <v>750</v>
      </c>
      <c r="AEK385" s="16">
        <v>450</v>
      </c>
      <c r="AEL385" s="16">
        <v>50</v>
      </c>
      <c r="AEN385" s="16">
        <v>250</v>
      </c>
      <c r="AEO385" s="16">
        <v>60</v>
      </c>
      <c r="AEP385" s="16">
        <v>100</v>
      </c>
    </row>
    <row r="386" spans="1:822" x14ac:dyDescent="0.25">
      <c r="A386" s="30">
        <v>45834</v>
      </c>
      <c r="B386" s="16" t="s">
        <v>10734</v>
      </c>
      <c r="C386" s="16" t="s">
        <v>867</v>
      </c>
      <c r="D386" s="16" t="s">
        <v>867</v>
      </c>
      <c r="E386" s="16">
        <v>74</v>
      </c>
      <c r="F386" s="16" t="s">
        <v>8153</v>
      </c>
      <c r="G386" s="16" t="s">
        <v>4113</v>
      </c>
      <c r="I386" s="16" t="s">
        <v>4174</v>
      </c>
      <c r="Z386" s="16" t="s">
        <v>993</v>
      </c>
      <c r="AA386" s="16" t="s">
        <v>474</v>
      </c>
      <c r="AB386" s="16">
        <v>2</v>
      </c>
      <c r="AC386" s="16" t="s">
        <v>843</v>
      </c>
      <c r="AD386" s="16" t="s">
        <v>843</v>
      </c>
      <c r="AE386" s="16" t="s">
        <v>843</v>
      </c>
      <c r="AF386" s="16" t="s">
        <v>844</v>
      </c>
      <c r="AG386" s="16" t="s">
        <v>844</v>
      </c>
      <c r="AH386" s="16" t="s">
        <v>844</v>
      </c>
      <c r="AI386" s="16" t="s">
        <v>844</v>
      </c>
      <c r="AJ386" s="16" t="s">
        <v>843</v>
      </c>
      <c r="AK386" s="16" t="s">
        <v>843</v>
      </c>
      <c r="AM386" s="16" t="s">
        <v>737</v>
      </c>
      <c r="AN386" s="16" t="s">
        <v>759</v>
      </c>
      <c r="AP386" s="16" t="s">
        <v>774</v>
      </c>
      <c r="AR386" s="16" t="s">
        <v>6907</v>
      </c>
      <c r="BB386" s="16">
        <v>2</v>
      </c>
      <c r="BC386" s="16" t="s">
        <v>7875</v>
      </c>
      <c r="BE386" s="16" t="s">
        <v>5098</v>
      </c>
      <c r="BV386" s="16" t="s">
        <v>4433</v>
      </c>
      <c r="BW386" s="16" t="s">
        <v>844</v>
      </c>
      <c r="BX386" s="16" t="s">
        <v>843</v>
      </c>
      <c r="BY386" s="16" t="s">
        <v>843</v>
      </c>
      <c r="BZ386" s="16" t="s">
        <v>843</v>
      </c>
      <c r="CA386" s="16" t="s">
        <v>843</v>
      </c>
      <c r="CB386" s="16" t="s">
        <v>843</v>
      </c>
      <c r="CC386" s="16" t="s">
        <v>843</v>
      </c>
      <c r="CD386" s="16" t="s">
        <v>843</v>
      </c>
      <c r="CE386" s="16" t="s">
        <v>843</v>
      </c>
      <c r="CF386" s="16" t="s">
        <v>843</v>
      </c>
      <c r="CG386" s="16" t="s">
        <v>843</v>
      </c>
      <c r="CH386" s="16" t="s">
        <v>843</v>
      </c>
      <c r="CI386" s="16" t="s">
        <v>843</v>
      </c>
      <c r="CJ386" s="16" t="s">
        <v>843</v>
      </c>
      <c r="CK386" s="16" t="s">
        <v>843</v>
      </c>
      <c r="CP386" s="16" t="s">
        <v>867</v>
      </c>
      <c r="CQ386" s="16" t="s">
        <v>5191</v>
      </c>
      <c r="CR386" s="16" t="s">
        <v>844</v>
      </c>
      <c r="CS386" s="16" t="s">
        <v>843</v>
      </c>
      <c r="CT386" s="16" t="s">
        <v>843</v>
      </c>
      <c r="CU386" s="16" t="s">
        <v>843</v>
      </c>
      <c r="CV386" s="16" t="s">
        <v>843</v>
      </c>
      <c r="CW386" s="16" t="s">
        <v>843</v>
      </c>
      <c r="CX386" s="16" t="s">
        <v>843</v>
      </c>
      <c r="CY386" s="16" t="s">
        <v>843</v>
      </c>
      <c r="CZ386" s="16" t="s">
        <v>843</v>
      </c>
      <c r="DA386" s="16" t="s">
        <v>5184</v>
      </c>
      <c r="DX386" s="16" t="s">
        <v>867</v>
      </c>
      <c r="DY386" s="16" t="s">
        <v>867</v>
      </c>
      <c r="GC386" s="16" t="s">
        <v>5330</v>
      </c>
      <c r="GF386" s="16" t="s">
        <v>867</v>
      </c>
      <c r="GG386" s="16" t="s">
        <v>867</v>
      </c>
      <c r="GV386" s="16" t="s">
        <v>5449</v>
      </c>
      <c r="GW386" s="16" t="s">
        <v>843</v>
      </c>
      <c r="GX386" s="16" t="s">
        <v>843</v>
      </c>
      <c r="GY386" s="16" t="s">
        <v>843</v>
      </c>
      <c r="GZ386" s="16" t="s">
        <v>844</v>
      </c>
      <c r="HA386" s="16" t="s">
        <v>843</v>
      </c>
      <c r="HB386" s="16" t="s">
        <v>843</v>
      </c>
      <c r="HC386" s="16" t="s">
        <v>843</v>
      </c>
      <c r="HD386" s="16" t="s">
        <v>843</v>
      </c>
      <c r="HE386" s="16" t="s">
        <v>843</v>
      </c>
      <c r="HF386" s="16" t="s">
        <v>843</v>
      </c>
      <c r="HH386" s="16" t="s">
        <v>5456</v>
      </c>
      <c r="HK386" s="16" t="s">
        <v>865</v>
      </c>
      <c r="HM386" s="16" t="s">
        <v>865</v>
      </c>
      <c r="HZ386" s="16" t="s">
        <v>7944</v>
      </c>
      <c r="KE386" s="16" t="s">
        <v>5582</v>
      </c>
      <c r="KG386" s="16" t="s">
        <v>7015</v>
      </c>
      <c r="KH386" s="16" t="s">
        <v>7033</v>
      </c>
      <c r="KI386" s="16" t="s">
        <v>865</v>
      </c>
      <c r="LG386" s="16" t="s">
        <v>867</v>
      </c>
      <c r="LH386" s="16" t="s">
        <v>864</v>
      </c>
      <c r="LI386" s="16" t="s">
        <v>867</v>
      </c>
      <c r="LJ386" s="16" t="s">
        <v>867</v>
      </c>
      <c r="LK386" s="16" t="s">
        <v>867</v>
      </c>
      <c r="LL386" s="16" t="s">
        <v>5663</v>
      </c>
      <c r="LM386" s="16" t="s">
        <v>843</v>
      </c>
      <c r="LN386" s="16" t="s">
        <v>843</v>
      </c>
      <c r="LO386" s="16" t="s">
        <v>844</v>
      </c>
      <c r="LP386" s="16" t="s">
        <v>843</v>
      </c>
      <c r="LQ386" s="16" t="s">
        <v>843</v>
      </c>
      <c r="LR386" s="16" t="s">
        <v>843</v>
      </c>
      <c r="LS386" s="16" t="s">
        <v>843</v>
      </c>
      <c r="LT386" s="16" t="s">
        <v>843</v>
      </c>
      <c r="LU386" s="16" t="s">
        <v>843</v>
      </c>
      <c r="LV386" s="16" t="s">
        <v>843</v>
      </c>
      <c r="LW386" s="16" t="s">
        <v>843</v>
      </c>
      <c r="LX386" s="16" t="s">
        <v>843</v>
      </c>
      <c r="LY386" s="16" t="s">
        <v>843</v>
      </c>
      <c r="LZ386" s="16" t="s">
        <v>843</v>
      </c>
      <c r="MA386" s="16" t="s">
        <v>843</v>
      </c>
      <c r="MC386" s="16" t="s">
        <v>5694</v>
      </c>
      <c r="MD386" s="16" t="s">
        <v>844</v>
      </c>
      <c r="ME386" s="16" t="s">
        <v>843</v>
      </c>
      <c r="MF386" s="16" t="s">
        <v>843</v>
      </c>
      <c r="MG386" s="16" t="s">
        <v>843</v>
      </c>
      <c r="MH386" s="16" t="s">
        <v>843</v>
      </c>
      <c r="MI386" s="16" t="s">
        <v>843</v>
      </c>
      <c r="MJ386" s="16" t="s">
        <v>843</v>
      </c>
      <c r="MK386" s="16" t="s">
        <v>843</v>
      </c>
      <c r="ML386" s="16" t="s">
        <v>843</v>
      </c>
      <c r="MM386" s="16" t="s">
        <v>843</v>
      </c>
      <c r="MN386" s="16" t="s">
        <v>843</v>
      </c>
      <c r="MO386" s="16" t="s">
        <v>843</v>
      </c>
      <c r="MP386" s="16" t="s">
        <v>843</v>
      </c>
      <c r="MQ386" s="16" t="s">
        <v>843</v>
      </c>
      <c r="MR386" s="16" t="s">
        <v>843</v>
      </c>
      <c r="MS386" s="16" t="s">
        <v>843</v>
      </c>
      <c r="MT386" s="16" t="s">
        <v>843</v>
      </c>
      <c r="MU386" s="16" t="s">
        <v>843</v>
      </c>
      <c r="MV386" s="16" t="s">
        <v>843</v>
      </c>
      <c r="MX386" s="16" t="s">
        <v>5694</v>
      </c>
      <c r="MY386" s="16" t="s">
        <v>844</v>
      </c>
      <c r="MZ386" s="16" t="s">
        <v>843</v>
      </c>
      <c r="NA386" s="16" t="s">
        <v>843</v>
      </c>
      <c r="NB386" s="16" t="s">
        <v>843</v>
      </c>
      <c r="NC386" s="16" t="s">
        <v>843</v>
      </c>
      <c r="ND386" s="16" t="s">
        <v>843</v>
      </c>
      <c r="NE386" s="16" t="s">
        <v>843</v>
      </c>
      <c r="NF386" s="16" t="s">
        <v>843</v>
      </c>
      <c r="NG386" s="16" t="s">
        <v>843</v>
      </c>
      <c r="NH386" s="16" t="s">
        <v>843</v>
      </c>
      <c r="NI386" s="16" t="s">
        <v>843</v>
      </c>
      <c r="NJ386" s="16" t="s">
        <v>843</v>
      </c>
      <c r="NK386" s="16" t="s">
        <v>843</v>
      </c>
      <c r="NL386" s="16" t="s">
        <v>843</v>
      </c>
      <c r="NM386" s="16" t="s">
        <v>843</v>
      </c>
      <c r="NN386" s="16" t="s">
        <v>843</v>
      </c>
      <c r="NO386" s="16" t="s">
        <v>843</v>
      </c>
      <c r="NP386" s="16" t="s">
        <v>843</v>
      </c>
      <c r="NQ386" s="16" t="s">
        <v>843</v>
      </c>
      <c r="PC386" s="16" t="s">
        <v>865</v>
      </c>
      <c r="PD386" s="16" t="s">
        <v>865</v>
      </c>
      <c r="PY386" s="16" t="s">
        <v>865</v>
      </c>
      <c r="QP386" s="16" t="s">
        <v>865</v>
      </c>
      <c r="QR386" s="16" t="s">
        <v>867</v>
      </c>
      <c r="QT386" s="16" t="s">
        <v>867</v>
      </c>
      <c r="QV386" s="16" t="s">
        <v>865</v>
      </c>
      <c r="QX386" s="16" t="s">
        <v>864</v>
      </c>
      <c r="QY386" s="16" t="s">
        <v>867</v>
      </c>
      <c r="RD386" s="16" t="s">
        <v>865</v>
      </c>
      <c r="RF386" s="16" t="s">
        <v>865</v>
      </c>
      <c r="RH386" s="16" t="s">
        <v>865</v>
      </c>
      <c r="RJ386" s="16" t="s">
        <v>865</v>
      </c>
      <c r="RN386" s="16" t="s">
        <v>7724</v>
      </c>
      <c r="RP386" s="16" t="s">
        <v>867</v>
      </c>
      <c r="RR386" s="16" t="s">
        <v>867</v>
      </c>
      <c r="RT386" s="16" t="s">
        <v>867</v>
      </c>
      <c r="RV386" s="16" t="s">
        <v>867</v>
      </c>
      <c r="RX386" s="16" t="s">
        <v>7724</v>
      </c>
      <c r="RZ386" s="16" t="s">
        <v>867</v>
      </c>
      <c r="SQ386" s="16" t="s">
        <v>865</v>
      </c>
      <c r="SS386" s="16" t="s">
        <v>7299</v>
      </c>
      <c r="ST386" s="16" t="s">
        <v>7761</v>
      </c>
      <c r="TN386" s="16">
        <v>2000</v>
      </c>
      <c r="TP386" s="16">
        <v>1000</v>
      </c>
      <c r="TQ386" s="16">
        <v>400</v>
      </c>
      <c r="TR386" s="16">
        <v>300</v>
      </c>
      <c r="TS386" s="16">
        <v>100</v>
      </c>
      <c r="TZ386" s="16" t="s">
        <v>7367</v>
      </c>
      <c r="UA386" s="16" t="s">
        <v>8691</v>
      </c>
      <c r="UB386" s="16">
        <v>0</v>
      </c>
      <c r="UC386" s="16" t="s">
        <v>843</v>
      </c>
      <c r="UD386" s="16" t="s">
        <v>843</v>
      </c>
      <c r="UE386" s="16" t="s">
        <v>844</v>
      </c>
      <c r="UF386" s="16" t="s">
        <v>844</v>
      </c>
      <c r="UG386" s="16" t="s">
        <v>843</v>
      </c>
      <c r="UH386" s="16" t="s">
        <v>843</v>
      </c>
      <c r="VK386" s="16" t="s">
        <v>6102</v>
      </c>
      <c r="VL386" s="16" t="s">
        <v>843</v>
      </c>
      <c r="VM386" s="16" t="s">
        <v>843</v>
      </c>
      <c r="VN386" s="16" t="s">
        <v>843</v>
      </c>
      <c r="VO386" s="16" t="s">
        <v>843</v>
      </c>
      <c r="VP386" s="16" t="s">
        <v>844</v>
      </c>
      <c r="VQ386" s="16" t="s">
        <v>843</v>
      </c>
      <c r="VR386" s="16" t="s">
        <v>843</v>
      </c>
      <c r="VS386" s="16" t="s">
        <v>843</v>
      </c>
      <c r="VT386" s="16" t="s">
        <v>843</v>
      </c>
      <c r="VV386" s="16">
        <v>7600</v>
      </c>
      <c r="VX386" s="16" t="s">
        <v>9013</v>
      </c>
      <c r="VY386" s="16" t="s">
        <v>844</v>
      </c>
      <c r="VZ386" s="16" t="s">
        <v>843</v>
      </c>
      <c r="WA386" s="16" t="s">
        <v>843</v>
      </c>
      <c r="WB386" s="16" t="s">
        <v>843</v>
      </c>
      <c r="WC386" s="16" t="s">
        <v>844</v>
      </c>
      <c r="WD386" s="16" t="s">
        <v>843</v>
      </c>
      <c r="WE386" s="16" t="s">
        <v>843</v>
      </c>
      <c r="WF386" s="16" t="s">
        <v>843</v>
      </c>
      <c r="WH386" s="16">
        <v>3250</v>
      </c>
      <c r="WO386" s="16" t="s">
        <v>6926</v>
      </c>
      <c r="YN386" s="16" t="s">
        <v>7040</v>
      </c>
      <c r="YP386" s="16" t="s">
        <v>7978</v>
      </c>
      <c r="YR386" s="16" t="s">
        <v>10735</v>
      </c>
      <c r="YS386" s="16" t="s">
        <v>10736</v>
      </c>
      <c r="YT386" s="16" t="s">
        <v>8694</v>
      </c>
      <c r="YU386" s="16" t="s">
        <v>10737</v>
      </c>
      <c r="YV386" s="16" t="s">
        <v>8696</v>
      </c>
      <c r="YW386" s="16" t="s">
        <v>844</v>
      </c>
      <c r="YX386" s="16" t="s">
        <v>8696</v>
      </c>
      <c r="ZE386" s="16" t="s">
        <v>8698</v>
      </c>
      <c r="ZO386" s="16" t="s">
        <v>487</v>
      </c>
      <c r="ZP386" s="16" t="s">
        <v>487</v>
      </c>
      <c r="ZQ386" s="16" t="s">
        <v>486</v>
      </c>
      <c r="ZR386" s="16" t="s">
        <v>486</v>
      </c>
      <c r="ZS386" s="16" t="s">
        <v>844</v>
      </c>
      <c r="ZT386" s="16" t="s">
        <v>8705</v>
      </c>
      <c r="ZU386" s="16" t="s">
        <v>8706</v>
      </c>
      <c r="ZV386" s="16" t="s">
        <v>487</v>
      </c>
      <c r="ZW386" s="16" t="s">
        <v>843</v>
      </c>
      <c r="ZX386" s="16" t="s">
        <v>843</v>
      </c>
      <c r="ZY386" s="16" t="s">
        <v>844</v>
      </c>
      <c r="ZZ386" s="16" t="s">
        <v>844</v>
      </c>
      <c r="AAA386" s="16" t="s">
        <v>1056</v>
      </c>
      <c r="AAB386" s="16" t="s">
        <v>843</v>
      </c>
      <c r="AAC386" s="16">
        <v>0</v>
      </c>
      <c r="AAD386" s="16" t="s">
        <v>844</v>
      </c>
      <c r="AAE386" s="16" t="s">
        <v>844</v>
      </c>
      <c r="AAF386" s="16" t="s">
        <v>843</v>
      </c>
      <c r="AAG386" s="16" t="s">
        <v>843</v>
      </c>
      <c r="AAH386" s="16" t="s">
        <v>843</v>
      </c>
      <c r="AAI386" s="16" t="s">
        <v>843</v>
      </c>
      <c r="AAJ386" s="16" t="s">
        <v>606</v>
      </c>
      <c r="AAK386" s="16" t="s">
        <v>655</v>
      </c>
      <c r="AAL386" s="16" t="s">
        <v>905</v>
      </c>
      <c r="AAM386" s="16" t="s">
        <v>663</v>
      </c>
      <c r="AAN386" s="16" t="s">
        <v>8707</v>
      </c>
      <c r="AAO386" s="16" t="s">
        <v>1018</v>
      </c>
      <c r="AAP386" s="16" t="s">
        <v>8708</v>
      </c>
      <c r="AAQ386" s="16" t="s">
        <v>9566</v>
      </c>
      <c r="AAS386" s="16">
        <v>6818.08</v>
      </c>
      <c r="AAT386" s="16" t="s">
        <v>782</v>
      </c>
      <c r="AAU386" s="16" t="s">
        <v>782</v>
      </c>
      <c r="AAV386" s="16" t="s">
        <v>782</v>
      </c>
      <c r="AAW386" s="16" t="s">
        <v>782</v>
      </c>
      <c r="AAX386" s="16" t="s">
        <v>843</v>
      </c>
      <c r="AAY386" s="16" t="s">
        <v>8710</v>
      </c>
      <c r="AAZ386" s="16" t="s">
        <v>782</v>
      </c>
      <c r="ABB386" s="16" t="s">
        <v>782</v>
      </c>
      <c r="ABC386" s="16" t="s">
        <v>783</v>
      </c>
      <c r="ABD386" s="16" t="s">
        <v>782</v>
      </c>
      <c r="ABE386" s="16" t="s">
        <v>783</v>
      </c>
      <c r="ABF386" s="16" t="s">
        <v>782</v>
      </c>
      <c r="ABG386" s="16" t="s">
        <v>782</v>
      </c>
      <c r="ABH386" s="16" t="s">
        <v>782</v>
      </c>
      <c r="ABI386" s="16" t="s">
        <v>782</v>
      </c>
      <c r="ABJ386" s="16" t="s">
        <v>782</v>
      </c>
      <c r="ABK386" s="16" t="s">
        <v>782</v>
      </c>
      <c r="ABL386" s="16" t="s">
        <v>1056</v>
      </c>
      <c r="ABM386" s="16" t="s">
        <v>844</v>
      </c>
      <c r="ABN386" s="16" t="s">
        <v>1034</v>
      </c>
      <c r="ABO386" s="16" t="s">
        <v>486</v>
      </c>
      <c r="ABP386" s="16" t="s">
        <v>972</v>
      </c>
      <c r="ABQ386" s="16" t="s">
        <v>4324</v>
      </c>
      <c r="ABR386" s="16" t="s">
        <v>474</v>
      </c>
      <c r="ABS386" s="16" t="s">
        <v>457</v>
      </c>
      <c r="ABT386" s="16" t="s">
        <v>1056</v>
      </c>
      <c r="ABU386" s="16" t="s">
        <v>1056</v>
      </c>
      <c r="ABV386" s="16" t="s">
        <v>487</v>
      </c>
      <c r="ABW386" s="16" t="s">
        <v>487</v>
      </c>
      <c r="ABX386" s="16" t="s">
        <v>894</v>
      </c>
      <c r="ABY386" s="16" t="s">
        <v>486</v>
      </c>
      <c r="ABZ386" s="16" t="s">
        <v>486</v>
      </c>
      <c r="ACA386" s="16" t="s">
        <v>759</v>
      </c>
      <c r="ACB386" s="16" t="s">
        <v>774</v>
      </c>
      <c r="ACC386" s="16" t="s">
        <v>737</v>
      </c>
      <c r="ACD386" s="16" t="s">
        <v>486</v>
      </c>
      <c r="ACE386" s="16" t="s">
        <v>486</v>
      </c>
      <c r="ACG386" s="16" t="s">
        <v>1014</v>
      </c>
      <c r="ACH386" s="16" t="s">
        <v>1009</v>
      </c>
      <c r="ACI386" s="16" t="s">
        <v>462</v>
      </c>
      <c r="ACJ386" s="16">
        <v>1.1910000000000001</v>
      </c>
      <c r="ACK386" s="16" t="s">
        <v>478</v>
      </c>
      <c r="ACL386" s="16" t="s">
        <v>740</v>
      </c>
      <c r="ACM386" s="16" t="s">
        <v>1193</v>
      </c>
      <c r="ACN386" s="16" t="s">
        <v>1169</v>
      </c>
      <c r="ACO386" s="16" t="s">
        <v>1856</v>
      </c>
      <c r="ACP386" s="16">
        <v>3250</v>
      </c>
      <c r="ACQ386" s="16" t="s">
        <v>1202</v>
      </c>
      <c r="ACR386" s="16" t="s">
        <v>1644</v>
      </c>
      <c r="ACS386" s="16" t="s">
        <v>676</v>
      </c>
      <c r="ACT386" s="16" t="s">
        <v>1522</v>
      </c>
      <c r="ACU386" s="16" t="s">
        <v>833</v>
      </c>
      <c r="ACV386" s="16" t="s">
        <v>8711</v>
      </c>
      <c r="ACW386" s="16" t="s">
        <v>878</v>
      </c>
      <c r="ACX386" s="16" t="s">
        <v>1916</v>
      </c>
      <c r="ACY386" s="16" t="s">
        <v>1947</v>
      </c>
      <c r="ACZ386" s="16">
        <v>1</v>
      </c>
      <c r="ADA386" s="16">
        <v>0</v>
      </c>
      <c r="ADB386" s="16">
        <v>1</v>
      </c>
      <c r="ADC386" s="16">
        <v>1</v>
      </c>
      <c r="ADD386" s="16">
        <v>1</v>
      </c>
      <c r="ADE386" s="16" t="s">
        <v>9236</v>
      </c>
      <c r="ADF386" s="16">
        <v>0</v>
      </c>
      <c r="ADG386" s="16" t="s">
        <v>486</v>
      </c>
      <c r="ADH386" s="16">
        <v>2</v>
      </c>
      <c r="ADI386" s="16" t="s">
        <v>486</v>
      </c>
      <c r="ADJ386" s="16" t="s">
        <v>1743</v>
      </c>
      <c r="ADL386" s="16" t="s">
        <v>1764</v>
      </c>
      <c r="ADM386" s="16" t="s">
        <v>13195</v>
      </c>
      <c r="ADN386" s="16" t="s">
        <v>13196</v>
      </c>
      <c r="ADO386" s="16" t="s">
        <v>13197</v>
      </c>
      <c r="ADU386" s="16" t="s">
        <v>8713</v>
      </c>
      <c r="ADW386" s="16" t="s">
        <v>8729</v>
      </c>
      <c r="AEA386" s="16">
        <v>3800</v>
      </c>
      <c r="AEC386" s="16" t="s">
        <v>1062</v>
      </c>
      <c r="AED386" s="16">
        <v>3409.04</v>
      </c>
      <c r="AEE386" s="16" t="s">
        <v>952</v>
      </c>
      <c r="AEG386" s="16">
        <v>10850</v>
      </c>
      <c r="AEI386" s="16">
        <v>1000</v>
      </c>
      <c r="AEK386" s="16">
        <v>500</v>
      </c>
      <c r="AEL386" s="16">
        <v>200</v>
      </c>
      <c r="AEN386" s="16">
        <v>150</v>
      </c>
      <c r="AEO386" s="16">
        <v>50</v>
      </c>
    </row>
    <row r="387" spans="1:822" x14ac:dyDescent="0.25">
      <c r="A387" s="30">
        <v>45834</v>
      </c>
      <c r="B387" s="16" t="s">
        <v>10738</v>
      </c>
      <c r="C387" s="16" t="s">
        <v>867</v>
      </c>
      <c r="D387" s="16" t="s">
        <v>867</v>
      </c>
      <c r="E387" s="16">
        <v>39</v>
      </c>
      <c r="F387" s="16" t="s">
        <v>8153</v>
      </c>
      <c r="G387" s="16" t="s">
        <v>4113</v>
      </c>
      <c r="I387" s="16" t="s">
        <v>4174</v>
      </c>
      <c r="Z387" s="16" t="s">
        <v>1000</v>
      </c>
      <c r="AA387" s="16" t="s">
        <v>470</v>
      </c>
      <c r="AB387" s="16">
        <v>2</v>
      </c>
      <c r="AC387" s="16" t="s">
        <v>1056</v>
      </c>
      <c r="AD387" s="16" t="s">
        <v>844</v>
      </c>
      <c r="AE387" s="16" t="s">
        <v>843</v>
      </c>
      <c r="AF387" s="16" t="s">
        <v>844</v>
      </c>
      <c r="AG387" s="16" t="s">
        <v>843</v>
      </c>
      <c r="AH387" s="16" t="s">
        <v>1056</v>
      </c>
      <c r="AI387" s="16" t="s">
        <v>843</v>
      </c>
      <c r="AJ387" s="16" t="s">
        <v>843</v>
      </c>
      <c r="AK387" s="16" t="s">
        <v>844</v>
      </c>
      <c r="AM387" s="16" t="s">
        <v>737</v>
      </c>
      <c r="AN387" s="16" t="s">
        <v>759</v>
      </c>
      <c r="AP387" s="16" t="s">
        <v>768</v>
      </c>
      <c r="AR387" s="16" t="s">
        <v>6910</v>
      </c>
      <c r="BB387" s="16">
        <v>2</v>
      </c>
      <c r="BC387" s="16" t="s">
        <v>7878</v>
      </c>
      <c r="BE387" s="16" t="s">
        <v>5098</v>
      </c>
      <c r="BV387" s="16" t="s">
        <v>4433</v>
      </c>
      <c r="BW387" s="16" t="s">
        <v>844</v>
      </c>
      <c r="BX387" s="16" t="s">
        <v>843</v>
      </c>
      <c r="BY387" s="16" t="s">
        <v>843</v>
      </c>
      <c r="BZ387" s="16" t="s">
        <v>843</v>
      </c>
      <c r="CA387" s="16" t="s">
        <v>843</v>
      </c>
      <c r="CB387" s="16" t="s">
        <v>843</v>
      </c>
      <c r="CC387" s="16" t="s">
        <v>843</v>
      </c>
      <c r="CD387" s="16" t="s">
        <v>843</v>
      </c>
      <c r="CE387" s="16" t="s">
        <v>843</v>
      </c>
      <c r="CF387" s="16" t="s">
        <v>843</v>
      </c>
      <c r="CG387" s="16" t="s">
        <v>843</v>
      </c>
      <c r="CH387" s="16" t="s">
        <v>843</v>
      </c>
      <c r="CI387" s="16" t="s">
        <v>843</v>
      </c>
      <c r="CJ387" s="16" t="s">
        <v>843</v>
      </c>
      <c r="CK387" s="16" t="s">
        <v>843</v>
      </c>
      <c r="CP387" s="16" t="s">
        <v>865</v>
      </c>
      <c r="DX387" s="16" t="s">
        <v>867</v>
      </c>
      <c r="DY387" s="16" t="s">
        <v>867</v>
      </c>
      <c r="GC387" s="16" t="s">
        <v>5330</v>
      </c>
      <c r="GF387" s="16" t="s">
        <v>867</v>
      </c>
      <c r="GG387" s="16" t="s">
        <v>867</v>
      </c>
      <c r="GV387" s="16" t="s">
        <v>9355</v>
      </c>
      <c r="GW387" s="16" t="s">
        <v>844</v>
      </c>
      <c r="GX387" s="16" t="s">
        <v>843</v>
      </c>
      <c r="GY387" s="16" t="s">
        <v>843</v>
      </c>
      <c r="GZ387" s="16" t="s">
        <v>843</v>
      </c>
      <c r="HA387" s="16" t="s">
        <v>843</v>
      </c>
      <c r="HB387" s="16" t="s">
        <v>844</v>
      </c>
      <c r="HC387" s="16" t="s">
        <v>843</v>
      </c>
      <c r="HD387" s="16" t="s">
        <v>843</v>
      </c>
      <c r="HE387" s="16" t="s">
        <v>843</v>
      </c>
      <c r="HF387" s="16" t="s">
        <v>843</v>
      </c>
      <c r="HH387" s="16" t="s">
        <v>5456</v>
      </c>
      <c r="HK387" s="16" t="s">
        <v>865</v>
      </c>
      <c r="HM387" s="16" t="s">
        <v>865</v>
      </c>
      <c r="HZ387" s="16" t="s">
        <v>7944</v>
      </c>
      <c r="KE387" s="16" t="s">
        <v>5582</v>
      </c>
      <c r="KG387" s="16" t="s">
        <v>7015</v>
      </c>
      <c r="KH387" s="16" t="s">
        <v>7033</v>
      </c>
      <c r="KI387" s="16" t="s">
        <v>865</v>
      </c>
      <c r="LG387" s="16" t="s">
        <v>867</v>
      </c>
      <c r="LH387" s="16" t="s">
        <v>867</v>
      </c>
      <c r="LI387" s="16" t="s">
        <v>867</v>
      </c>
      <c r="LJ387" s="16" t="s">
        <v>867</v>
      </c>
      <c r="LK387" s="16" t="s">
        <v>867</v>
      </c>
      <c r="LL387" s="16" t="s">
        <v>9397</v>
      </c>
      <c r="LM387" s="16" t="s">
        <v>844</v>
      </c>
      <c r="LN387" s="16" t="s">
        <v>843</v>
      </c>
      <c r="LO387" s="16" t="s">
        <v>844</v>
      </c>
      <c r="LP387" s="16" t="s">
        <v>843</v>
      </c>
      <c r="LQ387" s="16" t="s">
        <v>843</v>
      </c>
      <c r="LR387" s="16" t="s">
        <v>843</v>
      </c>
      <c r="LS387" s="16" t="s">
        <v>843</v>
      </c>
      <c r="LT387" s="16" t="s">
        <v>843</v>
      </c>
      <c r="LU387" s="16" t="s">
        <v>843</v>
      </c>
      <c r="LV387" s="16" t="s">
        <v>843</v>
      </c>
      <c r="LW387" s="16" t="s">
        <v>843</v>
      </c>
      <c r="LX387" s="16" t="s">
        <v>843</v>
      </c>
      <c r="LY387" s="16" t="s">
        <v>843</v>
      </c>
      <c r="LZ387" s="16" t="s">
        <v>843</v>
      </c>
      <c r="MA387" s="16" t="s">
        <v>843</v>
      </c>
      <c r="MC387" s="16" t="s">
        <v>5694</v>
      </c>
      <c r="MD387" s="16" t="s">
        <v>844</v>
      </c>
      <c r="ME387" s="16" t="s">
        <v>843</v>
      </c>
      <c r="MF387" s="16" t="s">
        <v>843</v>
      </c>
      <c r="MG387" s="16" t="s">
        <v>843</v>
      </c>
      <c r="MH387" s="16" t="s">
        <v>843</v>
      </c>
      <c r="MI387" s="16" t="s">
        <v>843</v>
      </c>
      <c r="MJ387" s="16" t="s">
        <v>843</v>
      </c>
      <c r="MK387" s="16" t="s">
        <v>843</v>
      </c>
      <c r="ML387" s="16" t="s">
        <v>843</v>
      </c>
      <c r="MM387" s="16" t="s">
        <v>843</v>
      </c>
      <c r="MN387" s="16" t="s">
        <v>843</v>
      </c>
      <c r="MO387" s="16" t="s">
        <v>843</v>
      </c>
      <c r="MP387" s="16" t="s">
        <v>843</v>
      </c>
      <c r="MQ387" s="16" t="s">
        <v>843</v>
      </c>
      <c r="MR387" s="16" t="s">
        <v>843</v>
      </c>
      <c r="MS387" s="16" t="s">
        <v>843</v>
      </c>
      <c r="MT387" s="16" t="s">
        <v>843</v>
      </c>
      <c r="MU387" s="16" t="s">
        <v>843</v>
      </c>
      <c r="MV387" s="16" t="s">
        <v>843</v>
      </c>
      <c r="OK387" s="16" t="s">
        <v>5694</v>
      </c>
      <c r="OL387" s="16" t="s">
        <v>844</v>
      </c>
      <c r="OM387" s="16" t="s">
        <v>843</v>
      </c>
      <c r="ON387" s="16" t="s">
        <v>843</v>
      </c>
      <c r="OO387" s="16" t="s">
        <v>843</v>
      </c>
      <c r="OP387" s="16" t="s">
        <v>843</v>
      </c>
      <c r="OQ387" s="16" t="s">
        <v>843</v>
      </c>
      <c r="OR387" s="16" t="s">
        <v>843</v>
      </c>
      <c r="OS387" s="16" t="s">
        <v>843</v>
      </c>
      <c r="OT387" s="16" t="s">
        <v>843</v>
      </c>
      <c r="OU387" s="16" t="s">
        <v>843</v>
      </c>
      <c r="OV387" s="16" t="s">
        <v>843</v>
      </c>
      <c r="OW387" s="16" t="s">
        <v>843</v>
      </c>
      <c r="OX387" s="16" t="s">
        <v>843</v>
      </c>
      <c r="OY387" s="16" t="s">
        <v>843</v>
      </c>
      <c r="OZ387" s="16" t="s">
        <v>843</v>
      </c>
      <c r="PA387" s="16" t="s">
        <v>843</v>
      </c>
      <c r="PC387" s="16" t="s">
        <v>865</v>
      </c>
      <c r="PD387" s="16" t="s">
        <v>865</v>
      </c>
      <c r="PY387" s="16" t="s">
        <v>865</v>
      </c>
      <c r="QP387" s="16" t="s">
        <v>867</v>
      </c>
      <c r="QR387" s="16" t="s">
        <v>867</v>
      </c>
      <c r="QT387" s="16" t="s">
        <v>867</v>
      </c>
      <c r="QV387" s="16" t="s">
        <v>867</v>
      </c>
      <c r="QX387" s="16" t="s">
        <v>867</v>
      </c>
      <c r="QY387" s="16" t="s">
        <v>867</v>
      </c>
      <c r="RD387" s="16" t="s">
        <v>865</v>
      </c>
      <c r="RF387" s="16" t="s">
        <v>865</v>
      </c>
      <c r="RH387" s="16" t="s">
        <v>865</v>
      </c>
      <c r="RJ387" s="16" t="s">
        <v>865</v>
      </c>
      <c r="RN387" s="16" t="s">
        <v>867</v>
      </c>
      <c r="RP387" s="16" t="s">
        <v>867</v>
      </c>
      <c r="RR387" s="16" t="s">
        <v>867</v>
      </c>
      <c r="RT387" s="16" t="s">
        <v>867</v>
      </c>
      <c r="RV387" s="16" t="s">
        <v>867</v>
      </c>
      <c r="RX387" s="16" t="s">
        <v>867</v>
      </c>
      <c r="RZ387" s="16" t="s">
        <v>867</v>
      </c>
      <c r="SQ387" s="16" t="s">
        <v>867</v>
      </c>
      <c r="SS387" s="16" t="s">
        <v>7302</v>
      </c>
      <c r="ST387" s="16" t="s">
        <v>7758</v>
      </c>
      <c r="TN387" s="16">
        <v>4000</v>
      </c>
      <c r="TO387" s="16">
        <v>8000</v>
      </c>
      <c r="TP387" s="16">
        <v>1200</v>
      </c>
      <c r="TQ387" s="16">
        <v>3000</v>
      </c>
      <c r="TR387" s="16">
        <v>1500</v>
      </c>
      <c r="TS387" s="16">
        <v>700</v>
      </c>
      <c r="TT387" s="16">
        <v>0</v>
      </c>
      <c r="TU387" s="16">
        <v>3000</v>
      </c>
      <c r="TV387" s="16">
        <v>15000</v>
      </c>
      <c r="TW387" s="16">
        <v>0</v>
      </c>
      <c r="TZ387" s="16" t="s">
        <v>7370</v>
      </c>
      <c r="UA387" s="16" t="s">
        <v>5941</v>
      </c>
      <c r="UB387" s="16">
        <v>0</v>
      </c>
      <c r="UC387" s="16" t="s">
        <v>844</v>
      </c>
      <c r="UD387" s="16" t="s">
        <v>843</v>
      </c>
      <c r="UE387" s="16" t="s">
        <v>843</v>
      </c>
      <c r="UF387" s="16" t="s">
        <v>843</v>
      </c>
      <c r="UG387" s="16" t="s">
        <v>843</v>
      </c>
      <c r="UH387" s="16" t="s">
        <v>843</v>
      </c>
      <c r="WO387" s="16" t="s">
        <v>6920</v>
      </c>
      <c r="XD387" s="16" t="s">
        <v>6975</v>
      </c>
      <c r="XE387" s="16" t="s">
        <v>843</v>
      </c>
      <c r="XF387" s="16" t="s">
        <v>843</v>
      </c>
      <c r="XG387" s="16" t="s">
        <v>844</v>
      </c>
      <c r="XH387" s="16" t="s">
        <v>843</v>
      </c>
      <c r="XI387" s="16" t="s">
        <v>843</v>
      </c>
      <c r="XJ387" s="16" t="s">
        <v>843</v>
      </c>
      <c r="XK387" s="16" t="s">
        <v>843</v>
      </c>
      <c r="XL387" s="16" t="s">
        <v>843</v>
      </c>
      <c r="XM387" s="16" t="s">
        <v>843</v>
      </c>
      <c r="XN387" s="16" t="s">
        <v>843</v>
      </c>
      <c r="XO387" s="16" t="s">
        <v>843</v>
      </c>
      <c r="XP387" s="16" t="s">
        <v>843</v>
      </c>
      <c r="XQ387" s="16" t="s">
        <v>843</v>
      </c>
      <c r="YF387" s="16" t="s">
        <v>865</v>
      </c>
      <c r="YN387" s="16" t="s">
        <v>7040</v>
      </c>
      <c r="YP387" s="16" t="s">
        <v>7981</v>
      </c>
      <c r="YR387" s="16" t="s">
        <v>10739</v>
      </c>
      <c r="YS387" s="16" t="s">
        <v>10740</v>
      </c>
      <c r="YT387" s="16" t="s">
        <v>8694</v>
      </c>
      <c r="YU387" s="16" t="s">
        <v>10741</v>
      </c>
      <c r="YV387" s="16" t="s">
        <v>8696</v>
      </c>
      <c r="YW387" s="16" t="s">
        <v>844</v>
      </c>
      <c r="YX387" s="16" t="s">
        <v>8696</v>
      </c>
      <c r="YY387" s="16" t="s">
        <v>8852</v>
      </c>
      <c r="YZ387" s="16" t="s">
        <v>843</v>
      </c>
      <c r="ZB387" s="16">
        <v>23900</v>
      </c>
      <c r="ZC387" s="16" t="s">
        <v>8736</v>
      </c>
      <c r="ZD387" s="16" t="s">
        <v>8872</v>
      </c>
      <c r="ZE387" s="16" t="s">
        <v>10742</v>
      </c>
      <c r="ZF387" s="16" t="s">
        <v>9097</v>
      </c>
      <c r="ZG387" s="16" t="s">
        <v>8739</v>
      </c>
      <c r="ZH387" s="16" t="s">
        <v>8752</v>
      </c>
      <c r="ZI387" s="16" t="s">
        <v>8723</v>
      </c>
      <c r="ZK387" s="16" t="s">
        <v>843</v>
      </c>
      <c r="ZL387" s="16" t="s">
        <v>8779</v>
      </c>
      <c r="ZM387" s="16" t="s">
        <v>843</v>
      </c>
      <c r="ZN387" s="16" t="s">
        <v>8755</v>
      </c>
      <c r="ZO387" s="16" t="s">
        <v>487</v>
      </c>
      <c r="ZP387" s="16" t="s">
        <v>487</v>
      </c>
      <c r="ZQ387" s="16" t="s">
        <v>487</v>
      </c>
      <c r="ZR387" s="16" t="s">
        <v>486</v>
      </c>
      <c r="ZS387" s="16" t="s">
        <v>844</v>
      </c>
      <c r="ZT387" s="16" t="s">
        <v>8705</v>
      </c>
      <c r="ZU387" s="16" t="s">
        <v>8706</v>
      </c>
      <c r="ZV387" s="16" t="s">
        <v>487</v>
      </c>
      <c r="ZW387" s="16" t="s">
        <v>844</v>
      </c>
      <c r="ZX387" s="16" t="s">
        <v>844</v>
      </c>
      <c r="ZY387" s="16" t="s">
        <v>1056</v>
      </c>
      <c r="ZZ387" s="16" t="s">
        <v>843</v>
      </c>
      <c r="AAA387" s="16" t="s">
        <v>843</v>
      </c>
      <c r="AAB387" s="16" t="s">
        <v>843</v>
      </c>
      <c r="AAC387" s="16">
        <v>1</v>
      </c>
      <c r="AAD387" s="16" t="s">
        <v>844</v>
      </c>
      <c r="AAE387" s="16" t="s">
        <v>843</v>
      </c>
      <c r="AAF387" s="16" t="s">
        <v>843</v>
      </c>
      <c r="AAG387" s="16" t="s">
        <v>844</v>
      </c>
      <c r="AAH387" s="16" t="s">
        <v>843</v>
      </c>
      <c r="AAI387" s="16" t="s">
        <v>843</v>
      </c>
      <c r="AAJ387" s="16" t="s">
        <v>615</v>
      </c>
      <c r="AAK387" s="16" t="s">
        <v>633</v>
      </c>
      <c r="AAL387" s="16" t="s">
        <v>904</v>
      </c>
      <c r="AAM387" s="16" t="s">
        <v>663</v>
      </c>
      <c r="AAN387" s="16" t="s">
        <v>8707</v>
      </c>
      <c r="AAO387" s="16" t="s">
        <v>1018</v>
      </c>
      <c r="AAP387" s="16" t="s">
        <v>8708</v>
      </c>
      <c r="AAT387" s="16" t="s">
        <v>782</v>
      </c>
      <c r="AAU387" s="16" t="s">
        <v>782</v>
      </c>
      <c r="AAV387" s="16" t="s">
        <v>782</v>
      </c>
      <c r="AAW387" s="16" t="s">
        <v>782</v>
      </c>
      <c r="AAX387" s="16" t="s">
        <v>843</v>
      </c>
      <c r="AAY387" s="16" t="s">
        <v>8710</v>
      </c>
      <c r="AAZ387" s="16" t="s">
        <v>782</v>
      </c>
      <c r="ABA387" s="16" t="s">
        <v>782</v>
      </c>
      <c r="ABB387" s="16" t="s">
        <v>782</v>
      </c>
      <c r="ABC387" s="16" t="s">
        <v>782</v>
      </c>
      <c r="ABD387" s="16" t="s">
        <v>782</v>
      </c>
      <c r="ABE387" s="16" t="s">
        <v>782</v>
      </c>
      <c r="ABF387" s="16" t="s">
        <v>782</v>
      </c>
      <c r="ABG387" s="16" t="s">
        <v>782</v>
      </c>
      <c r="ABH387" s="16" t="s">
        <v>782</v>
      </c>
      <c r="ABI387" s="16" t="s">
        <v>782</v>
      </c>
      <c r="ABJ387" s="16" t="s">
        <v>782</v>
      </c>
      <c r="ABK387" s="16" t="s">
        <v>782</v>
      </c>
      <c r="ABL387" s="16" t="s">
        <v>843</v>
      </c>
      <c r="ABM387" s="16" t="s">
        <v>843</v>
      </c>
      <c r="ABN387" s="16" t="s">
        <v>1034</v>
      </c>
      <c r="ABO387" s="16" t="s">
        <v>487</v>
      </c>
      <c r="ABP387" s="16" t="s">
        <v>972</v>
      </c>
      <c r="ABQ387" s="16" t="s">
        <v>4285</v>
      </c>
      <c r="ABR387" s="16" t="s">
        <v>470</v>
      </c>
      <c r="ABS387" s="16" t="s">
        <v>451</v>
      </c>
      <c r="ABT387" s="16" t="s">
        <v>1056</v>
      </c>
      <c r="ABU387" s="16" t="s">
        <v>844</v>
      </c>
      <c r="ABV387" s="16" t="s">
        <v>487</v>
      </c>
      <c r="ABW387" s="16" t="s">
        <v>486</v>
      </c>
      <c r="ABX387" s="16" t="s">
        <v>892</v>
      </c>
      <c r="ABY387" s="16" t="s">
        <v>486</v>
      </c>
      <c r="ABZ387" s="16" t="s">
        <v>486</v>
      </c>
      <c r="ACA387" s="16" t="s">
        <v>759</v>
      </c>
      <c r="ACB387" s="16" t="s">
        <v>768</v>
      </c>
      <c r="ACC387" s="16" t="s">
        <v>737</v>
      </c>
      <c r="ACD387" s="16" t="s">
        <v>487</v>
      </c>
      <c r="ACE387" s="16" t="s">
        <v>486</v>
      </c>
      <c r="ACG387" s="16" t="s">
        <v>1014</v>
      </c>
      <c r="ACH387" s="16" t="s">
        <v>1009</v>
      </c>
      <c r="ACI387" s="16" t="s">
        <v>462</v>
      </c>
      <c r="ACJ387" s="16">
        <v>1.1910000000000001</v>
      </c>
      <c r="ACK387" s="16" t="s">
        <v>478</v>
      </c>
      <c r="ACL387" s="16" t="s">
        <v>738</v>
      </c>
      <c r="ACM387" s="16" t="s">
        <v>1189</v>
      </c>
      <c r="ACN387" s="16" t="s">
        <v>1169</v>
      </c>
      <c r="ACO387" s="16" t="s">
        <v>1857</v>
      </c>
      <c r="ACQ387" s="16" t="s">
        <v>1202</v>
      </c>
      <c r="ACR387" s="16" t="s">
        <v>1645</v>
      </c>
      <c r="ACS387" s="16" t="s">
        <v>680</v>
      </c>
      <c r="ACT387" s="16" t="s">
        <v>1522</v>
      </c>
      <c r="ACU387" s="16" t="s">
        <v>831</v>
      </c>
      <c r="ACV387" s="16" t="s">
        <v>8756</v>
      </c>
      <c r="ACW387" s="16" t="s">
        <v>451</v>
      </c>
      <c r="ACX387" s="16" t="s">
        <v>1914</v>
      </c>
      <c r="ACY387" s="16" t="s">
        <v>1947</v>
      </c>
      <c r="ACZ387" s="16">
        <v>1</v>
      </c>
      <c r="ADA387" s="16">
        <v>1</v>
      </c>
      <c r="ADB387" s="16">
        <v>1</v>
      </c>
      <c r="ADC387" s="16">
        <v>1</v>
      </c>
      <c r="ADD387" s="16">
        <v>1</v>
      </c>
      <c r="ADE387" s="16" t="s">
        <v>8712</v>
      </c>
      <c r="ADF387" s="16">
        <v>0</v>
      </c>
      <c r="ADG387" s="16" t="s">
        <v>486</v>
      </c>
      <c r="ADH387" s="16">
        <v>2</v>
      </c>
      <c r="ADI387" s="16" t="s">
        <v>486</v>
      </c>
      <c r="ADJ387" s="16" t="s">
        <v>1744</v>
      </c>
      <c r="ADK387" s="16" t="s">
        <v>1752</v>
      </c>
      <c r="ADL387" s="16" t="s">
        <v>1761</v>
      </c>
      <c r="ADM387" s="16" t="s">
        <v>1757</v>
      </c>
      <c r="ADN387" s="16" t="s">
        <v>1761</v>
      </c>
      <c r="ADO387" s="16" t="s">
        <v>1767</v>
      </c>
      <c r="ADP387" s="16" t="s">
        <v>1743</v>
      </c>
      <c r="ADQ387" s="16" t="s">
        <v>1748</v>
      </c>
      <c r="ADR387" s="16" t="s">
        <v>13194</v>
      </c>
      <c r="ADY387" s="16" t="s">
        <v>1061</v>
      </c>
      <c r="AEB387" s="16">
        <v>23900</v>
      </c>
      <c r="AEE387" s="16" t="s">
        <v>952</v>
      </c>
      <c r="AEI387" s="16">
        <v>2000</v>
      </c>
      <c r="AEJ387" s="16">
        <v>4000</v>
      </c>
      <c r="AEK387" s="16">
        <v>600</v>
      </c>
      <c r="AEL387" s="16">
        <v>1500</v>
      </c>
      <c r="AEM387" s="16">
        <v>7500</v>
      </c>
      <c r="AEN387" s="16">
        <v>750</v>
      </c>
      <c r="AEO387" s="16">
        <v>350</v>
      </c>
      <c r="AEP387" s="16">
        <v>1500</v>
      </c>
    </row>
    <row r="388" spans="1:822" x14ac:dyDescent="0.25">
      <c r="A388" s="30">
        <v>45834</v>
      </c>
      <c r="B388" s="16" t="s">
        <v>10743</v>
      </c>
      <c r="C388" s="16" t="s">
        <v>867</v>
      </c>
      <c r="D388" s="16" t="s">
        <v>867</v>
      </c>
      <c r="E388" s="16">
        <v>46</v>
      </c>
      <c r="F388" s="16" t="s">
        <v>8153</v>
      </c>
      <c r="G388" s="16" t="s">
        <v>4133</v>
      </c>
      <c r="I388" s="16" t="s">
        <v>4174</v>
      </c>
      <c r="Z388" s="16" t="s">
        <v>993</v>
      </c>
      <c r="AA388" s="16" t="s">
        <v>470</v>
      </c>
      <c r="AB388" s="16">
        <v>3</v>
      </c>
      <c r="AC388" s="16" t="s">
        <v>844</v>
      </c>
      <c r="AD388" s="16" t="s">
        <v>843</v>
      </c>
      <c r="AE388" s="16" t="s">
        <v>843</v>
      </c>
      <c r="AF388" s="16" t="s">
        <v>1056</v>
      </c>
      <c r="AG388" s="16" t="s">
        <v>844</v>
      </c>
      <c r="AH388" s="16" t="s">
        <v>1056</v>
      </c>
      <c r="AI388" s="16" t="s">
        <v>844</v>
      </c>
      <c r="AJ388" s="16" t="s">
        <v>843</v>
      </c>
      <c r="AK388" s="16" t="s">
        <v>843</v>
      </c>
      <c r="AM388" s="16" t="s">
        <v>737</v>
      </c>
      <c r="AN388" s="16" t="s">
        <v>759</v>
      </c>
      <c r="AP388" s="16" t="s">
        <v>774</v>
      </c>
      <c r="AR388" s="16" t="s">
        <v>6907</v>
      </c>
      <c r="BB388" s="16">
        <v>2</v>
      </c>
      <c r="BC388" s="16" t="s">
        <v>7878</v>
      </c>
      <c r="BE388" s="16" t="s">
        <v>5101</v>
      </c>
      <c r="BV388" s="16" t="s">
        <v>4433</v>
      </c>
      <c r="BW388" s="16" t="s">
        <v>844</v>
      </c>
      <c r="BX388" s="16" t="s">
        <v>843</v>
      </c>
      <c r="BY388" s="16" t="s">
        <v>843</v>
      </c>
      <c r="BZ388" s="16" t="s">
        <v>843</v>
      </c>
      <c r="CA388" s="16" t="s">
        <v>843</v>
      </c>
      <c r="CB388" s="16" t="s">
        <v>843</v>
      </c>
      <c r="CC388" s="16" t="s">
        <v>843</v>
      </c>
      <c r="CD388" s="16" t="s">
        <v>843</v>
      </c>
      <c r="CE388" s="16" t="s">
        <v>843</v>
      </c>
      <c r="CF388" s="16" t="s">
        <v>843</v>
      </c>
      <c r="CG388" s="16" t="s">
        <v>843</v>
      </c>
      <c r="CH388" s="16" t="s">
        <v>843</v>
      </c>
      <c r="CI388" s="16" t="s">
        <v>843</v>
      </c>
      <c r="CJ388" s="16" t="s">
        <v>843</v>
      </c>
      <c r="CK388" s="16" t="s">
        <v>843</v>
      </c>
      <c r="CP388" s="16" t="s">
        <v>867</v>
      </c>
      <c r="CQ388" s="16" t="s">
        <v>5191</v>
      </c>
      <c r="CR388" s="16" t="s">
        <v>844</v>
      </c>
      <c r="CS388" s="16" t="s">
        <v>843</v>
      </c>
      <c r="CT388" s="16" t="s">
        <v>843</v>
      </c>
      <c r="CU388" s="16" t="s">
        <v>843</v>
      </c>
      <c r="CV388" s="16" t="s">
        <v>843</v>
      </c>
      <c r="CW388" s="16" t="s">
        <v>843</v>
      </c>
      <c r="CX388" s="16" t="s">
        <v>843</v>
      </c>
      <c r="CY388" s="16" t="s">
        <v>843</v>
      </c>
      <c r="CZ388" s="16" t="s">
        <v>843</v>
      </c>
      <c r="DA388" s="16" t="s">
        <v>5184</v>
      </c>
      <c r="DX388" s="16" t="s">
        <v>867</v>
      </c>
      <c r="DY388" s="16" t="s">
        <v>867</v>
      </c>
      <c r="GC388" s="16" t="s">
        <v>864</v>
      </c>
      <c r="GF388" s="16" t="s">
        <v>867</v>
      </c>
      <c r="GG388" s="16" t="s">
        <v>867</v>
      </c>
      <c r="GV388" s="16" t="s">
        <v>10229</v>
      </c>
      <c r="GW388" s="16" t="s">
        <v>844</v>
      </c>
      <c r="GX388" s="16" t="s">
        <v>844</v>
      </c>
      <c r="GY388" s="16" t="s">
        <v>843</v>
      </c>
      <c r="GZ388" s="16" t="s">
        <v>843</v>
      </c>
      <c r="HA388" s="16" t="s">
        <v>844</v>
      </c>
      <c r="HB388" s="16" t="s">
        <v>844</v>
      </c>
      <c r="HC388" s="16" t="s">
        <v>843</v>
      </c>
      <c r="HD388" s="16" t="s">
        <v>843</v>
      </c>
      <c r="HE388" s="16" t="s">
        <v>843</v>
      </c>
      <c r="HF388" s="16" t="s">
        <v>843</v>
      </c>
      <c r="HH388" s="16" t="s">
        <v>5456</v>
      </c>
      <c r="HK388" s="16" t="s">
        <v>865</v>
      </c>
      <c r="HM388" s="16" t="s">
        <v>865</v>
      </c>
      <c r="HZ388" s="16" t="s">
        <v>7944</v>
      </c>
      <c r="KE388" s="16" t="s">
        <v>5585</v>
      </c>
      <c r="KG388" s="16" t="s">
        <v>7018</v>
      </c>
      <c r="KH388" s="16" t="s">
        <v>7033</v>
      </c>
      <c r="KI388" s="16" t="s">
        <v>865</v>
      </c>
      <c r="LG388" s="16" t="s">
        <v>867</v>
      </c>
      <c r="LH388" s="16" t="s">
        <v>867</v>
      </c>
      <c r="LI388" s="16" t="s">
        <v>867</v>
      </c>
      <c r="LJ388" s="16" t="s">
        <v>867</v>
      </c>
      <c r="LK388" s="16" t="s">
        <v>867</v>
      </c>
      <c r="LL388" s="16" t="s">
        <v>5690</v>
      </c>
      <c r="LM388" s="16" t="s">
        <v>843</v>
      </c>
      <c r="LN388" s="16" t="s">
        <v>843</v>
      </c>
      <c r="LO388" s="16" t="s">
        <v>843</v>
      </c>
      <c r="LP388" s="16" t="s">
        <v>843</v>
      </c>
      <c r="LQ388" s="16" t="s">
        <v>843</v>
      </c>
      <c r="LR388" s="16" t="s">
        <v>843</v>
      </c>
      <c r="LS388" s="16" t="s">
        <v>843</v>
      </c>
      <c r="LT388" s="16" t="s">
        <v>843</v>
      </c>
      <c r="LU388" s="16" t="s">
        <v>843</v>
      </c>
      <c r="LV388" s="16" t="s">
        <v>843</v>
      </c>
      <c r="LW388" s="16" t="s">
        <v>843</v>
      </c>
      <c r="LX388" s="16" t="s">
        <v>844</v>
      </c>
      <c r="LY388" s="16" t="s">
        <v>843</v>
      </c>
      <c r="LZ388" s="16" t="s">
        <v>843</v>
      </c>
      <c r="MA388" s="16" t="s">
        <v>843</v>
      </c>
      <c r="MC388" s="16" t="s">
        <v>5694</v>
      </c>
      <c r="MD388" s="16" t="s">
        <v>844</v>
      </c>
      <c r="ME388" s="16" t="s">
        <v>843</v>
      </c>
      <c r="MF388" s="16" t="s">
        <v>843</v>
      </c>
      <c r="MG388" s="16" t="s">
        <v>843</v>
      </c>
      <c r="MH388" s="16" t="s">
        <v>843</v>
      </c>
      <c r="MI388" s="16" t="s">
        <v>843</v>
      </c>
      <c r="MJ388" s="16" t="s">
        <v>843</v>
      </c>
      <c r="MK388" s="16" t="s">
        <v>843</v>
      </c>
      <c r="ML388" s="16" t="s">
        <v>843</v>
      </c>
      <c r="MM388" s="16" t="s">
        <v>843</v>
      </c>
      <c r="MN388" s="16" t="s">
        <v>843</v>
      </c>
      <c r="MO388" s="16" t="s">
        <v>843</v>
      </c>
      <c r="MP388" s="16" t="s">
        <v>843</v>
      </c>
      <c r="MQ388" s="16" t="s">
        <v>843</v>
      </c>
      <c r="MR388" s="16" t="s">
        <v>843</v>
      </c>
      <c r="MS388" s="16" t="s">
        <v>843</v>
      </c>
      <c r="MT388" s="16" t="s">
        <v>843</v>
      </c>
      <c r="MU388" s="16" t="s">
        <v>843</v>
      </c>
      <c r="MV388" s="16" t="s">
        <v>843</v>
      </c>
      <c r="MX388" s="16" t="s">
        <v>864</v>
      </c>
      <c r="MY388" s="16" t="s">
        <v>843</v>
      </c>
      <c r="MZ388" s="16" t="s">
        <v>843</v>
      </c>
      <c r="NA388" s="16" t="s">
        <v>843</v>
      </c>
      <c r="NB388" s="16" t="s">
        <v>843</v>
      </c>
      <c r="NC388" s="16" t="s">
        <v>843</v>
      </c>
      <c r="ND388" s="16" t="s">
        <v>843</v>
      </c>
      <c r="NE388" s="16" t="s">
        <v>843</v>
      </c>
      <c r="NF388" s="16" t="s">
        <v>843</v>
      </c>
      <c r="NG388" s="16" t="s">
        <v>843</v>
      </c>
      <c r="NH388" s="16" t="s">
        <v>843</v>
      </c>
      <c r="NI388" s="16" t="s">
        <v>843</v>
      </c>
      <c r="NJ388" s="16" t="s">
        <v>843</v>
      </c>
      <c r="NK388" s="16" t="s">
        <v>843</v>
      </c>
      <c r="NL388" s="16" t="s">
        <v>843</v>
      </c>
      <c r="NM388" s="16" t="s">
        <v>843</v>
      </c>
      <c r="NN388" s="16" t="s">
        <v>843</v>
      </c>
      <c r="NO388" s="16" t="s">
        <v>843</v>
      </c>
      <c r="NP388" s="16" t="s">
        <v>844</v>
      </c>
      <c r="NQ388" s="16" t="s">
        <v>843</v>
      </c>
      <c r="PC388" s="16" t="s">
        <v>865</v>
      </c>
      <c r="PD388" s="16" t="s">
        <v>865</v>
      </c>
      <c r="PY388" s="16" t="s">
        <v>865</v>
      </c>
      <c r="QP388" s="16" t="s">
        <v>865</v>
      </c>
      <c r="QR388" s="16" t="s">
        <v>867</v>
      </c>
      <c r="QT388" s="16" t="s">
        <v>867</v>
      </c>
      <c r="QV388" s="16" t="s">
        <v>865</v>
      </c>
      <c r="QX388" s="16" t="s">
        <v>865</v>
      </c>
      <c r="QY388" s="16" t="s">
        <v>867</v>
      </c>
      <c r="RD388" s="16" t="s">
        <v>865</v>
      </c>
      <c r="RF388" s="16" t="s">
        <v>7708</v>
      </c>
      <c r="RH388" s="16" t="s">
        <v>865</v>
      </c>
      <c r="RJ388" s="16" t="s">
        <v>865</v>
      </c>
      <c r="RN388" s="16" t="s">
        <v>7724</v>
      </c>
      <c r="RP388" s="16" t="s">
        <v>867</v>
      </c>
      <c r="RR388" s="16" t="s">
        <v>7720</v>
      </c>
      <c r="RT388" s="16" t="s">
        <v>7720</v>
      </c>
      <c r="RV388" s="16" t="s">
        <v>7720</v>
      </c>
      <c r="RX388" s="16" t="s">
        <v>7720</v>
      </c>
      <c r="RZ388" s="16" t="s">
        <v>867</v>
      </c>
      <c r="SQ388" s="16" t="s">
        <v>867</v>
      </c>
      <c r="SS388" s="16" t="s">
        <v>7296</v>
      </c>
      <c r="ST388" s="16" t="s">
        <v>864</v>
      </c>
      <c r="TN388" s="16">
        <v>2300</v>
      </c>
      <c r="TO388" s="16">
        <v>0</v>
      </c>
      <c r="TP388" s="16">
        <v>1600</v>
      </c>
      <c r="TQ388" s="16">
        <v>800</v>
      </c>
      <c r="TR388" s="16">
        <v>600</v>
      </c>
      <c r="TS388" s="16">
        <v>250</v>
      </c>
      <c r="TT388" s="16">
        <v>0</v>
      </c>
      <c r="TU388" s="16">
        <v>100</v>
      </c>
      <c r="TV388" s="16">
        <v>500</v>
      </c>
      <c r="TW388" s="16">
        <v>0</v>
      </c>
      <c r="TX388" s="16">
        <v>300</v>
      </c>
      <c r="TZ388" s="16" t="s">
        <v>7364</v>
      </c>
      <c r="UA388" s="16" t="s">
        <v>9348</v>
      </c>
      <c r="UB388" s="16">
        <v>0</v>
      </c>
      <c r="UC388" s="16" t="s">
        <v>844</v>
      </c>
      <c r="UD388" s="16" t="s">
        <v>843</v>
      </c>
      <c r="UE388" s="16" t="s">
        <v>844</v>
      </c>
      <c r="UF388" s="16" t="s">
        <v>844</v>
      </c>
      <c r="UG388" s="16" t="s">
        <v>843</v>
      </c>
      <c r="UH388" s="16" t="s">
        <v>843</v>
      </c>
      <c r="UL388" s="16">
        <v>7000</v>
      </c>
      <c r="VK388" s="16" t="s">
        <v>6102</v>
      </c>
      <c r="VL388" s="16" t="s">
        <v>843</v>
      </c>
      <c r="VM388" s="16" t="s">
        <v>843</v>
      </c>
      <c r="VN388" s="16" t="s">
        <v>843</v>
      </c>
      <c r="VO388" s="16" t="s">
        <v>843</v>
      </c>
      <c r="VP388" s="16" t="s">
        <v>844</v>
      </c>
      <c r="VQ388" s="16" t="s">
        <v>843</v>
      </c>
      <c r="VR388" s="16" t="s">
        <v>843</v>
      </c>
      <c r="VS388" s="16" t="s">
        <v>843</v>
      </c>
      <c r="VT388" s="16" t="s">
        <v>843</v>
      </c>
      <c r="VV388" s="16">
        <v>3800</v>
      </c>
      <c r="VX388" s="16" t="s">
        <v>6028</v>
      </c>
      <c r="VY388" s="16" t="s">
        <v>844</v>
      </c>
      <c r="VZ388" s="16" t="s">
        <v>843</v>
      </c>
      <c r="WA388" s="16" t="s">
        <v>843</v>
      </c>
      <c r="WB388" s="16" t="s">
        <v>843</v>
      </c>
      <c r="WC388" s="16" t="s">
        <v>843</v>
      </c>
      <c r="WD388" s="16" t="s">
        <v>843</v>
      </c>
      <c r="WE388" s="16" t="s">
        <v>843</v>
      </c>
      <c r="WF388" s="16" t="s">
        <v>843</v>
      </c>
      <c r="WH388" s="16">
        <v>3250</v>
      </c>
      <c r="WO388" s="16" t="s">
        <v>6926</v>
      </c>
      <c r="YN388" s="16" t="s">
        <v>864</v>
      </c>
      <c r="YP388" s="16" t="s">
        <v>7990</v>
      </c>
      <c r="YR388" s="16" t="s">
        <v>10744</v>
      </c>
      <c r="YS388" s="16" t="s">
        <v>10745</v>
      </c>
      <c r="YT388" s="16" t="s">
        <v>8694</v>
      </c>
      <c r="YU388" s="16" t="s">
        <v>10746</v>
      </c>
      <c r="YV388" s="16" t="s">
        <v>9148</v>
      </c>
      <c r="YW388" s="16" t="s">
        <v>844</v>
      </c>
      <c r="YX388" s="16" t="s">
        <v>9148</v>
      </c>
      <c r="YY388" s="16" t="s">
        <v>8824</v>
      </c>
      <c r="YZ388" s="16" t="s">
        <v>843</v>
      </c>
      <c r="ZA388" s="16" t="s">
        <v>8813</v>
      </c>
      <c r="ZB388" s="16">
        <v>5758.33</v>
      </c>
      <c r="ZC388" s="16" t="s">
        <v>8832</v>
      </c>
      <c r="ZD388" s="16" t="s">
        <v>843</v>
      </c>
      <c r="ZE388" s="16" t="s">
        <v>10747</v>
      </c>
      <c r="ZF388" s="16" t="s">
        <v>8907</v>
      </c>
      <c r="ZG388" s="16" t="s">
        <v>8722</v>
      </c>
      <c r="ZH388" s="16" t="s">
        <v>8699</v>
      </c>
      <c r="ZI388" s="16" t="s">
        <v>8740</v>
      </c>
      <c r="ZJ388" s="16" t="s">
        <v>843</v>
      </c>
      <c r="ZK388" s="16" t="s">
        <v>843</v>
      </c>
      <c r="ZL388" s="16" t="s">
        <v>8701</v>
      </c>
      <c r="ZM388" s="16" t="s">
        <v>843</v>
      </c>
      <c r="ZN388" s="16" t="s">
        <v>8815</v>
      </c>
      <c r="ZO388" s="16" t="s">
        <v>487</v>
      </c>
      <c r="ZP388" s="16" t="s">
        <v>487</v>
      </c>
      <c r="ZQ388" s="16" t="s">
        <v>487</v>
      </c>
      <c r="ZR388" s="16" t="s">
        <v>486</v>
      </c>
      <c r="ZS388" s="16" t="s">
        <v>8964</v>
      </c>
      <c r="ZT388" s="16" t="s">
        <v>8705</v>
      </c>
      <c r="ZU388" s="16" t="s">
        <v>8706</v>
      </c>
      <c r="ZV388" s="16" t="s">
        <v>487</v>
      </c>
      <c r="ZW388" s="16" t="s">
        <v>843</v>
      </c>
      <c r="ZX388" s="16" t="s">
        <v>844</v>
      </c>
      <c r="ZY388" s="16" t="s">
        <v>1056</v>
      </c>
      <c r="ZZ388" s="16" t="s">
        <v>844</v>
      </c>
      <c r="AAA388" s="16" t="s">
        <v>1056</v>
      </c>
      <c r="AAB388" s="16" t="s">
        <v>843</v>
      </c>
      <c r="AAC388" s="16">
        <v>1</v>
      </c>
      <c r="AAD388" s="16" t="s">
        <v>1056</v>
      </c>
      <c r="AAE388" s="16" t="s">
        <v>844</v>
      </c>
      <c r="AAF388" s="16" t="s">
        <v>843</v>
      </c>
      <c r="AAG388" s="16" t="s">
        <v>843</v>
      </c>
      <c r="AAH388" s="16" t="s">
        <v>843</v>
      </c>
      <c r="AAI388" s="16" t="s">
        <v>843</v>
      </c>
      <c r="AAJ388" s="16" t="s">
        <v>615</v>
      </c>
      <c r="AAK388" s="16" t="s">
        <v>655</v>
      </c>
      <c r="AAL388" s="16" t="s">
        <v>905</v>
      </c>
      <c r="AAM388" s="16" t="s">
        <v>663</v>
      </c>
      <c r="AAN388" s="16" t="s">
        <v>8707</v>
      </c>
      <c r="AAO388" s="16" t="s">
        <v>1018</v>
      </c>
      <c r="AAP388" s="16" t="s">
        <v>8708</v>
      </c>
      <c r="AAQ388" s="16" t="s">
        <v>10654</v>
      </c>
      <c r="AAS388" s="16">
        <v>12034.04</v>
      </c>
      <c r="AAT388" s="16" t="s">
        <v>782</v>
      </c>
      <c r="AAU388" s="16" t="s">
        <v>1068</v>
      </c>
      <c r="AAV388" s="16" t="s">
        <v>782</v>
      </c>
      <c r="AAW388" s="16" t="s">
        <v>782</v>
      </c>
      <c r="AAX388" s="16" t="s">
        <v>844</v>
      </c>
      <c r="AAY388" s="16" t="s">
        <v>8727</v>
      </c>
      <c r="AAZ388" s="16" t="s">
        <v>782</v>
      </c>
      <c r="ABA388" s="16" t="s">
        <v>783</v>
      </c>
      <c r="ABB388" s="16" t="s">
        <v>782</v>
      </c>
      <c r="ABC388" s="16" t="s">
        <v>783</v>
      </c>
      <c r="ABD388" s="16" t="s">
        <v>782</v>
      </c>
      <c r="ABE388" s="16" t="s">
        <v>783</v>
      </c>
      <c r="ABF388" s="16" t="s">
        <v>782</v>
      </c>
      <c r="ABG388" s="16" t="s">
        <v>783</v>
      </c>
      <c r="ABH388" s="16" t="s">
        <v>783</v>
      </c>
      <c r="ABI388" s="16" t="s">
        <v>783</v>
      </c>
      <c r="ABJ388" s="16" t="s">
        <v>783</v>
      </c>
      <c r="ABK388" s="16" t="s">
        <v>782</v>
      </c>
      <c r="ABL388" s="16" t="s">
        <v>8785</v>
      </c>
      <c r="ABM388" s="16" t="s">
        <v>843</v>
      </c>
      <c r="ABN388" s="16" t="s">
        <v>1033</v>
      </c>
      <c r="ABP388" s="16" t="s">
        <v>972</v>
      </c>
      <c r="ABQ388" s="16" t="s">
        <v>4324</v>
      </c>
      <c r="ABR388" s="16" t="s">
        <v>470</v>
      </c>
      <c r="ABS388" s="16" t="s">
        <v>451</v>
      </c>
      <c r="ABT388" s="16" t="s">
        <v>8732</v>
      </c>
      <c r="ABU388" s="16" t="s">
        <v>8732</v>
      </c>
      <c r="ABV388" s="16" t="s">
        <v>487</v>
      </c>
      <c r="ABW388" s="16" t="s">
        <v>487</v>
      </c>
      <c r="ABX388" s="16" t="s">
        <v>894</v>
      </c>
      <c r="ABY388" s="16" t="s">
        <v>486</v>
      </c>
      <c r="ABZ388" s="16" t="s">
        <v>486</v>
      </c>
      <c r="ACA388" s="16" t="s">
        <v>759</v>
      </c>
      <c r="ACB388" s="16" t="s">
        <v>774</v>
      </c>
      <c r="ACC388" s="16" t="s">
        <v>737</v>
      </c>
      <c r="ACD388" s="16" t="s">
        <v>486</v>
      </c>
      <c r="ACE388" s="16" t="s">
        <v>487</v>
      </c>
      <c r="ACG388" s="16" t="s">
        <v>1014</v>
      </c>
      <c r="ACH388" s="16" t="s">
        <v>1009</v>
      </c>
      <c r="ACI388" s="16" t="s">
        <v>462</v>
      </c>
      <c r="ACJ388" s="16">
        <v>0.79400000000000004</v>
      </c>
      <c r="ACK388" s="16" t="s">
        <v>482</v>
      </c>
      <c r="ACL388" s="16" t="s">
        <v>738</v>
      </c>
      <c r="ACM388" s="16" t="s">
        <v>1189</v>
      </c>
      <c r="ACN388" s="16" t="s">
        <v>1169</v>
      </c>
      <c r="ACO388" s="16" t="s">
        <v>1856</v>
      </c>
      <c r="ACP388" s="16">
        <v>3250</v>
      </c>
      <c r="ACQ388" s="16" t="s">
        <v>1202</v>
      </c>
      <c r="ACR388" s="16" t="s">
        <v>1644</v>
      </c>
      <c r="ACS388" s="16" t="s">
        <v>676</v>
      </c>
      <c r="ACT388" s="16" t="s">
        <v>1522</v>
      </c>
      <c r="ACU388" s="16" t="s">
        <v>831</v>
      </c>
      <c r="ACV388" s="16" t="s">
        <v>8756</v>
      </c>
      <c r="ACW388" s="16" t="s">
        <v>451</v>
      </c>
      <c r="ACX388" s="16" t="s">
        <v>1916</v>
      </c>
      <c r="ACY388" s="16" t="s">
        <v>1949</v>
      </c>
      <c r="ACZ388" s="16">
        <v>1</v>
      </c>
      <c r="ADA388" s="16">
        <v>1</v>
      </c>
      <c r="ADB388" s="16">
        <v>1</v>
      </c>
      <c r="ADC388" s="16">
        <v>1</v>
      </c>
      <c r="ADD388" s="16">
        <v>1</v>
      </c>
      <c r="ADE388" s="16" t="s">
        <v>8712</v>
      </c>
      <c r="ADF388" s="16">
        <v>0</v>
      </c>
      <c r="ADG388" s="16" t="s">
        <v>486</v>
      </c>
      <c r="ADH388" s="16">
        <v>3</v>
      </c>
      <c r="ADI388" s="16" t="s">
        <v>486</v>
      </c>
      <c r="ADJ388" s="16" t="s">
        <v>1743</v>
      </c>
      <c r="ADK388" s="16" t="s">
        <v>13194</v>
      </c>
      <c r="ADL388" s="16" t="s">
        <v>1762</v>
      </c>
      <c r="ADM388" s="16" t="s">
        <v>13195</v>
      </c>
      <c r="ADN388" s="16" t="s">
        <v>1764</v>
      </c>
      <c r="ADO388" s="16" t="s">
        <v>1766</v>
      </c>
      <c r="ADP388" s="16" t="s">
        <v>13196</v>
      </c>
      <c r="ADQ388" s="16" t="s">
        <v>13196</v>
      </c>
      <c r="ADR388" s="16" t="s">
        <v>13194</v>
      </c>
      <c r="ADS388" s="16" t="s">
        <v>13196</v>
      </c>
      <c r="ADU388" s="16" t="s">
        <v>8817</v>
      </c>
      <c r="ADW388" s="16" t="s">
        <v>8729</v>
      </c>
      <c r="ADY388" s="16" t="s">
        <v>1062</v>
      </c>
      <c r="AEA388" s="16">
        <v>5758.3333333333303</v>
      </c>
      <c r="AEC388" s="16" t="s">
        <v>1059</v>
      </c>
      <c r="AED388" s="16">
        <v>4011.35</v>
      </c>
      <c r="AEE388" s="16" t="s">
        <v>952</v>
      </c>
      <c r="AEG388" s="16">
        <v>7050</v>
      </c>
      <c r="AEI388" s="16">
        <v>766.67</v>
      </c>
      <c r="AEK388" s="16">
        <v>533.33000000000004</v>
      </c>
      <c r="AEL388" s="16">
        <v>266.67</v>
      </c>
      <c r="AEM388" s="16">
        <v>166.67</v>
      </c>
      <c r="AEN388" s="16">
        <v>200</v>
      </c>
      <c r="AEO388" s="16">
        <v>83.33</v>
      </c>
      <c r="AEP388" s="16">
        <v>33.33</v>
      </c>
    </row>
    <row r="389" spans="1:822" x14ac:dyDescent="0.25">
      <c r="A389" s="30">
        <v>45834</v>
      </c>
      <c r="B389" s="16" t="s">
        <v>10748</v>
      </c>
      <c r="C389" s="16" t="s">
        <v>867</v>
      </c>
      <c r="D389" s="16" t="s">
        <v>867</v>
      </c>
      <c r="E389" s="16">
        <v>56</v>
      </c>
      <c r="F389" s="16" t="s">
        <v>8153</v>
      </c>
      <c r="G389" s="16" t="s">
        <v>4113</v>
      </c>
      <c r="I389" s="16" t="s">
        <v>4174</v>
      </c>
      <c r="Z389" s="16" t="s">
        <v>988</v>
      </c>
      <c r="AA389" s="16" t="s">
        <v>474</v>
      </c>
      <c r="AB389" s="16">
        <v>2</v>
      </c>
      <c r="AC389" s="16" t="s">
        <v>844</v>
      </c>
      <c r="AD389" s="16" t="s">
        <v>843</v>
      </c>
      <c r="AE389" s="16" t="s">
        <v>843</v>
      </c>
      <c r="AF389" s="16" t="s">
        <v>844</v>
      </c>
      <c r="AG389" s="16" t="s">
        <v>844</v>
      </c>
      <c r="AH389" s="16" t="s">
        <v>844</v>
      </c>
      <c r="AI389" s="16" t="s">
        <v>844</v>
      </c>
      <c r="AJ389" s="16" t="s">
        <v>843</v>
      </c>
      <c r="AK389" s="16" t="s">
        <v>843</v>
      </c>
      <c r="AM389" s="16" t="s">
        <v>737</v>
      </c>
      <c r="AN389" s="16" t="s">
        <v>759</v>
      </c>
      <c r="AP389" s="16" t="s">
        <v>768</v>
      </c>
      <c r="AR389" s="16" t="s">
        <v>6910</v>
      </c>
      <c r="BB389" s="16">
        <v>3</v>
      </c>
      <c r="BC389" s="16" t="s">
        <v>7878</v>
      </c>
      <c r="BE389" s="16" t="s">
        <v>5098</v>
      </c>
      <c r="BV389" s="16" t="s">
        <v>4433</v>
      </c>
      <c r="BW389" s="16" t="s">
        <v>844</v>
      </c>
      <c r="BX389" s="16" t="s">
        <v>843</v>
      </c>
      <c r="BY389" s="16" t="s">
        <v>843</v>
      </c>
      <c r="BZ389" s="16" t="s">
        <v>843</v>
      </c>
      <c r="CA389" s="16" t="s">
        <v>843</v>
      </c>
      <c r="CB389" s="16" t="s">
        <v>843</v>
      </c>
      <c r="CC389" s="16" t="s">
        <v>843</v>
      </c>
      <c r="CD389" s="16" t="s">
        <v>843</v>
      </c>
      <c r="CE389" s="16" t="s">
        <v>843</v>
      </c>
      <c r="CF389" s="16" t="s">
        <v>843</v>
      </c>
      <c r="CG389" s="16" t="s">
        <v>843</v>
      </c>
      <c r="CH389" s="16" t="s">
        <v>843</v>
      </c>
      <c r="CI389" s="16" t="s">
        <v>843</v>
      </c>
      <c r="CJ389" s="16" t="s">
        <v>843</v>
      </c>
      <c r="CK389" s="16" t="s">
        <v>843</v>
      </c>
      <c r="CP389" s="16" t="s">
        <v>865</v>
      </c>
      <c r="DX389" s="16" t="s">
        <v>7842</v>
      </c>
      <c r="DY389" s="16" t="s">
        <v>867</v>
      </c>
      <c r="GC389" s="16" t="s">
        <v>5330</v>
      </c>
      <c r="GF389" s="16" t="s">
        <v>867</v>
      </c>
      <c r="GG389" s="16" t="s">
        <v>867</v>
      </c>
      <c r="GV389" s="16" t="s">
        <v>9607</v>
      </c>
      <c r="GW389" s="16" t="s">
        <v>843</v>
      </c>
      <c r="GX389" s="16" t="s">
        <v>844</v>
      </c>
      <c r="GY389" s="16" t="s">
        <v>843</v>
      </c>
      <c r="GZ389" s="16" t="s">
        <v>844</v>
      </c>
      <c r="HA389" s="16" t="s">
        <v>843</v>
      </c>
      <c r="HB389" s="16" t="s">
        <v>843</v>
      </c>
      <c r="HC389" s="16" t="s">
        <v>843</v>
      </c>
      <c r="HD389" s="16" t="s">
        <v>843</v>
      </c>
      <c r="HE389" s="16" t="s">
        <v>843</v>
      </c>
      <c r="HF389" s="16" t="s">
        <v>843</v>
      </c>
      <c r="HH389" s="16" t="s">
        <v>5456</v>
      </c>
      <c r="HK389" s="16" t="s">
        <v>864</v>
      </c>
      <c r="HM389" s="16" t="s">
        <v>865</v>
      </c>
      <c r="HZ389" s="16" t="s">
        <v>7944</v>
      </c>
      <c r="KE389" s="16" t="s">
        <v>5582</v>
      </c>
      <c r="KG389" s="16" t="s">
        <v>7018</v>
      </c>
      <c r="KH389" s="16" t="s">
        <v>7033</v>
      </c>
      <c r="KI389" s="16" t="s">
        <v>865</v>
      </c>
      <c r="LG389" s="16" t="s">
        <v>867</v>
      </c>
      <c r="LH389" s="16" t="s">
        <v>867</v>
      </c>
      <c r="LI389" s="16" t="s">
        <v>867</v>
      </c>
      <c r="LJ389" s="16" t="s">
        <v>867</v>
      </c>
      <c r="LK389" s="16" t="s">
        <v>867</v>
      </c>
      <c r="LL389" s="16" t="s">
        <v>9733</v>
      </c>
      <c r="LM389" s="16" t="s">
        <v>844</v>
      </c>
      <c r="LN389" s="16" t="s">
        <v>843</v>
      </c>
      <c r="LO389" s="16" t="s">
        <v>844</v>
      </c>
      <c r="LP389" s="16" t="s">
        <v>843</v>
      </c>
      <c r="LQ389" s="16" t="s">
        <v>843</v>
      </c>
      <c r="LR389" s="16" t="s">
        <v>843</v>
      </c>
      <c r="LS389" s="16" t="s">
        <v>843</v>
      </c>
      <c r="LT389" s="16" t="s">
        <v>843</v>
      </c>
      <c r="LU389" s="16" t="s">
        <v>843</v>
      </c>
      <c r="LV389" s="16" t="s">
        <v>843</v>
      </c>
      <c r="LW389" s="16" t="s">
        <v>843</v>
      </c>
      <c r="LX389" s="16" t="s">
        <v>843</v>
      </c>
      <c r="LY389" s="16" t="s">
        <v>843</v>
      </c>
      <c r="LZ389" s="16" t="s">
        <v>843</v>
      </c>
      <c r="MA389" s="16" t="s">
        <v>843</v>
      </c>
      <c r="MC389" s="16" t="s">
        <v>5694</v>
      </c>
      <c r="MD389" s="16" t="s">
        <v>844</v>
      </c>
      <c r="ME389" s="16" t="s">
        <v>843</v>
      </c>
      <c r="MF389" s="16" t="s">
        <v>843</v>
      </c>
      <c r="MG389" s="16" t="s">
        <v>843</v>
      </c>
      <c r="MH389" s="16" t="s">
        <v>843</v>
      </c>
      <c r="MI389" s="16" t="s">
        <v>843</v>
      </c>
      <c r="MJ389" s="16" t="s">
        <v>843</v>
      </c>
      <c r="MK389" s="16" t="s">
        <v>843</v>
      </c>
      <c r="ML389" s="16" t="s">
        <v>843</v>
      </c>
      <c r="MM389" s="16" t="s">
        <v>843</v>
      </c>
      <c r="MN389" s="16" t="s">
        <v>843</v>
      </c>
      <c r="MO389" s="16" t="s">
        <v>843</v>
      </c>
      <c r="MP389" s="16" t="s">
        <v>843</v>
      </c>
      <c r="MQ389" s="16" t="s">
        <v>843</v>
      </c>
      <c r="MR389" s="16" t="s">
        <v>843</v>
      </c>
      <c r="MS389" s="16" t="s">
        <v>843</v>
      </c>
      <c r="MT389" s="16" t="s">
        <v>843</v>
      </c>
      <c r="MU389" s="16" t="s">
        <v>843</v>
      </c>
      <c r="MV389" s="16" t="s">
        <v>843</v>
      </c>
      <c r="MX389" s="16" t="s">
        <v>5694</v>
      </c>
      <c r="MY389" s="16" t="s">
        <v>844</v>
      </c>
      <c r="MZ389" s="16" t="s">
        <v>843</v>
      </c>
      <c r="NA389" s="16" t="s">
        <v>843</v>
      </c>
      <c r="NB389" s="16" t="s">
        <v>843</v>
      </c>
      <c r="NC389" s="16" t="s">
        <v>843</v>
      </c>
      <c r="ND389" s="16" t="s">
        <v>843</v>
      </c>
      <c r="NE389" s="16" t="s">
        <v>843</v>
      </c>
      <c r="NF389" s="16" t="s">
        <v>843</v>
      </c>
      <c r="NG389" s="16" t="s">
        <v>843</v>
      </c>
      <c r="NH389" s="16" t="s">
        <v>843</v>
      </c>
      <c r="NI389" s="16" t="s">
        <v>843</v>
      </c>
      <c r="NJ389" s="16" t="s">
        <v>843</v>
      </c>
      <c r="NK389" s="16" t="s">
        <v>843</v>
      </c>
      <c r="NL389" s="16" t="s">
        <v>843</v>
      </c>
      <c r="NM389" s="16" t="s">
        <v>843</v>
      </c>
      <c r="NN389" s="16" t="s">
        <v>843</v>
      </c>
      <c r="NO389" s="16" t="s">
        <v>843</v>
      </c>
      <c r="NP389" s="16" t="s">
        <v>843</v>
      </c>
      <c r="NQ389" s="16" t="s">
        <v>843</v>
      </c>
      <c r="PC389" s="16" t="s">
        <v>865</v>
      </c>
      <c r="PD389" s="16" t="s">
        <v>865</v>
      </c>
      <c r="PY389" s="16" t="s">
        <v>867</v>
      </c>
      <c r="PZ389" s="16">
        <v>1</v>
      </c>
      <c r="QP389" s="16" t="s">
        <v>867</v>
      </c>
      <c r="QR389" s="16" t="s">
        <v>867</v>
      </c>
      <c r="QT389" s="16" t="s">
        <v>867</v>
      </c>
      <c r="QV389" s="16" t="s">
        <v>864</v>
      </c>
      <c r="QX389" s="16" t="s">
        <v>867</v>
      </c>
      <c r="QY389" s="16" t="s">
        <v>867</v>
      </c>
      <c r="RD389" s="16" t="s">
        <v>865</v>
      </c>
      <c r="RF389" s="16" t="s">
        <v>865</v>
      </c>
      <c r="RH389" s="16" t="s">
        <v>865</v>
      </c>
      <c r="RJ389" s="16" t="s">
        <v>865</v>
      </c>
      <c r="RN389" s="16" t="s">
        <v>867</v>
      </c>
      <c r="RP389" s="16" t="s">
        <v>867</v>
      </c>
      <c r="RR389" s="16" t="s">
        <v>867</v>
      </c>
      <c r="RT389" s="16" t="s">
        <v>867</v>
      </c>
      <c r="RV389" s="16" t="s">
        <v>867</v>
      </c>
      <c r="RX389" s="16" t="s">
        <v>867</v>
      </c>
      <c r="RZ389" s="16" t="s">
        <v>867</v>
      </c>
      <c r="SQ389" s="16" t="s">
        <v>867</v>
      </c>
      <c r="SS389" s="16" t="s">
        <v>7305</v>
      </c>
      <c r="ST389" s="16" t="s">
        <v>7764</v>
      </c>
      <c r="TN389" s="16">
        <v>5000</v>
      </c>
      <c r="TP389" s="16">
        <v>1300</v>
      </c>
      <c r="TR389" s="16">
        <v>400</v>
      </c>
      <c r="TS389" s="16">
        <v>300</v>
      </c>
      <c r="TU389" s="16">
        <v>3000</v>
      </c>
      <c r="TZ389" s="16" t="s">
        <v>7370</v>
      </c>
      <c r="UA389" s="16" t="s">
        <v>5938</v>
      </c>
      <c r="UB389" s="16">
        <v>1</v>
      </c>
      <c r="UC389" s="16" t="s">
        <v>843</v>
      </c>
      <c r="UD389" s="16" t="s">
        <v>843</v>
      </c>
      <c r="UE389" s="16" t="s">
        <v>843</v>
      </c>
      <c r="UF389" s="16" t="s">
        <v>843</v>
      </c>
      <c r="UG389" s="16" t="s">
        <v>843</v>
      </c>
      <c r="UH389" s="16" t="s">
        <v>843</v>
      </c>
      <c r="WO389" s="16" t="s">
        <v>6926</v>
      </c>
      <c r="YN389" s="16" t="s">
        <v>7040</v>
      </c>
      <c r="YP389" s="16" t="s">
        <v>7978</v>
      </c>
      <c r="YR389" s="16" t="s">
        <v>10749</v>
      </c>
      <c r="YS389" s="16" t="s">
        <v>10750</v>
      </c>
      <c r="YT389" s="16" t="s">
        <v>8694</v>
      </c>
      <c r="YU389" s="16" t="s">
        <v>10751</v>
      </c>
      <c r="YV389" s="16" t="s">
        <v>8696</v>
      </c>
      <c r="YW389" s="16" t="s">
        <v>844</v>
      </c>
      <c r="YX389" s="16" t="s">
        <v>8696</v>
      </c>
      <c r="ZE389" s="16" t="s">
        <v>843</v>
      </c>
      <c r="ZO389" s="16" t="s">
        <v>487</v>
      </c>
      <c r="ZP389" s="16" t="s">
        <v>487</v>
      </c>
      <c r="ZQ389" s="16" t="s">
        <v>487</v>
      </c>
      <c r="ZR389" s="16" t="s">
        <v>486</v>
      </c>
      <c r="ZS389" s="16" t="s">
        <v>8874</v>
      </c>
      <c r="ZT389" s="16" t="s">
        <v>8705</v>
      </c>
      <c r="ZU389" s="16" t="s">
        <v>8706</v>
      </c>
      <c r="ZV389" s="16" t="s">
        <v>487</v>
      </c>
      <c r="ZW389" s="16" t="s">
        <v>843</v>
      </c>
      <c r="ZX389" s="16" t="s">
        <v>1056</v>
      </c>
      <c r="ZY389" s="16" t="s">
        <v>844</v>
      </c>
      <c r="ZZ389" s="16" t="s">
        <v>844</v>
      </c>
      <c r="AAA389" s="16" t="s">
        <v>843</v>
      </c>
      <c r="AAB389" s="16" t="s">
        <v>843</v>
      </c>
      <c r="AAC389" s="16">
        <v>0</v>
      </c>
      <c r="AAD389" s="16" t="s">
        <v>844</v>
      </c>
      <c r="AAE389" s="16" t="s">
        <v>844</v>
      </c>
      <c r="AAF389" s="16" t="s">
        <v>843</v>
      </c>
      <c r="AAG389" s="16" t="s">
        <v>843</v>
      </c>
      <c r="AAH389" s="16" t="s">
        <v>843</v>
      </c>
      <c r="AAI389" s="16" t="s">
        <v>843</v>
      </c>
      <c r="AAJ389" s="16" t="s">
        <v>600</v>
      </c>
      <c r="AAK389" s="16" t="s">
        <v>655</v>
      </c>
      <c r="AAL389" s="16" t="s">
        <v>905</v>
      </c>
      <c r="AAM389" s="16" t="s">
        <v>663</v>
      </c>
      <c r="AAN389" s="16" t="s">
        <v>8707</v>
      </c>
      <c r="AAO389" s="16" t="s">
        <v>1018</v>
      </c>
      <c r="AAP389" s="16" t="s">
        <v>8708</v>
      </c>
      <c r="AAT389" s="16" t="s">
        <v>782</v>
      </c>
      <c r="AAU389" s="16" t="s">
        <v>782</v>
      </c>
      <c r="AAV389" s="16" t="s">
        <v>782</v>
      </c>
      <c r="AAW389" s="16" t="s">
        <v>782</v>
      </c>
      <c r="AAX389" s="16" t="s">
        <v>843</v>
      </c>
      <c r="AAY389" s="16" t="s">
        <v>8710</v>
      </c>
      <c r="AAZ389" s="16" t="s">
        <v>782</v>
      </c>
      <c r="ABA389" s="16" t="s">
        <v>782</v>
      </c>
      <c r="ABB389" s="16" t="s">
        <v>782</v>
      </c>
      <c r="ABC389" s="16" t="s">
        <v>782</v>
      </c>
      <c r="ABD389" s="16" t="s">
        <v>782</v>
      </c>
      <c r="ABF389" s="16" t="s">
        <v>782</v>
      </c>
      <c r="ABG389" s="16" t="s">
        <v>782</v>
      </c>
      <c r="ABH389" s="16" t="s">
        <v>782</v>
      </c>
      <c r="ABI389" s="16" t="s">
        <v>782</v>
      </c>
      <c r="ABJ389" s="16" t="s">
        <v>782</v>
      </c>
      <c r="ABK389" s="16" t="s">
        <v>782</v>
      </c>
      <c r="ABL389" s="16" t="s">
        <v>843</v>
      </c>
      <c r="ABM389" s="16" t="s">
        <v>844</v>
      </c>
      <c r="ABN389" s="16" t="s">
        <v>1034</v>
      </c>
      <c r="ABP389" s="16" t="s">
        <v>972</v>
      </c>
      <c r="ABQ389" s="16" t="s">
        <v>4309</v>
      </c>
      <c r="ABR389" s="16" t="s">
        <v>474</v>
      </c>
      <c r="ABS389" s="16" t="s">
        <v>451</v>
      </c>
      <c r="ABT389" s="16" t="s">
        <v>1056</v>
      </c>
      <c r="ABU389" s="16" t="s">
        <v>1056</v>
      </c>
      <c r="ABV389" s="16" t="s">
        <v>487</v>
      </c>
      <c r="ABW389" s="16" t="s">
        <v>487</v>
      </c>
      <c r="ABX389" s="16" t="s">
        <v>894</v>
      </c>
      <c r="ABY389" s="16" t="s">
        <v>486</v>
      </c>
      <c r="ABZ389" s="16" t="s">
        <v>486</v>
      </c>
      <c r="ACA389" s="16" t="s">
        <v>759</v>
      </c>
      <c r="ACB389" s="16" t="s">
        <v>768</v>
      </c>
      <c r="ACC389" s="16" t="s">
        <v>737</v>
      </c>
      <c r="ACD389" s="16" t="s">
        <v>487</v>
      </c>
      <c r="ACE389" s="16" t="s">
        <v>486</v>
      </c>
      <c r="ACG389" s="16" t="s">
        <v>1014</v>
      </c>
      <c r="ACH389" s="16" t="s">
        <v>1009</v>
      </c>
      <c r="ACI389" s="16" t="s">
        <v>462</v>
      </c>
      <c r="ACJ389" s="16">
        <v>1.1910000000000001</v>
      </c>
      <c r="ACK389" s="16" t="s">
        <v>478</v>
      </c>
      <c r="ACL389" s="16" t="s">
        <v>740</v>
      </c>
      <c r="ACM389" s="16" t="s">
        <v>1192</v>
      </c>
      <c r="ACN389" s="16" t="s">
        <v>1169</v>
      </c>
      <c r="ACO389" s="16" t="s">
        <v>1857</v>
      </c>
      <c r="ACQ389" s="16" t="s">
        <v>1202</v>
      </c>
      <c r="ACR389" s="16" t="s">
        <v>1645</v>
      </c>
      <c r="ACS389" s="16" t="s">
        <v>676</v>
      </c>
      <c r="ACT389" s="16" t="s">
        <v>1522</v>
      </c>
      <c r="ACU389" s="16" t="s">
        <v>833</v>
      </c>
      <c r="ACV389" s="16" t="s">
        <v>8711</v>
      </c>
      <c r="ACW389" s="16" t="s">
        <v>451</v>
      </c>
      <c r="ACX389" s="16" t="s">
        <v>1914</v>
      </c>
      <c r="ACY389" s="16" t="s">
        <v>1947</v>
      </c>
      <c r="ACZ389" s="16">
        <v>1</v>
      </c>
      <c r="ADA389" s="16">
        <v>1</v>
      </c>
      <c r="ADB389" s="16">
        <v>1</v>
      </c>
      <c r="ADC389" s="16">
        <v>1</v>
      </c>
      <c r="ADD389" s="16">
        <v>1</v>
      </c>
      <c r="ADE389" s="16" t="s">
        <v>8712</v>
      </c>
      <c r="ADF389" s="16">
        <v>0</v>
      </c>
      <c r="ADG389" s="16" t="s">
        <v>486</v>
      </c>
      <c r="ADH389" s="16">
        <v>1</v>
      </c>
      <c r="ADI389" s="16" t="s">
        <v>1553</v>
      </c>
      <c r="ADJ389" s="16" t="s">
        <v>1744</v>
      </c>
      <c r="ADL389" s="16" t="s">
        <v>1761</v>
      </c>
      <c r="ADN389" s="16" t="s">
        <v>13196</v>
      </c>
      <c r="ADO389" s="16" t="s">
        <v>1766</v>
      </c>
      <c r="ADP389" s="16" t="s">
        <v>1743</v>
      </c>
      <c r="AEB389" s="16">
        <v>10000</v>
      </c>
      <c r="AEE389" s="16" t="s">
        <v>953</v>
      </c>
      <c r="AEI389" s="16">
        <v>2500</v>
      </c>
      <c r="AEK389" s="16">
        <v>650</v>
      </c>
      <c r="AEN389" s="16">
        <v>200</v>
      </c>
      <c r="AEO389" s="16">
        <v>150</v>
      </c>
      <c r="AEP389" s="16">
        <v>1500</v>
      </c>
    </row>
    <row r="390" spans="1:822" x14ac:dyDescent="0.25">
      <c r="A390" s="30">
        <v>45834</v>
      </c>
      <c r="B390" s="16" t="s">
        <v>10752</v>
      </c>
      <c r="C390" s="16" t="s">
        <v>867</v>
      </c>
      <c r="D390" s="16" t="s">
        <v>867</v>
      </c>
      <c r="E390" s="16">
        <v>30</v>
      </c>
      <c r="F390" s="16" t="s">
        <v>8153</v>
      </c>
      <c r="G390" s="16" t="s">
        <v>4113</v>
      </c>
      <c r="I390" s="16" t="s">
        <v>4162</v>
      </c>
      <c r="Z390" s="16" t="s">
        <v>993</v>
      </c>
      <c r="AA390" s="16" t="s">
        <v>470</v>
      </c>
      <c r="AB390" s="16">
        <v>2</v>
      </c>
      <c r="AC390" s="16" t="s">
        <v>844</v>
      </c>
      <c r="AD390" s="16" t="s">
        <v>844</v>
      </c>
      <c r="AE390" s="16" t="s">
        <v>843</v>
      </c>
      <c r="AF390" s="16" t="s">
        <v>844</v>
      </c>
      <c r="AG390" s="16" t="s">
        <v>843</v>
      </c>
      <c r="AH390" s="16" t="s">
        <v>1056</v>
      </c>
      <c r="AI390" s="16" t="s">
        <v>843</v>
      </c>
      <c r="AJ390" s="16" t="s">
        <v>843</v>
      </c>
      <c r="AK390" s="16" t="s">
        <v>843</v>
      </c>
      <c r="AM390" s="16" t="s">
        <v>737</v>
      </c>
      <c r="AN390" s="16" t="s">
        <v>759</v>
      </c>
      <c r="AP390" s="16" t="s">
        <v>768</v>
      </c>
      <c r="AR390" s="16" t="s">
        <v>6910</v>
      </c>
      <c r="BB390" s="16">
        <v>2</v>
      </c>
      <c r="BC390" s="16" t="s">
        <v>7869</v>
      </c>
      <c r="BE390" s="16" t="s">
        <v>5101</v>
      </c>
      <c r="BV390" s="16" t="s">
        <v>4433</v>
      </c>
      <c r="BW390" s="16" t="s">
        <v>844</v>
      </c>
      <c r="BX390" s="16" t="s">
        <v>843</v>
      </c>
      <c r="BY390" s="16" t="s">
        <v>843</v>
      </c>
      <c r="BZ390" s="16" t="s">
        <v>843</v>
      </c>
      <c r="CA390" s="16" t="s">
        <v>843</v>
      </c>
      <c r="CB390" s="16" t="s">
        <v>843</v>
      </c>
      <c r="CC390" s="16" t="s">
        <v>843</v>
      </c>
      <c r="CD390" s="16" t="s">
        <v>843</v>
      </c>
      <c r="CE390" s="16" t="s">
        <v>843</v>
      </c>
      <c r="CF390" s="16" t="s">
        <v>843</v>
      </c>
      <c r="CG390" s="16" t="s">
        <v>843</v>
      </c>
      <c r="CH390" s="16" t="s">
        <v>843</v>
      </c>
      <c r="CI390" s="16" t="s">
        <v>843</v>
      </c>
      <c r="CJ390" s="16" t="s">
        <v>843</v>
      </c>
      <c r="CK390" s="16" t="s">
        <v>843</v>
      </c>
      <c r="CP390" s="16" t="s">
        <v>867</v>
      </c>
      <c r="CQ390" s="16" t="s">
        <v>5191</v>
      </c>
      <c r="CR390" s="16" t="s">
        <v>844</v>
      </c>
      <c r="CS390" s="16" t="s">
        <v>843</v>
      </c>
      <c r="CT390" s="16" t="s">
        <v>843</v>
      </c>
      <c r="CU390" s="16" t="s">
        <v>843</v>
      </c>
      <c r="CV390" s="16" t="s">
        <v>843</v>
      </c>
      <c r="CW390" s="16" t="s">
        <v>843</v>
      </c>
      <c r="CX390" s="16" t="s">
        <v>843</v>
      </c>
      <c r="CY390" s="16" t="s">
        <v>843</v>
      </c>
      <c r="CZ390" s="16" t="s">
        <v>843</v>
      </c>
      <c r="DA390" s="16" t="s">
        <v>5184</v>
      </c>
      <c r="DX390" s="16" t="s">
        <v>7842</v>
      </c>
      <c r="DY390" s="16" t="s">
        <v>864</v>
      </c>
      <c r="GC390" s="16" t="s">
        <v>5342</v>
      </c>
      <c r="GF390" s="16" t="s">
        <v>6818</v>
      </c>
      <c r="GG390" s="16" t="s">
        <v>867</v>
      </c>
      <c r="GV390" s="16" t="s">
        <v>5449</v>
      </c>
      <c r="GW390" s="16" t="s">
        <v>843</v>
      </c>
      <c r="GX390" s="16" t="s">
        <v>843</v>
      </c>
      <c r="GY390" s="16" t="s">
        <v>843</v>
      </c>
      <c r="GZ390" s="16" t="s">
        <v>844</v>
      </c>
      <c r="HA390" s="16" t="s">
        <v>843</v>
      </c>
      <c r="HB390" s="16" t="s">
        <v>843</v>
      </c>
      <c r="HC390" s="16" t="s">
        <v>843</v>
      </c>
      <c r="HD390" s="16" t="s">
        <v>843</v>
      </c>
      <c r="HE390" s="16" t="s">
        <v>843</v>
      </c>
      <c r="HF390" s="16" t="s">
        <v>843</v>
      </c>
      <c r="HH390" s="16" t="s">
        <v>5459</v>
      </c>
      <c r="HK390" s="16" t="s">
        <v>865</v>
      </c>
      <c r="HM390" s="16" t="s">
        <v>865</v>
      </c>
      <c r="HZ390" s="16" t="s">
        <v>7947</v>
      </c>
      <c r="KE390" s="16" t="s">
        <v>5585</v>
      </c>
      <c r="KG390" s="16" t="s">
        <v>7018</v>
      </c>
      <c r="KH390" s="16" t="s">
        <v>864</v>
      </c>
      <c r="KI390" s="16" t="s">
        <v>865</v>
      </c>
      <c r="LG390" s="16" t="s">
        <v>867</v>
      </c>
      <c r="LH390" s="16" t="s">
        <v>865</v>
      </c>
      <c r="LI390" s="16" t="s">
        <v>865</v>
      </c>
      <c r="LJ390" s="16" t="s">
        <v>867</v>
      </c>
      <c r="LK390" s="16" t="s">
        <v>867</v>
      </c>
      <c r="LL390" s="16" t="s">
        <v>10753</v>
      </c>
      <c r="LM390" s="16" t="s">
        <v>844</v>
      </c>
      <c r="LN390" s="16" t="s">
        <v>843</v>
      </c>
      <c r="LO390" s="16" t="s">
        <v>843</v>
      </c>
      <c r="LP390" s="16" t="s">
        <v>844</v>
      </c>
      <c r="LQ390" s="16" t="s">
        <v>844</v>
      </c>
      <c r="LR390" s="16" t="s">
        <v>843</v>
      </c>
      <c r="LS390" s="16" t="s">
        <v>843</v>
      </c>
      <c r="LT390" s="16" t="s">
        <v>843</v>
      </c>
      <c r="LU390" s="16" t="s">
        <v>843</v>
      </c>
      <c r="LV390" s="16" t="s">
        <v>843</v>
      </c>
      <c r="LW390" s="16" t="s">
        <v>843</v>
      </c>
      <c r="LX390" s="16" t="s">
        <v>843</v>
      </c>
      <c r="LY390" s="16" t="s">
        <v>843</v>
      </c>
      <c r="LZ390" s="16" t="s">
        <v>843</v>
      </c>
      <c r="MA390" s="16" t="s">
        <v>843</v>
      </c>
      <c r="MC390" s="16" t="s">
        <v>5694</v>
      </c>
      <c r="MD390" s="16" t="s">
        <v>844</v>
      </c>
      <c r="ME390" s="16" t="s">
        <v>843</v>
      </c>
      <c r="MF390" s="16" t="s">
        <v>843</v>
      </c>
      <c r="MG390" s="16" t="s">
        <v>843</v>
      </c>
      <c r="MH390" s="16" t="s">
        <v>843</v>
      </c>
      <c r="MI390" s="16" t="s">
        <v>843</v>
      </c>
      <c r="MJ390" s="16" t="s">
        <v>843</v>
      </c>
      <c r="MK390" s="16" t="s">
        <v>843</v>
      </c>
      <c r="ML390" s="16" t="s">
        <v>843</v>
      </c>
      <c r="MM390" s="16" t="s">
        <v>843</v>
      </c>
      <c r="MN390" s="16" t="s">
        <v>843</v>
      </c>
      <c r="MO390" s="16" t="s">
        <v>843</v>
      </c>
      <c r="MP390" s="16" t="s">
        <v>843</v>
      </c>
      <c r="MQ390" s="16" t="s">
        <v>843</v>
      </c>
      <c r="MR390" s="16" t="s">
        <v>843</v>
      </c>
      <c r="MS390" s="16" t="s">
        <v>843</v>
      </c>
      <c r="MT390" s="16" t="s">
        <v>843</v>
      </c>
      <c r="MU390" s="16" t="s">
        <v>843</v>
      </c>
      <c r="MV390" s="16" t="s">
        <v>843</v>
      </c>
      <c r="OK390" s="16" t="s">
        <v>5694</v>
      </c>
      <c r="OL390" s="16" t="s">
        <v>844</v>
      </c>
      <c r="OM390" s="16" t="s">
        <v>843</v>
      </c>
      <c r="ON390" s="16" t="s">
        <v>843</v>
      </c>
      <c r="OO390" s="16" t="s">
        <v>843</v>
      </c>
      <c r="OP390" s="16" t="s">
        <v>843</v>
      </c>
      <c r="OQ390" s="16" t="s">
        <v>843</v>
      </c>
      <c r="OR390" s="16" t="s">
        <v>843</v>
      </c>
      <c r="OS390" s="16" t="s">
        <v>843</v>
      </c>
      <c r="OT390" s="16" t="s">
        <v>843</v>
      </c>
      <c r="OU390" s="16" t="s">
        <v>843</v>
      </c>
      <c r="OV390" s="16" t="s">
        <v>843</v>
      </c>
      <c r="OW390" s="16" t="s">
        <v>843</v>
      </c>
      <c r="OX390" s="16" t="s">
        <v>843</v>
      </c>
      <c r="OY390" s="16" t="s">
        <v>843</v>
      </c>
      <c r="OZ390" s="16" t="s">
        <v>843</v>
      </c>
      <c r="PA390" s="16" t="s">
        <v>843</v>
      </c>
      <c r="PC390" s="16" t="s">
        <v>865</v>
      </c>
      <c r="PD390" s="16" t="s">
        <v>865</v>
      </c>
      <c r="PY390" s="16" t="s">
        <v>865</v>
      </c>
      <c r="QP390" s="16" t="s">
        <v>865</v>
      </c>
      <c r="QR390" s="16" t="s">
        <v>867</v>
      </c>
      <c r="QT390" s="16" t="s">
        <v>867</v>
      </c>
      <c r="QV390" s="16" t="s">
        <v>865</v>
      </c>
      <c r="QX390" s="16" t="s">
        <v>865</v>
      </c>
      <c r="QY390" s="16" t="s">
        <v>867</v>
      </c>
      <c r="RD390" s="16" t="s">
        <v>865</v>
      </c>
      <c r="RF390" s="16" t="s">
        <v>865</v>
      </c>
      <c r="RH390" s="16" t="s">
        <v>865</v>
      </c>
      <c r="RJ390" s="16" t="s">
        <v>865</v>
      </c>
      <c r="RN390" s="16" t="s">
        <v>867</v>
      </c>
      <c r="RP390" s="16" t="s">
        <v>867</v>
      </c>
      <c r="RR390" s="16" t="s">
        <v>867</v>
      </c>
      <c r="RT390" s="16" t="s">
        <v>867</v>
      </c>
      <c r="RV390" s="16" t="s">
        <v>867</v>
      </c>
      <c r="RX390" s="16" t="s">
        <v>7720</v>
      </c>
      <c r="RZ390" s="16" t="s">
        <v>867</v>
      </c>
      <c r="SQ390" s="16" t="s">
        <v>865</v>
      </c>
      <c r="SS390" s="16" t="s">
        <v>7293</v>
      </c>
      <c r="ST390" s="16" t="s">
        <v>7761</v>
      </c>
      <c r="TN390" s="16">
        <v>4000</v>
      </c>
      <c r="TO390" s="16">
        <v>6000</v>
      </c>
      <c r="TP390" s="16">
        <v>1000</v>
      </c>
      <c r="TQ390" s="16">
        <v>0</v>
      </c>
      <c r="TR390" s="16">
        <v>0</v>
      </c>
      <c r="TS390" s="16">
        <v>60</v>
      </c>
      <c r="TT390" s="16">
        <v>0</v>
      </c>
      <c r="TU390" s="16">
        <v>500</v>
      </c>
      <c r="TV390" s="16">
        <v>0</v>
      </c>
      <c r="TW390" s="16">
        <v>0</v>
      </c>
      <c r="TX390" s="16">
        <v>0</v>
      </c>
      <c r="TZ390" s="16" t="s">
        <v>7367</v>
      </c>
      <c r="UA390" s="16" t="s">
        <v>5971</v>
      </c>
      <c r="UB390" s="16">
        <v>0</v>
      </c>
      <c r="UC390" s="16" t="s">
        <v>843</v>
      </c>
      <c r="UD390" s="16" t="s">
        <v>843</v>
      </c>
      <c r="UE390" s="16" t="s">
        <v>843</v>
      </c>
      <c r="UF390" s="16" t="s">
        <v>844</v>
      </c>
      <c r="UG390" s="16" t="s">
        <v>843</v>
      </c>
      <c r="UH390" s="16" t="s">
        <v>843</v>
      </c>
      <c r="VX390" s="16" t="s">
        <v>6028</v>
      </c>
      <c r="VY390" s="16" t="s">
        <v>844</v>
      </c>
      <c r="VZ390" s="16" t="s">
        <v>843</v>
      </c>
      <c r="WA390" s="16" t="s">
        <v>843</v>
      </c>
      <c r="WB390" s="16" t="s">
        <v>843</v>
      </c>
      <c r="WC390" s="16" t="s">
        <v>843</v>
      </c>
      <c r="WD390" s="16" t="s">
        <v>843</v>
      </c>
      <c r="WE390" s="16" t="s">
        <v>843</v>
      </c>
      <c r="WF390" s="16" t="s">
        <v>843</v>
      </c>
      <c r="WH390" s="16">
        <v>3250</v>
      </c>
      <c r="WO390" s="16" t="s">
        <v>6926</v>
      </c>
      <c r="YN390" s="16" t="s">
        <v>864</v>
      </c>
      <c r="YP390" s="16" t="s">
        <v>7978</v>
      </c>
      <c r="YR390" s="16" t="s">
        <v>10754</v>
      </c>
      <c r="YS390" s="16" t="s">
        <v>10755</v>
      </c>
      <c r="YT390" s="16" t="s">
        <v>8694</v>
      </c>
      <c r="YU390" s="16" t="s">
        <v>10756</v>
      </c>
      <c r="YV390" s="16" t="s">
        <v>8696</v>
      </c>
      <c r="YW390" s="16" t="s">
        <v>844</v>
      </c>
      <c r="YX390" s="16" t="s">
        <v>8696</v>
      </c>
      <c r="YY390" s="16" t="s">
        <v>843</v>
      </c>
      <c r="YZ390" s="16" t="s">
        <v>843</v>
      </c>
      <c r="ZA390" s="16" t="s">
        <v>843</v>
      </c>
      <c r="ZB390" s="16">
        <v>11560</v>
      </c>
      <c r="ZC390" s="16" t="s">
        <v>8926</v>
      </c>
      <c r="ZD390" s="16" t="s">
        <v>9073</v>
      </c>
      <c r="ZE390" s="16" t="s">
        <v>843</v>
      </c>
      <c r="ZF390" s="16" t="s">
        <v>843</v>
      </c>
      <c r="ZG390" s="16" t="s">
        <v>843</v>
      </c>
      <c r="ZH390" s="16" t="s">
        <v>8700</v>
      </c>
      <c r="ZI390" s="16" t="s">
        <v>8753</v>
      </c>
      <c r="ZJ390" s="16" t="s">
        <v>843</v>
      </c>
      <c r="ZK390" s="16" t="s">
        <v>843</v>
      </c>
      <c r="ZL390" s="16" t="s">
        <v>8699</v>
      </c>
      <c r="ZM390" s="16" t="s">
        <v>843</v>
      </c>
      <c r="ZN390" s="16" t="s">
        <v>8703</v>
      </c>
      <c r="ZO390" s="16" t="s">
        <v>487</v>
      </c>
      <c r="ZP390" s="16" t="s">
        <v>487</v>
      </c>
      <c r="ZQ390" s="16" t="s">
        <v>486</v>
      </c>
      <c r="ZR390" s="16" t="s">
        <v>486</v>
      </c>
      <c r="ZS390" s="16" t="s">
        <v>844</v>
      </c>
      <c r="ZT390" s="16" t="s">
        <v>8705</v>
      </c>
      <c r="ZU390" s="16" t="s">
        <v>8706</v>
      </c>
      <c r="ZV390" s="16" t="s">
        <v>487</v>
      </c>
      <c r="ZW390" s="16" t="s">
        <v>844</v>
      </c>
      <c r="ZX390" s="16" t="s">
        <v>844</v>
      </c>
      <c r="ZY390" s="16" t="s">
        <v>1056</v>
      </c>
      <c r="ZZ390" s="16" t="s">
        <v>843</v>
      </c>
      <c r="AAA390" s="16" t="s">
        <v>843</v>
      </c>
      <c r="AAB390" s="16" t="s">
        <v>843</v>
      </c>
      <c r="AAC390" s="16">
        <v>0</v>
      </c>
      <c r="AAD390" s="16" t="s">
        <v>844</v>
      </c>
      <c r="AAE390" s="16" t="s">
        <v>843</v>
      </c>
      <c r="AAF390" s="16" t="s">
        <v>843</v>
      </c>
      <c r="AAG390" s="16" t="s">
        <v>843</v>
      </c>
      <c r="AAH390" s="16" t="s">
        <v>843</v>
      </c>
      <c r="AAI390" s="16" t="s">
        <v>844</v>
      </c>
      <c r="AAJ390" s="16" t="s">
        <v>615</v>
      </c>
      <c r="AAK390" s="16" t="s">
        <v>633</v>
      </c>
      <c r="AAL390" s="16" t="s">
        <v>904</v>
      </c>
      <c r="AAM390" s="16" t="s">
        <v>663</v>
      </c>
      <c r="AAN390" s="16" t="s">
        <v>8707</v>
      </c>
      <c r="AAO390" s="16" t="s">
        <v>1018</v>
      </c>
      <c r="AAP390" s="16" t="s">
        <v>8708</v>
      </c>
      <c r="AAS390" s="16">
        <v>3250</v>
      </c>
      <c r="AAT390" s="16" t="s">
        <v>782</v>
      </c>
      <c r="AAU390" s="16" t="s">
        <v>782</v>
      </c>
      <c r="AAV390" s="16" t="s">
        <v>782</v>
      </c>
      <c r="AAW390" s="16" t="s">
        <v>782</v>
      </c>
      <c r="AAX390" s="16" t="s">
        <v>843</v>
      </c>
      <c r="AAY390" s="16" t="s">
        <v>8710</v>
      </c>
      <c r="AAZ390" s="16" t="s">
        <v>782</v>
      </c>
      <c r="ABA390" s="16" t="s">
        <v>783</v>
      </c>
      <c r="ABB390" s="16" t="s">
        <v>782</v>
      </c>
      <c r="ABC390" s="16" t="s">
        <v>783</v>
      </c>
      <c r="ABD390" s="16" t="s">
        <v>782</v>
      </c>
      <c r="ABE390" s="16" t="s">
        <v>783</v>
      </c>
      <c r="ABF390" s="16" t="s">
        <v>782</v>
      </c>
      <c r="ABG390" s="16" t="s">
        <v>782</v>
      </c>
      <c r="ABH390" s="16" t="s">
        <v>782</v>
      </c>
      <c r="ABI390" s="16" t="s">
        <v>782</v>
      </c>
      <c r="ABJ390" s="16" t="s">
        <v>783</v>
      </c>
      <c r="ABK390" s="16" t="s">
        <v>782</v>
      </c>
      <c r="ABL390" s="16" t="s">
        <v>8746</v>
      </c>
      <c r="ABM390" s="16" t="s">
        <v>843</v>
      </c>
      <c r="ABN390" s="16" t="s">
        <v>1034</v>
      </c>
      <c r="ABO390" s="16" t="s">
        <v>486</v>
      </c>
      <c r="ABP390" s="16" t="s">
        <v>972</v>
      </c>
      <c r="ABQ390" s="16" t="s">
        <v>4324</v>
      </c>
      <c r="ABR390" s="16" t="s">
        <v>470</v>
      </c>
      <c r="ABS390" s="16" t="s">
        <v>445</v>
      </c>
      <c r="ABT390" s="16" t="s">
        <v>1056</v>
      </c>
      <c r="ABU390" s="16" t="s">
        <v>844</v>
      </c>
      <c r="ABV390" s="16" t="s">
        <v>487</v>
      </c>
      <c r="ABW390" s="16" t="s">
        <v>486</v>
      </c>
      <c r="ABX390" s="16" t="s">
        <v>892</v>
      </c>
      <c r="ABY390" s="16" t="s">
        <v>486</v>
      </c>
      <c r="ABZ390" s="16" t="s">
        <v>486</v>
      </c>
      <c r="ACA390" s="16" t="s">
        <v>759</v>
      </c>
      <c r="ACB390" s="16" t="s">
        <v>768</v>
      </c>
      <c r="ACC390" s="16" t="s">
        <v>737</v>
      </c>
      <c r="ACD390" s="16" t="s">
        <v>487</v>
      </c>
      <c r="ACE390" s="16" t="s">
        <v>486</v>
      </c>
      <c r="ACG390" s="16" t="s">
        <v>1014</v>
      </c>
      <c r="ACH390" s="16" t="s">
        <v>1009</v>
      </c>
      <c r="ACI390" s="16" t="s">
        <v>462</v>
      </c>
      <c r="ACJ390" s="16">
        <v>1.1910000000000001</v>
      </c>
      <c r="ACK390" s="16" t="s">
        <v>478</v>
      </c>
      <c r="ACL390" s="16" t="s">
        <v>740</v>
      </c>
      <c r="ACM390" s="16" t="s">
        <v>1188</v>
      </c>
      <c r="ACN390" s="16" t="s">
        <v>1169</v>
      </c>
      <c r="ACO390" s="16" t="s">
        <v>1856</v>
      </c>
      <c r="ACP390" s="16">
        <v>3250</v>
      </c>
      <c r="ACQ390" s="16" t="s">
        <v>1202</v>
      </c>
      <c r="ACR390" s="16" t="s">
        <v>1645</v>
      </c>
      <c r="ACS390" s="16" t="s">
        <v>680</v>
      </c>
      <c r="ACT390" s="16" t="s">
        <v>1522</v>
      </c>
      <c r="ACU390" s="16" t="s">
        <v>833</v>
      </c>
      <c r="ACV390" s="16" t="s">
        <v>8711</v>
      </c>
      <c r="ACW390" s="16" t="s">
        <v>445</v>
      </c>
      <c r="ACX390" s="16" t="s">
        <v>1914</v>
      </c>
      <c r="ACY390" s="16" t="s">
        <v>1949</v>
      </c>
      <c r="ACZ390" s="16">
        <v>1</v>
      </c>
      <c r="ADA390" s="16">
        <v>0</v>
      </c>
      <c r="ADB390" s="16">
        <v>0</v>
      </c>
      <c r="ADC390" s="16">
        <v>1</v>
      </c>
      <c r="ADD390" s="16">
        <v>1</v>
      </c>
      <c r="ADE390" s="16" t="s">
        <v>10757</v>
      </c>
      <c r="ADF390" s="16">
        <v>0</v>
      </c>
      <c r="ADG390" s="16" t="s">
        <v>486</v>
      </c>
      <c r="ADH390" s="16">
        <v>2</v>
      </c>
      <c r="ADI390" s="16" t="s">
        <v>486</v>
      </c>
      <c r="ADJ390" s="16" t="s">
        <v>1744</v>
      </c>
      <c r="ADK390" s="16" t="s">
        <v>1750</v>
      </c>
      <c r="ADL390" s="16" t="s">
        <v>1764</v>
      </c>
      <c r="ADM390" s="16" t="s">
        <v>13194</v>
      </c>
      <c r="ADN390" s="16" t="s">
        <v>13194</v>
      </c>
      <c r="ADO390" s="16" t="s">
        <v>13197</v>
      </c>
      <c r="ADP390" s="16" t="s">
        <v>13196</v>
      </c>
      <c r="ADQ390" s="16" t="s">
        <v>13194</v>
      </c>
      <c r="ADR390" s="16" t="s">
        <v>13194</v>
      </c>
      <c r="ADS390" s="16" t="s">
        <v>13194</v>
      </c>
      <c r="ADW390" s="16" t="s">
        <v>8729</v>
      </c>
      <c r="ADY390" s="16" t="s">
        <v>1063</v>
      </c>
      <c r="AEB390" s="16">
        <v>11560</v>
      </c>
      <c r="AEC390" s="16" t="s">
        <v>1058</v>
      </c>
      <c r="AED390" s="16">
        <v>1625</v>
      </c>
      <c r="AEE390" s="16" t="s">
        <v>952</v>
      </c>
      <c r="AEH390" s="16">
        <v>3250</v>
      </c>
      <c r="AEI390" s="16">
        <v>2000</v>
      </c>
      <c r="AEJ390" s="16">
        <v>3000</v>
      </c>
      <c r="AEK390" s="16">
        <v>500</v>
      </c>
      <c r="AEO390" s="16">
        <v>30</v>
      </c>
      <c r="AEP390" s="16">
        <v>250</v>
      </c>
    </row>
    <row r="391" spans="1:822" x14ac:dyDescent="0.25">
      <c r="A391" s="30">
        <v>45834</v>
      </c>
      <c r="B391" s="16" t="s">
        <v>10758</v>
      </c>
      <c r="C391" s="16" t="s">
        <v>867</v>
      </c>
      <c r="D391" s="16" t="s">
        <v>867</v>
      </c>
      <c r="E391" s="16">
        <v>30</v>
      </c>
      <c r="F391" s="16" t="s">
        <v>8153</v>
      </c>
      <c r="G391" s="16" t="s">
        <v>4113</v>
      </c>
      <c r="I391" s="16" t="s">
        <v>4148</v>
      </c>
      <c r="Z391" s="16" t="s">
        <v>1002</v>
      </c>
      <c r="AA391" s="16" t="s">
        <v>470</v>
      </c>
      <c r="AB391" s="16">
        <v>2</v>
      </c>
      <c r="AC391" s="16" t="s">
        <v>844</v>
      </c>
      <c r="AD391" s="16" t="s">
        <v>844</v>
      </c>
      <c r="AE391" s="16" t="s">
        <v>843</v>
      </c>
      <c r="AF391" s="16" t="s">
        <v>844</v>
      </c>
      <c r="AG391" s="16" t="s">
        <v>843</v>
      </c>
      <c r="AH391" s="16" t="s">
        <v>1056</v>
      </c>
      <c r="AI391" s="16" t="s">
        <v>843</v>
      </c>
      <c r="AJ391" s="16" t="s">
        <v>843</v>
      </c>
      <c r="AK391" s="16" t="s">
        <v>844</v>
      </c>
      <c r="AM391" s="16" t="s">
        <v>737</v>
      </c>
      <c r="AN391" s="16" t="s">
        <v>759</v>
      </c>
      <c r="AP391" s="16" t="s">
        <v>768</v>
      </c>
      <c r="AR391" s="16" t="s">
        <v>6907</v>
      </c>
      <c r="BB391" s="16">
        <v>2</v>
      </c>
      <c r="BC391" s="16" t="s">
        <v>7875</v>
      </c>
      <c r="BE391" s="16" t="s">
        <v>5101</v>
      </c>
      <c r="BV391" s="16" t="s">
        <v>4433</v>
      </c>
      <c r="BW391" s="16" t="s">
        <v>844</v>
      </c>
      <c r="BX391" s="16" t="s">
        <v>843</v>
      </c>
      <c r="BY391" s="16" t="s">
        <v>843</v>
      </c>
      <c r="BZ391" s="16" t="s">
        <v>843</v>
      </c>
      <c r="CA391" s="16" t="s">
        <v>843</v>
      </c>
      <c r="CB391" s="16" t="s">
        <v>843</v>
      </c>
      <c r="CC391" s="16" t="s">
        <v>843</v>
      </c>
      <c r="CD391" s="16" t="s">
        <v>843</v>
      </c>
      <c r="CE391" s="16" t="s">
        <v>843</v>
      </c>
      <c r="CF391" s="16" t="s">
        <v>843</v>
      </c>
      <c r="CG391" s="16" t="s">
        <v>843</v>
      </c>
      <c r="CH391" s="16" t="s">
        <v>843</v>
      </c>
      <c r="CI391" s="16" t="s">
        <v>843</v>
      </c>
      <c r="CJ391" s="16" t="s">
        <v>843</v>
      </c>
      <c r="CK391" s="16" t="s">
        <v>843</v>
      </c>
      <c r="CP391" s="16" t="s">
        <v>865</v>
      </c>
      <c r="DX391" s="16" t="s">
        <v>867</v>
      </c>
      <c r="DY391" s="16" t="s">
        <v>867</v>
      </c>
      <c r="GC391" s="16" t="s">
        <v>2337</v>
      </c>
      <c r="GD391" s="16" t="s">
        <v>10209</v>
      </c>
      <c r="GF391" s="16" t="s">
        <v>867</v>
      </c>
      <c r="GG391" s="16" t="s">
        <v>867</v>
      </c>
      <c r="GV391" s="16" t="s">
        <v>5440</v>
      </c>
      <c r="GW391" s="16" t="s">
        <v>844</v>
      </c>
      <c r="GX391" s="16" t="s">
        <v>843</v>
      </c>
      <c r="GY391" s="16" t="s">
        <v>843</v>
      </c>
      <c r="GZ391" s="16" t="s">
        <v>843</v>
      </c>
      <c r="HA391" s="16" t="s">
        <v>843</v>
      </c>
      <c r="HB391" s="16" t="s">
        <v>843</v>
      </c>
      <c r="HC391" s="16" t="s">
        <v>843</v>
      </c>
      <c r="HD391" s="16" t="s">
        <v>843</v>
      </c>
      <c r="HE391" s="16" t="s">
        <v>843</v>
      </c>
      <c r="HF391" s="16" t="s">
        <v>843</v>
      </c>
      <c r="HH391" s="16" t="s">
        <v>5456</v>
      </c>
      <c r="HK391" s="16" t="s">
        <v>864</v>
      </c>
      <c r="HM391" s="16" t="s">
        <v>865</v>
      </c>
      <c r="HZ391" s="16" t="s">
        <v>7944</v>
      </c>
      <c r="KE391" s="16" t="s">
        <v>5585</v>
      </c>
      <c r="KG391" s="16" t="s">
        <v>7018</v>
      </c>
      <c r="KH391" s="16" t="s">
        <v>7033</v>
      </c>
      <c r="KI391" s="16" t="s">
        <v>867</v>
      </c>
      <c r="KJ391" s="16" t="s">
        <v>5601</v>
      </c>
      <c r="KK391" s="16" t="s">
        <v>843</v>
      </c>
      <c r="KL391" s="16" t="s">
        <v>843</v>
      </c>
      <c r="KM391" s="16" t="s">
        <v>844</v>
      </c>
      <c r="KN391" s="16" t="s">
        <v>843</v>
      </c>
      <c r="KO391" s="16" t="s">
        <v>843</v>
      </c>
      <c r="KP391" s="16" t="s">
        <v>843</v>
      </c>
      <c r="KQ391" s="16" t="s">
        <v>843</v>
      </c>
      <c r="LG391" s="16" t="s">
        <v>865</v>
      </c>
      <c r="LH391" s="16" t="s">
        <v>865</v>
      </c>
      <c r="LI391" s="16" t="s">
        <v>867</v>
      </c>
      <c r="LJ391" s="16" t="s">
        <v>865</v>
      </c>
      <c r="LK391" s="16" t="s">
        <v>865</v>
      </c>
      <c r="LL391" s="16" t="s">
        <v>9144</v>
      </c>
      <c r="LM391" s="16" t="s">
        <v>844</v>
      </c>
      <c r="LN391" s="16" t="s">
        <v>843</v>
      </c>
      <c r="LO391" s="16" t="s">
        <v>844</v>
      </c>
      <c r="LP391" s="16" t="s">
        <v>844</v>
      </c>
      <c r="LQ391" s="16" t="s">
        <v>843</v>
      </c>
      <c r="LR391" s="16" t="s">
        <v>843</v>
      </c>
      <c r="LS391" s="16" t="s">
        <v>843</v>
      </c>
      <c r="LT391" s="16" t="s">
        <v>843</v>
      </c>
      <c r="LU391" s="16" t="s">
        <v>843</v>
      </c>
      <c r="LV391" s="16" t="s">
        <v>843</v>
      </c>
      <c r="LW391" s="16" t="s">
        <v>843</v>
      </c>
      <c r="LX391" s="16" t="s">
        <v>843</v>
      </c>
      <c r="LY391" s="16" t="s">
        <v>843</v>
      </c>
      <c r="LZ391" s="16" t="s">
        <v>843</v>
      </c>
      <c r="MA391" s="16" t="s">
        <v>843</v>
      </c>
      <c r="MC391" s="16" t="s">
        <v>5694</v>
      </c>
      <c r="MD391" s="16" t="s">
        <v>844</v>
      </c>
      <c r="ME391" s="16" t="s">
        <v>843</v>
      </c>
      <c r="MF391" s="16" t="s">
        <v>843</v>
      </c>
      <c r="MG391" s="16" t="s">
        <v>843</v>
      </c>
      <c r="MH391" s="16" t="s">
        <v>843</v>
      </c>
      <c r="MI391" s="16" t="s">
        <v>843</v>
      </c>
      <c r="MJ391" s="16" t="s">
        <v>843</v>
      </c>
      <c r="MK391" s="16" t="s">
        <v>843</v>
      </c>
      <c r="ML391" s="16" t="s">
        <v>843</v>
      </c>
      <c r="MM391" s="16" t="s">
        <v>843</v>
      </c>
      <c r="MN391" s="16" t="s">
        <v>843</v>
      </c>
      <c r="MO391" s="16" t="s">
        <v>843</v>
      </c>
      <c r="MP391" s="16" t="s">
        <v>843</v>
      </c>
      <c r="MQ391" s="16" t="s">
        <v>843</v>
      </c>
      <c r="MR391" s="16" t="s">
        <v>843</v>
      </c>
      <c r="MS391" s="16" t="s">
        <v>843</v>
      </c>
      <c r="MT391" s="16" t="s">
        <v>843</v>
      </c>
      <c r="MU391" s="16" t="s">
        <v>843</v>
      </c>
      <c r="MV391" s="16" t="s">
        <v>843</v>
      </c>
      <c r="OK391" s="16" t="s">
        <v>5694</v>
      </c>
      <c r="OL391" s="16" t="s">
        <v>844</v>
      </c>
      <c r="OM391" s="16" t="s">
        <v>843</v>
      </c>
      <c r="ON391" s="16" t="s">
        <v>843</v>
      </c>
      <c r="OO391" s="16" t="s">
        <v>843</v>
      </c>
      <c r="OP391" s="16" t="s">
        <v>843</v>
      </c>
      <c r="OQ391" s="16" t="s">
        <v>843</v>
      </c>
      <c r="OR391" s="16" t="s">
        <v>843</v>
      </c>
      <c r="OS391" s="16" t="s">
        <v>843</v>
      </c>
      <c r="OT391" s="16" t="s">
        <v>843</v>
      </c>
      <c r="OU391" s="16" t="s">
        <v>843</v>
      </c>
      <c r="OV391" s="16" t="s">
        <v>843</v>
      </c>
      <c r="OW391" s="16" t="s">
        <v>843</v>
      </c>
      <c r="OX391" s="16" t="s">
        <v>843</v>
      </c>
      <c r="OY391" s="16" t="s">
        <v>843</v>
      </c>
      <c r="OZ391" s="16" t="s">
        <v>843</v>
      </c>
      <c r="PA391" s="16" t="s">
        <v>843</v>
      </c>
      <c r="PC391" s="16" t="s">
        <v>867</v>
      </c>
      <c r="PE391" s="16" t="s">
        <v>865</v>
      </c>
      <c r="PY391" s="16" t="s">
        <v>865</v>
      </c>
      <c r="QP391" s="16" t="s">
        <v>865</v>
      </c>
      <c r="QR391" s="16" t="s">
        <v>867</v>
      </c>
      <c r="QT391" s="16" t="s">
        <v>867</v>
      </c>
      <c r="QV391" s="16" t="s">
        <v>865</v>
      </c>
      <c r="QX391" s="16" t="s">
        <v>867</v>
      </c>
      <c r="QY391" s="16" t="s">
        <v>867</v>
      </c>
      <c r="RD391" s="16" t="s">
        <v>865</v>
      </c>
      <c r="RF391" s="16" t="s">
        <v>865</v>
      </c>
      <c r="RH391" s="16" t="s">
        <v>865</v>
      </c>
      <c r="RJ391" s="16" t="s">
        <v>865</v>
      </c>
      <c r="RN391" s="16" t="s">
        <v>7724</v>
      </c>
      <c r="RP391" s="16" t="s">
        <v>867</v>
      </c>
      <c r="RR391" s="16" t="s">
        <v>867</v>
      </c>
      <c r="RT391" s="16" t="s">
        <v>867</v>
      </c>
      <c r="RV391" s="16" t="s">
        <v>867</v>
      </c>
      <c r="RX391" s="16" t="s">
        <v>867</v>
      </c>
      <c r="RZ391" s="16" t="s">
        <v>7724</v>
      </c>
      <c r="SQ391" s="16" t="s">
        <v>865</v>
      </c>
      <c r="SS391" s="16" t="s">
        <v>7296</v>
      </c>
      <c r="ST391" s="16" t="s">
        <v>7758</v>
      </c>
      <c r="TN391" s="16">
        <v>2000</v>
      </c>
      <c r="TO391" s="16">
        <v>7000</v>
      </c>
      <c r="TP391" s="16">
        <v>1000</v>
      </c>
      <c r="TQ391" s="16">
        <v>600</v>
      </c>
      <c r="TR391" s="16">
        <v>1000</v>
      </c>
      <c r="TS391" s="16">
        <v>300</v>
      </c>
      <c r="TT391" s="16">
        <v>0</v>
      </c>
      <c r="TU391" s="16">
        <v>0</v>
      </c>
      <c r="TV391" s="16">
        <v>5000</v>
      </c>
      <c r="TW391" s="16">
        <v>0</v>
      </c>
      <c r="TX391" s="16">
        <v>0</v>
      </c>
      <c r="TZ391" s="16" t="s">
        <v>7367</v>
      </c>
      <c r="UA391" s="16" t="s">
        <v>8950</v>
      </c>
      <c r="UB391" s="16">
        <v>0</v>
      </c>
      <c r="UC391" s="16" t="s">
        <v>844</v>
      </c>
      <c r="UD391" s="16" t="s">
        <v>843</v>
      </c>
      <c r="UE391" s="16" t="s">
        <v>843</v>
      </c>
      <c r="UF391" s="16" t="s">
        <v>844</v>
      </c>
      <c r="UG391" s="16" t="s">
        <v>843</v>
      </c>
      <c r="UH391" s="16" t="s">
        <v>843</v>
      </c>
      <c r="UL391" s="16">
        <v>6000</v>
      </c>
      <c r="VX391" s="16" t="s">
        <v>6037</v>
      </c>
      <c r="VY391" s="16" t="s">
        <v>843</v>
      </c>
      <c r="VZ391" s="16" t="s">
        <v>843</v>
      </c>
      <c r="WA391" s="16" t="s">
        <v>843</v>
      </c>
      <c r="WB391" s="16" t="s">
        <v>844</v>
      </c>
      <c r="WC391" s="16" t="s">
        <v>843</v>
      </c>
      <c r="WD391" s="16" t="s">
        <v>843</v>
      </c>
      <c r="WE391" s="16" t="s">
        <v>843</v>
      </c>
      <c r="WF391" s="16" t="s">
        <v>843</v>
      </c>
      <c r="WO391" s="16" t="s">
        <v>6920</v>
      </c>
      <c r="XD391" s="16" t="s">
        <v>9167</v>
      </c>
      <c r="XE391" s="16" t="s">
        <v>843</v>
      </c>
      <c r="XF391" s="16" t="s">
        <v>843</v>
      </c>
      <c r="XG391" s="16" t="s">
        <v>844</v>
      </c>
      <c r="XH391" s="16" t="s">
        <v>843</v>
      </c>
      <c r="XI391" s="16" t="s">
        <v>843</v>
      </c>
      <c r="XJ391" s="16" t="s">
        <v>843</v>
      </c>
      <c r="XK391" s="16" t="s">
        <v>843</v>
      </c>
      <c r="XL391" s="16" t="s">
        <v>844</v>
      </c>
      <c r="XM391" s="16" t="s">
        <v>843</v>
      </c>
      <c r="XN391" s="16" t="s">
        <v>843</v>
      </c>
      <c r="XO391" s="16" t="s">
        <v>843</v>
      </c>
      <c r="XP391" s="16" t="s">
        <v>843</v>
      </c>
      <c r="XQ391" s="16" t="s">
        <v>843</v>
      </c>
      <c r="YF391" s="16" t="s">
        <v>865</v>
      </c>
      <c r="YN391" s="16" t="s">
        <v>864</v>
      </c>
      <c r="YP391" s="16" t="s">
        <v>7978</v>
      </c>
      <c r="YR391" s="16" t="s">
        <v>10759</v>
      </c>
      <c r="YS391" s="16" t="s">
        <v>10760</v>
      </c>
      <c r="YT391" s="16" t="s">
        <v>8694</v>
      </c>
      <c r="YU391" s="16" t="s">
        <v>10761</v>
      </c>
      <c r="YV391" s="16" t="s">
        <v>8696</v>
      </c>
      <c r="YW391" s="16" t="s">
        <v>844</v>
      </c>
      <c r="YX391" s="16" t="s">
        <v>8696</v>
      </c>
      <c r="YY391" s="16" t="s">
        <v>8762</v>
      </c>
      <c r="YZ391" s="16" t="s">
        <v>843</v>
      </c>
      <c r="ZA391" s="16" t="s">
        <v>843</v>
      </c>
      <c r="ZB391" s="16">
        <v>12733.33</v>
      </c>
      <c r="ZC391" s="16" t="s">
        <v>9042</v>
      </c>
      <c r="ZD391" s="16" t="s">
        <v>9928</v>
      </c>
      <c r="ZE391" s="16" t="s">
        <v>10762</v>
      </c>
      <c r="ZF391" s="16" t="s">
        <v>8741</v>
      </c>
      <c r="ZG391" s="16" t="s">
        <v>8754</v>
      </c>
      <c r="ZH391" s="16" t="s">
        <v>8701</v>
      </c>
      <c r="ZI391" s="16" t="s">
        <v>8754</v>
      </c>
      <c r="ZJ391" s="16" t="s">
        <v>843</v>
      </c>
      <c r="ZK391" s="16" t="s">
        <v>843</v>
      </c>
      <c r="ZL391" s="16" t="s">
        <v>843</v>
      </c>
      <c r="ZM391" s="16" t="s">
        <v>843</v>
      </c>
      <c r="ZN391" s="16" t="s">
        <v>8703</v>
      </c>
      <c r="ZO391" s="16" t="s">
        <v>487</v>
      </c>
      <c r="ZP391" s="16" t="s">
        <v>487</v>
      </c>
      <c r="ZQ391" s="16" t="s">
        <v>486</v>
      </c>
      <c r="ZR391" s="16" t="s">
        <v>486</v>
      </c>
      <c r="ZS391" s="16" t="s">
        <v>844</v>
      </c>
      <c r="ZT391" s="16" t="s">
        <v>8705</v>
      </c>
      <c r="ZU391" s="16" t="s">
        <v>8706</v>
      </c>
      <c r="ZV391" s="16" t="s">
        <v>487</v>
      </c>
      <c r="ZW391" s="16" t="s">
        <v>844</v>
      </c>
      <c r="ZX391" s="16" t="s">
        <v>844</v>
      </c>
      <c r="ZY391" s="16" t="s">
        <v>1056</v>
      </c>
      <c r="ZZ391" s="16" t="s">
        <v>843</v>
      </c>
      <c r="AAA391" s="16" t="s">
        <v>843</v>
      </c>
      <c r="AAB391" s="16" t="s">
        <v>843</v>
      </c>
      <c r="AAC391" s="16">
        <v>1</v>
      </c>
      <c r="AAD391" s="16" t="s">
        <v>844</v>
      </c>
      <c r="AAE391" s="16" t="s">
        <v>843</v>
      </c>
      <c r="AAF391" s="16" t="s">
        <v>843</v>
      </c>
      <c r="AAG391" s="16" t="s">
        <v>843</v>
      </c>
      <c r="AAH391" s="16" t="s">
        <v>843</v>
      </c>
      <c r="AAI391" s="16" t="s">
        <v>844</v>
      </c>
      <c r="AAJ391" s="16" t="s">
        <v>615</v>
      </c>
      <c r="AAK391" s="16" t="s">
        <v>633</v>
      </c>
      <c r="AAL391" s="16" t="s">
        <v>904</v>
      </c>
      <c r="AAM391" s="16" t="s">
        <v>663</v>
      </c>
      <c r="AAN391" s="16" t="s">
        <v>8707</v>
      </c>
      <c r="AAO391" s="16" t="s">
        <v>1018</v>
      </c>
      <c r="AAP391" s="16" t="s">
        <v>8708</v>
      </c>
      <c r="AAS391" s="16">
        <v>6000</v>
      </c>
      <c r="AAT391" s="16" t="s">
        <v>782</v>
      </c>
      <c r="AAU391" s="16" t="s">
        <v>782</v>
      </c>
      <c r="AAV391" s="16" t="s">
        <v>782</v>
      </c>
      <c r="AAW391" s="16" t="s">
        <v>782</v>
      </c>
      <c r="AAX391" s="16" t="s">
        <v>843</v>
      </c>
      <c r="AAY391" s="16" t="s">
        <v>8710</v>
      </c>
      <c r="AAZ391" s="16" t="s">
        <v>782</v>
      </c>
      <c r="ABA391" s="16" t="s">
        <v>782</v>
      </c>
      <c r="ABB391" s="16" t="s">
        <v>782</v>
      </c>
      <c r="ABC391" s="16" t="s">
        <v>783</v>
      </c>
      <c r="ABD391" s="16" t="s">
        <v>782</v>
      </c>
      <c r="ABE391" s="16" t="s">
        <v>783</v>
      </c>
      <c r="ABF391" s="16" t="s">
        <v>782</v>
      </c>
      <c r="ABG391" s="16" t="s">
        <v>782</v>
      </c>
      <c r="ABH391" s="16" t="s">
        <v>782</v>
      </c>
      <c r="ABI391" s="16" t="s">
        <v>782</v>
      </c>
      <c r="ABJ391" s="16" t="s">
        <v>782</v>
      </c>
      <c r="ABK391" s="16" t="s">
        <v>782</v>
      </c>
      <c r="ABL391" s="16" t="s">
        <v>1056</v>
      </c>
      <c r="ABM391" s="16" t="s">
        <v>843</v>
      </c>
      <c r="ABN391" s="16" t="s">
        <v>1034</v>
      </c>
      <c r="ABO391" s="16" t="s">
        <v>487</v>
      </c>
      <c r="ABP391" s="16" t="s">
        <v>972</v>
      </c>
      <c r="ABQ391" s="16" t="s">
        <v>4312</v>
      </c>
      <c r="ABR391" s="16" t="s">
        <v>470</v>
      </c>
      <c r="ABS391" s="16" t="s">
        <v>445</v>
      </c>
      <c r="ABT391" s="16" t="s">
        <v>1056</v>
      </c>
      <c r="ABU391" s="16" t="s">
        <v>844</v>
      </c>
      <c r="ABV391" s="16" t="s">
        <v>487</v>
      </c>
      <c r="ABW391" s="16" t="s">
        <v>486</v>
      </c>
      <c r="ABX391" s="16" t="s">
        <v>892</v>
      </c>
      <c r="ABY391" s="16" t="s">
        <v>486</v>
      </c>
      <c r="ABZ391" s="16" t="s">
        <v>486</v>
      </c>
      <c r="ACA391" s="16" t="s">
        <v>759</v>
      </c>
      <c r="ACB391" s="16" t="s">
        <v>768</v>
      </c>
      <c r="ACC391" s="16" t="s">
        <v>737</v>
      </c>
      <c r="ACD391" s="16" t="s">
        <v>486</v>
      </c>
      <c r="ACE391" s="16" t="s">
        <v>486</v>
      </c>
      <c r="ACG391" s="16" t="s">
        <v>1014</v>
      </c>
      <c r="ACH391" s="16" t="s">
        <v>1009</v>
      </c>
      <c r="ACI391" s="16" t="s">
        <v>462</v>
      </c>
      <c r="ACJ391" s="16">
        <v>1.1910000000000001</v>
      </c>
      <c r="ACK391" s="16" t="s">
        <v>478</v>
      </c>
      <c r="ACL391" s="16" t="s">
        <v>738</v>
      </c>
      <c r="ACM391" s="16" t="s">
        <v>1188</v>
      </c>
      <c r="ACN391" s="16" t="s">
        <v>1169</v>
      </c>
      <c r="ACO391" s="16" t="s">
        <v>1856</v>
      </c>
      <c r="ACQ391" s="16" t="s">
        <v>1202</v>
      </c>
      <c r="ACR391" s="16" t="s">
        <v>1645</v>
      </c>
      <c r="ACS391" s="16" t="s">
        <v>680</v>
      </c>
      <c r="ACT391" s="16" t="s">
        <v>1522</v>
      </c>
      <c r="ACU391" s="16" t="s">
        <v>831</v>
      </c>
      <c r="ACV391" s="16" t="s">
        <v>8756</v>
      </c>
      <c r="ACW391" s="16" t="s">
        <v>445</v>
      </c>
      <c r="ACX391" s="16" t="s">
        <v>1914</v>
      </c>
      <c r="ACY391" s="16" t="s">
        <v>1949</v>
      </c>
      <c r="ACZ391" s="16">
        <v>0</v>
      </c>
      <c r="ADA391" s="16">
        <v>0</v>
      </c>
      <c r="ADB391" s="16">
        <v>1</v>
      </c>
      <c r="ADC391" s="16">
        <v>0</v>
      </c>
      <c r="ADD391" s="16">
        <v>0</v>
      </c>
      <c r="ADE391" s="16" t="s">
        <v>9011</v>
      </c>
      <c r="ADF391" s="16">
        <v>0</v>
      </c>
      <c r="ADG391" s="16" t="s">
        <v>487</v>
      </c>
      <c r="ADH391" s="16">
        <v>2</v>
      </c>
      <c r="ADI391" s="16" t="s">
        <v>486</v>
      </c>
      <c r="ADJ391" s="16" t="s">
        <v>1743</v>
      </c>
      <c r="ADK391" s="16" t="s">
        <v>1752</v>
      </c>
      <c r="ADL391" s="16" t="s">
        <v>1764</v>
      </c>
      <c r="ADM391" s="16" t="s">
        <v>13195</v>
      </c>
      <c r="ADN391" s="16" t="s">
        <v>1764</v>
      </c>
      <c r="ADO391" s="16" t="s">
        <v>1766</v>
      </c>
      <c r="ADP391" s="16" t="s">
        <v>13194</v>
      </c>
      <c r="ADQ391" s="16" t="s">
        <v>1750</v>
      </c>
      <c r="ADR391" s="16" t="s">
        <v>13194</v>
      </c>
      <c r="ADS391" s="16" t="s">
        <v>13194</v>
      </c>
      <c r="ADY391" s="16" t="s">
        <v>1059</v>
      </c>
      <c r="AEB391" s="16">
        <v>12733.333333333299</v>
      </c>
      <c r="AEC391" s="16" t="s">
        <v>1062</v>
      </c>
      <c r="AED391" s="16">
        <v>3000</v>
      </c>
      <c r="AEE391" s="16" t="s">
        <v>952</v>
      </c>
      <c r="AEI391" s="16">
        <v>1000</v>
      </c>
      <c r="AEJ391" s="16">
        <v>3500</v>
      </c>
      <c r="AEK391" s="16">
        <v>500</v>
      </c>
      <c r="AEL391" s="16">
        <v>300</v>
      </c>
      <c r="AEM391" s="16">
        <v>2500</v>
      </c>
      <c r="AEN391" s="16">
        <v>500</v>
      </c>
      <c r="AEO391" s="16">
        <v>150</v>
      </c>
    </row>
    <row r="392" spans="1:822" x14ac:dyDescent="0.25">
      <c r="A392" s="30">
        <v>45834</v>
      </c>
      <c r="B392" s="16" t="s">
        <v>10763</v>
      </c>
      <c r="C392" s="16" t="s">
        <v>867</v>
      </c>
      <c r="D392" s="16" t="s">
        <v>867</v>
      </c>
      <c r="E392" s="16">
        <v>73</v>
      </c>
      <c r="F392" s="16" t="s">
        <v>8153</v>
      </c>
      <c r="G392" s="16" t="s">
        <v>4133</v>
      </c>
      <c r="I392" s="16" t="s">
        <v>4148</v>
      </c>
      <c r="Z392" s="16" t="s">
        <v>993</v>
      </c>
      <c r="AA392" s="16" t="s">
        <v>470</v>
      </c>
      <c r="AB392" s="16">
        <v>1</v>
      </c>
      <c r="AC392" s="16" t="s">
        <v>843</v>
      </c>
      <c r="AD392" s="16" t="s">
        <v>843</v>
      </c>
      <c r="AE392" s="16" t="s">
        <v>843</v>
      </c>
      <c r="AF392" s="16" t="s">
        <v>844</v>
      </c>
      <c r="AG392" s="16" t="s">
        <v>843</v>
      </c>
      <c r="AH392" s="16" t="s">
        <v>844</v>
      </c>
      <c r="AI392" s="16" t="s">
        <v>843</v>
      </c>
      <c r="AJ392" s="16" t="s">
        <v>843</v>
      </c>
      <c r="AK392" s="16" t="s">
        <v>843</v>
      </c>
      <c r="AM392" s="16" t="s">
        <v>737</v>
      </c>
      <c r="AN392" s="16" t="s">
        <v>761</v>
      </c>
      <c r="AP392" s="16" t="s">
        <v>774</v>
      </c>
      <c r="AR392" s="16" t="s">
        <v>6907</v>
      </c>
      <c r="BB392" s="16">
        <v>1</v>
      </c>
      <c r="BC392" s="16" t="s">
        <v>7878</v>
      </c>
      <c r="BE392" s="16" t="s">
        <v>5101</v>
      </c>
      <c r="BV392" s="16" t="s">
        <v>4433</v>
      </c>
      <c r="BW392" s="16" t="s">
        <v>844</v>
      </c>
      <c r="BX392" s="16" t="s">
        <v>843</v>
      </c>
      <c r="BY392" s="16" t="s">
        <v>843</v>
      </c>
      <c r="BZ392" s="16" t="s">
        <v>843</v>
      </c>
      <c r="CA392" s="16" t="s">
        <v>843</v>
      </c>
      <c r="CB392" s="16" t="s">
        <v>843</v>
      </c>
      <c r="CC392" s="16" t="s">
        <v>843</v>
      </c>
      <c r="CD392" s="16" t="s">
        <v>843</v>
      </c>
      <c r="CE392" s="16" t="s">
        <v>843</v>
      </c>
      <c r="CF392" s="16" t="s">
        <v>843</v>
      </c>
      <c r="CG392" s="16" t="s">
        <v>843</v>
      </c>
      <c r="CH392" s="16" t="s">
        <v>843</v>
      </c>
      <c r="CI392" s="16" t="s">
        <v>843</v>
      </c>
      <c r="CJ392" s="16" t="s">
        <v>843</v>
      </c>
      <c r="CK392" s="16" t="s">
        <v>843</v>
      </c>
      <c r="CP392" s="16" t="s">
        <v>867</v>
      </c>
      <c r="CQ392" s="16" t="s">
        <v>9044</v>
      </c>
      <c r="CR392" s="16" t="s">
        <v>844</v>
      </c>
      <c r="CS392" s="16" t="s">
        <v>844</v>
      </c>
      <c r="CT392" s="16" t="s">
        <v>843</v>
      </c>
      <c r="CU392" s="16" t="s">
        <v>843</v>
      </c>
      <c r="CV392" s="16" t="s">
        <v>843</v>
      </c>
      <c r="CW392" s="16" t="s">
        <v>843</v>
      </c>
      <c r="CX392" s="16" t="s">
        <v>843</v>
      </c>
      <c r="CY392" s="16" t="s">
        <v>843</v>
      </c>
      <c r="CZ392" s="16" t="s">
        <v>843</v>
      </c>
      <c r="DA392" s="16" t="s">
        <v>5184</v>
      </c>
      <c r="DX392" s="16" t="s">
        <v>867</v>
      </c>
      <c r="DY392" s="16" t="s">
        <v>867</v>
      </c>
      <c r="GC392" s="16" t="s">
        <v>5350</v>
      </c>
      <c r="GF392" s="16" t="s">
        <v>6818</v>
      </c>
      <c r="GG392" s="16" t="s">
        <v>867</v>
      </c>
      <c r="GV392" s="16" t="s">
        <v>5443</v>
      </c>
      <c r="GW392" s="16" t="s">
        <v>843</v>
      </c>
      <c r="GX392" s="16" t="s">
        <v>844</v>
      </c>
      <c r="GY392" s="16" t="s">
        <v>843</v>
      </c>
      <c r="GZ392" s="16" t="s">
        <v>843</v>
      </c>
      <c r="HA392" s="16" t="s">
        <v>843</v>
      </c>
      <c r="HB392" s="16" t="s">
        <v>843</v>
      </c>
      <c r="HC392" s="16" t="s">
        <v>843</v>
      </c>
      <c r="HD392" s="16" t="s">
        <v>843</v>
      </c>
      <c r="HE392" s="16" t="s">
        <v>843</v>
      </c>
      <c r="HF392" s="16" t="s">
        <v>843</v>
      </c>
      <c r="HH392" s="16" t="s">
        <v>5456</v>
      </c>
      <c r="HK392" s="16" t="s">
        <v>865</v>
      </c>
      <c r="HM392" s="16" t="s">
        <v>865</v>
      </c>
      <c r="HZ392" s="16" t="s">
        <v>7947</v>
      </c>
      <c r="KE392" s="16" t="s">
        <v>5585</v>
      </c>
      <c r="KG392" s="16" t="s">
        <v>7018</v>
      </c>
      <c r="KH392" s="16" t="s">
        <v>7033</v>
      </c>
      <c r="KI392" s="16" t="s">
        <v>865</v>
      </c>
      <c r="LG392" s="16" t="s">
        <v>867</v>
      </c>
      <c r="LH392" s="16" t="s">
        <v>867</v>
      </c>
      <c r="LI392" s="16" t="s">
        <v>867</v>
      </c>
      <c r="LJ392" s="16" t="s">
        <v>867</v>
      </c>
      <c r="LK392" s="16" t="s">
        <v>867</v>
      </c>
      <c r="LL392" s="16" t="s">
        <v>5690</v>
      </c>
      <c r="LM392" s="16" t="s">
        <v>843</v>
      </c>
      <c r="LN392" s="16" t="s">
        <v>843</v>
      </c>
      <c r="LO392" s="16" t="s">
        <v>843</v>
      </c>
      <c r="LP392" s="16" t="s">
        <v>843</v>
      </c>
      <c r="LQ392" s="16" t="s">
        <v>843</v>
      </c>
      <c r="LR392" s="16" t="s">
        <v>843</v>
      </c>
      <c r="LS392" s="16" t="s">
        <v>843</v>
      </c>
      <c r="LT392" s="16" t="s">
        <v>843</v>
      </c>
      <c r="LU392" s="16" t="s">
        <v>843</v>
      </c>
      <c r="LV392" s="16" t="s">
        <v>843</v>
      </c>
      <c r="LW392" s="16" t="s">
        <v>843</v>
      </c>
      <c r="LX392" s="16" t="s">
        <v>844</v>
      </c>
      <c r="LY392" s="16" t="s">
        <v>843</v>
      </c>
      <c r="LZ392" s="16" t="s">
        <v>843</v>
      </c>
      <c r="MA392" s="16" t="s">
        <v>843</v>
      </c>
      <c r="MC392" s="16" t="s">
        <v>864</v>
      </c>
      <c r="MD392" s="16" t="s">
        <v>843</v>
      </c>
      <c r="ME392" s="16" t="s">
        <v>843</v>
      </c>
      <c r="MF392" s="16" t="s">
        <v>843</v>
      </c>
      <c r="MG392" s="16" t="s">
        <v>843</v>
      </c>
      <c r="MH392" s="16" t="s">
        <v>843</v>
      </c>
      <c r="MI392" s="16" t="s">
        <v>843</v>
      </c>
      <c r="MJ392" s="16" t="s">
        <v>843</v>
      </c>
      <c r="MK392" s="16" t="s">
        <v>843</v>
      </c>
      <c r="ML392" s="16" t="s">
        <v>843</v>
      </c>
      <c r="MM392" s="16" t="s">
        <v>843</v>
      </c>
      <c r="MN392" s="16" t="s">
        <v>843</v>
      </c>
      <c r="MO392" s="16" t="s">
        <v>843</v>
      </c>
      <c r="MP392" s="16" t="s">
        <v>843</v>
      </c>
      <c r="MQ392" s="16" t="s">
        <v>843</v>
      </c>
      <c r="MR392" s="16" t="s">
        <v>843</v>
      </c>
      <c r="MS392" s="16" t="s">
        <v>843</v>
      </c>
      <c r="MT392" s="16" t="s">
        <v>843</v>
      </c>
      <c r="MU392" s="16" t="s">
        <v>844</v>
      </c>
      <c r="MV392" s="16" t="s">
        <v>843</v>
      </c>
      <c r="PC392" s="16" t="s">
        <v>865</v>
      </c>
      <c r="PD392" s="16" t="s">
        <v>865</v>
      </c>
      <c r="PY392" s="16" t="s">
        <v>865</v>
      </c>
      <c r="QP392" s="16" t="s">
        <v>865</v>
      </c>
      <c r="QR392" s="16" t="s">
        <v>865</v>
      </c>
      <c r="QT392" s="16" t="s">
        <v>867</v>
      </c>
      <c r="QV392" s="16" t="s">
        <v>865</v>
      </c>
      <c r="QX392" s="16" t="s">
        <v>865</v>
      </c>
      <c r="QY392" s="16" t="s">
        <v>867</v>
      </c>
      <c r="RD392" s="16" t="s">
        <v>865</v>
      </c>
      <c r="RF392" s="16" t="s">
        <v>7708</v>
      </c>
      <c r="RH392" s="16" t="s">
        <v>865</v>
      </c>
      <c r="RJ392" s="16" t="s">
        <v>865</v>
      </c>
      <c r="RN392" s="16" t="s">
        <v>7724</v>
      </c>
      <c r="RP392" s="16" t="s">
        <v>867</v>
      </c>
      <c r="RR392" s="16" t="s">
        <v>7720</v>
      </c>
      <c r="RT392" s="16" t="s">
        <v>7720</v>
      </c>
      <c r="RV392" s="16" t="s">
        <v>7720</v>
      </c>
      <c r="RX392" s="16" t="s">
        <v>7720</v>
      </c>
      <c r="RZ392" s="16" t="s">
        <v>7724</v>
      </c>
      <c r="SQ392" s="16" t="s">
        <v>865</v>
      </c>
      <c r="SS392" s="16" t="s">
        <v>7308</v>
      </c>
      <c r="ST392" s="16" t="s">
        <v>7761</v>
      </c>
      <c r="TN392" s="16">
        <v>900</v>
      </c>
      <c r="TO392" s="16">
        <v>0</v>
      </c>
      <c r="TP392" s="16">
        <v>600</v>
      </c>
      <c r="TQ392" s="16">
        <v>1000</v>
      </c>
      <c r="TR392" s="16">
        <v>200</v>
      </c>
      <c r="TS392" s="16">
        <v>80</v>
      </c>
      <c r="TT392" s="16">
        <v>0</v>
      </c>
      <c r="TU392" s="16">
        <v>0</v>
      </c>
      <c r="TV392" s="16">
        <v>300</v>
      </c>
      <c r="TW392" s="16">
        <v>0</v>
      </c>
      <c r="TZ392" s="16" t="s">
        <v>7364</v>
      </c>
      <c r="UA392" s="16" t="s">
        <v>8691</v>
      </c>
      <c r="UB392" s="16">
        <v>0</v>
      </c>
      <c r="UC392" s="16" t="s">
        <v>843</v>
      </c>
      <c r="UD392" s="16" t="s">
        <v>843</v>
      </c>
      <c r="UE392" s="16" t="s">
        <v>844</v>
      </c>
      <c r="UF392" s="16" t="s">
        <v>844</v>
      </c>
      <c r="UG392" s="16" t="s">
        <v>843</v>
      </c>
      <c r="UH392" s="16" t="s">
        <v>843</v>
      </c>
      <c r="VK392" s="16" t="s">
        <v>6102</v>
      </c>
      <c r="VL392" s="16" t="s">
        <v>843</v>
      </c>
      <c r="VM392" s="16" t="s">
        <v>843</v>
      </c>
      <c r="VN392" s="16" t="s">
        <v>843</v>
      </c>
      <c r="VO392" s="16" t="s">
        <v>843</v>
      </c>
      <c r="VP392" s="16" t="s">
        <v>844</v>
      </c>
      <c r="VQ392" s="16" t="s">
        <v>843</v>
      </c>
      <c r="VR392" s="16" t="s">
        <v>843</v>
      </c>
      <c r="VS392" s="16" t="s">
        <v>843</v>
      </c>
      <c r="VT392" s="16" t="s">
        <v>843</v>
      </c>
      <c r="VV392" s="16">
        <v>2300</v>
      </c>
      <c r="VX392" s="16" t="s">
        <v>6028</v>
      </c>
      <c r="VY392" s="16" t="s">
        <v>844</v>
      </c>
      <c r="VZ392" s="16" t="s">
        <v>843</v>
      </c>
      <c r="WA392" s="16" t="s">
        <v>843</v>
      </c>
      <c r="WB392" s="16" t="s">
        <v>843</v>
      </c>
      <c r="WC392" s="16" t="s">
        <v>843</v>
      </c>
      <c r="WD392" s="16" t="s">
        <v>843</v>
      </c>
      <c r="WE392" s="16" t="s">
        <v>843</v>
      </c>
      <c r="WF392" s="16" t="s">
        <v>843</v>
      </c>
      <c r="WH392" s="16">
        <v>1625</v>
      </c>
      <c r="WO392" s="16" t="s">
        <v>6917</v>
      </c>
      <c r="XD392" s="16" t="s">
        <v>6975</v>
      </c>
      <c r="XE392" s="16" t="s">
        <v>843</v>
      </c>
      <c r="XF392" s="16" t="s">
        <v>843</v>
      </c>
      <c r="XG392" s="16" t="s">
        <v>844</v>
      </c>
      <c r="XH392" s="16" t="s">
        <v>843</v>
      </c>
      <c r="XI392" s="16" t="s">
        <v>843</v>
      </c>
      <c r="XJ392" s="16" t="s">
        <v>843</v>
      </c>
      <c r="XK392" s="16" t="s">
        <v>843</v>
      </c>
      <c r="XL392" s="16" t="s">
        <v>843</v>
      </c>
      <c r="XM392" s="16" t="s">
        <v>843</v>
      </c>
      <c r="XN392" s="16" t="s">
        <v>843</v>
      </c>
      <c r="XO392" s="16" t="s">
        <v>843</v>
      </c>
      <c r="XP392" s="16" t="s">
        <v>843</v>
      </c>
      <c r="XQ392" s="16" t="s">
        <v>843</v>
      </c>
      <c r="YF392" s="16" t="s">
        <v>865</v>
      </c>
      <c r="YN392" s="16" t="s">
        <v>7040</v>
      </c>
      <c r="YP392" s="16" t="s">
        <v>7978</v>
      </c>
      <c r="YR392" s="16" t="s">
        <v>10764</v>
      </c>
      <c r="YS392" s="16" t="s">
        <v>10765</v>
      </c>
      <c r="YT392" s="16" t="s">
        <v>8694</v>
      </c>
      <c r="YU392" s="16" t="s">
        <v>10766</v>
      </c>
      <c r="YV392" s="16" t="s">
        <v>9148</v>
      </c>
      <c r="YW392" s="16" t="s">
        <v>844</v>
      </c>
      <c r="YX392" s="16" t="s">
        <v>9148</v>
      </c>
      <c r="YY392" s="16" t="s">
        <v>9084</v>
      </c>
      <c r="YZ392" s="16" t="s">
        <v>843</v>
      </c>
      <c r="ZB392" s="16">
        <v>2830</v>
      </c>
      <c r="ZC392" s="16" t="s">
        <v>8854</v>
      </c>
      <c r="ZD392" s="16" t="s">
        <v>843</v>
      </c>
      <c r="ZE392" s="16" t="s">
        <v>10341</v>
      </c>
      <c r="ZF392" s="16" t="s">
        <v>8788</v>
      </c>
      <c r="ZG392" s="16" t="s">
        <v>8865</v>
      </c>
      <c r="ZH392" s="16" t="s">
        <v>8752</v>
      </c>
      <c r="ZI392" s="16" t="s">
        <v>8778</v>
      </c>
      <c r="ZK392" s="16" t="s">
        <v>843</v>
      </c>
      <c r="ZL392" s="16" t="s">
        <v>843</v>
      </c>
      <c r="ZM392" s="16" t="s">
        <v>843</v>
      </c>
      <c r="ZN392" s="16" t="s">
        <v>8742</v>
      </c>
      <c r="ZO392" s="16" t="s">
        <v>487</v>
      </c>
      <c r="ZP392" s="16" t="s">
        <v>487</v>
      </c>
      <c r="ZQ392" s="16" t="s">
        <v>486</v>
      </c>
      <c r="ZR392" s="16" t="s">
        <v>486</v>
      </c>
      <c r="ZS392" s="16" t="s">
        <v>844</v>
      </c>
      <c r="ZT392" s="16" t="s">
        <v>8705</v>
      </c>
      <c r="ZU392" s="16" t="s">
        <v>8706</v>
      </c>
      <c r="ZV392" s="16" t="s">
        <v>487</v>
      </c>
      <c r="ZW392" s="16" t="s">
        <v>843</v>
      </c>
      <c r="ZX392" s="16" t="s">
        <v>843</v>
      </c>
      <c r="ZY392" s="16" t="s">
        <v>844</v>
      </c>
      <c r="ZZ392" s="16" t="s">
        <v>843</v>
      </c>
      <c r="AAA392" s="16" t="s">
        <v>844</v>
      </c>
      <c r="AAB392" s="16" t="s">
        <v>843</v>
      </c>
      <c r="AAC392" s="16">
        <v>0</v>
      </c>
      <c r="AAD392" s="16" t="s">
        <v>844</v>
      </c>
      <c r="AAE392" s="16" t="s">
        <v>843</v>
      </c>
      <c r="AAF392" s="16" t="s">
        <v>843</v>
      </c>
      <c r="AAG392" s="16" t="s">
        <v>843</v>
      </c>
      <c r="AAH392" s="16" t="s">
        <v>843</v>
      </c>
      <c r="AAI392" s="16" t="s">
        <v>843</v>
      </c>
      <c r="AAJ392" s="16" t="s">
        <v>606</v>
      </c>
      <c r="AAK392" s="16" t="s">
        <v>639</v>
      </c>
      <c r="AAL392" s="16" t="s">
        <v>905</v>
      </c>
      <c r="AAM392" s="16" t="s">
        <v>663</v>
      </c>
      <c r="AAN392" s="16" t="s">
        <v>8707</v>
      </c>
      <c r="AAO392" s="16" t="s">
        <v>1018</v>
      </c>
      <c r="AAP392" s="16" t="s">
        <v>8708</v>
      </c>
      <c r="AAQ392" s="16" t="s">
        <v>9212</v>
      </c>
      <c r="AAS392" s="16">
        <v>2704.81</v>
      </c>
      <c r="AAT392" s="16" t="s">
        <v>782</v>
      </c>
      <c r="AAU392" s="16" t="s">
        <v>1068</v>
      </c>
      <c r="AAV392" s="16" t="s">
        <v>782</v>
      </c>
      <c r="AAW392" s="16" t="s">
        <v>782</v>
      </c>
      <c r="AAX392" s="16" t="s">
        <v>844</v>
      </c>
      <c r="AAY392" s="16" t="s">
        <v>8727</v>
      </c>
      <c r="AAZ392" s="16" t="s">
        <v>782</v>
      </c>
      <c r="ABA392" s="16" t="s">
        <v>783</v>
      </c>
      <c r="ABB392" s="16" t="s">
        <v>783</v>
      </c>
      <c r="ABC392" s="16" t="s">
        <v>783</v>
      </c>
      <c r="ABD392" s="16" t="s">
        <v>782</v>
      </c>
      <c r="ABE392" s="16" t="s">
        <v>783</v>
      </c>
      <c r="ABF392" s="16" t="s">
        <v>782</v>
      </c>
      <c r="ABG392" s="16" t="s">
        <v>783</v>
      </c>
      <c r="ABH392" s="16" t="s">
        <v>783</v>
      </c>
      <c r="ABI392" s="16" t="s">
        <v>783</v>
      </c>
      <c r="ABJ392" s="16" t="s">
        <v>783</v>
      </c>
      <c r="ABK392" s="16" t="s">
        <v>782</v>
      </c>
      <c r="ABL392" s="16" t="s">
        <v>8743</v>
      </c>
      <c r="ABM392" s="16" t="s">
        <v>843</v>
      </c>
      <c r="ABN392" s="16" t="s">
        <v>1033</v>
      </c>
      <c r="ABO392" s="16" t="s">
        <v>486</v>
      </c>
      <c r="ABP392" s="16" t="s">
        <v>972</v>
      </c>
      <c r="ABQ392" s="16" t="s">
        <v>4324</v>
      </c>
      <c r="ABR392" s="16" t="s">
        <v>470</v>
      </c>
      <c r="ABS392" s="16" t="s">
        <v>457</v>
      </c>
      <c r="ABT392" s="16" t="s">
        <v>844</v>
      </c>
      <c r="ABU392" s="16" t="s">
        <v>844</v>
      </c>
      <c r="ABV392" s="16" t="s">
        <v>487</v>
      </c>
      <c r="ABW392" s="16" t="s">
        <v>486</v>
      </c>
      <c r="ABX392" s="16" t="s">
        <v>892</v>
      </c>
      <c r="ABY392" s="16" t="s">
        <v>486</v>
      </c>
      <c r="ABZ392" s="16" t="s">
        <v>486</v>
      </c>
      <c r="ACA392" s="16" t="s">
        <v>761</v>
      </c>
      <c r="ACB392" s="16" t="s">
        <v>774</v>
      </c>
      <c r="ACC392" s="16" t="s">
        <v>737</v>
      </c>
      <c r="ACD392" s="16" t="s">
        <v>486</v>
      </c>
      <c r="ACE392" s="16" t="s">
        <v>486</v>
      </c>
      <c r="ACG392" s="16" t="s">
        <v>1014</v>
      </c>
      <c r="ACH392" s="16" t="s">
        <v>1009</v>
      </c>
      <c r="ACI392" s="16" t="s">
        <v>462</v>
      </c>
      <c r="ACJ392" s="16">
        <v>0.79400000000000004</v>
      </c>
      <c r="ACK392" s="16" t="s">
        <v>482</v>
      </c>
      <c r="ACL392" s="16" t="s">
        <v>740</v>
      </c>
      <c r="ACM392" s="16" t="s">
        <v>1190</v>
      </c>
      <c r="ACN392" s="16" t="s">
        <v>1169</v>
      </c>
      <c r="ACO392" s="16" t="s">
        <v>1856</v>
      </c>
      <c r="ACP392" s="16">
        <v>1625</v>
      </c>
      <c r="ACQ392" s="16" t="s">
        <v>1201</v>
      </c>
      <c r="ACR392" s="16" t="s">
        <v>1644</v>
      </c>
      <c r="ACS392" s="16" t="s">
        <v>680</v>
      </c>
      <c r="ACT392" s="16" t="s">
        <v>1522</v>
      </c>
      <c r="ACU392" s="16" t="s">
        <v>833</v>
      </c>
      <c r="ACV392" s="16" t="s">
        <v>8711</v>
      </c>
      <c r="ACW392" s="16" t="s">
        <v>878</v>
      </c>
      <c r="ACX392" s="16" t="s">
        <v>1916</v>
      </c>
      <c r="ACY392" s="16" t="s">
        <v>1949</v>
      </c>
      <c r="ACZ392" s="16">
        <v>1</v>
      </c>
      <c r="ADA392" s="16">
        <v>1</v>
      </c>
      <c r="ADB392" s="16">
        <v>1</v>
      </c>
      <c r="ADC392" s="16">
        <v>1</v>
      </c>
      <c r="ADD392" s="16">
        <v>1</v>
      </c>
      <c r="ADE392" s="16" t="s">
        <v>8712</v>
      </c>
      <c r="ADF392" s="16">
        <v>0</v>
      </c>
      <c r="ADG392" s="16" t="s">
        <v>486</v>
      </c>
      <c r="ADH392" s="16">
        <v>1</v>
      </c>
      <c r="ADI392" s="16" t="s">
        <v>486</v>
      </c>
      <c r="ADJ392" s="16" t="s">
        <v>13198</v>
      </c>
      <c r="ADK392" s="16" t="s">
        <v>13194</v>
      </c>
      <c r="ADL392" s="16" t="s">
        <v>1764</v>
      </c>
      <c r="ADM392" s="16" t="s">
        <v>13195</v>
      </c>
      <c r="ADN392" s="16" t="s">
        <v>13196</v>
      </c>
      <c r="ADO392" s="16" t="s">
        <v>13197</v>
      </c>
      <c r="ADP392" s="16" t="s">
        <v>13194</v>
      </c>
      <c r="ADQ392" s="16" t="s">
        <v>13196</v>
      </c>
      <c r="ADR392" s="16" t="s">
        <v>13194</v>
      </c>
      <c r="ADU392" s="16" t="s">
        <v>1763</v>
      </c>
      <c r="ADW392" s="16" t="s">
        <v>13199</v>
      </c>
      <c r="ADY392" s="16" t="s">
        <v>1058</v>
      </c>
      <c r="AEA392" s="16">
        <v>2830</v>
      </c>
      <c r="AEC392" s="16" t="s">
        <v>1058</v>
      </c>
      <c r="AED392" s="16">
        <v>2704.81</v>
      </c>
      <c r="AEE392" s="16" t="s">
        <v>952</v>
      </c>
      <c r="AEG392" s="16">
        <v>3925</v>
      </c>
      <c r="AEI392" s="16">
        <v>900</v>
      </c>
      <c r="AEK392" s="16">
        <v>600</v>
      </c>
      <c r="AEL392" s="16">
        <v>1000</v>
      </c>
      <c r="AEM392" s="16">
        <v>300</v>
      </c>
      <c r="AEN392" s="16">
        <v>200</v>
      </c>
      <c r="AEO392" s="16">
        <v>80</v>
      </c>
    </row>
    <row r="393" spans="1:822" x14ac:dyDescent="0.25">
      <c r="A393" s="30">
        <v>45834</v>
      </c>
      <c r="B393" s="16" t="s">
        <v>10767</v>
      </c>
      <c r="C393" s="16" t="s">
        <v>867</v>
      </c>
      <c r="D393" s="16" t="s">
        <v>867</v>
      </c>
      <c r="E393" s="16">
        <v>32</v>
      </c>
      <c r="F393" s="16" t="s">
        <v>8153</v>
      </c>
      <c r="G393" s="16" t="s">
        <v>4143</v>
      </c>
      <c r="I393" s="16" t="s">
        <v>4174</v>
      </c>
      <c r="Z393" s="16" t="s">
        <v>993</v>
      </c>
      <c r="AA393" s="16" t="s">
        <v>470</v>
      </c>
      <c r="AB393" s="16">
        <v>3</v>
      </c>
      <c r="AC393" s="16" t="s">
        <v>844</v>
      </c>
      <c r="AD393" s="16" t="s">
        <v>843</v>
      </c>
      <c r="AE393" s="16" t="s">
        <v>844</v>
      </c>
      <c r="AF393" s="16" t="s">
        <v>1056</v>
      </c>
      <c r="AG393" s="16" t="s">
        <v>843</v>
      </c>
      <c r="AH393" s="16" t="s">
        <v>1056</v>
      </c>
      <c r="AI393" s="16" t="s">
        <v>844</v>
      </c>
      <c r="AJ393" s="16" t="s">
        <v>843</v>
      </c>
      <c r="AK393" s="16" t="s">
        <v>844</v>
      </c>
      <c r="AM393" s="16" t="s">
        <v>737</v>
      </c>
      <c r="AN393" s="16" t="s">
        <v>761</v>
      </c>
      <c r="AP393" s="16" t="s">
        <v>774</v>
      </c>
      <c r="AR393" s="16" t="s">
        <v>6907</v>
      </c>
      <c r="BB393" s="16">
        <v>3</v>
      </c>
      <c r="BC393" s="16" t="s">
        <v>7878</v>
      </c>
      <c r="BE393" s="16" t="s">
        <v>5098</v>
      </c>
      <c r="BV393" s="16" t="s">
        <v>4433</v>
      </c>
      <c r="BW393" s="16" t="s">
        <v>844</v>
      </c>
      <c r="BX393" s="16" t="s">
        <v>843</v>
      </c>
      <c r="BY393" s="16" t="s">
        <v>843</v>
      </c>
      <c r="BZ393" s="16" t="s">
        <v>843</v>
      </c>
      <c r="CA393" s="16" t="s">
        <v>843</v>
      </c>
      <c r="CB393" s="16" t="s">
        <v>843</v>
      </c>
      <c r="CC393" s="16" t="s">
        <v>843</v>
      </c>
      <c r="CD393" s="16" t="s">
        <v>843</v>
      </c>
      <c r="CE393" s="16" t="s">
        <v>843</v>
      </c>
      <c r="CF393" s="16" t="s">
        <v>843</v>
      </c>
      <c r="CG393" s="16" t="s">
        <v>843</v>
      </c>
      <c r="CH393" s="16" t="s">
        <v>843</v>
      </c>
      <c r="CI393" s="16" t="s">
        <v>843</v>
      </c>
      <c r="CJ393" s="16" t="s">
        <v>843</v>
      </c>
      <c r="CK393" s="16" t="s">
        <v>843</v>
      </c>
      <c r="CP393" s="16" t="s">
        <v>867</v>
      </c>
      <c r="CQ393" s="16" t="s">
        <v>5191</v>
      </c>
      <c r="CR393" s="16" t="s">
        <v>844</v>
      </c>
      <c r="CS393" s="16" t="s">
        <v>843</v>
      </c>
      <c r="CT393" s="16" t="s">
        <v>843</v>
      </c>
      <c r="CU393" s="16" t="s">
        <v>843</v>
      </c>
      <c r="CV393" s="16" t="s">
        <v>843</v>
      </c>
      <c r="CW393" s="16" t="s">
        <v>843</v>
      </c>
      <c r="CX393" s="16" t="s">
        <v>843</v>
      </c>
      <c r="CY393" s="16" t="s">
        <v>843</v>
      </c>
      <c r="CZ393" s="16" t="s">
        <v>843</v>
      </c>
      <c r="DA393" s="16" t="s">
        <v>5184</v>
      </c>
      <c r="DX393" s="16" t="s">
        <v>867</v>
      </c>
      <c r="DY393" s="16" t="s">
        <v>867</v>
      </c>
      <c r="GC393" s="16" t="s">
        <v>5372</v>
      </c>
      <c r="GF393" s="16" t="s">
        <v>867</v>
      </c>
      <c r="GG393" s="16" t="s">
        <v>867</v>
      </c>
      <c r="GV393" s="16" t="s">
        <v>5443</v>
      </c>
      <c r="GW393" s="16" t="s">
        <v>843</v>
      </c>
      <c r="GX393" s="16" t="s">
        <v>844</v>
      </c>
      <c r="GY393" s="16" t="s">
        <v>843</v>
      </c>
      <c r="GZ393" s="16" t="s">
        <v>843</v>
      </c>
      <c r="HA393" s="16" t="s">
        <v>843</v>
      </c>
      <c r="HB393" s="16" t="s">
        <v>843</v>
      </c>
      <c r="HC393" s="16" t="s">
        <v>843</v>
      </c>
      <c r="HD393" s="16" t="s">
        <v>843</v>
      </c>
      <c r="HE393" s="16" t="s">
        <v>843</v>
      </c>
      <c r="HF393" s="16" t="s">
        <v>843</v>
      </c>
      <c r="HH393" s="16" t="s">
        <v>5456</v>
      </c>
      <c r="HK393" s="16" t="s">
        <v>865</v>
      </c>
      <c r="HM393" s="16" t="s">
        <v>865</v>
      </c>
      <c r="HZ393" s="16" t="s">
        <v>7944</v>
      </c>
      <c r="KE393" s="16" t="s">
        <v>5585</v>
      </c>
      <c r="KG393" s="16" t="s">
        <v>7015</v>
      </c>
      <c r="KH393" s="16" t="s">
        <v>7033</v>
      </c>
      <c r="KI393" s="16" t="s">
        <v>865</v>
      </c>
      <c r="LG393" s="16" t="s">
        <v>867</v>
      </c>
      <c r="LH393" s="16" t="s">
        <v>867</v>
      </c>
      <c r="LI393" s="16" t="s">
        <v>867</v>
      </c>
      <c r="LJ393" s="16" t="s">
        <v>867</v>
      </c>
      <c r="LK393" s="16" t="s">
        <v>867</v>
      </c>
      <c r="LL393" s="16" t="s">
        <v>5690</v>
      </c>
      <c r="LM393" s="16" t="s">
        <v>843</v>
      </c>
      <c r="LN393" s="16" t="s">
        <v>843</v>
      </c>
      <c r="LO393" s="16" t="s">
        <v>843</v>
      </c>
      <c r="LP393" s="16" t="s">
        <v>843</v>
      </c>
      <c r="LQ393" s="16" t="s">
        <v>843</v>
      </c>
      <c r="LR393" s="16" t="s">
        <v>843</v>
      </c>
      <c r="LS393" s="16" t="s">
        <v>843</v>
      </c>
      <c r="LT393" s="16" t="s">
        <v>843</v>
      </c>
      <c r="LU393" s="16" t="s">
        <v>843</v>
      </c>
      <c r="LV393" s="16" t="s">
        <v>843</v>
      </c>
      <c r="LW393" s="16" t="s">
        <v>843</v>
      </c>
      <c r="LX393" s="16" t="s">
        <v>844</v>
      </c>
      <c r="LY393" s="16" t="s">
        <v>843</v>
      </c>
      <c r="LZ393" s="16" t="s">
        <v>843</v>
      </c>
      <c r="MA393" s="16" t="s">
        <v>843</v>
      </c>
      <c r="MC393" s="16" t="s">
        <v>5694</v>
      </c>
      <c r="MD393" s="16" t="s">
        <v>844</v>
      </c>
      <c r="ME393" s="16" t="s">
        <v>843</v>
      </c>
      <c r="MF393" s="16" t="s">
        <v>843</v>
      </c>
      <c r="MG393" s="16" t="s">
        <v>843</v>
      </c>
      <c r="MH393" s="16" t="s">
        <v>843</v>
      </c>
      <c r="MI393" s="16" t="s">
        <v>843</v>
      </c>
      <c r="MJ393" s="16" t="s">
        <v>843</v>
      </c>
      <c r="MK393" s="16" t="s">
        <v>843</v>
      </c>
      <c r="ML393" s="16" t="s">
        <v>843</v>
      </c>
      <c r="MM393" s="16" t="s">
        <v>843</v>
      </c>
      <c r="MN393" s="16" t="s">
        <v>843</v>
      </c>
      <c r="MO393" s="16" t="s">
        <v>843</v>
      </c>
      <c r="MP393" s="16" t="s">
        <v>843</v>
      </c>
      <c r="MQ393" s="16" t="s">
        <v>843</v>
      </c>
      <c r="MR393" s="16" t="s">
        <v>843</v>
      </c>
      <c r="MS393" s="16" t="s">
        <v>843</v>
      </c>
      <c r="MT393" s="16" t="s">
        <v>843</v>
      </c>
      <c r="MU393" s="16" t="s">
        <v>843</v>
      </c>
      <c r="MV393" s="16" t="s">
        <v>843</v>
      </c>
      <c r="NS393" s="16" t="s">
        <v>5694</v>
      </c>
      <c r="NT393" s="16" t="s">
        <v>844</v>
      </c>
      <c r="NU393" s="16" t="s">
        <v>843</v>
      </c>
      <c r="NV393" s="16" t="s">
        <v>843</v>
      </c>
      <c r="NW393" s="16" t="s">
        <v>843</v>
      </c>
      <c r="NX393" s="16" t="s">
        <v>843</v>
      </c>
      <c r="NY393" s="16" t="s">
        <v>843</v>
      </c>
      <c r="NZ393" s="16" t="s">
        <v>843</v>
      </c>
      <c r="OA393" s="16" t="s">
        <v>843</v>
      </c>
      <c r="OB393" s="16" t="s">
        <v>843</v>
      </c>
      <c r="OC393" s="16" t="s">
        <v>843</v>
      </c>
      <c r="OD393" s="16" t="s">
        <v>843</v>
      </c>
      <c r="OE393" s="16" t="s">
        <v>843</v>
      </c>
      <c r="OF393" s="16" t="s">
        <v>843</v>
      </c>
      <c r="OG393" s="16" t="s">
        <v>843</v>
      </c>
      <c r="OH393" s="16" t="s">
        <v>843</v>
      </c>
      <c r="OI393" s="16" t="s">
        <v>843</v>
      </c>
      <c r="PC393" s="16" t="s">
        <v>865</v>
      </c>
      <c r="PD393" s="16" t="s">
        <v>865</v>
      </c>
      <c r="PY393" s="16" t="s">
        <v>865</v>
      </c>
      <c r="QP393" s="16" t="s">
        <v>865</v>
      </c>
      <c r="QR393" s="16" t="s">
        <v>867</v>
      </c>
      <c r="QT393" s="16" t="s">
        <v>867</v>
      </c>
      <c r="QV393" s="16" t="s">
        <v>865</v>
      </c>
      <c r="QX393" s="16" t="s">
        <v>867</v>
      </c>
      <c r="QY393" s="16" t="s">
        <v>867</v>
      </c>
      <c r="RD393" s="16" t="s">
        <v>4216</v>
      </c>
      <c r="RF393" s="16" t="s">
        <v>865</v>
      </c>
      <c r="RH393" s="16" t="s">
        <v>4216</v>
      </c>
      <c r="RJ393" s="16" t="s">
        <v>4216</v>
      </c>
      <c r="RN393" s="16" t="s">
        <v>7720</v>
      </c>
      <c r="RP393" s="16" t="s">
        <v>867</v>
      </c>
      <c r="RR393" s="16" t="s">
        <v>867</v>
      </c>
      <c r="RT393" s="16" t="s">
        <v>867</v>
      </c>
      <c r="RV393" s="16" t="s">
        <v>7720</v>
      </c>
      <c r="RX393" s="16" t="s">
        <v>7720</v>
      </c>
      <c r="RZ393" s="16" t="s">
        <v>867</v>
      </c>
      <c r="SQ393" s="16" t="s">
        <v>865</v>
      </c>
      <c r="SS393" s="16" t="s">
        <v>7296</v>
      </c>
      <c r="ST393" s="16" t="s">
        <v>7764</v>
      </c>
      <c r="TN393" s="16">
        <v>3500</v>
      </c>
      <c r="TO393" s="16">
        <v>0</v>
      </c>
      <c r="TP393" s="16">
        <v>1500</v>
      </c>
      <c r="TQ393" s="16">
        <v>0</v>
      </c>
      <c r="TR393" s="16">
        <v>500</v>
      </c>
      <c r="TS393" s="16">
        <v>450</v>
      </c>
      <c r="TT393" s="16">
        <v>0</v>
      </c>
      <c r="TU393" s="16">
        <v>1500</v>
      </c>
      <c r="TV393" s="16">
        <v>0</v>
      </c>
      <c r="TW393" s="16">
        <v>0</v>
      </c>
      <c r="TX393" s="16">
        <v>5000</v>
      </c>
      <c r="TZ393" s="16" t="s">
        <v>7367</v>
      </c>
      <c r="UA393" s="16" t="s">
        <v>8783</v>
      </c>
      <c r="UB393" s="16">
        <v>0</v>
      </c>
      <c r="UC393" s="16" t="s">
        <v>844</v>
      </c>
      <c r="UD393" s="16" t="s">
        <v>843</v>
      </c>
      <c r="UE393" s="16" t="s">
        <v>843</v>
      </c>
      <c r="UF393" s="16" t="s">
        <v>844</v>
      </c>
      <c r="UG393" s="16" t="s">
        <v>843</v>
      </c>
      <c r="UH393" s="16" t="s">
        <v>843</v>
      </c>
      <c r="UL393" s="16">
        <v>8000</v>
      </c>
      <c r="VX393" s="16" t="s">
        <v>6028</v>
      </c>
      <c r="VY393" s="16" t="s">
        <v>844</v>
      </c>
      <c r="VZ393" s="16" t="s">
        <v>843</v>
      </c>
      <c r="WA393" s="16" t="s">
        <v>843</v>
      </c>
      <c r="WB393" s="16" t="s">
        <v>843</v>
      </c>
      <c r="WC393" s="16" t="s">
        <v>843</v>
      </c>
      <c r="WD393" s="16" t="s">
        <v>843</v>
      </c>
      <c r="WE393" s="16" t="s">
        <v>843</v>
      </c>
      <c r="WF393" s="16" t="s">
        <v>843</v>
      </c>
      <c r="WH393" s="16">
        <v>3250</v>
      </c>
      <c r="WO393" s="16" t="s">
        <v>6920</v>
      </c>
      <c r="XD393" s="16" t="s">
        <v>6975</v>
      </c>
      <c r="XE393" s="16" t="s">
        <v>843</v>
      </c>
      <c r="XF393" s="16" t="s">
        <v>843</v>
      </c>
      <c r="XG393" s="16" t="s">
        <v>844</v>
      </c>
      <c r="XH393" s="16" t="s">
        <v>843</v>
      </c>
      <c r="XI393" s="16" t="s">
        <v>843</v>
      </c>
      <c r="XJ393" s="16" t="s">
        <v>843</v>
      </c>
      <c r="XK393" s="16" t="s">
        <v>843</v>
      </c>
      <c r="XL393" s="16" t="s">
        <v>843</v>
      </c>
      <c r="XM393" s="16" t="s">
        <v>843</v>
      </c>
      <c r="XN393" s="16" t="s">
        <v>843</v>
      </c>
      <c r="XO393" s="16" t="s">
        <v>843</v>
      </c>
      <c r="XP393" s="16" t="s">
        <v>843</v>
      </c>
      <c r="XQ393" s="16" t="s">
        <v>843</v>
      </c>
      <c r="YF393" s="16" t="s">
        <v>865</v>
      </c>
      <c r="YN393" s="16" t="s">
        <v>7040</v>
      </c>
      <c r="YP393" s="16" t="s">
        <v>7981</v>
      </c>
      <c r="YR393" s="16" t="s">
        <v>10768</v>
      </c>
      <c r="YS393" s="16" t="s">
        <v>10769</v>
      </c>
      <c r="YT393" s="16" t="s">
        <v>8694</v>
      </c>
      <c r="YU393" s="16" t="s">
        <v>10770</v>
      </c>
      <c r="YV393" s="16" t="s">
        <v>9148</v>
      </c>
      <c r="YW393" s="16" t="s">
        <v>844</v>
      </c>
      <c r="YX393" s="16" t="s">
        <v>9148</v>
      </c>
      <c r="YY393" s="16" t="s">
        <v>843</v>
      </c>
      <c r="YZ393" s="16" t="s">
        <v>843</v>
      </c>
      <c r="ZA393" s="16" t="s">
        <v>8860</v>
      </c>
      <c r="ZB393" s="16">
        <v>7866.67</v>
      </c>
      <c r="ZC393" s="16" t="s">
        <v>8906</v>
      </c>
      <c r="ZD393" s="16" t="s">
        <v>843</v>
      </c>
      <c r="ZE393" s="16" t="s">
        <v>843</v>
      </c>
      <c r="ZF393" s="16" t="s">
        <v>843</v>
      </c>
      <c r="ZG393" s="16" t="s">
        <v>8739</v>
      </c>
      <c r="ZH393" s="16" t="s">
        <v>8739</v>
      </c>
      <c r="ZI393" s="16" t="s">
        <v>8825</v>
      </c>
      <c r="ZJ393" s="16" t="s">
        <v>8723</v>
      </c>
      <c r="ZK393" s="16" t="s">
        <v>843</v>
      </c>
      <c r="ZL393" s="16" t="s">
        <v>8825</v>
      </c>
      <c r="ZM393" s="16" t="s">
        <v>843</v>
      </c>
      <c r="ZN393" s="16" t="s">
        <v>8725</v>
      </c>
      <c r="ZO393" s="16" t="s">
        <v>487</v>
      </c>
      <c r="ZP393" s="16" t="s">
        <v>487</v>
      </c>
      <c r="ZQ393" s="16" t="s">
        <v>486</v>
      </c>
      <c r="ZR393" s="16" t="s">
        <v>486</v>
      </c>
      <c r="ZS393" s="16" t="s">
        <v>844</v>
      </c>
      <c r="ZT393" s="16" t="s">
        <v>8705</v>
      </c>
      <c r="ZU393" s="16" t="s">
        <v>8706</v>
      </c>
      <c r="ZV393" s="16" t="s">
        <v>487</v>
      </c>
      <c r="ZW393" s="16" t="s">
        <v>844</v>
      </c>
      <c r="ZX393" s="16" t="s">
        <v>844</v>
      </c>
      <c r="ZY393" s="16" t="s">
        <v>1056</v>
      </c>
      <c r="ZZ393" s="16" t="s">
        <v>844</v>
      </c>
      <c r="AAA393" s="16" t="s">
        <v>844</v>
      </c>
      <c r="AAB393" s="16" t="s">
        <v>843</v>
      </c>
      <c r="AAC393" s="16">
        <v>1</v>
      </c>
      <c r="AAD393" s="16" t="s">
        <v>1056</v>
      </c>
      <c r="AAE393" s="16" t="s">
        <v>843</v>
      </c>
      <c r="AAF393" s="16" t="s">
        <v>843</v>
      </c>
      <c r="AAG393" s="16" t="s">
        <v>843</v>
      </c>
      <c r="AAH393" s="16" t="s">
        <v>843</v>
      </c>
      <c r="AAI393" s="16" t="s">
        <v>844</v>
      </c>
      <c r="AAJ393" s="16" t="s">
        <v>615</v>
      </c>
      <c r="AAK393" s="16" t="s">
        <v>633</v>
      </c>
      <c r="AAL393" s="16" t="s">
        <v>904</v>
      </c>
      <c r="AAM393" s="16" t="s">
        <v>663</v>
      </c>
      <c r="AAN393" s="16" t="s">
        <v>8707</v>
      </c>
      <c r="AAO393" s="16" t="s">
        <v>1018</v>
      </c>
      <c r="AAP393" s="16" t="s">
        <v>8708</v>
      </c>
      <c r="AAS393" s="16">
        <v>11250</v>
      </c>
      <c r="AAU393" s="16" t="s">
        <v>782</v>
      </c>
      <c r="AAX393" s="16" t="s">
        <v>843</v>
      </c>
      <c r="AAY393" s="16" t="s">
        <v>8710</v>
      </c>
      <c r="AAZ393" s="16" t="s">
        <v>782</v>
      </c>
      <c r="ABA393" s="16" t="s">
        <v>782</v>
      </c>
      <c r="ABB393" s="16" t="s">
        <v>782</v>
      </c>
      <c r="ABC393" s="16" t="s">
        <v>783</v>
      </c>
      <c r="ABD393" s="16" t="s">
        <v>783</v>
      </c>
      <c r="ABE393" s="16" t="s">
        <v>783</v>
      </c>
      <c r="ABF393" s="16" t="s">
        <v>782</v>
      </c>
      <c r="ABG393" s="16" t="s">
        <v>782</v>
      </c>
      <c r="ABH393" s="16" t="s">
        <v>782</v>
      </c>
      <c r="ABI393" s="16" t="s">
        <v>783</v>
      </c>
      <c r="ABJ393" s="16" t="s">
        <v>783</v>
      </c>
      <c r="ABK393" s="16" t="s">
        <v>782</v>
      </c>
      <c r="ABL393" s="16" t="s">
        <v>8759</v>
      </c>
      <c r="ABM393" s="16" t="s">
        <v>843</v>
      </c>
      <c r="ABN393" s="16" t="s">
        <v>1034</v>
      </c>
      <c r="ABP393" s="16" t="s">
        <v>972</v>
      </c>
      <c r="ABQ393" s="16" t="s">
        <v>4324</v>
      </c>
      <c r="ABR393" s="16" t="s">
        <v>470</v>
      </c>
      <c r="ABS393" s="16" t="s">
        <v>445</v>
      </c>
      <c r="ABT393" s="16" t="s">
        <v>8732</v>
      </c>
      <c r="ABU393" s="16" t="s">
        <v>1056</v>
      </c>
      <c r="ABV393" s="16" t="s">
        <v>487</v>
      </c>
      <c r="ABW393" s="16" t="s">
        <v>486</v>
      </c>
      <c r="ABX393" s="16" t="s">
        <v>892</v>
      </c>
      <c r="ABY393" s="16" t="s">
        <v>486</v>
      </c>
      <c r="ABZ393" s="16" t="s">
        <v>486</v>
      </c>
      <c r="ACA393" s="16" t="s">
        <v>761</v>
      </c>
      <c r="ACB393" s="16" t="s">
        <v>774</v>
      </c>
      <c r="ACC393" s="16" t="s">
        <v>737</v>
      </c>
      <c r="ACD393" s="16" t="s">
        <v>486</v>
      </c>
      <c r="ACE393" s="16" t="s">
        <v>486</v>
      </c>
      <c r="ACG393" s="16" t="s">
        <v>1014</v>
      </c>
      <c r="ACH393" s="16" t="s">
        <v>1009</v>
      </c>
      <c r="ACI393" s="16" t="s">
        <v>462</v>
      </c>
      <c r="ACJ393" s="16">
        <v>0.79400000000000004</v>
      </c>
      <c r="ACK393" s="16" t="s">
        <v>482</v>
      </c>
      <c r="ACL393" s="16" t="s">
        <v>738</v>
      </c>
      <c r="ACM393" s="16" t="s">
        <v>1188</v>
      </c>
      <c r="ACN393" s="16" t="s">
        <v>1169</v>
      </c>
      <c r="ACO393" s="16" t="s">
        <v>1856</v>
      </c>
      <c r="ACP393" s="16">
        <v>3250</v>
      </c>
      <c r="ACQ393" s="16" t="s">
        <v>1202</v>
      </c>
      <c r="ACR393" s="16" t="s">
        <v>1644</v>
      </c>
      <c r="ACS393" s="16" t="s">
        <v>669</v>
      </c>
      <c r="ACT393" s="16" t="s">
        <v>1522</v>
      </c>
      <c r="ACU393" s="16" t="s">
        <v>831</v>
      </c>
      <c r="ACV393" s="16" t="s">
        <v>8756</v>
      </c>
      <c r="ACW393" s="16" t="s">
        <v>445</v>
      </c>
      <c r="ACX393" s="16" t="s">
        <v>1916</v>
      </c>
      <c r="ACY393" s="16" t="s">
        <v>1947</v>
      </c>
      <c r="ACZ393" s="16">
        <v>1</v>
      </c>
      <c r="ADA393" s="16">
        <v>1</v>
      </c>
      <c r="ADB393" s="16">
        <v>1</v>
      </c>
      <c r="ADC393" s="16">
        <v>1</v>
      </c>
      <c r="ADD393" s="16">
        <v>1</v>
      </c>
      <c r="ADE393" s="16" t="s">
        <v>8712</v>
      </c>
      <c r="ADF393" s="16">
        <v>0</v>
      </c>
      <c r="ADG393" s="16" t="s">
        <v>486</v>
      </c>
      <c r="ADH393" s="16">
        <v>2</v>
      </c>
      <c r="ADI393" s="16" t="s">
        <v>486</v>
      </c>
      <c r="ADJ393" s="16" t="s">
        <v>1744</v>
      </c>
      <c r="ADK393" s="16" t="s">
        <v>13194</v>
      </c>
      <c r="ADL393" s="16" t="s">
        <v>1761</v>
      </c>
      <c r="ADM393" s="16" t="s">
        <v>13194</v>
      </c>
      <c r="ADN393" s="16" t="s">
        <v>13196</v>
      </c>
      <c r="ADO393" s="16" t="s">
        <v>1766</v>
      </c>
      <c r="ADP393" s="16" t="s">
        <v>1751</v>
      </c>
      <c r="ADQ393" s="16" t="s">
        <v>13194</v>
      </c>
      <c r="ADR393" s="16" t="s">
        <v>13194</v>
      </c>
      <c r="ADS393" s="16" t="s">
        <v>1750</v>
      </c>
      <c r="ADW393" s="16" t="s">
        <v>8729</v>
      </c>
      <c r="ADY393" s="16" t="s">
        <v>1062</v>
      </c>
      <c r="AEA393" s="16">
        <v>7866.6666666666697</v>
      </c>
      <c r="AEC393" s="16" t="s">
        <v>1063</v>
      </c>
      <c r="AED393" s="16">
        <v>3750</v>
      </c>
      <c r="AEE393" s="16" t="s">
        <v>952</v>
      </c>
      <c r="AEG393" s="16">
        <v>3250</v>
      </c>
      <c r="AEI393" s="16">
        <v>1166.67</v>
      </c>
      <c r="AEK393" s="16">
        <v>500</v>
      </c>
      <c r="AEN393" s="16">
        <v>166.67</v>
      </c>
      <c r="AEO393" s="16">
        <v>150</v>
      </c>
      <c r="AEP393" s="16">
        <v>500</v>
      </c>
    </row>
    <row r="394" spans="1:822" x14ac:dyDescent="0.25">
      <c r="A394" s="30">
        <v>45834</v>
      </c>
      <c r="B394" s="16" t="s">
        <v>10771</v>
      </c>
      <c r="C394" s="16" t="s">
        <v>867</v>
      </c>
      <c r="D394" s="16" t="s">
        <v>867</v>
      </c>
      <c r="E394" s="16">
        <v>42</v>
      </c>
      <c r="F394" s="16" t="s">
        <v>8153</v>
      </c>
      <c r="G394" s="16" t="s">
        <v>4143</v>
      </c>
      <c r="I394" s="16" t="s">
        <v>4148</v>
      </c>
      <c r="Z394" s="16" t="s">
        <v>992</v>
      </c>
      <c r="AA394" s="16" t="s">
        <v>470</v>
      </c>
      <c r="AB394" s="16">
        <v>3</v>
      </c>
      <c r="AC394" s="16" t="s">
        <v>844</v>
      </c>
      <c r="AD394" s="16" t="s">
        <v>843</v>
      </c>
      <c r="AE394" s="16" t="s">
        <v>844</v>
      </c>
      <c r="AF394" s="16" t="s">
        <v>1056</v>
      </c>
      <c r="AG394" s="16" t="s">
        <v>843</v>
      </c>
      <c r="AH394" s="16" t="s">
        <v>1056</v>
      </c>
      <c r="AI394" s="16" t="s">
        <v>844</v>
      </c>
      <c r="AJ394" s="16" t="s">
        <v>843</v>
      </c>
      <c r="AK394" s="16" t="s">
        <v>844</v>
      </c>
      <c r="AM394" s="16" t="s">
        <v>737</v>
      </c>
      <c r="AN394" s="16" t="s">
        <v>759</v>
      </c>
      <c r="AP394" s="16" t="s">
        <v>775</v>
      </c>
      <c r="AR394" s="16" t="s">
        <v>6907</v>
      </c>
      <c r="BB394" s="16">
        <v>2</v>
      </c>
      <c r="BC394" s="16" t="s">
        <v>7875</v>
      </c>
      <c r="BE394" s="16" t="s">
        <v>5098</v>
      </c>
      <c r="BV394" s="16" t="s">
        <v>10772</v>
      </c>
      <c r="BW394" s="16" t="s">
        <v>843</v>
      </c>
      <c r="BX394" s="16" t="s">
        <v>843</v>
      </c>
      <c r="BY394" s="16" t="s">
        <v>843</v>
      </c>
      <c r="BZ394" s="16" t="s">
        <v>843</v>
      </c>
      <c r="CA394" s="16" t="s">
        <v>843</v>
      </c>
      <c r="CB394" s="16" t="s">
        <v>844</v>
      </c>
      <c r="CC394" s="16" t="s">
        <v>843</v>
      </c>
      <c r="CD394" s="16" t="s">
        <v>843</v>
      </c>
      <c r="CE394" s="16" t="s">
        <v>843</v>
      </c>
      <c r="CF394" s="16" t="s">
        <v>843</v>
      </c>
      <c r="CG394" s="16" t="s">
        <v>843</v>
      </c>
      <c r="CH394" s="16" t="s">
        <v>843</v>
      </c>
      <c r="CI394" s="16" t="s">
        <v>844</v>
      </c>
      <c r="CJ394" s="16" t="s">
        <v>843</v>
      </c>
      <c r="CK394" s="16" t="s">
        <v>843</v>
      </c>
      <c r="CL394" s="16" t="s">
        <v>10773</v>
      </c>
      <c r="CP394" s="16" t="s">
        <v>867</v>
      </c>
      <c r="CQ394" s="16" t="s">
        <v>9028</v>
      </c>
      <c r="CR394" s="16" t="s">
        <v>844</v>
      </c>
      <c r="CS394" s="16" t="s">
        <v>843</v>
      </c>
      <c r="CT394" s="16" t="s">
        <v>844</v>
      </c>
      <c r="CU394" s="16" t="s">
        <v>843</v>
      </c>
      <c r="CV394" s="16" t="s">
        <v>843</v>
      </c>
      <c r="CW394" s="16" t="s">
        <v>843</v>
      </c>
      <c r="CX394" s="16" t="s">
        <v>843</v>
      </c>
      <c r="CY394" s="16" t="s">
        <v>843</v>
      </c>
      <c r="CZ394" s="16" t="s">
        <v>843</v>
      </c>
      <c r="DA394" s="16" t="s">
        <v>5184</v>
      </c>
      <c r="DX394" s="16" t="s">
        <v>867</v>
      </c>
      <c r="DY394" s="16" t="s">
        <v>867</v>
      </c>
      <c r="GC394" s="16" t="s">
        <v>5354</v>
      </c>
      <c r="GF394" s="16" t="s">
        <v>867</v>
      </c>
      <c r="GG394" s="16" t="s">
        <v>867</v>
      </c>
      <c r="GV394" s="16" t="s">
        <v>5440</v>
      </c>
      <c r="GW394" s="16" t="s">
        <v>844</v>
      </c>
      <c r="GX394" s="16" t="s">
        <v>843</v>
      </c>
      <c r="GY394" s="16" t="s">
        <v>843</v>
      </c>
      <c r="GZ394" s="16" t="s">
        <v>843</v>
      </c>
      <c r="HA394" s="16" t="s">
        <v>843</v>
      </c>
      <c r="HB394" s="16" t="s">
        <v>843</v>
      </c>
      <c r="HC394" s="16" t="s">
        <v>843</v>
      </c>
      <c r="HD394" s="16" t="s">
        <v>843</v>
      </c>
      <c r="HE394" s="16" t="s">
        <v>843</v>
      </c>
      <c r="HF394" s="16" t="s">
        <v>843</v>
      </c>
      <c r="HH394" s="16" t="s">
        <v>5456</v>
      </c>
      <c r="HK394" s="16" t="s">
        <v>865</v>
      </c>
      <c r="HM394" s="16" t="s">
        <v>865</v>
      </c>
      <c r="HZ394" s="16" t="s">
        <v>7944</v>
      </c>
      <c r="KE394" s="16" t="s">
        <v>5582</v>
      </c>
      <c r="KG394" s="16" t="s">
        <v>7021</v>
      </c>
      <c r="KH394" s="16" t="s">
        <v>7033</v>
      </c>
      <c r="KI394" s="16" t="s">
        <v>867</v>
      </c>
      <c r="KJ394" s="16" t="s">
        <v>5607</v>
      </c>
      <c r="KK394" s="16" t="s">
        <v>843</v>
      </c>
      <c r="KL394" s="16" t="s">
        <v>843</v>
      </c>
      <c r="KM394" s="16" t="s">
        <v>843</v>
      </c>
      <c r="KN394" s="16" t="s">
        <v>843</v>
      </c>
      <c r="KO394" s="16" t="s">
        <v>844</v>
      </c>
      <c r="KP394" s="16" t="s">
        <v>843</v>
      </c>
      <c r="KQ394" s="16" t="s">
        <v>843</v>
      </c>
      <c r="LG394" s="16" t="s">
        <v>867</v>
      </c>
      <c r="LH394" s="16" t="s">
        <v>867</v>
      </c>
      <c r="LI394" s="16" t="s">
        <v>867</v>
      </c>
      <c r="LJ394" s="16" t="s">
        <v>867</v>
      </c>
      <c r="LK394" s="16" t="s">
        <v>867</v>
      </c>
      <c r="LL394" s="16" t="s">
        <v>5657</v>
      </c>
      <c r="LM394" s="16" t="s">
        <v>844</v>
      </c>
      <c r="LN394" s="16" t="s">
        <v>843</v>
      </c>
      <c r="LO394" s="16" t="s">
        <v>843</v>
      </c>
      <c r="LP394" s="16" t="s">
        <v>843</v>
      </c>
      <c r="LQ394" s="16" t="s">
        <v>843</v>
      </c>
      <c r="LR394" s="16" t="s">
        <v>843</v>
      </c>
      <c r="LS394" s="16" t="s">
        <v>843</v>
      </c>
      <c r="LT394" s="16" t="s">
        <v>843</v>
      </c>
      <c r="LU394" s="16" t="s">
        <v>843</v>
      </c>
      <c r="LV394" s="16" t="s">
        <v>843</v>
      </c>
      <c r="LW394" s="16" t="s">
        <v>843</v>
      </c>
      <c r="LX394" s="16" t="s">
        <v>843</v>
      </c>
      <c r="LY394" s="16" t="s">
        <v>843</v>
      </c>
      <c r="LZ394" s="16" t="s">
        <v>843</v>
      </c>
      <c r="MA394" s="16" t="s">
        <v>843</v>
      </c>
      <c r="MC394" s="16" t="s">
        <v>5694</v>
      </c>
      <c r="MD394" s="16" t="s">
        <v>844</v>
      </c>
      <c r="ME394" s="16" t="s">
        <v>843</v>
      </c>
      <c r="MF394" s="16" t="s">
        <v>843</v>
      </c>
      <c r="MG394" s="16" t="s">
        <v>843</v>
      </c>
      <c r="MH394" s="16" t="s">
        <v>843</v>
      </c>
      <c r="MI394" s="16" t="s">
        <v>843</v>
      </c>
      <c r="MJ394" s="16" t="s">
        <v>843</v>
      </c>
      <c r="MK394" s="16" t="s">
        <v>843</v>
      </c>
      <c r="ML394" s="16" t="s">
        <v>843</v>
      </c>
      <c r="MM394" s="16" t="s">
        <v>843</v>
      </c>
      <c r="MN394" s="16" t="s">
        <v>843</v>
      </c>
      <c r="MO394" s="16" t="s">
        <v>843</v>
      </c>
      <c r="MP394" s="16" t="s">
        <v>843</v>
      </c>
      <c r="MQ394" s="16" t="s">
        <v>843</v>
      </c>
      <c r="MR394" s="16" t="s">
        <v>843</v>
      </c>
      <c r="MS394" s="16" t="s">
        <v>843</v>
      </c>
      <c r="MT394" s="16" t="s">
        <v>843</v>
      </c>
      <c r="MU394" s="16" t="s">
        <v>843</v>
      </c>
      <c r="MV394" s="16" t="s">
        <v>843</v>
      </c>
      <c r="NS394" s="16" t="s">
        <v>5694</v>
      </c>
      <c r="NT394" s="16" t="s">
        <v>844</v>
      </c>
      <c r="NU394" s="16" t="s">
        <v>843</v>
      </c>
      <c r="NV394" s="16" t="s">
        <v>843</v>
      </c>
      <c r="NW394" s="16" t="s">
        <v>843</v>
      </c>
      <c r="NX394" s="16" t="s">
        <v>843</v>
      </c>
      <c r="NY394" s="16" t="s">
        <v>843</v>
      </c>
      <c r="NZ394" s="16" t="s">
        <v>843</v>
      </c>
      <c r="OA394" s="16" t="s">
        <v>843</v>
      </c>
      <c r="OB394" s="16" t="s">
        <v>843</v>
      </c>
      <c r="OC394" s="16" t="s">
        <v>843</v>
      </c>
      <c r="OD394" s="16" t="s">
        <v>843</v>
      </c>
      <c r="OE394" s="16" t="s">
        <v>843</v>
      </c>
      <c r="OF394" s="16" t="s">
        <v>843</v>
      </c>
      <c r="OG394" s="16" t="s">
        <v>843</v>
      </c>
      <c r="OH394" s="16" t="s">
        <v>843</v>
      </c>
      <c r="OI394" s="16" t="s">
        <v>843</v>
      </c>
      <c r="PC394" s="16" t="s">
        <v>865</v>
      </c>
      <c r="PD394" s="16" t="s">
        <v>865</v>
      </c>
      <c r="PY394" s="16" t="s">
        <v>864</v>
      </c>
      <c r="QP394" s="16" t="s">
        <v>865</v>
      </c>
      <c r="QR394" s="16" t="s">
        <v>867</v>
      </c>
      <c r="QT394" s="16" t="s">
        <v>867</v>
      </c>
      <c r="QV394" s="16" t="s">
        <v>865</v>
      </c>
      <c r="QX394" s="16" t="s">
        <v>865</v>
      </c>
      <c r="QY394" s="16" t="s">
        <v>867</v>
      </c>
      <c r="RD394" s="16" t="s">
        <v>4216</v>
      </c>
      <c r="RF394" s="16" t="s">
        <v>865</v>
      </c>
      <c r="RH394" s="16" t="s">
        <v>4216</v>
      </c>
      <c r="RJ394" s="16" t="s">
        <v>4216</v>
      </c>
      <c r="RN394" s="16" t="s">
        <v>7720</v>
      </c>
      <c r="RP394" s="16" t="s">
        <v>867</v>
      </c>
      <c r="RR394" s="16" t="s">
        <v>7720</v>
      </c>
      <c r="RT394" s="16" t="s">
        <v>7720</v>
      </c>
      <c r="RV394" s="16" t="s">
        <v>7720</v>
      </c>
      <c r="RX394" s="16" t="s">
        <v>7720</v>
      </c>
      <c r="RZ394" s="16" t="s">
        <v>7724</v>
      </c>
      <c r="SQ394" s="16" t="s">
        <v>865</v>
      </c>
      <c r="SS394" s="16" t="s">
        <v>7293</v>
      </c>
      <c r="ST394" s="16" t="s">
        <v>7764</v>
      </c>
      <c r="TN394" s="16">
        <v>2000</v>
      </c>
      <c r="TO394" s="16">
        <v>0</v>
      </c>
      <c r="TP394" s="16">
        <v>700</v>
      </c>
      <c r="TQ394" s="16">
        <v>100</v>
      </c>
      <c r="TR394" s="16">
        <v>0</v>
      </c>
      <c r="TS394" s="16">
        <v>160</v>
      </c>
      <c r="TT394" s="16">
        <v>0</v>
      </c>
      <c r="TU394" s="16">
        <v>0</v>
      </c>
      <c r="TV394" s="16">
        <v>2000</v>
      </c>
      <c r="TW394" s="16">
        <v>0</v>
      </c>
      <c r="TX394" s="16">
        <v>400</v>
      </c>
      <c r="TZ394" s="16" t="s">
        <v>7361</v>
      </c>
      <c r="UA394" s="16" t="s">
        <v>5971</v>
      </c>
      <c r="UB394" s="16">
        <v>0</v>
      </c>
      <c r="UC394" s="16" t="s">
        <v>843</v>
      </c>
      <c r="UD394" s="16" t="s">
        <v>843</v>
      </c>
      <c r="UE394" s="16" t="s">
        <v>843</v>
      </c>
      <c r="UF394" s="16" t="s">
        <v>844</v>
      </c>
      <c r="UG394" s="16" t="s">
        <v>843</v>
      </c>
      <c r="UH394" s="16" t="s">
        <v>843</v>
      </c>
      <c r="VX394" s="16" t="s">
        <v>6028</v>
      </c>
      <c r="VY394" s="16" t="s">
        <v>844</v>
      </c>
      <c r="VZ394" s="16" t="s">
        <v>843</v>
      </c>
      <c r="WA394" s="16" t="s">
        <v>843</v>
      </c>
      <c r="WB394" s="16" t="s">
        <v>843</v>
      </c>
      <c r="WC394" s="16" t="s">
        <v>843</v>
      </c>
      <c r="WD394" s="16" t="s">
        <v>843</v>
      </c>
      <c r="WE394" s="16" t="s">
        <v>843</v>
      </c>
      <c r="WF394" s="16" t="s">
        <v>843</v>
      </c>
      <c r="WH394" s="16">
        <v>4875</v>
      </c>
      <c r="WO394" s="16" t="s">
        <v>6926</v>
      </c>
      <c r="YN394" s="16" t="s">
        <v>7040</v>
      </c>
      <c r="YP394" s="16" t="s">
        <v>7984</v>
      </c>
      <c r="YR394" s="16" t="s">
        <v>10774</v>
      </c>
      <c r="YS394" s="16" t="s">
        <v>10775</v>
      </c>
      <c r="YT394" s="16" t="s">
        <v>8694</v>
      </c>
      <c r="YU394" s="16" t="s">
        <v>10776</v>
      </c>
      <c r="YV394" s="16" t="s">
        <v>9148</v>
      </c>
      <c r="YW394" s="16" t="s">
        <v>844</v>
      </c>
      <c r="YX394" s="16" t="s">
        <v>9148</v>
      </c>
      <c r="YY394" s="16" t="s">
        <v>8862</v>
      </c>
      <c r="YZ394" s="16" t="s">
        <v>843</v>
      </c>
      <c r="ZA394" s="16" t="s">
        <v>8963</v>
      </c>
      <c r="ZB394" s="16">
        <v>3326.66</v>
      </c>
      <c r="ZC394" s="16" t="s">
        <v>8942</v>
      </c>
      <c r="ZD394" s="16" t="s">
        <v>843</v>
      </c>
      <c r="ZE394" s="16" t="s">
        <v>10777</v>
      </c>
      <c r="ZF394" s="16" t="s">
        <v>8779</v>
      </c>
      <c r="ZG394" s="16" t="s">
        <v>843</v>
      </c>
      <c r="ZH394" s="16" t="s">
        <v>8723</v>
      </c>
      <c r="ZI394" s="16" t="s">
        <v>8778</v>
      </c>
      <c r="ZJ394" s="16" t="s">
        <v>8700</v>
      </c>
      <c r="ZK394" s="16" t="s">
        <v>843</v>
      </c>
      <c r="ZL394" s="16" t="s">
        <v>843</v>
      </c>
      <c r="ZM394" s="16" t="s">
        <v>843</v>
      </c>
      <c r="ZN394" s="16" t="s">
        <v>8742</v>
      </c>
      <c r="ZO394" s="16" t="s">
        <v>487</v>
      </c>
      <c r="ZP394" s="16" t="s">
        <v>487</v>
      </c>
      <c r="ZQ394" s="16" t="s">
        <v>486</v>
      </c>
      <c r="ZR394" s="16" t="s">
        <v>486</v>
      </c>
      <c r="ZS394" s="16" t="s">
        <v>8964</v>
      </c>
      <c r="ZT394" s="16" t="s">
        <v>8705</v>
      </c>
      <c r="ZU394" s="16" t="s">
        <v>9092</v>
      </c>
      <c r="ZV394" s="16" t="s">
        <v>486</v>
      </c>
      <c r="ZW394" s="16" t="s">
        <v>844</v>
      </c>
      <c r="ZX394" s="16" t="s">
        <v>844</v>
      </c>
      <c r="ZY394" s="16" t="s">
        <v>1056</v>
      </c>
      <c r="ZZ394" s="16" t="s">
        <v>844</v>
      </c>
      <c r="AAA394" s="16" t="s">
        <v>844</v>
      </c>
      <c r="AAB394" s="16" t="s">
        <v>844</v>
      </c>
      <c r="AAC394" s="16">
        <v>0</v>
      </c>
      <c r="AAD394" s="16" t="s">
        <v>1056</v>
      </c>
      <c r="AAE394" s="16" t="s">
        <v>843</v>
      </c>
      <c r="AAF394" s="16" t="s">
        <v>843</v>
      </c>
      <c r="AAG394" s="16" t="s">
        <v>843</v>
      </c>
      <c r="AAH394" s="16" t="s">
        <v>843</v>
      </c>
      <c r="AAI394" s="16" t="s">
        <v>844</v>
      </c>
      <c r="AAJ394" s="16" t="s">
        <v>615</v>
      </c>
      <c r="AAK394" s="16" t="s">
        <v>633</v>
      </c>
      <c r="AAL394" s="16" t="s">
        <v>904</v>
      </c>
      <c r="AAM394" s="16" t="s">
        <v>660</v>
      </c>
      <c r="AAN394" s="16" t="s">
        <v>8707</v>
      </c>
      <c r="AAO394" s="16" t="s">
        <v>1019</v>
      </c>
      <c r="AAP394" s="16" t="s">
        <v>8708</v>
      </c>
      <c r="AAS394" s="16">
        <v>4875</v>
      </c>
      <c r="AAU394" s="16" t="s">
        <v>782</v>
      </c>
      <c r="AAX394" s="16" t="s">
        <v>843</v>
      </c>
      <c r="AAY394" s="16" t="s">
        <v>8710</v>
      </c>
      <c r="AAZ394" s="16" t="s">
        <v>782</v>
      </c>
      <c r="ABA394" s="16" t="s">
        <v>783</v>
      </c>
      <c r="ABB394" s="16" t="s">
        <v>782</v>
      </c>
      <c r="ABC394" s="16" t="s">
        <v>783</v>
      </c>
      <c r="ABD394" s="16" t="s">
        <v>783</v>
      </c>
      <c r="ABE394" s="16" t="s">
        <v>783</v>
      </c>
      <c r="ABF394" s="16" t="s">
        <v>782</v>
      </c>
      <c r="ABG394" s="16" t="s">
        <v>783</v>
      </c>
      <c r="ABH394" s="16" t="s">
        <v>783</v>
      </c>
      <c r="ABI394" s="16" t="s">
        <v>783</v>
      </c>
      <c r="ABJ394" s="16" t="s">
        <v>783</v>
      </c>
      <c r="ABK394" s="16" t="s">
        <v>782</v>
      </c>
      <c r="ABL394" s="16" t="s">
        <v>8785</v>
      </c>
      <c r="ABM394" s="16" t="s">
        <v>843</v>
      </c>
      <c r="ABN394" s="16" t="s">
        <v>1033</v>
      </c>
      <c r="ABP394" s="16" t="s">
        <v>972</v>
      </c>
      <c r="ABQ394" s="16" t="s">
        <v>4321</v>
      </c>
      <c r="ABR394" s="16" t="s">
        <v>470</v>
      </c>
      <c r="ABS394" s="16" t="s">
        <v>451</v>
      </c>
      <c r="ABT394" s="16" t="s">
        <v>8732</v>
      </c>
      <c r="ABU394" s="16" t="s">
        <v>1056</v>
      </c>
      <c r="ABV394" s="16" t="s">
        <v>487</v>
      </c>
      <c r="ABW394" s="16" t="s">
        <v>486</v>
      </c>
      <c r="ABX394" s="16" t="s">
        <v>892</v>
      </c>
      <c r="ABY394" s="16" t="s">
        <v>486</v>
      </c>
      <c r="ABZ394" s="16" t="s">
        <v>487</v>
      </c>
      <c r="ACA394" s="16" t="s">
        <v>759</v>
      </c>
      <c r="ACB394" s="16" t="s">
        <v>775</v>
      </c>
      <c r="ACC394" s="16" t="s">
        <v>737</v>
      </c>
      <c r="ACD394" s="16" t="s">
        <v>486</v>
      </c>
      <c r="ACE394" s="16" t="s">
        <v>487</v>
      </c>
      <c r="ACG394" s="16" t="s">
        <v>1013</v>
      </c>
      <c r="ACH394" s="16" t="s">
        <v>1009</v>
      </c>
      <c r="ACI394" s="16" t="s">
        <v>462</v>
      </c>
      <c r="ACJ394" s="16">
        <v>0.79400000000000004</v>
      </c>
      <c r="ACK394" s="16" t="s">
        <v>482</v>
      </c>
      <c r="ACL394" s="16" t="s">
        <v>740</v>
      </c>
      <c r="ACM394" s="16" t="s">
        <v>1189</v>
      </c>
      <c r="ACN394" s="16" t="s">
        <v>1169</v>
      </c>
      <c r="ACO394" s="16" t="s">
        <v>1856</v>
      </c>
      <c r="ACP394" s="16">
        <v>4875</v>
      </c>
      <c r="ACQ394" s="16" t="s">
        <v>1202</v>
      </c>
      <c r="ACR394" s="16" t="s">
        <v>1644</v>
      </c>
      <c r="ACS394" s="16" t="s">
        <v>669</v>
      </c>
      <c r="ACT394" s="16" t="s">
        <v>1521</v>
      </c>
      <c r="ACX394" s="16" t="s">
        <v>1916</v>
      </c>
      <c r="ACY394" s="16" t="s">
        <v>1947</v>
      </c>
      <c r="ACZ394" s="16">
        <v>1</v>
      </c>
      <c r="ADA394" s="16">
        <v>1</v>
      </c>
      <c r="ADB394" s="16">
        <v>1</v>
      </c>
      <c r="ADC394" s="16">
        <v>1</v>
      </c>
      <c r="ADD394" s="16">
        <v>1</v>
      </c>
      <c r="ADE394" s="16" t="s">
        <v>8712</v>
      </c>
      <c r="ADF394" s="16">
        <v>0</v>
      </c>
      <c r="ADG394" s="16" t="s">
        <v>486</v>
      </c>
      <c r="ADH394" s="16">
        <v>3</v>
      </c>
      <c r="ADJ394" s="16" t="s">
        <v>1743</v>
      </c>
      <c r="ADK394" s="16" t="s">
        <v>13194</v>
      </c>
      <c r="ADL394" s="16" t="s">
        <v>1764</v>
      </c>
      <c r="ADM394" s="16" t="s">
        <v>13195</v>
      </c>
      <c r="ADN394" s="16" t="s">
        <v>13194</v>
      </c>
      <c r="ADO394" s="16" t="s">
        <v>13197</v>
      </c>
      <c r="ADP394" s="16" t="s">
        <v>13194</v>
      </c>
      <c r="ADQ394" s="16" t="s">
        <v>1743</v>
      </c>
      <c r="ADR394" s="16" t="s">
        <v>13194</v>
      </c>
      <c r="ADS394" s="16" t="s">
        <v>13196</v>
      </c>
      <c r="ADW394" s="16" t="s">
        <v>8729</v>
      </c>
      <c r="ADY394" s="16" t="s">
        <v>1058</v>
      </c>
      <c r="AEA394" s="16">
        <v>3326.6666666666702</v>
      </c>
      <c r="AEC394" s="16" t="s">
        <v>1062</v>
      </c>
      <c r="AED394" s="16">
        <v>1625</v>
      </c>
      <c r="AEE394" s="16" t="s">
        <v>952</v>
      </c>
      <c r="AEG394" s="16">
        <v>4875</v>
      </c>
      <c r="AEI394" s="16">
        <v>666.67</v>
      </c>
      <c r="AEK394" s="16">
        <v>233.33</v>
      </c>
      <c r="AEL394" s="16">
        <v>33.33</v>
      </c>
      <c r="AEM394" s="16">
        <v>666.67</v>
      </c>
      <c r="AEO394" s="16">
        <v>53.33</v>
      </c>
    </row>
    <row r="395" spans="1:822" x14ac:dyDescent="0.25">
      <c r="A395" s="30">
        <v>45834</v>
      </c>
      <c r="B395" s="16" t="s">
        <v>10778</v>
      </c>
      <c r="C395" s="16" t="s">
        <v>867</v>
      </c>
      <c r="D395" s="16" t="s">
        <v>867</v>
      </c>
      <c r="E395" s="16">
        <v>59</v>
      </c>
      <c r="F395" s="16" t="s">
        <v>8153</v>
      </c>
      <c r="G395" s="16" t="s">
        <v>4143</v>
      </c>
      <c r="I395" s="16" t="s">
        <v>4148</v>
      </c>
      <c r="Z395" s="16" t="s">
        <v>994</v>
      </c>
      <c r="AA395" s="16" t="s">
        <v>470</v>
      </c>
      <c r="AB395" s="16">
        <v>1</v>
      </c>
      <c r="AC395" s="16" t="s">
        <v>843</v>
      </c>
      <c r="AD395" s="16" t="s">
        <v>843</v>
      </c>
      <c r="AE395" s="16" t="s">
        <v>843</v>
      </c>
      <c r="AF395" s="16" t="s">
        <v>844</v>
      </c>
      <c r="AG395" s="16" t="s">
        <v>843</v>
      </c>
      <c r="AH395" s="16" t="s">
        <v>844</v>
      </c>
      <c r="AI395" s="16" t="s">
        <v>843</v>
      </c>
      <c r="AJ395" s="16" t="s">
        <v>843</v>
      </c>
      <c r="AK395" s="16" t="s">
        <v>843</v>
      </c>
      <c r="AM395" s="16" t="s">
        <v>737</v>
      </c>
      <c r="AN395" s="16" t="s">
        <v>759</v>
      </c>
      <c r="AP395" s="16" t="s">
        <v>775</v>
      </c>
      <c r="AR395" s="16" t="s">
        <v>6907</v>
      </c>
      <c r="BB395" s="16">
        <v>2</v>
      </c>
      <c r="BC395" s="16" t="s">
        <v>7872</v>
      </c>
      <c r="BE395" s="16" t="s">
        <v>5101</v>
      </c>
      <c r="BV395" s="16" t="s">
        <v>5180</v>
      </c>
      <c r="BW395" s="16" t="s">
        <v>843</v>
      </c>
      <c r="BX395" s="16" t="s">
        <v>843</v>
      </c>
      <c r="BY395" s="16" t="s">
        <v>843</v>
      </c>
      <c r="BZ395" s="16" t="s">
        <v>843</v>
      </c>
      <c r="CA395" s="16" t="s">
        <v>843</v>
      </c>
      <c r="CB395" s="16" t="s">
        <v>843</v>
      </c>
      <c r="CC395" s="16" t="s">
        <v>843</v>
      </c>
      <c r="CD395" s="16" t="s">
        <v>843</v>
      </c>
      <c r="CE395" s="16" t="s">
        <v>843</v>
      </c>
      <c r="CF395" s="16" t="s">
        <v>843</v>
      </c>
      <c r="CG395" s="16" t="s">
        <v>843</v>
      </c>
      <c r="CH395" s="16" t="s">
        <v>844</v>
      </c>
      <c r="CI395" s="16" t="s">
        <v>843</v>
      </c>
      <c r="CJ395" s="16" t="s">
        <v>843</v>
      </c>
      <c r="CK395" s="16" t="s">
        <v>843</v>
      </c>
      <c r="CP395" s="16" t="s">
        <v>867</v>
      </c>
      <c r="CQ395" s="16" t="s">
        <v>10779</v>
      </c>
      <c r="CR395" s="16" t="s">
        <v>844</v>
      </c>
      <c r="CS395" s="16" t="s">
        <v>844</v>
      </c>
      <c r="CT395" s="16" t="s">
        <v>844</v>
      </c>
      <c r="CU395" s="16" t="s">
        <v>843</v>
      </c>
      <c r="CV395" s="16" t="s">
        <v>843</v>
      </c>
      <c r="CW395" s="16" t="s">
        <v>843</v>
      </c>
      <c r="CX395" s="16" t="s">
        <v>843</v>
      </c>
      <c r="CY395" s="16" t="s">
        <v>843</v>
      </c>
      <c r="CZ395" s="16" t="s">
        <v>843</v>
      </c>
      <c r="DA395" s="16" t="s">
        <v>5184</v>
      </c>
      <c r="DX395" s="16" t="s">
        <v>867</v>
      </c>
      <c r="DY395" s="16" t="s">
        <v>867</v>
      </c>
      <c r="GC395" s="16" t="s">
        <v>5342</v>
      </c>
      <c r="GF395" s="16" t="s">
        <v>867</v>
      </c>
      <c r="GG395" s="16" t="s">
        <v>867</v>
      </c>
      <c r="GV395" s="16" t="s">
        <v>5443</v>
      </c>
      <c r="GW395" s="16" t="s">
        <v>843</v>
      </c>
      <c r="GX395" s="16" t="s">
        <v>844</v>
      </c>
      <c r="GY395" s="16" t="s">
        <v>843</v>
      </c>
      <c r="GZ395" s="16" t="s">
        <v>843</v>
      </c>
      <c r="HA395" s="16" t="s">
        <v>843</v>
      </c>
      <c r="HB395" s="16" t="s">
        <v>843</v>
      </c>
      <c r="HC395" s="16" t="s">
        <v>843</v>
      </c>
      <c r="HD395" s="16" t="s">
        <v>843</v>
      </c>
      <c r="HE395" s="16" t="s">
        <v>843</v>
      </c>
      <c r="HF395" s="16" t="s">
        <v>843</v>
      </c>
      <c r="HH395" s="16" t="s">
        <v>5456</v>
      </c>
      <c r="HK395" s="16" t="s">
        <v>865</v>
      </c>
      <c r="HM395" s="16" t="s">
        <v>865</v>
      </c>
      <c r="HZ395" s="16" t="s">
        <v>7944</v>
      </c>
      <c r="KE395" s="16" t="s">
        <v>5585</v>
      </c>
      <c r="KG395" s="16" t="s">
        <v>7018</v>
      </c>
      <c r="KH395" s="16" t="s">
        <v>7033</v>
      </c>
      <c r="KI395" s="16" t="s">
        <v>865</v>
      </c>
      <c r="LG395" s="16" t="s">
        <v>867</v>
      </c>
      <c r="LH395" s="16" t="s">
        <v>865</v>
      </c>
      <c r="LI395" s="16" t="s">
        <v>865</v>
      </c>
      <c r="LJ395" s="16" t="s">
        <v>867</v>
      </c>
      <c r="LK395" s="16" t="s">
        <v>867</v>
      </c>
      <c r="LL395" s="16" t="s">
        <v>5690</v>
      </c>
      <c r="LM395" s="16" t="s">
        <v>843</v>
      </c>
      <c r="LN395" s="16" t="s">
        <v>843</v>
      </c>
      <c r="LO395" s="16" t="s">
        <v>843</v>
      </c>
      <c r="LP395" s="16" t="s">
        <v>843</v>
      </c>
      <c r="LQ395" s="16" t="s">
        <v>843</v>
      </c>
      <c r="LR395" s="16" t="s">
        <v>843</v>
      </c>
      <c r="LS395" s="16" t="s">
        <v>843</v>
      </c>
      <c r="LT395" s="16" t="s">
        <v>843</v>
      </c>
      <c r="LU395" s="16" t="s">
        <v>843</v>
      </c>
      <c r="LV395" s="16" t="s">
        <v>843</v>
      </c>
      <c r="LW395" s="16" t="s">
        <v>843</v>
      </c>
      <c r="LX395" s="16" t="s">
        <v>844</v>
      </c>
      <c r="LY395" s="16" t="s">
        <v>843</v>
      </c>
      <c r="LZ395" s="16" t="s">
        <v>843</v>
      </c>
      <c r="MA395" s="16" t="s">
        <v>843</v>
      </c>
      <c r="MC395" s="16" t="s">
        <v>5694</v>
      </c>
      <c r="MD395" s="16" t="s">
        <v>844</v>
      </c>
      <c r="ME395" s="16" t="s">
        <v>843</v>
      </c>
      <c r="MF395" s="16" t="s">
        <v>843</v>
      </c>
      <c r="MG395" s="16" t="s">
        <v>843</v>
      </c>
      <c r="MH395" s="16" t="s">
        <v>843</v>
      </c>
      <c r="MI395" s="16" t="s">
        <v>843</v>
      </c>
      <c r="MJ395" s="16" t="s">
        <v>843</v>
      </c>
      <c r="MK395" s="16" t="s">
        <v>843</v>
      </c>
      <c r="ML395" s="16" t="s">
        <v>843</v>
      </c>
      <c r="MM395" s="16" t="s">
        <v>843</v>
      </c>
      <c r="MN395" s="16" t="s">
        <v>843</v>
      </c>
      <c r="MO395" s="16" t="s">
        <v>843</v>
      </c>
      <c r="MP395" s="16" t="s">
        <v>843</v>
      </c>
      <c r="MQ395" s="16" t="s">
        <v>843</v>
      </c>
      <c r="MR395" s="16" t="s">
        <v>843</v>
      </c>
      <c r="MS395" s="16" t="s">
        <v>843</v>
      </c>
      <c r="MT395" s="16" t="s">
        <v>843</v>
      </c>
      <c r="MU395" s="16" t="s">
        <v>843</v>
      </c>
      <c r="MV395" s="16" t="s">
        <v>843</v>
      </c>
      <c r="PC395" s="16" t="s">
        <v>865</v>
      </c>
      <c r="PD395" s="16" t="s">
        <v>865</v>
      </c>
      <c r="PY395" s="16" t="s">
        <v>864</v>
      </c>
      <c r="QP395" s="16" t="s">
        <v>865</v>
      </c>
      <c r="QR395" s="16" t="s">
        <v>865</v>
      </c>
      <c r="QT395" s="16" t="s">
        <v>865</v>
      </c>
      <c r="QV395" s="16" t="s">
        <v>865</v>
      </c>
      <c r="QX395" s="16" t="s">
        <v>865</v>
      </c>
      <c r="QY395" s="16" t="s">
        <v>867</v>
      </c>
      <c r="RD395" s="16" t="s">
        <v>4216</v>
      </c>
      <c r="RF395" s="16" t="s">
        <v>865</v>
      </c>
      <c r="RH395" s="16" t="s">
        <v>4216</v>
      </c>
      <c r="RJ395" s="16" t="s">
        <v>4216</v>
      </c>
      <c r="RN395" s="16" t="s">
        <v>7720</v>
      </c>
      <c r="RP395" s="16" t="s">
        <v>867</v>
      </c>
      <c r="RR395" s="16" t="s">
        <v>7720</v>
      </c>
      <c r="RT395" s="16" t="s">
        <v>867</v>
      </c>
      <c r="RV395" s="16" t="s">
        <v>7720</v>
      </c>
      <c r="RX395" s="16" t="s">
        <v>7720</v>
      </c>
      <c r="RZ395" s="16" t="s">
        <v>7724</v>
      </c>
      <c r="SQ395" s="16" t="s">
        <v>865</v>
      </c>
      <c r="SS395" s="16" t="s">
        <v>7296</v>
      </c>
      <c r="ST395" s="16" t="s">
        <v>7761</v>
      </c>
      <c r="TN395" s="16">
        <v>1500</v>
      </c>
      <c r="TO395" s="16">
        <v>0</v>
      </c>
      <c r="TP395" s="16">
        <v>1000</v>
      </c>
      <c r="TQ395" s="16">
        <v>800</v>
      </c>
      <c r="TR395" s="16">
        <v>500</v>
      </c>
      <c r="TS395" s="16">
        <v>140</v>
      </c>
      <c r="TT395" s="16">
        <v>0</v>
      </c>
      <c r="TU395" s="16">
        <v>200</v>
      </c>
      <c r="TV395" s="16">
        <v>5000</v>
      </c>
      <c r="TW395" s="16">
        <v>0</v>
      </c>
      <c r="TX395" s="16">
        <v>0</v>
      </c>
      <c r="TZ395" s="16" t="s">
        <v>7364</v>
      </c>
      <c r="UA395" s="16" t="s">
        <v>8715</v>
      </c>
      <c r="UB395" s="16">
        <v>0</v>
      </c>
      <c r="UC395" s="16" t="s">
        <v>843</v>
      </c>
      <c r="UD395" s="16" t="s">
        <v>843</v>
      </c>
      <c r="UE395" s="16" t="s">
        <v>844</v>
      </c>
      <c r="UF395" s="16" t="s">
        <v>844</v>
      </c>
      <c r="UG395" s="16" t="s">
        <v>843</v>
      </c>
      <c r="UH395" s="16" t="s">
        <v>843</v>
      </c>
      <c r="VK395" s="16" t="s">
        <v>6055</v>
      </c>
      <c r="VL395" s="16" t="s">
        <v>843</v>
      </c>
      <c r="VM395" s="16" t="s">
        <v>844</v>
      </c>
      <c r="VN395" s="16" t="s">
        <v>843</v>
      </c>
      <c r="VO395" s="16" t="s">
        <v>843</v>
      </c>
      <c r="VP395" s="16" t="s">
        <v>843</v>
      </c>
      <c r="VQ395" s="16" t="s">
        <v>843</v>
      </c>
      <c r="VR395" s="16" t="s">
        <v>843</v>
      </c>
      <c r="VS395" s="16" t="s">
        <v>843</v>
      </c>
      <c r="VT395" s="16" t="s">
        <v>843</v>
      </c>
      <c r="VW395" s="16">
        <v>1000</v>
      </c>
      <c r="VX395" s="16" t="s">
        <v>6028</v>
      </c>
      <c r="VY395" s="16" t="s">
        <v>844</v>
      </c>
      <c r="VZ395" s="16" t="s">
        <v>843</v>
      </c>
      <c r="WA395" s="16" t="s">
        <v>843</v>
      </c>
      <c r="WB395" s="16" t="s">
        <v>843</v>
      </c>
      <c r="WC395" s="16" t="s">
        <v>843</v>
      </c>
      <c r="WD395" s="16" t="s">
        <v>843</v>
      </c>
      <c r="WE395" s="16" t="s">
        <v>843</v>
      </c>
      <c r="WF395" s="16" t="s">
        <v>843</v>
      </c>
      <c r="WH395" s="16">
        <v>1625</v>
      </c>
      <c r="WO395" s="16" t="s">
        <v>6920</v>
      </c>
      <c r="XD395" s="16" t="s">
        <v>6991</v>
      </c>
      <c r="XE395" s="16" t="s">
        <v>843</v>
      </c>
      <c r="XF395" s="16" t="s">
        <v>843</v>
      </c>
      <c r="XG395" s="16" t="s">
        <v>843</v>
      </c>
      <c r="XH395" s="16" t="s">
        <v>843</v>
      </c>
      <c r="XI395" s="16" t="s">
        <v>843</v>
      </c>
      <c r="XJ395" s="16" t="s">
        <v>843</v>
      </c>
      <c r="XK395" s="16" t="s">
        <v>843</v>
      </c>
      <c r="XL395" s="16" t="s">
        <v>844</v>
      </c>
      <c r="XM395" s="16" t="s">
        <v>843</v>
      </c>
      <c r="XN395" s="16" t="s">
        <v>843</v>
      </c>
      <c r="XO395" s="16" t="s">
        <v>843</v>
      </c>
      <c r="XP395" s="16" t="s">
        <v>843</v>
      </c>
      <c r="XQ395" s="16" t="s">
        <v>843</v>
      </c>
      <c r="YF395" s="16" t="s">
        <v>865</v>
      </c>
      <c r="YN395" s="16" t="s">
        <v>864</v>
      </c>
      <c r="YP395" s="16" t="s">
        <v>7978</v>
      </c>
      <c r="YR395" s="16" t="s">
        <v>10780</v>
      </c>
      <c r="YS395" s="16" t="s">
        <v>10781</v>
      </c>
      <c r="YT395" s="16" t="s">
        <v>8694</v>
      </c>
      <c r="YU395" s="16" t="s">
        <v>10782</v>
      </c>
      <c r="YV395" s="16" t="s">
        <v>9148</v>
      </c>
      <c r="YW395" s="16" t="s">
        <v>844</v>
      </c>
      <c r="YX395" s="16" t="s">
        <v>9148</v>
      </c>
      <c r="YY395" s="16" t="s">
        <v>8762</v>
      </c>
      <c r="YZ395" s="16" t="s">
        <v>843</v>
      </c>
      <c r="ZA395" s="16" t="s">
        <v>843</v>
      </c>
      <c r="ZB395" s="16">
        <v>4973.33</v>
      </c>
      <c r="ZC395" s="16" t="s">
        <v>8888</v>
      </c>
      <c r="ZD395" s="16" t="s">
        <v>843</v>
      </c>
      <c r="ZE395" s="16" t="s">
        <v>10783</v>
      </c>
      <c r="ZF395" s="16" t="s">
        <v>8872</v>
      </c>
      <c r="ZG395" s="16" t="s">
        <v>8722</v>
      </c>
      <c r="ZH395" s="16" t="s">
        <v>8752</v>
      </c>
      <c r="ZI395" s="16" t="s">
        <v>9553</v>
      </c>
      <c r="ZJ395" s="16" t="s">
        <v>843</v>
      </c>
      <c r="ZK395" s="16" t="s">
        <v>843</v>
      </c>
      <c r="ZL395" s="16" t="s">
        <v>8699</v>
      </c>
      <c r="ZM395" s="16" t="s">
        <v>843</v>
      </c>
      <c r="ZN395" s="16" t="s">
        <v>8815</v>
      </c>
      <c r="ZO395" s="16" t="s">
        <v>487</v>
      </c>
      <c r="ZP395" s="16" t="s">
        <v>487</v>
      </c>
      <c r="ZQ395" s="16" t="s">
        <v>486</v>
      </c>
      <c r="ZR395" s="16" t="s">
        <v>486</v>
      </c>
      <c r="ZS395" s="16" t="s">
        <v>8704</v>
      </c>
      <c r="ZT395" s="16" t="s">
        <v>8705</v>
      </c>
      <c r="ZU395" s="16" t="s">
        <v>9092</v>
      </c>
      <c r="ZV395" s="16" t="s">
        <v>486</v>
      </c>
      <c r="ZW395" s="16" t="s">
        <v>843</v>
      </c>
      <c r="ZX395" s="16" t="s">
        <v>844</v>
      </c>
      <c r="ZY395" s="16" t="s">
        <v>844</v>
      </c>
      <c r="ZZ395" s="16" t="s">
        <v>843</v>
      </c>
      <c r="AAA395" s="16" t="s">
        <v>843</v>
      </c>
      <c r="AAB395" s="16" t="s">
        <v>843</v>
      </c>
      <c r="AAC395" s="16">
        <v>0</v>
      </c>
      <c r="AAD395" s="16" t="s">
        <v>844</v>
      </c>
      <c r="AAE395" s="16" t="s">
        <v>843</v>
      </c>
      <c r="AAF395" s="16" t="s">
        <v>843</v>
      </c>
      <c r="AAG395" s="16" t="s">
        <v>843</v>
      </c>
      <c r="AAH395" s="16" t="s">
        <v>843</v>
      </c>
      <c r="AAI395" s="16" t="s">
        <v>843</v>
      </c>
      <c r="AAJ395" s="16" t="s">
        <v>600</v>
      </c>
      <c r="AAK395" s="16" t="s">
        <v>639</v>
      </c>
      <c r="AAL395" s="16" t="s">
        <v>905</v>
      </c>
      <c r="AAM395" s="16" t="s">
        <v>663</v>
      </c>
      <c r="AAN395" s="16" t="s">
        <v>8707</v>
      </c>
      <c r="AAO395" s="16" t="s">
        <v>1019</v>
      </c>
      <c r="AAP395" s="16" t="s">
        <v>8708</v>
      </c>
      <c r="AAR395" s="16" t="s">
        <v>8781</v>
      </c>
      <c r="AAS395" s="16">
        <v>2094.48</v>
      </c>
      <c r="AAU395" s="16" t="s">
        <v>782</v>
      </c>
      <c r="AAX395" s="16" t="s">
        <v>843</v>
      </c>
      <c r="AAY395" s="16" t="s">
        <v>8710</v>
      </c>
      <c r="AAZ395" s="16" t="s">
        <v>783</v>
      </c>
      <c r="ABA395" s="16" t="s">
        <v>783</v>
      </c>
      <c r="ABB395" s="16" t="s">
        <v>783</v>
      </c>
      <c r="ABC395" s="16" t="s">
        <v>783</v>
      </c>
      <c r="ABD395" s="16" t="s">
        <v>783</v>
      </c>
      <c r="ABE395" s="16" t="s">
        <v>783</v>
      </c>
      <c r="ABF395" s="16" t="s">
        <v>782</v>
      </c>
      <c r="ABG395" s="16" t="s">
        <v>783</v>
      </c>
      <c r="ABH395" s="16" t="s">
        <v>782</v>
      </c>
      <c r="ABI395" s="16" t="s">
        <v>783</v>
      </c>
      <c r="ABJ395" s="16" t="s">
        <v>783</v>
      </c>
      <c r="ABK395" s="16" t="s">
        <v>782</v>
      </c>
      <c r="ABL395" s="16" t="s">
        <v>8743</v>
      </c>
      <c r="ABM395" s="16" t="s">
        <v>843</v>
      </c>
      <c r="ABN395" s="16" t="s">
        <v>1033</v>
      </c>
      <c r="ABO395" s="16" t="s">
        <v>486</v>
      </c>
      <c r="ABP395" s="16" t="s">
        <v>972</v>
      </c>
      <c r="ABQ395" s="16" t="s">
        <v>4327</v>
      </c>
      <c r="ABR395" s="16" t="s">
        <v>470</v>
      </c>
      <c r="ABS395" s="16" t="s">
        <v>451</v>
      </c>
      <c r="ABT395" s="16" t="s">
        <v>844</v>
      </c>
      <c r="ABU395" s="16" t="s">
        <v>844</v>
      </c>
      <c r="ABV395" s="16" t="s">
        <v>487</v>
      </c>
      <c r="ABW395" s="16" t="s">
        <v>486</v>
      </c>
      <c r="ABX395" s="16" t="s">
        <v>892</v>
      </c>
      <c r="ABY395" s="16" t="s">
        <v>486</v>
      </c>
      <c r="ABZ395" s="16" t="s">
        <v>486</v>
      </c>
      <c r="ACA395" s="16" t="s">
        <v>759</v>
      </c>
      <c r="ACB395" s="16" t="s">
        <v>775</v>
      </c>
      <c r="ACC395" s="16" t="s">
        <v>737</v>
      </c>
      <c r="ACD395" s="16" t="s">
        <v>486</v>
      </c>
      <c r="ACE395" s="16" t="s">
        <v>486</v>
      </c>
      <c r="ACG395" s="16" t="s">
        <v>1014</v>
      </c>
      <c r="ACH395" s="16" t="s">
        <v>1009</v>
      </c>
      <c r="ACI395" s="16" t="s">
        <v>462</v>
      </c>
      <c r="ACJ395" s="16">
        <v>0.79400000000000004</v>
      </c>
      <c r="ACK395" s="16" t="s">
        <v>482</v>
      </c>
      <c r="ACL395" s="16" t="s">
        <v>740</v>
      </c>
      <c r="ACM395" s="16" t="s">
        <v>1189</v>
      </c>
      <c r="ACN395" s="16" t="s">
        <v>1169</v>
      </c>
      <c r="ACO395" s="16" t="s">
        <v>1856</v>
      </c>
      <c r="ACP395" s="16">
        <v>1625</v>
      </c>
      <c r="ACQ395" s="16" t="s">
        <v>1201</v>
      </c>
      <c r="ACR395" s="16" t="s">
        <v>1645</v>
      </c>
      <c r="ACS395" s="16" t="s">
        <v>680</v>
      </c>
      <c r="ACT395" s="16" t="s">
        <v>1522</v>
      </c>
      <c r="ACU395" s="16" t="s">
        <v>833</v>
      </c>
      <c r="ACV395" s="16" t="s">
        <v>8711</v>
      </c>
      <c r="ACW395" s="16" t="s">
        <v>451</v>
      </c>
      <c r="ACX395" s="16" t="s">
        <v>1916</v>
      </c>
      <c r="ACY395" s="16" t="s">
        <v>1949</v>
      </c>
      <c r="ACZ395" s="16">
        <v>1</v>
      </c>
      <c r="ADA395" s="16">
        <v>0</v>
      </c>
      <c r="ADB395" s="16">
        <v>0</v>
      </c>
      <c r="ADC395" s="16">
        <v>1</v>
      </c>
      <c r="ADD395" s="16">
        <v>1</v>
      </c>
      <c r="ADE395" s="16" t="s">
        <v>10757</v>
      </c>
      <c r="ADF395" s="16">
        <v>0</v>
      </c>
      <c r="ADG395" s="16" t="s">
        <v>486</v>
      </c>
      <c r="ADH395" s="16">
        <v>1</v>
      </c>
      <c r="ADJ395" s="16" t="s">
        <v>13198</v>
      </c>
      <c r="ADK395" s="16" t="s">
        <v>13194</v>
      </c>
      <c r="ADL395" s="16" t="s">
        <v>1764</v>
      </c>
      <c r="ADM395" s="16" t="s">
        <v>13195</v>
      </c>
      <c r="ADN395" s="16" t="s">
        <v>13196</v>
      </c>
      <c r="ADO395" s="16" t="s">
        <v>13197</v>
      </c>
      <c r="ADP395" s="16" t="s">
        <v>13196</v>
      </c>
      <c r="ADQ395" s="16" t="s">
        <v>1750</v>
      </c>
      <c r="ADR395" s="16" t="s">
        <v>13194</v>
      </c>
      <c r="ADS395" s="16" t="s">
        <v>13194</v>
      </c>
      <c r="ADV395" s="16" t="s">
        <v>13195</v>
      </c>
      <c r="ADW395" s="16" t="s">
        <v>13199</v>
      </c>
      <c r="ADY395" s="16" t="s">
        <v>1062</v>
      </c>
      <c r="AEA395" s="16">
        <v>4973.3333333333303</v>
      </c>
      <c r="AEC395" s="16" t="s">
        <v>1058</v>
      </c>
      <c r="AED395" s="16">
        <v>2094.48</v>
      </c>
      <c r="AEE395" s="16" t="s">
        <v>952</v>
      </c>
      <c r="AEG395" s="16">
        <v>2625</v>
      </c>
      <c r="AEI395" s="16">
        <v>1500</v>
      </c>
      <c r="AEK395" s="16">
        <v>1000</v>
      </c>
      <c r="AEL395" s="16">
        <v>800</v>
      </c>
      <c r="AEM395" s="16">
        <v>5000</v>
      </c>
      <c r="AEN395" s="16">
        <v>500</v>
      </c>
      <c r="AEO395" s="16">
        <v>140</v>
      </c>
      <c r="AEP395" s="16">
        <v>200</v>
      </c>
    </row>
    <row r="396" spans="1:822" x14ac:dyDescent="0.25">
      <c r="A396" s="30">
        <v>45834</v>
      </c>
      <c r="B396" s="16" t="s">
        <v>10784</v>
      </c>
      <c r="C396" s="16" t="s">
        <v>867</v>
      </c>
      <c r="D396" s="16" t="s">
        <v>867</v>
      </c>
      <c r="E396" s="16">
        <v>46</v>
      </c>
      <c r="F396" s="16" t="s">
        <v>8153</v>
      </c>
      <c r="G396" s="16" t="s">
        <v>4113</v>
      </c>
      <c r="I396" s="16" t="s">
        <v>4162</v>
      </c>
      <c r="Z396" s="16" t="s">
        <v>988</v>
      </c>
      <c r="AA396" s="16" t="s">
        <v>470</v>
      </c>
      <c r="AB396" s="16">
        <v>2</v>
      </c>
      <c r="AC396" s="16" t="s">
        <v>1056</v>
      </c>
      <c r="AD396" s="16" t="s">
        <v>844</v>
      </c>
      <c r="AE396" s="16" t="s">
        <v>843</v>
      </c>
      <c r="AF396" s="16" t="s">
        <v>844</v>
      </c>
      <c r="AG396" s="16" t="s">
        <v>843</v>
      </c>
      <c r="AH396" s="16" t="s">
        <v>1056</v>
      </c>
      <c r="AI396" s="16" t="s">
        <v>843</v>
      </c>
      <c r="AJ396" s="16" t="s">
        <v>843</v>
      </c>
      <c r="AK396" s="16" t="s">
        <v>844</v>
      </c>
      <c r="AM396" s="16" t="s">
        <v>737</v>
      </c>
      <c r="AN396" s="16" t="s">
        <v>759</v>
      </c>
      <c r="AP396" s="16" t="s">
        <v>775</v>
      </c>
      <c r="AR396" s="16" t="s">
        <v>6907</v>
      </c>
      <c r="BB396" s="16">
        <v>3</v>
      </c>
      <c r="BC396" s="16" t="s">
        <v>7878</v>
      </c>
      <c r="BE396" s="16" t="s">
        <v>5098</v>
      </c>
      <c r="BV396" s="16" t="s">
        <v>4433</v>
      </c>
      <c r="BW396" s="16" t="s">
        <v>844</v>
      </c>
      <c r="BX396" s="16" t="s">
        <v>843</v>
      </c>
      <c r="BY396" s="16" t="s">
        <v>843</v>
      </c>
      <c r="BZ396" s="16" t="s">
        <v>843</v>
      </c>
      <c r="CA396" s="16" t="s">
        <v>843</v>
      </c>
      <c r="CB396" s="16" t="s">
        <v>843</v>
      </c>
      <c r="CC396" s="16" t="s">
        <v>843</v>
      </c>
      <c r="CD396" s="16" t="s">
        <v>843</v>
      </c>
      <c r="CE396" s="16" t="s">
        <v>843</v>
      </c>
      <c r="CF396" s="16" t="s">
        <v>843</v>
      </c>
      <c r="CG396" s="16" t="s">
        <v>843</v>
      </c>
      <c r="CH396" s="16" t="s">
        <v>843</v>
      </c>
      <c r="CI396" s="16" t="s">
        <v>843</v>
      </c>
      <c r="CJ396" s="16" t="s">
        <v>843</v>
      </c>
      <c r="CK396" s="16" t="s">
        <v>843</v>
      </c>
      <c r="CP396" s="16" t="s">
        <v>867</v>
      </c>
      <c r="CQ396" s="16" t="s">
        <v>5191</v>
      </c>
      <c r="CR396" s="16" t="s">
        <v>844</v>
      </c>
      <c r="CS396" s="16" t="s">
        <v>843</v>
      </c>
      <c r="CT396" s="16" t="s">
        <v>843</v>
      </c>
      <c r="CU396" s="16" t="s">
        <v>843</v>
      </c>
      <c r="CV396" s="16" t="s">
        <v>843</v>
      </c>
      <c r="CW396" s="16" t="s">
        <v>843</v>
      </c>
      <c r="CX396" s="16" t="s">
        <v>843</v>
      </c>
      <c r="CY396" s="16" t="s">
        <v>843</v>
      </c>
      <c r="CZ396" s="16" t="s">
        <v>843</v>
      </c>
      <c r="DA396" s="16" t="s">
        <v>5184</v>
      </c>
      <c r="DX396" s="16" t="s">
        <v>867</v>
      </c>
      <c r="DY396" s="16" t="s">
        <v>867</v>
      </c>
      <c r="GC396" s="16" t="s">
        <v>5342</v>
      </c>
      <c r="GF396" s="16" t="s">
        <v>867</v>
      </c>
      <c r="GG396" s="16" t="s">
        <v>867</v>
      </c>
      <c r="GV396" s="16" t="s">
        <v>9924</v>
      </c>
      <c r="GW396" s="16" t="s">
        <v>844</v>
      </c>
      <c r="GX396" s="16" t="s">
        <v>844</v>
      </c>
      <c r="GY396" s="16" t="s">
        <v>843</v>
      </c>
      <c r="GZ396" s="16" t="s">
        <v>844</v>
      </c>
      <c r="HA396" s="16" t="s">
        <v>843</v>
      </c>
      <c r="HB396" s="16" t="s">
        <v>843</v>
      </c>
      <c r="HC396" s="16" t="s">
        <v>843</v>
      </c>
      <c r="HD396" s="16" t="s">
        <v>843</v>
      </c>
      <c r="HE396" s="16" t="s">
        <v>843</v>
      </c>
      <c r="HF396" s="16" t="s">
        <v>843</v>
      </c>
      <c r="HH396" s="16" t="s">
        <v>5456</v>
      </c>
      <c r="HK396" s="16" t="s">
        <v>865</v>
      </c>
      <c r="HM396" s="16" t="s">
        <v>865</v>
      </c>
      <c r="HZ396" s="16" t="s">
        <v>7944</v>
      </c>
      <c r="KE396" s="16" t="s">
        <v>5582</v>
      </c>
      <c r="KG396" s="16" t="s">
        <v>7018</v>
      </c>
      <c r="KH396" s="16" t="s">
        <v>7033</v>
      </c>
      <c r="KI396" s="16" t="s">
        <v>865</v>
      </c>
      <c r="LG396" s="16" t="s">
        <v>867</v>
      </c>
      <c r="LH396" s="16" t="s">
        <v>867</v>
      </c>
      <c r="LI396" s="16" t="s">
        <v>867</v>
      </c>
      <c r="LJ396" s="16" t="s">
        <v>867</v>
      </c>
      <c r="LK396" s="16" t="s">
        <v>867</v>
      </c>
      <c r="LL396" s="16" t="s">
        <v>10094</v>
      </c>
      <c r="LM396" s="16" t="s">
        <v>844</v>
      </c>
      <c r="LN396" s="16" t="s">
        <v>844</v>
      </c>
      <c r="LO396" s="16" t="s">
        <v>844</v>
      </c>
      <c r="LP396" s="16" t="s">
        <v>843</v>
      </c>
      <c r="LQ396" s="16" t="s">
        <v>843</v>
      </c>
      <c r="LR396" s="16" t="s">
        <v>843</v>
      </c>
      <c r="LS396" s="16" t="s">
        <v>843</v>
      </c>
      <c r="LT396" s="16" t="s">
        <v>843</v>
      </c>
      <c r="LU396" s="16" t="s">
        <v>843</v>
      </c>
      <c r="LV396" s="16" t="s">
        <v>843</v>
      </c>
      <c r="LW396" s="16" t="s">
        <v>843</v>
      </c>
      <c r="LX396" s="16" t="s">
        <v>843</v>
      </c>
      <c r="LY396" s="16" t="s">
        <v>843</v>
      </c>
      <c r="LZ396" s="16" t="s">
        <v>843</v>
      </c>
      <c r="MA396" s="16" t="s">
        <v>843</v>
      </c>
      <c r="MC396" s="16" t="s">
        <v>5694</v>
      </c>
      <c r="MD396" s="16" t="s">
        <v>844</v>
      </c>
      <c r="ME396" s="16" t="s">
        <v>843</v>
      </c>
      <c r="MF396" s="16" t="s">
        <v>843</v>
      </c>
      <c r="MG396" s="16" t="s">
        <v>843</v>
      </c>
      <c r="MH396" s="16" t="s">
        <v>843</v>
      </c>
      <c r="MI396" s="16" t="s">
        <v>843</v>
      </c>
      <c r="MJ396" s="16" t="s">
        <v>843</v>
      </c>
      <c r="MK396" s="16" t="s">
        <v>843</v>
      </c>
      <c r="ML396" s="16" t="s">
        <v>843</v>
      </c>
      <c r="MM396" s="16" t="s">
        <v>843</v>
      </c>
      <c r="MN396" s="16" t="s">
        <v>843</v>
      </c>
      <c r="MO396" s="16" t="s">
        <v>843</v>
      </c>
      <c r="MP396" s="16" t="s">
        <v>843</v>
      </c>
      <c r="MQ396" s="16" t="s">
        <v>843</v>
      </c>
      <c r="MR396" s="16" t="s">
        <v>843</v>
      </c>
      <c r="MS396" s="16" t="s">
        <v>843</v>
      </c>
      <c r="MT396" s="16" t="s">
        <v>843</v>
      </c>
      <c r="MU396" s="16" t="s">
        <v>843</v>
      </c>
      <c r="MV396" s="16" t="s">
        <v>843</v>
      </c>
      <c r="OK396" s="16" t="s">
        <v>5694</v>
      </c>
      <c r="OL396" s="16" t="s">
        <v>844</v>
      </c>
      <c r="OM396" s="16" t="s">
        <v>843</v>
      </c>
      <c r="ON396" s="16" t="s">
        <v>843</v>
      </c>
      <c r="OO396" s="16" t="s">
        <v>843</v>
      </c>
      <c r="OP396" s="16" t="s">
        <v>843</v>
      </c>
      <c r="OQ396" s="16" t="s">
        <v>843</v>
      </c>
      <c r="OR396" s="16" t="s">
        <v>843</v>
      </c>
      <c r="OS396" s="16" t="s">
        <v>843</v>
      </c>
      <c r="OT396" s="16" t="s">
        <v>843</v>
      </c>
      <c r="OU396" s="16" t="s">
        <v>843</v>
      </c>
      <c r="OV396" s="16" t="s">
        <v>843</v>
      </c>
      <c r="OW396" s="16" t="s">
        <v>843</v>
      </c>
      <c r="OX396" s="16" t="s">
        <v>843</v>
      </c>
      <c r="OY396" s="16" t="s">
        <v>843</v>
      </c>
      <c r="OZ396" s="16" t="s">
        <v>843</v>
      </c>
      <c r="PA396" s="16" t="s">
        <v>843</v>
      </c>
      <c r="PC396" s="16" t="s">
        <v>865</v>
      </c>
      <c r="PD396" s="16" t="s">
        <v>865</v>
      </c>
      <c r="PY396" s="16" t="s">
        <v>865</v>
      </c>
      <c r="QP396" s="16" t="s">
        <v>865</v>
      </c>
      <c r="QR396" s="16" t="s">
        <v>867</v>
      </c>
      <c r="QT396" s="16" t="s">
        <v>867</v>
      </c>
      <c r="QV396" s="16" t="s">
        <v>865</v>
      </c>
      <c r="QX396" s="16" t="s">
        <v>864</v>
      </c>
      <c r="QY396" s="16" t="s">
        <v>867</v>
      </c>
      <c r="RD396" s="16" t="s">
        <v>865</v>
      </c>
      <c r="RF396" s="16" t="s">
        <v>865</v>
      </c>
      <c r="RH396" s="16" t="s">
        <v>865</v>
      </c>
      <c r="RJ396" s="16" t="s">
        <v>865</v>
      </c>
      <c r="RN396" s="16" t="s">
        <v>867</v>
      </c>
      <c r="RP396" s="16" t="s">
        <v>867</v>
      </c>
      <c r="RR396" s="16" t="s">
        <v>867</v>
      </c>
      <c r="RT396" s="16" t="s">
        <v>867</v>
      </c>
      <c r="RV396" s="16" t="s">
        <v>867</v>
      </c>
      <c r="RX396" s="16" t="s">
        <v>7720</v>
      </c>
      <c r="RZ396" s="16" t="s">
        <v>867</v>
      </c>
      <c r="SQ396" s="16" t="s">
        <v>867</v>
      </c>
      <c r="SS396" s="16" t="s">
        <v>7293</v>
      </c>
      <c r="ST396" s="16" t="s">
        <v>7764</v>
      </c>
      <c r="TN396" s="16">
        <v>4000</v>
      </c>
      <c r="TO396" s="16">
        <v>0</v>
      </c>
      <c r="TP396" s="16">
        <v>2000</v>
      </c>
      <c r="TQ396" s="16">
        <v>500</v>
      </c>
      <c r="TR396" s="16">
        <v>400</v>
      </c>
      <c r="TS396" s="16">
        <v>120</v>
      </c>
      <c r="TT396" s="16">
        <v>0</v>
      </c>
      <c r="TU396" s="16">
        <v>1000</v>
      </c>
      <c r="TV396" s="16">
        <v>2000</v>
      </c>
      <c r="TW396" s="16">
        <v>0</v>
      </c>
      <c r="TX396" s="16">
        <v>24000</v>
      </c>
      <c r="TZ396" s="16" t="s">
        <v>7367</v>
      </c>
      <c r="UA396" s="16" t="s">
        <v>5971</v>
      </c>
      <c r="UB396" s="16">
        <v>0</v>
      </c>
      <c r="UC396" s="16" t="s">
        <v>843</v>
      </c>
      <c r="UD396" s="16" t="s">
        <v>843</v>
      </c>
      <c r="UE396" s="16" t="s">
        <v>843</v>
      </c>
      <c r="UF396" s="16" t="s">
        <v>844</v>
      </c>
      <c r="UG396" s="16" t="s">
        <v>843</v>
      </c>
      <c r="UH396" s="16" t="s">
        <v>843</v>
      </c>
      <c r="VX396" s="16" t="s">
        <v>6028</v>
      </c>
      <c r="VY396" s="16" t="s">
        <v>844</v>
      </c>
      <c r="VZ396" s="16" t="s">
        <v>843</v>
      </c>
      <c r="WA396" s="16" t="s">
        <v>843</v>
      </c>
      <c r="WB396" s="16" t="s">
        <v>843</v>
      </c>
      <c r="WC396" s="16" t="s">
        <v>843</v>
      </c>
      <c r="WD396" s="16" t="s">
        <v>843</v>
      </c>
      <c r="WE396" s="16" t="s">
        <v>843</v>
      </c>
      <c r="WF396" s="16" t="s">
        <v>843</v>
      </c>
      <c r="WH396" s="16">
        <v>3250</v>
      </c>
      <c r="WO396" s="16" t="s">
        <v>6920</v>
      </c>
      <c r="XD396" s="16" t="s">
        <v>6972</v>
      </c>
      <c r="XE396" s="16" t="s">
        <v>843</v>
      </c>
      <c r="XF396" s="16" t="s">
        <v>844</v>
      </c>
      <c r="XG396" s="16" t="s">
        <v>843</v>
      </c>
      <c r="XH396" s="16" t="s">
        <v>843</v>
      </c>
      <c r="XI396" s="16" t="s">
        <v>843</v>
      </c>
      <c r="XJ396" s="16" t="s">
        <v>843</v>
      </c>
      <c r="XK396" s="16" t="s">
        <v>843</v>
      </c>
      <c r="XL396" s="16" t="s">
        <v>843</v>
      </c>
      <c r="XM396" s="16" t="s">
        <v>843</v>
      </c>
      <c r="XN396" s="16" t="s">
        <v>843</v>
      </c>
      <c r="XO396" s="16" t="s">
        <v>843</v>
      </c>
      <c r="XP396" s="16" t="s">
        <v>843</v>
      </c>
      <c r="XQ396" s="16" t="s">
        <v>843</v>
      </c>
      <c r="YF396" s="16" t="s">
        <v>865</v>
      </c>
      <c r="YN396" s="16" t="s">
        <v>7040</v>
      </c>
      <c r="YP396" s="16" t="s">
        <v>7990</v>
      </c>
      <c r="YR396" s="16" t="s">
        <v>10785</v>
      </c>
      <c r="YS396" s="16" t="s">
        <v>10786</v>
      </c>
      <c r="YT396" s="16" t="s">
        <v>8694</v>
      </c>
      <c r="YU396" s="16" t="s">
        <v>10787</v>
      </c>
      <c r="YV396" s="16" t="s">
        <v>8696</v>
      </c>
      <c r="YW396" s="16" t="s">
        <v>844</v>
      </c>
      <c r="YX396" s="16" t="s">
        <v>8696</v>
      </c>
      <c r="YY396" s="16" t="s">
        <v>8862</v>
      </c>
      <c r="YZ396" s="16" t="s">
        <v>843</v>
      </c>
      <c r="ZA396" s="16" t="s">
        <v>8748</v>
      </c>
      <c r="ZB396" s="16">
        <v>10353.33</v>
      </c>
      <c r="ZC396" s="16" t="s">
        <v>8780</v>
      </c>
      <c r="ZD396" s="16" t="s">
        <v>843</v>
      </c>
      <c r="ZE396" s="16" t="s">
        <v>10788</v>
      </c>
      <c r="ZF396" s="16" t="s">
        <v>8754</v>
      </c>
      <c r="ZG396" s="16" t="s">
        <v>8699</v>
      </c>
      <c r="ZH396" s="16" t="s">
        <v>8700</v>
      </c>
      <c r="ZI396" s="16" t="s">
        <v>8825</v>
      </c>
      <c r="ZJ396" s="16" t="s">
        <v>8825</v>
      </c>
      <c r="ZK396" s="16" t="s">
        <v>843</v>
      </c>
      <c r="ZL396" s="16" t="s">
        <v>8722</v>
      </c>
      <c r="ZM396" s="16" t="s">
        <v>843</v>
      </c>
      <c r="ZN396" s="16" t="s">
        <v>8703</v>
      </c>
      <c r="ZO396" s="16" t="s">
        <v>487</v>
      </c>
      <c r="ZP396" s="16" t="s">
        <v>487</v>
      </c>
      <c r="ZQ396" s="16" t="s">
        <v>487</v>
      </c>
      <c r="ZR396" s="16" t="s">
        <v>486</v>
      </c>
      <c r="ZS396" s="16" t="s">
        <v>8874</v>
      </c>
      <c r="ZT396" s="16" t="s">
        <v>8705</v>
      </c>
      <c r="ZU396" s="16" t="s">
        <v>8706</v>
      </c>
      <c r="ZV396" s="16" t="s">
        <v>487</v>
      </c>
      <c r="ZW396" s="16" t="s">
        <v>844</v>
      </c>
      <c r="ZX396" s="16" t="s">
        <v>844</v>
      </c>
      <c r="ZY396" s="16" t="s">
        <v>1056</v>
      </c>
      <c r="ZZ396" s="16" t="s">
        <v>843</v>
      </c>
      <c r="AAA396" s="16" t="s">
        <v>843</v>
      </c>
      <c r="AAB396" s="16" t="s">
        <v>843</v>
      </c>
      <c r="AAC396" s="16">
        <v>0</v>
      </c>
      <c r="AAD396" s="16" t="s">
        <v>844</v>
      </c>
      <c r="AAE396" s="16" t="s">
        <v>843</v>
      </c>
      <c r="AAF396" s="16" t="s">
        <v>843</v>
      </c>
      <c r="AAG396" s="16" t="s">
        <v>844</v>
      </c>
      <c r="AAH396" s="16" t="s">
        <v>843</v>
      </c>
      <c r="AAI396" s="16" t="s">
        <v>843</v>
      </c>
      <c r="AAJ396" s="16" t="s">
        <v>615</v>
      </c>
      <c r="AAK396" s="16" t="s">
        <v>633</v>
      </c>
      <c r="AAL396" s="16" t="s">
        <v>904</v>
      </c>
      <c r="AAM396" s="16" t="s">
        <v>663</v>
      </c>
      <c r="AAN396" s="16" t="s">
        <v>8707</v>
      </c>
      <c r="AAO396" s="16" t="s">
        <v>1019</v>
      </c>
      <c r="AAP396" s="16" t="s">
        <v>8708</v>
      </c>
      <c r="AAS396" s="16">
        <v>3250</v>
      </c>
      <c r="AAT396" s="16" t="s">
        <v>782</v>
      </c>
      <c r="AAU396" s="16" t="s">
        <v>782</v>
      </c>
      <c r="AAV396" s="16" t="s">
        <v>782</v>
      </c>
      <c r="AAW396" s="16" t="s">
        <v>782</v>
      </c>
      <c r="AAX396" s="16" t="s">
        <v>843</v>
      </c>
      <c r="AAY396" s="16" t="s">
        <v>8710</v>
      </c>
      <c r="AAZ396" s="16" t="s">
        <v>782</v>
      </c>
      <c r="ABB396" s="16" t="s">
        <v>782</v>
      </c>
      <c r="ABC396" s="16" t="s">
        <v>783</v>
      </c>
      <c r="ABD396" s="16" t="s">
        <v>782</v>
      </c>
      <c r="ABE396" s="16" t="s">
        <v>783</v>
      </c>
      <c r="ABF396" s="16" t="s">
        <v>782</v>
      </c>
      <c r="ABG396" s="16" t="s">
        <v>782</v>
      </c>
      <c r="ABH396" s="16" t="s">
        <v>782</v>
      </c>
      <c r="ABI396" s="16" t="s">
        <v>782</v>
      </c>
      <c r="ABJ396" s="16" t="s">
        <v>783</v>
      </c>
      <c r="ABK396" s="16" t="s">
        <v>782</v>
      </c>
      <c r="ABL396" s="16" t="s">
        <v>8732</v>
      </c>
      <c r="ABM396" s="16" t="s">
        <v>844</v>
      </c>
      <c r="ABN396" s="16" t="s">
        <v>1034</v>
      </c>
      <c r="ABP396" s="16" t="s">
        <v>972</v>
      </c>
      <c r="ABQ396" s="16" t="s">
        <v>4309</v>
      </c>
      <c r="ABR396" s="16" t="s">
        <v>470</v>
      </c>
      <c r="ABS396" s="16" t="s">
        <v>451</v>
      </c>
      <c r="ABT396" s="16" t="s">
        <v>1056</v>
      </c>
      <c r="ABU396" s="16" t="s">
        <v>844</v>
      </c>
      <c r="ABV396" s="16" t="s">
        <v>487</v>
      </c>
      <c r="ABW396" s="16" t="s">
        <v>486</v>
      </c>
      <c r="ABX396" s="16" t="s">
        <v>892</v>
      </c>
      <c r="ABY396" s="16" t="s">
        <v>486</v>
      </c>
      <c r="ABZ396" s="16" t="s">
        <v>486</v>
      </c>
      <c r="ACA396" s="16" t="s">
        <v>759</v>
      </c>
      <c r="ACB396" s="16" t="s">
        <v>775</v>
      </c>
      <c r="ACC396" s="16" t="s">
        <v>737</v>
      </c>
      <c r="ACD396" s="16" t="s">
        <v>486</v>
      </c>
      <c r="ACE396" s="16" t="s">
        <v>486</v>
      </c>
      <c r="ACG396" s="16" t="s">
        <v>1014</v>
      </c>
      <c r="ACH396" s="16" t="s">
        <v>1009</v>
      </c>
      <c r="ACI396" s="16" t="s">
        <v>462</v>
      </c>
      <c r="ACJ396" s="16">
        <v>1.1910000000000001</v>
      </c>
      <c r="ACK396" s="16" t="s">
        <v>478</v>
      </c>
      <c r="ACL396" s="16" t="s">
        <v>740</v>
      </c>
      <c r="ACM396" s="16" t="s">
        <v>1189</v>
      </c>
      <c r="ACN396" s="16" t="s">
        <v>1169</v>
      </c>
      <c r="ACO396" s="16" t="s">
        <v>1856</v>
      </c>
      <c r="ACP396" s="16">
        <v>3250</v>
      </c>
      <c r="ACQ396" s="16" t="s">
        <v>1202</v>
      </c>
      <c r="ACR396" s="16" t="s">
        <v>1645</v>
      </c>
      <c r="ACS396" s="16" t="s">
        <v>680</v>
      </c>
      <c r="ACT396" s="16" t="s">
        <v>1522</v>
      </c>
      <c r="ACU396" s="16" t="s">
        <v>836</v>
      </c>
      <c r="ACV396" s="16" t="s">
        <v>8756</v>
      </c>
      <c r="ACW396" s="16" t="s">
        <v>451</v>
      </c>
      <c r="ACX396" s="16" t="s">
        <v>1916</v>
      </c>
      <c r="ACY396" s="16" t="s">
        <v>1947</v>
      </c>
      <c r="ACZ396" s="16">
        <v>1</v>
      </c>
      <c r="ADA396" s="16">
        <v>1</v>
      </c>
      <c r="ADB396" s="16">
        <v>1</v>
      </c>
      <c r="ADC396" s="16">
        <v>1</v>
      </c>
      <c r="ADD396" s="16">
        <v>1</v>
      </c>
      <c r="ADE396" s="16" t="s">
        <v>8712</v>
      </c>
      <c r="ADF396" s="16">
        <v>0</v>
      </c>
      <c r="ADG396" s="16" t="s">
        <v>486</v>
      </c>
      <c r="ADH396" s="16">
        <v>2</v>
      </c>
      <c r="ADI396" s="16" t="s">
        <v>486</v>
      </c>
      <c r="ADJ396" s="16" t="s">
        <v>1744</v>
      </c>
      <c r="ADK396" s="16" t="s">
        <v>13194</v>
      </c>
      <c r="ADL396" s="16" t="s">
        <v>1762</v>
      </c>
      <c r="ADM396" s="16" t="s">
        <v>13195</v>
      </c>
      <c r="ADN396" s="16" t="s">
        <v>13196</v>
      </c>
      <c r="ADO396" s="16" t="s">
        <v>13197</v>
      </c>
      <c r="ADP396" s="16" t="s">
        <v>1751</v>
      </c>
      <c r="ADQ396" s="16" t="s">
        <v>1743</v>
      </c>
      <c r="ADR396" s="16" t="s">
        <v>13194</v>
      </c>
      <c r="ADS396" s="16" t="s">
        <v>1748</v>
      </c>
      <c r="ADW396" s="16" t="s">
        <v>8729</v>
      </c>
      <c r="ADY396" s="16" t="s">
        <v>1063</v>
      </c>
      <c r="AEA396" s="16">
        <v>10353.333333333299</v>
      </c>
      <c r="AEC396" s="16" t="s">
        <v>1058</v>
      </c>
      <c r="AED396" s="16">
        <v>1625</v>
      </c>
      <c r="AEE396" s="16" t="s">
        <v>952</v>
      </c>
      <c r="AEG396" s="16">
        <v>3250</v>
      </c>
      <c r="AEI396" s="16">
        <v>2000</v>
      </c>
      <c r="AEK396" s="16">
        <v>1000</v>
      </c>
      <c r="AEL396" s="16">
        <v>250</v>
      </c>
      <c r="AEM396" s="16">
        <v>1000</v>
      </c>
      <c r="AEN396" s="16">
        <v>200</v>
      </c>
      <c r="AEO396" s="16">
        <v>60</v>
      </c>
      <c r="AEP396" s="16">
        <v>500</v>
      </c>
    </row>
    <row r="397" spans="1:822" x14ac:dyDescent="0.25">
      <c r="A397" s="30">
        <v>45834</v>
      </c>
      <c r="B397" s="16" t="s">
        <v>10789</v>
      </c>
      <c r="C397" s="16" t="s">
        <v>867</v>
      </c>
      <c r="D397" s="16" t="s">
        <v>867</v>
      </c>
      <c r="E397" s="16">
        <v>36</v>
      </c>
      <c r="F397" s="16" t="s">
        <v>8153</v>
      </c>
      <c r="G397" s="16" t="s">
        <v>4113</v>
      </c>
      <c r="I397" s="16" t="s">
        <v>4162</v>
      </c>
      <c r="Z397" s="16" t="s">
        <v>993</v>
      </c>
      <c r="AA397" s="16" t="s">
        <v>470</v>
      </c>
      <c r="AB397" s="16">
        <v>2</v>
      </c>
      <c r="AC397" s="16" t="s">
        <v>844</v>
      </c>
      <c r="AD397" s="16" t="s">
        <v>843</v>
      </c>
      <c r="AE397" s="16" t="s">
        <v>844</v>
      </c>
      <c r="AF397" s="16" t="s">
        <v>844</v>
      </c>
      <c r="AG397" s="16" t="s">
        <v>843</v>
      </c>
      <c r="AH397" s="16" t="s">
        <v>844</v>
      </c>
      <c r="AI397" s="16" t="s">
        <v>844</v>
      </c>
      <c r="AJ397" s="16" t="s">
        <v>843</v>
      </c>
      <c r="AK397" s="16" t="s">
        <v>843</v>
      </c>
      <c r="AM397" s="16" t="s">
        <v>737</v>
      </c>
      <c r="AN397" s="16" t="s">
        <v>759</v>
      </c>
      <c r="AP397" s="16" t="s">
        <v>768</v>
      </c>
      <c r="AR397" s="16" t="s">
        <v>6907</v>
      </c>
      <c r="BB397" s="16">
        <v>1</v>
      </c>
      <c r="BC397" s="16" t="s">
        <v>7878</v>
      </c>
      <c r="BE397" s="16" t="s">
        <v>5098</v>
      </c>
      <c r="BV397" s="16" t="s">
        <v>4433</v>
      </c>
      <c r="BW397" s="16" t="s">
        <v>844</v>
      </c>
      <c r="BX397" s="16" t="s">
        <v>843</v>
      </c>
      <c r="BY397" s="16" t="s">
        <v>843</v>
      </c>
      <c r="BZ397" s="16" t="s">
        <v>843</v>
      </c>
      <c r="CA397" s="16" t="s">
        <v>843</v>
      </c>
      <c r="CB397" s="16" t="s">
        <v>843</v>
      </c>
      <c r="CC397" s="16" t="s">
        <v>843</v>
      </c>
      <c r="CD397" s="16" t="s">
        <v>843</v>
      </c>
      <c r="CE397" s="16" t="s">
        <v>843</v>
      </c>
      <c r="CF397" s="16" t="s">
        <v>843</v>
      </c>
      <c r="CG397" s="16" t="s">
        <v>843</v>
      </c>
      <c r="CH397" s="16" t="s">
        <v>843</v>
      </c>
      <c r="CI397" s="16" t="s">
        <v>843</v>
      </c>
      <c r="CJ397" s="16" t="s">
        <v>843</v>
      </c>
      <c r="CK397" s="16" t="s">
        <v>843</v>
      </c>
      <c r="CP397" s="16" t="s">
        <v>865</v>
      </c>
      <c r="DX397" s="16" t="s">
        <v>7842</v>
      </c>
      <c r="DY397" s="16" t="s">
        <v>867</v>
      </c>
      <c r="GC397" s="16" t="s">
        <v>5347</v>
      </c>
      <c r="GF397" s="16" t="s">
        <v>867</v>
      </c>
      <c r="GG397" s="16" t="s">
        <v>867</v>
      </c>
      <c r="GV397" s="16" t="s">
        <v>9607</v>
      </c>
      <c r="GW397" s="16" t="s">
        <v>843</v>
      </c>
      <c r="GX397" s="16" t="s">
        <v>844</v>
      </c>
      <c r="GY397" s="16" t="s">
        <v>843</v>
      </c>
      <c r="GZ397" s="16" t="s">
        <v>844</v>
      </c>
      <c r="HA397" s="16" t="s">
        <v>843</v>
      </c>
      <c r="HB397" s="16" t="s">
        <v>843</v>
      </c>
      <c r="HC397" s="16" t="s">
        <v>843</v>
      </c>
      <c r="HD397" s="16" t="s">
        <v>843</v>
      </c>
      <c r="HE397" s="16" t="s">
        <v>843</v>
      </c>
      <c r="HF397" s="16" t="s">
        <v>843</v>
      </c>
      <c r="HH397" s="16" t="s">
        <v>5456</v>
      </c>
      <c r="HK397" s="16" t="s">
        <v>865</v>
      </c>
      <c r="HM397" s="16" t="s">
        <v>865</v>
      </c>
      <c r="HZ397" s="16" t="s">
        <v>7944</v>
      </c>
      <c r="KE397" s="16" t="s">
        <v>5582</v>
      </c>
      <c r="KG397" s="16" t="s">
        <v>7015</v>
      </c>
      <c r="KH397" s="16" t="s">
        <v>7033</v>
      </c>
      <c r="KI397" s="16" t="s">
        <v>865</v>
      </c>
      <c r="LG397" s="16" t="s">
        <v>867</v>
      </c>
      <c r="LH397" s="16" t="s">
        <v>867</v>
      </c>
      <c r="LI397" s="16" t="s">
        <v>867</v>
      </c>
      <c r="LJ397" s="16" t="s">
        <v>867</v>
      </c>
      <c r="LK397" s="16" t="s">
        <v>867</v>
      </c>
      <c r="LL397" s="16" t="s">
        <v>5690</v>
      </c>
      <c r="LM397" s="16" t="s">
        <v>843</v>
      </c>
      <c r="LN397" s="16" t="s">
        <v>843</v>
      </c>
      <c r="LO397" s="16" t="s">
        <v>843</v>
      </c>
      <c r="LP397" s="16" t="s">
        <v>843</v>
      </c>
      <c r="LQ397" s="16" t="s">
        <v>843</v>
      </c>
      <c r="LR397" s="16" t="s">
        <v>843</v>
      </c>
      <c r="LS397" s="16" t="s">
        <v>843</v>
      </c>
      <c r="LT397" s="16" t="s">
        <v>843</v>
      </c>
      <c r="LU397" s="16" t="s">
        <v>843</v>
      </c>
      <c r="LV397" s="16" t="s">
        <v>843</v>
      </c>
      <c r="LW397" s="16" t="s">
        <v>843</v>
      </c>
      <c r="LX397" s="16" t="s">
        <v>844</v>
      </c>
      <c r="LY397" s="16" t="s">
        <v>843</v>
      </c>
      <c r="LZ397" s="16" t="s">
        <v>843</v>
      </c>
      <c r="MA397" s="16" t="s">
        <v>843</v>
      </c>
      <c r="MC397" s="16" t="s">
        <v>5694</v>
      </c>
      <c r="MD397" s="16" t="s">
        <v>844</v>
      </c>
      <c r="ME397" s="16" t="s">
        <v>843</v>
      </c>
      <c r="MF397" s="16" t="s">
        <v>843</v>
      </c>
      <c r="MG397" s="16" t="s">
        <v>843</v>
      </c>
      <c r="MH397" s="16" t="s">
        <v>843</v>
      </c>
      <c r="MI397" s="16" t="s">
        <v>843</v>
      </c>
      <c r="MJ397" s="16" t="s">
        <v>843</v>
      </c>
      <c r="MK397" s="16" t="s">
        <v>843</v>
      </c>
      <c r="ML397" s="16" t="s">
        <v>843</v>
      </c>
      <c r="MM397" s="16" t="s">
        <v>843</v>
      </c>
      <c r="MN397" s="16" t="s">
        <v>843</v>
      </c>
      <c r="MO397" s="16" t="s">
        <v>843</v>
      </c>
      <c r="MP397" s="16" t="s">
        <v>843</v>
      </c>
      <c r="MQ397" s="16" t="s">
        <v>843</v>
      </c>
      <c r="MR397" s="16" t="s">
        <v>843</v>
      </c>
      <c r="MS397" s="16" t="s">
        <v>843</v>
      </c>
      <c r="MT397" s="16" t="s">
        <v>843</v>
      </c>
      <c r="MU397" s="16" t="s">
        <v>843</v>
      </c>
      <c r="MV397" s="16" t="s">
        <v>843</v>
      </c>
      <c r="NS397" s="16" t="s">
        <v>5694</v>
      </c>
      <c r="NT397" s="16" t="s">
        <v>844</v>
      </c>
      <c r="NU397" s="16" t="s">
        <v>843</v>
      </c>
      <c r="NV397" s="16" t="s">
        <v>843</v>
      </c>
      <c r="NW397" s="16" t="s">
        <v>843</v>
      </c>
      <c r="NX397" s="16" t="s">
        <v>843</v>
      </c>
      <c r="NY397" s="16" t="s">
        <v>843</v>
      </c>
      <c r="NZ397" s="16" t="s">
        <v>843</v>
      </c>
      <c r="OA397" s="16" t="s">
        <v>843</v>
      </c>
      <c r="OB397" s="16" t="s">
        <v>843</v>
      </c>
      <c r="OC397" s="16" t="s">
        <v>843</v>
      </c>
      <c r="OD397" s="16" t="s">
        <v>843</v>
      </c>
      <c r="OE397" s="16" t="s">
        <v>843</v>
      </c>
      <c r="OF397" s="16" t="s">
        <v>843</v>
      </c>
      <c r="OG397" s="16" t="s">
        <v>843</v>
      </c>
      <c r="OH397" s="16" t="s">
        <v>843</v>
      </c>
      <c r="OI397" s="16" t="s">
        <v>843</v>
      </c>
      <c r="PC397" s="16" t="s">
        <v>865</v>
      </c>
      <c r="PD397" s="16" t="s">
        <v>865</v>
      </c>
      <c r="PY397" s="16" t="s">
        <v>865</v>
      </c>
      <c r="QP397" s="16" t="s">
        <v>865</v>
      </c>
      <c r="QR397" s="16" t="s">
        <v>867</v>
      </c>
      <c r="QT397" s="16" t="s">
        <v>867</v>
      </c>
      <c r="QV397" s="16" t="s">
        <v>865</v>
      </c>
      <c r="QX397" s="16" t="s">
        <v>865</v>
      </c>
      <c r="QY397" s="16" t="s">
        <v>867</v>
      </c>
      <c r="RD397" s="16" t="s">
        <v>865</v>
      </c>
      <c r="RF397" s="16" t="s">
        <v>865</v>
      </c>
      <c r="RH397" s="16" t="s">
        <v>865</v>
      </c>
      <c r="RJ397" s="16" t="s">
        <v>865</v>
      </c>
      <c r="RN397" s="16" t="s">
        <v>7720</v>
      </c>
      <c r="RP397" s="16" t="s">
        <v>867</v>
      </c>
      <c r="RR397" s="16" t="s">
        <v>867</v>
      </c>
      <c r="RT397" s="16" t="s">
        <v>867</v>
      </c>
      <c r="RV397" s="16" t="s">
        <v>867</v>
      </c>
      <c r="RX397" s="16" t="s">
        <v>7720</v>
      </c>
      <c r="RZ397" s="16" t="s">
        <v>7720</v>
      </c>
      <c r="SQ397" s="16" t="s">
        <v>867</v>
      </c>
      <c r="SS397" s="16" t="s">
        <v>7293</v>
      </c>
      <c r="ST397" s="16" t="s">
        <v>7761</v>
      </c>
      <c r="TN397" s="16">
        <v>1000</v>
      </c>
      <c r="TO397" s="16">
        <v>4200</v>
      </c>
      <c r="TP397" s="16">
        <v>1000</v>
      </c>
      <c r="TQ397" s="16">
        <v>0</v>
      </c>
      <c r="TR397" s="16">
        <v>200</v>
      </c>
      <c r="TS397" s="16">
        <v>60</v>
      </c>
      <c r="TT397" s="16">
        <v>0</v>
      </c>
      <c r="TU397" s="16">
        <v>300</v>
      </c>
      <c r="TV397" s="16">
        <v>0</v>
      </c>
      <c r="TW397" s="16">
        <v>0</v>
      </c>
      <c r="TX397" s="16">
        <v>0</v>
      </c>
      <c r="TZ397" s="16" t="s">
        <v>7367</v>
      </c>
      <c r="UA397" s="16" t="s">
        <v>5938</v>
      </c>
      <c r="UB397" s="16">
        <v>1</v>
      </c>
      <c r="UC397" s="16" t="s">
        <v>843</v>
      </c>
      <c r="UD397" s="16" t="s">
        <v>843</v>
      </c>
      <c r="UE397" s="16" t="s">
        <v>843</v>
      </c>
      <c r="UF397" s="16" t="s">
        <v>843</v>
      </c>
      <c r="UG397" s="16" t="s">
        <v>843</v>
      </c>
      <c r="UH397" s="16" t="s">
        <v>843</v>
      </c>
      <c r="WO397" s="16" t="s">
        <v>6920</v>
      </c>
      <c r="XD397" s="16" t="s">
        <v>6975</v>
      </c>
      <c r="XE397" s="16" t="s">
        <v>843</v>
      </c>
      <c r="XF397" s="16" t="s">
        <v>843</v>
      </c>
      <c r="XG397" s="16" t="s">
        <v>844</v>
      </c>
      <c r="XH397" s="16" t="s">
        <v>843</v>
      </c>
      <c r="XI397" s="16" t="s">
        <v>843</v>
      </c>
      <c r="XJ397" s="16" t="s">
        <v>843</v>
      </c>
      <c r="XK397" s="16" t="s">
        <v>843</v>
      </c>
      <c r="XL397" s="16" t="s">
        <v>843</v>
      </c>
      <c r="XM397" s="16" t="s">
        <v>843</v>
      </c>
      <c r="XN397" s="16" t="s">
        <v>843</v>
      </c>
      <c r="XO397" s="16" t="s">
        <v>843</v>
      </c>
      <c r="XP397" s="16" t="s">
        <v>843</v>
      </c>
      <c r="XQ397" s="16" t="s">
        <v>843</v>
      </c>
      <c r="YF397" s="16" t="s">
        <v>865</v>
      </c>
      <c r="YN397" s="16" t="s">
        <v>7040</v>
      </c>
      <c r="YP397" s="16" t="s">
        <v>864</v>
      </c>
      <c r="YR397" s="16" t="s">
        <v>10790</v>
      </c>
      <c r="YS397" s="16" t="s">
        <v>8698</v>
      </c>
      <c r="YT397" s="16" t="s">
        <v>8694</v>
      </c>
      <c r="YU397" s="16" t="s">
        <v>10791</v>
      </c>
      <c r="YV397" s="16" t="s">
        <v>8696</v>
      </c>
      <c r="YW397" s="16" t="s">
        <v>844</v>
      </c>
      <c r="YX397" s="16" t="s">
        <v>8696</v>
      </c>
      <c r="YY397" s="16" t="s">
        <v>843</v>
      </c>
      <c r="YZ397" s="16" t="s">
        <v>843</v>
      </c>
      <c r="ZA397" s="16" t="s">
        <v>843</v>
      </c>
      <c r="ZB397" s="16">
        <v>6760</v>
      </c>
      <c r="ZC397" s="16" t="s">
        <v>8907</v>
      </c>
      <c r="ZD397" s="16" t="s">
        <v>9467</v>
      </c>
      <c r="ZE397" s="16" t="s">
        <v>843</v>
      </c>
      <c r="ZF397" s="16" t="s">
        <v>843</v>
      </c>
      <c r="ZG397" s="16" t="s">
        <v>8752</v>
      </c>
      <c r="ZH397" s="16" t="s">
        <v>8700</v>
      </c>
      <c r="ZI397" s="16" t="s">
        <v>8907</v>
      </c>
      <c r="ZJ397" s="16" t="s">
        <v>843</v>
      </c>
      <c r="ZK397" s="16" t="s">
        <v>843</v>
      </c>
      <c r="ZL397" s="16" t="s">
        <v>8699</v>
      </c>
      <c r="ZM397" s="16" t="s">
        <v>843</v>
      </c>
      <c r="ZN397" s="16" t="s">
        <v>8725</v>
      </c>
      <c r="ZO397" s="16" t="s">
        <v>487</v>
      </c>
      <c r="ZP397" s="16" t="s">
        <v>487</v>
      </c>
      <c r="ZQ397" s="16" t="s">
        <v>487</v>
      </c>
      <c r="ZR397" s="16" t="s">
        <v>486</v>
      </c>
      <c r="ZS397" s="16" t="s">
        <v>1056</v>
      </c>
      <c r="ZT397" s="16" t="s">
        <v>8705</v>
      </c>
      <c r="ZU397" s="16" t="s">
        <v>8706</v>
      </c>
      <c r="ZV397" s="16" t="s">
        <v>487</v>
      </c>
      <c r="ZW397" s="16" t="s">
        <v>844</v>
      </c>
      <c r="ZX397" s="16" t="s">
        <v>844</v>
      </c>
      <c r="ZY397" s="16" t="s">
        <v>844</v>
      </c>
      <c r="ZZ397" s="16" t="s">
        <v>844</v>
      </c>
      <c r="AAA397" s="16" t="s">
        <v>843</v>
      </c>
      <c r="AAB397" s="16" t="s">
        <v>843</v>
      </c>
      <c r="AAC397" s="16">
        <v>0</v>
      </c>
      <c r="AAD397" s="16" t="s">
        <v>844</v>
      </c>
      <c r="AAE397" s="16" t="s">
        <v>843</v>
      </c>
      <c r="AAF397" s="16" t="s">
        <v>843</v>
      </c>
      <c r="AAG397" s="16" t="s">
        <v>843</v>
      </c>
      <c r="AAH397" s="16" t="s">
        <v>843</v>
      </c>
      <c r="AAI397" s="16" t="s">
        <v>844</v>
      </c>
      <c r="AAJ397" s="16" t="s">
        <v>615</v>
      </c>
      <c r="AAK397" s="16" t="s">
        <v>633</v>
      </c>
      <c r="AAL397" s="16" t="s">
        <v>904</v>
      </c>
      <c r="AAM397" s="16" t="s">
        <v>663</v>
      </c>
      <c r="AAN397" s="16" t="s">
        <v>8840</v>
      </c>
      <c r="AAO397" s="16" t="s">
        <v>1019</v>
      </c>
      <c r="AAP397" s="16" t="s">
        <v>8708</v>
      </c>
      <c r="AAT397" s="16" t="s">
        <v>782</v>
      </c>
      <c r="AAU397" s="16" t="s">
        <v>782</v>
      </c>
      <c r="AAV397" s="16" t="s">
        <v>782</v>
      </c>
      <c r="AAW397" s="16" t="s">
        <v>782</v>
      </c>
      <c r="AAX397" s="16" t="s">
        <v>843</v>
      </c>
      <c r="AAY397" s="16" t="s">
        <v>8710</v>
      </c>
      <c r="AAZ397" s="16" t="s">
        <v>782</v>
      </c>
      <c r="ABA397" s="16" t="s">
        <v>783</v>
      </c>
      <c r="ABB397" s="16" t="s">
        <v>782</v>
      </c>
      <c r="ABC397" s="16" t="s">
        <v>783</v>
      </c>
      <c r="ABD397" s="16" t="s">
        <v>783</v>
      </c>
      <c r="ABE397" s="16" t="s">
        <v>783</v>
      </c>
      <c r="ABF397" s="16" t="s">
        <v>782</v>
      </c>
      <c r="ABG397" s="16" t="s">
        <v>782</v>
      </c>
      <c r="ABH397" s="16" t="s">
        <v>782</v>
      </c>
      <c r="ABI397" s="16" t="s">
        <v>782</v>
      </c>
      <c r="ABJ397" s="16" t="s">
        <v>783</v>
      </c>
      <c r="ABK397" s="16" t="s">
        <v>783</v>
      </c>
      <c r="ABL397" s="16" t="s">
        <v>8769</v>
      </c>
      <c r="ABM397" s="16" t="s">
        <v>843</v>
      </c>
      <c r="ABN397" s="16" t="s">
        <v>1034</v>
      </c>
      <c r="ABO397" s="16" t="s">
        <v>486</v>
      </c>
      <c r="ABP397" s="16" t="s">
        <v>972</v>
      </c>
      <c r="ABQ397" s="16" t="s">
        <v>4324</v>
      </c>
      <c r="ABR397" s="16" t="s">
        <v>470</v>
      </c>
      <c r="ABS397" s="16" t="s">
        <v>451</v>
      </c>
      <c r="ABT397" s="16" t="s">
        <v>1056</v>
      </c>
      <c r="ABU397" s="16" t="s">
        <v>844</v>
      </c>
      <c r="ABV397" s="16" t="s">
        <v>487</v>
      </c>
      <c r="ABW397" s="16" t="s">
        <v>486</v>
      </c>
      <c r="ABX397" s="16" t="s">
        <v>892</v>
      </c>
      <c r="ABY397" s="16" t="s">
        <v>486</v>
      </c>
      <c r="ABZ397" s="16" t="s">
        <v>486</v>
      </c>
      <c r="ACA397" s="16" t="s">
        <v>759</v>
      </c>
      <c r="ACB397" s="16" t="s">
        <v>768</v>
      </c>
      <c r="ACC397" s="16" t="s">
        <v>737</v>
      </c>
      <c r="ACD397" s="16" t="s">
        <v>486</v>
      </c>
      <c r="ACE397" s="16" t="s">
        <v>487</v>
      </c>
      <c r="ACG397" s="16" t="s">
        <v>1014</v>
      </c>
      <c r="ACH397" s="16" t="s">
        <v>1009</v>
      </c>
      <c r="ACI397" s="16" t="s">
        <v>462</v>
      </c>
      <c r="ACJ397" s="16">
        <v>1.1910000000000001</v>
      </c>
      <c r="ACK397" s="16" t="s">
        <v>478</v>
      </c>
      <c r="ACL397" s="16" t="s">
        <v>740</v>
      </c>
      <c r="ACM397" s="16" t="s">
        <v>1189</v>
      </c>
      <c r="ACN397" s="16" t="s">
        <v>1169</v>
      </c>
      <c r="ACO397" s="16" t="s">
        <v>1856</v>
      </c>
      <c r="ACQ397" s="16" t="s">
        <v>1202</v>
      </c>
      <c r="ACR397" s="16" t="s">
        <v>1645</v>
      </c>
      <c r="ACS397" s="16" t="s">
        <v>680</v>
      </c>
      <c r="ACT397" s="16" t="s">
        <v>1522</v>
      </c>
      <c r="ACU397" s="16" t="s">
        <v>833</v>
      </c>
      <c r="ACV397" s="16" t="s">
        <v>8711</v>
      </c>
      <c r="ACW397" s="16" t="s">
        <v>451</v>
      </c>
      <c r="ACX397" s="16" t="s">
        <v>1914</v>
      </c>
      <c r="ACY397" s="16" t="s">
        <v>1947</v>
      </c>
      <c r="ACZ397" s="16">
        <v>1</v>
      </c>
      <c r="ADA397" s="16">
        <v>1</v>
      </c>
      <c r="ADB397" s="16">
        <v>1</v>
      </c>
      <c r="ADC397" s="16">
        <v>1</v>
      </c>
      <c r="ADD397" s="16">
        <v>1</v>
      </c>
      <c r="ADE397" s="16" t="s">
        <v>8712</v>
      </c>
      <c r="ADF397" s="16">
        <v>0</v>
      </c>
      <c r="ADG397" s="16" t="s">
        <v>486</v>
      </c>
      <c r="ADH397" s="16">
        <v>2</v>
      </c>
      <c r="ADI397" s="16" t="s">
        <v>486</v>
      </c>
      <c r="ADJ397" s="16" t="s">
        <v>13198</v>
      </c>
      <c r="ADK397" s="16" t="s">
        <v>1750</v>
      </c>
      <c r="ADL397" s="16" t="s">
        <v>1764</v>
      </c>
      <c r="ADM397" s="16" t="s">
        <v>13194</v>
      </c>
      <c r="ADN397" s="16" t="s">
        <v>13196</v>
      </c>
      <c r="ADO397" s="16" t="s">
        <v>13197</v>
      </c>
      <c r="ADP397" s="16" t="s">
        <v>13196</v>
      </c>
      <c r="ADQ397" s="16" t="s">
        <v>13194</v>
      </c>
      <c r="ADR397" s="16" t="s">
        <v>13194</v>
      </c>
      <c r="ADS397" s="16" t="s">
        <v>13194</v>
      </c>
      <c r="ADY397" s="16" t="s">
        <v>1062</v>
      </c>
      <c r="AEB397" s="16">
        <v>6760</v>
      </c>
      <c r="AEE397" s="16" t="s">
        <v>953</v>
      </c>
      <c r="AEI397" s="16">
        <v>500</v>
      </c>
      <c r="AEJ397" s="16">
        <v>2100</v>
      </c>
      <c r="AEK397" s="16">
        <v>500</v>
      </c>
      <c r="AEN397" s="16">
        <v>100</v>
      </c>
      <c r="AEO397" s="16">
        <v>30</v>
      </c>
      <c r="AEP397" s="16">
        <v>150</v>
      </c>
    </row>
    <row r="398" spans="1:822" x14ac:dyDescent="0.25">
      <c r="A398" s="30">
        <v>45835</v>
      </c>
      <c r="B398" s="16" t="s">
        <v>10792</v>
      </c>
      <c r="C398" s="16" t="s">
        <v>867</v>
      </c>
      <c r="D398" s="16" t="s">
        <v>867</v>
      </c>
      <c r="E398" s="16">
        <v>65</v>
      </c>
      <c r="F398" s="16" t="s">
        <v>8153</v>
      </c>
      <c r="G398" s="16" t="s">
        <v>4113</v>
      </c>
      <c r="I398" s="16" t="s">
        <v>4148</v>
      </c>
      <c r="Z398" s="16" t="s">
        <v>997</v>
      </c>
      <c r="AA398" s="16" t="s">
        <v>474</v>
      </c>
      <c r="AB398" s="16">
        <v>2</v>
      </c>
      <c r="AC398" s="16" t="s">
        <v>843</v>
      </c>
      <c r="AD398" s="16" t="s">
        <v>843</v>
      </c>
      <c r="AE398" s="16" t="s">
        <v>843</v>
      </c>
      <c r="AF398" s="16" t="s">
        <v>844</v>
      </c>
      <c r="AG398" s="16" t="s">
        <v>844</v>
      </c>
      <c r="AH398" s="16" t="s">
        <v>844</v>
      </c>
      <c r="AI398" s="16" t="s">
        <v>844</v>
      </c>
      <c r="AJ398" s="16" t="s">
        <v>843</v>
      </c>
      <c r="AK398" s="16" t="s">
        <v>843</v>
      </c>
      <c r="AM398" s="16" t="s">
        <v>737</v>
      </c>
      <c r="AN398" s="16" t="s">
        <v>759</v>
      </c>
      <c r="AP398" s="16" t="s">
        <v>768</v>
      </c>
      <c r="AR398" s="16" t="s">
        <v>6910</v>
      </c>
      <c r="BB398" s="16">
        <v>1</v>
      </c>
      <c r="BC398" s="16" t="s">
        <v>7878</v>
      </c>
      <c r="BE398" s="16" t="s">
        <v>5098</v>
      </c>
      <c r="BV398" s="16" t="s">
        <v>4433</v>
      </c>
      <c r="BW398" s="16" t="s">
        <v>844</v>
      </c>
      <c r="BX398" s="16" t="s">
        <v>843</v>
      </c>
      <c r="BY398" s="16" t="s">
        <v>843</v>
      </c>
      <c r="BZ398" s="16" t="s">
        <v>843</v>
      </c>
      <c r="CA398" s="16" t="s">
        <v>843</v>
      </c>
      <c r="CB398" s="16" t="s">
        <v>843</v>
      </c>
      <c r="CC398" s="16" t="s">
        <v>843</v>
      </c>
      <c r="CD398" s="16" t="s">
        <v>843</v>
      </c>
      <c r="CE398" s="16" t="s">
        <v>843</v>
      </c>
      <c r="CF398" s="16" t="s">
        <v>843</v>
      </c>
      <c r="CG398" s="16" t="s">
        <v>843</v>
      </c>
      <c r="CH398" s="16" t="s">
        <v>843</v>
      </c>
      <c r="CI398" s="16" t="s">
        <v>843</v>
      </c>
      <c r="CJ398" s="16" t="s">
        <v>843</v>
      </c>
      <c r="CK398" s="16" t="s">
        <v>843</v>
      </c>
      <c r="CP398" s="16" t="s">
        <v>867</v>
      </c>
      <c r="CQ398" s="16" t="s">
        <v>9028</v>
      </c>
      <c r="CR398" s="16" t="s">
        <v>844</v>
      </c>
      <c r="CS398" s="16" t="s">
        <v>843</v>
      </c>
      <c r="CT398" s="16" t="s">
        <v>844</v>
      </c>
      <c r="CU398" s="16" t="s">
        <v>843</v>
      </c>
      <c r="CV398" s="16" t="s">
        <v>843</v>
      </c>
      <c r="CW398" s="16" t="s">
        <v>843</v>
      </c>
      <c r="CX398" s="16" t="s">
        <v>843</v>
      </c>
      <c r="CY398" s="16" t="s">
        <v>843</v>
      </c>
      <c r="CZ398" s="16" t="s">
        <v>843</v>
      </c>
      <c r="DA398" s="16" t="s">
        <v>5184</v>
      </c>
      <c r="DX398" s="16" t="s">
        <v>867</v>
      </c>
      <c r="DY398" s="16" t="s">
        <v>867</v>
      </c>
      <c r="GC398" s="16" t="s">
        <v>5342</v>
      </c>
      <c r="GF398" s="16" t="s">
        <v>867</v>
      </c>
      <c r="GG398" s="16" t="s">
        <v>867</v>
      </c>
      <c r="GV398" s="16" t="s">
        <v>5449</v>
      </c>
      <c r="GW398" s="16" t="s">
        <v>843</v>
      </c>
      <c r="GX398" s="16" t="s">
        <v>843</v>
      </c>
      <c r="GY398" s="16" t="s">
        <v>843</v>
      </c>
      <c r="GZ398" s="16" t="s">
        <v>844</v>
      </c>
      <c r="HA398" s="16" t="s">
        <v>843</v>
      </c>
      <c r="HB398" s="16" t="s">
        <v>843</v>
      </c>
      <c r="HC398" s="16" t="s">
        <v>843</v>
      </c>
      <c r="HD398" s="16" t="s">
        <v>843</v>
      </c>
      <c r="HE398" s="16" t="s">
        <v>843</v>
      </c>
      <c r="HF398" s="16" t="s">
        <v>843</v>
      </c>
      <c r="HH398" s="16" t="s">
        <v>5456</v>
      </c>
      <c r="HK398" s="16" t="s">
        <v>865</v>
      </c>
      <c r="HM398" s="16" t="s">
        <v>865</v>
      </c>
      <c r="HZ398" s="16" t="s">
        <v>7947</v>
      </c>
      <c r="KE398" s="16" t="s">
        <v>5585</v>
      </c>
      <c r="KG398" s="16" t="s">
        <v>7018</v>
      </c>
      <c r="KH398" s="16" t="s">
        <v>7033</v>
      </c>
      <c r="KI398" s="16" t="s">
        <v>865</v>
      </c>
      <c r="LG398" s="16" t="s">
        <v>867</v>
      </c>
      <c r="LH398" s="16" t="s">
        <v>867</v>
      </c>
      <c r="LI398" s="16" t="s">
        <v>867</v>
      </c>
      <c r="LJ398" s="16" t="s">
        <v>867</v>
      </c>
      <c r="LK398" s="16" t="s">
        <v>867</v>
      </c>
      <c r="LL398" s="16" t="s">
        <v>5690</v>
      </c>
      <c r="LM398" s="16" t="s">
        <v>843</v>
      </c>
      <c r="LN398" s="16" t="s">
        <v>843</v>
      </c>
      <c r="LO398" s="16" t="s">
        <v>843</v>
      </c>
      <c r="LP398" s="16" t="s">
        <v>843</v>
      </c>
      <c r="LQ398" s="16" t="s">
        <v>843</v>
      </c>
      <c r="LR398" s="16" t="s">
        <v>843</v>
      </c>
      <c r="LS398" s="16" t="s">
        <v>843</v>
      </c>
      <c r="LT398" s="16" t="s">
        <v>843</v>
      </c>
      <c r="LU398" s="16" t="s">
        <v>843</v>
      </c>
      <c r="LV398" s="16" t="s">
        <v>843</v>
      </c>
      <c r="LW398" s="16" t="s">
        <v>843</v>
      </c>
      <c r="LX398" s="16" t="s">
        <v>844</v>
      </c>
      <c r="LY398" s="16" t="s">
        <v>843</v>
      </c>
      <c r="LZ398" s="16" t="s">
        <v>843</v>
      </c>
      <c r="MA398" s="16" t="s">
        <v>843</v>
      </c>
      <c r="MC398" s="16" t="s">
        <v>5694</v>
      </c>
      <c r="MD398" s="16" t="s">
        <v>844</v>
      </c>
      <c r="ME398" s="16" t="s">
        <v>843</v>
      </c>
      <c r="MF398" s="16" t="s">
        <v>843</v>
      </c>
      <c r="MG398" s="16" t="s">
        <v>843</v>
      </c>
      <c r="MH398" s="16" t="s">
        <v>843</v>
      </c>
      <c r="MI398" s="16" t="s">
        <v>843</v>
      </c>
      <c r="MJ398" s="16" t="s">
        <v>843</v>
      </c>
      <c r="MK398" s="16" t="s">
        <v>843</v>
      </c>
      <c r="ML398" s="16" t="s">
        <v>843</v>
      </c>
      <c r="MM398" s="16" t="s">
        <v>843</v>
      </c>
      <c r="MN398" s="16" t="s">
        <v>843</v>
      </c>
      <c r="MO398" s="16" t="s">
        <v>843</v>
      </c>
      <c r="MP398" s="16" t="s">
        <v>843</v>
      </c>
      <c r="MQ398" s="16" t="s">
        <v>843</v>
      </c>
      <c r="MR398" s="16" t="s">
        <v>843</v>
      </c>
      <c r="MS398" s="16" t="s">
        <v>843</v>
      </c>
      <c r="MT398" s="16" t="s">
        <v>843</v>
      </c>
      <c r="MU398" s="16" t="s">
        <v>843</v>
      </c>
      <c r="MV398" s="16" t="s">
        <v>843</v>
      </c>
      <c r="MX398" s="16" t="s">
        <v>5694</v>
      </c>
      <c r="MY398" s="16" t="s">
        <v>844</v>
      </c>
      <c r="MZ398" s="16" t="s">
        <v>843</v>
      </c>
      <c r="NA398" s="16" t="s">
        <v>843</v>
      </c>
      <c r="NB398" s="16" t="s">
        <v>843</v>
      </c>
      <c r="NC398" s="16" t="s">
        <v>843</v>
      </c>
      <c r="ND398" s="16" t="s">
        <v>843</v>
      </c>
      <c r="NE398" s="16" t="s">
        <v>843</v>
      </c>
      <c r="NF398" s="16" t="s">
        <v>843</v>
      </c>
      <c r="NG398" s="16" t="s">
        <v>843</v>
      </c>
      <c r="NH398" s="16" t="s">
        <v>843</v>
      </c>
      <c r="NI398" s="16" t="s">
        <v>843</v>
      </c>
      <c r="NJ398" s="16" t="s">
        <v>843</v>
      </c>
      <c r="NK398" s="16" t="s">
        <v>843</v>
      </c>
      <c r="NL398" s="16" t="s">
        <v>843</v>
      </c>
      <c r="NM398" s="16" t="s">
        <v>843</v>
      </c>
      <c r="NN398" s="16" t="s">
        <v>843</v>
      </c>
      <c r="NO398" s="16" t="s">
        <v>843</v>
      </c>
      <c r="NP398" s="16" t="s">
        <v>843</v>
      </c>
      <c r="NQ398" s="16" t="s">
        <v>843</v>
      </c>
      <c r="PC398" s="16" t="s">
        <v>867</v>
      </c>
      <c r="PE398" s="16" t="s">
        <v>865</v>
      </c>
      <c r="PY398" s="16" t="s">
        <v>867</v>
      </c>
      <c r="PZ398" s="16">
        <v>1</v>
      </c>
      <c r="QP398" s="16" t="s">
        <v>865</v>
      </c>
      <c r="QR398" s="16" t="s">
        <v>865</v>
      </c>
      <c r="QT398" s="16" t="s">
        <v>867</v>
      </c>
      <c r="QV398" s="16" t="s">
        <v>865</v>
      </c>
      <c r="QX398" s="16" t="s">
        <v>867</v>
      </c>
      <c r="RD398" s="16" t="s">
        <v>7708</v>
      </c>
      <c r="RF398" s="16" t="s">
        <v>865</v>
      </c>
      <c r="RH398" s="16" t="s">
        <v>4216</v>
      </c>
      <c r="RJ398" s="16" t="s">
        <v>865</v>
      </c>
      <c r="RN398" s="16" t="s">
        <v>7720</v>
      </c>
      <c r="RP398" s="16" t="s">
        <v>867</v>
      </c>
      <c r="RR398" s="16" t="s">
        <v>867</v>
      </c>
      <c r="RT398" s="16" t="s">
        <v>867</v>
      </c>
      <c r="RV398" s="16" t="s">
        <v>7720</v>
      </c>
      <c r="RX398" s="16" t="s">
        <v>7720</v>
      </c>
      <c r="RZ398" s="16" t="s">
        <v>867</v>
      </c>
      <c r="SQ398" s="16" t="s">
        <v>865</v>
      </c>
      <c r="SS398" s="16" t="s">
        <v>7293</v>
      </c>
      <c r="ST398" s="16" t="s">
        <v>7761</v>
      </c>
      <c r="TN398" s="16">
        <v>3000</v>
      </c>
      <c r="TO398" s="16">
        <v>4000</v>
      </c>
      <c r="TP398" s="16">
        <v>600</v>
      </c>
      <c r="TQ398" s="16">
        <v>500</v>
      </c>
      <c r="TR398" s="16">
        <v>500</v>
      </c>
      <c r="TS398" s="16">
        <v>300</v>
      </c>
      <c r="TT398" s="16">
        <v>0</v>
      </c>
      <c r="TU398" s="16">
        <v>400</v>
      </c>
      <c r="TV398" s="16">
        <v>0</v>
      </c>
      <c r="TW398" s="16">
        <v>0</v>
      </c>
      <c r="TX398" s="16">
        <v>0</v>
      </c>
      <c r="TZ398" s="16" t="s">
        <v>7367</v>
      </c>
      <c r="UA398" s="16" t="s">
        <v>8936</v>
      </c>
      <c r="UB398" s="16">
        <v>0</v>
      </c>
      <c r="UC398" s="16" t="s">
        <v>844</v>
      </c>
      <c r="UD398" s="16" t="s">
        <v>843</v>
      </c>
      <c r="UE398" s="16" t="s">
        <v>844</v>
      </c>
      <c r="UF398" s="16" t="s">
        <v>844</v>
      </c>
      <c r="UG398" s="16" t="s">
        <v>843</v>
      </c>
      <c r="UH398" s="16" t="s">
        <v>843</v>
      </c>
      <c r="UL398" s="16">
        <v>9500</v>
      </c>
      <c r="VK398" s="16" t="s">
        <v>6102</v>
      </c>
      <c r="VL398" s="16" t="s">
        <v>843</v>
      </c>
      <c r="VM398" s="16" t="s">
        <v>843</v>
      </c>
      <c r="VN398" s="16" t="s">
        <v>843</v>
      </c>
      <c r="VO398" s="16" t="s">
        <v>843</v>
      </c>
      <c r="VP398" s="16" t="s">
        <v>844</v>
      </c>
      <c r="VQ398" s="16" t="s">
        <v>843</v>
      </c>
      <c r="VR398" s="16" t="s">
        <v>843</v>
      </c>
      <c r="VS398" s="16" t="s">
        <v>843</v>
      </c>
      <c r="VT398" s="16" t="s">
        <v>843</v>
      </c>
      <c r="VV398" s="16">
        <v>1500</v>
      </c>
      <c r="VX398" s="16" t="s">
        <v>6028</v>
      </c>
      <c r="VY398" s="16" t="s">
        <v>844</v>
      </c>
      <c r="VZ398" s="16" t="s">
        <v>843</v>
      </c>
      <c r="WA398" s="16" t="s">
        <v>843</v>
      </c>
      <c r="WB398" s="16" t="s">
        <v>843</v>
      </c>
      <c r="WC398" s="16" t="s">
        <v>843</v>
      </c>
      <c r="WD398" s="16" t="s">
        <v>843</v>
      </c>
      <c r="WE398" s="16" t="s">
        <v>843</v>
      </c>
      <c r="WF398" s="16" t="s">
        <v>843</v>
      </c>
      <c r="WH398" s="16">
        <v>3250</v>
      </c>
      <c r="WO398" s="16" t="s">
        <v>6926</v>
      </c>
      <c r="YN398" s="16" t="s">
        <v>7040</v>
      </c>
      <c r="YP398" s="16" t="s">
        <v>7990</v>
      </c>
      <c r="YR398" s="16" t="s">
        <v>10793</v>
      </c>
      <c r="YS398" s="16" t="s">
        <v>10794</v>
      </c>
      <c r="YT398" s="16" t="s">
        <v>8694</v>
      </c>
      <c r="YU398" s="16" t="s">
        <v>10795</v>
      </c>
      <c r="YV398" s="16" t="s">
        <v>8696</v>
      </c>
      <c r="YW398" s="16" t="s">
        <v>844</v>
      </c>
      <c r="YX398" s="16" t="s">
        <v>8696</v>
      </c>
      <c r="YY398" s="16" t="s">
        <v>843</v>
      </c>
      <c r="YZ398" s="16" t="s">
        <v>843</v>
      </c>
      <c r="ZA398" s="16" t="s">
        <v>843</v>
      </c>
      <c r="ZB398" s="16">
        <v>9300</v>
      </c>
      <c r="ZC398" s="16" t="s">
        <v>8854</v>
      </c>
      <c r="ZD398" s="16" t="s">
        <v>9119</v>
      </c>
      <c r="ZE398" s="16" t="s">
        <v>8789</v>
      </c>
      <c r="ZF398" s="16" t="s">
        <v>8723</v>
      </c>
      <c r="ZG398" s="16" t="s">
        <v>8723</v>
      </c>
      <c r="ZH398" s="16" t="s">
        <v>8752</v>
      </c>
      <c r="ZI398" s="16" t="s">
        <v>8739</v>
      </c>
      <c r="ZJ398" s="16" t="s">
        <v>843</v>
      </c>
      <c r="ZK398" s="16" t="s">
        <v>843</v>
      </c>
      <c r="ZL398" s="16" t="s">
        <v>8699</v>
      </c>
      <c r="ZM398" s="16" t="s">
        <v>843</v>
      </c>
      <c r="ZN398" s="16" t="s">
        <v>8725</v>
      </c>
      <c r="ZO398" s="16" t="s">
        <v>487</v>
      </c>
      <c r="ZP398" s="16" t="s">
        <v>487</v>
      </c>
      <c r="ZQ398" s="16" t="s">
        <v>486</v>
      </c>
      <c r="ZR398" s="16" t="s">
        <v>486</v>
      </c>
      <c r="ZS398" s="16" t="s">
        <v>1056</v>
      </c>
      <c r="ZT398" s="16" t="s">
        <v>8705</v>
      </c>
      <c r="ZU398" s="16" t="s">
        <v>8706</v>
      </c>
      <c r="ZV398" s="16" t="s">
        <v>487</v>
      </c>
      <c r="ZW398" s="16" t="s">
        <v>843</v>
      </c>
      <c r="ZX398" s="16" t="s">
        <v>844</v>
      </c>
      <c r="ZY398" s="16" t="s">
        <v>844</v>
      </c>
      <c r="ZZ398" s="16" t="s">
        <v>844</v>
      </c>
      <c r="AAA398" s="16" t="s">
        <v>844</v>
      </c>
      <c r="AAB398" s="16" t="s">
        <v>844</v>
      </c>
      <c r="AAC398" s="16">
        <v>1</v>
      </c>
      <c r="AAD398" s="16" t="s">
        <v>844</v>
      </c>
      <c r="AAE398" s="16" t="s">
        <v>844</v>
      </c>
      <c r="AAF398" s="16" t="s">
        <v>843</v>
      </c>
      <c r="AAG398" s="16" t="s">
        <v>843</v>
      </c>
      <c r="AAH398" s="16" t="s">
        <v>843</v>
      </c>
      <c r="AAI398" s="16" t="s">
        <v>843</v>
      </c>
      <c r="AAJ398" s="16" t="s">
        <v>615</v>
      </c>
      <c r="AAK398" s="16" t="s">
        <v>655</v>
      </c>
      <c r="AAL398" s="16" t="s">
        <v>905</v>
      </c>
      <c r="AAM398" s="16" t="s">
        <v>660</v>
      </c>
      <c r="AAN398" s="16" t="s">
        <v>8707</v>
      </c>
      <c r="AAO398" s="16" t="s">
        <v>1019</v>
      </c>
      <c r="AAP398" s="16" t="s">
        <v>8708</v>
      </c>
      <c r="AAQ398" s="16" t="s">
        <v>8943</v>
      </c>
      <c r="AAS398" s="16">
        <v>13454.23</v>
      </c>
      <c r="AAT398" s="16" t="s">
        <v>1068</v>
      </c>
      <c r="AAU398" s="16" t="s">
        <v>782</v>
      </c>
      <c r="AAW398" s="16" t="s">
        <v>782</v>
      </c>
      <c r="AAX398" s="16" t="s">
        <v>844</v>
      </c>
      <c r="AAY398" s="16" t="s">
        <v>8727</v>
      </c>
      <c r="AAZ398" s="16" t="s">
        <v>782</v>
      </c>
      <c r="ABA398" s="16" t="s">
        <v>782</v>
      </c>
      <c r="ABB398" s="16" t="s">
        <v>783</v>
      </c>
      <c r="ABC398" s="16" t="s">
        <v>783</v>
      </c>
      <c r="ABD398" s="16" t="s">
        <v>783</v>
      </c>
      <c r="ABE398" s="16" t="s">
        <v>783</v>
      </c>
      <c r="ABF398" s="16" t="s">
        <v>782</v>
      </c>
      <c r="ABG398" s="16" t="s">
        <v>782</v>
      </c>
      <c r="ABH398" s="16" t="s">
        <v>782</v>
      </c>
      <c r="ABI398" s="16" t="s">
        <v>783</v>
      </c>
      <c r="ABJ398" s="16" t="s">
        <v>783</v>
      </c>
      <c r="ABK398" s="16" t="s">
        <v>782</v>
      </c>
      <c r="ABL398" s="16" t="s">
        <v>8728</v>
      </c>
      <c r="ABM398" s="16" t="s">
        <v>843</v>
      </c>
      <c r="ABN398" s="16" t="s">
        <v>1033</v>
      </c>
      <c r="ABO398" s="16" t="s">
        <v>486</v>
      </c>
      <c r="ABP398" s="16" t="s">
        <v>972</v>
      </c>
      <c r="ABQ398" s="16" t="s">
        <v>4300</v>
      </c>
      <c r="ABR398" s="16" t="s">
        <v>474</v>
      </c>
      <c r="ABS398" s="16" t="s">
        <v>457</v>
      </c>
      <c r="ABT398" s="16" t="s">
        <v>1056</v>
      </c>
      <c r="ABU398" s="16" t="s">
        <v>1056</v>
      </c>
      <c r="ABV398" s="16" t="s">
        <v>487</v>
      </c>
      <c r="ABW398" s="16" t="s">
        <v>487</v>
      </c>
      <c r="ABX398" s="16" t="s">
        <v>894</v>
      </c>
      <c r="ABY398" s="16" t="s">
        <v>486</v>
      </c>
      <c r="ABZ398" s="16" t="s">
        <v>486</v>
      </c>
      <c r="ACA398" s="16" t="s">
        <v>759</v>
      </c>
      <c r="ACB398" s="16" t="s">
        <v>768</v>
      </c>
      <c r="ACC398" s="16" t="s">
        <v>737</v>
      </c>
      <c r="ACD398" s="16" t="s">
        <v>487</v>
      </c>
      <c r="ACE398" s="16" t="s">
        <v>487</v>
      </c>
      <c r="ACG398" s="16" t="s">
        <v>1014</v>
      </c>
      <c r="ACH398" s="16" t="s">
        <v>1009</v>
      </c>
      <c r="ACI398" s="16" t="s">
        <v>462</v>
      </c>
      <c r="ACJ398" s="16">
        <v>1.1910000000000001</v>
      </c>
      <c r="ACK398" s="16" t="s">
        <v>478</v>
      </c>
      <c r="ACL398" s="16" t="s">
        <v>738</v>
      </c>
      <c r="ACM398" s="16" t="s">
        <v>1193</v>
      </c>
      <c r="ACN398" s="16" t="s">
        <v>1169</v>
      </c>
      <c r="ACO398" s="16" t="s">
        <v>1856</v>
      </c>
      <c r="ACP398" s="16">
        <v>3250</v>
      </c>
      <c r="ACQ398" s="16" t="s">
        <v>1202</v>
      </c>
      <c r="ACR398" s="16" t="s">
        <v>1644</v>
      </c>
      <c r="ACS398" s="16" t="s">
        <v>676</v>
      </c>
      <c r="ACT398" s="16" t="s">
        <v>1522</v>
      </c>
      <c r="ACU398" s="16" t="s">
        <v>833</v>
      </c>
      <c r="ACV398" s="16" t="s">
        <v>8711</v>
      </c>
      <c r="ACW398" s="16" t="s">
        <v>878</v>
      </c>
      <c r="ACX398" s="16" t="s">
        <v>1914</v>
      </c>
      <c r="ACY398" s="16" t="s">
        <v>1947</v>
      </c>
      <c r="ACZ398" s="16">
        <v>1</v>
      </c>
      <c r="ADA398" s="16">
        <v>1</v>
      </c>
      <c r="ADB398" s="16">
        <v>1</v>
      </c>
      <c r="ADC398" s="16">
        <v>1</v>
      </c>
      <c r="ADD398" s="16">
        <v>1</v>
      </c>
      <c r="ADE398" s="16" t="s">
        <v>8712</v>
      </c>
      <c r="ADF398" s="16">
        <v>0</v>
      </c>
      <c r="ADG398" s="16" t="s">
        <v>487</v>
      </c>
      <c r="ADH398" s="16">
        <v>2</v>
      </c>
      <c r="ADI398" s="16" t="s">
        <v>1554</v>
      </c>
      <c r="ADJ398" s="16" t="s">
        <v>1743</v>
      </c>
      <c r="ADK398" s="16" t="s">
        <v>1750</v>
      </c>
      <c r="ADL398" s="16" t="s">
        <v>1764</v>
      </c>
      <c r="ADM398" s="16" t="s">
        <v>13195</v>
      </c>
      <c r="ADN398" s="16" t="s">
        <v>13196</v>
      </c>
      <c r="ADO398" s="16" t="s">
        <v>1766</v>
      </c>
      <c r="ADP398" s="16" t="s">
        <v>13196</v>
      </c>
      <c r="ADQ398" s="16" t="s">
        <v>13194</v>
      </c>
      <c r="ADR398" s="16" t="s">
        <v>13194</v>
      </c>
      <c r="ADS398" s="16" t="s">
        <v>13194</v>
      </c>
      <c r="ADU398" s="16" t="s">
        <v>1756</v>
      </c>
      <c r="ADW398" s="16" t="s">
        <v>8729</v>
      </c>
      <c r="ADY398" s="16" t="s">
        <v>1063</v>
      </c>
      <c r="AEB398" s="16">
        <v>9300</v>
      </c>
      <c r="AEC398" s="16" t="s">
        <v>1059</v>
      </c>
      <c r="AED398" s="16">
        <v>6727.12</v>
      </c>
      <c r="AEE398" s="16" t="s">
        <v>952</v>
      </c>
      <c r="AEH398" s="16">
        <v>4750</v>
      </c>
      <c r="AEI398" s="16">
        <v>1500</v>
      </c>
      <c r="AEJ398" s="16">
        <v>2000</v>
      </c>
      <c r="AEK398" s="16">
        <v>300</v>
      </c>
      <c r="AEL398" s="16">
        <v>250</v>
      </c>
      <c r="AEN398" s="16">
        <v>250</v>
      </c>
      <c r="AEO398" s="16">
        <v>150</v>
      </c>
      <c r="AEP398" s="16">
        <v>200</v>
      </c>
    </row>
    <row r="399" spans="1:822" x14ac:dyDescent="0.25">
      <c r="A399" s="30">
        <v>45835</v>
      </c>
      <c r="B399" s="16" t="s">
        <v>10796</v>
      </c>
      <c r="C399" s="16" t="s">
        <v>867</v>
      </c>
      <c r="D399" s="16" t="s">
        <v>867</v>
      </c>
      <c r="E399" s="16">
        <v>60</v>
      </c>
      <c r="F399" s="16" t="s">
        <v>8153</v>
      </c>
      <c r="G399" s="16" t="s">
        <v>4113</v>
      </c>
      <c r="I399" s="16" t="s">
        <v>4148</v>
      </c>
      <c r="Z399" s="16" t="s">
        <v>992</v>
      </c>
      <c r="AA399" s="16" t="s">
        <v>470</v>
      </c>
      <c r="AB399" s="16">
        <v>2</v>
      </c>
      <c r="AC399" s="16" t="s">
        <v>843</v>
      </c>
      <c r="AD399" s="16" t="s">
        <v>843</v>
      </c>
      <c r="AE399" s="16" t="s">
        <v>843</v>
      </c>
      <c r="AF399" s="16" t="s">
        <v>844</v>
      </c>
      <c r="AG399" s="16" t="s">
        <v>844</v>
      </c>
      <c r="AH399" s="16" t="s">
        <v>844</v>
      </c>
      <c r="AI399" s="16" t="s">
        <v>844</v>
      </c>
      <c r="AJ399" s="16" t="s">
        <v>843</v>
      </c>
      <c r="AK399" s="16" t="s">
        <v>843</v>
      </c>
      <c r="AM399" s="16" t="s">
        <v>737</v>
      </c>
      <c r="AN399" s="16" t="s">
        <v>761</v>
      </c>
      <c r="AP399" s="16" t="s">
        <v>774</v>
      </c>
      <c r="AR399" s="16" t="s">
        <v>6907</v>
      </c>
      <c r="BB399" s="16">
        <v>1</v>
      </c>
      <c r="BC399" s="16" t="s">
        <v>7878</v>
      </c>
      <c r="BE399" s="16" t="s">
        <v>5101</v>
      </c>
      <c r="BV399" s="16" t="s">
        <v>4433</v>
      </c>
      <c r="BW399" s="16" t="s">
        <v>844</v>
      </c>
      <c r="BX399" s="16" t="s">
        <v>843</v>
      </c>
      <c r="BY399" s="16" t="s">
        <v>843</v>
      </c>
      <c r="BZ399" s="16" t="s">
        <v>843</v>
      </c>
      <c r="CA399" s="16" t="s">
        <v>843</v>
      </c>
      <c r="CB399" s="16" t="s">
        <v>843</v>
      </c>
      <c r="CC399" s="16" t="s">
        <v>843</v>
      </c>
      <c r="CD399" s="16" t="s">
        <v>843</v>
      </c>
      <c r="CE399" s="16" t="s">
        <v>843</v>
      </c>
      <c r="CF399" s="16" t="s">
        <v>843</v>
      </c>
      <c r="CG399" s="16" t="s">
        <v>843</v>
      </c>
      <c r="CH399" s="16" t="s">
        <v>843</v>
      </c>
      <c r="CI399" s="16" t="s">
        <v>843</v>
      </c>
      <c r="CJ399" s="16" t="s">
        <v>843</v>
      </c>
      <c r="CK399" s="16" t="s">
        <v>843</v>
      </c>
      <c r="CP399" s="16" t="s">
        <v>867</v>
      </c>
      <c r="CQ399" s="16" t="s">
        <v>5191</v>
      </c>
      <c r="CR399" s="16" t="s">
        <v>844</v>
      </c>
      <c r="CS399" s="16" t="s">
        <v>843</v>
      </c>
      <c r="CT399" s="16" t="s">
        <v>843</v>
      </c>
      <c r="CU399" s="16" t="s">
        <v>843</v>
      </c>
      <c r="CV399" s="16" t="s">
        <v>843</v>
      </c>
      <c r="CW399" s="16" t="s">
        <v>843</v>
      </c>
      <c r="CX399" s="16" t="s">
        <v>843</v>
      </c>
      <c r="CY399" s="16" t="s">
        <v>843</v>
      </c>
      <c r="CZ399" s="16" t="s">
        <v>843</v>
      </c>
      <c r="DA399" s="16" t="s">
        <v>5184</v>
      </c>
      <c r="DX399" s="16" t="s">
        <v>867</v>
      </c>
      <c r="DY399" s="16" t="s">
        <v>867</v>
      </c>
      <c r="GC399" s="16" t="s">
        <v>5342</v>
      </c>
      <c r="GF399" s="16" t="s">
        <v>6818</v>
      </c>
      <c r="GG399" s="16" t="s">
        <v>867</v>
      </c>
      <c r="GV399" s="16" t="s">
        <v>8842</v>
      </c>
      <c r="GW399" s="16" t="s">
        <v>843</v>
      </c>
      <c r="GX399" s="16" t="s">
        <v>843</v>
      </c>
      <c r="GY399" s="16" t="s">
        <v>843</v>
      </c>
      <c r="GZ399" s="16" t="s">
        <v>844</v>
      </c>
      <c r="HA399" s="16" t="s">
        <v>843</v>
      </c>
      <c r="HB399" s="16" t="s">
        <v>843</v>
      </c>
      <c r="HC399" s="16" t="s">
        <v>844</v>
      </c>
      <c r="HD399" s="16" t="s">
        <v>843</v>
      </c>
      <c r="HE399" s="16" t="s">
        <v>843</v>
      </c>
      <c r="HF399" s="16" t="s">
        <v>843</v>
      </c>
      <c r="HH399" s="16" t="s">
        <v>5456</v>
      </c>
      <c r="HK399" s="16" t="s">
        <v>865</v>
      </c>
      <c r="HM399" s="16" t="s">
        <v>865</v>
      </c>
      <c r="HZ399" s="16" t="s">
        <v>7947</v>
      </c>
      <c r="KE399" s="16" t="s">
        <v>5585</v>
      </c>
      <c r="KG399" s="16" t="s">
        <v>7018</v>
      </c>
      <c r="KH399" s="16" t="s">
        <v>7033</v>
      </c>
      <c r="KI399" s="16" t="s">
        <v>865</v>
      </c>
      <c r="LG399" s="16" t="s">
        <v>867</v>
      </c>
      <c r="LH399" s="16" t="s">
        <v>867</v>
      </c>
      <c r="LI399" s="16" t="s">
        <v>867</v>
      </c>
      <c r="LJ399" s="16" t="s">
        <v>867</v>
      </c>
      <c r="LK399" s="16" t="s">
        <v>867</v>
      </c>
      <c r="LL399" s="16" t="s">
        <v>5690</v>
      </c>
      <c r="LM399" s="16" t="s">
        <v>843</v>
      </c>
      <c r="LN399" s="16" t="s">
        <v>843</v>
      </c>
      <c r="LO399" s="16" t="s">
        <v>843</v>
      </c>
      <c r="LP399" s="16" t="s">
        <v>843</v>
      </c>
      <c r="LQ399" s="16" t="s">
        <v>843</v>
      </c>
      <c r="LR399" s="16" t="s">
        <v>843</v>
      </c>
      <c r="LS399" s="16" t="s">
        <v>843</v>
      </c>
      <c r="LT399" s="16" t="s">
        <v>843</v>
      </c>
      <c r="LU399" s="16" t="s">
        <v>843</v>
      </c>
      <c r="LV399" s="16" t="s">
        <v>843</v>
      </c>
      <c r="LW399" s="16" t="s">
        <v>843</v>
      </c>
      <c r="LX399" s="16" t="s">
        <v>844</v>
      </c>
      <c r="LY399" s="16" t="s">
        <v>843</v>
      </c>
      <c r="LZ399" s="16" t="s">
        <v>843</v>
      </c>
      <c r="MA399" s="16" t="s">
        <v>843</v>
      </c>
      <c r="MC399" s="16" t="s">
        <v>5694</v>
      </c>
      <c r="MD399" s="16" t="s">
        <v>844</v>
      </c>
      <c r="ME399" s="16" t="s">
        <v>843</v>
      </c>
      <c r="MF399" s="16" t="s">
        <v>843</v>
      </c>
      <c r="MG399" s="16" t="s">
        <v>843</v>
      </c>
      <c r="MH399" s="16" t="s">
        <v>843</v>
      </c>
      <c r="MI399" s="16" t="s">
        <v>843</v>
      </c>
      <c r="MJ399" s="16" t="s">
        <v>843</v>
      </c>
      <c r="MK399" s="16" t="s">
        <v>843</v>
      </c>
      <c r="ML399" s="16" t="s">
        <v>843</v>
      </c>
      <c r="MM399" s="16" t="s">
        <v>843</v>
      </c>
      <c r="MN399" s="16" t="s">
        <v>843</v>
      </c>
      <c r="MO399" s="16" t="s">
        <v>843</v>
      </c>
      <c r="MP399" s="16" t="s">
        <v>843</v>
      </c>
      <c r="MQ399" s="16" t="s">
        <v>843</v>
      </c>
      <c r="MR399" s="16" t="s">
        <v>843</v>
      </c>
      <c r="MS399" s="16" t="s">
        <v>843</v>
      </c>
      <c r="MT399" s="16" t="s">
        <v>843</v>
      </c>
      <c r="MU399" s="16" t="s">
        <v>843</v>
      </c>
      <c r="MV399" s="16" t="s">
        <v>843</v>
      </c>
      <c r="MX399" s="16" t="s">
        <v>864</v>
      </c>
      <c r="MY399" s="16" t="s">
        <v>843</v>
      </c>
      <c r="MZ399" s="16" t="s">
        <v>843</v>
      </c>
      <c r="NA399" s="16" t="s">
        <v>843</v>
      </c>
      <c r="NB399" s="16" t="s">
        <v>843</v>
      </c>
      <c r="NC399" s="16" t="s">
        <v>843</v>
      </c>
      <c r="ND399" s="16" t="s">
        <v>843</v>
      </c>
      <c r="NE399" s="16" t="s">
        <v>843</v>
      </c>
      <c r="NF399" s="16" t="s">
        <v>843</v>
      </c>
      <c r="NG399" s="16" t="s">
        <v>843</v>
      </c>
      <c r="NH399" s="16" t="s">
        <v>843</v>
      </c>
      <c r="NI399" s="16" t="s">
        <v>843</v>
      </c>
      <c r="NJ399" s="16" t="s">
        <v>843</v>
      </c>
      <c r="NK399" s="16" t="s">
        <v>843</v>
      </c>
      <c r="NL399" s="16" t="s">
        <v>843</v>
      </c>
      <c r="NM399" s="16" t="s">
        <v>843</v>
      </c>
      <c r="NN399" s="16" t="s">
        <v>843</v>
      </c>
      <c r="NO399" s="16" t="s">
        <v>843</v>
      </c>
      <c r="NP399" s="16" t="s">
        <v>844</v>
      </c>
      <c r="NQ399" s="16" t="s">
        <v>843</v>
      </c>
      <c r="PC399" s="16" t="s">
        <v>865</v>
      </c>
      <c r="PD399" s="16" t="s">
        <v>865</v>
      </c>
      <c r="PY399" s="16" t="s">
        <v>865</v>
      </c>
      <c r="QP399" s="16" t="s">
        <v>865</v>
      </c>
      <c r="QR399" s="16" t="s">
        <v>867</v>
      </c>
      <c r="QT399" s="16" t="s">
        <v>867</v>
      </c>
      <c r="QV399" s="16" t="s">
        <v>865</v>
      </c>
      <c r="QX399" s="16" t="s">
        <v>865</v>
      </c>
      <c r="QY399" s="16" t="s">
        <v>867</v>
      </c>
      <c r="RD399" s="16" t="s">
        <v>865</v>
      </c>
      <c r="RF399" s="16" t="s">
        <v>865</v>
      </c>
      <c r="RH399" s="16" t="s">
        <v>865</v>
      </c>
      <c r="RJ399" s="16" t="s">
        <v>865</v>
      </c>
      <c r="RN399" s="16" t="s">
        <v>7724</v>
      </c>
      <c r="RP399" s="16" t="s">
        <v>867</v>
      </c>
      <c r="RR399" s="16" t="s">
        <v>7720</v>
      </c>
      <c r="RT399" s="16" t="s">
        <v>7720</v>
      </c>
      <c r="RV399" s="16" t="s">
        <v>7724</v>
      </c>
      <c r="RX399" s="16" t="s">
        <v>7720</v>
      </c>
      <c r="RZ399" s="16" t="s">
        <v>7724</v>
      </c>
      <c r="SQ399" s="16" t="s">
        <v>865</v>
      </c>
      <c r="SS399" s="16" t="s">
        <v>7308</v>
      </c>
      <c r="ST399" s="16" t="s">
        <v>7764</v>
      </c>
      <c r="TN399" s="16">
        <v>1500</v>
      </c>
      <c r="TO399" s="16">
        <v>0</v>
      </c>
      <c r="TP399" s="16">
        <v>900</v>
      </c>
      <c r="TQ399" s="16">
        <v>1000</v>
      </c>
      <c r="TR399" s="16">
        <v>500</v>
      </c>
      <c r="TS399" s="16">
        <v>120</v>
      </c>
      <c r="TT399" s="16">
        <v>0</v>
      </c>
      <c r="TU399" s="16">
        <v>200</v>
      </c>
      <c r="TV399" s="16">
        <v>500</v>
      </c>
      <c r="TW399" s="16">
        <v>0</v>
      </c>
      <c r="TX399" s="16">
        <v>800</v>
      </c>
      <c r="TZ399" s="16" t="s">
        <v>7364</v>
      </c>
      <c r="UA399" s="16" t="s">
        <v>9639</v>
      </c>
      <c r="UB399" s="16">
        <v>0</v>
      </c>
      <c r="UC399" s="16" t="s">
        <v>844</v>
      </c>
      <c r="UD399" s="16" t="s">
        <v>843</v>
      </c>
      <c r="UE399" s="16" t="s">
        <v>844</v>
      </c>
      <c r="UF399" s="16" t="s">
        <v>844</v>
      </c>
      <c r="UG399" s="16" t="s">
        <v>843</v>
      </c>
      <c r="UH399" s="16" t="s">
        <v>843</v>
      </c>
      <c r="VK399" s="16" t="s">
        <v>6102</v>
      </c>
      <c r="VL399" s="16" t="s">
        <v>843</v>
      </c>
      <c r="VM399" s="16" t="s">
        <v>843</v>
      </c>
      <c r="VN399" s="16" t="s">
        <v>843</v>
      </c>
      <c r="VO399" s="16" t="s">
        <v>843</v>
      </c>
      <c r="VP399" s="16" t="s">
        <v>844</v>
      </c>
      <c r="VQ399" s="16" t="s">
        <v>843</v>
      </c>
      <c r="VR399" s="16" t="s">
        <v>843</v>
      </c>
      <c r="VS399" s="16" t="s">
        <v>843</v>
      </c>
      <c r="VT399" s="16" t="s">
        <v>843</v>
      </c>
      <c r="VV399" s="16">
        <v>1200</v>
      </c>
      <c r="VX399" s="16" t="s">
        <v>6028</v>
      </c>
      <c r="VY399" s="16" t="s">
        <v>844</v>
      </c>
      <c r="VZ399" s="16" t="s">
        <v>843</v>
      </c>
      <c r="WA399" s="16" t="s">
        <v>843</v>
      </c>
      <c r="WB399" s="16" t="s">
        <v>843</v>
      </c>
      <c r="WC399" s="16" t="s">
        <v>843</v>
      </c>
      <c r="WD399" s="16" t="s">
        <v>843</v>
      </c>
      <c r="WE399" s="16" t="s">
        <v>843</v>
      </c>
      <c r="WF399" s="16" t="s">
        <v>843</v>
      </c>
      <c r="WH399" s="16">
        <v>3250</v>
      </c>
      <c r="WO399" s="16" t="s">
        <v>6926</v>
      </c>
      <c r="YN399" s="16" t="s">
        <v>7040</v>
      </c>
      <c r="YP399" s="16" t="s">
        <v>7990</v>
      </c>
      <c r="YR399" s="16" t="s">
        <v>10797</v>
      </c>
      <c r="YS399" s="16" t="s">
        <v>10798</v>
      </c>
      <c r="YT399" s="16" t="s">
        <v>8694</v>
      </c>
      <c r="YU399" s="16" t="s">
        <v>10799</v>
      </c>
      <c r="YV399" s="16" t="s">
        <v>8696</v>
      </c>
      <c r="YW399" s="16" t="s">
        <v>844</v>
      </c>
      <c r="YX399" s="16" t="s">
        <v>8696</v>
      </c>
      <c r="YY399" s="16" t="s">
        <v>8824</v>
      </c>
      <c r="YZ399" s="16" t="s">
        <v>843</v>
      </c>
      <c r="ZA399" s="16" t="s">
        <v>9067</v>
      </c>
      <c r="ZB399" s="16">
        <v>4370</v>
      </c>
      <c r="ZC399" s="16" t="s">
        <v>9075</v>
      </c>
      <c r="ZD399" s="16" t="s">
        <v>843</v>
      </c>
      <c r="ZE399" s="16" t="s">
        <v>9068</v>
      </c>
      <c r="ZF399" s="16" t="s">
        <v>8738</v>
      </c>
      <c r="ZG399" s="16" t="s">
        <v>8741</v>
      </c>
      <c r="ZH399" s="16" t="s">
        <v>8752</v>
      </c>
      <c r="ZI399" s="16" t="s">
        <v>8778</v>
      </c>
      <c r="ZJ399" s="16" t="s">
        <v>8701</v>
      </c>
      <c r="ZK399" s="16" t="s">
        <v>843</v>
      </c>
      <c r="ZL399" s="16" t="s">
        <v>8723</v>
      </c>
      <c r="ZM399" s="16" t="s">
        <v>843</v>
      </c>
      <c r="ZN399" s="16" t="s">
        <v>8815</v>
      </c>
      <c r="ZO399" s="16" t="s">
        <v>487</v>
      </c>
      <c r="ZP399" s="16" t="s">
        <v>487</v>
      </c>
      <c r="ZQ399" s="16" t="s">
        <v>486</v>
      </c>
      <c r="ZR399" s="16" t="s">
        <v>486</v>
      </c>
      <c r="ZS399" s="16" t="s">
        <v>1056</v>
      </c>
      <c r="ZT399" s="16" t="s">
        <v>8705</v>
      </c>
      <c r="ZU399" s="16" t="s">
        <v>8706</v>
      </c>
      <c r="ZV399" s="16" t="s">
        <v>487</v>
      </c>
      <c r="ZW399" s="16" t="s">
        <v>843</v>
      </c>
      <c r="ZX399" s="16" t="s">
        <v>843</v>
      </c>
      <c r="ZY399" s="16" t="s">
        <v>844</v>
      </c>
      <c r="ZZ399" s="16" t="s">
        <v>844</v>
      </c>
      <c r="AAA399" s="16" t="s">
        <v>1056</v>
      </c>
      <c r="AAB399" s="16" t="s">
        <v>843</v>
      </c>
      <c r="AAC399" s="16">
        <v>1</v>
      </c>
      <c r="AAD399" s="16" t="s">
        <v>844</v>
      </c>
      <c r="AAE399" s="16" t="s">
        <v>844</v>
      </c>
      <c r="AAF399" s="16" t="s">
        <v>843</v>
      </c>
      <c r="AAG399" s="16" t="s">
        <v>843</v>
      </c>
      <c r="AAH399" s="16" t="s">
        <v>843</v>
      </c>
      <c r="AAI399" s="16" t="s">
        <v>843</v>
      </c>
      <c r="AAJ399" s="16" t="s">
        <v>606</v>
      </c>
      <c r="AAK399" s="16" t="s">
        <v>655</v>
      </c>
      <c r="AAL399" s="16" t="s">
        <v>905</v>
      </c>
      <c r="AAM399" s="16" t="s">
        <v>663</v>
      </c>
      <c r="AAN399" s="16" t="s">
        <v>8707</v>
      </c>
      <c r="AAO399" s="16" t="s">
        <v>1018</v>
      </c>
      <c r="AAP399" s="16" t="s">
        <v>8708</v>
      </c>
      <c r="AAQ399" s="16" t="s">
        <v>9659</v>
      </c>
      <c r="AAS399" s="16">
        <v>3813.38</v>
      </c>
      <c r="AAT399" s="16" t="s">
        <v>782</v>
      </c>
      <c r="AAU399" s="16" t="s">
        <v>782</v>
      </c>
      <c r="AAV399" s="16" t="s">
        <v>782</v>
      </c>
      <c r="AAW399" s="16" t="s">
        <v>782</v>
      </c>
      <c r="AAX399" s="16" t="s">
        <v>843</v>
      </c>
      <c r="AAY399" s="16" t="s">
        <v>8710</v>
      </c>
      <c r="AAZ399" s="16" t="s">
        <v>782</v>
      </c>
      <c r="ABA399" s="16" t="s">
        <v>783</v>
      </c>
      <c r="ABB399" s="16" t="s">
        <v>782</v>
      </c>
      <c r="ABC399" s="16" t="s">
        <v>783</v>
      </c>
      <c r="ABD399" s="16" t="s">
        <v>782</v>
      </c>
      <c r="ABE399" s="16" t="s">
        <v>783</v>
      </c>
      <c r="ABF399" s="16" t="s">
        <v>782</v>
      </c>
      <c r="ABG399" s="16" t="s">
        <v>783</v>
      </c>
      <c r="ABH399" s="16" t="s">
        <v>783</v>
      </c>
      <c r="ABI399" s="16" t="s">
        <v>782</v>
      </c>
      <c r="ABJ399" s="16" t="s">
        <v>783</v>
      </c>
      <c r="ABK399" s="16" t="s">
        <v>782</v>
      </c>
      <c r="ABL399" s="16" t="s">
        <v>8769</v>
      </c>
      <c r="ABM399" s="16" t="s">
        <v>843</v>
      </c>
      <c r="ABN399" s="16" t="s">
        <v>1034</v>
      </c>
      <c r="ABP399" s="16" t="s">
        <v>972</v>
      </c>
      <c r="ABQ399" s="16" t="s">
        <v>4321</v>
      </c>
      <c r="ABR399" s="16" t="s">
        <v>470</v>
      </c>
      <c r="ABS399" s="16" t="s">
        <v>457</v>
      </c>
      <c r="ABT399" s="16" t="s">
        <v>1056</v>
      </c>
      <c r="ABU399" s="16" t="s">
        <v>1056</v>
      </c>
      <c r="ABV399" s="16" t="s">
        <v>487</v>
      </c>
      <c r="ABW399" s="16" t="s">
        <v>487</v>
      </c>
      <c r="ABX399" s="16" t="s">
        <v>894</v>
      </c>
      <c r="ABY399" s="16" t="s">
        <v>486</v>
      </c>
      <c r="ABZ399" s="16" t="s">
        <v>486</v>
      </c>
      <c r="ACA399" s="16" t="s">
        <v>761</v>
      </c>
      <c r="ACB399" s="16" t="s">
        <v>774</v>
      </c>
      <c r="ACC399" s="16" t="s">
        <v>737</v>
      </c>
      <c r="ACD399" s="16" t="s">
        <v>486</v>
      </c>
      <c r="ACE399" s="16" t="s">
        <v>487</v>
      </c>
      <c r="ACG399" s="16" t="s">
        <v>1014</v>
      </c>
      <c r="ACH399" s="16" t="s">
        <v>1009</v>
      </c>
      <c r="ACI399" s="16" t="s">
        <v>462</v>
      </c>
      <c r="ACJ399" s="16">
        <v>1.1910000000000001</v>
      </c>
      <c r="ACK399" s="16" t="s">
        <v>478</v>
      </c>
      <c r="ACL399" s="16" t="s">
        <v>738</v>
      </c>
      <c r="ACM399" s="16" t="s">
        <v>1190</v>
      </c>
      <c r="ACN399" s="16" t="s">
        <v>1169</v>
      </c>
      <c r="ACO399" s="16" t="s">
        <v>1856</v>
      </c>
      <c r="ACP399" s="16">
        <v>3250</v>
      </c>
      <c r="ACQ399" s="16" t="s">
        <v>1202</v>
      </c>
      <c r="ACR399" s="16" t="s">
        <v>1644</v>
      </c>
      <c r="ACS399" s="16" t="s">
        <v>676</v>
      </c>
      <c r="ACT399" s="16" t="s">
        <v>1522</v>
      </c>
      <c r="ACU399" s="16" t="s">
        <v>831</v>
      </c>
      <c r="ACV399" s="16" t="s">
        <v>8756</v>
      </c>
      <c r="ACW399" s="16" t="s">
        <v>877</v>
      </c>
      <c r="ACX399" s="16" t="s">
        <v>1916</v>
      </c>
      <c r="ACY399" s="16" t="s">
        <v>1949</v>
      </c>
      <c r="ACZ399" s="16">
        <v>1</v>
      </c>
      <c r="ADA399" s="16">
        <v>1</v>
      </c>
      <c r="ADB399" s="16">
        <v>1</v>
      </c>
      <c r="ADC399" s="16">
        <v>1</v>
      </c>
      <c r="ADD399" s="16">
        <v>1</v>
      </c>
      <c r="ADE399" s="16" t="s">
        <v>8712</v>
      </c>
      <c r="ADF399" s="16">
        <v>0</v>
      </c>
      <c r="ADG399" s="16" t="s">
        <v>486</v>
      </c>
      <c r="ADH399" s="16">
        <v>2</v>
      </c>
      <c r="ADI399" s="16" t="s">
        <v>486</v>
      </c>
      <c r="ADJ399" s="16" t="s">
        <v>13198</v>
      </c>
      <c r="ADK399" s="16" t="s">
        <v>13194</v>
      </c>
      <c r="ADL399" s="16" t="s">
        <v>1764</v>
      </c>
      <c r="ADM399" s="16" t="s">
        <v>13195</v>
      </c>
      <c r="ADN399" s="16" t="s">
        <v>13196</v>
      </c>
      <c r="ADO399" s="16" t="s">
        <v>13197</v>
      </c>
      <c r="ADP399" s="16" t="s">
        <v>13196</v>
      </c>
      <c r="ADQ399" s="16" t="s">
        <v>13196</v>
      </c>
      <c r="ADR399" s="16" t="s">
        <v>13194</v>
      </c>
      <c r="ADS399" s="16" t="s">
        <v>1751</v>
      </c>
      <c r="ADU399" s="16" t="s">
        <v>1756</v>
      </c>
      <c r="ADW399" s="16" t="s">
        <v>8729</v>
      </c>
      <c r="ADY399" s="16" t="s">
        <v>1062</v>
      </c>
      <c r="AEA399" s="16">
        <v>4370</v>
      </c>
      <c r="AEC399" s="16" t="s">
        <v>1058</v>
      </c>
      <c r="AED399" s="16">
        <v>1906.69</v>
      </c>
      <c r="AEE399" s="16" t="s">
        <v>952</v>
      </c>
      <c r="AEG399" s="16">
        <v>4450</v>
      </c>
      <c r="AEI399" s="16">
        <v>750</v>
      </c>
      <c r="AEK399" s="16">
        <v>450</v>
      </c>
      <c r="AEL399" s="16">
        <v>500</v>
      </c>
      <c r="AEM399" s="16">
        <v>250</v>
      </c>
      <c r="AEN399" s="16">
        <v>250</v>
      </c>
      <c r="AEO399" s="16">
        <v>60</v>
      </c>
      <c r="AEP399" s="16">
        <v>100</v>
      </c>
    </row>
    <row r="400" spans="1:822" x14ac:dyDescent="0.25">
      <c r="A400" s="30">
        <v>45835</v>
      </c>
      <c r="B400" s="16" t="s">
        <v>10800</v>
      </c>
      <c r="C400" s="16" t="s">
        <v>867</v>
      </c>
      <c r="D400" s="16" t="s">
        <v>867</v>
      </c>
      <c r="E400" s="16">
        <v>41</v>
      </c>
      <c r="F400" s="16" t="s">
        <v>8153</v>
      </c>
      <c r="G400" s="16" t="s">
        <v>4113</v>
      </c>
      <c r="I400" s="16" t="s">
        <v>4174</v>
      </c>
      <c r="Z400" s="16" t="s">
        <v>987</v>
      </c>
      <c r="AA400" s="16" t="s">
        <v>470</v>
      </c>
      <c r="AB400" s="16">
        <v>1</v>
      </c>
      <c r="AC400" s="16" t="s">
        <v>844</v>
      </c>
      <c r="AD400" s="16" t="s">
        <v>843</v>
      </c>
      <c r="AE400" s="16" t="s">
        <v>843</v>
      </c>
      <c r="AF400" s="16" t="s">
        <v>844</v>
      </c>
      <c r="AG400" s="16" t="s">
        <v>843</v>
      </c>
      <c r="AH400" s="16" t="s">
        <v>844</v>
      </c>
      <c r="AI400" s="16" t="s">
        <v>843</v>
      </c>
      <c r="AJ400" s="16" t="s">
        <v>843</v>
      </c>
      <c r="AK400" s="16" t="s">
        <v>843</v>
      </c>
      <c r="AM400" s="16" t="s">
        <v>737</v>
      </c>
      <c r="AN400" s="16" t="s">
        <v>759</v>
      </c>
      <c r="AP400" s="16" t="s">
        <v>774</v>
      </c>
      <c r="AR400" s="16" t="s">
        <v>6907</v>
      </c>
      <c r="BB400" s="16">
        <v>3</v>
      </c>
      <c r="BC400" s="16" t="s">
        <v>7875</v>
      </c>
      <c r="BE400" s="16" t="s">
        <v>5098</v>
      </c>
      <c r="BV400" s="16" t="s">
        <v>4433</v>
      </c>
      <c r="BW400" s="16" t="s">
        <v>844</v>
      </c>
      <c r="BX400" s="16" t="s">
        <v>843</v>
      </c>
      <c r="BY400" s="16" t="s">
        <v>843</v>
      </c>
      <c r="BZ400" s="16" t="s">
        <v>843</v>
      </c>
      <c r="CA400" s="16" t="s">
        <v>843</v>
      </c>
      <c r="CB400" s="16" t="s">
        <v>843</v>
      </c>
      <c r="CC400" s="16" t="s">
        <v>843</v>
      </c>
      <c r="CD400" s="16" t="s">
        <v>843</v>
      </c>
      <c r="CE400" s="16" t="s">
        <v>843</v>
      </c>
      <c r="CF400" s="16" t="s">
        <v>843</v>
      </c>
      <c r="CG400" s="16" t="s">
        <v>843</v>
      </c>
      <c r="CH400" s="16" t="s">
        <v>843</v>
      </c>
      <c r="CI400" s="16" t="s">
        <v>843</v>
      </c>
      <c r="CJ400" s="16" t="s">
        <v>843</v>
      </c>
      <c r="CK400" s="16" t="s">
        <v>843</v>
      </c>
      <c r="CP400" s="16" t="s">
        <v>867</v>
      </c>
      <c r="CQ400" s="16" t="s">
        <v>5191</v>
      </c>
      <c r="CR400" s="16" t="s">
        <v>844</v>
      </c>
      <c r="CS400" s="16" t="s">
        <v>843</v>
      </c>
      <c r="CT400" s="16" t="s">
        <v>843</v>
      </c>
      <c r="CU400" s="16" t="s">
        <v>843</v>
      </c>
      <c r="CV400" s="16" t="s">
        <v>843</v>
      </c>
      <c r="CW400" s="16" t="s">
        <v>843</v>
      </c>
      <c r="CX400" s="16" t="s">
        <v>843</v>
      </c>
      <c r="CY400" s="16" t="s">
        <v>843</v>
      </c>
      <c r="CZ400" s="16" t="s">
        <v>843</v>
      </c>
      <c r="DA400" s="16" t="s">
        <v>5184</v>
      </c>
      <c r="DX400" s="16" t="s">
        <v>867</v>
      </c>
      <c r="DY400" s="16" t="s">
        <v>867</v>
      </c>
      <c r="GC400" s="16" t="s">
        <v>5330</v>
      </c>
      <c r="GF400" s="16" t="s">
        <v>867</v>
      </c>
      <c r="GG400" s="16" t="s">
        <v>867</v>
      </c>
      <c r="GV400" s="16" t="s">
        <v>10801</v>
      </c>
      <c r="GW400" s="16" t="s">
        <v>843</v>
      </c>
      <c r="GX400" s="16" t="s">
        <v>844</v>
      </c>
      <c r="GY400" s="16" t="s">
        <v>844</v>
      </c>
      <c r="GZ400" s="16" t="s">
        <v>844</v>
      </c>
      <c r="HA400" s="16" t="s">
        <v>843</v>
      </c>
      <c r="HB400" s="16" t="s">
        <v>843</v>
      </c>
      <c r="HC400" s="16" t="s">
        <v>843</v>
      </c>
      <c r="HD400" s="16" t="s">
        <v>843</v>
      </c>
      <c r="HE400" s="16" t="s">
        <v>843</v>
      </c>
      <c r="HF400" s="16" t="s">
        <v>843</v>
      </c>
      <c r="HH400" s="16" t="s">
        <v>5456</v>
      </c>
      <c r="HK400" s="16" t="s">
        <v>865</v>
      </c>
      <c r="HM400" s="16" t="s">
        <v>865</v>
      </c>
      <c r="HZ400" s="16" t="s">
        <v>7944</v>
      </c>
      <c r="KE400" s="16" t="s">
        <v>5582</v>
      </c>
      <c r="KG400" s="16" t="s">
        <v>7018</v>
      </c>
      <c r="KH400" s="16" t="s">
        <v>7033</v>
      </c>
      <c r="KI400" s="16" t="s">
        <v>865</v>
      </c>
      <c r="LG400" s="16" t="s">
        <v>867</v>
      </c>
      <c r="LH400" s="16" t="s">
        <v>864</v>
      </c>
      <c r="LI400" s="16" t="s">
        <v>867</v>
      </c>
      <c r="LJ400" s="16" t="s">
        <v>867</v>
      </c>
      <c r="LK400" s="16" t="s">
        <v>867</v>
      </c>
      <c r="LL400" s="16" t="s">
        <v>9397</v>
      </c>
      <c r="LM400" s="16" t="s">
        <v>844</v>
      </c>
      <c r="LN400" s="16" t="s">
        <v>843</v>
      </c>
      <c r="LO400" s="16" t="s">
        <v>844</v>
      </c>
      <c r="LP400" s="16" t="s">
        <v>843</v>
      </c>
      <c r="LQ400" s="16" t="s">
        <v>843</v>
      </c>
      <c r="LR400" s="16" t="s">
        <v>843</v>
      </c>
      <c r="LS400" s="16" t="s">
        <v>843</v>
      </c>
      <c r="LT400" s="16" t="s">
        <v>843</v>
      </c>
      <c r="LU400" s="16" t="s">
        <v>843</v>
      </c>
      <c r="LV400" s="16" t="s">
        <v>843</v>
      </c>
      <c r="LW400" s="16" t="s">
        <v>843</v>
      </c>
      <c r="LX400" s="16" t="s">
        <v>843</v>
      </c>
      <c r="LY400" s="16" t="s">
        <v>843</v>
      </c>
      <c r="LZ400" s="16" t="s">
        <v>843</v>
      </c>
      <c r="MA400" s="16" t="s">
        <v>843</v>
      </c>
      <c r="MC400" s="16" t="s">
        <v>5694</v>
      </c>
      <c r="MD400" s="16" t="s">
        <v>844</v>
      </c>
      <c r="ME400" s="16" t="s">
        <v>843</v>
      </c>
      <c r="MF400" s="16" t="s">
        <v>843</v>
      </c>
      <c r="MG400" s="16" t="s">
        <v>843</v>
      </c>
      <c r="MH400" s="16" t="s">
        <v>843</v>
      </c>
      <c r="MI400" s="16" t="s">
        <v>843</v>
      </c>
      <c r="MJ400" s="16" t="s">
        <v>843</v>
      </c>
      <c r="MK400" s="16" t="s">
        <v>843</v>
      </c>
      <c r="ML400" s="16" t="s">
        <v>843</v>
      </c>
      <c r="MM400" s="16" t="s">
        <v>843</v>
      </c>
      <c r="MN400" s="16" t="s">
        <v>843</v>
      </c>
      <c r="MO400" s="16" t="s">
        <v>843</v>
      </c>
      <c r="MP400" s="16" t="s">
        <v>843</v>
      </c>
      <c r="MQ400" s="16" t="s">
        <v>843</v>
      </c>
      <c r="MR400" s="16" t="s">
        <v>843</v>
      </c>
      <c r="MS400" s="16" t="s">
        <v>843</v>
      </c>
      <c r="MT400" s="16" t="s">
        <v>843</v>
      </c>
      <c r="MU400" s="16" t="s">
        <v>843</v>
      </c>
      <c r="MV400" s="16" t="s">
        <v>843</v>
      </c>
      <c r="PC400" s="16" t="s">
        <v>865</v>
      </c>
      <c r="PD400" s="16" t="s">
        <v>865</v>
      </c>
      <c r="PY400" s="16" t="s">
        <v>865</v>
      </c>
      <c r="QP400" s="16" t="s">
        <v>865</v>
      </c>
      <c r="QR400" s="16" t="s">
        <v>867</v>
      </c>
      <c r="QT400" s="16" t="s">
        <v>867</v>
      </c>
      <c r="QV400" s="16" t="s">
        <v>865</v>
      </c>
      <c r="QX400" s="16" t="s">
        <v>864</v>
      </c>
      <c r="QY400" s="16" t="s">
        <v>867</v>
      </c>
      <c r="RD400" s="16" t="s">
        <v>865</v>
      </c>
      <c r="RF400" s="16" t="s">
        <v>865</v>
      </c>
      <c r="RH400" s="16" t="s">
        <v>865</v>
      </c>
      <c r="RJ400" s="16" t="s">
        <v>865</v>
      </c>
      <c r="RN400" s="16" t="s">
        <v>7724</v>
      </c>
      <c r="RP400" s="16" t="s">
        <v>867</v>
      </c>
      <c r="RR400" s="16" t="s">
        <v>867</v>
      </c>
      <c r="RT400" s="16" t="s">
        <v>867</v>
      </c>
      <c r="RV400" s="16" t="s">
        <v>867</v>
      </c>
      <c r="RX400" s="16" t="s">
        <v>7724</v>
      </c>
      <c r="RZ400" s="16" t="s">
        <v>7724</v>
      </c>
      <c r="SQ400" s="16" t="s">
        <v>865</v>
      </c>
      <c r="SS400" s="16" t="s">
        <v>7299</v>
      </c>
      <c r="ST400" s="16" t="s">
        <v>7761</v>
      </c>
      <c r="TN400" s="16">
        <v>2000</v>
      </c>
      <c r="TP400" s="16">
        <v>1200</v>
      </c>
      <c r="TR400" s="16">
        <v>400</v>
      </c>
      <c r="TS400" s="16">
        <v>100</v>
      </c>
      <c r="TU400" s="16">
        <v>1000</v>
      </c>
      <c r="TZ400" s="16" t="s">
        <v>7367</v>
      </c>
      <c r="UA400" s="16" t="s">
        <v>8950</v>
      </c>
      <c r="UB400" s="16">
        <v>0</v>
      </c>
      <c r="UC400" s="16" t="s">
        <v>844</v>
      </c>
      <c r="UD400" s="16" t="s">
        <v>843</v>
      </c>
      <c r="UE400" s="16" t="s">
        <v>843</v>
      </c>
      <c r="UF400" s="16" t="s">
        <v>844</v>
      </c>
      <c r="UG400" s="16" t="s">
        <v>843</v>
      </c>
      <c r="UH400" s="16" t="s">
        <v>843</v>
      </c>
      <c r="UL400" s="16">
        <v>10000</v>
      </c>
      <c r="VX400" s="16" t="s">
        <v>6028</v>
      </c>
      <c r="VY400" s="16" t="s">
        <v>844</v>
      </c>
      <c r="VZ400" s="16" t="s">
        <v>843</v>
      </c>
      <c r="WA400" s="16" t="s">
        <v>843</v>
      </c>
      <c r="WB400" s="16" t="s">
        <v>843</v>
      </c>
      <c r="WC400" s="16" t="s">
        <v>843</v>
      </c>
      <c r="WD400" s="16" t="s">
        <v>843</v>
      </c>
      <c r="WE400" s="16" t="s">
        <v>843</v>
      </c>
      <c r="WF400" s="16" t="s">
        <v>843</v>
      </c>
      <c r="WH400" s="16">
        <v>1625</v>
      </c>
      <c r="WO400" s="16" t="s">
        <v>6920</v>
      </c>
      <c r="XD400" s="16" t="s">
        <v>6975</v>
      </c>
      <c r="XE400" s="16" t="s">
        <v>843</v>
      </c>
      <c r="XF400" s="16" t="s">
        <v>843</v>
      </c>
      <c r="XG400" s="16" t="s">
        <v>844</v>
      </c>
      <c r="XH400" s="16" t="s">
        <v>843</v>
      </c>
      <c r="XI400" s="16" t="s">
        <v>843</v>
      </c>
      <c r="XJ400" s="16" t="s">
        <v>843</v>
      </c>
      <c r="XK400" s="16" t="s">
        <v>843</v>
      </c>
      <c r="XL400" s="16" t="s">
        <v>843</v>
      </c>
      <c r="XM400" s="16" t="s">
        <v>843</v>
      </c>
      <c r="XN400" s="16" t="s">
        <v>843</v>
      </c>
      <c r="XO400" s="16" t="s">
        <v>843</v>
      </c>
      <c r="XP400" s="16" t="s">
        <v>843</v>
      </c>
      <c r="XQ400" s="16" t="s">
        <v>843</v>
      </c>
      <c r="YF400" s="16" t="s">
        <v>865</v>
      </c>
      <c r="YN400" s="16" t="s">
        <v>864</v>
      </c>
      <c r="YP400" s="16" t="s">
        <v>7978</v>
      </c>
      <c r="YR400" s="16" t="s">
        <v>10802</v>
      </c>
      <c r="YS400" s="16" t="s">
        <v>10803</v>
      </c>
      <c r="YT400" s="16" t="s">
        <v>8694</v>
      </c>
      <c r="YU400" s="16" t="s">
        <v>10804</v>
      </c>
      <c r="YV400" s="16" t="s">
        <v>8696</v>
      </c>
      <c r="YW400" s="16" t="s">
        <v>844</v>
      </c>
      <c r="YX400" s="16" t="s">
        <v>8696</v>
      </c>
      <c r="ZE400" s="16" t="s">
        <v>843</v>
      </c>
      <c r="ZO400" s="16" t="s">
        <v>487</v>
      </c>
      <c r="ZP400" s="16" t="s">
        <v>487</v>
      </c>
      <c r="ZQ400" s="16" t="s">
        <v>486</v>
      </c>
      <c r="ZR400" s="16" t="s">
        <v>486</v>
      </c>
      <c r="ZS400" s="16" t="s">
        <v>8872</v>
      </c>
      <c r="ZT400" s="16" t="s">
        <v>8705</v>
      </c>
      <c r="ZU400" s="16" t="s">
        <v>8706</v>
      </c>
      <c r="ZV400" s="16" t="s">
        <v>487</v>
      </c>
      <c r="ZW400" s="16" t="s">
        <v>843</v>
      </c>
      <c r="ZX400" s="16" t="s">
        <v>844</v>
      </c>
      <c r="ZY400" s="16" t="s">
        <v>844</v>
      </c>
      <c r="ZZ400" s="16" t="s">
        <v>843</v>
      </c>
      <c r="AAA400" s="16" t="s">
        <v>843</v>
      </c>
      <c r="AAB400" s="16" t="s">
        <v>843</v>
      </c>
      <c r="AAC400" s="16">
        <v>1</v>
      </c>
      <c r="AAD400" s="16" t="s">
        <v>844</v>
      </c>
      <c r="AAE400" s="16" t="s">
        <v>843</v>
      </c>
      <c r="AAF400" s="16" t="s">
        <v>843</v>
      </c>
      <c r="AAG400" s="16" t="s">
        <v>843</v>
      </c>
      <c r="AAH400" s="16" t="s">
        <v>843</v>
      </c>
      <c r="AAI400" s="16" t="s">
        <v>843</v>
      </c>
      <c r="AAJ400" s="16" t="s">
        <v>600</v>
      </c>
      <c r="AAK400" s="16" t="s">
        <v>639</v>
      </c>
      <c r="AAL400" s="16" t="s">
        <v>905</v>
      </c>
      <c r="AAM400" s="16" t="s">
        <v>663</v>
      </c>
      <c r="AAN400" s="16" t="s">
        <v>8707</v>
      </c>
      <c r="AAO400" s="16" t="s">
        <v>1018</v>
      </c>
      <c r="AAP400" s="16" t="s">
        <v>8708</v>
      </c>
      <c r="AAS400" s="16">
        <v>11625</v>
      </c>
      <c r="AAT400" s="16" t="s">
        <v>782</v>
      </c>
      <c r="AAU400" s="16" t="s">
        <v>782</v>
      </c>
      <c r="AAV400" s="16" t="s">
        <v>782</v>
      </c>
      <c r="AAW400" s="16" t="s">
        <v>782</v>
      </c>
      <c r="AAX400" s="16" t="s">
        <v>843</v>
      </c>
      <c r="AAY400" s="16" t="s">
        <v>8710</v>
      </c>
      <c r="AAZ400" s="16" t="s">
        <v>782</v>
      </c>
      <c r="ABB400" s="16" t="s">
        <v>782</v>
      </c>
      <c r="ABC400" s="16" t="s">
        <v>783</v>
      </c>
      <c r="ABD400" s="16" t="s">
        <v>782</v>
      </c>
      <c r="ABE400" s="16" t="s">
        <v>783</v>
      </c>
      <c r="ABF400" s="16" t="s">
        <v>782</v>
      </c>
      <c r="ABG400" s="16" t="s">
        <v>782</v>
      </c>
      <c r="ABH400" s="16" t="s">
        <v>782</v>
      </c>
      <c r="ABI400" s="16" t="s">
        <v>782</v>
      </c>
      <c r="ABJ400" s="16" t="s">
        <v>782</v>
      </c>
      <c r="ABK400" s="16" t="s">
        <v>782</v>
      </c>
      <c r="ABL400" s="16" t="s">
        <v>1056</v>
      </c>
      <c r="ABM400" s="16" t="s">
        <v>844</v>
      </c>
      <c r="ABN400" s="16" t="s">
        <v>1034</v>
      </c>
      <c r="ABO400" s="16" t="s">
        <v>486</v>
      </c>
      <c r="ABP400" s="16" t="s">
        <v>972</v>
      </c>
      <c r="ABQ400" s="16" t="s">
        <v>4294</v>
      </c>
      <c r="ABR400" s="16" t="s">
        <v>470</v>
      </c>
      <c r="ABS400" s="16" t="s">
        <v>451</v>
      </c>
      <c r="ABT400" s="16" t="s">
        <v>844</v>
      </c>
      <c r="ABU400" s="16" t="s">
        <v>844</v>
      </c>
      <c r="ABV400" s="16" t="s">
        <v>487</v>
      </c>
      <c r="ABW400" s="16" t="s">
        <v>486</v>
      </c>
      <c r="ABX400" s="16" t="s">
        <v>892</v>
      </c>
      <c r="ABY400" s="16" t="s">
        <v>486</v>
      </c>
      <c r="ABZ400" s="16" t="s">
        <v>486</v>
      </c>
      <c r="ACA400" s="16" t="s">
        <v>759</v>
      </c>
      <c r="ACB400" s="16" t="s">
        <v>774</v>
      </c>
      <c r="ACC400" s="16" t="s">
        <v>737</v>
      </c>
      <c r="ACD400" s="16" t="s">
        <v>486</v>
      </c>
      <c r="ACE400" s="16" t="s">
        <v>486</v>
      </c>
      <c r="ACG400" s="16" t="s">
        <v>1014</v>
      </c>
      <c r="ACH400" s="16" t="s">
        <v>1009</v>
      </c>
      <c r="ACI400" s="16" t="s">
        <v>462</v>
      </c>
      <c r="ACJ400" s="16">
        <v>1.1910000000000001</v>
      </c>
      <c r="ACK400" s="16" t="s">
        <v>478</v>
      </c>
      <c r="ACL400" s="16" t="s">
        <v>738</v>
      </c>
      <c r="ACM400" s="16" t="s">
        <v>1189</v>
      </c>
      <c r="ACN400" s="16" t="s">
        <v>1169</v>
      </c>
      <c r="ACO400" s="16" t="s">
        <v>1856</v>
      </c>
      <c r="ACP400" s="16">
        <v>1625</v>
      </c>
      <c r="ACQ400" s="16" t="s">
        <v>1201</v>
      </c>
      <c r="ACR400" s="16" t="s">
        <v>1645</v>
      </c>
      <c r="ACS400" s="16" t="s">
        <v>680</v>
      </c>
      <c r="ACT400" s="16" t="s">
        <v>1522</v>
      </c>
      <c r="ACU400" s="16" t="s">
        <v>831</v>
      </c>
      <c r="ACV400" s="16" t="s">
        <v>8756</v>
      </c>
      <c r="ACW400" s="16" t="s">
        <v>451</v>
      </c>
      <c r="ACX400" s="16" t="s">
        <v>1916</v>
      </c>
      <c r="ACY400" s="16" t="s">
        <v>1947</v>
      </c>
      <c r="ACZ400" s="16">
        <v>1</v>
      </c>
      <c r="ADA400" s="16">
        <v>0</v>
      </c>
      <c r="ADB400" s="16">
        <v>1</v>
      </c>
      <c r="ADC400" s="16">
        <v>1</v>
      </c>
      <c r="ADD400" s="16">
        <v>1</v>
      </c>
      <c r="ADE400" s="16" t="s">
        <v>9236</v>
      </c>
      <c r="ADF400" s="16">
        <v>0</v>
      </c>
      <c r="ADG400" s="16" t="s">
        <v>486</v>
      </c>
      <c r="ADH400" s="16">
        <v>1</v>
      </c>
      <c r="ADI400" s="16" t="s">
        <v>486</v>
      </c>
      <c r="ADJ400" s="16" t="s">
        <v>1743</v>
      </c>
      <c r="ADL400" s="16" t="s">
        <v>1761</v>
      </c>
      <c r="ADN400" s="16" t="s">
        <v>13196</v>
      </c>
      <c r="ADO400" s="16" t="s">
        <v>13197</v>
      </c>
      <c r="ADP400" s="16" t="s">
        <v>1751</v>
      </c>
      <c r="ADW400" s="16" t="s">
        <v>13199</v>
      </c>
      <c r="AEA400" s="16">
        <v>4700</v>
      </c>
      <c r="AEC400" s="16" t="s">
        <v>1063</v>
      </c>
      <c r="AED400" s="16">
        <v>11625</v>
      </c>
      <c r="AEE400" s="16" t="s">
        <v>952</v>
      </c>
      <c r="AEG400" s="16">
        <v>1625</v>
      </c>
      <c r="AEI400" s="16">
        <v>2000</v>
      </c>
      <c r="AEK400" s="16">
        <v>1200</v>
      </c>
      <c r="AEN400" s="16">
        <v>400</v>
      </c>
      <c r="AEO400" s="16">
        <v>100</v>
      </c>
      <c r="AEP400" s="16">
        <v>1000</v>
      </c>
    </row>
    <row r="401" spans="1:822" x14ac:dyDescent="0.25">
      <c r="A401" s="30">
        <v>45835</v>
      </c>
      <c r="B401" s="16" t="s">
        <v>10805</v>
      </c>
      <c r="C401" s="16" t="s">
        <v>867</v>
      </c>
      <c r="D401" s="16" t="s">
        <v>867</v>
      </c>
      <c r="E401" s="16">
        <v>22</v>
      </c>
      <c r="F401" s="16" t="s">
        <v>8153</v>
      </c>
      <c r="G401" s="16" t="s">
        <v>4113</v>
      </c>
      <c r="I401" s="16" t="s">
        <v>4148</v>
      </c>
      <c r="Z401" s="16" t="s">
        <v>993</v>
      </c>
      <c r="AA401" s="16" t="s">
        <v>470</v>
      </c>
      <c r="AB401" s="16">
        <v>1</v>
      </c>
      <c r="AC401" s="16" t="s">
        <v>844</v>
      </c>
      <c r="AD401" s="16" t="s">
        <v>843</v>
      </c>
      <c r="AE401" s="16" t="s">
        <v>843</v>
      </c>
      <c r="AF401" s="16" t="s">
        <v>844</v>
      </c>
      <c r="AG401" s="16" t="s">
        <v>843</v>
      </c>
      <c r="AH401" s="16" t="s">
        <v>844</v>
      </c>
      <c r="AI401" s="16" t="s">
        <v>843</v>
      </c>
      <c r="AJ401" s="16" t="s">
        <v>843</v>
      </c>
      <c r="AK401" s="16" t="s">
        <v>843</v>
      </c>
      <c r="AM401" s="16" t="s">
        <v>737</v>
      </c>
      <c r="AN401" s="16" t="s">
        <v>761</v>
      </c>
      <c r="AP401" s="16" t="s">
        <v>768</v>
      </c>
      <c r="AR401" s="16" t="s">
        <v>6907</v>
      </c>
      <c r="BB401" s="16">
        <v>1</v>
      </c>
      <c r="BC401" s="16" t="s">
        <v>7869</v>
      </c>
      <c r="BE401" s="16" t="s">
        <v>5101</v>
      </c>
      <c r="BV401" s="16" t="s">
        <v>4433</v>
      </c>
      <c r="BW401" s="16" t="s">
        <v>844</v>
      </c>
      <c r="BX401" s="16" t="s">
        <v>843</v>
      </c>
      <c r="BY401" s="16" t="s">
        <v>843</v>
      </c>
      <c r="BZ401" s="16" t="s">
        <v>843</v>
      </c>
      <c r="CA401" s="16" t="s">
        <v>843</v>
      </c>
      <c r="CB401" s="16" t="s">
        <v>843</v>
      </c>
      <c r="CC401" s="16" t="s">
        <v>843</v>
      </c>
      <c r="CD401" s="16" t="s">
        <v>843</v>
      </c>
      <c r="CE401" s="16" t="s">
        <v>843</v>
      </c>
      <c r="CF401" s="16" t="s">
        <v>843</v>
      </c>
      <c r="CG401" s="16" t="s">
        <v>843</v>
      </c>
      <c r="CH401" s="16" t="s">
        <v>843</v>
      </c>
      <c r="CI401" s="16" t="s">
        <v>843</v>
      </c>
      <c r="CJ401" s="16" t="s">
        <v>843</v>
      </c>
      <c r="CK401" s="16" t="s">
        <v>843</v>
      </c>
      <c r="CP401" s="16" t="s">
        <v>865</v>
      </c>
      <c r="DX401" s="16" t="s">
        <v>867</v>
      </c>
      <c r="DY401" s="16" t="s">
        <v>864</v>
      </c>
      <c r="GC401" s="16" t="s">
        <v>5342</v>
      </c>
      <c r="GF401" s="16" t="s">
        <v>6818</v>
      </c>
      <c r="GG401" s="16" t="s">
        <v>867</v>
      </c>
      <c r="GV401" s="16" t="s">
        <v>5449</v>
      </c>
      <c r="GW401" s="16" t="s">
        <v>843</v>
      </c>
      <c r="GX401" s="16" t="s">
        <v>843</v>
      </c>
      <c r="GY401" s="16" t="s">
        <v>843</v>
      </c>
      <c r="GZ401" s="16" t="s">
        <v>844</v>
      </c>
      <c r="HA401" s="16" t="s">
        <v>843</v>
      </c>
      <c r="HB401" s="16" t="s">
        <v>843</v>
      </c>
      <c r="HC401" s="16" t="s">
        <v>843</v>
      </c>
      <c r="HD401" s="16" t="s">
        <v>843</v>
      </c>
      <c r="HE401" s="16" t="s">
        <v>843</v>
      </c>
      <c r="HF401" s="16" t="s">
        <v>843</v>
      </c>
      <c r="HH401" s="16" t="s">
        <v>5459</v>
      </c>
      <c r="HK401" s="16" t="s">
        <v>865</v>
      </c>
      <c r="HM401" s="16" t="s">
        <v>865</v>
      </c>
      <c r="HZ401" s="16" t="s">
        <v>7947</v>
      </c>
      <c r="KE401" s="16" t="s">
        <v>5585</v>
      </c>
      <c r="KG401" s="16" t="s">
        <v>7018</v>
      </c>
      <c r="KH401" s="16" t="s">
        <v>7033</v>
      </c>
      <c r="KI401" s="16" t="s">
        <v>865</v>
      </c>
      <c r="LG401" s="16" t="s">
        <v>867</v>
      </c>
      <c r="LH401" s="16" t="s">
        <v>865</v>
      </c>
      <c r="LI401" s="16" t="s">
        <v>867</v>
      </c>
      <c r="LJ401" s="16" t="s">
        <v>867</v>
      </c>
      <c r="LK401" s="16" t="s">
        <v>867</v>
      </c>
      <c r="LL401" s="16" t="s">
        <v>5663</v>
      </c>
      <c r="LM401" s="16" t="s">
        <v>843</v>
      </c>
      <c r="LN401" s="16" t="s">
        <v>843</v>
      </c>
      <c r="LO401" s="16" t="s">
        <v>844</v>
      </c>
      <c r="LP401" s="16" t="s">
        <v>843</v>
      </c>
      <c r="LQ401" s="16" t="s">
        <v>843</v>
      </c>
      <c r="LR401" s="16" t="s">
        <v>843</v>
      </c>
      <c r="LS401" s="16" t="s">
        <v>843</v>
      </c>
      <c r="LT401" s="16" t="s">
        <v>843</v>
      </c>
      <c r="LU401" s="16" t="s">
        <v>843</v>
      </c>
      <c r="LV401" s="16" t="s">
        <v>843</v>
      </c>
      <c r="LW401" s="16" t="s">
        <v>843</v>
      </c>
      <c r="LX401" s="16" t="s">
        <v>843</v>
      </c>
      <c r="LY401" s="16" t="s">
        <v>843</v>
      </c>
      <c r="LZ401" s="16" t="s">
        <v>843</v>
      </c>
      <c r="MA401" s="16" t="s">
        <v>843</v>
      </c>
      <c r="MC401" s="16" t="s">
        <v>5725</v>
      </c>
      <c r="MD401" s="16" t="s">
        <v>843</v>
      </c>
      <c r="ME401" s="16" t="s">
        <v>843</v>
      </c>
      <c r="MF401" s="16" t="s">
        <v>843</v>
      </c>
      <c r="MG401" s="16" t="s">
        <v>843</v>
      </c>
      <c r="MH401" s="16" t="s">
        <v>843</v>
      </c>
      <c r="MI401" s="16" t="s">
        <v>843</v>
      </c>
      <c r="MJ401" s="16" t="s">
        <v>843</v>
      </c>
      <c r="MK401" s="16" t="s">
        <v>843</v>
      </c>
      <c r="ML401" s="16" t="s">
        <v>843</v>
      </c>
      <c r="MM401" s="16" t="s">
        <v>843</v>
      </c>
      <c r="MN401" s="16" t="s">
        <v>843</v>
      </c>
      <c r="MO401" s="16" t="s">
        <v>844</v>
      </c>
      <c r="MP401" s="16" t="s">
        <v>843</v>
      </c>
      <c r="MQ401" s="16" t="s">
        <v>843</v>
      </c>
      <c r="MR401" s="16" t="s">
        <v>843</v>
      </c>
      <c r="MS401" s="16" t="s">
        <v>843</v>
      </c>
      <c r="MT401" s="16" t="s">
        <v>843</v>
      </c>
      <c r="MU401" s="16" t="s">
        <v>843</v>
      </c>
      <c r="MV401" s="16" t="s">
        <v>843</v>
      </c>
      <c r="PC401" s="16" t="s">
        <v>865</v>
      </c>
      <c r="PD401" s="16" t="s">
        <v>865</v>
      </c>
      <c r="PY401" s="16" t="s">
        <v>865</v>
      </c>
      <c r="QP401" s="16" t="s">
        <v>865</v>
      </c>
      <c r="QR401" s="16" t="s">
        <v>865</v>
      </c>
      <c r="QT401" s="16" t="s">
        <v>867</v>
      </c>
      <c r="QV401" s="16" t="s">
        <v>865</v>
      </c>
      <c r="QX401" s="16" t="s">
        <v>865</v>
      </c>
      <c r="RD401" s="16" t="s">
        <v>865</v>
      </c>
      <c r="RF401" s="16" t="s">
        <v>865</v>
      </c>
      <c r="RH401" s="16" t="s">
        <v>4216</v>
      </c>
      <c r="RJ401" s="16" t="s">
        <v>865</v>
      </c>
      <c r="RN401" s="16" t="s">
        <v>7720</v>
      </c>
      <c r="RP401" s="16" t="s">
        <v>867</v>
      </c>
      <c r="RR401" s="16" t="s">
        <v>867</v>
      </c>
      <c r="RT401" s="16" t="s">
        <v>867</v>
      </c>
      <c r="RV401" s="16" t="s">
        <v>7720</v>
      </c>
      <c r="RX401" s="16" t="s">
        <v>7720</v>
      </c>
      <c r="RZ401" s="16" t="s">
        <v>867</v>
      </c>
      <c r="SQ401" s="16" t="s">
        <v>865</v>
      </c>
      <c r="SS401" s="16" t="s">
        <v>7296</v>
      </c>
      <c r="ST401" s="16" t="s">
        <v>7761</v>
      </c>
      <c r="TN401" s="16">
        <v>3000</v>
      </c>
      <c r="TO401" s="16">
        <v>3000</v>
      </c>
      <c r="TP401" s="16">
        <v>500</v>
      </c>
      <c r="TQ401" s="16">
        <v>0</v>
      </c>
      <c r="TR401" s="16">
        <v>1000</v>
      </c>
      <c r="TS401" s="16">
        <v>300</v>
      </c>
      <c r="TT401" s="16">
        <v>0</v>
      </c>
      <c r="TU401" s="16">
        <v>500</v>
      </c>
      <c r="TV401" s="16">
        <v>0</v>
      </c>
      <c r="TW401" s="16">
        <v>0</v>
      </c>
      <c r="TX401" s="16">
        <v>0</v>
      </c>
      <c r="TZ401" s="16" t="s">
        <v>7367</v>
      </c>
      <c r="UA401" s="16" t="s">
        <v>5971</v>
      </c>
      <c r="UB401" s="16">
        <v>0</v>
      </c>
      <c r="UC401" s="16" t="s">
        <v>843</v>
      </c>
      <c r="UD401" s="16" t="s">
        <v>843</v>
      </c>
      <c r="UE401" s="16" t="s">
        <v>843</v>
      </c>
      <c r="UF401" s="16" t="s">
        <v>844</v>
      </c>
      <c r="UG401" s="16" t="s">
        <v>843</v>
      </c>
      <c r="UH401" s="16" t="s">
        <v>843</v>
      </c>
      <c r="VX401" s="16" t="s">
        <v>6037</v>
      </c>
      <c r="VY401" s="16" t="s">
        <v>843</v>
      </c>
      <c r="VZ401" s="16" t="s">
        <v>843</v>
      </c>
      <c r="WA401" s="16" t="s">
        <v>843</v>
      </c>
      <c r="WB401" s="16" t="s">
        <v>844</v>
      </c>
      <c r="WC401" s="16" t="s">
        <v>843</v>
      </c>
      <c r="WD401" s="16" t="s">
        <v>843</v>
      </c>
      <c r="WE401" s="16" t="s">
        <v>843</v>
      </c>
      <c r="WF401" s="16" t="s">
        <v>843</v>
      </c>
      <c r="WO401" s="16" t="s">
        <v>6926</v>
      </c>
      <c r="YN401" s="16" t="s">
        <v>7052</v>
      </c>
      <c r="YP401" s="16" t="s">
        <v>7987</v>
      </c>
      <c r="YR401" s="16" t="s">
        <v>10806</v>
      </c>
      <c r="YS401" s="16" t="s">
        <v>10807</v>
      </c>
      <c r="YT401" s="16" t="s">
        <v>8694</v>
      </c>
      <c r="YU401" s="16" t="s">
        <v>10808</v>
      </c>
      <c r="YV401" s="16" t="s">
        <v>8696</v>
      </c>
      <c r="YW401" s="16" t="s">
        <v>844</v>
      </c>
      <c r="YX401" s="16" t="s">
        <v>8696</v>
      </c>
      <c r="YY401" s="16" t="s">
        <v>843</v>
      </c>
      <c r="YZ401" s="16" t="s">
        <v>843</v>
      </c>
      <c r="ZA401" s="16" t="s">
        <v>843</v>
      </c>
      <c r="ZB401" s="16">
        <v>8300</v>
      </c>
      <c r="ZC401" s="16" t="s">
        <v>8847</v>
      </c>
      <c r="ZD401" s="16" t="s">
        <v>8847</v>
      </c>
      <c r="ZE401" s="16" t="s">
        <v>843</v>
      </c>
      <c r="ZF401" s="16" t="s">
        <v>843</v>
      </c>
      <c r="ZG401" s="16" t="s">
        <v>8724</v>
      </c>
      <c r="ZH401" s="16" t="s">
        <v>8699</v>
      </c>
      <c r="ZI401" s="16" t="s">
        <v>8739</v>
      </c>
      <c r="ZJ401" s="16" t="s">
        <v>843</v>
      </c>
      <c r="ZK401" s="16" t="s">
        <v>843</v>
      </c>
      <c r="ZL401" s="16" t="s">
        <v>8739</v>
      </c>
      <c r="ZM401" s="16" t="s">
        <v>843</v>
      </c>
      <c r="ZN401" s="16" t="s">
        <v>8725</v>
      </c>
      <c r="ZO401" s="16" t="s">
        <v>487</v>
      </c>
      <c r="ZP401" s="16" t="s">
        <v>487</v>
      </c>
      <c r="ZQ401" s="16" t="s">
        <v>486</v>
      </c>
      <c r="ZR401" s="16" t="s">
        <v>486</v>
      </c>
      <c r="ZS401" s="16" t="s">
        <v>844</v>
      </c>
      <c r="ZT401" s="16" t="s">
        <v>8705</v>
      </c>
      <c r="ZU401" s="16" t="s">
        <v>8706</v>
      </c>
      <c r="ZV401" s="16" t="s">
        <v>487</v>
      </c>
      <c r="ZW401" s="16" t="s">
        <v>843</v>
      </c>
      <c r="ZX401" s="16" t="s">
        <v>844</v>
      </c>
      <c r="ZY401" s="16" t="s">
        <v>844</v>
      </c>
      <c r="ZZ401" s="16" t="s">
        <v>843</v>
      </c>
      <c r="AAA401" s="16" t="s">
        <v>843</v>
      </c>
      <c r="AAB401" s="16" t="s">
        <v>843</v>
      </c>
      <c r="AAC401" s="16">
        <v>0</v>
      </c>
      <c r="AAD401" s="16" t="s">
        <v>844</v>
      </c>
      <c r="AAE401" s="16" t="s">
        <v>843</v>
      </c>
      <c r="AAF401" s="16" t="s">
        <v>843</v>
      </c>
      <c r="AAG401" s="16" t="s">
        <v>843</v>
      </c>
      <c r="AAH401" s="16" t="s">
        <v>843</v>
      </c>
      <c r="AAI401" s="16" t="s">
        <v>843</v>
      </c>
      <c r="AAJ401" s="16" t="s">
        <v>600</v>
      </c>
      <c r="AAK401" s="16" t="s">
        <v>639</v>
      </c>
      <c r="AAL401" s="16" t="s">
        <v>905</v>
      </c>
      <c r="AAM401" s="16" t="s">
        <v>663</v>
      </c>
      <c r="AAN401" s="16" t="s">
        <v>8707</v>
      </c>
      <c r="AAO401" s="16" t="s">
        <v>1018</v>
      </c>
      <c r="AAP401" s="16" t="s">
        <v>8708</v>
      </c>
      <c r="AAT401" s="16" t="s">
        <v>782</v>
      </c>
      <c r="AAU401" s="16" t="s">
        <v>782</v>
      </c>
      <c r="AAW401" s="16" t="s">
        <v>782</v>
      </c>
      <c r="AAX401" s="16" t="s">
        <v>843</v>
      </c>
      <c r="AAY401" s="16" t="s">
        <v>8710</v>
      </c>
      <c r="AAZ401" s="16" t="s">
        <v>782</v>
      </c>
      <c r="ABA401" s="16" t="s">
        <v>783</v>
      </c>
      <c r="ABB401" s="16" t="s">
        <v>783</v>
      </c>
      <c r="ABC401" s="16" t="s">
        <v>783</v>
      </c>
      <c r="ABD401" s="16" t="s">
        <v>783</v>
      </c>
      <c r="ABE401" s="16" t="s">
        <v>783</v>
      </c>
      <c r="ABF401" s="16" t="s">
        <v>782</v>
      </c>
      <c r="ABG401" s="16" t="s">
        <v>782</v>
      </c>
      <c r="ABH401" s="16" t="s">
        <v>782</v>
      </c>
      <c r="ABI401" s="16" t="s">
        <v>783</v>
      </c>
      <c r="ABJ401" s="16" t="s">
        <v>783</v>
      </c>
      <c r="ABK401" s="16" t="s">
        <v>782</v>
      </c>
      <c r="ABL401" s="16" t="s">
        <v>8728</v>
      </c>
      <c r="ABM401" s="16" t="s">
        <v>843</v>
      </c>
      <c r="ABN401" s="16" t="s">
        <v>1033</v>
      </c>
      <c r="ABO401" s="16" t="s">
        <v>486</v>
      </c>
      <c r="ABP401" s="16" t="s">
        <v>972</v>
      </c>
      <c r="ABQ401" s="16" t="s">
        <v>4324</v>
      </c>
      <c r="ABR401" s="16" t="s">
        <v>470</v>
      </c>
      <c r="ABS401" s="16" t="s">
        <v>445</v>
      </c>
      <c r="ABT401" s="16" t="s">
        <v>844</v>
      </c>
      <c r="ABU401" s="16" t="s">
        <v>844</v>
      </c>
      <c r="ABV401" s="16" t="s">
        <v>487</v>
      </c>
      <c r="ABW401" s="16" t="s">
        <v>486</v>
      </c>
      <c r="ABX401" s="16" t="s">
        <v>892</v>
      </c>
      <c r="ABY401" s="16" t="s">
        <v>486</v>
      </c>
      <c r="ABZ401" s="16" t="s">
        <v>486</v>
      </c>
      <c r="ACA401" s="16" t="s">
        <v>761</v>
      </c>
      <c r="ACB401" s="16" t="s">
        <v>768</v>
      </c>
      <c r="ACC401" s="16" t="s">
        <v>737</v>
      </c>
      <c r="ACD401" s="16" t="s">
        <v>486</v>
      </c>
      <c r="ACE401" s="16" t="s">
        <v>486</v>
      </c>
      <c r="ACG401" s="16" t="s">
        <v>1014</v>
      </c>
      <c r="ACH401" s="16" t="s">
        <v>1009</v>
      </c>
      <c r="ACI401" s="16" t="s">
        <v>462</v>
      </c>
      <c r="ACJ401" s="16">
        <v>1.1910000000000001</v>
      </c>
      <c r="ACK401" s="16" t="s">
        <v>478</v>
      </c>
      <c r="ACL401" s="16" t="s">
        <v>740</v>
      </c>
      <c r="ACM401" s="16" t="s">
        <v>1188</v>
      </c>
      <c r="ACN401" s="16" t="s">
        <v>1169</v>
      </c>
      <c r="ACO401" s="16" t="s">
        <v>1856</v>
      </c>
      <c r="ACQ401" s="16" t="s">
        <v>1201</v>
      </c>
      <c r="ACR401" s="16" t="s">
        <v>1645</v>
      </c>
      <c r="ACS401" s="16" t="s">
        <v>680</v>
      </c>
      <c r="ACT401" s="16" t="s">
        <v>1522</v>
      </c>
      <c r="ACU401" s="16" t="s">
        <v>836</v>
      </c>
      <c r="ACV401" s="16" t="s">
        <v>8756</v>
      </c>
      <c r="ACW401" s="16" t="s">
        <v>445</v>
      </c>
      <c r="ACX401" s="16" t="s">
        <v>1914</v>
      </c>
      <c r="ACY401" s="16" t="s">
        <v>1949</v>
      </c>
      <c r="ACZ401" s="16">
        <v>1</v>
      </c>
      <c r="ADA401" s="16">
        <v>0</v>
      </c>
      <c r="ADB401" s="16">
        <v>1</v>
      </c>
      <c r="ADC401" s="16">
        <v>1</v>
      </c>
      <c r="ADD401" s="16">
        <v>1</v>
      </c>
      <c r="ADE401" s="16" t="s">
        <v>9236</v>
      </c>
      <c r="ADF401" s="16">
        <v>0</v>
      </c>
      <c r="ADG401" s="16" t="s">
        <v>486</v>
      </c>
      <c r="ADH401" s="16">
        <v>1</v>
      </c>
      <c r="ADI401" s="16" t="s">
        <v>486</v>
      </c>
      <c r="ADJ401" s="16" t="s">
        <v>1743</v>
      </c>
      <c r="ADK401" s="16" t="s">
        <v>1743</v>
      </c>
      <c r="ADL401" s="16" t="s">
        <v>13196</v>
      </c>
      <c r="ADM401" s="16" t="s">
        <v>13194</v>
      </c>
      <c r="ADN401" s="16" t="s">
        <v>1764</v>
      </c>
      <c r="ADO401" s="16" t="s">
        <v>1766</v>
      </c>
      <c r="ADP401" s="16" t="s">
        <v>13196</v>
      </c>
      <c r="ADQ401" s="16" t="s">
        <v>13194</v>
      </c>
      <c r="ADR401" s="16" t="s">
        <v>13194</v>
      </c>
      <c r="ADS401" s="16" t="s">
        <v>13194</v>
      </c>
      <c r="ADY401" s="16" t="s">
        <v>1063</v>
      </c>
      <c r="AEB401" s="16">
        <v>8300</v>
      </c>
      <c r="AEE401" s="16" t="s">
        <v>952</v>
      </c>
      <c r="AEI401" s="16">
        <v>3000</v>
      </c>
      <c r="AEJ401" s="16">
        <v>3000</v>
      </c>
      <c r="AEK401" s="16">
        <v>500</v>
      </c>
      <c r="AEN401" s="16">
        <v>1000</v>
      </c>
      <c r="AEO401" s="16">
        <v>300</v>
      </c>
      <c r="AEP401" s="16">
        <v>500</v>
      </c>
    </row>
    <row r="402" spans="1:822" x14ac:dyDescent="0.25">
      <c r="A402" s="30">
        <v>45835</v>
      </c>
      <c r="B402" s="16" t="s">
        <v>10809</v>
      </c>
      <c r="C402" s="16" t="s">
        <v>867</v>
      </c>
      <c r="D402" s="16" t="s">
        <v>867</v>
      </c>
      <c r="E402" s="16">
        <v>31</v>
      </c>
      <c r="F402" s="16" t="s">
        <v>8153</v>
      </c>
      <c r="G402" s="16" t="s">
        <v>4113</v>
      </c>
      <c r="I402" s="16" t="s">
        <v>4162</v>
      </c>
      <c r="Z402" s="16" t="s">
        <v>993</v>
      </c>
      <c r="AA402" s="16" t="s">
        <v>470</v>
      </c>
      <c r="AB402" s="16">
        <v>3</v>
      </c>
      <c r="AC402" s="16" t="s">
        <v>1056</v>
      </c>
      <c r="AD402" s="16" t="s">
        <v>843</v>
      </c>
      <c r="AE402" s="16" t="s">
        <v>844</v>
      </c>
      <c r="AF402" s="16" t="s">
        <v>1056</v>
      </c>
      <c r="AG402" s="16" t="s">
        <v>843</v>
      </c>
      <c r="AH402" s="16" t="s">
        <v>1056</v>
      </c>
      <c r="AI402" s="16" t="s">
        <v>844</v>
      </c>
      <c r="AJ402" s="16" t="s">
        <v>843</v>
      </c>
      <c r="AK402" s="16" t="s">
        <v>843</v>
      </c>
      <c r="AM402" s="16" t="s">
        <v>737</v>
      </c>
      <c r="AN402" s="16" t="s">
        <v>759</v>
      </c>
      <c r="AP402" s="16" t="s">
        <v>775</v>
      </c>
      <c r="AR402" s="16" t="s">
        <v>6907</v>
      </c>
      <c r="BB402" s="16">
        <v>3</v>
      </c>
      <c r="BC402" s="16" t="s">
        <v>7878</v>
      </c>
      <c r="BE402" s="16" t="s">
        <v>5098</v>
      </c>
      <c r="BV402" s="16" t="s">
        <v>4433</v>
      </c>
      <c r="BW402" s="16" t="s">
        <v>844</v>
      </c>
      <c r="BX402" s="16" t="s">
        <v>843</v>
      </c>
      <c r="BY402" s="16" t="s">
        <v>843</v>
      </c>
      <c r="BZ402" s="16" t="s">
        <v>843</v>
      </c>
      <c r="CA402" s="16" t="s">
        <v>843</v>
      </c>
      <c r="CB402" s="16" t="s">
        <v>843</v>
      </c>
      <c r="CC402" s="16" t="s">
        <v>843</v>
      </c>
      <c r="CD402" s="16" t="s">
        <v>843</v>
      </c>
      <c r="CE402" s="16" t="s">
        <v>843</v>
      </c>
      <c r="CF402" s="16" t="s">
        <v>843</v>
      </c>
      <c r="CG402" s="16" t="s">
        <v>843</v>
      </c>
      <c r="CH402" s="16" t="s">
        <v>843</v>
      </c>
      <c r="CI402" s="16" t="s">
        <v>843</v>
      </c>
      <c r="CJ402" s="16" t="s">
        <v>843</v>
      </c>
      <c r="CK402" s="16" t="s">
        <v>843</v>
      </c>
      <c r="CP402" s="16" t="s">
        <v>867</v>
      </c>
      <c r="CQ402" s="16" t="s">
        <v>9028</v>
      </c>
      <c r="CR402" s="16" t="s">
        <v>844</v>
      </c>
      <c r="CS402" s="16" t="s">
        <v>843</v>
      </c>
      <c r="CT402" s="16" t="s">
        <v>844</v>
      </c>
      <c r="CU402" s="16" t="s">
        <v>843</v>
      </c>
      <c r="CV402" s="16" t="s">
        <v>843</v>
      </c>
      <c r="CW402" s="16" t="s">
        <v>843</v>
      </c>
      <c r="CX402" s="16" t="s">
        <v>843</v>
      </c>
      <c r="CY402" s="16" t="s">
        <v>843</v>
      </c>
      <c r="CZ402" s="16" t="s">
        <v>843</v>
      </c>
      <c r="DA402" s="16" t="s">
        <v>5184</v>
      </c>
      <c r="DX402" s="16" t="s">
        <v>867</v>
      </c>
      <c r="DY402" s="16" t="s">
        <v>867</v>
      </c>
      <c r="GC402" s="16" t="s">
        <v>5347</v>
      </c>
      <c r="GF402" s="16" t="s">
        <v>867</v>
      </c>
      <c r="GG402" s="16" t="s">
        <v>867</v>
      </c>
      <c r="GV402" s="16" t="s">
        <v>9238</v>
      </c>
      <c r="GW402" s="16" t="s">
        <v>843</v>
      </c>
      <c r="GX402" s="16" t="s">
        <v>844</v>
      </c>
      <c r="GY402" s="16" t="s">
        <v>843</v>
      </c>
      <c r="GZ402" s="16" t="s">
        <v>844</v>
      </c>
      <c r="HA402" s="16" t="s">
        <v>843</v>
      </c>
      <c r="HB402" s="16" t="s">
        <v>843</v>
      </c>
      <c r="HC402" s="16" t="s">
        <v>843</v>
      </c>
      <c r="HD402" s="16" t="s">
        <v>843</v>
      </c>
      <c r="HE402" s="16" t="s">
        <v>843</v>
      </c>
      <c r="HF402" s="16" t="s">
        <v>843</v>
      </c>
      <c r="HH402" s="16" t="s">
        <v>5456</v>
      </c>
      <c r="HK402" s="16" t="s">
        <v>867</v>
      </c>
      <c r="HL402" s="16" t="s">
        <v>7664</v>
      </c>
      <c r="HM402" s="16" t="s">
        <v>865</v>
      </c>
      <c r="HZ402" s="16" t="s">
        <v>7944</v>
      </c>
      <c r="KE402" s="16" t="s">
        <v>5582</v>
      </c>
      <c r="KG402" s="16" t="s">
        <v>7015</v>
      </c>
      <c r="KH402" s="16" t="s">
        <v>7033</v>
      </c>
      <c r="KI402" s="16" t="s">
        <v>865</v>
      </c>
      <c r="LG402" s="16" t="s">
        <v>867</v>
      </c>
      <c r="LH402" s="16" t="s">
        <v>867</v>
      </c>
      <c r="LI402" s="16" t="s">
        <v>867</v>
      </c>
      <c r="LJ402" s="16" t="s">
        <v>867</v>
      </c>
      <c r="LK402" s="16" t="s">
        <v>867</v>
      </c>
      <c r="LL402" s="16" t="s">
        <v>5690</v>
      </c>
      <c r="LM402" s="16" t="s">
        <v>843</v>
      </c>
      <c r="LN402" s="16" t="s">
        <v>843</v>
      </c>
      <c r="LO402" s="16" t="s">
        <v>843</v>
      </c>
      <c r="LP402" s="16" t="s">
        <v>843</v>
      </c>
      <c r="LQ402" s="16" t="s">
        <v>843</v>
      </c>
      <c r="LR402" s="16" t="s">
        <v>843</v>
      </c>
      <c r="LS402" s="16" t="s">
        <v>843</v>
      </c>
      <c r="LT402" s="16" t="s">
        <v>843</v>
      </c>
      <c r="LU402" s="16" t="s">
        <v>843</v>
      </c>
      <c r="LV402" s="16" t="s">
        <v>843</v>
      </c>
      <c r="LW402" s="16" t="s">
        <v>843</v>
      </c>
      <c r="LX402" s="16" t="s">
        <v>844</v>
      </c>
      <c r="LY402" s="16" t="s">
        <v>843</v>
      </c>
      <c r="LZ402" s="16" t="s">
        <v>843</v>
      </c>
      <c r="MA402" s="16" t="s">
        <v>843</v>
      </c>
      <c r="MC402" s="16" t="s">
        <v>5694</v>
      </c>
      <c r="MD402" s="16" t="s">
        <v>844</v>
      </c>
      <c r="ME402" s="16" t="s">
        <v>843</v>
      </c>
      <c r="MF402" s="16" t="s">
        <v>843</v>
      </c>
      <c r="MG402" s="16" t="s">
        <v>843</v>
      </c>
      <c r="MH402" s="16" t="s">
        <v>843</v>
      </c>
      <c r="MI402" s="16" t="s">
        <v>843</v>
      </c>
      <c r="MJ402" s="16" t="s">
        <v>843</v>
      </c>
      <c r="MK402" s="16" t="s">
        <v>843</v>
      </c>
      <c r="ML402" s="16" t="s">
        <v>843</v>
      </c>
      <c r="MM402" s="16" t="s">
        <v>843</v>
      </c>
      <c r="MN402" s="16" t="s">
        <v>843</v>
      </c>
      <c r="MO402" s="16" t="s">
        <v>843</v>
      </c>
      <c r="MP402" s="16" t="s">
        <v>843</v>
      </c>
      <c r="MQ402" s="16" t="s">
        <v>843</v>
      </c>
      <c r="MR402" s="16" t="s">
        <v>843</v>
      </c>
      <c r="MS402" s="16" t="s">
        <v>843</v>
      </c>
      <c r="MT402" s="16" t="s">
        <v>843</v>
      </c>
      <c r="MU402" s="16" t="s">
        <v>843</v>
      </c>
      <c r="MV402" s="16" t="s">
        <v>843</v>
      </c>
      <c r="NS402" s="16" t="s">
        <v>5694</v>
      </c>
      <c r="NT402" s="16" t="s">
        <v>844</v>
      </c>
      <c r="NU402" s="16" t="s">
        <v>843</v>
      </c>
      <c r="NV402" s="16" t="s">
        <v>843</v>
      </c>
      <c r="NW402" s="16" t="s">
        <v>843</v>
      </c>
      <c r="NX402" s="16" t="s">
        <v>843</v>
      </c>
      <c r="NY402" s="16" t="s">
        <v>843</v>
      </c>
      <c r="NZ402" s="16" t="s">
        <v>843</v>
      </c>
      <c r="OA402" s="16" t="s">
        <v>843</v>
      </c>
      <c r="OB402" s="16" t="s">
        <v>843</v>
      </c>
      <c r="OC402" s="16" t="s">
        <v>843</v>
      </c>
      <c r="OD402" s="16" t="s">
        <v>843</v>
      </c>
      <c r="OE402" s="16" t="s">
        <v>843</v>
      </c>
      <c r="OF402" s="16" t="s">
        <v>843</v>
      </c>
      <c r="OG402" s="16" t="s">
        <v>843</v>
      </c>
      <c r="OH402" s="16" t="s">
        <v>843</v>
      </c>
      <c r="OI402" s="16" t="s">
        <v>843</v>
      </c>
      <c r="PC402" s="16" t="s">
        <v>865</v>
      </c>
      <c r="PD402" s="16" t="s">
        <v>865</v>
      </c>
      <c r="PY402" s="16" t="s">
        <v>865</v>
      </c>
      <c r="QP402" s="16" t="s">
        <v>865</v>
      </c>
      <c r="QR402" s="16" t="s">
        <v>867</v>
      </c>
      <c r="QT402" s="16" t="s">
        <v>867</v>
      </c>
      <c r="QV402" s="16" t="s">
        <v>864</v>
      </c>
      <c r="QX402" s="16" t="s">
        <v>864</v>
      </c>
      <c r="QY402" s="16" t="s">
        <v>867</v>
      </c>
      <c r="RD402" s="16" t="s">
        <v>865</v>
      </c>
      <c r="RF402" s="16" t="s">
        <v>865</v>
      </c>
      <c r="RH402" s="16" t="s">
        <v>865</v>
      </c>
      <c r="RJ402" s="16" t="s">
        <v>865</v>
      </c>
      <c r="RN402" s="16" t="s">
        <v>7720</v>
      </c>
      <c r="RP402" s="16" t="s">
        <v>867</v>
      </c>
      <c r="RR402" s="16" t="s">
        <v>867</v>
      </c>
      <c r="RT402" s="16" t="s">
        <v>867</v>
      </c>
      <c r="RV402" s="16" t="s">
        <v>867</v>
      </c>
      <c r="RX402" s="16" t="s">
        <v>7720</v>
      </c>
      <c r="RZ402" s="16" t="s">
        <v>7720</v>
      </c>
      <c r="SQ402" s="16" t="s">
        <v>867</v>
      </c>
      <c r="SS402" s="16" t="s">
        <v>7308</v>
      </c>
      <c r="ST402" s="16" t="s">
        <v>7764</v>
      </c>
      <c r="TN402" s="16">
        <v>6000</v>
      </c>
      <c r="TO402" s="16">
        <v>0</v>
      </c>
      <c r="TP402" s="16">
        <v>2000</v>
      </c>
      <c r="TQ402" s="16">
        <v>300</v>
      </c>
      <c r="TR402" s="16">
        <v>500</v>
      </c>
      <c r="TS402" s="16">
        <v>200</v>
      </c>
      <c r="TT402" s="16">
        <v>0</v>
      </c>
      <c r="TU402" s="16">
        <v>350</v>
      </c>
      <c r="TV402" s="16">
        <v>0</v>
      </c>
      <c r="TW402" s="16">
        <v>0</v>
      </c>
      <c r="TX402" s="16">
        <v>0</v>
      </c>
      <c r="TZ402" s="16" t="s">
        <v>7367</v>
      </c>
      <c r="UA402" s="16" t="s">
        <v>10810</v>
      </c>
      <c r="UB402" s="16">
        <v>0</v>
      </c>
      <c r="UC402" s="16" t="s">
        <v>844</v>
      </c>
      <c r="UD402" s="16" t="s">
        <v>844</v>
      </c>
      <c r="UE402" s="16" t="s">
        <v>843</v>
      </c>
      <c r="UF402" s="16" t="s">
        <v>844</v>
      </c>
      <c r="UG402" s="16" t="s">
        <v>843</v>
      </c>
      <c r="UH402" s="16" t="s">
        <v>843</v>
      </c>
      <c r="UL402" s="16">
        <v>7000</v>
      </c>
      <c r="US402" s="16" t="s">
        <v>5992</v>
      </c>
      <c r="UT402" s="16" t="s">
        <v>843</v>
      </c>
      <c r="UU402" s="16" t="s">
        <v>844</v>
      </c>
      <c r="UV402" s="16" t="s">
        <v>843</v>
      </c>
      <c r="UW402" s="16" t="s">
        <v>843</v>
      </c>
      <c r="UX402" s="16" t="s">
        <v>843</v>
      </c>
      <c r="UY402" s="16" t="s">
        <v>843</v>
      </c>
      <c r="UZ402" s="16" t="s">
        <v>843</v>
      </c>
      <c r="VA402" s="16" t="s">
        <v>843</v>
      </c>
      <c r="VB402" s="16" t="s">
        <v>843</v>
      </c>
      <c r="VC402" s="16" t="s">
        <v>843</v>
      </c>
      <c r="VD402" s="16" t="s">
        <v>843</v>
      </c>
      <c r="VE402" s="16" t="s">
        <v>843</v>
      </c>
      <c r="VF402" s="16" t="s">
        <v>843</v>
      </c>
      <c r="VG402" s="16" t="s">
        <v>843</v>
      </c>
      <c r="VJ402" s="16">
        <v>1000</v>
      </c>
      <c r="VX402" s="16" t="s">
        <v>6028</v>
      </c>
      <c r="VY402" s="16" t="s">
        <v>844</v>
      </c>
      <c r="VZ402" s="16" t="s">
        <v>843</v>
      </c>
      <c r="WA402" s="16" t="s">
        <v>843</v>
      </c>
      <c r="WB402" s="16" t="s">
        <v>843</v>
      </c>
      <c r="WC402" s="16" t="s">
        <v>843</v>
      </c>
      <c r="WD402" s="16" t="s">
        <v>843</v>
      </c>
      <c r="WE402" s="16" t="s">
        <v>843</v>
      </c>
      <c r="WF402" s="16" t="s">
        <v>843</v>
      </c>
      <c r="WH402" s="16">
        <v>3250</v>
      </c>
      <c r="WO402" s="16" t="s">
        <v>6926</v>
      </c>
      <c r="YN402" s="16" t="s">
        <v>7040</v>
      </c>
      <c r="YP402" s="16" t="s">
        <v>7981</v>
      </c>
      <c r="YR402" s="16" t="s">
        <v>10811</v>
      </c>
      <c r="YS402" s="16" t="s">
        <v>10812</v>
      </c>
      <c r="YT402" s="16" t="s">
        <v>8694</v>
      </c>
      <c r="YU402" s="16" t="s">
        <v>10813</v>
      </c>
      <c r="YV402" s="16" t="s">
        <v>8696</v>
      </c>
      <c r="YW402" s="16" t="s">
        <v>844</v>
      </c>
      <c r="YX402" s="16" t="s">
        <v>8696</v>
      </c>
      <c r="YY402" s="16" t="s">
        <v>843</v>
      </c>
      <c r="YZ402" s="16" t="s">
        <v>843</v>
      </c>
      <c r="ZA402" s="16" t="s">
        <v>843</v>
      </c>
      <c r="ZB402" s="16">
        <v>9350</v>
      </c>
      <c r="ZC402" s="16" t="s">
        <v>9253</v>
      </c>
      <c r="ZD402" s="16" t="s">
        <v>843</v>
      </c>
      <c r="ZE402" s="16" t="s">
        <v>9018</v>
      </c>
      <c r="ZF402" s="16" t="s">
        <v>8752</v>
      </c>
      <c r="ZG402" s="16" t="s">
        <v>8723</v>
      </c>
      <c r="ZH402" s="16" t="s">
        <v>8701</v>
      </c>
      <c r="ZI402" s="16" t="s">
        <v>8778</v>
      </c>
      <c r="ZJ402" s="16" t="s">
        <v>843</v>
      </c>
      <c r="ZK402" s="16" t="s">
        <v>843</v>
      </c>
      <c r="ZL402" s="16" t="s">
        <v>8699</v>
      </c>
      <c r="ZM402" s="16" t="s">
        <v>843</v>
      </c>
      <c r="ZN402" s="16" t="s">
        <v>8725</v>
      </c>
      <c r="ZO402" s="16" t="s">
        <v>487</v>
      </c>
      <c r="ZP402" s="16" t="s">
        <v>487</v>
      </c>
      <c r="ZQ402" s="16" t="s">
        <v>487</v>
      </c>
      <c r="ZR402" s="16" t="s">
        <v>487</v>
      </c>
      <c r="ZS402" s="16" t="s">
        <v>844</v>
      </c>
      <c r="ZT402" s="16" t="s">
        <v>8705</v>
      </c>
      <c r="ZU402" s="16" t="s">
        <v>8706</v>
      </c>
      <c r="ZV402" s="16" t="s">
        <v>487</v>
      </c>
      <c r="ZW402" s="16" t="s">
        <v>844</v>
      </c>
      <c r="ZX402" s="16" t="s">
        <v>1056</v>
      </c>
      <c r="ZY402" s="16" t="s">
        <v>1056</v>
      </c>
      <c r="ZZ402" s="16" t="s">
        <v>844</v>
      </c>
      <c r="AAA402" s="16" t="s">
        <v>843</v>
      </c>
      <c r="AAB402" s="16" t="s">
        <v>843</v>
      </c>
      <c r="AAC402" s="16">
        <v>1</v>
      </c>
      <c r="AAD402" s="16" t="s">
        <v>1056</v>
      </c>
      <c r="AAE402" s="16" t="s">
        <v>843</v>
      </c>
      <c r="AAF402" s="16" t="s">
        <v>843</v>
      </c>
      <c r="AAG402" s="16" t="s">
        <v>843</v>
      </c>
      <c r="AAH402" s="16" t="s">
        <v>843</v>
      </c>
      <c r="AAI402" s="16" t="s">
        <v>844</v>
      </c>
      <c r="AAJ402" s="16" t="s">
        <v>624</v>
      </c>
      <c r="AAK402" s="16" t="s">
        <v>633</v>
      </c>
      <c r="AAL402" s="16" t="s">
        <v>904</v>
      </c>
      <c r="AAM402" s="16" t="s">
        <v>663</v>
      </c>
      <c r="AAN402" s="16" t="s">
        <v>8840</v>
      </c>
      <c r="AAO402" s="16" t="s">
        <v>1018</v>
      </c>
      <c r="AAP402" s="16" t="s">
        <v>8708</v>
      </c>
      <c r="AAS402" s="16">
        <v>11250</v>
      </c>
      <c r="AAT402" s="16" t="s">
        <v>782</v>
      </c>
      <c r="AAU402" s="16" t="s">
        <v>782</v>
      </c>
      <c r="AAV402" s="16" t="s">
        <v>782</v>
      </c>
      <c r="AAW402" s="16" t="s">
        <v>782</v>
      </c>
      <c r="AAX402" s="16" t="s">
        <v>843</v>
      </c>
      <c r="AAY402" s="16" t="s">
        <v>8710</v>
      </c>
      <c r="AAZ402" s="16" t="s">
        <v>782</v>
      </c>
      <c r="ABB402" s="16" t="s">
        <v>782</v>
      </c>
      <c r="ABC402" s="16" t="s">
        <v>783</v>
      </c>
      <c r="ABD402" s="16" t="s">
        <v>783</v>
      </c>
      <c r="ABF402" s="16" t="s">
        <v>782</v>
      </c>
      <c r="ABG402" s="16" t="s">
        <v>782</v>
      </c>
      <c r="ABH402" s="16" t="s">
        <v>782</v>
      </c>
      <c r="ABI402" s="16" t="s">
        <v>782</v>
      </c>
      <c r="ABJ402" s="16" t="s">
        <v>783</v>
      </c>
      <c r="ABK402" s="16" t="s">
        <v>783</v>
      </c>
      <c r="ABL402" s="16" t="s">
        <v>8746</v>
      </c>
      <c r="ABM402" s="16" t="s">
        <v>1056</v>
      </c>
      <c r="ABN402" s="16" t="s">
        <v>1034</v>
      </c>
      <c r="ABP402" s="16" t="s">
        <v>972</v>
      </c>
      <c r="ABQ402" s="16" t="s">
        <v>4324</v>
      </c>
      <c r="ABR402" s="16" t="s">
        <v>470</v>
      </c>
      <c r="ABS402" s="16" t="s">
        <v>445</v>
      </c>
      <c r="ABT402" s="16" t="s">
        <v>8732</v>
      </c>
      <c r="ABU402" s="16" t="s">
        <v>1056</v>
      </c>
      <c r="ABV402" s="16" t="s">
        <v>487</v>
      </c>
      <c r="ABW402" s="16" t="s">
        <v>486</v>
      </c>
      <c r="ABX402" s="16" t="s">
        <v>892</v>
      </c>
      <c r="ABY402" s="16" t="s">
        <v>486</v>
      </c>
      <c r="ABZ402" s="16" t="s">
        <v>486</v>
      </c>
      <c r="ACA402" s="16" t="s">
        <v>759</v>
      </c>
      <c r="ACB402" s="16" t="s">
        <v>775</v>
      </c>
      <c r="ACC402" s="16" t="s">
        <v>737</v>
      </c>
      <c r="ACD402" s="16" t="s">
        <v>486</v>
      </c>
      <c r="ACE402" s="16" t="s">
        <v>486</v>
      </c>
      <c r="ACG402" s="16" t="s">
        <v>1014</v>
      </c>
      <c r="ACH402" s="16" t="s">
        <v>1009</v>
      </c>
      <c r="ACI402" s="16" t="s">
        <v>462</v>
      </c>
      <c r="ACJ402" s="16">
        <v>1.1910000000000001</v>
      </c>
      <c r="ACK402" s="16" t="s">
        <v>478</v>
      </c>
      <c r="ACL402" s="16" t="s">
        <v>738</v>
      </c>
      <c r="ACM402" s="16" t="s">
        <v>1188</v>
      </c>
      <c r="ACN402" s="16" t="s">
        <v>1169</v>
      </c>
      <c r="ACO402" s="16" t="s">
        <v>1856</v>
      </c>
      <c r="ACP402" s="16">
        <v>3250</v>
      </c>
      <c r="ACQ402" s="16" t="s">
        <v>1202</v>
      </c>
      <c r="ACR402" s="16" t="s">
        <v>1645</v>
      </c>
      <c r="ACS402" s="16" t="s">
        <v>669</v>
      </c>
      <c r="ACT402" s="16" t="s">
        <v>1522</v>
      </c>
      <c r="ACU402" s="16" t="s">
        <v>833</v>
      </c>
      <c r="ACV402" s="16" t="s">
        <v>8711</v>
      </c>
      <c r="ACW402" s="16" t="s">
        <v>445</v>
      </c>
      <c r="ACX402" s="16" t="s">
        <v>1916</v>
      </c>
      <c r="ACY402" s="16" t="s">
        <v>1947</v>
      </c>
      <c r="ACZ402" s="16">
        <v>1</v>
      </c>
      <c r="ADA402" s="16">
        <v>1</v>
      </c>
      <c r="ADB402" s="16">
        <v>1</v>
      </c>
      <c r="ADC402" s="16">
        <v>1</v>
      </c>
      <c r="ADD402" s="16">
        <v>1</v>
      </c>
      <c r="ADE402" s="16" t="s">
        <v>8712</v>
      </c>
      <c r="ADF402" s="16">
        <v>0</v>
      </c>
      <c r="ADG402" s="16" t="s">
        <v>486</v>
      </c>
      <c r="ADH402" s="16">
        <v>1</v>
      </c>
      <c r="ADI402" s="16" t="s">
        <v>486</v>
      </c>
      <c r="ADJ402" s="16" t="s">
        <v>1745</v>
      </c>
      <c r="ADK402" s="16" t="s">
        <v>13194</v>
      </c>
      <c r="ADL402" s="16" t="s">
        <v>1762</v>
      </c>
      <c r="ADM402" s="16" t="s">
        <v>13195</v>
      </c>
      <c r="ADN402" s="16" t="s">
        <v>13196</v>
      </c>
      <c r="ADO402" s="16" t="s">
        <v>13197</v>
      </c>
      <c r="ADP402" s="16" t="s">
        <v>13196</v>
      </c>
      <c r="ADQ402" s="16" t="s">
        <v>13194</v>
      </c>
      <c r="ADR402" s="16" t="s">
        <v>13194</v>
      </c>
      <c r="ADS402" s="16" t="s">
        <v>13194</v>
      </c>
      <c r="ADT402" s="16" t="s">
        <v>13195</v>
      </c>
      <c r="ADW402" s="16" t="s">
        <v>8729</v>
      </c>
      <c r="ADY402" s="16" t="s">
        <v>1063</v>
      </c>
      <c r="AEA402" s="16">
        <v>9350</v>
      </c>
      <c r="AEC402" s="16" t="s">
        <v>1063</v>
      </c>
      <c r="AED402" s="16">
        <v>3750</v>
      </c>
      <c r="AEE402" s="16" t="s">
        <v>952</v>
      </c>
      <c r="AEG402" s="16">
        <v>4250</v>
      </c>
      <c r="AEI402" s="16">
        <v>2000</v>
      </c>
      <c r="AEK402" s="16">
        <v>666.67</v>
      </c>
      <c r="AEL402" s="16">
        <v>100</v>
      </c>
      <c r="AEN402" s="16">
        <v>166.67</v>
      </c>
      <c r="AEO402" s="16">
        <v>66.67</v>
      </c>
      <c r="AEP402" s="16">
        <v>116.67</v>
      </c>
    </row>
    <row r="403" spans="1:822" x14ac:dyDescent="0.25">
      <c r="A403" s="30">
        <v>45835</v>
      </c>
      <c r="B403" s="16" t="s">
        <v>10814</v>
      </c>
      <c r="C403" s="16" t="s">
        <v>867</v>
      </c>
      <c r="D403" s="16" t="s">
        <v>867</v>
      </c>
      <c r="E403" s="16">
        <v>66</v>
      </c>
      <c r="F403" s="16" t="s">
        <v>8153</v>
      </c>
      <c r="G403" s="16" t="s">
        <v>4127</v>
      </c>
      <c r="I403" s="16" t="s">
        <v>4148</v>
      </c>
      <c r="Z403" s="16" t="s">
        <v>985</v>
      </c>
      <c r="AA403" s="16" t="s">
        <v>470</v>
      </c>
      <c r="AB403" s="16">
        <v>2</v>
      </c>
      <c r="AC403" s="16" t="s">
        <v>844</v>
      </c>
      <c r="AD403" s="16" t="s">
        <v>843</v>
      </c>
      <c r="AE403" s="16" t="s">
        <v>843</v>
      </c>
      <c r="AF403" s="16" t="s">
        <v>1056</v>
      </c>
      <c r="AG403" s="16" t="s">
        <v>843</v>
      </c>
      <c r="AH403" s="16" t="s">
        <v>1056</v>
      </c>
      <c r="AI403" s="16" t="s">
        <v>843</v>
      </c>
      <c r="AJ403" s="16" t="s">
        <v>843</v>
      </c>
      <c r="AK403" s="16" t="s">
        <v>843</v>
      </c>
      <c r="AM403" s="16" t="s">
        <v>736</v>
      </c>
      <c r="AN403" s="16" t="s">
        <v>759</v>
      </c>
      <c r="AP403" s="16" t="s">
        <v>774</v>
      </c>
      <c r="AR403" s="16" t="s">
        <v>6907</v>
      </c>
      <c r="BB403" s="16">
        <v>3</v>
      </c>
      <c r="BC403" s="16" t="s">
        <v>7878</v>
      </c>
      <c r="BE403" s="16" t="s">
        <v>5098</v>
      </c>
      <c r="BV403" s="16" t="s">
        <v>9274</v>
      </c>
      <c r="BW403" s="16" t="s">
        <v>843</v>
      </c>
      <c r="BX403" s="16" t="s">
        <v>843</v>
      </c>
      <c r="BY403" s="16" t="s">
        <v>844</v>
      </c>
      <c r="BZ403" s="16" t="s">
        <v>844</v>
      </c>
      <c r="CA403" s="16" t="s">
        <v>843</v>
      </c>
      <c r="CB403" s="16" t="s">
        <v>843</v>
      </c>
      <c r="CC403" s="16" t="s">
        <v>843</v>
      </c>
      <c r="CD403" s="16" t="s">
        <v>843</v>
      </c>
      <c r="CE403" s="16" t="s">
        <v>843</v>
      </c>
      <c r="CF403" s="16" t="s">
        <v>843</v>
      </c>
      <c r="CG403" s="16" t="s">
        <v>843</v>
      </c>
      <c r="CH403" s="16" t="s">
        <v>843</v>
      </c>
      <c r="CI403" s="16" t="s">
        <v>843</v>
      </c>
      <c r="CJ403" s="16" t="s">
        <v>843</v>
      </c>
      <c r="CK403" s="16" t="s">
        <v>843</v>
      </c>
      <c r="CP403" s="16" t="s">
        <v>867</v>
      </c>
      <c r="CQ403" s="16" t="s">
        <v>5191</v>
      </c>
      <c r="CR403" s="16" t="s">
        <v>844</v>
      </c>
      <c r="CS403" s="16" t="s">
        <v>843</v>
      </c>
      <c r="CT403" s="16" t="s">
        <v>843</v>
      </c>
      <c r="CU403" s="16" t="s">
        <v>843</v>
      </c>
      <c r="CV403" s="16" t="s">
        <v>843</v>
      </c>
      <c r="CW403" s="16" t="s">
        <v>843</v>
      </c>
      <c r="CX403" s="16" t="s">
        <v>843</v>
      </c>
      <c r="CY403" s="16" t="s">
        <v>843</v>
      </c>
      <c r="CZ403" s="16" t="s">
        <v>843</v>
      </c>
      <c r="DA403" s="16" t="s">
        <v>5184</v>
      </c>
      <c r="DX403" s="16" t="s">
        <v>867</v>
      </c>
      <c r="DY403" s="16" t="s">
        <v>865</v>
      </c>
      <c r="GC403" s="16" t="s">
        <v>2337</v>
      </c>
      <c r="GD403" s="16" t="s">
        <v>9150</v>
      </c>
      <c r="GF403" s="16" t="s">
        <v>867</v>
      </c>
      <c r="GG403" s="16" t="s">
        <v>867</v>
      </c>
      <c r="GV403" s="16" t="s">
        <v>5443</v>
      </c>
      <c r="GW403" s="16" t="s">
        <v>843</v>
      </c>
      <c r="GX403" s="16" t="s">
        <v>844</v>
      </c>
      <c r="GY403" s="16" t="s">
        <v>843</v>
      </c>
      <c r="GZ403" s="16" t="s">
        <v>843</v>
      </c>
      <c r="HA403" s="16" t="s">
        <v>843</v>
      </c>
      <c r="HB403" s="16" t="s">
        <v>843</v>
      </c>
      <c r="HC403" s="16" t="s">
        <v>843</v>
      </c>
      <c r="HD403" s="16" t="s">
        <v>843</v>
      </c>
      <c r="HE403" s="16" t="s">
        <v>843</v>
      </c>
      <c r="HF403" s="16" t="s">
        <v>843</v>
      </c>
      <c r="HH403" s="16" t="s">
        <v>5456</v>
      </c>
      <c r="HK403" s="16" t="s">
        <v>865</v>
      </c>
      <c r="HM403" s="16" t="s">
        <v>865</v>
      </c>
      <c r="HZ403" s="16" t="s">
        <v>7944</v>
      </c>
      <c r="KE403" s="16" t="s">
        <v>5585</v>
      </c>
      <c r="KG403" s="16" t="s">
        <v>7018</v>
      </c>
      <c r="KH403" s="16" t="s">
        <v>7033</v>
      </c>
      <c r="KI403" s="16" t="s">
        <v>865</v>
      </c>
      <c r="LG403" s="16" t="s">
        <v>867</v>
      </c>
      <c r="LH403" s="16" t="s">
        <v>865</v>
      </c>
      <c r="LI403" s="16" t="s">
        <v>867</v>
      </c>
      <c r="LJ403" s="16" t="s">
        <v>865</v>
      </c>
      <c r="LK403" s="16" t="s">
        <v>865</v>
      </c>
      <c r="LL403" s="16" t="s">
        <v>5657</v>
      </c>
      <c r="LM403" s="16" t="s">
        <v>844</v>
      </c>
      <c r="LN403" s="16" t="s">
        <v>843</v>
      </c>
      <c r="LO403" s="16" t="s">
        <v>843</v>
      </c>
      <c r="LP403" s="16" t="s">
        <v>843</v>
      </c>
      <c r="LQ403" s="16" t="s">
        <v>843</v>
      </c>
      <c r="LR403" s="16" t="s">
        <v>843</v>
      </c>
      <c r="LS403" s="16" t="s">
        <v>843</v>
      </c>
      <c r="LT403" s="16" t="s">
        <v>843</v>
      </c>
      <c r="LU403" s="16" t="s">
        <v>843</v>
      </c>
      <c r="LV403" s="16" t="s">
        <v>843</v>
      </c>
      <c r="LW403" s="16" t="s">
        <v>843</v>
      </c>
      <c r="LX403" s="16" t="s">
        <v>843</v>
      </c>
      <c r="LY403" s="16" t="s">
        <v>843</v>
      </c>
      <c r="LZ403" s="16" t="s">
        <v>843</v>
      </c>
      <c r="MA403" s="16" t="s">
        <v>843</v>
      </c>
      <c r="MC403" s="16" t="s">
        <v>5694</v>
      </c>
      <c r="MD403" s="16" t="s">
        <v>844</v>
      </c>
      <c r="ME403" s="16" t="s">
        <v>843</v>
      </c>
      <c r="MF403" s="16" t="s">
        <v>843</v>
      </c>
      <c r="MG403" s="16" t="s">
        <v>843</v>
      </c>
      <c r="MH403" s="16" t="s">
        <v>843</v>
      </c>
      <c r="MI403" s="16" t="s">
        <v>843</v>
      </c>
      <c r="MJ403" s="16" t="s">
        <v>843</v>
      </c>
      <c r="MK403" s="16" t="s">
        <v>843</v>
      </c>
      <c r="ML403" s="16" t="s">
        <v>843</v>
      </c>
      <c r="MM403" s="16" t="s">
        <v>843</v>
      </c>
      <c r="MN403" s="16" t="s">
        <v>843</v>
      </c>
      <c r="MO403" s="16" t="s">
        <v>843</v>
      </c>
      <c r="MP403" s="16" t="s">
        <v>843</v>
      </c>
      <c r="MQ403" s="16" t="s">
        <v>843</v>
      </c>
      <c r="MR403" s="16" t="s">
        <v>843</v>
      </c>
      <c r="MS403" s="16" t="s">
        <v>843</v>
      </c>
      <c r="MT403" s="16" t="s">
        <v>843</v>
      </c>
      <c r="MU403" s="16" t="s">
        <v>843</v>
      </c>
      <c r="MV403" s="16" t="s">
        <v>843</v>
      </c>
      <c r="PC403" s="16" t="s">
        <v>865</v>
      </c>
      <c r="PD403" s="16" t="s">
        <v>865</v>
      </c>
      <c r="PY403" s="16" t="s">
        <v>865</v>
      </c>
      <c r="QP403" s="16" t="s">
        <v>865</v>
      </c>
      <c r="QR403" s="16" t="s">
        <v>867</v>
      </c>
      <c r="QT403" s="16" t="s">
        <v>867</v>
      </c>
      <c r="QV403" s="16" t="s">
        <v>865</v>
      </c>
      <c r="QX403" s="16" t="s">
        <v>865</v>
      </c>
      <c r="QY403" s="16" t="s">
        <v>867</v>
      </c>
      <c r="RD403" s="16" t="s">
        <v>865</v>
      </c>
      <c r="RF403" s="16" t="s">
        <v>865</v>
      </c>
      <c r="RH403" s="16" t="s">
        <v>865</v>
      </c>
      <c r="RJ403" s="16" t="s">
        <v>865</v>
      </c>
      <c r="RN403" s="16" t="s">
        <v>7724</v>
      </c>
      <c r="RP403" s="16" t="s">
        <v>867</v>
      </c>
      <c r="RR403" s="16" t="s">
        <v>867</v>
      </c>
      <c r="RT403" s="16" t="s">
        <v>7720</v>
      </c>
      <c r="RV403" s="16" t="s">
        <v>867</v>
      </c>
      <c r="RX403" s="16" t="s">
        <v>7724</v>
      </c>
      <c r="RZ403" s="16" t="s">
        <v>867</v>
      </c>
      <c r="SQ403" s="16" t="s">
        <v>865</v>
      </c>
      <c r="SS403" s="16" t="s">
        <v>7308</v>
      </c>
      <c r="ST403" s="16" t="s">
        <v>7764</v>
      </c>
      <c r="TN403" s="16">
        <v>3000</v>
      </c>
      <c r="TO403" s="16">
        <v>0</v>
      </c>
      <c r="TP403" s="16">
        <v>500</v>
      </c>
      <c r="TQ403" s="16">
        <v>2000</v>
      </c>
      <c r="TR403" s="16">
        <v>1000</v>
      </c>
      <c r="TS403" s="16">
        <v>150</v>
      </c>
      <c r="TT403" s="16">
        <v>0</v>
      </c>
      <c r="TU403" s="16">
        <v>0</v>
      </c>
      <c r="TV403" s="16">
        <v>1500</v>
      </c>
      <c r="TW403" s="16">
        <v>0</v>
      </c>
      <c r="TX403" s="16">
        <v>0</v>
      </c>
      <c r="TZ403" s="16" t="s">
        <v>7364</v>
      </c>
      <c r="UA403" s="16" t="s">
        <v>8950</v>
      </c>
      <c r="UB403" s="16">
        <v>0</v>
      </c>
      <c r="UC403" s="16" t="s">
        <v>844</v>
      </c>
      <c r="UD403" s="16" t="s">
        <v>843</v>
      </c>
      <c r="UE403" s="16" t="s">
        <v>843</v>
      </c>
      <c r="UF403" s="16" t="s">
        <v>844</v>
      </c>
      <c r="UG403" s="16" t="s">
        <v>843</v>
      </c>
      <c r="UH403" s="16" t="s">
        <v>843</v>
      </c>
      <c r="UL403" s="16">
        <v>2000</v>
      </c>
      <c r="VX403" s="16" t="s">
        <v>6028</v>
      </c>
      <c r="VY403" s="16" t="s">
        <v>844</v>
      </c>
      <c r="VZ403" s="16" t="s">
        <v>843</v>
      </c>
      <c r="WA403" s="16" t="s">
        <v>843</v>
      </c>
      <c r="WB403" s="16" t="s">
        <v>843</v>
      </c>
      <c r="WC403" s="16" t="s">
        <v>843</v>
      </c>
      <c r="WD403" s="16" t="s">
        <v>843</v>
      </c>
      <c r="WE403" s="16" t="s">
        <v>843</v>
      </c>
      <c r="WF403" s="16" t="s">
        <v>843</v>
      </c>
      <c r="WH403" s="16">
        <v>3250</v>
      </c>
      <c r="WO403" s="16" t="s">
        <v>6920</v>
      </c>
      <c r="XD403" s="16" t="s">
        <v>6975</v>
      </c>
      <c r="XE403" s="16" t="s">
        <v>843</v>
      </c>
      <c r="XF403" s="16" t="s">
        <v>843</v>
      </c>
      <c r="XG403" s="16" t="s">
        <v>844</v>
      </c>
      <c r="XH403" s="16" t="s">
        <v>843</v>
      </c>
      <c r="XI403" s="16" t="s">
        <v>843</v>
      </c>
      <c r="XJ403" s="16" t="s">
        <v>843</v>
      </c>
      <c r="XK403" s="16" t="s">
        <v>843</v>
      </c>
      <c r="XL403" s="16" t="s">
        <v>843</v>
      </c>
      <c r="XM403" s="16" t="s">
        <v>843</v>
      </c>
      <c r="XN403" s="16" t="s">
        <v>843</v>
      </c>
      <c r="XO403" s="16" t="s">
        <v>843</v>
      </c>
      <c r="XP403" s="16" t="s">
        <v>843</v>
      </c>
      <c r="XQ403" s="16" t="s">
        <v>843</v>
      </c>
      <c r="YF403" s="16" t="s">
        <v>865</v>
      </c>
      <c r="YN403" s="16" t="s">
        <v>7046</v>
      </c>
      <c r="YP403" s="16" t="s">
        <v>7978</v>
      </c>
      <c r="YR403" s="16" t="s">
        <v>10815</v>
      </c>
      <c r="YS403" s="16" t="s">
        <v>10816</v>
      </c>
      <c r="YT403" s="16" t="s">
        <v>8694</v>
      </c>
      <c r="YU403" s="16" t="s">
        <v>10817</v>
      </c>
      <c r="YV403" s="16" t="s">
        <v>9148</v>
      </c>
      <c r="YW403" s="16" t="s">
        <v>844</v>
      </c>
      <c r="YX403" s="16" t="s">
        <v>9148</v>
      </c>
      <c r="YY403" s="16" t="s">
        <v>8995</v>
      </c>
      <c r="YZ403" s="16" t="s">
        <v>843</v>
      </c>
      <c r="ZA403" s="16" t="s">
        <v>843</v>
      </c>
      <c r="ZB403" s="16">
        <v>6900</v>
      </c>
      <c r="ZC403" s="16" t="s">
        <v>9119</v>
      </c>
      <c r="ZD403" s="16" t="s">
        <v>843</v>
      </c>
      <c r="ZE403" s="16" t="s">
        <v>10818</v>
      </c>
      <c r="ZF403" s="16" t="s">
        <v>8872</v>
      </c>
      <c r="ZG403" s="16" t="s">
        <v>8702</v>
      </c>
      <c r="ZH403" s="16" t="s">
        <v>8701</v>
      </c>
      <c r="ZI403" s="16" t="s">
        <v>8865</v>
      </c>
      <c r="ZJ403" s="16" t="s">
        <v>843</v>
      </c>
      <c r="ZK403" s="16" t="s">
        <v>843</v>
      </c>
      <c r="ZL403" s="16" t="s">
        <v>843</v>
      </c>
      <c r="ZM403" s="16" t="s">
        <v>843</v>
      </c>
      <c r="ZN403" s="16" t="s">
        <v>8725</v>
      </c>
      <c r="ZO403" s="16" t="s">
        <v>487</v>
      </c>
      <c r="ZP403" s="16" t="s">
        <v>487</v>
      </c>
      <c r="ZQ403" s="16" t="s">
        <v>486</v>
      </c>
      <c r="ZR403" s="16" t="s">
        <v>486</v>
      </c>
      <c r="ZS403" s="16" t="s">
        <v>8874</v>
      </c>
      <c r="ZT403" s="16" t="s">
        <v>8705</v>
      </c>
      <c r="ZU403" s="16" t="s">
        <v>9092</v>
      </c>
      <c r="ZV403" s="16" t="s">
        <v>486</v>
      </c>
      <c r="ZW403" s="16" t="s">
        <v>843</v>
      </c>
      <c r="ZX403" s="16" t="s">
        <v>844</v>
      </c>
      <c r="ZY403" s="16" t="s">
        <v>1056</v>
      </c>
      <c r="ZZ403" s="16" t="s">
        <v>843</v>
      </c>
      <c r="AAA403" s="16" t="s">
        <v>844</v>
      </c>
      <c r="AAB403" s="16" t="s">
        <v>844</v>
      </c>
      <c r="AAC403" s="16">
        <v>1</v>
      </c>
      <c r="AAD403" s="16" t="s">
        <v>1056</v>
      </c>
      <c r="AAE403" s="16" t="s">
        <v>843</v>
      </c>
      <c r="AAF403" s="16" t="s">
        <v>843</v>
      </c>
      <c r="AAG403" s="16" t="s">
        <v>843</v>
      </c>
      <c r="AAH403" s="16" t="s">
        <v>843</v>
      </c>
      <c r="AAI403" s="16" t="s">
        <v>843</v>
      </c>
      <c r="AAJ403" s="16" t="s">
        <v>615</v>
      </c>
      <c r="AAK403" s="16" t="s">
        <v>639</v>
      </c>
      <c r="AAL403" s="16" t="s">
        <v>905</v>
      </c>
      <c r="AAM403" s="16" t="s">
        <v>660</v>
      </c>
      <c r="AAN403" s="16" t="s">
        <v>8707</v>
      </c>
      <c r="AAO403" s="16" t="s">
        <v>1019</v>
      </c>
      <c r="AAP403" s="16" t="s">
        <v>8708</v>
      </c>
      <c r="AAS403" s="16">
        <v>5250</v>
      </c>
      <c r="AAT403" s="16" t="s">
        <v>782</v>
      </c>
      <c r="AAU403" s="16" t="s">
        <v>782</v>
      </c>
      <c r="AAV403" s="16" t="s">
        <v>782</v>
      </c>
      <c r="AAW403" s="16" t="s">
        <v>782</v>
      </c>
      <c r="AAX403" s="16" t="s">
        <v>843</v>
      </c>
      <c r="AAY403" s="16" t="s">
        <v>8710</v>
      </c>
      <c r="AAZ403" s="16" t="s">
        <v>782</v>
      </c>
      <c r="ABA403" s="16" t="s">
        <v>783</v>
      </c>
      <c r="ABB403" s="16" t="s">
        <v>782</v>
      </c>
      <c r="ABC403" s="16" t="s">
        <v>783</v>
      </c>
      <c r="ABD403" s="16" t="s">
        <v>782</v>
      </c>
      <c r="ABE403" s="16" t="s">
        <v>783</v>
      </c>
      <c r="ABF403" s="16" t="s">
        <v>782</v>
      </c>
      <c r="ABG403" s="16" t="s">
        <v>782</v>
      </c>
      <c r="ABH403" s="16" t="s">
        <v>783</v>
      </c>
      <c r="ABI403" s="16" t="s">
        <v>782</v>
      </c>
      <c r="ABJ403" s="16" t="s">
        <v>782</v>
      </c>
      <c r="ABK403" s="16" t="s">
        <v>782</v>
      </c>
      <c r="ABL403" s="16" t="s">
        <v>8746</v>
      </c>
      <c r="ABM403" s="16" t="s">
        <v>843</v>
      </c>
      <c r="ABN403" s="16" t="s">
        <v>1034</v>
      </c>
      <c r="ABP403" s="16" t="s">
        <v>972</v>
      </c>
      <c r="ABQ403" s="16" t="s">
        <v>4354</v>
      </c>
      <c r="ABR403" s="16" t="s">
        <v>470</v>
      </c>
      <c r="ABS403" s="16" t="s">
        <v>457</v>
      </c>
      <c r="ABT403" s="16" t="s">
        <v>1056</v>
      </c>
      <c r="ABU403" s="16" t="s">
        <v>844</v>
      </c>
      <c r="ABV403" s="16" t="s">
        <v>487</v>
      </c>
      <c r="ABW403" s="16" t="s">
        <v>486</v>
      </c>
      <c r="ABX403" s="16" t="s">
        <v>892</v>
      </c>
      <c r="ABY403" s="16" t="s">
        <v>486</v>
      </c>
      <c r="ABZ403" s="16" t="s">
        <v>487</v>
      </c>
      <c r="ACA403" s="16" t="s">
        <v>759</v>
      </c>
      <c r="ACB403" s="16" t="s">
        <v>774</v>
      </c>
      <c r="ACC403" s="16" t="s">
        <v>736</v>
      </c>
      <c r="ACD403" s="16" t="s">
        <v>486</v>
      </c>
      <c r="ACE403" s="16" t="s">
        <v>486</v>
      </c>
      <c r="ACG403" s="16" t="s">
        <v>1014</v>
      </c>
      <c r="ACH403" s="16" t="s">
        <v>1009</v>
      </c>
      <c r="ACI403" s="16" t="s">
        <v>462</v>
      </c>
      <c r="ACJ403" s="16">
        <v>0.79400000000000004</v>
      </c>
      <c r="ACK403" s="16" t="s">
        <v>482</v>
      </c>
      <c r="ACL403" s="16" t="s">
        <v>738</v>
      </c>
      <c r="ACM403" s="16" t="s">
        <v>1190</v>
      </c>
      <c r="ACN403" s="16" t="s">
        <v>1169</v>
      </c>
      <c r="ACO403" s="16" t="s">
        <v>1856</v>
      </c>
      <c r="ACP403" s="16">
        <v>3250</v>
      </c>
      <c r="ACQ403" s="16" t="s">
        <v>1202</v>
      </c>
      <c r="ACR403" s="16" t="s">
        <v>1644</v>
      </c>
      <c r="ACS403" s="16" t="s">
        <v>680</v>
      </c>
      <c r="ACT403" s="16" t="s">
        <v>1521</v>
      </c>
      <c r="ACU403" s="16" t="s">
        <v>831</v>
      </c>
      <c r="ACV403" s="16" t="s">
        <v>8756</v>
      </c>
      <c r="ACW403" s="16" t="s">
        <v>878</v>
      </c>
      <c r="ACX403" s="16" t="s">
        <v>1916</v>
      </c>
      <c r="ACY403" s="16" t="s">
        <v>1947</v>
      </c>
      <c r="ACZ403" s="16">
        <v>1</v>
      </c>
      <c r="ADA403" s="16">
        <v>0</v>
      </c>
      <c r="ADB403" s="16">
        <v>1</v>
      </c>
      <c r="ADC403" s="16">
        <v>0</v>
      </c>
      <c r="ADD403" s="16">
        <v>0</v>
      </c>
      <c r="ADE403" s="16" t="s">
        <v>9056</v>
      </c>
      <c r="ADF403" s="16">
        <v>0</v>
      </c>
      <c r="ADG403" s="16" t="s">
        <v>486</v>
      </c>
      <c r="ADH403" s="16">
        <v>2</v>
      </c>
      <c r="ADI403" s="16" t="s">
        <v>486</v>
      </c>
      <c r="ADJ403" s="16" t="s">
        <v>1743</v>
      </c>
      <c r="ADK403" s="16" t="s">
        <v>13194</v>
      </c>
      <c r="ADL403" s="16" t="s">
        <v>13196</v>
      </c>
      <c r="ADM403" s="16" t="s">
        <v>1756</v>
      </c>
      <c r="ADN403" s="16" t="s">
        <v>1764</v>
      </c>
      <c r="ADO403" s="16" t="s">
        <v>13197</v>
      </c>
      <c r="ADP403" s="16" t="s">
        <v>13194</v>
      </c>
      <c r="ADQ403" s="16" t="s">
        <v>1751</v>
      </c>
      <c r="ADR403" s="16" t="s">
        <v>13194</v>
      </c>
      <c r="ADS403" s="16" t="s">
        <v>13194</v>
      </c>
      <c r="ADW403" s="16" t="s">
        <v>8729</v>
      </c>
      <c r="ADY403" s="16" t="s">
        <v>1062</v>
      </c>
      <c r="AEA403" s="16">
        <v>6900</v>
      </c>
      <c r="AEC403" s="16" t="s">
        <v>1062</v>
      </c>
      <c r="AED403" s="16">
        <v>2625</v>
      </c>
      <c r="AEE403" s="16" t="s">
        <v>952</v>
      </c>
      <c r="AEG403" s="16">
        <v>3250</v>
      </c>
      <c r="AEI403" s="16">
        <v>1500</v>
      </c>
      <c r="AEK403" s="16">
        <v>250</v>
      </c>
      <c r="AEL403" s="16">
        <v>1000</v>
      </c>
      <c r="AEM403" s="16">
        <v>750</v>
      </c>
      <c r="AEN403" s="16">
        <v>500</v>
      </c>
      <c r="AEO403" s="16">
        <v>75</v>
      </c>
    </row>
    <row r="404" spans="1:822" x14ac:dyDescent="0.25">
      <c r="A404" s="30">
        <v>45835</v>
      </c>
      <c r="B404" s="16" t="s">
        <v>10819</v>
      </c>
      <c r="C404" s="16" t="s">
        <v>867</v>
      </c>
      <c r="D404" s="16" t="s">
        <v>867</v>
      </c>
      <c r="E404" s="16">
        <v>28</v>
      </c>
      <c r="F404" s="16" t="s">
        <v>8153</v>
      </c>
      <c r="G404" s="16" t="s">
        <v>4113</v>
      </c>
      <c r="I404" s="16" t="s">
        <v>4148</v>
      </c>
      <c r="Z404" s="16" t="s">
        <v>993</v>
      </c>
      <c r="AA404" s="16" t="s">
        <v>470</v>
      </c>
      <c r="AB404" s="16">
        <v>3</v>
      </c>
      <c r="AC404" s="16" t="s">
        <v>1056</v>
      </c>
      <c r="AD404" s="16" t="s">
        <v>843</v>
      </c>
      <c r="AE404" s="16" t="s">
        <v>844</v>
      </c>
      <c r="AF404" s="16" t="s">
        <v>1056</v>
      </c>
      <c r="AG404" s="16" t="s">
        <v>843</v>
      </c>
      <c r="AH404" s="16" t="s">
        <v>1056</v>
      </c>
      <c r="AI404" s="16" t="s">
        <v>844</v>
      </c>
      <c r="AJ404" s="16" t="s">
        <v>843</v>
      </c>
      <c r="AK404" s="16" t="s">
        <v>844</v>
      </c>
      <c r="AM404" s="16" t="s">
        <v>737</v>
      </c>
      <c r="AN404" s="16" t="s">
        <v>759</v>
      </c>
      <c r="AP404" s="16" t="s">
        <v>768</v>
      </c>
      <c r="AR404" s="16" t="s">
        <v>6910</v>
      </c>
      <c r="BB404" s="16">
        <v>2</v>
      </c>
      <c r="BC404" s="16" t="s">
        <v>7878</v>
      </c>
      <c r="BE404" s="16" t="s">
        <v>5101</v>
      </c>
      <c r="BV404" s="16" t="s">
        <v>4433</v>
      </c>
      <c r="BW404" s="16" t="s">
        <v>844</v>
      </c>
      <c r="BX404" s="16" t="s">
        <v>843</v>
      </c>
      <c r="BY404" s="16" t="s">
        <v>843</v>
      </c>
      <c r="BZ404" s="16" t="s">
        <v>843</v>
      </c>
      <c r="CA404" s="16" t="s">
        <v>843</v>
      </c>
      <c r="CB404" s="16" t="s">
        <v>843</v>
      </c>
      <c r="CC404" s="16" t="s">
        <v>843</v>
      </c>
      <c r="CD404" s="16" t="s">
        <v>843</v>
      </c>
      <c r="CE404" s="16" t="s">
        <v>843</v>
      </c>
      <c r="CF404" s="16" t="s">
        <v>843</v>
      </c>
      <c r="CG404" s="16" t="s">
        <v>843</v>
      </c>
      <c r="CH404" s="16" t="s">
        <v>843</v>
      </c>
      <c r="CI404" s="16" t="s">
        <v>843</v>
      </c>
      <c r="CJ404" s="16" t="s">
        <v>843</v>
      </c>
      <c r="CK404" s="16" t="s">
        <v>843</v>
      </c>
      <c r="CP404" s="16" t="s">
        <v>867</v>
      </c>
      <c r="CQ404" s="16" t="s">
        <v>9044</v>
      </c>
      <c r="CR404" s="16" t="s">
        <v>844</v>
      </c>
      <c r="CS404" s="16" t="s">
        <v>844</v>
      </c>
      <c r="CT404" s="16" t="s">
        <v>843</v>
      </c>
      <c r="CU404" s="16" t="s">
        <v>843</v>
      </c>
      <c r="CV404" s="16" t="s">
        <v>843</v>
      </c>
      <c r="CW404" s="16" t="s">
        <v>843</v>
      </c>
      <c r="CX404" s="16" t="s">
        <v>843</v>
      </c>
      <c r="CY404" s="16" t="s">
        <v>843</v>
      </c>
      <c r="CZ404" s="16" t="s">
        <v>843</v>
      </c>
      <c r="DA404" s="16" t="s">
        <v>5184</v>
      </c>
      <c r="DX404" s="16" t="s">
        <v>867</v>
      </c>
      <c r="DY404" s="16" t="s">
        <v>867</v>
      </c>
      <c r="GC404" s="16" t="s">
        <v>2337</v>
      </c>
      <c r="GD404" s="16" t="s">
        <v>9150</v>
      </c>
      <c r="GF404" s="16" t="s">
        <v>867</v>
      </c>
      <c r="GG404" s="16" t="s">
        <v>867</v>
      </c>
      <c r="GV404" s="16" t="s">
        <v>5443</v>
      </c>
      <c r="GW404" s="16" t="s">
        <v>843</v>
      </c>
      <c r="GX404" s="16" t="s">
        <v>844</v>
      </c>
      <c r="GY404" s="16" t="s">
        <v>843</v>
      </c>
      <c r="GZ404" s="16" t="s">
        <v>843</v>
      </c>
      <c r="HA404" s="16" t="s">
        <v>843</v>
      </c>
      <c r="HB404" s="16" t="s">
        <v>843</v>
      </c>
      <c r="HC404" s="16" t="s">
        <v>843</v>
      </c>
      <c r="HD404" s="16" t="s">
        <v>843</v>
      </c>
      <c r="HE404" s="16" t="s">
        <v>843</v>
      </c>
      <c r="HF404" s="16" t="s">
        <v>843</v>
      </c>
      <c r="HH404" s="16" t="s">
        <v>5456</v>
      </c>
      <c r="HK404" s="16" t="s">
        <v>865</v>
      </c>
      <c r="HM404" s="16" t="s">
        <v>865</v>
      </c>
      <c r="HZ404" s="16" t="s">
        <v>7944</v>
      </c>
      <c r="KE404" s="16" t="s">
        <v>5582</v>
      </c>
      <c r="KG404" s="16" t="s">
        <v>7018</v>
      </c>
      <c r="KH404" s="16" t="s">
        <v>7033</v>
      </c>
      <c r="KI404" s="16" t="s">
        <v>865</v>
      </c>
      <c r="LG404" s="16" t="s">
        <v>867</v>
      </c>
      <c r="LH404" s="16" t="s">
        <v>867</v>
      </c>
      <c r="LI404" s="16" t="s">
        <v>867</v>
      </c>
      <c r="LJ404" s="16" t="s">
        <v>867</v>
      </c>
      <c r="LK404" s="16" t="s">
        <v>867</v>
      </c>
      <c r="LL404" s="16" t="s">
        <v>5690</v>
      </c>
      <c r="LM404" s="16" t="s">
        <v>843</v>
      </c>
      <c r="LN404" s="16" t="s">
        <v>843</v>
      </c>
      <c r="LO404" s="16" t="s">
        <v>843</v>
      </c>
      <c r="LP404" s="16" t="s">
        <v>843</v>
      </c>
      <c r="LQ404" s="16" t="s">
        <v>843</v>
      </c>
      <c r="LR404" s="16" t="s">
        <v>843</v>
      </c>
      <c r="LS404" s="16" t="s">
        <v>843</v>
      </c>
      <c r="LT404" s="16" t="s">
        <v>843</v>
      </c>
      <c r="LU404" s="16" t="s">
        <v>843</v>
      </c>
      <c r="LV404" s="16" t="s">
        <v>843</v>
      </c>
      <c r="LW404" s="16" t="s">
        <v>843</v>
      </c>
      <c r="LX404" s="16" t="s">
        <v>844</v>
      </c>
      <c r="LY404" s="16" t="s">
        <v>843</v>
      </c>
      <c r="LZ404" s="16" t="s">
        <v>843</v>
      </c>
      <c r="MA404" s="16" t="s">
        <v>843</v>
      </c>
      <c r="MC404" s="16" t="s">
        <v>5694</v>
      </c>
      <c r="MD404" s="16" t="s">
        <v>844</v>
      </c>
      <c r="ME404" s="16" t="s">
        <v>843</v>
      </c>
      <c r="MF404" s="16" t="s">
        <v>843</v>
      </c>
      <c r="MG404" s="16" t="s">
        <v>843</v>
      </c>
      <c r="MH404" s="16" t="s">
        <v>843</v>
      </c>
      <c r="MI404" s="16" t="s">
        <v>843</v>
      </c>
      <c r="MJ404" s="16" t="s">
        <v>843</v>
      </c>
      <c r="MK404" s="16" t="s">
        <v>843</v>
      </c>
      <c r="ML404" s="16" t="s">
        <v>843</v>
      </c>
      <c r="MM404" s="16" t="s">
        <v>843</v>
      </c>
      <c r="MN404" s="16" t="s">
        <v>843</v>
      </c>
      <c r="MO404" s="16" t="s">
        <v>843</v>
      </c>
      <c r="MP404" s="16" t="s">
        <v>843</v>
      </c>
      <c r="MQ404" s="16" t="s">
        <v>843</v>
      </c>
      <c r="MR404" s="16" t="s">
        <v>843</v>
      </c>
      <c r="MS404" s="16" t="s">
        <v>843</v>
      </c>
      <c r="MT404" s="16" t="s">
        <v>843</v>
      </c>
      <c r="MU404" s="16" t="s">
        <v>843</v>
      </c>
      <c r="MV404" s="16" t="s">
        <v>843</v>
      </c>
      <c r="NS404" s="16" t="s">
        <v>5694</v>
      </c>
      <c r="NT404" s="16" t="s">
        <v>844</v>
      </c>
      <c r="NU404" s="16" t="s">
        <v>843</v>
      </c>
      <c r="NV404" s="16" t="s">
        <v>843</v>
      </c>
      <c r="NW404" s="16" t="s">
        <v>843</v>
      </c>
      <c r="NX404" s="16" t="s">
        <v>843</v>
      </c>
      <c r="NY404" s="16" t="s">
        <v>843</v>
      </c>
      <c r="NZ404" s="16" t="s">
        <v>843</v>
      </c>
      <c r="OA404" s="16" t="s">
        <v>843</v>
      </c>
      <c r="OB404" s="16" t="s">
        <v>843</v>
      </c>
      <c r="OC404" s="16" t="s">
        <v>843</v>
      </c>
      <c r="OD404" s="16" t="s">
        <v>843</v>
      </c>
      <c r="OE404" s="16" t="s">
        <v>843</v>
      </c>
      <c r="OF404" s="16" t="s">
        <v>843</v>
      </c>
      <c r="OG404" s="16" t="s">
        <v>843</v>
      </c>
      <c r="OH404" s="16" t="s">
        <v>843</v>
      </c>
      <c r="OI404" s="16" t="s">
        <v>843</v>
      </c>
      <c r="PC404" s="16" t="s">
        <v>865</v>
      </c>
      <c r="PD404" s="16" t="s">
        <v>865</v>
      </c>
      <c r="PY404" s="16" t="s">
        <v>865</v>
      </c>
      <c r="QP404" s="16" t="s">
        <v>865</v>
      </c>
      <c r="QR404" s="16" t="s">
        <v>867</v>
      </c>
      <c r="QT404" s="16" t="s">
        <v>867</v>
      </c>
      <c r="QV404" s="16" t="s">
        <v>865</v>
      </c>
      <c r="QX404" s="16" t="s">
        <v>865</v>
      </c>
      <c r="QY404" s="16" t="s">
        <v>867</v>
      </c>
      <c r="RD404" s="16" t="s">
        <v>7708</v>
      </c>
      <c r="RF404" s="16" t="s">
        <v>865</v>
      </c>
      <c r="RH404" s="16" t="s">
        <v>865</v>
      </c>
      <c r="RJ404" s="16" t="s">
        <v>865</v>
      </c>
      <c r="RN404" s="16" t="s">
        <v>7724</v>
      </c>
      <c r="RP404" s="16" t="s">
        <v>867</v>
      </c>
      <c r="RR404" s="16" t="s">
        <v>7720</v>
      </c>
      <c r="RT404" s="16" t="s">
        <v>7720</v>
      </c>
      <c r="RV404" s="16" t="s">
        <v>7720</v>
      </c>
      <c r="RX404" s="16" t="s">
        <v>7724</v>
      </c>
      <c r="RZ404" s="16" t="s">
        <v>867</v>
      </c>
      <c r="SQ404" s="16" t="s">
        <v>867</v>
      </c>
      <c r="SS404" s="16" t="s">
        <v>7296</v>
      </c>
      <c r="ST404" s="16" t="s">
        <v>7761</v>
      </c>
      <c r="TN404" s="16">
        <v>2500</v>
      </c>
      <c r="TO404" s="16">
        <v>3200</v>
      </c>
      <c r="TP404" s="16">
        <v>1300</v>
      </c>
      <c r="TQ404" s="16">
        <v>200</v>
      </c>
      <c r="TR404" s="16">
        <v>500</v>
      </c>
      <c r="TS404" s="16">
        <v>200</v>
      </c>
      <c r="TT404" s="16">
        <v>0</v>
      </c>
      <c r="TU404" s="16">
        <v>200</v>
      </c>
      <c r="TW404" s="16">
        <v>0</v>
      </c>
      <c r="TZ404" s="16" t="s">
        <v>7364</v>
      </c>
      <c r="UA404" s="16" t="s">
        <v>8950</v>
      </c>
      <c r="UB404" s="16">
        <v>0</v>
      </c>
      <c r="UC404" s="16" t="s">
        <v>844</v>
      </c>
      <c r="UD404" s="16" t="s">
        <v>843</v>
      </c>
      <c r="UE404" s="16" t="s">
        <v>843</v>
      </c>
      <c r="UF404" s="16" t="s">
        <v>844</v>
      </c>
      <c r="UG404" s="16" t="s">
        <v>843</v>
      </c>
      <c r="UH404" s="16" t="s">
        <v>843</v>
      </c>
      <c r="UL404" s="16">
        <v>8500</v>
      </c>
      <c r="VX404" s="16" t="s">
        <v>9013</v>
      </c>
      <c r="VY404" s="16" t="s">
        <v>844</v>
      </c>
      <c r="VZ404" s="16" t="s">
        <v>843</v>
      </c>
      <c r="WA404" s="16" t="s">
        <v>843</v>
      </c>
      <c r="WB404" s="16" t="s">
        <v>843</v>
      </c>
      <c r="WC404" s="16" t="s">
        <v>844</v>
      </c>
      <c r="WD404" s="16" t="s">
        <v>843</v>
      </c>
      <c r="WE404" s="16" t="s">
        <v>843</v>
      </c>
      <c r="WF404" s="16" t="s">
        <v>843</v>
      </c>
      <c r="WH404" s="16">
        <v>3250</v>
      </c>
      <c r="WO404" s="16" t="s">
        <v>6917</v>
      </c>
      <c r="XD404" s="16" t="s">
        <v>6975</v>
      </c>
      <c r="XE404" s="16" t="s">
        <v>843</v>
      </c>
      <c r="XF404" s="16" t="s">
        <v>843</v>
      </c>
      <c r="XG404" s="16" t="s">
        <v>844</v>
      </c>
      <c r="XH404" s="16" t="s">
        <v>843</v>
      </c>
      <c r="XI404" s="16" t="s">
        <v>843</v>
      </c>
      <c r="XJ404" s="16" t="s">
        <v>843</v>
      </c>
      <c r="XK404" s="16" t="s">
        <v>843</v>
      </c>
      <c r="XL404" s="16" t="s">
        <v>843</v>
      </c>
      <c r="XM404" s="16" t="s">
        <v>843</v>
      </c>
      <c r="XN404" s="16" t="s">
        <v>843</v>
      </c>
      <c r="XO404" s="16" t="s">
        <v>843</v>
      </c>
      <c r="XP404" s="16" t="s">
        <v>843</v>
      </c>
      <c r="XQ404" s="16" t="s">
        <v>843</v>
      </c>
      <c r="YF404" s="16" t="s">
        <v>865</v>
      </c>
      <c r="YN404" s="16" t="s">
        <v>7040</v>
      </c>
      <c r="YP404" s="16" t="s">
        <v>7978</v>
      </c>
      <c r="YR404" s="16" t="s">
        <v>10820</v>
      </c>
      <c r="YS404" s="16" t="s">
        <v>10821</v>
      </c>
      <c r="YT404" s="16" t="s">
        <v>8694</v>
      </c>
      <c r="YU404" s="16" t="s">
        <v>10822</v>
      </c>
      <c r="YV404" s="16" t="s">
        <v>8696</v>
      </c>
      <c r="YW404" s="16" t="s">
        <v>844</v>
      </c>
      <c r="YX404" s="16" t="s">
        <v>8696</v>
      </c>
      <c r="YZ404" s="16" t="s">
        <v>843</v>
      </c>
      <c r="ZB404" s="16">
        <v>8100</v>
      </c>
      <c r="ZC404" s="16" t="s">
        <v>9017</v>
      </c>
      <c r="ZD404" s="16" t="s">
        <v>8832</v>
      </c>
      <c r="ZE404" s="16" t="s">
        <v>8735</v>
      </c>
      <c r="ZF404" s="16" t="s">
        <v>8701</v>
      </c>
      <c r="ZG404" s="16" t="s">
        <v>8739</v>
      </c>
      <c r="ZH404" s="16" t="s">
        <v>8701</v>
      </c>
      <c r="ZI404" s="16" t="s">
        <v>9042</v>
      </c>
      <c r="ZK404" s="16" t="s">
        <v>843</v>
      </c>
      <c r="ZL404" s="16" t="s">
        <v>8701</v>
      </c>
      <c r="ZM404" s="16" t="s">
        <v>843</v>
      </c>
      <c r="ZN404" s="16" t="s">
        <v>8725</v>
      </c>
      <c r="ZO404" s="16" t="s">
        <v>487</v>
      </c>
      <c r="ZP404" s="16" t="s">
        <v>487</v>
      </c>
      <c r="ZQ404" s="16" t="s">
        <v>487</v>
      </c>
      <c r="ZR404" s="16" t="s">
        <v>486</v>
      </c>
      <c r="ZS404" s="16" t="s">
        <v>8964</v>
      </c>
      <c r="ZT404" s="16" t="s">
        <v>8705</v>
      </c>
      <c r="ZU404" s="16" t="s">
        <v>8706</v>
      </c>
      <c r="ZV404" s="16" t="s">
        <v>487</v>
      </c>
      <c r="ZW404" s="16" t="s">
        <v>844</v>
      </c>
      <c r="ZX404" s="16" t="s">
        <v>1056</v>
      </c>
      <c r="ZY404" s="16" t="s">
        <v>1056</v>
      </c>
      <c r="ZZ404" s="16" t="s">
        <v>844</v>
      </c>
      <c r="AAA404" s="16" t="s">
        <v>843</v>
      </c>
      <c r="AAB404" s="16" t="s">
        <v>843</v>
      </c>
      <c r="AAC404" s="16">
        <v>1</v>
      </c>
      <c r="AAD404" s="16" t="s">
        <v>1056</v>
      </c>
      <c r="AAE404" s="16" t="s">
        <v>843</v>
      </c>
      <c r="AAF404" s="16" t="s">
        <v>843</v>
      </c>
      <c r="AAG404" s="16" t="s">
        <v>843</v>
      </c>
      <c r="AAH404" s="16" t="s">
        <v>843</v>
      </c>
      <c r="AAI404" s="16" t="s">
        <v>844</v>
      </c>
      <c r="AAJ404" s="16" t="s">
        <v>624</v>
      </c>
      <c r="AAK404" s="16" t="s">
        <v>633</v>
      </c>
      <c r="AAL404" s="16" t="s">
        <v>904</v>
      </c>
      <c r="AAM404" s="16" t="s">
        <v>663</v>
      </c>
      <c r="AAN404" s="16" t="s">
        <v>8707</v>
      </c>
      <c r="AAO404" s="16" t="s">
        <v>1018</v>
      </c>
      <c r="AAP404" s="16" t="s">
        <v>8708</v>
      </c>
      <c r="AAS404" s="16">
        <v>11750</v>
      </c>
      <c r="AAT404" s="16" t="s">
        <v>1068</v>
      </c>
      <c r="AAU404" s="16" t="s">
        <v>782</v>
      </c>
      <c r="AAV404" s="16" t="s">
        <v>782</v>
      </c>
      <c r="AAW404" s="16" t="s">
        <v>782</v>
      </c>
      <c r="AAX404" s="16" t="s">
        <v>844</v>
      </c>
      <c r="AAY404" s="16" t="s">
        <v>8727</v>
      </c>
      <c r="AAZ404" s="16" t="s">
        <v>782</v>
      </c>
      <c r="ABA404" s="16" t="s">
        <v>783</v>
      </c>
      <c r="ABB404" s="16" t="s">
        <v>782</v>
      </c>
      <c r="ABC404" s="16" t="s">
        <v>783</v>
      </c>
      <c r="ABD404" s="16" t="s">
        <v>782</v>
      </c>
      <c r="ABE404" s="16" t="s">
        <v>783</v>
      </c>
      <c r="ABF404" s="16" t="s">
        <v>782</v>
      </c>
      <c r="ABG404" s="16" t="s">
        <v>783</v>
      </c>
      <c r="ABH404" s="16" t="s">
        <v>783</v>
      </c>
      <c r="ABI404" s="16" t="s">
        <v>783</v>
      </c>
      <c r="ABJ404" s="16" t="s">
        <v>782</v>
      </c>
      <c r="ABK404" s="16" t="s">
        <v>782</v>
      </c>
      <c r="ABL404" s="16" t="s">
        <v>8728</v>
      </c>
      <c r="ABM404" s="16" t="s">
        <v>843</v>
      </c>
      <c r="ABN404" s="16" t="s">
        <v>1033</v>
      </c>
      <c r="ABO404" s="16" t="s">
        <v>486</v>
      </c>
      <c r="ABP404" s="16" t="s">
        <v>972</v>
      </c>
      <c r="ABQ404" s="16" t="s">
        <v>4324</v>
      </c>
      <c r="ABR404" s="16" t="s">
        <v>470</v>
      </c>
      <c r="ABS404" s="16" t="s">
        <v>445</v>
      </c>
      <c r="ABT404" s="16" t="s">
        <v>8732</v>
      </c>
      <c r="ABU404" s="16" t="s">
        <v>1056</v>
      </c>
      <c r="ABV404" s="16" t="s">
        <v>487</v>
      </c>
      <c r="ABW404" s="16" t="s">
        <v>486</v>
      </c>
      <c r="ABX404" s="16" t="s">
        <v>892</v>
      </c>
      <c r="ABY404" s="16" t="s">
        <v>486</v>
      </c>
      <c r="ABZ404" s="16" t="s">
        <v>486</v>
      </c>
      <c r="ACA404" s="16" t="s">
        <v>759</v>
      </c>
      <c r="ACB404" s="16" t="s">
        <v>768</v>
      </c>
      <c r="ACC404" s="16" t="s">
        <v>737</v>
      </c>
      <c r="ACD404" s="16" t="s">
        <v>487</v>
      </c>
      <c r="ACE404" s="16" t="s">
        <v>487</v>
      </c>
      <c r="ACG404" s="16" t="s">
        <v>1014</v>
      </c>
      <c r="ACH404" s="16" t="s">
        <v>1009</v>
      </c>
      <c r="ACI404" s="16" t="s">
        <v>462</v>
      </c>
      <c r="ACJ404" s="16">
        <v>1.1910000000000001</v>
      </c>
      <c r="ACK404" s="16" t="s">
        <v>478</v>
      </c>
      <c r="ACL404" s="16" t="s">
        <v>738</v>
      </c>
      <c r="ACM404" s="16" t="s">
        <v>1188</v>
      </c>
      <c r="ACN404" s="16" t="s">
        <v>1169</v>
      </c>
      <c r="ACO404" s="16" t="s">
        <v>1856</v>
      </c>
      <c r="ACP404" s="16">
        <v>3250</v>
      </c>
      <c r="ACQ404" s="16" t="s">
        <v>1202</v>
      </c>
      <c r="ACR404" s="16" t="s">
        <v>1645</v>
      </c>
      <c r="ACS404" s="16" t="s">
        <v>669</v>
      </c>
      <c r="ACT404" s="16" t="s">
        <v>1522</v>
      </c>
      <c r="ACX404" s="16" t="s">
        <v>1914</v>
      </c>
      <c r="ACY404" s="16" t="s">
        <v>1949</v>
      </c>
      <c r="ACZ404" s="16">
        <v>1</v>
      </c>
      <c r="ADA404" s="16">
        <v>1</v>
      </c>
      <c r="ADB404" s="16">
        <v>1</v>
      </c>
      <c r="ADC404" s="16">
        <v>1</v>
      </c>
      <c r="ADD404" s="16">
        <v>1</v>
      </c>
      <c r="ADE404" s="16" t="s">
        <v>8712</v>
      </c>
      <c r="ADF404" s="16">
        <v>0</v>
      </c>
      <c r="ADG404" s="16" t="s">
        <v>486</v>
      </c>
      <c r="ADH404" s="16">
        <v>3</v>
      </c>
      <c r="ADI404" s="16" t="s">
        <v>486</v>
      </c>
      <c r="ADJ404" s="16" t="s">
        <v>1743</v>
      </c>
      <c r="ADK404" s="16" t="s">
        <v>1750</v>
      </c>
      <c r="ADL404" s="16" t="s">
        <v>1761</v>
      </c>
      <c r="ADM404" s="16" t="s">
        <v>13195</v>
      </c>
      <c r="ADN404" s="16" t="s">
        <v>13196</v>
      </c>
      <c r="ADO404" s="16" t="s">
        <v>13197</v>
      </c>
      <c r="ADP404" s="16" t="s">
        <v>13196</v>
      </c>
      <c r="ADR404" s="16" t="s">
        <v>13194</v>
      </c>
      <c r="ADW404" s="16" t="s">
        <v>8729</v>
      </c>
      <c r="ADY404" s="16" t="s">
        <v>1063</v>
      </c>
      <c r="AEB404" s="16">
        <v>8100</v>
      </c>
      <c r="AEC404" s="16" t="s">
        <v>1063</v>
      </c>
      <c r="AED404" s="16">
        <v>3916.67</v>
      </c>
      <c r="AEE404" s="16" t="s">
        <v>952</v>
      </c>
      <c r="AEH404" s="16">
        <v>3250</v>
      </c>
      <c r="AEI404" s="16">
        <v>833.33</v>
      </c>
      <c r="AEJ404" s="16">
        <v>1066.67</v>
      </c>
      <c r="AEK404" s="16">
        <v>433.33</v>
      </c>
      <c r="AEL404" s="16">
        <v>66.67</v>
      </c>
      <c r="AEN404" s="16">
        <v>166.67</v>
      </c>
      <c r="AEO404" s="16">
        <v>66.67</v>
      </c>
      <c r="AEP404" s="16">
        <v>66.67</v>
      </c>
    </row>
    <row r="405" spans="1:822" x14ac:dyDescent="0.25">
      <c r="A405" s="30">
        <v>45835</v>
      </c>
      <c r="B405" s="16" t="s">
        <v>10823</v>
      </c>
      <c r="C405" s="16" t="s">
        <v>867</v>
      </c>
      <c r="D405" s="16" t="s">
        <v>867</v>
      </c>
      <c r="E405" s="16">
        <v>43</v>
      </c>
      <c r="F405" s="16" t="s">
        <v>8153</v>
      </c>
      <c r="G405" s="16" t="s">
        <v>4113</v>
      </c>
      <c r="I405" s="16" t="s">
        <v>4174</v>
      </c>
      <c r="Z405" s="16" t="s">
        <v>993</v>
      </c>
      <c r="AA405" s="16" t="s">
        <v>470</v>
      </c>
      <c r="AB405" s="16">
        <v>4</v>
      </c>
      <c r="AC405" s="16" t="s">
        <v>844</v>
      </c>
      <c r="AD405" s="16" t="s">
        <v>843</v>
      </c>
      <c r="AE405" s="16" t="s">
        <v>1056</v>
      </c>
      <c r="AF405" s="16" t="s">
        <v>844</v>
      </c>
      <c r="AG405" s="16" t="s">
        <v>844</v>
      </c>
      <c r="AH405" s="16" t="s">
        <v>844</v>
      </c>
      <c r="AI405" s="16" t="s">
        <v>8732</v>
      </c>
      <c r="AJ405" s="16" t="s">
        <v>843</v>
      </c>
      <c r="AK405" s="16" t="s">
        <v>1056</v>
      </c>
      <c r="AM405" s="16" t="s">
        <v>737</v>
      </c>
      <c r="AN405" s="16" t="s">
        <v>759</v>
      </c>
      <c r="AP405" s="16" t="s">
        <v>768</v>
      </c>
      <c r="AR405" s="16" t="s">
        <v>6910</v>
      </c>
      <c r="BB405" s="16">
        <v>3</v>
      </c>
      <c r="BC405" s="16" t="s">
        <v>7878</v>
      </c>
      <c r="BE405" s="16" t="s">
        <v>5098</v>
      </c>
      <c r="BV405" s="16" t="s">
        <v>4433</v>
      </c>
      <c r="BW405" s="16" t="s">
        <v>844</v>
      </c>
      <c r="BX405" s="16" t="s">
        <v>843</v>
      </c>
      <c r="BY405" s="16" t="s">
        <v>843</v>
      </c>
      <c r="BZ405" s="16" t="s">
        <v>843</v>
      </c>
      <c r="CA405" s="16" t="s">
        <v>843</v>
      </c>
      <c r="CB405" s="16" t="s">
        <v>843</v>
      </c>
      <c r="CC405" s="16" t="s">
        <v>843</v>
      </c>
      <c r="CD405" s="16" t="s">
        <v>843</v>
      </c>
      <c r="CE405" s="16" t="s">
        <v>843</v>
      </c>
      <c r="CF405" s="16" t="s">
        <v>843</v>
      </c>
      <c r="CG405" s="16" t="s">
        <v>843</v>
      </c>
      <c r="CH405" s="16" t="s">
        <v>843</v>
      </c>
      <c r="CI405" s="16" t="s">
        <v>843</v>
      </c>
      <c r="CJ405" s="16" t="s">
        <v>843</v>
      </c>
      <c r="CK405" s="16" t="s">
        <v>843</v>
      </c>
      <c r="CP405" s="16" t="s">
        <v>867</v>
      </c>
      <c r="CQ405" s="16" t="s">
        <v>5191</v>
      </c>
      <c r="CR405" s="16" t="s">
        <v>844</v>
      </c>
      <c r="CS405" s="16" t="s">
        <v>843</v>
      </c>
      <c r="CT405" s="16" t="s">
        <v>843</v>
      </c>
      <c r="CU405" s="16" t="s">
        <v>843</v>
      </c>
      <c r="CV405" s="16" t="s">
        <v>843</v>
      </c>
      <c r="CW405" s="16" t="s">
        <v>843</v>
      </c>
      <c r="CX405" s="16" t="s">
        <v>843</v>
      </c>
      <c r="CY405" s="16" t="s">
        <v>843</v>
      </c>
      <c r="CZ405" s="16" t="s">
        <v>843</v>
      </c>
      <c r="DA405" s="16" t="s">
        <v>5184</v>
      </c>
      <c r="DX405" s="16" t="s">
        <v>867</v>
      </c>
      <c r="DY405" s="16" t="s">
        <v>867</v>
      </c>
      <c r="GC405" s="16" t="s">
        <v>5330</v>
      </c>
      <c r="GF405" s="16" t="s">
        <v>867</v>
      </c>
      <c r="GG405" s="16" t="s">
        <v>867</v>
      </c>
      <c r="GV405" s="16" t="s">
        <v>5449</v>
      </c>
      <c r="GW405" s="16" t="s">
        <v>843</v>
      </c>
      <c r="GX405" s="16" t="s">
        <v>843</v>
      </c>
      <c r="GY405" s="16" t="s">
        <v>843</v>
      </c>
      <c r="GZ405" s="16" t="s">
        <v>844</v>
      </c>
      <c r="HA405" s="16" t="s">
        <v>843</v>
      </c>
      <c r="HB405" s="16" t="s">
        <v>843</v>
      </c>
      <c r="HC405" s="16" t="s">
        <v>843</v>
      </c>
      <c r="HD405" s="16" t="s">
        <v>843</v>
      </c>
      <c r="HE405" s="16" t="s">
        <v>843</v>
      </c>
      <c r="HF405" s="16" t="s">
        <v>843</v>
      </c>
      <c r="HH405" s="16" t="s">
        <v>5456</v>
      </c>
      <c r="HK405" s="16" t="s">
        <v>865</v>
      </c>
      <c r="HM405" s="16" t="s">
        <v>865</v>
      </c>
      <c r="HZ405" s="16" t="s">
        <v>7944</v>
      </c>
      <c r="KE405" s="16" t="s">
        <v>5582</v>
      </c>
      <c r="KG405" s="16" t="s">
        <v>7015</v>
      </c>
      <c r="KH405" s="16" t="s">
        <v>7033</v>
      </c>
      <c r="KI405" s="16" t="s">
        <v>865</v>
      </c>
      <c r="LG405" s="16" t="s">
        <v>867</v>
      </c>
      <c r="LH405" s="16" t="s">
        <v>864</v>
      </c>
      <c r="LI405" s="16" t="s">
        <v>867</v>
      </c>
      <c r="LJ405" s="16" t="s">
        <v>867</v>
      </c>
      <c r="LK405" s="16" t="s">
        <v>867</v>
      </c>
      <c r="LL405" s="16" t="s">
        <v>5663</v>
      </c>
      <c r="LM405" s="16" t="s">
        <v>843</v>
      </c>
      <c r="LN405" s="16" t="s">
        <v>843</v>
      </c>
      <c r="LO405" s="16" t="s">
        <v>844</v>
      </c>
      <c r="LP405" s="16" t="s">
        <v>843</v>
      </c>
      <c r="LQ405" s="16" t="s">
        <v>843</v>
      </c>
      <c r="LR405" s="16" t="s">
        <v>843</v>
      </c>
      <c r="LS405" s="16" t="s">
        <v>843</v>
      </c>
      <c r="LT405" s="16" t="s">
        <v>843</v>
      </c>
      <c r="LU405" s="16" t="s">
        <v>843</v>
      </c>
      <c r="LV405" s="16" t="s">
        <v>843</v>
      </c>
      <c r="LW405" s="16" t="s">
        <v>843</v>
      </c>
      <c r="LX405" s="16" t="s">
        <v>843</v>
      </c>
      <c r="LY405" s="16" t="s">
        <v>843</v>
      </c>
      <c r="LZ405" s="16" t="s">
        <v>843</v>
      </c>
      <c r="MA405" s="16" t="s">
        <v>843</v>
      </c>
      <c r="MC405" s="16" t="s">
        <v>5694</v>
      </c>
      <c r="MD405" s="16" t="s">
        <v>844</v>
      </c>
      <c r="ME405" s="16" t="s">
        <v>843</v>
      </c>
      <c r="MF405" s="16" t="s">
        <v>843</v>
      </c>
      <c r="MG405" s="16" t="s">
        <v>843</v>
      </c>
      <c r="MH405" s="16" t="s">
        <v>843</v>
      </c>
      <c r="MI405" s="16" t="s">
        <v>843</v>
      </c>
      <c r="MJ405" s="16" t="s">
        <v>843</v>
      </c>
      <c r="MK405" s="16" t="s">
        <v>843</v>
      </c>
      <c r="ML405" s="16" t="s">
        <v>843</v>
      </c>
      <c r="MM405" s="16" t="s">
        <v>843</v>
      </c>
      <c r="MN405" s="16" t="s">
        <v>843</v>
      </c>
      <c r="MO405" s="16" t="s">
        <v>843</v>
      </c>
      <c r="MP405" s="16" t="s">
        <v>843</v>
      </c>
      <c r="MQ405" s="16" t="s">
        <v>843</v>
      </c>
      <c r="MR405" s="16" t="s">
        <v>843</v>
      </c>
      <c r="MS405" s="16" t="s">
        <v>843</v>
      </c>
      <c r="MT405" s="16" t="s">
        <v>843</v>
      </c>
      <c r="MU405" s="16" t="s">
        <v>843</v>
      </c>
      <c r="MV405" s="16" t="s">
        <v>843</v>
      </c>
      <c r="MX405" s="16" t="s">
        <v>5694</v>
      </c>
      <c r="MY405" s="16" t="s">
        <v>844</v>
      </c>
      <c r="MZ405" s="16" t="s">
        <v>843</v>
      </c>
      <c r="NA405" s="16" t="s">
        <v>843</v>
      </c>
      <c r="NB405" s="16" t="s">
        <v>843</v>
      </c>
      <c r="NC405" s="16" t="s">
        <v>843</v>
      </c>
      <c r="ND405" s="16" t="s">
        <v>843</v>
      </c>
      <c r="NE405" s="16" t="s">
        <v>843</v>
      </c>
      <c r="NF405" s="16" t="s">
        <v>843</v>
      </c>
      <c r="NG405" s="16" t="s">
        <v>843</v>
      </c>
      <c r="NH405" s="16" t="s">
        <v>843</v>
      </c>
      <c r="NI405" s="16" t="s">
        <v>843</v>
      </c>
      <c r="NJ405" s="16" t="s">
        <v>843</v>
      </c>
      <c r="NK405" s="16" t="s">
        <v>843</v>
      </c>
      <c r="NL405" s="16" t="s">
        <v>843</v>
      </c>
      <c r="NM405" s="16" t="s">
        <v>843</v>
      </c>
      <c r="NN405" s="16" t="s">
        <v>843</v>
      </c>
      <c r="NO405" s="16" t="s">
        <v>843</v>
      </c>
      <c r="NP405" s="16" t="s">
        <v>843</v>
      </c>
      <c r="NQ405" s="16" t="s">
        <v>843</v>
      </c>
      <c r="NS405" s="16" t="s">
        <v>5694</v>
      </c>
      <c r="NT405" s="16" t="s">
        <v>844</v>
      </c>
      <c r="NU405" s="16" t="s">
        <v>843</v>
      </c>
      <c r="NV405" s="16" t="s">
        <v>843</v>
      </c>
      <c r="NW405" s="16" t="s">
        <v>843</v>
      </c>
      <c r="NX405" s="16" t="s">
        <v>843</v>
      </c>
      <c r="NY405" s="16" t="s">
        <v>843</v>
      </c>
      <c r="NZ405" s="16" t="s">
        <v>843</v>
      </c>
      <c r="OA405" s="16" t="s">
        <v>843</v>
      </c>
      <c r="OB405" s="16" t="s">
        <v>843</v>
      </c>
      <c r="OC405" s="16" t="s">
        <v>843</v>
      </c>
      <c r="OD405" s="16" t="s">
        <v>843</v>
      </c>
      <c r="OE405" s="16" t="s">
        <v>843</v>
      </c>
      <c r="OF405" s="16" t="s">
        <v>843</v>
      </c>
      <c r="OG405" s="16" t="s">
        <v>843</v>
      </c>
      <c r="OH405" s="16" t="s">
        <v>843</v>
      </c>
      <c r="OI405" s="16" t="s">
        <v>843</v>
      </c>
      <c r="PC405" s="16" t="s">
        <v>865</v>
      </c>
      <c r="PD405" s="16" t="s">
        <v>865</v>
      </c>
      <c r="PY405" s="16" t="s">
        <v>865</v>
      </c>
      <c r="QP405" s="16" t="s">
        <v>867</v>
      </c>
      <c r="QR405" s="16" t="s">
        <v>867</v>
      </c>
      <c r="QT405" s="16" t="s">
        <v>867</v>
      </c>
      <c r="QV405" s="16" t="s">
        <v>865</v>
      </c>
      <c r="QX405" s="16" t="s">
        <v>867</v>
      </c>
      <c r="QY405" s="16" t="s">
        <v>867</v>
      </c>
      <c r="RD405" s="16" t="s">
        <v>865</v>
      </c>
      <c r="RF405" s="16" t="s">
        <v>865</v>
      </c>
      <c r="RH405" s="16" t="s">
        <v>865</v>
      </c>
      <c r="RJ405" s="16" t="s">
        <v>865</v>
      </c>
      <c r="RN405" s="16" t="s">
        <v>867</v>
      </c>
      <c r="RP405" s="16" t="s">
        <v>867</v>
      </c>
      <c r="RR405" s="16" t="s">
        <v>867</v>
      </c>
      <c r="RT405" s="16" t="s">
        <v>867</v>
      </c>
      <c r="RV405" s="16" t="s">
        <v>867</v>
      </c>
      <c r="RX405" s="16" t="s">
        <v>867</v>
      </c>
      <c r="RZ405" s="16" t="s">
        <v>7724</v>
      </c>
      <c r="SQ405" s="16" t="s">
        <v>865</v>
      </c>
      <c r="SS405" s="16" t="s">
        <v>7302</v>
      </c>
      <c r="ST405" s="16" t="s">
        <v>7761</v>
      </c>
      <c r="TN405" s="16">
        <v>6000</v>
      </c>
      <c r="TO405" s="16">
        <v>6000</v>
      </c>
      <c r="TP405" s="16">
        <v>1600</v>
      </c>
      <c r="TR405" s="16">
        <v>500</v>
      </c>
      <c r="TS405" s="16">
        <v>500</v>
      </c>
      <c r="TU405" s="16">
        <v>3000</v>
      </c>
      <c r="TZ405" s="16" t="s">
        <v>7370</v>
      </c>
      <c r="UA405" s="16" t="s">
        <v>8950</v>
      </c>
      <c r="UB405" s="16">
        <v>0</v>
      </c>
      <c r="UC405" s="16" t="s">
        <v>844</v>
      </c>
      <c r="UD405" s="16" t="s">
        <v>843</v>
      </c>
      <c r="UE405" s="16" t="s">
        <v>843</v>
      </c>
      <c r="UF405" s="16" t="s">
        <v>844</v>
      </c>
      <c r="UG405" s="16" t="s">
        <v>843</v>
      </c>
      <c r="UH405" s="16" t="s">
        <v>843</v>
      </c>
      <c r="VX405" s="16" t="s">
        <v>6028</v>
      </c>
      <c r="VY405" s="16" t="s">
        <v>844</v>
      </c>
      <c r="VZ405" s="16" t="s">
        <v>843</v>
      </c>
      <c r="WA405" s="16" t="s">
        <v>843</v>
      </c>
      <c r="WB405" s="16" t="s">
        <v>843</v>
      </c>
      <c r="WC405" s="16" t="s">
        <v>843</v>
      </c>
      <c r="WD405" s="16" t="s">
        <v>843</v>
      </c>
      <c r="WE405" s="16" t="s">
        <v>843</v>
      </c>
      <c r="WF405" s="16" t="s">
        <v>843</v>
      </c>
      <c r="WH405" s="16">
        <v>4975</v>
      </c>
      <c r="WO405" s="16" t="s">
        <v>6926</v>
      </c>
      <c r="YN405" s="16" t="s">
        <v>864</v>
      </c>
      <c r="YP405" s="16" t="s">
        <v>7984</v>
      </c>
      <c r="YR405" s="16" t="s">
        <v>10824</v>
      </c>
      <c r="YS405" s="16" t="s">
        <v>10825</v>
      </c>
      <c r="YT405" s="16" t="s">
        <v>8694</v>
      </c>
      <c r="YU405" s="16" t="s">
        <v>10826</v>
      </c>
      <c r="YV405" s="16" t="s">
        <v>8696</v>
      </c>
      <c r="YW405" s="16" t="s">
        <v>844</v>
      </c>
      <c r="YX405" s="16" t="s">
        <v>8696</v>
      </c>
      <c r="ZE405" s="16" t="s">
        <v>843</v>
      </c>
      <c r="ZO405" s="16" t="s">
        <v>487</v>
      </c>
      <c r="ZP405" s="16" t="s">
        <v>487</v>
      </c>
      <c r="ZQ405" s="16" t="s">
        <v>486</v>
      </c>
      <c r="ZR405" s="16" t="s">
        <v>486</v>
      </c>
      <c r="ZS405" s="16" t="s">
        <v>8839</v>
      </c>
      <c r="ZT405" s="16" t="s">
        <v>8705</v>
      </c>
      <c r="ZU405" s="16" t="s">
        <v>8706</v>
      </c>
      <c r="ZV405" s="16" t="s">
        <v>487</v>
      </c>
      <c r="ZW405" s="16" t="s">
        <v>1056</v>
      </c>
      <c r="ZX405" s="16" t="s">
        <v>1056</v>
      </c>
      <c r="ZY405" s="16" t="s">
        <v>844</v>
      </c>
      <c r="ZZ405" s="16" t="s">
        <v>8732</v>
      </c>
      <c r="AAA405" s="16" t="s">
        <v>843</v>
      </c>
      <c r="AAB405" s="16" t="s">
        <v>843</v>
      </c>
      <c r="AAC405" s="16">
        <v>1</v>
      </c>
      <c r="AAD405" s="16" t="s">
        <v>844</v>
      </c>
      <c r="AAE405" s="16" t="s">
        <v>844</v>
      </c>
      <c r="AAF405" s="16" t="s">
        <v>1056</v>
      </c>
      <c r="AAG405" s="16" t="s">
        <v>843</v>
      </c>
      <c r="AAH405" s="16" t="s">
        <v>843</v>
      </c>
      <c r="AAI405" s="16" t="s">
        <v>843</v>
      </c>
      <c r="AAJ405" s="16" t="s">
        <v>624</v>
      </c>
      <c r="AAK405" s="16" t="s">
        <v>649</v>
      </c>
      <c r="AAL405" s="16" t="s">
        <v>904</v>
      </c>
      <c r="AAM405" s="16" t="s">
        <v>663</v>
      </c>
      <c r="AAN405" s="16" t="s">
        <v>8707</v>
      </c>
      <c r="AAO405" s="16" t="s">
        <v>1018</v>
      </c>
      <c r="AAP405" s="16" t="s">
        <v>8708</v>
      </c>
      <c r="AAS405" s="16">
        <v>4975</v>
      </c>
      <c r="AAT405" s="16" t="s">
        <v>782</v>
      </c>
      <c r="AAU405" s="16" t="s">
        <v>782</v>
      </c>
      <c r="AAV405" s="16" t="s">
        <v>782</v>
      </c>
      <c r="AAW405" s="16" t="s">
        <v>782</v>
      </c>
      <c r="AAX405" s="16" t="s">
        <v>843</v>
      </c>
      <c r="AAY405" s="16" t="s">
        <v>8710</v>
      </c>
      <c r="AAZ405" s="16" t="s">
        <v>782</v>
      </c>
      <c r="ABA405" s="16" t="s">
        <v>782</v>
      </c>
      <c r="ABB405" s="16" t="s">
        <v>782</v>
      </c>
      <c r="ABC405" s="16" t="s">
        <v>782</v>
      </c>
      <c r="ABD405" s="16" t="s">
        <v>782</v>
      </c>
      <c r="ABE405" s="16" t="s">
        <v>783</v>
      </c>
      <c r="ABF405" s="16" t="s">
        <v>782</v>
      </c>
      <c r="ABG405" s="16" t="s">
        <v>782</v>
      </c>
      <c r="ABH405" s="16" t="s">
        <v>782</v>
      </c>
      <c r="ABI405" s="16" t="s">
        <v>782</v>
      </c>
      <c r="ABJ405" s="16" t="s">
        <v>782</v>
      </c>
      <c r="ABK405" s="16" t="s">
        <v>782</v>
      </c>
      <c r="ABL405" s="16" t="s">
        <v>844</v>
      </c>
      <c r="ABM405" s="16" t="s">
        <v>843</v>
      </c>
      <c r="ABN405" s="16" t="s">
        <v>1034</v>
      </c>
      <c r="ABO405" s="16" t="s">
        <v>486</v>
      </c>
      <c r="ABP405" s="16" t="s">
        <v>972</v>
      </c>
      <c r="ABQ405" s="16" t="s">
        <v>4324</v>
      </c>
      <c r="ABR405" s="16" t="s">
        <v>470</v>
      </c>
      <c r="ABS405" s="16" t="s">
        <v>451</v>
      </c>
      <c r="ABT405" s="16" t="s">
        <v>8746</v>
      </c>
      <c r="ABU405" s="16" t="s">
        <v>1056</v>
      </c>
      <c r="ABV405" s="16" t="s">
        <v>487</v>
      </c>
      <c r="ABW405" s="16" t="s">
        <v>487</v>
      </c>
      <c r="ABX405" s="16" t="s">
        <v>894</v>
      </c>
      <c r="ABY405" s="16" t="s">
        <v>486</v>
      </c>
      <c r="ABZ405" s="16" t="s">
        <v>486</v>
      </c>
      <c r="ACA405" s="16" t="s">
        <v>759</v>
      </c>
      <c r="ACB405" s="16" t="s">
        <v>768</v>
      </c>
      <c r="ACC405" s="16" t="s">
        <v>737</v>
      </c>
      <c r="ACD405" s="16" t="s">
        <v>487</v>
      </c>
      <c r="ACE405" s="16" t="s">
        <v>486</v>
      </c>
      <c r="ACG405" s="16" t="s">
        <v>1014</v>
      </c>
      <c r="ACH405" s="16" t="s">
        <v>1009</v>
      </c>
      <c r="ACI405" s="16" t="s">
        <v>462</v>
      </c>
      <c r="ACJ405" s="16">
        <v>1.1910000000000001</v>
      </c>
      <c r="ACK405" s="16" t="s">
        <v>478</v>
      </c>
      <c r="ACL405" s="16" t="s">
        <v>738</v>
      </c>
      <c r="ACM405" s="16" t="s">
        <v>1189</v>
      </c>
      <c r="ACN405" s="16" t="s">
        <v>1169</v>
      </c>
      <c r="ACO405" s="16" t="s">
        <v>1857</v>
      </c>
      <c r="ACP405" s="16">
        <v>4975</v>
      </c>
      <c r="ACQ405" s="16" t="s">
        <v>1203</v>
      </c>
      <c r="ACR405" s="16" t="s">
        <v>1645</v>
      </c>
      <c r="ACS405" s="16" t="s">
        <v>676</v>
      </c>
      <c r="ACT405" s="16" t="s">
        <v>1522</v>
      </c>
      <c r="ACU405" s="16" t="s">
        <v>833</v>
      </c>
      <c r="ACV405" s="16" t="s">
        <v>8711</v>
      </c>
      <c r="ACW405" s="16" t="s">
        <v>451</v>
      </c>
      <c r="ACX405" s="16" t="s">
        <v>1914</v>
      </c>
      <c r="ACY405" s="16" t="s">
        <v>1947</v>
      </c>
      <c r="ACZ405" s="16">
        <v>1</v>
      </c>
      <c r="ADA405" s="16">
        <v>0</v>
      </c>
      <c r="ADB405" s="16">
        <v>1</v>
      </c>
      <c r="ADC405" s="16">
        <v>1</v>
      </c>
      <c r="ADD405" s="16">
        <v>1</v>
      </c>
      <c r="ADE405" s="16" t="s">
        <v>9236</v>
      </c>
      <c r="ADF405" s="16">
        <v>0</v>
      </c>
      <c r="ADG405" s="16" t="s">
        <v>486</v>
      </c>
      <c r="ADH405" s="16">
        <v>4</v>
      </c>
      <c r="ADI405" s="16" t="s">
        <v>486</v>
      </c>
      <c r="ADJ405" s="16" t="s">
        <v>1745</v>
      </c>
      <c r="ADK405" s="16" t="s">
        <v>1750</v>
      </c>
      <c r="ADL405" s="16" t="s">
        <v>1762</v>
      </c>
      <c r="ADN405" s="16" t="s">
        <v>13196</v>
      </c>
      <c r="ADO405" s="16" t="s">
        <v>1766</v>
      </c>
      <c r="ADP405" s="16" t="s">
        <v>1743</v>
      </c>
      <c r="ADW405" s="16" t="s">
        <v>8729</v>
      </c>
      <c r="AEB405" s="16">
        <v>17600</v>
      </c>
      <c r="AEC405" s="16" t="s">
        <v>1062</v>
      </c>
      <c r="AED405" s="16">
        <v>1243.75</v>
      </c>
      <c r="AEE405" s="16" t="s">
        <v>952</v>
      </c>
      <c r="AEH405" s="16">
        <v>4975</v>
      </c>
      <c r="AEI405" s="16">
        <v>1500</v>
      </c>
      <c r="AEJ405" s="16">
        <v>1500</v>
      </c>
      <c r="AEK405" s="16">
        <v>400</v>
      </c>
      <c r="AEN405" s="16">
        <v>125</v>
      </c>
      <c r="AEO405" s="16">
        <v>125</v>
      </c>
      <c r="AEP405" s="16">
        <v>750</v>
      </c>
    </row>
    <row r="406" spans="1:822" x14ac:dyDescent="0.25">
      <c r="A406" s="30">
        <v>45835</v>
      </c>
      <c r="B406" s="16" t="s">
        <v>10827</v>
      </c>
      <c r="C406" s="16" t="s">
        <v>867</v>
      </c>
      <c r="D406" s="16" t="s">
        <v>867</v>
      </c>
      <c r="E406" s="16">
        <v>34</v>
      </c>
      <c r="F406" s="16" t="s">
        <v>8153</v>
      </c>
      <c r="G406" s="16" t="s">
        <v>4113</v>
      </c>
      <c r="I406" s="16" t="s">
        <v>4162</v>
      </c>
      <c r="Z406" s="16" t="s">
        <v>993</v>
      </c>
      <c r="AA406" s="16" t="s">
        <v>470</v>
      </c>
      <c r="AB406" s="16">
        <v>3</v>
      </c>
      <c r="AC406" s="16" t="s">
        <v>844</v>
      </c>
      <c r="AD406" s="16" t="s">
        <v>844</v>
      </c>
      <c r="AE406" s="16" t="s">
        <v>844</v>
      </c>
      <c r="AF406" s="16" t="s">
        <v>844</v>
      </c>
      <c r="AG406" s="16" t="s">
        <v>843</v>
      </c>
      <c r="AH406" s="16" t="s">
        <v>1056</v>
      </c>
      <c r="AI406" s="16" t="s">
        <v>844</v>
      </c>
      <c r="AJ406" s="16" t="s">
        <v>843</v>
      </c>
      <c r="AK406" s="16" t="s">
        <v>843</v>
      </c>
      <c r="AM406" s="16" t="s">
        <v>737</v>
      </c>
      <c r="AN406" s="16" t="s">
        <v>759</v>
      </c>
      <c r="AP406" s="16" t="s">
        <v>768</v>
      </c>
      <c r="AR406" s="16" t="s">
        <v>6910</v>
      </c>
      <c r="BB406" s="16">
        <v>1</v>
      </c>
      <c r="BC406" s="16" t="s">
        <v>7878</v>
      </c>
      <c r="BE406" s="16" t="s">
        <v>5098</v>
      </c>
      <c r="BV406" s="16" t="s">
        <v>4433</v>
      </c>
      <c r="BW406" s="16" t="s">
        <v>844</v>
      </c>
      <c r="BX406" s="16" t="s">
        <v>843</v>
      </c>
      <c r="BY406" s="16" t="s">
        <v>843</v>
      </c>
      <c r="BZ406" s="16" t="s">
        <v>843</v>
      </c>
      <c r="CA406" s="16" t="s">
        <v>843</v>
      </c>
      <c r="CB406" s="16" t="s">
        <v>843</v>
      </c>
      <c r="CC406" s="16" t="s">
        <v>843</v>
      </c>
      <c r="CD406" s="16" t="s">
        <v>843</v>
      </c>
      <c r="CE406" s="16" t="s">
        <v>843</v>
      </c>
      <c r="CF406" s="16" t="s">
        <v>843</v>
      </c>
      <c r="CG406" s="16" t="s">
        <v>843</v>
      </c>
      <c r="CH406" s="16" t="s">
        <v>843</v>
      </c>
      <c r="CI406" s="16" t="s">
        <v>843</v>
      </c>
      <c r="CJ406" s="16" t="s">
        <v>843</v>
      </c>
      <c r="CK406" s="16" t="s">
        <v>843</v>
      </c>
      <c r="CP406" s="16" t="s">
        <v>867</v>
      </c>
      <c r="CQ406" s="16" t="s">
        <v>10828</v>
      </c>
      <c r="CR406" s="16" t="s">
        <v>844</v>
      </c>
      <c r="CS406" s="16" t="s">
        <v>843</v>
      </c>
      <c r="CT406" s="16" t="s">
        <v>844</v>
      </c>
      <c r="CU406" s="16" t="s">
        <v>843</v>
      </c>
      <c r="CV406" s="16" t="s">
        <v>844</v>
      </c>
      <c r="CW406" s="16" t="s">
        <v>843</v>
      </c>
      <c r="CX406" s="16" t="s">
        <v>843</v>
      </c>
      <c r="CY406" s="16" t="s">
        <v>843</v>
      </c>
      <c r="CZ406" s="16" t="s">
        <v>843</v>
      </c>
      <c r="DA406" s="16" t="s">
        <v>5184</v>
      </c>
      <c r="DX406" s="16" t="s">
        <v>867</v>
      </c>
      <c r="DY406" s="16" t="s">
        <v>867</v>
      </c>
      <c r="GC406" s="16" t="s">
        <v>5342</v>
      </c>
      <c r="GF406" s="16" t="s">
        <v>867</v>
      </c>
      <c r="GG406" s="16" t="s">
        <v>867</v>
      </c>
      <c r="GV406" s="16" t="s">
        <v>5443</v>
      </c>
      <c r="GW406" s="16" t="s">
        <v>843</v>
      </c>
      <c r="GX406" s="16" t="s">
        <v>844</v>
      </c>
      <c r="GY406" s="16" t="s">
        <v>843</v>
      </c>
      <c r="GZ406" s="16" t="s">
        <v>843</v>
      </c>
      <c r="HA406" s="16" t="s">
        <v>843</v>
      </c>
      <c r="HB406" s="16" t="s">
        <v>843</v>
      </c>
      <c r="HC406" s="16" t="s">
        <v>843</v>
      </c>
      <c r="HD406" s="16" t="s">
        <v>843</v>
      </c>
      <c r="HE406" s="16" t="s">
        <v>843</v>
      </c>
      <c r="HF406" s="16" t="s">
        <v>843</v>
      </c>
      <c r="HH406" s="16" t="s">
        <v>5456</v>
      </c>
      <c r="HK406" s="16" t="s">
        <v>865</v>
      </c>
      <c r="HM406" s="16" t="s">
        <v>865</v>
      </c>
      <c r="HZ406" s="16" t="s">
        <v>7947</v>
      </c>
      <c r="KE406" s="16" t="s">
        <v>5585</v>
      </c>
      <c r="KG406" s="16" t="s">
        <v>7018</v>
      </c>
      <c r="KH406" s="16" t="s">
        <v>7033</v>
      </c>
      <c r="KI406" s="16" t="s">
        <v>865</v>
      </c>
      <c r="LG406" s="16" t="s">
        <v>865</v>
      </c>
      <c r="LH406" s="16" t="s">
        <v>865</v>
      </c>
      <c r="LI406" s="16" t="s">
        <v>865</v>
      </c>
      <c r="LJ406" s="16" t="s">
        <v>865</v>
      </c>
      <c r="LK406" s="16" t="s">
        <v>865</v>
      </c>
      <c r="LL406" s="16" t="s">
        <v>9749</v>
      </c>
      <c r="LM406" s="16" t="s">
        <v>843</v>
      </c>
      <c r="LN406" s="16" t="s">
        <v>843</v>
      </c>
      <c r="LO406" s="16" t="s">
        <v>844</v>
      </c>
      <c r="LP406" s="16" t="s">
        <v>844</v>
      </c>
      <c r="LQ406" s="16" t="s">
        <v>843</v>
      </c>
      <c r="LR406" s="16" t="s">
        <v>843</v>
      </c>
      <c r="LS406" s="16" t="s">
        <v>844</v>
      </c>
      <c r="LT406" s="16" t="s">
        <v>843</v>
      </c>
      <c r="LU406" s="16" t="s">
        <v>843</v>
      </c>
      <c r="LV406" s="16" t="s">
        <v>843</v>
      </c>
      <c r="LW406" s="16" t="s">
        <v>843</v>
      </c>
      <c r="LX406" s="16" t="s">
        <v>843</v>
      </c>
      <c r="LY406" s="16" t="s">
        <v>843</v>
      </c>
      <c r="LZ406" s="16" t="s">
        <v>843</v>
      </c>
      <c r="MA406" s="16" t="s">
        <v>843</v>
      </c>
      <c r="MC406" s="16" t="s">
        <v>5694</v>
      </c>
      <c r="MD406" s="16" t="s">
        <v>844</v>
      </c>
      <c r="ME406" s="16" t="s">
        <v>843</v>
      </c>
      <c r="MF406" s="16" t="s">
        <v>843</v>
      </c>
      <c r="MG406" s="16" t="s">
        <v>843</v>
      </c>
      <c r="MH406" s="16" t="s">
        <v>843</v>
      </c>
      <c r="MI406" s="16" t="s">
        <v>843</v>
      </c>
      <c r="MJ406" s="16" t="s">
        <v>843</v>
      </c>
      <c r="MK406" s="16" t="s">
        <v>843</v>
      </c>
      <c r="ML406" s="16" t="s">
        <v>843</v>
      </c>
      <c r="MM406" s="16" t="s">
        <v>843</v>
      </c>
      <c r="MN406" s="16" t="s">
        <v>843</v>
      </c>
      <c r="MO406" s="16" t="s">
        <v>843</v>
      </c>
      <c r="MP406" s="16" t="s">
        <v>843</v>
      </c>
      <c r="MQ406" s="16" t="s">
        <v>843</v>
      </c>
      <c r="MR406" s="16" t="s">
        <v>843</v>
      </c>
      <c r="MS406" s="16" t="s">
        <v>843</v>
      </c>
      <c r="MT406" s="16" t="s">
        <v>843</v>
      </c>
      <c r="MU406" s="16" t="s">
        <v>843</v>
      </c>
      <c r="MV406" s="16" t="s">
        <v>843</v>
      </c>
      <c r="NS406" s="16" t="s">
        <v>5694</v>
      </c>
      <c r="NT406" s="16" t="s">
        <v>844</v>
      </c>
      <c r="NU406" s="16" t="s">
        <v>843</v>
      </c>
      <c r="NV406" s="16" t="s">
        <v>843</v>
      </c>
      <c r="NW406" s="16" t="s">
        <v>843</v>
      </c>
      <c r="NX406" s="16" t="s">
        <v>843</v>
      </c>
      <c r="NY406" s="16" t="s">
        <v>843</v>
      </c>
      <c r="NZ406" s="16" t="s">
        <v>843</v>
      </c>
      <c r="OA406" s="16" t="s">
        <v>843</v>
      </c>
      <c r="OB406" s="16" t="s">
        <v>843</v>
      </c>
      <c r="OC406" s="16" t="s">
        <v>843</v>
      </c>
      <c r="OD406" s="16" t="s">
        <v>843</v>
      </c>
      <c r="OE406" s="16" t="s">
        <v>843</v>
      </c>
      <c r="OF406" s="16" t="s">
        <v>843</v>
      </c>
      <c r="OG406" s="16" t="s">
        <v>843</v>
      </c>
      <c r="OH406" s="16" t="s">
        <v>843</v>
      </c>
      <c r="OI406" s="16" t="s">
        <v>843</v>
      </c>
      <c r="OK406" s="16" t="s">
        <v>5694</v>
      </c>
      <c r="OL406" s="16" t="s">
        <v>844</v>
      </c>
      <c r="OM406" s="16" t="s">
        <v>843</v>
      </c>
      <c r="ON406" s="16" t="s">
        <v>843</v>
      </c>
      <c r="OO406" s="16" t="s">
        <v>843</v>
      </c>
      <c r="OP406" s="16" t="s">
        <v>843</v>
      </c>
      <c r="OQ406" s="16" t="s">
        <v>843</v>
      </c>
      <c r="OR406" s="16" t="s">
        <v>843</v>
      </c>
      <c r="OS406" s="16" t="s">
        <v>843</v>
      </c>
      <c r="OT406" s="16" t="s">
        <v>843</v>
      </c>
      <c r="OU406" s="16" t="s">
        <v>843</v>
      </c>
      <c r="OV406" s="16" t="s">
        <v>843</v>
      </c>
      <c r="OW406" s="16" t="s">
        <v>843</v>
      </c>
      <c r="OX406" s="16" t="s">
        <v>843</v>
      </c>
      <c r="OY406" s="16" t="s">
        <v>843</v>
      </c>
      <c r="OZ406" s="16" t="s">
        <v>843</v>
      </c>
      <c r="PA406" s="16" t="s">
        <v>843</v>
      </c>
      <c r="PC406" s="16" t="s">
        <v>865</v>
      </c>
      <c r="PD406" s="16" t="s">
        <v>865</v>
      </c>
      <c r="PY406" s="16" t="s">
        <v>865</v>
      </c>
      <c r="QP406" s="16" t="s">
        <v>865</v>
      </c>
      <c r="QR406" s="16" t="s">
        <v>867</v>
      </c>
      <c r="QT406" s="16" t="s">
        <v>867</v>
      </c>
      <c r="QV406" s="16" t="s">
        <v>865</v>
      </c>
      <c r="QX406" s="16" t="s">
        <v>867</v>
      </c>
      <c r="RD406" s="16" t="s">
        <v>865</v>
      </c>
      <c r="RF406" s="16" t="s">
        <v>865</v>
      </c>
      <c r="RH406" s="16" t="s">
        <v>865</v>
      </c>
      <c r="RJ406" s="16" t="s">
        <v>865</v>
      </c>
      <c r="RN406" s="16" t="s">
        <v>7720</v>
      </c>
      <c r="RP406" s="16" t="s">
        <v>867</v>
      </c>
      <c r="RR406" s="16" t="s">
        <v>867</v>
      </c>
      <c r="RT406" s="16" t="s">
        <v>867</v>
      </c>
      <c r="RV406" s="16" t="s">
        <v>867</v>
      </c>
      <c r="RX406" s="16" t="s">
        <v>7720</v>
      </c>
      <c r="RZ406" s="16" t="s">
        <v>867</v>
      </c>
      <c r="SQ406" s="16" t="s">
        <v>865</v>
      </c>
      <c r="SS406" s="16" t="s">
        <v>7296</v>
      </c>
      <c r="ST406" s="16" t="s">
        <v>7761</v>
      </c>
      <c r="TN406" s="16">
        <v>4000</v>
      </c>
      <c r="TO406" s="16">
        <v>5000</v>
      </c>
      <c r="TP406" s="16">
        <v>1000</v>
      </c>
      <c r="TQ406" s="16">
        <v>800</v>
      </c>
      <c r="TR406" s="16">
        <v>300</v>
      </c>
      <c r="TS406" s="16">
        <v>200</v>
      </c>
      <c r="TT406" s="16">
        <v>0</v>
      </c>
      <c r="TU406" s="16">
        <v>1000</v>
      </c>
      <c r="TV406" s="16">
        <v>2000</v>
      </c>
      <c r="TW406" s="16">
        <v>0</v>
      </c>
      <c r="TZ406" s="16" t="s">
        <v>7367</v>
      </c>
      <c r="UA406" s="16" t="s">
        <v>5971</v>
      </c>
      <c r="UB406" s="16">
        <v>0</v>
      </c>
      <c r="UC406" s="16" t="s">
        <v>843</v>
      </c>
      <c r="UD406" s="16" t="s">
        <v>843</v>
      </c>
      <c r="UE406" s="16" t="s">
        <v>843</v>
      </c>
      <c r="UF406" s="16" t="s">
        <v>844</v>
      </c>
      <c r="UG406" s="16" t="s">
        <v>843</v>
      </c>
      <c r="UH406" s="16" t="s">
        <v>843</v>
      </c>
      <c r="VX406" s="16" t="s">
        <v>9013</v>
      </c>
      <c r="VY406" s="16" t="s">
        <v>844</v>
      </c>
      <c r="VZ406" s="16" t="s">
        <v>843</v>
      </c>
      <c r="WA406" s="16" t="s">
        <v>843</v>
      </c>
      <c r="WB406" s="16" t="s">
        <v>843</v>
      </c>
      <c r="WC406" s="16" t="s">
        <v>844</v>
      </c>
      <c r="WD406" s="16" t="s">
        <v>843</v>
      </c>
      <c r="WE406" s="16" t="s">
        <v>843</v>
      </c>
      <c r="WF406" s="16" t="s">
        <v>843</v>
      </c>
      <c r="WH406" s="16">
        <v>3250</v>
      </c>
      <c r="WO406" s="16" t="s">
        <v>6926</v>
      </c>
      <c r="YN406" s="16" t="s">
        <v>7040</v>
      </c>
      <c r="YP406" s="16" t="s">
        <v>7987</v>
      </c>
      <c r="YR406" s="16" t="s">
        <v>10829</v>
      </c>
      <c r="YS406" s="16" t="s">
        <v>10830</v>
      </c>
      <c r="YT406" s="16" t="s">
        <v>8694</v>
      </c>
      <c r="YU406" s="16" t="s">
        <v>10831</v>
      </c>
      <c r="YV406" s="16" t="s">
        <v>8696</v>
      </c>
      <c r="YW406" s="16" t="s">
        <v>844</v>
      </c>
      <c r="YX406" s="16" t="s">
        <v>8696</v>
      </c>
      <c r="YY406" s="16" t="s">
        <v>8862</v>
      </c>
      <c r="YZ406" s="16" t="s">
        <v>843</v>
      </c>
      <c r="ZB406" s="16">
        <v>12633.33</v>
      </c>
      <c r="ZC406" s="16" t="s">
        <v>8854</v>
      </c>
      <c r="ZD406" s="16" t="s">
        <v>8832</v>
      </c>
      <c r="ZE406" s="16" t="s">
        <v>9898</v>
      </c>
      <c r="ZF406" s="16" t="s">
        <v>8753</v>
      </c>
      <c r="ZG406" s="16" t="s">
        <v>8701</v>
      </c>
      <c r="ZH406" s="16" t="s">
        <v>8701</v>
      </c>
      <c r="ZI406" s="16" t="s">
        <v>8754</v>
      </c>
      <c r="ZK406" s="16" t="s">
        <v>843</v>
      </c>
      <c r="ZL406" s="16" t="s">
        <v>8754</v>
      </c>
      <c r="ZM406" s="16" t="s">
        <v>843</v>
      </c>
      <c r="ZN406" s="16" t="s">
        <v>8703</v>
      </c>
      <c r="ZO406" s="16" t="s">
        <v>487</v>
      </c>
      <c r="ZP406" s="16" t="s">
        <v>486</v>
      </c>
      <c r="ZQ406" s="16" t="s">
        <v>486</v>
      </c>
      <c r="ZR406" s="16" t="s">
        <v>486</v>
      </c>
      <c r="ZS406" s="16" t="s">
        <v>8732</v>
      </c>
      <c r="ZT406" s="16" t="s">
        <v>8705</v>
      </c>
      <c r="ZU406" s="16" t="s">
        <v>8706</v>
      </c>
      <c r="ZV406" s="16" t="s">
        <v>487</v>
      </c>
      <c r="ZW406" s="16" t="s">
        <v>1056</v>
      </c>
      <c r="ZX406" s="16" t="s">
        <v>844</v>
      </c>
      <c r="ZY406" s="16" t="s">
        <v>1056</v>
      </c>
      <c r="ZZ406" s="16" t="s">
        <v>844</v>
      </c>
      <c r="AAA406" s="16" t="s">
        <v>843</v>
      </c>
      <c r="AAB406" s="16" t="s">
        <v>843</v>
      </c>
      <c r="AAC406" s="16">
        <v>0</v>
      </c>
      <c r="AAD406" s="16" t="s">
        <v>844</v>
      </c>
      <c r="AAE406" s="16" t="s">
        <v>843</v>
      </c>
      <c r="AAF406" s="16" t="s">
        <v>843</v>
      </c>
      <c r="AAG406" s="16" t="s">
        <v>843</v>
      </c>
      <c r="AAH406" s="16" t="s">
        <v>843</v>
      </c>
      <c r="AAI406" s="16" t="s">
        <v>1056</v>
      </c>
      <c r="AAJ406" s="16" t="s">
        <v>615</v>
      </c>
      <c r="AAK406" s="16" t="s">
        <v>633</v>
      </c>
      <c r="AAL406" s="16" t="s">
        <v>904</v>
      </c>
      <c r="AAM406" s="16" t="s">
        <v>663</v>
      </c>
      <c r="AAN406" s="16" t="s">
        <v>8840</v>
      </c>
      <c r="AAO406" s="16" t="s">
        <v>1018</v>
      </c>
      <c r="AAP406" s="16" t="s">
        <v>8708</v>
      </c>
      <c r="AAS406" s="16">
        <v>3250</v>
      </c>
      <c r="AAT406" s="16" t="s">
        <v>782</v>
      </c>
      <c r="AAU406" s="16" t="s">
        <v>782</v>
      </c>
      <c r="AAV406" s="16" t="s">
        <v>782</v>
      </c>
      <c r="AAW406" s="16" t="s">
        <v>782</v>
      </c>
      <c r="AAX406" s="16" t="s">
        <v>843</v>
      </c>
      <c r="AAY406" s="16" t="s">
        <v>8710</v>
      </c>
      <c r="AAZ406" s="16" t="s">
        <v>782</v>
      </c>
      <c r="ABA406" s="16" t="s">
        <v>782</v>
      </c>
      <c r="ABB406" s="16" t="s">
        <v>782</v>
      </c>
      <c r="ABC406" s="16" t="s">
        <v>783</v>
      </c>
      <c r="ABD406" s="16" t="s">
        <v>783</v>
      </c>
      <c r="ABE406" s="16" t="s">
        <v>783</v>
      </c>
      <c r="ABF406" s="16" t="s">
        <v>782</v>
      </c>
      <c r="ABG406" s="16" t="s">
        <v>782</v>
      </c>
      <c r="ABH406" s="16" t="s">
        <v>782</v>
      </c>
      <c r="ABI406" s="16" t="s">
        <v>782</v>
      </c>
      <c r="ABJ406" s="16" t="s">
        <v>783</v>
      </c>
      <c r="ABK406" s="16" t="s">
        <v>782</v>
      </c>
      <c r="ABL406" s="16" t="s">
        <v>8746</v>
      </c>
      <c r="ABM406" s="16" t="s">
        <v>843</v>
      </c>
      <c r="ABN406" s="16" t="s">
        <v>1034</v>
      </c>
      <c r="ABO406" s="16" t="s">
        <v>486</v>
      </c>
      <c r="ABP406" s="16" t="s">
        <v>972</v>
      </c>
      <c r="ABQ406" s="16" t="s">
        <v>4324</v>
      </c>
      <c r="ABR406" s="16" t="s">
        <v>470</v>
      </c>
      <c r="ABS406" s="16" t="s">
        <v>445</v>
      </c>
      <c r="ABT406" s="16" t="s">
        <v>8732</v>
      </c>
      <c r="ABU406" s="16" t="s">
        <v>844</v>
      </c>
      <c r="ABV406" s="16" t="s">
        <v>487</v>
      </c>
      <c r="ABW406" s="16" t="s">
        <v>486</v>
      </c>
      <c r="ABX406" s="16" t="s">
        <v>892</v>
      </c>
      <c r="ABY406" s="16" t="s">
        <v>486</v>
      </c>
      <c r="ABZ406" s="16" t="s">
        <v>486</v>
      </c>
      <c r="ACA406" s="16" t="s">
        <v>759</v>
      </c>
      <c r="ACB406" s="16" t="s">
        <v>768</v>
      </c>
      <c r="ACC406" s="16" t="s">
        <v>737</v>
      </c>
      <c r="ACD406" s="16" t="s">
        <v>487</v>
      </c>
      <c r="ACE406" s="16" t="s">
        <v>487</v>
      </c>
      <c r="ACG406" s="16" t="s">
        <v>1014</v>
      </c>
      <c r="ACH406" s="16" t="s">
        <v>1009</v>
      </c>
      <c r="ACI406" s="16" t="s">
        <v>462</v>
      </c>
      <c r="ACJ406" s="16">
        <v>1.1910000000000001</v>
      </c>
      <c r="ACK406" s="16" t="s">
        <v>478</v>
      </c>
      <c r="ACL406" s="16" t="s">
        <v>740</v>
      </c>
      <c r="ACM406" s="16" t="s">
        <v>1188</v>
      </c>
      <c r="ACN406" s="16" t="s">
        <v>1169</v>
      </c>
      <c r="ACO406" s="16" t="s">
        <v>1856</v>
      </c>
      <c r="ACP406" s="16">
        <v>3250</v>
      </c>
      <c r="ACQ406" s="16" t="s">
        <v>1202</v>
      </c>
      <c r="ACR406" s="16" t="s">
        <v>1645</v>
      </c>
      <c r="ACS406" s="16" t="s">
        <v>680</v>
      </c>
      <c r="ACT406" s="16" t="s">
        <v>1522</v>
      </c>
      <c r="ACU406" s="16" t="s">
        <v>833</v>
      </c>
      <c r="ACV406" s="16" t="s">
        <v>8711</v>
      </c>
      <c r="ACW406" s="16" t="s">
        <v>445</v>
      </c>
      <c r="ACX406" s="16" t="s">
        <v>1914</v>
      </c>
      <c r="ACY406" s="16" t="s">
        <v>1947</v>
      </c>
      <c r="ACZ406" s="16">
        <v>0</v>
      </c>
      <c r="ADA406" s="16">
        <v>0</v>
      </c>
      <c r="ADB406" s="16">
        <v>0</v>
      </c>
      <c r="ADC406" s="16">
        <v>0</v>
      </c>
      <c r="ADD406" s="16">
        <v>0</v>
      </c>
      <c r="ADE406" s="16" t="s">
        <v>4411</v>
      </c>
      <c r="ADF406" s="16">
        <v>1</v>
      </c>
      <c r="ADG406" s="16" t="s">
        <v>486</v>
      </c>
      <c r="ADH406" s="16">
        <v>2</v>
      </c>
      <c r="ADI406" s="16" t="s">
        <v>486</v>
      </c>
      <c r="ADJ406" s="16" t="s">
        <v>1744</v>
      </c>
      <c r="ADK406" s="16" t="s">
        <v>1750</v>
      </c>
      <c r="ADL406" s="16" t="s">
        <v>1764</v>
      </c>
      <c r="ADM406" s="16" t="s">
        <v>13195</v>
      </c>
      <c r="ADN406" s="16" t="s">
        <v>13196</v>
      </c>
      <c r="ADO406" s="16" t="s">
        <v>13197</v>
      </c>
      <c r="ADP406" s="16" t="s">
        <v>1751</v>
      </c>
      <c r="ADQ406" s="16" t="s">
        <v>1743</v>
      </c>
      <c r="ADR406" s="16" t="s">
        <v>13194</v>
      </c>
      <c r="ADW406" s="16" t="s">
        <v>8729</v>
      </c>
      <c r="ADY406" s="16" t="s">
        <v>1059</v>
      </c>
      <c r="AEB406" s="16">
        <v>12633.333333333299</v>
      </c>
      <c r="AEC406" s="16" t="s">
        <v>1058</v>
      </c>
      <c r="AED406" s="16">
        <v>1083.33</v>
      </c>
      <c r="AEE406" s="16" t="s">
        <v>952</v>
      </c>
      <c r="AEH406" s="16">
        <v>3250</v>
      </c>
      <c r="AEI406" s="16">
        <v>1333.33</v>
      </c>
      <c r="AEJ406" s="16">
        <v>1666.67</v>
      </c>
      <c r="AEK406" s="16">
        <v>333.33</v>
      </c>
      <c r="AEL406" s="16">
        <v>266.67</v>
      </c>
      <c r="AEM406" s="16">
        <v>666.67</v>
      </c>
      <c r="AEN406" s="16">
        <v>100</v>
      </c>
      <c r="AEO406" s="16">
        <v>66.67</v>
      </c>
      <c r="AEP406" s="16">
        <v>333.33</v>
      </c>
    </row>
    <row r="407" spans="1:822" x14ac:dyDescent="0.25">
      <c r="A407" s="30">
        <v>45835</v>
      </c>
      <c r="B407" s="16" t="s">
        <v>10832</v>
      </c>
      <c r="C407" s="16" t="s">
        <v>867</v>
      </c>
      <c r="D407" s="16" t="s">
        <v>867</v>
      </c>
      <c r="E407" s="16">
        <v>63</v>
      </c>
      <c r="F407" s="16" t="s">
        <v>8153</v>
      </c>
      <c r="G407" s="16" t="s">
        <v>4099</v>
      </c>
      <c r="I407" s="16" t="s">
        <v>4174</v>
      </c>
      <c r="Z407" s="16" t="s">
        <v>997</v>
      </c>
      <c r="AA407" s="16" t="s">
        <v>470</v>
      </c>
      <c r="AB407" s="16">
        <v>3</v>
      </c>
      <c r="AC407" s="16" t="s">
        <v>843</v>
      </c>
      <c r="AD407" s="16" t="s">
        <v>843</v>
      </c>
      <c r="AE407" s="16" t="s">
        <v>844</v>
      </c>
      <c r="AF407" s="16" t="s">
        <v>844</v>
      </c>
      <c r="AG407" s="16" t="s">
        <v>844</v>
      </c>
      <c r="AH407" s="16" t="s">
        <v>844</v>
      </c>
      <c r="AI407" s="16" t="s">
        <v>1056</v>
      </c>
      <c r="AJ407" s="16" t="s">
        <v>843</v>
      </c>
      <c r="AK407" s="16" t="s">
        <v>844</v>
      </c>
      <c r="AM407" s="16" t="s">
        <v>737</v>
      </c>
      <c r="AN407" s="16" t="s">
        <v>759</v>
      </c>
      <c r="AP407" s="16" t="s">
        <v>768</v>
      </c>
      <c r="AR407" s="16" t="s">
        <v>6907</v>
      </c>
      <c r="BB407" s="16">
        <v>3</v>
      </c>
      <c r="BC407" s="16" t="s">
        <v>7878</v>
      </c>
      <c r="BE407" s="16" t="s">
        <v>5098</v>
      </c>
      <c r="BV407" s="16" t="s">
        <v>4433</v>
      </c>
      <c r="BW407" s="16" t="s">
        <v>844</v>
      </c>
      <c r="BX407" s="16" t="s">
        <v>843</v>
      </c>
      <c r="BY407" s="16" t="s">
        <v>843</v>
      </c>
      <c r="BZ407" s="16" t="s">
        <v>843</v>
      </c>
      <c r="CA407" s="16" t="s">
        <v>843</v>
      </c>
      <c r="CB407" s="16" t="s">
        <v>843</v>
      </c>
      <c r="CC407" s="16" t="s">
        <v>843</v>
      </c>
      <c r="CD407" s="16" t="s">
        <v>843</v>
      </c>
      <c r="CE407" s="16" t="s">
        <v>843</v>
      </c>
      <c r="CF407" s="16" t="s">
        <v>843</v>
      </c>
      <c r="CG407" s="16" t="s">
        <v>843</v>
      </c>
      <c r="CH407" s="16" t="s">
        <v>843</v>
      </c>
      <c r="CI407" s="16" t="s">
        <v>843</v>
      </c>
      <c r="CJ407" s="16" t="s">
        <v>843</v>
      </c>
      <c r="CK407" s="16" t="s">
        <v>843</v>
      </c>
      <c r="CP407" s="16" t="s">
        <v>867</v>
      </c>
      <c r="CQ407" s="16" t="s">
        <v>5191</v>
      </c>
      <c r="CR407" s="16" t="s">
        <v>844</v>
      </c>
      <c r="CS407" s="16" t="s">
        <v>843</v>
      </c>
      <c r="CT407" s="16" t="s">
        <v>843</v>
      </c>
      <c r="CU407" s="16" t="s">
        <v>843</v>
      </c>
      <c r="CV407" s="16" t="s">
        <v>843</v>
      </c>
      <c r="CW407" s="16" t="s">
        <v>843</v>
      </c>
      <c r="CX407" s="16" t="s">
        <v>843</v>
      </c>
      <c r="CY407" s="16" t="s">
        <v>843</v>
      </c>
      <c r="CZ407" s="16" t="s">
        <v>843</v>
      </c>
      <c r="DA407" s="16" t="s">
        <v>5184</v>
      </c>
      <c r="DX407" s="16" t="s">
        <v>867</v>
      </c>
      <c r="DY407" s="16" t="s">
        <v>867</v>
      </c>
      <c r="GC407" s="16" t="s">
        <v>5339</v>
      </c>
      <c r="GF407" s="16" t="s">
        <v>867</v>
      </c>
      <c r="GG407" s="16" t="s">
        <v>867</v>
      </c>
      <c r="GV407" s="16" t="s">
        <v>8842</v>
      </c>
      <c r="GW407" s="16" t="s">
        <v>843</v>
      </c>
      <c r="GX407" s="16" t="s">
        <v>843</v>
      </c>
      <c r="GY407" s="16" t="s">
        <v>843</v>
      </c>
      <c r="GZ407" s="16" t="s">
        <v>844</v>
      </c>
      <c r="HA407" s="16" t="s">
        <v>843</v>
      </c>
      <c r="HB407" s="16" t="s">
        <v>843</v>
      </c>
      <c r="HC407" s="16" t="s">
        <v>844</v>
      </c>
      <c r="HD407" s="16" t="s">
        <v>843</v>
      </c>
      <c r="HE407" s="16" t="s">
        <v>843</v>
      </c>
      <c r="HF407" s="16" t="s">
        <v>843</v>
      </c>
      <c r="HH407" s="16" t="s">
        <v>5456</v>
      </c>
      <c r="HK407" s="16" t="s">
        <v>865</v>
      </c>
      <c r="HM407" s="16" t="s">
        <v>865</v>
      </c>
      <c r="HZ407" s="16" t="s">
        <v>7944</v>
      </c>
      <c r="KE407" s="16" t="s">
        <v>5582</v>
      </c>
      <c r="KG407" s="16" t="s">
        <v>7018</v>
      </c>
      <c r="KH407" s="16" t="s">
        <v>7033</v>
      </c>
      <c r="KI407" s="16" t="s">
        <v>865</v>
      </c>
      <c r="LG407" s="16" t="s">
        <v>867</v>
      </c>
      <c r="LH407" s="16" t="s">
        <v>867</v>
      </c>
      <c r="LI407" s="16" t="s">
        <v>867</v>
      </c>
      <c r="LJ407" s="16" t="s">
        <v>867</v>
      </c>
      <c r="LK407" s="16" t="s">
        <v>867</v>
      </c>
      <c r="LL407" s="16" t="s">
        <v>5666</v>
      </c>
      <c r="LM407" s="16" t="s">
        <v>843</v>
      </c>
      <c r="LN407" s="16" t="s">
        <v>843</v>
      </c>
      <c r="LO407" s="16" t="s">
        <v>843</v>
      </c>
      <c r="LP407" s="16" t="s">
        <v>844</v>
      </c>
      <c r="LQ407" s="16" t="s">
        <v>843</v>
      </c>
      <c r="LR407" s="16" t="s">
        <v>843</v>
      </c>
      <c r="LS407" s="16" t="s">
        <v>843</v>
      </c>
      <c r="LT407" s="16" t="s">
        <v>843</v>
      </c>
      <c r="LU407" s="16" t="s">
        <v>843</v>
      </c>
      <c r="LV407" s="16" t="s">
        <v>843</v>
      </c>
      <c r="LW407" s="16" t="s">
        <v>843</v>
      </c>
      <c r="LX407" s="16" t="s">
        <v>843</v>
      </c>
      <c r="LY407" s="16" t="s">
        <v>843</v>
      </c>
      <c r="LZ407" s="16" t="s">
        <v>843</v>
      </c>
      <c r="MA407" s="16" t="s">
        <v>843</v>
      </c>
      <c r="MC407" s="16" t="s">
        <v>5694</v>
      </c>
      <c r="MD407" s="16" t="s">
        <v>844</v>
      </c>
      <c r="ME407" s="16" t="s">
        <v>843</v>
      </c>
      <c r="MF407" s="16" t="s">
        <v>843</v>
      </c>
      <c r="MG407" s="16" t="s">
        <v>843</v>
      </c>
      <c r="MH407" s="16" t="s">
        <v>843</v>
      </c>
      <c r="MI407" s="16" t="s">
        <v>843</v>
      </c>
      <c r="MJ407" s="16" t="s">
        <v>843</v>
      </c>
      <c r="MK407" s="16" t="s">
        <v>843</v>
      </c>
      <c r="ML407" s="16" t="s">
        <v>843</v>
      </c>
      <c r="MM407" s="16" t="s">
        <v>843</v>
      </c>
      <c r="MN407" s="16" t="s">
        <v>843</v>
      </c>
      <c r="MO407" s="16" t="s">
        <v>843</v>
      </c>
      <c r="MP407" s="16" t="s">
        <v>843</v>
      </c>
      <c r="MQ407" s="16" t="s">
        <v>843</v>
      </c>
      <c r="MR407" s="16" t="s">
        <v>843</v>
      </c>
      <c r="MS407" s="16" t="s">
        <v>843</v>
      </c>
      <c r="MT407" s="16" t="s">
        <v>843</v>
      </c>
      <c r="MU407" s="16" t="s">
        <v>843</v>
      </c>
      <c r="MV407" s="16" t="s">
        <v>843</v>
      </c>
      <c r="MX407" s="16" t="s">
        <v>5694</v>
      </c>
      <c r="MY407" s="16" t="s">
        <v>844</v>
      </c>
      <c r="MZ407" s="16" t="s">
        <v>843</v>
      </c>
      <c r="NA407" s="16" t="s">
        <v>843</v>
      </c>
      <c r="NB407" s="16" t="s">
        <v>843</v>
      </c>
      <c r="NC407" s="16" t="s">
        <v>843</v>
      </c>
      <c r="ND407" s="16" t="s">
        <v>843</v>
      </c>
      <c r="NE407" s="16" t="s">
        <v>843</v>
      </c>
      <c r="NF407" s="16" t="s">
        <v>843</v>
      </c>
      <c r="NG407" s="16" t="s">
        <v>843</v>
      </c>
      <c r="NH407" s="16" t="s">
        <v>843</v>
      </c>
      <c r="NI407" s="16" t="s">
        <v>843</v>
      </c>
      <c r="NJ407" s="16" t="s">
        <v>843</v>
      </c>
      <c r="NK407" s="16" t="s">
        <v>843</v>
      </c>
      <c r="NL407" s="16" t="s">
        <v>843</v>
      </c>
      <c r="NM407" s="16" t="s">
        <v>843</v>
      </c>
      <c r="NN407" s="16" t="s">
        <v>843</v>
      </c>
      <c r="NO407" s="16" t="s">
        <v>843</v>
      </c>
      <c r="NP407" s="16" t="s">
        <v>843</v>
      </c>
      <c r="NQ407" s="16" t="s">
        <v>843</v>
      </c>
      <c r="NS407" s="16" t="s">
        <v>5694</v>
      </c>
      <c r="NT407" s="16" t="s">
        <v>844</v>
      </c>
      <c r="NU407" s="16" t="s">
        <v>843</v>
      </c>
      <c r="NV407" s="16" t="s">
        <v>843</v>
      </c>
      <c r="NW407" s="16" t="s">
        <v>843</v>
      </c>
      <c r="NX407" s="16" t="s">
        <v>843</v>
      </c>
      <c r="NY407" s="16" t="s">
        <v>843</v>
      </c>
      <c r="NZ407" s="16" t="s">
        <v>843</v>
      </c>
      <c r="OA407" s="16" t="s">
        <v>843</v>
      </c>
      <c r="OB407" s="16" t="s">
        <v>843</v>
      </c>
      <c r="OC407" s="16" t="s">
        <v>843</v>
      </c>
      <c r="OD407" s="16" t="s">
        <v>843</v>
      </c>
      <c r="OE407" s="16" t="s">
        <v>843</v>
      </c>
      <c r="OF407" s="16" t="s">
        <v>843</v>
      </c>
      <c r="OG407" s="16" t="s">
        <v>843</v>
      </c>
      <c r="OH407" s="16" t="s">
        <v>843</v>
      </c>
      <c r="OI407" s="16" t="s">
        <v>843</v>
      </c>
      <c r="PC407" s="16" t="s">
        <v>865</v>
      </c>
      <c r="PD407" s="16" t="s">
        <v>865</v>
      </c>
      <c r="PY407" s="16" t="s">
        <v>865</v>
      </c>
      <c r="QP407" s="16" t="s">
        <v>865</v>
      </c>
      <c r="QR407" s="16" t="s">
        <v>867</v>
      </c>
      <c r="QT407" s="16" t="s">
        <v>867</v>
      </c>
      <c r="QV407" s="16" t="s">
        <v>865</v>
      </c>
      <c r="QX407" s="16" t="s">
        <v>865</v>
      </c>
      <c r="QY407" s="16" t="s">
        <v>867</v>
      </c>
      <c r="RD407" s="16" t="s">
        <v>7712</v>
      </c>
      <c r="RF407" s="16" t="s">
        <v>865</v>
      </c>
      <c r="RH407" s="16" t="s">
        <v>4216</v>
      </c>
      <c r="RJ407" s="16" t="s">
        <v>4216</v>
      </c>
      <c r="RN407" s="16" t="s">
        <v>7724</v>
      </c>
      <c r="RP407" s="16" t="s">
        <v>867</v>
      </c>
      <c r="RR407" s="16" t="s">
        <v>867</v>
      </c>
      <c r="RT407" s="16" t="s">
        <v>867</v>
      </c>
      <c r="RV407" s="16" t="s">
        <v>867</v>
      </c>
      <c r="RX407" s="16" t="s">
        <v>867</v>
      </c>
      <c r="RZ407" s="16" t="s">
        <v>7720</v>
      </c>
      <c r="SQ407" s="16" t="s">
        <v>865</v>
      </c>
      <c r="SS407" s="16" t="s">
        <v>7296</v>
      </c>
      <c r="ST407" s="16" t="s">
        <v>7764</v>
      </c>
      <c r="TN407" s="16">
        <v>4000</v>
      </c>
      <c r="TO407" s="16">
        <v>3000</v>
      </c>
      <c r="TP407" s="16">
        <v>800</v>
      </c>
      <c r="TQ407" s="16">
        <v>500</v>
      </c>
      <c r="TR407" s="16">
        <v>200</v>
      </c>
      <c r="TS407" s="16">
        <v>300</v>
      </c>
      <c r="TT407" s="16">
        <v>0</v>
      </c>
      <c r="TV407" s="16">
        <v>2000</v>
      </c>
      <c r="TW407" s="16">
        <v>0</v>
      </c>
      <c r="TX407" s="16">
        <v>1000</v>
      </c>
      <c r="TZ407" s="16" t="s">
        <v>7367</v>
      </c>
      <c r="UA407" s="16" t="s">
        <v>5971</v>
      </c>
      <c r="UB407" s="16">
        <v>0</v>
      </c>
      <c r="UC407" s="16" t="s">
        <v>843</v>
      </c>
      <c r="UD407" s="16" t="s">
        <v>843</v>
      </c>
      <c r="UE407" s="16" t="s">
        <v>843</v>
      </c>
      <c r="UF407" s="16" t="s">
        <v>844</v>
      </c>
      <c r="UG407" s="16" t="s">
        <v>843</v>
      </c>
      <c r="UH407" s="16" t="s">
        <v>843</v>
      </c>
      <c r="VX407" s="16" t="s">
        <v>10833</v>
      </c>
      <c r="VY407" s="16" t="s">
        <v>844</v>
      </c>
      <c r="VZ407" s="16" t="s">
        <v>843</v>
      </c>
      <c r="WA407" s="16" t="s">
        <v>843</v>
      </c>
      <c r="WB407" s="16" t="s">
        <v>844</v>
      </c>
      <c r="WC407" s="16" t="s">
        <v>844</v>
      </c>
      <c r="WD407" s="16" t="s">
        <v>843</v>
      </c>
      <c r="WE407" s="16" t="s">
        <v>843</v>
      </c>
      <c r="WF407" s="16" t="s">
        <v>843</v>
      </c>
      <c r="WH407" s="16">
        <v>4900</v>
      </c>
      <c r="WO407" s="16" t="s">
        <v>6920</v>
      </c>
      <c r="XD407" s="16" t="s">
        <v>9505</v>
      </c>
      <c r="XE407" s="16" t="s">
        <v>844</v>
      </c>
      <c r="XF407" s="16" t="s">
        <v>843</v>
      </c>
      <c r="XG407" s="16" t="s">
        <v>844</v>
      </c>
      <c r="XH407" s="16" t="s">
        <v>843</v>
      </c>
      <c r="XI407" s="16" t="s">
        <v>843</v>
      </c>
      <c r="XJ407" s="16" t="s">
        <v>843</v>
      </c>
      <c r="XK407" s="16" t="s">
        <v>843</v>
      </c>
      <c r="XL407" s="16" t="s">
        <v>843</v>
      </c>
      <c r="XM407" s="16" t="s">
        <v>843</v>
      </c>
      <c r="XN407" s="16" t="s">
        <v>843</v>
      </c>
      <c r="XO407" s="16" t="s">
        <v>843</v>
      </c>
      <c r="XP407" s="16" t="s">
        <v>843</v>
      </c>
      <c r="XQ407" s="16" t="s">
        <v>843</v>
      </c>
      <c r="YF407" s="16" t="s">
        <v>865</v>
      </c>
      <c r="YN407" s="16" t="s">
        <v>864</v>
      </c>
      <c r="YP407" s="16" t="s">
        <v>7978</v>
      </c>
      <c r="YR407" s="16" t="s">
        <v>10834</v>
      </c>
      <c r="YS407" s="16" t="s">
        <v>10835</v>
      </c>
      <c r="YT407" s="16" t="s">
        <v>8694</v>
      </c>
      <c r="YU407" s="16" t="s">
        <v>10836</v>
      </c>
      <c r="YV407" s="16" t="s">
        <v>9148</v>
      </c>
      <c r="YW407" s="16" t="s">
        <v>844</v>
      </c>
      <c r="YX407" s="16" t="s">
        <v>9148</v>
      </c>
      <c r="YY407" s="16" t="s">
        <v>8862</v>
      </c>
      <c r="YZ407" s="16" t="s">
        <v>843</v>
      </c>
      <c r="ZA407" s="16" t="s">
        <v>8824</v>
      </c>
      <c r="ZB407" s="16">
        <v>9216.66</v>
      </c>
      <c r="ZC407" s="16" t="s">
        <v>9119</v>
      </c>
      <c r="ZD407" s="16" t="s">
        <v>8872</v>
      </c>
      <c r="ZE407" s="16" t="s">
        <v>10788</v>
      </c>
      <c r="ZF407" s="16" t="s">
        <v>8753</v>
      </c>
      <c r="ZG407" s="16" t="s">
        <v>8701</v>
      </c>
      <c r="ZH407" s="16" t="s">
        <v>8752</v>
      </c>
      <c r="ZI407" s="16" t="s">
        <v>8753</v>
      </c>
      <c r="ZJ407" s="16" t="s">
        <v>8700</v>
      </c>
      <c r="ZK407" s="16" t="s">
        <v>843</v>
      </c>
      <c r="ZM407" s="16" t="s">
        <v>843</v>
      </c>
      <c r="ZN407" s="16" t="s">
        <v>8725</v>
      </c>
      <c r="ZO407" s="16" t="s">
        <v>487</v>
      </c>
      <c r="ZP407" s="16" t="s">
        <v>487</v>
      </c>
      <c r="ZQ407" s="16" t="s">
        <v>486</v>
      </c>
      <c r="ZR407" s="16" t="s">
        <v>486</v>
      </c>
      <c r="ZS407" s="16" t="s">
        <v>844</v>
      </c>
      <c r="ZT407" s="16" t="s">
        <v>8705</v>
      </c>
      <c r="ZU407" s="16" t="s">
        <v>8706</v>
      </c>
      <c r="ZV407" s="16" t="s">
        <v>487</v>
      </c>
      <c r="ZW407" s="16" t="s">
        <v>844</v>
      </c>
      <c r="ZX407" s="16" t="s">
        <v>843</v>
      </c>
      <c r="ZY407" s="16" t="s">
        <v>844</v>
      </c>
      <c r="ZZ407" s="16" t="s">
        <v>1056</v>
      </c>
      <c r="AAA407" s="16" t="s">
        <v>1056</v>
      </c>
      <c r="AAB407" s="16" t="s">
        <v>843</v>
      </c>
      <c r="AAC407" s="16">
        <v>0</v>
      </c>
      <c r="AAD407" s="16" t="s">
        <v>844</v>
      </c>
      <c r="AAE407" s="16" t="s">
        <v>844</v>
      </c>
      <c r="AAF407" s="16" t="s">
        <v>844</v>
      </c>
      <c r="AAG407" s="16" t="s">
        <v>843</v>
      </c>
      <c r="AAH407" s="16" t="s">
        <v>843</v>
      </c>
      <c r="AAI407" s="16" t="s">
        <v>843</v>
      </c>
      <c r="AAJ407" s="16" t="s">
        <v>612</v>
      </c>
      <c r="AAK407" s="16" t="s">
        <v>649</v>
      </c>
      <c r="AAL407" s="16" t="s">
        <v>904</v>
      </c>
      <c r="AAM407" s="16" t="s">
        <v>663</v>
      </c>
      <c r="AAN407" s="16" t="s">
        <v>8707</v>
      </c>
      <c r="AAO407" s="16" t="s">
        <v>1019</v>
      </c>
      <c r="AAP407" s="16" t="s">
        <v>8708</v>
      </c>
      <c r="AAS407" s="16">
        <v>4900</v>
      </c>
      <c r="AAT407" s="16" t="s">
        <v>1068</v>
      </c>
      <c r="AAU407" s="16" t="s">
        <v>782</v>
      </c>
      <c r="AAX407" s="16" t="s">
        <v>844</v>
      </c>
      <c r="AAY407" s="16" t="s">
        <v>8727</v>
      </c>
      <c r="AAZ407" s="16" t="s">
        <v>782</v>
      </c>
      <c r="ABA407" s="16" t="s">
        <v>783</v>
      </c>
      <c r="ABB407" s="16" t="s">
        <v>782</v>
      </c>
      <c r="ABC407" s="16" t="s">
        <v>783</v>
      </c>
      <c r="ABD407" s="16" t="s">
        <v>782</v>
      </c>
      <c r="ABE407" s="16" t="s">
        <v>783</v>
      </c>
      <c r="ABF407" s="16" t="s">
        <v>782</v>
      </c>
      <c r="ABG407" s="16" t="s">
        <v>782</v>
      </c>
      <c r="ABH407" s="16" t="s">
        <v>782</v>
      </c>
      <c r="ABI407" s="16" t="s">
        <v>782</v>
      </c>
      <c r="ABJ407" s="16" t="s">
        <v>782</v>
      </c>
      <c r="ABK407" s="16" t="s">
        <v>783</v>
      </c>
      <c r="ABL407" s="16" t="s">
        <v>8759</v>
      </c>
      <c r="ABM407" s="16" t="s">
        <v>843</v>
      </c>
      <c r="ABN407" s="16" t="s">
        <v>1034</v>
      </c>
      <c r="ABP407" s="16" t="s">
        <v>972</v>
      </c>
      <c r="ABQ407" s="16" t="s">
        <v>4300</v>
      </c>
      <c r="ABR407" s="16" t="s">
        <v>470</v>
      </c>
      <c r="ABS407" s="16" t="s">
        <v>457</v>
      </c>
      <c r="ABT407" s="16" t="s">
        <v>8732</v>
      </c>
      <c r="ABU407" s="16" t="s">
        <v>1056</v>
      </c>
      <c r="ABV407" s="16" t="s">
        <v>487</v>
      </c>
      <c r="ABW407" s="16" t="s">
        <v>487</v>
      </c>
      <c r="ABX407" s="16" t="s">
        <v>894</v>
      </c>
      <c r="ABY407" s="16" t="s">
        <v>486</v>
      </c>
      <c r="ABZ407" s="16" t="s">
        <v>486</v>
      </c>
      <c r="ACA407" s="16" t="s">
        <v>759</v>
      </c>
      <c r="ACB407" s="16" t="s">
        <v>768</v>
      </c>
      <c r="ACC407" s="16" t="s">
        <v>737</v>
      </c>
      <c r="ACD407" s="16" t="s">
        <v>486</v>
      </c>
      <c r="ACE407" s="16" t="s">
        <v>486</v>
      </c>
      <c r="ACG407" s="16" t="s">
        <v>1014</v>
      </c>
      <c r="ACH407" s="16" t="s">
        <v>1009</v>
      </c>
      <c r="ACI407" s="16" t="s">
        <v>462</v>
      </c>
      <c r="ACJ407" s="16">
        <v>0.79400000000000004</v>
      </c>
      <c r="ACK407" s="16" t="s">
        <v>482</v>
      </c>
      <c r="ACL407" s="16" t="s">
        <v>740</v>
      </c>
      <c r="ACM407" s="16" t="s">
        <v>1190</v>
      </c>
      <c r="ACN407" s="16" t="s">
        <v>1169</v>
      </c>
      <c r="ACO407" s="16" t="s">
        <v>1856</v>
      </c>
      <c r="ACP407" s="16">
        <v>4900</v>
      </c>
      <c r="ACQ407" s="16" t="s">
        <v>1202</v>
      </c>
      <c r="ACR407" s="16" t="s">
        <v>1644</v>
      </c>
      <c r="ACS407" s="16" t="s">
        <v>676</v>
      </c>
      <c r="ACT407" s="16" t="s">
        <v>1522</v>
      </c>
      <c r="ACU407" s="16" t="s">
        <v>836</v>
      </c>
      <c r="ACV407" s="16" t="s">
        <v>8756</v>
      </c>
      <c r="ACW407" s="16" t="s">
        <v>877</v>
      </c>
      <c r="ACX407" s="16" t="s">
        <v>1914</v>
      </c>
      <c r="ACY407" s="16" t="s">
        <v>1947</v>
      </c>
      <c r="ACZ407" s="16">
        <v>1</v>
      </c>
      <c r="ADA407" s="16">
        <v>1</v>
      </c>
      <c r="ADB407" s="16">
        <v>1</v>
      </c>
      <c r="ADC407" s="16">
        <v>1</v>
      </c>
      <c r="ADD407" s="16">
        <v>1</v>
      </c>
      <c r="ADE407" s="16" t="s">
        <v>8712</v>
      </c>
      <c r="ADF407" s="16">
        <v>0</v>
      </c>
      <c r="ADG407" s="16" t="s">
        <v>486</v>
      </c>
      <c r="ADH407" s="16">
        <v>3</v>
      </c>
      <c r="ADI407" s="16" t="s">
        <v>486</v>
      </c>
      <c r="ADJ407" s="16" t="s">
        <v>1744</v>
      </c>
      <c r="ADK407" s="16" t="s">
        <v>1743</v>
      </c>
      <c r="ADL407" s="16" t="s">
        <v>1764</v>
      </c>
      <c r="ADM407" s="16" t="s">
        <v>13195</v>
      </c>
      <c r="ADN407" s="16" t="s">
        <v>13196</v>
      </c>
      <c r="ADO407" s="16" t="s">
        <v>1766</v>
      </c>
      <c r="ADQ407" s="16" t="s">
        <v>1743</v>
      </c>
      <c r="ADR407" s="16" t="s">
        <v>13194</v>
      </c>
      <c r="ADS407" s="16" t="s">
        <v>1751</v>
      </c>
      <c r="ADW407" s="16" t="s">
        <v>8729</v>
      </c>
      <c r="ADY407" s="16" t="s">
        <v>1063</v>
      </c>
      <c r="AEB407" s="16">
        <v>9216.6666666666697</v>
      </c>
      <c r="AEC407" s="16" t="s">
        <v>1062</v>
      </c>
      <c r="AED407" s="16">
        <v>1633.33</v>
      </c>
      <c r="AEE407" s="16" t="s">
        <v>952</v>
      </c>
      <c r="AEH407" s="16">
        <v>4900</v>
      </c>
      <c r="AEI407" s="16">
        <v>1333.33</v>
      </c>
      <c r="AEJ407" s="16">
        <v>1000</v>
      </c>
      <c r="AEK407" s="16">
        <v>266.67</v>
      </c>
      <c r="AEL407" s="16">
        <v>166.67</v>
      </c>
      <c r="AEM407" s="16">
        <v>666.67</v>
      </c>
      <c r="AEN407" s="16">
        <v>66.67</v>
      </c>
      <c r="AEO407" s="16">
        <v>100</v>
      </c>
    </row>
    <row r="408" spans="1:822" x14ac:dyDescent="0.25">
      <c r="A408" s="30">
        <v>45835</v>
      </c>
      <c r="B408" s="16" t="s">
        <v>10837</v>
      </c>
      <c r="C408" s="16" t="s">
        <v>867</v>
      </c>
      <c r="D408" s="16" t="s">
        <v>867</v>
      </c>
      <c r="E408" s="16">
        <v>63</v>
      </c>
      <c r="F408" s="16" t="s">
        <v>8153</v>
      </c>
      <c r="G408" s="16" t="s">
        <v>4127</v>
      </c>
      <c r="I408" s="16" t="s">
        <v>4174</v>
      </c>
      <c r="Z408" s="16" t="s">
        <v>993</v>
      </c>
      <c r="AA408" s="16" t="s">
        <v>470</v>
      </c>
      <c r="AB408" s="16">
        <v>3</v>
      </c>
      <c r="AC408" s="16" t="s">
        <v>843</v>
      </c>
      <c r="AD408" s="16" t="s">
        <v>843</v>
      </c>
      <c r="AE408" s="16" t="s">
        <v>843</v>
      </c>
      <c r="AF408" s="16" t="s">
        <v>1056</v>
      </c>
      <c r="AG408" s="16" t="s">
        <v>844</v>
      </c>
      <c r="AH408" s="16" t="s">
        <v>1056</v>
      </c>
      <c r="AI408" s="16" t="s">
        <v>844</v>
      </c>
      <c r="AJ408" s="16" t="s">
        <v>843</v>
      </c>
      <c r="AK408" s="16" t="s">
        <v>843</v>
      </c>
      <c r="AM408" s="16" t="s">
        <v>737</v>
      </c>
      <c r="AN408" s="16" t="s">
        <v>761</v>
      </c>
      <c r="AP408" s="16" t="s">
        <v>775</v>
      </c>
      <c r="AR408" s="16" t="s">
        <v>6907</v>
      </c>
      <c r="BB408" s="16">
        <v>4</v>
      </c>
      <c r="BC408" s="16" t="s">
        <v>7878</v>
      </c>
      <c r="BE408" s="16" t="s">
        <v>5098</v>
      </c>
      <c r="BV408" s="16" t="s">
        <v>4433</v>
      </c>
      <c r="BW408" s="16" t="s">
        <v>844</v>
      </c>
      <c r="BX408" s="16" t="s">
        <v>843</v>
      </c>
      <c r="BY408" s="16" t="s">
        <v>843</v>
      </c>
      <c r="BZ408" s="16" t="s">
        <v>843</v>
      </c>
      <c r="CA408" s="16" t="s">
        <v>843</v>
      </c>
      <c r="CB408" s="16" t="s">
        <v>843</v>
      </c>
      <c r="CC408" s="16" t="s">
        <v>843</v>
      </c>
      <c r="CD408" s="16" t="s">
        <v>843</v>
      </c>
      <c r="CE408" s="16" t="s">
        <v>843</v>
      </c>
      <c r="CF408" s="16" t="s">
        <v>843</v>
      </c>
      <c r="CG408" s="16" t="s">
        <v>843</v>
      </c>
      <c r="CH408" s="16" t="s">
        <v>843</v>
      </c>
      <c r="CI408" s="16" t="s">
        <v>843</v>
      </c>
      <c r="CJ408" s="16" t="s">
        <v>843</v>
      </c>
      <c r="CK408" s="16" t="s">
        <v>843</v>
      </c>
      <c r="CP408" s="16" t="s">
        <v>865</v>
      </c>
      <c r="DX408" s="16" t="s">
        <v>7842</v>
      </c>
      <c r="DY408" s="16" t="s">
        <v>865</v>
      </c>
      <c r="GC408" s="16" t="s">
        <v>2337</v>
      </c>
      <c r="GD408" s="16" t="s">
        <v>9150</v>
      </c>
      <c r="GF408" s="16" t="s">
        <v>865</v>
      </c>
      <c r="GG408" s="16" t="s">
        <v>867</v>
      </c>
      <c r="GV408" s="16" t="s">
        <v>5443</v>
      </c>
      <c r="GW408" s="16" t="s">
        <v>843</v>
      </c>
      <c r="GX408" s="16" t="s">
        <v>844</v>
      </c>
      <c r="GY408" s="16" t="s">
        <v>843</v>
      </c>
      <c r="GZ408" s="16" t="s">
        <v>843</v>
      </c>
      <c r="HA408" s="16" t="s">
        <v>843</v>
      </c>
      <c r="HB408" s="16" t="s">
        <v>843</v>
      </c>
      <c r="HC408" s="16" t="s">
        <v>843</v>
      </c>
      <c r="HD408" s="16" t="s">
        <v>843</v>
      </c>
      <c r="HE408" s="16" t="s">
        <v>843</v>
      </c>
      <c r="HF408" s="16" t="s">
        <v>843</v>
      </c>
      <c r="HH408" s="16" t="s">
        <v>5456</v>
      </c>
      <c r="HK408" s="16" t="s">
        <v>865</v>
      </c>
      <c r="HM408" s="16" t="s">
        <v>865</v>
      </c>
      <c r="HZ408" s="16" t="s">
        <v>7944</v>
      </c>
      <c r="KE408" s="16" t="s">
        <v>5585</v>
      </c>
      <c r="KG408" s="16" t="s">
        <v>7018</v>
      </c>
      <c r="KH408" s="16" t="s">
        <v>7033</v>
      </c>
      <c r="KI408" s="16" t="s">
        <v>865</v>
      </c>
      <c r="LG408" s="16" t="s">
        <v>867</v>
      </c>
      <c r="LH408" s="16" t="s">
        <v>865</v>
      </c>
      <c r="LI408" s="16" t="s">
        <v>867</v>
      </c>
      <c r="LJ408" s="16" t="s">
        <v>865</v>
      </c>
      <c r="LK408" s="16" t="s">
        <v>865</v>
      </c>
      <c r="LL408" s="16" t="s">
        <v>864</v>
      </c>
      <c r="LM408" s="16" t="s">
        <v>843</v>
      </c>
      <c r="LN408" s="16" t="s">
        <v>843</v>
      </c>
      <c r="LO408" s="16" t="s">
        <v>843</v>
      </c>
      <c r="LP408" s="16" t="s">
        <v>843</v>
      </c>
      <c r="LQ408" s="16" t="s">
        <v>843</v>
      </c>
      <c r="LR408" s="16" t="s">
        <v>843</v>
      </c>
      <c r="LS408" s="16" t="s">
        <v>843</v>
      </c>
      <c r="LT408" s="16" t="s">
        <v>843</v>
      </c>
      <c r="LU408" s="16" t="s">
        <v>843</v>
      </c>
      <c r="LV408" s="16" t="s">
        <v>843</v>
      </c>
      <c r="LW408" s="16" t="s">
        <v>843</v>
      </c>
      <c r="LX408" s="16" t="s">
        <v>843</v>
      </c>
      <c r="LY408" s="16" t="s">
        <v>843</v>
      </c>
      <c r="LZ408" s="16" t="s">
        <v>844</v>
      </c>
      <c r="MA408" s="16" t="s">
        <v>843</v>
      </c>
      <c r="MC408" s="16" t="s">
        <v>5694</v>
      </c>
      <c r="MD408" s="16" t="s">
        <v>844</v>
      </c>
      <c r="ME408" s="16" t="s">
        <v>843</v>
      </c>
      <c r="MF408" s="16" t="s">
        <v>843</v>
      </c>
      <c r="MG408" s="16" t="s">
        <v>843</v>
      </c>
      <c r="MH408" s="16" t="s">
        <v>843</v>
      </c>
      <c r="MI408" s="16" t="s">
        <v>843</v>
      </c>
      <c r="MJ408" s="16" t="s">
        <v>843</v>
      </c>
      <c r="MK408" s="16" t="s">
        <v>843</v>
      </c>
      <c r="ML408" s="16" t="s">
        <v>843</v>
      </c>
      <c r="MM408" s="16" t="s">
        <v>843</v>
      </c>
      <c r="MN408" s="16" t="s">
        <v>843</v>
      </c>
      <c r="MO408" s="16" t="s">
        <v>843</v>
      </c>
      <c r="MP408" s="16" t="s">
        <v>843</v>
      </c>
      <c r="MQ408" s="16" t="s">
        <v>843</v>
      </c>
      <c r="MR408" s="16" t="s">
        <v>843</v>
      </c>
      <c r="MS408" s="16" t="s">
        <v>843</v>
      </c>
      <c r="MT408" s="16" t="s">
        <v>843</v>
      </c>
      <c r="MU408" s="16" t="s">
        <v>843</v>
      </c>
      <c r="MV408" s="16" t="s">
        <v>843</v>
      </c>
      <c r="MX408" s="16" t="s">
        <v>5694</v>
      </c>
      <c r="MY408" s="16" t="s">
        <v>844</v>
      </c>
      <c r="MZ408" s="16" t="s">
        <v>843</v>
      </c>
      <c r="NA408" s="16" t="s">
        <v>843</v>
      </c>
      <c r="NB408" s="16" t="s">
        <v>843</v>
      </c>
      <c r="NC408" s="16" t="s">
        <v>843</v>
      </c>
      <c r="ND408" s="16" t="s">
        <v>843</v>
      </c>
      <c r="NE408" s="16" t="s">
        <v>843</v>
      </c>
      <c r="NF408" s="16" t="s">
        <v>843</v>
      </c>
      <c r="NG408" s="16" t="s">
        <v>843</v>
      </c>
      <c r="NH408" s="16" t="s">
        <v>843</v>
      </c>
      <c r="NI408" s="16" t="s">
        <v>843</v>
      </c>
      <c r="NJ408" s="16" t="s">
        <v>843</v>
      </c>
      <c r="NK408" s="16" t="s">
        <v>843</v>
      </c>
      <c r="NL408" s="16" t="s">
        <v>843</v>
      </c>
      <c r="NM408" s="16" t="s">
        <v>843</v>
      </c>
      <c r="NN408" s="16" t="s">
        <v>843</v>
      </c>
      <c r="NO408" s="16" t="s">
        <v>843</v>
      </c>
      <c r="NP408" s="16" t="s">
        <v>843</v>
      </c>
      <c r="NQ408" s="16" t="s">
        <v>843</v>
      </c>
      <c r="PC408" s="16" t="s">
        <v>865</v>
      </c>
      <c r="PD408" s="16" t="s">
        <v>865</v>
      </c>
      <c r="PY408" s="16" t="s">
        <v>865</v>
      </c>
      <c r="QP408" s="16" t="s">
        <v>865</v>
      </c>
      <c r="QR408" s="16" t="s">
        <v>867</v>
      </c>
      <c r="QT408" s="16" t="s">
        <v>865</v>
      </c>
      <c r="QV408" s="16" t="s">
        <v>865</v>
      </c>
      <c r="QX408" s="16" t="s">
        <v>864</v>
      </c>
      <c r="QY408" s="16" t="s">
        <v>867</v>
      </c>
      <c r="RD408" s="16" t="s">
        <v>4216</v>
      </c>
      <c r="RF408" s="16" t="s">
        <v>865</v>
      </c>
      <c r="RH408" s="16" t="s">
        <v>865</v>
      </c>
      <c r="RJ408" s="16" t="s">
        <v>865</v>
      </c>
      <c r="RN408" s="16" t="s">
        <v>867</v>
      </c>
      <c r="RP408" s="16" t="s">
        <v>867</v>
      </c>
      <c r="RR408" s="16" t="s">
        <v>867</v>
      </c>
      <c r="RT408" s="16" t="s">
        <v>7720</v>
      </c>
      <c r="RV408" s="16" t="s">
        <v>867</v>
      </c>
      <c r="RX408" s="16" t="s">
        <v>7724</v>
      </c>
      <c r="RZ408" s="16" t="s">
        <v>867</v>
      </c>
      <c r="SQ408" s="16" t="s">
        <v>865</v>
      </c>
      <c r="SS408" s="16" t="s">
        <v>4216</v>
      </c>
      <c r="ST408" s="16" t="s">
        <v>7764</v>
      </c>
      <c r="TN408" s="16">
        <v>2500</v>
      </c>
      <c r="TO408" s="16">
        <v>0</v>
      </c>
      <c r="TP408" s="16">
        <v>800</v>
      </c>
      <c r="TQ408" s="16">
        <v>1500</v>
      </c>
      <c r="TR408" s="16">
        <v>2000</v>
      </c>
      <c r="TS408" s="16">
        <v>300</v>
      </c>
      <c r="TT408" s="16">
        <v>0</v>
      </c>
      <c r="TU408" s="16">
        <v>1500</v>
      </c>
      <c r="TV408" s="16">
        <v>5000</v>
      </c>
      <c r="TW408" s="16">
        <v>0</v>
      </c>
      <c r="TX408" s="16">
        <v>0</v>
      </c>
      <c r="TZ408" s="16" t="s">
        <v>7367</v>
      </c>
      <c r="UA408" s="16" t="s">
        <v>9780</v>
      </c>
      <c r="UB408" s="16">
        <v>0</v>
      </c>
      <c r="UC408" s="16" t="s">
        <v>844</v>
      </c>
      <c r="UD408" s="16" t="s">
        <v>843</v>
      </c>
      <c r="UE408" s="16" t="s">
        <v>844</v>
      </c>
      <c r="UF408" s="16" t="s">
        <v>843</v>
      </c>
      <c r="UG408" s="16" t="s">
        <v>843</v>
      </c>
      <c r="UH408" s="16" t="s">
        <v>843</v>
      </c>
      <c r="VK408" s="16" t="s">
        <v>6055</v>
      </c>
      <c r="VL408" s="16" t="s">
        <v>843</v>
      </c>
      <c r="VM408" s="16" t="s">
        <v>844</v>
      </c>
      <c r="VN408" s="16" t="s">
        <v>843</v>
      </c>
      <c r="VO408" s="16" t="s">
        <v>843</v>
      </c>
      <c r="VP408" s="16" t="s">
        <v>843</v>
      </c>
      <c r="VQ408" s="16" t="s">
        <v>843</v>
      </c>
      <c r="VR408" s="16" t="s">
        <v>843</v>
      </c>
      <c r="VS408" s="16" t="s">
        <v>843</v>
      </c>
      <c r="VT408" s="16" t="s">
        <v>843</v>
      </c>
      <c r="VW408" s="16">
        <v>4000</v>
      </c>
      <c r="WO408" s="16" t="s">
        <v>6923</v>
      </c>
      <c r="YN408" s="16" t="s">
        <v>7040</v>
      </c>
      <c r="YP408" s="16" t="s">
        <v>7987</v>
      </c>
      <c r="YR408" s="16" t="s">
        <v>10838</v>
      </c>
      <c r="YS408" s="16" t="s">
        <v>10839</v>
      </c>
      <c r="YT408" s="16" t="s">
        <v>8694</v>
      </c>
      <c r="YU408" s="16" t="s">
        <v>10840</v>
      </c>
      <c r="YV408" s="16" t="s">
        <v>9148</v>
      </c>
      <c r="YW408" s="16" t="s">
        <v>844</v>
      </c>
      <c r="YX408" s="16" t="s">
        <v>9148</v>
      </c>
      <c r="YY408" s="16" t="s">
        <v>8762</v>
      </c>
      <c r="YZ408" s="16" t="s">
        <v>843</v>
      </c>
      <c r="ZA408" s="16" t="s">
        <v>843</v>
      </c>
      <c r="ZB408" s="16">
        <v>9433.33</v>
      </c>
      <c r="ZC408" s="16" t="s">
        <v>9054</v>
      </c>
      <c r="ZD408" s="16" t="s">
        <v>843</v>
      </c>
      <c r="ZE408" s="16" t="s">
        <v>9135</v>
      </c>
      <c r="ZF408" s="16" t="s">
        <v>8738</v>
      </c>
      <c r="ZG408" s="16" t="s">
        <v>8778</v>
      </c>
      <c r="ZH408" s="16" t="s">
        <v>8752</v>
      </c>
      <c r="ZI408" s="16" t="s">
        <v>8754</v>
      </c>
      <c r="ZJ408" s="16" t="s">
        <v>843</v>
      </c>
      <c r="ZK408" s="16" t="s">
        <v>843</v>
      </c>
      <c r="ZL408" s="16" t="s">
        <v>9042</v>
      </c>
      <c r="ZM408" s="16" t="s">
        <v>843</v>
      </c>
      <c r="ZN408" s="16" t="s">
        <v>8725</v>
      </c>
      <c r="ZO408" s="16" t="s">
        <v>487</v>
      </c>
      <c r="ZP408" s="16" t="s">
        <v>487</v>
      </c>
      <c r="ZQ408" s="16" t="s">
        <v>486</v>
      </c>
      <c r="ZR408" s="16" t="s">
        <v>486</v>
      </c>
      <c r="ZS408" s="16" t="s">
        <v>9278</v>
      </c>
      <c r="ZT408" s="16" t="s">
        <v>8705</v>
      </c>
      <c r="ZU408" s="16" t="s">
        <v>8706</v>
      </c>
      <c r="ZV408" s="16" t="s">
        <v>487</v>
      </c>
      <c r="ZW408" s="16" t="s">
        <v>843</v>
      </c>
      <c r="ZX408" s="16" t="s">
        <v>843</v>
      </c>
      <c r="ZY408" s="16" t="s">
        <v>1056</v>
      </c>
      <c r="ZZ408" s="16" t="s">
        <v>844</v>
      </c>
      <c r="AAA408" s="16" t="s">
        <v>8732</v>
      </c>
      <c r="AAB408" s="16" t="s">
        <v>844</v>
      </c>
      <c r="AAC408" s="16">
        <v>2</v>
      </c>
      <c r="AAD408" s="16" t="s">
        <v>1056</v>
      </c>
      <c r="AAE408" s="16" t="s">
        <v>844</v>
      </c>
      <c r="AAF408" s="16" t="s">
        <v>843</v>
      </c>
      <c r="AAG408" s="16" t="s">
        <v>843</v>
      </c>
      <c r="AAH408" s="16" t="s">
        <v>843</v>
      </c>
      <c r="AAI408" s="16" t="s">
        <v>843</v>
      </c>
      <c r="AAJ408" s="16" t="s">
        <v>606</v>
      </c>
      <c r="AAK408" s="16" t="s">
        <v>655</v>
      </c>
      <c r="AAL408" s="16" t="s">
        <v>905</v>
      </c>
      <c r="AAM408" s="16" t="s">
        <v>660</v>
      </c>
      <c r="AAN408" s="16" t="s">
        <v>8707</v>
      </c>
      <c r="AAO408" s="16" t="s">
        <v>1019</v>
      </c>
      <c r="AAP408" s="16" t="s">
        <v>8708</v>
      </c>
      <c r="AAR408" s="16" t="s">
        <v>8816</v>
      </c>
      <c r="AAS408" s="16">
        <v>1877.93</v>
      </c>
      <c r="AAU408" s="16" t="s">
        <v>782</v>
      </c>
      <c r="AAV408" s="16" t="s">
        <v>782</v>
      </c>
      <c r="AAW408" s="16" t="s">
        <v>782</v>
      </c>
      <c r="AAX408" s="16" t="s">
        <v>843</v>
      </c>
      <c r="AAY408" s="16" t="s">
        <v>8710</v>
      </c>
      <c r="AAZ408" s="16" t="s">
        <v>783</v>
      </c>
      <c r="ABB408" s="16" t="s">
        <v>782</v>
      </c>
      <c r="ABC408" s="16" t="s">
        <v>783</v>
      </c>
      <c r="ABD408" s="16" t="s">
        <v>782</v>
      </c>
      <c r="ABE408" s="16" t="s">
        <v>783</v>
      </c>
      <c r="ABF408" s="16" t="s">
        <v>782</v>
      </c>
      <c r="ABG408" s="16" t="s">
        <v>782</v>
      </c>
      <c r="ABH408" s="16" t="s">
        <v>783</v>
      </c>
      <c r="ABI408" s="16" t="s">
        <v>782</v>
      </c>
      <c r="ABJ408" s="16" t="s">
        <v>782</v>
      </c>
      <c r="ABK408" s="16" t="s">
        <v>782</v>
      </c>
      <c r="ABL408" s="16" t="s">
        <v>8746</v>
      </c>
      <c r="ABM408" s="16" t="s">
        <v>844</v>
      </c>
      <c r="ABN408" s="16" t="s">
        <v>1034</v>
      </c>
      <c r="ABP408" s="16" t="s">
        <v>971</v>
      </c>
      <c r="ABQ408" s="16" t="s">
        <v>4324</v>
      </c>
      <c r="ABR408" s="16" t="s">
        <v>470</v>
      </c>
      <c r="ABS408" s="16" t="s">
        <v>457</v>
      </c>
      <c r="ABT408" s="16" t="s">
        <v>8732</v>
      </c>
      <c r="ABU408" s="16" t="s">
        <v>1056</v>
      </c>
      <c r="ABV408" s="16" t="s">
        <v>487</v>
      </c>
      <c r="ABW408" s="16" t="s">
        <v>487</v>
      </c>
      <c r="ABX408" s="16" t="s">
        <v>894</v>
      </c>
      <c r="ABY408" s="16" t="s">
        <v>486</v>
      </c>
      <c r="ABZ408" s="16" t="s">
        <v>487</v>
      </c>
      <c r="ACA408" s="16" t="s">
        <v>761</v>
      </c>
      <c r="ACB408" s="16" t="s">
        <v>775</v>
      </c>
      <c r="ACC408" s="16" t="s">
        <v>737</v>
      </c>
      <c r="ACD408" s="16" t="s">
        <v>486</v>
      </c>
      <c r="ACE408" s="16" t="s">
        <v>486</v>
      </c>
      <c r="ACG408" s="16" t="s">
        <v>1014</v>
      </c>
      <c r="ACH408" s="16" t="s">
        <v>1009</v>
      </c>
      <c r="ACI408" s="16" t="s">
        <v>462</v>
      </c>
      <c r="ACJ408" s="16">
        <v>0.79400000000000004</v>
      </c>
      <c r="ACK408" s="16" t="s">
        <v>482</v>
      </c>
      <c r="ACL408" s="16" t="s">
        <v>738</v>
      </c>
      <c r="ACM408" s="16" t="s">
        <v>1190</v>
      </c>
      <c r="ACN408" s="16" t="s">
        <v>530</v>
      </c>
      <c r="ACO408" s="16" t="s">
        <v>1856</v>
      </c>
      <c r="ACQ408" s="16" t="s">
        <v>1202</v>
      </c>
      <c r="ACR408" s="16" t="s">
        <v>1644</v>
      </c>
      <c r="ACS408" s="16" t="s">
        <v>676</v>
      </c>
      <c r="ACT408" s="16" t="s">
        <v>1521</v>
      </c>
      <c r="ACU408" s="16" t="s">
        <v>831</v>
      </c>
      <c r="ACV408" s="16" t="s">
        <v>8756</v>
      </c>
      <c r="ACW408" s="16" t="s">
        <v>877</v>
      </c>
      <c r="ACX408" s="16" t="s">
        <v>1916</v>
      </c>
      <c r="ACY408" s="16" t="s">
        <v>1947</v>
      </c>
      <c r="ACZ408" s="16">
        <v>1</v>
      </c>
      <c r="ADA408" s="16">
        <v>0</v>
      </c>
      <c r="ADB408" s="16">
        <v>1</v>
      </c>
      <c r="ADC408" s="16">
        <v>0</v>
      </c>
      <c r="ADD408" s="16">
        <v>0</v>
      </c>
      <c r="ADE408" s="16" t="s">
        <v>9056</v>
      </c>
      <c r="ADF408" s="16">
        <v>0</v>
      </c>
      <c r="ADG408" s="16" t="s">
        <v>486</v>
      </c>
      <c r="ADH408" s="16">
        <v>1</v>
      </c>
      <c r="ADI408" s="16" t="s">
        <v>486</v>
      </c>
      <c r="ADJ408" s="16" t="s">
        <v>1743</v>
      </c>
      <c r="ADK408" s="16" t="s">
        <v>13194</v>
      </c>
      <c r="ADL408" s="16" t="s">
        <v>1764</v>
      </c>
      <c r="ADM408" s="16" t="s">
        <v>1756</v>
      </c>
      <c r="ADN408" s="16" t="s">
        <v>1762</v>
      </c>
      <c r="ADO408" s="16" t="s">
        <v>1766</v>
      </c>
      <c r="ADP408" s="16" t="s">
        <v>1751</v>
      </c>
      <c r="ADQ408" s="16" t="s">
        <v>1750</v>
      </c>
      <c r="ADR408" s="16" t="s">
        <v>13194</v>
      </c>
      <c r="ADS408" s="16" t="s">
        <v>13194</v>
      </c>
      <c r="ADV408" s="16" t="s">
        <v>1744</v>
      </c>
      <c r="ADY408" s="16" t="s">
        <v>1063</v>
      </c>
      <c r="AEA408" s="16">
        <v>9433.3333333333303</v>
      </c>
      <c r="AEC408" s="16" t="s">
        <v>1058</v>
      </c>
      <c r="AED408" s="16">
        <v>625.98</v>
      </c>
      <c r="AEE408" s="16" t="s">
        <v>952</v>
      </c>
      <c r="AEG408" s="16">
        <v>4000</v>
      </c>
      <c r="AEI408" s="16">
        <v>833.33</v>
      </c>
      <c r="AEK408" s="16">
        <v>266.67</v>
      </c>
      <c r="AEL408" s="16">
        <v>500</v>
      </c>
      <c r="AEM408" s="16">
        <v>1666.67</v>
      </c>
      <c r="AEN408" s="16">
        <v>666.67</v>
      </c>
      <c r="AEO408" s="16">
        <v>100</v>
      </c>
      <c r="AEP408" s="16">
        <v>500</v>
      </c>
    </row>
    <row r="409" spans="1:822" x14ac:dyDescent="0.25">
      <c r="A409" s="30">
        <v>45835</v>
      </c>
      <c r="B409" s="16" t="s">
        <v>10841</v>
      </c>
      <c r="C409" s="16" t="s">
        <v>867</v>
      </c>
      <c r="D409" s="16" t="s">
        <v>867</v>
      </c>
      <c r="E409" s="16">
        <v>25</v>
      </c>
      <c r="F409" s="16" t="s">
        <v>8153</v>
      </c>
      <c r="G409" s="16" t="s">
        <v>4113</v>
      </c>
      <c r="I409" s="16" t="s">
        <v>4162</v>
      </c>
      <c r="Z409" s="16" t="s">
        <v>996</v>
      </c>
      <c r="AA409" s="16" t="s">
        <v>470</v>
      </c>
      <c r="AB409" s="16">
        <v>1</v>
      </c>
      <c r="AC409" s="16" t="s">
        <v>844</v>
      </c>
      <c r="AD409" s="16" t="s">
        <v>843</v>
      </c>
      <c r="AE409" s="16" t="s">
        <v>843</v>
      </c>
      <c r="AF409" s="16" t="s">
        <v>844</v>
      </c>
      <c r="AG409" s="16" t="s">
        <v>843</v>
      </c>
      <c r="AH409" s="16" t="s">
        <v>844</v>
      </c>
      <c r="AI409" s="16" t="s">
        <v>843</v>
      </c>
      <c r="AJ409" s="16" t="s">
        <v>843</v>
      </c>
      <c r="AK409" s="16" t="s">
        <v>843</v>
      </c>
      <c r="AM409" s="16" t="s">
        <v>737</v>
      </c>
      <c r="AN409" s="16" t="s">
        <v>761</v>
      </c>
      <c r="AP409" s="16" t="s">
        <v>768</v>
      </c>
      <c r="AR409" s="16" t="s">
        <v>6907</v>
      </c>
      <c r="BB409" s="16">
        <v>2</v>
      </c>
      <c r="BC409" s="16" t="s">
        <v>7869</v>
      </c>
      <c r="BE409" s="16" t="s">
        <v>5092</v>
      </c>
      <c r="BF409" s="16" t="s">
        <v>865</v>
      </c>
      <c r="BV409" s="16" t="s">
        <v>4433</v>
      </c>
      <c r="BW409" s="16" t="s">
        <v>844</v>
      </c>
      <c r="BX409" s="16" t="s">
        <v>843</v>
      </c>
      <c r="BY409" s="16" t="s">
        <v>843</v>
      </c>
      <c r="BZ409" s="16" t="s">
        <v>843</v>
      </c>
      <c r="CA409" s="16" t="s">
        <v>843</v>
      </c>
      <c r="CB409" s="16" t="s">
        <v>843</v>
      </c>
      <c r="CC409" s="16" t="s">
        <v>843</v>
      </c>
      <c r="CD409" s="16" t="s">
        <v>843</v>
      </c>
      <c r="CE409" s="16" t="s">
        <v>843</v>
      </c>
      <c r="CF409" s="16" t="s">
        <v>843</v>
      </c>
      <c r="CG409" s="16" t="s">
        <v>843</v>
      </c>
      <c r="CH409" s="16" t="s">
        <v>843</v>
      </c>
      <c r="CI409" s="16" t="s">
        <v>843</v>
      </c>
      <c r="CJ409" s="16" t="s">
        <v>843</v>
      </c>
      <c r="CK409" s="16" t="s">
        <v>843</v>
      </c>
      <c r="CP409" s="16" t="s">
        <v>865</v>
      </c>
      <c r="DX409" s="16" t="s">
        <v>867</v>
      </c>
      <c r="DY409" s="16" t="s">
        <v>867</v>
      </c>
      <c r="GC409" s="16" t="s">
        <v>5354</v>
      </c>
      <c r="GF409" s="16" t="s">
        <v>6818</v>
      </c>
      <c r="GG409" s="16" t="s">
        <v>867</v>
      </c>
      <c r="GV409" s="16" t="s">
        <v>5449</v>
      </c>
      <c r="GW409" s="16" t="s">
        <v>843</v>
      </c>
      <c r="GX409" s="16" t="s">
        <v>843</v>
      </c>
      <c r="GY409" s="16" t="s">
        <v>843</v>
      </c>
      <c r="GZ409" s="16" t="s">
        <v>844</v>
      </c>
      <c r="HA409" s="16" t="s">
        <v>843</v>
      </c>
      <c r="HB409" s="16" t="s">
        <v>843</v>
      </c>
      <c r="HC409" s="16" t="s">
        <v>843</v>
      </c>
      <c r="HD409" s="16" t="s">
        <v>843</v>
      </c>
      <c r="HE409" s="16" t="s">
        <v>843</v>
      </c>
      <c r="HF409" s="16" t="s">
        <v>843</v>
      </c>
      <c r="HH409" s="16" t="s">
        <v>5456</v>
      </c>
      <c r="HK409" s="16" t="s">
        <v>865</v>
      </c>
      <c r="HM409" s="16" t="s">
        <v>865</v>
      </c>
      <c r="HZ409" s="16" t="s">
        <v>7944</v>
      </c>
      <c r="KE409" s="16" t="s">
        <v>5585</v>
      </c>
      <c r="KG409" s="16" t="s">
        <v>7018</v>
      </c>
      <c r="KH409" s="16" t="s">
        <v>7033</v>
      </c>
      <c r="KI409" s="16" t="s">
        <v>865</v>
      </c>
      <c r="LG409" s="16" t="s">
        <v>867</v>
      </c>
      <c r="LH409" s="16" t="s">
        <v>867</v>
      </c>
      <c r="LI409" s="16" t="s">
        <v>867</v>
      </c>
      <c r="LJ409" s="16" t="s">
        <v>867</v>
      </c>
      <c r="LK409" s="16" t="s">
        <v>867</v>
      </c>
      <c r="LL409" s="16" t="s">
        <v>5660</v>
      </c>
      <c r="LM409" s="16" t="s">
        <v>843</v>
      </c>
      <c r="LN409" s="16" t="s">
        <v>844</v>
      </c>
      <c r="LO409" s="16" t="s">
        <v>843</v>
      </c>
      <c r="LP409" s="16" t="s">
        <v>843</v>
      </c>
      <c r="LQ409" s="16" t="s">
        <v>843</v>
      </c>
      <c r="LR409" s="16" t="s">
        <v>843</v>
      </c>
      <c r="LS409" s="16" t="s">
        <v>843</v>
      </c>
      <c r="LT409" s="16" t="s">
        <v>843</v>
      </c>
      <c r="LU409" s="16" t="s">
        <v>843</v>
      </c>
      <c r="LV409" s="16" t="s">
        <v>843</v>
      </c>
      <c r="LW409" s="16" t="s">
        <v>843</v>
      </c>
      <c r="LX409" s="16" t="s">
        <v>843</v>
      </c>
      <c r="LY409" s="16" t="s">
        <v>843</v>
      </c>
      <c r="LZ409" s="16" t="s">
        <v>843</v>
      </c>
      <c r="MA409" s="16" t="s">
        <v>843</v>
      </c>
      <c r="MC409" s="16" t="s">
        <v>5694</v>
      </c>
      <c r="MD409" s="16" t="s">
        <v>844</v>
      </c>
      <c r="ME409" s="16" t="s">
        <v>843</v>
      </c>
      <c r="MF409" s="16" t="s">
        <v>843</v>
      </c>
      <c r="MG409" s="16" t="s">
        <v>843</v>
      </c>
      <c r="MH409" s="16" t="s">
        <v>843</v>
      </c>
      <c r="MI409" s="16" t="s">
        <v>843</v>
      </c>
      <c r="MJ409" s="16" t="s">
        <v>843</v>
      </c>
      <c r="MK409" s="16" t="s">
        <v>843</v>
      </c>
      <c r="ML409" s="16" t="s">
        <v>843</v>
      </c>
      <c r="MM409" s="16" t="s">
        <v>843</v>
      </c>
      <c r="MN409" s="16" t="s">
        <v>843</v>
      </c>
      <c r="MO409" s="16" t="s">
        <v>843</v>
      </c>
      <c r="MP409" s="16" t="s">
        <v>843</v>
      </c>
      <c r="MQ409" s="16" t="s">
        <v>843</v>
      </c>
      <c r="MR409" s="16" t="s">
        <v>843</v>
      </c>
      <c r="MS409" s="16" t="s">
        <v>843</v>
      </c>
      <c r="MT409" s="16" t="s">
        <v>843</v>
      </c>
      <c r="MU409" s="16" t="s">
        <v>843</v>
      </c>
      <c r="MV409" s="16" t="s">
        <v>843</v>
      </c>
      <c r="PC409" s="16" t="s">
        <v>865</v>
      </c>
      <c r="PD409" s="16" t="s">
        <v>865</v>
      </c>
      <c r="PY409" s="16" t="s">
        <v>865</v>
      </c>
      <c r="QP409" s="16" t="s">
        <v>865</v>
      </c>
      <c r="QR409" s="16" t="s">
        <v>867</v>
      </c>
      <c r="QT409" s="16" t="s">
        <v>867</v>
      </c>
      <c r="QV409" s="16" t="s">
        <v>865</v>
      </c>
      <c r="QX409" s="16" t="s">
        <v>864</v>
      </c>
      <c r="QY409" s="16" t="s">
        <v>867</v>
      </c>
      <c r="RD409" s="16" t="s">
        <v>865</v>
      </c>
      <c r="RF409" s="16" t="s">
        <v>865</v>
      </c>
      <c r="RH409" s="16" t="s">
        <v>865</v>
      </c>
      <c r="RJ409" s="16" t="s">
        <v>865</v>
      </c>
      <c r="RN409" s="16" t="s">
        <v>7720</v>
      </c>
      <c r="RP409" s="16" t="s">
        <v>867</v>
      </c>
      <c r="RR409" s="16" t="s">
        <v>867</v>
      </c>
      <c r="RT409" s="16" t="s">
        <v>867</v>
      </c>
      <c r="RV409" s="16" t="s">
        <v>867</v>
      </c>
      <c r="RX409" s="16" t="s">
        <v>7720</v>
      </c>
      <c r="RZ409" s="16" t="s">
        <v>867</v>
      </c>
      <c r="SQ409" s="16" t="s">
        <v>867</v>
      </c>
      <c r="SS409" s="16" t="s">
        <v>7308</v>
      </c>
      <c r="ST409" s="16" t="s">
        <v>7761</v>
      </c>
      <c r="TN409" s="16">
        <v>3000</v>
      </c>
      <c r="TO409" s="16">
        <v>2000</v>
      </c>
      <c r="TP409" s="16">
        <v>700</v>
      </c>
      <c r="TQ409" s="16">
        <v>0</v>
      </c>
      <c r="TR409" s="16">
        <v>350</v>
      </c>
      <c r="TS409" s="16">
        <v>120</v>
      </c>
      <c r="TT409" s="16">
        <v>0</v>
      </c>
      <c r="TU409" s="16">
        <v>250</v>
      </c>
      <c r="TV409" s="16">
        <v>0</v>
      </c>
      <c r="TW409" s="16">
        <v>0</v>
      </c>
      <c r="TX409" s="16">
        <v>0</v>
      </c>
      <c r="TZ409" s="16" t="s">
        <v>7367</v>
      </c>
      <c r="UA409" s="16" t="s">
        <v>5941</v>
      </c>
      <c r="UB409" s="16">
        <v>0</v>
      </c>
      <c r="UC409" s="16" t="s">
        <v>844</v>
      </c>
      <c r="UD409" s="16" t="s">
        <v>843</v>
      </c>
      <c r="UE409" s="16" t="s">
        <v>843</v>
      </c>
      <c r="UF409" s="16" t="s">
        <v>843</v>
      </c>
      <c r="UG409" s="16" t="s">
        <v>843</v>
      </c>
      <c r="UH409" s="16" t="s">
        <v>843</v>
      </c>
      <c r="UL409" s="16">
        <v>8000</v>
      </c>
      <c r="WO409" s="16" t="s">
        <v>6920</v>
      </c>
      <c r="XD409" s="16" t="s">
        <v>10570</v>
      </c>
      <c r="XE409" s="16" t="s">
        <v>843</v>
      </c>
      <c r="XF409" s="16" t="s">
        <v>843</v>
      </c>
      <c r="XG409" s="16" t="s">
        <v>844</v>
      </c>
      <c r="XH409" s="16" t="s">
        <v>843</v>
      </c>
      <c r="XI409" s="16" t="s">
        <v>843</v>
      </c>
      <c r="XJ409" s="16" t="s">
        <v>843</v>
      </c>
      <c r="XK409" s="16" t="s">
        <v>844</v>
      </c>
      <c r="XL409" s="16" t="s">
        <v>843</v>
      </c>
      <c r="XM409" s="16" t="s">
        <v>843</v>
      </c>
      <c r="XN409" s="16" t="s">
        <v>843</v>
      </c>
      <c r="XO409" s="16" t="s">
        <v>843</v>
      </c>
      <c r="XP409" s="16" t="s">
        <v>843</v>
      </c>
      <c r="XQ409" s="16" t="s">
        <v>843</v>
      </c>
      <c r="YF409" s="16" t="s">
        <v>865</v>
      </c>
      <c r="YN409" s="16" t="s">
        <v>864</v>
      </c>
      <c r="YP409" s="16" t="s">
        <v>7987</v>
      </c>
      <c r="YR409" s="16" t="s">
        <v>10842</v>
      </c>
      <c r="YS409" s="16" t="s">
        <v>10843</v>
      </c>
      <c r="YT409" s="16" t="s">
        <v>8694</v>
      </c>
      <c r="YU409" s="16" t="s">
        <v>10844</v>
      </c>
      <c r="YV409" s="16" t="s">
        <v>8696</v>
      </c>
      <c r="YW409" s="16" t="s">
        <v>844</v>
      </c>
      <c r="YX409" s="16" t="s">
        <v>8696</v>
      </c>
      <c r="YY409" s="16" t="s">
        <v>843</v>
      </c>
      <c r="YZ409" s="16" t="s">
        <v>843</v>
      </c>
      <c r="ZA409" s="16" t="s">
        <v>843</v>
      </c>
      <c r="ZB409" s="16">
        <v>6420</v>
      </c>
      <c r="ZC409" s="16" t="s">
        <v>8925</v>
      </c>
      <c r="ZD409" s="16" t="s">
        <v>9017</v>
      </c>
      <c r="ZE409" s="16" t="s">
        <v>843</v>
      </c>
      <c r="ZF409" s="16" t="s">
        <v>843</v>
      </c>
      <c r="ZG409" s="16" t="s">
        <v>8723</v>
      </c>
      <c r="ZH409" s="16" t="s">
        <v>8701</v>
      </c>
      <c r="ZI409" s="16" t="s">
        <v>8741</v>
      </c>
      <c r="ZJ409" s="16" t="s">
        <v>843</v>
      </c>
      <c r="ZK409" s="16" t="s">
        <v>843</v>
      </c>
      <c r="ZL409" s="16" t="s">
        <v>8699</v>
      </c>
      <c r="ZM409" s="16" t="s">
        <v>843</v>
      </c>
      <c r="ZN409" s="16" t="s">
        <v>8815</v>
      </c>
      <c r="ZO409" s="16" t="s">
        <v>487</v>
      </c>
      <c r="ZP409" s="16" t="s">
        <v>487</v>
      </c>
      <c r="ZQ409" s="16" t="s">
        <v>487</v>
      </c>
      <c r="ZR409" s="16" t="s">
        <v>486</v>
      </c>
      <c r="ZS409" s="16" t="s">
        <v>8704</v>
      </c>
      <c r="ZT409" s="16" t="s">
        <v>8705</v>
      </c>
      <c r="ZU409" s="16" t="s">
        <v>8706</v>
      </c>
      <c r="ZV409" s="16" t="s">
        <v>487</v>
      </c>
      <c r="ZW409" s="16" t="s">
        <v>843</v>
      </c>
      <c r="ZX409" s="16" t="s">
        <v>844</v>
      </c>
      <c r="ZY409" s="16" t="s">
        <v>844</v>
      </c>
      <c r="ZZ409" s="16" t="s">
        <v>843</v>
      </c>
      <c r="AAA409" s="16" t="s">
        <v>843</v>
      </c>
      <c r="AAB409" s="16" t="s">
        <v>843</v>
      </c>
      <c r="AAC409" s="16">
        <v>1</v>
      </c>
      <c r="AAD409" s="16" t="s">
        <v>844</v>
      </c>
      <c r="AAE409" s="16" t="s">
        <v>843</v>
      </c>
      <c r="AAF409" s="16" t="s">
        <v>843</v>
      </c>
      <c r="AAG409" s="16" t="s">
        <v>843</v>
      </c>
      <c r="AAH409" s="16" t="s">
        <v>843</v>
      </c>
      <c r="AAI409" s="16" t="s">
        <v>843</v>
      </c>
      <c r="AAJ409" s="16" t="s">
        <v>600</v>
      </c>
      <c r="AAK409" s="16" t="s">
        <v>639</v>
      </c>
      <c r="AAL409" s="16" t="s">
        <v>905</v>
      </c>
      <c r="AAM409" s="16" t="s">
        <v>663</v>
      </c>
      <c r="AAN409" s="16" t="s">
        <v>8707</v>
      </c>
      <c r="AAO409" s="16" t="s">
        <v>1018</v>
      </c>
      <c r="AAP409" s="16" t="s">
        <v>8708</v>
      </c>
      <c r="AAS409" s="16">
        <v>8000</v>
      </c>
      <c r="AAT409" s="16" t="s">
        <v>782</v>
      </c>
      <c r="AAU409" s="16" t="s">
        <v>782</v>
      </c>
      <c r="AAV409" s="16" t="s">
        <v>782</v>
      </c>
      <c r="AAW409" s="16" t="s">
        <v>782</v>
      </c>
      <c r="AAX409" s="16" t="s">
        <v>843</v>
      </c>
      <c r="AAY409" s="16" t="s">
        <v>8710</v>
      </c>
      <c r="AAZ409" s="16" t="s">
        <v>782</v>
      </c>
      <c r="ABB409" s="16" t="s">
        <v>782</v>
      </c>
      <c r="ABC409" s="16" t="s">
        <v>783</v>
      </c>
      <c r="ABD409" s="16" t="s">
        <v>783</v>
      </c>
      <c r="ABE409" s="16" t="s">
        <v>783</v>
      </c>
      <c r="ABF409" s="16" t="s">
        <v>782</v>
      </c>
      <c r="ABG409" s="16" t="s">
        <v>782</v>
      </c>
      <c r="ABH409" s="16" t="s">
        <v>782</v>
      </c>
      <c r="ABI409" s="16" t="s">
        <v>782</v>
      </c>
      <c r="ABJ409" s="16" t="s">
        <v>783</v>
      </c>
      <c r="ABK409" s="16" t="s">
        <v>782</v>
      </c>
      <c r="ABL409" s="16" t="s">
        <v>8746</v>
      </c>
      <c r="ABM409" s="16" t="s">
        <v>844</v>
      </c>
      <c r="ABN409" s="16" t="s">
        <v>1034</v>
      </c>
      <c r="ABO409" s="16" t="s">
        <v>486</v>
      </c>
      <c r="ABP409" s="16" t="s">
        <v>972</v>
      </c>
      <c r="ABQ409" s="16" t="s">
        <v>4297</v>
      </c>
      <c r="ABR409" s="16" t="s">
        <v>470</v>
      </c>
      <c r="ABS409" s="16" t="s">
        <v>445</v>
      </c>
      <c r="ABT409" s="16" t="s">
        <v>844</v>
      </c>
      <c r="ABU409" s="16" t="s">
        <v>844</v>
      </c>
      <c r="ABV409" s="16" t="s">
        <v>487</v>
      </c>
      <c r="ABW409" s="16" t="s">
        <v>486</v>
      </c>
      <c r="ABX409" s="16" t="s">
        <v>892</v>
      </c>
      <c r="ABY409" s="16" t="s">
        <v>486</v>
      </c>
      <c r="ABZ409" s="16" t="s">
        <v>486</v>
      </c>
      <c r="ACA409" s="16" t="s">
        <v>761</v>
      </c>
      <c r="ACB409" s="16" t="s">
        <v>768</v>
      </c>
      <c r="ACC409" s="16" t="s">
        <v>737</v>
      </c>
      <c r="ACD409" s="16" t="s">
        <v>486</v>
      </c>
      <c r="ACE409" s="16" t="s">
        <v>486</v>
      </c>
      <c r="ACF409" s="16" t="s">
        <v>13400</v>
      </c>
      <c r="ACG409" s="16" t="s">
        <v>1014</v>
      </c>
      <c r="ACH409" s="16" t="s">
        <v>1009</v>
      </c>
      <c r="ACI409" s="16" t="s">
        <v>462</v>
      </c>
      <c r="ACJ409" s="16">
        <v>1.1910000000000001</v>
      </c>
      <c r="ACK409" s="16" t="s">
        <v>478</v>
      </c>
      <c r="ACL409" s="16" t="s">
        <v>738</v>
      </c>
      <c r="ACM409" s="16" t="s">
        <v>1188</v>
      </c>
      <c r="ACN409" s="16" t="s">
        <v>1169</v>
      </c>
      <c r="ACO409" s="16" t="s">
        <v>1856</v>
      </c>
      <c r="ACQ409" s="16" t="s">
        <v>1201</v>
      </c>
      <c r="ACR409" s="16" t="s">
        <v>1645</v>
      </c>
      <c r="ACS409" s="16" t="s">
        <v>680</v>
      </c>
      <c r="ACT409" s="16" t="s">
        <v>1522</v>
      </c>
      <c r="ACU409" s="16" t="s">
        <v>831</v>
      </c>
      <c r="ACV409" s="16" t="s">
        <v>8756</v>
      </c>
      <c r="ACW409" s="16" t="s">
        <v>445</v>
      </c>
      <c r="ACX409" s="16" t="s">
        <v>1914</v>
      </c>
      <c r="ACY409" s="16" t="s">
        <v>1948</v>
      </c>
      <c r="ACZ409" s="16">
        <v>1</v>
      </c>
      <c r="ADA409" s="16">
        <v>1</v>
      </c>
      <c r="ADB409" s="16">
        <v>1</v>
      </c>
      <c r="ADC409" s="16">
        <v>1</v>
      </c>
      <c r="ADD409" s="16">
        <v>1</v>
      </c>
      <c r="ADE409" s="16" t="s">
        <v>8712</v>
      </c>
      <c r="ADF409" s="16">
        <v>0</v>
      </c>
      <c r="ADG409" s="16" t="s">
        <v>486</v>
      </c>
      <c r="ADH409" s="16">
        <v>1</v>
      </c>
      <c r="ADI409" s="16" t="s">
        <v>486</v>
      </c>
      <c r="ADJ409" s="16" t="s">
        <v>1743</v>
      </c>
      <c r="ADK409" s="16" t="s">
        <v>1743</v>
      </c>
      <c r="ADL409" s="16" t="s">
        <v>1764</v>
      </c>
      <c r="ADM409" s="16" t="s">
        <v>13194</v>
      </c>
      <c r="ADN409" s="16" t="s">
        <v>13196</v>
      </c>
      <c r="ADO409" s="16" t="s">
        <v>13197</v>
      </c>
      <c r="ADP409" s="16" t="s">
        <v>13196</v>
      </c>
      <c r="ADQ409" s="16" t="s">
        <v>13194</v>
      </c>
      <c r="ADR409" s="16" t="s">
        <v>13194</v>
      </c>
      <c r="ADS409" s="16" t="s">
        <v>13194</v>
      </c>
      <c r="ADY409" s="16" t="s">
        <v>1062</v>
      </c>
      <c r="AEB409" s="16">
        <v>6420</v>
      </c>
      <c r="AEC409" s="16" t="s">
        <v>1062</v>
      </c>
      <c r="AED409" s="16">
        <v>8000</v>
      </c>
      <c r="AEE409" s="16" t="s">
        <v>952</v>
      </c>
      <c r="AEI409" s="16">
        <v>3000</v>
      </c>
      <c r="AEJ409" s="16">
        <v>2000</v>
      </c>
      <c r="AEK409" s="16">
        <v>700</v>
      </c>
      <c r="AEN409" s="16">
        <v>350</v>
      </c>
      <c r="AEO409" s="16">
        <v>120</v>
      </c>
      <c r="AEP409" s="16">
        <v>250</v>
      </c>
    </row>
    <row r="410" spans="1:822" x14ac:dyDescent="0.25">
      <c r="A410" s="30">
        <v>45835</v>
      </c>
      <c r="B410" s="16" t="s">
        <v>10845</v>
      </c>
      <c r="C410" s="16" t="s">
        <v>867</v>
      </c>
      <c r="D410" s="16" t="s">
        <v>867</v>
      </c>
      <c r="E410" s="16">
        <v>71</v>
      </c>
      <c r="F410" s="16" t="s">
        <v>8153</v>
      </c>
      <c r="G410" s="16" t="s">
        <v>4099</v>
      </c>
      <c r="I410" s="16" t="s">
        <v>4148</v>
      </c>
      <c r="Z410" s="16" t="s">
        <v>993</v>
      </c>
      <c r="AA410" s="16" t="s">
        <v>470</v>
      </c>
      <c r="AB410" s="16">
        <v>2</v>
      </c>
      <c r="AC410" s="16" t="s">
        <v>843</v>
      </c>
      <c r="AD410" s="16" t="s">
        <v>843</v>
      </c>
      <c r="AE410" s="16" t="s">
        <v>843</v>
      </c>
      <c r="AF410" s="16" t="s">
        <v>1056</v>
      </c>
      <c r="AG410" s="16" t="s">
        <v>843</v>
      </c>
      <c r="AH410" s="16" t="s">
        <v>1056</v>
      </c>
      <c r="AI410" s="16" t="s">
        <v>843</v>
      </c>
      <c r="AJ410" s="16" t="s">
        <v>843</v>
      </c>
      <c r="AK410" s="16" t="s">
        <v>843</v>
      </c>
      <c r="AM410" s="16" t="s">
        <v>737</v>
      </c>
      <c r="AN410" s="16" t="s">
        <v>761</v>
      </c>
      <c r="AP410" s="16" t="s">
        <v>774</v>
      </c>
      <c r="AR410" s="16" t="s">
        <v>6907</v>
      </c>
      <c r="BB410" s="16">
        <v>3</v>
      </c>
      <c r="BC410" s="16" t="s">
        <v>7878</v>
      </c>
      <c r="BE410" s="16" t="s">
        <v>5098</v>
      </c>
      <c r="BV410" s="16" t="s">
        <v>4433</v>
      </c>
      <c r="BW410" s="16" t="s">
        <v>844</v>
      </c>
      <c r="BX410" s="16" t="s">
        <v>843</v>
      </c>
      <c r="BY410" s="16" t="s">
        <v>843</v>
      </c>
      <c r="BZ410" s="16" t="s">
        <v>843</v>
      </c>
      <c r="CA410" s="16" t="s">
        <v>843</v>
      </c>
      <c r="CB410" s="16" t="s">
        <v>843</v>
      </c>
      <c r="CC410" s="16" t="s">
        <v>843</v>
      </c>
      <c r="CD410" s="16" t="s">
        <v>843</v>
      </c>
      <c r="CE410" s="16" t="s">
        <v>843</v>
      </c>
      <c r="CF410" s="16" t="s">
        <v>843</v>
      </c>
      <c r="CG410" s="16" t="s">
        <v>843</v>
      </c>
      <c r="CH410" s="16" t="s">
        <v>843</v>
      </c>
      <c r="CI410" s="16" t="s">
        <v>843</v>
      </c>
      <c r="CJ410" s="16" t="s">
        <v>843</v>
      </c>
      <c r="CK410" s="16" t="s">
        <v>843</v>
      </c>
      <c r="CP410" s="16" t="s">
        <v>867</v>
      </c>
      <c r="CQ410" s="16" t="s">
        <v>9028</v>
      </c>
      <c r="CR410" s="16" t="s">
        <v>844</v>
      </c>
      <c r="CS410" s="16" t="s">
        <v>843</v>
      </c>
      <c r="CT410" s="16" t="s">
        <v>844</v>
      </c>
      <c r="CU410" s="16" t="s">
        <v>843</v>
      </c>
      <c r="CV410" s="16" t="s">
        <v>843</v>
      </c>
      <c r="CW410" s="16" t="s">
        <v>843</v>
      </c>
      <c r="CX410" s="16" t="s">
        <v>843</v>
      </c>
      <c r="CY410" s="16" t="s">
        <v>843</v>
      </c>
      <c r="CZ410" s="16" t="s">
        <v>843</v>
      </c>
      <c r="DA410" s="16" t="s">
        <v>5184</v>
      </c>
      <c r="DX410" s="16" t="s">
        <v>7842</v>
      </c>
      <c r="DY410" s="16" t="s">
        <v>867</v>
      </c>
      <c r="GC410" s="16" t="s">
        <v>5353</v>
      </c>
      <c r="GF410" s="16" t="s">
        <v>6818</v>
      </c>
      <c r="GG410" s="16" t="s">
        <v>867</v>
      </c>
      <c r="GV410" s="16" t="s">
        <v>5449</v>
      </c>
      <c r="GW410" s="16" t="s">
        <v>843</v>
      </c>
      <c r="GX410" s="16" t="s">
        <v>843</v>
      </c>
      <c r="GY410" s="16" t="s">
        <v>843</v>
      </c>
      <c r="GZ410" s="16" t="s">
        <v>844</v>
      </c>
      <c r="HA410" s="16" t="s">
        <v>843</v>
      </c>
      <c r="HB410" s="16" t="s">
        <v>843</v>
      </c>
      <c r="HC410" s="16" t="s">
        <v>843</v>
      </c>
      <c r="HD410" s="16" t="s">
        <v>843</v>
      </c>
      <c r="HE410" s="16" t="s">
        <v>843</v>
      </c>
      <c r="HF410" s="16" t="s">
        <v>843</v>
      </c>
      <c r="HH410" s="16" t="s">
        <v>5456</v>
      </c>
      <c r="HK410" s="16" t="s">
        <v>865</v>
      </c>
      <c r="HM410" s="16" t="s">
        <v>865</v>
      </c>
      <c r="HZ410" s="16" t="s">
        <v>7947</v>
      </c>
      <c r="KE410" s="16" t="s">
        <v>5582</v>
      </c>
      <c r="KG410" s="16" t="s">
        <v>7015</v>
      </c>
      <c r="KH410" s="16" t="s">
        <v>7033</v>
      </c>
      <c r="KI410" s="16" t="s">
        <v>865</v>
      </c>
      <c r="LG410" s="16" t="s">
        <v>867</v>
      </c>
      <c r="LH410" s="16" t="s">
        <v>867</v>
      </c>
      <c r="LI410" s="16" t="s">
        <v>867</v>
      </c>
      <c r="LJ410" s="16" t="s">
        <v>867</v>
      </c>
      <c r="LK410" s="16" t="s">
        <v>867</v>
      </c>
      <c r="LL410" s="16" t="s">
        <v>864</v>
      </c>
      <c r="LM410" s="16" t="s">
        <v>843</v>
      </c>
      <c r="LN410" s="16" t="s">
        <v>843</v>
      </c>
      <c r="LO410" s="16" t="s">
        <v>843</v>
      </c>
      <c r="LP410" s="16" t="s">
        <v>843</v>
      </c>
      <c r="LQ410" s="16" t="s">
        <v>843</v>
      </c>
      <c r="LR410" s="16" t="s">
        <v>843</v>
      </c>
      <c r="LS410" s="16" t="s">
        <v>843</v>
      </c>
      <c r="LT410" s="16" t="s">
        <v>843</v>
      </c>
      <c r="LU410" s="16" t="s">
        <v>843</v>
      </c>
      <c r="LV410" s="16" t="s">
        <v>843</v>
      </c>
      <c r="LW410" s="16" t="s">
        <v>843</v>
      </c>
      <c r="LX410" s="16" t="s">
        <v>843</v>
      </c>
      <c r="LY410" s="16" t="s">
        <v>843</v>
      </c>
      <c r="LZ410" s="16" t="s">
        <v>844</v>
      </c>
      <c r="MA410" s="16" t="s">
        <v>843</v>
      </c>
      <c r="MC410" s="16" t="s">
        <v>5694</v>
      </c>
      <c r="MD410" s="16" t="s">
        <v>844</v>
      </c>
      <c r="ME410" s="16" t="s">
        <v>843</v>
      </c>
      <c r="MF410" s="16" t="s">
        <v>843</v>
      </c>
      <c r="MG410" s="16" t="s">
        <v>843</v>
      </c>
      <c r="MH410" s="16" t="s">
        <v>843</v>
      </c>
      <c r="MI410" s="16" t="s">
        <v>843</v>
      </c>
      <c r="MJ410" s="16" t="s">
        <v>843</v>
      </c>
      <c r="MK410" s="16" t="s">
        <v>843</v>
      </c>
      <c r="ML410" s="16" t="s">
        <v>843</v>
      </c>
      <c r="MM410" s="16" t="s">
        <v>843</v>
      </c>
      <c r="MN410" s="16" t="s">
        <v>843</v>
      </c>
      <c r="MO410" s="16" t="s">
        <v>843</v>
      </c>
      <c r="MP410" s="16" t="s">
        <v>843</v>
      </c>
      <c r="MQ410" s="16" t="s">
        <v>843</v>
      </c>
      <c r="MR410" s="16" t="s">
        <v>843</v>
      </c>
      <c r="MS410" s="16" t="s">
        <v>843</v>
      </c>
      <c r="MT410" s="16" t="s">
        <v>843</v>
      </c>
      <c r="MU410" s="16" t="s">
        <v>843</v>
      </c>
      <c r="MV410" s="16" t="s">
        <v>843</v>
      </c>
      <c r="PC410" s="16" t="s">
        <v>865</v>
      </c>
      <c r="PD410" s="16" t="s">
        <v>865</v>
      </c>
      <c r="PY410" s="16" t="s">
        <v>865</v>
      </c>
      <c r="QP410" s="16" t="s">
        <v>865</v>
      </c>
      <c r="QR410" s="16" t="s">
        <v>867</v>
      </c>
      <c r="QT410" s="16" t="s">
        <v>867</v>
      </c>
      <c r="QV410" s="16" t="s">
        <v>865</v>
      </c>
      <c r="QX410" s="16" t="s">
        <v>865</v>
      </c>
      <c r="RD410" s="16" t="s">
        <v>4216</v>
      </c>
      <c r="RF410" s="16" t="s">
        <v>865</v>
      </c>
      <c r="RH410" s="16" t="s">
        <v>4216</v>
      </c>
      <c r="RJ410" s="16" t="s">
        <v>4216</v>
      </c>
      <c r="RN410" s="16" t="s">
        <v>7724</v>
      </c>
      <c r="RP410" s="16" t="s">
        <v>867</v>
      </c>
      <c r="RR410" s="16" t="s">
        <v>867</v>
      </c>
      <c r="RT410" s="16" t="s">
        <v>867</v>
      </c>
      <c r="RV410" s="16" t="s">
        <v>867</v>
      </c>
      <c r="RX410" s="16" t="s">
        <v>7720</v>
      </c>
      <c r="RZ410" s="16" t="s">
        <v>7720</v>
      </c>
      <c r="SQ410" s="16" t="s">
        <v>865</v>
      </c>
      <c r="SS410" s="16" t="s">
        <v>7308</v>
      </c>
      <c r="ST410" s="16" t="s">
        <v>7764</v>
      </c>
      <c r="TN410" s="16">
        <v>2500</v>
      </c>
      <c r="TO410" s="16">
        <v>0</v>
      </c>
      <c r="TP410" s="16">
        <v>500</v>
      </c>
      <c r="TQ410" s="16">
        <v>1000</v>
      </c>
      <c r="TR410" s="16">
        <v>200</v>
      </c>
      <c r="TS410" s="16">
        <v>200</v>
      </c>
      <c r="TT410" s="16">
        <v>0</v>
      </c>
      <c r="TU410" s="16">
        <v>1000</v>
      </c>
      <c r="TV410" s="16">
        <v>1500</v>
      </c>
      <c r="TW410" s="16">
        <v>0</v>
      </c>
      <c r="TX410" s="16">
        <v>0</v>
      </c>
      <c r="TZ410" s="16" t="s">
        <v>7367</v>
      </c>
      <c r="UA410" s="16" t="s">
        <v>8894</v>
      </c>
      <c r="UB410" s="16">
        <v>0</v>
      </c>
      <c r="UC410" s="16" t="s">
        <v>844</v>
      </c>
      <c r="UD410" s="16" t="s">
        <v>843</v>
      </c>
      <c r="UE410" s="16" t="s">
        <v>844</v>
      </c>
      <c r="UF410" s="16" t="s">
        <v>844</v>
      </c>
      <c r="UG410" s="16" t="s">
        <v>843</v>
      </c>
      <c r="UH410" s="16" t="s">
        <v>843</v>
      </c>
      <c r="VK410" s="16" t="s">
        <v>6102</v>
      </c>
      <c r="VL410" s="16" t="s">
        <v>843</v>
      </c>
      <c r="VM410" s="16" t="s">
        <v>843</v>
      </c>
      <c r="VN410" s="16" t="s">
        <v>843</v>
      </c>
      <c r="VO410" s="16" t="s">
        <v>843</v>
      </c>
      <c r="VP410" s="16" t="s">
        <v>844</v>
      </c>
      <c r="VQ410" s="16" t="s">
        <v>843</v>
      </c>
      <c r="VR410" s="16" t="s">
        <v>843</v>
      </c>
      <c r="VS410" s="16" t="s">
        <v>843</v>
      </c>
      <c r="VT410" s="16" t="s">
        <v>843</v>
      </c>
      <c r="VV410" s="16">
        <v>4000</v>
      </c>
      <c r="VX410" s="16" t="s">
        <v>8809</v>
      </c>
      <c r="VY410" s="16" t="s">
        <v>844</v>
      </c>
      <c r="VZ410" s="16" t="s">
        <v>843</v>
      </c>
      <c r="WA410" s="16" t="s">
        <v>843</v>
      </c>
      <c r="WB410" s="16" t="s">
        <v>844</v>
      </c>
      <c r="WC410" s="16" t="s">
        <v>843</v>
      </c>
      <c r="WD410" s="16" t="s">
        <v>843</v>
      </c>
      <c r="WE410" s="16" t="s">
        <v>843</v>
      </c>
      <c r="WF410" s="16" t="s">
        <v>843</v>
      </c>
      <c r="WH410" s="16">
        <v>1620</v>
      </c>
      <c r="WO410" s="16" t="s">
        <v>6926</v>
      </c>
      <c r="YN410" s="16" t="s">
        <v>7040</v>
      </c>
      <c r="YP410" s="16" t="s">
        <v>7978</v>
      </c>
      <c r="YR410" s="16" t="s">
        <v>10846</v>
      </c>
      <c r="YS410" s="16" t="s">
        <v>10847</v>
      </c>
      <c r="YT410" s="16" t="s">
        <v>8694</v>
      </c>
      <c r="YU410" s="16" t="s">
        <v>10848</v>
      </c>
      <c r="YV410" s="16" t="s">
        <v>9148</v>
      </c>
      <c r="YW410" s="16" t="s">
        <v>844</v>
      </c>
      <c r="YX410" s="16" t="s">
        <v>9148</v>
      </c>
      <c r="YY410" s="16" t="s">
        <v>8995</v>
      </c>
      <c r="YZ410" s="16" t="s">
        <v>843</v>
      </c>
      <c r="ZA410" s="16" t="s">
        <v>843</v>
      </c>
      <c r="ZB410" s="16">
        <v>5650</v>
      </c>
      <c r="ZC410" s="16" t="s">
        <v>8906</v>
      </c>
      <c r="ZD410" s="16" t="s">
        <v>843</v>
      </c>
      <c r="ZE410" s="16" t="s">
        <v>9879</v>
      </c>
      <c r="ZF410" s="16" t="s">
        <v>8750</v>
      </c>
      <c r="ZG410" s="16" t="s">
        <v>8699</v>
      </c>
      <c r="ZH410" s="16" t="s">
        <v>8699</v>
      </c>
      <c r="ZI410" s="16" t="s">
        <v>8753</v>
      </c>
      <c r="ZJ410" s="16" t="s">
        <v>843</v>
      </c>
      <c r="ZK410" s="16" t="s">
        <v>843</v>
      </c>
      <c r="ZL410" s="16" t="s">
        <v>8804</v>
      </c>
      <c r="ZM410" s="16" t="s">
        <v>843</v>
      </c>
      <c r="ZN410" s="16" t="s">
        <v>8815</v>
      </c>
      <c r="ZO410" s="16" t="s">
        <v>487</v>
      </c>
      <c r="ZP410" s="16" t="s">
        <v>487</v>
      </c>
      <c r="ZQ410" s="16" t="s">
        <v>486</v>
      </c>
      <c r="ZR410" s="16" t="s">
        <v>486</v>
      </c>
      <c r="ZS410" s="16" t="s">
        <v>8874</v>
      </c>
      <c r="ZT410" s="16" t="s">
        <v>8705</v>
      </c>
      <c r="ZU410" s="16" t="s">
        <v>8706</v>
      </c>
      <c r="ZV410" s="16" t="s">
        <v>487</v>
      </c>
      <c r="ZW410" s="16" t="s">
        <v>843</v>
      </c>
      <c r="ZX410" s="16" t="s">
        <v>843</v>
      </c>
      <c r="ZY410" s="16" t="s">
        <v>1056</v>
      </c>
      <c r="ZZ410" s="16" t="s">
        <v>843</v>
      </c>
      <c r="AAA410" s="16" t="s">
        <v>1056</v>
      </c>
      <c r="AAB410" s="16" t="s">
        <v>844</v>
      </c>
      <c r="AAC410" s="16">
        <v>1</v>
      </c>
      <c r="AAD410" s="16" t="s">
        <v>1056</v>
      </c>
      <c r="AAE410" s="16" t="s">
        <v>843</v>
      </c>
      <c r="AAF410" s="16" t="s">
        <v>843</v>
      </c>
      <c r="AAG410" s="16" t="s">
        <v>843</v>
      </c>
      <c r="AAH410" s="16" t="s">
        <v>843</v>
      </c>
      <c r="AAI410" s="16" t="s">
        <v>843</v>
      </c>
      <c r="AAJ410" s="16" t="s">
        <v>606</v>
      </c>
      <c r="AAK410" s="16" t="s">
        <v>639</v>
      </c>
      <c r="AAL410" s="16" t="s">
        <v>905</v>
      </c>
      <c r="AAM410" s="16" t="s">
        <v>660</v>
      </c>
      <c r="AAN410" s="16" t="s">
        <v>8707</v>
      </c>
      <c r="AAO410" s="16" t="s">
        <v>1019</v>
      </c>
      <c r="AAP410" s="16" t="s">
        <v>8708</v>
      </c>
      <c r="AAQ410" s="16" t="s">
        <v>8816</v>
      </c>
      <c r="AAS410" s="16">
        <v>3497.93</v>
      </c>
      <c r="AAU410" s="16" t="s">
        <v>782</v>
      </c>
      <c r="AAX410" s="16" t="s">
        <v>843</v>
      </c>
      <c r="AAY410" s="16" t="s">
        <v>8710</v>
      </c>
      <c r="AAZ410" s="16" t="s">
        <v>782</v>
      </c>
      <c r="ABA410" s="16" t="s">
        <v>783</v>
      </c>
      <c r="ABB410" s="16" t="s">
        <v>782</v>
      </c>
      <c r="ABC410" s="16" t="s">
        <v>783</v>
      </c>
      <c r="ABD410" s="16" t="s">
        <v>782</v>
      </c>
      <c r="ABE410" s="16" t="s">
        <v>783</v>
      </c>
      <c r="ABF410" s="16" t="s">
        <v>782</v>
      </c>
      <c r="ABG410" s="16" t="s">
        <v>782</v>
      </c>
      <c r="ABH410" s="16" t="s">
        <v>782</v>
      </c>
      <c r="ABI410" s="16" t="s">
        <v>782</v>
      </c>
      <c r="ABJ410" s="16" t="s">
        <v>783</v>
      </c>
      <c r="ABK410" s="16" t="s">
        <v>783</v>
      </c>
      <c r="ABL410" s="16" t="s">
        <v>8759</v>
      </c>
      <c r="ABM410" s="16" t="s">
        <v>843</v>
      </c>
      <c r="ABN410" s="16" t="s">
        <v>1034</v>
      </c>
      <c r="ABP410" s="16" t="s">
        <v>972</v>
      </c>
      <c r="ABQ410" s="16" t="s">
        <v>4324</v>
      </c>
      <c r="ABR410" s="16" t="s">
        <v>470</v>
      </c>
      <c r="ABS410" s="16" t="s">
        <v>457</v>
      </c>
      <c r="ABT410" s="16" t="s">
        <v>1056</v>
      </c>
      <c r="ABU410" s="16" t="s">
        <v>1056</v>
      </c>
      <c r="ABV410" s="16" t="s">
        <v>487</v>
      </c>
      <c r="ABW410" s="16" t="s">
        <v>486</v>
      </c>
      <c r="ABX410" s="16" t="s">
        <v>892</v>
      </c>
      <c r="ABY410" s="16" t="s">
        <v>486</v>
      </c>
      <c r="ABZ410" s="16" t="s">
        <v>486</v>
      </c>
      <c r="ACA410" s="16" t="s">
        <v>761</v>
      </c>
      <c r="ACB410" s="16" t="s">
        <v>774</v>
      </c>
      <c r="ACC410" s="16" t="s">
        <v>737</v>
      </c>
      <c r="ACD410" s="16" t="s">
        <v>486</v>
      </c>
      <c r="ACE410" s="16" t="s">
        <v>486</v>
      </c>
      <c r="ACG410" s="16" t="s">
        <v>1014</v>
      </c>
      <c r="ACH410" s="16" t="s">
        <v>1009</v>
      </c>
      <c r="ACI410" s="16" t="s">
        <v>462</v>
      </c>
      <c r="ACJ410" s="16">
        <v>0.79400000000000004</v>
      </c>
      <c r="ACK410" s="16" t="s">
        <v>482</v>
      </c>
      <c r="ACL410" s="16" t="s">
        <v>738</v>
      </c>
      <c r="ACM410" s="16" t="s">
        <v>1190</v>
      </c>
      <c r="ACN410" s="16" t="s">
        <v>1169</v>
      </c>
      <c r="ACO410" s="16" t="s">
        <v>1856</v>
      </c>
      <c r="ACP410" s="16">
        <v>1620</v>
      </c>
      <c r="ACQ410" s="16" t="s">
        <v>1202</v>
      </c>
      <c r="ACR410" s="16" t="s">
        <v>1644</v>
      </c>
      <c r="ACS410" s="16" t="s">
        <v>669</v>
      </c>
      <c r="ACT410" s="16" t="s">
        <v>1522</v>
      </c>
      <c r="ACU410" s="16" t="s">
        <v>833</v>
      </c>
      <c r="ACV410" s="16" t="s">
        <v>8711</v>
      </c>
      <c r="ACW410" s="16" t="s">
        <v>878</v>
      </c>
      <c r="ACX410" s="16" t="s">
        <v>1916</v>
      </c>
      <c r="ACY410" s="16" t="s">
        <v>1947</v>
      </c>
      <c r="ACZ410" s="16">
        <v>1</v>
      </c>
      <c r="ADA410" s="16">
        <v>1</v>
      </c>
      <c r="ADB410" s="16">
        <v>1</v>
      </c>
      <c r="ADC410" s="16">
        <v>1</v>
      </c>
      <c r="ADD410" s="16">
        <v>1</v>
      </c>
      <c r="ADE410" s="16" t="s">
        <v>8712</v>
      </c>
      <c r="ADF410" s="16">
        <v>0</v>
      </c>
      <c r="ADG410" s="16" t="s">
        <v>486</v>
      </c>
      <c r="ADH410" s="16">
        <v>1</v>
      </c>
      <c r="ADI410" s="16" t="s">
        <v>486</v>
      </c>
      <c r="ADJ410" s="16" t="s">
        <v>1743</v>
      </c>
      <c r="ADK410" s="16" t="s">
        <v>13194</v>
      </c>
      <c r="ADL410" s="16" t="s">
        <v>13196</v>
      </c>
      <c r="ADM410" s="16" t="s">
        <v>13195</v>
      </c>
      <c r="ADN410" s="16" t="s">
        <v>13196</v>
      </c>
      <c r="ADO410" s="16" t="s">
        <v>13197</v>
      </c>
      <c r="ADP410" s="16" t="s">
        <v>1751</v>
      </c>
      <c r="ADQ410" s="16" t="s">
        <v>1751</v>
      </c>
      <c r="ADR410" s="16" t="s">
        <v>13194</v>
      </c>
      <c r="ADS410" s="16" t="s">
        <v>13194</v>
      </c>
      <c r="ADU410" s="16" t="s">
        <v>8817</v>
      </c>
      <c r="ADW410" s="16" t="s">
        <v>13199</v>
      </c>
      <c r="ADY410" s="16" t="s">
        <v>1062</v>
      </c>
      <c r="AEA410" s="16">
        <v>5650</v>
      </c>
      <c r="AEC410" s="16" t="s">
        <v>1058</v>
      </c>
      <c r="AED410" s="16">
        <v>1748.96</v>
      </c>
      <c r="AEE410" s="16" t="s">
        <v>952</v>
      </c>
      <c r="AEG410" s="16">
        <v>5620</v>
      </c>
      <c r="AEI410" s="16">
        <v>1250</v>
      </c>
      <c r="AEK410" s="16">
        <v>250</v>
      </c>
      <c r="AEL410" s="16">
        <v>500</v>
      </c>
      <c r="AEM410" s="16">
        <v>750</v>
      </c>
      <c r="AEN410" s="16">
        <v>100</v>
      </c>
      <c r="AEO410" s="16">
        <v>100</v>
      </c>
      <c r="AEP410" s="16">
        <v>500</v>
      </c>
    </row>
    <row r="411" spans="1:822" x14ac:dyDescent="0.25">
      <c r="A411" s="30">
        <v>45835</v>
      </c>
      <c r="B411" s="16" t="s">
        <v>10849</v>
      </c>
      <c r="C411" s="16" t="s">
        <v>867</v>
      </c>
      <c r="D411" s="16" t="s">
        <v>867</v>
      </c>
      <c r="E411" s="16">
        <v>43</v>
      </c>
      <c r="F411" s="16" t="s">
        <v>8153</v>
      </c>
      <c r="G411" s="16" t="s">
        <v>4113</v>
      </c>
      <c r="I411" s="16" t="s">
        <v>4148</v>
      </c>
      <c r="Z411" s="16" t="s">
        <v>996</v>
      </c>
      <c r="AA411" s="16" t="s">
        <v>470</v>
      </c>
      <c r="AB411" s="16">
        <v>1</v>
      </c>
      <c r="AC411" s="16" t="s">
        <v>844</v>
      </c>
      <c r="AD411" s="16" t="s">
        <v>843</v>
      </c>
      <c r="AE411" s="16" t="s">
        <v>843</v>
      </c>
      <c r="AF411" s="16" t="s">
        <v>844</v>
      </c>
      <c r="AG411" s="16" t="s">
        <v>843</v>
      </c>
      <c r="AH411" s="16" t="s">
        <v>844</v>
      </c>
      <c r="AI411" s="16" t="s">
        <v>843</v>
      </c>
      <c r="AJ411" s="16" t="s">
        <v>843</v>
      </c>
      <c r="AK411" s="16" t="s">
        <v>843</v>
      </c>
      <c r="AM411" s="16" t="s">
        <v>737</v>
      </c>
      <c r="AN411" s="16" t="s">
        <v>759</v>
      </c>
      <c r="AP411" s="16" t="s">
        <v>768</v>
      </c>
      <c r="AR411" s="16" t="s">
        <v>6910</v>
      </c>
      <c r="BB411" s="16">
        <v>1</v>
      </c>
      <c r="BC411" s="16" t="s">
        <v>7878</v>
      </c>
      <c r="BE411" s="16" t="s">
        <v>5101</v>
      </c>
      <c r="BV411" s="16" t="s">
        <v>4433</v>
      </c>
      <c r="BW411" s="16" t="s">
        <v>844</v>
      </c>
      <c r="BX411" s="16" t="s">
        <v>843</v>
      </c>
      <c r="BY411" s="16" t="s">
        <v>843</v>
      </c>
      <c r="BZ411" s="16" t="s">
        <v>843</v>
      </c>
      <c r="CA411" s="16" t="s">
        <v>843</v>
      </c>
      <c r="CB411" s="16" t="s">
        <v>843</v>
      </c>
      <c r="CC411" s="16" t="s">
        <v>843</v>
      </c>
      <c r="CD411" s="16" t="s">
        <v>843</v>
      </c>
      <c r="CE411" s="16" t="s">
        <v>843</v>
      </c>
      <c r="CF411" s="16" t="s">
        <v>843</v>
      </c>
      <c r="CG411" s="16" t="s">
        <v>843</v>
      </c>
      <c r="CH411" s="16" t="s">
        <v>843</v>
      </c>
      <c r="CI411" s="16" t="s">
        <v>843</v>
      </c>
      <c r="CJ411" s="16" t="s">
        <v>843</v>
      </c>
      <c r="CK411" s="16" t="s">
        <v>843</v>
      </c>
      <c r="CP411" s="16" t="s">
        <v>865</v>
      </c>
      <c r="DX411" s="16" t="s">
        <v>867</v>
      </c>
      <c r="DY411" s="16" t="s">
        <v>867</v>
      </c>
      <c r="GC411" s="16" t="s">
        <v>2337</v>
      </c>
      <c r="GD411" s="16" t="s">
        <v>9150</v>
      </c>
      <c r="GF411" s="16" t="s">
        <v>867</v>
      </c>
      <c r="GG411" s="16" t="s">
        <v>867</v>
      </c>
      <c r="GV411" s="16" t="s">
        <v>10065</v>
      </c>
      <c r="GW411" s="16" t="s">
        <v>843</v>
      </c>
      <c r="GX411" s="16" t="s">
        <v>844</v>
      </c>
      <c r="GY411" s="16" t="s">
        <v>844</v>
      </c>
      <c r="GZ411" s="16" t="s">
        <v>843</v>
      </c>
      <c r="HA411" s="16" t="s">
        <v>843</v>
      </c>
      <c r="HB411" s="16" t="s">
        <v>843</v>
      </c>
      <c r="HC411" s="16" t="s">
        <v>843</v>
      </c>
      <c r="HD411" s="16" t="s">
        <v>843</v>
      </c>
      <c r="HE411" s="16" t="s">
        <v>843</v>
      </c>
      <c r="HF411" s="16" t="s">
        <v>843</v>
      </c>
      <c r="HH411" s="16" t="s">
        <v>5456</v>
      </c>
      <c r="HK411" s="16" t="s">
        <v>865</v>
      </c>
      <c r="HM411" s="16" t="s">
        <v>865</v>
      </c>
      <c r="HZ411" s="16" t="s">
        <v>7944</v>
      </c>
      <c r="KE411" s="16" t="s">
        <v>5582</v>
      </c>
      <c r="KG411" s="16" t="s">
        <v>7021</v>
      </c>
      <c r="KH411" s="16" t="s">
        <v>7033</v>
      </c>
      <c r="KI411" s="16" t="s">
        <v>865</v>
      </c>
      <c r="LG411" s="16" t="s">
        <v>867</v>
      </c>
      <c r="LH411" s="16" t="s">
        <v>867</v>
      </c>
      <c r="LI411" s="16" t="s">
        <v>867</v>
      </c>
      <c r="LJ411" s="16" t="s">
        <v>867</v>
      </c>
      <c r="LK411" s="16" t="s">
        <v>867</v>
      </c>
      <c r="LL411" s="16" t="s">
        <v>5690</v>
      </c>
      <c r="LM411" s="16" t="s">
        <v>843</v>
      </c>
      <c r="LN411" s="16" t="s">
        <v>843</v>
      </c>
      <c r="LO411" s="16" t="s">
        <v>843</v>
      </c>
      <c r="LP411" s="16" t="s">
        <v>843</v>
      </c>
      <c r="LQ411" s="16" t="s">
        <v>843</v>
      </c>
      <c r="LR411" s="16" t="s">
        <v>843</v>
      </c>
      <c r="LS411" s="16" t="s">
        <v>843</v>
      </c>
      <c r="LT411" s="16" t="s">
        <v>843</v>
      </c>
      <c r="LU411" s="16" t="s">
        <v>843</v>
      </c>
      <c r="LV411" s="16" t="s">
        <v>843</v>
      </c>
      <c r="LW411" s="16" t="s">
        <v>843</v>
      </c>
      <c r="LX411" s="16" t="s">
        <v>844</v>
      </c>
      <c r="LY411" s="16" t="s">
        <v>843</v>
      </c>
      <c r="LZ411" s="16" t="s">
        <v>843</v>
      </c>
      <c r="MA411" s="16" t="s">
        <v>843</v>
      </c>
      <c r="MC411" s="16" t="s">
        <v>5694</v>
      </c>
      <c r="MD411" s="16" t="s">
        <v>844</v>
      </c>
      <c r="ME411" s="16" t="s">
        <v>843</v>
      </c>
      <c r="MF411" s="16" t="s">
        <v>843</v>
      </c>
      <c r="MG411" s="16" t="s">
        <v>843</v>
      </c>
      <c r="MH411" s="16" t="s">
        <v>843</v>
      </c>
      <c r="MI411" s="16" t="s">
        <v>843</v>
      </c>
      <c r="MJ411" s="16" t="s">
        <v>843</v>
      </c>
      <c r="MK411" s="16" t="s">
        <v>843</v>
      </c>
      <c r="ML411" s="16" t="s">
        <v>843</v>
      </c>
      <c r="MM411" s="16" t="s">
        <v>843</v>
      </c>
      <c r="MN411" s="16" t="s">
        <v>843</v>
      </c>
      <c r="MO411" s="16" t="s">
        <v>843</v>
      </c>
      <c r="MP411" s="16" t="s">
        <v>843</v>
      </c>
      <c r="MQ411" s="16" t="s">
        <v>843</v>
      </c>
      <c r="MR411" s="16" t="s">
        <v>843</v>
      </c>
      <c r="MS411" s="16" t="s">
        <v>843</v>
      </c>
      <c r="MT411" s="16" t="s">
        <v>843</v>
      </c>
      <c r="MU411" s="16" t="s">
        <v>843</v>
      </c>
      <c r="MV411" s="16" t="s">
        <v>843</v>
      </c>
      <c r="PC411" s="16" t="s">
        <v>865</v>
      </c>
      <c r="PD411" s="16" t="s">
        <v>865</v>
      </c>
      <c r="PY411" s="16" t="s">
        <v>865</v>
      </c>
      <c r="QP411" s="16" t="s">
        <v>865</v>
      </c>
      <c r="QR411" s="16" t="s">
        <v>867</v>
      </c>
      <c r="QT411" s="16" t="s">
        <v>867</v>
      </c>
      <c r="QV411" s="16" t="s">
        <v>865</v>
      </c>
      <c r="QX411" s="16" t="s">
        <v>865</v>
      </c>
      <c r="QY411" s="16" t="s">
        <v>867</v>
      </c>
      <c r="RD411" s="16" t="s">
        <v>7708</v>
      </c>
      <c r="RF411" s="16" t="s">
        <v>7708</v>
      </c>
      <c r="RH411" s="16" t="s">
        <v>865</v>
      </c>
      <c r="RJ411" s="16" t="s">
        <v>865</v>
      </c>
      <c r="RN411" s="16" t="s">
        <v>7720</v>
      </c>
      <c r="RP411" s="16" t="s">
        <v>867</v>
      </c>
      <c r="RR411" s="16" t="s">
        <v>7720</v>
      </c>
      <c r="RT411" s="16" t="s">
        <v>7720</v>
      </c>
      <c r="RV411" s="16" t="s">
        <v>7720</v>
      </c>
      <c r="RX411" s="16" t="s">
        <v>7724</v>
      </c>
      <c r="RZ411" s="16" t="s">
        <v>867</v>
      </c>
      <c r="SQ411" s="16" t="s">
        <v>867</v>
      </c>
      <c r="SS411" s="16" t="s">
        <v>7296</v>
      </c>
      <c r="ST411" s="16" t="s">
        <v>7764</v>
      </c>
      <c r="TN411" s="16">
        <v>1600</v>
      </c>
      <c r="TO411" s="16">
        <v>2500</v>
      </c>
      <c r="TP411" s="16">
        <v>900</v>
      </c>
      <c r="TQ411" s="16">
        <v>300</v>
      </c>
      <c r="TR411" s="16">
        <v>800</v>
      </c>
      <c r="TS411" s="16">
        <v>100</v>
      </c>
      <c r="TT411" s="16">
        <v>0</v>
      </c>
      <c r="TU411" s="16">
        <v>200</v>
      </c>
      <c r="TV411" s="16">
        <v>500</v>
      </c>
      <c r="TW411" s="16">
        <v>0</v>
      </c>
      <c r="TZ411" s="16" t="s">
        <v>7364</v>
      </c>
      <c r="UA411" s="16" t="s">
        <v>5941</v>
      </c>
      <c r="UB411" s="16">
        <v>0</v>
      </c>
      <c r="UC411" s="16" t="s">
        <v>844</v>
      </c>
      <c r="UD411" s="16" t="s">
        <v>843</v>
      </c>
      <c r="UE411" s="16" t="s">
        <v>843</v>
      </c>
      <c r="UF411" s="16" t="s">
        <v>843</v>
      </c>
      <c r="UG411" s="16" t="s">
        <v>843</v>
      </c>
      <c r="UH411" s="16" t="s">
        <v>843</v>
      </c>
      <c r="UL411" s="16">
        <v>10000</v>
      </c>
      <c r="WO411" s="16" t="s">
        <v>6917</v>
      </c>
      <c r="XD411" s="16" t="s">
        <v>6988</v>
      </c>
      <c r="XE411" s="16" t="s">
        <v>843</v>
      </c>
      <c r="XF411" s="16" t="s">
        <v>843</v>
      </c>
      <c r="XG411" s="16" t="s">
        <v>843</v>
      </c>
      <c r="XH411" s="16" t="s">
        <v>843</v>
      </c>
      <c r="XI411" s="16" t="s">
        <v>843</v>
      </c>
      <c r="XJ411" s="16" t="s">
        <v>843</v>
      </c>
      <c r="XK411" s="16" t="s">
        <v>844</v>
      </c>
      <c r="XL411" s="16" t="s">
        <v>843</v>
      </c>
      <c r="XM411" s="16" t="s">
        <v>843</v>
      </c>
      <c r="XN411" s="16" t="s">
        <v>843</v>
      </c>
      <c r="XO411" s="16" t="s">
        <v>843</v>
      </c>
      <c r="XP411" s="16" t="s">
        <v>843</v>
      </c>
      <c r="XQ411" s="16" t="s">
        <v>843</v>
      </c>
      <c r="YF411" s="16" t="s">
        <v>865</v>
      </c>
      <c r="YN411" s="16" t="s">
        <v>7040</v>
      </c>
      <c r="YP411" s="16" t="s">
        <v>7978</v>
      </c>
      <c r="YR411" s="16" t="s">
        <v>10850</v>
      </c>
      <c r="YS411" s="16" t="s">
        <v>10851</v>
      </c>
      <c r="YT411" s="16" t="s">
        <v>8694</v>
      </c>
      <c r="YU411" s="16" t="s">
        <v>10852</v>
      </c>
      <c r="YV411" s="16" t="s">
        <v>8696</v>
      </c>
      <c r="YW411" s="16" t="s">
        <v>844</v>
      </c>
      <c r="YX411" s="16" t="s">
        <v>8696</v>
      </c>
      <c r="YY411" s="16" t="s">
        <v>8824</v>
      </c>
      <c r="YZ411" s="16" t="s">
        <v>843</v>
      </c>
      <c r="ZB411" s="16">
        <v>6483.33</v>
      </c>
      <c r="ZC411" s="16" t="s">
        <v>8738</v>
      </c>
      <c r="ZD411" s="16" t="s">
        <v>8780</v>
      </c>
      <c r="ZE411" s="16" t="s">
        <v>10853</v>
      </c>
      <c r="ZF411" s="16" t="s">
        <v>8739</v>
      </c>
      <c r="ZG411" s="16" t="s">
        <v>8724</v>
      </c>
      <c r="ZH411" s="16" t="s">
        <v>8701</v>
      </c>
      <c r="ZI411" s="16" t="s">
        <v>8702</v>
      </c>
      <c r="ZK411" s="16" t="s">
        <v>843</v>
      </c>
      <c r="ZL411" s="16" t="s">
        <v>8752</v>
      </c>
      <c r="ZM411" s="16" t="s">
        <v>843</v>
      </c>
      <c r="ZN411" s="16" t="s">
        <v>8815</v>
      </c>
      <c r="ZO411" s="16" t="s">
        <v>487</v>
      </c>
      <c r="ZP411" s="16" t="s">
        <v>487</v>
      </c>
      <c r="ZQ411" s="16" t="s">
        <v>487</v>
      </c>
      <c r="ZR411" s="16" t="s">
        <v>486</v>
      </c>
      <c r="ZS411" s="16" t="s">
        <v>844</v>
      </c>
      <c r="ZT411" s="16" t="s">
        <v>8705</v>
      </c>
      <c r="ZU411" s="16" t="s">
        <v>8706</v>
      </c>
      <c r="ZV411" s="16" t="s">
        <v>487</v>
      </c>
      <c r="ZW411" s="16" t="s">
        <v>843</v>
      </c>
      <c r="ZX411" s="16" t="s">
        <v>844</v>
      </c>
      <c r="ZY411" s="16" t="s">
        <v>844</v>
      </c>
      <c r="ZZ411" s="16" t="s">
        <v>843</v>
      </c>
      <c r="AAA411" s="16" t="s">
        <v>843</v>
      </c>
      <c r="AAB411" s="16" t="s">
        <v>843</v>
      </c>
      <c r="AAC411" s="16">
        <v>1</v>
      </c>
      <c r="AAD411" s="16" t="s">
        <v>844</v>
      </c>
      <c r="AAE411" s="16" t="s">
        <v>843</v>
      </c>
      <c r="AAF411" s="16" t="s">
        <v>843</v>
      </c>
      <c r="AAG411" s="16" t="s">
        <v>843</v>
      </c>
      <c r="AAH411" s="16" t="s">
        <v>843</v>
      </c>
      <c r="AAI411" s="16" t="s">
        <v>843</v>
      </c>
      <c r="AAJ411" s="16" t="s">
        <v>600</v>
      </c>
      <c r="AAK411" s="16" t="s">
        <v>639</v>
      </c>
      <c r="AAL411" s="16" t="s">
        <v>905</v>
      </c>
      <c r="AAM411" s="16" t="s">
        <v>663</v>
      </c>
      <c r="AAN411" s="16" t="s">
        <v>8707</v>
      </c>
      <c r="AAO411" s="16" t="s">
        <v>1018</v>
      </c>
      <c r="AAP411" s="16" t="s">
        <v>8708</v>
      </c>
      <c r="AAS411" s="16">
        <v>10000</v>
      </c>
      <c r="AAT411" s="16" t="s">
        <v>1068</v>
      </c>
      <c r="AAU411" s="16" t="s">
        <v>1068</v>
      </c>
      <c r="AAV411" s="16" t="s">
        <v>782</v>
      </c>
      <c r="AAW411" s="16" t="s">
        <v>782</v>
      </c>
      <c r="AAX411" s="16" t="s">
        <v>1056</v>
      </c>
      <c r="AAY411" s="16" t="s">
        <v>8727</v>
      </c>
      <c r="AAZ411" s="16" t="s">
        <v>782</v>
      </c>
      <c r="ABA411" s="16" t="s">
        <v>783</v>
      </c>
      <c r="ABB411" s="16" t="s">
        <v>782</v>
      </c>
      <c r="ABC411" s="16" t="s">
        <v>783</v>
      </c>
      <c r="ABD411" s="16" t="s">
        <v>783</v>
      </c>
      <c r="ABE411" s="16" t="s">
        <v>783</v>
      </c>
      <c r="ABF411" s="16" t="s">
        <v>782</v>
      </c>
      <c r="ABG411" s="16" t="s">
        <v>783</v>
      </c>
      <c r="ABH411" s="16" t="s">
        <v>783</v>
      </c>
      <c r="ABI411" s="16" t="s">
        <v>783</v>
      </c>
      <c r="ABJ411" s="16" t="s">
        <v>782</v>
      </c>
      <c r="ABK411" s="16" t="s">
        <v>782</v>
      </c>
      <c r="ABL411" s="16" t="s">
        <v>8785</v>
      </c>
      <c r="ABM411" s="16" t="s">
        <v>843</v>
      </c>
      <c r="ABN411" s="16" t="s">
        <v>1033</v>
      </c>
      <c r="ABP411" s="16" t="s">
        <v>972</v>
      </c>
      <c r="ABQ411" s="16" t="s">
        <v>4297</v>
      </c>
      <c r="ABR411" s="16" t="s">
        <v>470</v>
      </c>
      <c r="ABS411" s="16" t="s">
        <v>451</v>
      </c>
      <c r="ABT411" s="16" t="s">
        <v>844</v>
      </c>
      <c r="ABU411" s="16" t="s">
        <v>844</v>
      </c>
      <c r="ABV411" s="16" t="s">
        <v>487</v>
      </c>
      <c r="ABW411" s="16" t="s">
        <v>486</v>
      </c>
      <c r="ABX411" s="16" t="s">
        <v>892</v>
      </c>
      <c r="ABY411" s="16" t="s">
        <v>486</v>
      </c>
      <c r="ABZ411" s="16" t="s">
        <v>486</v>
      </c>
      <c r="ACA411" s="16" t="s">
        <v>759</v>
      </c>
      <c r="ACB411" s="16" t="s">
        <v>768</v>
      </c>
      <c r="ACC411" s="16" t="s">
        <v>737</v>
      </c>
      <c r="ACD411" s="16" t="s">
        <v>487</v>
      </c>
      <c r="ACE411" s="16" t="s">
        <v>486</v>
      </c>
      <c r="ACG411" s="16" t="s">
        <v>1013</v>
      </c>
      <c r="ACH411" s="16" t="s">
        <v>1009</v>
      </c>
      <c r="ACI411" s="16" t="s">
        <v>462</v>
      </c>
      <c r="ACJ411" s="16">
        <v>1.1910000000000001</v>
      </c>
      <c r="ACK411" s="16" t="s">
        <v>478</v>
      </c>
      <c r="ACL411" s="16" t="s">
        <v>738</v>
      </c>
      <c r="ACM411" s="16" t="s">
        <v>1189</v>
      </c>
      <c r="ACN411" s="16" t="s">
        <v>1169</v>
      </c>
      <c r="ACO411" s="16" t="s">
        <v>1856</v>
      </c>
      <c r="ACQ411" s="16" t="s">
        <v>1201</v>
      </c>
      <c r="ACR411" s="16" t="s">
        <v>1645</v>
      </c>
      <c r="ACS411" s="16" t="s">
        <v>680</v>
      </c>
      <c r="ACT411" s="16" t="s">
        <v>1522</v>
      </c>
      <c r="ACU411" s="16" t="s">
        <v>831</v>
      </c>
      <c r="ACV411" s="16" t="s">
        <v>8756</v>
      </c>
      <c r="ACW411" s="16" t="s">
        <v>451</v>
      </c>
      <c r="ACX411" s="16" t="s">
        <v>1914</v>
      </c>
      <c r="ACY411" s="16" t="s">
        <v>1949</v>
      </c>
      <c r="ACZ411" s="16">
        <v>1</v>
      </c>
      <c r="ADA411" s="16">
        <v>1</v>
      </c>
      <c r="ADB411" s="16">
        <v>1</v>
      </c>
      <c r="ADC411" s="16">
        <v>1</v>
      </c>
      <c r="ADD411" s="16">
        <v>1</v>
      </c>
      <c r="ADE411" s="16" t="s">
        <v>8712</v>
      </c>
      <c r="ADF411" s="16">
        <v>0</v>
      </c>
      <c r="ADG411" s="16" t="s">
        <v>486</v>
      </c>
      <c r="ADH411" s="16">
        <v>1</v>
      </c>
      <c r="ADI411" s="16" t="s">
        <v>486</v>
      </c>
      <c r="ADJ411" s="16" t="s">
        <v>1743</v>
      </c>
      <c r="ADK411" s="16" t="s">
        <v>1743</v>
      </c>
      <c r="ADL411" s="16" t="s">
        <v>1764</v>
      </c>
      <c r="ADM411" s="16" t="s">
        <v>13195</v>
      </c>
      <c r="ADN411" s="16" t="s">
        <v>1764</v>
      </c>
      <c r="ADO411" s="16" t="s">
        <v>13197</v>
      </c>
      <c r="ADP411" s="16" t="s">
        <v>13196</v>
      </c>
      <c r="ADQ411" s="16" t="s">
        <v>13196</v>
      </c>
      <c r="ADR411" s="16" t="s">
        <v>13194</v>
      </c>
      <c r="ADY411" s="16" t="s">
        <v>1062</v>
      </c>
      <c r="AEB411" s="16">
        <v>6483.3333333333303</v>
      </c>
      <c r="AEC411" s="16" t="s">
        <v>1063</v>
      </c>
      <c r="AED411" s="16">
        <v>10000</v>
      </c>
      <c r="AEE411" s="16" t="s">
        <v>952</v>
      </c>
      <c r="AEI411" s="16">
        <v>1600</v>
      </c>
      <c r="AEJ411" s="16">
        <v>2500</v>
      </c>
      <c r="AEK411" s="16">
        <v>900</v>
      </c>
      <c r="AEL411" s="16">
        <v>300</v>
      </c>
      <c r="AEM411" s="16">
        <v>500</v>
      </c>
      <c r="AEN411" s="16">
        <v>800</v>
      </c>
      <c r="AEO411" s="16">
        <v>100</v>
      </c>
      <c r="AEP411" s="16">
        <v>200</v>
      </c>
    </row>
    <row r="412" spans="1:822" x14ac:dyDescent="0.25">
      <c r="A412" s="30">
        <v>45835</v>
      </c>
      <c r="B412" s="16" t="s">
        <v>10854</v>
      </c>
      <c r="C412" s="16" t="s">
        <v>867</v>
      </c>
      <c r="D412" s="16" t="s">
        <v>867</v>
      </c>
      <c r="E412" s="16">
        <v>38</v>
      </c>
      <c r="F412" s="16" t="s">
        <v>8153</v>
      </c>
      <c r="G412" s="16" t="s">
        <v>4127</v>
      </c>
      <c r="I412" s="16" t="s">
        <v>4148</v>
      </c>
      <c r="Z412" s="16" t="s">
        <v>996</v>
      </c>
      <c r="AA412" s="16" t="s">
        <v>470</v>
      </c>
      <c r="AB412" s="16">
        <v>4</v>
      </c>
      <c r="AC412" s="16" t="s">
        <v>844</v>
      </c>
      <c r="AD412" s="16" t="s">
        <v>843</v>
      </c>
      <c r="AE412" s="16" t="s">
        <v>844</v>
      </c>
      <c r="AF412" s="16" t="s">
        <v>1056</v>
      </c>
      <c r="AG412" s="16" t="s">
        <v>844</v>
      </c>
      <c r="AH412" s="16" t="s">
        <v>1056</v>
      </c>
      <c r="AI412" s="16" t="s">
        <v>1056</v>
      </c>
      <c r="AJ412" s="16" t="s">
        <v>843</v>
      </c>
      <c r="AK412" s="16" t="s">
        <v>844</v>
      </c>
      <c r="AM412" s="16" t="s">
        <v>737</v>
      </c>
      <c r="AN412" s="16" t="s">
        <v>761</v>
      </c>
      <c r="AP412" s="16" t="s">
        <v>774</v>
      </c>
      <c r="AR412" s="16" t="s">
        <v>6907</v>
      </c>
      <c r="BB412" s="16">
        <v>3</v>
      </c>
      <c r="BC412" s="16" t="s">
        <v>7878</v>
      </c>
      <c r="BE412" s="16" t="s">
        <v>5101</v>
      </c>
      <c r="BV412" s="16" t="s">
        <v>4433</v>
      </c>
      <c r="BW412" s="16" t="s">
        <v>844</v>
      </c>
      <c r="BX412" s="16" t="s">
        <v>843</v>
      </c>
      <c r="BY412" s="16" t="s">
        <v>843</v>
      </c>
      <c r="BZ412" s="16" t="s">
        <v>843</v>
      </c>
      <c r="CA412" s="16" t="s">
        <v>843</v>
      </c>
      <c r="CB412" s="16" t="s">
        <v>843</v>
      </c>
      <c r="CC412" s="16" t="s">
        <v>843</v>
      </c>
      <c r="CD412" s="16" t="s">
        <v>843</v>
      </c>
      <c r="CE412" s="16" t="s">
        <v>843</v>
      </c>
      <c r="CF412" s="16" t="s">
        <v>843</v>
      </c>
      <c r="CG412" s="16" t="s">
        <v>843</v>
      </c>
      <c r="CH412" s="16" t="s">
        <v>843</v>
      </c>
      <c r="CI412" s="16" t="s">
        <v>843</v>
      </c>
      <c r="CJ412" s="16" t="s">
        <v>843</v>
      </c>
      <c r="CK412" s="16" t="s">
        <v>843</v>
      </c>
      <c r="CP412" s="16" t="s">
        <v>867</v>
      </c>
      <c r="CQ412" s="16" t="s">
        <v>5191</v>
      </c>
      <c r="CR412" s="16" t="s">
        <v>844</v>
      </c>
      <c r="CS412" s="16" t="s">
        <v>843</v>
      </c>
      <c r="CT412" s="16" t="s">
        <v>843</v>
      </c>
      <c r="CU412" s="16" t="s">
        <v>843</v>
      </c>
      <c r="CV412" s="16" t="s">
        <v>843</v>
      </c>
      <c r="CW412" s="16" t="s">
        <v>843</v>
      </c>
      <c r="CX412" s="16" t="s">
        <v>843</v>
      </c>
      <c r="CY412" s="16" t="s">
        <v>843</v>
      </c>
      <c r="CZ412" s="16" t="s">
        <v>843</v>
      </c>
      <c r="DA412" s="16" t="s">
        <v>5184</v>
      </c>
      <c r="DX412" s="16" t="s">
        <v>867</v>
      </c>
      <c r="DY412" s="16" t="s">
        <v>867</v>
      </c>
      <c r="GC412" s="16" t="s">
        <v>2337</v>
      </c>
      <c r="GD412" s="16" t="s">
        <v>9150</v>
      </c>
      <c r="GF412" s="16" t="s">
        <v>867</v>
      </c>
      <c r="GG412" s="16" t="s">
        <v>867</v>
      </c>
      <c r="GV412" s="16" t="s">
        <v>9355</v>
      </c>
      <c r="GW412" s="16" t="s">
        <v>844</v>
      </c>
      <c r="GX412" s="16" t="s">
        <v>843</v>
      </c>
      <c r="GY412" s="16" t="s">
        <v>843</v>
      </c>
      <c r="GZ412" s="16" t="s">
        <v>843</v>
      </c>
      <c r="HA412" s="16" t="s">
        <v>843</v>
      </c>
      <c r="HB412" s="16" t="s">
        <v>844</v>
      </c>
      <c r="HC412" s="16" t="s">
        <v>843</v>
      </c>
      <c r="HD412" s="16" t="s">
        <v>843</v>
      </c>
      <c r="HE412" s="16" t="s">
        <v>843</v>
      </c>
      <c r="HF412" s="16" t="s">
        <v>843</v>
      </c>
      <c r="HH412" s="16" t="s">
        <v>5456</v>
      </c>
      <c r="HK412" s="16" t="s">
        <v>865</v>
      </c>
      <c r="HM412" s="16" t="s">
        <v>865</v>
      </c>
      <c r="HZ412" s="16" t="s">
        <v>7944</v>
      </c>
      <c r="KE412" s="16" t="s">
        <v>5582</v>
      </c>
      <c r="KG412" s="16" t="s">
        <v>7015</v>
      </c>
      <c r="KH412" s="16" t="s">
        <v>7033</v>
      </c>
      <c r="KI412" s="16" t="s">
        <v>865</v>
      </c>
      <c r="LG412" s="16" t="s">
        <v>867</v>
      </c>
      <c r="LH412" s="16" t="s">
        <v>865</v>
      </c>
      <c r="LI412" s="16" t="s">
        <v>867</v>
      </c>
      <c r="LJ412" s="16" t="s">
        <v>867</v>
      </c>
      <c r="LK412" s="16" t="s">
        <v>865</v>
      </c>
      <c r="LL412" s="16" t="s">
        <v>5663</v>
      </c>
      <c r="LM412" s="16" t="s">
        <v>843</v>
      </c>
      <c r="LN412" s="16" t="s">
        <v>843</v>
      </c>
      <c r="LO412" s="16" t="s">
        <v>844</v>
      </c>
      <c r="LP412" s="16" t="s">
        <v>843</v>
      </c>
      <c r="LQ412" s="16" t="s">
        <v>843</v>
      </c>
      <c r="LR412" s="16" t="s">
        <v>843</v>
      </c>
      <c r="LS412" s="16" t="s">
        <v>843</v>
      </c>
      <c r="LT412" s="16" t="s">
        <v>843</v>
      </c>
      <c r="LU412" s="16" t="s">
        <v>843</v>
      </c>
      <c r="LV412" s="16" t="s">
        <v>843</v>
      </c>
      <c r="LW412" s="16" t="s">
        <v>843</v>
      </c>
      <c r="LX412" s="16" t="s">
        <v>843</v>
      </c>
      <c r="LY412" s="16" t="s">
        <v>843</v>
      </c>
      <c r="LZ412" s="16" t="s">
        <v>843</v>
      </c>
      <c r="MA412" s="16" t="s">
        <v>843</v>
      </c>
      <c r="MC412" s="16" t="s">
        <v>5694</v>
      </c>
      <c r="MD412" s="16" t="s">
        <v>844</v>
      </c>
      <c r="ME412" s="16" t="s">
        <v>843</v>
      </c>
      <c r="MF412" s="16" t="s">
        <v>843</v>
      </c>
      <c r="MG412" s="16" t="s">
        <v>843</v>
      </c>
      <c r="MH412" s="16" t="s">
        <v>843</v>
      </c>
      <c r="MI412" s="16" t="s">
        <v>843</v>
      </c>
      <c r="MJ412" s="16" t="s">
        <v>843</v>
      </c>
      <c r="MK412" s="16" t="s">
        <v>843</v>
      </c>
      <c r="ML412" s="16" t="s">
        <v>843</v>
      </c>
      <c r="MM412" s="16" t="s">
        <v>843</v>
      </c>
      <c r="MN412" s="16" t="s">
        <v>843</v>
      </c>
      <c r="MO412" s="16" t="s">
        <v>843</v>
      </c>
      <c r="MP412" s="16" t="s">
        <v>843</v>
      </c>
      <c r="MQ412" s="16" t="s">
        <v>843</v>
      </c>
      <c r="MR412" s="16" t="s">
        <v>843</v>
      </c>
      <c r="MS412" s="16" t="s">
        <v>843</v>
      </c>
      <c r="MT412" s="16" t="s">
        <v>843</v>
      </c>
      <c r="MU412" s="16" t="s">
        <v>843</v>
      </c>
      <c r="MV412" s="16" t="s">
        <v>843</v>
      </c>
      <c r="MX412" s="16" t="s">
        <v>5694</v>
      </c>
      <c r="MY412" s="16" t="s">
        <v>844</v>
      </c>
      <c r="MZ412" s="16" t="s">
        <v>843</v>
      </c>
      <c r="NA412" s="16" t="s">
        <v>843</v>
      </c>
      <c r="NB412" s="16" t="s">
        <v>843</v>
      </c>
      <c r="NC412" s="16" t="s">
        <v>843</v>
      </c>
      <c r="ND412" s="16" t="s">
        <v>843</v>
      </c>
      <c r="NE412" s="16" t="s">
        <v>843</v>
      </c>
      <c r="NF412" s="16" t="s">
        <v>843</v>
      </c>
      <c r="NG412" s="16" t="s">
        <v>843</v>
      </c>
      <c r="NH412" s="16" t="s">
        <v>843</v>
      </c>
      <c r="NI412" s="16" t="s">
        <v>843</v>
      </c>
      <c r="NJ412" s="16" t="s">
        <v>843</v>
      </c>
      <c r="NK412" s="16" t="s">
        <v>843</v>
      </c>
      <c r="NL412" s="16" t="s">
        <v>843</v>
      </c>
      <c r="NM412" s="16" t="s">
        <v>843</v>
      </c>
      <c r="NN412" s="16" t="s">
        <v>843</v>
      </c>
      <c r="NO412" s="16" t="s">
        <v>843</v>
      </c>
      <c r="NP412" s="16" t="s">
        <v>843</v>
      </c>
      <c r="NQ412" s="16" t="s">
        <v>843</v>
      </c>
      <c r="NS412" s="16" t="s">
        <v>5694</v>
      </c>
      <c r="NT412" s="16" t="s">
        <v>844</v>
      </c>
      <c r="NU412" s="16" t="s">
        <v>843</v>
      </c>
      <c r="NV412" s="16" t="s">
        <v>843</v>
      </c>
      <c r="NW412" s="16" t="s">
        <v>843</v>
      </c>
      <c r="NX412" s="16" t="s">
        <v>843</v>
      </c>
      <c r="NY412" s="16" t="s">
        <v>843</v>
      </c>
      <c r="NZ412" s="16" t="s">
        <v>843</v>
      </c>
      <c r="OA412" s="16" t="s">
        <v>843</v>
      </c>
      <c r="OB412" s="16" t="s">
        <v>843</v>
      </c>
      <c r="OC412" s="16" t="s">
        <v>843</v>
      </c>
      <c r="OD412" s="16" t="s">
        <v>843</v>
      </c>
      <c r="OE412" s="16" t="s">
        <v>843</v>
      </c>
      <c r="OF412" s="16" t="s">
        <v>843</v>
      </c>
      <c r="OG412" s="16" t="s">
        <v>843</v>
      </c>
      <c r="OH412" s="16" t="s">
        <v>843</v>
      </c>
      <c r="OI412" s="16" t="s">
        <v>843</v>
      </c>
      <c r="PC412" s="16" t="s">
        <v>865</v>
      </c>
      <c r="PD412" s="16" t="s">
        <v>865</v>
      </c>
      <c r="PY412" s="16" t="s">
        <v>867</v>
      </c>
      <c r="PZ412" s="16">
        <v>1</v>
      </c>
      <c r="QP412" s="16" t="s">
        <v>865</v>
      </c>
      <c r="QR412" s="16" t="s">
        <v>865</v>
      </c>
      <c r="QT412" s="16" t="s">
        <v>865</v>
      </c>
      <c r="QV412" s="16" t="s">
        <v>865</v>
      </c>
      <c r="QX412" s="16" t="s">
        <v>865</v>
      </c>
      <c r="QY412" s="16" t="s">
        <v>867</v>
      </c>
      <c r="RD412" s="16" t="s">
        <v>4216</v>
      </c>
      <c r="RF412" s="16" t="s">
        <v>865</v>
      </c>
      <c r="RH412" s="16" t="s">
        <v>4216</v>
      </c>
      <c r="RJ412" s="16" t="s">
        <v>865</v>
      </c>
      <c r="RN412" s="16" t="s">
        <v>7720</v>
      </c>
      <c r="RP412" s="16" t="s">
        <v>867</v>
      </c>
      <c r="RR412" s="16" t="s">
        <v>867</v>
      </c>
      <c r="RT412" s="16" t="s">
        <v>7720</v>
      </c>
      <c r="RV412" s="16" t="s">
        <v>867</v>
      </c>
      <c r="RX412" s="16" t="s">
        <v>7720</v>
      </c>
      <c r="RZ412" s="16" t="s">
        <v>7720</v>
      </c>
      <c r="SQ412" s="16" t="s">
        <v>867</v>
      </c>
      <c r="SS412" s="16" t="s">
        <v>7308</v>
      </c>
      <c r="ST412" s="16" t="s">
        <v>7764</v>
      </c>
      <c r="TN412" s="16">
        <v>3000</v>
      </c>
      <c r="TO412" s="16">
        <v>0</v>
      </c>
      <c r="TP412" s="16">
        <v>2000</v>
      </c>
      <c r="TQ412" s="16">
        <v>1500</v>
      </c>
      <c r="TR412" s="16">
        <v>500</v>
      </c>
      <c r="TS412" s="16">
        <v>500</v>
      </c>
      <c r="TT412" s="16">
        <v>0</v>
      </c>
      <c r="TU412" s="16">
        <v>400</v>
      </c>
      <c r="TV412" s="16">
        <v>4000</v>
      </c>
      <c r="TW412" s="16">
        <v>0</v>
      </c>
      <c r="TX412" s="16">
        <v>0</v>
      </c>
      <c r="TZ412" s="16" t="s">
        <v>7364</v>
      </c>
      <c r="UA412" s="16" t="s">
        <v>9348</v>
      </c>
      <c r="UB412" s="16">
        <v>0</v>
      </c>
      <c r="UC412" s="16" t="s">
        <v>844</v>
      </c>
      <c r="UD412" s="16" t="s">
        <v>843</v>
      </c>
      <c r="UE412" s="16" t="s">
        <v>844</v>
      </c>
      <c r="UF412" s="16" t="s">
        <v>844</v>
      </c>
      <c r="UG412" s="16" t="s">
        <v>843</v>
      </c>
      <c r="UH412" s="16" t="s">
        <v>843</v>
      </c>
      <c r="UL412" s="16">
        <v>4500</v>
      </c>
      <c r="VK412" s="16" t="s">
        <v>6102</v>
      </c>
      <c r="VL412" s="16" t="s">
        <v>843</v>
      </c>
      <c r="VM412" s="16" t="s">
        <v>843</v>
      </c>
      <c r="VN412" s="16" t="s">
        <v>843</v>
      </c>
      <c r="VO412" s="16" t="s">
        <v>843</v>
      </c>
      <c r="VP412" s="16" t="s">
        <v>844</v>
      </c>
      <c r="VQ412" s="16" t="s">
        <v>843</v>
      </c>
      <c r="VR412" s="16" t="s">
        <v>843</v>
      </c>
      <c r="VS412" s="16" t="s">
        <v>843</v>
      </c>
      <c r="VT412" s="16" t="s">
        <v>843</v>
      </c>
      <c r="VV412" s="16">
        <v>4000</v>
      </c>
      <c r="VX412" s="16" t="s">
        <v>6028</v>
      </c>
      <c r="VY412" s="16" t="s">
        <v>844</v>
      </c>
      <c r="VZ412" s="16" t="s">
        <v>843</v>
      </c>
      <c r="WA412" s="16" t="s">
        <v>843</v>
      </c>
      <c r="WB412" s="16" t="s">
        <v>843</v>
      </c>
      <c r="WC412" s="16" t="s">
        <v>843</v>
      </c>
      <c r="WD412" s="16" t="s">
        <v>843</v>
      </c>
      <c r="WE412" s="16" t="s">
        <v>843</v>
      </c>
      <c r="WF412" s="16" t="s">
        <v>843</v>
      </c>
      <c r="WH412" s="16">
        <v>6600</v>
      </c>
      <c r="WO412" s="16" t="s">
        <v>6920</v>
      </c>
      <c r="XD412" s="16" t="s">
        <v>6975</v>
      </c>
      <c r="XE412" s="16" t="s">
        <v>843</v>
      </c>
      <c r="XF412" s="16" t="s">
        <v>843</v>
      </c>
      <c r="XG412" s="16" t="s">
        <v>844</v>
      </c>
      <c r="XH412" s="16" t="s">
        <v>843</v>
      </c>
      <c r="XI412" s="16" t="s">
        <v>843</v>
      </c>
      <c r="XJ412" s="16" t="s">
        <v>843</v>
      </c>
      <c r="XK412" s="16" t="s">
        <v>843</v>
      </c>
      <c r="XL412" s="16" t="s">
        <v>843</v>
      </c>
      <c r="XM412" s="16" t="s">
        <v>843</v>
      </c>
      <c r="XN412" s="16" t="s">
        <v>843</v>
      </c>
      <c r="XO412" s="16" t="s">
        <v>843</v>
      </c>
      <c r="XP412" s="16" t="s">
        <v>843</v>
      </c>
      <c r="XQ412" s="16" t="s">
        <v>843</v>
      </c>
      <c r="YF412" s="16" t="s">
        <v>865</v>
      </c>
      <c r="YN412" s="16" t="s">
        <v>7040</v>
      </c>
      <c r="YP412" s="16" t="s">
        <v>7981</v>
      </c>
      <c r="YR412" s="16" t="s">
        <v>10855</v>
      </c>
      <c r="YS412" s="16" t="s">
        <v>10856</v>
      </c>
      <c r="YT412" s="16" t="s">
        <v>8694</v>
      </c>
      <c r="YU412" s="16" t="s">
        <v>10857</v>
      </c>
      <c r="YV412" s="16" t="s">
        <v>9148</v>
      </c>
      <c r="YW412" s="16" t="s">
        <v>844</v>
      </c>
      <c r="YX412" s="16" t="s">
        <v>9148</v>
      </c>
      <c r="YY412" s="16" t="s">
        <v>8861</v>
      </c>
      <c r="YZ412" s="16" t="s">
        <v>843</v>
      </c>
      <c r="ZA412" s="16" t="s">
        <v>843</v>
      </c>
      <c r="ZB412" s="16">
        <v>8566.67</v>
      </c>
      <c r="ZC412" s="16" t="s">
        <v>8926</v>
      </c>
      <c r="ZD412" s="16" t="s">
        <v>843</v>
      </c>
      <c r="ZE412" s="16" t="s">
        <v>8771</v>
      </c>
      <c r="ZF412" s="16" t="s">
        <v>8738</v>
      </c>
      <c r="ZG412" s="16" t="s">
        <v>8739</v>
      </c>
      <c r="ZH412" s="16" t="s">
        <v>8739</v>
      </c>
      <c r="ZI412" s="16" t="s">
        <v>9097</v>
      </c>
      <c r="ZJ412" s="16" t="s">
        <v>843</v>
      </c>
      <c r="ZK412" s="16" t="s">
        <v>843</v>
      </c>
      <c r="ZL412" s="16" t="s">
        <v>8723</v>
      </c>
      <c r="ZM412" s="16" t="s">
        <v>843</v>
      </c>
      <c r="ZN412" s="16" t="s">
        <v>8725</v>
      </c>
      <c r="ZO412" s="16" t="s">
        <v>487</v>
      </c>
      <c r="ZP412" s="16" t="s">
        <v>487</v>
      </c>
      <c r="ZQ412" s="16" t="s">
        <v>487</v>
      </c>
      <c r="ZR412" s="16" t="s">
        <v>486</v>
      </c>
      <c r="ZS412" s="16" t="s">
        <v>8839</v>
      </c>
      <c r="ZT412" s="16" t="s">
        <v>8705</v>
      </c>
      <c r="ZU412" s="16" t="s">
        <v>8706</v>
      </c>
      <c r="ZV412" s="16" t="s">
        <v>487</v>
      </c>
      <c r="ZW412" s="16" t="s">
        <v>844</v>
      </c>
      <c r="ZX412" s="16" t="s">
        <v>844</v>
      </c>
      <c r="ZY412" s="16" t="s">
        <v>1056</v>
      </c>
      <c r="ZZ412" s="16" t="s">
        <v>1056</v>
      </c>
      <c r="AAA412" s="16" t="s">
        <v>1056</v>
      </c>
      <c r="AAB412" s="16" t="s">
        <v>843</v>
      </c>
      <c r="AAC412" s="16">
        <v>1</v>
      </c>
      <c r="AAD412" s="16" t="s">
        <v>1056</v>
      </c>
      <c r="AAE412" s="16" t="s">
        <v>844</v>
      </c>
      <c r="AAF412" s="16" t="s">
        <v>843</v>
      </c>
      <c r="AAG412" s="16" t="s">
        <v>843</v>
      </c>
      <c r="AAH412" s="16" t="s">
        <v>843</v>
      </c>
      <c r="AAI412" s="16" t="s">
        <v>844</v>
      </c>
      <c r="AAJ412" s="16" t="s">
        <v>615</v>
      </c>
      <c r="AAK412" s="16" t="s">
        <v>649</v>
      </c>
      <c r="AAL412" s="16" t="s">
        <v>904</v>
      </c>
      <c r="AAM412" s="16" t="s">
        <v>663</v>
      </c>
      <c r="AAN412" s="16" t="s">
        <v>8707</v>
      </c>
      <c r="AAO412" s="16" t="s">
        <v>1019</v>
      </c>
      <c r="AAP412" s="16" t="s">
        <v>8708</v>
      </c>
      <c r="AAQ412" s="16" t="s">
        <v>8816</v>
      </c>
      <c r="AAS412" s="16">
        <v>12977.93</v>
      </c>
      <c r="AAU412" s="16" t="s">
        <v>782</v>
      </c>
      <c r="AAW412" s="16" t="s">
        <v>782</v>
      </c>
      <c r="AAX412" s="16" t="s">
        <v>843</v>
      </c>
      <c r="AAY412" s="16" t="s">
        <v>8710</v>
      </c>
      <c r="AAZ412" s="16" t="s">
        <v>783</v>
      </c>
      <c r="ABA412" s="16" t="s">
        <v>783</v>
      </c>
      <c r="ABB412" s="16" t="s">
        <v>783</v>
      </c>
      <c r="ABC412" s="16" t="s">
        <v>783</v>
      </c>
      <c r="ABD412" s="16" t="s">
        <v>783</v>
      </c>
      <c r="ABE412" s="16" t="s">
        <v>783</v>
      </c>
      <c r="ABF412" s="16" t="s">
        <v>782</v>
      </c>
      <c r="ABG412" s="16" t="s">
        <v>782</v>
      </c>
      <c r="ABH412" s="16" t="s">
        <v>783</v>
      </c>
      <c r="ABI412" s="16" t="s">
        <v>782</v>
      </c>
      <c r="ABJ412" s="16" t="s">
        <v>783</v>
      </c>
      <c r="ABK412" s="16" t="s">
        <v>783</v>
      </c>
      <c r="ABL412" s="16" t="s">
        <v>8743</v>
      </c>
      <c r="ABM412" s="16" t="s">
        <v>843</v>
      </c>
      <c r="ABN412" s="16" t="s">
        <v>1033</v>
      </c>
      <c r="ABP412" s="16" t="s">
        <v>972</v>
      </c>
      <c r="ABQ412" s="16" t="s">
        <v>4297</v>
      </c>
      <c r="ABR412" s="16" t="s">
        <v>470</v>
      </c>
      <c r="ABS412" s="16" t="s">
        <v>451</v>
      </c>
      <c r="ABT412" s="16" t="s">
        <v>8746</v>
      </c>
      <c r="ABU412" s="16" t="s">
        <v>8732</v>
      </c>
      <c r="ABV412" s="16" t="s">
        <v>487</v>
      </c>
      <c r="ABW412" s="16" t="s">
        <v>487</v>
      </c>
      <c r="ABX412" s="16" t="s">
        <v>894</v>
      </c>
      <c r="ABY412" s="16" t="s">
        <v>486</v>
      </c>
      <c r="ABZ412" s="16" t="s">
        <v>487</v>
      </c>
      <c r="ACA412" s="16" t="s">
        <v>761</v>
      </c>
      <c r="ACB412" s="16" t="s">
        <v>774</v>
      </c>
      <c r="ACC412" s="16" t="s">
        <v>737</v>
      </c>
      <c r="ACD412" s="16" t="s">
        <v>486</v>
      </c>
      <c r="ACE412" s="16" t="s">
        <v>487</v>
      </c>
      <c r="ACG412" s="16" t="s">
        <v>1014</v>
      </c>
      <c r="ACH412" s="16" t="s">
        <v>1009</v>
      </c>
      <c r="ACI412" s="16" t="s">
        <v>462</v>
      </c>
      <c r="ACJ412" s="16">
        <v>0.79400000000000004</v>
      </c>
      <c r="ACK412" s="16" t="s">
        <v>482</v>
      </c>
      <c r="ACL412" s="16" t="s">
        <v>738</v>
      </c>
      <c r="ACM412" s="16" t="s">
        <v>1189</v>
      </c>
      <c r="ACN412" s="16" t="s">
        <v>1169</v>
      </c>
      <c r="ACO412" s="16" t="s">
        <v>1856</v>
      </c>
      <c r="ACP412" s="16">
        <v>6600</v>
      </c>
      <c r="ACQ412" s="16" t="s">
        <v>1203</v>
      </c>
      <c r="ACR412" s="16" t="s">
        <v>1644</v>
      </c>
      <c r="ACS412" s="16" t="s">
        <v>676</v>
      </c>
      <c r="ACT412" s="16" t="s">
        <v>1521</v>
      </c>
      <c r="ACU412" s="16" t="s">
        <v>836</v>
      </c>
      <c r="ACV412" s="16" t="s">
        <v>8756</v>
      </c>
      <c r="ACW412" s="16" t="s">
        <v>451</v>
      </c>
      <c r="ACX412" s="16" t="s">
        <v>1916</v>
      </c>
      <c r="ACY412" s="16" t="s">
        <v>1949</v>
      </c>
      <c r="ACZ412" s="16">
        <v>1</v>
      </c>
      <c r="ADA412" s="16">
        <v>0</v>
      </c>
      <c r="ADB412" s="16">
        <v>1</v>
      </c>
      <c r="ADC412" s="16">
        <v>1</v>
      </c>
      <c r="ADD412" s="16">
        <v>0</v>
      </c>
      <c r="ADE412" s="16" t="s">
        <v>8827</v>
      </c>
      <c r="ADF412" s="16">
        <v>0</v>
      </c>
      <c r="ADG412" s="16" t="s">
        <v>486</v>
      </c>
      <c r="ADH412" s="16">
        <v>4</v>
      </c>
      <c r="ADI412" s="16" t="s">
        <v>1554</v>
      </c>
      <c r="ADJ412" s="16" t="s">
        <v>1743</v>
      </c>
      <c r="ADK412" s="16" t="s">
        <v>13194</v>
      </c>
      <c r="ADL412" s="16" t="s">
        <v>1762</v>
      </c>
      <c r="ADM412" s="16" t="s">
        <v>1756</v>
      </c>
      <c r="ADN412" s="16" t="s">
        <v>13196</v>
      </c>
      <c r="ADO412" s="16" t="s">
        <v>1766</v>
      </c>
      <c r="ADP412" s="16" t="s">
        <v>13196</v>
      </c>
      <c r="ADQ412" s="16" t="s">
        <v>1750</v>
      </c>
      <c r="ADR412" s="16" t="s">
        <v>13194</v>
      </c>
      <c r="ADS412" s="16" t="s">
        <v>13194</v>
      </c>
      <c r="ADU412" s="16" t="s">
        <v>8817</v>
      </c>
      <c r="ADW412" s="16" t="s">
        <v>8766</v>
      </c>
      <c r="ADY412" s="16" t="s">
        <v>1063</v>
      </c>
      <c r="AEA412" s="16">
        <v>8566.6666666666697</v>
      </c>
      <c r="AEC412" s="16" t="s">
        <v>1059</v>
      </c>
      <c r="AED412" s="16">
        <v>3244.48</v>
      </c>
      <c r="AEE412" s="16" t="s">
        <v>952</v>
      </c>
      <c r="AEG412" s="16">
        <v>10600</v>
      </c>
      <c r="AEI412" s="16">
        <v>750</v>
      </c>
      <c r="AEK412" s="16">
        <v>500</v>
      </c>
      <c r="AEL412" s="16">
        <v>375</v>
      </c>
      <c r="AEM412" s="16">
        <v>1000</v>
      </c>
      <c r="AEN412" s="16">
        <v>125</v>
      </c>
      <c r="AEO412" s="16">
        <v>125</v>
      </c>
      <c r="AEP412" s="16">
        <v>100</v>
      </c>
    </row>
    <row r="413" spans="1:822" x14ac:dyDescent="0.25">
      <c r="A413" s="30">
        <v>45835</v>
      </c>
      <c r="B413" s="16" t="s">
        <v>10858</v>
      </c>
      <c r="C413" s="16" t="s">
        <v>867</v>
      </c>
      <c r="D413" s="16" t="s">
        <v>867</v>
      </c>
      <c r="E413" s="16">
        <v>56</v>
      </c>
      <c r="F413" s="16" t="s">
        <v>8153</v>
      </c>
      <c r="G413" s="16" t="s">
        <v>4127</v>
      </c>
      <c r="I413" s="16" t="s">
        <v>4148</v>
      </c>
      <c r="Z413" s="16" t="s">
        <v>993</v>
      </c>
      <c r="AA413" s="16" t="s">
        <v>470</v>
      </c>
      <c r="AB413" s="16">
        <v>1</v>
      </c>
      <c r="AC413" s="16" t="s">
        <v>843</v>
      </c>
      <c r="AD413" s="16" t="s">
        <v>843</v>
      </c>
      <c r="AE413" s="16" t="s">
        <v>843</v>
      </c>
      <c r="AF413" s="16" t="s">
        <v>844</v>
      </c>
      <c r="AG413" s="16" t="s">
        <v>843</v>
      </c>
      <c r="AH413" s="16" t="s">
        <v>844</v>
      </c>
      <c r="AI413" s="16" t="s">
        <v>843</v>
      </c>
      <c r="AJ413" s="16" t="s">
        <v>843</v>
      </c>
      <c r="AK413" s="16" t="s">
        <v>843</v>
      </c>
      <c r="AM413" s="16" t="s">
        <v>737</v>
      </c>
      <c r="AN413" s="16" t="s">
        <v>761</v>
      </c>
      <c r="AP413" s="16" t="s">
        <v>775</v>
      </c>
      <c r="AR413" s="16" t="s">
        <v>6907</v>
      </c>
      <c r="BB413" s="16">
        <v>2</v>
      </c>
      <c r="BC413" s="16" t="s">
        <v>7878</v>
      </c>
      <c r="BE413" s="16" t="s">
        <v>5098</v>
      </c>
      <c r="BV413" s="16" t="s">
        <v>4433</v>
      </c>
      <c r="BW413" s="16" t="s">
        <v>844</v>
      </c>
      <c r="BX413" s="16" t="s">
        <v>843</v>
      </c>
      <c r="BY413" s="16" t="s">
        <v>843</v>
      </c>
      <c r="BZ413" s="16" t="s">
        <v>843</v>
      </c>
      <c r="CA413" s="16" t="s">
        <v>843</v>
      </c>
      <c r="CB413" s="16" t="s">
        <v>843</v>
      </c>
      <c r="CC413" s="16" t="s">
        <v>843</v>
      </c>
      <c r="CD413" s="16" t="s">
        <v>843</v>
      </c>
      <c r="CE413" s="16" t="s">
        <v>843</v>
      </c>
      <c r="CF413" s="16" t="s">
        <v>843</v>
      </c>
      <c r="CG413" s="16" t="s">
        <v>843</v>
      </c>
      <c r="CH413" s="16" t="s">
        <v>843</v>
      </c>
      <c r="CI413" s="16" t="s">
        <v>843</v>
      </c>
      <c r="CJ413" s="16" t="s">
        <v>843</v>
      </c>
      <c r="CK413" s="16" t="s">
        <v>843</v>
      </c>
      <c r="CP413" s="16" t="s">
        <v>867</v>
      </c>
      <c r="CQ413" s="16" t="s">
        <v>5191</v>
      </c>
      <c r="CR413" s="16" t="s">
        <v>844</v>
      </c>
      <c r="CS413" s="16" t="s">
        <v>843</v>
      </c>
      <c r="CT413" s="16" t="s">
        <v>843</v>
      </c>
      <c r="CU413" s="16" t="s">
        <v>843</v>
      </c>
      <c r="CV413" s="16" t="s">
        <v>843</v>
      </c>
      <c r="CW413" s="16" t="s">
        <v>843</v>
      </c>
      <c r="CX413" s="16" t="s">
        <v>843</v>
      </c>
      <c r="CY413" s="16" t="s">
        <v>843</v>
      </c>
      <c r="CZ413" s="16" t="s">
        <v>843</v>
      </c>
      <c r="DA413" s="16" t="s">
        <v>5184</v>
      </c>
      <c r="DX413" s="16" t="s">
        <v>7842</v>
      </c>
      <c r="DY413" s="16" t="s">
        <v>867</v>
      </c>
      <c r="GC413" s="16" t="s">
        <v>5342</v>
      </c>
      <c r="GF413" s="16" t="s">
        <v>867</v>
      </c>
      <c r="GG413" s="16" t="s">
        <v>867</v>
      </c>
      <c r="GV413" s="16" t="s">
        <v>5443</v>
      </c>
      <c r="GW413" s="16" t="s">
        <v>843</v>
      </c>
      <c r="GX413" s="16" t="s">
        <v>844</v>
      </c>
      <c r="GY413" s="16" t="s">
        <v>843</v>
      </c>
      <c r="GZ413" s="16" t="s">
        <v>843</v>
      </c>
      <c r="HA413" s="16" t="s">
        <v>843</v>
      </c>
      <c r="HB413" s="16" t="s">
        <v>843</v>
      </c>
      <c r="HC413" s="16" t="s">
        <v>843</v>
      </c>
      <c r="HD413" s="16" t="s">
        <v>843</v>
      </c>
      <c r="HE413" s="16" t="s">
        <v>843</v>
      </c>
      <c r="HF413" s="16" t="s">
        <v>843</v>
      </c>
      <c r="HH413" s="16" t="s">
        <v>5456</v>
      </c>
      <c r="HK413" s="16" t="s">
        <v>865</v>
      </c>
      <c r="HM413" s="16" t="s">
        <v>865</v>
      </c>
      <c r="HZ413" s="16" t="s">
        <v>7944</v>
      </c>
      <c r="KE413" s="16" t="s">
        <v>5585</v>
      </c>
      <c r="KG413" s="16" t="s">
        <v>7021</v>
      </c>
      <c r="KH413" s="16" t="s">
        <v>7033</v>
      </c>
      <c r="KI413" s="16" t="s">
        <v>865</v>
      </c>
      <c r="LG413" s="16" t="s">
        <v>867</v>
      </c>
      <c r="LH413" s="16" t="s">
        <v>867</v>
      </c>
      <c r="LI413" s="16" t="s">
        <v>867</v>
      </c>
      <c r="LJ413" s="16" t="s">
        <v>867</v>
      </c>
      <c r="LK413" s="16" t="s">
        <v>867</v>
      </c>
      <c r="LL413" s="16" t="s">
        <v>5690</v>
      </c>
      <c r="LM413" s="16" t="s">
        <v>843</v>
      </c>
      <c r="LN413" s="16" t="s">
        <v>843</v>
      </c>
      <c r="LO413" s="16" t="s">
        <v>843</v>
      </c>
      <c r="LP413" s="16" t="s">
        <v>843</v>
      </c>
      <c r="LQ413" s="16" t="s">
        <v>843</v>
      </c>
      <c r="LR413" s="16" t="s">
        <v>843</v>
      </c>
      <c r="LS413" s="16" t="s">
        <v>843</v>
      </c>
      <c r="LT413" s="16" t="s">
        <v>843</v>
      </c>
      <c r="LU413" s="16" t="s">
        <v>843</v>
      </c>
      <c r="LV413" s="16" t="s">
        <v>843</v>
      </c>
      <c r="LW413" s="16" t="s">
        <v>843</v>
      </c>
      <c r="LX413" s="16" t="s">
        <v>844</v>
      </c>
      <c r="LY413" s="16" t="s">
        <v>843</v>
      </c>
      <c r="LZ413" s="16" t="s">
        <v>843</v>
      </c>
      <c r="MA413" s="16" t="s">
        <v>843</v>
      </c>
      <c r="MC413" s="16" t="s">
        <v>5694</v>
      </c>
      <c r="MD413" s="16" t="s">
        <v>844</v>
      </c>
      <c r="ME413" s="16" t="s">
        <v>843</v>
      </c>
      <c r="MF413" s="16" t="s">
        <v>843</v>
      </c>
      <c r="MG413" s="16" t="s">
        <v>843</v>
      </c>
      <c r="MH413" s="16" t="s">
        <v>843</v>
      </c>
      <c r="MI413" s="16" t="s">
        <v>843</v>
      </c>
      <c r="MJ413" s="16" t="s">
        <v>843</v>
      </c>
      <c r="MK413" s="16" t="s">
        <v>843</v>
      </c>
      <c r="ML413" s="16" t="s">
        <v>843</v>
      </c>
      <c r="MM413" s="16" t="s">
        <v>843</v>
      </c>
      <c r="MN413" s="16" t="s">
        <v>843</v>
      </c>
      <c r="MO413" s="16" t="s">
        <v>843</v>
      </c>
      <c r="MP413" s="16" t="s">
        <v>843</v>
      </c>
      <c r="MQ413" s="16" t="s">
        <v>843</v>
      </c>
      <c r="MR413" s="16" t="s">
        <v>843</v>
      </c>
      <c r="MS413" s="16" t="s">
        <v>843</v>
      </c>
      <c r="MT413" s="16" t="s">
        <v>843</v>
      </c>
      <c r="MU413" s="16" t="s">
        <v>843</v>
      </c>
      <c r="MV413" s="16" t="s">
        <v>843</v>
      </c>
      <c r="PC413" s="16" t="s">
        <v>865</v>
      </c>
      <c r="PD413" s="16" t="s">
        <v>865</v>
      </c>
      <c r="PY413" s="16" t="s">
        <v>864</v>
      </c>
      <c r="QP413" s="16" t="s">
        <v>865</v>
      </c>
      <c r="QR413" s="16" t="s">
        <v>867</v>
      </c>
      <c r="QT413" s="16" t="s">
        <v>867</v>
      </c>
      <c r="QV413" s="16" t="s">
        <v>865</v>
      </c>
      <c r="QX413" s="16" t="s">
        <v>865</v>
      </c>
      <c r="QY413" s="16" t="s">
        <v>867</v>
      </c>
      <c r="RD413" s="16" t="s">
        <v>4216</v>
      </c>
      <c r="RF413" s="16" t="s">
        <v>865</v>
      </c>
      <c r="RH413" s="16" t="s">
        <v>4216</v>
      </c>
      <c r="RJ413" s="16" t="s">
        <v>4216</v>
      </c>
      <c r="RN413" s="16" t="s">
        <v>7720</v>
      </c>
      <c r="RP413" s="16" t="s">
        <v>867</v>
      </c>
      <c r="RR413" s="16" t="s">
        <v>7720</v>
      </c>
      <c r="RT413" s="16" t="s">
        <v>867</v>
      </c>
      <c r="RV413" s="16" t="s">
        <v>7720</v>
      </c>
      <c r="RX413" s="16" t="s">
        <v>7720</v>
      </c>
      <c r="RZ413" s="16" t="s">
        <v>7720</v>
      </c>
      <c r="SQ413" s="16" t="s">
        <v>865</v>
      </c>
      <c r="SS413" s="16" t="s">
        <v>7293</v>
      </c>
      <c r="ST413" s="16" t="s">
        <v>7764</v>
      </c>
      <c r="TN413" s="16">
        <v>2000</v>
      </c>
      <c r="TO413" s="16">
        <v>0</v>
      </c>
      <c r="TP413" s="16">
        <v>700</v>
      </c>
      <c r="TQ413" s="16">
        <v>0</v>
      </c>
      <c r="TR413" s="16">
        <v>300</v>
      </c>
      <c r="TS413" s="16">
        <v>130</v>
      </c>
      <c r="TT413" s="16">
        <v>0</v>
      </c>
      <c r="TU413" s="16">
        <v>500</v>
      </c>
      <c r="TV413" s="16">
        <v>0</v>
      </c>
      <c r="TW413" s="16">
        <v>0</v>
      </c>
      <c r="TX413" s="16">
        <v>0</v>
      </c>
      <c r="TZ413" s="16" t="s">
        <v>7364</v>
      </c>
      <c r="UA413" s="16" t="s">
        <v>8950</v>
      </c>
      <c r="UB413" s="16">
        <v>0</v>
      </c>
      <c r="UC413" s="16" t="s">
        <v>844</v>
      </c>
      <c r="UD413" s="16" t="s">
        <v>843</v>
      </c>
      <c r="UE413" s="16" t="s">
        <v>843</v>
      </c>
      <c r="UF413" s="16" t="s">
        <v>844</v>
      </c>
      <c r="UG413" s="16" t="s">
        <v>843</v>
      </c>
      <c r="UH413" s="16" t="s">
        <v>843</v>
      </c>
      <c r="UL413" s="16">
        <v>4500</v>
      </c>
      <c r="VX413" s="16" t="s">
        <v>6028</v>
      </c>
      <c r="VY413" s="16" t="s">
        <v>844</v>
      </c>
      <c r="VZ413" s="16" t="s">
        <v>843</v>
      </c>
      <c r="WA413" s="16" t="s">
        <v>843</v>
      </c>
      <c r="WB413" s="16" t="s">
        <v>843</v>
      </c>
      <c r="WC413" s="16" t="s">
        <v>843</v>
      </c>
      <c r="WD413" s="16" t="s">
        <v>843</v>
      </c>
      <c r="WE413" s="16" t="s">
        <v>843</v>
      </c>
      <c r="WF413" s="16" t="s">
        <v>843</v>
      </c>
      <c r="WH413" s="16">
        <v>1625</v>
      </c>
      <c r="WO413" s="16" t="s">
        <v>6920</v>
      </c>
      <c r="XD413" s="16" t="s">
        <v>6991</v>
      </c>
      <c r="XE413" s="16" t="s">
        <v>843</v>
      </c>
      <c r="XF413" s="16" t="s">
        <v>843</v>
      </c>
      <c r="XG413" s="16" t="s">
        <v>843</v>
      </c>
      <c r="XH413" s="16" t="s">
        <v>843</v>
      </c>
      <c r="XI413" s="16" t="s">
        <v>843</v>
      </c>
      <c r="XJ413" s="16" t="s">
        <v>843</v>
      </c>
      <c r="XK413" s="16" t="s">
        <v>843</v>
      </c>
      <c r="XL413" s="16" t="s">
        <v>844</v>
      </c>
      <c r="XM413" s="16" t="s">
        <v>843</v>
      </c>
      <c r="XN413" s="16" t="s">
        <v>843</v>
      </c>
      <c r="XO413" s="16" t="s">
        <v>843</v>
      </c>
      <c r="XP413" s="16" t="s">
        <v>843</v>
      </c>
      <c r="XQ413" s="16" t="s">
        <v>843</v>
      </c>
      <c r="YF413" s="16" t="s">
        <v>865</v>
      </c>
      <c r="YN413" s="16" t="s">
        <v>7040</v>
      </c>
      <c r="YP413" s="16" t="s">
        <v>7981</v>
      </c>
      <c r="YR413" s="16" t="s">
        <v>10859</v>
      </c>
      <c r="YS413" s="16" t="s">
        <v>10860</v>
      </c>
      <c r="YT413" s="16" t="s">
        <v>8694</v>
      </c>
      <c r="YU413" s="16" t="s">
        <v>10861</v>
      </c>
      <c r="YV413" s="16" t="s">
        <v>9148</v>
      </c>
      <c r="YW413" s="16" t="s">
        <v>844</v>
      </c>
      <c r="YX413" s="16" t="s">
        <v>9148</v>
      </c>
      <c r="YY413" s="16" t="s">
        <v>843</v>
      </c>
      <c r="YZ413" s="16" t="s">
        <v>843</v>
      </c>
      <c r="ZA413" s="16" t="s">
        <v>843</v>
      </c>
      <c r="ZB413" s="16">
        <v>3630</v>
      </c>
      <c r="ZC413" s="16" t="s">
        <v>9928</v>
      </c>
      <c r="ZD413" s="16" t="s">
        <v>843</v>
      </c>
      <c r="ZE413" s="16" t="s">
        <v>843</v>
      </c>
      <c r="ZF413" s="16" t="s">
        <v>843</v>
      </c>
      <c r="ZG413" s="16" t="s">
        <v>8754</v>
      </c>
      <c r="ZH413" s="16" t="s">
        <v>8699</v>
      </c>
      <c r="ZI413" s="16" t="s">
        <v>8825</v>
      </c>
      <c r="ZJ413" s="16" t="s">
        <v>843</v>
      </c>
      <c r="ZK413" s="16" t="s">
        <v>843</v>
      </c>
      <c r="ZL413" s="16" t="s">
        <v>8702</v>
      </c>
      <c r="ZM413" s="16" t="s">
        <v>843</v>
      </c>
      <c r="ZN413" s="16" t="s">
        <v>8742</v>
      </c>
      <c r="ZO413" s="16" t="s">
        <v>487</v>
      </c>
      <c r="ZP413" s="16" t="s">
        <v>487</v>
      </c>
      <c r="ZQ413" s="16" t="s">
        <v>486</v>
      </c>
      <c r="ZR413" s="16" t="s">
        <v>486</v>
      </c>
      <c r="ZS413" s="16" t="s">
        <v>8704</v>
      </c>
      <c r="ZT413" s="16" t="s">
        <v>8705</v>
      </c>
      <c r="ZU413" s="16" t="s">
        <v>8706</v>
      </c>
      <c r="ZV413" s="16" t="s">
        <v>487</v>
      </c>
      <c r="ZW413" s="16" t="s">
        <v>843</v>
      </c>
      <c r="ZX413" s="16" t="s">
        <v>844</v>
      </c>
      <c r="ZY413" s="16" t="s">
        <v>844</v>
      </c>
      <c r="ZZ413" s="16" t="s">
        <v>843</v>
      </c>
      <c r="AAA413" s="16" t="s">
        <v>843</v>
      </c>
      <c r="AAB413" s="16" t="s">
        <v>843</v>
      </c>
      <c r="AAC413" s="16">
        <v>1</v>
      </c>
      <c r="AAD413" s="16" t="s">
        <v>844</v>
      </c>
      <c r="AAE413" s="16" t="s">
        <v>843</v>
      </c>
      <c r="AAF413" s="16" t="s">
        <v>843</v>
      </c>
      <c r="AAG413" s="16" t="s">
        <v>843</v>
      </c>
      <c r="AAH413" s="16" t="s">
        <v>843</v>
      </c>
      <c r="AAI413" s="16" t="s">
        <v>843</v>
      </c>
      <c r="AAJ413" s="16" t="s">
        <v>600</v>
      </c>
      <c r="AAK413" s="16" t="s">
        <v>639</v>
      </c>
      <c r="AAL413" s="16" t="s">
        <v>905</v>
      </c>
      <c r="AAM413" s="16" t="s">
        <v>663</v>
      </c>
      <c r="AAN413" s="16" t="s">
        <v>8707</v>
      </c>
      <c r="AAO413" s="16" t="s">
        <v>1018</v>
      </c>
      <c r="AAP413" s="16" t="s">
        <v>8708</v>
      </c>
      <c r="AAS413" s="16">
        <v>6125</v>
      </c>
      <c r="AAU413" s="16" t="s">
        <v>782</v>
      </c>
      <c r="AAX413" s="16" t="s">
        <v>843</v>
      </c>
      <c r="AAY413" s="16" t="s">
        <v>8710</v>
      </c>
      <c r="AAZ413" s="16" t="s">
        <v>782</v>
      </c>
      <c r="ABA413" s="16" t="s">
        <v>783</v>
      </c>
      <c r="ABB413" s="16" t="s">
        <v>782</v>
      </c>
      <c r="ABC413" s="16" t="s">
        <v>783</v>
      </c>
      <c r="ABD413" s="16" t="s">
        <v>783</v>
      </c>
      <c r="ABE413" s="16" t="s">
        <v>783</v>
      </c>
      <c r="ABF413" s="16" t="s">
        <v>782</v>
      </c>
      <c r="ABG413" s="16" t="s">
        <v>783</v>
      </c>
      <c r="ABH413" s="16" t="s">
        <v>782</v>
      </c>
      <c r="ABI413" s="16" t="s">
        <v>783</v>
      </c>
      <c r="ABJ413" s="16" t="s">
        <v>783</v>
      </c>
      <c r="ABK413" s="16" t="s">
        <v>783</v>
      </c>
      <c r="ABL413" s="16" t="s">
        <v>8785</v>
      </c>
      <c r="ABM413" s="16" t="s">
        <v>843</v>
      </c>
      <c r="ABN413" s="16" t="s">
        <v>1033</v>
      </c>
      <c r="ABP413" s="16" t="s">
        <v>972</v>
      </c>
      <c r="ABQ413" s="16" t="s">
        <v>4324</v>
      </c>
      <c r="ABR413" s="16" t="s">
        <v>470</v>
      </c>
      <c r="ABS413" s="16" t="s">
        <v>451</v>
      </c>
      <c r="ABT413" s="16" t="s">
        <v>844</v>
      </c>
      <c r="ABU413" s="16" t="s">
        <v>844</v>
      </c>
      <c r="ABV413" s="16" t="s">
        <v>487</v>
      </c>
      <c r="ABW413" s="16" t="s">
        <v>486</v>
      </c>
      <c r="ABX413" s="16" t="s">
        <v>892</v>
      </c>
      <c r="ABY413" s="16" t="s">
        <v>486</v>
      </c>
      <c r="ABZ413" s="16" t="s">
        <v>486</v>
      </c>
      <c r="ACA413" s="16" t="s">
        <v>761</v>
      </c>
      <c r="ACB413" s="16" t="s">
        <v>775</v>
      </c>
      <c r="ACC413" s="16" t="s">
        <v>737</v>
      </c>
      <c r="ACD413" s="16" t="s">
        <v>486</v>
      </c>
      <c r="ACE413" s="16" t="s">
        <v>486</v>
      </c>
      <c r="ACG413" s="16" t="s">
        <v>1013</v>
      </c>
      <c r="ACH413" s="16" t="s">
        <v>1009</v>
      </c>
      <c r="ACI413" s="16" t="s">
        <v>462</v>
      </c>
      <c r="ACJ413" s="16">
        <v>0.79400000000000004</v>
      </c>
      <c r="ACK413" s="16" t="s">
        <v>482</v>
      </c>
      <c r="ACL413" s="16" t="s">
        <v>738</v>
      </c>
      <c r="ACM413" s="16" t="s">
        <v>1189</v>
      </c>
      <c r="ACN413" s="16" t="s">
        <v>1169</v>
      </c>
      <c r="ACO413" s="16" t="s">
        <v>1856</v>
      </c>
      <c r="ACP413" s="16">
        <v>1625</v>
      </c>
      <c r="ACQ413" s="16" t="s">
        <v>1201</v>
      </c>
      <c r="ACR413" s="16" t="s">
        <v>1645</v>
      </c>
      <c r="ACS413" s="16" t="s">
        <v>680</v>
      </c>
      <c r="ACT413" s="16" t="s">
        <v>1522</v>
      </c>
      <c r="ACU413" s="16" t="s">
        <v>831</v>
      </c>
      <c r="ACV413" s="16" t="s">
        <v>8756</v>
      </c>
      <c r="ACW413" s="16" t="s">
        <v>451</v>
      </c>
      <c r="ACX413" s="16" t="s">
        <v>1916</v>
      </c>
      <c r="ACY413" s="16" t="s">
        <v>1947</v>
      </c>
      <c r="ACZ413" s="16">
        <v>1</v>
      </c>
      <c r="ADA413" s="16">
        <v>1</v>
      </c>
      <c r="ADB413" s="16">
        <v>1</v>
      </c>
      <c r="ADC413" s="16">
        <v>1</v>
      </c>
      <c r="ADD413" s="16">
        <v>1</v>
      </c>
      <c r="ADE413" s="16" t="s">
        <v>8712</v>
      </c>
      <c r="ADF413" s="16">
        <v>0</v>
      </c>
      <c r="ADG413" s="16" t="s">
        <v>486</v>
      </c>
      <c r="ADH413" s="16">
        <v>1</v>
      </c>
      <c r="ADJ413" s="16" t="s">
        <v>1743</v>
      </c>
      <c r="ADK413" s="16" t="s">
        <v>13194</v>
      </c>
      <c r="ADL413" s="16" t="s">
        <v>1764</v>
      </c>
      <c r="ADM413" s="16" t="s">
        <v>13194</v>
      </c>
      <c r="ADN413" s="16" t="s">
        <v>13196</v>
      </c>
      <c r="ADO413" s="16" t="s">
        <v>13197</v>
      </c>
      <c r="ADP413" s="16" t="s">
        <v>13196</v>
      </c>
      <c r="ADQ413" s="16" t="s">
        <v>13194</v>
      </c>
      <c r="ADR413" s="16" t="s">
        <v>13194</v>
      </c>
      <c r="ADS413" s="16" t="s">
        <v>13194</v>
      </c>
      <c r="ADW413" s="16" t="s">
        <v>13199</v>
      </c>
      <c r="ADY413" s="16" t="s">
        <v>1058</v>
      </c>
      <c r="AEA413" s="16">
        <v>3630</v>
      </c>
      <c r="AEC413" s="16" t="s">
        <v>1062</v>
      </c>
      <c r="AED413" s="16">
        <v>6125</v>
      </c>
      <c r="AEE413" s="16" t="s">
        <v>952</v>
      </c>
      <c r="AEG413" s="16">
        <v>1625</v>
      </c>
      <c r="AEI413" s="16">
        <v>2000</v>
      </c>
      <c r="AEK413" s="16">
        <v>700</v>
      </c>
      <c r="AEN413" s="16">
        <v>300</v>
      </c>
      <c r="AEO413" s="16">
        <v>130</v>
      </c>
      <c r="AEP413" s="16">
        <v>500</v>
      </c>
    </row>
    <row r="414" spans="1:822" x14ac:dyDescent="0.25">
      <c r="A414" s="30">
        <v>45835</v>
      </c>
      <c r="B414" s="16" t="s">
        <v>10862</v>
      </c>
      <c r="C414" s="16" t="s">
        <v>867</v>
      </c>
      <c r="D414" s="16" t="s">
        <v>867</v>
      </c>
      <c r="E414" s="16">
        <v>66</v>
      </c>
      <c r="F414" s="16" t="s">
        <v>8153</v>
      </c>
      <c r="G414" s="16" t="s">
        <v>4127</v>
      </c>
      <c r="I414" s="16" t="s">
        <v>4148</v>
      </c>
      <c r="Z414" s="16" t="s">
        <v>993</v>
      </c>
      <c r="AA414" s="16" t="s">
        <v>470</v>
      </c>
      <c r="AB414" s="16">
        <v>4</v>
      </c>
      <c r="AC414" s="16" t="s">
        <v>844</v>
      </c>
      <c r="AD414" s="16" t="s">
        <v>1056</v>
      </c>
      <c r="AE414" s="16" t="s">
        <v>843</v>
      </c>
      <c r="AF414" s="16" t="s">
        <v>1056</v>
      </c>
      <c r="AG414" s="16" t="s">
        <v>843</v>
      </c>
      <c r="AH414" s="16" t="s">
        <v>8746</v>
      </c>
      <c r="AI414" s="16" t="s">
        <v>843</v>
      </c>
      <c r="AJ414" s="16" t="s">
        <v>843</v>
      </c>
      <c r="AK414" s="16" t="s">
        <v>1056</v>
      </c>
      <c r="AM414" s="16" t="s">
        <v>737</v>
      </c>
      <c r="AN414" s="16" t="s">
        <v>759</v>
      </c>
      <c r="AP414" s="16" t="s">
        <v>768</v>
      </c>
      <c r="AR414" s="16" t="s">
        <v>6907</v>
      </c>
      <c r="BB414" s="16">
        <v>4</v>
      </c>
      <c r="BC414" s="16" t="s">
        <v>7878</v>
      </c>
      <c r="BE414" s="16" t="s">
        <v>5098</v>
      </c>
      <c r="BV414" s="16" t="s">
        <v>4433</v>
      </c>
      <c r="BW414" s="16" t="s">
        <v>844</v>
      </c>
      <c r="BX414" s="16" t="s">
        <v>843</v>
      </c>
      <c r="BY414" s="16" t="s">
        <v>843</v>
      </c>
      <c r="BZ414" s="16" t="s">
        <v>843</v>
      </c>
      <c r="CA414" s="16" t="s">
        <v>843</v>
      </c>
      <c r="CB414" s="16" t="s">
        <v>843</v>
      </c>
      <c r="CC414" s="16" t="s">
        <v>843</v>
      </c>
      <c r="CD414" s="16" t="s">
        <v>843</v>
      </c>
      <c r="CE414" s="16" t="s">
        <v>843</v>
      </c>
      <c r="CF414" s="16" t="s">
        <v>843</v>
      </c>
      <c r="CG414" s="16" t="s">
        <v>843</v>
      </c>
      <c r="CH414" s="16" t="s">
        <v>843</v>
      </c>
      <c r="CI414" s="16" t="s">
        <v>843</v>
      </c>
      <c r="CJ414" s="16" t="s">
        <v>843</v>
      </c>
      <c r="CK414" s="16" t="s">
        <v>843</v>
      </c>
      <c r="CP414" s="16" t="s">
        <v>867</v>
      </c>
      <c r="CQ414" s="16" t="s">
        <v>5191</v>
      </c>
      <c r="CR414" s="16" t="s">
        <v>844</v>
      </c>
      <c r="CS414" s="16" t="s">
        <v>843</v>
      </c>
      <c r="CT414" s="16" t="s">
        <v>843</v>
      </c>
      <c r="CU414" s="16" t="s">
        <v>843</v>
      </c>
      <c r="CV414" s="16" t="s">
        <v>843</v>
      </c>
      <c r="CW414" s="16" t="s">
        <v>843</v>
      </c>
      <c r="CX414" s="16" t="s">
        <v>843</v>
      </c>
      <c r="CY414" s="16" t="s">
        <v>843</v>
      </c>
      <c r="CZ414" s="16" t="s">
        <v>843</v>
      </c>
      <c r="DA414" s="16" t="s">
        <v>5184</v>
      </c>
      <c r="DX414" s="16" t="s">
        <v>7842</v>
      </c>
      <c r="DY414" s="16" t="s">
        <v>867</v>
      </c>
      <c r="GC414" s="16" t="s">
        <v>5354</v>
      </c>
      <c r="GF414" s="16" t="s">
        <v>867</v>
      </c>
      <c r="GG414" s="16" t="s">
        <v>867</v>
      </c>
      <c r="GV414" s="16" t="s">
        <v>5443</v>
      </c>
      <c r="GW414" s="16" t="s">
        <v>843</v>
      </c>
      <c r="GX414" s="16" t="s">
        <v>844</v>
      </c>
      <c r="GY414" s="16" t="s">
        <v>843</v>
      </c>
      <c r="GZ414" s="16" t="s">
        <v>843</v>
      </c>
      <c r="HA414" s="16" t="s">
        <v>843</v>
      </c>
      <c r="HB414" s="16" t="s">
        <v>843</v>
      </c>
      <c r="HC414" s="16" t="s">
        <v>843</v>
      </c>
      <c r="HD414" s="16" t="s">
        <v>843</v>
      </c>
      <c r="HE414" s="16" t="s">
        <v>843</v>
      </c>
      <c r="HF414" s="16" t="s">
        <v>843</v>
      </c>
      <c r="HH414" s="16" t="s">
        <v>5456</v>
      </c>
      <c r="HK414" s="16" t="s">
        <v>865</v>
      </c>
      <c r="HM414" s="16" t="s">
        <v>865</v>
      </c>
      <c r="HZ414" s="16" t="s">
        <v>7944</v>
      </c>
      <c r="KE414" s="16" t="s">
        <v>5585</v>
      </c>
      <c r="KG414" s="16" t="s">
        <v>7015</v>
      </c>
      <c r="KH414" s="16" t="s">
        <v>7033</v>
      </c>
      <c r="KI414" s="16" t="s">
        <v>865</v>
      </c>
      <c r="LG414" s="16" t="s">
        <v>867</v>
      </c>
      <c r="LH414" s="16" t="s">
        <v>867</v>
      </c>
      <c r="LI414" s="16" t="s">
        <v>867</v>
      </c>
      <c r="LJ414" s="16" t="s">
        <v>867</v>
      </c>
      <c r="LK414" s="16" t="s">
        <v>867</v>
      </c>
      <c r="LL414" s="16" t="s">
        <v>5690</v>
      </c>
      <c r="LM414" s="16" t="s">
        <v>843</v>
      </c>
      <c r="LN414" s="16" t="s">
        <v>843</v>
      </c>
      <c r="LO414" s="16" t="s">
        <v>843</v>
      </c>
      <c r="LP414" s="16" t="s">
        <v>843</v>
      </c>
      <c r="LQ414" s="16" t="s">
        <v>843</v>
      </c>
      <c r="LR414" s="16" t="s">
        <v>843</v>
      </c>
      <c r="LS414" s="16" t="s">
        <v>843</v>
      </c>
      <c r="LT414" s="16" t="s">
        <v>843</v>
      </c>
      <c r="LU414" s="16" t="s">
        <v>843</v>
      </c>
      <c r="LV414" s="16" t="s">
        <v>843</v>
      </c>
      <c r="LW414" s="16" t="s">
        <v>843</v>
      </c>
      <c r="LX414" s="16" t="s">
        <v>844</v>
      </c>
      <c r="LY414" s="16" t="s">
        <v>843</v>
      </c>
      <c r="LZ414" s="16" t="s">
        <v>843</v>
      </c>
      <c r="MA414" s="16" t="s">
        <v>843</v>
      </c>
      <c r="MC414" s="16" t="s">
        <v>5694</v>
      </c>
      <c r="MD414" s="16" t="s">
        <v>844</v>
      </c>
      <c r="ME414" s="16" t="s">
        <v>843</v>
      </c>
      <c r="MF414" s="16" t="s">
        <v>843</v>
      </c>
      <c r="MG414" s="16" t="s">
        <v>843</v>
      </c>
      <c r="MH414" s="16" t="s">
        <v>843</v>
      </c>
      <c r="MI414" s="16" t="s">
        <v>843</v>
      </c>
      <c r="MJ414" s="16" t="s">
        <v>843</v>
      </c>
      <c r="MK414" s="16" t="s">
        <v>843</v>
      </c>
      <c r="ML414" s="16" t="s">
        <v>843</v>
      </c>
      <c r="MM414" s="16" t="s">
        <v>843</v>
      </c>
      <c r="MN414" s="16" t="s">
        <v>843</v>
      </c>
      <c r="MO414" s="16" t="s">
        <v>843</v>
      </c>
      <c r="MP414" s="16" t="s">
        <v>843</v>
      </c>
      <c r="MQ414" s="16" t="s">
        <v>843</v>
      </c>
      <c r="MR414" s="16" t="s">
        <v>843</v>
      </c>
      <c r="MS414" s="16" t="s">
        <v>843</v>
      </c>
      <c r="MT414" s="16" t="s">
        <v>843</v>
      </c>
      <c r="MU414" s="16" t="s">
        <v>843</v>
      </c>
      <c r="MV414" s="16" t="s">
        <v>843</v>
      </c>
      <c r="OK414" s="16" t="s">
        <v>5694</v>
      </c>
      <c r="OL414" s="16" t="s">
        <v>844</v>
      </c>
      <c r="OM414" s="16" t="s">
        <v>843</v>
      </c>
      <c r="ON414" s="16" t="s">
        <v>843</v>
      </c>
      <c r="OO414" s="16" t="s">
        <v>843</v>
      </c>
      <c r="OP414" s="16" t="s">
        <v>843</v>
      </c>
      <c r="OQ414" s="16" t="s">
        <v>843</v>
      </c>
      <c r="OR414" s="16" t="s">
        <v>843</v>
      </c>
      <c r="OS414" s="16" t="s">
        <v>843</v>
      </c>
      <c r="OT414" s="16" t="s">
        <v>843</v>
      </c>
      <c r="OU414" s="16" t="s">
        <v>843</v>
      </c>
      <c r="OV414" s="16" t="s">
        <v>843</v>
      </c>
      <c r="OW414" s="16" t="s">
        <v>843</v>
      </c>
      <c r="OX414" s="16" t="s">
        <v>843</v>
      </c>
      <c r="OY414" s="16" t="s">
        <v>843</v>
      </c>
      <c r="OZ414" s="16" t="s">
        <v>843</v>
      </c>
      <c r="PA414" s="16" t="s">
        <v>843</v>
      </c>
      <c r="PC414" s="16" t="s">
        <v>865</v>
      </c>
      <c r="PD414" s="16" t="s">
        <v>865</v>
      </c>
      <c r="PY414" s="16" t="s">
        <v>867</v>
      </c>
      <c r="PZ414" s="16">
        <v>1</v>
      </c>
      <c r="QP414" s="16" t="s">
        <v>865</v>
      </c>
      <c r="QR414" s="16" t="s">
        <v>867</v>
      </c>
      <c r="QT414" s="16" t="s">
        <v>867</v>
      </c>
      <c r="QV414" s="16" t="s">
        <v>865</v>
      </c>
      <c r="QX414" s="16" t="s">
        <v>867</v>
      </c>
      <c r="QY414" s="16" t="s">
        <v>867</v>
      </c>
      <c r="RD414" s="16" t="s">
        <v>865</v>
      </c>
      <c r="RF414" s="16" t="s">
        <v>865</v>
      </c>
      <c r="RH414" s="16" t="s">
        <v>4216</v>
      </c>
      <c r="RJ414" s="16" t="s">
        <v>4216</v>
      </c>
      <c r="RN414" s="16" t="s">
        <v>867</v>
      </c>
      <c r="RP414" s="16" t="s">
        <v>867</v>
      </c>
      <c r="RR414" s="16" t="s">
        <v>7720</v>
      </c>
      <c r="RT414" s="16" t="s">
        <v>867</v>
      </c>
      <c r="RV414" s="16" t="s">
        <v>7720</v>
      </c>
      <c r="RX414" s="16" t="s">
        <v>7720</v>
      </c>
      <c r="RZ414" s="16" t="s">
        <v>7720</v>
      </c>
      <c r="SQ414" s="16" t="s">
        <v>867</v>
      </c>
      <c r="SS414" s="16" t="s">
        <v>7293</v>
      </c>
      <c r="ST414" s="16" t="s">
        <v>7764</v>
      </c>
      <c r="TN414" s="16">
        <v>5000</v>
      </c>
      <c r="TO414" s="16">
        <v>6000</v>
      </c>
      <c r="TP414" s="16">
        <v>800</v>
      </c>
      <c r="TQ414" s="16">
        <v>1300</v>
      </c>
      <c r="TR414" s="16">
        <v>600</v>
      </c>
      <c r="TS414" s="16">
        <v>350</v>
      </c>
      <c r="TT414" s="16">
        <v>0</v>
      </c>
      <c r="TU414" s="16">
        <v>1500</v>
      </c>
      <c r="TV414" s="16">
        <v>2000</v>
      </c>
      <c r="TW414" s="16">
        <v>0</v>
      </c>
      <c r="TZ414" s="16" t="s">
        <v>7367</v>
      </c>
      <c r="UA414" s="16" t="s">
        <v>9348</v>
      </c>
      <c r="UB414" s="16">
        <v>0</v>
      </c>
      <c r="UC414" s="16" t="s">
        <v>844</v>
      </c>
      <c r="UD414" s="16" t="s">
        <v>843</v>
      </c>
      <c r="UE414" s="16" t="s">
        <v>844</v>
      </c>
      <c r="UF414" s="16" t="s">
        <v>844</v>
      </c>
      <c r="UG414" s="16" t="s">
        <v>843</v>
      </c>
      <c r="UH414" s="16" t="s">
        <v>843</v>
      </c>
      <c r="UL414" s="16">
        <v>10000</v>
      </c>
      <c r="VK414" s="16" t="s">
        <v>6102</v>
      </c>
      <c r="VL414" s="16" t="s">
        <v>843</v>
      </c>
      <c r="VM414" s="16" t="s">
        <v>843</v>
      </c>
      <c r="VN414" s="16" t="s">
        <v>843</v>
      </c>
      <c r="VO414" s="16" t="s">
        <v>843</v>
      </c>
      <c r="VP414" s="16" t="s">
        <v>844</v>
      </c>
      <c r="VQ414" s="16" t="s">
        <v>843</v>
      </c>
      <c r="VR414" s="16" t="s">
        <v>843</v>
      </c>
      <c r="VS414" s="16" t="s">
        <v>843</v>
      </c>
      <c r="VT414" s="16" t="s">
        <v>843</v>
      </c>
      <c r="VV414" s="16">
        <v>2000</v>
      </c>
      <c r="VX414" s="16" t="s">
        <v>6028</v>
      </c>
      <c r="VY414" s="16" t="s">
        <v>844</v>
      </c>
      <c r="VZ414" s="16" t="s">
        <v>843</v>
      </c>
      <c r="WA414" s="16" t="s">
        <v>843</v>
      </c>
      <c r="WB414" s="16" t="s">
        <v>843</v>
      </c>
      <c r="WC414" s="16" t="s">
        <v>843</v>
      </c>
      <c r="WD414" s="16" t="s">
        <v>843</v>
      </c>
      <c r="WE414" s="16" t="s">
        <v>843</v>
      </c>
      <c r="WF414" s="16" t="s">
        <v>843</v>
      </c>
      <c r="WH414" s="16">
        <v>6500</v>
      </c>
      <c r="WO414" s="16" t="s">
        <v>6926</v>
      </c>
      <c r="YN414" s="16" t="s">
        <v>7040</v>
      </c>
      <c r="YP414" s="16" t="s">
        <v>7981</v>
      </c>
      <c r="YR414" s="16" t="s">
        <v>10863</v>
      </c>
      <c r="YS414" s="16" t="s">
        <v>10864</v>
      </c>
      <c r="YT414" s="16" t="s">
        <v>8694</v>
      </c>
      <c r="YU414" s="16" t="s">
        <v>10865</v>
      </c>
      <c r="YV414" s="16" t="s">
        <v>9148</v>
      </c>
      <c r="YW414" s="16" t="s">
        <v>844</v>
      </c>
      <c r="YX414" s="16" t="s">
        <v>9148</v>
      </c>
      <c r="YY414" s="16" t="s">
        <v>8862</v>
      </c>
      <c r="YZ414" s="16" t="s">
        <v>843</v>
      </c>
      <c r="ZB414" s="16">
        <v>15883.33</v>
      </c>
      <c r="ZC414" s="16" t="s">
        <v>9017</v>
      </c>
      <c r="ZD414" s="16" t="s">
        <v>8826</v>
      </c>
      <c r="ZE414" s="16" t="s">
        <v>10783</v>
      </c>
      <c r="ZF414" s="16" t="s">
        <v>8722</v>
      </c>
      <c r="ZG414" s="16" t="s">
        <v>8699</v>
      </c>
      <c r="ZH414" s="16" t="s">
        <v>8701</v>
      </c>
      <c r="ZI414" s="16" t="s">
        <v>8723</v>
      </c>
      <c r="ZK414" s="16" t="s">
        <v>843</v>
      </c>
      <c r="ZL414" s="16" t="s">
        <v>8753</v>
      </c>
      <c r="ZM414" s="16" t="s">
        <v>843</v>
      </c>
      <c r="ZN414" s="16" t="s">
        <v>8755</v>
      </c>
      <c r="ZO414" s="16" t="s">
        <v>487</v>
      </c>
      <c r="ZP414" s="16" t="s">
        <v>487</v>
      </c>
      <c r="ZQ414" s="16" t="s">
        <v>487</v>
      </c>
      <c r="ZR414" s="16" t="s">
        <v>486</v>
      </c>
      <c r="ZS414" s="16" t="s">
        <v>844</v>
      </c>
      <c r="ZT414" s="16" t="s">
        <v>8705</v>
      </c>
      <c r="ZU414" s="16" t="s">
        <v>8706</v>
      </c>
      <c r="ZV414" s="16" t="s">
        <v>487</v>
      </c>
      <c r="ZW414" s="16" t="s">
        <v>1056</v>
      </c>
      <c r="ZX414" s="16" t="s">
        <v>844</v>
      </c>
      <c r="ZY414" s="16" t="s">
        <v>8746</v>
      </c>
      <c r="ZZ414" s="16" t="s">
        <v>843</v>
      </c>
      <c r="AAA414" s="16" t="s">
        <v>844</v>
      </c>
      <c r="AAB414" s="16" t="s">
        <v>844</v>
      </c>
      <c r="AAC414" s="16">
        <v>1</v>
      </c>
      <c r="AAD414" s="16" t="s">
        <v>1056</v>
      </c>
      <c r="AAE414" s="16" t="s">
        <v>843</v>
      </c>
      <c r="AAF414" s="16" t="s">
        <v>843</v>
      </c>
      <c r="AAG414" s="16" t="s">
        <v>843</v>
      </c>
      <c r="AAH414" s="16" t="s">
        <v>843</v>
      </c>
      <c r="AAI414" s="16" t="s">
        <v>1056</v>
      </c>
      <c r="AAJ414" s="16" t="s">
        <v>615</v>
      </c>
      <c r="AAK414" s="16" t="s">
        <v>633</v>
      </c>
      <c r="AAL414" s="16" t="s">
        <v>904</v>
      </c>
      <c r="AAM414" s="16" t="s">
        <v>660</v>
      </c>
      <c r="AAN414" s="16" t="s">
        <v>8707</v>
      </c>
      <c r="AAO414" s="16" t="s">
        <v>1019</v>
      </c>
      <c r="AAP414" s="16" t="s">
        <v>8708</v>
      </c>
      <c r="AAQ414" s="16" t="s">
        <v>8833</v>
      </c>
      <c r="AAS414" s="16">
        <v>17438.97</v>
      </c>
      <c r="AAT414" s="16" t="s">
        <v>782</v>
      </c>
      <c r="AAU414" s="16" t="s">
        <v>782</v>
      </c>
      <c r="AAX414" s="16" t="s">
        <v>843</v>
      </c>
      <c r="AAY414" s="16" t="s">
        <v>8710</v>
      </c>
      <c r="AAZ414" s="16" t="s">
        <v>782</v>
      </c>
      <c r="ABA414" s="16" t="s">
        <v>782</v>
      </c>
      <c r="ABB414" s="16" t="s">
        <v>782</v>
      </c>
      <c r="ABC414" s="16" t="s">
        <v>783</v>
      </c>
      <c r="ABD414" s="16" t="s">
        <v>782</v>
      </c>
      <c r="ABE414" s="16" t="s">
        <v>783</v>
      </c>
      <c r="ABF414" s="16" t="s">
        <v>782</v>
      </c>
      <c r="ABG414" s="16" t="s">
        <v>783</v>
      </c>
      <c r="ABH414" s="16" t="s">
        <v>782</v>
      </c>
      <c r="ABI414" s="16" t="s">
        <v>783</v>
      </c>
      <c r="ABJ414" s="16" t="s">
        <v>783</v>
      </c>
      <c r="ABK414" s="16" t="s">
        <v>783</v>
      </c>
      <c r="ABL414" s="16" t="s">
        <v>8769</v>
      </c>
      <c r="ABM414" s="16" t="s">
        <v>843</v>
      </c>
      <c r="ABN414" s="16" t="s">
        <v>1034</v>
      </c>
      <c r="ABP414" s="16" t="s">
        <v>972</v>
      </c>
      <c r="ABQ414" s="16" t="s">
        <v>4324</v>
      </c>
      <c r="ABR414" s="16" t="s">
        <v>470</v>
      </c>
      <c r="ABS414" s="16" t="s">
        <v>457</v>
      </c>
      <c r="ABT414" s="16" t="s">
        <v>8746</v>
      </c>
      <c r="ABU414" s="16" t="s">
        <v>1056</v>
      </c>
      <c r="ABV414" s="16" t="s">
        <v>487</v>
      </c>
      <c r="ABW414" s="16" t="s">
        <v>486</v>
      </c>
      <c r="ABX414" s="16" t="s">
        <v>892</v>
      </c>
      <c r="ABY414" s="16" t="s">
        <v>486</v>
      </c>
      <c r="ABZ414" s="16" t="s">
        <v>486</v>
      </c>
      <c r="ACA414" s="16" t="s">
        <v>759</v>
      </c>
      <c r="ACB414" s="16" t="s">
        <v>768</v>
      </c>
      <c r="ACC414" s="16" t="s">
        <v>737</v>
      </c>
      <c r="ACD414" s="16" t="s">
        <v>486</v>
      </c>
      <c r="ACE414" s="16" t="s">
        <v>486</v>
      </c>
      <c r="ACG414" s="16" t="s">
        <v>1014</v>
      </c>
      <c r="ACH414" s="16" t="s">
        <v>1009</v>
      </c>
      <c r="ACI414" s="16" t="s">
        <v>462</v>
      </c>
      <c r="ACJ414" s="16">
        <v>0.79400000000000004</v>
      </c>
      <c r="ACK414" s="16" t="s">
        <v>482</v>
      </c>
      <c r="ACL414" s="16" t="s">
        <v>738</v>
      </c>
      <c r="ACM414" s="16" t="s">
        <v>1190</v>
      </c>
      <c r="ACN414" s="16" t="s">
        <v>1169</v>
      </c>
      <c r="ACO414" s="16" t="s">
        <v>1856</v>
      </c>
      <c r="ACP414" s="16">
        <v>6500</v>
      </c>
      <c r="ACQ414" s="16" t="s">
        <v>1203</v>
      </c>
      <c r="ACR414" s="16" t="s">
        <v>1644</v>
      </c>
      <c r="ACS414" s="16" t="s">
        <v>669</v>
      </c>
      <c r="ACT414" s="16" t="s">
        <v>1522</v>
      </c>
      <c r="ACU414" s="16" t="s">
        <v>833</v>
      </c>
      <c r="ACV414" s="16" t="s">
        <v>8711</v>
      </c>
      <c r="ACW414" s="16" t="s">
        <v>878</v>
      </c>
      <c r="ACX414" s="16" t="s">
        <v>1914</v>
      </c>
      <c r="ACY414" s="16" t="s">
        <v>1947</v>
      </c>
      <c r="ACZ414" s="16">
        <v>1</v>
      </c>
      <c r="ADA414" s="16">
        <v>1</v>
      </c>
      <c r="ADB414" s="16">
        <v>1</v>
      </c>
      <c r="ADC414" s="16">
        <v>1</v>
      </c>
      <c r="ADD414" s="16">
        <v>1</v>
      </c>
      <c r="ADE414" s="16" t="s">
        <v>8712</v>
      </c>
      <c r="ADF414" s="16">
        <v>0</v>
      </c>
      <c r="ADG414" s="16" t="s">
        <v>486</v>
      </c>
      <c r="ADH414" s="16">
        <v>4</v>
      </c>
      <c r="ADI414" s="16" t="s">
        <v>1554</v>
      </c>
      <c r="ADJ414" s="16" t="s">
        <v>1744</v>
      </c>
      <c r="ADK414" s="16" t="s">
        <v>1750</v>
      </c>
      <c r="ADL414" s="16" t="s">
        <v>1764</v>
      </c>
      <c r="ADM414" s="16" t="s">
        <v>1756</v>
      </c>
      <c r="ADN414" s="16" t="s">
        <v>1764</v>
      </c>
      <c r="ADO414" s="16" t="s">
        <v>1766</v>
      </c>
      <c r="ADP414" s="16" t="s">
        <v>1751</v>
      </c>
      <c r="ADQ414" s="16" t="s">
        <v>1743</v>
      </c>
      <c r="ADR414" s="16" t="s">
        <v>13194</v>
      </c>
      <c r="ADU414" s="16" t="s">
        <v>1756</v>
      </c>
      <c r="ADW414" s="16" t="s">
        <v>8766</v>
      </c>
      <c r="ADY414" s="16" t="s">
        <v>1059</v>
      </c>
      <c r="AEB414" s="16">
        <v>15883.333333333299</v>
      </c>
      <c r="AEC414" s="16" t="s">
        <v>1060</v>
      </c>
      <c r="AED414" s="16">
        <v>4359.74</v>
      </c>
      <c r="AEE414" s="16" t="s">
        <v>952</v>
      </c>
      <c r="AEH414" s="16">
        <v>8500</v>
      </c>
      <c r="AEI414" s="16">
        <v>1250</v>
      </c>
      <c r="AEJ414" s="16">
        <v>1500</v>
      </c>
      <c r="AEK414" s="16">
        <v>200</v>
      </c>
      <c r="AEL414" s="16">
        <v>325</v>
      </c>
      <c r="AEM414" s="16">
        <v>500</v>
      </c>
      <c r="AEN414" s="16">
        <v>150</v>
      </c>
      <c r="AEO414" s="16">
        <v>87.5</v>
      </c>
      <c r="AEP414" s="16">
        <v>375</v>
      </c>
    </row>
    <row r="415" spans="1:822" x14ac:dyDescent="0.25">
      <c r="A415" s="30">
        <v>45835</v>
      </c>
      <c r="B415" s="16" t="s">
        <v>10866</v>
      </c>
      <c r="C415" s="16" t="s">
        <v>867</v>
      </c>
      <c r="D415" s="16" t="s">
        <v>867</v>
      </c>
      <c r="E415" s="16">
        <v>30</v>
      </c>
      <c r="F415" s="16" t="s">
        <v>8153</v>
      </c>
      <c r="G415" s="16" t="s">
        <v>4127</v>
      </c>
      <c r="I415" s="16" t="s">
        <v>4174</v>
      </c>
      <c r="Z415" s="16" t="s">
        <v>993</v>
      </c>
      <c r="AA415" s="16" t="s">
        <v>470</v>
      </c>
      <c r="AB415" s="16">
        <v>1</v>
      </c>
      <c r="AC415" s="16" t="s">
        <v>844</v>
      </c>
      <c r="AD415" s="16" t="s">
        <v>843</v>
      </c>
      <c r="AE415" s="16" t="s">
        <v>843</v>
      </c>
      <c r="AF415" s="16" t="s">
        <v>844</v>
      </c>
      <c r="AG415" s="16" t="s">
        <v>843</v>
      </c>
      <c r="AH415" s="16" t="s">
        <v>844</v>
      </c>
      <c r="AI415" s="16" t="s">
        <v>843</v>
      </c>
      <c r="AJ415" s="16" t="s">
        <v>843</v>
      </c>
      <c r="AK415" s="16" t="s">
        <v>843</v>
      </c>
      <c r="AM415" s="16" t="s">
        <v>737</v>
      </c>
      <c r="AN415" s="16" t="s">
        <v>761</v>
      </c>
      <c r="AP415" s="16" t="s">
        <v>770</v>
      </c>
      <c r="AR415" s="16" t="s">
        <v>6907</v>
      </c>
      <c r="BB415" s="16">
        <v>2</v>
      </c>
      <c r="BC415" s="16" t="s">
        <v>7878</v>
      </c>
      <c r="BE415" s="16" t="s">
        <v>5101</v>
      </c>
      <c r="BV415" s="16" t="s">
        <v>4433</v>
      </c>
      <c r="BW415" s="16" t="s">
        <v>844</v>
      </c>
      <c r="BX415" s="16" t="s">
        <v>843</v>
      </c>
      <c r="BY415" s="16" t="s">
        <v>843</v>
      </c>
      <c r="BZ415" s="16" t="s">
        <v>843</v>
      </c>
      <c r="CA415" s="16" t="s">
        <v>843</v>
      </c>
      <c r="CB415" s="16" t="s">
        <v>843</v>
      </c>
      <c r="CC415" s="16" t="s">
        <v>843</v>
      </c>
      <c r="CD415" s="16" t="s">
        <v>843</v>
      </c>
      <c r="CE415" s="16" t="s">
        <v>843</v>
      </c>
      <c r="CF415" s="16" t="s">
        <v>843</v>
      </c>
      <c r="CG415" s="16" t="s">
        <v>843</v>
      </c>
      <c r="CH415" s="16" t="s">
        <v>843</v>
      </c>
      <c r="CI415" s="16" t="s">
        <v>843</v>
      </c>
      <c r="CJ415" s="16" t="s">
        <v>843</v>
      </c>
      <c r="CK415" s="16" t="s">
        <v>843</v>
      </c>
      <c r="CP415" s="16" t="s">
        <v>867</v>
      </c>
      <c r="CQ415" s="16" t="s">
        <v>5191</v>
      </c>
      <c r="CR415" s="16" t="s">
        <v>844</v>
      </c>
      <c r="CS415" s="16" t="s">
        <v>843</v>
      </c>
      <c r="CT415" s="16" t="s">
        <v>843</v>
      </c>
      <c r="CU415" s="16" t="s">
        <v>843</v>
      </c>
      <c r="CV415" s="16" t="s">
        <v>843</v>
      </c>
      <c r="CW415" s="16" t="s">
        <v>843</v>
      </c>
      <c r="CX415" s="16" t="s">
        <v>843</v>
      </c>
      <c r="CY415" s="16" t="s">
        <v>843</v>
      </c>
      <c r="CZ415" s="16" t="s">
        <v>843</v>
      </c>
      <c r="DA415" s="16" t="s">
        <v>5184</v>
      </c>
      <c r="DX415" s="16" t="s">
        <v>867</v>
      </c>
      <c r="DY415" s="16" t="s">
        <v>867</v>
      </c>
      <c r="GC415" s="16" t="s">
        <v>5339</v>
      </c>
      <c r="GF415" s="16" t="s">
        <v>867</v>
      </c>
      <c r="GG415" s="16" t="s">
        <v>867</v>
      </c>
      <c r="GV415" s="16" t="s">
        <v>5443</v>
      </c>
      <c r="GW415" s="16" t="s">
        <v>843</v>
      </c>
      <c r="GX415" s="16" t="s">
        <v>844</v>
      </c>
      <c r="GY415" s="16" t="s">
        <v>843</v>
      </c>
      <c r="GZ415" s="16" t="s">
        <v>843</v>
      </c>
      <c r="HA415" s="16" t="s">
        <v>843</v>
      </c>
      <c r="HB415" s="16" t="s">
        <v>843</v>
      </c>
      <c r="HC415" s="16" t="s">
        <v>843</v>
      </c>
      <c r="HD415" s="16" t="s">
        <v>843</v>
      </c>
      <c r="HE415" s="16" t="s">
        <v>843</v>
      </c>
      <c r="HF415" s="16" t="s">
        <v>843</v>
      </c>
      <c r="HH415" s="16" t="s">
        <v>5456</v>
      </c>
      <c r="HK415" s="16" t="s">
        <v>865</v>
      </c>
      <c r="HM415" s="16" t="s">
        <v>865</v>
      </c>
      <c r="HZ415" s="16" t="s">
        <v>7944</v>
      </c>
      <c r="KE415" s="16" t="s">
        <v>5582</v>
      </c>
      <c r="KG415" s="16" t="s">
        <v>7018</v>
      </c>
      <c r="KH415" s="16" t="s">
        <v>7033</v>
      </c>
      <c r="KI415" s="16" t="s">
        <v>865</v>
      </c>
      <c r="LG415" s="16" t="s">
        <v>865</v>
      </c>
      <c r="LH415" s="16" t="s">
        <v>865</v>
      </c>
      <c r="LI415" s="16" t="s">
        <v>867</v>
      </c>
      <c r="LJ415" s="16" t="s">
        <v>865</v>
      </c>
      <c r="LK415" s="16" t="s">
        <v>865</v>
      </c>
      <c r="LL415" s="16" t="s">
        <v>5690</v>
      </c>
      <c r="LM415" s="16" t="s">
        <v>843</v>
      </c>
      <c r="LN415" s="16" t="s">
        <v>843</v>
      </c>
      <c r="LO415" s="16" t="s">
        <v>843</v>
      </c>
      <c r="LP415" s="16" t="s">
        <v>843</v>
      </c>
      <c r="LQ415" s="16" t="s">
        <v>843</v>
      </c>
      <c r="LR415" s="16" t="s">
        <v>843</v>
      </c>
      <c r="LS415" s="16" t="s">
        <v>843</v>
      </c>
      <c r="LT415" s="16" t="s">
        <v>843</v>
      </c>
      <c r="LU415" s="16" t="s">
        <v>843</v>
      </c>
      <c r="LV415" s="16" t="s">
        <v>843</v>
      </c>
      <c r="LW415" s="16" t="s">
        <v>843</v>
      </c>
      <c r="LX415" s="16" t="s">
        <v>844</v>
      </c>
      <c r="LY415" s="16" t="s">
        <v>843</v>
      </c>
      <c r="LZ415" s="16" t="s">
        <v>843</v>
      </c>
      <c r="MA415" s="16" t="s">
        <v>843</v>
      </c>
      <c r="MC415" s="16" t="s">
        <v>5694</v>
      </c>
      <c r="MD415" s="16" t="s">
        <v>844</v>
      </c>
      <c r="ME415" s="16" t="s">
        <v>843</v>
      </c>
      <c r="MF415" s="16" t="s">
        <v>843</v>
      </c>
      <c r="MG415" s="16" t="s">
        <v>843</v>
      </c>
      <c r="MH415" s="16" t="s">
        <v>843</v>
      </c>
      <c r="MI415" s="16" t="s">
        <v>843</v>
      </c>
      <c r="MJ415" s="16" t="s">
        <v>843</v>
      </c>
      <c r="MK415" s="16" t="s">
        <v>843</v>
      </c>
      <c r="ML415" s="16" t="s">
        <v>843</v>
      </c>
      <c r="MM415" s="16" t="s">
        <v>843</v>
      </c>
      <c r="MN415" s="16" t="s">
        <v>843</v>
      </c>
      <c r="MO415" s="16" t="s">
        <v>843</v>
      </c>
      <c r="MP415" s="16" t="s">
        <v>843</v>
      </c>
      <c r="MQ415" s="16" t="s">
        <v>843</v>
      </c>
      <c r="MR415" s="16" t="s">
        <v>843</v>
      </c>
      <c r="MS415" s="16" t="s">
        <v>843</v>
      </c>
      <c r="MT415" s="16" t="s">
        <v>843</v>
      </c>
      <c r="MU415" s="16" t="s">
        <v>843</v>
      </c>
      <c r="MV415" s="16" t="s">
        <v>843</v>
      </c>
      <c r="PC415" s="16" t="s">
        <v>865</v>
      </c>
      <c r="PD415" s="16" t="s">
        <v>865</v>
      </c>
      <c r="PY415" s="16" t="s">
        <v>865</v>
      </c>
      <c r="QP415" s="16" t="s">
        <v>865</v>
      </c>
      <c r="QR415" s="16" t="s">
        <v>865</v>
      </c>
      <c r="QT415" s="16" t="s">
        <v>867</v>
      </c>
      <c r="QV415" s="16" t="s">
        <v>865</v>
      </c>
      <c r="QX415" s="16" t="s">
        <v>865</v>
      </c>
      <c r="QY415" s="16" t="s">
        <v>867</v>
      </c>
      <c r="RD415" s="16" t="s">
        <v>4216</v>
      </c>
      <c r="RF415" s="16" t="s">
        <v>4216</v>
      </c>
      <c r="RH415" s="16" t="s">
        <v>4216</v>
      </c>
      <c r="RJ415" s="16" t="s">
        <v>4216</v>
      </c>
      <c r="RN415" s="16" t="s">
        <v>7720</v>
      </c>
      <c r="RP415" s="16" t="s">
        <v>867</v>
      </c>
      <c r="RR415" s="16" t="s">
        <v>7720</v>
      </c>
      <c r="RT415" s="16" t="s">
        <v>7720</v>
      </c>
      <c r="RV415" s="16" t="s">
        <v>7720</v>
      </c>
      <c r="RX415" s="16" t="s">
        <v>7720</v>
      </c>
      <c r="RZ415" s="16" t="s">
        <v>7720</v>
      </c>
      <c r="SQ415" s="16" t="s">
        <v>865</v>
      </c>
      <c r="SS415" s="16" t="s">
        <v>7293</v>
      </c>
      <c r="ST415" s="16" t="s">
        <v>7764</v>
      </c>
      <c r="TN415" s="16">
        <v>1500</v>
      </c>
      <c r="TO415" s="16">
        <v>0</v>
      </c>
      <c r="TP415" s="16">
        <v>0</v>
      </c>
      <c r="TQ415" s="16">
        <v>400</v>
      </c>
      <c r="TR415" s="16">
        <v>400</v>
      </c>
      <c r="TS415" s="16">
        <v>100</v>
      </c>
      <c r="TT415" s="16">
        <v>0</v>
      </c>
      <c r="TU415" s="16">
        <v>0</v>
      </c>
      <c r="TV415" s="16">
        <v>1200</v>
      </c>
      <c r="TW415" s="16">
        <v>0</v>
      </c>
      <c r="TX415" s="16">
        <v>0</v>
      </c>
      <c r="TZ415" s="16" t="s">
        <v>7364</v>
      </c>
      <c r="UA415" s="16" t="s">
        <v>5971</v>
      </c>
      <c r="UB415" s="16">
        <v>0</v>
      </c>
      <c r="UC415" s="16" t="s">
        <v>843</v>
      </c>
      <c r="UD415" s="16" t="s">
        <v>843</v>
      </c>
      <c r="UE415" s="16" t="s">
        <v>843</v>
      </c>
      <c r="UF415" s="16" t="s">
        <v>844</v>
      </c>
      <c r="UG415" s="16" t="s">
        <v>843</v>
      </c>
      <c r="UH415" s="16" t="s">
        <v>843</v>
      </c>
      <c r="VX415" s="16" t="s">
        <v>6028</v>
      </c>
      <c r="VY415" s="16" t="s">
        <v>844</v>
      </c>
      <c r="VZ415" s="16" t="s">
        <v>843</v>
      </c>
      <c r="WA415" s="16" t="s">
        <v>843</v>
      </c>
      <c r="WB415" s="16" t="s">
        <v>843</v>
      </c>
      <c r="WC415" s="16" t="s">
        <v>843</v>
      </c>
      <c r="WD415" s="16" t="s">
        <v>843</v>
      </c>
      <c r="WE415" s="16" t="s">
        <v>843</v>
      </c>
      <c r="WF415" s="16" t="s">
        <v>843</v>
      </c>
      <c r="WH415" s="16">
        <v>1625</v>
      </c>
      <c r="WO415" s="16" t="s">
        <v>6920</v>
      </c>
      <c r="XD415" s="16" t="s">
        <v>6975</v>
      </c>
      <c r="XE415" s="16" t="s">
        <v>843</v>
      </c>
      <c r="XF415" s="16" t="s">
        <v>843</v>
      </c>
      <c r="XG415" s="16" t="s">
        <v>844</v>
      </c>
      <c r="XH415" s="16" t="s">
        <v>843</v>
      </c>
      <c r="XI415" s="16" t="s">
        <v>843</v>
      </c>
      <c r="XJ415" s="16" t="s">
        <v>843</v>
      </c>
      <c r="XK415" s="16" t="s">
        <v>843</v>
      </c>
      <c r="XL415" s="16" t="s">
        <v>843</v>
      </c>
      <c r="XM415" s="16" t="s">
        <v>843</v>
      </c>
      <c r="XN415" s="16" t="s">
        <v>843</v>
      </c>
      <c r="XO415" s="16" t="s">
        <v>843</v>
      </c>
      <c r="XP415" s="16" t="s">
        <v>843</v>
      </c>
      <c r="XQ415" s="16" t="s">
        <v>843</v>
      </c>
      <c r="YF415" s="16" t="s">
        <v>865</v>
      </c>
      <c r="YN415" s="16" t="s">
        <v>7040</v>
      </c>
      <c r="YP415" s="16" t="s">
        <v>7978</v>
      </c>
      <c r="YR415" s="16" t="s">
        <v>10867</v>
      </c>
      <c r="YS415" s="16" t="s">
        <v>10868</v>
      </c>
      <c r="YT415" s="16" t="s">
        <v>8694</v>
      </c>
      <c r="YU415" s="16" t="s">
        <v>10869</v>
      </c>
      <c r="YV415" s="16" t="s">
        <v>9148</v>
      </c>
      <c r="YW415" s="16" t="s">
        <v>844</v>
      </c>
      <c r="YX415" s="16" t="s">
        <v>9148</v>
      </c>
      <c r="YY415" s="16" t="s">
        <v>8735</v>
      </c>
      <c r="YZ415" s="16" t="s">
        <v>843</v>
      </c>
      <c r="ZA415" s="16" t="s">
        <v>843</v>
      </c>
      <c r="ZB415" s="16">
        <v>2600</v>
      </c>
      <c r="ZC415" s="16" t="s">
        <v>9026</v>
      </c>
      <c r="ZD415" s="16" t="s">
        <v>843</v>
      </c>
      <c r="ZE415" s="16" t="s">
        <v>9295</v>
      </c>
      <c r="ZF415" s="16" t="s">
        <v>9097</v>
      </c>
      <c r="ZG415" s="16" t="s">
        <v>8907</v>
      </c>
      <c r="ZH415" s="16" t="s">
        <v>8699</v>
      </c>
      <c r="ZI415" s="16" t="s">
        <v>843</v>
      </c>
      <c r="ZJ415" s="16" t="s">
        <v>843</v>
      </c>
      <c r="ZK415" s="16" t="s">
        <v>843</v>
      </c>
      <c r="ZL415" s="16" t="s">
        <v>843</v>
      </c>
      <c r="ZM415" s="16" t="s">
        <v>843</v>
      </c>
      <c r="ZN415" s="16" t="s">
        <v>8742</v>
      </c>
      <c r="ZO415" s="16" t="s">
        <v>487</v>
      </c>
      <c r="ZP415" s="16" t="s">
        <v>487</v>
      </c>
      <c r="ZQ415" s="16" t="s">
        <v>486</v>
      </c>
      <c r="ZR415" s="16" t="s">
        <v>486</v>
      </c>
      <c r="ZS415" s="16" t="s">
        <v>8704</v>
      </c>
      <c r="ZT415" s="16" t="s">
        <v>8705</v>
      </c>
      <c r="ZU415" s="16" t="s">
        <v>8706</v>
      </c>
      <c r="ZV415" s="16" t="s">
        <v>487</v>
      </c>
      <c r="ZW415" s="16" t="s">
        <v>843</v>
      </c>
      <c r="ZX415" s="16" t="s">
        <v>844</v>
      </c>
      <c r="ZY415" s="16" t="s">
        <v>844</v>
      </c>
      <c r="ZZ415" s="16" t="s">
        <v>843</v>
      </c>
      <c r="AAA415" s="16" t="s">
        <v>843</v>
      </c>
      <c r="AAB415" s="16" t="s">
        <v>843</v>
      </c>
      <c r="AAC415" s="16">
        <v>0</v>
      </c>
      <c r="AAD415" s="16" t="s">
        <v>844</v>
      </c>
      <c r="AAE415" s="16" t="s">
        <v>843</v>
      </c>
      <c r="AAF415" s="16" t="s">
        <v>843</v>
      </c>
      <c r="AAG415" s="16" t="s">
        <v>843</v>
      </c>
      <c r="AAH415" s="16" t="s">
        <v>843</v>
      </c>
      <c r="AAI415" s="16" t="s">
        <v>843</v>
      </c>
      <c r="AAJ415" s="16" t="s">
        <v>600</v>
      </c>
      <c r="AAK415" s="16" t="s">
        <v>639</v>
      </c>
      <c r="AAL415" s="16" t="s">
        <v>905</v>
      </c>
      <c r="AAM415" s="16" t="s">
        <v>663</v>
      </c>
      <c r="AAN415" s="16" t="s">
        <v>8707</v>
      </c>
      <c r="AAO415" s="16" t="s">
        <v>1018</v>
      </c>
      <c r="AAP415" s="16" t="s">
        <v>8708</v>
      </c>
      <c r="AAS415" s="16">
        <v>1625</v>
      </c>
      <c r="AAX415" s="16" t="s">
        <v>843</v>
      </c>
      <c r="AAY415" s="16" t="s">
        <v>8710</v>
      </c>
      <c r="AAZ415" s="16" t="s">
        <v>782</v>
      </c>
      <c r="ABA415" s="16" t="s">
        <v>783</v>
      </c>
      <c r="ABB415" s="16" t="s">
        <v>783</v>
      </c>
      <c r="ABC415" s="16" t="s">
        <v>783</v>
      </c>
      <c r="ABD415" s="16" t="s">
        <v>783</v>
      </c>
      <c r="ABE415" s="16" t="s">
        <v>783</v>
      </c>
      <c r="ABF415" s="16" t="s">
        <v>782</v>
      </c>
      <c r="ABG415" s="16" t="s">
        <v>783</v>
      </c>
      <c r="ABH415" s="16" t="s">
        <v>783</v>
      </c>
      <c r="ABI415" s="16" t="s">
        <v>783</v>
      </c>
      <c r="ABJ415" s="16" t="s">
        <v>783</v>
      </c>
      <c r="ABK415" s="16" t="s">
        <v>783</v>
      </c>
      <c r="ABL415" s="16" t="s">
        <v>8800</v>
      </c>
      <c r="ABM415" s="16" t="s">
        <v>843</v>
      </c>
      <c r="ABN415" s="16" t="s">
        <v>1033</v>
      </c>
      <c r="ABP415" s="16" t="s">
        <v>972</v>
      </c>
      <c r="ABQ415" s="16" t="s">
        <v>4324</v>
      </c>
      <c r="ABR415" s="16" t="s">
        <v>470</v>
      </c>
      <c r="ABS415" s="16" t="s">
        <v>445</v>
      </c>
      <c r="ABT415" s="16" t="s">
        <v>844</v>
      </c>
      <c r="ABU415" s="16" t="s">
        <v>844</v>
      </c>
      <c r="ABV415" s="16" t="s">
        <v>487</v>
      </c>
      <c r="ABW415" s="16" t="s">
        <v>486</v>
      </c>
      <c r="ABX415" s="16" t="s">
        <v>892</v>
      </c>
      <c r="ABY415" s="16" t="s">
        <v>486</v>
      </c>
      <c r="ABZ415" s="16" t="s">
        <v>486</v>
      </c>
      <c r="ACA415" s="16" t="s">
        <v>761</v>
      </c>
      <c r="ACB415" s="16" t="s">
        <v>770</v>
      </c>
      <c r="ACC415" s="16" t="s">
        <v>737</v>
      </c>
      <c r="ACD415" s="16" t="s">
        <v>486</v>
      </c>
      <c r="ACE415" s="16" t="s">
        <v>486</v>
      </c>
      <c r="ACG415" s="16" t="s">
        <v>1014</v>
      </c>
      <c r="ACH415" s="16" t="s">
        <v>1009</v>
      </c>
      <c r="ACI415" s="16" t="s">
        <v>462</v>
      </c>
      <c r="ACJ415" s="16">
        <v>0.79400000000000004</v>
      </c>
      <c r="ACK415" s="16" t="s">
        <v>482</v>
      </c>
      <c r="ACL415" s="16" t="s">
        <v>740</v>
      </c>
      <c r="ACM415" s="16" t="s">
        <v>1188</v>
      </c>
      <c r="ACN415" s="16" t="s">
        <v>1169</v>
      </c>
      <c r="ACO415" s="16" t="s">
        <v>1856</v>
      </c>
      <c r="ACP415" s="16">
        <v>1625</v>
      </c>
      <c r="ACQ415" s="16" t="s">
        <v>1201</v>
      </c>
      <c r="ACR415" s="16" t="s">
        <v>1645</v>
      </c>
      <c r="ACS415" s="16" t="s">
        <v>680</v>
      </c>
      <c r="ACT415" s="16" t="s">
        <v>1522</v>
      </c>
      <c r="ACU415" s="16" t="s">
        <v>836</v>
      </c>
      <c r="ACV415" s="16" t="s">
        <v>8756</v>
      </c>
      <c r="ACW415" s="16" t="s">
        <v>445</v>
      </c>
      <c r="ACX415" s="16" t="s">
        <v>1915</v>
      </c>
      <c r="ACY415" s="16" t="s">
        <v>1949</v>
      </c>
      <c r="ACZ415" s="16">
        <v>0</v>
      </c>
      <c r="ADA415" s="16">
        <v>0</v>
      </c>
      <c r="ADB415" s="16">
        <v>1</v>
      </c>
      <c r="ADC415" s="16">
        <v>0</v>
      </c>
      <c r="ADD415" s="16">
        <v>0</v>
      </c>
      <c r="ADE415" s="16" t="s">
        <v>9011</v>
      </c>
      <c r="ADF415" s="16">
        <v>0</v>
      </c>
      <c r="ADG415" s="16" t="s">
        <v>486</v>
      </c>
      <c r="ADH415" s="16">
        <v>1</v>
      </c>
      <c r="ADI415" s="16" t="s">
        <v>486</v>
      </c>
      <c r="ADJ415" s="16" t="s">
        <v>13198</v>
      </c>
      <c r="ADK415" s="16" t="s">
        <v>13194</v>
      </c>
      <c r="ADL415" s="16" t="s">
        <v>13194</v>
      </c>
      <c r="ADM415" s="16" t="s">
        <v>13195</v>
      </c>
      <c r="ADN415" s="16" t="s">
        <v>13196</v>
      </c>
      <c r="ADO415" s="16" t="s">
        <v>13197</v>
      </c>
      <c r="ADP415" s="16" t="s">
        <v>13194</v>
      </c>
      <c r="ADQ415" s="16" t="s">
        <v>1751</v>
      </c>
      <c r="ADR415" s="16" t="s">
        <v>13194</v>
      </c>
      <c r="ADS415" s="16" t="s">
        <v>13194</v>
      </c>
      <c r="ADW415" s="16" t="s">
        <v>13199</v>
      </c>
      <c r="ADY415" s="16" t="s">
        <v>1058</v>
      </c>
      <c r="ADZ415" s="16">
        <v>2600</v>
      </c>
      <c r="AEC415" s="16" t="s">
        <v>1058</v>
      </c>
      <c r="AED415" s="16">
        <v>1625</v>
      </c>
      <c r="AEE415" s="16" t="s">
        <v>952</v>
      </c>
      <c r="AEF415" s="16">
        <v>1625</v>
      </c>
      <c r="AEI415" s="16">
        <v>1500</v>
      </c>
      <c r="AEL415" s="16">
        <v>400</v>
      </c>
      <c r="AEM415" s="16">
        <v>1200</v>
      </c>
      <c r="AEN415" s="16">
        <v>400</v>
      </c>
      <c r="AEO415" s="16">
        <v>100</v>
      </c>
    </row>
    <row r="416" spans="1:822" x14ac:dyDescent="0.25">
      <c r="A416" s="30">
        <v>45835</v>
      </c>
      <c r="B416" s="16" t="s">
        <v>10870</v>
      </c>
      <c r="C416" s="16" t="s">
        <v>867</v>
      </c>
      <c r="D416" s="16" t="s">
        <v>867</v>
      </c>
      <c r="E416" s="16">
        <v>29</v>
      </c>
      <c r="F416" s="16" t="s">
        <v>8153</v>
      </c>
      <c r="G416" s="16" t="s">
        <v>4113</v>
      </c>
      <c r="I416" s="16" t="s">
        <v>4162</v>
      </c>
      <c r="Z416" s="16" t="s">
        <v>993</v>
      </c>
      <c r="AA416" s="16" t="s">
        <v>470</v>
      </c>
      <c r="AB416" s="16">
        <v>5</v>
      </c>
      <c r="AC416" s="16" t="s">
        <v>844</v>
      </c>
      <c r="AD416" s="16" t="s">
        <v>843</v>
      </c>
      <c r="AE416" s="16" t="s">
        <v>8732</v>
      </c>
      <c r="AF416" s="16" t="s">
        <v>844</v>
      </c>
      <c r="AG416" s="16" t="s">
        <v>844</v>
      </c>
      <c r="AH416" s="16" t="s">
        <v>844</v>
      </c>
      <c r="AI416" s="16" t="s">
        <v>8746</v>
      </c>
      <c r="AJ416" s="16" t="s">
        <v>843</v>
      </c>
      <c r="AK416" s="16" t="s">
        <v>1056</v>
      </c>
      <c r="AM416" s="16" t="s">
        <v>737</v>
      </c>
      <c r="AN416" s="16" t="s">
        <v>759</v>
      </c>
      <c r="AP416" s="16" t="s">
        <v>768</v>
      </c>
      <c r="AR416" s="16" t="s">
        <v>6910</v>
      </c>
      <c r="BB416" s="16">
        <v>3</v>
      </c>
      <c r="BC416" s="16" t="s">
        <v>7869</v>
      </c>
      <c r="BE416" s="16" t="s">
        <v>5098</v>
      </c>
      <c r="BV416" s="16" t="s">
        <v>4433</v>
      </c>
      <c r="BW416" s="16" t="s">
        <v>844</v>
      </c>
      <c r="BX416" s="16" t="s">
        <v>843</v>
      </c>
      <c r="BY416" s="16" t="s">
        <v>843</v>
      </c>
      <c r="BZ416" s="16" t="s">
        <v>843</v>
      </c>
      <c r="CA416" s="16" t="s">
        <v>843</v>
      </c>
      <c r="CB416" s="16" t="s">
        <v>843</v>
      </c>
      <c r="CC416" s="16" t="s">
        <v>843</v>
      </c>
      <c r="CD416" s="16" t="s">
        <v>843</v>
      </c>
      <c r="CE416" s="16" t="s">
        <v>843</v>
      </c>
      <c r="CF416" s="16" t="s">
        <v>843</v>
      </c>
      <c r="CG416" s="16" t="s">
        <v>843</v>
      </c>
      <c r="CH416" s="16" t="s">
        <v>843</v>
      </c>
      <c r="CI416" s="16" t="s">
        <v>843</v>
      </c>
      <c r="CJ416" s="16" t="s">
        <v>843</v>
      </c>
      <c r="CK416" s="16" t="s">
        <v>843</v>
      </c>
      <c r="CP416" s="16" t="s">
        <v>867</v>
      </c>
      <c r="CQ416" s="16" t="s">
        <v>9028</v>
      </c>
      <c r="CR416" s="16" t="s">
        <v>844</v>
      </c>
      <c r="CS416" s="16" t="s">
        <v>843</v>
      </c>
      <c r="CT416" s="16" t="s">
        <v>844</v>
      </c>
      <c r="CU416" s="16" t="s">
        <v>843</v>
      </c>
      <c r="CV416" s="16" t="s">
        <v>843</v>
      </c>
      <c r="CW416" s="16" t="s">
        <v>843</v>
      </c>
      <c r="CX416" s="16" t="s">
        <v>843</v>
      </c>
      <c r="CY416" s="16" t="s">
        <v>843</v>
      </c>
      <c r="CZ416" s="16" t="s">
        <v>843</v>
      </c>
      <c r="DA416" s="16" t="s">
        <v>5184</v>
      </c>
      <c r="DX416" s="16" t="s">
        <v>867</v>
      </c>
      <c r="DY416" s="16" t="s">
        <v>867</v>
      </c>
      <c r="GC416" s="16" t="s">
        <v>5330</v>
      </c>
      <c r="GF416" s="16" t="s">
        <v>6818</v>
      </c>
      <c r="GG416" s="16" t="s">
        <v>867</v>
      </c>
      <c r="GV416" s="16" t="s">
        <v>10871</v>
      </c>
      <c r="GW416" s="16" t="s">
        <v>843</v>
      </c>
      <c r="GX416" s="16" t="s">
        <v>844</v>
      </c>
      <c r="GY416" s="16" t="s">
        <v>843</v>
      </c>
      <c r="GZ416" s="16" t="s">
        <v>844</v>
      </c>
      <c r="HA416" s="16" t="s">
        <v>844</v>
      </c>
      <c r="HB416" s="16" t="s">
        <v>843</v>
      </c>
      <c r="HC416" s="16" t="s">
        <v>843</v>
      </c>
      <c r="HD416" s="16" t="s">
        <v>843</v>
      </c>
      <c r="HE416" s="16" t="s">
        <v>843</v>
      </c>
      <c r="HF416" s="16" t="s">
        <v>843</v>
      </c>
      <c r="HH416" s="16" t="s">
        <v>5456</v>
      </c>
      <c r="HK416" s="16" t="s">
        <v>865</v>
      </c>
      <c r="HM416" s="16" t="s">
        <v>865</v>
      </c>
      <c r="HZ416" s="16" t="s">
        <v>7947</v>
      </c>
      <c r="KE416" s="16" t="s">
        <v>5585</v>
      </c>
      <c r="KG416" s="16" t="s">
        <v>7021</v>
      </c>
      <c r="KH416" s="16" t="s">
        <v>864</v>
      </c>
      <c r="KI416" s="16" t="s">
        <v>865</v>
      </c>
      <c r="LG416" s="16" t="s">
        <v>867</v>
      </c>
      <c r="LH416" s="16" t="s">
        <v>865</v>
      </c>
      <c r="LI416" s="16" t="s">
        <v>867</v>
      </c>
      <c r="LJ416" s="16" t="s">
        <v>865</v>
      </c>
      <c r="LK416" s="16" t="s">
        <v>865</v>
      </c>
      <c r="LL416" s="16" t="s">
        <v>5663</v>
      </c>
      <c r="LM416" s="16" t="s">
        <v>843</v>
      </c>
      <c r="LN416" s="16" t="s">
        <v>843</v>
      </c>
      <c r="LO416" s="16" t="s">
        <v>844</v>
      </c>
      <c r="LP416" s="16" t="s">
        <v>843</v>
      </c>
      <c r="LQ416" s="16" t="s">
        <v>843</v>
      </c>
      <c r="LR416" s="16" t="s">
        <v>843</v>
      </c>
      <c r="LS416" s="16" t="s">
        <v>843</v>
      </c>
      <c r="LT416" s="16" t="s">
        <v>843</v>
      </c>
      <c r="LU416" s="16" t="s">
        <v>843</v>
      </c>
      <c r="LV416" s="16" t="s">
        <v>843</v>
      </c>
      <c r="LW416" s="16" t="s">
        <v>843</v>
      </c>
      <c r="LX416" s="16" t="s">
        <v>843</v>
      </c>
      <c r="LY416" s="16" t="s">
        <v>843</v>
      </c>
      <c r="LZ416" s="16" t="s">
        <v>843</v>
      </c>
      <c r="MA416" s="16" t="s">
        <v>843</v>
      </c>
      <c r="MC416" s="16" t="s">
        <v>5694</v>
      </c>
      <c r="MD416" s="16" t="s">
        <v>844</v>
      </c>
      <c r="ME416" s="16" t="s">
        <v>843</v>
      </c>
      <c r="MF416" s="16" t="s">
        <v>843</v>
      </c>
      <c r="MG416" s="16" t="s">
        <v>843</v>
      </c>
      <c r="MH416" s="16" t="s">
        <v>843</v>
      </c>
      <c r="MI416" s="16" t="s">
        <v>843</v>
      </c>
      <c r="MJ416" s="16" t="s">
        <v>843</v>
      </c>
      <c r="MK416" s="16" t="s">
        <v>843</v>
      </c>
      <c r="ML416" s="16" t="s">
        <v>843</v>
      </c>
      <c r="MM416" s="16" t="s">
        <v>843</v>
      </c>
      <c r="MN416" s="16" t="s">
        <v>843</v>
      </c>
      <c r="MO416" s="16" t="s">
        <v>843</v>
      </c>
      <c r="MP416" s="16" t="s">
        <v>843</v>
      </c>
      <c r="MQ416" s="16" t="s">
        <v>843</v>
      </c>
      <c r="MR416" s="16" t="s">
        <v>843</v>
      </c>
      <c r="MS416" s="16" t="s">
        <v>843</v>
      </c>
      <c r="MT416" s="16" t="s">
        <v>843</v>
      </c>
      <c r="MU416" s="16" t="s">
        <v>843</v>
      </c>
      <c r="MV416" s="16" t="s">
        <v>843</v>
      </c>
      <c r="MX416" s="16" t="s">
        <v>5694</v>
      </c>
      <c r="MY416" s="16" t="s">
        <v>844</v>
      </c>
      <c r="MZ416" s="16" t="s">
        <v>843</v>
      </c>
      <c r="NA416" s="16" t="s">
        <v>843</v>
      </c>
      <c r="NB416" s="16" t="s">
        <v>843</v>
      </c>
      <c r="NC416" s="16" t="s">
        <v>843</v>
      </c>
      <c r="ND416" s="16" t="s">
        <v>843</v>
      </c>
      <c r="NE416" s="16" t="s">
        <v>843</v>
      </c>
      <c r="NF416" s="16" t="s">
        <v>843</v>
      </c>
      <c r="NG416" s="16" t="s">
        <v>843</v>
      </c>
      <c r="NH416" s="16" t="s">
        <v>843</v>
      </c>
      <c r="NI416" s="16" t="s">
        <v>843</v>
      </c>
      <c r="NJ416" s="16" t="s">
        <v>843</v>
      </c>
      <c r="NK416" s="16" t="s">
        <v>843</v>
      </c>
      <c r="NL416" s="16" t="s">
        <v>843</v>
      </c>
      <c r="NM416" s="16" t="s">
        <v>843</v>
      </c>
      <c r="NN416" s="16" t="s">
        <v>843</v>
      </c>
      <c r="NO416" s="16" t="s">
        <v>843</v>
      </c>
      <c r="NP416" s="16" t="s">
        <v>843</v>
      </c>
      <c r="NQ416" s="16" t="s">
        <v>843</v>
      </c>
      <c r="NS416" s="16" t="s">
        <v>5694</v>
      </c>
      <c r="NT416" s="16" t="s">
        <v>844</v>
      </c>
      <c r="NU416" s="16" t="s">
        <v>843</v>
      </c>
      <c r="NV416" s="16" t="s">
        <v>843</v>
      </c>
      <c r="NW416" s="16" t="s">
        <v>843</v>
      </c>
      <c r="NX416" s="16" t="s">
        <v>843</v>
      </c>
      <c r="NY416" s="16" t="s">
        <v>843</v>
      </c>
      <c r="NZ416" s="16" t="s">
        <v>843</v>
      </c>
      <c r="OA416" s="16" t="s">
        <v>843</v>
      </c>
      <c r="OB416" s="16" t="s">
        <v>843</v>
      </c>
      <c r="OC416" s="16" t="s">
        <v>843</v>
      </c>
      <c r="OD416" s="16" t="s">
        <v>843</v>
      </c>
      <c r="OE416" s="16" t="s">
        <v>843</v>
      </c>
      <c r="OF416" s="16" t="s">
        <v>843</v>
      </c>
      <c r="OG416" s="16" t="s">
        <v>843</v>
      </c>
      <c r="OH416" s="16" t="s">
        <v>843</v>
      </c>
      <c r="OI416" s="16" t="s">
        <v>843</v>
      </c>
      <c r="PC416" s="16" t="s">
        <v>865</v>
      </c>
      <c r="PD416" s="16" t="s">
        <v>865</v>
      </c>
      <c r="PY416" s="16" t="s">
        <v>865</v>
      </c>
      <c r="QP416" s="16" t="s">
        <v>867</v>
      </c>
      <c r="QR416" s="16" t="s">
        <v>867</v>
      </c>
      <c r="QT416" s="16" t="s">
        <v>867</v>
      </c>
      <c r="QV416" s="16" t="s">
        <v>867</v>
      </c>
      <c r="QX416" s="16" t="s">
        <v>867</v>
      </c>
      <c r="QY416" s="16" t="s">
        <v>867</v>
      </c>
      <c r="RD416" s="16" t="s">
        <v>865</v>
      </c>
      <c r="RF416" s="16" t="s">
        <v>865</v>
      </c>
      <c r="RH416" s="16" t="s">
        <v>865</v>
      </c>
      <c r="RJ416" s="16" t="s">
        <v>865</v>
      </c>
      <c r="RN416" s="16" t="s">
        <v>867</v>
      </c>
      <c r="RP416" s="16" t="s">
        <v>867</v>
      </c>
      <c r="RR416" s="16" t="s">
        <v>867</v>
      </c>
      <c r="RT416" s="16" t="s">
        <v>867</v>
      </c>
      <c r="RV416" s="16" t="s">
        <v>867</v>
      </c>
      <c r="RX416" s="16" t="s">
        <v>7724</v>
      </c>
      <c r="RZ416" s="16" t="s">
        <v>867</v>
      </c>
      <c r="SQ416" s="16" t="s">
        <v>865</v>
      </c>
      <c r="SS416" s="16" t="s">
        <v>7296</v>
      </c>
      <c r="ST416" s="16" t="s">
        <v>7761</v>
      </c>
      <c r="TN416" s="16">
        <v>10000</v>
      </c>
      <c r="TO416" s="16">
        <v>12000</v>
      </c>
      <c r="TP416" s="16">
        <v>2500</v>
      </c>
      <c r="TQ416" s="16">
        <v>0</v>
      </c>
      <c r="TR416" s="16">
        <v>1000</v>
      </c>
      <c r="TS416" s="16">
        <v>300</v>
      </c>
      <c r="TT416" s="16">
        <v>0</v>
      </c>
      <c r="TU416" s="16">
        <v>1000</v>
      </c>
      <c r="TV416" s="16">
        <v>0</v>
      </c>
      <c r="TW416" s="16">
        <v>0</v>
      </c>
      <c r="TX416" s="16">
        <v>0</v>
      </c>
      <c r="TZ416" s="16" t="s">
        <v>7370</v>
      </c>
      <c r="UA416" s="16" t="s">
        <v>8783</v>
      </c>
      <c r="UB416" s="16">
        <v>0</v>
      </c>
      <c r="UC416" s="16" t="s">
        <v>844</v>
      </c>
      <c r="UD416" s="16" t="s">
        <v>843</v>
      </c>
      <c r="UE416" s="16" t="s">
        <v>843</v>
      </c>
      <c r="UF416" s="16" t="s">
        <v>844</v>
      </c>
      <c r="UG416" s="16" t="s">
        <v>843</v>
      </c>
      <c r="UH416" s="16" t="s">
        <v>843</v>
      </c>
      <c r="VX416" s="16" t="s">
        <v>6028</v>
      </c>
      <c r="VY416" s="16" t="s">
        <v>844</v>
      </c>
      <c r="VZ416" s="16" t="s">
        <v>843</v>
      </c>
      <c r="WA416" s="16" t="s">
        <v>843</v>
      </c>
      <c r="WB416" s="16" t="s">
        <v>843</v>
      </c>
      <c r="WC416" s="16" t="s">
        <v>843</v>
      </c>
      <c r="WD416" s="16" t="s">
        <v>843</v>
      </c>
      <c r="WE416" s="16" t="s">
        <v>843</v>
      </c>
      <c r="WF416" s="16" t="s">
        <v>843</v>
      </c>
      <c r="WH416" s="16">
        <v>6500</v>
      </c>
      <c r="WO416" s="16" t="s">
        <v>6926</v>
      </c>
      <c r="YN416" s="16" t="s">
        <v>864</v>
      </c>
      <c r="YP416" s="16" t="s">
        <v>7981</v>
      </c>
      <c r="YR416" s="16" t="s">
        <v>10872</v>
      </c>
      <c r="YS416" s="16" t="s">
        <v>10873</v>
      </c>
      <c r="YT416" s="16" t="s">
        <v>8694</v>
      </c>
      <c r="YU416" s="16" t="s">
        <v>10874</v>
      </c>
      <c r="YV416" s="16" t="s">
        <v>8696</v>
      </c>
      <c r="YW416" s="16" t="s">
        <v>844</v>
      </c>
      <c r="YX416" s="16" t="s">
        <v>8696</v>
      </c>
      <c r="YY416" s="16" t="s">
        <v>843</v>
      </c>
      <c r="YZ416" s="16" t="s">
        <v>843</v>
      </c>
      <c r="ZA416" s="16" t="s">
        <v>843</v>
      </c>
      <c r="ZB416" s="16">
        <v>26800</v>
      </c>
      <c r="ZC416" s="16" t="s">
        <v>8788</v>
      </c>
      <c r="ZD416" s="16" t="s">
        <v>8763</v>
      </c>
      <c r="ZE416" s="16" t="s">
        <v>843</v>
      </c>
      <c r="ZF416" s="16" t="s">
        <v>843</v>
      </c>
      <c r="ZG416" s="16" t="s">
        <v>8699</v>
      </c>
      <c r="ZH416" s="16" t="s">
        <v>8700</v>
      </c>
      <c r="ZI416" s="16" t="s">
        <v>8753</v>
      </c>
      <c r="ZJ416" s="16" t="s">
        <v>843</v>
      </c>
      <c r="ZK416" s="16" t="s">
        <v>843</v>
      </c>
      <c r="ZL416" s="16" t="s">
        <v>8699</v>
      </c>
      <c r="ZM416" s="16" t="s">
        <v>843</v>
      </c>
      <c r="ZN416" s="16" t="s">
        <v>8755</v>
      </c>
      <c r="ZO416" s="16" t="s">
        <v>487</v>
      </c>
      <c r="ZP416" s="16" t="s">
        <v>487</v>
      </c>
      <c r="ZQ416" s="16" t="s">
        <v>486</v>
      </c>
      <c r="ZR416" s="16" t="s">
        <v>486</v>
      </c>
      <c r="ZS416" s="16" t="s">
        <v>9142</v>
      </c>
      <c r="ZT416" s="16" t="s">
        <v>8705</v>
      </c>
      <c r="ZU416" s="16" t="s">
        <v>8706</v>
      </c>
      <c r="ZV416" s="16" t="s">
        <v>487</v>
      </c>
      <c r="ZW416" s="16" t="s">
        <v>8732</v>
      </c>
      <c r="ZX416" s="16" t="s">
        <v>1056</v>
      </c>
      <c r="ZY416" s="16" t="s">
        <v>844</v>
      </c>
      <c r="ZZ416" s="16" t="s">
        <v>8746</v>
      </c>
      <c r="AAA416" s="16" t="s">
        <v>843</v>
      </c>
      <c r="AAB416" s="16" t="s">
        <v>843</v>
      </c>
      <c r="AAC416" s="16">
        <v>1</v>
      </c>
      <c r="AAD416" s="16" t="s">
        <v>844</v>
      </c>
      <c r="AAE416" s="16" t="s">
        <v>844</v>
      </c>
      <c r="AAF416" s="16" t="s">
        <v>843</v>
      </c>
      <c r="AAG416" s="16" t="s">
        <v>843</v>
      </c>
      <c r="AAH416" s="16" t="s">
        <v>843</v>
      </c>
      <c r="AAI416" s="16" t="s">
        <v>8732</v>
      </c>
      <c r="AAJ416" s="16" t="s">
        <v>624</v>
      </c>
      <c r="AAK416" s="16" t="s">
        <v>649</v>
      </c>
      <c r="AAL416" s="16" t="s">
        <v>904</v>
      </c>
      <c r="AAM416" s="16" t="s">
        <v>663</v>
      </c>
      <c r="AAN416" s="16" t="s">
        <v>8840</v>
      </c>
      <c r="AAO416" s="16" t="s">
        <v>1018</v>
      </c>
      <c r="AAP416" s="16" t="s">
        <v>8708</v>
      </c>
      <c r="AAS416" s="16">
        <v>6500</v>
      </c>
      <c r="AAT416" s="16" t="s">
        <v>782</v>
      </c>
      <c r="AAU416" s="16" t="s">
        <v>782</v>
      </c>
      <c r="AAV416" s="16" t="s">
        <v>782</v>
      </c>
      <c r="AAW416" s="16" t="s">
        <v>782</v>
      </c>
      <c r="AAX416" s="16" t="s">
        <v>843</v>
      </c>
      <c r="AAY416" s="16" t="s">
        <v>8710</v>
      </c>
      <c r="AAZ416" s="16" t="s">
        <v>782</v>
      </c>
      <c r="ABA416" s="16" t="s">
        <v>782</v>
      </c>
      <c r="ABB416" s="16" t="s">
        <v>782</v>
      </c>
      <c r="ABC416" s="16" t="s">
        <v>782</v>
      </c>
      <c r="ABD416" s="16" t="s">
        <v>782</v>
      </c>
      <c r="ABE416" s="16" t="s">
        <v>782</v>
      </c>
      <c r="ABF416" s="16" t="s">
        <v>782</v>
      </c>
      <c r="ABG416" s="16" t="s">
        <v>782</v>
      </c>
      <c r="ABH416" s="16" t="s">
        <v>782</v>
      </c>
      <c r="ABI416" s="16" t="s">
        <v>782</v>
      </c>
      <c r="ABJ416" s="16" t="s">
        <v>782</v>
      </c>
      <c r="ABK416" s="16" t="s">
        <v>782</v>
      </c>
      <c r="ABL416" s="16" t="s">
        <v>843</v>
      </c>
      <c r="ABM416" s="16" t="s">
        <v>843</v>
      </c>
      <c r="ABN416" s="16" t="s">
        <v>1034</v>
      </c>
      <c r="ABO416" s="16" t="s">
        <v>486</v>
      </c>
      <c r="ABP416" s="16" t="s">
        <v>972</v>
      </c>
      <c r="ABQ416" s="16" t="s">
        <v>4324</v>
      </c>
      <c r="ABR416" s="16" t="s">
        <v>470</v>
      </c>
      <c r="ABS416" s="16" t="s">
        <v>445</v>
      </c>
      <c r="ABT416" s="16" t="s">
        <v>8759</v>
      </c>
      <c r="ABU416" s="16" t="s">
        <v>1056</v>
      </c>
      <c r="ABV416" s="16" t="s">
        <v>487</v>
      </c>
      <c r="ABW416" s="16" t="s">
        <v>487</v>
      </c>
      <c r="ABX416" s="16" t="s">
        <v>894</v>
      </c>
      <c r="ABY416" s="16" t="s">
        <v>486</v>
      </c>
      <c r="ABZ416" s="16" t="s">
        <v>487</v>
      </c>
      <c r="ACA416" s="16" t="s">
        <v>759</v>
      </c>
      <c r="ACB416" s="16" t="s">
        <v>768</v>
      </c>
      <c r="ACC416" s="16" t="s">
        <v>737</v>
      </c>
      <c r="ACD416" s="16" t="s">
        <v>487</v>
      </c>
      <c r="ACE416" s="16" t="s">
        <v>487</v>
      </c>
      <c r="ACG416" s="16" t="s">
        <v>1013</v>
      </c>
      <c r="ACH416" s="16" t="s">
        <v>1009</v>
      </c>
      <c r="ACI416" s="16" t="s">
        <v>462</v>
      </c>
      <c r="ACJ416" s="16">
        <v>1.1910000000000001</v>
      </c>
      <c r="ACK416" s="16" t="s">
        <v>478</v>
      </c>
      <c r="ACL416" s="16" t="s">
        <v>738</v>
      </c>
      <c r="ACM416" s="16" t="s">
        <v>1188</v>
      </c>
      <c r="ACN416" s="16" t="s">
        <v>1169</v>
      </c>
      <c r="ACO416" s="16" t="s">
        <v>1857</v>
      </c>
      <c r="ACP416" s="16">
        <v>6500</v>
      </c>
      <c r="ACQ416" s="16" t="s">
        <v>1203</v>
      </c>
      <c r="ACR416" s="16" t="s">
        <v>1645</v>
      </c>
      <c r="ACS416" s="16" t="s">
        <v>676</v>
      </c>
      <c r="ACT416" s="16" t="s">
        <v>1521</v>
      </c>
      <c r="ACU416" s="16" t="s">
        <v>833</v>
      </c>
      <c r="ACV416" s="16" t="s">
        <v>8711</v>
      </c>
      <c r="ACW416" s="16" t="s">
        <v>445</v>
      </c>
      <c r="ACX416" s="16" t="s">
        <v>1914</v>
      </c>
      <c r="ACY416" s="16" t="s">
        <v>1947</v>
      </c>
      <c r="ACZ416" s="16">
        <v>1</v>
      </c>
      <c r="ADA416" s="16">
        <v>0</v>
      </c>
      <c r="ADB416" s="16">
        <v>1</v>
      </c>
      <c r="ADC416" s="16">
        <v>0</v>
      </c>
      <c r="ADD416" s="16">
        <v>0</v>
      </c>
      <c r="ADE416" s="16" t="s">
        <v>9056</v>
      </c>
      <c r="ADF416" s="16">
        <v>0</v>
      </c>
      <c r="ADG416" s="16" t="s">
        <v>486</v>
      </c>
      <c r="ADH416" s="16">
        <v>5</v>
      </c>
      <c r="ADI416" s="16" t="s">
        <v>486</v>
      </c>
      <c r="ADJ416" s="16" t="s">
        <v>1746</v>
      </c>
      <c r="ADK416" s="16" t="s">
        <v>1754</v>
      </c>
      <c r="ADL416" s="16" t="s">
        <v>1763</v>
      </c>
      <c r="ADM416" s="16" t="s">
        <v>13194</v>
      </c>
      <c r="ADN416" s="16" t="s">
        <v>1764</v>
      </c>
      <c r="ADO416" s="16" t="s">
        <v>1766</v>
      </c>
      <c r="ADP416" s="16" t="s">
        <v>1751</v>
      </c>
      <c r="ADQ416" s="16" t="s">
        <v>13194</v>
      </c>
      <c r="ADR416" s="16" t="s">
        <v>13194</v>
      </c>
      <c r="ADS416" s="16" t="s">
        <v>13194</v>
      </c>
      <c r="ADW416" s="16" t="s">
        <v>8766</v>
      </c>
      <c r="ADY416" s="16" t="s">
        <v>1061</v>
      </c>
      <c r="AEB416" s="16">
        <v>26800</v>
      </c>
      <c r="AEC416" s="16" t="s">
        <v>1062</v>
      </c>
      <c r="AED416" s="16">
        <v>1300</v>
      </c>
      <c r="AEE416" s="16" t="s">
        <v>952</v>
      </c>
      <c r="AEH416" s="16">
        <v>6500</v>
      </c>
      <c r="AEI416" s="16">
        <v>2000</v>
      </c>
      <c r="AEJ416" s="16">
        <v>2400</v>
      </c>
      <c r="AEK416" s="16">
        <v>500</v>
      </c>
      <c r="AEN416" s="16">
        <v>200</v>
      </c>
      <c r="AEO416" s="16">
        <v>60</v>
      </c>
      <c r="AEP416" s="16">
        <v>200</v>
      </c>
    </row>
    <row r="417" spans="1:822" x14ac:dyDescent="0.25">
      <c r="A417" s="30">
        <v>45835</v>
      </c>
      <c r="B417" s="16" t="s">
        <v>10875</v>
      </c>
      <c r="C417" s="16" t="s">
        <v>867</v>
      </c>
      <c r="D417" s="16" t="s">
        <v>867</v>
      </c>
      <c r="E417" s="16">
        <v>73</v>
      </c>
      <c r="F417" s="16" t="s">
        <v>8153</v>
      </c>
      <c r="G417" s="16" t="s">
        <v>4113</v>
      </c>
      <c r="I417" s="16" t="s">
        <v>4162</v>
      </c>
      <c r="Z417" s="16" t="s">
        <v>997</v>
      </c>
      <c r="AA417" s="16" t="s">
        <v>470</v>
      </c>
      <c r="AB417" s="16">
        <v>2</v>
      </c>
      <c r="AC417" s="16" t="s">
        <v>843</v>
      </c>
      <c r="AD417" s="16" t="s">
        <v>843</v>
      </c>
      <c r="AE417" s="16" t="s">
        <v>843</v>
      </c>
      <c r="AF417" s="16" t="s">
        <v>844</v>
      </c>
      <c r="AG417" s="16" t="s">
        <v>844</v>
      </c>
      <c r="AH417" s="16" t="s">
        <v>844</v>
      </c>
      <c r="AI417" s="16" t="s">
        <v>844</v>
      </c>
      <c r="AJ417" s="16" t="s">
        <v>843</v>
      </c>
      <c r="AK417" s="16" t="s">
        <v>843</v>
      </c>
      <c r="AM417" s="16" t="s">
        <v>737</v>
      </c>
      <c r="AN417" s="16" t="s">
        <v>759</v>
      </c>
      <c r="AP417" s="16" t="s">
        <v>770</v>
      </c>
      <c r="AR417" s="16" t="s">
        <v>6907</v>
      </c>
      <c r="BB417" s="16">
        <v>3</v>
      </c>
      <c r="BC417" s="16" t="s">
        <v>7878</v>
      </c>
      <c r="BE417" s="16" t="s">
        <v>5098</v>
      </c>
      <c r="BV417" s="16" t="s">
        <v>4433</v>
      </c>
      <c r="BW417" s="16" t="s">
        <v>844</v>
      </c>
      <c r="BX417" s="16" t="s">
        <v>843</v>
      </c>
      <c r="BY417" s="16" t="s">
        <v>843</v>
      </c>
      <c r="BZ417" s="16" t="s">
        <v>843</v>
      </c>
      <c r="CA417" s="16" t="s">
        <v>843</v>
      </c>
      <c r="CB417" s="16" t="s">
        <v>843</v>
      </c>
      <c r="CC417" s="16" t="s">
        <v>843</v>
      </c>
      <c r="CD417" s="16" t="s">
        <v>843</v>
      </c>
      <c r="CE417" s="16" t="s">
        <v>843</v>
      </c>
      <c r="CF417" s="16" t="s">
        <v>843</v>
      </c>
      <c r="CG417" s="16" t="s">
        <v>843</v>
      </c>
      <c r="CH417" s="16" t="s">
        <v>843</v>
      </c>
      <c r="CI417" s="16" t="s">
        <v>843</v>
      </c>
      <c r="CJ417" s="16" t="s">
        <v>843</v>
      </c>
      <c r="CK417" s="16" t="s">
        <v>843</v>
      </c>
      <c r="CP417" s="16" t="s">
        <v>867</v>
      </c>
      <c r="CQ417" s="16" t="s">
        <v>5191</v>
      </c>
      <c r="CR417" s="16" t="s">
        <v>844</v>
      </c>
      <c r="CS417" s="16" t="s">
        <v>843</v>
      </c>
      <c r="CT417" s="16" t="s">
        <v>843</v>
      </c>
      <c r="CU417" s="16" t="s">
        <v>843</v>
      </c>
      <c r="CV417" s="16" t="s">
        <v>843</v>
      </c>
      <c r="CW417" s="16" t="s">
        <v>843</v>
      </c>
      <c r="CX417" s="16" t="s">
        <v>843</v>
      </c>
      <c r="CY417" s="16" t="s">
        <v>843</v>
      </c>
      <c r="CZ417" s="16" t="s">
        <v>843</v>
      </c>
      <c r="DA417" s="16" t="s">
        <v>5184</v>
      </c>
      <c r="DX417" s="16" t="s">
        <v>867</v>
      </c>
      <c r="DY417" s="16" t="s">
        <v>867</v>
      </c>
      <c r="GC417" s="16" t="s">
        <v>5342</v>
      </c>
      <c r="GF417" s="16" t="s">
        <v>867</v>
      </c>
      <c r="GG417" s="16" t="s">
        <v>867</v>
      </c>
      <c r="GV417" s="16" t="s">
        <v>9607</v>
      </c>
      <c r="GW417" s="16" t="s">
        <v>843</v>
      </c>
      <c r="GX417" s="16" t="s">
        <v>844</v>
      </c>
      <c r="GY417" s="16" t="s">
        <v>843</v>
      </c>
      <c r="GZ417" s="16" t="s">
        <v>844</v>
      </c>
      <c r="HA417" s="16" t="s">
        <v>843</v>
      </c>
      <c r="HB417" s="16" t="s">
        <v>843</v>
      </c>
      <c r="HC417" s="16" t="s">
        <v>843</v>
      </c>
      <c r="HD417" s="16" t="s">
        <v>843</v>
      </c>
      <c r="HE417" s="16" t="s">
        <v>843</v>
      </c>
      <c r="HF417" s="16" t="s">
        <v>843</v>
      </c>
      <c r="HH417" s="16" t="s">
        <v>5456</v>
      </c>
      <c r="HK417" s="16" t="s">
        <v>865</v>
      </c>
      <c r="HM417" s="16" t="s">
        <v>865</v>
      </c>
      <c r="HZ417" s="16" t="s">
        <v>7944</v>
      </c>
      <c r="KE417" s="16" t="s">
        <v>5582</v>
      </c>
      <c r="KG417" s="16" t="s">
        <v>7015</v>
      </c>
      <c r="KH417" s="16" t="s">
        <v>7033</v>
      </c>
      <c r="KI417" s="16" t="s">
        <v>865</v>
      </c>
      <c r="LG417" s="16" t="s">
        <v>867</v>
      </c>
      <c r="LH417" s="16" t="s">
        <v>865</v>
      </c>
      <c r="LI417" s="16" t="s">
        <v>867</v>
      </c>
      <c r="LJ417" s="16" t="s">
        <v>867</v>
      </c>
      <c r="LK417" s="16" t="s">
        <v>867</v>
      </c>
      <c r="LL417" s="16" t="s">
        <v>5666</v>
      </c>
      <c r="LM417" s="16" t="s">
        <v>843</v>
      </c>
      <c r="LN417" s="16" t="s">
        <v>843</v>
      </c>
      <c r="LO417" s="16" t="s">
        <v>843</v>
      </c>
      <c r="LP417" s="16" t="s">
        <v>844</v>
      </c>
      <c r="LQ417" s="16" t="s">
        <v>843</v>
      </c>
      <c r="LR417" s="16" t="s">
        <v>843</v>
      </c>
      <c r="LS417" s="16" t="s">
        <v>843</v>
      </c>
      <c r="LT417" s="16" t="s">
        <v>843</v>
      </c>
      <c r="LU417" s="16" t="s">
        <v>843</v>
      </c>
      <c r="LV417" s="16" t="s">
        <v>843</v>
      </c>
      <c r="LW417" s="16" t="s">
        <v>843</v>
      </c>
      <c r="LX417" s="16" t="s">
        <v>843</v>
      </c>
      <c r="LY417" s="16" t="s">
        <v>843</v>
      </c>
      <c r="LZ417" s="16" t="s">
        <v>843</v>
      </c>
      <c r="MA417" s="16" t="s">
        <v>843</v>
      </c>
      <c r="MC417" s="16" t="s">
        <v>5694</v>
      </c>
      <c r="MD417" s="16" t="s">
        <v>844</v>
      </c>
      <c r="ME417" s="16" t="s">
        <v>843</v>
      </c>
      <c r="MF417" s="16" t="s">
        <v>843</v>
      </c>
      <c r="MG417" s="16" t="s">
        <v>843</v>
      </c>
      <c r="MH417" s="16" t="s">
        <v>843</v>
      </c>
      <c r="MI417" s="16" t="s">
        <v>843</v>
      </c>
      <c r="MJ417" s="16" t="s">
        <v>843</v>
      </c>
      <c r="MK417" s="16" t="s">
        <v>843</v>
      </c>
      <c r="ML417" s="16" t="s">
        <v>843</v>
      </c>
      <c r="MM417" s="16" t="s">
        <v>843</v>
      </c>
      <c r="MN417" s="16" t="s">
        <v>843</v>
      </c>
      <c r="MO417" s="16" t="s">
        <v>843</v>
      </c>
      <c r="MP417" s="16" t="s">
        <v>843</v>
      </c>
      <c r="MQ417" s="16" t="s">
        <v>843</v>
      </c>
      <c r="MR417" s="16" t="s">
        <v>843</v>
      </c>
      <c r="MS417" s="16" t="s">
        <v>843</v>
      </c>
      <c r="MT417" s="16" t="s">
        <v>843</v>
      </c>
      <c r="MU417" s="16" t="s">
        <v>843</v>
      </c>
      <c r="MV417" s="16" t="s">
        <v>843</v>
      </c>
      <c r="MX417" s="16" t="s">
        <v>5694</v>
      </c>
      <c r="MY417" s="16" t="s">
        <v>844</v>
      </c>
      <c r="MZ417" s="16" t="s">
        <v>843</v>
      </c>
      <c r="NA417" s="16" t="s">
        <v>843</v>
      </c>
      <c r="NB417" s="16" t="s">
        <v>843</v>
      </c>
      <c r="NC417" s="16" t="s">
        <v>843</v>
      </c>
      <c r="ND417" s="16" t="s">
        <v>843</v>
      </c>
      <c r="NE417" s="16" t="s">
        <v>843</v>
      </c>
      <c r="NF417" s="16" t="s">
        <v>843</v>
      </c>
      <c r="NG417" s="16" t="s">
        <v>843</v>
      </c>
      <c r="NH417" s="16" t="s">
        <v>843</v>
      </c>
      <c r="NI417" s="16" t="s">
        <v>843</v>
      </c>
      <c r="NJ417" s="16" t="s">
        <v>843</v>
      </c>
      <c r="NK417" s="16" t="s">
        <v>843</v>
      </c>
      <c r="NL417" s="16" t="s">
        <v>843</v>
      </c>
      <c r="NM417" s="16" t="s">
        <v>843</v>
      </c>
      <c r="NN417" s="16" t="s">
        <v>843</v>
      </c>
      <c r="NO417" s="16" t="s">
        <v>843</v>
      </c>
      <c r="NP417" s="16" t="s">
        <v>843</v>
      </c>
      <c r="NQ417" s="16" t="s">
        <v>843</v>
      </c>
      <c r="PC417" s="16" t="s">
        <v>865</v>
      </c>
      <c r="PD417" s="16" t="s">
        <v>865</v>
      </c>
      <c r="PY417" s="16" t="s">
        <v>865</v>
      </c>
      <c r="QP417" s="16" t="s">
        <v>865</v>
      </c>
      <c r="QR417" s="16" t="s">
        <v>867</v>
      </c>
      <c r="QT417" s="16" t="s">
        <v>867</v>
      </c>
      <c r="QV417" s="16" t="s">
        <v>865</v>
      </c>
      <c r="QX417" s="16" t="s">
        <v>865</v>
      </c>
      <c r="QY417" s="16" t="s">
        <v>867</v>
      </c>
      <c r="RD417" s="16" t="s">
        <v>865</v>
      </c>
      <c r="RF417" s="16" t="s">
        <v>865</v>
      </c>
      <c r="RH417" s="16" t="s">
        <v>865</v>
      </c>
      <c r="RJ417" s="16" t="s">
        <v>865</v>
      </c>
      <c r="RN417" s="16" t="s">
        <v>867</v>
      </c>
      <c r="RP417" s="16" t="s">
        <v>867</v>
      </c>
      <c r="RR417" s="16" t="s">
        <v>7720</v>
      </c>
      <c r="RT417" s="16" t="s">
        <v>867</v>
      </c>
      <c r="RV417" s="16" t="s">
        <v>867</v>
      </c>
      <c r="RX417" s="16" t="s">
        <v>7720</v>
      </c>
      <c r="RZ417" s="16" t="s">
        <v>7720</v>
      </c>
      <c r="SQ417" s="16" t="s">
        <v>865</v>
      </c>
      <c r="SS417" s="16" t="s">
        <v>7308</v>
      </c>
      <c r="ST417" s="16" t="s">
        <v>7764</v>
      </c>
      <c r="TN417" s="16">
        <v>2000</v>
      </c>
      <c r="TO417" s="16">
        <v>0</v>
      </c>
      <c r="TP417" s="16">
        <v>0</v>
      </c>
      <c r="TQ417" s="16">
        <v>0</v>
      </c>
      <c r="TR417" s="16">
        <v>0</v>
      </c>
      <c r="TS417" s="16">
        <v>60</v>
      </c>
      <c r="TT417" s="16">
        <v>0</v>
      </c>
      <c r="TU417" s="16">
        <v>100</v>
      </c>
      <c r="TV417" s="16">
        <v>0</v>
      </c>
      <c r="TW417" s="16">
        <v>0</v>
      </c>
      <c r="TX417" s="16">
        <v>0</v>
      </c>
      <c r="TZ417" s="16" t="s">
        <v>7364</v>
      </c>
      <c r="UA417" s="16" t="s">
        <v>8691</v>
      </c>
      <c r="UB417" s="16">
        <v>0</v>
      </c>
      <c r="UC417" s="16" t="s">
        <v>843</v>
      </c>
      <c r="UD417" s="16" t="s">
        <v>843</v>
      </c>
      <c r="UE417" s="16" t="s">
        <v>844</v>
      </c>
      <c r="UF417" s="16" t="s">
        <v>844</v>
      </c>
      <c r="UG417" s="16" t="s">
        <v>843</v>
      </c>
      <c r="UH417" s="16" t="s">
        <v>843</v>
      </c>
      <c r="VK417" s="16" t="s">
        <v>6102</v>
      </c>
      <c r="VL417" s="16" t="s">
        <v>843</v>
      </c>
      <c r="VM417" s="16" t="s">
        <v>843</v>
      </c>
      <c r="VN417" s="16" t="s">
        <v>843</v>
      </c>
      <c r="VO417" s="16" t="s">
        <v>843</v>
      </c>
      <c r="VP417" s="16" t="s">
        <v>844</v>
      </c>
      <c r="VQ417" s="16" t="s">
        <v>843</v>
      </c>
      <c r="VR417" s="16" t="s">
        <v>843</v>
      </c>
      <c r="VS417" s="16" t="s">
        <v>843</v>
      </c>
      <c r="VT417" s="16" t="s">
        <v>843</v>
      </c>
      <c r="VV417" s="16">
        <v>7000</v>
      </c>
      <c r="VX417" s="16" t="s">
        <v>6028</v>
      </c>
      <c r="VY417" s="16" t="s">
        <v>844</v>
      </c>
      <c r="VZ417" s="16" t="s">
        <v>843</v>
      </c>
      <c r="WA417" s="16" t="s">
        <v>843</v>
      </c>
      <c r="WB417" s="16" t="s">
        <v>843</v>
      </c>
      <c r="WC417" s="16" t="s">
        <v>843</v>
      </c>
      <c r="WD417" s="16" t="s">
        <v>843</v>
      </c>
      <c r="WE417" s="16" t="s">
        <v>843</v>
      </c>
      <c r="WF417" s="16" t="s">
        <v>843</v>
      </c>
      <c r="WH417" s="16">
        <v>3250</v>
      </c>
      <c r="WO417" s="16" t="s">
        <v>6926</v>
      </c>
      <c r="YN417" s="16" t="s">
        <v>7040</v>
      </c>
      <c r="YP417" s="16" t="s">
        <v>7987</v>
      </c>
      <c r="YR417" s="16" t="s">
        <v>10876</v>
      </c>
      <c r="YS417" s="16" t="s">
        <v>10877</v>
      </c>
      <c r="YT417" s="16" t="s">
        <v>8694</v>
      </c>
      <c r="YU417" s="16" t="s">
        <v>10878</v>
      </c>
      <c r="YV417" s="16" t="s">
        <v>8696</v>
      </c>
      <c r="YW417" s="16" t="s">
        <v>844</v>
      </c>
      <c r="YX417" s="16" t="s">
        <v>8696</v>
      </c>
      <c r="YY417" s="16" t="s">
        <v>843</v>
      </c>
      <c r="YZ417" s="16" t="s">
        <v>843</v>
      </c>
      <c r="ZA417" s="16" t="s">
        <v>843</v>
      </c>
      <c r="ZB417" s="16">
        <v>2160</v>
      </c>
      <c r="ZC417" s="16" t="s">
        <v>10879</v>
      </c>
      <c r="ZD417" s="16" t="s">
        <v>843</v>
      </c>
      <c r="ZE417" s="16" t="s">
        <v>843</v>
      </c>
      <c r="ZF417" s="16" t="s">
        <v>843</v>
      </c>
      <c r="ZG417" s="16" t="s">
        <v>843</v>
      </c>
      <c r="ZH417" s="16" t="s">
        <v>8752</v>
      </c>
      <c r="ZI417" s="16" t="s">
        <v>843</v>
      </c>
      <c r="ZJ417" s="16" t="s">
        <v>843</v>
      </c>
      <c r="ZK417" s="16" t="s">
        <v>843</v>
      </c>
      <c r="ZL417" s="16" t="s">
        <v>8723</v>
      </c>
      <c r="ZM417" s="16" t="s">
        <v>843</v>
      </c>
      <c r="ZN417" s="16" t="s">
        <v>8742</v>
      </c>
      <c r="ZO417" s="16" t="s">
        <v>487</v>
      </c>
      <c r="ZP417" s="16" t="s">
        <v>487</v>
      </c>
      <c r="ZQ417" s="16" t="s">
        <v>486</v>
      </c>
      <c r="ZR417" s="16" t="s">
        <v>486</v>
      </c>
      <c r="ZS417" s="16" t="s">
        <v>8874</v>
      </c>
      <c r="ZT417" s="16" t="s">
        <v>8705</v>
      </c>
      <c r="ZU417" s="16" t="s">
        <v>8706</v>
      </c>
      <c r="ZV417" s="16" t="s">
        <v>487</v>
      </c>
      <c r="ZW417" s="16" t="s">
        <v>843</v>
      </c>
      <c r="ZX417" s="16" t="s">
        <v>843</v>
      </c>
      <c r="ZY417" s="16" t="s">
        <v>844</v>
      </c>
      <c r="ZZ417" s="16" t="s">
        <v>844</v>
      </c>
      <c r="AAA417" s="16" t="s">
        <v>1056</v>
      </c>
      <c r="AAB417" s="16" t="s">
        <v>843</v>
      </c>
      <c r="AAC417" s="16">
        <v>0</v>
      </c>
      <c r="AAD417" s="16" t="s">
        <v>844</v>
      </c>
      <c r="AAE417" s="16" t="s">
        <v>844</v>
      </c>
      <c r="AAF417" s="16" t="s">
        <v>843</v>
      </c>
      <c r="AAG417" s="16" t="s">
        <v>843</v>
      </c>
      <c r="AAH417" s="16" t="s">
        <v>843</v>
      </c>
      <c r="AAI417" s="16" t="s">
        <v>843</v>
      </c>
      <c r="AAJ417" s="16" t="s">
        <v>606</v>
      </c>
      <c r="AAK417" s="16" t="s">
        <v>655</v>
      </c>
      <c r="AAL417" s="16" t="s">
        <v>905</v>
      </c>
      <c r="AAM417" s="16" t="s">
        <v>663</v>
      </c>
      <c r="AAN417" s="16" t="s">
        <v>8707</v>
      </c>
      <c r="AAO417" s="16" t="s">
        <v>1019</v>
      </c>
      <c r="AAP417" s="16" t="s">
        <v>8708</v>
      </c>
      <c r="AAQ417" s="16" t="s">
        <v>8709</v>
      </c>
      <c r="AAS417" s="16">
        <v>6536.38</v>
      </c>
      <c r="AAT417" s="16" t="s">
        <v>782</v>
      </c>
      <c r="AAU417" s="16" t="s">
        <v>782</v>
      </c>
      <c r="AAV417" s="16" t="s">
        <v>782</v>
      </c>
      <c r="AAW417" s="16" t="s">
        <v>782</v>
      </c>
      <c r="AAX417" s="16" t="s">
        <v>843</v>
      </c>
      <c r="AAY417" s="16" t="s">
        <v>8710</v>
      </c>
      <c r="AAZ417" s="16" t="s">
        <v>782</v>
      </c>
      <c r="ABA417" s="16" t="s">
        <v>783</v>
      </c>
      <c r="ABB417" s="16" t="s">
        <v>782</v>
      </c>
      <c r="ABC417" s="16" t="s">
        <v>783</v>
      </c>
      <c r="ABD417" s="16" t="s">
        <v>782</v>
      </c>
      <c r="ABE417" s="16" t="s">
        <v>783</v>
      </c>
      <c r="ABF417" s="16" t="s">
        <v>782</v>
      </c>
      <c r="ABG417" s="16" t="s">
        <v>783</v>
      </c>
      <c r="ABH417" s="16" t="s">
        <v>782</v>
      </c>
      <c r="ABI417" s="16" t="s">
        <v>782</v>
      </c>
      <c r="ABJ417" s="16" t="s">
        <v>783</v>
      </c>
      <c r="ABK417" s="16" t="s">
        <v>783</v>
      </c>
      <c r="ABL417" s="16" t="s">
        <v>8769</v>
      </c>
      <c r="ABM417" s="16" t="s">
        <v>843</v>
      </c>
      <c r="ABN417" s="16" t="s">
        <v>1034</v>
      </c>
      <c r="ABP417" s="16" t="s">
        <v>972</v>
      </c>
      <c r="ABQ417" s="16" t="s">
        <v>4300</v>
      </c>
      <c r="ABR417" s="16" t="s">
        <v>470</v>
      </c>
      <c r="ABS417" s="16" t="s">
        <v>457</v>
      </c>
      <c r="ABT417" s="16" t="s">
        <v>1056</v>
      </c>
      <c r="ABU417" s="16" t="s">
        <v>1056</v>
      </c>
      <c r="ABV417" s="16" t="s">
        <v>487</v>
      </c>
      <c r="ABW417" s="16" t="s">
        <v>487</v>
      </c>
      <c r="ABX417" s="16" t="s">
        <v>894</v>
      </c>
      <c r="ABY417" s="16" t="s">
        <v>486</v>
      </c>
      <c r="ABZ417" s="16" t="s">
        <v>487</v>
      </c>
      <c r="ACA417" s="16" t="s">
        <v>759</v>
      </c>
      <c r="ACB417" s="16" t="s">
        <v>770</v>
      </c>
      <c r="ACC417" s="16" t="s">
        <v>737</v>
      </c>
      <c r="ACD417" s="16" t="s">
        <v>486</v>
      </c>
      <c r="ACE417" s="16" t="s">
        <v>486</v>
      </c>
      <c r="ACG417" s="16" t="s">
        <v>1014</v>
      </c>
      <c r="ACH417" s="16" t="s">
        <v>1009</v>
      </c>
      <c r="ACI417" s="16" t="s">
        <v>462</v>
      </c>
      <c r="ACJ417" s="16">
        <v>1.1910000000000001</v>
      </c>
      <c r="ACK417" s="16" t="s">
        <v>478</v>
      </c>
      <c r="ACL417" s="16" t="s">
        <v>740</v>
      </c>
      <c r="ACM417" s="16" t="s">
        <v>1190</v>
      </c>
      <c r="ACN417" s="16" t="s">
        <v>1169</v>
      </c>
      <c r="ACO417" s="16" t="s">
        <v>1856</v>
      </c>
      <c r="ACP417" s="16">
        <v>3250</v>
      </c>
      <c r="ACQ417" s="16" t="s">
        <v>1202</v>
      </c>
      <c r="ACR417" s="16" t="s">
        <v>1644</v>
      </c>
      <c r="ACS417" s="16" t="s">
        <v>676</v>
      </c>
      <c r="ACT417" s="16" t="s">
        <v>1521</v>
      </c>
      <c r="ACU417" s="16" t="s">
        <v>833</v>
      </c>
      <c r="ACV417" s="16" t="s">
        <v>8711</v>
      </c>
      <c r="ACW417" s="16" t="s">
        <v>878</v>
      </c>
      <c r="ACX417" s="16" t="s">
        <v>1915</v>
      </c>
      <c r="ACY417" s="16" t="s">
        <v>1947</v>
      </c>
      <c r="ACZ417" s="16">
        <v>1</v>
      </c>
      <c r="ADA417" s="16">
        <v>0</v>
      </c>
      <c r="ADB417" s="16">
        <v>1</v>
      </c>
      <c r="ADC417" s="16">
        <v>1</v>
      </c>
      <c r="ADD417" s="16">
        <v>1</v>
      </c>
      <c r="ADE417" s="16" t="s">
        <v>9236</v>
      </c>
      <c r="ADF417" s="16">
        <v>0</v>
      </c>
      <c r="ADG417" s="16" t="s">
        <v>486</v>
      </c>
      <c r="ADH417" s="16">
        <v>2</v>
      </c>
      <c r="ADI417" s="16" t="s">
        <v>486</v>
      </c>
      <c r="ADJ417" s="16" t="s">
        <v>1743</v>
      </c>
      <c r="ADK417" s="16" t="s">
        <v>13194</v>
      </c>
      <c r="ADL417" s="16" t="s">
        <v>13194</v>
      </c>
      <c r="ADM417" s="16" t="s">
        <v>13194</v>
      </c>
      <c r="ADN417" s="16" t="s">
        <v>13194</v>
      </c>
      <c r="ADO417" s="16" t="s">
        <v>13197</v>
      </c>
      <c r="ADP417" s="16" t="s">
        <v>13196</v>
      </c>
      <c r="ADQ417" s="16" t="s">
        <v>13194</v>
      </c>
      <c r="ADR417" s="16" t="s">
        <v>13194</v>
      </c>
      <c r="ADS417" s="16" t="s">
        <v>13194</v>
      </c>
      <c r="ADU417" s="16" t="s">
        <v>8713</v>
      </c>
      <c r="ADW417" s="16" t="s">
        <v>8729</v>
      </c>
      <c r="ADY417" s="16" t="s">
        <v>1058</v>
      </c>
      <c r="ADZ417" s="16">
        <v>2160</v>
      </c>
      <c r="AEC417" s="16" t="s">
        <v>1062</v>
      </c>
      <c r="AED417" s="16">
        <v>3268.19</v>
      </c>
      <c r="AEE417" s="16" t="s">
        <v>952</v>
      </c>
      <c r="AEF417" s="16">
        <v>10250</v>
      </c>
      <c r="AEI417" s="16">
        <v>1000</v>
      </c>
      <c r="AEO417" s="16">
        <v>30</v>
      </c>
      <c r="AEP417" s="16">
        <v>50</v>
      </c>
    </row>
    <row r="418" spans="1:822" x14ac:dyDescent="0.25">
      <c r="A418" s="30">
        <v>45835</v>
      </c>
      <c r="B418" s="16" t="s">
        <v>10880</v>
      </c>
      <c r="C418" s="16" t="s">
        <v>867</v>
      </c>
      <c r="D418" s="16" t="s">
        <v>867</v>
      </c>
      <c r="E418" s="16">
        <v>28</v>
      </c>
      <c r="F418" s="16" t="s">
        <v>8153</v>
      </c>
      <c r="G418" s="16" t="s">
        <v>4113</v>
      </c>
      <c r="I418" s="16" t="s">
        <v>4174</v>
      </c>
      <c r="Z418" s="16" t="s">
        <v>992</v>
      </c>
      <c r="AA418" s="16" t="s">
        <v>470</v>
      </c>
      <c r="AB418" s="16">
        <v>3</v>
      </c>
      <c r="AC418" s="16" t="s">
        <v>1056</v>
      </c>
      <c r="AD418" s="16" t="s">
        <v>843</v>
      </c>
      <c r="AE418" s="16" t="s">
        <v>844</v>
      </c>
      <c r="AF418" s="16" t="s">
        <v>1056</v>
      </c>
      <c r="AG418" s="16" t="s">
        <v>843</v>
      </c>
      <c r="AH418" s="16" t="s">
        <v>1056</v>
      </c>
      <c r="AI418" s="16" t="s">
        <v>844</v>
      </c>
      <c r="AJ418" s="16" t="s">
        <v>843</v>
      </c>
      <c r="AK418" s="16" t="s">
        <v>843</v>
      </c>
      <c r="AM418" s="16" t="s">
        <v>737</v>
      </c>
      <c r="AN418" s="16" t="s">
        <v>759</v>
      </c>
      <c r="AP418" s="16" t="s">
        <v>768</v>
      </c>
      <c r="AR418" s="16" t="s">
        <v>6910</v>
      </c>
      <c r="BB418" s="16">
        <v>3</v>
      </c>
      <c r="BC418" s="16" t="s">
        <v>7875</v>
      </c>
      <c r="BE418" s="16" t="s">
        <v>5098</v>
      </c>
      <c r="BV418" s="16" t="s">
        <v>4433</v>
      </c>
      <c r="BW418" s="16" t="s">
        <v>844</v>
      </c>
      <c r="BX418" s="16" t="s">
        <v>843</v>
      </c>
      <c r="BY418" s="16" t="s">
        <v>843</v>
      </c>
      <c r="BZ418" s="16" t="s">
        <v>843</v>
      </c>
      <c r="CA418" s="16" t="s">
        <v>843</v>
      </c>
      <c r="CB418" s="16" t="s">
        <v>843</v>
      </c>
      <c r="CC418" s="16" t="s">
        <v>843</v>
      </c>
      <c r="CD418" s="16" t="s">
        <v>843</v>
      </c>
      <c r="CE418" s="16" t="s">
        <v>843</v>
      </c>
      <c r="CF418" s="16" t="s">
        <v>843</v>
      </c>
      <c r="CG418" s="16" t="s">
        <v>843</v>
      </c>
      <c r="CH418" s="16" t="s">
        <v>843</v>
      </c>
      <c r="CI418" s="16" t="s">
        <v>843</v>
      </c>
      <c r="CJ418" s="16" t="s">
        <v>843</v>
      </c>
      <c r="CK418" s="16" t="s">
        <v>843</v>
      </c>
      <c r="CP418" s="16" t="s">
        <v>867</v>
      </c>
      <c r="CQ418" s="16" t="s">
        <v>5191</v>
      </c>
      <c r="CR418" s="16" t="s">
        <v>844</v>
      </c>
      <c r="CS418" s="16" t="s">
        <v>843</v>
      </c>
      <c r="CT418" s="16" t="s">
        <v>843</v>
      </c>
      <c r="CU418" s="16" t="s">
        <v>843</v>
      </c>
      <c r="CV418" s="16" t="s">
        <v>843</v>
      </c>
      <c r="CW418" s="16" t="s">
        <v>843</v>
      </c>
      <c r="CX418" s="16" t="s">
        <v>843</v>
      </c>
      <c r="CY418" s="16" t="s">
        <v>843</v>
      </c>
      <c r="CZ418" s="16" t="s">
        <v>843</v>
      </c>
      <c r="DA418" s="16" t="s">
        <v>5184</v>
      </c>
      <c r="DX418" s="16" t="s">
        <v>7842</v>
      </c>
      <c r="DY418" s="16" t="s">
        <v>867</v>
      </c>
      <c r="GC418" s="16" t="s">
        <v>5342</v>
      </c>
      <c r="GF418" s="16" t="s">
        <v>867</v>
      </c>
      <c r="GG418" s="16" t="s">
        <v>867</v>
      </c>
      <c r="GV418" s="16" t="s">
        <v>5443</v>
      </c>
      <c r="GW418" s="16" t="s">
        <v>843</v>
      </c>
      <c r="GX418" s="16" t="s">
        <v>844</v>
      </c>
      <c r="GY418" s="16" t="s">
        <v>843</v>
      </c>
      <c r="GZ418" s="16" t="s">
        <v>843</v>
      </c>
      <c r="HA418" s="16" t="s">
        <v>843</v>
      </c>
      <c r="HB418" s="16" t="s">
        <v>843</v>
      </c>
      <c r="HC418" s="16" t="s">
        <v>843</v>
      </c>
      <c r="HD418" s="16" t="s">
        <v>843</v>
      </c>
      <c r="HE418" s="16" t="s">
        <v>843</v>
      </c>
      <c r="HF418" s="16" t="s">
        <v>843</v>
      </c>
      <c r="HH418" s="16" t="s">
        <v>5456</v>
      </c>
      <c r="HK418" s="16" t="s">
        <v>865</v>
      </c>
      <c r="HM418" s="16" t="s">
        <v>865</v>
      </c>
      <c r="HZ418" s="16" t="s">
        <v>7944</v>
      </c>
      <c r="KE418" s="16" t="s">
        <v>5582</v>
      </c>
      <c r="KG418" s="16" t="s">
        <v>7015</v>
      </c>
      <c r="KH418" s="16" t="s">
        <v>7033</v>
      </c>
      <c r="KI418" s="16" t="s">
        <v>865</v>
      </c>
      <c r="LG418" s="16" t="s">
        <v>867</v>
      </c>
      <c r="LH418" s="16" t="s">
        <v>864</v>
      </c>
      <c r="LI418" s="16" t="s">
        <v>867</v>
      </c>
      <c r="LJ418" s="16" t="s">
        <v>867</v>
      </c>
      <c r="LK418" s="16" t="s">
        <v>867</v>
      </c>
      <c r="LL418" s="16" t="s">
        <v>5657</v>
      </c>
      <c r="LM418" s="16" t="s">
        <v>844</v>
      </c>
      <c r="LN418" s="16" t="s">
        <v>843</v>
      </c>
      <c r="LO418" s="16" t="s">
        <v>843</v>
      </c>
      <c r="LP418" s="16" t="s">
        <v>843</v>
      </c>
      <c r="LQ418" s="16" t="s">
        <v>843</v>
      </c>
      <c r="LR418" s="16" t="s">
        <v>843</v>
      </c>
      <c r="LS418" s="16" t="s">
        <v>843</v>
      </c>
      <c r="LT418" s="16" t="s">
        <v>843</v>
      </c>
      <c r="LU418" s="16" t="s">
        <v>843</v>
      </c>
      <c r="LV418" s="16" t="s">
        <v>843</v>
      </c>
      <c r="LW418" s="16" t="s">
        <v>843</v>
      </c>
      <c r="LX418" s="16" t="s">
        <v>843</v>
      </c>
      <c r="LY418" s="16" t="s">
        <v>843</v>
      </c>
      <c r="LZ418" s="16" t="s">
        <v>843</v>
      </c>
      <c r="MA418" s="16" t="s">
        <v>843</v>
      </c>
      <c r="MC418" s="16" t="s">
        <v>5694</v>
      </c>
      <c r="MD418" s="16" t="s">
        <v>844</v>
      </c>
      <c r="ME418" s="16" t="s">
        <v>843</v>
      </c>
      <c r="MF418" s="16" t="s">
        <v>843</v>
      </c>
      <c r="MG418" s="16" t="s">
        <v>843</v>
      </c>
      <c r="MH418" s="16" t="s">
        <v>843</v>
      </c>
      <c r="MI418" s="16" t="s">
        <v>843</v>
      </c>
      <c r="MJ418" s="16" t="s">
        <v>843</v>
      </c>
      <c r="MK418" s="16" t="s">
        <v>843</v>
      </c>
      <c r="ML418" s="16" t="s">
        <v>843</v>
      </c>
      <c r="MM418" s="16" t="s">
        <v>843</v>
      </c>
      <c r="MN418" s="16" t="s">
        <v>843</v>
      </c>
      <c r="MO418" s="16" t="s">
        <v>843</v>
      </c>
      <c r="MP418" s="16" t="s">
        <v>843</v>
      </c>
      <c r="MQ418" s="16" t="s">
        <v>843</v>
      </c>
      <c r="MR418" s="16" t="s">
        <v>843</v>
      </c>
      <c r="MS418" s="16" t="s">
        <v>843</v>
      </c>
      <c r="MT418" s="16" t="s">
        <v>843</v>
      </c>
      <c r="MU418" s="16" t="s">
        <v>843</v>
      </c>
      <c r="MV418" s="16" t="s">
        <v>843</v>
      </c>
      <c r="NS418" s="16" t="s">
        <v>5694</v>
      </c>
      <c r="NT418" s="16" t="s">
        <v>844</v>
      </c>
      <c r="NU418" s="16" t="s">
        <v>843</v>
      </c>
      <c r="NV418" s="16" t="s">
        <v>843</v>
      </c>
      <c r="NW418" s="16" t="s">
        <v>843</v>
      </c>
      <c r="NX418" s="16" t="s">
        <v>843</v>
      </c>
      <c r="NY418" s="16" t="s">
        <v>843</v>
      </c>
      <c r="NZ418" s="16" t="s">
        <v>843</v>
      </c>
      <c r="OA418" s="16" t="s">
        <v>843</v>
      </c>
      <c r="OB418" s="16" t="s">
        <v>843</v>
      </c>
      <c r="OC418" s="16" t="s">
        <v>843</v>
      </c>
      <c r="OD418" s="16" t="s">
        <v>843</v>
      </c>
      <c r="OE418" s="16" t="s">
        <v>843</v>
      </c>
      <c r="OF418" s="16" t="s">
        <v>843</v>
      </c>
      <c r="OG418" s="16" t="s">
        <v>843</v>
      </c>
      <c r="OH418" s="16" t="s">
        <v>843</v>
      </c>
      <c r="OI418" s="16" t="s">
        <v>843</v>
      </c>
      <c r="PC418" s="16" t="s">
        <v>865</v>
      </c>
      <c r="PD418" s="16" t="s">
        <v>865</v>
      </c>
      <c r="PY418" s="16" t="s">
        <v>865</v>
      </c>
      <c r="QP418" s="16" t="s">
        <v>865</v>
      </c>
      <c r="QR418" s="16" t="s">
        <v>867</v>
      </c>
      <c r="QT418" s="16" t="s">
        <v>867</v>
      </c>
      <c r="QV418" s="16" t="s">
        <v>865</v>
      </c>
      <c r="QX418" s="16" t="s">
        <v>865</v>
      </c>
      <c r="QY418" s="16" t="s">
        <v>867</v>
      </c>
      <c r="RD418" s="16" t="s">
        <v>865</v>
      </c>
      <c r="RF418" s="16" t="s">
        <v>7708</v>
      </c>
      <c r="RH418" s="16" t="s">
        <v>865</v>
      </c>
      <c r="RJ418" s="16" t="s">
        <v>865</v>
      </c>
      <c r="RN418" s="16" t="s">
        <v>7720</v>
      </c>
      <c r="RP418" s="16" t="s">
        <v>867</v>
      </c>
      <c r="RR418" s="16" t="s">
        <v>867</v>
      </c>
      <c r="RT418" s="16" t="s">
        <v>867</v>
      </c>
      <c r="RV418" s="16" t="s">
        <v>867</v>
      </c>
      <c r="RX418" s="16" t="s">
        <v>7720</v>
      </c>
      <c r="RZ418" s="16" t="s">
        <v>7720</v>
      </c>
      <c r="SQ418" s="16" t="s">
        <v>865</v>
      </c>
      <c r="SS418" s="16" t="s">
        <v>7296</v>
      </c>
      <c r="ST418" s="16" t="s">
        <v>7761</v>
      </c>
      <c r="TN418" s="16">
        <v>3000</v>
      </c>
      <c r="TO418" s="16">
        <v>4000</v>
      </c>
      <c r="TP418" s="16">
        <v>1000</v>
      </c>
      <c r="TR418" s="16">
        <v>500</v>
      </c>
      <c r="TS418" s="16">
        <v>200</v>
      </c>
      <c r="TZ418" s="16" t="s">
        <v>7367</v>
      </c>
      <c r="UA418" s="16" t="s">
        <v>8950</v>
      </c>
      <c r="UB418" s="16">
        <v>0</v>
      </c>
      <c r="UC418" s="16" t="s">
        <v>844</v>
      </c>
      <c r="UD418" s="16" t="s">
        <v>843</v>
      </c>
      <c r="UE418" s="16" t="s">
        <v>843</v>
      </c>
      <c r="UF418" s="16" t="s">
        <v>844</v>
      </c>
      <c r="UG418" s="16" t="s">
        <v>843</v>
      </c>
      <c r="UH418" s="16" t="s">
        <v>843</v>
      </c>
      <c r="UL418" s="16">
        <v>6000</v>
      </c>
      <c r="VX418" s="16" t="s">
        <v>6028</v>
      </c>
      <c r="VY418" s="16" t="s">
        <v>844</v>
      </c>
      <c r="VZ418" s="16" t="s">
        <v>843</v>
      </c>
      <c r="WA418" s="16" t="s">
        <v>843</v>
      </c>
      <c r="WB418" s="16" t="s">
        <v>843</v>
      </c>
      <c r="WC418" s="16" t="s">
        <v>843</v>
      </c>
      <c r="WD418" s="16" t="s">
        <v>843</v>
      </c>
      <c r="WE418" s="16" t="s">
        <v>843</v>
      </c>
      <c r="WF418" s="16" t="s">
        <v>843</v>
      </c>
      <c r="WH418" s="16">
        <v>4975</v>
      </c>
      <c r="WO418" s="16" t="s">
        <v>6917</v>
      </c>
      <c r="XD418" s="16" t="s">
        <v>8692</v>
      </c>
      <c r="XE418" s="16" t="s">
        <v>843</v>
      </c>
      <c r="XF418" s="16" t="s">
        <v>844</v>
      </c>
      <c r="XG418" s="16" t="s">
        <v>844</v>
      </c>
      <c r="XH418" s="16" t="s">
        <v>843</v>
      </c>
      <c r="XI418" s="16" t="s">
        <v>843</v>
      </c>
      <c r="XJ418" s="16" t="s">
        <v>843</v>
      </c>
      <c r="XK418" s="16" t="s">
        <v>843</v>
      </c>
      <c r="XL418" s="16" t="s">
        <v>843</v>
      </c>
      <c r="XM418" s="16" t="s">
        <v>843</v>
      </c>
      <c r="XN418" s="16" t="s">
        <v>843</v>
      </c>
      <c r="XO418" s="16" t="s">
        <v>843</v>
      </c>
      <c r="XP418" s="16" t="s">
        <v>843</v>
      </c>
      <c r="XQ418" s="16" t="s">
        <v>843</v>
      </c>
      <c r="YF418" s="16" t="s">
        <v>865</v>
      </c>
      <c r="YN418" s="16" t="s">
        <v>7040</v>
      </c>
      <c r="YP418" s="16" t="s">
        <v>7978</v>
      </c>
      <c r="YR418" s="16" t="s">
        <v>10881</v>
      </c>
      <c r="YS418" s="16" t="s">
        <v>10882</v>
      </c>
      <c r="YT418" s="16" t="s">
        <v>8694</v>
      </c>
      <c r="YU418" s="16" t="s">
        <v>10883</v>
      </c>
      <c r="YV418" s="16" t="s">
        <v>8696</v>
      </c>
      <c r="YW418" s="16" t="s">
        <v>844</v>
      </c>
      <c r="YX418" s="16" t="s">
        <v>8696</v>
      </c>
      <c r="ZE418" s="16" t="s">
        <v>843</v>
      </c>
      <c r="ZO418" s="16" t="s">
        <v>487</v>
      </c>
      <c r="ZP418" s="16" t="s">
        <v>487</v>
      </c>
      <c r="ZQ418" s="16" t="s">
        <v>486</v>
      </c>
      <c r="ZR418" s="16" t="s">
        <v>486</v>
      </c>
      <c r="ZS418" s="16" t="s">
        <v>844</v>
      </c>
      <c r="ZT418" s="16" t="s">
        <v>8705</v>
      </c>
      <c r="ZU418" s="16" t="s">
        <v>8706</v>
      </c>
      <c r="ZV418" s="16" t="s">
        <v>487</v>
      </c>
      <c r="ZW418" s="16" t="s">
        <v>844</v>
      </c>
      <c r="ZX418" s="16" t="s">
        <v>1056</v>
      </c>
      <c r="ZY418" s="16" t="s">
        <v>1056</v>
      </c>
      <c r="ZZ418" s="16" t="s">
        <v>844</v>
      </c>
      <c r="AAA418" s="16" t="s">
        <v>843</v>
      </c>
      <c r="AAB418" s="16" t="s">
        <v>843</v>
      </c>
      <c r="AAC418" s="16">
        <v>1</v>
      </c>
      <c r="AAD418" s="16" t="s">
        <v>1056</v>
      </c>
      <c r="AAE418" s="16" t="s">
        <v>843</v>
      </c>
      <c r="AAF418" s="16" t="s">
        <v>843</v>
      </c>
      <c r="AAG418" s="16" t="s">
        <v>843</v>
      </c>
      <c r="AAH418" s="16" t="s">
        <v>843</v>
      </c>
      <c r="AAI418" s="16" t="s">
        <v>844</v>
      </c>
      <c r="AAJ418" s="16" t="s">
        <v>624</v>
      </c>
      <c r="AAK418" s="16" t="s">
        <v>633</v>
      </c>
      <c r="AAL418" s="16" t="s">
        <v>904</v>
      </c>
      <c r="AAM418" s="16" t="s">
        <v>663</v>
      </c>
      <c r="AAN418" s="16" t="s">
        <v>8707</v>
      </c>
      <c r="AAO418" s="16" t="s">
        <v>1018</v>
      </c>
      <c r="AAP418" s="16" t="s">
        <v>8708</v>
      </c>
      <c r="AAS418" s="16">
        <v>10975</v>
      </c>
      <c r="AAT418" s="16" t="s">
        <v>782</v>
      </c>
      <c r="AAU418" s="16" t="s">
        <v>1068</v>
      </c>
      <c r="AAV418" s="16" t="s">
        <v>782</v>
      </c>
      <c r="AAW418" s="16" t="s">
        <v>782</v>
      </c>
      <c r="AAX418" s="16" t="s">
        <v>844</v>
      </c>
      <c r="AAY418" s="16" t="s">
        <v>8727</v>
      </c>
      <c r="AAZ418" s="16" t="s">
        <v>782</v>
      </c>
      <c r="ABA418" s="16" t="s">
        <v>783</v>
      </c>
      <c r="ABB418" s="16" t="s">
        <v>782</v>
      </c>
      <c r="ABC418" s="16" t="s">
        <v>783</v>
      </c>
      <c r="ABD418" s="16" t="s">
        <v>783</v>
      </c>
      <c r="ABE418" s="16" t="s">
        <v>783</v>
      </c>
      <c r="ABF418" s="16" t="s">
        <v>782</v>
      </c>
      <c r="ABG418" s="16" t="s">
        <v>782</v>
      </c>
      <c r="ABH418" s="16" t="s">
        <v>782</v>
      </c>
      <c r="ABI418" s="16" t="s">
        <v>782</v>
      </c>
      <c r="ABJ418" s="16" t="s">
        <v>783</v>
      </c>
      <c r="ABK418" s="16" t="s">
        <v>783</v>
      </c>
      <c r="ABL418" s="16" t="s">
        <v>8728</v>
      </c>
      <c r="ABM418" s="16" t="s">
        <v>843</v>
      </c>
      <c r="ABN418" s="16" t="s">
        <v>1033</v>
      </c>
      <c r="ABO418" s="16" t="s">
        <v>486</v>
      </c>
      <c r="ABP418" s="16" t="s">
        <v>972</v>
      </c>
      <c r="ABQ418" s="16" t="s">
        <v>4321</v>
      </c>
      <c r="ABR418" s="16" t="s">
        <v>470</v>
      </c>
      <c r="ABS418" s="16" t="s">
        <v>445</v>
      </c>
      <c r="ABT418" s="16" t="s">
        <v>8732</v>
      </c>
      <c r="ABU418" s="16" t="s">
        <v>1056</v>
      </c>
      <c r="ABV418" s="16" t="s">
        <v>487</v>
      </c>
      <c r="ABW418" s="16" t="s">
        <v>486</v>
      </c>
      <c r="ABX418" s="16" t="s">
        <v>892</v>
      </c>
      <c r="ABY418" s="16" t="s">
        <v>486</v>
      </c>
      <c r="ABZ418" s="16" t="s">
        <v>486</v>
      </c>
      <c r="ACA418" s="16" t="s">
        <v>759</v>
      </c>
      <c r="ACB418" s="16" t="s">
        <v>768</v>
      </c>
      <c r="ACC418" s="16" t="s">
        <v>737</v>
      </c>
      <c r="ACD418" s="16" t="s">
        <v>487</v>
      </c>
      <c r="ACE418" s="16" t="s">
        <v>486</v>
      </c>
      <c r="ACG418" s="16" t="s">
        <v>1014</v>
      </c>
      <c r="ACH418" s="16" t="s">
        <v>1009</v>
      </c>
      <c r="ACI418" s="16" t="s">
        <v>462</v>
      </c>
      <c r="ACJ418" s="16">
        <v>1.1910000000000001</v>
      </c>
      <c r="ACK418" s="16" t="s">
        <v>478</v>
      </c>
      <c r="ACL418" s="16" t="s">
        <v>738</v>
      </c>
      <c r="ACM418" s="16" t="s">
        <v>1188</v>
      </c>
      <c r="ACN418" s="16" t="s">
        <v>1169</v>
      </c>
      <c r="ACO418" s="16" t="s">
        <v>1856</v>
      </c>
      <c r="ACP418" s="16">
        <v>4975</v>
      </c>
      <c r="ACQ418" s="16" t="s">
        <v>1202</v>
      </c>
      <c r="ACR418" s="16" t="s">
        <v>1645</v>
      </c>
      <c r="ACS418" s="16" t="s">
        <v>669</v>
      </c>
      <c r="ACT418" s="16" t="s">
        <v>1522</v>
      </c>
      <c r="ACU418" s="16" t="s">
        <v>833</v>
      </c>
      <c r="ACV418" s="16" t="s">
        <v>8711</v>
      </c>
      <c r="ACW418" s="16" t="s">
        <v>445</v>
      </c>
      <c r="ACX418" s="16" t="s">
        <v>1914</v>
      </c>
      <c r="ACY418" s="16" t="s">
        <v>1947</v>
      </c>
      <c r="ACZ418" s="16">
        <v>1</v>
      </c>
      <c r="ADA418" s="16">
        <v>0</v>
      </c>
      <c r="ADB418" s="16">
        <v>1</v>
      </c>
      <c r="ADC418" s="16">
        <v>1</v>
      </c>
      <c r="ADD418" s="16">
        <v>1</v>
      </c>
      <c r="ADE418" s="16" t="s">
        <v>9236</v>
      </c>
      <c r="ADF418" s="16">
        <v>0</v>
      </c>
      <c r="ADG418" s="16" t="s">
        <v>486</v>
      </c>
      <c r="ADH418" s="16">
        <v>3</v>
      </c>
      <c r="ADI418" s="16" t="s">
        <v>486</v>
      </c>
      <c r="ADJ418" s="16" t="s">
        <v>1743</v>
      </c>
      <c r="ADK418" s="16" t="s">
        <v>1750</v>
      </c>
      <c r="ADL418" s="16" t="s">
        <v>1764</v>
      </c>
      <c r="ADN418" s="16" t="s">
        <v>13196</v>
      </c>
      <c r="ADO418" s="16" t="s">
        <v>13197</v>
      </c>
      <c r="ADW418" s="16" t="s">
        <v>8729</v>
      </c>
      <c r="AEB418" s="16">
        <v>8700</v>
      </c>
      <c r="AEC418" s="16" t="s">
        <v>1063</v>
      </c>
      <c r="AED418" s="16">
        <v>3658.33</v>
      </c>
      <c r="AEE418" s="16" t="s">
        <v>952</v>
      </c>
      <c r="AEH418" s="16">
        <v>4975</v>
      </c>
      <c r="AEI418" s="16">
        <v>1000</v>
      </c>
      <c r="AEJ418" s="16">
        <v>1333.33</v>
      </c>
      <c r="AEK418" s="16">
        <v>333.33</v>
      </c>
      <c r="AEN418" s="16">
        <v>166.67</v>
      </c>
      <c r="AEO418" s="16">
        <v>66.67</v>
      </c>
    </row>
    <row r="419" spans="1:822" x14ac:dyDescent="0.25">
      <c r="A419" s="30">
        <v>45835</v>
      </c>
      <c r="B419" s="16" t="s">
        <v>10884</v>
      </c>
      <c r="C419" s="16" t="s">
        <v>867</v>
      </c>
      <c r="D419" s="16" t="s">
        <v>867</v>
      </c>
      <c r="E419" s="16">
        <v>27</v>
      </c>
      <c r="F419" s="16" t="s">
        <v>8153</v>
      </c>
      <c r="G419" s="16" t="s">
        <v>4113</v>
      </c>
      <c r="I419" s="16" t="s">
        <v>4148</v>
      </c>
      <c r="Z419" s="16" t="s">
        <v>993</v>
      </c>
      <c r="AA419" s="16" t="s">
        <v>470</v>
      </c>
      <c r="AB419" s="16">
        <v>2</v>
      </c>
      <c r="AC419" s="16" t="s">
        <v>844</v>
      </c>
      <c r="AD419" s="16" t="s">
        <v>843</v>
      </c>
      <c r="AE419" s="16" t="s">
        <v>843</v>
      </c>
      <c r="AF419" s="16" t="s">
        <v>844</v>
      </c>
      <c r="AG419" s="16" t="s">
        <v>844</v>
      </c>
      <c r="AH419" s="16" t="s">
        <v>844</v>
      </c>
      <c r="AI419" s="16" t="s">
        <v>844</v>
      </c>
      <c r="AJ419" s="16" t="s">
        <v>843</v>
      </c>
      <c r="AK419" s="16" t="s">
        <v>843</v>
      </c>
      <c r="AM419" s="16" t="s">
        <v>737</v>
      </c>
      <c r="AN419" s="16" t="s">
        <v>759</v>
      </c>
      <c r="AP419" s="16" t="s">
        <v>768</v>
      </c>
      <c r="AR419" s="16" t="s">
        <v>6910</v>
      </c>
      <c r="BB419" s="16">
        <v>2</v>
      </c>
      <c r="BC419" s="16" t="s">
        <v>7875</v>
      </c>
      <c r="BE419" s="16" t="s">
        <v>5098</v>
      </c>
      <c r="BV419" s="16" t="s">
        <v>4433</v>
      </c>
      <c r="BW419" s="16" t="s">
        <v>844</v>
      </c>
      <c r="BX419" s="16" t="s">
        <v>843</v>
      </c>
      <c r="BY419" s="16" t="s">
        <v>843</v>
      </c>
      <c r="BZ419" s="16" t="s">
        <v>843</v>
      </c>
      <c r="CA419" s="16" t="s">
        <v>843</v>
      </c>
      <c r="CB419" s="16" t="s">
        <v>843</v>
      </c>
      <c r="CC419" s="16" t="s">
        <v>843</v>
      </c>
      <c r="CD419" s="16" t="s">
        <v>843</v>
      </c>
      <c r="CE419" s="16" t="s">
        <v>843</v>
      </c>
      <c r="CF419" s="16" t="s">
        <v>843</v>
      </c>
      <c r="CG419" s="16" t="s">
        <v>843</v>
      </c>
      <c r="CH419" s="16" t="s">
        <v>843</v>
      </c>
      <c r="CI419" s="16" t="s">
        <v>843</v>
      </c>
      <c r="CJ419" s="16" t="s">
        <v>843</v>
      </c>
      <c r="CK419" s="16" t="s">
        <v>843</v>
      </c>
      <c r="CP419" s="16" t="s">
        <v>865</v>
      </c>
      <c r="DX419" s="16" t="s">
        <v>867</v>
      </c>
      <c r="DY419" s="16" t="s">
        <v>867</v>
      </c>
      <c r="GC419" s="16" t="s">
        <v>5342</v>
      </c>
      <c r="GF419" s="16" t="s">
        <v>867</v>
      </c>
      <c r="GG419" s="16" t="s">
        <v>867</v>
      </c>
      <c r="GV419" s="16" t="s">
        <v>5443</v>
      </c>
      <c r="GW419" s="16" t="s">
        <v>843</v>
      </c>
      <c r="GX419" s="16" t="s">
        <v>844</v>
      </c>
      <c r="GY419" s="16" t="s">
        <v>843</v>
      </c>
      <c r="GZ419" s="16" t="s">
        <v>843</v>
      </c>
      <c r="HA419" s="16" t="s">
        <v>843</v>
      </c>
      <c r="HB419" s="16" t="s">
        <v>843</v>
      </c>
      <c r="HC419" s="16" t="s">
        <v>843</v>
      </c>
      <c r="HD419" s="16" t="s">
        <v>843</v>
      </c>
      <c r="HE419" s="16" t="s">
        <v>843</v>
      </c>
      <c r="HF419" s="16" t="s">
        <v>843</v>
      </c>
      <c r="HH419" s="16" t="s">
        <v>5456</v>
      </c>
      <c r="HK419" s="16" t="s">
        <v>865</v>
      </c>
      <c r="HM419" s="16" t="s">
        <v>865</v>
      </c>
      <c r="HZ419" s="16" t="s">
        <v>7944</v>
      </c>
      <c r="KE419" s="16" t="s">
        <v>5585</v>
      </c>
      <c r="KG419" s="16" t="s">
        <v>7018</v>
      </c>
      <c r="KH419" s="16" t="s">
        <v>7033</v>
      </c>
      <c r="KI419" s="16" t="s">
        <v>865</v>
      </c>
      <c r="LG419" s="16" t="s">
        <v>867</v>
      </c>
      <c r="LH419" s="16" t="s">
        <v>867</v>
      </c>
      <c r="LI419" s="16" t="s">
        <v>867</v>
      </c>
      <c r="LJ419" s="16" t="s">
        <v>867</v>
      </c>
      <c r="LK419" s="16" t="s">
        <v>867</v>
      </c>
      <c r="LL419" s="16" t="s">
        <v>5663</v>
      </c>
      <c r="LM419" s="16" t="s">
        <v>843</v>
      </c>
      <c r="LN419" s="16" t="s">
        <v>843</v>
      </c>
      <c r="LO419" s="16" t="s">
        <v>844</v>
      </c>
      <c r="LP419" s="16" t="s">
        <v>843</v>
      </c>
      <c r="LQ419" s="16" t="s">
        <v>843</v>
      </c>
      <c r="LR419" s="16" t="s">
        <v>843</v>
      </c>
      <c r="LS419" s="16" t="s">
        <v>843</v>
      </c>
      <c r="LT419" s="16" t="s">
        <v>843</v>
      </c>
      <c r="LU419" s="16" t="s">
        <v>843</v>
      </c>
      <c r="LV419" s="16" t="s">
        <v>843</v>
      </c>
      <c r="LW419" s="16" t="s">
        <v>843</v>
      </c>
      <c r="LX419" s="16" t="s">
        <v>843</v>
      </c>
      <c r="LY419" s="16" t="s">
        <v>843</v>
      </c>
      <c r="LZ419" s="16" t="s">
        <v>843</v>
      </c>
      <c r="MA419" s="16" t="s">
        <v>843</v>
      </c>
      <c r="MC419" s="16" t="s">
        <v>5694</v>
      </c>
      <c r="MD419" s="16" t="s">
        <v>844</v>
      </c>
      <c r="ME419" s="16" t="s">
        <v>843</v>
      </c>
      <c r="MF419" s="16" t="s">
        <v>843</v>
      </c>
      <c r="MG419" s="16" t="s">
        <v>843</v>
      </c>
      <c r="MH419" s="16" t="s">
        <v>843</v>
      </c>
      <c r="MI419" s="16" t="s">
        <v>843</v>
      </c>
      <c r="MJ419" s="16" t="s">
        <v>843</v>
      </c>
      <c r="MK419" s="16" t="s">
        <v>843</v>
      </c>
      <c r="ML419" s="16" t="s">
        <v>843</v>
      </c>
      <c r="MM419" s="16" t="s">
        <v>843</v>
      </c>
      <c r="MN419" s="16" t="s">
        <v>843</v>
      </c>
      <c r="MO419" s="16" t="s">
        <v>843</v>
      </c>
      <c r="MP419" s="16" t="s">
        <v>843</v>
      </c>
      <c r="MQ419" s="16" t="s">
        <v>843</v>
      </c>
      <c r="MR419" s="16" t="s">
        <v>843</v>
      </c>
      <c r="MS419" s="16" t="s">
        <v>843</v>
      </c>
      <c r="MT419" s="16" t="s">
        <v>843</v>
      </c>
      <c r="MU419" s="16" t="s">
        <v>843</v>
      </c>
      <c r="MV419" s="16" t="s">
        <v>843</v>
      </c>
      <c r="MX419" s="16" t="s">
        <v>5694</v>
      </c>
      <c r="MY419" s="16" t="s">
        <v>844</v>
      </c>
      <c r="MZ419" s="16" t="s">
        <v>843</v>
      </c>
      <c r="NA419" s="16" t="s">
        <v>843</v>
      </c>
      <c r="NB419" s="16" t="s">
        <v>843</v>
      </c>
      <c r="NC419" s="16" t="s">
        <v>843</v>
      </c>
      <c r="ND419" s="16" t="s">
        <v>843</v>
      </c>
      <c r="NE419" s="16" t="s">
        <v>843</v>
      </c>
      <c r="NF419" s="16" t="s">
        <v>843</v>
      </c>
      <c r="NG419" s="16" t="s">
        <v>843</v>
      </c>
      <c r="NH419" s="16" t="s">
        <v>843</v>
      </c>
      <c r="NI419" s="16" t="s">
        <v>843</v>
      </c>
      <c r="NJ419" s="16" t="s">
        <v>843</v>
      </c>
      <c r="NK419" s="16" t="s">
        <v>843</v>
      </c>
      <c r="NL419" s="16" t="s">
        <v>843</v>
      </c>
      <c r="NM419" s="16" t="s">
        <v>843</v>
      </c>
      <c r="NN419" s="16" t="s">
        <v>843</v>
      </c>
      <c r="NO419" s="16" t="s">
        <v>843</v>
      </c>
      <c r="NP419" s="16" t="s">
        <v>843</v>
      </c>
      <c r="NQ419" s="16" t="s">
        <v>843</v>
      </c>
      <c r="PC419" s="16" t="s">
        <v>865</v>
      </c>
      <c r="PD419" s="16" t="s">
        <v>865</v>
      </c>
      <c r="PY419" s="16" t="s">
        <v>867</v>
      </c>
      <c r="PZ419" s="16">
        <v>1</v>
      </c>
      <c r="QP419" s="16" t="s">
        <v>865</v>
      </c>
      <c r="QR419" s="16" t="s">
        <v>865</v>
      </c>
      <c r="QT419" s="16" t="s">
        <v>867</v>
      </c>
      <c r="QV419" s="16" t="s">
        <v>865</v>
      </c>
      <c r="QX419" s="16" t="s">
        <v>865</v>
      </c>
      <c r="RD419" s="16" t="s">
        <v>865</v>
      </c>
      <c r="RF419" s="16" t="s">
        <v>865</v>
      </c>
      <c r="RH419" s="16" t="s">
        <v>4216</v>
      </c>
      <c r="RJ419" s="16" t="s">
        <v>865</v>
      </c>
      <c r="RN419" s="16" t="s">
        <v>7720</v>
      </c>
      <c r="RP419" s="16" t="s">
        <v>867</v>
      </c>
      <c r="RR419" s="16" t="s">
        <v>867</v>
      </c>
      <c r="RT419" s="16" t="s">
        <v>867</v>
      </c>
      <c r="RV419" s="16" t="s">
        <v>7720</v>
      </c>
      <c r="RX419" s="16" t="s">
        <v>7720</v>
      </c>
      <c r="RZ419" s="16" t="s">
        <v>867</v>
      </c>
      <c r="SQ419" s="16" t="s">
        <v>867</v>
      </c>
      <c r="SS419" s="16" t="s">
        <v>7293</v>
      </c>
      <c r="ST419" s="16" t="s">
        <v>7761</v>
      </c>
      <c r="TN419" s="16">
        <v>5000</v>
      </c>
      <c r="TO419" s="16">
        <v>6000</v>
      </c>
      <c r="TP419" s="16">
        <v>1200</v>
      </c>
      <c r="TQ419" s="16">
        <v>200</v>
      </c>
      <c r="TR419" s="16">
        <v>700</v>
      </c>
      <c r="TS419" s="16">
        <v>600</v>
      </c>
      <c r="TT419" s="16">
        <v>0</v>
      </c>
      <c r="TU419" s="16">
        <v>500</v>
      </c>
      <c r="TV419" s="16">
        <v>0</v>
      </c>
      <c r="TW419" s="16">
        <v>0</v>
      </c>
      <c r="TX419" s="16">
        <v>0</v>
      </c>
      <c r="TZ419" s="16" t="s">
        <v>7367</v>
      </c>
      <c r="UA419" s="16" t="s">
        <v>5941</v>
      </c>
      <c r="UB419" s="16">
        <v>0</v>
      </c>
      <c r="UC419" s="16" t="s">
        <v>844</v>
      </c>
      <c r="UD419" s="16" t="s">
        <v>843</v>
      </c>
      <c r="UE419" s="16" t="s">
        <v>843</v>
      </c>
      <c r="UF419" s="16" t="s">
        <v>843</v>
      </c>
      <c r="UG419" s="16" t="s">
        <v>843</v>
      </c>
      <c r="UH419" s="16" t="s">
        <v>843</v>
      </c>
      <c r="UL419" s="16">
        <v>16000</v>
      </c>
      <c r="WO419" s="16" t="s">
        <v>6920</v>
      </c>
      <c r="XD419" s="16" t="s">
        <v>6975</v>
      </c>
      <c r="XE419" s="16" t="s">
        <v>843</v>
      </c>
      <c r="XF419" s="16" t="s">
        <v>843</v>
      </c>
      <c r="XG419" s="16" t="s">
        <v>844</v>
      </c>
      <c r="XH419" s="16" t="s">
        <v>843</v>
      </c>
      <c r="XI419" s="16" t="s">
        <v>843</v>
      </c>
      <c r="XJ419" s="16" t="s">
        <v>843</v>
      </c>
      <c r="XK419" s="16" t="s">
        <v>843</v>
      </c>
      <c r="XL419" s="16" t="s">
        <v>843</v>
      </c>
      <c r="XM419" s="16" t="s">
        <v>843</v>
      </c>
      <c r="XN419" s="16" t="s">
        <v>843</v>
      </c>
      <c r="XO419" s="16" t="s">
        <v>843</v>
      </c>
      <c r="XP419" s="16" t="s">
        <v>843</v>
      </c>
      <c r="XQ419" s="16" t="s">
        <v>843</v>
      </c>
      <c r="YF419" s="16" t="s">
        <v>865</v>
      </c>
      <c r="YN419" s="16" t="s">
        <v>7040</v>
      </c>
      <c r="YP419" s="16" t="s">
        <v>7990</v>
      </c>
      <c r="YR419" s="16" t="s">
        <v>10885</v>
      </c>
      <c r="YS419" s="16" t="s">
        <v>10886</v>
      </c>
      <c r="YT419" s="16" t="s">
        <v>8694</v>
      </c>
      <c r="YU419" s="16" t="s">
        <v>10887</v>
      </c>
      <c r="YV419" s="16" t="s">
        <v>8696</v>
      </c>
      <c r="YW419" s="16" t="s">
        <v>844</v>
      </c>
      <c r="YX419" s="16" t="s">
        <v>8696</v>
      </c>
      <c r="YY419" s="16" t="s">
        <v>843</v>
      </c>
      <c r="YZ419" s="16" t="s">
        <v>843</v>
      </c>
      <c r="ZA419" s="16" t="s">
        <v>843</v>
      </c>
      <c r="ZB419" s="16">
        <v>14200</v>
      </c>
      <c r="ZC419" s="16" t="s">
        <v>8926</v>
      </c>
      <c r="ZD419" s="16" t="s">
        <v>8889</v>
      </c>
      <c r="ZE419" s="16" t="s">
        <v>8735</v>
      </c>
      <c r="ZF419" s="16" t="s">
        <v>8700</v>
      </c>
      <c r="ZG419" s="16" t="s">
        <v>8723</v>
      </c>
      <c r="ZH419" s="16" t="s">
        <v>8699</v>
      </c>
      <c r="ZI419" s="16" t="s">
        <v>8754</v>
      </c>
      <c r="ZJ419" s="16" t="s">
        <v>843</v>
      </c>
      <c r="ZK419" s="16" t="s">
        <v>843</v>
      </c>
      <c r="ZL419" s="16" t="s">
        <v>8699</v>
      </c>
      <c r="ZM419" s="16" t="s">
        <v>843</v>
      </c>
      <c r="ZN419" s="16" t="s">
        <v>8703</v>
      </c>
      <c r="ZO419" s="16" t="s">
        <v>487</v>
      </c>
      <c r="ZP419" s="16" t="s">
        <v>487</v>
      </c>
      <c r="ZQ419" s="16" t="s">
        <v>487</v>
      </c>
      <c r="ZR419" s="16" t="s">
        <v>486</v>
      </c>
      <c r="ZS419" s="16" t="s">
        <v>844</v>
      </c>
      <c r="ZT419" s="16" t="s">
        <v>8705</v>
      </c>
      <c r="ZU419" s="16" t="s">
        <v>8706</v>
      </c>
      <c r="ZV419" s="16" t="s">
        <v>487</v>
      </c>
      <c r="ZW419" s="16" t="s">
        <v>843</v>
      </c>
      <c r="ZX419" s="16" t="s">
        <v>1056</v>
      </c>
      <c r="ZY419" s="16" t="s">
        <v>844</v>
      </c>
      <c r="ZZ419" s="16" t="s">
        <v>844</v>
      </c>
      <c r="AAA419" s="16" t="s">
        <v>843</v>
      </c>
      <c r="AAB419" s="16" t="s">
        <v>843</v>
      </c>
      <c r="AAC419" s="16">
        <v>2</v>
      </c>
      <c r="AAD419" s="16" t="s">
        <v>844</v>
      </c>
      <c r="AAE419" s="16" t="s">
        <v>844</v>
      </c>
      <c r="AAF419" s="16" t="s">
        <v>843</v>
      </c>
      <c r="AAG419" s="16" t="s">
        <v>843</v>
      </c>
      <c r="AAH419" s="16" t="s">
        <v>843</v>
      </c>
      <c r="AAI419" s="16" t="s">
        <v>843</v>
      </c>
      <c r="AAJ419" s="16" t="s">
        <v>600</v>
      </c>
      <c r="AAK419" s="16" t="s">
        <v>655</v>
      </c>
      <c r="AAL419" s="16" t="s">
        <v>905</v>
      </c>
      <c r="AAM419" s="16" t="s">
        <v>663</v>
      </c>
      <c r="AAN419" s="16" t="s">
        <v>8707</v>
      </c>
      <c r="AAO419" s="16" t="s">
        <v>1018</v>
      </c>
      <c r="AAP419" s="16" t="s">
        <v>8708</v>
      </c>
      <c r="AAS419" s="16">
        <v>16000</v>
      </c>
      <c r="AAT419" s="16" t="s">
        <v>782</v>
      </c>
      <c r="AAU419" s="16" t="s">
        <v>782</v>
      </c>
      <c r="AAW419" s="16" t="s">
        <v>782</v>
      </c>
      <c r="AAX419" s="16" t="s">
        <v>843</v>
      </c>
      <c r="AAY419" s="16" t="s">
        <v>8710</v>
      </c>
      <c r="AAZ419" s="16" t="s">
        <v>782</v>
      </c>
      <c r="ABA419" s="16" t="s">
        <v>783</v>
      </c>
      <c r="ABB419" s="16" t="s">
        <v>783</v>
      </c>
      <c r="ABC419" s="16" t="s">
        <v>783</v>
      </c>
      <c r="ABD419" s="16" t="s">
        <v>783</v>
      </c>
      <c r="ABE419" s="16" t="s">
        <v>783</v>
      </c>
      <c r="ABF419" s="16" t="s">
        <v>782</v>
      </c>
      <c r="ABG419" s="16" t="s">
        <v>782</v>
      </c>
      <c r="ABH419" s="16" t="s">
        <v>782</v>
      </c>
      <c r="ABI419" s="16" t="s">
        <v>783</v>
      </c>
      <c r="ABJ419" s="16" t="s">
        <v>783</v>
      </c>
      <c r="ABK419" s="16" t="s">
        <v>782</v>
      </c>
      <c r="ABL419" s="16" t="s">
        <v>8728</v>
      </c>
      <c r="ABM419" s="16" t="s">
        <v>843</v>
      </c>
      <c r="ABN419" s="16" t="s">
        <v>1033</v>
      </c>
      <c r="ABO419" s="16" t="s">
        <v>486</v>
      </c>
      <c r="ABP419" s="16" t="s">
        <v>972</v>
      </c>
      <c r="ABQ419" s="16" t="s">
        <v>4324</v>
      </c>
      <c r="ABR419" s="16" t="s">
        <v>470</v>
      </c>
      <c r="ABS419" s="16" t="s">
        <v>445</v>
      </c>
      <c r="ABT419" s="16" t="s">
        <v>1056</v>
      </c>
      <c r="ABU419" s="16" t="s">
        <v>1056</v>
      </c>
      <c r="ABV419" s="16" t="s">
        <v>487</v>
      </c>
      <c r="ABW419" s="16" t="s">
        <v>487</v>
      </c>
      <c r="ABX419" s="16" t="s">
        <v>894</v>
      </c>
      <c r="ABY419" s="16" t="s">
        <v>486</v>
      </c>
      <c r="ABZ419" s="16" t="s">
        <v>486</v>
      </c>
      <c r="ACA419" s="16" t="s">
        <v>759</v>
      </c>
      <c r="ACB419" s="16" t="s">
        <v>768</v>
      </c>
      <c r="ACC419" s="16" t="s">
        <v>737</v>
      </c>
      <c r="ACD419" s="16" t="s">
        <v>487</v>
      </c>
      <c r="ACE419" s="16" t="s">
        <v>486</v>
      </c>
      <c r="ACG419" s="16" t="s">
        <v>1014</v>
      </c>
      <c r="ACH419" s="16" t="s">
        <v>1009</v>
      </c>
      <c r="ACI419" s="16" t="s">
        <v>462</v>
      </c>
      <c r="ACJ419" s="16">
        <v>1.1910000000000001</v>
      </c>
      <c r="ACK419" s="16" t="s">
        <v>478</v>
      </c>
      <c r="ACL419" s="16" t="s">
        <v>738</v>
      </c>
      <c r="ACM419" s="16" t="s">
        <v>1188</v>
      </c>
      <c r="ACN419" s="16" t="s">
        <v>1169</v>
      </c>
      <c r="ACO419" s="16" t="s">
        <v>1856</v>
      </c>
      <c r="ACQ419" s="16" t="s">
        <v>1202</v>
      </c>
      <c r="ACR419" s="16" t="s">
        <v>1645</v>
      </c>
      <c r="ACS419" s="16" t="s">
        <v>676</v>
      </c>
      <c r="ACT419" s="16" t="s">
        <v>1522</v>
      </c>
      <c r="ACU419" s="16" t="s">
        <v>831</v>
      </c>
      <c r="ACV419" s="16" t="s">
        <v>8756</v>
      </c>
      <c r="ACW419" s="16" t="s">
        <v>445</v>
      </c>
      <c r="ACX419" s="16" t="s">
        <v>1914</v>
      </c>
      <c r="ACY419" s="16" t="s">
        <v>1947</v>
      </c>
      <c r="ACZ419" s="16">
        <v>1</v>
      </c>
      <c r="ADA419" s="16">
        <v>1</v>
      </c>
      <c r="ADB419" s="16">
        <v>1</v>
      </c>
      <c r="ADC419" s="16">
        <v>1</v>
      </c>
      <c r="ADD419" s="16">
        <v>1</v>
      </c>
      <c r="ADE419" s="16" t="s">
        <v>8712</v>
      </c>
      <c r="ADF419" s="16">
        <v>0</v>
      </c>
      <c r="ADG419" s="16" t="s">
        <v>486</v>
      </c>
      <c r="ADH419" s="16">
        <v>1</v>
      </c>
      <c r="ADI419" s="16" t="s">
        <v>1553</v>
      </c>
      <c r="ADJ419" s="16" t="s">
        <v>1744</v>
      </c>
      <c r="ADK419" s="16" t="s">
        <v>1750</v>
      </c>
      <c r="ADL419" s="16" t="s">
        <v>1761</v>
      </c>
      <c r="ADM419" s="16" t="s">
        <v>13195</v>
      </c>
      <c r="ADN419" s="16" t="s">
        <v>1764</v>
      </c>
      <c r="ADO419" s="16" t="s">
        <v>1767</v>
      </c>
      <c r="ADP419" s="16" t="s">
        <v>13196</v>
      </c>
      <c r="ADQ419" s="16" t="s">
        <v>13194</v>
      </c>
      <c r="ADR419" s="16" t="s">
        <v>13194</v>
      </c>
      <c r="ADS419" s="16" t="s">
        <v>13194</v>
      </c>
      <c r="ADY419" s="16" t="s">
        <v>1059</v>
      </c>
      <c r="AEB419" s="16">
        <v>14200</v>
      </c>
      <c r="AEC419" s="16" t="s">
        <v>1059</v>
      </c>
      <c r="AED419" s="16">
        <v>8000</v>
      </c>
      <c r="AEE419" s="16" t="s">
        <v>952</v>
      </c>
      <c r="AEI419" s="16">
        <v>2500</v>
      </c>
      <c r="AEJ419" s="16">
        <v>3000</v>
      </c>
      <c r="AEK419" s="16">
        <v>600</v>
      </c>
      <c r="AEL419" s="16">
        <v>100</v>
      </c>
      <c r="AEN419" s="16">
        <v>350</v>
      </c>
      <c r="AEO419" s="16">
        <v>300</v>
      </c>
      <c r="AEP419" s="16">
        <v>250</v>
      </c>
    </row>
    <row r="420" spans="1:822" x14ac:dyDescent="0.25">
      <c r="A420" s="30">
        <v>45835</v>
      </c>
      <c r="B420" s="16" t="s">
        <v>10888</v>
      </c>
      <c r="C420" s="16" t="s">
        <v>867</v>
      </c>
      <c r="D420" s="16" t="s">
        <v>867</v>
      </c>
      <c r="E420" s="16">
        <v>70</v>
      </c>
      <c r="F420" s="16" t="s">
        <v>8153</v>
      </c>
      <c r="G420" s="16" t="s">
        <v>4113</v>
      </c>
      <c r="I420" s="16" t="s">
        <v>4174</v>
      </c>
      <c r="Z420" s="16" t="s">
        <v>993</v>
      </c>
      <c r="AA420" s="16" t="s">
        <v>474</v>
      </c>
      <c r="AB420" s="16">
        <v>1</v>
      </c>
      <c r="AC420" s="16" t="s">
        <v>843</v>
      </c>
      <c r="AD420" s="16" t="s">
        <v>843</v>
      </c>
      <c r="AE420" s="16" t="s">
        <v>843</v>
      </c>
      <c r="AF420" s="16" t="s">
        <v>843</v>
      </c>
      <c r="AG420" s="16" t="s">
        <v>844</v>
      </c>
      <c r="AH420" s="16" t="s">
        <v>843</v>
      </c>
      <c r="AI420" s="16" t="s">
        <v>844</v>
      </c>
      <c r="AJ420" s="16" t="s">
        <v>843</v>
      </c>
      <c r="AK420" s="16" t="s">
        <v>843</v>
      </c>
      <c r="AM420" s="16" t="s">
        <v>737</v>
      </c>
      <c r="AN420" s="16" t="s">
        <v>761</v>
      </c>
      <c r="AP420" s="16" t="s">
        <v>774</v>
      </c>
      <c r="AR420" s="16" t="s">
        <v>6907</v>
      </c>
      <c r="BB420" s="16">
        <v>1</v>
      </c>
      <c r="BC420" s="16" t="s">
        <v>7878</v>
      </c>
      <c r="BE420" s="16" t="s">
        <v>5101</v>
      </c>
      <c r="BV420" s="16" t="s">
        <v>4433</v>
      </c>
      <c r="BW420" s="16" t="s">
        <v>844</v>
      </c>
      <c r="BX420" s="16" t="s">
        <v>843</v>
      </c>
      <c r="BY420" s="16" t="s">
        <v>843</v>
      </c>
      <c r="BZ420" s="16" t="s">
        <v>843</v>
      </c>
      <c r="CA420" s="16" t="s">
        <v>843</v>
      </c>
      <c r="CB420" s="16" t="s">
        <v>843</v>
      </c>
      <c r="CC420" s="16" t="s">
        <v>843</v>
      </c>
      <c r="CD420" s="16" t="s">
        <v>843</v>
      </c>
      <c r="CE420" s="16" t="s">
        <v>843</v>
      </c>
      <c r="CF420" s="16" t="s">
        <v>843</v>
      </c>
      <c r="CG420" s="16" t="s">
        <v>843</v>
      </c>
      <c r="CH420" s="16" t="s">
        <v>843</v>
      </c>
      <c r="CI420" s="16" t="s">
        <v>843</v>
      </c>
      <c r="CJ420" s="16" t="s">
        <v>843</v>
      </c>
      <c r="CK420" s="16" t="s">
        <v>843</v>
      </c>
      <c r="CP420" s="16" t="s">
        <v>867</v>
      </c>
      <c r="CQ420" s="16" t="s">
        <v>9044</v>
      </c>
      <c r="CR420" s="16" t="s">
        <v>844</v>
      </c>
      <c r="CS420" s="16" t="s">
        <v>844</v>
      </c>
      <c r="CT420" s="16" t="s">
        <v>843</v>
      </c>
      <c r="CU420" s="16" t="s">
        <v>843</v>
      </c>
      <c r="CV420" s="16" t="s">
        <v>843</v>
      </c>
      <c r="CW420" s="16" t="s">
        <v>843</v>
      </c>
      <c r="CX420" s="16" t="s">
        <v>843</v>
      </c>
      <c r="CY420" s="16" t="s">
        <v>843</v>
      </c>
      <c r="CZ420" s="16" t="s">
        <v>843</v>
      </c>
      <c r="DA420" s="16" t="s">
        <v>5184</v>
      </c>
      <c r="DX420" s="16" t="s">
        <v>867</v>
      </c>
      <c r="DY420" s="16" t="s">
        <v>867</v>
      </c>
      <c r="GC420" s="16" t="s">
        <v>5342</v>
      </c>
      <c r="GF420" s="16" t="s">
        <v>6818</v>
      </c>
      <c r="GG420" s="16" t="s">
        <v>867</v>
      </c>
      <c r="GV420" s="16" t="s">
        <v>5449</v>
      </c>
      <c r="GW420" s="16" t="s">
        <v>843</v>
      </c>
      <c r="GX420" s="16" t="s">
        <v>843</v>
      </c>
      <c r="GY420" s="16" t="s">
        <v>843</v>
      </c>
      <c r="GZ420" s="16" t="s">
        <v>844</v>
      </c>
      <c r="HA420" s="16" t="s">
        <v>843</v>
      </c>
      <c r="HB420" s="16" t="s">
        <v>843</v>
      </c>
      <c r="HC420" s="16" t="s">
        <v>843</v>
      </c>
      <c r="HD420" s="16" t="s">
        <v>843</v>
      </c>
      <c r="HE420" s="16" t="s">
        <v>843</v>
      </c>
      <c r="HF420" s="16" t="s">
        <v>843</v>
      </c>
      <c r="HH420" s="16" t="s">
        <v>5456</v>
      </c>
      <c r="HK420" s="16" t="s">
        <v>865</v>
      </c>
      <c r="HM420" s="16" t="s">
        <v>865</v>
      </c>
      <c r="HZ420" s="16" t="s">
        <v>7944</v>
      </c>
      <c r="KE420" s="16" t="s">
        <v>5582</v>
      </c>
      <c r="KG420" s="16" t="s">
        <v>7015</v>
      </c>
      <c r="KH420" s="16" t="s">
        <v>7033</v>
      </c>
      <c r="KI420" s="16" t="s">
        <v>865</v>
      </c>
      <c r="LG420" s="16" t="s">
        <v>867</v>
      </c>
      <c r="LH420" s="16" t="s">
        <v>867</v>
      </c>
      <c r="LI420" s="16" t="s">
        <v>867</v>
      </c>
      <c r="LJ420" s="16" t="s">
        <v>867</v>
      </c>
      <c r="LK420" s="16" t="s">
        <v>867</v>
      </c>
      <c r="LL420" s="16" t="s">
        <v>864</v>
      </c>
      <c r="LM420" s="16" t="s">
        <v>843</v>
      </c>
      <c r="LN420" s="16" t="s">
        <v>843</v>
      </c>
      <c r="LO420" s="16" t="s">
        <v>843</v>
      </c>
      <c r="LP420" s="16" t="s">
        <v>843</v>
      </c>
      <c r="LQ420" s="16" t="s">
        <v>843</v>
      </c>
      <c r="LR420" s="16" t="s">
        <v>843</v>
      </c>
      <c r="LS420" s="16" t="s">
        <v>843</v>
      </c>
      <c r="LT420" s="16" t="s">
        <v>843</v>
      </c>
      <c r="LU420" s="16" t="s">
        <v>843</v>
      </c>
      <c r="LV420" s="16" t="s">
        <v>843</v>
      </c>
      <c r="LW420" s="16" t="s">
        <v>843</v>
      </c>
      <c r="LX420" s="16" t="s">
        <v>843</v>
      </c>
      <c r="LY420" s="16" t="s">
        <v>843</v>
      </c>
      <c r="LZ420" s="16" t="s">
        <v>844</v>
      </c>
      <c r="MA420" s="16" t="s">
        <v>843</v>
      </c>
      <c r="MX420" s="16" t="s">
        <v>5694</v>
      </c>
      <c r="MY420" s="16" t="s">
        <v>844</v>
      </c>
      <c r="MZ420" s="16" t="s">
        <v>843</v>
      </c>
      <c r="NA420" s="16" t="s">
        <v>843</v>
      </c>
      <c r="NB420" s="16" t="s">
        <v>843</v>
      </c>
      <c r="NC420" s="16" t="s">
        <v>843</v>
      </c>
      <c r="ND420" s="16" t="s">
        <v>843</v>
      </c>
      <c r="NE420" s="16" t="s">
        <v>843</v>
      </c>
      <c r="NF420" s="16" t="s">
        <v>843</v>
      </c>
      <c r="NG420" s="16" t="s">
        <v>843</v>
      </c>
      <c r="NH420" s="16" t="s">
        <v>843</v>
      </c>
      <c r="NI420" s="16" t="s">
        <v>843</v>
      </c>
      <c r="NJ420" s="16" t="s">
        <v>843</v>
      </c>
      <c r="NK420" s="16" t="s">
        <v>843</v>
      </c>
      <c r="NL420" s="16" t="s">
        <v>843</v>
      </c>
      <c r="NM420" s="16" t="s">
        <v>843</v>
      </c>
      <c r="NN420" s="16" t="s">
        <v>843</v>
      </c>
      <c r="NO420" s="16" t="s">
        <v>843</v>
      </c>
      <c r="NP420" s="16" t="s">
        <v>843</v>
      </c>
      <c r="NQ420" s="16" t="s">
        <v>843</v>
      </c>
      <c r="PC420" s="16" t="s">
        <v>865</v>
      </c>
      <c r="PD420" s="16" t="s">
        <v>865</v>
      </c>
      <c r="PY420" s="16" t="s">
        <v>865</v>
      </c>
      <c r="QP420" s="16" t="s">
        <v>865</v>
      </c>
      <c r="QR420" s="16" t="s">
        <v>865</v>
      </c>
      <c r="QT420" s="16" t="s">
        <v>867</v>
      </c>
      <c r="QV420" s="16" t="s">
        <v>865</v>
      </c>
      <c r="QX420" s="16" t="s">
        <v>865</v>
      </c>
      <c r="QY420" s="16" t="s">
        <v>867</v>
      </c>
      <c r="RD420" s="16" t="s">
        <v>865</v>
      </c>
      <c r="RF420" s="16" t="s">
        <v>865</v>
      </c>
      <c r="RH420" s="16" t="s">
        <v>865</v>
      </c>
      <c r="RJ420" s="16" t="s">
        <v>865</v>
      </c>
      <c r="RN420" s="16" t="s">
        <v>7724</v>
      </c>
      <c r="RP420" s="16" t="s">
        <v>867</v>
      </c>
      <c r="RR420" s="16" t="s">
        <v>7720</v>
      </c>
      <c r="RT420" s="16" t="s">
        <v>7720</v>
      </c>
      <c r="RV420" s="16" t="s">
        <v>7724</v>
      </c>
      <c r="RX420" s="16" t="s">
        <v>7724</v>
      </c>
      <c r="RZ420" s="16" t="s">
        <v>7724</v>
      </c>
      <c r="SQ420" s="16" t="s">
        <v>865</v>
      </c>
      <c r="SS420" s="16" t="s">
        <v>7308</v>
      </c>
      <c r="ST420" s="16" t="s">
        <v>7761</v>
      </c>
      <c r="TN420" s="16">
        <v>1800</v>
      </c>
      <c r="TO420" s="16">
        <v>0</v>
      </c>
      <c r="TP420" s="16">
        <v>800</v>
      </c>
      <c r="TQ420" s="16">
        <v>1000</v>
      </c>
      <c r="TR420" s="16">
        <v>300</v>
      </c>
      <c r="TS420" s="16">
        <v>50</v>
      </c>
      <c r="TT420" s="16">
        <v>0</v>
      </c>
      <c r="TV420" s="16">
        <v>600</v>
      </c>
      <c r="TW420" s="16">
        <v>0</v>
      </c>
      <c r="TZ420" s="16" t="s">
        <v>7364</v>
      </c>
      <c r="UA420" s="16" t="s">
        <v>8715</v>
      </c>
      <c r="UB420" s="16">
        <v>0</v>
      </c>
      <c r="UC420" s="16" t="s">
        <v>843</v>
      </c>
      <c r="UD420" s="16" t="s">
        <v>843</v>
      </c>
      <c r="UE420" s="16" t="s">
        <v>844</v>
      </c>
      <c r="UF420" s="16" t="s">
        <v>844</v>
      </c>
      <c r="UG420" s="16" t="s">
        <v>843</v>
      </c>
      <c r="UH420" s="16" t="s">
        <v>843</v>
      </c>
      <c r="VK420" s="16" t="s">
        <v>6102</v>
      </c>
      <c r="VL420" s="16" t="s">
        <v>843</v>
      </c>
      <c r="VM420" s="16" t="s">
        <v>843</v>
      </c>
      <c r="VN420" s="16" t="s">
        <v>843</v>
      </c>
      <c r="VO420" s="16" t="s">
        <v>843</v>
      </c>
      <c r="VP420" s="16" t="s">
        <v>844</v>
      </c>
      <c r="VQ420" s="16" t="s">
        <v>843</v>
      </c>
      <c r="VR420" s="16" t="s">
        <v>843</v>
      </c>
      <c r="VS420" s="16" t="s">
        <v>843</v>
      </c>
      <c r="VT420" s="16" t="s">
        <v>843</v>
      </c>
      <c r="VV420" s="16">
        <v>2300</v>
      </c>
      <c r="VX420" s="16" t="s">
        <v>6028</v>
      </c>
      <c r="VY420" s="16" t="s">
        <v>844</v>
      </c>
      <c r="VZ420" s="16" t="s">
        <v>843</v>
      </c>
      <c r="WA420" s="16" t="s">
        <v>843</v>
      </c>
      <c r="WB420" s="16" t="s">
        <v>843</v>
      </c>
      <c r="WC420" s="16" t="s">
        <v>843</v>
      </c>
      <c r="WD420" s="16" t="s">
        <v>843</v>
      </c>
      <c r="WE420" s="16" t="s">
        <v>843</v>
      </c>
      <c r="WF420" s="16" t="s">
        <v>843</v>
      </c>
      <c r="WH420" s="16">
        <v>1625</v>
      </c>
      <c r="WO420" s="16" t="s">
        <v>6926</v>
      </c>
      <c r="YN420" s="16" t="s">
        <v>7040</v>
      </c>
      <c r="YP420" s="16" t="s">
        <v>7990</v>
      </c>
      <c r="YR420" s="16" t="s">
        <v>10889</v>
      </c>
      <c r="YS420" s="16" t="s">
        <v>10890</v>
      </c>
      <c r="YT420" s="16" t="s">
        <v>8694</v>
      </c>
      <c r="YU420" s="16" t="s">
        <v>10891</v>
      </c>
      <c r="YV420" s="16" t="s">
        <v>8696</v>
      </c>
      <c r="YW420" s="16" t="s">
        <v>844</v>
      </c>
      <c r="YX420" s="16" t="s">
        <v>8696</v>
      </c>
      <c r="YY420" s="16" t="s">
        <v>8718</v>
      </c>
      <c r="YZ420" s="16" t="s">
        <v>843</v>
      </c>
      <c r="ZB420" s="16">
        <v>4050</v>
      </c>
      <c r="ZC420" s="16" t="s">
        <v>8906</v>
      </c>
      <c r="ZD420" s="16" t="s">
        <v>843</v>
      </c>
      <c r="ZE420" s="16" t="s">
        <v>8901</v>
      </c>
      <c r="ZF420" s="16" t="s">
        <v>9054</v>
      </c>
      <c r="ZG420" s="16" t="s">
        <v>8865</v>
      </c>
      <c r="ZH420" s="16" t="s">
        <v>8700</v>
      </c>
      <c r="ZI420" s="16" t="s">
        <v>9553</v>
      </c>
      <c r="ZK420" s="16" t="s">
        <v>843</v>
      </c>
      <c r="ZM420" s="16" t="s">
        <v>843</v>
      </c>
      <c r="ZN420" s="16" t="s">
        <v>8742</v>
      </c>
      <c r="ZO420" s="16" t="s">
        <v>487</v>
      </c>
      <c r="ZP420" s="16" t="s">
        <v>487</v>
      </c>
      <c r="ZQ420" s="16" t="s">
        <v>486</v>
      </c>
      <c r="ZR420" s="16" t="s">
        <v>486</v>
      </c>
      <c r="ZS420" s="16" t="s">
        <v>844</v>
      </c>
      <c r="ZT420" s="16" t="s">
        <v>8705</v>
      </c>
      <c r="ZU420" s="16" t="s">
        <v>8706</v>
      </c>
      <c r="ZV420" s="16" t="s">
        <v>487</v>
      </c>
      <c r="ZW420" s="16" t="s">
        <v>843</v>
      </c>
      <c r="ZX420" s="16" t="s">
        <v>843</v>
      </c>
      <c r="ZY420" s="16" t="s">
        <v>843</v>
      </c>
      <c r="ZZ420" s="16" t="s">
        <v>844</v>
      </c>
      <c r="AAA420" s="16" t="s">
        <v>844</v>
      </c>
      <c r="AAB420" s="16" t="s">
        <v>843</v>
      </c>
      <c r="AAC420" s="16">
        <v>0</v>
      </c>
      <c r="AAD420" s="16" t="s">
        <v>843</v>
      </c>
      <c r="AAE420" s="16" t="s">
        <v>844</v>
      </c>
      <c r="AAF420" s="16" t="s">
        <v>843</v>
      </c>
      <c r="AAG420" s="16" t="s">
        <v>843</v>
      </c>
      <c r="AAH420" s="16" t="s">
        <v>843</v>
      </c>
      <c r="AAI420" s="16" t="s">
        <v>843</v>
      </c>
      <c r="AAJ420" s="16" t="s">
        <v>606</v>
      </c>
      <c r="AAK420" s="16" t="s">
        <v>645</v>
      </c>
      <c r="AAL420" s="16" t="s">
        <v>905</v>
      </c>
      <c r="AAM420" s="16" t="s">
        <v>663</v>
      </c>
      <c r="AAN420" s="16" t="s">
        <v>8707</v>
      </c>
      <c r="AAO420" s="16" t="s">
        <v>1019</v>
      </c>
      <c r="AAP420" s="16" t="s">
        <v>8708</v>
      </c>
      <c r="AAQ420" s="16" t="s">
        <v>9212</v>
      </c>
      <c r="AAS420" s="16">
        <v>2704.81</v>
      </c>
      <c r="AAT420" s="16" t="s">
        <v>782</v>
      </c>
      <c r="AAU420" s="16" t="s">
        <v>782</v>
      </c>
      <c r="AAV420" s="16" t="s">
        <v>782</v>
      </c>
      <c r="AAW420" s="16" t="s">
        <v>782</v>
      </c>
      <c r="AAX420" s="16" t="s">
        <v>843</v>
      </c>
      <c r="AAY420" s="16" t="s">
        <v>8710</v>
      </c>
      <c r="AAZ420" s="16" t="s">
        <v>782</v>
      </c>
      <c r="ABA420" s="16" t="s">
        <v>783</v>
      </c>
      <c r="ABB420" s="16" t="s">
        <v>783</v>
      </c>
      <c r="ABC420" s="16" t="s">
        <v>783</v>
      </c>
      <c r="ABD420" s="16" t="s">
        <v>782</v>
      </c>
      <c r="ABE420" s="16" t="s">
        <v>783</v>
      </c>
      <c r="ABF420" s="16" t="s">
        <v>782</v>
      </c>
      <c r="ABG420" s="16" t="s">
        <v>783</v>
      </c>
      <c r="ABH420" s="16" t="s">
        <v>783</v>
      </c>
      <c r="ABI420" s="16" t="s">
        <v>782</v>
      </c>
      <c r="ABJ420" s="16" t="s">
        <v>782</v>
      </c>
      <c r="ABK420" s="16" t="s">
        <v>782</v>
      </c>
      <c r="ABL420" s="16" t="s">
        <v>8769</v>
      </c>
      <c r="ABM420" s="16" t="s">
        <v>843</v>
      </c>
      <c r="ABN420" s="16" t="s">
        <v>1034</v>
      </c>
      <c r="ABO420" s="16" t="s">
        <v>486</v>
      </c>
      <c r="ABP420" s="16" t="s">
        <v>972</v>
      </c>
      <c r="ABQ420" s="16" t="s">
        <v>4324</v>
      </c>
      <c r="ABR420" s="16" t="s">
        <v>474</v>
      </c>
      <c r="ABS420" s="16" t="s">
        <v>457</v>
      </c>
      <c r="ABT420" s="16" t="s">
        <v>844</v>
      </c>
      <c r="ABU420" s="16" t="s">
        <v>844</v>
      </c>
      <c r="ABV420" s="16" t="s">
        <v>486</v>
      </c>
      <c r="ABW420" s="16" t="s">
        <v>487</v>
      </c>
      <c r="ABX420" s="16" t="s">
        <v>893</v>
      </c>
      <c r="ABY420" s="16" t="s">
        <v>486</v>
      </c>
      <c r="ABZ420" s="16" t="s">
        <v>486</v>
      </c>
      <c r="ACA420" s="16" t="s">
        <v>761</v>
      </c>
      <c r="ACB420" s="16" t="s">
        <v>774</v>
      </c>
      <c r="ACC420" s="16" t="s">
        <v>737</v>
      </c>
      <c r="ACD420" s="16" t="s">
        <v>486</v>
      </c>
      <c r="ACE420" s="16" t="s">
        <v>486</v>
      </c>
      <c r="ACG420" s="16" t="s">
        <v>1014</v>
      </c>
      <c r="ACH420" s="16" t="s">
        <v>1009</v>
      </c>
      <c r="ACI420" s="16" t="s">
        <v>462</v>
      </c>
      <c r="ACJ420" s="16">
        <v>1.1910000000000001</v>
      </c>
      <c r="ACK420" s="16" t="s">
        <v>478</v>
      </c>
      <c r="ACL420" s="16" t="s">
        <v>740</v>
      </c>
      <c r="ACM420" s="16" t="s">
        <v>1193</v>
      </c>
      <c r="ACN420" s="16" t="s">
        <v>1169</v>
      </c>
      <c r="ACO420" s="16" t="s">
        <v>1856</v>
      </c>
      <c r="ACP420" s="16">
        <v>1625</v>
      </c>
      <c r="ACQ420" s="16" t="s">
        <v>1201</v>
      </c>
      <c r="ACR420" s="16" t="s">
        <v>1644</v>
      </c>
      <c r="ACS420" s="16" t="s">
        <v>686</v>
      </c>
      <c r="ACT420" s="16" t="s">
        <v>1522</v>
      </c>
      <c r="ACU420" s="16" t="s">
        <v>833</v>
      </c>
      <c r="ACV420" s="16" t="s">
        <v>8711</v>
      </c>
      <c r="ACW420" s="16" t="s">
        <v>878</v>
      </c>
      <c r="ACX420" s="16" t="s">
        <v>1916</v>
      </c>
      <c r="ACY420" s="16" t="s">
        <v>1949</v>
      </c>
      <c r="ACZ420" s="16">
        <v>1</v>
      </c>
      <c r="ADA420" s="16">
        <v>1</v>
      </c>
      <c r="ADB420" s="16">
        <v>1</v>
      </c>
      <c r="ADC420" s="16">
        <v>1</v>
      </c>
      <c r="ADD420" s="16">
        <v>1</v>
      </c>
      <c r="ADE420" s="16" t="s">
        <v>8712</v>
      </c>
      <c r="ADF420" s="16">
        <v>0</v>
      </c>
      <c r="ADG420" s="16" t="s">
        <v>486</v>
      </c>
      <c r="ADH420" s="16">
        <v>1</v>
      </c>
      <c r="ADI420" s="16" t="s">
        <v>486</v>
      </c>
      <c r="ADJ420" s="16" t="s">
        <v>1743</v>
      </c>
      <c r="ADK420" s="16" t="s">
        <v>13194</v>
      </c>
      <c r="ADL420" s="16" t="s">
        <v>1764</v>
      </c>
      <c r="ADM420" s="16" t="s">
        <v>13195</v>
      </c>
      <c r="ADN420" s="16" t="s">
        <v>13196</v>
      </c>
      <c r="ADO420" s="16" t="s">
        <v>13197</v>
      </c>
      <c r="ADQ420" s="16" t="s">
        <v>1751</v>
      </c>
      <c r="ADR420" s="16" t="s">
        <v>13194</v>
      </c>
      <c r="ADU420" s="16" t="s">
        <v>1763</v>
      </c>
      <c r="ADW420" s="16" t="s">
        <v>13199</v>
      </c>
      <c r="ADY420" s="16" t="s">
        <v>1062</v>
      </c>
      <c r="AEA420" s="16">
        <v>4050</v>
      </c>
      <c r="AEC420" s="16" t="s">
        <v>1058</v>
      </c>
      <c r="AED420" s="16">
        <v>2704.81</v>
      </c>
      <c r="AEE420" s="16" t="s">
        <v>952</v>
      </c>
      <c r="AEG420" s="16">
        <v>3925</v>
      </c>
      <c r="AEI420" s="16">
        <v>1800</v>
      </c>
      <c r="AEK420" s="16">
        <v>800</v>
      </c>
      <c r="AEL420" s="16">
        <v>1000</v>
      </c>
      <c r="AEM420" s="16">
        <v>600</v>
      </c>
      <c r="AEN420" s="16">
        <v>300</v>
      </c>
      <c r="AEO420" s="16">
        <v>50</v>
      </c>
    </row>
    <row r="421" spans="1:822" x14ac:dyDescent="0.25">
      <c r="A421" s="30">
        <v>45838</v>
      </c>
      <c r="B421" s="16" t="s">
        <v>10892</v>
      </c>
      <c r="C421" s="16" t="s">
        <v>867</v>
      </c>
      <c r="D421" s="16" t="s">
        <v>867</v>
      </c>
      <c r="E421" s="16">
        <v>33</v>
      </c>
      <c r="F421" s="16" t="s">
        <v>8153</v>
      </c>
      <c r="G421" s="16" t="s">
        <v>4113</v>
      </c>
      <c r="I421" s="16" t="s">
        <v>4148</v>
      </c>
      <c r="Z421" s="16" t="s">
        <v>993</v>
      </c>
      <c r="AA421" s="16" t="s">
        <v>470</v>
      </c>
      <c r="AB421" s="16">
        <v>3</v>
      </c>
      <c r="AC421" s="16" t="s">
        <v>844</v>
      </c>
      <c r="AD421" s="16" t="s">
        <v>844</v>
      </c>
      <c r="AE421" s="16" t="s">
        <v>843</v>
      </c>
      <c r="AF421" s="16" t="s">
        <v>844</v>
      </c>
      <c r="AG421" s="16" t="s">
        <v>844</v>
      </c>
      <c r="AH421" s="16" t="s">
        <v>1056</v>
      </c>
      <c r="AI421" s="16" t="s">
        <v>844</v>
      </c>
      <c r="AJ421" s="16" t="s">
        <v>843</v>
      </c>
      <c r="AK421" s="16" t="s">
        <v>843</v>
      </c>
      <c r="AM421" s="16" t="s">
        <v>737</v>
      </c>
      <c r="AN421" s="16" t="s">
        <v>759</v>
      </c>
      <c r="AP421" s="16" t="s">
        <v>768</v>
      </c>
      <c r="AR421" s="16" t="s">
        <v>6910</v>
      </c>
      <c r="BB421" s="16">
        <v>2</v>
      </c>
      <c r="BC421" s="16" t="s">
        <v>7878</v>
      </c>
      <c r="BE421" s="16" t="s">
        <v>5098</v>
      </c>
      <c r="BV421" s="16" t="s">
        <v>4433</v>
      </c>
      <c r="BW421" s="16" t="s">
        <v>844</v>
      </c>
      <c r="BX421" s="16" t="s">
        <v>843</v>
      </c>
      <c r="BY421" s="16" t="s">
        <v>843</v>
      </c>
      <c r="BZ421" s="16" t="s">
        <v>843</v>
      </c>
      <c r="CA421" s="16" t="s">
        <v>843</v>
      </c>
      <c r="CB421" s="16" t="s">
        <v>843</v>
      </c>
      <c r="CC421" s="16" t="s">
        <v>843</v>
      </c>
      <c r="CD421" s="16" t="s">
        <v>843</v>
      </c>
      <c r="CE421" s="16" t="s">
        <v>843</v>
      </c>
      <c r="CF421" s="16" t="s">
        <v>843</v>
      </c>
      <c r="CG421" s="16" t="s">
        <v>843</v>
      </c>
      <c r="CH421" s="16" t="s">
        <v>843</v>
      </c>
      <c r="CI421" s="16" t="s">
        <v>843</v>
      </c>
      <c r="CJ421" s="16" t="s">
        <v>843</v>
      </c>
      <c r="CK421" s="16" t="s">
        <v>843</v>
      </c>
      <c r="CP421" s="16" t="s">
        <v>865</v>
      </c>
      <c r="DX421" s="16" t="s">
        <v>867</v>
      </c>
      <c r="DY421" s="16" t="s">
        <v>867</v>
      </c>
      <c r="GC421" s="16" t="s">
        <v>5342</v>
      </c>
      <c r="GF421" s="16" t="s">
        <v>867</v>
      </c>
      <c r="GG421" s="16" t="s">
        <v>867</v>
      </c>
      <c r="GV421" s="16" t="s">
        <v>9238</v>
      </c>
      <c r="GW421" s="16" t="s">
        <v>843</v>
      </c>
      <c r="GX421" s="16" t="s">
        <v>844</v>
      </c>
      <c r="GY421" s="16" t="s">
        <v>843</v>
      </c>
      <c r="GZ421" s="16" t="s">
        <v>844</v>
      </c>
      <c r="HA421" s="16" t="s">
        <v>843</v>
      </c>
      <c r="HB421" s="16" t="s">
        <v>843</v>
      </c>
      <c r="HC421" s="16" t="s">
        <v>843</v>
      </c>
      <c r="HD421" s="16" t="s">
        <v>843</v>
      </c>
      <c r="HE421" s="16" t="s">
        <v>843</v>
      </c>
      <c r="HF421" s="16" t="s">
        <v>843</v>
      </c>
      <c r="HH421" s="16" t="s">
        <v>5456</v>
      </c>
      <c r="HK421" s="16" t="s">
        <v>865</v>
      </c>
      <c r="HM421" s="16" t="s">
        <v>865</v>
      </c>
      <c r="HZ421" s="16" t="s">
        <v>7947</v>
      </c>
      <c r="KE421" s="16" t="s">
        <v>5585</v>
      </c>
      <c r="KG421" s="16" t="s">
        <v>7018</v>
      </c>
      <c r="KH421" s="16" t="s">
        <v>7033</v>
      </c>
      <c r="KI421" s="16" t="s">
        <v>865</v>
      </c>
      <c r="LG421" s="16" t="s">
        <v>867</v>
      </c>
      <c r="LH421" s="16" t="s">
        <v>867</v>
      </c>
      <c r="LI421" s="16" t="s">
        <v>867</v>
      </c>
      <c r="LJ421" s="16" t="s">
        <v>867</v>
      </c>
      <c r="LK421" s="16" t="s">
        <v>867</v>
      </c>
      <c r="LL421" s="16" t="s">
        <v>5663</v>
      </c>
      <c r="LM421" s="16" t="s">
        <v>843</v>
      </c>
      <c r="LN421" s="16" t="s">
        <v>843</v>
      </c>
      <c r="LO421" s="16" t="s">
        <v>844</v>
      </c>
      <c r="LP421" s="16" t="s">
        <v>843</v>
      </c>
      <c r="LQ421" s="16" t="s">
        <v>843</v>
      </c>
      <c r="LR421" s="16" t="s">
        <v>843</v>
      </c>
      <c r="LS421" s="16" t="s">
        <v>843</v>
      </c>
      <c r="LT421" s="16" t="s">
        <v>843</v>
      </c>
      <c r="LU421" s="16" t="s">
        <v>843</v>
      </c>
      <c r="LV421" s="16" t="s">
        <v>843</v>
      </c>
      <c r="LW421" s="16" t="s">
        <v>843</v>
      </c>
      <c r="LX421" s="16" t="s">
        <v>843</v>
      </c>
      <c r="LY421" s="16" t="s">
        <v>843</v>
      </c>
      <c r="LZ421" s="16" t="s">
        <v>843</v>
      </c>
      <c r="MA421" s="16" t="s">
        <v>843</v>
      </c>
      <c r="MC421" s="16" t="s">
        <v>5694</v>
      </c>
      <c r="MD421" s="16" t="s">
        <v>844</v>
      </c>
      <c r="ME421" s="16" t="s">
        <v>843</v>
      </c>
      <c r="MF421" s="16" t="s">
        <v>843</v>
      </c>
      <c r="MG421" s="16" t="s">
        <v>843</v>
      </c>
      <c r="MH421" s="16" t="s">
        <v>843</v>
      </c>
      <c r="MI421" s="16" t="s">
        <v>843</v>
      </c>
      <c r="MJ421" s="16" t="s">
        <v>843</v>
      </c>
      <c r="MK421" s="16" t="s">
        <v>843</v>
      </c>
      <c r="ML421" s="16" t="s">
        <v>843</v>
      </c>
      <c r="MM421" s="16" t="s">
        <v>843</v>
      </c>
      <c r="MN421" s="16" t="s">
        <v>843</v>
      </c>
      <c r="MO421" s="16" t="s">
        <v>843</v>
      </c>
      <c r="MP421" s="16" t="s">
        <v>843</v>
      </c>
      <c r="MQ421" s="16" t="s">
        <v>843</v>
      </c>
      <c r="MR421" s="16" t="s">
        <v>843</v>
      </c>
      <c r="MS421" s="16" t="s">
        <v>843</v>
      </c>
      <c r="MT421" s="16" t="s">
        <v>843</v>
      </c>
      <c r="MU421" s="16" t="s">
        <v>843</v>
      </c>
      <c r="MV421" s="16" t="s">
        <v>843</v>
      </c>
      <c r="MX421" s="16" t="s">
        <v>5694</v>
      </c>
      <c r="MY421" s="16" t="s">
        <v>844</v>
      </c>
      <c r="MZ421" s="16" t="s">
        <v>843</v>
      </c>
      <c r="NA421" s="16" t="s">
        <v>843</v>
      </c>
      <c r="NB421" s="16" t="s">
        <v>843</v>
      </c>
      <c r="NC421" s="16" t="s">
        <v>843</v>
      </c>
      <c r="ND421" s="16" t="s">
        <v>843</v>
      </c>
      <c r="NE421" s="16" t="s">
        <v>843</v>
      </c>
      <c r="NF421" s="16" t="s">
        <v>843</v>
      </c>
      <c r="NG421" s="16" t="s">
        <v>843</v>
      </c>
      <c r="NH421" s="16" t="s">
        <v>843</v>
      </c>
      <c r="NI421" s="16" t="s">
        <v>843</v>
      </c>
      <c r="NJ421" s="16" t="s">
        <v>843</v>
      </c>
      <c r="NK421" s="16" t="s">
        <v>843</v>
      </c>
      <c r="NL421" s="16" t="s">
        <v>843</v>
      </c>
      <c r="NM421" s="16" t="s">
        <v>843</v>
      </c>
      <c r="NN421" s="16" t="s">
        <v>843</v>
      </c>
      <c r="NO421" s="16" t="s">
        <v>843</v>
      </c>
      <c r="NP421" s="16" t="s">
        <v>843</v>
      </c>
      <c r="NQ421" s="16" t="s">
        <v>843</v>
      </c>
      <c r="OK421" s="16" t="s">
        <v>5694</v>
      </c>
      <c r="OL421" s="16" t="s">
        <v>844</v>
      </c>
      <c r="OM421" s="16" t="s">
        <v>843</v>
      </c>
      <c r="ON421" s="16" t="s">
        <v>843</v>
      </c>
      <c r="OO421" s="16" t="s">
        <v>843</v>
      </c>
      <c r="OP421" s="16" t="s">
        <v>843</v>
      </c>
      <c r="OQ421" s="16" t="s">
        <v>843</v>
      </c>
      <c r="OR421" s="16" t="s">
        <v>843</v>
      </c>
      <c r="OS421" s="16" t="s">
        <v>843</v>
      </c>
      <c r="OT421" s="16" t="s">
        <v>843</v>
      </c>
      <c r="OU421" s="16" t="s">
        <v>843</v>
      </c>
      <c r="OV421" s="16" t="s">
        <v>843</v>
      </c>
      <c r="OW421" s="16" t="s">
        <v>843</v>
      </c>
      <c r="OX421" s="16" t="s">
        <v>843</v>
      </c>
      <c r="OY421" s="16" t="s">
        <v>843</v>
      </c>
      <c r="OZ421" s="16" t="s">
        <v>843</v>
      </c>
      <c r="PA421" s="16" t="s">
        <v>843</v>
      </c>
      <c r="PC421" s="16" t="s">
        <v>867</v>
      </c>
      <c r="PE421" s="16" t="s">
        <v>865</v>
      </c>
      <c r="PY421" s="16" t="s">
        <v>865</v>
      </c>
      <c r="QP421" s="16" t="s">
        <v>865</v>
      </c>
      <c r="QR421" s="16" t="s">
        <v>867</v>
      </c>
      <c r="QT421" s="16" t="s">
        <v>867</v>
      </c>
      <c r="QV421" s="16" t="s">
        <v>865</v>
      </c>
      <c r="QX421" s="16" t="s">
        <v>867</v>
      </c>
      <c r="RD421" s="16" t="s">
        <v>7712</v>
      </c>
      <c r="RF421" s="16" t="s">
        <v>865</v>
      </c>
      <c r="RH421" s="16" t="s">
        <v>4216</v>
      </c>
      <c r="RJ421" s="16" t="s">
        <v>865</v>
      </c>
      <c r="RN421" s="16" t="s">
        <v>7720</v>
      </c>
      <c r="RP421" s="16" t="s">
        <v>867</v>
      </c>
      <c r="RR421" s="16" t="s">
        <v>867</v>
      </c>
      <c r="RT421" s="16" t="s">
        <v>867</v>
      </c>
      <c r="RV421" s="16" t="s">
        <v>867</v>
      </c>
      <c r="RX421" s="16" t="s">
        <v>7720</v>
      </c>
      <c r="RZ421" s="16" t="s">
        <v>867</v>
      </c>
      <c r="SQ421" s="16" t="s">
        <v>865</v>
      </c>
      <c r="SS421" s="16" t="s">
        <v>7293</v>
      </c>
      <c r="ST421" s="16" t="s">
        <v>7761</v>
      </c>
      <c r="TN421" s="16">
        <v>6000</v>
      </c>
      <c r="TO421" s="16">
        <v>7000</v>
      </c>
      <c r="TP421" s="16">
        <v>1000</v>
      </c>
      <c r="TQ421" s="16">
        <v>0</v>
      </c>
      <c r="TR421" s="16">
        <v>500</v>
      </c>
      <c r="TS421" s="16">
        <v>500</v>
      </c>
      <c r="TT421" s="16">
        <v>0</v>
      </c>
      <c r="TU421" s="16">
        <v>0</v>
      </c>
      <c r="TV421" s="16">
        <v>0</v>
      </c>
      <c r="TW421" s="16">
        <v>0</v>
      </c>
      <c r="TX421" s="16">
        <v>0</v>
      </c>
      <c r="TZ421" s="16" t="s">
        <v>7367</v>
      </c>
      <c r="UA421" s="16" t="s">
        <v>5941</v>
      </c>
      <c r="UB421" s="16">
        <v>0</v>
      </c>
      <c r="UC421" s="16" t="s">
        <v>844</v>
      </c>
      <c r="UD421" s="16" t="s">
        <v>843</v>
      </c>
      <c r="UE421" s="16" t="s">
        <v>843</v>
      </c>
      <c r="UF421" s="16" t="s">
        <v>843</v>
      </c>
      <c r="UG421" s="16" t="s">
        <v>843</v>
      </c>
      <c r="UH421" s="16" t="s">
        <v>843</v>
      </c>
      <c r="UL421" s="16">
        <v>15000</v>
      </c>
      <c r="WO421" s="16" t="s">
        <v>6917</v>
      </c>
      <c r="XD421" s="16" t="s">
        <v>9462</v>
      </c>
      <c r="XE421" s="16" t="s">
        <v>843</v>
      </c>
      <c r="XF421" s="16" t="s">
        <v>843</v>
      </c>
      <c r="XG421" s="16" t="s">
        <v>844</v>
      </c>
      <c r="XH421" s="16" t="s">
        <v>843</v>
      </c>
      <c r="XI421" s="16" t="s">
        <v>843</v>
      </c>
      <c r="XJ421" s="16" t="s">
        <v>843</v>
      </c>
      <c r="XK421" s="16" t="s">
        <v>843</v>
      </c>
      <c r="XL421" s="16" t="s">
        <v>844</v>
      </c>
      <c r="XM421" s="16" t="s">
        <v>843</v>
      </c>
      <c r="XN421" s="16" t="s">
        <v>843</v>
      </c>
      <c r="XO421" s="16" t="s">
        <v>843</v>
      </c>
      <c r="XP421" s="16" t="s">
        <v>843</v>
      </c>
      <c r="XQ421" s="16" t="s">
        <v>843</v>
      </c>
      <c r="YF421" s="16" t="s">
        <v>865</v>
      </c>
      <c r="YN421" s="16" t="s">
        <v>7040</v>
      </c>
      <c r="YP421" s="16" t="s">
        <v>7990</v>
      </c>
      <c r="YR421" s="16" t="s">
        <v>10893</v>
      </c>
      <c r="YS421" s="16" t="s">
        <v>10894</v>
      </c>
      <c r="YT421" s="16" t="s">
        <v>8694</v>
      </c>
      <c r="YU421" s="16" t="s">
        <v>10895</v>
      </c>
      <c r="YV421" s="16" t="s">
        <v>8696</v>
      </c>
      <c r="YW421" s="16" t="s">
        <v>844</v>
      </c>
      <c r="YX421" s="16" t="s">
        <v>8696</v>
      </c>
      <c r="YY421" s="16" t="s">
        <v>843</v>
      </c>
      <c r="YZ421" s="16" t="s">
        <v>843</v>
      </c>
      <c r="ZA421" s="16" t="s">
        <v>843</v>
      </c>
      <c r="ZB421" s="16">
        <v>15000</v>
      </c>
      <c r="ZC421" s="16" t="s">
        <v>8832</v>
      </c>
      <c r="ZD421" s="16" t="s">
        <v>8925</v>
      </c>
      <c r="ZE421" s="16" t="s">
        <v>843</v>
      </c>
      <c r="ZF421" s="16" t="s">
        <v>843</v>
      </c>
      <c r="ZG421" s="16" t="s">
        <v>8752</v>
      </c>
      <c r="ZH421" s="16" t="s">
        <v>8752</v>
      </c>
      <c r="ZI421" s="16" t="s">
        <v>8865</v>
      </c>
      <c r="ZJ421" s="16" t="s">
        <v>843</v>
      </c>
      <c r="ZK421" s="16" t="s">
        <v>843</v>
      </c>
      <c r="ZL421" s="16" t="s">
        <v>843</v>
      </c>
      <c r="ZM421" s="16" t="s">
        <v>843</v>
      </c>
      <c r="ZN421" s="16" t="s">
        <v>8755</v>
      </c>
      <c r="ZO421" s="16" t="s">
        <v>487</v>
      </c>
      <c r="ZP421" s="16" t="s">
        <v>487</v>
      </c>
      <c r="ZQ421" s="16" t="s">
        <v>486</v>
      </c>
      <c r="ZR421" s="16" t="s">
        <v>486</v>
      </c>
      <c r="ZS421" s="16" t="s">
        <v>8964</v>
      </c>
      <c r="ZT421" s="16" t="s">
        <v>8705</v>
      </c>
      <c r="ZU421" s="16" t="s">
        <v>8706</v>
      </c>
      <c r="ZV421" s="16" t="s">
        <v>487</v>
      </c>
      <c r="ZW421" s="16" t="s">
        <v>844</v>
      </c>
      <c r="ZX421" s="16" t="s">
        <v>1056</v>
      </c>
      <c r="ZY421" s="16" t="s">
        <v>1056</v>
      </c>
      <c r="ZZ421" s="16" t="s">
        <v>844</v>
      </c>
      <c r="AAA421" s="16" t="s">
        <v>843</v>
      </c>
      <c r="AAB421" s="16" t="s">
        <v>843</v>
      </c>
      <c r="AAC421" s="16">
        <v>1</v>
      </c>
      <c r="AAD421" s="16" t="s">
        <v>844</v>
      </c>
      <c r="AAE421" s="16" t="s">
        <v>844</v>
      </c>
      <c r="AAF421" s="16" t="s">
        <v>843</v>
      </c>
      <c r="AAG421" s="16" t="s">
        <v>843</v>
      </c>
      <c r="AAH421" s="16" t="s">
        <v>843</v>
      </c>
      <c r="AAI421" s="16" t="s">
        <v>844</v>
      </c>
      <c r="AAJ421" s="16" t="s">
        <v>624</v>
      </c>
      <c r="AAK421" s="16" t="s">
        <v>649</v>
      </c>
      <c r="AAL421" s="16" t="s">
        <v>904</v>
      </c>
      <c r="AAM421" s="16" t="s">
        <v>663</v>
      </c>
      <c r="AAN421" s="16" t="s">
        <v>8707</v>
      </c>
      <c r="AAO421" s="16" t="s">
        <v>1018</v>
      </c>
      <c r="AAP421" s="16" t="s">
        <v>8708</v>
      </c>
      <c r="AAS421" s="16">
        <v>15000</v>
      </c>
      <c r="AAT421" s="16" t="s">
        <v>1068</v>
      </c>
      <c r="AAU421" s="16" t="s">
        <v>782</v>
      </c>
      <c r="AAW421" s="16" t="s">
        <v>782</v>
      </c>
      <c r="AAX421" s="16" t="s">
        <v>844</v>
      </c>
      <c r="AAY421" s="16" t="s">
        <v>8727</v>
      </c>
      <c r="AAZ421" s="16" t="s">
        <v>782</v>
      </c>
      <c r="ABA421" s="16" t="s">
        <v>782</v>
      </c>
      <c r="ABB421" s="16" t="s">
        <v>782</v>
      </c>
      <c r="ABC421" s="16" t="s">
        <v>783</v>
      </c>
      <c r="ABD421" s="16" t="s">
        <v>783</v>
      </c>
      <c r="ABE421" s="16" t="s">
        <v>783</v>
      </c>
      <c r="ABF421" s="16" t="s">
        <v>782</v>
      </c>
      <c r="ABG421" s="16" t="s">
        <v>782</v>
      </c>
      <c r="ABH421" s="16" t="s">
        <v>782</v>
      </c>
      <c r="ABI421" s="16" t="s">
        <v>782</v>
      </c>
      <c r="ABJ421" s="16" t="s">
        <v>783</v>
      </c>
      <c r="ABK421" s="16" t="s">
        <v>782</v>
      </c>
      <c r="ABL421" s="16" t="s">
        <v>8759</v>
      </c>
      <c r="ABM421" s="16" t="s">
        <v>843</v>
      </c>
      <c r="ABN421" s="16" t="s">
        <v>1034</v>
      </c>
      <c r="ABO421" s="16" t="s">
        <v>486</v>
      </c>
      <c r="ABP421" s="16" t="s">
        <v>972</v>
      </c>
      <c r="ABQ421" s="16" t="s">
        <v>4324</v>
      </c>
      <c r="ABR421" s="16" t="s">
        <v>470</v>
      </c>
      <c r="ABS421" s="16" t="s">
        <v>445</v>
      </c>
      <c r="ABT421" s="16" t="s">
        <v>8732</v>
      </c>
      <c r="ABU421" s="16" t="s">
        <v>1056</v>
      </c>
      <c r="ABV421" s="16" t="s">
        <v>487</v>
      </c>
      <c r="ABW421" s="16" t="s">
        <v>487</v>
      </c>
      <c r="ABX421" s="16" t="s">
        <v>894</v>
      </c>
      <c r="ABY421" s="16" t="s">
        <v>486</v>
      </c>
      <c r="ABZ421" s="16" t="s">
        <v>486</v>
      </c>
      <c r="ACA421" s="16" t="s">
        <v>759</v>
      </c>
      <c r="ACB421" s="16" t="s">
        <v>768</v>
      </c>
      <c r="ACC421" s="16" t="s">
        <v>737</v>
      </c>
      <c r="ACD421" s="16" t="s">
        <v>487</v>
      </c>
      <c r="ACE421" s="16" t="s">
        <v>487</v>
      </c>
      <c r="ACG421" s="16" t="s">
        <v>1014</v>
      </c>
      <c r="ACH421" s="16" t="s">
        <v>1009</v>
      </c>
      <c r="ACI421" s="16" t="s">
        <v>462</v>
      </c>
      <c r="ACJ421" s="16">
        <v>1.1910000000000001</v>
      </c>
      <c r="ACK421" s="16" t="s">
        <v>478</v>
      </c>
      <c r="ACL421" s="16" t="s">
        <v>738</v>
      </c>
      <c r="ACM421" s="16" t="s">
        <v>1188</v>
      </c>
      <c r="ACN421" s="16" t="s">
        <v>1169</v>
      </c>
      <c r="ACO421" s="16" t="s">
        <v>1856</v>
      </c>
      <c r="ACQ421" s="16" t="s">
        <v>1202</v>
      </c>
      <c r="ACR421" s="16" t="s">
        <v>1645</v>
      </c>
      <c r="ACS421" s="16" t="s">
        <v>676</v>
      </c>
      <c r="ACT421" s="16" t="s">
        <v>1522</v>
      </c>
      <c r="ACU421" s="16" t="s">
        <v>833</v>
      </c>
      <c r="ACV421" s="16" t="s">
        <v>8711</v>
      </c>
      <c r="ACW421" s="16" t="s">
        <v>445</v>
      </c>
      <c r="ACX421" s="16" t="s">
        <v>1914</v>
      </c>
      <c r="ACY421" s="16" t="s">
        <v>1947</v>
      </c>
      <c r="ACZ421" s="16">
        <v>1</v>
      </c>
      <c r="ADA421" s="16">
        <v>1</v>
      </c>
      <c r="ADB421" s="16">
        <v>1</v>
      </c>
      <c r="ADC421" s="16">
        <v>1</v>
      </c>
      <c r="ADD421" s="16">
        <v>1</v>
      </c>
      <c r="ADE421" s="16" t="s">
        <v>8712</v>
      </c>
      <c r="ADF421" s="16">
        <v>0</v>
      </c>
      <c r="ADG421" s="16" t="s">
        <v>487</v>
      </c>
      <c r="ADH421" s="16">
        <v>2</v>
      </c>
      <c r="ADI421" s="16" t="s">
        <v>486</v>
      </c>
      <c r="ADJ421" s="16" t="s">
        <v>1745</v>
      </c>
      <c r="ADK421" s="16" t="s">
        <v>1752</v>
      </c>
      <c r="ADL421" s="16" t="s">
        <v>1764</v>
      </c>
      <c r="ADM421" s="16" t="s">
        <v>13194</v>
      </c>
      <c r="ADN421" s="16" t="s">
        <v>13196</v>
      </c>
      <c r="ADO421" s="16" t="s">
        <v>1766</v>
      </c>
      <c r="ADP421" s="16" t="s">
        <v>13194</v>
      </c>
      <c r="ADQ421" s="16" t="s">
        <v>13194</v>
      </c>
      <c r="ADR421" s="16" t="s">
        <v>13194</v>
      </c>
      <c r="ADS421" s="16" t="s">
        <v>13194</v>
      </c>
      <c r="ADY421" s="16" t="s">
        <v>1059</v>
      </c>
      <c r="AEB421" s="16">
        <v>15000</v>
      </c>
      <c r="AEC421" s="16" t="s">
        <v>1059</v>
      </c>
      <c r="AED421" s="16">
        <v>5000</v>
      </c>
      <c r="AEE421" s="16" t="s">
        <v>952</v>
      </c>
      <c r="AEI421" s="16">
        <v>2000</v>
      </c>
      <c r="AEJ421" s="16">
        <v>2333.33</v>
      </c>
      <c r="AEK421" s="16">
        <v>333.33</v>
      </c>
      <c r="AEN421" s="16">
        <v>166.67</v>
      </c>
      <c r="AEO421" s="16">
        <v>166.67</v>
      </c>
    </row>
    <row r="422" spans="1:822" x14ac:dyDescent="0.25">
      <c r="A422" s="30">
        <v>45838</v>
      </c>
      <c r="B422" s="16" t="s">
        <v>10896</v>
      </c>
      <c r="C422" s="16" t="s">
        <v>867</v>
      </c>
      <c r="D422" s="16" t="s">
        <v>867</v>
      </c>
      <c r="E422" s="16">
        <v>39</v>
      </c>
      <c r="F422" s="16" t="s">
        <v>8153</v>
      </c>
      <c r="G422" s="16" t="s">
        <v>4113</v>
      </c>
      <c r="I422" s="16" t="s">
        <v>4174</v>
      </c>
      <c r="Z422" s="16" t="s">
        <v>993</v>
      </c>
      <c r="AA422" s="16" t="s">
        <v>470</v>
      </c>
      <c r="AB422" s="16">
        <v>2</v>
      </c>
      <c r="AC422" s="16" t="s">
        <v>844</v>
      </c>
      <c r="AD422" s="16" t="s">
        <v>843</v>
      </c>
      <c r="AE422" s="16" t="s">
        <v>843</v>
      </c>
      <c r="AF422" s="16" t="s">
        <v>844</v>
      </c>
      <c r="AG422" s="16" t="s">
        <v>844</v>
      </c>
      <c r="AH422" s="16" t="s">
        <v>844</v>
      </c>
      <c r="AI422" s="16" t="s">
        <v>844</v>
      </c>
      <c r="AJ422" s="16" t="s">
        <v>843</v>
      </c>
      <c r="AK422" s="16" t="s">
        <v>843</v>
      </c>
      <c r="AM422" s="16" t="s">
        <v>737</v>
      </c>
      <c r="AN422" s="16" t="s">
        <v>761</v>
      </c>
      <c r="AP422" s="16" t="s">
        <v>774</v>
      </c>
      <c r="AR422" s="16" t="s">
        <v>6907</v>
      </c>
      <c r="BB422" s="16">
        <v>1</v>
      </c>
      <c r="BC422" s="16" t="s">
        <v>7878</v>
      </c>
      <c r="BE422" s="16" t="s">
        <v>5101</v>
      </c>
      <c r="BV422" s="16" t="s">
        <v>4433</v>
      </c>
      <c r="BW422" s="16" t="s">
        <v>844</v>
      </c>
      <c r="BX422" s="16" t="s">
        <v>843</v>
      </c>
      <c r="BY422" s="16" t="s">
        <v>843</v>
      </c>
      <c r="BZ422" s="16" t="s">
        <v>843</v>
      </c>
      <c r="CA422" s="16" t="s">
        <v>843</v>
      </c>
      <c r="CB422" s="16" t="s">
        <v>843</v>
      </c>
      <c r="CC422" s="16" t="s">
        <v>843</v>
      </c>
      <c r="CD422" s="16" t="s">
        <v>843</v>
      </c>
      <c r="CE422" s="16" t="s">
        <v>843</v>
      </c>
      <c r="CF422" s="16" t="s">
        <v>843</v>
      </c>
      <c r="CG422" s="16" t="s">
        <v>843</v>
      </c>
      <c r="CH422" s="16" t="s">
        <v>843</v>
      </c>
      <c r="CI422" s="16" t="s">
        <v>843</v>
      </c>
      <c r="CJ422" s="16" t="s">
        <v>843</v>
      </c>
      <c r="CK422" s="16" t="s">
        <v>843</v>
      </c>
      <c r="CP422" s="16" t="s">
        <v>867</v>
      </c>
      <c r="CQ422" s="16" t="s">
        <v>9044</v>
      </c>
      <c r="CR422" s="16" t="s">
        <v>844</v>
      </c>
      <c r="CS422" s="16" t="s">
        <v>844</v>
      </c>
      <c r="CT422" s="16" t="s">
        <v>843</v>
      </c>
      <c r="CU422" s="16" t="s">
        <v>843</v>
      </c>
      <c r="CV422" s="16" t="s">
        <v>843</v>
      </c>
      <c r="CW422" s="16" t="s">
        <v>843</v>
      </c>
      <c r="CX422" s="16" t="s">
        <v>843</v>
      </c>
      <c r="CY422" s="16" t="s">
        <v>843</v>
      </c>
      <c r="CZ422" s="16" t="s">
        <v>843</v>
      </c>
      <c r="DA422" s="16" t="s">
        <v>5184</v>
      </c>
      <c r="DX422" s="16" t="s">
        <v>867</v>
      </c>
      <c r="DY422" s="16" t="s">
        <v>867</v>
      </c>
      <c r="GC422" s="16" t="s">
        <v>2337</v>
      </c>
      <c r="GD422" s="16" t="s">
        <v>9150</v>
      </c>
      <c r="GF422" s="16" t="s">
        <v>867</v>
      </c>
      <c r="GG422" s="16" t="s">
        <v>867</v>
      </c>
      <c r="GV422" s="16" t="s">
        <v>5443</v>
      </c>
      <c r="GW422" s="16" t="s">
        <v>843</v>
      </c>
      <c r="GX422" s="16" t="s">
        <v>844</v>
      </c>
      <c r="GY422" s="16" t="s">
        <v>843</v>
      </c>
      <c r="GZ422" s="16" t="s">
        <v>843</v>
      </c>
      <c r="HA422" s="16" t="s">
        <v>843</v>
      </c>
      <c r="HB422" s="16" t="s">
        <v>843</v>
      </c>
      <c r="HC422" s="16" t="s">
        <v>843</v>
      </c>
      <c r="HD422" s="16" t="s">
        <v>843</v>
      </c>
      <c r="HE422" s="16" t="s">
        <v>843</v>
      </c>
      <c r="HF422" s="16" t="s">
        <v>843</v>
      </c>
      <c r="HH422" s="16" t="s">
        <v>5456</v>
      </c>
      <c r="HK422" s="16" t="s">
        <v>865</v>
      </c>
      <c r="HM422" s="16" t="s">
        <v>865</v>
      </c>
      <c r="HZ422" s="16" t="s">
        <v>7944</v>
      </c>
      <c r="KE422" s="16" t="s">
        <v>5585</v>
      </c>
      <c r="KG422" s="16" t="s">
        <v>7018</v>
      </c>
      <c r="KH422" s="16" t="s">
        <v>7033</v>
      </c>
      <c r="KI422" s="16" t="s">
        <v>865</v>
      </c>
      <c r="LG422" s="16" t="s">
        <v>867</v>
      </c>
      <c r="LH422" s="16" t="s">
        <v>867</v>
      </c>
      <c r="LI422" s="16" t="s">
        <v>867</v>
      </c>
      <c r="LJ422" s="16" t="s">
        <v>867</v>
      </c>
      <c r="LK422" s="16" t="s">
        <v>867</v>
      </c>
      <c r="LL422" s="16" t="s">
        <v>5690</v>
      </c>
      <c r="LM422" s="16" t="s">
        <v>843</v>
      </c>
      <c r="LN422" s="16" t="s">
        <v>843</v>
      </c>
      <c r="LO422" s="16" t="s">
        <v>843</v>
      </c>
      <c r="LP422" s="16" t="s">
        <v>843</v>
      </c>
      <c r="LQ422" s="16" t="s">
        <v>843</v>
      </c>
      <c r="LR422" s="16" t="s">
        <v>843</v>
      </c>
      <c r="LS422" s="16" t="s">
        <v>843</v>
      </c>
      <c r="LT422" s="16" t="s">
        <v>843</v>
      </c>
      <c r="LU422" s="16" t="s">
        <v>843</v>
      </c>
      <c r="LV422" s="16" t="s">
        <v>843</v>
      </c>
      <c r="LW422" s="16" t="s">
        <v>843</v>
      </c>
      <c r="LX422" s="16" t="s">
        <v>844</v>
      </c>
      <c r="LY422" s="16" t="s">
        <v>843</v>
      </c>
      <c r="LZ422" s="16" t="s">
        <v>843</v>
      </c>
      <c r="MA422" s="16" t="s">
        <v>843</v>
      </c>
      <c r="MC422" s="16" t="s">
        <v>5694</v>
      </c>
      <c r="MD422" s="16" t="s">
        <v>844</v>
      </c>
      <c r="ME422" s="16" t="s">
        <v>843</v>
      </c>
      <c r="MF422" s="16" t="s">
        <v>843</v>
      </c>
      <c r="MG422" s="16" t="s">
        <v>843</v>
      </c>
      <c r="MH422" s="16" t="s">
        <v>843</v>
      </c>
      <c r="MI422" s="16" t="s">
        <v>843</v>
      </c>
      <c r="MJ422" s="16" t="s">
        <v>843</v>
      </c>
      <c r="MK422" s="16" t="s">
        <v>843</v>
      </c>
      <c r="ML422" s="16" t="s">
        <v>843</v>
      </c>
      <c r="MM422" s="16" t="s">
        <v>843</v>
      </c>
      <c r="MN422" s="16" t="s">
        <v>843</v>
      </c>
      <c r="MO422" s="16" t="s">
        <v>843</v>
      </c>
      <c r="MP422" s="16" t="s">
        <v>843</v>
      </c>
      <c r="MQ422" s="16" t="s">
        <v>843</v>
      </c>
      <c r="MR422" s="16" t="s">
        <v>843</v>
      </c>
      <c r="MS422" s="16" t="s">
        <v>843</v>
      </c>
      <c r="MT422" s="16" t="s">
        <v>843</v>
      </c>
      <c r="MU422" s="16" t="s">
        <v>843</v>
      </c>
      <c r="MV422" s="16" t="s">
        <v>843</v>
      </c>
      <c r="MX422" s="16" t="s">
        <v>864</v>
      </c>
      <c r="MY422" s="16" t="s">
        <v>843</v>
      </c>
      <c r="MZ422" s="16" t="s">
        <v>843</v>
      </c>
      <c r="NA422" s="16" t="s">
        <v>843</v>
      </c>
      <c r="NB422" s="16" t="s">
        <v>843</v>
      </c>
      <c r="NC422" s="16" t="s">
        <v>843</v>
      </c>
      <c r="ND422" s="16" t="s">
        <v>843</v>
      </c>
      <c r="NE422" s="16" t="s">
        <v>843</v>
      </c>
      <c r="NF422" s="16" t="s">
        <v>843</v>
      </c>
      <c r="NG422" s="16" t="s">
        <v>843</v>
      </c>
      <c r="NH422" s="16" t="s">
        <v>843</v>
      </c>
      <c r="NI422" s="16" t="s">
        <v>843</v>
      </c>
      <c r="NJ422" s="16" t="s">
        <v>843</v>
      </c>
      <c r="NK422" s="16" t="s">
        <v>843</v>
      </c>
      <c r="NL422" s="16" t="s">
        <v>843</v>
      </c>
      <c r="NM422" s="16" t="s">
        <v>843</v>
      </c>
      <c r="NN422" s="16" t="s">
        <v>843</v>
      </c>
      <c r="NO422" s="16" t="s">
        <v>843</v>
      </c>
      <c r="NP422" s="16" t="s">
        <v>844</v>
      </c>
      <c r="NQ422" s="16" t="s">
        <v>843</v>
      </c>
      <c r="PC422" s="16" t="s">
        <v>865</v>
      </c>
      <c r="PD422" s="16" t="s">
        <v>865</v>
      </c>
      <c r="PY422" s="16" t="s">
        <v>865</v>
      </c>
      <c r="QP422" s="16" t="s">
        <v>865</v>
      </c>
      <c r="QR422" s="16" t="s">
        <v>867</v>
      </c>
      <c r="QT422" s="16" t="s">
        <v>867</v>
      </c>
      <c r="QV422" s="16" t="s">
        <v>865</v>
      </c>
      <c r="QX422" s="16" t="s">
        <v>865</v>
      </c>
      <c r="QY422" s="16" t="s">
        <v>867</v>
      </c>
      <c r="RD422" s="16" t="s">
        <v>865</v>
      </c>
      <c r="RF422" s="16" t="s">
        <v>7708</v>
      </c>
      <c r="RH422" s="16" t="s">
        <v>865</v>
      </c>
      <c r="RJ422" s="16" t="s">
        <v>865</v>
      </c>
      <c r="RN422" s="16" t="s">
        <v>7724</v>
      </c>
      <c r="RP422" s="16" t="s">
        <v>867</v>
      </c>
      <c r="RR422" s="16" t="s">
        <v>7720</v>
      </c>
      <c r="RT422" s="16" t="s">
        <v>7720</v>
      </c>
      <c r="RV422" s="16" t="s">
        <v>7720</v>
      </c>
      <c r="RX422" s="16" t="s">
        <v>7724</v>
      </c>
      <c r="RZ422" s="16" t="s">
        <v>867</v>
      </c>
      <c r="SQ422" s="16" t="s">
        <v>867</v>
      </c>
      <c r="SS422" s="16" t="s">
        <v>7308</v>
      </c>
      <c r="ST422" s="16" t="s">
        <v>7761</v>
      </c>
      <c r="TN422" s="16">
        <v>2500</v>
      </c>
      <c r="TO422" s="16">
        <v>0</v>
      </c>
      <c r="TP422" s="16">
        <v>1200</v>
      </c>
      <c r="TQ422" s="16">
        <v>1800</v>
      </c>
      <c r="TR422" s="16">
        <v>900</v>
      </c>
      <c r="TS422" s="16">
        <v>180</v>
      </c>
      <c r="TT422" s="16">
        <v>0</v>
      </c>
      <c r="TU422" s="16">
        <v>200</v>
      </c>
      <c r="TV422" s="16">
        <v>800</v>
      </c>
      <c r="TW422" s="16">
        <v>0</v>
      </c>
      <c r="TX422" s="16">
        <v>600</v>
      </c>
      <c r="TZ422" s="16" t="s">
        <v>7364</v>
      </c>
      <c r="UA422" s="16" t="s">
        <v>8914</v>
      </c>
      <c r="UB422" s="16">
        <v>0</v>
      </c>
      <c r="UC422" s="16" t="s">
        <v>844</v>
      </c>
      <c r="UD422" s="16" t="s">
        <v>843</v>
      </c>
      <c r="UE422" s="16" t="s">
        <v>844</v>
      </c>
      <c r="UF422" s="16" t="s">
        <v>844</v>
      </c>
      <c r="UG422" s="16" t="s">
        <v>843</v>
      </c>
      <c r="UH422" s="16" t="s">
        <v>843</v>
      </c>
      <c r="UL422" s="16">
        <v>9800</v>
      </c>
      <c r="VK422" s="16" t="s">
        <v>6055</v>
      </c>
      <c r="VL422" s="16" t="s">
        <v>843</v>
      </c>
      <c r="VM422" s="16" t="s">
        <v>844</v>
      </c>
      <c r="VN422" s="16" t="s">
        <v>843</v>
      </c>
      <c r="VO422" s="16" t="s">
        <v>843</v>
      </c>
      <c r="VP422" s="16" t="s">
        <v>843</v>
      </c>
      <c r="VQ422" s="16" t="s">
        <v>843</v>
      </c>
      <c r="VR422" s="16" t="s">
        <v>843</v>
      </c>
      <c r="VS422" s="16" t="s">
        <v>843</v>
      </c>
      <c r="VT422" s="16" t="s">
        <v>843</v>
      </c>
      <c r="VW422" s="16">
        <v>1800</v>
      </c>
      <c r="VX422" s="16" t="s">
        <v>6028</v>
      </c>
      <c r="VY422" s="16" t="s">
        <v>844</v>
      </c>
      <c r="VZ422" s="16" t="s">
        <v>843</v>
      </c>
      <c r="WA422" s="16" t="s">
        <v>843</v>
      </c>
      <c r="WB422" s="16" t="s">
        <v>843</v>
      </c>
      <c r="WC422" s="16" t="s">
        <v>843</v>
      </c>
      <c r="WD422" s="16" t="s">
        <v>843</v>
      </c>
      <c r="WE422" s="16" t="s">
        <v>843</v>
      </c>
      <c r="WF422" s="16" t="s">
        <v>843</v>
      </c>
      <c r="WH422" s="16">
        <v>1625</v>
      </c>
      <c r="WO422" s="16" t="s">
        <v>6926</v>
      </c>
      <c r="YN422" s="16" t="s">
        <v>7040</v>
      </c>
      <c r="YP422" s="16" t="s">
        <v>7990</v>
      </c>
      <c r="YR422" s="16" t="s">
        <v>10897</v>
      </c>
      <c r="YS422" s="16" t="s">
        <v>10898</v>
      </c>
      <c r="YT422" s="16" t="s">
        <v>8694</v>
      </c>
      <c r="YU422" s="16" t="s">
        <v>10899</v>
      </c>
      <c r="YV422" s="16" t="s">
        <v>8696</v>
      </c>
      <c r="YW422" s="16" t="s">
        <v>844</v>
      </c>
      <c r="YX422" s="16" t="s">
        <v>8696</v>
      </c>
      <c r="YY422" s="16" t="s">
        <v>8924</v>
      </c>
      <c r="YZ422" s="16" t="s">
        <v>843</v>
      </c>
      <c r="ZA422" s="16" t="s">
        <v>9084</v>
      </c>
      <c r="ZB422" s="16">
        <v>6963.33</v>
      </c>
      <c r="ZC422" s="16" t="s">
        <v>8847</v>
      </c>
      <c r="ZD422" s="16" t="s">
        <v>843</v>
      </c>
      <c r="ZE422" s="16" t="s">
        <v>10043</v>
      </c>
      <c r="ZF422" s="16" t="s">
        <v>8740</v>
      </c>
      <c r="ZG422" s="16" t="s">
        <v>8779</v>
      </c>
      <c r="ZH422" s="16" t="s">
        <v>8752</v>
      </c>
      <c r="ZI422" s="16" t="s">
        <v>8736</v>
      </c>
      <c r="ZJ422" s="16" t="s">
        <v>8700</v>
      </c>
      <c r="ZK422" s="16" t="s">
        <v>843</v>
      </c>
      <c r="ZL422" s="16" t="s">
        <v>8752</v>
      </c>
      <c r="ZM422" s="16" t="s">
        <v>843</v>
      </c>
      <c r="ZN422" s="16" t="s">
        <v>8725</v>
      </c>
      <c r="ZO422" s="16" t="s">
        <v>487</v>
      </c>
      <c r="ZP422" s="16" t="s">
        <v>487</v>
      </c>
      <c r="ZQ422" s="16" t="s">
        <v>487</v>
      </c>
      <c r="ZR422" s="16" t="s">
        <v>486</v>
      </c>
      <c r="ZS422" s="16" t="s">
        <v>1056</v>
      </c>
      <c r="ZT422" s="16" t="s">
        <v>8705</v>
      </c>
      <c r="ZU422" s="16" t="s">
        <v>8706</v>
      </c>
      <c r="ZV422" s="16" t="s">
        <v>487</v>
      </c>
      <c r="ZW422" s="16" t="s">
        <v>843</v>
      </c>
      <c r="ZX422" s="16" t="s">
        <v>1056</v>
      </c>
      <c r="ZY422" s="16" t="s">
        <v>844</v>
      </c>
      <c r="ZZ422" s="16" t="s">
        <v>844</v>
      </c>
      <c r="AAA422" s="16" t="s">
        <v>843</v>
      </c>
      <c r="AAB422" s="16" t="s">
        <v>844</v>
      </c>
      <c r="AAC422" s="16">
        <v>1</v>
      </c>
      <c r="AAD422" s="16" t="s">
        <v>844</v>
      </c>
      <c r="AAE422" s="16" t="s">
        <v>844</v>
      </c>
      <c r="AAF422" s="16" t="s">
        <v>843</v>
      </c>
      <c r="AAG422" s="16" t="s">
        <v>843</v>
      </c>
      <c r="AAH422" s="16" t="s">
        <v>843</v>
      </c>
      <c r="AAI422" s="16" t="s">
        <v>843</v>
      </c>
      <c r="AAJ422" s="16" t="s">
        <v>600</v>
      </c>
      <c r="AAK422" s="16" t="s">
        <v>655</v>
      </c>
      <c r="AAL422" s="16" t="s">
        <v>905</v>
      </c>
      <c r="AAM422" s="16" t="s">
        <v>660</v>
      </c>
      <c r="AAN422" s="16" t="s">
        <v>8707</v>
      </c>
      <c r="AAO422" s="16" t="s">
        <v>1018</v>
      </c>
      <c r="AAP422" s="16" t="s">
        <v>8708</v>
      </c>
      <c r="AAR422" s="16" t="s">
        <v>9425</v>
      </c>
      <c r="AAS422" s="16">
        <v>12270.07</v>
      </c>
      <c r="AAT422" s="16" t="s">
        <v>782</v>
      </c>
      <c r="AAU422" s="16" t="s">
        <v>1068</v>
      </c>
      <c r="AAV422" s="16" t="s">
        <v>782</v>
      </c>
      <c r="AAW422" s="16" t="s">
        <v>782</v>
      </c>
      <c r="AAX422" s="16" t="s">
        <v>844</v>
      </c>
      <c r="AAY422" s="16" t="s">
        <v>8727</v>
      </c>
      <c r="AAZ422" s="16" t="s">
        <v>782</v>
      </c>
      <c r="ABA422" s="16" t="s">
        <v>783</v>
      </c>
      <c r="ABB422" s="16" t="s">
        <v>782</v>
      </c>
      <c r="ABC422" s="16" t="s">
        <v>783</v>
      </c>
      <c r="ABD422" s="16" t="s">
        <v>782</v>
      </c>
      <c r="ABE422" s="16" t="s">
        <v>783</v>
      </c>
      <c r="ABF422" s="16" t="s">
        <v>782</v>
      </c>
      <c r="ABG422" s="16" t="s">
        <v>783</v>
      </c>
      <c r="ABH422" s="16" t="s">
        <v>783</v>
      </c>
      <c r="ABI422" s="16" t="s">
        <v>783</v>
      </c>
      <c r="ABJ422" s="16" t="s">
        <v>782</v>
      </c>
      <c r="ABK422" s="16" t="s">
        <v>782</v>
      </c>
      <c r="ABL422" s="16" t="s">
        <v>8728</v>
      </c>
      <c r="ABM422" s="16" t="s">
        <v>843</v>
      </c>
      <c r="ABN422" s="16" t="s">
        <v>1033</v>
      </c>
      <c r="ABO422" s="16" t="s">
        <v>486</v>
      </c>
      <c r="ABP422" s="16" t="s">
        <v>972</v>
      </c>
      <c r="ABQ422" s="16" t="s">
        <v>4324</v>
      </c>
      <c r="ABR422" s="16" t="s">
        <v>470</v>
      </c>
      <c r="ABS422" s="16" t="s">
        <v>451</v>
      </c>
      <c r="ABT422" s="16" t="s">
        <v>1056</v>
      </c>
      <c r="ABU422" s="16" t="s">
        <v>1056</v>
      </c>
      <c r="ABV422" s="16" t="s">
        <v>487</v>
      </c>
      <c r="ABW422" s="16" t="s">
        <v>487</v>
      </c>
      <c r="ABX422" s="16" t="s">
        <v>894</v>
      </c>
      <c r="ABY422" s="16" t="s">
        <v>486</v>
      </c>
      <c r="ABZ422" s="16" t="s">
        <v>486</v>
      </c>
      <c r="ACA422" s="16" t="s">
        <v>761</v>
      </c>
      <c r="ACB422" s="16" t="s">
        <v>774</v>
      </c>
      <c r="ACC422" s="16" t="s">
        <v>737</v>
      </c>
      <c r="ACD422" s="16" t="s">
        <v>486</v>
      </c>
      <c r="ACE422" s="16" t="s">
        <v>487</v>
      </c>
      <c r="ACG422" s="16" t="s">
        <v>1014</v>
      </c>
      <c r="ACH422" s="16" t="s">
        <v>1009</v>
      </c>
      <c r="ACI422" s="16" t="s">
        <v>462</v>
      </c>
      <c r="ACJ422" s="16">
        <v>1.1910000000000001</v>
      </c>
      <c r="ACK422" s="16" t="s">
        <v>478</v>
      </c>
      <c r="ACL422" s="16" t="s">
        <v>738</v>
      </c>
      <c r="ACM422" s="16" t="s">
        <v>1189</v>
      </c>
      <c r="ACN422" s="16" t="s">
        <v>1169</v>
      </c>
      <c r="ACO422" s="16" t="s">
        <v>1856</v>
      </c>
      <c r="ACP422" s="16">
        <v>1625</v>
      </c>
      <c r="ACQ422" s="16" t="s">
        <v>1202</v>
      </c>
      <c r="ACR422" s="16" t="s">
        <v>1645</v>
      </c>
      <c r="ACS422" s="16" t="s">
        <v>676</v>
      </c>
      <c r="ACT422" s="16" t="s">
        <v>1522</v>
      </c>
      <c r="ACU422" s="16" t="s">
        <v>831</v>
      </c>
      <c r="ACV422" s="16" t="s">
        <v>8756</v>
      </c>
      <c r="ACW422" s="16" t="s">
        <v>451</v>
      </c>
      <c r="ACX422" s="16" t="s">
        <v>1916</v>
      </c>
      <c r="ACY422" s="16" t="s">
        <v>1949</v>
      </c>
      <c r="ACZ422" s="16">
        <v>1</v>
      </c>
      <c r="ADA422" s="16">
        <v>1</v>
      </c>
      <c r="ADB422" s="16">
        <v>1</v>
      </c>
      <c r="ADC422" s="16">
        <v>1</v>
      </c>
      <c r="ADD422" s="16">
        <v>1</v>
      </c>
      <c r="ADE422" s="16" t="s">
        <v>8712</v>
      </c>
      <c r="ADF422" s="16">
        <v>0</v>
      </c>
      <c r="ADG422" s="16" t="s">
        <v>486</v>
      </c>
      <c r="ADH422" s="16">
        <v>2</v>
      </c>
      <c r="ADI422" s="16" t="s">
        <v>486</v>
      </c>
      <c r="ADJ422" s="16" t="s">
        <v>1743</v>
      </c>
      <c r="ADK422" s="16" t="s">
        <v>13194</v>
      </c>
      <c r="ADL422" s="16" t="s">
        <v>1761</v>
      </c>
      <c r="ADM422" s="16" t="s">
        <v>1756</v>
      </c>
      <c r="ADN422" s="16" t="s">
        <v>1764</v>
      </c>
      <c r="ADO422" s="16" t="s">
        <v>13197</v>
      </c>
      <c r="ADP422" s="16" t="s">
        <v>13196</v>
      </c>
      <c r="ADQ422" s="16" t="s">
        <v>1751</v>
      </c>
      <c r="ADR422" s="16" t="s">
        <v>13194</v>
      </c>
      <c r="ADS422" s="16" t="s">
        <v>1751</v>
      </c>
      <c r="ADV422" s="16" t="s">
        <v>1756</v>
      </c>
      <c r="ADW422" s="16" t="s">
        <v>13199</v>
      </c>
      <c r="ADY422" s="16" t="s">
        <v>1062</v>
      </c>
      <c r="AEA422" s="16">
        <v>6963.3333333333303</v>
      </c>
      <c r="AEC422" s="16" t="s">
        <v>1059</v>
      </c>
      <c r="AED422" s="16">
        <v>6135.04</v>
      </c>
      <c r="AEE422" s="16" t="s">
        <v>952</v>
      </c>
      <c r="AEG422" s="16">
        <v>3425</v>
      </c>
      <c r="AEI422" s="16">
        <v>1250</v>
      </c>
      <c r="AEK422" s="16">
        <v>600</v>
      </c>
      <c r="AEL422" s="16">
        <v>900</v>
      </c>
      <c r="AEM422" s="16">
        <v>400</v>
      </c>
      <c r="AEN422" s="16">
        <v>450</v>
      </c>
      <c r="AEO422" s="16">
        <v>90</v>
      </c>
      <c r="AEP422" s="16">
        <v>100</v>
      </c>
    </row>
    <row r="423" spans="1:822" x14ac:dyDescent="0.25">
      <c r="A423" s="30">
        <v>45838</v>
      </c>
      <c r="B423" s="16" t="s">
        <v>10900</v>
      </c>
      <c r="C423" s="16" t="s">
        <v>867</v>
      </c>
      <c r="D423" s="16" t="s">
        <v>867</v>
      </c>
      <c r="E423" s="16">
        <v>45</v>
      </c>
      <c r="F423" s="16" t="s">
        <v>8153</v>
      </c>
      <c r="G423" s="16" t="s">
        <v>4113</v>
      </c>
      <c r="I423" s="16" t="s">
        <v>4174</v>
      </c>
      <c r="Z423" s="16" t="s">
        <v>993</v>
      </c>
      <c r="AA423" s="16" t="s">
        <v>470</v>
      </c>
      <c r="AB423" s="16">
        <v>2</v>
      </c>
      <c r="AC423" s="16" t="s">
        <v>844</v>
      </c>
      <c r="AD423" s="16" t="s">
        <v>843</v>
      </c>
      <c r="AE423" s="16" t="s">
        <v>843</v>
      </c>
      <c r="AF423" s="16" t="s">
        <v>1056</v>
      </c>
      <c r="AG423" s="16" t="s">
        <v>843</v>
      </c>
      <c r="AH423" s="16" t="s">
        <v>1056</v>
      </c>
      <c r="AI423" s="16" t="s">
        <v>843</v>
      </c>
      <c r="AJ423" s="16" t="s">
        <v>843</v>
      </c>
      <c r="AK423" s="16" t="s">
        <v>843</v>
      </c>
      <c r="AM423" s="16" t="s">
        <v>737</v>
      </c>
      <c r="AN423" s="16" t="s">
        <v>759</v>
      </c>
      <c r="AP423" s="16" t="s">
        <v>774</v>
      </c>
      <c r="AR423" s="16" t="s">
        <v>6907</v>
      </c>
      <c r="BB423" s="16">
        <v>3</v>
      </c>
      <c r="BC423" s="16" t="s">
        <v>7878</v>
      </c>
      <c r="BE423" s="16" t="s">
        <v>5098</v>
      </c>
      <c r="BV423" s="16" t="s">
        <v>4433</v>
      </c>
      <c r="BW423" s="16" t="s">
        <v>844</v>
      </c>
      <c r="BX423" s="16" t="s">
        <v>843</v>
      </c>
      <c r="BY423" s="16" t="s">
        <v>843</v>
      </c>
      <c r="BZ423" s="16" t="s">
        <v>843</v>
      </c>
      <c r="CA423" s="16" t="s">
        <v>843</v>
      </c>
      <c r="CB423" s="16" t="s">
        <v>843</v>
      </c>
      <c r="CC423" s="16" t="s">
        <v>843</v>
      </c>
      <c r="CD423" s="16" t="s">
        <v>843</v>
      </c>
      <c r="CE423" s="16" t="s">
        <v>843</v>
      </c>
      <c r="CF423" s="16" t="s">
        <v>843</v>
      </c>
      <c r="CG423" s="16" t="s">
        <v>843</v>
      </c>
      <c r="CH423" s="16" t="s">
        <v>843</v>
      </c>
      <c r="CI423" s="16" t="s">
        <v>843</v>
      </c>
      <c r="CJ423" s="16" t="s">
        <v>843</v>
      </c>
      <c r="CK423" s="16" t="s">
        <v>843</v>
      </c>
      <c r="CP423" s="16" t="s">
        <v>865</v>
      </c>
      <c r="DX423" s="16" t="s">
        <v>867</v>
      </c>
      <c r="DY423" s="16" t="s">
        <v>867</v>
      </c>
      <c r="GC423" s="16" t="s">
        <v>5330</v>
      </c>
      <c r="GF423" s="16" t="s">
        <v>867</v>
      </c>
      <c r="GG423" s="16" t="s">
        <v>867</v>
      </c>
      <c r="GV423" s="16" t="s">
        <v>5443</v>
      </c>
      <c r="GW423" s="16" t="s">
        <v>843</v>
      </c>
      <c r="GX423" s="16" t="s">
        <v>844</v>
      </c>
      <c r="GY423" s="16" t="s">
        <v>843</v>
      </c>
      <c r="GZ423" s="16" t="s">
        <v>843</v>
      </c>
      <c r="HA423" s="16" t="s">
        <v>843</v>
      </c>
      <c r="HB423" s="16" t="s">
        <v>843</v>
      </c>
      <c r="HC423" s="16" t="s">
        <v>843</v>
      </c>
      <c r="HD423" s="16" t="s">
        <v>843</v>
      </c>
      <c r="HE423" s="16" t="s">
        <v>843</v>
      </c>
      <c r="HF423" s="16" t="s">
        <v>843</v>
      </c>
      <c r="HH423" s="16" t="s">
        <v>5456</v>
      </c>
      <c r="HK423" s="16" t="s">
        <v>865</v>
      </c>
      <c r="HM423" s="16" t="s">
        <v>865</v>
      </c>
      <c r="HZ423" s="16" t="s">
        <v>7944</v>
      </c>
      <c r="KE423" s="16" t="s">
        <v>5582</v>
      </c>
      <c r="KG423" s="16" t="s">
        <v>7018</v>
      </c>
      <c r="KH423" s="16" t="s">
        <v>7033</v>
      </c>
      <c r="KI423" s="16" t="s">
        <v>865</v>
      </c>
      <c r="LG423" s="16" t="s">
        <v>867</v>
      </c>
      <c r="LH423" s="16" t="s">
        <v>867</v>
      </c>
      <c r="LI423" s="16" t="s">
        <v>867</v>
      </c>
      <c r="LJ423" s="16" t="s">
        <v>865</v>
      </c>
      <c r="LK423" s="16" t="s">
        <v>867</v>
      </c>
      <c r="LL423" s="16" t="s">
        <v>10614</v>
      </c>
      <c r="LM423" s="16" t="s">
        <v>843</v>
      </c>
      <c r="LN423" s="16" t="s">
        <v>844</v>
      </c>
      <c r="LO423" s="16" t="s">
        <v>844</v>
      </c>
      <c r="LP423" s="16" t="s">
        <v>844</v>
      </c>
      <c r="LQ423" s="16" t="s">
        <v>843</v>
      </c>
      <c r="LR423" s="16" t="s">
        <v>843</v>
      </c>
      <c r="LS423" s="16" t="s">
        <v>843</v>
      </c>
      <c r="LT423" s="16" t="s">
        <v>843</v>
      </c>
      <c r="LU423" s="16" t="s">
        <v>843</v>
      </c>
      <c r="LV423" s="16" t="s">
        <v>843</v>
      </c>
      <c r="LW423" s="16" t="s">
        <v>843</v>
      </c>
      <c r="LX423" s="16" t="s">
        <v>843</v>
      </c>
      <c r="LY423" s="16" t="s">
        <v>843</v>
      </c>
      <c r="LZ423" s="16" t="s">
        <v>843</v>
      </c>
      <c r="MA423" s="16" t="s">
        <v>843</v>
      </c>
      <c r="MC423" s="16" t="s">
        <v>5694</v>
      </c>
      <c r="MD423" s="16" t="s">
        <v>844</v>
      </c>
      <c r="ME423" s="16" t="s">
        <v>843</v>
      </c>
      <c r="MF423" s="16" t="s">
        <v>843</v>
      </c>
      <c r="MG423" s="16" t="s">
        <v>843</v>
      </c>
      <c r="MH423" s="16" t="s">
        <v>843</v>
      </c>
      <c r="MI423" s="16" t="s">
        <v>843</v>
      </c>
      <c r="MJ423" s="16" t="s">
        <v>843</v>
      </c>
      <c r="MK423" s="16" t="s">
        <v>843</v>
      </c>
      <c r="ML423" s="16" t="s">
        <v>843</v>
      </c>
      <c r="MM423" s="16" t="s">
        <v>843</v>
      </c>
      <c r="MN423" s="16" t="s">
        <v>843</v>
      </c>
      <c r="MO423" s="16" t="s">
        <v>843</v>
      </c>
      <c r="MP423" s="16" t="s">
        <v>843</v>
      </c>
      <c r="MQ423" s="16" t="s">
        <v>843</v>
      </c>
      <c r="MR423" s="16" t="s">
        <v>843</v>
      </c>
      <c r="MS423" s="16" t="s">
        <v>843</v>
      </c>
      <c r="MT423" s="16" t="s">
        <v>843</v>
      </c>
      <c r="MU423" s="16" t="s">
        <v>843</v>
      </c>
      <c r="MV423" s="16" t="s">
        <v>843</v>
      </c>
      <c r="PC423" s="16" t="s">
        <v>865</v>
      </c>
      <c r="PD423" s="16" t="s">
        <v>865</v>
      </c>
      <c r="PY423" s="16" t="s">
        <v>867</v>
      </c>
      <c r="PZ423" s="16">
        <v>1</v>
      </c>
      <c r="QP423" s="16" t="s">
        <v>865</v>
      </c>
      <c r="QR423" s="16" t="s">
        <v>867</v>
      </c>
      <c r="QT423" s="16" t="s">
        <v>867</v>
      </c>
      <c r="QV423" s="16" t="s">
        <v>865</v>
      </c>
      <c r="QX423" s="16" t="s">
        <v>867</v>
      </c>
      <c r="QY423" s="16" t="s">
        <v>867</v>
      </c>
      <c r="RD423" s="16" t="s">
        <v>865</v>
      </c>
      <c r="RF423" s="16" t="s">
        <v>865</v>
      </c>
      <c r="RH423" s="16" t="s">
        <v>865</v>
      </c>
      <c r="RJ423" s="16" t="s">
        <v>865</v>
      </c>
      <c r="RN423" s="16" t="s">
        <v>7720</v>
      </c>
      <c r="RP423" s="16" t="s">
        <v>867</v>
      </c>
      <c r="RR423" s="16" t="s">
        <v>867</v>
      </c>
      <c r="RT423" s="16" t="s">
        <v>867</v>
      </c>
      <c r="RV423" s="16" t="s">
        <v>867</v>
      </c>
      <c r="RX423" s="16" t="s">
        <v>7720</v>
      </c>
      <c r="RZ423" s="16" t="s">
        <v>7720</v>
      </c>
      <c r="SQ423" s="16" t="s">
        <v>867</v>
      </c>
      <c r="SS423" s="16" t="s">
        <v>7293</v>
      </c>
      <c r="ST423" s="16" t="s">
        <v>7761</v>
      </c>
      <c r="TN423" s="16">
        <v>6000</v>
      </c>
      <c r="TO423" s="16">
        <v>0</v>
      </c>
      <c r="TP423" s="16">
        <v>2000</v>
      </c>
      <c r="TQ423" s="16">
        <v>500</v>
      </c>
      <c r="TR423" s="16">
        <v>400</v>
      </c>
      <c r="TS423" s="16">
        <v>200</v>
      </c>
      <c r="TT423" s="16">
        <v>0</v>
      </c>
      <c r="TU423" s="16">
        <v>0</v>
      </c>
      <c r="TV423" s="16">
        <v>0</v>
      </c>
      <c r="TW423" s="16">
        <v>0</v>
      </c>
      <c r="TX423" s="16">
        <v>0</v>
      </c>
      <c r="TZ423" s="16" t="s">
        <v>7367</v>
      </c>
      <c r="UA423" s="16" t="s">
        <v>10022</v>
      </c>
      <c r="UB423" s="16">
        <v>0</v>
      </c>
      <c r="UC423" s="16" t="s">
        <v>844</v>
      </c>
      <c r="UD423" s="16" t="s">
        <v>844</v>
      </c>
      <c r="UE423" s="16" t="s">
        <v>843</v>
      </c>
      <c r="UF423" s="16" t="s">
        <v>843</v>
      </c>
      <c r="UG423" s="16" t="s">
        <v>843</v>
      </c>
      <c r="UH423" s="16" t="s">
        <v>843</v>
      </c>
      <c r="UL423" s="16">
        <v>8000</v>
      </c>
      <c r="US423" s="16" t="s">
        <v>6008</v>
      </c>
      <c r="UT423" s="16" t="s">
        <v>843</v>
      </c>
      <c r="UU423" s="16" t="s">
        <v>843</v>
      </c>
      <c r="UV423" s="16" t="s">
        <v>843</v>
      </c>
      <c r="UW423" s="16" t="s">
        <v>843</v>
      </c>
      <c r="UX423" s="16" t="s">
        <v>843</v>
      </c>
      <c r="UY423" s="16" t="s">
        <v>843</v>
      </c>
      <c r="UZ423" s="16" t="s">
        <v>844</v>
      </c>
      <c r="VA423" s="16" t="s">
        <v>843</v>
      </c>
      <c r="VB423" s="16" t="s">
        <v>843</v>
      </c>
      <c r="VC423" s="16" t="s">
        <v>843</v>
      </c>
      <c r="VD423" s="16" t="s">
        <v>843</v>
      </c>
      <c r="VE423" s="16" t="s">
        <v>843</v>
      </c>
      <c r="VF423" s="16" t="s">
        <v>843</v>
      </c>
      <c r="VG423" s="16" t="s">
        <v>843</v>
      </c>
      <c r="VJ423" s="16">
        <v>4000</v>
      </c>
      <c r="WO423" s="16" t="s">
        <v>6920</v>
      </c>
      <c r="XD423" s="16" t="s">
        <v>6975</v>
      </c>
      <c r="XE423" s="16" t="s">
        <v>843</v>
      </c>
      <c r="XF423" s="16" t="s">
        <v>843</v>
      </c>
      <c r="XG423" s="16" t="s">
        <v>844</v>
      </c>
      <c r="XH423" s="16" t="s">
        <v>843</v>
      </c>
      <c r="XI423" s="16" t="s">
        <v>843</v>
      </c>
      <c r="XJ423" s="16" t="s">
        <v>843</v>
      </c>
      <c r="XK423" s="16" t="s">
        <v>843</v>
      </c>
      <c r="XL423" s="16" t="s">
        <v>843</v>
      </c>
      <c r="XM423" s="16" t="s">
        <v>843</v>
      </c>
      <c r="XN423" s="16" t="s">
        <v>843</v>
      </c>
      <c r="XO423" s="16" t="s">
        <v>843</v>
      </c>
      <c r="XP423" s="16" t="s">
        <v>843</v>
      </c>
      <c r="XQ423" s="16" t="s">
        <v>843</v>
      </c>
      <c r="YF423" s="16" t="s">
        <v>865</v>
      </c>
      <c r="YN423" s="16" t="s">
        <v>7040</v>
      </c>
      <c r="YP423" s="16" t="s">
        <v>7987</v>
      </c>
      <c r="YR423" s="16" t="s">
        <v>10901</v>
      </c>
      <c r="YS423" s="16" t="s">
        <v>10902</v>
      </c>
      <c r="YT423" s="16" t="s">
        <v>8694</v>
      </c>
      <c r="YU423" s="16" t="s">
        <v>10903</v>
      </c>
      <c r="YV423" s="16" t="s">
        <v>8696</v>
      </c>
      <c r="YW423" s="16" t="s">
        <v>844</v>
      </c>
      <c r="YX423" s="16" t="s">
        <v>8696</v>
      </c>
      <c r="YY423" s="16" t="s">
        <v>843</v>
      </c>
      <c r="YZ423" s="16" t="s">
        <v>843</v>
      </c>
      <c r="ZA423" s="16" t="s">
        <v>843</v>
      </c>
      <c r="ZB423" s="16">
        <v>9100</v>
      </c>
      <c r="ZC423" s="16" t="s">
        <v>10034</v>
      </c>
      <c r="ZD423" s="16" t="s">
        <v>843</v>
      </c>
      <c r="ZE423" s="16" t="s">
        <v>8789</v>
      </c>
      <c r="ZF423" s="16" t="s">
        <v>8723</v>
      </c>
      <c r="ZG423" s="16" t="s">
        <v>8699</v>
      </c>
      <c r="ZH423" s="16" t="s">
        <v>8701</v>
      </c>
      <c r="ZI423" s="16" t="s">
        <v>8750</v>
      </c>
      <c r="ZJ423" s="16" t="s">
        <v>843</v>
      </c>
      <c r="ZK423" s="16" t="s">
        <v>843</v>
      </c>
      <c r="ZL423" s="16" t="s">
        <v>843</v>
      </c>
      <c r="ZM423" s="16" t="s">
        <v>843</v>
      </c>
      <c r="ZN423" s="16" t="s">
        <v>8725</v>
      </c>
      <c r="ZO423" s="16" t="s">
        <v>487</v>
      </c>
      <c r="ZP423" s="16" t="s">
        <v>487</v>
      </c>
      <c r="ZQ423" s="16" t="s">
        <v>487</v>
      </c>
      <c r="ZR423" s="16" t="s">
        <v>487</v>
      </c>
      <c r="ZS423" s="16" t="s">
        <v>8874</v>
      </c>
      <c r="ZT423" s="16" t="s">
        <v>8705</v>
      </c>
      <c r="ZU423" s="16" t="s">
        <v>8706</v>
      </c>
      <c r="ZV423" s="16" t="s">
        <v>487</v>
      </c>
      <c r="ZW423" s="16" t="s">
        <v>843</v>
      </c>
      <c r="ZX423" s="16" t="s">
        <v>844</v>
      </c>
      <c r="ZY423" s="16" t="s">
        <v>1056</v>
      </c>
      <c r="ZZ423" s="16" t="s">
        <v>843</v>
      </c>
      <c r="AAA423" s="16" t="s">
        <v>844</v>
      </c>
      <c r="AAB423" s="16" t="s">
        <v>843</v>
      </c>
      <c r="AAC423" s="16">
        <v>1</v>
      </c>
      <c r="AAD423" s="16" t="s">
        <v>1056</v>
      </c>
      <c r="AAE423" s="16" t="s">
        <v>843</v>
      </c>
      <c r="AAF423" s="16" t="s">
        <v>843</v>
      </c>
      <c r="AAG423" s="16" t="s">
        <v>843</v>
      </c>
      <c r="AAH423" s="16" t="s">
        <v>843</v>
      </c>
      <c r="AAI423" s="16" t="s">
        <v>843</v>
      </c>
      <c r="AAJ423" s="16" t="s">
        <v>615</v>
      </c>
      <c r="AAK423" s="16" t="s">
        <v>639</v>
      </c>
      <c r="AAL423" s="16" t="s">
        <v>905</v>
      </c>
      <c r="AAM423" s="16" t="s">
        <v>663</v>
      </c>
      <c r="AAN423" s="16" t="s">
        <v>8707</v>
      </c>
      <c r="AAO423" s="16" t="s">
        <v>1019</v>
      </c>
      <c r="AAP423" s="16" t="s">
        <v>8708</v>
      </c>
      <c r="AAS423" s="16">
        <v>12000</v>
      </c>
      <c r="AAT423" s="16" t="s">
        <v>782</v>
      </c>
      <c r="AAU423" s="16" t="s">
        <v>782</v>
      </c>
      <c r="AAV423" s="16" t="s">
        <v>782</v>
      </c>
      <c r="AAW423" s="16" t="s">
        <v>782</v>
      </c>
      <c r="AAX423" s="16" t="s">
        <v>843</v>
      </c>
      <c r="AAY423" s="16" t="s">
        <v>8710</v>
      </c>
      <c r="AAZ423" s="16" t="s">
        <v>782</v>
      </c>
      <c r="ABA423" s="16" t="s">
        <v>782</v>
      </c>
      <c r="ABB423" s="16" t="s">
        <v>782</v>
      </c>
      <c r="ABC423" s="16" t="s">
        <v>783</v>
      </c>
      <c r="ABD423" s="16" t="s">
        <v>783</v>
      </c>
      <c r="ABE423" s="16" t="s">
        <v>783</v>
      </c>
      <c r="ABF423" s="16" t="s">
        <v>782</v>
      </c>
      <c r="ABG423" s="16" t="s">
        <v>782</v>
      </c>
      <c r="ABH423" s="16" t="s">
        <v>782</v>
      </c>
      <c r="ABI423" s="16" t="s">
        <v>782</v>
      </c>
      <c r="ABJ423" s="16" t="s">
        <v>783</v>
      </c>
      <c r="ABK423" s="16" t="s">
        <v>783</v>
      </c>
      <c r="ABL423" s="16" t="s">
        <v>8759</v>
      </c>
      <c r="ABM423" s="16" t="s">
        <v>843</v>
      </c>
      <c r="ABN423" s="16" t="s">
        <v>1034</v>
      </c>
      <c r="ABO423" s="16" t="s">
        <v>486</v>
      </c>
      <c r="ABP423" s="16" t="s">
        <v>972</v>
      </c>
      <c r="ABQ423" s="16" t="s">
        <v>4324</v>
      </c>
      <c r="ABR423" s="16" t="s">
        <v>470</v>
      </c>
      <c r="ABS423" s="16" t="s">
        <v>451</v>
      </c>
      <c r="ABT423" s="16" t="s">
        <v>1056</v>
      </c>
      <c r="ABU423" s="16" t="s">
        <v>1056</v>
      </c>
      <c r="ABV423" s="16" t="s">
        <v>487</v>
      </c>
      <c r="ABW423" s="16" t="s">
        <v>486</v>
      </c>
      <c r="ABX423" s="16" t="s">
        <v>892</v>
      </c>
      <c r="ABY423" s="16" t="s">
        <v>486</v>
      </c>
      <c r="ABZ423" s="16" t="s">
        <v>486</v>
      </c>
      <c r="ACA423" s="16" t="s">
        <v>759</v>
      </c>
      <c r="ACB423" s="16" t="s">
        <v>774</v>
      </c>
      <c r="ACC423" s="16" t="s">
        <v>737</v>
      </c>
      <c r="ACD423" s="16" t="s">
        <v>486</v>
      </c>
      <c r="ACE423" s="16" t="s">
        <v>486</v>
      </c>
      <c r="ACG423" s="16" t="s">
        <v>1014</v>
      </c>
      <c r="ACH423" s="16" t="s">
        <v>1009</v>
      </c>
      <c r="ACI423" s="16" t="s">
        <v>462</v>
      </c>
      <c r="ACJ423" s="16">
        <v>1.1910000000000001</v>
      </c>
      <c r="ACK423" s="16" t="s">
        <v>478</v>
      </c>
      <c r="ACL423" s="16" t="s">
        <v>738</v>
      </c>
      <c r="ACM423" s="16" t="s">
        <v>1189</v>
      </c>
      <c r="ACN423" s="16" t="s">
        <v>1169</v>
      </c>
      <c r="ACO423" s="16" t="s">
        <v>1856</v>
      </c>
      <c r="ACQ423" s="16" t="s">
        <v>1202</v>
      </c>
      <c r="ACR423" s="16" t="s">
        <v>1644</v>
      </c>
      <c r="ACS423" s="16" t="s">
        <v>669</v>
      </c>
      <c r="ACT423" s="16" t="s">
        <v>1522</v>
      </c>
      <c r="ACU423" s="16" t="s">
        <v>831</v>
      </c>
      <c r="ACV423" s="16" t="s">
        <v>8756</v>
      </c>
      <c r="ACW423" s="16" t="s">
        <v>451</v>
      </c>
      <c r="ACX423" s="16" t="s">
        <v>1916</v>
      </c>
      <c r="ACY423" s="16" t="s">
        <v>1947</v>
      </c>
      <c r="ACZ423" s="16">
        <v>1</v>
      </c>
      <c r="ADA423" s="16">
        <v>1</v>
      </c>
      <c r="ADB423" s="16">
        <v>1</v>
      </c>
      <c r="ADC423" s="16">
        <v>0</v>
      </c>
      <c r="ADD423" s="16">
        <v>1</v>
      </c>
      <c r="ADE423" s="16" t="s">
        <v>8891</v>
      </c>
      <c r="ADF423" s="16">
        <v>0</v>
      </c>
      <c r="ADG423" s="16" t="s">
        <v>486</v>
      </c>
      <c r="ADH423" s="16">
        <v>1</v>
      </c>
      <c r="ADI423" s="16" t="s">
        <v>1553</v>
      </c>
      <c r="ADJ423" s="16" t="s">
        <v>1745</v>
      </c>
      <c r="ADK423" s="16" t="s">
        <v>13194</v>
      </c>
      <c r="ADL423" s="16" t="s">
        <v>1762</v>
      </c>
      <c r="ADM423" s="16" t="s">
        <v>13195</v>
      </c>
      <c r="ADN423" s="16" t="s">
        <v>13196</v>
      </c>
      <c r="ADO423" s="16" t="s">
        <v>13197</v>
      </c>
      <c r="ADP423" s="16" t="s">
        <v>13194</v>
      </c>
      <c r="ADQ423" s="16" t="s">
        <v>13194</v>
      </c>
      <c r="ADR423" s="16" t="s">
        <v>13194</v>
      </c>
      <c r="ADS423" s="16" t="s">
        <v>13194</v>
      </c>
      <c r="ADT423" s="16" t="s">
        <v>1757</v>
      </c>
      <c r="ADY423" s="16" t="s">
        <v>1063</v>
      </c>
      <c r="AEA423" s="16">
        <v>9100</v>
      </c>
      <c r="AEC423" s="16" t="s">
        <v>1063</v>
      </c>
      <c r="AED423" s="16">
        <v>6000</v>
      </c>
      <c r="AEE423" s="16" t="s">
        <v>952</v>
      </c>
      <c r="AEG423" s="16">
        <v>4000</v>
      </c>
      <c r="AEI423" s="16">
        <v>3000</v>
      </c>
      <c r="AEK423" s="16">
        <v>1000</v>
      </c>
      <c r="AEL423" s="16">
        <v>250</v>
      </c>
      <c r="AEN423" s="16">
        <v>200</v>
      </c>
      <c r="AEO423" s="16">
        <v>100</v>
      </c>
    </row>
    <row r="424" spans="1:822" x14ac:dyDescent="0.25">
      <c r="A424" s="30">
        <v>45838</v>
      </c>
      <c r="B424" s="16" t="s">
        <v>10904</v>
      </c>
      <c r="C424" s="16" t="s">
        <v>867</v>
      </c>
      <c r="D424" s="16" t="s">
        <v>867</v>
      </c>
      <c r="E424" s="16">
        <v>58</v>
      </c>
      <c r="F424" s="16" t="s">
        <v>8153</v>
      </c>
      <c r="G424" s="16" t="s">
        <v>4113</v>
      </c>
      <c r="I424" s="16" t="s">
        <v>4174</v>
      </c>
      <c r="Z424" s="16" t="s">
        <v>992</v>
      </c>
      <c r="AA424" s="16" t="s">
        <v>470</v>
      </c>
      <c r="AB424" s="16">
        <v>2</v>
      </c>
      <c r="AC424" s="16" t="s">
        <v>843</v>
      </c>
      <c r="AD424" s="16" t="s">
        <v>843</v>
      </c>
      <c r="AE424" s="16" t="s">
        <v>843</v>
      </c>
      <c r="AF424" s="16" t="s">
        <v>844</v>
      </c>
      <c r="AG424" s="16" t="s">
        <v>844</v>
      </c>
      <c r="AH424" s="16" t="s">
        <v>844</v>
      </c>
      <c r="AI424" s="16" t="s">
        <v>844</v>
      </c>
      <c r="AJ424" s="16" t="s">
        <v>843</v>
      </c>
      <c r="AK424" s="16" t="s">
        <v>843</v>
      </c>
      <c r="AM424" s="16" t="s">
        <v>737</v>
      </c>
      <c r="AN424" s="16" t="s">
        <v>759</v>
      </c>
      <c r="AP424" s="16" t="s">
        <v>768</v>
      </c>
      <c r="AR424" s="16" t="s">
        <v>6910</v>
      </c>
      <c r="BB424" s="16">
        <v>2</v>
      </c>
      <c r="BC424" s="16" t="s">
        <v>7875</v>
      </c>
      <c r="BE424" s="16" t="s">
        <v>5095</v>
      </c>
      <c r="BF424" s="16" t="s">
        <v>865</v>
      </c>
      <c r="BV424" s="16" t="s">
        <v>4433</v>
      </c>
      <c r="BW424" s="16" t="s">
        <v>844</v>
      </c>
      <c r="BX424" s="16" t="s">
        <v>843</v>
      </c>
      <c r="BY424" s="16" t="s">
        <v>843</v>
      </c>
      <c r="BZ424" s="16" t="s">
        <v>843</v>
      </c>
      <c r="CA424" s="16" t="s">
        <v>843</v>
      </c>
      <c r="CB424" s="16" t="s">
        <v>843</v>
      </c>
      <c r="CC424" s="16" t="s">
        <v>843</v>
      </c>
      <c r="CD424" s="16" t="s">
        <v>843</v>
      </c>
      <c r="CE424" s="16" t="s">
        <v>843</v>
      </c>
      <c r="CF424" s="16" t="s">
        <v>843</v>
      </c>
      <c r="CG424" s="16" t="s">
        <v>843</v>
      </c>
      <c r="CH424" s="16" t="s">
        <v>843</v>
      </c>
      <c r="CI424" s="16" t="s">
        <v>843</v>
      </c>
      <c r="CJ424" s="16" t="s">
        <v>843</v>
      </c>
      <c r="CK424" s="16" t="s">
        <v>843</v>
      </c>
      <c r="CP424" s="16" t="s">
        <v>867</v>
      </c>
      <c r="CQ424" s="16" t="s">
        <v>5191</v>
      </c>
      <c r="CR424" s="16" t="s">
        <v>844</v>
      </c>
      <c r="CS424" s="16" t="s">
        <v>843</v>
      </c>
      <c r="CT424" s="16" t="s">
        <v>843</v>
      </c>
      <c r="CU424" s="16" t="s">
        <v>843</v>
      </c>
      <c r="CV424" s="16" t="s">
        <v>843</v>
      </c>
      <c r="CW424" s="16" t="s">
        <v>843</v>
      </c>
      <c r="CX424" s="16" t="s">
        <v>843</v>
      </c>
      <c r="CY424" s="16" t="s">
        <v>843</v>
      </c>
      <c r="CZ424" s="16" t="s">
        <v>843</v>
      </c>
      <c r="DA424" s="16" t="s">
        <v>5184</v>
      </c>
      <c r="DX424" s="16" t="s">
        <v>867</v>
      </c>
      <c r="DY424" s="16" t="s">
        <v>867</v>
      </c>
      <c r="GC424" s="16" t="s">
        <v>5350</v>
      </c>
      <c r="GF424" s="16" t="s">
        <v>867</v>
      </c>
      <c r="GG424" s="16" t="s">
        <v>867</v>
      </c>
      <c r="GV424" s="16" t="s">
        <v>5443</v>
      </c>
      <c r="GW424" s="16" t="s">
        <v>843</v>
      </c>
      <c r="GX424" s="16" t="s">
        <v>844</v>
      </c>
      <c r="GY424" s="16" t="s">
        <v>843</v>
      </c>
      <c r="GZ424" s="16" t="s">
        <v>843</v>
      </c>
      <c r="HA424" s="16" t="s">
        <v>843</v>
      </c>
      <c r="HB424" s="16" t="s">
        <v>843</v>
      </c>
      <c r="HC424" s="16" t="s">
        <v>843</v>
      </c>
      <c r="HD424" s="16" t="s">
        <v>843</v>
      </c>
      <c r="HE424" s="16" t="s">
        <v>843</v>
      </c>
      <c r="HF424" s="16" t="s">
        <v>843</v>
      </c>
      <c r="HH424" s="16" t="s">
        <v>5456</v>
      </c>
      <c r="HK424" s="16" t="s">
        <v>865</v>
      </c>
      <c r="HM424" s="16" t="s">
        <v>865</v>
      </c>
      <c r="HZ424" s="16" t="s">
        <v>7944</v>
      </c>
      <c r="KE424" s="16" t="s">
        <v>5582</v>
      </c>
      <c r="KG424" s="16" t="s">
        <v>7018</v>
      </c>
      <c r="KH424" s="16" t="s">
        <v>7033</v>
      </c>
      <c r="KI424" s="16" t="s">
        <v>865</v>
      </c>
      <c r="LG424" s="16" t="s">
        <v>867</v>
      </c>
      <c r="LH424" s="16" t="s">
        <v>865</v>
      </c>
      <c r="LI424" s="16" t="s">
        <v>867</v>
      </c>
      <c r="LJ424" s="16" t="s">
        <v>867</v>
      </c>
      <c r="LK424" s="16" t="s">
        <v>865</v>
      </c>
      <c r="LL424" s="16" t="s">
        <v>9733</v>
      </c>
      <c r="LM424" s="16" t="s">
        <v>844</v>
      </c>
      <c r="LN424" s="16" t="s">
        <v>843</v>
      </c>
      <c r="LO424" s="16" t="s">
        <v>844</v>
      </c>
      <c r="LP424" s="16" t="s">
        <v>843</v>
      </c>
      <c r="LQ424" s="16" t="s">
        <v>843</v>
      </c>
      <c r="LR424" s="16" t="s">
        <v>843</v>
      </c>
      <c r="LS424" s="16" t="s">
        <v>843</v>
      </c>
      <c r="LT424" s="16" t="s">
        <v>843</v>
      </c>
      <c r="LU424" s="16" t="s">
        <v>843</v>
      </c>
      <c r="LV424" s="16" t="s">
        <v>843</v>
      </c>
      <c r="LW424" s="16" t="s">
        <v>843</v>
      </c>
      <c r="LX424" s="16" t="s">
        <v>843</v>
      </c>
      <c r="LY424" s="16" t="s">
        <v>843</v>
      </c>
      <c r="LZ424" s="16" t="s">
        <v>843</v>
      </c>
      <c r="MA424" s="16" t="s">
        <v>843</v>
      </c>
      <c r="MC424" s="16" t="s">
        <v>5694</v>
      </c>
      <c r="MD424" s="16" t="s">
        <v>844</v>
      </c>
      <c r="ME424" s="16" t="s">
        <v>843</v>
      </c>
      <c r="MF424" s="16" t="s">
        <v>843</v>
      </c>
      <c r="MG424" s="16" t="s">
        <v>843</v>
      </c>
      <c r="MH424" s="16" t="s">
        <v>843</v>
      </c>
      <c r="MI424" s="16" t="s">
        <v>843</v>
      </c>
      <c r="MJ424" s="16" t="s">
        <v>843</v>
      </c>
      <c r="MK424" s="16" t="s">
        <v>843</v>
      </c>
      <c r="ML424" s="16" t="s">
        <v>843</v>
      </c>
      <c r="MM424" s="16" t="s">
        <v>843</v>
      </c>
      <c r="MN424" s="16" t="s">
        <v>843</v>
      </c>
      <c r="MO424" s="16" t="s">
        <v>843</v>
      </c>
      <c r="MP424" s="16" t="s">
        <v>843</v>
      </c>
      <c r="MQ424" s="16" t="s">
        <v>843</v>
      </c>
      <c r="MR424" s="16" t="s">
        <v>843</v>
      </c>
      <c r="MS424" s="16" t="s">
        <v>843</v>
      </c>
      <c r="MT424" s="16" t="s">
        <v>843</v>
      </c>
      <c r="MU424" s="16" t="s">
        <v>843</v>
      </c>
      <c r="MV424" s="16" t="s">
        <v>843</v>
      </c>
      <c r="MX424" s="16" t="s">
        <v>5694</v>
      </c>
      <c r="MY424" s="16" t="s">
        <v>844</v>
      </c>
      <c r="MZ424" s="16" t="s">
        <v>843</v>
      </c>
      <c r="NA424" s="16" t="s">
        <v>843</v>
      </c>
      <c r="NB424" s="16" t="s">
        <v>843</v>
      </c>
      <c r="NC424" s="16" t="s">
        <v>843</v>
      </c>
      <c r="ND424" s="16" t="s">
        <v>843</v>
      </c>
      <c r="NE424" s="16" t="s">
        <v>843</v>
      </c>
      <c r="NF424" s="16" t="s">
        <v>843</v>
      </c>
      <c r="NG424" s="16" t="s">
        <v>843</v>
      </c>
      <c r="NH424" s="16" t="s">
        <v>843</v>
      </c>
      <c r="NI424" s="16" t="s">
        <v>843</v>
      </c>
      <c r="NJ424" s="16" t="s">
        <v>843</v>
      </c>
      <c r="NK424" s="16" t="s">
        <v>843</v>
      </c>
      <c r="NL424" s="16" t="s">
        <v>843</v>
      </c>
      <c r="NM424" s="16" t="s">
        <v>843</v>
      </c>
      <c r="NN424" s="16" t="s">
        <v>843</v>
      </c>
      <c r="NO424" s="16" t="s">
        <v>843</v>
      </c>
      <c r="NP424" s="16" t="s">
        <v>843</v>
      </c>
      <c r="NQ424" s="16" t="s">
        <v>843</v>
      </c>
      <c r="PC424" s="16" t="s">
        <v>865</v>
      </c>
      <c r="PD424" s="16" t="s">
        <v>865</v>
      </c>
      <c r="PY424" s="16" t="s">
        <v>865</v>
      </c>
      <c r="QP424" s="16" t="s">
        <v>865</v>
      </c>
      <c r="QR424" s="16" t="s">
        <v>867</v>
      </c>
      <c r="QT424" s="16" t="s">
        <v>867</v>
      </c>
      <c r="QV424" s="16" t="s">
        <v>865</v>
      </c>
      <c r="QX424" s="16" t="s">
        <v>867</v>
      </c>
      <c r="QY424" s="16" t="s">
        <v>867</v>
      </c>
      <c r="RD424" s="16" t="s">
        <v>865</v>
      </c>
      <c r="RF424" s="16" t="s">
        <v>865</v>
      </c>
      <c r="RH424" s="16" t="s">
        <v>4216</v>
      </c>
      <c r="RJ424" s="16" t="s">
        <v>865</v>
      </c>
      <c r="RN424" s="16" t="s">
        <v>7724</v>
      </c>
      <c r="RP424" s="16" t="s">
        <v>867</v>
      </c>
      <c r="RR424" s="16" t="s">
        <v>867</v>
      </c>
      <c r="RT424" s="16" t="s">
        <v>867</v>
      </c>
      <c r="RV424" s="16" t="s">
        <v>867</v>
      </c>
      <c r="RX424" s="16" t="s">
        <v>7724</v>
      </c>
      <c r="RZ424" s="16" t="s">
        <v>7724</v>
      </c>
      <c r="SQ424" s="16" t="s">
        <v>865</v>
      </c>
      <c r="SS424" s="16" t="s">
        <v>7299</v>
      </c>
      <c r="ST424" s="16" t="s">
        <v>7764</v>
      </c>
      <c r="TN424" s="16">
        <v>2000</v>
      </c>
      <c r="TO424" s="16">
        <v>5000</v>
      </c>
      <c r="TP424" s="16">
        <v>600</v>
      </c>
      <c r="TQ424" s="16">
        <v>3000</v>
      </c>
      <c r="TR424" s="16">
        <v>1500</v>
      </c>
      <c r="TS424" s="16">
        <v>350</v>
      </c>
      <c r="TT424" s="16">
        <v>0</v>
      </c>
      <c r="TU424" s="16">
        <v>250</v>
      </c>
      <c r="TV424" s="16">
        <v>5000</v>
      </c>
      <c r="TW424" s="16">
        <v>0</v>
      </c>
      <c r="TX424" s="16">
        <v>0</v>
      </c>
      <c r="TZ424" s="16" t="s">
        <v>7367</v>
      </c>
      <c r="UA424" s="16" t="s">
        <v>8715</v>
      </c>
      <c r="UB424" s="16">
        <v>0</v>
      </c>
      <c r="UC424" s="16" t="s">
        <v>843</v>
      </c>
      <c r="UD424" s="16" t="s">
        <v>843</v>
      </c>
      <c r="UE424" s="16" t="s">
        <v>844</v>
      </c>
      <c r="UF424" s="16" t="s">
        <v>844</v>
      </c>
      <c r="UG424" s="16" t="s">
        <v>843</v>
      </c>
      <c r="UH424" s="16" t="s">
        <v>843</v>
      </c>
      <c r="VK424" s="16" t="s">
        <v>6102</v>
      </c>
      <c r="VL424" s="16" t="s">
        <v>843</v>
      </c>
      <c r="VM424" s="16" t="s">
        <v>843</v>
      </c>
      <c r="VN424" s="16" t="s">
        <v>843</v>
      </c>
      <c r="VO424" s="16" t="s">
        <v>843</v>
      </c>
      <c r="VP424" s="16" t="s">
        <v>844</v>
      </c>
      <c r="VQ424" s="16" t="s">
        <v>843</v>
      </c>
      <c r="VR424" s="16" t="s">
        <v>843</v>
      </c>
      <c r="VS424" s="16" t="s">
        <v>843</v>
      </c>
      <c r="VT424" s="16" t="s">
        <v>843</v>
      </c>
      <c r="VV424" s="16">
        <v>7000</v>
      </c>
      <c r="VX424" s="16" t="s">
        <v>8809</v>
      </c>
      <c r="VY424" s="16" t="s">
        <v>844</v>
      </c>
      <c r="VZ424" s="16" t="s">
        <v>843</v>
      </c>
      <c r="WA424" s="16" t="s">
        <v>843</v>
      </c>
      <c r="WB424" s="16" t="s">
        <v>844</v>
      </c>
      <c r="WC424" s="16" t="s">
        <v>843</v>
      </c>
      <c r="WD424" s="16" t="s">
        <v>843</v>
      </c>
      <c r="WE424" s="16" t="s">
        <v>843</v>
      </c>
      <c r="WF424" s="16" t="s">
        <v>843</v>
      </c>
      <c r="WH424" s="16">
        <v>3250</v>
      </c>
      <c r="WO424" s="16" t="s">
        <v>6920</v>
      </c>
      <c r="XD424" s="16" t="s">
        <v>8798</v>
      </c>
      <c r="XE424" s="16" t="s">
        <v>843</v>
      </c>
      <c r="XF424" s="16" t="s">
        <v>843</v>
      </c>
      <c r="XG424" s="16" t="s">
        <v>844</v>
      </c>
      <c r="XH424" s="16" t="s">
        <v>843</v>
      </c>
      <c r="XI424" s="16" t="s">
        <v>843</v>
      </c>
      <c r="XJ424" s="16" t="s">
        <v>843</v>
      </c>
      <c r="XK424" s="16" t="s">
        <v>843</v>
      </c>
      <c r="XL424" s="16" t="s">
        <v>843</v>
      </c>
      <c r="XM424" s="16" t="s">
        <v>844</v>
      </c>
      <c r="XN424" s="16" t="s">
        <v>843</v>
      </c>
      <c r="XO424" s="16" t="s">
        <v>843</v>
      </c>
      <c r="XP424" s="16" t="s">
        <v>843</v>
      </c>
      <c r="XQ424" s="16" t="s">
        <v>843</v>
      </c>
      <c r="YF424" s="16" t="s">
        <v>865</v>
      </c>
      <c r="YN424" s="16" t="s">
        <v>7046</v>
      </c>
      <c r="YP424" s="16" t="s">
        <v>7978</v>
      </c>
      <c r="YR424" s="16" t="s">
        <v>10905</v>
      </c>
      <c r="YS424" s="16" t="s">
        <v>10906</v>
      </c>
      <c r="YT424" s="16" t="s">
        <v>8694</v>
      </c>
      <c r="YU424" s="16" t="s">
        <v>10907</v>
      </c>
      <c r="YV424" s="16" t="s">
        <v>8696</v>
      </c>
      <c r="YW424" s="16" t="s">
        <v>844</v>
      </c>
      <c r="YX424" s="16" t="s">
        <v>8696</v>
      </c>
      <c r="YY424" s="16" t="s">
        <v>8762</v>
      </c>
      <c r="YZ424" s="16" t="s">
        <v>843</v>
      </c>
      <c r="ZA424" s="16" t="s">
        <v>843</v>
      </c>
      <c r="ZB424" s="16">
        <v>13533.33</v>
      </c>
      <c r="ZC424" s="16" t="s">
        <v>8907</v>
      </c>
      <c r="ZD424" s="16" t="s">
        <v>8788</v>
      </c>
      <c r="ZE424" s="16" t="s">
        <v>10908</v>
      </c>
      <c r="ZF424" s="16" t="s">
        <v>8740</v>
      </c>
      <c r="ZG424" s="16" t="s">
        <v>8741</v>
      </c>
      <c r="ZH424" s="16" t="s">
        <v>8752</v>
      </c>
      <c r="ZI424" s="16" t="s">
        <v>8699</v>
      </c>
      <c r="ZJ424" s="16" t="s">
        <v>843</v>
      </c>
      <c r="ZK424" s="16" t="s">
        <v>843</v>
      </c>
      <c r="ZL424" s="16" t="s">
        <v>8701</v>
      </c>
      <c r="ZM424" s="16" t="s">
        <v>843</v>
      </c>
      <c r="ZN424" s="16" t="s">
        <v>8703</v>
      </c>
      <c r="ZO424" s="16" t="s">
        <v>487</v>
      </c>
      <c r="ZP424" s="16" t="s">
        <v>487</v>
      </c>
      <c r="ZQ424" s="16" t="s">
        <v>486</v>
      </c>
      <c r="ZR424" s="16" t="s">
        <v>486</v>
      </c>
      <c r="ZS424" s="16" t="s">
        <v>844</v>
      </c>
      <c r="ZT424" s="16" t="s">
        <v>8705</v>
      </c>
      <c r="ZU424" s="16" t="s">
        <v>8706</v>
      </c>
      <c r="ZV424" s="16" t="s">
        <v>487</v>
      </c>
      <c r="ZW424" s="16" t="s">
        <v>843</v>
      </c>
      <c r="ZX424" s="16" t="s">
        <v>844</v>
      </c>
      <c r="ZY424" s="16" t="s">
        <v>844</v>
      </c>
      <c r="ZZ424" s="16" t="s">
        <v>844</v>
      </c>
      <c r="AAA424" s="16" t="s">
        <v>844</v>
      </c>
      <c r="AAB424" s="16" t="s">
        <v>844</v>
      </c>
      <c r="AAC424" s="16">
        <v>0</v>
      </c>
      <c r="AAD424" s="16" t="s">
        <v>844</v>
      </c>
      <c r="AAE424" s="16" t="s">
        <v>844</v>
      </c>
      <c r="AAF424" s="16" t="s">
        <v>843</v>
      </c>
      <c r="AAG424" s="16" t="s">
        <v>843</v>
      </c>
      <c r="AAH424" s="16" t="s">
        <v>843</v>
      </c>
      <c r="AAI424" s="16" t="s">
        <v>843</v>
      </c>
      <c r="AAJ424" s="16" t="s">
        <v>615</v>
      </c>
      <c r="AAK424" s="16" t="s">
        <v>655</v>
      </c>
      <c r="AAL424" s="16" t="s">
        <v>905</v>
      </c>
      <c r="AAM424" s="16" t="s">
        <v>660</v>
      </c>
      <c r="AAN424" s="16" t="s">
        <v>8707</v>
      </c>
      <c r="AAO424" s="16" t="s">
        <v>1019</v>
      </c>
      <c r="AAP424" s="16" t="s">
        <v>8708</v>
      </c>
      <c r="AAQ424" s="16" t="s">
        <v>8709</v>
      </c>
      <c r="AAS424" s="16">
        <v>6536.38</v>
      </c>
      <c r="AAT424" s="16" t="s">
        <v>782</v>
      </c>
      <c r="AAU424" s="16" t="s">
        <v>782</v>
      </c>
      <c r="AAW424" s="16" t="s">
        <v>782</v>
      </c>
      <c r="AAX424" s="16" t="s">
        <v>843</v>
      </c>
      <c r="AAY424" s="16" t="s">
        <v>8710</v>
      </c>
      <c r="AAZ424" s="16" t="s">
        <v>782</v>
      </c>
      <c r="ABA424" s="16" t="s">
        <v>782</v>
      </c>
      <c r="ABB424" s="16" t="s">
        <v>782</v>
      </c>
      <c r="ABC424" s="16" t="s">
        <v>783</v>
      </c>
      <c r="ABD424" s="16" t="s">
        <v>782</v>
      </c>
      <c r="ABE424" s="16" t="s">
        <v>783</v>
      </c>
      <c r="ABF424" s="16" t="s">
        <v>782</v>
      </c>
      <c r="ABG424" s="16" t="s">
        <v>782</v>
      </c>
      <c r="ABH424" s="16" t="s">
        <v>782</v>
      </c>
      <c r="ABI424" s="16" t="s">
        <v>782</v>
      </c>
      <c r="ABJ424" s="16" t="s">
        <v>782</v>
      </c>
      <c r="ABK424" s="16" t="s">
        <v>782</v>
      </c>
      <c r="ABL424" s="16" t="s">
        <v>1056</v>
      </c>
      <c r="ABM424" s="16" t="s">
        <v>843</v>
      </c>
      <c r="ABN424" s="16" t="s">
        <v>1034</v>
      </c>
      <c r="ABP424" s="16" t="s">
        <v>972</v>
      </c>
      <c r="ABQ424" s="16" t="s">
        <v>4321</v>
      </c>
      <c r="ABR424" s="16" t="s">
        <v>470</v>
      </c>
      <c r="ABS424" s="16" t="s">
        <v>451</v>
      </c>
      <c r="ABT424" s="16" t="s">
        <v>1056</v>
      </c>
      <c r="ABU424" s="16" t="s">
        <v>1056</v>
      </c>
      <c r="ABV424" s="16" t="s">
        <v>487</v>
      </c>
      <c r="ABW424" s="16" t="s">
        <v>487</v>
      </c>
      <c r="ABX424" s="16" t="s">
        <v>894</v>
      </c>
      <c r="ABY424" s="16" t="s">
        <v>486</v>
      </c>
      <c r="ABZ424" s="16" t="s">
        <v>487</v>
      </c>
      <c r="ACA424" s="16" t="s">
        <v>759</v>
      </c>
      <c r="ACB424" s="16" t="s">
        <v>768</v>
      </c>
      <c r="ACC424" s="16" t="s">
        <v>737</v>
      </c>
      <c r="ACD424" s="16" t="s">
        <v>487</v>
      </c>
      <c r="ACE424" s="16" t="s">
        <v>486</v>
      </c>
      <c r="ACF424" s="16" t="s">
        <v>13400</v>
      </c>
      <c r="ACG424" s="16" t="s">
        <v>1014</v>
      </c>
      <c r="ACH424" s="16" t="s">
        <v>1009</v>
      </c>
      <c r="ACI424" s="16" t="s">
        <v>462</v>
      </c>
      <c r="ACJ424" s="16">
        <v>1.1910000000000001</v>
      </c>
      <c r="ACK424" s="16" t="s">
        <v>478</v>
      </c>
      <c r="ACL424" s="16" t="s">
        <v>740</v>
      </c>
      <c r="ACM424" s="16" t="s">
        <v>1189</v>
      </c>
      <c r="ACN424" s="16" t="s">
        <v>1169</v>
      </c>
      <c r="ACO424" s="16" t="s">
        <v>1856</v>
      </c>
      <c r="ACP424" s="16">
        <v>3250</v>
      </c>
      <c r="ACQ424" s="16" t="s">
        <v>1202</v>
      </c>
      <c r="ACR424" s="16" t="s">
        <v>1644</v>
      </c>
      <c r="ACS424" s="16" t="s">
        <v>676</v>
      </c>
      <c r="ACT424" s="16" t="s">
        <v>1521</v>
      </c>
      <c r="ACU424" s="16" t="s">
        <v>833</v>
      </c>
      <c r="ACV424" s="16" t="s">
        <v>8711</v>
      </c>
      <c r="ACW424" s="16" t="s">
        <v>451</v>
      </c>
      <c r="ACX424" s="16" t="s">
        <v>1914</v>
      </c>
      <c r="ACY424" s="16" t="s">
        <v>1948</v>
      </c>
      <c r="ACZ424" s="16">
        <v>1</v>
      </c>
      <c r="ADA424" s="16">
        <v>0</v>
      </c>
      <c r="ADB424" s="16">
        <v>1</v>
      </c>
      <c r="ADC424" s="16">
        <v>1</v>
      </c>
      <c r="ADD424" s="16">
        <v>0</v>
      </c>
      <c r="ADE424" s="16" t="s">
        <v>8827</v>
      </c>
      <c r="ADF424" s="16">
        <v>0</v>
      </c>
      <c r="ADG424" s="16" t="s">
        <v>486</v>
      </c>
      <c r="ADH424" s="16">
        <v>2</v>
      </c>
      <c r="ADI424" s="16" t="s">
        <v>486</v>
      </c>
      <c r="ADJ424" s="16" t="s">
        <v>1743</v>
      </c>
      <c r="ADK424" s="16" t="s">
        <v>1750</v>
      </c>
      <c r="ADL424" s="16" t="s">
        <v>1764</v>
      </c>
      <c r="ADM424" s="16" t="s">
        <v>1757</v>
      </c>
      <c r="ADN424" s="16" t="s">
        <v>1761</v>
      </c>
      <c r="ADO424" s="16" t="s">
        <v>1766</v>
      </c>
      <c r="ADP424" s="16" t="s">
        <v>13196</v>
      </c>
      <c r="ADQ424" s="16" t="s">
        <v>1750</v>
      </c>
      <c r="ADR424" s="16" t="s">
        <v>13194</v>
      </c>
      <c r="ADS424" s="16" t="s">
        <v>13194</v>
      </c>
      <c r="ADU424" s="16" t="s">
        <v>8713</v>
      </c>
      <c r="ADW424" s="16" t="s">
        <v>8729</v>
      </c>
      <c r="ADY424" s="16" t="s">
        <v>1059</v>
      </c>
      <c r="AEB424" s="16">
        <v>13533.333333333299</v>
      </c>
      <c r="AEC424" s="16" t="s">
        <v>1062</v>
      </c>
      <c r="AED424" s="16">
        <v>3268.19</v>
      </c>
      <c r="AEE424" s="16" t="s">
        <v>952</v>
      </c>
      <c r="AEH424" s="16">
        <v>10250</v>
      </c>
      <c r="AEI424" s="16">
        <v>1000</v>
      </c>
      <c r="AEJ424" s="16">
        <v>2500</v>
      </c>
      <c r="AEK424" s="16">
        <v>300</v>
      </c>
      <c r="AEL424" s="16">
        <v>1500</v>
      </c>
      <c r="AEM424" s="16">
        <v>2500</v>
      </c>
      <c r="AEN424" s="16">
        <v>750</v>
      </c>
      <c r="AEO424" s="16">
        <v>175</v>
      </c>
      <c r="AEP424" s="16">
        <v>125</v>
      </c>
    </row>
    <row r="425" spans="1:822" x14ac:dyDescent="0.25">
      <c r="A425" s="30">
        <v>45838</v>
      </c>
      <c r="B425" s="16" t="s">
        <v>10909</v>
      </c>
      <c r="C425" s="16" t="s">
        <v>867</v>
      </c>
      <c r="D425" s="16" t="s">
        <v>867</v>
      </c>
      <c r="E425" s="16">
        <v>68</v>
      </c>
      <c r="F425" s="16" t="s">
        <v>8153</v>
      </c>
      <c r="G425" s="16" t="s">
        <v>4113</v>
      </c>
      <c r="I425" s="16" t="s">
        <v>4174</v>
      </c>
      <c r="Z425" s="16" t="s">
        <v>991</v>
      </c>
      <c r="AA425" s="16" t="s">
        <v>474</v>
      </c>
      <c r="AB425" s="16">
        <v>2</v>
      </c>
      <c r="AC425" s="16" t="s">
        <v>843</v>
      </c>
      <c r="AD425" s="16" t="s">
        <v>843</v>
      </c>
      <c r="AE425" s="16" t="s">
        <v>843</v>
      </c>
      <c r="AF425" s="16" t="s">
        <v>844</v>
      </c>
      <c r="AG425" s="16" t="s">
        <v>844</v>
      </c>
      <c r="AH425" s="16" t="s">
        <v>844</v>
      </c>
      <c r="AI425" s="16" t="s">
        <v>844</v>
      </c>
      <c r="AJ425" s="16" t="s">
        <v>843</v>
      </c>
      <c r="AK425" s="16" t="s">
        <v>843</v>
      </c>
      <c r="AM425" s="16" t="s">
        <v>737</v>
      </c>
      <c r="AN425" s="16" t="s">
        <v>759</v>
      </c>
      <c r="AP425" s="16" t="s">
        <v>768</v>
      </c>
      <c r="AR425" s="16" t="s">
        <v>6910</v>
      </c>
      <c r="BB425" s="16">
        <v>1</v>
      </c>
      <c r="BC425" s="16" t="s">
        <v>7878</v>
      </c>
      <c r="BE425" s="16" t="s">
        <v>5101</v>
      </c>
      <c r="BV425" s="16" t="s">
        <v>4433</v>
      </c>
      <c r="BW425" s="16" t="s">
        <v>844</v>
      </c>
      <c r="BX425" s="16" t="s">
        <v>843</v>
      </c>
      <c r="BY425" s="16" t="s">
        <v>843</v>
      </c>
      <c r="BZ425" s="16" t="s">
        <v>843</v>
      </c>
      <c r="CA425" s="16" t="s">
        <v>843</v>
      </c>
      <c r="CB425" s="16" t="s">
        <v>843</v>
      </c>
      <c r="CC425" s="16" t="s">
        <v>843</v>
      </c>
      <c r="CD425" s="16" t="s">
        <v>843</v>
      </c>
      <c r="CE425" s="16" t="s">
        <v>843</v>
      </c>
      <c r="CF425" s="16" t="s">
        <v>843</v>
      </c>
      <c r="CG425" s="16" t="s">
        <v>843</v>
      </c>
      <c r="CH425" s="16" t="s">
        <v>843</v>
      </c>
      <c r="CI425" s="16" t="s">
        <v>843</v>
      </c>
      <c r="CJ425" s="16" t="s">
        <v>843</v>
      </c>
      <c r="CK425" s="16" t="s">
        <v>843</v>
      </c>
      <c r="CP425" s="16" t="s">
        <v>867</v>
      </c>
      <c r="CQ425" s="16" t="s">
        <v>5191</v>
      </c>
      <c r="CR425" s="16" t="s">
        <v>844</v>
      </c>
      <c r="CS425" s="16" t="s">
        <v>843</v>
      </c>
      <c r="CT425" s="16" t="s">
        <v>843</v>
      </c>
      <c r="CU425" s="16" t="s">
        <v>843</v>
      </c>
      <c r="CV425" s="16" t="s">
        <v>843</v>
      </c>
      <c r="CW425" s="16" t="s">
        <v>843</v>
      </c>
      <c r="CX425" s="16" t="s">
        <v>843</v>
      </c>
      <c r="CY425" s="16" t="s">
        <v>843</v>
      </c>
      <c r="CZ425" s="16" t="s">
        <v>843</v>
      </c>
      <c r="DA425" s="16" t="s">
        <v>5184</v>
      </c>
      <c r="DX425" s="16" t="s">
        <v>867</v>
      </c>
      <c r="DY425" s="16" t="s">
        <v>867</v>
      </c>
      <c r="GC425" s="16" t="s">
        <v>5342</v>
      </c>
      <c r="GF425" s="16" t="s">
        <v>6818</v>
      </c>
      <c r="GG425" s="16" t="s">
        <v>867</v>
      </c>
      <c r="GV425" s="16" t="s">
        <v>5449</v>
      </c>
      <c r="GW425" s="16" t="s">
        <v>843</v>
      </c>
      <c r="GX425" s="16" t="s">
        <v>843</v>
      </c>
      <c r="GY425" s="16" t="s">
        <v>843</v>
      </c>
      <c r="GZ425" s="16" t="s">
        <v>844</v>
      </c>
      <c r="HA425" s="16" t="s">
        <v>843</v>
      </c>
      <c r="HB425" s="16" t="s">
        <v>843</v>
      </c>
      <c r="HC425" s="16" t="s">
        <v>843</v>
      </c>
      <c r="HD425" s="16" t="s">
        <v>843</v>
      </c>
      <c r="HE425" s="16" t="s">
        <v>843</v>
      </c>
      <c r="HF425" s="16" t="s">
        <v>843</v>
      </c>
      <c r="HH425" s="16" t="s">
        <v>5456</v>
      </c>
      <c r="HK425" s="16" t="s">
        <v>865</v>
      </c>
      <c r="HM425" s="16" t="s">
        <v>865</v>
      </c>
      <c r="HZ425" s="16" t="s">
        <v>7947</v>
      </c>
      <c r="KE425" s="16" t="s">
        <v>5585</v>
      </c>
      <c r="KG425" s="16" t="s">
        <v>7018</v>
      </c>
      <c r="KH425" s="16" t="s">
        <v>7033</v>
      </c>
      <c r="KI425" s="16" t="s">
        <v>865</v>
      </c>
      <c r="LG425" s="16" t="s">
        <v>867</v>
      </c>
      <c r="LH425" s="16" t="s">
        <v>867</v>
      </c>
      <c r="LI425" s="16" t="s">
        <v>867</v>
      </c>
      <c r="LJ425" s="16" t="s">
        <v>867</v>
      </c>
      <c r="LK425" s="16" t="s">
        <v>867</v>
      </c>
      <c r="LL425" s="16" t="s">
        <v>5690</v>
      </c>
      <c r="LM425" s="16" t="s">
        <v>843</v>
      </c>
      <c r="LN425" s="16" t="s">
        <v>843</v>
      </c>
      <c r="LO425" s="16" t="s">
        <v>843</v>
      </c>
      <c r="LP425" s="16" t="s">
        <v>843</v>
      </c>
      <c r="LQ425" s="16" t="s">
        <v>843</v>
      </c>
      <c r="LR425" s="16" t="s">
        <v>843</v>
      </c>
      <c r="LS425" s="16" t="s">
        <v>843</v>
      </c>
      <c r="LT425" s="16" t="s">
        <v>843</v>
      </c>
      <c r="LU425" s="16" t="s">
        <v>843</v>
      </c>
      <c r="LV425" s="16" t="s">
        <v>843</v>
      </c>
      <c r="LW425" s="16" t="s">
        <v>843</v>
      </c>
      <c r="LX425" s="16" t="s">
        <v>844</v>
      </c>
      <c r="LY425" s="16" t="s">
        <v>843</v>
      </c>
      <c r="LZ425" s="16" t="s">
        <v>843</v>
      </c>
      <c r="MA425" s="16" t="s">
        <v>843</v>
      </c>
      <c r="MC425" s="16" t="s">
        <v>864</v>
      </c>
      <c r="MD425" s="16" t="s">
        <v>843</v>
      </c>
      <c r="ME425" s="16" t="s">
        <v>843</v>
      </c>
      <c r="MF425" s="16" t="s">
        <v>843</v>
      </c>
      <c r="MG425" s="16" t="s">
        <v>843</v>
      </c>
      <c r="MH425" s="16" t="s">
        <v>843</v>
      </c>
      <c r="MI425" s="16" t="s">
        <v>843</v>
      </c>
      <c r="MJ425" s="16" t="s">
        <v>843</v>
      </c>
      <c r="MK425" s="16" t="s">
        <v>843</v>
      </c>
      <c r="ML425" s="16" t="s">
        <v>843</v>
      </c>
      <c r="MM425" s="16" t="s">
        <v>843</v>
      </c>
      <c r="MN425" s="16" t="s">
        <v>843</v>
      </c>
      <c r="MO425" s="16" t="s">
        <v>843</v>
      </c>
      <c r="MP425" s="16" t="s">
        <v>843</v>
      </c>
      <c r="MQ425" s="16" t="s">
        <v>843</v>
      </c>
      <c r="MR425" s="16" t="s">
        <v>843</v>
      </c>
      <c r="MS425" s="16" t="s">
        <v>843</v>
      </c>
      <c r="MT425" s="16" t="s">
        <v>843</v>
      </c>
      <c r="MU425" s="16" t="s">
        <v>844</v>
      </c>
      <c r="MV425" s="16" t="s">
        <v>843</v>
      </c>
      <c r="MX425" s="16" t="s">
        <v>5694</v>
      </c>
      <c r="MY425" s="16" t="s">
        <v>844</v>
      </c>
      <c r="MZ425" s="16" t="s">
        <v>843</v>
      </c>
      <c r="NA425" s="16" t="s">
        <v>843</v>
      </c>
      <c r="NB425" s="16" t="s">
        <v>843</v>
      </c>
      <c r="NC425" s="16" t="s">
        <v>843</v>
      </c>
      <c r="ND425" s="16" t="s">
        <v>843</v>
      </c>
      <c r="NE425" s="16" t="s">
        <v>843</v>
      </c>
      <c r="NF425" s="16" t="s">
        <v>843</v>
      </c>
      <c r="NG425" s="16" t="s">
        <v>843</v>
      </c>
      <c r="NH425" s="16" t="s">
        <v>843</v>
      </c>
      <c r="NI425" s="16" t="s">
        <v>843</v>
      </c>
      <c r="NJ425" s="16" t="s">
        <v>843</v>
      </c>
      <c r="NK425" s="16" t="s">
        <v>843</v>
      </c>
      <c r="NL425" s="16" t="s">
        <v>843</v>
      </c>
      <c r="NM425" s="16" t="s">
        <v>843</v>
      </c>
      <c r="NN425" s="16" t="s">
        <v>843</v>
      </c>
      <c r="NO425" s="16" t="s">
        <v>843</v>
      </c>
      <c r="NP425" s="16" t="s">
        <v>843</v>
      </c>
      <c r="NQ425" s="16" t="s">
        <v>843</v>
      </c>
      <c r="PC425" s="16" t="s">
        <v>865</v>
      </c>
      <c r="PD425" s="16" t="s">
        <v>865</v>
      </c>
      <c r="PY425" s="16" t="s">
        <v>865</v>
      </c>
      <c r="QP425" s="16" t="s">
        <v>865</v>
      </c>
      <c r="QR425" s="16" t="s">
        <v>865</v>
      </c>
      <c r="QT425" s="16" t="s">
        <v>867</v>
      </c>
      <c r="QV425" s="16" t="s">
        <v>865</v>
      </c>
      <c r="QX425" s="16" t="s">
        <v>865</v>
      </c>
      <c r="QY425" s="16" t="s">
        <v>867</v>
      </c>
      <c r="RD425" s="16" t="s">
        <v>7708</v>
      </c>
      <c r="RF425" s="16" t="s">
        <v>7708</v>
      </c>
      <c r="RH425" s="16" t="s">
        <v>865</v>
      </c>
      <c r="RJ425" s="16" t="s">
        <v>865</v>
      </c>
      <c r="RN425" s="16" t="s">
        <v>7724</v>
      </c>
      <c r="RP425" s="16" t="s">
        <v>867</v>
      </c>
      <c r="RR425" s="16" t="s">
        <v>7720</v>
      </c>
      <c r="RT425" s="16" t="s">
        <v>7720</v>
      </c>
      <c r="RV425" s="16" t="s">
        <v>7724</v>
      </c>
      <c r="RX425" s="16" t="s">
        <v>7720</v>
      </c>
      <c r="RZ425" s="16" t="s">
        <v>867</v>
      </c>
      <c r="SQ425" s="16" t="s">
        <v>865</v>
      </c>
      <c r="SS425" s="16" t="s">
        <v>7296</v>
      </c>
      <c r="ST425" s="16" t="s">
        <v>7761</v>
      </c>
      <c r="TN425" s="16">
        <v>2000</v>
      </c>
      <c r="TO425" s="16">
        <v>3000</v>
      </c>
      <c r="TP425" s="16">
        <v>1200</v>
      </c>
      <c r="TQ425" s="16">
        <v>1000</v>
      </c>
      <c r="TR425" s="16">
        <v>500</v>
      </c>
      <c r="TS425" s="16">
        <v>180</v>
      </c>
      <c r="TT425" s="16">
        <v>0</v>
      </c>
      <c r="TV425" s="16">
        <v>2500</v>
      </c>
      <c r="TW425" s="16">
        <v>0</v>
      </c>
      <c r="TX425" s="16">
        <v>600</v>
      </c>
      <c r="TZ425" s="16" t="s">
        <v>7364</v>
      </c>
      <c r="UA425" s="16" t="s">
        <v>8715</v>
      </c>
      <c r="UB425" s="16">
        <v>0</v>
      </c>
      <c r="UC425" s="16" t="s">
        <v>843</v>
      </c>
      <c r="UD425" s="16" t="s">
        <v>843</v>
      </c>
      <c r="UE425" s="16" t="s">
        <v>844</v>
      </c>
      <c r="UF425" s="16" t="s">
        <v>844</v>
      </c>
      <c r="UG425" s="16" t="s">
        <v>843</v>
      </c>
      <c r="UH425" s="16" t="s">
        <v>843</v>
      </c>
      <c r="VK425" s="16" t="s">
        <v>6102</v>
      </c>
      <c r="VL425" s="16" t="s">
        <v>843</v>
      </c>
      <c r="VM425" s="16" t="s">
        <v>843</v>
      </c>
      <c r="VN425" s="16" t="s">
        <v>843</v>
      </c>
      <c r="VO425" s="16" t="s">
        <v>843</v>
      </c>
      <c r="VP425" s="16" t="s">
        <v>844</v>
      </c>
      <c r="VQ425" s="16" t="s">
        <v>843</v>
      </c>
      <c r="VR425" s="16" t="s">
        <v>843</v>
      </c>
      <c r="VS425" s="16" t="s">
        <v>843</v>
      </c>
      <c r="VT425" s="16" t="s">
        <v>843</v>
      </c>
      <c r="VV425" s="16">
        <v>5600</v>
      </c>
      <c r="VX425" s="16" t="s">
        <v>9013</v>
      </c>
      <c r="VY425" s="16" t="s">
        <v>844</v>
      </c>
      <c r="VZ425" s="16" t="s">
        <v>843</v>
      </c>
      <c r="WA425" s="16" t="s">
        <v>843</v>
      </c>
      <c r="WB425" s="16" t="s">
        <v>843</v>
      </c>
      <c r="WC425" s="16" t="s">
        <v>844</v>
      </c>
      <c r="WD425" s="16" t="s">
        <v>843</v>
      </c>
      <c r="WE425" s="16" t="s">
        <v>843</v>
      </c>
      <c r="WF425" s="16" t="s">
        <v>843</v>
      </c>
      <c r="WH425" s="16">
        <v>3250</v>
      </c>
      <c r="WO425" s="16" t="s">
        <v>6926</v>
      </c>
      <c r="YN425" s="16" t="s">
        <v>7040</v>
      </c>
      <c r="YP425" s="16" t="s">
        <v>7987</v>
      </c>
      <c r="YR425" s="16" t="s">
        <v>10910</v>
      </c>
      <c r="YS425" s="16" t="s">
        <v>10911</v>
      </c>
      <c r="YT425" s="16" t="s">
        <v>8694</v>
      </c>
      <c r="YU425" s="16" t="s">
        <v>10912</v>
      </c>
      <c r="YV425" s="16" t="s">
        <v>8696</v>
      </c>
      <c r="YW425" s="16" t="s">
        <v>844</v>
      </c>
      <c r="YX425" s="16" t="s">
        <v>8696</v>
      </c>
      <c r="YY425" s="16" t="s">
        <v>8860</v>
      </c>
      <c r="YZ425" s="16" t="s">
        <v>843</v>
      </c>
      <c r="ZA425" s="16" t="s">
        <v>9084</v>
      </c>
      <c r="ZB425" s="16">
        <v>8346.67</v>
      </c>
      <c r="ZC425" s="16" t="s">
        <v>8720</v>
      </c>
      <c r="ZD425" s="16" t="s">
        <v>8847</v>
      </c>
      <c r="ZE425" s="16" t="s">
        <v>8853</v>
      </c>
      <c r="ZF425" s="16" t="s">
        <v>8736</v>
      </c>
      <c r="ZG425" s="16" t="s">
        <v>8739</v>
      </c>
      <c r="ZH425" s="16" t="s">
        <v>8701</v>
      </c>
      <c r="ZI425" s="16" t="s">
        <v>8702</v>
      </c>
      <c r="ZJ425" s="16" t="s">
        <v>8700</v>
      </c>
      <c r="ZK425" s="16" t="s">
        <v>843</v>
      </c>
      <c r="ZM425" s="16" t="s">
        <v>843</v>
      </c>
      <c r="ZN425" s="16" t="s">
        <v>8725</v>
      </c>
      <c r="ZO425" s="16" t="s">
        <v>487</v>
      </c>
      <c r="ZP425" s="16" t="s">
        <v>487</v>
      </c>
      <c r="ZQ425" s="16" t="s">
        <v>486</v>
      </c>
      <c r="ZR425" s="16" t="s">
        <v>486</v>
      </c>
      <c r="ZS425" s="16" t="s">
        <v>1056</v>
      </c>
      <c r="ZT425" s="16" t="s">
        <v>8705</v>
      </c>
      <c r="ZU425" s="16" t="s">
        <v>8706</v>
      </c>
      <c r="ZV425" s="16" t="s">
        <v>487</v>
      </c>
      <c r="ZW425" s="16" t="s">
        <v>843</v>
      </c>
      <c r="ZX425" s="16" t="s">
        <v>843</v>
      </c>
      <c r="ZY425" s="16" t="s">
        <v>844</v>
      </c>
      <c r="ZZ425" s="16" t="s">
        <v>844</v>
      </c>
      <c r="AAA425" s="16" t="s">
        <v>1056</v>
      </c>
      <c r="AAB425" s="16" t="s">
        <v>843</v>
      </c>
      <c r="AAC425" s="16">
        <v>0</v>
      </c>
      <c r="AAD425" s="16" t="s">
        <v>844</v>
      </c>
      <c r="AAE425" s="16" t="s">
        <v>844</v>
      </c>
      <c r="AAF425" s="16" t="s">
        <v>843</v>
      </c>
      <c r="AAG425" s="16" t="s">
        <v>843</v>
      </c>
      <c r="AAH425" s="16" t="s">
        <v>843</v>
      </c>
      <c r="AAI425" s="16" t="s">
        <v>843</v>
      </c>
      <c r="AAJ425" s="16" t="s">
        <v>606</v>
      </c>
      <c r="AAK425" s="16" t="s">
        <v>655</v>
      </c>
      <c r="AAL425" s="16" t="s">
        <v>905</v>
      </c>
      <c r="AAM425" s="16" t="s">
        <v>663</v>
      </c>
      <c r="AAN425" s="16" t="s">
        <v>8707</v>
      </c>
      <c r="AAO425" s="16" t="s">
        <v>1018</v>
      </c>
      <c r="AAP425" s="16" t="s">
        <v>8708</v>
      </c>
      <c r="AAQ425" s="16" t="s">
        <v>10913</v>
      </c>
      <c r="AAS425" s="16">
        <v>5879.11</v>
      </c>
      <c r="AAT425" s="16" t="s">
        <v>1068</v>
      </c>
      <c r="AAU425" s="16" t="s">
        <v>1068</v>
      </c>
      <c r="AAV425" s="16" t="s">
        <v>782</v>
      </c>
      <c r="AAW425" s="16" t="s">
        <v>782</v>
      </c>
      <c r="AAX425" s="16" t="s">
        <v>1056</v>
      </c>
      <c r="AAY425" s="16" t="s">
        <v>8727</v>
      </c>
      <c r="AAZ425" s="16" t="s">
        <v>782</v>
      </c>
      <c r="ABA425" s="16" t="s">
        <v>783</v>
      </c>
      <c r="ABB425" s="16" t="s">
        <v>783</v>
      </c>
      <c r="ABC425" s="16" t="s">
        <v>783</v>
      </c>
      <c r="ABD425" s="16" t="s">
        <v>782</v>
      </c>
      <c r="ABE425" s="16" t="s">
        <v>783</v>
      </c>
      <c r="ABF425" s="16" t="s">
        <v>782</v>
      </c>
      <c r="ABG425" s="16" t="s">
        <v>783</v>
      </c>
      <c r="ABH425" s="16" t="s">
        <v>783</v>
      </c>
      <c r="ABI425" s="16" t="s">
        <v>782</v>
      </c>
      <c r="ABJ425" s="16" t="s">
        <v>783</v>
      </c>
      <c r="ABK425" s="16" t="s">
        <v>782</v>
      </c>
      <c r="ABL425" s="16" t="s">
        <v>8785</v>
      </c>
      <c r="ABM425" s="16" t="s">
        <v>843</v>
      </c>
      <c r="ABN425" s="16" t="s">
        <v>1033</v>
      </c>
      <c r="ABO425" s="16" t="s">
        <v>486</v>
      </c>
      <c r="ABP425" s="16" t="s">
        <v>972</v>
      </c>
      <c r="ABQ425" s="16" t="s">
        <v>4318</v>
      </c>
      <c r="ABR425" s="16" t="s">
        <v>474</v>
      </c>
      <c r="ABS425" s="16" t="s">
        <v>457</v>
      </c>
      <c r="ABT425" s="16" t="s">
        <v>1056</v>
      </c>
      <c r="ABU425" s="16" t="s">
        <v>1056</v>
      </c>
      <c r="ABV425" s="16" t="s">
        <v>487</v>
      </c>
      <c r="ABW425" s="16" t="s">
        <v>487</v>
      </c>
      <c r="ABX425" s="16" t="s">
        <v>894</v>
      </c>
      <c r="ABY425" s="16" t="s">
        <v>486</v>
      </c>
      <c r="ABZ425" s="16" t="s">
        <v>486</v>
      </c>
      <c r="ACA425" s="16" t="s">
        <v>759</v>
      </c>
      <c r="ACB425" s="16" t="s">
        <v>768</v>
      </c>
      <c r="ACC425" s="16" t="s">
        <v>737</v>
      </c>
      <c r="ACD425" s="16" t="s">
        <v>487</v>
      </c>
      <c r="ACE425" s="16" t="s">
        <v>487</v>
      </c>
      <c r="ACG425" s="16" t="s">
        <v>1014</v>
      </c>
      <c r="ACH425" s="16" t="s">
        <v>1009</v>
      </c>
      <c r="ACI425" s="16" t="s">
        <v>462</v>
      </c>
      <c r="ACJ425" s="16">
        <v>1.1910000000000001</v>
      </c>
      <c r="ACK425" s="16" t="s">
        <v>478</v>
      </c>
      <c r="ACL425" s="16" t="s">
        <v>740</v>
      </c>
      <c r="ACM425" s="16" t="s">
        <v>1193</v>
      </c>
      <c r="ACN425" s="16" t="s">
        <v>1169</v>
      </c>
      <c r="ACO425" s="16" t="s">
        <v>1856</v>
      </c>
      <c r="ACP425" s="16">
        <v>3250</v>
      </c>
      <c r="ACQ425" s="16" t="s">
        <v>1202</v>
      </c>
      <c r="ACR425" s="16" t="s">
        <v>1644</v>
      </c>
      <c r="ACS425" s="16" t="s">
        <v>676</v>
      </c>
      <c r="ACT425" s="16" t="s">
        <v>1522</v>
      </c>
      <c r="ACU425" s="16" t="s">
        <v>833</v>
      </c>
      <c r="ACV425" s="16" t="s">
        <v>8711</v>
      </c>
      <c r="ACW425" s="16" t="s">
        <v>878</v>
      </c>
      <c r="ACX425" s="16" t="s">
        <v>1914</v>
      </c>
      <c r="ACY425" s="16" t="s">
        <v>1949</v>
      </c>
      <c r="ACZ425" s="16">
        <v>1</v>
      </c>
      <c r="ADA425" s="16">
        <v>1</v>
      </c>
      <c r="ADB425" s="16">
        <v>1</v>
      </c>
      <c r="ADC425" s="16">
        <v>1</v>
      </c>
      <c r="ADD425" s="16">
        <v>1</v>
      </c>
      <c r="ADE425" s="16" t="s">
        <v>8712</v>
      </c>
      <c r="ADF425" s="16">
        <v>0</v>
      </c>
      <c r="ADG425" s="16" t="s">
        <v>486</v>
      </c>
      <c r="ADH425" s="16">
        <v>2</v>
      </c>
      <c r="ADI425" s="16" t="s">
        <v>486</v>
      </c>
      <c r="ADJ425" s="16" t="s">
        <v>1743</v>
      </c>
      <c r="ADK425" s="16" t="s">
        <v>1743</v>
      </c>
      <c r="ADL425" s="16" t="s">
        <v>1761</v>
      </c>
      <c r="ADM425" s="16" t="s">
        <v>13195</v>
      </c>
      <c r="ADN425" s="16" t="s">
        <v>13196</v>
      </c>
      <c r="ADO425" s="16" t="s">
        <v>13197</v>
      </c>
      <c r="ADQ425" s="16" t="s">
        <v>1743</v>
      </c>
      <c r="ADR425" s="16" t="s">
        <v>13194</v>
      </c>
      <c r="ADS425" s="16" t="s">
        <v>1751</v>
      </c>
      <c r="ADU425" s="16" t="s">
        <v>1758</v>
      </c>
      <c r="ADW425" s="16" t="s">
        <v>8729</v>
      </c>
      <c r="ADY425" s="16" t="s">
        <v>1063</v>
      </c>
      <c r="AEB425" s="16">
        <v>8346.6666666666697</v>
      </c>
      <c r="AEC425" s="16" t="s">
        <v>1062</v>
      </c>
      <c r="AED425" s="16">
        <v>2939.56</v>
      </c>
      <c r="AEE425" s="16" t="s">
        <v>952</v>
      </c>
      <c r="AEH425" s="16">
        <v>8850</v>
      </c>
      <c r="AEI425" s="16">
        <v>1000</v>
      </c>
      <c r="AEJ425" s="16">
        <v>1500</v>
      </c>
      <c r="AEK425" s="16">
        <v>600</v>
      </c>
      <c r="AEL425" s="16">
        <v>500</v>
      </c>
      <c r="AEM425" s="16">
        <v>1250</v>
      </c>
      <c r="AEN425" s="16">
        <v>250</v>
      </c>
      <c r="AEO425" s="16">
        <v>90</v>
      </c>
    </row>
    <row r="426" spans="1:822" x14ac:dyDescent="0.25">
      <c r="A426" s="30">
        <v>45838</v>
      </c>
      <c r="B426" s="16" t="s">
        <v>10914</v>
      </c>
      <c r="C426" s="16" t="s">
        <v>867</v>
      </c>
      <c r="D426" s="16" t="s">
        <v>867</v>
      </c>
      <c r="E426" s="16">
        <v>49</v>
      </c>
      <c r="F426" s="16" t="s">
        <v>8153</v>
      </c>
      <c r="G426" s="16" t="s">
        <v>4113</v>
      </c>
      <c r="I426" s="16" t="s">
        <v>2337</v>
      </c>
      <c r="J426" s="16" t="s">
        <v>9568</v>
      </c>
      <c r="Z426" s="16" t="s">
        <v>993</v>
      </c>
      <c r="AA426" s="16" t="s">
        <v>470</v>
      </c>
      <c r="AB426" s="16">
        <v>1</v>
      </c>
      <c r="AC426" s="16" t="s">
        <v>844</v>
      </c>
      <c r="AD426" s="16" t="s">
        <v>843</v>
      </c>
      <c r="AE426" s="16" t="s">
        <v>843</v>
      </c>
      <c r="AF426" s="16" t="s">
        <v>844</v>
      </c>
      <c r="AG426" s="16" t="s">
        <v>843</v>
      </c>
      <c r="AH426" s="16" t="s">
        <v>844</v>
      </c>
      <c r="AI426" s="16" t="s">
        <v>843</v>
      </c>
      <c r="AJ426" s="16" t="s">
        <v>843</v>
      </c>
      <c r="AK426" s="16" t="s">
        <v>843</v>
      </c>
      <c r="AM426" s="16" t="s">
        <v>737</v>
      </c>
      <c r="AN426" s="16" t="s">
        <v>761</v>
      </c>
      <c r="AP426" s="16" t="s">
        <v>768</v>
      </c>
      <c r="AR426" s="16" t="s">
        <v>6910</v>
      </c>
      <c r="BB426" s="16">
        <v>1</v>
      </c>
      <c r="BC426" s="16" t="s">
        <v>7875</v>
      </c>
      <c r="BE426" s="16" t="s">
        <v>5098</v>
      </c>
      <c r="BV426" s="16" t="s">
        <v>4433</v>
      </c>
      <c r="BW426" s="16" t="s">
        <v>844</v>
      </c>
      <c r="BX426" s="16" t="s">
        <v>843</v>
      </c>
      <c r="BY426" s="16" t="s">
        <v>843</v>
      </c>
      <c r="BZ426" s="16" t="s">
        <v>843</v>
      </c>
      <c r="CA426" s="16" t="s">
        <v>843</v>
      </c>
      <c r="CB426" s="16" t="s">
        <v>843</v>
      </c>
      <c r="CC426" s="16" t="s">
        <v>843</v>
      </c>
      <c r="CD426" s="16" t="s">
        <v>843</v>
      </c>
      <c r="CE426" s="16" t="s">
        <v>843</v>
      </c>
      <c r="CF426" s="16" t="s">
        <v>843</v>
      </c>
      <c r="CG426" s="16" t="s">
        <v>843</v>
      </c>
      <c r="CH426" s="16" t="s">
        <v>843</v>
      </c>
      <c r="CI426" s="16" t="s">
        <v>843</v>
      </c>
      <c r="CJ426" s="16" t="s">
        <v>843</v>
      </c>
      <c r="CK426" s="16" t="s">
        <v>843</v>
      </c>
      <c r="CP426" s="16" t="s">
        <v>865</v>
      </c>
      <c r="DX426" s="16" t="s">
        <v>7842</v>
      </c>
      <c r="DY426" s="16" t="s">
        <v>865</v>
      </c>
      <c r="GC426" s="16" t="s">
        <v>5342</v>
      </c>
      <c r="GF426" s="16" t="s">
        <v>865</v>
      </c>
      <c r="GG426" s="16" t="s">
        <v>867</v>
      </c>
      <c r="GV426" s="16" t="s">
        <v>8842</v>
      </c>
      <c r="GW426" s="16" t="s">
        <v>843</v>
      </c>
      <c r="GX426" s="16" t="s">
        <v>843</v>
      </c>
      <c r="GY426" s="16" t="s">
        <v>843</v>
      </c>
      <c r="GZ426" s="16" t="s">
        <v>844</v>
      </c>
      <c r="HA426" s="16" t="s">
        <v>843</v>
      </c>
      <c r="HB426" s="16" t="s">
        <v>843</v>
      </c>
      <c r="HC426" s="16" t="s">
        <v>844</v>
      </c>
      <c r="HD426" s="16" t="s">
        <v>843</v>
      </c>
      <c r="HE426" s="16" t="s">
        <v>843</v>
      </c>
      <c r="HF426" s="16" t="s">
        <v>843</v>
      </c>
      <c r="HH426" s="16" t="s">
        <v>5456</v>
      </c>
      <c r="HK426" s="16" t="s">
        <v>865</v>
      </c>
      <c r="HM426" s="16" t="s">
        <v>865</v>
      </c>
      <c r="HZ426" s="16" t="s">
        <v>7944</v>
      </c>
      <c r="KE426" s="16" t="s">
        <v>5585</v>
      </c>
      <c r="KG426" s="16" t="s">
        <v>7015</v>
      </c>
      <c r="KH426" s="16" t="s">
        <v>7033</v>
      </c>
      <c r="KI426" s="16" t="s">
        <v>865</v>
      </c>
      <c r="LG426" s="16" t="s">
        <v>867</v>
      </c>
      <c r="LH426" s="16" t="s">
        <v>867</v>
      </c>
      <c r="LI426" s="16" t="s">
        <v>867</v>
      </c>
      <c r="LJ426" s="16" t="s">
        <v>867</v>
      </c>
      <c r="LK426" s="16" t="s">
        <v>867</v>
      </c>
      <c r="LL426" s="16" t="s">
        <v>5690</v>
      </c>
      <c r="LM426" s="16" t="s">
        <v>843</v>
      </c>
      <c r="LN426" s="16" t="s">
        <v>843</v>
      </c>
      <c r="LO426" s="16" t="s">
        <v>843</v>
      </c>
      <c r="LP426" s="16" t="s">
        <v>843</v>
      </c>
      <c r="LQ426" s="16" t="s">
        <v>843</v>
      </c>
      <c r="LR426" s="16" t="s">
        <v>843</v>
      </c>
      <c r="LS426" s="16" t="s">
        <v>843</v>
      </c>
      <c r="LT426" s="16" t="s">
        <v>843</v>
      </c>
      <c r="LU426" s="16" t="s">
        <v>843</v>
      </c>
      <c r="LV426" s="16" t="s">
        <v>843</v>
      </c>
      <c r="LW426" s="16" t="s">
        <v>843</v>
      </c>
      <c r="LX426" s="16" t="s">
        <v>844</v>
      </c>
      <c r="LY426" s="16" t="s">
        <v>843</v>
      </c>
      <c r="LZ426" s="16" t="s">
        <v>843</v>
      </c>
      <c r="MA426" s="16" t="s">
        <v>843</v>
      </c>
      <c r="MC426" s="16" t="s">
        <v>5694</v>
      </c>
      <c r="MD426" s="16" t="s">
        <v>844</v>
      </c>
      <c r="ME426" s="16" t="s">
        <v>843</v>
      </c>
      <c r="MF426" s="16" t="s">
        <v>843</v>
      </c>
      <c r="MG426" s="16" t="s">
        <v>843</v>
      </c>
      <c r="MH426" s="16" t="s">
        <v>843</v>
      </c>
      <c r="MI426" s="16" t="s">
        <v>843</v>
      </c>
      <c r="MJ426" s="16" t="s">
        <v>843</v>
      </c>
      <c r="MK426" s="16" t="s">
        <v>843</v>
      </c>
      <c r="ML426" s="16" t="s">
        <v>843</v>
      </c>
      <c r="MM426" s="16" t="s">
        <v>843</v>
      </c>
      <c r="MN426" s="16" t="s">
        <v>843</v>
      </c>
      <c r="MO426" s="16" t="s">
        <v>843</v>
      </c>
      <c r="MP426" s="16" t="s">
        <v>843</v>
      </c>
      <c r="MQ426" s="16" t="s">
        <v>843</v>
      </c>
      <c r="MR426" s="16" t="s">
        <v>843</v>
      </c>
      <c r="MS426" s="16" t="s">
        <v>843</v>
      </c>
      <c r="MT426" s="16" t="s">
        <v>843</v>
      </c>
      <c r="MU426" s="16" t="s">
        <v>843</v>
      </c>
      <c r="MV426" s="16" t="s">
        <v>843</v>
      </c>
      <c r="PC426" s="16" t="s">
        <v>865</v>
      </c>
      <c r="PD426" s="16" t="s">
        <v>865</v>
      </c>
      <c r="PY426" s="16" t="s">
        <v>867</v>
      </c>
      <c r="PZ426" s="16">
        <v>1</v>
      </c>
      <c r="QP426" s="16" t="s">
        <v>865</v>
      </c>
      <c r="QR426" s="16" t="s">
        <v>867</v>
      </c>
      <c r="QT426" s="16" t="s">
        <v>867</v>
      </c>
      <c r="QV426" s="16" t="s">
        <v>865</v>
      </c>
      <c r="QX426" s="16" t="s">
        <v>867</v>
      </c>
      <c r="RD426" s="16" t="s">
        <v>865</v>
      </c>
      <c r="RF426" s="16" t="s">
        <v>865</v>
      </c>
      <c r="RH426" s="16" t="s">
        <v>865</v>
      </c>
      <c r="RJ426" s="16" t="s">
        <v>865</v>
      </c>
      <c r="RN426" s="16" t="s">
        <v>7720</v>
      </c>
      <c r="RP426" s="16" t="s">
        <v>867</v>
      </c>
      <c r="RR426" s="16" t="s">
        <v>867</v>
      </c>
      <c r="RT426" s="16" t="s">
        <v>867</v>
      </c>
      <c r="RV426" s="16" t="s">
        <v>7720</v>
      </c>
      <c r="RX426" s="16" t="s">
        <v>7720</v>
      </c>
      <c r="RZ426" s="16" t="s">
        <v>867</v>
      </c>
      <c r="SQ426" s="16" t="s">
        <v>867</v>
      </c>
      <c r="SS426" s="16" t="s">
        <v>7296</v>
      </c>
      <c r="ST426" s="16" t="s">
        <v>7761</v>
      </c>
      <c r="TN426" s="16">
        <v>3000</v>
      </c>
      <c r="TO426" s="16">
        <v>4000</v>
      </c>
      <c r="TP426" s="16">
        <v>600</v>
      </c>
      <c r="TQ426" s="16">
        <v>0</v>
      </c>
      <c r="TR426" s="16">
        <v>800</v>
      </c>
      <c r="TS426" s="16">
        <v>500</v>
      </c>
      <c r="TT426" s="16">
        <v>0</v>
      </c>
      <c r="TU426" s="16">
        <v>800</v>
      </c>
      <c r="TV426" s="16">
        <v>0</v>
      </c>
      <c r="TW426" s="16">
        <v>0</v>
      </c>
      <c r="TX426" s="16">
        <v>0</v>
      </c>
      <c r="TZ426" s="16" t="s">
        <v>7367</v>
      </c>
      <c r="UA426" s="16" t="s">
        <v>5941</v>
      </c>
      <c r="UB426" s="16">
        <v>0</v>
      </c>
      <c r="UC426" s="16" t="s">
        <v>844</v>
      </c>
      <c r="UD426" s="16" t="s">
        <v>843</v>
      </c>
      <c r="UE426" s="16" t="s">
        <v>843</v>
      </c>
      <c r="UF426" s="16" t="s">
        <v>843</v>
      </c>
      <c r="UG426" s="16" t="s">
        <v>843</v>
      </c>
      <c r="UH426" s="16" t="s">
        <v>843</v>
      </c>
      <c r="UL426" s="16">
        <v>11000</v>
      </c>
      <c r="WO426" s="16" t="s">
        <v>6920</v>
      </c>
      <c r="XD426" s="16" t="s">
        <v>6975</v>
      </c>
      <c r="XE426" s="16" t="s">
        <v>843</v>
      </c>
      <c r="XF426" s="16" t="s">
        <v>843</v>
      </c>
      <c r="XG426" s="16" t="s">
        <v>844</v>
      </c>
      <c r="XH426" s="16" t="s">
        <v>843</v>
      </c>
      <c r="XI426" s="16" t="s">
        <v>843</v>
      </c>
      <c r="XJ426" s="16" t="s">
        <v>843</v>
      </c>
      <c r="XK426" s="16" t="s">
        <v>843</v>
      </c>
      <c r="XL426" s="16" t="s">
        <v>843</v>
      </c>
      <c r="XM426" s="16" t="s">
        <v>843</v>
      </c>
      <c r="XN426" s="16" t="s">
        <v>843</v>
      </c>
      <c r="XO426" s="16" t="s">
        <v>843</v>
      </c>
      <c r="XP426" s="16" t="s">
        <v>843</v>
      </c>
      <c r="XQ426" s="16" t="s">
        <v>843</v>
      </c>
      <c r="YF426" s="16" t="s">
        <v>865</v>
      </c>
      <c r="YN426" s="16" t="s">
        <v>7040</v>
      </c>
      <c r="YP426" s="16" t="s">
        <v>7984</v>
      </c>
      <c r="YR426" s="16" t="s">
        <v>10915</v>
      </c>
      <c r="YS426" s="16" t="s">
        <v>10916</v>
      </c>
      <c r="YT426" s="16" t="s">
        <v>8694</v>
      </c>
      <c r="YU426" s="16" t="s">
        <v>10917</v>
      </c>
      <c r="YV426" s="16" t="s">
        <v>8696</v>
      </c>
      <c r="YW426" s="16" t="s">
        <v>844</v>
      </c>
      <c r="YX426" s="16" t="s">
        <v>8696</v>
      </c>
      <c r="YY426" s="16" t="s">
        <v>843</v>
      </c>
      <c r="YZ426" s="16" t="s">
        <v>843</v>
      </c>
      <c r="ZA426" s="16" t="s">
        <v>843</v>
      </c>
      <c r="ZB426" s="16">
        <v>9700</v>
      </c>
      <c r="ZC426" s="16" t="s">
        <v>9017</v>
      </c>
      <c r="ZD426" s="16" t="s">
        <v>8996</v>
      </c>
      <c r="ZE426" s="16" t="s">
        <v>843</v>
      </c>
      <c r="ZF426" s="16" t="s">
        <v>843</v>
      </c>
      <c r="ZG426" s="16" t="s">
        <v>8754</v>
      </c>
      <c r="ZH426" s="16" t="s">
        <v>8723</v>
      </c>
      <c r="ZI426" s="16" t="s">
        <v>8739</v>
      </c>
      <c r="ZJ426" s="16" t="s">
        <v>843</v>
      </c>
      <c r="ZK426" s="16" t="s">
        <v>843</v>
      </c>
      <c r="ZL426" s="16" t="s">
        <v>8754</v>
      </c>
      <c r="ZM426" s="16" t="s">
        <v>843</v>
      </c>
      <c r="ZN426" s="16" t="s">
        <v>8725</v>
      </c>
      <c r="ZO426" s="16" t="s">
        <v>487</v>
      </c>
      <c r="ZP426" s="16" t="s">
        <v>487</v>
      </c>
      <c r="ZQ426" s="16" t="s">
        <v>487</v>
      </c>
      <c r="ZR426" s="16" t="s">
        <v>486</v>
      </c>
      <c r="ZS426" s="16" t="s">
        <v>844</v>
      </c>
      <c r="ZT426" s="16" t="s">
        <v>8705</v>
      </c>
      <c r="ZU426" s="16" t="s">
        <v>8706</v>
      </c>
      <c r="ZV426" s="16" t="s">
        <v>487</v>
      </c>
      <c r="ZW426" s="16" t="s">
        <v>843</v>
      </c>
      <c r="ZX426" s="16" t="s">
        <v>844</v>
      </c>
      <c r="ZY426" s="16" t="s">
        <v>844</v>
      </c>
      <c r="ZZ426" s="16" t="s">
        <v>843</v>
      </c>
      <c r="AAA426" s="16" t="s">
        <v>843</v>
      </c>
      <c r="AAB426" s="16" t="s">
        <v>843</v>
      </c>
      <c r="AAC426" s="16">
        <v>1</v>
      </c>
      <c r="AAD426" s="16" t="s">
        <v>844</v>
      </c>
      <c r="AAE426" s="16" t="s">
        <v>843</v>
      </c>
      <c r="AAF426" s="16" t="s">
        <v>843</v>
      </c>
      <c r="AAG426" s="16" t="s">
        <v>843</v>
      </c>
      <c r="AAH426" s="16" t="s">
        <v>843</v>
      </c>
      <c r="AAI426" s="16" t="s">
        <v>843</v>
      </c>
      <c r="AAJ426" s="16" t="s">
        <v>600</v>
      </c>
      <c r="AAK426" s="16" t="s">
        <v>639</v>
      </c>
      <c r="AAL426" s="16" t="s">
        <v>905</v>
      </c>
      <c r="AAM426" s="16" t="s">
        <v>663</v>
      </c>
      <c r="AAN426" s="16" t="s">
        <v>8707</v>
      </c>
      <c r="AAO426" s="16" t="s">
        <v>1018</v>
      </c>
      <c r="AAP426" s="16" t="s">
        <v>8708</v>
      </c>
      <c r="AAS426" s="16">
        <v>11000</v>
      </c>
      <c r="AAT426" s="16" t="s">
        <v>782</v>
      </c>
      <c r="AAU426" s="16" t="s">
        <v>782</v>
      </c>
      <c r="AAV426" s="16" t="s">
        <v>782</v>
      </c>
      <c r="AAW426" s="16" t="s">
        <v>782</v>
      </c>
      <c r="AAX426" s="16" t="s">
        <v>843</v>
      </c>
      <c r="AAY426" s="16" t="s">
        <v>8710</v>
      </c>
      <c r="AAZ426" s="16" t="s">
        <v>782</v>
      </c>
      <c r="ABA426" s="16" t="s">
        <v>782</v>
      </c>
      <c r="ABB426" s="16" t="s">
        <v>782</v>
      </c>
      <c r="ABC426" s="16" t="s">
        <v>783</v>
      </c>
      <c r="ABD426" s="16" t="s">
        <v>783</v>
      </c>
      <c r="ABE426" s="16" t="s">
        <v>783</v>
      </c>
      <c r="ABF426" s="16" t="s">
        <v>782</v>
      </c>
      <c r="ABG426" s="16" t="s">
        <v>782</v>
      </c>
      <c r="ABH426" s="16" t="s">
        <v>782</v>
      </c>
      <c r="ABI426" s="16" t="s">
        <v>783</v>
      </c>
      <c r="ABJ426" s="16" t="s">
        <v>783</v>
      </c>
      <c r="ABK426" s="16" t="s">
        <v>782</v>
      </c>
      <c r="ABL426" s="16" t="s">
        <v>8759</v>
      </c>
      <c r="ABM426" s="16" t="s">
        <v>843</v>
      </c>
      <c r="ABN426" s="16" t="s">
        <v>1034</v>
      </c>
      <c r="ABO426" s="16" t="s">
        <v>486</v>
      </c>
      <c r="ABP426" s="16" t="s">
        <v>972</v>
      </c>
      <c r="ABQ426" s="16" t="s">
        <v>4324</v>
      </c>
      <c r="ABR426" s="16" t="s">
        <v>470</v>
      </c>
      <c r="ABS426" s="16" t="s">
        <v>451</v>
      </c>
      <c r="ABT426" s="16" t="s">
        <v>844</v>
      </c>
      <c r="ABU426" s="16" t="s">
        <v>844</v>
      </c>
      <c r="ABV426" s="16" t="s">
        <v>487</v>
      </c>
      <c r="ABW426" s="16" t="s">
        <v>486</v>
      </c>
      <c r="ABX426" s="16" t="s">
        <v>892</v>
      </c>
      <c r="ABY426" s="16" t="s">
        <v>486</v>
      </c>
      <c r="ABZ426" s="16" t="s">
        <v>487</v>
      </c>
      <c r="ACA426" s="16" t="s">
        <v>761</v>
      </c>
      <c r="ACB426" s="16" t="s">
        <v>768</v>
      </c>
      <c r="ACC426" s="16" t="s">
        <v>737</v>
      </c>
      <c r="ACD426" s="16" t="s">
        <v>487</v>
      </c>
      <c r="ACE426" s="16" t="s">
        <v>486</v>
      </c>
      <c r="ACG426" s="16" t="s">
        <v>1014</v>
      </c>
      <c r="ACH426" s="16" t="s">
        <v>1009</v>
      </c>
      <c r="ACI426" s="16" t="s">
        <v>462</v>
      </c>
      <c r="ACJ426" s="16">
        <v>1.1910000000000001</v>
      </c>
      <c r="ACK426" s="16" t="s">
        <v>478</v>
      </c>
      <c r="ACL426" s="16" t="s">
        <v>738</v>
      </c>
      <c r="ACM426" s="16" t="s">
        <v>1189</v>
      </c>
      <c r="ACN426" s="16" t="s">
        <v>1169</v>
      </c>
      <c r="ACO426" s="16" t="s">
        <v>1856</v>
      </c>
      <c r="ACQ426" s="16" t="s">
        <v>1201</v>
      </c>
      <c r="ACR426" s="16" t="s">
        <v>1645</v>
      </c>
      <c r="ACS426" s="16" t="s">
        <v>680</v>
      </c>
      <c r="ACT426" s="16" t="s">
        <v>1521</v>
      </c>
      <c r="ACU426" s="16" t="s">
        <v>831</v>
      </c>
      <c r="ACV426" s="16" t="s">
        <v>8756</v>
      </c>
      <c r="ACW426" s="16" t="s">
        <v>451</v>
      </c>
      <c r="ACX426" s="16" t="s">
        <v>1914</v>
      </c>
      <c r="ACY426" s="16" t="s">
        <v>1947</v>
      </c>
      <c r="ACZ426" s="16">
        <v>1</v>
      </c>
      <c r="ADA426" s="16">
        <v>1</v>
      </c>
      <c r="ADB426" s="16">
        <v>1</v>
      </c>
      <c r="ADC426" s="16">
        <v>1</v>
      </c>
      <c r="ADD426" s="16">
        <v>1</v>
      </c>
      <c r="ADE426" s="16" t="s">
        <v>8712</v>
      </c>
      <c r="ADF426" s="16">
        <v>0</v>
      </c>
      <c r="ADG426" s="16" t="s">
        <v>486</v>
      </c>
      <c r="ADH426" s="16">
        <v>1</v>
      </c>
      <c r="ADI426" s="16" t="s">
        <v>1553</v>
      </c>
      <c r="ADJ426" s="16" t="s">
        <v>1743</v>
      </c>
      <c r="ADK426" s="16" t="s">
        <v>1750</v>
      </c>
      <c r="ADL426" s="16" t="s">
        <v>1764</v>
      </c>
      <c r="ADM426" s="16" t="s">
        <v>13194</v>
      </c>
      <c r="ADN426" s="16" t="s">
        <v>1764</v>
      </c>
      <c r="ADO426" s="16" t="s">
        <v>1766</v>
      </c>
      <c r="ADP426" s="16" t="s">
        <v>1751</v>
      </c>
      <c r="ADQ426" s="16" t="s">
        <v>13194</v>
      </c>
      <c r="ADR426" s="16" t="s">
        <v>13194</v>
      </c>
      <c r="ADS426" s="16" t="s">
        <v>13194</v>
      </c>
      <c r="ADY426" s="16" t="s">
        <v>1063</v>
      </c>
      <c r="AEB426" s="16">
        <v>9700</v>
      </c>
      <c r="AEC426" s="16" t="s">
        <v>1063</v>
      </c>
      <c r="AED426" s="16">
        <v>11000</v>
      </c>
      <c r="AEE426" s="16" t="s">
        <v>952</v>
      </c>
      <c r="AEI426" s="16">
        <v>3000</v>
      </c>
      <c r="AEJ426" s="16">
        <v>4000</v>
      </c>
      <c r="AEK426" s="16">
        <v>600</v>
      </c>
      <c r="AEN426" s="16">
        <v>800</v>
      </c>
      <c r="AEO426" s="16">
        <v>500</v>
      </c>
      <c r="AEP426" s="16">
        <v>800</v>
      </c>
    </row>
    <row r="427" spans="1:822" x14ac:dyDescent="0.25">
      <c r="A427" s="30">
        <v>45838</v>
      </c>
      <c r="B427" s="16" t="s">
        <v>10918</v>
      </c>
      <c r="C427" s="16" t="s">
        <v>867</v>
      </c>
      <c r="D427" s="16" t="s">
        <v>867</v>
      </c>
      <c r="E427" s="16">
        <v>47</v>
      </c>
      <c r="F427" s="16" t="s">
        <v>8153</v>
      </c>
      <c r="G427" s="16" t="s">
        <v>4113</v>
      </c>
      <c r="I427" s="16" t="s">
        <v>4174</v>
      </c>
      <c r="Z427" s="16" t="s">
        <v>992</v>
      </c>
      <c r="AA427" s="16" t="s">
        <v>470</v>
      </c>
      <c r="AB427" s="16">
        <v>2</v>
      </c>
      <c r="AC427" s="16" t="s">
        <v>844</v>
      </c>
      <c r="AD427" s="16" t="s">
        <v>843</v>
      </c>
      <c r="AE427" s="16" t="s">
        <v>844</v>
      </c>
      <c r="AF427" s="16" t="s">
        <v>844</v>
      </c>
      <c r="AG427" s="16" t="s">
        <v>843</v>
      </c>
      <c r="AH427" s="16" t="s">
        <v>844</v>
      </c>
      <c r="AI427" s="16" t="s">
        <v>844</v>
      </c>
      <c r="AJ427" s="16" t="s">
        <v>843</v>
      </c>
      <c r="AK427" s="16" t="s">
        <v>844</v>
      </c>
      <c r="AM427" s="16" t="s">
        <v>737</v>
      </c>
      <c r="AN427" s="16" t="s">
        <v>759</v>
      </c>
      <c r="AP427" s="16" t="s">
        <v>768</v>
      </c>
      <c r="AR427" s="16" t="s">
        <v>6907</v>
      </c>
      <c r="BB427" s="16">
        <v>3</v>
      </c>
      <c r="BC427" s="16" t="s">
        <v>7872</v>
      </c>
      <c r="BE427" s="16" t="s">
        <v>5098</v>
      </c>
      <c r="BV427" s="16" t="s">
        <v>4433</v>
      </c>
      <c r="BW427" s="16" t="s">
        <v>844</v>
      </c>
      <c r="BX427" s="16" t="s">
        <v>843</v>
      </c>
      <c r="BY427" s="16" t="s">
        <v>843</v>
      </c>
      <c r="BZ427" s="16" t="s">
        <v>843</v>
      </c>
      <c r="CA427" s="16" t="s">
        <v>843</v>
      </c>
      <c r="CB427" s="16" t="s">
        <v>843</v>
      </c>
      <c r="CC427" s="16" t="s">
        <v>843</v>
      </c>
      <c r="CD427" s="16" t="s">
        <v>843</v>
      </c>
      <c r="CE427" s="16" t="s">
        <v>843</v>
      </c>
      <c r="CF427" s="16" t="s">
        <v>843</v>
      </c>
      <c r="CG427" s="16" t="s">
        <v>843</v>
      </c>
      <c r="CH427" s="16" t="s">
        <v>843</v>
      </c>
      <c r="CI427" s="16" t="s">
        <v>843</v>
      </c>
      <c r="CJ427" s="16" t="s">
        <v>843</v>
      </c>
      <c r="CK427" s="16" t="s">
        <v>843</v>
      </c>
      <c r="CP427" s="16" t="s">
        <v>867</v>
      </c>
      <c r="CQ427" s="16" t="s">
        <v>5191</v>
      </c>
      <c r="CR427" s="16" t="s">
        <v>844</v>
      </c>
      <c r="CS427" s="16" t="s">
        <v>843</v>
      </c>
      <c r="CT427" s="16" t="s">
        <v>843</v>
      </c>
      <c r="CU427" s="16" t="s">
        <v>843</v>
      </c>
      <c r="CV427" s="16" t="s">
        <v>843</v>
      </c>
      <c r="CW427" s="16" t="s">
        <v>843</v>
      </c>
      <c r="CX427" s="16" t="s">
        <v>843</v>
      </c>
      <c r="CY427" s="16" t="s">
        <v>843</v>
      </c>
      <c r="CZ427" s="16" t="s">
        <v>843</v>
      </c>
      <c r="DA427" s="16" t="s">
        <v>5184</v>
      </c>
      <c r="DX427" s="16" t="s">
        <v>867</v>
      </c>
      <c r="DY427" s="16" t="s">
        <v>867</v>
      </c>
      <c r="GC427" s="16" t="s">
        <v>5353</v>
      </c>
      <c r="GF427" s="16" t="s">
        <v>867</v>
      </c>
      <c r="GG427" s="16" t="s">
        <v>867</v>
      </c>
      <c r="GV427" s="16" t="s">
        <v>9238</v>
      </c>
      <c r="GW427" s="16" t="s">
        <v>843</v>
      </c>
      <c r="GX427" s="16" t="s">
        <v>844</v>
      </c>
      <c r="GY427" s="16" t="s">
        <v>843</v>
      </c>
      <c r="GZ427" s="16" t="s">
        <v>844</v>
      </c>
      <c r="HA427" s="16" t="s">
        <v>843</v>
      </c>
      <c r="HB427" s="16" t="s">
        <v>843</v>
      </c>
      <c r="HC427" s="16" t="s">
        <v>843</v>
      </c>
      <c r="HD427" s="16" t="s">
        <v>843</v>
      </c>
      <c r="HE427" s="16" t="s">
        <v>843</v>
      </c>
      <c r="HF427" s="16" t="s">
        <v>843</v>
      </c>
      <c r="HH427" s="16" t="s">
        <v>5456</v>
      </c>
      <c r="HK427" s="16" t="s">
        <v>864</v>
      </c>
      <c r="HM427" s="16" t="s">
        <v>865</v>
      </c>
      <c r="HZ427" s="16" t="s">
        <v>7944</v>
      </c>
      <c r="KE427" s="16" t="s">
        <v>5582</v>
      </c>
      <c r="KG427" s="16" t="s">
        <v>7018</v>
      </c>
      <c r="KH427" s="16" t="s">
        <v>7033</v>
      </c>
      <c r="KI427" s="16" t="s">
        <v>865</v>
      </c>
      <c r="LG427" s="16" t="s">
        <v>867</v>
      </c>
      <c r="LH427" s="16" t="s">
        <v>867</v>
      </c>
      <c r="LI427" s="16" t="s">
        <v>867</v>
      </c>
      <c r="LJ427" s="16" t="s">
        <v>867</v>
      </c>
      <c r="LK427" s="16" t="s">
        <v>867</v>
      </c>
      <c r="LL427" s="16" t="s">
        <v>5657</v>
      </c>
      <c r="LM427" s="16" t="s">
        <v>844</v>
      </c>
      <c r="LN427" s="16" t="s">
        <v>843</v>
      </c>
      <c r="LO427" s="16" t="s">
        <v>843</v>
      </c>
      <c r="LP427" s="16" t="s">
        <v>843</v>
      </c>
      <c r="LQ427" s="16" t="s">
        <v>843</v>
      </c>
      <c r="LR427" s="16" t="s">
        <v>843</v>
      </c>
      <c r="LS427" s="16" t="s">
        <v>843</v>
      </c>
      <c r="LT427" s="16" t="s">
        <v>843</v>
      </c>
      <c r="LU427" s="16" t="s">
        <v>843</v>
      </c>
      <c r="LV427" s="16" t="s">
        <v>843</v>
      </c>
      <c r="LW427" s="16" t="s">
        <v>843</v>
      </c>
      <c r="LX427" s="16" t="s">
        <v>843</v>
      </c>
      <c r="LY427" s="16" t="s">
        <v>843</v>
      </c>
      <c r="LZ427" s="16" t="s">
        <v>843</v>
      </c>
      <c r="MA427" s="16" t="s">
        <v>843</v>
      </c>
      <c r="MC427" s="16" t="s">
        <v>5694</v>
      </c>
      <c r="MD427" s="16" t="s">
        <v>844</v>
      </c>
      <c r="ME427" s="16" t="s">
        <v>843</v>
      </c>
      <c r="MF427" s="16" t="s">
        <v>843</v>
      </c>
      <c r="MG427" s="16" t="s">
        <v>843</v>
      </c>
      <c r="MH427" s="16" t="s">
        <v>843</v>
      </c>
      <c r="MI427" s="16" t="s">
        <v>843</v>
      </c>
      <c r="MJ427" s="16" t="s">
        <v>843</v>
      </c>
      <c r="MK427" s="16" t="s">
        <v>843</v>
      </c>
      <c r="ML427" s="16" t="s">
        <v>843</v>
      </c>
      <c r="MM427" s="16" t="s">
        <v>843</v>
      </c>
      <c r="MN427" s="16" t="s">
        <v>843</v>
      </c>
      <c r="MO427" s="16" t="s">
        <v>843</v>
      </c>
      <c r="MP427" s="16" t="s">
        <v>843</v>
      </c>
      <c r="MQ427" s="16" t="s">
        <v>843</v>
      </c>
      <c r="MR427" s="16" t="s">
        <v>843</v>
      </c>
      <c r="MS427" s="16" t="s">
        <v>843</v>
      </c>
      <c r="MT427" s="16" t="s">
        <v>843</v>
      </c>
      <c r="MU427" s="16" t="s">
        <v>843</v>
      </c>
      <c r="MV427" s="16" t="s">
        <v>843</v>
      </c>
      <c r="NS427" s="16" t="s">
        <v>5694</v>
      </c>
      <c r="NT427" s="16" t="s">
        <v>844</v>
      </c>
      <c r="NU427" s="16" t="s">
        <v>843</v>
      </c>
      <c r="NV427" s="16" t="s">
        <v>843</v>
      </c>
      <c r="NW427" s="16" t="s">
        <v>843</v>
      </c>
      <c r="NX427" s="16" t="s">
        <v>843</v>
      </c>
      <c r="NY427" s="16" t="s">
        <v>843</v>
      </c>
      <c r="NZ427" s="16" t="s">
        <v>843</v>
      </c>
      <c r="OA427" s="16" t="s">
        <v>843</v>
      </c>
      <c r="OB427" s="16" t="s">
        <v>843</v>
      </c>
      <c r="OC427" s="16" t="s">
        <v>843</v>
      </c>
      <c r="OD427" s="16" t="s">
        <v>843</v>
      </c>
      <c r="OE427" s="16" t="s">
        <v>843</v>
      </c>
      <c r="OF427" s="16" t="s">
        <v>843</v>
      </c>
      <c r="OG427" s="16" t="s">
        <v>843</v>
      </c>
      <c r="OH427" s="16" t="s">
        <v>843</v>
      </c>
      <c r="OI427" s="16" t="s">
        <v>843</v>
      </c>
      <c r="PC427" s="16" t="s">
        <v>865</v>
      </c>
      <c r="PD427" s="16" t="s">
        <v>865</v>
      </c>
      <c r="PY427" s="16" t="s">
        <v>865</v>
      </c>
      <c r="QP427" s="16" t="s">
        <v>865</v>
      </c>
      <c r="QR427" s="16" t="s">
        <v>867</v>
      </c>
      <c r="QT427" s="16" t="s">
        <v>864</v>
      </c>
      <c r="QV427" s="16" t="s">
        <v>865</v>
      </c>
      <c r="QX427" s="16" t="s">
        <v>864</v>
      </c>
      <c r="RD427" s="16" t="s">
        <v>865</v>
      </c>
      <c r="RF427" s="16" t="s">
        <v>7712</v>
      </c>
      <c r="RH427" s="16" t="s">
        <v>865</v>
      </c>
      <c r="RJ427" s="16" t="s">
        <v>865</v>
      </c>
      <c r="RN427" s="16" t="s">
        <v>7724</v>
      </c>
      <c r="RP427" s="16" t="s">
        <v>867</v>
      </c>
      <c r="RR427" s="16" t="s">
        <v>867</v>
      </c>
      <c r="RT427" s="16" t="s">
        <v>867</v>
      </c>
      <c r="RV427" s="16" t="s">
        <v>7724</v>
      </c>
      <c r="RX427" s="16" t="s">
        <v>7724</v>
      </c>
      <c r="RZ427" s="16" t="s">
        <v>867</v>
      </c>
      <c r="SQ427" s="16" t="s">
        <v>864</v>
      </c>
      <c r="SS427" s="16" t="s">
        <v>7293</v>
      </c>
      <c r="ST427" s="16" t="s">
        <v>7761</v>
      </c>
      <c r="TN427" s="16">
        <v>2000</v>
      </c>
      <c r="TP427" s="16">
        <v>600</v>
      </c>
      <c r="TQ427" s="16">
        <v>300</v>
      </c>
      <c r="TR427" s="16">
        <v>400</v>
      </c>
      <c r="TS427" s="16">
        <v>200</v>
      </c>
      <c r="TV427" s="16">
        <v>1000</v>
      </c>
      <c r="TZ427" s="16" t="s">
        <v>7367</v>
      </c>
      <c r="UA427" s="16" t="s">
        <v>5971</v>
      </c>
      <c r="UB427" s="16">
        <v>0</v>
      </c>
      <c r="UC427" s="16" t="s">
        <v>843</v>
      </c>
      <c r="UD427" s="16" t="s">
        <v>843</v>
      </c>
      <c r="UE427" s="16" t="s">
        <v>843</v>
      </c>
      <c r="UF427" s="16" t="s">
        <v>844</v>
      </c>
      <c r="UG427" s="16" t="s">
        <v>843</v>
      </c>
      <c r="UH427" s="16" t="s">
        <v>843</v>
      </c>
      <c r="VX427" s="16" t="s">
        <v>6028</v>
      </c>
      <c r="VY427" s="16" t="s">
        <v>844</v>
      </c>
      <c r="VZ427" s="16" t="s">
        <v>843</v>
      </c>
      <c r="WA427" s="16" t="s">
        <v>843</v>
      </c>
      <c r="WB427" s="16" t="s">
        <v>843</v>
      </c>
      <c r="WC427" s="16" t="s">
        <v>843</v>
      </c>
      <c r="WD427" s="16" t="s">
        <v>843</v>
      </c>
      <c r="WE427" s="16" t="s">
        <v>843</v>
      </c>
      <c r="WF427" s="16" t="s">
        <v>843</v>
      </c>
      <c r="WH427" s="16">
        <v>3250</v>
      </c>
      <c r="WO427" s="16" t="s">
        <v>6920</v>
      </c>
      <c r="XD427" s="16" t="s">
        <v>10919</v>
      </c>
      <c r="XE427" s="16" t="s">
        <v>843</v>
      </c>
      <c r="XF427" s="16" t="s">
        <v>844</v>
      </c>
      <c r="XG427" s="16" t="s">
        <v>844</v>
      </c>
      <c r="XH427" s="16" t="s">
        <v>844</v>
      </c>
      <c r="XI427" s="16" t="s">
        <v>843</v>
      </c>
      <c r="XJ427" s="16" t="s">
        <v>843</v>
      </c>
      <c r="XK427" s="16" t="s">
        <v>843</v>
      </c>
      <c r="XL427" s="16" t="s">
        <v>843</v>
      </c>
      <c r="XM427" s="16" t="s">
        <v>844</v>
      </c>
      <c r="XN427" s="16" t="s">
        <v>843</v>
      </c>
      <c r="XO427" s="16" t="s">
        <v>843</v>
      </c>
      <c r="XP427" s="16" t="s">
        <v>843</v>
      </c>
      <c r="XQ427" s="16" t="s">
        <v>843</v>
      </c>
      <c r="YF427" s="16" t="s">
        <v>865</v>
      </c>
      <c r="YN427" s="16" t="s">
        <v>7040</v>
      </c>
      <c r="YP427" s="16" t="s">
        <v>7990</v>
      </c>
      <c r="YR427" s="16" t="s">
        <v>10920</v>
      </c>
      <c r="YS427" s="16" t="s">
        <v>10921</v>
      </c>
      <c r="YT427" s="16" t="s">
        <v>8694</v>
      </c>
      <c r="YU427" s="16" t="s">
        <v>10922</v>
      </c>
      <c r="YV427" s="16" t="s">
        <v>8696</v>
      </c>
      <c r="YW427" s="16" t="s">
        <v>844</v>
      </c>
      <c r="YX427" s="16" t="s">
        <v>8696</v>
      </c>
      <c r="YY427" s="16" t="s">
        <v>8761</v>
      </c>
      <c r="ZE427" s="16" t="s">
        <v>9473</v>
      </c>
      <c r="ZO427" s="16" t="s">
        <v>487</v>
      </c>
      <c r="ZP427" s="16" t="s">
        <v>487</v>
      </c>
      <c r="ZR427" s="16" t="s">
        <v>486</v>
      </c>
      <c r="ZS427" s="16" t="s">
        <v>8874</v>
      </c>
      <c r="ZT427" s="16" t="s">
        <v>8705</v>
      </c>
      <c r="ZU427" s="16" t="s">
        <v>8706</v>
      </c>
      <c r="ZV427" s="16" t="s">
        <v>487</v>
      </c>
      <c r="ZW427" s="16" t="s">
        <v>844</v>
      </c>
      <c r="ZX427" s="16" t="s">
        <v>844</v>
      </c>
      <c r="ZY427" s="16" t="s">
        <v>844</v>
      </c>
      <c r="ZZ427" s="16" t="s">
        <v>844</v>
      </c>
      <c r="AAA427" s="16" t="s">
        <v>843</v>
      </c>
      <c r="AAB427" s="16" t="s">
        <v>1056</v>
      </c>
      <c r="AAC427" s="16">
        <v>0</v>
      </c>
      <c r="AAD427" s="16" t="s">
        <v>844</v>
      </c>
      <c r="AAE427" s="16" t="s">
        <v>843</v>
      </c>
      <c r="AAF427" s="16" t="s">
        <v>843</v>
      </c>
      <c r="AAG427" s="16" t="s">
        <v>843</v>
      </c>
      <c r="AAH427" s="16" t="s">
        <v>843</v>
      </c>
      <c r="AAI427" s="16" t="s">
        <v>844</v>
      </c>
      <c r="AAJ427" s="16" t="s">
        <v>615</v>
      </c>
      <c r="AAK427" s="16" t="s">
        <v>633</v>
      </c>
      <c r="AAL427" s="16" t="s">
        <v>904</v>
      </c>
      <c r="AAM427" s="16" t="s">
        <v>660</v>
      </c>
      <c r="AAN427" s="16" t="s">
        <v>8707</v>
      </c>
      <c r="AAO427" s="16" t="s">
        <v>1019</v>
      </c>
      <c r="AAP427" s="16" t="s">
        <v>8708</v>
      </c>
      <c r="AAS427" s="16">
        <v>3250</v>
      </c>
      <c r="AAT427" s="16" t="s">
        <v>782</v>
      </c>
      <c r="AAU427" s="16" t="s">
        <v>1068</v>
      </c>
      <c r="AAV427" s="16" t="s">
        <v>782</v>
      </c>
      <c r="AAW427" s="16" t="s">
        <v>782</v>
      </c>
      <c r="AAX427" s="16" t="s">
        <v>844</v>
      </c>
      <c r="AAY427" s="16" t="s">
        <v>8727</v>
      </c>
      <c r="ABB427" s="16" t="s">
        <v>782</v>
      </c>
      <c r="ABC427" s="16" t="s">
        <v>783</v>
      </c>
      <c r="ABD427" s="16" t="s">
        <v>782</v>
      </c>
      <c r="ABE427" s="16" t="s">
        <v>783</v>
      </c>
      <c r="ABF427" s="16" t="s">
        <v>782</v>
      </c>
      <c r="ABG427" s="16" t="s">
        <v>782</v>
      </c>
      <c r="ABH427" s="16" t="s">
        <v>782</v>
      </c>
      <c r="ABI427" s="16" t="s">
        <v>782</v>
      </c>
      <c r="ABJ427" s="16" t="s">
        <v>782</v>
      </c>
      <c r="ABK427" s="16" t="s">
        <v>782</v>
      </c>
      <c r="ABL427" s="16" t="s">
        <v>8732</v>
      </c>
      <c r="ABM427" s="16" t="s">
        <v>1056</v>
      </c>
      <c r="ABN427" s="16" t="s">
        <v>1034</v>
      </c>
      <c r="ABO427" s="16" t="s">
        <v>486</v>
      </c>
      <c r="ABP427" s="16" t="s">
        <v>972</v>
      </c>
      <c r="ABQ427" s="16" t="s">
        <v>4321</v>
      </c>
      <c r="ABR427" s="16" t="s">
        <v>470</v>
      </c>
      <c r="ABS427" s="16" t="s">
        <v>451</v>
      </c>
      <c r="ABT427" s="16" t="s">
        <v>1056</v>
      </c>
      <c r="ABU427" s="16" t="s">
        <v>844</v>
      </c>
      <c r="ABV427" s="16" t="s">
        <v>487</v>
      </c>
      <c r="ABW427" s="16" t="s">
        <v>486</v>
      </c>
      <c r="ABX427" s="16" t="s">
        <v>892</v>
      </c>
      <c r="ABY427" s="16" t="s">
        <v>486</v>
      </c>
      <c r="ABZ427" s="16" t="s">
        <v>486</v>
      </c>
      <c r="ACA427" s="16" t="s">
        <v>759</v>
      </c>
      <c r="ACB427" s="16" t="s">
        <v>768</v>
      </c>
      <c r="ACC427" s="16" t="s">
        <v>737</v>
      </c>
      <c r="ACD427" s="16" t="s">
        <v>486</v>
      </c>
      <c r="ACE427" s="16" t="s">
        <v>486</v>
      </c>
      <c r="ACG427" s="16" t="s">
        <v>1014</v>
      </c>
      <c r="ACH427" s="16" t="s">
        <v>1009</v>
      </c>
      <c r="ACI427" s="16" t="s">
        <v>462</v>
      </c>
      <c r="ACJ427" s="16">
        <v>1.1910000000000001</v>
      </c>
      <c r="ACK427" s="16" t="s">
        <v>478</v>
      </c>
      <c r="ACL427" s="16" t="s">
        <v>740</v>
      </c>
      <c r="ACM427" s="16" t="s">
        <v>1189</v>
      </c>
      <c r="ACN427" s="16" t="s">
        <v>1169</v>
      </c>
      <c r="ACO427" s="16" t="s">
        <v>1856</v>
      </c>
      <c r="ACP427" s="16">
        <v>3250</v>
      </c>
      <c r="ACQ427" s="16" t="s">
        <v>1202</v>
      </c>
      <c r="ACR427" s="16" t="s">
        <v>1645</v>
      </c>
      <c r="ACS427" s="16" t="s">
        <v>680</v>
      </c>
      <c r="ACT427" s="16" t="s">
        <v>1522</v>
      </c>
      <c r="ACU427" s="16" t="s">
        <v>836</v>
      </c>
      <c r="ACV427" s="16" t="s">
        <v>8756</v>
      </c>
      <c r="ACW427" s="16" t="s">
        <v>451</v>
      </c>
      <c r="ACX427" s="16" t="s">
        <v>1914</v>
      </c>
      <c r="ACY427" s="16" t="s">
        <v>1947</v>
      </c>
      <c r="ACZ427" s="16">
        <v>1</v>
      </c>
      <c r="ADA427" s="16">
        <v>1</v>
      </c>
      <c r="ADB427" s="16">
        <v>1</v>
      </c>
      <c r="ADC427" s="16">
        <v>1</v>
      </c>
      <c r="ADD427" s="16">
        <v>1</v>
      </c>
      <c r="ADE427" s="16" t="s">
        <v>8712</v>
      </c>
      <c r="ADF427" s="16">
        <v>0</v>
      </c>
      <c r="ADG427" s="16" t="s">
        <v>486</v>
      </c>
      <c r="ADH427" s="16">
        <v>2</v>
      </c>
      <c r="ADI427" s="16" t="s">
        <v>486</v>
      </c>
      <c r="ADJ427" s="16" t="s">
        <v>1743</v>
      </c>
      <c r="ADL427" s="16" t="s">
        <v>1764</v>
      </c>
      <c r="ADM427" s="16" t="s">
        <v>13195</v>
      </c>
      <c r="ADN427" s="16" t="s">
        <v>13196</v>
      </c>
      <c r="ADO427" s="16" t="s">
        <v>13197</v>
      </c>
      <c r="ADQ427" s="16" t="s">
        <v>1751</v>
      </c>
      <c r="ADW427" s="16" t="s">
        <v>8729</v>
      </c>
      <c r="AEB427" s="16">
        <v>3666.6666666666702</v>
      </c>
      <c r="AEC427" s="16" t="s">
        <v>1058</v>
      </c>
      <c r="AED427" s="16">
        <v>1625</v>
      </c>
      <c r="AEE427" s="16" t="s">
        <v>952</v>
      </c>
      <c r="AEH427" s="16">
        <v>3250</v>
      </c>
      <c r="AEI427" s="16">
        <v>1000</v>
      </c>
      <c r="AEK427" s="16">
        <v>300</v>
      </c>
      <c r="AEL427" s="16">
        <v>150</v>
      </c>
      <c r="AEM427" s="16">
        <v>500</v>
      </c>
      <c r="AEN427" s="16">
        <v>200</v>
      </c>
      <c r="AEO427" s="16">
        <v>100</v>
      </c>
    </row>
    <row r="428" spans="1:822" x14ac:dyDescent="0.25">
      <c r="A428" s="30">
        <v>45838</v>
      </c>
      <c r="B428" s="16" t="s">
        <v>10923</v>
      </c>
      <c r="C428" s="16" t="s">
        <v>867</v>
      </c>
      <c r="D428" s="16" t="s">
        <v>867</v>
      </c>
      <c r="E428" s="16">
        <v>44</v>
      </c>
      <c r="F428" s="16" t="s">
        <v>8153</v>
      </c>
      <c r="G428" s="16" t="s">
        <v>4113</v>
      </c>
      <c r="I428" s="16" t="s">
        <v>4174</v>
      </c>
      <c r="Z428" s="16" t="s">
        <v>996</v>
      </c>
      <c r="AA428" s="16" t="s">
        <v>470</v>
      </c>
      <c r="AB428" s="16">
        <v>2</v>
      </c>
      <c r="AC428" s="16" t="s">
        <v>844</v>
      </c>
      <c r="AD428" s="16" t="s">
        <v>843</v>
      </c>
      <c r="AE428" s="16" t="s">
        <v>843</v>
      </c>
      <c r="AF428" s="16" t="s">
        <v>844</v>
      </c>
      <c r="AG428" s="16" t="s">
        <v>844</v>
      </c>
      <c r="AH428" s="16" t="s">
        <v>844</v>
      </c>
      <c r="AI428" s="16" t="s">
        <v>844</v>
      </c>
      <c r="AJ428" s="16" t="s">
        <v>843</v>
      </c>
      <c r="AK428" s="16" t="s">
        <v>843</v>
      </c>
      <c r="AM428" s="16" t="s">
        <v>737</v>
      </c>
      <c r="AN428" s="16" t="s">
        <v>759</v>
      </c>
      <c r="AP428" s="16" t="s">
        <v>768</v>
      </c>
      <c r="AR428" s="16" t="s">
        <v>6910</v>
      </c>
      <c r="BB428" s="16">
        <v>2</v>
      </c>
      <c r="BC428" s="16" t="s">
        <v>7878</v>
      </c>
      <c r="BE428" s="16" t="s">
        <v>5098</v>
      </c>
      <c r="BV428" s="16" t="s">
        <v>5153</v>
      </c>
      <c r="BW428" s="16" t="s">
        <v>843</v>
      </c>
      <c r="BX428" s="16" t="s">
        <v>843</v>
      </c>
      <c r="BY428" s="16" t="s">
        <v>844</v>
      </c>
      <c r="BZ428" s="16" t="s">
        <v>843</v>
      </c>
      <c r="CA428" s="16" t="s">
        <v>843</v>
      </c>
      <c r="CB428" s="16" t="s">
        <v>843</v>
      </c>
      <c r="CC428" s="16" t="s">
        <v>843</v>
      </c>
      <c r="CD428" s="16" t="s">
        <v>843</v>
      </c>
      <c r="CE428" s="16" t="s">
        <v>843</v>
      </c>
      <c r="CF428" s="16" t="s">
        <v>843</v>
      </c>
      <c r="CG428" s="16" t="s">
        <v>843</v>
      </c>
      <c r="CH428" s="16" t="s">
        <v>843</v>
      </c>
      <c r="CI428" s="16" t="s">
        <v>843</v>
      </c>
      <c r="CJ428" s="16" t="s">
        <v>843</v>
      </c>
      <c r="CK428" s="16" t="s">
        <v>843</v>
      </c>
      <c r="CP428" s="16" t="s">
        <v>867</v>
      </c>
      <c r="CQ428" s="16" t="s">
        <v>5191</v>
      </c>
      <c r="CR428" s="16" t="s">
        <v>844</v>
      </c>
      <c r="CS428" s="16" t="s">
        <v>843</v>
      </c>
      <c r="CT428" s="16" t="s">
        <v>843</v>
      </c>
      <c r="CU428" s="16" t="s">
        <v>843</v>
      </c>
      <c r="CV428" s="16" t="s">
        <v>843</v>
      </c>
      <c r="CW428" s="16" t="s">
        <v>843</v>
      </c>
      <c r="CX428" s="16" t="s">
        <v>843</v>
      </c>
      <c r="CY428" s="16" t="s">
        <v>843</v>
      </c>
      <c r="CZ428" s="16" t="s">
        <v>843</v>
      </c>
      <c r="DA428" s="16" t="s">
        <v>5184</v>
      </c>
      <c r="DX428" s="16" t="s">
        <v>867</v>
      </c>
      <c r="DY428" s="16" t="s">
        <v>867</v>
      </c>
      <c r="GC428" s="16" t="s">
        <v>5353</v>
      </c>
      <c r="GF428" s="16" t="s">
        <v>867</v>
      </c>
      <c r="GG428" s="16" t="s">
        <v>867</v>
      </c>
      <c r="GV428" s="16" t="s">
        <v>5440</v>
      </c>
      <c r="GW428" s="16" t="s">
        <v>844</v>
      </c>
      <c r="GX428" s="16" t="s">
        <v>843</v>
      </c>
      <c r="GY428" s="16" t="s">
        <v>843</v>
      </c>
      <c r="GZ428" s="16" t="s">
        <v>843</v>
      </c>
      <c r="HA428" s="16" t="s">
        <v>843</v>
      </c>
      <c r="HB428" s="16" t="s">
        <v>843</v>
      </c>
      <c r="HC428" s="16" t="s">
        <v>843</v>
      </c>
      <c r="HD428" s="16" t="s">
        <v>843</v>
      </c>
      <c r="HE428" s="16" t="s">
        <v>843</v>
      </c>
      <c r="HF428" s="16" t="s">
        <v>843</v>
      </c>
      <c r="HH428" s="16" t="s">
        <v>5456</v>
      </c>
      <c r="HK428" s="16" t="s">
        <v>867</v>
      </c>
      <c r="HL428" s="16" t="s">
        <v>7667</v>
      </c>
      <c r="HM428" s="16" t="s">
        <v>865</v>
      </c>
      <c r="HZ428" s="16" t="s">
        <v>7944</v>
      </c>
      <c r="KE428" s="16" t="s">
        <v>5582</v>
      </c>
      <c r="KG428" s="16" t="s">
        <v>7015</v>
      </c>
      <c r="KH428" s="16" t="s">
        <v>7033</v>
      </c>
      <c r="KI428" s="16" t="s">
        <v>865</v>
      </c>
      <c r="LG428" s="16" t="s">
        <v>867</v>
      </c>
      <c r="LH428" s="16" t="s">
        <v>865</v>
      </c>
      <c r="LI428" s="16" t="s">
        <v>867</v>
      </c>
      <c r="LJ428" s="16" t="s">
        <v>865</v>
      </c>
      <c r="LK428" s="16" t="s">
        <v>867</v>
      </c>
      <c r="LL428" s="16" t="s">
        <v>5663</v>
      </c>
      <c r="LM428" s="16" t="s">
        <v>843</v>
      </c>
      <c r="LN428" s="16" t="s">
        <v>843</v>
      </c>
      <c r="LO428" s="16" t="s">
        <v>844</v>
      </c>
      <c r="LP428" s="16" t="s">
        <v>843</v>
      </c>
      <c r="LQ428" s="16" t="s">
        <v>843</v>
      </c>
      <c r="LR428" s="16" t="s">
        <v>843</v>
      </c>
      <c r="LS428" s="16" t="s">
        <v>843</v>
      </c>
      <c r="LT428" s="16" t="s">
        <v>843</v>
      </c>
      <c r="LU428" s="16" t="s">
        <v>843</v>
      </c>
      <c r="LV428" s="16" t="s">
        <v>843</v>
      </c>
      <c r="LW428" s="16" t="s">
        <v>843</v>
      </c>
      <c r="LX428" s="16" t="s">
        <v>843</v>
      </c>
      <c r="LY428" s="16" t="s">
        <v>843</v>
      </c>
      <c r="LZ428" s="16" t="s">
        <v>843</v>
      </c>
      <c r="MA428" s="16" t="s">
        <v>843</v>
      </c>
      <c r="MC428" s="16" t="s">
        <v>5694</v>
      </c>
      <c r="MD428" s="16" t="s">
        <v>844</v>
      </c>
      <c r="ME428" s="16" t="s">
        <v>843</v>
      </c>
      <c r="MF428" s="16" t="s">
        <v>843</v>
      </c>
      <c r="MG428" s="16" t="s">
        <v>843</v>
      </c>
      <c r="MH428" s="16" t="s">
        <v>843</v>
      </c>
      <c r="MI428" s="16" t="s">
        <v>843</v>
      </c>
      <c r="MJ428" s="16" t="s">
        <v>843</v>
      </c>
      <c r="MK428" s="16" t="s">
        <v>843</v>
      </c>
      <c r="ML428" s="16" t="s">
        <v>843</v>
      </c>
      <c r="MM428" s="16" t="s">
        <v>843</v>
      </c>
      <c r="MN428" s="16" t="s">
        <v>843</v>
      </c>
      <c r="MO428" s="16" t="s">
        <v>843</v>
      </c>
      <c r="MP428" s="16" t="s">
        <v>843</v>
      </c>
      <c r="MQ428" s="16" t="s">
        <v>843</v>
      </c>
      <c r="MR428" s="16" t="s">
        <v>843</v>
      </c>
      <c r="MS428" s="16" t="s">
        <v>843</v>
      </c>
      <c r="MT428" s="16" t="s">
        <v>843</v>
      </c>
      <c r="MU428" s="16" t="s">
        <v>843</v>
      </c>
      <c r="MV428" s="16" t="s">
        <v>843</v>
      </c>
      <c r="MX428" s="16" t="s">
        <v>5694</v>
      </c>
      <c r="MY428" s="16" t="s">
        <v>844</v>
      </c>
      <c r="MZ428" s="16" t="s">
        <v>843</v>
      </c>
      <c r="NA428" s="16" t="s">
        <v>843</v>
      </c>
      <c r="NB428" s="16" t="s">
        <v>843</v>
      </c>
      <c r="NC428" s="16" t="s">
        <v>843</v>
      </c>
      <c r="ND428" s="16" t="s">
        <v>843</v>
      </c>
      <c r="NE428" s="16" t="s">
        <v>843</v>
      </c>
      <c r="NF428" s="16" t="s">
        <v>843</v>
      </c>
      <c r="NG428" s="16" t="s">
        <v>843</v>
      </c>
      <c r="NH428" s="16" t="s">
        <v>843</v>
      </c>
      <c r="NI428" s="16" t="s">
        <v>843</v>
      </c>
      <c r="NJ428" s="16" t="s">
        <v>843</v>
      </c>
      <c r="NK428" s="16" t="s">
        <v>843</v>
      </c>
      <c r="NL428" s="16" t="s">
        <v>843</v>
      </c>
      <c r="NM428" s="16" t="s">
        <v>843</v>
      </c>
      <c r="NN428" s="16" t="s">
        <v>843</v>
      </c>
      <c r="NO428" s="16" t="s">
        <v>843</v>
      </c>
      <c r="NP428" s="16" t="s">
        <v>843</v>
      </c>
      <c r="NQ428" s="16" t="s">
        <v>843</v>
      </c>
      <c r="PC428" s="16" t="s">
        <v>865</v>
      </c>
      <c r="PD428" s="16" t="s">
        <v>865</v>
      </c>
      <c r="PY428" s="16" t="s">
        <v>865</v>
      </c>
      <c r="QP428" s="16" t="s">
        <v>865</v>
      </c>
      <c r="QR428" s="16" t="s">
        <v>867</v>
      </c>
      <c r="QT428" s="16" t="s">
        <v>867</v>
      </c>
      <c r="QV428" s="16" t="s">
        <v>865</v>
      </c>
      <c r="QX428" s="16" t="s">
        <v>867</v>
      </c>
      <c r="QY428" s="16" t="s">
        <v>867</v>
      </c>
      <c r="RD428" s="16" t="s">
        <v>865</v>
      </c>
      <c r="RF428" s="16" t="s">
        <v>865</v>
      </c>
      <c r="RH428" s="16" t="s">
        <v>4216</v>
      </c>
      <c r="RJ428" s="16" t="s">
        <v>865</v>
      </c>
      <c r="RN428" s="16" t="s">
        <v>7724</v>
      </c>
      <c r="RP428" s="16" t="s">
        <v>867</v>
      </c>
      <c r="RR428" s="16" t="s">
        <v>867</v>
      </c>
      <c r="RT428" s="16" t="s">
        <v>867</v>
      </c>
      <c r="RV428" s="16" t="s">
        <v>867</v>
      </c>
      <c r="RX428" s="16" t="s">
        <v>7720</v>
      </c>
      <c r="RZ428" s="16" t="s">
        <v>7724</v>
      </c>
      <c r="SQ428" s="16" t="s">
        <v>865</v>
      </c>
      <c r="SS428" s="16" t="s">
        <v>7299</v>
      </c>
      <c r="ST428" s="16" t="s">
        <v>7758</v>
      </c>
      <c r="TN428" s="16">
        <v>1500</v>
      </c>
      <c r="TO428" s="16">
        <v>3000</v>
      </c>
      <c r="TP428" s="16">
        <v>250</v>
      </c>
      <c r="TQ428" s="16">
        <v>5000</v>
      </c>
      <c r="TR428" s="16">
        <v>800</v>
      </c>
      <c r="TS428" s="16">
        <v>250</v>
      </c>
      <c r="TT428" s="16">
        <v>0</v>
      </c>
      <c r="TU428" s="16">
        <v>200</v>
      </c>
      <c r="TV428" s="16">
        <v>10000</v>
      </c>
      <c r="TW428" s="16">
        <v>0</v>
      </c>
      <c r="TX428" s="16">
        <v>0</v>
      </c>
      <c r="TZ428" s="16" t="s">
        <v>7364</v>
      </c>
      <c r="UA428" s="16" t="s">
        <v>8950</v>
      </c>
      <c r="UB428" s="16">
        <v>0</v>
      </c>
      <c r="UC428" s="16" t="s">
        <v>844</v>
      </c>
      <c r="UD428" s="16" t="s">
        <v>843</v>
      </c>
      <c r="UE428" s="16" t="s">
        <v>843</v>
      </c>
      <c r="UF428" s="16" t="s">
        <v>844</v>
      </c>
      <c r="UG428" s="16" t="s">
        <v>843</v>
      </c>
      <c r="UH428" s="16" t="s">
        <v>843</v>
      </c>
      <c r="UL428" s="16">
        <v>6000</v>
      </c>
      <c r="VX428" s="16" t="s">
        <v>6028</v>
      </c>
      <c r="VY428" s="16" t="s">
        <v>844</v>
      </c>
      <c r="VZ428" s="16" t="s">
        <v>843</v>
      </c>
      <c r="WA428" s="16" t="s">
        <v>843</v>
      </c>
      <c r="WB428" s="16" t="s">
        <v>843</v>
      </c>
      <c r="WC428" s="16" t="s">
        <v>843</v>
      </c>
      <c r="WD428" s="16" t="s">
        <v>843</v>
      </c>
      <c r="WE428" s="16" t="s">
        <v>843</v>
      </c>
      <c r="WF428" s="16" t="s">
        <v>843</v>
      </c>
      <c r="WH428" s="16">
        <v>3250</v>
      </c>
      <c r="WO428" s="16" t="s">
        <v>6920</v>
      </c>
      <c r="XD428" s="16" t="s">
        <v>6994</v>
      </c>
      <c r="XE428" s="16" t="s">
        <v>843</v>
      </c>
      <c r="XF428" s="16" t="s">
        <v>843</v>
      </c>
      <c r="XG428" s="16" t="s">
        <v>843</v>
      </c>
      <c r="XH428" s="16" t="s">
        <v>843</v>
      </c>
      <c r="XI428" s="16" t="s">
        <v>843</v>
      </c>
      <c r="XJ428" s="16" t="s">
        <v>843</v>
      </c>
      <c r="XK428" s="16" t="s">
        <v>843</v>
      </c>
      <c r="XL428" s="16" t="s">
        <v>843</v>
      </c>
      <c r="XM428" s="16" t="s">
        <v>844</v>
      </c>
      <c r="XN428" s="16" t="s">
        <v>843</v>
      </c>
      <c r="XO428" s="16" t="s">
        <v>843</v>
      </c>
      <c r="XP428" s="16" t="s">
        <v>843</v>
      </c>
      <c r="XQ428" s="16" t="s">
        <v>843</v>
      </c>
      <c r="YF428" s="16" t="s">
        <v>865</v>
      </c>
      <c r="YN428" s="16" t="s">
        <v>7040</v>
      </c>
      <c r="YP428" s="16" t="s">
        <v>7990</v>
      </c>
      <c r="YR428" s="16" t="s">
        <v>10924</v>
      </c>
      <c r="YS428" s="16" t="s">
        <v>10925</v>
      </c>
      <c r="YT428" s="16" t="s">
        <v>8694</v>
      </c>
      <c r="YU428" s="16" t="s">
        <v>10926</v>
      </c>
      <c r="YV428" s="16" t="s">
        <v>8696</v>
      </c>
      <c r="YW428" s="16" t="s">
        <v>844</v>
      </c>
      <c r="YX428" s="16" t="s">
        <v>8696</v>
      </c>
      <c r="YY428" s="16" t="s">
        <v>8803</v>
      </c>
      <c r="YZ428" s="16" t="s">
        <v>843</v>
      </c>
      <c r="ZA428" s="16" t="s">
        <v>843</v>
      </c>
      <c r="ZB428" s="16">
        <v>12666.67</v>
      </c>
      <c r="ZC428" s="16" t="s">
        <v>8724</v>
      </c>
      <c r="ZD428" s="16" t="s">
        <v>8720</v>
      </c>
      <c r="ZE428" s="16" t="s">
        <v>8918</v>
      </c>
      <c r="ZF428" s="16" t="s">
        <v>8814</v>
      </c>
      <c r="ZG428" s="16" t="s">
        <v>8739</v>
      </c>
      <c r="ZH428" s="16" t="s">
        <v>8701</v>
      </c>
      <c r="ZI428" s="16" t="s">
        <v>8701</v>
      </c>
      <c r="ZJ428" s="16" t="s">
        <v>843</v>
      </c>
      <c r="ZK428" s="16" t="s">
        <v>843</v>
      </c>
      <c r="ZL428" s="16" t="s">
        <v>8701</v>
      </c>
      <c r="ZM428" s="16" t="s">
        <v>843</v>
      </c>
      <c r="ZN428" s="16" t="s">
        <v>8703</v>
      </c>
      <c r="ZO428" s="16" t="s">
        <v>487</v>
      </c>
      <c r="ZP428" s="16" t="s">
        <v>487</v>
      </c>
      <c r="ZQ428" s="16" t="s">
        <v>486</v>
      </c>
      <c r="ZR428" s="16" t="s">
        <v>486</v>
      </c>
      <c r="ZS428" s="16" t="s">
        <v>844</v>
      </c>
      <c r="ZT428" s="16" t="s">
        <v>8705</v>
      </c>
      <c r="ZU428" s="16" t="s">
        <v>9092</v>
      </c>
      <c r="ZV428" s="16" t="s">
        <v>486</v>
      </c>
      <c r="ZW428" s="16" t="s">
        <v>843</v>
      </c>
      <c r="ZX428" s="16" t="s">
        <v>1056</v>
      </c>
      <c r="ZY428" s="16" t="s">
        <v>844</v>
      </c>
      <c r="ZZ428" s="16" t="s">
        <v>844</v>
      </c>
      <c r="AAA428" s="16" t="s">
        <v>843</v>
      </c>
      <c r="AAB428" s="16" t="s">
        <v>1056</v>
      </c>
      <c r="AAC428" s="16">
        <v>1</v>
      </c>
      <c r="AAD428" s="16" t="s">
        <v>844</v>
      </c>
      <c r="AAE428" s="16" t="s">
        <v>844</v>
      </c>
      <c r="AAF428" s="16" t="s">
        <v>843</v>
      </c>
      <c r="AAG428" s="16" t="s">
        <v>843</v>
      </c>
      <c r="AAH428" s="16" t="s">
        <v>843</v>
      </c>
      <c r="AAI428" s="16" t="s">
        <v>843</v>
      </c>
      <c r="AAJ428" s="16" t="s">
        <v>600</v>
      </c>
      <c r="AAK428" s="16" t="s">
        <v>655</v>
      </c>
      <c r="AAL428" s="16" t="s">
        <v>905</v>
      </c>
      <c r="AAM428" s="16" t="s">
        <v>660</v>
      </c>
      <c r="AAN428" s="16" t="s">
        <v>8707</v>
      </c>
      <c r="AAO428" s="16" t="s">
        <v>1019</v>
      </c>
      <c r="AAP428" s="16" t="s">
        <v>8708</v>
      </c>
      <c r="AAS428" s="16">
        <v>9250</v>
      </c>
      <c r="AAT428" s="16" t="s">
        <v>782</v>
      </c>
      <c r="AAU428" s="16" t="s">
        <v>782</v>
      </c>
      <c r="AAW428" s="16" t="s">
        <v>782</v>
      </c>
      <c r="AAX428" s="16" t="s">
        <v>843</v>
      </c>
      <c r="AAY428" s="16" t="s">
        <v>8710</v>
      </c>
      <c r="AAZ428" s="16" t="s">
        <v>782</v>
      </c>
      <c r="ABA428" s="16" t="s">
        <v>782</v>
      </c>
      <c r="ABB428" s="16" t="s">
        <v>782</v>
      </c>
      <c r="ABC428" s="16" t="s">
        <v>783</v>
      </c>
      <c r="ABD428" s="16" t="s">
        <v>782</v>
      </c>
      <c r="ABE428" s="16" t="s">
        <v>783</v>
      </c>
      <c r="ABF428" s="16" t="s">
        <v>782</v>
      </c>
      <c r="ABG428" s="16" t="s">
        <v>782</v>
      </c>
      <c r="ABH428" s="16" t="s">
        <v>782</v>
      </c>
      <c r="ABI428" s="16" t="s">
        <v>782</v>
      </c>
      <c r="ABJ428" s="16" t="s">
        <v>783</v>
      </c>
      <c r="ABK428" s="16" t="s">
        <v>782</v>
      </c>
      <c r="ABL428" s="16" t="s">
        <v>8732</v>
      </c>
      <c r="ABM428" s="16" t="s">
        <v>843</v>
      </c>
      <c r="ABN428" s="16" t="s">
        <v>1034</v>
      </c>
      <c r="ABO428" s="16" t="s">
        <v>487</v>
      </c>
      <c r="ABP428" s="16" t="s">
        <v>972</v>
      </c>
      <c r="ABQ428" s="16" t="s">
        <v>4297</v>
      </c>
      <c r="ABR428" s="16" t="s">
        <v>470</v>
      </c>
      <c r="ABS428" s="16" t="s">
        <v>451</v>
      </c>
      <c r="ABT428" s="16" t="s">
        <v>1056</v>
      </c>
      <c r="ABU428" s="16" t="s">
        <v>1056</v>
      </c>
      <c r="ABV428" s="16" t="s">
        <v>487</v>
      </c>
      <c r="ABW428" s="16" t="s">
        <v>487</v>
      </c>
      <c r="ABX428" s="16" t="s">
        <v>894</v>
      </c>
      <c r="ABY428" s="16" t="s">
        <v>486</v>
      </c>
      <c r="ABZ428" s="16" t="s">
        <v>487</v>
      </c>
      <c r="ACA428" s="16" t="s">
        <v>759</v>
      </c>
      <c r="ACB428" s="16" t="s">
        <v>768</v>
      </c>
      <c r="ACC428" s="16" t="s">
        <v>737</v>
      </c>
      <c r="ACD428" s="16" t="s">
        <v>487</v>
      </c>
      <c r="ACE428" s="16" t="s">
        <v>486</v>
      </c>
      <c r="ACG428" s="16" t="s">
        <v>1014</v>
      </c>
      <c r="ACH428" s="16" t="s">
        <v>1009</v>
      </c>
      <c r="ACI428" s="16" t="s">
        <v>462</v>
      </c>
      <c r="ACJ428" s="16">
        <v>1.1910000000000001</v>
      </c>
      <c r="ACK428" s="16" t="s">
        <v>478</v>
      </c>
      <c r="ACL428" s="16" t="s">
        <v>738</v>
      </c>
      <c r="ACM428" s="16" t="s">
        <v>1189</v>
      </c>
      <c r="ACN428" s="16" t="s">
        <v>1169</v>
      </c>
      <c r="ACO428" s="16" t="s">
        <v>1856</v>
      </c>
      <c r="ACP428" s="16">
        <v>3250</v>
      </c>
      <c r="ACQ428" s="16" t="s">
        <v>1202</v>
      </c>
      <c r="ACR428" s="16" t="s">
        <v>1645</v>
      </c>
      <c r="ACS428" s="16" t="s">
        <v>676</v>
      </c>
      <c r="ACT428" s="16" t="s">
        <v>1521</v>
      </c>
      <c r="ACU428" s="16" t="s">
        <v>831</v>
      </c>
      <c r="ACV428" s="16" t="s">
        <v>8756</v>
      </c>
      <c r="ACW428" s="16" t="s">
        <v>451</v>
      </c>
      <c r="ACX428" s="16" t="s">
        <v>1914</v>
      </c>
      <c r="ACY428" s="16" t="s">
        <v>1947</v>
      </c>
      <c r="ACZ428" s="16">
        <v>1</v>
      </c>
      <c r="ADA428" s="16">
        <v>0</v>
      </c>
      <c r="ADB428" s="16">
        <v>1</v>
      </c>
      <c r="ADC428" s="16">
        <v>0</v>
      </c>
      <c r="ADD428" s="16">
        <v>1</v>
      </c>
      <c r="ADE428" s="16" t="s">
        <v>9213</v>
      </c>
      <c r="ADF428" s="16">
        <v>0</v>
      </c>
      <c r="ADG428" s="16" t="s">
        <v>486</v>
      </c>
      <c r="ADH428" s="16">
        <v>2</v>
      </c>
      <c r="ADI428" s="16" t="s">
        <v>486</v>
      </c>
      <c r="ADJ428" s="16" t="s">
        <v>13198</v>
      </c>
      <c r="ADK428" s="16" t="s">
        <v>1743</v>
      </c>
      <c r="ADL428" s="16" t="s">
        <v>13196</v>
      </c>
      <c r="ADM428" s="16" t="s">
        <v>1758</v>
      </c>
      <c r="ADN428" s="16" t="s">
        <v>1764</v>
      </c>
      <c r="ADO428" s="16" t="s">
        <v>1766</v>
      </c>
      <c r="ADP428" s="16" t="s">
        <v>13196</v>
      </c>
      <c r="ADQ428" s="16" t="s">
        <v>1752</v>
      </c>
      <c r="ADR428" s="16" t="s">
        <v>13194</v>
      </c>
      <c r="ADS428" s="16" t="s">
        <v>13194</v>
      </c>
      <c r="ADW428" s="16" t="s">
        <v>8729</v>
      </c>
      <c r="ADY428" s="16" t="s">
        <v>1059</v>
      </c>
      <c r="AEB428" s="16">
        <v>12666.666666666701</v>
      </c>
      <c r="AEC428" s="16" t="s">
        <v>1063</v>
      </c>
      <c r="AED428" s="16">
        <v>4625</v>
      </c>
      <c r="AEE428" s="16" t="s">
        <v>952</v>
      </c>
      <c r="AEH428" s="16">
        <v>3250</v>
      </c>
      <c r="AEI428" s="16">
        <v>750</v>
      </c>
      <c r="AEJ428" s="16">
        <v>1500</v>
      </c>
      <c r="AEK428" s="16">
        <v>125</v>
      </c>
      <c r="AEL428" s="16">
        <v>2500</v>
      </c>
      <c r="AEM428" s="16">
        <v>5000</v>
      </c>
      <c r="AEN428" s="16">
        <v>400</v>
      </c>
      <c r="AEO428" s="16">
        <v>125</v>
      </c>
      <c r="AEP428" s="16">
        <v>100</v>
      </c>
    </row>
    <row r="429" spans="1:822" x14ac:dyDescent="0.25">
      <c r="A429" s="30">
        <v>45838</v>
      </c>
      <c r="B429" s="16" t="s">
        <v>10927</v>
      </c>
      <c r="C429" s="16" t="s">
        <v>867</v>
      </c>
      <c r="D429" s="16" t="s">
        <v>867</v>
      </c>
      <c r="E429" s="16">
        <v>72</v>
      </c>
      <c r="F429" s="16" t="s">
        <v>8153</v>
      </c>
      <c r="G429" s="16" t="s">
        <v>4113</v>
      </c>
      <c r="I429" s="16" t="s">
        <v>4148</v>
      </c>
      <c r="Z429" s="16" t="s">
        <v>992</v>
      </c>
      <c r="AA429" s="16" t="s">
        <v>470</v>
      </c>
      <c r="AB429" s="16">
        <v>3</v>
      </c>
      <c r="AC429" s="16" t="s">
        <v>844</v>
      </c>
      <c r="AD429" s="16" t="s">
        <v>844</v>
      </c>
      <c r="AE429" s="16" t="s">
        <v>843</v>
      </c>
      <c r="AF429" s="16" t="s">
        <v>1056</v>
      </c>
      <c r="AG429" s="16" t="s">
        <v>843</v>
      </c>
      <c r="AH429" s="16" t="s">
        <v>8732</v>
      </c>
      <c r="AI429" s="16" t="s">
        <v>843</v>
      </c>
      <c r="AJ429" s="16" t="s">
        <v>843</v>
      </c>
      <c r="AK429" s="16" t="s">
        <v>844</v>
      </c>
      <c r="AM429" s="16" t="s">
        <v>737</v>
      </c>
      <c r="AN429" s="16" t="s">
        <v>759</v>
      </c>
      <c r="AP429" s="16" t="s">
        <v>768</v>
      </c>
      <c r="AR429" s="16" t="s">
        <v>6907</v>
      </c>
      <c r="BB429" s="16">
        <v>3</v>
      </c>
      <c r="BC429" s="16" t="s">
        <v>7878</v>
      </c>
      <c r="BE429" s="16" t="s">
        <v>5098</v>
      </c>
      <c r="BV429" s="16" t="s">
        <v>4433</v>
      </c>
      <c r="BW429" s="16" t="s">
        <v>844</v>
      </c>
      <c r="BX429" s="16" t="s">
        <v>843</v>
      </c>
      <c r="BY429" s="16" t="s">
        <v>843</v>
      </c>
      <c r="BZ429" s="16" t="s">
        <v>843</v>
      </c>
      <c r="CA429" s="16" t="s">
        <v>843</v>
      </c>
      <c r="CB429" s="16" t="s">
        <v>843</v>
      </c>
      <c r="CC429" s="16" t="s">
        <v>843</v>
      </c>
      <c r="CD429" s="16" t="s">
        <v>843</v>
      </c>
      <c r="CE429" s="16" t="s">
        <v>843</v>
      </c>
      <c r="CF429" s="16" t="s">
        <v>843</v>
      </c>
      <c r="CG429" s="16" t="s">
        <v>843</v>
      </c>
      <c r="CH429" s="16" t="s">
        <v>843</v>
      </c>
      <c r="CI429" s="16" t="s">
        <v>843</v>
      </c>
      <c r="CJ429" s="16" t="s">
        <v>843</v>
      </c>
      <c r="CK429" s="16" t="s">
        <v>843</v>
      </c>
      <c r="CP429" s="16" t="s">
        <v>867</v>
      </c>
      <c r="CQ429" s="16" t="s">
        <v>5191</v>
      </c>
      <c r="CR429" s="16" t="s">
        <v>844</v>
      </c>
      <c r="CS429" s="16" t="s">
        <v>843</v>
      </c>
      <c r="CT429" s="16" t="s">
        <v>843</v>
      </c>
      <c r="CU429" s="16" t="s">
        <v>843</v>
      </c>
      <c r="CV429" s="16" t="s">
        <v>843</v>
      </c>
      <c r="CW429" s="16" t="s">
        <v>843</v>
      </c>
      <c r="CX429" s="16" t="s">
        <v>843</v>
      </c>
      <c r="CY429" s="16" t="s">
        <v>843</v>
      </c>
      <c r="CZ429" s="16" t="s">
        <v>843</v>
      </c>
      <c r="DA429" s="16" t="s">
        <v>5184</v>
      </c>
      <c r="DX429" s="16" t="s">
        <v>867</v>
      </c>
      <c r="DY429" s="16" t="s">
        <v>867</v>
      </c>
      <c r="GC429" s="16" t="s">
        <v>5342</v>
      </c>
      <c r="GF429" s="16" t="s">
        <v>867</v>
      </c>
      <c r="GG429" s="16" t="s">
        <v>867</v>
      </c>
      <c r="GV429" s="16" t="s">
        <v>10928</v>
      </c>
      <c r="GW429" s="16" t="s">
        <v>844</v>
      </c>
      <c r="GX429" s="16" t="s">
        <v>844</v>
      </c>
      <c r="GY429" s="16" t="s">
        <v>843</v>
      </c>
      <c r="GZ429" s="16" t="s">
        <v>844</v>
      </c>
      <c r="HA429" s="16" t="s">
        <v>843</v>
      </c>
      <c r="HB429" s="16" t="s">
        <v>843</v>
      </c>
      <c r="HC429" s="16" t="s">
        <v>843</v>
      </c>
      <c r="HD429" s="16" t="s">
        <v>843</v>
      </c>
      <c r="HE429" s="16" t="s">
        <v>843</v>
      </c>
      <c r="HF429" s="16" t="s">
        <v>843</v>
      </c>
      <c r="HH429" s="16" t="s">
        <v>5456</v>
      </c>
      <c r="HK429" s="16" t="s">
        <v>865</v>
      </c>
      <c r="HM429" s="16" t="s">
        <v>865</v>
      </c>
      <c r="HZ429" s="16" t="s">
        <v>7944</v>
      </c>
      <c r="KE429" s="16" t="s">
        <v>5585</v>
      </c>
      <c r="KG429" s="16" t="s">
        <v>7018</v>
      </c>
      <c r="KH429" s="16" t="s">
        <v>7033</v>
      </c>
      <c r="KI429" s="16" t="s">
        <v>865</v>
      </c>
      <c r="LG429" s="16" t="s">
        <v>867</v>
      </c>
      <c r="LH429" s="16" t="s">
        <v>867</v>
      </c>
      <c r="LI429" s="16" t="s">
        <v>867</v>
      </c>
      <c r="LJ429" s="16" t="s">
        <v>867</v>
      </c>
      <c r="LK429" s="16" t="s">
        <v>867</v>
      </c>
      <c r="LL429" s="16" t="s">
        <v>10929</v>
      </c>
      <c r="LM429" s="16" t="s">
        <v>843</v>
      </c>
      <c r="LN429" s="16" t="s">
        <v>844</v>
      </c>
      <c r="LO429" s="16" t="s">
        <v>844</v>
      </c>
      <c r="LP429" s="16" t="s">
        <v>844</v>
      </c>
      <c r="LQ429" s="16" t="s">
        <v>843</v>
      </c>
      <c r="LR429" s="16" t="s">
        <v>843</v>
      </c>
      <c r="LS429" s="16" t="s">
        <v>843</v>
      </c>
      <c r="LT429" s="16" t="s">
        <v>843</v>
      </c>
      <c r="LU429" s="16" t="s">
        <v>843</v>
      </c>
      <c r="LV429" s="16" t="s">
        <v>843</v>
      </c>
      <c r="LW429" s="16" t="s">
        <v>843</v>
      </c>
      <c r="LX429" s="16" t="s">
        <v>843</v>
      </c>
      <c r="LY429" s="16" t="s">
        <v>843</v>
      </c>
      <c r="LZ429" s="16" t="s">
        <v>843</v>
      </c>
      <c r="MA429" s="16" t="s">
        <v>843</v>
      </c>
      <c r="MC429" s="16" t="s">
        <v>5694</v>
      </c>
      <c r="MD429" s="16" t="s">
        <v>844</v>
      </c>
      <c r="ME429" s="16" t="s">
        <v>843</v>
      </c>
      <c r="MF429" s="16" t="s">
        <v>843</v>
      </c>
      <c r="MG429" s="16" t="s">
        <v>843</v>
      </c>
      <c r="MH429" s="16" t="s">
        <v>843</v>
      </c>
      <c r="MI429" s="16" t="s">
        <v>843</v>
      </c>
      <c r="MJ429" s="16" t="s">
        <v>843</v>
      </c>
      <c r="MK429" s="16" t="s">
        <v>843</v>
      </c>
      <c r="ML429" s="16" t="s">
        <v>843</v>
      </c>
      <c r="MM429" s="16" t="s">
        <v>843</v>
      </c>
      <c r="MN429" s="16" t="s">
        <v>843</v>
      </c>
      <c r="MO429" s="16" t="s">
        <v>843</v>
      </c>
      <c r="MP429" s="16" t="s">
        <v>843</v>
      </c>
      <c r="MQ429" s="16" t="s">
        <v>843</v>
      </c>
      <c r="MR429" s="16" t="s">
        <v>843</v>
      </c>
      <c r="MS429" s="16" t="s">
        <v>843</v>
      </c>
      <c r="MT429" s="16" t="s">
        <v>843</v>
      </c>
      <c r="MU429" s="16" t="s">
        <v>843</v>
      </c>
      <c r="MV429" s="16" t="s">
        <v>843</v>
      </c>
      <c r="OK429" s="16" t="s">
        <v>5694</v>
      </c>
      <c r="OL429" s="16" t="s">
        <v>844</v>
      </c>
      <c r="OM429" s="16" t="s">
        <v>843</v>
      </c>
      <c r="ON429" s="16" t="s">
        <v>843</v>
      </c>
      <c r="OO429" s="16" t="s">
        <v>843</v>
      </c>
      <c r="OP429" s="16" t="s">
        <v>843</v>
      </c>
      <c r="OQ429" s="16" t="s">
        <v>843</v>
      </c>
      <c r="OR429" s="16" t="s">
        <v>843</v>
      </c>
      <c r="OS429" s="16" t="s">
        <v>843</v>
      </c>
      <c r="OT429" s="16" t="s">
        <v>843</v>
      </c>
      <c r="OU429" s="16" t="s">
        <v>843</v>
      </c>
      <c r="OV429" s="16" t="s">
        <v>843</v>
      </c>
      <c r="OW429" s="16" t="s">
        <v>843</v>
      </c>
      <c r="OX429" s="16" t="s">
        <v>843</v>
      </c>
      <c r="OY429" s="16" t="s">
        <v>843</v>
      </c>
      <c r="OZ429" s="16" t="s">
        <v>843</v>
      </c>
      <c r="PA429" s="16" t="s">
        <v>843</v>
      </c>
      <c r="PC429" s="16" t="s">
        <v>865</v>
      </c>
      <c r="PD429" s="16" t="s">
        <v>865</v>
      </c>
      <c r="PY429" s="16" t="s">
        <v>865</v>
      </c>
      <c r="QP429" s="16" t="s">
        <v>865</v>
      </c>
      <c r="QR429" s="16" t="s">
        <v>867</v>
      </c>
      <c r="QT429" s="16" t="s">
        <v>867</v>
      </c>
      <c r="QV429" s="16" t="s">
        <v>865</v>
      </c>
      <c r="QX429" s="16" t="s">
        <v>865</v>
      </c>
      <c r="QY429" s="16" t="s">
        <v>867</v>
      </c>
      <c r="RD429" s="16" t="s">
        <v>865</v>
      </c>
      <c r="RF429" s="16" t="s">
        <v>865</v>
      </c>
      <c r="RH429" s="16" t="s">
        <v>4216</v>
      </c>
      <c r="RJ429" s="16" t="s">
        <v>865</v>
      </c>
      <c r="RN429" s="16" t="s">
        <v>7724</v>
      </c>
      <c r="RP429" s="16" t="s">
        <v>867</v>
      </c>
      <c r="RR429" s="16" t="s">
        <v>867</v>
      </c>
      <c r="RT429" s="16" t="s">
        <v>867</v>
      </c>
      <c r="RV429" s="16" t="s">
        <v>867</v>
      </c>
      <c r="RX429" s="16" t="s">
        <v>7720</v>
      </c>
      <c r="RZ429" s="16" t="s">
        <v>867</v>
      </c>
      <c r="SQ429" s="16" t="s">
        <v>867</v>
      </c>
      <c r="SS429" s="16" t="s">
        <v>7293</v>
      </c>
      <c r="ST429" s="16" t="s">
        <v>7764</v>
      </c>
      <c r="TN429" s="16">
        <v>6000</v>
      </c>
      <c r="TO429" s="16">
        <v>7000</v>
      </c>
      <c r="TP429" s="16">
        <v>2500</v>
      </c>
      <c r="TQ429" s="16">
        <v>300</v>
      </c>
      <c r="TR429" s="16">
        <v>300</v>
      </c>
      <c r="TS429" s="16">
        <v>300</v>
      </c>
      <c r="TT429" s="16">
        <v>0</v>
      </c>
      <c r="TU429" s="16">
        <v>234</v>
      </c>
      <c r="TV429" s="16">
        <v>0</v>
      </c>
      <c r="TW429" s="16">
        <v>0</v>
      </c>
      <c r="TX429" s="16">
        <v>3000</v>
      </c>
      <c r="TZ429" s="16" t="s">
        <v>7367</v>
      </c>
      <c r="UA429" s="16" t="s">
        <v>8691</v>
      </c>
      <c r="UB429" s="16">
        <v>0</v>
      </c>
      <c r="UC429" s="16" t="s">
        <v>843</v>
      </c>
      <c r="UD429" s="16" t="s">
        <v>843</v>
      </c>
      <c r="UE429" s="16" t="s">
        <v>844</v>
      </c>
      <c r="UF429" s="16" t="s">
        <v>844</v>
      </c>
      <c r="UG429" s="16" t="s">
        <v>843</v>
      </c>
      <c r="UH429" s="16" t="s">
        <v>843</v>
      </c>
      <c r="VK429" s="16" t="s">
        <v>6102</v>
      </c>
      <c r="VL429" s="16" t="s">
        <v>843</v>
      </c>
      <c r="VM429" s="16" t="s">
        <v>843</v>
      </c>
      <c r="VN429" s="16" t="s">
        <v>843</v>
      </c>
      <c r="VO429" s="16" t="s">
        <v>843</v>
      </c>
      <c r="VP429" s="16" t="s">
        <v>844</v>
      </c>
      <c r="VQ429" s="16" t="s">
        <v>843</v>
      </c>
      <c r="VR429" s="16" t="s">
        <v>843</v>
      </c>
      <c r="VS429" s="16" t="s">
        <v>843</v>
      </c>
      <c r="VT429" s="16" t="s">
        <v>843</v>
      </c>
      <c r="VV429" s="16">
        <v>4200</v>
      </c>
      <c r="VX429" s="16" t="s">
        <v>6028</v>
      </c>
      <c r="VY429" s="16" t="s">
        <v>844</v>
      </c>
      <c r="VZ429" s="16" t="s">
        <v>843</v>
      </c>
      <c r="WA429" s="16" t="s">
        <v>843</v>
      </c>
      <c r="WB429" s="16" t="s">
        <v>843</v>
      </c>
      <c r="WC429" s="16" t="s">
        <v>843</v>
      </c>
      <c r="WD429" s="16" t="s">
        <v>843</v>
      </c>
      <c r="WE429" s="16" t="s">
        <v>843</v>
      </c>
      <c r="WF429" s="16" t="s">
        <v>843</v>
      </c>
      <c r="WH429" s="16">
        <v>1625</v>
      </c>
      <c r="WO429" s="16" t="s">
        <v>6920</v>
      </c>
      <c r="XD429" s="16" t="s">
        <v>6975</v>
      </c>
      <c r="XE429" s="16" t="s">
        <v>843</v>
      </c>
      <c r="XF429" s="16" t="s">
        <v>843</v>
      </c>
      <c r="XG429" s="16" t="s">
        <v>844</v>
      </c>
      <c r="XH429" s="16" t="s">
        <v>843</v>
      </c>
      <c r="XI429" s="16" t="s">
        <v>843</v>
      </c>
      <c r="XJ429" s="16" t="s">
        <v>843</v>
      </c>
      <c r="XK429" s="16" t="s">
        <v>843</v>
      </c>
      <c r="XL429" s="16" t="s">
        <v>843</v>
      </c>
      <c r="XM429" s="16" t="s">
        <v>843</v>
      </c>
      <c r="XN429" s="16" t="s">
        <v>843</v>
      </c>
      <c r="XO429" s="16" t="s">
        <v>843</v>
      </c>
      <c r="XP429" s="16" t="s">
        <v>843</v>
      </c>
      <c r="XQ429" s="16" t="s">
        <v>843</v>
      </c>
      <c r="YF429" s="16" t="s">
        <v>865</v>
      </c>
      <c r="YN429" s="16" t="s">
        <v>7040</v>
      </c>
      <c r="YP429" s="16" t="s">
        <v>7981</v>
      </c>
      <c r="YR429" s="16" t="s">
        <v>10930</v>
      </c>
      <c r="YS429" s="16" t="s">
        <v>10931</v>
      </c>
      <c r="YT429" s="16" t="s">
        <v>8694</v>
      </c>
      <c r="YU429" s="16" t="s">
        <v>10932</v>
      </c>
      <c r="YV429" s="16" t="s">
        <v>8696</v>
      </c>
      <c r="YW429" s="16" t="s">
        <v>844</v>
      </c>
      <c r="YX429" s="16" t="s">
        <v>8696</v>
      </c>
      <c r="YY429" s="16" t="s">
        <v>843</v>
      </c>
      <c r="YZ429" s="16" t="s">
        <v>843</v>
      </c>
      <c r="ZA429" s="16" t="s">
        <v>8995</v>
      </c>
      <c r="ZB429" s="16">
        <v>16884</v>
      </c>
      <c r="ZC429" s="16" t="s">
        <v>8847</v>
      </c>
      <c r="ZD429" s="16" t="s">
        <v>8996</v>
      </c>
      <c r="ZE429" s="16" t="s">
        <v>9018</v>
      </c>
      <c r="ZF429" s="16" t="s">
        <v>8701</v>
      </c>
      <c r="ZG429" s="16" t="s">
        <v>8701</v>
      </c>
      <c r="ZH429" s="16" t="s">
        <v>8701</v>
      </c>
      <c r="ZI429" s="16" t="s">
        <v>8907</v>
      </c>
      <c r="ZJ429" s="16" t="s">
        <v>8700</v>
      </c>
      <c r="ZK429" s="16" t="s">
        <v>843</v>
      </c>
      <c r="ZL429" s="16" t="s">
        <v>8700</v>
      </c>
      <c r="ZM429" s="16" t="s">
        <v>843</v>
      </c>
      <c r="ZN429" s="16" t="s">
        <v>8755</v>
      </c>
      <c r="ZO429" s="16" t="s">
        <v>487</v>
      </c>
      <c r="ZP429" s="16" t="s">
        <v>487</v>
      </c>
      <c r="ZQ429" s="16" t="s">
        <v>487</v>
      </c>
      <c r="ZR429" s="16" t="s">
        <v>486</v>
      </c>
      <c r="ZS429" s="16" t="s">
        <v>844</v>
      </c>
      <c r="ZT429" s="16" t="s">
        <v>8705</v>
      </c>
      <c r="ZU429" s="16" t="s">
        <v>8706</v>
      </c>
      <c r="ZV429" s="16" t="s">
        <v>487</v>
      </c>
      <c r="ZW429" s="16" t="s">
        <v>844</v>
      </c>
      <c r="ZX429" s="16" t="s">
        <v>844</v>
      </c>
      <c r="ZY429" s="16" t="s">
        <v>8732</v>
      </c>
      <c r="ZZ429" s="16" t="s">
        <v>843</v>
      </c>
      <c r="AAA429" s="16" t="s">
        <v>844</v>
      </c>
      <c r="AAB429" s="16" t="s">
        <v>843</v>
      </c>
      <c r="AAC429" s="16">
        <v>0</v>
      </c>
      <c r="AAD429" s="16" t="s">
        <v>1056</v>
      </c>
      <c r="AAE429" s="16" t="s">
        <v>843</v>
      </c>
      <c r="AAF429" s="16" t="s">
        <v>843</v>
      </c>
      <c r="AAG429" s="16" t="s">
        <v>843</v>
      </c>
      <c r="AAH429" s="16" t="s">
        <v>843</v>
      </c>
      <c r="AAI429" s="16" t="s">
        <v>844</v>
      </c>
      <c r="AAJ429" s="16" t="s">
        <v>615</v>
      </c>
      <c r="AAK429" s="16" t="s">
        <v>633</v>
      </c>
      <c r="AAL429" s="16" t="s">
        <v>904</v>
      </c>
      <c r="AAM429" s="16" t="s">
        <v>663</v>
      </c>
      <c r="AAN429" s="16" t="s">
        <v>8707</v>
      </c>
      <c r="AAO429" s="16" t="s">
        <v>1019</v>
      </c>
      <c r="AAP429" s="16" t="s">
        <v>8708</v>
      </c>
      <c r="AAQ429" s="16" t="s">
        <v>10472</v>
      </c>
      <c r="AAS429" s="16">
        <v>3596.83</v>
      </c>
      <c r="AAT429" s="16" t="s">
        <v>782</v>
      </c>
      <c r="AAU429" s="16" t="s">
        <v>782</v>
      </c>
      <c r="AAW429" s="16" t="s">
        <v>782</v>
      </c>
      <c r="AAX429" s="16" t="s">
        <v>843</v>
      </c>
      <c r="AAY429" s="16" t="s">
        <v>8710</v>
      </c>
      <c r="AAZ429" s="16" t="s">
        <v>782</v>
      </c>
      <c r="ABA429" s="16" t="s">
        <v>783</v>
      </c>
      <c r="ABB429" s="16" t="s">
        <v>782</v>
      </c>
      <c r="ABC429" s="16" t="s">
        <v>783</v>
      </c>
      <c r="ABD429" s="16" t="s">
        <v>782</v>
      </c>
      <c r="ABE429" s="16" t="s">
        <v>783</v>
      </c>
      <c r="ABF429" s="16" t="s">
        <v>782</v>
      </c>
      <c r="ABG429" s="16" t="s">
        <v>782</v>
      </c>
      <c r="ABH429" s="16" t="s">
        <v>782</v>
      </c>
      <c r="ABI429" s="16" t="s">
        <v>782</v>
      </c>
      <c r="ABJ429" s="16" t="s">
        <v>783</v>
      </c>
      <c r="ABK429" s="16" t="s">
        <v>782</v>
      </c>
      <c r="ABL429" s="16" t="s">
        <v>8746</v>
      </c>
      <c r="ABM429" s="16" t="s">
        <v>843</v>
      </c>
      <c r="ABN429" s="16" t="s">
        <v>1034</v>
      </c>
      <c r="ABP429" s="16" t="s">
        <v>972</v>
      </c>
      <c r="ABQ429" s="16" t="s">
        <v>4321</v>
      </c>
      <c r="ABR429" s="16" t="s">
        <v>470</v>
      </c>
      <c r="ABS429" s="16" t="s">
        <v>457</v>
      </c>
      <c r="ABT429" s="16" t="s">
        <v>8732</v>
      </c>
      <c r="ABU429" s="16" t="s">
        <v>1056</v>
      </c>
      <c r="ABV429" s="16" t="s">
        <v>487</v>
      </c>
      <c r="ABW429" s="16" t="s">
        <v>486</v>
      </c>
      <c r="ABX429" s="16" t="s">
        <v>892</v>
      </c>
      <c r="ABY429" s="16" t="s">
        <v>486</v>
      </c>
      <c r="ABZ429" s="16" t="s">
        <v>486</v>
      </c>
      <c r="ACA429" s="16" t="s">
        <v>759</v>
      </c>
      <c r="ACB429" s="16" t="s">
        <v>768</v>
      </c>
      <c r="ACC429" s="16" t="s">
        <v>737</v>
      </c>
      <c r="ACD429" s="16" t="s">
        <v>486</v>
      </c>
      <c r="ACE429" s="16" t="s">
        <v>486</v>
      </c>
      <c r="ACG429" s="16" t="s">
        <v>1014</v>
      </c>
      <c r="ACH429" s="16" t="s">
        <v>1009</v>
      </c>
      <c r="ACI429" s="16" t="s">
        <v>462</v>
      </c>
      <c r="ACJ429" s="16">
        <v>1.1910000000000001</v>
      </c>
      <c r="ACK429" s="16" t="s">
        <v>478</v>
      </c>
      <c r="ACL429" s="16" t="s">
        <v>740</v>
      </c>
      <c r="ACM429" s="16" t="s">
        <v>1190</v>
      </c>
      <c r="ACN429" s="16" t="s">
        <v>1169</v>
      </c>
      <c r="ACO429" s="16" t="s">
        <v>1856</v>
      </c>
      <c r="ACP429" s="16">
        <v>1625</v>
      </c>
      <c r="ACQ429" s="16" t="s">
        <v>1202</v>
      </c>
      <c r="ACR429" s="16" t="s">
        <v>1644</v>
      </c>
      <c r="ACS429" s="16" t="s">
        <v>669</v>
      </c>
      <c r="ACT429" s="16" t="s">
        <v>1522</v>
      </c>
      <c r="ACU429" s="16" t="s">
        <v>833</v>
      </c>
      <c r="ACV429" s="16" t="s">
        <v>8711</v>
      </c>
      <c r="ACW429" s="16" t="s">
        <v>878</v>
      </c>
      <c r="ACX429" s="16" t="s">
        <v>1914</v>
      </c>
      <c r="ACY429" s="16" t="s">
        <v>1947</v>
      </c>
      <c r="ACZ429" s="16">
        <v>1</v>
      </c>
      <c r="ADA429" s="16">
        <v>1</v>
      </c>
      <c r="ADB429" s="16">
        <v>1</v>
      </c>
      <c r="ADC429" s="16">
        <v>1</v>
      </c>
      <c r="ADD429" s="16">
        <v>1</v>
      </c>
      <c r="ADE429" s="16" t="s">
        <v>8712</v>
      </c>
      <c r="ADF429" s="16">
        <v>0</v>
      </c>
      <c r="ADG429" s="16" t="s">
        <v>486</v>
      </c>
      <c r="ADH429" s="16">
        <v>3</v>
      </c>
      <c r="ADI429" s="16" t="s">
        <v>486</v>
      </c>
      <c r="ADJ429" s="16" t="s">
        <v>1745</v>
      </c>
      <c r="ADK429" s="16" t="s">
        <v>1752</v>
      </c>
      <c r="ADL429" s="16" t="s">
        <v>1763</v>
      </c>
      <c r="ADM429" s="16" t="s">
        <v>13195</v>
      </c>
      <c r="ADN429" s="16" t="s">
        <v>13196</v>
      </c>
      <c r="ADO429" s="16" t="s">
        <v>1766</v>
      </c>
      <c r="ADP429" s="16" t="s">
        <v>13196</v>
      </c>
      <c r="ADQ429" s="16" t="s">
        <v>13194</v>
      </c>
      <c r="ADR429" s="16" t="s">
        <v>13194</v>
      </c>
      <c r="ADS429" s="16" t="s">
        <v>1743</v>
      </c>
      <c r="ADU429" s="16" t="s">
        <v>1758</v>
      </c>
      <c r="ADW429" s="16" t="s">
        <v>13199</v>
      </c>
      <c r="ADY429" s="16" t="s">
        <v>1060</v>
      </c>
      <c r="AEB429" s="16">
        <v>16884</v>
      </c>
      <c r="AEC429" s="16" t="s">
        <v>1058</v>
      </c>
      <c r="AED429" s="16">
        <v>1198.94</v>
      </c>
      <c r="AEE429" s="16" t="s">
        <v>952</v>
      </c>
      <c r="AEH429" s="16">
        <v>5825</v>
      </c>
      <c r="AEI429" s="16">
        <v>2000</v>
      </c>
      <c r="AEJ429" s="16">
        <v>2333.33</v>
      </c>
      <c r="AEK429" s="16">
        <v>833.33</v>
      </c>
      <c r="AEL429" s="16">
        <v>100</v>
      </c>
      <c r="AEN429" s="16">
        <v>100</v>
      </c>
      <c r="AEO429" s="16">
        <v>100</v>
      </c>
      <c r="AEP429" s="16">
        <v>78</v>
      </c>
    </row>
    <row r="430" spans="1:822" x14ac:dyDescent="0.25">
      <c r="A430" s="30">
        <v>45838</v>
      </c>
      <c r="B430" s="16" t="s">
        <v>10933</v>
      </c>
      <c r="C430" s="16" t="s">
        <v>867</v>
      </c>
      <c r="D430" s="16" t="s">
        <v>867</v>
      </c>
      <c r="E430" s="16">
        <v>36</v>
      </c>
      <c r="F430" s="16" t="s">
        <v>8153</v>
      </c>
      <c r="G430" s="16" t="s">
        <v>4113</v>
      </c>
      <c r="I430" s="16" t="s">
        <v>4178</v>
      </c>
      <c r="Z430" s="16" t="s">
        <v>981</v>
      </c>
      <c r="AA430" s="16" t="s">
        <v>470</v>
      </c>
      <c r="AB430" s="16">
        <v>2</v>
      </c>
      <c r="AC430" s="16" t="s">
        <v>844</v>
      </c>
      <c r="AD430" s="16" t="s">
        <v>843</v>
      </c>
      <c r="AE430" s="16" t="s">
        <v>844</v>
      </c>
      <c r="AF430" s="16" t="s">
        <v>844</v>
      </c>
      <c r="AG430" s="16" t="s">
        <v>843</v>
      </c>
      <c r="AH430" s="16" t="s">
        <v>844</v>
      </c>
      <c r="AI430" s="16" t="s">
        <v>844</v>
      </c>
      <c r="AJ430" s="16" t="s">
        <v>843</v>
      </c>
      <c r="AK430" s="16" t="s">
        <v>844</v>
      </c>
      <c r="AM430" s="16" t="s">
        <v>737</v>
      </c>
      <c r="AN430" s="16" t="s">
        <v>759</v>
      </c>
      <c r="AP430" s="16" t="s">
        <v>768</v>
      </c>
      <c r="AR430" s="16" t="s">
        <v>6910</v>
      </c>
      <c r="BB430" s="16">
        <v>2</v>
      </c>
      <c r="BC430" s="16" t="s">
        <v>7872</v>
      </c>
      <c r="BE430" s="16" t="s">
        <v>5101</v>
      </c>
      <c r="BV430" s="16" t="s">
        <v>4433</v>
      </c>
      <c r="BW430" s="16" t="s">
        <v>844</v>
      </c>
      <c r="BX430" s="16" t="s">
        <v>843</v>
      </c>
      <c r="BY430" s="16" t="s">
        <v>843</v>
      </c>
      <c r="BZ430" s="16" t="s">
        <v>843</v>
      </c>
      <c r="CA430" s="16" t="s">
        <v>843</v>
      </c>
      <c r="CB430" s="16" t="s">
        <v>843</v>
      </c>
      <c r="CC430" s="16" t="s">
        <v>843</v>
      </c>
      <c r="CD430" s="16" t="s">
        <v>843</v>
      </c>
      <c r="CE430" s="16" t="s">
        <v>843</v>
      </c>
      <c r="CF430" s="16" t="s">
        <v>843</v>
      </c>
      <c r="CG430" s="16" t="s">
        <v>843</v>
      </c>
      <c r="CH430" s="16" t="s">
        <v>843</v>
      </c>
      <c r="CI430" s="16" t="s">
        <v>843</v>
      </c>
      <c r="CJ430" s="16" t="s">
        <v>843</v>
      </c>
      <c r="CK430" s="16" t="s">
        <v>843</v>
      </c>
      <c r="CP430" s="16" t="s">
        <v>865</v>
      </c>
      <c r="DX430" s="16" t="s">
        <v>867</v>
      </c>
      <c r="DY430" s="16" t="s">
        <v>867</v>
      </c>
      <c r="GC430" s="16" t="s">
        <v>5330</v>
      </c>
      <c r="GF430" s="16" t="s">
        <v>867</v>
      </c>
      <c r="GG430" s="16" t="s">
        <v>867</v>
      </c>
      <c r="GV430" s="16" t="s">
        <v>10934</v>
      </c>
      <c r="GW430" s="16" t="s">
        <v>844</v>
      </c>
      <c r="GX430" s="16" t="s">
        <v>844</v>
      </c>
      <c r="GY430" s="16" t="s">
        <v>843</v>
      </c>
      <c r="GZ430" s="16" t="s">
        <v>843</v>
      </c>
      <c r="HA430" s="16" t="s">
        <v>843</v>
      </c>
      <c r="HB430" s="16" t="s">
        <v>844</v>
      </c>
      <c r="HC430" s="16" t="s">
        <v>843</v>
      </c>
      <c r="HD430" s="16" t="s">
        <v>843</v>
      </c>
      <c r="HE430" s="16" t="s">
        <v>843</v>
      </c>
      <c r="HF430" s="16" t="s">
        <v>843</v>
      </c>
      <c r="HH430" s="16" t="s">
        <v>5456</v>
      </c>
      <c r="HK430" s="16" t="s">
        <v>865</v>
      </c>
      <c r="HM430" s="16" t="s">
        <v>865</v>
      </c>
      <c r="HZ430" s="16" t="s">
        <v>7944</v>
      </c>
      <c r="KE430" s="16" t="s">
        <v>5585</v>
      </c>
      <c r="KG430" s="16" t="s">
        <v>7018</v>
      </c>
      <c r="KH430" s="16" t="s">
        <v>7033</v>
      </c>
      <c r="KI430" s="16" t="s">
        <v>867</v>
      </c>
      <c r="KJ430" s="16" t="s">
        <v>8796</v>
      </c>
      <c r="KK430" s="16" t="s">
        <v>843</v>
      </c>
      <c r="KL430" s="16" t="s">
        <v>843</v>
      </c>
      <c r="KM430" s="16" t="s">
        <v>844</v>
      </c>
      <c r="KN430" s="16" t="s">
        <v>843</v>
      </c>
      <c r="KO430" s="16" t="s">
        <v>844</v>
      </c>
      <c r="KP430" s="16" t="s">
        <v>843</v>
      </c>
      <c r="KQ430" s="16" t="s">
        <v>843</v>
      </c>
      <c r="LG430" s="16" t="s">
        <v>867</v>
      </c>
      <c r="LH430" s="16" t="s">
        <v>867</v>
      </c>
      <c r="LI430" s="16" t="s">
        <v>867</v>
      </c>
      <c r="LJ430" s="16" t="s">
        <v>865</v>
      </c>
      <c r="LK430" s="16" t="s">
        <v>867</v>
      </c>
      <c r="LL430" s="16" t="s">
        <v>864</v>
      </c>
      <c r="LM430" s="16" t="s">
        <v>843</v>
      </c>
      <c r="LN430" s="16" t="s">
        <v>843</v>
      </c>
      <c r="LO430" s="16" t="s">
        <v>843</v>
      </c>
      <c r="LP430" s="16" t="s">
        <v>843</v>
      </c>
      <c r="LQ430" s="16" t="s">
        <v>843</v>
      </c>
      <c r="LR430" s="16" t="s">
        <v>843</v>
      </c>
      <c r="LS430" s="16" t="s">
        <v>843</v>
      </c>
      <c r="LT430" s="16" t="s">
        <v>843</v>
      </c>
      <c r="LU430" s="16" t="s">
        <v>843</v>
      </c>
      <c r="LV430" s="16" t="s">
        <v>843</v>
      </c>
      <c r="LW430" s="16" t="s">
        <v>843</v>
      </c>
      <c r="LX430" s="16" t="s">
        <v>843</v>
      </c>
      <c r="LY430" s="16" t="s">
        <v>843</v>
      </c>
      <c r="LZ430" s="16" t="s">
        <v>844</v>
      </c>
      <c r="MA430" s="16" t="s">
        <v>843</v>
      </c>
      <c r="MC430" s="16" t="s">
        <v>5694</v>
      </c>
      <c r="MD430" s="16" t="s">
        <v>844</v>
      </c>
      <c r="ME430" s="16" t="s">
        <v>843</v>
      </c>
      <c r="MF430" s="16" t="s">
        <v>843</v>
      </c>
      <c r="MG430" s="16" t="s">
        <v>843</v>
      </c>
      <c r="MH430" s="16" t="s">
        <v>843</v>
      </c>
      <c r="MI430" s="16" t="s">
        <v>843</v>
      </c>
      <c r="MJ430" s="16" t="s">
        <v>843</v>
      </c>
      <c r="MK430" s="16" t="s">
        <v>843</v>
      </c>
      <c r="ML430" s="16" t="s">
        <v>843</v>
      </c>
      <c r="MM430" s="16" t="s">
        <v>843</v>
      </c>
      <c r="MN430" s="16" t="s">
        <v>843</v>
      </c>
      <c r="MO430" s="16" t="s">
        <v>843</v>
      </c>
      <c r="MP430" s="16" t="s">
        <v>843</v>
      </c>
      <c r="MQ430" s="16" t="s">
        <v>843</v>
      </c>
      <c r="MR430" s="16" t="s">
        <v>843</v>
      </c>
      <c r="MS430" s="16" t="s">
        <v>843</v>
      </c>
      <c r="MT430" s="16" t="s">
        <v>843</v>
      </c>
      <c r="MU430" s="16" t="s">
        <v>843</v>
      </c>
      <c r="MV430" s="16" t="s">
        <v>843</v>
      </c>
      <c r="NS430" s="16" t="s">
        <v>5694</v>
      </c>
      <c r="NT430" s="16" t="s">
        <v>844</v>
      </c>
      <c r="NU430" s="16" t="s">
        <v>843</v>
      </c>
      <c r="NV430" s="16" t="s">
        <v>843</v>
      </c>
      <c r="NW430" s="16" t="s">
        <v>843</v>
      </c>
      <c r="NX430" s="16" t="s">
        <v>843</v>
      </c>
      <c r="NY430" s="16" t="s">
        <v>843</v>
      </c>
      <c r="NZ430" s="16" t="s">
        <v>843</v>
      </c>
      <c r="OA430" s="16" t="s">
        <v>843</v>
      </c>
      <c r="OB430" s="16" t="s">
        <v>843</v>
      </c>
      <c r="OC430" s="16" t="s">
        <v>843</v>
      </c>
      <c r="OD430" s="16" t="s">
        <v>843</v>
      </c>
      <c r="OE430" s="16" t="s">
        <v>843</v>
      </c>
      <c r="OF430" s="16" t="s">
        <v>843</v>
      </c>
      <c r="OG430" s="16" t="s">
        <v>843</v>
      </c>
      <c r="OH430" s="16" t="s">
        <v>843</v>
      </c>
      <c r="OI430" s="16" t="s">
        <v>843</v>
      </c>
      <c r="PC430" s="16" t="s">
        <v>865</v>
      </c>
      <c r="PD430" s="16" t="s">
        <v>865</v>
      </c>
      <c r="PY430" s="16" t="s">
        <v>867</v>
      </c>
      <c r="PZ430" s="16">
        <v>1</v>
      </c>
      <c r="QP430" s="16" t="s">
        <v>865</v>
      </c>
      <c r="QR430" s="16" t="s">
        <v>867</v>
      </c>
      <c r="QT430" s="16" t="s">
        <v>867</v>
      </c>
      <c r="QV430" s="16" t="s">
        <v>865</v>
      </c>
      <c r="QX430" s="16" t="s">
        <v>867</v>
      </c>
      <c r="QY430" s="16" t="s">
        <v>867</v>
      </c>
      <c r="RD430" s="16" t="s">
        <v>865</v>
      </c>
      <c r="RF430" s="16" t="s">
        <v>865</v>
      </c>
      <c r="RH430" s="16" t="s">
        <v>4216</v>
      </c>
      <c r="RJ430" s="16" t="s">
        <v>865</v>
      </c>
      <c r="RN430" s="16" t="s">
        <v>7724</v>
      </c>
      <c r="RP430" s="16" t="s">
        <v>867</v>
      </c>
      <c r="RR430" s="16" t="s">
        <v>867</v>
      </c>
      <c r="RT430" s="16" t="s">
        <v>867</v>
      </c>
      <c r="RV430" s="16" t="s">
        <v>867</v>
      </c>
      <c r="RX430" s="16" t="s">
        <v>7720</v>
      </c>
      <c r="RZ430" s="16" t="s">
        <v>7724</v>
      </c>
      <c r="SQ430" s="16" t="s">
        <v>867</v>
      </c>
      <c r="SS430" s="16" t="s">
        <v>7296</v>
      </c>
      <c r="ST430" s="16" t="s">
        <v>7758</v>
      </c>
      <c r="TN430" s="16">
        <v>4000</v>
      </c>
      <c r="TO430" s="16">
        <v>8000</v>
      </c>
      <c r="TP430" s="16">
        <v>1200</v>
      </c>
      <c r="TQ430" s="16">
        <v>300</v>
      </c>
      <c r="TR430" s="16">
        <v>1000</v>
      </c>
      <c r="TS430" s="16">
        <v>400</v>
      </c>
      <c r="TT430" s="16">
        <v>0</v>
      </c>
      <c r="TU430" s="16">
        <v>500</v>
      </c>
      <c r="TV430" s="16">
        <v>3000</v>
      </c>
      <c r="TW430" s="16">
        <v>0</v>
      </c>
      <c r="TX430" s="16">
        <v>4000</v>
      </c>
      <c r="TZ430" s="16" t="s">
        <v>7367</v>
      </c>
      <c r="UA430" s="16" t="s">
        <v>8950</v>
      </c>
      <c r="UB430" s="16">
        <v>0</v>
      </c>
      <c r="UC430" s="16" t="s">
        <v>844</v>
      </c>
      <c r="UD430" s="16" t="s">
        <v>843</v>
      </c>
      <c r="UE430" s="16" t="s">
        <v>843</v>
      </c>
      <c r="UF430" s="16" t="s">
        <v>844</v>
      </c>
      <c r="UG430" s="16" t="s">
        <v>843</v>
      </c>
      <c r="UH430" s="16" t="s">
        <v>843</v>
      </c>
      <c r="VX430" s="16" t="s">
        <v>10935</v>
      </c>
      <c r="VY430" s="16" t="s">
        <v>843</v>
      </c>
      <c r="VZ430" s="16" t="s">
        <v>843</v>
      </c>
      <c r="WA430" s="16" t="s">
        <v>843</v>
      </c>
      <c r="WB430" s="16" t="s">
        <v>844</v>
      </c>
      <c r="WC430" s="16" t="s">
        <v>844</v>
      </c>
      <c r="WD430" s="16" t="s">
        <v>843</v>
      </c>
      <c r="WE430" s="16" t="s">
        <v>843</v>
      </c>
      <c r="WF430" s="16" t="s">
        <v>843</v>
      </c>
      <c r="WO430" s="16" t="s">
        <v>6920</v>
      </c>
      <c r="XD430" s="16" t="s">
        <v>6975</v>
      </c>
      <c r="XE430" s="16" t="s">
        <v>843</v>
      </c>
      <c r="XF430" s="16" t="s">
        <v>843</v>
      </c>
      <c r="XG430" s="16" t="s">
        <v>844</v>
      </c>
      <c r="XH430" s="16" t="s">
        <v>843</v>
      </c>
      <c r="XI430" s="16" t="s">
        <v>843</v>
      </c>
      <c r="XJ430" s="16" t="s">
        <v>843</v>
      </c>
      <c r="XK430" s="16" t="s">
        <v>843</v>
      </c>
      <c r="XL430" s="16" t="s">
        <v>843</v>
      </c>
      <c r="XM430" s="16" t="s">
        <v>843</v>
      </c>
      <c r="XN430" s="16" t="s">
        <v>843</v>
      </c>
      <c r="XO430" s="16" t="s">
        <v>843</v>
      </c>
      <c r="XP430" s="16" t="s">
        <v>843</v>
      </c>
      <c r="XQ430" s="16" t="s">
        <v>843</v>
      </c>
      <c r="YF430" s="16" t="s">
        <v>865</v>
      </c>
      <c r="YN430" s="16" t="s">
        <v>864</v>
      </c>
      <c r="YP430" s="16" t="s">
        <v>7990</v>
      </c>
      <c r="YR430" s="16" t="s">
        <v>10936</v>
      </c>
      <c r="YS430" s="16" t="s">
        <v>10937</v>
      </c>
      <c r="YT430" s="16" t="s">
        <v>8694</v>
      </c>
      <c r="YU430" s="16" t="s">
        <v>10938</v>
      </c>
      <c r="YV430" s="16" t="s">
        <v>8696</v>
      </c>
      <c r="YW430" s="16" t="s">
        <v>844</v>
      </c>
      <c r="YX430" s="16" t="s">
        <v>8696</v>
      </c>
      <c r="YY430" s="16" t="s">
        <v>8789</v>
      </c>
      <c r="YZ430" s="16" t="s">
        <v>843</v>
      </c>
      <c r="ZA430" s="16" t="s">
        <v>8862</v>
      </c>
      <c r="ZB430" s="16">
        <v>16233.33</v>
      </c>
      <c r="ZC430" s="16" t="s">
        <v>8738</v>
      </c>
      <c r="ZD430" s="16" t="s">
        <v>8934</v>
      </c>
      <c r="ZE430" s="16" t="s">
        <v>8721</v>
      </c>
      <c r="ZF430" s="16" t="s">
        <v>8723</v>
      </c>
      <c r="ZG430" s="16" t="s">
        <v>8739</v>
      </c>
      <c r="ZH430" s="16" t="s">
        <v>8701</v>
      </c>
      <c r="ZI430" s="16" t="s">
        <v>8865</v>
      </c>
      <c r="ZJ430" s="16" t="s">
        <v>8701</v>
      </c>
      <c r="ZK430" s="16" t="s">
        <v>843</v>
      </c>
      <c r="ZL430" s="16" t="s">
        <v>8752</v>
      </c>
      <c r="ZM430" s="16" t="s">
        <v>843</v>
      </c>
      <c r="ZN430" s="16" t="s">
        <v>8755</v>
      </c>
      <c r="ZO430" s="16" t="s">
        <v>487</v>
      </c>
      <c r="ZP430" s="16" t="s">
        <v>487</v>
      </c>
      <c r="ZQ430" s="16" t="s">
        <v>487</v>
      </c>
      <c r="ZR430" s="16" t="s">
        <v>486</v>
      </c>
      <c r="ZS430" s="16" t="s">
        <v>844</v>
      </c>
      <c r="ZT430" s="16" t="s">
        <v>8705</v>
      </c>
      <c r="ZU430" s="16" t="s">
        <v>8706</v>
      </c>
      <c r="ZV430" s="16" t="s">
        <v>487</v>
      </c>
      <c r="ZW430" s="16" t="s">
        <v>844</v>
      </c>
      <c r="ZX430" s="16" t="s">
        <v>844</v>
      </c>
      <c r="ZY430" s="16" t="s">
        <v>844</v>
      </c>
      <c r="ZZ430" s="16" t="s">
        <v>844</v>
      </c>
      <c r="AAA430" s="16" t="s">
        <v>843</v>
      </c>
      <c r="AAB430" s="16" t="s">
        <v>843</v>
      </c>
      <c r="AAC430" s="16">
        <v>1</v>
      </c>
      <c r="AAD430" s="16" t="s">
        <v>844</v>
      </c>
      <c r="AAE430" s="16" t="s">
        <v>843</v>
      </c>
      <c r="AAF430" s="16" t="s">
        <v>844</v>
      </c>
      <c r="AAG430" s="16" t="s">
        <v>843</v>
      </c>
      <c r="AAH430" s="16" t="s">
        <v>843</v>
      </c>
      <c r="AAI430" s="16" t="s">
        <v>843</v>
      </c>
      <c r="AAJ430" s="16" t="s">
        <v>615</v>
      </c>
      <c r="AAK430" s="16" t="s">
        <v>633</v>
      </c>
      <c r="AAL430" s="16" t="s">
        <v>904</v>
      </c>
      <c r="AAM430" s="16" t="s">
        <v>663</v>
      </c>
      <c r="AAN430" s="16" t="s">
        <v>8707</v>
      </c>
      <c r="AAO430" s="16" t="s">
        <v>1019</v>
      </c>
      <c r="AAP430" s="16" t="s">
        <v>8708</v>
      </c>
      <c r="AAT430" s="16" t="s">
        <v>782</v>
      </c>
      <c r="AAU430" s="16" t="s">
        <v>782</v>
      </c>
      <c r="AAW430" s="16" t="s">
        <v>782</v>
      </c>
      <c r="AAX430" s="16" t="s">
        <v>843</v>
      </c>
      <c r="AAY430" s="16" t="s">
        <v>8710</v>
      </c>
      <c r="AAZ430" s="16" t="s">
        <v>782</v>
      </c>
      <c r="ABA430" s="16" t="s">
        <v>782</v>
      </c>
      <c r="ABB430" s="16" t="s">
        <v>782</v>
      </c>
      <c r="ABC430" s="16" t="s">
        <v>783</v>
      </c>
      <c r="ABD430" s="16" t="s">
        <v>782</v>
      </c>
      <c r="ABE430" s="16" t="s">
        <v>783</v>
      </c>
      <c r="ABF430" s="16" t="s">
        <v>782</v>
      </c>
      <c r="ABG430" s="16" t="s">
        <v>782</v>
      </c>
      <c r="ABH430" s="16" t="s">
        <v>782</v>
      </c>
      <c r="ABI430" s="16" t="s">
        <v>782</v>
      </c>
      <c r="ABJ430" s="16" t="s">
        <v>783</v>
      </c>
      <c r="ABK430" s="16" t="s">
        <v>782</v>
      </c>
      <c r="ABL430" s="16" t="s">
        <v>8732</v>
      </c>
      <c r="ABM430" s="16" t="s">
        <v>843</v>
      </c>
      <c r="ABN430" s="16" t="s">
        <v>1034</v>
      </c>
      <c r="ABO430" s="16" t="s">
        <v>487</v>
      </c>
      <c r="ABP430" s="16" t="s">
        <v>972</v>
      </c>
      <c r="ABQ430" s="16" t="s">
        <v>4341</v>
      </c>
      <c r="ABR430" s="16" t="s">
        <v>470</v>
      </c>
      <c r="ABS430" s="16" t="s">
        <v>451</v>
      </c>
      <c r="ABT430" s="16" t="s">
        <v>1056</v>
      </c>
      <c r="ABU430" s="16" t="s">
        <v>844</v>
      </c>
      <c r="ABV430" s="16" t="s">
        <v>487</v>
      </c>
      <c r="ABW430" s="16" t="s">
        <v>486</v>
      </c>
      <c r="ABX430" s="16" t="s">
        <v>892</v>
      </c>
      <c r="ABY430" s="16" t="s">
        <v>486</v>
      </c>
      <c r="ABZ430" s="16" t="s">
        <v>487</v>
      </c>
      <c r="ACA430" s="16" t="s">
        <v>759</v>
      </c>
      <c r="ACB430" s="16" t="s">
        <v>768</v>
      </c>
      <c r="ACC430" s="16" t="s">
        <v>737</v>
      </c>
      <c r="ACD430" s="16" t="s">
        <v>487</v>
      </c>
      <c r="ACE430" s="16" t="s">
        <v>486</v>
      </c>
      <c r="ACG430" s="16" t="s">
        <v>1014</v>
      </c>
      <c r="ACH430" s="16" t="s">
        <v>1009</v>
      </c>
      <c r="ACI430" s="16" t="s">
        <v>462</v>
      </c>
      <c r="ACJ430" s="16">
        <v>1.1910000000000001</v>
      </c>
      <c r="ACK430" s="16" t="s">
        <v>478</v>
      </c>
      <c r="ACL430" s="16" t="s">
        <v>738</v>
      </c>
      <c r="ACM430" s="16" t="s">
        <v>1189</v>
      </c>
      <c r="ACN430" s="16" t="s">
        <v>1169</v>
      </c>
      <c r="ACO430" s="16" t="s">
        <v>1856</v>
      </c>
      <c r="ACQ430" s="16" t="s">
        <v>1202</v>
      </c>
      <c r="ACR430" s="16" t="s">
        <v>1645</v>
      </c>
      <c r="ACS430" s="16" t="s">
        <v>680</v>
      </c>
      <c r="ACT430" s="16" t="s">
        <v>1521</v>
      </c>
      <c r="ACU430" s="16" t="s">
        <v>831</v>
      </c>
      <c r="ACV430" s="16" t="s">
        <v>8756</v>
      </c>
      <c r="ACW430" s="16" t="s">
        <v>451</v>
      </c>
      <c r="ACX430" s="16" t="s">
        <v>1914</v>
      </c>
      <c r="ACY430" s="16" t="s">
        <v>1949</v>
      </c>
      <c r="ACZ430" s="16">
        <v>1</v>
      </c>
      <c r="ADA430" s="16">
        <v>1</v>
      </c>
      <c r="ADB430" s="16">
        <v>1</v>
      </c>
      <c r="ADC430" s="16">
        <v>0</v>
      </c>
      <c r="ADD430" s="16">
        <v>1</v>
      </c>
      <c r="ADE430" s="16" t="s">
        <v>8891</v>
      </c>
      <c r="ADF430" s="16">
        <v>0</v>
      </c>
      <c r="ADG430" s="16" t="s">
        <v>486</v>
      </c>
      <c r="ADH430" s="16">
        <v>2</v>
      </c>
      <c r="ADI430" s="16" t="s">
        <v>1554</v>
      </c>
      <c r="ADJ430" s="16" t="s">
        <v>1744</v>
      </c>
      <c r="ADK430" s="16" t="s">
        <v>1752</v>
      </c>
      <c r="ADL430" s="16" t="s">
        <v>1761</v>
      </c>
      <c r="ADM430" s="16" t="s">
        <v>13195</v>
      </c>
      <c r="ADN430" s="16" t="s">
        <v>1764</v>
      </c>
      <c r="ADO430" s="16" t="s">
        <v>1766</v>
      </c>
      <c r="ADP430" s="16" t="s">
        <v>13196</v>
      </c>
      <c r="ADQ430" s="16" t="s">
        <v>1743</v>
      </c>
      <c r="ADR430" s="16" t="s">
        <v>13194</v>
      </c>
      <c r="ADS430" s="16" t="s">
        <v>1750</v>
      </c>
      <c r="ADY430" s="16" t="s">
        <v>1060</v>
      </c>
      <c r="AEB430" s="16">
        <v>16233.333333333299</v>
      </c>
      <c r="AEE430" s="16" t="s">
        <v>952</v>
      </c>
      <c r="AEI430" s="16">
        <v>2000</v>
      </c>
      <c r="AEJ430" s="16">
        <v>4000</v>
      </c>
      <c r="AEK430" s="16">
        <v>600</v>
      </c>
      <c r="AEL430" s="16">
        <v>150</v>
      </c>
      <c r="AEM430" s="16">
        <v>1500</v>
      </c>
      <c r="AEN430" s="16">
        <v>500</v>
      </c>
      <c r="AEO430" s="16">
        <v>200</v>
      </c>
      <c r="AEP430" s="16">
        <v>250</v>
      </c>
    </row>
    <row r="431" spans="1:822" x14ac:dyDescent="0.25">
      <c r="A431" s="30">
        <v>45838</v>
      </c>
      <c r="B431" s="16" t="s">
        <v>10939</v>
      </c>
      <c r="C431" s="16" t="s">
        <v>867</v>
      </c>
      <c r="D431" s="16" t="s">
        <v>867</v>
      </c>
      <c r="E431" s="16">
        <v>40</v>
      </c>
      <c r="F431" s="16" t="s">
        <v>8153</v>
      </c>
      <c r="G431" s="16" t="s">
        <v>4113</v>
      </c>
      <c r="I431" s="16" t="s">
        <v>4148</v>
      </c>
      <c r="Z431" s="16" t="s">
        <v>993</v>
      </c>
      <c r="AA431" s="16" t="s">
        <v>470</v>
      </c>
      <c r="AB431" s="16">
        <v>3</v>
      </c>
      <c r="AC431" s="16" t="s">
        <v>1056</v>
      </c>
      <c r="AD431" s="16" t="s">
        <v>844</v>
      </c>
      <c r="AE431" s="16" t="s">
        <v>844</v>
      </c>
      <c r="AF431" s="16" t="s">
        <v>844</v>
      </c>
      <c r="AG431" s="16" t="s">
        <v>843</v>
      </c>
      <c r="AH431" s="16" t="s">
        <v>1056</v>
      </c>
      <c r="AI431" s="16" t="s">
        <v>844</v>
      </c>
      <c r="AJ431" s="16" t="s">
        <v>843</v>
      </c>
      <c r="AK431" s="16" t="s">
        <v>844</v>
      </c>
      <c r="AM431" s="16" t="s">
        <v>737</v>
      </c>
      <c r="AN431" s="16" t="s">
        <v>759</v>
      </c>
      <c r="AP431" s="16" t="s">
        <v>768</v>
      </c>
      <c r="AR431" s="16" t="s">
        <v>6910</v>
      </c>
      <c r="BB431" s="16">
        <v>2</v>
      </c>
      <c r="BC431" s="16" t="s">
        <v>7878</v>
      </c>
      <c r="BE431" s="16" t="s">
        <v>5101</v>
      </c>
      <c r="BV431" s="16" t="s">
        <v>4433</v>
      </c>
      <c r="BW431" s="16" t="s">
        <v>844</v>
      </c>
      <c r="BX431" s="16" t="s">
        <v>843</v>
      </c>
      <c r="BY431" s="16" t="s">
        <v>843</v>
      </c>
      <c r="BZ431" s="16" t="s">
        <v>843</v>
      </c>
      <c r="CA431" s="16" t="s">
        <v>843</v>
      </c>
      <c r="CB431" s="16" t="s">
        <v>843</v>
      </c>
      <c r="CC431" s="16" t="s">
        <v>843</v>
      </c>
      <c r="CD431" s="16" t="s">
        <v>843</v>
      </c>
      <c r="CE431" s="16" t="s">
        <v>843</v>
      </c>
      <c r="CF431" s="16" t="s">
        <v>843</v>
      </c>
      <c r="CG431" s="16" t="s">
        <v>843</v>
      </c>
      <c r="CH431" s="16" t="s">
        <v>843</v>
      </c>
      <c r="CI431" s="16" t="s">
        <v>843</v>
      </c>
      <c r="CJ431" s="16" t="s">
        <v>843</v>
      </c>
      <c r="CK431" s="16" t="s">
        <v>843</v>
      </c>
      <c r="CP431" s="16" t="s">
        <v>867</v>
      </c>
      <c r="CQ431" s="16" t="s">
        <v>9044</v>
      </c>
      <c r="CR431" s="16" t="s">
        <v>844</v>
      </c>
      <c r="CS431" s="16" t="s">
        <v>844</v>
      </c>
      <c r="CT431" s="16" t="s">
        <v>843</v>
      </c>
      <c r="CU431" s="16" t="s">
        <v>843</v>
      </c>
      <c r="CV431" s="16" t="s">
        <v>843</v>
      </c>
      <c r="CW431" s="16" t="s">
        <v>843</v>
      </c>
      <c r="CX431" s="16" t="s">
        <v>843</v>
      </c>
      <c r="CY431" s="16" t="s">
        <v>843</v>
      </c>
      <c r="CZ431" s="16" t="s">
        <v>843</v>
      </c>
      <c r="DA431" s="16" t="s">
        <v>5184</v>
      </c>
      <c r="DX431" s="16" t="s">
        <v>867</v>
      </c>
      <c r="DY431" s="16" t="s">
        <v>867</v>
      </c>
      <c r="GC431" s="16" t="s">
        <v>2337</v>
      </c>
      <c r="GD431" s="16" t="s">
        <v>9150</v>
      </c>
      <c r="GF431" s="16" t="s">
        <v>867</v>
      </c>
      <c r="GG431" s="16" t="s">
        <v>867</v>
      </c>
      <c r="GV431" s="16" t="s">
        <v>10229</v>
      </c>
      <c r="GW431" s="16" t="s">
        <v>844</v>
      </c>
      <c r="GX431" s="16" t="s">
        <v>844</v>
      </c>
      <c r="GY431" s="16" t="s">
        <v>843</v>
      </c>
      <c r="GZ431" s="16" t="s">
        <v>843</v>
      </c>
      <c r="HA431" s="16" t="s">
        <v>844</v>
      </c>
      <c r="HB431" s="16" t="s">
        <v>844</v>
      </c>
      <c r="HC431" s="16" t="s">
        <v>843</v>
      </c>
      <c r="HD431" s="16" t="s">
        <v>843</v>
      </c>
      <c r="HE431" s="16" t="s">
        <v>843</v>
      </c>
      <c r="HF431" s="16" t="s">
        <v>843</v>
      </c>
      <c r="HH431" s="16" t="s">
        <v>5456</v>
      </c>
      <c r="HK431" s="16" t="s">
        <v>865</v>
      </c>
      <c r="HM431" s="16" t="s">
        <v>865</v>
      </c>
      <c r="HZ431" s="16" t="s">
        <v>7944</v>
      </c>
      <c r="KE431" s="16" t="s">
        <v>5585</v>
      </c>
      <c r="KG431" s="16" t="s">
        <v>7018</v>
      </c>
      <c r="KH431" s="16" t="s">
        <v>7033</v>
      </c>
      <c r="KI431" s="16" t="s">
        <v>865</v>
      </c>
      <c r="LG431" s="16" t="s">
        <v>867</v>
      </c>
      <c r="LH431" s="16" t="s">
        <v>867</v>
      </c>
      <c r="LI431" s="16" t="s">
        <v>867</v>
      </c>
      <c r="LJ431" s="16" t="s">
        <v>867</v>
      </c>
      <c r="LK431" s="16" t="s">
        <v>867</v>
      </c>
      <c r="LL431" s="16" t="s">
        <v>864</v>
      </c>
      <c r="LM431" s="16" t="s">
        <v>843</v>
      </c>
      <c r="LN431" s="16" t="s">
        <v>843</v>
      </c>
      <c r="LO431" s="16" t="s">
        <v>843</v>
      </c>
      <c r="LP431" s="16" t="s">
        <v>843</v>
      </c>
      <c r="LQ431" s="16" t="s">
        <v>843</v>
      </c>
      <c r="LR431" s="16" t="s">
        <v>843</v>
      </c>
      <c r="LS431" s="16" t="s">
        <v>843</v>
      </c>
      <c r="LT431" s="16" t="s">
        <v>843</v>
      </c>
      <c r="LU431" s="16" t="s">
        <v>843</v>
      </c>
      <c r="LV431" s="16" t="s">
        <v>843</v>
      </c>
      <c r="LW431" s="16" t="s">
        <v>843</v>
      </c>
      <c r="LX431" s="16" t="s">
        <v>843</v>
      </c>
      <c r="LY431" s="16" t="s">
        <v>843</v>
      </c>
      <c r="LZ431" s="16" t="s">
        <v>844</v>
      </c>
      <c r="MA431" s="16" t="s">
        <v>843</v>
      </c>
      <c r="MC431" s="16" t="s">
        <v>5694</v>
      </c>
      <c r="MD431" s="16" t="s">
        <v>844</v>
      </c>
      <c r="ME431" s="16" t="s">
        <v>843</v>
      </c>
      <c r="MF431" s="16" t="s">
        <v>843</v>
      </c>
      <c r="MG431" s="16" t="s">
        <v>843</v>
      </c>
      <c r="MH431" s="16" t="s">
        <v>843</v>
      </c>
      <c r="MI431" s="16" t="s">
        <v>843</v>
      </c>
      <c r="MJ431" s="16" t="s">
        <v>843</v>
      </c>
      <c r="MK431" s="16" t="s">
        <v>843</v>
      </c>
      <c r="ML431" s="16" t="s">
        <v>843</v>
      </c>
      <c r="MM431" s="16" t="s">
        <v>843</v>
      </c>
      <c r="MN431" s="16" t="s">
        <v>843</v>
      </c>
      <c r="MO431" s="16" t="s">
        <v>843</v>
      </c>
      <c r="MP431" s="16" t="s">
        <v>843</v>
      </c>
      <c r="MQ431" s="16" t="s">
        <v>843</v>
      </c>
      <c r="MR431" s="16" t="s">
        <v>843</v>
      </c>
      <c r="MS431" s="16" t="s">
        <v>843</v>
      </c>
      <c r="MT431" s="16" t="s">
        <v>843</v>
      </c>
      <c r="MU431" s="16" t="s">
        <v>843</v>
      </c>
      <c r="MV431" s="16" t="s">
        <v>843</v>
      </c>
      <c r="NS431" s="16" t="s">
        <v>5694</v>
      </c>
      <c r="NT431" s="16" t="s">
        <v>844</v>
      </c>
      <c r="NU431" s="16" t="s">
        <v>843</v>
      </c>
      <c r="NV431" s="16" t="s">
        <v>843</v>
      </c>
      <c r="NW431" s="16" t="s">
        <v>843</v>
      </c>
      <c r="NX431" s="16" t="s">
        <v>843</v>
      </c>
      <c r="NY431" s="16" t="s">
        <v>843</v>
      </c>
      <c r="NZ431" s="16" t="s">
        <v>843</v>
      </c>
      <c r="OA431" s="16" t="s">
        <v>843</v>
      </c>
      <c r="OB431" s="16" t="s">
        <v>843</v>
      </c>
      <c r="OC431" s="16" t="s">
        <v>843</v>
      </c>
      <c r="OD431" s="16" t="s">
        <v>843</v>
      </c>
      <c r="OE431" s="16" t="s">
        <v>843</v>
      </c>
      <c r="OF431" s="16" t="s">
        <v>843</v>
      </c>
      <c r="OG431" s="16" t="s">
        <v>843</v>
      </c>
      <c r="OH431" s="16" t="s">
        <v>843</v>
      </c>
      <c r="OI431" s="16" t="s">
        <v>843</v>
      </c>
      <c r="OK431" s="16" t="s">
        <v>5694</v>
      </c>
      <c r="OL431" s="16" t="s">
        <v>844</v>
      </c>
      <c r="OM431" s="16" t="s">
        <v>843</v>
      </c>
      <c r="ON431" s="16" t="s">
        <v>843</v>
      </c>
      <c r="OO431" s="16" t="s">
        <v>843</v>
      </c>
      <c r="OP431" s="16" t="s">
        <v>843</v>
      </c>
      <c r="OQ431" s="16" t="s">
        <v>843</v>
      </c>
      <c r="OR431" s="16" t="s">
        <v>843</v>
      </c>
      <c r="OS431" s="16" t="s">
        <v>843</v>
      </c>
      <c r="OT431" s="16" t="s">
        <v>843</v>
      </c>
      <c r="OU431" s="16" t="s">
        <v>843</v>
      </c>
      <c r="OV431" s="16" t="s">
        <v>843</v>
      </c>
      <c r="OW431" s="16" t="s">
        <v>843</v>
      </c>
      <c r="OX431" s="16" t="s">
        <v>843</v>
      </c>
      <c r="OY431" s="16" t="s">
        <v>843</v>
      </c>
      <c r="OZ431" s="16" t="s">
        <v>843</v>
      </c>
      <c r="PA431" s="16" t="s">
        <v>843</v>
      </c>
      <c r="PC431" s="16" t="s">
        <v>865</v>
      </c>
      <c r="PD431" s="16" t="s">
        <v>865</v>
      </c>
      <c r="PY431" s="16" t="s">
        <v>865</v>
      </c>
      <c r="QP431" s="16" t="s">
        <v>865</v>
      </c>
      <c r="QR431" s="16" t="s">
        <v>867</v>
      </c>
      <c r="QT431" s="16" t="s">
        <v>867</v>
      </c>
      <c r="QV431" s="16" t="s">
        <v>865</v>
      </c>
      <c r="QX431" s="16" t="s">
        <v>865</v>
      </c>
      <c r="QY431" s="16" t="s">
        <v>867</v>
      </c>
      <c r="RD431" s="16" t="s">
        <v>7712</v>
      </c>
      <c r="RF431" s="16" t="s">
        <v>7708</v>
      </c>
      <c r="RH431" s="16" t="s">
        <v>865</v>
      </c>
      <c r="RJ431" s="16" t="s">
        <v>865</v>
      </c>
      <c r="RN431" s="16" t="s">
        <v>7724</v>
      </c>
      <c r="RP431" s="16" t="s">
        <v>867</v>
      </c>
      <c r="RR431" s="16" t="s">
        <v>7720</v>
      </c>
      <c r="RT431" s="16" t="s">
        <v>7720</v>
      </c>
      <c r="RV431" s="16" t="s">
        <v>7720</v>
      </c>
      <c r="RX431" s="16" t="s">
        <v>7724</v>
      </c>
      <c r="RZ431" s="16" t="s">
        <v>867</v>
      </c>
      <c r="SQ431" s="16" t="s">
        <v>867</v>
      </c>
      <c r="SS431" s="16" t="s">
        <v>7296</v>
      </c>
      <c r="ST431" s="16" t="s">
        <v>7764</v>
      </c>
      <c r="TN431" s="16">
        <v>3000</v>
      </c>
      <c r="TO431" s="16">
        <v>6000</v>
      </c>
      <c r="TP431" s="16">
        <v>1500</v>
      </c>
      <c r="TQ431" s="16">
        <v>200</v>
      </c>
      <c r="TR431" s="16">
        <v>500</v>
      </c>
      <c r="TS431" s="16">
        <v>200</v>
      </c>
      <c r="TT431" s="16">
        <v>0</v>
      </c>
      <c r="TW431" s="16">
        <v>0</v>
      </c>
      <c r="TX431" s="16">
        <v>800</v>
      </c>
      <c r="TZ431" s="16" t="s">
        <v>7364</v>
      </c>
      <c r="UA431" s="16" t="s">
        <v>8783</v>
      </c>
      <c r="UB431" s="16">
        <v>0</v>
      </c>
      <c r="UC431" s="16" t="s">
        <v>844</v>
      </c>
      <c r="UD431" s="16" t="s">
        <v>843</v>
      </c>
      <c r="UE431" s="16" t="s">
        <v>843</v>
      </c>
      <c r="UF431" s="16" t="s">
        <v>844</v>
      </c>
      <c r="UG431" s="16" t="s">
        <v>843</v>
      </c>
      <c r="UH431" s="16" t="s">
        <v>843</v>
      </c>
      <c r="UL431" s="16">
        <v>9500</v>
      </c>
      <c r="VX431" s="16" t="s">
        <v>9013</v>
      </c>
      <c r="VY431" s="16" t="s">
        <v>844</v>
      </c>
      <c r="VZ431" s="16" t="s">
        <v>843</v>
      </c>
      <c r="WA431" s="16" t="s">
        <v>843</v>
      </c>
      <c r="WB431" s="16" t="s">
        <v>843</v>
      </c>
      <c r="WC431" s="16" t="s">
        <v>844</v>
      </c>
      <c r="WD431" s="16" t="s">
        <v>843</v>
      </c>
      <c r="WE431" s="16" t="s">
        <v>843</v>
      </c>
      <c r="WF431" s="16" t="s">
        <v>843</v>
      </c>
      <c r="WH431" s="16">
        <v>4875</v>
      </c>
      <c r="WO431" s="16" t="s">
        <v>6920</v>
      </c>
      <c r="XD431" s="16" t="s">
        <v>10570</v>
      </c>
      <c r="XE431" s="16" t="s">
        <v>843</v>
      </c>
      <c r="XF431" s="16" t="s">
        <v>843</v>
      </c>
      <c r="XG431" s="16" t="s">
        <v>844</v>
      </c>
      <c r="XH431" s="16" t="s">
        <v>843</v>
      </c>
      <c r="XI431" s="16" t="s">
        <v>843</v>
      </c>
      <c r="XJ431" s="16" t="s">
        <v>843</v>
      </c>
      <c r="XK431" s="16" t="s">
        <v>844</v>
      </c>
      <c r="XL431" s="16" t="s">
        <v>843</v>
      </c>
      <c r="XM431" s="16" t="s">
        <v>843</v>
      </c>
      <c r="XN431" s="16" t="s">
        <v>843</v>
      </c>
      <c r="XO431" s="16" t="s">
        <v>843</v>
      </c>
      <c r="XP431" s="16" t="s">
        <v>843</v>
      </c>
      <c r="XQ431" s="16" t="s">
        <v>843</v>
      </c>
      <c r="YF431" s="16" t="s">
        <v>865</v>
      </c>
      <c r="YN431" s="16" t="s">
        <v>7040</v>
      </c>
      <c r="YP431" s="16" t="s">
        <v>7981</v>
      </c>
      <c r="YR431" s="16" t="s">
        <v>10940</v>
      </c>
      <c r="YS431" s="16" t="s">
        <v>10941</v>
      </c>
      <c r="YT431" s="16" t="s">
        <v>8694</v>
      </c>
      <c r="YU431" s="16" t="s">
        <v>10942</v>
      </c>
      <c r="YV431" s="16" t="s">
        <v>8696</v>
      </c>
      <c r="YW431" s="16" t="s">
        <v>844</v>
      </c>
      <c r="YX431" s="16" t="s">
        <v>8696</v>
      </c>
      <c r="YZ431" s="16" t="s">
        <v>843</v>
      </c>
      <c r="ZA431" s="16" t="s">
        <v>9067</v>
      </c>
      <c r="ZB431" s="16">
        <v>11466.67</v>
      </c>
      <c r="ZC431" s="16" t="s">
        <v>8765</v>
      </c>
      <c r="ZD431" s="16" t="s">
        <v>9073</v>
      </c>
      <c r="ZE431" s="16" t="s">
        <v>8735</v>
      </c>
      <c r="ZF431" s="16" t="s">
        <v>8701</v>
      </c>
      <c r="ZG431" s="16" t="s">
        <v>8699</v>
      </c>
      <c r="ZH431" s="16" t="s">
        <v>8701</v>
      </c>
      <c r="ZI431" s="16" t="s">
        <v>8779</v>
      </c>
      <c r="ZJ431" s="16" t="s">
        <v>8700</v>
      </c>
      <c r="ZK431" s="16" t="s">
        <v>843</v>
      </c>
      <c r="ZM431" s="16" t="s">
        <v>843</v>
      </c>
      <c r="ZN431" s="16" t="s">
        <v>8703</v>
      </c>
      <c r="ZO431" s="16" t="s">
        <v>487</v>
      </c>
      <c r="ZP431" s="16" t="s">
        <v>487</v>
      </c>
      <c r="ZQ431" s="16" t="s">
        <v>487</v>
      </c>
      <c r="ZR431" s="16" t="s">
        <v>486</v>
      </c>
      <c r="ZS431" s="16" t="s">
        <v>8964</v>
      </c>
      <c r="ZT431" s="16" t="s">
        <v>8705</v>
      </c>
      <c r="ZU431" s="16" t="s">
        <v>8706</v>
      </c>
      <c r="ZV431" s="16" t="s">
        <v>487</v>
      </c>
      <c r="ZW431" s="16" t="s">
        <v>1056</v>
      </c>
      <c r="ZX431" s="16" t="s">
        <v>844</v>
      </c>
      <c r="ZY431" s="16" t="s">
        <v>1056</v>
      </c>
      <c r="ZZ431" s="16" t="s">
        <v>844</v>
      </c>
      <c r="AAA431" s="16" t="s">
        <v>843</v>
      </c>
      <c r="AAB431" s="16" t="s">
        <v>843</v>
      </c>
      <c r="AAC431" s="16">
        <v>1</v>
      </c>
      <c r="AAD431" s="16" t="s">
        <v>844</v>
      </c>
      <c r="AAE431" s="16" t="s">
        <v>843</v>
      </c>
      <c r="AAF431" s="16" t="s">
        <v>843</v>
      </c>
      <c r="AAG431" s="16" t="s">
        <v>844</v>
      </c>
      <c r="AAH431" s="16" t="s">
        <v>843</v>
      </c>
      <c r="AAI431" s="16" t="s">
        <v>844</v>
      </c>
      <c r="AAJ431" s="16" t="s">
        <v>615</v>
      </c>
      <c r="AAK431" s="16" t="s">
        <v>633</v>
      </c>
      <c r="AAL431" s="16" t="s">
        <v>904</v>
      </c>
      <c r="AAM431" s="16" t="s">
        <v>663</v>
      </c>
      <c r="AAN431" s="16" t="s">
        <v>8707</v>
      </c>
      <c r="AAO431" s="16" t="s">
        <v>1018</v>
      </c>
      <c r="AAP431" s="16" t="s">
        <v>8708</v>
      </c>
      <c r="AAS431" s="16">
        <v>14375</v>
      </c>
      <c r="AAT431" s="16" t="s">
        <v>1068</v>
      </c>
      <c r="AAU431" s="16" t="s">
        <v>1068</v>
      </c>
      <c r="AAV431" s="16" t="s">
        <v>782</v>
      </c>
      <c r="AAW431" s="16" t="s">
        <v>782</v>
      </c>
      <c r="AAX431" s="16" t="s">
        <v>1056</v>
      </c>
      <c r="AAY431" s="16" t="s">
        <v>8727</v>
      </c>
      <c r="AAZ431" s="16" t="s">
        <v>782</v>
      </c>
      <c r="ABA431" s="16" t="s">
        <v>783</v>
      </c>
      <c r="ABB431" s="16" t="s">
        <v>782</v>
      </c>
      <c r="ABC431" s="16" t="s">
        <v>783</v>
      </c>
      <c r="ABD431" s="16" t="s">
        <v>782</v>
      </c>
      <c r="ABE431" s="16" t="s">
        <v>783</v>
      </c>
      <c r="ABF431" s="16" t="s">
        <v>782</v>
      </c>
      <c r="ABG431" s="16" t="s">
        <v>783</v>
      </c>
      <c r="ABH431" s="16" t="s">
        <v>783</v>
      </c>
      <c r="ABI431" s="16" t="s">
        <v>783</v>
      </c>
      <c r="ABJ431" s="16" t="s">
        <v>782</v>
      </c>
      <c r="ABK431" s="16" t="s">
        <v>782</v>
      </c>
      <c r="ABL431" s="16" t="s">
        <v>8728</v>
      </c>
      <c r="ABM431" s="16" t="s">
        <v>843</v>
      </c>
      <c r="ABN431" s="16" t="s">
        <v>1033</v>
      </c>
      <c r="ABP431" s="16" t="s">
        <v>972</v>
      </c>
      <c r="ABQ431" s="16" t="s">
        <v>4324</v>
      </c>
      <c r="ABR431" s="16" t="s">
        <v>470</v>
      </c>
      <c r="ABS431" s="16" t="s">
        <v>451</v>
      </c>
      <c r="ABT431" s="16" t="s">
        <v>8732</v>
      </c>
      <c r="ABU431" s="16" t="s">
        <v>1056</v>
      </c>
      <c r="ABV431" s="16" t="s">
        <v>487</v>
      </c>
      <c r="ABW431" s="16" t="s">
        <v>486</v>
      </c>
      <c r="ABX431" s="16" t="s">
        <v>892</v>
      </c>
      <c r="ABY431" s="16" t="s">
        <v>486</v>
      </c>
      <c r="ABZ431" s="16" t="s">
        <v>486</v>
      </c>
      <c r="ACA431" s="16" t="s">
        <v>759</v>
      </c>
      <c r="ACB431" s="16" t="s">
        <v>768</v>
      </c>
      <c r="ACC431" s="16" t="s">
        <v>737</v>
      </c>
      <c r="ACD431" s="16" t="s">
        <v>487</v>
      </c>
      <c r="ACE431" s="16" t="s">
        <v>487</v>
      </c>
      <c r="ACG431" s="16" t="s">
        <v>1014</v>
      </c>
      <c r="ACH431" s="16" t="s">
        <v>1009</v>
      </c>
      <c r="ACI431" s="16" t="s">
        <v>462</v>
      </c>
      <c r="ACJ431" s="16">
        <v>1.1910000000000001</v>
      </c>
      <c r="ACK431" s="16" t="s">
        <v>478</v>
      </c>
      <c r="ACL431" s="16" t="s">
        <v>738</v>
      </c>
      <c r="ACM431" s="16" t="s">
        <v>1189</v>
      </c>
      <c r="ACN431" s="16" t="s">
        <v>1169</v>
      </c>
      <c r="ACO431" s="16" t="s">
        <v>1856</v>
      </c>
      <c r="ACP431" s="16">
        <v>4875</v>
      </c>
      <c r="ACQ431" s="16" t="s">
        <v>1202</v>
      </c>
      <c r="ACR431" s="16" t="s">
        <v>1645</v>
      </c>
      <c r="ACS431" s="16" t="s">
        <v>669</v>
      </c>
      <c r="ACT431" s="16" t="s">
        <v>1522</v>
      </c>
      <c r="ACU431" s="16" t="s">
        <v>831</v>
      </c>
      <c r="ACV431" s="16" t="s">
        <v>8756</v>
      </c>
      <c r="ACW431" s="16" t="s">
        <v>451</v>
      </c>
      <c r="ACX431" s="16" t="s">
        <v>1914</v>
      </c>
      <c r="ACY431" s="16" t="s">
        <v>1949</v>
      </c>
      <c r="ACZ431" s="16">
        <v>1</v>
      </c>
      <c r="ADA431" s="16">
        <v>1</v>
      </c>
      <c r="ADB431" s="16">
        <v>1</v>
      </c>
      <c r="ADC431" s="16">
        <v>1</v>
      </c>
      <c r="ADD431" s="16">
        <v>1</v>
      </c>
      <c r="ADE431" s="16" t="s">
        <v>8712</v>
      </c>
      <c r="ADF431" s="16">
        <v>0</v>
      </c>
      <c r="ADG431" s="16" t="s">
        <v>486</v>
      </c>
      <c r="ADH431" s="16">
        <v>3</v>
      </c>
      <c r="ADI431" s="16" t="s">
        <v>486</v>
      </c>
      <c r="ADJ431" s="16" t="s">
        <v>1743</v>
      </c>
      <c r="ADK431" s="16" t="s">
        <v>1750</v>
      </c>
      <c r="ADL431" s="16" t="s">
        <v>1761</v>
      </c>
      <c r="ADM431" s="16" t="s">
        <v>13195</v>
      </c>
      <c r="ADN431" s="16" t="s">
        <v>13196</v>
      </c>
      <c r="ADO431" s="16" t="s">
        <v>13197</v>
      </c>
      <c r="ADR431" s="16" t="s">
        <v>13194</v>
      </c>
      <c r="ADS431" s="16" t="s">
        <v>1751</v>
      </c>
      <c r="ADW431" s="16" t="s">
        <v>8729</v>
      </c>
      <c r="ADY431" s="16" t="s">
        <v>1063</v>
      </c>
      <c r="AEB431" s="16">
        <v>11466.666666666701</v>
      </c>
      <c r="AEC431" s="16" t="s">
        <v>1059</v>
      </c>
      <c r="AED431" s="16">
        <v>4791.67</v>
      </c>
      <c r="AEE431" s="16" t="s">
        <v>952</v>
      </c>
      <c r="AEH431" s="16">
        <v>4875</v>
      </c>
      <c r="AEI431" s="16">
        <v>1000</v>
      </c>
      <c r="AEJ431" s="16">
        <v>2000</v>
      </c>
      <c r="AEK431" s="16">
        <v>500</v>
      </c>
      <c r="AEL431" s="16">
        <v>66.67</v>
      </c>
      <c r="AEN431" s="16">
        <v>166.67</v>
      </c>
      <c r="AEO431" s="16">
        <v>66.67</v>
      </c>
    </row>
    <row r="432" spans="1:822" x14ac:dyDescent="0.25">
      <c r="A432" s="30">
        <v>45838</v>
      </c>
      <c r="B432" s="16" t="s">
        <v>10943</v>
      </c>
      <c r="C432" s="16" t="s">
        <v>867</v>
      </c>
      <c r="D432" s="16" t="s">
        <v>867</v>
      </c>
      <c r="E432" s="16">
        <v>36</v>
      </c>
      <c r="F432" s="16" t="s">
        <v>8153</v>
      </c>
      <c r="G432" s="16" t="s">
        <v>4113</v>
      </c>
      <c r="I432" s="16" t="s">
        <v>4148</v>
      </c>
      <c r="Z432" s="16" t="s">
        <v>993</v>
      </c>
      <c r="AA432" s="16" t="s">
        <v>470</v>
      </c>
      <c r="AB432" s="16">
        <v>2</v>
      </c>
      <c r="AC432" s="16" t="s">
        <v>844</v>
      </c>
      <c r="AD432" s="16" t="s">
        <v>843</v>
      </c>
      <c r="AE432" s="16" t="s">
        <v>844</v>
      </c>
      <c r="AF432" s="16" t="s">
        <v>844</v>
      </c>
      <c r="AG432" s="16" t="s">
        <v>843</v>
      </c>
      <c r="AH432" s="16" t="s">
        <v>844</v>
      </c>
      <c r="AI432" s="16" t="s">
        <v>844</v>
      </c>
      <c r="AJ432" s="16" t="s">
        <v>843</v>
      </c>
      <c r="AK432" s="16" t="s">
        <v>844</v>
      </c>
      <c r="AM432" s="16" t="s">
        <v>737</v>
      </c>
      <c r="AN432" s="16" t="s">
        <v>759</v>
      </c>
      <c r="AP432" s="16" t="s">
        <v>774</v>
      </c>
      <c r="AR432" s="16" t="s">
        <v>6907</v>
      </c>
      <c r="BB432" s="16">
        <v>2</v>
      </c>
      <c r="BC432" s="16" t="s">
        <v>7875</v>
      </c>
      <c r="BE432" s="16" t="s">
        <v>5098</v>
      </c>
      <c r="BV432" s="16" t="s">
        <v>4433</v>
      </c>
      <c r="BW432" s="16" t="s">
        <v>844</v>
      </c>
      <c r="BX432" s="16" t="s">
        <v>843</v>
      </c>
      <c r="BY432" s="16" t="s">
        <v>843</v>
      </c>
      <c r="BZ432" s="16" t="s">
        <v>843</v>
      </c>
      <c r="CA432" s="16" t="s">
        <v>843</v>
      </c>
      <c r="CB432" s="16" t="s">
        <v>843</v>
      </c>
      <c r="CC432" s="16" t="s">
        <v>843</v>
      </c>
      <c r="CD432" s="16" t="s">
        <v>843</v>
      </c>
      <c r="CE432" s="16" t="s">
        <v>843</v>
      </c>
      <c r="CF432" s="16" t="s">
        <v>843</v>
      </c>
      <c r="CG432" s="16" t="s">
        <v>843</v>
      </c>
      <c r="CH432" s="16" t="s">
        <v>843</v>
      </c>
      <c r="CI432" s="16" t="s">
        <v>843</v>
      </c>
      <c r="CJ432" s="16" t="s">
        <v>843</v>
      </c>
      <c r="CK432" s="16" t="s">
        <v>843</v>
      </c>
      <c r="CP432" s="16" t="s">
        <v>867</v>
      </c>
      <c r="CQ432" s="16" t="s">
        <v>5191</v>
      </c>
      <c r="CR432" s="16" t="s">
        <v>844</v>
      </c>
      <c r="CS432" s="16" t="s">
        <v>843</v>
      </c>
      <c r="CT432" s="16" t="s">
        <v>843</v>
      </c>
      <c r="CU432" s="16" t="s">
        <v>843</v>
      </c>
      <c r="CV432" s="16" t="s">
        <v>843</v>
      </c>
      <c r="CW432" s="16" t="s">
        <v>843</v>
      </c>
      <c r="CX432" s="16" t="s">
        <v>843</v>
      </c>
      <c r="CY432" s="16" t="s">
        <v>843</v>
      </c>
      <c r="CZ432" s="16" t="s">
        <v>843</v>
      </c>
      <c r="DA432" s="16" t="s">
        <v>5184</v>
      </c>
      <c r="DX432" s="16" t="s">
        <v>867</v>
      </c>
      <c r="DY432" s="16" t="s">
        <v>867</v>
      </c>
      <c r="GC432" s="16" t="s">
        <v>5354</v>
      </c>
      <c r="GF432" s="16" t="s">
        <v>867</v>
      </c>
      <c r="GG432" s="16" t="s">
        <v>867</v>
      </c>
      <c r="GV432" s="16" t="s">
        <v>10944</v>
      </c>
      <c r="GW432" s="16" t="s">
        <v>844</v>
      </c>
      <c r="GX432" s="16" t="s">
        <v>844</v>
      </c>
      <c r="GY432" s="16" t="s">
        <v>843</v>
      </c>
      <c r="GZ432" s="16" t="s">
        <v>844</v>
      </c>
      <c r="HA432" s="16" t="s">
        <v>843</v>
      </c>
      <c r="HB432" s="16" t="s">
        <v>843</v>
      </c>
      <c r="HC432" s="16" t="s">
        <v>843</v>
      </c>
      <c r="HD432" s="16" t="s">
        <v>843</v>
      </c>
      <c r="HE432" s="16" t="s">
        <v>843</v>
      </c>
      <c r="HF432" s="16" t="s">
        <v>843</v>
      </c>
      <c r="HH432" s="16" t="s">
        <v>5456</v>
      </c>
      <c r="HK432" s="16" t="s">
        <v>865</v>
      </c>
      <c r="HM432" s="16" t="s">
        <v>865</v>
      </c>
      <c r="HZ432" s="16" t="s">
        <v>7944</v>
      </c>
      <c r="KE432" s="16" t="s">
        <v>5582</v>
      </c>
      <c r="KG432" s="16" t="s">
        <v>7018</v>
      </c>
      <c r="KH432" s="16" t="s">
        <v>7033</v>
      </c>
      <c r="KI432" s="16" t="s">
        <v>865</v>
      </c>
      <c r="LG432" s="16" t="s">
        <v>867</v>
      </c>
      <c r="LH432" s="16" t="s">
        <v>867</v>
      </c>
      <c r="LI432" s="16" t="s">
        <v>867</v>
      </c>
      <c r="LJ432" s="16" t="s">
        <v>867</v>
      </c>
      <c r="LK432" s="16" t="s">
        <v>867</v>
      </c>
      <c r="LL432" s="16" t="s">
        <v>5690</v>
      </c>
      <c r="LM432" s="16" t="s">
        <v>843</v>
      </c>
      <c r="LN432" s="16" t="s">
        <v>843</v>
      </c>
      <c r="LO432" s="16" t="s">
        <v>843</v>
      </c>
      <c r="LP432" s="16" t="s">
        <v>843</v>
      </c>
      <c r="LQ432" s="16" t="s">
        <v>843</v>
      </c>
      <c r="LR432" s="16" t="s">
        <v>843</v>
      </c>
      <c r="LS432" s="16" t="s">
        <v>843</v>
      </c>
      <c r="LT432" s="16" t="s">
        <v>843</v>
      </c>
      <c r="LU432" s="16" t="s">
        <v>843</v>
      </c>
      <c r="LV432" s="16" t="s">
        <v>843</v>
      </c>
      <c r="LW432" s="16" t="s">
        <v>843</v>
      </c>
      <c r="LX432" s="16" t="s">
        <v>844</v>
      </c>
      <c r="LY432" s="16" t="s">
        <v>843</v>
      </c>
      <c r="LZ432" s="16" t="s">
        <v>843</v>
      </c>
      <c r="MA432" s="16" t="s">
        <v>843</v>
      </c>
      <c r="MC432" s="16" t="s">
        <v>5694</v>
      </c>
      <c r="MD432" s="16" t="s">
        <v>844</v>
      </c>
      <c r="ME432" s="16" t="s">
        <v>843</v>
      </c>
      <c r="MF432" s="16" t="s">
        <v>843</v>
      </c>
      <c r="MG432" s="16" t="s">
        <v>843</v>
      </c>
      <c r="MH432" s="16" t="s">
        <v>843</v>
      </c>
      <c r="MI432" s="16" t="s">
        <v>843</v>
      </c>
      <c r="MJ432" s="16" t="s">
        <v>843</v>
      </c>
      <c r="MK432" s="16" t="s">
        <v>843</v>
      </c>
      <c r="ML432" s="16" t="s">
        <v>843</v>
      </c>
      <c r="MM432" s="16" t="s">
        <v>843</v>
      </c>
      <c r="MN432" s="16" t="s">
        <v>843</v>
      </c>
      <c r="MO432" s="16" t="s">
        <v>843</v>
      </c>
      <c r="MP432" s="16" t="s">
        <v>843</v>
      </c>
      <c r="MQ432" s="16" t="s">
        <v>843</v>
      </c>
      <c r="MR432" s="16" t="s">
        <v>843</v>
      </c>
      <c r="MS432" s="16" t="s">
        <v>843</v>
      </c>
      <c r="MT432" s="16" t="s">
        <v>843</v>
      </c>
      <c r="MU432" s="16" t="s">
        <v>843</v>
      </c>
      <c r="MV432" s="16" t="s">
        <v>843</v>
      </c>
      <c r="NS432" s="16" t="s">
        <v>5694</v>
      </c>
      <c r="NT432" s="16" t="s">
        <v>844</v>
      </c>
      <c r="NU432" s="16" t="s">
        <v>843</v>
      </c>
      <c r="NV432" s="16" t="s">
        <v>843</v>
      </c>
      <c r="NW432" s="16" t="s">
        <v>843</v>
      </c>
      <c r="NX432" s="16" t="s">
        <v>843</v>
      </c>
      <c r="NY432" s="16" t="s">
        <v>843</v>
      </c>
      <c r="NZ432" s="16" t="s">
        <v>843</v>
      </c>
      <c r="OA432" s="16" t="s">
        <v>843</v>
      </c>
      <c r="OB432" s="16" t="s">
        <v>843</v>
      </c>
      <c r="OC432" s="16" t="s">
        <v>843</v>
      </c>
      <c r="OD432" s="16" t="s">
        <v>843</v>
      </c>
      <c r="OE432" s="16" t="s">
        <v>843</v>
      </c>
      <c r="OF432" s="16" t="s">
        <v>843</v>
      </c>
      <c r="OG432" s="16" t="s">
        <v>843</v>
      </c>
      <c r="OH432" s="16" t="s">
        <v>843</v>
      </c>
      <c r="OI432" s="16" t="s">
        <v>843</v>
      </c>
      <c r="PC432" s="16" t="s">
        <v>865</v>
      </c>
      <c r="PD432" s="16" t="s">
        <v>865</v>
      </c>
      <c r="PY432" s="16" t="s">
        <v>865</v>
      </c>
      <c r="QP432" s="16" t="s">
        <v>865</v>
      </c>
      <c r="QR432" s="16" t="s">
        <v>867</v>
      </c>
      <c r="QT432" s="16" t="s">
        <v>867</v>
      </c>
      <c r="QV432" s="16" t="s">
        <v>865</v>
      </c>
      <c r="QX432" s="16" t="s">
        <v>864</v>
      </c>
      <c r="QY432" s="16" t="s">
        <v>867</v>
      </c>
      <c r="RD432" s="16" t="s">
        <v>4216</v>
      </c>
      <c r="RF432" s="16" t="s">
        <v>865</v>
      </c>
      <c r="RH432" s="16" t="s">
        <v>4216</v>
      </c>
      <c r="RJ432" s="16" t="s">
        <v>865</v>
      </c>
      <c r="RN432" s="16" t="s">
        <v>7720</v>
      </c>
      <c r="RP432" s="16" t="s">
        <v>867</v>
      </c>
      <c r="RR432" s="16" t="s">
        <v>867</v>
      </c>
      <c r="RT432" s="16" t="s">
        <v>867</v>
      </c>
      <c r="RV432" s="16" t="s">
        <v>867</v>
      </c>
      <c r="RX432" s="16" t="s">
        <v>7720</v>
      </c>
      <c r="RZ432" s="16" t="s">
        <v>867</v>
      </c>
      <c r="SQ432" s="16" t="s">
        <v>867</v>
      </c>
      <c r="SS432" s="16" t="s">
        <v>7308</v>
      </c>
      <c r="ST432" s="16" t="s">
        <v>7761</v>
      </c>
      <c r="TN432" s="16">
        <v>7000</v>
      </c>
      <c r="TO432" s="16">
        <v>0</v>
      </c>
      <c r="TP432" s="16">
        <v>2100</v>
      </c>
      <c r="TQ432" s="16">
        <v>150</v>
      </c>
      <c r="TR432" s="16">
        <v>300</v>
      </c>
      <c r="TS432" s="16">
        <v>240</v>
      </c>
      <c r="TT432" s="16">
        <v>0</v>
      </c>
      <c r="TU432" s="16">
        <v>500</v>
      </c>
      <c r="TV432" s="16">
        <v>1000</v>
      </c>
      <c r="TW432" s="16">
        <v>0</v>
      </c>
      <c r="TX432" s="16">
        <v>0</v>
      </c>
      <c r="TZ432" s="16" t="s">
        <v>7367</v>
      </c>
      <c r="UA432" s="16" t="s">
        <v>8950</v>
      </c>
      <c r="UB432" s="16">
        <v>0</v>
      </c>
      <c r="UC432" s="16" t="s">
        <v>844</v>
      </c>
      <c r="UD432" s="16" t="s">
        <v>843</v>
      </c>
      <c r="UE432" s="16" t="s">
        <v>843</v>
      </c>
      <c r="UF432" s="16" t="s">
        <v>844</v>
      </c>
      <c r="UG432" s="16" t="s">
        <v>843</v>
      </c>
      <c r="UH432" s="16" t="s">
        <v>843</v>
      </c>
      <c r="UL432" s="16">
        <v>15000</v>
      </c>
      <c r="VX432" s="16" t="s">
        <v>6028</v>
      </c>
      <c r="VY432" s="16" t="s">
        <v>844</v>
      </c>
      <c r="VZ432" s="16" t="s">
        <v>843</v>
      </c>
      <c r="WA432" s="16" t="s">
        <v>843</v>
      </c>
      <c r="WB432" s="16" t="s">
        <v>843</v>
      </c>
      <c r="WC432" s="16" t="s">
        <v>843</v>
      </c>
      <c r="WD432" s="16" t="s">
        <v>843</v>
      </c>
      <c r="WE432" s="16" t="s">
        <v>843</v>
      </c>
      <c r="WF432" s="16" t="s">
        <v>843</v>
      </c>
      <c r="WH432" s="16">
        <v>3250</v>
      </c>
      <c r="WO432" s="16" t="s">
        <v>6920</v>
      </c>
      <c r="XD432" s="16" t="s">
        <v>6975</v>
      </c>
      <c r="XE432" s="16" t="s">
        <v>843</v>
      </c>
      <c r="XF432" s="16" t="s">
        <v>843</v>
      </c>
      <c r="XG432" s="16" t="s">
        <v>844</v>
      </c>
      <c r="XH432" s="16" t="s">
        <v>843</v>
      </c>
      <c r="XI432" s="16" t="s">
        <v>843</v>
      </c>
      <c r="XJ432" s="16" t="s">
        <v>843</v>
      </c>
      <c r="XK432" s="16" t="s">
        <v>843</v>
      </c>
      <c r="XL432" s="16" t="s">
        <v>843</v>
      </c>
      <c r="XM432" s="16" t="s">
        <v>843</v>
      </c>
      <c r="XN432" s="16" t="s">
        <v>843</v>
      </c>
      <c r="XO432" s="16" t="s">
        <v>843</v>
      </c>
      <c r="XP432" s="16" t="s">
        <v>843</v>
      </c>
      <c r="XQ432" s="16" t="s">
        <v>843</v>
      </c>
      <c r="YF432" s="16" t="s">
        <v>865</v>
      </c>
      <c r="YN432" s="16" t="s">
        <v>7040</v>
      </c>
      <c r="YP432" s="16" t="s">
        <v>7981</v>
      </c>
      <c r="YR432" s="16" t="s">
        <v>10945</v>
      </c>
      <c r="YS432" s="16" t="s">
        <v>10946</v>
      </c>
      <c r="YT432" s="16" t="s">
        <v>8694</v>
      </c>
      <c r="YU432" s="16" t="s">
        <v>10947</v>
      </c>
      <c r="YV432" s="16" t="s">
        <v>8696</v>
      </c>
      <c r="YW432" s="16" t="s">
        <v>844</v>
      </c>
      <c r="YX432" s="16" t="s">
        <v>8696</v>
      </c>
      <c r="YY432" s="16" t="s">
        <v>8761</v>
      </c>
      <c r="YZ432" s="16" t="s">
        <v>843</v>
      </c>
      <c r="ZA432" s="16" t="s">
        <v>843</v>
      </c>
      <c r="ZB432" s="16">
        <v>10456.67</v>
      </c>
      <c r="ZC432" s="16" t="s">
        <v>8874</v>
      </c>
      <c r="ZD432" s="16" t="s">
        <v>843</v>
      </c>
      <c r="ZE432" s="16" t="s">
        <v>10948</v>
      </c>
      <c r="ZF432" s="16" t="s">
        <v>8752</v>
      </c>
      <c r="ZG432" s="16" t="s">
        <v>8752</v>
      </c>
      <c r="ZH432" s="16" t="s">
        <v>8701</v>
      </c>
      <c r="ZI432" s="16" t="s">
        <v>9553</v>
      </c>
      <c r="ZJ432" s="16" t="s">
        <v>843</v>
      </c>
      <c r="ZK432" s="16" t="s">
        <v>843</v>
      </c>
      <c r="ZL432" s="16" t="s">
        <v>8723</v>
      </c>
      <c r="ZM432" s="16" t="s">
        <v>843</v>
      </c>
      <c r="ZN432" s="16" t="s">
        <v>8703</v>
      </c>
      <c r="ZO432" s="16" t="s">
        <v>487</v>
      </c>
      <c r="ZP432" s="16" t="s">
        <v>487</v>
      </c>
      <c r="ZQ432" s="16" t="s">
        <v>487</v>
      </c>
      <c r="ZR432" s="16" t="s">
        <v>486</v>
      </c>
      <c r="ZS432" s="16" t="s">
        <v>844</v>
      </c>
      <c r="ZT432" s="16" t="s">
        <v>8705</v>
      </c>
      <c r="ZU432" s="16" t="s">
        <v>8706</v>
      </c>
      <c r="ZV432" s="16" t="s">
        <v>487</v>
      </c>
      <c r="ZW432" s="16" t="s">
        <v>844</v>
      </c>
      <c r="ZX432" s="16" t="s">
        <v>844</v>
      </c>
      <c r="ZY432" s="16" t="s">
        <v>844</v>
      </c>
      <c r="ZZ432" s="16" t="s">
        <v>844</v>
      </c>
      <c r="AAA432" s="16" t="s">
        <v>843</v>
      </c>
      <c r="AAB432" s="16" t="s">
        <v>843</v>
      </c>
      <c r="AAC432" s="16">
        <v>1</v>
      </c>
      <c r="AAD432" s="16" t="s">
        <v>844</v>
      </c>
      <c r="AAE432" s="16" t="s">
        <v>843</v>
      </c>
      <c r="AAF432" s="16" t="s">
        <v>844</v>
      </c>
      <c r="AAG432" s="16" t="s">
        <v>843</v>
      </c>
      <c r="AAH432" s="16" t="s">
        <v>843</v>
      </c>
      <c r="AAI432" s="16" t="s">
        <v>843</v>
      </c>
      <c r="AAJ432" s="16" t="s">
        <v>615</v>
      </c>
      <c r="AAK432" s="16" t="s">
        <v>633</v>
      </c>
      <c r="AAL432" s="16" t="s">
        <v>904</v>
      </c>
      <c r="AAM432" s="16" t="s">
        <v>663</v>
      </c>
      <c r="AAN432" s="16" t="s">
        <v>8707</v>
      </c>
      <c r="AAO432" s="16" t="s">
        <v>1019</v>
      </c>
      <c r="AAP432" s="16" t="s">
        <v>8708</v>
      </c>
      <c r="AAS432" s="16">
        <v>18250</v>
      </c>
      <c r="AAU432" s="16" t="s">
        <v>782</v>
      </c>
      <c r="AAW432" s="16" t="s">
        <v>782</v>
      </c>
      <c r="AAX432" s="16" t="s">
        <v>843</v>
      </c>
      <c r="AAY432" s="16" t="s">
        <v>8710</v>
      </c>
      <c r="AAZ432" s="16" t="s">
        <v>782</v>
      </c>
      <c r="ABB432" s="16" t="s">
        <v>782</v>
      </c>
      <c r="ABC432" s="16" t="s">
        <v>783</v>
      </c>
      <c r="ABD432" s="16" t="s">
        <v>783</v>
      </c>
      <c r="ABE432" s="16" t="s">
        <v>783</v>
      </c>
      <c r="ABF432" s="16" t="s">
        <v>782</v>
      </c>
      <c r="ABG432" s="16" t="s">
        <v>782</v>
      </c>
      <c r="ABH432" s="16" t="s">
        <v>782</v>
      </c>
      <c r="ABI432" s="16" t="s">
        <v>782</v>
      </c>
      <c r="ABJ432" s="16" t="s">
        <v>783</v>
      </c>
      <c r="ABK432" s="16" t="s">
        <v>782</v>
      </c>
      <c r="ABL432" s="16" t="s">
        <v>8746</v>
      </c>
      <c r="ABM432" s="16" t="s">
        <v>844</v>
      </c>
      <c r="ABN432" s="16" t="s">
        <v>1034</v>
      </c>
      <c r="ABO432" s="16" t="s">
        <v>486</v>
      </c>
      <c r="ABP432" s="16" t="s">
        <v>972</v>
      </c>
      <c r="ABQ432" s="16" t="s">
        <v>4324</v>
      </c>
      <c r="ABR432" s="16" t="s">
        <v>470</v>
      </c>
      <c r="ABS432" s="16" t="s">
        <v>451</v>
      </c>
      <c r="ABT432" s="16" t="s">
        <v>1056</v>
      </c>
      <c r="ABU432" s="16" t="s">
        <v>844</v>
      </c>
      <c r="ABV432" s="16" t="s">
        <v>487</v>
      </c>
      <c r="ABW432" s="16" t="s">
        <v>486</v>
      </c>
      <c r="ABX432" s="16" t="s">
        <v>892</v>
      </c>
      <c r="ABY432" s="16" t="s">
        <v>486</v>
      </c>
      <c r="ABZ432" s="16" t="s">
        <v>486</v>
      </c>
      <c r="ACA432" s="16" t="s">
        <v>759</v>
      </c>
      <c r="ACB432" s="16" t="s">
        <v>774</v>
      </c>
      <c r="ACC432" s="16" t="s">
        <v>737</v>
      </c>
      <c r="ACD432" s="16" t="s">
        <v>486</v>
      </c>
      <c r="ACE432" s="16" t="s">
        <v>486</v>
      </c>
      <c r="ACG432" s="16" t="s">
        <v>1014</v>
      </c>
      <c r="ACH432" s="16" t="s">
        <v>1009</v>
      </c>
      <c r="ACI432" s="16" t="s">
        <v>462</v>
      </c>
      <c r="ACJ432" s="16">
        <v>1.1910000000000001</v>
      </c>
      <c r="ACK432" s="16" t="s">
        <v>478</v>
      </c>
      <c r="ACL432" s="16" t="s">
        <v>738</v>
      </c>
      <c r="ACM432" s="16" t="s">
        <v>1189</v>
      </c>
      <c r="ACN432" s="16" t="s">
        <v>1169</v>
      </c>
      <c r="ACO432" s="16" t="s">
        <v>1856</v>
      </c>
      <c r="ACP432" s="16">
        <v>3250</v>
      </c>
      <c r="ACQ432" s="16" t="s">
        <v>1202</v>
      </c>
      <c r="ACR432" s="16" t="s">
        <v>1645</v>
      </c>
      <c r="ACS432" s="16" t="s">
        <v>680</v>
      </c>
      <c r="ACT432" s="16" t="s">
        <v>1522</v>
      </c>
      <c r="ACU432" s="16" t="s">
        <v>831</v>
      </c>
      <c r="ACV432" s="16" t="s">
        <v>8756</v>
      </c>
      <c r="ACW432" s="16" t="s">
        <v>451</v>
      </c>
      <c r="ACX432" s="16" t="s">
        <v>1916</v>
      </c>
      <c r="ACY432" s="16" t="s">
        <v>1947</v>
      </c>
      <c r="ACZ432" s="16">
        <v>1</v>
      </c>
      <c r="ADA432" s="16">
        <v>1</v>
      </c>
      <c r="ADB432" s="16">
        <v>1</v>
      </c>
      <c r="ADC432" s="16">
        <v>1</v>
      </c>
      <c r="ADD432" s="16">
        <v>1</v>
      </c>
      <c r="ADE432" s="16" t="s">
        <v>8712</v>
      </c>
      <c r="ADF432" s="16">
        <v>0</v>
      </c>
      <c r="ADG432" s="16" t="s">
        <v>486</v>
      </c>
      <c r="ADH432" s="16">
        <v>2</v>
      </c>
      <c r="ADI432" s="16" t="s">
        <v>486</v>
      </c>
      <c r="ADJ432" s="16" t="s">
        <v>1745</v>
      </c>
      <c r="ADK432" s="16" t="s">
        <v>13194</v>
      </c>
      <c r="ADL432" s="16" t="s">
        <v>1763</v>
      </c>
      <c r="ADM432" s="16" t="s">
        <v>13195</v>
      </c>
      <c r="ADN432" s="16" t="s">
        <v>13196</v>
      </c>
      <c r="ADO432" s="16" t="s">
        <v>1766</v>
      </c>
      <c r="ADP432" s="16" t="s">
        <v>13196</v>
      </c>
      <c r="ADQ432" s="16" t="s">
        <v>1751</v>
      </c>
      <c r="ADR432" s="16" t="s">
        <v>13194</v>
      </c>
      <c r="ADS432" s="16" t="s">
        <v>13194</v>
      </c>
      <c r="ADW432" s="16" t="s">
        <v>8729</v>
      </c>
      <c r="ADY432" s="16" t="s">
        <v>1063</v>
      </c>
      <c r="AEA432" s="16">
        <v>10456.666666666701</v>
      </c>
      <c r="AEC432" s="16" t="s">
        <v>1060</v>
      </c>
      <c r="AED432" s="16">
        <v>9125</v>
      </c>
      <c r="AEE432" s="16" t="s">
        <v>952</v>
      </c>
      <c r="AEG432" s="16">
        <v>3250</v>
      </c>
      <c r="AEI432" s="16">
        <v>3500</v>
      </c>
      <c r="AEK432" s="16">
        <v>1050</v>
      </c>
      <c r="AEL432" s="16">
        <v>75</v>
      </c>
      <c r="AEM432" s="16">
        <v>500</v>
      </c>
      <c r="AEN432" s="16">
        <v>150</v>
      </c>
      <c r="AEO432" s="16">
        <v>120</v>
      </c>
      <c r="AEP432" s="16">
        <v>250</v>
      </c>
    </row>
    <row r="433" spans="1:822" x14ac:dyDescent="0.25">
      <c r="A433" s="30">
        <v>45838</v>
      </c>
      <c r="B433" s="16" t="s">
        <v>10949</v>
      </c>
      <c r="C433" s="16" t="s">
        <v>867</v>
      </c>
      <c r="D433" s="16" t="s">
        <v>867</v>
      </c>
      <c r="E433" s="16">
        <v>27</v>
      </c>
      <c r="F433" s="16" t="s">
        <v>8153</v>
      </c>
      <c r="G433" s="16" t="s">
        <v>4113</v>
      </c>
      <c r="I433" s="16" t="s">
        <v>4174</v>
      </c>
      <c r="Z433" s="16" t="s">
        <v>993</v>
      </c>
      <c r="AA433" s="16" t="s">
        <v>470</v>
      </c>
      <c r="AB433" s="16">
        <v>1</v>
      </c>
      <c r="AC433" s="16" t="s">
        <v>844</v>
      </c>
      <c r="AD433" s="16" t="s">
        <v>843</v>
      </c>
      <c r="AE433" s="16" t="s">
        <v>843</v>
      </c>
      <c r="AF433" s="16" t="s">
        <v>844</v>
      </c>
      <c r="AG433" s="16" t="s">
        <v>843</v>
      </c>
      <c r="AH433" s="16" t="s">
        <v>844</v>
      </c>
      <c r="AI433" s="16" t="s">
        <v>843</v>
      </c>
      <c r="AJ433" s="16" t="s">
        <v>843</v>
      </c>
      <c r="AK433" s="16" t="s">
        <v>843</v>
      </c>
      <c r="AM433" s="16" t="s">
        <v>737</v>
      </c>
      <c r="AN433" s="16" t="s">
        <v>759</v>
      </c>
      <c r="AP433" s="16" t="s">
        <v>774</v>
      </c>
      <c r="AR433" s="16" t="s">
        <v>6907</v>
      </c>
      <c r="BB433" s="16">
        <v>3</v>
      </c>
      <c r="BC433" s="16" t="s">
        <v>7875</v>
      </c>
      <c r="BE433" s="16" t="s">
        <v>5098</v>
      </c>
      <c r="BV433" s="16" t="s">
        <v>4433</v>
      </c>
      <c r="BW433" s="16" t="s">
        <v>844</v>
      </c>
      <c r="BX433" s="16" t="s">
        <v>843</v>
      </c>
      <c r="BY433" s="16" t="s">
        <v>843</v>
      </c>
      <c r="BZ433" s="16" t="s">
        <v>843</v>
      </c>
      <c r="CA433" s="16" t="s">
        <v>843</v>
      </c>
      <c r="CB433" s="16" t="s">
        <v>843</v>
      </c>
      <c r="CC433" s="16" t="s">
        <v>843</v>
      </c>
      <c r="CD433" s="16" t="s">
        <v>843</v>
      </c>
      <c r="CE433" s="16" t="s">
        <v>843</v>
      </c>
      <c r="CF433" s="16" t="s">
        <v>843</v>
      </c>
      <c r="CG433" s="16" t="s">
        <v>843</v>
      </c>
      <c r="CH433" s="16" t="s">
        <v>843</v>
      </c>
      <c r="CI433" s="16" t="s">
        <v>843</v>
      </c>
      <c r="CJ433" s="16" t="s">
        <v>843</v>
      </c>
      <c r="CK433" s="16" t="s">
        <v>843</v>
      </c>
      <c r="CP433" s="16" t="s">
        <v>867</v>
      </c>
      <c r="CQ433" s="16" t="s">
        <v>5191</v>
      </c>
      <c r="CR433" s="16" t="s">
        <v>844</v>
      </c>
      <c r="CS433" s="16" t="s">
        <v>843</v>
      </c>
      <c r="CT433" s="16" t="s">
        <v>843</v>
      </c>
      <c r="CU433" s="16" t="s">
        <v>843</v>
      </c>
      <c r="CV433" s="16" t="s">
        <v>843</v>
      </c>
      <c r="CW433" s="16" t="s">
        <v>843</v>
      </c>
      <c r="CX433" s="16" t="s">
        <v>843</v>
      </c>
      <c r="CY433" s="16" t="s">
        <v>843</v>
      </c>
      <c r="CZ433" s="16" t="s">
        <v>843</v>
      </c>
      <c r="DA433" s="16" t="s">
        <v>5184</v>
      </c>
      <c r="DX433" s="16" t="s">
        <v>867</v>
      </c>
      <c r="DY433" s="16" t="s">
        <v>867</v>
      </c>
      <c r="GC433" s="16" t="s">
        <v>5330</v>
      </c>
      <c r="GF433" s="16" t="s">
        <v>867</v>
      </c>
      <c r="GG433" s="16" t="s">
        <v>867</v>
      </c>
      <c r="GV433" s="16" t="s">
        <v>5443</v>
      </c>
      <c r="GW433" s="16" t="s">
        <v>843</v>
      </c>
      <c r="GX433" s="16" t="s">
        <v>844</v>
      </c>
      <c r="GY433" s="16" t="s">
        <v>843</v>
      </c>
      <c r="GZ433" s="16" t="s">
        <v>843</v>
      </c>
      <c r="HA433" s="16" t="s">
        <v>843</v>
      </c>
      <c r="HB433" s="16" t="s">
        <v>843</v>
      </c>
      <c r="HC433" s="16" t="s">
        <v>843</v>
      </c>
      <c r="HD433" s="16" t="s">
        <v>843</v>
      </c>
      <c r="HE433" s="16" t="s">
        <v>843</v>
      </c>
      <c r="HF433" s="16" t="s">
        <v>843</v>
      </c>
      <c r="HH433" s="16" t="s">
        <v>5456</v>
      </c>
      <c r="HK433" s="16" t="s">
        <v>865</v>
      </c>
      <c r="HM433" s="16" t="s">
        <v>865</v>
      </c>
      <c r="HZ433" s="16" t="s">
        <v>7944</v>
      </c>
      <c r="KE433" s="16" t="s">
        <v>5582</v>
      </c>
      <c r="KG433" s="16" t="s">
        <v>7015</v>
      </c>
      <c r="KH433" s="16" t="s">
        <v>7033</v>
      </c>
      <c r="KI433" s="16" t="s">
        <v>865</v>
      </c>
      <c r="LG433" s="16" t="s">
        <v>867</v>
      </c>
      <c r="LH433" s="16" t="s">
        <v>867</v>
      </c>
      <c r="LI433" s="16" t="s">
        <v>867</v>
      </c>
      <c r="LJ433" s="16" t="s">
        <v>867</v>
      </c>
      <c r="LK433" s="16" t="s">
        <v>867</v>
      </c>
      <c r="LL433" s="16" t="s">
        <v>9397</v>
      </c>
      <c r="LM433" s="16" t="s">
        <v>844</v>
      </c>
      <c r="LN433" s="16" t="s">
        <v>843</v>
      </c>
      <c r="LO433" s="16" t="s">
        <v>844</v>
      </c>
      <c r="LP433" s="16" t="s">
        <v>843</v>
      </c>
      <c r="LQ433" s="16" t="s">
        <v>843</v>
      </c>
      <c r="LR433" s="16" t="s">
        <v>843</v>
      </c>
      <c r="LS433" s="16" t="s">
        <v>843</v>
      </c>
      <c r="LT433" s="16" t="s">
        <v>843</v>
      </c>
      <c r="LU433" s="16" t="s">
        <v>843</v>
      </c>
      <c r="LV433" s="16" t="s">
        <v>843</v>
      </c>
      <c r="LW433" s="16" t="s">
        <v>843</v>
      </c>
      <c r="LX433" s="16" t="s">
        <v>843</v>
      </c>
      <c r="LY433" s="16" t="s">
        <v>843</v>
      </c>
      <c r="LZ433" s="16" t="s">
        <v>843</v>
      </c>
      <c r="MA433" s="16" t="s">
        <v>843</v>
      </c>
      <c r="MC433" s="16" t="s">
        <v>5694</v>
      </c>
      <c r="MD433" s="16" t="s">
        <v>844</v>
      </c>
      <c r="ME433" s="16" t="s">
        <v>843</v>
      </c>
      <c r="MF433" s="16" t="s">
        <v>843</v>
      </c>
      <c r="MG433" s="16" t="s">
        <v>843</v>
      </c>
      <c r="MH433" s="16" t="s">
        <v>843</v>
      </c>
      <c r="MI433" s="16" t="s">
        <v>843</v>
      </c>
      <c r="MJ433" s="16" t="s">
        <v>843</v>
      </c>
      <c r="MK433" s="16" t="s">
        <v>843</v>
      </c>
      <c r="ML433" s="16" t="s">
        <v>843</v>
      </c>
      <c r="MM433" s="16" t="s">
        <v>843</v>
      </c>
      <c r="MN433" s="16" t="s">
        <v>843</v>
      </c>
      <c r="MO433" s="16" t="s">
        <v>843</v>
      </c>
      <c r="MP433" s="16" t="s">
        <v>843</v>
      </c>
      <c r="MQ433" s="16" t="s">
        <v>843</v>
      </c>
      <c r="MR433" s="16" t="s">
        <v>843</v>
      </c>
      <c r="MS433" s="16" t="s">
        <v>843</v>
      </c>
      <c r="MT433" s="16" t="s">
        <v>843</v>
      </c>
      <c r="MU433" s="16" t="s">
        <v>843</v>
      </c>
      <c r="MV433" s="16" t="s">
        <v>843</v>
      </c>
      <c r="PC433" s="16" t="s">
        <v>865</v>
      </c>
      <c r="PD433" s="16" t="s">
        <v>865</v>
      </c>
      <c r="PY433" s="16" t="s">
        <v>865</v>
      </c>
      <c r="QP433" s="16" t="s">
        <v>864</v>
      </c>
      <c r="QR433" s="16" t="s">
        <v>867</v>
      </c>
      <c r="QT433" s="16" t="s">
        <v>867</v>
      </c>
      <c r="QV433" s="16" t="s">
        <v>865</v>
      </c>
      <c r="QX433" s="16" t="s">
        <v>867</v>
      </c>
      <c r="QY433" s="16" t="s">
        <v>867</v>
      </c>
      <c r="RD433" s="16" t="s">
        <v>4216</v>
      </c>
      <c r="RF433" s="16" t="s">
        <v>865</v>
      </c>
      <c r="RH433" s="16" t="s">
        <v>865</v>
      </c>
      <c r="RJ433" s="16" t="s">
        <v>865</v>
      </c>
      <c r="RN433" s="16" t="s">
        <v>7724</v>
      </c>
      <c r="RP433" s="16" t="s">
        <v>867</v>
      </c>
      <c r="RR433" s="16" t="s">
        <v>867</v>
      </c>
      <c r="RT433" s="16" t="s">
        <v>867</v>
      </c>
      <c r="RV433" s="16" t="s">
        <v>867</v>
      </c>
      <c r="RX433" s="16" t="s">
        <v>867</v>
      </c>
      <c r="RZ433" s="16" t="s">
        <v>867</v>
      </c>
      <c r="SQ433" s="16" t="s">
        <v>867</v>
      </c>
      <c r="SS433" s="16" t="s">
        <v>7302</v>
      </c>
      <c r="ST433" s="16" t="s">
        <v>7761</v>
      </c>
      <c r="TN433" s="16">
        <v>3000</v>
      </c>
      <c r="TP433" s="16">
        <v>1000</v>
      </c>
      <c r="TR433" s="16">
        <v>500</v>
      </c>
      <c r="TS433" s="16">
        <v>200</v>
      </c>
      <c r="TU433" s="16">
        <v>2000</v>
      </c>
      <c r="TZ433" s="16" t="s">
        <v>7367</v>
      </c>
      <c r="UA433" s="16" t="s">
        <v>8950</v>
      </c>
      <c r="UB433" s="16">
        <v>0</v>
      </c>
      <c r="UC433" s="16" t="s">
        <v>844</v>
      </c>
      <c r="UD433" s="16" t="s">
        <v>843</v>
      </c>
      <c r="UE433" s="16" t="s">
        <v>843</v>
      </c>
      <c r="UF433" s="16" t="s">
        <v>844</v>
      </c>
      <c r="UG433" s="16" t="s">
        <v>843</v>
      </c>
      <c r="UH433" s="16" t="s">
        <v>843</v>
      </c>
      <c r="VX433" s="16" t="s">
        <v>6028</v>
      </c>
      <c r="VY433" s="16" t="s">
        <v>844</v>
      </c>
      <c r="VZ433" s="16" t="s">
        <v>843</v>
      </c>
      <c r="WA433" s="16" t="s">
        <v>843</v>
      </c>
      <c r="WB433" s="16" t="s">
        <v>843</v>
      </c>
      <c r="WC433" s="16" t="s">
        <v>843</v>
      </c>
      <c r="WD433" s="16" t="s">
        <v>843</v>
      </c>
      <c r="WE433" s="16" t="s">
        <v>843</v>
      </c>
      <c r="WF433" s="16" t="s">
        <v>843</v>
      </c>
      <c r="WH433" s="16">
        <v>1625</v>
      </c>
      <c r="WO433" s="16" t="s">
        <v>6920</v>
      </c>
      <c r="XD433" s="16" t="s">
        <v>6975</v>
      </c>
      <c r="XE433" s="16" t="s">
        <v>843</v>
      </c>
      <c r="XF433" s="16" t="s">
        <v>843</v>
      </c>
      <c r="XG433" s="16" t="s">
        <v>844</v>
      </c>
      <c r="XH433" s="16" t="s">
        <v>843</v>
      </c>
      <c r="XI433" s="16" t="s">
        <v>843</v>
      </c>
      <c r="XJ433" s="16" t="s">
        <v>843</v>
      </c>
      <c r="XK433" s="16" t="s">
        <v>843</v>
      </c>
      <c r="XL433" s="16" t="s">
        <v>843</v>
      </c>
      <c r="XM433" s="16" t="s">
        <v>843</v>
      </c>
      <c r="XN433" s="16" t="s">
        <v>843</v>
      </c>
      <c r="XO433" s="16" t="s">
        <v>843</v>
      </c>
      <c r="XP433" s="16" t="s">
        <v>843</v>
      </c>
      <c r="XQ433" s="16" t="s">
        <v>843</v>
      </c>
      <c r="YF433" s="16" t="s">
        <v>865</v>
      </c>
      <c r="YN433" s="16" t="s">
        <v>7040</v>
      </c>
      <c r="YP433" s="16" t="s">
        <v>7984</v>
      </c>
      <c r="YR433" s="16" t="s">
        <v>10950</v>
      </c>
      <c r="YS433" s="16" t="s">
        <v>10951</v>
      </c>
      <c r="YT433" s="16" t="s">
        <v>8694</v>
      </c>
      <c r="YU433" s="16" t="s">
        <v>10952</v>
      </c>
      <c r="YV433" s="16" t="s">
        <v>8696</v>
      </c>
      <c r="YW433" s="16" t="s">
        <v>844</v>
      </c>
      <c r="YX433" s="16" t="s">
        <v>8696</v>
      </c>
      <c r="ZE433" s="16" t="s">
        <v>843</v>
      </c>
      <c r="ZO433" s="16" t="s">
        <v>487</v>
      </c>
      <c r="ZP433" s="16" t="s">
        <v>487</v>
      </c>
      <c r="ZQ433" s="16" t="s">
        <v>487</v>
      </c>
      <c r="ZR433" s="16" t="s">
        <v>486</v>
      </c>
      <c r="ZS433" s="16" t="s">
        <v>8872</v>
      </c>
      <c r="ZT433" s="16" t="s">
        <v>8705</v>
      </c>
      <c r="ZU433" s="16" t="s">
        <v>8706</v>
      </c>
      <c r="ZV433" s="16" t="s">
        <v>487</v>
      </c>
      <c r="ZW433" s="16" t="s">
        <v>843</v>
      </c>
      <c r="ZX433" s="16" t="s">
        <v>844</v>
      </c>
      <c r="ZY433" s="16" t="s">
        <v>844</v>
      </c>
      <c r="ZZ433" s="16" t="s">
        <v>843</v>
      </c>
      <c r="AAA433" s="16" t="s">
        <v>843</v>
      </c>
      <c r="AAB433" s="16" t="s">
        <v>843</v>
      </c>
      <c r="AAC433" s="16">
        <v>1</v>
      </c>
      <c r="AAD433" s="16" t="s">
        <v>844</v>
      </c>
      <c r="AAE433" s="16" t="s">
        <v>843</v>
      </c>
      <c r="AAF433" s="16" t="s">
        <v>843</v>
      </c>
      <c r="AAG433" s="16" t="s">
        <v>843</v>
      </c>
      <c r="AAH433" s="16" t="s">
        <v>843</v>
      </c>
      <c r="AAI433" s="16" t="s">
        <v>843</v>
      </c>
      <c r="AAJ433" s="16" t="s">
        <v>600</v>
      </c>
      <c r="AAK433" s="16" t="s">
        <v>639</v>
      </c>
      <c r="AAL433" s="16" t="s">
        <v>905</v>
      </c>
      <c r="AAM433" s="16" t="s">
        <v>663</v>
      </c>
      <c r="AAN433" s="16" t="s">
        <v>8707</v>
      </c>
      <c r="AAO433" s="16" t="s">
        <v>1018</v>
      </c>
      <c r="AAP433" s="16" t="s">
        <v>8708</v>
      </c>
      <c r="AAS433" s="16">
        <v>1625</v>
      </c>
      <c r="AAU433" s="16" t="s">
        <v>782</v>
      </c>
      <c r="AAV433" s="16" t="s">
        <v>782</v>
      </c>
      <c r="AAW433" s="16" t="s">
        <v>782</v>
      </c>
      <c r="AAX433" s="16" t="s">
        <v>843</v>
      </c>
      <c r="AAY433" s="16" t="s">
        <v>8710</v>
      </c>
      <c r="AAZ433" s="16" t="s">
        <v>782</v>
      </c>
      <c r="ABA433" s="16" t="s">
        <v>782</v>
      </c>
      <c r="ABB433" s="16" t="s">
        <v>782</v>
      </c>
      <c r="ABD433" s="16" t="s">
        <v>782</v>
      </c>
      <c r="ABE433" s="16" t="s">
        <v>783</v>
      </c>
      <c r="ABF433" s="16" t="s">
        <v>782</v>
      </c>
      <c r="ABG433" s="16" t="s">
        <v>782</v>
      </c>
      <c r="ABH433" s="16" t="s">
        <v>782</v>
      </c>
      <c r="ABI433" s="16" t="s">
        <v>782</v>
      </c>
      <c r="ABJ433" s="16" t="s">
        <v>782</v>
      </c>
      <c r="ABK433" s="16" t="s">
        <v>782</v>
      </c>
      <c r="ABL433" s="16" t="s">
        <v>844</v>
      </c>
      <c r="ABM433" s="16" t="s">
        <v>844</v>
      </c>
      <c r="ABN433" s="16" t="s">
        <v>1034</v>
      </c>
      <c r="ABO433" s="16" t="s">
        <v>486</v>
      </c>
      <c r="ABP433" s="16" t="s">
        <v>972</v>
      </c>
      <c r="ABQ433" s="16" t="s">
        <v>4324</v>
      </c>
      <c r="ABR433" s="16" t="s">
        <v>470</v>
      </c>
      <c r="ABS433" s="16" t="s">
        <v>445</v>
      </c>
      <c r="ABT433" s="16" t="s">
        <v>844</v>
      </c>
      <c r="ABU433" s="16" t="s">
        <v>844</v>
      </c>
      <c r="ABV433" s="16" t="s">
        <v>487</v>
      </c>
      <c r="ABW433" s="16" t="s">
        <v>486</v>
      </c>
      <c r="ABX433" s="16" t="s">
        <v>892</v>
      </c>
      <c r="ABY433" s="16" t="s">
        <v>486</v>
      </c>
      <c r="ABZ433" s="16" t="s">
        <v>486</v>
      </c>
      <c r="ACA433" s="16" t="s">
        <v>759</v>
      </c>
      <c r="ACB433" s="16" t="s">
        <v>774</v>
      </c>
      <c r="ACC433" s="16" t="s">
        <v>737</v>
      </c>
      <c r="ACD433" s="16" t="s">
        <v>486</v>
      </c>
      <c r="ACE433" s="16" t="s">
        <v>486</v>
      </c>
      <c r="ACG433" s="16" t="s">
        <v>1014</v>
      </c>
      <c r="ACH433" s="16" t="s">
        <v>1009</v>
      </c>
      <c r="ACI433" s="16" t="s">
        <v>462</v>
      </c>
      <c r="ACJ433" s="16">
        <v>1.1910000000000001</v>
      </c>
      <c r="ACK433" s="16" t="s">
        <v>478</v>
      </c>
      <c r="ACL433" s="16" t="s">
        <v>738</v>
      </c>
      <c r="ACM433" s="16" t="s">
        <v>1188</v>
      </c>
      <c r="ACN433" s="16" t="s">
        <v>1169</v>
      </c>
      <c r="ACO433" s="16" t="s">
        <v>1856</v>
      </c>
      <c r="ACP433" s="16">
        <v>1625</v>
      </c>
      <c r="ACQ433" s="16" t="s">
        <v>1201</v>
      </c>
      <c r="ACR433" s="16" t="s">
        <v>1645</v>
      </c>
      <c r="ACS433" s="16" t="s">
        <v>680</v>
      </c>
      <c r="ACT433" s="16" t="s">
        <v>1522</v>
      </c>
      <c r="ACU433" s="16" t="s">
        <v>831</v>
      </c>
      <c r="ACV433" s="16" t="s">
        <v>8756</v>
      </c>
      <c r="ACW433" s="16" t="s">
        <v>445</v>
      </c>
      <c r="ACX433" s="16" t="s">
        <v>1916</v>
      </c>
      <c r="ACY433" s="16" t="s">
        <v>1947</v>
      </c>
      <c r="ACZ433" s="16">
        <v>1</v>
      </c>
      <c r="ADA433" s="16">
        <v>1</v>
      </c>
      <c r="ADB433" s="16">
        <v>1</v>
      </c>
      <c r="ADC433" s="16">
        <v>1</v>
      </c>
      <c r="ADD433" s="16">
        <v>1</v>
      </c>
      <c r="ADE433" s="16" t="s">
        <v>8712</v>
      </c>
      <c r="ADF433" s="16">
        <v>0</v>
      </c>
      <c r="ADG433" s="16" t="s">
        <v>486</v>
      </c>
      <c r="ADH433" s="16">
        <v>1</v>
      </c>
      <c r="ADI433" s="16" t="s">
        <v>486</v>
      </c>
      <c r="ADJ433" s="16" t="s">
        <v>1743</v>
      </c>
      <c r="ADL433" s="16" t="s">
        <v>1764</v>
      </c>
      <c r="ADN433" s="16" t="s">
        <v>13196</v>
      </c>
      <c r="ADO433" s="16" t="s">
        <v>13197</v>
      </c>
      <c r="ADP433" s="16" t="s">
        <v>1743</v>
      </c>
      <c r="ADW433" s="16" t="s">
        <v>13199</v>
      </c>
      <c r="AEA433" s="16">
        <v>6700</v>
      </c>
      <c r="AEC433" s="16" t="s">
        <v>1058</v>
      </c>
      <c r="AED433" s="16">
        <v>1625</v>
      </c>
      <c r="AEE433" s="16" t="s">
        <v>952</v>
      </c>
      <c r="AEG433" s="16">
        <v>1625</v>
      </c>
      <c r="AEI433" s="16">
        <v>3000</v>
      </c>
      <c r="AEK433" s="16">
        <v>1000</v>
      </c>
      <c r="AEN433" s="16">
        <v>500</v>
      </c>
      <c r="AEO433" s="16">
        <v>200</v>
      </c>
      <c r="AEP433" s="16">
        <v>2000</v>
      </c>
    </row>
    <row r="434" spans="1:822" x14ac:dyDescent="0.25">
      <c r="A434" s="30">
        <v>45838</v>
      </c>
      <c r="B434" s="16" t="s">
        <v>10953</v>
      </c>
      <c r="C434" s="16" t="s">
        <v>867</v>
      </c>
      <c r="D434" s="16" t="s">
        <v>867</v>
      </c>
      <c r="E434" s="16">
        <v>73</v>
      </c>
      <c r="F434" s="16" t="s">
        <v>8153</v>
      </c>
      <c r="G434" s="16" t="s">
        <v>4113</v>
      </c>
      <c r="I434" s="16" t="s">
        <v>4174</v>
      </c>
      <c r="Z434" s="16" t="s">
        <v>996</v>
      </c>
      <c r="AA434" s="16" t="s">
        <v>474</v>
      </c>
      <c r="AB434" s="16">
        <v>1</v>
      </c>
      <c r="AC434" s="16" t="s">
        <v>843</v>
      </c>
      <c r="AD434" s="16" t="s">
        <v>843</v>
      </c>
      <c r="AE434" s="16" t="s">
        <v>843</v>
      </c>
      <c r="AF434" s="16" t="s">
        <v>843</v>
      </c>
      <c r="AG434" s="16" t="s">
        <v>844</v>
      </c>
      <c r="AH434" s="16" t="s">
        <v>843</v>
      </c>
      <c r="AI434" s="16" t="s">
        <v>844</v>
      </c>
      <c r="AJ434" s="16" t="s">
        <v>843</v>
      </c>
      <c r="AK434" s="16" t="s">
        <v>843</v>
      </c>
      <c r="AM434" s="16" t="s">
        <v>737</v>
      </c>
      <c r="AN434" s="16" t="s">
        <v>761</v>
      </c>
      <c r="AP434" s="16" t="s">
        <v>774</v>
      </c>
      <c r="AR434" s="16" t="s">
        <v>6907</v>
      </c>
      <c r="BB434" s="16">
        <v>1</v>
      </c>
      <c r="BC434" s="16" t="s">
        <v>7878</v>
      </c>
      <c r="BE434" s="16" t="s">
        <v>5101</v>
      </c>
      <c r="BV434" s="16" t="s">
        <v>4433</v>
      </c>
      <c r="BW434" s="16" t="s">
        <v>844</v>
      </c>
      <c r="BX434" s="16" t="s">
        <v>843</v>
      </c>
      <c r="BY434" s="16" t="s">
        <v>843</v>
      </c>
      <c r="BZ434" s="16" t="s">
        <v>843</v>
      </c>
      <c r="CA434" s="16" t="s">
        <v>843</v>
      </c>
      <c r="CB434" s="16" t="s">
        <v>843</v>
      </c>
      <c r="CC434" s="16" t="s">
        <v>843</v>
      </c>
      <c r="CD434" s="16" t="s">
        <v>843</v>
      </c>
      <c r="CE434" s="16" t="s">
        <v>843</v>
      </c>
      <c r="CF434" s="16" t="s">
        <v>843</v>
      </c>
      <c r="CG434" s="16" t="s">
        <v>843</v>
      </c>
      <c r="CH434" s="16" t="s">
        <v>843</v>
      </c>
      <c r="CI434" s="16" t="s">
        <v>843</v>
      </c>
      <c r="CJ434" s="16" t="s">
        <v>843</v>
      </c>
      <c r="CK434" s="16" t="s">
        <v>843</v>
      </c>
      <c r="CP434" s="16" t="s">
        <v>867</v>
      </c>
      <c r="CQ434" s="16" t="s">
        <v>5191</v>
      </c>
      <c r="CR434" s="16" t="s">
        <v>844</v>
      </c>
      <c r="CS434" s="16" t="s">
        <v>843</v>
      </c>
      <c r="CT434" s="16" t="s">
        <v>843</v>
      </c>
      <c r="CU434" s="16" t="s">
        <v>843</v>
      </c>
      <c r="CV434" s="16" t="s">
        <v>843</v>
      </c>
      <c r="CW434" s="16" t="s">
        <v>843</v>
      </c>
      <c r="CX434" s="16" t="s">
        <v>843</v>
      </c>
      <c r="CY434" s="16" t="s">
        <v>843</v>
      </c>
      <c r="CZ434" s="16" t="s">
        <v>843</v>
      </c>
      <c r="DA434" s="16" t="s">
        <v>5184</v>
      </c>
      <c r="DX434" s="16" t="s">
        <v>867</v>
      </c>
      <c r="DY434" s="16" t="s">
        <v>867</v>
      </c>
      <c r="GC434" s="16" t="s">
        <v>5350</v>
      </c>
      <c r="GF434" s="16" t="s">
        <v>6818</v>
      </c>
      <c r="GG434" s="16" t="s">
        <v>867</v>
      </c>
      <c r="GV434" s="16" t="s">
        <v>9238</v>
      </c>
      <c r="GW434" s="16" t="s">
        <v>843</v>
      </c>
      <c r="GX434" s="16" t="s">
        <v>844</v>
      </c>
      <c r="GY434" s="16" t="s">
        <v>843</v>
      </c>
      <c r="GZ434" s="16" t="s">
        <v>844</v>
      </c>
      <c r="HA434" s="16" t="s">
        <v>843</v>
      </c>
      <c r="HB434" s="16" t="s">
        <v>843</v>
      </c>
      <c r="HC434" s="16" t="s">
        <v>843</v>
      </c>
      <c r="HD434" s="16" t="s">
        <v>843</v>
      </c>
      <c r="HE434" s="16" t="s">
        <v>843</v>
      </c>
      <c r="HF434" s="16" t="s">
        <v>843</v>
      </c>
      <c r="HH434" s="16" t="s">
        <v>5456</v>
      </c>
      <c r="HK434" s="16" t="s">
        <v>865</v>
      </c>
      <c r="HM434" s="16" t="s">
        <v>865</v>
      </c>
      <c r="HZ434" s="16" t="s">
        <v>7947</v>
      </c>
      <c r="KE434" s="16" t="s">
        <v>5585</v>
      </c>
      <c r="KG434" s="16" t="s">
        <v>7018</v>
      </c>
      <c r="KH434" s="16" t="s">
        <v>7033</v>
      </c>
      <c r="KI434" s="16" t="s">
        <v>865</v>
      </c>
      <c r="LG434" s="16" t="s">
        <v>867</v>
      </c>
      <c r="LH434" s="16" t="s">
        <v>867</v>
      </c>
      <c r="LI434" s="16" t="s">
        <v>867</v>
      </c>
      <c r="LJ434" s="16" t="s">
        <v>867</v>
      </c>
      <c r="LK434" s="16" t="s">
        <v>867</v>
      </c>
      <c r="LL434" s="16" t="s">
        <v>5690</v>
      </c>
      <c r="LM434" s="16" t="s">
        <v>843</v>
      </c>
      <c r="LN434" s="16" t="s">
        <v>843</v>
      </c>
      <c r="LO434" s="16" t="s">
        <v>843</v>
      </c>
      <c r="LP434" s="16" t="s">
        <v>843</v>
      </c>
      <c r="LQ434" s="16" t="s">
        <v>843</v>
      </c>
      <c r="LR434" s="16" t="s">
        <v>843</v>
      </c>
      <c r="LS434" s="16" t="s">
        <v>843</v>
      </c>
      <c r="LT434" s="16" t="s">
        <v>843</v>
      </c>
      <c r="LU434" s="16" t="s">
        <v>843</v>
      </c>
      <c r="LV434" s="16" t="s">
        <v>843</v>
      </c>
      <c r="LW434" s="16" t="s">
        <v>843</v>
      </c>
      <c r="LX434" s="16" t="s">
        <v>844</v>
      </c>
      <c r="LY434" s="16" t="s">
        <v>843</v>
      </c>
      <c r="LZ434" s="16" t="s">
        <v>843</v>
      </c>
      <c r="MA434" s="16" t="s">
        <v>843</v>
      </c>
      <c r="MX434" s="16" t="s">
        <v>5704</v>
      </c>
      <c r="MY434" s="16" t="s">
        <v>843</v>
      </c>
      <c r="MZ434" s="16" t="s">
        <v>843</v>
      </c>
      <c r="NA434" s="16" t="s">
        <v>843</v>
      </c>
      <c r="NB434" s="16" t="s">
        <v>843</v>
      </c>
      <c r="NC434" s="16" t="s">
        <v>844</v>
      </c>
      <c r="ND434" s="16" t="s">
        <v>843</v>
      </c>
      <c r="NE434" s="16" t="s">
        <v>843</v>
      </c>
      <c r="NF434" s="16" t="s">
        <v>843</v>
      </c>
      <c r="NG434" s="16" t="s">
        <v>843</v>
      </c>
      <c r="NH434" s="16" t="s">
        <v>843</v>
      </c>
      <c r="NI434" s="16" t="s">
        <v>843</v>
      </c>
      <c r="NJ434" s="16" t="s">
        <v>843</v>
      </c>
      <c r="NK434" s="16" t="s">
        <v>843</v>
      </c>
      <c r="NL434" s="16" t="s">
        <v>843</v>
      </c>
      <c r="NM434" s="16" t="s">
        <v>843</v>
      </c>
      <c r="NN434" s="16" t="s">
        <v>843</v>
      </c>
      <c r="NO434" s="16" t="s">
        <v>843</v>
      </c>
      <c r="NP434" s="16" t="s">
        <v>843</v>
      </c>
      <c r="NQ434" s="16" t="s">
        <v>843</v>
      </c>
      <c r="PC434" s="16" t="s">
        <v>865</v>
      </c>
      <c r="PD434" s="16" t="s">
        <v>865</v>
      </c>
      <c r="PY434" s="16" t="s">
        <v>865</v>
      </c>
      <c r="QP434" s="16" t="s">
        <v>865</v>
      </c>
      <c r="QR434" s="16" t="s">
        <v>865</v>
      </c>
      <c r="QT434" s="16" t="s">
        <v>867</v>
      </c>
      <c r="QV434" s="16" t="s">
        <v>865</v>
      </c>
      <c r="QX434" s="16" t="s">
        <v>865</v>
      </c>
      <c r="QY434" s="16" t="s">
        <v>867</v>
      </c>
      <c r="RD434" s="16" t="s">
        <v>865</v>
      </c>
      <c r="RF434" s="16" t="s">
        <v>7708</v>
      </c>
      <c r="RH434" s="16" t="s">
        <v>865</v>
      </c>
      <c r="RJ434" s="16" t="s">
        <v>865</v>
      </c>
      <c r="RN434" s="16" t="s">
        <v>7724</v>
      </c>
      <c r="RP434" s="16" t="s">
        <v>867</v>
      </c>
      <c r="RR434" s="16" t="s">
        <v>7720</v>
      </c>
      <c r="RT434" s="16" t="s">
        <v>7720</v>
      </c>
      <c r="RV434" s="16" t="s">
        <v>7724</v>
      </c>
      <c r="RX434" s="16" t="s">
        <v>7724</v>
      </c>
      <c r="RZ434" s="16" t="s">
        <v>867</v>
      </c>
      <c r="SQ434" s="16" t="s">
        <v>865</v>
      </c>
      <c r="SS434" s="16" t="s">
        <v>7296</v>
      </c>
      <c r="ST434" s="16" t="s">
        <v>7764</v>
      </c>
      <c r="TN434" s="16">
        <v>1800</v>
      </c>
      <c r="TO434" s="16">
        <v>0</v>
      </c>
      <c r="TP434" s="16">
        <v>950</v>
      </c>
      <c r="TQ434" s="16">
        <v>1000</v>
      </c>
      <c r="TR434" s="16">
        <v>200</v>
      </c>
      <c r="TS434" s="16">
        <v>50</v>
      </c>
      <c r="TT434" s="16">
        <v>0</v>
      </c>
      <c r="TU434" s="16">
        <v>300</v>
      </c>
      <c r="TV434" s="16">
        <v>1600</v>
      </c>
      <c r="TW434" s="16">
        <v>0</v>
      </c>
      <c r="TZ434" s="16" t="s">
        <v>7364</v>
      </c>
      <c r="UA434" s="16" t="s">
        <v>8715</v>
      </c>
      <c r="UB434" s="16">
        <v>0</v>
      </c>
      <c r="UC434" s="16" t="s">
        <v>843</v>
      </c>
      <c r="UD434" s="16" t="s">
        <v>843</v>
      </c>
      <c r="UE434" s="16" t="s">
        <v>844</v>
      </c>
      <c r="UF434" s="16" t="s">
        <v>844</v>
      </c>
      <c r="UG434" s="16" t="s">
        <v>843</v>
      </c>
      <c r="UH434" s="16" t="s">
        <v>843</v>
      </c>
      <c r="VK434" s="16" t="s">
        <v>6102</v>
      </c>
      <c r="VL434" s="16" t="s">
        <v>843</v>
      </c>
      <c r="VM434" s="16" t="s">
        <v>843</v>
      </c>
      <c r="VN434" s="16" t="s">
        <v>843</v>
      </c>
      <c r="VO434" s="16" t="s">
        <v>843</v>
      </c>
      <c r="VP434" s="16" t="s">
        <v>844</v>
      </c>
      <c r="VQ434" s="16" t="s">
        <v>843</v>
      </c>
      <c r="VR434" s="16" t="s">
        <v>843</v>
      </c>
      <c r="VS434" s="16" t="s">
        <v>843</v>
      </c>
      <c r="VT434" s="16" t="s">
        <v>843</v>
      </c>
      <c r="VV434" s="16">
        <v>3200</v>
      </c>
      <c r="VX434" s="16" t="s">
        <v>6028</v>
      </c>
      <c r="VY434" s="16" t="s">
        <v>844</v>
      </c>
      <c r="VZ434" s="16" t="s">
        <v>843</v>
      </c>
      <c r="WA434" s="16" t="s">
        <v>843</v>
      </c>
      <c r="WB434" s="16" t="s">
        <v>843</v>
      </c>
      <c r="WC434" s="16" t="s">
        <v>843</v>
      </c>
      <c r="WD434" s="16" t="s">
        <v>843</v>
      </c>
      <c r="WE434" s="16" t="s">
        <v>843</v>
      </c>
      <c r="WF434" s="16" t="s">
        <v>843</v>
      </c>
      <c r="WH434" s="16">
        <v>1625</v>
      </c>
      <c r="WO434" s="16" t="s">
        <v>6926</v>
      </c>
      <c r="YN434" s="16" t="s">
        <v>7040</v>
      </c>
      <c r="YP434" s="16" t="s">
        <v>7978</v>
      </c>
      <c r="YR434" s="16" t="s">
        <v>10954</v>
      </c>
      <c r="YS434" s="16" t="s">
        <v>10955</v>
      </c>
      <c r="YT434" s="16" t="s">
        <v>8694</v>
      </c>
      <c r="YU434" s="16" t="s">
        <v>10956</v>
      </c>
      <c r="YV434" s="16" t="s">
        <v>8696</v>
      </c>
      <c r="YW434" s="16" t="s">
        <v>844</v>
      </c>
      <c r="YX434" s="16" t="s">
        <v>8696</v>
      </c>
      <c r="YY434" s="16" t="s">
        <v>9955</v>
      </c>
      <c r="YZ434" s="16" t="s">
        <v>843</v>
      </c>
      <c r="ZB434" s="16">
        <v>4566.67</v>
      </c>
      <c r="ZC434" s="16" t="s">
        <v>8780</v>
      </c>
      <c r="ZD434" s="16" t="s">
        <v>843</v>
      </c>
      <c r="ZE434" s="16" t="s">
        <v>10957</v>
      </c>
      <c r="ZF434" s="16" t="s">
        <v>8740</v>
      </c>
      <c r="ZG434" s="16" t="s">
        <v>8699</v>
      </c>
      <c r="ZH434" s="16" t="s">
        <v>8700</v>
      </c>
      <c r="ZI434" s="16" t="s">
        <v>8778</v>
      </c>
      <c r="ZK434" s="16" t="s">
        <v>843</v>
      </c>
      <c r="ZL434" s="16" t="s">
        <v>8865</v>
      </c>
      <c r="ZM434" s="16" t="s">
        <v>843</v>
      </c>
      <c r="ZN434" s="16" t="s">
        <v>8815</v>
      </c>
      <c r="ZO434" s="16" t="s">
        <v>487</v>
      </c>
      <c r="ZP434" s="16" t="s">
        <v>487</v>
      </c>
      <c r="ZQ434" s="16" t="s">
        <v>486</v>
      </c>
      <c r="ZR434" s="16" t="s">
        <v>486</v>
      </c>
      <c r="ZS434" s="16" t="s">
        <v>844</v>
      </c>
      <c r="ZT434" s="16" t="s">
        <v>8705</v>
      </c>
      <c r="ZU434" s="16" t="s">
        <v>8706</v>
      </c>
      <c r="ZV434" s="16" t="s">
        <v>487</v>
      </c>
      <c r="ZW434" s="16" t="s">
        <v>843</v>
      </c>
      <c r="ZX434" s="16" t="s">
        <v>843</v>
      </c>
      <c r="ZY434" s="16" t="s">
        <v>843</v>
      </c>
      <c r="ZZ434" s="16" t="s">
        <v>844</v>
      </c>
      <c r="AAA434" s="16" t="s">
        <v>844</v>
      </c>
      <c r="AAB434" s="16" t="s">
        <v>843</v>
      </c>
      <c r="AAC434" s="16">
        <v>0</v>
      </c>
      <c r="AAD434" s="16" t="s">
        <v>843</v>
      </c>
      <c r="AAE434" s="16" t="s">
        <v>844</v>
      </c>
      <c r="AAF434" s="16" t="s">
        <v>843</v>
      </c>
      <c r="AAG434" s="16" t="s">
        <v>843</v>
      </c>
      <c r="AAH434" s="16" t="s">
        <v>843</v>
      </c>
      <c r="AAI434" s="16" t="s">
        <v>843</v>
      </c>
      <c r="AAJ434" s="16" t="s">
        <v>606</v>
      </c>
      <c r="AAK434" s="16" t="s">
        <v>645</v>
      </c>
      <c r="AAL434" s="16" t="s">
        <v>905</v>
      </c>
      <c r="AAM434" s="16" t="s">
        <v>663</v>
      </c>
      <c r="AAN434" s="16" t="s">
        <v>8707</v>
      </c>
      <c r="AAO434" s="16" t="s">
        <v>1019</v>
      </c>
      <c r="AAP434" s="16" t="s">
        <v>8708</v>
      </c>
      <c r="AAQ434" s="16" t="s">
        <v>8919</v>
      </c>
      <c r="AAS434" s="16">
        <v>3127.35</v>
      </c>
      <c r="AAT434" s="16" t="s">
        <v>782</v>
      </c>
      <c r="AAU434" s="16" t="s">
        <v>1068</v>
      </c>
      <c r="AAV434" s="16" t="s">
        <v>782</v>
      </c>
      <c r="AAW434" s="16" t="s">
        <v>782</v>
      </c>
      <c r="AAX434" s="16" t="s">
        <v>844</v>
      </c>
      <c r="AAY434" s="16" t="s">
        <v>8727</v>
      </c>
      <c r="AAZ434" s="16" t="s">
        <v>782</v>
      </c>
      <c r="ABA434" s="16" t="s">
        <v>783</v>
      </c>
      <c r="ABB434" s="16" t="s">
        <v>783</v>
      </c>
      <c r="ABC434" s="16" t="s">
        <v>783</v>
      </c>
      <c r="ABD434" s="16" t="s">
        <v>782</v>
      </c>
      <c r="ABE434" s="16" t="s">
        <v>783</v>
      </c>
      <c r="ABF434" s="16" t="s">
        <v>782</v>
      </c>
      <c r="ABG434" s="16" t="s">
        <v>783</v>
      </c>
      <c r="ABH434" s="16" t="s">
        <v>783</v>
      </c>
      <c r="ABI434" s="16" t="s">
        <v>782</v>
      </c>
      <c r="ABJ434" s="16" t="s">
        <v>782</v>
      </c>
      <c r="ABK434" s="16" t="s">
        <v>782</v>
      </c>
      <c r="ABL434" s="16" t="s">
        <v>8728</v>
      </c>
      <c r="ABM434" s="16" t="s">
        <v>843</v>
      </c>
      <c r="ABN434" s="16" t="s">
        <v>1033</v>
      </c>
      <c r="ABP434" s="16" t="s">
        <v>972</v>
      </c>
      <c r="ABQ434" s="16" t="s">
        <v>4297</v>
      </c>
      <c r="ABR434" s="16" t="s">
        <v>474</v>
      </c>
      <c r="ABS434" s="16" t="s">
        <v>457</v>
      </c>
      <c r="ABT434" s="16" t="s">
        <v>844</v>
      </c>
      <c r="ABU434" s="16" t="s">
        <v>844</v>
      </c>
      <c r="ABV434" s="16" t="s">
        <v>486</v>
      </c>
      <c r="ABW434" s="16" t="s">
        <v>487</v>
      </c>
      <c r="ABX434" s="16" t="s">
        <v>893</v>
      </c>
      <c r="ABY434" s="16" t="s">
        <v>486</v>
      </c>
      <c r="ABZ434" s="16" t="s">
        <v>486</v>
      </c>
      <c r="ACA434" s="16" t="s">
        <v>761</v>
      </c>
      <c r="ACB434" s="16" t="s">
        <v>774</v>
      </c>
      <c r="ACC434" s="16" t="s">
        <v>737</v>
      </c>
      <c r="ACD434" s="16" t="s">
        <v>486</v>
      </c>
      <c r="ACE434" s="16" t="s">
        <v>486</v>
      </c>
      <c r="ACG434" s="16" t="s">
        <v>1014</v>
      </c>
      <c r="ACH434" s="16" t="s">
        <v>1009</v>
      </c>
      <c r="ACI434" s="16" t="s">
        <v>462</v>
      </c>
      <c r="ACJ434" s="16">
        <v>1.1910000000000001</v>
      </c>
      <c r="ACK434" s="16" t="s">
        <v>478</v>
      </c>
      <c r="ACL434" s="16" t="s">
        <v>740</v>
      </c>
      <c r="ACM434" s="16" t="s">
        <v>1193</v>
      </c>
      <c r="ACN434" s="16" t="s">
        <v>1169</v>
      </c>
      <c r="ACO434" s="16" t="s">
        <v>1856</v>
      </c>
      <c r="ACP434" s="16">
        <v>1625</v>
      </c>
      <c r="ACQ434" s="16" t="s">
        <v>1201</v>
      </c>
      <c r="ACR434" s="16" t="s">
        <v>1644</v>
      </c>
      <c r="ACS434" s="16" t="s">
        <v>686</v>
      </c>
      <c r="ACT434" s="16" t="s">
        <v>1522</v>
      </c>
      <c r="ACU434" s="16" t="s">
        <v>833</v>
      </c>
      <c r="ACV434" s="16" t="s">
        <v>8711</v>
      </c>
      <c r="ACW434" s="16" t="s">
        <v>878</v>
      </c>
      <c r="ACX434" s="16" t="s">
        <v>1916</v>
      </c>
      <c r="ACY434" s="16" t="s">
        <v>1949</v>
      </c>
      <c r="ACZ434" s="16">
        <v>1</v>
      </c>
      <c r="ADA434" s="16">
        <v>1</v>
      </c>
      <c r="ADB434" s="16">
        <v>1</v>
      </c>
      <c r="ADC434" s="16">
        <v>1</v>
      </c>
      <c r="ADD434" s="16">
        <v>1</v>
      </c>
      <c r="ADE434" s="16" t="s">
        <v>8712</v>
      </c>
      <c r="ADF434" s="16">
        <v>0</v>
      </c>
      <c r="ADG434" s="16" t="s">
        <v>486</v>
      </c>
      <c r="ADH434" s="16">
        <v>1</v>
      </c>
      <c r="ADI434" s="16" t="s">
        <v>486</v>
      </c>
      <c r="ADJ434" s="16" t="s">
        <v>1743</v>
      </c>
      <c r="ADK434" s="16" t="s">
        <v>13194</v>
      </c>
      <c r="ADL434" s="16" t="s">
        <v>1764</v>
      </c>
      <c r="ADM434" s="16" t="s">
        <v>13195</v>
      </c>
      <c r="ADN434" s="16" t="s">
        <v>13196</v>
      </c>
      <c r="ADO434" s="16" t="s">
        <v>13197</v>
      </c>
      <c r="ADP434" s="16" t="s">
        <v>13196</v>
      </c>
      <c r="ADQ434" s="16" t="s">
        <v>1743</v>
      </c>
      <c r="ADR434" s="16" t="s">
        <v>13194</v>
      </c>
      <c r="ADU434" s="16" t="s">
        <v>8817</v>
      </c>
      <c r="ADW434" s="16" t="s">
        <v>13199</v>
      </c>
      <c r="ADY434" s="16" t="s">
        <v>1062</v>
      </c>
      <c r="AEA434" s="16">
        <v>4566.6666666666697</v>
      </c>
      <c r="AEC434" s="16" t="s">
        <v>1058</v>
      </c>
      <c r="AED434" s="16">
        <v>3127.35</v>
      </c>
      <c r="AEE434" s="16" t="s">
        <v>952</v>
      </c>
      <c r="AEG434" s="16">
        <v>4825</v>
      </c>
      <c r="AEI434" s="16">
        <v>1800</v>
      </c>
      <c r="AEK434" s="16">
        <v>950</v>
      </c>
      <c r="AEL434" s="16">
        <v>1000</v>
      </c>
      <c r="AEM434" s="16">
        <v>1600</v>
      </c>
      <c r="AEN434" s="16">
        <v>200</v>
      </c>
      <c r="AEO434" s="16">
        <v>50</v>
      </c>
      <c r="AEP434" s="16">
        <v>300</v>
      </c>
    </row>
    <row r="435" spans="1:822" x14ac:dyDescent="0.25">
      <c r="A435" s="30">
        <v>45838</v>
      </c>
      <c r="B435" s="16" t="s">
        <v>10958</v>
      </c>
      <c r="C435" s="16" t="s">
        <v>867</v>
      </c>
      <c r="D435" s="16" t="s">
        <v>867</v>
      </c>
      <c r="E435" s="16">
        <v>20</v>
      </c>
      <c r="F435" s="16" t="s">
        <v>8153</v>
      </c>
      <c r="G435" s="16" t="s">
        <v>4113</v>
      </c>
      <c r="I435" s="16" t="s">
        <v>4148</v>
      </c>
      <c r="Z435" s="16" t="s">
        <v>992</v>
      </c>
      <c r="AA435" s="16" t="s">
        <v>470</v>
      </c>
      <c r="AB435" s="16">
        <v>2</v>
      </c>
      <c r="AC435" s="16" t="s">
        <v>844</v>
      </c>
      <c r="AD435" s="16" t="s">
        <v>843</v>
      </c>
      <c r="AE435" s="16" t="s">
        <v>843</v>
      </c>
      <c r="AF435" s="16" t="s">
        <v>844</v>
      </c>
      <c r="AG435" s="16" t="s">
        <v>844</v>
      </c>
      <c r="AH435" s="16" t="s">
        <v>844</v>
      </c>
      <c r="AI435" s="16" t="s">
        <v>844</v>
      </c>
      <c r="AJ435" s="16" t="s">
        <v>843</v>
      </c>
      <c r="AK435" s="16" t="s">
        <v>843</v>
      </c>
      <c r="AM435" s="16" t="s">
        <v>737</v>
      </c>
      <c r="AN435" s="16" t="s">
        <v>761</v>
      </c>
      <c r="AP435" s="16" t="s">
        <v>768</v>
      </c>
      <c r="AR435" s="16" t="s">
        <v>6907</v>
      </c>
      <c r="BB435" s="16">
        <v>1</v>
      </c>
      <c r="BC435" s="16" t="s">
        <v>7878</v>
      </c>
      <c r="BE435" s="16" t="s">
        <v>5098</v>
      </c>
      <c r="BV435" s="16" t="s">
        <v>4433</v>
      </c>
      <c r="BW435" s="16" t="s">
        <v>844</v>
      </c>
      <c r="BX435" s="16" t="s">
        <v>843</v>
      </c>
      <c r="BY435" s="16" t="s">
        <v>843</v>
      </c>
      <c r="BZ435" s="16" t="s">
        <v>843</v>
      </c>
      <c r="CA435" s="16" t="s">
        <v>843</v>
      </c>
      <c r="CB435" s="16" t="s">
        <v>843</v>
      </c>
      <c r="CC435" s="16" t="s">
        <v>843</v>
      </c>
      <c r="CD435" s="16" t="s">
        <v>843</v>
      </c>
      <c r="CE435" s="16" t="s">
        <v>843</v>
      </c>
      <c r="CF435" s="16" t="s">
        <v>843</v>
      </c>
      <c r="CG435" s="16" t="s">
        <v>843</v>
      </c>
      <c r="CH435" s="16" t="s">
        <v>843</v>
      </c>
      <c r="CI435" s="16" t="s">
        <v>843</v>
      </c>
      <c r="CJ435" s="16" t="s">
        <v>843</v>
      </c>
      <c r="CK435" s="16" t="s">
        <v>843</v>
      </c>
      <c r="CP435" s="16" t="s">
        <v>865</v>
      </c>
      <c r="DX435" s="16" t="s">
        <v>867</v>
      </c>
      <c r="DY435" s="16" t="s">
        <v>867</v>
      </c>
      <c r="GC435" s="16" t="s">
        <v>5330</v>
      </c>
      <c r="GF435" s="16" t="s">
        <v>867</v>
      </c>
      <c r="GG435" s="16" t="s">
        <v>867</v>
      </c>
      <c r="GV435" s="16" t="s">
        <v>5443</v>
      </c>
      <c r="GW435" s="16" t="s">
        <v>843</v>
      </c>
      <c r="GX435" s="16" t="s">
        <v>844</v>
      </c>
      <c r="GY435" s="16" t="s">
        <v>843</v>
      </c>
      <c r="GZ435" s="16" t="s">
        <v>843</v>
      </c>
      <c r="HA435" s="16" t="s">
        <v>843</v>
      </c>
      <c r="HB435" s="16" t="s">
        <v>843</v>
      </c>
      <c r="HC435" s="16" t="s">
        <v>843</v>
      </c>
      <c r="HD435" s="16" t="s">
        <v>843</v>
      </c>
      <c r="HE435" s="16" t="s">
        <v>843</v>
      </c>
      <c r="HF435" s="16" t="s">
        <v>843</v>
      </c>
      <c r="HH435" s="16" t="s">
        <v>5456</v>
      </c>
      <c r="HK435" s="16" t="s">
        <v>865</v>
      </c>
      <c r="HM435" s="16" t="s">
        <v>865</v>
      </c>
      <c r="HZ435" s="16" t="s">
        <v>7944</v>
      </c>
      <c r="KE435" s="16" t="s">
        <v>5585</v>
      </c>
      <c r="KG435" s="16" t="s">
        <v>7018</v>
      </c>
      <c r="KH435" s="16" t="s">
        <v>7033</v>
      </c>
      <c r="KI435" s="16" t="s">
        <v>865</v>
      </c>
      <c r="LG435" s="16" t="s">
        <v>867</v>
      </c>
      <c r="LH435" s="16" t="s">
        <v>865</v>
      </c>
      <c r="LI435" s="16" t="s">
        <v>867</v>
      </c>
      <c r="LJ435" s="16" t="s">
        <v>867</v>
      </c>
      <c r="LK435" s="16" t="s">
        <v>865</v>
      </c>
      <c r="LL435" s="16" t="s">
        <v>5690</v>
      </c>
      <c r="LM435" s="16" t="s">
        <v>843</v>
      </c>
      <c r="LN435" s="16" t="s">
        <v>843</v>
      </c>
      <c r="LO435" s="16" t="s">
        <v>843</v>
      </c>
      <c r="LP435" s="16" t="s">
        <v>843</v>
      </c>
      <c r="LQ435" s="16" t="s">
        <v>843</v>
      </c>
      <c r="LR435" s="16" t="s">
        <v>843</v>
      </c>
      <c r="LS435" s="16" t="s">
        <v>843</v>
      </c>
      <c r="LT435" s="16" t="s">
        <v>843</v>
      </c>
      <c r="LU435" s="16" t="s">
        <v>843</v>
      </c>
      <c r="LV435" s="16" t="s">
        <v>843</v>
      </c>
      <c r="LW435" s="16" t="s">
        <v>843</v>
      </c>
      <c r="LX435" s="16" t="s">
        <v>844</v>
      </c>
      <c r="LY435" s="16" t="s">
        <v>843</v>
      </c>
      <c r="LZ435" s="16" t="s">
        <v>843</v>
      </c>
      <c r="MA435" s="16" t="s">
        <v>843</v>
      </c>
      <c r="MC435" s="16" t="s">
        <v>5694</v>
      </c>
      <c r="MD435" s="16" t="s">
        <v>844</v>
      </c>
      <c r="ME435" s="16" t="s">
        <v>843</v>
      </c>
      <c r="MF435" s="16" t="s">
        <v>843</v>
      </c>
      <c r="MG435" s="16" t="s">
        <v>843</v>
      </c>
      <c r="MH435" s="16" t="s">
        <v>843</v>
      </c>
      <c r="MI435" s="16" t="s">
        <v>843</v>
      </c>
      <c r="MJ435" s="16" t="s">
        <v>843</v>
      </c>
      <c r="MK435" s="16" t="s">
        <v>843</v>
      </c>
      <c r="ML435" s="16" t="s">
        <v>843</v>
      </c>
      <c r="MM435" s="16" t="s">
        <v>843</v>
      </c>
      <c r="MN435" s="16" t="s">
        <v>843</v>
      </c>
      <c r="MO435" s="16" t="s">
        <v>843</v>
      </c>
      <c r="MP435" s="16" t="s">
        <v>843</v>
      </c>
      <c r="MQ435" s="16" t="s">
        <v>843</v>
      </c>
      <c r="MR435" s="16" t="s">
        <v>843</v>
      </c>
      <c r="MS435" s="16" t="s">
        <v>843</v>
      </c>
      <c r="MT435" s="16" t="s">
        <v>843</v>
      </c>
      <c r="MU435" s="16" t="s">
        <v>843</v>
      </c>
      <c r="MV435" s="16" t="s">
        <v>843</v>
      </c>
      <c r="MX435" s="16" t="s">
        <v>5694</v>
      </c>
      <c r="MY435" s="16" t="s">
        <v>844</v>
      </c>
      <c r="MZ435" s="16" t="s">
        <v>843</v>
      </c>
      <c r="NA435" s="16" t="s">
        <v>843</v>
      </c>
      <c r="NB435" s="16" t="s">
        <v>843</v>
      </c>
      <c r="NC435" s="16" t="s">
        <v>843</v>
      </c>
      <c r="ND435" s="16" t="s">
        <v>843</v>
      </c>
      <c r="NE435" s="16" t="s">
        <v>843</v>
      </c>
      <c r="NF435" s="16" t="s">
        <v>843</v>
      </c>
      <c r="NG435" s="16" t="s">
        <v>843</v>
      </c>
      <c r="NH435" s="16" t="s">
        <v>843</v>
      </c>
      <c r="NI435" s="16" t="s">
        <v>843</v>
      </c>
      <c r="NJ435" s="16" t="s">
        <v>843</v>
      </c>
      <c r="NK435" s="16" t="s">
        <v>843</v>
      </c>
      <c r="NL435" s="16" t="s">
        <v>843</v>
      </c>
      <c r="NM435" s="16" t="s">
        <v>843</v>
      </c>
      <c r="NN435" s="16" t="s">
        <v>843</v>
      </c>
      <c r="NO435" s="16" t="s">
        <v>843</v>
      </c>
      <c r="NP435" s="16" t="s">
        <v>843</v>
      </c>
      <c r="NQ435" s="16" t="s">
        <v>843</v>
      </c>
      <c r="PC435" s="16" t="s">
        <v>865</v>
      </c>
      <c r="PD435" s="16" t="s">
        <v>865</v>
      </c>
      <c r="PY435" s="16" t="s">
        <v>867</v>
      </c>
      <c r="PZ435" s="16">
        <v>1</v>
      </c>
      <c r="QP435" s="16" t="s">
        <v>867</v>
      </c>
      <c r="QR435" s="16" t="s">
        <v>867</v>
      </c>
      <c r="QT435" s="16" t="s">
        <v>867</v>
      </c>
      <c r="QV435" s="16" t="s">
        <v>865</v>
      </c>
      <c r="QX435" s="16" t="s">
        <v>867</v>
      </c>
      <c r="RD435" s="16" t="s">
        <v>865</v>
      </c>
      <c r="RF435" s="16" t="s">
        <v>865</v>
      </c>
      <c r="RH435" s="16" t="s">
        <v>865</v>
      </c>
      <c r="RJ435" s="16" t="s">
        <v>865</v>
      </c>
      <c r="RN435" s="16" t="s">
        <v>7720</v>
      </c>
      <c r="RP435" s="16" t="s">
        <v>867</v>
      </c>
      <c r="RR435" s="16" t="s">
        <v>867</v>
      </c>
      <c r="RT435" s="16" t="s">
        <v>867</v>
      </c>
      <c r="RV435" s="16" t="s">
        <v>867</v>
      </c>
      <c r="RX435" s="16" t="s">
        <v>7724</v>
      </c>
      <c r="RZ435" s="16" t="s">
        <v>867</v>
      </c>
      <c r="SQ435" s="16" t="s">
        <v>865</v>
      </c>
      <c r="SS435" s="16" t="s">
        <v>7293</v>
      </c>
      <c r="ST435" s="16" t="s">
        <v>7761</v>
      </c>
      <c r="TN435" s="16">
        <v>5000</v>
      </c>
      <c r="TO435" s="16">
        <v>4000</v>
      </c>
      <c r="TP435" s="16">
        <v>800</v>
      </c>
      <c r="TQ435" s="16">
        <v>0</v>
      </c>
      <c r="TR435" s="16">
        <v>600</v>
      </c>
      <c r="TS435" s="16">
        <v>500</v>
      </c>
      <c r="TT435" s="16">
        <v>0</v>
      </c>
      <c r="TU435" s="16">
        <v>700</v>
      </c>
      <c r="TV435" s="16">
        <v>0</v>
      </c>
      <c r="TW435" s="16">
        <v>0</v>
      </c>
      <c r="TX435" s="16">
        <v>0</v>
      </c>
      <c r="TZ435" s="16" t="s">
        <v>7367</v>
      </c>
      <c r="UA435" s="16" t="s">
        <v>8950</v>
      </c>
      <c r="UB435" s="16">
        <v>0</v>
      </c>
      <c r="UC435" s="16" t="s">
        <v>844</v>
      </c>
      <c r="UD435" s="16" t="s">
        <v>843</v>
      </c>
      <c r="UE435" s="16" t="s">
        <v>843</v>
      </c>
      <c r="UF435" s="16" t="s">
        <v>844</v>
      </c>
      <c r="UG435" s="16" t="s">
        <v>843</v>
      </c>
      <c r="UH435" s="16" t="s">
        <v>843</v>
      </c>
      <c r="UL435" s="16">
        <v>12000</v>
      </c>
      <c r="VX435" s="16" t="s">
        <v>6028</v>
      </c>
      <c r="VY435" s="16" t="s">
        <v>844</v>
      </c>
      <c r="VZ435" s="16" t="s">
        <v>843</v>
      </c>
      <c r="WA435" s="16" t="s">
        <v>843</v>
      </c>
      <c r="WB435" s="16" t="s">
        <v>843</v>
      </c>
      <c r="WC435" s="16" t="s">
        <v>843</v>
      </c>
      <c r="WD435" s="16" t="s">
        <v>843</v>
      </c>
      <c r="WE435" s="16" t="s">
        <v>843</v>
      </c>
      <c r="WF435" s="16" t="s">
        <v>843</v>
      </c>
      <c r="WH435" s="16">
        <v>1625</v>
      </c>
      <c r="WO435" s="16" t="s">
        <v>6920</v>
      </c>
      <c r="XD435" s="16" t="s">
        <v>10238</v>
      </c>
      <c r="XE435" s="16" t="s">
        <v>843</v>
      </c>
      <c r="XF435" s="16" t="s">
        <v>843</v>
      </c>
      <c r="XG435" s="16" t="s">
        <v>844</v>
      </c>
      <c r="XH435" s="16" t="s">
        <v>843</v>
      </c>
      <c r="XI435" s="16" t="s">
        <v>843</v>
      </c>
      <c r="XJ435" s="16" t="s">
        <v>843</v>
      </c>
      <c r="XK435" s="16" t="s">
        <v>843</v>
      </c>
      <c r="XL435" s="16" t="s">
        <v>844</v>
      </c>
      <c r="XM435" s="16" t="s">
        <v>843</v>
      </c>
      <c r="XN435" s="16" t="s">
        <v>843</v>
      </c>
      <c r="XO435" s="16" t="s">
        <v>844</v>
      </c>
      <c r="XP435" s="16" t="s">
        <v>843</v>
      </c>
      <c r="XQ435" s="16" t="s">
        <v>843</v>
      </c>
      <c r="YF435" s="16" t="s">
        <v>865</v>
      </c>
      <c r="YN435" s="16" t="s">
        <v>7040</v>
      </c>
      <c r="YP435" s="16" t="s">
        <v>7987</v>
      </c>
      <c r="YR435" s="16" t="s">
        <v>10959</v>
      </c>
      <c r="YS435" s="16" t="s">
        <v>10960</v>
      </c>
      <c r="YT435" s="16" t="s">
        <v>8694</v>
      </c>
      <c r="YU435" s="16" t="s">
        <v>10961</v>
      </c>
      <c r="YV435" s="16" t="s">
        <v>8696</v>
      </c>
      <c r="YW435" s="16" t="s">
        <v>844</v>
      </c>
      <c r="YX435" s="16" t="s">
        <v>8696</v>
      </c>
      <c r="YY435" s="16" t="s">
        <v>843</v>
      </c>
      <c r="YZ435" s="16" t="s">
        <v>843</v>
      </c>
      <c r="ZA435" s="16" t="s">
        <v>843</v>
      </c>
      <c r="ZB435" s="16">
        <v>11600</v>
      </c>
      <c r="ZC435" s="16" t="s">
        <v>9119</v>
      </c>
      <c r="ZD435" s="16" t="s">
        <v>9075</v>
      </c>
      <c r="ZE435" s="16" t="s">
        <v>843</v>
      </c>
      <c r="ZF435" s="16" t="s">
        <v>843</v>
      </c>
      <c r="ZG435" s="16" t="s">
        <v>8723</v>
      </c>
      <c r="ZH435" s="16" t="s">
        <v>8699</v>
      </c>
      <c r="ZI435" s="16" t="s">
        <v>8865</v>
      </c>
      <c r="ZJ435" s="16" t="s">
        <v>843</v>
      </c>
      <c r="ZK435" s="16" t="s">
        <v>843</v>
      </c>
      <c r="ZL435" s="16" t="s">
        <v>8739</v>
      </c>
      <c r="ZM435" s="16" t="s">
        <v>843</v>
      </c>
      <c r="ZN435" s="16" t="s">
        <v>8703</v>
      </c>
      <c r="ZO435" s="16" t="s">
        <v>487</v>
      </c>
      <c r="ZP435" s="16" t="s">
        <v>487</v>
      </c>
      <c r="ZQ435" s="16" t="s">
        <v>486</v>
      </c>
      <c r="ZR435" s="16" t="s">
        <v>486</v>
      </c>
      <c r="ZS435" s="16" t="s">
        <v>1056</v>
      </c>
      <c r="ZT435" s="16" t="s">
        <v>8705</v>
      </c>
      <c r="ZU435" s="16" t="s">
        <v>8706</v>
      </c>
      <c r="ZV435" s="16" t="s">
        <v>487</v>
      </c>
      <c r="ZW435" s="16" t="s">
        <v>843</v>
      </c>
      <c r="ZX435" s="16" t="s">
        <v>1056</v>
      </c>
      <c r="ZY435" s="16" t="s">
        <v>844</v>
      </c>
      <c r="ZZ435" s="16" t="s">
        <v>844</v>
      </c>
      <c r="AAA435" s="16" t="s">
        <v>843</v>
      </c>
      <c r="AAB435" s="16" t="s">
        <v>843</v>
      </c>
      <c r="AAC435" s="16">
        <v>1</v>
      </c>
      <c r="AAD435" s="16" t="s">
        <v>844</v>
      </c>
      <c r="AAE435" s="16" t="s">
        <v>844</v>
      </c>
      <c r="AAF435" s="16" t="s">
        <v>843</v>
      </c>
      <c r="AAG435" s="16" t="s">
        <v>843</v>
      </c>
      <c r="AAH435" s="16" t="s">
        <v>843</v>
      </c>
      <c r="AAI435" s="16" t="s">
        <v>843</v>
      </c>
      <c r="AAJ435" s="16" t="s">
        <v>600</v>
      </c>
      <c r="AAK435" s="16" t="s">
        <v>655</v>
      </c>
      <c r="AAL435" s="16" t="s">
        <v>905</v>
      </c>
      <c r="AAM435" s="16" t="s">
        <v>663</v>
      </c>
      <c r="AAN435" s="16" t="s">
        <v>8707</v>
      </c>
      <c r="AAO435" s="16" t="s">
        <v>1018</v>
      </c>
      <c r="AAP435" s="16" t="s">
        <v>8708</v>
      </c>
      <c r="AAS435" s="16">
        <v>13625</v>
      </c>
      <c r="AAT435" s="16" t="s">
        <v>782</v>
      </c>
      <c r="AAU435" s="16" t="s">
        <v>782</v>
      </c>
      <c r="AAV435" s="16" t="s">
        <v>782</v>
      </c>
      <c r="AAW435" s="16" t="s">
        <v>782</v>
      </c>
      <c r="AAX435" s="16" t="s">
        <v>843</v>
      </c>
      <c r="AAY435" s="16" t="s">
        <v>8710</v>
      </c>
      <c r="AAZ435" s="16" t="s">
        <v>782</v>
      </c>
      <c r="ABA435" s="16" t="s">
        <v>782</v>
      </c>
      <c r="ABB435" s="16" t="s">
        <v>782</v>
      </c>
      <c r="ABC435" s="16" t="s">
        <v>782</v>
      </c>
      <c r="ABD435" s="16" t="s">
        <v>783</v>
      </c>
      <c r="ABE435" s="16" t="s">
        <v>783</v>
      </c>
      <c r="ABF435" s="16" t="s">
        <v>782</v>
      </c>
      <c r="ABG435" s="16" t="s">
        <v>782</v>
      </c>
      <c r="ABH435" s="16" t="s">
        <v>782</v>
      </c>
      <c r="ABI435" s="16" t="s">
        <v>782</v>
      </c>
      <c r="ABJ435" s="16" t="s">
        <v>782</v>
      </c>
      <c r="ABK435" s="16" t="s">
        <v>782</v>
      </c>
      <c r="ABL435" s="16" t="s">
        <v>1056</v>
      </c>
      <c r="ABM435" s="16" t="s">
        <v>843</v>
      </c>
      <c r="ABN435" s="16" t="s">
        <v>1034</v>
      </c>
      <c r="ABO435" s="16" t="s">
        <v>486</v>
      </c>
      <c r="ABP435" s="16" t="s">
        <v>972</v>
      </c>
      <c r="ABQ435" s="16" t="s">
        <v>4321</v>
      </c>
      <c r="ABR435" s="16" t="s">
        <v>470</v>
      </c>
      <c r="ABS435" s="16" t="s">
        <v>445</v>
      </c>
      <c r="ABT435" s="16" t="s">
        <v>1056</v>
      </c>
      <c r="ABU435" s="16" t="s">
        <v>1056</v>
      </c>
      <c r="ABV435" s="16" t="s">
        <v>487</v>
      </c>
      <c r="ABW435" s="16" t="s">
        <v>487</v>
      </c>
      <c r="ABX435" s="16" t="s">
        <v>894</v>
      </c>
      <c r="ABY435" s="16" t="s">
        <v>486</v>
      </c>
      <c r="ABZ435" s="16" t="s">
        <v>486</v>
      </c>
      <c r="ACA435" s="16" t="s">
        <v>761</v>
      </c>
      <c r="ACB435" s="16" t="s">
        <v>768</v>
      </c>
      <c r="ACC435" s="16" t="s">
        <v>737</v>
      </c>
      <c r="ACD435" s="16" t="s">
        <v>486</v>
      </c>
      <c r="ACE435" s="16" t="s">
        <v>487</v>
      </c>
      <c r="ACG435" s="16" t="s">
        <v>1014</v>
      </c>
      <c r="ACH435" s="16" t="s">
        <v>1009</v>
      </c>
      <c r="ACI435" s="16" t="s">
        <v>462</v>
      </c>
      <c r="ACJ435" s="16">
        <v>1.1910000000000001</v>
      </c>
      <c r="ACK435" s="16" t="s">
        <v>478</v>
      </c>
      <c r="ACL435" s="16" t="s">
        <v>738</v>
      </c>
      <c r="ACM435" s="16" t="s">
        <v>1188</v>
      </c>
      <c r="ACN435" s="16" t="s">
        <v>1169</v>
      </c>
      <c r="ACO435" s="16" t="s">
        <v>1856</v>
      </c>
      <c r="ACP435" s="16">
        <v>1625</v>
      </c>
      <c r="ACQ435" s="16" t="s">
        <v>1202</v>
      </c>
      <c r="ACR435" s="16" t="s">
        <v>1645</v>
      </c>
      <c r="ACS435" s="16" t="s">
        <v>676</v>
      </c>
      <c r="ACT435" s="16" t="s">
        <v>1522</v>
      </c>
      <c r="ACX435" s="16" t="s">
        <v>1914</v>
      </c>
      <c r="ACY435" s="16" t="s">
        <v>1947</v>
      </c>
      <c r="ACZ435" s="16">
        <v>1</v>
      </c>
      <c r="ADA435" s="16">
        <v>0</v>
      </c>
      <c r="ADB435" s="16">
        <v>1</v>
      </c>
      <c r="ADC435" s="16">
        <v>1</v>
      </c>
      <c r="ADD435" s="16">
        <v>0</v>
      </c>
      <c r="ADE435" s="16" t="s">
        <v>8827</v>
      </c>
      <c r="ADF435" s="16">
        <v>0</v>
      </c>
      <c r="ADG435" s="16" t="s">
        <v>486</v>
      </c>
      <c r="ADH435" s="16">
        <v>1</v>
      </c>
      <c r="ADI435" s="16" t="s">
        <v>1553</v>
      </c>
      <c r="ADJ435" s="16" t="s">
        <v>1744</v>
      </c>
      <c r="ADK435" s="16" t="s">
        <v>1750</v>
      </c>
      <c r="ADL435" s="16" t="s">
        <v>1764</v>
      </c>
      <c r="ADM435" s="16" t="s">
        <v>13194</v>
      </c>
      <c r="ADN435" s="16" t="s">
        <v>1764</v>
      </c>
      <c r="ADO435" s="16" t="s">
        <v>1766</v>
      </c>
      <c r="ADP435" s="16" t="s">
        <v>1751</v>
      </c>
      <c r="ADQ435" s="16" t="s">
        <v>13194</v>
      </c>
      <c r="ADR435" s="16" t="s">
        <v>13194</v>
      </c>
      <c r="ADS435" s="16" t="s">
        <v>13194</v>
      </c>
      <c r="ADW435" s="16" t="s">
        <v>13199</v>
      </c>
      <c r="ADY435" s="16" t="s">
        <v>1063</v>
      </c>
      <c r="AEB435" s="16">
        <v>11600</v>
      </c>
      <c r="AEC435" s="16" t="s">
        <v>1059</v>
      </c>
      <c r="AED435" s="16">
        <v>6812.5</v>
      </c>
      <c r="AEE435" s="16" t="s">
        <v>952</v>
      </c>
      <c r="AEH435" s="16">
        <v>1625</v>
      </c>
      <c r="AEI435" s="16">
        <v>2500</v>
      </c>
      <c r="AEJ435" s="16">
        <v>2000</v>
      </c>
      <c r="AEK435" s="16">
        <v>400</v>
      </c>
      <c r="AEN435" s="16">
        <v>300</v>
      </c>
      <c r="AEO435" s="16">
        <v>250</v>
      </c>
      <c r="AEP435" s="16">
        <v>350</v>
      </c>
    </row>
    <row r="436" spans="1:822" x14ac:dyDescent="0.25">
      <c r="A436" s="30">
        <v>45838</v>
      </c>
      <c r="B436" s="16" t="s">
        <v>10962</v>
      </c>
      <c r="C436" s="16" t="s">
        <v>867</v>
      </c>
      <c r="D436" s="16" t="s">
        <v>867</v>
      </c>
      <c r="E436" s="16">
        <v>63</v>
      </c>
      <c r="F436" s="16" t="s">
        <v>8153</v>
      </c>
      <c r="G436" s="16" t="s">
        <v>4113</v>
      </c>
      <c r="I436" s="16" t="s">
        <v>4174</v>
      </c>
      <c r="Z436" s="16" t="s">
        <v>993</v>
      </c>
      <c r="AA436" s="16" t="s">
        <v>474</v>
      </c>
      <c r="AB436" s="16">
        <v>4</v>
      </c>
      <c r="AC436" s="16" t="s">
        <v>1056</v>
      </c>
      <c r="AD436" s="16" t="s">
        <v>1056</v>
      </c>
      <c r="AE436" s="16" t="s">
        <v>843</v>
      </c>
      <c r="AF436" s="16" t="s">
        <v>844</v>
      </c>
      <c r="AG436" s="16" t="s">
        <v>844</v>
      </c>
      <c r="AH436" s="16" t="s">
        <v>8732</v>
      </c>
      <c r="AI436" s="16" t="s">
        <v>844</v>
      </c>
      <c r="AJ436" s="16" t="s">
        <v>843</v>
      </c>
      <c r="AK436" s="16" t="s">
        <v>1056</v>
      </c>
      <c r="AM436" s="16" t="s">
        <v>737</v>
      </c>
      <c r="AN436" s="16" t="s">
        <v>759</v>
      </c>
      <c r="AP436" s="16" t="s">
        <v>774</v>
      </c>
      <c r="AR436" s="16" t="s">
        <v>6907</v>
      </c>
      <c r="BB436" s="16">
        <v>3</v>
      </c>
      <c r="BC436" s="16" t="s">
        <v>7878</v>
      </c>
      <c r="BE436" s="16" t="s">
        <v>5098</v>
      </c>
      <c r="BV436" s="16" t="s">
        <v>4433</v>
      </c>
      <c r="BW436" s="16" t="s">
        <v>844</v>
      </c>
      <c r="BX436" s="16" t="s">
        <v>843</v>
      </c>
      <c r="BY436" s="16" t="s">
        <v>843</v>
      </c>
      <c r="BZ436" s="16" t="s">
        <v>843</v>
      </c>
      <c r="CA436" s="16" t="s">
        <v>843</v>
      </c>
      <c r="CB436" s="16" t="s">
        <v>843</v>
      </c>
      <c r="CC436" s="16" t="s">
        <v>843</v>
      </c>
      <c r="CD436" s="16" t="s">
        <v>843</v>
      </c>
      <c r="CE436" s="16" t="s">
        <v>843</v>
      </c>
      <c r="CF436" s="16" t="s">
        <v>843</v>
      </c>
      <c r="CG436" s="16" t="s">
        <v>843</v>
      </c>
      <c r="CH436" s="16" t="s">
        <v>843</v>
      </c>
      <c r="CI436" s="16" t="s">
        <v>843</v>
      </c>
      <c r="CJ436" s="16" t="s">
        <v>843</v>
      </c>
      <c r="CK436" s="16" t="s">
        <v>843</v>
      </c>
      <c r="CP436" s="16" t="s">
        <v>867</v>
      </c>
      <c r="CQ436" s="16" t="s">
        <v>5191</v>
      </c>
      <c r="CR436" s="16" t="s">
        <v>844</v>
      </c>
      <c r="CS436" s="16" t="s">
        <v>843</v>
      </c>
      <c r="CT436" s="16" t="s">
        <v>843</v>
      </c>
      <c r="CU436" s="16" t="s">
        <v>843</v>
      </c>
      <c r="CV436" s="16" t="s">
        <v>843</v>
      </c>
      <c r="CW436" s="16" t="s">
        <v>843</v>
      </c>
      <c r="CX436" s="16" t="s">
        <v>843</v>
      </c>
      <c r="CY436" s="16" t="s">
        <v>843</v>
      </c>
      <c r="CZ436" s="16" t="s">
        <v>843</v>
      </c>
      <c r="DA436" s="16" t="s">
        <v>5184</v>
      </c>
      <c r="DX436" s="16" t="s">
        <v>867</v>
      </c>
      <c r="DY436" s="16" t="s">
        <v>867</v>
      </c>
      <c r="GC436" s="16" t="s">
        <v>5330</v>
      </c>
      <c r="GF436" s="16" t="s">
        <v>867</v>
      </c>
      <c r="GG436" s="16" t="s">
        <v>867</v>
      </c>
      <c r="GV436" s="16" t="s">
        <v>5449</v>
      </c>
      <c r="GW436" s="16" t="s">
        <v>843</v>
      </c>
      <c r="GX436" s="16" t="s">
        <v>843</v>
      </c>
      <c r="GY436" s="16" t="s">
        <v>843</v>
      </c>
      <c r="GZ436" s="16" t="s">
        <v>844</v>
      </c>
      <c r="HA436" s="16" t="s">
        <v>843</v>
      </c>
      <c r="HB436" s="16" t="s">
        <v>843</v>
      </c>
      <c r="HC436" s="16" t="s">
        <v>843</v>
      </c>
      <c r="HD436" s="16" t="s">
        <v>843</v>
      </c>
      <c r="HE436" s="16" t="s">
        <v>843</v>
      </c>
      <c r="HF436" s="16" t="s">
        <v>843</v>
      </c>
      <c r="HH436" s="16" t="s">
        <v>5456</v>
      </c>
      <c r="HK436" s="16" t="s">
        <v>865</v>
      </c>
      <c r="HM436" s="16" t="s">
        <v>865</v>
      </c>
      <c r="HZ436" s="16" t="s">
        <v>7944</v>
      </c>
      <c r="KE436" s="16" t="s">
        <v>5585</v>
      </c>
      <c r="KG436" s="16" t="s">
        <v>7015</v>
      </c>
      <c r="KH436" s="16" t="s">
        <v>7033</v>
      </c>
      <c r="KI436" s="16" t="s">
        <v>865</v>
      </c>
      <c r="LG436" s="16" t="s">
        <v>867</v>
      </c>
      <c r="LH436" s="16" t="s">
        <v>867</v>
      </c>
      <c r="LI436" s="16" t="s">
        <v>867</v>
      </c>
      <c r="LJ436" s="16" t="s">
        <v>867</v>
      </c>
      <c r="LK436" s="16" t="s">
        <v>867</v>
      </c>
      <c r="LL436" s="16" t="s">
        <v>5660</v>
      </c>
      <c r="LM436" s="16" t="s">
        <v>843</v>
      </c>
      <c r="LN436" s="16" t="s">
        <v>844</v>
      </c>
      <c r="LO436" s="16" t="s">
        <v>843</v>
      </c>
      <c r="LP436" s="16" t="s">
        <v>843</v>
      </c>
      <c r="LQ436" s="16" t="s">
        <v>843</v>
      </c>
      <c r="LR436" s="16" t="s">
        <v>843</v>
      </c>
      <c r="LS436" s="16" t="s">
        <v>843</v>
      </c>
      <c r="LT436" s="16" t="s">
        <v>843</v>
      </c>
      <c r="LU436" s="16" t="s">
        <v>843</v>
      </c>
      <c r="LV436" s="16" t="s">
        <v>843</v>
      </c>
      <c r="LW436" s="16" t="s">
        <v>843</v>
      </c>
      <c r="LX436" s="16" t="s">
        <v>843</v>
      </c>
      <c r="LY436" s="16" t="s">
        <v>843</v>
      </c>
      <c r="LZ436" s="16" t="s">
        <v>843</v>
      </c>
      <c r="MA436" s="16" t="s">
        <v>843</v>
      </c>
      <c r="MC436" s="16" t="s">
        <v>5694</v>
      </c>
      <c r="MD436" s="16" t="s">
        <v>844</v>
      </c>
      <c r="ME436" s="16" t="s">
        <v>843</v>
      </c>
      <c r="MF436" s="16" t="s">
        <v>843</v>
      </c>
      <c r="MG436" s="16" t="s">
        <v>843</v>
      </c>
      <c r="MH436" s="16" t="s">
        <v>843</v>
      </c>
      <c r="MI436" s="16" t="s">
        <v>843</v>
      </c>
      <c r="MJ436" s="16" t="s">
        <v>843</v>
      </c>
      <c r="MK436" s="16" t="s">
        <v>843</v>
      </c>
      <c r="ML436" s="16" t="s">
        <v>843</v>
      </c>
      <c r="MM436" s="16" t="s">
        <v>843</v>
      </c>
      <c r="MN436" s="16" t="s">
        <v>843</v>
      </c>
      <c r="MO436" s="16" t="s">
        <v>843</v>
      </c>
      <c r="MP436" s="16" t="s">
        <v>843</v>
      </c>
      <c r="MQ436" s="16" t="s">
        <v>843</v>
      </c>
      <c r="MR436" s="16" t="s">
        <v>843</v>
      </c>
      <c r="MS436" s="16" t="s">
        <v>843</v>
      </c>
      <c r="MT436" s="16" t="s">
        <v>843</v>
      </c>
      <c r="MU436" s="16" t="s">
        <v>843</v>
      </c>
      <c r="MV436" s="16" t="s">
        <v>843</v>
      </c>
      <c r="MX436" s="16" t="s">
        <v>5694</v>
      </c>
      <c r="MY436" s="16" t="s">
        <v>844</v>
      </c>
      <c r="MZ436" s="16" t="s">
        <v>843</v>
      </c>
      <c r="NA436" s="16" t="s">
        <v>843</v>
      </c>
      <c r="NB436" s="16" t="s">
        <v>843</v>
      </c>
      <c r="NC436" s="16" t="s">
        <v>843</v>
      </c>
      <c r="ND436" s="16" t="s">
        <v>843</v>
      </c>
      <c r="NE436" s="16" t="s">
        <v>843</v>
      </c>
      <c r="NF436" s="16" t="s">
        <v>843</v>
      </c>
      <c r="NG436" s="16" t="s">
        <v>843</v>
      </c>
      <c r="NH436" s="16" t="s">
        <v>843</v>
      </c>
      <c r="NI436" s="16" t="s">
        <v>843</v>
      </c>
      <c r="NJ436" s="16" t="s">
        <v>843</v>
      </c>
      <c r="NK436" s="16" t="s">
        <v>843</v>
      </c>
      <c r="NL436" s="16" t="s">
        <v>843</v>
      </c>
      <c r="NM436" s="16" t="s">
        <v>843</v>
      </c>
      <c r="NN436" s="16" t="s">
        <v>843</v>
      </c>
      <c r="NO436" s="16" t="s">
        <v>843</v>
      </c>
      <c r="NP436" s="16" t="s">
        <v>843</v>
      </c>
      <c r="NQ436" s="16" t="s">
        <v>843</v>
      </c>
      <c r="OK436" s="16" t="s">
        <v>5694</v>
      </c>
      <c r="OL436" s="16" t="s">
        <v>844</v>
      </c>
      <c r="OM436" s="16" t="s">
        <v>843</v>
      </c>
      <c r="ON436" s="16" t="s">
        <v>843</v>
      </c>
      <c r="OO436" s="16" t="s">
        <v>843</v>
      </c>
      <c r="OP436" s="16" t="s">
        <v>843</v>
      </c>
      <c r="OQ436" s="16" t="s">
        <v>843</v>
      </c>
      <c r="OR436" s="16" t="s">
        <v>843</v>
      </c>
      <c r="OS436" s="16" t="s">
        <v>843</v>
      </c>
      <c r="OT436" s="16" t="s">
        <v>843</v>
      </c>
      <c r="OU436" s="16" t="s">
        <v>843</v>
      </c>
      <c r="OV436" s="16" t="s">
        <v>843</v>
      </c>
      <c r="OW436" s="16" t="s">
        <v>843</v>
      </c>
      <c r="OX436" s="16" t="s">
        <v>843</v>
      </c>
      <c r="OY436" s="16" t="s">
        <v>843</v>
      </c>
      <c r="OZ436" s="16" t="s">
        <v>843</v>
      </c>
      <c r="PA436" s="16" t="s">
        <v>843</v>
      </c>
      <c r="PC436" s="16" t="s">
        <v>867</v>
      </c>
      <c r="PE436" s="16" t="s">
        <v>867</v>
      </c>
      <c r="PF436" s="16" t="s">
        <v>7959</v>
      </c>
      <c r="PG436" s="16" t="s">
        <v>844</v>
      </c>
      <c r="PH436" s="16" t="s">
        <v>843</v>
      </c>
      <c r="PI436" s="16" t="s">
        <v>843</v>
      </c>
      <c r="PJ436" s="16" t="s">
        <v>843</v>
      </c>
      <c r="PK436" s="16" t="s">
        <v>843</v>
      </c>
      <c r="PL436" s="16" t="s">
        <v>843</v>
      </c>
      <c r="PM436" s="16" t="s">
        <v>843</v>
      </c>
      <c r="PN436" s="16" t="s">
        <v>843</v>
      </c>
      <c r="PY436" s="16" t="s">
        <v>865</v>
      </c>
      <c r="QP436" s="16" t="s">
        <v>865</v>
      </c>
      <c r="QR436" s="16" t="s">
        <v>867</v>
      </c>
      <c r="QT436" s="16" t="s">
        <v>867</v>
      </c>
      <c r="QV436" s="16" t="s">
        <v>867</v>
      </c>
      <c r="QX436" s="16" t="s">
        <v>864</v>
      </c>
      <c r="QY436" s="16" t="s">
        <v>867</v>
      </c>
      <c r="RD436" s="16" t="s">
        <v>4216</v>
      </c>
      <c r="RF436" s="16" t="s">
        <v>865</v>
      </c>
      <c r="RH436" s="16" t="s">
        <v>865</v>
      </c>
      <c r="RJ436" s="16" t="s">
        <v>865</v>
      </c>
      <c r="RN436" s="16" t="s">
        <v>867</v>
      </c>
      <c r="RP436" s="16" t="s">
        <v>867</v>
      </c>
      <c r="RR436" s="16" t="s">
        <v>867</v>
      </c>
      <c r="RT436" s="16" t="s">
        <v>867</v>
      </c>
      <c r="RV436" s="16" t="s">
        <v>867</v>
      </c>
      <c r="RX436" s="16" t="s">
        <v>7720</v>
      </c>
      <c r="RZ436" s="16" t="s">
        <v>7720</v>
      </c>
      <c r="SQ436" s="16" t="s">
        <v>867</v>
      </c>
      <c r="SS436" s="16" t="s">
        <v>7293</v>
      </c>
      <c r="ST436" s="16" t="s">
        <v>7764</v>
      </c>
      <c r="TN436" s="16">
        <v>8000</v>
      </c>
      <c r="TO436" s="16">
        <v>0</v>
      </c>
      <c r="TP436" s="16">
        <v>2600</v>
      </c>
      <c r="TQ436" s="16">
        <v>200</v>
      </c>
      <c r="TR436" s="16">
        <v>300</v>
      </c>
      <c r="TS436" s="16">
        <v>500</v>
      </c>
      <c r="TT436" s="16">
        <v>0</v>
      </c>
      <c r="TU436" s="16">
        <v>1000</v>
      </c>
      <c r="TV436" s="16">
        <v>0</v>
      </c>
      <c r="TW436" s="16">
        <v>0</v>
      </c>
      <c r="TX436" s="16">
        <v>0</v>
      </c>
      <c r="TZ436" s="16" t="s">
        <v>7367</v>
      </c>
      <c r="UA436" s="16" t="s">
        <v>8950</v>
      </c>
      <c r="UB436" s="16">
        <v>0</v>
      </c>
      <c r="UC436" s="16" t="s">
        <v>844</v>
      </c>
      <c r="UD436" s="16" t="s">
        <v>843</v>
      </c>
      <c r="UE436" s="16" t="s">
        <v>843</v>
      </c>
      <c r="UF436" s="16" t="s">
        <v>844</v>
      </c>
      <c r="UG436" s="16" t="s">
        <v>843</v>
      </c>
      <c r="UH436" s="16" t="s">
        <v>843</v>
      </c>
      <c r="UL436" s="16">
        <v>16000</v>
      </c>
      <c r="VX436" s="16" t="s">
        <v>8809</v>
      </c>
      <c r="VY436" s="16" t="s">
        <v>844</v>
      </c>
      <c r="VZ436" s="16" t="s">
        <v>843</v>
      </c>
      <c r="WA436" s="16" t="s">
        <v>843</v>
      </c>
      <c r="WB436" s="16" t="s">
        <v>844</v>
      </c>
      <c r="WC436" s="16" t="s">
        <v>843</v>
      </c>
      <c r="WD436" s="16" t="s">
        <v>843</v>
      </c>
      <c r="WE436" s="16" t="s">
        <v>843</v>
      </c>
      <c r="WF436" s="16" t="s">
        <v>843</v>
      </c>
      <c r="WH436" s="16">
        <v>12000</v>
      </c>
      <c r="WO436" s="16" t="s">
        <v>6920</v>
      </c>
      <c r="XD436" s="16" t="s">
        <v>6975</v>
      </c>
      <c r="XE436" s="16" t="s">
        <v>843</v>
      </c>
      <c r="XF436" s="16" t="s">
        <v>843</v>
      </c>
      <c r="XG436" s="16" t="s">
        <v>844</v>
      </c>
      <c r="XH436" s="16" t="s">
        <v>843</v>
      </c>
      <c r="XI436" s="16" t="s">
        <v>843</v>
      </c>
      <c r="XJ436" s="16" t="s">
        <v>843</v>
      </c>
      <c r="XK436" s="16" t="s">
        <v>843</v>
      </c>
      <c r="XL436" s="16" t="s">
        <v>843</v>
      </c>
      <c r="XM436" s="16" t="s">
        <v>843</v>
      </c>
      <c r="XN436" s="16" t="s">
        <v>843</v>
      </c>
      <c r="XO436" s="16" t="s">
        <v>843</v>
      </c>
      <c r="XP436" s="16" t="s">
        <v>843</v>
      </c>
      <c r="XQ436" s="16" t="s">
        <v>843</v>
      </c>
      <c r="YF436" s="16" t="s">
        <v>865</v>
      </c>
      <c r="YN436" s="16" t="s">
        <v>7040</v>
      </c>
      <c r="YP436" s="16" t="s">
        <v>7978</v>
      </c>
      <c r="YR436" s="16" t="s">
        <v>10963</v>
      </c>
      <c r="YS436" s="16" t="s">
        <v>10964</v>
      </c>
      <c r="YT436" s="16" t="s">
        <v>8694</v>
      </c>
      <c r="YU436" s="16" t="s">
        <v>10965</v>
      </c>
      <c r="YV436" s="16" t="s">
        <v>8696</v>
      </c>
      <c r="YW436" s="16" t="s">
        <v>844</v>
      </c>
      <c r="YX436" s="16" t="s">
        <v>8696</v>
      </c>
      <c r="YY436" s="16" t="s">
        <v>843</v>
      </c>
      <c r="YZ436" s="16" t="s">
        <v>843</v>
      </c>
      <c r="ZA436" s="16" t="s">
        <v>843</v>
      </c>
      <c r="ZB436" s="16">
        <v>12600</v>
      </c>
      <c r="ZC436" s="16" t="s">
        <v>9637</v>
      </c>
      <c r="ZD436" s="16" t="s">
        <v>843</v>
      </c>
      <c r="ZE436" s="16" t="s">
        <v>8735</v>
      </c>
      <c r="ZF436" s="16" t="s">
        <v>8701</v>
      </c>
      <c r="ZG436" s="16" t="s">
        <v>8701</v>
      </c>
      <c r="ZH436" s="16" t="s">
        <v>8699</v>
      </c>
      <c r="ZI436" s="16" t="s">
        <v>8778</v>
      </c>
      <c r="ZJ436" s="16" t="s">
        <v>843</v>
      </c>
      <c r="ZK436" s="16" t="s">
        <v>843</v>
      </c>
      <c r="ZL436" s="16" t="s">
        <v>8754</v>
      </c>
      <c r="ZM436" s="16" t="s">
        <v>843</v>
      </c>
      <c r="ZN436" s="16" t="s">
        <v>8703</v>
      </c>
      <c r="ZO436" s="16" t="s">
        <v>487</v>
      </c>
      <c r="ZP436" s="16" t="s">
        <v>487</v>
      </c>
      <c r="ZQ436" s="16" t="s">
        <v>487</v>
      </c>
      <c r="ZR436" s="16" t="s">
        <v>486</v>
      </c>
      <c r="ZS436" s="16" t="s">
        <v>8839</v>
      </c>
      <c r="ZT436" s="16" t="s">
        <v>8705</v>
      </c>
      <c r="ZU436" s="16" t="s">
        <v>8706</v>
      </c>
      <c r="ZV436" s="16" t="s">
        <v>487</v>
      </c>
      <c r="ZW436" s="16" t="s">
        <v>1056</v>
      </c>
      <c r="ZX436" s="16" t="s">
        <v>843</v>
      </c>
      <c r="ZY436" s="16" t="s">
        <v>8732</v>
      </c>
      <c r="ZZ436" s="16" t="s">
        <v>844</v>
      </c>
      <c r="AAA436" s="16" t="s">
        <v>1056</v>
      </c>
      <c r="AAB436" s="16" t="s">
        <v>843</v>
      </c>
      <c r="AAC436" s="16">
        <v>1</v>
      </c>
      <c r="AAD436" s="16" t="s">
        <v>844</v>
      </c>
      <c r="AAE436" s="16" t="s">
        <v>844</v>
      </c>
      <c r="AAF436" s="16" t="s">
        <v>843</v>
      </c>
      <c r="AAG436" s="16" t="s">
        <v>844</v>
      </c>
      <c r="AAH436" s="16" t="s">
        <v>843</v>
      </c>
      <c r="AAI436" s="16" t="s">
        <v>844</v>
      </c>
      <c r="AAJ436" s="16" t="s">
        <v>612</v>
      </c>
      <c r="AAK436" s="16" t="s">
        <v>649</v>
      </c>
      <c r="AAL436" s="16" t="s">
        <v>904</v>
      </c>
      <c r="AAM436" s="16" t="s">
        <v>663</v>
      </c>
      <c r="AAN436" s="16" t="s">
        <v>8707</v>
      </c>
      <c r="AAO436" s="16" t="s">
        <v>1019</v>
      </c>
      <c r="AAP436" s="16" t="s">
        <v>8708</v>
      </c>
      <c r="AAS436" s="16">
        <v>28000</v>
      </c>
      <c r="AAU436" s="16" t="s">
        <v>782</v>
      </c>
      <c r="AAV436" s="16" t="s">
        <v>782</v>
      </c>
      <c r="AAW436" s="16" t="s">
        <v>782</v>
      </c>
      <c r="AAX436" s="16" t="s">
        <v>843</v>
      </c>
      <c r="AAY436" s="16" t="s">
        <v>8710</v>
      </c>
      <c r="AAZ436" s="16" t="s">
        <v>782</v>
      </c>
      <c r="ABB436" s="16" t="s">
        <v>782</v>
      </c>
      <c r="ABC436" s="16" t="s">
        <v>783</v>
      </c>
      <c r="ABD436" s="16" t="s">
        <v>782</v>
      </c>
      <c r="ABE436" s="16" t="s">
        <v>782</v>
      </c>
      <c r="ABF436" s="16" t="s">
        <v>782</v>
      </c>
      <c r="ABG436" s="16" t="s">
        <v>782</v>
      </c>
      <c r="ABH436" s="16" t="s">
        <v>782</v>
      </c>
      <c r="ABI436" s="16" t="s">
        <v>782</v>
      </c>
      <c r="ABJ436" s="16" t="s">
        <v>783</v>
      </c>
      <c r="ABK436" s="16" t="s">
        <v>783</v>
      </c>
      <c r="ABL436" s="16" t="s">
        <v>8732</v>
      </c>
      <c r="ABM436" s="16" t="s">
        <v>844</v>
      </c>
      <c r="ABN436" s="16" t="s">
        <v>1034</v>
      </c>
      <c r="ABP436" s="16" t="s">
        <v>971</v>
      </c>
      <c r="ABQ436" s="16" t="s">
        <v>4324</v>
      </c>
      <c r="ABR436" s="16" t="s">
        <v>474</v>
      </c>
      <c r="ABS436" s="16" t="s">
        <v>457</v>
      </c>
      <c r="ABT436" s="16" t="s">
        <v>8746</v>
      </c>
      <c r="ABU436" s="16" t="s">
        <v>1056</v>
      </c>
      <c r="ABV436" s="16" t="s">
        <v>487</v>
      </c>
      <c r="ABW436" s="16" t="s">
        <v>487</v>
      </c>
      <c r="ABX436" s="16" t="s">
        <v>894</v>
      </c>
      <c r="ABY436" s="16" t="s">
        <v>486</v>
      </c>
      <c r="ABZ436" s="16" t="s">
        <v>486</v>
      </c>
      <c r="ACA436" s="16" t="s">
        <v>759</v>
      </c>
      <c r="ACB436" s="16" t="s">
        <v>774</v>
      </c>
      <c r="ACC436" s="16" t="s">
        <v>737</v>
      </c>
      <c r="ACD436" s="16" t="s">
        <v>486</v>
      </c>
      <c r="ACE436" s="16" t="s">
        <v>487</v>
      </c>
      <c r="ACG436" s="16" t="s">
        <v>1014</v>
      </c>
      <c r="ACH436" s="16" t="s">
        <v>1009</v>
      </c>
      <c r="ACI436" s="16" t="s">
        <v>462</v>
      </c>
      <c r="ACJ436" s="16">
        <v>1.1910000000000001</v>
      </c>
      <c r="ACK436" s="16" t="s">
        <v>478</v>
      </c>
      <c r="ACL436" s="16" t="s">
        <v>738</v>
      </c>
      <c r="ACM436" s="16" t="s">
        <v>1193</v>
      </c>
      <c r="ACN436" s="16" t="s">
        <v>530</v>
      </c>
      <c r="ACO436" s="16" t="s">
        <v>1856</v>
      </c>
      <c r="ACP436" s="16">
        <v>12000</v>
      </c>
      <c r="ACQ436" s="16" t="s">
        <v>1203</v>
      </c>
      <c r="ACR436" s="16" t="s">
        <v>1644</v>
      </c>
      <c r="ACS436" s="16" t="s">
        <v>676</v>
      </c>
      <c r="ACT436" s="16" t="s">
        <v>1522</v>
      </c>
      <c r="ACU436" s="16" t="s">
        <v>831</v>
      </c>
      <c r="ACV436" s="16" t="s">
        <v>8756</v>
      </c>
      <c r="ACW436" s="16" t="s">
        <v>877</v>
      </c>
      <c r="ACX436" s="16" t="s">
        <v>1916</v>
      </c>
      <c r="ACY436" s="16" t="s">
        <v>1947</v>
      </c>
      <c r="ACZ436" s="16">
        <v>1</v>
      </c>
      <c r="ADA436" s="16">
        <v>1</v>
      </c>
      <c r="ADB436" s="16">
        <v>1</v>
      </c>
      <c r="ADC436" s="16">
        <v>1</v>
      </c>
      <c r="ADD436" s="16">
        <v>1</v>
      </c>
      <c r="ADE436" s="16" t="s">
        <v>8712</v>
      </c>
      <c r="ADF436" s="16">
        <v>0</v>
      </c>
      <c r="ADG436" s="16" t="s">
        <v>487</v>
      </c>
      <c r="ADH436" s="16">
        <v>2</v>
      </c>
      <c r="ADI436" s="16" t="s">
        <v>486</v>
      </c>
      <c r="ADJ436" s="16" t="s">
        <v>1745</v>
      </c>
      <c r="ADK436" s="16" t="s">
        <v>13194</v>
      </c>
      <c r="ADL436" s="16" t="s">
        <v>1763</v>
      </c>
      <c r="ADM436" s="16" t="s">
        <v>13195</v>
      </c>
      <c r="ADN436" s="16" t="s">
        <v>13196</v>
      </c>
      <c r="ADO436" s="16" t="s">
        <v>1766</v>
      </c>
      <c r="ADP436" s="16" t="s">
        <v>1751</v>
      </c>
      <c r="ADQ436" s="16" t="s">
        <v>13194</v>
      </c>
      <c r="ADR436" s="16" t="s">
        <v>13194</v>
      </c>
      <c r="ADS436" s="16" t="s">
        <v>13194</v>
      </c>
      <c r="ADW436" s="16" t="s">
        <v>10966</v>
      </c>
      <c r="ADY436" s="16" t="s">
        <v>1059</v>
      </c>
      <c r="AEA436" s="16">
        <v>12600</v>
      </c>
      <c r="AEC436" s="16" t="s">
        <v>1061</v>
      </c>
      <c r="AED436" s="16">
        <v>7000</v>
      </c>
      <c r="AEE436" s="16" t="s">
        <v>952</v>
      </c>
      <c r="AEG436" s="16">
        <v>12000</v>
      </c>
      <c r="AEI436" s="16">
        <v>2000</v>
      </c>
      <c r="AEK436" s="16">
        <v>650</v>
      </c>
      <c r="AEL436" s="16">
        <v>50</v>
      </c>
      <c r="AEN436" s="16">
        <v>75</v>
      </c>
      <c r="AEO436" s="16">
        <v>125</v>
      </c>
      <c r="AEP436" s="16">
        <v>250</v>
      </c>
    </row>
    <row r="437" spans="1:822" x14ac:dyDescent="0.25">
      <c r="A437" s="30">
        <v>45838</v>
      </c>
      <c r="B437" s="16" t="s">
        <v>10967</v>
      </c>
      <c r="C437" s="16" t="s">
        <v>867</v>
      </c>
      <c r="D437" s="16" t="s">
        <v>867</v>
      </c>
      <c r="E437" s="16">
        <v>37</v>
      </c>
      <c r="F437" s="16" t="s">
        <v>8153</v>
      </c>
      <c r="G437" s="16" t="s">
        <v>4113</v>
      </c>
      <c r="I437" s="16" t="s">
        <v>4148</v>
      </c>
      <c r="Z437" s="16" t="s">
        <v>992</v>
      </c>
      <c r="AA437" s="16" t="s">
        <v>470</v>
      </c>
      <c r="AB437" s="16">
        <v>1</v>
      </c>
      <c r="AC437" s="16" t="s">
        <v>844</v>
      </c>
      <c r="AD437" s="16" t="s">
        <v>843</v>
      </c>
      <c r="AE437" s="16" t="s">
        <v>843</v>
      </c>
      <c r="AF437" s="16" t="s">
        <v>844</v>
      </c>
      <c r="AG437" s="16" t="s">
        <v>843</v>
      </c>
      <c r="AH437" s="16" t="s">
        <v>844</v>
      </c>
      <c r="AI437" s="16" t="s">
        <v>843</v>
      </c>
      <c r="AJ437" s="16" t="s">
        <v>843</v>
      </c>
      <c r="AK437" s="16" t="s">
        <v>843</v>
      </c>
      <c r="AM437" s="16" t="s">
        <v>737</v>
      </c>
      <c r="AN437" s="16" t="s">
        <v>761</v>
      </c>
      <c r="AP437" s="16" t="s">
        <v>768</v>
      </c>
      <c r="AR437" s="16" t="s">
        <v>6907</v>
      </c>
      <c r="BB437" s="16">
        <v>1</v>
      </c>
      <c r="BC437" s="16" t="s">
        <v>7875</v>
      </c>
      <c r="BE437" s="16" t="s">
        <v>5098</v>
      </c>
      <c r="BV437" s="16" t="s">
        <v>4433</v>
      </c>
      <c r="BW437" s="16" t="s">
        <v>844</v>
      </c>
      <c r="BX437" s="16" t="s">
        <v>843</v>
      </c>
      <c r="BY437" s="16" t="s">
        <v>843</v>
      </c>
      <c r="BZ437" s="16" t="s">
        <v>843</v>
      </c>
      <c r="CA437" s="16" t="s">
        <v>843</v>
      </c>
      <c r="CB437" s="16" t="s">
        <v>843</v>
      </c>
      <c r="CC437" s="16" t="s">
        <v>843</v>
      </c>
      <c r="CD437" s="16" t="s">
        <v>843</v>
      </c>
      <c r="CE437" s="16" t="s">
        <v>843</v>
      </c>
      <c r="CF437" s="16" t="s">
        <v>843</v>
      </c>
      <c r="CG437" s="16" t="s">
        <v>843</v>
      </c>
      <c r="CH437" s="16" t="s">
        <v>843</v>
      </c>
      <c r="CI437" s="16" t="s">
        <v>843</v>
      </c>
      <c r="CJ437" s="16" t="s">
        <v>843</v>
      </c>
      <c r="CK437" s="16" t="s">
        <v>843</v>
      </c>
      <c r="CP437" s="16" t="s">
        <v>867</v>
      </c>
      <c r="CQ437" s="16" t="s">
        <v>5191</v>
      </c>
      <c r="CR437" s="16" t="s">
        <v>844</v>
      </c>
      <c r="CS437" s="16" t="s">
        <v>843</v>
      </c>
      <c r="CT437" s="16" t="s">
        <v>843</v>
      </c>
      <c r="CU437" s="16" t="s">
        <v>843</v>
      </c>
      <c r="CV437" s="16" t="s">
        <v>843</v>
      </c>
      <c r="CW437" s="16" t="s">
        <v>843</v>
      </c>
      <c r="CX437" s="16" t="s">
        <v>843</v>
      </c>
      <c r="CY437" s="16" t="s">
        <v>843</v>
      </c>
      <c r="CZ437" s="16" t="s">
        <v>843</v>
      </c>
      <c r="DA437" s="16" t="s">
        <v>5184</v>
      </c>
      <c r="DX437" s="16" t="s">
        <v>867</v>
      </c>
      <c r="DY437" s="16" t="s">
        <v>867</v>
      </c>
      <c r="GC437" s="16" t="s">
        <v>5342</v>
      </c>
      <c r="GF437" s="16" t="s">
        <v>867</v>
      </c>
      <c r="GG437" s="16" t="s">
        <v>867</v>
      </c>
      <c r="GV437" s="16" t="s">
        <v>10128</v>
      </c>
      <c r="GW437" s="16" t="s">
        <v>843</v>
      </c>
      <c r="GX437" s="16" t="s">
        <v>843</v>
      </c>
      <c r="GY437" s="16" t="s">
        <v>843</v>
      </c>
      <c r="GZ437" s="16" t="s">
        <v>844</v>
      </c>
      <c r="HA437" s="16" t="s">
        <v>843</v>
      </c>
      <c r="HB437" s="16" t="s">
        <v>843</v>
      </c>
      <c r="HC437" s="16" t="s">
        <v>844</v>
      </c>
      <c r="HD437" s="16" t="s">
        <v>843</v>
      </c>
      <c r="HE437" s="16" t="s">
        <v>843</v>
      </c>
      <c r="HF437" s="16" t="s">
        <v>843</v>
      </c>
      <c r="HH437" s="16" t="s">
        <v>5456</v>
      </c>
      <c r="HK437" s="16" t="s">
        <v>865</v>
      </c>
      <c r="HM437" s="16" t="s">
        <v>865</v>
      </c>
      <c r="HZ437" s="16" t="s">
        <v>7944</v>
      </c>
      <c r="KE437" s="16" t="s">
        <v>5585</v>
      </c>
      <c r="KG437" s="16" t="s">
        <v>7018</v>
      </c>
      <c r="KH437" s="16" t="s">
        <v>7033</v>
      </c>
      <c r="KI437" s="16" t="s">
        <v>865</v>
      </c>
      <c r="LG437" s="16" t="s">
        <v>867</v>
      </c>
      <c r="LH437" s="16" t="s">
        <v>867</v>
      </c>
      <c r="LI437" s="16" t="s">
        <v>867</v>
      </c>
      <c r="LJ437" s="16" t="s">
        <v>867</v>
      </c>
      <c r="LK437" s="16" t="s">
        <v>867</v>
      </c>
      <c r="LL437" s="16" t="s">
        <v>5663</v>
      </c>
      <c r="LM437" s="16" t="s">
        <v>843</v>
      </c>
      <c r="LN437" s="16" t="s">
        <v>843</v>
      </c>
      <c r="LO437" s="16" t="s">
        <v>844</v>
      </c>
      <c r="LP437" s="16" t="s">
        <v>843</v>
      </c>
      <c r="LQ437" s="16" t="s">
        <v>843</v>
      </c>
      <c r="LR437" s="16" t="s">
        <v>843</v>
      </c>
      <c r="LS437" s="16" t="s">
        <v>843</v>
      </c>
      <c r="LT437" s="16" t="s">
        <v>843</v>
      </c>
      <c r="LU437" s="16" t="s">
        <v>843</v>
      </c>
      <c r="LV437" s="16" t="s">
        <v>843</v>
      </c>
      <c r="LW437" s="16" t="s">
        <v>843</v>
      </c>
      <c r="LX437" s="16" t="s">
        <v>843</v>
      </c>
      <c r="LY437" s="16" t="s">
        <v>843</v>
      </c>
      <c r="LZ437" s="16" t="s">
        <v>843</v>
      </c>
      <c r="MA437" s="16" t="s">
        <v>843</v>
      </c>
      <c r="MC437" s="16" t="s">
        <v>5694</v>
      </c>
      <c r="MD437" s="16" t="s">
        <v>844</v>
      </c>
      <c r="ME437" s="16" t="s">
        <v>843</v>
      </c>
      <c r="MF437" s="16" t="s">
        <v>843</v>
      </c>
      <c r="MG437" s="16" t="s">
        <v>843</v>
      </c>
      <c r="MH437" s="16" t="s">
        <v>843</v>
      </c>
      <c r="MI437" s="16" t="s">
        <v>843</v>
      </c>
      <c r="MJ437" s="16" t="s">
        <v>843</v>
      </c>
      <c r="MK437" s="16" t="s">
        <v>843</v>
      </c>
      <c r="ML437" s="16" t="s">
        <v>843</v>
      </c>
      <c r="MM437" s="16" t="s">
        <v>843</v>
      </c>
      <c r="MN437" s="16" t="s">
        <v>843</v>
      </c>
      <c r="MO437" s="16" t="s">
        <v>843</v>
      </c>
      <c r="MP437" s="16" t="s">
        <v>843</v>
      </c>
      <c r="MQ437" s="16" t="s">
        <v>843</v>
      </c>
      <c r="MR437" s="16" t="s">
        <v>843</v>
      </c>
      <c r="MS437" s="16" t="s">
        <v>843</v>
      </c>
      <c r="MT437" s="16" t="s">
        <v>843</v>
      </c>
      <c r="MU437" s="16" t="s">
        <v>843</v>
      </c>
      <c r="MV437" s="16" t="s">
        <v>843</v>
      </c>
      <c r="PC437" s="16" t="s">
        <v>867</v>
      </c>
      <c r="PE437" s="16" t="s">
        <v>865</v>
      </c>
      <c r="PY437" s="16" t="s">
        <v>865</v>
      </c>
      <c r="QP437" s="16" t="s">
        <v>867</v>
      </c>
      <c r="QR437" s="16" t="s">
        <v>867</v>
      </c>
      <c r="QT437" s="16" t="s">
        <v>867</v>
      </c>
      <c r="QV437" s="16" t="s">
        <v>865</v>
      </c>
      <c r="QX437" s="16" t="s">
        <v>865</v>
      </c>
      <c r="RD437" s="16" t="s">
        <v>865</v>
      </c>
      <c r="RF437" s="16" t="s">
        <v>865</v>
      </c>
      <c r="RH437" s="16" t="s">
        <v>865</v>
      </c>
      <c r="RJ437" s="16" t="s">
        <v>865</v>
      </c>
      <c r="RN437" s="16" t="s">
        <v>7720</v>
      </c>
      <c r="RP437" s="16" t="s">
        <v>867</v>
      </c>
      <c r="RR437" s="16" t="s">
        <v>867</v>
      </c>
      <c r="RT437" s="16" t="s">
        <v>867</v>
      </c>
      <c r="RV437" s="16" t="s">
        <v>867</v>
      </c>
      <c r="RX437" s="16" t="s">
        <v>867</v>
      </c>
      <c r="RZ437" s="16" t="s">
        <v>867</v>
      </c>
      <c r="SQ437" s="16" t="s">
        <v>865</v>
      </c>
      <c r="SS437" s="16" t="s">
        <v>7296</v>
      </c>
      <c r="ST437" s="16" t="s">
        <v>7761</v>
      </c>
      <c r="TN437" s="16">
        <v>6000</v>
      </c>
      <c r="TO437" s="16">
        <v>5000</v>
      </c>
      <c r="TP437" s="16">
        <v>500</v>
      </c>
      <c r="TQ437" s="16">
        <v>300</v>
      </c>
      <c r="TR437" s="16">
        <v>800</v>
      </c>
      <c r="TS437" s="16">
        <v>300</v>
      </c>
      <c r="TT437" s="16">
        <v>0</v>
      </c>
      <c r="TU437" s="16">
        <v>1000</v>
      </c>
      <c r="TV437" s="16">
        <v>0</v>
      </c>
      <c r="TW437" s="16">
        <v>0</v>
      </c>
      <c r="TX437" s="16">
        <v>0</v>
      </c>
      <c r="TZ437" s="16" t="s">
        <v>7367</v>
      </c>
      <c r="UA437" s="16" t="s">
        <v>8950</v>
      </c>
      <c r="UB437" s="16">
        <v>0</v>
      </c>
      <c r="UC437" s="16" t="s">
        <v>844</v>
      </c>
      <c r="UD437" s="16" t="s">
        <v>843</v>
      </c>
      <c r="UE437" s="16" t="s">
        <v>843</v>
      </c>
      <c r="UF437" s="16" t="s">
        <v>844</v>
      </c>
      <c r="UG437" s="16" t="s">
        <v>843</v>
      </c>
      <c r="UH437" s="16" t="s">
        <v>843</v>
      </c>
      <c r="UL437" s="16">
        <v>14000</v>
      </c>
      <c r="VX437" s="16" t="s">
        <v>6028</v>
      </c>
      <c r="VY437" s="16" t="s">
        <v>844</v>
      </c>
      <c r="VZ437" s="16" t="s">
        <v>843</v>
      </c>
      <c r="WA437" s="16" t="s">
        <v>843</v>
      </c>
      <c r="WB437" s="16" t="s">
        <v>843</v>
      </c>
      <c r="WC437" s="16" t="s">
        <v>843</v>
      </c>
      <c r="WD437" s="16" t="s">
        <v>843</v>
      </c>
      <c r="WE437" s="16" t="s">
        <v>843</v>
      </c>
      <c r="WF437" s="16" t="s">
        <v>843</v>
      </c>
      <c r="WH437" s="16">
        <v>1625</v>
      </c>
      <c r="WO437" s="16" t="s">
        <v>6920</v>
      </c>
      <c r="XD437" s="16" t="s">
        <v>6975</v>
      </c>
      <c r="XE437" s="16" t="s">
        <v>843</v>
      </c>
      <c r="XF437" s="16" t="s">
        <v>843</v>
      </c>
      <c r="XG437" s="16" t="s">
        <v>844</v>
      </c>
      <c r="XH437" s="16" t="s">
        <v>843</v>
      </c>
      <c r="XI437" s="16" t="s">
        <v>843</v>
      </c>
      <c r="XJ437" s="16" t="s">
        <v>843</v>
      </c>
      <c r="XK437" s="16" t="s">
        <v>843</v>
      </c>
      <c r="XL437" s="16" t="s">
        <v>843</v>
      </c>
      <c r="XM437" s="16" t="s">
        <v>843</v>
      </c>
      <c r="XN437" s="16" t="s">
        <v>843</v>
      </c>
      <c r="XO437" s="16" t="s">
        <v>843</v>
      </c>
      <c r="XP437" s="16" t="s">
        <v>843</v>
      </c>
      <c r="XQ437" s="16" t="s">
        <v>843</v>
      </c>
      <c r="YF437" s="16" t="s">
        <v>865</v>
      </c>
      <c r="YN437" s="16" t="s">
        <v>7040</v>
      </c>
      <c r="YP437" s="16" t="s">
        <v>7984</v>
      </c>
      <c r="YR437" s="16" t="s">
        <v>10968</v>
      </c>
      <c r="YS437" s="16" t="s">
        <v>10969</v>
      </c>
      <c r="YT437" s="16" t="s">
        <v>8694</v>
      </c>
      <c r="YU437" s="16" t="s">
        <v>10970</v>
      </c>
      <c r="YV437" s="16" t="s">
        <v>8696</v>
      </c>
      <c r="YW437" s="16" t="s">
        <v>844</v>
      </c>
      <c r="YX437" s="16" t="s">
        <v>8696</v>
      </c>
      <c r="YY437" s="16" t="s">
        <v>843</v>
      </c>
      <c r="YZ437" s="16" t="s">
        <v>843</v>
      </c>
      <c r="ZA437" s="16" t="s">
        <v>843</v>
      </c>
      <c r="ZB437" s="16">
        <v>13900</v>
      </c>
      <c r="ZC437" s="16" t="s">
        <v>9119</v>
      </c>
      <c r="ZD437" s="16" t="s">
        <v>8847</v>
      </c>
      <c r="ZE437" s="16" t="s">
        <v>9018</v>
      </c>
      <c r="ZF437" s="16" t="s">
        <v>8701</v>
      </c>
      <c r="ZG437" s="16" t="s">
        <v>8739</v>
      </c>
      <c r="ZH437" s="16" t="s">
        <v>8701</v>
      </c>
      <c r="ZI437" s="16" t="s">
        <v>8699</v>
      </c>
      <c r="ZJ437" s="16" t="s">
        <v>843</v>
      </c>
      <c r="ZK437" s="16" t="s">
        <v>843</v>
      </c>
      <c r="ZL437" s="16" t="s">
        <v>8865</v>
      </c>
      <c r="ZM437" s="16" t="s">
        <v>843</v>
      </c>
      <c r="ZN437" s="16" t="s">
        <v>8703</v>
      </c>
      <c r="ZO437" s="16" t="s">
        <v>487</v>
      </c>
      <c r="ZP437" s="16" t="s">
        <v>487</v>
      </c>
      <c r="ZQ437" s="16" t="s">
        <v>486</v>
      </c>
      <c r="ZR437" s="16" t="s">
        <v>486</v>
      </c>
      <c r="ZS437" s="16" t="s">
        <v>844</v>
      </c>
      <c r="ZT437" s="16" t="s">
        <v>8705</v>
      </c>
      <c r="ZU437" s="16" t="s">
        <v>8706</v>
      </c>
      <c r="ZV437" s="16" t="s">
        <v>487</v>
      </c>
      <c r="ZW437" s="16" t="s">
        <v>843</v>
      </c>
      <c r="ZX437" s="16" t="s">
        <v>844</v>
      </c>
      <c r="ZY437" s="16" t="s">
        <v>844</v>
      </c>
      <c r="ZZ437" s="16" t="s">
        <v>843</v>
      </c>
      <c r="AAA437" s="16" t="s">
        <v>843</v>
      </c>
      <c r="AAB437" s="16" t="s">
        <v>843</v>
      </c>
      <c r="AAC437" s="16">
        <v>1</v>
      </c>
      <c r="AAD437" s="16" t="s">
        <v>844</v>
      </c>
      <c r="AAE437" s="16" t="s">
        <v>843</v>
      </c>
      <c r="AAF437" s="16" t="s">
        <v>843</v>
      </c>
      <c r="AAG437" s="16" t="s">
        <v>843</v>
      </c>
      <c r="AAH437" s="16" t="s">
        <v>843</v>
      </c>
      <c r="AAI437" s="16" t="s">
        <v>843</v>
      </c>
      <c r="AAJ437" s="16" t="s">
        <v>600</v>
      </c>
      <c r="AAK437" s="16" t="s">
        <v>639</v>
      </c>
      <c r="AAL437" s="16" t="s">
        <v>905</v>
      </c>
      <c r="AAM437" s="16" t="s">
        <v>663</v>
      </c>
      <c r="AAN437" s="16" t="s">
        <v>8707</v>
      </c>
      <c r="AAO437" s="16" t="s">
        <v>1018</v>
      </c>
      <c r="AAP437" s="16" t="s">
        <v>8708</v>
      </c>
      <c r="AAS437" s="16">
        <v>15625</v>
      </c>
      <c r="AAT437" s="16" t="s">
        <v>782</v>
      </c>
      <c r="AAU437" s="16" t="s">
        <v>782</v>
      </c>
      <c r="AAV437" s="16" t="s">
        <v>782</v>
      </c>
      <c r="AAW437" s="16" t="s">
        <v>782</v>
      </c>
      <c r="AAX437" s="16" t="s">
        <v>843</v>
      </c>
      <c r="AAY437" s="16" t="s">
        <v>8710</v>
      </c>
      <c r="AAZ437" s="16" t="s">
        <v>782</v>
      </c>
      <c r="ABA437" s="16" t="s">
        <v>783</v>
      </c>
      <c r="ABB437" s="16" t="s">
        <v>782</v>
      </c>
      <c r="ABC437" s="16" t="s">
        <v>782</v>
      </c>
      <c r="ABD437" s="16" t="s">
        <v>783</v>
      </c>
      <c r="ABE437" s="16" t="s">
        <v>783</v>
      </c>
      <c r="ABF437" s="16" t="s">
        <v>782</v>
      </c>
      <c r="ABG437" s="16" t="s">
        <v>782</v>
      </c>
      <c r="ABH437" s="16" t="s">
        <v>782</v>
      </c>
      <c r="ABI437" s="16" t="s">
        <v>782</v>
      </c>
      <c r="ABJ437" s="16" t="s">
        <v>782</v>
      </c>
      <c r="ABK437" s="16" t="s">
        <v>782</v>
      </c>
      <c r="ABL437" s="16" t="s">
        <v>8732</v>
      </c>
      <c r="ABM437" s="16" t="s">
        <v>843</v>
      </c>
      <c r="ABN437" s="16" t="s">
        <v>1034</v>
      </c>
      <c r="ABO437" s="16" t="s">
        <v>486</v>
      </c>
      <c r="ABP437" s="16" t="s">
        <v>972</v>
      </c>
      <c r="ABQ437" s="16" t="s">
        <v>4321</v>
      </c>
      <c r="ABR437" s="16" t="s">
        <v>470</v>
      </c>
      <c r="ABS437" s="16" t="s">
        <v>451</v>
      </c>
      <c r="ABT437" s="16" t="s">
        <v>844</v>
      </c>
      <c r="ABU437" s="16" t="s">
        <v>844</v>
      </c>
      <c r="ABV437" s="16" t="s">
        <v>487</v>
      </c>
      <c r="ABW437" s="16" t="s">
        <v>486</v>
      </c>
      <c r="ABX437" s="16" t="s">
        <v>892</v>
      </c>
      <c r="ABY437" s="16" t="s">
        <v>486</v>
      </c>
      <c r="ABZ437" s="16" t="s">
        <v>486</v>
      </c>
      <c r="ACA437" s="16" t="s">
        <v>761</v>
      </c>
      <c r="ACB437" s="16" t="s">
        <v>768</v>
      </c>
      <c r="ACC437" s="16" t="s">
        <v>737</v>
      </c>
      <c r="ACD437" s="16" t="s">
        <v>486</v>
      </c>
      <c r="ACE437" s="16" t="s">
        <v>486</v>
      </c>
      <c r="ACG437" s="16" t="s">
        <v>1014</v>
      </c>
      <c r="ACH437" s="16" t="s">
        <v>1009</v>
      </c>
      <c r="ACI437" s="16" t="s">
        <v>462</v>
      </c>
      <c r="ACJ437" s="16">
        <v>1.1910000000000001</v>
      </c>
      <c r="ACK437" s="16" t="s">
        <v>478</v>
      </c>
      <c r="ACL437" s="16" t="s">
        <v>738</v>
      </c>
      <c r="ACM437" s="16" t="s">
        <v>1189</v>
      </c>
      <c r="ACN437" s="16" t="s">
        <v>1169</v>
      </c>
      <c r="ACO437" s="16" t="s">
        <v>1856</v>
      </c>
      <c r="ACP437" s="16">
        <v>1625</v>
      </c>
      <c r="ACQ437" s="16" t="s">
        <v>1201</v>
      </c>
      <c r="ACR437" s="16" t="s">
        <v>1645</v>
      </c>
      <c r="ACS437" s="16" t="s">
        <v>680</v>
      </c>
      <c r="ACT437" s="16" t="s">
        <v>1522</v>
      </c>
      <c r="ACU437" s="16" t="s">
        <v>831</v>
      </c>
      <c r="ACV437" s="16" t="s">
        <v>8756</v>
      </c>
      <c r="ACW437" s="16" t="s">
        <v>451</v>
      </c>
      <c r="ACX437" s="16" t="s">
        <v>1914</v>
      </c>
      <c r="ACY437" s="16" t="s">
        <v>1947</v>
      </c>
      <c r="ACZ437" s="16">
        <v>1</v>
      </c>
      <c r="ADA437" s="16">
        <v>1</v>
      </c>
      <c r="ADB437" s="16">
        <v>1</v>
      </c>
      <c r="ADC437" s="16">
        <v>1</v>
      </c>
      <c r="ADD437" s="16">
        <v>1</v>
      </c>
      <c r="ADE437" s="16" t="s">
        <v>8712</v>
      </c>
      <c r="ADF437" s="16">
        <v>0</v>
      </c>
      <c r="ADG437" s="16" t="s">
        <v>487</v>
      </c>
      <c r="ADH437" s="16">
        <v>1</v>
      </c>
      <c r="ADI437" s="16" t="s">
        <v>486</v>
      </c>
      <c r="ADJ437" s="16" t="s">
        <v>1745</v>
      </c>
      <c r="ADK437" s="16" t="s">
        <v>1750</v>
      </c>
      <c r="ADL437" s="16" t="s">
        <v>13196</v>
      </c>
      <c r="ADM437" s="16" t="s">
        <v>13195</v>
      </c>
      <c r="ADN437" s="16" t="s">
        <v>1764</v>
      </c>
      <c r="ADO437" s="16" t="s">
        <v>1766</v>
      </c>
      <c r="ADP437" s="16" t="s">
        <v>1751</v>
      </c>
      <c r="ADQ437" s="16" t="s">
        <v>13194</v>
      </c>
      <c r="ADR437" s="16" t="s">
        <v>13194</v>
      </c>
      <c r="ADS437" s="16" t="s">
        <v>13194</v>
      </c>
      <c r="ADW437" s="16" t="s">
        <v>13199</v>
      </c>
      <c r="ADY437" s="16" t="s">
        <v>1059</v>
      </c>
      <c r="AEB437" s="16">
        <v>13900</v>
      </c>
      <c r="AEC437" s="16" t="s">
        <v>1059</v>
      </c>
      <c r="AED437" s="16">
        <v>15625</v>
      </c>
      <c r="AEE437" s="16" t="s">
        <v>952</v>
      </c>
      <c r="AEH437" s="16">
        <v>1625</v>
      </c>
      <c r="AEI437" s="16">
        <v>6000</v>
      </c>
      <c r="AEJ437" s="16">
        <v>5000</v>
      </c>
      <c r="AEK437" s="16">
        <v>500</v>
      </c>
      <c r="AEL437" s="16">
        <v>300</v>
      </c>
      <c r="AEN437" s="16">
        <v>800</v>
      </c>
      <c r="AEO437" s="16">
        <v>300</v>
      </c>
      <c r="AEP437" s="16">
        <v>1000</v>
      </c>
    </row>
    <row r="438" spans="1:822" x14ac:dyDescent="0.25">
      <c r="A438" s="30">
        <v>45838</v>
      </c>
      <c r="B438" s="16" t="s">
        <v>10971</v>
      </c>
      <c r="C438" s="16" t="s">
        <v>867</v>
      </c>
      <c r="D438" s="16" t="s">
        <v>867</v>
      </c>
      <c r="E438" s="16">
        <v>32</v>
      </c>
      <c r="F438" s="16" t="s">
        <v>8153</v>
      </c>
      <c r="G438" s="16" t="s">
        <v>4113</v>
      </c>
      <c r="I438" s="16" t="s">
        <v>4174</v>
      </c>
      <c r="Z438" s="16" t="s">
        <v>993</v>
      </c>
      <c r="AA438" s="16" t="s">
        <v>470</v>
      </c>
      <c r="AB438" s="16">
        <v>2</v>
      </c>
      <c r="AC438" s="16" t="s">
        <v>1056</v>
      </c>
      <c r="AD438" s="16" t="s">
        <v>844</v>
      </c>
      <c r="AE438" s="16" t="s">
        <v>843</v>
      </c>
      <c r="AF438" s="16" t="s">
        <v>844</v>
      </c>
      <c r="AG438" s="16" t="s">
        <v>843</v>
      </c>
      <c r="AH438" s="16" t="s">
        <v>1056</v>
      </c>
      <c r="AI438" s="16" t="s">
        <v>843</v>
      </c>
      <c r="AJ438" s="16" t="s">
        <v>843</v>
      </c>
      <c r="AK438" s="16" t="s">
        <v>844</v>
      </c>
      <c r="AM438" s="16" t="s">
        <v>737</v>
      </c>
      <c r="AN438" s="16" t="s">
        <v>759</v>
      </c>
      <c r="AP438" s="16" t="s">
        <v>768</v>
      </c>
      <c r="AR438" s="16" t="s">
        <v>6910</v>
      </c>
      <c r="BB438" s="16">
        <v>2</v>
      </c>
      <c r="BC438" s="16" t="s">
        <v>7878</v>
      </c>
      <c r="BE438" s="16" t="s">
        <v>5098</v>
      </c>
      <c r="BV438" s="16" t="s">
        <v>4433</v>
      </c>
      <c r="BW438" s="16" t="s">
        <v>844</v>
      </c>
      <c r="BX438" s="16" t="s">
        <v>843</v>
      </c>
      <c r="BY438" s="16" t="s">
        <v>843</v>
      </c>
      <c r="BZ438" s="16" t="s">
        <v>843</v>
      </c>
      <c r="CA438" s="16" t="s">
        <v>843</v>
      </c>
      <c r="CB438" s="16" t="s">
        <v>843</v>
      </c>
      <c r="CC438" s="16" t="s">
        <v>843</v>
      </c>
      <c r="CD438" s="16" t="s">
        <v>843</v>
      </c>
      <c r="CE438" s="16" t="s">
        <v>843</v>
      </c>
      <c r="CF438" s="16" t="s">
        <v>843</v>
      </c>
      <c r="CG438" s="16" t="s">
        <v>843</v>
      </c>
      <c r="CH438" s="16" t="s">
        <v>843</v>
      </c>
      <c r="CI438" s="16" t="s">
        <v>843</v>
      </c>
      <c r="CJ438" s="16" t="s">
        <v>843</v>
      </c>
      <c r="CK438" s="16" t="s">
        <v>843</v>
      </c>
      <c r="CP438" s="16" t="s">
        <v>867</v>
      </c>
      <c r="CQ438" s="16" t="s">
        <v>5191</v>
      </c>
      <c r="CR438" s="16" t="s">
        <v>844</v>
      </c>
      <c r="CS438" s="16" t="s">
        <v>843</v>
      </c>
      <c r="CT438" s="16" t="s">
        <v>843</v>
      </c>
      <c r="CU438" s="16" t="s">
        <v>843</v>
      </c>
      <c r="CV438" s="16" t="s">
        <v>843</v>
      </c>
      <c r="CW438" s="16" t="s">
        <v>843</v>
      </c>
      <c r="CX438" s="16" t="s">
        <v>843</v>
      </c>
      <c r="CY438" s="16" t="s">
        <v>843</v>
      </c>
      <c r="CZ438" s="16" t="s">
        <v>843</v>
      </c>
      <c r="DA438" s="16" t="s">
        <v>5184</v>
      </c>
      <c r="DX438" s="16" t="s">
        <v>867</v>
      </c>
      <c r="DY438" s="16" t="s">
        <v>867</v>
      </c>
      <c r="GC438" s="16" t="s">
        <v>5372</v>
      </c>
      <c r="GF438" s="16" t="s">
        <v>867</v>
      </c>
      <c r="GG438" s="16" t="s">
        <v>867</v>
      </c>
      <c r="GV438" s="16" t="s">
        <v>5443</v>
      </c>
      <c r="GW438" s="16" t="s">
        <v>843</v>
      </c>
      <c r="GX438" s="16" t="s">
        <v>844</v>
      </c>
      <c r="GY438" s="16" t="s">
        <v>843</v>
      </c>
      <c r="GZ438" s="16" t="s">
        <v>843</v>
      </c>
      <c r="HA438" s="16" t="s">
        <v>843</v>
      </c>
      <c r="HB438" s="16" t="s">
        <v>843</v>
      </c>
      <c r="HC438" s="16" t="s">
        <v>843</v>
      </c>
      <c r="HD438" s="16" t="s">
        <v>843</v>
      </c>
      <c r="HE438" s="16" t="s">
        <v>843</v>
      </c>
      <c r="HF438" s="16" t="s">
        <v>843</v>
      </c>
      <c r="HH438" s="16" t="s">
        <v>5456</v>
      </c>
      <c r="HK438" s="16" t="s">
        <v>865</v>
      </c>
      <c r="HM438" s="16" t="s">
        <v>865</v>
      </c>
      <c r="HZ438" s="16" t="s">
        <v>7944</v>
      </c>
      <c r="KE438" s="16" t="s">
        <v>5582</v>
      </c>
      <c r="KG438" s="16" t="s">
        <v>7015</v>
      </c>
      <c r="KH438" s="16" t="s">
        <v>7030</v>
      </c>
      <c r="KI438" s="16" t="s">
        <v>865</v>
      </c>
      <c r="LG438" s="16" t="s">
        <v>867</v>
      </c>
      <c r="LH438" s="16" t="s">
        <v>867</v>
      </c>
      <c r="LI438" s="16" t="s">
        <v>867</v>
      </c>
      <c r="LJ438" s="16" t="s">
        <v>867</v>
      </c>
      <c r="LK438" s="16" t="s">
        <v>867</v>
      </c>
      <c r="LL438" s="16" t="s">
        <v>5690</v>
      </c>
      <c r="LM438" s="16" t="s">
        <v>843</v>
      </c>
      <c r="LN438" s="16" t="s">
        <v>843</v>
      </c>
      <c r="LO438" s="16" t="s">
        <v>843</v>
      </c>
      <c r="LP438" s="16" t="s">
        <v>843</v>
      </c>
      <c r="LQ438" s="16" t="s">
        <v>843</v>
      </c>
      <c r="LR438" s="16" t="s">
        <v>843</v>
      </c>
      <c r="LS438" s="16" t="s">
        <v>843</v>
      </c>
      <c r="LT438" s="16" t="s">
        <v>843</v>
      </c>
      <c r="LU438" s="16" t="s">
        <v>843</v>
      </c>
      <c r="LV438" s="16" t="s">
        <v>843</v>
      </c>
      <c r="LW438" s="16" t="s">
        <v>843</v>
      </c>
      <c r="LX438" s="16" t="s">
        <v>844</v>
      </c>
      <c r="LY438" s="16" t="s">
        <v>843</v>
      </c>
      <c r="LZ438" s="16" t="s">
        <v>843</v>
      </c>
      <c r="MA438" s="16" t="s">
        <v>843</v>
      </c>
      <c r="MC438" s="16" t="s">
        <v>5694</v>
      </c>
      <c r="MD438" s="16" t="s">
        <v>844</v>
      </c>
      <c r="ME438" s="16" t="s">
        <v>843</v>
      </c>
      <c r="MF438" s="16" t="s">
        <v>843</v>
      </c>
      <c r="MG438" s="16" t="s">
        <v>843</v>
      </c>
      <c r="MH438" s="16" t="s">
        <v>843</v>
      </c>
      <c r="MI438" s="16" t="s">
        <v>843</v>
      </c>
      <c r="MJ438" s="16" t="s">
        <v>843</v>
      </c>
      <c r="MK438" s="16" t="s">
        <v>843</v>
      </c>
      <c r="ML438" s="16" t="s">
        <v>843</v>
      </c>
      <c r="MM438" s="16" t="s">
        <v>843</v>
      </c>
      <c r="MN438" s="16" t="s">
        <v>843</v>
      </c>
      <c r="MO438" s="16" t="s">
        <v>843</v>
      </c>
      <c r="MP438" s="16" t="s">
        <v>843</v>
      </c>
      <c r="MQ438" s="16" t="s">
        <v>843</v>
      </c>
      <c r="MR438" s="16" t="s">
        <v>843</v>
      </c>
      <c r="MS438" s="16" t="s">
        <v>843</v>
      </c>
      <c r="MT438" s="16" t="s">
        <v>843</v>
      </c>
      <c r="MU438" s="16" t="s">
        <v>843</v>
      </c>
      <c r="MV438" s="16" t="s">
        <v>843</v>
      </c>
      <c r="OK438" s="16" t="s">
        <v>5694</v>
      </c>
      <c r="OL438" s="16" t="s">
        <v>844</v>
      </c>
      <c r="OM438" s="16" t="s">
        <v>843</v>
      </c>
      <c r="ON438" s="16" t="s">
        <v>843</v>
      </c>
      <c r="OO438" s="16" t="s">
        <v>843</v>
      </c>
      <c r="OP438" s="16" t="s">
        <v>843</v>
      </c>
      <c r="OQ438" s="16" t="s">
        <v>843</v>
      </c>
      <c r="OR438" s="16" t="s">
        <v>843</v>
      </c>
      <c r="OS438" s="16" t="s">
        <v>843</v>
      </c>
      <c r="OT438" s="16" t="s">
        <v>843</v>
      </c>
      <c r="OU438" s="16" t="s">
        <v>843</v>
      </c>
      <c r="OV438" s="16" t="s">
        <v>843</v>
      </c>
      <c r="OW438" s="16" t="s">
        <v>843</v>
      </c>
      <c r="OX438" s="16" t="s">
        <v>843</v>
      </c>
      <c r="OY438" s="16" t="s">
        <v>843</v>
      </c>
      <c r="OZ438" s="16" t="s">
        <v>843</v>
      </c>
      <c r="PA438" s="16" t="s">
        <v>843</v>
      </c>
      <c r="PC438" s="16" t="s">
        <v>865</v>
      </c>
      <c r="PD438" s="16" t="s">
        <v>865</v>
      </c>
      <c r="PY438" s="16" t="s">
        <v>867</v>
      </c>
      <c r="PZ438" s="16">
        <v>1</v>
      </c>
      <c r="QP438" s="16" t="s">
        <v>865</v>
      </c>
      <c r="QR438" s="16" t="s">
        <v>867</v>
      </c>
      <c r="QT438" s="16" t="s">
        <v>867</v>
      </c>
      <c r="QV438" s="16" t="s">
        <v>865</v>
      </c>
      <c r="QX438" s="16" t="s">
        <v>865</v>
      </c>
      <c r="QY438" s="16" t="s">
        <v>867</v>
      </c>
      <c r="RD438" s="16" t="s">
        <v>865</v>
      </c>
      <c r="RF438" s="16" t="s">
        <v>865</v>
      </c>
      <c r="RH438" s="16" t="s">
        <v>4216</v>
      </c>
      <c r="RJ438" s="16" t="s">
        <v>4216</v>
      </c>
      <c r="RN438" s="16" t="s">
        <v>7720</v>
      </c>
      <c r="RP438" s="16" t="s">
        <v>867</v>
      </c>
      <c r="RR438" s="16" t="s">
        <v>867</v>
      </c>
      <c r="RT438" s="16" t="s">
        <v>867</v>
      </c>
      <c r="RV438" s="16" t="s">
        <v>867</v>
      </c>
      <c r="RX438" s="16" t="s">
        <v>7724</v>
      </c>
      <c r="RZ438" s="16" t="s">
        <v>7724</v>
      </c>
      <c r="SQ438" s="16" t="s">
        <v>867</v>
      </c>
      <c r="SS438" s="16" t="s">
        <v>7296</v>
      </c>
      <c r="ST438" s="16" t="s">
        <v>7758</v>
      </c>
      <c r="TN438" s="16">
        <v>5000</v>
      </c>
      <c r="TO438" s="16">
        <v>6000</v>
      </c>
      <c r="TP438" s="16">
        <v>900</v>
      </c>
      <c r="TQ438" s="16">
        <v>200</v>
      </c>
      <c r="TR438" s="16">
        <v>500</v>
      </c>
      <c r="TS438" s="16">
        <v>300</v>
      </c>
      <c r="TT438" s="16">
        <v>0</v>
      </c>
      <c r="TU438" s="16">
        <v>500</v>
      </c>
      <c r="TV438" s="16">
        <v>0</v>
      </c>
      <c r="TW438" s="16">
        <v>0</v>
      </c>
      <c r="TX438" s="16">
        <v>3000</v>
      </c>
      <c r="TZ438" s="16" t="s">
        <v>7367</v>
      </c>
      <c r="UA438" s="16" t="s">
        <v>8950</v>
      </c>
      <c r="UB438" s="16">
        <v>0</v>
      </c>
      <c r="UC438" s="16" t="s">
        <v>844</v>
      </c>
      <c r="UD438" s="16" t="s">
        <v>843</v>
      </c>
      <c r="UE438" s="16" t="s">
        <v>843</v>
      </c>
      <c r="UF438" s="16" t="s">
        <v>844</v>
      </c>
      <c r="UG438" s="16" t="s">
        <v>843</v>
      </c>
      <c r="UH438" s="16" t="s">
        <v>843</v>
      </c>
      <c r="UL438" s="16">
        <v>10000</v>
      </c>
      <c r="VX438" s="16" t="s">
        <v>6028</v>
      </c>
      <c r="VY438" s="16" t="s">
        <v>844</v>
      </c>
      <c r="VZ438" s="16" t="s">
        <v>843</v>
      </c>
      <c r="WA438" s="16" t="s">
        <v>843</v>
      </c>
      <c r="WB438" s="16" t="s">
        <v>843</v>
      </c>
      <c r="WC438" s="16" t="s">
        <v>843</v>
      </c>
      <c r="WD438" s="16" t="s">
        <v>843</v>
      </c>
      <c r="WE438" s="16" t="s">
        <v>843</v>
      </c>
      <c r="WF438" s="16" t="s">
        <v>843</v>
      </c>
      <c r="WH438" s="16">
        <v>3250</v>
      </c>
      <c r="WO438" s="16" t="s">
        <v>6920</v>
      </c>
      <c r="XD438" s="16" t="s">
        <v>6975</v>
      </c>
      <c r="XE438" s="16" t="s">
        <v>843</v>
      </c>
      <c r="XF438" s="16" t="s">
        <v>843</v>
      </c>
      <c r="XG438" s="16" t="s">
        <v>844</v>
      </c>
      <c r="XH438" s="16" t="s">
        <v>843</v>
      </c>
      <c r="XI438" s="16" t="s">
        <v>843</v>
      </c>
      <c r="XJ438" s="16" t="s">
        <v>843</v>
      </c>
      <c r="XK438" s="16" t="s">
        <v>843</v>
      </c>
      <c r="XL438" s="16" t="s">
        <v>843</v>
      </c>
      <c r="XM438" s="16" t="s">
        <v>843</v>
      </c>
      <c r="XN438" s="16" t="s">
        <v>843</v>
      </c>
      <c r="XO438" s="16" t="s">
        <v>843</v>
      </c>
      <c r="XP438" s="16" t="s">
        <v>843</v>
      </c>
      <c r="XQ438" s="16" t="s">
        <v>843</v>
      </c>
      <c r="YF438" s="16" t="s">
        <v>865</v>
      </c>
      <c r="YN438" s="16" t="s">
        <v>7040</v>
      </c>
      <c r="YP438" s="16" t="s">
        <v>7978</v>
      </c>
      <c r="YR438" s="16" t="s">
        <v>10972</v>
      </c>
      <c r="YS438" s="16" t="s">
        <v>10973</v>
      </c>
      <c r="YT438" s="16" t="s">
        <v>8694</v>
      </c>
      <c r="YU438" s="16" t="s">
        <v>10974</v>
      </c>
      <c r="YV438" s="16" t="s">
        <v>8696</v>
      </c>
      <c r="YW438" s="16" t="s">
        <v>844</v>
      </c>
      <c r="YX438" s="16" t="s">
        <v>8696</v>
      </c>
      <c r="YY438" s="16" t="s">
        <v>843</v>
      </c>
      <c r="YZ438" s="16" t="s">
        <v>843</v>
      </c>
      <c r="ZA438" s="16" t="s">
        <v>8995</v>
      </c>
      <c r="ZB438" s="16">
        <v>13650</v>
      </c>
      <c r="ZC438" s="16" t="s">
        <v>8788</v>
      </c>
      <c r="ZD438" s="16" t="s">
        <v>8906</v>
      </c>
      <c r="ZE438" s="16" t="s">
        <v>8735</v>
      </c>
      <c r="ZF438" s="16" t="s">
        <v>8700</v>
      </c>
      <c r="ZG438" s="16" t="s">
        <v>8699</v>
      </c>
      <c r="ZH438" s="16" t="s">
        <v>8701</v>
      </c>
      <c r="ZI438" s="16" t="s">
        <v>8865</v>
      </c>
      <c r="ZJ438" s="16" t="s">
        <v>8701</v>
      </c>
      <c r="ZK438" s="16" t="s">
        <v>843</v>
      </c>
      <c r="ZL438" s="16" t="s">
        <v>8699</v>
      </c>
      <c r="ZM438" s="16" t="s">
        <v>843</v>
      </c>
      <c r="ZN438" s="16" t="s">
        <v>8703</v>
      </c>
      <c r="ZO438" s="16" t="s">
        <v>487</v>
      </c>
      <c r="ZP438" s="16" t="s">
        <v>487</v>
      </c>
      <c r="ZQ438" s="16" t="s">
        <v>487</v>
      </c>
      <c r="ZR438" s="16" t="s">
        <v>486</v>
      </c>
      <c r="ZS438" s="16" t="s">
        <v>844</v>
      </c>
      <c r="ZT438" s="16" t="s">
        <v>8705</v>
      </c>
      <c r="ZU438" s="16" t="s">
        <v>8706</v>
      </c>
      <c r="ZV438" s="16" t="s">
        <v>487</v>
      </c>
      <c r="ZW438" s="16" t="s">
        <v>844</v>
      </c>
      <c r="ZX438" s="16" t="s">
        <v>844</v>
      </c>
      <c r="ZY438" s="16" t="s">
        <v>1056</v>
      </c>
      <c r="ZZ438" s="16" t="s">
        <v>843</v>
      </c>
      <c r="AAA438" s="16" t="s">
        <v>843</v>
      </c>
      <c r="AAB438" s="16" t="s">
        <v>843</v>
      </c>
      <c r="AAC438" s="16">
        <v>1</v>
      </c>
      <c r="AAD438" s="16" t="s">
        <v>844</v>
      </c>
      <c r="AAE438" s="16" t="s">
        <v>843</v>
      </c>
      <c r="AAF438" s="16" t="s">
        <v>843</v>
      </c>
      <c r="AAG438" s="16" t="s">
        <v>843</v>
      </c>
      <c r="AAH438" s="16" t="s">
        <v>843</v>
      </c>
      <c r="AAI438" s="16" t="s">
        <v>844</v>
      </c>
      <c r="AAJ438" s="16" t="s">
        <v>615</v>
      </c>
      <c r="AAK438" s="16" t="s">
        <v>633</v>
      </c>
      <c r="AAL438" s="16" t="s">
        <v>904</v>
      </c>
      <c r="AAM438" s="16" t="s">
        <v>663</v>
      </c>
      <c r="AAN438" s="16" t="s">
        <v>8707</v>
      </c>
      <c r="AAO438" s="16" t="s">
        <v>1018</v>
      </c>
      <c r="AAP438" s="16" t="s">
        <v>8708</v>
      </c>
      <c r="AAS438" s="16">
        <v>13250</v>
      </c>
      <c r="AAT438" s="16" t="s">
        <v>782</v>
      </c>
      <c r="AAU438" s="16" t="s">
        <v>782</v>
      </c>
      <c r="AAX438" s="16" t="s">
        <v>843</v>
      </c>
      <c r="AAY438" s="16" t="s">
        <v>8710</v>
      </c>
      <c r="AAZ438" s="16" t="s">
        <v>782</v>
      </c>
      <c r="ABA438" s="16" t="s">
        <v>783</v>
      </c>
      <c r="ABB438" s="16" t="s">
        <v>782</v>
      </c>
      <c r="ABC438" s="16" t="s">
        <v>783</v>
      </c>
      <c r="ABD438" s="16" t="s">
        <v>783</v>
      </c>
      <c r="ABE438" s="16" t="s">
        <v>783</v>
      </c>
      <c r="ABF438" s="16" t="s">
        <v>782</v>
      </c>
      <c r="ABG438" s="16" t="s">
        <v>782</v>
      </c>
      <c r="ABH438" s="16" t="s">
        <v>782</v>
      </c>
      <c r="ABI438" s="16" t="s">
        <v>782</v>
      </c>
      <c r="ABJ438" s="16" t="s">
        <v>782</v>
      </c>
      <c r="ABK438" s="16" t="s">
        <v>782</v>
      </c>
      <c r="ABL438" s="16" t="s">
        <v>8746</v>
      </c>
      <c r="ABM438" s="16" t="s">
        <v>843</v>
      </c>
      <c r="ABN438" s="16" t="s">
        <v>1034</v>
      </c>
      <c r="ABO438" s="16" t="s">
        <v>487</v>
      </c>
      <c r="ABP438" s="16" t="s">
        <v>972</v>
      </c>
      <c r="ABQ438" s="16" t="s">
        <v>4324</v>
      </c>
      <c r="ABR438" s="16" t="s">
        <v>470</v>
      </c>
      <c r="ABS438" s="16" t="s">
        <v>445</v>
      </c>
      <c r="ABT438" s="16" t="s">
        <v>1056</v>
      </c>
      <c r="ABU438" s="16" t="s">
        <v>844</v>
      </c>
      <c r="ABV438" s="16" t="s">
        <v>487</v>
      </c>
      <c r="ABW438" s="16" t="s">
        <v>486</v>
      </c>
      <c r="ABX438" s="16" t="s">
        <v>892</v>
      </c>
      <c r="ABY438" s="16" t="s">
        <v>486</v>
      </c>
      <c r="ABZ438" s="16" t="s">
        <v>486</v>
      </c>
      <c r="ACA438" s="16" t="s">
        <v>759</v>
      </c>
      <c r="ACB438" s="16" t="s">
        <v>768</v>
      </c>
      <c r="ACC438" s="16" t="s">
        <v>737</v>
      </c>
      <c r="ACD438" s="16" t="s">
        <v>487</v>
      </c>
      <c r="ACE438" s="16" t="s">
        <v>486</v>
      </c>
      <c r="ACG438" s="16" t="s">
        <v>1014</v>
      </c>
      <c r="ACH438" s="16" t="s">
        <v>1009</v>
      </c>
      <c r="ACI438" s="16" t="s">
        <v>462</v>
      </c>
      <c r="ACJ438" s="16">
        <v>1.1910000000000001</v>
      </c>
      <c r="ACK438" s="16" t="s">
        <v>478</v>
      </c>
      <c r="ACL438" s="16" t="s">
        <v>738</v>
      </c>
      <c r="ACM438" s="16" t="s">
        <v>1188</v>
      </c>
      <c r="ACN438" s="16" t="s">
        <v>1169</v>
      </c>
      <c r="ACO438" s="16" t="s">
        <v>1856</v>
      </c>
      <c r="ACP438" s="16">
        <v>3250</v>
      </c>
      <c r="ACQ438" s="16" t="s">
        <v>1202</v>
      </c>
      <c r="ACR438" s="16" t="s">
        <v>1645</v>
      </c>
      <c r="ACS438" s="16" t="s">
        <v>680</v>
      </c>
      <c r="ACT438" s="16" t="s">
        <v>1522</v>
      </c>
      <c r="ACU438" s="16" t="s">
        <v>831</v>
      </c>
      <c r="ACV438" s="16" t="s">
        <v>8756</v>
      </c>
      <c r="ACW438" s="16" t="s">
        <v>445</v>
      </c>
      <c r="ACX438" s="16" t="s">
        <v>1914</v>
      </c>
      <c r="ACY438" s="16" t="s">
        <v>1947</v>
      </c>
      <c r="ACZ438" s="16">
        <v>1</v>
      </c>
      <c r="ADA438" s="16">
        <v>1</v>
      </c>
      <c r="ADB438" s="16">
        <v>1</v>
      </c>
      <c r="ADC438" s="16">
        <v>1</v>
      </c>
      <c r="ADD438" s="16">
        <v>1</v>
      </c>
      <c r="ADE438" s="16" t="s">
        <v>8712</v>
      </c>
      <c r="ADF438" s="16">
        <v>0</v>
      </c>
      <c r="ADG438" s="16" t="s">
        <v>486</v>
      </c>
      <c r="ADH438" s="16">
        <v>2</v>
      </c>
      <c r="ADI438" s="16" t="s">
        <v>1554</v>
      </c>
      <c r="ADJ438" s="16" t="s">
        <v>1744</v>
      </c>
      <c r="ADK438" s="16" t="s">
        <v>1750</v>
      </c>
      <c r="ADL438" s="16" t="s">
        <v>1764</v>
      </c>
      <c r="ADM438" s="16" t="s">
        <v>13195</v>
      </c>
      <c r="ADN438" s="16" t="s">
        <v>13196</v>
      </c>
      <c r="ADO438" s="16" t="s">
        <v>1766</v>
      </c>
      <c r="ADP438" s="16" t="s">
        <v>13196</v>
      </c>
      <c r="ADQ438" s="16" t="s">
        <v>13194</v>
      </c>
      <c r="ADR438" s="16" t="s">
        <v>13194</v>
      </c>
      <c r="ADS438" s="16" t="s">
        <v>1743</v>
      </c>
      <c r="ADW438" s="16" t="s">
        <v>8729</v>
      </c>
      <c r="ADY438" s="16" t="s">
        <v>1059</v>
      </c>
      <c r="AEB438" s="16">
        <v>13650</v>
      </c>
      <c r="AEC438" s="16" t="s">
        <v>1059</v>
      </c>
      <c r="AED438" s="16">
        <v>6625</v>
      </c>
      <c r="AEE438" s="16" t="s">
        <v>952</v>
      </c>
      <c r="AEH438" s="16">
        <v>3250</v>
      </c>
      <c r="AEI438" s="16">
        <v>2500</v>
      </c>
      <c r="AEJ438" s="16">
        <v>3000</v>
      </c>
      <c r="AEK438" s="16">
        <v>450</v>
      </c>
      <c r="AEL438" s="16">
        <v>100</v>
      </c>
      <c r="AEN438" s="16">
        <v>250</v>
      </c>
      <c r="AEO438" s="16">
        <v>150</v>
      </c>
      <c r="AEP438" s="16">
        <v>250</v>
      </c>
    </row>
    <row r="439" spans="1:822" x14ac:dyDescent="0.25">
      <c r="A439" s="30">
        <v>45838</v>
      </c>
      <c r="B439" s="16" t="s">
        <v>10975</v>
      </c>
      <c r="C439" s="16" t="s">
        <v>867</v>
      </c>
      <c r="D439" s="16" t="s">
        <v>867</v>
      </c>
      <c r="E439" s="16">
        <v>68</v>
      </c>
      <c r="F439" s="16" t="s">
        <v>8153</v>
      </c>
      <c r="G439" s="16" t="s">
        <v>4113</v>
      </c>
      <c r="I439" s="16" t="s">
        <v>4174</v>
      </c>
      <c r="Z439" s="16" t="s">
        <v>993</v>
      </c>
      <c r="AA439" s="16" t="s">
        <v>470</v>
      </c>
      <c r="AB439" s="16">
        <v>1</v>
      </c>
      <c r="AC439" s="16" t="s">
        <v>843</v>
      </c>
      <c r="AD439" s="16" t="s">
        <v>843</v>
      </c>
      <c r="AE439" s="16" t="s">
        <v>843</v>
      </c>
      <c r="AF439" s="16" t="s">
        <v>844</v>
      </c>
      <c r="AG439" s="16" t="s">
        <v>843</v>
      </c>
      <c r="AH439" s="16" t="s">
        <v>844</v>
      </c>
      <c r="AI439" s="16" t="s">
        <v>843</v>
      </c>
      <c r="AJ439" s="16" t="s">
        <v>843</v>
      </c>
      <c r="AK439" s="16" t="s">
        <v>843</v>
      </c>
      <c r="AM439" s="16" t="s">
        <v>737</v>
      </c>
      <c r="AN439" s="16" t="s">
        <v>761</v>
      </c>
      <c r="AP439" s="16" t="s">
        <v>775</v>
      </c>
      <c r="AR439" s="16" t="s">
        <v>6907</v>
      </c>
      <c r="BB439" s="16">
        <v>2</v>
      </c>
      <c r="BC439" s="16" t="s">
        <v>7878</v>
      </c>
      <c r="BE439" s="16" t="s">
        <v>5098</v>
      </c>
      <c r="BV439" s="16" t="s">
        <v>4433</v>
      </c>
      <c r="BW439" s="16" t="s">
        <v>844</v>
      </c>
      <c r="BX439" s="16" t="s">
        <v>843</v>
      </c>
      <c r="BY439" s="16" t="s">
        <v>843</v>
      </c>
      <c r="BZ439" s="16" t="s">
        <v>843</v>
      </c>
      <c r="CA439" s="16" t="s">
        <v>843</v>
      </c>
      <c r="CB439" s="16" t="s">
        <v>843</v>
      </c>
      <c r="CC439" s="16" t="s">
        <v>843</v>
      </c>
      <c r="CD439" s="16" t="s">
        <v>843</v>
      </c>
      <c r="CE439" s="16" t="s">
        <v>843</v>
      </c>
      <c r="CF439" s="16" t="s">
        <v>843</v>
      </c>
      <c r="CG439" s="16" t="s">
        <v>843</v>
      </c>
      <c r="CH439" s="16" t="s">
        <v>843</v>
      </c>
      <c r="CI439" s="16" t="s">
        <v>843</v>
      </c>
      <c r="CJ439" s="16" t="s">
        <v>843</v>
      </c>
      <c r="CK439" s="16" t="s">
        <v>843</v>
      </c>
      <c r="CP439" s="16" t="s">
        <v>867</v>
      </c>
      <c r="CQ439" s="16" t="s">
        <v>9285</v>
      </c>
      <c r="CR439" s="16" t="s">
        <v>844</v>
      </c>
      <c r="CS439" s="16" t="s">
        <v>844</v>
      </c>
      <c r="CT439" s="16" t="s">
        <v>844</v>
      </c>
      <c r="CU439" s="16" t="s">
        <v>843</v>
      </c>
      <c r="CV439" s="16" t="s">
        <v>843</v>
      </c>
      <c r="CW439" s="16" t="s">
        <v>843</v>
      </c>
      <c r="CX439" s="16" t="s">
        <v>843</v>
      </c>
      <c r="CY439" s="16" t="s">
        <v>843</v>
      </c>
      <c r="CZ439" s="16" t="s">
        <v>843</v>
      </c>
      <c r="DA439" s="16" t="s">
        <v>5184</v>
      </c>
      <c r="DX439" s="16" t="s">
        <v>867</v>
      </c>
      <c r="DY439" s="16" t="s">
        <v>867</v>
      </c>
      <c r="GC439" s="16" t="s">
        <v>5342</v>
      </c>
      <c r="GF439" s="16" t="s">
        <v>867</v>
      </c>
      <c r="GG439" s="16" t="s">
        <v>867</v>
      </c>
      <c r="GV439" s="16" t="s">
        <v>5443</v>
      </c>
      <c r="GW439" s="16" t="s">
        <v>843</v>
      </c>
      <c r="GX439" s="16" t="s">
        <v>844</v>
      </c>
      <c r="GY439" s="16" t="s">
        <v>843</v>
      </c>
      <c r="GZ439" s="16" t="s">
        <v>843</v>
      </c>
      <c r="HA439" s="16" t="s">
        <v>843</v>
      </c>
      <c r="HB439" s="16" t="s">
        <v>843</v>
      </c>
      <c r="HC439" s="16" t="s">
        <v>843</v>
      </c>
      <c r="HD439" s="16" t="s">
        <v>843</v>
      </c>
      <c r="HE439" s="16" t="s">
        <v>843</v>
      </c>
      <c r="HF439" s="16" t="s">
        <v>843</v>
      </c>
      <c r="HH439" s="16" t="s">
        <v>5456</v>
      </c>
      <c r="HK439" s="16" t="s">
        <v>865</v>
      </c>
      <c r="HM439" s="16" t="s">
        <v>865</v>
      </c>
      <c r="HZ439" s="16" t="s">
        <v>7944</v>
      </c>
      <c r="KE439" s="16" t="s">
        <v>5582</v>
      </c>
      <c r="KG439" s="16" t="s">
        <v>7015</v>
      </c>
      <c r="KH439" s="16" t="s">
        <v>7033</v>
      </c>
      <c r="KI439" s="16" t="s">
        <v>865</v>
      </c>
      <c r="LG439" s="16" t="s">
        <v>867</v>
      </c>
      <c r="LH439" s="16" t="s">
        <v>867</v>
      </c>
      <c r="LI439" s="16" t="s">
        <v>867</v>
      </c>
      <c r="LJ439" s="16" t="s">
        <v>867</v>
      </c>
      <c r="LK439" s="16" t="s">
        <v>867</v>
      </c>
      <c r="LL439" s="16" t="s">
        <v>5690</v>
      </c>
      <c r="LM439" s="16" t="s">
        <v>843</v>
      </c>
      <c r="LN439" s="16" t="s">
        <v>843</v>
      </c>
      <c r="LO439" s="16" t="s">
        <v>843</v>
      </c>
      <c r="LP439" s="16" t="s">
        <v>843</v>
      </c>
      <c r="LQ439" s="16" t="s">
        <v>843</v>
      </c>
      <c r="LR439" s="16" t="s">
        <v>843</v>
      </c>
      <c r="LS439" s="16" t="s">
        <v>843</v>
      </c>
      <c r="LT439" s="16" t="s">
        <v>843</v>
      </c>
      <c r="LU439" s="16" t="s">
        <v>843</v>
      </c>
      <c r="LV439" s="16" t="s">
        <v>843</v>
      </c>
      <c r="LW439" s="16" t="s">
        <v>843</v>
      </c>
      <c r="LX439" s="16" t="s">
        <v>844</v>
      </c>
      <c r="LY439" s="16" t="s">
        <v>843</v>
      </c>
      <c r="LZ439" s="16" t="s">
        <v>843</v>
      </c>
      <c r="MA439" s="16" t="s">
        <v>843</v>
      </c>
      <c r="MC439" s="16" t="s">
        <v>5694</v>
      </c>
      <c r="MD439" s="16" t="s">
        <v>844</v>
      </c>
      <c r="ME439" s="16" t="s">
        <v>843</v>
      </c>
      <c r="MF439" s="16" t="s">
        <v>843</v>
      </c>
      <c r="MG439" s="16" t="s">
        <v>843</v>
      </c>
      <c r="MH439" s="16" t="s">
        <v>843</v>
      </c>
      <c r="MI439" s="16" t="s">
        <v>843</v>
      </c>
      <c r="MJ439" s="16" t="s">
        <v>843</v>
      </c>
      <c r="MK439" s="16" t="s">
        <v>843</v>
      </c>
      <c r="ML439" s="16" t="s">
        <v>843</v>
      </c>
      <c r="MM439" s="16" t="s">
        <v>843</v>
      </c>
      <c r="MN439" s="16" t="s">
        <v>843</v>
      </c>
      <c r="MO439" s="16" t="s">
        <v>843</v>
      </c>
      <c r="MP439" s="16" t="s">
        <v>843</v>
      </c>
      <c r="MQ439" s="16" t="s">
        <v>843</v>
      </c>
      <c r="MR439" s="16" t="s">
        <v>843</v>
      </c>
      <c r="MS439" s="16" t="s">
        <v>843</v>
      </c>
      <c r="MT439" s="16" t="s">
        <v>843</v>
      </c>
      <c r="MU439" s="16" t="s">
        <v>843</v>
      </c>
      <c r="MV439" s="16" t="s">
        <v>843</v>
      </c>
      <c r="PC439" s="16" t="s">
        <v>865</v>
      </c>
      <c r="PD439" s="16" t="s">
        <v>865</v>
      </c>
      <c r="PY439" s="16" t="s">
        <v>864</v>
      </c>
      <c r="QP439" s="16" t="s">
        <v>865</v>
      </c>
      <c r="QR439" s="16" t="s">
        <v>864</v>
      </c>
      <c r="QT439" s="16" t="s">
        <v>867</v>
      </c>
      <c r="QV439" s="16" t="s">
        <v>865</v>
      </c>
      <c r="QX439" s="16" t="s">
        <v>865</v>
      </c>
      <c r="QY439" s="16" t="s">
        <v>867</v>
      </c>
      <c r="RD439" s="16" t="s">
        <v>4216</v>
      </c>
      <c r="RF439" s="16" t="s">
        <v>865</v>
      </c>
      <c r="RH439" s="16" t="s">
        <v>4216</v>
      </c>
      <c r="RJ439" s="16" t="s">
        <v>4216</v>
      </c>
      <c r="RN439" s="16" t="s">
        <v>7720</v>
      </c>
      <c r="RP439" s="16" t="s">
        <v>867</v>
      </c>
      <c r="RR439" s="16" t="s">
        <v>7720</v>
      </c>
      <c r="RT439" s="16" t="s">
        <v>867</v>
      </c>
      <c r="RV439" s="16" t="s">
        <v>7720</v>
      </c>
      <c r="RX439" s="16" t="s">
        <v>7720</v>
      </c>
      <c r="RZ439" s="16" t="s">
        <v>7724</v>
      </c>
      <c r="SQ439" s="16" t="s">
        <v>865</v>
      </c>
      <c r="SS439" s="16" t="s">
        <v>7293</v>
      </c>
      <c r="ST439" s="16" t="s">
        <v>7764</v>
      </c>
      <c r="TN439" s="16">
        <v>2000</v>
      </c>
      <c r="TO439" s="16">
        <v>0</v>
      </c>
      <c r="TP439" s="16">
        <v>600</v>
      </c>
      <c r="TQ439" s="16">
        <v>500</v>
      </c>
      <c r="TR439" s="16">
        <v>300</v>
      </c>
      <c r="TS439" s="16">
        <v>150</v>
      </c>
      <c r="TT439" s="16">
        <v>0</v>
      </c>
      <c r="TU439" s="16">
        <v>500</v>
      </c>
      <c r="TV439" s="16">
        <v>0</v>
      </c>
      <c r="TW439" s="16">
        <v>0</v>
      </c>
      <c r="TX439" s="16">
        <v>0</v>
      </c>
      <c r="TZ439" s="16" t="s">
        <v>7364</v>
      </c>
      <c r="UA439" s="16" t="s">
        <v>8715</v>
      </c>
      <c r="UB439" s="16">
        <v>0</v>
      </c>
      <c r="UC439" s="16" t="s">
        <v>843</v>
      </c>
      <c r="UD439" s="16" t="s">
        <v>843</v>
      </c>
      <c r="UE439" s="16" t="s">
        <v>844</v>
      </c>
      <c r="UF439" s="16" t="s">
        <v>844</v>
      </c>
      <c r="UG439" s="16" t="s">
        <v>843</v>
      </c>
      <c r="UH439" s="16" t="s">
        <v>843</v>
      </c>
      <c r="VK439" s="16" t="s">
        <v>6102</v>
      </c>
      <c r="VL439" s="16" t="s">
        <v>843</v>
      </c>
      <c r="VM439" s="16" t="s">
        <v>843</v>
      </c>
      <c r="VN439" s="16" t="s">
        <v>843</v>
      </c>
      <c r="VO439" s="16" t="s">
        <v>843</v>
      </c>
      <c r="VP439" s="16" t="s">
        <v>844</v>
      </c>
      <c r="VQ439" s="16" t="s">
        <v>843</v>
      </c>
      <c r="VR439" s="16" t="s">
        <v>843</v>
      </c>
      <c r="VS439" s="16" t="s">
        <v>843</v>
      </c>
      <c r="VT439" s="16" t="s">
        <v>843</v>
      </c>
      <c r="VV439" s="16">
        <v>2500</v>
      </c>
      <c r="VX439" s="16" t="s">
        <v>6028</v>
      </c>
      <c r="VY439" s="16" t="s">
        <v>844</v>
      </c>
      <c r="VZ439" s="16" t="s">
        <v>843</v>
      </c>
      <c r="WA439" s="16" t="s">
        <v>843</v>
      </c>
      <c r="WB439" s="16" t="s">
        <v>843</v>
      </c>
      <c r="WC439" s="16" t="s">
        <v>843</v>
      </c>
      <c r="WD439" s="16" t="s">
        <v>843</v>
      </c>
      <c r="WE439" s="16" t="s">
        <v>843</v>
      </c>
      <c r="WF439" s="16" t="s">
        <v>843</v>
      </c>
      <c r="WH439" s="16">
        <v>1625</v>
      </c>
      <c r="WO439" s="16" t="s">
        <v>6917</v>
      </c>
      <c r="XD439" s="16" t="s">
        <v>6991</v>
      </c>
      <c r="XE439" s="16" t="s">
        <v>843</v>
      </c>
      <c r="XF439" s="16" t="s">
        <v>843</v>
      </c>
      <c r="XG439" s="16" t="s">
        <v>843</v>
      </c>
      <c r="XH439" s="16" t="s">
        <v>843</v>
      </c>
      <c r="XI439" s="16" t="s">
        <v>843</v>
      </c>
      <c r="XJ439" s="16" t="s">
        <v>843</v>
      </c>
      <c r="XK439" s="16" t="s">
        <v>843</v>
      </c>
      <c r="XL439" s="16" t="s">
        <v>844</v>
      </c>
      <c r="XM439" s="16" t="s">
        <v>843</v>
      </c>
      <c r="XN439" s="16" t="s">
        <v>843</v>
      </c>
      <c r="XO439" s="16" t="s">
        <v>843</v>
      </c>
      <c r="XP439" s="16" t="s">
        <v>843</v>
      </c>
      <c r="XQ439" s="16" t="s">
        <v>843</v>
      </c>
      <c r="YF439" s="16" t="s">
        <v>865</v>
      </c>
      <c r="YN439" s="16" t="s">
        <v>7040</v>
      </c>
      <c r="YP439" s="16" t="s">
        <v>7981</v>
      </c>
      <c r="YR439" s="16" t="s">
        <v>10976</v>
      </c>
      <c r="YS439" s="16" t="s">
        <v>10977</v>
      </c>
      <c r="YT439" s="16" t="s">
        <v>8694</v>
      </c>
      <c r="YU439" s="16" t="s">
        <v>10978</v>
      </c>
      <c r="YV439" s="16" t="s">
        <v>8696</v>
      </c>
      <c r="YW439" s="16" t="s">
        <v>844</v>
      </c>
      <c r="YX439" s="16" t="s">
        <v>8696</v>
      </c>
      <c r="YY439" s="16" t="s">
        <v>843</v>
      </c>
      <c r="YZ439" s="16" t="s">
        <v>843</v>
      </c>
      <c r="ZA439" s="16" t="s">
        <v>843</v>
      </c>
      <c r="ZB439" s="16">
        <v>4050</v>
      </c>
      <c r="ZC439" s="16" t="s">
        <v>8934</v>
      </c>
      <c r="ZD439" s="16" t="s">
        <v>843</v>
      </c>
      <c r="ZE439" s="16" t="s">
        <v>8789</v>
      </c>
      <c r="ZF439" s="16" t="s">
        <v>8724</v>
      </c>
      <c r="ZG439" s="16" t="s">
        <v>8865</v>
      </c>
      <c r="ZH439" s="16" t="s">
        <v>8699</v>
      </c>
      <c r="ZI439" s="16" t="s">
        <v>8907</v>
      </c>
      <c r="ZJ439" s="16" t="s">
        <v>843</v>
      </c>
      <c r="ZK439" s="16" t="s">
        <v>843</v>
      </c>
      <c r="ZL439" s="16" t="s">
        <v>8724</v>
      </c>
      <c r="ZM439" s="16" t="s">
        <v>843</v>
      </c>
      <c r="ZN439" s="16" t="s">
        <v>8742</v>
      </c>
      <c r="ZO439" s="16" t="s">
        <v>487</v>
      </c>
      <c r="ZP439" s="16" t="s">
        <v>487</v>
      </c>
      <c r="ZQ439" s="16" t="s">
        <v>486</v>
      </c>
      <c r="ZR439" s="16" t="s">
        <v>486</v>
      </c>
      <c r="ZS439" s="16" t="s">
        <v>8704</v>
      </c>
      <c r="ZT439" s="16" t="s">
        <v>8705</v>
      </c>
      <c r="ZU439" s="16" t="s">
        <v>8706</v>
      </c>
      <c r="ZV439" s="16" t="s">
        <v>487</v>
      </c>
      <c r="ZW439" s="16" t="s">
        <v>843</v>
      </c>
      <c r="ZX439" s="16" t="s">
        <v>843</v>
      </c>
      <c r="ZY439" s="16" t="s">
        <v>844</v>
      </c>
      <c r="ZZ439" s="16" t="s">
        <v>843</v>
      </c>
      <c r="AAA439" s="16" t="s">
        <v>844</v>
      </c>
      <c r="AAB439" s="16" t="s">
        <v>843</v>
      </c>
      <c r="AAC439" s="16">
        <v>0</v>
      </c>
      <c r="AAD439" s="16" t="s">
        <v>844</v>
      </c>
      <c r="AAE439" s="16" t="s">
        <v>843</v>
      </c>
      <c r="AAF439" s="16" t="s">
        <v>843</v>
      </c>
      <c r="AAG439" s="16" t="s">
        <v>843</v>
      </c>
      <c r="AAH439" s="16" t="s">
        <v>843</v>
      </c>
      <c r="AAI439" s="16" t="s">
        <v>843</v>
      </c>
      <c r="AAJ439" s="16" t="s">
        <v>606</v>
      </c>
      <c r="AAK439" s="16" t="s">
        <v>639</v>
      </c>
      <c r="AAL439" s="16" t="s">
        <v>905</v>
      </c>
      <c r="AAM439" s="16" t="s">
        <v>663</v>
      </c>
      <c r="AAN439" s="16" t="s">
        <v>8707</v>
      </c>
      <c r="AAO439" s="16" t="s">
        <v>1019</v>
      </c>
      <c r="AAP439" s="16" t="s">
        <v>8708</v>
      </c>
      <c r="AAQ439" s="16" t="s">
        <v>8908</v>
      </c>
      <c r="AAS439" s="16">
        <v>2798.71</v>
      </c>
      <c r="AAU439" s="16" t="s">
        <v>782</v>
      </c>
      <c r="AAX439" s="16" t="s">
        <v>843</v>
      </c>
      <c r="AAY439" s="16" t="s">
        <v>8710</v>
      </c>
      <c r="AAZ439" s="16" t="s">
        <v>782</v>
      </c>
      <c r="ABA439" s="16" t="s">
        <v>783</v>
      </c>
      <c r="ABC439" s="16" t="s">
        <v>783</v>
      </c>
      <c r="ABD439" s="16" t="s">
        <v>783</v>
      </c>
      <c r="ABE439" s="16" t="s">
        <v>783</v>
      </c>
      <c r="ABF439" s="16" t="s">
        <v>782</v>
      </c>
      <c r="ABG439" s="16" t="s">
        <v>783</v>
      </c>
      <c r="ABH439" s="16" t="s">
        <v>782</v>
      </c>
      <c r="ABI439" s="16" t="s">
        <v>783</v>
      </c>
      <c r="ABJ439" s="16" t="s">
        <v>783</v>
      </c>
      <c r="ABK439" s="16" t="s">
        <v>782</v>
      </c>
      <c r="ABL439" s="16" t="s">
        <v>8728</v>
      </c>
      <c r="ABM439" s="16" t="s">
        <v>844</v>
      </c>
      <c r="ABN439" s="16" t="s">
        <v>1033</v>
      </c>
      <c r="ABP439" s="16" t="s">
        <v>972</v>
      </c>
      <c r="ABQ439" s="16" t="s">
        <v>4324</v>
      </c>
      <c r="ABR439" s="16" t="s">
        <v>470</v>
      </c>
      <c r="ABS439" s="16" t="s">
        <v>457</v>
      </c>
      <c r="ABT439" s="16" t="s">
        <v>844</v>
      </c>
      <c r="ABU439" s="16" t="s">
        <v>844</v>
      </c>
      <c r="ABV439" s="16" t="s">
        <v>487</v>
      </c>
      <c r="ABW439" s="16" t="s">
        <v>486</v>
      </c>
      <c r="ABX439" s="16" t="s">
        <v>892</v>
      </c>
      <c r="ABY439" s="16" t="s">
        <v>486</v>
      </c>
      <c r="ABZ439" s="16" t="s">
        <v>486</v>
      </c>
      <c r="ACA439" s="16" t="s">
        <v>761</v>
      </c>
      <c r="ACB439" s="16" t="s">
        <v>775</v>
      </c>
      <c r="ACC439" s="16" t="s">
        <v>737</v>
      </c>
      <c r="ACD439" s="16" t="s">
        <v>486</v>
      </c>
      <c r="ACE439" s="16" t="s">
        <v>486</v>
      </c>
      <c r="ACG439" s="16" t="s">
        <v>1014</v>
      </c>
      <c r="ACH439" s="16" t="s">
        <v>1009</v>
      </c>
      <c r="ACI439" s="16" t="s">
        <v>462</v>
      </c>
      <c r="ACJ439" s="16">
        <v>1.1910000000000001</v>
      </c>
      <c r="ACK439" s="16" t="s">
        <v>478</v>
      </c>
      <c r="ACL439" s="16" t="s">
        <v>740</v>
      </c>
      <c r="ACM439" s="16" t="s">
        <v>1190</v>
      </c>
      <c r="ACN439" s="16" t="s">
        <v>1169</v>
      </c>
      <c r="ACO439" s="16" t="s">
        <v>1856</v>
      </c>
      <c r="ACP439" s="16">
        <v>1625</v>
      </c>
      <c r="ACQ439" s="16" t="s">
        <v>1201</v>
      </c>
      <c r="ACR439" s="16" t="s">
        <v>1644</v>
      </c>
      <c r="ACS439" s="16" t="s">
        <v>680</v>
      </c>
      <c r="ACT439" s="16" t="s">
        <v>1522</v>
      </c>
      <c r="ACU439" s="16" t="s">
        <v>833</v>
      </c>
      <c r="ACV439" s="16" t="s">
        <v>8711</v>
      </c>
      <c r="ACW439" s="16" t="s">
        <v>878</v>
      </c>
      <c r="ACX439" s="16" t="s">
        <v>1916</v>
      </c>
      <c r="ACY439" s="16" t="s">
        <v>1947</v>
      </c>
      <c r="ACZ439" s="16">
        <v>1</v>
      </c>
      <c r="ADA439" s="16">
        <v>1</v>
      </c>
      <c r="ADB439" s="16">
        <v>1</v>
      </c>
      <c r="ADC439" s="16">
        <v>1</v>
      </c>
      <c r="ADD439" s="16">
        <v>1</v>
      </c>
      <c r="ADE439" s="16" t="s">
        <v>8712</v>
      </c>
      <c r="ADF439" s="16">
        <v>0</v>
      </c>
      <c r="ADG439" s="16" t="s">
        <v>486</v>
      </c>
      <c r="ADH439" s="16">
        <v>1</v>
      </c>
      <c r="ADJ439" s="16" t="s">
        <v>1743</v>
      </c>
      <c r="ADK439" s="16" t="s">
        <v>13194</v>
      </c>
      <c r="ADL439" s="16" t="s">
        <v>1764</v>
      </c>
      <c r="ADM439" s="16" t="s">
        <v>13195</v>
      </c>
      <c r="ADN439" s="16" t="s">
        <v>13196</v>
      </c>
      <c r="ADO439" s="16" t="s">
        <v>13197</v>
      </c>
      <c r="ADP439" s="16" t="s">
        <v>13196</v>
      </c>
      <c r="ADQ439" s="16" t="s">
        <v>13194</v>
      </c>
      <c r="ADR439" s="16" t="s">
        <v>13194</v>
      </c>
      <c r="ADS439" s="16" t="s">
        <v>13194</v>
      </c>
      <c r="ADU439" s="16" t="s">
        <v>1763</v>
      </c>
      <c r="ADW439" s="16" t="s">
        <v>13199</v>
      </c>
      <c r="ADY439" s="16" t="s">
        <v>1062</v>
      </c>
      <c r="AEA439" s="16">
        <v>4050</v>
      </c>
      <c r="AEC439" s="16" t="s">
        <v>1058</v>
      </c>
      <c r="AED439" s="16">
        <v>2798.71</v>
      </c>
      <c r="AEE439" s="16" t="s">
        <v>952</v>
      </c>
      <c r="AEG439" s="16">
        <v>4125</v>
      </c>
      <c r="AEI439" s="16">
        <v>2000</v>
      </c>
      <c r="AEK439" s="16">
        <v>600</v>
      </c>
      <c r="AEL439" s="16">
        <v>500</v>
      </c>
      <c r="AEN439" s="16">
        <v>300</v>
      </c>
      <c r="AEO439" s="16">
        <v>150</v>
      </c>
      <c r="AEP439" s="16">
        <v>500</v>
      </c>
    </row>
    <row r="440" spans="1:822" x14ac:dyDescent="0.25">
      <c r="A440" s="30">
        <v>45838</v>
      </c>
      <c r="B440" s="16" t="s">
        <v>10979</v>
      </c>
      <c r="C440" s="16" t="s">
        <v>867</v>
      </c>
      <c r="D440" s="16" t="s">
        <v>867</v>
      </c>
      <c r="E440" s="16">
        <v>52</v>
      </c>
      <c r="F440" s="16" t="s">
        <v>8153</v>
      </c>
      <c r="G440" s="16" t="s">
        <v>4113</v>
      </c>
      <c r="I440" s="16" t="s">
        <v>4174</v>
      </c>
      <c r="Z440" s="16" t="s">
        <v>993</v>
      </c>
      <c r="AA440" s="16" t="s">
        <v>474</v>
      </c>
      <c r="AB440" s="16">
        <v>2</v>
      </c>
      <c r="AC440" s="16" t="s">
        <v>844</v>
      </c>
      <c r="AD440" s="16" t="s">
        <v>843</v>
      </c>
      <c r="AE440" s="16" t="s">
        <v>843</v>
      </c>
      <c r="AF440" s="16" t="s">
        <v>844</v>
      </c>
      <c r="AG440" s="16" t="s">
        <v>844</v>
      </c>
      <c r="AH440" s="16" t="s">
        <v>844</v>
      </c>
      <c r="AI440" s="16" t="s">
        <v>844</v>
      </c>
      <c r="AJ440" s="16" t="s">
        <v>843</v>
      </c>
      <c r="AK440" s="16" t="s">
        <v>843</v>
      </c>
      <c r="AM440" s="16" t="s">
        <v>737</v>
      </c>
      <c r="AN440" s="16" t="s">
        <v>759</v>
      </c>
      <c r="AP440" s="16" t="s">
        <v>768</v>
      </c>
      <c r="AR440" s="16" t="s">
        <v>6910</v>
      </c>
      <c r="BB440" s="16">
        <v>2</v>
      </c>
      <c r="BC440" s="16" t="s">
        <v>7875</v>
      </c>
      <c r="BE440" s="16" t="s">
        <v>5098</v>
      </c>
      <c r="BV440" s="16" t="s">
        <v>4433</v>
      </c>
      <c r="BW440" s="16" t="s">
        <v>844</v>
      </c>
      <c r="BX440" s="16" t="s">
        <v>843</v>
      </c>
      <c r="BY440" s="16" t="s">
        <v>843</v>
      </c>
      <c r="BZ440" s="16" t="s">
        <v>843</v>
      </c>
      <c r="CA440" s="16" t="s">
        <v>843</v>
      </c>
      <c r="CB440" s="16" t="s">
        <v>843</v>
      </c>
      <c r="CC440" s="16" t="s">
        <v>843</v>
      </c>
      <c r="CD440" s="16" t="s">
        <v>843</v>
      </c>
      <c r="CE440" s="16" t="s">
        <v>843</v>
      </c>
      <c r="CF440" s="16" t="s">
        <v>843</v>
      </c>
      <c r="CG440" s="16" t="s">
        <v>843</v>
      </c>
      <c r="CH440" s="16" t="s">
        <v>843</v>
      </c>
      <c r="CI440" s="16" t="s">
        <v>843</v>
      </c>
      <c r="CJ440" s="16" t="s">
        <v>843</v>
      </c>
      <c r="CK440" s="16" t="s">
        <v>843</v>
      </c>
      <c r="CP440" s="16" t="s">
        <v>867</v>
      </c>
      <c r="CQ440" s="16" t="s">
        <v>5191</v>
      </c>
      <c r="CR440" s="16" t="s">
        <v>844</v>
      </c>
      <c r="CS440" s="16" t="s">
        <v>843</v>
      </c>
      <c r="CT440" s="16" t="s">
        <v>843</v>
      </c>
      <c r="CU440" s="16" t="s">
        <v>843</v>
      </c>
      <c r="CV440" s="16" t="s">
        <v>843</v>
      </c>
      <c r="CW440" s="16" t="s">
        <v>843</v>
      </c>
      <c r="CX440" s="16" t="s">
        <v>843</v>
      </c>
      <c r="CY440" s="16" t="s">
        <v>843</v>
      </c>
      <c r="CZ440" s="16" t="s">
        <v>843</v>
      </c>
      <c r="DA440" s="16" t="s">
        <v>5184</v>
      </c>
      <c r="DX440" s="16" t="s">
        <v>867</v>
      </c>
      <c r="DY440" s="16" t="s">
        <v>867</v>
      </c>
      <c r="GC440" s="16" t="s">
        <v>5354</v>
      </c>
      <c r="GF440" s="16" t="s">
        <v>867</v>
      </c>
      <c r="GG440" s="16" t="s">
        <v>867</v>
      </c>
      <c r="GV440" s="16" t="s">
        <v>5443</v>
      </c>
      <c r="GW440" s="16" t="s">
        <v>843</v>
      </c>
      <c r="GX440" s="16" t="s">
        <v>844</v>
      </c>
      <c r="GY440" s="16" t="s">
        <v>843</v>
      </c>
      <c r="GZ440" s="16" t="s">
        <v>843</v>
      </c>
      <c r="HA440" s="16" t="s">
        <v>843</v>
      </c>
      <c r="HB440" s="16" t="s">
        <v>843</v>
      </c>
      <c r="HC440" s="16" t="s">
        <v>843</v>
      </c>
      <c r="HD440" s="16" t="s">
        <v>843</v>
      </c>
      <c r="HE440" s="16" t="s">
        <v>843</v>
      </c>
      <c r="HF440" s="16" t="s">
        <v>843</v>
      </c>
      <c r="HH440" s="16" t="s">
        <v>5456</v>
      </c>
      <c r="HK440" s="16" t="s">
        <v>865</v>
      </c>
      <c r="HM440" s="16" t="s">
        <v>865</v>
      </c>
      <c r="HZ440" s="16" t="s">
        <v>7944</v>
      </c>
      <c r="KE440" s="16" t="s">
        <v>5585</v>
      </c>
      <c r="KG440" s="16" t="s">
        <v>7015</v>
      </c>
      <c r="KH440" s="16" t="s">
        <v>7033</v>
      </c>
      <c r="KI440" s="16" t="s">
        <v>865</v>
      </c>
      <c r="LG440" s="16" t="s">
        <v>867</v>
      </c>
      <c r="LH440" s="16" t="s">
        <v>867</v>
      </c>
      <c r="LI440" s="16" t="s">
        <v>867</v>
      </c>
      <c r="LJ440" s="16" t="s">
        <v>867</v>
      </c>
      <c r="LK440" s="16" t="s">
        <v>867</v>
      </c>
      <c r="LL440" s="16" t="s">
        <v>5690</v>
      </c>
      <c r="LM440" s="16" t="s">
        <v>843</v>
      </c>
      <c r="LN440" s="16" t="s">
        <v>843</v>
      </c>
      <c r="LO440" s="16" t="s">
        <v>843</v>
      </c>
      <c r="LP440" s="16" t="s">
        <v>843</v>
      </c>
      <c r="LQ440" s="16" t="s">
        <v>843</v>
      </c>
      <c r="LR440" s="16" t="s">
        <v>843</v>
      </c>
      <c r="LS440" s="16" t="s">
        <v>843</v>
      </c>
      <c r="LT440" s="16" t="s">
        <v>843</v>
      </c>
      <c r="LU440" s="16" t="s">
        <v>843</v>
      </c>
      <c r="LV440" s="16" t="s">
        <v>843</v>
      </c>
      <c r="LW440" s="16" t="s">
        <v>843</v>
      </c>
      <c r="LX440" s="16" t="s">
        <v>844</v>
      </c>
      <c r="LY440" s="16" t="s">
        <v>843</v>
      </c>
      <c r="LZ440" s="16" t="s">
        <v>843</v>
      </c>
      <c r="MA440" s="16" t="s">
        <v>843</v>
      </c>
      <c r="MC440" s="16" t="s">
        <v>5694</v>
      </c>
      <c r="MD440" s="16" t="s">
        <v>844</v>
      </c>
      <c r="ME440" s="16" t="s">
        <v>843</v>
      </c>
      <c r="MF440" s="16" t="s">
        <v>843</v>
      </c>
      <c r="MG440" s="16" t="s">
        <v>843</v>
      </c>
      <c r="MH440" s="16" t="s">
        <v>843</v>
      </c>
      <c r="MI440" s="16" t="s">
        <v>843</v>
      </c>
      <c r="MJ440" s="16" t="s">
        <v>843</v>
      </c>
      <c r="MK440" s="16" t="s">
        <v>843</v>
      </c>
      <c r="ML440" s="16" t="s">
        <v>843</v>
      </c>
      <c r="MM440" s="16" t="s">
        <v>843</v>
      </c>
      <c r="MN440" s="16" t="s">
        <v>843</v>
      </c>
      <c r="MO440" s="16" t="s">
        <v>843</v>
      </c>
      <c r="MP440" s="16" t="s">
        <v>843</v>
      </c>
      <c r="MQ440" s="16" t="s">
        <v>843</v>
      </c>
      <c r="MR440" s="16" t="s">
        <v>843</v>
      </c>
      <c r="MS440" s="16" t="s">
        <v>843</v>
      </c>
      <c r="MT440" s="16" t="s">
        <v>843</v>
      </c>
      <c r="MU440" s="16" t="s">
        <v>843</v>
      </c>
      <c r="MV440" s="16" t="s">
        <v>843</v>
      </c>
      <c r="MX440" s="16" t="s">
        <v>5694</v>
      </c>
      <c r="MY440" s="16" t="s">
        <v>844</v>
      </c>
      <c r="MZ440" s="16" t="s">
        <v>843</v>
      </c>
      <c r="NA440" s="16" t="s">
        <v>843</v>
      </c>
      <c r="NB440" s="16" t="s">
        <v>843</v>
      </c>
      <c r="NC440" s="16" t="s">
        <v>843</v>
      </c>
      <c r="ND440" s="16" t="s">
        <v>843</v>
      </c>
      <c r="NE440" s="16" t="s">
        <v>843</v>
      </c>
      <c r="NF440" s="16" t="s">
        <v>843</v>
      </c>
      <c r="NG440" s="16" t="s">
        <v>843</v>
      </c>
      <c r="NH440" s="16" t="s">
        <v>843</v>
      </c>
      <c r="NI440" s="16" t="s">
        <v>843</v>
      </c>
      <c r="NJ440" s="16" t="s">
        <v>843</v>
      </c>
      <c r="NK440" s="16" t="s">
        <v>843</v>
      </c>
      <c r="NL440" s="16" t="s">
        <v>843</v>
      </c>
      <c r="NM440" s="16" t="s">
        <v>843</v>
      </c>
      <c r="NN440" s="16" t="s">
        <v>843</v>
      </c>
      <c r="NO440" s="16" t="s">
        <v>843</v>
      </c>
      <c r="NP440" s="16" t="s">
        <v>843</v>
      </c>
      <c r="NQ440" s="16" t="s">
        <v>843</v>
      </c>
      <c r="PC440" s="16" t="s">
        <v>865</v>
      </c>
      <c r="PD440" s="16" t="s">
        <v>865</v>
      </c>
      <c r="PY440" s="16" t="s">
        <v>864</v>
      </c>
      <c r="QP440" s="16" t="s">
        <v>865</v>
      </c>
      <c r="QR440" s="16" t="s">
        <v>867</v>
      </c>
      <c r="QT440" s="16" t="s">
        <v>867</v>
      </c>
      <c r="QV440" s="16" t="s">
        <v>865</v>
      </c>
      <c r="QX440" s="16" t="s">
        <v>865</v>
      </c>
      <c r="QY440" s="16" t="s">
        <v>867</v>
      </c>
      <c r="RD440" s="16" t="s">
        <v>865</v>
      </c>
      <c r="RF440" s="16" t="s">
        <v>865</v>
      </c>
      <c r="RH440" s="16" t="s">
        <v>4216</v>
      </c>
      <c r="RJ440" s="16" t="s">
        <v>4216</v>
      </c>
      <c r="RN440" s="16" t="s">
        <v>867</v>
      </c>
      <c r="RP440" s="16" t="s">
        <v>867</v>
      </c>
      <c r="RR440" s="16" t="s">
        <v>7720</v>
      </c>
      <c r="RT440" s="16" t="s">
        <v>7720</v>
      </c>
      <c r="RV440" s="16" t="s">
        <v>7720</v>
      </c>
      <c r="RX440" s="16" t="s">
        <v>7724</v>
      </c>
      <c r="RZ440" s="16" t="s">
        <v>7724</v>
      </c>
      <c r="SQ440" s="16" t="s">
        <v>865</v>
      </c>
      <c r="SS440" s="16" t="s">
        <v>7296</v>
      </c>
      <c r="ST440" s="16" t="s">
        <v>7761</v>
      </c>
      <c r="TN440" s="16">
        <v>3000</v>
      </c>
      <c r="TO440" s="16">
        <v>7000</v>
      </c>
      <c r="TP440" s="16">
        <v>900</v>
      </c>
      <c r="TQ440" s="16">
        <v>0</v>
      </c>
      <c r="TR440" s="16">
        <v>300</v>
      </c>
      <c r="TS440" s="16">
        <v>350</v>
      </c>
      <c r="TT440" s="16">
        <v>0</v>
      </c>
      <c r="TU440" s="16">
        <v>1000</v>
      </c>
      <c r="TV440" s="16">
        <v>0</v>
      </c>
      <c r="TW440" s="16">
        <v>0</v>
      </c>
      <c r="TX440" s="16">
        <v>0</v>
      </c>
      <c r="TZ440" s="16" t="s">
        <v>7367</v>
      </c>
      <c r="UA440" s="16" t="s">
        <v>8950</v>
      </c>
      <c r="UB440" s="16">
        <v>0</v>
      </c>
      <c r="UC440" s="16" t="s">
        <v>844</v>
      </c>
      <c r="UD440" s="16" t="s">
        <v>843</v>
      </c>
      <c r="UE440" s="16" t="s">
        <v>843</v>
      </c>
      <c r="UF440" s="16" t="s">
        <v>844</v>
      </c>
      <c r="UG440" s="16" t="s">
        <v>843</v>
      </c>
      <c r="UH440" s="16" t="s">
        <v>843</v>
      </c>
      <c r="UL440" s="16">
        <v>7000</v>
      </c>
      <c r="VX440" s="16" t="s">
        <v>6028</v>
      </c>
      <c r="VY440" s="16" t="s">
        <v>844</v>
      </c>
      <c r="VZ440" s="16" t="s">
        <v>843</v>
      </c>
      <c r="WA440" s="16" t="s">
        <v>843</v>
      </c>
      <c r="WB440" s="16" t="s">
        <v>843</v>
      </c>
      <c r="WC440" s="16" t="s">
        <v>843</v>
      </c>
      <c r="WD440" s="16" t="s">
        <v>843</v>
      </c>
      <c r="WE440" s="16" t="s">
        <v>843</v>
      </c>
      <c r="WF440" s="16" t="s">
        <v>843</v>
      </c>
      <c r="WH440" s="16">
        <v>3250</v>
      </c>
      <c r="WO440" s="16" t="s">
        <v>6920</v>
      </c>
      <c r="XD440" s="16" t="s">
        <v>6975</v>
      </c>
      <c r="XE440" s="16" t="s">
        <v>843</v>
      </c>
      <c r="XF440" s="16" t="s">
        <v>843</v>
      </c>
      <c r="XG440" s="16" t="s">
        <v>844</v>
      </c>
      <c r="XH440" s="16" t="s">
        <v>843</v>
      </c>
      <c r="XI440" s="16" t="s">
        <v>843</v>
      </c>
      <c r="XJ440" s="16" t="s">
        <v>843</v>
      </c>
      <c r="XK440" s="16" t="s">
        <v>843</v>
      </c>
      <c r="XL440" s="16" t="s">
        <v>843</v>
      </c>
      <c r="XM440" s="16" t="s">
        <v>843</v>
      </c>
      <c r="XN440" s="16" t="s">
        <v>843</v>
      </c>
      <c r="XO440" s="16" t="s">
        <v>843</v>
      </c>
      <c r="XP440" s="16" t="s">
        <v>843</v>
      </c>
      <c r="XQ440" s="16" t="s">
        <v>843</v>
      </c>
      <c r="YF440" s="16" t="s">
        <v>865</v>
      </c>
      <c r="YN440" s="16" t="s">
        <v>7040</v>
      </c>
      <c r="YP440" s="16" t="s">
        <v>7978</v>
      </c>
      <c r="YR440" s="16" t="s">
        <v>10980</v>
      </c>
      <c r="YS440" s="16" t="s">
        <v>10981</v>
      </c>
      <c r="YT440" s="16" t="s">
        <v>8694</v>
      </c>
      <c r="YU440" s="16" t="s">
        <v>10982</v>
      </c>
      <c r="YV440" s="16" t="s">
        <v>8696</v>
      </c>
      <c r="YW440" s="16" t="s">
        <v>844</v>
      </c>
      <c r="YX440" s="16" t="s">
        <v>8696</v>
      </c>
      <c r="YY440" s="16" t="s">
        <v>843</v>
      </c>
      <c r="YZ440" s="16" t="s">
        <v>843</v>
      </c>
      <c r="ZA440" s="16" t="s">
        <v>843</v>
      </c>
      <c r="ZB440" s="16">
        <v>12550</v>
      </c>
      <c r="ZC440" s="16" t="s">
        <v>8720</v>
      </c>
      <c r="ZD440" s="16" t="s">
        <v>8974</v>
      </c>
      <c r="ZE440" s="16" t="s">
        <v>843</v>
      </c>
      <c r="ZF440" s="16" t="s">
        <v>843</v>
      </c>
      <c r="ZG440" s="16" t="s">
        <v>8701</v>
      </c>
      <c r="ZH440" s="16" t="s">
        <v>8752</v>
      </c>
      <c r="ZI440" s="16" t="s">
        <v>8865</v>
      </c>
      <c r="ZJ440" s="16" t="s">
        <v>843</v>
      </c>
      <c r="ZK440" s="16" t="s">
        <v>843</v>
      </c>
      <c r="ZL440" s="16" t="s">
        <v>8754</v>
      </c>
      <c r="ZM440" s="16" t="s">
        <v>843</v>
      </c>
      <c r="ZN440" s="16" t="s">
        <v>8703</v>
      </c>
      <c r="ZO440" s="16" t="s">
        <v>487</v>
      </c>
      <c r="ZP440" s="16" t="s">
        <v>487</v>
      </c>
      <c r="ZQ440" s="16" t="s">
        <v>486</v>
      </c>
      <c r="ZR440" s="16" t="s">
        <v>486</v>
      </c>
      <c r="ZS440" s="16" t="s">
        <v>844</v>
      </c>
      <c r="ZT440" s="16" t="s">
        <v>8705</v>
      </c>
      <c r="ZU440" s="16" t="s">
        <v>8706</v>
      </c>
      <c r="ZV440" s="16" t="s">
        <v>487</v>
      </c>
      <c r="ZW440" s="16" t="s">
        <v>843</v>
      </c>
      <c r="ZX440" s="16" t="s">
        <v>1056</v>
      </c>
      <c r="ZY440" s="16" t="s">
        <v>844</v>
      </c>
      <c r="ZZ440" s="16" t="s">
        <v>844</v>
      </c>
      <c r="AAA440" s="16" t="s">
        <v>843</v>
      </c>
      <c r="AAB440" s="16" t="s">
        <v>843</v>
      </c>
      <c r="AAC440" s="16">
        <v>1</v>
      </c>
      <c r="AAD440" s="16" t="s">
        <v>844</v>
      </c>
      <c r="AAE440" s="16" t="s">
        <v>844</v>
      </c>
      <c r="AAF440" s="16" t="s">
        <v>843</v>
      </c>
      <c r="AAG440" s="16" t="s">
        <v>843</v>
      </c>
      <c r="AAH440" s="16" t="s">
        <v>843</v>
      </c>
      <c r="AAI440" s="16" t="s">
        <v>843</v>
      </c>
      <c r="AAJ440" s="16" t="s">
        <v>600</v>
      </c>
      <c r="AAK440" s="16" t="s">
        <v>655</v>
      </c>
      <c r="AAL440" s="16" t="s">
        <v>905</v>
      </c>
      <c r="AAM440" s="16" t="s">
        <v>663</v>
      </c>
      <c r="AAN440" s="16" t="s">
        <v>8707</v>
      </c>
      <c r="AAO440" s="16" t="s">
        <v>1019</v>
      </c>
      <c r="AAP440" s="16" t="s">
        <v>8708</v>
      </c>
      <c r="AAS440" s="16">
        <v>10250</v>
      </c>
      <c r="AAT440" s="16" t="s">
        <v>782</v>
      </c>
      <c r="AAU440" s="16" t="s">
        <v>782</v>
      </c>
      <c r="AAX440" s="16" t="s">
        <v>843</v>
      </c>
      <c r="AAY440" s="16" t="s">
        <v>8710</v>
      </c>
      <c r="AAZ440" s="16" t="s">
        <v>782</v>
      </c>
      <c r="ABA440" s="16" t="s">
        <v>783</v>
      </c>
      <c r="ABB440" s="16" t="s">
        <v>782</v>
      </c>
      <c r="ABC440" s="16" t="s">
        <v>783</v>
      </c>
      <c r="ABD440" s="16" t="s">
        <v>782</v>
      </c>
      <c r="ABE440" s="16" t="s">
        <v>783</v>
      </c>
      <c r="ABF440" s="16" t="s">
        <v>782</v>
      </c>
      <c r="ABG440" s="16" t="s">
        <v>783</v>
      </c>
      <c r="ABH440" s="16" t="s">
        <v>783</v>
      </c>
      <c r="ABI440" s="16" t="s">
        <v>783</v>
      </c>
      <c r="ABJ440" s="16" t="s">
        <v>782</v>
      </c>
      <c r="ABK440" s="16" t="s">
        <v>782</v>
      </c>
      <c r="ABL440" s="16" t="s">
        <v>8769</v>
      </c>
      <c r="ABM440" s="16" t="s">
        <v>843</v>
      </c>
      <c r="ABN440" s="16" t="s">
        <v>1034</v>
      </c>
      <c r="ABO440" s="16" t="s">
        <v>486</v>
      </c>
      <c r="ABP440" s="16" t="s">
        <v>972</v>
      </c>
      <c r="ABQ440" s="16" t="s">
        <v>4324</v>
      </c>
      <c r="ABR440" s="16" t="s">
        <v>474</v>
      </c>
      <c r="ABS440" s="16" t="s">
        <v>451</v>
      </c>
      <c r="ABT440" s="16" t="s">
        <v>1056</v>
      </c>
      <c r="ABU440" s="16" t="s">
        <v>1056</v>
      </c>
      <c r="ABV440" s="16" t="s">
        <v>487</v>
      </c>
      <c r="ABW440" s="16" t="s">
        <v>487</v>
      </c>
      <c r="ABX440" s="16" t="s">
        <v>894</v>
      </c>
      <c r="ABY440" s="16" t="s">
        <v>486</v>
      </c>
      <c r="ABZ440" s="16" t="s">
        <v>486</v>
      </c>
      <c r="ACA440" s="16" t="s">
        <v>759</v>
      </c>
      <c r="ACB440" s="16" t="s">
        <v>768</v>
      </c>
      <c r="ACC440" s="16" t="s">
        <v>737</v>
      </c>
      <c r="ACD440" s="16" t="s">
        <v>487</v>
      </c>
      <c r="ACE440" s="16" t="s">
        <v>486</v>
      </c>
      <c r="ACG440" s="16" t="s">
        <v>1014</v>
      </c>
      <c r="ACH440" s="16" t="s">
        <v>1009</v>
      </c>
      <c r="ACI440" s="16" t="s">
        <v>462</v>
      </c>
      <c r="ACJ440" s="16">
        <v>1.1910000000000001</v>
      </c>
      <c r="ACK440" s="16" t="s">
        <v>478</v>
      </c>
      <c r="ACL440" s="16" t="s">
        <v>738</v>
      </c>
      <c r="ACM440" s="16" t="s">
        <v>1192</v>
      </c>
      <c r="ACN440" s="16" t="s">
        <v>1169</v>
      </c>
      <c r="ACO440" s="16" t="s">
        <v>1856</v>
      </c>
      <c r="ACP440" s="16">
        <v>3250</v>
      </c>
      <c r="ACQ440" s="16" t="s">
        <v>1202</v>
      </c>
      <c r="ACR440" s="16" t="s">
        <v>1645</v>
      </c>
      <c r="ACS440" s="16" t="s">
        <v>676</v>
      </c>
      <c r="ACT440" s="16" t="s">
        <v>1522</v>
      </c>
      <c r="ACU440" s="16" t="s">
        <v>831</v>
      </c>
      <c r="ACV440" s="16" t="s">
        <v>8756</v>
      </c>
      <c r="ACW440" s="16" t="s">
        <v>451</v>
      </c>
      <c r="ACX440" s="16" t="s">
        <v>1914</v>
      </c>
      <c r="ACY440" s="16" t="s">
        <v>1947</v>
      </c>
      <c r="ACZ440" s="16">
        <v>1</v>
      </c>
      <c r="ADA440" s="16">
        <v>1</v>
      </c>
      <c r="ADB440" s="16">
        <v>1</v>
      </c>
      <c r="ADC440" s="16">
        <v>1</v>
      </c>
      <c r="ADD440" s="16">
        <v>1</v>
      </c>
      <c r="ADE440" s="16" t="s">
        <v>8712</v>
      </c>
      <c r="ADF440" s="16">
        <v>0</v>
      </c>
      <c r="ADG440" s="16" t="s">
        <v>486</v>
      </c>
      <c r="ADH440" s="16">
        <v>2</v>
      </c>
      <c r="ADJ440" s="16" t="s">
        <v>1743</v>
      </c>
      <c r="ADK440" s="16" t="s">
        <v>1752</v>
      </c>
      <c r="ADL440" s="16" t="s">
        <v>1764</v>
      </c>
      <c r="ADM440" s="16" t="s">
        <v>13194</v>
      </c>
      <c r="ADN440" s="16" t="s">
        <v>13196</v>
      </c>
      <c r="ADO440" s="16" t="s">
        <v>1766</v>
      </c>
      <c r="ADP440" s="16" t="s">
        <v>1751</v>
      </c>
      <c r="ADQ440" s="16" t="s">
        <v>13194</v>
      </c>
      <c r="ADR440" s="16" t="s">
        <v>13194</v>
      </c>
      <c r="ADS440" s="16" t="s">
        <v>13194</v>
      </c>
      <c r="ADW440" s="16" t="s">
        <v>8729</v>
      </c>
      <c r="ADY440" s="16" t="s">
        <v>1059</v>
      </c>
      <c r="AEB440" s="16">
        <v>12550</v>
      </c>
      <c r="AEC440" s="16" t="s">
        <v>1063</v>
      </c>
      <c r="AED440" s="16">
        <v>5125</v>
      </c>
      <c r="AEE440" s="16" t="s">
        <v>952</v>
      </c>
      <c r="AEH440" s="16">
        <v>3250</v>
      </c>
      <c r="AEI440" s="16">
        <v>1500</v>
      </c>
      <c r="AEJ440" s="16">
        <v>3500</v>
      </c>
      <c r="AEK440" s="16">
        <v>450</v>
      </c>
      <c r="AEN440" s="16">
        <v>150</v>
      </c>
      <c r="AEO440" s="16">
        <v>175</v>
      </c>
      <c r="AEP440" s="16">
        <v>500</v>
      </c>
    </row>
    <row r="441" spans="1:822" x14ac:dyDescent="0.25">
      <c r="A441" s="30">
        <v>45839</v>
      </c>
      <c r="B441" s="16" t="s">
        <v>10983</v>
      </c>
      <c r="C441" s="16" t="s">
        <v>867</v>
      </c>
      <c r="D441" s="16" t="s">
        <v>867</v>
      </c>
      <c r="E441" s="16">
        <v>35</v>
      </c>
      <c r="F441" s="16" t="s">
        <v>8153</v>
      </c>
      <c r="G441" s="16" t="s">
        <v>4113</v>
      </c>
      <c r="I441" s="16" t="s">
        <v>4174</v>
      </c>
      <c r="Z441" s="16" t="s">
        <v>993</v>
      </c>
      <c r="AA441" s="16" t="s">
        <v>470</v>
      </c>
      <c r="AB441" s="16">
        <v>2</v>
      </c>
      <c r="AC441" s="16" t="s">
        <v>844</v>
      </c>
      <c r="AD441" s="16" t="s">
        <v>843</v>
      </c>
      <c r="AE441" s="16" t="s">
        <v>844</v>
      </c>
      <c r="AF441" s="16" t="s">
        <v>844</v>
      </c>
      <c r="AG441" s="16" t="s">
        <v>843</v>
      </c>
      <c r="AH441" s="16" t="s">
        <v>844</v>
      </c>
      <c r="AI441" s="16" t="s">
        <v>844</v>
      </c>
      <c r="AJ441" s="16" t="s">
        <v>843</v>
      </c>
      <c r="AK441" s="16" t="s">
        <v>844</v>
      </c>
      <c r="AM441" s="16" t="s">
        <v>737</v>
      </c>
      <c r="AN441" s="16" t="s">
        <v>759</v>
      </c>
      <c r="AP441" s="16" t="s">
        <v>768</v>
      </c>
      <c r="AR441" s="16" t="s">
        <v>6910</v>
      </c>
      <c r="BB441" s="16">
        <v>1</v>
      </c>
      <c r="BC441" s="16" t="s">
        <v>7878</v>
      </c>
      <c r="BE441" s="16" t="s">
        <v>5098</v>
      </c>
      <c r="BV441" s="16" t="s">
        <v>4433</v>
      </c>
      <c r="BW441" s="16" t="s">
        <v>844</v>
      </c>
      <c r="BX441" s="16" t="s">
        <v>843</v>
      </c>
      <c r="BY441" s="16" t="s">
        <v>843</v>
      </c>
      <c r="BZ441" s="16" t="s">
        <v>843</v>
      </c>
      <c r="CA441" s="16" t="s">
        <v>843</v>
      </c>
      <c r="CB441" s="16" t="s">
        <v>843</v>
      </c>
      <c r="CC441" s="16" t="s">
        <v>843</v>
      </c>
      <c r="CD441" s="16" t="s">
        <v>843</v>
      </c>
      <c r="CE441" s="16" t="s">
        <v>843</v>
      </c>
      <c r="CF441" s="16" t="s">
        <v>843</v>
      </c>
      <c r="CG441" s="16" t="s">
        <v>843</v>
      </c>
      <c r="CH441" s="16" t="s">
        <v>843</v>
      </c>
      <c r="CI441" s="16" t="s">
        <v>843</v>
      </c>
      <c r="CJ441" s="16" t="s">
        <v>843</v>
      </c>
      <c r="CK441" s="16" t="s">
        <v>843</v>
      </c>
      <c r="CP441" s="16" t="s">
        <v>867</v>
      </c>
      <c r="CQ441" s="16" t="s">
        <v>5191</v>
      </c>
      <c r="CR441" s="16" t="s">
        <v>844</v>
      </c>
      <c r="CS441" s="16" t="s">
        <v>843</v>
      </c>
      <c r="CT441" s="16" t="s">
        <v>843</v>
      </c>
      <c r="CU441" s="16" t="s">
        <v>843</v>
      </c>
      <c r="CV441" s="16" t="s">
        <v>843</v>
      </c>
      <c r="CW441" s="16" t="s">
        <v>843</v>
      </c>
      <c r="CX441" s="16" t="s">
        <v>843</v>
      </c>
      <c r="CY441" s="16" t="s">
        <v>843</v>
      </c>
      <c r="CZ441" s="16" t="s">
        <v>843</v>
      </c>
      <c r="DA441" s="16" t="s">
        <v>5184</v>
      </c>
      <c r="DX441" s="16" t="s">
        <v>867</v>
      </c>
      <c r="DY441" s="16" t="s">
        <v>867</v>
      </c>
      <c r="GC441" s="16" t="s">
        <v>5339</v>
      </c>
      <c r="GF441" s="16" t="s">
        <v>867</v>
      </c>
      <c r="GG441" s="16" t="s">
        <v>867</v>
      </c>
      <c r="GV441" s="16" t="s">
        <v>5443</v>
      </c>
      <c r="GW441" s="16" t="s">
        <v>843</v>
      </c>
      <c r="GX441" s="16" t="s">
        <v>844</v>
      </c>
      <c r="GY441" s="16" t="s">
        <v>843</v>
      </c>
      <c r="GZ441" s="16" t="s">
        <v>843</v>
      </c>
      <c r="HA441" s="16" t="s">
        <v>843</v>
      </c>
      <c r="HB441" s="16" t="s">
        <v>843</v>
      </c>
      <c r="HC441" s="16" t="s">
        <v>843</v>
      </c>
      <c r="HD441" s="16" t="s">
        <v>843</v>
      </c>
      <c r="HE441" s="16" t="s">
        <v>843</v>
      </c>
      <c r="HF441" s="16" t="s">
        <v>843</v>
      </c>
      <c r="HH441" s="16" t="s">
        <v>5456</v>
      </c>
      <c r="HK441" s="16" t="s">
        <v>865</v>
      </c>
      <c r="HM441" s="16" t="s">
        <v>865</v>
      </c>
      <c r="HZ441" s="16" t="s">
        <v>7947</v>
      </c>
      <c r="KE441" s="16" t="s">
        <v>5585</v>
      </c>
      <c r="KG441" s="16" t="s">
        <v>7018</v>
      </c>
      <c r="KH441" s="16" t="s">
        <v>7033</v>
      </c>
      <c r="KI441" s="16" t="s">
        <v>865</v>
      </c>
      <c r="LG441" s="16" t="s">
        <v>867</v>
      </c>
      <c r="LH441" s="16" t="s">
        <v>867</v>
      </c>
      <c r="LI441" s="16" t="s">
        <v>867</v>
      </c>
      <c r="LJ441" s="16" t="s">
        <v>867</v>
      </c>
      <c r="LK441" s="16" t="s">
        <v>867</v>
      </c>
      <c r="LL441" s="16" t="s">
        <v>10984</v>
      </c>
      <c r="LM441" s="16" t="s">
        <v>843</v>
      </c>
      <c r="LN441" s="16" t="s">
        <v>844</v>
      </c>
      <c r="LO441" s="16" t="s">
        <v>843</v>
      </c>
      <c r="LP441" s="16" t="s">
        <v>843</v>
      </c>
      <c r="LQ441" s="16" t="s">
        <v>843</v>
      </c>
      <c r="LR441" s="16" t="s">
        <v>844</v>
      </c>
      <c r="LS441" s="16" t="s">
        <v>843</v>
      </c>
      <c r="LT441" s="16" t="s">
        <v>843</v>
      </c>
      <c r="LU441" s="16" t="s">
        <v>843</v>
      </c>
      <c r="LV441" s="16" t="s">
        <v>843</v>
      </c>
      <c r="LW441" s="16" t="s">
        <v>843</v>
      </c>
      <c r="LX441" s="16" t="s">
        <v>843</v>
      </c>
      <c r="LY441" s="16" t="s">
        <v>843</v>
      </c>
      <c r="LZ441" s="16" t="s">
        <v>843</v>
      </c>
      <c r="MA441" s="16" t="s">
        <v>843</v>
      </c>
      <c r="MC441" s="16" t="s">
        <v>5728</v>
      </c>
      <c r="MD441" s="16" t="s">
        <v>843</v>
      </c>
      <c r="ME441" s="16" t="s">
        <v>843</v>
      </c>
      <c r="MF441" s="16" t="s">
        <v>843</v>
      </c>
      <c r="MG441" s="16" t="s">
        <v>843</v>
      </c>
      <c r="MH441" s="16" t="s">
        <v>843</v>
      </c>
      <c r="MI441" s="16" t="s">
        <v>843</v>
      </c>
      <c r="MJ441" s="16" t="s">
        <v>843</v>
      </c>
      <c r="MK441" s="16" t="s">
        <v>843</v>
      </c>
      <c r="ML441" s="16" t="s">
        <v>843</v>
      </c>
      <c r="MM441" s="16" t="s">
        <v>843</v>
      </c>
      <c r="MN441" s="16" t="s">
        <v>843</v>
      </c>
      <c r="MO441" s="16" t="s">
        <v>843</v>
      </c>
      <c r="MP441" s="16" t="s">
        <v>844</v>
      </c>
      <c r="MQ441" s="16" t="s">
        <v>843</v>
      </c>
      <c r="MR441" s="16" t="s">
        <v>843</v>
      </c>
      <c r="MS441" s="16" t="s">
        <v>843</v>
      </c>
      <c r="MT441" s="16" t="s">
        <v>843</v>
      </c>
      <c r="MU441" s="16" t="s">
        <v>843</v>
      </c>
      <c r="MV441" s="16" t="s">
        <v>843</v>
      </c>
      <c r="NS441" s="16" t="s">
        <v>5753</v>
      </c>
      <c r="NT441" s="16" t="s">
        <v>843</v>
      </c>
      <c r="NU441" s="16" t="s">
        <v>843</v>
      </c>
      <c r="NV441" s="16" t="s">
        <v>843</v>
      </c>
      <c r="NW441" s="16" t="s">
        <v>843</v>
      </c>
      <c r="NX441" s="16" t="s">
        <v>843</v>
      </c>
      <c r="NY441" s="16" t="s">
        <v>844</v>
      </c>
      <c r="NZ441" s="16" t="s">
        <v>843</v>
      </c>
      <c r="OA441" s="16" t="s">
        <v>843</v>
      </c>
      <c r="OB441" s="16" t="s">
        <v>843</v>
      </c>
      <c r="OC441" s="16" t="s">
        <v>843</v>
      </c>
      <c r="OD441" s="16" t="s">
        <v>843</v>
      </c>
      <c r="OE441" s="16" t="s">
        <v>843</v>
      </c>
      <c r="OF441" s="16" t="s">
        <v>843</v>
      </c>
      <c r="OG441" s="16" t="s">
        <v>843</v>
      </c>
      <c r="OH441" s="16" t="s">
        <v>843</v>
      </c>
      <c r="OI441" s="16" t="s">
        <v>843</v>
      </c>
      <c r="PC441" s="16" t="s">
        <v>865</v>
      </c>
      <c r="PD441" s="16" t="s">
        <v>865</v>
      </c>
      <c r="PY441" s="16" t="s">
        <v>865</v>
      </c>
      <c r="QP441" s="16" t="s">
        <v>865</v>
      </c>
      <c r="QR441" s="16" t="s">
        <v>867</v>
      </c>
      <c r="QT441" s="16" t="s">
        <v>867</v>
      </c>
      <c r="QV441" s="16" t="s">
        <v>865</v>
      </c>
      <c r="QX441" s="16" t="s">
        <v>865</v>
      </c>
      <c r="RD441" s="16" t="s">
        <v>7712</v>
      </c>
      <c r="RF441" s="16" t="s">
        <v>7712</v>
      </c>
      <c r="RH441" s="16" t="s">
        <v>4216</v>
      </c>
      <c r="RJ441" s="16" t="s">
        <v>865</v>
      </c>
      <c r="RN441" s="16" t="s">
        <v>7720</v>
      </c>
      <c r="RP441" s="16" t="s">
        <v>867</v>
      </c>
      <c r="RR441" s="16" t="s">
        <v>867</v>
      </c>
      <c r="RT441" s="16" t="s">
        <v>867</v>
      </c>
      <c r="RV441" s="16" t="s">
        <v>867</v>
      </c>
      <c r="RX441" s="16" t="s">
        <v>7720</v>
      </c>
      <c r="RZ441" s="16" t="s">
        <v>7720</v>
      </c>
      <c r="SQ441" s="16" t="s">
        <v>865</v>
      </c>
      <c r="SS441" s="16" t="s">
        <v>7308</v>
      </c>
      <c r="ST441" s="16" t="s">
        <v>7761</v>
      </c>
      <c r="TN441" s="16">
        <v>4500</v>
      </c>
      <c r="TO441" s="16">
        <v>4000</v>
      </c>
      <c r="TP441" s="16">
        <v>600</v>
      </c>
      <c r="TQ441" s="16">
        <v>0</v>
      </c>
      <c r="TR441" s="16">
        <v>300</v>
      </c>
      <c r="TS441" s="16">
        <v>200</v>
      </c>
      <c r="TT441" s="16">
        <v>0</v>
      </c>
      <c r="TU441" s="16">
        <v>500</v>
      </c>
      <c r="TV441" s="16">
        <v>0</v>
      </c>
      <c r="TW441" s="16">
        <v>0</v>
      </c>
      <c r="TZ441" s="16" t="s">
        <v>7367</v>
      </c>
      <c r="UA441" s="16" t="s">
        <v>5971</v>
      </c>
      <c r="UB441" s="16">
        <v>0</v>
      </c>
      <c r="UC441" s="16" t="s">
        <v>843</v>
      </c>
      <c r="UD441" s="16" t="s">
        <v>843</v>
      </c>
      <c r="UE441" s="16" t="s">
        <v>843</v>
      </c>
      <c r="UF441" s="16" t="s">
        <v>844</v>
      </c>
      <c r="UG441" s="16" t="s">
        <v>843</v>
      </c>
      <c r="UH441" s="16" t="s">
        <v>843</v>
      </c>
      <c r="VX441" s="16" t="s">
        <v>8809</v>
      </c>
      <c r="VY441" s="16" t="s">
        <v>844</v>
      </c>
      <c r="VZ441" s="16" t="s">
        <v>843</v>
      </c>
      <c r="WA441" s="16" t="s">
        <v>843</v>
      </c>
      <c r="WB441" s="16" t="s">
        <v>844</v>
      </c>
      <c r="WC441" s="16" t="s">
        <v>843</v>
      </c>
      <c r="WD441" s="16" t="s">
        <v>843</v>
      </c>
      <c r="WE441" s="16" t="s">
        <v>843</v>
      </c>
      <c r="WF441" s="16" t="s">
        <v>843</v>
      </c>
      <c r="WH441" s="16">
        <v>3250</v>
      </c>
      <c r="WO441" s="16" t="s">
        <v>6920</v>
      </c>
      <c r="XD441" s="16" t="s">
        <v>6975</v>
      </c>
      <c r="XE441" s="16" t="s">
        <v>843</v>
      </c>
      <c r="XF441" s="16" t="s">
        <v>843</v>
      </c>
      <c r="XG441" s="16" t="s">
        <v>844</v>
      </c>
      <c r="XH441" s="16" t="s">
        <v>843</v>
      </c>
      <c r="XI441" s="16" t="s">
        <v>843</v>
      </c>
      <c r="XJ441" s="16" t="s">
        <v>843</v>
      </c>
      <c r="XK441" s="16" t="s">
        <v>843</v>
      </c>
      <c r="XL441" s="16" t="s">
        <v>843</v>
      </c>
      <c r="XM441" s="16" t="s">
        <v>843</v>
      </c>
      <c r="XN441" s="16" t="s">
        <v>843</v>
      </c>
      <c r="XO441" s="16" t="s">
        <v>843</v>
      </c>
      <c r="XP441" s="16" t="s">
        <v>843</v>
      </c>
      <c r="XQ441" s="16" t="s">
        <v>843</v>
      </c>
      <c r="YF441" s="16" t="s">
        <v>865</v>
      </c>
      <c r="YN441" s="16" t="s">
        <v>7040</v>
      </c>
      <c r="YP441" s="16" t="s">
        <v>7981</v>
      </c>
      <c r="YR441" s="16" t="s">
        <v>10985</v>
      </c>
      <c r="YS441" s="16" t="s">
        <v>10986</v>
      </c>
      <c r="YT441" s="16" t="s">
        <v>8694</v>
      </c>
      <c r="YU441" s="16" t="s">
        <v>10987</v>
      </c>
      <c r="YV441" s="16" t="s">
        <v>8696</v>
      </c>
      <c r="YW441" s="16" t="s">
        <v>844</v>
      </c>
      <c r="YX441" s="16" t="s">
        <v>8696</v>
      </c>
      <c r="YY441" s="16" t="s">
        <v>843</v>
      </c>
      <c r="YZ441" s="16" t="s">
        <v>843</v>
      </c>
      <c r="ZB441" s="16">
        <v>10100</v>
      </c>
      <c r="ZC441" s="16" t="s">
        <v>8763</v>
      </c>
      <c r="ZD441" s="16" t="s">
        <v>8832</v>
      </c>
      <c r="ZE441" s="16" t="s">
        <v>843</v>
      </c>
      <c r="ZF441" s="16" t="s">
        <v>843</v>
      </c>
      <c r="ZG441" s="16" t="s">
        <v>8752</v>
      </c>
      <c r="ZH441" s="16" t="s">
        <v>8701</v>
      </c>
      <c r="ZI441" s="16" t="s">
        <v>8739</v>
      </c>
      <c r="ZK441" s="16" t="s">
        <v>843</v>
      </c>
      <c r="ZL441" s="16" t="s">
        <v>8723</v>
      </c>
      <c r="ZM441" s="16" t="s">
        <v>843</v>
      </c>
      <c r="ZN441" s="16" t="s">
        <v>8703</v>
      </c>
      <c r="ZO441" s="16" t="s">
        <v>487</v>
      </c>
      <c r="ZP441" s="16" t="s">
        <v>487</v>
      </c>
      <c r="ZQ441" s="16" t="s">
        <v>486</v>
      </c>
      <c r="ZR441" s="16" t="s">
        <v>486</v>
      </c>
      <c r="ZS441" s="16" t="s">
        <v>1056</v>
      </c>
      <c r="ZT441" s="16" t="s">
        <v>8705</v>
      </c>
      <c r="ZU441" s="16" t="s">
        <v>8706</v>
      </c>
      <c r="ZV441" s="16" t="s">
        <v>487</v>
      </c>
      <c r="ZW441" s="16" t="s">
        <v>844</v>
      </c>
      <c r="ZX441" s="16" t="s">
        <v>844</v>
      </c>
      <c r="ZY441" s="16" t="s">
        <v>844</v>
      </c>
      <c r="ZZ441" s="16" t="s">
        <v>844</v>
      </c>
      <c r="AAA441" s="16" t="s">
        <v>843</v>
      </c>
      <c r="AAB441" s="16" t="s">
        <v>843</v>
      </c>
      <c r="AAC441" s="16">
        <v>0</v>
      </c>
      <c r="AAD441" s="16" t="s">
        <v>844</v>
      </c>
      <c r="AAE441" s="16" t="s">
        <v>843</v>
      </c>
      <c r="AAF441" s="16" t="s">
        <v>843</v>
      </c>
      <c r="AAG441" s="16" t="s">
        <v>843</v>
      </c>
      <c r="AAH441" s="16" t="s">
        <v>843</v>
      </c>
      <c r="AAI441" s="16" t="s">
        <v>844</v>
      </c>
      <c r="AAJ441" s="16" t="s">
        <v>615</v>
      </c>
      <c r="AAK441" s="16" t="s">
        <v>633</v>
      </c>
      <c r="AAL441" s="16" t="s">
        <v>904</v>
      </c>
      <c r="AAM441" s="16" t="s">
        <v>663</v>
      </c>
      <c r="AAN441" s="16" t="s">
        <v>8707</v>
      </c>
      <c r="AAO441" s="16" t="s">
        <v>1018</v>
      </c>
      <c r="AAP441" s="16" t="s">
        <v>8708</v>
      </c>
      <c r="AAS441" s="16">
        <v>3250</v>
      </c>
      <c r="AAT441" s="16" t="s">
        <v>1068</v>
      </c>
      <c r="AAU441" s="16" t="s">
        <v>1068</v>
      </c>
      <c r="AAW441" s="16" t="s">
        <v>782</v>
      </c>
      <c r="AAX441" s="16" t="s">
        <v>1056</v>
      </c>
      <c r="AAY441" s="16" t="s">
        <v>8727</v>
      </c>
      <c r="AAZ441" s="16" t="s">
        <v>782</v>
      </c>
      <c r="ABA441" s="16" t="s">
        <v>783</v>
      </c>
      <c r="ABB441" s="16" t="s">
        <v>782</v>
      </c>
      <c r="ABC441" s="16" t="s">
        <v>783</v>
      </c>
      <c r="ABD441" s="16" t="s">
        <v>783</v>
      </c>
      <c r="ABE441" s="16" t="s">
        <v>783</v>
      </c>
      <c r="ABF441" s="16" t="s">
        <v>782</v>
      </c>
      <c r="ABG441" s="16" t="s">
        <v>782</v>
      </c>
      <c r="ABH441" s="16" t="s">
        <v>782</v>
      </c>
      <c r="ABI441" s="16" t="s">
        <v>782</v>
      </c>
      <c r="ABJ441" s="16" t="s">
        <v>783</v>
      </c>
      <c r="ABK441" s="16" t="s">
        <v>783</v>
      </c>
      <c r="ABL441" s="16" t="s">
        <v>8728</v>
      </c>
      <c r="ABM441" s="16" t="s">
        <v>843</v>
      </c>
      <c r="ABN441" s="16" t="s">
        <v>1033</v>
      </c>
      <c r="ABO441" s="16" t="s">
        <v>486</v>
      </c>
      <c r="ABP441" s="16" t="s">
        <v>972</v>
      </c>
      <c r="ABQ441" s="16" t="s">
        <v>4324</v>
      </c>
      <c r="ABR441" s="16" t="s">
        <v>470</v>
      </c>
      <c r="ABS441" s="16" t="s">
        <v>451</v>
      </c>
      <c r="ABT441" s="16" t="s">
        <v>1056</v>
      </c>
      <c r="ABU441" s="16" t="s">
        <v>844</v>
      </c>
      <c r="ABV441" s="16" t="s">
        <v>487</v>
      </c>
      <c r="ABW441" s="16" t="s">
        <v>486</v>
      </c>
      <c r="ABX441" s="16" t="s">
        <v>892</v>
      </c>
      <c r="ABY441" s="16" t="s">
        <v>486</v>
      </c>
      <c r="ABZ441" s="16" t="s">
        <v>486</v>
      </c>
      <c r="ACA441" s="16" t="s">
        <v>759</v>
      </c>
      <c r="ACB441" s="16" t="s">
        <v>768</v>
      </c>
      <c r="ACC441" s="16" t="s">
        <v>737</v>
      </c>
      <c r="ACD441" s="16" t="s">
        <v>487</v>
      </c>
      <c r="ACE441" s="16" t="s">
        <v>487</v>
      </c>
      <c r="ACG441" s="16" t="s">
        <v>1014</v>
      </c>
      <c r="ACH441" s="16" t="s">
        <v>1009</v>
      </c>
      <c r="ACI441" s="16" t="s">
        <v>462</v>
      </c>
      <c r="ACJ441" s="16">
        <v>1.1910000000000001</v>
      </c>
      <c r="ACK441" s="16" t="s">
        <v>478</v>
      </c>
      <c r="ACL441" s="16" t="s">
        <v>740</v>
      </c>
      <c r="ACM441" s="16" t="s">
        <v>1189</v>
      </c>
      <c r="ACN441" s="16" t="s">
        <v>1169</v>
      </c>
      <c r="ACO441" s="16" t="s">
        <v>1856</v>
      </c>
      <c r="ACP441" s="16">
        <v>3250</v>
      </c>
      <c r="ACQ441" s="16" t="s">
        <v>1202</v>
      </c>
      <c r="ACR441" s="16" t="s">
        <v>1645</v>
      </c>
      <c r="ACS441" s="16" t="s">
        <v>680</v>
      </c>
      <c r="ACT441" s="16" t="s">
        <v>1522</v>
      </c>
      <c r="ACU441" s="16" t="s">
        <v>836</v>
      </c>
      <c r="ACV441" s="16" t="s">
        <v>8756</v>
      </c>
      <c r="ACW441" s="16" t="s">
        <v>451</v>
      </c>
      <c r="ACX441" s="16" t="s">
        <v>1914</v>
      </c>
      <c r="ACY441" s="16" t="s">
        <v>1947</v>
      </c>
      <c r="ACZ441" s="16">
        <v>1</v>
      </c>
      <c r="ADA441" s="16">
        <v>1</v>
      </c>
      <c r="ADB441" s="16">
        <v>1</v>
      </c>
      <c r="ADC441" s="16">
        <v>1</v>
      </c>
      <c r="ADD441" s="16">
        <v>1</v>
      </c>
      <c r="ADE441" s="16" t="s">
        <v>8712</v>
      </c>
      <c r="ADF441" s="16">
        <v>0</v>
      </c>
      <c r="ADG441" s="16" t="s">
        <v>486</v>
      </c>
      <c r="ADH441" s="16">
        <v>2</v>
      </c>
      <c r="ADI441" s="16" t="s">
        <v>486</v>
      </c>
      <c r="ADJ441" s="16" t="s">
        <v>1744</v>
      </c>
      <c r="ADK441" s="16" t="s">
        <v>1750</v>
      </c>
      <c r="ADL441" s="16" t="s">
        <v>1764</v>
      </c>
      <c r="ADM441" s="16" t="s">
        <v>13194</v>
      </c>
      <c r="ADN441" s="16" t="s">
        <v>13196</v>
      </c>
      <c r="ADO441" s="16" t="s">
        <v>13197</v>
      </c>
      <c r="ADP441" s="16" t="s">
        <v>13196</v>
      </c>
      <c r="ADQ441" s="16" t="s">
        <v>13194</v>
      </c>
      <c r="ADR441" s="16" t="s">
        <v>13194</v>
      </c>
      <c r="ADW441" s="16" t="s">
        <v>8729</v>
      </c>
      <c r="ADY441" s="16" t="s">
        <v>1063</v>
      </c>
      <c r="AEB441" s="16">
        <v>10100</v>
      </c>
      <c r="AEC441" s="16" t="s">
        <v>1058</v>
      </c>
      <c r="AED441" s="16">
        <v>1625</v>
      </c>
      <c r="AEE441" s="16" t="s">
        <v>952</v>
      </c>
      <c r="AEH441" s="16">
        <v>3250</v>
      </c>
      <c r="AEI441" s="16">
        <v>2250</v>
      </c>
      <c r="AEJ441" s="16">
        <v>2000</v>
      </c>
      <c r="AEK441" s="16">
        <v>300</v>
      </c>
      <c r="AEN441" s="16">
        <v>150</v>
      </c>
      <c r="AEO441" s="16">
        <v>100</v>
      </c>
      <c r="AEP441" s="16">
        <v>250</v>
      </c>
    </row>
    <row r="442" spans="1:822" x14ac:dyDescent="0.25">
      <c r="A442" s="30">
        <v>45839</v>
      </c>
      <c r="B442" s="16" t="s">
        <v>10988</v>
      </c>
      <c r="C442" s="16" t="s">
        <v>867</v>
      </c>
      <c r="D442" s="16" t="s">
        <v>867</v>
      </c>
      <c r="E442" s="16">
        <v>28</v>
      </c>
      <c r="F442" s="16" t="s">
        <v>8153</v>
      </c>
      <c r="G442" s="16" t="s">
        <v>4113</v>
      </c>
      <c r="I442" s="16" t="s">
        <v>4148</v>
      </c>
      <c r="Z442" s="16" t="s">
        <v>996</v>
      </c>
      <c r="AA442" s="16" t="s">
        <v>470</v>
      </c>
      <c r="AB442" s="16">
        <v>2</v>
      </c>
      <c r="AC442" s="16" t="s">
        <v>844</v>
      </c>
      <c r="AD442" s="16" t="s">
        <v>843</v>
      </c>
      <c r="AE442" s="16" t="s">
        <v>844</v>
      </c>
      <c r="AF442" s="16" t="s">
        <v>844</v>
      </c>
      <c r="AG442" s="16" t="s">
        <v>843</v>
      </c>
      <c r="AH442" s="16" t="s">
        <v>844</v>
      </c>
      <c r="AI442" s="16" t="s">
        <v>844</v>
      </c>
      <c r="AJ442" s="16" t="s">
        <v>843</v>
      </c>
      <c r="AK442" s="16" t="s">
        <v>844</v>
      </c>
      <c r="AM442" s="16" t="s">
        <v>737</v>
      </c>
      <c r="AN442" s="16" t="s">
        <v>759</v>
      </c>
      <c r="AP442" s="16" t="s">
        <v>774</v>
      </c>
      <c r="AR442" s="16" t="s">
        <v>6907</v>
      </c>
      <c r="BB442" s="16">
        <v>1</v>
      </c>
      <c r="BC442" s="16" t="s">
        <v>7878</v>
      </c>
      <c r="BE442" s="16" t="s">
        <v>5101</v>
      </c>
      <c r="BV442" s="16" t="s">
        <v>4433</v>
      </c>
      <c r="BW442" s="16" t="s">
        <v>844</v>
      </c>
      <c r="BX442" s="16" t="s">
        <v>843</v>
      </c>
      <c r="BY442" s="16" t="s">
        <v>843</v>
      </c>
      <c r="BZ442" s="16" t="s">
        <v>843</v>
      </c>
      <c r="CA442" s="16" t="s">
        <v>843</v>
      </c>
      <c r="CB442" s="16" t="s">
        <v>843</v>
      </c>
      <c r="CC442" s="16" t="s">
        <v>843</v>
      </c>
      <c r="CD442" s="16" t="s">
        <v>843</v>
      </c>
      <c r="CE442" s="16" t="s">
        <v>843</v>
      </c>
      <c r="CF442" s="16" t="s">
        <v>843</v>
      </c>
      <c r="CG442" s="16" t="s">
        <v>843</v>
      </c>
      <c r="CH442" s="16" t="s">
        <v>843</v>
      </c>
      <c r="CI442" s="16" t="s">
        <v>843</v>
      </c>
      <c r="CJ442" s="16" t="s">
        <v>843</v>
      </c>
      <c r="CK442" s="16" t="s">
        <v>843</v>
      </c>
      <c r="CP442" s="16" t="s">
        <v>867</v>
      </c>
      <c r="CQ442" s="16" t="s">
        <v>9028</v>
      </c>
      <c r="CR442" s="16" t="s">
        <v>844</v>
      </c>
      <c r="CS442" s="16" t="s">
        <v>843</v>
      </c>
      <c r="CT442" s="16" t="s">
        <v>844</v>
      </c>
      <c r="CU442" s="16" t="s">
        <v>843</v>
      </c>
      <c r="CV442" s="16" t="s">
        <v>843</v>
      </c>
      <c r="CW442" s="16" t="s">
        <v>843</v>
      </c>
      <c r="CX442" s="16" t="s">
        <v>843</v>
      </c>
      <c r="CY442" s="16" t="s">
        <v>843</v>
      </c>
      <c r="CZ442" s="16" t="s">
        <v>843</v>
      </c>
      <c r="DA442" s="16" t="s">
        <v>5184</v>
      </c>
      <c r="DX442" s="16" t="s">
        <v>867</v>
      </c>
      <c r="DY442" s="16" t="s">
        <v>867</v>
      </c>
      <c r="GC442" s="16" t="s">
        <v>2337</v>
      </c>
      <c r="GD442" s="16" t="s">
        <v>9150</v>
      </c>
      <c r="GF442" s="16" t="s">
        <v>867</v>
      </c>
      <c r="GG442" s="16" t="s">
        <v>867</v>
      </c>
      <c r="GV442" s="16" t="s">
        <v>10989</v>
      </c>
      <c r="GW442" s="16" t="s">
        <v>844</v>
      </c>
      <c r="GX442" s="16" t="s">
        <v>843</v>
      </c>
      <c r="GY442" s="16" t="s">
        <v>843</v>
      </c>
      <c r="GZ442" s="16" t="s">
        <v>843</v>
      </c>
      <c r="HA442" s="16" t="s">
        <v>844</v>
      </c>
      <c r="HB442" s="16" t="s">
        <v>843</v>
      </c>
      <c r="HC442" s="16" t="s">
        <v>843</v>
      </c>
      <c r="HD442" s="16" t="s">
        <v>843</v>
      </c>
      <c r="HE442" s="16" t="s">
        <v>843</v>
      </c>
      <c r="HF442" s="16" t="s">
        <v>843</v>
      </c>
      <c r="HH442" s="16" t="s">
        <v>5456</v>
      </c>
      <c r="HK442" s="16" t="s">
        <v>865</v>
      </c>
      <c r="HM442" s="16" t="s">
        <v>865</v>
      </c>
      <c r="HZ442" s="16" t="s">
        <v>7944</v>
      </c>
      <c r="KE442" s="16" t="s">
        <v>5585</v>
      </c>
      <c r="KG442" s="16" t="s">
        <v>7018</v>
      </c>
      <c r="KH442" s="16" t="s">
        <v>7033</v>
      </c>
      <c r="KI442" s="16" t="s">
        <v>865</v>
      </c>
      <c r="LG442" s="16" t="s">
        <v>867</v>
      </c>
      <c r="LH442" s="16" t="s">
        <v>867</v>
      </c>
      <c r="LI442" s="16" t="s">
        <v>867</v>
      </c>
      <c r="LJ442" s="16" t="s">
        <v>867</v>
      </c>
      <c r="LK442" s="16" t="s">
        <v>867</v>
      </c>
      <c r="LL442" s="16" t="s">
        <v>5690</v>
      </c>
      <c r="LM442" s="16" t="s">
        <v>843</v>
      </c>
      <c r="LN442" s="16" t="s">
        <v>843</v>
      </c>
      <c r="LO442" s="16" t="s">
        <v>843</v>
      </c>
      <c r="LP442" s="16" t="s">
        <v>843</v>
      </c>
      <c r="LQ442" s="16" t="s">
        <v>843</v>
      </c>
      <c r="LR442" s="16" t="s">
        <v>843</v>
      </c>
      <c r="LS442" s="16" t="s">
        <v>843</v>
      </c>
      <c r="LT442" s="16" t="s">
        <v>843</v>
      </c>
      <c r="LU442" s="16" t="s">
        <v>843</v>
      </c>
      <c r="LV442" s="16" t="s">
        <v>843</v>
      </c>
      <c r="LW442" s="16" t="s">
        <v>843</v>
      </c>
      <c r="LX442" s="16" t="s">
        <v>844</v>
      </c>
      <c r="LY442" s="16" t="s">
        <v>843</v>
      </c>
      <c r="LZ442" s="16" t="s">
        <v>843</v>
      </c>
      <c r="MA442" s="16" t="s">
        <v>843</v>
      </c>
      <c r="MC442" s="16" t="s">
        <v>5694</v>
      </c>
      <c r="MD442" s="16" t="s">
        <v>844</v>
      </c>
      <c r="ME442" s="16" t="s">
        <v>843</v>
      </c>
      <c r="MF442" s="16" t="s">
        <v>843</v>
      </c>
      <c r="MG442" s="16" t="s">
        <v>843</v>
      </c>
      <c r="MH442" s="16" t="s">
        <v>843</v>
      </c>
      <c r="MI442" s="16" t="s">
        <v>843</v>
      </c>
      <c r="MJ442" s="16" t="s">
        <v>843</v>
      </c>
      <c r="MK442" s="16" t="s">
        <v>843</v>
      </c>
      <c r="ML442" s="16" t="s">
        <v>843</v>
      </c>
      <c r="MM442" s="16" t="s">
        <v>843</v>
      </c>
      <c r="MN442" s="16" t="s">
        <v>843</v>
      </c>
      <c r="MO442" s="16" t="s">
        <v>843</v>
      </c>
      <c r="MP442" s="16" t="s">
        <v>843</v>
      </c>
      <c r="MQ442" s="16" t="s">
        <v>843</v>
      </c>
      <c r="MR442" s="16" t="s">
        <v>843</v>
      </c>
      <c r="MS442" s="16" t="s">
        <v>843</v>
      </c>
      <c r="MT442" s="16" t="s">
        <v>843</v>
      </c>
      <c r="MU442" s="16" t="s">
        <v>843</v>
      </c>
      <c r="MV442" s="16" t="s">
        <v>843</v>
      </c>
      <c r="NS442" s="16" t="s">
        <v>5694</v>
      </c>
      <c r="NT442" s="16" t="s">
        <v>844</v>
      </c>
      <c r="NU442" s="16" t="s">
        <v>843</v>
      </c>
      <c r="NV442" s="16" t="s">
        <v>843</v>
      </c>
      <c r="NW442" s="16" t="s">
        <v>843</v>
      </c>
      <c r="NX442" s="16" t="s">
        <v>843</v>
      </c>
      <c r="NY442" s="16" t="s">
        <v>843</v>
      </c>
      <c r="NZ442" s="16" t="s">
        <v>843</v>
      </c>
      <c r="OA442" s="16" t="s">
        <v>843</v>
      </c>
      <c r="OB442" s="16" t="s">
        <v>843</v>
      </c>
      <c r="OC442" s="16" t="s">
        <v>843</v>
      </c>
      <c r="OD442" s="16" t="s">
        <v>843</v>
      </c>
      <c r="OE442" s="16" t="s">
        <v>843</v>
      </c>
      <c r="OF442" s="16" t="s">
        <v>843</v>
      </c>
      <c r="OG442" s="16" t="s">
        <v>843</v>
      </c>
      <c r="OH442" s="16" t="s">
        <v>843</v>
      </c>
      <c r="OI442" s="16" t="s">
        <v>843</v>
      </c>
      <c r="PC442" s="16" t="s">
        <v>865</v>
      </c>
      <c r="PD442" s="16" t="s">
        <v>865</v>
      </c>
      <c r="PY442" s="16" t="s">
        <v>865</v>
      </c>
      <c r="QP442" s="16" t="s">
        <v>865</v>
      </c>
      <c r="QR442" s="16" t="s">
        <v>867</v>
      </c>
      <c r="QT442" s="16" t="s">
        <v>867</v>
      </c>
      <c r="QV442" s="16" t="s">
        <v>865</v>
      </c>
      <c r="QX442" s="16" t="s">
        <v>865</v>
      </c>
      <c r="QY442" s="16" t="s">
        <v>867</v>
      </c>
      <c r="RD442" s="16" t="s">
        <v>865</v>
      </c>
      <c r="RF442" s="16" t="s">
        <v>7708</v>
      </c>
      <c r="RH442" s="16" t="s">
        <v>865</v>
      </c>
      <c r="RJ442" s="16" t="s">
        <v>865</v>
      </c>
      <c r="RN442" s="16" t="s">
        <v>7724</v>
      </c>
      <c r="RP442" s="16" t="s">
        <v>867</v>
      </c>
      <c r="RR442" s="16" t="s">
        <v>7720</v>
      </c>
      <c r="RT442" s="16" t="s">
        <v>7720</v>
      </c>
      <c r="RV442" s="16" t="s">
        <v>7720</v>
      </c>
      <c r="RX442" s="16" t="s">
        <v>7724</v>
      </c>
      <c r="RZ442" s="16" t="s">
        <v>867</v>
      </c>
      <c r="SQ442" s="16" t="s">
        <v>865</v>
      </c>
      <c r="SS442" s="16" t="s">
        <v>7296</v>
      </c>
      <c r="ST442" s="16" t="s">
        <v>7764</v>
      </c>
      <c r="TN442" s="16">
        <v>2000</v>
      </c>
      <c r="TO442" s="16">
        <v>0</v>
      </c>
      <c r="TP442" s="16">
        <v>800</v>
      </c>
      <c r="TQ442" s="16">
        <v>200</v>
      </c>
      <c r="TR442" s="16">
        <v>600</v>
      </c>
      <c r="TS442" s="16">
        <v>160</v>
      </c>
      <c r="TT442" s="16">
        <v>0</v>
      </c>
      <c r="TU442" s="16">
        <v>300</v>
      </c>
      <c r="TV442" s="16">
        <v>500</v>
      </c>
      <c r="TW442" s="16">
        <v>0</v>
      </c>
      <c r="TZ442" s="16" t="s">
        <v>7364</v>
      </c>
      <c r="UA442" s="16" t="s">
        <v>5971</v>
      </c>
      <c r="UB442" s="16">
        <v>0</v>
      </c>
      <c r="UC442" s="16" t="s">
        <v>843</v>
      </c>
      <c r="UD442" s="16" t="s">
        <v>843</v>
      </c>
      <c r="UE442" s="16" t="s">
        <v>843</v>
      </c>
      <c r="UF442" s="16" t="s">
        <v>844</v>
      </c>
      <c r="UG442" s="16" t="s">
        <v>843</v>
      </c>
      <c r="UH442" s="16" t="s">
        <v>843</v>
      </c>
      <c r="VX442" s="16" t="s">
        <v>6040</v>
      </c>
      <c r="VY442" s="16" t="s">
        <v>843</v>
      </c>
      <c r="VZ442" s="16" t="s">
        <v>843</v>
      </c>
      <c r="WA442" s="16" t="s">
        <v>843</v>
      </c>
      <c r="WB442" s="16" t="s">
        <v>843</v>
      </c>
      <c r="WC442" s="16" t="s">
        <v>844</v>
      </c>
      <c r="WD442" s="16" t="s">
        <v>843</v>
      </c>
      <c r="WE442" s="16" t="s">
        <v>843</v>
      </c>
      <c r="WF442" s="16" t="s">
        <v>843</v>
      </c>
      <c r="WO442" s="16" t="s">
        <v>6920</v>
      </c>
      <c r="XD442" s="16" t="s">
        <v>6988</v>
      </c>
      <c r="XE442" s="16" t="s">
        <v>843</v>
      </c>
      <c r="XF442" s="16" t="s">
        <v>843</v>
      </c>
      <c r="XG442" s="16" t="s">
        <v>843</v>
      </c>
      <c r="XH442" s="16" t="s">
        <v>843</v>
      </c>
      <c r="XI442" s="16" t="s">
        <v>843</v>
      </c>
      <c r="XJ442" s="16" t="s">
        <v>843</v>
      </c>
      <c r="XK442" s="16" t="s">
        <v>844</v>
      </c>
      <c r="XL442" s="16" t="s">
        <v>843</v>
      </c>
      <c r="XM442" s="16" t="s">
        <v>843</v>
      </c>
      <c r="XN442" s="16" t="s">
        <v>843</v>
      </c>
      <c r="XO442" s="16" t="s">
        <v>843</v>
      </c>
      <c r="XP442" s="16" t="s">
        <v>843</v>
      </c>
      <c r="XQ442" s="16" t="s">
        <v>843</v>
      </c>
      <c r="YF442" s="16" t="s">
        <v>865</v>
      </c>
      <c r="YN442" s="16" t="s">
        <v>7052</v>
      </c>
      <c r="YP442" s="16" t="s">
        <v>864</v>
      </c>
      <c r="YR442" s="16" t="s">
        <v>10990</v>
      </c>
      <c r="YS442" s="16" t="s">
        <v>10991</v>
      </c>
      <c r="YT442" s="16" t="s">
        <v>8694</v>
      </c>
      <c r="YU442" s="16" t="s">
        <v>10992</v>
      </c>
      <c r="YV442" s="16" t="s">
        <v>8696</v>
      </c>
      <c r="YW442" s="16" t="s">
        <v>844</v>
      </c>
      <c r="YX442" s="16" t="s">
        <v>8696</v>
      </c>
      <c r="YY442" s="16" t="s">
        <v>8824</v>
      </c>
      <c r="YZ442" s="16" t="s">
        <v>843</v>
      </c>
      <c r="ZB442" s="16">
        <v>4143.33</v>
      </c>
      <c r="ZC442" s="16" t="s">
        <v>8719</v>
      </c>
      <c r="ZD442" s="16" t="s">
        <v>843</v>
      </c>
      <c r="ZE442" s="16" t="s">
        <v>9391</v>
      </c>
      <c r="ZF442" s="16" t="s">
        <v>8865</v>
      </c>
      <c r="ZG442" s="16" t="s">
        <v>8702</v>
      </c>
      <c r="ZH442" s="16" t="s">
        <v>8699</v>
      </c>
      <c r="ZI442" s="16" t="s">
        <v>8825</v>
      </c>
      <c r="ZK442" s="16" t="s">
        <v>843</v>
      </c>
      <c r="ZL442" s="16" t="s">
        <v>8865</v>
      </c>
      <c r="ZM442" s="16" t="s">
        <v>843</v>
      </c>
      <c r="ZN442" s="16" t="s">
        <v>8742</v>
      </c>
      <c r="ZO442" s="16" t="s">
        <v>487</v>
      </c>
      <c r="ZP442" s="16" t="s">
        <v>487</v>
      </c>
      <c r="ZQ442" s="16" t="s">
        <v>486</v>
      </c>
      <c r="ZR442" s="16" t="s">
        <v>486</v>
      </c>
      <c r="ZS442" s="16" t="s">
        <v>1056</v>
      </c>
      <c r="ZT442" s="16" t="s">
        <v>8705</v>
      </c>
      <c r="ZU442" s="16" t="s">
        <v>8706</v>
      </c>
      <c r="ZV442" s="16" t="s">
        <v>487</v>
      </c>
      <c r="ZW442" s="16" t="s">
        <v>844</v>
      </c>
      <c r="ZX442" s="16" t="s">
        <v>844</v>
      </c>
      <c r="ZY442" s="16" t="s">
        <v>844</v>
      </c>
      <c r="ZZ442" s="16" t="s">
        <v>844</v>
      </c>
      <c r="AAA442" s="16" t="s">
        <v>843</v>
      </c>
      <c r="AAB442" s="16" t="s">
        <v>843</v>
      </c>
      <c r="AAC442" s="16">
        <v>0</v>
      </c>
      <c r="AAD442" s="16" t="s">
        <v>844</v>
      </c>
      <c r="AAE442" s="16" t="s">
        <v>843</v>
      </c>
      <c r="AAF442" s="16" t="s">
        <v>843</v>
      </c>
      <c r="AAG442" s="16" t="s">
        <v>843</v>
      </c>
      <c r="AAH442" s="16" t="s">
        <v>843</v>
      </c>
      <c r="AAI442" s="16" t="s">
        <v>844</v>
      </c>
      <c r="AAJ442" s="16" t="s">
        <v>615</v>
      </c>
      <c r="AAK442" s="16" t="s">
        <v>633</v>
      </c>
      <c r="AAL442" s="16" t="s">
        <v>904</v>
      </c>
      <c r="AAM442" s="16" t="s">
        <v>663</v>
      </c>
      <c r="AAN442" s="16" t="s">
        <v>8707</v>
      </c>
      <c r="AAO442" s="16" t="s">
        <v>1018</v>
      </c>
      <c r="AAP442" s="16" t="s">
        <v>8708</v>
      </c>
      <c r="AAT442" s="16" t="s">
        <v>782</v>
      </c>
      <c r="AAU442" s="16" t="s">
        <v>1068</v>
      </c>
      <c r="AAV442" s="16" t="s">
        <v>782</v>
      </c>
      <c r="AAW442" s="16" t="s">
        <v>782</v>
      </c>
      <c r="AAX442" s="16" t="s">
        <v>844</v>
      </c>
      <c r="AAY442" s="16" t="s">
        <v>8727</v>
      </c>
      <c r="AAZ442" s="16" t="s">
        <v>782</v>
      </c>
      <c r="ABA442" s="16" t="s">
        <v>783</v>
      </c>
      <c r="ABB442" s="16" t="s">
        <v>782</v>
      </c>
      <c r="ABC442" s="16" t="s">
        <v>783</v>
      </c>
      <c r="ABD442" s="16" t="s">
        <v>782</v>
      </c>
      <c r="ABE442" s="16" t="s">
        <v>783</v>
      </c>
      <c r="ABF442" s="16" t="s">
        <v>782</v>
      </c>
      <c r="ABG442" s="16" t="s">
        <v>783</v>
      </c>
      <c r="ABH442" s="16" t="s">
        <v>783</v>
      </c>
      <c r="ABI442" s="16" t="s">
        <v>783</v>
      </c>
      <c r="ABJ442" s="16" t="s">
        <v>782</v>
      </c>
      <c r="ABK442" s="16" t="s">
        <v>782</v>
      </c>
      <c r="ABL442" s="16" t="s">
        <v>8728</v>
      </c>
      <c r="ABM442" s="16" t="s">
        <v>843</v>
      </c>
      <c r="ABN442" s="16" t="s">
        <v>1033</v>
      </c>
      <c r="ABP442" s="16" t="s">
        <v>972</v>
      </c>
      <c r="ABQ442" s="16" t="s">
        <v>4297</v>
      </c>
      <c r="ABR442" s="16" t="s">
        <v>470</v>
      </c>
      <c r="ABS442" s="16" t="s">
        <v>445</v>
      </c>
      <c r="ABT442" s="16" t="s">
        <v>1056</v>
      </c>
      <c r="ABU442" s="16" t="s">
        <v>844</v>
      </c>
      <c r="ABV442" s="16" t="s">
        <v>487</v>
      </c>
      <c r="ABW442" s="16" t="s">
        <v>486</v>
      </c>
      <c r="ABX442" s="16" t="s">
        <v>892</v>
      </c>
      <c r="ABY442" s="16" t="s">
        <v>486</v>
      </c>
      <c r="ABZ442" s="16" t="s">
        <v>486</v>
      </c>
      <c r="ACA442" s="16" t="s">
        <v>759</v>
      </c>
      <c r="ACB442" s="16" t="s">
        <v>774</v>
      </c>
      <c r="ACC442" s="16" t="s">
        <v>737</v>
      </c>
      <c r="ACD442" s="16" t="s">
        <v>486</v>
      </c>
      <c r="ACE442" s="16" t="s">
        <v>487</v>
      </c>
      <c r="ACG442" s="16" t="s">
        <v>1014</v>
      </c>
      <c r="ACH442" s="16" t="s">
        <v>1009</v>
      </c>
      <c r="ACI442" s="16" t="s">
        <v>462</v>
      </c>
      <c r="ACJ442" s="16">
        <v>1.1910000000000001</v>
      </c>
      <c r="ACK442" s="16" t="s">
        <v>478</v>
      </c>
      <c r="ACL442" s="16" t="s">
        <v>740</v>
      </c>
      <c r="ACM442" s="16" t="s">
        <v>1188</v>
      </c>
      <c r="ACN442" s="16" t="s">
        <v>1169</v>
      </c>
      <c r="ACO442" s="16" t="s">
        <v>1856</v>
      </c>
      <c r="ACQ442" s="16" t="s">
        <v>1202</v>
      </c>
      <c r="ACR442" s="16" t="s">
        <v>1645</v>
      </c>
      <c r="ACS442" s="16" t="s">
        <v>680</v>
      </c>
      <c r="ACT442" s="16" t="s">
        <v>1522</v>
      </c>
      <c r="ACU442" s="16" t="s">
        <v>833</v>
      </c>
      <c r="ACV442" s="16" t="s">
        <v>8711</v>
      </c>
      <c r="ACW442" s="16" t="s">
        <v>445</v>
      </c>
      <c r="ACX442" s="16" t="s">
        <v>1916</v>
      </c>
      <c r="ACY442" s="16" t="s">
        <v>1949</v>
      </c>
      <c r="ACZ442" s="16">
        <v>1</v>
      </c>
      <c r="ADA442" s="16">
        <v>1</v>
      </c>
      <c r="ADB442" s="16">
        <v>1</v>
      </c>
      <c r="ADC442" s="16">
        <v>1</v>
      </c>
      <c r="ADD442" s="16">
        <v>1</v>
      </c>
      <c r="ADE442" s="16" t="s">
        <v>8712</v>
      </c>
      <c r="ADF442" s="16">
        <v>0</v>
      </c>
      <c r="ADG442" s="16" t="s">
        <v>486</v>
      </c>
      <c r="ADH442" s="16">
        <v>2</v>
      </c>
      <c r="ADI442" s="16" t="s">
        <v>486</v>
      </c>
      <c r="ADJ442" s="16" t="s">
        <v>1743</v>
      </c>
      <c r="ADK442" s="16" t="s">
        <v>13194</v>
      </c>
      <c r="ADL442" s="16" t="s">
        <v>1764</v>
      </c>
      <c r="ADM442" s="16" t="s">
        <v>13195</v>
      </c>
      <c r="ADN442" s="16" t="s">
        <v>1764</v>
      </c>
      <c r="ADO442" s="16" t="s">
        <v>13197</v>
      </c>
      <c r="ADP442" s="16" t="s">
        <v>13196</v>
      </c>
      <c r="ADQ442" s="16" t="s">
        <v>13196</v>
      </c>
      <c r="ADR442" s="16" t="s">
        <v>13194</v>
      </c>
      <c r="ADY442" s="16" t="s">
        <v>1062</v>
      </c>
      <c r="AEA442" s="16">
        <v>4143.3333333333303</v>
      </c>
      <c r="AEE442" s="16" t="s">
        <v>952</v>
      </c>
      <c r="AEI442" s="16">
        <v>1000</v>
      </c>
      <c r="AEK442" s="16">
        <v>400</v>
      </c>
      <c r="AEL442" s="16">
        <v>100</v>
      </c>
      <c r="AEM442" s="16">
        <v>250</v>
      </c>
      <c r="AEN442" s="16">
        <v>300</v>
      </c>
      <c r="AEO442" s="16">
        <v>80</v>
      </c>
      <c r="AEP442" s="16">
        <v>150</v>
      </c>
    </row>
    <row r="443" spans="1:822" x14ac:dyDescent="0.25">
      <c r="A443" s="30">
        <v>45839</v>
      </c>
      <c r="B443" s="16" t="s">
        <v>10993</v>
      </c>
      <c r="C443" s="16" t="s">
        <v>867</v>
      </c>
      <c r="D443" s="16" t="s">
        <v>867</v>
      </c>
      <c r="E443" s="16">
        <v>39</v>
      </c>
      <c r="F443" s="16" t="s">
        <v>8153</v>
      </c>
      <c r="G443" s="16" t="s">
        <v>4113</v>
      </c>
      <c r="I443" s="16" t="s">
        <v>4174</v>
      </c>
      <c r="Z443" s="16" t="s">
        <v>986</v>
      </c>
      <c r="AA443" s="16" t="s">
        <v>470</v>
      </c>
      <c r="AB443" s="16">
        <v>3</v>
      </c>
      <c r="AC443" s="16" t="s">
        <v>8732</v>
      </c>
      <c r="AD443" s="16" t="s">
        <v>1056</v>
      </c>
      <c r="AE443" s="16" t="s">
        <v>843</v>
      </c>
      <c r="AF443" s="16" t="s">
        <v>844</v>
      </c>
      <c r="AG443" s="16" t="s">
        <v>843</v>
      </c>
      <c r="AH443" s="16" t="s">
        <v>8732</v>
      </c>
      <c r="AI443" s="16" t="s">
        <v>843</v>
      </c>
      <c r="AJ443" s="16" t="s">
        <v>843</v>
      </c>
      <c r="AK443" s="16" t="s">
        <v>1056</v>
      </c>
      <c r="AM443" s="16" t="s">
        <v>737</v>
      </c>
      <c r="AN443" s="16" t="s">
        <v>759</v>
      </c>
      <c r="AP443" s="16" t="s">
        <v>768</v>
      </c>
      <c r="AR443" s="16" t="s">
        <v>6910</v>
      </c>
      <c r="BB443" s="16">
        <v>3</v>
      </c>
      <c r="BC443" s="16" t="s">
        <v>7875</v>
      </c>
      <c r="BE443" s="16" t="s">
        <v>5101</v>
      </c>
      <c r="BV443" s="16" t="s">
        <v>4433</v>
      </c>
      <c r="BW443" s="16" t="s">
        <v>844</v>
      </c>
      <c r="BX443" s="16" t="s">
        <v>843</v>
      </c>
      <c r="BY443" s="16" t="s">
        <v>843</v>
      </c>
      <c r="BZ443" s="16" t="s">
        <v>843</v>
      </c>
      <c r="CA443" s="16" t="s">
        <v>843</v>
      </c>
      <c r="CB443" s="16" t="s">
        <v>843</v>
      </c>
      <c r="CC443" s="16" t="s">
        <v>843</v>
      </c>
      <c r="CD443" s="16" t="s">
        <v>843</v>
      </c>
      <c r="CE443" s="16" t="s">
        <v>843</v>
      </c>
      <c r="CF443" s="16" t="s">
        <v>843</v>
      </c>
      <c r="CG443" s="16" t="s">
        <v>843</v>
      </c>
      <c r="CH443" s="16" t="s">
        <v>843</v>
      </c>
      <c r="CI443" s="16" t="s">
        <v>843</v>
      </c>
      <c r="CJ443" s="16" t="s">
        <v>843</v>
      </c>
      <c r="CK443" s="16" t="s">
        <v>843</v>
      </c>
      <c r="CP443" s="16" t="s">
        <v>865</v>
      </c>
      <c r="DX443" s="16" t="s">
        <v>867</v>
      </c>
      <c r="DY443" s="16" t="s">
        <v>867</v>
      </c>
      <c r="GC443" s="16" t="s">
        <v>5354</v>
      </c>
      <c r="GF443" s="16" t="s">
        <v>867</v>
      </c>
      <c r="GG443" s="16" t="s">
        <v>867</v>
      </c>
      <c r="GV443" s="16" t="s">
        <v>9355</v>
      </c>
      <c r="GW443" s="16" t="s">
        <v>844</v>
      </c>
      <c r="GX443" s="16" t="s">
        <v>843</v>
      </c>
      <c r="GY443" s="16" t="s">
        <v>843</v>
      </c>
      <c r="GZ443" s="16" t="s">
        <v>843</v>
      </c>
      <c r="HA443" s="16" t="s">
        <v>843</v>
      </c>
      <c r="HB443" s="16" t="s">
        <v>844</v>
      </c>
      <c r="HC443" s="16" t="s">
        <v>843</v>
      </c>
      <c r="HD443" s="16" t="s">
        <v>843</v>
      </c>
      <c r="HE443" s="16" t="s">
        <v>843</v>
      </c>
      <c r="HF443" s="16" t="s">
        <v>843</v>
      </c>
      <c r="HH443" s="16" t="s">
        <v>5456</v>
      </c>
      <c r="HK443" s="16" t="s">
        <v>864</v>
      </c>
      <c r="HM443" s="16" t="s">
        <v>865</v>
      </c>
      <c r="HZ443" s="16" t="s">
        <v>7944</v>
      </c>
      <c r="KE443" s="16" t="s">
        <v>5585</v>
      </c>
      <c r="KG443" s="16" t="s">
        <v>7018</v>
      </c>
      <c r="KH443" s="16" t="s">
        <v>7033</v>
      </c>
      <c r="KI443" s="16" t="s">
        <v>867</v>
      </c>
      <c r="KJ443" s="16" t="s">
        <v>8796</v>
      </c>
      <c r="KK443" s="16" t="s">
        <v>843</v>
      </c>
      <c r="KL443" s="16" t="s">
        <v>843</v>
      </c>
      <c r="KM443" s="16" t="s">
        <v>844</v>
      </c>
      <c r="KN443" s="16" t="s">
        <v>843</v>
      </c>
      <c r="KO443" s="16" t="s">
        <v>844</v>
      </c>
      <c r="KP443" s="16" t="s">
        <v>843</v>
      </c>
      <c r="KQ443" s="16" t="s">
        <v>843</v>
      </c>
      <c r="LG443" s="16" t="s">
        <v>867</v>
      </c>
      <c r="LH443" s="16" t="s">
        <v>867</v>
      </c>
      <c r="LI443" s="16" t="s">
        <v>867</v>
      </c>
      <c r="LJ443" s="16" t="s">
        <v>867</v>
      </c>
      <c r="LK443" s="16" t="s">
        <v>867</v>
      </c>
      <c r="LL443" s="16" t="s">
        <v>9397</v>
      </c>
      <c r="LM443" s="16" t="s">
        <v>844</v>
      </c>
      <c r="LN443" s="16" t="s">
        <v>843</v>
      </c>
      <c r="LO443" s="16" t="s">
        <v>844</v>
      </c>
      <c r="LP443" s="16" t="s">
        <v>843</v>
      </c>
      <c r="LQ443" s="16" t="s">
        <v>843</v>
      </c>
      <c r="LR443" s="16" t="s">
        <v>843</v>
      </c>
      <c r="LS443" s="16" t="s">
        <v>843</v>
      </c>
      <c r="LT443" s="16" t="s">
        <v>843</v>
      </c>
      <c r="LU443" s="16" t="s">
        <v>843</v>
      </c>
      <c r="LV443" s="16" t="s">
        <v>843</v>
      </c>
      <c r="LW443" s="16" t="s">
        <v>843</v>
      </c>
      <c r="LX443" s="16" t="s">
        <v>843</v>
      </c>
      <c r="LY443" s="16" t="s">
        <v>843</v>
      </c>
      <c r="LZ443" s="16" t="s">
        <v>843</v>
      </c>
      <c r="MA443" s="16" t="s">
        <v>843</v>
      </c>
      <c r="MC443" s="16" t="s">
        <v>5694</v>
      </c>
      <c r="MD443" s="16" t="s">
        <v>844</v>
      </c>
      <c r="ME443" s="16" t="s">
        <v>843</v>
      </c>
      <c r="MF443" s="16" t="s">
        <v>843</v>
      </c>
      <c r="MG443" s="16" t="s">
        <v>843</v>
      </c>
      <c r="MH443" s="16" t="s">
        <v>843</v>
      </c>
      <c r="MI443" s="16" t="s">
        <v>843</v>
      </c>
      <c r="MJ443" s="16" t="s">
        <v>843</v>
      </c>
      <c r="MK443" s="16" t="s">
        <v>843</v>
      </c>
      <c r="ML443" s="16" t="s">
        <v>843</v>
      </c>
      <c r="MM443" s="16" t="s">
        <v>843</v>
      </c>
      <c r="MN443" s="16" t="s">
        <v>843</v>
      </c>
      <c r="MO443" s="16" t="s">
        <v>843</v>
      </c>
      <c r="MP443" s="16" t="s">
        <v>843</v>
      </c>
      <c r="MQ443" s="16" t="s">
        <v>843</v>
      </c>
      <c r="MR443" s="16" t="s">
        <v>843</v>
      </c>
      <c r="MS443" s="16" t="s">
        <v>843</v>
      </c>
      <c r="MT443" s="16" t="s">
        <v>843</v>
      </c>
      <c r="MU443" s="16" t="s">
        <v>843</v>
      </c>
      <c r="MV443" s="16" t="s">
        <v>843</v>
      </c>
      <c r="OK443" s="16" t="s">
        <v>5694</v>
      </c>
      <c r="OL443" s="16" t="s">
        <v>844</v>
      </c>
      <c r="OM443" s="16" t="s">
        <v>843</v>
      </c>
      <c r="ON443" s="16" t="s">
        <v>843</v>
      </c>
      <c r="OO443" s="16" t="s">
        <v>843</v>
      </c>
      <c r="OP443" s="16" t="s">
        <v>843</v>
      </c>
      <c r="OQ443" s="16" t="s">
        <v>843</v>
      </c>
      <c r="OR443" s="16" t="s">
        <v>843</v>
      </c>
      <c r="OS443" s="16" t="s">
        <v>843</v>
      </c>
      <c r="OT443" s="16" t="s">
        <v>843</v>
      </c>
      <c r="OU443" s="16" t="s">
        <v>843</v>
      </c>
      <c r="OV443" s="16" t="s">
        <v>843</v>
      </c>
      <c r="OW443" s="16" t="s">
        <v>843</v>
      </c>
      <c r="OX443" s="16" t="s">
        <v>843</v>
      </c>
      <c r="OY443" s="16" t="s">
        <v>843</v>
      </c>
      <c r="OZ443" s="16" t="s">
        <v>843</v>
      </c>
      <c r="PA443" s="16" t="s">
        <v>843</v>
      </c>
      <c r="PC443" s="16" t="s">
        <v>867</v>
      </c>
      <c r="PE443" s="16" t="s">
        <v>865</v>
      </c>
      <c r="PY443" s="16" t="s">
        <v>865</v>
      </c>
      <c r="QP443" s="16" t="s">
        <v>865</v>
      </c>
      <c r="QR443" s="16" t="s">
        <v>867</v>
      </c>
      <c r="QT443" s="16" t="s">
        <v>867</v>
      </c>
      <c r="QV443" s="16" t="s">
        <v>865</v>
      </c>
      <c r="QX443" s="16" t="s">
        <v>867</v>
      </c>
      <c r="QY443" s="16" t="s">
        <v>867</v>
      </c>
      <c r="RD443" s="16" t="s">
        <v>865</v>
      </c>
      <c r="RF443" s="16" t="s">
        <v>865</v>
      </c>
      <c r="RH443" s="16" t="s">
        <v>4216</v>
      </c>
      <c r="RJ443" s="16" t="s">
        <v>865</v>
      </c>
      <c r="RN443" s="16" t="s">
        <v>7724</v>
      </c>
      <c r="RP443" s="16" t="s">
        <v>867</v>
      </c>
      <c r="RR443" s="16" t="s">
        <v>867</v>
      </c>
      <c r="RT443" s="16" t="s">
        <v>7724</v>
      </c>
      <c r="RV443" s="16" t="s">
        <v>867</v>
      </c>
      <c r="RX443" s="16" t="s">
        <v>7724</v>
      </c>
      <c r="RZ443" s="16" t="s">
        <v>7724</v>
      </c>
      <c r="SQ443" s="16" t="s">
        <v>865</v>
      </c>
      <c r="SS443" s="16" t="s">
        <v>7296</v>
      </c>
      <c r="ST443" s="16" t="s">
        <v>7758</v>
      </c>
      <c r="TN443" s="16">
        <v>3000</v>
      </c>
      <c r="TO443" s="16">
        <v>7000</v>
      </c>
      <c r="TP443" s="16">
        <v>800</v>
      </c>
      <c r="TQ443" s="16">
        <v>200</v>
      </c>
      <c r="TR443" s="16">
        <v>1500</v>
      </c>
      <c r="TS443" s="16">
        <v>700</v>
      </c>
      <c r="TT443" s="16">
        <v>0</v>
      </c>
      <c r="TU443" s="16">
        <v>500</v>
      </c>
      <c r="TV443" s="16">
        <v>1000</v>
      </c>
      <c r="TW443" s="16">
        <v>0</v>
      </c>
      <c r="TX443" s="16">
        <v>0</v>
      </c>
      <c r="TZ443" s="16" t="s">
        <v>7367</v>
      </c>
      <c r="UA443" s="16" t="s">
        <v>8950</v>
      </c>
      <c r="UB443" s="16">
        <v>0</v>
      </c>
      <c r="UC443" s="16" t="s">
        <v>844</v>
      </c>
      <c r="UD443" s="16" t="s">
        <v>843</v>
      </c>
      <c r="UE443" s="16" t="s">
        <v>843</v>
      </c>
      <c r="UF443" s="16" t="s">
        <v>844</v>
      </c>
      <c r="UG443" s="16" t="s">
        <v>843</v>
      </c>
      <c r="UH443" s="16" t="s">
        <v>843</v>
      </c>
      <c r="UL443" s="16">
        <v>7000</v>
      </c>
      <c r="VX443" s="16" t="s">
        <v>6037</v>
      </c>
      <c r="VY443" s="16" t="s">
        <v>843</v>
      </c>
      <c r="VZ443" s="16" t="s">
        <v>843</v>
      </c>
      <c r="WA443" s="16" t="s">
        <v>843</v>
      </c>
      <c r="WB443" s="16" t="s">
        <v>844</v>
      </c>
      <c r="WC443" s="16" t="s">
        <v>843</v>
      </c>
      <c r="WD443" s="16" t="s">
        <v>843</v>
      </c>
      <c r="WE443" s="16" t="s">
        <v>843</v>
      </c>
      <c r="WF443" s="16" t="s">
        <v>843</v>
      </c>
      <c r="WO443" s="16" t="s">
        <v>6920</v>
      </c>
      <c r="XD443" s="16" t="s">
        <v>9167</v>
      </c>
      <c r="XE443" s="16" t="s">
        <v>843</v>
      </c>
      <c r="XF443" s="16" t="s">
        <v>843</v>
      </c>
      <c r="XG443" s="16" t="s">
        <v>844</v>
      </c>
      <c r="XH443" s="16" t="s">
        <v>843</v>
      </c>
      <c r="XI443" s="16" t="s">
        <v>843</v>
      </c>
      <c r="XJ443" s="16" t="s">
        <v>843</v>
      </c>
      <c r="XK443" s="16" t="s">
        <v>843</v>
      </c>
      <c r="XL443" s="16" t="s">
        <v>844</v>
      </c>
      <c r="XM443" s="16" t="s">
        <v>843</v>
      </c>
      <c r="XN443" s="16" t="s">
        <v>843</v>
      </c>
      <c r="XO443" s="16" t="s">
        <v>843</v>
      </c>
      <c r="XP443" s="16" t="s">
        <v>843</v>
      </c>
      <c r="XQ443" s="16" t="s">
        <v>843</v>
      </c>
      <c r="YF443" s="16" t="s">
        <v>865</v>
      </c>
      <c r="YN443" s="16" t="s">
        <v>864</v>
      </c>
      <c r="YP443" s="16" t="s">
        <v>7990</v>
      </c>
      <c r="YR443" s="16" t="s">
        <v>10994</v>
      </c>
      <c r="YS443" s="16" t="s">
        <v>10995</v>
      </c>
      <c r="YT443" s="16" t="s">
        <v>8694</v>
      </c>
      <c r="YU443" s="16" t="s">
        <v>10996</v>
      </c>
      <c r="YV443" s="16" t="s">
        <v>8696</v>
      </c>
      <c r="YW443" s="16" t="s">
        <v>844</v>
      </c>
      <c r="YX443" s="16" t="s">
        <v>8696</v>
      </c>
      <c r="YY443" s="16" t="s">
        <v>8761</v>
      </c>
      <c r="YZ443" s="16" t="s">
        <v>843</v>
      </c>
      <c r="ZA443" s="16" t="s">
        <v>843</v>
      </c>
      <c r="ZB443" s="16">
        <v>13866.67</v>
      </c>
      <c r="ZC443" s="16" t="s">
        <v>8750</v>
      </c>
      <c r="ZD443" s="16" t="s">
        <v>8704</v>
      </c>
      <c r="ZE443" s="16" t="s">
        <v>10407</v>
      </c>
      <c r="ZF443" s="16" t="s">
        <v>8752</v>
      </c>
      <c r="ZG443" s="16" t="s">
        <v>8741</v>
      </c>
      <c r="ZH443" s="16" t="s">
        <v>8723</v>
      </c>
      <c r="ZI443" s="16" t="s">
        <v>8739</v>
      </c>
      <c r="ZJ443" s="16" t="s">
        <v>843</v>
      </c>
      <c r="ZK443" s="16" t="s">
        <v>843</v>
      </c>
      <c r="ZL443" s="16" t="s">
        <v>8699</v>
      </c>
      <c r="ZM443" s="16" t="s">
        <v>843</v>
      </c>
      <c r="ZN443" s="16" t="s">
        <v>8703</v>
      </c>
      <c r="ZO443" s="16" t="s">
        <v>487</v>
      </c>
      <c r="ZP443" s="16" t="s">
        <v>487</v>
      </c>
      <c r="ZQ443" s="16" t="s">
        <v>486</v>
      </c>
      <c r="ZR443" s="16" t="s">
        <v>486</v>
      </c>
      <c r="ZS443" s="16" t="s">
        <v>844</v>
      </c>
      <c r="ZT443" s="16" t="s">
        <v>8705</v>
      </c>
      <c r="ZU443" s="16" t="s">
        <v>8706</v>
      </c>
      <c r="ZV443" s="16" t="s">
        <v>487</v>
      </c>
      <c r="ZW443" s="16" t="s">
        <v>1056</v>
      </c>
      <c r="ZX443" s="16" t="s">
        <v>844</v>
      </c>
      <c r="ZY443" s="16" t="s">
        <v>8732</v>
      </c>
      <c r="ZZ443" s="16" t="s">
        <v>843</v>
      </c>
      <c r="AAA443" s="16" t="s">
        <v>843</v>
      </c>
      <c r="AAB443" s="16" t="s">
        <v>843</v>
      </c>
      <c r="AAC443" s="16">
        <v>2</v>
      </c>
      <c r="AAD443" s="16" t="s">
        <v>844</v>
      </c>
      <c r="AAE443" s="16" t="s">
        <v>843</v>
      </c>
      <c r="AAF443" s="16" t="s">
        <v>843</v>
      </c>
      <c r="AAG443" s="16" t="s">
        <v>1056</v>
      </c>
      <c r="AAH443" s="16" t="s">
        <v>843</v>
      </c>
      <c r="AAI443" s="16" t="s">
        <v>843</v>
      </c>
      <c r="AAJ443" s="16" t="s">
        <v>615</v>
      </c>
      <c r="AAK443" s="16" t="s">
        <v>633</v>
      </c>
      <c r="AAL443" s="16" t="s">
        <v>904</v>
      </c>
      <c r="AAM443" s="16" t="s">
        <v>663</v>
      </c>
      <c r="AAN443" s="16" t="s">
        <v>8707</v>
      </c>
      <c r="AAO443" s="16" t="s">
        <v>1019</v>
      </c>
      <c r="AAP443" s="16" t="s">
        <v>8708</v>
      </c>
      <c r="AAS443" s="16">
        <v>7000</v>
      </c>
      <c r="AAT443" s="16" t="s">
        <v>782</v>
      </c>
      <c r="AAU443" s="16" t="s">
        <v>782</v>
      </c>
      <c r="AAW443" s="16" t="s">
        <v>782</v>
      </c>
      <c r="AAX443" s="16" t="s">
        <v>843</v>
      </c>
      <c r="AAY443" s="16" t="s">
        <v>8710</v>
      </c>
      <c r="AAZ443" s="16" t="s">
        <v>782</v>
      </c>
      <c r="ABA443" s="16" t="s">
        <v>782</v>
      </c>
      <c r="ABB443" s="16" t="s">
        <v>782</v>
      </c>
      <c r="ABC443" s="16" t="s">
        <v>783</v>
      </c>
      <c r="ABD443" s="16" t="s">
        <v>782</v>
      </c>
      <c r="ABE443" s="16" t="s">
        <v>783</v>
      </c>
      <c r="ABF443" s="16" t="s">
        <v>782</v>
      </c>
      <c r="ABG443" s="16" t="s">
        <v>782</v>
      </c>
      <c r="ABH443" s="16" t="s">
        <v>782</v>
      </c>
      <c r="ABI443" s="16" t="s">
        <v>782</v>
      </c>
      <c r="ABJ443" s="16" t="s">
        <v>782</v>
      </c>
      <c r="ABK443" s="16" t="s">
        <v>782</v>
      </c>
      <c r="ABL443" s="16" t="s">
        <v>1056</v>
      </c>
      <c r="ABM443" s="16" t="s">
        <v>843</v>
      </c>
      <c r="ABN443" s="16" t="s">
        <v>1034</v>
      </c>
      <c r="ABO443" s="16" t="s">
        <v>487</v>
      </c>
      <c r="ABP443" s="16" t="s">
        <v>972</v>
      </c>
      <c r="ABQ443" s="16" t="s">
        <v>4351</v>
      </c>
      <c r="ABR443" s="16" t="s">
        <v>470</v>
      </c>
      <c r="ABS443" s="16" t="s">
        <v>451</v>
      </c>
      <c r="ABT443" s="16" t="s">
        <v>8732</v>
      </c>
      <c r="ABU443" s="16" t="s">
        <v>844</v>
      </c>
      <c r="ABV443" s="16" t="s">
        <v>487</v>
      </c>
      <c r="ABW443" s="16" t="s">
        <v>486</v>
      </c>
      <c r="ABX443" s="16" t="s">
        <v>892</v>
      </c>
      <c r="ABY443" s="16" t="s">
        <v>486</v>
      </c>
      <c r="ABZ443" s="16" t="s">
        <v>487</v>
      </c>
      <c r="ACA443" s="16" t="s">
        <v>759</v>
      </c>
      <c r="ACB443" s="16" t="s">
        <v>768</v>
      </c>
      <c r="ACC443" s="16" t="s">
        <v>737</v>
      </c>
      <c r="ACD443" s="16" t="s">
        <v>487</v>
      </c>
      <c r="ACE443" s="16" t="s">
        <v>486</v>
      </c>
      <c r="ACG443" s="16" t="s">
        <v>1014</v>
      </c>
      <c r="ACH443" s="16" t="s">
        <v>1009</v>
      </c>
      <c r="ACI443" s="16" t="s">
        <v>462</v>
      </c>
      <c r="ACJ443" s="16">
        <v>1.1910000000000001</v>
      </c>
      <c r="ACK443" s="16" t="s">
        <v>478</v>
      </c>
      <c r="ACL443" s="16" t="s">
        <v>738</v>
      </c>
      <c r="ACM443" s="16" t="s">
        <v>1189</v>
      </c>
      <c r="ACN443" s="16" t="s">
        <v>1169</v>
      </c>
      <c r="ACO443" s="16" t="s">
        <v>1856</v>
      </c>
      <c r="ACQ443" s="16" t="s">
        <v>1202</v>
      </c>
      <c r="ACR443" s="16" t="s">
        <v>1645</v>
      </c>
      <c r="ACS443" s="16" t="s">
        <v>680</v>
      </c>
      <c r="ACT443" s="16" t="s">
        <v>1521</v>
      </c>
      <c r="ACU443" s="16" t="s">
        <v>831</v>
      </c>
      <c r="ACV443" s="16" t="s">
        <v>8756</v>
      </c>
      <c r="ACW443" s="16" t="s">
        <v>451</v>
      </c>
      <c r="ACX443" s="16" t="s">
        <v>1914</v>
      </c>
      <c r="ACY443" s="16" t="s">
        <v>1949</v>
      </c>
      <c r="ACZ443" s="16">
        <v>1</v>
      </c>
      <c r="ADA443" s="16">
        <v>1</v>
      </c>
      <c r="ADB443" s="16">
        <v>1</v>
      </c>
      <c r="ADC443" s="16">
        <v>1</v>
      </c>
      <c r="ADD443" s="16">
        <v>1</v>
      </c>
      <c r="ADE443" s="16" t="s">
        <v>8712</v>
      </c>
      <c r="ADF443" s="16">
        <v>0</v>
      </c>
      <c r="ADG443" s="16" t="s">
        <v>487</v>
      </c>
      <c r="ADH443" s="16">
        <v>3</v>
      </c>
      <c r="ADI443" s="16" t="s">
        <v>486</v>
      </c>
      <c r="ADJ443" s="16" t="s">
        <v>1743</v>
      </c>
      <c r="ADK443" s="16" t="s">
        <v>1752</v>
      </c>
      <c r="ADL443" s="16" t="s">
        <v>1764</v>
      </c>
      <c r="ADM443" s="16" t="s">
        <v>13195</v>
      </c>
      <c r="ADN443" s="16" t="s">
        <v>1761</v>
      </c>
      <c r="ADO443" s="16" t="s">
        <v>1767</v>
      </c>
      <c r="ADP443" s="16" t="s">
        <v>13196</v>
      </c>
      <c r="ADQ443" s="16" t="s">
        <v>1751</v>
      </c>
      <c r="ADR443" s="16" t="s">
        <v>13194</v>
      </c>
      <c r="ADS443" s="16" t="s">
        <v>13194</v>
      </c>
      <c r="ADY443" s="16" t="s">
        <v>1059</v>
      </c>
      <c r="AEB443" s="16">
        <v>13866.666666666701</v>
      </c>
      <c r="AEC443" s="16" t="s">
        <v>1062</v>
      </c>
      <c r="AED443" s="16">
        <v>2333.33</v>
      </c>
      <c r="AEE443" s="16" t="s">
        <v>952</v>
      </c>
      <c r="AEI443" s="16">
        <v>1000</v>
      </c>
      <c r="AEJ443" s="16">
        <v>2333.33</v>
      </c>
      <c r="AEK443" s="16">
        <v>266.67</v>
      </c>
      <c r="AEL443" s="16">
        <v>66.67</v>
      </c>
      <c r="AEM443" s="16">
        <v>333.33</v>
      </c>
      <c r="AEN443" s="16">
        <v>500</v>
      </c>
      <c r="AEO443" s="16">
        <v>233.33</v>
      </c>
      <c r="AEP443" s="16">
        <v>166.67</v>
      </c>
    </row>
    <row r="444" spans="1:822" x14ac:dyDescent="0.25">
      <c r="A444" s="30">
        <v>45839</v>
      </c>
      <c r="B444" s="16" t="s">
        <v>10997</v>
      </c>
      <c r="C444" s="16" t="s">
        <v>867</v>
      </c>
      <c r="D444" s="16" t="s">
        <v>867</v>
      </c>
      <c r="E444" s="16">
        <v>25</v>
      </c>
      <c r="F444" s="16" t="s">
        <v>8153</v>
      </c>
      <c r="G444" s="16" t="s">
        <v>4113</v>
      </c>
      <c r="I444" s="16" t="s">
        <v>4178</v>
      </c>
      <c r="Z444" s="16" t="s">
        <v>1002</v>
      </c>
      <c r="AA444" s="16" t="s">
        <v>470</v>
      </c>
      <c r="AB444" s="16">
        <v>1</v>
      </c>
      <c r="AC444" s="16" t="s">
        <v>844</v>
      </c>
      <c r="AD444" s="16" t="s">
        <v>843</v>
      </c>
      <c r="AE444" s="16" t="s">
        <v>843</v>
      </c>
      <c r="AF444" s="16" t="s">
        <v>844</v>
      </c>
      <c r="AG444" s="16" t="s">
        <v>843</v>
      </c>
      <c r="AH444" s="16" t="s">
        <v>844</v>
      </c>
      <c r="AI444" s="16" t="s">
        <v>843</v>
      </c>
      <c r="AJ444" s="16" t="s">
        <v>843</v>
      </c>
      <c r="AK444" s="16" t="s">
        <v>843</v>
      </c>
      <c r="AM444" s="16" t="s">
        <v>737</v>
      </c>
      <c r="AN444" s="16" t="s">
        <v>761</v>
      </c>
      <c r="AP444" s="16" t="s">
        <v>774</v>
      </c>
      <c r="AR444" s="16" t="s">
        <v>6907</v>
      </c>
      <c r="BB444" s="16">
        <v>3</v>
      </c>
      <c r="BC444" s="16" t="s">
        <v>7878</v>
      </c>
      <c r="BE444" s="16" t="s">
        <v>5098</v>
      </c>
      <c r="BV444" s="16" t="s">
        <v>4433</v>
      </c>
      <c r="BW444" s="16" t="s">
        <v>844</v>
      </c>
      <c r="BX444" s="16" t="s">
        <v>843</v>
      </c>
      <c r="BY444" s="16" t="s">
        <v>843</v>
      </c>
      <c r="BZ444" s="16" t="s">
        <v>843</v>
      </c>
      <c r="CA444" s="16" t="s">
        <v>843</v>
      </c>
      <c r="CB444" s="16" t="s">
        <v>843</v>
      </c>
      <c r="CC444" s="16" t="s">
        <v>843</v>
      </c>
      <c r="CD444" s="16" t="s">
        <v>843</v>
      </c>
      <c r="CE444" s="16" t="s">
        <v>843</v>
      </c>
      <c r="CF444" s="16" t="s">
        <v>843</v>
      </c>
      <c r="CG444" s="16" t="s">
        <v>843</v>
      </c>
      <c r="CH444" s="16" t="s">
        <v>843</v>
      </c>
      <c r="CI444" s="16" t="s">
        <v>843</v>
      </c>
      <c r="CJ444" s="16" t="s">
        <v>843</v>
      </c>
      <c r="CK444" s="16" t="s">
        <v>843</v>
      </c>
      <c r="CP444" s="16" t="s">
        <v>865</v>
      </c>
      <c r="DX444" s="16" t="s">
        <v>7842</v>
      </c>
      <c r="DY444" s="16" t="s">
        <v>865</v>
      </c>
      <c r="GC444" s="16" t="s">
        <v>2337</v>
      </c>
      <c r="GD444" s="16" t="s">
        <v>9150</v>
      </c>
      <c r="GF444" s="16" t="s">
        <v>867</v>
      </c>
      <c r="GG444" s="16" t="s">
        <v>867</v>
      </c>
      <c r="GV444" s="16" t="s">
        <v>10934</v>
      </c>
      <c r="GW444" s="16" t="s">
        <v>844</v>
      </c>
      <c r="GX444" s="16" t="s">
        <v>844</v>
      </c>
      <c r="GY444" s="16" t="s">
        <v>843</v>
      </c>
      <c r="GZ444" s="16" t="s">
        <v>843</v>
      </c>
      <c r="HA444" s="16" t="s">
        <v>843</v>
      </c>
      <c r="HB444" s="16" t="s">
        <v>844</v>
      </c>
      <c r="HC444" s="16" t="s">
        <v>843</v>
      </c>
      <c r="HD444" s="16" t="s">
        <v>843</v>
      </c>
      <c r="HE444" s="16" t="s">
        <v>843</v>
      </c>
      <c r="HF444" s="16" t="s">
        <v>843</v>
      </c>
      <c r="HH444" s="16" t="s">
        <v>5456</v>
      </c>
      <c r="HK444" s="16" t="s">
        <v>865</v>
      </c>
      <c r="HM444" s="16" t="s">
        <v>865</v>
      </c>
      <c r="HZ444" s="16" t="s">
        <v>7944</v>
      </c>
      <c r="KE444" s="16" t="s">
        <v>5585</v>
      </c>
      <c r="KG444" s="16" t="s">
        <v>7021</v>
      </c>
      <c r="KH444" s="16" t="s">
        <v>7033</v>
      </c>
      <c r="KI444" s="16" t="s">
        <v>867</v>
      </c>
      <c r="KJ444" s="16" t="s">
        <v>5601</v>
      </c>
      <c r="KK444" s="16" t="s">
        <v>843</v>
      </c>
      <c r="KL444" s="16" t="s">
        <v>843</v>
      </c>
      <c r="KM444" s="16" t="s">
        <v>844</v>
      </c>
      <c r="KN444" s="16" t="s">
        <v>843</v>
      </c>
      <c r="KO444" s="16" t="s">
        <v>843</v>
      </c>
      <c r="KP444" s="16" t="s">
        <v>843</v>
      </c>
      <c r="KQ444" s="16" t="s">
        <v>843</v>
      </c>
      <c r="LG444" s="16" t="s">
        <v>867</v>
      </c>
      <c r="LH444" s="16" t="s">
        <v>867</v>
      </c>
      <c r="LI444" s="16" t="s">
        <v>867</v>
      </c>
      <c r="LJ444" s="16" t="s">
        <v>865</v>
      </c>
      <c r="LK444" s="16" t="s">
        <v>867</v>
      </c>
      <c r="LL444" s="16" t="s">
        <v>10998</v>
      </c>
      <c r="LM444" s="16" t="s">
        <v>844</v>
      </c>
      <c r="LN444" s="16" t="s">
        <v>843</v>
      </c>
      <c r="LO444" s="16" t="s">
        <v>844</v>
      </c>
      <c r="LP444" s="16" t="s">
        <v>844</v>
      </c>
      <c r="LQ444" s="16" t="s">
        <v>843</v>
      </c>
      <c r="LR444" s="16" t="s">
        <v>843</v>
      </c>
      <c r="LS444" s="16" t="s">
        <v>843</v>
      </c>
      <c r="LT444" s="16" t="s">
        <v>843</v>
      </c>
      <c r="LU444" s="16" t="s">
        <v>843</v>
      </c>
      <c r="LV444" s="16" t="s">
        <v>844</v>
      </c>
      <c r="LW444" s="16" t="s">
        <v>843</v>
      </c>
      <c r="LX444" s="16" t="s">
        <v>843</v>
      </c>
      <c r="LY444" s="16" t="s">
        <v>843</v>
      </c>
      <c r="LZ444" s="16" t="s">
        <v>843</v>
      </c>
      <c r="MA444" s="16" t="s">
        <v>843</v>
      </c>
      <c r="MC444" s="16" t="s">
        <v>864</v>
      </c>
      <c r="MD444" s="16" t="s">
        <v>843</v>
      </c>
      <c r="ME444" s="16" t="s">
        <v>843</v>
      </c>
      <c r="MF444" s="16" t="s">
        <v>843</v>
      </c>
      <c r="MG444" s="16" t="s">
        <v>843</v>
      </c>
      <c r="MH444" s="16" t="s">
        <v>843</v>
      </c>
      <c r="MI444" s="16" t="s">
        <v>843</v>
      </c>
      <c r="MJ444" s="16" t="s">
        <v>843</v>
      </c>
      <c r="MK444" s="16" t="s">
        <v>843</v>
      </c>
      <c r="ML444" s="16" t="s">
        <v>843</v>
      </c>
      <c r="MM444" s="16" t="s">
        <v>843</v>
      </c>
      <c r="MN444" s="16" t="s">
        <v>843</v>
      </c>
      <c r="MO444" s="16" t="s">
        <v>843</v>
      </c>
      <c r="MP444" s="16" t="s">
        <v>843</v>
      </c>
      <c r="MQ444" s="16" t="s">
        <v>843</v>
      </c>
      <c r="MR444" s="16" t="s">
        <v>843</v>
      </c>
      <c r="MS444" s="16" t="s">
        <v>843</v>
      </c>
      <c r="MT444" s="16" t="s">
        <v>843</v>
      </c>
      <c r="MU444" s="16" t="s">
        <v>844</v>
      </c>
      <c r="MV444" s="16" t="s">
        <v>843</v>
      </c>
      <c r="PC444" s="16" t="s">
        <v>865</v>
      </c>
      <c r="PD444" s="16" t="s">
        <v>865</v>
      </c>
      <c r="PY444" s="16" t="s">
        <v>867</v>
      </c>
      <c r="PZ444" s="16">
        <v>1</v>
      </c>
      <c r="QP444" s="16" t="s">
        <v>865</v>
      </c>
      <c r="QR444" s="16" t="s">
        <v>867</v>
      </c>
      <c r="QT444" s="16" t="s">
        <v>867</v>
      </c>
      <c r="QV444" s="16" t="s">
        <v>865</v>
      </c>
      <c r="QX444" s="16" t="s">
        <v>865</v>
      </c>
      <c r="QY444" s="16" t="s">
        <v>867</v>
      </c>
      <c r="RD444" s="16" t="s">
        <v>4216</v>
      </c>
      <c r="RF444" s="16" t="s">
        <v>865</v>
      </c>
      <c r="RH444" s="16" t="s">
        <v>4216</v>
      </c>
      <c r="RJ444" s="16" t="s">
        <v>865</v>
      </c>
      <c r="RN444" s="16" t="s">
        <v>7720</v>
      </c>
      <c r="RP444" s="16" t="s">
        <v>867</v>
      </c>
      <c r="RR444" s="16" t="s">
        <v>867</v>
      </c>
      <c r="RT444" s="16" t="s">
        <v>867</v>
      </c>
      <c r="RV444" s="16" t="s">
        <v>867</v>
      </c>
      <c r="RX444" s="16" t="s">
        <v>867</v>
      </c>
      <c r="RZ444" s="16" t="s">
        <v>867</v>
      </c>
      <c r="SQ444" s="16" t="s">
        <v>867</v>
      </c>
      <c r="SS444" s="16" t="s">
        <v>7308</v>
      </c>
      <c r="ST444" s="16" t="s">
        <v>7758</v>
      </c>
      <c r="TN444" s="16">
        <v>700</v>
      </c>
      <c r="TO444" s="16">
        <v>0</v>
      </c>
      <c r="TP444" s="16">
        <v>900</v>
      </c>
      <c r="TQ444" s="16">
        <v>0</v>
      </c>
      <c r="TR444" s="16">
        <v>600</v>
      </c>
      <c r="TS444" s="16">
        <v>350</v>
      </c>
      <c r="TT444" s="16">
        <v>0</v>
      </c>
      <c r="TU444" s="16">
        <v>1000</v>
      </c>
      <c r="TV444" s="16">
        <v>1500</v>
      </c>
      <c r="TW444" s="16">
        <v>0</v>
      </c>
      <c r="TX444" s="16">
        <v>5000</v>
      </c>
      <c r="TZ444" s="16" t="s">
        <v>7367</v>
      </c>
      <c r="UA444" s="16" t="s">
        <v>8950</v>
      </c>
      <c r="UB444" s="16">
        <v>0</v>
      </c>
      <c r="UC444" s="16" t="s">
        <v>844</v>
      </c>
      <c r="UD444" s="16" t="s">
        <v>843</v>
      </c>
      <c r="UE444" s="16" t="s">
        <v>843</v>
      </c>
      <c r="UF444" s="16" t="s">
        <v>844</v>
      </c>
      <c r="UG444" s="16" t="s">
        <v>843</v>
      </c>
      <c r="UH444" s="16" t="s">
        <v>843</v>
      </c>
      <c r="VX444" s="16" t="s">
        <v>10708</v>
      </c>
      <c r="VY444" s="16" t="s">
        <v>843</v>
      </c>
      <c r="VZ444" s="16" t="s">
        <v>843</v>
      </c>
      <c r="WA444" s="16" t="s">
        <v>843</v>
      </c>
      <c r="WB444" s="16" t="s">
        <v>844</v>
      </c>
      <c r="WC444" s="16" t="s">
        <v>844</v>
      </c>
      <c r="WD444" s="16" t="s">
        <v>843</v>
      </c>
      <c r="WE444" s="16" t="s">
        <v>843</v>
      </c>
      <c r="WF444" s="16" t="s">
        <v>843</v>
      </c>
      <c r="WO444" s="16" t="s">
        <v>6923</v>
      </c>
      <c r="YN444" s="16" t="s">
        <v>7046</v>
      </c>
      <c r="YP444" s="16" t="s">
        <v>7978</v>
      </c>
      <c r="YR444" s="16" t="s">
        <v>10999</v>
      </c>
      <c r="YS444" s="16" t="s">
        <v>11000</v>
      </c>
      <c r="YT444" s="16" t="s">
        <v>8694</v>
      </c>
      <c r="YU444" s="16" t="s">
        <v>11001</v>
      </c>
      <c r="YV444" s="16" t="s">
        <v>8696</v>
      </c>
      <c r="YW444" s="16" t="s">
        <v>844</v>
      </c>
      <c r="YX444" s="16" t="s">
        <v>8696</v>
      </c>
      <c r="YY444" s="16" t="s">
        <v>8995</v>
      </c>
      <c r="YZ444" s="16" t="s">
        <v>843</v>
      </c>
      <c r="ZA444" s="16" t="s">
        <v>8860</v>
      </c>
      <c r="ZB444" s="16">
        <v>4216.67</v>
      </c>
      <c r="ZC444" s="16" t="s">
        <v>8736</v>
      </c>
      <c r="ZD444" s="16" t="s">
        <v>843</v>
      </c>
      <c r="ZE444" s="16" t="s">
        <v>8995</v>
      </c>
      <c r="ZF444" s="16" t="s">
        <v>8739</v>
      </c>
      <c r="ZG444" s="16" t="s">
        <v>8702</v>
      </c>
      <c r="ZH444" s="16" t="s">
        <v>8754</v>
      </c>
      <c r="ZI444" s="16" t="s">
        <v>8778</v>
      </c>
      <c r="ZJ444" s="16" t="s">
        <v>8722</v>
      </c>
      <c r="ZK444" s="16" t="s">
        <v>843</v>
      </c>
      <c r="ZL444" s="16" t="s">
        <v>8720</v>
      </c>
      <c r="ZM444" s="16" t="s">
        <v>843</v>
      </c>
      <c r="ZN444" s="16" t="s">
        <v>8742</v>
      </c>
      <c r="ZO444" s="16" t="s">
        <v>487</v>
      </c>
      <c r="ZP444" s="16" t="s">
        <v>487</v>
      </c>
      <c r="ZQ444" s="16" t="s">
        <v>487</v>
      </c>
      <c r="ZR444" s="16" t="s">
        <v>486</v>
      </c>
      <c r="ZS444" s="16" t="s">
        <v>8872</v>
      </c>
      <c r="ZT444" s="16" t="s">
        <v>8705</v>
      </c>
      <c r="ZU444" s="16" t="s">
        <v>8706</v>
      </c>
      <c r="ZV444" s="16" t="s">
        <v>487</v>
      </c>
      <c r="ZW444" s="16" t="s">
        <v>843</v>
      </c>
      <c r="ZX444" s="16" t="s">
        <v>844</v>
      </c>
      <c r="ZY444" s="16" t="s">
        <v>844</v>
      </c>
      <c r="ZZ444" s="16" t="s">
        <v>843</v>
      </c>
      <c r="AAA444" s="16" t="s">
        <v>843</v>
      </c>
      <c r="AAB444" s="16" t="s">
        <v>843</v>
      </c>
      <c r="AAC444" s="16">
        <v>1</v>
      </c>
      <c r="AAD444" s="16" t="s">
        <v>844</v>
      </c>
      <c r="AAE444" s="16" t="s">
        <v>843</v>
      </c>
      <c r="AAF444" s="16" t="s">
        <v>843</v>
      </c>
      <c r="AAG444" s="16" t="s">
        <v>843</v>
      </c>
      <c r="AAH444" s="16" t="s">
        <v>843</v>
      </c>
      <c r="AAI444" s="16" t="s">
        <v>843</v>
      </c>
      <c r="AAJ444" s="16" t="s">
        <v>600</v>
      </c>
      <c r="AAK444" s="16" t="s">
        <v>639</v>
      </c>
      <c r="AAL444" s="16" t="s">
        <v>905</v>
      </c>
      <c r="AAM444" s="16" t="s">
        <v>663</v>
      </c>
      <c r="AAN444" s="16" t="s">
        <v>8707</v>
      </c>
      <c r="AAO444" s="16" t="s">
        <v>1018</v>
      </c>
      <c r="AAP444" s="16" t="s">
        <v>8708</v>
      </c>
      <c r="AAU444" s="16" t="s">
        <v>782</v>
      </c>
      <c r="AAW444" s="16" t="s">
        <v>782</v>
      </c>
      <c r="AAX444" s="16" t="s">
        <v>843</v>
      </c>
      <c r="AAY444" s="16" t="s">
        <v>8710</v>
      </c>
      <c r="AAZ444" s="16" t="s">
        <v>782</v>
      </c>
      <c r="ABA444" s="16" t="s">
        <v>783</v>
      </c>
      <c r="ABB444" s="16" t="s">
        <v>782</v>
      </c>
      <c r="ABC444" s="16" t="s">
        <v>783</v>
      </c>
      <c r="ABD444" s="16" t="s">
        <v>783</v>
      </c>
      <c r="ABE444" s="16" t="s">
        <v>783</v>
      </c>
      <c r="ABF444" s="16" t="s">
        <v>782</v>
      </c>
      <c r="ABG444" s="16" t="s">
        <v>782</v>
      </c>
      <c r="ABH444" s="16" t="s">
        <v>782</v>
      </c>
      <c r="ABI444" s="16" t="s">
        <v>782</v>
      </c>
      <c r="ABJ444" s="16" t="s">
        <v>782</v>
      </c>
      <c r="ABK444" s="16" t="s">
        <v>782</v>
      </c>
      <c r="ABL444" s="16" t="s">
        <v>8746</v>
      </c>
      <c r="ABM444" s="16" t="s">
        <v>843</v>
      </c>
      <c r="ABN444" s="16" t="s">
        <v>1034</v>
      </c>
      <c r="ABO444" s="16" t="s">
        <v>487</v>
      </c>
      <c r="ABP444" s="16" t="s">
        <v>972</v>
      </c>
      <c r="ABQ444" s="16" t="s">
        <v>4312</v>
      </c>
      <c r="ABR444" s="16" t="s">
        <v>470</v>
      </c>
      <c r="ABS444" s="16" t="s">
        <v>445</v>
      </c>
      <c r="ABT444" s="16" t="s">
        <v>844</v>
      </c>
      <c r="ABU444" s="16" t="s">
        <v>844</v>
      </c>
      <c r="ABV444" s="16" t="s">
        <v>487</v>
      </c>
      <c r="ABW444" s="16" t="s">
        <v>486</v>
      </c>
      <c r="ABX444" s="16" t="s">
        <v>892</v>
      </c>
      <c r="ABY444" s="16" t="s">
        <v>486</v>
      </c>
      <c r="ABZ444" s="16" t="s">
        <v>487</v>
      </c>
      <c r="ACA444" s="16" t="s">
        <v>761</v>
      </c>
      <c r="ACB444" s="16" t="s">
        <v>774</v>
      </c>
      <c r="ACC444" s="16" t="s">
        <v>737</v>
      </c>
      <c r="ACD444" s="16" t="s">
        <v>486</v>
      </c>
      <c r="ACE444" s="16" t="s">
        <v>486</v>
      </c>
      <c r="ACG444" s="16" t="s">
        <v>1013</v>
      </c>
      <c r="ACH444" s="16" t="s">
        <v>1009</v>
      </c>
      <c r="ACI444" s="16" t="s">
        <v>462</v>
      </c>
      <c r="ACJ444" s="16">
        <v>1.1910000000000001</v>
      </c>
      <c r="ACK444" s="16" t="s">
        <v>478</v>
      </c>
      <c r="ACL444" s="16" t="s">
        <v>738</v>
      </c>
      <c r="ACM444" s="16" t="s">
        <v>1188</v>
      </c>
      <c r="ACN444" s="16" t="s">
        <v>1169</v>
      </c>
      <c r="ACO444" s="16" t="s">
        <v>1856</v>
      </c>
      <c r="ACQ444" s="16" t="s">
        <v>1201</v>
      </c>
      <c r="ACR444" s="16" t="s">
        <v>1645</v>
      </c>
      <c r="ACS444" s="16" t="s">
        <v>680</v>
      </c>
      <c r="ACT444" s="16" t="s">
        <v>1521</v>
      </c>
      <c r="ACU444" s="16" t="s">
        <v>831</v>
      </c>
      <c r="ACV444" s="16" t="s">
        <v>8756</v>
      </c>
      <c r="ACW444" s="16" t="s">
        <v>445</v>
      </c>
      <c r="ACX444" s="16" t="s">
        <v>1916</v>
      </c>
      <c r="ACY444" s="16" t="s">
        <v>1947</v>
      </c>
      <c r="ACZ444" s="16">
        <v>1</v>
      </c>
      <c r="ADA444" s="16">
        <v>1</v>
      </c>
      <c r="ADB444" s="16">
        <v>1</v>
      </c>
      <c r="ADC444" s="16">
        <v>0</v>
      </c>
      <c r="ADD444" s="16">
        <v>1</v>
      </c>
      <c r="ADE444" s="16" t="s">
        <v>8891</v>
      </c>
      <c r="ADF444" s="16">
        <v>0</v>
      </c>
      <c r="ADG444" s="16" t="s">
        <v>486</v>
      </c>
      <c r="ADH444" s="16">
        <v>1</v>
      </c>
      <c r="ADI444" s="16" t="s">
        <v>1553</v>
      </c>
      <c r="ADJ444" s="16" t="s">
        <v>13198</v>
      </c>
      <c r="ADK444" s="16" t="s">
        <v>13194</v>
      </c>
      <c r="ADL444" s="16" t="s">
        <v>1764</v>
      </c>
      <c r="ADM444" s="16" t="s">
        <v>13194</v>
      </c>
      <c r="ADN444" s="16" t="s">
        <v>1764</v>
      </c>
      <c r="ADO444" s="16" t="s">
        <v>1766</v>
      </c>
      <c r="ADP444" s="16" t="s">
        <v>1751</v>
      </c>
      <c r="ADQ444" s="16" t="s">
        <v>1751</v>
      </c>
      <c r="ADR444" s="16" t="s">
        <v>13194</v>
      </c>
      <c r="ADS444" s="16" t="s">
        <v>1750</v>
      </c>
      <c r="ADY444" s="16" t="s">
        <v>1062</v>
      </c>
      <c r="AEA444" s="16">
        <v>4216.6666666666697</v>
      </c>
      <c r="AEE444" s="16" t="s">
        <v>952</v>
      </c>
      <c r="AEI444" s="16">
        <v>700</v>
      </c>
      <c r="AEK444" s="16">
        <v>900</v>
      </c>
      <c r="AEM444" s="16">
        <v>1500</v>
      </c>
      <c r="AEN444" s="16">
        <v>600</v>
      </c>
      <c r="AEO444" s="16">
        <v>350</v>
      </c>
      <c r="AEP444" s="16">
        <v>1000</v>
      </c>
    </row>
    <row r="445" spans="1:822" x14ac:dyDescent="0.25">
      <c r="A445" s="30">
        <v>45839</v>
      </c>
      <c r="B445" s="16" t="s">
        <v>11002</v>
      </c>
      <c r="C445" s="16" t="s">
        <v>867</v>
      </c>
      <c r="D445" s="16" t="s">
        <v>867</v>
      </c>
      <c r="E445" s="16">
        <v>27</v>
      </c>
      <c r="F445" s="16" t="s">
        <v>8153</v>
      </c>
      <c r="G445" s="16" t="s">
        <v>4113</v>
      </c>
      <c r="I445" s="16" t="s">
        <v>4148</v>
      </c>
      <c r="Z445" s="16" t="s">
        <v>993</v>
      </c>
      <c r="AA445" s="16" t="s">
        <v>470</v>
      </c>
      <c r="AB445" s="16">
        <v>2</v>
      </c>
      <c r="AC445" s="16" t="s">
        <v>844</v>
      </c>
      <c r="AD445" s="16" t="s">
        <v>843</v>
      </c>
      <c r="AE445" s="16" t="s">
        <v>844</v>
      </c>
      <c r="AF445" s="16" t="s">
        <v>844</v>
      </c>
      <c r="AG445" s="16" t="s">
        <v>843</v>
      </c>
      <c r="AH445" s="16" t="s">
        <v>844</v>
      </c>
      <c r="AI445" s="16" t="s">
        <v>844</v>
      </c>
      <c r="AJ445" s="16" t="s">
        <v>843</v>
      </c>
      <c r="AK445" s="16" t="s">
        <v>843</v>
      </c>
      <c r="AM445" s="16" t="s">
        <v>737</v>
      </c>
      <c r="AN445" s="16" t="s">
        <v>761</v>
      </c>
      <c r="AP445" s="16" t="s">
        <v>775</v>
      </c>
      <c r="AR445" s="16" t="s">
        <v>6907</v>
      </c>
      <c r="BB445" s="16">
        <v>2</v>
      </c>
      <c r="BC445" s="16" t="s">
        <v>7875</v>
      </c>
      <c r="BE445" s="16" t="s">
        <v>5098</v>
      </c>
      <c r="BV445" s="16" t="s">
        <v>4433</v>
      </c>
      <c r="BW445" s="16" t="s">
        <v>844</v>
      </c>
      <c r="BX445" s="16" t="s">
        <v>843</v>
      </c>
      <c r="BY445" s="16" t="s">
        <v>843</v>
      </c>
      <c r="BZ445" s="16" t="s">
        <v>843</v>
      </c>
      <c r="CA445" s="16" t="s">
        <v>843</v>
      </c>
      <c r="CB445" s="16" t="s">
        <v>843</v>
      </c>
      <c r="CC445" s="16" t="s">
        <v>843</v>
      </c>
      <c r="CD445" s="16" t="s">
        <v>843</v>
      </c>
      <c r="CE445" s="16" t="s">
        <v>843</v>
      </c>
      <c r="CF445" s="16" t="s">
        <v>843</v>
      </c>
      <c r="CG445" s="16" t="s">
        <v>843</v>
      </c>
      <c r="CH445" s="16" t="s">
        <v>843</v>
      </c>
      <c r="CI445" s="16" t="s">
        <v>843</v>
      </c>
      <c r="CJ445" s="16" t="s">
        <v>843</v>
      </c>
      <c r="CK445" s="16" t="s">
        <v>843</v>
      </c>
      <c r="CP445" s="16" t="s">
        <v>867</v>
      </c>
      <c r="CQ445" s="16" t="s">
        <v>9028</v>
      </c>
      <c r="CR445" s="16" t="s">
        <v>844</v>
      </c>
      <c r="CS445" s="16" t="s">
        <v>843</v>
      </c>
      <c r="CT445" s="16" t="s">
        <v>844</v>
      </c>
      <c r="CU445" s="16" t="s">
        <v>843</v>
      </c>
      <c r="CV445" s="16" t="s">
        <v>843</v>
      </c>
      <c r="CW445" s="16" t="s">
        <v>843</v>
      </c>
      <c r="CX445" s="16" t="s">
        <v>843</v>
      </c>
      <c r="CY445" s="16" t="s">
        <v>843</v>
      </c>
      <c r="CZ445" s="16" t="s">
        <v>843</v>
      </c>
      <c r="DA445" s="16" t="s">
        <v>5184</v>
      </c>
      <c r="DX445" s="16" t="s">
        <v>867</v>
      </c>
      <c r="DY445" s="16" t="s">
        <v>867</v>
      </c>
      <c r="GC445" s="16" t="s">
        <v>5347</v>
      </c>
      <c r="GF445" s="16" t="s">
        <v>867</v>
      </c>
      <c r="GG445" s="16" t="s">
        <v>867</v>
      </c>
      <c r="GV445" s="16" t="s">
        <v>9607</v>
      </c>
      <c r="GW445" s="16" t="s">
        <v>843</v>
      </c>
      <c r="GX445" s="16" t="s">
        <v>844</v>
      </c>
      <c r="GY445" s="16" t="s">
        <v>843</v>
      </c>
      <c r="GZ445" s="16" t="s">
        <v>844</v>
      </c>
      <c r="HA445" s="16" t="s">
        <v>843</v>
      </c>
      <c r="HB445" s="16" t="s">
        <v>843</v>
      </c>
      <c r="HC445" s="16" t="s">
        <v>843</v>
      </c>
      <c r="HD445" s="16" t="s">
        <v>843</v>
      </c>
      <c r="HE445" s="16" t="s">
        <v>843</v>
      </c>
      <c r="HF445" s="16" t="s">
        <v>843</v>
      </c>
      <c r="HH445" s="16" t="s">
        <v>5456</v>
      </c>
      <c r="HK445" s="16" t="s">
        <v>864</v>
      </c>
      <c r="HM445" s="16" t="s">
        <v>865</v>
      </c>
      <c r="HZ445" s="16" t="s">
        <v>7944</v>
      </c>
      <c r="KE445" s="16" t="s">
        <v>5585</v>
      </c>
      <c r="KG445" s="16" t="s">
        <v>7021</v>
      </c>
      <c r="KH445" s="16" t="s">
        <v>7033</v>
      </c>
      <c r="KI445" s="16" t="s">
        <v>867</v>
      </c>
      <c r="KJ445" s="16" t="s">
        <v>5601</v>
      </c>
      <c r="KK445" s="16" t="s">
        <v>843</v>
      </c>
      <c r="KL445" s="16" t="s">
        <v>843</v>
      </c>
      <c r="KM445" s="16" t="s">
        <v>844</v>
      </c>
      <c r="KN445" s="16" t="s">
        <v>843</v>
      </c>
      <c r="KO445" s="16" t="s">
        <v>843</v>
      </c>
      <c r="KP445" s="16" t="s">
        <v>843</v>
      </c>
      <c r="KQ445" s="16" t="s">
        <v>843</v>
      </c>
      <c r="LG445" s="16" t="s">
        <v>867</v>
      </c>
      <c r="LH445" s="16" t="s">
        <v>867</v>
      </c>
      <c r="LI445" s="16" t="s">
        <v>867</v>
      </c>
      <c r="LJ445" s="16" t="s">
        <v>867</v>
      </c>
      <c r="LK445" s="16" t="s">
        <v>867</v>
      </c>
      <c r="LL445" s="16" t="s">
        <v>8893</v>
      </c>
      <c r="LM445" s="16" t="s">
        <v>843</v>
      </c>
      <c r="LN445" s="16" t="s">
        <v>844</v>
      </c>
      <c r="LO445" s="16" t="s">
        <v>844</v>
      </c>
      <c r="LP445" s="16" t="s">
        <v>843</v>
      </c>
      <c r="LQ445" s="16" t="s">
        <v>843</v>
      </c>
      <c r="LR445" s="16" t="s">
        <v>843</v>
      </c>
      <c r="LS445" s="16" t="s">
        <v>843</v>
      </c>
      <c r="LT445" s="16" t="s">
        <v>843</v>
      </c>
      <c r="LU445" s="16" t="s">
        <v>843</v>
      </c>
      <c r="LV445" s="16" t="s">
        <v>843</v>
      </c>
      <c r="LW445" s="16" t="s">
        <v>843</v>
      </c>
      <c r="LX445" s="16" t="s">
        <v>843</v>
      </c>
      <c r="LY445" s="16" t="s">
        <v>843</v>
      </c>
      <c r="LZ445" s="16" t="s">
        <v>843</v>
      </c>
      <c r="MA445" s="16" t="s">
        <v>843</v>
      </c>
      <c r="MC445" s="16" t="s">
        <v>5694</v>
      </c>
      <c r="MD445" s="16" t="s">
        <v>844</v>
      </c>
      <c r="ME445" s="16" t="s">
        <v>843</v>
      </c>
      <c r="MF445" s="16" t="s">
        <v>843</v>
      </c>
      <c r="MG445" s="16" t="s">
        <v>843</v>
      </c>
      <c r="MH445" s="16" t="s">
        <v>843</v>
      </c>
      <c r="MI445" s="16" t="s">
        <v>843</v>
      </c>
      <c r="MJ445" s="16" t="s">
        <v>843</v>
      </c>
      <c r="MK445" s="16" t="s">
        <v>843</v>
      </c>
      <c r="ML445" s="16" t="s">
        <v>843</v>
      </c>
      <c r="MM445" s="16" t="s">
        <v>843</v>
      </c>
      <c r="MN445" s="16" t="s">
        <v>843</v>
      </c>
      <c r="MO445" s="16" t="s">
        <v>843</v>
      </c>
      <c r="MP445" s="16" t="s">
        <v>843</v>
      </c>
      <c r="MQ445" s="16" t="s">
        <v>843</v>
      </c>
      <c r="MR445" s="16" t="s">
        <v>843</v>
      </c>
      <c r="MS445" s="16" t="s">
        <v>843</v>
      </c>
      <c r="MT445" s="16" t="s">
        <v>843</v>
      </c>
      <c r="MU445" s="16" t="s">
        <v>843</v>
      </c>
      <c r="MV445" s="16" t="s">
        <v>843</v>
      </c>
      <c r="NS445" s="16" t="s">
        <v>5694</v>
      </c>
      <c r="NT445" s="16" t="s">
        <v>844</v>
      </c>
      <c r="NU445" s="16" t="s">
        <v>843</v>
      </c>
      <c r="NV445" s="16" t="s">
        <v>843</v>
      </c>
      <c r="NW445" s="16" t="s">
        <v>843</v>
      </c>
      <c r="NX445" s="16" t="s">
        <v>843</v>
      </c>
      <c r="NY445" s="16" t="s">
        <v>843</v>
      </c>
      <c r="NZ445" s="16" t="s">
        <v>843</v>
      </c>
      <c r="OA445" s="16" t="s">
        <v>843</v>
      </c>
      <c r="OB445" s="16" t="s">
        <v>843</v>
      </c>
      <c r="OC445" s="16" t="s">
        <v>843</v>
      </c>
      <c r="OD445" s="16" t="s">
        <v>843</v>
      </c>
      <c r="OE445" s="16" t="s">
        <v>843</v>
      </c>
      <c r="OF445" s="16" t="s">
        <v>843</v>
      </c>
      <c r="OG445" s="16" t="s">
        <v>843</v>
      </c>
      <c r="OH445" s="16" t="s">
        <v>843</v>
      </c>
      <c r="OI445" s="16" t="s">
        <v>843</v>
      </c>
      <c r="PC445" s="16" t="s">
        <v>865</v>
      </c>
      <c r="PD445" s="16" t="s">
        <v>865</v>
      </c>
      <c r="PY445" s="16" t="s">
        <v>865</v>
      </c>
      <c r="QP445" s="16" t="s">
        <v>865</v>
      </c>
      <c r="QR445" s="16" t="s">
        <v>865</v>
      </c>
      <c r="QT445" s="16" t="s">
        <v>867</v>
      </c>
      <c r="QV445" s="16" t="s">
        <v>865</v>
      </c>
      <c r="QX445" s="16" t="s">
        <v>865</v>
      </c>
      <c r="QY445" s="16" t="s">
        <v>867</v>
      </c>
      <c r="RD445" s="16" t="s">
        <v>865</v>
      </c>
      <c r="RF445" s="16" t="s">
        <v>865</v>
      </c>
      <c r="RH445" s="16" t="s">
        <v>4216</v>
      </c>
      <c r="RJ445" s="16" t="s">
        <v>865</v>
      </c>
      <c r="RN445" s="16" t="s">
        <v>7720</v>
      </c>
      <c r="RP445" s="16" t="s">
        <v>867</v>
      </c>
      <c r="RR445" s="16" t="s">
        <v>7720</v>
      </c>
      <c r="RT445" s="16" t="s">
        <v>7720</v>
      </c>
      <c r="RV445" s="16" t="s">
        <v>867</v>
      </c>
      <c r="RX445" s="16" t="s">
        <v>7720</v>
      </c>
      <c r="RZ445" s="16" t="s">
        <v>7720</v>
      </c>
      <c r="SQ445" s="16" t="s">
        <v>867</v>
      </c>
      <c r="SS445" s="16" t="s">
        <v>7293</v>
      </c>
      <c r="ST445" s="16" t="s">
        <v>7764</v>
      </c>
      <c r="TN445" s="16">
        <v>4000</v>
      </c>
      <c r="TO445" s="16">
        <v>0</v>
      </c>
      <c r="TP445" s="16">
        <v>700</v>
      </c>
      <c r="TQ445" s="16">
        <v>0</v>
      </c>
      <c r="TR445" s="16">
        <v>1000</v>
      </c>
      <c r="TS445" s="16">
        <v>120</v>
      </c>
      <c r="TT445" s="16">
        <v>0</v>
      </c>
      <c r="TU445" s="16">
        <v>0</v>
      </c>
      <c r="TV445" s="16">
        <v>0</v>
      </c>
      <c r="TW445" s="16">
        <v>0</v>
      </c>
      <c r="TX445" s="16">
        <v>0</v>
      </c>
      <c r="TZ445" s="16" t="s">
        <v>7364</v>
      </c>
      <c r="UA445" s="16" t="s">
        <v>8878</v>
      </c>
      <c r="UB445" s="16">
        <v>0</v>
      </c>
      <c r="UC445" s="16" t="s">
        <v>843</v>
      </c>
      <c r="UD445" s="16" t="s">
        <v>844</v>
      </c>
      <c r="UE445" s="16" t="s">
        <v>843</v>
      </c>
      <c r="UF445" s="16" t="s">
        <v>844</v>
      </c>
      <c r="UG445" s="16" t="s">
        <v>843</v>
      </c>
      <c r="UH445" s="16" t="s">
        <v>843</v>
      </c>
      <c r="US445" s="16" t="s">
        <v>5992</v>
      </c>
      <c r="UT445" s="16" t="s">
        <v>843</v>
      </c>
      <c r="UU445" s="16" t="s">
        <v>844</v>
      </c>
      <c r="UV445" s="16" t="s">
        <v>843</v>
      </c>
      <c r="UW445" s="16" t="s">
        <v>843</v>
      </c>
      <c r="UX445" s="16" t="s">
        <v>843</v>
      </c>
      <c r="UY445" s="16" t="s">
        <v>843</v>
      </c>
      <c r="UZ445" s="16" t="s">
        <v>843</v>
      </c>
      <c r="VA445" s="16" t="s">
        <v>843</v>
      </c>
      <c r="VB445" s="16" t="s">
        <v>843</v>
      </c>
      <c r="VC445" s="16" t="s">
        <v>843</v>
      </c>
      <c r="VD445" s="16" t="s">
        <v>843</v>
      </c>
      <c r="VE445" s="16" t="s">
        <v>843</v>
      </c>
      <c r="VF445" s="16" t="s">
        <v>843</v>
      </c>
      <c r="VG445" s="16" t="s">
        <v>843</v>
      </c>
      <c r="VJ445" s="16">
        <v>1000</v>
      </c>
      <c r="VX445" s="16" t="s">
        <v>6028</v>
      </c>
      <c r="VY445" s="16" t="s">
        <v>844</v>
      </c>
      <c r="VZ445" s="16" t="s">
        <v>843</v>
      </c>
      <c r="WA445" s="16" t="s">
        <v>843</v>
      </c>
      <c r="WB445" s="16" t="s">
        <v>843</v>
      </c>
      <c r="WC445" s="16" t="s">
        <v>843</v>
      </c>
      <c r="WD445" s="16" t="s">
        <v>843</v>
      </c>
      <c r="WE445" s="16" t="s">
        <v>843</v>
      </c>
      <c r="WF445" s="16" t="s">
        <v>843</v>
      </c>
      <c r="WH445" s="16">
        <v>3250</v>
      </c>
      <c r="WO445" s="16" t="s">
        <v>6926</v>
      </c>
      <c r="YN445" s="16" t="s">
        <v>7040</v>
      </c>
      <c r="YP445" s="16" t="s">
        <v>7978</v>
      </c>
      <c r="YR445" s="16" t="s">
        <v>11003</v>
      </c>
      <c r="YS445" s="16" t="s">
        <v>11004</v>
      </c>
      <c r="YT445" s="16" t="s">
        <v>8694</v>
      </c>
      <c r="YU445" s="16" t="s">
        <v>11005</v>
      </c>
      <c r="YV445" s="16" t="s">
        <v>8696</v>
      </c>
      <c r="YW445" s="16" t="s">
        <v>844</v>
      </c>
      <c r="YX445" s="16" t="s">
        <v>8696</v>
      </c>
      <c r="YY445" s="16" t="s">
        <v>843</v>
      </c>
      <c r="YZ445" s="16" t="s">
        <v>843</v>
      </c>
      <c r="ZA445" s="16" t="s">
        <v>843</v>
      </c>
      <c r="ZB445" s="16">
        <v>5820</v>
      </c>
      <c r="ZC445" s="16" t="s">
        <v>9176</v>
      </c>
      <c r="ZD445" s="16" t="s">
        <v>843</v>
      </c>
      <c r="ZE445" s="16" t="s">
        <v>843</v>
      </c>
      <c r="ZF445" s="16" t="s">
        <v>843</v>
      </c>
      <c r="ZG445" s="16" t="s">
        <v>8736</v>
      </c>
      <c r="ZH445" s="16" t="s">
        <v>8701</v>
      </c>
      <c r="ZI445" s="16" t="s">
        <v>8724</v>
      </c>
      <c r="ZJ445" s="16" t="s">
        <v>843</v>
      </c>
      <c r="ZK445" s="16" t="s">
        <v>843</v>
      </c>
      <c r="ZL445" s="16" t="s">
        <v>843</v>
      </c>
      <c r="ZM445" s="16" t="s">
        <v>843</v>
      </c>
      <c r="ZN445" s="16" t="s">
        <v>8815</v>
      </c>
      <c r="ZO445" s="16" t="s">
        <v>487</v>
      </c>
      <c r="ZP445" s="16" t="s">
        <v>487</v>
      </c>
      <c r="ZQ445" s="16" t="s">
        <v>487</v>
      </c>
      <c r="ZR445" s="16" t="s">
        <v>487</v>
      </c>
      <c r="ZS445" s="16" t="s">
        <v>844</v>
      </c>
      <c r="ZT445" s="16" t="s">
        <v>8705</v>
      </c>
      <c r="ZU445" s="16" t="s">
        <v>8706</v>
      </c>
      <c r="ZV445" s="16" t="s">
        <v>487</v>
      </c>
      <c r="ZW445" s="16" t="s">
        <v>844</v>
      </c>
      <c r="ZX445" s="16" t="s">
        <v>844</v>
      </c>
      <c r="ZY445" s="16" t="s">
        <v>844</v>
      </c>
      <c r="ZZ445" s="16" t="s">
        <v>844</v>
      </c>
      <c r="AAA445" s="16" t="s">
        <v>843</v>
      </c>
      <c r="AAB445" s="16" t="s">
        <v>843</v>
      </c>
      <c r="AAC445" s="16">
        <v>0</v>
      </c>
      <c r="AAD445" s="16" t="s">
        <v>844</v>
      </c>
      <c r="AAE445" s="16" t="s">
        <v>843</v>
      </c>
      <c r="AAF445" s="16" t="s">
        <v>843</v>
      </c>
      <c r="AAG445" s="16" t="s">
        <v>843</v>
      </c>
      <c r="AAH445" s="16" t="s">
        <v>843</v>
      </c>
      <c r="AAI445" s="16" t="s">
        <v>844</v>
      </c>
      <c r="AAJ445" s="16" t="s">
        <v>615</v>
      </c>
      <c r="AAK445" s="16" t="s">
        <v>633</v>
      </c>
      <c r="AAL445" s="16" t="s">
        <v>904</v>
      </c>
      <c r="AAM445" s="16" t="s">
        <v>663</v>
      </c>
      <c r="AAN445" s="16" t="s">
        <v>8840</v>
      </c>
      <c r="AAO445" s="16" t="s">
        <v>1018</v>
      </c>
      <c r="AAP445" s="16" t="s">
        <v>8708</v>
      </c>
      <c r="AAS445" s="16">
        <v>4250</v>
      </c>
      <c r="AAT445" s="16" t="s">
        <v>782</v>
      </c>
      <c r="AAU445" s="16" t="s">
        <v>782</v>
      </c>
      <c r="AAW445" s="16" t="s">
        <v>782</v>
      </c>
      <c r="AAX445" s="16" t="s">
        <v>843</v>
      </c>
      <c r="AAY445" s="16" t="s">
        <v>8710</v>
      </c>
      <c r="AAZ445" s="16" t="s">
        <v>782</v>
      </c>
      <c r="ABA445" s="16" t="s">
        <v>783</v>
      </c>
      <c r="ABB445" s="16" t="s">
        <v>783</v>
      </c>
      <c r="ABC445" s="16" t="s">
        <v>783</v>
      </c>
      <c r="ABD445" s="16" t="s">
        <v>783</v>
      </c>
      <c r="ABE445" s="16" t="s">
        <v>783</v>
      </c>
      <c r="ABF445" s="16" t="s">
        <v>782</v>
      </c>
      <c r="ABG445" s="16" t="s">
        <v>783</v>
      </c>
      <c r="ABH445" s="16" t="s">
        <v>783</v>
      </c>
      <c r="ABI445" s="16" t="s">
        <v>782</v>
      </c>
      <c r="ABJ445" s="16" t="s">
        <v>783</v>
      </c>
      <c r="ABK445" s="16" t="s">
        <v>783</v>
      </c>
      <c r="ABL445" s="16" t="s">
        <v>8743</v>
      </c>
      <c r="ABM445" s="16" t="s">
        <v>843</v>
      </c>
      <c r="ABN445" s="16" t="s">
        <v>1033</v>
      </c>
      <c r="ABP445" s="16" t="s">
        <v>972</v>
      </c>
      <c r="ABQ445" s="16" t="s">
        <v>4324</v>
      </c>
      <c r="ABR445" s="16" t="s">
        <v>470</v>
      </c>
      <c r="ABS445" s="16" t="s">
        <v>445</v>
      </c>
      <c r="ABT445" s="16" t="s">
        <v>1056</v>
      </c>
      <c r="ABU445" s="16" t="s">
        <v>844</v>
      </c>
      <c r="ABV445" s="16" t="s">
        <v>487</v>
      </c>
      <c r="ABW445" s="16" t="s">
        <v>486</v>
      </c>
      <c r="ABX445" s="16" t="s">
        <v>892</v>
      </c>
      <c r="ABY445" s="16" t="s">
        <v>486</v>
      </c>
      <c r="ABZ445" s="16" t="s">
        <v>486</v>
      </c>
      <c r="ACA445" s="16" t="s">
        <v>761</v>
      </c>
      <c r="ACB445" s="16" t="s">
        <v>775</v>
      </c>
      <c r="ACC445" s="16" t="s">
        <v>737</v>
      </c>
      <c r="ACD445" s="16" t="s">
        <v>486</v>
      </c>
      <c r="ACE445" s="16" t="s">
        <v>486</v>
      </c>
      <c r="ACG445" s="16" t="s">
        <v>1013</v>
      </c>
      <c r="ACH445" s="16" t="s">
        <v>1009</v>
      </c>
      <c r="ACI445" s="16" t="s">
        <v>462</v>
      </c>
      <c r="ACJ445" s="16">
        <v>1.1910000000000001</v>
      </c>
      <c r="ACK445" s="16" t="s">
        <v>478</v>
      </c>
      <c r="ACL445" s="16" t="s">
        <v>740</v>
      </c>
      <c r="ACM445" s="16" t="s">
        <v>1188</v>
      </c>
      <c r="ACN445" s="16" t="s">
        <v>1169</v>
      </c>
      <c r="ACO445" s="16" t="s">
        <v>1856</v>
      </c>
      <c r="ACP445" s="16">
        <v>3250</v>
      </c>
      <c r="ACQ445" s="16" t="s">
        <v>1202</v>
      </c>
      <c r="ACR445" s="16" t="s">
        <v>1645</v>
      </c>
      <c r="ACS445" s="16" t="s">
        <v>680</v>
      </c>
      <c r="ACT445" s="16" t="s">
        <v>1522</v>
      </c>
      <c r="ACU445" s="16" t="s">
        <v>833</v>
      </c>
      <c r="ACV445" s="16" t="s">
        <v>8711</v>
      </c>
      <c r="ACW445" s="16" t="s">
        <v>445</v>
      </c>
      <c r="ACX445" s="16" t="s">
        <v>1916</v>
      </c>
      <c r="ACY445" s="16" t="s">
        <v>1947</v>
      </c>
      <c r="ACZ445" s="16">
        <v>1</v>
      </c>
      <c r="ADA445" s="16">
        <v>1</v>
      </c>
      <c r="ADB445" s="16">
        <v>1</v>
      </c>
      <c r="ADC445" s="16">
        <v>1</v>
      </c>
      <c r="ADD445" s="16">
        <v>1</v>
      </c>
      <c r="ADE445" s="16" t="s">
        <v>8712</v>
      </c>
      <c r="ADF445" s="16">
        <v>0</v>
      </c>
      <c r="ADG445" s="16" t="s">
        <v>486</v>
      </c>
      <c r="ADH445" s="16">
        <v>1</v>
      </c>
      <c r="ADI445" s="16" t="s">
        <v>486</v>
      </c>
      <c r="ADJ445" s="16" t="s">
        <v>1744</v>
      </c>
      <c r="ADK445" s="16" t="s">
        <v>13194</v>
      </c>
      <c r="ADL445" s="16" t="s">
        <v>1764</v>
      </c>
      <c r="ADM445" s="16" t="s">
        <v>13194</v>
      </c>
      <c r="ADN445" s="16" t="s">
        <v>1764</v>
      </c>
      <c r="ADO445" s="16" t="s">
        <v>13197</v>
      </c>
      <c r="ADP445" s="16" t="s">
        <v>13194</v>
      </c>
      <c r="ADQ445" s="16" t="s">
        <v>13194</v>
      </c>
      <c r="ADR445" s="16" t="s">
        <v>13194</v>
      </c>
      <c r="ADS445" s="16" t="s">
        <v>13194</v>
      </c>
      <c r="ADT445" s="16" t="s">
        <v>13195</v>
      </c>
      <c r="ADW445" s="16" t="s">
        <v>8729</v>
      </c>
      <c r="ADY445" s="16" t="s">
        <v>1062</v>
      </c>
      <c r="AEA445" s="16">
        <v>5820</v>
      </c>
      <c r="AEC445" s="16" t="s">
        <v>1062</v>
      </c>
      <c r="AED445" s="16">
        <v>2125</v>
      </c>
      <c r="AEE445" s="16" t="s">
        <v>952</v>
      </c>
      <c r="AEG445" s="16">
        <v>4250</v>
      </c>
      <c r="AEI445" s="16">
        <v>2000</v>
      </c>
      <c r="AEK445" s="16">
        <v>350</v>
      </c>
      <c r="AEN445" s="16">
        <v>500</v>
      </c>
      <c r="AEO445" s="16">
        <v>60</v>
      </c>
    </row>
    <row r="446" spans="1:822" x14ac:dyDescent="0.25">
      <c r="A446" s="30">
        <v>45839</v>
      </c>
      <c r="B446" s="16" t="s">
        <v>11006</v>
      </c>
      <c r="C446" s="16" t="s">
        <v>867</v>
      </c>
      <c r="D446" s="16" t="s">
        <v>867</v>
      </c>
      <c r="E446" s="16">
        <v>41</v>
      </c>
      <c r="F446" s="16" t="s">
        <v>8153</v>
      </c>
      <c r="G446" s="16" t="s">
        <v>4113</v>
      </c>
      <c r="I446" s="16" t="s">
        <v>4174</v>
      </c>
      <c r="Z446" s="16" t="s">
        <v>993</v>
      </c>
      <c r="AA446" s="16" t="s">
        <v>470</v>
      </c>
      <c r="AB446" s="16">
        <v>2</v>
      </c>
      <c r="AC446" s="16" t="s">
        <v>844</v>
      </c>
      <c r="AD446" s="16" t="s">
        <v>843</v>
      </c>
      <c r="AE446" s="16" t="s">
        <v>843</v>
      </c>
      <c r="AF446" s="16" t="s">
        <v>1056</v>
      </c>
      <c r="AG446" s="16" t="s">
        <v>843</v>
      </c>
      <c r="AH446" s="16" t="s">
        <v>1056</v>
      </c>
      <c r="AI446" s="16" t="s">
        <v>843</v>
      </c>
      <c r="AJ446" s="16" t="s">
        <v>843</v>
      </c>
      <c r="AK446" s="16" t="s">
        <v>843</v>
      </c>
      <c r="AM446" s="16" t="s">
        <v>737</v>
      </c>
      <c r="AN446" s="16" t="s">
        <v>759</v>
      </c>
      <c r="AP446" s="16" t="s">
        <v>774</v>
      </c>
      <c r="AR446" s="16" t="s">
        <v>6907</v>
      </c>
      <c r="BB446" s="16">
        <v>3</v>
      </c>
      <c r="BC446" s="16" t="s">
        <v>7875</v>
      </c>
      <c r="BE446" s="16" t="s">
        <v>5098</v>
      </c>
      <c r="BV446" s="16" t="s">
        <v>4433</v>
      </c>
      <c r="BW446" s="16" t="s">
        <v>844</v>
      </c>
      <c r="BX446" s="16" t="s">
        <v>843</v>
      </c>
      <c r="BY446" s="16" t="s">
        <v>843</v>
      </c>
      <c r="BZ446" s="16" t="s">
        <v>843</v>
      </c>
      <c r="CA446" s="16" t="s">
        <v>843</v>
      </c>
      <c r="CB446" s="16" t="s">
        <v>843</v>
      </c>
      <c r="CC446" s="16" t="s">
        <v>843</v>
      </c>
      <c r="CD446" s="16" t="s">
        <v>843</v>
      </c>
      <c r="CE446" s="16" t="s">
        <v>843</v>
      </c>
      <c r="CF446" s="16" t="s">
        <v>843</v>
      </c>
      <c r="CG446" s="16" t="s">
        <v>843</v>
      </c>
      <c r="CH446" s="16" t="s">
        <v>843</v>
      </c>
      <c r="CI446" s="16" t="s">
        <v>843</v>
      </c>
      <c r="CJ446" s="16" t="s">
        <v>843</v>
      </c>
      <c r="CK446" s="16" t="s">
        <v>843</v>
      </c>
      <c r="CP446" s="16" t="s">
        <v>867</v>
      </c>
      <c r="CQ446" s="16" t="s">
        <v>5191</v>
      </c>
      <c r="CR446" s="16" t="s">
        <v>844</v>
      </c>
      <c r="CS446" s="16" t="s">
        <v>843</v>
      </c>
      <c r="CT446" s="16" t="s">
        <v>843</v>
      </c>
      <c r="CU446" s="16" t="s">
        <v>843</v>
      </c>
      <c r="CV446" s="16" t="s">
        <v>843</v>
      </c>
      <c r="CW446" s="16" t="s">
        <v>843</v>
      </c>
      <c r="CX446" s="16" t="s">
        <v>843</v>
      </c>
      <c r="CY446" s="16" t="s">
        <v>843</v>
      </c>
      <c r="CZ446" s="16" t="s">
        <v>843</v>
      </c>
      <c r="DA446" s="16" t="s">
        <v>5184</v>
      </c>
      <c r="DX446" s="16" t="s">
        <v>867</v>
      </c>
      <c r="DY446" s="16" t="s">
        <v>867</v>
      </c>
      <c r="GC446" s="16" t="s">
        <v>5330</v>
      </c>
      <c r="GF446" s="16" t="s">
        <v>867</v>
      </c>
      <c r="GG446" s="16" t="s">
        <v>867</v>
      </c>
      <c r="GV446" s="16" t="s">
        <v>9607</v>
      </c>
      <c r="GW446" s="16" t="s">
        <v>843</v>
      </c>
      <c r="GX446" s="16" t="s">
        <v>844</v>
      </c>
      <c r="GY446" s="16" t="s">
        <v>843</v>
      </c>
      <c r="GZ446" s="16" t="s">
        <v>844</v>
      </c>
      <c r="HA446" s="16" t="s">
        <v>843</v>
      </c>
      <c r="HB446" s="16" t="s">
        <v>843</v>
      </c>
      <c r="HC446" s="16" t="s">
        <v>843</v>
      </c>
      <c r="HD446" s="16" t="s">
        <v>843</v>
      </c>
      <c r="HE446" s="16" t="s">
        <v>843</v>
      </c>
      <c r="HF446" s="16" t="s">
        <v>843</v>
      </c>
      <c r="HH446" s="16" t="s">
        <v>5456</v>
      </c>
      <c r="HK446" s="16" t="s">
        <v>865</v>
      </c>
      <c r="HM446" s="16" t="s">
        <v>865</v>
      </c>
      <c r="HZ446" s="16" t="s">
        <v>7944</v>
      </c>
      <c r="KE446" s="16" t="s">
        <v>5582</v>
      </c>
      <c r="KG446" s="16" t="s">
        <v>7015</v>
      </c>
      <c r="KH446" s="16" t="s">
        <v>7033</v>
      </c>
      <c r="KI446" s="16" t="s">
        <v>865</v>
      </c>
      <c r="LG446" s="16" t="s">
        <v>867</v>
      </c>
      <c r="LH446" s="16" t="s">
        <v>867</v>
      </c>
      <c r="LI446" s="16" t="s">
        <v>867</v>
      </c>
      <c r="LJ446" s="16" t="s">
        <v>867</v>
      </c>
      <c r="LK446" s="16" t="s">
        <v>867</v>
      </c>
      <c r="LL446" s="16" t="s">
        <v>5663</v>
      </c>
      <c r="LM446" s="16" t="s">
        <v>843</v>
      </c>
      <c r="LN446" s="16" t="s">
        <v>843</v>
      </c>
      <c r="LO446" s="16" t="s">
        <v>844</v>
      </c>
      <c r="LP446" s="16" t="s">
        <v>843</v>
      </c>
      <c r="LQ446" s="16" t="s">
        <v>843</v>
      </c>
      <c r="LR446" s="16" t="s">
        <v>843</v>
      </c>
      <c r="LS446" s="16" t="s">
        <v>843</v>
      </c>
      <c r="LT446" s="16" t="s">
        <v>843</v>
      </c>
      <c r="LU446" s="16" t="s">
        <v>843</v>
      </c>
      <c r="LV446" s="16" t="s">
        <v>843</v>
      </c>
      <c r="LW446" s="16" t="s">
        <v>843</v>
      </c>
      <c r="LX446" s="16" t="s">
        <v>843</v>
      </c>
      <c r="LY446" s="16" t="s">
        <v>843</v>
      </c>
      <c r="LZ446" s="16" t="s">
        <v>843</v>
      </c>
      <c r="MA446" s="16" t="s">
        <v>843</v>
      </c>
      <c r="MC446" s="16" t="s">
        <v>5694</v>
      </c>
      <c r="MD446" s="16" t="s">
        <v>844</v>
      </c>
      <c r="ME446" s="16" t="s">
        <v>843</v>
      </c>
      <c r="MF446" s="16" t="s">
        <v>843</v>
      </c>
      <c r="MG446" s="16" t="s">
        <v>843</v>
      </c>
      <c r="MH446" s="16" t="s">
        <v>843</v>
      </c>
      <c r="MI446" s="16" t="s">
        <v>843</v>
      </c>
      <c r="MJ446" s="16" t="s">
        <v>843</v>
      </c>
      <c r="MK446" s="16" t="s">
        <v>843</v>
      </c>
      <c r="ML446" s="16" t="s">
        <v>843</v>
      </c>
      <c r="MM446" s="16" t="s">
        <v>843</v>
      </c>
      <c r="MN446" s="16" t="s">
        <v>843</v>
      </c>
      <c r="MO446" s="16" t="s">
        <v>843</v>
      </c>
      <c r="MP446" s="16" t="s">
        <v>843</v>
      </c>
      <c r="MQ446" s="16" t="s">
        <v>843</v>
      </c>
      <c r="MR446" s="16" t="s">
        <v>843</v>
      </c>
      <c r="MS446" s="16" t="s">
        <v>843</v>
      </c>
      <c r="MT446" s="16" t="s">
        <v>843</v>
      </c>
      <c r="MU446" s="16" t="s">
        <v>843</v>
      </c>
      <c r="MV446" s="16" t="s">
        <v>843</v>
      </c>
      <c r="PC446" s="16" t="s">
        <v>865</v>
      </c>
      <c r="PD446" s="16" t="s">
        <v>865</v>
      </c>
      <c r="PY446" s="16" t="s">
        <v>865</v>
      </c>
      <c r="QP446" s="16" t="s">
        <v>864</v>
      </c>
      <c r="QR446" s="16" t="s">
        <v>867</v>
      </c>
      <c r="QT446" s="16" t="s">
        <v>867</v>
      </c>
      <c r="QV446" s="16" t="s">
        <v>865</v>
      </c>
      <c r="QX446" s="16" t="s">
        <v>867</v>
      </c>
      <c r="RD446" s="16" t="s">
        <v>4216</v>
      </c>
      <c r="RF446" s="16" t="s">
        <v>865</v>
      </c>
      <c r="RH446" s="16" t="s">
        <v>865</v>
      </c>
      <c r="RJ446" s="16" t="s">
        <v>865</v>
      </c>
      <c r="RN446" s="16" t="s">
        <v>867</v>
      </c>
      <c r="RP446" s="16" t="s">
        <v>867</v>
      </c>
      <c r="RR446" s="16" t="s">
        <v>867</v>
      </c>
      <c r="RT446" s="16" t="s">
        <v>867</v>
      </c>
      <c r="RV446" s="16" t="s">
        <v>867</v>
      </c>
      <c r="RX446" s="16" t="s">
        <v>867</v>
      </c>
      <c r="RZ446" s="16" t="s">
        <v>867</v>
      </c>
      <c r="SQ446" s="16" t="s">
        <v>865</v>
      </c>
      <c r="SS446" s="16" t="s">
        <v>7299</v>
      </c>
      <c r="ST446" s="16" t="s">
        <v>7761</v>
      </c>
      <c r="TN446" s="16">
        <v>3000</v>
      </c>
      <c r="TP446" s="16">
        <v>900</v>
      </c>
      <c r="TQ446" s="16">
        <v>400</v>
      </c>
      <c r="TR446" s="16">
        <v>300</v>
      </c>
      <c r="TS446" s="16">
        <v>200</v>
      </c>
      <c r="TU446" s="16">
        <v>2000</v>
      </c>
      <c r="TZ446" s="16" t="s">
        <v>7367</v>
      </c>
      <c r="UA446" s="16" t="s">
        <v>8715</v>
      </c>
      <c r="UB446" s="16">
        <v>0</v>
      </c>
      <c r="UC446" s="16" t="s">
        <v>843</v>
      </c>
      <c r="UD446" s="16" t="s">
        <v>843</v>
      </c>
      <c r="UE446" s="16" t="s">
        <v>844</v>
      </c>
      <c r="UF446" s="16" t="s">
        <v>844</v>
      </c>
      <c r="UG446" s="16" t="s">
        <v>843</v>
      </c>
      <c r="UH446" s="16" t="s">
        <v>843</v>
      </c>
      <c r="VK446" s="16" t="s">
        <v>6102</v>
      </c>
      <c r="VL446" s="16" t="s">
        <v>843</v>
      </c>
      <c r="VM446" s="16" t="s">
        <v>843</v>
      </c>
      <c r="VN446" s="16" t="s">
        <v>843</v>
      </c>
      <c r="VO446" s="16" t="s">
        <v>843</v>
      </c>
      <c r="VP446" s="16" t="s">
        <v>844</v>
      </c>
      <c r="VQ446" s="16" t="s">
        <v>843</v>
      </c>
      <c r="VR446" s="16" t="s">
        <v>843</v>
      </c>
      <c r="VS446" s="16" t="s">
        <v>843</v>
      </c>
      <c r="VT446" s="16" t="s">
        <v>843</v>
      </c>
      <c r="VV446" s="16">
        <v>4000</v>
      </c>
      <c r="VX446" s="16" t="s">
        <v>6028</v>
      </c>
      <c r="VY446" s="16" t="s">
        <v>844</v>
      </c>
      <c r="VZ446" s="16" t="s">
        <v>843</v>
      </c>
      <c r="WA446" s="16" t="s">
        <v>843</v>
      </c>
      <c r="WB446" s="16" t="s">
        <v>843</v>
      </c>
      <c r="WC446" s="16" t="s">
        <v>843</v>
      </c>
      <c r="WD446" s="16" t="s">
        <v>843</v>
      </c>
      <c r="WE446" s="16" t="s">
        <v>843</v>
      </c>
      <c r="WF446" s="16" t="s">
        <v>843</v>
      </c>
      <c r="WH446" s="16">
        <v>3250</v>
      </c>
      <c r="WO446" s="16" t="s">
        <v>6917</v>
      </c>
      <c r="XD446" s="16" t="s">
        <v>6972</v>
      </c>
      <c r="XE446" s="16" t="s">
        <v>843</v>
      </c>
      <c r="XF446" s="16" t="s">
        <v>844</v>
      </c>
      <c r="XG446" s="16" t="s">
        <v>843</v>
      </c>
      <c r="XH446" s="16" t="s">
        <v>843</v>
      </c>
      <c r="XI446" s="16" t="s">
        <v>843</v>
      </c>
      <c r="XJ446" s="16" t="s">
        <v>843</v>
      </c>
      <c r="XK446" s="16" t="s">
        <v>843</v>
      </c>
      <c r="XL446" s="16" t="s">
        <v>843</v>
      </c>
      <c r="XM446" s="16" t="s">
        <v>843</v>
      </c>
      <c r="XN446" s="16" t="s">
        <v>843</v>
      </c>
      <c r="XO446" s="16" t="s">
        <v>843</v>
      </c>
      <c r="XP446" s="16" t="s">
        <v>843</v>
      </c>
      <c r="XQ446" s="16" t="s">
        <v>843</v>
      </c>
      <c r="YF446" s="16" t="s">
        <v>865</v>
      </c>
      <c r="YN446" s="16" t="s">
        <v>7040</v>
      </c>
      <c r="YP446" s="16" t="s">
        <v>7984</v>
      </c>
      <c r="YR446" s="16" t="s">
        <v>11007</v>
      </c>
      <c r="YS446" s="16" t="s">
        <v>11008</v>
      </c>
      <c r="YT446" s="16" t="s">
        <v>8694</v>
      </c>
      <c r="YU446" s="16" t="s">
        <v>11009</v>
      </c>
      <c r="YV446" s="16" t="s">
        <v>8696</v>
      </c>
      <c r="YW446" s="16" t="s">
        <v>844</v>
      </c>
      <c r="YX446" s="16" t="s">
        <v>8696</v>
      </c>
      <c r="ZE446" s="16" t="s">
        <v>8698</v>
      </c>
      <c r="ZO446" s="16" t="s">
        <v>487</v>
      </c>
      <c r="ZP446" s="16" t="s">
        <v>487</v>
      </c>
      <c r="ZQ446" s="16" t="s">
        <v>486</v>
      </c>
      <c r="ZR446" s="16" t="s">
        <v>486</v>
      </c>
      <c r="ZS446" s="16" t="s">
        <v>8874</v>
      </c>
      <c r="ZT446" s="16" t="s">
        <v>8705</v>
      </c>
      <c r="ZU446" s="16" t="s">
        <v>8706</v>
      </c>
      <c r="ZV446" s="16" t="s">
        <v>487</v>
      </c>
      <c r="ZW446" s="16" t="s">
        <v>843</v>
      </c>
      <c r="ZX446" s="16" t="s">
        <v>844</v>
      </c>
      <c r="ZY446" s="16" t="s">
        <v>1056</v>
      </c>
      <c r="ZZ446" s="16" t="s">
        <v>843</v>
      </c>
      <c r="AAA446" s="16" t="s">
        <v>844</v>
      </c>
      <c r="AAB446" s="16" t="s">
        <v>843</v>
      </c>
      <c r="AAC446" s="16">
        <v>0</v>
      </c>
      <c r="AAD446" s="16" t="s">
        <v>1056</v>
      </c>
      <c r="AAE446" s="16" t="s">
        <v>843</v>
      </c>
      <c r="AAF446" s="16" t="s">
        <v>843</v>
      </c>
      <c r="AAG446" s="16" t="s">
        <v>843</v>
      </c>
      <c r="AAH446" s="16" t="s">
        <v>843</v>
      </c>
      <c r="AAI446" s="16" t="s">
        <v>843</v>
      </c>
      <c r="AAJ446" s="16" t="s">
        <v>615</v>
      </c>
      <c r="AAK446" s="16" t="s">
        <v>639</v>
      </c>
      <c r="AAL446" s="16" t="s">
        <v>905</v>
      </c>
      <c r="AAM446" s="16" t="s">
        <v>663</v>
      </c>
      <c r="AAN446" s="16" t="s">
        <v>8707</v>
      </c>
      <c r="AAO446" s="16" t="s">
        <v>1018</v>
      </c>
      <c r="AAP446" s="16" t="s">
        <v>8708</v>
      </c>
      <c r="AAQ446" s="16" t="s">
        <v>8816</v>
      </c>
      <c r="AAS446" s="16">
        <v>5127.93</v>
      </c>
      <c r="AAU446" s="16" t="s">
        <v>782</v>
      </c>
      <c r="AAV446" s="16" t="s">
        <v>782</v>
      </c>
      <c r="AAW446" s="16" t="s">
        <v>782</v>
      </c>
      <c r="AAX446" s="16" t="s">
        <v>843</v>
      </c>
      <c r="AAY446" s="16" t="s">
        <v>8710</v>
      </c>
      <c r="AAZ446" s="16" t="s">
        <v>782</v>
      </c>
      <c r="ABA446" s="16" t="s">
        <v>782</v>
      </c>
      <c r="ABB446" s="16" t="s">
        <v>782</v>
      </c>
      <c r="ABD446" s="16" t="s">
        <v>782</v>
      </c>
      <c r="ABE446" s="16" t="s">
        <v>783</v>
      </c>
      <c r="ABF446" s="16" t="s">
        <v>782</v>
      </c>
      <c r="ABG446" s="16" t="s">
        <v>782</v>
      </c>
      <c r="ABH446" s="16" t="s">
        <v>782</v>
      </c>
      <c r="ABI446" s="16" t="s">
        <v>782</v>
      </c>
      <c r="ABJ446" s="16" t="s">
        <v>782</v>
      </c>
      <c r="ABK446" s="16" t="s">
        <v>782</v>
      </c>
      <c r="ABL446" s="16" t="s">
        <v>844</v>
      </c>
      <c r="ABM446" s="16" t="s">
        <v>844</v>
      </c>
      <c r="ABN446" s="16" t="s">
        <v>1034</v>
      </c>
      <c r="ABO446" s="16" t="s">
        <v>486</v>
      </c>
      <c r="ABP446" s="16" t="s">
        <v>972</v>
      </c>
      <c r="ABQ446" s="16" t="s">
        <v>4324</v>
      </c>
      <c r="ABR446" s="16" t="s">
        <v>470</v>
      </c>
      <c r="ABS446" s="16" t="s">
        <v>451</v>
      </c>
      <c r="ABT446" s="16" t="s">
        <v>1056</v>
      </c>
      <c r="ABU446" s="16" t="s">
        <v>1056</v>
      </c>
      <c r="ABV446" s="16" t="s">
        <v>487</v>
      </c>
      <c r="ABW446" s="16" t="s">
        <v>486</v>
      </c>
      <c r="ABX446" s="16" t="s">
        <v>892</v>
      </c>
      <c r="ABY446" s="16" t="s">
        <v>486</v>
      </c>
      <c r="ABZ446" s="16" t="s">
        <v>486</v>
      </c>
      <c r="ACA446" s="16" t="s">
        <v>759</v>
      </c>
      <c r="ACB446" s="16" t="s">
        <v>774</v>
      </c>
      <c r="ACC446" s="16" t="s">
        <v>737</v>
      </c>
      <c r="ACD446" s="16" t="s">
        <v>486</v>
      </c>
      <c r="ACE446" s="16" t="s">
        <v>486</v>
      </c>
      <c r="ACG446" s="16" t="s">
        <v>1014</v>
      </c>
      <c r="ACH446" s="16" t="s">
        <v>1009</v>
      </c>
      <c r="ACI446" s="16" t="s">
        <v>462</v>
      </c>
      <c r="ACJ446" s="16">
        <v>1.1910000000000001</v>
      </c>
      <c r="ACK446" s="16" t="s">
        <v>478</v>
      </c>
      <c r="ACL446" s="16" t="s">
        <v>740</v>
      </c>
      <c r="ACM446" s="16" t="s">
        <v>1189</v>
      </c>
      <c r="ACN446" s="16" t="s">
        <v>1169</v>
      </c>
      <c r="ACO446" s="16" t="s">
        <v>1856</v>
      </c>
      <c r="ACP446" s="16">
        <v>3250</v>
      </c>
      <c r="ACQ446" s="16" t="s">
        <v>1202</v>
      </c>
      <c r="ACR446" s="16" t="s">
        <v>1644</v>
      </c>
      <c r="ACS446" s="16" t="s">
        <v>669</v>
      </c>
      <c r="ACT446" s="16" t="s">
        <v>1522</v>
      </c>
      <c r="ACU446" s="16" t="s">
        <v>833</v>
      </c>
      <c r="ACV446" s="16" t="s">
        <v>8711</v>
      </c>
      <c r="ACW446" s="16" t="s">
        <v>451</v>
      </c>
      <c r="ACX446" s="16" t="s">
        <v>1916</v>
      </c>
      <c r="ACY446" s="16" t="s">
        <v>1947</v>
      </c>
      <c r="ACZ446" s="16">
        <v>1</v>
      </c>
      <c r="ADA446" s="16">
        <v>1</v>
      </c>
      <c r="ADB446" s="16">
        <v>1</v>
      </c>
      <c r="ADC446" s="16">
        <v>1</v>
      </c>
      <c r="ADD446" s="16">
        <v>1</v>
      </c>
      <c r="ADE446" s="16" t="s">
        <v>8712</v>
      </c>
      <c r="ADF446" s="16">
        <v>0</v>
      </c>
      <c r="ADG446" s="16" t="s">
        <v>486</v>
      </c>
      <c r="ADH446" s="16">
        <v>2</v>
      </c>
      <c r="ADI446" s="16" t="s">
        <v>486</v>
      </c>
      <c r="ADJ446" s="16" t="s">
        <v>1743</v>
      </c>
      <c r="ADL446" s="16" t="s">
        <v>1764</v>
      </c>
      <c r="ADM446" s="16" t="s">
        <v>13195</v>
      </c>
      <c r="ADN446" s="16" t="s">
        <v>13196</v>
      </c>
      <c r="ADO446" s="16" t="s">
        <v>13197</v>
      </c>
      <c r="ADP446" s="16" t="s">
        <v>1743</v>
      </c>
      <c r="ADU446" s="16" t="s">
        <v>8817</v>
      </c>
      <c r="ADW446" s="16" t="s">
        <v>8729</v>
      </c>
      <c r="AEA446" s="16">
        <v>6800</v>
      </c>
      <c r="AEC446" s="16" t="s">
        <v>1062</v>
      </c>
      <c r="AED446" s="16">
        <v>2563.9699999999998</v>
      </c>
      <c r="AEE446" s="16" t="s">
        <v>952</v>
      </c>
      <c r="AEG446" s="16">
        <v>7250</v>
      </c>
      <c r="AEI446" s="16">
        <v>1500</v>
      </c>
      <c r="AEK446" s="16">
        <v>450</v>
      </c>
      <c r="AEL446" s="16">
        <v>200</v>
      </c>
      <c r="AEN446" s="16">
        <v>150</v>
      </c>
      <c r="AEO446" s="16">
        <v>100</v>
      </c>
      <c r="AEP446" s="16">
        <v>1000</v>
      </c>
    </row>
    <row r="447" spans="1:822" x14ac:dyDescent="0.25">
      <c r="A447" s="30">
        <v>45839</v>
      </c>
      <c r="B447" s="16" t="s">
        <v>11010</v>
      </c>
      <c r="C447" s="16" t="s">
        <v>867</v>
      </c>
      <c r="D447" s="16" t="s">
        <v>867</v>
      </c>
      <c r="E447" s="16">
        <v>70</v>
      </c>
      <c r="F447" s="16" t="s">
        <v>8153</v>
      </c>
      <c r="G447" s="16" t="s">
        <v>4113</v>
      </c>
      <c r="I447" s="16" t="s">
        <v>4174</v>
      </c>
      <c r="Z447" s="16" t="s">
        <v>997</v>
      </c>
      <c r="AA447" s="16" t="s">
        <v>470</v>
      </c>
      <c r="AB447" s="16">
        <v>3</v>
      </c>
      <c r="AC447" s="16" t="s">
        <v>1056</v>
      </c>
      <c r="AD447" s="16" t="s">
        <v>843</v>
      </c>
      <c r="AE447" s="16" t="s">
        <v>843</v>
      </c>
      <c r="AF447" s="16" t="s">
        <v>8732</v>
      </c>
      <c r="AG447" s="16" t="s">
        <v>843</v>
      </c>
      <c r="AH447" s="16" t="s">
        <v>8732</v>
      </c>
      <c r="AI447" s="16" t="s">
        <v>843</v>
      </c>
      <c r="AJ447" s="16" t="s">
        <v>843</v>
      </c>
      <c r="AK447" s="16" t="s">
        <v>843</v>
      </c>
      <c r="AM447" s="16" t="s">
        <v>737</v>
      </c>
      <c r="AN447" s="16" t="s">
        <v>759</v>
      </c>
      <c r="AP447" s="16" t="s">
        <v>768</v>
      </c>
      <c r="AR447" s="16" t="s">
        <v>6910</v>
      </c>
      <c r="BB447" s="16">
        <v>3</v>
      </c>
      <c r="BC447" s="16" t="s">
        <v>7878</v>
      </c>
      <c r="BE447" s="16" t="s">
        <v>5098</v>
      </c>
      <c r="BV447" s="16" t="s">
        <v>4433</v>
      </c>
      <c r="BW447" s="16" t="s">
        <v>844</v>
      </c>
      <c r="BX447" s="16" t="s">
        <v>843</v>
      </c>
      <c r="BY447" s="16" t="s">
        <v>843</v>
      </c>
      <c r="BZ447" s="16" t="s">
        <v>843</v>
      </c>
      <c r="CA447" s="16" t="s">
        <v>843</v>
      </c>
      <c r="CB447" s="16" t="s">
        <v>843</v>
      </c>
      <c r="CC447" s="16" t="s">
        <v>843</v>
      </c>
      <c r="CD447" s="16" t="s">
        <v>843</v>
      </c>
      <c r="CE447" s="16" t="s">
        <v>843</v>
      </c>
      <c r="CF447" s="16" t="s">
        <v>843</v>
      </c>
      <c r="CG447" s="16" t="s">
        <v>843</v>
      </c>
      <c r="CH447" s="16" t="s">
        <v>843</v>
      </c>
      <c r="CI447" s="16" t="s">
        <v>843</v>
      </c>
      <c r="CJ447" s="16" t="s">
        <v>843</v>
      </c>
      <c r="CK447" s="16" t="s">
        <v>843</v>
      </c>
      <c r="CP447" s="16" t="s">
        <v>867</v>
      </c>
      <c r="CQ447" s="16" t="s">
        <v>5191</v>
      </c>
      <c r="CR447" s="16" t="s">
        <v>844</v>
      </c>
      <c r="CS447" s="16" t="s">
        <v>843</v>
      </c>
      <c r="CT447" s="16" t="s">
        <v>843</v>
      </c>
      <c r="CU447" s="16" t="s">
        <v>843</v>
      </c>
      <c r="CV447" s="16" t="s">
        <v>843</v>
      </c>
      <c r="CW447" s="16" t="s">
        <v>843</v>
      </c>
      <c r="CX447" s="16" t="s">
        <v>843</v>
      </c>
      <c r="CY447" s="16" t="s">
        <v>843</v>
      </c>
      <c r="CZ447" s="16" t="s">
        <v>843</v>
      </c>
      <c r="DA447" s="16" t="s">
        <v>5184</v>
      </c>
      <c r="DX447" s="16" t="s">
        <v>867</v>
      </c>
      <c r="DY447" s="16" t="s">
        <v>867</v>
      </c>
      <c r="GC447" s="16" t="s">
        <v>5350</v>
      </c>
      <c r="GF447" s="16" t="s">
        <v>867</v>
      </c>
      <c r="GG447" s="16" t="s">
        <v>867</v>
      </c>
      <c r="GV447" s="16" t="s">
        <v>10928</v>
      </c>
      <c r="GW447" s="16" t="s">
        <v>844</v>
      </c>
      <c r="GX447" s="16" t="s">
        <v>844</v>
      </c>
      <c r="GY447" s="16" t="s">
        <v>843</v>
      </c>
      <c r="GZ447" s="16" t="s">
        <v>844</v>
      </c>
      <c r="HA447" s="16" t="s">
        <v>843</v>
      </c>
      <c r="HB447" s="16" t="s">
        <v>843</v>
      </c>
      <c r="HC447" s="16" t="s">
        <v>843</v>
      </c>
      <c r="HD447" s="16" t="s">
        <v>843</v>
      </c>
      <c r="HE447" s="16" t="s">
        <v>843</v>
      </c>
      <c r="HF447" s="16" t="s">
        <v>843</v>
      </c>
      <c r="HH447" s="16" t="s">
        <v>5456</v>
      </c>
      <c r="HK447" s="16" t="s">
        <v>865</v>
      </c>
      <c r="HM447" s="16" t="s">
        <v>865</v>
      </c>
      <c r="HZ447" s="16" t="s">
        <v>7944</v>
      </c>
      <c r="KE447" s="16" t="s">
        <v>5585</v>
      </c>
      <c r="KG447" s="16" t="s">
        <v>7018</v>
      </c>
      <c r="KH447" s="16" t="s">
        <v>7033</v>
      </c>
      <c r="KI447" s="16" t="s">
        <v>865</v>
      </c>
      <c r="LG447" s="16" t="s">
        <v>867</v>
      </c>
      <c r="LH447" s="16" t="s">
        <v>867</v>
      </c>
      <c r="LI447" s="16" t="s">
        <v>867</v>
      </c>
      <c r="LJ447" s="16" t="s">
        <v>865</v>
      </c>
      <c r="LK447" s="16" t="s">
        <v>867</v>
      </c>
      <c r="LL447" s="16" t="s">
        <v>5690</v>
      </c>
      <c r="LM447" s="16" t="s">
        <v>843</v>
      </c>
      <c r="LN447" s="16" t="s">
        <v>843</v>
      </c>
      <c r="LO447" s="16" t="s">
        <v>843</v>
      </c>
      <c r="LP447" s="16" t="s">
        <v>843</v>
      </c>
      <c r="LQ447" s="16" t="s">
        <v>843</v>
      </c>
      <c r="LR447" s="16" t="s">
        <v>843</v>
      </c>
      <c r="LS447" s="16" t="s">
        <v>843</v>
      </c>
      <c r="LT447" s="16" t="s">
        <v>843</v>
      </c>
      <c r="LU447" s="16" t="s">
        <v>843</v>
      </c>
      <c r="LV447" s="16" t="s">
        <v>843</v>
      </c>
      <c r="LW447" s="16" t="s">
        <v>843</v>
      </c>
      <c r="LX447" s="16" t="s">
        <v>844</v>
      </c>
      <c r="LY447" s="16" t="s">
        <v>843</v>
      </c>
      <c r="LZ447" s="16" t="s">
        <v>843</v>
      </c>
      <c r="MA447" s="16" t="s">
        <v>843</v>
      </c>
      <c r="MC447" s="16" t="s">
        <v>5694</v>
      </c>
      <c r="MD447" s="16" t="s">
        <v>844</v>
      </c>
      <c r="ME447" s="16" t="s">
        <v>843</v>
      </c>
      <c r="MF447" s="16" t="s">
        <v>843</v>
      </c>
      <c r="MG447" s="16" t="s">
        <v>843</v>
      </c>
      <c r="MH447" s="16" t="s">
        <v>843</v>
      </c>
      <c r="MI447" s="16" t="s">
        <v>843</v>
      </c>
      <c r="MJ447" s="16" t="s">
        <v>843</v>
      </c>
      <c r="MK447" s="16" t="s">
        <v>843</v>
      </c>
      <c r="ML447" s="16" t="s">
        <v>843</v>
      </c>
      <c r="MM447" s="16" t="s">
        <v>843</v>
      </c>
      <c r="MN447" s="16" t="s">
        <v>843</v>
      </c>
      <c r="MO447" s="16" t="s">
        <v>843</v>
      </c>
      <c r="MP447" s="16" t="s">
        <v>843</v>
      </c>
      <c r="MQ447" s="16" t="s">
        <v>843</v>
      </c>
      <c r="MR447" s="16" t="s">
        <v>843</v>
      </c>
      <c r="MS447" s="16" t="s">
        <v>843</v>
      </c>
      <c r="MT447" s="16" t="s">
        <v>843</v>
      </c>
      <c r="MU447" s="16" t="s">
        <v>843</v>
      </c>
      <c r="MV447" s="16" t="s">
        <v>843</v>
      </c>
      <c r="PC447" s="16" t="s">
        <v>865</v>
      </c>
      <c r="PD447" s="16" t="s">
        <v>865</v>
      </c>
      <c r="PY447" s="16" t="s">
        <v>865</v>
      </c>
      <c r="QP447" s="16" t="s">
        <v>865</v>
      </c>
      <c r="QR447" s="16" t="s">
        <v>867</v>
      </c>
      <c r="QT447" s="16" t="s">
        <v>867</v>
      </c>
      <c r="QV447" s="16" t="s">
        <v>865</v>
      </c>
      <c r="QX447" s="16" t="s">
        <v>865</v>
      </c>
      <c r="QY447" s="16" t="s">
        <v>867</v>
      </c>
      <c r="RD447" s="16" t="s">
        <v>865</v>
      </c>
      <c r="RF447" s="16" t="s">
        <v>865</v>
      </c>
      <c r="RH447" s="16" t="s">
        <v>4216</v>
      </c>
      <c r="RJ447" s="16" t="s">
        <v>865</v>
      </c>
      <c r="RN447" s="16" t="s">
        <v>7720</v>
      </c>
      <c r="RP447" s="16" t="s">
        <v>867</v>
      </c>
      <c r="RR447" s="16" t="s">
        <v>867</v>
      </c>
      <c r="RT447" s="16" t="s">
        <v>867</v>
      </c>
      <c r="RV447" s="16" t="s">
        <v>867</v>
      </c>
      <c r="RX447" s="16" t="s">
        <v>7720</v>
      </c>
      <c r="RZ447" s="16" t="s">
        <v>7720</v>
      </c>
      <c r="SQ447" s="16" t="s">
        <v>867</v>
      </c>
      <c r="SS447" s="16" t="s">
        <v>7293</v>
      </c>
      <c r="ST447" s="16" t="s">
        <v>7764</v>
      </c>
      <c r="TN447" s="16">
        <v>5000</v>
      </c>
      <c r="TO447" s="16">
        <v>6000</v>
      </c>
      <c r="TP447" s="16">
        <v>2000</v>
      </c>
      <c r="TQ447" s="16">
        <v>1200</v>
      </c>
      <c r="TR447" s="16">
        <v>300</v>
      </c>
      <c r="TS447" s="16">
        <v>250</v>
      </c>
      <c r="TT447" s="16">
        <v>0</v>
      </c>
      <c r="TU447" s="16">
        <v>234</v>
      </c>
      <c r="TV447" s="16">
        <v>10000</v>
      </c>
      <c r="TW447" s="16">
        <v>0</v>
      </c>
      <c r="TX447" s="16">
        <v>0</v>
      </c>
      <c r="TZ447" s="16" t="s">
        <v>7367</v>
      </c>
      <c r="UA447" s="16" t="s">
        <v>9348</v>
      </c>
      <c r="UB447" s="16">
        <v>0</v>
      </c>
      <c r="UC447" s="16" t="s">
        <v>844</v>
      </c>
      <c r="UD447" s="16" t="s">
        <v>843</v>
      </c>
      <c r="UE447" s="16" t="s">
        <v>844</v>
      </c>
      <c r="UF447" s="16" t="s">
        <v>844</v>
      </c>
      <c r="UG447" s="16" t="s">
        <v>843</v>
      </c>
      <c r="UH447" s="16" t="s">
        <v>843</v>
      </c>
      <c r="UL447" s="16">
        <v>12000</v>
      </c>
      <c r="VK447" s="16" t="s">
        <v>9342</v>
      </c>
      <c r="VL447" s="16" t="s">
        <v>843</v>
      </c>
      <c r="VM447" s="16" t="s">
        <v>844</v>
      </c>
      <c r="VN447" s="16" t="s">
        <v>843</v>
      </c>
      <c r="VO447" s="16" t="s">
        <v>843</v>
      </c>
      <c r="VP447" s="16" t="s">
        <v>844</v>
      </c>
      <c r="VQ447" s="16" t="s">
        <v>843</v>
      </c>
      <c r="VR447" s="16" t="s">
        <v>843</v>
      </c>
      <c r="VS447" s="16" t="s">
        <v>843</v>
      </c>
      <c r="VT447" s="16" t="s">
        <v>843</v>
      </c>
      <c r="VV447" s="16">
        <v>7000</v>
      </c>
      <c r="VX447" s="16" t="s">
        <v>6028</v>
      </c>
      <c r="VY447" s="16" t="s">
        <v>844</v>
      </c>
      <c r="VZ447" s="16" t="s">
        <v>843</v>
      </c>
      <c r="WA447" s="16" t="s">
        <v>843</v>
      </c>
      <c r="WB447" s="16" t="s">
        <v>843</v>
      </c>
      <c r="WC447" s="16" t="s">
        <v>843</v>
      </c>
      <c r="WD447" s="16" t="s">
        <v>843</v>
      </c>
      <c r="WE447" s="16" t="s">
        <v>843</v>
      </c>
      <c r="WF447" s="16" t="s">
        <v>843</v>
      </c>
      <c r="WH447" s="16">
        <v>4875</v>
      </c>
      <c r="WO447" s="16" t="s">
        <v>6920</v>
      </c>
      <c r="XD447" s="16" t="s">
        <v>6994</v>
      </c>
      <c r="XE447" s="16" t="s">
        <v>843</v>
      </c>
      <c r="XF447" s="16" t="s">
        <v>843</v>
      </c>
      <c r="XG447" s="16" t="s">
        <v>843</v>
      </c>
      <c r="XH447" s="16" t="s">
        <v>843</v>
      </c>
      <c r="XI447" s="16" t="s">
        <v>843</v>
      </c>
      <c r="XJ447" s="16" t="s">
        <v>843</v>
      </c>
      <c r="XK447" s="16" t="s">
        <v>843</v>
      </c>
      <c r="XL447" s="16" t="s">
        <v>843</v>
      </c>
      <c r="XM447" s="16" t="s">
        <v>844</v>
      </c>
      <c r="XN447" s="16" t="s">
        <v>843</v>
      </c>
      <c r="XO447" s="16" t="s">
        <v>843</v>
      </c>
      <c r="XP447" s="16" t="s">
        <v>843</v>
      </c>
      <c r="XQ447" s="16" t="s">
        <v>843</v>
      </c>
      <c r="YF447" s="16" t="s">
        <v>865</v>
      </c>
      <c r="YN447" s="16" t="s">
        <v>7040</v>
      </c>
      <c r="YP447" s="16" t="s">
        <v>7987</v>
      </c>
      <c r="YR447" s="16" t="s">
        <v>11011</v>
      </c>
      <c r="YS447" s="16" t="s">
        <v>8737</v>
      </c>
      <c r="YT447" s="16" t="s">
        <v>8694</v>
      </c>
      <c r="YU447" s="16" t="s">
        <v>11012</v>
      </c>
      <c r="YV447" s="16" t="s">
        <v>8696</v>
      </c>
      <c r="YW447" s="16" t="s">
        <v>844</v>
      </c>
      <c r="YX447" s="16" t="s">
        <v>8696</v>
      </c>
      <c r="YY447" s="16" t="s">
        <v>8803</v>
      </c>
      <c r="YZ447" s="16" t="s">
        <v>843</v>
      </c>
      <c r="ZA447" s="16" t="s">
        <v>843</v>
      </c>
      <c r="ZB447" s="16">
        <v>16650.669999999998</v>
      </c>
      <c r="ZC447" s="16" t="s">
        <v>8888</v>
      </c>
      <c r="ZD447" s="16" t="s">
        <v>8847</v>
      </c>
      <c r="ZE447" s="16" t="s">
        <v>11013</v>
      </c>
      <c r="ZF447" s="16" t="s">
        <v>8736</v>
      </c>
      <c r="ZG447" s="16" t="s">
        <v>8701</v>
      </c>
      <c r="ZH447" s="16" t="s">
        <v>8701</v>
      </c>
      <c r="ZI447" s="16" t="s">
        <v>8724</v>
      </c>
      <c r="ZJ447" s="16" t="s">
        <v>843</v>
      </c>
      <c r="ZK447" s="16" t="s">
        <v>843</v>
      </c>
      <c r="ZL447" s="16" t="s">
        <v>8700</v>
      </c>
      <c r="ZM447" s="16" t="s">
        <v>843</v>
      </c>
      <c r="ZN447" s="16" t="s">
        <v>8755</v>
      </c>
      <c r="ZO447" s="16" t="s">
        <v>487</v>
      </c>
      <c r="ZP447" s="16" t="s">
        <v>487</v>
      </c>
      <c r="ZQ447" s="16" t="s">
        <v>487</v>
      </c>
      <c r="ZR447" s="16" t="s">
        <v>486</v>
      </c>
      <c r="ZS447" s="16" t="s">
        <v>844</v>
      </c>
      <c r="ZT447" s="16" t="s">
        <v>8705</v>
      </c>
      <c r="ZU447" s="16" t="s">
        <v>8706</v>
      </c>
      <c r="ZV447" s="16" t="s">
        <v>487</v>
      </c>
      <c r="ZW447" s="16" t="s">
        <v>843</v>
      </c>
      <c r="ZX447" s="16" t="s">
        <v>1056</v>
      </c>
      <c r="ZY447" s="16" t="s">
        <v>8732</v>
      </c>
      <c r="ZZ447" s="16" t="s">
        <v>843</v>
      </c>
      <c r="AAA447" s="16" t="s">
        <v>844</v>
      </c>
      <c r="AAB447" s="16" t="s">
        <v>843</v>
      </c>
      <c r="AAC447" s="16">
        <v>1</v>
      </c>
      <c r="AAD447" s="16" t="s">
        <v>8732</v>
      </c>
      <c r="AAE447" s="16" t="s">
        <v>843</v>
      </c>
      <c r="AAF447" s="16" t="s">
        <v>843</v>
      </c>
      <c r="AAG447" s="16" t="s">
        <v>843</v>
      </c>
      <c r="AAH447" s="16" t="s">
        <v>843</v>
      </c>
      <c r="AAI447" s="16" t="s">
        <v>843</v>
      </c>
      <c r="AAJ447" s="16" t="s">
        <v>624</v>
      </c>
      <c r="AAK447" s="16" t="s">
        <v>639</v>
      </c>
      <c r="AAL447" s="16" t="s">
        <v>905</v>
      </c>
      <c r="AAM447" s="16" t="s">
        <v>663</v>
      </c>
      <c r="AAN447" s="16" t="s">
        <v>8707</v>
      </c>
      <c r="AAO447" s="16" t="s">
        <v>1019</v>
      </c>
      <c r="AAP447" s="16" t="s">
        <v>8708</v>
      </c>
      <c r="AAQ447" s="16" t="s">
        <v>8709</v>
      </c>
      <c r="AAS447" s="16">
        <v>20161.38</v>
      </c>
      <c r="AAT447" s="16" t="s">
        <v>782</v>
      </c>
      <c r="AAU447" s="16" t="s">
        <v>782</v>
      </c>
      <c r="AAW447" s="16" t="s">
        <v>782</v>
      </c>
      <c r="AAX447" s="16" t="s">
        <v>843</v>
      </c>
      <c r="AAY447" s="16" t="s">
        <v>8710</v>
      </c>
      <c r="AAZ447" s="16" t="s">
        <v>782</v>
      </c>
      <c r="ABA447" s="16" t="s">
        <v>783</v>
      </c>
      <c r="ABB447" s="16" t="s">
        <v>782</v>
      </c>
      <c r="ABC447" s="16" t="s">
        <v>783</v>
      </c>
      <c r="ABD447" s="16" t="s">
        <v>783</v>
      </c>
      <c r="ABE447" s="16" t="s">
        <v>783</v>
      </c>
      <c r="ABF447" s="16" t="s">
        <v>782</v>
      </c>
      <c r="ABG447" s="16" t="s">
        <v>782</v>
      </c>
      <c r="ABH447" s="16" t="s">
        <v>782</v>
      </c>
      <c r="ABI447" s="16" t="s">
        <v>782</v>
      </c>
      <c r="ABJ447" s="16" t="s">
        <v>783</v>
      </c>
      <c r="ABK447" s="16" t="s">
        <v>783</v>
      </c>
      <c r="ABL447" s="16" t="s">
        <v>8769</v>
      </c>
      <c r="ABM447" s="16" t="s">
        <v>843</v>
      </c>
      <c r="ABN447" s="16" t="s">
        <v>1034</v>
      </c>
      <c r="ABP447" s="16" t="s">
        <v>972</v>
      </c>
      <c r="ABQ447" s="16" t="s">
        <v>4300</v>
      </c>
      <c r="ABR447" s="16" t="s">
        <v>470</v>
      </c>
      <c r="ABS447" s="16" t="s">
        <v>457</v>
      </c>
      <c r="ABT447" s="16" t="s">
        <v>8732</v>
      </c>
      <c r="ABU447" s="16" t="s">
        <v>8732</v>
      </c>
      <c r="ABV447" s="16" t="s">
        <v>487</v>
      </c>
      <c r="ABW447" s="16" t="s">
        <v>486</v>
      </c>
      <c r="ABX447" s="16" t="s">
        <v>892</v>
      </c>
      <c r="ABY447" s="16" t="s">
        <v>486</v>
      </c>
      <c r="ABZ447" s="16" t="s">
        <v>487</v>
      </c>
      <c r="ACA447" s="16" t="s">
        <v>759</v>
      </c>
      <c r="ACB447" s="16" t="s">
        <v>768</v>
      </c>
      <c r="ACC447" s="16" t="s">
        <v>737</v>
      </c>
      <c r="ACD447" s="16" t="s">
        <v>487</v>
      </c>
      <c r="ACE447" s="16" t="s">
        <v>486</v>
      </c>
      <c r="ACG447" s="16" t="s">
        <v>1014</v>
      </c>
      <c r="ACH447" s="16" t="s">
        <v>1009</v>
      </c>
      <c r="ACI447" s="16" t="s">
        <v>462</v>
      </c>
      <c r="ACJ447" s="16">
        <v>1.1910000000000001</v>
      </c>
      <c r="ACK447" s="16" t="s">
        <v>478</v>
      </c>
      <c r="ACL447" s="16" t="s">
        <v>738</v>
      </c>
      <c r="ACM447" s="16" t="s">
        <v>1190</v>
      </c>
      <c r="ACN447" s="16" t="s">
        <v>1169</v>
      </c>
      <c r="ACO447" s="16" t="s">
        <v>1856</v>
      </c>
      <c r="ACP447" s="16">
        <v>4875</v>
      </c>
      <c r="ACQ447" s="16" t="s">
        <v>1202</v>
      </c>
      <c r="ACR447" s="16" t="s">
        <v>1644</v>
      </c>
      <c r="ACS447" s="16" t="s">
        <v>669</v>
      </c>
      <c r="ACT447" s="16" t="s">
        <v>1521</v>
      </c>
      <c r="ACU447" s="16" t="s">
        <v>833</v>
      </c>
      <c r="ACV447" s="16" t="s">
        <v>8711</v>
      </c>
      <c r="ACW447" s="16" t="s">
        <v>878</v>
      </c>
      <c r="ACX447" s="16" t="s">
        <v>1914</v>
      </c>
      <c r="ACY447" s="16" t="s">
        <v>1947</v>
      </c>
      <c r="ACZ447" s="16">
        <v>1</v>
      </c>
      <c r="ADA447" s="16">
        <v>1</v>
      </c>
      <c r="ADB447" s="16">
        <v>1</v>
      </c>
      <c r="ADC447" s="16">
        <v>0</v>
      </c>
      <c r="ADD447" s="16">
        <v>1</v>
      </c>
      <c r="ADE447" s="16" t="s">
        <v>8891</v>
      </c>
      <c r="ADF447" s="16">
        <v>0</v>
      </c>
      <c r="ADG447" s="16" t="s">
        <v>486</v>
      </c>
      <c r="ADH447" s="16">
        <v>3</v>
      </c>
      <c r="ADI447" s="16" t="s">
        <v>486</v>
      </c>
      <c r="ADJ447" s="16" t="s">
        <v>1744</v>
      </c>
      <c r="ADK447" s="16" t="s">
        <v>1750</v>
      </c>
      <c r="ADL447" s="16" t="s">
        <v>1762</v>
      </c>
      <c r="ADM447" s="16" t="s">
        <v>1756</v>
      </c>
      <c r="ADN447" s="16" t="s">
        <v>13196</v>
      </c>
      <c r="ADO447" s="16" t="s">
        <v>1766</v>
      </c>
      <c r="ADP447" s="16" t="s">
        <v>13196</v>
      </c>
      <c r="ADQ447" s="16" t="s">
        <v>1752</v>
      </c>
      <c r="ADR447" s="16" t="s">
        <v>13194</v>
      </c>
      <c r="ADS447" s="16" t="s">
        <v>13194</v>
      </c>
      <c r="ADU447" s="16" t="s">
        <v>8713</v>
      </c>
      <c r="ADW447" s="16" t="s">
        <v>8729</v>
      </c>
      <c r="ADY447" s="16" t="s">
        <v>1060</v>
      </c>
      <c r="AEB447" s="16">
        <v>16650.666666666701</v>
      </c>
      <c r="AEC447" s="16" t="s">
        <v>1061</v>
      </c>
      <c r="AED447" s="16">
        <v>6720.46</v>
      </c>
      <c r="AEE447" s="16" t="s">
        <v>952</v>
      </c>
      <c r="AEH447" s="16">
        <v>11875</v>
      </c>
      <c r="AEI447" s="16">
        <v>1666.67</v>
      </c>
      <c r="AEJ447" s="16">
        <v>2000</v>
      </c>
      <c r="AEK447" s="16">
        <v>666.67</v>
      </c>
      <c r="AEL447" s="16">
        <v>400</v>
      </c>
      <c r="AEM447" s="16">
        <v>3333.33</v>
      </c>
      <c r="AEN447" s="16">
        <v>100</v>
      </c>
      <c r="AEO447" s="16">
        <v>83.33</v>
      </c>
      <c r="AEP447" s="16">
        <v>78</v>
      </c>
    </row>
    <row r="448" spans="1:822" x14ac:dyDescent="0.25">
      <c r="A448" s="30">
        <v>45839</v>
      </c>
      <c r="B448" s="16" t="s">
        <v>11014</v>
      </c>
      <c r="C448" s="16" t="s">
        <v>867</v>
      </c>
      <c r="D448" s="16" t="s">
        <v>867</v>
      </c>
      <c r="E448" s="16">
        <v>51</v>
      </c>
      <c r="F448" s="16" t="s">
        <v>8153</v>
      </c>
      <c r="G448" s="16" t="s">
        <v>4113</v>
      </c>
      <c r="I448" s="16" t="s">
        <v>4148</v>
      </c>
      <c r="Z448" s="16" t="s">
        <v>993</v>
      </c>
      <c r="AA448" s="16" t="s">
        <v>470</v>
      </c>
      <c r="AB448" s="16">
        <v>1</v>
      </c>
      <c r="AC448" s="16" t="s">
        <v>844</v>
      </c>
      <c r="AD448" s="16" t="s">
        <v>843</v>
      </c>
      <c r="AE448" s="16" t="s">
        <v>843</v>
      </c>
      <c r="AF448" s="16" t="s">
        <v>844</v>
      </c>
      <c r="AG448" s="16" t="s">
        <v>843</v>
      </c>
      <c r="AH448" s="16" t="s">
        <v>844</v>
      </c>
      <c r="AI448" s="16" t="s">
        <v>843</v>
      </c>
      <c r="AJ448" s="16" t="s">
        <v>843</v>
      </c>
      <c r="AK448" s="16" t="s">
        <v>843</v>
      </c>
      <c r="AM448" s="16" t="s">
        <v>737</v>
      </c>
      <c r="AN448" s="16" t="s">
        <v>761</v>
      </c>
      <c r="AP448" s="16" t="s">
        <v>774</v>
      </c>
      <c r="AR448" s="16" t="s">
        <v>6907</v>
      </c>
      <c r="BB448" s="16">
        <v>1</v>
      </c>
      <c r="BC448" s="16" t="s">
        <v>7878</v>
      </c>
      <c r="BE448" s="16" t="s">
        <v>5098</v>
      </c>
      <c r="BV448" s="16" t="s">
        <v>4433</v>
      </c>
      <c r="BW448" s="16" t="s">
        <v>844</v>
      </c>
      <c r="BX448" s="16" t="s">
        <v>843</v>
      </c>
      <c r="BY448" s="16" t="s">
        <v>843</v>
      </c>
      <c r="BZ448" s="16" t="s">
        <v>843</v>
      </c>
      <c r="CA448" s="16" t="s">
        <v>843</v>
      </c>
      <c r="CB448" s="16" t="s">
        <v>843</v>
      </c>
      <c r="CC448" s="16" t="s">
        <v>843</v>
      </c>
      <c r="CD448" s="16" t="s">
        <v>843</v>
      </c>
      <c r="CE448" s="16" t="s">
        <v>843</v>
      </c>
      <c r="CF448" s="16" t="s">
        <v>843</v>
      </c>
      <c r="CG448" s="16" t="s">
        <v>843</v>
      </c>
      <c r="CH448" s="16" t="s">
        <v>843</v>
      </c>
      <c r="CI448" s="16" t="s">
        <v>843</v>
      </c>
      <c r="CJ448" s="16" t="s">
        <v>843</v>
      </c>
      <c r="CK448" s="16" t="s">
        <v>843</v>
      </c>
      <c r="CP448" s="16" t="s">
        <v>867</v>
      </c>
      <c r="CQ448" s="16" t="s">
        <v>5191</v>
      </c>
      <c r="CR448" s="16" t="s">
        <v>844</v>
      </c>
      <c r="CS448" s="16" t="s">
        <v>843</v>
      </c>
      <c r="CT448" s="16" t="s">
        <v>843</v>
      </c>
      <c r="CU448" s="16" t="s">
        <v>843</v>
      </c>
      <c r="CV448" s="16" t="s">
        <v>843</v>
      </c>
      <c r="CW448" s="16" t="s">
        <v>843</v>
      </c>
      <c r="CX448" s="16" t="s">
        <v>843</v>
      </c>
      <c r="CY448" s="16" t="s">
        <v>843</v>
      </c>
      <c r="CZ448" s="16" t="s">
        <v>843</v>
      </c>
      <c r="DA448" s="16" t="s">
        <v>5184</v>
      </c>
      <c r="DX448" s="16" t="s">
        <v>867</v>
      </c>
      <c r="DY448" s="16" t="s">
        <v>867</v>
      </c>
      <c r="GC448" s="16" t="s">
        <v>5342</v>
      </c>
      <c r="GF448" s="16" t="s">
        <v>867</v>
      </c>
      <c r="GG448" s="16" t="s">
        <v>867</v>
      </c>
      <c r="GV448" s="16" t="s">
        <v>5443</v>
      </c>
      <c r="GW448" s="16" t="s">
        <v>843</v>
      </c>
      <c r="GX448" s="16" t="s">
        <v>844</v>
      </c>
      <c r="GY448" s="16" t="s">
        <v>843</v>
      </c>
      <c r="GZ448" s="16" t="s">
        <v>843</v>
      </c>
      <c r="HA448" s="16" t="s">
        <v>843</v>
      </c>
      <c r="HB448" s="16" t="s">
        <v>843</v>
      </c>
      <c r="HC448" s="16" t="s">
        <v>843</v>
      </c>
      <c r="HD448" s="16" t="s">
        <v>843</v>
      </c>
      <c r="HE448" s="16" t="s">
        <v>843</v>
      </c>
      <c r="HF448" s="16" t="s">
        <v>843</v>
      </c>
      <c r="HH448" s="16" t="s">
        <v>5456</v>
      </c>
      <c r="HK448" s="16" t="s">
        <v>865</v>
      </c>
      <c r="HM448" s="16" t="s">
        <v>865</v>
      </c>
      <c r="HZ448" s="16" t="s">
        <v>7947</v>
      </c>
      <c r="KE448" s="16" t="s">
        <v>5585</v>
      </c>
      <c r="KG448" s="16" t="s">
        <v>7018</v>
      </c>
      <c r="KH448" s="16" t="s">
        <v>7033</v>
      </c>
      <c r="KI448" s="16" t="s">
        <v>865</v>
      </c>
      <c r="LG448" s="16" t="s">
        <v>867</v>
      </c>
      <c r="LH448" s="16" t="s">
        <v>867</v>
      </c>
      <c r="LI448" s="16" t="s">
        <v>867</v>
      </c>
      <c r="LJ448" s="16" t="s">
        <v>867</v>
      </c>
      <c r="LK448" s="16" t="s">
        <v>867</v>
      </c>
      <c r="LL448" s="16" t="s">
        <v>8843</v>
      </c>
      <c r="LM448" s="16" t="s">
        <v>843</v>
      </c>
      <c r="LN448" s="16" t="s">
        <v>843</v>
      </c>
      <c r="LO448" s="16" t="s">
        <v>844</v>
      </c>
      <c r="LP448" s="16" t="s">
        <v>844</v>
      </c>
      <c r="LQ448" s="16" t="s">
        <v>843</v>
      </c>
      <c r="LR448" s="16" t="s">
        <v>843</v>
      </c>
      <c r="LS448" s="16" t="s">
        <v>843</v>
      </c>
      <c r="LT448" s="16" t="s">
        <v>843</v>
      </c>
      <c r="LU448" s="16" t="s">
        <v>843</v>
      </c>
      <c r="LV448" s="16" t="s">
        <v>843</v>
      </c>
      <c r="LW448" s="16" t="s">
        <v>843</v>
      </c>
      <c r="LX448" s="16" t="s">
        <v>843</v>
      </c>
      <c r="LY448" s="16" t="s">
        <v>843</v>
      </c>
      <c r="LZ448" s="16" t="s">
        <v>843</v>
      </c>
      <c r="MA448" s="16" t="s">
        <v>843</v>
      </c>
      <c r="MC448" s="16" t="s">
        <v>5694</v>
      </c>
      <c r="MD448" s="16" t="s">
        <v>844</v>
      </c>
      <c r="ME448" s="16" t="s">
        <v>843</v>
      </c>
      <c r="MF448" s="16" t="s">
        <v>843</v>
      </c>
      <c r="MG448" s="16" t="s">
        <v>843</v>
      </c>
      <c r="MH448" s="16" t="s">
        <v>843</v>
      </c>
      <c r="MI448" s="16" t="s">
        <v>843</v>
      </c>
      <c r="MJ448" s="16" t="s">
        <v>843</v>
      </c>
      <c r="MK448" s="16" t="s">
        <v>843</v>
      </c>
      <c r="ML448" s="16" t="s">
        <v>843</v>
      </c>
      <c r="MM448" s="16" t="s">
        <v>843</v>
      </c>
      <c r="MN448" s="16" t="s">
        <v>843</v>
      </c>
      <c r="MO448" s="16" t="s">
        <v>843</v>
      </c>
      <c r="MP448" s="16" t="s">
        <v>843</v>
      </c>
      <c r="MQ448" s="16" t="s">
        <v>843</v>
      </c>
      <c r="MR448" s="16" t="s">
        <v>843</v>
      </c>
      <c r="MS448" s="16" t="s">
        <v>843</v>
      </c>
      <c r="MT448" s="16" t="s">
        <v>843</v>
      </c>
      <c r="MU448" s="16" t="s">
        <v>843</v>
      </c>
      <c r="MV448" s="16" t="s">
        <v>843</v>
      </c>
      <c r="PC448" s="16" t="s">
        <v>865</v>
      </c>
      <c r="PD448" s="16" t="s">
        <v>865</v>
      </c>
      <c r="PY448" s="16" t="s">
        <v>865</v>
      </c>
      <c r="QP448" s="16" t="s">
        <v>865</v>
      </c>
      <c r="QR448" s="16" t="s">
        <v>865</v>
      </c>
      <c r="QT448" s="16" t="s">
        <v>867</v>
      </c>
      <c r="QV448" s="16" t="s">
        <v>867</v>
      </c>
      <c r="QX448" s="16" t="s">
        <v>865</v>
      </c>
      <c r="RD448" s="16" t="s">
        <v>865</v>
      </c>
      <c r="RF448" s="16" t="s">
        <v>865</v>
      </c>
      <c r="RH448" s="16" t="s">
        <v>865</v>
      </c>
      <c r="RJ448" s="16" t="s">
        <v>865</v>
      </c>
      <c r="RN448" s="16" t="s">
        <v>7720</v>
      </c>
      <c r="RP448" s="16" t="s">
        <v>867</v>
      </c>
      <c r="RR448" s="16" t="s">
        <v>867</v>
      </c>
      <c r="RT448" s="16" t="s">
        <v>867</v>
      </c>
      <c r="RV448" s="16" t="s">
        <v>7720</v>
      </c>
      <c r="RX448" s="16" t="s">
        <v>867</v>
      </c>
      <c r="RZ448" s="16" t="s">
        <v>7720</v>
      </c>
      <c r="SQ448" s="16" t="s">
        <v>865</v>
      </c>
      <c r="SS448" s="16" t="s">
        <v>7308</v>
      </c>
      <c r="ST448" s="16" t="s">
        <v>7761</v>
      </c>
      <c r="TN448" s="16">
        <v>3000</v>
      </c>
      <c r="TO448" s="16">
        <v>0</v>
      </c>
      <c r="TP448" s="16">
        <v>200</v>
      </c>
      <c r="TQ448" s="16">
        <v>300</v>
      </c>
      <c r="TR448" s="16">
        <v>400</v>
      </c>
      <c r="TS448" s="16">
        <v>200</v>
      </c>
      <c r="TT448" s="16">
        <v>0</v>
      </c>
      <c r="TU448" s="16">
        <v>300</v>
      </c>
      <c r="TV448" s="16">
        <v>0</v>
      </c>
      <c r="TW448" s="16">
        <v>0</v>
      </c>
      <c r="TX448" s="16">
        <v>0</v>
      </c>
      <c r="TZ448" s="16" t="s">
        <v>7367</v>
      </c>
      <c r="UA448" s="16" t="s">
        <v>8691</v>
      </c>
      <c r="UB448" s="16">
        <v>0</v>
      </c>
      <c r="UC448" s="16" t="s">
        <v>843</v>
      </c>
      <c r="UD448" s="16" t="s">
        <v>843</v>
      </c>
      <c r="UE448" s="16" t="s">
        <v>844</v>
      </c>
      <c r="UF448" s="16" t="s">
        <v>844</v>
      </c>
      <c r="UG448" s="16" t="s">
        <v>843</v>
      </c>
      <c r="UH448" s="16" t="s">
        <v>843</v>
      </c>
      <c r="VK448" s="16" t="s">
        <v>6055</v>
      </c>
      <c r="VL448" s="16" t="s">
        <v>843</v>
      </c>
      <c r="VM448" s="16" t="s">
        <v>844</v>
      </c>
      <c r="VN448" s="16" t="s">
        <v>843</v>
      </c>
      <c r="VO448" s="16" t="s">
        <v>843</v>
      </c>
      <c r="VP448" s="16" t="s">
        <v>843</v>
      </c>
      <c r="VQ448" s="16" t="s">
        <v>843</v>
      </c>
      <c r="VR448" s="16" t="s">
        <v>843</v>
      </c>
      <c r="VS448" s="16" t="s">
        <v>843</v>
      </c>
      <c r="VT448" s="16" t="s">
        <v>843</v>
      </c>
      <c r="VW448" s="16">
        <v>1500</v>
      </c>
      <c r="VX448" s="16" t="s">
        <v>9013</v>
      </c>
      <c r="VY448" s="16" t="s">
        <v>844</v>
      </c>
      <c r="VZ448" s="16" t="s">
        <v>843</v>
      </c>
      <c r="WA448" s="16" t="s">
        <v>843</v>
      </c>
      <c r="WB448" s="16" t="s">
        <v>843</v>
      </c>
      <c r="WC448" s="16" t="s">
        <v>844</v>
      </c>
      <c r="WD448" s="16" t="s">
        <v>843</v>
      </c>
      <c r="WE448" s="16" t="s">
        <v>843</v>
      </c>
      <c r="WF448" s="16" t="s">
        <v>843</v>
      </c>
      <c r="WH448" s="16">
        <v>1625</v>
      </c>
      <c r="WO448" s="16" t="s">
        <v>6920</v>
      </c>
      <c r="XD448" s="16" t="s">
        <v>11015</v>
      </c>
      <c r="XE448" s="16" t="s">
        <v>844</v>
      </c>
      <c r="XF448" s="16" t="s">
        <v>843</v>
      </c>
      <c r="XG448" s="16" t="s">
        <v>844</v>
      </c>
      <c r="XH448" s="16" t="s">
        <v>843</v>
      </c>
      <c r="XI448" s="16" t="s">
        <v>843</v>
      </c>
      <c r="XJ448" s="16" t="s">
        <v>843</v>
      </c>
      <c r="XK448" s="16" t="s">
        <v>843</v>
      </c>
      <c r="XL448" s="16" t="s">
        <v>843</v>
      </c>
      <c r="XM448" s="16" t="s">
        <v>844</v>
      </c>
      <c r="XN448" s="16" t="s">
        <v>843</v>
      </c>
      <c r="XO448" s="16" t="s">
        <v>843</v>
      </c>
      <c r="XP448" s="16" t="s">
        <v>843</v>
      </c>
      <c r="XQ448" s="16" t="s">
        <v>843</v>
      </c>
      <c r="YF448" s="16" t="s">
        <v>865</v>
      </c>
      <c r="YN448" s="16" t="s">
        <v>7040</v>
      </c>
      <c r="YP448" s="16" t="s">
        <v>7984</v>
      </c>
      <c r="YR448" s="16" t="s">
        <v>11016</v>
      </c>
      <c r="YS448" s="16" t="s">
        <v>11017</v>
      </c>
      <c r="YT448" s="16" t="s">
        <v>8694</v>
      </c>
      <c r="YU448" s="16" t="s">
        <v>11018</v>
      </c>
      <c r="YV448" s="16" t="s">
        <v>8696</v>
      </c>
      <c r="YW448" s="16" t="s">
        <v>844</v>
      </c>
      <c r="YX448" s="16" t="s">
        <v>8696</v>
      </c>
      <c r="YY448" s="16" t="s">
        <v>843</v>
      </c>
      <c r="YZ448" s="16" t="s">
        <v>843</v>
      </c>
      <c r="ZA448" s="16" t="s">
        <v>843</v>
      </c>
      <c r="ZB448" s="16">
        <v>4400</v>
      </c>
      <c r="ZC448" s="16" t="s">
        <v>10147</v>
      </c>
      <c r="ZD448" s="16" t="s">
        <v>843</v>
      </c>
      <c r="ZE448" s="16" t="s">
        <v>9018</v>
      </c>
      <c r="ZF448" s="16" t="s">
        <v>8865</v>
      </c>
      <c r="ZG448" s="16" t="s">
        <v>8753</v>
      </c>
      <c r="ZH448" s="16" t="s">
        <v>8723</v>
      </c>
      <c r="ZI448" s="16" t="s">
        <v>8723</v>
      </c>
      <c r="ZJ448" s="16" t="s">
        <v>843</v>
      </c>
      <c r="ZK448" s="16" t="s">
        <v>843</v>
      </c>
      <c r="ZL448" s="16" t="s">
        <v>8865</v>
      </c>
      <c r="ZM448" s="16" t="s">
        <v>843</v>
      </c>
      <c r="ZN448" s="16" t="s">
        <v>8815</v>
      </c>
      <c r="ZO448" s="16" t="s">
        <v>487</v>
      </c>
      <c r="ZP448" s="16" t="s">
        <v>487</v>
      </c>
      <c r="ZQ448" s="16" t="s">
        <v>486</v>
      </c>
      <c r="ZR448" s="16" t="s">
        <v>486</v>
      </c>
      <c r="ZS448" s="16" t="s">
        <v>844</v>
      </c>
      <c r="ZT448" s="16" t="s">
        <v>8705</v>
      </c>
      <c r="ZU448" s="16" t="s">
        <v>8706</v>
      </c>
      <c r="ZV448" s="16" t="s">
        <v>487</v>
      </c>
      <c r="ZW448" s="16" t="s">
        <v>843</v>
      </c>
      <c r="ZX448" s="16" t="s">
        <v>844</v>
      </c>
      <c r="ZY448" s="16" t="s">
        <v>844</v>
      </c>
      <c r="ZZ448" s="16" t="s">
        <v>843</v>
      </c>
      <c r="AAA448" s="16" t="s">
        <v>843</v>
      </c>
      <c r="AAB448" s="16" t="s">
        <v>844</v>
      </c>
      <c r="AAC448" s="16">
        <v>0</v>
      </c>
      <c r="AAD448" s="16" t="s">
        <v>844</v>
      </c>
      <c r="AAE448" s="16" t="s">
        <v>843</v>
      </c>
      <c r="AAF448" s="16" t="s">
        <v>843</v>
      </c>
      <c r="AAG448" s="16" t="s">
        <v>843</v>
      </c>
      <c r="AAH448" s="16" t="s">
        <v>843</v>
      </c>
      <c r="AAI448" s="16" t="s">
        <v>843</v>
      </c>
      <c r="AAJ448" s="16" t="s">
        <v>600</v>
      </c>
      <c r="AAK448" s="16" t="s">
        <v>639</v>
      </c>
      <c r="AAL448" s="16" t="s">
        <v>905</v>
      </c>
      <c r="AAM448" s="16" t="s">
        <v>660</v>
      </c>
      <c r="AAN448" s="16" t="s">
        <v>8707</v>
      </c>
      <c r="AAO448" s="16" t="s">
        <v>1019</v>
      </c>
      <c r="AAP448" s="16" t="s">
        <v>8708</v>
      </c>
      <c r="AAR448" s="16" t="s">
        <v>8943</v>
      </c>
      <c r="AAS448" s="16">
        <v>2329.23</v>
      </c>
      <c r="AAT448" s="16" t="s">
        <v>782</v>
      </c>
      <c r="AAU448" s="16" t="s">
        <v>782</v>
      </c>
      <c r="AAV448" s="16" t="s">
        <v>782</v>
      </c>
      <c r="AAW448" s="16" t="s">
        <v>782</v>
      </c>
      <c r="AAX448" s="16" t="s">
        <v>843</v>
      </c>
      <c r="AAY448" s="16" t="s">
        <v>8710</v>
      </c>
      <c r="AAZ448" s="16" t="s">
        <v>782</v>
      </c>
      <c r="ABA448" s="16" t="s">
        <v>783</v>
      </c>
      <c r="ABB448" s="16" t="s">
        <v>783</v>
      </c>
      <c r="ABC448" s="16" t="s">
        <v>783</v>
      </c>
      <c r="ABD448" s="16" t="s">
        <v>783</v>
      </c>
      <c r="ABE448" s="16" t="s">
        <v>782</v>
      </c>
      <c r="ABF448" s="16" t="s">
        <v>782</v>
      </c>
      <c r="ABG448" s="16" t="s">
        <v>782</v>
      </c>
      <c r="ABH448" s="16" t="s">
        <v>782</v>
      </c>
      <c r="ABI448" s="16" t="s">
        <v>783</v>
      </c>
      <c r="ABJ448" s="16" t="s">
        <v>782</v>
      </c>
      <c r="ABK448" s="16" t="s">
        <v>783</v>
      </c>
      <c r="ABL448" s="16" t="s">
        <v>8769</v>
      </c>
      <c r="ABM448" s="16" t="s">
        <v>843</v>
      </c>
      <c r="ABN448" s="16" t="s">
        <v>1034</v>
      </c>
      <c r="ABO448" s="16" t="s">
        <v>486</v>
      </c>
      <c r="ABP448" s="16" t="s">
        <v>972</v>
      </c>
      <c r="ABQ448" s="16" t="s">
        <v>4324</v>
      </c>
      <c r="ABR448" s="16" t="s">
        <v>470</v>
      </c>
      <c r="ABS448" s="16" t="s">
        <v>451</v>
      </c>
      <c r="ABT448" s="16" t="s">
        <v>844</v>
      </c>
      <c r="ABU448" s="16" t="s">
        <v>844</v>
      </c>
      <c r="ABV448" s="16" t="s">
        <v>487</v>
      </c>
      <c r="ABW448" s="16" t="s">
        <v>486</v>
      </c>
      <c r="ABX448" s="16" t="s">
        <v>892</v>
      </c>
      <c r="ABY448" s="16" t="s">
        <v>486</v>
      </c>
      <c r="ABZ448" s="16" t="s">
        <v>486</v>
      </c>
      <c r="ACA448" s="16" t="s">
        <v>761</v>
      </c>
      <c r="ACB448" s="16" t="s">
        <v>774</v>
      </c>
      <c r="ACC448" s="16" t="s">
        <v>737</v>
      </c>
      <c r="ACD448" s="16" t="s">
        <v>486</v>
      </c>
      <c r="ACE448" s="16" t="s">
        <v>486</v>
      </c>
      <c r="ACG448" s="16" t="s">
        <v>1014</v>
      </c>
      <c r="ACH448" s="16" t="s">
        <v>1009</v>
      </c>
      <c r="ACI448" s="16" t="s">
        <v>462</v>
      </c>
      <c r="ACJ448" s="16">
        <v>1.1910000000000001</v>
      </c>
      <c r="ACK448" s="16" t="s">
        <v>478</v>
      </c>
      <c r="ACL448" s="16" t="s">
        <v>740</v>
      </c>
      <c r="ACM448" s="16" t="s">
        <v>1189</v>
      </c>
      <c r="ACN448" s="16" t="s">
        <v>1169</v>
      </c>
      <c r="ACO448" s="16" t="s">
        <v>1856</v>
      </c>
      <c r="ACP448" s="16">
        <v>1625</v>
      </c>
      <c r="ACQ448" s="16" t="s">
        <v>1201</v>
      </c>
      <c r="ACR448" s="16" t="s">
        <v>1645</v>
      </c>
      <c r="ACS448" s="16" t="s">
        <v>680</v>
      </c>
      <c r="ACT448" s="16" t="s">
        <v>1522</v>
      </c>
      <c r="ACU448" s="16" t="s">
        <v>833</v>
      </c>
      <c r="ACV448" s="16" t="s">
        <v>8711</v>
      </c>
      <c r="ACW448" s="16" t="s">
        <v>451</v>
      </c>
      <c r="ACX448" s="16" t="s">
        <v>1916</v>
      </c>
      <c r="ACY448" s="16" t="s">
        <v>1947</v>
      </c>
      <c r="ACZ448" s="16">
        <v>1</v>
      </c>
      <c r="ADA448" s="16">
        <v>1</v>
      </c>
      <c r="ADB448" s="16">
        <v>1</v>
      </c>
      <c r="ADC448" s="16">
        <v>1</v>
      </c>
      <c r="ADD448" s="16">
        <v>1</v>
      </c>
      <c r="ADE448" s="16" t="s">
        <v>8712</v>
      </c>
      <c r="ADF448" s="16">
        <v>0</v>
      </c>
      <c r="ADG448" s="16" t="s">
        <v>486</v>
      </c>
      <c r="ADH448" s="16">
        <v>1</v>
      </c>
      <c r="ADI448" s="16" t="s">
        <v>486</v>
      </c>
      <c r="ADJ448" s="16" t="s">
        <v>1743</v>
      </c>
      <c r="ADK448" s="16" t="s">
        <v>13194</v>
      </c>
      <c r="ADL448" s="16" t="s">
        <v>13196</v>
      </c>
      <c r="ADM448" s="16" t="s">
        <v>13195</v>
      </c>
      <c r="ADN448" s="16" t="s">
        <v>13196</v>
      </c>
      <c r="ADO448" s="16" t="s">
        <v>13197</v>
      </c>
      <c r="ADP448" s="16" t="s">
        <v>13196</v>
      </c>
      <c r="ADQ448" s="16" t="s">
        <v>13194</v>
      </c>
      <c r="ADR448" s="16" t="s">
        <v>13194</v>
      </c>
      <c r="ADS448" s="16" t="s">
        <v>13194</v>
      </c>
      <c r="ADV448" s="16" t="s">
        <v>1756</v>
      </c>
      <c r="ADW448" s="16" t="s">
        <v>13199</v>
      </c>
      <c r="ADY448" s="16" t="s">
        <v>1062</v>
      </c>
      <c r="AEA448" s="16">
        <v>4400</v>
      </c>
      <c r="AEC448" s="16" t="s">
        <v>1058</v>
      </c>
      <c r="AED448" s="16">
        <v>2329.23</v>
      </c>
      <c r="AEE448" s="16" t="s">
        <v>952</v>
      </c>
      <c r="AEG448" s="16">
        <v>3125</v>
      </c>
      <c r="AEI448" s="16">
        <v>3000</v>
      </c>
      <c r="AEK448" s="16">
        <v>200</v>
      </c>
      <c r="AEL448" s="16">
        <v>300</v>
      </c>
      <c r="AEN448" s="16">
        <v>400</v>
      </c>
      <c r="AEO448" s="16">
        <v>200</v>
      </c>
      <c r="AEP448" s="16">
        <v>300</v>
      </c>
    </row>
    <row r="449" spans="1:823" x14ac:dyDescent="0.25">
      <c r="A449" s="30">
        <v>45839</v>
      </c>
      <c r="B449" s="16" t="s">
        <v>11019</v>
      </c>
      <c r="C449" s="16" t="s">
        <v>867</v>
      </c>
      <c r="D449" s="16" t="s">
        <v>867</v>
      </c>
      <c r="E449" s="16">
        <v>68</v>
      </c>
      <c r="F449" s="16" t="s">
        <v>8153</v>
      </c>
      <c r="G449" s="16" t="s">
        <v>4113</v>
      </c>
      <c r="I449" s="16" t="s">
        <v>4148</v>
      </c>
      <c r="Z449" s="16" t="s">
        <v>993</v>
      </c>
      <c r="AA449" s="16" t="s">
        <v>474</v>
      </c>
      <c r="AB449" s="16">
        <v>2</v>
      </c>
      <c r="AC449" s="16" t="s">
        <v>843</v>
      </c>
      <c r="AD449" s="16" t="s">
        <v>843</v>
      </c>
      <c r="AE449" s="16" t="s">
        <v>843</v>
      </c>
      <c r="AF449" s="16" t="s">
        <v>844</v>
      </c>
      <c r="AG449" s="16" t="s">
        <v>844</v>
      </c>
      <c r="AH449" s="16" t="s">
        <v>844</v>
      </c>
      <c r="AI449" s="16" t="s">
        <v>844</v>
      </c>
      <c r="AJ449" s="16" t="s">
        <v>843</v>
      </c>
      <c r="AK449" s="16" t="s">
        <v>843</v>
      </c>
      <c r="AM449" s="16" t="s">
        <v>737</v>
      </c>
      <c r="AN449" s="16" t="s">
        <v>759</v>
      </c>
      <c r="AP449" s="16" t="s">
        <v>768</v>
      </c>
      <c r="AR449" s="16" t="s">
        <v>6910</v>
      </c>
      <c r="BB449" s="16">
        <v>1</v>
      </c>
      <c r="BC449" s="16" t="s">
        <v>7878</v>
      </c>
      <c r="BE449" s="16" t="s">
        <v>5101</v>
      </c>
      <c r="BV449" s="16" t="s">
        <v>4433</v>
      </c>
      <c r="BW449" s="16" t="s">
        <v>844</v>
      </c>
      <c r="BX449" s="16" t="s">
        <v>843</v>
      </c>
      <c r="BY449" s="16" t="s">
        <v>843</v>
      </c>
      <c r="BZ449" s="16" t="s">
        <v>843</v>
      </c>
      <c r="CA449" s="16" t="s">
        <v>843</v>
      </c>
      <c r="CB449" s="16" t="s">
        <v>843</v>
      </c>
      <c r="CC449" s="16" t="s">
        <v>843</v>
      </c>
      <c r="CD449" s="16" t="s">
        <v>843</v>
      </c>
      <c r="CE449" s="16" t="s">
        <v>843</v>
      </c>
      <c r="CF449" s="16" t="s">
        <v>843</v>
      </c>
      <c r="CG449" s="16" t="s">
        <v>843</v>
      </c>
      <c r="CH449" s="16" t="s">
        <v>843</v>
      </c>
      <c r="CI449" s="16" t="s">
        <v>843</v>
      </c>
      <c r="CJ449" s="16" t="s">
        <v>843</v>
      </c>
      <c r="CK449" s="16" t="s">
        <v>843</v>
      </c>
      <c r="CP449" s="16" t="s">
        <v>867</v>
      </c>
      <c r="CQ449" s="16" t="s">
        <v>9044</v>
      </c>
      <c r="CR449" s="16" t="s">
        <v>844</v>
      </c>
      <c r="CS449" s="16" t="s">
        <v>844</v>
      </c>
      <c r="CT449" s="16" t="s">
        <v>843</v>
      </c>
      <c r="CU449" s="16" t="s">
        <v>843</v>
      </c>
      <c r="CV449" s="16" t="s">
        <v>843</v>
      </c>
      <c r="CW449" s="16" t="s">
        <v>843</v>
      </c>
      <c r="CX449" s="16" t="s">
        <v>843</v>
      </c>
      <c r="CY449" s="16" t="s">
        <v>843</v>
      </c>
      <c r="CZ449" s="16" t="s">
        <v>843</v>
      </c>
      <c r="DA449" s="16" t="s">
        <v>5184</v>
      </c>
      <c r="DX449" s="16" t="s">
        <v>867</v>
      </c>
      <c r="DY449" s="16" t="s">
        <v>867</v>
      </c>
      <c r="GC449" s="16" t="s">
        <v>5350</v>
      </c>
      <c r="GF449" s="16" t="s">
        <v>6818</v>
      </c>
      <c r="GG449" s="16" t="s">
        <v>867</v>
      </c>
      <c r="GV449" s="16" t="s">
        <v>5443</v>
      </c>
      <c r="GW449" s="16" t="s">
        <v>843</v>
      </c>
      <c r="GX449" s="16" t="s">
        <v>844</v>
      </c>
      <c r="GY449" s="16" t="s">
        <v>843</v>
      </c>
      <c r="GZ449" s="16" t="s">
        <v>843</v>
      </c>
      <c r="HA449" s="16" t="s">
        <v>843</v>
      </c>
      <c r="HB449" s="16" t="s">
        <v>843</v>
      </c>
      <c r="HC449" s="16" t="s">
        <v>843</v>
      </c>
      <c r="HD449" s="16" t="s">
        <v>843</v>
      </c>
      <c r="HE449" s="16" t="s">
        <v>843</v>
      </c>
      <c r="HF449" s="16" t="s">
        <v>843</v>
      </c>
      <c r="HH449" s="16" t="s">
        <v>5456</v>
      </c>
      <c r="HK449" s="16" t="s">
        <v>865</v>
      </c>
      <c r="HM449" s="16" t="s">
        <v>865</v>
      </c>
      <c r="HZ449" s="16" t="s">
        <v>7947</v>
      </c>
      <c r="KE449" s="16" t="s">
        <v>5585</v>
      </c>
      <c r="KG449" s="16" t="s">
        <v>7018</v>
      </c>
      <c r="KH449" s="16" t="s">
        <v>7033</v>
      </c>
      <c r="KI449" s="16" t="s">
        <v>865</v>
      </c>
      <c r="LG449" s="16" t="s">
        <v>867</v>
      </c>
      <c r="LH449" s="16" t="s">
        <v>867</v>
      </c>
      <c r="LI449" s="16" t="s">
        <v>867</v>
      </c>
      <c r="LJ449" s="16" t="s">
        <v>867</v>
      </c>
      <c r="LK449" s="16" t="s">
        <v>867</v>
      </c>
      <c r="LL449" s="16" t="s">
        <v>5690</v>
      </c>
      <c r="LM449" s="16" t="s">
        <v>843</v>
      </c>
      <c r="LN449" s="16" t="s">
        <v>843</v>
      </c>
      <c r="LO449" s="16" t="s">
        <v>843</v>
      </c>
      <c r="LP449" s="16" t="s">
        <v>843</v>
      </c>
      <c r="LQ449" s="16" t="s">
        <v>843</v>
      </c>
      <c r="LR449" s="16" t="s">
        <v>843</v>
      </c>
      <c r="LS449" s="16" t="s">
        <v>843</v>
      </c>
      <c r="LT449" s="16" t="s">
        <v>843</v>
      </c>
      <c r="LU449" s="16" t="s">
        <v>843</v>
      </c>
      <c r="LV449" s="16" t="s">
        <v>843</v>
      </c>
      <c r="LW449" s="16" t="s">
        <v>843</v>
      </c>
      <c r="LX449" s="16" t="s">
        <v>844</v>
      </c>
      <c r="LY449" s="16" t="s">
        <v>843</v>
      </c>
      <c r="LZ449" s="16" t="s">
        <v>843</v>
      </c>
      <c r="MA449" s="16" t="s">
        <v>843</v>
      </c>
      <c r="MC449" s="16" t="s">
        <v>864</v>
      </c>
      <c r="MD449" s="16" t="s">
        <v>843</v>
      </c>
      <c r="ME449" s="16" t="s">
        <v>843</v>
      </c>
      <c r="MF449" s="16" t="s">
        <v>843</v>
      </c>
      <c r="MG449" s="16" t="s">
        <v>843</v>
      </c>
      <c r="MH449" s="16" t="s">
        <v>843</v>
      </c>
      <c r="MI449" s="16" t="s">
        <v>843</v>
      </c>
      <c r="MJ449" s="16" t="s">
        <v>843</v>
      </c>
      <c r="MK449" s="16" t="s">
        <v>843</v>
      </c>
      <c r="ML449" s="16" t="s">
        <v>843</v>
      </c>
      <c r="MM449" s="16" t="s">
        <v>843</v>
      </c>
      <c r="MN449" s="16" t="s">
        <v>843</v>
      </c>
      <c r="MO449" s="16" t="s">
        <v>843</v>
      </c>
      <c r="MP449" s="16" t="s">
        <v>843</v>
      </c>
      <c r="MQ449" s="16" t="s">
        <v>843</v>
      </c>
      <c r="MR449" s="16" t="s">
        <v>843</v>
      </c>
      <c r="MS449" s="16" t="s">
        <v>843</v>
      </c>
      <c r="MT449" s="16" t="s">
        <v>843</v>
      </c>
      <c r="MU449" s="16" t="s">
        <v>844</v>
      </c>
      <c r="MV449" s="16" t="s">
        <v>843</v>
      </c>
      <c r="MX449" s="16" t="s">
        <v>5694</v>
      </c>
      <c r="MY449" s="16" t="s">
        <v>844</v>
      </c>
      <c r="MZ449" s="16" t="s">
        <v>843</v>
      </c>
      <c r="NA449" s="16" t="s">
        <v>843</v>
      </c>
      <c r="NB449" s="16" t="s">
        <v>843</v>
      </c>
      <c r="NC449" s="16" t="s">
        <v>843</v>
      </c>
      <c r="ND449" s="16" t="s">
        <v>843</v>
      </c>
      <c r="NE449" s="16" t="s">
        <v>843</v>
      </c>
      <c r="NF449" s="16" t="s">
        <v>843</v>
      </c>
      <c r="NG449" s="16" t="s">
        <v>843</v>
      </c>
      <c r="NH449" s="16" t="s">
        <v>843</v>
      </c>
      <c r="NI449" s="16" t="s">
        <v>843</v>
      </c>
      <c r="NJ449" s="16" t="s">
        <v>843</v>
      </c>
      <c r="NK449" s="16" t="s">
        <v>843</v>
      </c>
      <c r="NL449" s="16" t="s">
        <v>843</v>
      </c>
      <c r="NM449" s="16" t="s">
        <v>843</v>
      </c>
      <c r="NN449" s="16" t="s">
        <v>843</v>
      </c>
      <c r="NO449" s="16" t="s">
        <v>843</v>
      </c>
      <c r="NP449" s="16" t="s">
        <v>843</v>
      </c>
      <c r="NQ449" s="16" t="s">
        <v>843</v>
      </c>
      <c r="PC449" s="16" t="s">
        <v>865</v>
      </c>
      <c r="PD449" s="16" t="s">
        <v>865</v>
      </c>
      <c r="PY449" s="16" t="s">
        <v>865</v>
      </c>
      <c r="QP449" s="16" t="s">
        <v>865</v>
      </c>
      <c r="QR449" s="16" t="s">
        <v>867</v>
      </c>
      <c r="QT449" s="16" t="s">
        <v>867</v>
      </c>
      <c r="QV449" s="16" t="s">
        <v>865</v>
      </c>
      <c r="QX449" s="16" t="s">
        <v>865</v>
      </c>
      <c r="QY449" s="16" t="s">
        <v>867</v>
      </c>
      <c r="RD449" s="16" t="s">
        <v>7708</v>
      </c>
      <c r="RF449" s="16" t="s">
        <v>865</v>
      </c>
      <c r="RH449" s="16" t="s">
        <v>865</v>
      </c>
      <c r="RJ449" s="16" t="s">
        <v>865</v>
      </c>
      <c r="RN449" s="16" t="s">
        <v>7724</v>
      </c>
      <c r="RP449" s="16" t="s">
        <v>867</v>
      </c>
      <c r="RR449" s="16" t="s">
        <v>7720</v>
      </c>
      <c r="RT449" s="16" t="s">
        <v>7720</v>
      </c>
      <c r="RV449" s="16" t="s">
        <v>7724</v>
      </c>
      <c r="RX449" s="16" t="s">
        <v>7720</v>
      </c>
      <c r="RZ449" s="16" t="s">
        <v>867</v>
      </c>
      <c r="SQ449" s="16" t="s">
        <v>867</v>
      </c>
      <c r="SS449" s="16" t="s">
        <v>7296</v>
      </c>
      <c r="ST449" s="16" t="s">
        <v>7761</v>
      </c>
      <c r="TN449" s="16">
        <v>2500</v>
      </c>
      <c r="TO449" s="16">
        <v>3200</v>
      </c>
      <c r="TP449" s="16">
        <v>1300</v>
      </c>
      <c r="TQ449" s="16">
        <v>800</v>
      </c>
      <c r="TR449" s="16">
        <v>400</v>
      </c>
      <c r="TS449" s="16">
        <v>150</v>
      </c>
      <c r="TT449" s="16">
        <v>0</v>
      </c>
      <c r="TU449" s="16">
        <v>200</v>
      </c>
      <c r="TV449" s="16">
        <v>300</v>
      </c>
      <c r="TW449" s="16">
        <v>0</v>
      </c>
      <c r="TX449" s="16">
        <v>500</v>
      </c>
      <c r="TZ449" s="16" t="s">
        <v>7364</v>
      </c>
      <c r="UA449" s="16" t="s">
        <v>8715</v>
      </c>
      <c r="UB449" s="16">
        <v>0</v>
      </c>
      <c r="UC449" s="16" t="s">
        <v>843</v>
      </c>
      <c r="UD449" s="16" t="s">
        <v>843</v>
      </c>
      <c r="UE449" s="16" t="s">
        <v>844</v>
      </c>
      <c r="UF449" s="16" t="s">
        <v>844</v>
      </c>
      <c r="UG449" s="16" t="s">
        <v>843</v>
      </c>
      <c r="UH449" s="16" t="s">
        <v>843</v>
      </c>
      <c r="VK449" s="16" t="s">
        <v>6102</v>
      </c>
      <c r="VL449" s="16" t="s">
        <v>843</v>
      </c>
      <c r="VM449" s="16" t="s">
        <v>843</v>
      </c>
      <c r="VN449" s="16" t="s">
        <v>843</v>
      </c>
      <c r="VO449" s="16" t="s">
        <v>843</v>
      </c>
      <c r="VP449" s="16" t="s">
        <v>844</v>
      </c>
      <c r="VQ449" s="16" t="s">
        <v>843</v>
      </c>
      <c r="VR449" s="16" t="s">
        <v>843</v>
      </c>
      <c r="VS449" s="16" t="s">
        <v>843</v>
      </c>
      <c r="VT449" s="16" t="s">
        <v>843</v>
      </c>
      <c r="VV449" s="16">
        <v>7500</v>
      </c>
      <c r="VX449" s="16" t="s">
        <v>6028</v>
      </c>
      <c r="VY449" s="16" t="s">
        <v>844</v>
      </c>
      <c r="VZ449" s="16" t="s">
        <v>843</v>
      </c>
      <c r="WA449" s="16" t="s">
        <v>843</v>
      </c>
      <c r="WB449" s="16" t="s">
        <v>843</v>
      </c>
      <c r="WC449" s="16" t="s">
        <v>843</v>
      </c>
      <c r="WD449" s="16" t="s">
        <v>843</v>
      </c>
      <c r="WE449" s="16" t="s">
        <v>843</v>
      </c>
      <c r="WF449" s="16" t="s">
        <v>843</v>
      </c>
      <c r="WH449" s="16">
        <v>3250</v>
      </c>
      <c r="WO449" s="16" t="s">
        <v>6917</v>
      </c>
      <c r="XD449" s="16" t="s">
        <v>6979</v>
      </c>
      <c r="XE449" s="16" t="s">
        <v>843</v>
      </c>
      <c r="XF449" s="16" t="s">
        <v>843</v>
      </c>
      <c r="XG449" s="16" t="s">
        <v>843</v>
      </c>
      <c r="XH449" s="16" t="s">
        <v>844</v>
      </c>
      <c r="XI449" s="16" t="s">
        <v>843</v>
      </c>
      <c r="XJ449" s="16" t="s">
        <v>843</v>
      </c>
      <c r="XK449" s="16" t="s">
        <v>843</v>
      </c>
      <c r="XL449" s="16" t="s">
        <v>843</v>
      </c>
      <c r="XM449" s="16" t="s">
        <v>843</v>
      </c>
      <c r="XN449" s="16" t="s">
        <v>843</v>
      </c>
      <c r="XO449" s="16" t="s">
        <v>843</v>
      </c>
      <c r="XP449" s="16" t="s">
        <v>843</v>
      </c>
      <c r="XQ449" s="16" t="s">
        <v>843</v>
      </c>
      <c r="YF449" s="16" t="s">
        <v>865</v>
      </c>
      <c r="YN449" s="16" t="s">
        <v>864</v>
      </c>
      <c r="YP449" s="16" t="s">
        <v>7978</v>
      </c>
      <c r="YR449" s="16" t="s">
        <v>11020</v>
      </c>
      <c r="YS449" s="16" t="s">
        <v>11021</v>
      </c>
      <c r="YT449" s="16" t="s">
        <v>8694</v>
      </c>
      <c r="YU449" s="16" t="s">
        <v>11022</v>
      </c>
      <c r="YV449" s="16" t="s">
        <v>8696</v>
      </c>
      <c r="YW449" s="16" t="s">
        <v>844</v>
      </c>
      <c r="YX449" s="16" t="s">
        <v>8696</v>
      </c>
      <c r="YY449" s="16" t="s">
        <v>9084</v>
      </c>
      <c r="YZ449" s="16" t="s">
        <v>843</v>
      </c>
      <c r="ZA449" s="16" t="s">
        <v>8933</v>
      </c>
      <c r="ZB449" s="16">
        <v>8641.67</v>
      </c>
      <c r="ZC449" s="16" t="s">
        <v>9113</v>
      </c>
      <c r="ZD449" s="16" t="s">
        <v>8788</v>
      </c>
      <c r="ZE449" s="16" t="s">
        <v>8997</v>
      </c>
      <c r="ZF449" s="16" t="s">
        <v>8722</v>
      </c>
      <c r="ZG449" s="16" t="s">
        <v>8723</v>
      </c>
      <c r="ZH449" s="16" t="s">
        <v>8701</v>
      </c>
      <c r="ZI449" s="16" t="s">
        <v>8907</v>
      </c>
      <c r="ZJ449" s="16" t="s">
        <v>843</v>
      </c>
      <c r="ZK449" s="16" t="s">
        <v>843</v>
      </c>
      <c r="ZL449" s="16" t="s">
        <v>8701</v>
      </c>
      <c r="ZM449" s="16" t="s">
        <v>843</v>
      </c>
      <c r="ZN449" s="16" t="s">
        <v>8725</v>
      </c>
      <c r="ZO449" s="16" t="s">
        <v>487</v>
      </c>
      <c r="ZP449" s="16" t="s">
        <v>487</v>
      </c>
      <c r="ZQ449" s="16" t="s">
        <v>487</v>
      </c>
      <c r="ZR449" s="16" t="s">
        <v>486</v>
      </c>
      <c r="ZS449" s="16" t="s">
        <v>1056</v>
      </c>
      <c r="ZT449" s="16" t="s">
        <v>8705</v>
      </c>
      <c r="ZU449" s="16" t="s">
        <v>8706</v>
      </c>
      <c r="ZV449" s="16" t="s">
        <v>487</v>
      </c>
      <c r="ZW449" s="16" t="s">
        <v>843</v>
      </c>
      <c r="ZX449" s="16" t="s">
        <v>843</v>
      </c>
      <c r="ZY449" s="16" t="s">
        <v>844</v>
      </c>
      <c r="ZZ449" s="16" t="s">
        <v>844</v>
      </c>
      <c r="AAA449" s="16" t="s">
        <v>1056</v>
      </c>
      <c r="AAB449" s="16" t="s">
        <v>843</v>
      </c>
      <c r="AAC449" s="16">
        <v>0</v>
      </c>
      <c r="AAD449" s="16" t="s">
        <v>844</v>
      </c>
      <c r="AAE449" s="16" t="s">
        <v>844</v>
      </c>
      <c r="AAF449" s="16" t="s">
        <v>843</v>
      </c>
      <c r="AAG449" s="16" t="s">
        <v>843</v>
      </c>
      <c r="AAH449" s="16" t="s">
        <v>843</v>
      </c>
      <c r="AAI449" s="16" t="s">
        <v>843</v>
      </c>
      <c r="AAJ449" s="16" t="s">
        <v>606</v>
      </c>
      <c r="AAK449" s="16" t="s">
        <v>655</v>
      </c>
      <c r="AAL449" s="16" t="s">
        <v>905</v>
      </c>
      <c r="AAM449" s="16" t="s">
        <v>663</v>
      </c>
      <c r="AAN449" s="16" t="s">
        <v>8707</v>
      </c>
      <c r="AAO449" s="16" t="s">
        <v>1018</v>
      </c>
      <c r="AAP449" s="16" t="s">
        <v>8708</v>
      </c>
      <c r="AAQ449" s="16" t="s">
        <v>9290</v>
      </c>
      <c r="AAS449" s="16">
        <v>6771.13</v>
      </c>
      <c r="AAT449" s="16" t="s">
        <v>1068</v>
      </c>
      <c r="AAU449" s="16" t="s">
        <v>782</v>
      </c>
      <c r="AAV449" s="16" t="s">
        <v>782</v>
      </c>
      <c r="AAW449" s="16" t="s">
        <v>782</v>
      </c>
      <c r="AAX449" s="16" t="s">
        <v>844</v>
      </c>
      <c r="AAY449" s="16" t="s">
        <v>8727</v>
      </c>
      <c r="AAZ449" s="16" t="s">
        <v>782</v>
      </c>
      <c r="ABA449" s="16" t="s">
        <v>783</v>
      </c>
      <c r="ABB449" s="16" t="s">
        <v>782</v>
      </c>
      <c r="ABC449" s="16" t="s">
        <v>783</v>
      </c>
      <c r="ABD449" s="16" t="s">
        <v>782</v>
      </c>
      <c r="ABE449" s="16" t="s">
        <v>783</v>
      </c>
      <c r="ABF449" s="16" t="s">
        <v>782</v>
      </c>
      <c r="ABG449" s="16" t="s">
        <v>783</v>
      </c>
      <c r="ABH449" s="16" t="s">
        <v>783</v>
      </c>
      <c r="ABI449" s="16" t="s">
        <v>782</v>
      </c>
      <c r="ABJ449" s="16" t="s">
        <v>783</v>
      </c>
      <c r="ABK449" s="16" t="s">
        <v>782</v>
      </c>
      <c r="ABL449" s="16" t="s">
        <v>8728</v>
      </c>
      <c r="ABM449" s="16" t="s">
        <v>843</v>
      </c>
      <c r="ABN449" s="16" t="s">
        <v>1033</v>
      </c>
      <c r="ABO449" s="16" t="s">
        <v>486</v>
      </c>
      <c r="ABP449" s="16" t="s">
        <v>972</v>
      </c>
      <c r="ABQ449" s="16" t="s">
        <v>4324</v>
      </c>
      <c r="ABR449" s="16" t="s">
        <v>474</v>
      </c>
      <c r="ABS449" s="16" t="s">
        <v>457</v>
      </c>
      <c r="ABT449" s="16" t="s">
        <v>1056</v>
      </c>
      <c r="ABU449" s="16" t="s">
        <v>1056</v>
      </c>
      <c r="ABV449" s="16" t="s">
        <v>487</v>
      </c>
      <c r="ABW449" s="16" t="s">
        <v>487</v>
      </c>
      <c r="ABX449" s="16" t="s">
        <v>894</v>
      </c>
      <c r="ABY449" s="16" t="s">
        <v>486</v>
      </c>
      <c r="ABZ449" s="16" t="s">
        <v>486</v>
      </c>
      <c r="ACA449" s="16" t="s">
        <v>759</v>
      </c>
      <c r="ACB449" s="16" t="s">
        <v>768</v>
      </c>
      <c r="ACC449" s="16" t="s">
        <v>737</v>
      </c>
      <c r="ACD449" s="16" t="s">
        <v>487</v>
      </c>
      <c r="ACE449" s="16" t="s">
        <v>487</v>
      </c>
      <c r="ACG449" s="16" t="s">
        <v>1014</v>
      </c>
      <c r="ACH449" s="16" t="s">
        <v>1009</v>
      </c>
      <c r="ACI449" s="16" t="s">
        <v>462</v>
      </c>
      <c r="ACJ449" s="16">
        <v>1.1910000000000001</v>
      </c>
      <c r="ACK449" s="16" t="s">
        <v>478</v>
      </c>
      <c r="ACL449" s="16" t="s">
        <v>740</v>
      </c>
      <c r="ACM449" s="16" t="s">
        <v>1193</v>
      </c>
      <c r="ACN449" s="16" t="s">
        <v>1169</v>
      </c>
      <c r="ACO449" s="16" t="s">
        <v>1856</v>
      </c>
      <c r="ACP449" s="16">
        <v>3250</v>
      </c>
      <c r="ACQ449" s="16" t="s">
        <v>1202</v>
      </c>
      <c r="ACR449" s="16" t="s">
        <v>1644</v>
      </c>
      <c r="ACS449" s="16" t="s">
        <v>676</v>
      </c>
      <c r="ACT449" s="16" t="s">
        <v>1522</v>
      </c>
      <c r="ACU449" s="16" t="s">
        <v>833</v>
      </c>
      <c r="ACV449" s="16" t="s">
        <v>8711</v>
      </c>
      <c r="ACW449" s="16" t="s">
        <v>878</v>
      </c>
      <c r="ACX449" s="16" t="s">
        <v>1914</v>
      </c>
      <c r="ACY449" s="16" t="s">
        <v>1949</v>
      </c>
      <c r="ACZ449" s="16">
        <v>1</v>
      </c>
      <c r="ADA449" s="16">
        <v>1</v>
      </c>
      <c r="ADB449" s="16">
        <v>1</v>
      </c>
      <c r="ADC449" s="16">
        <v>1</v>
      </c>
      <c r="ADD449" s="16">
        <v>1</v>
      </c>
      <c r="ADE449" s="16" t="s">
        <v>8712</v>
      </c>
      <c r="ADF449" s="16">
        <v>0</v>
      </c>
      <c r="ADG449" s="16" t="s">
        <v>486</v>
      </c>
      <c r="ADH449" s="16">
        <v>2</v>
      </c>
      <c r="ADI449" s="16" t="s">
        <v>486</v>
      </c>
      <c r="ADJ449" s="16" t="s">
        <v>1743</v>
      </c>
      <c r="ADK449" s="16" t="s">
        <v>1750</v>
      </c>
      <c r="ADL449" s="16" t="s">
        <v>1761</v>
      </c>
      <c r="ADM449" s="16" t="s">
        <v>13195</v>
      </c>
      <c r="ADN449" s="16" t="s">
        <v>13196</v>
      </c>
      <c r="ADO449" s="16" t="s">
        <v>13197</v>
      </c>
      <c r="ADP449" s="16" t="s">
        <v>13196</v>
      </c>
      <c r="ADQ449" s="16" t="s">
        <v>13196</v>
      </c>
      <c r="ADR449" s="16" t="s">
        <v>13194</v>
      </c>
      <c r="ADS449" s="16" t="s">
        <v>13196</v>
      </c>
      <c r="ADU449" s="16" t="s">
        <v>8713</v>
      </c>
      <c r="ADW449" s="16" t="s">
        <v>8729</v>
      </c>
      <c r="ADY449" s="16" t="s">
        <v>1063</v>
      </c>
      <c r="AEB449" s="16">
        <v>8641.6666666666697</v>
      </c>
      <c r="AEC449" s="16" t="s">
        <v>1062</v>
      </c>
      <c r="AED449" s="16">
        <v>3385.56</v>
      </c>
      <c r="AEE449" s="16" t="s">
        <v>952</v>
      </c>
      <c r="AEH449" s="16">
        <v>10750</v>
      </c>
      <c r="AEI449" s="16">
        <v>1250</v>
      </c>
      <c r="AEJ449" s="16">
        <v>1600</v>
      </c>
      <c r="AEK449" s="16">
        <v>650</v>
      </c>
      <c r="AEL449" s="16">
        <v>400</v>
      </c>
      <c r="AEM449" s="16">
        <v>150</v>
      </c>
      <c r="AEN449" s="16">
        <v>200</v>
      </c>
      <c r="AEO449" s="16">
        <v>75</v>
      </c>
      <c r="AEP449" s="16">
        <v>100</v>
      </c>
    </row>
    <row r="450" spans="1:823" x14ac:dyDescent="0.25">
      <c r="A450" s="30">
        <v>45839</v>
      </c>
      <c r="B450" s="16" t="s">
        <v>11023</v>
      </c>
      <c r="C450" s="16" t="s">
        <v>867</v>
      </c>
      <c r="D450" s="16" t="s">
        <v>867</v>
      </c>
      <c r="E450" s="16">
        <v>67</v>
      </c>
      <c r="F450" s="16" t="s">
        <v>8153</v>
      </c>
      <c r="G450" s="16" t="s">
        <v>4113</v>
      </c>
      <c r="I450" s="16" t="s">
        <v>4148</v>
      </c>
      <c r="Z450" s="16" t="s">
        <v>996</v>
      </c>
      <c r="AA450" s="16" t="s">
        <v>470</v>
      </c>
      <c r="AB450" s="16">
        <v>1</v>
      </c>
      <c r="AC450" s="16" t="s">
        <v>843</v>
      </c>
      <c r="AD450" s="16" t="s">
        <v>843</v>
      </c>
      <c r="AE450" s="16" t="s">
        <v>843</v>
      </c>
      <c r="AF450" s="16" t="s">
        <v>844</v>
      </c>
      <c r="AG450" s="16" t="s">
        <v>843</v>
      </c>
      <c r="AH450" s="16" t="s">
        <v>844</v>
      </c>
      <c r="AI450" s="16" t="s">
        <v>843</v>
      </c>
      <c r="AJ450" s="16" t="s">
        <v>843</v>
      </c>
      <c r="AK450" s="16" t="s">
        <v>843</v>
      </c>
      <c r="AM450" s="16" t="s">
        <v>737</v>
      </c>
      <c r="AN450" s="16" t="s">
        <v>759</v>
      </c>
      <c r="AP450" s="16" t="s">
        <v>770</v>
      </c>
      <c r="AR450" s="16" t="s">
        <v>6907</v>
      </c>
      <c r="BB450" s="16">
        <v>2</v>
      </c>
      <c r="BC450" s="16" t="s">
        <v>7878</v>
      </c>
      <c r="BE450" s="16" t="s">
        <v>5098</v>
      </c>
      <c r="BV450" s="16" t="s">
        <v>4433</v>
      </c>
      <c r="BW450" s="16" t="s">
        <v>844</v>
      </c>
      <c r="BX450" s="16" t="s">
        <v>843</v>
      </c>
      <c r="BY450" s="16" t="s">
        <v>843</v>
      </c>
      <c r="BZ450" s="16" t="s">
        <v>843</v>
      </c>
      <c r="CA450" s="16" t="s">
        <v>843</v>
      </c>
      <c r="CB450" s="16" t="s">
        <v>843</v>
      </c>
      <c r="CC450" s="16" t="s">
        <v>843</v>
      </c>
      <c r="CD450" s="16" t="s">
        <v>843</v>
      </c>
      <c r="CE450" s="16" t="s">
        <v>843</v>
      </c>
      <c r="CF450" s="16" t="s">
        <v>843</v>
      </c>
      <c r="CG450" s="16" t="s">
        <v>843</v>
      </c>
      <c r="CH450" s="16" t="s">
        <v>843</v>
      </c>
      <c r="CI450" s="16" t="s">
        <v>843</v>
      </c>
      <c r="CJ450" s="16" t="s">
        <v>843</v>
      </c>
      <c r="CK450" s="16" t="s">
        <v>843</v>
      </c>
      <c r="CP450" s="16" t="s">
        <v>867</v>
      </c>
      <c r="CQ450" s="16" t="s">
        <v>5191</v>
      </c>
      <c r="CR450" s="16" t="s">
        <v>844</v>
      </c>
      <c r="CS450" s="16" t="s">
        <v>843</v>
      </c>
      <c r="CT450" s="16" t="s">
        <v>843</v>
      </c>
      <c r="CU450" s="16" t="s">
        <v>843</v>
      </c>
      <c r="CV450" s="16" t="s">
        <v>843</v>
      </c>
      <c r="CW450" s="16" t="s">
        <v>843</v>
      </c>
      <c r="CX450" s="16" t="s">
        <v>843</v>
      </c>
      <c r="CY450" s="16" t="s">
        <v>843</v>
      </c>
      <c r="CZ450" s="16" t="s">
        <v>843</v>
      </c>
      <c r="DA450" s="16" t="s">
        <v>5184</v>
      </c>
      <c r="DX450" s="16" t="s">
        <v>867</v>
      </c>
      <c r="DY450" s="16" t="s">
        <v>867</v>
      </c>
      <c r="GC450" s="16" t="s">
        <v>5330</v>
      </c>
      <c r="GF450" s="16" t="s">
        <v>867</v>
      </c>
      <c r="GG450" s="16" t="s">
        <v>867</v>
      </c>
      <c r="GV450" s="16" t="s">
        <v>11024</v>
      </c>
      <c r="GW450" s="16" t="s">
        <v>844</v>
      </c>
      <c r="GX450" s="16" t="s">
        <v>844</v>
      </c>
      <c r="GY450" s="16" t="s">
        <v>843</v>
      </c>
      <c r="GZ450" s="16" t="s">
        <v>844</v>
      </c>
      <c r="HA450" s="16" t="s">
        <v>844</v>
      </c>
      <c r="HB450" s="16" t="s">
        <v>844</v>
      </c>
      <c r="HC450" s="16" t="s">
        <v>843</v>
      </c>
      <c r="HD450" s="16" t="s">
        <v>843</v>
      </c>
      <c r="HE450" s="16" t="s">
        <v>843</v>
      </c>
      <c r="HF450" s="16" t="s">
        <v>843</v>
      </c>
      <c r="HH450" s="16" t="s">
        <v>5456</v>
      </c>
      <c r="HK450" s="16" t="s">
        <v>865</v>
      </c>
      <c r="HM450" s="16" t="s">
        <v>865</v>
      </c>
      <c r="HZ450" s="16" t="s">
        <v>7944</v>
      </c>
      <c r="KE450" s="16" t="s">
        <v>5585</v>
      </c>
      <c r="KG450" s="16" t="s">
        <v>7018</v>
      </c>
      <c r="KH450" s="16" t="s">
        <v>7033</v>
      </c>
      <c r="KI450" s="16" t="s">
        <v>865</v>
      </c>
      <c r="LG450" s="16" t="s">
        <v>867</v>
      </c>
      <c r="LH450" s="16" t="s">
        <v>867</v>
      </c>
      <c r="LI450" s="16" t="s">
        <v>867</v>
      </c>
      <c r="LJ450" s="16" t="s">
        <v>865</v>
      </c>
      <c r="LK450" s="16" t="s">
        <v>867</v>
      </c>
      <c r="LL450" s="16" t="s">
        <v>5660</v>
      </c>
      <c r="LM450" s="16" t="s">
        <v>843</v>
      </c>
      <c r="LN450" s="16" t="s">
        <v>844</v>
      </c>
      <c r="LO450" s="16" t="s">
        <v>843</v>
      </c>
      <c r="LP450" s="16" t="s">
        <v>843</v>
      </c>
      <c r="LQ450" s="16" t="s">
        <v>843</v>
      </c>
      <c r="LR450" s="16" t="s">
        <v>843</v>
      </c>
      <c r="LS450" s="16" t="s">
        <v>843</v>
      </c>
      <c r="LT450" s="16" t="s">
        <v>843</v>
      </c>
      <c r="LU450" s="16" t="s">
        <v>843</v>
      </c>
      <c r="LV450" s="16" t="s">
        <v>843</v>
      </c>
      <c r="LW450" s="16" t="s">
        <v>843</v>
      </c>
      <c r="LX450" s="16" t="s">
        <v>843</v>
      </c>
      <c r="LY450" s="16" t="s">
        <v>843</v>
      </c>
      <c r="LZ450" s="16" t="s">
        <v>843</v>
      </c>
      <c r="MA450" s="16" t="s">
        <v>843</v>
      </c>
      <c r="MC450" s="16" t="s">
        <v>5694</v>
      </c>
      <c r="MD450" s="16" t="s">
        <v>844</v>
      </c>
      <c r="ME450" s="16" t="s">
        <v>843</v>
      </c>
      <c r="MF450" s="16" t="s">
        <v>843</v>
      </c>
      <c r="MG450" s="16" t="s">
        <v>843</v>
      </c>
      <c r="MH450" s="16" t="s">
        <v>843</v>
      </c>
      <c r="MI450" s="16" t="s">
        <v>843</v>
      </c>
      <c r="MJ450" s="16" t="s">
        <v>843</v>
      </c>
      <c r="MK450" s="16" t="s">
        <v>843</v>
      </c>
      <c r="ML450" s="16" t="s">
        <v>843</v>
      </c>
      <c r="MM450" s="16" t="s">
        <v>843</v>
      </c>
      <c r="MN450" s="16" t="s">
        <v>843</v>
      </c>
      <c r="MO450" s="16" t="s">
        <v>843</v>
      </c>
      <c r="MP450" s="16" t="s">
        <v>843</v>
      </c>
      <c r="MQ450" s="16" t="s">
        <v>843</v>
      </c>
      <c r="MR450" s="16" t="s">
        <v>843</v>
      </c>
      <c r="MS450" s="16" t="s">
        <v>843</v>
      </c>
      <c r="MT450" s="16" t="s">
        <v>843</v>
      </c>
      <c r="MU450" s="16" t="s">
        <v>843</v>
      </c>
      <c r="MV450" s="16" t="s">
        <v>843</v>
      </c>
      <c r="PC450" s="16" t="s">
        <v>865</v>
      </c>
      <c r="PD450" s="16" t="s">
        <v>865</v>
      </c>
      <c r="PY450" s="16" t="s">
        <v>865</v>
      </c>
      <c r="QP450" s="16" t="s">
        <v>865</v>
      </c>
      <c r="QR450" s="16" t="s">
        <v>867</v>
      </c>
      <c r="QT450" s="16" t="s">
        <v>867</v>
      </c>
      <c r="QV450" s="16" t="s">
        <v>865</v>
      </c>
      <c r="QX450" s="16" t="s">
        <v>865</v>
      </c>
      <c r="QY450" s="16" t="s">
        <v>867</v>
      </c>
      <c r="RD450" s="16" t="s">
        <v>865</v>
      </c>
      <c r="RF450" s="16" t="s">
        <v>865</v>
      </c>
      <c r="RH450" s="16" t="s">
        <v>4216</v>
      </c>
      <c r="RJ450" s="16" t="s">
        <v>865</v>
      </c>
      <c r="RN450" s="16" t="s">
        <v>867</v>
      </c>
      <c r="RP450" s="16" t="s">
        <v>867</v>
      </c>
      <c r="RR450" s="16" t="s">
        <v>867</v>
      </c>
      <c r="RT450" s="16" t="s">
        <v>867</v>
      </c>
      <c r="RV450" s="16" t="s">
        <v>867</v>
      </c>
      <c r="RX450" s="16" t="s">
        <v>7720</v>
      </c>
      <c r="RZ450" s="16" t="s">
        <v>867</v>
      </c>
      <c r="SQ450" s="16" t="s">
        <v>867</v>
      </c>
      <c r="SS450" s="16" t="s">
        <v>7293</v>
      </c>
      <c r="ST450" s="16" t="s">
        <v>7764</v>
      </c>
      <c r="TN450" s="16">
        <v>5000</v>
      </c>
      <c r="TO450" s="16">
        <v>0</v>
      </c>
      <c r="TP450" s="16">
        <v>0</v>
      </c>
      <c r="TQ450" s="16">
        <v>300</v>
      </c>
      <c r="TR450" s="16">
        <v>300</v>
      </c>
      <c r="TS450" s="16">
        <v>100</v>
      </c>
      <c r="TT450" s="16">
        <v>0</v>
      </c>
      <c r="TU450" s="16">
        <v>300</v>
      </c>
      <c r="TV450" s="16">
        <v>0</v>
      </c>
      <c r="TW450" s="16">
        <v>0</v>
      </c>
      <c r="TX450" s="16">
        <v>0</v>
      </c>
      <c r="TZ450" s="16" t="s">
        <v>7364</v>
      </c>
      <c r="UA450" s="16" t="s">
        <v>8691</v>
      </c>
      <c r="UB450" s="16">
        <v>0</v>
      </c>
      <c r="UC450" s="16" t="s">
        <v>843</v>
      </c>
      <c r="UD450" s="16" t="s">
        <v>843</v>
      </c>
      <c r="UE450" s="16" t="s">
        <v>844</v>
      </c>
      <c r="UF450" s="16" t="s">
        <v>844</v>
      </c>
      <c r="UG450" s="16" t="s">
        <v>843</v>
      </c>
      <c r="UH450" s="16" t="s">
        <v>843</v>
      </c>
      <c r="VK450" s="16" t="s">
        <v>6102</v>
      </c>
      <c r="VL450" s="16" t="s">
        <v>843</v>
      </c>
      <c r="VM450" s="16" t="s">
        <v>843</v>
      </c>
      <c r="VN450" s="16" t="s">
        <v>843</v>
      </c>
      <c r="VO450" s="16" t="s">
        <v>843</v>
      </c>
      <c r="VP450" s="16" t="s">
        <v>844</v>
      </c>
      <c r="VQ450" s="16" t="s">
        <v>843</v>
      </c>
      <c r="VR450" s="16" t="s">
        <v>843</v>
      </c>
      <c r="VS450" s="16" t="s">
        <v>843</v>
      </c>
      <c r="VT450" s="16" t="s">
        <v>843</v>
      </c>
      <c r="VV450" s="16">
        <v>5000</v>
      </c>
      <c r="VX450" s="16" t="s">
        <v>6028</v>
      </c>
      <c r="VY450" s="16" t="s">
        <v>844</v>
      </c>
      <c r="VZ450" s="16" t="s">
        <v>843</v>
      </c>
      <c r="WA450" s="16" t="s">
        <v>843</v>
      </c>
      <c r="WB450" s="16" t="s">
        <v>843</v>
      </c>
      <c r="WC450" s="16" t="s">
        <v>843</v>
      </c>
      <c r="WD450" s="16" t="s">
        <v>843</v>
      </c>
      <c r="WE450" s="16" t="s">
        <v>843</v>
      </c>
      <c r="WF450" s="16" t="s">
        <v>843</v>
      </c>
      <c r="WH450" s="16">
        <v>1625</v>
      </c>
      <c r="WO450" s="16" t="s">
        <v>6926</v>
      </c>
      <c r="YN450" s="16" t="s">
        <v>7040</v>
      </c>
      <c r="YP450" s="16" t="s">
        <v>7990</v>
      </c>
      <c r="YR450" s="16" t="s">
        <v>11025</v>
      </c>
      <c r="YS450" s="16" t="s">
        <v>11026</v>
      </c>
      <c r="YT450" s="16" t="s">
        <v>8694</v>
      </c>
      <c r="YU450" s="16" t="s">
        <v>11027</v>
      </c>
      <c r="YV450" s="16" t="s">
        <v>8696</v>
      </c>
      <c r="YW450" s="16" t="s">
        <v>844</v>
      </c>
      <c r="YX450" s="16" t="s">
        <v>8696</v>
      </c>
      <c r="YY450" s="16" t="s">
        <v>843</v>
      </c>
      <c r="YZ450" s="16" t="s">
        <v>843</v>
      </c>
      <c r="ZA450" s="16" t="s">
        <v>843</v>
      </c>
      <c r="ZB450" s="16">
        <v>6000</v>
      </c>
      <c r="ZC450" s="16" t="s">
        <v>10177</v>
      </c>
      <c r="ZD450" s="16" t="s">
        <v>843</v>
      </c>
      <c r="ZE450" s="16" t="s">
        <v>9018</v>
      </c>
      <c r="ZF450" s="16" t="s">
        <v>8723</v>
      </c>
      <c r="ZG450" s="16" t="s">
        <v>8723</v>
      </c>
      <c r="ZH450" s="16" t="s">
        <v>8701</v>
      </c>
      <c r="ZI450" s="16" t="s">
        <v>843</v>
      </c>
      <c r="ZJ450" s="16" t="s">
        <v>843</v>
      </c>
      <c r="ZK450" s="16" t="s">
        <v>843</v>
      </c>
      <c r="ZL450" s="16" t="s">
        <v>8723</v>
      </c>
      <c r="ZM450" s="16" t="s">
        <v>843</v>
      </c>
      <c r="ZN450" s="16" t="s">
        <v>8815</v>
      </c>
      <c r="ZO450" s="16" t="s">
        <v>487</v>
      </c>
      <c r="ZP450" s="16" t="s">
        <v>487</v>
      </c>
      <c r="ZQ450" s="16" t="s">
        <v>487</v>
      </c>
      <c r="ZR450" s="16" t="s">
        <v>486</v>
      </c>
      <c r="ZS450" s="16" t="s">
        <v>8704</v>
      </c>
      <c r="ZT450" s="16" t="s">
        <v>8705</v>
      </c>
      <c r="ZU450" s="16" t="s">
        <v>8706</v>
      </c>
      <c r="ZV450" s="16" t="s">
        <v>487</v>
      </c>
      <c r="ZW450" s="16" t="s">
        <v>843</v>
      </c>
      <c r="ZX450" s="16" t="s">
        <v>843</v>
      </c>
      <c r="ZY450" s="16" t="s">
        <v>844</v>
      </c>
      <c r="ZZ450" s="16" t="s">
        <v>843</v>
      </c>
      <c r="AAA450" s="16" t="s">
        <v>844</v>
      </c>
      <c r="AAB450" s="16" t="s">
        <v>843</v>
      </c>
      <c r="AAC450" s="16">
        <v>0</v>
      </c>
      <c r="AAD450" s="16" t="s">
        <v>844</v>
      </c>
      <c r="AAE450" s="16" t="s">
        <v>843</v>
      </c>
      <c r="AAF450" s="16" t="s">
        <v>843</v>
      </c>
      <c r="AAG450" s="16" t="s">
        <v>843</v>
      </c>
      <c r="AAH450" s="16" t="s">
        <v>843</v>
      </c>
      <c r="AAI450" s="16" t="s">
        <v>843</v>
      </c>
      <c r="AAJ450" s="16" t="s">
        <v>606</v>
      </c>
      <c r="AAK450" s="16" t="s">
        <v>639</v>
      </c>
      <c r="AAL450" s="16" t="s">
        <v>905</v>
      </c>
      <c r="AAM450" s="16" t="s">
        <v>663</v>
      </c>
      <c r="AAN450" s="16" t="s">
        <v>8707</v>
      </c>
      <c r="AAO450" s="16" t="s">
        <v>1019</v>
      </c>
      <c r="AAP450" s="16" t="s">
        <v>8708</v>
      </c>
      <c r="AAQ450" s="16" t="s">
        <v>8875</v>
      </c>
      <c r="AAS450" s="16">
        <v>3972.42</v>
      </c>
      <c r="AAT450" s="16" t="s">
        <v>782</v>
      </c>
      <c r="AAU450" s="16" t="s">
        <v>782</v>
      </c>
      <c r="AAW450" s="16" t="s">
        <v>782</v>
      </c>
      <c r="AAX450" s="16" t="s">
        <v>843</v>
      </c>
      <c r="AAY450" s="16" t="s">
        <v>8710</v>
      </c>
      <c r="AAZ450" s="16" t="s">
        <v>782</v>
      </c>
      <c r="ABA450" s="16" t="s">
        <v>783</v>
      </c>
      <c r="ABB450" s="16" t="s">
        <v>782</v>
      </c>
      <c r="ABC450" s="16" t="s">
        <v>783</v>
      </c>
      <c r="ABD450" s="16" t="s">
        <v>782</v>
      </c>
      <c r="ABE450" s="16" t="s">
        <v>783</v>
      </c>
      <c r="ABF450" s="16" t="s">
        <v>782</v>
      </c>
      <c r="ABG450" s="16" t="s">
        <v>782</v>
      </c>
      <c r="ABH450" s="16" t="s">
        <v>782</v>
      </c>
      <c r="ABI450" s="16" t="s">
        <v>782</v>
      </c>
      <c r="ABJ450" s="16" t="s">
        <v>783</v>
      </c>
      <c r="ABK450" s="16" t="s">
        <v>782</v>
      </c>
      <c r="ABL450" s="16" t="s">
        <v>8746</v>
      </c>
      <c r="ABM450" s="16" t="s">
        <v>843</v>
      </c>
      <c r="ABN450" s="16" t="s">
        <v>1034</v>
      </c>
      <c r="ABP450" s="16" t="s">
        <v>972</v>
      </c>
      <c r="ABQ450" s="16" t="s">
        <v>4297</v>
      </c>
      <c r="ABR450" s="16" t="s">
        <v>470</v>
      </c>
      <c r="ABS450" s="16" t="s">
        <v>457</v>
      </c>
      <c r="ABT450" s="16" t="s">
        <v>844</v>
      </c>
      <c r="ABU450" s="16" t="s">
        <v>844</v>
      </c>
      <c r="ABV450" s="16" t="s">
        <v>487</v>
      </c>
      <c r="ABW450" s="16" t="s">
        <v>486</v>
      </c>
      <c r="ABX450" s="16" t="s">
        <v>892</v>
      </c>
      <c r="ABY450" s="16" t="s">
        <v>486</v>
      </c>
      <c r="ABZ450" s="16" t="s">
        <v>486</v>
      </c>
      <c r="ACA450" s="16" t="s">
        <v>759</v>
      </c>
      <c r="ACB450" s="16" t="s">
        <v>770</v>
      </c>
      <c r="ACC450" s="16" t="s">
        <v>737</v>
      </c>
      <c r="ACD450" s="16" t="s">
        <v>486</v>
      </c>
      <c r="ACE450" s="16" t="s">
        <v>486</v>
      </c>
      <c r="ACG450" s="16" t="s">
        <v>1014</v>
      </c>
      <c r="ACH450" s="16" t="s">
        <v>1009</v>
      </c>
      <c r="ACI450" s="16" t="s">
        <v>462</v>
      </c>
      <c r="ACJ450" s="16">
        <v>1.1910000000000001</v>
      </c>
      <c r="ACK450" s="16" t="s">
        <v>478</v>
      </c>
      <c r="ACL450" s="16" t="s">
        <v>740</v>
      </c>
      <c r="ACM450" s="16" t="s">
        <v>1190</v>
      </c>
      <c r="ACN450" s="16" t="s">
        <v>1169</v>
      </c>
      <c r="ACO450" s="16" t="s">
        <v>1856</v>
      </c>
      <c r="ACP450" s="16">
        <v>1625</v>
      </c>
      <c r="ACQ450" s="16" t="s">
        <v>1201</v>
      </c>
      <c r="ACR450" s="16" t="s">
        <v>1644</v>
      </c>
      <c r="ACS450" s="16" t="s">
        <v>680</v>
      </c>
      <c r="ACT450" s="16" t="s">
        <v>1522</v>
      </c>
      <c r="ACU450" s="16" t="s">
        <v>833</v>
      </c>
      <c r="ACV450" s="16" t="s">
        <v>8711</v>
      </c>
      <c r="ACW450" s="16" t="s">
        <v>878</v>
      </c>
      <c r="ACX450" s="16" t="s">
        <v>1915</v>
      </c>
      <c r="ACY450" s="16" t="s">
        <v>1947</v>
      </c>
      <c r="ACZ450" s="16">
        <v>1</v>
      </c>
      <c r="ADA450" s="16">
        <v>1</v>
      </c>
      <c r="ADB450" s="16">
        <v>1</v>
      </c>
      <c r="ADC450" s="16">
        <v>0</v>
      </c>
      <c r="ADD450" s="16">
        <v>1</v>
      </c>
      <c r="ADE450" s="16" t="s">
        <v>8891</v>
      </c>
      <c r="ADF450" s="16">
        <v>0</v>
      </c>
      <c r="ADG450" s="16" t="s">
        <v>486</v>
      </c>
      <c r="ADH450" s="16">
        <v>1</v>
      </c>
      <c r="ADI450" s="16" t="s">
        <v>486</v>
      </c>
      <c r="ADJ450" s="16" t="s">
        <v>1744</v>
      </c>
      <c r="ADK450" s="16" t="s">
        <v>13194</v>
      </c>
      <c r="ADL450" s="16" t="s">
        <v>13194</v>
      </c>
      <c r="ADM450" s="16" t="s">
        <v>13195</v>
      </c>
      <c r="ADN450" s="16" t="s">
        <v>13196</v>
      </c>
      <c r="ADO450" s="16" t="s">
        <v>13197</v>
      </c>
      <c r="ADP450" s="16" t="s">
        <v>13196</v>
      </c>
      <c r="ADQ450" s="16" t="s">
        <v>13194</v>
      </c>
      <c r="ADR450" s="16" t="s">
        <v>13194</v>
      </c>
      <c r="ADS450" s="16" t="s">
        <v>13194</v>
      </c>
      <c r="ADU450" s="16" t="s">
        <v>1758</v>
      </c>
      <c r="ADW450" s="16" t="s">
        <v>13199</v>
      </c>
      <c r="ADY450" s="16" t="s">
        <v>1062</v>
      </c>
      <c r="ADZ450" s="16">
        <v>6000</v>
      </c>
      <c r="AEC450" s="16" t="s">
        <v>1058</v>
      </c>
      <c r="AED450" s="16">
        <v>3972.42</v>
      </c>
      <c r="AEE450" s="16" t="s">
        <v>952</v>
      </c>
      <c r="AEF450" s="16">
        <v>6625</v>
      </c>
      <c r="AEI450" s="16">
        <v>5000</v>
      </c>
      <c r="AEL450" s="16">
        <v>300</v>
      </c>
      <c r="AEN450" s="16">
        <v>300</v>
      </c>
      <c r="AEO450" s="16">
        <v>100</v>
      </c>
      <c r="AEP450" s="16">
        <v>300</v>
      </c>
    </row>
    <row r="451" spans="1:823" x14ac:dyDescent="0.25">
      <c r="A451" s="30">
        <v>45839</v>
      </c>
      <c r="B451" s="16" t="s">
        <v>11028</v>
      </c>
      <c r="C451" s="16" t="s">
        <v>867</v>
      </c>
      <c r="D451" s="16" t="s">
        <v>867</v>
      </c>
      <c r="E451" s="16">
        <v>36</v>
      </c>
      <c r="F451" s="16" t="s">
        <v>8153</v>
      </c>
      <c r="G451" s="16" t="s">
        <v>4113</v>
      </c>
      <c r="I451" s="16" t="s">
        <v>4174</v>
      </c>
      <c r="Z451" s="16" t="s">
        <v>992</v>
      </c>
      <c r="AA451" s="16" t="s">
        <v>474</v>
      </c>
      <c r="AB451" s="16">
        <v>1</v>
      </c>
      <c r="AC451" s="16" t="s">
        <v>843</v>
      </c>
      <c r="AD451" s="16" t="s">
        <v>843</v>
      </c>
      <c r="AE451" s="16" t="s">
        <v>843</v>
      </c>
      <c r="AF451" s="16" t="s">
        <v>843</v>
      </c>
      <c r="AG451" s="16" t="s">
        <v>844</v>
      </c>
      <c r="AH451" s="16" t="s">
        <v>843</v>
      </c>
      <c r="AI451" s="16" t="s">
        <v>844</v>
      </c>
      <c r="AJ451" s="16" t="s">
        <v>843</v>
      </c>
      <c r="AK451" s="16" t="s">
        <v>843</v>
      </c>
      <c r="AM451" s="16" t="s">
        <v>737</v>
      </c>
      <c r="AN451" s="16" t="s">
        <v>759</v>
      </c>
      <c r="AP451" s="16" t="s">
        <v>768</v>
      </c>
      <c r="AR451" s="16" t="s">
        <v>6910</v>
      </c>
      <c r="BB451" s="16">
        <v>2</v>
      </c>
      <c r="BC451" s="16" t="s">
        <v>7878</v>
      </c>
      <c r="BE451" s="16" t="s">
        <v>5098</v>
      </c>
      <c r="BV451" s="16" t="s">
        <v>4433</v>
      </c>
      <c r="BW451" s="16" t="s">
        <v>844</v>
      </c>
      <c r="BX451" s="16" t="s">
        <v>843</v>
      </c>
      <c r="BY451" s="16" t="s">
        <v>843</v>
      </c>
      <c r="BZ451" s="16" t="s">
        <v>843</v>
      </c>
      <c r="CA451" s="16" t="s">
        <v>843</v>
      </c>
      <c r="CB451" s="16" t="s">
        <v>843</v>
      </c>
      <c r="CC451" s="16" t="s">
        <v>843</v>
      </c>
      <c r="CD451" s="16" t="s">
        <v>843</v>
      </c>
      <c r="CE451" s="16" t="s">
        <v>843</v>
      </c>
      <c r="CF451" s="16" t="s">
        <v>843</v>
      </c>
      <c r="CG451" s="16" t="s">
        <v>843</v>
      </c>
      <c r="CH451" s="16" t="s">
        <v>843</v>
      </c>
      <c r="CI451" s="16" t="s">
        <v>843</v>
      </c>
      <c r="CJ451" s="16" t="s">
        <v>843</v>
      </c>
      <c r="CK451" s="16" t="s">
        <v>843</v>
      </c>
      <c r="CP451" s="16" t="s">
        <v>865</v>
      </c>
      <c r="DX451" s="16" t="s">
        <v>7842</v>
      </c>
      <c r="DY451" s="16" t="s">
        <v>867</v>
      </c>
      <c r="GC451" s="16" t="s">
        <v>5330</v>
      </c>
      <c r="GF451" s="16" t="s">
        <v>867</v>
      </c>
      <c r="GG451" s="16" t="s">
        <v>867</v>
      </c>
      <c r="GV451" s="16" t="s">
        <v>5443</v>
      </c>
      <c r="GW451" s="16" t="s">
        <v>843</v>
      </c>
      <c r="GX451" s="16" t="s">
        <v>844</v>
      </c>
      <c r="GY451" s="16" t="s">
        <v>843</v>
      </c>
      <c r="GZ451" s="16" t="s">
        <v>843</v>
      </c>
      <c r="HA451" s="16" t="s">
        <v>843</v>
      </c>
      <c r="HB451" s="16" t="s">
        <v>843</v>
      </c>
      <c r="HC451" s="16" t="s">
        <v>843</v>
      </c>
      <c r="HD451" s="16" t="s">
        <v>843</v>
      </c>
      <c r="HE451" s="16" t="s">
        <v>843</v>
      </c>
      <c r="HF451" s="16" t="s">
        <v>843</v>
      </c>
      <c r="HH451" s="16" t="s">
        <v>5456</v>
      </c>
      <c r="HK451" s="16" t="s">
        <v>865</v>
      </c>
      <c r="HM451" s="16" t="s">
        <v>865</v>
      </c>
      <c r="HZ451" s="16" t="s">
        <v>7944</v>
      </c>
      <c r="KE451" s="16" t="s">
        <v>5582</v>
      </c>
      <c r="KG451" s="16" t="s">
        <v>7015</v>
      </c>
      <c r="KH451" s="16" t="s">
        <v>7033</v>
      </c>
      <c r="KI451" s="16" t="s">
        <v>865</v>
      </c>
      <c r="LG451" s="16" t="s">
        <v>867</v>
      </c>
      <c r="LH451" s="16" t="s">
        <v>867</v>
      </c>
      <c r="LI451" s="16" t="s">
        <v>867</v>
      </c>
      <c r="LJ451" s="16" t="s">
        <v>867</v>
      </c>
      <c r="LK451" s="16" t="s">
        <v>867</v>
      </c>
      <c r="LL451" s="16" t="s">
        <v>9733</v>
      </c>
      <c r="LM451" s="16" t="s">
        <v>844</v>
      </c>
      <c r="LN451" s="16" t="s">
        <v>843</v>
      </c>
      <c r="LO451" s="16" t="s">
        <v>844</v>
      </c>
      <c r="LP451" s="16" t="s">
        <v>843</v>
      </c>
      <c r="LQ451" s="16" t="s">
        <v>843</v>
      </c>
      <c r="LR451" s="16" t="s">
        <v>843</v>
      </c>
      <c r="LS451" s="16" t="s">
        <v>843</v>
      </c>
      <c r="LT451" s="16" t="s">
        <v>843</v>
      </c>
      <c r="LU451" s="16" t="s">
        <v>843</v>
      </c>
      <c r="LV451" s="16" t="s">
        <v>843</v>
      </c>
      <c r="LW451" s="16" t="s">
        <v>843</v>
      </c>
      <c r="LX451" s="16" t="s">
        <v>843</v>
      </c>
      <c r="LY451" s="16" t="s">
        <v>843</v>
      </c>
      <c r="LZ451" s="16" t="s">
        <v>843</v>
      </c>
      <c r="MA451" s="16" t="s">
        <v>843</v>
      </c>
      <c r="MX451" s="16" t="s">
        <v>5694</v>
      </c>
      <c r="MY451" s="16" t="s">
        <v>844</v>
      </c>
      <c r="MZ451" s="16" t="s">
        <v>843</v>
      </c>
      <c r="NA451" s="16" t="s">
        <v>843</v>
      </c>
      <c r="NB451" s="16" t="s">
        <v>843</v>
      </c>
      <c r="NC451" s="16" t="s">
        <v>843</v>
      </c>
      <c r="ND451" s="16" t="s">
        <v>843</v>
      </c>
      <c r="NE451" s="16" t="s">
        <v>843</v>
      </c>
      <c r="NF451" s="16" t="s">
        <v>843</v>
      </c>
      <c r="NG451" s="16" t="s">
        <v>843</v>
      </c>
      <c r="NH451" s="16" t="s">
        <v>843</v>
      </c>
      <c r="NI451" s="16" t="s">
        <v>843</v>
      </c>
      <c r="NJ451" s="16" t="s">
        <v>843</v>
      </c>
      <c r="NK451" s="16" t="s">
        <v>843</v>
      </c>
      <c r="NL451" s="16" t="s">
        <v>843</v>
      </c>
      <c r="NM451" s="16" t="s">
        <v>843</v>
      </c>
      <c r="NN451" s="16" t="s">
        <v>843</v>
      </c>
      <c r="NO451" s="16" t="s">
        <v>843</v>
      </c>
      <c r="NP451" s="16" t="s">
        <v>843</v>
      </c>
      <c r="NQ451" s="16" t="s">
        <v>843</v>
      </c>
      <c r="PC451" s="16" t="s">
        <v>865</v>
      </c>
      <c r="PD451" s="16" t="s">
        <v>865</v>
      </c>
      <c r="PY451" s="16" t="s">
        <v>865</v>
      </c>
      <c r="QP451" s="16" t="s">
        <v>865</v>
      </c>
      <c r="QR451" s="16" t="s">
        <v>867</v>
      </c>
      <c r="QT451" s="16" t="s">
        <v>867</v>
      </c>
      <c r="QV451" s="16" t="s">
        <v>865</v>
      </c>
      <c r="QX451" s="16" t="s">
        <v>865</v>
      </c>
      <c r="RD451" s="16" t="s">
        <v>865</v>
      </c>
      <c r="RF451" s="16" t="s">
        <v>865</v>
      </c>
      <c r="RH451" s="16" t="s">
        <v>865</v>
      </c>
      <c r="RJ451" s="16" t="s">
        <v>865</v>
      </c>
      <c r="RN451" s="16" t="s">
        <v>7724</v>
      </c>
      <c r="RP451" s="16" t="s">
        <v>867</v>
      </c>
      <c r="RR451" s="16" t="s">
        <v>867</v>
      </c>
      <c r="RT451" s="16" t="s">
        <v>867</v>
      </c>
      <c r="RV451" s="16" t="s">
        <v>867</v>
      </c>
      <c r="RX451" s="16" t="s">
        <v>867</v>
      </c>
      <c r="RZ451" s="16" t="s">
        <v>867</v>
      </c>
      <c r="SQ451" s="16" t="s">
        <v>865</v>
      </c>
      <c r="SS451" s="16" t="s">
        <v>7299</v>
      </c>
      <c r="ST451" s="16" t="s">
        <v>7761</v>
      </c>
      <c r="TN451" s="16">
        <v>2000</v>
      </c>
      <c r="TO451" s="16">
        <v>4000</v>
      </c>
      <c r="TP451" s="16">
        <v>1000</v>
      </c>
      <c r="TS451" s="16">
        <v>200</v>
      </c>
      <c r="TU451" s="16">
        <v>1000</v>
      </c>
      <c r="TZ451" s="16" t="s">
        <v>7367</v>
      </c>
      <c r="UA451" s="16" t="s">
        <v>5941</v>
      </c>
      <c r="UB451" s="16">
        <v>0</v>
      </c>
      <c r="UC451" s="16" t="s">
        <v>844</v>
      </c>
      <c r="UD451" s="16" t="s">
        <v>843</v>
      </c>
      <c r="UE451" s="16" t="s">
        <v>843</v>
      </c>
      <c r="UF451" s="16" t="s">
        <v>843</v>
      </c>
      <c r="UG451" s="16" t="s">
        <v>843</v>
      </c>
      <c r="UH451" s="16" t="s">
        <v>843</v>
      </c>
      <c r="UL451" s="16">
        <v>9000</v>
      </c>
      <c r="WO451" s="16" t="s">
        <v>6923</v>
      </c>
      <c r="YN451" s="16" t="s">
        <v>7040</v>
      </c>
      <c r="YP451" s="16" t="s">
        <v>7990</v>
      </c>
      <c r="YR451" s="16" t="s">
        <v>11029</v>
      </c>
      <c r="YS451" s="16" t="s">
        <v>11030</v>
      </c>
      <c r="YT451" s="16" t="s">
        <v>8694</v>
      </c>
      <c r="YU451" s="16" t="s">
        <v>11031</v>
      </c>
      <c r="YV451" s="16" t="s">
        <v>8696</v>
      </c>
      <c r="YW451" s="16" t="s">
        <v>844</v>
      </c>
      <c r="YX451" s="16" t="s">
        <v>8696</v>
      </c>
      <c r="ZE451" s="16" t="s">
        <v>843</v>
      </c>
      <c r="ZO451" s="16" t="s">
        <v>487</v>
      </c>
      <c r="ZP451" s="16" t="s">
        <v>487</v>
      </c>
      <c r="ZQ451" s="16" t="s">
        <v>486</v>
      </c>
      <c r="ZR451" s="16" t="s">
        <v>486</v>
      </c>
      <c r="ZS451" s="16" t="s">
        <v>8704</v>
      </c>
      <c r="ZT451" s="16" t="s">
        <v>8705</v>
      </c>
      <c r="ZU451" s="16" t="s">
        <v>8706</v>
      </c>
      <c r="ZV451" s="16" t="s">
        <v>487</v>
      </c>
      <c r="ZW451" s="16" t="s">
        <v>843</v>
      </c>
      <c r="ZX451" s="16" t="s">
        <v>844</v>
      </c>
      <c r="ZY451" s="16" t="s">
        <v>843</v>
      </c>
      <c r="ZZ451" s="16" t="s">
        <v>844</v>
      </c>
      <c r="AAA451" s="16" t="s">
        <v>843</v>
      </c>
      <c r="AAB451" s="16" t="s">
        <v>843</v>
      </c>
      <c r="AAC451" s="16">
        <v>1</v>
      </c>
      <c r="AAD451" s="16" t="s">
        <v>843</v>
      </c>
      <c r="AAE451" s="16" t="s">
        <v>844</v>
      </c>
      <c r="AAF451" s="16" t="s">
        <v>843</v>
      </c>
      <c r="AAG451" s="16" t="s">
        <v>843</v>
      </c>
      <c r="AAH451" s="16" t="s">
        <v>843</v>
      </c>
      <c r="AAI451" s="16" t="s">
        <v>843</v>
      </c>
      <c r="AAJ451" s="16" t="s">
        <v>600</v>
      </c>
      <c r="AAK451" s="16" t="s">
        <v>645</v>
      </c>
      <c r="AAL451" s="16" t="s">
        <v>905</v>
      </c>
      <c r="AAM451" s="16" t="s">
        <v>663</v>
      </c>
      <c r="AAN451" s="16" t="s">
        <v>8707</v>
      </c>
      <c r="AAO451" s="16" t="s">
        <v>1018</v>
      </c>
      <c r="AAP451" s="16" t="s">
        <v>8708</v>
      </c>
      <c r="AAS451" s="16">
        <v>9000</v>
      </c>
      <c r="AAT451" s="16" t="s">
        <v>782</v>
      </c>
      <c r="AAU451" s="16" t="s">
        <v>782</v>
      </c>
      <c r="AAV451" s="16" t="s">
        <v>782</v>
      </c>
      <c r="AAW451" s="16" t="s">
        <v>782</v>
      </c>
      <c r="AAX451" s="16" t="s">
        <v>843</v>
      </c>
      <c r="AAY451" s="16" t="s">
        <v>8710</v>
      </c>
      <c r="AAZ451" s="16" t="s">
        <v>782</v>
      </c>
      <c r="ABA451" s="16" t="s">
        <v>783</v>
      </c>
      <c r="ABB451" s="16" t="s">
        <v>782</v>
      </c>
      <c r="ABC451" s="16" t="s">
        <v>783</v>
      </c>
      <c r="ABD451" s="16" t="s">
        <v>782</v>
      </c>
      <c r="ABE451" s="16" t="s">
        <v>783</v>
      </c>
      <c r="ABF451" s="16" t="s">
        <v>782</v>
      </c>
      <c r="ABG451" s="16" t="s">
        <v>782</v>
      </c>
      <c r="ABH451" s="16" t="s">
        <v>782</v>
      </c>
      <c r="ABI451" s="16" t="s">
        <v>782</v>
      </c>
      <c r="ABJ451" s="16" t="s">
        <v>782</v>
      </c>
      <c r="ABK451" s="16" t="s">
        <v>782</v>
      </c>
      <c r="ABL451" s="16" t="s">
        <v>8732</v>
      </c>
      <c r="ABM451" s="16" t="s">
        <v>843</v>
      </c>
      <c r="ABN451" s="16" t="s">
        <v>1034</v>
      </c>
      <c r="ABO451" s="16" t="s">
        <v>486</v>
      </c>
      <c r="ABP451" s="16" t="s">
        <v>972</v>
      </c>
      <c r="ABQ451" s="16" t="s">
        <v>4321</v>
      </c>
      <c r="ABR451" s="16" t="s">
        <v>474</v>
      </c>
      <c r="ABS451" s="16" t="s">
        <v>451</v>
      </c>
      <c r="ABT451" s="16" t="s">
        <v>844</v>
      </c>
      <c r="ABU451" s="16" t="s">
        <v>844</v>
      </c>
      <c r="ABV451" s="16" t="s">
        <v>486</v>
      </c>
      <c r="ABW451" s="16" t="s">
        <v>487</v>
      </c>
      <c r="ABX451" s="16" t="s">
        <v>893</v>
      </c>
      <c r="ABY451" s="16" t="s">
        <v>486</v>
      </c>
      <c r="ABZ451" s="16" t="s">
        <v>486</v>
      </c>
      <c r="ACA451" s="16" t="s">
        <v>759</v>
      </c>
      <c r="ACB451" s="16" t="s">
        <v>768</v>
      </c>
      <c r="ACC451" s="16" t="s">
        <v>737</v>
      </c>
      <c r="ACD451" s="16" t="s">
        <v>487</v>
      </c>
      <c r="ACE451" s="16" t="s">
        <v>486</v>
      </c>
      <c r="ACG451" s="16" t="s">
        <v>1014</v>
      </c>
      <c r="ACH451" s="16" t="s">
        <v>1009</v>
      </c>
      <c r="ACI451" s="16" t="s">
        <v>462</v>
      </c>
      <c r="ACJ451" s="16">
        <v>1.1910000000000001</v>
      </c>
      <c r="ACK451" s="16" t="s">
        <v>478</v>
      </c>
      <c r="ACL451" s="16" t="s">
        <v>738</v>
      </c>
      <c r="ACM451" s="16" t="s">
        <v>1192</v>
      </c>
      <c r="ACN451" s="16" t="s">
        <v>1169</v>
      </c>
      <c r="ACO451" s="16" t="s">
        <v>1856</v>
      </c>
      <c r="ACQ451" s="16" t="s">
        <v>1201</v>
      </c>
      <c r="ACR451" s="16" t="s">
        <v>1645</v>
      </c>
      <c r="ACS451" s="16" t="s">
        <v>686</v>
      </c>
      <c r="ACT451" s="16" t="s">
        <v>1522</v>
      </c>
      <c r="ACU451" s="16" t="s">
        <v>831</v>
      </c>
      <c r="ACV451" s="16" t="s">
        <v>8756</v>
      </c>
      <c r="ACW451" s="16" t="s">
        <v>451</v>
      </c>
      <c r="ACX451" s="16" t="s">
        <v>1914</v>
      </c>
      <c r="ACY451" s="16" t="s">
        <v>1947</v>
      </c>
      <c r="ACZ451" s="16">
        <v>1</v>
      </c>
      <c r="ADA451" s="16">
        <v>1</v>
      </c>
      <c r="ADB451" s="16">
        <v>1</v>
      </c>
      <c r="ADC451" s="16">
        <v>1</v>
      </c>
      <c r="ADD451" s="16">
        <v>1</v>
      </c>
      <c r="ADE451" s="16" t="s">
        <v>8712</v>
      </c>
      <c r="ADF451" s="16">
        <v>0</v>
      </c>
      <c r="ADG451" s="16" t="s">
        <v>486</v>
      </c>
      <c r="ADH451" s="16">
        <v>1</v>
      </c>
      <c r="ADI451" s="16" t="s">
        <v>486</v>
      </c>
      <c r="ADJ451" s="16" t="s">
        <v>1743</v>
      </c>
      <c r="ADK451" s="16" t="s">
        <v>1750</v>
      </c>
      <c r="ADL451" s="16" t="s">
        <v>1764</v>
      </c>
      <c r="ADO451" s="16" t="s">
        <v>13197</v>
      </c>
      <c r="ADP451" s="16" t="s">
        <v>1751</v>
      </c>
      <c r="AEB451" s="16">
        <v>8200</v>
      </c>
      <c r="AEC451" s="16" t="s">
        <v>1063</v>
      </c>
      <c r="AED451" s="16">
        <v>9000</v>
      </c>
      <c r="AEE451" s="16" t="s">
        <v>952</v>
      </c>
      <c r="AEI451" s="16">
        <v>2000</v>
      </c>
      <c r="AEJ451" s="16">
        <v>4000</v>
      </c>
      <c r="AEK451" s="16">
        <v>1000</v>
      </c>
      <c r="AEO451" s="16">
        <v>200</v>
      </c>
      <c r="AEP451" s="16">
        <v>1000</v>
      </c>
    </row>
    <row r="452" spans="1:823" x14ac:dyDescent="0.25">
      <c r="A452" s="30">
        <v>45839</v>
      </c>
      <c r="B452" s="16" t="s">
        <v>11032</v>
      </c>
      <c r="C452" s="16" t="s">
        <v>867</v>
      </c>
      <c r="D452" s="16" t="s">
        <v>867</v>
      </c>
      <c r="E452" s="16">
        <v>59</v>
      </c>
      <c r="F452" s="16" t="s">
        <v>8153</v>
      </c>
      <c r="G452" s="16" t="s">
        <v>4113</v>
      </c>
      <c r="I452" s="16" t="s">
        <v>4174</v>
      </c>
      <c r="Z452" s="16" t="s">
        <v>983</v>
      </c>
      <c r="AA452" s="16" t="s">
        <v>470</v>
      </c>
      <c r="AB452" s="16">
        <v>2</v>
      </c>
      <c r="AC452" s="16" t="s">
        <v>843</v>
      </c>
      <c r="AD452" s="16" t="s">
        <v>843</v>
      </c>
      <c r="AE452" s="16" t="s">
        <v>843</v>
      </c>
      <c r="AF452" s="16" t="s">
        <v>844</v>
      </c>
      <c r="AG452" s="16" t="s">
        <v>844</v>
      </c>
      <c r="AH452" s="16" t="s">
        <v>844</v>
      </c>
      <c r="AI452" s="16" t="s">
        <v>844</v>
      </c>
      <c r="AJ452" s="16" t="s">
        <v>843</v>
      </c>
      <c r="AK452" s="16" t="s">
        <v>843</v>
      </c>
      <c r="AM452" s="16" t="s">
        <v>737</v>
      </c>
      <c r="AN452" s="16" t="s">
        <v>759</v>
      </c>
      <c r="AP452" s="16" t="s">
        <v>775</v>
      </c>
      <c r="AR452" s="16" t="s">
        <v>6907</v>
      </c>
      <c r="BB452" s="16">
        <v>3</v>
      </c>
      <c r="BC452" s="16" t="s">
        <v>7875</v>
      </c>
      <c r="BE452" s="16" t="s">
        <v>5098</v>
      </c>
      <c r="BV452" s="16" t="s">
        <v>11033</v>
      </c>
      <c r="BW452" s="16" t="s">
        <v>843</v>
      </c>
      <c r="BX452" s="16" t="s">
        <v>844</v>
      </c>
      <c r="BY452" s="16" t="s">
        <v>843</v>
      </c>
      <c r="BZ452" s="16" t="s">
        <v>844</v>
      </c>
      <c r="CA452" s="16" t="s">
        <v>843</v>
      </c>
      <c r="CB452" s="16" t="s">
        <v>843</v>
      </c>
      <c r="CC452" s="16" t="s">
        <v>843</v>
      </c>
      <c r="CD452" s="16" t="s">
        <v>843</v>
      </c>
      <c r="CE452" s="16" t="s">
        <v>843</v>
      </c>
      <c r="CF452" s="16" t="s">
        <v>843</v>
      </c>
      <c r="CG452" s="16" t="s">
        <v>843</v>
      </c>
      <c r="CH452" s="16" t="s">
        <v>843</v>
      </c>
      <c r="CI452" s="16" t="s">
        <v>843</v>
      </c>
      <c r="CJ452" s="16" t="s">
        <v>843</v>
      </c>
      <c r="CK452" s="16" t="s">
        <v>843</v>
      </c>
      <c r="CP452" s="16" t="s">
        <v>865</v>
      </c>
      <c r="DX452" s="16" t="s">
        <v>7842</v>
      </c>
      <c r="DY452" s="16" t="s">
        <v>867</v>
      </c>
      <c r="GC452" s="16" t="s">
        <v>5350</v>
      </c>
      <c r="GF452" s="16" t="s">
        <v>865</v>
      </c>
      <c r="GG452" s="16" t="s">
        <v>867</v>
      </c>
      <c r="GV452" s="16" t="s">
        <v>10518</v>
      </c>
      <c r="GW452" s="16" t="s">
        <v>843</v>
      </c>
      <c r="GX452" s="16" t="s">
        <v>844</v>
      </c>
      <c r="GY452" s="16" t="s">
        <v>843</v>
      </c>
      <c r="GZ452" s="16" t="s">
        <v>843</v>
      </c>
      <c r="HA452" s="16" t="s">
        <v>843</v>
      </c>
      <c r="HB452" s="16" t="s">
        <v>843</v>
      </c>
      <c r="HC452" s="16" t="s">
        <v>844</v>
      </c>
      <c r="HD452" s="16" t="s">
        <v>843</v>
      </c>
      <c r="HE452" s="16" t="s">
        <v>843</v>
      </c>
      <c r="HF452" s="16" t="s">
        <v>843</v>
      </c>
      <c r="HH452" s="16" t="s">
        <v>5456</v>
      </c>
      <c r="HK452" s="16" t="s">
        <v>867</v>
      </c>
      <c r="HL452" s="16" t="s">
        <v>7664</v>
      </c>
      <c r="HM452" s="16" t="s">
        <v>865</v>
      </c>
      <c r="HZ452" s="16" t="s">
        <v>7944</v>
      </c>
      <c r="KE452" s="16" t="s">
        <v>5585</v>
      </c>
      <c r="KG452" s="16" t="s">
        <v>7015</v>
      </c>
      <c r="KH452" s="16" t="s">
        <v>7033</v>
      </c>
      <c r="KI452" s="16" t="s">
        <v>865</v>
      </c>
      <c r="LG452" s="16" t="s">
        <v>867</v>
      </c>
      <c r="LH452" s="16" t="s">
        <v>865</v>
      </c>
      <c r="LI452" s="16" t="s">
        <v>867</v>
      </c>
      <c r="LJ452" s="16" t="s">
        <v>867</v>
      </c>
      <c r="LK452" s="16" t="s">
        <v>865</v>
      </c>
      <c r="LL452" s="16" t="s">
        <v>864</v>
      </c>
      <c r="LM452" s="16" t="s">
        <v>843</v>
      </c>
      <c r="LN452" s="16" t="s">
        <v>843</v>
      </c>
      <c r="LO452" s="16" t="s">
        <v>843</v>
      </c>
      <c r="LP452" s="16" t="s">
        <v>843</v>
      </c>
      <c r="LQ452" s="16" t="s">
        <v>843</v>
      </c>
      <c r="LR452" s="16" t="s">
        <v>843</v>
      </c>
      <c r="LS452" s="16" t="s">
        <v>843</v>
      </c>
      <c r="LT452" s="16" t="s">
        <v>843</v>
      </c>
      <c r="LU452" s="16" t="s">
        <v>843</v>
      </c>
      <c r="LV452" s="16" t="s">
        <v>843</v>
      </c>
      <c r="LW452" s="16" t="s">
        <v>843</v>
      </c>
      <c r="LX452" s="16" t="s">
        <v>843</v>
      </c>
      <c r="LY452" s="16" t="s">
        <v>843</v>
      </c>
      <c r="LZ452" s="16" t="s">
        <v>844</v>
      </c>
      <c r="MA452" s="16" t="s">
        <v>843</v>
      </c>
      <c r="MC452" s="16" t="s">
        <v>5694</v>
      </c>
      <c r="MD452" s="16" t="s">
        <v>844</v>
      </c>
      <c r="ME452" s="16" t="s">
        <v>843</v>
      </c>
      <c r="MF452" s="16" t="s">
        <v>843</v>
      </c>
      <c r="MG452" s="16" t="s">
        <v>843</v>
      </c>
      <c r="MH452" s="16" t="s">
        <v>843</v>
      </c>
      <c r="MI452" s="16" t="s">
        <v>843</v>
      </c>
      <c r="MJ452" s="16" t="s">
        <v>843</v>
      </c>
      <c r="MK452" s="16" t="s">
        <v>843</v>
      </c>
      <c r="ML452" s="16" t="s">
        <v>843</v>
      </c>
      <c r="MM452" s="16" t="s">
        <v>843</v>
      </c>
      <c r="MN452" s="16" t="s">
        <v>843</v>
      </c>
      <c r="MO452" s="16" t="s">
        <v>843</v>
      </c>
      <c r="MP452" s="16" t="s">
        <v>843</v>
      </c>
      <c r="MQ452" s="16" t="s">
        <v>843</v>
      </c>
      <c r="MR452" s="16" t="s">
        <v>843</v>
      </c>
      <c r="MS452" s="16" t="s">
        <v>843</v>
      </c>
      <c r="MT452" s="16" t="s">
        <v>843</v>
      </c>
      <c r="MU452" s="16" t="s">
        <v>843</v>
      </c>
      <c r="MV452" s="16" t="s">
        <v>843</v>
      </c>
      <c r="MX452" s="16" t="s">
        <v>5694</v>
      </c>
      <c r="MY452" s="16" t="s">
        <v>844</v>
      </c>
      <c r="MZ452" s="16" t="s">
        <v>843</v>
      </c>
      <c r="NA452" s="16" t="s">
        <v>843</v>
      </c>
      <c r="NB452" s="16" t="s">
        <v>843</v>
      </c>
      <c r="NC452" s="16" t="s">
        <v>843</v>
      </c>
      <c r="ND452" s="16" t="s">
        <v>843</v>
      </c>
      <c r="NE452" s="16" t="s">
        <v>843</v>
      </c>
      <c r="NF452" s="16" t="s">
        <v>843</v>
      </c>
      <c r="NG452" s="16" t="s">
        <v>843</v>
      </c>
      <c r="NH452" s="16" t="s">
        <v>843</v>
      </c>
      <c r="NI452" s="16" t="s">
        <v>843</v>
      </c>
      <c r="NJ452" s="16" t="s">
        <v>843</v>
      </c>
      <c r="NK452" s="16" t="s">
        <v>843</v>
      </c>
      <c r="NL452" s="16" t="s">
        <v>843</v>
      </c>
      <c r="NM452" s="16" t="s">
        <v>843</v>
      </c>
      <c r="NN452" s="16" t="s">
        <v>843</v>
      </c>
      <c r="NO452" s="16" t="s">
        <v>843</v>
      </c>
      <c r="NP452" s="16" t="s">
        <v>843</v>
      </c>
      <c r="NQ452" s="16" t="s">
        <v>843</v>
      </c>
      <c r="PC452" s="16" t="s">
        <v>867</v>
      </c>
      <c r="PE452" s="16" t="s">
        <v>865</v>
      </c>
      <c r="PY452" s="16" t="s">
        <v>865</v>
      </c>
      <c r="QP452" s="16" t="s">
        <v>865</v>
      </c>
      <c r="QR452" s="16" t="s">
        <v>867</v>
      </c>
      <c r="QT452" s="16" t="s">
        <v>867</v>
      </c>
      <c r="QV452" s="16" t="s">
        <v>867</v>
      </c>
      <c r="QX452" s="16" t="s">
        <v>867</v>
      </c>
      <c r="QY452" s="16" t="s">
        <v>867</v>
      </c>
      <c r="RD452" s="16" t="s">
        <v>4216</v>
      </c>
      <c r="RF452" s="16" t="s">
        <v>865</v>
      </c>
      <c r="RH452" s="16" t="s">
        <v>865</v>
      </c>
      <c r="RJ452" s="16" t="s">
        <v>865</v>
      </c>
      <c r="RN452" s="16" t="s">
        <v>867</v>
      </c>
      <c r="RP452" s="16" t="s">
        <v>867</v>
      </c>
      <c r="RR452" s="16" t="s">
        <v>867</v>
      </c>
      <c r="RT452" s="16" t="s">
        <v>867</v>
      </c>
      <c r="RV452" s="16" t="s">
        <v>867</v>
      </c>
      <c r="RX452" s="16" t="s">
        <v>867</v>
      </c>
      <c r="RZ452" s="16" t="s">
        <v>867</v>
      </c>
      <c r="SQ452" s="16" t="s">
        <v>867</v>
      </c>
      <c r="SS452" s="16" t="s">
        <v>7299</v>
      </c>
      <c r="ST452" s="16" t="s">
        <v>7764</v>
      </c>
      <c r="TN452" s="16">
        <v>3000</v>
      </c>
      <c r="TO452" s="16">
        <v>0</v>
      </c>
      <c r="TP452" s="16">
        <v>1100</v>
      </c>
      <c r="TQ452" s="16">
        <v>2000</v>
      </c>
      <c r="TR452" s="16">
        <v>1000</v>
      </c>
      <c r="TS452" s="16">
        <v>500</v>
      </c>
      <c r="TV452" s="16">
        <v>6000</v>
      </c>
      <c r="TW452" s="16">
        <v>0</v>
      </c>
      <c r="TX452" s="16">
        <v>0</v>
      </c>
      <c r="TZ452" s="16" t="s">
        <v>7367</v>
      </c>
      <c r="UA452" s="16" t="s">
        <v>8950</v>
      </c>
      <c r="UB452" s="16">
        <v>0</v>
      </c>
      <c r="UC452" s="16" t="s">
        <v>844</v>
      </c>
      <c r="UD452" s="16" t="s">
        <v>843</v>
      </c>
      <c r="UE452" s="16" t="s">
        <v>843</v>
      </c>
      <c r="UF452" s="16" t="s">
        <v>844</v>
      </c>
      <c r="UG452" s="16" t="s">
        <v>843</v>
      </c>
      <c r="UH452" s="16" t="s">
        <v>843</v>
      </c>
      <c r="VX452" s="16" t="s">
        <v>6040</v>
      </c>
      <c r="VY452" s="16" t="s">
        <v>843</v>
      </c>
      <c r="VZ452" s="16" t="s">
        <v>843</v>
      </c>
      <c r="WA452" s="16" t="s">
        <v>843</v>
      </c>
      <c r="WB452" s="16" t="s">
        <v>843</v>
      </c>
      <c r="WC452" s="16" t="s">
        <v>844</v>
      </c>
      <c r="WD452" s="16" t="s">
        <v>843</v>
      </c>
      <c r="WE452" s="16" t="s">
        <v>843</v>
      </c>
      <c r="WF452" s="16" t="s">
        <v>843</v>
      </c>
      <c r="WO452" s="16" t="s">
        <v>6917</v>
      </c>
      <c r="XD452" s="16" t="s">
        <v>9918</v>
      </c>
      <c r="XE452" s="16" t="s">
        <v>843</v>
      </c>
      <c r="XF452" s="16" t="s">
        <v>843</v>
      </c>
      <c r="XG452" s="16" t="s">
        <v>844</v>
      </c>
      <c r="XH452" s="16" t="s">
        <v>843</v>
      </c>
      <c r="XI452" s="16" t="s">
        <v>843</v>
      </c>
      <c r="XJ452" s="16" t="s">
        <v>843</v>
      </c>
      <c r="XK452" s="16" t="s">
        <v>843</v>
      </c>
      <c r="XL452" s="16" t="s">
        <v>843</v>
      </c>
      <c r="XM452" s="16" t="s">
        <v>844</v>
      </c>
      <c r="XN452" s="16" t="s">
        <v>843</v>
      </c>
      <c r="XO452" s="16" t="s">
        <v>843</v>
      </c>
      <c r="XP452" s="16" t="s">
        <v>843</v>
      </c>
      <c r="XQ452" s="16" t="s">
        <v>843</v>
      </c>
      <c r="YF452" s="16" t="s">
        <v>865</v>
      </c>
      <c r="YN452" s="16" t="s">
        <v>7040</v>
      </c>
      <c r="YP452" s="16" t="s">
        <v>7987</v>
      </c>
      <c r="YR452" s="16" t="s">
        <v>11034</v>
      </c>
      <c r="YS452" s="16" t="s">
        <v>11035</v>
      </c>
      <c r="YT452" s="16" t="s">
        <v>8694</v>
      </c>
      <c r="YU452" s="16" t="s">
        <v>11036</v>
      </c>
      <c r="YV452" s="16" t="s">
        <v>8696</v>
      </c>
      <c r="YW452" s="16" t="s">
        <v>844</v>
      </c>
      <c r="YX452" s="16" t="s">
        <v>8696</v>
      </c>
      <c r="YY452" s="16" t="s">
        <v>8787</v>
      </c>
      <c r="YZ452" s="16" t="s">
        <v>843</v>
      </c>
      <c r="ZA452" s="16" t="s">
        <v>843</v>
      </c>
      <c r="ZB452" s="16">
        <v>8600</v>
      </c>
      <c r="ZC452" s="16" t="s">
        <v>8926</v>
      </c>
      <c r="ZD452" s="16" t="s">
        <v>843</v>
      </c>
      <c r="ZE452" s="16" t="s">
        <v>11037</v>
      </c>
      <c r="ZF452" s="16" t="s">
        <v>8926</v>
      </c>
      <c r="ZG452" s="16" t="s">
        <v>8724</v>
      </c>
      <c r="ZH452" s="16" t="s">
        <v>8739</v>
      </c>
      <c r="ZI452" s="16" t="s">
        <v>8779</v>
      </c>
      <c r="ZJ452" s="16" t="s">
        <v>843</v>
      </c>
      <c r="ZK452" s="16" t="s">
        <v>843</v>
      </c>
      <c r="ZN452" s="16" t="s">
        <v>8725</v>
      </c>
      <c r="ZO452" s="16" t="s">
        <v>487</v>
      </c>
      <c r="ZP452" s="16" t="s">
        <v>487</v>
      </c>
      <c r="ZQ452" s="16" t="s">
        <v>487</v>
      </c>
      <c r="ZR452" s="16" t="s">
        <v>486</v>
      </c>
      <c r="ZS452" s="16" t="s">
        <v>8874</v>
      </c>
      <c r="ZT452" s="16" t="s">
        <v>8705</v>
      </c>
      <c r="ZU452" s="16" t="s">
        <v>9092</v>
      </c>
      <c r="ZV452" s="16" t="s">
        <v>486</v>
      </c>
      <c r="ZW452" s="16" t="s">
        <v>843</v>
      </c>
      <c r="ZX452" s="16" t="s">
        <v>1056</v>
      </c>
      <c r="ZY452" s="16" t="s">
        <v>844</v>
      </c>
      <c r="ZZ452" s="16" t="s">
        <v>844</v>
      </c>
      <c r="AAA452" s="16" t="s">
        <v>843</v>
      </c>
      <c r="AAB452" s="16" t="s">
        <v>843</v>
      </c>
      <c r="AAC452" s="16">
        <v>2</v>
      </c>
      <c r="AAD452" s="16" t="s">
        <v>844</v>
      </c>
      <c r="AAE452" s="16" t="s">
        <v>844</v>
      </c>
      <c r="AAF452" s="16" t="s">
        <v>843</v>
      </c>
      <c r="AAG452" s="16" t="s">
        <v>843</v>
      </c>
      <c r="AAH452" s="16" t="s">
        <v>843</v>
      </c>
      <c r="AAI452" s="16" t="s">
        <v>843</v>
      </c>
      <c r="AAJ452" s="16" t="s">
        <v>600</v>
      </c>
      <c r="AAK452" s="16" t="s">
        <v>655</v>
      </c>
      <c r="AAL452" s="16" t="s">
        <v>905</v>
      </c>
      <c r="AAM452" s="16" t="s">
        <v>663</v>
      </c>
      <c r="AAN452" s="16" t="s">
        <v>8707</v>
      </c>
      <c r="AAO452" s="16" t="s">
        <v>1019</v>
      </c>
      <c r="AAP452" s="16" t="s">
        <v>8708</v>
      </c>
      <c r="AAU452" s="16" t="s">
        <v>782</v>
      </c>
      <c r="AAV452" s="16" t="s">
        <v>782</v>
      </c>
      <c r="AAW452" s="16" t="s">
        <v>782</v>
      </c>
      <c r="AAX452" s="16" t="s">
        <v>843</v>
      </c>
      <c r="AAY452" s="16" t="s">
        <v>8710</v>
      </c>
      <c r="AAZ452" s="16" t="s">
        <v>782</v>
      </c>
      <c r="ABA452" s="16" t="s">
        <v>782</v>
      </c>
      <c r="ABB452" s="16" t="s">
        <v>782</v>
      </c>
      <c r="ABC452" s="16" t="s">
        <v>783</v>
      </c>
      <c r="ABD452" s="16" t="s">
        <v>782</v>
      </c>
      <c r="ABE452" s="16" t="s">
        <v>782</v>
      </c>
      <c r="ABF452" s="16" t="s">
        <v>782</v>
      </c>
      <c r="ABG452" s="16" t="s">
        <v>782</v>
      </c>
      <c r="ABH452" s="16" t="s">
        <v>782</v>
      </c>
      <c r="ABI452" s="16" t="s">
        <v>782</v>
      </c>
      <c r="ABJ452" s="16" t="s">
        <v>782</v>
      </c>
      <c r="ABK452" s="16" t="s">
        <v>782</v>
      </c>
      <c r="ABL452" s="16" t="s">
        <v>844</v>
      </c>
      <c r="ABM452" s="16" t="s">
        <v>843</v>
      </c>
      <c r="ABN452" s="16" t="s">
        <v>1034</v>
      </c>
      <c r="ABP452" s="16" t="s">
        <v>972</v>
      </c>
      <c r="ABQ452" s="16" t="s">
        <v>4288</v>
      </c>
      <c r="ABR452" s="16" t="s">
        <v>470</v>
      </c>
      <c r="ABS452" s="16" t="s">
        <v>451</v>
      </c>
      <c r="ABT452" s="16" t="s">
        <v>1056</v>
      </c>
      <c r="ABU452" s="16" t="s">
        <v>1056</v>
      </c>
      <c r="ABV452" s="16" t="s">
        <v>487</v>
      </c>
      <c r="ABW452" s="16" t="s">
        <v>487</v>
      </c>
      <c r="ABX452" s="16" t="s">
        <v>894</v>
      </c>
      <c r="ABY452" s="16" t="s">
        <v>486</v>
      </c>
      <c r="ABZ452" s="16" t="s">
        <v>487</v>
      </c>
      <c r="ACA452" s="16" t="s">
        <v>759</v>
      </c>
      <c r="ACB452" s="16" t="s">
        <v>775</v>
      </c>
      <c r="ACC452" s="16" t="s">
        <v>737</v>
      </c>
      <c r="ACD452" s="16" t="s">
        <v>486</v>
      </c>
      <c r="ACE452" s="16" t="s">
        <v>486</v>
      </c>
      <c r="ACG452" s="16" t="s">
        <v>1014</v>
      </c>
      <c r="ACH452" s="16" t="s">
        <v>1009</v>
      </c>
      <c r="ACI452" s="16" t="s">
        <v>462</v>
      </c>
      <c r="ACJ452" s="16">
        <v>1.1910000000000001</v>
      </c>
      <c r="ACK452" s="16" t="s">
        <v>478</v>
      </c>
      <c r="ACL452" s="16" t="s">
        <v>738</v>
      </c>
      <c r="ACM452" s="16" t="s">
        <v>1189</v>
      </c>
      <c r="ACN452" s="16" t="s">
        <v>1169</v>
      </c>
      <c r="ACO452" s="16" t="s">
        <v>1856</v>
      </c>
      <c r="ACQ452" s="16" t="s">
        <v>1202</v>
      </c>
      <c r="ACR452" s="16" t="s">
        <v>1645</v>
      </c>
      <c r="ACS452" s="16" t="s">
        <v>676</v>
      </c>
      <c r="ACT452" s="16" t="s">
        <v>1521</v>
      </c>
      <c r="ACU452" s="16" t="s">
        <v>831</v>
      </c>
      <c r="ACV452" s="16" t="s">
        <v>8756</v>
      </c>
      <c r="ACW452" s="16" t="s">
        <v>451</v>
      </c>
      <c r="ACX452" s="16" t="s">
        <v>1916</v>
      </c>
      <c r="ACY452" s="16" t="s">
        <v>1947</v>
      </c>
      <c r="ACZ452" s="16">
        <v>1</v>
      </c>
      <c r="ADA452" s="16">
        <v>0</v>
      </c>
      <c r="ADB452" s="16">
        <v>1</v>
      </c>
      <c r="ADC452" s="16">
        <v>1</v>
      </c>
      <c r="ADD452" s="16">
        <v>0</v>
      </c>
      <c r="ADE452" s="16" t="s">
        <v>8827</v>
      </c>
      <c r="ADF452" s="16">
        <v>0</v>
      </c>
      <c r="ADG452" s="16" t="s">
        <v>487</v>
      </c>
      <c r="ADH452" s="16">
        <v>1</v>
      </c>
      <c r="ADI452" s="16" t="s">
        <v>486</v>
      </c>
      <c r="ADJ452" s="16" t="s">
        <v>1743</v>
      </c>
      <c r="ADK452" s="16" t="s">
        <v>13194</v>
      </c>
      <c r="ADL452" s="16" t="s">
        <v>1761</v>
      </c>
      <c r="ADM452" s="16" t="s">
        <v>1756</v>
      </c>
      <c r="ADN452" s="16" t="s">
        <v>1764</v>
      </c>
      <c r="ADO452" s="16" t="s">
        <v>1766</v>
      </c>
      <c r="ADQ452" s="16" t="s">
        <v>1750</v>
      </c>
      <c r="ADR452" s="16" t="s">
        <v>13194</v>
      </c>
      <c r="ADS452" s="16" t="s">
        <v>13194</v>
      </c>
      <c r="ADY452" s="16" t="s">
        <v>1063</v>
      </c>
      <c r="AEA452" s="16">
        <v>8600</v>
      </c>
      <c r="AEE452" s="16" t="s">
        <v>952</v>
      </c>
      <c r="AEI452" s="16">
        <v>1500</v>
      </c>
      <c r="AEK452" s="16">
        <v>550</v>
      </c>
      <c r="AEL452" s="16">
        <v>1000</v>
      </c>
      <c r="AEM452" s="16">
        <v>3000</v>
      </c>
      <c r="AEN452" s="16">
        <v>500</v>
      </c>
      <c r="AEO452" s="16">
        <v>250</v>
      </c>
    </row>
    <row r="453" spans="1:823" x14ac:dyDescent="0.25">
      <c r="A453" s="30">
        <v>45839</v>
      </c>
      <c r="B453" s="16" t="s">
        <v>11038</v>
      </c>
      <c r="C453" s="16" t="s">
        <v>867</v>
      </c>
      <c r="D453" s="16" t="s">
        <v>867</v>
      </c>
      <c r="E453" s="16">
        <v>42</v>
      </c>
      <c r="F453" s="16" t="s">
        <v>8153</v>
      </c>
      <c r="G453" s="16" t="s">
        <v>4113</v>
      </c>
      <c r="I453" s="16" t="s">
        <v>4174</v>
      </c>
      <c r="Z453" s="16" t="s">
        <v>993</v>
      </c>
      <c r="AA453" s="16" t="s">
        <v>470</v>
      </c>
      <c r="AB453" s="16">
        <v>3</v>
      </c>
      <c r="AC453" s="16" t="s">
        <v>1056</v>
      </c>
      <c r="AD453" s="16" t="s">
        <v>844</v>
      </c>
      <c r="AE453" s="16" t="s">
        <v>843</v>
      </c>
      <c r="AF453" s="16" t="s">
        <v>844</v>
      </c>
      <c r="AG453" s="16" t="s">
        <v>844</v>
      </c>
      <c r="AH453" s="16" t="s">
        <v>1056</v>
      </c>
      <c r="AI453" s="16" t="s">
        <v>844</v>
      </c>
      <c r="AJ453" s="16" t="s">
        <v>843</v>
      </c>
      <c r="AK453" s="16" t="s">
        <v>844</v>
      </c>
      <c r="AM453" s="16" t="s">
        <v>737</v>
      </c>
      <c r="AN453" s="16" t="s">
        <v>759</v>
      </c>
      <c r="AP453" s="16" t="s">
        <v>774</v>
      </c>
      <c r="AR453" s="16" t="s">
        <v>6907</v>
      </c>
      <c r="BB453" s="16">
        <v>3</v>
      </c>
      <c r="BC453" s="16" t="s">
        <v>7878</v>
      </c>
      <c r="BE453" s="16" t="s">
        <v>5098</v>
      </c>
      <c r="BV453" s="16" t="s">
        <v>4433</v>
      </c>
      <c r="BW453" s="16" t="s">
        <v>844</v>
      </c>
      <c r="BX453" s="16" t="s">
        <v>843</v>
      </c>
      <c r="BY453" s="16" t="s">
        <v>843</v>
      </c>
      <c r="BZ453" s="16" t="s">
        <v>843</v>
      </c>
      <c r="CA453" s="16" t="s">
        <v>843</v>
      </c>
      <c r="CB453" s="16" t="s">
        <v>843</v>
      </c>
      <c r="CC453" s="16" t="s">
        <v>843</v>
      </c>
      <c r="CD453" s="16" t="s">
        <v>843</v>
      </c>
      <c r="CE453" s="16" t="s">
        <v>843</v>
      </c>
      <c r="CF453" s="16" t="s">
        <v>843</v>
      </c>
      <c r="CG453" s="16" t="s">
        <v>843</v>
      </c>
      <c r="CH453" s="16" t="s">
        <v>843</v>
      </c>
      <c r="CI453" s="16" t="s">
        <v>843</v>
      </c>
      <c r="CJ453" s="16" t="s">
        <v>843</v>
      </c>
      <c r="CK453" s="16" t="s">
        <v>843</v>
      </c>
      <c r="CP453" s="16" t="s">
        <v>865</v>
      </c>
      <c r="DX453" s="16" t="s">
        <v>7842</v>
      </c>
      <c r="DY453" s="16" t="s">
        <v>867</v>
      </c>
      <c r="GC453" s="16" t="s">
        <v>5354</v>
      </c>
      <c r="GF453" s="16" t="s">
        <v>867</v>
      </c>
      <c r="GG453" s="16" t="s">
        <v>867</v>
      </c>
      <c r="GV453" s="16" t="s">
        <v>5443</v>
      </c>
      <c r="GW453" s="16" t="s">
        <v>843</v>
      </c>
      <c r="GX453" s="16" t="s">
        <v>844</v>
      </c>
      <c r="GY453" s="16" t="s">
        <v>843</v>
      </c>
      <c r="GZ453" s="16" t="s">
        <v>843</v>
      </c>
      <c r="HA453" s="16" t="s">
        <v>843</v>
      </c>
      <c r="HB453" s="16" t="s">
        <v>843</v>
      </c>
      <c r="HC453" s="16" t="s">
        <v>843</v>
      </c>
      <c r="HD453" s="16" t="s">
        <v>843</v>
      </c>
      <c r="HE453" s="16" t="s">
        <v>843</v>
      </c>
      <c r="HF453" s="16" t="s">
        <v>843</v>
      </c>
      <c r="HH453" s="16" t="s">
        <v>5474</v>
      </c>
      <c r="HK453" s="16" t="s">
        <v>865</v>
      </c>
      <c r="HM453" s="16" t="s">
        <v>865</v>
      </c>
      <c r="HZ453" s="16" t="s">
        <v>7944</v>
      </c>
      <c r="KE453" s="16" t="s">
        <v>5585</v>
      </c>
      <c r="KG453" s="16" t="s">
        <v>7018</v>
      </c>
      <c r="KH453" s="16" t="s">
        <v>7033</v>
      </c>
      <c r="KI453" s="16" t="s">
        <v>865</v>
      </c>
      <c r="LG453" s="16" t="s">
        <v>867</v>
      </c>
      <c r="LH453" s="16" t="s">
        <v>867</v>
      </c>
      <c r="LI453" s="16" t="s">
        <v>867</v>
      </c>
      <c r="LJ453" s="16" t="s">
        <v>865</v>
      </c>
      <c r="LK453" s="16" t="s">
        <v>867</v>
      </c>
      <c r="LL453" s="16" t="s">
        <v>10614</v>
      </c>
      <c r="LM453" s="16" t="s">
        <v>843</v>
      </c>
      <c r="LN453" s="16" t="s">
        <v>844</v>
      </c>
      <c r="LO453" s="16" t="s">
        <v>844</v>
      </c>
      <c r="LP453" s="16" t="s">
        <v>844</v>
      </c>
      <c r="LQ453" s="16" t="s">
        <v>843</v>
      </c>
      <c r="LR453" s="16" t="s">
        <v>843</v>
      </c>
      <c r="LS453" s="16" t="s">
        <v>843</v>
      </c>
      <c r="LT453" s="16" t="s">
        <v>843</v>
      </c>
      <c r="LU453" s="16" t="s">
        <v>843</v>
      </c>
      <c r="LV453" s="16" t="s">
        <v>843</v>
      </c>
      <c r="LW453" s="16" t="s">
        <v>843</v>
      </c>
      <c r="LX453" s="16" t="s">
        <v>843</v>
      </c>
      <c r="LY453" s="16" t="s">
        <v>843</v>
      </c>
      <c r="LZ453" s="16" t="s">
        <v>843</v>
      </c>
      <c r="MA453" s="16" t="s">
        <v>843</v>
      </c>
      <c r="MC453" s="16" t="s">
        <v>5694</v>
      </c>
      <c r="MD453" s="16" t="s">
        <v>844</v>
      </c>
      <c r="ME453" s="16" t="s">
        <v>843</v>
      </c>
      <c r="MF453" s="16" t="s">
        <v>843</v>
      </c>
      <c r="MG453" s="16" t="s">
        <v>843</v>
      </c>
      <c r="MH453" s="16" t="s">
        <v>843</v>
      </c>
      <c r="MI453" s="16" t="s">
        <v>843</v>
      </c>
      <c r="MJ453" s="16" t="s">
        <v>843</v>
      </c>
      <c r="MK453" s="16" t="s">
        <v>843</v>
      </c>
      <c r="ML453" s="16" t="s">
        <v>843</v>
      </c>
      <c r="MM453" s="16" t="s">
        <v>843</v>
      </c>
      <c r="MN453" s="16" t="s">
        <v>843</v>
      </c>
      <c r="MO453" s="16" t="s">
        <v>843</v>
      </c>
      <c r="MP453" s="16" t="s">
        <v>843</v>
      </c>
      <c r="MQ453" s="16" t="s">
        <v>843</v>
      </c>
      <c r="MR453" s="16" t="s">
        <v>843</v>
      </c>
      <c r="MS453" s="16" t="s">
        <v>843</v>
      </c>
      <c r="MT453" s="16" t="s">
        <v>843</v>
      </c>
      <c r="MU453" s="16" t="s">
        <v>843</v>
      </c>
      <c r="MV453" s="16" t="s">
        <v>843</v>
      </c>
      <c r="MX453" s="16" t="s">
        <v>5694</v>
      </c>
      <c r="MY453" s="16" t="s">
        <v>844</v>
      </c>
      <c r="MZ453" s="16" t="s">
        <v>843</v>
      </c>
      <c r="NA453" s="16" t="s">
        <v>843</v>
      </c>
      <c r="NB453" s="16" t="s">
        <v>843</v>
      </c>
      <c r="NC453" s="16" t="s">
        <v>843</v>
      </c>
      <c r="ND453" s="16" t="s">
        <v>843</v>
      </c>
      <c r="NE453" s="16" t="s">
        <v>843</v>
      </c>
      <c r="NF453" s="16" t="s">
        <v>843</v>
      </c>
      <c r="NG453" s="16" t="s">
        <v>843</v>
      </c>
      <c r="NH453" s="16" t="s">
        <v>843</v>
      </c>
      <c r="NI453" s="16" t="s">
        <v>843</v>
      </c>
      <c r="NJ453" s="16" t="s">
        <v>843</v>
      </c>
      <c r="NK453" s="16" t="s">
        <v>843</v>
      </c>
      <c r="NL453" s="16" t="s">
        <v>843</v>
      </c>
      <c r="NM453" s="16" t="s">
        <v>843</v>
      </c>
      <c r="NN453" s="16" t="s">
        <v>843</v>
      </c>
      <c r="NO453" s="16" t="s">
        <v>843</v>
      </c>
      <c r="NP453" s="16" t="s">
        <v>843</v>
      </c>
      <c r="NQ453" s="16" t="s">
        <v>843</v>
      </c>
      <c r="OK453" s="16" t="s">
        <v>5765</v>
      </c>
      <c r="OL453" s="16" t="s">
        <v>843</v>
      </c>
      <c r="OM453" s="16" t="s">
        <v>843</v>
      </c>
      <c r="ON453" s="16" t="s">
        <v>843</v>
      </c>
      <c r="OO453" s="16" t="s">
        <v>843</v>
      </c>
      <c r="OP453" s="16" t="s">
        <v>843</v>
      </c>
      <c r="OQ453" s="16" t="s">
        <v>843</v>
      </c>
      <c r="OR453" s="16" t="s">
        <v>843</v>
      </c>
      <c r="OS453" s="16" t="s">
        <v>843</v>
      </c>
      <c r="OT453" s="16" t="s">
        <v>843</v>
      </c>
      <c r="OU453" s="16" t="s">
        <v>843</v>
      </c>
      <c r="OV453" s="16" t="s">
        <v>844</v>
      </c>
      <c r="OW453" s="16" t="s">
        <v>843</v>
      </c>
      <c r="OX453" s="16" t="s">
        <v>843</v>
      </c>
      <c r="OY453" s="16" t="s">
        <v>843</v>
      </c>
      <c r="OZ453" s="16" t="s">
        <v>843</v>
      </c>
      <c r="PA453" s="16" t="s">
        <v>843</v>
      </c>
      <c r="PC453" s="16" t="s">
        <v>865</v>
      </c>
      <c r="PD453" s="16" t="s">
        <v>865</v>
      </c>
      <c r="PY453" s="16" t="s">
        <v>867</v>
      </c>
      <c r="PZ453" s="16">
        <v>1</v>
      </c>
      <c r="QP453" s="16" t="s">
        <v>867</v>
      </c>
      <c r="QR453" s="16" t="s">
        <v>867</v>
      </c>
      <c r="QT453" s="16" t="s">
        <v>867</v>
      </c>
      <c r="QV453" s="16" t="s">
        <v>867</v>
      </c>
      <c r="QX453" s="16" t="s">
        <v>867</v>
      </c>
      <c r="QY453" s="16" t="s">
        <v>867</v>
      </c>
      <c r="RD453" s="16" t="s">
        <v>4216</v>
      </c>
      <c r="RF453" s="16" t="s">
        <v>865</v>
      </c>
      <c r="RH453" s="16" t="s">
        <v>865</v>
      </c>
      <c r="RJ453" s="16" t="s">
        <v>865</v>
      </c>
      <c r="RN453" s="16" t="s">
        <v>867</v>
      </c>
      <c r="RP453" s="16" t="s">
        <v>867</v>
      </c>
      <c r="RR453" s="16" t="s">
        <v>867</v>
      </c>
      <c r="RT453" s="16" t="s">
        <v>867</v>
      </c>
      <c r="RV453" s="16" t="s">
        <v>867</v>
      </c>
      <c r="RX453" s="16" t="s">
        <v>867</v>
      </c>
      <c r="RZ453" s="16" t="s">
        <v>867</v>
      </c>
      <c r="SQ453" s="16" t="s">
        <v>867</v>
      </c>
      <c r="SS453" s="16" t="s">
        <v>7293</v>
      </c>
      <c r="ST453" s="16" t="s">
        <v>7761</v>
      </c>
      <c r="TN453" s="16">
        <v>10000</v>
      </c>
      <c r="TO453" s="16">
        <v>0</v>
      </c>
      <c r="TP453" s="16">
        <v>2300</v>
      </c>
      <c r="TQ453" s="16">
        <v>300</v>
      </c>
      <c r="TR453" s="16">
        <v>500</v>
      </c>
      <c r="TS453" s="16">
        <v>500</v>
      </c>
      <c r="TT453" s="16">
        <v>0</v>
      </c>
      <c r="TU453" s="16">
        <v>1000</v>
      </c>
      <c r="TV453" s="16">
        <v>2000</v>
      </c>
      <c r="TW453" s="16">
        <v>0</v>
      </c>
      <c r="TX453" s="16">
        <v>12000</v>
      </c>
      <c r="TZ453" s="16" t="s">
        <v>7367</v>
      </c>
      <c r="UA453" s="16" t="s">
        <v>5941</v>
      </c>
      <c r="UB453" s="16">
        <v>0</v>
      </c>
      <c r="UC453" s="16" t="s">
        <v>844</v>
      </c>
      <c r="UD453" s="16" t="s">
        <v>843</v>
      </c>
      <c r="UE453" s="16" t="s">
        <v>843</v>
      </c>
      <c r="UF453" s="16" t="s">
        <v>843</v>
      </c>
      <c r="UG453" s="16" t="s">
        <v>843</v>
      </c>
      <c r="UH453" s="16" t="s">
        <v>843</v>
      </c>
      <c r="UL453" s="16">
        <v>25000</v>
      </c>
      <c r="WO453" s="16" t="s">
        <v>6920</v>
      </c>
      <c r="XD453" s="16" t="s">
        <v>6975</v>
      </c>
      <c r="XE453" s="16" t="s">
        <v>843</v>
      </c>
      <c r="XF453" s="16" t="s">
        <v>843</v>
      </c>
      <c r="XG453" s="16" t="s">
        <v>844</v>
      </c>
      <c r="XH453" s="16" t="s">
        <v>843</v>
      </c>
      <c r="XI453" s="16" t="s">
        <v>843</v>
      </c>
      <c r="XJ453" s="16" t="s">
        <v>843</v>
      </c>
      <c r="XK453" s="16" t="s">
        <v>843</v>
      </c>
      <c r="XL453" s="16" t="s">
        <v>843</v>
      </c>
      <c r="XM453" s="16" t="s">
        <v>843</v>
      </c>
      <c r="XN453" s="16" t="s">
        <v>843</v>
      </c>
      <c r="XO453" s="16" t="s">
        <v>843</v>
      </c>
      <c r="XP453" s="16" t="s">
        <v>843</v>
      </c>
      <c r="XQ453" s="16" t="s">
        <v>843</v>
      </c>
      <c r="YF453" s="16" t="s">
        <v>865</v>
      </c>
      <c r="YN453" s="16" t="s">
        <v>7040</v>
      </c>
      <c r="YP453" s="16" t="s">
        <v>7987</v>
      </c>
      <c r="YR453" s="16" t="s">
        <v>11039</v>
      </c>
      <c r="YS453" s="16" t="s">
        <v>11040</v>
      </c>
      <c r="YT453" s="16" t="s">
        <v>8694</v>
      </c>
      <c r="YU453" s="16" t="s">
        <v>11041</v>
      </c>
      <c r="YV453" s="16" t="s">
        <v>8696</v>
      </c>
      <c r="YW453" s="16" t="s">
        <v>844</v>
      </c>
      <c r="YX453" s="16" t="s">
        <v>8696</v>
      </c>
      <c r="YY453" s="16" t="s">
        <v>8862</v>
      </c>
      <c r="YZ453" s="16" t="s">
        <v>843</v>
      </c>
      <c r="ZA453" s="16" t="s">
        <v>8787</v>
      </c>
      <c r="ZB453" s="16">
        <v>15933.33</v>
      </c>
      <c r="ZC453" s="16" t="s">
        <v>9637</v>
      </c>
      <c r="ZD453" s="16" t="s">
        <v>843</v>
      </c>
      <c r="ZE453" s="16" t="s">
        <v>9364</v>
      </c>
      <c r="ZF453" s="16" t="s">
        <v>8699</v>
      </c>
      <c r="ZG453" s="16" t="s">
        <v>8752</v>
      </c>
      <c r="ZH453" s="16" t="s">
        <v>8752</v>
      </c>
      <c r="ZI453" s="16" t="s">
        <v>8702</v>
      </c>
      <c r="ZJ453" s="16" t="s">
        <v>8739</v>
      </c>
      <c r="ZK453" s="16" t="s">
        <v>843</v>
      </c>
      <c r="ZL453" s="16" t="s">
        <v>8739</v>
      </c>
      <c r="ZM453" s="16" t="s">
        <v>843</v>
      </c>
      <c r="ZN453" s="16" t="s">
        <v>8755</v>
      </c>
      <c r="ZO453" s="16" t="s">
        <v>487</v>
      </c>
      <c r="ZP453" s="16" t="s">
        <v>487</v>
      </c>
      <c r="ZQ453" s="16" t="s">
        <v>487</v>
      </c>
      <c r="ZR453" s="16" t="s">
        <v>486</v>
      </c>
      <c r="ZS453" s="16" t="s">
        <v>844</v>
      </c>
      <c r="ZT453" s="16" t="s">
        <v>8705</v>
      </c>
      <c r="ZU453" s="16" t="s">
        <v>8706</v>
      </c>
      <c r="ZV453" s="16" t="s">
        <v>487</v>
      </c>
      <c r="ZW453" s="16" t="s">
        <v>844</v>
      </c>
      <c r="ZX453" s="16" t="s">
        <v>1056</v>
      </c>
      <c r="ZY453" s="16" t="s">
        <v>1056</v>
      </c>
      <c r="ZZ453" s="16" t="s">
        <v>844</v>
      </c>
      <c r="AAA453" s="16" t="s">
        <v>843</v>
      </c>
      <c r="AAB453" s="16" t="s">
        <v>843</v>
      </c>
      <c r="AAC453" s="16">
        <v>2</v>
      </c>
      <c r="AAD453" s="16" t="s">
        <v>844</v>
      </c>
      <c r="AAE453" s="16" t="s">
        <v>844</v>
      </c>
      <c r="AAF453" s="16" t="s">
        <v>843</v>
      </c>
      <c r="AAG453" s="16" t="s">
        <v>844</v>
      </c>
      <c r="AAH453" s="16" t="s">
        <v>843</v>
      </c>
      <c r="AAI453" s="16" t="s">
        <v>843</v>
      </c>
      <c r="AAJ453" s="16" t="s">
        <v>624</v>
      </c>
      <c r="AAK453" s="16" t="s">
        <v>649</v>
      </c>
      <c r="AAL453" s="16" t="s">
        <v>904</v>
      </c>
      <c r="AAM453" s="16" t="s">
        <v>663</v>
      </c>
      <c r="AAN453" s="16" t="s">
        <v>8707</v>
      </c>
      <c r="AAO453" s="16" t="s">
        <v>1019</v>
      </c>
      <c r="AAP453" s="16" t="s">
        <v>8708</v>
      </c>
      <c r="AAS453" s="16">
        <v>25000</v>
      </c>
      <c r="AAU453" s="16" t="s">
        <v>782</v>
      </c>
      <c r="AAV453" s="16" t="s">
        <v>782</v>
      </c>
      <c r="AAW453" s="16" t="s">
        <v>782</v>
      </c>
      <c r="AAX453" s="16" t="s">
        <v>843</v>
      </c>
      <c r="AAY453" s="16" t="s">
        <v>8710</v>
      </c>
      <c r="AAZ453" s="16" t="s">
        <v>782</v>
      </c>
      <c r="ABA453" s="16" t="s">
        <v>782</v>
      </c>
      <c r="ABB453" s="16" t="s">
        <v>782</v>
      </c>
      <c r="ABC453" s="16" t="s">
        <v>782</v>
      </c>
      <c r="ABD453" s="16" t="s">
        <v>782</v>
      </c>
      <c r="ABE453" s="16" t="s">
        <v>782</v>
      </c>
      <c r="ABF453" s="16" t="s">
        <v>782</v>
      </c>
      <c r="ABG453" s="16" t="s">
        <v>782</v>
      </c>
      <c r="ABH453" s="16" t="s">
        <v>782</v>
      </c>
      <c r="ABI453" s="16" t="s">
        <v>782</v>
      </c>
      <c r="ABJ453" s="16" t="s">
        <v>782</v>
      </c>
      <c r="ABK453" s="16" t="s">
        <v>782</v>
      </c>
      <c r="ABL453" s="16" t="s">
        <v>843</v>
      </c>
      <c r="ABM453" s="16" t="s">
        <v>843</v>
      </c>
      <c r="ABN453" s="16" t="s">
        <v>1034</v>
      </c>
      <c r="ABO453" s="16" t="s">
        <v>486</v>
      </c>
      <c r="ABP453" s="16" t="s">
        <v>972</v>
      </c>
      <c r="ABQ453" s="16" t="s">
        <v>4324</v>
      </c>
      <c r="ABR453" s="16" t="s">
        <v>470</v>
      </c>
      <c r="ABS453" s="16" t="s">
        <v>451</v>
      </c>
      <c r="ABT453" s="16" t="s">
        <v>8732</v>
      </c>
      <c r="ABU453" s="16" t="s">
        <v>1056</v>
      </c>
      <c r="ABV453" s="16" t="s">
        <v>487</v>
      </c>
      <c r="ABW453" s="16" t="s">
        <v>487</v>
      </c>
      <c r="ABX453" s="16" t="s">
        <v>894</v>
      </c>
      <c r="ABY453" s="16" t="s">
        <v>486</v>
      </c>
      <c r="ABZ453" s="16" t="s">
        <v>486</v>
      </c>
      <c r="ACA453" s="16" t="s">
        <v>759</v>
      </c>
      <c r="ACB453" s="16" t="s">
        <v>774</v>
      </c>
      <c r="ACC453" s="16" t="s">
        <v>737</v>
      </c>
      <c r="ACD453" s="16" t="s">
        <v>486</v>
      </c>
      <c r="ACE453" s="16" t="s">
        <v>486</v>
      </c>
      <c r="ACG453" s="16" t="s">
        <v>1014</v>
      </c>
      <c r="ACH453" s="16" t="s">
        <v>1009</v>
      </c>
      <c r="ACI453" s="16" t="s">
        <v>462</v>
      </c>
      <c r="ACJ453" s="16">
        <v>1.1910000000000001</v>
      </c>
      <c r="ACK453" s="16" t="s">
        <v>478</v>
      </c>
      <c r="ACL453" s="16" t="s">
        <v>738</v>
      </c>
      <c r="ACM453" s="16" t="s">
        <v>1189</v>
      </c>
      <c r="ACN453" s="16" t="s">
        <v>1169</v>
      </c>
      <c r="ACO453" s="16" t="s">
        <v>1856</v>
      </c>
      <c r="ACQ453" s="16" t="s">
        <v>1202</v>
      </c>
      <c r="ACR453" s="16" t="s">
        <v>1645</v>
      </c>
      <c r="ACS453" s="16" t="s">
        <v>676</v>
      </c>
      <c r="ACT453" s="16" t="s">
        <v>1522</v>
      </c>
      <c r="ACU453" s="16" t="s">
        <v>831</v>
      </c>
      <c r="ACV453" s="16" t="s">
        <v>8756</v>
      </c>
      <c r="ACW453" s="16" t="s">
        <v>451</v>
      </c>
      <c r="ACX453" s="16" t="s">
        <v>1916</v>
      </c>
      <c r="ACY453" s="16" t="s">
        <v>1947</v>
      </c>
      <c r="ACZ453" s="16">
        <v>1</v>
      </c>
      <c r="ADA453" s="16">
        <v>1</v>
      </c>
      <c r="ADB453" s="16">
        <v>1</v>
      </c>
      <c r="ADC453" s="16">
        <v>0</v>
      </c>
      <c r="ADD453" s="16">
        <v>1</v>
      </c>
      <c r="ADE453" s="16" t="s">
        <v>8891</v>
      </c>
      <c r="ADF453" s="16">
        <v>0</v>
      </c>
      <c r="ADG453" s="16" t="s">
        <v>486</v>
      </c>
      <c r="ADH453" s="16">
        <v>1</v>
      </c>
      <c r="ADI453" s="16" t="s">
        <v>1553</v>
      </c>
      <c r="ADJ453" s="16" t="s">
        <v>1746</v>
      </c>
      <c r="ADK453" s="16" t="s">
        <v>13194</v>
      </c>
      <c r="ADL453" s="16" t="s">
        <v>1763</v>
      </c>
      <c r="ADM453" s="16" t="s">
        <v>13195</v>
      </c>
      <c r="ADN453" s="16" t="s">
        <v>13196</v>
      </c>
      <c r="ADO453" s="16" t="s">
        <v>1766</v>
      </c>
      <c r="ADP453" s="16" t="s">
        <v>1751</v>
      </c>
      <c r="ADQ453" s="16" t="s">
        <v>1743</v>
      </c>
      <c r="ADR453" s="16" t="s">
        <v>13194</v>
      </c>
      <c r="ADS453" s="16" t="s">
        <v>1748</v>
      </c>
      <c r="ADY453" s="16" t="s">
        <v>1059</v>
      </c>
      <c r="AEA453" s="16">
        <v>15933.333333333299</v>
      </c>
      <c r="AEC453" s="16" t="s">
        <v>1061</v>
      </c>
      <c r="AED453" s="16">
        <v>8333.33</v>
      </c>
      <c r="AEE453" s="16" t="s">
        <v>952</v>
      </c>
      <c r="AEI453" s="16">
        <v>3333.33</v>
      </c>
      <c r="AEK453" s="16">
        <v>766.67</v>
      </c>
      <c r="AEL453" s="16">
        <v>100</v>
      </c>
      <c r="AEM453" s="16">
        <v>666.67</v>
      </c>
      <c r="AEN453" s="16">
        <v>166.67</v>
      </c>
      <c r="AEO453" s="16">
        <v>166.67</v>
      </c>
      <c r="AEP453" s="16">
        <v>333.33</v>
      </c>
    </row>
    <row r="454" spans="1:823" x14ac:dyDescent="0.25">
      <c r="A454" s="30">
        <v>45839</v>
      </c>
      <c r="B454" s="16" t="s">
        <v>11042</v>
      </c>
      <c r="C454" s="16" t="s">
        <v>867</v>
      </c>
      <c r="D454" s="16" t="s">
        <v>867</v>
      </c>
      <c r="E454" s="16">
        <v>50</v>
      </c>
      <c r="F454" s="16" t="s">
        <v>8153</v>
      </c>
      <c r="G454" s="16" t="s">
        <v>4113</v>
      </c>
      <c r="I454" s="16" t="s">
        <v>2337</v>
      </c>
      <c r="J454" s="16" t="s">
        <v>9568</v>
      </c>
      <c r="Z454" s="16" t="s">
        <v>990</v>
      </c>
      <c r="AA454" s="16" t="s">
        <v>470</v>
      </c>
      <c r="AB454" s="16">
        <v>2</v>
      </c>
      <c r="AC454" s="16" t="s">
        <v>844</v>
      </c>
      <c r="AD454" s="16" t="s">
        <v>843</v>
      </c>
      <c r="AE454" s="16" t="s">
        <v>843</v>
      </c>
      <c r="AF454" s="16" t="s">
        <v>844</v>
      </c>
      <c r="AG454" s="16" t="s">
        <v>844</v>
      </c>
      <c r="AH454" s="16" t="s">
        <v>844</v>
      </c>
      <c r="AI454" s="16" t="s">
        <v>844</v>
      </c>
      <c r="AJ454" s="16" t="s">
        <v>843</v>
      </c>
      <c r="AK454" s="16" t="s">
        <v>843</v>
      </c>
      <c r="AM454" s="16" t="s">
        <v>737</v>
      </c>
      <c r="AN454" s="16" t="s">
        <v>759</v>
      </c>
      <c r="AP454" s="16" t="s">
        <v>768</v>
      </c>
      <c r="AR454" s="16" t="s">
        <v>6910</v>
      </c>
      <c r="BB454" s="16">
        <v>1</v>
      </c>
      <c r="BC454" s="16" t="s">
        <v>7875</v>
      </c>
      <c r="BE454" s="16" t="s">
        <v>5098</v>
      </c>
      <c r="BV454" s="16" t="s">
        <v>4433</v>
      </c>
      <c r="BW454" s="16" t="s">
        <v>844</v>
      </c>
      <c r="BX454" s="16" t="s">
        <v>843</v>
      </c>
      <c r="BY454" s="16" t="s">
        <v>843</v>
      </c>
      <c r="BZ454" s="16" t="s">
        <v>843</v>
      </c>
      <c r="CA454" s="16" t="s">
        <v>843</v>
      </c>
      <c r="CB454" s="16" t="s">
        <v>843</v>
      </c>
      <c r="CC454" s="16" t="s">
        <v>843</v>
      </c>
      <c r="CD454" s="16" t="s">
        <v>843</v>
      </c>
      <c r="CE454" s="16" t="s">
        <v>843</v>
      </c>
      <c r="CF454" s="16" t="s">
        <v>843</v>
      </c>
      <c r="CG454" s="16" t="s">
        <v>843</v>
      </c>
      <c r="CH454" s="16" t="s">
        <v>843</v>
      </c>
      <c r="CI454" s="16" t="s">
        <v>843</v>
      </c>
      <c r="CJ454" s="16" t="s">
        <v>843</v>
      </c>
      <c r="CK454" s="16" t="s">
        <v>843</v>
      </c>
      <c r="CP454" s="16" t="s">
        <v>865</v>
      </c>
      <c r="DX454" s="16" t="s">
        <v>7842</v>
      </c>
      <c r="DY454" s="16" t="s">
        <v>865</v>
      </c>
      <c r="GC454" s="16" t="s">
        <v>5330</v>
      </c>
      <c r="GF454" s="16" t="s">
        <v>6818</v>
      </c>
      <c r="GG454" s="16" t="s">
        <v>867</v>
      </c>
      <c r="GV454" s="16" t="s">
        <v>5449</v>
      </c>
      <c r="GW454" s="16" t="s">
        <v>843</v>
      </c>
      <c r="GX454" s="16" t="s">
        <v>843</v>
      </c>
      <c r="GY454" s="16" t="s">
        <v>843</v>
      </c>
      <c r="GZ454" s="16" t="s">
        <v>844</v>
      </c>
      <c r="HA454" s="16" t="s">
        <v>843</v>
      </c>
      <c r="HB454" s="16" t="s">
        <v>843</v>
      </c>
      <c r="HC454" s="16" t="s">
        <v>843</v>
      </c>
      <c r="HD454" s="16" t="s">
        <v>843</v>
      </c>
      <c r="HE454" s="16" t="s">
        <v>843</v>
      </c>
      <c r="HF454" s="16" t="s">
        <v>843</v>
      </c>
      <c r="HH454" s="16" t="s">
        <v>5456</v>
      </c>
      <c r="HK454" s="16" t="s">
        <v>867</v>
      </c>
      <c r="HL454" s="16" t="s">
        <v>7667</v>
      </c>
      <c r="HM454" s="16" t="s">
        <v>865</v>
      </c>
      <c r="HZ454" s="16" t="s">
        <v>7944</v>
      </c>
      <c r="KE454" s="16" t="s">
        <v>5585</v>
      </c>
      <c r="KG454" s="16" t="s">
        <v>7018</v>
      </c>
      <c r="KH454" s="16" t="s">
        <v>7033</v>
      </c>
      <c r="KI454" s="16" t="s">
        <v>865</v>
      </c>
      <c r="LG454" s="16" t="s">
        <v>867</v>
      </c>
      <c r="LH454" s="16" t="s">
        <v>867</v>
      </c>
      <c r="LI454" s="16" t="s">
        <v>867</v>
      </c>
      <c r="LJ454" s="16" t="s">
        <v>867</v>
      </c>
      <c r="LK454" s="16" t="s">
        <v>867</v>
      </c>
      <c r="LL454" s="16" t="s">
        <v>5663</v>
      </c>
      <c r="LM454" s="16" t="s">
        <v>843</v>
      </c>
      <c r="LN454" s="16" t="s">
        <v>843</v>
      </c>
      <c r="LO454" s="16" t="s">
        <v>844</v>
      </c>
      <c r="LP454" s="16" t="s">
        <v>843</v>
      </c>
      <c r="LQ454" s="16" t="s">
        <v>843</v>
      </c>
      <c r="LR454" s="16" t="s">
        <v>843</v>
      </c>
      <c r="LS454" s="16" t="s">
        <v>843</v>
      </c>
      <c r="LT454" s="16" t="s">
        <v>843</v>
      </c>
      <c r="LU454" s="16" t="s">
        <v>843</v>
      </c>
      <c r="LV454" s="16" t="s">
        <v>843</v>
      </c>
      <c r="LW454" s="16" t="s">
        <v>843</v>
      </c>
      <c r="LX454" s="16" t="s">
        <v>843</v>
      </c>
      <c r="LY454" s="16" t="s">
        <v>843</v>
      </c>
      <c r="LZ454" s="16" t="s">
        <v>843</v>
      </c>
      <c r="MA454" s="16" t="s">
        <v>843</v>
      </c>
      <c r="MC454" s="16" t="s">
        <v>5694</v>
      </c>
      <c r="MD454" s="16" t="s">
        <v>844</v>
      </c>
      <c r="ME454" s="16" t="s">
        <v>843</v>
      </c>
      <c r="MF454" s="16" t="s">
        <v>843</v>
      </c>
      <c r="MG454" s="16" t="s">
        <v>843</v>
      </c>
      <c r="MH454" s="16" t="s">
        <v>843</v>
      </c>
      <c r="MI454" s="16" t="s">
        <v>843</v>
      </c>
      <c r="MJ454" s="16" t="s">
        <v>843</v>
      </c>
      <c r="MK454" s="16" t="s">
        <v>843</v>
      </c>
      <c r="ML454" s="16" t="s">
        <v>843</v>
      </c>
      <c r="MM454" s="16" t="s">
        <v>843</v>
      </c>
      <c r="MN454" s="16" t="s">
        <v>843</v>
      </c>
      <c r="MO454" s="16" t="s">
        <v>843</v>
      </c>
      <c r="MP454" s="16" t="s">
        <v>843</v>
      </c>
      <c r="MQ454" s="16" t="s">
        <v>843</v>
      </c>
      <c r="MR454" s="16" t="s">
        <v>843</v>
      </c>
      <c r="MS454" s="16" t="s">
        <v>843</v>
      </c>
      <c r="MT454" s="16" t="s">
        <v>843</v>
      </c>
      <c r="MU454" s="16" t="s">
        <v>843</v>
      </c>
      <c r="MV454" s="16" t="s">
        <v>843</v>
      </c>
      <c r="MX454" s="16" t="s">
        <v>5694</v>
      </c>
      <c r="MY454" s="16" t="s">
        <v>844</v>
      </c>
      <c r="MZ454" s="16" t="s">
        <v>843</v>
      </c>
      <c r="NA454" s="16" t="s">
        <v>843</v>
      </c>
      <c r="NB454" s="16" t="s">
        <v>843</v>
      </c>
      <c r="NC454" s="16" t="s">
        <v>843</v>
      </c>
      <c r="ND454" s="16" t="s">
        <v>843</v>
      </c>
      <c r="NE454" s="16" t="s">
        <v>843</v>
      </c>
      <c r="NF454" s="16" t="s">
        <v>843</v>
      </c>
      <c r="NG454" s="16" t="s">
        <v>843</v>
      </c>
      <c r="NH454" s="16" t="s">
        <v>843</v>
      </c>
      <c r="NI454" s="16" t="s">
        <v>843</v>
      </c>
      <c r="NJ454" s="16" t="s">
        <v>843</v>
      </c>
      <c r="NK454" s="16" t="s">
        <v>843</v>
      </c>
      <c r="NL454" s="16" t="s">
        <v>843</v>
      </c>
      <c r="NM454" s="16" t="s">
        <v>843</v>
      </c>
      <c r="NN454" s="16" t="s">
        <v>843</v>
      </c>
      <c r="NO454" s="16" t="s">
        <v>843</v>
      </c>
      <c r="NP454" s="16" t="s">
        <v>843</v>
      </c>
      <c r="NQ454" s="16" t="s">
        <v>843</v>
      </c>
      <c r="PC454" s="16" t="s">
        <v>867</v>
      </c>
      <c r="PE454" s="16" t="s">
        <v>865</v>
      </c>
      <c r="PY454" s="16" t="s">
        <v>867</v>
      </c>
      <c r="PZ454" s="16">
        <v>1</v>
      </c>
      <c r="QP454" s="16" t="s">
        <v>865</v>
      </c>
      <c r="QR454" s="16" t="s">
        <v>867</v>
      </c>
      <c r="QT454" s="16" t="s">
        <v>867</v>
      </c>
      <c r="QV454" s="16" t="s">
        <v>865</v>
      </c>
      <c r="QX454" s="16" t="s">
        <v>867</v>
      </c>
      <c r="RD454" s="16" t="s">
        <v>7712</v>
      </c>
      <c r="RF454" s="16" t="s">
        <v>7708</v>
      </c>
      <c r="RH454" s="16" t="s">
        <v>4216</v>
      </c>
      <c r="RJ454" s="16" t="s">
        <v>865</v>
      </c>
      <c r="RN454" s="16" t="s">
        <v>7720</v>
      </c>
      <c r="RP454" s="16" t="s">
        <v>867</v>
      </c>
      <c r="RR454" s="16" t="s">
        <v>867</v>
      </c>
      <c r="RT454" s="16" t="s">
        <v>867</v>
      </c>
      <c r="RV454" s="16" t="s">
        <v>867</v>
      </c>
      <c r="RX454" s="16" t="s">
        <v>7724</v>
      </c>
      <c r="RZ454" s="16" t="s">
        <v>867</v>
      </c>
      <c r="SQ454" s="16" t="s">
        <v>867</v>
      </c>
      <c r="SS454" s="16" t="s">
        <v>7296</v>
      </c>
      <c r="ST454" s="16" t="s">
        <v>7761</v>
      </c>
      <c r="TN454" s="16">
        <v>6000</v>
      </c>
      <c r="TO454" s="16">
        <v>5000</v>
      </c>
      <c r="TP454" s="16">
        <v>1000</v>
      </c>
      <c r="TQ454" s="16">
        <v>300</v>
      </c>
      <c r="TR454" s="16">
        <v>400</v>
      </c>
      <c r="TS454" s="16">
        <v>800</v>
      </c>
      <c r="TT454" s="16">
        <v>0</v>
      </c>
      <c r="TU454" s="16">
        <v>1000</v>
      </c>
      <c r="TV454" s="16">
        <v>0</v>
      </c>
      <c r="TW454" s="16">
        <v>0</v>
      </c>
      <c r="TX454" s="16">
        <v>0</v>
      </c>
      <c r="TZ454" s="16" t="s">
        <v>7367</v>
      </c>
      <c r="UA454" s="16" t="s">
        <v>5941</v>
      </c>
      <c r="UB454" s="16">
        <v>0</v>
      </c>
      <c r="UC454" s="16" t="s">
        <v>844</v>
      </c>
      <c r="UD454" s="16" t="s">
        <v>843</v>
      </c>
      <c r="UE454" s="16" t="s">
        <v>843</v>
      </c>
      <c r="UF454" s="16" t="s">
        <v>843</v>
      </c>
      <c r="UG454" s="16" t="s">
        <v>843</v>
      </c>
      <c r="UH454" s="16" t="s">
        <v>843</v>
      </c>
      <c r="UL454" s="16">
        <v>18000</v>
      </c>
      <c r="WO454" s="16" t="s">
        <v>6920</v>
      </c>
      <c r="XD454" s="16" t="s">
        <v>6975</v>
      </c>
      <c r="XE454" s="16" t="s">
        <v>843</v>
      </c>
      <c r="XF454" s="16" t="s">
        <v>843</v>
      </c>
      <c r="XG454" s="16" t="s">
        <v>844</v>
      </c>
      <c r="XH454" s="16" t="s">
        <v>843</v>
      </c>
      <c r="XI454" s="16" t="s">
        <v>843</v>
      </c>
      <c r="XJ454" s="16" t="s">
        <v>843</v>
      </c>
      <c r="XK454" s="16" t="s">
        <v>843</v>
      </c>
      <c r="XL454" s="16" t="s">
        <v>843</v>
      </c>
      <c r="XM454" s="16" t="s">
        <v>843</v>
      </c>
      <c r="XN454" s="16" t="s">
        <v>843</v>
      </c>
      <c r="XO454" s="16" t="s">
        <v>843</v>
      </c>
      <c r="XP454" s="16" t="s">
        <v>843</v>
      </c>
      <c r="XQ454" s="16" t="s">
        <v>843</v>
      </c>
      <c r="YF454" s="16" t="s">
        <v>865</v>
      </c>
      <c r="YN454" s="16" t="s">
        <v>7040</v>
      </c>
      <c r="YP454" s="16" t="s">
        <v>7987</v>
      </c>
      <c r="YR454" s="16" t="s">
        <v>11043</v>
      </c>
      <c r="YS454" s="16" t="s">
        <v>11044</v>
      </c>
      <c r="YT454" s="16" t="s">
        <v>8694</v>
      </c>
      <c r="YU454" s="16" t="s">
        <v>11045</v>
      </c>
      <c r="YV454" s="16" t="s">
        <v>8696</v>
      </c>
      <c r="YW454" s="16" t="s">
        <v>844</v>
      </c>
      <c r="YX454" s="16" t="s">
        <v>8696</v>
      </c>
      <c r="YY454" s="16" t="s">
        <v>843</v>
      </c>
      <c r="YZ454" s="16" t="s">
        <v>843</v>
      </c>
      <c r="ZA454" s="16" t="s">
        <v>843</v>
      </c>
      <c r="ZB454" s="16">
        <v>14500</v>
      </c>
      <c r="ZC454" s="16" t="s">
        <v>8996</v>
      </c>
      <c r="ZD454" s="16" t="s">
        <v>9075</v>
      </c>
      <c r="ZE454" s="16" t="s">
        <v>9018</v>
      </c>
      <c r="ZF454" s="16" t="s">
        <v>8701</v>
      </c>
      <c r="ZG454" s="16" t="s">
        <v>8752</v>
      </c>
      <c r="ZH454" s="16" t="s">
        <v>8739</v>
      </c>
      <c r="ZI454" s="16" t="s">
        <v>8865</v>
      </c>
      <c r="ZJ454" s="16" t="s">
        <v>843</v>
      </c>
      <c r="ZK454" s="16" t="s">
        <v>843</v>
      </c>
      <c r="ZL454" s="16" t="s">
        <v>8865</v>
      </c>
      <c r="ZM454" s="16" t="s">
        <v>843</v>
      </c>
      <c r="ZN454" s="16" t="s">
        <v>8755</v>
      </c>
      <c r="ZO454" s="16" t="s">
        <v>487</v>
      </c>
      <c r="ZP454" s="16" t="s">
        <v>487</v>
      </c>
      <c r="ZQ454" s="16" t="s">
        <v>487</v>
      </c>
      <c r="ZR454" s="16" t="s">
        <v>486</v>
      </c>
      <c r="ZS454" s="16" t="s">
        <v>1056</v>
      </c>
      <c r="ZT454" s="16" t="s">
        <v>8705</v>
      </c>
      <c r="ZU454" s="16" t="s">
        <v>8706</v>
      </c>
      <c r="ZV454" s="16" t="s">
        <v>487</v>
      </c>
      <c r="ZW454" s="16" t="s">
        <v>843</v>
      </c>
      <c r="ZX454" s="16" t="s">
        <v>1056</v>
      </c>
      <c r="ZY454" s="16" t="s">
        <v>844</v>
      </c>
      <c r="ZZ454" s="16" t="s">
        <v>844</v>
      </c>
      <c r="AAA454" s="16" t="s">
        <v>843</v>
      </c>
      <c r="AAB454" s="16" t="s">
        <v>843</v>
      </c>
      <c r="AAC454" s="16">
        <v>2</v>
      </c>
      <c r="AAD454" s="16" t="s">
        <v>844</v>
      </c>
      <c r="AAE454" s="16" t="s">
        <v>844</v>
      </c>
      <c r="AAF454" s="16" t="s">
        <v>843</v>
      </c>
      <c r="AAG454" s="16" t="s">
        <v>843</v>
      </c>
      <c r="AAH454" s="16" t="s">
        <v>843</v>
      </c>
      <c r="AAI454" s="16" t="s">
        <v>843</v>
      </c>
      <c r="AAJ454" s="16" t="s">
        <v>600</v>
      </c>
      <c r="AAK454" s="16" t="s">
        <v>655</v>
      </c>
      <c r="AAL454" s="16" t="s">
        <v>905</v>
      </c>
      <c r="AAM454" s="16" t="s">
        <v>663</v>
      </c>
      <c r="AAN454" s="16" t="s">
        <v>8707</v>
      </c>
      <c r="AAO454" s="16" t="s">
        <v>1018</v>
      </c>
      <c r="AAP454" s="16" t="s">
        <v>8708</v>
      </c>
      <c r="AAS454" s="16">
        <v>18000</v>
      </c>
      <c r="AAT454" s="16" t="s">
        <v>1068</v>
      </c>
      <c r="AAU454" s="16" t="s">
        <v>1068</v>
      </c>
      <c r="AAW454" s="16" t="s">
        <v>782</v>
      </c>
      <c r="AAX454" s="16" t="s">
        <v>1056</v>
      </c>
      <c r="AAY454" s="16" t="s">
        <v>8727</v>
      </c>
      <c r="AAZ454" s="16" t="s">
        <v>782</v>
      </c>
      <c r="ABA454" s="16" t="s">
        <v>782</v>
      </c>
      <c r="ABB454" s="16" t="s">
        <v>782</v>
      </c>
      <c r="ABC454" s="16" t="s">
        <v>783</v>
      </c>
      <c r="ABD454" s="16" t="s">
        <v>783</v>
      </c>
      <c r="ABE454" s="16" t="s">
        <v>783</v>
      </c>
      <c r="ABF454" s="16" t="s">
        <v>782</v>
      </c>
      <c r="ABG454" s="16" t="s">
        <v>782</v>
      </c>
      <c r="ABH454" s="16" t="s">
        <v>782</v>
      </c>
      <c r="ABI454" s="16" t="s">
        <v>782</v>
      </c>
      <c r="ABJ454" s="16" t="s">
        <v>782</v>
      </c>
      <c r="ABK454" s="16" t="s">
        <v>782</v>
      </c>
      <c r="ABL454" s="16" t="s">
        <v>8746</v>
      </c>
      <c r="ABM454" s="16" t="s">
        <v>843</v>
      </c>
      <c r="ABN454" s="16" t="s">
        <v>1034</v>
      </c>
      <c r="ABO454" s="16" t="s">
        <v>486</v>
      </c>
      <c r="ABP454" s="16" t="s">
        <v>972</v>
      </c>
      <c r="ABQ454" s="16" t="s">
        <v>4315</v>
      </c>
      <c r="ABR454" s="16" t="s">
        <v>470</v>
      </c>
      <c r="ABS454" s="16" t="s">
        <v>451</v>
      </c>
      <c r="ABT454" s="16" t="s">
        <v>1056</v>
      </c>
      <c r="ABU454" s="16" t="s">
        <v>1056</v>
      </c>
      <c r="ABV454" s="16" t="s">
        <v>487</v>
      </c>
      <c r="ABW454" s="16" t="s">
        <v>487</v>
      </c>
      <c r="ABX454" s="16" t="s">
        <v>894</v>
      </c>
      <c r="ABY454" s="16" t="s">
        <v>486</v>
      </c>
      <c r="ABZ454" s="16" t="s">
        <v>486</v>
      </c>
      <c r="ACA454" s="16" t="s">
        <v>759</v>
      </c>
      <c r="ACB454" s="16" t="s">
        <v>768</v>
      </c>
      <c r="ACC454" s="16" t="s">
        <v>737</v>
      </c>
      <c r="ACD454" s="16" t="s">
        <v>487</v>
      </c>
      <c r="ACE454" s="16" t="s">
        <v>487</v>
      </c>
      <c r="ACG454" s="16" t="s">
        <v>1014</v>
      </c>
      <c r="ACH454" s="16" t="s">
        <v>1009</v>
      </c>
      <c r="ACI454" s="16" t="s">
        <v>462</v>
      </c>
      <c r="ACJ454" s="16">
        <v>1.1910000000000001</v>
      </c>
      <c r="ACK454" s="16" t="s">
        <v>478</v>
      </c>
      <c r="ACL454" s="16" t="s">
        <v>738</v>
      </c>
      <c r="ACM454" s="16" t="s">
        <v>1189</v>
      </c>
      <c r="ACN454" s="16" t="s">
        <v>1169</v>
      </c>
      <c r="ACO454" s="16" t="s">
        <v>1856</v>
      </c>
      <c r="ACQ454" s="16" t="s">
        <v>1202</v>
      </c>
      <c r="ACR454" s="16" t="s">
        <v>1645</v>
      </c>
      <c r="ACS454" s="16" t="s">
        <v>676</v>
      </c>
      <c r="ACT454" s="16" t="s">
        <v>1522</v>
      </c>
      <c r="ACU454" s="16" t="s">
        <v>831</v>
      </c>
      <c r="ACV454" s="16" t="s">
        <v>8756</v>
      </c>
      <c r="ACW454" s="16" t="s">
        <v>451</v>
      </c>
      <c r="ACX454" s="16" t="s">
        <v>1914</v>
      </c>
      <c r="ACY454" s="16" t="s">
        <v>1947</v>
      </c>
      <c r="ACZ454" s="16">
        <v>1</v>
      </c>
      <c r="ADA454" s="16">
        <v>1</v>
      </c>
      <c r="ADB454" s="16">
        <v>1</v>
      </c>
      <c r="ADC454" s="16">
        <v>1</v>
      </c>
      <c r="ADD454" s="16">
        <v>1</v>
      </c>
      <c r="ADE454" s="16" t="s">
        <v>8712</v>
      </c>
      <c r="ADF454" s="16">
        <v>0</v>
      </c>
      <c r="ADG454" s="16" t="s">
        <v>487</v>
      </c>
      <c r="ADH454" s="16">
        <v>1</v>
      </c>
      <c r="ADI454" s="16" t="s">
        <v>1553</v>
      </c>
      <c r="ADJ454" s="16" t="s">
        <v>1745</v>
      </c>
      <c r="ADK454" s="16" t="s">
        <v>1750</v>
      </c>
      <c r="ADL454" s="16" t="s">
        <v>1764</v>
      </c>
      <c r="ADM454" s="16" t="s">
        <v>13195</v>
      </c>
      <c r="ADN454" s="16" t="s">
        <v>13196</v>
      </c>
      <c r="ADO454" s="16" t="s">
        <v>1767</v>
      </c>
      <c r="ADP454" s="16" t="s">
        <v>1751</v>
      </c>
      <c r="ADQ454" s="16" t="s">
        <v>13194</v>
      </c>
      <c r="ADR454" s="16" t="s">
        <v>13194</v>
      </c>
      <c r="ADS454" s="16" t="s">
        <v>13194</v>
      </c>
      <c r="ADY454" s="16" t="s">
        <v>1059</v>
      </c>
      <c r="AEB454" s="16">
        <v>14500</v>
      </c>
      <c r="AEC454" s="16" t="s">
        <v>1060</v>
      </c>
      <c r="AED454" s="16">
        <v>9000</v>
      </c>
      <c r="AEE454" s="16" t="s">
        <v>952</v>
      </c>
      <c r="AEI454" s="16">
        <v>3000</v>
      </c>
      <c r="AEJ454" s="16">
        <v>2500</v>
      </c>
      <c r="AEK454" s="16">
        <v>500</v>
      </c>
      <c r="AEL454" s="16">
        <v>150</v>
      </c>
      <c r="AEN454" s="16">
        <v>200</v>
      </c>
      <c r="AEO454" s="16">
        <v>400</v>
      </c>
      <c r="AEP454" s="16">
        <v>500</v>
      </c>
    </row>
    <row r="455" spans="1:823" x14ac:dyDescent="0.25">
      <c r="A455" s="30">
        <v>45839</v>
      </c>
      <c r="B455" s="16" t="s">
        <v>11046</v>
      </c>
      <c r="C455" s="16" t="s">
        <v>867</v>
      </c>
      <c r="D455" s="16" t="s">
        <v>867</v>
      </c>
      <c r="E455" s="16">
        <v>78</v>
      </c>
      <c r="F455" s="16" t="s">
        <v>8153</v>
      </c>
      <c r="G455" s="16" t="s">
        <v>4113</v>
      </c>
      <c r="I455" s="16" t="s">
        <v>4148</v>
      </c>
      <c r="Z455" s="16" t="s">
        <v>990</v>
      </c>
      <c r="AA455" s="16" t="s">
        <v>474</v>
      </c>
      <c r="AB455" s="16">
        <v>1</v>
      </c>
      <c r="AC455" s="16" t="s">
        <v>843</v>
      </c>
      <c r="AD455" s="16" t="s">
        <v>843</v>
      </c>
      <c r="AE455" s="16" t="s">
        <v>843</v>
      </c>
      <c r="AF455" s="16" t="s">
        <v>843</v>
      </c>
      <c r="AG455" s="16" t="s">
        <v>844</v>
      </c>
      <c r="AH455" s="16" t="s">
        <v>843</v>
      </c>
      <c r="AI455" s="16" t="s">
        <v>844</v>
      </c>
      <c r="AJ455" s="16" t="s">
        <v>843</v>
      </c>
      <c r="AK455" s="16" t="s">
        <v>843</v>
      </c>
      <c r="AM455" s="16" t="s">
        <v>737</v>
      </c>
      <c r="AN455" s="16" t="s">
        <v>761</v>
      </c>
      <c r="AP455" s="16" t="s">
        <v>774</v>
      </c>
      <c r="AR455" s="16" t="s">
        <v>6907</v>
      </c>
      <c r="BB455" s="16">
        <v>1</v>
      </c>
      <c r="BC455" s="16" t="s">
        <v>7878</v>
      </c>
      <c r="BE455" s="16" t="s">
        <v>5101</v>
      </c>
      <c r="BV455" s="16" t="s">
        <v>4433</v>
      </c>
      <c r="BW455" s="16" t="s">
        <v>844</v>
      </c>
      <c r="BX455" s="16" t="s">
        <v>843</v>
      </c>
      <c r="BY455" s="16" t="s">
        <v>843</v>
      </c>
      <c r="BZ455" s="16" t="s">
        <v>843</v>
      </c>
      <c r="CA455" s="16" t="s">
        <v>843</v>
      </c>
      <c r="CB455" s="16" t="s">
        <v>843</v>
      </c>
      <c r="CC455" s="16" t="s">
        <v>843</v>
      </c>
      <c r="CD455" s="16" t="s">
        <v>843</v>
      </c>
      <c r="CE455" s="16" t="s">
        <v>843</v>
      </c>
      <c r="CF455" s="16" t="s">
        <v>843</v>
      </c>
      <c r="CG455" s="16" t="s">
        <v>843</v>
      </c>
      <c r="CH455" s="16" t="s">
        <v>843</v>
      </c>
      <c r="CI455" s="16" t="s">
        <v>843</v>
      </c>
      <c r="CJ455" s="16" t="s">
        <v>843</v>
      </c>
      <c r="CK455" s="16" t="s">
        <v>843</v>
      </c>
      <c r="CP455" s="16" t="s">
        <v>867</v>
      </c>
      <c r="CQ455" s="16" t="s">
        <v>9028</v>
      </c>
      <c r="CR455" s="16" t="s">
        <v>844</v>
      </c>
      <c r="CS455" s="16" t="s">
        <v>843</v>
      </c>
      <c r="CT455" s="16" t="s">
        <v>844</v>
      </c>
      <c r="CU455" s="16" t="s">
        <v>843</v>
      </c>
      <c r="CV455" s="16" t="s">
        <v>843</v>
      </c>
      <c r="CW455" s="16" t="s">
        <v>843</v>
      </c>
      <c r="CX455" s="16" t="s">
        <v>843</v>
      </c>
      <c r="CY455" s="16" t="s">
        <v>843</v>
      </c>
      <c r="CZ455" s="16" t="s">
        <v>843</v>
      </c>
      <c r="DA455" s="16" t="s">
        <v>5184</v>
      </c>
      <c r="DX455" s="16" t="s">
        <v>867</v>
      </c>
      <c r="DY455" s="16" t="s">
        <v>867</v>
      </c>
      <c r="GC455" s="16" t="s">
        <v>5350</v>
      </c>
      <c r="GF455" s="16" t="s">
        <v>6818</v>
      </c>
      <c r="GG455" s="16" t="s">
        <v>867</v>
      </c>
      <c r="GV455" s="16" t="s">
        <v>5449</v>
      </c>
      <c r="GW455" s="16" t="s">
        <v>843</v>
      </c>
      <c r="GX455" s="16" t="s">
        <v>843</v>
      </c>
      <c r="GY455" s="16" t="s">
        <v>843</v>
      </c>
      <c r="GZ455" s="16" t="s">
        <v>844</v>
      </c>
      <c r="HA455" s="16" t="s">
        <v>843</v>
      </c>
      <c r="HB455" s="16" t="s">
        <v>843</v>
      </c>
      <c r="HC455" s="16" t="s">
        <v>843</v>
      </c>
      <c r="HD455" s="16" t="s">
        <v>843</v>
      </c>
      <c r="HE455" s="16" t="s">
        <v>843</v>
      </c>
      <c r="HF455" s="16" t="s">
        <v>843</v>
      </c>
      <c r="HH455" s="16" t="s">
        <v>5456</v>
      </c>
      <c r="HK455" s="16" t="s">
        <v>865</v>
      </c>
      <c r="HM455" s="16" t="s">
        <v>865</v>
      </c>
      <c r="HZ455" s="16" t="s">
        <v>7947</v>
      </c>
      <c r="KE455" s="16" t="s">
        <v>5585</v>
      </c>
      <c r="KG455" s="16" t="s">
        <v>7018</v>
      </c>
      <c r="KH455" s="16" t="s">
        <v>7033</v>
      </c>
      <c r="KI455" s="16" t="s">
        <v>865</v>
      </c>
      <c r="LG455" s="16" t="s">
        <v>867</v>
      </c>
      <c r="LH455" s="16" t="s">
        <v>867</v>
      </c>
      <c r="LI455" s="16" t="s">
        <v>867</v>
      </c>
      <c r="LJ455" s="16" t="s">
        <v>867</v>
      </c>
      <c r="LK455" s="16" t="s">
        <v>867</v>
      </c>
      <c r="LL455" s="16" t="s">
        <v>864</v>
      </c>
      <c r="LM455" s="16" t="s">
        <v>843</v>
      </c>
      <c r="LN455" s="16" t="s">
        <v>843</v>
      </c>
      <c r="LO455" s="16" t="s">
        <v>843</v>
      </c>
      <c r="LP455" s="16" t="s">
        <v>843</v>
      </c>
      <c r="LQ455" s="16" t="s">
        <v>843</v>
      </c>
      <c r="LR455" s="16" t="s">
        <v>843</v>
      </c>
      <c r="LS455" s="16" t="s">
        <v>843</v>
      </c>
      <c r="LT455" s="16" t="s">
        <v>843</v>
      </c>
      <c r="LU455" s="16" t="s">
        <v>843</v>
      </c>
      <c r="LV455" s="16" t="s">
        <v>843</v>
      </c>
      <c r="LW455" s="16" t="s">
        <v>843</v>
      </c>
      <c r="LX455" s="16" t="s">
        <v>843</v>
      </c>
      <c r="LY455" s="16" t="s">
        <v>843</v>
      </c>
      <c r="LZ455" s="16" t="s">
        <v>844</v>
      </c>
      <c r="MA455" s="16" t="s">
        <v>843</v>
      </c>
      <c r="MX455" s="16" t="s">
        <v>5694</v>
      </c>
      <c r="MY455" s="16" t="s">
        <v>844</v>
      </c>
      <c r="MZ455" s="16" t="s">
        <v>843</v>
      </c>
      <c r="NA455" s="16" t="s">
        <v>843</v>
      </c>
      <c r="NB455" s="16" t="s">
        <v>843</v>
      </c>
      <c r="NC455" s="16" t="s">
        <v>843</v>
      </c>
      <c r="ND455" s="16" t="s">
        <v>843</v>
      </c>
      <c r="NE455" s="16" t="s">
        <v>843</v>
      </c>
      <c r="NF455" s="16" t="s">
        <v>843</v>
      </c>
      <c r="NG455" s="16" t="s">
        <v>843</v>
      </c>
      <c r="NH455" s="16" t="s">
        <v>843</v>
      </c>
      <c r="NI455" s="16" t="s">
        <v>843</v>
      </c>
      <c r="NJ455" s="16" t="s">
        <v>843</v>
      </c>
      <c r="NK455" s="16" t="s">
        <v>843</v>
      </c>
      <c r="NL455" s="16" t="s">
        <v>843</v>
      </c>
      <c r="NM455" s="16" t="s">
        <v>843</v>
      </c>
      <c r="NN455" s="16" t="s">
        <v>843</v>
      </c>
      <c r="NO455" s="16" t="s">
        <v>843</v>
      </c>
      <c r="NP455" s="16" t="s">
        <v>843</v>
      </c>
      <c r="NQ455" s="16" t="s">
        <v>843</v>
      </c>
      <c r="PC455" s="16" t="s">
        <v>865</v>
      </c>
      <c r="PD455" s="16" t="s">
        <v>865</v>
      </c>
      <c r="PY455" s="16" t="s">
        <v>867</v>
      </c>
      <c r="PZ455" s="16">
        <v>1</v>
      </c>
      <c r="QP455" s="16" t="s">
        <v>865</v>
      </c>
      <c r="QR455" s="16" t="s">
        <v>867</v>
      </c>
      <c r="QT455" s="16" t="s">
        <v>867</v>
      </c>
      <c r="QV455" s="16" t="s">
        <v>865</v>
      </c>
      <c r="QX455" s="16" t="s">
        <v>865</v>
      </c>
      <c r="QY455" s="16" t="s">
        <v>867</v>
      </c>
      <c r="RD455" s="16" t="s">
        <v>865</v>
      </c>
      <c r="RF455" s="16" t="s">
        <v>7708</v>
      </c>
      <c r="RH455" s="16" t="s">
        <v>865</v>
      </c>
      <c r="RJ455" s="16" t="s">
        <v>865</v>
      </c>
      <c r="RN455" s="16" t="s">
        <v>7724</v>
      </c>
      <c r="RP455" s="16" t="s">
        <v>7724</v>
      </c>
      <c r="RR455" s="16" t="s">
        <v>7724</v>
      </c>
      <c r="RT455" s="16" t="s">
        <v>7720</v>
      </c>
      <c r="RV455" s="16" t="s">
        <v>7724</v>
      </c>
      <c r="RX455" s="16" t="s">
        <v>7724</v>
      </c>
      <c r="RZ455" s="16" t="s">
        <v>867</v>
      </c>
      <c r="SQ455" s="16" t="s">
        <v>865</v>
      </c>
      <c r="SS455" s="16" t="s">
        <v>7308</v>
      </c>
      <c r="ST455" s="16" t="s">
        <v>7764</v>
      </c>
      <c r="TN455" s="16">
        <v>1900</v>
      </c>
      <c r="TO455" s="16">
        <v>0</v>
      </c>
      <c r="TP455" s="16">
        <v>500</v>
      </c>
      <c r="TQ455" s="16">
        <v>600</v>
      </c>
      <c r="TR455" s="16">
        <v>200</v>
      </c>
      <c r="TS455" s="16">
        <v>0</v>
      </c>
      <c r="TT455" s="16">
        <v>0</v>
      </c>
      <c r="TW455" s="16">
        <v>0</v>
      </c>
      <c r="TX455" s="16">
        <v>300</v>
      </c>
      <c r="TZ455" s="16" t="s">
        <v>7364</v>
      </c>
      <c r="UA455" s="16" t="s">
        <v>8715</v>
      </c>
      <c r="UB455" s="16">
        <v>0</v>
      </c>
      <c r="UC455" s="16" t="s">
        <v>843</v>
      </c>
      <c r="UD455" s="16" t="s">
        <v>843</v>
      </c>
      <c r="UE455" s="16" t="s">
        <v>844</v>
      </c>
      <c r="UF455" s="16" t="s">
        <v>844</v>
      </c>
      <c r="UG455" s="16" t="s">
        <v>843</v>
      </c>
      <c r="UH455" s="16" t="s">
        <v>843</v>
      </c>
      <c r="VK455" s="16" t="s">
        <v>6102</v>
      </c>
      <c r="VL455" s="16" t="s">
        <v>843</v>
      </c>
      <c r="VM455" s="16" t="s">
        <v>843</v>
      </c>
      <c r="VN455" s="16" t="s">
        <v>843</v>
      </c>
      <c r="VO455" s="16" t="s">
        <v>843</v>
      </c>
      <c r="VP455" s="16" t="s">
        <v>844</v>
      </c>
      <c r="VQ455" s="16" t="s">
        <v>843</v>
      </c>
      <c r="VR455" s="16" t="s">
        <v>843</v>
      </c>
      <c r="VS455" s="16" t="s">
        <v>843</v>
      </c>
      <c r="VT455" s="16" t="s">
        <v>843</v>
      </c>
      <c r="VV455" s="16">
        <v>2900</v>
      </c>
      <c r="VX455" s="16" t="s">
        <v>6028</v>
      </c>
      <c r="VY455" s="16" t="s">
        <v>844</v>
      </c>
      <c r="VZ455" s="16" t="s">
        <v>843</v>
      </c>
      <c r="WA455" s="16" t="s">
        <v>843</v>
      </c>
      <c r="WB455" s="16" t="s">
        <v>843</v>
      </c>
      <c r="WC455" s="16" t="s">
        <v>843</v>
      </c>
      <c r="WD455" s="16" t="s">
        <v>843</v>
      </c>
      <c r="WE455" s="16" t="s">
        <v>843</v>
      </c>
      <c r="WF455" s="16" t="s">
        <v>843</v>
      </c>
      <c r="WH455" s="16">
        <v>1625</v>
      </c>
      <c r="WO455" s="16" t="s">
        <v>6926</v>
      </c>
      <c r="YN455" s="16" t="s">
        <v>7040</v>
      </c>
      <c r="YP455" s="16" t="s">
        <v>7990</v>
      </c>
      <c r="YR455" s="16" t="s">
        <v>11047</v>
      </c>
      <c r="YS455" s="16" t="s">
        <v>11048</v>
      </c>
      <c r="YT455" s="16" t="s">
        <v>8694</v>
      </c>
      <c r="YU455" s="16" t="s">
        <v>11049</v>
      </c>
      <c r="YV455" s="16" t="s">
        <v>8696</v>
      </c>
      <c r="YW455" s="16" t="s">
        <v>844</v>
      </c>
      <c r="YX455" s="16" t="s">
        <v>8696</v>
      </c>
      <c r="YZ455" s="16" t="s">
        <v>843</v>
      </c>
      <c r="ZA455" s="16" t="s">
        <v>8813</v>
      </c>
      <c r="ZB455" s="16">
        <v>3225</v>
      </c>
      <c r="ZC455" s="16" t="s">
        <v>9386</v>
      </c>
      <c r="ZD455" s="16" t="s">
        <v>843</v>
      </c>
      <c r="ZE455" s="16" t="s">
        <v>9295</v>
      </c>
      <c r="ZF455" s="16" t="s">
        <v>8825</v>
      </c>
      <c r="ZG455" s="16" t="s">
        <v>8739</v>
      </c>
      <c r="ZH455" s="16" t="s">
        <v>843</v>
      </c>
      <c r="ZI455" s="16" t="s">
        <v>9042</v>
      </c>
      <c r="ZJ455" s="16" t="s">
        <v>8700</v>
      </c>
      <c r="ZK455" s="16" t="s">
        <v>843</v>
      </c>
      <c r="ZM455" s="16" t="s">
        <v>843</v>
      </c>
      <c r="ZN455" s="16" t="s">
        <v>8742</v>
      </c>
      <c r="ZO455" s="16" t="s">
        <v>487</v>
      </c>
      <c r="ZP455" s="16" t="s">
        <v>487</v>
      </c>
      <c r="ZQ455" s="16" t="s">
        <v>486</v>
      </c>
      <c r="ZR455" s="16" t="s">
        <v>486</v>
      </c>
      <c r="ZS455" s="16" t="s">
        <v>844</v>
      </c>
      <c r="ZT455" s="16" t="s">
        <v>8705</v>
      </c>
      <c r="ZU455" s="16" t="s">
        <v>8706</v>
      </c>
      <c r="ZV455" s="16" t="s">
        <v>487</v>
      </c>
      <c r="ZW455" s="16" t="s">
        <v>843</v>
      </c>
      <c r="ZX455" s="16" t="s">
        <v>843</v>
      </c>
      <c r="ZY455" s="16" t="s">
        <v>843</v>
      </c>
      <c r="ZZ455" s="16" t="s">
        <v>844</v>
      </c>
      <c r="AAA455" s="16" t="s">
        <v>844</v>
      </c>
      <c r="AAB455" s="16" t="s">
        <v>844</v>
      </c>
      <c r="AAC455" s="16">
        <v>0</v>
      </c>
      <c r="AAD455" s="16" t="s">
        <v>843</v>
      </c>
      <c r="AAE455" s="16" t="s">
        <v>844</v>
      </c>
      <c r="AAF455" s="16" t="s">
        <v>843</v>
      </c>
      <c r="AAG455" s="16" t="s">
        <v>843</v>
      </c>
      <c r="AAH455" s="16" t="s">
        <v>843</v>
      </c>
      <c r="AAI455" s="16" t="s">
        <v>843</v>
      </c>
      <c r="AAJ455" s="16" t="s">
        <v>606</v>
      </c>
      <c r="AAK455" s="16" t="s">
        <v>645</v>
      </c>
      <c r="AAL455" s="16" t="s">
        <v>905</v>
      </c>
      <c r="AAM455" s="16" t="s">
        <v>660</v>
      </c>
      <c r="AAN455" s="16" t="s">
        <v>8707</v>
      </c>
      <c r="AAO455" s="16" t="s">
        <v>1019</v>
      </c>
      <c r="AAP455" s="16" t="s">
        <v>8708</v>
      </c>
      <c r="AAQ455" s="16" t="s">
        <v>9628</v>
      </c>
      <c r="AAS455" s="16">
        <v>2986.5</v>
      </c>
      <c r="AAT455" s="16" t="s">
        <v>782</v>
      </c>
      <c r="AAU455" s="16" t="s">
        <v>1068</v>
      </c>
      <c r="AAV455" s="16" t="s">
        <v>782</v>
      </c>
      <c r="AAW455" s="16" t="s">
        <v>782</v>
      </c>
      <c r="AAX455" s="16" t="s">
        <v>844</v>
      </c>
      <c r="AAY455" s="16" t="s">
        <v>8727</v>
      </c>
      <c r="AAZ455" s="16" t="s">
        <v>782</v>
      </c>
      <c r="ABA455" s="16" t="s">
        <v>783</v>
      </c>
      <c r="ABB455" s="16" t="s">
        <v>782</v>
      </c>
      <c r="ABC455" s="16" t="s">
        <v>783</v>
      </c>
      <c r="ABD455" s="16" t="s">
        <v>782</v>
      </c>
      <c r="ABE455" s="16" t="s">
        <v>783</v>
      </c>
      <c r="ABF455" s="16" t="s">
        <v>782</v>
      </c>
      <c r="ABG455" s="16" t="s">
        <v>782</v>
      </c>
      <c r="ABH455" s="16" t="s">
        <v>783</v>
      </c>
      <c r="ABI455" s="16" t="s">
        <v>782</v>
      </c>
      <c r="ABJ455" s="16" t="s">
        <v>782</v>
      </c>
      <c r="ABK455" s="16" t="s">
        <v>782</v>
      </c>
      <c r="ABL455" s="16" t="s">
        <v>8759</v>
      </c>
      <c r="ABM455" s="16" t="s">
        <v>843</v>
      </c>
      <c r="ABN455" s="16" t="s">
        <v>1034</v>
      </c>
      <c r="ABP455" s="16" t="s">
        <v>972</v>
      </c>
      <c r="ABQ455" s="16" t="s">
        <v>4315</v>
      </c>
      <c r="ABR455" s="16" t="s">
        <v>474</v>
      </c>
      <c r="ABS455" s="16" t="s">
        <v>457</v>
      </c>
      <c r="ABT455" s="16" t="s">
        <v>844</v>
      </c>
      <c r="ABU455" s="16" t="s">
        <v>844</v>
      </c>
      <c r="ABV455" s="16" t="s">
        <v>486</v>
      </c>
      <c r="ABW455" s="16" t="s">
        <v>487</v>
      </c>
      <c r="ABX455" s="16" t="s">
        <v>893</v>
      </c>
      <c r="ABY455" s="16" t="s">
        <v>486</v>
      </c>
      <c r="ABZ455" s="16" t="s">
        <v>486</v>
      </c>
      <c r="ACA455" s="16" t="s">
        <v>761</v>
      </c>
      <c r="ACB455" s="16" t="s">
        <v>774</v>
      </c>
      <c r="ACC455" s="16" t="s">
        <v>737</v>
      </c>
      <c r="ACD455" s="16" t="s">
        <v>486</v>
      </c>
      <c r="ACE455" s="16" t="s">
        <v>486</v>
      </c>
      <c r="ACG455" s="16" t="s">
        <v>1014</v>
      </c>
      <c r="ACH455" s="16" t="s">
        <v>1009</v>
      </c>
      <c r="ACI455" s="16" t="s">
        <v>462</v>
      </c>
      <c r="ACJ455" s="16">
        <v>1.1910000000000001</v>
      </c>
      <c r="ACK455" s="16" t="s">
        <v>478</v>
      </c>
      <c r="ACL455" s="16" t="s">
        <v>740</v>
      </c>
      <c r="ACM455" s="16" t="s">
        <v>1193</v>
      </c>
      <c r="ACN455" s="16" t="s">
        <v>1169</v>
      </c>
      <c r="ACO455" s="16" t="s">
        <v>1856</v>
      </c>
      <c r="ACP455" s="16">
        <v>1625</v>
      </c>
      <c r="ACQ455" s="16" t="s">
        <v>1201</v>
      </c>
      <c r="ACR455" s="16" t="s">
        <v>1644</v>
      </c>
      <c r="ACS455" s="16" t="s">
        <v>686</v>
      </c>
      <c r="ACT455" s="16" t="s">
        <v>1522</v>
      </c>
      <c r="ACU455" s="16" t="s">
        <v>833</v>
      </c>
      <c r="ACV455" s="16" t="s">
        <v>8711</v>
      </c>
      <c r="ACW455" s="16" t="s">
        <v>878</v>
      </c>
      <c r="ACX455" s="16" t="s">
        <v>1916</v>
      </c>
      <c r="ACY455" s="16" t="s">
        <v>1949</v>
      </c>
      <c r="ACZ455" s="16">
        <v>1</v>
      </c>
      <c r="ADA455" s="16">
        <v>1</v>
      </c>
      <c r="ADB455" s="16">
        <v>1</v>
      </c>
      <c r="ADC455" s="16">
        <v>1</v>
      </c>
      <c r="ADD455" s="16">
        <v>1</v>
      </c>
      <c r="ADE455" s="16" t="s">
        <v>8712</v>
      </c>
      <c r="ADF455" s="16">
        <v>0</v>
      </c>
      <c r="ADG455" s="16" t="s">
        <v>486</v>
      </c>
      <c r="ADH455" s="16">
        <v>1</v>
      </c>
      <c r="ADI455" s="16" t="s">
        <v>1553</v>
      </c>
      <c r="ADJ455" s="16" t="s">
        <v>1743</v>
      </c>
      <c r="ADK455" s="16" t="s">
        <v>13194</v>
      </c>
      <c r="ADL455" s="16" t="s">
        <v>13196</v>
      </c>
      <c r="ADM455" s="16" t="s">
        <v>13195</v>
      </c>
      <c r="ADN455" s="16" t="s">
        <v>13196</v>
      </c>
      <c r="ADO455" s="16" t="s">
        <v>13194</v>
      </c>
      <c r="ADR455" s="16" t="s">
        <v>13194</v>
      </c>
      <c r="ADS455" s="16" t="s">
        <v>13196</v>
      </c>
      <c r="ADU455" s="16" t="s">
        <v>1763</v>
      </c>
      <c r="ADW455" s="16" t="s">
        <v>13199</v>
      </c>
      <c r="ADY455" s="16" t="s">
        <v>1058</v>
      </c>
      <c r="AEA455" s="16">
        <v>3225</v>
      </c>
      <c r="AEC455" s="16" t="s">
        <v>1058</v>
      </c>
      <c r="AED455" s="16">
        <v>2986.5</v>
      </c>
      <c r="AEE455" s="16" t="s">
        <v>952</v>
      </c>
      <c r="AEG455" s="16">
        <v>4525</v>
      </c>
      <c r="AEI455" s="16">
        <v>1900</v>
      </c>
      <c r="AEK455" s="16">
        <v>500</v>
      </c>
      <c r="AEL455" s="16">
        <v>600</v>
      </c>
      <c r="AEN455" s="16">
        <v>200</v>
      </c>
    </row>
    <row r="456" spans="1:823" x14ac:dyDescent="0.25">
      <c r="A456" s="30">
        <v>45839</v>
      </c>
      <c r="B456" s="16" t="s">
        <v>11050</v>
      </c>
      <c r="C456" s="16" t="s">
        <v>867</v>
      </c>
      <c r="D456" s="16" t="s">
        <v>867</v>
      </c>
      <c r="E456" s="16">
        <v>59</v>
      </c>
      <c r="F456" s="16" t="s">
        <v>8153</v>
      </c>
      <c r="G456" s="16" t="s">
        <v>4113</v>
      </c>
      <c r="I456" s="16" t="s">
        <v>4174</v>
      </c>
      <c r="Z456" s="16" t="s">
        <v>992</v>
      </c>
      <c r="AA456" s="16" t="s">
        <v>470</v>
      </c>
      <c r="AB456" s="16">
        <v>1</v>
      </c>
      <c r="AC456" s="16" t="s">
        <v>843</v>
      </c>
      <c r="AD456" s="16" t="s">
        <v>843</v>
      </c>
      <c r="AE456" s="16" t="s">
        <v>843</v>
      </c>
      <c r="AF456" s="16" t="s">
        <v>844</v>
      </c>
      <c r="AG456" s="16" t="s">
        <v>843</v>
      </c>
      <c r="AH456" s="16" t="s">
        <v>844</v>
      </c>
      <c r="AI456" s="16" t="s">
        <v>843</v>
      </c>
      <c r="AJ456" s="16" t="s">
        <v>843</v>
      </c>
      <c r="AK456" s="16" t="s">
        <v>843</v>
      </c>
      <c r="AM456" s="16" t="s">
        <v>737</v>
      </c>
      <c r="AN456" s="16" t="s">
        <v>759</v>
      </c>
      <c r="AP456" s="16" t="s">
        <v>774</v>
      </c>
      <c r="AR456" s="16" t="s">
        <v>6907</v>
      </c>
      <c r="BB456" s="16">
        <v>3</v>
      </c>
      <c r="BC456" s="16" t="s">
        <v>7875</v>
      </c>
      <c r="BE456" s="16" t="s">
        <v>5098</v>
      </c>
      <c r="BV456" s="16" t="s">
        <v>4433</v>
      </c>
      <c r="BW456" s="16" t="s">
        <v>844</v>
      </c>
      <c r="BX456" s="16" t="s">
        <v>843</v>
      </c>
      <c r="BY456" s="16" t="s">
        <v>843</v>
      </c>
      <c r="BZ456" s="16" t="s">
        <v>843</v>
      </c>
      <c r="CA456" s="16" t="s">
        <v>843</v>
      </c>
      <c r="CB456" s="16" t="s">
        <v>843</v>
      </c>
      <c r="CC456" s="16" t="s">
        <v>843</v>
      </c>
      <c r="CD456" s="16" t="s">
        <v>843</v>
      </c>
      <c r="CE456" s="16" t="s">
        <v>843</v>
      </c>
      <c r="CF456" s="16" t="s">
        <v>843</v>
      </c>
      <c r="CG456" s="16" t="s">
        <v>843</v>
      </c>
      <c r="CH456" s="16" t="s">
        <v>843</v>
      </c>
      <c r="CI456" s="16" t="s">
        <v>843</v>
      </c>
      <c r="CJ456" s="16" t="s">
        <v>843</v>
      </c>
      <c r="CK456" s="16" t="s">
        <v>843</v>
      </c>
      <c r="CP456" s="16" t="s">
        <v>867</v>
      </c>
      <c r="CQ456" s="16" t="s">
        <v>5191</v>
      </c>
      <c r="CR456" s="16" t="s">
        <v>844</v>
      </c>
      <c r="CS456" s="16" t="s">
        <v>843</v>
      </c>
      <c r="CT456" s="16" t="s">
        <v>843</v>
      </c>
      <c r="CU456" s="16" t="s">
        <v>843</v>
      </c>
      <c r="CV456" s="16" t="s">
        <v>843</v>
      </c>
      <c r="CW456" s="16" t="s">
        <v>843</v>
      </c>
      <c r="CX456" s="16" t="s">
        <v>843</v>
      </c>
      <c r="CY456" s="16" t="s">
        <v>843</v>
      </c>
      <c r="CZ456" s="16" t="s">
        <v>843</v>
      </c>
      <c r="DA456" s="16" t="s">
        <v>5184</v>
      </c>
      <c r="DX456" s="16" t="s">
        <v>867</v>
      </c>
      <c r="DY456" s="16" t="s">
        <v>867</v>
      </c>
      <c r="GC456" s="16" t="s">
        <v>5342</v>
      </c>
      <c r="GF456" s="16" t="s">
        <v>867</v>
      </c>
      <c r="GG456" s="16" t="s">
        <v>867</v>
      </c>
      <c r="GV456" s="16" t="s">
        <v>5449</v>
      </c>
      <c r="GW456" s="16" t="s">
        <v>843</v>
      </c>
      <c r="GX456" s="16" t="s">
        <v>843</v>
      </c>
      <c r="GY456" s="16" t="s">
        <v>843</v>
      </c>
      <c r="GZ456" s="16" t="s">
        <v>844</v>
      </c>
      <c r="HA456" s="16" t="s">
        <v>843</v>
      </c>
      <c r="HB456" s="16" t="s">
        <v>843</v>
      </c>
      <c r="HC456" s="16" t="s">
        <v>843</v>
      </c>
      <c r="HD456" s="16" t="s">
        <v>843</v>
      </c>
      <c r="HE456" s="16" t="s">
        <v>843</v>
      </c>
      <c r="HF456" s="16" t="s">
        <v>843</v>
      </c>
      <c r="HH456" s="16" t="s">
        <v>5456</v>
      </c>
      <c r="HK456" s="16" t="s">
        <v>865</v>
      </c>
      <c r="HM456" s="16" t="s">
        <v>865</v>
      </c>
      <c r="HZ456" s="16" t="s">
        <v>7944</v>
      </c>
      <c r="KE456" s="16" t="s">
        <v>5582</v>
      </c>
      <c r="KG456" s="16" t="s">
        <v>7018</v>
      </c>
      <c r="KH456" s="16" t="s">
        <v>7033</v>
      </c>
      <c r="KI456" s="16" t="s">
        <v>865</v>
      </c>
      <c r="LG456" s="16" t="s">
        <v>867</v>
      </c>
      <c r="LH456" s="16" t="s">
        <v>865</v>
      </c>
      <c r="LI456" s="16" t="s">
        <v>867</v>
      </c>
      <c r="LJ456" s="16" t="s">
        <v>867</v>
      </c>
      <c r="LK456" s="16" t="s">
        <v>867</v>
      </c>
      <c r="LL456" s="16" t="s">
        <v>5657</v>
      </c>
      <c r="LM456" s="16" t="s">
        <v>844</v>
      </c>
      <c r="LN456" s="16" t="s">
        <v>843</v>
      </c>
      <c r="LO456" s="16" t="s">
        <v>843</v>
      </c>
      <c r="LP456" s="16" t="s">
        <v>843</v>
      </c>
      <c r="LQ456" s="16" t="s">
        <v>843</v>
      </c>
      <c r="LR456" s="16" t="s">
        <v>843</v>
      </c>
      <c r="LS456" s="16" t="s">
        <v>843</v>
      </c>
      <c r="LT456" s="16" t="s">
        <v>843</v>
      </c>
      <c r="LU456" s="16" t="s">
        <v>843</v>
      </c>
      <c r="LV456" s="16" t="s">
        <v>843</v>
      </c>
      <c r="LW456" s="16" t="s">
        <v>843</v>
      </c>
      <c r="LX456" s="16" t="s">
        <v>843</v>
      </c>
      <c r="LY456" s="16" t="s">
        <v>843</v>
      </c>
      <c r="LZ456" s="16" t="s">
        <v>843</v>
      </c>
      <c r="MA456" s="16" t="s">
        <v>843</v>
      </c>
      <c r="MC456" s="16" t="s">
        <v>5694</v>
      </c>
      <c r="MD456" s="16" t="s">
        <v>844</v>
      </c>
      <c r="ME456" s="16" t="s">
        <v>843</v>
      </c>
      <c r="MF456" s="16" t="s">
        <v>843</v>
      </c>
      <c r="MG456" s="16" t="s">
        <v>843</v>
      </c>
      <c r="MH456" s="16" t="s">
        <v>843</v>
      </c>
      <c r="MI456" s="16" t="s">
        <v>843</v>
      </c>
      <c r="MJ456" s="16" t="s">
        <v>843</v>
      </c>
      <c r="MK456" s="16" t="s">
        <v>843</v>
      </c>
      <c r="ML456" s="16" t="s">
        <v>843</v>
      </c>
      <c r="MM456" s="16" t="s">
        <v>843</v>
      </c>
      <c r="MN456" s="16" t="s">
        <v>843</v>
      </c>
      <c r="MO456" s="16" t="s">
        <v>843</v>
      </c>
      <c r="MP456" s="16" t="s">
        <v>843</v>
      </c>
      <c r="MQ456" s="16" t="s">
        <v>843</v>
      </c>
      <c r="MR456" s="16" t="s">
        <v>843</v>
      </c>
      <c r="MS456" s="16" t="s">
        <v>843</v>
      </c>
      <c r="MT456" s="16" t="s">
        <v>843</v>
      </c>
      <c r="MU456" s="16" t="s">
        <v>843</v>
      </c>
      <c r="MV456" s="16" t="s">
        <v>843</v>
      </c>
      <c r="PC456" s="16" t="s">
        <v>865</v>
      </c>
      <c r="PD456" s="16" t="s">
        <v>865</v>
      </c>
      <c r="PY456" s="16" t="s">
        <v>865</v>
      </c>
      <c r="QP456" s="16" t="s">
        <v>865</v>
      </c>
      <c r="QR456" s="16" t="s">
        <v>864</v>
      </c>
      <c r="QT456" s="16" t="s">
        <v>867</v>
      </c>
      <c r="QV456" s="16" t="s">
        <v>865</v>
      </c>
      <c r="QX456" s="16" t="s">
        <v>865</v>
      </c>
      <c r="RD456" s="16" t="s">
        <v>4216</v>
      </c>
      <c r="RF456" s="16" t="s">
        <v>7708</v>
      </c>
      <c r="RH456" s="16" t="s">
        <v>865</v>
      </c>
      <c r="RJ456" s="16" t="s">
        <v>865</v>
      </c>
      <c r="RN456" s="16" t="s">
        <v>7720</v>
      </c>
      <c r="RP456" s="16" t="s">
        <v>867</v>
      </c>
      <c r="RR456" s="16" t="s">
        <v>864</v>
      </c>
      <c r="RT456" s="16" t="s">
        <v>867</v>
      </c>
      <c r="RV456" s="16" t="s">
        <v>7720</v>
      </c>
      <c r="RX456" s="16" t="s">
        <v>7720</v>
      </c>
      <c r="RZ456" s="16" t="s">
        <v>7720</v>
      </c>
      <c r="SQ456" s="16" t="s">
        <v>865</v>
      </c>
      <c r="SS456" s="16" t="s">
        <v>7296</v>
      </c>
      <c r="ST456" s="16" t="s">
        <v>7761</v>
      </c>
      <c r="TN456" s="16">
        <v>1500</v>
      </c>
      <c r="TP456" s="16">
        <v>800</v>
      </c>
      <c r="TR456" s="16">
        <v>300</v>
      </c>
      <c r="TS456" s="16">
        <v>100</v>
      </c>
      <c r="TZ456" s="16" t="s">
        <v>7367</v>
      </c>
      <c r="UA456" s="16" t="s">
        <v>8691</v>
      </c>
      <c r="UB456" s="16">
        <v>0</v>
      </c>
      <c r="UC456" s="16" t="s">
        <v>843</v>
      </c>
      <c r="UD456" s="16" t="s">
        <v>843</v>
      </c>
      <c r="UE456" s="16" t="s">
        <v>844</v>
      </c>
      <c r="UF456" s="16" t="s">
        <v>844</v>
      </c>
      <c r="UG456" s="16" t="s">
        <v>843</v>
      </c>
      <c r="UH456" s="16" t="s">
        <v>843</v>
      </c>
      <c r="VK456" s="16" t="s">
        <v>6055</v>
      </c>
      <c r="VL456" s="16" t="s">
        <v>843</v>
      </c>
      <c r="VM456" s="16" t="s">
        <v>844</v>
      </c>
      <c r="VN456" s="16" t="s">
        <v>843</v>
      </c>
      <c r="VO456" s="16" t="s">
        <v>843</v>
      </c>
      <c r="VP456" s="16" t="s">
        <v>843</v>
      </c>
      <c r="VQ456" s="16" t="s">
        <v>843</v>
      </c>
      <c r="VR456" s="16" t="s">
        <v>843</v>
      </c>
      <c r="VS456" s="16" t="s">
        <v>843</v>
      </c>
      <c r="VT456" s="16" t="s">
        <v>843</v>
      </c>
      <c r="VW456" s="16">
        <v>3700</v>
      </c>
      <c r="VX456" s="16" t="s">
        <v>6028</v>
      </c>
      <c r="VY456" s="16" t="s">
        <v>844</v>
      </c>
      <c r="VZ456" s="16" t="s">
        <v>843</v>
      </c>
      <c r="WA456" s="16" t="s">
        <v>843</v>
      </c>
      <c r="WB456" s="16" t="s">
        <v>843</v>
      </c>
      <c r="WC456" s="16" t="s">
        <v>843</v>
      </c>
      <c r="WD456" s="16" t="s">
        <v>843</v>
      </c>
      <c r="WE456" s="16" t="s">
        <v>843</v>
      </c>
      <c r="WF456" s="16" t="s">
        <v>843</v>
      </c>
      <c r="WH456" s="16">
        <v>1625</v>
      </c>
      <c r="WO456" s="16" t="s">
        <v>6926</v>
      </c>
      <c r="YN456" s="16" t="s">
        <v>7040</v>
      </c>
      <c r="YP456" s="16" t="s">
        <v>7978</v>
      </c>
      <c r="YR456" s="16" t="s">
        <v>11051</v>
      </c>
      <c r="YS456" s="16" t="s">
        <v>11052</v>
      </c>
      <c r="YT456" s="16" t="s">
        <v>8694</v>
      </c>
      <c r="YU456" s="16" t="s">
        <v>11053</v>
      </c>
      <c r="YV456" s="16" t="s">
        <v>8696</v>
      </c>
      <c r="YW456" s="16" t="s">
        <v>844</v>
      </c>
      <c r="YX456" s="16" t="s">
        <v>8696</v>
      </c>
      <c r="ZE456" s="16" t="s">
        <v>843</v>
      </c>
      <c r="ZO456" s="16" t="s">
        <v>487</v>
      </c>
      <c r="ZP456" s="16" t="s">
        <v>487</v>
      </c>
      <c r="ZQ456" s="16" t="s">
        <v>486</v>
      </c>
      <c r="ZR456" s="16" t="s">
        <v>486</v>
      </c>
      <c r="ZS456" s="16" t="s">
        <v>8872</v>
      </c>
      <c r="ZT456" s="16" t="s">
        <v>8705</v>
      </c>
      <c r="ZU456" s="16" t="s">
        <v>8706</v>
      </c>
      <c r="ZV456" s="16" t="s">
        <v>487</v>
      </c>
      <c r="ZW456" s="16" t="s">
        <v>843</v>
      </c>
      <c r="ZX456" s="16" t="s">
        <v>844</v>
      </c>
      <c r="ZY456" s="16" t="s">
        <v>844</v>
      </c>
      <c r="ZZ456" s="16" t="s">
        <v>843</v>
      </c>
      <c r="AAA456" s="16" t="s">
        <v>843</v>
      </c>
      <c r="AAB456" s="16" t="s">
        <v>844</v>
      </c>
      <c r="AAC456" s="16">
        <v>0</v>
      </c>
      <c r="AAD456" s="16" t="s">
        <v>844</v>
      </c>
      <c r="AAE456" s="16" t="s">
        <v>843</v>
      </c>
      <c r="AAF456" s="16" t="s">
        <v>843</v>
      </c>
      <c r="AAG456" s="16" t="s">
        <v>843</v>
      </c>
      <c r="AAH456" s="16" t="s">
        <v>843</v>
      </c>
      <c r="AAI456" s="16" t="s">
        <v>843</v>
      </c>
      <c r="AAJ456" s="16" t="s">
        <v>600</v>
      </c>
      <c r="AAK456" s="16" t="s">
        <v>639</v>
      </c>
      <c r="AAL456" s="16" t="s">
        <v>905</v>
      </c>
      <c r="AAM456" s="16" t="s">
        <v>660</v>
      </c>
      <c r="AAN456" s="16" t="s">
        <v>8707</v>
      </c>
      <c r="AAO456" s="16" t="s">
        <v>1019</v>
      </c>
      <c r="AAP456" s="16" t="s">
        <v>8708</v>
      </c>
      <c r="AAR456" s="16" t="s">
        <v>11054</v>
      </c>
      <c r="AAS456" s="16">
        <v>3362.09</v>
      </c>
      <c r="AAU456" s="16" t="s">
        <v>1068</v>
      </c>
      <c r="AAV456" s="16" t="s">
        <v>782</v>
      </c>
      <c r="AAW456" s="16" t="s">
        <v>782</v>
      </c>
      <c r="AAX456" s="16" t="s">
        <v>844</v>
      </c>
      <c r="AAY456" s="16" t="s">
        <v>8727</v>
      </c>
      <c r="AAZ456" s="16" t="s">
        <v>782</v>
      </c>
      <c r="ABA456" s="16" t="s">
        <v>783</v>
      </c>
      <c r="ABC456" s="16" t="s">
        <v>783</v>
      </c>
      <c r="ABD456" s="16" t="s">
        <v>783</v>
      </c>
      <c r="ABE456" s="16" t="s">
        <v>783</v>
      </c>
      <c r="ABF456" s="16" t="s">
        <v>782</v>
      </c>
      <c r="ABH456" s="16" t="s">
        <v>782</v>
      </c>
      <c r="ABI456" s="16" t="s">
        <v>783</v>
      </c>
      <c r="ABJ456" s="16" t="s">
        <v>783</v>
      </c>
      <c r="ABK456" s="16" t="s">
        <v>783</v>
      </c>
      <c r="ABL456" s="16" t="s">
        <v>8785</v>
      </c>
      <c r="ABM456" s="16" t="s">
        <v>1056</v>
      </c>
      <c r="ABN456" s="16" t="s">
        <v>1033</v>
      </c>
      <c r="ABO456" s="16" t="s">
        <v>486</v>
      </c>
      <c r="ABP456" s="16" t="s">
        <v>972</v>
      </c>
      <c r="ABQ456" s="16" t="s">
        <v>4321</v>
      </c>
      <c r="ABR456" s="16" t="s">
        <v>470</v>
      </c>
      <c r="ABS456" s="16" t="s">
        <v>451</v>
      </c>
      <c r="ABT456" s="16" t="s">
        <v>844</v>
      </c>
      <c r="ABU456" s="16" t="s">
        <v>844</v>
      </c>
      <c r="ABV456" s="16" t="s">
        <v>487</v>
      </c>
      <c r="ABW456" s="16" t="s">
        <v>486</v>
      </c>
      <c r="ABX456" s="16" t="s">
        <v>892</v>
      </c>
      <c r="ABY456" s="16" t="s">
        <v>486</v>
      </c>
      <c r="ABZ456" s="16" t="s">
        <v>486</v>
      </c>
      <c r="ACA456" s="16" t="s">
        <v>759</v>
      </c>
      <c r="ACB456" s="16" t="s">
        <v>774</v>
      </c>
      <c r="ACC456" s="16" t="s">
        <v>737</v>
      </c>
      <c r="ACD456" s="16" t="s">
        <v>486</v>
      </c>
      <c r="ACE456" s="16" t="s">
        <v>486</v>
      </c>
      <c r="ACG456" s="16" t="s">
        <v>1014</v>
      </c>
      <c r="ACH456" s="16" t="s">
        <v>1009</v>
      </c>
      <c r="ACI456" s="16" t="s">
        <v>462</v>
      </c>
      <c r="ACJ456" s="16">
        <v>1.1910000000000001</v>
      </c>
      <c r="ACK456" s="16" t="s">
        <v>478</v>
      </c>
      <c r="ACL456" s="16" t="s">
        <v>740</v>
      </c>
      <c r="ACM456" s="16" t="s">
        <v>1189</v>
      </c>
      <c r="ACN456" s="16" t="s">
        <v>1169</v>
      </c>
      <c r="ACO456" s="16" t="s">
        <v>1856</v>
      </c>
      <c r="ACP456" s="16">
        <v>1625</v>
      </c>
      <c r="ACQ456" s="16" t="s">
        <v>1201</v>
      </c>
      <c r="ACR456" s="16" t="s">
        <v>1645</v>
      </c>
      <c r="ACS456" s="16" t="s">
        <v>680</v>
      </c>
      <c r="ACT456" s="16" t="s">
        <v>1522</v>
      </c>
      <c r="ACU456" s="16" t="s">
        <v>833</v>
      </c>
      <c r="ACV456" s="16" t="s">
        <v>8711</v>
      </c>
      <c r="ACW456" s="16" t="s">
        <v>451</v>
      </c>
      <c r="ACX456" s="16" t="s">
        <v>1916</v>
      </c>
      <c r="ACY456" s="16" t="s">
        <v>1947</v>
      </c>
      <c r="ACZ456" s="16">
        <v>1</v>
      </c>
      <c r="ADA456" s="16">
        <v>0</v>
      </c>
      <c r="ADB456" s="16">
        <v>1</v>
      </c>
      <c r="ADC456" s="16">
        <v>1</v>
      </c>
      <c r="ADD456" s="16">
        <v>1</v>
      </c>
      <c r="ADE456" s="16" t="s">
        <v>9236</v>
      </c>
      <c r="ADF456" s="16">
        <v>0</v>
      </c>
      <c r="ADG456" s="16" t="s">
        <v>486</v>
      </c>
      <c r="ADH456" s="16">
        <v>1</v>
      </c>
      <c r="ADI456" s="16" t="s">
        <v>486</v>
      </c>
      <c r="ADJ456" s="16" t="s">
        <v>13198</v>
      </c>
      <c r="ADL456" s="16" t="s">
        <v>1764</v>
      </c>
      <c r="ADN456" s="16" t="s">
        <v>13196</v>
      </c>
      <c r="ADO456" s="16" t="s">
        <v>13197</v>
      </c>
      <c r="ADV456" s="16" t="s">
        <v>1744</v>
      </c>
      <c r="ADW456" s="16" t="s">
        <v>13199</v>
      </c>
      <c r="AEA456" s="16">
        <v>2700</v>
      </c>
      <c r="AEC456" s="16" t="s">
        <v>1058</v>
      </c>
      <c r="AED456" s="16">
        <v>3362.09</v>
      </c>
      <c r="AEE456" s="16" t="s">
        <v>952</v>
      </c>
      <c r="AEG456" s="16">
        <v>5325</v>
      </c>
      <c r="AEI456" s="16">
        <v>1500</v>
      </c>
      <c r="AEK456" s="16">
        <v>800</v>
      </c>
      <c r="AEN456" s="16">
        <v>300</v>
      </c>
      <c r="AEO456" s="16">
        <v>100</v>
      </c>
    </row>
    <row r="457" spans="1:823" x14ac:dyDescent="0.25">
      <c r="A457" s="30">
        <v>45839</v>
      </c>
      <c r="B457" s="16" t="s">
        <v>11055</v>
      </c>
      <c r="C457" s="16" t="s">
        <v>867</v>
      </c>
      <c r="D457" s="16" t="s">
        <v>867</v>
      </c>
      <c r="E457" s="16">
        <v>38</v>
      </c>
      <c r="F457" s="16" t="s">
        <v>8153</v>
      </c>
      <c r="G457" s="16" t="s">
        <v>4113</v>
      </c>
      <c r="I457" s="16" t="s">
        <v>4162</v>
      </c>
      <c r="Z457" s="16" t="s">
        <v>993</v>
      </c>
      <c r="AA457" s="16" t="s">
        <v>470</v>
      </c>
      <c r="AB457" s="16">
        <v>3</v>
      </c>
      <c r="AC457" s="16" t="s">
        <v>844</v>
      </c>
      <c r="AD457" s="16" t="s">
        <v>843</v>
      </c>
      <c r="AE457" s="16" t="s">
        <v>843</v>
      </c>
      <c r="AF457" s="16" t="s">
        <v>1056</v>
      </c>
      <c r="AG457" s="16" t="s">
        <v>844</v>
      </c>
      <c r="AH457" s="16" t="s">
        <v>1056</v>
      </c>
      <c r="AI457" s="16" t="s">
        <v>844</v>
      </c>
      <c r="AJ457" s="16" t="s">
        <v>843</v>
      </c>
      <c r="AK457" s="16" t="s">
        <v>843</v>
      </c>
      <c r="AM457" s="16" t="s">
        <v>737</v>
      </c>
      <c r="AN457" s="16" t="s">
        <v>759</v>
      </c>
      <c r="AP457" s="16" t="s">
        <v>768</v>
      </c>
      <c r="AR457" s="16" t="s">
        <v>6910</v>
      </c>
      <c r="BB457" s="16">
        <v>3</v>
      </c>
      <c r="BC457" s="16" t="s">
        <v>7878</v>
      </c>
      <c r="BE457" s="16" t="s">
        <v>5098</v>
      </c>
      <c r="BV457" s="16" t="s">
        <v>4433</v>
      </c>
      <c r="BW457" s="16" t="s">
        <v>844</v>
      </c>
      <c r="BX457" s="16" t="s">
        <v>843</v>
      </c>
      <c r="BY457" s="16" t="s">
        <v>843</v>
      </c>
      <c r="BZ457" s="16" t="s">
        <v>843</v>
      </c>
      <c r="CA457" s="16" t="s">
        <v>843</v>
      </c>
      <c r="CB457" s="16" t="s">
        <v>843</v>
      </c>
      <c r="CC457" s="16" t="s">
        <v>843</v>
      </c>
      <c r="CD457" s="16" t="s">
        <v>843</v>
      </c>
      <c r="CE457" s="16" t="s">
        <v>843</v>
      </c>
      <c r="CF457" s="16" t="s">
        <v>843</v>
      </c>
      <c r="CG457" s="16" t="s">
        <v>843</v>
      </c>
      <c r="CH457" s="16" t="s">
        <v>843</v>
      </c>
      <c r="CI457" s="16" t="s">
        <v>843</v>
      </c>
      <c r="CJ457" s="16" t="s">
        <v>843</v>
      </c>
      <c r="CK457" s="16" t="s">
        <v>843</v>
      </c>
      <c r="CP457" s="16" t="s">
        <v>867</v>
      </c>
      <c r="CQ457" s="16" t="s">
        <v>5191</v>
      </c>
      <c r="CR457" s="16" t="s">
        <v>844</v>
      </c>
      <c r="CS457" s="16" t="s">
        <v>843</v>
      </c>
      <c r="CT457" s="16" t="s">
        <v>843</v>
      </c>
      <c r="CU457" s="16" t="s">
        <v>843</v>
      </c>
      <c r="CV457" s="16" t="s">
        <v>843</v>
      </c>
      <c r="CW457" s="16" t="s">
        <v>843</v>
      </c>
      <c r="CX457" s="16" t="s">
        <v>843</v>
      </c>
      <c r="CY457" s="16" t="s">
        <v>843</v>
      </c>
      <c r="CZ457" s="16" t="s">
        <v>843</v>
      </c>
      <c r="DA457" s="16" t="s">
        <v>5184</v>
      </c>
      <c r="DX457" s="16" t="s">
        <v>867</v>
      </c>
      <c r="DY457" s="16" t="s">
        <v>867</v>
      </c>
      <c r="GC457" s="16" t="s">
        <v>5353</v>
      </c>
      <c r="GF457" s="16" t="s">
        <v>867</v>
      </c>
      <c r="GG457" s="16" t="s">
        <v>867</v>
      </c>
      <c r="GV457" s="16" t="s">
        <v>5443</v>
      </c>
      <c r="GW457" s="16" t="s">
        <v>843</v>
      </c>
      <c r="GX457" s="16" t="s">
        <v>844</v>
      </c>
      <c r="GY457" s="16" t="s">
        <v>843</v>
      </c>
      <c r="GZ457" s="16" t="s">
        <v>843</v>
      </c>
      <c r="HA457" s="16" t="s">
        <v>843</v>
      </c>
      <c r="HB457" s="16" t="s">
        <v>843</v>
      </c>
      <c r="HC457" s="16" t="s">
        <v>843</v>
      </c>
      <c r="HD457" s="16" t="s">
        <v>843</v>
      </c>
      <c r="HE457" s="16" t="s">
        <v>843</v>
      </c>
      <c r="HF457" s="16" t="s">
        <v>843</v>
      </c>
      <c r="HH457" s="16" t="s">
        <v>5456</v>
      </c>
      <c r="HK457" s="16" t="s">
        <v>865</v>
      </c>
      <c r="HM457" s="16" t="s">
        <v>865</v>
      </c>
      <c r="HZ457" s="16" t="s">
        <v>7944</v>
      </c>
      <c r="KE457" s="16" t="s">
        <v>5582</v>
      </c>
      <c r="KG457" s="16" t="s">
        <v>7015</v>
      </c>
      <c r="KH457" s="16" t="s">
        <v>7030</v>
      </c>
      <c r="KI457" s="16" t="s">
        <v>865</v>
      </c>
      <c r="LG457" s="16" t="s">
        <v>867</v>
      </c>
      <c r="LH457" s="16" t="s">
        <v>867</v>
      </c>
      <c r="LI457" s="16" t="s">
        <v>867</v>
      </c>
      <c r="LJ457" s="16" t="s">
        <v>867</v>
      </c>
      <c r="LK457" s="16" t="s">
        <v>867</v>
      </c>
      <c r="LL457" s="16" t="s">
        <v>5690</v>
      </c>
      <c r="LM457" s="16" t="s">
        <v>843</v>
      </c>
      <c r="LN457" s="16" t="s">
        <v>843</v>
      </c>
      <c r="LO457" s="16" t="s">
        <v>843</v>
      </c>
      <c r="LP457" s="16" t="s">
        <v>843</v>
      </c>
      <c r="LQ457" s="16" t="s">
        <v>843</v>
      </c>
      <c r="LR457" s="16" t="s">
        <v>843</v>
      </c>
      <c r="LS457" s="16" t="s">
        <v>843</v>
      </c>
      <c r="LT457" s="16" t="s">
        <v>843</v>
      </c>
      <c r="LU457" s="16" t="s">
        <v>843</v>
      </c>
      <c r="LV457" s="16" t="s">
        <v>843</v>
      </c>
      <c r="LW457" s="16" t="s">
        <v>843</v>
      </c>
      <c r="LX457" s="16" t="s">
        <v>844</v>
      </c>
      <c r="LY457" s="16" t="s">
        <v>843</v>
      </c>
      <c r="LZ457" s="16" t="s">
        <v>843</v>
      </c>
      <c r="MA457" s="16" t="s">
        <v>843</v>
      </c>
      <c r="MC457" s="16" t="s">
        <v>5694</v>
      </c>
      <c r="MD457" s="16" t="s">
        <v>844</v>
      </c>
      <c r="ME457" s="16" t="s">
        <v>843</v>
      </c>
      <c r="MF457" s="16" t="s">
        <v>843</v>
      </c>
      <c r="MG457" s="16" t="s">
        <v>843</v>
      </c>
      <c r="MH457" s="16" t="s">
        <v>843</v>
      </c>
      <c r="MI457" s="16" t="s">
        <v>843</v>
      </c>
      <c r="MJ457" s="16" t="s">
        <v>843</v>
      </c>
      <c r="MK457" s="16" t="s">
        <v>843</v>
      </c>
      <c r="ML457" s="16" t="s">
        <v>843</v>
      </c>
      <c r="MM457" s="16" t="s">
        <v>843</v>
      </c>
      <c r="MN457" s="16" t="s">
        <v>843</v>
      </c>
      <c r="MO457" s="16" t="s">
        <v>843</v>
      </c>
      <c r="MP457" s="16" t="s">
        <v>843</v>
      </c>
      <c r="MQ457" s="16" t="s">
        <v>843</v>
      </c>
      <c r="MR457" s="16" t="s">
        <v>843</v>
      </c>
      <c r="MS457" s="16" t="s">
        <v>843</v>
      </c>
      <c r="MT457" s="16" t="s">
        <v>843</v>
      </c>
      <c r="MU457" s="16" t="s">
        <v>843</v>
      </c>
      <c r="MV457" s="16" t="s">
        <v>843</v>
      </c>
      <c r="MX457" s="16" t="s">
        <v>5694</v>
      </c>
      <c r="MY457" s="16" t="s">
        <v>844</v>
      </c>
      <c r="MZ457" s="16" t="s">
        <v>843</v>
      </c>
      <c r="NA457" s="16" t="s">
        <v>843</v>
      </c>
      <c r="NB457" s="16" t="s">
        <v>843</v>
      </c>
      <c r="NC457" s="16" t="s">
        <v>843</v>
      </c>
      <c r="ND457" s="16" t="s">
        <v>843</v>
      </c>
      <c r="NE457" s="16" t="s">
        <v>843</v>
      </c>
      <c r="NF457" s="16" t="s">
        <v>843</v>
      </c>
      <c r="NG457" s="16" t="s">
        <v>843</v>
      </c>
      <c r="NH457" s="16" t="s">
        <v>843</v>
      </c>
      <c r="NI457" s="16" t="s">
        <v>843</v>
      </c>
      <c r="NJ457" s="16" t="s">
        <v>843</v>
      </c>
      <c r="NK457" s="16" t="s">
        <v>843</v>
      </c>
      <c r="NL457" s="16" t="s">
        <v>843</v>
      </c>
      <c r="NM457" s="16" t="s">
        <v>843</v>
      </c>
      <c r="NN457" s="16" t="s">
        <v>843</v>
      </c>
      <c r="NO457" s="16" t="s">
        <v>843</v>
      </c>
      <c r="NP457" s="16" t="s">
        <v>843</v>
      </c>
      <c r="NQ457" s="16" t="s">
        <v>843</v>
      </c>
      <c r="PC457" s="16" t="s">
        <v>865</v>
      </c>
      <c r="PD457" s="16" t="s">
        <v>865</v>
      </c>
      <c r="PY457" s="16" t="s">
        <v>867</v>
      </c>
      <c r="PZ457" s="16">
        <v>1</v>
      </c>
      <c r="QP457" s="16" t="s">
        <v>865</v>
      </c>
      <c r="QR457" s="16" t="s">
        <v>867</v>
      </c>
      <c r="QT457" s="16" t="s">
        <v>867</v>
      </c>
      <c r="QV457" s="16" t="s">
        <v>865</v>
      </c>
      <c r="QX457" s="16" t="s">
        <v>867</v>
      </c>
      <c r="QY457" s="16" t="s">
        <v>867</v>
      </c>
      <c r="RD457" s="16" t="s">
        <v>865</v>
      </c>
      <c r="RF457" s="16" t="s">
        <v>865</v>
      </c>
      <c r="RH457" s="16" t="s">
        <v>4216</v>
      </c>
      <c r="RJ457" s="16" t="s">
        <v>4216</v>
      </c>
      <c r="RN457" s="16" t="s">
        <v>7720</v>
      </c>
      <c r="RP457" s="16" t="s">
        <v>867</v>
      </c>
      <c r="RR457" s="16" t="s">
        <v>7720</v>
      </c>
      <c r="RT457" s="16" t="s">
        <v>867</v>
      </c>
      <c r="RV457" s="16" t="s">
        <v>7720</v>
      </c>
      <c r="RX457" s="16" t="s">
        <v>7720</v>
      </c>
      <c r="RZ457" s="16" t="s">
        <v>7724</v>
      </c>
      <c r="SQ457" s="16" t="s">
        <v>867</v>
      </c>
      <c r="SS457" s="16" t="s">
        <v>7296</v>
      </c>
      <c r="ST457" s="16" t="s">
        <v>7764</v>
      </c>
      <c r="TN457" s="16">
        <v>4000</v>
      </c>
      <c r="TO457" s="16">
        <v>6000</v>
      </c>
      <c r="TP457" s="16">
        <v>1300</v>
      </c>
      <c r="TQ457" s="16">
        <v>600</v>
      </c>
      <c r="TR457" s="16">
        <v>300</v>
      </c>
      <c r="TS457" s="16">
        <v>350</v>
      </c>
      <c r="TT457" s="16">
        <v>0</v>
      </c>
      <c r="TU457" s="16">
        <v>900</v>
      </c>
      <c r="TV457" s="16">
        <v>6000</v>
      </c>
      <c r="TW457" s="16">
        <v>0</v>
      </c>
      <c r="TX457" s="16">
        <v>0</v>
      </c>
      <c r="TZ457" s="16" t="s">
        <v>7364</v>
      </c>
      <c r="UA457" s="16" t="s">
        <v>9348</v>
      </c>
      <c r="UB457" s="16">
        <v>0</v>
      </c>
      <c r="UC457" s="16" t="s">
        <v>844</v>
      </c>
      <c r="UD457" s="16" t="s">
        <v>843</v>
      </c>
      <c r="UE457" s="16" t="s">
        <v>844</v>
      </c>
      <c r="UF457" s="16" t="s">
        <v>844</v>
      </c>
      <c r="UG457" s="16" t="s">
        <v>843</v>
      </c>
      <c r="UH457" s="16" t="s">
        <v>843</v>
      </c>
      <c r="UL457" s="16">
        <v>7000</v>
      </c>
      <c r="VK457" s="16" t="s">
        <v>6102</v>
      </c>
      <c r="VL457" s="16" t="s">
        <v>843</v>
      </c>
      <c r="VM457" s="16" t="s">
        <v>843</v>
      </c>
      <c r="VN457" s="16" t="s">
        <v>843</v>
      </c>
      <c r="VO457" s="16" t="s">
        <v>843</v>
      </c>
      <c r="VP457" s="16" t="s">
        <v>844</v>
      </c>
      <c r="VQ457" s="16" t="s">
        <v>843</v>
      </c>
      <c r="VR457" s="16" t="s">
        <v>843</v>
      </c>
      <c r="VS457" s="16" t="s">
        <v>843</v>
      </c>
      <c r="VT457" s="16" t="s">
        <v>843</v>
      </c>
      <c r="VV457" s="16">
        <v>4500</v>
      </c>
      <c r="VX457" s="16" t="s">
        <v>6028</v>
      </c>
      <c r="VY457" s="16" t="s">
        <v>844</v>
      </c>
      <c r="VZ457" s="16" t="s">
        <v>843</v>
      </c>
      <c r="WA457" s="16" t="s">
        <v>843</v>
      </c>
      <c r="WB457" s="16" t="s">
        <v>843</v>
      </c>
      <c r="WC457" s="16" t="s">
        <v>843</v>
      </c>
      <c r="WD457" s="16" t="s">
        <v>843</v>
      </c>
      <c r="WE457" s="16" t="s">
        <v>843</v>
      </c>
      <c r="WF457" s="16" t="s">
        <v>843</v>
      </c>
      <c r="WH457" s="16">
        <v>4875</v>
      </c>
      <c r="WO457" s="16" t="s">
        <v>6920</v>
      </c>
      <c r="XD457" s="16" t="s">
        <v>6991</v>
      </c>
      <c r="XE457" s="16" t="s">
        <v>843</v>
      </c>
      <c r="XF457" s="16" t="s">
        <v>843</v>
      </c>
      <c r="XG457" s="16" t="s">
        <v>843</v>
      </c>
      <c r="XH457" s="16" t="s">
        <v>843</v>
      </c>
      <c r="XI457" s="16" t="s">
        <v>843</v>
      </c>
      <c r="XJ457" s="16" t="s">
        <v>843</v>
      </c>
      <c r="XK457" s="16" t="s">
        <v>843</v>
      </c>
      <c r="XL457" s="16" t="s">
        <v>844</v>
      </c>
      <c r="XM457" s="16" t="s">
        <v>843</v>
      </c>
      <c r="XN457" s="16" t="s">
        <v>843</v>
      </c>
      <c r="XO457" s="16" t="s">
        <v>843</v>
      </c>
      <c r="XP457" s="16" t="s">
        <v>843</v>
      </c>
      <c r="XQ457" s="16" t="s">
        <v>843</v>
      </c>
      <c r="YF457" s="16" t="s">
        <v>865</v>
      </c>
      <c r="YN457" s="16" t="s">
        <v>7040</v>
      </c>
      <c r="YP457" s="16" t="s">
        <v>7978</v>
      </c>
      <c r="YR457" s="16" t="s">
        <v>11056</v>
      </c>
      <c r="YS457" s="16" t="s">
        <v>11057</v>
      </c>
      <c r="YT457" s="16" t="s">
        <v>8694</v>
      </c>
      <c r="YU457" s="16" t="s">
        <v>11058</v>
      </c>
      <c r="YV457" s="16" t="s">
        <v>8696</v>
      </c>
      <c r="YW457" s="16" t="s">
        <v>844</v>
      </c>
      <c r="YX457" s="16" t="s">
        <v>8696</v>
      </c>
      <c r="YY457" s="16" t="s">
        <v>8787</v>
      </c>
      <c r="YZ457" s="16" t="s">
        <v>843</v>
      </c>
      <c r="ZA457" s="16" t="s">
        <v>843</v>
      </c>
      <c r="ZB457" s="16">
        <v>14450</v>
      </c>
      <c r="ZC457" s="16" t="s">
        <v>8740</v>
      </c>
      <c r="ZD457" s="16" t="s">
        <v>8889</v>
      </c>
      <c r="ZE457" s="16" t="s">
        <v>10585</v>
      </c>
      <c r="ZF457" s="16" t="s">
        <v>8741</v>
      </c>
      <c r="ZG457" s="16" t="s">
        <v>8701</v>
      </c>
      <c r="ZH457" s="16" t="s">
        <v>8701</v>
      </c>
      <c r="ZI457" s="16" t="s">
        <v>8753</v>
      </c>
      <c r="ZJ457" s="16" t="s">
        <v>843</v>
      </c>
      <c r="ZK457" s="16" t="s">
        <v>843</v>
      </c>
      <c r="ZL457" s="16" t="s">
        <v>8739</v>
      </c>
      <c r="ZM457" s="16" t="s">
        <v>843</v>
      </c>
      <c r="ZN457" s="16" t="s">
        <v>8755</v>
      </c>
      <c r="ZO457" s="16" t="s">
        <v>487</v>
      </c>
      <c r="ZP457" s="16" t="s">
        <v>487</v>
      </c>
      <c r="ZQ457" s="16" t="s">
        <v>487</v>
      </c>
      <c r="ZR457" s="16" t="s">
        <v>486</v>
      </c>
      <c r="ZS457" s="16" t="s">
        <v>844</v>
      </c>
      <c r="ZT457" s="16" t="s">
        <v>8705</v>
      </c>
      <c r="ZU457" s="16" t="s">
        <v>8706</v>
      </c>
      <c r="ZV457" s="16" t="s">
        <v>487</v>
      </c>
      <c r="ZW457" s="16" t="s">
        <v>843</v>
      </c>
      <c r="ZX457" s="16" t="s">
        <v>844</v>
      </c>
      <c r="ZY457" s="16" t="s">
        <v>1056</v>
      </c>
      <c r="ZZ457" s="16" t="s">
        <v>844</v>
      </c>
      <c r="AAA457" s="16" t="s">
        <v>1056</v>
      </c>
      <c r="AAB457" s="16" t="s">
        <v>843</v>
      </c>
      <c r="AAC457" s="16">
        <v>1</v>
      </c>
      <c r="AAD457" s="16" t="s">
        <v>1056</v>
      </c>
      <c r="AAE457" s="16" t="s">
        <v>844</v>
      </c>
      <c r="AAF457" s="16" t="s">
        <v>843</v>
      </c>
      <c r="AAG457" s="16" t="s">
        <v>843</v>
      </c>
      <c r="AAH457" s="16" t="s">
        <v>843</v>
      </c>
      <c r="AAI457" s="16" t="s">
        <v>843</v>
      </c>
      <c r="AAJ457" s="16" t="s">
        <v>615</v>
      </c>
      <c r="AAK457" s="16" t="s">
        <v>655</v>
      </c>
      <c r="AAL457" s="16" t="s">
        <v>905</v>
      </c>
      <c r="AAM457" s="16" t="s">
        <v>663</v>
      </c>
      <c r="AAN457" s="16" t="s">
        <v>8707</v>
      </c>
      <c r="AAO457" s="16" t="s">
        <v>1018</v>
      </c>
      <c r="AAP457" s="16" t="s">
        <v>8708</v>
      </c>
      <c r="AAQ457" s="16" t="s">
        <v>9104</v>
      </c>
      <c r="AAS457" s="16">
        <v>13987.68</v>
      </c>
      <c r="AAT457" s="16" t="s">
        <v>782</v>
      </c>
      <c r="AAU457" s="16" t="s">
        <v>782</v>
      </c>
      <c r="AAX457" s="16" t="s">
        <v>843</v>
      </c>
      <c r="AAY457" s="16" t="s">
        <v>8710</v>
      </c>
      <c r="AAZ457" s="16" t="s">
        <v>782</v>
      </c>
      <c r="ABA457" s="16" t="s">
        <v>782</v>
      </c>
      <c r="ABB457" s="16" t="s">
        <v>782</v>
      </c>
      <c r="ABC457" s="16" t="s">
        <v>783</v>
      </c>
      <c r="ABD457" s="16" t="s">
        <v>783</v>
      </c>
      <c r="ABE457" s="16" t="s">
        <v>783</v>
      </c>
      <c r="ABF457" s="16" t="s">
        <v>782</v>
      </c>
      <c r="ABG457" s="16" t="s">
        <v>783</v>
      </c>
      <c r="ABH457" s="16" t="s">
        <v>782</v>
      </c>
      <c r="ABI457" s="16" t="s">
        <v>783</v>
      </c>
      <c r="ABJ457" s="16" t="s">
        <v>783</v>
      </c>
      <c r="ABK457" s="16" t="s">
        <v>782</v>
      </c>
      <c r="ABL457" s="16" t="s">
        <v>8769</v>
      </c>
      <c r="ABM457" s="16" t="s">
        <v>843</v>
      </c>
      <c r="ABN457" s="16" t="s">
        <v>1034</v>
      </c>
      <c r="ABP457" s="16" t="s">
        <v>972</v>
      </c>
      <c r="ABQ457" s="16" t="s">
        <v>4324</v>
      </c>
      <c r="ABR457" s="16" t="s">
        <v>470</v>
      </c>
      <c r="ABS457" s="16" t="s">
        <v>451</v>
      </c>
      <c r="ABT457" s="16" t="s">
        <v>8732</v>
      </c>
      <c r="ABU457" s="16" t="s">
        <v>8732</v>
      </c>
      <c r="ABV457" s="16" t="s">
        <v>487</v>
      </c>
      <c r="ABW457" s="16" t="s">
        <v>487</v>
      </c>
      <c r="ABX457" s="16" t="s">
        <v>894</v>
      </c>
      <c r="ABY457" s="16" t="s">
        <v>486</v>
      </c>
      <c r="ABZ457" s="16" t="s">
        <v>486</v>
      </c>
      <c r="ACA457" s="16" t="s">
        <v>759</v>
      </c>
      <c r="ACB457" s="16" t="s">
        <v>768</v>
      </c>
      <c r="ACC457" s="16" t="s">
        <v>737</v>
      </c>
      <c r="ACD457" s="16" t="s">
        <v>487</v>
      </c>
      <c r="ACE457" s="16" t="s">
        <v>486</v>
      </c>
      <c r="ACG457" s="16" t="s">
        <v>1014</v>
      </c>
      <c r="ACH457" s="16" t="s">
        <v>1009</v>
      </c>
      <c r="ACI457" s="16" t="s">
        <v>462</v>
      </c>
      <c r="ACJ457" s="16">
        <v>1.1910000000000001</v>
      </c>
      <c r="ACK457" s="16" t="s">
        <v>478</v>
      </c>
      <c r="ACL457" s="16" t="s">
        <v>738</v>
      </c>
      <c r="ACM457" s="16" t="s">
        <v>1189</v>
      </c>
      <c r="ACN457" s="16" t="s">
        <v>1169</v>
      </c>
      <c r="ACO457" s="16" t="s">
        <v>1856</v>
      </c>
      <c r="ACP457" s="16">
        <v>4875</v>
      </c>
      <c r="ACQ457" s="16" t="s">
        <v>1202</v>
      </c>
      <c r="ACR457" s="16" t="s">
        <v>1644</v>
      </c>
      <c r="ACS457" s="16" t="s">
        <v>676</v>
      </c>
      <c r="ACT457" s="16" t="s">
        <v>1522</v>
      </c>
      <c r="ACU457" s="16" t="s">
        <v>831</v>
      </c>
      <c r="ACV457" s="16" t="s">
        <v>8756</v>
      </c>
      <c r="ACW457" s="16" t="s">
        <v>451</v>
      </c>
      <c r="ACX457" s="16" t="s">
        <v>1914</v>
      </c>
      <c r="ACY457" s="16" t="s">
        <v>1947</v>
      </c>
      <c r="ACZ457" s="16">
        <v>1</v>
      </c>
      <c r="ADA457" s="16">
        <v>1</v>
      </c>
      <c r="ADB457" s="16">
        <v>1</v>
      </c>
      <c r="ADC457" s="16">
        <v>1</v>
      </c>
      <c r="ADD457" s="16">
        <v>1</v>
      </c>
      <c r="ADE457" s="16" t="s">
        <v>8712</v>
      </c>
      <c r="ADF457" s="16">
        <v>0</v>
      </c>
      <c r="ADG457" s="16" t="s">
        <v>486</v>
      </c>
      <c r="ADH457" s="16">
        <v>1</v>
      </c>
      <c r="ADI457" s="16" t="s">
        <v>1553</v>
      </c>
      <c r="ADJ457" s="16" t="s">
        <v>1744</v>
      </c>
      <c r="ADK457" s="16" t="s">
        <v>1750</v>
      </c>
      <c r="ADL457" s="16" t="s">
        <v>1761</v>
      </c>
      <c r="ADM457" s="16" t="s">
        <v>13195</v>
      </c>
      <c r="ADN457" s="16" t="s">
        <v>13196</v>
      </c>
      <c r="ADO457" s="16" t="s">
        <v>1766</v>
      </c>
      <c r="ADP457" s="16" t="s">
        <v>1751</v>
      </c>
      <c r="ADQ457" s="16" t="s">
        <v>1750</v>
      </c>
      <c r="ADR457" s="16" t="s">
        <v>13194</v>
      </c>
      <c r="ADS457" s="16" t="s">
        <v>13194</v>
      </c>
      <c r="ADU457" s="16" t="s">
        <v>1758</v>
      </c>
      <c r="ADW457" s="16" t="s">
        <v>8729</v>
      </c>
      <c r="ADY457" s="16" t="s">
        <v>1059</v>
      </c>
      <c r="AEB457" s="16">
        <v>14450</v>
      </c>
      <c r="AEC457" s="16" t="s">
        <v>1059</v>
      </c>
      <c r="AED457" s="16">
        <v>4662.5600000000004</v>
      </c>
      <c r="AEE457" s="16" t="s">
        <v>952</v>
      </c>
      <c r="AEH457" s="16">
        <v>9375</v>
      </c>
      <c r="AEI457" s="16">
        <v>1333.33</v>
      </c>
      <c r="AEJ457" s="16">
        <v>2000</v>
      </c>
      <c r="AEK457" s="16">
        <v>433.33</v>
      </c>
      <c r="AEL457" s="16">
        <v>200</v>
      </c>
      <c r="AEM457" s="16">
        <v>2000</v>
      </c>
      <c r="AEN457" s="16">
        <v>100</v>
      </c>
      <c r="AEO457" s="16">
        <v>116.67</v>
      </c>
      <c r="AEP457" s="16">
        <v>300</v>
      </c>
    </row>
    <row r="458" spans="1:823" x14ac:dyDescent="0.25">
      <c r="A458" s="30">
        <v>45839</v>
      </c>
      <c r="B458" s="16" t="s">
        <v>11059</v>
      </c>
      <c r="C458" s="16" t="s">
        <v>867</v>
      </c>
      <c r="D458" s="16" t="s">
        <v>867</v>
      </c>
      <c r="E458" s="16">
        <v>23</v>
      </c>
      <c r="F458" s="16" t="s">
        <v>8153</v>
      </c>
      <c r="G458" s="16" t="s">
        <v>4113</v>
      </c>
      <c r="I458" s="16" t="s">
        <v>4162</v>
      </c>
      <c r="Z458" s="16" t="s">
        <v>993</v>
      </c>
      <c r="AA458" s="16" t="s">
        <v>474</v>
      </c>
      <c r="AB458" s="16">
        <v>3</v>
      </c>
      <c r="AC458" s="16" t="s">
        <v>844</v>
      </c>
      <c r="AD458" s="16" t="s">
        <v>843</v>
      </c>
      <c r="AE458" s="16" t="s">
        <v>843</v>
      </c>
      <c r="AF458" s="16" t="s">
        <v>844</v>
      </c>
      <c r="AG458" s="16" t="s">
        <v>1056</v>
      </c>
      <c r="AH458" s="16" t="s">
        <v>844</v>
      </c>
      <c r="AI458" s="16" t="s">
        <v>1056</v>
      </c>
      <c r="AJ458" s="16" t="s">
        <v>843</v>
      </c>
      <c r="AK458" s="16" t="s">
        <v>843</v>
      </c>
      <c r="AM458" s="16" t="s">
        <v>737</v>
      </c>
      <c r="AN458" s="16" t="s">
        <v>759</v>
      </c>
      <c r="AP458" s="16" t="s">
        <v>768</v>
      </c>
      <c r="AR458" s="16" t="s">
        <v>6910</v>
      </c>
      <c r="BB458" s="16">
        <v>3</v>
      </c>
      <c r="BC458" s="16" t="s">
        <v>7878</v>
      </c>
      <c r="BE458" s="16" t="s">
        <v>5098</v>
      </c>
      <c r="BV458" s="16" t="s">
        <v>4433</v>
      </c>
      <c r="BW458" s="16" t="s">
        <v>844</v>
      </c>
      <c r="BX458" s="16" t="s">
        <v>843</v>
      </c>
      <c r="BY458" s="16" t="s">
        <v>843</v>
      </c>
      <c r="BZ458" s="16" t="s">
        <v>843</v>
      </c>
      <c r="CA458" s="16" t="s">
        <v>843</v>
      </c>
      <c r="CB458" s="16" t="s">
        <v>843</v>
      </c>
      <c r="CC458" s="16" t="s">
        <v>843</v>
      </c>
      <c r="CD458" s="16" t="s">
        <v>843</v>
      </c>
      <c r="CE458" s="16" t="s">
        <v>843</v>
      </c>
      <c r="CF458" s="16" t="s">
        <v>843</v>
      </c>
      <c r="CG458" s="16" t="s">
        <v>843</v>
      </c>
      <c r="CH458" s="16" t="s">
        <v>843</v>
      </c>
      <c r="CI458" s="16" t="s">
        <v>843</v>
      </c>
      <c r="CJ458" s="16" t="s">
        <v>843</v>
      </c>
      <c r="CK458" s="16" t="s">
        <v>843</v>
      </c>
      <c r="CP458" s="16" t="s">
        <v>867</v>
      </c>
      <c r="CQ458" s="16" t="s">
        <v>5191</v>
      </c>
      <c r="CR458" s="16" t="s">
        <v>844</v>
      </c>
      <c r="CS458" s="16" t="s">
        <v>843</v>
      </c>
      <c r="CT458" s="16" t="s">
        <v>843</v>
      </c>
      <c r="CU458" s="16" t="s">
        <v>843</v>
      </c>
      <c r="CV458" s="16" t="s">
        <v>843</v>
      </c>
      <c r="CW458" s="16" t="s">
        <v>843</v>
      </c>
      <c r="CX458" s="16" t="s">
        <v>843</v>
      </c>
      <c r="CY458" s="16" t="s">
        <v>843</v>
      </c>
      <c r="CZ458" s="16" t="s">
        <v>843</v>
      </c>
      <c r="DA458" s="16" t="s">
        <v>5184</v>
      </c>
      <c r="DX458" s="16" t="s">
        <v>867</v>
      </c>
      <c r="DY458" s="16" t="s">
        <v>867</v>
      </c>
      <c r="GC458" s="16" t="s">
        <v>5366</v>
      </c>
      <c r="GF458" s="16" t="s">
        <v>867</v>
      </c>
      <c r="GG458" s="16" t="s">
        <v>867</v>
      </c>
      <c r="GV458" s="16" t="s">
        <v>5443</v>
      </c>
      <c r="GW458" s="16" t="s">
        <v>843</v>
      </c>
      <c r="GX458" s="16" t="s">
        <v>844</v>
      </c>
      <c r="GY458" s="16" t="s">
        <v>843</v>
      </c>
      <c r="GZ458" s="16" t="s">
        <v>843</v>
      </c>
      <c r="HA458" s="16" t="s">
        <v>843</v>
      </c>
      <c r="HB458" s="16" t="s">
        <v>843</v>
      </c>
      <c r="HC458" s="16" t="s">
        <v>843</v>
      </c>
      <c r="HD458" s="16" t="s">
        <v>843</v>
      </c>
      <c r="HE458" s="16" t="s">
        <v>843</v>
      </c>
      <c r="HF458" s="16" t="s">
        <v>843</v>
      </c>
      <c r="HH458" s="16" t="s">
        <v>5456</v>
      </c>
      <c r="HK458" s="16" t="s">
        <v>865</v>
      </c>
      <c r="HM458" s="16" t="s">
        <v>865</v>
      </c>
      <c r="HZ458" s="16" t="s">
        <v>7944</v>
      </c>
      <c r="KE458" s="16" t="s">
        <v>5585</v>
      </c>
      <c r="KG458" s="16" t="s">
        <v>7015</v>
      </c>
      <c r="KH458" s="16" t="s">
        <v>7033</v>
      </c>
      <c r="KI458" s="16" t="s">
        <v>865</v>
      </c>
      <c r="LG458" s="16" t="s">
        <v>867</v>
      </c>
      <c r="LH458" s="16" t="s">
        <v>867</v>
      </c>
      <c r="LI458" s="16" t="s">
        <v>867</v>
      </c>
      <c r="LJ458" s="16" t="s">
        <v>867</v>
      </c>
      <c r="LK458" s="16" t="s">
        <v>867</v>
      </c>
      <c r="LL458" s="16" t="s">
        <v>5663</v>
      </c>
      <c r="LM458" s="16" t="s">
        <v>843</v>
      </c>
      <c r="LN458" s="16" t="s">
        <v>843</v>
      </c>
      <c r="LO458" s="16" t="s">
        <v>844</v>
      </c>
      <c r="LP458" s="16" t="s">
        <v>843</v>
      </c>
      <c r="LQ458" s="16" t="s">
        <v>843</v>
      </c>
      <c r="LR458" s="16" t="s">
        <v>843</v>
      </c>
      <c r="LS458" s="16" t="s">
        <v>843</v>
      </c>
      <c r="LT458" s="16" t="s">
        <v>843</v>
      </c>
      <c r="LU458" s="16" t="s">
        <v>843</v>
      </c>
      <c r="LV458" s="16" t="s">
        <v>843</v>
      </c>
      <c r="LW458" s="16" t="s">
        <v>843</v>
      </c>
      <c r="LX458" s="16" t="s">
        <v>843</v>
      </c>
      <c r="LY458" s="16" t="s">
        <v>843</v>
      </c>
      <c r="LZ458" s="16" t="s">
        <v>843</v>
      </c>
      <c r="MA458" s="16" t="s">
        <v>843</v>
      </c>
      <c r="MC458" s="16" t="s">
        <v>5694</v>
      </c>
      <c r="MD458" s="16" t="s">
        <v>844</v>
      </c>
      <c r="ME458" s="16" t="s">
        <v>843</v>
      </c>
      <c r="MF458" s="16" t="s">
        <v>843</v>
      </c>
      <c r="MG458" s="16" t="s">
        <v>843</v>
      </c>
      <c r="MH458" s="16" t="s">
        <v>843</v>
      </c>
      <c r="MI458" s="16" t="s">
        <v>843</v>
      </c>
      <c r="MJ458" s="16" t="s">
        <v>843</v>
      </c>
      <c r="MK458" s="16" t="s">
        <v>843</v>
      </c>
      <c r="ML458" s="16" t="s">
        <v>843</v>
      </c>
      <c r="MM458" s="16" t="s">
        <v>843</v>
      </c>
      <c r="MN458" s="16" t="s">
        <v>843</v>
      </c>
      <c r="MO458" s="16" t="s">
        <v>843</v>
      </c>
      <c r="MP458" s="16" t="s">
        <v>843</v>
      </c>
      <c r="MQ458" s="16" t="s">
        <v>843</v>
      </c>
      <c r="MR458" s="16" t="s">
        <v>843</v>
      </c>
      <c r="MS458" s="16" t="s">
        <v>843</v>
      </c>
      <c r="MT458" s="16" t="s">
        <v>843</v>
      </c>
      <c r="MU458" s="16" t="s">
        <v>843</v>
      </c>
      <c r="MV458" s="16" t="s">
        <v>843</v>
      </c>
      <c r="MX458" s="16" t="s">
        <v>5694</v>
      </c>
      <c r="MY458" s="16" t="s">
        <v>844</v>
      </c>
      <c r="MZ458" s="16" t="s">
        <v>843</v>
      </c>
      <c r="NA458" s="16" t="s">
        <v>843</v>
      </c>
      <c r="NB458" s="16" t="s">
        <v>843</v>
      </c>
      <c r="NC458" s="16" t="s">
        <v>843</v>
      </c>
      <c r="ND458" s="16" t="s">
        <v>843</v>
      </c>
      <c r="NE458" s="16" t="s">
        <v>843</v>
      </c>
      <c r="NF458" s="16" t="s">
        <v>843</v>
      </c>
      <c r="NG458" s="16" t="s">
        <v>843</v>
      </c>
      <c r="NH458" s="16" t="s">
        <v>843</v>
      </c>
      <c r="NI458" s="16" t="s">
        <v>843</v>
      </c>
      <c r="NJ458" s="16" t="s">
        <v>843</v>
      </c>
      <c r="NK458" s="16" t="s">
        <v>843</v>
      </c>
      <c r="NL458" s="16" t="s">
        <v>843</v>
      </c>
      <c r="NM458" s="16" t="s">
        <v>843</v>
      </c>
      <c r="NN458" s="16" t="s">
        <v>843</v>
      </c>
      <c r="NO458" s="16" t="s">
        <v>843</v>
      </c>
      <c r="NP458" s="16" t="s">
        <v>843</v>
      </c>
      <c r="NQ458" s="16" t="s">
        <v>843</v>
      </c>
      <c r="PC458" s="16" t="s">
        <v>865</v>
      </c>
      <c r="PD458" s="16" t="s">
        <v>865</v>
      </c>
      <c r="PY458" s="16" t="s">
        <v>865</v>
      </c>
      <c r="QP458" s="16" t="s">
        <v>865</v>
      </c>
      <c r="QR458" s="16" t="s">
        <v>867</v>
      </c>
      <c r="QT458" s="16" t="s">
        <v>867</v>
      </c>
      <c r="QV458" s="16" t="s">
        <v>865</v>
      </c>
      <c r="QX458" s="16" t="s">
        <v>867</v>
      </c>
      <c r="QY458" s="16" t="s">
        <v>867</v>
      </c>
      <c r="RD458" s="16" t="s">
        <v>865</v>
      </c>
      <c r="RF458" s="16" t="s">
        <v>865</v>
      </c>
      <c r="RH458" s="16" t="s">
        <v>4216</v>
      </c>
      <c r="RJ458" s="16" t="s">
        <v>4216</v>
      </c>
      <c r="RN458" s="16" t="s">
        <v>867</v>
      </c>
      <c r="RP458" s="16" t="s">
        <v>867</v>
      </c>
      <c r="RR458" s="16" t="s">
        <v>867</v>
      </c>
      <c r="RT458" s="16" t="s">
        <v>867</v>
      </c>
      <c r="RV458" s="16" t="s">
        <v>7720</v>
      </c>
      <c r="RX458" s="16" t="s">
        <v>7720</v>
      </c>
      <c r="RZ458" s="16" t="s">
        <v>7720</v>
      </c>
      <c r="SQ458" s="16" t="s">
        <v>865</v>
      </c>
      <c r="SS458" s="16" t="s">
        <v>7296</v>
      </c>
      <c r="ST458" s="16" t="s">
        <v>7758</v>
      </c>
      <c r="TN458" s="16">
        <v>6000</v>
      </c>
      <c r="TO458" s="16">
        <v>9000</v>
      </c>
      <c r="TP458" s="16">
        <v>1500</v>
      </c>
      <c r="TQ458" s="16">
        <v>0</v>
      </c>
      <c r="TR458" s="16">
        <v>600</v>
      </c>
      <c r="TS458" s="16">
        <v>500</v>
      </c>
      <c r="TT458" s="16">
        <v>0</v>
      </c>
      <c r="TU458" s="16">
        <v>2000</v>
      </c>
      <c r="TV458" s="16">
        <v>0</v>
      </c>
      <c r="TW458" s="16">
        <v>0</v>
      </c>
      <c r="TX458" s="16">
        <v>0</v>
      </c>
      <c r="TZ458" s="16" t="s">
        <v>7367</v>
      </c>
      <c r="UA458" s="16" t="s">
        <v>9348</v>
      </c>
      <c r="UB458" s="16">
        <v>0</v>
      </c>
      <c r="UC458" s="16" t="s">
        <v>844</v>
      </c>
      <c r="UD458" s="16" t="s">
        <v>843</v>
      </c>
      <c r="UE458" s="16" t="s">
        <v>844</v>
      </c>
      <c r="UF458" s="16" t="s">
        <v>844</v>
      </c>
      <c r="UG458" s="16" t="s">
        <v>843</v>
      </c>
      <c r="UH458" s="16" t="s">
        <v>843</v>
      </c>
      <c r="UL458" s="16">
        <v>18000</v>
      </c>
      <c r="VK458" s="16" t="s">
        <v>6102</v>
      </c>
      <c r="VL458" s="16" t="s">
        <v>843</v>
      </c>
      <c r="VM458" s="16" t="s">
        <v>843</v>
      </c>
      <c r="VN458" s="16" t="s">
        <v>843</v>
      </c>
      <c r="VO458" s="16" t="s">
        <v>843</v>
      </c>
      <c r="VP458" s="16" t="s">
        <v>844</v>
      </c>
      <c r="VQ458" s="16" t="s">
        <v>843</v>
      </c>
      <c r="VR458" s="16" t="s">
        <v>843</v>
      </c>
      <c r="VS458" s="16" t="s">
        <v>843</v>
      </c>
      <c r="VT458" s="16" t="s">
        <v>843</v>
      </c>
      <c r="VV458" s="16">
        <v>1900</v>
      </c>
      <c r="VX458" s="16" t="s">
        <v>6028</v>
      </c>
      <c r="VY458" s="16" t="s">
        <v>844</v>
      </c>
      <c r="VZ458" s="16" t="s">
        <v>843</v>
      </c>
      <c r="WA458" s="16" t="s">
        <v>843</v>
      </c>
      <c r="WB458" s="16" t="s">
        <v>843</v>
      </c>
      <c r="WC458" s="16" t="s">
        <v>843</v>
      </c>
      <c r="WD458" s="16" t="s">
        <v>843</v>
      </c>
      <c r="WE458" s="16" t="s">
        <v>843</v>
      </c>
      <c r="WF458" s="16" t="s">
        <v>843</v>
      </c>
      <c r="WH458" s="16">
        <v>1625</v>
      </c>
      <c r="WO458" s="16" t="s">
        <v>6920</v>
      </c>
      <c r="XD458" s="16" t="s">
        <v>6975</v>
      </c>
      <c r="XE458" s="16" t="s">
        <v>843</v>
      </c>
      <c r="XF458" s="16" t="s">
        <v>843</v>
      </c>
      <c r="XG458" s="16" t="s">
        <v>844</v>
      </c>
      <c r="XH458" s="16" t="s">
        <v>843</v>
      </c>
      <c r="XI458" s="16" t="s">
        <v>843</v>
      </c>
      <c r="XJ458" s="16" t="s">
        <v>843</v>
      </c>
      <c r="XK458" s="16" t="s">
        <v>843</v>
      </c>
      <c r="XL458" s="16" t="s">
        <v>843</v>
      </c>
      <c r="XM458" s="16" t="s">
        <v>843</v>
      </c>
      <c r="XN458" s="16" t="s">
        <v>843</v>
      </c>
      <c r="XO458" s="16" t="s">
        <v>843</v>
      </c>
      <c r="XP458" s="16" t="s">
        <v>843</v>
      </c>
      <c r="XQ458" s="16" t="s">
        <v>843</v>
      </c>
      <c r="YF458" s="16" t="s">
        <v>865</v>
      </c>
      <c r="YN458" s="16" t="s">
        <v>864</v>
      </c>
      <c r="YP458" s="16" t="s">
        <v>7978</v>
      </c>
      <c r="YR458" s="16" t="s">
        <v>11060</v>
      </c>
      <c r="YS458" s="16" t="s">
        <v>11061</v>
      </c>
      <c r="YT458" s="16" t="s">
        <v>8694</v>
      </c>
      <c r="YU458" s="16" t="s">
        <v>11062</v>
      </c>
      <c r="YV458" s="16" t="s">
        <v>8696</v>
      </c>
      <c r="YW458" s="16" t="s">
        <v>844</v>
      </c>
      <c r="YX458" s="16" t="s">
        <v>8696</v>
      </c>
      <c r="YY458" s="16" t="s">
        <v>843</v>
      </c>
      <c r="YZ458" s="16" t="s">
        <v>843</v>
      </c>
      <c r="ZA458" s="16" t="s">
        <v>843</v>
      </c>
      <c r="ZB458" s="16">
        <v>19600</v>
      </c>
      <c r="ZC458" s="16" t="s">
        <v>9017</v>
      </c>
      <c r="ZD458" s="16" t="s">
        <v>8806</v>
      </c>
      <c r="ZE458" s="16" t="s">
        <v>843</v>
      </c>
      <c r="ZF458" s="16" t="s">
        <v>843</v>
      </c>
      <c r="ZG458" s="16" t="s">
        <v>8752</v>
      </c>
      <c r="ZH458" s="16" t="s">
        <v>8752</v>
      </c>
      <c r="ZI458" s="16" t="s">
        <v>8754</v>
      </c>
      <c r="ZJ458" s="16" t="s">
        <v>843</v>
      </c>
      <c r="ZK458" s="16" t="s">
        <v>843</v>
      </c>
      <c r="ZL458" s="16" t="s">
        <v>8722</v>
      </c>
      <c r="ZM458" s="16" t="s">
        <v>843</v>
      </c>
      <c r="ZN458" s="16" t="s">
        <v>8755</v>
      </c>
      <c r="ZO458" s="16" t="s">
        <v>487</v>
      </c>
      <c r="ZP458" s="16" t="s">
        <v>487</v>
      </c>
      <c r="ZQ458" s="16" t="s">
        <v>486</v>
      </c>
      <c r="ZR458" s="16" t="s">
        <v>486</v>
      </c>
      <c r="ZS458" s="16" t="s">
        <v>844</v>
      </c>
      <c r="ZT458" s="16" t="s">
        <v>8705</v>
      </c>
      <c r="ZU458" s="16" t="s">
        <v>8706</v>
      </c>
      <c r="ZV458" s="16" t="s">
        <v>487</v>
      </c>
      <c r="ZW458" s="16" t="s">
        <v>843</v>
      </c>
      <c r="ZX458" s="16" t="s">
        <v>1056</v>
      </c>
      <c r="ZY458" s="16" t="s">
        <v>844</v>
      </c>
      <c r="ZZ458" s="16" t="s">
        <v>1056</v>
      </c>
      <c r="AAA458" s="16" t="s">
        <v>844</v>
      </c>
      <c r="AAB458" s="16" t="s">
        <v>843</v>
      </c>
      <c r="AAC458" s="16">
        <v>2</v>
      </c>
      <c r="AAD458" s="16" t="s">
        <v>844</v>
      </c>
      <c r="AAE458" s="16" t="s">
        <v>1056</v>
      </c>
      <c r="AAF458" s="16" t="s">
        <v>843</v>
      </c>
      <c r="AAG458" s="16" t="s">
        <v>843</v>
      </c>
      <c r="AAH458" s="16" t="s">
        <v>843</v>
      </c>
      <c r="AAI458" s="16" t="s">
        <v>843</v>
      </c>
      <c r="AAJ458" s="16" t="s">
        <v>624</v>
      </c>
      <c r="AAK458" s="16" t="s">
        <v>655</v>
      </c>
      <c r="AAL458" s="16" t="s">
        <v>905</v>
      </c>
      <c r="AAM458" s="16" t="s">
        <v>663</v>
      </c>
      <c r="AAN458" s="16" t="s">
        <v>8707</v>
      </c>
      <c r="AAO458" s="16" t="s">
        <v>1018</v>
      </c>
      <c r="AAP458" s="16" t="s">
        <v>8708</v>
      </c>
      <c r="AAQ458" s="16" t="s">
        <v>11063</v>
      </c>
      <c r="AAS458" s="16">
        <v>20517.02</v>
      </c>
      <c r="AAT458" s="16" t="s">
        <v>782</v>
      </c>
      <c r="AAU458" s="16" t="s">
        <v>782</v>
      </c>
      <c r="AAX458" s="16" t="s">
        <v>843</v>
      </c>
      <c r="AAY458" s="16" t="s">
        <v>8710</v>
      </c>
      <c r="AAZ458" s="16" t="s">
        <v>782</v>
      </c>
      <c r="ABA458" s="16" t="s">
        <v>782</v>
      </c>
      <c r="ABB458" s="16" t="s">
        <v>782</v>
      </c>
      <c r="ABC458" s="16" t="s">
        <v>783</v>
      </c>
      <c r="ABD458" s="16" t="s">
        <v>782</v>
      </c>
      <c r="ABE458" s="16" t="s">
        <v>783</v>
      </c>
      <c r="ABF458" s="16" t="s">
        <v>782</v>
      </c>
      <c r="ABG458" s="16" t="s">
        <v>782</v>
      </c>
      <c r="ABH458" s="16" t="s">
        <v>782</v>
      </c>
      <c r="ABI458" s="16" t="s">
        <v>783</v>
      </c>
      <c r="ABJ458" s="16" t="s">
        <v>783</v>
      </c>
      <c r="ABK458" s="16" t="s">
        <v>783</v>
      </c>
      <c r="ABL458" s="16" t="s">
        <v>8759</v>
      </c>
      <c r="ABM458" s="16" t="s">
        <v>843</v>
      </c>
      <c r="ABN458" s="16" t="s">
        <v>1034</v>
      </c>
      <c r="ABO458" s="16" t="s">
        <v>487</v>
      </c>
      <c r="ABP458" s="16" t="s">
        <v>972</v>
      </c>
      <c r="ABQ458" s="16" t="s">
        <v>4324</v>
      </c>
      <c r="ABR458" s="16" t="s">
        <v>474</v>
      </c>
      <c r="ABS458" s="16" t="s">
        <v>445</v>
      </c>
      <c r="ABT458" s="16" t="s">
        <v>8732</v>
      </c>
      <c r="ABU458" s="16" t="s">
        <v>1056</v>
      </c>
      <c r="ABV458" s="16" t="s">
        <v>487</v>
      </c>
      <c r="ABW458" s="16" t="s">
        <v>487</v>
      </c>
      <c r="ABX458" s="16" t="s">
        <v>894</v>
      </c>
      <c r="ABY458" s="16" t="s">
        <v>486</v>
      </c>
      <c r="ABZ458" s="16" t="s">
        <v>486</v>
      </c>
      <c r="ACA458" s="16" t="s">
        <v>759</v>
      </c>
      <c r="ACB458" s="16" t="s">
        <v>768</v>
      </c>
      <c r="ACC458" s="16" t="s">
        <v>737</v>
      </c>
      <c r="ACD458" s="16" t="s">
        <v>487</v>
      </c>
      <c r="ACE458" s="16" t="s">
        <v>486</v>
      </c>
      <c r="ACG458" s="16" t="s">
        <v>1014</v>
      </c>
      <c r="ACH458" s="16" t="s">
        <v>1009</v>
      </c>
      <c r="ACI458" s="16" t="s">
        <v>462</v>
      </c>
      <c r="ACJ458" s="16">
        <v>1.1910000000000001</v>
      </c>
      <c r="ACK458" s="16" t="s">
        <v>478</v>
      </c>
      <c r="ACL458" s="16" t="s">
        <v>738</v>
      </c>
      <c r="ACM458" s="16" t="s">
        <v>1191</v>
      </c>
      <c r="ACN458" s="16" t="s">
        <v>1169</v>
      </c>
      <c r="ACO458" s="16" t="s">
        <v>1856</v>
      </c>
      <c r="ACP458" s="16">
        <v>1625</v>
      </c>
      <c r="ACQ458" s="16" t="s">
        <v>1202</v>
      </c>
      <c r="ACR458" s="16" t="s">
        <v>1644</v>
      </c>
      <c r="ACS458" s="16" t="s">
        <v>676</v>
      </c>
      <c r="ACT458" s="16" t="s">
        <v>1522</v>
      </c>
      <c r="ACU458" s="16" t="s">
        <v>831</v>
      </c>
      <c r="ACV458" s="16" t="s">
        <v>8756</v>
      </c>
      <c r="ACW458" s="16" t="s">
        <v>445</v>
      </c>
      <c r="ACX458" s="16" t="s">
        <v>1914</v>
      </c>
      <c r="ACY458" s="16" t="s">
        <v>1947</v>
      </c>
      <c r="ACZ458" s="16">
        <v>1</v>
      </c>
      <c r="ADA458" s="16">
        <v>1</v>
      </c>
      <c r="ADB458" s="16">
        <v>1</v>
      </c>
      <c r="ADC458" s="16">
        <v>1</v>
      </c>
      <c r="ADD458" s="16">
        <v>1</v>
      </c>
      <c r="ADE458" s="16" t="s">
        <v>8712</v>
      </c>
      <c r="ADF458" s="16">
        <v>0</v>
      </c>
      <c r="ADG458" s="16" t="s">
        <v>486</v>
      </c>
      <c r="ADH458" s="16">
        <v>2</v>
      </c>
      <c r="ADI458" s="16" t="s">
        <v>486</v>
      </c>
      <c r="ADJ458" s="16" t="s">
        <v>1745</v>
      </c>
      <c r="ADK458" s="16" t="s">
        <v>1752</v>
      </c>
      <c r="ADL458" s="16" t="s">
        <v>1761</v>
      </c>
      <c r="ADM458" s="16" t="s">
        <v>13194</v>
      </c>
      <c r="ADN458" s="16" t="s">
        <v>1764</v>
      </c>
      <c r="ADO458" s="16" t="s">
        <v>1766</v>
      </c>
      <c r="ADP458" s="16" t="s">
        <v>1743</v>
      </c>
      <c r="ADQ458" s="16" t="s">
        <v>13194</v>
      </c>
      <c r="ADR458" s="16" t="s">
        <v>13194</v>
      </c>
      <c r="ADS458" s="16" t="s">
        <v>13194</v>
      </c>
      <c r="ADU458" s="16" t="s">
        <v>1756</v>
      </c>
      <c r="ADW458" s="16" t="s">
        <v>13199</v>
      </c>
      <c r="ADY458" s="16" t="s">
        <v>1060</v>
      </c>
      <c r="AEB458" s="16">
        <v>19600</v>
      </c>
      <c r="AEC458" s="16" t="s">
        <v>1061</v>
      </c>
      <c r="AED458" s="16">
        <v>6839.01</v>
      </c>
      <c r="AEE458" s="16" t="s">
        <v>952</v>
      </c>
      <c r="AEH458" s="16">
        <v>3525</v>
      </c>
      <c r="AEI458" s="16">
        <v>2000</v>
      </c>
      <c r="AEJ458" s="16">
        <v>3000</v>
      </c>
      <c r="AEK458" s="16">
        <v>500</v>
      </c>
      <c r="AEN458" s="16">
        <v>200</v>
      </c>
      <c r="AEO458" s="16">
        <v>166.67</v>
      </c>
      <c r="AEP458" s="16">
        <v>666.67</v>
      </c>
    </row>
    <row r="459" spans="1:823" x14ac:dyDescent="0.25">
      <c r="A459" s="30">
        <v>45839</v>
      </c>
      <c r="B459" s="16" t="s">
        <v>11064</v>
      </c>
      <c r="C459" s="16" t="s">
        <v>867</v>
      </c>
      <c r="D459" s="16" t="s">
        <v>867</v>
      </c>
      <c r="E459" s="16">
        <v>65</v>
      </c>
      <c r="F459" s="16" t="s">
        <v>8153</v>
      </c>
      <c r="G459" s="16" t="s">
        <v>4113</v>
      </c>
      <c r="I459" s="16" t="s">
        <v>4162</v>
      </c>
      <c r="Z459" s="16" t="s">
        <v>992</v>
      </c>
      <c r="AA459" s="16" t="s">
        <v>470</v>
      </c>
      <c r="AB459" s="16">
        <v>1</v>
      </c>
      <c r="AC459" s="16" t="s">
        <v>843</v>
      </c>
      <c r="AD459" s="16" t="s">
        <v>843</v>
      </c>
      <c r="AE459" s="16" t="s">
        <v>843</v>
      </c>
      <c r="AF459" s="16" t="s">
        <v>844</v>
      </c>
      <c r="AG459" s="16" t="s">
        <v>843</v>
      </c>
      <c r="AH459" s="16" t="s">
        <v>844</v>
      </c>
      <c r="AI459" s="16" t="s">
        <v>843</v>
      </c>
      <c r="AJ459" s="16" t="s">
        <v>843</v>
      </c>
      <c r="AK459" s="16" t="s">
        <v>843</v>
      </c>
      <c r="AM459" s="16" t="s">
        <v>737</v>
      </c>
      <c r="AN459" s="16" t="s">
        <v>761</v>
      </c>
      <c r="AP459" s="16" t="s">
        <v>774</v>
      </c>
      <c r="AR459" s="16" t="s">
        <v>6907</v>
      </c>
      <c r="BB459" s="16">
        <v>2</v>
      </c>
      <c r="BC459" s="16" t="s">
        <v>7875</v>
      </c>
      <c r="BE459" s="16" t="s">
        <v>5098</v>
      </c>
      <c r="BV459" s="16" t="s">
        <v>4433</v>
      </c>
      <c r="BW459" s="16" t="s">
        <v>844</v>
      </c>
      <c r="BX459" s="16" t="s">
        <v>843</v>
      </c>
      <c r="BY459" s="16" t="s">
        <v>843</v>
      </c>
      <c r="BZ459" s="16" t="s">
        <v>843</v>
      </c>
      <c r="CA459" s="16" t="s">
        <v>843</v>
      </c>
      <c r="CB459" s="16" t="s">
        <v>843</v>
      </c>
      <c r="CC459" s="16" t="s">
        <v>843</v>
      </c>
      <c r="CD459" s="16" t="s">
        <v>843</v>
      </c>
      <c r="CE459" s="16" t="s">
        <v>843</v>
      </c>
      <c r="CF459" s="16" t="s">
        <v>843</v>
      </c>
      <c r="CG459" s="16" t="s">
        <v>843</v>
      </c>
      <c r="CH459" s="16" t="s">
        <v>843</v>
      </c>
      <c r="CI459" s="16" t="s">
        <v>843</v>
      </c>
      <c r="CJ459" s="16" t="s">
        <v>843</v>
      </c>
      <c r="CK459" s="16" t="s">
        <v>843</v>
      </c>
      <c r="CP459" s="16" t="s">
        <v>867</v>
      </c>
      <c r="CQ459" s="16" t="s">
        <v>5191</v>
      </c>
      <c r="CR459" s="16" t="s">
        <v>844</v>
      </c>
      <c r="CS459" s="16" t="s">
        <v>843</v>
      </c>
      <c r="CT459" s="16" t="s">
        <v>843</v>
      </c>
      <c r="CU459" s="16" t="s">
        <v>843</v>
      </c>
      <c r="CV459" s="16" t="s">
        <v>843</v>
      </c>
      <c r="CW459" s="16" t="s">
        <v>843</v>
      </c>
      <c r="CX459" s="16" t="s">
        <v>843</v>
      </c>
      <c r="CY459" s="16" t="s">
        <v>843</v>
      </c>
      <c r="CZ459" s="16" t="s">
        <v>843</v>
      </c>
      <c r="DA459" s="16" t="s">
        <v>5184</v>
      </c>
      <c r="DX459" s="16" t="s">
        <v>867</v>
      </c>
      <c r="DY459" s="16" t="s">
        <v>867</v>
      </c>
      <c r="GC459" s="16" t="s">
        <v>5357</v>
      </c>
      <c r="GF459" s="16" t="s">
        <v>867</v>
      </c>
      <c r="GG459" s="16" t="s">
        <v>867</v>
      </c>
      <c r="GV459" s="16" t="s">
        <v>5443</v>
      </c>
      <c r="GW459" s="16" t="s">
        <v>843</v>
      </c>
      <c r="GX459" s="16" t="s">
        <v>844</v>
      </c>
      <c r="GY459" s="16" t="s">
        <v>843</v>
      </c>
      <c r="GZ459" s="16" t="s">
        <v>843</v>
      </c>
      <c r="HA459" s="16" t="s">
        <v>843</v>
      </c>
      <c r="HB459" s="16" t="s">
        <v>843</v>
      </c>
      <c r="HC459" s="16" t="s">
        <v>843</v>
      </c>
      <c r="HD459" s="16" t="s">
        <v>843</v>
      </c>
      <c r="HE459" s="16" t="s">
        <v>843</v>
      </c>
      <c r="HF459" s="16" t="s">
        <v>843</v>
      </c>
      <c r="HH459" s="16" t="s">
        <v>5456</v>
      </c>
      <c r="HK459" s="16" t="s">
        <v>865</v>
      </c>
      <c r="HM459" s="16" t="s">
        <v>865</v>
      </c>
      <c r="HZ459" s="16" t="s">
        <v>7944</v>
      </c>
      <c r="KE459" s="16" t="s">
        <v>5582</v>
      </c>
      <c r="KG459" s="16" t="s">
        <v>7021</v>
      </c>
      <c r="KH459" s="16" t="s">
        <v>7033</v>
      </c>
      <c r="KI459" s="16" t="s">
        <v>865</v>
      </c>
      <c r="LG459" s="16" t="s">
        <v>867</v>
      </c>
      <c r="LH459" s="16" t="s">
        <v>865</v>
      </c>
      <c r="LI459" s="16" t="s">
        <v>867</v>
      </c>
      <c r="LJ459" s="16" t="s">
        <v>865</v>
      </c>
      <c r="LK459" s="16" t="s">
        <v>865</v>
      </c>
      <c r="LL459" s="16" t="s">
        <v>5690</v>
      </c>
      <c r="LM459" s="16" t="s">
        <v>843</v>
      </c>
      <c r="LN459" s="16" t="s">
        <v>843</v>
      </c>
      <c r="LO459" s="16" t="s">
        <v>843</v>
      </c>
      <c r="LP459" s="16" t="s">
        <v>843</v>
      </c>
      <c r="LQ459" s="16" t="s">
        <v>843</v>
      </c>
      <c r="LR459" s="16" t="s">
        <v>843</v>
      </c>
      <c r="LS459" s="16" t="s">
        <v>843</v>
      </c>
      <c r="LT459" s="16" t="s">
        <v>843</v>
      </c>
      <c r="LU459" s="16" t="s">
        <v>843</v>
      </c>
      <c r="LV459" s="16" t="s">
        <v>843</v>
      </c>
      <c r="LW459" s="16" t="s">
        <v>843</v>
      </c>
      <c r="LX459" s="16" t="s">
        <v>844</v>
      </c>
      <c r="LY459" s="16" t="s">
        <v>843</v>
      </c>
      <c r="LZ459" s="16" t="s">
        <v>843</v>
      </c>
      <c r="MA459" s="16" t="s">
        <v>843</v>
      </c>
      <c r="MC459" s="16" t="s">
        <v>5694</v>
      </c>
      <c r="MD459" s="16" t="s">
        <v>844</v>
      </c>
      <c r="ME459" s="16" t="s">
        <v>843</v>
      </c>
      <c r="MF459" s="16" t="s">
        <v>843</v>
      </c>
      <c r="MG459" s="16" t="s">
        <v>843</v>
      </c>
      <c r="MH459" s="16" t="s">
        <v>843</v>
      </c>
      <c r="MI459" s="16" t="s">
        <v>843</v>
      </c>
      <c r="MJ459" s="16" t="s">
        <v>843</v>
      </c>
      <c r="MK459" s="16" t="s">
        <v>843</v>
      </c>
      <c r="ML459" s="16" t="s">
        <v>843</v>
      </c>
      <c r="MM459" s="16" t="s">
        <v>843</v>
      </c>
      <c r="MN459" s="16" t="s">
        <v>843</v>
      </c>
      <c r="MO459" s="16" t="s">
        <v>843</v>
      </c>
      <c r="MP459" s="16" t="s">
        <v>843</v>
      </c>
      <c r="MQ459" s="16" t="s">
        <v>843</v>
      </c>
      <c r="MR459" s="16" t="s">
        <v>843</v>
      </c>
      <c r="MS459" s="16" t="s">
        <v>843</v>
      </c>
      <c r="MT459" s="16" t="s">
        <v>843</v>
      </c>
      <c r="MU459" s="16" t="s">
        <v>843</v>
      </c>
      <c r="MV459" s="16" t="s">
        <v>843</v>
      </c>
      <c r="PC459" s="16" t="s">
        <v>865</v>
      </c>
      <c r="PD459" s="16" t="s">
        <v>865</v>
      </c>
      <c r="PY459" s="16" t="s">
        <v>865</v>
      </c>
      <c r="QP459" s="16" t="s">
        <v>865</v>
      </c>
      <c r="QR459" s="16" t="s">
        <v>865</v>
      </c>
      <c r="QT459" s="16" t="s">
        <v>867</v>
      </c>
      <c r="QV459" s="16" t="s">
        <v>865</v>
      </c>
      <c r="QX459" s="16" t="s">
        <v>865</v>
      </c>
      <c r="QY459" s="16" t="s">
        <v>867</v>
      </c>
      <c r="RD459" s="16" t="s">
        <v>4216</v>
      </c>
      <c r="RF459" s="16" t="s">
        <v>865</v>
      </c>
      <c r="RH459" s="16" t="s">
        <v>4216</v>
      </c>
      <c r="RJ459" s="16" t="s">
        <v>4216</v>
      </c>
      <c r="RN459" s="16" t="s">
        <v>7720</v>
      </c>
      <c r="RP459" s="16" t="s">
        <v>7720</v>
      </c>
      <c r="RR459" s="16" t="s">
        <v>7720</v>
      </c>
      <c r="RT459" s="16" t="s">
        <v>867</v>
      </c>
      <c r="RV459" s="16" t="s">
        <v>7720</v>
      </c>
      <c r="RX459" s="16" t="s">
        <v>7720</v>
      </c>
      <c r="RZ459" s="16" t="s">
        <v>7720</v>
      </c>
      <c r="SQ459" s="16" t="s">
        <v>865</v>
      </c>
      <c r="SS459" s="16" t="s">
        <v>7296</v>
      </c>
      <c r="ST459" s="16" t="s">
        <v>7764</v>
      </c>
      <c r="TN459" s="16">
        <v>2000</v>
      </c>
      <c r="TO459" s="16">
        <v>0</v>
      </c>
      <c r="TP459" s="16">
        <v>600</v>
      </c>
      <c r="TQ459" s="16">
        <v>300</v>
      </c>
      <c r="TR459" s="16">
        <v>300</v>
      </c>
      <c r="TS459" s="16">
        <v>50</v>
      </c>
      <c r="TT459" s="16">
        <v>0</v>
      </c>
      <c r="TU459" s="16">
        <v>500</v>
      </c>
      <c r="TV459" s="16">
        <v>500</v>
      </c>
      <c r="TW459" s="16">
        <v>0</v>
      </c>
      <c r="TX459" s="16">
        <v>0</v>
      </c>
      <c r="TZ459" s="16" t="s">
        <v>7364</v>
      </c>
      <c r="UA459" s="16" t="s">
        <v>8715</v>
      </c>
      <c r="UB459" s="16">
        <v>0</v>
      </c>
      <c r="UC459" s="16" t="s">
        <v>843</v>
      </c>
      <c r="UD459" s="16" t="s">
        <v>843</v>
      </c>
      <c r="UE459" s="16" t="s">
        <v>844</v>
      </c>
      <c r="UF459" s="16" t="s">
        <v>844</v>
      </c>
      <c r="UG459" s="16" t="s">
        <v>843</v>
      </c>
      <c r="UH459" s="16" t="s">
        <v>843</v>
      </c>
      <c r="VK459" s="16" t="s">
        <v>6102</v>
      </c>
      <c r="VL459" s="16" t="s">
        <v>843</v>
      </c>
      <c r="VM459" s="16" t="s">
        <v>843</v>
      </c>
      <c r="VN459" s="16" t="s">
        <v>843</v>
      </c>
      <c r="VO459" s="16" t="s">
        <v>843</v>
      </c>
      <c r="VP459" s="16" t="s">
        <v>844</v>
      </c>
      <c r="VQ459" s="16" t="s">
        <v>843</v>
      </c>
      <c r="VR459" s="16" t="s">
        <v>843</v>
      </c>
      <c r="VS459" s="16" t="s">
        <v>843</v>
      </c>
      <c r="VT459" s="16" t="s">
        <v>843</v>
      </c>
      <c r="VV459" s="16">
        <v>3000</v>
      </c>
      <c r="VX459" s="16" t="s">
        <v>6028</v>
      </c>
      <c r="VY459" s="16" t="s">
        <v>844</v>
      </c>
      <c r="VZ459" s="16" t="s">
        <v>843</v>
      </c>
      <c r="WA459" s="16" t="s">
        <v>843</v>
      </c>
      <c r="WB459" s="16" t="s">
        <v>843</v>
      </c>
      <c r="WC459" s="16" t="s">
        <v>843</v>
      </c>
      <c r="WD459" s="16" t="s">
        <v>843</v>
      </c>
      <c r="WE459" s="16" t="s">
        <v>843</v>
      </c>
      <c r="WF459" s="16" t="s">
        <v>843</v>
      </c>
      <c r="WH459" s="16">
        <v>1625</v>
      </c>
      <c r="WO459" s="16" t="s">
        <v>6917</v>
      </c>
      <c r="XD459" s="16" t="s">
        <v>6991</v>
      </c>
      <c r="XE459" s="16" t="s">
        <v>843</v>
      </c>
      <c r="XF459" s="16" t="s">
        <v>843</v>
      </c>
      <c r="XG459" s="16" t="s">
        <v>843</v>
      </c>
      <c r="XH459" s="16" t="s">
        <v>843</v>
      </c>
      <c r="XI459" s="16" t="s">
        <v>843</v>
      </c>
      <c r="XJ459" s="16" t="s">
        <v>843</v>
      </c>
      <c r="XK459" s="16" t="s">
        <v>843</v>
      </c>
      <c r="XL459" s="16" t="s">
        <v>844</v>
      </c>
      <c r="XM459" s="16" t="s">
        <v>843</v>
      </c>
      <c r="XN459" s="16" t="s">
        <v>843</v>
      </c>
      <c r="XO459" s="16" t="s">
        <v>843</v>
      </c>
      <c r="XP459" s="16" t="s">
        <v>843</v>
      </c>
      <c r="XQ459" s="16" t="s">
        <v>843</v>
      </c>
      <c r="YF459" s="16" t="s">
        <v>865</v>
      </c>
      <c r="YN459" s="16" t="s">
        <v>7040</v>
      </c>
      <c r="YP459" s="16" t="s">
        <v>7984</v>
      </c>
      <c r="YR459" s="16" t="s">
        <v>11065</v>
      </c>
      <c r="YS459" s="16" t="s">
        <v>11066</v>
      </c>
      <c r="YT459" s="16" t="s">
        <v>8694</v>
      </c>
      <c r="YU459" s="16" t="s">
        <v>11067</v>
      </c>
      <c r="YV459" s="16" t="s">
        <v>8696</v>
      </c>
      <c r="YW459" s="16" t="s">
        <v>844</v>
      </c>
      <c r="YX459" s="16" t="s">
        <v>8696</v>
      </c>
      <c r="YY459" s="16" t="s">
        <v>8824</v>
      </c>
      <c r="YZ459" s="16" t="s">
        <v>843</v>
      </c>
      <c r="ZA459" s="16" t="s">
        <v>843</v>
      </c>
      <c r="ZB459" s="16">
        <v>3833.33</v>
      </c>
      <c r="ZC459" s="16" t="s">
        <v>9073</v>
      </c>
      <c r="ZD459" s="16" t="s">
        <v>843</v>
      </c>
      <c r="ZE459" s="16" t="s">
        <v>10853</v>
      </c>
      <c r="ZF459" s="16" t="s">
        <v>8722</v>
      </c>
      <c r="ZG459" s="16" t="s">
        <v>8754</v>
      </c>
      <c r="ZH459" s="16" t="s">
        <v>8700</v>
      </c>
      <c r="ZI459" s="16" t="s">
        <v>9042</v>
      </c>
      <c r="ZJ459" s="16" t="s">
        <v>843</v>
      </c>
      <c r="ZK459" s="16" t="s">
        <v>843</v>
      </c>
      <c r="ZL459" s="16" t="s">
        <v>8779</v>
      </c>
      <c r="ZM459" s="16" t="s">
        <v>843</v>
      </c>
      <c r="ZN459" s="16" t="s">
        <v>8742</v>
      </c>
      <c r="ZO459" s="16" t="s">
        <v>487</v>
      </c>
      <c r="ZP459" s="16" t="s">
        <v>487</v>
      </c>
      <c r="ZQ459" s="16" t="s">
        <v>486</v>
      </c>
      <c r="ZR459" s="16" t="s">
        <v>486</v>
      </c>
      <c r="ZS459" s="16" t="s">
        <v>8704</v>
      </c>
      <c r="ZT459" s="16" t="s">
        <v>8705</v>
      </c>
      <c r="ZU459" s="16" t="s">
        <v>8706</v>
      </c>
      <c r="ZV459" s="16" t="s">
        <v>487</v>
      </c>
      <c r="ZW459" s="16" t="s">
        <v>843</v>
      </c>
      <c r="ZX459" s="16" t="s">
        <v>843</v>
      </c>
      <c r="ZY459" s="16" t="s">
        <v>844</v>
      </c>
      <c r="ZZ459" s="16" t="s">
        <v>843</v>
      </c>
      <c r="AAA459" s="16" t="s">
        <v>844</v>
      </c>
      <c r="AAB459" s="16" t="s">
        <v>844</v>
      </c>
      <c r="AAC459" s="16">
        <v>0</v>
      </c>
      <c r="AAD459" s="16" t="s">
        <v>844</v>
      </c>
      <c r="AAE459" s="16" t="s">
        <v>843</v>
      </c>
      <c r="AAF459" s="16" t="s">
        <v>843</v>
      </c>
      <c r="AAG459" s="16" t="s">
        <v>843</v>
      </c>
      <c r="AAH459" s="16" t="s">
        <v>843</v>
      </c>
      <c r="AAI459" s="16" t="s">
        <v>843</v>
      </c>
      <c r="AAJ459" s="16" t="s">
        <v>606</v>
      </c>
      <c r="AAK459" s="16" t="s">
        <v>639</v>
      </c>
      <c r="AAL459" s="16" t="s">
        <v>905</v>
      </c>
      <c r="AAM459" s="16" t="s">
        <v>660</v>
      </c>
      <c r="AAN459" s="16" t="s">
        <v>8707</v>
      </c>
      <c r="AAO459" s="16" t="s">
        <v>1019</v>
      </c>
      <c r="AAP459" s="16" t="s">
        <v>8708</v>
      </c>
      <c r="AAQ459" s="16" t="s">
        <v>8726</v>
      </c>
      <c r="AAS459" s="16">
        <v>3033.45</v>
      </c>
      <c r="AAU459" s="16" t="s">
        <v>782</v>
      </c>
      <c r="AAX459" s="16" t="s">
        <v>843</v>
      </c>
      <c r="AAY459" s="16" t="s">
        <v>8710</v>
      </c>
      <c r="AAZ459" s="16" t="s">
        <v>782</v>
      </c>
      <c r="ABA459" s="16" t="s">
        <v>783</v>
      </c>
      <c r="ABB459" s="16" t="s">
        <v>783</v>
      </c>
      <c r="ABC459" s="16" t="s">
        <v>783</v>
      </c>
      <c r="ABD459" s="16" t="s">
        <v>783</v>
      </c>
      <c r="ABE459" s="16" t="s">
        <v>783</v>
      </c>
      <c r="ABF459" s="16" t="s">
        <v>783</v>
      </c>
      <c r="ABG459" s="16" t="s">
        <v>783</v>
      </c>
      <c r="ABH459" s="16" t="s">
        <v>782</v>
      </c>
      <c r="ABI459" s="16" t="s">
        <v>783</v>
      </c>
      <c r="ABJ459" s="16" t="s">
        <v>783</v>
      </c>
      <c r="ABK459" s="16" t="s">
        <v>783</v>
      </c>
      <c r="ABL459" s="16" t="s">
        <v>8800</v>
      </c>
      <c r="ABM459" s="16" t="s">
        <v>843</v>
      </c>
      <c r="ABN459" s="16" t="s">
        <v>1033</v>
      </c>
      <c r="ABP459" s="16" t="s">
        <v>972</v>
      </c>
      <c r="ABQ459" s="16" t="s">
        <v>4321</v>
      </c>
      <c r="ABR459" s="16" t="s">
        <v>470</v>
      </c>
      <c r="ABS459" s="16" t="s">
        <v>457</v>
      </c>
      <c r="ABT459" s="16" t="s">
        <v>844</v>
      </c>
      <c r="ABU459" s="16" t="s">
        <v>844</v>
      </c>
      <c r="ABV459" s="16" t="s">
        <v>487</v>
      </c>
      <c r="ABW459" s="16" t="s">
        <v>486</v>
      </c>
      <c r="ABX459" s="16" t="s">
        <v>892</v>
      </c>
      <c r="ABY459" s="16" t="s">
        <v>486</v>
      </c>
      <c r="ABZ459" s="16" t="s">
        <v>486</v>
      </c>
      <c r="ACA459" s="16" t="s">
        <v>761</v>
      </c>
      <c r="ACB459" s="16" t="s">
        <v>774</v>
      </c>
      <c r="ACC459" s="16" t="s">
        <v>737</v>
      </c>
      <c r="ACD459" s="16" t="s">
        <v>486</v>
      </c>
      <c r="ACE459" s="16" t="s">
        <v>486</v>
      </c>
      <c r="ACG459" s="16" t="s">
        <v>1013</v>
      </c>
      <c r="ACH459" s="16" t="s">
        <v>1009</v>
      </c>
      <c r="ACI459" s="16" t="s">
        <v>462</v>
      </c>
      <c r="ACJ459" s="16">
        <v>1.1910000000000001</v>
      </c>
      <c r="ACK459" s="16" t="s">
        <v>478</v>
      </c>
      <c r="ACL459" s="16" t="s">
        <v>740</v>
      </c>
      <c r="ACM459" s="16" t="s">
        <v>1190</v>
      </c>
      <c r="ACN459" s="16" t="s">
        <v>1169</v>
      </c>
      <c r="ACO459" s="16" t="s">
        <v>1856</v>
      </c>
      <c r="ACP459" s="16">
        <v>1625</v>
      </c>
      <c r="ACQ459" s="16" t="s">
        <v>1201</v>
      </c>
      <c r="ACR459" s="16" t="s">
        <v>1644</v>
      </c>
      <c r="ACS459" s="16" t="s">
        <v>680</v>
      </c>
      <c r="ACT459" s="16" t="s">
        <v>1522</v>
      </c>
      <c r="ACU459" s="16" t="s">
        <v>833</v>
      </c>
      <c r="ACV459" s="16" t="s">
        <v>8711</v>
      </c>
      <c r="ACW459" s="16" t="s">
        <v>878</v>
      </c>
      <c r="ACX459" s="16" t="s">
        <v>1916</v>
      </c>
      <c r="ACY459" s="16" t="s">
        <v>1947</v>
      </c>
      <c r="ACZ459" s="16">
        <v>1</v>
      </c>
      <c r="ADA459" s="16">
        <v>0</v>
      </c>
      <c r="ADB459" s="16">
        <v>1</v>
      </c>
      <c r="ADC459" s="16">
        <v>0</v>
      </c>
      <c r="ADD459" s="16">
        <v>0</v>
      </c>
      <c r="ADE459" s="16" t="s">
        <v>9056</v>
      </c>
      <c r="ADF459" s="16">
        <v>0</v>
      </c>
      <c r="ADG459" s="16" t="s">
        <v>486</v>
      </c>
      <c r="ADH459" s="16">
        <v>1</v>
      </c>
      <c r="ADI459" s="16" t="s">
        <v>486</v>
      </c>
      <c r="ADJ459" s="16" t="s">
        <v>1743</v>
      </c>
      <c r="ADK459" s="16" t="s">
        <v>13194</v>
      </c>
      <c r="ADL459" s="16" t="s">
        <v>1764</v>
      </c>
      <c r="ADM459" s="16" t="s">
        <v>13195</v>
      </c>
      <c r="ADN459" s="16" t="s">
        <v>13196</v>
      </c>
      <c r="ADO459" s="16" t="s">
        <v>13197</v>
      </c>
      <c r="ADP459" s="16" t="s">
        <v>13196</v>
      </c>
      <c r="ADQ459" s="16" t="s">
        <v>13196</v>
      </c>
      <c r="ADR459" s="16" t="s">
        <v>13194</v>
      </c>
      <c r="ADS459" s="16" t="s">
        <v>13194</v>
      </c>
      <c r="ADU459" s="16" t="s">
        <v>1763</v>
      </c>
      <c r="ADW459" s="16" t="s">
        <v>13199</v>
      </c>
      <c r="ADY459" s="16" t="s">
        <v>1058</v>
      </c>
      <c r="AEA459" s="16">
        <v>3833.3333333333298</v>
      </c>
      <c r="AEC459" s="16" t="s">
        <v>1058</v>
      </c>
      <c r="AED459" s="16">
        <v>3033.45</v>
      </c>
      <c r="AEE459" s="16" t="s">
        <v>952</v>
      </c>
      <c r="AEG459" s="16">
        <v>4625</v>
      </c>
      <c r="AEI459" s="16">
        <v>2000</v>
      </c>
      <c r="AEK459" s="16">
        <v>600</v>
      </c>
      <c r="AEL459" s="16">
        <v>300</v>
      </c>
      <c r="AEM459" s="16">
        <v>500</v>
      </c>
      <c r="AEN459" s="16">
        <v>300</v>
      </c>
      <c r="AEO459" s="16">
        <v>50</v>
      </c>
      <c r="AEP459" s="16">
        <v>500</v>
      </c>
    </row>
    <row r="460" spans="1:823" x14ac:dyDescent="0.25">
      <c r="A460" s="30">
        <v>45839</v>
      </c>
      <c r="B460" s="16" t="s">
        <v>11068</v>
      </c>
      <c r="C460" s="16" t="s">
        <v>867</v>
      </c>
      <c r="D460" s="16" t="s">
        <v>867</v>
      </c>
      <c r="E460" s="16">
        <v>29</v>
      </c>
      <c r="F460" s="16" t="s">
        <v>8153</v>
      </c>
      <c r="G460" s="16" t="s">
        <v>4113</v>
      </c>
      <c r="I460" s="16" t="s">
        <v>4162</v>
      </c>
      <c r="Z460" s="16" t="s">
        <v>981</v>
      </c>
      <c r="AA460" s="16" t="s">
        <v>470</v>
      </c>
      <c r="AB460" s="16">
        <v>2</v>
      </c>
      <c r="AC460" s="16" t="s">
        <v>844</v>
      </c>
      <c r="AD460" s="16" t="s">
        <v>843</v>
      </c>
      <c r="AE460" s="16" t="s">
        <v>844</v>
      </c>
      <c r="AF460" s="16" t="s">
        <v>844</v>
      </c>
      <c r="AG460" s="16" t="s">
        <v>843</v>
      </c>
      <c r="AH460" s="16" t="s">
        <v>844</v>
      </c>
      <c r="AI460" s="16" t="s">
        <v>844</v>
      </c>
      <c r="AJ460" s="16" t="s">
        <v>843</v>
      </c>
      <c r="AK460" s="16" t="s">
        <v>843</v>
      </c>
      <c r="AM460" s="16" t="s">
        <v>737</v>
      </c>
      <c r="AN460" s="16" t="s">
        <v>759</v>
      </c>
      <c r="AP460" s="16" t="s">
        <v>768</v>
      </c>
      <c r="AR460" s="16" t="s">
        <v>6910</v>
      </c>
      <c r="BB460" s="16">
        <v>2</v>
      </c>
      <c r="BC460" s="16" t="s">
        <v>7878</v>
      </c>
      <c r="BE460" s="16" t="s">
        <v>5098</v>
      </c>
      <c r="BV460" s="16" t="s">
        <v>4433</v>
      </c>
      <c r="BW460" s="16" t="s">
        <v>844</v>
      </c>
      <c r="BX460" s="16" t="s">
        <v>843</v>
      </c>
      <c r="BY460" s="16" t="s">
        <v>843</v>
      </c>
      <c r="BZ460" s="16" t="s">
        <v>843</v>
      </c>
      <c r="CA460" s="16" t="s">
        <v>843</v>
      </c>
      <c r="CB460" s="16" t="s">
        <v>843</v>
      </c>
      <c r="CC460" s="16" t="s">
        <v>843</v>
      </c>
      <c r="CD460" s="16" t="s">
        <v>843</v>
      </c>
      <c r="CE460" s="16" t="s">
        <v>843</v>
      </c>
      <c r="CF460" s="16" t="s">
        <v>843</v>
      </c>
      <c r="CG460" s="16" t="s">
        <v>843</v>
      </c>
      <c r="CH460" s="16" t="s">
        <v>843</v>
      </c>
      <c r="CI460" s="16" t="s">
        <v>843</v>
      </c>
      <c r="CJ460" s="16" t="s">
        <v>843</v>
      </c>
      <c r="CK460" s="16" t="s">
        <v>843</v>
      </c>
      <c r="CP460" s="16" t="s">
        <v>867</v>
      </c>
      <c r="CQ460" s="16" t="s">
        <v>9044</v>
      </c>
      <c r="CR460" s="16" t="s">
        <v>844</v>
      </c>
      <c r="CS460" s="16" t="s">
        <v>844</v>
      </c>
      <c r="CT460" s="16" t="s">
        <v>843</v>
      </c>
      <c r="CU460" s="16" t="s">
        <v>843</v>
      </c>
      <c r="CV460" s="16" t="s">
        <v>843</v>
      </c>
      <c r="CW460" s="16" t="s">
        <v>843</v>
      </c>
      <c r="CX460" s="16" t="s">
        <v>843</v>
      </c>
      <c r="CY460" s="16" t="s">
        <v>843</v>
      </c>
      <c r="CZ460" s="16" t="s">
        <v>843</v>
      </c>
      <c r="DA460" s="16" t="s">
        <v>5184</v>
      </c>
      <c r="DX460" s="16" t="s">
        <v>867</v>
      </c>
      <c r="DY460" s="16" t="s">
        <v>867</v>
      </c>
      <c r="GC460" s="16" t="s">
        <v>5372</v>
      </c>
      <c r="GF460" s="16" t="s">
        <v>867</v>
      </c>
      <c r="GG460" s="16" t="s">
        <v>867</v>
      </c>
      <c r="GV460" s="16" t="s">
        <v>5443</v>
      </c>
      <c r="GW460" s="16" t="s">
        <v>843</v>
      </c>
      <c r="GX460" s="16" t="s">
        <v>844</v>
      </c>
      <c r="GY460" s="16" t="s">
        <v>843</v>
      </c>
      <c r="GZ460" s="16" t="s">
        <v>843</v>
      </c>
      <c r="HA460" s="16" t="s">
        <v>843</v>
      </c>
      <c r="HB460" s="16" t="s">
        <v>843</v>
      </c>
      <c r="HC460" s="16" t="s">
        <v>843</v>
      </c>
      <c r="HD460" s="16" t="s">
        <v>843</v>
      </c>
      <c r="HE460" s="16" t="s">
        <v>843</v>
      </c>
      <c r="HF460" s="16" t="s">
        <v>843</v>
      </c>
      <c r="HH460" s="16" t="s">
        <v>5456</v>
      </c>
      <c r="HK460" s="16" t="s">
        <v>865</v>
      </c>
      <c r="HM460" s="16" t="s">
        <v>865</v>
      </c>
      <c r="HZ460" s="16" t="s">
        <v>7944</v>
      </c>
      <c r="KE460" s="16" t="s">
        <v>5582</v>
      </c>
      <c r="KG460" s="16" t="s">
        <v>7015</v>
      </c>
      <c r="KH460" s="16" t="s">
        <v>7033</v>
      </c>
      <c r="KI460" s="16" t="s">
        <v>865</v>
      </c>
      <c r="LG460" s="16" t="s">
        <v>867</v>
      </c>
      <c r="LH460" s="16" t="s">
        <v>867</v>
      </c>
      <c r="LI460" s="16" t="s">
        <v>867</v>
      </c>
      <c r="LJ460" s="16" t="s">
        <v>867</v>
      </c>
      <c r="LK460" s="16" t="s">
        <v>867</v>
      </c>
      <c r="LL460" s="16" t="s">
        <v>5690</v>
      </c>
      <c r="LM460" s="16" t="s">
        <v>843</v>
      </c>
      <c r="LN460" s="16" t="s">
        <v>843</v>
      </c>
      <c r="LO460" s="16" t="s">
        <v>843</v>
      </c>
      <c r="LP460" s="16" t="s">
        <v>843</v>
      </c>
      <c r="LQ460" s="16" t="s">
        <v>843</v>
      </c>
      <c r="LR460" s="16" t="s">
        <v>843</v>
      </c>
      <c r="LS460" s="16" t="s">
        <v>843</v>
      </c>
      <c r="LT460" s="16" t="s">
        <v>843</v>
      </c>
      <c r="LU460" s="16" t="s">
        <v>843</v>
      </c>
      <c r="LV460" s="16" t="s">
        <v>843</v>
      </c>
      <c r="LW460" s="16" t="s">
        <v>843</v>
      </c>
      <c r="LX460" s="16" t="s">
        <v>844</v>
      </c>
      <c r="LY460" s="16" t="s">
        <v>843</v>
      </c>
      <c r="LZ460" s="16" t="s">
        <v>843</v>
      </c>
      <c r="MA460" s="16" t="s">
        <v>843</v>
      </c>
      <c r="MC460" s="16" t="s">
        <v>5694</v>
      </c>
      <c r="MD460" s="16" t="s">
        <v>844</v>
      </c>
      <c r="ME460" s="16" t="s">
        <v>843</v>
      </c>
      <c r="MF460" s="16" t="s">
        <v>843</v>
      </c>
      <c r="MG460" s="16" t="s">
        <v>843</v>
      </c>
      <c r="MH460" s="16" t="s">
        <v>843</v>
      </c>
      <c r="MI460" s="16" t="s">
        <v>843</v>
      </c>
      <c r="MJ460" s="16" t="s">
        <v>843</v>
      </c>
      <c r="MK460" s="16" t="s">
        <v>843</v>
      </c>
      <c r="ML460" s="16" t="s">
        <v>843</v>
      </c>
      <c r="MM460" s="16" t="s">
        <v>843</v>
      </c>
      <c r="MN460" s="16" t="s">
        <v>843</v>
      </c>
      <c r="MO460" s="16" t="s">
        <v>843</v>
      </c>
      <c r="MP460" s="16" t="s">
        <v>843</v>
      </c>
      <c r="MQ460" s="16" t="s">
        <v>843</v>
      </c>
      <c r="MR460" s="16" t="s">
        <v>843</v>
      </c>
      <c r="MS460" s="16" t="s">
        <v>843</v>
      </c>
      <c r="MT460" s="16" t="s">
        <v>843</v>
      </c>
      <c r="MU460" s="16" t="s">
        <v>843</v>
      </c>
      <c r="MV460" s="16" t="s">
        <v>843</v>
      </c>
      <c r="NS460" s="16" t="s">
        <v>5694</v>
      </c>
      <c r="NT460" s="16" t="s">
        <v>844</v>
      </c>
      <c r="NU460" s="16" t="s">
        <v>843</v>
      </c>
      <c r="NV460" s="16" t="s">
        <v>843</v>
      </c>
      <c r="NW460" s="16" t="s">
        <v>843</v>
      </c>
      <c r="NX460" s="16" t="s">
        <v>843</v>
      </c>
      <c r="NY460" s="16" t="s">
        <v>843</v>
      </c>
      <c r="NZ460" s="16" t="s">
        <v>843</v>
      </c>
      <c r="OA460" s="16" t="s">
        <v>843</v>
      </c>
      <c r="OB460" s="16" t="s">
        <v>843</v>
      </c>
      <c r="OC460" s="16" t="s">
        <v>843</v>
      </c>
      <c r="OD460" s="16" t="s">
        <v>843</v>
      </c>
      <c r="OE460" s="16" t="s">
        <v>843</v>
      </c>
      <c r="OF460" s="16" t="s">
        <v>843</v>
      </c>
      <c r="OG460" s="16" t="s">
        <v>843</v>
      </c>
      <c r="OH460" s="16" t="s">
        <v>843</v>
      </c>
      <c r="OI460" s="16" t="s">
        <v>843</v>
      </c>
      <c r="PC460" s="16" t="s">
        <v>865</v>
      </c>
      <c r="PD460" s="16" t="s">
        <v>865</v>
      </c>
      <c r="PY460" s="16" t="s">
        <v>865</v>
      </c>
      <c r="QP460" s="16" t="s">
        <v>865</v>
      </c>
      <c r="QR460" s="16" t="s">
        <v>867</v>
      </c>
      <c r="QT460" s="16" t="s">
        <v>867</v>
      </c>
      <c r="QV460" s="16" t="s">
        <v>865</v>
      </c>
      <c r="QX460" s="16" t="s">
        <v>867</v>
      </c>
      <c r="QY460" s="16" t="s">
        <v>867</v>
      </c>
      <c r="RD460" s="16" t="s">
        <v>865</v>
      </c>
      <c r="RF460" s="16" t="s">
        <v>865</v>
      </c>
      <c r="RH460" s="16" t="s">
        <v>4216</v>
      </c>
      <c r="RJ460" s="16" t="s">
        <v>4216</v>
      </c>
      <c r="RN460" s="16" t="s">
        <v>7720</v>
      </c>
      <c r="RP460" s="16" t="s">
        <v>867</v>
      </c>
      <c r="RR460" s="16" t="s">
        <v>7720</v>
      </c>
      <c r="RT460" s="16" t="s">
        <v>867</v>
      </c>
      <c r="RV460" s="16" t="s">
        <v>7720</v>
      </c>
      <c r="RX460" s="16" t="s">
        <v>7720</v>
      </c>
      <c r="RZ460" s="16" t="s">
        <v>7720</v>
      </c>
      <c r="SQ460" s="16" t="s">
        <v>865</v>
      </c>
      <c r="SS460" s="16" t="s">
        <v>7296</v>
      </c>
      <c r="ST460" s="16" t="s">
        <v>7764</v>
      </c>
      <c r="TN460" s="16">
        <v>4000</v>
      </c>
      <c r="TO460" s="16">
        <v>5000</v>
      </c>
      <c r="TP460" s="16">
        <v>800</v>
      </c>
      <c r="TQ460" s="16">
        <v>0</v>
      </c>
      <c r="TR460" s="16">
        <v>600</v>
      </c>
      <c r="TS460" s="16">
        <v>300</v>
      </c>
      <c r="TT460" s="16">
        <v>0</v>
      </c>
      <c r="TU460" s="16">
        <v>1000</v>
      </c>
      <c r="TV460" s="16">
        <v>0</v>
      </c>
      <c r="TW460" s="16">
        <v>0</v>
      </c>
      <c r="TX460" s="16">
        <v>0</v>
      </c>
      <c r="TZ460" s="16" t="s">
        <v>7364</v>
      </c>
      <c r="UA460" s="16" t="s">
        <v>5971</v>
      </c>
      <c r="UB460" s="16">
        <v>0</v>
      </c>
      <c r="UC460" s="16" t="s">
        <v>843</v>
      </c>
      <c r="UD460" s="16" t="s">
        <v>843</v>
      </c>
      <c r="UE460" s="16" t="s">
        <v>843</v>
      </c>
      <c r="UF460" s="16" t="s">
        <v>844</v>
      </c>
      <c r="UG460" s="16" t="s">
        <v>843</v>
      </c>
      <c r="UH460" s="16" t="s">
        <v>843</v>
      </c>
      <c r="VX460" s="16" t="s">
        <v>9494</v>
      </c>
      <c r="VY460" s="16" t="s">
        <v>844</v>
      </c>
      <c r="VZ460" s="16" t="s">
        <v>843</v>
      </c>
      <c r="WA460" s="16" t="s">
        <v>843</v>
      </c>
      <c r="WB460" s="16" t="s">
        <v>843</v>
      </c>
      <c r="WC460" s="16" t="s">
        <v>844</v>
      </c>
      <c r="WD460" s="16" t="s">
        <v>843</v>
      </c>
      <c r="WE460" s="16" t="s">
        <v>843</v>
      </c>
      <c r="WF460" s="16" t="s">
        <v>843</v>
      </c>
      <c r="WH460" s="16">
        <v>3250</v>
      </c>
      <c r="WO460" s="16" t="s">
        <v>6920</v>
      </c>
      <c r="XD460" s="16" t="s">
        <v>6975</v>
      </c>
      <c r="XE460" s="16" t="s">
        <v>843</v>
      </c>
      <c r="XF460" s="16" t="s">
        <v>843</v>
      </c>
      <c r="XG460" s="16" t="s">
        <v>844</v>
      </c>
      <c r="XH460" s="16" t="s">
        <v>843</v>
      </c>
      <c r="XI460" s="16" t="s">
        <v>843</v>
      </c>
      <c r="XJ460" s="16" t="s">
        <v>843</v>
      </c>
      <c r="XK460" s="16" t="s">
        <v>843</v>
      </c>
      <c r="XL460" s="16" t="s">
        <v>843</v>
      </c>
      <c r="XM460" s="16" t="s">
        <v>843</v>
      </c>
      <c r="XN460" s="16" t="s">
        <v>843</v>
      </c>
      <c r="XO460" s="16" t="s">
        <v>843</v>
      </c>
      <c r="XP460" s="16" t="s">
        <v>843</v>
      </c>
      <c r="XQ460" s="16" t="s">
        <v>843</v>
      </c>
      <c r="YF460" s="16" t="s">
        <v>865</v>
      </c>
      <c r="YN460" s="16" t="s">
        <v>7052</v>
      </c>
      <c r="YP460" s="16" t="s">
        <v>7981</v>
      </c>
      <c r="YR460" s="16" t="s">
        <v>11069</v>
      </c>
      <c r="YS460" s="16" t="s">
        <v>11070</v>
      </c>
      <c r="YT460" s="16" t="s">
        <v>8694</v>
      </c>
      <c r="YU460" s="16" t="s">
        <v>11071</v>
      </c>
      <c r="YV460" s="16" t="s">
        <v>8696</v>
      </c>
      <c r="YW460" s="16" t="s">
        <v>844</v>
      </c>
      <c r="YX460" s="16" t="s">
        <v>8696</v>
      </c>
      <c r="YY460" s="16" t="s">
        <v>843</v>
      </c>
      <c r="YZ460" s="16" t="s">
        <v>843</v>
      </c>
      <c r="ZA460" s="16" t="s">
        <v>843</v>
      </c>
      <c r="ZB460" s="16">
        <v>11700</v>
      </c>
      <c r="ZC460" s="16" t="s">
        <v>9075</v>
      </c>
      <c r="ZD460" s="16" t="s">
        <v>9119</v>
      </c>
      <c r="ZE460" s="16" t="s">
        <v>843</v>
      </c>
      <c r="ZF460" s="16" t="s">
        <v>843</v>
      </c>
      <c r="ZG460" s="16" t="s">
        <v>8723</v>
      </c>
      <c r="ZH460" s="16" t="s">
        <v>8752</v>
      </c>
      <c r="ZI460" s="16" t="s">
        <v>8865</v>
      </c>
      <c r="ZJ460" s="16" t="s">
        <v>843</v>
      </c>
      <c r="ZK460" s="16" t="s">
        <v>843</v>
      </c>
      <c r="ZL460" s="16" t="s">
        <v>8753</v>
      </c>
      <c r="ZM460" s="16" t="s">
        <v>843</v>
      </c>
      <c r="ZN460" s="16" t="s">
        <v>8703</v>
      </c>
      <c r="ZO460" s="16" t="s">
        <v>487</v>
      </c>
      <c r="ZP460" s="16" t="s">
        <v>487</v>
      </c>
      <c r="ZQ460" s="16" t="s">
        <v>486</v>
      </c>
      <c r="ZR460" s="16" t="s">
        <v>486</v>
      </c>
      <c r="ZS460" s="16" t="s">
        <v>844</v>
      </c>
      <c r="ZT460" s="16" t="s">
        <v>8705</v>
      </c>
      <c r="ZU460" s="16" t="s">
        <v>8706</v>
      </c>
      <c r="ZV460" s="16" t="s">
        <v>487</v>
      </c>
      <c r="ZW460" s="16" t="s">
        <v>844</v>
      </c>
      <c r="ZX460" s="16" t="s">
        <v>844</v>
      </c>
      <c r="ZY460" s="16" t="s">
        <v>844</v>
      </c>
      <c r="ZZ460" s="16" t="s">
        <v>844</v>
      </c>
      <c r="AAA460" s="16" t="s">
        <v>843</v>
      </c>
      <c r="AAB460" s="16" t="s">
        <v>843</v>
      </c>
      <c r="AAC460" s="16">
        <v>0</v>
      </c>
      <c r="AAD460" s="16" t="s">
        <v>844</v>
      </c>
      <c r="AAE460" s="16" t="s">
        <v>843</v>
      </c>
      <c r="AAF460" s="16" t="s">
        <v>843</v>
      </c>
      <c r="AAG460" s="16" t="s">
        <v>843</v>
      </c>
      <c r="AAH460" s="16" t="s">
        <v>843</v>
      </c>
      <c r="AAI460" s="16" t="s">
        <v>844</v>
      </c>
      <c r="AAJ460" s="16" t="s">
        <v>615</v>
      </c>
      <c r="AAK460" s="16" t="s">
        <v>633</v>
      </c>
      <c r="AAL460" s="16" t="s">
        <v>904</v>
      </c>
      <c r="AAM460" s="16" t="s">
        <v>663</v>
      </c>
      <c r="AAN460" s="16" t="s">
        <v>8707</v>
      </c>
      <c r="AAO460" s="16" t="s">
        <v>1018</v>
      </c>
      <c r="AAP460" s="16" t="s">
        <v>8708</v>
      </c>
      <c r="AAS460" s="16">
        <v>3250</v>
      </c>
      <c r="AAT460" s="16" t="s">
        <v>782</v>
      </c>
      <c r="AAU460" s="16" t="s">
        <v>782</v>
      </c>
      <c r="AAX460" s="16" t="s">
        <v>843</v>
      </c>
      <c r="AAY460" s="16" t="s">
        <v>8710</v>
      </c>
      <c r="AAZ460" s="16" t="s">
        <v>782</v>
      </c>
      <c r="ABA460" s="16" t="s">
        <v>782</v>
      </c>
      <c r="ABB460" s="16" t="s">
        <v>782</v>
      </c>
      <c r="ABC460" s="16" t="s">
        <v>783</v>
      </c>
      <c r="ABD460" s="16" t="s">
        <v>783</v>
      </c>
      <c r="ABE460" s="16" t="s">
        <v>783</v>
      </c>
      <c r="ABF460" s="16" t="s">
        <v>782</v>
      </c>
      <c r="ABG460" s="16" t="s">
        <v>783</v>
      </c>
      <c r="ABH460" s="16" t="s">
        <v>782</v>
      </c>
      <c r="ABI460" s="16" t="s">
        <v>783</v>
      </c>
      <c r="ABJ460" s="16" t="s">
        <v>783</v>
      </c>
      <c r="ABK460" s="16" t="s">
        <v>783</v>
      </c>
      <c r="ABL460" s="16" t="s">
        <v>8728</v>
      </c>
      <c r="ABM460" s="16" t="s">
        <v>843</v>
      </c>
      <c r="ABN460" s="16" t="s">
        <v>1033</v>
      </c>
      <c r="ABP460" s="16" t="s">
        <v>972</v>
      </c>
      <c r="ABQ460" s="16" t="s">
        <v>4341</v>
      </c>
      <c r="ABR460" s="16" t="s">
        <v>470</v>
      </c>
      <c r="ABS460" s="16" t="s">
        <v>445</v>
      </c>
      <c r="ABT460" s="16" t="s">
        <v>1056</v>
      </c>
      <c r="ABU460" s="16" t="s">
        <v>844</v>
      </c>
      <c r="ABV460" s="16" t="s">
        <v>487</v>
      </c>
      <c r="ABW460" s="16" t="s">
        <v>486</v>
      </c>
      <c r="ABX460" s="16" t="s">
        <v>892</v>
      </c>
      <c r="ABY460" s="16" t="s">
        <v>486</v>
      </c>
      <c r="ABZ460" s="16" t="s">
        <v>486</v>
      </c>
      <c r="ACA460" s="16" t="s">
        <v>759</v>
      </c>
      <c r="ACB460" s="16" t="s">
        <v>768</v>
      </c>
      <c r="ACC460" s="16" t="s">
        <v>737</v>
      </c>
      <c r="ACD460" s="16" t="s">
        <v>487</v>
      </c>
      <c r="ACE460" s="16" t="s">
        <v>486</v>
      </c>
      <c r="ACG460" s="16" t="s">
        <v>1014</v>
      </c>
      <c r="ACH460" s="16" t="s">
        <v>1009</v>
      </c>
      <c r="ACI460" s="16" t="s">
        <v>462</v>
      </c>
      <c r="ACJ460" s="16">
        <v>1.1910000000000001</v>
      </c>
      <c r="ACK460" s="16" t="s">
        <v>478</v>
      </c>
      <c r="ACL460" s="16" t="s">
        <v>740</v>
      </c>
      <c r="ACM460" s="16" t="s">
        <v>1188</v>
      </c>
      <c r="ACN460" s="16" t="s">
        <v>1169</v>
      </c>
      <c r="ACO460" s="16" t="s">
        <v>1856</v>
      </c>
      <c r="ACP460" s="16">
        <v>3250</v>
      </c>
      <c r="ACQ460" s="16" t="s">
        <v>1202</v>
      </c>
      <c r="ACR460" s="16" t="s">
        <v>1645</v>
      </c>
      <c r="ACS460" s="16" t="s">
        <v>680</v>
      </c>
      <c r="ACT460" s="16" t="s">
        <v>1522</v>
      </c>
      <c r="ACX460" s="16" t="s">
        <v>1914</v>
      </c>
      <c r="ACY460" s="16" t="s">
        <v>1947</v>
      </c>
      <c r="ACZ460" s="16">
        <v>1</v>
      </c>
      <c r="ADA460" s="16">
        <v>1</v>
      </c>
      <c r="ADB460" s="16">
        <v>1</v>
      </c>
      <c r="ADC460" s="16">
        <v>1</v>
      </c>
      <c r="ADD460" s="16">
        <v>1</v>
      </c>
      <c r="ADE460" s="16" t="s">
        <v>8712</v>
      </c>
      <c r="ADF460" s="16">
        <v>0</v>
      </c>
      <c r="ADG460" s="16" t="s">
        <v>486</v>
      </c>
      <c r="ADH460" s="16">
        <v>2</v>
      </c>
      <c r="ADI460" s="16" t="s">
        <v>486</v>
      </c>
      <c r="ADJ460" s="16" t="s">
        <v>1744</v>
      </c>
      <c r="ADK460" s="16" t="s">
        <v>1750</v>
      </c>
      <c r="ADL460" s="16" t="s">
        <v>1764</v>
      </c>
      <c r="ADM460" s="16" t="s">
        <v>13194</v>
      </c>
      <c r="ADN460" s="16" t="s">
        <v>1764</v>
      </c>
      <c r="ADO460" s="16" t="s">
        <v>1766</v>
      </c>
      <c r="ADP460" s="16" t="s">
        <v>1751</v>
      </c>
      <c r="ADQ460" s="16" t="s">
        <v>13194</v>
      </c>
      <c r="ADR460" s="16" t="s">
        <v>13194</v>
      </c>
      <c r="ADS460" s="16" t="s">
        <v>13194</v>
      </c>
      <c r="ADW460" s="16" t="s">
        <v>8729</v>
      </c>
      <c r="ADY460" s="16" t="s">
        <v>1063</v>
      </c>
      <c r="AEB460" s="16">
        <v>11700</v>
      </c>
      <c r="AEC460" s="16" t="s">
        <v>1058</v>
      </c>
      <c r="AED460" s="16">
        <v>1625</v>
      </c>
      <c r="AEE460" s="16" t="s">
        <v>952</v>
      </c>
      <c r="AEH460" s="16">
        <v>3250</v>
      </c>
      <c r="AEI460" s="16">
        <v>2000</v>
      </c>
      <c r="AEJ460" s="16">
        <v>2500</v>
      </c>
      <c r="AEK460" s="16">
        <v>400</v>
      </c>
      <c r="AEN460" s="16">
        <v>300</v>
      </c>
      <c r="AEO460" s="16">
        <v>150</v>
      </c>
      <c r="AEP460" s="16">
        <v>500</v>
      </c>
    </row>
    <row r="461" spans="1:823" x14ac:dyDescent="0.25">
      <c r="A461" s="30">
        <v>45839</v>
      </c>
      <c r="B461" s="16" t="s">
        <v>11072</v>
      </c>
      <c r="C461" s="16" t="s">
        <v>867</v>
      </c>
      <c r="D461" s="16" t="s">
        <v>867</v>
      </c>
      <c r="E461" s="16">
        <v>24</v>
      </c>
      <c r="F461" s="16" t="s">
        <v>8153</v>
      </c>
      <c r="G461" s="16" t="s">
        <v>4113</v>
      </c>
      <c r="I461" s="16" t="s">
        <v>4148</v>
      </c>
      <c r="Z461" s="16" t="s">
        <v>992</v>
      </c>
      <c r="AA461" s="16" t="s">
        <v>470</v>
      </c>
      <c r="AB461" s="16">
        <v>2</v>
      </c>
      <c r="AC461" s="16" t="s">
        <v>844</v>
      </c>
      <c r="AD461" s="16" t="s">
        <v>843</v>
      </c>
      <c r="AE461" s="16" t="s">
        <v>843</v>
      </c>
      <c r="AF461" s="16" t="s">
        <v>844</v>
      </c>
      <c r="AG461" s="16" t="s">
        <v>844</v>
      </c>
      <c r="AH461" s="16" t="s">
        <v>844</v>
      </c>
      <c r="AI461" s="16" t="s">
        <v>844</v>
      </c>
      <c r="AJ461" s="16" t="s">
        <v>843</v>
      </c>
      <c r="AK461" s="16" t="s">
        <v>843</v>
      </c>
      <c r="AM461" s="16" t="s">
        <v>737</v>
      </c>
      <c r="AN461" s="16" t="s">
        <v>759</v>
      </c>
      <c r="AP461" s="16" t="s">
        <v>768</v>
      </c>
      <c r="AR461" s="16" t="s">
        <v>6910</v>
      </c>
      <c r="BB461" s="16">
        <v>3</v>
      </c>
      <c r="BC461" s="16" t="s">
        <v>7878</v>
      </c>
      <c r="BE461" s="16" t="s">
        <v>5098</v>
      </c>
      <c r="BV461" s="16" t="s">
        <v>4433</v>
      </c>
      <c r="BW461" s="16" t="s">
        <v>844</v>
      </c>
      <c r="BX461" s="16" t="s">
        <v>843</v>
      </c>
      <c r="BY461" s="16" t="s">
        <v>843</v>
      </c>
      <c r="BZ461" s="16" t="s">
        <v>843</v>
      </c>
      <c r="CA461" s="16" t="s">
        <v>843</v>
      </c>
      <c r="CB461" s="16" t="s">
        <v>843</v>
      </c>
      <c r="CC461" s="16" t="s">
        <v>843</v>
      </c>
      <c r="CD461" s="16" t="s">
        <v>843</v>
      </c>
      <c r="CE461" s="16" t="s">
        <v>843</v>
      </c>
      <c r="CF461" s="16" t="s">
        <v>843</v>
      </c>
      <c r="CG461" s="16" t="s">
        <v>843</v>
      </c>
      <c r="CH461" s="16" t="s">
        <v>843</v>
      </c>
      <c r="CI461" s="16" t="s">
        <v>843</v>
      </c>
      <c r="CJ461" s="16" t="s">
        <v>843</v>
      </c>
      <c r="CK461" s="16" t="s">
        <v>843</v>
      </c>
      <c r="CP461" s="16" t="s">
        <v>865</v>
      </c>
      <c r="DX461" s="16" t="s">
        <v>7842</v>
      </c>
      <c r="DY461" s="16" t="s">
        <v>867</v>
      </c>
      <c r="GC461" s="16" t="s">
        <v>5330</v>
      </c>
      <c r="GF461" s="16" t="s">
        <v>867</v>
      </c>
      <c r="GG461" s="16" t="s">
        <v>867</v>
      </c>
      <c r="GV461" s="16" t="s">
        <v>5440</v>
      </c>
      <c r="GW461" s="16" t="s">
        <v>844</v>
      </c>
      <c r="GX461" s="16" t="s">
        <v>843</v>
      </c>
      <c r="GY461" s="16" t="s">
        <v>843</v>
      </c>
      <c r="GZ461" s="16" t="s">
        <v>843</v>
      </c>
      <c r="HA461" s="16" t="s">
        <v>843</v>
      </c>
      <c r="HB461" s="16" t="s">
        <v>843</v>
      </c>
      <c r="HC461" s="16" t="s">
        <v>843</v>
      </c>
      <c r="HD461" s="16" t="s">
        <v>843</v>
      </c>
      <c r="HE461" s="16" t="s">
        <v>843</v>
      </c>
      <c r="HF461" s="16" t="s">
        <v>843</v>
      </c>
      <c r="HH461" s="16" t="s">
        <v>5456</v>
      </c>
      <c r="HK461" s="16" t="s">
        <v>867</v>
      </c>
      <c r="HL461" s="16" t="s">
        <v>7664</v>
      </c>
      <c r="HM461" s="16" t="s">
        <v>865</v>
      </c>
      <c r="HZ461" s="16" t="s">
        <v>7944</v>
      </c>
      <c r="KE461" s="16" t="s">
        <v>5582</v>
      </c>
      <c r="KG461" s="16" t="s">
        <v>7018</v>
      </c>
      <c r="KH461" s="16" t="s">
        <v>7033</v>
      </c>
      <c r="KI461" s="16" t="s">
        <v>867</v>
      </c>
      <c r="KJ461" s="16" t="s">
        <v>5607</v>
      </c>
      <c r="KK461" s="16" t="s">
        <v>843</v>
      </c>
      <c r="KL461" s="16" t="s">
        <v>843</v>
      </c>
      <c r="KM461" s="16" t="s">
        <v>843</v>
      </c>
      <c r="KN461" s="16" t="s">
        <v>843</v>
      </c>
      <c r="KO461" s="16" t="s">
        <v>844</v>
      </c>
      <c r="KP461" s="16" t="s">
        <v>843</v>
      </c>
      <c r="KQ461" s="16" t="s">
        <v>843</v>
      </c>
      <c r="LG461" s="16" t="s">
        <v>865</v>
      </c>
      <c r="LH461" s="16" t="s">
        <v>865</v>
      </c>
      <c r="LI461" s="16" t="s">
        <v>865</v>
      </c>
      <c r="LJ461" s="16" t="s">
        <v>865</v>
      </c>
      <c r="LK461" s="16" t="s">
        <v>865</v>
      </c>
      <c r="LL461" s="16" t="s">
        <v>5669</v>
      </c>
      <c r="LM461" s="16" t="s">
        <v>843</v>
      </c>
      <c r="LN461" s="16" t="s">
        <v>843</v>
      </c>
      <c r="LO461" s="16" t="s">
        <v>843</v>
      </c>
      <c r="LP461" s="16" t="s">
        <v>843</v>
      </c>
      <c r="LQ461" s="16" t="s">
        <v>844</v>
      </c>
      <c r="LR461" s="16" t="s">
        <v>843</v>
      </c>
      <c r="LS461" s="16" t="s">
        <v>843</v>
      </c>
      <c r="LT461" s="16" t="s">
        <v>843</v>
      </c>
      <c r="LU461" s="16" t="s">
        <v>843</v>
      </c>
      <c r="LV461" s="16" t="s">
        <v>843</v>
      </c>
      <c r="LW461" s="16" t="s">
        <v>843</v>
      </c>
      <c r="LX461" s="16" t="s">
        <v>843</v>
      </c>
      <c r="LY461" s="16" t="s">
        <v>843</v>
      </c>
      <c r="LZ461" s="16" t="s">
        <v>843</v>
      </c>
      <c r="MA461" s="16" t="s">
        <v>843</v>
      </c>
      <c r="MC461" s="16" t="s">
        <v>5719</v>
      </c>
      <c r="MD461" s="16" t="s">
        <v>843</v>
      </c>
      <c r="ME461" s="16" t="s">
        <v>843</v>
      </c>
      <c r="MF461" s="16" t="s">
        <v>843</v>
      </c>
      <c r="MG461" s="16" t="s">
        <v>843</v>
      </c>
      <c r="MH461" s="16" t="s">
        <v>843</v>
      </c>
      <c r="MI461" s="16" t="s">
        <v>843</v>
      </c>
      <c r="MJ461" s="16" t="s">
        <v>843</v>
      </c>
      <c r="MK461" s="16" t="s">
        <v>843</v>
      </c>
      <c r="ML461" s="16" t="s">
        <v>843</v>
      </c>
      <c r="MM461" s="16" t="s">
        <v>844</v>
      </c>
      <c r="MN461" s="16" t="s">
        <v>843</v>
      </c>
      <c r="MO461" s="16" t="s">
        <v>843</v>
      </c>
      <c r="MP461" s="16" t="s">
        <v>843</v>
      </c>
      <c r="MQ461" s="16" t="s">
        <v>843</v>
      </c>
      <c r="MR461" s="16" t="s">
        <v>843</v>
      </c>
      <c r="MS461" s="16" t="s">
        <v>843</v>
      </c>
      <c r="MT461" s="16" t="s">
        <v>843</v>
      </c>
      <c r="MU461" s="16" t="s">
        <v>843</v>
      </c>
      <c r="MV461" s="16" t="s">
        <v>843</v>
      </c>
      <c r="MX461" s="16" t="s">
        <v>5695</v>
      </c>
      <c r="MY461" s="16" t="s">
        <v>843</v>
      </c>
      <c r="MZ461" s="16" t="s">
        <v>844</v>
      </c>
      <c r="NA461" s="16" t="s">
        <v>843</v>
      </c>
      <c r="NB461" s="16" t="s">
        <v>843</v>
      </c>
      <c r="NC461" s="16" t="s">
        <v>843</v>
      </c>
      <c r="ND461" s="16" t="s">
        <v>843</v>
      </c>
      <c r="NE461" s="16" t="s">
        <v>843</v>
      </c>
      <c r="NF461" s="16" t="s">
        <v>843</v>
      </c>
      <c r="NG461" s="16" t="s">
        <v>843</v>
      </c>
      <c r="NH461" s="16" t="s">
        <v>843</v>
      </c>
      <c r="NI461" s="16" t="s">
        <v>843</v>
      </c>
      <c r="NJ461" s="16" t="s">
        <v>843</v>
      </c>
      <c r="NK461" s="16" t="s">
        <v>843</v>
      </c>
      <c r="NL461" s="16" t="s">
        <v>843</v>
      </c>
      <c r="NM461" s="16" t="s">
        <v>843</v>
      </c>
      <c r="NN461" s="16" t="s">
        <v>843</v>
      </c>
      <c r="NO461" s="16" t="s">
        <v>843</v>
      </c>
      <c r="NP461" s="16" t="s">
        <v>843</v>
      </c>
      <c r="NQ461" s="16" t="s">
        <v>843</v>
      </c>
      <c r="PC461" s="16" t="s">
        <v>865</v>
      </c>
      <c r="PD461" s="16" t="s">
        <v>865</v>
      </c>
      <c r="PY461" s="16" t="s">
        <v>867</v>
      </c>
      <c r="PZ461" s="16">
        <v>2</v>
      </c>
      <c r="QP461" s="16" t="s">
        <v>867</v>
      </c>
      <c r="QR461" s="16" t="s">
        <v>867</v>
      </c>
      <c r="QT461" s="16" t="s">
        <v>867</v>
      </c>
      <c r="QV461" s="16" t="s">
        <v>865</v>
      </c>
      <c r="QX461" s="16" t="s">
        <v>864</v>
      </c>
      <c r="QY461" s="16" t="s">
        <v>867</v>
      </c>
      <c r="RD461" s="16" t="s">
        <v>7708</v>
      </c>
      <c r="RF461" s="16" t="s">
        <v>865</v>
      </c>
      <c r="RH461" s="16" t="s">
        <v>4216</v>
      </c>
      <c r="RJ461" s="16" t="s">
        <v>865</v>
      </c>
      <c r="RN461" s="16" t="s">
        <v>867</v>
      </c>
      <c r="RP461" s="16" t="s">
        <v>867</v>
      </c>
      <c r="RR461" s="16" t="s">
        <v>867</v>
      </c>
      <c r="RT461" s="16" t="s">
        <v>867</v>
      </c>
      <c r="RV461" s="16" t="s">
        <v>867</v>
      </c>
      <c r="RX461" s="16" t="s">
        <v>867</v>
      </c>
      <c r="RZ461" s="16" t="s">
        <v>867</v>
      </c>
      <c r="SQ461" s="16" t="s">
        <v>867</v>
      </c>
      <c r="SS461" s="16" t="s">
        <v>7296</v>
      </c>
      <c r="ST461" s="16" t="s">
        <v>7758</v>
      </c>
      <c r="TN461" s="16">
        <v>4000</v>
      </c>
      <c r="TO461" s="16">
        <v>5000</v>
      </c>
      <c r="TP461" s="16">
        <v>1500</v>
      </c>
      <c r="TQ461" s="16">
        <v>400</v>
      </c>
      <c r="TR461" s="16">
        <v>1700</v>
      </c>
      <c r="TS461" s="16">
        <v>350</v>
      </c>
      <c r="TT461" s="16">
        <v>0</v>
      </c>
      <c r="TU461" s="16">
        <v>500</v>
      </c>
      <c r="TV461" s="16">
        <v>0</v>
      </c>
      <c r="TW461" s="16">
        <v>5000</v>
      </c>
      <c r="TX461" s="16">
        <v>0</v>
      </c>
      <c r="TZ461" s="16" t="s">
        <v>7367</v>
      </c>
      <c r="UA461" s="16" t="s">
        <v>5941</v>
      </c>
      <c r="UB461" s="16">
        <v>0</v>
      </c>
      <c r="UC461" s="16" t="s">
        <v>844</v>
      </c>
      <c r="UD461" s="16" t="s">
        <v>843</v>
      </c>
      <c r="UE461" s="16" t="s">
        <v>843</v>
      </c>
      <c r="UF461" s="16" t="s">
        <v>843</v>
      </c>
      <c r="UG461" s="16" t="s">
        <v>843</v>
      </c>
      <c r="UH461" s="16" t="s">
        <v>843</v>
      </c>
      <c r="UL461" s="16">
        <v>21000</v>
      </c>
      <c r="WO461" s="16" t="s">
        <v>6920</v>
      </c>
      <c r="XD461" s="16" t="s">
        <v>6975</v>
      </c>
      <c r="XE461" s="16" t="s">
        <v>843</v>
      </c>
      <c r="XF461" s="16" t="s">
        <v>843</v>
      </c>
      <c r="XG461" s="16" t="s">
        <v>844</v>
      </c>
      <c r="XH461" s="16" t="s">
        <v>843</v>
      </c>
      <c r="XI461" s="16" t="s">
        <v>843</v>
      </c>
      <c r="XJ461" s="16" t="s">
        <v>843</v>
      </c>
      <c r="XK461" s="16" t="s">
        <v>843</v>
      </c>
      <c r="XL461" s="16" t="s">
        <v>843</v>
      </c>
      <c r="XM461" s="16" t="s">
        <v>843</v>
      </c>
      <c r="XN461" s="16" t="s">
        <v>843</v>
      </c>
      <c r="XO461" s="16" t="s">
        <v>843</v>
      </c>
      <c r="XP461" s="16" t="s">
        <v>843</v>
      </c>
      <c r="XQ461" s="16" t="s">
        <v>843</v>
      </c>
      <c r="YF461" s="16" t="s">
        <v>865</v>
      </c>
      <c r="YN461" s="16" t="s">
        <v>7040</v>
      </c>
      <c r="YP461" s="16" t="s">
        <v>7984</v>
      </c>
      <c r="YR461" s="16" t="s">
        <v>11073</v>
      </c>
      <c r="YS461" s="16" t="s">
        <v>11074</v>
      </c>
      <c r="YT461" s="16" t="s">
        <v>8694</v>
      </c>
      <c r="YU461" s="16" t="s">
        <v>11075</v>
      </c>
      <c r="YV461" s="16" t="s">
        <v>8696</v>
      </c>
      <c r="YW461" s="16" t="s">
        <v>844</v>
      </c>
      <c r="YX461" s="16" t="s">
        <v>8696</v>
      </c>
      <c r="YY461" s="16" t="s">
        <v>843</v>
      </c>
      <c r="YZ461" s="16" t="s">
        <v>8762</v>
      </c>
      <c r="ZA461" s="16" t="s">
        <v>843</v>
      </c>
      <c r="ZB461" s="16">
        <v>14283.33</v>
      </c>
      <c r="ZC461" s="16" t="s">
        <v>8740</v>
      </c>
      <c r="ZD461" s="16" t="s">
        <v>8926</v>
      </c>
      <c r="ZE461" s="16" t="s">
        <v>8698</v>
      </c>
      <c r="ZF461" s="16" t="s">
        <v>8752</v>
      </c>
      <c r="ZG461" s="16" t="s">
        <v>8724</v>
      </c>
      <c r="ZH461" s="16" t="s">
        <v>8701</v>
      </c>
      <c r="ZI461" s="16" t="s">
        <v>8741</v>
      </c>
      <c r="ZJ461" s="16" t="s">
        <v>843</v>
      </c>
      <c r="ZK461" s="16" t="s">
        <v>8739</v>
      </c>
      <c r="ZL461" s="16" t="s">
        <v>8699</v>
      </c>
      <c r="ZM461" s="16" t="s">
        <v>843</v>
      </c>
      <c r="ZN461" s="16" t="s">
        <v>8755</v>
      </c>
      <c r="ZO461" s="16" t="s">
        <v>487</v>
      </c>
      <c r="ZP461" s="16" t="s">
        <v>486</v>
      </c>
      <c r="ZQ461" s="16" t="s">
        <v>487</v>
      </c>
      <c r="ZR461" s="16" t="s">
        <v>486</v>
      </c>
      <c r="ZS461" s="16" t="s">
        <v>8874</v>
      </c>
      <c r="ZT461" s="16" t="s">
        <v>8705</v>
      </c>
      <c r="ZU461" s="16" t="s">
        <v>8706</v>
      </c>
      <c r="ZV461" s="16" t="s">
        <v>487</v>
      </c>
      <c r="ZW461" s="16" t="s">
        <v>843</v>
      </c>
      <c r="ZX461" s="16" t="s">
        <v>1056</v>
      </c>
      <c r="ZY461" s="16" t="s">
        <v>844</v>
      </c>
      <c r="ZZ461" s="16" t="s">
        <v>844</v>
      </c>
      <c r="AAA461" s="16" t="s">
        <v>843</v>
      </c>
      <c r="AAB461" s="16" t="s">
        <v>844</v>
      </c>
      <c r="AAC461" s="16">
        <v>2</v>
      </c>
      <c r="AAD461" s="16" t="s">
        <v>844</v>
      </c>
      <c r="AAE461" s="16" t="s">
        <v>844</v>
      </c>
      <c r="AAF461" s="16" t="s">
        <v>843</v>
      </c>
      <c r="AAG461" s="16" t="s">
        <v>843</v>
      </c>
      <c r="AAH461" s="16" t="s">
        <v>843</v>
      </c>
      <c r="AAI461" s="16" t="s">
        <v>843</v>
      </c>
      <c r="AAJ461" s="16" t="s">
        <v>600</v>
      </c>
      <c r="AAK461" s="16" t="s">
        <v>655</v>
      </c>
      <c r="AAL461" s="16" t="s">
        <v>905</v>
      </c>
      <c r="AAM461" s="16" t="s">
        <v>660</v>
      </c>
      <c r="AAN461" s="16" t="s">
        <v>8707</v>
      </c>
      <c r="AAO461" s="16" t="s">
        <v>1019</v>
      </c>
      <c r="AAP461" s="16" t="s">
        <v>8708</v>
      </c>
      <c r="AAS461" s="16">
        <v>21000</v>
      </c>
      <c r="AAT461" s="16" t="s">
        <v>1068</v>
      </c>
      <c r="AAU461" s="16" t="s">
        <v>782</v>
      </c>
      <c r="AAW461" s="16" t="s">
        <v>782</v>
      </c>
      <c r="AAX461" s="16" t="s">
        <v>844</v>
      </c>
      <c r="AAY461" s="16" t="s">
        <v>8727</v>
      </c>
      <c r="AAZ461" s="16" t="s">
        <v>782</v>
      </c>
      <c r="ABB461" s="16" t="s">
        <v>782</v>
      </c>
      <c r="ABC461" s="16" t="s">
        <v>782</v>
      </c>
      <c r="ABD461" s="16" t="s">
        <v>782</v>
      </c>
      <c r="ABE461" s="16" t="s">
        <v>783</v>
      </c>
      <c r="ABF461" s="16" t="s">
        <v>782</v>
      </c>
      <c r="ABG461" s="16" t="s">
        <v>782</v>
      </c>
      <c r="ABH461" s="16" t="s">
        <v>782</v>
      </c>
      <c r="ABI461" s="16" t="s">
        <v>782</v>
      </c>
      <c r="ABJ461" s="16" t="s">
        <v>782</v>
      </c>
      <c r="ABK461" s="16" t="s">
        <v>782</v>
      </c>
      <c r="ABL461" s="16" t="s">
        <v>1056</v>
      </c>
      <c r="ABM461" s="16" t="s">
        <v>844</v>
      </c>
      <c r="ABN461" s="16" t="s">
        <v>1034</v>
      </c>
      <c r="ABO461" s="16" t="s">
        <v>487</v>
      </c>
      <c r="ABP461" s="16" t="s">
        <v>972</v>
      </c>
      <c r="ABQ461" s="16" t="s">
        <v>4321</v>
      </c>
      <c r="ABR461" s="16" t="s">
        <v>470</v>
      </c>
      <c r="ABS461" s="16" t="s">
        <v>445</v>
      </c>
      <c r="ABT461" s="16" t="s">
        <v>1056</v>
      </c>
      <c r="ABU461" s="16" t="s">
        <v>1056</v>
      </c>
      <c r="ABV461" s="16" t="s">
        <v>487</v>
      </c>
      <c r="ABW461" s="16" t="s">
        <v>487</v>
      </c>
      <c r="ABX461" s="16" t="s">
        <v>894</v>
      </c>
      <c r="ABY461" s="16" t="s">
        <v>486</v>
      </c>
      <c r="ABZ461" s="16" t="s">
        <v>487</v>
      </c>
      <c r="ACA461" s="16" t="s">
        <v>759</v>
      </c>
      <c r="ACB461" s="16" t="s">
        <v>768</v>
      </c>
      <c r="ACC461" s="16" t="s">
        <v>737</v>
      </c>
      <c r="ACD461" s="16" t="s">
        <v>487</v>
      </c>
      <c r="ACE461" s="16" t="s">
        <v>486</v>
      </c>
      <c r="ACG461" s="16" t="s">
        <v>1014</v>
      </c>
      <c r="ACH461" s="16" t="s">
        <v>1009</v>
      </c>
      <c r="ACI461" s="16" t="s">
        <v>462</v>
      </c>
      <c r="ACJ461" s="16">
        <v>1.1910000000000001</v>
      </c>
      <c r="ACK461" s="16" t="s">
        <v>478</v>
      </c>
      <c r="ACL461" s="16" t="s">
        <v>738</v>
      </c>
      <c r="ACM461" s="16" t="s">
        <v>1188</v>
      </c>
      <c r="ACN461" s="16" t="s">
        <v>1169</v>
      </c>
      <c r="ACO461" s="16" t="s">
        <v>1856</v>
      </c>
      <c r="ACQ461" s="16" t="s">
        <v>1202</v>
      </c>
      <c r="ACR461" s="16" t="s">
        <v>1645</v>
      </c>
      <c r="ACS461" s="16" t="s">
        <v>676</v>
      </c>
      <c r="ACT461" s="16" t="s">
        <v>1521</v>
      </c>
      <c r="ACU461" s="16" t="s">
        <v>831</v>
      </c>
      <c r="ACV461" s="16" t="s">
        <v>8756</v>
      </c>
      <c r="ACW461" s="16" t="s">
        <v>445</v>
      </c>
      <c r="ACX461" s="16" t="s">
        <v>1914</v>
      </c>
      <c r="ACY461" s="16" t="s">
        <v>1947</v>
      </c>
      <c r="ACZ461" s="16">
        <v>0</v>
      </c>
      <c r="ADA461" s="16">
        <v>0</v>
      </c>
      <c r="ADB461" s="16">
        <v>0</v>
      </c>
      <c r="ADC461" s="16">
        <v>0</v>
      </c>
      <c r="ADD461" s="16">
        <v>0</v>
      </c>
      <c r="ADE461" s="16" t="s">
        <v>4411</v>
      </c>
      <c r="ADF461" s="16">
        <v>1</v>
      </c>
      <c r="ADG461" s="16" t="s">
        <v>486</v>
      </c>
      <c r="ADH461" s="16">
        <v>2</v>
      </c>
      <c r="ADI461" s="16" t="s">
        <v>1553</v>
      </c>
      <c r="ADJ461" s="16" t="s">
        <v>1744</v>
      </c>
      <c r="ADK461" s="16" t="s">
        <v>1750</v>
      </c>
      <c r="ADL461" s="16" t="s">
        <v>1761</v>
      </c>
      <c r="ADM461" s="16" t="s">
        <v>13195</v>
      </c>
      <c r="ADN461" s="16" t="s">
        <v>1762</v>
      </c>
      <c r="ADO461" s="16" t="s">
        <v>1766</v>
      </c>
      <c r="ADP461" s="16" t="s">
        <v>13196</v>
      </c>
      <c r="ADQ461" s="16" t="s">
        <v>13194</v>
      </c>
      <c r="ADR461" s="16" t="s">
        <v>1750</v>
      </c>
      <c r="ADS461" s="16" t="s">
        <v>13194</v>
      </c>
      <c r="ADY461" s="16" t="s">
        <v>1059</v>
      </c>
      <c r="AEB461" s="16">
        <v>14283.333333333299</v>
      </c>
      <c r="AEC461" s="16" t="s">
        <v>1061</v>
      </c>
      <c r="AED461" s="16">
        <v>10500</v>
      </c>
      <c r="AEE461" s="16" t="s">
        <v>952</v>
      </c>
      <c r="AEI461" s="16">
        <v>2000</v>
      </c>
      <c r="AEJ461" s="16">
        <v>2500</v>
      </c>
      <c r="AEK461" s="16">
        <v>750</v>
      </c>
      <c r="AEL461" s="16">
        <v>200</v>
      </c>
      <c r="AEN461" s="16">
        <v>850</v>
      </c>
      <c r="AEO461" s="16">
        <v>175</v>
      </c>
      <c r="AEP461" s="16">
        <v>250</v>
      </c>
      <c r="AEQ461" s="16">
        <v>2500</v>
      </c>
    </row>
    <row r="462" spans="1:823" x14ac:dyDescent="0.25">
      <c r="A462" s="30">
        <v>45840</v>
      </c>
      <c r="B462" s="16" t="s">
        <v>11076</v>
      </c>
      <c r="C462" s="16" t="s">
        <v>867</v>
      </c>
      <c r="D462" s="16" t="s">
        <v>867</v>
      </c>
      <c r="E462" s="16">
        <v>44</v>
      </c>
      <c r="F462" s="16" t="s">
        <v>8153</v>
      </c>
      <c r="G462" s="16" t="s">
        <v>4113</v>
      </c>
      <c r="I462" s="16" t="s">
        <v>4148</v>
      </c>
      <c r="Z462" s="16" t="s">
        <v>993</v>
      </c>
      <c r="AA462" s="16" t="s">
        <v>470</v>
      </c>
      <c r="AB462" s="16">
        <v>3</v>
      </c>
      <c r="AC462" s="16" t="s">
        <v>844</v>
      </c>
      <c r="AD462" s="16" t="s">
        <v>843</v>
      </c>
      <c r="AE462" s="16" t="s">
        <v>843</v>
      </c>
      <c r="AF462" s="16" t="s">
        <v>1056</v>
      </c>
      <c r="AG462" s="16" t="s">
        <v>844</v>
      </c>
      <c r="AH462" s="16" t="s">
        <v>1056</v>
      </c>
      <c r="AI462" s="16" t="s">
        <v>844</v>
      </c>
      <c r="AJ462" s="16" t="s">
        <v>843</v>
      </c>
      <c r="AK462" s="16" t="s">
        <v>843</v>
      </c>
      <c r="AM462" s="16" t="s">
        <v>737</v>
      </c>
      <c r="AN462" s="16" t="s">
        <v>759</v>
      </c>
      <c r="AP462" s="16" t="s">
        <v>768</v>
      </c>
      <c r="AR462" s="16" t="s">
        <v>6910</v>
      </c>
      <c r="BB462" s="16">
        <v>2</v>
      </c>
      <c r="BC462" s="16" t="s">
        <v>7875</v>
      </c>
      <c r="BE462" s="16" t="s">
        <v>5098</v>
      </c>
      <c r="BV462" s="16" t="s">
        <v>4433</v>
      </c>
      <c r="BW462" s="16" t="s">
        <v>844</v>
      </c>
      <c r="BX462" s="16" t="s">
        <v>843</v>
      </c>
      <c r="BY462" s="16" t="s">
        <v>843</v>
      </c>
      <c r="BZ462" s="16" t="s">
        <v>843</v>
      </c>
      <c r="CA462" s="16" t="s">
        <v>843</v>
      </c>
      <c r="CB462" s="16" t="s">
        <v>843</v>
      </c>
      <c r="CC462" s="16" t="s">
        <v>843</v>
      </c>
      <c r="CD462" s="16" t="s">
        <v>843</v>
      </c>
      <c r="CE462" s="16" t="s">
        <v>843</v>
      </c>
      <c r="CF462" s="16" t="s">
        <v>843</v>
      </c>
      <c r="CG462" s="16" t="s">
        <v>843</v>
      </c>
      <c r="CH462" s="16" t="s">
        <v>843</v>
      </c>
      <c r="CI462" s="16" t="s">
        <v>843</v>
      </c>
      <c r="CJ462" s="16" t="s">
        <v>843</v>
      </c>
      <c r="CK462" s="16" t="s">
        <v>843</v>
      </c>
      <c r="CP462" s="16" t="s">
        <v>867</v>
      </c>
      <c r="CQ462" s="16" t="s">
        <v>5191</v>
      </c>
      <c r="CR462" s="16" t="s">
        <v>844</v>
      </c>
      <c r="CS462" s="16" t="s">
        <v>843</v>
      </c>
      <c r="CT462" s="16" t="s">
        <v>843</v>
      </c>
      <c r="CU462" s="16" t="s">
        <v>843</v>
      </c>
      <c r="CV462" s="16" t="s">
        <v>843</v>
      </c>
      <c r="CW462" s="16" t="s">
        <v>843</v>
      </c>
      <c r="CX462" s="16" t="s">
        <v>843</v>
      </c>
      <c r="CY462" s="16" t="s">
        <v>843</v>
      </c>
      <c r="CZ462" s="16" t="s">
        <v>843</v>
      </c>
      <c r="DA462" s="16" t="s">
        <v>5184</v>
      </c>
      <c r="DX462" s="16" t="s">
        <v>7842</v>
      </c>
      <c r="DY462" s="16" t="s">
        <v>865</v>
      </c>
      <c r="GC462" s="16" t="s">
        <v>5342</v>
      </c>
      <c r="GF462" s="16" t="s">
        <v>867</v>
      </c>
      <c r="GG462" s="16" t="s">
        <v>867</v>
      </c>
      <c r="GV462" s="16" t="s">
        <v>5443</v>
      </c>
      <c r="GW462" s="16" t="s">
        <v>843</v>
      </c>
      <c r="GX462" s="16" t="s">
        <v>844</v>
      </c>
      <c r="GY462" s="16" t="s">
        <v>843</v>
      </c>
      <c r="GZ462" s="16" t="s">
        <v>843</v>
      </c>
      <c r="HA462" s="16" t="s">
        <v>843</v>
      </c>
      <c r="HB462" s="16" t="s">
        <v>843</v>
      </c>
      <c r="HC462" s="16" t="s">
        <v>843</v>
      </c>
      <c r="HD462" s="16" t="s">
        <v>843</v>
      </c>
      <c r="HE462" s="16" t="s">
        <v>843</v>
      </c>
      <c r="HF462" s="16" t="s">
        <v>843</v>
      </c>
      <c r="HH462" s="16" t="s">
        <v>5456</v>
      </c>
      <c r="HK462" s="16" t="s">
        <v>865</v>
      </c>
      <c r="HM462" s="16" t="s">
        <v>865</v>
      </c>
      <c r="HZ462" s="16" t="s">
        <v>7947</v>
      </c>
      <c r="KE462" s="16" t="s">
        <v>5585</v>
      </c>
      <c r="KG462" s="16" t="s">
        <v>7018</v>
      </c>
      <c r="KH462" s="16" t="s">
        <v>7033</v>
      </c>
      <c r="KI462" s="16" t="s">
        <v>865</v>
      </c>
      <c r="LG462" s="16" t="s">
        <v>867</v>
      </c>
      <c r="LH462" s="16" t="s">
        <v>865</v>
      </c>
      <c r="LI462" s="16" t="s">
        <v>867</v>
      </c>
      <c r="LJ462" s="16" t="s">
        <v>867</v>
      </c>
      <c r="LK462" s="16" t="s">
        <v>865</v>
      </c>
      <c r="LL462" s="16" t="s">
        <v>5663</v>
      </c>
      <c r="LM462" s="16" t="s">
        <v>843</v>
      </c>
      <c r="LN462" s="16" t="s">
        <v>843</v>
      </c>
      <c r="LO462" s="16" t="s">
        <v>844</v>
      </c>
      <c r="LP462" s="16" t="s">
        <v>843</v>
      </c>
      <c r="LQ462" s="16" t="s">
        <v>843</v>
      </c>
      <c r="LR462" s="16" t="s">
        <v>843</v>
      </c>
      <c r="LS462" s="16" t="s">
        <v>843</v>
      </c>
      <c r="LT462" s="16" t="s">
        <v>843</v>
      </c>
      <c r="LU462" s="16" t="s">
        <v>843</v>
      </c>
      <c r="LV462" s="16" t="s">
        <v>843</v>
      </c>
      <c r="LW462" s="16" t="s">
        <v>843</v>
      </c>
      <c r="LX462" s="16" t="s">
        <v>843</v>
      </c>
      <c r="LY462" s="16" t="s">
        <v>843</v>
      </c>
      <c r="LZ462" s="16" t="s">
        <v>843</v>
      </c>
      <c r="MA462" s="16" t="s">
        <v>843</v>
      </c>
      <c r="MC462" s="16" t="s">
        <v>5694</v>
      </c>
      <c r="MD462" s="16" t="s">
        <v>844</v>
      </c>
      <c r="ME462" s="16" t="s">
        <v>843</v>
      </c>
      <c r="MF462" s="16" t="s">
        <v>843</v>
      </c>
      <c r="MG462" s="16" t="s">
        <v>843</v>
      </c>
      <c r="MH462" s="16" t="s">
        <v>843</v>
      </c>
      <c r="MI462" s="16" t="s">
        <v>843</v>
      </c>
      <c r="MJ462" s="16" t="s">
        <v>843</v>
      </c>
      <c r="MK462" s="16" t="s">
        <v>843</v>
      </c>
      <c r="ML462" s="16" t="s">
        <v>843</v>
      </c>
      <c r="MM462" s="16" t="s">
        <v>843</v>
      </c>
      <c r="MN462" s="16" t="s">
        <v>843</v>
      </c>
      <c r="MO462" s="16" t="s">
        <v>843</v>
      </c>
      <c r="MP462" s="16" t="s">
        <v>843</v>
      </c>
      <c r="MQ462" s="16" t="s">
        <v>843</v>
      </c>
      <c r="MR462" s="16" t="s">
        <v>843</v>
      </c>
      <c r="MS462" s="16" t="s">
        <v>843</v>
      </c>
      <c r="MT462" s="16" t="s">
        <v>843</v>
      </c>
      <c r="MU462" s="16" t="s">
        <v>843</v>
      </c>
      <c r="MV462" s="16" t="s">
        <v>843</v>
      </c>
      <c r="MX462" s="16" t="s">
        <v>5694</v>
      </c>
      <c r="MY462" s="16" t="s">
        <v>844</v>
      </c>
      <c r="MZ462" s="16" t="s">
        <v>843</v>
      </c>
      <c r="NA462" s="16" t="s">
        <v>843</v>
      </c>
      <c r="NB462" s="16" t="s">
        <v>843</v>
      </c>
      <c r="NC462" s="16" t="s">
        <v>843</v>
      </c>
      <c r="ND462" s="16" t="s">
        <v>843</v>
      </c>
      <c r="NE462" s="16" t="s">
        <v>843</v>
      </c>
      <c r="NF462" s="16" t="s">
        <v>843</v>
      </c>
      <c r="NG462" s="16" t="s">
        <v>843</v>
      </c>
      <c r="NH462" s="16" t="s">
        <v>843</v>
      </c>
      <c r="NI462" s="16" t="s">
        <v>843</v>
      </c>
      <c r="NJ462" s="16" t="s">
        <v>843</v>
      </c>
      <c r="NK462" s="16" t="s">
        <v>843</v>
      </c>
      <c r="NL462" s="16" t="s">
        <v>843</v>
      </c>
      <c r="NM462" s="16" t="s">
        <v>843</v>
      </c>
      <c r="NN462" s="16" t="s">
        <v>843</v>
      </c>
      <c r="NO462" s="16" t="s">
        <v>843</v>
      </c>
      <c r="NP462" s="16" t="s">
        <v>843</v>
      </c>
      <c r="NQ462" s="16" t="s">
        <v>843</v>
      </c>
      <c r="PC462" s="16" t="s">
        <v>865</v>
      </c>
      <c r="PD462" s="16" t="s">
        <v>865</v>
      </c>
      <c r="PY462" s="16" t="s">
        <v>865</v>
      </c>
      <c r="QP462" s="16" t="s">
        <v>865</v>
      </c>
      <c r="QR462" s="16" t="s">
        <v>867</v>
      </c>
      <c r="QT462" s="16" t="s">
        <v>867</v>
      </c>
      <c r="QV462" s="16" t="s">
        <v>865</v>
      </c>
      <c r="QX462" s="16" t="s">
        <v>867</v>
      </c>
      <c r="RD462" s="16" t="s">
        <v>865</v>
      </c>
      <c r="RF462" s="16" t="s">
        <v>865</v>
      </c>
      <c r="RH462" s="16" t="s">
        <v>865</v>
      </c>
      <c r="RJ462" s="16" t="s">
        <v>865</v>
      </c>
      <c r="RN462" s="16" t="s">
        <v>7720</v>
      </c>
      <c r="RP462" s="16" t="s">
        <v>867</v>
      </c>
      <c r="RR462" s="16" t="s">
        <v>867</v>
      </c>
      <c r="RT462" s="16" t="s">
        <v>867</v>
      </c>
      <c r="RV462" s="16" t="s">
        <v>867</v>
      </c>
      <c r="RX462" s="16" t="s">
        <v>7720</v>
      </c>
      <c r="RZ462" s="16" t="s">
        <v>867</v>
      </c>
      <c r="SQ462" s="16" t="s">
        <v>865</v>
      </c>
      <c r="SS462" s="16" t="s">
        <v>7293</v>
      </c>
      <c r="ST462" s="16" t="s">
        <v>7764</v>
      </c>
      <c r="TN462" s="16">
        <v>6000</v>
      </c>
      <c r="TO462" s="16">
        <v>8000</v>
      </c>
      <c r="TP462" s="16">
        <v>1000</v>
      </c>
      <c r="TQ462" s="16">
        <v>1200</v>
      </c>
      <c r="TR462" s="16">
        <v>500</v>
      </c>
      <c r="TS462" s="16">
        <v>300</v>
      </c>
      <c r="TT462" s="16">
        <v>0</v>
      </c>
      <c r="TU462" s="16">
        <v>1000</v>
      </c>
      <c r="TV462" s="16">
        <v>2000</v>
      </c>
      <c r="TW462" s="16">
        <v>0</v>
      </c>
      <c r="TX462" s="16">
        <v>0</v>
      </c>
      <c r="TZ462" s="16" t="s">
        <v>7367</v>
      </c>
      <c r="UA462" s="16" t="s">
        <v>9348</v>
      </c>
      <c r="UB462" s="16">
        <v>0</v>
      </c>
      <c r="UC462" s="16" t="s">
        <v>844</v>
      </c>
      <c r="UD462" s="16" t="s">
        <v>843</v>
      </c>
      <c r="UE462" s="16" t="s">
        <v>844</v>
      </c>
      <c r="UF462" s="16" t="s">
        <v>844</v>
      </c>
      <c r="UG462" s="16" t="s">
        <v>843</v>
      </c>
      <c r="UH462" s="16" t="s">
        <v>843</v>
      </c>
      <c r="UL462" s="16">
        <v>8200</v>
      </c>
      <c r="VK462" s="16" t="s">
        <v>6102</v>
      </c>
      <c r="VL462" s="16" t="s">
        <v>843</v>
      </c>
      <c r="VM462" s="16" t="s">
        <v>843</v>
      </c>
      <c r="VN462" s="16" t="s">
        <v>843</v>
      </c>
      <c r="VO462" s="16" t="s">
        <v>843</v>
      </c>
      <c r="VP462" s="16" t="s">
        <v>844</v>
      </c>
      <c r="VQ462" s="16" t="s">
        <v>843</v>
      </c>
      <c r="VR462" s="16" t="s">
        <v>843</v>
      </c>
      <c r="VS462" s="16" t="s">
        <v>843</v>
      </c>
      <c r="VT462" s="16" t="s">
        <v>843</v>
      </c>
      <c r="VV462" s="16">
        <v>3000</v>
      </c>
      <c r="VX462" s="16" t="s">
        <v>6028</v>
      </c>
      <c r="VY462" s="16" t="s">
        <v>844</v>
      </c>
      <c r="VZ462" s="16" t="s">
        <v>843</v>
      </c>
      <c r="WA462" s="16" t="s">
        <v>843</v>
      </c>
      <c r="WB462" s="16" t="s">
        <v>843</v>
      </c>
      <c r="WC462" s="16" t="s">
        <v>843</v>
      </c>
      <c r="WD462" s="16" t="s">
        <v>843</v>
      </c>
      <c r="WE462" s="16" t="s">
        <v>843</v>
      </c>
      <c r="WF462" s="16" t="s">
        <v>843</v>
      </c>
      <c r="WH462" s="16">
        <v>4875</v>
      </c>
      <c r="WO462" s="16" t="s">
        <v>6920</v>
      </c>
      <c r="XD462" s="16" t="s">
        <v>11077</v>
      </c>
      <c r="XE462" s="16" t="s">
        <v>843</v>
      </c>
      <c r="XF462" s="16" t="s">
        <v>843</v>
      </c>
      <c r="XG462" s="16" t="s">
        <v>843</v>
      </c>
      <c r="XH462" s="16" t="s">
        <v>843</v>
      </c>
      <c r="XI462" s="16" t="s">
        <v>843</v>
      </c>
      <c r="XJ462" s="16" t="s">
        <v>844</v>
      </c>
      <c r="XK462" s="16" t="s">
        <v>843</v>
      </c>
      <c r="XL462" s="16" t="s">
        <v>844</v>
      </c>
      <c r="XM462" s="16" t="s">
        <v>843</v>
      </c>
      <c r="XN462" s="16" t="s">
        <v>843</v>
      </c>
      <c r="XO462" s="16" t="s">
        <v>844</v>
      </c>
      <c r="XP462" s="16" t="s">
        <v>843</v>
      </c>
      <c r="XQ462" s="16" t="s">
        <v>843</v>
      </c>
      <c r="YF462" s="16" t="s">
        <v>865</v>
      </c>
      <c r="YN462" s="16" t="s">
        <v>7040</v>
      </c>
      <c r="YP462" s="16" t="s">
        <v>7978</v>
      </c>
      <c r="YR462" s="16" t="s">
        <v>11078</v>
      </c>
      <c r="YS462" s="16" t="s">
        <v>11079</v>
      </c>
      <c r="YT462" s="16" t="s">
        <v>8694</v>
      </c>
      <c r="YU462" s="16" t="s">
        <v>11080</v>
      </c>
      <c r="YV462" s="16" t="s">
        <v>8696</v>
      </c>
      <c r="YW462" s="16" t="s">
        <v>844</v>
      </c>
      <c r="YX462" s="16" t="s">
        <v>8696</v>
      </c>
      <c r="YY462" s="16" t="s">
        <v>8862</v>
      </c>
      <c r="YZ462" s="16" t="s">
        <v>843</v>
      </c>
      <c r="ZA462" s="16" t="s">
        <v>843</v>
      </c>
      <c r="ZB462" s="16">
        <v>18333.330000000002</v>
      </c>
      <c r="ZC462" s="16" t="s">
        <v>8872</v>
      </c>
      <c r="ZD462" s="16" t="s">
        <v>8906</v>
      </c>
      <c r="ZE462" s="16" t="s">
        <v>11081</v>
      </c>
      <c r="ZF462" s="16" t="s">
        <v>8754</v>
      </c>
      <c r="ZG462" s="16" t="s">
        <v>8752</v>
      </c>
      <c r="ZH462" s="16" t="s">
        <v>8701</v>
      </c>
      <c r="ZI462" s="16" t="s">
        <v>8723</v>
      </c>
      <c r="ZJ462" s="16" t="s">
        <v>843</v>
      </c>
      <c r="ZK462" s="16" t="s">
        <v>843</v>
      </c>
      <c r="ZL462" s="16" t="s">
        <v>8723</v>
      </c>
      <c r="ZM462" s="16" t="s">
        <v>843</v>
      </c>
      <c r="ZN462" s="16" t="s">
        <v>8755</v>
      </c>
      <c r="ZO462" s="16" t="s">
        <v>487</v>
      </c>
      <c r="ZP462" s="16" t="s">
        <v>487</v>
      </c>
      <c r="ZQ462" s="16" t="s">
        <v>486</v>
      </c>
      <c r="ZR462" s="16" t="s">
        <v>486</v>
      </c>
      <c r="ZS462" s="16" t="s">
        <v>8964</v>
      </c>
      <c r="ZT462" s="16" t="s">
        <v>8705</v>
      </c>
      <c r="ZU462" s="16" t="s">
        <v>8706</v>
      </c>
      <c r="ZV462" s="16" t="s">
        <v>487</v>
      </c>
      <c r="ZW462" s="16" t="s">
        <v>843</v>
      </c>
      <c r="ZX462" s="16" t="s">
        <v>844</v>
      </c>
      <c r="ZY462" s="16" t="s">
        <v>1056</v>
      </c>
      <c r="ZZ462" s="16" t="s">
        <v>844</v>
      </c>
      <c r="AAA462" s="16" t="s">
        <v>1056</v>
      </c>
      <c r="AAB462" s="16" t="s">
        <v>843</v>
      </c>
      <c r="AAC462" s="16">
        <v>1</v>
      </c>
      <c r="AAD462" s="16" t="s">
        <v>1056</v>
      </c>
      <c r="AAE462" s="16" t="s">
        <v>844</v>
      </c>
      <c r="AAF462" s="16" t="s">
        <v>843</v>
      </c>
      <c r="AAG462" s="16" t="s">
        <v>843</v>
      </c>
      <c r="AAH462" s="16" t="s">
        <v>843</v>
      </c>
      <c r="AAI462" s="16" t="s">
        <v>843</v>
      </c>
      <c r="AAJ462" s="16" t="s">
        <v>615</v>
      </c>
      <c r="AAK462" s="16" t="s">
        <v>655</v>
      </c>
      <c r="AAL462" s="16" t="s">
        <v>905</v>
      </c>
      <c r="AAM462" s="16" t="s">
        <v>663</v>
      </c>
      <c r="AAN462" s="16" t="s">
        <v>8707</v>
      </c>
      <c r="AAO462" s="16" t="s">
        <v>1019</v>
      </c>
      <c r="AAP462" s="16" t="s">
        <v>8708</v>
      </c>
      <c r="AAQ462" s="16" t="s">
        <v>8726</v>
      </c>
      <c r="AAS462" s="16">
        <v>14483.45</v>
      </c>
      <c r="AAT462" s="16" t="s">
        <v>782</v>
      </c>
      <c r="AAU462" s="16" t="s">
        <v>782</v>
      </c>
      <c r="AAV462" s="16" t="s">
        <v>782</v>
      </c>
      <c r="AAW462" s="16" t="s">
        <v>782</v>
      </c>
      <c r="AAX462" s="16" t="s">
        <v>843</v>
      </c>
      <c r="AAY462" s="16" t="s">
        <v>8710</v>
      </c>
      <c r="AAZ462" s="16" t="s">
        <v>782</v>
      </c>
      <c r="ABA462" s="16" t="s">
        <v>782</v>
      </c>
      <c r="ABB462" s="16" t="s">
        <v>782</v>
      </c>
      <c r="ABC462" s="16" t="s">
        <v>783</v>
      </c>
      <c r="ABD462" s="16" t="s">
        <v>783</v>
      </c>
      <c r="ABE462" s="16" t="s">
        <v>783</v>
      </c>
      <c r="ABF462" s="16" t="s">
        <v>782</v>
      </c>
      <c r="ABG462" s="16" t="s">
        <v>782</v>
      </c>
      <c r="ABH462" s="16" t="s">
        <v>782</v>
      </c>
      <c r="ABI462" s="16" t="s">
        <v>782</v>
      </c>
      <c r="ABJ462" s="16" t="s">
        <v>783</v>
      </c>
      <c r="ABK462" s="16" t="s">
        <v>782</v>
      </c>
      <c r="ABL462" s="16" t="s">
        <v>8746</v>
      </c>
      <c r="ABM462" s="16" t="s">
        <v>843</v>
      </c>
      <c r="ABN462" s="16" t="s">
        <v>1034</v>
      </c>
      <c r="ABP462" s="16" t="s">
        <v>972</v>
      </c>
      <c r="ABQ462" s="16" t="s">
        <v>4324</v>
      </c>
      <c r="ABR462" s="16" t="s">
        <v>470</v>
      </c>
      <c r="ABS462" s="16" t="s">
        <v>451</v>
      </c>
      <c r="ABT462" s="16" t="s">
        <v>8732</v>
      </c>
      <c r="ABU462" s="16" t="s">
        <v>8732</v>
      </c>
      <c r="ABV462" s="16" t="s">
        <v>487</v>
      </c>
      <c r="ABW462" s="16" t="s">
        <v>487</v>
      </c>
      <c r="ABX462" s="16" t="s">
        <v>894</v>
      </c>
      <c r="ABY462" s="16" t="s">
        <v>486</v>
      </c>
      <c r="ABZ462" s="16" t="s">
        <v>486</v>
      </c>
      <c r="ACA462" s="16" t="s">
        <v>759</v>
      </c>
      <c r="ACB462" s="16" t="s">
        <v>768</v>
      </c>
      <c r="ACC462" s="16" t="s">
        <v>737</v>
      </c>
      <c r="ACD462" s="16" t="s">
        <v>487</v>
      </c>
      <c r="ACE462" s="16" t="s">
        <v>487</v>
      </c>
      <c r="ACG462" s="16" t="s">
        <v>1014</v>
      </c>
      <c r="ACH462" s="16" t="s">
        <v>1009</v>
      </c>
      <c r="ACI462" s="16" t="s">
        <v>462</v>
      </c>
      <c r="ACJ462" s="16">
        <v>1.1910000000000001</v>
      </c>
      <c r="ACK462" s="16" t="s">
        <v>478</v>
      </c>
      <c r="ACL462" s="16" t="s">
        <v>738</v>
      </c>
      <c r="ACM462" s="16" t="s">
        <v>1189</v>
      </c>
      <c r="ACN462" s="16" t="s">
        <v>1169</v>
      </c>
      <c r="ACO462" s="16" t="s">
        <v>1856</v>
      </c>
      <c r="ACP462" s="16">
        <v>4875</v>
      </c>
      <c r="ACQ462" s="16" t="s">
        <v>1202</v>
      </c>
      <c r="ACR462" s="16" t="s">
        <v>1644</v>
      </c>
      <c r="ACS462" s="16" t="s">
        <v>676</v>
      </c>
      <c r="ACT462" s="16" t="s">
        <v>1522</v>
      </c>
      <c r="ACU462" s="16" t="s">
        <v>831</v>
      </c>
      <c r="ACV462" s="16" t="s">
        <v>8756</v>
      </c>
      <c r="ACW462" s="16" t="s">
        <v>451</v>
      </c>
      <c r="ACX462" s="16" t="s">
        <v>1914</v>
      </c>
      <c r="ACY462" s="16" t="s">
        <v>1947</v>
      </c>
      <c r="ACZ462" s="16">
        <v>1</v>
      </c>
      <c r="ADA462" s="16">
        <v>0</v>
      </c>
      <c r="ADB462" s="16">
        <v>1</v>
      </c>
      <c r="ADC462" s="16">
        <v>1</v>
      </c>
      <c r="ADD462" s="16">
        <v>0</v>
      </c>
      <c r="ADE462" s="16" t="s">
        <v>8827</v>
      </c>
      <c r="ADF462" s="16">
        <v>0</v>
      </c>
      <c r="ADG462" s="16" t="s">
        <v>486</v>
      </c>
      <c r="ADH462" s="16">
        <v>3</v>
      </c>
      <c r="ADI462" s="16" t="s">
        <v>486</v>
      </c>
      <c r="ADJ462" s="16" t="s">
        <v>1745</v>
      </c>
      <c r="ADK462" s="16" t="s">
        <v>1752</v>
      </c>
      <c r="ADL462" s="16" t="s">
        <v>1764</v>
      </c>
      <c r="ADM462" s="16" t="s">
        <v>1756</v>
      </c>
      <c r="ADN462" s="16" t="s">
        <v>13196</v>
      </c>
      <c r="ADO462" s="16" t="s">
        <v>1766</v>
      </c>
      <c r="ADP462" s="16" t="s">
        <v>1751</v>
      </c>
      <c r="ADQ462" s="16" t="s">
        <v>1743</v>
      </c>
      <c r="ADR462" s="16" t="s">
        <v>13194</v>
      </c>
      <c r="ADS462" s="16" t="s">
        <v>13194</v>
      </c>
      <c r="ADU462" s="16" t="s">
        <v>1763</v>
      </c>
      <c r="ADW462" s="16" t="s">
        <v>8729</v>
      </c>
      <c r="ADY462" s="16" t="s">
        <v>1060</v>
      </c>
      <c r="AEB462" s="16">
        <v>18333.333333333299</v>
      </c>
      <c r="AEC462" s="16" t="s">
        <v>1059</v>
      </c>
      <c r="AED462" s="16">
        <v>4827.82</v>
      </c>
      <c r="AEE462" s="16" t="s">
        <v>952</v>
      </c>
      <c r="AEH462" s="16">
        <v>7875</v>
      </c>
      <c r="AEI462" s="16">
        <v>2000</v>
      </c>
      <c r="AEJ462" s="16">
        <v>2666.67</v>
      </c>
      <c r="AEK462" s="16">
        <v>333.33</v>
      </c>
      <c r="AEL462" s="16">
        <v>400</v>
      </c>
      <c r="AEM462" s="16">
        <v>666.67</v>
      </c>
      <c r="AEN462" s="16">
        <v>166.67</v>
      </c>
      <c r="AEO462" s="16">
        <v>100</v>
      </c>
      <c r="AEP462" s="16">
        <v>333.33</v>
      </c>
    </row>
    <row r="463" spans="1:823" x14ac:dyDescent="0.25">
      <c r="A463" s="30">
        <v>45840</v>
      </c>
      <c r="B463" s="16" t="s">
        <v>11082</v>
      </c>
      <c r="C463" s="16" t="s">
        <v>867</v>
      </c>
      <c r="D463" s="16" t="s">
        <v>867</v>
      </c>
      <c r="E463" s="16">
        <v>28</v>
      </c>
      <c r="F463" s="16" t="s">
        <v>8153</v>
      </c>
      <c r="G463" s="16" t="s">
        <v>4113</v>
      </c>
      <c r="I463" s="16" t="s">
        <v>4148</v>
      </c>
      <c r="Z463" s="16" t="s">
        <v>993</v>
      </c>
      <c r="AA463" s="16" t="s">
        <v>470</v>
      </c>
      <c r="AB463" s="16">
        <v>2</v>
      </c>
      <c r="AC463" s="16" t="s">
        <v>844</v>
      </c>
      <c r="AD463" s="16" t="s">
        <v>844</v>
      </c>
      <c r="AE463" s="16" t="s">
        <v>843</v>
      </c>
      <c r="AF463" s="16" t="s">
        <v>844</v>
      </c>
      <c r="AG463" s="16" t="s">
        <v>843</v>
      </c>
      <c r="AH463" s="16" t="s">
        <v>1056</v>
      </c>
      <c r="AI463" s="16" t="s">
        <v>843</v>
      </c>
      <c r="AJ463" s="16" t="s">
        <v>843</v>
      </c>
      <c r="AK463" s="16" t="s">
        <v>843</v>
      </c>
      <c r="AM463" s="16" t="s">
        <v>737</v>
      </c>
      <c r="AN463" s="16" t="s">
        <v>761</v>
      </c>
      <c r="AP463" s="16" t="s">
        <v>768</v>
      </c>
      <c r="AR463" s="16" t="s">
        <v>6907</v>
      </c>
      <c r="BB463" s="16">
        <v>1</v>
      </c>
      <c r="BC463" s="16" t="s">
        <v>7878</v>
      </c>
      <c r="BE463" s="16" t="s">
        <v>5098</v>
      </c>
      <c r="BV463" s="16" t="s">
        <v>4433</v>
      </c>
      <c r="BW463" s="16" t="s">
        <v>844</v>
      </c>
      <c r="BX463" s="16" t="s">
        <v>843</v>
      </c>
      <c r="BY463" s="16" t="s">
        <v>843</v>
      </c>
      <c r="BZ463" s="16" t="s">
        <v>843</v>
      </c>
      <c r="CA463" s="16" t="s">
        <v>843</v>
      </c>
      <c r="CB463" s="16" t="s">
        <v>843</v>
      </c>
      <c r="CC463" s="16" t="s">
        <v>843</v>
      </c>
      <c r="CD463" s="16" t="s">
        <v>843</v>
      </c>
      <c r="CE463" s="16" t="s">
        <v>843</v>
      </c>
      <c r="CF463" s="16" t="s">
        <v>843</v>
      </c>
      <c r="CG463" s="16" t="s">
        <v>843</v>
      </c>
      <c r="CH463" s="16" t="s">
        <v>843</v>
      </c>
      <c r="CI463" s="16" t="s">
        <v>843</v>
      </c>
      <c r="CJ463" s="16" t="s">
        <v>843</v>
      </c>
      <c r="CK463" s="16" t="s">
        <v>843</v>
      </c>
      <c r="CP463" s="16" t="s">
        <v>867</v>
      </c>
      <c r="CQ463" s="16" t="s">
        <v>5191</v>
      </c>
      <c r="CR463" s="16" t="s">
        <v>844</v>
      </c>
      <c r="CS463" s="16" t="s">
        <v>843</v>
      </c>
      <c r="CT463" s="16" t="s">
        <v>843</v>
      </c>
      <c r="CU463" s="16" t="s">
        <v>843</v>
      </c>
      <c r="CV463" s="16" t="s">
        <v>843</v>
      </c>
      <c r="CW463" s="16" t="s">
        <v>843</v>
      </c>
      <c r="CX463" s="16" t="s">
        <v>843</v>
      </c>
      <c r="CY463" s="16" t="s">
        <v>843</v>
      </c>
      <c r="CZ463" s="16" t="s">
        <v>843</v>
      </c>
      <c r="DA463" s="16" t="s">
        <v>5184</v>
      </c>
      <c r="DX463" s="16" t="s">
        <v>867</v>
      </c>
      <c r="DY463" s="16" t="s">
        <v>867</v>
      </c>
      <c r="GC463" s="16" t="s">
        <v>5342</v>
      </c>
      <c r="GF463" s="16" t="s">
        <v>867</v>
      </c>
      <c r="GG463" s="16" t="s">
        <v>867</v>
      </c>
      <c r="GV463" s="16" t="s">
        <v>9238</v>
      </c>
      <c r="GW463" s="16" t="s">
        <v>843</v>
      </c>
      <c r="GX463" s="16" t="s">
        <v>844</v>
      </c>
      <c r="GY463" s="16" t="s">
        <v>843</v>
      </c>
      <c r="GZ463" s="16" t="s">
        <v>844</v>
      </c>
      <c r="HA463" s="16" t="s">
        <v>843</v>
      </c>
      <c r="HB463" s="16" t="s">
        <v>843</v>
      </c>
      <c r="HC463" s="16" t="s">
        <v>843</v>
      </c>
      <c r="HD463" s="16" t="s">
        <v>843</v>
      </c>
      <c r="HE463" s="16" t="s">
        <v>843</v>
      </c>
      <c r="HF463" s="16" t="s">
        <v>843</v>
      </c>
      <c r="HH463" s="16" t="s">
        <v>5456</v>
      </c>
      <c r="HK463" s="16" t="s">
        <v>865</v>
      </c>
      <c r="HM463" s="16" t="s">
        <v>865</v>
      </c>
      <c r="HZ463" s="16" t="s">
        <v>7947</v>
      </c>
      <c r="KE463" s="16" t="s">
        <v>5585</v>
      </c>
      <c r="KG463" s="16" t="s">
        <v>7018</v>
      </c>
      <c r="KH463" s="16" t="s">
        <v>7033</v>
      </c>
      <c r="KI463" s="16" t="s">
        <v>865</v>
      </c>
      <c r="LG463" s="16" t="s">
        <v>867</v>
      </c>
      <c r="LH463" s="16" t="s">
        <v>867</v>
      </c>
      <c r="LI463" s="16" t="s">
        <v>867</v>
      </c>
      <c r="LJ463" s="16" t="s">
        <v>867</v>
      </c>
      <c r="LK463" s="16" t="s">
        <v>867</v>
      </c>
      <c r="LL463" s="16" t="s">
        <v>11083</v>
      </c>
      <c r="LM463" s="16" t="s">
        <v>843</v>
      </c>
      <c r="LN463" s="16" t="s">
        <v>843</v>
      </c>
      <c r="LO463" s="16" t="s">
        <v>844</v>
      </c>
      <c r="LP463" s="16" t="s">
        <v>843</v>
      </c>
      <c r="LQ463" s="16" t="s">
        <v>843</v>
      </c>
      <c r="LR463" s="16" t="s">
        <v>844</v>
      </c>
      <c r="LS463" s="16" t="s">
        <v>844</v>
      </c>
      <c r="LT463" s="16" t="s">
        <v>844</v>
      </c>
      <c r="LU463" s="16" t="s">
        <v>843</v>
      </c>
      <c r="LV463" s="16" t="s">
        <v>843</v>
      </c>
      <c r="LW463" s="16" t="s">
        <v>843</v>
      </c>
      <c r="LX463" s="16" t="s">
        <v>843</v>
      </c>
      <c r="LY463" s="16" t="s">
        <v>843</v>
      </c>
      <c r="LZ463" s="16" t="s">
        <v>843</v>
      </c>
      <c r="MA463" s="16" t="s">
        <v>843</v>
      </c>
      <c r="MC463" s="16" t="s">
        <v>5694</v>
      </c>
      <c r="MD463" s="16" t="s">
        <v>844</v>
      </c>
      <c r="ME463" s="16" t="s">
        <v>843</v>
      </c>
      <c r="MF463" s="16" t="s">
        <v>843</v>
      </c>
      <c r="MG463" s="16" t="s">
        <v>843</v>
      </c>
      <c r="MH463" s="16" t="s">
        <v>843</v>
      </c>
      <c r="MI463" s="16" t="s">
        <v>843</v>
      </c>
      <c r="MJ463" s="16" t="s">
        <v>843</v>
      </c>
      <c r="MK463" s="16" t="s">
        <v>843</v>
      </c>
      <c r="ML463" s="16" t="s">
        <v>843</v>
      </c>
      <c r="MM463" s="16" t="s">
        <v>843</v>
      </c>
      <c r="MN463" s="16" t="s">
        <v>843</v>
      </c>
      <c r="MO463" s="16" t="s">
        <v>843</v>
      </c>
      <c r="MP463" s="16" t="s">
        <v>843</v>
      </c>
      <c r="MQ463" s="16" t="s">
        <v>843</v>
      </c>
      <c r="MR463" s="16" t="s">
        <v>843</v>
      </c>
      <c r="MS463" s="16" t="s">
        <v>843</v>
      </c>
      <c r="MT463" s="16" t="s">
        <v>843</v>
      </c>
      <c r="MU463" s="16" t="s">
        <v>843</v>
      </c>
      <c r="MV463" s="16" t="s">
        <v>843</v>
      </c>
      <c r="OK463" s="16" t="s">
        <v>5694</v>
      </c>
      <c r="OL463" s="16" t="s">
        <v>844</v>
      </c>
      <c r="OM463" s="16" t="s">
        <v>843</v>
      </c>
      <c r="ON463" s="16" t="s">
        <v>843</v>
      </c>
      <c r="OO463" s="16" t="s">
        <v>843</v>
      </c>
      <c r="OP463" s="16" t="s">
        <v>843</v>
      </c>
      <c r="OQ463" s="16" t="s">
        <v>843</v>
      </c>
      <c r="OR463" s="16" t="s">
        <v>843</v>
      </c>
      <c r="OS463" s="16" t="s">
        <v>843</v>
      </c>
      <c r="OT463" s="16" t="s">
        <v>843</v>
      </c>
      <c r="OU463" s="16" t="s">
        <v>843</v>
      </c>
      <c r="OV463" s="16" t="s">
        <v>843</v>
      </c>
      <c r="OW463" s="16" t="s">
        <v>843</v>
      </c>
      <c r="OX463" s="16" t="s">
        <v>843</v>
      </c>
      <c r="OY463" s="16" t="s">
        <v>843</v>
      </c>
      <c r="OZ463" s="16" t="s">
        <v>843</v>
      </c>
      <c r="PA463" s="16" t="s">
        <v>843</v>
      </c>
      <c r="PC463" s="16" t="s">
        <v>867</v>
      </c>
      <c r="PE463" s="16" t="s">
        <v>865</v>
      </c>
      <c r="PY463" s="16" t="s">
        <v>865</v>
      </c>
      <c r="QP463" s="16" t="s">
        <v>865</v>
      </c>
      <c r="QR463" s="16" t="s">
        <v>867</v>
      </c>
      <c r="QT463" s="16" t="s">
        <v>867</v>
      </c>
      <c r="QV463" s="16" t="s">
        <v>865</v>
      </c>
      <c r="QX463" s="16" t="s">
        <v>867</v>
      </c>
      <c r="RD463" s="16" t="s">
        <v>865</v>
      </c>
      <c r="RF463" s="16" t="s">
        <v>865</v>
      </c>
      <c r="RH463" s="16" t="s">
        <v>865</v>
      </c>
      <c r="RJ463" s="16" t="s">
        <v>865</v>
      </c>
      <c r="RN463" s="16" t="s">
        <v>7720</v>
      </c>
      <c r="RP463" s="16" t="s">
        <v>7720</v>
      </c>
      <c r="RR463" s="16" t="s">
        <v>867</v>
      </c>
      <c r="RT463" s="16" t="s">
        <v>7720</v>
      </c>
      <c r="RV463" s="16" t="s">
        <v>7720</v>
      </c>
      <c r="RX463" s="16" t="s">
        <v>7720</v>
      </c>
      <c r="RZ463" s="16" t="s">
        <v>7720</v>
      </c>
      <c r="SQ463" s="16" t="s">
        <v>865</v>
      </c>
      <c r="SS463" s="16" t="s">
        <v>7308</v>
      </c>
      <c r="ST463" s="16" t="s">
        <v>7764</v>
      </c>
      <c r="TN463" s="16">
        <v>4000</v>
      </c>
      <c r="TO463" s="16">
        <v>3000</v>
      </c>
      <c r="TP463" s="16">
        <v>500</v>
      </c>
      <c r="TQ463" s="16">
        <v>500</v>
      </c>
      <c r="TR463" s="16">
        <v>300</v>
      </c>
      <c r="TS463" s="16">
        <v>200</v>
      </c>
      <c r="TT463" s="16">
        <v>0</v>
      </c>
      <c r="TU463" s="16">
        <v>400</v>
      </c>
      <c r="TV463" s="16">
        <v>0</v>
      </c>
      <c r="TW463" s="16">
        <v>0</v>
      </c>
      <c r="TX463" s="16">
        <v>0</v>
      </c>
      <c r="TZ463" s="16" t="s">
        <v>7367</v>
      </c>
      <c r="UA463" s="16" t="s">
        <v>5971</v>
      </c>
      <c r="UB463" s="16">
        <v>0</v>
      </c>
      <c r="UC463" s="16" t="s">
        <v>843</v>
      </c>
      <c r="UD463" s="16" t="s">
        <v>843</v>
      </c>
      <c r="UE463" s="16" t="s">
        <v>843</v>
      </c>
      <c r="UF463" s="16" t="s">
        <v>844</v>
      </c>
      <c r="UG463" s="16" t="s">
        <v>843</v>
      </c>
      <c r="UH463" s="16" t="s">
        <v>843</v>
      </c>
      <c r="VX463" s="16" t="s">
        <v>8809</v>
      </c>
      <c r="VY463" s="16" t="s">
        <v>844</v>
      </c>
      <c r="VZ463" s="16" t="s">
        <v>843</v>
      </c>
      <c r="WA463" s="16" t="s">
        <v>843</v>
      </c>
      <c r="WB463" s="16" t="s">
        <v>844</v>
      </c>
      <c r="WC463" s="16" t="s">
        <v>843</v>
      </c>
      <c r="WD463" s="16" t="s">
        <v>843</v>
      </c>
      <c r="WE463" s="16" t="s">
        <v>843</v>
      </c>
      <c r="WF463" s="16" t="s">
        <v>843</v>
      </c>
      <c r="WH463" s="16">
        <v>3250</v>
      </c>
      <c r="WO463" s="16" t="s">
        <v>6926</v>
      </c>
      <c r="YN463" s="16" t="s">
        <v>7040</v>
      </c>
      <c r="YP463" s="16" t="s">
        <v>7978</v>
      </c>
      <c r="YR463" s="16" t="s">
        <v>11084</v>
      </c>
      <c r="YS463" s="16" t="s">
        <v>11085</v>
      </c>
      <c r="YT463" s="16" t="s">
        <v>8694</v>
      </c>
      <c r="YU463" s="16" t="s">
        <v>11086</v>
      </c>
      <c r="YV463" s="16" t="s">
        <v>8696</v>
      </c>
      <c r="YW463" s="16" t="s">
        <v>844</v>
      </c>
      <c r="YX463" s="16" t="s">
        <v>8696</v>
      </c>
      <c r="YY463" s="16" t="s">
        <v>843</v>
      </c>
      <c r="YZ463" s="16" t="s">
        <v>843</v>
      </c>
      <c r="ZA463" s="16" t="s">
        <v>843</v>
      </c>
      <c r="ZB463" s="16">
        <v>8900</v>
      </c>
      <c r="ZC463" s="16" t="s">
        <v>8763</v>
      </c>
      <c r="ZD463" s="16" t="s">
        <v>9075</v>
      </c>
      <c r="ZE463" s="16" t="s">
        <v>8789</v>
      </c>
      <c r="ZF463" s="16" t="s">
        <v>8739</v>
      </c>
      <c r="ZG463" s="16" t="s">
        <v>8752</v>
      </c>
      <c r="ZH463" s="16" t="s">
        <v>8701</v>
      </c>
      <c r="ZI463" s="16" t="s">
        <v>8739</v>
      </c>
      <c r="ZJ463" s="16" t="s">
        <v>843</v>
      </c>
      <c r="ZK463" s="16" t="s">
        <v>843</v>
      </c>
      <c r="ZL463" s="16" t="s">
        <v>8699</v>
      </c>
      <c r="ZM463" s="16" t="s">
        <v>843</v>
      </c>
      <c r="ZN463" s="16" t="s">
        <v>8725</v>
      </c>
      <c r="ZO463" s="16" t="s">
        <v>487</v>
      </c>
      <c r="ZP463" s="16" t="s">
        <v>487</v>
      </c>
      <c r="ZQ463" s="16" t="s">
        <v>486</v>
      </c>
      <c r="ZR463" s="16" t="s">
        <v>486</v>
      </c>
      <c r="ZS463" s="16" t="s">
        <v>1056</v>
      </c>
      <c r="ZT463" s="16" t="s">
        <v>8705</v>
      </c>
      <c r="ZU463" s="16" t="s">
        <v>8706</v>
      </c>
      <c r="ZV463" s="16" t="s">
        <v>487</v>
      </c>
      <c r="ZW463" s="16" t="s">
        <v>844</v>
      </c>
      <c r="ZX463" s="16" t="s">
        <v>844</v>
      </c>
      <c r="ZY463" s="16" t="s">
        <v>1056</v>
      </c>
      <c r="ZZ463" s="16" t="s">
        <v>843</v>
      </c>
      <c r="AAA463" s="16" t="s">
        <v>843</v>
      </c>
      <c r="AAB463" s="16" t="s">
        <v>843</v>
      </c>
      <c r="AAC463" s="16">
        <v>0</v>
      </c>
      <c r="AAD463" s="16" t="s">
        <v>844</v>
      </c>
      <c r="AAE463" s="16" t="s">
        <v>843</v>
      </c>
      <c r="AAF463" s="16" t="s">
        <v>843</v>
      </c>
      <c r="AAG463" s="16" t="s">
        <v>843</v>
      </c>
      <c r="AAH463" s="16" t="s">
        <v>843</v>
      </c>
      <c r="AAI463" s="16" t="s">
        <v>844</v>
      </c>
      <c r="AAJ463" s="16" t="s">
        <v>615</v>
      </c>
      <c r="AAK463" s="16" t="s">
        <v>633</v>
      </c>
      <c r="AAL463" s="16" t="s">
        <v>904</v>
      </c>
      <c r="AAM463" s="16" t="s">
        <v>663</v>
      </c>
      <c r="AAN463" s="16" t="s">
        <v>8707</v>
      </c>
      <c r="AAO463" s="16" t="s">
        <v>1018</v>
      </c>
      <c r="AAP463" s="16" t="s">
        <v>8708</v>
      </c>
      <c r="AAS463" s="16">
        <v>3250</v>
      </c>
      <c r="AAT463" s="16" t="s">
        <v>782</v>
      </c>
      <c r="AAU463" s="16" t="s">
        <v>782</v>
      </c>
      <c r="AAV463" s="16" t="s">
        <v>782</v>
      </c>
      <c r="AAW463" s="16" t="s">
        <v>782</v>
      </c>
      <c r="AAX463" s="16" t="s">
        <v>843</v>
      </c>
      <c r="AAY463" s="16" t="s">
        <v>8710</v>
      </c>
      <c r="AAZ463" s="16" t="s">
        <v>782</v>
      </c>
      <c r="ABA463" s="16" t="s">
        <v>782</v>
      </c>
      <c r="ABB463" s="16" t="s">
        <v>782</v>
      </c>
      <c r="ABC463" s="16" t="s">
        <v>783</v>
      </c>
      <c r="ABD463" s="16" t="s">
        <v>783</v>
      </c>
      <c r="ABE463" s="16" t="s">
        <v>783</v>
      </c>
      <c r="ABF463" s="16" t="s">
        <v>783</v>
      </c>
      <c r="ABG463" s="16" t="s">
        <v>782</v>
      </c>
      <c r="ABH463" s="16" t="s">
        <v>783</v>
      </c>
      <c r="ABI463" s="16" t="s">
        <v>783</v>
      </c>
      <c r="ABJ463" s="16" t="s">
        <v>783</v>
      </c>
      <c r="ABK463" s="16" t="s">
        <v>783</v>
      </c>
      <c r="ABL463" s="16" t="s">
        <v>8785</v>
      </c>
      <c r="ABM463" s="16" t="s">
        <v>843</v>
      </c>
      <c r="ABN463" s="16" t="s">
        <v>1033</v>
      </c>
      <c r="ABP463" s="16" t="s">
        <v>972</v>
      </c>
      <c r="ABQ463" s="16" t="s">
        <v>4324</v>
      </c>
      <c r="ABR463" s="16" t="s">
        <v>470</v>
      </c>
      <c r="ABS463" s="16" t="s">
        <v>445</v>
      </c>
      <c r="ABT463" s="16" t="s">
        <v>1056</v>
      </c>
      <c r="ABU463" s="16" t="s">
        <v>844</v>
      </c>
      <c r="ABV463" s="16" t="s">
        <v>487</v>
      </c>
      <c r="ABW463" s="16" t="s">
        <v>486</v>
      </c>
      <c r="ABX463" s="16" t="s">
        <v>892</v>
      </c>
      <c r="ABY463" s="16" t="s">
        <v>486</v>
      </c>
      <c r="ABZ463" s="16" t="s">
        <v>486</v>
      </c>
      <c r="ACA463" s="16" t="s">
        <v>761</v>
      </c>
      <c r="ACB463" s="16" t="s">
        <v>768</v>
      </c>
      <c r="ACC463" s="16" t="s">
        <v>737</v>
      </c>
      <c r="ACD463" s="16" t="s">
        <v>486</v>
      </c>
      <c r="ACE463" s="16" t="s">
        <v>487</v>
      </c>
      <c r="ACG463" s="16" t="s">
        <v>1014</v>
      </c>
      <c r="ACH463" s="16" t="s">
        <v>1009</v>
      </c>
      <c r="ACI463" s="16" t="s">
        <v>462</v>
      </c>
      <c r="ACJ463" s="16">
        <v>1.1910000000000001</v>
      </c>
      <c r="ACK463" s="16" t="s">
        <v>478</v>
      </c>
      <c r="ACL463" s="16" t="s">
        <v>740</v>
      </c>
      <c r="ACM463" s="16" t="s">
        <v>1188</v>
      </c>
      <c r="ACN463" s="16" t="s">
        <v>1169</v>
      </c>
      <c r="ACO463" s="16" t="s">
        <v>1856</v>
      </c>
      <c r="ACP463" s="16">
        <v>3250</v>
      </c>
      <c r="ACQ463" s="16" t="s">
        <v>1202</v>
      </c>
      <c r="ACR463" s="16" t="s">
        <v>1645</v>
      </c>
      <c r="ACS463" s="16" t="s">
        <v>680</v>
      </c>
      <c r="ACT463" s="16" t="s">
        <v>1522</v>
      </c>
      <c r="ACU463" s="16" t="s">
        <v>836</v>
      </c>
      <c r="ACV463" s="16" t="s">
        <v>8756</v>
      </c>
      <c r="ACW463" s="16" t="s">
        <v>445</v>
      </c>
      <c r="ACX463" s="16" t="s">
        <v>1914</v>
      </c>
      <c r="ACY463" s="16" t="s">
        <v>1947</v>
      </c>
      <c r="ACZ463" s="16">
        <v>1</v>
      </c>
      <c r="ADA463" s="16">
        <v>1</v>
      </c>
      <c r="ADB463" s="16">
        <v>1</v>
      </c>
      <c r="ADC463" s="16">
        <v>1</v>
      </c>
      <c r="ADD463" s="16">
        <v>1</v>
      </c>
      <c r="ADE463" s="16" t="s">
        <v>8712</v>
      </c>
      <c r="ADF463" s="16">
        <v>0</v>
      </c>
      <c r="ADG463" s="16" t="s">
        <v>487</v>
      </c>
      <c r="ADH463" s="16">
        <v>2</v>
      </c>
      <c r="ADI463" s="16" t="s">
        <v>486</v>
      </c>
      <c r="ADJ463" s="16" t="s">
        <v>1744</v>
      </c>
      <c r="ADK463" s="16" t="s">
        <v>1743</v>
      </c>
      <c r="ADL463" s="16" t="s">
        <v>13196</v>
      </c>
      <c r="ADM463" s="16" t="s">
        <v>13195</v>
      </c>
      <c r="ADN463" s="16" t="s">
        <v>13196</v>
      </c>
      <c r="ADO463" s="16" t="s">
        <v>13197</v>
      </c>
      <c r="ADP463" s="16" t="s">
        <v>13196</v>
      </c>
      <c r="ADQ463" s="16" t="s">
        <v>13194</v>
      </c>
      <c r="ADR463" s="16" t="s">
        <v>13194</v>
      </c>
      <c r="ADS463" s="16" t="s">
        <v>13194</v>
      </c>
      <c r="ADW463" s="16" t="s">
        <v>8729</v>
      </c>
      <c r="ADY463" s="16" t="s">
        <v>1063</v>
      </c>
      <c r="AEB463" s="16">
        <v>8900</v>
      </c>
      <c r="AEC463" s="16" t="s">
        <v>1058</v>
      </c>
      <c r="AED463" s="16">
        <v>1625</v>
      </c>
      <c r="AEE463" s="16" t="s">
        <v>952</v>
      </c>
      <c r="AEH463" s="16">
        <v>3250</v>
      </c>
      <c r="AEI463" s="16">
        <v>2000</v>
      </c>
      <c r="AEJ463" s="16">
        <v>1500</v>
      </c>
      <c r="AEK463" s="16">
        <v>250</v>
      </c>
      <c r="AEL463" s="16">
        <v>250</v>
      </c>
      <c r="AEN463" s="16">
        <v>150</v>
      </c>
      <c r="AEO463" s="16">
        <v>100</v>
      </c>
      <c r="AEP463" s="16">
        <v>200</v>
      </c>
    </row>
    <row r="464" spans="1:823" x14ac:dyDescent="0.25">
      <c r="A464" s="30">
        <v>45840</v>
      </c>
      <c r="B464" s="16" t="s">
        <v>11087</v>
      </c>
      <c r="C464" s="16" t="s">
        <v>867</v>
      </c>
      <c r="D464" s="16" t="s">
        <v>867</v>
      </c>
      <c r="E464" s="16">
        <v>69</v>
      </c>
      <c r="F464" s="16" t="s">
        <v>8153</v>
      </c>
      <c r="G464" s="16" t="s">
        <v>4113</v>
      </c>
      <c r="I464" s="16" t="s">
        <v>4148</v>
      </c>
      <c r="Z464" s="16" t="s">
        <v>1001</v>
      </c>
      <c r="AA464" s="16" t="s">
        <v>470</v>
      </c>
      <c r="AB464" s="16">
        <v>1</v>
      </c>
      <c r="AC464" s="16" t="s">
        <v>843</v>
      </c>
      <c r="AD464" s="16" t="s">
        <v>843</v>
      </c>
      <c r="AE464" s="16" t="s">
        <v>843</v>
      </c>
      <c r="AF464" s="16" t="s">
        <v>844</v>
      </c>
      <c r="AG464" s="16" t="s">
        <v>843</v>
      </c>
      <c r="AH464" s="16" t="s">
        <v>844</v>
      </c>
      <c r="AI464" s="16" t="s">
        <v>843</v>
      </c>
      <c r="AJ464" s="16" t="s">
        <v>843</v>
      </c>
      <c r="AK464" s="16" t="s">
        <v>843</v>
      </c>
      <c r="AM464" s="16" t="s">
        <v>737</v>
      </c>
      <c r="AN464" s="16" t="s">
        <v>761</v>
      </c>
      <c r="AP464" s="16" t="s">
        <v>775</v>
      </c>
      <c r="AR464" s="16" t="s">
        <v>6907</v>
      </c>
      <c r="BB464" s="16">
        <v>2</v>
      </c>
      <c r="BC464" s="16" t="s">
        <v>7878</v>
      </c>
      <c r="BE464" s="16" t="s">
        <v>5098</v>
      </c>
      <c r="BV464" s="16" t="s">
        <v>4433</v>
      </c>
      <c r="BW464" s="16" t="s">
        <v>844</v>
      </c>
      <c r="BX464" s="16" t="s">
        <v>843</v>
      </c>
      <c r="BY464" s="16" t="s">
        <v>843</v>
      </c>
      <c r="BZ464" s="16" t="s">
        <v>843</v>
      </c>
      <c r="CA464" s="16" t="s">
        <v>843</v>
      </c>
      <c r="CB464" s="16" t="s">
        <v>843</v>
      </c>
      <c r="CC464" s="16" t="s">
        <v>843</v>
      </c>
      <c r="CD464" s="16" t="s">
        <v>843</v>
      </c>
      <c r="CE464" s="16" t="s">
        <v>843</v>
      </c>
      <c r="CF464" s="16" t="s">
        <v>843</v>
      </c>
      <c r="CG464" s="16" t="s">
        <v>843</v>
      </c>
      <c r="CH464" s="16" t="s">
        <v>843</v>
      </c>
      <c r="CI464" s="16" t="s">
        <v>843</v>
      </c>
      <c r="CJ464" s="16" t="s">
        <v>843</v>
      </c>
      <c r="CK464" s="16" t="s">
        <v>843</v>
      </c>
      <c r="CP464" s="16" t="s">
        <v>867</v>
      </c>
      <c r="CQ464" s="16" t="s">
        <v>5191</v>
      </c>
      <c r="CR464" s="16" t="s">
        <v>844</v>
      </c>
      <c r="CS464" s="16" t="s">
        <v>843</v>
      </c>
      <c r="CT464" s="16" t="s">
        <v>843</v>
      </c>
      <c r="CU464" s="16" t="s">
        <v>843</v>
      </c>
      <c r="CV464" s="16" t="s">
        <v>843</v>
      </c>
      <c r="CW464" s="16" t="s">
        <v>843</v>
      </c>
      <c r="CX464" s="16" t="s">
        <v>843</v>
      </c>
      <c r="CY464" s="16" t="s">
        <v>843</v>
      </c>
      <c r="CZ464" s="16" t="s">
        <v>843</v>
      </c>
      <c r="DA464" s="16" t="s">
        <v>5184</v>
      </c>
      <c r="DX464" s="16" t="s">
        <v>867</v>
      </c>
      <c r="DY464" s="16" t="s">
        <v>867</v>
      </c>
      <c r="GC464" s="16" t="s">
        <v>5350</v>
      </c>
      <c r="GF464" s="16" t="s">
        <v>867</v>
      </c>
      <c r="GG464" s="16" t="s">
        <v>867</v>
      </c>
      <c r="GV464" s="16" t="s">
        <v>5443</v>
      </c>
      <c r="GW464" s="16" t="s">
        <v>843</v>
      </c>
      <c r="GX464" s="16" t="s">
        <v>844</v>
      </c>
      <c r="GY464" s="16" t="s">
        <v>843</v>
      </c>
      <c r="GZ464" s="16" t="s">
        <v>843</v>
      </c>
      <c r="HA464" s="16" t="s">
        <v>843</v>
      </c>
      <c r="HB464" s="16" t="s">
        <v>843</v>
      </c>
      <c r="HC464" s="16" t="s">
        <v>843</v>
      </c>
      <c r="HD464" s="16" t="s">
        <v>843</v>
      </c>
      <c r="HE464" s="16" t="s">
        <v>843</v>
      </c>
      <c r="HF464" s="16" t="s">
        <v>843</v>
      </c>
      <c r="HH464" s="16" t="s">
        <v>5456</v>
      </c>
      <c r="HK464" s="16" t="s">
        <v>865</v>
      </c>
      <c r="HM464" s="16" t="s">
        <v>865</v>
      </c>
      <c r="HZ464" s="16" t="s">
        <v>7944</v>
      </c>
      <c r="KE464" s="16" t="s">
        <v>5582</v>
      </c>
      <c r="KG464" s="16" t="s">
        <v>7018</v>
      </c>
      <c r="KH464" s="16" t="s">
        <v>7033</v>
      </c>
      <c r="KI464" s="16" t="s">
        <v>865</v>
      </c>
      <c r="LG464" s="16" t="s">
        <v>867</v>
      </c>
      <c r="LH464" s="16" t="s">
        <v>867</v>
      </c>
      <c r="LI464" s="16" t="s">
        <v>867</v>
      </c>
      <c r="LJ464" s="16" t="s">
        <v>867</v>
      </c>
      <c r="LK464" s="16" t="s">
        <v>867</v>
      </c>
      <c r="LL464" s="16" t="s">
        <v>5660</v>
      </c>
      <c r="LM464" s="16" t="s">
        <v>843</v>
      </c>
      <c r="LN464" s="16" t="s">
        <v>844</v>
      </c>
      <c r="LO464" s="16" t="s">
        <v>843</v>
      </c>
      <c r="LP464" s="16" t="s">
        <v>843</v>
      </c>
      <c r="LQ464" s="16" t="s">
        <v>843</v>
      </c>
      <c r="LR464" s="16" t="s">
        <v>843</v>
      </c>
      <c r="LS464" s="16" t="s">
        <v>843</v>
      </c>
      <c r="LT464" s="16" t="s">
        <v>843</v>
      </c>
      <c r="LU464" s="16" t="s">
        <v>843</v>
      </c>
      <c r="LV464" s="16" t="s">
        <v>843</v>
      </c>
      <c r="LW464" s="16" t="s">
        <v>843</v>
      </c>
      <c r="LX464" s="16" t="s">
        <v>843</v>
      </c>
      <c r="LY464" s="16" t="s">
        <v>843</v>
      </c>
      <c r="LZ464" s="16" t="s">
        <v>843</v>
      </c>
      <c r="MA464" s="16" t="s">
        <v>843</v>
      </c>
      <c r="MC464" s="16" t="s">
        <v>5694</v>
      </c>
      <c r="MD464" s="16" t="s">
        <v>844</v>
      </c>
      <c r="ME464" s="16" t="s">
        <v>843</v>
      </c>
      <c r="MF464" s="16" t="s">
        <v>843</v>
      </c>
      <c r="MG464" s="16" t="s">
        <v>843</v>
      </c>
      <c r="MH464" s="16" t="s">
        <v>843</v>
      </c>
      <c r="MI464" s="16" t="s">
        <v>843</v>
      </c>
      <c r="MJ464" s="16" t="s">
        <v>843</v>
      </c>
      <c r="MK464" s="16" t="s">
        <v>843</v>
      </c>
      <c r="ML464" s="16" t="s">
        <v>843</v>
      </c>
      <c r="MM464" s="16" t="s">
        <v>843</v>
      </c>
      <c r="MN464" s="16" t="s">
        <v>843</v>
      </c>
      <c r="MO464" s="16" t="s">
        <v>843</v>
      </c>
      <c r="MP464" s="16" t="s">
        <v>843</v>
      </c>
      <c r="MQ464" s="16" t="s">
        <v>843</v>
      </c>
      <c r="MR464" s="16" t="s">
        <v>843</v>
      </c>
      <c r="MS464" s="16" t="s">
        <v>843</v>
      </c>
      <c r="MT464" s="16" t="s">
        <v>843</v>
      </c>
      <c r="MU464" s="16" t="s">
        <v>843</v>
      </c>
      <c r="MV464" s="16" t="s">
        <v>843</v>
      </c>
      <c r="PC464" s="16" t="s">
        <v>865</v>
      </c>
      <c r="PD464" s="16" t="s">
        <v>865</v>
      </c>
      <c r="PY464" s="16" t="s">
        <v>865</v>
      </c>
      <c r="QP464" s="16" t="s">
        <v>865</v>
      </c>
      <c r="QR464" s="16" t="s">
        <v>867</v>
      </c>
      <c r="QT464" s="16" t="s">
        <v>865</v>
      </c>
      <c r="QV464" s="16" t="s">
        <v>865</v>
      </c>
      <c r="QX464" s="16" t="s">
        <v>865</v>
      </c>
      <c r="QY464" s="16" t="s">
        <v>867</v>
      </c>
      <c r="RD464" s="16" t="s">
        <v>4216</v>
      </c>
      <c r="RF464" s="16" t="s">
        <v>865</v>
      </c>
      <c r="RH464" s="16" t="s">
        <v>865</v>
      </c>
      <c r="RJ464" s="16" t="s">
        <v>865</v>
      </c>
      <c r="RN464" s="16" t="s">
        <v>867</v>
      </c>
      <c r="RP464" s="16" t="s">
        <v>867</v>
      </c>
      <c r="RR464" s="16" t="s">
        <v>7720</v>
      </c>
      <c r="RT464" s="16" t="s">
        <v>867</v>
      </c>
      <c r="RV464" s="16" t="s">
        <v>7720</v>
      </c>
      <c r="RX464" s="16" t="s">
        <v>7720</v>
      </c>
      <c r="RZ464" s="16" t="s">
        <v>7720</v>
      </c>
      <c r="SQ464" s="16" t="s">
        <v>865</v>
      </c>
      <c r="SS464" s="16" t="s">
        <v>7308</v>
      </c>
      <c r="ST464" s="16" t="s">
        <v>7764</v>
      </c>
      <c r="TN464" s="16">
        <v>1000</v>
      </c>
      <c r="TO464" s="16">
        <v>0</v>
      </c>
      <c r="TP464" s="16">
        <v>500</v>
      </c>
      <c r="TQ464" s="16">
        <v>0</v>
      </c>
      <c r="TR464" s="16">
        <v>200</v>
      </c>
      <c r="TS464" s="16">
        <v>100</v>
      </c>
      <c r="TT464" s="16">
        <v>0</v>
      </c>
      <c r="TU464" s="16">
        <v>0</v>
      </c>
      <c r="TV464" s="16">
        <v>0</v>
      </c>
      <c r="TW464" s="16">
        <v>0</v>
      </c>
      <c r="TX464" s="16">
        <v>0</v>
      </c>
      <c r="TZ464" s="16" t="s">
        <v>7364</v>
      </c>
      <c r="UA464" s="16" t="s">
        <v>8691</v>
      </c>
      <c r="UB464" s="16">
        <v>0</v>
      </c>
      <c r="UC464" s="16" t="s">
        <v>843</v>
      </c>
      <c r="UD464" s="16" t="s">
        <v>843</v>
      </c>
      <c r="UE464" s="16" t="s">
        <v>844</v>
      </c>
      <c r="UF464" s="16" t="s">
        <v>844</v>
      </c>
      <c r="UG464" s="16" t="s">
        <v>843</v>
      </c>
      <c r="UH464" s="16" t="s">
        <v>843</v>
      </c>
      <c r="VK464" s="16" t="s">
        <v>6102</v>
      </c>
      <c r="VL464" s="16" t="s">
        <v>843</v>
      </c>
      <c r="VM464" s="16" t="s">
        <v>843</v>
      </c>
      <c r="VN464" s="16" t="s">
        <v>843</v>
      </c>
      <c r="VO464" s="16" t="s">
        <v>843</v>
      </c>
      <c r="VP464" s="16" t="s">
        <v>844</v>
      </c>
      <c r="VQ464" s="16" t="s">
        <v>843</v>
      </c>
      <c r="VR464" s="16" t="s">
        <v>843</v>
      </c>
      <c r="VS464" s="16" t="s">
        <v>843</v>
      </c>
      <c r="VT464" s="16" t="s">
        <v>843</v>
      </c>
      <c r="VV464" s="16">
        <v>3500</v>
      </c>
      <c r="VX464" s="16" t="s">
        <v>6028</v>
      </c>
      <c r="VY464" s="16" t="s">
        <v>844</v>
      </c>
      <c r="VZ464" s="16" t="s">
        <v>843</v>
      </c>
      <c r="WA464" s="16" t="s">
        <v>843</v>
      </c>
      <c r="WB464" s="16" t="s">
        <v>843</v>
      </c>
      <c r="WC464" s="16" t="s">
        <v>843</v>
      </c>
      <c r="WD464" s="16" t="s">
        <v>843</v>
      </c>
      <c r="WE464" s="16" t="s">
        <v>843</v>
      </c>
      <c r="WF464" s="16" t="s">
        <v>843</v>
      </c>
      <c r="WH464" s="16">
        <v>1625</v>
      </c>
      <c r="WO464" s="16" t="s">
        <v>6926</v>
      </c>
      <c r="YN464" s="16" t="s">
        <v>7040</v>
      </c>
      <c r="YP464" s="16" t="s">
        <v>7990</v>
      </c>
      <c r="YR464" s="16" t="s">
        <v>11088</v>
      </c>
      <c r="YS464" s="16" t="s">
        <v>11089</v>
      </c>
      <c r="YT464" s="16" t="s">
        <v>8694</v>
      </c>
      <c r="YU464" s="16" t="s">
        <v>11090</v>
      </c>
      <c r="YV464" s="16" t="s">
        <v>8696</v>
      </c>
      <c r="YW464" s="16" t="s">
        <v>844</v>
      </c>
      <c r="YX464" s="16" t="s">
        <v>8696</v>
      </c>
      <c r="YY464" s="16" t="s">
        <v>843</v>
      </c>
      <c r="YZ464" s="16" t="s">
        <v>843</v>
      </c>
      <c r="ZA464" s="16" t="s">
        <v>843</v>
      </c>
      <c r="ZB464" s="16">
        <v>1800</v>
      </c>
      <c r="ZC464" s="16" t="s">
        <v>8974</v>
      </c>
      <c r="ZD464" s="16" t="s">
        <v>843</v>
      </c>
      <c r="ZE464" s="16" t="s">
        <v>843</v>
      </c>
      <c r="ZF464" s="16" t="s">
        <v>843</v>
      </c>
      <c r="ZG464" s="16" t="s">
        <v>8741</v>
      </c>
      <c r="ZH464" s="16" t="s">
        <v>8739</v>
      </c>
      <c r="ZI464" s="16" t="s">
        <v>8740</v>
      </c>
      <c r="ZJ464" s="16" t="s">
        <v>843</v>
      </c>
      <c r="ZK464" s="16" t="s">
        <v>843</v>
      </c>
      <c r="ZL464" s="16" t="s">
        <v>843</v>
      </c>
      <c r="ZM464" s="16" t="s">
        <v>843</v>
      </c>
      <c r="ZN464" s="16" t="s">
        <v>8742</v>
      </c>
      <c r="ZO464" s="16" t="s">
        <v>487</v>
      </c>
      <c r="ZP464" s="16" t="s">
        <v>487</v>
      </c>
      <c r="ZQ464" s="16" t="s">
        <v>486</v>
      </c>
      <c r="ZR464" s="16" t="s">
        <v>486</v>
      </c>
      <c r="ZS464" s="16" t="s">
        <v>8704</v>
      </c>
      <c r="ZT464" s="16" t="s">
        <v>8705</v>
      </c>
      <c r="ZU464" s="16" t="s">
        <v>8706</v>
      </c>
      <c r="ZV464" s="16" t="s">
        <v>487</v>
      </c>
      <c r="ZW464" s="16" t="s">
        <v>843</v>
      </c>
      <c r="ZX464" s="16" t="s">
        <v>843</v>
      </c>
      <c r="ZY464" s="16" t="s">
        <v>844</v>
      </c>
      <c r="ZZ464" s="16" t="s">
        <v>843</v>
      </c>
      <c r="AAA464" s="16" t="s">
        <v>844</v>
      </c>
      <c r="AAB464" s="16" t="s">
        <v>843</v>
      </c>
      <c r="AAC464" s="16">
        <v>0</v>
      </c>
      <c r="AAD464" s="16" t="s">
        <v>844</v>
      </c>
      <c r="AAE464" s="16" t="s">
        <v>843</v>
      </c>
      <c r="AAF464" s="16" t="s">
        <v>843</v>
      </c>
      <c r="AAG464" s="16" t="s">
        <v>843</v>
      </c>
      <c r="AAH464" s="16" t="s">
        <v>843</v>
      </c>
      <c r="AAI464" s="16" t="s">
        <v>843</v>
      </c>
      <c r="AAJ464" s="16" t="s">
        <v>606</v>
      </c>
      <c r="AAK464" s="16" t="s">
        <v>639</v>
      </c>
      <c r="AAL464" s="16" t="s">
        <v>905</v>
      </c>
      <c r="AAM464" s="16" t="s">
        <v>663</v>
      </c>
      <c r="AAN464" s="16" t="s">
        <v>8707</v>
      </c>
      <c r="AAO464" s="16" t="s">
        <v>1019</v>
      </c>
      <c r="AAP464" s="16" t="s">
        <v>8708</v>
      </c>
      <c r="AAQ464" s="16" t="s">
        <v>10191</v>
      </c>
      <c r="AAS464" s="16">
        <v>3268.19</v>
      </c>
      <c r="AAU464" s="16" t="s">
        <v>782</v>
      </c>
      <c r="AAV464" s="16" t="s">
        <v>782</v>
      </c>
      <c r="AAW464" s="16" t="s">
        <v>782</v>
      </c>
      <c r="AAX464" s="16" t="s">
        <v>843</v>
      </c>
      <c r="AAY464" s="16" t="s">
        <v>8710</v>
      </c>
      <c r="AAZ464" s="16" t="s">
        <v>783</v>
      </c>
      <c r="ABA464" s="16" t="s">
        <v>783</v>
      </c>
      <c r="ABB464" s="16" t="s">
        <v>782</v>
      </c>
      <c r="ABC464" s="16" t="s">
        <v>783</v>
      </c>
      <c r="ABD464" s="16" t="s">
        <v>782</v>
      </c>
      <c r="ABE464" s="16" t="s">
        <v>783</v>
      </c>
      <c r="ABF464" s="16" t="s">
        <v>782</v>
      </c>
      <c r="ABG464" s="16" t="s">
        <v>783</v>
      </c>
      <c r="ABH464" s="16" t="s">
        <v>782</v>
      </c>
      <c r="ABI464" s="16" t="s">
        <v>783</v>
      </c>
      <c r="ABJ464" s="16" t="s">
        <v>783</v>
      </c>
      <c r="ABK464" s="16" t="s">
        <v>783</v>
      </c>
      <c r="ABL464" s="16" t="s">
        <v>8785</v>
      </c>
      <c r="ABM464" s="16" t="s">
        <v>843</v>
      </c>
      <c r="ABN464" s="16" t="s">
        <v>1033</v>
      </c>
      <c r="ABP464" s="16" t="s">
        <v>972</v>
      </c>
      <c r="ABQ464" s="16" t="s">
        <v>4282</v>
      </c>
      <c r="ABR464" s="16" t="s">
        <v>470</v>
      </c>
      <c r="ABS464" s="16" t="s">
        <v>457</v>
      </c>
      <c r="ABT464" s="16" t="s">
        <v>844</v>
      </c>
      <c r="ABU464" s="16" t="s">
        <v>844</v>
      </c>
      <c r="ABV464" s="16" t="s">
        <v>487</v>
      </c>
      <c r="ABW464" s="16" t="s">
        <v>486</v>
      </c>
      <c r="ABX464" s="16" t="s">
        <v>892</v>
      </c>
      <c r="ABY464" s="16" t="s">
        <v>486</v>
      </c>
      <c r="ABZ464" s="16" t="s">
        <v>487</v>
      </c>
      <c r="ACA464" s="16" t="s">
        <v>761</v>
      </c>
      <c r="ACB464" s="16" t="s">
        <v>775</v>
      </c>
      <c r="ACC464" s="16" t="s">
        <v>737</v>
      </c>
      <c r="ACD464" s="16" t="s">
        <v>486</v>
      </c>
      <c r="ACE464" s="16" t="s">
        <v>486</v>
      </c>
      <c r="ACG464" s="16" t="s">
        <v>1014</v>
      </c>
      <c r="ACH464" s="16" t="s">
        <v>1009</v>
      </c>
      <c r="ACI464" s="16" t="s">
        <v>462</v>
      </c>
      <c r="ACJ464" s="16">
        <v>1.1910000000000001</v>
      </c>
      <c r="ACK464" s="16" t="s">
        <v>478</v>
      </c>
      <c r="ACL464" s="16" t="s">
        <v>740</v>
      </c>
      <c r="ACM464" s="16" t="s">
        <v>1190</v>
      </c>
      <c r="ACN464" s="16" t="s">
        <v>1169</v>
      </c>
      <c r="ACO464" s="16" t="s">
        <v>1856</v>
      </c>
      <c r="ACP464" s="16">
        <v>1625</v>
      </c>
      <c r="ACQ464" s="16" t="s">
        <v>1201</v>
      </c>
      <c r="ACR464" s="16" t="s">
        <v>1644</v>
      </c>
      <c r="ACS464" s="16" t="s">
        <v>680</v>
      </c>
      <c r="ACT464" s="16" t="s">
        <v>1521</v>
      </c>
      <c r="ACU464" s="16" t="s">
        <v>833</v>
      </c>
      <c r="ACV464" s="16" t="s">
        <v>8711</v>
      </c>
      <c r="ACW464" s="16" t="s">
        <v>878</v>
      </c>
      <c r="ACX464" s="16" t="s">
        <v>1916</v>
      </c>
      <c r="ACY464" s="16" t="s">
        <v>1947</v>
      </c>
      <c r="ACZ464" s="16">
        <v>1</v>
      </c>
      <c r="ADA464" s="16">
        <v>1</v>
      </c>
      <c r="ADB464" s="16">
        <v>1</v>
      </c>
      <c r="ADC464" s="16">
        <v>1</v>
      </c>
      <c r="ADD464" s="16">
        <v>1</v>
      </c>
      <c r="ADE464" s="16" t="s">
        <v>8712</v>
      </c>
      <c r="ADF464" s="16">
        <v>0</v>
      </c>
      <c r="ADG464" s="16" t="s">
        <v>486</v>
      </c>
      <c r="ADH464" s="16">
        <v>1</v>
      </c>
      <c r="ADI464" s="16" t="s">
        <v>486</v>
      </c>
      <c r="ADJ464" s="16" t="s">
        <v>13198</v>
      </c>
      <c r="ADK464" s="16" t="s">
        <v>13194</v>
      </c>
      <c r="ADL464" s="16" t="s">
        <v>13196</v>
      </c>
      <c r="ADM464" s="16" t="s">
        <v>13194</v>
      </c>
      <c r="ADN464" s="16" t="s">
        <v>13196</v>
      </c>
      <c r="ADO464" s="16" t="s">
        <v>13197</v>
      </c>
      <c r="ADP464" s="16" t="s">
        <v>13194</v>
      </c>
      <c r="ADQ464" s="16" t="s">
        <v>13194</v>
      </c>
      <c r="ADR464" s="16" t="s">
        <v>13194</v>
      </c>
      <c r="ADS464" s="16" t="s">
        <v>13194</v>
      </c>
      <c r="ADU464" s="16" t="s">
        <v>8817</v>
      </c>
      <c r="ADW464" s="16" t="s">
        <v>13199</v>
      </c>
      <c r="ADY464" s="16" t="s">
        <v>1058</v>
      </c>
      <c r="AEA464" s="16">
        <v>1800</v>
      </c>
      <c r="AEC464" s="16" t="s">
        <v>1058</v>
      </c>
      <c r="AED464" s="16">
        <v>3268.19</v>
      </c>
      <c r="AEE464" s="16" t="s">
        <v>952</v>
      </c>
      <c r="AEG464" s="16">
        <v>5125</v>
      </c>
      <c r="AEI464" s="16">
        <v>1000</v>
      </c>
      <c r="AEK464" s="16">
        <v>500</v>
      </c>
      <c r="AEN464" s="16">
        <v>200</v>
      </c>
      <c r="AEO464" s="16">
        <v>100</v>
      </c>
    </row>
    <row r="465" spans="1:823" x14ac:dyDescent="0.25">
      <c r="A465" s="30">
        <v>45840</v>
      </c>
      <c r="B465" s="16" t="s">
        <v>11091</v>
      </c>
      <c r="C465" s="16" t="s">
        <v>867</v>
      </c>
      <c r="D465" s="16" t="s">
        <v>867</v>
      </c>
      <c r="E465" s="16">
        <v>37</v>
      </c>
      <c r="F465" s="16" t="s">
        <v>8153</v>
      </c>
      <c r="G465" s="16" t="s">
        <v>4113</v>
      </c>
      <c r="I465" s="16" t="s">
        <v>4174</v>
      </c>
      <c r="Z465" s="16" t="s">
        <v>993</v>
      </c>
      <c r="AA465" s="16" t="s">
        <v>470</v>
      </c>
      <c r="AB465" s="16">
        <v>2</v>
      </c>
      <c r="AC465" s="16" t="s">
        <v>844</v>
      </c>
      <c r="AD465" s="16" t="s">
        <v>843</v>
      </c>
      <c r="AE465" s="16" t="s">
        <v>844</v>
      </c>
      <c r="AF465" s="16" t="s">
        <v>844</v>
      </c>
      <c r="AG465" s="16" t="s">
        <v>843</v>
      </c>
      <c r="AH465" s="16" t="s">
        <v>844</v>
      </c>
      <c r="AI465" s="16" t="s">
        <v>844</v>
      </c>
      <c r="AJ465" s="16" t="s">
        <v>843</v>
      </c>
      <c r="AK465" s="16" t="s">
        <v>844</v>
      </c>
      <c r="AM465" s="16" t="s">
        <v>737</v>
      </c>
      <c r="AN465" s="16" t="s">
        <v>759</v>
      </c>
      <c r="AP465" s="16" t="s">
        <v>768</v>
      </c>
      <c r="AR465" s="16" t="s">
        <v>6910</v>
      </c>
      <c r="BB465" s="16">
        <v>3</v>
      </c>
      <c r="BC465" s="16" t="s">
        <v>7875</v>
      </c>
      <c r="BE465" s="16" t="s">
        <v>5098</v>
      </c>
      <c r="BV465" s="16" t="s">
        <v>4433</v>
      </c>
      <c r="BW465" s="16" t="s">
        <v>844</v>
      </c>
      <c r="BX465" s="16" t="s">
        <v>843</v>
      </c>
      <c r="BY465" s="16" t="s">
        <v>843</v>
      </c>
      <c r="BZ465" s="16" t="s">
        <v>843</v>
      </c>
      <c r="CA465" s="16" t="s">
        <v>843</v>
      </c>
      <c r="CB465" s="16" t="s">
        <v>843</v>
      </c>
      <c r="CC465" s="16" t="s">
        <v>843</v>
      </c>
      <c r="CD465" s="16" t="s">
        <v>843</v>
      </c>
      <c r="CE465" s="16" t="s">
        <v>843</v>
      </c>
      <c r="CF465" s="16" t="s">
        <v>843</v>
      </c>
      <c r="CG465" s="16" t="s">
        <v>843</v>
      </c>
      <c r="CH465" s="16" t="s">
        <v>843</v>
      </c>
      <c r="CI465" s="16" t="s">
        <v>843</v>
      </c>
      <c r="CJ465" s="16" t="s">
        <v>843</v>
      </c>
      <c r="CK465" s="16" t="s">
        <v>843</v>
      </c>
      <c r="CP465" s="16" t="s">
        <v>867</v>
      </c>
      <c r="CQ465" s="16" t="s">
        <v>5191</v>
      </c>
      <c r="CR465" s="16" t="s">
        <v>844</v>
      </c>
      <c r="CS465" s="16" t="s">
        <v>843</v>
      </c>
      <c r="CT465" s="16" t="s">
        <v>843</v>
      </c>
      <c r="CU465" s="16" t="s">
        <v>843</v>
      </c>
      <c r="CV465" s="16" t="s">
        <v>843</v>
      </c>
      <c r="CW465" s="16" t="s">
        <v>843</v>
      </c>
      <c r="CX465" s="16" t="s">
        <v>843</v>
      </c>
      <c r="CY465" s="16" t="s">
        <v>843</v>
      </c>
      <c r="CZ465" s="16" t="s">
        <v>843</v>
      </c>
      <c r="DA465" s="16" t="s">
        <v>5184</v>
      </c>
      <c r="DX465" s="16" t="s">
        <v>867</v>
      </c>
      <c r="DY465" s="16" t="s">
        <v>867</v>
      </c>
      <c r="GC465" s="16" t="s">
        <v>5330</v>
      </c>
      <c r="GF465" s="16" t="s">
        <v>867</v>
      </c>
      <c r="GG465" s="16" t="s">
        <v>867</v>
      </c>
      <c r="GV465" s="16" t="s">
        <v>5443</v>
      </c>
      <c r="GW465" s="16" t="s">
        <v>843</v>
      </c>
      <c r="GX465" s="16" t="s">
        <v>844</v>
      </c>
      <c r="GY465" s="16" t="s">
        <v>843</v>
      </c>
      <c r="GZ465" s="16" t="s">
        <v>843</v>
      </c>
      <c r="HA465" s="16" t="s">
        <v>843</v>
      </c>
      <c r="HB465" s="16" t="s">
        <v>843</v>
      </c>
      <c r="HC465" s="16" t="s">
        <v>843</v>
      </c>
      <c r="HD465" s="16" t="s">
        <v>843</v>
      </c>
      <c r="HE465" s="16" t="s">
        <v>843</v>
      </c>
      <c r="HF465" s="16" t="s">
        <v>843</v>
      </c>
      <c r="HH465" s="16" t="s">
        <v>5456</v>
      </c>
      <c r="HK465" s="16" t="s">
        <v>865</v>
      </c>
      <c r="HM465" s="16" t="s">
        <v>865</v>
      </c>
      <c r="HZ465" s="16" t="s">
        <v>7944</v>
      </c>
      <c r="KE465" s="16" t="s">
        <v>5582</v>
      </c>
      <c r="KG465" s="16" t="s">
        <v>7015</v>
      </c>
      <c r="KH465" s="16" t="s">
        <v>7033</v>
      </c>
      <c r="KI465" s="16" t="s">
        <v>865</v>
      </c>
      <c r="LG465" s="16" t="s">
        <v>867</v>
      </c>
      <c r="LH465" s="16" t="s">
        <v>867</v>
      </c>
      <c r="LI465" s="16" t="s">
        <v>867</v>
      </c>
      <c r="LJ465" s="16" t="s">
        <v>867</v>
      </c>
      <c r="LK465" s="16" t="s">
        <v>867</v>
      </c>
      <c r="LL465" s="16" t="s">
        <v>9397</v>
      </c>
      <c r="LM465" s="16" t="s">
        <v>844</v>
      </c>
      <c r="LN465" s="16" t="s">
        <v>843</v>
      </c>
      <c r="LO465" s="16" t="s">
        <v>844</v>
      </c>
      <c r="LP465" s="16" t="s">
        <v>843</v>
      </c>
      <c r="LQ465" s="16" t="s">
        <v>843</v>
      </c>
      <c r="LR465" s="16" t="s">
        <v>843</v>
      </c>
      <c r="LS465" s="16" t="s">
        <v>843</v>
      </c>
      <c r="LT465" s="16" t="s">
        <v>843</v>
      </c>
      <c r="LU465" s="16" t="s">
        <v>843</v>
      </c>
      <c r="LV465" s="16" t="s">
        <v>843</v>
      </c>
      <c r="LW465" s="16" t="s">
        <v>843</v>
      </c>
      <c r="LX465" s="16" t="s">
        <v>843</v>
      </c>
      <c r="LY465" s="16" t="s">
        <v>843</v>
      </c>
      <c r="LZ465" s="16" t="s">
        <v>843</v>
      </c>
      <c r="MA465" s="16" t="s">
        <v>843</v>
      </c>
      <c r="MC465" s="16" t="s">
        <v>5694</v>
      </c>
      <c r="MD465" s="16" t="s">
        <v>844</v>
      </c>
      <c r="ME465" s="16" t="s">
        <v>843</v>
      </c>
      <c r="MF465" s="16" t="s">
        <v>843</v>
      </c>
      <c r="MG465" s="16" t="s">
        <v>843</v>
      </c>
      <c r="MH465" s="16" t="s">
        <v>843</v>
      </c>
      <c r="MI465" s="16" t="s">
        <v>843</v>
      </c>
      <c r="MJ465" s="16" t="s">
        <v>843</v>
      </c>
      <c r="MK465" s="16" t="s">
        <v>843</v>
      </c>
      <c r="ML465" s="16" t="s">
        <v>843</v>
      </c>
      <c r="MM465" s="16" t="s">
        <v>843</v>
      </c>
      <c r="MN465" s="16" t="s">
        <v>843</v>
      </c>
      <c r="MO465" s="16" t="s">
        <v>843</v>
      </c>
      <c r="MP465" s="16" t="s">
        <v>843</v>
      </c>
      <c r="MQ465" s="16" t="s">
        <v>843</v>
      </c>
      <c r="MR465" s="16" t="s">
        <v>843</v>
      </c>
      <c r="MS465" s="16" t="s">
        <v>843</v>
      </c>
      <c r="MT465" s="16" t="s">
        <v>843</v>
      </c>
      <c r="MU465" s="16" t="s">
        <v>843</v>
      </c>
      <c r="MV465" s="16" t="s">
        <v>843</v>
      </c>
      <c r="NS465" s="16" t="s">
        <v>5694</v>
      </c>
      <c r="NT465" s="16" t="s">
        <v>844</v>
      </c>
      <c r="NU465" s="16" t="s">
        <v>843</v>
      </c>
      <c r="NV465" s="16" t="s">
        <v>843</v>
      </c>
      <c r="NW465" s="16" t="s">
        <v>843</v>
      </c>
      <c r="NX465" s="16" t="s">
        <v>843</v>
      </c>
      <c r="NY465" s="16" t="s">
        <v>843</v>
      </c>
      <c r="NZ465" s="16" t="s">
        <v>843</v>
      </c>
      <c r="OA465" s="16" t="s">
        <v>843</v>
      </c>
      <c r="OB465" s="16" t="s">
        <v>843</v>
      </c>
      <c r="OC465" s="16" t="s">
        <v>843</v>
      </c>
      <c r="OD465" s="16" t="s">
        <v>843</v>
      </c>
      <c r="OE465" s="16" t="s">
        <v>843</v>
      </c>
      <c r="OF465" s="16" t="s">
        <v>843</v>
      </c>
      <c r="OG465" s="16" t="s">
        <v>843</v>
      </c>
      <c r="OH465" s="16" t="s">
        <v>843</v>
      </c>
      <c r="OI465" s="16" t="s">
        <v>843</v>
      </c>
      <c r="PC465" s="16" t="s">
        <v>865</v>
      </c>
      <c r="PD465" s="16" t="s">
        <v>865</v>
      </c>
      <c r="PY465" s="16" t="s">
        <v>865</v>
      </c>
      <c r="QP465" s="16" t="s">
        <v>865</v>
      </c>
      <c r="QR465" s="16" t="s">
        <v>867</v>
      </c>
      <c r="QT465" s="16" t="s">
        <v>867</v>
      </c>
      <c r="QV465" s="16" t="s">
        <v>865</v>
      </c>
      <c r="QX465" s="16" t="s">
        <v>867</v>
      </c>
      <c r="RD465" s="16" t="s">
        <v>865</v>
      </c>
      <c r="RF465" s="16" t="s">
        <v>865</v>
      </c>
      <c r="RH465" s="16" t="s">
        <v>865</v>
      </c>
      <c r="RJ465" s="16" t="s">
        <v>865</v>
      </c>
      <c r="RN465" s="16" t="s">
        <v>867</v>
      </c>
      <c r="RP465" s="16" t="s">
        <v>867</v>
      </c>
      <c r="RR465" s="16" t="s">
        <v>867</v>
      </c>
      <c r="RT465" s="16" t="s">
        <v>867</v>
      </c>
      <c r="RV465" s="16" t="s">
        <v>867</v>
      </c>
      <c r="RX465" s="16" t="s">
        <v>867</v>
      </c>
      <c r="RZ465" s="16" t="s">
        <v>867</v>
      </c>
      <c r="SQ465" s="16" t="s">
        <v>865</v>
      </c>
      <c r="SS465" s="16" t="s">
        <v>7302</v>
      </c>
      <c r="ST465" s="16" t="s">
        <v>7761</v>
      </c>
      <c r="TN465" s="16">
        <v>4000</v>
      </c>
      <c r="TO465" s="16">
        <v>4000</v>
      </c>
      <c r="TP465" s="16">
        <v>1000</v>
      </c>
      <c r="TR465" s="16">
        <v>300</v>
      </c>
      <c r="TS465" s="16">
        <v>200</v>
      </c>
      <c r="TU465" s="16">
        <v>2000</v>
      </c>
      <c r="TZ465" s="16" t="s">
        <v>7367</v>
      </c>
      <c r="UA465" s="16" t="s">
        <v>5971</v>
      </c>
      <c r="UB465" s="16">
        <v>0</v>
      </c>
      <c r="UC465" s="16" t="s">
        <v>843</v>
      </c>
      <c r="UD465" s="16" t="s">
        <v>843</v>
      </c>
      <c r="UE465" s="16" t="s">
        <v>843</v>
      </c>
      <c r="UF465" s="16" t="s">
        <v>844</v>
      </c>
      <c r="UG465" s="16" t="s">
        <v>843</v>
      </c>
      <c r="UH465" s="16" t="s">
        <v>843</v>
      </c>
      <c r="VX465" s="16" t="s">
        <v>9013</v>
      </c>
      <c r="VY465" s="16" t="s">
        <v>844</v>
      </c>
      <c r="VZ465" s="16" t="s">
        <v>843</v>
      </c>
      <c r="WA465" s="16" t="s">
        <v>843</v>
      </c>
      <c r="WB465" s="16" t="s">
        <v>843</v>
      </c>
      <c r="WC465" s="16" t="s">
        <v>844</v>
      </c>
      <c r="WD465" s="16" t="s">
        <v>843</v>
      </c>
      <c r="WE465" s="16" t="s">
        <v>843</v>
      </c>
      <c r="WF465" s="16" t="s">
        <v>843</v>
      </c>
      <c r="WH465" s="16">
        <v>3250</v>
      </c>
      <c r="WO465" s="16" t="s">
        <v>6917</v>
      </c>
      <c r="XD465" s="16" t="s">
        <v>8692</v>
      </c>
      <c r="XE465" s="16" t="s">
        <v>843</v>
      </c>
      <c r="XF465" s="16" t="s">
        <v>844</v>
      </c>
      <c r="XG465" s="16" t="s">
        <v>844</v>
      </c>
      <c r="XH465" s="16" t="s">
        <v>843</v>
      </c>
      <c r="XI465" s="16" t="s">
        <v>843</v>
      </c>
      <c r="XJ465" s="16" t="s">
        <v>843</v>
      </c>
      <c r="XK465" s="16" t="s">
        <v>843</v>
      </c>
      <c r="XL465" s="16" t="s">
        <v>843</v>
      </c>
      <c r="XM465" s="16" t="s">
        <v>843</v>
      </c>
      <c r="XN465" s="16" t="s">
        <v>843</v>
      </c>
      <c r="XO465" s="16" t="s">
        <v>843</v>
      </c>
      <c r="XP465" s="16" t="s">
        <v>843</v>
      </c>
      <c r="XQ465" s="16" t="s">
        <v>843</v>
      </c>
      <c r="YF465" s="16" t="s">
        <v>865</v>
      </c>
      <c r="YN465" s="16" t="s">
        <v>7040</v>
      </c>
      <c r="YP465" s="16" t="s">
        <v>7990</v>
      </c>
      <c r="YR465" s="16" t="s">
        <v>11092</v>
      </c>
      <c r="YS465" s="16" t="s">
        <v>11093</v>
      </c>
      <c r="YT465" s="16" t="s">
        <v>8694</v>
      </c>
      <c r="YU465" s="16" t="s">
        <v>11094</v>
      </c>
      <c r="YV465" s="16" t="s">
        <v>8696</v>
      </c>
      <c r="YW465" s="16" t="s">
        <v>844</v>
      </c>
      <c r="YX465" s="16" t="s">
        <v>8696</v>
      </c>
      <c r="ZE465" s="16" t="s">
        <v>843</v>
      </c>
      <c r="ZO465" s="16" t="s">
        <v>487</v>
      </c>
      <c r="ZP465" s="16" t="s">
        <v>487</v>
      </c>
      <c r="ZQ465" s="16" t="s">
        <v>486</v>
      </c>
      <c r="ZR465" s="16" t="s">
        <v>486</v>
      </c>
      <c r="ZS465" s="16" t="s">
        <v>8874</v>
      </c>
      <c r="ZT465" s="16" t="s">
        <v>8705</v>
      </c>
      <c r="ZU465" s="16" t="s">
        <v>8706</v>
      </c>
      <c r="ZV465" s="16" t="s">
        <v>487</v>
      </c>
      <c r="ZW465" s="16" t="s">
        <v>844</v>
      </c>
      <c r="ZX465" s="16" t="s">
        <v>844</v>
      </c>
      <c r="ZY465" s="16" t="s">
        <v>844</v>
      </c>
      <c r="ZZ465" s="16" t="s">
        <v>844</v>
      </c>
      <c r="AAA465" s="16" t="s">
        <v>843</v>
      </c>
      <c r="AAB465" s="16" t="s">
        <v>843</v>
      </c>
      <c r="AAC465" s="16">
        <v>0</v>
      </c>
      <c r="AAD465" s="16" t="s">
        <v>844</v>
      </c>
      <c r="AAE465" s="16" t="s">
        <v>843</v>
      </c>
      <c r="AAF465" s="16" t="s">
        <v>843</v>
      </c>
      <c r="AAG465" s="16" t="s">
        <v>843</v>
      </c>
      <c r="AAH465" s="16" t="s">
        <v>843</v>
      </c>
      <c r="AAI465" s="16" t="s">
        <v>844</v>
      </c>
      <c r="AAJ465" s="16" t="s">
        <v>615</v>
      </c>
      <c r="AAK465" s="16" t="s">
        <v>633</v>
      </c>
      <c r="AAL465" s="16" t="s">
        <v>904</v>
      </c>
      <c r="AAM465" s="16" t="s">
        <v>663</v>
      </c>
      <c r="AAN465" s="16" t="s">
        <v>8707</v>
      </c>
      <c r="AAO465" s="16" t="s">
        <v>1018</v>
      </c>
      <c r="AAP465" s="16" t="s">
        <v>8708</v>
      </c>
      <c r="AAS465" s="16">
        <v>3250</v>
      </c>
      <c r="AAT465" s="16" t="s">
        <v>782</v>
      </c>
      <c r="AAU465" s="16" t="s">
        <v>782</v>
      </c>
      <c r="AAV465" s="16" t="s">
        <v>782</v>
      </c>
      <c r="AAW465" s="16" t="s">
        <v>782</v>
      </c>
      <c r="AAX465" s="16" t="s">
        <v>843</v>
      </c>
      <c r="AAY465" s="16" t="s">
        <v>8710</v>
      </c>
      <c r="AAZ465" s="16" t="s">
        <v>782</v>
      </c>
      <c r="ABA465" s="16" t="s">
        <v>782</v>
      </c>
      <c r="ABB465" s="16" t="s">
        <v>782</v>
      </c>
      <c r="ABC465" s="16" t="s">
        <v>783</v>
      </c>
      <c r="ABD465" s="16" t="s">
        <v>782</v>
      </c>
      <c r="ABE465" s="16" t="s">
        <v>783</v>
      </c>
      <c r="ABF465" s="16" t="s">
        <v>782</v>
      </c>
      <c r="ABG465" s="16" t="s">
        <v>782</v>
      </c>
      <c r="ABH465" s="16" t="s">
        <v>782</v>
      </c>
      <c r="ABI465" s="16" t="s">
        <v>782</v>
      </c>
      <c r="ABJ465" s="16" t="s">
        <v>782</v>
      </c>
      <c r="ABK465" s="16" t="s">
        <v>782</v>
      </c>
      <c r="ABL465" s="16" t="s">
        <v>1056</v>
      </c>
      <c r="ABM465" s="16" t="s">
        <v>843</v>
      </c>
      <c r="ABN465" s="16" t="s">
        <v>1034</v>
      </c>
      <c r="ABO465" s="16" t="s">
        <v>486</v>
      </c>
      <c r="ABP465" s="16" t="s">
        <v>972</v>
      </c>
      <c r="ABQ465" s="16" t="s">
        <v>4324</v>
      </c>
      <c r="ABR465" s="16" t="s">
        <v>470</v>
      </c>
      <c r="ABS465" s="16" t="s">
        <v>451</v>
      </c>
      <c r="ABT465" s="16" t="s">
        <v>1056</v>
      </c>
      <c r="ABU465" s="16" t="s">
        <v>844</v>
      </c>
      <c r="ABV465" s="16" t="s">
        <v>487</v>
      </c>
      <c r="ABW465" s="16" t="s">
        <v>486</v>
      </c>
      <c r="ABX465" s="16" t="s">
        <v>892</v>
      </c>
      <c r="ABY465" s="16" t="s">
        <v>486</v>
      </c>
      <c r="ABZ465" s="16" t="s">
        <v>486</v>
      </c>
      <c r="ACA465" s="16" t="s">
        <v>759</v>
      </c>
      <c r="ACB465" s="16" t="s">
        <v>768</v>
      </c>
      <c r="ACC465" s="16" t="s">
        <v>737</v>
      </c>
      <c r="ACD465" s="16" t="s">
        <v>487</v>
      </c>
      <c r="ACE465" s="16" t="s">
        <v>486</v>
      </c>
      <c r="ACG465" s="16" t="s">
        <v>1014</v>
      </c>
      <c r="ACH465" s="16" t="s">
        <v>1009</v>
      </c>
      <c r="ACI465" s="16" t="s">
        <v>462</v>
      </c>
      <c r="ACJ465" s="16">
        <v>1.1910000000000001</v>
      </c>
      <c r="ACK465" s="16" t="s">
        <v>478</v>
      </c>
      <c r="ACL465" s="16" t="s">
        <v>740</v>
      </c>
      <c r="ACM465" s="16" t="s">
        <v>1189</v>
      </c>
      <c r="ACN465" s="16" t="s">
        <v>1169</v>
      </c>
      <c r="ACO465" s="16" t="s">
        <v>1856</v>
      </c>
      <c r="ACP465" s="16">
        <v>3250</v>
      </c>
      <c r="ACQ465" s="16" t="s">
        <v>1202</v>
      </c>
      <c r="ACR465" s="16" t="s">
        <v>1645</v>
      </c>
      <c r="ACS465" s="16" t="s">
        <v>680</v>
      </c>
      <c r="ACT465" s="16" t="s">
        <v>1522</v>
      </c>
      <c r="ACU465" s="16" t="s">
        <v>833</v>
      </c>
      <c r="ACV465" s="16" t="s">
        <v>8711</v>
      </c>
      <c r="ACW465" s="16" t="s">
        <v>451</v>
      </c>
      <c r="ACX465" s="16" t="s">
        <v>1914</v>
      </c>
      <c r="ACY465" s="16" t="s">
        <v>1947</v>
      </c>
      <c r="ACZ465" s="16">
        <v>1</v>
      </c>
      <c r="ADA465" s="16">
        <v>1</v>
      </c>
      <c r="ADB465" s="16">
        <v>1</v>
      </c>
      <c r="ADC465" s="16">
        <v>1</v>
      </c>
      <c r="ADD465" s="16">
        <v>1</v>
      </c>
      <c r="ADE465" s="16" t="s">
        <v>8712</v>
      </c>
      <c r="ADF465" s="16">
        <v>0</v>
      </c>
      <c r="ADG465" s="16" t="s">
        <v>486</v>
      </c>
      <c r="ADH465" s="16">
        <v>2</v>
      </c>
      <c r="ADI465" s="16" t="s">
        <v>486</v>
      </c>
      <c r="ADJ465" s="16" t="s">
        <v>1744</v>
      </c>
      <c r="ADK465" s="16" t="s">
        <v>1750</v>
      </c>
      <c r="ADL465" s="16" t="s">
        <v>1764</v>
      </c>
      <c r="ADN465" s="16" t="s">
        <v>13196</v>
      </c>
      <c r="ADO465" s="16" t="s">
        <v>13197</v>
      </c>
      <c r="ADP465" s="16" t="s">
        <v>1743</v>
      </c>
      <c r="ADW465" s="16" t="s">
        <v>8729</v>
      </c>
      <c r="AEB465" s="16">
        <v>11500</v>
      </c>
      <c r="AEC465" s="16" t="s">
        <v>1058</v>
      </c>
      <c r="AED465" s="16">
        <v>1625</v>
      </c>
      <c r="AEE465" s="16" t="s">
        <v>952</v>
      </c>
      <c r="AEH465" s="16">
        <v>3250</v>
      </c>
      <c r="AEI465" s="16">
        <v>2000</v>
      </c>
      <c r="AEJ465" s="16">
        <v>2000</v>
      </c>
      <c r="AEK465" s="16">
        <v>500</v>
      </c>
      <c r="AEN465" s="16">
        <v>150</v>
      </c>
      <c r="AEO465" s="16">
        <v>100</v>
      </c>
      <c r="AEP465" s="16">
        <v>1000</v>
      </c>
    </row>
    <row r="466" spans="1:823" x14ac:dyDescent="0.25">
      <c r="A466" s="30">
        <v>45840</v>
      </c>
      <c r="B466" s="16" t="s">
        <v>11095</v>
      </c>
      <c r="C466" s="16" t="s">
        <v>867</v>
      </c>
      <c r="D466" s="16" t="s">
        <v>867</v>
      </c>
      <c r="E466" s="16">
        <v>37</v>
      </c>
      <c r="F466" s="16" t="s">
        <v>8153</v>
      </c>
      <c r="G466" s="16" t="s">
        <v>4113</v>
      </c>
      <c r="I466" s="16" t="s">
        <v>4148</v>
      </c>
      <c r="Z466" s="16" t="s">
        <v>993</v>
      </c>
      <c r="AA466" s="16" t="s">
        <v>470</v>
      </c>
      <c r="AB466" s="16">
        <v>2</v>
      </c>
      <c r="AC466" s="16" t="s">
        <v>844</v>
      </c>
      <c r="AD466" s="16" t="s">
        <v>843</v>
      </c>
      <c r="AE466" s="16" t="s">
        <v>844</v>
      </c>
      <c r="AF466" s="16" t="s">
        <v>844</v>
      </c>
      <c r="AG466" s="16" t="s">
        <v>843</v>
      </c>
      <c r="AH466" s="16" t="s">
        <v>844</v>
      </c>
      <c r="AI466" s="16" t="s">
        <v>844</v>
      </c>
      <c r="AJ466" s="16" t="s">
        <v>843</v>
      </c>
      <c r="AK466" s="16" t="s">
        <v>844</v>
      </c>
      <c r="AM466" s="16" t="s">
        <v>737</v>
      </c>
      <c r="AN466" s="16" t="s">
        <v>759</v>
      </c>
      <c r="AP466" s="16" t="s">
        <v>768</v>
      </c>
      <c r="AR466" s="16" t="s">
        <v>6910</v>
      </c>
      <c r="BB466" s="16">
        <v>3</v>
      </c>
      <c r="BC466" s="16" t="s">
        <v>7878</v>
      </c>
      <c r="BE466" s="16" t="s">
        <v>5098</v>
      </c>
      <c r="BV466" s="16" t="s">
        <v>4433</v>
      </c>
      <c r="BW466" s="16" t="s">
        <v>844</v>
      </c>
      <c r="BX466" s="16" t="s">
        <v>843</v>
      </c>
      <c r="BY466" s="16" t="s">
        <v>843</v>
      </c>
      <c r="BZ466" s="16" t="s">
        <v>843</v>
      </c>
      <c r="CA466" s="16" t="s">
        <v>843</v>
      </c>
      <c r="CB466" s="16" t="s">
        <v>843</v>
      </c>
      <c r="CC466" s="16" t="s">
        <v>843</v>
      </c>
      <c r="CD466" s="16" t="s">
        <v>843</v>
      </c>
      <c r="CE466" s="16" t="s">
        <v>843</v>
      </c>
      <c r="CF466" s="16" t="s">
        <v>843</v>
      </c>
      <c r="CG466" s="16" t="s">
        <v>843</v>
      </c>
      <c r="CH466" s="16" t="s">
        <v>843</v>
      </c>
      <c r="CI466" s="16" t="s">
        <v>843</v>
      </c>
      <c r="CJ466" s="16" t="s">
        <v>843</v>
      </c>
      <c r="CK466" s="16" t="s">
        <v>843</v>
      </c>
      <c r="CP466" s="16" t="s">
        <v>865</v>
      </c>
      <c r="DX466" s="16" t="s">
        <v>7842</v>
      </c>
      <c r="DY466" s="16" t="s">
        <v>867</v>
      </c>
      <c r="GC466" s="16" t="s">
        <v>5354</v>
      </c>
      <c r="GF466" s="16" t="s">
        <v>867</v>
      </c>
      <c r="GG466" s="16" t="s">
        <v>867</v>
      </c>
      <c r="GV466" s="16" t="s">
        <v>10685</v>
      </c>
      <c r="GW466" s="16" t="s">
        <v>844</v>
      </c>
      <c r="GX466" s="16" t="s">
        <v>844</v>
      </c>
      <c r="GY466" s="16" t="s">
        <v>843</v>
      </c>
      <c r="GZ466" s="16" t="s">
        <v>844</v>
      </c>
      <c r="HA466" s="16" t="s">
        <v>843</v>
      </c>
      <c r="HB466" s="16" t="s">
        <v>843</v>
      </c>
      <c r="HC466" s="16" t="s">
        <v>843</v>
      </c>
      <c r="HD466" s="16" t="s">
        <v>843</v>
      </c>
      <c r="HE466" s="16" t="s">
        <v>843</v>
      </c>
      <c r="HF466" s="16" t="s">
        <v>843</v>
      </c>
      <c r="HH466" s="16" t="s">
        <v>5456</v>
      </c>
      <c r="HK466" s="16" t="s">
        <v>865</v>
      </c>
      <c r="HM466" s="16" t="s">
        <v>865</v>
      </c>
      <c r="HZ466" s="16" t="s">
        <v>7947</v>
      </c>
      <c r="KE466" s="16" t="s">
        <v>5585</v>
      </c>
      <c r="KG466" s="16" t="s">
        <v>7018</v>
      </c>
      <c r="KH466" s="16" t="s">
        <v>7033</v>
      </c>
      <c r="KI466" s="16" t="s">
        <v>865</v>
      </c>
      <c r="LG466" s="16" t="s">
        <v>867</v>
      </c>
      <c r="LH466" s="16" t="s">
        <v>867</v>
      </c>
      <c r="LI466" s="16" t="s">
        <v>867</v>
      </c>
      <c r="LJ466" s="16" t="s">
        <v>867</v>
      </c>
      <c r="LK466" s="16" t="s">
        <v>867</v>
      </c>
      <c r="LL466" s="16" t="s">
        <v>5690</v>
      </c>
      <c r="LM466" s="16" t="s">
        <v>843</v>
      </c>
      <c r="LN466" s="16" t="s">
        <v>843</v>
      </c>
      <c r="LO466" s="16" t="s">
        <v>843</v>
      </c>
      <c r="LP466" s="16" t="s">
        <v>843</v>
      </c>
      <c r="LQ466" s="16" t="s">
        <v>843</v>
      </c>
      <c r="LR466" s="16" t="s">
        <v>843</v>
      </c>
      <c r="LS466" s="16" t="s">
        <v>843</v>
      </c>
      <c r="LT466" s="16" t="s">
        <v>843</v>
      </c>
      <c r="LU466" s="16" t="s">
        <v>843</v>
      </c>
      <c r="LV466" s="16" t="s">
        <v>843</v>
      </c>
      <c r="LW466" s="16" t="s">
        <v>843</v>
      </c>
      <c r="LX466" s="16" t="s">
        <v>844</v>
      </c>
      <c r="LY466" s="16" t="s">
        <v>843</v>
      </c>
      <c r="LZ466" s="16" t="s">
        <v>843</v>
      </c>
      <c r="MA466" s="16" t="s">
        <v>843</v>
      </c>
      <c r="MC466" s="16" t="s">
        <v>5694</v>
      </c>
      <c r="MD466" s="16" t="s">
        <v>844</v>
      </c>
      <c r="ME466" s="16" t="s">
        <v>843</v>
      </c>
      <c r="MF466" s="16" t="s">
        <v>843</v>
      </c>
      <c r="MG466" s="16" t="s">
        <v>843</v>
      </c>
      <c r="MH466" s="16" t="s">
        <v>843</v>
      </c>
      <c r="MI466" s="16" t="s">
        <v>843</v>
      </c>
      <c r="MJ466" s="16" t="s">
        <v>843</v>
      </c>
      <c r="MK466" s="16" t="s">
        <v>843</v>
      </c>
      <c r="ML466" s="16" t="s">
        <v>843</v>
      </c>
      <c r="MM466" s="16" t="s">
        <v>843</v>
      </c>
      <c r="MN466" s="16" t="s">
        <v>843</v>
      </c>
      <c r="MO466" s="16" t="s">
        <v>843</v>
      </c>
      <c r="MP466" s="16" t="s">
        <v>843</v>
      </c>
      <c r="MQ466" s="16" t="s">
        <v>843</v>
      </c>
      <c r="MR466" s="16" t="s">
        <v>843</v>
      </c>
      <c r="MS466" s="16" t="s">
        <v>843</v>
      </c>
      <c r="MT466" s="16" t="s">
        <v>843</v>
      </c>
      <c r="MU466" s="16" t="s">
        <v>843</v>
      </c>
      <c r="MV466" s="16" t="s">
        <v>843</v>
      </c>
      <c r="NS466" s="16" t="s">
        <v>5694</v>
      </c>
      <c r="NT466" s="16" t="s">
        <v>844</v>
      </c>
      <c r="NU466" s="16" t="s">
        <v>843</v>
      </c>
      <c r="NV466" s="16" t="s">
        <v>843</v>
      </c>
      <c r="NW466" s="16" t="s">
        <v>843</v>
      </c>
      <c r="NX466" s="16" t="s">
        <v>843</v>
      </c>
      <c r="NY466" s="16" t="s">
        <v>843</v>
      </c>
      <c r="NZ466" s="16" t="s">
        <v>843</v>
      </c>
      <c r="OA466" s="16" t="s">
        <v>843</v>
      </c>
      <c r="OB466" s="16" t="s">
        <v>843</v>
      </c>
      <c r="OC466" s="16" t="s">
        <v>843</v>
      </c>
      <c r="OD466" s="16" t="s">
        <v>843</v>
      </c>
      <c r="OE466" s="16" t="s">
        <v>843</v>
      </c>
      <c r="OF466" s="16" t="s">
        <v>843</v>
      </c>
      <c r="OG466" s="16" t="s">
        <v>843</v>
      </c>
      <c r="OH466" s="16" t="s">
        <v>843</v>
      </c>
      <c r="OI466" s="16" t="s">
        <v>843</v>
      </c>
      <c r="PC466" s="16" t="s">
        <v>865</v>
      </c>
      <c r="PD466" s="16" t="s">
        <v>865</v>
      </c>
      <c r="PY466" s="16" t="s">
        <v>865</v>
      </c>
      <c r="QP466" s="16" t="s">
        <v>865</v>
      </c>
      <c r="QR466" s="16" t="s">
        <v>867</v>
      </c>
      <c r="QT466" s="16" t="s">
        <v>867</v>
      </c>
      <c r="QV466" s="16" t="s">
        <v>865</v>
      </c>
      <c r="QX466" s="16" t="s">
        <v>864</v>
      </c>
      <c r="QY466" s="16" t="s">
        <v>867</v>
      </c>
      <c r="RD466" s="16" t="s">
        <v>865</v>
      </c>
      <c r="RF466" s="16" t="s">
        <v>865</v>
      </c>
      <c r="RH466" s="16" t="s">
        <v>865</v>
      </c>
      <c r="RJ466" s="16" t="s">
        <v>865</v>
      </c>
      <c r="RN466" s="16" t="s">
        <v>867</v>
      </c>
      <c r="RP466" s="16" t="s">
        <v>867</v>
      </c>
      <c r="RR466" s="16" t="s">
        <v>867</v>
      </c>
      <c r="RT466" s="16" t="s">
        <v>867</v>
      </c>
      <c r="RV466" s="16" t="s">
        <v>867</v>
      </c>
      <c r="RX466" s="16" t="s">
        <v>7720</v>
      </c>
      <c r="RZ466" s="16" t="s">
        <v>867</v>
      </c>
      <c r="SQ466" s="16" t="s">
        <v>867</v>
      </c>
      <c r="SS466" s="16" t="s">
        <v>7293</v>
      </c>
      <c r="ST466" s="16" t="s">
        <v>7761</v>
      </c>
      <c r="TN466" s="16">
        <v>6000</v>
      </c>
      <c r="TO466" s="16">
        <v>8000</v>
      </c>
      <c r="TP466" s="16">
        <v>3000</v>
      </c>
      <c r="TQ466" s="16">
        <v>0</v>
      </c>
      <c r="TR466" s="16">
        <v>500</v>
      </c>
      <c r="TS466" s="16">
        <v>300</v>
      </c>
      <c r="TT466" s="16">
        <v>0</v>
      </c>
      <c r="TU466" s="16">
        <v>500</v>
      </c>
      <c r="TV466" s="16">
        <v>0</v>
      </c>
      <c r="TW466" s="16">
        <v>0</v>
      </c>
      <c r="TX466" s="16">
        <v>10000</v>
      </c>
      <c r="TZ466" s="16" t="s">
        <v>7367</v>
      </c>
      <c r="UA466" s="16" t="s">
        <v>5941</v>
      </c>
      <c r="UB466" s="16">
        <v>0</v>
      </c>
      <c r="UC466" s="16" t="s">
        <v>844</v>
      </c>
      <c r="UD466" s="16" t="s">
        <v>843</v>
      </c>
      <c r="UE466" s="16" t="s">
        <v>843</v>
      </c>
      <c r="UF466" s="16" t="s">
        <v>843</v>
      </c>
      <c r="UG466" s="16" t="s">
        <v>843</v>
      </c>
      <c r="UH466" s="16" t="s">
        <v>843</v>
      </c>
      <c r="UL466" s="16">
        <v>5000</v>
      </c>
      <c r="WO466" s="16" t="s">
        <v>6920</v>
      </c>
      <c r="XD466" s="16" t="s">
        <v>6975</v>
      </c>
      <c r="XE466" s="16" t="s">
        <v>843</v>
      </c>
      <c r="XF466" s="16" t="s">
        <v>843</v>
      </c>
      <c r="XG466" s="16" t="s">
        <v>844</v>
      </c>
      <c r="XH466" s="16" t="s">
        <v>843</v>
      </c>
      <c r="XI466" s="16" t="s">
        <v>843</v>
      </c>
      <c r="XJ466" s="16" t="s">
        <v>843</v>
      </c>
      <c r="XK466" s="16" t="s">
        <v>843</v>
      </c>
      <c r="XL466" s="16" t="s">
        <v>843</v>
      </c>
      <c r="XM466" s="16" t="s">
        <v>843</v>
      </c>
      <c r="XN466" s="16" t="s">
        <v>843</v>
      </c>
      <c r="XO466" s="16" t="s">
        <v>843</v>
      </c>
      <c r="XP466" s="16" t="s">
        <v>843</v>
      </c>
      <c r="XQ466" s="16" t="s">
        <v>843</v>
      </c>
      <c r="YF466" s="16" t="s">
        <v>865</v>
      </c>
      <c r="YN466" s="16" t="s">
        <v>7040</v>
      </c>
      <c r="YP466" s="16" t="s">
        <v>7978</v>
      </c>
      <c r="YR466" s="16" t="s">
        <v>11096</v>
      </c>
      <c r="YS466" s="16" t="s">
        <v>11097</v>
      </c>
      <c r="YT466" s="16" t="s">
        <v>8694</v>
      </c>
      <c r="YU466" s="16" t="s">
        <v>11098</v>
      </c>
      <c r="YV466" s="16" t="s">
        <v>8696</v>
      </c>
      <c r="YW466" s="16" t="s">
        <v>844</v>
      </c>
      <c r="YX466" s="16" t="s">
        <v>8696</v>
      </c>
      <c r="YY466" s="16" t="s">
        <v>843</v>
      </c>
      <c r="YZ466" s="16" t="s">
        <v>843</v>
      </c>
      <c r="ZA466" s="16" t="s">
        <v>8762</v>
      </c>
      <c r="ZB466" s="16">
        <v>19133.330000000002</v>
      </c>
      <c r="ZC466" s="16" t="s">
        <v>9017</v>
      </c>
      <c r="ZD466" s="16" t="s">
        <v>8889</v>
      </c>
      <c r="ZE466" s="16" t="s">
        <v>843</v>
      </c>
      <c r="ZF466" s="16" t="s">
        <v>843</v>
      </c>
      <c r="ZG466" s="16" t="s">
        <v>8752</v>
      </c>
      <c r="ZH466" s="16" t="s">
        <v>8701</v>
      </c>
      <c r="ZI466" s="16" t="s">
        <v>9042</v>
      </c>
      <c r="ZJ466" s="16" t="s">
        <v>8699</v>
      </c>
      <c r="ZK466" s="16" t="s">
        <v>843</v>
      </c>
      <c r="ZL466" s="16" t="s">
        <v>8752</v>
      </c>
      <c r="ZM466" s="16" t="s">
        <v>843</v>
      </c>
      <c r="ZN466" s="16" t="s">
        <v>8755</v>
      </c>
      <c r="ZO466" s="16" t="s">
        <v>487</v>
      </c>
      <c r="ZP466" s="16" t="s">
        <v>487</v>
      </c>
      <c r="ZQ466" s="16" t="s">
        <v>487</v>
      </c>
      <c r="ZR466" s="16" t="s">
        <v>486</v>
      </c>
      <c r="ZS466" s="16" t="s">
        <v>8874</v>
      </c>
      <c r="ZT466" s="16" t="s">
        <v>8705</v>
      </c>
      <c r="ZU466" s="16" t="s">
        <v>8706</v>
      </c>
      <c r="ZV466" s="16" t="s">
        <v>487</v>
      </c>
      <c r="ZW466" s="16" t="s">
        <v>844</v>
      </c>
      <c r="ZX466" s="16" t="s">
        <v>844</v>
      </c>
      <c r="ZY466" s="16" t="s">
        <v>844</v>
      </c>
      <c r="ZZ466" s="16" t="s">
        <v>844</v>
      </c>
      <c r="AAA466" s="16" t="s">
        <v>843</v>
      </c>
      <c r="AAB466" s="16" t="s">
        <v>843</v>
      </c>
      <c r="AAC466" s="16">
        <v>1</v>
      </c>
      <c r="AAD466" s="16" t="s">
        <v>844</v>
      </c>
      <c r="AAE466" s="16" t="s">
        <v>843</v>
      </c>
      <c r="AAF466" s="16" t="s">
        <v>843</v>
      </c>
      <c r="AAG466" s="16" t="s">
        <v>843</v>
      </c>
      <c r="AAH466" s="16" t="s">
        <v>843</v>
      </c>
      <c r="AAI466" s="16" t="s">
        <v>844</v>
      </c>
      <c r="AAJ466" s="16" t="s">
        <v>615</v>
      </c>
      <c r="AAK466" s="16" t="s">
        <v>633</v>
      </c>
      <c r="AAL466" s="16" t="s">
        <v>904</v>
      </c>
      <c r="AAM466" s="16" t="s">
        <v>663</v>
      </c>
      <c r="AAN466" s="16" t="s">
        <v>8707</v>
      </c>
      <c r="AAO466" s="16" t="s">
        <v>1018</v>
      </c>
      <c r="AAP466" s="16" t="s">
        <v>8708</v>
      </c>
      <c r="AAS466" s="16">
        <v>5000</v>
      </c>
      <c r="AAT466" s="16" t="s">
        <v>782</v>
      </c>
      <c r="AAU466" s="16" t="s">
        <v>782</v>
      </c>
      <c r="AAV466" s="16" t="s">
        <v>782</v>
      </c>
      <c r="AAW466" s="16" t="s">
        <v>782</v>
      </c>
      <c r="AAX466" s="16" t="s">
        <v>843</v>
      </c>
      <c r="AAY466" s="16" t="s">
        <v>8710</v>
      </c>
      <c r="AAZ466" s="16" t="s">
        <v>782</v>
      </c>
      <c r="ABB466" s="16" t="s">
        <v>782</v>
      </c>
      <c r="ABC466" s="16" t="s">
        <v>783</v>
      </c>
      <c r="ABD466" s="16" t="s">
        <v>782</v>
      </c>
      <c r="ABE466" s="16" t="s">
        <v>783</v>
      </c>
      <c r="ABF466" s="16" t="s">
        <v>782</v>
      </c>
      <c r="ABG466" s="16" t="s">
        <v>782</v>
      </c>
      <c r="ABH466" s="16" t="s">
        <v>782</v>
      </c>
      <c r="ABI466" s="16" t="s">
        <v>782</v>
      </c>
      <c r="ABJ466" s="16" t="s">
        <v>783</v>
      </c>
      <c r="ABK466" s="16" t="s">
        <v>782</v>
      </c>
      <c r="ABL466" s="16" t="s">
        <v>8732</v>
      </c>
      <c r="ABM466" s="16" t="s">
        <v>844</v>
      </c>
      <c r="ABN466" s="16" t="s">
        <v>1034</v>
      </c>
      <c r="ABO466" s="16" t="s">
        <v>486</v>
      </c>
      <c r="ABP466" s="16" t="s">
        <v>972</v>
      </c>
      <c r="ABQ466" s="16" t="s">
        <v>4324</v>
      </c>
      <c r="ABR466" s="16" t="s">
        <v>470</v>
      </c>
      <c r="ABS466" s="16" t="s">
        <v>451</v>
      </c>
      <c r="ABT466" s="16" t="s">
        <v>1056</v>
      </c>
      <c r="ABU466" s="16" t="s">
        <v>844</v>
      </c>
      <c r="ABV466" s="16" t="s">
        <v>487</v>
      </c>
      <c r="ABW466" s="16" t="s">
        <v>486</v>
      </c>
      <c r="ABX466" s="16" t="s">
        <v>892</v>
      </c>
      <c r="ABY466" s="16" t="s">
        <v>486</v>
      </c>
      <c r="ABZ466" s="16" t="s">
        <v>486</v>
      </c>
      <c r="ACA466" s="16" t="s">
        <v>759</v>
      </c>
      <c r="ACB466" s="16" t="s">
        <v>768</v>
      </c>
      <c r="ACC466" s="16" t="s">
        <v>737</v>
      </c>
      <c r="ACD466" s="16" t="s">
        <v>487</v>
      </c>
      <c r="ACE466" s="16" t="s">
        <v>486</v>
      </c>
      <c r="ACG466" s="16" t="s">
        <v>1014</v>
      </c>
      <c r="ACH466" s="16" t="s">
        <v>1009</v>
      </c>
      <c r="ACI466" s="16" t="s">
        <v>462</v>
      </c>
      <c r="ACJ466" s="16">
        <v>1.1910000000000001</v>
      </c>
      <c r="ACK466" s="16" t="s">
        <v>478</v>
      </c>
      <c r="ACL466" s="16" t="s">
        <v>738</v>
      </c>
      <c r="ACM466" s="16" t="s">
        <v>1189</v>
      </c>
      <c r="ACN466" s="16" t="s">
        <v>1169</v>
      </c>
      <c r="ACO466" s="16" t="s">
        <v>1856</v>
      </c>
      <c r="ACQ466" s="16" t="s">
        <v>1202</v>
      </c>
      <c r="ACR466" s="16" t="s">
        <v>1645</v>
      </c>
      <c r="ACS466" s="16" t="s">
        <v>680</v>
      </c>
      <c r="ACT466" s="16" t="s">
        <v>1522</v>
      </c>
      <c r="ACU466" s="16" t="s">
        <v>831</v>
      </c>
      <c r="ACV466" s="16" t="s">
        <v>8756</v>
      </c>
      <c r="ACW466" s="16" t="s">
        <v>451</v>
      </c>
      <c r="ACX466" s="16" t="s">
        <v>1914</v>
      </c>
      <c r="ACY466" s="16" t="s">
        <v>1947</v>
      </c>
      <c r="ACZ466" s="16">
        <v>1</v>
      </c>
      <c r="ADA466" s="16">
        <v>1</v>
      </c>
      <c r="ADB466" s="16">
        <v>1</v>
      </c>
      <c r="ADC466" s="16">
        <v>1</v>
      </c>
      <c r="ADD466" s="16">
        <v>1</v>
      </c>
      <c r="ADE466" s="16" t="s">
        <v>8712</v>
      </c>
      <c r="ADF466" s="16">
        <v>0</v>
      </c>
      <c r="ADG466" s="16" t="s">
        <v>486</v>
      </c>
      <c r="ADH466" s="16">
        <v>2</v>
      </c>
      <c r="ADI466" s="16" t="s">
        <v>486</v>
      </c>
      <c r="ADJ466" s="16" t="s">
        <v>1745</v>
      </c>
      <c r="ADK466" s="16" t="s">
        <v>1752</v>
      </c>
      <c r="ADL466" s="16" t="s">
        <v>1763</v>
      </c>
      <c r="ADM466" s="16" t="s">
        <v>13194</v>
      </c>
      <c r="ADN466" s="16" t="s">
        <v>13196</v>
      </c>
      <c r="ADO466" s="16" t="s">
        <v>1766</v>
      </c>
      <c r="ADP466" s="16" t="s">
        <v>13196</v>
      </c>
      <c r="ADQ466" s="16" t="s">
        <v>13194</v>
      </c>
      <c r="ADR466" s="16" t="s">
        <v>13194</v>
      </c>
      <c r="ADS466" s="16" t="s">
        <v>1752</v>
      </c>
      <c r="ADY466" s="16" t="s">
        <v>1060</v>
      </c>
      <c r="AEB466" s="16">
        <v>19133.333333333299</v>
      </c>
      <c r="AEC466" s="16" t="s">
        <v>1062</v>
      </c>
      <c r="AED466" s="16">
        <v>2500</v>
      </c>
      <c r="AEE466" s="16" t="s">
        <v>952</v>
      </c>
      <c r="AEI466" s="16">
        <v>3000</v>
      </c>
      <c r="AEJ466" s="16">
        <v>4000</v>
      </c>
      <c r="AEK466" s="16">
        <v>1500</v>
      </c>
      <c r="AEN466" s="16">
        <v>250</v>
      </c>
      <c r="AEO466" s="16">
        <v>150</v>
      </c>
      <c r="AEP466" s="16">
        <v>250</v>
      </c>
    </row>
    <row r="467" spans="1:823" x14ac:dyDescent="0.25">
      <c r="A467" s="30">
        <v>45840</v>
      </c>
      <c r="B467" s="16" t="s">
        <v>11099</v>
      </c>
      <c r="C467" s="16" t="s">
        <v>867</v>
      </c>
      <c r="D467" s="16" t="s">
        <v>867</v>
      </c>
      <c r="E467" s="16">
        <v>34</v>
      </c>
      <c r="F467" s="16" t="s">
        <v>8153</v>
      </c>
      <c r="G467" s="16" t="s">
        <v>4113</v>
      </c>
      <c r="I467" s="16" t="s">
        <v>4174</v>
      </c>
      <c r="Z467" s="16" t="s">
        <v>993</v>
      </c>
      <c r="AA467" s="16" t="s">
        <v>470</v>
      </c>
      <c r="AB467" s="16">
        <v>3</v>
      </c>
      <c r="AC467" s="16" t="s">
        <v>1056</v>
      </c>
      <c r="AD467" s="16" t="s">
        <v>844</v>
      </c>
      <c r="AE467" s="16" t="s">
        <v>843</v>
      </c>
      <c r="AF467" s="16" t="s">
        <v>1056</v>
      </c>
      <c r="AG467" s="16" t="s">
        <v>843</v>
      </c>
      <c r="AH467" s="16" t="s">
        <v>8732</v>
      </c>
      <c r="AI467" s="16" t="s">
        <v>843</v>
      </c>
      <c r="AJ467" s="16" t="s">
        <v>843</v>
      </c>
      <c r="AK467" s="16" t="s">
        <v>844</v>
      </c>
      <c r="AM467" s="16" t="s">
        <v>737</v>
      </c>
      <c r="AN467" s="16" t="s">
        <v>759</v>
      </c>
      <c r="AP467" s="16" t="s">
        <v>768</v>
      </c>
      <c r="AR467" s="16" t="s">
        <v>6910</v>
      </c>
      <c r="BB467" s="16">
        <v>3</v>
      </c>
      <c r="BC467" s="16" t="s">
        <v>7878</v>
      </c>
      <c r="BE467" s="16" t="s">
        <v>5098</v>
      </c>
      <c r="BV467" s="16" t="s">
        <v>4433</v>
      </c>
      <c r="BW467" s="16" t="s">
        <v>844</v>
      </c>
      <c r="BX467" s="16" t="s">
        <v>843</v>
      </c>
      <c r="BY467" s="16" t="s">
        <v>843</v>
      </c>
      <c r="BZ467" s="16" t="s">
        <v>843</v>
      </c>
      <c r="CA467" s="16" t="s">
        <v>843</v>
      </c>
      <c r="CB467" s="16" t="s">
        <v>843</v>
      </c>
      <c r="CC467" s="16" t="s">
        <v>843</v>
      </c>
      <c r="CD467" s="16" t="s">
        <v>843</v>
      </c>
      <c r="CE467" s="16" t="s">
        <v>843</v>
      </c>
      <c r="CF467" s="16" t="s">
        <v>843</v>
      </c>
      <c r="CG467" s="16" t="s">
        <v>843</v>
      </c>
      <c r="CH467" s="16" t="s">
        <v>843</v>
      </c>
      <c r="CI467" s="16" t="s">
        <v>843</v>
      </c>
      <c r="CJ467" s="16" t="s">
        <v>843</v>
      </c>
      <c r="CK467" s="16" t="s">
        <v>843</v>
      </c>
      <c r="CP467" s="16" t="s">
        <v>865</v>
      </c>
      <c r="DX467" s="16" t="s">
        <v>867</v>
      </c>
      <c r="DY467" s="16" t="s">
        <v>867</v>
      </c>
      <c r="GC467" s="16" t="s">
        <v>2337</v>
      </c>
      <c r="GD467" s="16" t="s">
        <v>10209</v>
      </c>
      <c r="GF467" s="16" t="s">
        <v>867</v>
      </c>
      <c r="GG467" s="16" t="s">
        <v>867</v>
      </c>
      <c r="GV467" s="16" t="s">
        <v>11100</v>
      </c>
      <c r="GW467" s="16" t="s">
        <v>844</v>
      </c>
      <c r="GX467" s="16" t="s">
        <v>844</v>
      </c>
      <c r="GY467" s="16" t="s">
        <v>843</v>
      </c>
      <c r="GZ467" s="16" t="s">
        <v>844</v>
      </c>
      <c r="HA467" s="16" t="s">
        <v>843</v>
      </c>
      <c r="HB467" s="16" t="s">
        <v>844</v>
      </c>
      <c r="HC467" s="16" t="s">
        <v>843</v>
      </c>
      <c r="HD467" s="16" t="s">
        <v>843</v>
      </c>
      <c r="HE467" s="16" t="s">
        <v>843</v>
      </c>
      <c r="HF467" s="16" t="s">
        <v>843</v>
      </c>
      <c r="HH467" s="16" t="s">
        <v>5456</v>
      </c>
      <c r="HK467" s="16" t="s">
        <v>865</v>
      </c>
      <c r="HM467" s="16" t="s">
        <v>865</v>
      </c>
      <c r="HZ467" s="16" t="s">
        <v>7944</v>
      </c>
      <c r="KE467" s="16" t="s">
        <v>5585</v>
      </c>
      <c r="KG467" s="16" t="s">
        <v>7018</v>
      </c>
      <c r="KH467" s="16" t="s">
        <v>7033</v>
      </c>
      <c r="KI467" s="16" t="s">
        <v>867</v>
      </c>
      <c r="KJ467" s="16" t="s">
        <v>5601</v>
      </c>
      <c r="KK467" s="16" t="s">
        <v>843</v>
      </c>
      <c r="KL467" s="16" t="s">
        <v>843</v>
      </c>
      <c r="KM467" s="16" t="s">
        <v>844</v>
      </c>
      <c r="KN467" s="16" t="s">
        <v>843</v>
      </c>
      <c r="KO467" s="16" t="s">
        <v>843</v>
      </c>
      <c r="KP467" s="16" t="s">
        <v>843</v>
      </c>
      <c r="KQ467" s="16" t="s">
        <v>843</v>
      </c>
      <c r="LG467" s="16" t="s">
        <v>867</v>
      </c>
      <c r="LH467" s="16" t="s">
        <v>865</v>
      </c>
      <c r="LI467" s="16" t="s">
        <v>867</v>
      </c>
      <c r="LJ467" s="16" t="s">
        <v>865</v>
      </c>
      <c r="LK467" s="16" t="s">
        <v>867</v>
      </c>
      <c r="LL467" s="16" t="s">
        <v>9144</v>
      </c>
      <c r="LM467" s="16" t="s">
        <v>844</v>
      </c>
      <c r="LN467" s="16" t="s">
        <v>843</v>
      </c>
      <c r="LO467" s="16" t="s">
        <v>844</v>
      </c>
      <c r="LP467" s="16" t="s">
        <v>844</v>
      </c>
      <c r="LQ467" s="16" t="s">
        <v>843</v>
      </c>
      <c r="LR467" s="16" t="s">
        <v>843</v>
      </c>
      <c r="LS467" s="16" t="s">
        <v>843</v>
      </c>
      <c r="LT467" s="16" t="s">
        <v>843</v>
      </c>
      <c r="LU467" s="16" t="s">
        <v>843</v>
      </c>
      <c r="LV467" s="16" t="s">
        <v>843</v>
      </c>
      <c r="LW467" s="16" t="s">
        <v>843</v>
      </c>
      <c r="LX467" s="16" t="s">
        <v>843</v>
      </c>
      <c r="LY467" s="16" t="s">
        <v>843</v>
      </c>
      <c r="LZ467" s="16" t="s">
        <v>843</v>
      </c>
      <c r="MA467" s="16" t="s">
        <v>843</v>
      </c>
      <c r="MC467" s="16" t="s">
        <v>5694</v>
      </c>
      <c r="MD467" s="16" t="s">
        <v>844</v>
      </c>
      <c r="ME467" s="16" t="s">
        <v>843</v>
      </c>
      <c r="MF467" s="16" t="s">
        <v>843</v>
      </c>
      <c r="MG467" s="16" t="s">
        <v>843</v>
      </c>
      <c r="MH467" s="16" t="s">
        <v>843</v>
      </c>
      <c r="MI467" s="16" t="s">
        <v>843</v>
      </c>
      <c r="MJ467" s="16" t="s">
        <v>843</v>
      </c>
      <c r="MK467" s="16" t="s">
        <v>843</v>
      </c>
      <c r="ML467" s="16" t="s">
        <v>843</v>
      </c>
      <c r="MM467" s="16" t="s">
        <v>843</v>
      </c>
      <c r="MN467" s="16" t="s">
        <v>843</v>
      </c>
      <c r="MO467" s="16" t="s">
        <v>843</v>
      </c>
      <c r="MP467" s="16" t="s">
        <v>843</v>
      </c>
      <c r="MQ467" s="16" t="s">
        <v>843</v>
      </c>
      <c r="MR467" s="16" t="s">
        <v>843</v>
      </c>
      <c r="MS467" s="16" t="s">
        <v>843</v>
      </c>
      <c r="MT467" s="16" t="s">
        <v>843</v>
      </c>
      <c r="MU467" s="16" t="s">
        <v>843</v>
      </c>
      <c r="MV467" s="16" t="s">
        <v>843</v>
      </c>
      <c r="OK467" s="16" t="s">
        <v>5694</v>
      </c>
      <c r="OL467" s="16" t="s">
        <v>844</v>
      </c>
      <c r="OM467" s="16" t="s">
        <v>843</v>
      </c>
      <c r="ON467" s="16" t="s">
        <v>843</v>
      </c>
      <c r="OO467" s="16" t="s">
        <v>843</v>
      </c>
      <c r="OP467" s="16" t="s">
        <v>843</v>
      </c>
      <c r="OQ467" s="16" t="s">
        <v>843</v>
      </c>
      <c r="OR467" s="16" t="s">
        <v>843</v>
      </c>
      <c r="OS467" s="16" t="s">
        <v>843</v>
      </c>
      <c r="OT467" s="16" t="s">
        <v>843</v>
      </c>
      <c r="OU467" s="16" t="s">
        <v>843</v>
      </c>
      <c r="OV467" s="16" t="s">
        <v>843</v>
      </c>
      <c r="OW467" s="16" t="s">
        <v>843</v>
      </c>
      <c r="OX467" s="16" t="s">
        <v>843</v>
      </c>
      <c r="OY467" s="16" t="s">
        <v>843</v>
      </c>
      <c r="OZ467" s="16" t="s">
        <v>843</v>
      </c>
      <c r="PA467" s="16" t="s">
        <v>843</v>
      </c>
      <c r="PC467" s="16" t="s">
        <v>865</v>
      </c>
      <c r="PD467" s="16" t="s">
        <v>865</v>
      </c>
      <c r="PY467" s="16" t="s">
        <v>867</v>
      </c>
      <c r="PZ467" s="16">
        <v>1</v>
      </c>
      <c r="QP467" s="16" t="s">
        <v>865</v>
      </c>
      <c r="QR467" s="16" t="s">
        <v>867</v>
      </c>
      <c r="QT467" s="16" t="s">
        <v>867</v>
      </c>
      <c r="QV467" s="16" t="s">
        <v>865</v>
      </c>
      <c r="QX467" s="16" t="s">
        <v>867</v>
      </c>
      <c r="QY467" s="16" t="s">
        <v>867</v>
      </c>
      <c r="RD467" s="16" t="s">
        <v>7708</v>
      </c>
      <c r="RF467" s="16" t="s">
        <v>865</v>
      </c>
      <c r="RH467" s="16" t="s">
        <v>4216</v>
      </c>
      <c r="RJ467" s="16" t="s">
        <v>865</v>
      </c>
      <c r="RN467" s="16" t="s">
        <v>867</v>
      </c>
      <c r="RP467" s="16" t="s">
        <v>867</v>
      </c>
      <c r="RR467" s="16" t="s">
        <v>867</v>
      </c>
      <c r="RT467" s="16" t="s">
        <v>867</v>
      </c>
      <c r="RV467" s="16" t="s">
        <v>867</v>
      </c>
      <c r="RX467" s="16" t="s">
        <v>867</v>
      </c>
      <c r="RZ467" s="16" t="s">
        <v>867</v>
      </c>
      <c r="SQ467" s="16" t="s">
        <v>867</v>
      </c>
      <c r="SS467" s="16" t="s">
        <v>7299</v>
      </c>
      <c r="ST467" s="16" t="s">
        <v>7758</v>
      </c>
      <c r="TN467" s="16">
        <v>3500</v>
      </c>
      <c r="TO467" s="16">
        <v>8500</v>
      </c>
      <c r="TP467" s="16">
        <v>850</v>
      </c>
      <c r="TQ467" s="16">
        <v>350</v>
      </c>
      <c r="TR467" s="16">
        <v>1500</v>
      </c>
      <c r="TS467" s="16">
        <v>400</v>
      </c>
      <c r="TT467" s="16">
        <v>0</v>
      </c>
      <c r="TU467" s="16">
        <v>1000</v>
      </c>
      <c r="TV467" s="16">
        <v>1500</v>
      </c>
      <c r="TW467" s="16">
        <v>0</v>
      </c>
      <c r="TX467" s="16">
        <v>0</v>
      </c>
      <c r="TZ467" s="16" t="s">
        <v>7367</v>
      </c>
      <c r="UA467" s="16" t="s">
        <v>8950</v>
      </c>
      <c r="UB467" s="16">
        <v>0</v>
      </c>
      <c r="UC467" s="16" t="s">
        <v>844</v>
      </c>
      <c r="UD467" s="16" t="s">
        <v>843</v>
      </c>
      <c r="UE467" s="16" t="s">
        <v>843</v>
      </c>
      <c r="UF467" s="16" t="s">
        <v>844</v>
      </c>
      <c r="UG467" s="16" t="s">
        <v>843</v>
      </c>
      <c r="UH467" s="16" t="s">
        <v>843</v>
      </c>
      <c r="UL467" s="16">
        <v>9000</v>
      </c>
      <c r="VX467" s="16" t="s">
        <v>10935</v>
      </c>
      <c r="VY467" s="16" t="s">
        <v>843</v>
      </c>
      <c r="VZ467" s="16" t="s">
        <v>843</v>
      </c>
      <c r="WA467" s="16" t="s">
        <v>843</v>
      </c>
      <c r="WB467" s="16" t="s">
        <v>844</v>
      </c>
      <c r="WC467" s="16" t="s">
        <v>844</v>
      </c>
      <c r="WD467" s="16" t="s">
        <v>843</v>
      </c>
      <c r="WE467" s="16" t="s">
        <v>843</v>
      </c>
      <c r="WF467" s="16" t="s">
        <v>843</v>
      </c>
      <c r="WO467" s="16" t="s">
        <v>6920</v>
      </c>
      <c r="XD467" s="16" t="s">
        <v>10656</v>
      </c>
      <c r="XE467" s="16" t="s">
        <v>843</v>
      </c>
      <c r="XF467" s="16" t="s">
        <v>843</v>
      </c>
      <c r="XG467" s="16" t="s">
        <v>844</v>
      </c>
      <c r="XH467" s="16" t="s">
        <v>843</v>
      </c>
      <c r="XI467" s="16" t="s">
        <v>843</v>
      </c>
      <c r="XJ467" s="16" t="s">
        <v>843</v>
      </c>
      <c r="XK467" s="16" t="s">
        <v>843</v>
      </c>
      <c r="XL467" s="16" t="s">
        <v>843</v>
      </c>
      <c r="XM467" s="16" t="s">
        <v>844</v>
      </c>
      <c r="XN467" s="16" t="s">
        <v>843</v>
      </c>
      <c r="XO467" s="16" t="s">
        <v>844</v>
      </c>
      <c r="XP467" s="16" t="s">
        <v>843</v>
      </c>
      <c r="XQ467" s="16" t="s">
        <v>843</v>
      </c>
      <c r="YF467" s="16" t="s">
        <v>865</v>
      </c>
      <c r="YN467" s="16" t="s">
        <v>7040</v>
      </c>
      <c r="YP467" s="16" t="s">
        <v>7978</v>
      </c>
      <c r="YR467" s="16" t="s">
        <v>11101</v>
      </c>
      <c r="YS467" s="16" t="s">
        <v>11102</v>
      </c>
      <c r="YT467" s="16" t="s">
        <v>8694</v>
      </c>
      <c r="YU467" s="16" t="s">
        <v>11103</v>
      </c>
      <c r="YV467" s="16" t="s">
        <v>8696</v>
      </c>
      <c r="YW467" s="16" t="s">
        <v>844</v>
      </c>
      <c r="YX467" s="16" t="s">
        <v>8696</v>
      </c>
      <c r="YY467" s="16" t="s">
        <v>8995</v>
      </c>
      <c r="YZ467" s="16" t="s">
        <v>843</v>
      </c>
      <c r="ZA467" s="16" t="s">
        <v>843</v>
      </c>
      <c r="ZB467" s="16">
        <v>16350</v>
      </c>
      <c r="ZC467" s="16" t="s">
        <v>8778</v>
      </c>
      <c r="ZD467" s="16" t="s">
        <v>9073</v>
      </c>
      <c r="ZE467" s="16" t="s">
        <v>9295</v>
      </c>
      <c r="ZF467" s="16" t="s">
        <v>8699</v>
      </c>
      <c r="ZG467" s="16" t="s">
        <v>8753</v>
      </c>
      <c r="ZH467" s="16" t="s">
        <v>8701</v>
      </c>
      <c r="ZI467" s="16" t="s">
        <v>8723</v>
      </c>
      <c r="ZJ467" s="16" t="s">
        <v>843</v>
      </c>
      <c r="ZK467" s="16" t="s">
        <v>843</v>
      </c>
      <c r="ZL467" s="16" t="s">
        <v>8739</v>
      </c>
      <c r="ZM467" s="16" t="s">
        <v>843</v>
      </c>
      <c r="ZN467" s="16" t="s">
        <v>8755</v>
      </c>
      <c r="ZO467" s="16" t="s">
        <v>487</v>
      </c>
      <c r="ZP467" s="16" t="s">
        <v>487</v>
      </c>
      <c r="ZQ467" s="16" t="s">
        <v>487</v>
      </c>
      <c r="ZR467" s="16" t="s">
        <v>486</v>
      </c>
      <c r="ZS467" s="16" t="s">
        <v>844</v>
      </c>
      <c r="ZT467" s="16" t="s">
        <v>8705</v>
      </c>
      <c r="ZU467" s="16" t="s">
        <v>8706</v>
      </c>
      <c r="ZV467" s="16" t="s">
        <v>487</v>
      </c>
      <c r="ZW467" s="16" t="s">
        <v>844</v>
      </c>
      <c r="ZX467" s="16" t="s">
        <v>1056</v>
      </c>
      <c r="ZY467" s="16" t="s">
        <v>8732</v>
      </c>
      <c r="ZZ467" s="16" t="s">
        <v>843</v>
      </c>
      <c r="AAA467" s="16" t="s">
        <v>843</v>
      </c>
      <c r="AAB467" s="16" t="s">
        <v>843</v>
      </c>
      <c r="AAC467" s="16">
        <v>1</v>
      </c>
      <c r="AAD467" s="16" t="s">
        <v>1056</v>
      </c>
      <c r="AAE467" s="16" t="s">
        <v>843</v>
      </c>
      <c r="AAF467" s="16" t="s">
        <v>843</v>
      </c>
      <c r="AAG467" s="16" t="s">
        <v>844</v>
      </c>
      <c r="AAH467" s="16" t="s">
        <v>843</v>
      </c>
      <c r="AAI467" s="16" t="s">
        <v>843</v>
      </c>
      <c r="AAJ467" s="16" t="s">
        <v>624</v>
      </c>
      <c r="AAK467" s="16" t="s">
        <v>633</v>
      </c>
      <c r="AAL467" s="16" t="s">
        <v>904</v>
      </c>
      <c r="AAM467" s="16" t="s">
        <v>663</v>
      </c>
      <c r="AAN467" s="16" t="s">
        <v>8707</v>
      </c>
      <c r="AAO467" s="16" t="s">
        <v>1019</v>
      </c>
      <c r="AAP467" s="16" t="s">
        <v>8708</v>
      </c>
      <c r="AAS467" s="16">
        <v>9000</v>
      </c>
      <c r="AAT467" s="16" t="s">
        <v>1068</v>
      </c>
      <c r="AAU467" s="16" t="s">
        <v>782</v>
      </c>
      <c r="AAW467" s="16" t="s">
        <v>782</v>
      </c>
      <c r="AAX467" s="16" t="s">
        <v>844</v>
      </c>
      <c r="AAY467" s="16" t="s">
        <v>8727</v>
      </c>
      <c r="AAZ467" s="16" t="s">
        <v>782</v>
      </c>
      <c r="ABA467" s="16" t="s">
        <v>782</v>
      </c>
      <c r="ABB467" s="16" t="s">
        <v>782</v>
      </c>
      <c r="ABC467" s="16" t="s">
        <v>783</v>
      </c>
      <c r="ABD467" s="16" t="s">
        <v>782</v>
      </c>
      <c r="ABE467" s="16" t="s">
        <v>783</v>
      </c>
      <c r="ABF467" s="16" t="s">
        <v>782</v>
      </c>
      <c r="ABG467" s="16" t="s">
        <v>782</v>
      </c>
      <c r="ABH467" s="16" t="s">
        <v>782</v>
      </c>
      <c r="ABI467" s="16" t="s">
        <v>782</v>
      </c>
      <c r="ABJ467" s="16" t="s">
        <v>782</v>
      </c>
      <c r="ABK467" s="16" t="s">
        <v>782</v>
      </c>
      <c r="ABL467" s="16" t="s">
        <v>8732</v>
      </c>
      <c r="ABM467" s="16" t="s">
        <v>843</v>
      </c>
      <c r="ABN467" s="16" t="s">
        <v>1034</v>
      </c>
      <c r="ABO467" s="16" t="s">
        <v>487</v>
      </c>
      <c r="ABP467" s="16" t="s">
        <v>972</v>
      </c>
      <c r="ABQ467" s="16" t="s">
        <v>4324</v>
      </c>
      <c r="ABR467" s="16" t="s">
        <v>470</v>
      </c>
      <c r="ABS467" s="16" t="s">
        <v>445</v>
      </c>
      <c r="ABT467" s="16" t="s">
        <v>8732</v>
      </c>
      <c r="ABU467" s="16" t="s">
        <v>1056</v>
      </c>
      <c r="ABV467" s="16" t="s">
        <v>487</v>
      </c>
      <c r="ABW467" s="16" t="s">
        <v>486</v>
      </c>
      <c r="ABX467" s="16" t="s">
        <v>892</v>
      </c>
      <c r="ABY467" s="16" t="s">
        <v>486</v>
      </c>
      <c r="ABZ467" s="16" t="s">
        <v>487</v>
      </c>
      <c r="ACA467" s="16" t="s">
        <v>759</v>
      </c>
      <c r="ACB467" s="16" t="s">
        <v>768</v>
      </c>
      <c r="ACC467" s="16" t="s">
        <v>737</v>
      </c>
      <c r="ACD467" s="16" t="s">
        <v>487</v>
      </c>
      <c r="ACE467" s="16" t="s">
        <v>486</v>
      </c>
      <c r="ACG467" s="16" t="s">
        <v>1014</v>
      </c>
      <c r="ACH467" s="16" t="s">
        <v>1009</v>
      </c>
      <c r="ACI467" s="16" t="s">
        <v>462</v>
      </c>
      <c r="ACJ467" s="16">
        <v>1.1910000000000001</v>
      </c>
      <c r="ACK467" s="16" t="s">
        <v>478</v>
      </c>
      <c r="ACL467" s="16" t="s">
        <v>738</v>
      </c>
      <c r="ACM467" s="16" t="s">
        <v>1188</v>
      </c>
      <c r="ACN467" s="16" t="s">
        <v>1169</v>
      </c>
      <c r="ACO467" s="16" t="s">
        <v>1856</v>
      </c>
      <c r="ACQ467" s="16" t="s">
        <v>1202</v>
      </c>
      <c r="ACR467" s="16" t="s">
        <v>1645</v>
      </c>
      <c r="ACS467" s="16" t="s">
        <v>669</v>
      </c>
      <c r="ACT467" s="16" t="s">
        <v>1521</v>
      </c>
      <c r="ACU467" s="16" t="s">
        <v>831</v>
      </c>
      <c r="ACV467" s="16" t="s">
        <v>8756</v>
      </c>
      <c r="ACW467" s="16" t="s">
        <v>445</v>
      </c>
      <c r="ACX467" s="16" t="s">
        <v>1914</v>
      </c>
      <c r="ACY467" s="16" t="s">
        <v>1947</v>
      </c>
      <c r="ACZ467" s="16">
        <v>1</v>
      </c>
      <c r="ADA467" s="16">
        <v>0</v>
      </c>
      <c r="ADB467" s="16">
        <v>1</v>
      </c>
      <c r="ADC467" s="16">
        <v>0</v>
      </c>
      <c r="ADD467" s="16">
        <v>1</v>
      </c>
      <c r="ADE467" s="16" t="s">
        <v>9213</v>
      </c>
      <c r="ADF467" s="16">
        <v>0</v>
      </c>
      <c r="ADG467" s="16" t="s">
        <v>486</v>
      </c>
      <c r="ADH467" s="16">
        <v>3</v>
      </c>
      <c r="ADI467" s="16" t="s">
        <v>1554</v>
      </c>
      <c r="ADJ467" s="16" t="s">
        <v>1744</v>
      </c>
      <c r="ADK467" s="16" t="s">
        <v>1752</v>
      </c>
      <c r="ADL467" s="16" t="s">
        <v>1764</v>
      </c>
      <c r="ADM467" s="16" t="s">
        <v>13195</v>
      </c>
      <c r="ADN467" s="16" t="s">
        <v>1761</v>
      </c>
      <c r="ADO467" s="16" t="s">
        <v>1766</v>
      </c>
      <c r="ADP467" s="16" t="s">
        <v>1751</v>
      </c>
      <c r="ADQ467" s="16" t="s">
        <v>1751</v>
      </c>
      <c r="ADR467" s="16" t="s">
        <v>13194</v>
      </c>
      <c r="ADS467" s="16" t="s">
        <v>13194</v>
      </c>
      <c r="ADY467" s="16" t="s">
        <v>1060</v>
      </c>
      <c r="AEB467" s="16">
        <v>16350</v>
      </c>
      <c r="AEC467" s="16" t="s">
        <v>1063</v>
      </c>
      <c r="AED467" s="16">
        <v>3000</v>
      </c>
      <c r="AEE467" s="16" t="s">
        <v>952</v>
      </c>
      <c r="AEI467" s="16">
        <v>1166.67</v>
      </c>
      <c r="AEJ467" s="16">
        <v>2833.33</v>
      </c>
      <c r="AEK467" s="16">
        <v>283.33</v>
      </c>
      <c r="AEL467" s="16">
        <v>116.67</v>
      </c>
      <c r="AEM467" s="16">
        <v>500</v>
      </c>
      <c r="AEN467" s="16">
        <v>500</v>
      </c>
      <c r="AEO467" s="16">
        <v>133.33000000000001</v>
      </c>
      <c r="AEP467" s="16">
        <v>333.33</v>
      </c>
    </row>
    <row r="468" spans="1:823" x14ac:dyDescent="0.25">
      <c r="A468" s="30">
        <v>45840</v>
      </c>
      <c r="B468" s="16" t="s">
        <v>11104</v>
      </c>
      <c r="C468" s="16" t="s">
        <v>867</v>
      </c>
      <c r="D468" s="16" t="s">
        <v>867</v>
      </c>
      <c r="E468" s="16">
        <v>60</v>
      </c>
      <c r="F468" s="16" t="s">
        <v>8153</v>
      </c>
      <c r="G468" s="16" t="s">
        <v>4113</v>
      </c>
      <c r="I468" s="16" t="s">
        <v>4174</v>
      </c>
      <c r="Z468" s="16" t="s">
        <v>993</v>
      </c>
      <c r="AA468" s="16" t="s">
        <v>474</v>
      </c>
      <c r="AB468" s="16">
        <v>2</v>
      </c>
      <c r="AC468" s="16" t="s">
        <v>843</v>
      </c>
      <c r="AD468" s="16" t="s">
        <v>843</v>
      </c>
      <c r="AE468" s="16" t="s">
        <v>843</v>
      </c>
      <c r="AF468" s="16" t="s">
        <v>844</v>
      </c>
      <c r="AG468" s="16" t="s">
        <v>844</v>
      </c>
      <c r="AH468" s="16" t="s">
        <v>844</v>
      </c>
      <c r="AI468" s="16" t="s">
        <v>844</v>
      </c>
      <c r="AJ468" s="16" t="s">
        <v>843</v>
      </c>
      <c r="AK468" s="16" t="s">
        <v>843</v>
      </c>
      <c r="AM468" s="16" t="s">
        <v>737</v>
      </c>
      <c r="AN468" s="16" t="s">
        <v>759</v>
      </c>
      <c r="AP468" s="16" t="s">
        <v>774</v>
      </c>
      <c r="AR468" s="16" t="s">
        <v>6907</v>
      </c>
      <c r="BB468" s="16">
        <v>3</v>
      </c>
      <c r="BC468" s="16" t="s">
        <v>7875</v>
      </c>
      <c r="BE468" s="16" t="s">
        <v>5098</v>
      </c>
      <c r="BV468" s="16" t="s">
        <v>4433</v>
      </c>
      <c r="BW468" s="16" t="s">
        <v>844</v>
      </c>
      <c r="BX468" s="16" t="s">
        <v>843</v>
      </c>
      <c r="BY468" s="16" t="s">
        <v>843</v>
      </c>
      <c r="BZ468" s="16" t="s">
        <v>843</v>
      </c>
      <c r="CA468" s="16" t="s">
        <v>843</v>
      </c>
      <c r="CB468" s="16" t="s">
        <v>843</v>
      </c>
      <c r="CC468" s="16" t="s">
        <v>843</v>
      </c>
      <c r="CD468" s="16" t="s">
        <v>843</v>
      </c>
      <c r="CE468" s="16" t="s">
        <v>843</v>
      </c>
      <c r="CF468" s="16" t="s">
        <v>843</v>
      </c>
      <c r="CG468" s="16" t="s">
        <v>843</v>
      </c>
      <c r="CH468" s="16" t="s">
        <v>843</v>
      </c>
      <c r="CI468" s="16" t="s">
        <v>843</v>
      </c>
      <c r="CJ468" s="16" t="s">
        <v>843</v>
      </c>
      <c r="CK468" s="16" t="s">
        <v>843</v>
      </c>
      <c r="CP468" s="16" t="s">
        <v>867</v>
      </c>
      <c r="CQ468" s="16" t="s">
        <v>5191</v>
      </c>
      <c r="CR468" s="16" t="s">
        <v>844</v>
      </c>
      <c r="CS468" s="16" t="s">
        <v>843</v>
      </c>
      <c r="CT468" s="16" t="s">
        <v>843</v>
      </c>
      <c r="CU468" s="16" t="s">
        <v>843</v>
      </c>
      <c r="CV468" s="16" t="s">
        <v>843</v>
      </c>
      <c r="CW468" s="16" t="s">
        <v>843</v>
      </c>
      <c r="CX468" s="16" t="s">
        <v>843</v>
      </c>
      <c r="CY468" s="16" t="s">
        <v>843</v>
      </c>
      <c r="CZ468" s="16" t="s">
        <v>843</v>
      </c>
      <c r="DA468" s="16" t="s">
        <v>5184</v>
      </c>
      <c r="DX468" s="16" t="s">
        <v>867</v>
      </c>
      <c r="DY468" s="16" t="s">
        <v>867</v>
      </c>
      <c r="GC468" s="16" t="s">
        <v>5330</v>
      </c>
      <c r="GF468" s="16" t="s">
        <v>867</v>
      </c>
      <c r="GG468" s="16" t="s">
        <v>867</v>
      </c>
      <c r="GV468" s="16" t="s">
        <v>5449</v>
      </c>
      <c r="GW468" s="16" t="s">
        <v>843</v>
      </c>
      <c r="GX468" s="16" t="s">
        <v>843</v>
      </c>
      <c r="GY468" s="16" t="s">
        <v>843</v>
      </c>
      <c r="GZ468" s="16" t="s">
        <v>844</v>
      </c>
      <c r="HA468" s="16" t="s">
        <v>843</v>
      </c>
      <c r="HB468" s="16" t="s">
        <v>843</v>
      </c>
      <c r="HC468" s="16" t="s">
        <v>843</v>
      </c>
      <c r="HD468" s="16" t="s">
        <v>843</v>
      </c>
      <c r="HE468" s="16" t="s">
        <v>843</v>
      </c>
      <c r="HF468" s="16" t="s">
        <v>843</v>
      </c>
      <c r="HH468" s="16" t="s">
        <v>5456</v>
      </c>
      <c r="HK468" s="16" t="s">
        <v>865</v>
      </c>
      <c r="HM468" s="16" t="s">
        <v>865</v>
      </c>
      <c r="HZ468" s="16" t="s">
        <v>7944</v>
      </c>
      <c r="KE468" s="16" t="s">
        <v>5582</v>
      </c>
      <c r="KG468" s="16" t="s">
        <v>7015</v>
      </c>
      <c r="KH468" s="16" t="s">
        <v>7033</v>
      </c>
      <c r="KI468" s="16" t="s">
        <v>865</v>
      </c>
      <c r="LG468" s="16" t="s">
        <v>867</v>
      </c>
      <c r="LH468" s="16" t="s">
        <v>867</v>
      </c>
      <c r="LI468" s="16" t="s">
        <v>867</v>
      </c>
      <c r="LJ468" s="16" t="s">
        <v>867</v>
      </c>
      <c r="LK468" s="16" t="s">
        <v>867</v>
      </c>
      <c r="LL468" s="16" t="s">
        <v>5657</v>
      </c>
      <c r="LM468" s="16" t="s">
        <v>844</v>
      </c>
      <c r="LN468" s="16" t="s">
        <v>843</v>
      </c>
      <c r="LO468" s="16" t="s">
        <v>843</v>
      </c>
      <c r="LP468" s="16" t="s">
        <v>843</v>
      </c>
      <c r="LQ468" s="16" t="s">
        <v>843</v>
      </c>
      <c r="LR468" s="16" t="s">
        <v>843</v>
      </c>
      <c r="LS468" s="16" t="s">
        <v>843</v>
      </c>
      <c r="LT468" s="16" t="s">
        <v>843</v>
      </c>
      <c r="LU468" s="16" t="s">
        <v>843</v>
      </c>
      <c r="LV468" s="16" t="s">
        <v>843</v>
      </c>
      <c r="LW468" s="16" t="s">
        <v>843</v>
      </c>
      <c r="LX468" s="16" t="s">
        <v>843</v>
      </c>
      <c r="LY468" s="16" t="s">
        <v>843</v>
      </c>
      <c r="LZ468" s="16" t="s">
        <v>843</v>
      </c>
      <c r="MA468" s="16" t="s">
        <v>843</v>
      </c>
      <c r="MC468" s="16" t="s">
        <v>5694</v>
      </c>
      <c r="MD468" s="16" t="s">
        <v>844</v>
      </c>
      <c r="ME468" s="16" t="s">
        <v>843</v>
      </c>
      <c r="MF468" s="16" t="s">
        <v>843</v>
      </c>
      <c r="MG468" s="16" t="s">
        <v>843</v>
      </c>
      <c r="MH468" s="16" t="s">
        <v>843</v>
      </c>
      <c r="MI468" s="16" t="s">
        <v>843</v>
      </c>
      <c r="MJ468" s="16" t="s">
        <v>843</v>
      </c>
      <c r="MK468" s="16" t="s">
        <v>843</v>
      </c>
      <c r="ML468" s="16" t="s">
        <v>843</v>
      </c>
      <c r="MM468" s="16" t="s">
        <v>843</v>
      </c>
      <c r="MN468" s="16" t="s">
        <v>843</v>
      </c>
      <c r="MO468" s="16" t="s">
        <v>843</v>
      </c>
      <c r="MP468" s="16" t="s">
        <v>843</v>
      </c>
      <c r="MQ468" s="16" t="s">
        <v>843</v>
      </c>
      <c r="MR468" s="16" t="s">
        <v>843</v>
      </c>
      <c r="MS468" s="16" t="s">
        <v>843</v>
      </c>
      <c r="MT468" s="16" t="s">
        <v>843</v>
      </c>
      <c r="MU468" s="16" t="s">
        <v>843</v>
      </c>
      <c r="MV468" s="16" t="s">
        <v>843</v>
      </c>
      <c r="MX468" s="16" t="s">
        <v>5694</v>
      </c>
      <c r="MY468" s="16" t="s">
        <v>844</v>
      </c>
      <c r="MZ468" s="16" t="s">
        <v>843</v>
      </c>
      <c r="NA468" s="16" t="s">
        <v>843</v>
      </c>
      <c r="NB468" s="16" t="s">
        <v>843</v>
      </c>
      <c r="NC468" s="16" t="s">
        <v>843</v>
      </c>
      <c r="ND468" s="16" t="s">
        <v>843</v>
      </c>
      <c r="NE468" s="16" t="s">
        <v>843</v>
      </c>
      <c r="NF468" s="16" t="s">
        <v>843</v>
      </c>
      <c r="NG468" s="16" t="s">
        <v>843</v>
      </c>
      <c r="NH468" s="16" t="s">
        <v>843</v>
      </c>
      <c r="NI468" s="16" t="s">
        <v>843</v>
      </c>
      <c r="NJ468" s="16" t="s">
        <v>843</v>
      </c>
      <c r="NK468" s="16" t="s">
        <v>843</v>
      </c>
      <c r="NL468" s="16" t="s">
        <v>843</v>
      </c>
      <c r="NM468" s="16" t="s">
        <v>843</v>
      </c>
      <c r="NN468" s="16" t="s">
        <v>843</v>
      </c>
      <c r="NO468" s="16" t="s">
        <v>843</v>
      </c>
      <c r="NP468" s="16" t="s">
        <v>843</v>
      </c>
      <c r="NQ468" s="16" t="s">
        <v>843</v>
      </c>
      <c r="PC468" s="16" t="s">
        <v>865</v>
      </c>
      <c r="PD468" s="16" t="s">
        <v>865</v>
      </c>
      <c r="PY468" s="16" t="s">
        <v>865</v>
      </c>
      <c r="QP468" s="16" t="s">
        <v>865</v>
      </c>
      <c r="QR468" s="16" t="s">
        <v>867</v>
      </c>
      <c r="QT468" s="16" t="s">
        <v>867</v>
      </c>
      <c r="QV468" s="16" t="s">
        <v>865</v>
      </c>
      <c r="QX468" s="16" t="s">
        <v>865</v>
      </c>
      <c r="RD468" s="16" t="s">
        <v>865</v>
      </c>
      <c r="RF468" s="16" t="s">
        <v>865</v>
      </c>
      <c r="RH468" s="16" t="s">
        <v>865</v>
      </c>
      <c r="RJ468" s="16" t="s">
        <v>865</v>
      </c>
      <c r="RN468" s="16" t="s">
        <v>7724</v>
      </c>
      <c r="RP468" s="16" t="s">
        <v>867</v>
      </c>
      <c r="RR468" s="16" t="s">
        <v>867</v>
      </c>
      <c r="RT468" s="16" t="s">
        <v>867</v>
      </c>
      <c r="RV468" s="16" t="s">
        <v>7724</v>
      </c>
      <c r="RX468" s="16" t="s">
        <v>7724</v>
      </c>
      <c r="RZ468" s="16" t="s">
        <v>7724</v>
      </c>
      <c r="SQ468" s="16" t="s">
        <v>865</v>
      </c>
      <c r="SS468" s="16" t="s">
        <v>7296</v>
      </c>
      <c r="ST468" s="16" t="s">
        <v>7761</v>
      </c>
      <c r="TN468" s="16">
        <v>2000</v>
      </c>
      <c r="TP468" s="16">
        <v>800</v>
      </c>
      <c r="TQ468" s="16">
        <v>400</v>
      </c>
      <c r="TR468" s="16">
        <v>300</v>
      </c>
      <c r="TS468" s="16">
        <v>100</v>
      </c>
      <c r="TZ468" s="16" t="s">
        <v>7367</v>
      </c>
      <c r="UA468" s="16" t="s">
        <v>8950</v>
      </c>
      <c r="UB468" s="16">
        <v>0</v>
      </c>
      <c r="UC468" s="16" t="s">
        <v>844</v>
      </c>
      <c r="UD468" s="16" t="s">
        <v>843</v>
      </c>
      <c r="UE468" s="16" t="s">
        <v>843</v>
      </c>
      <c r="UF468" s="16" t="s">
        <v>844</v>
      </c>
      <c r="UG468" s="16" t="s">
        <v>843</v>
      </c>
      <c r="UH468" s="16" t="s">
        <v>843</v>
      </c>
      <c r="UL468" s="16">
        <v>6000</v>
      </c>
      <c r="VX468" s="16" t="s">
        <v>6028</v>
      </c>
      <c r="VY468" s="16" t="s">
        <v>844</v>
      </c>
      <c r="VZ468" s="16" t="s">
        <v>843</v>
      </c>
      <c r="WA468" s="16" t="s">
        <v>843</v>
      </c>
      <c r="WB468" s="16" t="s">
        <v>843</v>
      </c>
      <c r="WC468" s="16" t="s">
        <v>843</v>
      </c>
      <c r="WD468" s="16" t="s">
        <v>843</v>
      </c>
      <c r="WE468" s="16" t="s">
        <v>843</v>
      </c>
      <c r="WF468" s="16" t="s">
        <v>843</v>
      </c>
      <c r="WH468" s="16">
        <v>3250</v>
      </c>
      <c r="WO468" s="16" t="s">
        <v>6926</v>
      </c>
      <c r="YN468" s="16" t="s">
        <v>7040</v>
      </c>
      <c r="YP468" s="16" t="s">
        <v>7978</v>
      </c>
      <c r="YR468" s="16" t="s">
        <v>11105</v>
      </c>
      <c r="YS468" s="16" t="s">
        <v>11106</v>
      </c>
      <c r="YT468" s="16" t="s">
        <v>8694</v>
      </c>
      <c r="YU468" s="16" t="s">
        <v>11107</v>
      </c>
      <c r="YV468" s="16" t="s">
        <v>8696</v>
      </c>
      <c r="YW468" s="16" t="s">
        <v>844</v>
      </c>
      <c r="YX468" s="16" t="s">
        <v>8696</v>
      </c>
      <c r="ZE468" s="16" t="s">
        <v>8698</v>
      </c>
      <c r="ZO468" s="16" t="s">
        <v>487</v>
      </c>
      <c r="ZP468" s="16" t="s">
        <v>487</v>
      </c>
      <c r="ZQ468" s="16" t="s">
        <v>486</v>
      </c>
      <c r="ZR468" s="16" t="s">
        <v>486</v>
      </c>
      <c r="ZS468" s="16" t="s">
        <v>8874</v>
      </c>
      <c r="ZT468" s="16" t="s">
        <v>8705</v>
      </c>
      <c r="ZU468" s="16" t="s">
        <v>8706</v>
      </c>
      <c r="ZV468" s="16" t="s">
        <v>487</v>
      </c>
      <c r="ZW468" s="16" t="s">
        <v>843</v>
      </c>
      <c r="ZX468" s="16" t="s">
        <v>844</v>
      </c>
      <c r="ZY468" s="16" t="s">
        <v>844</v>
      </c>
      <c r="ZZ468" s="16" t="s">
        <v>844</v>
      </c>
      <c r="AAA468" s="16" t="s">
        <v>844</v>
      </c>
      <c r="AAB468" s="16" t="s">
        <v>843</v>
      </c>
      <c r="AAC468" s="16">
        <v>1</v>
      </c>
      <c r="AAD468" s="16" t="s">
        <v>844</v>
      </c>
      <c r="AAE468" s="16" t="s">
        <v>844</v>
      </c>
      <c r="AAF468" s="16" t="s">
        <v>843</v>
      </c>
      <c r="AAG468" s="16" t="s">
        <v>843</v>
      </c>
      <c r="AAH468" s="16" t="s">
        <v>843</v>
      </c>
      <c r="AAI468" s="16" t="s">
        <v>843</v>
      </c>
      <c r="AAJ468" s="16" t="s">
        <v>615</v>
      </c>
      <c r="AAK468" s="16" t="s">
        <v>655</v>
      </c>
      <c r="AAL468" s="16" t="s">
        <v>905</v>
      </c>
      <c r="AAM468" s="16" t="s">
        <v>663</v>
      </c>
      <c r="AAN468" s="16" t="s">
        <v>8707</v>
      </c>
      <c r="AAO468" s="16" t="s">
        <v>1019</v>
      </c>
      <c r="AAP468" s="16" t="s">
        <v>8708</v>
      </c>
      <c r="AAS468" s="16">
        <v>9250</v>
      </c>
      <c r="AAT468" s="16" t="s">
        <v>782</v>
      </c>
      <c r="AAU468" s="16" t="s">
        <v>782</v>
      </c>
      <c r="AAV468" s="16" t="s">
        <v>782</v>
      </c>
      <c r="AAW468" s="16" t="s">
        <v>782</v>
      </c>
      <c r="AAX468" s="16" t="s">
        <v>843</v>
      </c>
      <c r="AAY468" s="16" t="s">
        <v>8710</v>
      </c>
      <c r="AAZ468" s="16" t="s">
        <v>782</v>
      </c>
      <c r="ABA468" s="16" t="s">
        <v>783</v>
      </c>
      <c r="ABB468" s="16" t="s">
        <v>782</v>
      </c>
      <c r="ABC468" s="16" t="s">
        <v>783</v>
      </c>
      <c r="ABD468" s="16" t="s">
        <v>782</v>
      </c>
      <c r="ABE468" s="16" t="s">
        <v>783</v>
      </c>
      <c r="ABF468" s="16" t="s">
        <v>782</v>
      </c>
      <c r="ABG468" s="16" t="s">
        <v>782</v>
      </c>
      <c r="ABH468" s="16" t="s">
        <v>782</v>
      </c>
      <c r="ABI468" s="16" t="s">
        <v>782</v>
      </c>
      <c r="ABJ468" s="16" t="s">
        <v>782</v>
      </c>
      <c r="ABK468" s="16" t="s">
        <v>782</v>
      </c>
      <c r="ABL468" s="16" t="s">
        <v>8732</v>
      </c>
      <c r="ABM468" s="16" t="s">
        <v>843</v>
      </c>
      <c r="ABN468" s="16" t="s">
        <v>1034</v>
      </c>
      <c r="ABO468" s="16" t="s">
        <v>486</v>
      </c>
      <c r="ABP468" s="16" t="s">
        <v>972</v>
      </c>
      <c r="ABQ468" s="16" t="s">
        <v>4324</v>
      </c>
      <c r="ABR468" s="16" t="s">
        <v>474</v>
      </c>
      <c r="ABS468" s="16" t="s">
        <v>457</v>
      </c>
      <c r="ABT468" s="16" t="s">
        <v>1056</v>
      </c>
      <c r="ABU468" s="16" t="s">
        <v>1056</v>
      </c>
      <c r="ABV468" s="16" t="s">
        <v>487</v>
      </c>
      <c r="ABW468" s="16" t="s">
        <v>487</v>
      </c>
      <c r="ABX468" s="16" t="s">
        <v>894</v>
      </c>
      <c r="ABY468" s="16" t="s">
        <v>486</v>
      </c>
      <c r="ABZ468" s="16" t="s">
        <v>486</v>
      </c>
      <c r="ACA468" s="16" t="s">
        <v>759</v>
      </c>
      <c r="ACB468" s="16" t="s">
        <v>774</v>
      </c>
      <c r="ACC468" s="16" t="s">
        <v>737</v>
      </c>
      <c r="ACD468" s="16" t="s">
        <v>486</v>
      </c>
      <c r="ACE468" s="16" t="s">
        <v>486</v>
      </c>
      <c r="ACG468" s="16" t="s">
        <v>1014</v>
      </c>
      <c r="ACH468" s="16" t="s">
        <v>1009</v>
      </c>
      <c r="ACI468" s="16" t="s">
        <v>462</v>
      </c>
      <c r="ACJ468" s="16">
        <v>1.1910000000000001</v>
      </c>
      <c r="ACK468" s="16" t="s">
        <v>478</v>
      </c>
      <c r="ACL468" s="16" t="s">
        <v>738</v>
      </c>
      <c r="ACM468" s="16" t="s">
        <v>1193</v>
      </c>
      <c r="ACN468" s="16" t="s">
        <v>1169</v>
      </c>
      <c r="ACO468" s="16" t="s">
        <v>1856</v>
      </c>
      <c r="ACP468" s="16">
        <v>3250</v>
      </c>
      <c r="ACQ468" s="16" t="s">
        <v>1202</v>
      </c>
      <c r="ACR468" s="16" t="s">
        <v>1644</v>
      </c>
      <c r="ACS468" s="16" t="s">
        <v>676</v>
      </c>
      <c r="ACT468" s="16" t="s">
        <v>1522</v>
      </c>
      <c r="ACU468" s="16" t="s">
        <v>833</v>
      </c>
      <c r="ACV468" s="16" t="s">
        <v>8711</v>
      </c>
      <c r="ACW468" s="16" t="s">
        <v>877</v>
      </c>
      <c r="ACX468" s="16" t="s">
        <v>1916</v>
      </c>
      <c r="ACY468" s="16" t="s">
        <v>1947</v>
      </c>
      <c r="ACZ468" s="16">
        <v>1</v>
      </c>
      <c r="ADA468" s="16">
        <v>1</v>
      </c>
      <c r="ADB468" s="16">
        <v>1</v>
      </c>
      <c r="ADC468" s="16">
        <v>1</v>
      </c>
      <c r="ADD468" s="16">
        <v>1</v>
      </c>
      <c r="ADE468" s="16" t="s">
        <v>8712</v>
      </c>
      <c r="ADF468" s="16">
        <v>0</v>
      </c>
      <c r="ADG468" s="16" t="s">
        <v>486</v>
      </c>
      <c r="ADH468" s="16">
        <v>2</v>
      </c>
      <c r="ADI468" s="16" t="s">
        <v>486</v>
      </c>
      <c r="ADJ468" s="16" t="s">
        <v>1743</v>
      </c>
      <c r="ADL468" s="16" t="s">
        <v>1764</v>
      </c>
      <c r="ADM468" s="16" t="s">
        <v>13195</v>
      </c>
      <c r="ADN468" s="16" t="s">
        <v>13196</v>
      </c>
      <c r="ADO468" s="16" t="s">
        <v>13197</v>
      </c>
      <c r="ADW468" s="16" t="s">
        <v>8729</v>
      </c>
      <c r="AEA468" s="16">
        <v>3600</v>
      </c>
      <c r="AEC468" s="16" t="s">
        <v>1063</v>
      </c>
      <c r="AED468" s="16">
        <v>4625</v>
      </c>
      <c r="AEE468" s="16" t="s">
        <v>952</v>
      </c>
      <c r="AEG468" s="16">
        <v>3250</v>
      </c>
      <c r="AEI468" s="16">
        <v>1000</v>
      </c>
      <c r="AEK468" s="16">
        <v>400</v>
      </c>
      <c r="AEL468" s="16">
        <v>200</v>
      </c>
      <c r="AEN468" s="16">
        <v>150</v>
      </c>
      <c r="AEO468" s="16">
        <v>50</v>
      </c>
    </row>
    <row r="469" spans="1:823" x14ac:dyDescent="0.25">
      <c r="A469" s="30">
        <v>45840</v>
      </c>
      <c r="B469" s="16" t="s">
        <v>11108</v>
      </c>
      <c r="C469" s="16" t="s">
        <v>867</v>
      </c>
      <c r="D469" s="16" t="s">
        <v>867</v>
      </c>
      <c r="E469" s="16">
        <v>57</v>
      </c>
      <c r="F469" s="16" t="s">
        <v>8153</v>
      </c>
      <c r="G469" s="16" t="s">
        <v>4113</v>
      </c>
      <c r="I469" s="16" t="s">
        <v>4174</v>
      </c>
      <c r="Z469" s="16" t="s">
        <v>993</v>
      </c>
      <c r="AA469" s="16" t="s">
        <v>470</v>
      </c>
      <c r="AB469" s="16">
        <v>3</v>
      </c>
      <c r="AC469" s="16" t="s">
        <v>844</v>
      </c>
      <c r="AD469" s="16" t="s">
        <v>844</v>
      </c>
      <c r="AE469" s="16" t="s">
        <v>843</v>
      </c>
      <c r="AF469" s="16" t="s">
        <v>1056</v>
      </c>
      <c r="AG469" s="16" t="s">
        <v>843</v>
      </c>
      <c r="AH469" s="16" t="s">
        <v>8732</v>
      </c>
      <c r="AI469" s="16" t="s">
        <v>843</v>
      </c>
      <c r="AJ469" s="16" t="s">
        <v>843</v>
      </c>
      <c r="AK469" s="16" t="s">
        <v>843</v>
      </c>
      <c r="AM469" s="16" t="s">
        <v>737</v>
      </c>
      <c r="AN469" s="16" t="s">
        <v>759</v>
      </c>
      <c r="AP469" s="16" t="s">
        <v>768</v>
      </c>
      <c r="AR469" s="16" t="s">
        <v>6910</v>
      </c>
      <c r="BB469" s="16">
        <v>3</v>
      </c>
      <c r="BC469" s="16" t="s">
        <v>7878</v>
      </c>
      <c r="BE469" s="16" t="s">
        <v>5098</v>
      </c>
      <c r="BV469" s="16" t="s">
        <v>4433</v>
      </c>
      <c r="BW469" s="16" t="s">
        <v>844</v>
      </c>
      <c r="BX469" s="16" t="s">
        <v>843</v>
      </c>
      <c r="BY469" s="16" t="s">
        <v>843</v>
      </c>
      <c r="BZ469" s="16" t="s">
        <v>843</v>
      </c>
      <c r="CA469" s="16" t="s">
        <v>843</v>
      </c>
      <c r="CB469" s="16" t="s">
        <v>843</v>
      </c>
      <c r="CC469" s="16" t="s">
        <v>843</v>
      </c>
      <c r="CD469" s="16" t="s">
        <v>843</v>
      </c>
      <c r="CE469" s="16" t="s">
        <v>843</v>
      </c>
      <c r="CF469" s="16" t="s">
        <v>843</v>
      </c>
      <c r="CG469" s="16" t="s">
        <v>843</v>
      </c>
      <c r="CH469" s="16" t="s">
        <v>843</v>
      </c>
      <c r="CI469" s="16" t="s">
        <v>843</v>
      </c>
      <c r="CJ469" s="16" t="s">
        <v>843</v>
      </c>
      <c r="CK469" s="16" t="s">
        <v>843</v>
      </c>
      <c r="CP469" s="16" t="s">
        <v>865</v>
      </c>
      <c r="DX469" s="16" t="s">
        <v>7842</v>
      </c>
      <c r="DY469" s="16" t="s">
        <v>867</v>
      </c>
      <c r="GC469" s="16" t="s">
        <v>5330</v>
      </c>
      <c r="GF469" s="16" t="s">
        <v>867</v>
      </c>
      <c r="GG469" s="16" t="s">
        <v>867</v>
      </c>
      <c r="GV469" s="16" t="s">
        <v>10928</v>
      </c>
      <c r="GW469" s="16" t="s">
        <v>844</v>
      </c>
      <c r="GX469" s="16" t="s">
        <v>844</v>
      </c>
      <c r="GY469" s="16" t="s">
        <v>843</v>
      </c>
      <c r="GZ469" s="16" t="s">
        <v>844</v>
      </c>
      <c r="HA469" s="16" t="s">
        <v>843</v>
      </c>
      <c r="HB469" s="16" t="s">
        <v>843</v>
      </c>
      <c r="HC469" s="16" t="s">
        <v>843</v>
      </c>
      <c r="HD469" s="16" t="s">
        <v>843</v>
      </c>
      <c r="HE469" s="16" t="s">
        <v>843</v>
      </c>
      <c r="HF469" s="16" t="s">
        <v>843</v>
      </c>
      <c r="HH469" s="16" t="s">
        <v>5456</v>
      </c>
      <c r="HK469" s="16" t="s">
        <v>865</v>
      </c>
      <c r="HM469" s="16" t="s">
        <v>865</v>
      </c>
      <c r="HZ469" s="16" t="s">
        <v>7944</v>
      </c>
      <c r="KE469" s="16" t="s">
        <v>5585</v>
      </c>
      <c r="KG469" s="16" t="s">
        <v>7018</v>
      </c>
      <c r="KH469" s="16" t="s">
        <v>7033</v>
      </c>
      <c r="KI469" s="16" t="s">
        <v>865</v>
      </c>
      <c r="LG469" s="16" t="s">
        <v>867</v>
      </c>
      <c r="LH469" s="16" t="s">
        <v>867</v>
      </c>
      <c r="LI469" s="16" t="s">
        <v>867</v>
      </c>
      <c r="LJ469" s="16" t="s">
        <v>867</v>
      </c>
      <c r="LK469" s="16" t="s">
        <v>867</v>
      </c>
      <c r="LL469" s="16" t="s">
        <v>11109</v>
      </c>
      <c r="LM469" s="16" t="s">
        <v>843</v>
      </c>
      <c r="LN469" s="16" t="s">
        <v>844</v>
      </c>
      <c r="LO469" s="16" t="s">
        <v>844</v>
      </c>
      <c r="LP469" s="16" t="s">
        <v>844</v>
      </c>
      <c r="LQ469" s="16" t="s">
        <v>843</v>
      </c>
      <c r="LR469" s="16" t="s">
        <v>843</v>
      </c>
      <c r="LS469" s="16" t="s">
        <v>843</v>
      </c>
      <c r="LT469" s="16" t="s">
        <v>843</v>
      </c>
      <c r="LU469" s="16" t="s">
        <v>843</v>
      </c>
      <c r="LV469" s="16" t="s">
        <v>843</v>
      </c>
      <c r="LW469" s="16" t="s">
        <v>843</v>
      </c>
      <c r="LX469" s="16" t="s">
        <v>843</v>
      </c>
      <c r="LY469" s="16" t="s">
        <v>843</v>
      </c>
      <c r="LZ469" s="16" t="s">
        <v>843</v>
      </c>
      <c r="MA469" s="16" t="s">
        <v>843</v>
      </c>
      <c r="MC469" s="16" t="s">
        <v>5694</v>
      </c>
      <c r="MD469" s="16" t="s">
        <v>844</v>
      </c>
      <c r="ME469" s="16" t="s">
        <v>843</v>
      </c>
      <c r="MF469" s="16" t="s">
        <v>843</v>
      </c>
      <c r="MG469" s="16" t="s">
        <v>843</v>
      </c>
      <c r="MH469" s="16" t="s">
        <v>843</v>
      </c>
      <c r="MI469" s="16" t="s">
        <v>843</v>
      </c>
      <c r="MJ469" s="16" t="s">
        <v>843</v>
      </c>
      <c r="MK469" s="16" t="s">
        <v>843</v>
      </c>
      <c r="ML469" s="16" t="s">
        <v>843</v>
      </c>
      <c r="MM469" s="16" t="s">
        <v>843</v>
      </c>
      <c r="MN469" s="16" t="s">
        <v>843</v>
      </c>
      <c r="MO469" s="16" t="s">
        <v>843</v>
      </c>
      <c r="MP469" s="16" t="s">
        <v>843</v>
      </c>
      <c r="MQ469" s="16" t="s">
        <v>843</v>
      </c>
      <c r="MR469" s="16" t="s">
        <v>843</v>
      </c>
      <c r="MS469" s="16" t="s">
        <v>843</v>
      </c>
      <c r="MT469" s="16" t="s">
        <v>843</v>
      </c>
      <c r="MU469" s="16" t="s">
        <v>843</v>
      </c>
      <c r="MV469" s="16" t="s">
        <v>843</v>
      </c>
      <c r="OK469" s="16" t="s">
        <v>5694</v>
      </c>
      <c r="OL469" s="16" t="s">
        <v>844</v>
      </c>
      <c r="OM469" s="16" t="s">
        <v>843</v>
      </c>
      <c r="ON469" s="16" t="s">
        <v>843</v>
      </c>
      <c r="OO469" s="16" t="s">
        <v>843</v>
      </c>
      <c r="OP469" s="16" t="s">
        <v>843</v>
      </c>
      <c r="OQ469" s="16" t="s">
        <v>843</v>
      </c>
      <c r="OR469" s="16" t="s">
        <v>843</v>
      </c>
      <c r="OS469" s="16" t="s">
        <v>843</v>
      </c>
      <c r="OT469" s="16" t="s">
        <v>843</v>
      </c>
      <c r="OU469" s="16" t="s">
        <v>843</v>
      </c>
      <c r="OV469" s="16" t="s">
        <v>843</v>
      </c>
      <c r="OW469" s="16" t="s">
        <v>843</v>
      </c>
      <c r="OX469" s="16" t="s">
        <v>843</v>
      </c>
      <c r="OY469" s="16" t="s">
        <v>843</v>
      </c>
      <c r="OZ469" s="16" t="s">
        <v>843</v>
      </c>
      <c r="PA469" s="16" t="s">
        <v>843</v>
      </c>
      <c r="PC469" s="16" t="s">
        <v>865</v>
      </c>
      <c r="PD469" s="16" t="s">
        <v>865</v>
      </c>
      <c r="PY469" s="16" t="s">
        <v>865</v>
      </c>
      <c r="QP469" s="16" t="s">
        <v>867</v>
      </c>
      <c r="QR469" s="16" t="s">
        <v>867</v>
      </c>
      <c r="QT469" s="16" t="s">
        <v>867</v>
      </c>
      <c r="QV469" s="16" t="s">
        <v>865</v>
      </c>
      <c r="QX469" s="16" t="s">
        <v>867</v>
      </c>
      <c r="QY469" s="16" t="s">
        <v>867</v>
      </c>
      <c r="RD469" s="16" t="s">
        <v>865</v>
      </c>
      <c r="RF469" s="16" t="s">
        <v>865</v>
      </c>
      <c r="RH469" s="16" t="s">
        <v>865</v>
      </c>
      <c r="RJ469" s="16" t="s">
        <v>865</v>
      </c>
      <c r="RN469" s="16" t="s">
        <v>7724</v>
      </c>
      <c r="RP469" s="16" t="s">
        <v>867</v>
      </c>
      <c r="RR469" s="16" t="s">
        <v>867</v>
      </c>
      <c r="RT469" s="16" t="s">
        <v>867</v>
      </c>
      <c r="RV469" s="16" t="s">
        <v>867</v>
      </c>
      <c r="RX469" s="16" t="s">
        <v>7724</v>
      </c>
      <c r="RZ469" s="16" t="s">
        <v>867</v>
      </c>
      <c r="SQ469" s="16" t="s">
        <v>867</v>
      </c>
      <c r="SS469" s="16" t="s">
        <v>7293</v>
      </c>
      <c r="ST469" s="16" t="s">
        <v>7761</v>
      </c>
      <c r="TN469" s="16">
        <v>10000</v>
      </c>
      <c r="TO469" s="16">
        <v>8000</v>
      </c>
      <c r="TP469" s="16">
        <v>3000</v>
      </c>
      <c r="TQ469" s="16">
        <v>400</v>
      </c>
      <c r="TR469" s="16">
        <v>500</v>
      </c>
      <c r="TS469" s="16">
        <v>300</v>
      </c>
      <c r="TT469" s="16">
        <v>0</v>
      </c>
      <c r="TU469" s="16">
        <v>500</v>
      </c>
      <c r="TV469" s="16">
        <v>2500</v>
      </c>
      <c r="TW469" s="16">
        <v>0</v>
      </c>
      <c r="TX469" s="16">
        <v>10000</v>
      </c>
      <c r="TZ469" s="16" t="s">
        <v>7367</v>
      </c>
      <c r="UA469" s="16" t="s">
        <v>5938</v>
      </c>
      <c r="UB469" s="16">
        <v>1</v>
      </c>
      <c r="UC469" s="16" t="s">
        <v>843</v>
      </c>
      <c r="UD469" s="16" t="s">
        <v>843</v>
      </c>
      <c r="UE469" s="16" t="s">
        <v>843</v>
      </c>
      <c r="UF469" s="16" t="s">
        <v>843</v>
      </c>
      <c r="UG469" s="16" t="s">
        <v>843</v>
      </c>
      <c r="UH469" s="16" t="s">
        <v>843</v>
      </c>
      <c r="WO469" s="16" t="s">
        <v>6920</v>
      </c>
      <c r="XD469" s="16" t="s">
        <v>6975</v>
      </c>
      <c r="XE469" s="16" t="s">
        <v>843</v>
      </c>
      <c r="XF469" s="16" t="s">
        <v>843</v>
      </c>
      <c r="XG469" s="16" t="s">
        <v>844</v>
      </c>
      <c r="XH469" s="16" t="s">
        <v>843</v>
      </c>
      <c r="XI469" s="16" t="s">
        <v>843</v>
      </c>
      <c r="XJ469" s="16" t="s">
        <v>843</v>
      </c>
      <c r="XK469" s="16" t="s">
        <v>843</v>
      </c>
      <c r="XL469" s="16" t="s">
        <v>843</v>
      </c>
      <c r="XM469" s="16" t="s">
        <v>843</v>
      </c>
      <c r="XN469" s="16" t="s">
        <v>843</v>
      </c>
      <c r="XO469" s="16" t="s">
        <v>843</v>
      </c>
      <c r="XP469" s="16" t="s">
        <v>843</v>
      </c>
      <c r="XQ469" s="16" t="s">
        <v>843</v>
      </c>
      <c r="YF469" s="16" t="s">
        <v>865</v>
      </c>
      <c r="YN469" s="16" t="s">
        <v>7040</v>
      </c>
      <c r="YP469" s="16" t="s">
        <v>7981</v>
      </c>
      <c r="YR469" s="16" t="s">
        <v>11110</v>
      </c>
      <c r="YS469" s="16" t="s">
        <v>11111</v>
      </c>
      <c r="YT469" s="16" t="s">
        <v>8694</v>
      </c>
      <c r="YU469" s="16" t="s">
        <v>11112</v>
      </c>
      <c r="YV469" s="16" t="s">
        <v>8696</v>
      </c>
      <c r="YW469" s="16" t="s">
        <v>844</v>
      </c>
      <c r="YX469" s="16" t="s">
        <v>8696</v>
      </c>
      <c r="YY469" s="16" t="s">
        <v>8860</v>
      </c>
      <c r="YZ469" s="16" t="s">
        <v>843</v>
      </c>
      <c r="ZA469" s="16" t="s">
        <v>8762</v>
      </c>
      <c r="ZB469" s="16">
        <v>23950</v>
      </c>
      <c r="ZC469" s="16" t="s">
        <v>8889</v>
      </c>
      <c r="ZD469" s="16" t="s">
        <v>8872</v>
      </c>
      <c r="ZE469" s="16" t="s">
        <v>11113</v>
      </c>
      <c r="ZF469" s="16" t="s">
        <v>8752</v>
      </c>
      <c r="ZG469" s="16" t="s">
        <v>8701</v>
      </c>
      <c r="ZH469" s="16" t="s">
        <v>8700</v>
      </c>
      <c r="ZI469" s="16" t="s">
        <v>8779</v>
      </c>
      <c r="ZJ469" s="16" t="s">
        <v>8752</v>
      </c>
      <c r="ZK469" s="16" t="s">
        <v>843</v>
      </c>
      <c r="ZL469" s="16" t="s">
        <v>8701</v>
      </c>
      <c r="ZM469" s="16" t="s">
        <v>843</v>
      </c>
      <c r="ZN469" s="16" t="s">
        <v>8755</v>
      </c>
      <c r="ZO469" s="16" t="s">
        <v>487</v>
      </c>
      <c r="ZP469" s="16" t="s">
        <v>487</v>
      </c>
      <c r="ZQ469" s="16" t="s">
        <v>487</v>
      </c>
      <c r="ZR469" s="16" t="s">
        <v>486</v>
      </c>
      <c r="ZS469" s="16" t="s">
        <v>844</v>
      </c>
      <c r="ZT469" s="16" t="s">
        <v>8705</v>
      </c>
      <c r="ZU469" s="16" t="s">
        <v>8706</v>
      </c>
      <c r="ZV469" s="16" t="s">
        <v>487</v>
      </c>
      <c r="ZW469" s="16" t="s">
        <v>844</v>
      </c>
      <c r="ZX469" s="16" t="s">
        <v>1056</v>
      </c>
      <c r="ZY469" s="16" t="s">
        <v>8732</v>
      </c>
      <c r="ZZ469" s="16" t="s">
        <v>843</v>
      </c>
      <c r="AAA469" s="16" t="s">
        <v>843</v>
      </c>
      <c r="AAB469" s="16" t="s">
        <v>843</v>
      </c>
      <c r="AAC469" s="16">
        <v>0</v>
      </c>
      <c r="AAD469" s="16" t="s">
        <v>1056</v>
      </c>
      <c r="AAE469" s="16" t="s">
        <v>843</v>
      </c>
      <c r="AAF469" s="16" t="s">
        <v>843</v>
      </c>
      <c r="AAG469" s="16" t="s">
        <v>843</v>
      </c>
      <c r="AAH469" s="16" t="s">
        <v>843</v>
      </c>
      <c r="AAI469" s="16" t="s">
        <v>844</v>
      </c>
      <c r="AAJ469" s="16" t="s">
        <v>624</v>
      </c>
      <c r="AAK469" s="16" t="s">
        <v>633</v>
      </c>
      <c r="AAL469" s="16" t="s">
        <v>904</v>
      </c>
      <c r="AAM469" s="16" t="s">
        <v>663</v>
      </c>
      <c r="AAN469" s="16" t="s">
        <v>8707</v>
      </c>
      <c r="AAO469" s="16" t="s">
        <v>1019</v>
      </c>
      <c r="AAP469" s="16" t="s">
        <v>8708</v>
      </c>
      <c r="AAT469" s="16" t="s">
        <v>782</v>
      </c>
      <c r="AAU469" s="16" t="s">
        <v>782</v>
      </c>
      <c r="AAV469" s="16" t="s">
        <v>782</v>
      </c>
      <c r="AAW469" s="16" t="s">
        <v>782</v>
      </c>
      <c r="AAX469" s="16" t="s">
        <v>843</v>
      </c>
      <c r="AAY469" s="16" t="s">
        <v>8710</v>
      </c>
      <c r="AAZ469" s="16" t="s">
        <v>782</v>
      </c>
      <c r="ABA469" s="16" t="s">
        <v>782</v>
      </c>
      <c r="ABB469" s="16" t="s">
        <v>782</v>
      </c>
      <c r="ABC469" s="16" t="s">
        <v>782</v>
      </c>
      <c r="ABD469" s="16" t="s">
        <v>782</v>
      </c>
      <c r="ABE469" s="16" t="s">
        <v>783</v>
      </c>
      <c r="ABF469" s="16" t="s">
        <v>782</v>
      </c>
      <c r="ABG469" s="16" t="s">
        <v>782</v>
      </c>
      <c r="ABH469" s="16" t="s">
        <v>782</v>
      </c>
      <c r="ABI469" s="16" t="s">
        <v>782</v>
      </c>
      <c r="ABJ469" s="16" t="s">
        <v>782</v>
      </c>
      <c r="ABK469" s="16" t="s">
        <v>782</v>
      </c>
      <c r="ABL469" s="16" t="s">
        <v>844</v>
      </c>
      <c r="ABM469" s="16" t="s">
        <v>843</v>
      </c>
      <c r="ABN469" s="16" t="s">
        <v>1034</v>
      </c>
      <c r="ABO469" s="16" t="s">
        <v>486</v>
      </c>
      <c r="ABP469" s="16" t="s">
        <v>972</v>
      </c>
      <c r="ABQ469" s="16" t="s">
        <v>4324</v>
      </c>
      <c r="ABR469" s="16" t="s">
        <v>470</v>
      </c>
      <c r="ABS469" s="16" t="s">
        <v>451</v>
      </c>
      <c r="ABT469" s="16" t="s">
        <v>8732</v>
      </c>
      <c r="ABU469" s="16" t="s">
        <v>1056</v>
      </c>
      <c r="ABV469" s="16" t="s">
        <v>487</v>
      </c>
      <c r="ABW469" s="16" t="s">
        <v>486</v>
      </c>
      <c r="ABX469" s="16" t="s">
        <v>892</v>
      </c>
      <c r="ABY469" s="16" t="s">
        <v>486</v>
      </c>
      <c r="ABZ469" s="16" t="s">
        <v>486</v>
      </c>
      <c r="ACA469" s="16" t="s">
        <v>759</v>
      </c>
      <c r="ACB469" s="16" t="s">
        <v>768</v>
      </c>
      <c r="ACC469" s="16" t="s">
        <v>737</v>
      </c>
      <c r="ACD469" s="16" t="s">
        <v>487</v>
      </c>
      <c r="ACE469" s="16" t="s">
        <v>486</v>
      </c>
      <c r="ACG469" s="16" t="s">
        <v>1014</v>
      </c>
      <c r="ACH469" s="16" t="s">
        <v>1009</v>
      </c>
      <c r="ACI469" s="16" t="s">
        <v>462</v>
      </c>
      <c r="ACJ469" s="16">
        <v>1.1910000000000001</v>
      </c>
      <c r="ACK469" s="16" t="s">
        <v>478</v>
      </c>
      <c r="ACL469" s="16" t="s">
        <v>740</v>
      </c>
      <c r="ACM469" s="16" t="s">
        <v>1189</v>
      </c>
      <c r="ACN469" s="16" t="s">
        <v>1169</v>
      </c>
      <c r="ACO469" s="16" t="s">
        <v>1856</v>
      </c>
      <c r="ACQ469" s="16" t="s">
        <v>1202</v>
      </c>
      <c r="ACR469" s="16" t="s">
        <v>1645</v>
      </c>
      <c r="ACS469" s="16" t="s">
        <v>669</v>
      </c>
      <c r="ACT469" s="16" t="s">
        <v>1522</v>
      </c>
      <c r="ACX469" s="16" t="s">
        <v>1914</v>
      </c>
      <c r="ACY469" s="16" t="s">
        <v>1947</v>
      </c>
      <c r="ACZ469" s="16">
        <v>1</v>
      </c>
      <c r="ADA469" s="16">
        <v>1</v>
      </c>
      <c r="ADB469" s="16">
        <v>1</v>
      </c>
      <c r="ADC469" s="16">
        <v>1</v>
      </c>
      <c r="ADD469" s="16">
        <v>1</v>
      </c>
      <c r="ADE469" s="16" t="s">
        <v>8712</v>
      </c>
      <c r="ADF469" s="16">
        <v>0</v>
      </c>
      <c r="ADG469" s="16" t="s">
        <v>486</v>
      </c>
      <c r="ADH469" s="16">
        <v>3</v>
      </c>
      <c r="ADI469" s="16" t="s">
        <v>486</v>
      </c>
      <c r="ADJ469" s="16" t="s">
        <v>1746</v>
      </c>
      <c r="ADK469" s="16" t="s">
        <v>1752</v>
      </c>
      <c r="ADL469" s="16" t="s">
        <v>1763</v>
      </c>
      <c r="ADM469" s="16" t="s">
        <v>13195</v>
      </c>
      <c r="ADN469" s="16" t="s">
        <v>13196</v>
      </c>
      <c r="ADO469" s="16" t="s">
        <v>1766</v>
      </c>
      <c r="ADP469" s="16" t="s">
        <v>13196</v>
      </c>
      <c r="ADQ469" s="16" t="s">
        <v>1743</v>
      </c>
      <c r="ADR469" s="16" t="s">
        <v>13194</v>
      </c>
      <c r="ADS469" s="16" t="s">
        <v>1752</v>
      </c>
      <c r="ADY469" s="16" t="s">
        <v>1061</v>
      </c>
      <c r="AEB469" s="16">
        <v>23950</v>
      </c>
      <c r="AEE469" s="16" t="s">
        <v>953</v>
      </c>
      <c r="AEI469" s="16">
        <v>3333.33</v>
      </c>
      <c r="AEJ469" s="16">
        <v>2666.67</v>
      </c>
      <c r="AEK469" s="16">
        <v>1000</v>
      </c>
      <c r="AEL469" s="16">
        <v>133.33000000000001</v>
      </c>
      <c r="AEM469" s="16">
        <v>833.33</v>
      </c>
      <c r="AEN469" s="16">
        <v>166.67</v>
      </c>
      <c r="AEO469" s="16">
        <v>100</v>
      </c>
      <c r="AEP469" s="16">
        <v>166.67</v>
      </c>
    </row>
    <row r="470" spans="1:823" x14ac:dyDescent="0.25">
      <c r="A470" s="30">
        <v>45840</v>
      </c>
      <c r="B470" s="16" t="s">
        <v>11114</v>
      </c>
      <c r="C470" s="16" t="s">
        <v>867</v>
      </c>
      <c r="D470" s="16" t="s">
        <v>867</v>
      </c>
      <c r="E470" s="16">
        <v>29</v>
      </c>
      <c r="F470" s="16" t="s">
        <v>8153</v>
      </c>
      <c r="G470" s="16" t="s">
        <v>4113</v>
      </c>
      <c r="I470" s="16" t="s">
        <v>4174</v>
      </c>
      <c r="Z470" s="16" t="s">
        <v>988</v>
      </c>
      <c r="AA470" s="16" t="s">
        <v>470</v>
      </c>
      <c r="AB470" s="16">
        <v>1</v>
      </c>
      <c r="AC470" s="16" t="s">
        <v>844</v>
      </c>
      <c r="AD470" s="16" t="s">
        <v>843</v>
      </c>
      <c r="AE470" s="16" t="s">
        <v>843</v>
      </c>
      <c r="AF470" s="16" t="s">
        <v>844</v>
      </c>
      <c r="AG470" s="16" t="s">
        <v>843</v>
      </c>
      <c r="AH470" s="16" t="s">
        <v>844</v>
      </c>
      <c r="AI470" s="16" t="s">
        <v>843</v>
      </c>
      <c r="AJ470" s="16" t="s">
        <v>843</v>
      </c>
      <c r="AK470" s="16" t="s">
        <v>843</v>
      </c>
      <c r="AM470" s="16" t="s">
        <v>737</v>
      </c>
      <c r="AN470" s="16" t="s">
        <v>759</v>
      </c>
      <c r="AP470" s="16" t="s">
        <v>768</v>
      </c>
      <c r="AR470" s="16" t="s">
        <v>6910</v>
      </c>
      <c r="BB470" s="16">
        <v>2</v>
      </c>
      <c r="BC470" s="16" t="s">
        <v>7872</v>
      </c>
      <c r="BE470" s="16" t="s">
        <v>5098</v>
      </c>
      <c r="BV470" s="16" t="s">
        <v>4433</v>
      </c>
      <c r="BW470" s="16" t="s">
        <v>844</v>
      </c>
      <c r="BX470" s="16" t="s">
        <v>843</v>
      </c>
      <c r="BY470" s="16" t="s">
        <v>843</v>
      </c>
      <c r="BZ470" s="16" t="s">
        <v>843</v>
      </c>
      <c r="CA470" s="16" t="s">
        <v>843</v>
      </c>
      <c r="CB470" s="16" t="s">
        <v>843</v>
      </c>
      <c r="CC470" s="16" t="s">
        <v>843</v>
      </c>
      <c r="CD470" s="16" t="s">
        <v>843</v>
      </c>
      <c r="CE470" s="16" t="s">
        <v>843</v>
      </c>
      <c r="CF470" s="16" t="s">
        <v>843</v>
      </c>
      <c r="CG470" s="16" t="s">
        <v>843</v>
      </c>
      <c r="CH470" s="16" t="s">
        <v>843</v>
      </c>
      <c r="CI470" s="16" t="s">
        <v>843</v>
      </c>
      <c r="CJ470" s="16" t="s">
        <v>843</v>
      </c>
      <c r="CK470" s="16" t="s">
        <v>843</v>
      </c>
      <c r="CP470" s="16" t="s">
        <v>865</v>
      </c>
      <c r="DX470" s="16" t="s">
        <v>867</v>
      </c>
      <c r="DY470" s="16" t="s">
        <v>867</v>
      </c>
      <c r="GC470" s="16" t="s">
        <v>5330</v>
      </c>
      <c r="GF470" s="16" t="s">
        <v>867</v>
      </c>
      <c r="GG470" s="16" t="s">
        <v>867</v>
      </c>
      <c r="GV470" s="16" t="s">
        <v>5443</v>
      </c>
      <c r="GW470" s="16" t="s">
        <v>843</v>
      </c>
      <c r="GX470" s="16" t="s">
        <v>844</v>
      </c>
      <c r="GY470" s="16" t="s">
        <v>843</v>
      </c>
      <c r="GZ470" s="16" t="s">
        <v>843</v>
      </c>
      <c r="HA470" s="16" t="s">
        <v>843</v>
      </c>
      <c r="HB470" s="16" t="s">
        <v>843</v>
      </c>
      <c r="HC470" s="16" t="s">
        <v>843</v>
      </c>
      <c r="HD470" s="16" t="s">
        <v>843</v>
      </c>
      <c r="HE470" s="16" t="s">
        <v>843</v>
      </c>
      <c r="HF470" s="16" t="s">
        <v>843</v>
      </c>
      <c r="HH470" s="16" t="s">
        <v>5456</v>
      </c>
      <c r="HK470" s="16" t="s">
        <v>865</v>
      </c>
      <c r="HM470" s="16" t="s">
        <v>865</v>
      </c>
      <c r="HZ470" s="16" t="s">
        <v>7944</v>
      </c>
      <c r="KE470" s="16" t="s">
        <v>5582</v>
      </c>
      <c r="KG470" s="16" t="s">
        <v>7018</v>
      </c>
      <c r="KH470" s="16" t="s">
        <v>7033</v>
      </c>
      <c r="KI470" s="16" t="s">
        <v>865</v>
      </c>
      <c r="LG470" s="16" t="s">
        <v>867</v>
      </c>
      <c r="LH470" s="16" t="s">
        <v>867</v>
      </c>
      <c r="LI470" s="16" t="s">
        <v>867</v>
      </c>
      <c r="LJ470" s="16" t="s">
        <v>867</v>
      </c>
      <c r="LK470" s="16" t="s">
        <v>867</v>
      </c>
      <c r="LL470" s="16" t="s">
        <v>9733</v>
      </c>
      <c r="LM470" s="16" t="s">
        <v>844</v>
      </c>
      <c r="LN470" s="16" t="s">
        <v>843</v>
      </c>
      <c r="LO470" s="16" t="s">
        <v>844</v>
      </c>
      <c r="LP470" s="16" t="s">
        <v>843</v>
      </c>
      <c r="LQ470" s="16" t="s">
        <v>843</v>
      </c>
      <c r="LR470" s="16" t="s">
        <v>843</v>
      </c>
      <c r="LS470" s="16" t="s">
        <v>843</v>
      </c>
      <c r="LT470" s="16" t="s">
        <v>843</v>
      </c>
      <c r="LU470" s="16" t="s">
        <v>843</v>
      </c>
      <c r="LV470" s="16" t="s">
        <v>843</v>
      </c>
      <c r="LW470" s="16" t="s">
        <v>843</v>
      </c>
      <c r="LX470" s="16" t="s">
        <v>843</v>
      </c>
      <c r="LY470" s="16" t="s">
        <v>843</v>
      </c>
      <c r="LZ470" s="16" t="s">
        <v>843</v>
      </c>
      <c r="MA470" s="16" t="s">
        <v>843</v>
      </c>
      <c r="MC470" s="16" t="s">
        <v>5694</v>
      </c>
      <c r="MD470" s="16" t="s">
        <v>844</v>
      </c>
      <c r="ME470" s="16" t="s">
        <v>843</v>
      </c>
      <c r="MF470" s="16" t="s">
        <v>843</v>
      </c>
      <c r="MG470" s="16" t="s">
        <v>843</v>
      </c>
      <c r="MH470" s="16" t="s">
        <v>843</v>
      </c>
      <c r="MI470" s="16" t="s">
        <v>843</v>
      </c>
      <c r="MJ470" s="16" t="s">
        <v>843</v>
      </c>
      <c r="MK470" s="16" t="s">
        <v>843</v>
      </c>
      <c r="ML470" s="16" t="s">
        <v>843</v>
      </c>
      <c r="MM470" s="16" t="s">
        <v>843</v>
      </c>
      <c r="MN470" s="16" t="s">
        <v>843</v>
      </c>
      <c r="MO470" s="16" t="s">
        <v>843</v>
      </c>
      <c r="MP470" s="16" t="s">
        <v>843</v>
      </c>
      <c r="MQ470" s="16" t="s">
        <v>843</v>
      </c>
      <c r="MR470" s="16" t="s">
        <v>843</v>
      </c>
      <c r="MS470" s="16" t="s">
        <v>843</v>
      </c>
      <c r="MT470" s="16" t="s">
        <v>843</v>
      </c>
      <c r="MU470" s="16" t="s">
        <v>843</v>
      </c>
      <c r="MV470" s="16" t="s">
        <v>843</v>
      </c>
      <c r="PC470" s="16" t="s">
        <v>865</v>
      </c>
      <c r="PD470" s="16" t="s">
        <v>865</v>
      </c>
      <c r="PY470" s="16" t="s">
        <v>865</v>
      </c>
      <c r="QP470" s="16" t="s">
        <v>867</v>
      </c>
      <c r="QR470" s="16" t="s">
        <v>867</v>
      </c>
      <c r="QT470" s="16" t="s">
        <v>867</v>
      </c>
      <c r="QV470" s="16" t="s">
        <v>865</v>
      </c>
      <c r="QX470" s="16" t="s">
        <v>867</v>
      </c>
      <c r="RD470" s="16" t="s">
        <v>865</v>
      </c>
      <c r="RF470" s="16" t="s">
        <v>865</v>
      </c>
      <c r="RH470" s="16" t="s">
        <v>865</v>
      </c>
      <c r="RJ470" s="16" t="s">
        <v>865</v>
      </c>
      <c r="RN470" s="16" t="s">
        <v>7724</v>
      </c>
      <c r="RP470" s="16" t="s">
        <v>867</v>
      </c>
      <c r="RR470" s="16" t="s">
        <v>867</v>
      </c>
      <c r="RT470" s="16" t="s">
        <v>867</v>
      </c>
      <c r="RV470" s="16" t="s">
        <v>867</v>
      </c>
      <c r="RX470" s="16" t="s">
        <v>867</v>
      </c>
      <c r="RZ470" s="16" t="s">
        <v>7724</v>
      </c>
      <c r="SQ470" s="16" t="s">
        <v>865</v>
      </c>
      <c r="SS470" s="16" t="s">
        <v>7305</v>
      </c>
      <c r="ST470" s="16" t="s">
        <v>7761</v>
      </c>
      <c r="TN470" s="16">
        <v>3000</v>
      </c>
      <c r="TO470" s="16">
        <v>4000</v>
      </c>
      <c r="TP470" s="16">
        <v>800</v>
      </c>
      <c r="TR470" s="16">
        <v>400</v>
      </c>
      <c r="TS470" s="16">
        <v>300</v>
      </c>
      <c r="TU470" s="16">
        <v>4000</v>
      </c>
      <c r="TZ470" s="16" t="s">
        <v>7370</v>
      </c>
      <c r="UA470" s="16" t="s">
        <v>5941</v>
      </c>
      <c r="UB470" s="16">
        <v>0</v>
      </c>
      <c r="UC470" s="16" t="s">
        <v>844</v>
      </c>
      <c r="UD470" s="16" t="s">
        <v>843</v>
      </c>
      <c r="UE470" s="16" t="s">
        <v>843</v>
      </c>
      <c r="UF470" s="16" t="s">
        <v>843</v>
      </c>
      <c r="UG470" s="16" t="s">
        <v>843</v>
      </c>
      <c r="UH470" s="16" t="s">
        <v>843</v>
      </c>
      <c r="UL470" s="16">
        <v>30000</v>
      </c>
      <c r="WO470" s="16" t="s">
        <v>6920</v>
      </c>
      <c r="XD470" s="16" t="s">
        <v>6975</v>
      </c>
      <c r="XE470" s="16" t="s">
        <v>843</v>
      </c>
      <c r="XF470" s="16" t="s">
        <v>843</v>
      </c>
      <c r="XG470" s="16" t="s">
        <v>844</v>
      </c>
      <c r="XH470" s="16" t="s">
        <v>843</v>
      </c>
      <c r="XI470" s="16" t="s">
        <v>843</v>
      </c>
      <c r="XJ470" s="16" t="s">
        <v>843</v>
      </c>
      <c r="XK470" s="16" t="s">
        <v>843</v>
      </c>
      <c r="XL470" s="16" t="s">
        <v>843</v>
      </c>
      <c r="XM470" s="16" t="s">
        <v>843</v>
      </c>
      <c r="XN470" s="16" t="s">
        <v>843</v>
      </c>
      <c r="XO470" s="16" t="s">
        <v>843</v>
      </c>
      <c r="XP470" s="16" t="s">
        <v>843</v>
      </c>
      <c r="XQ470" s="16" t="s">
        <v>843</v>
      </c>
      <c r="YF470" s="16" t="s">
        <v>865</v>
      </c>
      <c r="YN470" s="16" t="s">
        <v>7040</v>
      </c>
      <c r="YP470" s="16" t="s">
        <v>7990</v>
      </c>
      <c r="YR470" s="16" t="s">
        <v>11115</v>
      </c>
      <c r="YS470" s="16" t="s">
        <v>11116</v>
      </c>
      <c r="YT470" s="16" t="s">
        <v>8694</v>
      </c>
      <c r="YU470" s="16" t="s">
        <v>11117</v>
      </c>
      <c r="YV470" s="16" t="s">
        <v>8696</v>
      </c>
      <c r="YW470" s="16" t="s">
        <v>844</v>
      </c>
      <c r="YX470" s="16" t="s">
        <v>8696</v>
      </c>
      <c r="ZE470" s="16" t="s">
        <v>843</v>
      </c>
      <c r="ZO470" s="16" t="s">
        <v>487</v>
      </c>
      <c r="ZP470" s="16" t="s">
        <v>487</v>
      </c>
      <c r="ZQ470" s="16" t="s">
        <v>486</v>
      </c>
      <c r="ZR470" s="16" t="s">
        <v>486</v>
      </c>
      <c r="ZS470" s="16" t="s">
        <v>8704</v>
      </c>
      <c r="ZT470" s="16" t="s">
        <v>8705</v>
      </c>
      <c r="ZU470" s="16" t="s">
        <v>8706</v>
      </c>
      <c r="ZV470" s="16" t="s">
        <v>487</v>
      </c>
      <c r="ZW470" s="16" t="s">
        <v>843</v>
      </c>
      <c r="ZX470" s="16" t="s">
        <v>844</v>
      </c>
      <c r="ZY470" s="16" t="s">
        <v>844</v>
      </c>
      <c r="ZZ470" s="16" t="s">
        <v>843</v>
      </c>
      <c r="AAA470" s="16" t="s">
        <v>843</v>
      </c>
      <c r="AAB470" s="16" t="s">
        <v>843</v>
      </c>
      <c r="AAC470" s="16">
        <v>1</v>
      </c>
      <c r="AAD470" s="16" t="s">
        <v>844</v>
      </c>
      <c r="AAE470" s="16" t="s">
        <v>843</v>
      </c>
      <c r="AAF470" s="16" t="s">
        <v>843</v>
      </c>
      <c r="AAG470" s="16" t="s">
        <v>843</v>
      </c>
      <c r="AAH470" s="16" t="s">
        <v>843</v>
      </c>
      <c r="AAI470" s="16" t="s">
        <v>843</v>
      </c>
      <c r="AAJ470" s="16" t="s">
        <v>600</v>
      </c>
      <c r="AAK470" s="16" t="s">
        <v>639</v>
      </c>
      <c r="AAL470" s="16" t="s">
        <v>905</v>
      </c>
      <c r="AAM470" s="16" t="s">
        <v>663</v>
      </c>
      <c r="AAN470" s="16" t="s">
        <v>8707</v>
      </c>
      <c r="AAO470" s="16" t="s">
        <v>1018</v>
      </c>
      <c r="AAP470" s="16" t="s">
        <v>8708</v>
      </c>
      <c r="AAS470" s="16">
        <v>30000</v>
      </c>
      <c r="AAT470" s="16" t="s">
        <v>782</v>
      </c>
      <c r="AAU470" s="16" t="s">
        <v>782</v>
      </c>
      <c r="AAV470" s="16" t="s">
        <v>782</v>
      </c>
      <c r="AAW470" s="16" t="s">
        <v>782</v>
      </c>
      <c r="AAX470" s="16" t="s">
        <v>843</v>
      </c>
      <c r="AAY470" s="16" t="s">
        <v>8710</v>
      </c>
      <c r="AAZ470" s="16" t="s">
        <v>782</v>
      </c>
      <c r="ABA470" s="16" t="s">
        <v>782</v>
      </c>
      <c r="ABB470" s="16" t="s">
        <v>782</v>
      </c>
      <c r="ABC470" s="16" t="s">
        <v>782</v>
      </c>
      <c r="ABD470" s="16" t="s">
        <v>782</v>
      </c>
      <c r="ABE470" s="16" t="s">
        <v>783</v>
      </c>
      <c r="ABF470" s="16" t="s">
        <v>782</v>
      </c>
      <c r="ABG470" s="16" t="s">
        <v>782</v>
      </c>
      <c r="ABH470" s="16" t="s">
        <v>782</v>
      </c>
      <c r="ABI470" s="16" t="s">
        <v>782</v>
      </c>
      <c r="ABJ470" s="16" t="s">
        <v>782</v>
      </c>
      <c r="ABK470" s="16" t="s">
        <v>782</v>
      </c>
      <c r="ABL470" s="16" t="s">
        <v>844</v>
      </c>
      <c r="ABM470" s="16" t="s">
        <v>843</v>
      </c>
      <c r="ABN470" s="16" t="s">
        <v>1034</v>
      </c>
      <c r="ABO470" s="16" t="s">
        <v>486</v>
      </c>
      <c r="ABP470" s="16" t="s">
        <v>972</v>
      </c>
      <c r="ABQ470" s="16" t="s">
        <v>4309</v>
      </c>
      <c r="ABR470" s="16" t="s">
        <v>470</v>
      </c>
      <c r="ABS470" s="16" t="s">
        <v>445</v>
      </c>
      <c r="ABT470" s="16" t="s">
        <v>844</v>
      </c>
      <c r="ABU470" s="16" t="s">
        <v>844</v>
      </c>
      <c r="ABV470" s="16" t="s">
        <v>487</v>
      </c>
      <c r="ABW470" s="16" t="s">
        <v>486</v>
      </c>
      <c r="ABX470" s="16" t="s">
        <v>892</v>
      </c>
      <c r="ABY470" s="16" t="s">
        <v>486</v>
      </c>
      <c r="ABZ470" s="16" t="s">
        <v>486</v>
      </c>
      <c r="ACA470" s="16" t="s">
        <v>759</v>
      </c>
      <c r="ACB470" s="16" t="s">
        <v>768</v>
      </c>
      <c r="ACC470" s="16" t="s">
        <v>737</v>
      </c>
      <c r="ACD470" s="16" t="s">
        <v>487</v>
      </c>
      <c r="ACE470" s="16" t="s">
        <v>486</v>
      </c>
      <c r="ACG470" s="16" t="s">
        <v>1014</v>
      </c>
      <c r="ACH470" s="16" t="s">
        <v>1009</v>
      </c>
      <c r="ACI470" s="16" t="s">
        <v>462</v>
      </c>
      <c r="ACJ470" s="16">
        <v>1.1910000000000001</v>
      </c>
      <c r="ACK470" s="16" t="s">
        <v>478</v>
      </c>
      <c r="ACL470" s="16" t="s">
        <v>738</v>
      </c>
      <c r="ACM470" s="16" t="s">
        <v>1188</v>
      </c>
      <c r="ACN470" s="16" t="s">
        <v>1169</v>
      </c>
      <c r="ACO470" s="16" t="s">
        <v>1857</v>
      </c>
      <c r="ACQ470" s="16" t="s">
        <v>1201</v>
      </c>
      <c r="ACR470" s="16" t="s">
        <v>1645</v>
      </c>
      <c r="ACS470" s="16" t="s">
        <v>680</v>
      </c>
      <c r="ACT470" s="16" t="s">
        <v>1522</v>
      </c>
      <c r="ACU470" s="16" t="s">
        <v>831</v>
      </c>
      <c r="ACV470" s="16" t="s">
        <v>8756</v>
      </c>
      <c r="ACW470" s="16" t="s">
        <v>445</v>
      </c>
      <c r="ACX470" s="16" t="s">
        <v>1914</v>
      </c>
      <c r="ACY470" s="16" t="s">
        <v>1947</v>
      </c>
      <c r="ACZ470" s="16">
        <v>1</v>
      </c>
      <c r="ADA470" s="16">
        <v>1</v>
      </c>
      <c r="ADB470" s="16">
        <v>1</v>
      </c>
      <c r="ADC470" s="16">
        <v>1</v>
      </c>
      <c r="ADD470" s="16">
        <v>1</v>
      </c>
      <c r="ADE470" s="16" t="s">
        <v>8712</v>
      </c>
      <c r="ADF470" s="16">
        <v>0</v>
      </c>
      <c r="ADG470" s="16" t="s">
        <v>486</v>
      </c>
      <c r="ADH470" s="16">
        <v>1</v>
      </c>
      <c r="ADI470" s="16" t="s">
        <v>486</v>
      </c>
      <c r="ADJ470" s="16" t="s">
        <v>1743</v>
      </c>
      <c r="ADK470" s="16" t="s">
        <v>1750</v>
      </c>
      <c r="ADL470" s="16" t="s">
        <v>1764</v>
      </c>
      <c r="ADN470" s="16" t="s">
        <v>13196</v>
      </c>
      <c r="ADO470" s="16" t="s">
        <v>1766</v>
      </c>
      <c r="ADP470" s="16" t="s">
        <v>1744</v>
      </c>
      <c r="AEB470" s="16">
        <v>12500</v>
      </c>
      <c r="AEC470" s="16" t="s">
        <v>1061</v>
      </c>
      <c r="AED470" s="16">
        <v>30000</v>
      </c>
      <c r="AEE470" s="16" t="s">
        <v>952</v>
      </c>
      <c r="AEI470" s="16">
        <v>3000</v>
      </c>
      <c r="AEJ470" s="16">
        <v>4000</v>
      </c>
      <c r="AEK470" s="16">
        <v>800</v>
      </c>
      <c r="AEN470" s="16">
        <v>400</v>
      </c>
      <c r="AEO470" s="16">
        <v>300</v>
      </c>
      <c r="AEP470" s="16">
        <v>4000</v>
      </c>
    </row>
    <row r="471" spans="1:823" x14ac:dyDescent="0.25">
      <c r="A471" s="30">
        <v>45840</v>
      </c>
      <c r="B471" s="16" t="s">
        <v>11118</v>
      </c>
      <c r="C471" s="16" t="s">
        <v>867</v>
      </c>
      <c r="D471" s="16" t="s">
        <v>867</v>
      </c>
      <c r="E471" s="16">
        <v>35</v>
      </c>
      <c r="F471" s="16" t="s">
        <v>8153</v>
      </c>
      <c r="G471" s="16" t="s">
        <v>4113</v>
      </c>
      <c r="I471" s="16" t="s">
        <v>4162</v>
      </c>
      <c r="Z471" s="16" t="s">
        <v>993</v>
      </c>
      <c r="AA471" s="16" t="s">
        <v>470</v>
      </c>
      <c r="AB471" s="16">
        <v>2</v>
      </c>
      <c r="AC471" s="16" t="s">
        <v>844</v>
      </c>
      <c r="AD471" s="16" t="s">
        <v>843</v>
      </c>
      <c r="AE471" s="16" t="s">
        <v>844</v>
      </c>
      <c r="AF471" s="16" t="s">
        <v>844</v>
      </c>
      <c r="AG471" s="16" t="s">
        <v>843</v>
      </c>
      <c r="AH471" s="16" t="s">
        <v>844</v>
      </c>
      <c r="AI471" s="16" t="s">
        <v>844</v>
      </c>
      <c r="AJ471" s="16" t="s">
        <v>843</v>
      </c>
      <c r="AK471" s="16" t="s">
        <v>844</v>
      </c>
      <c r="AM471" s="16" t="s">
        <v>737</v>
      </c>
      <c r="AN471" s="16" t="s">
        <v>759</v>
      </c>
      <c r="AP471" s="16" t="s">
        <v>768</v>
      </c>
      <c r="AR471" s="16" t="s">
        <v>6910</v>
      </c>
      <c r="BB471" s="16">
        <v>2</v>
      </c>
      <c r="BC471" s="16" t="s">
        <v>7878</v>
      </c>
      <c r="BE471" s="16" t="s">
        <v>5098</v>
      </c>
      <c r="BV471" s="16" t="s">
        <v>4433</v>
      </c>
      <c r="BW471" s="16" t="s">
        <v>844</v>
      </c>
      <c r="BX471" s="16" t="s">
        <v>843</v>
      </c>
      <c r="BY471" s="16" t="s">
        <v>843</v>
      </c>
      <c r="BZ471" s="16" t="s">
        <v>843</v>
      </c>
      <c r="CA471" s="16" t="s">
        <v>843</v>
      </c>
      <c r="CB471" s="16" t="s">
        <v>843</v>
      </c>
      <c r="CC471" s="16" t="s">
        <v>843</v>
      </c>
      <c r="CD471" s="16" t="s">
        <v>843</v>
      </c>
      <c r="CE471" s="16" t="s">
        <v>843</v>
      </c>
      <c r="CF471" s="16" t="s">
        <v>843</v>
      </c>
      <c r="CG471" s="16" t="s">
        <v>843</v>
      </c>
      <c r="CH471" s="16" t="s">
        <v>843</v>
      </c>
      <c r="CI471" s="16" t="s">
        <v>843</v>
      </c>
      <c r="CJ471" s="16" t="s">
        <v>843</v>
      </c>
      <c r="CK471" s="16" t="s">
        <v>843</v>
      </c>
      <c r="CP471" s="16" t="s">
        <v>867</v>
      </c>
      <c r="CQ471" s="16" t="s">
        <v>9028</v>
      </c>
      <c r="CR471" s="16" t="s">
        <v>844</v>
      </c>
      <c r="CS471" s="16" t="s">
        <v>843</v>
      </c>
      <c r="CT471" s="16" t="s">
        <v>844</v>
      </c>
      <c r="CU471" s="16" t="s">
        <v>843</v>
      </c>
      <c r="CV471" s="16" t="s">
        <v>843</v>
      </c>
      <c r="CW471" s="16" t="s">
        <v>843</v>
      </c>
      <c r="CX471" s="16" t="s">
        <v>843</v>
      </c>
      <c r="CY471" s="16" t="s">
        <v>843</v>
      </c>
      <c r="CZ471" s="16" t="s">
        <v>843</v>
      </c>
      <c r="DA471" s="16" t="s">
        <v>5184</v>
      </c>
      <c r="DX471" s="16" t="s">
        <v>867</v>
      </c>
      <c r="DY471" s="16" t="s">
        <v>867</v>
      </c>
      <c r="GC471" s="16" t="s">
        <v>5366</v>
      </c>
      <c r="GF471" s="16" t="s">
        <v>867</v>
      </c>
      <c r="GG471" s="16" t="s">
        <v>867</v>
      </c>
      <c r="GV471" s="16" t="s">
        <v>5443</v>
      </c>
      <c r="GW471" s="16" t="s">
        <v>843</v>
      </c>
      <c r="GX471" s="16" t="s">
        <v>844</v>
      </c>
      <c r="GY471" s="16" t="s">
        <v>843</v>
      </c>
      <c r="GZ471" s="16" t="s">
        <v>843</v>
      </c>
      <c r="HA471" s="16" t="s">
        <v>843</v>
      </c>
      <c r="HB471" s="16" t="s">
        <v>843</v>
      </c>
      <c r="HC471" s="16" t="s">
        <v>843</v>
      </c>
      <c r="HD471" s="16" t="s">
        <v>843</v>
      </c>
      <c r="HE471" s="16" t="s">
        <v>843</v>
      </c>
      <c r="HF471" s="16" t="s">
        <v>843</v>
      </c>
      <c r="HH471" s="16" t="s">
        <v>5456</v>
      </c>
      <c r="HK471" s="16" t="s">
        <v>865</v>
      </c>
      <c r="HM471" s="16" t="s">
        <v>865</v>
      </c>
      <c r="HZ471" s="16" t="s">
        <v>7944</v>
      </c>
      <c r="KE471" s="16" t="s">
        <v>5582</v>
      </c>
      <c r="KG471" s="16" t="s">
        <v>7015</v>
      </c>
      <c r="KH471" s="16" t="s">
        <v>7033</v>
      </c>
      <c r="KI471" s="16" t="s">
        <v>865</v>
      </c>
      <c r="LG471" s="16" t="s">
        <v>867</v>
      </c>
      <c r="LH471" s="16" t="s">
        <v>867</v>
      </c>
      <c r="LI471" s="16" t="s">
        <v>867</v>
      </c>
      <c r="LJ471" s="16" t="s">
        <v>867</v>
      </c>
      <c r="LK471" s="16" t="s">
        <v>867</v>
      </c>
      <c r="LL471" s="16" t="s">
        <v>5690</v>
      </c>
      <c r="LM471" s="16" t="s">
        <v>843</v>
      </c>
      <c r="LN471" s="16" t="s">
        <v>843</v>
      </c>
      <c r="LO471" s="16" t="s">
        <v>843</v>
      </c>
      <c r="LP471" s="16" t="s">
        <v>843</v>
      </c>
      <c r="LQ471" s="16" t="s">
        <v>843</v>
      </c>
      <c r="LR471" s="16" t="s">
        <v>843</v>
      </c>
      <c r="LS471" s="16" t="s">
        <v>843</v>
      </c>
      <c r="LT471" s="16" t="s">
        <v>843</v>
      </c>
      <c r="LU471" s="16" t="s">
        <v>843</v>
      </c>
      <c r="LV471" s="16" t="s">
        <v>843</v>
      </c>
      <c r="LW471" s="16" t="s">
        <v>843</v>
      </c>
      <c r="LX471" s="16" t="s">
        <v>844</v>
      </c>
      <c r="LY471" s="16" t="s">
        <v>843</v>
      </c>
      <c r="LZ471" s="16" t="s">
        <v>843</v>
      </c>
      <c r="MA471" s="16" t="s">
        <v>843</v>
      </c>
      <c r="MC471" s="16" t="s">
        <v>5694</v>
      </c>
      <c r="MD471" s="16" t="s">
        <v>844</v>
      </c>
      <c r="ME471" s="16" t="s">
        <v>843</v>
      </c>
      <c r="MF471" s="16" t="s">
        <v>843</v>
      </c>
      <c r="MG471" s="16" t="s">
        <v>843</v>
      </c>
      <c r="MH471" s="16" t="s">
        <v>843</v>
      </c>
      <c r="MI471" s="16" t="s">
        <v>843</v>
      </c>
      <c r="MJ471" s="16" t="s">
        <v>843</v>
      </c>
      <c r="MK471" s="16" t="s">
        <v>843</v>
      </c>
      <c r="ML471" s="16" t="s">
        <v>843</v>
      </c>
      <c r="MM471" s="16" t="s">
        <v>843</v>
      </c>
      <c r="MN471" s="16" t="s">
        <v>843</v>
      </c>
      <c r="MO471" s="16" t="s">
        <v>843</v>
      </c>
      <c r="MP471" s="16" t="s">
        <v>843</v>
      </c>
      <c r="MQ471" s="16" t="s">
        <v>843</v>
      </c>
      <c r="MR471" s="16" t="s">
        <v>843</v>
      </c>
      <c r="MS471" s="16" t="s">
        <v>843</v>
      </c>
      <c r="MT471" s="16" t="s">
        <v>843</v>
      </c>
      <c r="MU471" s="16" t="s">
        <v>843</v>
      </c>
      <c r="MV471" s="16" t="s">
        <v>843</v>
      </c>
      <c r="NS471" s="16" t="s">
        <v>5694</v>
      </c>
      <c r="NT471" s="16" t="s">
        <v>844</v>
      </c>
      <c r="NU471" s="16" t="s">
        <v>843</v>
      </c>
      <c r="NV471" s="16" t="s">
        <v>843</v>
      </c>
      <c r="NW471" s="16" t="s">
        <v>843</v>
      </c>
      <c r="NX471" s="16" t="s">
        <v>843</v>
      </c>
      <c r="NY471" s="16" t="s">
        <v>843</v>
      </c>
      <c r="NZ471" s="16" t="s">
        <v>843</v>
      </c>
      <c r="OA471" s="16" t="s">
        <v>843</v>
      </c>
      <c r="OB471" s="16" t="s">
        <v>843</v>
      </c>
      <c r="OC471" s="16" t="s">
        <v>843</v>
      </c>
      <c r="OD471" s="16" t="s">
        <v>843</v>
      </c>
      <c r="OE471" s="16" t="s">
        <v>843</v>
      </c>
      <c r="OF471" s="16" t="s">
        <v>843</v>
      </c>
      <c r="OG471" s="16" t="s">
        <v>843</v>
      </c>
      <c r="OH471" s="16" t="s">
        <v>843</v>
      </c>
      <c r="OI471" s="16" t="s">
        <v>843</v>
      </c>
      <c r="PC471" s="16" t="s">
        <v>865</v>
      </c>
      <c r="PD471" s="16" t="s">
        <v>865</v>
      </c>
      <c r="PY471" s="16" t="s">
        <v>865</v>
      </c>
      <c r="QP471" s="16" t="s">
        <v>865</v>
      </c>
      <c r="QR471" s="16" t="s">
        <v>867</v>
      </c>
      <c r="QT471" s="16" t="s">
        <v>867</v>
      </c>
      <c r="QV471" s="16" t="s">
        <v>865</v>
      </c>
      <c r="QX471" s="16" t="s">
        <v>867</v>
      </c>
      <c r="QY471" s="16" t="s">
        <v>867</v>
      </c>
      <c r="RD471" s="16" t="s">
        <v>865</v>
      </c>
      <c r="RF471" s="16" t="s">
        <v>865</v>
      </c>
      <c r="RH471" s="16" t="s">
        <v>4216</v>
      </c>
      <c r="RJ471" s="16" t="s">
        <v>4216</v>
      </c>
      <c r="RN471" s="16" t="s">
        <v>7720</v>
      </c>
      <c r="RP471" s="16" t="s">
        <v>867</v>
      </c>
      <c r="RR471" s="16" t="s">
        <v>7720</v>
      </c>
      <c r="RT471" s="16" t="s">
        <v>867</v>
      </c>
      <c r="RV471" s="16" t="s">
        <v>867</v>
      </c>
      <c r="RX471" s="16" t="s">
        <v>7724</v>
      </c>
      <c r="RZ471" s="16" t="s">
        <v>7724</v>
      </c>
      <c r="SQ471" s="16" t="s">
        <v>867</v>
      </c>
      <c r="SS471" s="16" t="s">
        <v>7296</v>
      </c>
      <c r="ST471" s="16" t="s">
        <v>7764</v>
      </c>
      <c r="TN471" s="16">
        <v>4000</v>
      </c>
      <c r="TO471" s="16">
        <v>5000</v>
      </c>
      <c r="TP471" s="16">
        <v>500</v>
      </c>
      <c r="TQ471" s="16">
        <v>200</v>
      </c>
      <c r="TR471" s="16">
        <v>500</v>
      </c>
      <c r="TS471" s="16">
        <v>200</v>
      </c>
      <c r="TT471" s="16">
        <v>0</v>
      </c>
      <c r="TU471" s="16">
        <v>1000</v>
      </c>
      <c r="TV471" s="16">
        <v>0</v>
      </c>
      <c r="TW471" s="16">
        <v>0</v>
      </c>
      <c r="TX471" s="16">
        <v>3500</v>
      </c>
      <c r="TZ471" s="16" t="s">
        <v>7367</v>
      </c>
      <c r="UA471" s="16" t="s">
        <v>8950</v>
      </c>
      <c r="UB471" s="16">
        <v>0</v>
      </c>
      <c r="UC471" s="16" t="s">
        <v>844</v>
      </c>
      <c r="UD471" s="16" t="s">
        <v>843</v>
      </c>
      <c r="UE471" s="16" t="s">
        <v>843</v>
      </c>
      <c r="UF471" s="16" t="s">
        <v>844</v>
      </c>
      <c r="UG471" s="16" t="s">
        <v>843</v>
      </c>
      <c r="UH471" s="16" t="s">
        <v>843</v>
      </c>
      <c r="UL471" s="16">
        <v>8000</v>
      </c>
      <c r="VX471" s="16" t="s">
        <v>8809</v>
      </c>
      <c r="VY471" s="16" t="s">
        <v>844</v>
      </c>
      <c r="VZ471" s="16" t="s">
        <v>843</v>
      </c>
      <c r="WA471" s="16" t="s">
        <v>843</v>
      </c>
      <c r="WB471" s="16" t="s">
        <v>844</v>
      </c>
      <c r="WC471" s="16" t="s">
        <v>843</v>
      </c>
      <c r="WD471" s="16" t="s">
        <v>843</v>
      </c>
      <c r="WE471" s="16" t="s">
        <v>843</v>
      </c>
      <c r="WF471" s="16" t="s">
        <v>843</v>
      </c>
      <c r="WH471" s="16">
        <v>3250</v>
      </c>
      <c r="WO471" s="16" t="s">
        <v>6920</v>
      </c>
      <c r="XD471" s="16" t="s">
        <v>9167</v>
      </c>
      <c r="XE471" s="16" t="s">
        <v>843</v>
      </c>
      <c r="XF471" s="16" t="s">
        <v>843</v>
      </c>
      <c r="XG471" s="16" t="s">
        <v>844</v>
      </c>
      <c r="XH471" s="16" t="s">
        <v>843</v>
      </c>
      <c r="XI471" s="16" t="s">
        <v>843</v>
      </c>
      <c r="XJ471" s="16" t="s">
        <v>843</v>
      </c>
      <c r="XK471" s="16" t="s">
        <v>843</v>
      </c>
      <c r="XL471" s="16" t="s">
        <v>844</v>
      </c>
      <c r="XM471" s="16" t="s">
        <v>843</v>
      </c>
      <c r="XN471" s="16" t="s">
        <v>843</v>
      </c>
      <c r="XO471" s="16" t="s">
        <v>843</v>
      </c>
      <c r="XP471" s="16" t="s">
        <v>843</v>
      </c>
      <c r="XQ471" s="16" t="s">
        <v>843</v>
      </c>
      <c r="YF471" s="16" t="s">
        <v>865</v>
      </c>
      <c r="YN471" s="16" t="s">
        <v>7040</v>
      </c>
      <c r="YP471" s="16" t="s">
        <v>7981</v>
      </c>
      <c r="YR471" s="16" t="s">
        <v>11119</v>
      </c>
      <c r="YS471" s="16" t="s">
        <v>11120</v>
      </c>
      <c r="YT471" s="16" t="s">
        <v>8694</v>
      </c>
      <c r="YU471" s="16" t="s">
        <v>11121</v>
      </c>
      <c r="YV471" s="16" t="s">
        <v>8696</v>
      </c>
      <c r="YW471" s="16" t="s">
        <v>844</v>
      </c>
      <c r="YX471" s="16" t="s">
        <v>8696</v>
      </c>
      <c r="YY471" s="16" t="s">
        <v>843</v>
      </c>
      <c r="YZ471" s="16" t="s">
        <v>843</v>
      </c>
      <c r="ZA471" s="16" t="s">
        <v>11122</v>
      </c>
      <c r="ZB471" s="16">
        <v>11691.67</v>
      </c>
      <c r="ZC471" s="16" t="s">
        <v>9075</v>
      </c>
      <c r="ZD471" s="16" t="s">
        <v>9119</v>
      </c>
      <c r="ZE471" s="16" t="s">
        <v>8735</v>
      </c>
      <c r="ZF471" s="16" t="s">
        <v>8701</v>
      </c>
      <c r="ZG471" s="16" t="s">
        <v>8699</v>
      </c>
      <c r="ZH471" s="16" t="s">
        <v>8701</v>
      </c>
      <c r="ZI471" s="16" t="s">
        <v>8699</v>
      </c>
      <c r="ZJ471" s="16" t="s">
        <v>8701</v>
      </c>
      <c r="ZK471" s="16" t="s">
        <v>843</v>
      </c>
      <c r="ZL471" s="16" t="s">
        <v>8753</v>
      </c>
      <c r="ZM471" s="16" t="s">
        <v>843</v>
      </c>
      <c r="ZN471" s="16" t="s">
        <v>8703</v>
      </c>
      <c r="ZO471" s="16" t="s">
        <v>487</v>
      </c>
      <c r="ZP471" s="16" t="s">
        <v>487</v>
      </c>
      <c r="ZQ471" s="16" t="s">
        <v>487</v>
      </c>
      <c r="ZR471" s="16" t="s">
        <v>486</v>
      </c>
      <c r="ZS471" s="16" t="s">
        <v>844</v>
      </c>
      <c r="ZT471" s="16" t="s">
        <v>8705</v>
      </c>
      <c r="ZU471" s="16" t="s">
        <v>8706</v>
      </c>
      <c r="ZV471" s="16" t="s">
        <v>487</v>
      </c>
      <c r="ZW471" s="16" t="s">
        <v>844</v>
      </c>
      <c r="ZX471" s="16" t="s">
        <v>844</v>
      </c>
      <c r="ZY471" s="16" t="s">
        <v>844</v>
      </c>
      <c r="ZZ471" s="16" t="s">
        <v>844</v>
      </c>
      <c r="AAA471" s="16" t="s">
        <v>843</v>
      </c>
      <c r="AAB471" s="16" t="s">
        <v>843</v>
      </c>
      <c r="AAC471" s="16">
        <v>1</v>
      </c>
      <c r="AAD471" s="16" t="s">
        <v>844</v>
      </c>
      <c r="AAE471" s="16" t="s">
        <v>843</v>
      </c>
      <c r="AAF471" s="16" t="s">
        <v>843</v>
      </c>
      <c r="AAG471" s="16" t="s">
        <v>843</v>
      </c>
      <c r="AAH471" s="16" t="s">
        <v>843</v>
      </c>
      <c r="AAI471" s="16" t="s">
        <v>844</v>
      </c>
      <c r="AAJ471" s="16" t="s">
        <v>615</v>
      </c>
      <c r="AAK471" s="16" t="s">
        <v>633</v>
      </c>
      <c r="AAL471" s="16" t="s">
        <v>904</v>
      </c>
      <c r="AAM471" s="16" t="s">
        <v>663</v>
      </c>
      <c r="AAN471" s="16" t="s">
        <v>8707</v>
      </c>
      <c r="AAO471" s="16" t="s">
        <v>1018</v>
      </c>
      <c r="AAP471" s="16" t="s">
        <v>8708</v>
      </c>
      <c r="AAS471" s="16">
        <v>11250</v>
      </c>
      <c r="AAT471" s="16" t="s">
        <v>782</v>
      </c>
      <c r="AAU471" s="16" t="s">
        <v>782</v>
      </c>
      <c r="AAX471" s="16" t="s">
        <v>843</v>
      </c>
      <c r="AAY471" s="16" t="s">
        <v>8710</v>
      </c>
      <c r="AAZ471" s="16" t="s">
        <v>782</v>
      </c>
      <c r="ABA471" s="16" t="s">
        <v>782</v>
      </c>
      <c r="ABB471" s="16" t="s">
        <v>782</v>
      </c>
      <c r="ABC471" s="16" t="s">
        <v>783</v>
      </c>
      <c r="ABD471" s="16" t="s">
        <v>783</v>
      </c>
      <c r="ABE471" s="16" t="s">
        <v>783</v>
      </c>
      <c r="ABF471" s="16" t="s">
        <v>782</v>
      </c>
      <c r="ABG471" s="16" t="s">
        <v>783</v>
      </c>
      <c r="ABH471" s="16" t="s">
        <v>782</v>
      </c>
      <c r="ABI471" s="16" t="s">
        <v>782</v>
      </c>
      <c r="ABJ471" s="16" t="s">
        <v>782</v>
      </c>
      <c r="ABK471" s="16" t="s">
        <v>782</v>
      </c>
      <c r="ABL471" s="16" t="s">
        <v>8746</v>
      </c>
      <c r="ABM471" s="16" t="s">
        <v>843</v>
      </c>
      <c r="ABN471" s="16" t="s">
        <v>1034</v>
      </c>
      <c r="ABP471" s="16" t="s">
        <v>972</v>
      </c>
      <c r="ABQ471" s="16" t="s">
        <v>4324</v>
      </c>
      <c r="ABR471" s="16" t="s">
        <v>470</v>
      </c>
      <c r="ABS471" s="16" t="s">
        <v>451</v>
      </c>
      <c r="ABT471" s="16" t="s">
        <v>1056</v>
      </c>
      <c r="ABU471" s="16" t="s">
        <v>844</v>
      </c>
      <c r="ABV471" s="16" t="s">
        <v>487</v>
      </c>
      <c r="ABW471" s="16" t="s">
        <v>486</v>
      </c>
      <c r="ABX471" s="16" t="s">
        <v>892</v>
      </c>
      <c r="ABY471" s="16" t="s">
        <v>486</v>
      </c>
      <c r="ABZ471" s="16" t="s">
        <v>486</v>
      </c>
      <c r="ACA471" s="16" t="s">
        <v>759</v>
      </c>
      <c r="ACB471" s="16" t="s">
        <v>768</v>
      </c>
      <c r="ACC471" s="16" t="s">
        <v>737</v>
      </c>
      <c r="ACD471" s="16" t="s">
        <v>487</v>
      </c>
      <c r="ACE471" s="16" t="s">
        <v>486</v>
      </c>
      <c r="ACG471" s="16" t="s">
        <v>1014</v>
      </c>
      <c r="ACH471" s="16" t="s">
        <v>1009</v>
      </c>
      <c r="ACI471" s="16" t="s">
        <v>462</v>
      </c>
      <c r="ACJ471" s="16">
        <v>1.1910000000000001</v>
      </c>
      <c r="ACK471" s="16" t="s">
        <v>478</v>
      </c>
      <c r="ACL471" s="16" t="s">
        <v>738</v>
      </c>
      <c r="ACM471" s="16" t="s">
        <v>1189</v>
      </c>
      <c r="ACN471" s="16" t="s">
        <v>1169</v>
      </c>
      <c r="ACO471" s="16" t="s">
        <v>1856</v>
      </c>
      <c r="ACP471" s="16">
        <v>3250</v>
      </c>
      <c r="ACQ471" s="16" t="s">
        <v>1202</v>
      </c>
      <c r="ACR471" s="16" t="s">
        <v>1645</v>
      </c>
      <c r="ACS471" s="16" t="s">
        <v>680</v>
      </c>
      <c r="ACT471" s="16" t="s">
        <v>1522</v>
      </c>
      <c r="ACU471" s="16" t="s">
        <v>831</v>
      </c>
      <c r="ACV471" s="16" t="s">
        <v>8756</v>
      </c>
      <c r="ACW471" s="16" t="s">
        <v>451</v>
      </c>
      <c r="ACX471" s="16" t="s">
        <v>1914</v>
      </c>
      <c r="ACY471" s="16" t="s">
        <v>1947</v>
      </c>
      <c r="ACZ471" s="16">
        <v>1</v>
      </c>
      <c r="ADA471" s="16">
        <v>1</v>
      </c>
      <c r="ADB471" s="16">
        <v>1</v>
      </c>
      <c r="ADC471" s="16">
        <v>1</v>
      </c>
      <c r="ADD471" s="16">
        <v>1</v>
      </c>
      <c r="ADE471" s="16" t="s">
        <v>8712</v>
      </c>
      <c r="ADF471" s="16">
        <v>0</v>
      </c>
      <c r="ADG471" s="16" t="s">
        <v>486</v>
      </c>
      <c r="ADH471" s="16">
        <v>2</v>
      </c>
      <c r="ADI471" s="16" t="s">
        <v>486</v>
      </c>
      <c r="ADJ471" s="16" t="s">
        <v>1744</v>
      </c>
      <c r="ADK471" s="16" t="s">
        <v>1750</v>
      </c>
      <c r="ADL471" s="16" t="s">
        <v>13196</v>
      </c>
      <c r="ADM471" s="16" t="s">
        <v>13195</v>
      </c>
      <c r="ADN471" s="16" t="s">
        <v>13196</v>
      </c>
      <c r="ADO471" s="16" t="s">
        <v>13197</v>
      </c>
      <c r="ADP471" s="16" t="s">
        <v>1751</v>
      </c>
      <c r="ADQ471" s="16" t="s">
        <v>13194</v>
      </c>
      <c r="ADR471" s="16" t="s">
        <v>13194</v>
      </c>
      <c r="ADS471" s="16" t="s">
        <v>1750</v>
      </c>
      <c r="ADW471" s="16" t="s">
        <v>8729</v>
      </c>
      <c r="ADY471" s="16" t="s">
        <v>1063</v>
      </c>
      <c r="AEB471" s="16">
        <v>11691.666666666701</v>
      </c>
      <c r="AEC471" s="16" t="s">
        <v>1063</v>
      </c>
      <c r="AED471" s="16">
        <v>5625</v>
      </c>
      <c r="AEE471" s="16" t="s">
        <v>952</v>
      </c>
      <c r="AEH471" s="16">
        <v>3250</v>
      </c>
      <c r="AEI471" s="16">
        <v>2000</v>
      </c>
      <c r="AEJ471" s="16">
        <v>2500</v>
      </c>
      <c r="AEK471" s="16">
        <v>250</v>
      </c>
      <c r="AEL471" s="16">
        <v>100</v>
      </c>
      <c r="AEN471" s="16">
        <v>250</v>
      </c>
      <c r="AEO471" s="16">
        <v>100</v>
      </c>
      <c r="AEP471" s="16">
        <v>500</v>
      </c>
    </row>
    <row r="472" spans="1:823" x14ac:dyDescent="0.25">
      <c r="A472" s="30">
        <v>45840</v>
      </c>
      <c r="B472" s="16" t="s">
        <v>11123</v>
      </c>
      <c r="C472" s="16" t="s">
        <v>867</v>
      </c>
      <c r="D472" s="16" t="s">
        <v>867</v>
      </c>
      <c r="E472" s="16">
        <v>56</v>
      </c>
      <c r="F472" s="16" t="s">
        <v>8153</v>
      </c>
      <c r="G472" s="16" t="s">
        <v>4113</v>
      </c>
      <c r="I472" s="16" t="s">
        <v>4162</v>
      </c>
      <c r="Z472" s="16" t="s">
        <v>993</v>
      </c>
      <c r="AA472" s="16" t="s">
        <v>470</v>
      </c>
      <c r="AB472" s="16">
        <v>2</v>
      </c>
      <c r="AC472" s="16" t="s">
        <v>844</v>
      </c>
      <c r="AD472" s="16" t="s">
        <v>843</v>
      </c>
      <c r="AE472" s="16" t="s">
        <v>843</v>
      </c>
      <c r="AF472" s="16" t="s">
        <v>1056</v>
      </c>
      <c r="AG472" s="16" t="s">
        <v>843</v>
      </c>
      <c r="AH472" s="16" t="s">
        <v>1056</v>
      </c>
      <c r="AI472" s="16" t="s">
        <v>843</v>
      </c>
      <c r="AJ472" s="16" t="s">
        <v>843</v>
      </c>
      <c r="AK472" s="16" t="s">
        <v>843</v>
      </c>
      <c r="AM472" s="16" t="s">
        <v>737</v>
      </c>
      <c r="AN472" s="16" t="s">
        <v>759</v>
      </c>
      <c r="AP472" s="16" t="s">
        <v>768</v>
      </c>
      <c r="AR472" s="16" t="s">
        <v>6910</v>
      </c>
      <c r="BB472" s="16">
        <v>3</v>
      </c>
      <c r="BC472" s="16" t="s">
        <v>7875</v>
      </c>
      <c r="BE472" s="16" t="s">
        <v>5098</v>
      </c>
      <c r="BV472" s="16" t="s">
        <v>4433</v>
      </c>
      <c r="BW472" s="16" t="s">
        <v>844</v>
      </c>
      <c r="BX472" s="16" t="s">
        <v>843</v>
      </c>
      <c r="BY472" s="16" t="s">
        <v>843</v>
      </c>
      <c r="BZ472" s="16" t="s">
        <v>843</v>
      </c>
      <c r="CA472" s="16" t="s">
        <v>843</v>
      </c>
      <c r="CB472" s="16" t="s">
        <v>843</v>
      </c>
      <c r="CC472" s="16" t="s">
        <v>843</v>
      </c>
      <c r="CD472" s="16" t="s">
        <v>843</v>
      </c>
      <c r="CE472" s="16" t="s">
        <v>843</v>
      </c>
      <c r="CF472" s="16" t="s">
        <v>843</v>
      </c>
      <c r="CG472" s="16" t="s">
        <v>843</v>
      </c>
      <c r="CH472" s="16" t="s">
        <v>843</v>
      </c>
      <c r="CI472" s="16" t="s">
        <v>843</v>
      </c>
      <c r="CJ472" s="16" t="s">
        <v>843</v>
      </c>
      <c r="CK472" s="16" t="s">
        <v>843</v>
      </c>
      <c r="CP472" s="16" t="s">
        <v>867</v>
      </c>
      <c r="CQ472" s="16" t="s">
        <v>5191</v>
      </c>
      <c r="CR472" s="16" t="s">
        <v>844</v>
      </c>
      <c r="CS472" s="16" t="s">
        <v>843</v>
      </c>
      <c r="CT472" s="16" t="s">
        <v>843</v>
      </c>
      <c r="CU472" s="16" t="s">
        <v>843</v>
      </c>
      <c r="CV472" s="16" t="s">
        <v>843</v>
      </c>
      <c r="CW472" s="16" t="s">
        <v>843</v>
      </c>
      <c r="CX472" s="16" t="s">
        <v>843</v>
      </c>
      <c r="CY472" s="16" t="s">
        <v>843</v>
      </c>
      <c r="CZ472" s="16" t="s">
        <v>843</v>
      </c>
      <c r="DA472" s="16" t="s">
        <v>5184</v>
      </c>
      <c r="DX472" s="16" t="s">
        <v>867</v>
      </c>
      <c r="DY472" s="16" t="s">
        <v>867</v>
      </c>
      <c r="GC472" s="16" t="s">
        <v>5397</v>
      </c>
      <c r="GF472" s="16" t="s">
        <v>867</v>
      </c>
      <c r="GG472" s="16" t="s">
        <v>867</v>
      </c>
      <c r="GV472" s="16" t="s">
        <v>5443</v>
      </c>
      <c r="GW472" s="16" t="s">
        <v>843</v>
      </c>
      <c r="GX472" s="16" t="s">
        <v>844</v>
      </c>
      <c r="GY472" s="16" t="s">
        <v>843</v>
      </c>
      <c r="GZ472" s="16" t="s">
        <v>843</v>
      </c>
      <c r="HA472" s="16" t="s">
        <v>843</v>
      </c>
      <c r="HB472" s="16" t="s">
        <v>843</v>
      </c>
      <c r="HC472" s="16" t="s">
        <v>843</v>
      </c>
      <c r="HD472" s="16" t="s">
        <v>843</v>
      </c>
      <c r="HE472" s="16" t="s">
        <v>843</v>
      </c>
      <c r="HF472" s="16" t="s">
        <v>843</v>
      </c>
      <c r="HH472" s="16" t="s">
        <v>5456</v>
      </c>
      <c r="HK472" s="16" t="s">
        <v>865</v>
      </c>
      <c r="HM472" s="16" t="s">
        <v>865</v>
      </c>
      <c r="HZ472" s="16" t="s">
        <v>7944</v>
      </c>
      <c r="KE472" s="16" t="s">
        <v>5582</v>
      </c>
      <c r="KG472" s="16" t="s">
        <v>7015</v>
      </c>
      <c r="KH472" s="16" t="s">
        <v>7033</v>
      </c>
      <c r="KI472" s="16" t="s">
        <v>865</v>
      </c>
      <c r="LG472" s="16" t="s">
        <v>867</v>
      </c>
      <c r="LH472" s="16" t="s">
        <v>867</v>
      </c>
      <c r="LI472" s="16" t="s">
        <v>867</v>
      </c>
      <c r="LJ472" s="16" t="s">
        <v>867</v>
      </c>
      <c r="LK472" s="16" t="s">
        <v>867</v>
      </c>
      <c r="LL472" s="16" t="s">
        <v>5690</v>
      </c>
      <c r="LM472" s="16" t="s">
        <v>843</v>
      </c>
      <c r="LN472" s="16" t="s">
        <v>843</v>
      </c>
      <c r="LO472" s="16" t="s">
        <v>843</v>
      </c>
      <c r="LP472" s="16" t="s">
        <v>843</v>
      </c>
      <c r="LQ472" s="16" t="s">
        <v>843</v>
      </c>
      <c r="LR472" s="16" t="s">
        <v>843</v>
      </c>
      <c r="LS472" s="16" t="s">
        <v>843</v>
      </c>
      <c r="LT472" s="16" t="s">
        <v>843</v>
      </c>
      <c r="LU472" s="16" t="s">
        <v>843</v>
      </c>
      <c r="LV472" s="16" t="s">
        <v>843</v>
      </c>
      <c r="LW472" s="16" t="s">
        <v>843</v>
      </c>
      <c r="LX472" s="16" t="s">
        <v>844</v>
      </c>
      <c r="LY472" s="16" t="s">
        <v>843</v>
      </c>
      <c r="LZ472" s="16" t="s">
        <v>843</v>
      </c>
      <c r="MA472" s="16" t="s">
        <v>843</v>
      </c>
      <c r="MC472" s="16" t="s">
        <v>5694</v>
      </c>
      <c r="MD472" s="16" t="s">
        <v>844</v>
      </c>
      <c r="ME472" s="16" t="s">
        <v>843</v>
      </c>
      <c r="MF472" s="16" t="s">
        <v>843</v>
      </c>
      <c r="MG472" s="16" t="s">
        <v>843</v>
      </c>
      <c r="MH472" s="16" t="s">
        <v>843</v>
      </c>
      <c r="MI472" s="16" t="s">
        <v>843</v>
      </c>
      <c r="MJ472" s="16" t="s">
        <v>843</v>
      </c>
      <c r="MK472" s="16" t="s">
        <v>843</v>
      </c>
      <c r="ML472" s="16" t="s">
        <v>843</v>
      </c>
      <c r="MM472" s="16" t="s">
        <v>843</v>
      </c>
      <c r="MN472" s="16" t="s">
        <v>843</v>
      </c>
      <c r="MO472" s="16" t="s">
        <v>843</v>
      </c>
      <c r="MP472" s="16" t="s">
        <v>843</v>
      </c>
      <c r="MQ472" s="16" t="s">
        <v>843</v>
      </c>
      <c r="MR472" s="16" t="s">
        <v>843</v>
      </c>
      <c r="MS472" s="16" t="s">
        <v>843</v>
      </c>
      <c r="MT472" s="16" t="s">
        <v>843</v>
      </c>
      <c r="MU472" s="16" t="s">
        <v>843</v>
      </c>
      <c r="MV472" s="16" t="s">
        <v>843</v>
      </c>
      <c r="PC472" s="16" t="s">
        <v>865</v>
      </c>
      <c r="PD472" s="16" t="s">
        <v>865</v>
      </c>
      <c r="PY472" s="16" t="s">
        <v>867</v>
      </c>
      <c r="PZ472" s="16">
        <v>1</v>
      </c>
      <c r="QP472" s="16" t="s">
        <v>865</v>
      </c>
      <c r="QR472" s="16" t="s">
        <v>867</v>
      </c>
      <c r="QT472" s="16" t="s">
        <v>867</v>
      </c>
      <c r="QV472" s="16" t="s">
        <v>865</v>
      </c>
      <c r="QX472" s="16" t="s">
        <v>867</v>
      </c>
      <c r="QY472" s="16" t="s">
        <v>867</v>
      </c>
      <c r="RD472" s="16" t="s">
        <v>865</v>
      </c>
      <c r="RF472" s="16" t="s">
        <v>865</v>
      </c>
      <c r="RH472" s="16" t="s">
        <v>4216</v>
      </c>
      <c r="RJ472" s="16" t="s">
        <v>4216</v>
      </c>
      <c r="RN472" s="16" t="s">
        <v>7720</v>
      </c>
      <c r="RP472" s="16" t="s">
        <v>867</v>
      </c>
      <c r="RR472" s="16" t="s">
        <v>867</v>
      </c>
      <c r="RT472" s="16" t="s">
        <v>867</v>
      </c>
      <c r="RV472" s="16" t="s">
        <v>7724</v>
      </c>
      <c r="RX472" s="16" t="s">
        <v>7720</v>
      </c>
      <c r="RZ472" s="16" t="s">
        <v>7724</v>
      </c>
      <c r="SQ472" s="16" t="s">
        <v>867</v>
      </c>
      <c r="SS472" s="16" t="s">
        <v>7296</v>
      </c>
      <c r="ST472" s="16" t="s">
        <v>7758</v>
      </c>
      <c r="TN472" s="16">
        <v>6000</v>
      </c>
      <c r="TO472" s="16">
        <v>7000</v>
      </c>
      <c r="TP472" s="16">
        <v>1000</v>
      </c>
      <c r="TQ472" s="16">
        <v>600</v>
      </c>
      <c r="TR472" s="16">
        <v>500</v>
      </c>
      <c r="TS472" s="16">
        <v>300</v>
      </c>
      <c r="TT472" s="16">
        <v>0</v>
      </c>
      <c r="TU472" s="16">
        <v>2000</v>
      </c>
      <c r="TV472" s="16">
        <v>0</v>
      </c>
      <c r="TW472" s="16">
        <v>0</v>
      </c>
      <c r="TX472" s="16">
        <v>7000</v>
      </c>
      <c r="TZ472" s="16" t="s">
        <v>7367</v>
      </c>
      <c r="UA472" s="16" t="s">
        <v>8950</v>
      </c>
      <c r="UB472" s="16">
        <v>0</v>
      </c>
      <c r="UC472" s="16" t="s">
        <v>844</v>
      </c>
      <c r="UD472" s="16" t="s">
        <v>843</v>
      </c>
      <c r="UE472" s="16" t="s">
        <v>843</v>
      </c>
      <c r="UF472" s="16" t="s">
        <v>844</v>
      </c>
      <c r="UG472" s="16" t="s">
        <v>843</v>
      </c>
      <c r="UH472" s="16" t="s">
        <v>843</v>
      </c>
      <c r="UL472" s="16">
        <v>14000</v>
      </c>
      <c r="VX472" s="16" t="s">
        <v>6028</v>
      </c>
      <c r="VY472" s="16" t="s">
        <v>844</v>
      </c>
      <c r="VZ472" s="16" t="s">
        <v>843</v>
      </c>
      <c r="WA472" s="16" t="s">
        <v>843</v>
      </c>
      <c r="WB472" s="16" t="s">
        <v>843</v>
      </c>
      <c r="WC472" s="16" t="s">
        <v>843</v>
      </c>
      <c r="WD472" s="16" t="s">
        <v>843</v>
      </c>
      <c r="WE472" s="16" t="s">
        <v>843</v>
      </c>
      <c r="WF472" s="16" t="s">
        <v>843</v>
      </c>
      <c r="WH472" s="16">
        <v>3250</v>
      </c>
      <c r="WO472" s="16" t="s">
        <v>6920</v>
      </c>
      <c r="XD472" s="16" t="s">
        <v>6975</v>
      </c>
      <c r="XE472" s="16" t="s">
        <v>843</v>
      </c>
      <c r="XF472" s="16" t="s">
        <v>843</v>
      </c>
      <c r="XG472" s="16" t="s">
        <v>844</v>
      </c>
      <c r="XH472" s="16" t="s">
        <v>843</v>
      </c>
      <c r="XI472" s="16" t="s">
        <v>843</v>
      </c>
      <c r="XJ472" s="16" t="s">
        <v>843</v>
      </c>
      <c r="XK472" s="16" t="s">
        <v>843</v>
      </c>
      <c r="XL472" s="16" t="s">
        <v>843</v>
      </c>
      <c r="XM472" s="16" t="s">
        <v>843</v>
      </c>
      <c r="XN472" s="16" t="s">
        <v>843</v>
      </c>
      <c r="XO472" s="16" t="s">
        <v>843</v>
      </c>
      <c r="XP472" s="16" t="s">
        <v>843</v>
      </c>
      <c r="XQ472" s="16" t="s">
        <v>843</v>
      </c>
      <c r="YF472" s="16" t="s">
        <v>865</v>
      </c>
      <c r="YN472" s="16" t="s">
        <v>7040</v>
      </c>
      <c r="YP472" s="16" t="s">
        <v>7978</v>
      </c>
      <c r="YR472" s="16" t="s">
        <v>11124</v>
      </c>
      <c r="YS472" s="16" t="s">
        <v>11125</v>
      </c>
      <c r="YT472" s="16" t="s">
        <v>8694</v>
      </c>
      <c r="YU472" s="16" t="s">
        <v>11126</v>
      </c>
      <c r="YV472" s="16" t="s">
        <v>8696</v>
      </c>
      <c r="YW472" s="16" t="s">
        <v>844</v>
      </c>
      <c r="YX472" s="16" t="s">
        <v>8696</v>
      </c>
      <c r="YY472" s="16" t="s">
        <v>843</v>
      </c>
      <c r="YZ472" s="16" t="s">
        <v>843</v>
      </c>
      <c r="ZA472" s="16" t="s">
        <v>9032</v>
      </c>
      <c r="ZB472" s="16">
        <v>17983.330000000002</v>
      </c>
      <c r="ZC472" s="16" t="s">
        <v>8872</v>
      </c>
      <c r="ZD472" s="16" t="s">
        <v>8780</v>
      </c>
      <c r="ZE472" s="16" t="s">
        <v>9295</v>
      </c>
      <c r="ZF472" s="16" t="s">
        <v>8752</v>
      </c>
      <c r="ZG472" s="16" t="s">
        <v>8752</v>
      </c>
      <c r="ZH472" s="16" t="s">
        <v>8701</v>
      </c>
      <c r="ZI472" s="16" t="s">
        <v>8739</v>
      </c>
      <c r="ZJ472" s="16" t="s">
        <v>8752</v>
      </c>
      <c r="ZK472" s="16" t="s">
        <v>843</v>
      </c>
      <c r="ZL472" s="16" t="s">
        <v>8741</v>
      </c>
      <c r="ZM472" s="16" t="s">
        <v>843</v>
      </c>
      <c r="ZN472" s="16" t="s">
        <v>8755</v>
      </c>
      <c r="ZO472" s="16" t="s">
        <v>487</v>
      </c>
      <c r="ZP472" s="16" t="s">
        <v>487</v>
      </c>
      <c r="ZQ472" s="16" t="s">
        <v>487</v>
      </c>
      <c r="ZR472" s="16" t="s">
        <v>486</v>
      </c>
      <c r="ZS472" s="16" t="s">
        <v>8874</v>
      </c>
      <c r="ZT472" s="16" t="s">
        <v>8705</v>
      </c>
      <c r="ZU472" s="16" t="s">
        <v>8706</v>
      </c>
      <c r="ZV472" s="16" t="s">
        <v>487</v>
      </c>
      <c r="ZW472" s="16" t="s">
        <v>843</v>
      </c>
      <c r="ZX472" s="16" t="s">
        <v>1056</v>
      </c>
      <c r="ZY472" s="16" t="s">
        <v>1056</v>
      </c>
      <c r="ZZ472" s="16" t="s">
        <v>843</v>
      </c>
      <c r="AAA472" s="16" t="s">
        <v>843</v>
      </c>
      <c r="AAB472" s="16" t="s">
        <v>843</v>
      </c>
      <c r="AAC472" s="16">
        <v>1</v>
      </c>
      <c r="AAD472" s="16" t="s">
        <v>1056</v>
      </c>
      <c r="AAE472" s="16" t="s">
        <v>843</v>
      </c>
      <c r="AAF472" s="16" t="s">
        <v>843</v>
      </c>
      <c r="AAG472" s="16" t="s">
        <v>843</v>
      </c>
      <c r="AAH472" s="16" t="s">
        <v>843</v>
      </c>
      <c r="AAI472" s="16" t="s">
        <v>843</v>
      </c>
      <c r="AAJ472" s="16" t="s">
        <v>600</v>
      </c>
      <c r="AAK472" s="16" t="s">
        <v>639</v>
      </c>
      <c r="AAL472" s="16" t="s">
        <v>905</v>
      </c>
      <c r="AAM472" s="16" t="s">
        <v>663</v>
      </c>
      <c r="AAN472" s="16" t="s">
        <v>8707</v>
      </c>
      <c r="AAO472" s="16" t="s">
        <v>1018</v>
      </c>
      <c r="AAP472" s="16" t="s">
        <v>8708</v>
      </c>
      <c r="AAS472" s="16">
        <v>17250</v>
      </c>
      <c r="AAT472" s="16" t="s">
        <v>782</v>
      </c>
      <c r="AAU472" s="16" t="s">
        <v>782</v>
      </c>
      <c r="AAX472" s="16" t="s">
        <v>843</v>
      </c>
      <c r="AAY472" s="16" t="s">
        <v>8710</v>
      </c>
      <c r="AAZ472" s="16" t="s">
        <v>782</v>
      </c>
      <c r="ABA472" s="16" t="s">
        <v>782</v>
      </c>
      <c r="ABB472" s="16" t="s">
        <v>782</v>
      </c>
      <c r="ABC472" s="16" t="s">
        <v>783</v>
      </c>
      <c r="ABD472" s="16" t="s">
        <v>783</v>
      </c>
      <c r="ABE472" s="16" t="s">
        <v>783</v>
      </c>
      <c r="ABF472" s="16" t="s">
        <v>782</v>
      </c>
      <c r="ABG472" s="16" t="s">
        <v>782</v>
      </c>
      <c r="ABH472" s="16" t="s">
        <v>782</v>
      </c>
      <c r="ABI472" s="16" t="s">
        <v>782</v>
      </c>
      <c r="ABJ472" s="16" t="s">
        <v>783</v>
      </c>
      <c r="ABK472" s="16" t="s">
        <v>782</v>
      </c>
      <c r="ABL472" s="16" t="s">
        <v>8746</v>
      </c>
      <c r="ABM472" s="16" t="s">
        <v>843</v>
      </c>
      <c r="ABN472" s="16" t="s">
        <v>1034</v>
      </c>
      <c r="ABO472" s="16" t="s">
        <v>487</v>
      </c>
      <c r="ABP472" s="16" t="s">
        <v>972</v>
      </c>
      <c r="ABQ472" s="16" t="s">
        <v>4324</v>
      </c>
      <c r="ABR472" s="16" t="s">
        <v>470</v>
      </c>
      <c r="ABS472" s="16" t="s">
        <v>451</v>
      </c>
      <c r="ABT472" s="16" t="s">
        <v>1056</v>
      </c>
      <c r="ABU472" s="16" t="s">
        <v>1056</v>
      </c>
      <c r="ABV472" s="16" t="s">
        <v>487</v>
      </c>
      <c r="ABW472" s="16" t="s">
        <v>486</v>
      </c>
      <c r="ABX472" s="16" t="s">
        <v>892</v>
      </c>
      <c r="ABY472" s="16" t="s">
        <v>486</v>
      </c>
      <c r="ABZ472" s="16" t="s">
        <v>486</v>
      </c>
      <c r="ACA472" s="16" t="s">
        <v>759</v>
      </c>
      <c r="ACB472" s="16" t="s">
        <v>768</v>
      </c>
      <c r="ACC472" s="16" t="s">
        <v>737</v>
      </c>
      <c r="ACD472" s="16" t="s">
        <v>487</v>
      </c>
      <c r="ACE472" s="16" t="s">
        <v>486</v>
      </c>
      <c r="ACG472" s="16" t="s">
        <v>1014</v>
      </c>
      <c r="ACH472" s="16" t="s">
        <v>1009</v>
      </c>
      <c r="ACI472" s="16" t="s">
        <v>462</v>
      </c>
      <c r="ACJ472" s="16">
        <v>1.1910000000000001</v>
      </c>
      <c r="ACK472" s="16" t="s">
        <v>478</v>
      </c>
      <c r="ACL472" s="16" t="s">
        <v>738</v>
      </c>
      <c r="ACM472" s="16" t="s">
        <v>1189</v>
      </c>
      <c r="ACN472" s="16" t="s">
        <v>1169</v>
      </c>
      <c r="ACO472" s="16" t="s">
        <v>1856</v>
      </c>
      <c r="ACP472" s="16">
        <v>3250</v>
      </c>
      <c r="ACQ472" s="16" t="s">
        <v>1202</v>
      </c>
      <c r="ACR472" s="16" t="s">
        <v>1645</v>
      </c>
      <c r="ACS472" s="16" t="s">
        <v>669</v>
      </c>
      <c r="ACT472" s="16" t="s">
        <v>1522</v>
      </c>
      <c r="ACX472" s="16" t="s">
        <v>1914</v>
      </c>
      <c r="ACY472" s="16" t="s">
        <v>1947</v>
      </c>
      <c r="ACZ472" s="16">
        <v>1</v>
      </c>
      <c r="ADA472" s="16">
        <v>1</v>
      </c>
      <c r="ADB472" s="16">
        <v>1</v>
      </c>
      <c r="ADC472" s="16">
        <v>1</v>
      </c>
      <c r="ADD472" s="16">
        <v>1</v>
      </c>
      <c r="ADE472" s="16" t="s">
        <v>8712</v>
      </c>
      <c r="ADF472" s="16">
        <v>0</v>
      </c>
      <c r="ADG472" s="16" t="s">
        <v>486</v>
      </c>
      <c r="ADH472" s="16">
        <v>2</v>
      </c>
      <c r="ADI472" s="16" t="s">
        <v>1554</v>
      </c>
      <c r="ADJ472" s="16" t="s">
        <v>1745</v>
      </c>
      <c r="ADK472" s="16" t="s">
        <v>1752</v>
      </c>
      <c r="ADL472" s="16" t="s">
        <v>1764</v>
      </c>
      <c r="ADM472" s="16" t="s">
        <v>13195</v>
      </c>
      <c r="ADN472" s="16" t="s">
        <v>13196</v>
      </c>
      <c r="ADO472" s="16" t="s">
        <v>1766</v>
      </c>
      <c r="ADP472" s="16" t="s">
        <v>1743</v>
      </c>
      <c r="ADQ472" s="16" t="s">
        <v>13194</v>
      </c>
      <c r="ADR472" s="16" t="s">
        <v>13194</v>
      </c>
      <c r="ADS472" s="16" t="s">
        <v>1752</v>
      </c>
      <c r="ADW472" s="16" t="s">
        <v>8729</v>
      </c>
      <c r="ADY472" s="16" t="s">
        <v>1060</v>
      </c>
      <c r="AEB472" s="16">
        <v>17983.333333333299</v>
      </c>
      <c r="AEC472" s="16" t="s">
        <v>1060</v>
      </c>
      <c r="AED472" s="16">
        <v>8625</v>
      </c>
      <c r="AEE472" s="16" t="s">
        <v>952</v>
      </c>
      <c r="AEH472" s="16">
        <v>3250</v>
      </c>
      <c r="AEI472" s="16">
        <v>3000</v>
      </c>
      <c r="AEJ472" s="16">
        <v>3500</v>
      </c>
      <c r="AEK472" s="16">
        <v>500</v>
      </c>
      <c r="AEL472" s="16">
        <v>300</v>
      </c>
      <c r="AEN472" s="16">
        <v>250</v>
      </c>
      <c r="AEO472" s="16">
        <v>150</v>
      </c>
      <c r="AEP472" s="16">
        <v>1000</v>
      </c>
    </row>
    <row r="473" spans="1:823" x14ac:dyDescent="0.25">
      <c r="A473" s="30">
        <v>45840</v>
      </c>
      <c r="B473" s="16" t="s">
        <v>11127</v>
      </c>
      <c r="C473" s="16" t="s">
        <v>867</v>
      </c>
      <c r="D473" s="16" t="s">
        <v>867</v>
      </c>
      <c r="E473" s="16">
        <v>71</v>
      </c>
      <c r="F473" s="16" t="s">
        <v>8153</v>
      </c>
      <c r="G473" s="16" t="s">
        <v>4113</v>
      </c>
      <c r="I473" s="16" t="s">
        <v>4162</v>
      </c>
      <c r="Z473" s="16" t="s">
        <v>993</v>
      </c>
      <c r="AA473" s="16" t="s">
        <v>470</v>
      </c>
      <c r="AB473" s="16">
        <v>1</v>
      </c>
      <c r="AC473" s="16" t="s">
        <v>843</v>
      </c>
      <c r="AD473" s="16" t="s">
        <v>843</v>
      </c>
      <c r="AE473" s="16" t="s">
        <v>843</v>
      </c>
      <c r="AF473" s="16" t="s">
        <v>844</v>
      </c>
      <c r="AG473" s="16" t="s">
        <v>843</v>
      </c>
      <c r="AH473" s="16" t="s">
        <v>844</v>
      </c>
      <c r="AI473" s="16" t="s">
        <v>843</v>
      </c>
      <c r="AJ473" s="16" t="s">
        <v>843</v>
      </c>
      <c r="AK473" s="16" t="s">
        <v>843</v>
      </c>
      <c r="AM473" s="16" t="s">
        <v>737</v>
      </c>
      <c r="AN473" s="16" t="s">
        <v>761</v>
      </c>
      <c r="AP473" s="16" t="s">
        <v>774</v>
      </c>
      <c r="AR473" s="16" t="s">
        <v>6907</v>
      </c>
      <c r="BB473" s="16">
        <v>2</v>
      </c>
      <c r="BC473" s="16" t="s">
        <v>7878</v>
      </c>
      <c r="BE473" s="16" t="s">
        <v>5098</v>
      </c>
      <c r="BV473" s="16" t="s">
        <v>4433</v>
      </c>
      <c r="BW473" s="16" t="s">
        <v>844</v>
      </c>
      <c r="BX473" s="16" t="s">
        <v>843</v>
      </c>
      <c r="BY473" s="16" t="s">
        <v>843</v>
      </c>
      <c r="BZ473" s="16" t="s">
        <v>843</v>
      </c>
      <c r="CA473" s="16" t="s">
        <v>843</v>
      </c>
      <c r="CB473" s="16" t="s">
        <v>843</v>
      </c>
      <c r="CC473" s="16" t="s">
        <v>843</v>
      </c>
      <c r="CD473" s="16" t="s">
        <v>843</v>
      </c>
      <c r="CE473" s="16" t="s">
        <v>843</v>
      </c>
      <c r="CF473" s="16" t="s">
        <v>843</v>
      </c>
      <c r="CG473" s="16" t="s">
        <v>843</v>
      </c>
      <c r="CH473" s="16" t="s">
        <v>843</v>
      </c>
      <c r="CI473" s="16" t="s">
        <v>843</v>
      </c>
      <c r="CJ473" s="16" t="s">
        <v>843</v>
      </c>
      <c r="CK473" s="16" t="s">
        <v>843</v>
      </c>
      <c r="CP473" s="16" t="s">
        <v>867</v>
      </c>
      <c r="CQ473" s="16" t="s">
        <v>9285</v>
      </c>
      <c r="CR473" s="16" t="s">
        <v>844</v>
      </c>
      <c r="CS473" s="16" t="s">
        <v>844</v>
      </c>
      <c r="CT473" s="16" t="s">
        <v>844</v>
      </c>
      <c r="CU473" s="16" t="s">
        <v>843</v>
      </c>
      <c r="CV473" s="16" t="s">
        <v>843</v>
      </c>
      <c r="CW473" s="16" t="s">
        <v>843</v>
      </c>
      <c r="CX473" s="16" t="s">
        <v>843</v>
      </c>
      <c r="CY473" s="16" t="s">
        <v>843</v>
      </c>
      <c r="CZ473" s="16" t="s">
        <v>843</v>
      </c>
      <c r="DA473" s="16" t="s">
        <v>5184</v>
      </c>
      <c r="DX473" s="16" t="s">
        <v>867</v>
      </c>
      <c r="DY473" s="16" t="s">
        <v>867</v>
      </c>
      <c r="GC473" s="16" t="s">
        <v>5353</v>
      </c>
      <c r="GF473" s="16" t="s">
        <v>867</v>
      </c>
      <c r="GG473" s="16" t="s">
        <v>867</v>
      </c>
      <c r="GV473" s="16" t="s">
        <v>5443</v>
      </c>
      <c r="GW473" s="16" t="s">
        <v>843</v>
      </c>
      <c r="GX473" s="16" t="s">
        <v>844</v>
      </c>
      <c r="GY473" s="16" t="s">
        <v>843</v>
      </c>
      <c r="GZ473" s="16" t="s">
        <v>843</v>
      </c>
      <c r="HA473" s="16" t="s">
        <v>843</v>
      </c>
      <c r="HB473" s="16" t="s">
        <v>843</v>
      </c>
      <c r="HC473" s="16" t="s">
        <v>843</v>
      </c>
      <c r="HD473" s="16" t="s">
        <v>843</v>
      </c>
      <c r="HE473" s="16" t="s">
        <v>843</v>
      </c>
      <c r="HF473" s="16" t="s">
        <v>843</v>
      </c>
      <c r="HH473" s="16" t="s">
        <v>5456</v>
      </c>
      <c r="HK473" s="16" t="s">
        <v>865</v>
      </c>
      <c r="HM473" s="16" t="s">
        <v>865</v>
      </c>
      <c r="HZ473" s="16" t="s">
        <v>7944</v>
      </c>
      <c r="KE473" s="16" t="s">
        <v>5582</v>
      </c>
      <c r="KG473" s="16" t="s">
        <v>7018</v>
      </c>
      <c r="KH473" s="16" t="s">
        <v>7033</v>
      </c>
      <c r="KI473" s="16" t="s">
        <v>865</v>
      </c>
      <c r="LG473" s="16" t="s">
        <v>867</v>
      </c>
      <c r="LH473" s="16" t="s">
        <v>865</v>
      </c>
      <c r="LI473" s="16" t="s">
        <v>867</v>
      </c>
      <c r="LJ473" s="16" t="s">
        <v>867</v>
      </c>
      <c r="LK473" s="16" t="s">
        <v>865</v>
      </c>
      <c r="LL473" s="16" t="s">
        <v>5690</v>
      </c>
      <c r="LM473" s="16" t="s">
        <v>843</v>
      </c>
      <c r="LN473" s="16" t="s">
        <v>843</v>
      </c>
      <c r="LO473" s="16" t="s">
        <v>843</v>
      </c>
      <c r="LP473" s="16" t="s">
        <v>843</v>
      </c>
      <c r="LQ473" s="16" t="s">
        <v>843</v>
      </c>
      <c r="LR473" s="16" t="s">
        <v>843</v>
      </c>
      <c r="LS473" s="16" t="s">
        <v>843</v>
      </c>
      <c r="LT473" s="16" t="s">
        <v>843</v>
      </c>
      <c r="LU473" s="16" t="s">
        <v>843</v>
      </c>
      <c r="LV473" s="16" t="s">
        <v>843</v>
      </c>
      <c r="LW473" s="16" t="s">
        <v>843</v>
      </c>
      <c r="LX473" s="16" t="s">
        <v>844</v>
      </c>
      <c r="LY473" s="16" t="s">
        <v>843</v>
      </c>
      <c r="LZ473" s="16" t="s">
        <v>843</v>
      </c>
      <c r="MA473" s="16" t="s">
        <v>843</v>
      </c>
      <c r="MC473" s="16" t="s">
        <v>5694</v>
      </c>
      <c r="MD473" s="16" t="s">
        <v>844</v>
      </c>
      <c r="ME473" s="16" t="s">
        <v>843</v>
      </c>
      <c r="MF473" s="16" t="s">
        <v>843</v>
      </c>
      <c r="MG473" s="16" t="s">
        <v>843</v>
      </c>
      <c r="MH473" s="16" t="s">
        <v>843</v>
      </c>
      <c r="MI473" s="16" t="s">
        <v>843</v>
      </c>
      <c r="MJ473" s="16" t="s">
        <v>843</v>
      </c>
      <c r="MK473" s="16" t="s">
        <v>843</v>
      </c>
      <c r="ML473" s="16" t="s">
        <v>843</v>
      </c>
      <c r="MM473" s="16" t="s">
        <v>843</v>
      </c>
      <c r="MN473" s="16" t="s">
        <v>843</v>
      </c>
      <c r="MO473" s="16" t="s">
        <v>843</v>
      </c>
      <c r="MP473" s="16" t="s">
        <v>843</v>
      </c>
      <c r="MQ473" s="16" t="s">
        <v>843</v>
      </c>
      <c r="MR473" s="16" t="s">
        <v>843</v>
      </c>
      <c r="MS473" s="16" t="s">
        <v>843</v>
      </c>
      <c r="MT473" s="16" t="s">
        <v>843</v>
      </c>
      <c r="MU473" s="16" t="s">
        <v>843</v>
      </c>
      <c r="MV473" s="16" t="s">
        <v>843</v>
      </c>
      <c r="PC473" s="16" t="s">
        <v>865</v>
      </c>
      <c r="PD473" s="16" t="s">
        <v>865</v>
      </c>
      <c r="PY473" s="16" t="s">
        <v>865</v>
      </c>
      <c r="QP473" s="16" t="s">
        <v>865</v>
      </c>
      <c r="QR473" s="16" t="s">
        <v>867</v>
      </c>
      <c r="QT473" s="16" t="s">
        <v>867</v>
      </c>
      <c r="QV473" s="16" t="s">
        <v>865</v>
      </c>
      <c r="QX473" s="16" t="s">
        <v>865</v>
      </c>
      <c r="QY473" s="16" t="s">
        <v>867</v>
      </c>
      <c r="RD473" s="16" t="s">
        <v>4216</v>
      </c>
      <c r="RF473" s="16" t="s">
        <v>865</v>
      </c>
      <c r="RH473" s="16" t="s">
        <v>4216</v>
      </c>
      <c r="RJ473" s="16" t="s">
        <v>4216</v>
      </c>
      <c r="RN473" s="16" t="s">
        <v>7720</v>
      </c>
      <c r="RP473" s="16" t="s">
        <v>867</v>
      </c>
      <c r="RR473" s="16" t="s">
        <v>7720</v>
      </c>
      <c r="RT473" s="16" t="s">
        <v>867</v>
      </c>
      <c r="RV473" s="16" t="s">
        <v>7720</v>
      </c>
      <c r="RX473" s="16" t="s">
        <v>7720</v>
      </c>
      <c r="RZ473" s="16" t="s">
        <v>7720</v>
      </c>
      <c r="SQ473" s="16" t="s">
        <v>865</v>
      </c>
      <c r="SS473" s="16" t="s">
        <v>7293</v>
      </c>
      <c r="ST473" s="16" t="s">
        <v>7764</v>
      </c>
      <c r="TN473" s="16">
        <v>2000</v>
      </c>
      <c r="TO473" s="16">
        <v>0</v>
      </c>
      <c r="TP473" s="16">
        <v>500</v>
      </c>
      <c r="TQ473" s="16">
        <v>500</v>
      </c>
      <c r="TR473" s="16">
        <v>200</v>
      </c>
      <c r="TS473" s="16">
        <v>100</v>
      </c>
      <c r="TT473" s="16">
        <v>0</v>
      </c>
      <c r="TU473" s="16">
        <v>500</v>
      </c>
      <c r="TV473" s="16">
        <v>1500</v>
      </c>
      <c r="TW473" s="16">
        <v>0</v>
      </c>
      <c r="TX473" s="16">
        <v>0</v>
      </c>
      <c r="TZ473" s="16" t="s">
        <v>7364</v>
      </c>
      <c r="UA473" s="16" t="s">
        <v>8715</v>
      </c>
      <c r="UB473" s="16">
        <v>0</v>
      </c>
      <c r="UC473" s="16" t="s">
        <v>843</v>
      </c>
      <c r="UD473" s="16" t="s">
        <v>843</v>
      </c>
      <c r="UE473" s="16" t="s">
        <v>844</v>
      </c>
      <c r="UF473" s="16" t="s">
        <v>844</v>
      </c>
      <c r="UG473" s="16" t="s">
        <v>843</v>
      </c>
      <c r="UH473" s="16" t="s">
        <v>843</v>
      </c>
      <c r="VK473" s="16" t="s">
        <v>6102</v>
      </c>
      <c r="VL473" s="16" t="s">
        <v>843</v>
      </c>
      <c r="VM473" s="16" t="s">
        <v>843</v>
      </c>
      <c r="VN473" s="16" t="s">
        <v>843</v>
      </c>
      <c r="VO473" s="16" t="s">
        <v>843</v>
      </c>
      <c r="VP473" s="16" t="s">
        <v>844</v>
      </c>
      <c r="VQ473" s="16" t="s">
        <v>843</v>
      </c>
      <c r="VR473" s="16" t="s">
        <v>843</v>
      </c>
      <c r="VS473" s="16" t="s">
        <v>843</v>
      </c>
      <c r="VT473" s="16" t="s">
        <v>843</v>
      </c>
      <c r="VV473" s="16">
        <v>2000</v>
      </c>
      <c r="VX473" s="16" t="s">
        <v>6028</v>
      </c>
      <c r="VY473" s="16" t="s">
        <v>844</v>
      </c>
      <c r="VZ473" s="16" t="s">
        <v>843</v>
      </c>
      <c r="WA473" s="16" t="s">
        <v>843</v>
      </c>
      <c r="WB473" s="16" t="s">
        <v>843</v>
      </c>
      <c r="WC473" s="16" t="s">
        <v>843</v>
      </c>
      <c r="WD473" s="16" t="s">
        <v>843</v>
      </c>
      <c r="WE473" s="16" t="s">
        <v>843</v>
      </c>
      <c r="WF473" s="16" t="s">
        <v>843</v>
      </c>
      <c r="WH473" s="16">
        <v>1625</v>
      </c>
      <c r="WO473" s="16" t="s">
        <v>6920</v>
      </c>
      <c r="XD473" s="16" t="s">
        <v>6975</v>
      </c>
      <c r="XE473" s="16" t="s">
        <v>843</v>
      </c>
      <c r="XF473" s="16" t="s">
        <v>843</v>
      </c>
      <c r="XG473" s="16" t="s">
        <v>844</v>
      </c>
      <c r="XH473" s="16" t="s">
        <v>843</v>
      </c>
      <c r="XI473" s="16" t="s">
        <v>843</v>
      </c>
      <c r="XJ473" s="16" t="s">
        <v>843</v>
      </c>
      <c r="XK473" s="16" t="s">
        <v>843</v>
      </c>
      <c r="XL473" s="16" t="s">
        <v>843</v>
      </c>
      <c r="XM473" s="16" t="s">
        <v>843</v>
      </c>
      <c r="XN473" s="16" t="s">
        <v>843</v>
      </c>
      <c r="XO473" s="16" t="s">
        <v>843</v>
      </c>
      <c r="XP473" s="16" t="s">
        <v>843</v>
      </c>
      <c r="XQ473" s="16" t="s">
        <v>843</v>
      </c>
      <c r="YF473" s="16" t="s">
        <v>865</v>
      </c>
      <c r="YN473" s="16" t="s">
        <v>7040</v>
      </c>
      <c r="YP473" s="16" t="s">
        <v>7978</v>
      </c>
      <c r="YR473" s="16" t="s">
        <v>11128</v>
      </c>
      <c r="YS473" s="16" t="s">
        <v>11129</v>
      </c>
      <c r="YT473" s="16" t="s">
        <v>8694</v>
      </c>
      <c r="YU473" s="16" t="s">
        <v>11130</v>
      </c>
      <c r="YV473" s="16" t="s">
        <v>8696</v>
      </c>
      <c r="YW473" s="16" t="s">
        <v>844</v>
      </c>
      <c r="YX473" s="16" t="s">
        <v>8696</v>
      </c>
      <c r="YY473" s="16" t="s">
        <v>8995</v>
      </c>
      <c r="YZ473" s="16" t="s">
        <v>843</v>
      </c>
      <c r="ZA473" s="16" t="s">
        <v>843</v>
      </c>
      <c r="ZB473" s="16">
        <v>4050</v>
      </c>
      <c r="ZC473" s="16" t="s">
        <v>8934</v>
      </c>
      <c r="ZD473" s="16" t="s">
        <v>843</v>
      </c>
      <c r="ZE473" s="16" t="s">
        <v>9242</v>
      </c>
      <c r="ZF473" s="16" t="s">
        <v>8825</v>
      </c>
      <c r="ZG473" s="16" t="s">
        <v>8723</v>
      </c>
      <c r="ZH473" s="16" t="s">
        <v>8701</v>
      </c>
      <c r="ZI473" s="16" t="s">
        <v>8724</v>
      </c>
      <c r="ZJ473" s="16" t="s">
        <v>843</v>
      </c>
      <c r="ZK473" s="16" t="s">
        <v>843</v>
      </c>
      <c r="ZL473" s="16" t="s">
        <v>8724</v>
      </c>
      <c r="ZM473" s="16" t="s">
        <v>843</v>
      </c>
      <c r="ZN473" s="16" t="s">
        <v>8742</v>
      </c>
      <c r="ZO473" s="16" t="s">
        <v>487</v>
      </c>
      <c r="ZP473" s="16" t="s">
        <v>487</v>
      </c>
      <c r="ZQ473" s="16" t="s">
        <v>486</v>
      </c>
      <c r="ZR473" s="16" t="s">
        <v>486</v>
      </c>
      <c r="ZS473" s="16" t="s">
        <v>8704</v>
      </c>
      <c r="ZT473" s="16" t="s">
        <v>8705</v>
      </c>
      <c r="ZU473" s="16" t="s">
        <v>8706</v>
      </c>
      <c r="ZV473" s="16" t="s">
        <v>487</v>
      </c>
      <c r="ZW473" s="16" t="s">
        <v>843</v>
      </c>
      <c r="ZX473" s="16" t="s">
        <v>843</v>
      </c>
      <c r="ZY473" s="16" t="s">
        <v>844</v>
      </c>
      <c r="ZZ473" s="16" t="s">
        <v>843</v>
      </c>
      <c r="AAA473" s="16" t="s">
        <v>844</v>
      </c>
      <c r="AAB473" s="16" t="s">
        <v>844</v>
      </c>
      <c r="AAC473" s="16">
        <v>0</v>
      </c>
      <c r="AAD473" s="16" t="s">
        <v>844</v>
      </c>
      <c r="AAE473" s="16" t="s">
        <v>843</v>
      </c>
      <c r="AAF473" s="16" t="s">
        <v>843</v>
      </c>
      <c r="AAG473" s="16" t="s">
        <v>843</v>
      </c>
      <c r="AAH473" s="16" t="s">
        <v>843</v>
      </c>
      <c r="AAI473" s="16" t="s">
        <v>843</v>
      </c>
      <c r="AAJ473" s="16" t="s">
        <v>606</v>
      </c>
      <c r="AAK473" s="16" t="s">
        <v>639</v>
      </c>
      <c r="AAL473" s="16" t="s">
        <v>905</v>
      </c>
      <c r="AAM473" s="16" t="s">
        <v>660</v>
      </c>
      <c r="AAN473" s="16" t="s">
        <v>8707</v>
      </c>
      <c r="AAO473" s="16" t="s">
        <v>1019</v>
      </c>
      <c r="AAP473" s="16" t="s">
        <v>8708</v>
      </c>
      <c r="AAQ473" s="16" t="s">
        <v>8833</v>
      </c>
      <c r="AAS473" s="16">
        <v>2563.9699999999998</v>
      </c>
      <c r="AAU473" s="16" t="s">
        <v>782</v>
      </c>
      <c r="AAX473" s="16" t="s">
        <v>843</v>
      </c>
      <c r="AAY473" s="16" t="s">
        <v>8710</v>
      </c>
      <c r="AAZ473" s="16" t="s">
        <v>782</v>
      </c>
      <c r="ABA473" s="16" t="s">
        <v>783</v>
      </c>
      <c r="ABB473" s="16" t="s">
        <v>782</v>
      </c>
      <c r="ABC473" s="16" t="s">
        <v>783</v>
      </c>
      <c r="ABD473" s="16" t="s">
        <v>783</v>
      </c>
      <c r="ABE473" s="16" t="s">
        <v>783</v>
      </c>
      <c r="ABF473" s="16" t="s">
        <v>782</v>
      </c>
      <c r="ABG473" s="16" t="s">
        <v>783</v>
      </c>
      <c r="ABH473" s="16" t="s">
        <v>782</v>
      </c>
      <c r="ABI473" s="16" t="s">
        <v>783</v>
      </c>
      <c r="ABJ473" s="16" t="s">
        <v>783</v>
      </c>
      <c r="ABK473" s="16" t="s">
        <v>783</v>
      </c>
      <c r="ABL473" s="16" t="s">
        <v>8785</v>
      </c>
      <c r="ABM473" s="16" t="s">
        <v>843</v>
      </c>
      <c r="ABN473" s="16" t="s">
        <v>1033</v>
      </c>
      <c r="ABP473" s="16" t="s">
        <v>972</v>
      </c>
      <c r="ABQ473" s="16" t="s">
        <v>4324</v>
      </c>
      <c r="ABR473" s="16" t="s">
        <v>470</v>
      </c>
      <c r="ABS473" s="16" t="s">
        <v>457</v>
      </c>
      <c r="ABT473" s="16" t="s">
        <v>844</v>
      </c>
      <c r="ABU473" s="16" t="s">
        <v>844</v>
      </c>
      <c r="ABV473" s="16" t="s">
        <v>487</v>
      </c>
      <c r="ABW473" s="16" t="s">
        <v>486</v>
      </c>
      <c r="ABX473" s="16" t="s">
        <v>892</v>
      </c>
      <c r="ABY473" s="16" t="s">
        <v>486</v>
      </c>
      <c r="ABZ473" s="16" t="s">
        <v>486</v>
      </c>
      <c r="ACA473" s="16" t="s">
        <v>761</v>
      </c>
      <c r="ACB473" s="16" t="s">
        <v>774</v>
      </c>
      <c r="ACC473" s="16" t="s">
        <v>737</v>
      </c>
      <c r="ACD473" s="16" t="s">
        <v>486</v>
      </c>
      <c r="ACE473" s="16" t="s">
        <v>486</v>
      </c>
      <c r="ACG473" s="16" t="s">
        <v>1014</v>
      </c>
      <c r="ACH473" s="16" t="s">
        <v>1009</v>
      </c>
      <c r="ACI473" s="16" t="s">
        <v>462</v>
      </c>
      <c r="ACJ473" s="16">
        <v>1.1910000000000001</v>
      </c>
      <c r="ACK473" s="16" t="s">
        <v>478</v>
      </c>
      <c r="ACL473" s="16" t="s">
        <v>740</v>
      </c>
      <c r="ACM473" s="16" t="s">
        <v>1190</v>
      </c>
      <c r="ACN473" s="16" t="s">
        <v>1169</v>
      </c>
      <c r="ACO473" s="16" t="s">
        <v>1856</v>
      </c>
      <c r="ACP473" s="16">
        <v>1625</v>
      </c>
      <c r="ACQ473" s="16" t="s">
        <v>1201</v>
      </c>
      <c r="ACR473" s="16" t="s">
        <v>1644</v>
      </c>
      <c r="ACS473" s="16" t="s">
        <v>680</v>
      </c>
      <c r="ACT473" s="16" t="s">
        <v>1522</v>
      </c>
      <c r="ACU473" s="16" t="s">
        <v>833</v>
      </c>
      <c r="ACV473" s="16" t="s">
        <v>8711</v>
      </c>
      <c r="ACW473" s="16" t="s">
        <v>878</v>
      </c>
      <c r="ACX473" s="16" t="s">
        <v>1916</v>
      </c>
      <c r="ACY473" s="16" t="s">
        <v>1947</v>
      </c>
      <c r="ACZ473" s="16">
        <v>1</v>
      </c>
      <c r="ADA473" s="16">
        <v>0</v>
      </c>
      <c r="ADB473" s="16">
        <v>1</v>
      </c>
      <c r="ADC473" s="16">
        <v>1</v>
      </c>
      <c r="ADD473" s="16">
        <v>0</v>
      </c>
      <c r="ADE473" s="16" t="s">
        <v>8827</v>
      </c>
      <c r="ADF473" s="16">
        <v>0</v>
      </c>
      <c r="ADG473" s="16" t="s">
        <v>486</v>
      </c>
      <c r="ADH473" s="16">
        <v>1</v>
      </c>
      <c r="ADI473" s="16" t="s">
        <v>486</v>
      </c>
      <c r="ADJ473" s="16" t="s">
        <v>1743</v>
      </c>
      <c r="ADK473" s="16" t="s">
        <v>13194</v>
      </c>
      <c r="ADL473" s="16" t="s">
        <v>13196</v>
      </c>
      <c r="ADM473" s="16" t="s">
        <v>13195</v>
      </c>
      <c r="ADN473" s="16" t="s">
        <v>13196</v>
      </c>
      <c r="ADO473" s="16" t="s">
        <v>13197</v>
      </c>
      <c r="ADP473" s="16" t="s">
        <v>13196</v>
      </c>
      <c r="ADQ473" s="16" t="s">
        <v>1751</v>
      </c>
      <c r="ADR473" s="16" t="s">
        <v>13194</v>
      </c>
      <c r="ADS473" s="16" t="s">
        <v>13194</v>
      </c>
      <c r="ADU473" s="16" t="s">
        <v>1756</v>
      </c>
      <c r="ADW473" s="16" t="s">
        <v>13199</v>
      </c>
      <c r="ADY473" s="16" t="s">
        <v>1062</v>
      </c>
      <c r="AEA473" s="16">
        <v>4050</v>
      </c>
      <c r="AEC473" s="16" t="s">
        <v>1058</v>
      </c>
      <c r="AED473" s="16">
        <v>2563.9699999999998</v>
      </c>
      <c r="AEE473" s="16" t="s">
        <v>952</v>
      </c>
      <c r="AEG473" s="16">
        <v>3625</v>
      </c>
      <c r="AEI473" s="16">
        <v>2000</v>
      </c>
      <c r="AEK473" s="16">
        <v>500</v>
      </c>
      <c r="AEL473" s="16">
        <v>500</v>
      </c>
      <c r="AEM473" s="16">
        <v>1500</v>
      </c>
      <c r="AEN473" s="16">
        <v>200</v>
      </c>
      <c r="AEO473" s="16">
        <v>100</v>
      </c>
      <c r="AEP473" s="16">
        <v>500</v>
      </c>
    </row>
    <row r="474" spans="1:823" x14ac:dyDescent="0.25">
      <c r="A474" s="30">
        <v>45840</v>
      </c>
      <c r="B474" s="16" t="s">
        <v>11131</v>
      </c>
      <c r="C474" s="16" t="s">
        <v>867</v>
      </c>
      <c r="D474" s="16" t="s">
        <v>867</v>
      </c>
      <c r="E474" s="16">
        <v>51</v>
      </c>
      <c r="F474" s="16" t="s">
        <v>8153</v>
      </c>
      <c r="G474" s="16" t="s">
        <v>4113</v>
      </c>
      <c r="I474" s="16" t="s">
        <v>4174</v>
      </c>
      <c r="Z474" s="16" t="s">
        <v>997</v>
      </c>
      <c r="AA474" s="16" t="s">
        <v>470</v>
      </c>
      <c r="AB474" s="16">
        <v>1</v>
      </c>
      <c r="AC474" s="16" t="s">
        <v>844</v>
      </c>
      <c r="AD474" s="16" t="s">
        <v>843</v>
      </c>
      <c r="AE474" s="16" t="s">
        <v>843</v>
      </c>
      <c r="AF474" s="16" t="s">
        <v>844</v>
      </c>
      <c r="AG474" s="16" t="s">
        <v>843</v>
      </c>
      <c r="AH474" s="16" t="s">
        <v>844</v>
      </c>
      <c r="AI474" s="16" t="s">
        <v>843</v>
      </c>
      <c r="AJ474" s="16" t="s">
        <v>843</v>
      </c>
      <c r="AK474" s="16" t="s">
        <v>843</v>
      </c>
      <c r="AM474" s="16" t="s">
        <v>737</v>
      </c>
      <c r="AN474" s="16" t="s">
        <v>759</v>
      </c>
      <c r="AP474" s="16" t="s">
        <v>768</v>
      </c>
      <c r="AR474" s="16" t="s">
        <v>6910</v>
      </c>
      <c r="BB474" s="16">
        <v>2</v>
      </c>
      <c r="BC474" s="16" t="s">
        <v>7869</v>
      </c>
      <c r="BE474" s="16" t="s">
        <v>5101</v>
      </c>
      <c r="BV474" s="16" t="s">
        <v>11132</v>
      </c>
      <c r="BW474" s="16" t="s">
        <v>843</v>
      </c>
      <c r="BX474" s="16" t="s">
        <v>844</v>
      </c>
      <c r="BY474" s="16" t="s">
        <v>843</v>
      </c>
      <c r="BZ474" s="16" t="s">
        <v>844</v>
      </c>
      <c r="CA474" s="16" t="s">
        <v>843</v>
      </c>
      <c r="CB474" s="16" t="s">
        <v>843</v>
      </c>
      <c r="CC474" s="16" t="s">
        <v>844</v>
      </c>
      <c r="CD474" s="16" t="s">
        <v>843</v>
      </c>
      <c r="CE474" s="16" t="s">
        <v>843</v>
      </c>
      <c r="CF474" s="16" t="s">
        <v>843</v>
      </c>
      <c r="CG474" s="16" t="s">
        <v>843</v>
      </c>
      <c r="CH474" s="16" t="s">
        <v>844</v>
      </c>
      <c r="CI474" s="16" t="s">
        <v>843</v>
      </c>
      <c r="CJ474" s="16" t="s">
        <v>843</v>
      </c>
      <c r="CK474" s="16" t="s">
        <v>843</v>
      </c>
      <c r="CP474" s="16" t="s">
        <v>865</v>
      </c>
      <c r="DX474" s="16" t="s">
        <v>7842</v>
      </c>
      <c r="DY474" s="16" t="s">
        <v>867</v>
      </c>
      <c r="GC474" s="16" t="s">
        <v>2337</v>
      </c>
      <c r="GD474" s="16" t="s">
        <v>10209</v>
      </c>
      <c r="GF474" s="16" t="s">
        <v>865</v>
      </c>
      <c r="GG474" s="16" t="s">
        <v>865</v>
      </c>
      <c r="GH474" s="16" t="s">
        <v>7896</v>
      </c>
      <c r="GI474" s="16" t="s">
        <v>843</v>
      </c>
      <c r="GJ474" s="16" t="s">
        <v>843</v>
      </c>
      <c r="GK474" s="16" t="s">
        <v>844</v>
      </c>
      <c r="GL474" s="16" t="s">
        <v>843</v>
      </c>
      <c r="GM474" s="16" t="s">
        <v>843</v>
      </c>
      <c r="GN474" s="16" t="s">
        <v>843</v>
      </c>
      <c r="GO474" s="16" t="s">
        <v>843</v>
      </c>
      <c r="GP474" s="16" t="s">
        <v>843</v>
      </c>
      <c r="GQ474" s="16" t="s">
        <v>843</v>
      </c>
      <c r="GR474" s="16" t="s">
        <v>843</v>
      </c>
      <c r="GS474" s="16" t="s">
        <v>843</v>
      </c>
      <c r="GV474" s="16" t="s">
        <v>11133</v>
      </c>
      <c r="GW474" s="16" t="s">
        <v>844</v>
      </c>
      <c r="GX474" s="16" t="s">
        <v>844</v>
      </c>
      <c r="GY474" s="16" t="s">
        <v>843</v>
      </c>
      <c r="GZ474" s="16" t="s">
        <v>844</v>
      </c>
      <c r="HA474" s="16" t="s">
        <v>844</v>
      </c>
      <c r="HB474" s="16" t="s">
        <v>844</v>
      </c>
      <c r="HC474" s="16" t="s">
        <v>844</v>
      </c>
      <c r="HD474" s="16" t="s">
        <v>843</v>
      </c>
      <c r="HE474" s="16" t="s">
        <v>843</v>
      </c>
      <c r="HF474" s="16" t="s">
        <v>843</v>
      </c>
      <c r="HH474" s="16" t="s">
        <v>5456</v>
      </c>
      <c r="HK474" s="16" t="s">
        <v>865</v>
      </c>
      <c r="HM474" s="16" t="s">
        <v>865</v>
      </c>
      <c r="HZ474" s="16" t="s">
        <v>7944</v>
      </c>
      <c r="KE474" s="16" t="s">
        <v>5588</v>
      </c>
      <c r="KG474" s="16" t="s">
        <v>7021</v>
      </c>
      <c r="KH474" s="16" t="s">
        <v>7036</v>
      </c>
      <c r="KI474" s="16" t="s">
        <v>867</v>
      </c>
      <c r="KJ474" s="16" t="s">
        <v>11134</v>
      </c>
      <c r="KK474" s="16" t="s">
        <v>844</v>
      </c>
      <c r="KL474" s="16" t="s">
        <v>844</v>
      </c>
      <c r="KM474" s="16" t="s">
        <v>844</v>
      </c>
      <c r="KN474" s="16" t="s">
        <v>844</v>
      </c>
      <c r="KO474" s="16" t="s">
        <v>844</v>
      </c>
      <c r="KP474" s="16" t="s">
        <v>843</v>
      </c>
      <c r="KQ474" s="16" t="s">
        <v>843</v>
      </c>
      <c r="LG474" s="16" t="s">
        <v>867</v>
      </c>
      <c r="LH474" s="16" t="s">
        <v>867</v>
      </c>
      <c r="LI474" s="16" t="s">
        <v>867</v>
      </c>
      <c r="LJ474" s="16" t="s">
        <v>867</v>
      </c>
      <c r="LK474" s="16" t="s">
        <v>867</v>
      </c>
      <c r="LL474" s="16" t="s">
        <v>11135</v>
      </c>
      <c r="LM474" s="16" t="s">
        <v>844</v>
      </c>
      <c r="LN474" s="16" t="s">
        <v>844</v>
      </c>
      <c r="LO474" s="16" t="s">
        <v>844</v>
      </c>
      <c r="LP474" s="16" t="s">
        <v>844</v>
      </c>
      <c r="LQ474" s="16" t="s">
        <v>844</v>
      </c>
      <c r="LR474" s="16" t="s">
        <v>843</v>
      </c>
      <c r="LS474" s="16" t="s">
        <v>843</v>
      </c>
      <c r="LT474" s="16" t="s">
        <v>843</v>
      </c>
      <c r="LU474" s="16" t="s">
        <v>843</v>
      </c>
      <c r="LV474" s="16" t="s">
        <v>844</v>
      </c>
      <c r="LW474" s="16" t="s">
        <v>844</v>
      </c>
      <c r="LX474" s="16" t="s">
        <v>843</v>
      </c>
      <c r="LY474" s="16" t="s">
        <v>843</v>
      </c>
      <c r="LZ474" s="16" t="s">
        <v>843</v>
      </c>
      <c r="MA474" s="16" t="s">
        <v>843</v>
      </c>
      <c r="MC474" s="16" t="s">
        <v>11136</v>
      </c>
      <c r="MD474" s="16" t="s">
        <v>843</v>
      </c>
      <c r="ME474" s="16" t="s">
        <v>843</v>
      </c>
      <c r="MF474" s="16" t="s">
        <v>843</v>
      </c>
      <c r="MG474" s="16" t="s">
        <v>843</v>
      </c>
      <c r="MH474" s="16" t="s">
        <v>843</v>
      </c>
      <c r="MI474" s="16" t="s">
        <v>843</v>
      </c>
      <c r="MJ474" s="16" t="s">
        <v>843</v>
      </c>
      <c r="MK474" s="16" t="s">
        <v>843</v>
      </c>
      <c r="ML474" s="16" t="s">
        <v>844</v>
      </c>
      <c r="MM474" s="16" t="s">
        <v>843</v>
      </c>
      <c r="MN474" s="16" t="s">
        <v>843</v>
      </c>
      <c r="MO474" s="16" t="s">
        <v>843</v>
      </c>
      <c r="MP474" s="16" t="s">
        <v>844</v>
      </c>
      <c r="MQ474" s="16" t="s">
        <v>843</v>
      </c>
      <c r="MR474" s="16" t="s">
        <v>843</v>
      </c>
      <c r="MS474" s="16" t="s">
        <v>843</v>
      </c>
      <c r="MT474" s="16" t="s">
        <v>843</v>
      </c>
      <c r="MU474" s="16" t="s">
        <v>843</v>
      </c>
      <c r="MV474" s="16" t="s">
        <v>843</v>
      </c>
      <c r="PC474" s="16" t="s">
        <v>865</v>
      </c>
      <c r="PD474" s="16" t="s">
        <v>865</v>
      </c>
      <c r="PY474" s="16" t="s">
        <v>865</v>
      </c>
      <c r="QP474" s="16" t="s">
        <v>865</v>
      </c>
      <c r="QR474" s="16" t="s">
        <v>865</v>
      </c>
      <c r="QT474" s="16" t="s">
        <v>865</v>
      </c>
      <c r="QV474" s="16" t="s">
        <v>865</v>
      </c>
      <c r="QX474" s="16" t="s">
        <v>865</v>
      </c>
      <c r="QY474" s="16" t="s">
        <v>867</v>
      </c>
      <c r="RD474" s="16" t="s">
        <v>7712</v>
      </c>
      <c r="RF474" s="16" t="s">
        <v>7712</v>
      </c>
      <c r="RH474" s="16" t="s">
        <v>4216</v>
      </c>
      <c r="RJ474" s="16" t="s">
        <v>865</v>
      </c>
      <c r="RN474" s="16" t="s">
        <v>7724</v>
      </c>
      <c r="RP474" s="16" t="s">
        <v>867</v>
      </c>
      <c r="RR474" s="16" t="s">
        <v>7720</v>
      </c>
      <c r="RT474" s="16" t="s">
        <v>7720</v>
      </c>
      <c r="RV474" s="16" t="s">
        <v>7720</v>
      </c>
      <c r="RX474" s="16" t="s">
        <v>7720</v>
      </c>
      <c r="RZ474" s="16" t="s">
        <v>7720</v>
      </c>
      <c r="SQ474" s="16" t="s">
        <v>865</v>
      </c>
      <c r="SS474" s="16" t="s">
        <v>7308</v>
      </c>
      <c r="ST474" s="16" t="s">
        <v>7764</v>
      </c>
      <c r="TN474" s="16">
        <v>800</v>
      </c>
      <c r="TO474" s="16">
        <v>5000</v>
      </c>
      <c r="TP474" s="16">
        <v>800</v>
      </c>
      <c r="TQ474" s="16">
        <v>1500</v>
      </c>
      <c r="TR474" s="16">
        <v>1000</v>
      </c>
      <c r="TS474" s="16">
        <v>150</v>
      </c>
      <c r="TT474" s="16">
        <v>0</v>
      </c>
      <c r="TU474" s="16">
        <v>300</v>
      </c>
      <c r="TV474" s="16">
        <v>12000</v>
      </c>
      <c r="TW474" s="16">
        <v>25000</v>
      </c>
      <c r="TX474" s="16">
        <v>0</v>
      </c>
      <c r="TZ474" s="16" t="s">
        <v>7364</v>
      </c>
      <c r="UA474" s="16" t="s">
        <v>4216</v>
      </c>
      <c r="UB474" s="16">
        <v>0</v>
      </c>
      <c r="UC474" s="16" t="s">
        <v>843</v>
      </c>
      <c r="UD474" s="16" t="s">
        <v>843</v>
      </c>
      <c r="UE474" s="16" t="s">
        <v>843</v>
      </c>
      <c r="UF474" s="16" t="s">
        <v>843</v>
      </c>
      <c r="UG474" s="16" t="s">
        <v>843</v>
      </c>
      <c r="UH474" s="16" t="s">
        <v>844</v>
      </c>
      <c r="WO474" s="16" t="s">
        <v>6923</v>
      </c>
      <c r="YN474" s="16" t="s">
        <v>7052</v>
      </c>
      <c r="YP474" s="16" t="s">
        <v>7990</v>
      </c>
      <c r="YR474" s="16" t="s">
        <v>11137</v>
      </c>
      <c r="YS474" s="16" t="s">
        <v>11138</v>
      </c>
      <c r="YT474" s="16" t="s">
        <v>8694</v>
      </c>
      <c r="YU474" s="16" t="s">
        <v>11139</v>
      </c>
      <c r="YV474" s="16" t="s">
        <v>8696</v>
      </c>
      <c r="YW474" s="16" t="s">
        <v>844</v>
      </c>
      <c r="YX474" s="16" t="s">
        <v>8696</v>
      </c>
      <c r="YY474" s="16" t="s">
        <v>8748</v>
      </c>
      <c r="YZ474" s="16" t="s">
        <v>8802</v>
      </c>
      <c r="ZA474" s="16" t="s">
        <v>843</v>
      </c>
      <c r="ZB474" s="16">
        <v>15716.67</v>
      </c>
      <c r="ZC474" s="16" t="s">
        <v>8723</v>
      </c>
      <c r="ZD474" s="16" t="s">
        <v>8854</v>
      </c>
      <c r="ZE474" s="16" t="s">
        <v>8873</v>
      </c>
      <c r="ZF474" s="16" t="s">
        <v>8750</v>
      </c>
      <c r="ZG474" s="16" t="s">
        <v>8739</v>
      </c>
      <c r="ZH474" s="16" t="s">
        <v>8700</v>
      </c>
      <c r="ZI474" s="16" t="s">
        <v>8723</v>
      </c>
      <c r="ZJ474" s="16" t="s">
        <v>843</v>
      </c>
      <c r="ZK474" s="16" t="s">
        <v>9054</v>
      </c>
      <c r="ZL474" s="16" t="s">
        <v>8701</v>
      </c>
      <c r="ZM474" s="16" t="s">
        <v>843</v>
      </c>
      <c r="ZN474" s="16" t="s">
        <v>8755</v>
      </c>
      <c r="ZO474" s="16" t="s">
        <v>486</v>
      </c>
      <c r="ZP474" s="16" t="s">
        <v>487</v>
      </c>
      <c r="ZQ474" s="16" t="s">
        <v>486</v>
      </c>
      <c r="ZR474" s="16" t="s">
        <v>486</v>
      </c>
      <c r="ZS474" s="16" t="s">
        <v>8704</v>
      </c>
      <c r="ZT474" s="16" t="s">
        <v>8705</v>
      </c>
      <c r="ZU474" s="16" t="s">
        <v>9092</v>
      </c>
      <c r="ZV474" s="16" t="s">
        <v>486</v>
      </c>
      <c r="ZW474" s="16" t="s">
        <v>843</v>
      </c>
      <c r="ZX474" s="16" t="s">
        <v>844</v>
      </c>
      <c r="ZY474" s="16" t="s">
        <v>844</v>
      </c>
      <c r="ZZ474" s="16" t="s">
        <v>843</v>
      </c>
      <c r="AAA474" s="16" t="s">
        <v>843</v>
      </c>
      <c r="AAB474" s="16" t="s">
        <v>844</v>
      </c>
      <c r="AAC474" s="16">
        <v>0</v>
      </c>
      <c r="AAD474" s="16" t="s">
        <v>844</v>
      </c>
      <c r="AAE474" s="16" t="s">
        <v>843</v>
      </c>
      <c r="AAF474" s="16" t="s">
        <v>843</v>
      </c>
      <c r="AAG474" s="16" t="s">
        <v>843</v>
      </c>
      <c r="AAH474" s="16" t="s">
        <v>843</v>
      </c>
      <c r="AAI474" s="16" t="s">
        <v>843</v>
      </c>
      <c r="AAJ474" s="16" t="s">
        <v>600</v>
      </c>
      <c r="AAK474" s="16" t="s">
        <v>639</v>
      </c>
      <c r="AAL474" s="16" t="s">
        <v>905</v>
      </c>
      <c r="AAM474" s="16" t="s">
        <v>660</v>
      </c>
      <c r="AAN474" s="16" t="s">
        <v>8707</v>
      </c>
      <c r="AAO474" s="16" t="s">
        <v>1019</v>
      </c>
      <c r="AAP474" s="16" t="s">
        <v>8708</v>
      </c>
      <c r="AAT474" s="16" t="s">
        <v>1068</v>
      </c>
      <c r="AAU474" s="16" t="s">
        <v>1068</v>
      </c>
      <c r="AAW474" s="16" t="s">
        <v>782</v>
      </c>
      <c r="AAX474" s="16" t="s">
        <v>1056</v>
      </c>
      <c r="AAY474" s="16" t="s">
        <v>8727</v>
      </c>
      <c r="AAZ474" s="16" t="s">
        <v>783</v>
      </c>
      <c r="ABA474" s="16" t="s">
        <v>783</v>
      </c>
      <c r="ABB474" s="16" t="s">
        <v>783</v>
      </c>
      <c r="ABC474" s="16" t="s">
        <v>783</v>
      </c>
      <c r="ABD474" s="16" t="s">
        <v>782</v>
      </c>
      <c r="ABE474" s="16" t="s">
        <v>783</v>
      </c>
      <c r="ABF474" s="16" t="s">
        <v>782</v>
      </c>
      <c r="ABG474" s="16" t="s">
        <v>783</v>
      </c>
      <c r="ABH474" s="16" t="s">
        <v>783</v>
      </c>
      <c r="ABI474" s="16" t="s">
        <v>783</v>
      </c>
      <c r="ABJ474" s="16" t="s">
        <v>783</v>
      </c>
      <c r="ABK474" s="16" t="s">
        <v>783</v>
      </c>
      <c r="ABL474" s="16" t="s">
        <v>8811</v>
      </c>
      <c r="ABM474" s="16" t="s">
        <v>843</v>
      </c>
      <c r="ABN474" s="16" t="s">
        <v>1033</v>
      </c>
      <c r="ABP474" s="16" t="s">
        <v>972</v>
      </c>
      <c r="ABQ474" s="16" t="s">
        <v>4300</v>
      </c>
      <c r="ABR474" s="16" t="s">
        <v>470</v>
      </c>
      <c r="ABS474" s="16" t="s">
        <v>451</v>
      </c>
      <c r="ABT474" s="16" t="s">
        <v>844</v>
      </c>
      <c r="ABU474" s="16" t="s">
        <v>844</v>
      </c>
      <c r="ABV474" s="16" t="s">
        <v>487</v>
      </c>
      <c r="ABW474" s="16" t="s">
        <v>486</v>
      </c>
      <c r="ABX474" s="16" t="s">
        <v>892</v>
      </c>
      <c r="ABY474" s="16" t="s">
        <v>486</v>
      </c>
      <c r="ABZ474" s="16" t="s">
        <v>487</v>
      </c>
      <c r="ACA474" s="16" t="s">
        <v>759</v>
      </c>
      <c r="ACB474" s="16" t="s">
        <v>768</v>
      </c>
      <c r="ACC474" s="16" t="s">
        <v>737</v>
      </c>
      <c r="ACD474" s="16" t="s">
        <v>487</v>
      </c>
      <c r="ACE474" s="16" t="s">
        <v>486</v>
      </c>
      <c r="ACG474" s="16" t="s">
        <v>1013</v>
      </c>
      <c r="ACH474" s="16" t="s">
        <v>1009</v>
      </c>
      <c r="ACI474" s="16" t="s">
        <v>462</v>
      </c>
      <c r="ACJ474" s="16">
        <v>1.1910000000000001</v>
      </c>
      <c r="ACK474" s="16" t="s">
        <v>478</v>
      </c>
      <c r="ACL474" s="16" t="s">
        <v>740</v>
      </c>
      <c r="ACM474" s="16" t="s">
        <v>1189</v>
      </c>
      <c r="ACN474" s="16" t="s">
        <v>1169</v>
      </c>
      <c r="ACO474" s="16" t="s">
        <v>1856</v>
      </c>
      <c r="ACQ474" s="16" t="s">
        <v>1201</v>
      </c>
      <c r="ACR474" s="16" t="s">
        <v>1645</v>
      </c>
      <c r="ACS474" s="16" t="s">
        <v>680</v>
      </c>
      <c r="ACT474" s="16" t="s">
        <v>1521</v>
      </c>
      <c r="ACU474" s="16" t="s">
        <v>833</v>
      </c>
      <c r="ACV474" s="16" t="s">
        <v>8711</v>
      </c>
      <c r="ACW474" s="16" t="s">
        <v>451</v>
      </c>
      <c r="ACX474" s="16" t="s">
        <v>1914</v>
      </c>
      <c r="ACY474" s="16" t="s">
        <v>1949</v>
      </c>
      <c r="ACZ474" s="16">
        <v>1</v>
      </c>
      <c r="ADA474" s="16">
        <v>1</v>
      </c>
      <c r="ADB474" s="16">
        <v>1</v>
      </c>
      <c r="ADC474" s="16">
        <v>1</v>
      </c>
      <c r="ADD474" s="16">
        <v>1</v>
      </c>
      <c r="ADE474" s="16" t="s">
        <v>8712</v>
      </c>
      <c r="ADF474" s="16">
        <v>0</v>
      </c>
      <c r="ADG474" s="16" t="s">
        <v>486</v>
      </c>
      <c r="ADH474" s="16">
        <v>1</v>
      </c>
      <c r="ADI474" s="16" t="s">
        <v>486</v>
      </c>
      <c r="ADJ474" s="16" t="s">
        <v>13198</v>
      </c>
      <c r="ADK474" s="16" t="s">
        <v>1750</v>
      </c>
      <c r="ADL474" s="16" t="s">
        <v>1764</v>
      </c>
      <c r="ADM474" s="16" t="s">
        <v>1756</v>
      </c>
      <c r="ADN474" s="16" t="s">
        <v>1764</v>
      </c>
      <c r="ADO474" s="16" t="s">
        <v>13197</v>
      </c>
      <c r="ADP474" s="16" t="s">
        <v>13196</v>
      </c>
      <c r="ADQ474" s="16" t="s">
        <v>1748</v>
      </c>
      <c r="ADR474" s="16" t="s">
        <v>1748</v>
      </c>
      <c r="ADS474" s="16" t="s">
        <v>13194</v>
      </c>
      <c r="ADY474" s="16" t="s">
        <v>1059</v>
      </c>
      <c r="AEB474" s="16">
        <v>15716.666666666701</v>
      </c>
      <c r="AEI474" s="16">
        <v>800</v>
      </c>
      <c r="AEJ474" s="16">
        <v>5000</v>
      </c>
      <c r="AEK474" s="16">
        <v>800</v>
      </c>
      <c r="AEL474" s="16">
        <v>1500</v>
      </c>
      <c r="AEM474" s="16">
        <v>12000</v>
      </c>
      <c r="AEN474" s="16">
        <v>1000</v>
      </c>
      <c r="AEO474" s="16">
        <v>150</v>
      </c>
      <c r="AEP474" s="16">
        <v>300</v>
      </c>
      <c r="AEQ474" s="16">
        <v>25000</v>
      </c>
    </row>
    <row r="475" spans="1:823" x14ac:dyDescent="0.25">
      <c r="A475" s="30">
        <v>45840</v>
      </c>
      <c r="B475" s="16" t="s">
        <v>11140</v>
      </c>
      <c r="C475" s="16" t="s">
        <v>867</v>
      </c>
      <c r="D475" s="16" t="s">
        <v>867</v>
      </c>
      <c r="E475" s="16">
        <v>44</v>
      </c>
      <c r="F475" s="16" t="s">
        <v>8153</v>
      </c>
      <c r="G475" s="16" t="s">
        <v>4113</v>
      </c>
      <c r="I475" s="16" t="s">
        <v>4148</v>
      </c>
      <c r="Z475" s="16" t="s">
        <v>1002</v>
      </c>
      <c r="AA475" s="16" t="s">
        <v>470</v>
      </c>
      <c r="AB475" s="16">
        <v>2</v>
      </c>
      <c r="AC475" s="16" t="s">
        <v>1056</v>
      </c>
      <c r="AD475" s="16" t="s">
        <v>843</v>
      </c>
      <c r="AE475" s="16" t="s">
        <v>843</v>
      </c>
      <c r="AF475" s="16" t="s">
        <v>1056</v>
      </c>
      <c r="AG475" s="16" t="s">
        <v>843</v>
      </c>
      <c r="AH475" s="16" t="s">
        <v>1056</v>
      </c>
      <c r="AI475" s="16" t="s">
        <v>843</v>
      </c>
      <c r="AJ475" s="16" t="s">
        <v>843</v>
      </c>
      <c r="AK475" s="16" t="s">
        <v>843</v>
      </c>
      <c r="AM475" s="16" t="s">
        <v>737</v>
      </c>
      <c r="AN475" s="16" t="s">
        <v>759</v>
      </c>
      <c r="AP475" s="16" t="s">
        <v>768</v>
      </c>
      <c r="AR475" s="16" t="s">
        <v>6910</v>
      </c>
      <c r="BB475" s="16">
        <v>1</v>
      </c>
      <c r="BC475" s="16" t="s">
        <v>7878</v>
      </c>
      <c r="BE475" s="16" t="s">
        <v>5098</v>
      </c>
      <c r="BV475" s="16" t="s">
        <v>4433</v>
      </c>
      <c r="BW475" s="16" t="s">
        <v>844</v>
      </c>
      <c r="BX475" s="16" t="s">
        <v>843</v>
      </c>
      <c r="BY475" s="16" t="s">
        <v>843</v>
      </c>
      <c r="BZ475" s="16" t="s">
        <v>843</v>
      </c>
      <c r="CA475" s="16" t="s">
        <v>843</v>
      </c>
      <c r="CB475" s="16" t="s">
        <v>843</v>
      </c>
      <c r="CC475" s="16" t="s">
        <v>843</v>
      </c>
      <c r="CD475" s="16" t="s">
        <v>843</v>
      </c>
      <c r="CE475" s="16" t="s">
        <v>843</v>
      </c>
      <c r="CF475" s="16" t="s">
        <v>843</v>
      </c>
      <c r="CG475" s="16" t="s">
        <v>843</v>
      </c>
      <c r="CH475" s="16" t="s">
        <v>843</v>
      </c>
      <c r="CI475" s="16" t="s">
        <v>843</v>
      </c>
      <c r="CJ475" s="16" t="s">
        <v>843</v>
      </c>
      <c r="CK475" s="16" t="s">
        <v>843</v>
      </c>
      <c r="CP475" s="16" t="s">
        <v>865</v>
      </c>
      <c r="DX475" s="16" t="s">
        <v>867</v>
      </c>
      <c r="DY475" s="16" t="s">
        <v>867</v>
      </c>
      <c r="GC475" s="16" t="s">
        <v>5330</v>
      </c>
      <c r="GF475" s="16" t="s">
        <v>867</v>
      </c>
      <c r="GG475" s="16" t="s">
        <v>867</v>
      </c>
      <c r="GV475" s="16" t="s">
        <v>5449</v>
      </c>
      <c r="GW475" s="16" t="s">
        <v>843</v>
      </c>
      <c r="GX475" s="16" t="s">
        <v>843</v>
      </c>
      <c r="GY475" s="16" t="s">
        <v>843</v>
      </c>
      <c r="GZ475" s="16" t="s">
        <v>844</v>
      </c>
      <c r="HA475" s="16" t="s">
        <v>843</v>
      </c>
      <c r="HB475" s="16" t="s">
        <v>843</v>
      </c>
      <c r="HC475" s="16" t="s">
        <v>843</v>
      </c>
      <c r="HD475" s="16" t="s">
        <v>843</v>
      </c>
      <c r="HE475" s="16" t="s">
        <v>843</v>
      </c>
      <c r="HF475" s="16" t="s">
        <v>843</v>
      </c>
      <c r="HH475" s="16" t="s">
        <v>5456</v>
      </c>
      <c r="HK475" s="16" t="s">
        <v>865</v>
      </c>
      <c r="HM475" s="16" t="s">
        <v>865</v>
      </c>
      <c r="HZ475" s="16" t="s">
        <v>7944</v>
      </c>
      <c r="KE475" s="16" t="s">
        <v>5585</v>
      </c>
      <c r="KG475" s="16" t="s">
        <v>7021</v>
      </c>
      <c r="KH475" s="16" t="s">
        <v>7033</v>
      </c>
      <c r="KI475" s="16" t="s">
        <v>865</v>
      </c>
      <c r="LG475" s="16" t="s">
        <v>867</v>
      </c>
      <c r="LH475" s="16" t="s">
        <v>867</v>
      </c>
      <c r="LI475" s="16" t="s">
        <v>867</v>
      </c>
      <c r="LJ475" s="16" t="s">
        <v>867</v>
      </c>
      <c r="LK475" s="16" t="s">
        <v>867</v>
      </c>
      <c r="LL475" s="16" t="s">
        <v>5663</v>
      </c>
      <c r="LM475" s="16" t="s">
        <v>843</v>
      </c>
      <c r="LN475" s="16" t="s">
        <v>843</v>
      </c>
      <c r="LO475" s="16" t="s">
        <v>844</v>
      </c>
      <c r="LP475" s="16" t="s">
        <v>843</v>
      </c>
      <c r="LQ475" s="16" t="s">
        <v>843</v>
      </c>
      <c r="LR475" s="16" t="s">
        <v>843</v>
      </c>
      <c r="LS475" s="16" t="s">
        <v>843</v>
      </c>
      <c r="LT475" s="16" t="s">
        <v>843</v>
      </c>
      <c r="LU475" s="16" t="s">
        <v>843</v>
      </c>
      <c r="LV475" s="16" t="s">
        <v>843</v>
      </c>
      <c r="LW475" s="16" t="s">
        <v>843</v>
      </c>
      <c r="LX475" s="16" t="s">
        <v>843</v>
      </c>
      <c r="LY475" s="16" t="s">
        <v>843</v>
      </c>
      <c r="LZ475" s="16" t="s">
        <v>843</v>
      </c>
      <c r="MA475" s="16" t="s">
        <v>843</v>
      </c>
      <c r="MC475" s="16" t="s">
        <v>5694</v>
      </c>
      <c r="MD475" s="16" t="s">
        <v>844</v>
      </c>
      <c r="ME475" s="16" t="s">
        <v>843</v>
      </c>
      <c r="MF475" s="16" t="s">
        <v>843</v>
      </c>
      <c r="MG475" s="16" t="s">
        <v>843</v>
      </c>
      <c r="MH475" s="16" t="s">
        <v>843</v>
      </c>
      <c r="MI475" s="16" t="s">
        <v>843</v>
      </c>
      <c r="MJ475" s="16" t="s">
        <v>843</v>
      </c>
      <c r="MK475" s="16" t="s">
        <v>843</v>
      </c>
      <c r="ML475" s="16" t="s">
        <v>843</v>
      </c>
      <c r="MM475" s="16" t="s">
        <v>843</v>
      </c>
      <c r="MN475" s="16" t="s">
        <v>843</v>
      </c>
      <c r="MO475" s="16" t="s">
        <v>843</v>
      </c>
      <c r="MP475" s="16" t="s">
        <v>843</v>
      </c>
      <c r="MQ475" s="16" t="s">
        <v>843</v>
      </c>
      <c r="MR475" s="16" t="s">
        <v>843</v>
      </c>
      <c r="MS475" s="16" t="s">
        <v>843</v>
      </c>
      <c r="MT475" s="16" t="s">
        <v>843</v>
      </c>
      <c r="MU475" s="16" t="s">
        <v>843</v>
      </c>
      <c r="MV475" s="16" t="s">
        <v>843</v>
      </c>
      <c r="PC475" s="16" t="s">
        <v>865</v>
      </c>
      <c r="PD475" s="16" t="s">
        <v>865</v>
      </c>
      <c r="PY475" s="16" t="s">
        <v>865</v>
      </c>
      <c r="QP475" s="16" t="s">
        <v>865</v>
      </c>
      <c r="QR475" s="16" t="s">
        <v>865</v>
      </c>
      <c r="QT475" s="16" t="s">
        <v>867</v>
      </c>
      <c r="QV475" s="16" t="s">
        <v>865</v>
      </c>
      <c r="QX475" s="16" t="s">
        <v>865</v>
      </c>
      <c r="RD475" s="16" t="s">
        <v>7712</v>
      </c>
      <c r="RF475" s="16" t="s">
        <v>7712</v>
      </c>
      <c r="RH475" s="16" t="s">
        <v>4216</v>
      </c>
      <c r="RJ475" s="16" t="s">
        <v>865</v>
      </c>
      <c r="RN475" s="16" t="s">
        <v>7720</v>
      </c>
      <c r="RP475" s="16" t="s">
        <v>867</v>
      </c>
      <c r="RR475" s="16" t="s">
        <v>867</v>
      </c>
      <c r="RT475" s="16" t="s">
        <v>867</v>
      </c>
      <c r="RV475" s="16" t="s">
        <v>867</v>
      </c>
      <c r="RX475" s="16" t="s">
        <v>7720</v>
      </c>
      <c r="RZ475" s="16" t="s">
        <v>867</v>
      </c>
      <c r="SQ475" s="16" t="s">
        <v>865</v>
      </c>
      <c r="SS475" s="16" t="s">
        <v>7308</v>
      </c>
      <c r="ST475" s="16" t="s">
        <v>7761</v>
      </c>
      <c r="TN475" s="16">
        <v>5000</v>
      </c>
      <c r="TO475" s="16">
        <v>4500</v>
      </c>
      <c r="TP475" s="16">
        <v>600</v>
      </c>
      <c r="TQ475" s="16">
        <v>0</v>
      </c>
      <c r="TR475" s="16">
        <v>300</v>
      </c>
      <c r="TS475" s="16">
        <v>300</v>
      </c>
      <c r="TT475" s="16">
        <v>0</v>
      </c>
      <c r="TU475" s="16">
        <v>300</v>
      </c>
      <c r="TV475" s="16">
        <v>0</v>
      </c>
      <c r="TW475" s="16">
        <v>0</v>
      </c>
      <c r="TZ475" s="16" t="s">
        <v>7367</v>
      </c>
      <c r="UA475" s="16" t="s">
        <v>5971</v>
      </c>
      <c r="UB475" s="16">
        <v>0</v>
      </c>
      <c r="UC475" s="16" t="s">
        <v>843</v>
      </c>
      <c r="UD475" s="16" t="s">
        <v>843</v>
      </c>
      <c r="UE475" s="16" t="s">
        <v>843</v>
      </c>
      <c r="UF475" s="16" t="s">
        <v>844</v>
      </c>
      <c r="UG475" s="16" t="s">
        <v>843</v>
      </c>
      <c r="UH475" s="16" t="s">
        <v>843</v>
      </c>
      <c r="VX475" s="16" t="s">
        <v>6040</v>
      </c>
      <c r="VY475" s="16" t="s">
        <v>843</v>
      </c>
      <c r="VZ475" s="16" t="s">
        <v>843</v>
      </c>
      <c r="WA475" s="16" t="s">
        <v>843</v>
      </c>
      <c r="WB475" s="16" t="s">
        <v>843</v>
      </c>
      <c r="WC475" s="16" t="s">
        <v>844</v>
      </c>
      <c r="WD475" s="16" t="s">
        <v>843</v>
      </c>
      <c r="WE475" s="16" t="s">
        <v>843</v>
      </c>
      <c r="WF475" s="16" t="s">
        <v>843</v>
      </c>
      <c r="WO475" s="16" t="s">
        <v>6920</v>
      </c>
      <c r="XD475" s="16" t="s">
        <v>9505</v>
      </c>
      <c r="XE475" s="16" t="s">
        <v>844</v>
      </c>
      <c r="XF475" s="16" t="s">
        <v>843</v>
      </c>
      <c r="XG475" s="16" t="s">
        <v>844</v>
      </c>
      <c r="XH475" s="16" t="s">
        <v>843</v>
      </c>
      <c r="XI475" s="16" t="s">
        <v>843</v>
      </c>
      <c r="XJ475" s="16" t="s">
        <v>843</v>
      </c>
      <c r="XK475" s="16" t="s">
        <v>843</v>
      </c>
      <c r="XL475" s="16" t="s">
        <v>843</v>
      </c>
      <c r="XM475" s="16" t="s">
        <v>843</v>
      </c>
      <c r="XN475" s="16" t="s">
        <v>843</v>
      </c>
      <c r="XO475" s="16" t="s">
        <v>843</v>
      </c>
      <c r="XP475" s="16" t="s">
        <v>843</v>
      </c>
      <c r="XQ475" s="16" t="s">
        <v>843</v>
      </c>
      <c r="YF475" s="16" t="s">
        <v>865</v>
      </c>
      <c r="YN475" s="16" t="s">
        <v>7052</v>
      </c>
      <c r="YP475" s="16" t="s">
        <v>7987</v>
      </c>
      <c r="YR475" s="16" t="s">
        <v>11141</v>
      </c>
      <c r="YS475" s="16" t="s">
        <v>11142</v>
      </c>
      <c r="YT475" s="16" t="s">
        <v>8694</v>
      </c>
      <c r="YU475" s="16" t="s">
        <v>11143</v>
      </c>
      <c r="YV475" s="16" t="s">
        <v>8696</v>
      </c>
      <c r="YW475" s="16" t="s">
        <v>844</v>
      </c>
      <c r="YX475" s="16" t="s">
        <v>8696</v>
      </c>
      <c r="YY475" s="16" t="s">
        <v>843</v>
      </c>
      <c r="YZ475" s="16" t="s">
        <v>843</v>
      </c>
      <c r="ZB475" s="16">
        <v>11000</v>
      </c>
      <c r="ZC475" s="16" t="s">
        <v>8763</v>
      </c>
      <c r="ZD475" s="16" t="s">
        <v>8996</v>
      </c>
      <c r="ZE475" s="16" t="s">
        <v>843</v>
      </c>
      <c r="ZF475" s="16" t="s">
        <v>843</v>
      </c>
      <c r="ZG475" s="16" t="s">
        <v>8752</v>
      </c>
      <c r="ZH475" s="16" t="s">
        <v>8752</v>
      </c>
      <c r="ZI475" s="16" t="s">
        <v>8723</v>
      </c>
      <c r="ZK475" s="16" t="s">
        <v>843</v>
      </c>
      <c r="ZL475" s="16" t="s">
        <v>8752</v>
      </c>
      <c r="ZM475" s="16" t="s">
        <v>843</v>
      </c>
      <c r="ZN475" s="16" t="s">
        <v>8703</v>
      </c>
      <c r="ZO475" s="16" t="s">
        <v>487</v>
      </c>
      <c r="ZP475" s="16" t="s">
        <v>487</v>
      </c>
      <c r="ZQ475" s="16" t="s">
        <v>486</v>
      </c>
      <c r="ZR475" s="16" t="s">
        <v>486</v>
      </c>
      <c r="ZS475" s="16" t="s">
        <v>1056</v>
      </c>
      <c r="ZT475" s="16" t="s">
        <v>8705</v>
      </c>
      <c r="ZU475" s="16" t="s">
        <v>8706</v>
      </c>
      <c r="ZV475" s="16" t="s">
        <v>487</v>
      </c>
      <c r="ZW475" s="16" t="s">
        <v>843</v>
      </c>
      <c r="ZX475" s="16" t="s">
        <v>1056</v>
      </c>
      <c r="ZY475" s="16" t="s">
        <v>1056</v>
      </c>
      <c r="ZZ475" s="16" t="s">
        <v>843</v>
      </c>
      <c r="AAA475" s="16" t="s">
        <v>843</v>
      </c>
      <c r="AAB475" s="16" t="s">
        <v>843</v>
      </c>
      <c r="AAC475" s="16">
        <v>0</v>
      </c>
      <c r="AAD475" s="16" t="s">
        <v>1056</v>
      </c>
      <c r="AAE475" s="16" t="s">
        <v>843</v>
      </c>
      <c r="AAF475" s="16" t="s">
        <v>843</v>
      </c>
      <c r="AAG475" s="16" t="s">
        <v>843</v>
      </c>
      <c r="AAH475" s="16" t="s">
        <v>843</v>
      </c>
      <c r="AAI475" s="16" t="s">
        <v>843</v>
      </c>
      <c r="AAJ475" s="16" t="s">
        <v>600</v>
      </c>
      <c r="AAK475" s="16" t="s">
        <v>639</v>
      </c>
      <c r="AAL475" s="16" t="s">
        <v>905</v>
      </c>
      <c r="AAM475" s="16" t="s">
        <v>663</v>
      </c>
      <c r="AAN475" s="16" t="s">
        <v>8707</v>
      </c>
      <c r="AAO475" s="16" t="s">
        <v>1018</v>
      </c>
      <c r="AAP475" s="16" t="s">
        <v>8708</v>
      </c>
      <c r="AAT475" s="16" t="s">
        <v>1068</v>
      </c>
      <c r="AAU475" s="16" t="s">
        <v>1068</v>
      </c>
      <c r="AAW475" s="16" t="s">
        <v>782</v>
      </c>
      <c r="AAX475" s="16" t="s">
        <v>1056</v>
      </c>
      <c r="AAY475" s="16" t="s">
        <v>8727</v>
      </c>
      <c r="AAZ475" s="16" t="s">
        <v>782</v>
      </c>
      <c r="ABA475" s="16" t="s">
        <v>783</v>
      </c>
      <c r="ABB475" s="16" t="s">
        <v>783</v>
      </c>
      <c r="ABC475" s="16" t="s">
        <v>783</v>
      </c>
      <c r="ABD475" s="16" t="s">
        <v>783</v>
      </c>
      <c r="ABE475" s="16" t="s">
        <v>783</v>
      </c>
      <c r="ABF475" s="16" t="s">
        <v>782</v>
      </c>
      <c r="ABG475" s="16" t="s">
        <v>782</v>
      </c>
      <c r="ABH475" s="16" t="s">
        <v>782</v>
      </c>
      <c r="ABI475" s="16" t="s">
        <v>782</v>
      </c>
      <c r="ABJ475" s="16" t="s">
        <v>783</v>
      </c>
      <c r="ABK475" s="16" t="s">
        <v>782</v>
      </c>
      <c r="ABL475" s="16" t="s">
        <v>8728</v>
      </c>
      <c r="ABM475" s="16" t="s">
        <v>843</v>
      </c>
      <c r="ABN475" s="16" t="s">
        <v>1033</v>
      </c>
      <c r="ABO475" s="16" t="s">
        <v>486</v>
      </c>
      <c r="ABP475" s="16" t="s">
        <v>972</v>
      </c>
      <c r="ABQ475" s="16" t="s">
        <v>4312</v>
      </c>
      <c r="ABR475" s="16" t="s">
        <v>470</v>
      </c>
      <c r="ABS475" s="16" t="s">
        <v>451</v>
      </c>
      <c r="ABT475" s="16" t="s">
        <v>1056</v>
      </c>
      <c r="ABU475" s="16" t="s">
        <v>844</v>
      </c>
      <c r="ABV475" s="16" t="s">
        <v>487</v>
      </c>
      <c r="ABW475" s="16" t="s">
        <v>486</v>
      </c>
      <c r="ABX475" s="16" t="s">
        <v>892</v>
      </c>
      <c r="ABY475" s="16" t="s">
        <v>486</v>
      </c>
      <c r="ABZ475" s="16" t="s">
        <v>486</v>
      </c>
      <c r="ACA475" s="16" t="s">
        <v>759</v>
      </c>
      <c r="ACB475" s="16" t="s">
        <v>768</v>
      </c>
      <c r="ACC475" s="16" t="s">
        <v>737</v>
      </c>
      <c r="ACD475" s="16" t="s">
        <v>487</v>
      </c>
      <c r="ACE475" s="16" t="s">
        <v>487</v>
      </c>
      <c r="ACG475" s="16" t="s">
        <v>1013</v>
      </c>
      <c r="ACH475" s="16" t="s">
        <v>1009</v>
      </c>
      <c r="ACI475" s="16" t="s">
        <v>462</v>
      </c>
      <c r="ACJ475" s="16">
        <v>1.1910000000000001</v>
      </c>
      <c r="ACK475" s="16" t="s">
        <v>478</v>
      </c>
      <c r="ACL475" s="16" t="s">
        <v>740</v>
      </c>
      <c r="ACM475" s="16" t="s">
        <v>1189</v>
      </c>
      <c r="ACN475" s="16" t="s">
        <v>1169</v>
      </c>
      <c r="ACO475" s="16" t="s">
        <v>1856</v>
      </c>
      <c r="ACQ475" s="16" t="s">
        <v>1202</v>
      </c>
      <c r="ACR475" s="16" t="s">
        <v>1645</v>
      </c>
      <c r="ACS475" s="16" t="s">
        <v>680</v>
      </c>
      <c r="ACT475" s="16" t="s">
        <v>1522</v>
      </c>
      <c r="ACU475" s="16" t="s">
        <v>833</v>
      </c>
      <c r="ACV475" s="16" t="s">
        <v>8711</v>
      </c>
      <c r="ACW475" s="16" t="s">
        <v>451</v>
      </c>
      <c r="ACX475" s="16" t="s">
        <v>1914</v>
      </c>
      <c r="ACY475" s="16" t="s">
        <v>1947</v>
      </c>
      <c r="ACZ475" s="16">
        <v>1</v>
      </c>
      <c r="ADA475" s="16">
        <v>1</v>
      </c>
      <c r="ADB475" s="16">
        <v>1</v>
      </c>
      <c r="ADC475" s="16">
        <v>1</v>
      </c>
      <c r="ADD475" s="16">
        <v>1</v>
      </c>
      <c r="ADE475" s="16" t="s">
        <v>8712</v>
      </c>
      <c r="ADF475" s="16">
        <v>0</v>
      </c>
      <c r="ADG475" s="16" t="s">
        <v>486</v>
      </c>
      <c r="ADH475" s="16">
        <v>2</v>
      </c>
      <c r="ADI475" s="16" t="s">
        <v>486</v>
      </c>
      <c r="ADJ475" s="16" t="s">
        <v>1744</v>
      </c>
      <c r="ADK475" s="16" t="s">
        <v>1750</v>
      </c>
      <c r="ADL475" s="16" t="s">
        <v>1764</v>
      </c>
      <c r="ADM475" s="16" t="s">
        <v>13194</v>
      </c>
      <c r="ADN475" s="16" t="s">
        <v>13196</v>
      </c>
      <c r="ADO475" s="16" t="s">
        <v>1766</v>
      </c>
      <c r="ADP475" s="16" t="s">
        <v>13196</v>
      </c>
      <c r="ADQ475" s="16" t="s">
        <v>13194</v>
      </c>
      <c r="ADR475" s="16" t="s">
        <v>13194</v>
      </c>
      <c r="ADY475" s="16" t="s">
        <v>1063</v>
      </c>
      <c r="AEB475" s="16">
        <v>11000</v>
      </c>
      <c r="AEE475" s="16" t="s">
        <v>952</v>
      </c>
      <c r="AEI475" s="16">
        <v>2500</v>
      </c>
      <c r="AEJ475" s="16">
        <v>2250</v>
      </c>
      <c r="AEK475" s="16">
        <v>300</v>
      </c>
      <c r="AEN475" s="16">
        <v>150</v>
      </c>
      <c r="AEO475" s="16">
        <v>150</v>
      </c>
      <c r="AEP475" s="16">
        <v>150</v>
      </c>
    </row>
    <row r="476" spans="1:823" x14ac:dyDescent="0.25">
      <c r="A476" s="30">
        <v>45840</v>
      </c>
      <c r="B476" s="16" t="s">
        <v>11144</v>
      </c>
      <c r="C476" s="16" t="s">
        <v>867</v>
      </c>
      <c r="D476" s="16" t="s">
        <v>867</v>
      </c>
      <c r="E476" s="16">
        <v>78</v>
      </c>
      <c r="F476" s="16" t="s">
        <v>8153</v>
      </c>
      <c r="G476" s="16" t="s">
        <v>4113</v>
      </c>
      <c r="I476" s="16" t="s">
        <v>4148</v>
      </c>
      <c r="Z476" s="16" t="s">
        <v>997</v>
      </c>
      <c r="AA476" s="16" t="s">
        <v>470</v>
      </c>
      <c r="AB476" s="16">
        <v>3</v>
      </c>
      <c r="AC476" s="16" t="s">
        <v>843</v>
      </c>
      <c r="AD476" s="16" t="s">
        <v>843</v>
      </c>
      <c r="AE476" s="16" t="s">
        <v>843</v>
      </c>
      <c r="AF476" s="16" t="s">
        <v>1056</v>
      </c>
      <c r="AG476" s="16" t="s">
        <v>844</v>
      </c>
      <c r="AH476" s="16" t="s">
        <v>1056</v>
      </c>
      <c r="AI476" s="16" t="s">
        <v>844</v>
      </c>
      <c r="AJ476" s="16" t="s">
        <v>843</v>
      </c>
      <c r="AK476" s="16" t="s">
        <v>843</v>
      </c>
      <c r="AM476" s="16" t="s">
        <v>737</v>
      </c>
      <c r="AN476" s="16" t="s">
        <v>759</v>
      </c>
      <c r="AP476" s="16" t="s">
        <v>774</v>
      </c>
      <c r="AR476" s="16" t="s">
        <v>6907</v>
      </c>
      <c r="BB476" s="16">
        <v>4</v>
      </c>
      <c r="BC476" s="16" t="s">
        <v>7878</v>
      </c>
      <c r="BE476" s="16" t="s">
        <v>5098</v>
      </c>
      <c r="BV476" s="16" t="s">
        <v>4433</v>
      </c>
      <c r="BW476" s="16" t="s">
        <v>844</v>
      </c>
      <c r="BX476" s="16" t="s">
        <v>843</v>
      </c>
      <c r="BY476" s="16" t="s">
        <v>843</v>
      </c>
      <c r="BZ476" s="16" t="s">
        <v>843</v>
      </c>
      <c r="CA476" s="16" t="s">
        <v>843</v>
      </c>
      <c r="CB476" s="16" t="s">
        <v>843</v>
      </c>
      <c r="CC476" s="16" t="s">
        <v>843</v>
      </c>
      <c r="CD476" s="16" t="s">
        <v>843</v>
      </c>
      <c r="CE476" s="16" t="s">
        <v>843</v>
      </c>
      <c r="CF476" s="16" t="s">
        <v>843</v>
      </c>
      <c r="CG476" s="16" t="s">
        <v>843</v>
      </c>
      <c r="CH476" s="16" t="s">
        <v>843</v>
      </c>
      <c r="CI476" s="16" t="s">
        <v>843</v>
      </c>
      <c r="CJ476" s="16" t="s">
        <v>843</v>
      </c>
      <c r="CK476" s="16" t="s">
        <v>843</v>
      </c>
      <c r="CP476" s="16" t="s">
        <v>867</v>
      </c>
      <c r="CQ476" s="16" t="s">
        <v>5191</v>
      </c>
      <c r="CR476" s="16" t="s">
        <v>844</v>
      </c>
      <c r="CS476" s="16" t="s">
        <v>843</v>
      </c>
      <c r="CT476" s="16" t="s">
        <v>843</v>
      </c>
      <c r="CU476" s="16" t="s">
        <v>843</v>
      </c>
      <c r="CV476" s="16" t="s">
        <v>843</v>
      </c>
      <c r="CW476" s="16" t="s">
        <v>843</v>
      </c>
      <c r="CX476" s="16" t="s">
        <v>843</v>
      </c>
      <c r="CY476" s="16" t="s">
        <v>843</v>
      </c>
      <c r="CZ476" s="16" t="s">
        <v>843</v>
      </c>
      <c r="DA476" s="16" t="s">
        <v>5184</v>
      </c>
      <c r="DX476" s="16" t="s">
        <v>867</v>
      </c>
      <c r="DY476" s="16" t="s">
        <v>867</v>
      </c>
      <c r="GC476" s="16" t="s">
        <v>5330</v>
      </c>
      <c r="GF476" s="16" t="s">
        <v>867</v>
      </c>
      <c r="GG476" s="16" t="s">
        <v>867</v>
      </c>
      <c r="GV476" s="16" t="s">
        <v>9607</v>
      </c>
      <c r="GW476" s="16" t="s">
        <v>843</v>
      </c>
      <c r="GX476" s="16" t="s">
        <v>844</v>
      </c>
      <c r="GY476" s="16" t="s">
        <v>843</v>
      </c>
      <c r="GZ476" s="16" t="s">
        <v>844</v>
      </c>
      <c r="HA476" s="16" t="s">
        <v>843</v>
      </c>
      <c r="HB476" s="16" t="s">
        <v>843</v>
      </c>
      <c r="HC476" s="16" t="s">
        <v>843</v>
      </c>
      <c r="HD476" s="16" t="s">
        <v>843</v>
      </c>
      <c r="HE476" s="16" t="s">
        <v>843</v>
      </c>
      <c r="HF476" s="16" t="s">
        <v>843</v>
      </c>
      <c r="HH476" s="16" t="s">
        <v>5456</v>
      </c>
      <c r="HK476" s="16" t="s">
        <v>865</v>
      </c>
      <c r="HM476" s="16" t="s">
        <v>865</v>
      </c>
      <c r="HZ476" s="16" t="s">
        <v>7947</v>
      </c>
      <c r="KE476" s="16" t="s">
        <v>5582</v>
      </c>
      <c r="KG476" s="16" t="s">
        <v>7015</v>
      </c>
      <c r="KH476" s="16" t="s">
        <v>7033</v>
      </c>
      <c r="KI476" s="16" t="s">
        <v>865</v>
      </c>
      <c r="LG476" s="16" t="s">
        <v>867</v>
      </c>
      <c r="LH476" s="16" t="s">
        <v>865</v>
      </c>
      <c r="LI476" s="16" t="s">
        <v>867</v>
      </c>
      <c r="LJ476" s="16" t="s">
        <v>865</v>
      </c>
      <c r="LK476" s="16" t="s">
        <v>865</v>
      </c>
      <c r="LL476" s="16" t="s">
        <v>5690</v>
      </c>
      <c r="LM476" s="16" t="s">
        <v>843</v>
      </c>
      <c r="LN476" s="16" t="s">
        <v>843</v>
      </c>
      <c r="LO476" s="16" t="s">
        <v>843</v>
      </c>
      <c r="LP476" s="16" t="s">
        <v>843</v>
      </c>
      <c r="LQ476" s="16" t="s">
        <v>843</v>
      </c>
      <c r="LR476" s="16" t="s">
        <v>843</v>
      </c>
      <c r="LS476" s="16" t="s">
        <v>843</v>
      </c>
      <c r="LT476" s="16" t="s">
        <v>843</v>
      </c>
      <c r="LU476" s="16" t="s">
        <v>843</v>
      </c>
      <c r="LV476" s="16" t="s">
        <v>843</v>
      </c>
      <c r="LW476" s="16" t="s">
        <v>843</v>
      </c>
      <c r="LX476" s="16" t="s">
        <v>844</v>
      </c>
      <c r="LY476" s="16" t="s">
        <v>843</v>
      </c>
      <c r="LZ476" s="16" t="s">
        <v>843</v>
      </c>
      <c r="MA476" s="16" t="s">
        <v>843</v>
      </c>
      <c r="MC476" s="16" t="s">
        <v>5694</v>
      </c>
      <c r="MD476" s="16" t="s">
        <v>844</v>
      </c>
      <c r="ME476" s="16" t="s">
        <v>843</v>
      </c>
      <c r="MF476" s="16" t="s">
        <v>843</v>
      </c>
      <c r="MG476" s="16" t="s">
        <v>843</v>
      </c>
      <c r="MH476" s="16" t="s">
        <v>843</v>
      </c>
      <c r="MI476" s="16" t="s">
        <v>843</v>
      </c>
      <c r="MJ476" s="16" t="s">
        <v>843</v>
      </c>
      <c r="MK476" s="16" t="s">
        <v>843</v>
      </c>
      <c r="ML476" s="16" t="s">
        <v>843</v>
      </c>
      <c r="MM476" s="16" t="s">
        <v>843</v>
      </c>
      <c r="MN476" s="16" t="s">
        <v>843</v>
      </c>
      <c r="MO476" s="16" t="s">
        <v>843</v>
      </c>
      <c r="MP476" s="16" t="s">
        <v>843</v>
      </c>
      <c r="MQ476" s="16" t="s">
        <v>843</v>
      </c>
      <c r="MR476" s="16" t="s">
        <v>843</v>
      </c>
      <c r="MS476" s="16" t="s">
        <v>843</v>
      </c>
      <c r="MT476" s="16" t="s">
        <v>843</v>
      </c>
      <c r="MU476" s="16" t="s">
        <v>843</v>
      </c>
      <c r="MV476" s="16" t="s">
        <v>843</v>
      </c>
      <c r="MX476" s="16" t="s">
        <v>5694</v>
      </c>
      <c r="MY476" s="16" t="s">
        <v>844</v>
      </c>
      <c r="MZ476" s="16" t="s">
        <v>843</v>
      </c>
      <c r="NA476" s="16" t="s">
        <v>843</v>
      </c>
      <c r="NB476" s="16" t="s">
        <v>843</v>
      </c>
      <c r="NC476" s="16" t="s">
        <v>843</v>
      </c>
      <c r="ND476" s="16" t="s">
        <v>843</v>
      </c>
      <c r="NE476" s="16" t="s">
        <v>843</v>
      </c>
      <c r="NF476" s="16" t="s">
        <v>843</v>
      </c>
      <c r="NG476" s="16" t="s">
        <v>843</v>
      </c>
      <c r="NH476" s="16" t="s">
        <v>843</v>
      </c>
      <c r="NI476" s="16" t="s">
        <v>843</v>
      </c>
      <c r="NJ476" s="16" t="s">
        <v>843</v>
      </c>
      <c r="NK476" s="16" t="s">
        <v>843</v>
      </c>
      <c r="NL476" s="16" t="s">
        <v>843</v>
      </c>
      <c r="NM476" s="16" t="s">
        <v>843</v>
      </c>
      <c r="NN476" s="16" t="s">
        <v>843</v>
      </c>
      <c r="NO476" s="16" t="s">
        <v>843</v>
      </c>
      <c r="NP476" s="16" t="s">
        <v>843</v>
      </c>
      <c r="NQ476" s="16" t="s">
        <v>843</v>
      </c>
      <c r="PC476" s="16" t="s">
        <v>865</v>
      </c>
      <c r="PD476" s="16" t="s">
        <v>865</v>
      </c>
      <c r="PY476" s="16" t="s">
        <v>865</v>
      </c>
      <c r="QP476" s="16" t="s">
        <v>865</v>
      </c>
      <c r="QR476" s="16" t="s">
        <v>867</v>
      </c>
      <c r="QT476" s="16" t="s">
        <v>867</v>
      </c>
      <c r="QV476" s="16" t="s">
        <v>867</v>
      </c>
      <c r="QX476" s="16" t="s">
        <v>867</v>
      </c>
      <c r="QY476" s="16" t="s">
        <v>867</v>
      </c>
      <c r="RD476" s="16" t="s">
        <v>4216</v>
      </c>
      <c r="RF476" s="16" t="s">
        <v>865</v>
      </c>
      <c r="RH476" s="16" t="s">
        <v>865</v>
      </c>
      <c r="RJ476" s="16" t="s">
        <v>865</v>
      </c>
      <c r="RN476" s="16" t="s">
        <v>867</v>
      </c>
      <c r="RP476" s="16" t="s">
        <v>867</v>
      </c>
      <c r="RR476" s="16" t="s">
        <v>867</v>
      </c>
      <c r="RT476" s="16" t="s">
        <v>867</v>
      </c>
      <c r="RV476" s="16" t="s">
        <v>867</v>
      </c>
      <c r="RX476" s="16" t="s">
        <v>7724</v>
      </c>
      <c r="RZ476" s="16" t="s">
        <v>7724</v>
      </c>
      <c r="SQ476" s="16" t="s">
        <v>867</v>
      </c>
      <c r="SS476" s="16" t="s">
        <v>7293</v>
      </c>
      <c r="ST476" s="16" t="s">
        <v>7764</v>
      </c>
      <c r="TN476" s="16">
        <v>7000</v>
      </c>
      <c r="TO476" s="16">
        <v>0</v>
      </c>
      <c r="TP476" s="16">
        <v>3000</v>
      </c>
      <c r="TQ476" s="16">
        <v>300</v>
      </c>
      <c r="TR476" s="16">
        <v>350</v>
      </c>
      <c r="TS476" s="16">
        <v>250</v>
      </c>
      <c r="TT476" s="16">
        <v>0</v>
      </c>
      <c r="TV476" s="16">
        <v>0</v>
      </c>
      <c r="TW476" s="16">
        <v>0</v>
      </c>
      <c r="TX476" s="16">
        <v>0</v>
      </c>
      <c r="TZ476" s="16" t="s">
        <v>7376</v>
      </c>
      <c r="UA476" s="16" t="s">
        <v>8894</v>
      </c>
      <c r="UB476" s="16">
        <v>0</v>
      </c>
      <c r="UC476" s="16" t="s">
        <v>844</v>
      </c>
      <c r="UD476" s="16" t="s">
        <v>843</v>
      </c>
      <c r="UE476" s="16" t="s">
        <v>844</v>
      </c>
      <c r="UF476" s="16" t="s">
        <v>844</v>
      </c>
      <c r="UG476" s="16" t="s">
        <v>843</v>
      </c>
      <c r="UH476" s="16" t="s">
        <v>843</v>
      </c>
      <c r="VK476" s="16" t="s">
        <v>6102</v>
      </c>
      <c r="VL476" s="16" t="s">
        <v>843</v>
      </c>
      <c r="VM476" s="16" t="s">
        <v>843</v>
      </c>
      <c r="VN476" s="16" t="s">
        <v>843</v>
      </c>
      <c r="VO476" s="16" t="s">
        <v>843</v>
      </c>
      <c r="VP476" s="16" t="s">
        <v>844</v>
      </c>
      <c r="VQ476" s="16" t="s">
        <v>843</v>
      </c>
      <c r="VR476" s="16" t="s">
        <v>843</v>
      </c>
      <c r="VS476" s="16" t="s">
        <v>843</v>
      </c>
      <c r="VT476" s="16" t="s">
        <v>843</v>
      </c>
      <c r="VV476" s="16">
        <v>4000</v>
      </c>
      <c r="VX476" s="16" t="s">
        <v>6028</v>
      </c>
      <c r="VY476" s="16" t="s">
        <v>844</v>
      </c>
      <c r="VZ476" s="16" t="s">
        <v>843</v>
      </c>
      <c r="WA476" s="16" t="s">
        <v>843</v>
      </c>
      <c r="WB476" s="16" t="s">
        <v>843</v>
      </c>
      <c r="WC476" s="16" t="s">
        <v>843</v>
      </c>
      <c r="WD476" s="16" t="s">
        <v>843</v>
      </c>
      <c r="WE476" s="16" t="s">
        <v>843</v>
      </c>
      <c r="WF476" s="16" t="s">
        <v>843</v>
      </c>
      <c r="WH476" s="16">
        <v>1625</v>
      </c>
      <c r="WO476" s="16" t="s">
        <v>6926</v>
      </c>
      <c r="YN476" s="16" t="s">
        <v>7040</v>
      </c>
      <c r="YP476" s="16" t="s">
        <v>7987</v>
      </c>
      <c r="YR476" s="16" t="s">
        <v>11145</v>
      </c>
      <c r="YS476" s="16" t="s">
        <v>11146</v>
      </c>
      <c r="YT476" s="16" t="s">
        <v>8694</v>
      </c>
      <c r="YU476" s="16" t="s">
        <v>11147</v>
      </c>
      <c r="YV476" s="16" t="s">
        <v>8696</v>
      </c>
      <c r="YW476" s="16" t="s">
        <v>844</v>
      </c>
      <c r="YX476" s="16" t="s">
        <v>8696</v>
      </c>
      <c r="YY476" s="16" t="s">
        <v>843</v>
      </c>
      <c r="YZ476" s="16" t="s">
        <v>843</v>
      </c>
      <c r="ZA476" s="16" t="s">
        <v>843</v>
      </c>
      <c r="ZB476" s="16">
        <v>10900</v>
      </c>
      <c r="ZC476" s="16" t="s">
        <v>9253</v>
      </c>
      <c r="ZD476" s="16" t="s">
        <v>843</v>
      </c>
      <c r="ZE476" s="16" t="s">
        <v>9018</v>
      </c>
      <c r="ZF476" s="16" t="s">
        <v>8752</v>
      </c>
      <c r="ZG476" s="16" t="s">
        <v>8752</v>
      </c>
      <c r="ZH476" s="16" t="s">
        <v>8701</v>
      </c>
      <c r="ZI476" s="16" t="s">
        <v>8740</v>
      </c>
      <c r="ZJ476" s="16" t="s">
        <v>843</v>
      </c>
      <c r="ZK476" s="16" t="s">
        <v>843</v>
      </c>
      <c r="ZM476" s="16" t="s">
        <v>843</v>
      </c>
      <c r="ZN476" s="16" t="s">
        <v>8703</v>
      </c>
      <c r="ZO476" s="16" t="s">
        <v>487</v>
      </c>
      <c r="ZP476" s="16" t="s">
        <v>487</v>
      </c>
      <c r="ZQ476" s="16" t="s">
        <v>487</v>
      </c>
      <c r="ZR476" s="16" t="s">
        <v>486</v>
      </c>
      <c r="ZS476" s="16" t="s">
        <v>9278</v>
      </c>
      <c r="ZT476" s="16" t="s">
        <v>8705</v>
      </c>
      <c r="ZU476" s="16" t="s">
        <v>8706</v>
      </c>
      <c r="ZV476" s="16" t="s">
        <v>487</v>
      </c>
      <c r="ZW476" s="16" t="s">
        <v>843</v>
      </c>
      <c r="ZX476" s="16" t="s">
        <v>1056</v>
      </c>
      <c r="ZY476" s="16" t="s">
        <v>1056</v>
      </c>
      <c r="ZZ476" s="16" t="s">
        <v>844</v>
      </c>
      <c r="AAA476" s="16" t="s">
        <v>844</v>
      </c>
      <c r="AAB476" s="16" t="s">
        <v>843</v>
      </c>
      <c r="AAC476" s="16">
        <v>2</v>
      </c>
      <c r="AAD476" s="16" t="s">
        <v>1056</v>
      </c>
      <c r="AAE476" s="16" t="s">
        <v>844</v>
      </c>
      <c r="AAF476" s="16" t="s">
        <v>843</v>
      </c>
      <c r="AAG476" s="16" t="s">
        <v>843</v>
      </c>
      <c r="AAH476" s="16" t="s">
        <v>843</v>
      </c>
      <c r="AAI476" s="16" t="s">
        <v>843</v>
      </c>
      <c r="AAJ476" s="16" t="s">
        <v>624</v>
      </c>
      <c r="AAK476" s="16" t="s">
        <v>655</v>
      </c>
      <c r="AAL476" s="16" t="s">
        <v>905</v>
      </c>
      <c r="AAM476" s="16" t="s">
        <v>663</v>
      </c>
      <c r="AAN476" s="16" t="s">
        <v>8707</v>
      </c>
      <c r="AAO476" s="16" t="s">
        <v>1019</v>
      </c>
      <c r="AAP476" s="16" t="s">
        <v>8708</v>
      </c>
      <c r="AAQ476" s="16" t="s">
        <v>8816</v>
      </c>
      <c r="AAS476" s="16">
        <v>3502.93</v>
      </c>
      <c r="AAU476" s="16" t="s">
        <v>782</v>
      </c>
      <c r="AAV476" s="16" t="s">
        <v>782</v>
      </c>
      <c r="AAW476" s="16" t="s">
        <v>782</v>
      </c>
      <c r="AAX476" s="16" t="s">
        <v>843</v>
      </c>
      <c r="AAY476" s="16" t="s">
        <v>8710</v>
      </c>
      <c r="AAZ476" s="16" t="s">
        <v>782</v>
      </c>
      <c r="ABA476" s="16" t="s">
        <v>782</v>
      </c>
      <c r="ABB476" s="16" t="s">
        <v>782</v>
      </c>
      <c r="ABC476" s="16" t="s">
        <v>783</v>
      </c>
      <c r="ABD476" s="16" t="s">
        <v>782</v>
      </c>
      <c r="ABE476" s="16" t="s">
        <v>782</v>
      </c>
      <c r="ABF476" s="16" t="s">
        <v>782</v>
      </c>
      <c r="ABG476" s="16" t="s">
        <v>782</v>
      </c>
      <c r="ABH476" s="16" t="s">
        <v>782</v>
      </c>
      <c r="ABI476" s="16" t="s">
        <v>782</v>
      </c>
      <c r="ABJ476" s="16" t="s">
        <v>782</v>
      </c>
      <c r="ABK476" s="16" t="s">
        <v>782</v>
      </c>
      <c r="ABL476" s="16" t="s">
        <v>844</v>
      </c>
      <c r="ABM476" s="16" t="s">
        <v>843</v>
      </c>
      <c r="ABN476" s="16" t="s">
        <v>1034</v>
      </c>
      <c r="ABP476" s="16" t="s">
        <v>972</v>
      </c>
      <c r="ABQ476" s="16" t="s">
        <v>4300</v>
      </c>
      <c r="ABR476" s="16" t="s">
        <v>470</v>
      </c>
      <c r="ABS476" s="16" t="s">
        <v>457</v>
      </c>
      <c r="ABT476" s="16" t="s">
        <v>8732</v>
      </c>
      <c r="ABU476" s="16" t="s">
        <v>1056</v>
      </c>
      <c r="ABV476" s="16" t="s">
        <v>487</v>
      </c>
      <c r="ABW476" s="16" t="s">
        <v>487</v>
      </c>
      <c r="ABX476" s="16" t="s">
        <v>894</v>
      </c>
      <c r="ABY476" s="16" t="s">
        <v>486</v>
      </c>
      <c r="ABZ476" s="16" t="s">
        <v>486</v>
      </c>
      <c r="ACA476" s="16" t="s">
        <v>759</v>
      </c>
      <c r="ACB476" s="16" t="s">
        <v>774</v>
      </c>
      <c r="ACC476" s="16" t="s">
        <v>737</v>
      </c>
      <c r="ACD476" s="16" t="s">
        <v>486</v>
      </c>
      <c r="ACE476" s="16" t="s">
        <v>486</v>
      </c>
      <c r="ACG476" s="16" t="s">
        <v>1014</v>
      </c>
      <c r="ACH476" s="16" t="s">
        <v>1009</v>
      </c>
      <c r="ACI476" s="16" t="s">
        <v>462</v>
      </c>
      <c r="ACJ476" s="16">
        <v>1.1910000000000001</v>
      </c>
      <c r="ACK476" s="16" t="s">
        <v>478</v>
      </c>
      <c r="ACL476" s="16" t="s">
        <v>738</v>
      </c>
      <c r="ACM476" s="16" t="s">
        <v>1190</v>
      </c>
      <c r="ACN476" s="16" t="s">
        <v>1169</v>
      </c>
      <c r="ACO476" s="16" t="s">
        <v>1857</v>
      </c>
      <c r="ACP476" s="16">
        <v>1625</v>
      </c>
      <c r="ACQ476" s="16" t="s">
        <v>1202</v>
      </c>
      <c r="ACR476" s="16" t="s">
        <v>1644</v>
      </c>
      <c r="ACS476" s="16" t="s">
        <v>676</v>
      </c>
      <c r="ACT476" s="16" t="s">
        <v>1522</v>
      </c>
      <c r="ACU476" s="16" t="s">
        <v>833</v>
      </c>
      <c r="ACV476" s="16" t="s">
        <v>8711</v>
      </c>
      <c r="ACW476" s="16" t="s">
        <v>878</v>
      </c>
      <c r="ACX476" s="16" t="s">
        <v>1916</v>
      </c>
      <c r="ACY476" s="16" t="s">
        <v>1947</v>
      </c>
      <c r="ACZ476" s="16">
        <v>1</v>
      </c>
      <c r="ADA476" s="16">
        <v>0</v>
      </c>
      <c r="ADB476" s="16">
        <v>1</v>
      </c>
      <c r="ADC476" s="16">
        <v>0</v>
      </c>
      <c r="ADD476" s="16">
        <v>0</v>
      </c>
      <c r="ADE476" s="16" t="s">
        <v>9056</v>
      </c>
      <c r="ADF476" s="16">
        <v>0</v>
      </c>
      <c r="ADG476" s="16" t="s">
        <v>486</v>
      </c>
      <c r="ADH476" s="16">
        <v>1</v>
      </c>
      <c r="ADI476" s="16" t="s">
        <v>486</v>
      </c>
      <c r="ADJ476" s="16" t="s">
        <v>1745</v>
      </c>
      <c r="ADK476" s="16" t="s">
        <v>13194</v>
      </c>
      <c r="ADL476" s="16" t="s">
        <v>1763</v>
      </c>
      <c r="ADM476" s="16" t="s">
        <v>13195</v>
      </c>
      <c r="ADN476" s="16" t="s">
        <v>13196</v>
      </c>
      <c r="ADO476" s="16" t="s">
        <v>1766</v>
      </c>
      <c r="ADQ476" s="16" t="s">
        <v>13194</v>
      </c>
      <c r="ADR476" s="16" t="s">
        <v>13194</v>
      </c>
      <c r="ADS476" s="16" t="s">
        <v>13194</v>
      </c>
      <c r="ADU476" s="16" t="s">
        <v>8817</v>
      </c>
      <c r="ADW476" s="16" t="s">
        <v>13199</v>
      </c>
      <c r="ADY476" s="16" t="s">
        <v>1063</v>
      </c>
      <c r="AEA476" s="16">
        <v>10900</v>
      </c>
      <c r="AEC476" s="16" t="s">
        <v>1058</v>
      </c>
      <c r="AED476" s="16">
        <v>1167.6400000000001</v>
      </c>
      <c r="AEE476" s="16" t="s">
        <v>952</v>
      </c>
      <c r="AEG476" s="16">
        <v>5625</v>
      </c>
      <c r="AEI476" s="16">
        <v>2333.33</v>
      </c>
      <c r="AEK476" s="16">
        <v>1000</v>
      </c>
      <c r="AEL476" s="16">
        <v>100</v>
      </c>
      <c r="AEN476" s="16">
        <v>116.67</v>
      </c>
      <c r="AEO476" s="16">
        <v>83.33</v>
      </c>
    </row>
    <row r="477" spans="1:823" x14ac:dyDescent="0.25">
      <c r="A477" s="30">
        <v>45840</v>
      </c>
      <c r="B477" s="16" t="s">
        <v>11148</v>
      </c>
      <c r="C477" s="16" t="s">
        <v>867</v>
      </c>
      <c r="D477" s="16" t="s">
        <v>867</v>
      </c>
      <c r="E477" s="16">
        <v>46</v>
      </c>
      <c r="F477" s="16" t="s">
        <v>8153</v>
      </c>
      <c r="G477" s="16" t="s">
        <v>4113</v>
      </c>
      <c r="I477" s="16" t="s">
        <v>4174</v>
      </c>
      <c r="Z477" s="16" t="s">
        <v>985</v>
      </c>
      <c r="AA477" s="16" t="s">
        <v>470</v>
      </c>
      <c r="AB477" s="16">
        <v>3</v>
      </c>
      <c r="AC477" s="16" t="s">
        <v>1056</v>
      </c>
      <c r="AD477" s="16" t="s">
        <v>843</v>
      </c>
      <c r="AE477" s="16" t="s">
        <v>843</v>
      </c>
      <c r="AF477" s="16" t="s">
        <v>1056</v>
      </c>
      <c r="AG477" s="16" t="s">
        <v>844</v>
      </c>
      <c r="AH477" s="16" t="s">
        <v>1056</v>
      </c>
      <c r="AI477" s="16" t="s">
        <v>844</v>
      </c>
      <c r="AJ477" s="16" t="s">
        <v>843</v>
      </c>
      <c r="AK477" s="16" t="s">
        <v>843</v>
      </c>
      <c r="AM477" s="16" t="s">
        <v>737</v>
      </c>
      <c r="AN477" s="16" t="s">
        <v>759</v>
      </c>
      <c r="AP477" s="16" t="s">
        <v>774</v>
      </c>
      <c r="AR477" s="16" t="s">
        <v>6907</v>
      </c>
      <c r="BB477" s="16">
        <v>4</v>
      </c>
      <c r="BC477" s="16" t="s">
        <v>7878</v>
      </c>
      <c r="BE477" s="16" t="s">
        <v>5098</v>
      </c>
      <c r="BV477" s="16" t="s">
        <v>5150</v>
      </c>
      <c r="BW477" s="16" t="s">
        <v>843</v>
      </c>
      <c r="BX477" s="16" t="s">
        <v>844</v>
      </c>
      <c r="BY477" s="16" t="s">
        <v>843</v>
      </c>
      <c r="BZ477" s="16" t="s">
        <v>843</v>
      </c>
      <c r="CA477" s="16" t="s">
        <v>843</v>
      </c>
      <c r="CB477" s="16" t="s">
        <v>843</v>
      </c>
      <c r="CC477" s="16" t="s">
        <v>843</v>
      </c>
      <c r="CD477" s="16" t="s">
        <v>843</v>
      </c>
      <c r="CE477" s="16" t="s">
        <v>843</v>
      </c>
      <c r="CF477" s="16" t="s">
        <v>843</v>
      </c>
      <c r="CG477" s="16" t="s">
        <v>843</v>
      </c>
      <c r="CH477" s="16" t="s">
        <v>843</v>
      </c>
      <c r="CI477" s="16" t="s">
        <v>843</v>
      </c>
      <c r="CJ477" s="16" t="s">
        <v>843</v>
      </c>
      <c r="CK477" s="16" t="s">
        <v>843</v>
      </c>
      <c r="CP477" s="16" t="s">
        <v>865</v>
      </c>
      <c r="DX477" s="16" t="s">
        <v>867</v>
      </c>
      <c r="DY477" s="16" t="s">
        <v>867</v>
      </c>
      <c r="GC477" s="16" t="s">
        <v>5330</v>
      </c>
      <c r="GF477" s="16" t="s">
        <v>867</v>
      </c>
      <c r="GG477" s="16" t="s">
        <v>867</v>
      </c>
      <c r="GV477" s="16" t="s">
        <v>8819</v>
      </c>
      <c r="GW477" s="16" t="s">
        <v>844</v>
      </c>
      <c r="GX477" s="16" t="s">
        <v>844</v>
      </c>
      <c r="GY477" s="16" t="s">
        <v>843</v>
      </c>
      <c r="GZ477" s="16" t="s">
        <v>844</v>
      </c>
      <c r="HA477" s="16" t="s">
        <v>843</v>
      </c>
      <c r="HB477" s="16" t="s">
        <v>844</v>
      </c>
      <c r="HC477" s="16" t="s">
        <v>843</v>
      </c>
      <c r="HD477" s="16" t="s">
        <v>843</v>
      </c>
      <c r="HE477" s="16" t="s">
        <v>843</v>
      </c>
      <c r="HF477" s="16" t="s">
        <v>843</v>
      </c>
      <c r="HH477" s="16" t="s">
        <v>5456</v>
      </c>
      <c r="HK477" s="16" t="s">
        <v>867</v>
      </c>
      <c r="HL477" s="16" t="s">
        <v>7664</v>
      </c>
      <c r="HM477" s="16" t="s">
        <v>865</v>
      </c>
      <c r="HZ477" s="16" t="s">
        <v>7944</v>
      </c>
      <c r="KE477" s="16" t="s">
        <v>5582</v>
      </c>
      <c r="KG477" s="16" t="s">
        <v>7015</v>
      </c>
      <c r="KH477" s="16" t="s">
        <v>7033</v>
      </c>
      <c r="KI477" s="16" t="s">
        <v>865</v>
      </c>
      <c r="LG477" s="16" t="s">
        <v>867</v>
      </c>
      <c r="LH477" s="16" t="s">
        <v>865</v>
      </c>
      <c r="LI477" s="16" t="s">
        <v>867</v>
      </c>
      <c r="LJ477" s="16" t="s">
        <v>867</v>
      </c>
      <c r="LK477" s="16" t="s">
        <v>867</v>
      </c>
      <c r="LL477" s="16" t="s">
        <v>864</v>
      </c>
      <c r="LM477" s="16" t="s">
        <v>843</v>
      </c>
      <c r="LN477" s="16" t="s">
        <v>843</v>
      </c>
      <c r="LO477" s="16" t="s">
        <v>843</v>
      </c>
      <c r="LP477" s="16" t="s">
        <v>843</v>
      </c>
      <c r="LQ477" s="16" t="s">
        <v>843</v>
      </c>
      <c r="LR477" s="16" t="s">
        <v>843</v>
      </c>
      <c r="LS477" s="16" t="s">
        <v>843</v>
      </c>
      <c r="LT477" s="16" t="s">
        <v>843</v>
      </c>
      <c r="LU477" s="16" t="s">
        <v>843</v>
      </c>
      <c r="LV477" s="16" t="s">
        <v>843</v>
      </c>
      <c r="LW477" s="16" t="s">
        <v>843</v>
      </c>
      <c r="LX477" s="16" t="s">
        <v>843</v>
      </c>
      <c r="LY477" s="16" t="s">
        <v>843</v>
      </c>
      <c r="LZ477" s="16" t="s">
        <v>844</v>
      </c>
      <c r="MA477" s="16" t="s">
        <v>843</v>
      </c>
      <c r="MC477" s="16" t="s">
        <v>5694</v>
      </c>
      <c r="MD477" s="16" t="s">
        <v>844</v>
      </c>
      <c r="ME477" s="16" t="s">
        <v>843</v>
      </c>
      <c r="MF477" s="16" t="s">
        <v>843</v>
      </c>
      <c r="MG477" s="16" t="s">
        <v>843</v>
      </c>
      <c r="MH477" s="16" t="s">
        <v>843</v>
      </c>
      <c r="MI477" s="16" t="s">
        <v>843</v>
      </c>
      <c r="MJ477" s="16" t="s">
        <v>843</v>
      </c>
      <c r="MK477" s="16" t="s">
        <v>843</v>
      </c>
      <c r="ML477" s="16" t="s">
        <v>843</v>
      </c>
      <c r="MM477" s="16" t="s">
        <v>843</v>
      </c>
      <c r="MN477" s="16" t="s">
        <v>843</v>
      </c>
      <c r="MO477" s="16" t="s">
        <v>843</v>
      </c>
      <c r="MP477" s="16" t="s">
        <v>843</v>
      </c>
      <c r="MQ477" s="16" t="s">
        <v>843</v>
      </c>
      <c r="MR477" s="16" t="s">
        <v>843</v>
      </c>
      <c r="MS477" s="16" t="s">
        <v>843</v>
      </c>
      <c r="MT477" s="16" t="s">
        <v>843</v>
      </c>
      <c r="MU477" s="16" t="s">
        <v>843</v>
      </c>
      <c r="MV477" s="16" t="s">
        <v>843</v>
      </c>
      <c r="MX477" s="16" t="s">
        <v>5694</v>
      </c>
      <c r="MY477" s="16" t="s">
        <v>844</v>
      </c>
      <c r="MZ477" s="16" t="s">
        <v>843</v>
      </c>
      <c r="NA477" s="16" t="s">
        <v>843</v>
      </c>
      <c r="NB477" s="16" t="s">
        <v>843</v>
      </c>
      <c r="NC477" s="16" t="s">
        <v>843</v>
      </c>
      <c r="ND477" s="16" t="s">
        <v>843</v>
      </c>
      <c r="NE477" s="16" t="s">
        <v>843</v>
      </c>
      <c r="NF477" s="16" t="s">
        <v>843</v>
      </c>
      <c r="NG477" s="16" t="s">
        <v>843</v>
      </c>
      <c r="NH477" s="16" t="s">
        <v>843</v>
      </c>
      <c r="NI477" s="16" t="s">
        <v>843</v>
      </c>
      <c r="NJ477" s="16" t="s">
        <v>843</v>
      </c>
      <c r="NK477" s="16" t="s">
        <v>843</v>
      </c>
      <c r="NL477" s="16" t="s">
        <v>843</v>
      </c>
      <c r="NM477" s="16" t="s">
        <v>843</v>
      </c>
      <c r="NN477" s="16" t="s">
        <v>843</v>
      </c>
      <c r="NO477" s="16" t="s">
        <v>843</v>
      </c>
      <c r="NP477" s="16" t="s">
        <v>843</v>
      </c>
      <c r="NQ477" s="16" t="s">
        <v>843</v>
      </c>
      <c r="PC477" s="16" t="s">
        <v>867</v>
      </c>
      <c r="PE477" s="16" t="s">
        <v>865</v>
      </c>
      <c r="PY477" s="16" t="s">
        <v>867</v>
      </c>
      <c r="PZ477" s="16">
        <v>1</v>
      </c>
      <c r="QP477" s="16" t="s">
        <v>864</v>
      </c>
      <c r="QR477" s="16" t="s">
        <v>867</v>
      </c>
      <c r="QT477" s="16" t="s">
        <v>867</v>
      </c>
      <c r="QV477" s="16" t="s">
        <v>865</v>
      </c>
      <c r="QX477" s="16" t="s">
        <v>867</v>
      </c>
      <c r="QY477" s="16" t="s">
        <v>867</v>
      </c>
      <c r="RD477" s="16" t="s">
        <v>865</v>
      </c>
      <c r="RF477" s="16" t="s">
        <v>865</v>
      </c>
      <c r="RH477" s="16" t="s">
        <v>4216</v>
      </c>
      <c r="RJ477" s="16" t="s">
        <v>865</v>
      </c>
      <c r="RN477" s="16" t="s">
        <v>867</v>
      </c>
      <c r="RP477" s="16" t="s">
        <v>867</v>
      </c>
      <c r="RR477" s="16" t="s">
        <v>867</v>
      </c>
      <c r="RT477" s="16" t="s">
        <v>867</v>
      </c>
      <c r="RV477" s="16" t="s">
        <v>867</v>
      </c>
      <c r="RX477" s="16" t="s">
        <v>867</v>
      </c>
      <c r="RZ477" s="16" t="s">
        <v>867</v>
      </c>
      <c r="SQ477" s="16" t="s">
        <v>867</v>
      </c>
      <c r="SS477" s="16" t="s">
        <v>4216</v>
      </c>
      <c r="ST477" s="16" t="s">
        <v>7758</v>
      </c>
      <c r="TN477" s="16">
        <v>4000</v>
      </c>
      <c r="TO477" s="16">
        <v>0</v>
      </c>
      <c r="TP477" s="16">
        <v>1500</v>
      </c>
      <c r="TQ477" s="16">
        <v>600</v>
      </c>
      <c r="TR477" s="16">
        <v>1200</v>
      </c>
      <c r="TS477" s="16">
        <v>600</v>
      </c>
      <c r="TT477" s="16">
        <v>0</v>
      </c>
      <c r="TU477" s="16">
        <v>800</v>
      </c>
      <c r="TV477" s="16">
        <v>5000</v>
      </c>
      <c r="TW477" s="16">
        <v>0</v>
      </c>
      <c r="TX477" s="16">
        <v>0</v>
      </c>
      <c r="TZ477" s="16" t="s">
        <v>7367</v>
      </c>
      <c r="UA477" s="16" t="s">
        <v>5941</v>
      </c>
      <c r="UB477" s="16">
        <v>0</v>
      </c>
      <c r="UC477" s="16" t="s">
        <v>844</v>
      </c>
      <c r="UD477" s="16" t="s">
        <v>843</v>
      </c>
      <c r="UE477" s="16" t="s">
        <v>843</v>
      </c>
      <c r="UF477" s="16" t="s">
        <v>843</v>
      </c>
      <c r="UG477" s="16" t="s">
        <v>843</v>
      </c>
      <c r="UH477" s="16" t="s">
        <v>843</v>
      </c>
      <c r="UL477" s="16">
        <v>19000</v>
      </c>
      <c r="WO477" s="16" t="s">
        <v>6920</v>
      </c>
      <c r="XD477" s="16" t="s">
        <v>11149</v>
      </c>
      <c r="XE477" s="16" t="s">
        <v>843</v>
      </c>
      <c r="XF477" s="16" t="s">
        <v>843</v>
      </c>
      <c r="XG477" s="16" t="s">
        <v>843</v>
      </c>
      <c r="XH477" s="16" t="s">
        <v>843</v>
      </c>
      <c r="XI477" s="16" t="s">
        <v>843</v>
      </c>
      <c r="XJ477" s="16" t="s">
        <v>843</v>
      </c>
      <c r="XK477" s="16" t="s">
        <v>843</v>
      </c>
      <c r="XL477" s="16" t="s">
        <v>844</v>
      </c>
      <c r="XM477" s="16" t="s">
        <v>843</v>
      </c>
      <c r="XN477" s="16" t="s">
        <v>843</v>
      </c>
      <c r="XO477" s="16" t="s">
        <v>844</v>
      </c>
      <c r="XP477" s="16" t="s">
        <v>843</v>
      </c>
      <c r="XQ477" s="16" t="s">
        <v>843</v>
      </c>
      <c r="YF477" s="16" t="s">
        <v>865</v>
      </c>
      <c r="YN477" s="16" t="s">
        <v>7043</v>
      </c>
      <c r="YP477" s="16" t="s">
        <v>7987</v>
      </c>
      <c r="YR477" s="16" t="s">
        <v>11150</v>
      </c>
      <c r="YS477" s="16" t="s">
        <v>11151</v>
      </c>
      <c r="YT477" s="16" t="s">
        <v>8694</v>
      </c>
      <c r="YU477" s="16" t="s">
        <v>11152</v>
      </c>
      <c r="YV477" s="16" t="s">
        <v>8696</v>
      </c>
      <c r="YW477" s="16" t="s">
        <v>844</v>
      </c>
      <c r="YX477" s="16" t="s">
        <v>8696</v>
      </c>
      <c r="YY477" s="16" t="s">
        <v>8762</v>
      </c>
      <c r="YZ477" s="16" t="s">
        <v>843</v>
      </c>
      <c r="ZA477" s="16" t="s">
        <v>843</v>
      </c>
      <c r="ZB477" s="16">
        <v>9533.33</v>
      </c>
      <c r="ZC477" s="16" t="s">
        <v>8889</v>
      </c>
      <c r="ZD477" s="16" t="s">
        <v>843</v>
      </c>
      <c r="ZE477" s="16" t="s">
        <v>10762</v>
      </c>
      <c r="ZF477" s="16" t="s">
        <v>8907</v>
      </c>
      <c r="ZG477" s="16" t="s">
        <v>8779</v>
      </c>
      <c r="ZH477" s="16" t="s">
        <v>8739</v>
      </c>
      <c r="ZI477" s="16" t="s">
        <v>9042</v>
      </c>
      <c r="ZJ477" s="16" t="s">
        <v>843</v>
      </c>
      <c r="ZK477" s="16" t="s">
        <v>843</v>
      </c>
      <c r="ZL477" s="16" t="s">
        <v>8754</v>
      </c>
      <c r="ZM477" s="16" t="s">
        <v>843</v>
      </c>
      <c r="ZN477" s="16" t="s">
        <v>8725</v>
      </c>
      <c r="ZO477" s="16" t="s">
        <v>487</v>
      </c>
      <c r="ZP477" s="16" t="s">
        <v>487</v>
      </c>
      <c r="ZQ477" s="16" t="s">
        <v>487</v>
      </c>
      <c r="ZR477" s="16" t="s">
        <v>486</v>
      </c>
      <c r="ZS477" s="16" t="s">
        <v>9278</v>
      </c>
      <c r="ZT477" s="16" t="s">
        <v>8705</v>
      </c>
      <c r="ZU477" s="16" t="s">
        <v>9092</v>
      </c>
      <c r="ZV477" s="16" t="s">
        <v>486</v>
      </c>
      <c r="ZW477" s="16" t="s">
        <v>843</v>
      </c>
      <c r="ZX477" s="16" t="s">
        <v>8732</v>
      </c>
      <c r="ZY477" s="16" t="s">
        <v>1056</v>
      </c>
      <c r="ZZ477" s="16" t="s">
        <v>844</v>
      </c>
      <c r="AAA477" s="16" t="s">
        <v>843</v>
      </c>
      <c r="AAB477" s="16" t="s">
        <v>843</v>
      </c>
      <c r="AAC477" s="16">
        <v>3</v>
      </c>
      <c r="AAD477" s="16" t="s">
        <v>1056</v>
      </c>
      <c r="AAE477" s="16" t="s">
        <v>844</v>
      </c>
      <c r="AAF477" s="16" t="s">
        <v>843</v>
      </c>
      <c r="AAG477" s="16" t="s">
        <v>843</v>
      </c>
      <c r="AAH477" s="16" t="s">
        <v>843</v>
      </c>
      <c r="AAI477" s="16" t="s">
        <v>843</v>
      </c>
      <c r="AAJ477" s="16" t="s">
        <v>600</v>
      </c>
      <c r="AAK477" s="16" t="s">
        <v>655</v>
      </c>
      <c r="AAL477" s="16" t="s">
        <v>905</v>
      </c>
      <c r="AAM477" s="16" t="s">
        <v>663</v>
      </c>
      <c r="AAN477" s="16" t="s">
        <v>8707</v>
      </c>
      <c r="AAO477" s="16" t="s">
        <v>1018</v>
      </c>
      <c r="AAP477" s="16" t="s">
        <v>8708</v>
      </c>
      <c r="AAS477" s="16">
        <v>19000</v>
      </c>
      <c r="AAT477" s="16" t="s">
        <v>782</v>
      </c>
      <c r="AAU477" s="16" t="s">
        <v>782</v>
      </c>
      <c r="AAW477" s="16" t="s">
        <v>782</v>
      </c>
      <c r="AAX477" s="16" t="s">
        <v>843</v>
      </c>
      <c r="AAY477" s="16" t="s">
        <v>8710</v>
      </c>
      <c r="AAZ477" s="16" t="s">
        <v>782</v>
      </c>
      <c r="ABA477" s="16" t="s">
        <v>782</v>
      </c>
      <c r="ABB477" s="16" t="s">
        <v>782</v>
      </c>
      <c r="ABD477" s="16" t="s">
        <v>782</v>
      </c>
      <c r="ABE477" s="16" t="s">
        <v>783</v>
      </c>
      <c r="ABF477" s="16" t="s">
        <v>782</v>
      </c>
      <c r="ABG477" s="16" t="s">
        <v>782</v>
      </c>
      <c r="ABH477" s="16" t="s">
        <v>782</v>
      </c>
      <c r="ABI477" s="16" t="s">
        <v>782</v>
      </c>
      <c r="ABJ477" s="16" t="s">
        <v>782</v>
      </c>
      <c r="ABK477" s="16" t="s">
        <v>782</v>
      </c>
      <c r="ABL477" s="16" t="s">
        <v>844</v>
      </c>
      <c r="ABM477" s="16" t="s">
        <v>844</v>
      </c>
      <c r="ABN477" s="16" t="s">
        <v>1034</v>
      </c>
      <c r="ABO477" s="16" t="s">
        <v>487</v>
      </c>
      <c r="ABP477" s="16" t="s">
        <v>972</v>
      </c>
      <c r="ABQ477" s="16" t="s">
        <v>4354</v>
      </c>
      <c r="ABR477" s="16" t="s">
        <v>470</v>
      </c>
      <c r="ABS477" s="16" t="s">
        <v>451</v>
      </c>
      <c r="ABT477" s="16" t="s">
        <v>8732</v>
      </c>
      <c r="ABU477" s="16" t="s">
        <v>8732</v>
      </c>
      <c r="ABV477" s="16" t="s">
        <v>487</v>
      </c>
      <c r="ABW477" s="16" t="s">
        <v>487</v>
      </c>
      <c r="ABX477" s="16" t="s">
        <v>894</v>
      </c>
      <c r="ABY477" s="16" t="s">
        <v>486</v>
      </c>
      <c r="ABZ477" s="16" t="s">
        <v>486</v>
      </c>
      <c r="ACA477" s="16" t="s">
        <v>759</v>
      </c>
      <c r="ACB477" s="16" t="s">
        <v>774</v>
      </c>
      <c r="ACC477" s="16" t="s">
        <v>737</v>
      </c>
      <c r="ACD477" s="16" t="s">
        <v>486</v>
      </c>
      <c r="ACE477" s="16" t="s">
        <v>486</v>
      </c>
      <c r="ACG477" s="16" t="s">
        <v>1014</v>
      </c>
      <c r="ACH477" s="16" t="s">
        <v>1009</v>
      </c>
      <c r="ACI477" s="16" t="s">
        <v>462</v>
      </c>
      <c r="ACJ477" s="16">
        <v>1.1910000000000001</v>
      </c>
      <c r="ACK477" s="16" t="s">
        <v>478</v>
      </c>
      <c r="ACL477" s="16" t="s">
        <v>738</v>
      </c>
      <c r="ACM477" s="16" t="s">
        <v>1189</v>
      </c>
      <c r="ACN477" s="16" t="s">
        <v>1169</v>
      </c>
      <c r="ACO477" s="16" t="s">
        <v>1856</v>
      </c>
      <c r="ACQ477" s="16" t="s">
        <v>1202</v>
      </c>
      <c r="ACR477" s="16" t="s">
        <v>1645</v>
      </c>
      <c r="ACS477" s="16" t="s">
        <v>676</v>
      </c>
      <c r="ACT477" s="16" t="s">
        <v>1522</v>
      </c>
      <c r="ACU477" s="16" t="s">
        <v>831</v>
      </c>
      <c r="ACV477" s="16" t="s">
        <v>8756</v>
      </c>
      <c r="ACW477" s="16" t="s">
        <v>451</v>
      </c>
      <c r="ACX477" s="16" t="s">
        <v>1916</v>
      </c>
      <c r="ACY477" s="16" t="s">
        <v>1947</v>
      </c>
      <c r="ACZ477" s="16">
        <v>1</v>
      </c>
      <c r="ADA477" s="16">
        <v>0</v>
      </c>
      <c r="ADB477" s="16">
        <v>1</v>
      </c>
      <c r="ADC477" s="16">
        <v>1</v>
      </c>
      <c r="ADD477" s="16">
        <v>1</v>
      </c>
      <c r="ADE477" s="16" t="s">
        <v>9236</v>
      </c>
      <c r="ADF477" s="16">
        <v>0</v>
      </c>
      <c r="ADG477" s="16" t="s">
        <v>487</v>
      </c>
      <c r="ADH477" s="16">
        <v>2</v>
      </c>
      <c r="ADI477" s="16" t="s">
        <v>1554</v>
      </c>
      <c r="ADJ477" s="16" t="s">
        <v>1744</v>
      </c>
      <c r="ADK477" s="16" t="s">
        <v>13194</v>
      </c>
      <c r="ADL477" s="16" t="s">
        <v>1761</v>
      </c>
      <c r="ADM477" s="16" t="s">
        <v>13195</v>
      </c>
      <c r="ADN477" s="16" t="s">
        <v>1761</v>
      </c>
      <c r="ADO477" s="16" t="s">
        <v>1767</v>
      </c>
      <c r="ADP477" s="16" t="s">
        <v>1751</v>
      </c>
      <c r="ADQ477" s="16" t="s">
        <v>1750</v>
      </c>
      <c r="ADR477" s="16" t="s">
        <v>13194</v>
      </c>
      <c r="ADS477" s="16" t="s">
        <v>13194</v>
      </c>
      <c r="ADY477" s="16" t="s">
        <v>1063</v>
      </c>
      <c r="AEA477" s="16">
        <v>9533.3333333333303</v>
      </c>
      <c r="AEC477" s="16" t="s">
        <v>1060</v>
      </c>
      <c r="AED477" s="16">
        <v>6333.33</v>
      </c>
      <c r="AEE477" s="16" t="s">
        <v>952</v>
      </c>
      <c r="AEI477" s="16">
        <v>1333.33</v>
      </c>
      <c r="AEK477" s="16">
        <v>500</v>
      </c>
      <c r="AEL477" s="16">
        <v>200</v>
      </c>
      <c r="AEM477" s="16">
        <v>1666.67</v>
      </c>
      <c r="AEN477" s="16">
        <v>400</v>
      </c>
      <c r="AEO477" s="16">
        <v>200</v>
      </c>
      <c r="AEP477" s="16">
        <v>266.67</v>
      </c>
    </row>
    <row r="478" spans="1:823" x14ac:dyDescent="0.25">
      <c r="A478" s="30">
        <v>45841</v>
      </c>
      <c r="B478" s="16" t="s">
        <v>11153</v>
      </c>
      <c r="C478" s="16" t="s">
        <v>867</v>
      </c>
      <c r="D478" s="16" t="s">
        <v>867</v>
      </c>
      <c r="E478" s="16">
        <v>67</v>
      </c>
      <c r="F478" s="16" t="s">
        <v>8153</v>
      </c>
      <c r="G478" s="16" t="s">
        <v>4113</v>
      </c>
      <c r="I478" s="16" t="s">
        <v>4148</v>
      </c>
      <c r="Z478" s="16" t="s">
        <v>992</v>
      </c>
      <c r="AA478" s="16" t="s">
        <v>470</v>
      </c>
      <c r="AB478" s="16">
        <v>1</v>
      </c>
      <c r="AC478" s="16" t="s">
        <v>843</v>
      </c>
      <c r="AD478" s="16" t="s">
        <v>843</v>
      </c>
      <c r="AE478" s="16" t="s">
        <v>843</v>
      </c>
      <c r="AF478" s="16" t="s">
        <v>844</v>
      </c>
      <c r="AG478" s="16" t="s">
        <v>843</v>
      </c>
      <c r="AH478" s="16" t="s">
        <v>844</v>
      </c>
      <c r="AI478" s="16" t="s">
        <v>843</v>
      </c>
      <c r="AJ478" s="16" t="s">
        <v>843</v>
      </c>
      <c r="AK478" s="16" t="s">
        <v>843</v>
      </c>
      <c r="AM478" s="16" t="s">
        <v>737</v>
      </c>
      <c r="AN478" s="16" t="s">
        <v>761</v>
      </c>
      <c r="AP478" s="16" t="s">
        <v>774</v>
      </c>
      <c r="AR478" s="16" t="s">
        <v>6907</v>
      </c>
      <c r="BB478" s="16">
        <v>1</v>
      </c>
      <c r="BC478" s="16" t="s">
        <v>7878</v>
      </c>
      <c r="BE478" s="16" t="s">
        <v>5098</v>
      </c>
      <c r="BV478" s="16" t="s">
        <v>4433</v>
      </c>
      <c r="BW478" s="16" t="s">
        <v>844</v>
      </c>
      <c r="BX478" s="16" t="s">
        <v>843</v>
      </c>
      <c r="BY478" s="16" t="s">
        <v>843</v>
      </c>
      <c r="BZ478" s="16" t="s">
        <v>843</v>
      </c>
      <c r="CA478" s="16" t="s">
        <v>843</v>
      </c>
      <c r="CB478" s="16" t="s">
        <v>843</v>
      </c>
      <c r="CC478" s="16" t="s">
        <v>843</v>
      </c>
      <c r="CD478" s="16" t="s">
        <v>843</v>
      </c>
      <c r="CE478" s="16" t="s">
        <v>843</v>
      </c>
      <c r="CF478" s="16" t="s">
        <v>843</v>
      </c>
      <c r="CG478" s="16" t="s">
        <v>843</v>
      </c>
      <c r="CH478" s="16" t="s">
        <v>843</v>
      </c>
      <c r="CI478" s="16" t="s">
        <v>843</v>
      </c>
      <c r="CJ478" s="16" t="s">
        <v>843</v>
      </c>
      <c r="CK478" s="16" t="s">
        <v>843</v>
      </c>
      <c r="CP478" s="16" t="s">
        <v>867</v>
      </c>
      <c r="CQ478" s="16" t="s">
        <v>5191</v>
      </c>
      <c r="CR478" s="16" t="s">
        <v>844</v>
      </c>
      <c r="CS478" s="16" t="s">
        <v>843</v>
      </c>
      <c r="CT478" s="16" t="s">
        <v>843</v>
      </c>
      <c r="CU478" s="16" t="s">
        <v>843</v>
      </c>
      <c r="CV478" s="16" t="s">
        <v>843</v>
      </c>
      <c r="CW478" s="16" t="s">
        <v>843</v>
      </c>
      <c r="CX478" s="16" t="s">
        <v>843</v>
      </c>
      <c r="CY478" s="16" t="s">
        <v>843</v>
      </c>
      <c r="CZ478" s="16" t="s">
        <v>843</v>
      </c>
      <c r="DA478" s="16" t="s">
        <v>5184</v>
      </c>
      <c r="DX478" s="16" t="s">
        <v>867</v>
      </c>
      <c r="DY478" s="16" t="s">
        <v>867</v>
      </c>
      <c r="GC478" s="16" t="s">
        <v>5342</v>
      </c>
      <c r="GF478" s="16" t="s">
        <v>867</v>
      </c>
      <c r="GG478" s="16" t="s">
        <v>867</v>
      </c>
      <c r="GV478" s="16" t="s">
        <v>5449</v>
      </c>
      <c r="GW478" s="16" t="s">
        <v>843</v>
      </c>
      <c r="GX478" s="16" t="s">
        <v>843</v>
      </c>
      <c r="GY478" s="16" t="s">
        <v>843</v>
      </c>
      <c r="GZ478" s="16" t="s">
        <v>844</v>
      </c>
      <c r="HA478" s="16" t="s">
        <v>843</v>
      </c>
      <c r="HB478" s="16" t="s">
        <v>843</v>
      </c>
      <c r="HC478" s="16" t="s">
        <v>843</v>
      </c>
      <c r="HD478" s="16" t="s">
        <v>843</v>
      </c>
      <c r="HE478" s="16" t="s">
        <v>843</v>
      </c>
      <c r="HF478" s="16" t="s">
        <v>843</v>
      </c>
      <c r="HH478" s="16" t="s">
        <v>5456</v>
      </c>
      <c r="HK478" s="16" t="s">
        <v>865</v>
      </c>
      <c r="HM478" s="16" t="s">
        <v>865</v>
      </c>
      <c r="HZ478" s="16" t="s">
        <v>7944</v>
      </c>
      <c r="KE478" s="16" t="s">
        <v>5585</v>
      </c>
      <c r="KG478" s="16" t="s">
        <v>7018</v>
      </c>
      <c r="KH478" s="16" t="s">
        <v>7033</v>
      </c>
      <c r="KI478" s="16" t="s">
        <v>865</v>
      </c>
      <c r="LG478" s="16" t="s">
        <v>867</v>
      </c>
      <c r="LH478" s="16" t="s">
        <v>867</v>
      </c>
      <c r="LI478" s="16" t="s">
        <v>867</v>
      </c>
      <c r="LJ478" s="16" t="s">
        <v>867</v>
      </c>
      <c r="LK478" s="16" t="s">
        <v>867</v>
      </c>
      <c r="LL478" s="16" t="s">
        <v>5690</v>
      </c>
      <c r="LM478" s="16" t="s">
        <v>843</v>
      </c>
      <c r="LN478" s="16" t="s">
        <v>843</v>
      </c>
      <c r="LO478" s="16" t="s">
        <v>843</v>
      </c>
      <c r="LP478" s="16" t="s">
        <v>843</v>
      </c>
      <c r="LQ478" s="16" t="s">
        <v>843</v>
      </c>
      <c r="LR478" s="16" t="s">
        <v>843</v>
      </c>
      <c r="LS478" s="16" t="s">
        <v>843</v>
      </c>
      <c r="LT478" s="16" t="s">
        <v>843</v>
      </c>
      <c r="LU478" s="16" t="s">
        <v>843</v>
      </c>
      <c r="LV478" s="16" t="s">
        <v>843</v>
      </c>
      <c r="LW478" s="16" t="s">
        <v>843</v>
      </c>
      <c r="LX478" s="16" t="s">
        <v>844</v>
      </c>
      <c r="LY478" s="16" t="s">
        <v>843</v>
      </c>
      <c r="LZ478" s="16" t="s">
        <v>843</v>
      </c>
      <c r="MA478" s="16" t="s">
        <v>843</v>
      </c>
      <c r="MC478" s="16" t="s">
        <v>5694</v>
      </c>
      <c r="MD478" s="16" t="s">
        <v>844</v>
      </c>
      <c r="ME478" s="16" t="s">
        <v>843</v>
      </c>
      <c r="MF478" s="16" t="s">
        <v>843</v>
      </c>
      <c r="MG478" s="16" t="s">
        <v>843</v>
      </c>
      <c r="MH478" s="16" t="s">
        <v>843</v>
      </c>
      <c r="MI478" s="16" t="s">
        <v>843</v>
      </c>
      <c r="MJ478" s="16" t="s">
        <v>843</v>
      </c>
      <c r="MK478" s="16" t="s">
        <v>843</v>
      </c>
      <c r="ML478" s="16" t="s">
        <v>843</v>
      </c>
      <c r="MM478" s="16" t="s">
        <v>843</v>
      </c>
      <c r="MN478" s="16" t="s">
        <v>843</v>
      </c>
      <c r="MO478" s="16" t="s">
        <v>843</v>
      </c>
      <c r="MP478" s="16" t="s">
        <v>843</v>
      </c>
      <c r="MQ478" s="16" t="s">
        <v>843</v>
      </c>
      <c r="MR478" s="16" t="s">
        <v>843</v>
      </c>
      <c r="MS478" s="16" t="s">
        <v>843</v>
      </c>
      <c r="MT478" s="16" t="s">
        <v>843</v>
      </c>
      <c r="MU478" s="16" t="s">
        <v>843</v>
      </c>
      <c r="MV478" s="16" t="s">
        <v>843</v>
      </c>
      <c r="PC478" s="16" t="s">
        <v>865</v>
      </c>
      <c r="PD478" s="16" t="s">
        <v>865</v>
      </c>
      <c r="PY478" s="16" t="s">
        <v>865</v>
      </c>
      <c r="QP478" s="16" t="s">
        <v>865</v>
      </c>
      <c r="QR478" s="16" t="s">
        <v>865</v>
      </c>
      <c r="QT478" s="16" t="s">
        <v>867</v>
      </c>
      <c r="QV478" s="16" t="s">
        <v>865</v>
      </c>
      <c r="QX478" s="16" t="s">
        <v>865</v>
      </c>
      <c r="RD478" s="16" t="s">
        <v>4216</v>
      </c>
      <c r="RF478" s="16" t="s">
        <v>865</v>
      </c>
      <c r="RH478" s="16" t="s">
        <v>4216</v>
      </c>
      <c r="RJ478" s="16" t="s">
        <v>865</v>
      </c>
      <c r="RN478" s="16" t="s">
        <v>7720</v>
      </c>
      <c r="RP478" s="16" t="s">
        <v>867</v>
      </c>
      <c r="RR478" s="16" t="s">
        <v>867</v>
      </c>
      <c r="RT478" s="16" t="s">
        <v>867</v>
      </c>
      <c r="RV478" s="16" t="s">
        <v>867</v>
      </c>
      <c r="RX478" s="16" t="s">
        <v>7720</v>
      </c>
      <c r="RZ478" s="16" t="s">
        <v>867</v>
      </c>
      <c r="SQ478" s="16" t="s">
        <v>865</v>
      </c>
      <c r="SS478" s="16" t="s">
        <v>7308</v>
      </c>
      <c r="ST478" s="16" t="s">
        <v>7764</v>
      </c>
      <c r="TN478" s="16">
        <v>3000</v>
      </c>
      <c r="TO478" s="16">
        <v>0</v>
      </c>
      <c r="TP478" s="16">
        <v>300</v>
      </c>
      <c r="TQ478" s="16">
        <v>500</v>
      </c>
      <c r="TR478" s="16">
        <v>200</v>
      </c>
      <c r="TS478" s="16">
        <v>200</v>
      </c>
      <c r="TT478" s="16">
        <v>0</v>
      </c>
      <c r="TU478" s="16">
        <v>100</v>
      </c>
      <c r="TV478" s="16">
        <v>0</v>
      </c>
      <c r="TW478" s="16">
        <v>0</v>
      </c>
      <c r="TX478" s="16">
        <v>0</v>
      </c>
      <c r="TZ478" s="16" t="s">
        <v>7367</v>
      </c>
      <c r="UA478" s="16" t="s">
        <v>8691</v>
      </c>
      <c r="UB478" s="16">
        <v>0</v>
      </c>
      <c r="UC478" s="16" t="s">
        <v>843</v>
      </c>
      <c r="UD478" s="16" t="s">
        <v>843</v>
      </c>
      <c r="UE478" s="16" t="s">
        <v>844</v>
      </c>
      <c r="UF478" s="16" t="s">
        <v>844</v>
      </c>
      <c r="UG478" s="16" t="s">
        <v>843</v>
      </c>
      <c r="UH478" s="16" t="s">
        <v>843</v>
      </c>
      <c r="VK478" s="16" t="s">
        <v>6102</v>
      </c>
      <c r="VL478" s="16" t="s">
        <v>843</v>
      </c>
      <c r="VM478" s="16" t="s">
        <v>843</v>
      </c>
      <c r="VN478" s="16" t="s">
        <v>843</v>
      </c>
      <c r="VO478" s="16" t="s">
        <v>843</v>
      </c>
      <c r="VP478" s="16" t="s">
        <v>844</v>
      </c>
      <c r="VQ478" s="16" t="s">
        <v>843</v>
      </c>
      <c r="VR478" s="16" t="s">
        <v>843</v>
      </c>
      <c r="VS478" s="16" t="s">
        <v>843</v>
      </c>
      <c r="VT478" s="16" t="s">
        <v>843</v>
      </c>
      <c r="VV478" s="16">
        <v>3000</v>
      </c>
      <c r="VX478" s="16" t="s">
        <v>6028</v>
      </c>
      <c r="VY478" s="16" t="s">
        <v>844</v>
      </c>
      <c r="VZ478" s="16" t="s">
        <v>843</v>
      </c>
      <c r="WA478" s="16" t="s">
        <v>843</v>
      </c>
      <c r="WB478" s="16" t="s">
        <v>843</v>
      </c>
      <c r="WC478" s="16" t="s">
        <v>843</v>
      </c>
      <c r="WD478" s="16" t="s">
        <v>843</v>
      </c>
      <c r="WE478" s="16" t="s">
        <v>843</v>
      </c>
      <c r="WF478" s="16" t="s">
        <v>843</v>
      </c>
      <c r="WH478" s="16">
        <v>1625</v>
      </c>
      <c r="WO478" s="16" t="s">
        <v>6920</v>
      </c>
      <c r="XD478" s="16" t="s">
        <v>11154</v>
      </c>
      <c r="XE478" s="16" t="s">
        <v>844</v>
      </c>
      <c r="XF478" s="16" t="s">
        <v>843</v>
      </c>
      <c r="XG478" s="16" t="s">
        <v>843</v>
      </c>
      <c r="XH478" s="16" t="s">
        <v>843</v>
      </c>
      <c r="XI478" s="16" t="s">
        <v>843</v>
      </c>
      <c r="XJ478" s="16" t="s">
        <v>843</v>
      </c>
      <c r="XK478" s="16" t="s">
        <v>843</v>
      </c>
      <c r="XL478" s="16" t="s">
        <v>843</v>
      </c>
      <c r="XM478" s="16" t="s">
        <v>844</v>
      </c>
      <c r="XN478" s="16" t="s">
        <v>844</v>
      </c>
      <c r="XO478" s="16" t="s">
        <v>843</v>
      </c>
      <c r="XP478" s="16" t="s">
        <v>843</v>
      </c>
      <c r="XQ478" s="16" t="s">
        <v>843</v>
      </c>
      <c r="YF478" s="16" t="s">
        <v>865</v>
      </c>
      <c r="YN478" s="16" t="s">
        <v>7040</v>
      </c>
      <c r="YP478" s="16" t="s">
        <v>7978</v>
      </c>
      <c r="YR478" s="16" t="s">
        <v>11155</v>
      </c>
      <c r="YS478" s="16" t="s">
        <v>11156</v>
      </c>
      <c r="YT478" s="16" t="s">
        <v>8694</v>
      </c>
      <c r="YU478" s="16" t="s">
        <v>11157</v>
      </c>
      <c r="YV478" s="16" t="s">
        <v>8696</v>
      </c>
      <c r="YW478" s="16" t="s">
        <v>844</v>
      </c>
      <c r="YX478" s="16" t="s">
        <v>8696</v>
      </c>
      <c r="YY478" s="16" t="s">
        <v>843</v>
      </c>
      <c r="YZ478" s="16" t="s">
        <v>843</v>
      </c>
      <c r="ZA478" s="16" t="s">
        <v>843</v>
      </c>
      <c r="ZB478" s="16">
        <v>4300</v>
      </c>
      <c r="ZC478" s="16" t="s">
        <v>8900</v>
      </c>
      <c r="ZD478" s="16" t="s">
        <v>843</v>
      </c>
      <c r="ZE478" s="16" t="s">
        <v>8789</v>
      </c>
      <c r="ZF478" s="16" t="s">
        <v>8724</v>
      </c>
      <c r="ZG478" s="16" t="s">
        <v>8723</v>
      </c>
      <c r="ZH478" s="16" t="s">
        <v>8723</v>
      </c>
      <c r="ZI478" s="16" t="s">
        <v>8865</v>
      </c>
      <c r="ZJ478" s="16" t="s">
        <v>843</v>
      </c>
      <c r="ZK478" s="16" t="s">
        <v>843</v>
      </c>
      <c r="ZL478" s="16" t="s">
        <v>8701</v>
      </c>
      <c r="ZM478" s="16" t="s">
        <v>843</v>
      </c>
      <c r="ZN478" s="16" t="s">
        <v>8815</v>
      </c>
      <c r="ZO478" s="16" t="s">
        <v>487</v>
      </c>
      <c r="ZP478" s="16" t="s">
        <v>487</v>
      </c>
      <c r="ZQ478" s="16" t="s">
        <v>486</v>
      </c>
      <c r="ZR478" s="16" t="s">
        <v>486</v>
      </c>
      <c r="ZS478" s="16" t="s">
        <v>844</v>
      </c>
      <c r="ZT478" s="16" t="s">
        <v>8705</v>
      </c>
      <c r="ZU478" s="16" t="s">
        <v>8706</v>
      </c>
      <c r="ZV478" s="16" t="s">
        <v>487</v>
      </c>
      <c r="ZW478" s="16" t="s">
        <v>843</v>
      </c>
      <c r="ZX478" s="16" t="s">
        <v>843</v>
      </c>
      <c r="ZY478" s="16" t="s">
        <v>844</v>
      </c>
      <c r="ZZ478" s="16" t="s">
        <v>843</v>
      </c>
      <c r="AAA478" s="16" t="s">
        <v>844</v>
      </c>
      <c r="AAB478" s="16" t="s">
        <v>843</v>
      </c>
      <c r="AAC478" s="16">
        <v>0</v>
      </c>
      <c r="AAD478" s="16" t="s">
        <v>844</v>
      </c>
      <c r="AAE478" s="16" t="s">
        <v>843</v>
      </c>
      <c r="AAF478" s="16" t="s">
        <v>843</v>
      </c>
      <c r="AAG478" s="16" t="s">
        <v>843</v>
      </c>
      <c r="AAH478" s="16" t="s">
        <v>843</v>
      </c>
      <c r="AAI478" s="16" t="s">
        <v>843</v>
      </c>
      <c r="AAJ478" s="16" t="s">
        <v>606</v>
      </c>
      <c r="AAK478" s="16" t="s">
        <v>639</v>
      </c>
      <c r="AAL478" s="16" t="s">
        <v>905</v>
      </c>
      <c r="AAM478" s="16" t="s">
        <v>663</v>
      </c>
      <c r="AAN478" s="16" t="s">
        <v>8707</v>
      </c>
      <c r="AAO478" s="16" t="s">
        <v>1019</v>
      </c>
      <c r="AAP478" s="16" t="s">
        <v>8708</v>
      </c>
      <c r="AAQ478" s="16" t="s">
        <v>8726</v>
      </c>
      <c r="AAS478" s="16">
        <v>3033.45</v>
      </c>
      <c r="AAU478" s="16" t="s">
        <v>782</v>
      </c>
      <c r="AAW478" s="16" t="s">
        <v>782</v>
      </c>
      <c r="AAX478" s="16" t="s">
        <v>843</v>
      </c>
      <c r="AAY478" s="16" t="s">
        <v>8710</v>
      </c>
      <c r="AAZ478" s="16" t="s">
        <v>782</v>
      </c>
      <c r="ABA478" s="16" t="s">
        <v>783</v>
      </c>
      <c r="ABB478" s="16" t="s">
        <v>783</v>
      </c>
      <c r="ABC478" s="16" t="s">
        <v>783</v>
      </c>
      <c r="ABD478" s="16" t="s">
        <v>783</v>
      </c>
      <c r="ABE478" s="16" t="s">
        <v>783</v>
      </c>
      <c r="ABF478" s="16" t="s">
        <v>782</v>
      </c>
      <c r="ABG478" s="16" t="s">
        <v>782</v>
      </c>
      <c r="ABH478" s="16" t="s">
        <v>782</v>
      </c>
      <c r="ABI478" s="16" t="s">
        <v>782</v>
      </c>
      <c r="ABJ478" s="16" t="s">
        <v>783</v>
      </c>
      <c r="ABK478" s="16" t="s">
        <v>782</v>
      </c>
      <c r="ABL478" s="16" t="s">
        <v>8769</v>
      </c>
      <c r="ABM478" s="16" t="s">
        <v>843</v>
      </c>
      <c r="ABN478" s="16" t="s">
        <v>1034</v>
      </c>
      <c r="ABP478" s="16" t="s">
        <v>972</v>
      </c>
      <c r="ABQ478" s="16" t="s">
        <v>4321</v>
      </c>
      <c r="ABR478" s="16" t="s">
        <v>470</v>
      </c>
      <c r="ABS478" s="16" t="s">
        <v>457</v>
      </c>
      <c r="ABT478" s="16" t="s">
        <v>844</v>
      </c>
      <c r="ABU478" s="16" t="s">
        <v>844</v>
      </c>
      <c r="ABV478" s="16" t="s">
        <v>487</v>
      </c>
      <c r="ABW478" s="16" t="s">
        <v>486</v>
      </c>
      <c r="ABX478" s="16" t="s">
        <v>892</v>
      </c>
      <c r="ABY478" s="16" t="s">
        <v>486</v>
      </c>
      <c r="ABZ478" s="16" t="s">
        <v>486</v>
      </c>
      <c r="ACA478" s="16" t="s">
        <v>761</v>
      </c>
      <c r="ACB478" s="16" t="s">
        <v>774</v>
      </c>
      <c r="ACC478" s="16" t="s">
        <v>737</v>
      </c>
      <c r="ACD478" s="16" t="s">
        <v>486</v>
      </c>
      <c r="ACE478" s="16" t="s">
        <v>486</v>
      </c>
      <c r="ACG478" s="16" t="s">
        <v>1014</v>
      </c>
      <c r="ACH478" s="16" t="s">
        <v>1009</v>
      </c>
      <c r="ACI478" s="16" t="s">
        <v>462</v>
      </c>
      <c r="ACJ478" s="16">
        <v>1.1910000000000001</v>
      </c>
      <c r="ACK478" s="16" t="s">
        <v>478</v>
      </c>
      <c r="ACL478" s="16" t="s">
        <v>740</v>
      </c>
      <c r="ACM478" s="16" t="s">
        <v>1190</v>
      </c>
      <c r="ACN478" s="16" t="s">
        <v>1169</v>
      </c>
      <c r="ACO478" s="16" t="s">
        <v>1856</v>
      </c>
      <c r="ACP478" s="16">
        <v>1625</v>
      </c>
      <c r="ACQ478" s="16" t="s">
        <v>1201</v>
      </c>
      <c r="ACR478" s="16" t="s">
        <v>1644</v>
      </c>
      <c r="ACS478" s="16" t="s">
        <v>680</v>
      </c>
      <c r="ACT478" s="16" t="s">
        <v>1522</v>
      </c>
      <c r="ACU478" s="16" t="s">
        <v>833</v>
      </c>
      <c r="ACV478" s="16" t="s">
        <v>8711</v>
      </c>
      <c r="ACW478" s="16" t="s">
        <v>878</v>
      </c>
      <c r="ACX478" s="16" t="s">
        <v>1916</v>
      </c>
      <c r="ACY478" s="16" t="s">
        <v>1947</v>
      </c>
      <c r="ACZ478" s="16">
        <v>1</v>
      </c>
      <c r="ADA478" s="16">
        <v>1</v>
      </c>
      <c r="ADB478" s="16">
        <v>1</v>
      </c>
      <c r="ADC478" s="16">
        <v>1</v>
      </c>
      <c r="ADD478" s="16">
        <v>1</v>
      </c>
      <c r="ADE478" s="16" t="s">
        <v>8712</v>
      </c>
      <c r="ADF478" s="16">
        <v>0</v>
      </c>
      <c r="ADG478" s="16" t="s">
        <v>486</v>
      </c>
      <c r="ADH478" s="16">
        <v>1</v>
      </c>
      <c r="ADI478" s="16" t="s">
        <v>486</v>
      </c>
      <c r="ADJ478" s="16" t="s">
        <v>1743</v>
      </c>
      <c r="ADK478" s="16" t="s">
        <v>13194</v>
      </c>
      <c r="ADL478" s="16" t="s">
        <v>13196</v>
      </c>
      <c r="ADM478" s="16" t="s">
        <v>13195</v>
      </c>
      <c r="ADN478" s="16" t="s">
        <v>13196</v>
      </c>
      <c r="ADO478" s="16" t="s">
        <v>13197</v>
      </c>
      <c r="ADP478" s="16" t="s">
        <v>13196</v>
      </c>
      <c r="ADQ478" s="16" t="s">
        <v>13194</v>
      </c>
      <c r="ADR478" s="16" t="s">
        <v>13194</v>
      </c>
      <c r="ADS478" s="16" t="s">
        <v>13194</v>
      </c>
      <c r="ADU478" s="16" t="s">
        <v>1763</v>
      </c>
      <c r="ADW478" s="16" t="s">
        <v>13199</v>
      </c>
      <c r="ADY478" s="16" t="s">
        <v>1062</v>
      </c>
      <c r="AEA478" s="16">
        <v>4300</v>
      </c>
      <c r="AEC478" s="16" t="s">
        <v>1058</v>
      </c>
      <c r="AED478" s="16">
        <v>3033.45</v>
      </c>
      <c r="AEE478" s="16" t="s">
        <v>952</v>
      </c>
      <c r="AEG478" s="16">
        <v>4625</v>
      </c>
      <c r="AEI478" s="16">
        <v>3000</v>
      </c>
      <c r="AEK478" s="16">
        <v>300</v>
      </c>
      <c r="AEL478" s="16">
        <v>500</v>
      </c>
      <c r="AEN478" s="16">
        <v>200</v>
      </c>
      <c r="AEO478" s="16">
        <v>200</v>
      </c>
      <c r="AEP478" s="16">
        <v>100</v>
      </c>
    </row>
    <row r="479" spans="1:823" x14ac:dyDescent="0.25">
      <c r="A479" s="30">
        <v>45841</v>
      </c>
      <c r="B479" s="16" t="s">
        <v>11158</v>
      </c>
      <c r="C479" s="16" t="s">
        <v>867</v>
      </c>
      <c r="D479" s="16" t="s">
        <v>867</v>
      </c>
      <c r="E479" s="16">
        <v>33</v>
      </c>
      <c r="F479" s="16" t="s">
        <v>8153</v>
      </c>
      <c r="G479" s="16" t="s">
        <v>4113</v>
      </c>
      <c r="I479" s="16" t="s">
        <v>4148</v>
      </c>
      <c r="Z479" s="16" t="s">
        <v>993</v>
      </c>
      <c r="AA479" s="16" t="s">
        <v>470</v>
      </c>
      <c r="AB479" s="16">
        <v>2</v>
      </c>
      <c r="AC479" s="16" t="s">
        <v>844</v>
      </c>
      <c r="AD479" s="16" t="s">
        <v>843</v>
      </c>
      <c r="AE479" s="16" t="s">
        <v>844</v>
      </c>
      <c r="AF479" s="16" t="s">
        <v>844</v>
      </c>
      <c r="AG479" s="16" t="s">
        <v>843</v>
      </c>
      <c r="AH479" s="16" t="s">
        <v>844</v>
      </c>
      <c r="AI479" s="16" t="s">
        <v>844</v>
      </c>
      <c r="AJ479" s="16" t="s">
        <v>843</v>
      </c>
      <c r="AK479" s="16" t="s">
        <v>844</v>
      </c>
      <c r="AM479" s="16" t="s">
        <v>737</v>
      </c>
      <c r="AN479" s="16" t="s">
        <v>759</v>
      </c>
      <c r="AP479" s="16" t="s">
        <v>768</v>
      </c>
      <c r="AR479" s="16" t="s">
        <v>6910</v>
      </c>
      <c r="BB479" s="16">
        <v>1</v>
      </c>
      <c r="BC479" s="16" t="s">
        <v>7875</v>
      </c>
      <c r="BE479" s="16" t="s">
        <v>5098</v>
      </c>
      <c r="BV479" s="16" t="s">
        <v>4433</v>
      </c>
      <c r="BW479" s="16" t="s">
        <v>844</v>
      </c>
      <c r="BX479" s="16" t="s">
        <v>843</v>
      </c>
      <c r="BY479" s="16" t="s">
        <v>843</v>
      </c>
      <c r="BZ479" s="16" t="s">
        <v>843</v>
      </c>
      <c r="CA479" s="16" t="s">
        <v>843</v>
      </c>
      <c r="CB479" s="16" t="s">
        <v>843</v>
      </c>
      <c r="CC479" s="16" t="s">
        <v>843</v>
      </c>
      <c r="CD479" s="16" t="s">
        <v>843</v>
      </c>
      <c r="CE479" s="16" t="s">
        <v>843</v>
      </c>
      <c r="CF479" s="16" t="s">
        <v>843</v>
      </c>
      <c r="CG479" s="16" t="s">
        <v>843</v>
      </c>
      <c r="CH479" s="16" t="s">
        <v>843</v>
      </c>
      <c r="CI479" s="16" t="s">
        <v>843</v>
      </c>
      <c r="CJ479" s="16" t="s">
        <v>843</v>
      </c>
      <c r="CK479" s="16" t="s">
        <v>843</v>
      </c>
      <c r="CP479" s="16" t="s">
        <v>867</v>
      </c>
      <c r="CQ479" s="16" t="s">
        <v>5191</v>
      </c>
      <c r="CR479" s="16" t="s">
        <v>844</v>
      </c>
      <c r="CS479" s="16" t="s">
        <v>843</v>
      </c>
      <c r="CT479" s="16" t="s">
        <v>843</v>
      </c>
      <c r="CU479" s="16" t="s">
        <v>843</v>
      </c>
      <c r="CV479" s="16" t="s">
        <v>843</v>
      </c>
      <c r="CW479" s="16" t="s">
        <v>843</v>
      </c>
      <c r="CX479" s="16" t="s">
        <v>843</v>
      </c>
      <c r="CY479" s="16" t="s">
        <v>843</v>
      </c>
      <c r="CZ479" s="16" t="s">
        <v>843</v>
      </c>
      <c r="DA479" s="16" t="s">
        <v>5184</v>
      </c>
      <c r="DX479" s="16" t="s">
        <v>7842</v>
      </c>
      <c r="DY479" s="16" t="s">
        <v>867</v>
      </c>
      <c r="GC479" s="16" t="s">
        <v>5342</v>
      </c>
      <c r="GF479" s="16" t="s">
        <v>867</v>
      </c>
      <c r="GG479" s="16" t="s">
        <v>867</v>
      </c>
      <c r="GV479" s="16" t="s">
        <v>5446</v>
      </c>
      <c r="GW479" s="16" t="s">
        <v>843</v>
      </c>
      <c r="GX479" s="16" t="s">
        <v>843</v>
      </c>
      <c r="GY479" s="16" t="s">
        <v>844</v>
      </c>
      <c r="GZ479" s="16" t="s">
        <v>843</v>
      </c>
      <c r="HA479" s="16" t="s">
        <v>843</v>
      </c>
      <c r="HB479" s="16" t="s">
        <v>843</v>
      </c>
      <c r="HC479" s="16" t="s">
        <v>843</v>
      </c>
      <c r="HD479" s="16" t="s">
        <v>843</v>
      </c>
      <c r="HE479" s="16" t="s">
        <v>843</v>
      </c>
      <c r="HF479" s="16" t="s">
        <v>843</v>
      </c>
      <c r="HH479" s="16" t="s">
        <v>5456</v>
      </c>
      <c r="HK479" s="16" t="s">
        <v>865</v>
      </c>
      <c r="HM479" s="16" t="s">
        <v>865</v>
      </c>
      <c r="HZ479" s="16" t="s">
        <v>7947</v>
      </c>
      <c r="KE479" s="16" t="s">
        <v>5585</v>
      </c>
      <c r="KG479" s="16" t="s">
        <v>7018</v>
      </c>
      <c r="KH479" s="16" t="s">
        <v>7033</v>
      </c>
      <c r="KI479" s="16" t="s">
        <v>865</v>
      </c>
      <c r="LG479" s="16" t="s">
        <v>867</v>
      </c>
      <c r="LH479" s="16" t="s">
        <v>867</v>
      </c>
      <c r="LI479" s="16" t="s">
        <v>867</v>
      </c>
      <c r="LJ479" s="16" t="s">
        <v>867</v>
      </c>
      <c r="LK479" s="16" t="s">
        <v>867</v>
      </c>
      <c r="LL479" s="16" t="s">
        <v>5663</v>
      </c>
      <c r="LM479" s="16" t="s">
        <v>843</v>
      </c>
      <c r="LN479" s="16" t="s">
        <v>843</v>
      </c>
      <c r="LO479" s="16" t="s">
        <v>844</v>
      </c>
      <c r="LP479" s="16" t="s">
        <v>843</v>
      </c>
      <c r="LQ479" s="16" t="s">
        <v>843</v>
      </c>
      <c r="LR479" s="16" t="s">
        <v>843</v>
      </c>
      <c r="LS479" s="16" t="s">
        <v>843</v>
      </c>
      <c r="LT479" s="16" t="s">
        <v>843</v>
      </c>
      <c r="LU479" s="16" t="s">
        <v>843</v>
      </c>
      <c r="LV479" s="16" t="s">
        <v>843</v>
      </c>
      <c r="LW479" s="16" t="s">
        <v>843</v>
      </c>
      <c r="LX479" s="16" t="s">
        <v>843</v>
      </c>
      <c r="LY479" s="16" t="s">
        <v>843</v>
      </c>
      <c r="LZ479" s="16" t="s">
        <v>843</v>
      </c>
      <c r="MA479" s="16" t="s">
        <v>843</v>
      </c>
      <c r="MC479" s="16" t="s">
        <v>5694</v>
      </c>
      <c r="MD479" s="16" t="s">
        <v>844</v>
      </c>
      <c r="ME479" s="16" t="s">
        <v>843</v>
      </c>
      <c r="MF479" s="16" t="s">
        <v>843</v>
      </c>
      <c r="MG479" s="16" t="s">
        <v>843</v>
      </c>
      <c r="MH479" s="16" t="s">
        <v>843</v>
      </c>
      <c r="MI479" s="16" t="s">
        <v>843</v>
      </c>
      <c r="MJ479" s="16" t="s">
        <v>843</v>
      </c>
      <c r="MK479" s="16" t="s">
        <v>843</v>
      </c>
      <c r="ML479" s="16" t="s">
        <v>843</v>
      </c>
      <c r="MM479" s="16" t="s">
        <v>843</v>
      </c>
      <c r="MN479" s="16" t="s">
        <v>843</v>
      </c>
      <c r="MO479" s="16" t="s">
        <v>843</v>
      </c>
      <c r="MP479" s="16" t="s">
        <v>843</v>
      </c>
      <c r="MQ479" s="16" t="s">
        <v>843</v>
      </c>
      <c r="MR479" s="16" t="s">
        <v>843</v>
      </c>
      <c r="MS479" s="16" t="s">
        <v>843</v>
      </c>
      <c r="MT479" s="16" t="s">
        <v>843</v>
      </c>
      <c r="MU479" s="16" t="s">
        <v>843</v>
      </c>
      <c r="MV479" s="16" t="s">
        <v>843</v>
      </c>
      <c r="NS479" s="16" t="s">
        <v>5694</v>
      </c>
      <c r="NT479" s="16" t="s">
        <v>844</v>
      </c>
      <c r="NU479" s="16" t="s">
        <v>843</v>
      </c>
      <c r="NV479" s="16" t="s">
        <v>843</v>
      </c>
      <c r="NW479" s="16" t="s">
        <v>843</v>
      </c>
      <c r="NX479" s="16" t="s">
        <v>843</v>
      </c>
      <c r="NY479" s="16" t="s">
        <v>843</v>
      </c>
      <c r="NZ479" s="16" t="s">
        <v>843</v>
      </c>
      <c r="OA479" s="16" t="s">
        <v>843</v>
      </c>
      <c r="OB479" s="16" t="s">
        <v>843</v>
      </c>
      <c r="OC479" s="16" t="s">
        <v>843</v>
      </c>
      <c r="OD479" s="16" t="s">
        <v>843</v>
      </c>
      <c r="OE479" s="16" t="s">
        <v>843</v>
      </c>
      <c r="OF479" s="16" t="s">
        <v>843</v>
      </c>
      <c r="OG479" s="16" t="s">
        <v>843</v>
      </c>
      <c r="OH479" s="16" t="s">
        <v>843</v>
      </c>
      <c r="OI479" s="16" t="s">
        <v>843</v>
      </c>
      <c r="PC479" s="16" t="s">
        <v>865</v>
      </c>
      <c r="PD479" s="16" t="s">
        <v>865</v>
      </c>
      <c r="PY479" s="16" t="s">
        <v>865</v>
      </c>
      <c r="QP479" s="16" t="s">
        <v>865</v>
      </c>
      <c r="QR479" s="16" t="s">
        <v>867</v>
      </c>
      <c r="QT479" s="16" t="s">
        <v>867</v>
      </c>
      <c r="QV479" s="16" t="s">
        <v>865</v>
      </c>
      <c r="QX479" s="16" t="s">
        <v>865</v>
      </c>
      <c r="RD479" s="16" t="s">
        <v>7712</v>
      </c>
      <c r="RF479" s="16" t="s">
        <v>7712</v>
      </c>
      <c r="RH479" s="16" t="s">
        <v>4216</v>
      </c>
      <c r="RJ479" s="16" t="s">
        <v>865</v>
      </c>
      <c r="RN479" s="16" t="s">
        <v>7720</v>
      </c>
      <c r="RP479" s="16" t="s">
        <v>867</v>
      </c>
      <c r="RR479" s="16" t="s">
        <v>867</v>
      </c>
      <c r="RT479" s="16" t="s">
        <v>867</v>
      </c>
      <c r="RV479" s="16" t="s">
        <v>7720</v>
      </c>
      <c r="RX479" s="16" t="s">
        <v>7720</v>
      </c>
      <c r="RZ479" s="16" t="s">
        <v>867</v>
      </c>
      <c r="SQ479" s="16" t="s">
        <v>865</v>
      </c>
      <c r="SS479" s="16" t="s">
        <v>7293</v>
      </c>
      <c r="ST479" s="16" t="s">
        <v>7764</v>
      </c>
      <c r="TN479" s="16">
        <v>3000</v>
      </c>
      <c r="TO479" s="16">
        <v>3500</v>
      </c>
      <c r="TP479" s="16">
        <v>400</v>
      </c>
      <c r="TQ479" s="16">
        <v>0</v>
      </c>
      <c r="TR479" s="16">
        <v>500</v>
      </c>
      <c r="TS479" s="16">
        <v>400</v>
      </c>
      <c r="TT479" s="16">
        <v>0</v>
      </c>
      <c r="TU479" s="16">
        <v>600</v>
      </c>
      <c r="TV479" s="16">
        <v>0</v>
      </c>
      <c r="TW479" s="16">
        <v>0</v>
      </c>
      <c r="TX479" s="16">
        <v>0</v>
      </c>
      <c r="TZ479" s="16" t="s">
        <v>7367</v>
      </c>
      <c r="UA479" s="16" t="s">
        <v>8783</v>
      </c>
      <c r="UB479" s="16">
        <v>0</v>
      </c>
      <c r="UC479" s="16" t="s">
        <v>844</v>
      </c>
      <c r="UD479" s="16" t="s">
        <v>843</v>
      </c>
      <c r="UE479" s="16" t="s">
        <v>843</v>
      </c>
      <c r="UF479" s="16" t="s">
        <v>844</v>
      </c>
      <c r="UG479" s="16" t="s">
        <v>843</v>
      </c>
      <c r="UH479" s="16" t="s">
        <v>843</v>
      </c>
      <c r="UL479" s="16">
        <v>6000</v>
      </c>
      <c r="VX479" s="16" t="s">
        <v>6028</v>
      </c>
      <c r="VY479" s="16" t="s">
        <v>844</v>
      </c>
      <c r="VZ479" s="16" t="s">
        <v>843</v>
      </c>
      <c r="WA479" s="16" t="s">
        <v>843</v>
      </c>
      <c r="WB479" s="16" t="s">
        <v>843</v>
      </c>
      <c r="WC479" s="16" t="s">
        <v>843</v>
      </c>
      <c r="WD479" s="16" t="s">
        <v>843</v>
      </c>
      <c r="WE479" s="16" t="s">
        <v>843</v>
      </c>
      <c r="WF479" s="16" t="s">
        <v>843</v>
      </c>
      <c r="WH479" s="16">
        <v>3250</v>
      </c>
      <c r="WO479" s="16" t="s">
        <v>6920</v>
      </c>
      <c r="XD479" s="16" t="s">
        <v>6975</v>
      </c>
      <c r="XE479" s="16" t="s">
        <v>843</v>
      </c>
      <c r="XF479" s="16" t="s">
        <v>843</v>
      </c>
      <c r="XG479" s="16" t="s">
        <v>844</v>
      </c>
      <c r="XH479" s="16" t="s">
        <v>843</v>
      </c>
      <c r="XI479" s="16" t="s">
        <v>843</v>
      </c>
      <c r="XJ479" s="16" t="s">
        <v>843</v>
      </c>
      <c r="XK479" s="16" t="s">
        <v>843</v>
      </c>
      <c r="XL479" s="16" t="s">
        <v>843</v>
      </c>
      <c r="XM479" s="16" t="s">
        <v>843</v>
      </c>
      <c r="XN479" s="16" t="s">
        <v>843</v>
      </c>
      <c r="XO479" s="16" t="s">
        <v>843</v>
      </c>
      <c r="XP479" s="16" t="s">
        <v>843</v>
      </c>
      <c r="XQ479" s="16" t="s">
        <v>843</v>
      </c>
      <c r="YF479" s="16" t="s">
        <v>865</v>
      </c>
      <c r="YN479" s="16" t="s">
        <v>7040</v>
      </c>
      <c r="YP479" s="16" t="s">
        <v>7978</v>
      </c>
      <c r="YR479" s="16" t="s">
        <v>11159</v>
      </c>
      <c r="YS479" s="16" t="s">
        <v>11160</v>
      </c>
      <c r="YT479" s="16" t="s">
        <v>8694</v>
      </c>
      <c r="YU479" s="16" t="s">
        <v>11161</v>
      </c>
      <c r="YV479" s="16" t="s">
        <v>8696</v>
      </c>
      <c r="YW479" s="16" t="s">
        <v>844</v>
      </c>
      <c r="YX479" s="16" t="s">
        <v>8696</v>
      </c>
      <c r="YY479" s="16" t="s">
        <v>843</v>
      </c>
      <c r="YZ479" s="16" t="s">
        <v>843</v>
      </c>
      <c r="ZA479" s="16" t="s">
        <v>843</v>
      </c>
      <c r="ZB479" s="16">
        <v>8400</v>
      </c>
      <c r="ZC479" s="16" t="s">
        <v>8847</v>
      </c>
      <c r="ZD479" s="16" t="s">
        <v>8889</v>
      </c>
      <c r="ZE479" s="16" t="s">
        <v>843</v>
      </c>
      <c r="ZF479" s="16" t="s">
        <v>843</v>
      </c>
      <c r="ZG479" s="16" t="s">
        <v>8739</v>
      </c>
      <c r="ZH479" s="16" t="s">
        <v>8723</v>
      </c>
      <c r="ZI479" s="16" t="s">
        <v>8723</v>
      </c>
      <c r="ZJ479" s="16" t="s">
        <v>843</v>
      </c>
      <c r="ZK479" s="16" t="s">
        <v>843</v>
      </c>
      <c r="ZL479" s="16" t="s">
        <v>8865</v>
      </c>
      <c r="ZM479" s="16" t="s">
        <v>843</v>
      </c>
      <c r="ZN479" s="16" t="s">
        <v>8725</v>
      </c>
      <c r="ZO479" s="16" t="s">
        <v>487</v>
      </c>
      <c r="ZP479" s="16" t="s">
        <v>487</v>
      </c>
      <c r="ZQ479" s="16" t="s">
        <v>486</v>
      </c>
      <c r="ZR479" s="16" t="s">
        <v>486</v>
      </c>
      <c r="ZS479" s="16" t="s">
        <v>1056</v>
      </c>
      <c r="ZT479" s="16" t="s">
        <v>8705</v>
      </c>
      <c r="ZU479" s="16" t="s">
        <v>8706</v>
      </c>
      <c r="ZV479" s="16" t="s">
        <v>487</v>
      </c>
      <c r="ZW479" s="16" t="s">
        <v>844</v>
      </c>
      <c r="ZX479" s="16" t="s">
        <v>844</v>
      </c>
      <c r="ZY479" s="16" t="s">
        <v>844</v>
      </c>
      <c r="ZZ479" s="16" t="s">
        <v>844</v>
      </c>
      <c r="AAA479" s="16" t="s">
        <v>843</v>
      </c>
      <c r="AAB479" s="16" t="s">
        <v>843</v>
      </c>
      <c r="AAC479" s="16">
        <v>1</v>
      </c>
      <c r="AAD479" s="16" t="s">
        <v>844</v>
      </c>
      <c r="AAE479" s="16" t="s">
        <v>843</v>
      </c>
      <c r="AAF479" s="16" t="s">
        <v>844</v>
      </c>
      <c r="AAG479" s="16" t="s">
        <v>843</v>
      </c>
      <c r="AAH479" s="16" t="s">
        <v>843</v>
      </c>
      <c r="AAI479" s="16" t="s">
        <v>843</v>
      </c>
      <c r="AAJ479" s="16" t="s">
        <v>615</v>
      </c>
      <c r="AAK479" s="16" t="s">
        <v>633</v>
      </c>
      <c r="AAL479" s="16" t="s">
        <v>904</v>
      </c>
      <c r="AAM479" s="16" t="s">
        <v>663</v>
      </c>
      <c r="AAN479" s="16" t="s">
        <v>8707</v>
      </c>
      <c r="AAO479" s="16" t="s">
        <v>1018</v>
      </c>
      <c r="AAP479" s="16" t="s">
        <v>8708</v>
      </c>
      <c r="AAS479" s="16">
        <v>9250</v>
      </c>
      <c r="AAT479" s="16" t="s">
        <v>1068</v>
      </c>
      <c r="AAU479" s="16" t="s">
        <v>1068</v>
      </c>
      <c r="AAW479" s="16" t="s">
        <v>782</v>
      </c>
      <c r="AAX479" s="16" t="s">
        <v>1056</v>
      </c>
      <c r="AAY479" s="16" t="s">
        <v>8727</v>
      </c>
      <c r="AAZ479" s="16" t="s">
        <v>782</v>
      </c>
      <c r="ABA479" s="16" t="s">
        <v>783</v>
      </c>
      <c r="ABB479" s="16" t="s">
        <v>782</v>
      </c>
      <c r="ABC479" s="16" t="s">
        <v>783</v>
      </c>
      <c r="ABD479" s="16" t="s">
        <v>783</v>
      </c>
      <c r="ABE479" s="16" t="s">
        <v>783</v>
      </c>
      <c r="ABF479" s="16" t="s">
        <v>782</v>
      </c>
      <c r="ABG479" s="16" t="s">
        <v>782</v>
      </c>
      <c r="ABH479" s="16" t="s">
        <v>782</v>
      </c>
      <c r="ABI479" s="16" t="s">
        <v>783</v>
      </c>
      <c r="ABJ479" s="16" t="s">
        <v>783</v>
      </c>
      <c r="ABK479" s="16" t="s">
        <v>782</v>
      </c>
      <c r="ABL479" s="16" t="s">
        <v>8728</v>
      </c>
      <c r="ABM479" s="16" t="s">
        <v>843</v>
      </c>
      <c r="ABN479" s="16" t="s">
        <v>1033</v>
      </c>
      <c r="ABP479" s="16" t="s">
        <v>972</v>
      </c>
      <c r="ABQ479" s="16" t="s">
        <v>4324</v>
      </c>
      <c r="ABR479" s="16" t="s">
        <v>470</v>
      </c>
      <c r="ABS479" s="16" t="s">
        <v>445</v>
      </c>
      <c r="ABT479" s="16" t="s">
        <v>1056</v>
      </c>
      <c r="ABU479" s="16" t="s">
        <v>844</v>
      </c>
      <c r="ABV479" s="16" t="s">
        <v>487</v>
      </c>
      <c r="ABW479" s="16" t="s">
        <v>486</v>
      </c>
      <c r="ABX479" s="16" t="s">
        <v>892</v>
      </c>
      <c r="ABY479" s="16" t="s">
        <v>486</v>
      </c>
      <c r="ABZ479" s="16" t="s">
        <v>486</v>
      </c>
      <c r="ACA479" s="16" t="s">
        <v>759</v>
      </c>
      <c r="ACB479" s="16" t="s">
        <v>768</v>
      </c>
      <c r="ACC479" s="16" t="s">
        <v>737</v>
      </c>
      <c r="ACD479" s="16" t="s">
        <v>487</v>
      </c>
      <c r="ACE479" s="16" t="s">
        <v>487</v>
      </c>
      <c r="ACG479" s="16" t="s">
        <v>1014</v>
      </c>
      <c r="ACH479" s="16" t="s">
        <v>1009</v>
      </c>
      <c r="ACI479" s="16" t="s">
        <v>462</v>
      </c>
      <c r="ACJ479" s="16">
        <v>1.1910000000000001</v>
      </c>
      <c r="ACK479" s="16" t="s">
        <v>478</v>
      </c>
      <c r="ACL479" s="16" t="s">
        <v>738</v>
      </c>
      <c r="ACM479" s="16" t="s">
        <v>1188</v>
      </c>
      <c r="ACN479" s="16" t="s">
        <v>1169</v>
      </c>
      <c r="ACO479" s="16" t="s">
        <v>1856</v>
      </c>
      <c r="ACP479" s="16">
        <v>3250</v>
      </c>
      <c r="ACQ479" s="16" t="s">
        <v>1202</v>
      </c>
      <c r="ACR479" s="16" t="s">
        <v>1645</v>
      </c>
      <c r="ACS479" s="16" t="s">
        <v>680</v>
      </c>
      <c r="ACT479" s="16" t="s">
        <v>1522</v>
      </c>
      <c r="ACU479" s="16" t="s">
        <v>831</v>
      </c>
      <c r="ACV479" s="16" t="s">
        <v>8756</v>
      </c>
      <c r="ACW479" s="16" t="s">
        <v>445</v>
      </c>
      <c r="ACX479" s="16" t="s">
        <v>1914</v>
      </c>
      <c r="ACY479" s="16" t="s">
        <v>1947</v>
      </c>
      <c r="ACZ479" s="16">
        <v>1</v>
      </c>
      <c r="ADA479" s="16">
        <v>1</v>
      </c>
      <c r="ADB479" s="16">
        <v>1</v>
      </c>
      <c r="ADC479" s="16">
        <v>1</v>
      </c>
      <c r="ADD479" s="16">
        <v>1</v>
      </c>
      <c r="ADE479" s="16" t="s">
        <v>8712</v>
      </c>
      <c r="ADF479" s="16">
        <v>0</v>
      </c>
      <c r="ADG479" s="16" t="s">
        <v>486</v>
      </c>
      <c r="ADH479" s="16">
        <v>2</v>
      </c>
      <c r="ADI479" s="16" t="s">
        <v>486</v>
      </c>
      <c r="ADJ479" s="16" t="s">
        <v>1743</v>
      </c>
      <c r="ADK479" s="16" t="s">
        <v>1750</v>
      </c>
      <c r="ADL479" s="16" t="s">
        <v>13196</v>
      </c>
      <c r="ADM479" s="16" t="s">
        <v>13194</v>
      </c>
      <c r="ADN479" s="16" t="s">
        <v>13196</v>
      </c>
      <c r="ADO479" s="16" t="s">
        <v>1766</v>
      </c>
      <c r="ADP479" s="16" t="s">
        <v>1751</v>
      </c>
      <c r="ADQ479" s="16" t="s">
        <v>13194</v>
      </c>
      <c r="ADR479" s="16" t="s">
        <v>13194</v>
      </c>
      <c r="ADS479" s="16" t="s">
        <v>13194</v>
      </c>
      <c r="ADW479" s="16" t="s">
        <v>8729</v>
      </c>
      <c r="ADY479" s="16" t="s">
        <v>1063</v>
      </c>
      <c r="AEB479" s="16">
        <v>8400</v>
      </c>
      <c r="AEC479" s="16" t="s">
        <v>1063</v>
      </c>
      <c r="AED479" s="16">
        <v>4625</v>
      </c>
      <c r="AEE479" s="16" t="s">
        <v>952</v>
      </c>
      <c r="AEH479" s="16">
        <v>3250</v>
      </c>
      <c r="AEI479" s="16">
        <v>1500</v>
      </c>
      <c r="AEJ479" s="16">
        <v>1750</v>
      </c>
      <c r="AEK479" s="16">
        <v>200</v>
      </c>
      <c r="AEN479" s="16">
        <v>250</v>
      </c>
      <c r="AEO479" s="16">
        <v>200</v>
      </c>
      <c r="AEP479" s="16">
        <v>300</v>
      </c>
    </row>
    <row r="480" spans="1:823" x14ac:dyDescent="0.25">
      <c r="A480" s="30">
        <v>45841</v>
      </c>
      <c r="B480" s="16" t="s">
        <v>11162</v>
      </c>
      <c r="C480" s="16" t="s">
        <v>867</v>
      </c>
      <c r="D480" s="16" t="s">
        <v>867</v>
      </c>
      <c r="E480" s="16">
        <v>19</v>
      </c>
      <c r="F480" s="16" t="s">
        <v>8153</v>
      </c>
      <c r="G480" s="16" t="s">
        <v>4113</v>
      </c>
      <c r="I480" s="16" t="s">
        <v>4174</v>
      </c>
      <c r="Z480" s="16" t="s">
        <v>992</v>
      </c>
      <c r="AA480" s="16" t="s">
        <v>474</v>
      </c>
      <c r="AB480" s="16">
        <v>1</v>
      </c>
      <c r="AC480" s="16" t="s">
        <v>843</v>
      </c>
      <c r="AD480" s="16" t="s">
        <v>843</v>
      </c>
      <c r="AE480" s="16" t="s">
        <v>843</v>
      </c>
      <c r="AF480" s="16" t="s">
        <v>843</v>
      </c>
      <c r="AG480" s="16" t="s">
        <v>844</v>
      </c>
      <c r="AH480" s="16" t="s">
        <v>843</v>
      </c>
      <c r="AI480" s="16" t="s">
        <v>844</v>
      </c>
      <c r="AJ480" s="16" t="s">
        <v>843</v>
      </c>
      <c r="AK480" s="16" t="s">
        <v>843</v>
      </c>
      <c r="AM480" s="16" t="s">
        <v>737</v>
      </c>
      <c r="AN480" s="16" t="s">
        <v>761</v>
      </c>
      <c r="AP480" s="16" t="s">
        <v>775</v>
      </c>
      <c r="AR480" s="16" t="s">
        <v>6907</v>
      </c>
      <c r="BB480" s="16">
        <v>2</v>
      </c>
      <c r="BC480" s="16" t="s">
        <v>7878</v>
      </c>
      <c r="BE480" s="16" t="s">
        <v>5098</v>
      </c>
      <c r="BV480" s="16" t="s">
        <v>4433</v>
      </c>
      <c r="BW480" s="16" t="s">
        <v>844</v>
      </c>
      <c r="BX480" s="16" t="s">
        <v>843</v>
      </c>
      <c r="BY480" s="16" t="s">
        <v>843</v>
      </c>
      <c r="BZ480" s="16" t="s">
        <v>843</v>
      </c>
      <c r="CA480" s="16" t="s">
        <v>843</v>
      </c>
      <c r="CB480" s="16" t="s">
        <v>843</v>
      </c>
      <c r="CC480" s="16" t="s">
        <v>843</v>
      </c>
      <c r="CD480" s="16" t="s">
        <v>843</v>
      </c>
      <c r="CE480" s="16" t="s">
        <v>843</v>
      </c>
      <c r="CF480" s="16" t="s">
        <v>843</v>
      </c>
      <c r="CG480" s="16" t="s">
        <v>843</v>
      </c>
      <c r="CH480" s="16" t="s">
        <v>843</v>
      </c>
      <c r="CI480" s="16" t="s">
        <v>843</v>
      </c>
      <c r="CJ480" s="16" t="s">
        <v>843</v>
      </c>
      <c r="CK480" s="16" t="s">
        <v>843</v>
      </c>
      <c r="CP480" s="16" t="s">
        <v>865</v>
      </c>
      <c r="DX480" s="16" t="s">
        <v>7842</v>
      </c>
      <c r="DY480" s="16" t="s">
        <v>867</v>
      </c>
      <c r="GC480" s="16" t="s">
        <v>5342</v>
      </c>
      <c r="GF480" s="16" t="s">
        <v>6818</v>
      </c>
      <c r="GG480" s="16" t="s">
        <v>867</v>
      </c>
      <c r="GV480" s="16" t="s">
        <v>9607</v>
      </c>
      <c r="GW480" s="16" t="s">
        <v>843</v>
      </c>
      <c r="GX480" s="16" t="s">
        <v>844</v>
      </c>
      <c r="GY480" s="16" t="s">
        <v>843</v>
      </c>
      <c r="GZ480" s="16" t="s">
        <v>844</v>
      </c>
      <c r="HA480" s="16" t="s">
        <v>843</v>
      </c>
      <c r="HB480" s="16" t="s">
        <v>843</v>
      </c>
      <c r="HC480" s="16" t="s">
        <v>843</v>
      </c>
      <c r="HD480" s="16" t="s">
        <v>843</v>
      </c>
      <c r="HE480" s="16" t="s">
        <v>843</v>
      </c>
      <c r="HF480" s="16" t="s">
        <v>843</v>
      </c>
      <c r="HH480" s="16" t="s">
        <v>5456</v>
      </c>
      <c r="HK480" s="16" t="s">
        <v>865</v>
      </c>
      <c r="HM480" s="16" t="s">
        <v>867</v>
      </c>
      <c r="HN480" s="16" t="s">
        <v>7940</v>
      </c>
      <c r="HO480" s="16" t="s">
        <v>843</v>
      </c>
      <c r="HP480" s="16" t="s">
        <v>843</v>
      </c>
      <c r="HQ480" s="16" t="s">
        <v>843</v>
      </c>
      <c r="HR480" s="16" t="s">
        <v>843</v>
      </c>
      <c r="HS480" s="16" t="s">
        <v>843</v>
      </c>
      <c r="HT480" s="16" t="s">
        <v>843</v>
      </c>
      <c r="HU480" s="16" t="s">
        <v>844</v>
      </c>
      <c r="HV480" s="16" t="s">
        <v>843</v>
      </c>
      <c r="HW480" s="16" t="s">
        <v>843</v>
      </c>
      <c r="HX480" s="16" t="s">
        <v>843</v>
      </c>
      <c r="HZ480" s="16" t="s">
        <v>7947</v>
      </c>
      <c r="KE480" s="16" t="s">
        <v>5585</v>
      </c>
      <c r="KG480" s="16" t="s">
        <v>7021</v>
      </c>
      <c r="KH480" s="16" t="s">
        <v>7033</v>
      </c>
      <c r="KI480" s="16" t="s">
        <v>865</v>
      </c>
      <c r="LG480" s="16" t="s">
        <v>867</v>
      </c>
      <c r="LH480" s="16" t="s">
        <v>867</v>
      </c>
      <c r="LI480" s="16" t="s">
        <v>867</v>
      </c>
      <c r="LJ480" s="16" t="s">
        <v>867</v>
      </c>
      <c r="LK480" s="16" t="s">
        <v>867</v>
      </c>
      <c r="LL480" s="16" t="s">
        <v>5660</v>
      </c>
      <c r="LM480" s="16" t="s">
        <v>843</v>
      </c>
      <c r="LN480" s="16" t="s">
        <v>844</v>
      </c>
      <c r="LO480" s="16" t="s">
        <v>843</v>
      </c>
      <c r="LP480" s="16" t="s">
        <v>843</v>
      </c>
      <c r="LQ480" s="16" t="s">
        <v>843</v>
      </c>
      <c r="LR480" s="16" t="s">
        <v>843</v>
      </c>
      <c r="LS480" s="16" t="s">
        <v>843</v>
      </c>
      <c r="LT480" s="16" t="s">
        <v>843</v>
      </c>
      <c r="LU480" s="16" t="s">
        <v>843</v>
      </c>
      <c r="LV480" s="16" t="s">
        <v>843</v>
      </c>
      <c r="LW480" s="16" t="s">
        <v>843</v>
      </c>
      <c r="LX480" s="16" t="s">
        <v>843</v>
      </c>
      <c r="LY480" s="16" t="s">
        <v>843</v>
      </c>
      <c r="LZ480" s="16" t="s">
        <v>843</v>
      </c>
      <c r="MA480" s="16" t="s">
        <v>843</v>
      </c>
      <c r="MX480" s="16" t="s">
        <v>5704</v>
      </c>
      <c r="MY480" s="16" t="s">
        <v>843</v>
      </c>
      <c r="MZ480" s="16" t="s">
        <v>843</v>
      </c>
      <c r="NA480" s="16" t="s">
        <v>843</v>
      </c>
      <c r="NB480" s="16" t="s">
        <v>843</v>
      </c>
      <c r="NC480" s="16" t="s">
        <v>844</v>
      </c>
      <c r="ND480" s="16" t="s">
        <v>843</v>
      </c>
      <c r="NE480" s="16" t="s">
        <v>843</v>
      </c>
      <c r="NF480" s="16" t="s">
        <v>843</v>
      </c>
      <c r="NG480" s="16" t="s">
        <v>843</v>
      </c>
      <c r="NH480" s="16" t="s">
        <v>843</v>
      </c>
      <c r="NI480" s="16" t="s">
        <v>843</v>
      </c>
      <c r="NJ480" s="16" t="s">
        <v>843</v>
      </c>
      <c r="NK480" s="16" t="s">
        <v>843</v>
      </c>
      <c r="NL480" s="16" t="s">
        <v>843</v>
      </c>
      <c r="NM480" s="16" t="s">
        <v>843</v>
      </c>
      <c r="NN480" s="16" t="s">
        <v>843</v>
      </c>
      <c r="NO480" s="16" t="s">
        <v>843</v>
      </c>
      <c r="NP480" s="16" t="s">
        <v>843</v>
      </c>
      <c r="NQ480" s="16" t="s">
        <v>843</v>
      </c>
      <c r="PC480" s="16" t="s">
        <v>865</v>
      </c>
      <c r="PD480" s="16" t="s">
        <v>865</v>
      </c>
      <c r="PY480" s="16" t="s">
        <v>865</v>
      </c>
      <c r="QP480" s="16" t="s">
        <v>865</v>
      </c>
      <c r="QR480" s="16" t="s">
        <v>867</v>
      </c>
      <c r="QT480" s="16" t="s">
        <v>867</v>
      </c>
      <c r="QV480" s="16" t="s">
        <v>865</v>
      </c>
      <c r="QX480" s="16" t="s">
        <v>864</v>
      </c>
      <c r="QY480" s="16" t="s">
        <v>867</v>
      </c>
      <c r="RD480" s="16" t="s">
        <v>865</v>
      </c>
      <c r="RF480" s="16" t="s">
        <v>865</v>
      </c>
      <c r="RH480" s="16" t="s">
        <v>4216</v>
      </c>
      <c r="RJ480" s="16" t="s">
        <v>865</v>
      </c>
      <c r="RN480" s="16" t="s">
        <v>7720</v>
      </c>
      <c r="RP480" s="16" t="s">
        <v>867</v>
      </c>
      <c r="RR480" s="16" t="s">
        <v>867</v>
      </c>
      <c r="RT480" s="16" t="s">
        <v>867</v>
      </c>
      <c r="RV480" s="16" t="s">
        <v>867</v>
      </c>
      <c r="RX480" s="16" t="s">
        <v>7720</v>
      </c>
      <c r="RZ480" s="16" t="s">
        <v>867</v>
      </c>
      <c r="SQ480" s="16" t="s">
        <v>865</v>
      </c>
      <c r="SS480" s="16" t="s">
        <v>7308</v>
      </c>
      <c r="ST480" s="16" t="s">
        <v>7761</v>
      </c>
      <c r="TN480" s="16">
        <v>4000</v>
      </c>
      <c r="TO480" s="16">
        <v>2000</v>
      </c>
      <c r="TP480" s="16">
        <v>700</v>
      </c>
      <c r="TQ480" s="16">
        <v>0</v>
      </c>
      <c r="TR480" s="16">
        <v>300</v>
      </c>
      <c r="TS480" s="16">
        <v>100</v>
      </c>
      <c r="TT480" s="16">
        <v>0</v>
      </c>
      <c r="TU480" s="16">
        <v>500</v>
      </c>
      <c r="TV480" s="16">
        <v>0</v>
      </c>
      <c r="TW480" s="16">
        <v>0</v>
      </c>
      <c r="TX480" s="16">
        <v>0</v>
      </c>
      <c r="TZ480" s="16" t="s">
        <v>7367</v>
      </c>
      <c r="UA480" s="16" t="s">
        <v>5941</v>
      </c>
      <c r="UB480" s="16">
        <v>0</v>
      </c>
      <c r="UC480" s="16" t="s">
        <v>844</v>
      </c>
      <c r="UD480" s="16" t="s">
        <v>843</v>
      </c>
      <c r="UE480" s="16" t="s">
        <v>843</v>
      </c>
      <c r="UF480" s="16" t="s">
        <v>843</v>
      </c>
      <c r="UG480" s="16" t="s">
        <v>843</v>
      </c>
      <c r="UH480" s="16" t="s">
        <v>843</v>
      </c>
      <c r="UL480" s="16">
        <v>10000</v>
      </c>
      <c r="WO480" s="16" t="s">
        <v>6926</v>
      </c>
      <c r="YN480" s="16" t="s">
        <v>7040</v>
      </c>
      <c r="YP480" s="16" t="s">
        <v>7984</v>
      </c>
      <c r="YR480" s="16" t="s">
        <v>11163</v>
      </c>
      <c r="YS480" s="16" t="s">
        <v>11164</v>
      </c>
      <c r="YT480" s="16" t="s">
        <v>8694</v>
      </c>
      <c r="YU480" s="16" t="s">
        <v>11165</v>
      </c>
      <c r="YV480" s="16" t="s">
        <v>8696</v>
      </c>
      <c r="YW480" s="16" t="s">
        <v>844</v>
      </c>
      <c r="YX480" s="16" t="s">
        <v>8696</v>
      </c>
      <c r="YY480" s="16" t="s">
        <v>843</v>
      </c>
      <c r="YZ480" s="16" t="s">
        <v>843</v>
      </c>
      <c r="ZA480" s="16" t="s">
        <v>843</v>
      </c>
      <c r="ZB480" s="16">
        <v>7600</v>
      </c>
      <c r="ZC480" s="16" t="s">
        <v>8814</v>
      </c>
      <c r="ZD480" s="16" t="s">
        <v>8765</v>
      </c>
      <c r="ZE480" s="16" t="s">
        <v>843</v>
      </c>
      <c r="ZF480" s="16" t="s">
        <v>843</v>
      </c>
      <c r="ZG480" s="16" t="s">
        <v>8699</v>
      </c>
      <c r="ZH480" s="16" t="s">
        <v>8700</v>
      </c>
      <c r="ZI480" s="16" t="s">
        <v>8753</v>
      </c>
      <c r="ZJ480" s="16" t="s">
        <v>843</v>
      </c>
      <c r="ZK480" s="16" t="s">
        <v>843</v>
      </c>
      <c r="ZL480" s="16" t="s">
        <v>8865</v>
      </c>
      <c r="ZM480" s="16" t="s">
        <v>843</v>
      </c>
      <c r="ZN480" s="16" t="s">
        <v>8725</v>
      </c>
      <c r="ZO480" s="16" t="s">
        <v>487</v>
      </c>
      <c r="ZP480" s="16" t="s">
        <v>487</v>
      </c>
      <c r="ZQ480" s="16" t="s">
        <v>486</v>
      </c>
      <c r="ZR480" s="16" t="s">
        <v>486</v>
      </c>
      <c r="ZS480" s="16" t="s">
        <v>8704</v>
      </c>
      <c r="ZT480" s="16" t="s">
        <v>8705</v>
      </c>
      <c r="ZU480" s="16" t="s">
        <v>8706</v>
      </c>
      <c r="ZV480" s="16" t="s">
        <v>487</v>
      </c>
      <c r="ZW480" s="16" t="s">
        <v>843</v>
      </c>
      <c r="ZX480" s="16" t="s">
        <v>844</v>
      </c>
      <c r="ZY480" s="16" t="s">
        <v>843</v>
      </c>
      <c r="ZZ480" s="16" t="s">
        <v>844</v>
      </c>
      <c r="AAA480" s="16" t="s">
        <v>843</v>
      </c>
      <c r="AAB480" s="16" t="s">
        <v>843</v>
      </c>
      <c r="AAC480" s="16">
        <v>1</v>
      </c>
      <c r="AAD480" s="16" t="s">
        <v>843</v>
      </c>
      <c r="AAE480" s="16" t="s">
        <v>844</v>
      </c>
      <c r="AAF480" s="16" t="s">
        <v>843</v>
      </c>
      <c r="AAG480" s="16" t="s">
        <v>843</v>
      </c>
      <c r="AAH480" s="16" t="s">
        <v>843</v>
      </c>
      <c r="AAI480" s="16" t="s">
        <v>843</v>
      </c>
      <c r="AAJ480" s="16" t="s">
        <v>600</v>
      </c>
      <c r="AAK480" s="16" t="s">
        <v>645</v>
      </c>
      <c r="AAL480" s="16" t="s">
        <v>905</v>
      </c>
      <c r="AAM480" s="16" t="s">
        <v>663</v>
      </c>
      <c r="AAN480" s="16" t="s">
        <v>8707</v>
      </c>
      <c r="AAO480" s="16" t="s">
        <v>1018</v>
      </c>
      <c r="AAP480" s="16" t="s">
        <v>8708</v>
      </c>
      <c r="AAS480" s="16">
        <v>10000</v>
      </c>
      <c r="AAT480" s="16" t="s">
        <v>782</v>
      </c>
      <c r="AAU480" s="16" t="s">
        <v>782</v>
      </c>
      <c r="AAW480" s="16" t="s">
        <v>782</v>
      </c>
      <c r="AAX480" s="16" t="s">
        <v>843</v>
      </c>
      <c r="AAY480" s="16" t="s">
        <v>8710</v>
      </c>
      <c r="AAZ480" s="16" t="s">
        <v>782</v>
      </c>
      <c r="ABB480" s="16" t="s">
        <v>782</v>
      </c>
      <c r="ABC480" s="16" t="s">
        <v>783</v>
      </c>
      <c r="ABD480" s="16" t="s">
        <v>783</v>
      </c>
      <c r="ABE480" s="16" t="s">
        <v>783</v>
      </c>
      <c r="ABF480" s="16" t="s">
        <v>782</v>
      </c>
      <c r="ABG480" s="16" t="s">
        <v>782</v>
      </c>
      <c r="ABH480" s="16" t="s">
        <v>782</v>
      </c>
      <c r="ABI480" s="16" t="s">
        <v>782</v>
      </c>
      <c r="ABJ480" s="16" t="s">
        <v>783</v>
      </c>
      <c r="ABK480" s="16" t="s">
        <v>782</v>
      </c>
      <c r="ABL480" s="16" t="s">
        <v>8746</v>
      </c>
      <c r="ABM480" s="16" t="s">
        <v>844</v>
      </c>
      <c r="ABN480" s="16" t="s">
        <v>1034</v>
      </c>
      <c r="ABO480" s="16" t="s">
        <v>486</v>
      </c>
      <c r="ABP480" s="16" t="s">
        <v>972</v>
      </c>
      <c r="ABQ480" s="16" t="s">
        <v>4321</v>
      </c>
      <c r="ABR480" s="16" t="s">
        <v>474</v>
      </c>
      <c r="ABS480" s="16" t="s">
        <v>445</v>
      </c>
      <c r="ABT480" s="16" t="s">
        <v>844</v>
      </c>
      <c r="ABU480" s="16" t="s">
        <v>844</v>
      </c>
      <c r="ABV480" s="16" t="s">
        <v>486</v>
      </c>
      <c r="ABW480" s="16" t="s">
        <v>487</v>
      </c>
      <c r="ABX480" s="16" t="s">
        <v>893</v>
      </c>
      <c r="ABY480" s="16" t="s">
        <v>486</v>
      </c>
      <c r="ABZ480" s="16" t="s">
        <v>487</v>
      </c>
      <c r="ACA480" s="16" t="s">
        <v>761</v>
      </c>
      <c r="ACB480" s="16" t="s">
        <v>775</v>
      </c>
      <c r="ACC480" s="16" t="s">
        <v>737</v>
      </c>
      <c r="ACD480" s="16" t="s">
        <v>486</v>
      </c>
      <c r="ACE480" s="16" t="s">
        <v>486</v>
      </c>
      <c r="ACG480" s="16" t="s">
        <v>1013</v>
      </c>
      <c r="ACH480" s="16" t="s">
        <v>1009</v>
      </c>
      <c r="ACI480" s="16" t="s">
        <v>462</v>
      </c>
      <c r="ACJ480" s="16">
        <v>1.1910000000000001</v>
      </c>
      <c r="ACK480" s="16" t="s">
        <v>478</v>
      </c>
      <c r="ACL480" s="16" t="s">
        <v>738</v>
      </c>
      <c r="ACM480" s="16" t="s">
        <v>1191</v>
      </c>
      <c r="ACN480" s="16" t="s">
        <v>1169</v>
      </c>
      <c r="ACO480" s="16" t="s">
        <v>1856</v>
      </c>
      <c r="ACQ480" s="16" t="s">
        <v>1201</v>
      </c>
      <c r="ACR480" s="16" t="s">
        <v>1645</v>
      </c>
      <c r="ACS480" s="16" t="s">
        <v>686</v>
      </c>
      <c r="ACT480" s="16" t="s">
        <v>1521</v>
      </c>
      <c r="ACU480" s="16" t="s">
        <v>831</v>
      </c>
      <c r="ACV480" s="16" t="s">
        <v>8756</v>
      </c>
      <c r="ACW480" s="16" t="s">
        <v>445</v>
      </c>
      <c r="ACX480" s="16" t="s">
        <v>1916</v>
      </c>
      <c r="ACY480" s="16" t="s">
        <v>1947</v>
      </c>
      <c r="ACZ480" s="16">
        <v>1</v>
      </c>
      <c r="ADA480" s="16">
        <v>1</v>
      </c>
      <c r="ADB480" s="16">
        <v>1</v>
      </c>
      <c r="ADC480" s="16">
        <v>1</v>
      </c>
      <c r="ADD480" s="16">
        <v>1</v>
      </c>
      <c r="ADE480" s="16" t="s">
        <v>8712</v>
      </c>
      <c r="ADF480" s="16">
        <v>0</v>
      </c>
      <c r="ADG480" s="16" t="s">
        <v>486</v>
      </c>
      <c r="ADH480" s="16">
        <v>1</v>
      </c>
      <c r="ADI480" s="16" t="s">
        <v>486</v>
      </c>
      <c r="ADJ480" s="16" t="s">
        <v>1744</v>
      </c>
      <c r="ADK480" s="16" t="s">
        <v>1743</v>
      </c>
      <c r="ADL480" s="16" t="s">
        <v>1764</v>
      </c>
      <c r="ADM480" s="16" t="s">
        <v>13194</v>
      </c>
      <c r="ADN480" s="16" t="s">
        <v>13196</v>
      </c>
      <c r="ADO480" s="16" t="s">
        <v>13197</v>
      </c>
      <c r="ADP480" s="16" t="s">
        <v>13196</v>
      </c>
      <c r="ADQ480" s="16" t="s">
        <v>13194</v>
      </c>
      <c r="ADR480" s="16" t="s">
        <v>13194</v>
      </c>
      <c r="ADS480" s="16" t="s">
        <v>13194</v>
      </c>
      <c r="ADY480" s="16" t="s">
        <v>1062</v>
      </c>
      <c r="AEA480" s="16">
        <v>7600</v>
      </c>
      <c r="AEC480" s="16" t="s">
        <v>1063</v>
      </c>
      <c r="AED480" s="16">
        <v>10000</v>
      </c>
      <c r="AEE480" s="16" t="s">
        <v>952</v>
      </c>
      <c r="AEI480" s="16">
        <v>4000</v>
      </c>
      <c r="AEJ480" s="16">
        <v>2000</v>
      </c>
      <c r="AEK480" s="16">
        <v>700</v>
      </c>
      <c r="AEN480" s="16">
        <v>300</v>
      </c>
      <c r="AEO480" s="16">
        <v>100</v>
      </c>
      <c r="AEP480" s="16">
        <v>500</v>
      </c>
    </row>
    <row r="481" spans="1:822" x14ac:dyDescent="0.25">
      <c r="A481" s="30">
        <v>45841</v>
      </c>
      <c r="B481" s="16" t="s">
        <v>11166</v>
      </c>
      <c r="C481" s="16" t="s">
        <v>867</v>
      </c>
      <c r="D481" s="16" t="s">
        <v>867</v>
      </c>
      <c r="E481" s="16">
        <v>35</v>
      </c>
      <c r="F481" s="16" t="s">
        <v>8153</v>
      </c>
      <c r="G481" s="16" t="s">
        <v>4113</v>
      </c>
      <c r="I481" s="16" t="s">
        <v>4174</v>
      </c>
      <c r="Z481" s="16" t="s">
        <v>992</v>
      </c>
      <c r="AA481" s="16" t="s">
        <v>470</v>
      </c>
      <c r="AB481" s="16">
        <v>2</v>
      </c>
      <c r="AC481" s="16" t="s">
        <v>844</v>
      </c>
      <c r="AD481" s="16" t="s">
        <v>843</v>
      </c>
      <c r="AE481" s="16" t="s">
        <v>844</v>
      </c>
      <c r="AF481" s="16" t="s">
        <v>844</v>
      </c>
      <c r="AG481" s="16" t="s">
        <v>843</v>
      </c>
      <c r="AH481" s="16" t="s">
        <v>844</v>
      </c>
      <c r="AI481" s="16" t="s">
        <v>844</v>
      </c>
      <c r="AJ481" s="16" t="s">
        <v>843</v>
      </c>
      <c r="AK481" s="16" t="s">
        <v>844</v>
      </c>
      <c r="AM481" s="16" t="s">
        <v>737</v>
      </c>
      <c r="AN481" s="16" t="s">
        <v>759</v>
      </c>
      <c r="AP481" s="16" t="s">
        <v>768</v>
      </c>
      <c r="AR481" s="16" t="s">
        <v>6907</v>
      </c>
      <c r="BB481" s="16">
        <v>2</v>
      </c>
      <c r="BC481" s="16" t="s">
        <v>7872</v>
      </c>
      <c r="BE481" s="16" t="s">
        <v>5098</v>
      </c>
      <c r="BV481" s="16" t="s">
        <v>4433</v>
      </c>
      <c r="BW481" s="16" t="s">
        <v>844</v>
      </c>
      <c r="BX481" s="16" t="s">
        <v>843</v>
      </c>
      <c r="BY481" s="16" t="s">
        <v>843</v>
      </c>
      <c r="BZ481" s="16" t="s">
        <v>843</v>
      </c>
      <c r="CA481" s="16" t="s">
        <v>843</v>
      </c>
      <c r="CB481" s="16" t="s">
        <v>843</v>
      </c>
      <c r="CC481" s="16" t="s">
        <v>843</v>
      </c>
      <c r="CD481" s="16" t="s">
        <v>843</v>
      </c>
      <c r="CE481" s="16" t="s">
        <v>843</v>
      </c>
      <c r="CF481" s="16" t="s">
        <v>843</v>
      </c>
      <c r="CG481" s="16" t="s">
        <v>843</v>
      </c>
      <c r="CH481" s="16" t="s">
        <v>843</v>
      </c>
      <c r="CI481" s="16" t="s">
        <v>843</v>
      </c>
      <c r="CJ481" s="16" t="s">
        <v>843</v>
      </c>
      <c r="CK481" s="16" t="s">
        <v>843</v>
      </c>
      <c r="CP481" s="16" t="s">
        <v>867</v>
      </c>
      <c r="CQ481" s="16" t="s">
        <v>5191</v>
      </c>
      <c r="CR481" s="16" t="s">
        <v>844</v>
      </c>
      <c r="CS481" s="16" t="s">
        <v>843</v>
      </c>
      <c r="CT481" s="16" t="s">
        <v>843</v>
      </c>
      <c r="CU481" s="16" t="s">
        <v>843</v>
      </c>
      <c r="CV481" s="16" t="s">
        <v>843</v>
      </c>
      <c r="CW481" s="16" t="s">
        <v>843</v>
      </c>
      <c r="CX481" s="16" t="s">
        <v>843</v>
      </c>
      <c r="CY481" s="16" t="s">
        <v>843</v>
      </c>
      <c r="CZ481" s="16" t="s">
        <v>843</v>
      </c>
      <c r="DA481" s="16" t="s">
        <v>5184</v>
      </c>
      <c r="DX481" s="16" t="s">
        <v>867</v>
      </c>
      <c r="DY481" s="16" t="s">
        <v>865</v>
      </c>
      <c r="GC481" s="16" t="s">
        <v>5330</v>
      </c>
      <c r="GF481" s="16" t="s">
        <v>867</v>
      </c>
      <c r="GG481" s="16" t="s">
        <v>867</v>
      </c>
      <c r="GV481" s="16" t="s">
        <v>9607</v>
      </c>
      <c r="GW481" s="16" t="s">
        <v>843</v>
      </c>
      <c r="GX481" s="16" t="s">
        <v>844</v>
      </c>
      <c r="GY481" s="16" t="s">
        <v>843</v>
      </c>
      <c r="GZ481" s="16" t="s">
        <v>844</v>
      </c>
      <c r="HA481" s="16" t="s">
        <v>843</v>
      </c>
      <c r="HB481" s="16" t="s">
        <v>843</v>
      </c>
      <c r="HC481" s="16" t="s">
        <v>843</v>
      </c>
      <c r="HD481" s="16" t="s">
        <v>843</v>
      </c>
      <c r="HE481" s="16" t="s">
        <v>843</v>
      </c>
      <c r="HF481" s="16" t="s">
        <v>843</v>
      </c>
      <c r="HH481" s="16" t="s">
        <v>5456</v>
      </c>
      <c r="HK481" s="16" t="s">
        <v>865</v>
      </c>
      <c r="HM481" s="16" t="s">
        <v>865</v>
      </c>
      <c r="HZ481" s="16" t="s">
        <v>7944</v>
      </c>
      <c r="KE481" s="16" t="s">
        <v>5582</v>
      </c>
      <c r="KG481" s="16" t="s">
        <v>7015</v>
      </c>
      <c r="KH481" s="16" t="s">
        <v>7033</v>
      </c>
      <c r="KI481" s="16" t="s">
        <v>865</v>
      </c>
      <c r="LG481" s="16" t="s">
        <v>867</v>
      </c>
      <c r="LH481" s="16" t="s">
        <v>867</v>
      </c>
      <c r="LI481" s="16" t="s">
        <v>867</v>
      </c>
      <c r="LJ481" s="16" t="s">
        <v>867</v>
      </c>
      <c r="LK481" s="16" t="s">
        <v>867</v>
      </c>
      <c r="LL481" s="16" t="s">
        <v>9397</v>
      </c>
      <c r="LM481" s="16" t="s">
        <v>844</v>
      </c>
      <c r="LN481" s="16" t="s">
        <v>843</v>
      </c>
      <c r="LO481" s="16" t="s">
        <v>844</v>
      </c>
      <c r="LP481" s="16" t="s">
        <v>843</v>
      </c>
      <c r="LQ481" s="16" t="s">
        <v>843</v>
      </c>
      <c r="LR481" s="16" t="s">
        <v>843</v>
      </c>
      <c r="LS481" s="16" t="s">
        <v>843</v>
      </c>
      <c r="LT481" s="16" t="s">
        <v>843</v>
      </c>
      <c r="LU481" s="16" t="s">
        <v>843</v>
      </c>
      <c r="LV481" s="16" t="s">
        <v>843</v>
      </c>
      <c r="LW481" s="16" t="s">
        <v>843</v>
      </c>
      <c r="LX481" s="16" t="s">
        <v>843</v>
      </c>
      <c r="LY481" s="16" t="s">
        <v>843</v>
      </c>
      <c r="LZ481" s="16" t="s">
        <v>843</v>
      </c>
      <c r="MA481" s="16" t="s">
        <v>843</v>
      </c>
      <c r="MC481" s="16" t="s">
        <v>5694</v>
      </c>
      <c r="MD481" s="16" t="s">
        <v>844</v>
      </c>
      <c r="ME481" s="16" t="s">
        <v>843</v>
      </c>
      <c r="MF481" s="16" t="s">
        <v>843</v>
      </c>
      <c r="MG481" s="16" t="s">
        <v>843</v>
      </c>
      <c r="MH481" s="16" t="s">
        <v>843</v>
      </c>
      <c r="MI481" s="16" t="s">
        <v>843</v>
      </c>
      <c r="MJ481" s="16" t="s">
        <v>843</v>
      </c>
      <c r="MK481" s="16" t="s">
        <v>843</v>
      </c>
      <c r="ML481" s="16" t="s">
        <v>843</v>
      </c>
      <c r="MM481" s="16" t="s">
        <v>843</v>
      </c>
      <c r="MN481" s="16" t="s">
        <v>843</v>
      </c>
      <c r="MO481" s="16" t="s">
        <v>843</v>
      </c>
      <c r="MP481" s="16" t="s">
        <v>843</v>
      </c>
      <c r="MQ481" s="16" t="s">
        <v>843</v>
      </c>
      <c r="MR481" s="16" t="s">
        <v>843</v>
      </c>
      <c r="MS481" s="16" t="s">
        <v>843</v>
      </c>
      <c r="MT481" s="16" t="s">
        <v>843</v>
      </c>
      <c r="MU481" s="16" t="s">
        <v>843</v>
      </c>
      <c r="MV481" s="16" t="s">
        <v>843</v>
      </c>
      <c r="NS481" s="16" t="s">
        <v>5694</v>
      </c>
      <c r="NT481" s="16" t="s">
        <v>844</v>
      </c>
      <c r="NU481" s="16" t="s">
        <v>843</v>
      </c>
      <c r="NV481" s="16" t="s">
        <v>843</v>
      </c>
      <c r="NW481" s="16" t="s">
        <v>843</v>
      </c>
      <c r="NX481" s="16" t="s">
        <v>843</v>
      </c>
      <c r="NY481" s="16" t="s">
        <v>843</v>
      </c>
      <c r="NZ481" s="16" t="s">
        <v>843</v>
      </c>
      <c r="OA481" s="16" t="s">
        <v>843</v>
      </c>
      <c r="OB481" s="16" t="s">
        <v>843</v>
      </c>
      <c r="OC481" s="16" t="s">
        <v>843</v>
      </c>
      <c r="OD481" s="16" t="s">
        <v>843</v>
      </c>
      <c r="OE481" s="16" t="s">
        <v>843</v>
      </c>
      <c r="OF481" s="16" t="s">
        <v>843</v>
      </c>
      <c r="OG481" s="16" t="s">
        <v>843</v>
      </c>
      <c r="OH481" s="16" t="s">
        <v>843</v>
      </c>
      <c r="OI481" s="16" t="s">
        <v>843</v>
      </c>
      <c r="PC481" s="16" t="s">
        <v>865</v>
      </c>
      <c r="PD481" s="16" t="s">
        <v>865</v>
      </c>
      <c r="PY481" s="16" t="s">
        <v>865</v>
      </c>
      <c r="QP481" s="16" t="s">
        <v>865</v>
      </c>
      <c r="QR481" s="16" t="s">
        <v>867</v>
      </c>
      <c r="QT481" s="16" t="s">
        <v>867</v>
      </c>
      <c r="QV481" s="16" t="s">
        <v>865</v>
      </c>
      <c r="QX481" s="16" t="s">
        <v>865</v>
      </c>
      <c r="RD481" s="16" t="s">
        <v>865</v>
      </c>
      <c r="RF481" s="16" t="s">
        <v>865</v>
      </c>
      <c r="RH481" s="16" t="s">
        <v>865</v>
      </c>
      <c r="RJ481" s="16" t="s">
        <v>865</v>
      </c>
      <c r="RN481" s="16" t="s">
        <v>7724</v>
      </c>
      <c r="RP481" s="16" t="s">
        <v>867</v>
      </c>
      <c r="RR481" s="16" t="s">
        <v>867</v>
      </c>
      <c r="RT481" s="16" t="s">
        <v>867</v>
      </c>
      <c r="RV481" s="16" t="s">
        <v>867</v>
      </c>
      <c r="RX481" s="16" t="s">
        <v>7724</v>
      </c>
      <c r="RZ481" s="16" t="s">
        <v>7724</v>
      </c>
      <c r="SQ481" s="16" t="s">
        <v>865</v>
      </c>
      <c r="SS481" s="16" t="s">
        <v>7299</v>
      </c>
      <c r="ST481" s="16" t="s">
        <v>7761</v>
      </c>
      <c r="TN481" s="16">
        <v>4000</v>
      </c>
      <c r="TO481" s="16">
        <v>5000</v>
      </c>
      <c r="TP481" s="16">
        <v>800</v>
      </c>
      <c r="TR481" s="16">
        <v>300</v>
      </c>
      <c r="TS481" s="16">
        <v>100</v>
      </c>
      <c r="TZ481" s="16" t="s">
        <v>7367</v>
      </c>
      <c r="UA481" s="16" t="s">
        <v>8950</v>
      </c>
      <c r="UB481" s="16">
        <v>0</v>
      </c>
      <c r="UC481" s="16" t="s">
        <v>844</v>
      </c>
      <c r="UD481" s="16" t="s">
        <v>843</v>
      </c>
      <c r="UE481" s="16" t="s">
        <v>843</v>
      </c>
      <c r="UF481" s="16" t="s">
        <v>844</v>
      </c>
      <c r="UG481" s="16" t="s">
        <v>843</v>
      </c>
      <c r="UH481" s="16" t="s">
        <v>843</v>
      </c>
      <c r="UL481" s="16">
        <v>8000</v>
      </c>
      <c r="VX481" s="16" t="s">
        <v>9013</v>
      </c>
      <c r="VY481" s="16" t="s">
        <v>844</v>
      </c>
      <c r="VZ481" s="16" t="s">
        <v>843</v>
      </c>
      <c r="WA481" s="16" t="s">
        <v>843</v>
      </c>
      <c r="WB481" s="16" t="s">
        <v>843</v>
      </c>
      <c r="WC481" s="16" t="s">
        <v>844</v>
      </c>
      <c r="WD481" s="16" t="s">
        <v>843</v>
      </c>
      <c r="WE481" s="16" t="s">
        <v>843</v>
      </c>
      <c r="WF481" s="16" t="s">
        <v>843</v>
      </c>
      <c r="WH481" s="16">
        <v>3250</v>
      </c>
      <c r="WO481" s="16" t="s">
        <v>6926</v>
      </c>
      <c r="YN481" s="16" t="s">
        <v>864</v>
      </c>
      <c r="YP481" s="16" t="s">
        <v>7978</v>
      </c>
      <c r="YR481" s="16" t="s">
        <v>11167</v>
      </c>
      <c r="YS481" s="16" t="s">
        <v>11168</v>
      </c>
      <c r="YT481" s="16" t="s">
        <v>8694</v>
      </c>
      <c r="YU481" s="16" t="s">
        <v>11169</v>
      </c>
      <c r="YV481" s="16" t="s">
        <v>8696</v>
      </c>
      <c r="YW481" s="16" t="s">
        <v>844</v>
      </c>
      <c r="YX481" s="16" t="s">
        <v>8696</v>
      </c>
      <c r="ZE481" s="16" t="s">
        <v>843</v>
      </c>
      <c r="ZO481" s="16" t="s">
        <v>487</v>
      </c>
      <c r="ZP481" s="16" t="s">
        <v>487</v>
      </c>
      <c r="ZQ481" s="16" t="s">
        <v>486</v>
      </c>
      <c r="ZR481" s="16" t="s">
        <v>486</v>
      </c>
      <c r="ZS481" s="16" t="s">
        <v>844</v>
      </c>
      <c r="ZT481" s="16" t="s">
        <v>8705</v>
      </c>
      <c r="ZU481" s="16" t="s">
        <v>8706</v>
      </c>
      <c r="ZV481" s="16" t="s">
        <v>487</v>
      </c>
      <c r="ZW481" s="16" t="s">
        <v>844</v>
      </c>
      <c r="ZX481" s="16" t="s">
        <v>844</v>
      </c>
      <c r="ZY481" s="16" t="s">
        <v>844</v>
      </c>
      <c r="ZZ481" s="16" t="s">
        <v>844</v>
      </c>
      <c r="AAA481" s="16" t="s">
        <v>843</v>
      </c>
      <c r="AAB481" s="16" t="s">
        <v>843</v>
      </c>
      <c r="AAC481" s="16">
        <v>1</v>
      </c>
      <c r="AAD481" s="16" t="s">
        <v>844</v>
      </c>
      <c r="AAE481" s="16" t="s">
        <v>843</v>
      </c>
      <c r="AAF481" s="16" t="s">
        <v>843</v>
      </c>
      <c r="AAG481" s="16" t="s">
        <v>843</v>
      </c>
      <c r="AAH481" s="16" t="s">
        <v>843</v>
      </c>
      <c r="AAI481" s="16" t="s">
        <v>844</v>
      </c>
      <c r="AAJ481" s="16" t="s">
        <v>615</v>
      </c>
      <c r="AAK481" s="16" t="s">
        <v>633</v>
      </c>
      <c r="AAL481" s="16" t="s">
        <v>904</v>
      </c>
      <c r="AAM481" s="16" t="s">
        <v>663</v>
      </c>
      <c r="AAN481" s="16" t="s">
        <v>8707</v>
      </c>
      <c r="AAO481" s="16" t="s">
        <v>1018</v>
      </c>
      <c r="AAP481" s="16" t="s">
        <v>8708</v>
      </c>
      <c r="AAS481" s="16">
        <v>11250</v>
      </c>
      <c r="AAT481" s="16" t="s">
        <v>782</v>
      </c>
      <c r="AAU481" s="16" t="s">
        <v>782</v>
      </c>
      <c r="AAV481" s="16" t="s">
        <v>782</v>
      </c>
      <c r="AAW481" s="16" t="s">
        <v>782</v>
      </c>
      <c r="AAX481" s="16" t="s">
        <v>843</v>
      </c>
      <c r="AAY481" s="16" t="s">
        <v>8710</v>
      </c>
      <c r="AAZ481" s="16" t="s">
        <v>782</v>
      </c>
      <c r="ABA481" s="16" t="s">
        <v>783</v>
      </c>
      <c r="ABB481" s="16" t="s">
        <v>782</v>
      </c>
      <c r="ABC481" s="16" t="s">
        <v>783</v>
      </c>
      <c r="ABD481" s="16" t="s">
        <v>782</v>
      </c>
      <c r="ABE481" s="16" t="s">
        <v>783</v>
      </c>
      <c r="ABF481" s="16" t="s">
        <v>782</v>
      </c>
      <c r="ABG481" s="16" t="s">
        <v>782</v>
      </c>
      <c r="ABH481" s="16" t="s">
        <v>782</v>
      </c>
      <c r="ABI481" s="16" t="s">
        <v>782</v>
      </c>
      <c r="ABJ481" s="16" t="s">
        <v>782</v>
      </c>
      <c r="ABK481" s="16" t="s">
        <v>782</v>
      </c>
      <c r="ABL481" s="16" t="s">
        <v>8732</v>
      </c>
      <c r="ABM481" s="16" t="s">
        <v>843</v>
      </c>
      <c r="ABN481" s="16" t="s">
        <v>1034</v>
      </c>
      <c r="ABO481" s="16" t="s">
        <v>486</v>
      </c>
      <c r="ABP481" s="16" t="s">
        <v>972</v>
      </c>
      <c r="ABQ481" s="16" t="s">
        <v>4321</v>
      </c>
      <c r="ABR481" s="16" t="s">
        <v>470</v>
      </c>
      <c r="ABS481" s="16" t="s">
        <v>451</v>
      </c>
      <c r="ABT481" s="16" t="s">
        <v>1056</v>
      </c>
      <c r="ABU481" s="16" t="s">
        <v>844</v>
      </c>
      <c r="ABV481" s="16" t="s">
        <v>487</v>
      </c>
      <c r="ABW481" s="16" t="s">
        <v>486</v>
      </c>
      <c r="ABX481" s="16" t="s">
        <v>892</v>
      </c>
      <c r="ABY481" s="16" t="s">
        <v>486</v>
      </c>
      <c r="ABZ481" s="16" t="s">
        <v>486</v>
      </c>
      <c r="ACA481" s="16" t="s">
        <v>759</v>
      </c>
      <c r="ACB481" s="16" t="s">
        <v>768</v>
      </c>
      <c r="ACC481" s="16" t="s">
        <v>737</v>
      </c>
      <c r="ACD481" s="16" t="s">
        <v>486</v>
      </c>
      <c r="ACE481" s="16" t="s">
        <v>486</v>
      </c>
      <c r="ACG481" s="16" t="s">
        <v>1014</v>
      </c>
      <c r="ACH481" s="16" t="s">
        <v>1009</v>
      </c>
      <c r="ACI481" s="16" t="s">
        <v>462</v>
      </c>
      <c r="ACJ481" s="16">
        <v>1.1910000000000001</v>
      </c>
      <c r="ACK481" s="16" t="s">
        <v>478</v>
      </c>
      <c r="ACL481" s="16" t="s">
        <v>738</v>
      </c>
      <c r="ACM481" s="16" t="s">
        <v>1189</v>
      </c>
      <c r="ACN481" s="16" t="s">
        <v>1169</v>
      </c>
      <c r="ACO481" s="16" t="s">
        <v>1856</v>
      </c>
      <c r="ACP481" s="16">
        <v>3250</v>
      </c>
      <c r="ACQ481" s="16" t="s">
        <v>1202</v>
      </c>
      <c r="ACR481" s="16" t="s">
        <v>1645</v>
      </c>
      <c r="ACS481" s="16" t="s">
        <v>680</v>
      </c>
      <c r="ACT481" s="16" t="s">
        <v>1522</v>
      </c>
      <c r="ACU481" s="16" t="s">
        <v>831</v>
      </c>
      <c r="ACV481" s="16" t="s">
        <v>8756</v>
      </c>
      <c r="ACW481" s="16" t="s">
        <v>451</v>
      </c>
      <c r="ACX481" s="16" t="s">
        <v>1914</v>
      </c>
      <c r="ACY481" s="16" t="s">
        <v>1947</v>
      </c>
      <c r="ACZ481" s="16">
        <v>1</v>
      </c>
      <c r="ADA481" s="16">
        <v>1</v>
      </c>
      <c r="ADB481" s="16">
        <v>1</v>
      </c>
      <c r="ADC481" s="16">
        <v>1</v>
      </c>
      <c r="ADD481" s="16">
        <v>1</v>
      </c>
      <c r="ADE481" s="16" t="s">
        <v>8712</v>
      </c>
      <c r="ADF481" s="16">
        <v>0</v>
      </c>
      <c r="ADG481" s="16" t="s">
        <v>486</v>
      </c>
      <c r="ADH481" s="16">
        <v>2</v>
      </c>
      <c r="ADI481" s="16" t="s">
        <v>486</v>
      </c>
      <c r="ADJ481" s="16" t="s">
        <v>1744</v>
      </c>
      <c r="ADK481" s="16" t="s">
        <v>1750</v>
      </c>
      <c r="ADL481" s="16" t="s">
        <v>1764</v>
      </c>
      <c r="ADN481" s="16" t="s">
        <v>13196</v>
      </c>
      <c r="ADO481" s="16" t="s">
        <v>13197</v>
      </c>
      <c r="ADW481" s="16" t="s">
        <v>8729</v>
      </c>
      <c r="AEB481" s="16">
        <v>10200</v>
      </c>
      <c r="AEC481" s="16" t="s">
        <v>1063</v>
      </c>
      <c r="AED481" s="16">
        <v>5625</v>
      </c>
      <c r="AEE481" s="16" t="s">
        <v>952</v>
      </c>
      <c r="AEH481" s="16">
        <v>3250</v>
      </c>
      <c r="AEI481" s="16">
        <v>2000</v>
      </c>
      <c r="AEJ481" s="16">
        <v>2500</v>
      </c>
      <c r="AEK481" s="16">
        <v>400</v>
      </c>
      <c r="AEN481" s="16">
        <v>150</v>
      </c>
      <c r="AEO481" s="16">
        <v>50</v>
      </c>
    </row>
    <row r="482" spans="1:822" x14ac:dyDescent="0.25">
      <c r="A482" s="30">
        <v>45841</v>
      </c>
      <c r="B482" s="16" t="s">
        <v>11170</v>
      </c>
      <c r="C482" s="16" t="s">
        <v>867</v>
      </c>
      <c r="D482" s="16" t="s">
        <v>867</v>
      </c>
      <c r="E482" s="16">
        <v>32</v>
      </c>
      <c r="F482" s="16" t="s">
        <v>8153</v>
      </c>
      <c r="G482" s="16" t="s">
        <v>4113</v>
      </c>
      <c r="I482" s="16" t="s">
        <v>4174</v>
      </c>
      <c r="Z482" s="16" t="s">
        <v>996</v>
      </c>
      <c r="AA482" s="16" t="s">
        <v>470</v>
      </c>
      <c r="AB482" s="16">
        <v>3</v>
      </c>
      <c r="AC482" s="16" t="s">
        <v>1056</v>
      </c>
      <c r="AD482" s="16" t="s">
        <v>844</v>
      </c>
      <c r="AE482" s="16" t="s">
        <v>844</v>
      </c>
      <c r="AF482" s="16" t="s">
        <v>844</v>
      </c>
      <c r="AG482" s="16" t="s">
        <v>843</v>
      </c>
      <c r="AH482" s="16" t="s">
        <v>1056</v>
      </c>
      <c r="AI482" s="16" t="s">
        <v>844</v>
      </c>
      <c r="AJ482" s="16" t="s">
        <v>843</v>
      </c>
      <c r="AK482" s="16" t="s">
        <v>1056</v>
      </c>
      <c r="AM482" s="16" t="s">
        <v>737</v>
      </c>
      <c r="AN482" s="16" t="s">
        <v>759</v>
      </c>
      <c r="AP482" s="16" t="s">
        <v>768</v>
      </c>
      <c r="AR482" s="16" t="s">
        <v>6910</v>
      </c>
      <c r="BB482" s="16">
        <v>3</v>
      </c>
      <c r="BC482" s="16" t="s">
        <v>7875</v>
      </c>
      <c r="BE482" s="16" t="s">
        <v>5098</v>
      </c>
      <c r="BV482" s="16" t="s">
        <v>4433</v>
      </c>
      <c r="BW482" s="16" t="s">
        <v>844</v>
      </c>
      <c r="BX482" s="16" t="s">
        <v>843</v>
      </c>
      <c r="BY482" s="16" t="s">
        <v>843</v>
      </c>
      <c r="BZ482" s="16" t="s">
        <v>843</v>
      </c>
      <c r="CA482" s="16" t="s">
        <v>843</v>
      </c>
      <c r="CB482" s="16" t="s">
        <v>843</v>
      </c>
      <c r="CC482" s="16" t="s">
        <v>843</v>
      </c>
      <c r="CD482" s="16" t="s">
        <v>843</v>
      </c>
      <c r="CE482" s="16" t="s">
        <v>843</v>
      </c>
      <c r="CF482" s="16" t="s">
        <v>843</v>
      </c>
      <c r="CG482" s="16" t="s">
        <v>843</v>
      </c>
      <c r="CH482" s="16" t="s">
        <v>843</v>
      </c>
      <c r="CI482" s="16" t="s">
        <v>843</v>
      </c>
      <c r="CJ482" s="16" t="s">
        <v>843</v>
      </c>
      <c r="CK482" s="16" t="s">
        <v>843</v>
      </c>
      <c r="CP482" s="16" t="s">
        <v>865</v>
      </c>
      <c r="DX482" s="16" t="s">
        <v>867</v>
      </c>
      <c r="DY482" s="16" t="s">
        <v>867</v>
      </c>
      <c r="GC482" s="16" t="s">
        <v>5354</v>
      </c>
      <c r="GF482" s="16" t="s">
        <v>867</v>
      </c>
      <c r="GG482" s="16" t="s">
        <v>867</v>
      </c>
      <c r="GV482" s="16" t="s">
        <v>5443</v>
      </c>
      <c r="GW482" s="16" t="s">
        <v>843</v>
      </c>
      <c r="GX482" s="16" t="s">
        <v>844</v>
      </c>
      <c r="GY482" s="16" t="s">
        <v>843</v>
      </c>
      <c r="GZ482" s="16" t="s">
        <v>843</v>
      </c>
      <c r="HA482" s="16" t="s">
        <v>843</v>
      </c>
      <c r="HB482" s="16" t="s">
        <v>843</v>
      </c>
      <c r="HC482" s="16" t="s">
        <v>843</v>
      </c>
      <c r="HD482" s="16" t="s">
        <v>843</v>
      </c>
      <c r="HE482" s="16" t="s">
        <v>843</v>
      </c>
      <c r="HF482" s="16" t="s">
        <v>843</v>
      </c>
      <c r="HH482" s="16" t="s">
        <v>5456</v>
      </c>
      <c r="HK482" s="16" t="s">
        <v>865</v>
      </c>
      <c r="HM482" s="16" t="s">
        <v>865</v>
      </c>
      <c r="HZ482" s="16" t="s">
        <v>7944</v>
      </c>
      <c r="KE482" s="16" t="s">
        <v>5585</v>
      </c>
      <c r="KG482" s="16" t="s">
        <v>7021</v>
      </c>
      <c r="KH482" s="16" t="s">
        <v>7033</v>
      </c>
      <c r="KI482" s="16" t="s">
        <v>865</v>
      </c>
      <c r="LG482" s="16" t="s">
        <v>867</v>
      </c>
      <c r="LH482" s="16" t="s">
        <v>867</v>
      </c>
      <c r="LI482" s="16" t="s">
        <v>867</v>
      </c>
      <c r="LJ482" s="16" t="s">
        <v>867</v>
      </c>
      <c r="LK482" s="16" t="s">
        <v>867</v>
      </c>
      <c r="LL482" s="16" t="s">
        <v>5663</v>
      </c>
      <c r="LM482" s="16" t="s">
        <v>843</v>
      </c>
      <c r="LN482" s="16" t="s">
        <v>843</v>
      </c>
      <c r="LO482" s="16" t="s">
        <v>844</v>
      </c>
      <c r="LP482" s="16" t="s">
        <v>843</v>
      </c>
      <c r="LQ482" s="16" t="s">
        <v>843</v>
      </c>
      <c r="LR482" s="16" t="s">
        <v>843</v>
      </c>
      <c r="LS482" s="16" t="s">
        <v>843</v>
      </c>
      <c r="LT482" s="16" t="s">
        <v>843</v>
      </c>
      <c r="LU482" s="16" t="s">
        <v>843</v>
      </c>
      <c r="LV482" s="16" t="s">
        <v>843</v>
      </c>
      <c r="LW482" s="16" t="s">
        <v>843</v>
      </c>
      <c r="LX482" s="16" t="s">
        <v>843</v>
      </c>
      <c r="LY482" s="16" t="s">
        <v>843</v>
      </c>
      <c r="LZ482" s="16" t="s">
        <v>843</v>
      </c>
      <c r="MA482" s="16" t="s">
        <v>843</v>
      </c>
      <c r="MC482" s="16" t="s">
        <v>5694</v>
      </c>
      <c r="MD482" s="16" t="s">
        <v>844</v>
      </c>
      <c r="ME482" s="16" t="s">
        <v>843</v>
      </c>
      <c r="MF482" s="16" t="s">
        <v>843</v>
      </c>
      <c r="MG482" s="16" t="s">
        <v>843</v>
      </c>
      <c r="MH482" s="16" t="s">
        <v>843</v>
      </c>
      <c r="MI482" s="16" t="s">
        <v>843</v>
      </c>
      <c r="MJ482" s="16" t="s">
        <v>843</v>
      </c>
      <c r="MK482" s="16" t="s">
        <v>843</v>
      </c>
      <c r="ML482" s="16" t="s">
        <v>843</v>
      </c>
      <c r="MM482" s="16" t="s">
        <v>843</v>
      </c>
      <c r="MN482" s="16" t="s">
        <v>843</v>
      </c>
      <c r="MO482" s="16" t="s">
        <v>843</v>
      </c>
      <c r="MP482" s="16" t="s">
        <v>843</v>
      </c>
      <c r="MQ482" s="16" t="s">
        <v>843</v>
      </c>
      <c r="MR482" s="16" t="s">
        <v>843</v>
      </c>
      <c r="MS482" s="16" t="s">
        <v>843</v>
      </c>
      <c r="MT482" s="16" t="s">
        <v>843</v>
      </c>
      <c r="MU482" s="16" t="s">
        <v>843</v>
      </c>
      <c r="MV482" s="16" t="s">
        <v>843</v>
      </c>
      <c r="NS482" s="16" t="s">
        <v>5694</v>
      </c>
      <c r="NT482" s="16" t="s">
        <v>844</v>
      </c>
      <c r="NU482" s="16" t="s">
        <v>843</v>
      </c>
      <c r="NV482" s="16" t="s">
        <v>843</v>
      </c>
      <c r="NW482" s="16" t="s">
        <v>843</v>
      </c>
      <c r="NX482" s="16" t="s">
        <v>843</v>
      </c>
      <c r="NY482" s="16" t="s">
        <v>843</v>
      </c>
      <c r="NZ482" s="16" t="s">
        <v>843</v>
      </c>
      <c r="OA482" s="16" t="s">
        <v>843</v>
      </c>
      <c r="OB482" s="16" t="s">
        <v>843</v>
      </c>
      <c r="OC482" s="16" t="s">
        <v>843</v>
      </c>
      <c r="OD482" s="16" t="s">
        <v>843</v>
      </c>
      <c r="OE482" s="16" t="s">
        <v>843</v>
      </c>
      <c r="OF482" s="16" t="s">
        <v>843</v>
      </c>
      <c r="OG482" s="16" t="s">
        <v>843</v>
      </c>
      <c r="OH482" s="16" t="s">
        <v>843</v>
      </c>
      <c r="OI482" s="16" t="s">
        <v>843</v>
      </c>
      <c r="OK482" s="16" t="s">
        <v>5694</v>
      </c>
      <c r="OL482" s="16" t="s">
        <v>844</v>
      </c>
      <c r="OM482" s="16" t="s">
        <v>843</v>
      </c>
      <c r="ON482" s="16" t="s">
        <v>843</v>
      </c>
      <c r="OO482" s="16" t="s">
        <v>843</v>
      </c>
      <c r="OP482" s="16" t="s">
        <v>843</v>
      </c>
      <c r="OQ482" s="16" t="s">
        <v>843</v>
      </c>
      <c r="OR482" s="16" t="s">
        <v>843</v>
      </c>
      <c r="OS482" s="16" t="s">
        <v>843</v>
      </c>
      <c r="OT482" s="16" t="s">
        <v>843</v>
      </c>
      <c r="OU482" s="16" t="s">
        <v>843</v>
      </c>
      <c r="OV482" s="16" t="s">
        <v>843</v>
      </c>
      <c r="OW482" s="16" t="s">
        <v>843</v>
      </c>
      <c r="OX482" s="16" t="s">
        <v>843</v>
      </c>
      <c r="OY482" s="16" t="s">
        <v>843</v>
      </c>
      <c r="OZ482" s="16" t="s">
        <v>843</v>
      </c>
      <c r="PA482" s="16" t="s">
        <v>843</v>
      </c>
      <c r="PC482" s="16" t="s">
        <v>865</v>
      </c>
      <c r="PD482" s="16" t="s">
        <v>865</v>
      </c>
      <c r="PY482" s="16" t="s">
        <v>865</v>
      </c>
      <c r="QP482" s="16" t="s">
        <v>865</v>
      </c>
      <c r="QR482" s="16" t="s">
        <v>867</v>
      </c>
      <c r="QT482" s="16" t="s">
        <v>867</v>
      </c>
      <c r="QV482" s="16" t="s">
        <v>865</v>
      </c>
      <c r="QX482" s="16" t="s">
        <v>865</v>
      </c>
      <c r="QY482" s="16" t="s">
        <v>867</v>
      </c>
      <c r="RD482" s="16" t="s">
        <v>865</v>
      </c>
      <c r="RF482" s="16" t="s">
        <v>865</v>
      </c>
      <c r="RH482" s="16" t="s">
        <v>4216</v>
      </c>
      <c r="RJ482" s="16" t="s">
        <v>865</v>
      </c>
      <c r="RN482" s="16" t="s">
        <v>7720</v>
      </c>
      <c r="RP482" s="16" t="s">
        <v>867</v>
      </c>
      <c r="RR482" s="16" t="s">
        <v>867</v>
      </c>
      <c r="RT482" s="16" t="s">
        <v>867</v>
      </c>
      <c r="RV482" s="16" t="s">
        <v>867</v>
      </c>
      <c r="RX482" s="16" t="s">
        <v>7720</v>
      </c>
      <c r="RZ482" s="16" t="s">
        <v>7720</v>
      </c>
      <c r="SQ482" s="16" t="s">
        <v>867</v>
      </c>
      <c r="SS482" s="16" t="s">
        <v>7293</v>
      </c>
      <c r="ST482" s="16" t="s">
        <v>7761</v>
      </c>
      <c r="TN482" s="16">
        <v>9000</v>
      </c>
      <c r="TO482" s="16">
        <v>8000</v>
      </c>
      <c r="TP482" s="16">
        <v>2400</v>
      </c>
      <c r="TQ482" s="16">
        <v>200</v>
      </c>
      <c r="TR482" s="16">
        <v>300</v>
      </c>
      <c r="TS482" s="16">
        <v>300</v>
      </c>
      <c r="TT482" s="16">
        <v>0</v>
      </c>
      <c r="TU482" s="16">
        <v>200</v>
      </c>
      <c r="TV482" s="16">
        <v>0</v>
      </c>
      <c r="TW482" s="16">
        <v>0</v>
      </c>
      <c r="TX482" s="16">
        <v>12000</v>
      </c>
      <c r="TZ482" s="16" t="s">
        <v>7367</v>
      </c>
      <c r="UA482" s="16" t="s">
        <v>5938</v>
      </c>
      <c r="UB482" s="16">
        <v>1</v>
      </c>
      <c r="UC482" s="16" t="s">
        <v>843</v>
      </c>
      <c r="UD482" s="16" t="s">
        <v>843</v>
      </c>
      <c r="UE482" s="16" t="s">
        <v>843</v>
      </c>
      <c r="UF482" s="16" t="s">
        <v>843</v>
      </c>
      <c r="UG482" s="16" t="s">
        <v>843</v>
      </c>
      <c r="UH482" s="16" t="s">
        <v>843</v>
      </c>
      <c r="WO482" s="16" t="s">
        <v>6920</v>
      </c>
      <c r="XD482" s="16" t="s">
        <v>6975</v>
      </c>
      <c r="XE482" s="16" t="s">
        <v>843</v>
      </c>
      <c r="XF482" s="16" t="s">
        <v>843</v>
      </c>
      <c r="XG482" s="16" t="s">
        <v>844</v>
      </c>
      <c r="XH482" s="16" t="s">
        <v>843</v>
      </c>
      <c r="XI482" s="16" t="s">
        <v>843</v>
      </c>
      <c r="XJ482" s="16" t="s">
        <v>843</v>
      </c>
      <c r="XK482" s="16" t="s">
        <v>843</v>
      </c>
      <c r="XL482" s="16" t="s">
        <v>843</v>
      </c>
      <c r="XM482" s="16" t="s">
        <v>843</v>
      </c>
      <c r="XN482" s="16" t="s">
        <v>843</v>
      </c>
      <c r="XO482" s="16" t="s">
        <v>843</v>
      </c>
      <c r="XP482" s="16" t="s">
        <v>843</v>
      </c>
      <c r="XQ482" s="16" t="s">
        <v>843</v>
      </c>
      <c r="YF482" s="16" t="s">
        <v>865</v>
      </c>
      <c r="YN482" s="16" t="s">
        <v>7040</v>
      </c>
      <c r="YP482" s="16" t="s">
        <v>7990</v>
      </c>
      <c r="YR482" s="16" t="s">
        <v>11171</v>
      </c>
      <c r="YS482" s="16" t="s">
        <v>11172</v>
      </c>
      <c r="YT482" s="16" t="s">
        <v>8694</v>
      </c>
      <c r="YU482" s="16" t="s">
        <v>11173</v>
      </c>
      <c r="YV482" s="16" t="s">
        <v>8696</v>
      </c>
      <c r="YW482" s="16" t="s">
        <v>844</v>
      </c>
      <c r="YX482" s="16" t="s">
        <v>8696</v>
      </c>
      <c r="YY482" s="16" t="s">
        <v>843</v>
      </c>
      <c r="YZ482" s="16" t="s">
        <v>843</v>
      </c>
      <c r="ZA482" s="16" t="s">
        <v>8787</v>
      </c>
      <c r="ZB482" s="16">
        <v>21400</v>
      </c>
      <c r="ZC482" s="16" t="s">
        <v>8889</v>
      </c>
      <c r="ZD482" s="16" t="s">
        <v>8788</v>
      </c>
      <c r="ZE482" s="16" t="s">
        <v>8735</v>
      </c>
      <c r="ZF482" s="16" t="s">
        <v>8700</v>
      </c>
      <c r="ZG482" s="16" t="s">
        <v>8700</v>
      </c>
      <c r="ZH482" s="16" t="s">
        <v>8700</v>
      </c>
      <c r="ZI482" s="16" t="s">
        <v>8741</v>
      </c>
      <c r="ZJ482" s="16" t="s">
        <v>8723</v>
      </c>
      <c r="ZK482" s="16" t="s">
        <v>843</v>
      </c>
      <c r="ZL482" s="16" t="s">
        <v>8700</v>
      </c>
      <c r="ZM482" s="16" t="s">
        <v>843</v>
      </c>
      <c r="ZN482" s="16" t="s">
        <v>8755</v>
      </c>
      <c r="ZO482" s="16" t="s">
        <v>487</v>
      </c>
      <c r="ZP482" s="16" t="s">
        <v>487</v>
      </c>
      <c r="ZQ482" s="16" t="s">
        <v>487</v>
      </c>
      <c r="ZR482" s="16" t="s">
        <v>486</v>
      </c>
      <c r="ZS482" s="16" t="s">
        <v>844</v>
      </c>
      <c r="ZT482" s="16" t="s">
        <v>8705</v>
      </c>
      <c r="ZU482" s="16" t="s">
        <v>8706</v>
      </c>
      <c r="ZV482" s="16" t="s">
        <v>487</v>
      </c>
      <c r="ZW482" s="16" t="s">
        <v>1056</v>
      </c>
      <c r="ZX482" s="16" t="s">
        <v>844</v>
      </c>
      <c r="ZY482" s="16" t="s">
        <v>1056</v>
      </c>
      <c r="ZZ482" s="16" t="s">
        <v>844</v>
      </c>
      <c r="AAA482" s="16" t="s">
        <v>843</v>
      </c>
      <c r="AAB482" s="16" t="s">
        <v>843</v>
      </c>
      <c r="AAC482" s="16">
        <v>0</v>
      </c>
      <c r="AAD482" s="16" t="s">
        <v>844</v>
      </c>
      <c r="AAE482" s="16" t="s">
        <v>843</v>
      </c>
      <c r="AAF482" s="16" t="s">
        <v>843</v>
      </c>
      <c r="AAG482" s="16" t="s">
        <v>843</v>
      </c>
      <c r="AAH482" s="16" t="s">
        <v>843</v>
      </c>
      <c r="AAI482" s="16" t="s">
        <v>1056</v>
      </c>
      <c r="AAJ482" s="16" t="s">
        <v>615</v>
      </c>
      <c r="AAK482" s="16" t="s">
        <v>633</v>
      </c>
      <c r="AAL482" s="16" t="s">
        <v>904</v>
      </c>
      <c r="AAM482" s="16" t="s">
        <v>663</v>
      </c>
      <c r="AAN482" s="16" t="s">
        <v>8707</v>
      </c>
      <c r="AAO482" s="16" t="s">
        <v>1018</v>
      </c>
      <c r="AAP482" s="16" t="s">
        <v>8708</v>
      </c>
      <c r="AAT482" s="16" t="s">
        <v>782</v>
      </c>
      <c r="AAU482" s="16" t="s">
        <v>782</v>
      </c>
      <c r="AAW482" s="16" t="s">
        <v>782</v>
      </c>
      <c r="AAX482" s="16" t="s">
        <v>843</v>
      </c>
      <c r="AAY482" s="16" t="s">
        <v>8710</v>
      </c>
      <c r="AAZ482" s="16" t="s">
        <v>782</v>
      </c>
      <c r="ABA482" s="16" t="s">
        <v>783</v>
      </c>
      <c r="ABB482" s="16" t="s">
        <v>782</v>
      </c>
      <c r="ABC482" s="16" t="s">
        <v>783</v>
      </c>
      <c r="ABD482" s="16" t="s">
        <v>783</v>
      </c>
      <c r="ABE482" s="16" t="s">
        <v>783</v>
      </c>
      <c r="ABF482" s="16" t="s">
        <v>782</v>
      </c>
      <c r="ABG482" s="16" t="s">
        <v>782</v>
      </c>
      <c r="ABH482" s="16" t="s">
        <v>782</v>
      </c>
      <c r="ABI482" s="16" t="s">
        <v>782</v>
      </c>
      <c r="ABJ482" s="16" t="s">
        <v>783</v>
      </c>
      <c r="ABK482" s="16" t="s">
        <v>783</v>
      </c>
      <c r="ABL482" s="16" t="s">
        <v>8769</v>
      </c>
      <c r="ABM482" s="16" t="s">
        <v>843</v>
      </c>
      <c r="ABN482" s="16" t="s">
        <v>1034</v>
      </c>
      <c r="ABO482" s="16" t="s">
        <v>486</v>
      </c>
      <c r="ABP482" s="16" t="s">
        <v>972</v>
      </c>
      <c r="ABQ482" s="16" t="s">
        <v>4297</v>
      </c>
      <c r="ABR482" s="16" t="s">
        <v>470</v>
      </c>
      <c r="ABS482" s="16" t="s">
        <v>445</v>
      </c>
      <c r="ABT482" s="16" t="s">
        <v>8732</v>
      </c>
      <c r="ABU482" s="16" t="s">
        <v>844</v>
      </c>
      <c r="ABV482" s="16" t="s">
        <v>487</v>
      </c>
      <c r="ABW482" s="16" t="s">
        <v>486</v>
      </c>
      <c r="ABX482" s="16" t="s">
        <v>892</v>
      </c>
      <c r="ABY482" s="16" t="s">
        <v>486</v>
      </c>
      <c r="ABZ482" s="16" t="s">
        <v>486</v>
      </c>
      <c r="ACA482" s="16" t="s">
        <v>759</v>
      </c>
      <c r="ACB482" s="16" t="s">
        <v>768</v>
      </c>
      <c r="ACC482" s="16" t="s">
        <v>737</v>
      </c>
      <c r="ACD482" s="16" t="s">
        <v>487</v>
      </c>
      <c r="ACE482" s="16" t="s">
        <v>486</v>
      </c>
      <c r="ACG482" s="16" t="s">
        <v>1013</v>
      </c>
      <c r="ACH482" s="16" t="s">
        <v>1009</v>
      </c>
      <c r="ACI482" s="16" t="s">
        <v>462</v>
      </c>
      <c r="ACJ482" s="16">
        <v>1.1910000000000001</v>
      </c>
      <c r="ACK482" s="16" t="s">
        <v>478</v>
      </c>
      <c r="ACL482" s="16" t="s">
        <v>740</v>
      </c>
      <c r="ACM482" s="16" t="s">
        <v>1188</v>
      </c>
      <c r="ACN482" s="16" t="s">
        <v>1169</v>
      </c>
      <c r="ACO482" s="16" t="s">
        <v>1856</v>
      </c>
      <c r="ACQ482" s="16" t="s">
        <v>1202</v>
      </c>
      <c r="ACR482" s="16" t="s">
        <v>1645</v>
      </c>
      <c r="ACS482" s="16" t="s">
        <v>680</v>
      </c>
      <c r="ACT482" s="16" t="s">
        <v>1522</v>
      </c>
      <c r="ACU482" s="16" t="s">
        <v>833</v>
      </c>
      <c r="ACV482" s="16" t="s">
        <v>8711</v>
      </c>
      <c r="ACW482" s="16" t="s">
        <v>445</v>
      </c>
      <c r="ACX482" s="16" t="s">
        <v>1914</v>
      </c>
      <c r="ACY482" s="16" t="s">
        <v>1947</v>
      </c>
      <c r="ACZ482" s="16">
        <v>1</v>
      </c>
      <c r="ADA482" s="16">
        <v>1</v>
      </c>
      <c r="ADB482" s="16">
        <v>1</v>
      </c>
      <c r="ADC482" s="16">
        <v>1</v>
      </c>
      <c r="ADD482" s="16">
        <v>1</v>
      </c>
      <c r="ADE482" s="16" t="s">
        <v>8712</v>
      </c>
      <c r="ADF482" s="16">
        <v>0</v>
      </c>
      <c r="ADG482" s="16" t="s">
        <v>486</v>
      </c>
      <c r="ADH482" s="16">
        <v>3</v>
      </c>
      <c r="ADI482" s="16" t="s">
        <v>486</v>
      </c>
      <c r="ADJ482" s="16" t="s">
        <v>1746</v>
      </c>
      <c r="ADK482" s="16" t="s">
        <v>1752</v>
      </c>
      <c r="ADL482" s="16" t="s">
        <v>1763</v>
      </c>
      <c r="ADM482" s="16" t="s">
        <v>13195</v>
      </c>
      <c r="ADN482" s="16" t="s">
        <v>13196</v>
      </c>
      <c r="ADO482" s="16" t="s">
        <v>1766</v>
      </c>
      <c r="ADP482" s="16" t="s">
        <v>13196</v>
      </c>
      <c r="ADQ482" s="16" t="s">
        <v>13194</v>
      </c>
      <c r="ADR482" s="16" t="s">
        <v>13194</v>
      </c>
      <c r="ADS482" s="16" t="s">
        <v>1748</v>
      </c>
      <c r="ADY482" s="16" t="s">
        <v>1061</v>
      </c>
      <c r="AEB482" s="16">
        <v>21400</v>
      </c>
      <c r="AEE482" s="16" t="s">
        <v>953</v>
      </c>
      <c r="AEI482" s="16">
        <v>3000</v>
      </c>
      <c r="AEJ482" s="16">
        <v>2666.67</v>
      </c>
      <c r="AEK482" s="16">
        <v>800</v>
      </c>
      <c r="AEL482" s="16">
        <v>66.67</v>
      </c>
      <c r="AEN482" s="16">
        <v>100</v>
      </c>
      <c r="AEO482" s="16">
        <v>100</v>
      </c>
      <c r="AEP482" s="16">
        <v>66.67</v>
      </c>
    </row>
    <row r="483" spans="1:822" x14ac:dyDescent="0.25">
      <c r="A483" s="30">
        <v>45841</v>
      </c>
      <c r="B483" s="16" t="s">
        <v>11174</v>
      </c>
      <c r="C483" s="16" t="s">
        <v>867</v>
      </c>
      <c r="D483" s="16" t="s">
        <v>867</v>
      </c>
      <c r="E483" s="16">
        <v>24</v>
      </c>
      <c r="F483" s="16" t="s">
        <v>8153</v>
      </c>
      <c r="G483" s="16" t="s">
        <v>4113</v>
      </c>
      <c r="I483" s="16" t="s">
        <v>4174</v>
      </c>
      <c r="Z483" s="16" t="s">
        <v>993</v>
      </c>
      <c r="AA483" s="16" t="s">
        <v>470</v>
      </c>
      <c r="AB483" s="16">
        <v>1</v>
      </c>
      <c r="AC483" s="16" t="s">
        <v>844</v>
      </c>
      <c r="AD483" s="16" t="s">
        <v>843</v>
      </c>
      <c r="AE483" s="16" t="s">
        <v>843</v>
      </c>
      <c r="AF483" s="16" t="s">
        <v>844</v>
      </c>
      <c r="AG483" s="16" t="s">
        <v>843</v>
      </c>
      <c r="AH483" s="16" t="s">
        <v>844</v>
      </c>
      <c r="AI483" s="16" t="s">
        <v>843</v>
      </c>
      <c r="AJ483" s="16" t="s">
        <v>843</v>
      </c>
      <c r="AK483" s="16" t="s">
        <v>843</v>
      </c>
      <c r="AM483" s="16" t="s">
        <v>737</v>
      </c>
      <c r="AN483" s="16" t="s">
        <v>759</v>
      </c>
      <c r="AP483" s="16" t="s">
        <v>774</v>
      </c>
      <c r="AR483" s="16" t="s">
        <v>6907</v>
      </c>
      <c r="BB483" s="16">
        <v>3</v>
      </c>
      <c r="BC483" s="16" t="s">
        <v>7875</v>
      </c>
      <c r="BE483" s="16" t="s">
        <v>5098</v>
      </c>
      <c r="BV483" s="16" t="s">
        <v>4433</v>
      </c>
      <c r="BW483" s="16" t="s">
        <v>844</v>
      </c>
      <c r="BX483" s="16" t="s">
        <v>843</v>
      </c>
      <c r="BY483" s="16" t="s">
        <v>843</v>
      </c>
      <c r="BZ483" s="16" t="s">
        <v>843</v>
      </c>
      <c r="CA483" s="16" t="s">
        <v>843</v>
      </c>
      <c r="CB483" s="16" t="s">
        <v>843</v>
      </c>
      <c r="CC483" s="16" t="s">
        <v>843</v>
      </c>
      <c r="CD483" s="16" t="s">
        <v>843</v>
      </c>
      <c r="CE483" s="16" t="s">
        <v>843</v>
      </c>
      <c r="CF483" s="16" t="s">
        <v>843</v>
      </c>
      <c r="CG483" s="16" t="s">
        <v>843</v>
      </c>
      <c r="CH483" s="16" t="s">
        <v>843</v>
      </c>
      <c r="CI483" s="16" t="s">
        <v>843</v>
      </c>
      <c r="CJ483" s="16" t="s">
        <v>843</v>
      </c>
      <c r="CK483" s="16" t="s">
        <v>843</v>
      </c>
      <c r="CP483" s="16" t="s">
        <v>867</v>
      </c>
      <c r="CQ483" s="16" t="s">
        <v>5191</v>
      </c>
      <c r="CR483" s="16" t="s">
        <v>844</v>
      </c>
      <c r="CS483" s="16" t="s">
        <v>843</v>
      </c>
      <c r="CT483" s="16" t="s">
        <v>843</v>
      </c>
      <c r="CU483" s="16" t="s">
        <v>843</v>
      </c>
      <c r="CV483" s="16" t="s">
        <v>843</v>
      </c>
      <c r="CW483" s="16" t="s">
        <v>843</v>
      </c>
      <c r="CX483" s="16" t="s">
        <v>843</v>
      </c>
      <c r="CY483" s="16" t="s">
        <v>843</v>
      </c>
      <c r="CZ483" s="16" t="s">
        <v>843</v>
      </c>
      <c r="DA483" s="16" t="s">
        <v>5184</v>
      </c>
      <c r="DX483" s="16" t="s">
        <v>7842</v>
      </c>
      <c r="DY483" s="16" t="s">
        <v>867</v>
      </c>
      <c r="GC483" s="16" t="s">
        <v>5330</v>
      </c>
      <c r="GF483" s="16" t="s">
        <v>867</v>
      </c>
      <c r="GG483" s="16" t="s">
        <v>867</v>
      </c>
      <c r="GV483" s="16" t="s">
        <v>8929</v>
      </c>
      <c r="GW483" s="16" t="s">
        <v>844</v>
      </c>
      <c r="GX483" s="16" t="s">
        <v>844</v>
      </c>
      <c r="GY483" s="16" t="s">
        <v>843</v>
      </c>
      <c r="GZ483" s="16" t="s">
        <v>843</v>
      </c>
      <c r="HA483" s="16" t="s">
        <v>843</v>
      </c>
      <c r="HB483" s="16" t="s">
        <v>843</v>
      </c>
      <c r="HC483" s="16" t="s">
        <v>843</v>
      </c>
      <c r="HD483" s="16" t="s">
        <v>843</v>
      </c>
      <c r="HE483" s="16" t="s">
        <v>843</v>
      </c>
      <c r="HF483" s="16" t="s">
        <v>843</v>
      </c>
      <c r="HH483" s="16" t="s">
        <v>5456</v>
      </c>
      <c r="HK483" s="16" t="s">
        <v>865</v>
      </c>
      <c r="HM483" s="16" t="s">
        <v>865</v>
      </c>
      <c r="HZ483" s="16" t="s">
        <v>7944</v>
      </c>
      <c r="KE483" s="16" t="s">
        <v>5582</v>
      </c>
      <c r="KG483" s="16" t="s">
        <v>7015</v>
      </c>
      <c r="KH483" s="16" t="s">
        <v>7033</v>
      </c>
      <c r="KI483" s="16" t="s">
        <v>865</v>
      </c>
      <c r="LG483" s="16" t="s">
        <v>867</v>
      </c>
      <c r="LH483" s="16" t="s">
        <v>867</v>
      </c>
      <c r="LI483" s="16" t="s">
        <v>867</v>
      </c>
      <c r="LJ483" s="16" t="s">
        <v>867</v>
      </c>
      <c r="LK483" s="16" t="s">
        <v>867</v>
      </c>
      <c r="LL483" s="16" t="s">
        <v>5657</v>
      </c>
      <c r="LM483" s="16" t="s">
        <v>844</v>
      </c>
      <c r="LN483" s="16" t="s">
        <v>843</v>
      </c>
      <c r="LO483" s="16" t="s">
        <v>843</v>
      </c>
      <c r="LP483" s="16" t="s">
        <v>843</v>
      </c>
      <c r="LQ483" s="16" t="s">
        <v>843</v>
      </c>
      <c r="LR483" s="16" t="s">
        <v>843</v>
      </c>
      <c r="LS483" s="16" t="s">
        <v>843</v>
      </c>
      <c r="LT483" s="16" t="s">
        <v>843</v>
      </c>
      <c r="LU483" s="16" t="s">
        <v>843</v>
      </c>
      <c r="LV483" s="16" t="s">
        <v>843</v>
      </c>
      <c r="LW483" s="16" t="s">
        <v>843</v>
      </c>
      <c r="LX483" s="16" t="s">
        <v>843</v>
      </c>
      <c r="LY483" s="16" t="s">
        <v>843</v>
      </c>
      <c r="LZ483" s="16" t="s">
        <v>843</v>
      </c>
      <c r="MA483" s="16" t="s">
        <v>843</v>
      </c>
      <c r="MC483" s="16" t="s">
        <v>5694</v>
      </c>
      <c r="MD483" s="16" t="s">
        <v>844</v>
      </c>
      <c r="ME483" s="16" t="s">
        <v>843</v>
      </c>
      <c r="MF483" s="16" t="s">
        <v>843</v>
      </c>
      <c r="MG483" s="16" t="s">
        <v>843</v>
      </c>
      <c r="MH483" s="16" t="s">
        <v>843</v>
      </c>
      <c r="MI483" s="16" t="s">
        <v>843</v>
      </c>
      <c r="MJ483" s="16" t="s">
        <v>843</v>
      </c>
      <c r="MK483" s="16" t="s">
        <v>843</v>
      </c>
      <c r="ML483" s="16" t="s">
        <v>843</v>
      </c>
      <c r="MM483" s="16" t="s">
        <v>843</v>
      </c>
      <c r="MN483" s="16" t="s">
        <v>843</v>
      </c>
      <c r="MO483" s="16" t="s">
        <v>843</v>
      </c>
      <c r="MP483" s="16" t="s">
        <v>843</v>
      </c>
      <c r="MQ483" s="16" t="s">
        <v>843</v>
      </c>
      <c r="MR483" s="16" t="s">
        <v>843</v>
      </c>
      <c r="MS483" s="16" t="s">
        <v>843</v>
      </c>
      <c r="MT483" s="16" t="s">
        <v>843</v>
      </c>
      <c r="MU483" s="16" t="s">
        <v>843</v>
      </c>
      <c r="MV483" s="16" t="s">
        <v>843</v>
      </c>
      <c r="PC483" s="16" t="s">
        <v>865</v>
      </c>
      <c r="PD483" s="16" t="s">
        <v>865</v>
      </c>
      <c r="PY483" s="16" t="s">
        <v>865</v>
      </c>
      <c r="QP483" s="16" t="s">
        <v>865</v>
      </c>
      <c r="QR483" s="16" t="s">
        <v>867</v>
      </c>
      <c r="QT483" s="16" t="s">
        <v>867</v>
      </c>
      <c r="QV483" s="16" t="s">
        <v>865</v>
      </c>
      <c r="QX483" s="16" t="s">
        <v>867</v>
      </c>
      <c r="RD483" s="16" t="s">
        <v>865</v>
      </c>
      <c r="RF483" s="16" t="s">
        <v>865</v>
      </c>
      <c r="RH483" s="16" t="s">
        <v>865</v>
      </c>
      <c r="RJ483" s="16" t="s">
        <v>865</v>
      </c>
      <c r="RN483" s="16" t="s">
        <v>7720</v>
      </c>
      <c r="RP483" s="16" t="s">
        <v>867</v>
      </c>
      <c r="RR483" s="16" t="s">
        <v>867</v>
      </c>
      <c r="RT483" s="16" t="s">
        <v>867</v>
      </c>
      <c r="RV483" s="16" t="s">
        <v>867</v>
      </c>
      <c r="RX483" s="16" t="s">
        <v>867</v>
      </c>
      <c r="RZ483" s="16" t="s">
        <v>867</v>
      </c>
      <c r="SQ483" s="16" t="s">
        <v>865</v>
      </c>
      <c r="SS483" s="16" t="s">
        <v>7296</v>
      </c>
      <c r="ST483" s="16" t="s">
        <v>7761</v>
      </c>
      <c r="TN483" s="16">
        <v>2000</v>
      </c>
      <c r="TP483" s="16">
        <v>1000</v>
      </c>
      <c r="TR483" s="16">
        <v>500</v>
      </c>
      <c r="TS483" s="16">
        <v>150</v>
      </c>
      <c r="TU483" s="16">
        <v>2000</v>
      </c>
      <c r="TZ483" s="16" t="s">
        <v>7367</v>
      </c>
      <c r="UA483" s="16" t="s">
        <v>8950</v>
      </c>
      <c r="UB483" s="16">
        <v>0</v>
      </c>
      <c r="UC483" s="16" t="s">
        <v>844</v>
      </c>
      <c r="UD483" s="16" t="s">
        <v>843</v>
      </c>
      <c r="UE483" s="16" t="s">
        <v>843</v>
      </c>
      <c r="UF483" s="16" t="s">
        <v>844</v>
      </c>
      <c r="UG483" s="16" t="s">
        <v>843</v>
      </c>
      <c r="UH483" s="16" t="s">
        <v>843</v>
      </c>
      <c r="VX483" s="16" t="s">
        <v>8809</v>
      </c>
      <c r="VY483" s="16" t="s">
        <v>844</v>
      </c>
      <c r="VZ483" s="16" t="s">
        <v>843</v>
      </c>
      <c r="WA483" s="16" t="s">
        <v>843</v>
      </c>
      <c r="WB483" s="16" t="s">
        <v>844</v>
      </c>
      <c r="WC483" s="16" t="s">
        <v>843</v>
      </c>
      <c r="WD483" s="16" t="s">
        <v>843</v>
      </c>
      <c r="WE483" s="16" t="s">
        <v>843</v>
      </c>
      <c r="WF483" s="16" t="s">
        <v>843</v>
      </c>
      <c r="WH483" s="16">
        <v>1625</v>
      </c>
      <c r="WO483" s="16" t="s">
        <v>6920</v>
      </c>
      <c r="XD483" s="16" t="s">
        <v>6975</v>
      </c>
      <c r="XE483" s="16" t="s">
        <v>843</v>
      </c>
      <c r="XF483" s="16" t="s">
        <v>843</v>
      </c>
      <c r="XG483" s="16" t="s">
        <v>844</v>
      </c>
      <c r="XH483" s="16" t="s">
        <v>843</v>
      </c>
      <c r="XI483" s="16" t="s">
        <v>843</v>
      </c>
      <c r="XJ483" s="16" t="s">
        <v>843</v>
      </c>
      <c r="XK483" s="16" t="s">
        <v>843</v>
      </c>
      <c r="XL483" s="16" t="s">
        <v>843</v>
      </c>
      <c r="XM483" s="16" t="s">
        <v>843</v>
      </c>
      <c r="XN483" s="16" t="s">
        <v>843</v>
      </c>
      <c r="XO483" s="16" t="s">
        <v>843</v>
      </c>
      <c r="XP483" s="16" t="s">
        <v>843</v>
      </c>
      <c r="XQ483" s="16" t="s">
        <v>843</v>
      </c>
      <c r="YF483" s="16" t="s">
        <v>865</v>
      </c>
      <c r="YN483" s="16" t="s">
        <v>7040</v>
      </c>
      <c r="YP483" s="16" t="s">
        <v>7990</v>
      </c>
      <c r="YR483" s="16" t="s">
        <v>11175</v>
      </c>
      <c r="YS483" s="16" t="s">
        <v>11176</v>
      </c>
      <c r="YT483" s="16" t="s">
        <v>8694</v>
      </c>
      <c r="YU483" s="16" t="s">
        <v>11177</v>
      </c>
      <c r="YV483" s="16" t="s">
        <v>8696</v>
      </c>
      <c r="YW483" s="16" t="s">
        <v>844</v>
      </c>
      <c r="YX483" s="16" t="s">
        <v>8696</v>
      </c>
      <c r="ZE483" s="16" t="s">
        <v>843</v>
      </c>
      <c r="ZO483" s="16" t="s">
        <v>487</v>
      </c>
      <c r="ZP483" s="16" t="s">
        <v>487</v>
      </c>
      <c r="ZQ483" s="16" t="s">
        <v>486</v>
      </c>
      <c r="ZR483" s="16" t="s">
        <v>486</v>
      </c>
      <c r="ZS483" s="16" t="s">
        <v>8872</v>
      </c>
      <c r="ZT483" s="16" t="s">
        <v>8705</v>
      </c>
      <c r="ZU483" s="16" t="s">
        <v>8706</v>
      </c>
      <c r="ZV483" s="16" t="s">
        <v>487</v>
      </c>
      <c r="ZW483" s="16" t="s">
        <v>843</v>
      </c>
      <c r="ZX483" s="16" t="s">
        <v>844</v>
      </c>
      <c r="ZY483" s="16" t="s">
        <v>844</v>
      </c>
      <c r="ZZ483" s="16" t="s">
        <v>843</v>
      </c>
      <c r="AAA483" s="16" t="s">
        <v>843</v>
      </c>
      <c r="AAB483" s="16" t="s">
        <v>843</v>
      </c>
      <c r="AAC483" s="16">
        <v>1</v>
      </c>
      <c r="AAD483" s="16" t="s">
        <v>844</v>
      </c>
      <c r="AAE483" s="16" t="s">
        <v>843</v>
      </c>
      <c r="AAF483" s="16" t="s">
        <v>843</v>
      </c>
      <c r="AAG483" s="16" t="s">
        <v>843</v>
      </c>
      <c r="AAH483" s="16" t="s">
        <v>843</v>
      </c>
      <c r="AAI483" s="16" t="s">
        <v>843</v>
      </c>
      <c r="AAJ483" s="16" t="s">
        <v>600</v>
      </c>
      <c r="AAK483" s="16" t="s">
        <v>639</v>
      </c>
      <c r="AAL483" s="16" t="s">
        <v>905</v>
      </c>
      <c r="AAM483" s="16" t="s">
        <v>663</v>
      </c>
      <c r="AAN483" s="16" t="s">
        <v>8707</v>
      </c>
      <c r="AAO483" s="16" t="s">
        <v>1018</v>
      </c>
      <c r="AAP483" s="16" t="s">
        <v>8708</v>
      </c>
      <c r="AAS483" s="16">
        <v>1625</v>
      </c>
      <c r="AAT483" s="16" t="s">
        <v>782</v>
      </c>
      <c r="AAU483" s="16" t="s">
        <v>782</v>
      </c>
      <c r="AAV483" s="16" t="s">
        <v>782</v>
      </c>
      <c r="AAW483" s="16" t="s">
        <v>782</v>
      </c>
      <c r="AAX483" s="16" t="s">
        <v>843</v>
      </c>
      <c r="AAY483" s="16" t="s">
        <v>8710</v>
      </c>
      <c r="AAZ483" s="16" t="s">
        <v>782</v>
      </c>
      <c r="ABA483" s="16" t="s">
        <v>782</v>
      </c>
      <c r="ABB483" s="16" t="s">
        <v>782</v>
      </c>
      <c r="ABC483" s="16" t="s">
        <v>783</v>
      </c>
      <c r="ABD483" s="16" t="s">
        <v>783</v>
      </c>
      <c r="ABE483" s="16" t="s">
        <v>783</v>
      </c>
      <c r="ABF483" s="16" t="s">
        <v>782</v>
      </c>
      <c r="ABG483" s="16" t="s">
        <v>782</v>
      </c>
      <c r="ABH483" s="16" t="s">
        <v>782</v>
      </c>
      <c r="ABI483" s="16" t="s">
        <v>782</v>
      </c>
      <c r="ABJ483" s="16" t="s">
        <v>782</v>
      </c>
      <c r="ABK483" s="16" t="s">
        <v>782</v>
      </c>
      <c r="ABL483" s="16" t="s">
        <v>8732</v>
      </c>
      <c r="ABM483" s="16" t="s">
        <v>843</v>
      </c>
      <c r="ABN483" s="16" t="s">
        <v>1034</v>
      </c>
      <c r="ABO483" s="16" t="s">
        <v>486</v>
      </c>
      <c r="ABP483" s="16" t="s">
        <v>972</v>
      </c>
      <c r="ABQ483" s="16" t="s">
        <v>4324</v>
      </c>
      <c r="ABR483" s="16" t="s">
        <v>470</v>
      </c>
      <c r="ABS483" s="16" t="s">
        <v>445</v>
      </c>
      <c r="ABT483" s="16" t="s">
        <v>844</v>
      </c>
      <c r="ABU483" s="16" t="s">
        <v>844</v>
      </c>
      <c r="ABV483" s="16" t="s">
        <v>487</v>
      </c>
      <c r="ABW483" s="16" t="s">
        <v>486</v>
      </c>
      <c r="ABX483" s="16" t="s">
        <v>892</v>
      </c>
      <c r="ABY483" s="16" t="s">
        <v>486</v>
      </c>
      <c r="ABZ483" s="16" t="s">
        <v>486</v>
      </c>
      <c r="ACA483" s="16" t="s">
        <v>759</v>
      </c>
      <c r="ACB483" s="16" t="s">
        <v>774</v>
      </c>
      <c r="ACC483" s="16" t="s">
        <v>737</v>
      </c>
      <c r="ACD483" s="16" t="s">
        <v>486</v>
      </c>
      <c r="ACE483" s="16" t="s">
        <v>486</v>
      </c>
      <c r="ACG483" s="16" t="s">
        <v>1014</v>
      </c>
      <c r="ACH483" s="16" t="s">
        <v>1009</v>
      </c>
      <c r="ACI483" s="16" t="s">
        <v>462</v>
      </c>
      <c r="ACJ483" s="16">
        <v>1.1910000000000001</v>
      </c>
      <c r="ACK483" s="16" t="s">
        <v>478</v>
      </c>
      <c r="ACL483" s="16" t="s">
        <v>738</v>
      </c>
      <c r="ACM483" s="16" t="s">
        <v>1188</v>
      </c>
      <c r="ACN483" s="16" t="s">
        <v>1169</v>
      </c>
      <c r="ACO483" s="16" t="s">
        <v>1856</v>
      </c>
      <c r="ACP483" s="16">
        <v>1625</v>
      </c>
      <c r="ACQ483" s="16" t="s">
        <v>1201</v>
      </c>
      <c r="ACR483" s="16" t="s">
        <v>1645</v>
      </c>
      <c r="ACS483" s="16" t="s">
        <v>680</v>
      </c>
      <c r="ACT483" s="16" t="s">
        <v>1522</v>
      </c>
      <c r="ACU483" s="16" t="s">
        <v>831</v>
      </c>
      <c r="ACV483" s="16" t="s">
        <v>8756</v>
      </c>
      <c r="ACW483" s="16" t="s">
        <v>445</v>
      </c>
      <c r="ACX483" s="16" t="s">
        <v>1916</v>
      </c>
      <c r="ACY483" s="16" t="s">
        <v>1947</v>
      </c>
      <c r="ACZ483" s="16">
        <v>1</v>
      </c>
      <c r="ADA483" s="16">
        <v>1</v>
      </c>
      <c r="ADB483" s="16">
        <v>1</v>
      </c>
      <c r="ADC483" s="16">
        <v>1</v>
      </c>
      <c r="ADD483" s="16">
        <v>1</v>
      </c>
      <c r="ADE483" s="16" t="s">
        <v>8712</v>
      </c>
      <c r="ADF483" s="16">
        <v>0</v>
      </c>
      <c r="ADG483" s="16" t="s">
        <v>486</v>
      </c>
      <c r="ADH483" s="16">
        <v>1</v>
      </c>
      <c r="ADI483" s="16" t="s">
        <v>486</v>
      </c>
      <c r="ADJ483" s="16" t="s">
        <v>1743</v>
      </c>
      <c r="ADL483" s="16" t="s">
        <v>1764</v>
      </c>
      <c r="ADN483" s="16" t="s">
        <v>13196</v>
      </c>
      <c r="ADO483" s="16" t="s">
        <v>13197</v>
      </c>
      <c r="ADP483" s="16" t="s">
        <v>1743</v>
      </c>
      <c r="ADW483" s="16" t="s">
        <v>13199</v>
      </c>
      <c r="AEA483" s="16">
        <v>5650</v>
      </c>
      <c r="AEC483" s="16" t="s">
        <v>1058</v>
      </c>
      <c r="AED483" s="16">
        <v>1625</v>
      </c>
      <c r="AEE483" s="16" t="s">
        <v>952</v>
      </c>
      <c r="AEG483" s="16">
        <v>1625</v>
      </c>
      <c r="AEI483" s="16">
        <v>2000</v>
      </c>
      <c r="AEK483" s="16">
        <v>1000</v>
      </c>
      <c r="AEN483" s="16">
        <v>500</v>
      </c>
      <c r="AEO483" s="16">
        <v>150</v>
      </c>
      <c r="AEP483" s="16">
        <v>2000</v>
      </c>
    </row>
    <row r="484" spans="1:822" x14ac:dyDescent="0.25">
      <c r="A484" s="30">
        <v>45841</v>
      </c>
      <c r="B484" s="16" t="s">
        <v>11178</v>
      </c>
      <c r="C484" s="16" t="s">
        <v>867</v>
      </c>
      <c r="D484" s="16" t="s">
        <v>867</v>
      </c>
      <c r="E484" s="16">
        <v>42</v>
      </c>
      <c r="F484" s="16" t="s">
        <v>8153</v>
      </c>
      <c r="G484" s="16" t="s">
        <v>4113</v>
      </c>
      <c r="I484" s="16" t="s">
        <v>4174</v>
      </c>
      <c r="Z484" s="16" t="s">
        <v>993</v>
      </c>
      <c r="AA484" s="16" t="s">
        <v>474</v>
      </c>
      <c r="AB484" s="16">
        <v>3</v>
      </c>
      <c r="AC484" s="16" t="s">
        <v>1056</v>
      </c>
      <c r="AD484" s="16" t="s">
        <v>844</v>
      </c>
      <c r="AE484" s="16" t="s">
        <v>843</v>
      </c>
      <c r="AF484" s="16" t="s">
        <v>844</v>
      </c>
      <c r="AG484" s="16" t="s">
        <v>844</v>
      </c>
      <c r="AH484" s="16" t="s">
        <v>1056</v>
      </c>
      <c r="AI484" s="16" t="s">
        <v>844</v>
      </c>
      <c r="AJ484" s="16" t="s">
        <v>843</v>
      </c>
      <c r="AK484" s="16" t="s">
        <v>844</v>
      </c>
      <c r="AM484" s="16" t="s">
        <v>737</v>
      </c>
      <c r="AN484" s="16" t="s">
        <v>759</v>
      </c>
      <c r="AP484" s="16" t="s">
        <v>768</v>
      </c>
      <c r="AR484" s="16" t="s">
        <v>6910</v>
      </c>
      <c r="BB484" s="16">
        <v>4</v>
      </c>
      <c r="BC484" s="16" t="s">
        <v>7875</v>
      </c>
      <c r="BE484" s="16" t="s">
        <v>5098</v>
      </c>
      <c r="BV484" s="16" t="s">
        <v>4433</v>
      </c>
      <c r="BW484" s="16" t="s">
        <v>844</v>
      </c>
      <c r="BX484" s="16" t="s">
        <v>843</v>
      </c>
      <c r="BY484" s="16" t="s">
        <v>843</v>
      </c>
      <c r="BZ484" s="16" t="s">
        <v>843</v>
      </c>
      <c r="CA484" s="16" t="s">
        <v>843</v>
      </c>
      <c r="CB484" s="16" t="s">
        <v>843</v>
      </c>
      <c r="CC484" s="16" t="s">
        <v>843</v>
      </c>
      <c r="CD484" s="16" t="s">
        <v>843</v>
      </c>
      <c r="CE484" s="16" t="s">
        <v>843</v>
      </c>
      <c r="CF484" s="16" t="s">
        <v>843</v>
      </c>
      <c r="CG484" s="16" t="s">
        <v>843</v>
      </c>
      <c r="CH484" s="16" t="s">
        <v>843</v>
      </c>
      <c r="CI484" s="16" t="s">
        <v>843</v>
      </c>
      <c r="CJ484" s="16" t="s">
        <v>843</v>
      </c>
      <c r="CK484" s="16" t="s">
        <v>843</v>
      </c>
      <c r="CP484" s="16" t="s">
        <v>865</v>
      </c>
      <c r="DX484" s="16" t="s">
        <v>867</v>
      </c>
      <c r="DY484" s="16" t="s">
        <v>867</v>
      </c>
      <c r="GC484" s="16" t="s">
        <v>5339</v>
      </c>
      <c r="GF484" s="16" t="s">
        <v>867</v>
      </c>
      <c r="GG484" s="16" t="s">
        <v>867</v>
      </c>
      <c r="GV484" s="16" t="s">
        <v>11179</v>
      </c>
      <c r="GW484" s="16" t="s">
        <v>844</v>
      </c>
      <c r="GX484" s="16" t="s">
        <v>844</v>
      </c>
      <c r="GY484" s="16" t="s">
        <v>843</v>
      </c>
      <c r="GZ484" s="16" t="s">
        <v>844</v>
      </c>
      <c r="HA484" s="16" t="s">
        <v>844</v>
      </c>
      <c r="HB484" s="16" t="s">
        <v>844</v>
      </c>
      <c r="HC484" s="16" t="s">
        <v>843</v>
      </c>
      <c r="HD484" s="16" t="s">
        <v>843</v>
      </c>
      <c r="HE484" s="16" t="s">
        <v>843</v>
      </c>
      <c r="HF484" s="16" t="s">
        <v>843</v>
      </c>
      <c r="HH484" s="16" t="s">
        <v>5456</v>
      </c>
      <c r="HK484" s="16" t="s">
        <v>867</v>
      </c>
      <c r="HL484" s="16" t="s">
        <v>7658</v>
      </c>
      <c r="HM484" s="16" t="s">
        <v>865</v>
      </c>
      <c r="HZ484" s="16" t="s">
        <v>7944</v>
      </c>
      <c r="KE484" s="16" t="s">
        <v>5582</v>
      </c>
      <c r="KG484" s="16" t="s">
        <v>7015</v>
      </c>
      <c r="KH484" s="16" t="s">
        <v>7033</v>
      </c>
      <c r="KI484" s="16" t="s">
        <v>865</v>
      </c>
      <c r="LG484" s="16" t="s">
        <v>867</v>
      </c>
      <c r="LH484" s="16" t="s">
        <v>865</v>
      </c>
      <c r="LI484" s="16" t="s">
        <v>867</v>
      </c>
      <c r="LJ484" s="16" t="s">
        <v>867</v>
      </c>
      <c r="LK484" s="16" t="s">
        <v>867</v>
      </c>
      <c r="LL484" s="16" t="s">
        <v>864</v>
      </c>
      <c r="LM484" s="16" t="s">
        <v>843</v>
      </c>
      <c r="LN484" s="16" t="s">
        <v>843</v>
      </c>
      <c r="LO484" s="16" t="s">
        <v>843</v>
      </c>
      <c r="LP484" s="16" t="s">
        <v>843</v>
      </c>
      <c r="LQ484" s="16" t="s">
        <v>843</v>
      </c>
      <c r="LR484" s="16" t="s">
        <v>843</v>
      </c>
      <c r="LS484" s="16" t="s">
        <v>843</v>
      </c>
      <c r="LT484" s="16" t="s">
        <v>843</v>
      </c>
      <c r="LU484" s="16" t="s">
        <v>843</v>
      </c>
      <c r="LV484" s="16" t="s">
        <v>843</v>
      </c>
      <c r="LW484" s="16" t="s">
        <v>843</v>
      </c>
      <c r="LX484" s="16" t="s">
        <v>843</v>
      </c>
      <c r="LY484" s="16" t="s">
        <v>843</v>
      </c>
      <c r="LZ484" s="16" t="s">
        <v>844</v>
      </c>
      <c r="MA484" s="16" t="s">
        <v>843</v>
      </c>
      <c r="MC484" s="16" t="s">
        <v>5694</v>
      </c>
      <c r="MD484" s="16" t="s">
        <v>844</v>
      </c>
      <c r="ME484" s="16" t="s">
        <v>843</v>
      </c>
      <c r="MF484" s="16" t="s">
        <v>843</v>
      </c>
      <c r="MG484" s="16" t="s">
        <v>843</v>
      </c>
      <c r="MH484" s="16" t="s">
        <v>843</v>
      </c>
      <c r="MI484" s="16" t="s">
        <v>843</v>
      </c>
      <c r="MJ484" s="16" t="s">
        <v>843</v>
      </c>
      <c r="MK484" s="16" t="s">
        <v>843</v>
      </c>
      <c r="ML484" s="16" t="s">
        <v>843</v>
      </c>
      <c r="MM484" s="16" t="s">
        <v>843</v>
      </c>
      <c r="MN484" s="16" t="s">
        <v>843</v>
      </c>
      <c r="MO484" s="16" t="s">
        <v>843</v>
      </c>
      <c r="MP484" s="16" t="s">
        <v>843</v>
      </c>
      <c r="MQ484" s="16" t="s">
        <v>843</v>
      </c>
      <c r="MR484" s="16" t="s">
        <v>843</v>
      </c>
      <c r="MS484" s="16" t="s">
        <v>843</v>
      </c>
      <c r="MT484" s="16" t="s">
        <v>843</v>
      </c>
      <c r="MU484" s="16" t="s">
        <v>843</v>
      </c>
      <c r="MV484" s="16" t="s">
        <v>843</v>
      </c>
      <c r="MX484" s="16" t="s">
        <v>5694</v>
      </c>
      <c r="MY484" s="16" t="s">
        <v>844</v>
      </c>
      <c r="MZ484" s="16" t="s">
        <v>843</v>
      </c>
      <c r="NA484" s="16" t="s">
        <v>843</v>
      </c>
      <c r="NB484" s="16" t="s">
        <v>843</v>
      </c>
      <c r="NC484" s="16" t="s">
        <v>843</v>
      </c>
      <c r="ND484" s="16" t="s">
        <v>843</v>
      </c>
      <c r="NE484" s="16" t="s">
        <v>843</v>
      </c>
      <c r="NF484" s="16" t="s">
        <v>843</v>
      </c>
      <c r="NG484" s="16" t="s">
        <v>843</v>
      </c>
      <c r="NH484" s="16" t="s">
        <v>843</v>
      </c>
      <c r="NI484" s="16" t="s">
        <v>843</v>
      </c>
      <c r="NJ484" s="16" t="s">
        <v>843</v>
      </c>
      <c r="NK484" s="16" t="s">
        <v>843</v>
      </c>
      <c r="NL484" s="16" t="s">
        <v>843</v>
      </c>
      <c r="NM484" s="16" t="s">
        <v>843</v>
      </c>
      <c r="NN484" s="16" t="s">
        <v>843</v>
      </c>
      <c r="NO484" s="16" t="s">
        <v>843</v>
      </c>
      <c r="NP484" s="16" t="s">
        <v>843</v>
      </c>
      <c r="NQ484" s="16" t="s">
        <v>843</v>
      </c>
      <c r="OK484" s="16" t="s">
        <v>5694</v>
      </c>
      <c r="OL484" s="16" t="s">
        <v>844</v>
      </c>
      <c r="OM484" s="16" t="s">
        <v>843</v>
      </c>
      <c r="ON484" s="16" t="s">
        <v>843</v>
      </c>
      <c r="OO484" s="16" t="s">
        <v>843</v>
      </c>
      <c r="OP484" s="16" t="s">
        <v>843</v>
      </c>
      <c r="OQ484" s="16" t="s">
        <v>843</v>
      </c>
      <c r="OR484" s="16" t="s">
        <v>843</v>
      </c>
      <c r="OS484" s="16" t="s">
        <v>843</v>
      </c>
      <c r="OT484" s="16" t="s">
        <v>843</v>
      </c>
      <c r="OU484" s="16" t="s">
        <v>843</v>
      </c>
      <c r="OV484" s="16" t="s">
        <v>843</v>
      </c>
      <c r="OW484" s="16" t="s">
        <v>843</v>
      </c>
      <c r="OX484" s="16" t="s">
        <v>843</v>
      </c>
      <c r="OY484" s="16" t="s">
        <v>843</v>
      </c>
      <c r="OZ484" s="16" t="s">
        <v>843</v>
      </c>
      <c r="PA484" s="16" t="s">
        <v>843</v>
      </c>
      <c r="PC484" s="16" t="s">
        <v>867</v>
      </c>
      <c r="PE484" s="16" t="s">
        <v>865</v>
      </c>
      <c r="PY484" s="16" t="s">
        <v>865</v>
      </c>
      <c r="QP484" s="16" t="s">
        <v>867</v>
      </c>
      <c r="QR484" s="16" t="s">
        <v>867</v>
      </c>
      <c r="QT484" s="16" t="s">
        <v>867</v>
      </c>
      <c r="QV484" s="16" t="s">
        <v>867</v>
      </c>
      <c r="QX484" s="16" t="s">
        <v>867</v>
      </c>
      <c r="QY484" s="16" t="s">
        <v>867</v>
      </c>
      <c r="RD484" s="16" t="s">
        <v>865</v>
      </c>
      <c r="RF484" s="16" t="s">
        <v>865</v>
      </c>
      <c r="RH484" s="16" t="s">
        <v>865</v>
      </c>
      <c r="RJ484" s="16" t="s">
        <v>865</v>
      </c>
      <c r="RN484" s="16" t="s">
        <v>867</v>
      </c>
      <c r="RP484" s="16" t="s">
        <v>867</v>
      </c>
      <c r="RR484" s="16" t="s">
        <v>867</v>
      </c>
      <c r="RT484" s="16" t="s">
        <v>867</v>
      </c>
      <c r="RV484" s="16" t="s">
        <v>867</v>
      </c>
      <c r="RX484" s="16" t="s">
        <v>867</v>
      </c>
      <c r="RZ484" s="16" t="s">
        <v>867</v>
      </c>
      <c r="SQ484" s="16" t="s">
        <v>867</v>
      </c>
      <c r="SS484" s="16" t="s">
        <v>7305</v>
      </c>
      <c r="ST484" s="16" t="s">
        <v>7758</v>
      </c>
      <c r="TN484" s="16">
        <v>4000</v>
      </c>
      <c r="TO484" s="16">
        <v>9000</v>
      </c>
      <c r="TP484" s="16">
        <v>2000</v>
      </c>
      <c r="TQ484" s="16">
        <v>0</v>
      </c>
      <c r="TR484" s="16">
        <v>1500</v>
      </c>
      <c r="TS484" s="16">
        <v>600</v>
      </c>
      <c r="TU484" s="16">
        <v>3000</v>
      </c>
      <c r="TV484" s="16">
        <v>2000</v>
      </c>
      <c r="TW484" s="16">
        <v>0</v>
      </c>
      <c r="TX484" s="16">
        <v>3000</v>
      </c>
      <c r="TZ484" s="16" t="s">
        <v>4216</v>
      </c>
      <c r="UA484" s="16" t="s">
        <v>5941</v>
      </c>
      <c r="UB484" s="16">
        <v>0</v>
      </c>
      <c r="UC484" s="16" t="s">
        <v>844</v>
      </c>
      <c r="UD484" s="16" t="s">
        <v>843</v>
      </c>
      <c r="UE484" s="16" t="s">
        <v>843</v>
      </c>
      <c r="UF484" s="16" t="s">
        <v>843</v>
      </c>
      <c r="UG484" s="16" t="s">
        <v>843</v>
      </c>
      <c r="UH484" s="16" t="s">
        <v>843</v>
      </c>
      <c r="UL484" s="16">
        <v>17000</v>
      </c>
      <c r="WO484" s="16" t="s">
        <v>6923</v>
      </c>
      <c r="YN484" s="16" t="s">
        <v>7040</v>
      </c>
      <c r="YP484" s="16" t="s">
        <v>7987</v>
      </c>
      <c r="YR484" s="16" t="s">
        <v>11180</v>
      </c>
      <c r="YS484" s="16" t="s">
        <v>11181</v>
      </c>
      <c r="YT484" s="16" t="s">
        <v>8694</v>
      </c>
      <c r="YU484" s="16" t="s">
        <v>11182</v>
      </c>
      <c r="YV484" s="16" t="s">
        <v>8696</v>
      </c>
      <c r="YW484" s="16" t="s">
        <v>844</v>
      </c>
      <c r="YX484" s="16" t="s">
        <v>8696</v>
      </c>
      <c r="YY484" s="16" t="s">
        <v>8862</v>
      </c>
      <c r="YZ484" s="16" t="s">
        <v>843</v>
      </c>
      <c r="ZA484" s="16" t="s">
        <v>8995</v>
      </c>
      <c r="ZB484" s="16">
        <v>20683.330000000002</v>
      </c>
      <c r="ZC484" s="16" t="s">
        <v>8825</v>
      </c>
      <c r="ZD484" s="16" t="s">
        <v>8906</v>
      </c>
      <c r="ZE484" s="16" t="s">
        <v>8862</v>
      </c>
      <c r="ZF484" s="16" t="s">
        <v>8701</v>
      </c>
      <c r="ZG484" s="16" t="s">
        <v>8865</v>
      </c>
      <c r="ZH484" s="16" t="s">
        <v>8752</v>
      </c>
      <c r="ZI484" s="16" t="s">
        <v>8722</v>
      </c>
      <c r="ZJ484" s="16" t="s">
        <v>8700</v>
      </c>
      <c r="ZK484" s="16" t="s">
        <v>843</v>
      </c>
      <c r="ZL484" s="16" t="s">
        <v>8907</v>
      </c>
      <c r="ZN484" s="16" t="s">
        <v>8755</v>
      </c>
      <c r="ZO484" s="16" t="s">
        <v>487</v>
      </c>
      <c r="ZP484" s="16" t="s">
        <v>487</v>
      </c>
      <c r="ZQ484" s="16" t="s">
        <v>487</v>
      </c>
      <c r="ZR484" s="16" t="s">
        <v>486</v>
      </c>
      <c r="ZS484" s="16" t="s">
        <v>9278</v>
      </c>
      <c r="ZT484" s="16" t="s">
        <v>8705</v>
      </c>
      <c r="ZU484" s="16" t="s">
        <v>8706</v>
      </c>
      <c r="ZV484" s="16" t="s">
        <v>487</v>
      </c>
      <c r="ZW484" s="16" t="s">
        <v>844</v>
      </c>
      <c r="ZX484" s="16" t="s">
        <v>1056</v>
      </c>
      <c r="ZY484" s="16" t="s">
        <v>1056</v>
      </c>
      <c r="ZZ484" s="16" t="s">
        <v>844</v>
      </c>
      <c r="AAA484" s="16" t="s">
        <v>843</v>
      </c>
      <c r="AAB484" s="16" t="s">
        <v>843</v>
      </c>
      <c r="AAC484" s="16">
        <v>3</v>
      </c>
      <c r="AAD484" s="16" t="s">
        <v>844</v>
      </c>
      <c r="AAE484" s="16" t="s">
        <v>844</v>
      </c>
      <c r="AAF484" s="16" t="s">
        <v>843</v>
      </c>
      <c r="AAG484" s="16" t="s">
        <v>844</v>
      </c>
      <c r="AAH484" s="16" t="s">
        <v>843</v>
      </c>
      <c r="AAI484" s="16" t="s">
        <v>843</v>
      </c>
      <c r="AAJ484" s="16" t="s">
        <v>624</v>
      </c>
      <c r="AAK484" s="16" t="s">
        <v>649</v>
      </c>
      <c r="AAL484" s="16" t="s">
        <v>904</v>
      </c>
      <c r="AAM484" s="16" t="s">
        <v>663</v>
      </c>
      <c r="AAN484" s="16" t="s">
        <v>8707</v>
      </c>
      <c r="AAO484" s="16" t="s">
        <v>1019</v>
      </c>
      <c r="AAP484" s="16" t="s">
        <v>8708</v>
      </c>
      <c r="AAS484" s="16">
        <v>17000</v>
      </c>
      <c r="AAT484" s="16" t="s">
        <v>782</v>
      </c>
      <c r="AAU484" s="16" t="s">
        <v>782</v>
      </c>
      <c r="AAV484" s="16" t="s">
        <v>782</v>
      </c>
      <c r="AAW484" s="16" t="s">
        <v>782</v>
      </c>
      <c r="AAX484" s="16" t="s">
        <v>843</v>
      </c>
      <c r="AAY484" s="16" t="s">
        <v>8710</v>
      </c>
      <c r="AAZ484" s="16" t="s">
        <v>782</v>
      </c>
      <c r="ABA484" s="16" t="s">
        <v>782</v>
      </c>
      <c r="ABB484" s="16" t="s">
        <v>782</v>
      </c>
      <c r="ABC484" s="16" t="s">
        <v>782</v>
      </c>
      <c r="ABD484" s="16" t="s">
        <v>782</v>
      </c>
      <c r="ABE484" s="16" t="s">
        <v>782</v>
      </c>
      <c r="ABF484" s="16" t="s">
        <v>782</v>
      </c>
      <c r="ABG484" s="16" t="s">
        <v>782</v>
      </c>
      <c r="ABH484" s="16" t="s">
        <v>782</v>
      </c>
      <c r="ABI484" s="16" t="s">
        <v>782</v>
      </c>
      <c r="ABJ484" s="16" t="s">
        <v>782</v>
      </c>
      <c r="ABK484" s="16" t="s">
        <v>782</v>
      </c>
      <c r="ABL484" s="16" t="s">
        <v>843</v>
      </c>
      <c r="ABM484" s="16" t="s">
        <v>843</v>
      </c>
      <c r="ABN484" s="16" t="s">
        <v>1034</v>
      </c>
      <c r="ABO484" s="16" t="s">
        <v>487</v>
      </c>
      <c r="ABP484" s="16" t="s">
        <v>972</v>
      </c>
      <c r="ABQ484" s="16" t="s">
        <v>4324</v>
      </c>
      <c r="ABR484" s="16" t="s">
        <v>474</v>
      </c>
      <c r="ABS484" s="16" t="s">
        <v>451</v>
      </c>
      <c r="ABT484" s="16" t="s">
        <v>8732</v>
      </c>
      <c r="ABU484" s="16" t="s">
        <v>1056</v>
      </c>
      <c r="ABV484" s="16" t="s">
        <v>487</v>
      </c>
      <c r="ABW484" s="16" t="s">
        <v>487</v>
      </c>
      <c r="ABX484" s="16" t="s">
        <v>894</v>
      </c>
      <c r="ABY484" s="16" t="s">
        <v>486</v>
      </c>
      <c r="ABZ484" s="16" t="s">
        <v>486</v>
      </c>
      <c r="ACA484" s="16" t="s">
        <v>759</v>
      </c>
      <c r="ACB484" s="16" t="s">
        <v>768</v>
      </c>
      <c r="ACC484" s="16" t="s">
        <v>737</v>
      </c>
      <c r="ACD484" s="16" t="s">
        <v>487</v>
      </c>
      <c r="ACE484" s="16" t="s">
        <v>486</v>
      </c>
      <c r="ACG484" s="16" t="s">
        <v>1014</v>
      </c>
      <c r="ACH484" s="16" t="s">
        <v>1009</v>
      </c>
      <c r="ACI484" s="16" t="s">
        <v>462</v>
      </c>
      <c r="ACJ484" s="16">
        <v>1.1910000000000001</v>
      </c>
      <c r="ACK484" s="16" t="s">
        <v>478</v>
      </c>
      <c r="ACL484" s="16" t="s">
        <v>738</v>
      </c>
      <c r="ACM484" s="16" t="s">
        <v>1192</v>
      </c>
      <c r="ACN484" s="16" t="s">
        <v>1169</v>
      </c>
      <c r="ACQ484" s="16" t="s">
        <v>1202</v>
      </c>
      <c r="ACR484" s="16" t="s">
        <v>1645</v>
      </c>
      <c r="ACS484" s="16" t="s">
        <v>676</v>
      </c>
      <c r="ACT484" s="16" t="s">
        <v>1522</v>
      </c>
      <c r="ACU484" s="16" t="s">
        <v>831</v>
      </c>
      <c r="ACV484" s="16" t="s">
        <v>8756</v>
      </c>
      <c r="ACW484" s="16" t="s">
        <v>451</v>
      </c>
      <c r="ACX484" s="16" t="s">
        <v>1914</v>
      </c>
      <c r="ACY484" s="16" t="s">
        <v>1947</v>
      </c>
      <c r="ACZ484" s="16">
        <v>1</v>
      </c>
      <c r="ADA484" s="16">
        <v>0</v>
      </c>
      <c r="ADB484" s="16">
        <v>1</v>
      </c>
      <c r="ADC484" s="16">
        <v>1</v>
      </c>
      <c r="ADD484" s="16">
        <v>1</v>
      </c>
      <c r="ADE484" s="16" t="s">
        <v>9236</v>
      </c>
      <c r="ADF484" s="16">
        <v>0</v>
      </c>
      <c r="ADG484" s="16" t="s">
        <v>487</v>
      </c>
      <c r="ADH484" s="16">
        <v>3</v>
      </c>
      <c r="ADI484" s="16" t="s">
        <v>486</v>
      </c>
      <c r="ADJ484" s="16" t="s">
        <v>1744</v>
      </c>
      <c r="ADK484" s="16" t="s">
        <v>1752</v>
      </c>
      <c r="ADL484" s="16" t="s">
        <v>1762</v>
      </c>
      <c r="ADM484" s="16" t="s">
        <v>13194</v>
      </c>
      <c r="ADN484" s="16" t="s">
        <v>1761</v>
      </c>
      <c r="ADO484" s="16" t="s">
        <v>1767</v>
      </c>
      <c r="ADP484" s="16" t="s">
        <v>1743</v>
      </c>
      <c r="ADQ484" s="16" t="s">
        <v>1743</v>
      </c>
      <c r="ADR484" s="16" t="s">
        <v>13194</v>
      </c>
      <c r="ADS484" s="16" t="s">
        <v>1743</v>
      </c>
      <c r="ADY484" s="16" t="s">
        <v>1061</v>
      </c>
      <c r="AEB484" s="16">
        <v>20683.333333333299</v>
      </c>
      <c r="AEC484" s="16" t="s">
        <v>1060</v>
      </c>
      <c r="AED484" s="16">
        <v>5666.67</v>
      </c>
      <c r="AEE484" s="16" t="s">
        <v>952</v>
      </c>
      <c r="AEI484" s="16">
        <v>1333.33</v>
      </c>
      <c r="AEJ484" s="16">
        <v>3000</v>
      </c>
      <c r="AEK484" s="16">
        <v>666.67</v>
      </c>
      <c r="AEM484" s="16">
        <v>666.67</v>
      </c>
      <c r="AEN484" s="16">
        <v>500</v>
      </c>
      <c r="AEO484" s="16">
        <v>200</v>
      </c>
      <c r="AEP484" s="16">
        <v>1000</v>
      </c>
    </row>
    <row r="485" spans="1:822" x14ac:dyDescent="0.25">
      <c r="A485" s="30">
        <v>45841</v>
      </c>
      <c r="B485" s="16" t="s">
        <v>11183</v>
      </c>
      <c r="C485" s="16" t="s">
        <v>867</v>
      </c>
      <c r="D485" s="16" t="s">
        <v>867</v>
      </c>
      <c r="E485" s="16">
        <v>70</v>
      </c>
      <c r="F485" s="16" t="s">
        <v>8153</v>
      </c>
      <c r="G485" s="16" t="s">
        <v>4113</v>
      </c>
      <c r="I485" s="16" t="s">
        <v>4148</v>
      </c>
      <c r="Z485" s="16" t="s">
        <v>992</v>
      </c>
      <c r="AA485" s="16" t="s">
        <v>474</v>
      </c>
      <c r="AB485" s="16">
        <v>2</v>
      </c>
      <c r="AC485" s="16" t="s">
        <v>843</v>
      </c>
      <c r="AD485" s="16" t="s">
        <v>843</v>
      </c>
      <c r="AE485" s="16" t="s">
        <v>843</v>
      </c>
      <c r="AF485" s="16" t="s">
        <v>844</v>
      </c>
      <c r="AG485" s="16" t="s">
        <v>844</v>
      </c>
      <c r="AH485" s="16" t="s">
        <v>844</v>
      </c>
      <c r="AI485" s="16" t="s">
        <v>844</v>
      </c>
      <c r="AJ485" s="16" t="s">
        <v>843</v>
      </c>
      <c r="AK485" s="16" t="s">
        <v>843</v>
      </c>
      <c r="AM485" s="16" t="s">
        <v>737</v>
      </c>
      <c r="AN485" s="16" t="s">
        <v>759</v>
      </c>
      <c r="AP485" s="16" t="s">
        <v>774</v>
      </c>
      <c r="AR485" s="16" t="s">
        <v>6907</v>
      </c>
      <c r="BB485" s="16">
        <v>3</v>
      </c>
      <c r="BC485" s="16" t="s">
        <v>7875</v>
      </c>
      <c r="BE485" s="16" t="s">
        <v>5098</v>
      </c>
      <c r="BV485" s="16" t="s">
        <v>4433</v>
      </c>
      <c r="BW485" s="16" t="s">
        <v>844</v>
      </c>
      <c r="BX485" s="16" t="s">
        <v>843</v>
      </c>
      <c r="BY485" s="16" t="s">
        <v>843</v>
      </c>
      <c r="BZ485" s="16" t="s">
        <v>843</v>
      </c>
      <c r="CA485" s="16" t="s">
        <v>843</v>
      </c>
      <c r="CB485" s="16" t="s">
        <v>843</v>
      </c>
      <c r="CC485" s="16" t="s">
        <v>843</v>
      </c>
      <c r="CD485" s="16" t="s">
        <v>843</v>
      </c>
      <c r="CE485" s="16" t="s">
        <v>843</v>
      </c>
      <c r="CF485" s="16" t="s">
        <v>843</v>
      </c>
      <c r="CG485" s="16" t="s">
        <v>843</v>
      </c>
      <c r="CH485" s="16" t="s">
        <v>843</v>
      </c>
      <c r="CI485" s="16" t="s">
        <v>843</v>
      </c>
      <c r="CJ485" s="16" t="s">
        <v>843</v>
      </c>
      <c r="CK485" s="16" t="s">
        <v>843</v>
      </c>
      <c r="CP485" s="16" t="s">
        <v>867</v>
      </c>
      <c r="CQ485" s="16" t="s">
        <v>5191</v>
      </c>
      <c r="CR485" s="16" t="s">
        <v>844</v>
      </c>
      <c r="CS485" s="16" t="s">
        <v>843</v>
      </c>
      <c r="CT485" s="16" t="s">
        <v>843</v>
      </c>
      <c r="CU485" s="16" t="s">
        <v>843</v>
      </c>
      <c r="CV485" s="16" t="s">
        <v>843</v>
      </c>
      <c r="CW485" s="16" t="s">
        <v>843</v>
      </c>
      <c r="CX485" s="16" t="s">
        <v>843</v>
      </c>
      <c r="CY485" s="16" t="s">
        <v>843</v>
      </c>
      <c r="CZ485" s="16" t="s">
        <v>843</v>
      </c>
      <c r="DA485" s="16" t="s">
        <v>5184</v>
      </c>
      <c r="DX485" s="16" t="s">
        <v>867</v>
      </c>
      <c r="DY485" s="16" t="s">
        <v>865</v>
      </c>
      <c r="GC485" s="16" t="s">
        <v>5330</v>
      </c>
      <c r="GF485" s="16" t="s">
        <v>867</v>
      </c>
      <c r="GG485" s="16" t="s">
        <v>867</v>
      </c>
      <c r="GV485" s="16" t="s">
        <v>5449</v>
      </c>
      <c r="GW485" s="16" t="s">
        <v>843</v>
      </c>
      <c r="GX485" s="16" t="s">
        <v>843</v>
      </c>
      <c r="GY485" s="16" t="s">
        <v>843</v>
      </c>
      <c r="GZ485" s="16" t="s">
        <v>844</v>
      </c>
      <c r="HA485" s="16" t="s">
        <v>843</v>
      </c>
      <c r="HB485" s="16" t="s">
        <v>843</v>
      </c>
      <c r="HC485" s="16" t="s">
        <v>843</v>
      </c>
      <c r="HD485" s="16" t="s">
        <v>843</v>
      </c>
      <c r="HE485" s="16" t="s">
        <v>843</v>
      </c>
      <c r="HF485" s="16" t="s">
        <v>843</v>
      </c>
      <c r="HH485" s="16" t="s">
        <v>5456</v>
      </c>
      <c r="HK485" s="16" t="s">
        <v>865</v>
      </c>
      <c r="HM485" s="16" t="s">
        <v>865</v>
      </c>
      <c r="HZ485" s="16" t="s">
        <v>7944</v>
      </c>
      <c r="KE485" s="16" t="s">
        <v>5582</v>
      </c>
      <c r="KG485" s="16" t="s">
        <v>7015</v>
      </c>
      <c r="KH485" s="16" t="s">
        <v>7033</v>
      </c>
      <c r="KI485" s="16" t="s">
        <v>865</v>
      </c>
      <c r="LG485" s="16" t="s">
        <v>867</v>
      </c>
      <c r="LH485" s="16" t="s">
        <v>865</v>
      </c>
      <c r="LI485" s="16" t="s">
        <v>867</v>
      </c>
      <c r="LJ485" s="16" t="s">
        <v>867</v>
      </c>
      <c r="LK485" s="16" t="s">
        <v>865</v>
      </c>
      <c r="LL485" s="16" t="s">
        <v>5663</v>
      </c>
      <c r="LM485" s="16" t="s">
        <v>843</v>
      </c>
      <c r="LN485" s="16" t="s">
        <v>843</v>
      </c>
      <c r="LO485" s="16" t="s">
        <v>844</v>
      </c>
      <c r="LP485" s="16" t="s">
        <v>843</v>
      </c>
      <c r="LQ485" s="16" t="s">
        <v>843</v>
      </c>
      <c r="LR485" s="16" t="s">
        <v>843</v>
      </c>
      <c r="LS485" s="16" t="s">
        <v>843</v>
      </c>
      <c r="LT485" s="16" t="s">
        <v>843</v>
      </c>
      <c r="LU485" s="16" t="s">
        <v>843</v>
      </c>
      <c r="LV485" s="16" t="s">
        <v>843</v>
      </c>
      <c r="LW485" s="16" t="s">
        <v>843</v>
      </c>
      <c r="LX485" s="16" t="s">
        <v>843</v>
      </c>
      <c r="LY485" s="16" t="s">
        <v>843</v>
      </c>
      <c r="LZ485" s="16" t="s">
        <v>843</v>
      </c>
      <c r="MA485" s="16" t="s">
        <v>843</v>
      </c>
      <c r="MC485" s="16" t="s">
        <v>5694</v>
      </c>
      <c r="MD485" s="16" t="s">
        <v>844</v>
      </c>
      <c r="ME485" s="16" t="s">
        <v>843</v>
      </c>
      <c r="MF485" s="16" t="s">
        <v>843</v>
      </c>
      <c r="MG485" s="16" t="s">
        <v>843</v>
      </c>
      <c r="MH485" s="16" t="s">
        <v>843</v>
      </c>
      <c r="MI485" s="16" t="s">
        <v>843</v>
      </c>
      <c r="MJ485" s="16" t="s">
        <v>843</v>
      </c>
      <c r="MK485" s="16" t="s">
        <v>843</v>
      </c>
      <c r="ML485" s="16" t="s">
        <v>843</v>
      </c>
      <c r="MM485" s="16" t="s">
        <v>843</v>
      </c>
      <c r="MN485" s="16" t="s">
        <v>843</v>
      </c>
      <c r="MO485" s="16" t="s">
        <v>843</v>
      </c>
      <c r="MP485" s="16" t="s">
        <v>843</v>
      </c>
      <c r="MQ485" s="16" t="s">
        <v>843</v>
      </c>
      <c r="MR485" s="16" t="s">
        <v>843</v>
      </c>
      <c r="MS485" s="16" t="s">
        <v>843</v>
      </c>
      <c r="MT485" s="16" t="s">
        <v>843</v>
      </c>
      <c r="MU485" s="16" t="s">
        <v>843</v>
      </c>
      <c r="MV485" s="16" t="s">
        <v>843</v>
      </c>
      <c r="MX485" s="16" t="s">
        <v>5694</v>
      </c>
      <c r="MY485" s="16" t="s">
        <v>844</v>
      </c>
      <c r="MZ485" s="16" t="s">
        <v>843</v>
      </c>
      <c r="NA485" s="16" t="s">
        <v>843</v>
      </c>
      <c r="NB485" s="16" t="s">
        <v>843</v>
      </c>
      <c r="NC485" s="16" t="s">
        <v>843</v>
      </c>
      <c r="ND485" s="16" t="s">
        <v>843</v>
      </c>
      <c r="NE485" s="16" t="s">
        <v>843</v>
      </c>
      <c r="NF485" s="16" t="s">
        <v>843</v>
      </c>
      <c r="NG485" s="16" t="s">
        <v>843</v>
      </c>
      <c r="NH485" s="16" t="s">
        <v>843</v>
      </c>
      <c r="NI485" s="16" t="s">
        <v>843</v>
      </c>
      <c r="NJ485" s="16" t="s">
        <v>843</v>
      </c>
      <c r="NK485" s="16" t="s">
        <v>843</v>
      </c>
      <c r="NL485" s="16" t="s">
        <v>843</v>
      </c>
      <c r="NM485" s="16" t="s">
        <v>843</v>
      </c>
      <c r="NN485" s="16" t="s">
        <v>843</v>
      </c>
      <c r="NO485" s="16" t="s">
        <v>843</v>
      </c>
      <c r="NP485" s="16" t="s">
        <v>843</v>
      </c>
      <c r="NQ485" s="16" t="s">
        <v>843</v>
      </c>
      <c r="PC485" s="16" t="s">
        <v>865</v>
      </c>
      <c r="PD485" s="16" t="s">
        <v>865</v>
      </c>
      <c r="PY485" s="16" t="s">
        <v>865</v>
      </c>
      <c r="QP485" s="16" t="s">
        <v>865</v>
      </c>
      <c r="QR485" s="16" t="s">
        <v>867</v>
      </c>
      <c r="QT485" s="16" t="s">
        <v>867</v>
      </c>
      <c r="QV485" s="16" t="s">
        <v>865</v>
      </c>
      <c r="QX485" s="16" t="s">
        <v>865</v>
      </c>
      <c r="RD485" s="16" t="s">
        <v>4216</v>
      </c>
      <c r="RF485" s="16" t="s">
        <v>865</v>
      </c>
      <c r="RH485" s="16" t="s">
        <v>865</v>
      </c>
      <c r="RJ485" s="16" t="s">
        <v>865</v>
      </c>
      <c r="RN485" s="16" t="s">
        <v>7720</v>
      </c>
      <c r="RP485" s="16" t="s">
        <v>867</v>
      </c>
      <c r="RR485" s="16" t="s">
        <v>7724</v>
      </c>
      <c r="RT485" s="16" t="s">
        <v>867</v>
      </c>
      <c r="RV485" s="16" t="s">
        <v>7724</v>
      </c>
      <c r="RX485" s="16" t="s">
        <v>7724</v>
      </c>
      <c r="RZ485" s="16" t="s">
        <v>867</v>
      </c>
      <c r="SQ485" s="16" t="s">
        <v>865</v>
      </c>
      <c r="SS485" s="16" t="s">
        <v>7299</v>
      </c>
      <c r="ST485" s="16" t="s">
        <v>7761</v>
      </c>
      <c r="TN485" s="16">
        <v>2000</v>
      </c>
      <c r="TP485" s="16">
        <v>1000</v>
      </c>
      <c r="TQ485" s="16">
        <v>1000</v>
      </c>
      <c r="TR485" s="16">
        <v>200</v>
      </c>
      <c r="TS485" s="16">
        <v>100</v>
      </c>
      <c r="TZ485" s="16" t="s">
        <v>7367</v>
      </c>
      <c r="UA485" s="16" t="s">
        <v>8691</v>
      </c>
      <c r="UB485" s="16">
        <v>0</v>
      </c>
      <c r="UC485" s="16" t="s">
        <v>843</v>
      </c>
      <c r="UD485" s="16" t="s">
        <v>843</v>
      </c>
      <c r="UE485" s="16" t="s">
        <v>844</v>
      </c>
      <c r="UF485" s="16" t="s">
        <v>844</v>
      </c>
      <c r="UG485" s="16" t="s">
        <v>843</v>
      </c>
      <c r="UH485" s="16" t="s">
        <v>843</v>
      </c>
      <c r="VK485" s="16" t="s">
        <v>6102</v>
      </c>
      <c r="VL485" s="16" t="s">
        <v>843</v>
      </c>
      <c r="VM485" s="16" t="s">
        <v>843</v>
      </c>
      <c r="VN485" s="16" t="s">
        <v>843</v>
      </c>
      <c r="VO485" s="16" t="s">
        <v>843</v>
      </c>
      <c r="VP485" s="16" t="s">
        <v>844</v>
      </c>
      <c r="VQ485" s="16" t="s">
        <v>843</v>
      </c>
      <c r="VR485" s="16" t="s">
        <v>843</v>
      </c>
      <c r="VS485" s="16" t="s">
        <v>843</v>
      </c>
      <c r="VT485" s="16" t="s">
        <v>843</v>
      </c>
      <c r="VV485" s="16">
        <v>8000</v>
      </c>
      <c r="VX485" s="16" t="s">
        <v>6028</v>
      </c>
      <c r="VY485" s="16" t="s">
        <v>844</v>
      </c>
      <c r="VZ485" s="16" t="s">
        <v>843</v>
      </c>
      <c r="WA485" s="16" t="s">
        <v>843</v>
      </c>
      <c r="WB485" s="16" t="s">
        <v>843</v>
      </c>
      <c r="WC485" s="16" t="s">
        <v>843</v>
      </c>
      <c r="WD485" s="16" t="s">
        <v>843</v>
      </c>
      <c r="WE485" s="16" t="s">
        <v>843</v>
      </c>
      <c r="WF485" s="16" t="s">
        <v>843</v>
      </c>
      <c r="WH485" s="16">
        <v>3250</v>
      </c>
      <c r="WO485" s="16" t="s">
        <v>6926</v>
      </c>
      <c r="YN485" s="16" t="s">
        <v>7040</v>
      </c>
      <c r="YP485" s="16" t="s">
        <v>7978</v>
      </c>
      <c r="YR485" s="16" t="s">
        <v>11184</v>
      </c>
      <c r="YS485" s="16" t="s">
        <v>11185</v>
      </c>
      <c r="YT485" s="16" t="s">
        <v>8694</v>
      </c>
      <c r="YU485" s="16" t="s">
        <v>11186</v>
      </c>
      <c r="YV485" s="16" t="s">
        <v>8696</v>
      </c>
      <c r="YW485" s="16" t="s">
        <v>844</v>
      </c>
      <c r="YX485" s="16" t="s">
        <v>8696</v>
      </c>
      <c r="ZE485" s="16" t="s">
        <v>8787</v>
      </c>
      <c r="ZO485" s="16" t="s">
        <v>487</v>
      </c>
      <c r="ZP485" s="16" t="s">
        <v>487</v>
      </c>
      <c r="ZQ485" s="16" t="s">
        <v>486</v>
      </c>
      <c r="ZR485" s="16" t="s">
        <v>486</v>
      </c>
      <c r="ZS485" s="16" t="s">
        <v>8874</v>
      </c>
      <c r="ZT485" s="16" t="s">
        <v>8705</v>
      </c>
      <c r="ZU485" s="16" t="s">
        <v>8706</v>
      </c>
      <c r="ZV485" s="16" t="s">
        <v>487</v>
      </c>
      <c r="ZW485" s="16" t="s">
        <v>843</v>
      </c>
      <c r="ZX485" s="16" t="s">
        <v>843</v>
      </c>
      <c r="ZY485" s="16" t="s">
        <v>844</v>
      </c>
      <c r="ZZ485" s="16" t="s">
        <v>844</v>
      </c>
      <c r="AAA485" s="16" t="s">
        <v>1056</v>
      </c>
      <c r="AAB485" s="16" t="s">
        <v>843</v>
      </c>
      <c r="AAC485" s="16">
        <v>0</v>
      </c>
      <c r="AAD485" s="16" t="s">
        <v>844</v>
      </c>
      <c r="AAE485" s="16" t="s">
        <v>844</v>
      </c>
      <c r="AAF485" s="16" t="s">
        <v>843</v>
      </c>
      <c r="AAG485" s="16" t="s">
        <v>843</v>
      </c>
      <c r="AAH485" s="16" t="s">
        <v>843</v>
      </c>
      <c r="AAI485" s="16" t="s">
        <v>843</v>
      </c>
      <c r="AAJ485" s="16" t="s">
        <v>606</v>
      </c>
      <c r="AAK485" s="16" t="s">
        <v>655</v>
      </c>
      <c r="AAL485" s="16" t="s">
        <v>905</v>
      </c>
      <c r="AAM485" s="16" t="s">
        <v>663</v>
      </c>
      <c r="AAN485" s="16" t="s">
        <v>8707</v>
      </c>
      <c r="AAO485" s="16" t="s">
        <v>1019</v>
      </c>
      <c r="AAP485" s="16" t="s">
        <v>8708</v>
      </c>
      <c r="AAQ485" s="16" t="s">
        <v>9978</v>
      </c>
      <c r="AAS485" s="16">
        <v>7005.87</v>
      </c>
      <c r="AAU485" s="16" t="s">
        <v>782</v>
      </c>
      <c r="AAV485" s="16" t="s">
        <v>782</v>
      </c>
      <c r="AAW485" s="16" t="s">
        <v>782</v>
      </c>
      <c r="AAX485" s="16" t="s">
        <v>843</v>
      </c>
      <c r="AAY485" s="16" t="s">
        <v>8710</v>
      </c>
      <c r="AAZ485" s="16" t="s">
        <v>782</v>
      </c>
      <c r="ABA485" s="16" t="s">
        <v>783</v>
      </c>
      <c r="ABB485" s="16" t="s">
        <v>782</v>
      </c>
      <c r="ABC485" s="16" t="s">
        <v>783</v>
      </c>
      <c r="ABD485" s="16" t="s">
        <v>783</v>
      </c>
      <c r="ABE485" s="16" t="s">
        <v>783</v>
      </c>
      <c r="ABF485" s="16" t="s">
        <v>782</v>
      </c>
      <c r="ABG485" s="16" t="s">
        <v>782</v>
      </c>
      <c r="ABH485" s="16" t="s">
        <v>782</v>
      </c>
      <c r="ABI485" s="16" t="s">
        <v>782</v>
      </c>
      <c r="ABJ485" s="16" t="s">
        <v>782</v>
      </c>
      <c r="ABK485" s="16" t="s">
        <v>782</v>
      </c>
      <c r="ABL485" s="16" t="s">
        <v>8746</v>
      </c>
      <c r="ABM485" s="16" t="s">
        <v>843</v>
      </c>
      <c r="ABN485" s="16" t="s">
        <v>1034</v>
      </c>
      <c r="ABO485" s="16" t="s">
        <v>486</v>
      </c>
      <c r="ABP485" s="16" t="s">
        <v>972</v>
      </c>
      <c r="ABQ485" s="16" t="s">
        <v>4321</v>
      </c>
      <c r="ABR485" s="16" t="s">
        <v>474</v>
      </c>
      <c r="ABS485" s="16" t="s">
        <v>457</v>
      </c>
      <c r="ABT485" s="16" t="s">
        <v>1056</v>
      </c>
      <c r="ABU485" s="16" t="s">
        <v>1056</v>
      </c>
      <c r="ABV485" s="16" t="s">
        <v>487</v>
      </c>
      <c r="ABW485" s="16" t="s">
        <v>487</v>
      </c>
      <c r="ABX485" s="16" t="s">
        <v>894</v>
      </c>
      <c r="ABY485" s="16" t="s">
        <v>486</v>
      </c>
      <c r="ABZ485" s="16" t="s">
        <v>486</v>
      </c>
      <c r="ACA485" s="16" t="s">
        <v>759</v>
      </c>
      <c r="ACB485" s="16" t="s">
        <v>774</v>
      </c>
      <c r="ACC485" s="16" t="s">
        <v>737</v>
      </c>
      <c r="ACD485" s="16" t="s">
        <v>486</v>
      </c>
      <c r="ACE485" s="16" t="s">
        <v>486</v>
      </c>
      <c r="ACG485" s="16" t="s">
        <v>1014</v>
      </c>
      <c r="ACH485" s="16" t="s">
        <v>1009</v>
      </c>
      <c r="ACI485" s="16" t="s">
        <v>462</v>
      </c>
      <c r="ACJ485" s="16">
        <v>1.1910000000000001</v>
      </c>
      <c r="ACK485" s="16" t="s">
        <v>478</v>
      </c>
      <c r="ACL485" s="16" t="s">
        <v>740</v>
      </c>
      <c r="ACM485" s="16" t="s">
        <v>1193</v>
      </c>
      <c r="ACN485" s="16" t="s">
        <v>1169</v>
      </c>
      <c r="ACO485" s="16" t="s">
        <v>1856</v>
      </c>
      <c r="ACP485" s="16">
        <v>3250</v>
      </c>
      <c r="ACQ485" s="16" t="s">
        <v>1202</v>
      </c>
      <c r="ACR485" s="16" t="s">
        <v>1644</v>
      </c>
      <c r="ACS485" s="16" t="s">
        <v>676</v>
      </c>
      <c r="ACT485" s="16" t="s">
        <v>1522</v>
      </c>
      <c r="ACU485" s="16" t="s">
        <v>833</v>
      </c>
      <c r="ACV485" s="16" t="s">
        <v>8711</v>
      </c>
      <c r="ACW485" s="16" t="s">
        <v>878</v>
      </c>
      <c r="ACX485" s="16" t="s">
        <v>1916</v>
      </c>
      <c r="ACY485" s="16" t="s">
        <v>1947</v>
      </c>
      <c r="ACZ485" s="16">
        <v>1</v>
      </c>
      <c r="ADA485" s="16">
        <v>0</v>
      </c>
      <c r="ADB485" s="16">
        <v>1</v>
      </c>
      <c r="ADC485" s="16">
        <v>1</v>
      </c>
      <c r="ADD485" s="16">
        <v>0</v>
      </c>
      <c r="ADE485" s="16" t="s">
        <v>8827</v>
      </c>
      <c r="ADF485" s="16">
        <v>0</v>
      </c>
      <c r="ADG485" s="16" t="s">
        <v>486</v>
      </c>
      <c r="ADH485" s="16">
        <v>2</v>
      </c>
      <c r="ADI485" s="16" t="s">
        <v>486</v>
      </c>
      <c r="ADJ485" s="16" t="s">
        <v>1743</v>
      </c>
      <c r="ADL485" s="16" t="s">
        <v>1764</v>
      </c>
      <c r="ADM485" s="16" t="s">
        <v>13195</v>
      </c>
      <c r="ADN485" s="16" t="s">
        <v>13196</v>
      </c>
      <c r="ADO485" s="16" t="s">
        <v>13197</v>
      </c>
      <c r="ADU485" s="16" t="s">
        <v>8713</v>
      </c>
      <c r="ADW485" s="16" t="s">
        <v>8729</v>
      </c>
      <c r="AEA485" s="16">
        <v>4300</v>
      </c>
      <c r="AEC485" s="16" t="s">
        <v>1062</v>
      </c>
      <c r="AED485" s="16">
        <v>3502.94</v>
      </c>
      <c r="AEE485" s="16" t="s">
        <v>952</v>
      </c>
      <c r="AEG485" s="16">
        <v>11250</v>
      </c>
      <c r="AEI485" s="16">
        <v>1000</v>
      </c>
      <c r="AEK485" s="16">
        <v>500</v>
      </c>
      <c r="AEL485" s="16">
        <v>500</v>
      </c>
      <c r="AEN485" s="16">
        <v>100</v>
      </c>
      <c r="AEO485" s="16">
        <v>50</v>
      </c>
    </row>
    <row r="486" spans="1:822" x14ac:dyDescent="0.25">
      <c r="A486" s="30">
        <v>45841</v>
      </c>
      <c r="B486" s="16" t="s">
        <v>11187</v>
      </c>
      <c r="C486" s="16" t="s">
        <v>867</v>
      </c>
      <c r="D486" s="16" t="s">
        <v>867</v>
      </c>
      <c r="E486" s="16">
        <v>62</v>
      </c>
      <c r="F486" s="16" t="s">
        <v>8153</v>
      </c>
      <c r="G486" s="16" t="s">
        <v>4113</v>
      </c>
      <c r="I486" s="16" t="s">
        <v>4148</v>
      </c>
      <c r="Z486" s="16" t="s">
        <v>997</v>
      </c>
      <c r="AA486" s="16" t="s">
        <v>470</v>
      </c>
      <c r="AB486" s="16">
        <v>3</v>
      </c>
      <c r="AC486" s="16" t="s">
        <v>844</v>
      </c>
      <c r="AD486" s="16" t="s">
        <v>843</v>
      </c>
      <c r="AE486" s="16" t="s">
        <v>843</v>
      </c>
      <c r="AF486" s="16" t="s">
        <v>8732</v>
      </c>
      <c r="AG486" s="16" t="s">
        <v>843</v>
      </c>
      <c r="AH486" s="16" t="s">
        <v>8732</v>
      </c>
      <c r="AI486" s="16" t="s">
        <v>843</v>
      </c>
      <c r="AJ486" s="16" t="s">
        <v>843</v>
      </c>
      <c r="AK486" s="16" t="s">
        <v>843</v>
      </c>
      <c r="AM486" s="16" t="s">
        <v>737</v>
      </c>
      <c r="AN486" s="16" t="s">
        <v>759</v>
      </c>
      <c r="AP486" s="16" t="s">
        <v>774</v>
      </c>
      <c r="AR486" s="16" t="s">
        <v>6907</v>
      </c>
      <c r="BB486" s="16">
        <v>3</v>
      </c>
      <c r="BC486" s="16" t="s">
        <v>7878</v>
      </c>
      <c r="BE486" s="16" t="s">
        <v>5098</v>
      </c>
      <c r="BV486" s="16" t="s">
        <v>4433</v>
      </c>
      <c r="BW486" s="16" t="s">
        <v>844</v>
      </c>
      <c r="BX486" s="16" t="s">
        <v>843</v>
      </c>
      <c r="BY486" s="16" t="s">
        <v>843</v>
      </c>
      <c r="BZ486" s="16" t="s">
        <v>843</v>
      </c>
      <c r="CA486" s="16" t="s">
        <v>843</v>
      </c>
      <c r="CB486" s="16" t="s">
        <v>843</v>
      </c>
      <c r="CC486" s="16" t="s">
        <v>843</v>
      </c>
      <c r="CD486" s="16" t="s">
        <v>843</v>
      </c>
      <c r="CE486" s="16" t="s">
        <v>843</v>
      </c>
      <c r="CF486" s="16" t="s">
        <v>843</v>
      </c>
      <c r="CG486" s="16" t="s">
        <v>843</v>
      </c>
      <c r="CH486" s="16" t="s">
        <v>843</v>
      </c>
      <c r="CI486" s="16" t="s">
        <v>843</v>
      </c>
      <c r="CJ486" s="16" t="s">
        <v>843</v>
      </c>
      <c r="CK486" s="16" t="s">
        <v>843</v>
      </c>
      <c r="CP486" s="16" t="s">
        <v>867</v>
      </c>
      <c r="CQ486" s="16" t="s">
        <v>5191</v>
      </c>
      <c r="CR486" s="16" t="s">
        <v>844</v>
      </c>
      <c r="CS486" s="16" t="s">
        <v>843</v>
      </c>
      <c r="CT486" s="16" t="s">
        <v>843</v>
      </c>
      <c r="CU486" s="16" t="s">
        <v>843</v>
      </c>
      <c r="CV486" s="16" t="s">
        <v>843</v>
      </c>
      <c r="CW486" s="16" t="s">
        <v>843</v>
      </c>
      <c r="CX486" s="16" t="s">
        <v>843</v>
      </c>
      <c r="CY486" s="16" t="s">
        <v>843</v>
      </c>
      <c r="CZ486" s="16" t="s">
        <v>843</v>
      </c>
      <c r="DA486" s="16" t="s">
        <v>5184</v>
      </c>
      <c r="DX486" s="16" t="s">
        <v>867</v>
      </c>
      <c r="DY486" s="16" t="s">
        <v>867</v>
      </c>
      <c r="GC486" s="16" t="s">
        <v>5330</v>
      </c>
      <c r="GF486" s="16" t="s">
        <v>867</v>
      </c>
      <c r="GG486" s="16" t="s">
        <v>867</v>
      </c>
      <c r="GV486" s="16" t="s">
        <v>9607</v>
      </c>
      <c r="GW486" s="16" t="s">
        <v>843</v>
      </c>
      <c r="GX486" s="16" t="s">
        <v>844</v>
      </c>
      <c r="GY486" s="16" t="s">
        <v>843</v>
      </c>
      <c r="GZ486" s="16" t="s">
        <v>844</v>
      </c>
      <c r="HA486" s="16" t="s">
        <v>843</v>
      </c>
      <c r="HB486" s="16" t="s">
        <v>843</v>
      </c>
      <c r="HC486" s="16" t="s">
        <v>843</v>
      </c>
      <c r="HD486" s="16" t="s">
        <v>843</v>
      </c>
      <c r="HE486" s="16" t="s">
        <v>843</v>
      </c>
      <c r="HF486" s="16" t="s">
        <v>843</v>
      </c>
      <c r="HH486" s="16" t="s">
        <v>5456</v>
      </c>
      <c r="HK486" s="16" t="s">
        <v>865</v>
      </c>
      <c r="HM486" s="16" t="s">
        <v>865</v>
      </c>
      <c r="HZ486" s="16" t="s">
        <v>7947</v>
      </c>
      <c r="KE486" s="16" t="s">
        <v>5582</v>
      </c>
      <c r="KG486" s="16" t="s">
        <v>7015</v>
      </c>
      <c r="KH486" s="16" t="s">
        <v>7033</v>
      </c>
      <c r="KI486" s="16" t="s">
        <v>865</v>
      </c>
      <c r="LG486" s="16" t="s">
        <v>867</v>
      </c>
      <c r="LH486" s="16" t="s">
        <v>867</v>
      </c>
      <c r="LI486" s="16" t="s">
        <v>867</v>
      </c>
      <c r="LJ486" s="16" t="s">
        <v>867</v>
      </c>
      <c r="LK486" s="16" t="s">
        <v>867</v>
      </c>
      <c r="LL486" s="16" t="s">
        <v>5660</v>
      </c>
      <c r="LM486" s="16" t="s">
        <v>843</v>
      </c>
      <c r="LN486" s="16" t="s">
        <v>844</v>
      </c>
      <c r="LO486" s="16" t="s">
        <v>843</v>
      </c>
      <c r="LP486" s="16" t="s">
        <v>843</v>
      </c>
      <c r="LQ486" s="16" t="s">
        <v>843</v>
      </c>
      <c r="LR486" s="16" t="s">
        <v>843</v>
      </c>
      <c r="LS486" s="16" t="s">
        <v>843</v>
      </c>
      <c r="LT486" s="16" t="s">
        <v>843</v>
      </c>
      <c r="LU486" s="16" t="s">
        <v>843</v>
      </c>
      <c r="LV486" s="16" t="s">
        <v>843</v>
      </c>
      <c r="LW486" s="16" t="s">
        <v>843</v>
      </c>
      <c r="LX486" s="16" t="s">
        <v>843</v>
      </c>
      <c r="LY486" s="16" t="s">
        <v>843</v>
      </c>
      <c r="LZ486" s="16" t="s">
        <v>843</v>
      </c>
      <c r="MA486" s="16" t="s">
        <v>843</v>
      </c>
      <c r="MC486" s="16" t="s">
        <v>5694</v>
      </c>
      <c r="MD486" s="16" t="s">
        <v>844</v>
      </c>
      <c r="ME486" s="16" t="s">
        <v>843</v>
      </c>
      <c r="MF486" s="16" t="s">
        <v>843</v>
      </c>
      <c r="MG486" s="16" t="s">
        <v>843</v>
      </c>
      <c r="MH486" s="16" t="s">
        <v>843</v>
      </c>
      <c r="MI486" s="16" t="s">
        <v>843</v>
      </c>
      <c r="MJ486" s="16" t="s">
        <v>843</v>
      </c>
      <c r="MK486" s="16" t="s">
        <v>843</v>
      </c>
      <c r="ML486" s="16" t="s">
        <v>843</v>
      </c>
      <c r="MM486" s="16" t="s">
        <v>843</v>
      </c>
      <c r="MN486" s="16" t="s">
        <v>843</v>
      </c>
      <c r="MO486" s="16" t="s">
        <v>843</v>
      </c>
      <c r="MP486" s="16" t="s">
        <v>843</v>
      </c>
      <c r="MQ486" s="16" t="s">
        <v>843</v>
      </c>
      <c r="MR486" s="16" t="s">
        <v>843</v>
      </c>
      <c r="MS486" s="16" t="s">
        <v>843</v>
      </c>
      <c r="MT486" s="16" t="s">
        <v>843</v>
      </c>
      <c r="MU486" s="16" t="s">
        <v>843</v>
      </c>
      <c r="MV486" s="16" t="s">
        <v>843</v>
      </c>
      <c r="PC486" s="16" t="s">
        <v>865</v>
      </c>
      <c r="PD486" s="16" t="s">
        <v>865</v>
      </c>
      <c r="PY486" s="16" t="s">
        <v>865</v>
      </c>
      <c r="QP486" s="16" t="s">
        <v>865</v>
      </c>
      <c r="QR486" s="16" t="s">
        <v>867</v>
      </c>
      <c r="QT486" s="16" t="s">
        <v>867</v>
      </c>
      <c r="QV486" s="16" t="s">
        <v>867</v>
      </c>
      <c r="QX486" s="16" t="s">
        <v>867</v>
      </c>
      <c r="QY486" s="16" t="s">
        <v>867</v>
      </c>
      <c r="RD486" s="16" t="s">
        <v>4216</v>
      </c>
      <c r="RF486" s="16" t="s">
        <v>865</v>
      </c>
      <c r="RH486" s="16" t="s">
        <v>865</v>
      </c>
      <c r="RJ486" s="16" t="s">
        <v>865</v>
      </c>
      <c r="RN486" s="16" t="s">
        <v>867</v>
      </c>
      <c r="RP486" s="16" t="s">
        <v>867</v>
      </c>
      <c r="RR486" s="16" t="s">
        <v>867</v>
      </c>
      <c r="RT486" s="16" t="s">
        <v>867</v>
      </c>
      <c r="RV486" s="16" t="s">
        <v>867</v>
      </c>
      <c r="RX486" s="16" t="s">
        <v>7720</v>
      </c>
      <c r="RZ486" s="16" t="s">
        <v>867</v>
      </c>
      <c r="SQ486" s="16" t="s">
        <v>867</v>
      </c>
      <c r="SS486" s="16" t="s">
        <v>7293</v>
      </c>
      <c r="ST486" s="16" t="s">
        <v>7764</v>
      </c>
      <c r="TN486" s="16">
        <v>10000</v>
      </c>
      <c r="TO486" s="16">
        <v>0</v>
      </c>
      <c r="TP486" s="16">
        <v>2800</v>
      </c>
      <c r="TQ486" s="16">
        <v>500</v>
      </c>
      <c r="TR486" s="16">
        <v>400</v>
      </c>
      <c r="TS486" s="16">
        <v>300</v>
      </c>
      <c r="TT486" s="16">
        <v>0</v>
      </c>
      <c r="TU486" s="16">
        <v>800</v>
      </c>
      <c r="TV486" s="16">
        <v>3000</v>
      </c>
      <c r="TW486" s="16">
        <v>0</v>
      </c>
      <c r="TX486" s="16">
        <v>0</v>
      </c>
      <c r="TZ486" s="16" t="s">
        <v>7370</v>
      </c>
      <c r="UA486" s="16" t="s">
        <v>9447</v>
      </c>
      <c r="UB486" s="16">
        <v>0</v>
      </c>
      <c r="UC486" s="16" t="s">
        <v>844</v>
      </c>
      <c r="UD486" s="16" t="s">
        <v>844</v>
      </c>
      <c r="UE486" s="16" t="s">
        <v>844</v>
      </c>
      <c r="UF486" s="16" t="s">
        <v>844</v>
      </c>
      <c r="UG486" s="16" t="s">
        <v>843</v>
      </c>
      <c r="UH486" s="16" t="s">
        <v>843</v>
      </c>
      <c r="UL486" s="16">
        <v>20000</v>
      </c>
      <c r="US486" s="16" t="s">
        <v>6008</v>
      </c>
      <c r="UT486" s="16" t="s">
        <v>843</v>
      </c>
      <c r="UU486" s="16" t="s">
        <v>843</v>
      </c>
      <c r="UV486" s="16" t="s">
        <v>843</v>
      </c>
      <c r="UW486" s="16" t="s">
        <v>843</v>
      </c>
      <c r="UX486" s="16" t="s">
        <v>843</v>
      </c>
      <c r="UY486" s="16" t="s">
        <v>843</v>
      </c>
      <c r="UZ486" s="16" t="s">
        <v>844</v>
      </c>
      <c r="VA486" s="16" t="s">
        <v>843</v>
      </c>
      <c r="VB486" s="16" t="s">
        <v>843</v>
      </c>
      <c r="VC486" s="16" t="s">
        <v>843</v>
      </c>
      <c r="VD486" s="16" t="s">
        <v>843</v>
      </c>
      <c r="VE486" s="16" t="s">
        <v>843</v>
      </c>
      <c r="VF486" s="16" t="s">
        <v>843</v>
      </c>
      <c r="VG486" s="16" t="s">
        <v>843</v>
      </c>
      <c r="VJ486" s="16">
        <v>4500</v>
      </c>
      <c r="VK486" s="16" t="s">
        <v>6102</v>
      </c>
      <c r="VL486" s="16" t="s">
        <v>843</v>
      </c>
      <c r="VM486" s="16" t="s">
        <v>843</v>
      </c>
      <c r="VN486" s="16" t="s">
        <v>843</v>
      </c>
      <c r="VO486" s="16" t="s">
        <v>843</v>
      </c>
      <c r="VP486" s="16" t="s">
        <v>844</v>
      </c>
      <c r="VQ486" s="16" t="s">
        <v>843</v>
      </c>
      <c r="VR486" s="16" t="s">
        <v>843</v>
      </c>
      <c r="VS486" s="16" t="s">
        <v>843</v>
      </c>
      <c r="VT486" s="16" t="s">
        <v>843</v>
      </c>
      <c r="VV486" s="16">
        <v>3000</v>
      </c>
      <c r="VX486" s="16" t="s">
        <v>6028</v>
      </c>
      <c r="VY486" s="16" t="s">
        <v>844</v>
      </c>
      <c r="VZ486" s="16" t="s">
        <v>843</v>
      </c>
      <c r="WA486" s="16" t="s">
        <v>843</v>
      </c>
      <c r="WB486" s="16" t="s">
        <v>843</v>
      </c>
      <c r="WC486" s="16" t="s">
        <v>843</v>
      </c>
      <c r="WD486" s="16" t="s">
        <v>843</v>
      </c>
      <c r="WE486" s="16" t="s">
        <v>843</v>
      </c>
      <c r="WF486" s="16" t="s">
        <v>843</v>
      </c>
      <c r="WH486" s="16">
        <v>1625</v>
      </c>
      <c r="WO486" s="16" t="s">
        <v>6926</v>
      </c>
      <c r="YN486" s="16" t="s">
        <v>7040</v>
      </c>
      <c r="YP486" s="16" t="s">
        <v>7987</v>
      </c>
      <c r="YR486" s="16" t="s">
        <v>11188</v>
      </c>
      <c r="YS486" s="16" t="s">
        <v>11189</v>
      </c>
      <c r="YT486" s="16" t="s">
        <v>8694</v>
      </c>
      <c r="YU486" s="16" t="s">
        <v>11190</v>
      </c>
      <c r="YV486" s="16" t="s">
        <v>8696</v>
      </c>
      <c r="YW486" s="16" t="s">
        <v>844</v>
      </c>
      <c r="YX486" s="16" t="s">
        <v>8696</v>
      </c>
      <c r="YY486" s="16" t="s">
        <v>8789</v>
      </c>
      <c r="YZ486" s="16" t="s">
        <v>843</v>
      </c>
      <c r="ZA486" s="16" t="s">
        <v>843</v>
      </c>
      <c r="ZB486" s="16">
        <v>15300</v>
      </c>
      <c r="ZC486" s="16" t="s">
        <v>8793</v>
      </c>
      <c r="ZD486" s="16" t="s">
        <v>843</v>
      </c>
      <c r="ZE486" s="16" t="s">
        <v>8787</v>
      </c>
      <c r="ZF486" s="16" t="s">
        <v>8865</v>
      </c>
      <c r="ZG486" s="16" t="s">
        <v>8752</v>
      </c>
      <c r="ZH486" s="16" t="s">
        <v>8701</v>
      </c>
      <c r="ZI486" s="16" t="s">
        <v>8804</v>
      </c>
      <c r="ZJ486" s="16" t="s">
        <v>843</v>
      </c>
      <c r="ZK486" s="16" t="s">
        <v>843</v>
      </c>
      <c r="ZL486" s="16" t="s">
        <v>8723</v>
      </c>
      <c r="ZM486" s="16" t="s">
        <v>843</v>
      </c>
      <c r="ZN486" s="16" t="s">
        <v>8755</v>
      </c>
      <c r="ZO486" s="16" t="s">
        <v>487</v>
      </c>
      <c r="ZP486" s="16" t="s">
        <v>487</v>
      </c>
      <c r="ZQ486" s="16" t="s">
        <v>487</v>
      </c>
      <c r="ZR486" s="16" t="s">
        <v>487</v>
      </c>
      <c r="ZS486" s="16" t="s">
        <v>844</v>
      </c>
      <c r="ZT486" s="16" t="s">
        <v>8705</v>
      </c>
      <c r="ZU486" s="16" t="s">
        <v>8706</v>
      </c>
      <c r="ZV486" s="16" t="s">
        <v>487</v>
      </c>
      <c r="ZW486" s="16" t="s">
        <v>843</v>
      </c>
      <c r="ZX486" s="16" t="s">
        <v>844</v>
      </c>
      <c r="ZY486" s="16" t="s">
        <v>8732</v>
      </c>
      <c r="ZZ486" s="16" t="s">
        <v>843</v>
      </c>
      <c r="AAA486" s="16" t="s">
        <v>1056</v>
      </c>
      <c r="AAB486" s="16" t="s">
        <v>843</v>
      </c>
      <c r="AAC486" s="16">
        <v>2</v>
      </c>
      <c r="AAD486" s="16" t="s">
        <v>8732</v>
      </c>
      <c r="AAE486" s="16" t="s">
        <v>843</v>
      </c>
      <c r="AAF486" s="16" t="s">
        <v>843</v>
      </c>
      <c r="AAG486" s="16" t="s">
        <v>843</v>
      </c>
      <c r="AAH486" s="16" t="s">
        <v>843</v>
      </c>
      <c r="AAI486" s="16" t="s">
        <v>843</v>
      </c>
      <c r="AAJ486" s="16" t="s">
        <v>615</v>
      </c>
      <c r="AAK486" s="16" t="s">
        <v>639</v>
      </c>
      <c r="AAL486" s="16" t="s">
        <v>905</v>
      </c>
      <c r="AAM486" s="16" t="s">
        <v>663</v>
      </c>
      <c r="AAN486" s="16" t="s">
        <v>8707</v>
      </c>
      <c r="AAO486" s="16" t="s">
        <v>1019</v>
      </c>
      <c r="AAP486" s="16" t="s">
        <v>8708</v>
      </c>
      <c r="AAQ486" s="16" t="s">
        <v>8726</v>
      </c>
      <c r="AAS486" s="16">
        <v>27533.45</v>
      </c>
      <c r="AAU486" s="16" t="s">
        <v>782</v>
      </c>
      <c r="AAV486" s="16" t="s">
        <v>782</v>
      </c>
      <c r="AAW486" s="16" t="s">
        <v>782</v>
      </c>
      <c r="AAX486" s="16" t="s">
        <v>843</v>
      </c>
      <c r="AAY486" s="16" t="s">
        <v>8710</v>
      </c>
      <c r="AAZ486" s="16" t="s">
        <v>782</v>
      </c>
      <c r="ABA486" s="16" t="s">
        <v>782</v>
      </c>
      <c r="ABB486" s="16" t="s">
        <v>782</v>
      </c>
      <c r="ABC486" s="16" t="s">
        <v>783</v>
      </c>
      <c r="ABD486" s="16" t="s">
        <v>782</v>
      </c>
      <c r="ABE486" s="16" t="s">
        <v>782</v>
      </c>
      <c r="ABF486" s="16" t="s">
        <v>782</v>
      </c>
      <c r="ABG486" s="16" t="s">
        <v>782</v>
      </c>
      <c r="ABH486" s="16" t="s">
        <v>782</v>
      </c>
      <c r="ABI486" s="16" t="s">
        <v>782</v>
      </c>
      <c r="ABJ486" s="16" t="s">
        <v>783</v>
      </c>
      <c r="ABK486" s="16" t="s">
        <v>782</v>
      </c>
      <c r="ABL486" s="16" t="s">
        <v>1056</v>
      </c>
      <c r="ABM486" s="16" t="s">
        <v>843</v>
      </c>
      <c r="ABN486" s="16" t="s">
        <v>1034</v>
      </c>
      <c r="ABP486" s="16" t="s">
        <v>971</v>
      </c>
      <c r="ABQ486" s="16" t="s">
        <v>4300</v>
      </c>
      <c r="ABR486" s="16" t="s">
        <v>470</v>
      </c>
      <c r="ABS486" s="16" t="s">
        <v>457</v>
      </c>
      <c r="ABT486" s="16" t="s">
        <v>8732</v>
      </c>
      <c r="ABU486" s="16" t="s">
        <v>1056</v>
      </c>
      <c r="ABV486" s="16" t="s">
        <v>487</v>
      </c>
      <c r="ABW486" s="16" t="s">
        <v>486</v>
      </c>
      <c r="ABX486" s="16" t="s">
        <v>892</v>
      </c>
      <c r="ABY486" s="16" t="s">
        <v>486</v>
      </c>
      <c r="ABZ486" s="16" t="s">
        <v>486</v>
      </c>
      <c r="ACA486" s="16" t="s">
        <v>759</v>
      </c>
      <c r="ACB486" s="16" t="s">
        <v>774</v>
      </c>
      <c r="ACC486" s="16" t="s">
        <v>737</v>
      </c>
      <c r="ACD486" s="16" t="s">
        <v>486</v>
      </c>
      <c r="ACE486" s="16" t="s">
        <v>486</v>
      </c>
      <c r="ACG486" s="16" t="s">
        <v>1014</v>
      </c>
      <c r="ACH486" s="16" t="s">
        <v>1009</v>
      </c>
      <c r="ACI486" s="16" t="s">
        <v>462</v>
      </c>
      <c r="ACJ486" s="16">
        <v>1.1910000000000001</v>
      </c>
      <c r="ACK486" s="16" t="s">
        <v>478</v>
      </c>
      <c r="ACL486" s="16" t="s">
        <v>738</v>
      </c>
      <c r="ACM486" s="16" t="s">
        <v>1190</v>
      </c>
      <c r="ACN486" s="16" t="s">
        <v>530</v>
      </c>
      <c r="ACO486" s="16" t="s">
        <v>1857</v>
      </c>
      <c r="ACP486" s="16">
        <v>1625</v>
      </c>
      <c r="ACQ486" s="16" t="s">
        <v>1202</v>
      </c>
      <c r="ACR486" s="16" t="s">
        <v>1644</v>
      </c>
      <c r="ACS486" s="16" t="s">
        <v>669</v>
      </c>
      <c r="ACT486" s="16" t="s">
        <v>1522</v>
      </c>
      <c r="ACU486" s="16" t="s">
        <v>831</v>
      </c>
      <c r="ACV486" s="16" t="s">
        <v>8756</v>
      </c>
      <c r="ACW486" s="16" t="s">
        <v>877</v>
      </c>
      <c r="ACX486" s="16" t="s">
        <v>1916</v>
      </c>
      <c r="ACY486" s="16" t="s">
        <v>1947</v>
      </c>
      <c r="ACZ486" s="16">
        <v>1</v>
      </c>
      <c r="ADA486" s="16">
        <v>1</v>
      </c>
      <c r="ADB486" s="16">
        <v>1</v>
      </c>
      <c r="ADC486" s="16">
        <v>1</v>
      </c>
      <c r="ADD486" s="16">
        <v>1</v>
      </c>
      <c r="ADE486" s="16" t="s">
        <v>8712</v>
      </c>
      <c r="ADF486" s="16">
        <v>0</v>
      </c>
      <c r="ADG486" s="16" t="s">
        <v>486</v>
      </c>
      <c r="ADH486" s="16">
        <v>1</v>
      </c>
      <c r="ADI486" s="16" t="s">
        <v>486</v>
      </c>
      <c r="ADJ486" s="16" t="s">
        <v>1746</v>
      </c>
      <c r="ADK486" s="16" t="s">
        <v>13194</v>
      </c>
      <c r="ADL486" s="16" t="s">
        <v>1763</v>
      </c>
      <c r="ADM486" s="16" t="s">
        <v>13195</v>
      </c>
      <c r="ADN486" s="16" t="s">
        <v>13196</v>
      </c>
      <c r="ADO486" s="16" t="s">
        <v>1766</v>
      </c>
      <c r="ADP486" s="16" t="s">
        <v>1751</v>
      </c>
      <c r="ADQ486" s="16" t="s">
        <v>1743</v>
      </c>
      <c r="ADR486" s="16" t="s">
        <v>13194</v>
      </c>
      <c r="ADS486" s="16" t="s">
        <v>13194</v>
      </c>
      <c r="ADT486" s="16" t="s">
        <v>1062</v>
      </c>
      <c r="ADU486" s="16" t="s">
        <v>1763</v>
      </c>
      <c r="ADW486" s="16" t="s">
        <v>13199</v>
      </c>
      <c r="ADY486" s="16" t="s">
        <v>1059</v>
      </c>
      <c r="AEA486" s="16">
        <v>15300</v>
      </c>
      <c r="AEC486" s="16" t="s">
        <v>1061</v>
      </c>
      <c r="AED486" s="16">
        <v>9177.82</v>
      </c>
      <c r="AEE486" s="16" t="s">
        <v>952</v>
      </c>
      <c r="AEG486" s="16">
        <v>9125</v>
      </c>
      <c r="AEI486" s="16">
        <v>3333.33</v>
      </c>
      <c r="AEK486" s="16">
        <v>933.33</v>
      </c>
      <c r="AEL486" s="16">
        <v>166.67</v>
      </c>
      <c r="AEM486" s="16">
        <v>1000</v>
      </c>
      <c r="AEN486" s="16">
        <v>133.33000000000001</v>
      </c>
      <c r="AEO486" s="16">
        <v>100</v>
      </c>
      <c r="AEP486" s="16">
        <v>266.67</v>
      </c>
    </row>
    <row r="487" spans="1:822" x14ac:dyDescent="0.25">
      <c r="A487" s="30">
        <v>45841</v>
      </c>
      <c r="B487" s="16" t="s">
        <v>11191</v>
      </c>
      <c r="C487" s="16" t="s">
        <v>867</v>
      </c>
      <c r="D487" s="16" t="s">
        <v>867</v>
      </c>
      <c r="E487" s="16">
        <v>35</v>
      </c>
      <c r="F487" s="16" t="s">
        <v>8153</v>
      </c>
      <c r="G487" s="16" t="s">
        <v>4113</v>
      </c>
      <c r="I487" s="16" t="s">
        <v>4174</v>
      </c>
      <c r="Z487" s="16" t="s">
        <v>1002</v>
      </c>
      <c r="AA487" s="16" t="s">
        <v>474</v>
      </c>
      <c r="AB487" s="16">
        <v>3</v>
      </c>
      <c r="AC487" s="16" t="s">
        <v>844</v>
      </c>
      <c r="AD487" s="16" t="s">
        <v>843</v>
      </c>
      <c r="AE487" s="16" t="s">
        <v>844</v>
      </c>
      <c r="AF487" s="16" t="s">
        <v>844</v>
      </c>
      <c r="AG487" s="16" t="s">
        <v>844</v>
      </c>
      <c r="AH487" s="16" t="s">
        <v>844</v>
      </c>
      <c r="AI487" s="16" t="s">
        <v>1056</v>
      </c>
      <c r="AJ487" s="16" t="s">
        <v>843</v>
      </c>
      <c r="AK487" s="16" t="s">
        <v>844</v>
      </c>
      <c r="AM487" s="16" t="s">
        <v>737</v>
      </c>
      <c r="AN487" s="16" t="s">
        <v>759</v>
      </c>
      <c r="AP487" s="16" t="s">
        <v>768</v>
      </c>
      <c r="AR487" s="16" t="s">
        <v>6910</v>
      </c>
      <c r="BB487" s="16">
        <v>3</v>
      </c>
      <c r="BC487" s="16" t="s">
        <v>7872</v>
      </c>
      <c r="BE487" s="16" t="s">
        <v>5101</v>
      </c>
      <c r="BV487" s="16" t="s">
        <v>4433</v>
      </c>
      <c r="BW487" s="16" t="s">
        <v>844</v>
      </c>
      <c r="BX487" s="16" t="s">
        <v>843</v>
      </c>
      <c r="BY487" s="16" t="s">
        <v>843</v>
      </c>
      <c r="BZ487" s="16" t="s">
        <v>843</v>
      </c>
      <c r="CA487" s="16" t="s">
        <v>843</v>
      </c>
      <c r="CB487" s="16" t="s">
        <v>843</v>
      </c>
      <c r="CC487" s="16" t="s">
        <v>843</v>
      </c>
      <c r="CD487" s="16" t="s">
        <v>843</v>
      </c>
      <c r="CE487" s="16" t="s">
        <v>843</v>
      </c>
      <c r="CF487" s="16" t="s">
        <v>843</v>
      </c>
      <c r="CG487" s="16" t="s">
        <v>843</v>
      </c>
      <c r="CH487" s="16" t="s">
        <v>843</v>
      </c>
      <c r="CI487" s="16" t="s">
        <v>843</v>
      </c>
      <c r="CJ487" s="16" t="s">
        <v>843</v>
      </c>
      <c r="CK487" s="16" t="s">
        <v>843</v>
      </c>
      <c r="CP487" s="16" t="s">
        <v>865</v>
      </c>
      <c r="DX487" s="16" t="s">
        <v>867</v>
      </c>
      <c r="DY487" s="16" t="s">
        <v>867</v>
      </c>
      <c r="GC487" s="16" t="s">
        <v>2337</v>
      </c>
      <c r="GD487" s="16" t="s">
        <v>10209</v>
      </c>
      <c r="GF487" s="16" t="s">
        <v>867</v>
      </c>
      <c r="GG487" s="16" t="s">
        <v>867</v>
      </c>
      <c r="GV487" s="16" t="s">
        <v>5440</v>
      </c>
      <c r="GW487" s="16" t="s">
        <v>844</v>
      </c>
      <c r="GX487" s="16" t="s">
        <v>843</v>
      </c>
      <c r="GY487" s="16" t="s">
        <v>843</v>
      </c>
      <c r="GZ487" s="16" t="s">
        <v>843</v>
      </c>
      <c r="HA487" s="16" t="s">
        <v>843</v>
      </c>
      <c r="HB487" s="16" t="s">
        <v>843</v>
      </c>
      <c r="HC487" s="16" t="s">
        <v>843</v>
      </c>
      <c r="HD487" s="16" t="s">
        <v>843</v>
      </c>
      <c r="HE487" s="16" t="s">
        <v>843</v>
      </c>
      <c r="HF487" s="16" t="s">
        <v>843</v>
      </c>
      <c r="HH487" s="16" t="s">
        <v>5456</v>
      </c>
      <c r="HK487" s="16" t="s">
        <v>864</v>
      </c>
      <c r="HM487" s="16" t="s">
        <v>865</v>
      </c>
      <c r="HZ487" s="16" t="s">
        <v>7944</v>
      </c>
      <c r="KE487" s="16" t="s">
        <v>5585</v>
      </c>
      <c r="KG487" s="16" t="s">
        <v>7021</v>
      </c>
      <c r="KH487" s="16" t="s">
        <v>7033</v>
      </c>
      <c r="KI487" s="16" t="s">
        <v>867</v>
      </c>
      <c r="KJ487" s="16" t="s">
        <v>11192</v>
      </c>
      <c r="KK487" s="16" t="s">
        <v>843</v>
      </c>
      <c r="KL487" s="16" t="s">
        <v>843</v>
      </c>
      <c r="KM487" s="16" t="s">
        <v>844</v>
      </c>
      <c r="KN487" s="16" t="s">
        <v>844</v>
      </c>
      <c r="KO487" s="16" t="s">
        <v>844</v>
      </c>
      <c r="KP487" s="16" t="s">
        <v>843</v>
      </c>
      <c r="KQ487" s="16" t="s">
        <v>843</v>
      </c>
      <c r="LG487" s="16" t="s">
        <v>867</v>
      </c>
      <c r="LH487" s="16" t="s">
        <v>865</v>
      </c>
      <c r="LI487" s="16" t="s">
        <v>867</v>
      </c>
      <c r="LJ487" s="16" t="s">
        <v>865</v>
      </c>
      <c r="LK487" s="16" t="s">
        <v>867</v>
      </c>
      <c r="LL487" s="16" t="s">
        <v>5663</v>
      </c>
      <c r="LM487" s="16" t="s">
        <v>843</v>
      </c>
      <c r="LN487" s="16" t="s">
        <v>843</v>
      </c>
      <c r="LO487" s="16" t="s">
        <v>844</v>
      </c>
      <c r="LP487" s="16" t="s">
        <v>843</v>
      </c>
      <c r="LQ487" s="16" t="s">
        <v>843</v>
      </c>
      <c r="LR487" s="16" t="s">
        <v>843</v>
      </c>
      <c r="LS487" s="16" t="s">
        <v>843</v>
      </c>
      <c r="LT487" s="16" t="s">
        <v>843</v>
      </c>
      <c r="LU487" s="16" t="s">
        <v>843</v>
      </c>
      <c r="LV487" s="16" t="s">
        <v>843</v>
      </c>
      <c r="LW487" s="16" t="s">
        <v>843</v>
      </c>
      <c r="LX487" s="16" t="s">
        <v>843</v>
      </c>
      <c r="LY487" s="16" t="s">
        <v>843</v>
      </c>
      <c r="LZ487" s="16" t="s">
        <v>843</v>
      </c>
      <c r="MA487" s="16" t="s">
        <v>843</v>
      </c>
      <c r="MC487" s="16" t="s">
        <v>5694</v>
      </c>
      <c r="MD487" s="16" t="s">
        <v>844</v>
      </c>
      <c r="ME487" s="16" t="s">
        <v>843</v>
      </c>
      <c r="MF487" s="16" t="s">
        <v>843</v>
      </c>
      <c r="MG487" s="16" t="s">
        <v>843</v>
      </c>
      <c r="MH487" s="16" t="s">
        <v>843</v>
      </c>
      <c r="MI487" s="16" t="s">
        <v>843</v>
      </c>
      <c r="MJ487" s="16" t="s">
        <v>843</v>
      </c>
      <c r="MK487" s="16" t="s">
        <v>843</v>
      </c>
      <c r="ML487" s="16" t="s">
        <v>843</v>
      </c>
      <c r="MM487" s="16" t="s">
        <v>843</v>
      </c>
      <c r="MN487" s="16" t="s">
        <v>843</v>
      </c>
      <c r="MO487" s="16" t="s">
        <v>843</v>
      </c>
      <c r="MP487" s="16" t="s">
        <v>843</v>
      </c>
      <c r="MQ487" s="16" t="s">
        <v>843</v>
      </c>
      <c r="MR487" s="16" t="s">
        <v>843</v>
      </c>
      <c r="MS487" s="16" t="s">
        <v>843</v>
      </c>
      <c r="MT487" s="16" t="s">
        <v>843</v>
      </c>
      <c r="MU487" s="16" t="s">
        <v>843</v>
      </c>
      <c r="MV487" s="16" t="s">
        <v>843</v>
      </c>
      <c r="MX487" s="16" t="s">
        <v>864</v>
      </c>
      <c r="MY487" s="16" t="s">
        <v>843</v>
      </c>
      <c r="MZ487" s="16" t="s">
        <v>843</v>
      </c>
      <c r="NA487" s="16" t="s">
        <v>843</v>
      </c>
      <c r="NB487" s="16" t="s">
        <v>843</v>
      </c>
      <c r="NC487" s="16" t="s">
        <v>843</v>
      </c>
      <c r="ND487" s="16" t="s">
        <v>843</v>
      </c>
      <c r="NE487" s="16" t="s">
        <v>843</v>
      </c>
      <c r="NF487" s="16" t="s">
        <v>843</v>
      </c>
      <c r="NG487" s="16" t="s">
        <v>843</v>
      </c>
      <c r="NH487" s="16" t="s">
        <v>843</v>
      </c>
      <c r="NI487" s="16" t="s">
        <v>843</v>
      </c>
      <c r="NJ487" s="16" t="s">
        <v>843</v>
      </c>
      <c r="NK487" s="16" t="s">
        <v>843</v>
      </c>
      <c r="NL487" s="16" t="s">
        <v>843</v>
      </c>
      <c r="NM487" s="16" t="s">
        <v>843</v>
      </c>
      <c r="NN487" s="16" t="s">
        <v>843</v>
      </c>
      <c r="NO487" s="16" t="s">
        <v>843</v>
      </c>
      <c r="NP487" s="16" t="s">
        <v>844</v>
      </c>
      <c r="NQ487" s="16" t="s">
        <v>843</v>
      </c>
      <c r="NS487" s="16" t="s">
        <v>5750</v>
      </c>
      <c r="NT487" s="16" t="s">
        <v>843</v>
      </c>
      <c r="NU487" s="16" t="s">
        <v>843</v>
      </c>
      <c r="NV487" s="16" t="s">
        <v>843</v>
      </c>
      <c r="NW487" s="16" t="s">
        <v>843</v>
      </c>
      <c r="NX487" s="16" t="s">
        <v>844</v>
      </c>
      <c r="NY487" s="16" t="s">
        <v>843</v>
      </c>
      <c r="NZ487" s="16" t="s">
        <v>843</v>
      </c>
      <c r="OA487" s="16" t="s">
        <v>843</v>
      </c>
      <c r="OB487" s="16" t="s">
        <v>843</v>
      </c>
      <c r="OC487" s="16" t="s">
        <v>843</v>
      </c>
      <c r="OD487" s="16" t="s">
        <v>843</v>
      </c>
      <c r="OE487" s="16" t="s">
        <v>843</v>
      </c>
      <c r="OF487" s="16" t="s">
        <v>843</v>
      </c>
      <c r="OG487" s="16" t="s">
        <v>843</v>
      </c>
      <c r="OH487" s="16" t="s">
        <v>843</v>
      </c>
      <c r="OI487" s="16" t="s">
        <v>843</v>
      </c>
      <c r="PC487" s="16" t="s">
        <v>865</v>
      </c>
      <c r="PD487" s="16" t="s">
        <v>865</v>
      </c>
      <c r="PY487" s="16" t="s">
        <v>865</v>
      </c>
      <c r="QP487" s="16" t="s">
        <v>865</v>
      </c>
      <c r="QR487" s="16" t="s">
        <v>867</v>
      </c>
      <c r="QT487" s="16" t="s">
        <v>867</v>
      </c>
      <c r="QV487" s="16" t="s">
        <v>864</v>
      </c>
      <c r="QX487" s="16" t="s">
        <v>867</v>
      </c>
      <c r="QY487" s="16" t="s">
        <v>867</v>
      </c>
      <c r="RD487" s="16" t="s">
        <v>865</v>
      </c>
      <c r="RF487" s="16" t="s">
        <v>865</v>
      </c>
      <c r="RH487" s="16" t="s">
        <v>4216</v>
      </c>
      <c r="RJ487" s="16" t="s">
        <v>865</v>
      </c>
      <c r="RN487" s="16" t="s">
        <v>867</v>
      </c>
      <c r="RP487" s="16" t="s">
        <v>867</v>
      </c>
      <c r="RR487" s="16" t="s">
        <v>867</v>
      </c>
      <c r="RT487" s="16" t="s">
        <v>867</v>
      </c>
      <c r="RV487" s="16" t="s">
        <v>867</v>
      </c>
      <c r="RX487" s="16" t="s">
        <v>7724</v>
      </c>
      <c r="RZ487" s="16" t="s">
        <v>7724</v>
      </c>
      <c r="SQ487" s="16" t="s">
        <v>867</v>
      </c>
      <c r="SS487" s="16" t="s">
        <v>7299</v>
      </c>
      <c r="ST487" s="16" t="s">
        <v>7758</v>
      </c>
      <c r="TN487" s="16">
        <v>4000</v>
      </c>
      <c r="TO487" s="16">
        <v>9000</v>
      </c>
      <c r="TP487" s="16">
        <v>900</v>
      </c>
      <c r="TQ487" s="16">
        <v>500</v>
      </c>
      <c r="TR487" s="16">
        <v>1200</v>
      </c>
      <c r="TS487" s="16">
        <v>600</v>
      </c>
      <c r="TU487" s="16">
        <v>700</v>
      </c>
      <c r="TV487" s="16">
        <v>4000</v>
      </c>
      <c r="TW487" s="16">
        <v>0</v>
      </c>
      <c r="TX487" s="16">
        <v>6000</v>
      </c>
      <c r="TZ487" s="16" t="s">
        <v>7367</v>
      </c>
      <c r="UA487" s="16" t="s">
        <v>5941</v>
      </c>
      <c r="UB487" s="16">
        <v>0</v>
      </c>
      <c r="UC487" s="16" t="s">
        <v>844</v>
      </c>
      <c r="UD487" s="16" t="s">
        <v>843</v>
      </c>
      <c r="UE487" s="16" t="s">
        <v>843</v>
      </c>
      <c r="UF487" s="16" t="s">
        <v>843</v>
      </c>
      <c r="UG487" s="16" t="s">
        <v>843</v>
      </c>
      <c r="UH487" s="16" t="s">
        <v>843</v>
      </c>
      <c r="WO487" s="16" t="s">
        <v>6923</v>
      </c>
      <c r="YN487" s="16" t="s">
        <v>7052</v>
      </c>
      <c r="YP487" s="16" t="s">
        <v>7990</v>
      </c>
      <c r="YR487" s="16" t="s">
        <v>11193</v>
      </c>
      <c r="YS487" s="16" t="s">
        <v>11194</v>
      </c>
      <c r="YT487" s="16" t="s">
        <v>8694</v>
      </c>
      <c r="YU487" s="16" t="s">
        <v>11195</v>
      </c>
      <c r="YV487" s="16" t="s">
        <v>8696</v>
      </c>
      <c r="YW487" s="16" t="s">
        <v>844</v>
      </c>
      <c r="YX487" s="16" t="s">
        <v>8696</v>
      </c>
      <c r="YY487" s="16" t="s">
        <v>8861</v>
      </c>
      <c r="YZ487" s="16" t="s">
        <v>843</v>
      </c>
      <c r="ZA487" s="16" t="s">
        <v>8789</v>
      </c>
      <c r="ZB487" s="16">
        <v>18066.669999999998</v>
      </c>
      <c r="ZC487" s="16" t="s">
        <v>8750</v>
      </c>
      <c r="ZD487" s="16" t="s">
        <v>8704</v>
      </c>
      <c r="ZE487" s="16" t="s">
        <v>8764</v>
      </c>
      <c r="ZF487" s="16" t="s">
        <v>8739</v>
      </c>
      <c r="ZG487" s="16" t="s">
        <v>8865</v>
      </c>
      <c r="ZH487" s="16" t="s">
        <v>8752</v>
      </c>
      <c r="ZI487" s="16" t="s">
        <v>8723</v>
      </c>
      <c r="ZJ487" s="16" t="s">
        <v>8752</v>
      </c>
      <c r="ZK487" s="16" t="s">
        <v>843</v>
      </c>
      <c r="ZL487" s="16" t="s">
        <v>8699</v>
      </c>
      <c r="ZN487" s="16" t="s">
        <v>8755</v>
      </c>
      <c r="ZO487" s="16" t="s">
        <v>487</v>
      </c>
      <c r="ZP487" s="16" t="s">
        <v>487</v>
      </c>
      <c r="ZQ487" s="16" t="s">
        <v>487</v>
      </c>
      <c r="ZR487" s="16" t="s">
        <v>486</v>
      </c>
      <c r="ZS487" s="16" t="s">
        <v>844</v>
      </c>
      <c r="ZT487" s="16" t="s">
        <v>8705</v>
      </c>
      <c r="ZU487" s="16" t="s">
        <v>8706</v>
      </c>
      <c r="ZV487" s="16" t="s">
        <v>487</v>
      </c>
      <c r="ZW487" s="16" t="s">
        <v>844</v>
      </c>
      <c r="ZX487" s="16" t="s">
        <v>1056</v>
      </c>
      <c r="ZY487" s="16" t="s">
        <v>844</v>
      </c>
      <c r="ZZ487" s="16" t="s">
        <v>1056</v>
      </c>
      <c r="AAA487" s="16" t="s">
        <v>843</v>
      </c>
      <c r="AAB487" s="16" t="s">
        <v>843</v>
      </c>
      <c r="AAC487" s="16">
        <v>2</v>
      </c>
      <c r="AAD487" s="16" t="s">
        <v>844</v>
      </c>
      <c r="AAE487" s="16" t="s">
        <v>844</v>
      </c>
      <c r="AAF487" s="16" t="s">
        <v>843</v>
      </c>
      <c r="AAG487" s="16" t="s">
        <v>843</v>
      </c>
      <c r="AAH487" s="16" t="s">
        <v>843</v>
      </c>
      <c r="AAI487" s="16" t="s">
        <v>844</v>
      </c>
      <c r="AAJ487" s="16" t="s">
        <v>624</v>
      </c>
      <c r="AAK487" s="16" t="s">
        <v>649</v>
      </c>
      <c r="AAL487" s="16" t="s">
        <v>904</v>
      </c>
      <c r="AAM487" s="16" t="s">
        <v>663</v>
      </c>
      <c r="AAN487" s="16" t="s">
        <v>8707</v>
      </c>
      <c r="AAO487" s="16" t="s">
        <v>1019</v>
      </c>
      <c r="AAP487" s="16" t="s">
        <v>8708</v>
      </c>
      <c r="AAT487" s="16" t="s">
        <v>782</v>
      </c>
      <c r="AAU487" s="16" t="s">
        <v>782</v>
      </c>
      <c r="AAW487" s="16" t="s">
        <v>782</v>
      </c>
      <c r="AAX487" s="16" t="s">
        <v>843</v>
      </c>
      <c r="AAY487" s="16" t="s">
        <v>8710</v>
      </c>
      <c r="AAZ487" s="16" t="s">
        <v>782</v>
      </c>
      <c r="ABA487" s="16" t="s">
        <v>782</v>
      </c>
      <c r="ABB487" s="16" t="s">
        <v>782</v>
      </c>
      <c r="ABC487" s="16" t="s">
        <v>783</v>
      </c>
      <c r="ABD487" s="16" t="s">
        <v>782</v>
      </c>
      <c r="ABF487" s="16" t="s">
        <v>782</v>
      </c>
      <c r="ABG487" s="16" t="s">
        <v>782</v>
      </c>
      <c r="ABH487" s="16" t="s">
        <v>782</v>
      </c>
      <c r="ABI487" s="16" t="s">
        <v>782</v>
      </c>
      <c r="ABJ487" s="16" t="s">
        <v>782</v>
      </c>
      <c r="ABK487" s="16" t="s">
        <v>782</v>
      </c>
      <c r="ABL487" s="16" t="s">
        <v>844</v>
      </c>
      <c r="ABM487" s="16" t="s">
        <v>844</v>
      </c>
      <c r="ABN487" s="16" t="s">
        <v>1034</v>
      </c>
      <c r="ABO487" s="16" t="s">
        <v>487</v>
      </c>
      <c r="ABP487" s="16" t="s">
        <v>972</v>
      </c>
      <c r="ABQ487" s="16" t="s">
        <v>4312</v>
      </c>
      <c r="ABR487" s="16" t="s">
        <v>474</v>
      </c>
      <c r="ABS487" s="16" t="s">
        <v>451</v>
      </c>
      <c r="ABT487" s="16" t="s">
        <v>8732</v>
      </c>
      <c r="ABU487" s="16" t="s">
        <v>844</v>
      </c>
      <c r="ABV487" s="16" t="s">
        <v>486</v>
      </c>
      <c r="ABW487" s="16" t="s">
        <v>487</v>
      </c>
      <c r="ABX487" s="16" t="s">
        <v>893</v>
      </c>
      <c r="ABY487" s="16" t="s">
        <v>486</v>
      </c>
      <c r="ABZ487" s="16" t="s">
        <v>486</v>
      </c>
      <c r="ACA487" s="16" t="s">
        <v>759</v>
      </c>
      <c r="ACB487" s="16" t="s">
        <v>768</v>
      </c>
      <c r="ACC487" s="16" t="s">
        <v>737</v>
      </c>
      <c r="ACD487" s="16" t="s">
        <v>487</v>
      </c>
      <c r="ACE487" s="16" t="s">
        <v>486</v>
      </c>
      <c r="ACG487" s="16" t="s">
        <v>1013</v>
      </c>
      <c r="ACH487" s="16" t="s">
        <v>1009</v>
      </c>
      <c r="ACI487" s="16" t="s">
        <v>462</v>
      </c>
      <c r="ACJ487" s="16">
        <v>1.1910000000000001</v>
      </c>
      <c r="ACK487" s="16" t="s">
        <v>478</v>
      </c>
      <c r="ACL487" s="16" t="s">
        <v>738</v>
      </c>
      <c r="ACM487" s="16" t="s">
        <v>1192</v>
      </c>
      <c r="ACN487" s="16" t="s">
        <v>1169</v>
      </c>
      <c r="ACO487" s="16" t="s">
        <v>1856</v>
      </c>
      <c r="ACQ487" s="16" t="s">
        <v>1202</v>
      </c>
      <c r="ACR487" s="16" t="s">
        <v>1645</v>
      </c>
      <c r="ACS487" s="16" t="s">
        <v>686</v>
      </c>
      <c r="ACT487" s="16" t="s">
        <v>1522</v>
      </c>
      <c r="ACU487" s="16" t="s">
        <v>831</v>
      </c>
      <c r="ACV487" s="16" t="s">
        <v>8756</v>
      </c>
      <c r="ACW487" s="16" t="s">
        <v>451</v>
      </c>
      <c r="ACX487" s="16" t="s">
        <v>1914</v>
      </c>
      <c r="ACY487" s="16" t="s">
        <v>1949</v>
      </c>
      <c r="ACZ487" s="16">
        <v>1</v>
      </c>
      <c r="ADA487" s="16">
        <v>0</v>
      </c>
      <c r="ADB487" s="16">
        <v>1</v>
      </c>
      <c r="ADC487" s="16">
        <v>0</v>
      </c>
      <c r="ADD487" s="16">
        <v>1</v>
      </c>
      <c r="ADE487" s="16" t="s">
        <v>9213</v>
      </c>
      <c r="ADF487" s="16">
        <v>0</v>
      </c>
      <c r="ADG487" s="16" t="s">
        <v>486</v>
      </c>
      <c r="ADH487" s="16">
        <v>3</v>
      </c>
      <c r="ADI487" s="16" t="s">
        <v>486</v>
      </c>
      <c r="ADJ487" s="16" t="s">
        <v>1744</v>
      </c>
      <c r="ADK487" s="16" t="s">
        <v>1752</v>
      </c>
      <c r="ADL487" s="16" t="s">
        <v>1764</v>
      </c>
      <c r="ADM487" s="16" t="s">
        <v>13195</v>
      </c>
      <c r="ADN487" s="16" t="s">
        <v>1761</v>
      </c>
      <c r="ADO487" s="16" t="s">
        <v>1767</v>
      </c>
      <c r="ADP487" s="16" t="s">
        <v>1751</v>
      </c>
      <c r="ADQ487" s="16" t="s">
        <v>1750</v>
      </c>
      <c r="ADR487" s="16" t="s">
        <v>13194</v>
      </c>
      <c r="ADS487" s="16" t="s">
        <v>1750</v>
      </c>
      <c r="ADY487" s="16" t="s">
        <v>1060</v>
      </c>
      <c r="AEB487" s="16">
        <v>18066.666666666701</v>
      </c>
      <c r="AEE487" s="16" t="s">
        <v>952</v>
      </c>
      <c r="AEI487" s="16">
        <v>1333.33</v>
      </c>
      <c r="AEJ487" s="16">
        <v>3000</v>
      </c>
      <c r="AEK487" s="16">
        <v>300</v>
      </c>
      <c r="AEL487" s="16">
        <v>166.67</v>
      </c>
      <c r="AEM487" s="16">
        <v>1333.33</v>
      </c>
      <c r="AEN487" s="16">
        <v>400</v>
      </c>
      <c r="AEO487" s="16">
        <v>200</v>
      </c>
      <c r="AEP487" s="16">
        <v>233.33</v>
      </c>
    </row>
    <row r="488" spans="1:822" x14ac:dyDescent="0.25">
      <c r="A488" s="30">
        <v>45841</v>
      </c>
      <c r="B488" s="16" t="s">
        <v>11196</v>
      </c>
      <c r="C488" s="16" t="s">
        <v>867</v>
      </c>
      <c r="D488" s="16" t="s">
        <v>867</v>
      </c>
      <c r="E488" s="16">
        <v>45</v>
      </c>
      <c r="F488" s="16" t="s">
        <v>8153</v>
      </c>
      <c r="G488" s="16" t="s">
        <v>4113</v>
      </c>
      <c r="I488" s="16" t="s">
        <v>4174</v>
      </c>
      <c r="Z488" s="16" t="s">
        <v>993</v>
      </c>
      <c r="AA488" s="16" t="s">
        <v>474</v>
      </c>
      <c r="AB488" s="16">
        <v>1</v>
      </c>
      <c r="AC488" s="16" t="s">
        <v>843</v>
      </c>
      <c r="AD488" s="16" t="s">
        <v>843</v>
      </c>
      <c r="AE488" s="16" t="s">
        <v>843</v>
      </c>
      <c r="AF488" s="16" t="s">
        <v>843</v>
      </c>
      <c r="AG488" s="16" t="s">
        <v>844</v>
      </c>
      <c r="AH488" s="16" t="s">
        <v>843</v>
      </c>
      <c r="AI488" s="16" t="s">
        <v>844</v>
      </c>
      <c r="AJ488" s="16" t="s">
        <v>843</v>
      </c>
      <c r="AK488" s="16" t="s">
        <v>843</v>
      </c>
      <c r="AM488" s="16" t="s">
        <v>737</v>
      </c>
      <c r="AN488" s="16" t="s">
        <v>759</v>
      </c>
      <c r="AP488" s="16" t="s">
        <v>768</v>
      </c>
      <c r="AR488" s="16" t="s">
        <v>6910</v>
      </c>
      <c r="BB488" s="16">
        <v>2</v>
      </c>
      <c r="BC488" s="16" t="s">
        <v>7869</v>
      </c>
      <c r="BE488" s="16" t="s">
        <v>5092</v>
      </c>
      <c r="BF488" s="16" t="s">
        <v>865</v>
      </c>
      <c r="BV488" s="16" t="s">
        <v>4433</v>
      </c>
      <c r="BW488" s="16" t="s">
        <v>844</v>
      </c>
      <c r="BX488" s="16" t="s">
        <v>843</v>
      </c>
      <c r="BY488" s="16" t="s">
        <v>843</v>
      </c>
      <c r="BZ488" s="16" t="s">
        <v>843</v>
      </c>
      <c r="CA488" s="16" t="s">
        <v>843</v>
      </c>
      <c r="CB488" s="16" t="s">
        <v>843</v>
      </c>
      <c r="CC488" s="16" t="s">
        <v>843</v>
      </c>
      <c r="CD488" s="16" t="s">
        <v>843</v>
      </c>
      <c r="CE488" s="16" t="s">
        <v>843</v>
      </c>
      <c r="CF488" s="16" t="s">
        <v>843</v>
      </c>
      <c r="CG488" s="16" t="s">
        <v>843</v>
      </c>
      <c r="CH488" s="16" t="s">
        <v>843</v>
      </c>
      <c r="CI488" s="16" t="s">
        <v>843</v>
      </c>
      <c r="CJ488" s="16" t="s">
        <v>843</v>
      </c>
      <c r="CK488" s="16" t="s">
        <v>843</v>
      </c>
      <c r="CP488" s="16" t="s">
        <v>865</v>
      </c>
      <c r="DX488" s="16" t="s">
        <v>7842</v>
      </c>
      <c r="DY488" s="16" t="s">
        <v>867</v>
      </c>
      <c r="GC488" s="16" t="s">
        <v>5330</v>
      </c>
      <c r="GF488" s="16" t="s">
        <v>6818</v>
      </c>
      <c r="GG488" s="16" t="s">
        <v>867</v>
      </c>
      <c r="GV488" s="16" t="s">
        <v>5449</v>
      </c>
      <c r="GW488" s="16" t="s">
        <v>843</v>
      </c>
      <c r="GX488" s="16" t="s">
        <v>843</v>
      </c>
      <c r="GY488" s="16" t="s">
        <v>843</v>
      </c>
      <c r="GZ488" s="16" t="s">
        <v>844</v>
      </c>
      <c r="HA488" s="16" t="s">
        <v>843</v>
      </c>
      <c r="HB488" s="16" t="s">
        <v>843</v>
      </c>
      <c r="HC488" s="16" t="s">
        <v>843</v>
      </c>
      <c r="HD488" s="16" t="s">
        <v>843</v>
      </c>
      <c r="HE488" s="16" t="s">
        <v>843</v>
      </c>
      <c r="HF488" s="16" t="s">
        <v>843</v>
      </c>
      <c r="HH488" s="16" t="s">
        <v>5456</v>
      </c>
      <c r="HK488" s="16" t="s">
        <v>865</v>
      </c>
      <c r="HM488" s="16" t="s">
        <v>865</v>
      </c>
      <c r="HZ488" s="16" t="s">
        <v>7944</v>
      </c>
      <c r="KE488" s="16" t="s">
        <v>5585</v>
      </c>
      <c r="KG488" s="16" t="s">
        <v>7021</v>
      </c>
      <c r="KH488" s="16" t="s">
        <v>864</v>
      </c>
      <c r="KI488" s="16" t="s">
        <v>865</v>
      </c>
      <c r="LG488" s="16" t="s">
        <v>867</v>
      </c>
      <c r="LH488" s="16" t="s">
        <v>865</v>
      </c>
      <c r="LI488" s="16" t="s">
        <v>867</v>
      </c>
      <c r="LJ488" s="16" t="s">
        <v>865</v>
      </c>
      <c r="LK488" s="16" t="s">
        <v>867</v>
      </c>
      <c r="LL488" s="16" t="s">
        <v>10276</v>
      </c>
      <c r="LM488" s="16" t="s">
        <v>843</v>
      </c>
      <c r="LN488" s="16" t="s">
        <v>844</v>
      </c>
      <c r="LO488" s="16" t="s">
        <v>844</v>
      </c>
      <c r="LP488" s="16" t="s">
        <v>844</v>
      </c>
      <c r="LQ488" s="16" t="s">
        <v>843</v>
      </c>
      <c r="LR488" s="16" t="s">
        <v>843</v>
      </c>
      <c r="LS488" s="16" t="s">
        <v>843</v>
      </c>
      <c r="LT488" s="16" t="s">
        <v>843</v>
      </c>
      <c r="LU488" s="16" t="s">
        <v>843</v>
      </c>
      <c r="LV488" s="16" t="s">
        <v>843</v>
      </c>
      <c r="LW488" s="16" t="s">
        <v>843</v>
      </c>
      <c r="LX488" s="16" t="s">
        <v>843</v>
      </c>
      <c r="LY488" s="16" t="s">
        <v>843</v>
      </c>
      <c r="LZ488" s="16" t="s">
        <v>843</v>
      </c>
      <c r="MA488" s="16" t="s">
        <v>843</v>
      </c>
      <c r="MX488" s="16" t="s">
        <v>5704</v>
      </c>
      <c r="MY488" s="16" t="s">
        <v>843</v>
      </c>
      <c r="MZ488" s="16" t="s">
        <v>843</v>
      </c>
      <c r="NA488" s="16" t="s">
        <v>843</v>
      </c>
      <c r="NB488" s="16" t="s">
        <v>843</v>
      </c>
      <c r="NC488" s="16" t="s">
        <v>844</v>
      </c>
      <c r="ND488" s="16" t="s">
        <v>843</v>
      </c>
      <c r="NE488" s="16" t="s">
        <v>843</v>
      </c>
      <c r="NF488" s="16" t="s">
        <v>843</v>
      </c>
      <c r="NG488" s="16" t="s">
        <v>843</v>
      </c>
      <c r="NH488" s="16" t="s">
        <v>843</v>
      </c>
      <c r="NI488" s="16" t="s">
        <v>843</v>
      </c>
      <c r="NJ488" s="16" t="s">
        <v>843</v>
      </c>
      <c r="NK488" s="16" t="s">
        <v>843</v>
      </c>
      <c r="NL488" s="16" t="s">
        <v>843</v>
      </c>
      <c r="NM488" s="16" t="s">
        <v>843</v>
      </c>
      <c r="NN488" s="16" t="s">
        <v>843</v>
      </c>
      <c r="NO488" s="16" t="s">
        <v>843</v>
      </c>
      <c r="NP488" s="16" t="s">
        <v>843</v>
      </c>
      <c r="NQ488" s="16" t="s">
        <v>843</v>
      </c>
      <c r="PC488" s="16" t="s">
        <v>865</v>
      </c>
      <c r="PD488" s="16" t="s">
        <v>865</v>
      </c>
      <c r="PY488" s="16" t="s">
        <v>865</v>
      </c>
      <c r="QP488" s="16" t="s">
        <v>867</v>
      </c>
      <c r="QR488" s="16" t="s">
        <v>867</v>
      </c>
      <c r="QT488" s="16" t="s">
        <v>867</v>
      </c>
      <c r="QV488" s="16" t="s">
        <v>865</v>
      </c>
      <c r="QX488" s="16" t="s">
        <v>867</v>
      </c>
      <c r="QY488" s="16" t="s">
        <v>867</v>
      </c>
      <c r="RD488" s="16" t="s">
        <v>865</v>
      </c>
      <c r="RF488" s="16" t="s">
        <v>865</v>
      </c>
      <c r="RH488" s="16" t="s">
        <v>4216</v>
      </c>
      <c r="RJ488" s="16" t="s">
        <v>865</v>
      </c>
      <c r="RN488" s="16" t="s">
        <v>7724</v>
      </c>
      <c r="RP488" s="16" t="s">
        <v>867</v>
      </c>
      <c r="RR488" s="16" t="s">
        <v>867</v>
      </c>
      <c r="RT488" s="16" t="s">
        <v>867</v>
      </c>
      <c r="RV488" s="16" t="s">
        <v>867</v>
      </c>
      <c r="RX488" s="16" t="s">
        <v>7724</v>
      </c>
      <c r="RZ488" s="16" t="s">
        <v>7724</v>
      </c>
      <c r="SQ488" s="16" t="s">
        <v>865</v>
      </c>
      <c r="SS488" s="16" t="s">
        <v>7299</v>
      </c>
      <c r="ST488" s="16" t="s">
        <v>7761</v>
      </c>
      <c r="TN488" s="16">
        <v>6000</v>
      </c>
      <c r="TO488" s="16">
        <v>10000</v>
      </c>
      <c r="TP488" s="16">
        <v>2000</v>
      </c>
      <c r="TQ488" s="16">
        <v>100</v>
      </c>
      <c r="TR488" s="16">
        <v>200</v>
      </c>
      <c r="TS488" s="16">
        <v>150</v>
      </c>
      <c r="TU488" s="16">
        <v>500</v>
      </c>
      <c r="TV488" s="16">
        <v>0</v>
      </c>
      <c r="TW488" s="16">
        <v>0</v>
      </c>
      <c r="TX488" s="16">
        <v>0</v>
      </c>
      <c r="TZ488" s="16" t="s">
        <v>7370</v>
      </c>
      <c r="UA488" s="16" t="s">
        <v>5941</v>
      </c>
      <c r="UB488" s="16">
        <v>0</v>
      </c>
      <c r="UC488" s="16" t="s">
        <v>844</v>
      </c>
      <c r="UD488" s="16" t="s">
        <v>843</v>
      </c>
      <c r="UE488" s="16" t="s">
        <v>843</v>
      </c>
      <c r="UF488" s="16" t="s">
        <v>843</v>
      </c>
      <c r="UG488" s="16" t="s">
        <v>843</v>
      </c>
      <c r="UH488" s="16" t="s">
        <v>843</v>
      </c>
      <c r="WO488" s="16" t="s">
        <v>6926</v>
      </c>
      <c r="YN488" s="16" t="s">
        <v>7040</v>
      </c>
      <c r="YP488" s="16" t="s">
        <v>7981</v>
      </c>
      <c r="YR488" s="16" t="s">
        <v>11197</v>
      </c>
      <c r="YS488" s="16" t="s">
        <v>11198</v>
      </c>
      <c r="YT488" s="16" t="s">
        <v>8694</v>
      </c>
      <c r="YU488" s="16" t="s">
        <v>11199</v>
      </c>
      <c r="YV488" s="16" t="s">
        <v>8696</v>
      </c>
      <c r="YW488" s="16" t="s">
        <v>844</v>
      </c>
      <c r="YX488" s="16" t="s">
        <v>8696</v>
      </c>
      <c r="YY488" s="16" t="s">
        <v>843</v>
      </c>
      <c r="YZ488" s="16" t="s">
        <v>843</v>
      </c>
      <c r="ZA488" s="16" t="s">
        <v>843</v>
      </c>
      <c r="ZB488" s="16">
        <v>18950</v>
      </c>
      <c r="ZC488" s="16" t="s">
        <v>8854</v>
      </c>
      <c r="ZD488" s="16" t="s">
        <v>8814</v>
      </c>
      <c r="ZE488" s="16" t="s">
        <v>8718</v>
      </c>
      <c r="ZF488" s="16" t="s">
        <v>8700</v>
      </c>
      <c r="ZG488" s="16" t="s">
        <v>8700</v>
      </c>
      <c r="ZH488" s="16" t="s">
        <v>8700</v>
      </c>
      <c r="ZI488" s="16" t="s">
        <v>8741</v>
      </c>
      <c r="ZJ488" s="16" t="s">
        <v>843</v>
      </c>
      <c r="ZK488" s="16" t="s">
        <v>843</v>
      </c>
      <c r="ZL488" s="16" t="s">
        <v>8752</v>
      </c>
      <c r="ZN488" s="16" t="s">
        <v>8755</v>
      </c>
      <c r="ZO488" s="16" t="s">
        <v>487</v>
      </c>
      <c r="ZP488" s="16" t="s">
        <v>487</v>
      </c>
      <c r="ZQ488" s="16" t="s">
        <v>486</v>
      </c>
      <c r="ZR488" s="16" t="s">
        <v>486</v>
      </c>
      <c r="ZS488" s="16" t="s">
        <v>8704</v>
      </c>
      <c r="ZT488" s="16" t="s">
        <v>8705</v>
      </c>
      <c r="ZU488" s="16" t="s">
        <v>8706</v>
      </c>
      <c r="ZV488" s="16" t="s">
        <v>487</v>
      </c>
      <c r="ZW488" s="16" t="s">
        <v>843</v>
      </c>
      <c r="ZX488" s="16" t="s">
        <v>844</v>
      </c>
      <c r="ZY488" s="16" t="s">
        <v>843</v>
      </c>
      <c r="ZZ488" s="16" t="s">
        <v>844</v>
      </c>
      <c r="AAA488" s="16" t="s">
        <v>843</v>
      </c>
      <c r="AAB488" s="16" t="s">
        <v>843</v>
      </c>
      <c r="AAC488" s="16">
        <v>1</v>
      </c>
      <c r="AAD488" s="16" t="s">
        <v>843</v>
      </c>
      <c r="AAE488" s="16" t="s">
        <v>844</v>
      </c>
      <c r="AAF488" s="16" t="s">
        <v>843</v>
      </c>
      <c r="AAG488" s="16" t="s">
        <v>843</v>
      </c>
      <c r="AAH488" s="16" t="s">
        <v>843</v>
      </c>
      <c r="AAI488" s="16" t="s">
        <v>843</v>
      </c>
      <c r="AAJ488" s="16" t="s">
        <v>600</v>
      </c>
      <c r="AAK488" s="16" t="s">
        <v>645</v>
      </c>
      <c r="AAL488" s="16" t="s">
        <v>905</v>
      </c>
      <c r="AAM488" s="16" t="s">
        <v>663</v>
      </c>
      <c r="AAN488" s="16" t="s">
        <v>8707</v>
      </c>
      <c r="AAO488" s="16" t="s">
        <v>1018</v>
      </c>
      <c r="AAP488" s="16" t="s">
        <v>8708</v>
      </c>
      <c r="AAT488" s="16" t="s">
        <v>782</v>
      </c>
      <c r="AAU488" s="16" t="s">
        <v>782</v>
      </c>
      <c r="AAW488" s="16" t="s">
        <v>782</v>
      </c>
      <c r="AAX488" s="16" t="s">
        <v>843</v>
      </c>
      <c r="AAY488" s="16" t="s">
        <v>8710</v>
      </c>
      <c r="AAZ488" s="16" t="s">
        <v>782</v>
      </c>
      <c r="ABA488" s="16" t="s">
        <v>782</v>
      </c>
      <c r="ABB488" s="16" t="s">
        <v>782</v>
      </c>
      <c r="ABC488" s="16" t="s">
        <v>782</v>
      </c>
      <c r="ABD488" s="16" t="s">
        <v>782</v>
      </c>
      <c r="ABE488" s="16" t="s">
        <v>783</v>
      </c>
      <c r="ABF488" s="16" t="s">
        <v>782</v>
      </c>
      <c r="ABG488" s="16" t="s">
        <v>782</v>
      </c>
      <c r="ABH488" s="16" t="s">
        <v>782</v>
      </c>
      <c r="ABI488" s="16" t="s">
        <v>782</v>
      </c>
      <c r="ABJ488" s="16" t="s">
        <v>782</v>
      </c>
      <c r="ABK488" s="16" t="s">
        <v>782</v>
      </c>
      <c r="ABL488" s="16" t="s">
        <v>844</v>
      </c>
      <c r="ABM488" s="16" t="s">
        <v>843</v>
      </c>
      <c r="ABN488" s="16" t="s">
        <v>1034</v>
      </c>
      <c r="ABO488" s="16" t="s">
        <v>486</v>
      </c>
      <c r="ABP488" s="16" t="s">
        <v>972</v>
      </c>
      <c r="ABQ488" s="16" t="s">
        <v>4324</v>
      </c>
      <c r="ABR488" s="16" t="s">
        <v>474</v>
      </c>
      <c r="ABS488" s="16" t="s">
        <v>451</v>
      </c>
      <c r="ABT488" s="16" t="s">
        <v>844</v>
      </c>
      <c r="ABU488" s="16" t="s">
        <v>844</v>
      </c>
      <c r="ABV488" s="16" t="s">
        <v>486</v>
      </c>
      <c r="ABW488" s="16" t="s">
        <v>487</v>
      </c>
      <c r="ABX488" s="16" t="s">
        <v>893</v>
      </c>
      <c r="ABY488" s="16" t="s">
        <v>486</v>
      </c>
      <c r="ABZ488" s="16" t="s">
        <v>486</v>
      </c>
      <c r="ACA488" s="16" t="s">
        <v>759</v>
      </c>
      <c r="ACB488" s="16" t="s">
        <v>768</v>
      </c>
      <c r="ACC488" s="16" t="s">
        <v>737</v>
      </c>
      <c r="ACD488" s="16" t="s">
        <v>487</v>
      </c>
      <c r="ACE488" s="16" t="s">
        <v>486</v>
      </c>
      <c r="ACF488" s="16" t="s">
        <v>13400</v>
      </c>
      <c r="ACG488" s="16" t="s">
        <v>1013</v>
      </c>
      <c r="ACH488" s="16" t="s">
        <v>1009</v>
      </c>
      <c r="ACI488" s="16" t="s">
        <v>462</v>
      </c>
      <c r="ACJ488" s="16">
        <v>1.1910000000000001</v>
      </c>
      <c r="ACK488" s="16" t="s">
        <v>478</v>
      </c>
      <c r="ACL488" s="16" t="s">
        <v>738</v>
      </c>
      <c r="ACM488" s="16" t="s">
        <v>1192</v>
      </c>
      <c r="ACN488" s="16" t="s">
        <v>1169</v>
      </c>
      <c r="ACO488" s="16" t="s">
        <v>1857</v>
      </c>
      <c r="ACQ488" s="16" t="s">
        <v>1201</v>
      </c>
      <c r="ACR488" s="16" t="s">
        <v>1645</v>
      </c>
      <c r="ACS488" s="16" t="s">
        <v>686</v>
      </c>
      <c r="ACT488" s="16" t="s">
        <v>1522</v>
      </c>
      <c r="ACU488" s="16" t="s">
        <v>831</v>
      </c>
      <c r="ACV488" s="16" t="s">
        <v>8756</v>
      </c>
      <c r="ACW488" s="16" t="s">
        <v>451</v>
      </c>
      <c r="ACX488" s="16" t="s">
        <v>1914</v>
      </c>
      <c r="ACY488" s="16" t="s">
        <v>1948</v>
      </c>
      <c r="ACZ488" s="16">
        <v>1</v>
      </c>
      <c r="ADA488" s="16">
        <v>0</v>
      </c>
      <c r="ADB488" s="16">
        <v>1</v>
      </c>
      <c r="ADC488" s="16">
        <v>0</v>
      </c>
      <c r="ADD488" s="16">
        <v>1</v>
      </c>
      <c r="ADE488" s="16" t="s">
        <v>9213</v>
      </c>
      <c r="ADF488" s="16">
        <v>0</v>
      </c>
      <c r="ADG488" s="16" t="s">
        <v>486</v>
      </c>
      <c r="ADH488" s="16">
        <v>1</v>
      </c>
      <c r="ADI488" s="16" t="s">
        <v>486</v>
      </c>
      <c r="ADJ488" s="16" t="s">
        <v>1745</v>
      </c>
      <c r="ADK488" s="16" t="s">
        <v>1752</v>
      </c>
      <c r="ADL488" s="16" t="s">
        <v>1762</v>
      </c>
      <c r="ADM488" s="16" t="s">
        <v>13195</v>
      </c>
      <c r="ADN488" s="16" t="s">
        <v>13196</v>
      </c>
      <c r="ADO488" s="16" t="s">
        <v>13197</v>
      </c>
      <c r="ADP488" s="16" t="s">
        <v>13196</v>
      </c>
      <c r="ADQ488" s="16" t="s">
        <v>13194</v>
      </c>
      <c r="ADR488" s="16" t="s">
        <v>13194</v>
      </c>
      <c r="ADS488" s="16" t="s">
        <v>13194</v>
      </c>
      <c r="ADY488" s="16" t="s">
        <v>1060</v>
      </c>
      <c r="AEB488" s="16">
        <v>18950</v>
      </c>
      <c r="AEE488" s="16" t="s">
        <v>952</v>
      </c>
      <c r="AEI488" s="16">
        <v>6000</v>
      </c>
      <c r="AEJ488" s="16">
        <v>10000</v>
      </c>
      <c r="AEK488" s="16">
        <v>2000</v>
      </c>
      <c r="AEL488" s="16">
        <v>100</v>
      </c>
      <c r="AEN488" s="16">
        <v>200</v>
      </c>
      <c r="AEO488" s="16">
        <v>150</v>
      </c>
      <c r="AEP488" s="16">
        <v>500</v>
      </c>
    </row>
    <row r="489" spans="1:822" x14ac:dyDescent="0.25">
      <c r="A489" s="30">
        <v>45841</v>
      </c>
      <c r="B489" s="16" t="s">
        <v>11200</v>
      </c>
      <c r="C489" s="16" t="s">
        <v>867</v>
      </c>
      <c r="D489" s="16" t="s">
        <v>867</v>
      </c>
      <c r="E489" s="16">
        <v>52</v>
      </c>
      <c r="F489" s="16" t="s">
        <v>8153</v>
      </c>
      <c r="G489" s="16" t="s">
        <v>4113</v>
      </c>
      <c r="I489" s="16" t="s">
        <v>4148</v>
      </c>
      <c r="Z489" s="16" t="s">
        <v>985</v>
      </c>
      <c r="AA489" s="16" t="s">
        <v>470</v>
      </c>
      <c r="AB489" s="16">
        <v>3</v>
      </c>
      <c r="AC489" s="16" t="s">
        <v>1056</v>
      </c>
      <c r="AD489" s="16" t="s">
        <v>843</v>
      </c>
      <c r="AE489" s="16" t="s">
        <v>844</v>
      </c>
      <c r="AF489" s="16" t="s">
        <v>1056</v>
      </c>
      <c r="AG489" s="16" t="s">
        <v>843</v>
      </c>
      <c r="AH489" s="16" t="s">
        <v>1056</v>
      </c>
      <c r="AI489" s="16" t="s">
        <v>844</v>
      </c>
      <c r="AJ489" s="16" t="s">
        <v>843</v>
      </c>
      <c r="AK489" s="16" t="s">
        <v>843</v>
      </c>
      <c r="AM489" s="16" t="s">
        <v>737</v>
      </c>
      <c r="AN489" s="16" t="s">
        <v>759</v>
      </c>
      <c r="AP489" s="16" t="s">
        <v>768</v>
      </c>
      <c r="AR489" s="16" t="s">
        <v>6910</v>
      </c>
      <c r="BB489" s="16">
        <v>1</v>
      </c>
      <c r="BC489" s="16" t="s">
        <v>7878</v>
      </c>
      <c r="BE489" s="16" t="s">
        <v>5098</v>
      </c>
      <c r="BV489" s="16" t="s">
        <v>4433</v>
      </c>
      <c r="BW489" s="16" t="s">
        <v>844</v>
      </c>
      <c r="BX489" s="16" t="s">
        <v>843</v>
      </c>
      <c r="BY489" s="16" t="s">
        <v>843</v>
      </c>
      <c r="BZ489" s="16" t="s">
        <v>843</v>
      </c>
      <c r="CA489" s="16" t="s">
        <v>843</v>
      </c>
      <c r="CB489" s="16" t="s">
        <v>843</v>
      </c>
      <c r="CC489" s="16" t="s">
        <v>843</v>
      </c>
      <c r="CD489" s="16" t="s">
        <v>843</v>
      </c>
      <c r="CE489" s="16" t="s">
        <v>843</v>
      </c>
      <c r="CF489" s="16" t="s">
        <v>843</v>
      </c>
      <c r="CG489" s="16" t="s">
        <v>843</v>
      </c>
      <c r="CH489" s="16" t="s">
        <v>843</v>
      </c>
      <c r="CI489" s="16" t="s">
        <v>843</v>
      </c>
      <c r="CJ489" s="16" t="s">
        <v>843</v>
      </c>
      <c r="CK489" s="16" t="s">
        <v>843</v>
      </c>
      <c r="CP489" s="16" t="s">
        <v>865</v>
      </c>
      <c r="DX489" s="16" t="s">
        <v>7842</v>
      </c>
      <c r="DY489" s="16" t="s">
        <v>867</v>
      </c>
      <c r="GC489" s="16" t="s">
        <v>5342</v>
      </c>
      <c r="GF489" s="16" t="s">
        <v>867</v>
      </c>
      <c r="GG489" s="16" t="s">
        <v>867</v>
      </c>
      <c r="GV489" s="16" t="s">
        <v>5443</v>
      </c>
      <c r="GW489" s="16" t="s">
        <v>843</v>
      </c>
      <c r="GX489" s="16" t="s">
        <v>844</v>
      </c>
      <c r="GY489" s="16" t="s">
        <v>843</v>
      </c>
      <c r="GZ489" s="16" t="s">
        <v>843</v>
      </c>
      <c r="HA489" s="16" t="s">
        <v>843</v>
      </c>
      <c r="HB489" s="16" t="s">
        <v>843</v>
      </c>
      <c r="HC489" s="16" t="s">
        <v>843</v>
      </c>
      <c r="HD489" s="16" t="s">
        <v>843</v>
      </c>
      <c r="HE489" s="16" t="s">
        <v>843</v>
      </c>
      <c r="HF489" s="16" t="s">
        <v>843</v>
      </c>
      <c r="HH489" s="16" t="s">
        <v>5456</v>
      </c>
      <c r="HK489" s="16" t="s">
        <v>865</v>
      </c>
      <c r="HM489" s="16" t="s">
        <v>865</v>
      </c>
      <c r="HZ489" s="16" t="s">
        <v>7947</v>
      </c>
      <c r="KE489" s="16" t="s">
        <v>5585</v>
      </c>
      <c r="KG489" s="16" t="s">
        <v>7018</v>
      </c>
      <c r="KH489" s="16" t="s">
        <v>7033</v>
      </c>
      <c r="KI489" s="16" t="s">
        <v>865</v>
      </c>
      <c r="LG489" s="16" t="s">
        <v>867</v>
      </c>
      <c r="LH489" s="16" t="s">
        <v>867</v>
      </c>
      <c r="LI489" s="16" t="s">
        <v>867</v>
      </c>
      <c r="LJ489" s="16" t="s">
        <v>867</v>
      </c>
      <c r="LK489" s="16" t="s">
        <v>867</v>
      </c>
      <c r="LL489" s="16" t="s">
        <v>5663</v>
      </c>
      <c r="LM489" s="16" t="s">
        <v>843</v>
      </c>
      <c r="LN489" s="16" t="s">
        <v>843</v>
      </c>
      <c r="LO489" s="16" t="s">
        <v>844</v>
      </c>
      <c r="LP489" s="16" t="s">
        <v>843</v>
      </c>
      <c r="LQ489" s="16" t="s">
        <v>843</v>
      </c>
      <c r="LR489" s="16" t="s">
        <v>843</v>
      </c>
      <c r="LS489" s="16" t="s">
        <v>843</v>
      </c>
      <c r="LT489" s="16" t="s">
        <v>843</v>
      </c>
      <c r="LU489" s="16" t="s">
        <v>843</v>
      </c>
      <c r="LV489" s="16" t="s">
        <v>843</v>
      </c>
      <c r="LW489" s="16" t="s">
        <v>843</v>
      </c>
      <c r="LX489" s="16" t="s">
        <v>843</v>
      </c>
      <c r="LY489" s="16" t="s">
        <v>843</v>
      </c>
      <c r="LZ489" s="16" t="s">
        <v>843</v>
      </c>
      <c r="MA489" s="16" t="s">
        <v>843</v>
      </c>
      <c r="MC489" s="16" t="s">
        <v>5694</v>
      </c>
      <c r="MD489" s="16" t="s">
        <v>844</v>
      </c>
      <c r="ME489" s="16" t="s">
        <v>843</v>
      </c>
      <c r="MF489" s="16" t="s">
        <v>843</v>
      </c>
      <c r="MG489" s="16" t="s">
        <v>843</v>
      </c>
      <c r="MH489" s="16" t="s">
        <v>843</v>
      </c>
      <c r="MI489" s="16" t="s">
        <v>843</v>
      </c>
      <c r="MJ489" s="16" t="s">
        <v>843</v>
      </c>
      <c r="MK489" s="16" t="s">
        <v>843</v>
      </c>
      <c r="ML489" s="16" t="s">
        <v>843</v>
      </c>
      <c r="MM489" s="16" t="s">
        <v>843</v>
      </c>
      <c r="MN489" s="16" t="s">
        <v>843</v>
      </c>
      <c r="MO489" s="16" t="s">
        <v>843</v>
      </c>
      <c r="MP489" s="16" t="s">
        <v>843</v>
      </c>
      <c r="MQ489" s="16" t="s">
        <v>843</v>
      </c>
      <c r="MR489" s="16" t="s">
        <v>843</v>
      </c>
      <c r="MS489" s="16" t="s">
        <v>843</v>
      </c>
      <c r="MT489" s="16" t="s">
        <v>843</v>
      </c>
      <c r="MU489" s="16" t="s">
        <v>843</v>
      </c>
      <c r="MV489" s="16" t="s">
        <v>843</v>
      </c>
      <c r="NS489" s="16" t="s">
        <v>5694</v>
      </c>
      <c r="NT489" s="16" t="s">
        <v>844</v>
      </c>
      <c r="NU489" s="16" t="s">
        <v>843</v>
      </c>
      <c r="NV489" s="16" t="s">
        <v>843</v>
      </c>
      <c r="NW489" s="16" t="s">
        <v>843</v>
      </c>
      <c r="NX489" s="16" t="s">
        <v>843</v>
      </c>
      <c r="NY489" s="16" t="s">
        <v>843</v>
      </c>
      <c r="NZ489" s="16" t="s">
        <v>843</v>
      </c>
      <c r="OA489" s="16" t="s">
        <v>843</v>
      </c>
      <c r="OB489" s="16" t="s">
        <v>843</v>
      </c>
      <c r="OC489" s="16" t="s">
        <v>843</v>
      </c>
      <c r="OD489" s="16" t="s">
        <v>843</v>
      </c>
      <c r="OE489" s="16" t="s">
        <v>843</v>
      </c>
      <c r="OF489" s="16" t="s">
        <v>843</v>
      </c>
      <c r="OG489" s="16" t="s">
        <v>843</v>
      </c>
      <c r="OH489" s="16" t="s">
        <v>843</v>
      </c>
      <c r="OI489" s="16" t="s">
        <v>843</v>
      </c>
      <c r="PC489" s="16" t="s">
        <v>865</v>
      </c>
      <c r="PD489" s="16" t="s">
        <v>865</v>
      </c>
      <c r="PY489" s="16" t="s">
        <v>865</v>
      </c>
      <c r="QP489" s="16" t="s">
        <v>865</v>
      </c>
      <c r="QR489" s="16" t="s">
        <v>867</v>
      </c>
      <c r="QT489" s="16" t="s">
        <v>867</v>
      </c>
      <c r="QV489" s="16" t="s">
        <v>865</v>
      </c>
      <c r="QX489" s="16" t="s">
        <v>865</v>
      </c>
      <c r="RD489" s="16" t="s">
        <v>865</v>
      </c>
      <c r="RF489" s="16" t="s">
        <v>865</v>
      </c>
      <c r="RH489" s="16" t="s">
        <v>865</v>
      </c>
      <c r="RJ489" s="16" t="s">
        <v>865</v>
      </c>
      <c r="RN489" s="16" t="s">
        <v>7720</v>
      </c>
      <c r="RP489" s="16" t="s">
        <v>867</v>
      </c>
      <c r="RR489" s="16" t="s">
        <v>867</v>
      </c>
      <c r="RT489" s="16" t="s">
        <v>867</v>
      </c>
      <c r="RV489" s="16" t="s">
        <v>7720</v>
      </c>
      <c r="RX489" s="16" t="s">
        <v>7720</v>
      </c>
      <c r="RZ489" s="16" t="s">
        <v>867</v>
      </c>
      <c r="SQ489" s="16" t="s">
        <v>865</v>
      </c>
      <c r="SS489" s="16" t="s">
        <v>7293</v>
      </c>
      <c r="ST489" s="16" t="s">
        <v>7761</v>
      </c>
      <c r="TN489" s="16">
        <v>6000</v>
      </c>
      <c r="TO489" s="16">
        <v>4000</v>
      </c>
      <c r="TP489" s="16">
        <v>600</v>
      </c>
      <c r="TQ489" s="16">
        <v>200</v>
      </c>
      <c r="TR489" s="16">
        <v>700</v>
      </c>
      <c r="TS489" s="16">
        <v>300</v>
      </c>
      <c r="TT489" s="16">
        <v>0</v>
      </c>
      <c r="TU489" s="16">
        <v>500</v>
      </c>
      <c r="TV489" s="16">
        <v>0</v>
      </c>
      <c r="TW489" s="16">
        <v>0</v>
      </c>
      <c r="TX489" s="16">
        <v>0</v>
      </c>
      <c r="TZ489" s="16" t="s">
        <v>7367</v>
      </c>
      <c r="UA489" s="16" t="s">
        <v>8950</v>
      </c>
      <c r="UB489" s="16">
        <v>0</v>
      </c>
      <c r="UC489" s="16" t="s">
        <v>844</v>
      </c>
      <c r="UD489" s="16" t="s">
        <v>843</v>
      </c>
      <c r="UE489" s="16" t="s">
        <v>843</v>
      </c>
      <c r="UF489" s="16" t="s">
        <v>844</v>
      </c>
      <c r="UG489" s="16" t="s">
        <v>843</v>
      </c>
      <c r="UH489" s="16" t="s">
        <v>843</v>
      </c>
      <c r="UL489" s="16">
        <v>9500</v>
      </c>
      <c r="VX489" s="16" t="s">
        <v>6040</v>
      </c>
      <c r="VY489" s="16" t="s">
        <v>843</v>
      </c>
      <c r="VZ489" s="16" t="s">
        <v>843</v>
      </c>
      <c r="WA489" s="16" t="s">
        <v>843</v>
      </c>
      <c r="WB489" s="16" t="s">
        <v>843</v>
      </c>
      <c r="WC489" s="16" t="s">
        <v>844</v>
      </c>
      <c r="WD489" s="16" t="s">
        <v>843</v>
      </c>
      <c r="WE489" s="16" t="s">
        <v>843</v>
      </c>
      <c r="WF489" s="16" t="s">
        <v>843</v>
      </c>
      <c r="WO489" s="16" t="s">
        <v>6920</v>
      </c>
      <c r="XD489" s="16" t="s">
        <v>8945</v>
      </c>
      <c r="XE489" s="16" t="s">
        <v>843</v>
      </c>
      <c r="XF489" s="16" t="s">
        <v>843</v>
      </c>
      <c r="XG489" s="16" t="s">
        <v>844</v>
      </c>
      <c r="XH489" s="16" t="s">
        <v>843</v>
      </c>
      <c r="XI489" s="16" t="s">
        <v>843</v>
      </c>
      <c r="XJ489" s="16" t="s">
        <v>843</v>
      </c>
      <c r="XK489" s="16" t="s">
        <v>843</v>
      </c>
      <c r="XL489" s="16" t="s">
        <v>843</v>
      </c>
      <c r="XM489" s="16" t="s">
        <v>843</v>
      </c>
      <c r="XN489" s="16" t="s">
        <v>843</v>
      </c>
      <c r="XO489" s="16" t="s">
        <v>844</v>
      </c>
      <c r="XP489" s="16" t="s">
        <v>843</v>
      </c>
      <c r="XQ489" s="16" t="s">
        <v>843</v>
      </c>
      <c r="YF489" s="16" t="s">
        <v>865</v>
      </c>
      <c r="YN489" s="16" t="s">
        <v>7040</v>
      </c>
      <c r="YP489" s="16" t="s">
        <v>7978</v>
      </c>
      <c r="YR489" s="16" t="s">
        <v>11201</v>
      </c>
      <c r="YS489" s="16" t="s">
        <v>11202</v>
      </c>
      <c r="YT489" s="16" t="s">
        <v>8694</v>
      </c>
      <c r="YU489" s="16" t="s">
        <v>11203</v>
      </c>
      <c r="YV489" s="16" t="s">
        <v>8696</v>
      </c>
      <c r="YW489" s="16" t="s">
        <v>844</v>
      </c>
      <c r="YX489" s="16" t="s">
        <v>8696</v>
      </c>
      <c r="YY489" s="16" t="s">
        <v>843</v>
      </c>
      <c r="YZ489" s="16" t="s">
        <v>843</v>
      </c>
      <c r="ZA489" s="16" t="s">
        <v>843</v>
      </c>
      <c r="ZB489" s="16">
        <v>12300</v>
      </c>
      <c r="ZC489" s="16" t="s">
        <v>8934</v>
      </c>
      <c r="ZD489" s="16" t="s">
        <v>8872</v>
      </c>
      <c r="ZE489" s="16" t="s">
        <v>8735</v>
      </c>
      <c r="ZF489" s="16" t="s">
        <v>8701</v>
      </c>
      <c r="ZG489" s="16" t="s">
        <v>8739</v>
      </c>
      <c r="ZH489" s="16" t="s">
        <v>8701</v>
      </c>
      <c r="ZI489" s="16" t="s">
        <v>8723</v>
      </c>
      <c r="ZJ489" s="16" t="s">
        <v>843</v>
      </c>
      <c r="ZK489" s="16" t="s">
        <v>843</v>
      </c>
      <c r="ZL489" s="16" t="s">
        <v>8699</v>
      </c>
      <c r="ZM489" s="16" t="s">
        <v>843</v>
      </c>
      <c r="ZN489" s="16" t="s">
        <v>8703</v>
      </c>
      <c r="ZO489" s="16" t="s">
        <v>487</v>
      </c>
      <c r="ZP489" s="16" t="s">
        <v>487</v>
      </c>
      <c r="ZQ489" s="16" t="s">
        <v>486</v>
      </c>
      <c r="ZR489" s="16" t="s">
        <v>486</v>
      </c>
      <c r="ZS489" s="16" t="s">
        <v>8732</v>
      </c>
      <c r="ZT489" s="16" t="s">
        <v>8705</v>
      </c>
      <c r="ZU489" s="16" t="s">
        <v>8706</v>
      </c>
      <c r="ZV489" s="16" t="s">
        <v>487</v>
      </c>
      <c r="ZW489" s="16" t="s">
        <v>844</v>
      </c>
      <c r="ZX489" s="16" t="s">
        <v>1056</v>
      </c>
      <c r="ZY489" s="16" t="s">
        <v>1056</v>
      </c>
      <c r="ZZ489" s="16" t="s">
        <v>844</v>
      </c>
      <c r="AAA489" s="16" t="s">
        <v>843</v>
      </c>
      <c r="AAB489" s="16" t="s">
        <v>843</v>
      </c>
      <c r="AAC489" s="16">
        <v>1</v>
      </c>
      <c r="AAD489" s="16" t="s">
        <v>1056</v>
      </c>
      <c r="AAE489" s="16" t="s">
        <v>843</v>
      </c>
      <c r="AAF489" s="16" t="s">
        <v>843</v>
      </c>
      <c r="AAG489" s="16" t="s">
        <v>843</v>
      </c>
      <c r="AAH489" s="16" t="s">
        <v>843</v>
      </c>
      <c r="AAI489" s="16" t="s">
        <v>844</v>
      </c>
      <c r="AAJ489" s="16" t="s">
        <v>624</v>
      </c>
      <c r="AAK489" s="16" t="s">
        <v>633</v>
      </c>
      <c r="AAL489" s="16" t="s">
        <v>904</v>
      </c>
      <c r="AAM489" s="16" t="s">
        <v>663</v>
      </c>
      <c r="AAN489" s="16" t="s">
        <v>8707</v>
      </c>
      <c r="AAO489" s="16" t="s">
        <v>1018</v>
      </c>
      <c r="AAP489" s="16" t="s">
        <v>8708</v>
      </c>
      <c r="AAS489" s="16">
        <v>9500</v>
      </c>
      <c r="AAT489" s="16" t="s">
        <v>782</v>
      </c>
      <c r="AAU489" s="16" t="s">
        <v>782</v>
      </c>
      <c r="AAV489" s="16" t="s">
        <v>782</v>
      </c>
      <c r="AAW489" s="16" t="s">
        <v>782</v>
      </c>
      <c r="AAX489" s="16" t="s">
        <v>843</v>
      </c>
      <c r="AAY489" s="16" t="s">
        <v>8710</v>
      </c>
      <c r="AAZ489" s="16" t="s">
        <v>782</v>
      </c>
      <c r="ABA489" s="16" t="s">
        <v>783</v>
      </c>
      <c r="ABB489" s="16" t="s">
        <v>782</v>
      </c>
      <c r="ABC489" s="16" t="s">
        <v>783</v>
      </c>
      <c r="ABD489" s="16" t="s">
        <v>783</v>
      </c>
      <c r="ABE489" s="16" t="s">
        <v>783</v>
      </c>
      <c r="ABF489" s="16" t="s">
        <v>782</v>
      </c>
      <c r="ABG489" s="16" t="s">
        <v>782</v>
      </c>
      <c r="ABH489" s="16" t="s">
        <v>782</v>
      </c>
      <c r="ABI489" s="16" t="s">
        <v>783</v>
      </c>
      <c r="ABJ489" s="16" t="s">
        <v>783</v>
      </c>
      <c r="ABK489" s="16" t="s">
        <v>782</v>
      </c>
      <c r="ABL489" s="16" t="s">
        <v>8769</v>
      </c>
      <c r="ABM489" s="16" t="s">
        <v>843</v>
      </c>
      <c r="ABN489" s="16" t="s">
        <v>1034</v>
      </c>
      <c r="ABO489" s="16" t="s">
        <v>486</v>
      </c>
      <c r="ABP489" s="16" t="s">
        <v>972</v>
      </c>
      <c r="ABQ489" s="16" t="s">
        <v>4354</v>
      </c>
      <c r="ABR489" s="16" t="s">
        <v>470</v>
      </c>
      <c r="ABS489" s="16" t="s">
        <v>451</v>
      </c>
      <c r="ABT489" s="16" t="s">
        <v>8732</v>
      </c>
      <c r="ABU489" s="16" t="s">
        <v>1056</v>
      </c>
      <c r="ABV489" s="16" t="s">
        <v>487</v>
      </c>
      <c r="ABW489" s="16" t="s">
        <v>486</v>
      </c>
      <c r="ABX489" s="16" t="s">
        <v>892</v>
      </c>
      <c r="ABY489" s="16" t="s">
        <v>486</v>
      </c>
      <c r="ABZ489" s="16" t="s">
        <v>486</v>
      </c>
      <c r="ACA489" s="16" t="s">
        <v>759</v>
      </c>
      <c r="ACB489" s="16" t="s">
        <v>768</v>
      </c>
      <c r="ACC489" s="16" t="s">
        <v>737</v>
      </c>
      <c r="ACD489" s="16" t="s">
        <v>487</v>
      </c>
      <c r="ACE489" s="16" t="s">
        <v>487</v>
      </c>
      <c r="ACG489" s="16" t="s">
        <v>1014</v>
      </c>
      <c r="ACH489" s="16" t="s">
        <v>1009</v>
      </c>
      <c r="ACI489" s="16" t="s">
        <v>462</v>
      </c>
      <c r="ACJ489" s="16">
        <v>1.1910000000000001</v>
      </c>
      <c r="ACK489" s="16" t="s">
        <v>478</v>
      </c>
      <c r="ACL489" s="16" t="s">
        <v>738</v>
      </c>
      <c r="ACM489" s="16" t="s">
        <v>1189</v>
      </c>
      <c r="ACN489" s="16" t="s">
        <v>1169</v>
      </c>
      <c r="ACO489" s="16" t="s">
        <v>1856</v>
      </c>
      <c r="ACQ489" s="16" t="s">
        <v>1202</v>
      </c>
      <c r="ACR489" s="16" t="s">
        <v>1645</v>
      </c>
      <c r="ACS489" s="16" t="s">
        <v>669</v>
      </c>
      <c r="ACT489" s="16" t="s">
        <v>1522</v>
      </c>
      <c r="ACU489" s="16" t="s">
        <v>833</v>
      </c>
      <c r="ACV489" s="16" t="s">
        <v>8711</v>
      </c>
      <c r="ACW489" s="16" t="s">
        <v>451</v>
      </c>
      <c r="ACX489" s="16" t="s">
        <v>1914</v>
      </c>
      <c r="ACY489" s="16" t="s">
        <v>1947</v>
      </c>
      <c r="ACZ489" s="16">
        <v>1</v>
      </c>
      <c r="ADA489" s="16">
        <v>1</v>
      </c>
      <c r="ADB489" s="16">
        <v>1</v>
      </c>
      <c r="ADC489" s="16">
        <v>1</v>
      </c>
      <c r="ADD489" s="16">
        <v>1</v>
      </c>
      <c r="ADE489" s="16" t="s">
        <v>8712</v>
      </c>
      <c r="ADF489" s="16">
        <v>0</v>
      </c>
      <c r="ADG489" s="16" t="s">
        <v>486</v>
      </c>
      <c r="ADH489" s="16">
        <v>3</v>
      </c>
      <c r="ADI489" s="16" t="s">
        <v>486</v>
      </c>
      <c r="ADJ489" s="16" t="s">
        <v>1745</v>
      </c>
      <c r="ADK489" s="16" t="s">
        <v>1750</v>
      </c>
      <c r="ADL489" s="16" t="s">
        <v>1764</v>
      </c>
      <c r="ADM489" s="16" t="s">
        <v>13195</v>
      </c>
      <c r="ADN489" s="16" t="s">
        <v>1764</v>
      </c>
      <c r="ADO489" s="16" t="s">
        <v>1766</v>
      </c>
      <c r="ADP489" s="16" t="s">
        <v>13196</v>
      </c>
      <c r="ADQ489" s="16" t="s">
        <v>13194</v>
      </c>
      <c r="ADR489" s="16" t="s">
        <v>13194</v>
      </c>
      <c r="ADS489" s="16" t="s">
        <v>13194</v>
      </c>
      <c r="ADY489" s="16" t="s">
        <v>1059</v>
      </c>
      <c r="AEB489" s="16">
        <v>12300</v>
      </c>
      <c r="AEC489" s="16" t="s">
        <v>1063</v>
      </c>
      <c r="AED489" s="16">
        <v>3166.67</v>
      </c>
      <c r="AEE489" s="16" t="s">
        <v>952</v>
      </c>
      <c r="AEI489" s="16">
        <v>2000</v>
      </c>
      <c r="AEJ489" s="16">
        <v>1333.33</v>
      </c>
      <c r="AEK489" s="16">
        <v>200</v>
      </c>
      <c r="AEL489" s="16">
        <v>66.67</v>
      </c>
      <c r="AEN489" s="16">
        <v>233.33</v>
      </c>
      <c r="AEO489" s="16">
        <v>100</v>
      </c>
      <c r="AEP489" s="16">
        <v>166.67</v>
      </c>
    </row>
    <row r="490" spans="1:822" x14ac:dyDescent="0.25">
      <c r="A490" s="30">
        <v>45841</v>
      </c>
      <c r="B490" s="16" t="s">
        <v>11204</v>
      </c>
      <c r="C490" s="16" t="s">
        <v>867</v>
      </c>
      <c r="D490" s="16" t="s">
        <v>867</v>
      </c>
      <c r="E490" s="16">
        <v>59</v>
      </c>
      <c r="F490" s="16" t="s">
        <v>8153</v>
      </c>
      <c r="G490" s="16" t="s">
        <v>4113</v>
      </c>
      <c r="I490" s="16" t="s">
        <v>4174</v>
      </c>
      <c r="Z490" s="16" t="s">
        <v>985</v>
      </c>
      <c r="AA490" s="16" t="s">
        <v>470</v>
      </c>
      <c r="AB490" s="16">
        <v>3</v>
      </c>
      <c r="AC490" s="16" t="s">
        <v>843</v>
      </c>
      <c r="AD490" s="16" t="s">
        <v>843</v>
      </c>
      <c r="AE490" s="16" t="s">
        <v>843</v>
      </c>
      <c r="AF490" s="16" t="s">
        <v>844</v>
      </c>
      <c r="AG490" s="16" t="s">
        <v>1056</v>
      </c>
      <c r="AH490" s="16" t="s">
        <v>844</v>
      </c>
      <c r="AI490" s="16" t="s">
        <v>1056</v>
      </c>
      <c r="AJ490" s="16" t="s">
        <v>843</v>
      </c>
      <c r="AK490" s="16" t="s">
        <v>843</v>
      </c>
      <c r="AM490" s="16" t="s">
        <v>737</v>
      </c>
      <c r="AN490" s="16" t="s">
        <v>761</v>
      </c>
      <c r="AP490" s="16" t="s">
        <v>774</v>
      </c>
      <c r="AR490" s="16" t="s">
        <v>6907</v>
      </c>
      <c r="BB490" s="16">
        <v>3</v>
      </c>
      <c r="BC490" s="16" t="s">
        <v>7872</v>
      </c>
      <c r="BE490" s="16" t="s">
        <v>5101</v>
      </c>
      <c r="BV490" s="16" t="s">
        <v>11205</v>
      </c>
      <c r="BW490" s="16" t="s">
        <v>843</v>
      </c>
      <c r="BX490" s="16" t="s">
        <v>844</v>
      </c>
      <c r="BY490" s="16" t="s">
        <v>843</v>
      </c>
      <c r="BZ490" s="16" t="s">
        <v>844</v>
      </c>
      <c r="CA490" s="16" t="s">
        <v>843</v>
      </c>
      <c r="CB490" s="16" t="s">
        <v>843</v>
      </c>
      <c r="CC490" s="16" t="s">
        <v>844</v>
      </c>
      <c r="CD490" s="16" t="s">
        <v>843</v>
      </c>
      <c r="CE490" s="16" t="s">
        <v>843</v>
      </c>
      <c r="CF490" s="16" t="s">
        <v>843</v>
      </c>
      <c r="CG490" s="16" t="s">
        <v>843</v>
      </c>
      <c r="CH490" s="16" t="s">
        <v>843</v>
      </c>
      <c r="CI490" s="16" t="s">
        <v>843</v>
      </c>
      <c r="CJ490" s="16" t="s">
        <v>843</v>
      </c>
      <c r="CK490" s="16" t="s">
        <v>843</v>
      </c>
      <c r="CP490" s="16" t="s">
        <v>865</v>
      </c>
      <c r="DX490" s="16" t="s">
        <v>7842</v>
      </c>
      <c r="DY490" s="16" t="s">
        <v>867</v>
      </c>
      <c r="GC490" s="16" t="s">
        <v>5354</v>
      </c>
      <c r="GF490" s="16" t="s">
        <v>867</v>
      </c>
      <c r="GG490" s="16" t="s">
        <v>865</v>
      </c>
      <c r="GH490" s="16" t="s">
        <v>7896</v>
      </c>
      <c r="GI490" s="16" t="s">
        <v>843</v>
      </c>
      <c r="GJ490" s="16" t="s">
        <v>843</v>
      </c>
      <c r="GK490" s="16" t="s">
        <v>844</v>
      </c>
      <c r="GL490" s="16" t="s">
        <v>843</v>
      </c>
      <c r="GM490" s="16" t="s">
        <v>843</v>
      </c>
      <c r="GN490" s="16" t="s">
        <v>843</v>
      </c>
      <c r="GO490" s="16" t="s">
        <v>843</v>
      </c>
      <c r="GP490" s="16" t="s">
        <v>843</v>
      </c>
      <c r="GQ490" s="16" t="s">
        <v>843</v>
      </c>
      <c r="GR490" s="16" t="s">
        <v>843</v>
      </c>
      <c r="GS490" s="16" t="s">
        <v>843</v>
      </c>
      <c r="GV490" s="16" t="s">
        <v>11206</v>
      </c>
      <c r="GW490" s="16" t="s">
        <v>844</v>
      </c>
      <c r="GX490" s="16" t="s">
        <v>844</v>
      </c>
      <c r="GY490" s="16" t="s">
        <v>843</v>
      </c>
      <c r="GZ490" s="16" t="s">
        <v>844</v>
      </c>
      <c r="HA490" s="16" t="s">
        <v>844</v>
      </c>
      <c r="HB490" s="16" t="s">
        <v>844</v>
      </c>
      <c r="HC490" s="16" t="s">
        <v>843</v>
      </c>
      <c r="HD490" s="16" t="s">
        <v>843</v>
      </c>
      <c r="HE490" s="16" t="s">
        <v>843</v>
      </c>
      <c r="HF490" s="16" t="s">
        <v>843</v>
      </c>
      <c r="HH490" s="16" t="s">
        <v>5456</v>
      </c>
      <c r="HK490" s="16" t="s">
        <v>4216</v>
      </c>
      <c r="HM490" s="16" t="s">
        <v>865</v>
      </c>
      <c r="HZ490" s="16" t="s">
        <v>7947</v>
      </c>
      <c r="KE490" s="16" t="s">
        <v>5588</v>
      </c>
      <c r="KG490" s="16" t="s">
        <v>7021</v>
      </c>
      <c r="KH490" s="16" t="s">
        <v>7033</v>
      </c>
      <c r="KI490" s="16" t="s">
        <v>867</v>
      </c>
      <c r="KJ490" s="16" t="s">
        <v>11207</v>
      </c>
      <c r="KK490" s="16" t="s">
        <v>844</v>
      </c>
      <c r="KL490" s="16" t="s">
        <v>844</v>
      </c>
      <c r="KM490" s="16" t="s">
        <v>844</v>
      </c>
      <c r="KN490" s="16" t="s">
        <v>843</v>
      </c>
      <c r="KO490" s="16" t="s">
        <v>844</v>
      </c>
      <c r="KP490" s="16" t="s">
        <v>843</v>
      </c>
      <c r="KQ490" s="16" t="s">
        <v>843</v>
      </c>
      <c r="LG490" s="16" t="s">
        <v>865</v>
      </c>
      <c r="LH490" s="16" t="s">
        <v>865</v>
      </c>
      <c r="LI490" s="16" t="s">
        <v>867</v>
      </c>
      <c r="LJ490" s="16" t="s">
        <v>865</v>
      </c>
      <c r="LK490" s="16" t="s">
        <v>865</v>
      </c>
      <c r="LL490" s="16" t="s">
        <v>11208</v>
      </c>
      <c r="LM490" s="16" t="s">
        <v>844</v>
      </c>
      <c r="LN490" s="16" t="s">
        <v>844</v>
      </c>
      <c r="LO490" s="16" t="s">
        <v>844</v>
      </c>
      <c r="LP490" s="16" t="s">
        <v>844</v>
      </c>
      <c r="LQ490" s="16" t="s">
        <v>843</v>
      </c>
      <c r="LR490" s="16" t="s">
        <v>843</v>
      </c>
      <c r="LS490" s="16" t="s">
        <v>843</v>
      </c>
      <c r="LT490" s="16" t="s">
        <v>844</v>
      </c>
      <c r="LU490" s="16" t="s">
        <v>843</v>
      </c>
      <c r="LV490" s="16" t="s">
        <v>844</v>
      </c>
      <c r="LW490" s="16" t="s">
        <v>844</v>
      </c>
      <c r="LX490" s="16" t="s">
        <v>843</v>
      </c>
      <c r="LY490" s="16" t="s">
        <v>843</v>
      </c>
      <c r="LZ490" s="16" t="s">
        <v>843</v>
      </c>
      <c r="MA490" s="16" t="s">
        <v>843</v>
      </c>
      <c r="MC490" s="16" t="s">
        <v>11209</v>
      </c>
      <c r="MD490" s="16" t="s">
        <v>843</v>
      </c>
      <c r="ME490" s="16" t="s">
        <v>843</v>
      </c>
      <c r="MF490" s="16" t="s">
        <v>843</v>
      </c>
      <c r="MG490" s="16" t="s">
        <v>843</v>
      </c>
      <c r="MH490" s="16" t="s">
        <v>843</v>
      </c>
      <c r="MI490" s="16" t="s">
        <v>843</v>
      </c>
      <c r="MJ490" s="16" t="s">
        <v>843</v>
      </c>
      <c r="MK490" s="16" t="s">
        <v>843</v>
      </c>
      <c r="ML490" s="16" t="s">
        <v>844</v>
      </c>
      <c r="MM490" s="16" t="s">
        <v>844</v>
      </c>
      <c r="MN490" s="16" t="s">
        <v>843</v>
      </c>
      <c r="MO490" s="16" t="s">
        <v>843</v>
      </c>
      <c r="MP490" s="16" t="s">
        <v>844</v>
      </c>
      <c r="MQ490" s="16" t="s">
        <v>843</v>
      </c>
      <c r="MR490" s="16" t="s">
        <v>843</v>
      </c>
      <c r="MS490" s="16" t="s">
        <v>843</v>
      </c>
      <c r="MT490" s="16" t="s">
        <v>843</v>
      </c>
      <c r="MU490" s="16" t="s">
        <v>843</v>
      </c>
      <c r="MV490" s="16" t="s">
        <v>843</v>
      </c>
      <c r="MX490" s="16" t="s">
        <v>5694</v>
      </c>
      <c r="MY490" s="16" t="s">
        <v>844</v>
      </c>
      <c r="MZ490" s="16" t="s">
        <v>843</v>
      </c>
      <c r="NA490" s="16" t="s">
        <v>843</v>
      </c>
      <c r="NB490" s="16" t="s">
        <v>843</v>
      </c>
      <c r="NC490" s="16" t="s">
        <v>843</v>
      </c>
      <c r="ND490" s="16" t="s">
        <v>843</v>
      </c>
      <c r="NE490" s="16" t="s">
        <v>843</v>
      </c>
      <c r="NF490" s="16" t="s">
        <v>843</v>
      </c>
      <c r="NG490" s="16" t="s">
        <v>843</v>
      </c>
      <c r="NH490" s="16" t="s">
        <v>843</v>
      </c>
      <c r="NI490" s="16" t="s">
        <v>843</v>
      </c>
      <c r="NJ490" s="16" t="s">
        <v>843</v>
      </c>
      <c r="NK490" s="16" t="s">
        <v>843</v>
      </c>
      <c r="NL490" s="16" t="s">
        <v>843</v>
      </c>
      <c r="NM490" s="16" t="s">
        <v>843</v>
      </c>
      <c r="NN490" s="16" t="s">
        <v>843</v>
      </c>
      <c r="NO490" s="16" t="s">
        <v>843</v>
      </c>
      <c r="NP490" s="16" t="s">
        <v>843</v>
      </c>
      <c r="NQ490" s="16" t="s">
        <v>843</v>
      </c>
      <c r="PC490" s="16" t="s">
        <v>865</v>
      </c>
      <c r="PD490" s="16" t="s">
        <v>865</v>
      </c>
      <c r="PY490" s="16" t="s">
        <v>865</v>
      </c>
      <c r="QP490" s="16" t="s">
        <v>865</v>
      </c>
      <c r="QR490" s="16" t="s">
        <v>865</v>
      </c>
      <c r="QT490" s="16" t="s">
        <v>865</v>
      </c>
      <c r="QV490" s="16" t="s">
        <v>865</v>
      </c>
      <c r="QX490" s="16" t="s">
        <v>865</v>
      </c>
      <c r="QY490" s="16" t="s">
        <v>867</v>
      </c>
      <c r="RD490" s="16" t="s">
        <v>865</v>
      </c>
      <c r="RF490" s="16" t="s">
        <v>865</v>
      </c>
      <c r="RH490" s="16" t="s">
        <v>865</v>
      </c>
      <c r="RJ490" s="16" t="s">
        <v>865</v>
      </c>
      <c r="RN490" s="16" t="s">
        <v>7720</v>
      </c>
      <c r="RP490" s="16" t="s">
        <v>867</v>
      </c>
      <c r="RR490" s="16" t="s">
        <v>7720</v>
      </c>
      <c r="RT490" s="16" t="s">
        <v>7720</v>
      </c>
      <c r="RV490" s="16" t="s">
        <v>7720</v>
      </c>
      <c r="RX490" s="16" t="s">
        <v>7720</v>
      </c>
      <c r="RZ490" s="16" t="s">
        <v>7720</v>
      </c>
      <c r="SQ490" s="16" t="s">
        <v>865</v>
      </c>
      <c r="SS490" s="16" t="s">
        <v>7308</v>
      </c>
      <c r="ST490" s="16" t="s">
        <v>7764</v>
      </c>
      <c r="TN490" s="16">
        <v>1000</v>
      </c>
      <c r="TO490" s="16">
        <v>0</v>
      </c>
      <c r="TP490" s="16">
        <v>1200</v>
      </c>
      <c r="TQ490" s="16">
        <v>1000</v>
      </c>
      <c r="TR490" s="16">
        <v>500</v>
      </c>
      <c r="TS490" s="16">
        <v>600</v>
      </c>
      <c r="TT490" s="16">
        <v>0</v>
      </c>
      <c r="TU490" s="16">
        <v>550</v>
      </c>
      <c r="TV490" s="16">
        <v>1000</v>
      </c>
      <c r="TW490" s="16">
        <v>0</v>
      </c>
      <c r="TX490" s="16">
        <v>0</v>
      </c>
      <c r="TZ490" s="16" t="s">
        <v>7364</v>
      </c>
      <c r="UA490" s="16" t="s">
        <v>5941</v>
      </c>
      <c r="UB490" s="16">
        <v>0</v>
      </c>
      <c r="UC490" s="16" t="s">
        <v>844</v>
      </c>
      <c r="UD490" s="16" t="s">
        <v>843</v>
      </c>
      <c r="UE490" s="16" t="s">
        <v>843</v>
      </c>
      <c r="UF490" s="16" t="s">
        <v>843</v>
      </c>
      <c r="UG490" s="16" t="s">
        <v>843</v>
      </c>
      <c r="UH490" s="16" t="s">
        <v>843</v>
      </c>
      <c r="WO490" s="16" t="s">
        <v>6923</v>
      </c>
      <c r="YN490" s="16" t="s">
        <v>864</v>
      </c>
      <c r="YP490" s="16" t="s">
        <v>7990</v>
      </c>
      <c r="YR490" s="16" t="s">
        <v>11210</v>
      </c>
      <c r="YS490" s="16" t="s">
        <v>11211</v>
      </c>
      <c r="YT490" s="16" t="s">
        <v>8694</v>
      </c>
      <c r="YU490" s="16" t="s">
        <v>11212</v>
      </c>
      <c r="YV490" s="16" t="s">
        <v>8696</v>
      </c>
      <c r="YW490" s="16" t="s">
        <v>844</v>
      </c>
      <c r="YX490" s="16" t="s">
        <v>8696</v>
      </c>
      <c r="YY490" s="16" t="s">
        <v>8761</v>
      </c>
      <c r="YZ490" s="16" t="s">
        <v>843</v>
      </c>
      <c r="ZA490" s="16" t="s">
        <v>843</v>
      </c>
      <c r="ZB490" s="16">
        <v>5016.67</v>
      </c>
      <c r="ZC490" s="16" t="s">
        <v>9553</v>
      </c>
      <c r="ZD490" s="16" t="s">
        <v>843</v>
      </c>
      <c r="ZE490" s="16" t="s">
        <v>8764</v>
      </c>
      <c r="ZF490" s="16" t="s">
        <v>9097</v>
      </c>
      <c r="ZG490" s="16" t="s">
        <v>8722</v>
      </c>
      <c r="ZH490" s="16" t="s">
        <v>8724</v>
      </c>
      <c r="ZI490" s="16" t="s">
        <v>8720</v>
      </c>
      <c r="ZJ490" s="16" t="s">
        <v>843</v>
      </c>
      <c r="ZK490" s="16" t="s">
        <v>843</v>
      </c>
      <c r="ZL490" s="16" t="s">
        <v>8741</v>
      </c>
      <c r="ZM490" s="16" t="s">
        <v>843</v>
      </c>
      <c r="ZN490" s="16" t="s">
        <v>8815</v>
      </c>
      <c r="ZO490" s="16" t="s">
        <v>486</v>
      </c>
      <c r="ZP490" s="16" t="s">
        <v>487</v>
      </c>
      <c r="ZQ490" s="16" t="s">
        <v>486</v>
      </c>
      <c r="ZR490" s="16" t="s">
        <v>486</v>
      </c>
      <c r="ZS490" s="16" t="s">
        <v>844</v>
      </c>
      <c r="ZT490" s="16" t="s">
        <v>8705</v>
      </c>
      <c r="ZU490" s="16" t="s">
        <v>9092</v>
      </c>
      <c r="ZV490" s="16" t="s">
        <v>486</v>
      </c>
      <c r="ZW490" s="16" t="s">
        <v>843</v>
      </c>
      <c r="ZX490" s="16" t="s">
        <v>8732</v>
      </c>
      <c r="ZY490" s="16" t="s">
        <v>844</v>
      </c>
      <c r="ZZ490" s="16" t="s">
        <v>1056</v>
      </c>
      <c r="AAA490" s="16" t="s">
        <v>843</v>
      </c>
      <c r="AAB490" s="16" t="s">
        <v>843</v>
      </c>
      <c r="AAC490" s="16">
        <v>1</v>
      </c>
      <c r="AAD490" s="16" t="s">
        <v>844</v>
      </c>
      <c r="AAE490" s="16" t="s">
        <v>1056</v>
      </c>
      <c r="AAF490" s="16" t="s">
        <v>843</v>
      </c>
      <c r="AAG490" s="16" t="s">
        <v>843</v>
      </c>
      <c r="AAH490" s="16" t="s">
        <v>843</v>
      </c>
      <c r="AAI490" s="16" t="s">
        <v>843</v>
      </c>
      <c r="AAJ490" s="16" t="s">
        <v>600</v>
      </c>
      <c r="AAK490" s="16" t="s">
        <v>655</v>
      </c>
      <c r="AAL490" s="16" t="s">
        <v>905</v>
      </c>
      <c r="AAM490" s="16" t="s">
        <v>663</v>
      </c>
      <c r="AAN490" s="16" t="s">
        <v>8707</v>
      </c>
      <c r="AAO490" s="16" t="s">
        <v>1019</v>
      </c>
      <c r="AAP490" s="16" t="s">
        <v>8708</v>
      </c>
      <c r="AAT490" s="16" t="s">
        <v>782</v>
      </c>
      <c r="AAU490" s="16" t="s">
        <v>782</v>
      </c>
      <c r="AAV490" s="16" t="s">
        <v>782</v>
      </c>
      <c r="AAW490" s="16" t="s">
        <v>782</v>
      </c>
      <c r="AAX490" s="16" t="s">
        <v>843</v>
      </c>
      <c r="AAY490" s="16" t="s">
        <v>8710</v>
      </c>
      <c r="AAZ490" s="16" t="s">
        <v>783</v>
      </c>
      <c r="ABA490" s="16" t="s">
        <v>783</v>
      </c>
      <c r="ABB490" s="16" t="s">
        <v>783</v>
      </c>
      <c r="ABC490" s="16" t="s">
        <v>783</v>
      </c>
      <c r="ABD490" s="16" t="s">
        <v>783</v>
      </c>
      <c r="ABE490" s="16" t="s">
        <v>783</v>
      </c>
      <c r="ABF490" s="16" t="s">
        <v>782</v>
      </c>
      <c r="ABG490" s="16" t="s">
        <v>783</v>
      </c>
      <c r="ABH490" s="16" t="s">
        <v>783</v>
      </c>
      <c r="ABI490" s="16" t="s">
        <v>783</v>
      </c>
      <c r="ABJ490" s="16" t="s">
        <v>783</v>
      </c>
      <c r="ABK490" s="16" t="s">
        <v>783</v>
      </c>
      <c r="ABL490" s="16" t="s">
        <v>8811</v>
      </c>
      <c r="ABM490" s="16" t="s">
        <v>843</v>
      </c>
      <c r="ABN490" s="16" t="s">
        <v>1033</v>
      </c>
      <c r="ABP490" s="16" t="s">
        <v>972</v>
      </c>
      <c r="ABQ490" s="16" t="s">
        <v>4354</v>
      </c>
      <c r="ABR490" s="16" t="s">
        <v>470</v>
      </c>
      <c r="ABS490" s="16" t="s">
        <v>451</v>
      </c>
      <c r="ABT490" s="16" t="s">
        <v>8732</v>
      </c>
      <c r="ABU490" s="16" t="s">
        <v>8732</v>
      </c>
      <c r="ABV490" s="16" t="s">
        <v>487</v>
      </c>
      <c r="ABW490" s="16" t="s">
        <v>487</v>
      </c>
      <c r="ABX490" s="16" t="s">
        <v>894</v>
      </c>
      <c r="ABY490" s="16" t="s">
        <v>486</v>
      </c>
      <c r="ABZ490" s="16" t="s">
        <v>487</v>
      </c>
      <c r="ACA490" s="16" t="s">
        <v>761</v>
      </c>
      <c r="ACB490" s="16" t="s">
        <v>774</v>
      </c>
      <c r="ACC490" s="16" t="s">
        <v>737</v>
      </c>
      <c r="ACD490" s="16" t="s">
        <v>486</v>
      </c>
      <c r="ACE490" s="16" t="s">
        <v>486</v>
      </c>
      <c r="ACG490" s="16" t="s">
        <v>1013</v>
      </c>
      <c r="ACH490" s="16" t="s">
        <v>1009</v>
      </c>
      <c r="ACI490" s="16" t="s">
        <v>462</v>
      </c>
      <c r="ACJ490" s="16">
        <v>1.1910000000000001</v>
      </c>
      <c r="ACK490" s="16" t="s">
        <v>478</v>
      </c>
      <c r="ACL490" s="16" t="s">
        <v>738</v>
      </c>
      <c r="ACM490" s="16" t="s">
        <v>1189</v>
      </c>
      <c r="ACN490" s="16" t="s">
        <v>1169</v>
      </c>
      <c r="ACO490" s="16" t="s">
        <v>1856</v>
      </c>
      <c r="ACQ490" s="16" t="s">
        <v>1202</v>
      </c>
      <c r="ACR490" s="16" t="s">
        <v>1645</v>
      </c>
      <c r="ACS490" s="16" t="s">
        <v>676</v>
      </c>
      <c r="ACT490" s="16" t="s">
        <v>1521</v>
      </c>
      <c r="ACU490" s="16" t="s">
        <v>833</v>
      </c>
      <c r="ACV490" s="16" t="s">
        <v>8711</v>
      </c>
      <c r="ACW490" s="16" t="s">
        <v>451</v>
      </c>
      <c r="ACX490" s="16" t="s">
        <v>1916</v>
      </c>
      <c r="ACY490" s="16" t="s">
        <v>1949</v>
      </c>
      <c r="ACZ490" s="16">
        <v>0</v>
      </c>
      <c r="ADA490" s="16">
        <v>0</v>
      </c>
      <c r="ADB490" s="16">
        <v>1</v>
      </c>
      <c r="ADC490" s="16">
        <v>0</v>
      </c>
      <c r="ADD490" s="16">
        <v>0</v>
      </c>
      <c r="ADE490" s="16" t="s">
        <v>9011</v>
      </c>
      <c r="ADF490" s="16">
        <v>0</v>
      </c>
      <c r="ADG490" s="16" t="s">
        <v>486</v>
      </c>
      <c r="ADH490" s="16">
        <v>2</v>
      </c>
      <c r="ADI490" s="16" t="s">
        <v>486</v>
      </c>
      <c r="ADJ490" s="16" t="s">
        <v>13198</v>
      </c>
      <c r="ADK490" s="16" t="s">
        <v>13194</v>
      </c>
      <c r="ADL490" s="16" t="s">
        <v>1761</v>
      </c>
      <c r="ADM490" s="16" t="s">
        <v>13195</v>
      </c>
      <c r="ADN490" s="16" t="s">
        <v>13196</v>
      </c>
      <c r="ADO490" s="16" t="s">
        <v>1767</v>
      </c>
      <c r="ADP490" s="16" t="s">
        <v>1751</v>
      </c>
      <c r="ADQ490" s="16" t="s">
        <v>1751</v>
      </c>
      <c r="ADR490" s="16" t="s">
        <v>13194</v>
      </c>
      <c r="ADS490" s="16" t="s">
        <v>13194</v>
      </c>
      <c r="ADY490" s="16" t="s">
        <v>1062</v>
      </c>
      <c r="AEA490" s="16">
        <v>5016.6666666666697</v>
      </c>
      <c r="AEE490" s="16" t="s">
        <v>952</v>
      </c>
      <c r="AEI490" s="16">
        <v>333.33</v>
      </c>
      <c r="AEK490" s="16">
        <v>400</v>
      </c>
      <c r="AEL490" s="16">
        <v>333.33</v>
      </c>
      <c r="AEM490" s="16">
        <v>333.33</v>
      </c>
      <c r="AEN490" s="16">
        <v>166.67</v>
      </c>
      <c r="AEO490" s="16">
        <v>200</v>
      </c>
      <c r="AEP490" s="16">
        <v>183.33</v>
      </c>
    </row>
    <row r="491" spans="1:822" x14ac:dyDescent="0.25">
      <c r="A491" s="30">
        <v>45841</v>
      </c>
      <c r="B491" s="16" t="s">
        <v>11213</v>
      </c>
      <c r="C491" s="16" t="s">
        <v>867</v>
      </c>
      <c r="D491" s="16" t="s">
        <v>867</v>
      </c>
      <c r="E491" s="16">
        <v>31</v>
      </c>
      <c r="F491" s="16" t="s">
        <v>8153</v>
      </c>
      <c r="G491" s="16" t="s">
        <v>4113</v>
      </c>
      <c r="I491" s="16" t="s">
        <v>4162</v>
      </c>
      <c r="Z491" s="16" t="s">
        <v>1001</v>
      </c>
      <c r="AA491" s="16" t="s">
        <v>470</v>
      </c>
      <c r="AB491" s="16">
        <v>3</v>
      </c>
      <c r="AC491" s="16" t="s">
        <v>844</v>
      </c>
      <c r="AD491" s="16" t="s">
        <v>844</v>
      </c>
      <c r="AE491" s="16" t="s">
        <v>844</v>
      </c>
      <c r="AF491" s="16" t="s">
        <v>844</v>
      </c>
      <c r="AG491" s="16" t="s">
        <v>843</v>
      </c>
      <c r="AH491" s="16" t="s">
        <v>1056</v>
      </c>
      <c r="AI491" s="16" t="s">
        <v>844</v>
      </c>
      <c r="AJ491" s="16" t="s">
        <v>843</v>
      </c>
      <c r="AK491" s="16" t="s">
        <v>844</v>
      </c>
      <c r="AM491" s="16" t="s">
        <v>737</v>
      </c>
      <c r="AN491" s="16" t="s">
        <v>759</v>
      </c>
      <c r="AP491" s="16" t="s">
        <v>768</v>
      </c>
      <c r="AR491" s="16" t="s">
        <v>6910</v>
      </c>
      <c r="BB491" s="16">
        <v>3</v>
      </c>
      <c r="BC491" s="16" t="s">
        <v>7878</v>
      </c>
      <c r="BE491" s="16" t="s">
        <v>5098</v>
      </c>
      <c r="BV491" s="16" t="s">
        <v>4433</v>
      </c>
      <c r="BW491" s="16" t="s">
        <v>844</v>
      </c>
      <c r="BX491" s="16" t="s">
        <v>843</v>
      </c>
      <c r="BY491" s="16" t="s">
        <v>843</v>
      </c>
      <c r="BZ491" s="16" t="s">
        <v>843</v>
      </c>
      <c r="CA491" s="16" t="s">
        <v>843</v>
      </c>
      <c r="CB491" s="16" t="s">
        <v>843</v>
      </c>
      <c r="CC491" s="16" t="s">
        <v>843</v>
      </c>
      <c r="CD491" s="16" t="s">
        <v>843</v>
      </c>
      <c r="CE491" s="16" t="s">
        <v>843</v>
      </c>
      <c r="CF491" s="16" t="s">
        <v>843</v>
      </c>
      <c r="CG491" s="16" t="s">
        <v>843</v>
      </c>
      <c r="CH491" s="16" t="s">
        <v>843</v>
      </c>
      <c r="CI491" s="16" t="s">
        <v>843</v>
      </c>
      <c r="CJ491" s="16" t="s">
        <v>843</v>
      </c>
      <c r="CK491" s="16" t="s">
        <v>843</v>
      </c>
      <c r="CP491" s="16" t="s">
        <v>867</v>
      </c>
      <c r="CQ491" s="16" t="s">
        <v>5191</v>
      </c>
      <c r="CR491" s="16" t="s">
        <v>844</v>
      </c>
      <c r="CS491" s="16" t="s">
        <v>843</v>
      </c>
      <c r="CT491" s="16" t="s">
        <v>843</v>
      </c>
      <c r="CU491" s="16" t="s">
        <v>843</v>
      </c>
      <c r="CV491" s="16" t="s">
        <v>843</v>
      </c>
      <c r="CW491" s="16" t="s">
        <v>843</v>
      </c>
      <c r="CX491" s="16" t="s">
        <v>843</v>
      </c>
      <c r="CY491" s="16" t="s">
        <v>843</v>
      </c>
      <c r="CZ491" s="16" t="s">
        <v>843</v>
      </c>
      <c r="DA491" s="16" t="s">
        <v>5184</v>
      </c>
      <c r="DX491" s="16" t="s">
        <v>7842</v>
      </c>
      <c r="DY491" s="16" t="s">
        <v>867</v>
      </c>
      <c r="GC491" s="16" t="s">
        <v>5354</v>
      </c>
      <c r="GF491" s="16" t="s">
        <v>867</v>
      </c>
      <c r="GG491" s="16" t="s">
        <v>867</v>
      </c>
      <c r="GV491" s="16" t="s">
        <v>5449</v>
      </c>
      <c r="GW491" s="16" t="s">
        <v>843</v>
      </c>
      <c r="GX491" s="16" t="s">
        <v>843</v>
      </c>
      <c r="GY491" s="16" t="s">
        <v>843</v>
      </c>
      <c r="GZ491" s="16" t="s">
        <v>844</v>
      </c>
      <c r="HA491" s="16" t="s">
        <v>843</v>
      </c>
      <c r="HB491" s="16" t="s">
        <v>843</v>
      </c>
      <c r="HC491" s="16" t="s">
        <v>843</v>
      </c>
      <c r="HD491" s="16" t="s">
        <v>843</v>
      </c>
      <c r="HE491" s="16" t="s">
        <v>843</v>
      </c>
      <c r="HF491" s="16" t="s">
        <v>843</v>
      </c>
      <c r="HH491" s="16" t="s">
        <v>5456</v>
      </c>
      <c r="HK491" s="16" t="s">
        <v>865</v>
      </c>
      <c r="HM491" s="16" t="s">
        <v>865</v>
      </c>
      <c r="HZ491" s="16" t="s">
        <v>7944</v>
      </c>
      <c r="KE491" s="16" t="s">
        <v>5585</v>
      </c>
      <c r="KG491" s="16" t="s">
        <v>7018</v>
      </c>
      <c r="KH491" s="16" t="s">
        <v>7033</v>
      </c>
      <c r="KI491" s="16" t="s">
        <v>865</v>
      </c>
      <c r="LG491" s="16" t="s">
        <v>867</v>
      </c>
      <c r="LH491" s="16" t="s">
        <v>867</v>
      </c>
      <c r="LI491" s="16" t="s">
        <v>867</v>
      </c>
      <c r="LJ491" s="16" t="s">
        <v>867</v>
      </c>
      <c r="LK491" s="16" t="s">
        <v>867</v>
      </c>
      <c r="LL491" s="16" t="s">
        <v>5690</v>
      </c>
      <c r="LM491" s="16" t="s">
        <v>843</v>
      </c>
      <c r="LN491" s="16" t="s">
        <v>843</v>
      </c>
      <c r="LO491" s="16" t="s">
        <v>843</v>
      </c>
      <c r="LP491" s="16" t="s">
        <v>843</v>
      </c>
      <c r="LQ491" s="16" t="s">
        <v>843</v>
      </c>
      <c r="LR491" s="16" t="s">
        <v>843</v>
      </c>
      <c r="LS491" s="16" t="s">
        <v>843</v>
      </c>
      <c r="LT491" s="16" t="s">
        <v>843</v>
      </c>
      <c r="LU491" s="16" t="s">
        <v>843</v>
      </c>
      <c r="LV491" s="16" t="s">
        <v>843</v>
      </c>
      <c r="LW491" s="16" t="s">
        <v>843</v>
      </c>
      <c r="LX491" s="16" t="s">
        <v>844</v>
      </c>
      <c r="LY491" s="16" t="s">
        <v>843</v>
      </c>
      <c r="LZ491" s="16" t="s">
        <v>843</v>
      </c>
      <c r="MA491" s="16" t="s">
        <v>843</v>
      </c>
      <c r="MC491" s="16" t="s">
        <v>5694</v>
      </c>
      <c r="MD491" s="16" t="s">
        <v>844</v>
      </c>
      <c r="ME491" s="16" t="s">
        <v>843</v>
      </c>
      <c r="MF491" s="16" t="s">
        <v>843</v>
      </c>
      <c r="MG491" s="16" t="s">
        <v>843</v>
      </c>
      <c r="MH491" s="16" t="s">
        <v>843</v>
      </c>
      <c r="MI491" s="16" t="s">
        <v>843</v>
      </c>
      <c r="MJ491" s="16" t="s">
        <v>843</v>
      </c>
      <c r="MK491" s="16" t="s">
        <v>843</v>
      </c>
      <c r="ML491" s="16" t="s">
        <v>843</v>
      </c>
      <c r="MM491" s="16" t="s">
        <v>843</v>
      </c>
      <c r="MN491" s="16" t="s">
        <v>843</v>
      </c>
      <c r="MO491" s="16" t="s">
        <v>843</v>
      </c>
      <c r="MP491" s="16" t="s">
        <v>843</v>
      </c>
      <c r="MQ491" s="16" t="s">
        <v>843</v>
      </c>
      <c r="MR491" s="16" t="s">
        <v>843</v>
      </c>
      <c r="MS491" s="16" t="s">
        <v>843</v>
      </c>
      <c r="MT491" s="16" t="s">
        <v>843</v>
      </c>
      <c r="MU491" s="16" t="s">
        <v>843</v>
      </c>
      <c r="MV491" s="16" t="s">
        <v>843</v>
      </c>
      <c r="NS491" s="16" t="s">
        <v>5694</v>
      </c>
      <c r="NT491" s="16" t="s">
        <v>844</v>
      </c>
      <c r="NU491" s="16" t="s">
        <v>843</v>
      </c>
      <c r="NV491" s="16" t="s">
        <v>843</v>
      </c>
      <c r="NW491" s="16" t="s">
        <v>843</v>
      </c>
      <c r="NX491" s="16" t="s">
        <v>843</v>
      </c>
      <c r="NY491" s="16" t="s">
        <v>843</v>
      </c>
      <c r="NZ491" s="16" t="s">
        <v>843</v>
      </c>
      <c r="OA491" s="16" t="s">
        <v>843</v>
      </c>
      <c r="OB491" s="16" t="s">
        <v>843</v>
      </c>
      <c r="OC491" s="16" t="s">
        <v>843</v>
      </c>
      <c r="OD491" s="16" t="s">
        <v>843</v>
      </c>
      <c r="OE491" s="16" t="s">
        <v>843</v>
      </c>
      <c r="OF491" s="16" t="s">
        <v>843</v>
      </c>
      <c r="OG491" s="16" t="s">
        <v>843</v>
      </c>
      <c r="OH491" s="16" t="s">
        <v>843</v>
      </c>
      <c r="OI491" s="16" t="s">
        <v>843</v>
      </c>
      <c r="OK491" s="16" t="s">
        <v>5694</v>
      </c>
      <c r="OL491" s="16" t="s">
        <v>844</v>
      </c>
      <c r="OM491" s="16" t="s">
        <v>843</v>
      </c>
      <c r="ON491" s="16" t="s">
        <v>843</v>
      </c>
      <c r="OO491" s="16" t="s">
        <v>843</v>
      </c>
      <c r="OP491" s="16" t="s">
        <v>843</v>
      </c>
      <c r="OQ491" s="16" t="s">
        <v>843</v>
      </c>
      <c r="OR491" s="16" t="s">
        <v>843</v>
      </c>
      <c r="OS491" s="16" t="s">
        <v>843</v>
      </c>
      <c r="OT491" s="16" t="s">
        <v>843</v>
      </c>
      <c r="OU491" s="16" t="s">
        <v>843</v>
      </c>
      <c r="OV491" s="16" t="s">
        <v>843</v>
      </c>
      <c r="OW491" s="16" t="s">
        <v>843</v>
      </c>
      <c r="OX491" s="16" t="s">
        <v>843</v>
      </c>
      <c r="OY491" s="16" t="s">
        <v>843</v>
      </c>
      <c r="OZ491" s="16" t="s">
        <v>843</v>
      </c>
      <c r="PA491" s="16" t="s">
        <v>843</v>
      </c>
      <c r="PC491" s="16" t="s">
        <v>865</v>
      </c>
      <c r="PD491" s="16" t="s">
        <v>865</v>
      </c>
      <c r="PY491" s="16" t="s">
        <v>865</v>
      </c>
      <c r="QP491" s="16" t="s">
        <v>865</v>
      </c>
      <c r="QR491" s="16" t="s">
        <v>867</v>
      </c>
      <c r="QT491" s="16" t="s">
        <v>867</v>
      </c>
      <c r="QV491" s="16" t="s">
        <v>865</v>
      </c>
      <c r="QX491" s="16" t="s">
        <v>865</v>
      </c>
      <c r="QY491" s="16" t="s">
        <v>867</v>
      </c>
      <c r="RD491" s="16" t="s">
        <v>865</v>
      </c>
      <c r="RF491" s="16" t="s">
        <v>865</v>
      </c>
      <c r="RH491" s="16" t="s">
        <v>4216</v>
      </c>
      <c r="RJ491" s="16" t="s">
        <v>4216</v>
      </c>
      <c r="RN491" s="16" t="s">
        <v>867</v>
      </c>
      <c r="RP491" s="16" t="s">
        <v>867</v>
      </c>
      <c r="RR491" s="16" t="s">
        <v>7720</v>
      </c>
      <c r="RT491" s="16" t="s">
        <v>867</v>
      </c>
      <c r="RV491" s="16" t="s">
        <v>7720</v>
      </c>
      <c r="RX491" s="16" t="s">
        <v>7720</v>
      </c>
      <c r="RZ491" s="16" t="s">
        <v>7720</v>
      </c>
      <c r="SQ491" s="16" t="s">
        <v>865</v>
      </c>
      <c r="SS491" s="16" t="s">
        <v>7296</v>
      </c>
      <c r="ST491" s="16" t="s">
        <v>7764</v>
      </c>
      <c r="TN491" s="16">
        <v>5000</v>
      </c>
      <c r="TO491" s="16">
        <v>6000</v>
      </c>
      <c r="TP491" s="16">
        <v>900</v>
      </c>
      <c r="TQ491" s="16">
        <v>0</v>
      </c>
      <c r="TR491" s="16">
        <v>300</v>
      </c>
      <c r="TS491" s="16">
        <v>200</v>
      </c>
      <c r="TT491" s="16">
        <v>0</v>
      </c>
      <c r="TU491" s="16">
        <v>2000</v>
      </c>
      <c r="TV491" s="16">
        <v>0</v>
      </c>
      <c r="TW491" s="16">
        <v>0</v>
      </c>
      <c r="TX491" s="16">
        <v>4000</v>
      </c>
      <c r="TZ491" s="16" t="s">
        <v>7367</v>
      </c>
      <c r="UA491" s="16" t="s">
        <v>5971</v>
      </c>
      <c r="UB491" s="16">
        <v>0</v>
      </c>
      <c r="UC491" s="16" t="s">
        <v>843</v>
      </c>
      <c r="UD491" s="16" t="s">
        <v>843</v>
      </c>
      <c r="UE491" s="16" t="s">
        <v>843</v>
      </c>
      <c r="UF491" s="16" t="s">
        <v>844</v>
      </c>
      <c r="UG491" s="16" t="s">
        <v>843</v>
      </c>
      <c r="UH491" s="16" t="s">
        <v>843</v>
      </c>
      <c r="VX491" s="16" t="s">
        <v>9596</v>
      </c>
      <c r="VY491" s="16" t="s">
        <v>844</v>
      </c>
      <c r="VZ491" s="16" t="s">
        <v>843</v>
      </c>
      <c r="WA491" s="16" t="s">
        <v>843</v>
      </c>
      <c r="WB491" s="16" t="s">
        <v>844</v>
      </c>
      <c r="WC491" s="16" t="s">
        <v>843</v>
      </c>
      <c r="WD491" s="16" t="s">
        <v>843</v>
      </c>
      <c r="WE491" s="16" t="s">
        <v>843</v>
      </c>
      <c r="WF491" s="16" t="s">
        <v>843</v>
      </c>
      <c r="WH491" s="16">
        <v>4875</v>
      </c>
      <c r="WO491" s="16" t="s">
        <v>6920</v>
      </c>
      <c r="XD491" s="16" t="s">
        <v>6975</v>
      </c>
      <c r="XE491" s="16" t="s">
        <v>843</v>
      </c>
      <c r="XF491" s="16" t="s">
        <v>843</v>
      </c>
      <c r="XG491" s="16" t="s">
        <v>844</v>
      </c>
      <c r="XH491" s="16" t="s">
        <v>843</v>
      </c>
      <c r="XI491" s="16" t="s">
        <v>843</v>
      </c>
      <c r="XJ491" s="16" t="s">
        <v>843</v>
      </c>
      <c r="XK491" s="16" t="s">
        <v>843</v>
      </c>
      <c r="XL491" s="16" t="s">
        <v>843</v>
      </c>
      <c r="XM491" s="16" t="s">
        <v>843</v>
      </c>
      <c r="XN491" s="16" t="s">
        <v>843</v>
      </c>
      <c r="XO491" s="16" t="s">
        <v>843</v>
      </c>
      <c r="XP491" s="16" t="s">
        <v>843</v>
      </c>
      <c r="XQ491" s="16" t="s">
        <v>843</v>
      </c>
      <c r="YF491" s="16" t="s">
        <v>865</v>
      </c>
      <c r="YN491" s="16" t="s">
        <v>7040</v>
      </c>
      <c r="YP491" s="16" t="s">
        <v>7978</v>
      </c>
      <c r="YR491" s="16" t="s">
        <v>11214</v>
      </c>
      <c r="YS491" s="16" t="s">
        <v>11215</v>
      </c>
      <c r="YT491" s="16" t="s">
        <v>8694</v>
      </c>
      <c r="YU491" s="16" t="s">
        <v>11216</v>
      </c>
      <c r="YV491" s="16" t="s">
        <v>8696</v>
      </c>
      <c r="YW491" s="16" t="s">
        <v>844</v>
      </c>
      <c r="YX491" s="16" t="s">
        <v>8696</v>
      </c>
      <c r="YY491" s="16" t="s">
        <v>843</v>
      </c>
      <c r="YZ491" s="16" t="s">
        <v>843</v>
      </c>
      <c r="ZA491" s="16" t="s">
        <v>8862</v>
      </c>
      <c r="ZB491" s="16">
        <v>14733.33</v>
      </c>
      <c r="ZC491" s="16" t="s">
        <v>9075</v>
      </c>
      <c r="ZD491" s="16" t="s">
        <v>8996</v>
      </c>
      <c r="ZE491" s="16" t="s">
        <v>843</v>
      </c>
      <c r="ZF491" s="16" t="s">
        <v>843</v>
      </c>
      <c r="ZG491" s="16" t="s">
        <v>8701</v>
      </c>
      <c r="ZH491" s="16" t="s">
        <v>8700</v>
      </c>
      <c r="ZI491" s="16" t="s">
        <v>8739</v>
      </c>
      <c r="ZJ491" s="16" t="s">
        <v>8701</v>
      </c>
      <c r="ZK491" s="16" t="s">
        <v>843</v>
      </c>
      <c r="ZL491" s="16" t="s">
        <v>8702</v>
      </c>
      <c r="ZM491" s="16" t="s">
        <v>843</v>
      </c>
      <c r="ZN491" s="16" t="s">
        <v>8755</v>
      </c>
      <c r="ZO491" s="16" t="s">
        <v>487</v>
      </c>
      <c r="ZP491" s="16" t="s">
        <v>487</v>
      </c>
      <c r="ZQ491" s="16" t="s">
        <v>486</v>
      </c>
      <c r="ZR491" s="16" t="s">
        <v>486</v>
      </c>
      <c r="ZS491" s="16" t="s">
        <v>844</v>
      </c>
      <c r="ZT491" s="16" t="s">
        <v>8705</v>
      </c>
      <c r="ZU491" s="16" t="s">
        <v>8706</v>
      </c>
      <c r="ZV491" s="16" t="s">
        <v>487</v>
      </c>
      <c r="ZW491" s="16" t="s">
        <v>1056</v>
      </c>
      <c r="ZX491" s="16" t="s">
        <v>844</v>
      </c>
      <c r="ZY491" s="16" t="s">
        <v>1056</v>
      </c>
      <c r="ZZ491" s="16" t="s">
        <v>844</v>
      </c>
      <c r="AAA491" s="16" t="s">
        <v>843</v>
      </c>
      <c r="AAB491" s="16" t="s">
        <v>843</v>
      </c>
      <c r="AAC491" s="16">
        <v>0</v>
      </c>
      <c r="AAD491" s="16" t="s">
        <v>844</v>
      </c>
      <c r="AAE491" s="16" t="s">
        <v>843</v>
      </c>
      <c r="AAF491" s="16" t="s">
        <v>843</v>
      </c>
      <c r="AAG491" s="16" t="s">
        <v>843</v>
      </c>
      <c r="AAH491" s="16" t="s">
        <v>843</v>
      </c>
      <c r="AAI491" s="16" t="s">
        <v>1056</v>
      </c>
      <c r="AAJ491" s="16" t="s">
        <v>615</v>
      </c>
      <c r="AAK491" s="16" t="s">
        <v>633</v>
      </c>
      <c r="AAL491" s="16" t="s">
        <v>904</v>
      </c>
      <c r="AAM491" s="16" t="s">
        <v>663</v>
      </c>
      <c r="AAN491" s="16" t="s">
        <v>8707</v>
      </c>
      <c r="AAO491" s="16" t="s">
        <v>1018</v>
      </c>
      <c r="AAP491" s="16" t="s">
        <v>8708</v>
      </c>
      <c r="AAS491" s="16">
        <v>4875</v>
      </c>
      <c r="AAT491" s="16" t="s">
        <v>782</v>
      </c>
      <c r="AAU491" s="16" t="s">
        <v>782</v>
      </c>
      <c r="AAX491" s="16" t="s">
        <v>843</v>
      </c>
      <c r="AAY491" s="16" t="s">
        <v>8710</v>
      </c>
      <c r="AAZ491" s="16" t="s">
        <v>782</v>
      </c>
      <c r="ABA491" s="16" t="s">
        <v>783</v>
      </c>
      <c r="ABB491" s="16" t="s">
        <v>782</v>
      </c>
      <c r="ABC491" s="16" t="s">
        <v>783</v>
      </c>
      <c r="ABD491" s="16" t="s">
        <v>782</v>
      </c>
      <c r="ABE491" s="16" t="s">
        <v>783</v>
      </c>
      <c r="ABF491" s="16" t="s">
        <v>782</v>
      </c>
      <c r="ABG491" s="16" t="s">
        <v>783</v>
      </c>
      <c r="ABH491" s="16" t="s">
        <v>782</v>
      </c>
      <c r="ABI491" s="16" t="s">
        <v>783</v>
      </c>
      <c r="ABJ491" s="16" t="s">
        <v>783</v>
      </c>
      <c r="ABK491" s="16" t="s">
        <v>783</v>
      </c>
      <c r="ABL491" s="16" t="s">
        <v>8728</v>
      </c>
      <c r="ABM491" s="16" t="s">
        <v>843</v>
      </c>
      <c r="ABN491" s="16" t="s">
        <v>1033</v>
      </c>
      <c r="ABP491" s="16" t="s">
        <v>972</v>
      </c>
      <c r="ABQ491" s="16" t="s">
        <v>4282</v>
      </c>
      <c r="ABR491" s="16" t="s">
        <v>470</v>
      </c>
      <c r="ABS491" s="16" t="s">
        <v>445</v>
      </c>
      <c r="ABT491" s="16" t="s">
        <v>8732</v>
      </c>
      <c r="ABU491" s="16" t="s">
        <v>844</v>
      </c>
      <c r="ABV491" s="16" t="s">
        <v>487</v>
      </c>
      <c r="ABW491" s="16" t="s">
        <v>486</v>
      </c>
      <c r="ABX491" s="16" t="s">
        <v>892</v>
      </c>
      <c r="ABY491" s="16" t="s">
        <v>486</v>
      </c>
      <c r="ABZ491" s="16" t="s">
        <v>486</v>
      </c>
      <c r="ACA491" s="16" t="s">
        <v>759</v>
      </c>
      <c r="ACB491" s="16" t="s">
        <v>768</v>
      </c>
      <c r="ACC491" s="16" t="s">
        <v>737</v>
      </c>
      <c r="ACD491" s="16" t="s">
        <v>487</v>
      </c>
      <c r="ACE491" s="16" t="s">
        <v>486</v>
      </c>
      <c r="ACG491" s="16" t="s">
        <v>1014</v>
      </c>
      <c r="ACH491" s="16" t="s">
        <v>1009</v>
      </c>
      <c r="ACI491" s="16" t="s">
        <v>462</v>
      </c>
      <c r="ACJ491" s="16">
        <v>1.1910000000000001</v>
      </c>
      <c r="ACK491" s="16" t="s">
        <v>478</v>
      </c>
      <c r="ACL491" s="16" t="s">
        <v>740</v>
      </c>
      <c r="ACM491" s="16" t="s">
        <v>1188</v>
      </c>
      <c r="ACN491" s="16" t="s">
        <v>1169</v>
      </c>
      <c r="ACO491" s="16" t="s">
        <v>1856</v>
      </c>
      <c r="ACP491" s="16">
        <v>4875</v>
      </c>
      <c r="ACQ491" s="16" t="s">
        <v>1202</v>
      </c>
      <c r="ACR491" s="16" t="s">
        <v>1645</v>
      </c>
      <c r="ACS491" s="16" t="s">
        <v>680</v>
      </c>
      <c r="ACT491" s="16" t="s">
        <v>1522</v>
      </c>
      <c r="ACX491" s="16" t="s">
        <v>1914</v>
      </c>
      <c r="ACY491" s="16" t="s">
        <v>1947</v>
      </c>
      <c r="ACZ491" s="16">
        <v>1</v>
      </c>
      <c r="ADA491" s="16">
        <v>1</v>
      </c>
      <c r="ADB491" s="16">
        <v>1</v>
      </c>
      <c r="ADC491" s="16">
        <v>1</v>
      </c>
      <c r="ADD491" s="16">
        <v>1</v>
      </c>
      <c r="ADE491" s="16" t="s">
        <v>8712</v>
      </c>
      <c r="ADF491" s="16">
        <v>0</v>
      </c>
      <c r="ADG491" s="16" t="s">
        <v>486</v>
      </c>
      <c r="ADH491" s="16">
        <v>3</v>
      </c>
      <c r="ADI491" s="16" t="s">
        <v>486</v>
      </c>
      <c r="ADJ491" s="16" t="s">
        <v>1744</v>
      </c>
      <c r="ADK491" s="16" t="s">
        <v>1750</v>
      </c>
      <c r="ADL491" s="16" t="s">
        <v>1764</v>
      </c>
      <c r="ADM491" s="16" t="s">
        <v>13194</v>
      </c>
      <c r="ADN491" s="16" t="s">
        <v>13196</v>
      </c>
      <c r="ADO491" s="16" t="s">
        <v>13197</v>
      </c>
      <c r="ADP491" s="16" t="s">
        <v>1743</v>
      </c>
      <c r="ADQ491" s="16" t="s">
        <v>13194</v>
      </c>
      <c r="ADR491" s="16" t="s">
        <v>13194</v>
      </c>
      <c r="ADS491" s="16" t="s">
        <v>1750</v>
      </c>
      <c r="ADW491" s="16" t="s">
        <v>8729</v>
      </c>
      <c r="ADY491" s="16" t="s">
        <v>1059</v>
      </c>
      <c r="AEB491" s="16">
        <v>14733.333333333299</v>
      </c>
      <c r="AEC491" s="16" t="s">
        <v>1062</v>
      </c>
      <c r="AED491" s="16">
        <v>1625</v>
      </c>
      <c r="AEE491" s="16" t="s">
        <v>952</v>
      </c>
      <c r="AEH491" s="16">
        <v>4875</v>
      </c>
      <c r="AEI491" s="16">
        <v>1666.67</v>
      </c>
      <c r="AEJ491" s="16">
        <v>2000</v>
      </c>
      <c r="AEK491" s="16">
        <v>300</v>
      </c>
      <c r="AEN491" s="16">
        <v>100</v>
      </c>
      <c r="AEO491" s="16">
        <v>66.67</v>
      </c>
      <c r="AEP491" s="16">
        <v>666.67</v>
      </c>
    </row>
    <row r="492" spans="1:822" x14ac:dyDescent="0.25">
      <c r="A492" s="30">
        <v>45841</v>
      </c>
      <c r="B492" s="16" t="s">
        <v>11217</v>
      </c>
      <c r="C492" s="16" t="s">
        <v>867</v>
      </c>
      <c r="D492" s="16" t="s">
        <v>867</v>
      </c>
      <c r="E492" s="16">
        <v>55</v>
      </c>
      <c r="F492" s="16" t="s">
        <v>8153</v>
      </c>
      <c r="G492" s="16" t="s">
        <v>4113</v>
      </c>
      <c r="I492" s="16" t="s">
        <v>4162</v>
      </c>
      <c r="Z492" s="16" t="s">
        <v>993</v>
      </c>
      <c r="AA492" s="16" t="s">
        <v>470</v>
      </c>
      <c r="AB492" s="16">
        <v>2</v>
      </c>
      <c r="AC492" s="16" t="s">
        <v>1056</v>
      </c>
      <c r="AD492" s="16" t="s">
        <v>843</v>
      </c>
      <c r="AE492" s="16" t="s">
        <v>843</v>
      </c>
      <c r="AF492" s="16" t="s">
        <v>1056</v>
      </c>
      <c r="AG492" s="16" t="s">
        <v>843</v>
      </c>
      <c r="AH492" s="16" t="s">
        <v>1056</v>
      </c>
      <c r="AI492" s="16" t="s">
        <v>843</v>
      </c>
      <c r="AJ492" s="16" t="s">
        <v>843</v>
      </c>
      <c r="AK492" s="16" t="s">
        <v>843</v>
      </c>
      <c r="AM492" s="16" t="s">
        <v>737</v>
      </c>
      <c r="AN492" s="16" t="s">
        <v>759</v>
      </c>
      <c r="AP492" s="16" t="s">
        <v>768</v>
      </c>
      <c r="AR492" s="16" t="s">
        <v>6910</v>
      </c>
      <c r="BB492" s="16">
        <v>3</v>
      </c>
      <c r="BC492" s="16" t="s">
        <v>7869</v>
      </c>
      <c r="BE492" s="16" t="s">
        <v>5098</v>
      </c>
      <c r="BV492" s="16" t="s">
        <v>4433</v>
      </c>
      <c r="BW492" s="16" t="s">
        <v>844</v>
      </c>
      <c r="BX492" s="16" t="s">
        <v>843</v>
      </c>
      <c r="BY492" s="16" t="s">
        <v>843</v>
      </c>
      <c r="BZ492" s="16" t="s">
        <v>843</v>
      </c>
      <c r="CA492" s="16" t="s">
        <v>843</v>
      </c>
      <c r="CB492" s="16" t="s">
        <v>843</v>
      </c>
      <c r="CC492" s="16" t="s">
        <v>843</v>
      </c>
      <c r="CD492" s="16" t="s">
        <v>843</v>
      </c>
      <c r="CE492" s="16" t="s">
        <v>843</v>
      </c>
      <c r="CF492" s="16" t="s">
        <v>843</v>
      </c>
      <c r="CG492" s="16" t="s">
        <v>843</v>
      </c>
      <c r="CH492" s="16" t="s">
        <v>843</v>
      </c>
      <c r="CI492" s="16" t="s">
        <v>843</v>
      </c>
      <c r="CJ492" s="16" t="s">
        <v>843</v>
      </c>
      <c r="CK492" s="16" t="s">
        <v>843</v>
      </c>
      <c r="CP492" s="16" t="s">
        <v>867</v>
      </c>
      <c r="CQ492" s="16" t="s">
        <v>5191</v>
      </c>
      <c r="CR492" s="16" t="s">
        <v>844</v>
      </c>
      <c r="CS492" s="16" t="s">
        <v>843</v>
      </c>
      <c r="CT492" s="16" t="s">
        <v>843</v>
      </c>
      <c r="CU492" s="16" t="s">
        <v>843</v>
      </c>
      <c r="CV492" s="16" t="s">
        <v>843</v>
      </c>
      <c r="CW492" s="16" t="s">
        <v>843</v>
      </c>
      <c r="CX492" s="16" t="s">
        <v>843</v>
      </c>
      <c r="CY492" s="16" t="s">
        <v>843</v>
      </c>
      <c r="CZ492" s="16" t="s">
        <v>843</v>
      </c>
      <c r="DA492" s="16" t="s">
        <v>5184</v>
      </c>
      <c r="DX492" s="16" t="s">
        <v>7842</v>
      </c>
      <c r="DY492" s="16" t="s">
        <v>867</v>
      </c>
      <c r="GC492" s="16" t="s">
        <v>5357</v>
      </c>
      <c r="GF492" s="16" t="s">
        <v>867</v>
      </c>
      <c r="GG492" s="16" t="s">
        <v>867</v>
      </c>
      <c r="GV492" s="16" t="s">
        <v>5443</v>
      </c>
      <c r="GW492" s="16" t="s">
        <v>843</v>
      </c>
      <c r="GX492" s="16" t="s">
        <v>844</v>
      </c>
      <c r="GY492" s="16" t="s">
        <v>843</v>
      </c>
      <c r="GZ492" s="16" t="s">
        <v>843</v>
      </c>
      <c r="HA492" s="16" t="s">
        <v>843</v>
      </c>
      <c r="HB492" s="16" t="s">
        <v>843</v>
      </c>
      <c r="HC492" s="16" t="s">
        <v>843</v>
      </c>
      <c r="HD492" s="16" t="s">
        <v>843</v>
      </c>
      <c r="HE492" s="16" t="s">
        <v>843</v>
      </c>
      <c r="HF492" s="16" t="s">
        <v>843</v>
      </c>
      <c r="HH492" s="16" t="s">
        <v>5456</v>
      </c>
      <c r="HK492" s="16" t="s">
        <v>865</v>
      </c>
      <c r="HM492" s="16" t="s">
        <v>865</v>
      </c>
      <c r="HZ492" s="16" t="s">
        <v>7944</v>
      </c>
      <c r="KE492" s="16" t="s">
        <v>5582</v>
      </c>
      <c r="KG492" s="16" t="s">
        <v>7018</v>
      </c>
      <c r="KH492" s="16" t="s">
        <v>7033</v>
      </c>
      <c r="KI492" s="16" t="s">
        <v>865</v>
      </c>
      <c r="LG492" s="16" t="s">
        <v>867</v>
      </c>
      <c r="LH492" s="16" t="s">
        <v>867</v>
      </c>
      <c r="LI492" s="16" t="s">
        <v>867</v>
      </c>
      <c r="LJ492" s="16" t="s">
        <v>867</v>
      </c>
      <c r="LK492" s="16" t="s">
        <v>867</v>
      </c>
      <c r="LL492" s="16" t="s">
        <v>5663</v>
      </c>
      <c r="LM492" s="16" t="s">
        <v>843</v>
      </c>
      <c r="LN492" s="16" t="s">
        <v>843</v>
      </c>
      <c r="LO492" s="16" t="s">
        <v>844</v>
      </c>
      <c r="LP492" s="16" t="s">
        <v>843</v>
      </c>
      <c r="LQ492" s="16" t="s">
        <v>843</v>
      </c>
      <c r="LR492" s="16" t="s">
        <v>843</v>
      </c>
      <c r="LS492" s="16" t="s">
        <v>843</v>
      </c>
      <c r="LT492" s="16" t="s">
        <v>843</v>
      </c>
      <c r="LU492" s="16" t="s">
        <v>843</v>
      </c>
      <c r="LV492" s="16" t="s">
        <v>843</v>
      </c>
      <c r="LW492" s="16" t="s">
        <v>843</v>
      </c>
      <c r="LX492" s="16" t="s">
        <v>843</v>
      </c>
      <c r="LY492" s="16" t="s">
        <v>843</v>
      </c>
      <c r="LZ492" s="16" t="s">
        <v>843</v>
      </c>
      <c r="MA492" s="16" t="s">
        <v>843</v>
      </c>
      <c r="MC492" s="16" t="s">
        <v>5694</v>
      </c>
      <c r="MD492" s="16" t="s">
        <v>844</v>
      </c>
      <c r="ME492" s="16" t="s">
        <v>843</v>
      </c>
      <c r="MF492" s="16" t="s">
        <v>843</v>
      </c>
      <c r="MG492" s="16" t="s">
        <v>843</v>
      </c>
      <c r="MH492" s="16" t="s">
        <v>843</v>
      </c>
      <c r="MI492" s="16" t="s">
        <v>843</v>
      </c>
      <c r="MJ492" s="16" t="s">
        <v>843</v>
      </c>
      <c r="MK492" s="16" t="s">
        <v>843</v>
      </c>
      <c r="ML492" s="16" t="s">
        <v>843</v>
      </c>
      <c r="MM492" s="16" t="s">
        <v>843</v>
      </c>
      <c r="MN492" s="16" t="s">
        <v>843</v>
      </c>
      <c r="MO492" s="16" t="s">
        <v>843</v>
      </c>
      <c r="MP492" s="16" t="s">
        <v>843</v>
      </c>
      <c r="MQ492" s="16" t="s">
        <v>843</v>
      </c>
      <c r="MR492" s="16" t="s">
        <v>843</v>
      </c>
      <c r="MS492" s="16" t="s">
        <v>843</v>
      </c>
      <c r="MT492" s="16" t="s">
        <v>843</v>
      </c>
      <c r="MU492" s="16" t="s">
        <v>843</v>
      </c>
      <c r="MV492" s="16" t="s">
        <v>843</v>
      </c>
      <c r="PC492" s="16" t="s">
        <v>865</v>
      </c>
      <c r="PD492" s="16" t="s">
        <v>865</v>
      </c>
      <c r="PY492" s="16" t="s">
        <v>865</v>
      </c>
      <c r="QP492" s="16" t="s">
        <v>865</v>
      </c>
      <c r="QR492" s="16" t="s">
        <v>867</v>
      </c>
      <c r="QT492" s="16" t="s">
        <v>867</v>
      </c>
      <c r="QV492" s="16" t="s">
        <v>865</v>
      </c>
      <c r="QX492" s="16" t="s">
        <v>865</v>
      </c>
      <c r="QY492" s="16" t="s">
        <v>867</v>
      </c>
      <c r="RD492" s="16" t="s">
        <v>865</v>
      </c>
      <c r="RF492" s="16" t="s">
        <v>865</v>
      </c>
      <c r="RH492" s="16" t="s">
        <v>4216</v>
      </c>
      <c r="RJ492" s="16" t="s">
        <v>4216</v>
      </c>
      <c r="RN492" s="16" t="s">
        <v>7720</v>
      </c>
      <c r="RP492" s="16" t="s">
        <v>867</v>
      </c>
      <c r="RR492" s="16" t="s">
        <v>7720</v>
      </c>
      <c r="RT492" s="16" t="s">
        <v>867</v>
      </c>
      <c r="RV492" s="16" t="s">
        <v>7720</v>
      </c>
      <c r="RX492" s="16" t="s">
        <v>7720</v>
      </c>
      <c r="RZ492" s="16" t="s">
        <v>7720</v>
      </c>
      <c r="SQ492" s="16" t="s">
        <v>865</v>
      </c>
      <c r="SS492" s="16" t="s">
        <v>7293</v>
      </c>
      <c r="ST492" s="16" t="s">
        <v>7761</v>
      </c>
      <c r="TN492" s="16">
        <v>6000</v>
      </c>
      <c r="TO492" s="16">
        <v>5000</v>
      </c>
      <c r="TP492" s="16">
        <v>1500</v>
      </c>
      <c r="TQ492" s="16">
        <v>1000</v>
      </c>
      <c r="TR492" s="16">
        <v>300</v>
      </c>
      <c r="TS492" s="16">
        <v>400</v>
      </c>
      <c r="TT492" s="16">
        <v>0</v>
      </c>
      <c r="TU492" s="16">
        <v>2000</v>
      </c>
      <c r="TV492" s="16">
        <v>6000</v>
      </c>
      <c r="TW492" s="16">
        <v>0</v>
      </c>
      <c r="TX492" s="16">
        <v>0</v>
      </c>
      <c r="TZ492" s="16" t="s">
        <v>7367</v>
      </c>
      <c r="UA492" s="16" t="s">
        <v>8936</v>
      </c>
      <c r="UB492" s="16">
        <v>0</v>
      </c>
      <c r="UC492" s="16" t="s">
        <v>844</v>
      </c>
      <c r="UD492" s="16" t="s">
        <v>843</v>
      </c>
      <c r="UE492" s="16" t="s">
        <v>844</v>
      </c>
      <c r="UF492" s="16" t="s">
        <v>844</v>
      </c>
      <c r="UG492" s="16" t="s">
        <v>843</v>
      </c>
      <c r="UH492" s="16" t="s">
        <v>843</v>
      </c>
      <c r="UL492" s="16">
        <v>12000</v>
      </c>
      <c r="VK492" s="16" t="s">
        <v>6055</v>
      </c>
      <c r="VL492" s="16" t="s">
        <v>843</v>
      </c>
      <c r="VM492" s="16" t="s">
        <v>844</v>
      </c>
      <c r="VN492" s="16" t="s">
        <v>843</v>
      </c>
      <c r="VO492" s="16" t="s">
        <v>843</v>
      </c>
      <c r="VP492" s="16" t="s">
        <v>843</v>
      </c>
      <c r="VQ492" s="16" t="s">
        <v>843</v>
      </c>
      <c r="VR492" s="16" t="s">
        <v>843</v>
      </c>
      <c r="VS492" s="16" t="s">
        <v>843</v>
      </c>
      <c r="VT492" s="16" t="s">
        <v>843</v>
      </c>
      <c r="VW492" s="16">
        <v>1500</v>
      </c>
      <c r="VX492" s="16" t="s">
        <v>6028</v>
      </c>
      <c r="VY492" s="16" t="s">
        <v>844</v>
      </c>
      <c r="VZ492" s="16" t="s">
        <v>843</v>
      </c>
      <c r="WA492" s="16" t="s">
        <v>843</v>
      </c>
      <c r="WB492" s="16" t="s">
        <v>843</v>
      </c>
      <c r="WC492" s="16" t="s">
        <v>843</v>
      </c>
      <c r="WD492" s="16" t="s">
        <v>843</v>
      </c>
      <c r="WE492" s="16" t="s">
        <v>843</v>
      </c>
      <c r="WF492" s="16" t="s">
        <v>843</v>
      </c>
      <c r="WH492" s="16">
        <v>3250</v>
      </c>
      <c r="WO492" s="16" t="s">
        <v>6920</v>
      </c>
      <c r="XD492" s="16" t="s">
        <v>6994</v>
      </c>
      <c r="XE492" s="16" t="s">
        <v>843</v>
      </c>
      <c r="XF492" s="16" t="s">
        <v>843</v>
      </c>
      <c r="XG492" s="16" t="s">
        <v>843</v>
      </c>
      <c r="XH492" s="16" t="s">
        <v>843</v>
      </c>
      <c r="XI492" s="16" t="s">
        <v>843</v>
      </c>
      <c r="XJ492" s="16" t="s">
        <v>843</v>
      </c>
      <c r="XK492" s="16" t="s">
        <v>843</v>
      </c>
      <c r="XL492" s="16" t="s">
        <v>843</v>
      </c>
      <c r="XM492" s="16" t="s">
        <v>844</v>
      </c>
      <c r="XN492" s="16" t="s">
        <v>843</v>
      </c>
      <c r="XO492" s="16" t="s">
        <v>843</v>
      </c>
      <c r="XP492" s="16" t="s">
        <v>843</v>
      </c>
      <c r="XQ492" s="16" t="s">
        <v>843</v>
      </c>
      <c r="YF492" s="16" t="s">
        <v>865</v>
      </c>
      <c r="YN492" s="16" t="s">
        <v>7040</v>
      </c>
      <c r="YP492" s="16" t="s">
        <v>7981</v>
      </c>
      <c r="YR492" s="16" t="s">
        <v>11218</v>
      </c>
      <c r="YS492" s="16" t="s">
        <v>11219</v>
      </c>
      <c r="YT492" s="16" t="s">
        <v>8694</v>
      </c>
      <c r="YU492" s="16" t="s">
        <v>11220</v>
      </c>
      <c r="YV492" s="16" t="s">
        <v>8696</v>
      </c>
      <c r="YW492" s="16" t="s">
        <v>844</v>
      </c>
      <c r="YX492" s="16" t="s">
        <v>8696</v>
      </c>
      <c r="YY492" s="16" t="s">
        <v>8787</v>
      </c>
      <c r="YZ492" s="16" t="s">
        <v>843</v>
      </c>
      <c r="ZA492" s="16" t="s">
        <v>843</v>
      </c>
      <c r="ZB492" s="16">
        <v>17200</v>
      </c>
      <c r="ZC492" s="16" t="s">
        <v>8926</v>
      </c>
      <c r="ZD492" s="16" t="s">
        <v>9113</v>
      </c>
      <c r="ZE492" s="16" t="s">
        <v>8748</v>
      </c>
      <c r="ZF492" s="16" t="s">
        <v>8724</v>
      </c>
      <c r="ZG492" s="16" t="s">
        <v>8701</v>
      </c>
      <c r="ZH492" s="16" t="s">
        <v>8701</v>
      </c>
      <c r="ZI492" s="16" t="s">
        <v>8753</v>
      </c>
      <c r="ZJ492" s="16" t="s">
        <v>843</v>
      </c>
      <c r="ZK492" s="16" t="s">
        <v>843</v>
      </c>
      <c r="ZL492" s="16" t="s">
        <v>8724</v>
      </c>
      <c r="ZM492" s="16" t="s">
        <v>843</v>
      </c>
      <c r="ZN492" s="16" t="s">
        <v>8755</v>
      </c>
      <c r="ZO492" s="16" t="s">
        <v>487</v>
      </c>
      <c r="ZP492" s="16" t="s">
        <v>487</v>
      </c>
      <c r="ZQ492" s="16" t="s">
        <v>486</v>
      </c>
      <c r="ZR492" s="16" t="s">
        <v>486</v>
      </c>
      <c r="ZS492" s="16" t="s">
        <v>8874</v>
      </c>
      <c r="ZT492" s="16" t="s">
        <v>8705</v>
      </c>
      <c r="ZU492" s="16" t="s">
        <v>8706</v>
      </c>
      <c r="ZV492" s="16" t="s">
        <v>487</v>
      </c>
      <c r="ZW492" s="16" t="s">
        <v>843</v>
      </c>
      <c r="ZX492" s="16" t="s">
        <v>1056</v>
      </c>
      <c r="ZY492" s="16" t="s">
        <v>1056</v>
      </c>
      <c r="ZZ492" s="16" t="s">
        <v>843</v>
      </c>
      <c r="AAA492" s="16" t="s">
        <v>843</v>
      </c>
      <c r="AAB492" s="16" t="s">
        <v>844</v>
      </c>
      <c r="AAC492" s="16">
        <v>1</v>
      </c>
      <c r="AAD492" s="16" t="s">
        <v>1056</v>
      </c>
      <c r="AAE492" s="16" t="s">
        <v>843</v>
      </c>
      <c r="AAF492" s="16" t="s">
        <v>843</v>
      </c>
      <c r="AAG492" s="16" t="s">
        <v>843</v>
      </c>
      <c r="AAH492" s="16" t="s">
        <v>843</v>
      </c>
      <c r="AAI492" s="16" t="s">
        <v>843</v>
      </c>
      <c r="AAJ492" s="16" t="s">
        <v>600</v>
      </c>
      <c r="AAK492" s="16" t="s">
        <v>639</v>
      </c>
      <c r="AAL492" s="16" t="s">
        <v>905</v>
      </c>
      <c r="AAM492" s="16" t="s">
        <v>660</v>
      </c>
      <c r="AAN492" s="16" t="s">
        <v>8707</v>
      </c>
      <c r="AAO492" s="16" t="s">
        <v>1019</v>
      </c>
      <c r="AAP492" s="16" t="s">
        <v>8708</v>
      </c>
      <c r="AAR492" s="16" t="s">
        <v>8943</v>
      </c>
      <c r="AAS492" s="16">
        <v>15954.23</v>
      </c>
      <c r="AAT492" s="16" t="s">
        <v>782</v>
      </c>
      <c r="AAU492" s="16" t="s">
        <v>782</v>
      </c>
      <c r="AAX492" s="16" t="s">
        <v>843</v>
      </c>
      <c r="AAY492" s="16" t="s">
        <v>8710</v>
      </c>
      <c r="AAZ492" s="16" t="s">
        <v>782</v>
      </c>
      <c r="ABA492" s="16" t="s">
        <v>783</v>
      </c>
      <c r="ABB492" s="16" t="s">
        <v>782</v>
      </c>
      <c r="ABC492" s="16" t="s">
        <v>783</v>
      </c>
      <c r="ABD492" s="16" t="s">
        <v>783</v>
      </c>
      <c r="ABE492" s="16" t="s">
        <v>783</v>
      </c>
      <c r="ABF492" s="16" t="s">
        <v>782</v>
      </c>
      <c r="ABG492" s="16" t="s">
        <v>783</v>
      </c>
      <c r="ABH492" s="16" t="s">
        <v>782</v>
      </c>
      <c r="ABI492" s="16" t="s">
        <v>783</v>
      </c>
      <c r="ABJ492" s="16" t="s">
        <v>783</v>
      </c>
      <c r="ABK492" s="16" t="s">
        <v>783</v>
      </c>
      <c r="ABL492" s="16" t="s">
        <v>8785</v>
      </c>
      <c r="ABM492" s="16" t="s">
        <v>843</v>
      </c>
      <c r="ABN492" s="16" t="s">
        <v>1033</v>
      </c>
      <c r="ABO492" s="16" t="s">
        <v>486</v>
      </c>
      <c r="ABP492" s="16" t="s">
        <v>972</v>
      </c>
      <c r="ABQ492" s="16" t="s">
        <v>4324</v>
      </c>
      <c r="ABR492" s="16" t="s">
        <v>470</v>
      </c>
      <c r="ABS492" s="16" t="s">
        <v>451</v>
      </c>
      <c r="ABT492" s="16" t="s">
        <v>1056</v>
      </c>
      <c r="ABU492" s="16" t="s">
        <v>1056</v>
      </c>
      <c r="ABV492" s="16" t="s">
        <v>487</v>
      </c>
      <c r="ABW492" s="16" t="s">
        <v>486</v>
      </c>
      <c r="ABX492" s="16" t="s">
        <v>892</v>
      </c>
      <c r="ABY492" s="16" t="s">
        <v>486</v>
      </c>
      <c r="ABZ492" s="16" t="s">
        <v>486</v>
      </c>
      <c r="ACA492" s="16" t="s">
        <v>759</v>
      </c>
      <c r="ACB492" s="16" t="s">
        <v>768</v>
      </c>
      <c r="ACC492" s="16" t="s">
        <v>737</v>
      </c>
      <c r="ACD492" s="16" t="s">
        <v>487</v>
      </c>
      <c r="ACE492" s="16" t="s">
        <v>486</v>
      </c>
      <c r="ACG492" s="16" t="s">
        <v>1014</v>
      </c>
      <c r="ACH492" s="16" t="s">
        <v>1009</v>
      </c>
      <c r="ACI492" s="16" t="s">
        <v>462</v>
      </c>
      <c r="ACJ492" s="16">
        <v>1.1910000000000001</v>
      </c>
      <c r="ACK492" s="16" t="s">
        <v>478</v>
      </c>
      <c r="ACL492" s="16" t="s">
        <v>738</v>
      </c>
      <c r="ACM492" s="16" t="s">
        <v>1189</v>
      </c>
      <c r="ACN492" s="16" t="s">
        <v>1169</v>
      </c>
      <c r="ACO492" s="16" t="s">
        <v>1856</v>
      </c>
      <c r="ACP492" s="16">
        <v>3250</v>
      </c>
      <c r="ACQ492" s="16" t="s">
        <v>1202</v>
      </c>
      <c r="ACR492" s="16" t="s">
        <v>1645</v>
      </c>
      <c r="ACS492" s="16" t="s">
        <v>669</v>
      </c>
      <c r="ACT492" s="16" t="s">
        <v>1522</v>
      </c>
      <c r="ACU492" s="16" t="s">
        <v>833</v>
      </c>
      <c r="ACV492" s="16" t="s">
        <v>8711</v>
      </c>
      <c r="ACW492" s="16" t="s">
        <v>451</v>
      </c>
      <c r="ACX492" s="16" t="s">
        <v>1914</v>
      </c>
      <c r="ACY492" s="16" t="s">
        <v>1947</v>
      </c>
      <c r="ACZ492" s="16">
        <v>1</v>
      </c>
      <c r="ADA492" s="16">
        <v>1</v>
      </c>
      <c r="ADB492" s="16">
        <v>1</v>
      </c>
      <c r="ADC492" s="16">
        <v>1</v>
      </c>
      <c r="ADD492" s="16">
        <v>1</v>
      </c>
      <c r="ADE492" s="16" t="s">
        <v>8712</v>
      </c>
      <c r="ADF492" s="16">
        <v>0</v>
      </c>
      <c r="ADG492" s="16" t="s">
        <v>486</v>
      </c>
      <c r="ADH492" s="16">
        <v>2</v>
      </c>
      <c r="ADI492" s="16" t="s">
        <v>486</v>
      </c>
      <c r="ADJ492" s="16" t="s">
        <v>1745</v>
      </c>
      <c r="ADK492" s="16" t="s">
        <v>1750</v>
      </c>
      <c r="ADL492" s="16" t="s">
        <v>1761</v>
      </c>
      <c r="ADM492" s="16" t="s">
        <v>13195</v>
      </c>
      <c r="ADN492" s="16" t="s">
        <v>13196</v>
      </c>
      <c r="ADO492" s="16" t="s">
        <v>1766</v>
      </c>
      <c r="ADP492" s="16" t="s">
        <v>1743</v>
      </c>
      <c r="ADQ492" s="16" t="s">
        <v>1750</v>
      </c>
      <c r="ADR492" s="16" t="s">
        <v>13194</v>
      </c>
      <c r="ADS492" s="16" t="s">
        <v>13194</v>
      </c>
      <c r="ADV492" s="16" t="s">
        <v>1756</v>
      </c>
      <c r="ADW492" s="16" t="s">
        <v>8729</v>
      </c>
      <c r="ADY492" s="16" t="s">
        <v>1060</v>
      </c>
      <c r="AEB492" s="16">
        <v>17200</v>
      </c>
      <c r="AEC492" s="16" t="s">
        <v>1059</v>
      </c>
      <c r="AED492" s="16">
        <v>7977.12</v>
      </c>
      <c r="AEE492" s="16" t="s">
        <v>952</v>
      </c>
      <c r="AEH492" s="16">
        <v>4750</v>
      </c>
      <c r="AEI492" s="16">
        <v>3000</v>
      </c>
      <c r="AEJ492" s="16">
        <v>2500</v>
      </c>
      <c r="AEK492" s="16">
        <v>750</v>
      </c>
      <c r="AEL492" s="16">
        <v>500</v>
      </c>
      <c r="AEM492" s="16">
        <v>3000</v>
      </c>
      <c r="AEN492" s="16">
        <v>150</v>
      </c>
      <c r="AEO492" s="16">
        <v>200</v>
      </c>
      <c r="AEP492" s="16">
        <v>1000</v>
      </c>
    </row>
    <row r="493" spans="1:822" x14ac:dyDescent="0.25">
      <c r="A493" s="30">
        <v>45841</v>
      </c>
      <c r="B493" s="16" t="s">
        <v>11221</v>
      </c>
      <c r="C493" s="16" t="s">
        <v>867</v>
      </c>
      <c r="D493" s="16" t="s">
        <v>867</v>
      </c>
      <c r="E493" s="16">
        <v>33</v>
      </c>
      <c r="F493" s="16" t="s">
        <v>8153</v>
      </c>
      <c r="G493" s="16" t="s">
        <v>4113</v>
      </c>
      <c r="I493" s="16" t="s">
        <v>4162</v>
      </c>
      <c r="Z493" s="16" t="s">
        <v>992</v>
      </c>
      <c r="AA493" s="16" t="s">
        <v>470</v>
      </c>
      <c r="AB493" s="16">
        <v>3</v>
      </c>
      <c r="AC493" s="16" t="s">
        <v>844</v>
      </c>
      <c r="AD493" s="16" t="s">
        <v>844</v>
      </c>
      <c r="AE493" s="16" t="s">
        <v>843</v>
      </c>
      <c r="AF493" s="16" t="s">
        <v>844</v>
      </c>
      <c r="AG493" s="16" t="s">
        <v>844</v>
      </c>
      <c r="AH493" s="16" t="s">
        <v>1056</v>
      </c>
      <c r="AI493" s="16" t="s">
        <v>844</v>
      </c>
      <c r="AJ493" s="16" t="s">
        <v>843</v>
      </c>
      <c r="AK493" s="16" t="s">
        <v>844</v>
      </c>
      <c r="AM493" s="16" t="s">
        <v>737</v>
      </c>
      <c r="AN493" s="16" t="s">
        <v>759</v>
      </c>
      <c r="AP493" s="16" t="s">
        <v>768</v>
      </c>
      <c r="AR493" s="16" t="s">
        <v>6910</v>
      </c>
      <c r="BB493" s="16">
        <v>3</v>
      </c>
      <c r="BC493" s="16" t="s">
        <v>7875</v>
      </c>
      <c r="BE493" s="16" t="s">
        <v>5098</v>
      </c>
      <c r="BV493" s="16" t="s">
        <v>4433</v>
      </c>
      <c r="BW493" s="16" t="s">
        <v>844</v>
      </c>
      <c r="BX493" s="16" t="s">
        <v>843</v>
      </c>
      <c r="BY493" s="16" t="s">
        <v>843</v>
      </c>
      <c r="BZ493" s="16" t="s">
        <v>843</v>
      </c>
      <c r="CA493" s="16" t="s">
        <v>843</v>
      </c>
      <c r="CB493" s="16" t="s">
        <v>843</v>
      </c>
      <c r="CC493" s="16" t="s">
        <v>843</v>
      </c>
      <c r="CD493" s="16" t="s">
        <v>843</v>
      </c>
      <c r="CE493" s="16" t="s">
        <v>843</v>
      </c>
      <c r="CF493" s="16" t="s">
        <v>843</v>
      </c>
      <c r="CG493" s="16" t="s">
        <v>843</v>
      </c>
      <c r="CH493" s="16" t="s">
        <v>843</v>
      </c>
      <c r="CI493" s="16" t="s">
        <v>843</v>
      </c>
      <c r="CJ493" s="16" t="s">
        <v>843</v>
      </c>
      <c r="CK493" s="16" t="s">
        <v>843</v>
      </c>
      <c r="CP493" s="16" t="s">
        <v>867</v>
      </c>
      <c r="CQ493" s="16" t="s">
        <v>5191</v>
      </c>
      <c r="CR493" s="16" t="s">
        <v>844</v>
      </c>
      <c r="CS493" s="16" t="s">
        <v>843</v>
      </c>
      <c r="CT493" s="16" t="s">
        <v>843</v>
      </c>
      <c r="CU493" s="16" t="s">
        <v>843</v>
      </c>
      <c r="CV493" s="16" t="s">
        <v>843</v>
      </c>
      <c r="CW493" s="16" t="s">
        <v>843</v>
      </c>
      <c r="CX493" s="16" t="s">
        <v>843</v>
      </c>
      <c r="CY493" s="16" t="s">
        <v>843</v>
      </c>
      <c r="CZ493" s="16" t="s">
        <v>843</v>
      </c>
      <c r="DA493" s="16" t="s">
        <v>5184</v>
      </c>
      <c r="DX493" s="16" t="s">
        <v>867</v>
      </c>
      <c r="DY493" s="16" t="s">
        <v>867</v>
      </c>
      <c r="GC493" s="16" t="s">
        <v>5372</v>
      </c>
      <c r="GF493" s="16" t="s">
        <v>867</v>
      </c>
      <c r="GG493" s="16" t="s">
        <v>867</v>
      </c>
      <c r="GV493" s="16" t="s">
        <v>5443</v>
      </c>
      <c r="GW493" s="16" t="s">
        <v>843</v>
      </c>
      <c r="GX493" s="16" t="s">
        <v>844</v>
      </c>
      <c r="GY493" s="16" t="s">
        <v>843</v>
      </c>
      <c r="GZ493" s="16" t="s">
        <v>843</v>
      </c>
      <c r="HA493" s="16" t="s">
        <v>843</v>
      </c>
      <c r="HB493" s="16" t="s">
        <v>843</v>
      </c>
      <c r="HC493" s="16" t="s">
        <v>843</v>
      </c>
      <c r="HD493" s="16" t="s">
        <v>843</v>
      </c>
      <c r="HE493" s="16" t="s">
        <v>843</v>
      </c>
      <c r="HF493" s="16" t="s">
        <v>843</v>
      </c>
      <c r="HH493" s="16" t="s">
        <v>5456</v>
      </c>
      <c r="HK493" s="16" t="s">
        <v>865</v>
      </c>
      <c r="HM493" s="16" t="s">
        <v>865</v>
      </c>
      <c r="HZ493" s="16" t="s">
        <v>7944</v>
      </c>
      <c r="KE493" s="16" t="s">
        <v>5585</v>
      </c>
      <c r="KG493" s="16" t="s">
        <v>7021</v>
      </c>
      <c r="KH493" s="16" t="s">
        <v>7033</v>
      </c>
      <c r="KI493" s="16" t="s">
        <v>865</v>
      </c>
      <c r="LG493" s="16" t="s">
        <v>867</v>
      </c>
      <c r="LH493" s="16" t="s">
        <v>867</v>
      </c>
      <c r="LI493" s="16" t="s">
        <v>867</v>
      </c>
      <c r="LJ493" s="16" t="s">
        <v>867</v>
      </c>
      <c r="LK493" s="16" t="s">
        <v>867</v>
      </c>
      <c r="LL493" s="16" t="s">
        <v>5690</v>
      </c>
      <c r="LM493" s="16" t="s">
        <v>843</v>
      </c>
      <c r="LN493" s="16" t="s">
        <v>843</v>
      </c>
      <c r="LO493" s="16" t="s">
        <v>843</v>
      </c>
      <c r="LP493" s="16" t="s">
        <v>843</v>
      </c>
      <c r="LQ493" s="16" t="s">
        <v>843</v>
      </c>
      <c r="LR493" s="16" t="s">
        <v>843</v>
      </c>
      <c r="LS493" s="16" t="s">
        <v>843</v>
      </c>
      <c r="LT493" s="16" t="s">
        <v>843</v>
      </c>
      <c r="LU493" s="16" t="s">
        <v>843</v>
      </c>
      <c r="LV493" s="16" t="s">
        <v>843</v>
      </c>
      <c r="LW493" s="16" t="s">
        <v>843</v>
      </c>
      <c r="LX493" s="16" t="s">
        <v>844</v>
      </c>
      <c r="LY493" s="16" t="s">
        <v>843</v>
      </c>
      <c r="LZ493" s="16" t="s">
        <v>843</v>
      </c>
      <c r="MA493" s="16" t="s">
        <v>843</v>
      </c>
      <c r="MC493" s="16" t="s">
        <v>5694</v>
      </c>
      <c r="MD493" s="16" t="s">
        <v>844</v>
      </c>
      <c r="ME493" s="16" t="s">
        <v>843</v>
      </c>
      <c r="MF493" s="16" t="s">
        <v>843</v>
      </c>
      <c r="MG493" s="16" t="s">
        <v>843</v>
      </c>
      <c r="MH493" s="16" t="s">
        <v>843</v>
      </c>
      <c r="MI493" s="16" t="s">
        <v>843</v>
      </c>
      <c r="MJ493" s="16" t="s">
        <v>843</v>
      </c>
      <c r="MK493" s="16" t="s">
        <v>843</v>
      </c>
      <c r="ML493" s="16" t="s">
        <v>843</v>
      </c>
      <c r="MM493" s="16" t="s">
        <v>843</v>
      </c>
      <c r="MN493" s="16" t="s">
        <v>843</v>
      </c>
      <c r="MO493" s="16" t="s">
        <v>843</v>
      </c>
      <c r="MP493" s="16" t="s">
        <v>843</v>
      </c>
      <c r="MQ493" s="16" t="s">
        <v>843</v>
      </c>
      <c r="MR493" s="16" t="s">
        <v>843</v>
      </c>
      <c r="MS493" s="16" t="s">
        <v>843</v>
      </c>
      <c r="MT493" s="16" t="s">
        <v>843</v>
      </c>
      <c r="MU493" s="16" t="s">
        <v>843</v>
      </c>
      <c r="MV493" s="16" t="s">
        <v>843</v>
      </c>
      <c r="MX493" s="16" t="s">
        <v>5694</v>
      </c>
      <c r="MY493" s="16" t="s">
        <v>844</v>
      </c>
      <c r="MZ493" s="16" t="s">
        <v>843</v>
      </c>
      <c r="NA493" s="16" t="s">
        <v>843</v>
      </c>
      <c r="NB493" s="16" t="s">
        <v>843</v>
      </c>
      <c r="NC493" s="16" t="s">
        <v>843</v>
      </c>
      <c r="ND493" s="16" t="s">
        <v>843</v>
      </c>
      <c r="NE493" s="16" t="s">
        <v>843</v>
      </c>
      <c r="NF493" s="16" t="s">
        <v>843</v>
      </c>
      <c r="NG493" s="16" t="s">
        <v>843</v>
      </c>
      <c r="NH493" s="16" t="s">
        <v>843</v>
      </c>
      <c r="NI493" s="16" t="s">
        <v>843</v>
      </c>
      <c r="NJ493" s="16" t="s">
        <v>843</v>
      </c>
      <c r="NK493" s="16" t="s">
        <v>843</v>
      </c>
      <c r="NL493" s="16" t="s">
        <v>843</v>
      </c>
      <c r="NM493" s="16" t="s">
        <v>843</v>
      </c>
      <c r="NN493" s="16" t="s">
        <v>843</v>
      </c>
      <c r="NO493" s="16" t="s">
        <v>843</v>
      </c>
      <c r="NP493" s="16" t="s">
        <v>843</v>
      </c>
      <c r="NQ493" s="16" t="s">
        <v>843</v>
      </c>
      <c r="OK493" s="16" t="s">
        <v>5694</v>
      </c>
      <c r="OL493" s="16" t="s">
        <v>844</v>
      </c>
      <c r="OM493" s="16" t="s">
        <v>843</v>
      </c>
      <c r="ON493" s="16" t="s">
        <v>843</v>
      </c>
      <c r="OO493" s="16" t="s">
        <v>843</v>
      </c>
      <c r="OP493" s="16" t="s">
        <v>843</v>
      </c>
      <c r="OQ493" s="16" t="s">
        <v>843</v>
      </c>
      <c r="OR493" s="16" t="s">
        <v>843</v>
      </c>
      <c r="OS493" s="16" t="s">
        <v>843</v>
      </c>
      <c r="OT493" s="16" t="s">
        <v>843</v>
      </c>
      <c r="OU493" s="16" t="s">
        <v>843</v>
      </c>
      <c r="OV493" s="16" t="s">
        <v>843</v>
      </c>
      <c r="OW493" s="16" t="s">
        <v>843</v>
      </c>
      <c r="OX493" s="16" t="s">
        <v>843</v>
      </c>
      <c r="OY493" s="16" t="s">
        <v>843</v>
      </c>
      <c r="OZ493" s="16" t="s">
        <v>843</v>
      </c>
      <c r="PA493" s="16" t="s">
        <v>843</v>
      </c>
      <c r="PC493" s="16" t="s">
        <v>865</v>
      </c>
      <c r="PD493" s="16" t="s">
        <v>865</v>
      </c>
      <c r="PY493" s="16" t="s">
        <v>865</v>
      </c>
      <c r="QP493" s="16" t="s">
        <v>865</v>
      </c>
      <c r="QR493" s="16" t="s">
        <v>867</v>
      </c>
      <c r="QT493" s="16" t="s">
        <v>867</v>
      </c>
      <c r="QV493" s="16" t="s">
        <v>865</v>
      </c>
      <c r="QX493" s="16" t="s">
        <v>867</v>
      </c>
      <c r="QY493" s="16" t="s">
        <v>867</v>
      </c>
      <c r="RD493" s="16" t="s">
        <v>865</v>
      </c>
      <c r="RF493" s="16" t="s">
        <v>865</v>
      </c>
      <c r="RH493" s="16" t="s">
        <v>4216</v>
      </c>
      <c r="RJ493" s="16" t="s">
        <v>4216</v>
      </c>
      <c r="RN493" s="16" t="s">
        <v>867</v>
      </c>
      <c r="RP493" s="16" t="s">
        <v>867</v>
      </c>
      <c r="RR493" s="16" t="s">
        <v>867</v>
      </c>
      <c r="RT493" s="16" t="s">
        <v>867</v>
      </c>
      <c r="RV493" s="16" t="s">
        <v>7720</v>
      </c>
      <c r="RX493" s="16" t="s">
        <v>7720</v>
      </c>
      <c r="RZ493" s="16" t="s">
        <v>7724</v>
      </c>
      <c r="SQ493" s="16" t="s">
        <v>865</v>
      </c>
      <c r="SS493" s="16" t="s">
        <v>7293</v>
      </c>
      <c r="ST493" s="16" t="s">
        <v>7764</v>
      </c>
      <c r="TN493" s="16">
        <v>4000</v>
      </c>
      <c r="TO493" s="16">
        <v>6000</v>
      </c>
      <c r="TP493" s="16">
        <v>1000</v>
      </c>
      <c r="TQ493" s="16">
        <v>0</v>
      </c>
      <c r="TR493" s="16">
        <v>500</v>
      </c>
      <c r="TS493" s="16">
        <v>300</v>
      </c>
      <c r="TT493" s="16">
        <v>0</v>
      </c>
      <c r="TU493" s="16">
        <v>2000</v>
      </c>
      <c r="TV493" s="16">
        <v>0</v>
      </c>
      <c r="TW493" s="16">
        <v>0</v>
      </c>
      <c r="TX493" s="16">
        <v>3000</v>
      </c>
      <c r="TZ493" s="16" t="s">
        <v>7367</v>
      </c>
      <c r="UA493" s="16" t="s">
        <v>8950</v>
      </c>
      <c r="UB493" s="16">
        <v>0</v>
      </c>
      <c r="UC493" s="16" t="s">
        <v>844</v>
      </c>
      <c r="UD493" s="16" t="s">
        <v>843</v>
      </c>
      <c r="UE493" s="16" t="s">
        <v>843</v>
      </c>
      <c r="UF493" s="16" t="s">
        <v>844</v>
      </c>
      <c r="UG493" s="16" t="s">
        <v>843</v>
      </c>
      <c r="UH493" s="16" t="s">
        <v>843</v>
      </c>
      <c r="UL493" s="16">
        <v>10000</v>
      </c>
      <c r="VX493" s="16" t="s">
        <v>6028</v>
      </c>
      <c r="VY493" s="16" t="s">
        <v>844</v>
      </c>
      <c r="VZ493" s="16" t="s">
        <v>843</v>
      </c>
      <c r="WA493" s="16" t="s">
        <v>843</v>
      </c>
      <c r="WB493" s="16" t="s">
        <v>843</v>
      </c>
      <c r="WC493" s="16" t="s">
        <v>843</v>
      </c>
      <c r="WD493" s="16" t="s">
        <v>843</v>
      </c>
      <c r="WE493" s="16" t="s">
        <v>843</v>
      </c>
      <c r="WF493" s="16" t="s">
        <v>843</v>
      </c>
      <c r="WH493" s="16">
        <v>3250</v>
      </c>
      <c r="WO493" s="16" t="s">
        <v>6920</v>
      </c>
      <c r="XD493" s="16" t="s">
        <v>7000</v>
      </c>
      <c r="XE493" s="16" t="s">
        <v>843</v>
      </c>
      <c r="XF493" s="16" t="s">
        <v>843</v>
      </c>
      <c r="XG493" s="16" t="s">
        <v>843</v>
      </c>
      <c r="XH493" s="16" t="s">
        <v>843</v>
      </c>
      <c r="XI493" s="16" t="s">
        <v>843</v>
      </c>
      <c r="XJ493" s="16" t="s">
        <v>843</v>
      </c>
      <c r="XK493" s="16" t="s">
        <v>843</v>
      </c>
      <c r="XL493" s="16" t="s">
        <v>843</v>
      </c>
      <c r="XM493" s="16" t="s">
        <v>843</v>
      </c>
      <c r="XN493" s="16" t="s">
        <v>843</v>
      </c>
      <c r="XO493" s="16" t="s">
        <v>844</v>
      </c>
      <c r="XP493" s="16" t="s">
        <v>843</v>
      </c>
      <c r="XQ493" s="16" t="s">
        <v>843</v>
      </c>
      <c r="YF493" s="16" t="s">
        <v>865</v>
      </c>
      <c r="YN493" s="16" t="s">
        <v>864</v>
      </c>
      <c r="YP493" s="16" t="s">
        <v>7978</v>
      </c>
      <c r="YR493" s="16" t="s">
        <v>11222</v>
      </c>
      <c r="YS493" s="16" t="s">
        <v>11223</v>
      </c>
      <c r="YT493" s="16" t="s">
        <v>8694</v>
      </c>
      <c r="YU493" s="16" t="s">
        <v>11224</v>
      </c>
      <c r="YV493" s="16" t="s">
        <v>8696</v>
      </c>
      <c r="YW493" s="16" t="s">
        <v>844</v>
      </c>
      <c r="YX493" s="16" t="s">
        <v>8696</v>
      </c>
      <c r="YY493" s="16" t="s">
        <v>843</v>
      </c>
      <c r="YZ493" s="16" t="s">
        <v>843</v>
      </c>
      <c r="ZA493" s="16" t="s">
        <v>8995</v>
      </c>
      <c r="ZB493" s="16">
        <v>14050</v>
      </c>
      <c r="ZC493" s="16" t="s">
        <v>8740</v>
      </c>
      <c r="ZD493" s="16" t="s">
        <v>9119</v>
      </c>
      <c r="ZE493" s="16" t="s">
        <v>843</v>
      </c>
      <c r="ZF493" s="16" t="s">
        <v>843</v>
      </c>
      <c r="ZG493" s="16" t="s">
        <v>8699</v>
      </c>
      <c r="ZH493" s="16" t="s">
        <v>8701</v>
      </c>
      <c r="ZI493" s="16" t="s">
        <v>8865</v>
      </c>
      <c r="ZJ493" s="16" t="s">
        <v>8701</v>
      </c>
      <c r="ZK493" s="16" t="s">
        <v>843</v>
      </c>
      <c r="ZL493" s="16" t="s">
        <v>8702</v>
      </c>
      <c r="ZM493" s="16" t="s">
        <v>843</v>
      </c>
      <c r="ZN493" s="16" t="s">
        <v>8703</v>
      </c>
      <c r="ZO493" s="16" t="s">
        <v>487</v>
      </c>
      <c r="ZP493" s="16" t="s">
        <v>487</v>
      </c>
      <c r="ZQ493" s="16" t="s">
        <v>486</v>
      </c>
      <c r="ZR493" s="16" t="s">
        <v>486</v>
      </c>
      <c r="ZS493" s="16" t="s">
        <v>844</v>
      </c>
      <c r="ZT493" s="16" t="s">
        <v>8705</v>
      </c>
      <c r="ZU493" s="16" t="s">
        <v>8706</v>
      </c>
      <c r="ZV493" s="16" t="s">
        <v>487</v>
      </c>
      <c r="ZW493" s="16" t="s">
        <v>844</v>
      </c>
      <c r="ZX493" s="16" t="s">
        <v>1056</v>
      </c>
      <c r="ZY493" s="16" t="s">
        <v>1056</v>
      </c>
      <c r="ZZ493" s="16" t="s">
        <v>844</v>
      </c>
      <c r="AAA493" s="16" t="s">
        <v>843</v>
      </c>
      <c r="AAB493" s="16" t="s">
        <v>843</v>
      </c>
      <c r="AAC493" s="16">
        <v>1</v>
      </c>
      <c r="AAD493" s="16" t="s">
        <v>844</v>
      </c>
      <c r="AAE493" s="16" t="s">
        <v>844</v>
      </c>
      <c r="AAF493" s="16" t="s">
        <v>843</v>
      </c>
      <c r="AAG493" s="16" t="s">
        <v>843</v>
      </c>
      <c r="AAH493" s="16" t="s">
        <v>843</v>
      </c>
      <c r="AAI493" s="16" t="s">
        <v>844</v>
      </c>
      <c r="AAJ493" s="16" t="s">
        <v>624</v>
      </c>
      <c r="AAK493" s="16" t="s">
        <v>649</v>
      </c>
      <c r="AAL493" s="16" t="s">
        <v>904</v>
      </c>
      <c r="AAM493" s="16" t="s">
        <v>663</v>
      </c>
      <c r="AAN493" s="16" t="s">
        <v>8707</v>
      </c>
      <c r="AAO493" s="16" t="s">
        <v>1018</v>
      </c>
      <c r="AAP493" s="16" t="s">
        <v>8708</v>
      </c>
      <c r="AAS493" s="16">
        <v>13250</v>
      </c>
      <c r="AAT493" s="16" t="s">
        <v>782</v>
      </c>
      <c r="AAU493" s="16" t="s">
        <v>782</v>
      </c>
      <c r="AAX493" s="16" t="s">
        <v>843</v>
      </c>
      <c r="AAY493" s="16" t="s">
        <v>8710</v>
      </c>
      <c r="AAZ493" s="16" t="s">
        <v>782</v>
      </c>
      <c r="ABA493" s="16" t="s">
        <v>782</v>
      </c>
      <c r="ABB493" s="16" t="s">
        <v>782</v>
      </c>
      <c r="ABC493" s="16" t="s">
        <v>783</v>
      </c>
      <c r="ABD493" s="16" t="s">
        <v>782</v>
      </c>
      <c r="ABE493" s="16" t="s">
        <v>783</v>
      </c>
      <c r="ABF493" s="16" t="s">
        <v>782</v>
      </c>
      <c r="ABG493" s="16" t="s">
        <v>782</v>
      </c>
      <c r="ABH493" s="16" t="s">
        <v>782</v>
      </c>
      <c r="ABI493" s="16" t="s">
        <v>783</v>
      </c>
      <c r="ABJ493" s="16" t="s">
        <v>783</v>
      </c>
      <c r="ABK493" s="16" t="s">
        <v>782</v>
      </c>
      <c r="ABL493" s="16" t="s">
        <v>8746</v>
      </c>
      <c r="ABM493" s="16" t="s">
        <v>843</v>
      </c>
      <c r="ABN493" s="16" t="s">
        <v>1034</v>
      </c>
      <c r="ABP493" s="16" t="s">
        <v>972</v>
      </c>
      <c r="ABQ493" s="16" t="s">
        <v>4321</v>
      </c>
      <c r="ABR493" s="16" t="s">
        <v>470</v>
      </c>
      <c r="ABS493" s="16" t="s">
        <v>445</v>
      </c>
      <c r="ABT493" s="16" t="s">
        <v>8732</v>
      </c>
      <c r="ABU493" s="16" t="s">
        <v>1056</v>
      </c>
      <c r="ABV493" s="16" t="s">
        <v>487</v>
      </c>
      <c r="ABW493" s="16" t="s">
        <v>487</v>
      </c>
      <c r="ABX493" s="16" t="s">
        <v>894</v>
      </c>
      <c r="ABY493" s="16" t="s">
        <v>486</v>
      </c>
      <c r="ABZ493" s="16" t="s">
        <v>486</v>
      </c>
      <c r="ACA493" s="16" t="s">
        <v>759</v>
      </c>
      <c r="ACB493" s="16" t="s">
        <v>768</v>
      </c>
      <c r="ACC493" s="16" t="s">
        <v>737</v>
      </c>
      <c r="ACD493" s="16" t="s">
        <v>487</v>
      </c>
      <c r="ACE493" s="16" t="s">
        <v>486</v>
      </c>
      <c r="ACG493" s="16" t="s">
        <v>1013</v>
      </c>
      <c r="ACH493" s="16" t="s">
        <v>1009</v>
      </c>
      <c r="ACI493" s="16" t="s">
        <v>462</v>
      </c>
      <c r="ACJ493" s="16">
        <v>1.1910000000000001</v>
      </c>
      <c r="ACK493" s="16" t="s">
        <v>478</v>
      </c>
      <c r="ACL493" s="16" t="s">
        <v>738</v>
      </c>
      <c r="ACM493" s="16" t="s">
        <v>1188</v>
      </c>
      <c r="ACN493" s="16" t="s">
        <v>1169</v>
      </c>
      <c r="ACO493" s="16" t="s">
        <v>1856</v>
      </c>
      <c r="ACP493" s="16">
        <v>3250</v>
      </c>
      <c r="ACQ493" s="16" t="s">
        <v>1202</v>
      </c>
      <c r="ACR493" s="16" t="s">
        <v>1645</v>
      </c>
      <c r="ACS493" s="16" t="s">
        <v>676</v>
      </c>
      <c r="ACT493" s="16" t="s">
        <v>1522</v>
      </c>
      <c r="ACU493" s="16" t="s">
        <v>833</v>
      </c>
      <c r="ACV493" s="16" t="s">
        <v>8711</v>
      </c>
      <c r="ACW493" s="16" t="s">
        <v>445</v>
      </c>
      <c r="ACX493" s="16" t="s">
        <v>1914</v>
      </c>
      <c r="ACY493" s="16" t="s">
        <v>1947</v>
      </c>
      <c r="ACZ493" s="16">
        <v>1</v>
      </c>
      <c r="ADA493" s="16">
        <v>1</v>
      </c>
      <c r="ADB493" s="16">
        <v>1</v>
      </c>
      <c r="ADC493" s="16">
        <v>1</v>
      </c>
      <c r="ADD493" s="16">
        <v>1</v>
      </c>
      <c r="ADE493" s="16" t="s">
        <v>8712</v>
      </c>
      <c r="ADF493" s="16">
        <v>0</v>
      </c>
      <c r="ADG493" s="16" t="s">
        <v>486</v>
      </c>
      <c r="ADH493" s="16">
        <v>3</v>
      </c>
      <c r="ADI493" s="16" t="s">
        <v>486</v>
      </c>
      <c r="ADJ493" s="16" t="s">
        <v>1744</v>
      </c>
      <c r="ADK493" s="16" t="s">
        <v>1750</v>
      </c>
      <c r="ADL493" s="16" t="s">
        <v>1764</v>
      </c>
      <c r="ADM493" s="16" t="s">
        <v>13194</v>
      </c>
      <c r="ADN493" s="16" t="s">
        <v>13196</v>
      </c>
      <c r="ADO493" s="16" t="s">
        <v>1766</v>
      </c>
      <c r="ADP493" s="16" t="s">
        <v>1743</v>
      </c>
      <c r="ADQ493" s="16" t="s">
        <v>13194</v>
      </c>
      <c r="ADR493" s="16" t="s">
        <v>13194</v>
      </c>
      <c r="ADS493" s="16" t="s">
        <v>1743</v>
      </c>
      <c r="ADW493" s="16" t="s">
        <v>8729</v>
      </c>
      <c r="ADY493" s="16" t="s">
        <v>1059</v>
      </c>
      <c r="AEB493" s="16">
        <v>14050</v>
      </c>
      <c r="AEC493" s="16" t="s">
        <v>1059</v>
      </c>
      <c r="AED493" s="16">
        <v>4416.67</v>
      </c>
      <c r="AEE493" s="16" t="s">
        <v>952</v>
      </c>
      <c r="AEH493" s="16">
        <v>3250</v>
      </c>
      <c r="AEI493" s="16">
        <v>1333.33</v>
      </c>
      <c r="AEJ493" s="16">
        <v>2000</v>
      </c>
      <c r="AEK493" s="16">
        <v>333.33</v>
      </c>
      <c r="AEN493" s="16">
        <v>166.67</v>
      </c>
      <c r="AEO493" s="16">
        <v>100</v>
      </c>
      <c r="AEP493" s="16">
        <v>666.67</v>
      </c>
    </row>
    <row r="494" spans="1:822" x14ac:dyDescent="0.25">
      <c r="A494" s="30">
        <v>45842</v>
      </c>
      <c r="B494" s="16" t="s">
        <v>11225</v>
      </c>
      <c r="C494" s="16" t="s">
        <v>867</v>
      </c>
      <c r="D494" s="16" t="s">
        <v>867</v>
      </c>
      <c r="E494" s="16">
        <v>38</v>
      </c>
      <c r="F494" s="16" t="s">
        <v>8153</v>
      </c>
      <c r="G494" s="16" t="s">
        <v>4113</v>
      </c>
      <c r="I494" s="16" t="s">
        <v>4174</v>
      </c>
      <c r="Z494" s="16" t="s">
        <v>981</v>
      </c>
      <c r="AA494" s="16" t="s">
        <v>470</v>
      </c>
      <c r="AB494" s="16">
        <v>3</v>
      </c>
      <c r="AC494" s="16" t="s">
        <v>1056</v>
      </c>
      <c r="AD494" s="16" t="s">
        <v>844</v>
      </c>
      <c r="AE494" s="16" t="s">
        <v>844</v>
      </c>
      <c r="AF494" s="16" t="s">
        <v>844</v>
      </c>
      <c r="AG494" s="16" t="s">
        <v>843</v>
      </c>
      <c r="AH494" s="16" t="s">
        <v>1056</v>
      </c>
      <c r="AI494" s="16" t="s">
        <v>844</v>
      </c>
      <c r="AJ494" s="16" t="s">
        <v>843</v>
      </c>
      <c r="AK494" s="16" t="s">
        <v>1056</v>
      </c>
      <c r="AM494" s="16" t="s">
        <v>737</v>
      </c>
      <c r="AN494" s="16" t="s">
        <v>759</v>
      </c>
      <c r="AP494" s="16" t="s">
        <v>768</v>
      </c>
      <c r="AR494" s="16" t="s">
        <v>6910</v>
      </c>
      <c r="BB494" s="16">
        <v>1</v>
      </c>
      <c r="BC494" s="16" t="s">
        <v>7878</v>
      </c>
      <c r="BE494" s="16" t="s">
        <v>5098</v>
      </c>
      <c r="BV494" s="16" t="s">
        <v>4433</v>
      </c>
      <c r="BW494" s="16" t="s">
        <v>844</v>
      </c>
      <c r="BX494" s="16" t="s">
        <v>843</v>
      </c>
      <c r="BY494" s="16" t="s">
        <v>843</v>
      </c>
      <c r="BZ494" s="16" t="s">
        <v>843</v>
      </c>
      <c r="CA494" s="16" t="s">
        <v>843</v>
      </c>
      <c r="CB494" s="16" t="s">
        <v>843</v>
      </c>
      <c r="CC494" s="16" t="s">
        <v>843</v>
      </c>
      <c r="CD494" s="16" t="s">
        <v>843</v>
      </c>
      <c r="CE494" s="16" t="s">
        <v>843</v>
      </c>
      <c r="CF494" s="16" t="s">
        <v>843</v>
      </c>
      <c r="CG494" s="16" t="s">
        <v>843</v>
      </c>
      <c r="CH494" s="16" t="s">
        <v>843</v>
      </c>
      <c r="CI494" s="16" t="s">
        <v>843</v>
      </c>
      <c r="CJ494" s="16" t="s">
        <v>843</v>
      </c>
      <c r="CK494" s="16" t="s">
        <v>843</v>
      </c>
      <c r="CP494" s="16" t="s">
        <v>865</v>
      </c>
      <c r="DX494" s="16" t="s">
        <v>867</v>
      </c>
      <c r="DY494" s="16" t="s">
        <v>867</v>
      </c>
      <c r="GC494" s="16" t="s">
        <v>5342</v>
      </c>
      <c r="GF494" s="16" t="s">
        <v>867</v>
      </c>
      <c r="GG494" s="16" t="s">
        <v>867</v>
      </c>
      <c r="GV494" s="16" t="s">
        <v>5443</v>
      </c>
      <c r="GW494" s="16" t="s">
        <v>843</v>
      </c>
      <c r="GX494" s="16" t="s">
        <v>844</v>
      </c>
      <c r="GY494" s="16" t="s">
        <v>843</v>
      </c>
      <c r="GZ494" s="16" t="s">
        <v>843</v>
      </c>
      <c r="HA494" s="16" t="s">
        <v>843</v>
      </c>
      <c r="HB494" s="16" t="s">
        <v>843</v>
      </c>
      <c r="HC494" s="16" t="s">
        <v>843</v>
      </c>
      <c r="HD494" s="16" t="s">
        <v>843</v>
      </c>
      <c r="HE494" s="16" t="s">
        <v>843</v>
      </c>
      <c r="HF494" s="16" t="s">
        <v>843</v>
      </c>
      <c r="HH494" s="16" t="s">
        <v>5456</v>
      </c>
      <c r="HK494" s="16" t="s">
        <v>865</v>
      </c>
      <c r="HM494" s="16" t="s">
        <v>865</v>
      </c>
      <c r="HZ494" s="16" t="s">
        <v>7944</v>
      </c>
      <c r="KE494" s="16" t="s">
        <v>5585</v>
      </c>
      <c r="KG494" s="16" t="s">
        <v>7018</v>
      </c>
      <c r="KH494" s="16" t="s">
        <v>7033</v>
      </c>
      <c r="KI494" s="16" t="s">
        <v>865</v>
      </c>
      <c r="LG494" s="16" t="s">
        <v>867</v>
      </c>
      <c r="LH494" s="16" t="s">
        <v>867</v>
      </c>
      <c r="LI494" s="16" t="s">
        <v>867</v>
      </c>
      <c r="LJ494" s="16" t="s">
        <v>867</v>
      </c>
      <c r="LK494" s="16" t="s">
        <v>867</v>
      </c>
      <c r="LL494" s="16" t="s">
        <v>5666</v>
      </c>
      <c r="LM494" s="16" t="s">
        <v>843</v>
      </c>
      <c r="LN494" s="16" t="s">
        <v>843</v>
      </c>
      <c r="LO494" s="16" t="s">
        <v>843</v>
      </c>
      <c r="LP494" s="16" t="s">
        <v>844</v>
      </c>
      <c r="LQ494" s="16" t="s">
        <v>843</v>
      </c>
      <c r="LR494" s="16" t="s">
        <v>843</v>
      </c>
      <c r="LS494" s="16" t="s">
        <v>843</v>
      </c>
      <c r="LT494" s="16" t="s">
        <v>843</v>
      </c>
      <c r="LU494" s="16" t="s">
        <v>843</v>
      </c>
      <c r="LV494" s="16" t="s">
        <v>843</v>
      </c>
      <c r="LW494" s="16" t="s">
        <v>843</v>
      </c>
      <c r="LX494" s="16" t="s">
        <v>843</v>
      </c>
      <c r="LY494" s="16" t="s">
        <v>843</v>
      </c>
      <c r="LZ494" s="16" t="s">
        <v>843</v>
      </c>
      <c r="MA494" s="16" t="s">
        <v>843</v>
      </c>
      <c r="MC494" s="16" t="s">
        <v>5694</v>
      </c>
      <c r="MD494" s="16" t="s">
        <v>844</v>
      </c>
      <c r="ME494" s="16" t="s">
        <v>843</v>
      </c>
      <c r="MF494" s="16" t="s">
        <v>843</v>
      </c>
      <c r="MG494" s="16" t="s">
        <v>843</v>
      </c>
      <c r="MH494" s="16" t="s">
        <v>843</v>
      </c>
      <c r="MI494" s="16" t="s">
        <v>843</v>
      </c>
      <c r="MJ494" s="16" t="s">
        <v>843</v>
      </c>
      <c r="MK494" s="16" t="s">
        <v>843</v>
      </c>
      <c r="ML494" s="16" t="s">
        <v>843</v>
      </c>
      <c r="MM494" s="16" t="s">
        <v>843</v>
      </c>
      <c r="MN494" s="16" t="s">
        <v>843</v>
      </c>
      <c r="MO494" s="16" t="s">
        <v>843</v>
      </c>
      <c r="MP494" s="16" t="s">
        <v>843</v>
      </c>
      <c r="MQ494" s="16" t="s">
        <v>843</v>
      </c>
      <c r="MR494" s="16" t="s">
        <v>843</v>
      </c>
      <c r="MS494" s="16" t="s">
        <v>843</v>
      </c>
      <c r="MT494" s="16" t="s">
        <v>843</v>
      </c>
      <c r="MU494" s="16" t="s">
        <v>843</v>
      </c>
      <c r="MV494" s="16" t="s">
        <v>843</v>
      </c>
      <c r="NS494" s="16" t="s">
        <v>5694</v>
      </c>
      <c r="NT494" s="16" t="s">
        <v>844</v>
      </c>
      <c r="NU494" s="16" t="s">
        <v>843</v>
      </c>
      <c r="NV494" s="16" t="s">
        <v>843</v>
      </c>
      <c r="NW494" s="16" t="s">
        <v>843</v>
      </c>
      <c r="NX494" s="16" t="s">
        <v>843</v>
      </c>
      <c r="NY494" s="16" t="s">
        <v>843</v>
      </c>
      <c r="NZ494" s="16" t="s">
        <v>843</v>
      </c>
      <c r="OA494" s="16" t="s">
        <v>843</v>
      </c>
      <c r="OB494" s="16" t="s">
        <v>843</v>
      </c>
      <c r="OC494" s="16" t="s">
        <v>843</v>
      </c>
      <c r="OD494" s="16" t="s">
        <v>843</v>
      </c>
      <c r="OE494" s="16" t="s">
        <v>843</v>
      </c>
      <c r="OF494" s="16" t="s">
        <v>843</v>
      </c>
      <c r="OG494" s="16" t="s">
        <v>843</v>
      </c>
      <c r="OH494" s="16" t="s">
        <v>843</v>
      </c>
      <c r="OI494" s="16" t="s">
        <v>843</v>
      </c>
      <c r="OK494" s="16" t="s">
        <v>5694</v>
      </c>
      <c r="OL494" s="16" t="s">
        <v>844</v>
      </c>
      <c r="OM494" s="16" t="s">
        <v>843</v>
      </c>
      <c r="ON494" s="16" t="s">
        <v>843</v>
      </c>
      <c r="OO494" s="16" t="s">
        <v>843</v>
      </c>
      <c r="OP494" s="16" t="s">
        <v>843</v>
      </c>
      <c r="OQ494" s="16" t="s">
        <v>843</v>
      </c>
      <c r="OR494" s="16" t="s">
        <v>843</v>
      </c>
      <c r="OS494" s="16" t="s">
        <v>843</v>
      </c>
      <c r="OT494" s="16" t="s">
        <v>843</v>
      </c>
      <c r="OU494" s="16" t="s">
        <v>843</v>
      </c>
      <c r="OV494" s="16" t="s">
        <v>843</v>
      </c>
      <c r="OW494" s="16" t="s">
        <v>843</v>
      </c>
      <c r="OX494" s="16" t="s">
        <v>843</v>
      </c>
      <c r="OY494" s="16" t="s">
        <v>843</v>
      </c>
      <c r="OZ494" s="16" t="s">
        <v>843</v>
      </c>
      <c r="PA494" s="16" t="s">
        <v>843</v>
      </c>
      <c r="PC494" s="16" t="s">
        <v>867</v>
      </c>
      <c r="PE494" s="16" t="s">
        <v>865</v>
      </c>
      <c r="PY494" s="16" t="s">
        <v>865</v>
      </c>
      <c r="QP494" s="16" t="s">
        <v>865</v>
      </c>
      <c r="QR494" s="16" t="s">
        <v>867</v>
      </c>
      <c r="QT494" s="16" t="s">
        <v>867</v>
      </c>
      <c r="QV494" s="16" t="s">
        <v>865</v>
      </c>
      <c r="QX494" s="16" t="s">
        <v>865</v>
      </c>
      <c r="RD494" s="16" t="s">
        <v>7712</v>
      </c>
      <c r="RF494" s="16" t="s">
        <v>865</v>
      </c>
      <c r="RH494" s="16" t="s">
        <v>4216</v>
      </c>
      <c r="RJ494" s="16" t="s">
        <v>865</v>
      </c>
      <c r="RN494" s="16" t="s">
        <v>7720</v>
      </c>
      <c r="RP494" s="16" t="s">
        <v>867</v>
      </c>
      <c r="RR494" s="16" t="s">
        <v>867</v>
      </c>
      <c r="RT494" s="16" t="s">
        <v>867</v>
      </c>
      <c r="RV494" s="16" t="s">
        <v>7720</v>
      </c>
      <c r="RX494" s="16" t="s">
        <v>7720</v>
      </c>
      <c r="RZ494" s="16" t="s">
        <v>867</v>
      </c>
      <c r="SQ494" s="16" t="s">
        <v>865</v>
      </c>
      <c r="SS494" s="16" t="s">
        <v>7308</v>
      </c>
      <c r="ST494" s="16" t="s">
        <v>7761</v>
      </c>
      <c r="TN494" s="16">
        <v>6000</v>
      </c>
      <c r="TO494" s="16">
        <v>3500</v>
      </c>
      <c r="TP494" s="16">
        <v>600</v>
      </c>
      <c r="TQ494" s="16">
        <v>0</v>
      </c>
      <c r="TR494" s="16">
        <v>400</v>
      </c>
      <c r="TS494" s="16">
        <v>300</v>
      </c>
      <c r="TT494" s="16">
        <v>0</v>
      </c>
      <c r="TU494" s="16">
        <v>400</v>
      </c>
      <c r="TV494" s="16">
        <v>0</v>
      </c>
      <c r="TW494" s="16">
        <v>0</v>
      </c>
      <c r="TX494" s="16">
        <v>6000</v>
      </c>
      <c r="TZ494" s="16" t="s">
        <v>7367</v>
      </c>
      <c r="UA494" s="16" t="s">
        <v>8950</v>
      </c>
      <c r="UB494" s="16">
        <v>0</v>
      </c>
      <c r="UC494" s="16" t="s">
        <v>844</v>
      </c>
      <c r="UD494" s="16" t="s">
        <v>843</v>
      </c>
      <c r="UE494" s="16" t="s">
        <v>843</v>
      </c>
      <c r="UF494" s="16" t="s">
        <v>844</v>
      </c>
      <c r="UG494" s="16" t="s">
        <v>843</v>
      </c>
      <c r="UH494" s="16" t="s">
        <v>843</v>
      </c>
      <c r="UL494" s="16">
        <v>9500</v>
      </c>
      <c r="VX494" s="16" t="s">
        <v>6037</v>
      </c>
      <c r="VY494" s="16" t="s">
        <v>843</v>
      </c>
      <c r="VZ494" s="16" t="s">
        <v>843</v>
      </c>
      <c r="WA494" s="16" t="s">
        <v>843</v>
      </c>
      <c r="WB494" s="16" t="s">
        <v>844</v>
      </c>
      <c r="WC494" s="16" t="s">
        <v>843</v>
      </c>
      <c r="WD494" s="16" t="s">
        <v>843</v>
      </c>
      <c r="WE494" s="16" t="s">
        <v>843</v>
      </c>
      <c r="WF494" s="16" t="s">
        <v>843</v>
      </c>
      <c r="WO494" s="16" t="s">
        <v>6920</v>
      </c>
      <c r="XD494" s="16" t="s">
        <v>6975</v>
      </c>
      <c r="XE494" s="16" t="s">
        <v>843</v>
      </c>
      <c r="XF494" s="16" t="s">
        <v>843</v>
      </c>
      <c r="XG494" s="16" t="s">
        <v>844</v>
      </c>
      <c r="XH494" s="16" t="s">
        <v>843</v>
      </c>
      <c r="XI494" s="16" t="s">
        <v>843</v>
      </c>
      <c r="XJ494" s="16" t="s">
        <v>843</v>
      </c>
      <c r="XK494" s="16" t="s">
        <v>843</v>
      </c>
      <c r="XL494" s="16" t="s">
        <v>843</v>
      </c>
      <c r="XM494" s="16" t="s">
        <v>843</v>
      </c>
      <c r="XN494" s="16" t="s">
        <v>843</v>
      </c>
      <c r="XO494" s="16" t="s">
        <v>843</v>
      </c>
      <c r="XP494" s="16" t="s">
        <v>843</v>
      </c>
      <c r="XQ494" s="16" t="s">
        <v>843</v>
      </c>
      <c r="YF494" s="16" t="s">
        <v>865</v>
      </c>
      <c r="YN494" s="16" t="s">
        <v>7040</v>
      </c>
      <c r="YP494" s="16" t="s">
        <v>7978</v>
      </c>
      <c r="YR494" s="16" t="s">
        <v>11226</v>
      </c>
      <c r="YS494" s="16" t="s">
        <v>11227</v>
      </c>
      <c r="YT494" s="16" t="s">
        <v>8694</v>
      </c>
      <c r="YU494" s="16" t="s">
        <v>11228</v>
      </c>
      <c r="YV494" s="16" t="s">
        <v>8696</v>
      </c>
      <c r="YW494" s="16" t="s">
        <v>844</v>
      </c>
      <c r="YX494" s="16" t="s">
        <v>8696</v>
      </c>
      <c r="YY494" s="16" t="s">
        <v>843</v>
      </c>
      <c r="YZ494" s="16" t="s">
        <v>843</v>
      </c>
      <c r="ZA494" s="16" t="s">
        <v>8789</v>
      </c>
      <c r="ZB494" s="16">
        <v>11700</v>
      </c>
      <c r="ZC494" s="16" t="s">
        <v>9523</v>
      </c>
      <c r="ZD494" s="16" t="s">
        <v>8888</v>
      </c>
      <c r="ZE494" s="16" t="s">
        <v>843</v>
      </c>
      <c r="ZF494" s="16" t="s">
        <v>843</v>
      </c>
      <c r="ZG494" s="16" t="s">
        <v>8752</v>
      </c>
      <c r="ZH494" s="16" t="s">
        <v>8752</v>
      </c>
      <c r="ZI494" s="16" t="s">
        <v>8723</v>
      </c>
      <c r="ZJ494" s="16" t="s">
        <v>8699</v>
      </c>
      <c r="ZK494" s="16" t="s">
        <v>843</v>
      </c>
      <c r="ZL494" s="16" t="s">
        <v>8752</v>
      </c>
      <c r="ZM494" s="16" t="s">
        <v>843</v>
      </c>
      <c r="ZN494" s="16" t="s">
        <v>8703</v>
      </c>
      <c r="ZO494" s="16" t="s">
        <v>487</v>
      </c>
      <c r="ZP494" s="16" t="s">
        <v>487</v>
      </c>
      <c r="ZQ494" s="16" t="s">
        <v>486</v>
      </c>
      <c r="ZR494" s="16" t="s">
        <v>486</v>
      </c>
      <c r="ZS494" s="16" t="s">
        <v>8732</v>
      </c>
      <c r="ZT494" s="16" t="s">
        <v>8705</v>
      </c>
      <c r="ZU494" s="16" t="s">
        <v>8706</v>
      </c>
      <c r="ZV494" s="16" t="s">
        <v>487</v>
      </c>
      <c r="ZW494" s="16" t="s">
        <v>1056</v>
      </c>
      <c r="ZX494" s="16" t="s">
        <v>844</v>
      </c>
      <c r="ZY494" s="16" t="s">
        <v>1056</v>
      </c>
      <c r="ZZ494" s="16" t="s">
        <v>844</v>
      </c>
      <c r="AAA494" s="16" t="s">
        <v>843</v>
      </c>
      <c r="AAB494" s="16" t="s">
        <v>843</v>
      </c>
      <c r="AAC494" s="16">
        <v>1</v>
      </c>
      <c r="AAD494" s="16" t="s">
        <v>844</v>
      </c>
      <c r="AAE494" s="16" t="s">
        <v>843</v>
      </c>
      <c r="AAF494" s="16" t="s">
        <v>843</v>
      </c>
      <c r="AAG494" s="16" t="s">
        <v>844</v>
      </c>
      <c r="AAH494" s="16" t="s">
        <v>843</v>
      </c>
      <c r="AAI494" s="16" t="s">
        <v>844</v>
      </c>
      <c r="AAJ494" s="16" t="s">
        <v>615</v>
      </c>
      <c r="AAK494" s="16" t="s">
        <v>633</v>
      </c>
      <c r="AAL494" s="16" t="s">
        <v>904</v>
      </c>
      <c r="AAM494" s="16" t="s">
        <v>663</v>
      </c>
      <c r="AAN494" s="16" t="s">
        <v>8707</v>
      </c>
      <c r="AAO494" s="16" t="s">
        <v>1018</v>
      </c>
      <c r="AAP494" s="16" t="s">
        <v>8708</v>
      </c>
      <c r="AAS494" s="16">
        <v>9500</v>
      </c>
      <c r="AAT494" s="16" t="s">
        <v>1068</v>
      </c>
      <c r="AAU494" s="16" t="s">
        <v>782</v>
      </c>
      <c r="AAW494" s="16" t="s">
        <v>782</v>
      </c>
      <c r="AAX494" s="16" t="s">
        <v>844</v>
      </c>
      <c r="AAY494" s="16" t="s">
        <v>8727</v>
      </c>
      <c r="AAZ494" s="16" t="s">
        <v>782</v>
      </c>
      <c r="ABA494" s="16" t="s">
        <v>783</v>
      </c>
      <c r="ABB494" s="16" t="s">
        <v>782</v>
      </c>
      <c r="ABC494" s="16" t="s">
        <v>783</v>
      </c>
      <c r="ABD494" s="16" t="s">
        <v>783</v>
      </c>
      <c r="ABE494" s="16" t="s">
        <v>783</v>
      </c>
      <c r="ABF494" s="16" t="s">
        <v>782</v>
      </c>
      <c r="ABG494" s="16" t="s">
        <v>782</v>
      </c>
      <c r="ABH494" s="16" t="s">
        <v>782</v>
      </c>
      <c r="ABI494" s="16" t="s">
        <v>783</v>
      </c>
      <c r="ABJ494" s="16" t="s">
        <v>783</v>
      </c>
      <c r="ABK494" s="16" t="s">
        <v>782</v>
      </c>
      <c r="ABL494" s="16" t="s">
        <v>8728</v>
      </c>
      <c r="ABM494" s="16" t="s">
        <v>843</v>
      </c>
      <c r="ABN494" s="16" t="s">
        <v>1033</v>
      </c>
      <c r="ABO494" s="16" t="s">
        <v>486</v>
      </c>
      <c r="ABP494" s="16" t="s">
        <v>972</v>
      </c>
      <c r="ABQ494" s="16" t="s">
        <v>4341</v>
      </c>
      <c r="ABR494" s="16" t="s">
        <v>470</v>
      </c>
      <c r="ABS494" s="16" t="s">
        <v>451</v>
      </c>
      <c r="ABT494" s="16" t="s">
        <v>8732</v>
      </c>
      <c r="ABU494" s="16" t="s">
        <v>844</v>
      </c>
      <c r="ABV494" s="16" t="s">
        <v>487</v>
      </c>
      <c r="ABW494" s="16" t="s">
        <v>486</v>
      </c>
      <c r="ABX494" s="16" t="s">
        <v>892</v>
      </c>
      <c r="ABY494" s="16" t="s">
        <v>486</v>
      </c>
      <c r="ABZ494" s="16" t="s">
        <v>486</v>
      </c>
      <c r="ACA494" s="16" t="s">
        <v>759</v>
      </c>
      <c r="ACB494" s="16" t="s">
        <v>768</v>
      </c>
      <c r="ACC494" s="16" t="s">
        <v>737</v>
      </c>
      <c r="ACD494" s="16" t="s">
        <v>487</v>
      </c>
      <c r="ACE494" s="16" t="s">
        <v>487</v>
      </c>
      <c r="ACG494" s="16" t="s">
        <v>1014</v>
      </c>
      <c r="ACH494" s="16" t="s">
        <v>1009</v>
      </c>
      <c r="ACI494" s="16" t="s">
        <v>462</v>
      </c>
      <c r="ACJ494" s="16">
        <v>1.1910000000000001</v>
      </c>
      <c r="ACK494" s="16" t="s">
        <v>478</v>
      </c>
      <c r="ACL494" s="16" t="s">
        <v>738</v>
      </c>
      <c r="ACM494" s="16" t="s">
        <v>1189</v>
      </c>
      <c r="ACN494" s="16" t="s">
        <v>1169</v>
      </c>
      <c r="ACO494" s="16" t="s">
        <v>1856</v>
      </c>
      <c r="ACQ494" s="16" t="s">
        <v>1202</v>
      </c>
      <c r="ACR494" s="16" t="s">
        <v>1645</v>
      </c>
      <c r="ACS494" s="16" t="s">
        <v>680</v>
      </c>
      <c r="ACT494" s="16" t="s">
        <v>1522</v>
      </c>
      <c r="ACU494" s="16" t="s">
        <v>831</v>
      </c>
      <c r="ACV494" s="16" t="s">
        <v>8756</v>
      </c>
      <c r="ACW494" s="16" t="s">
        <v>451</v>
      </c>
      <c r="ACX494" s="16" t="s">
        <v>1914</v>
      </c>
      <c r="ACY494" s="16" t="s">
        <v>1947</v>
      </c>
      <c r="ACZ494" s="16">
        <v>1</v>
      </c>
      <c r="ADA494" s="16">
        <v>1</v>
      </c>
      <c r="ADB494" s="16">
        <v>1</v>
      </c>
      <c r="ADC494" s="16">
        <v>1</v>
      </c>
      <c r="ADD494" s="16">
        <v>1</v>
      </c>
      <c r="ADE494" s="16" t="s">
        <v>8712</v>
      </c>
      <c r="ADF494" s="16">
        <v>0</v>
      </c>
      <c r="ADG494" s="16" t="s">
        <v>487</v>
      </c>
      <c r="ADH494" s="16">
        <v>3</v>
      </c>
      <c r="ADI494" s="16" t="s">
        <v>486</v>
      </c>
      <c r="ADJ494" s="16" t="s">
        <v>1745</v>
      </c>
      <c r="ADK494" s="16" t="s">
        <v>1750</v>
      </c>
      <c r="ADL494" s="16" t="s">
        <v>1764</v>
      </c>
      <c r="ADM494" s="16" t="s">
        <v>13194</v>
      </c>
      <c r="ADN494" s="16" t="s">
        <v>13196</v>
      </c>
      <c r="ADO494" s="16" t="s">
        <v>1766</v>
      </c>
      <c r="ADP494" s="16" t="s">
        <v>13196</v>
      </c>
      <c r="ADQ494" s="16" t="s">
        <v>13194</v>
      </c>
      <c r="ADR494" s="16" t="s">
        <v>13194</v>
      </c>
      <c r="ADS494" s="16" t="s">
        <v>1750</v>
      </c>
      <c r="ADY494" s="16" t="s">
        <v>1063</v>
      </c>
      <c r="AEB494" s="16">
        <v>11700</v>
      </c>
      <c r="AEC494" s="16" t="s">
        <v>1063</v>
      </c>
      <c r="AED494" s="16">
        <v>3166.67</v>
      </c>
      <c r="AEE494" s="16" t="s">
        <v>952</v>
      </c>
      <c r="AEI494" s="16">
        <v>2000</v>
      </c>
      <c r="AEJ494" s="16">
        <v>1166.67</v>
      </c>
      <c r="AEK494" s="16">
        <v>200</v>
      </c>
      <c r="AEN494" s="16">
        <v>133.33000000000001</v>
      </c>
      <c r="AEO494" s="16">
        <v>100</v>
      </c>
      <c r="AEP494" s="16">
        <v>133.33000000000001</v>
      </c>
    </row>
    <row r="495" spans="1:822" x14ac:dyDescent="0.25">
      <c r="A495" s="30">
        <v>45842</v>
      </c>
      <c r="B495" s="16" t="s">
        <v>11229</v>
      </c>
      <c r="C495" s="16" t="s">
        <v>867</v>
      </c>
      <c r="D495" s="16" t="s">
        <v>867</v>
      </c>
      <c r="E495" s="16">
        <v>74</v>
      </c>
      <c r="F495" s="16" t="s">
        <v>8153</v>
      </c>
      <c r="G495" s="16" t="s">
        <v>4113</v>
      </c>
      <c r="I495" s="16" t="s">
        <v>4174</v>
      </c>
      <c r="Z495" s="16" t="s">
        <v>986</v>
      </c>
      <c r="AA495" s="16" t="s">
        <v>470</v>
      </c>
      <c r="AB495" s="16">
        <v>1</v>
      </c>
      <c r="AC495" s="16" t="s">
        <v>843</v>
      </c>
      <c r="AD495" s="16" t="s">
        <v>843</v>
      </c>
      <c r="AE495" s="16" t="s">
        <v>843</v>
      </c>
      <c r="AF495" s="16" t="s">
        <v>844</v>
      </c>
      <c r="AG495" s="16" t="s">
        <v>843</v>
      </c>
      <c r="AH495" s="16" t="s">
        <v>844</v>
      </c>
      <c r="AI495" s="16" t="s">
        <v>843</v>
      </c>
      <c r="AJ495" s="16" t="s">
        <v>843</v>
      </c>
      <c r="AK495" s="16" t="s">
        <v>843</v>
      </c>
      <c r="AM495" s="16" t="s">
        <v>737</v>
      </c>
      <c r="AN495" s="16" t="s">
        <v>759</v>
      </c>
      <c r="AP495" s="16" t="s">
        <v>768</v>
      </c>
      <c r="AR495" s="16" t="s">
        <v>6907</v>
      </c>
      <c r="BB495" s="16">
        <v>2</v>
      </c>
      <c r="BC495" s="16" t="s">
        <v>7878</v>
      </c>
      <c r="BE495" s="16" t="s">
        <v>5098</v>
      </c>
      <c r="BV495" s="16" t="s">
        <v>4433</v>
      </c>
      <c r="BW495" s="16" t="s">
        <v>844</v>
      </c>
      <c r="BX495" s="16" t="s">
        <v>843</v>
      </c>
      <c r="BY495" s="16" t="s">
        <v>843</v>
      </c>
      <c r="BZ495" s="16" t="s">
        <v>843</v>
      </c>
      <c r="CA495" s="16" t="s">
        <v>843</v>
      </c>
      <c r="CB495" s="16" t="s">
        <v>843</v>
      </c>
      <c r="CC495" s="16" t="s">
        <v>843</v>
      </c>
      <c r="CD495" s="16" t="s">
        <v>843</v>
      </c>
      <c r="CE495" s="16" t="s">
        <v>843</v>
      </c>
      <c r="CF495" s="16" t="s">
        <v>843</v>
      </c>
      <c r="CG495" s="16" t="s">
        <v>843</v>
      </c>
      <c r="CH495" s="16" t="s">
        <v>843</v>
      </c>
      <c r="CI495" s="16" t="s">
        <v>843</v>
      </c>
      <c r="CJ495" s="16" t="s">
        <v>843</v>
      </c>
      <c r="CK495" s="16" t="s">
        <v>843</v>
      </c>
      <c r="CP495" s="16" t="s">
        <v>867</v>
      </c>
      <c r="CQ495" s="16" t="s">
        <v>9044</v>
      </c>
      <c r="CR495" s="16" t="s">
        <v>844</v>
      </c>
      <c r="CS495" s="16" t="s">
        <v>844</v>
      </c>
      <c r="CT495" s="16" t="s">
        <v>843</v>
      </c>
      <c r="CU495" s="16" t="s">
        <v>843</v>
      </c>
      <c r="CV495" s="16" t="s">
        <v>843</v>
      </c>
      <c r="CW495" s="16" t="s">
        <v>843</v>
      </c>
      <c r="CX495" s="16" t="s">
        <v>843</v>
      </c>
      <c r="CY495" s="16" t="s">
        <v>843</v>
      </c>
      <c r="CZ495" s="16" t="s">
        <v>843</v>
      </c>
      <c r="DA495" s="16" t="s">
        <v>5184</v>
      </c>
      <c r="DX495" s="16" t="s">
        <v>867</v>
      </c>
      <c r="DY495" s="16" t="s">
        <v>867</v>
      </c>
      <c r="GC495" s="16" t="s">
        <v>5353</v>
      </c>
      <c r="GF495" s="16" t="s">
        <v>867</v>
      </c>
      <c r="GG495" s="16" t="s">
        <v>867</v>
      </c>
      <c r="GV495" s="16" t="s">
        <v>9238</v>
      </c>
      <c r="GW495" s="16" t="s">
        <v>843</v>
      </c>
      <c r="GX495" s="16" t="s">
        <v>844</v>
      </c>
      <c r="GY495" s="16" t="s">
        <v>843</v>
      </c>
      <c r="GZ495" s="16" t="s">
        <v>844</v>
      </c>
      <c r="HA495" s="16" t="s">
        <v>843</v>
      </c>
      <c r="HB495" s="16" t="s">
        <v>843</v>
      </c>
      <c r="HC495" s="16" t="s">
        <v>843</v>
      </c>
      <c r="HD495" s="16" t="s">
        <v>843</v>
      </c>
      <c r="HE495" s="16" t="s">
        <v>843</v>
      </c>
      <c r="HF495" s="16" t="s">
        <v>843</v>
      </c>
      <c r="HH495" s="16" t="s">
        <v>5456</v>
      </c>
      <c r="HK495" s="16" t="s">
        <v>865</v>
      </c>
      <c r="HM495" s="16" t="s">
        <v>865</v>
      </c>
      <c r="HZ495" s="16" t="s">
        <v>7944</v>
      </c>
      <c r="KE495" s="16" t="s">
        <v>5582</v>
      </c>
      <c r="KG495" s="16" t="s">
        <v>7015</v>
      </c>
      <c r="KH495" s="16" t="s">
        <v>7033</v>
      </c>
      <c r="KI495" s="16" t="s">
        <v>865</v>
      </c>
      <c r="LG495" s="16" t="s">
        <v>867</v>
      </c>
      <c r="LH495" s="16" t="s">
        <v>867</v>
      </c>
      <c r="LI495" s="16" t="s">
        <v>867</v>
      </c>
      <c r="LJ495" s="16" t="s">
        <v>867</v>
      </c>
      <c r="LK495" s="16" t="s">
        <v>867</v>
      </c>
      <c r="LL495" s="16" t="s">
        <v>864</v>
      </c>
      <c r="LM495" s="16" t="s">
        <v>843</v>
      </c>
      <c r="LN495" s="16" t="s">
        <v>843</v>
      </c>
      <c r="LO495" s="16" t="s">
        <v>843</v>
      </c>
      <c r="LP495" s="16" t="s">
        <v>843</v>
      </c>
      <c r="LQ495" s="16" t="s">
        <v>843</v>
      </c>
      <c r="LR495" s="16" t="s">
        <v>843</v>
      </c>
      <c r="LS495" s="16" t="s">
        <v>843</v>
      </c>
      <c r="LT495" s="16" t="s">
        <v>843</v>
      </c>
      <c r="LU495" s="16" t="s">
        <v>843</v>
      </c>
      <c r="LV495" s="16" t="s">
        <v>843</v>
      </c>
      <c r="LW495" s="16" t="s">
        <v>843</v>
      </c>
      <c r="LX495" s="16" t="s">
        <v>843</v>
      </c>
      <c r="LY495" s="16" t="s">
        <v>843</v>
      </c>
      <c r="LZ495" s="16" t="s">
        <v>844</v>
      </c>
      <c r="MA495" s="16" t="s">
        <v>843</v>
      </c>
      <c r="MC495" s="16" t="s">
        <v>5694</v>
      </c>
      <c r="MD495" s="16" t="s">
        <v>844</v>
      </c>
      <c r="ME495" s="16" t="s">
        <v>843</v>
      </c>
      <c r="MF495" s="16" t="s">
        <v>843</v>
      </c>
      <c r="MG495" s="16" t="s">
        <v>843</v>
      </c>
      <c r="MH495" s="16" t="s">
        <v>843</v>
      </c>
      <c r="MI495" s="16" t="s">
        <v>843</v>
      </c>
      <c r="MJ495" s="16" t="s">
        <v>843</v>
      </c>
      <c r="MK495" s="16" t="s">
        <v>843</v>
      </c>
      <c r="ML495" s="16" t="s">
        <v>843</v>
      </c>
      <c r="MM495" s="16" t="s">
        <v>843</v>
      </c>
      <c r="MN495" s="16" t="s">
        <v>843</v>
      </c>
      <c r="MO495" s="16" t="s">
        <v>843</v>
      </c>
      <c r="MP495" s="16" t="s">
        <v>843</v>
      </c>
      <c r="MQ495" s="16" t="s">
        <v>843</v>
      </c>
      <c r="MR495" s="16" t="s">
        <v>843</v>
      </c>
      <c r="MS495" s="16" t="s">
        <v>843</v>
      </c>
      <c r="MT495" s="16" t="s">
        <v>843</v>
      </c>
      <c r="MU495" s="16" t="s">
        <v>843</v>
      </c>
      <c r="MV495" s="16" t="s">
        <v>843</v>
      </c>
      <c r="PC495" s="16" t="s">
        <v>865</v>
      </c>
      <c r="PD495" s="16" t="s">
        <v>865</v>
      </c>
      <c r="PY495" s="16" t="s">
        <v>865</v>
      </c>
      <c r="QP495" s="16" t="s">
        <v>865</v>
      </c>
      <c r="QR495" s="16" t="s">
        <v>867</v>
      </c>
      <c r="QT495" s="16" t="s">
        <v>867</v>
      </c>
      <c r="QV495" s="16" t="s">
        <v>865</v>
      </c>
      <c r="QX495" s="16" t="s">
        <v>865</v>
      </c>
      <c r="QY495" s="16" t="s">
        <v>867</v>
      </c>
      <c r="RD495" s="16" t="s">
        <v>865</v>
      </c>
      <c r="RF495" s="16" t="s">
        <v>865</v>
      </c>
      <c r="RH495" s="16" t="s">
        <v>865</v>
      </c>
      <c r="RJ495" s="16" t="s">
        <v>865</v>
      </c>
      <c r="RN495" s="16" t="s">
        <v>7724</v>
      </c>
      <c r="RP495" s="16" t="s">
        <v>867</v>
      </c>
      <c r="RR495" s="16" t="s">
        <v>7720</v>
      </c>
      <c r="RT495" s="16" t="s">
        <v>7720</v>
      </c>
      <c r="RV495" s="16" t="s">
        <v>867</v>
      </c>
      <c r="RX495" s="16" t="s">
        <v>7720</v>
      </c>
      <c r="RZ495" s="16" t="s">
        <v>7724</v>
      </c>
      <c r="SQ495" s="16" t="s">
        <v>865</v>
      </c>
      <c r="SS495" s="16" t="s">
        <v>7296</v>
      </c>
      <c r="ST495" s="16" t="s">
        <v>7764</v>
      </c>
      <c r="TN495" s="16">
        <v>700</v>
      </c>
      <c r="TO495" s="16">
        <v>3000</v>
      </c>
      <c r="TP495" s="16">
        <v>350</v>
      </c>
      <c r="TQ495" s="16">
        <v>800</v>
      </c>
      <c r="TR495" s="16">
        <v>700</v>
      </c>
      <c r="TS495" s="16">
        <v>100</v>
      </c>
      <c r="TT495" s="16">
        <v>0</v>
      </c>
      <c r="TU495" s="16">
        <v>200</v>
      </c>
      <c r="TV495" s="16">
        <v>2000</v>
      </c>
      <c r="TW495" s="16">
        <v>0</v>
      </c>
      <c r="TX495" s="16">
        <v>0</v>
      </c>
      <c r="TZ495" s="16" t="s">
        <v>7364</v>
      </c>
      <c r="UA495" s="16" t="s">
        <v>8691</v>
      </c>
      <c r="UB495" s="16">
        <v>0</v>
      </c>
      <c r="UC495" s="16" t="s">
        <v>843</v>
      </c>
      <c r="UD495" s="16" t="s">
        <v>843</v>
      </c>
      <c r="UE495" s="16" t="s">
        <v>844</v>
      </c>
      <c r="UF495" s="16" t="s">
        <v>844</v>
      </c>
      <c r="UG495" s="16" t="s">
        <v>843</v>
      </c>
      <c r="UH495" s="16" t="s">
        <v>843</v>
      </c>
      <c r="VK495" s="16" t="s">
        <v>6102</v>
      </c>
      <c r="VL495" s="16" t="s">
        <v>843</v>
      </c>
      <c r="VM495" s="16" t="s">
        <v>843</v>
      </c>
      <c r="VN495" s="16" t="s">
        <v>843</v>
      </c>
      <c r="VO495" s="16" t="s">
        <v>843</v>
      </c>
      <c r="VP495" s="16" t="s">
        <v>844</v>
      </c>
      <c r="VQ495" s="16" t="s">
        <v>843</v>
      </c>
      <c r="VR495" s="16" t="s">
        <v>843</v>
      </c>
      <c r="VS495" s="16" t="s">
        <v>843</v>
      </c>
      <c r="VT495" s="16" t="s">
        <v>843</v>
      </c>
      <c r="VV495" s="16">
        <v>8000</v>
      </c>
      <c r="VX495" s="16" t="s">
        <v>9013</v>
      </c>
      <c r="VY495" s="16" t="s">
        <v>844</v>
      </c>
      <c r="VZ495" s="16" t="s">
        <v>843</v>
      </c>
      <c r="WA495" s="16" t="s">
        <v>843</v>
      </c>
      <c r="WB495" s="16" t="s">
        <v>843</v>
      </c>
      <c r="WC495" s="16" t="s">
        <v>844</v>
      </c>
      <c r="WD495" s="16" t="s">
        <v>843</v>
      </c>
      <c r="WE495" s="16" t="s">
        <v>843</v>
      </c>
      <c r="WF495" s="16" t="s">
        <v>843</v>
      </c>
      <c r="WH495" s="16">
        <v>1625</v>
      </c>
      <c r="WO495" s="16" t="s">
        <v>6920</v>
      </c>
      <c r="XD495" s="16" t="s">
        <v>11230</v>
      </c>
      <c r="XE495" s="16" t="s">
        <v>843</v>
      </c>
      <c r="XF495" s="16" t="s">
        <v>843</v>
      </c>
      <c r="XG495" s="16" t="s">
        <v>844</v>
      </c>
      <c r="XH495" s="16" t="s">
        <v>843</v>
      </c>
      <c r="XI495" s="16" t="s">
        <v>843</v>
      </c>
      <c r="XJ495" s="16" t="s">
        <v>843</v>
      </c>
      <c r="XK495" s="16" t="s">
        <v>843</v>
      </c>
      <c r="XL495" s="16" t="s">
        <v>844</v>
      </c>
      <c r="XM495" s="16" t="s">
        <v>843</v>
      </c>
      <c r="XN495" s="16" t="s">
        <v>844</v>
      </c>
      <c r="XO495" s="16" t="s">
        <v>843</v>
      </c>
      <c r="XP495" s="16" t="s">
        <v>843</v>
      </c>
      <c r="XQ495" s="16" t="s">
        <v>843</v>
      </c>
      <c r="YF495" s="16" t="s">
        <v>865</v>
      </c>
      <c r="YN495" s="16" t="s">
        <v>7046</v>
      </c>
      <c r="YP495" s="16" t="s">
        <v>7978</v>
      </c>
      <c r="YR495" s="16" t="s">
        <v>11231</v>
      </c>
      <c r="YS495" s="16" t="s">
        <v>11232</v>
      </c>
      <c r="YT495" s="16" t="s">
        <v>8694</v>
      </c>
      <c r="YU495" s="16" t="s">
        <v>11233</v>
      </c>
      <c r="YV495" s="16" t="s">
        <v>8696</v>
      </c>
      <c r="YW495" s="16" t="s">
        <v>844</v>
      </c>
      <c r="YX495" s="16" t="s">
        <v>8696</v>
      </c>
      <c r="YY495" s="16" t="s">
        <v>8862</v>
      </c>
      <c r="YZ495" s="16" t="s">
        <v>843</v>
      </c>
      <c r="ZA495" s="16" t="s">
        <v>843</v>
      </c>
      <c r="ZB495" s="16">
        <v>6183.33</v>
      </c>
      <c r="ZC495" s="16" t="s">
        <v>8741</v>
      </c>
      <c r="ZD495" s="16" t="s">
        <v>8934</v>
      </c>
      <c r="ZE495" s="16" t="s">
        <v>9898</v>
      </c>
      <c r="ZF495" s="16" t="s">
        <v>8804</v>
      </c>
      <c r="ZG495" s="16" t="s">
        <v>8741</v>
      </c>
      <c r="ZH495" s="16" t="s">
        <v>8701</v>
      </c>
      <c r="ZI495" s="16" t="s">
        <v>8739</v>
      </c>
      <c r="ZJ495" s="16" t="s">
        <v>843</v>
      </c>
      <c r="ZK495" s="16" t="s">
        <v>843</v>
      </c>
      <c r="ZL495" s="16" t="s">
        <v>8752</v>
      </c>
      <c r="ZM495" s="16" t="s">
        <v>843</v>
      </c>
      <c r="ZN495" s="16" t="s">
        <v>8815</v>
      </c>
      <c r="ZO495" s="16" t="s">
        <v>487</v>
      </c>
      <c r="ZP495" s="16" t="s">
        <v>487</v>
      </c>
      <c r="ZQ495" s="16" t="s">
        <v>486</v>
      </c>
      <c r="ZR495" s="16" t="s">
        <v>486</v>
      </c>
      <c r="ZS495" s="16" t="s">
        <v>8704</v>
      </c>
      <c r="ZT495" s="16" t="s">
        <v>8705</v>
      </c>
      <c r="ZU495" s="16" t="s">
        <v>8706</v>
      </c>
      <c r="ZV495" s="16" t="s">
        <v>487</v>
      </c>
      <c r="ZW495" s="16" t="s">
        <v>843</v>
      </c>
      <c r="ZX495" s="16" t="s">
        <v>843</v>
      </c>
      <c r="ZY495" s="16" t="s">
        <v>844</v>
      </c>
      <c r="ZZ495" s="16" t="s">
        <v>843</v>
      </c>
      <c r="AAA495" s="16" t="s">
        <v>844</v>
      </c>
      <c r="AAB495" s="16" t="s">
        <v>844</v>
      </c>
      <c r="AAC495" s="16">
        <v>0</v>
      </c>
      <c r="AAD495" s="16" t="s">
        <v>844</v>
      </c>
      <c r="AAE495" s="16" t="s">
        <v>843</v>
      </c>
      <c r="AAF495" s="16" t="s">
        <v>843</v>
      </c>
      <c r="AAG495" s="16" t="s">
        <v>843</v>
      </c>
      <c r="AAH495" s="16" t="s">
        <v>843</v>
      </c>
      <c r="AAI495" s="16" t="s">
        <v>843</v>
      </c>
      <c r="AAJ495" s="16" t="s">
        <v>606</v>
      </c>
      <c r="AAK495" s="16" t="s">
        <v>639</v>
      </c>
      <c r="AAL495" s="16" t="s">
        <v>905</v>
      </c>
      <c r="AAM495" s="16" t="s">
        <v>660</v>
      </c>
      <c r="AAN495" s="16" t="s">
        <v>8707</v>
      </c>
      <c r="AAO495" s="16" t="s">
        <v>1019</v>
      </c>
      <c r="AAP495" s="16" t="s">
        <v>8708</v>
      </c>
      <c r="AAQ495" s="16" t="s">
        <v>9978</v>
      </c>
      <c r="AAS495" s="16">
        <v>5380.87</v>
      </c>
      <c r="AAT495" s="16" t="s">
        <v>782</v>
      </c>
      <c r="AAU495" s="16" t="s">
        <v>782</v>
      </c>
      <c r="AAV495" s="16" t="s">
        <v>782</v>
      </c>
      <c r="AAW495" s="16" t="s">
        <v>782</v>
      </c>
      <c r="AAX495" s="16" t="s">
        <v>843</v>
      </c>
      <c r="AAY495" s="16" t="s">
        <v>8710</v>
      </c>
      <c r="AAZ495" s="16" t="s">
        <v>782</v>
      </c>
      <c r="ABA495" s="16" t="s">
        <v>783</v>
      </c>
      <c r="ABB495" s="16" t="s">
        <v>782</v>
      </c>
      <c r="ABC495" s="16" t="s">
        <v>783</v>
      </c>
      <c r="ABD495" s="16" t="s">
        <v>782</v>
      </c>
      <c r="ABE495" s="16" t="s">
        <v>783</v>
      </c>
      <c r="ABF495" s="16" t="s">
        <v>782</v>
      </c>
      <c r="ABG495" s="16" t="s">
        <v>783</v>
      </c>
      <c r="ABH495" s="16" t="s">
        <v>783</v>
      </c>
      <c r="ABI495" s="16" t="s">
        <v>782</v>
      </c>
      <c r="ABJ495" s="16" t="s">
        <v>783</v>
      </c>
      <c r="ABK495" s="16" t="s">
        <v>782</v>
      </c>
      <c r="ABL495" s="16" t="s">
        <v>8769</v>
      </c>
      <c r="ABM495" s="16" t="s">
        <v>843</v>
      </c>
      <c r="ABN495" s="16" t="s">
        <v>1034</v>
      </c>
      <c r="ABP495" s="16" t="s">
        <v>972</v>
      </c>
      <c r="ABQ495" s="16" t="s">
        <v>4351</v>
      </c>
      <c r="ABR495" s="16" t="s">
        <v>470</v>
      </c>
      <c r="ABS495" s="16" t="s">
        <v>457</v>
      </c>
      <c r="ABT495" s="16" t="s">
        <v>844</v>
      </c>
      <c r="ABU495" s="16" t="s">
        <v>844</v>
      </c>
      <c r="ABV495" s="16" t="s">
        <v>487</v>
      </c>
      <c r="ABW495" s="16" t="s">
        <v>486</v>
      </c>
      <c r="ABX495" s="16" t="s">
        <v>892</v>
      </c>
      <c r="ABY495" s="16" t="s">
        <v>486</v>
      </c>
      <c r="ABZ495" s="16" t="s">
        <v>486</v>
      </c>
      <c r="ACA495" s="16" t="s">
        <v>759</v>
      </c>
      <c r="ACB495" s="16" t="s">
        <v>768</v>
      </c>
      <c r="ACC495" s="16" t="s">
        <v>737</v>
      </c>
      <c r="ACD495" s="16" t="s">
        <v>486</v>
      </c>
      <c r="ACE495" s="16" t="s">
        <v>486</v>
      </c>
      <c r="ACG495" s="16" t="s">
        <v>1014</v>
      </c>
      <c r="ACH495" s="16" t="s">
        <v>1009</v>
      </c>
      <c r="ACI495" s="16" t="s">
        <v>462</v>
      </c>
      <c r="ACJ495" s="16">
        <v>1.1910000000000001</v>
      </c>
      <c r="ACK495" s="16" t="s">
        <v>478</v>
      </c>
      <c r="ACL495" s="16" t="s">
        <v>740</v>
      </c>
      <c r="ACM495" s="16" t="s">
        <v>1190</v>
      </c>
      <c r="ACN495" s="16" t="s">
        <v>1169</v>
      </c>
      <c r="ACO495" s="16" t="s">
        <v>1856</v>
      </c>
      <c r="ACP495" s="16">
        <v>1625</v>
      </c>
      <c r="ACQ495" s="16" t="s">
        <v>1201</v>
      </c>
      <c r="ACR495" s="16" t="s">
        <v>1644</v>
      </c>
      <c r="ACS495" s="16" t="s">
        <v>680</v>
      </c>
      <c r="ACT495" s="16" t="s">
        <v>1522</v>
      </c>
      <c r="ACU495" s="16" t="s">
        <v>833</v>
      </c>
      <c r="ACV495" s="16" t="s">
        <v>8711</v>
      </c>
      <c r="ACW495" s="16" t="s">
        <v>878</v>
      </c>
      <c r="ACX495" s="16" t="s">
        <v>1914</v>
      </c>
      <c r="ACY495" s="16" t="s">
        <v>1947</v>
      </c>
      <c r="ACZ495" s="16">
        <v>1</v>
      </c>
      <c r="ADA495" s="16">
        <v>1</v>
      </c>
      <c r="ADB495" s="16">
        <v>1</v>
      </c>
      <c r="ADC495" s="16">
        <v>1</v>
      </c>
      <c r="ADD495" s="16">
        <v>1</v>
      </c>
      <c r="ADE495" s="16" t="s">
        <v>8712</v>
      </c>
      <c r="ADF495" s="16">
        <v>0</v>
      </c>
      <c r="ADG495" s="16" t="s">
        <v>486</v>
      </c>
      <c r="ADH495" s="16">
        <v>1</v>
      </c>
      <c r="ADI495" s="16" t="s">
        <v>486</v>
      </c>
      <c r="ADJ495" s="16" t="s">
        <v>13198</v>
      </c>
      <c r="ADK495" s="16" t="s">
        <v>1743</v>
      </c>
      <c r="ADL495" s="16" t="s">
        <v>13196</v>
      </c>
      <c r="ADM495" s="16" t="s">
        <v>13195</v>
      </c>
      <c r="ADN495" s="16" t="s">
        <v>1764</v>
      </c>
      <c r="ADO495" s="16" t="s">
        <v>13197</v>
      </c>
      <c r="ADP495" s="16" t="s">
        <v>13196</v>
      </c>
      <c r="ADQ495" s="16" t="s">
        <v>1743</v>
      </c>
      <c r="ADR495" s="16" t="s">
        <v>13194</v>
      </c>
      <c r="ADS495" s="16" t="s">
        <v>13194</v>
      </c>
      <c r="ADU495" s="16" t="s">
        <v>8713</v>
      </c>
      <c r="ADW495" s="16" t="s">
        <v>13199</v>
      </c>
      <c r="ADY495" s="16" t="s">
        <v>1062</v>
      </c>
      <c r="AEB495" s="16">
        <v>6183.3333333333303</v>
      </c>
      <c r="AEC495" s="16" t="s">
        <v>1062</v>
      </c>
      <c r="AED495" s="16">
        <v>5380.87</v>
      </c>
      <c r="AEE495" s="16" t="s">
        <v>952</v>
      </c>
      <c r="AEH495" s="16">
        <v>9625</v>
      </c>
      <c r="AEI495" s="16">
        <v>700</v>
      </c>
      <c r="AEJ495" s="16">
        <v>3000</v>
      </c>
      <c r="AEK495" s="16">
        <v>350</v>
      </c>
      <c r="AEL495" s="16">
        <v>800</v>
      </c>
      <c r="AEM495" s="16">
        <v>2000</v>
      </c>
      <c r="AEN495" s="16">
        <v>700</v>
      </c>
      <c r="AEO495" s="16">
        <v>100</v>
      </c>
      <c r="AEP495" s="16">
        <v>200</v>
      </c>
    </row>
    <row r="496" spans="1:822" x14ac:dyDescent="0.25">
      <c r="A496" s="30">
        <v>45842</v>
      </c>
      <c r="B496" s="16" t="s">
        <v>11234</v>
      </c>
      <c r="C496" s="16" t="s">
        <v>867</v>
      </c>
      <c r="D496" s="16" t="s">
        <v>867</v>
      </c>
      <c r="E496" s="16">
        <v>26</v>
      </c>
      <c r="F496" s="16" t="s">
        <v>8153</v>
      </c>
      <c r="G496" s="16" t="s">
        <v>4113</v>
      </c>
      <c r="I496" s="16" t="s">
        <v>4174</v>
      </c>
      <c r="Z496" s="16" t="s">
        <v>993</v>
      </c>
      <c r="AA496" s="16" t="s">
        <v>474</v>
      </c>
      <c r="AB496" s="16">
        <v>1</v>
      </c>
      <c r="AC496" s="16" t="s">
        <v>843</v>
      </c>
      <c r="AD496" s="16" t="s">
        <v>843</v>
      </c>
      <c r="AE496" s="16" t="s">
        <v>843</v>
      </c>
      <c r="AF496" s="16" t="s">
        <v>843</v>
      </c>
      <c r="AG496" s="16" t="s">
        <v>844</v>
      </c>
      <c r="AH496" s="16" t="s">
        <v>843</v>
      </c>
      <c r="AI496" s="16" t="s">
        <v>844</v>
      </c>
      <c r="AJ496" s="16" t="s">
        <v>843</v>
      </c>
      <c r="AK496" s="16" t="s">
        <v>843</v>
      </c>
      <c r="AM496" s="16" t="s">
        <v>737</v>
      </c>
      <c r="AN496" s="16" t="s">
        <v>759</v>
      </c>
      <c r="AP496" s="16" t="s">
        <v>768</v>
      </c>
      <c r="AR496" s="16" t="s">
        <v>6910</v>
      </c>
      <c r="BB496" s="16">
        <v>2</v>
      </c>
      <c r="BC496" s="16" t="s">
        <v>7878</v>
      </c>
      <c r="BE496" s="16" t="s">
        <v>5098</v>
      </c>
      <c r="BV496" s="16" t="s">
        <v>4433</v>
      </c>
      <c r="BW496" s="16" t="s">
        <v>844</v>
      </c>
      <c r="BX496" s="16" t="s">
        <v>843</v>
      </c>
      <c r="BY496" s="16" t="s">
        <v>843</v>
      </c>
      <c r="BZ496" s="16" t="s">
        <v>843</v>
      </c>
      <c r="CA496" s="16" t="s">
        <v>843</v>
      </c>
      <c r="CB496" s="16" t="s">
        <v>843</v>
      </c>
      <c r="CC496" s="16" t="s">
        <v>843</v>
      </c>
      <c r="CD496" s="16" t="s">
        <v>843</v>
      </c>
      <c r="CE496" s="16" t="s">
        <v>843</v>
      </c>
      <c r="CF496" s="16" t="s">
        <v>843</v>
      </c>
      <c r="CG496" s="16" t="s">
        <v>843</v>
      </c>
      <c r="CH496" s="16" t="s">
        <v>843</v>
      </c>
      <c r="CI496" s="16" t="s">
        <v>843</v>
      </c>
      <c r="CJ496" s="16" t="s">
        <v>843</v>
      </c>
      <c r="CK496" s="16" t="s">
        <v>843</v>
      </c>
      <c r="CP496" s="16" t="s">
        <v>865</v>
      </c>
      <c r="DX496" s="16" t="s">
        <v>7842</v>
      </c>
      <c r="DY496" s="16" t="s">
        <v>867</v>
      </c>
      <c r="GC496" s="16" t="s">
        <v>5372</v>
      </c>
      <c r="GF496" s="16" t="s">
        <v>867</v>
      </c>
      <c r="GG496" s="16" t="s">
        <v>867</v>
      </c>
      <c r="GV496" s="16" t="s">
        <v>9774</v>
      </c>
      <c r="GW496" s="16" t="s">
        <v>843</v>
      </c>
      <c r="GX496" s="16" t="s">
        <v>844</v>
      </c>
      <c r="GY496" s="16" t="s">
        <v>844</v>
      </c>
      <c r="GZ496" s="16" t="s">
        <v>843</v>
      </c>
      <c r="HA496" s="16" t="s">
        <v>843</v>
      </c>
      <c r="HB496" s="16" t="s">
        <v>843</v>
      </c>
      <c r="HC496" s="16" t="s">
        <v>843</v>
      </c>
      <c r="HD496" s="16" t="s">
        <v>843</v>
      </c>
      <c r="HE496" s="16" t="s">
        <v>843</v>
      </c>
      <c r="HF496" s="16" t="s">
        <v>843</v>
      </c>
      <c r="HH496" s="16" t="s">
        <v>5456</v>
      </c>
      <c r="HK496" s="16" t="s">
        <v>865</v>
      </c>
      <c r="HM496" s="16" t="s">
        <v>865</v>
      </c>
      <c r="HZ496" s="16" t="s">
        <v>7944</v>
      </c>
      <c r="KE496" s="16" t="s">
        <v>5582</v>
      </c>
      <c r="KG496" s="16" t="s">
        <v>7015</v>
      </c>
      <c r="KH496" s="16" t="s">
        <v>7033</v>
      </c>
      <c r="KI496" s="16" t="s">
        <v>865</v>
      </c>
      <c r="LG496" s="16" t="s">
        <v>867</v>
      </c>
      <c r="LH496" s="16" t="s">
        <v>865</v>
      </c>
      <c r="LI496" s="16" t="s">
        <v>867</v>
      </c>
      <c r="LJ496" s="16" t="s">
        <v>867</v>
      </c>
      <c r="LK496" s="16" t="s">
        <v>867</v>
      </c>
      <c r="LL496" s="16" t="s">
        <v>5663</v>
      </c>
      <c r="LM496" s="16" t="s">
        <v>843</v>
      </c>
      <c r="LN496" s="16" t="s">
        <v>843</v>
      </c>
      <c r="LO496" s="16" t="s">
        <v>844</v>
      </c>
      <c r="LP496" s="16" t="s">
        <v>843</v>
      </c>
      <c r="LQ496" s="16" t="s">
        <v>843</v>
      </c>
      <c r="LR496" s="16" t="s">
        <v>843</v>
      </c>
      <c r="LS496" s="16" t="s">
        <v>843</v>
      </c>
      <c r="LT496" s="16" t="s">
        <v>843</v>
      </c>
      <c r="LU496" s="16" t="s">
        <v>843</v>
      </c>
      <c r="LV496" s="16" t="s">
        <v>843</v>
      </c>
      <c r="LW496" s="16" t="s">
        <v>843</v>
      </c>
      <c r="LX496" s="16" t="s">
        <v>843</v>
      </c>
      <c r="LY496" s="16" t="s">
        <v>843</v>
      </c>
      <c r="LZ496" s="16" t="s">
        <v>843</v>
      </c>
      <c r="MA496" s="16" t="s">
        <v>843</v>
      </c>
      <c r="MX496" s="16" t="s">
        <v>5694</v>
      </c>
      <c r="MY496" s="16" t="s">
        <v>844</v>
      </c>
      <c r="MZ496" s="16" t="s">
        <v>843</v>
      </c>
      <c r="NA496" s="16" t="s">
        <v>843</v>
      </c>
      <c r="NB496" s="16" t="s">
        <v>843</v>
      </c>
      <c r="NC496" s="16" t="s">
        <v>843</v>
      </c>
      <c r="ND496" s="16" t="s">
        <v>843</v>
      </c>
      <c r="NE496" s="16" t="s">
        <v>843</v>
      </c>
      <c r="NF496" s="16" t="s">
        <v>843</v>
      </c>
      <c r="NG496" s="16" t="s">
        <v>843</v>
      </c>
      <c r="NH496" s="16" t="s">
        <v>843</v>
      </c>
      <c r="NI496" s="16" t="s">
        <v>843</v>
      </c>
      <c r="NJ496" s="16" t="s">
        <v>843</v>
      </c>
      <c r="NK496" s="16" t="s">
        <v>843</v>
      </c>
      <c r="NL496" s="16" t="s">
        <v>843</v>
      </c>
      <c r="NM496" s="16" t="s">
        <v>843</v>
      </c>
      <c r="NN496" s="16" t="s">
        <v>843</v>
      </c>
      <c r="NO496" s="16" t="s">
        <v>843</v>
      </c>
      <c r="NP496" s="16" t="s">
        <v>843</v>
      </c>
      <c r="NQ496" s="16" t="s">
        <v>843</v>
      </c>
      <c r="PC496" s="16" t="s">
        <v>865</v>
      </c>
      <c r="PD496" s="16" t="s">
        <v>865</v>
      </c>
      <c r="PY496" s="16" t="s">
        <v>865</v>
      </c>
      <c r="QP496" s="16" t="s">
        <v>865</v>
      </c>
      <c r="QR496" s="16" t="s">
        <v>867</v>
      </c>
      <c r="QT496" s="16" t="s">
        <v>867</v>
      </c>
      <c r="QV496" s="16" t="s">
        <v>865</v>
      </c>
      <c r="QX496" s="16" t="s">
        <v>867</v>
      </c>
      <c r="RD496" s="16" t="s">
        <v>865</v>
      </c>
      <c r="RF496" s="16" t="s">
        <v>865</v>
      </c>
      <c r="RH496" s="16" t="s">
        <v>865</v>
      </c>
      <c r="RJ496" s="16" t="s">
        <v>865</v>
      </c>
      <c r="RN496" s="16" t="s">
        <v>7724</v>
      </c>
      <c r="RP496" s="16" t="s">
        <v>867</v>
      </c>
      <c r="RR496" s="16" t="s">
        <v>867</v>
      </c>
      <c r="RT496" s="16" t="s">
        <v>867</v>
      </c>
      <c r="RV496" s="16" t="s">
        <v>867</v>
      </c>
      <c r="RX496" s="16" t="s">
        <v>867</v>
      </c>
      <c r="RZ496" s="16" t="s">
        <v>867</v>
      </c>
      <c r="SQ496" s="16" t="s">
        <v>865</v>
      </c>
      <c r="SS496" s="16" t="s">
        <v>7299</v>
      </c>
      <c r="ST496" s="16" t="s">
        <v>7761</v>
      </c>
      <c r="TN496" s="16">
        <v>3000</v>
      </c>
      <c r="TO496" s="16">
        <v>4000</v>
      </c>
      <c r="TP496" s="16">
        <v>700</v>
      </c>
      <c r="TR496" s="16">
        <v>300</v>
      </c>
      <c r="TS496" s="16">
        <v>200</v>
      </c>
      <c r="TU496" s="16">
        <v>1000</v>
      </c>
      <c r="TZ496" s="16" t="s">
        <v>7367</v>
      </c>
      <c r="UA496" s="16" t="s">
        <v>5941</v>
      </c>
      <c r="UB496" s="16">
        <v>0</v>
      </c>
      <c r="UC496" s="16" t="s">
        <v>844</v>
      </c>
      <c r="UD496" s="16" t="s">
        <v>843</v>
      </c>
      <c r="UE496" s="16" t="s">
        <v>843</v>
      </c>
      <c r="UF496" s="16" t="s">
        <v>843</v>
      </c>
      <c r="UG496" s="16" t="s">
        <v>843</v>
      </c>
      <c r="UH496" s="16" t="s">
        <v>843</v>
      </c>
      <c r="UL496" s="16">
        <v>12000</v>
      </c>
      <c r="WO496" s="16" t="s">
        <v>6926</v>
      </c>
      <c r="YN496" s="16" t="s">
        <v>7040</v>
      </c>
      <c r="YP496" s="16" t="s">
        <v>7990</v>
      </c>
      <c r="YR496" s="16" t="s">
        <v>11235</v>
      </c>
      <c r="YS496" s="16" t="s">
        <v>11236</v>
      </c>
      <c r="YT496" s="16" t="s">
        <v>8694</v>
      </c>
      <c r="YU496" s="16" t="s">
        <v>11237</v>
      </c>
      <c r="YV496" s="16" t="s">
        <v>8696</v>
      </c>
      <c r="YW496" s="16" t="s">
        <v>844</v>
      </c>
      <c r="YX496" s="16" t="s">
        <v>8696</v>
      </c>
      <c r="ZE496" s="16" t="s">
        <v>843</v>
      </c>
      <c r="ZO496" s="16" t="s">
        <v>487</v>
      </c>
      <c r="ZP496" s="16" t="s">
        <v>487</v>
      </c>
      <c r="ZQ496" s="16" t="s">
        <v>486</v>
      </c>
      <c r="ZR496" s="16" t="s">
        <v>486</v>
      </c>
      <c r="ZS496" s="16" t="s">
        <v>8704</v>
      </c>
      <c r="ZT496" s="16" t="s">
        <v>8705</v>
      </c>
      <c r="ZU496" s="16" t="s">
        <v>8706</v>
      </c>
      <c r="ZV496" s="16" t="s">
        <v>487</v>
      </c>
      <c r="ZW496" s="16" t="s">
        <v>843</v>
      </c>
      <c r="ZX496" s="16" t="s">
        <v>844</v>
      </c>
      <c r="ZY496" s="16" t="s">
        <v>843</v>
      </c>
      <c r="ZZ496" s="16" t="s">
        <v>844</v>
      </c>
      <c r="AAA496" s="16" t="s">
        <v>843</v>
      </c>
      <c r="AAB496" s="16" t="s">
        <v>843</v>
      </c>
      <c r="AAC496" s="16">
        <v>1</v>
      </c>
      <c r="AAD496" s="16" t="s">
        <v>843</v>
      </c>
      <c r="AAE496" s="16" t="s">
        <v>844</v>
      </c>
      <c r="AAF496" s="16" t="s">
        <v>843</v>
      </c>
      <c r="AAG496" s="16" t="s">
        <v>843</v>
      </c>
      <c r="AAH496" s="16" t="s">
        <v>843</v>
      </c>
      <c r="AAI496" s="16" t="s">
        <v>843</v>
      </c>
      <c r="AAJ496" s="16" t="s">
        <v>600</v>
      </c>
      <c r="AAK496" s="16" t="s">
        <v>645</v>
      </c>
      <c r="AAL496" s="16" t="s">
        <v>905</v>
      </c>
      <c r="AAM496" s="16" t="s">
        <v>663</v>
      </c>
      <c r="AAN496" s="16" t="s">
        <v>8707</v>
      </c>
      <c r="AAO496" s="16" t="s">
        <v>1018</v>
      </c>
      <c r="AAP496" s="16" t="s">
        <v>8708</v>
      </c>
      <c r="AAS496" s="16">
        <v>12000</v>
      </c>
      <c r="AAT496" s="16" t="s">
        <v>782</v>
      </c>
      <c r="AAU496" s="16" t="s">
        <v>782</v>
      </c>
      <c r="AAV496" s="16" t="s">
        <v>782</v>
      </c>
      <c r="AAW496" s="16" t="s">
        <v>782</v>
      </c>
      <c r="AAX496" s="16" t="s">
        <v>843</v>
      </c>
      <c r="AAY496" s="16" t="s">
        <v>8710</v>
      </c>
      <c r="AAZ496" s="16" t="s">
        <v>782</v>
      </c>
      <c r="ABA496" s="16" t="s">
        <v>782</v>
      </c>
      <c r="ABB496" s="16" t="s">
        <v>782</v>
      </c>
      <c r="ABC496" s="16" t="s">
        <v>783</v>
      </c>
      <c r="ABD496" s="16" t="s">
        <v>782</v>
      </c>
      <c r="ABE496" s="16" t="s">
        <v>783</v>
      </c>
      <c r="ABF496" s="16" t="s">
        <v>782</v>
      </c>
      <c r="ABG496" s="16" t="s">
        <v>782</v>
      </c>
      <c r="ABH496" s="16" t="s">
        <v>782</v>
      </c>
      <c r="ABI496" s="16" t="s">
        <v>782</v>
      </c>
      <c r="ABJ496" s="16" t="s">
        <v>782</v>
      </c>
      <c r="ABK496" s="16" t="s">
        <v>782</v>
      </c>
      <c r="ABL496" s="16" t="s">
        <v>1056</v>
      </c>
      <c r="ABM496" s="16" t="s">
        <v>843</v>
      </c>
      <c r="ABN496" s="16" t="s">
        <v>1034</v>
      </c>
      <c r="ABO496" s="16" t="s">
        <v>486</v>
      </c>
      <c r="ABP496" s="16" t="s">
        <v>972</v>
      </c>
      <c r="ABQ496" s="16" t="s">
        <v>4324</v>
      </c>
      <c r="ABR496" s="16" t="s">
        <v>474</v>
      </c>
      <c r="ABS496" s="16" t="s">
        <v>445</v>
      </c>
      <c r="ABT496" s="16" t="s">
        <v>844</v>
      </c>
      <c r="ABU496" s="16" t="s">
        <v>844</v>
      </c>
      <c r="ABV496" s="16" t="s">
        <v>486</v>
      </c>
      <c r="ABW496" s="16" t="s">
        <v>487</v>
      </c>
      <c r="ABX496" s="16" t="s">
        <v>893</v>
      </c>
      <c r="ABY496" s="16" t="s">
        <v>486</v>
      </c>
      <c r="ABZ496" s="16" t="s">
        <v>486</v>
      </c>
      <c r="ACA496" s="16" t="s">
        <v>759</v>
      </c>
      <c r="ACB496" s="16" t="s">
        <v>768</v>
      </c>
      <c r="ACC496" s="16" t="s">
        <v>737</v>
      </c>
      <c r="ACD496" s="16" t="s">
        <v>487</v>
      </c>
      <c r="ACE496" s="16" t="s">
        <v>486</v>
      </c>
      <c r="ACG496" s="16" t="s">
        <v>1014</v>
      </c>
      <c r="ACH496" s="16" t="s">
        <v>1009</v>
      </c>
      <c r="ACI496" s="16" t="s">
        <v>462</v>
      </c>
      <c r="ACJ496" s="16">
        <v>1.1910000000000001</v>
      </c>
      <c r="ACK496" s="16" t="s">
        <v>478</v>
      </c>
      <c r="ACL496" s="16" t="s">
        <v>738</v>
      </c>
      <c r="ACM496" s="16" t="s">
        <v>1191</v>
      </c>
      <c r="ACN496" s="16" t="s">
        <v>1169</v>
      </c>
      <c r="ACO496" s="16" t="s">
        <v>1856</v>
      </c>
      <c r="ACQ496" s="16" t="s">
        <v>1201</v>
      </c>
      <c r="ACR496" s="16" t="s">
        <v>1645</v>
      </c>
      <c r="ACS496" s="16" t="s">
        <v>686</v>
      </c>
      <c r="ACT496" s="16" t="s">
        <v>1522</v>
      </c>
      <c r="ACU496" s="16" t="s">
        <v>831</v>
      </c>
      <c r="ACV496" s="16" t="s">
        <v>8756</v>
      </c>
      <c r="ACW496" s="16" t="s">
        <v>445</v>
      </c>
      <c r="ACX496" s="16" t="s">
        <v>1914</v>
      </c>
      <c r="ACY496" s="16" t="s">
        <v>1947</v>
      </c>
      <c r="ACZ496" s="16">
        <v>1</v>
      </c>
      <c r="ADA496" s="16">
        <v>0</v>
      </c>
      <c r="ADB496" s="16">
        <v>1</v>
      </c>
      <c r="ADC496" s="16">
        <v>1</v>
      </c>
      <c r="ADD496" s="16">
        <v>1</v>
      </c>
      <c r="ADE496" s="16" t="s">
        <v>9236</v>
      </c>
      <c r="ADF496" s="16">
        <v>0</v>
      </c>
      <c r="ADG496" s="16" t="s">
        <v>486</v>
      </c>
      <c r="ADH496" s="16">
        <v>1</v>
      </c>
      <c r="ADI496" s="16" t="s">
        <v>486</v>
      </c>
      <c r="ADJ496" s="16" t="s">
        <v>1743</v>
      </c>
      <c r="ADK496" s="16" t="s">
        <v>1750</v>
      </c>
      <c r="ADL496" s="16" t="s">
        <v>1764</v>
      </c>
      <c r="ADN496" s="16" t="s">
        <v>13196</v>
      </c>
      <c r="ADO496" s="16" t="s">
        <v>13197</v>
      </c>
      <c r="ADP496" s="16" t="s">
        <v>1751</v>
      </c>
      <c r="AEB496" s="16">
        <v>9200</v>
      </c>
      <c r="AEC496" s="16" t="s">
        <v>1063</v>
      </c>
      <c r="AED496" s="16">
        <v>12000</v>
      </c>
      <c r="AEE496" s="16" t="s">
        <v>952</v>
      </c>
      <c r="AEI496" s="16">
        <v>3000</v>
      </c>
      <c r="AEJ496" s="16">
        <v>4000</v>
      </c>
      <c r="AEK496" s="16">
        <v>700</v>
      </c>
      <c r="AEN496" s="16">
        <v>300</v>
      </c>
      <c r="AEO496" s="16">
        <v>200</v>
      </c>
      <c r="AEP496" s="16">
        <v>1000</v>
      </c>
    </row>
    <row r="497" spans="1:822" x14ac:dyDescent="0.25">
      <c r="A497" s="30">
        <v>45842</v>
      </c>
      <c r="B497" s="16" t="s">
        <v>11238</v>
      </c>
      <c r="C497" s="16" t="s">
        <v>867</v>
      </c>
      <c r="D497" s="16" t="s">
        <v>867</v>
      </c>
      <c r="E497" s="16">
        <v>65</v>
      </c>
      <c r="F497" s="16" t="s">
        <v>8153</v>
      </c>
      <c r="G497" s="16" t="s">
        <v>4113</v>
      </c>
      <c r="I497" s="16" t="s">
        <v>4174</v>
      </c>
      <c r="Z497" s="16" t="s">
        <v>996</v>
      </c>
      <c r="AA497" s="16" t="s">
        <v>470</v>
      </c>
      <c r="AB497" s="16">
        <v>2</v>
      </c>
      <c r="AC497" s="16" t="s">
        <v>843</v>
      </c>
      <c r="AD497" s="16" t="s">
        <v>843</v>
      </c>
      <c r="AE497" s="16" t="s">
        <v>843</v>
      </c>
      <c r="AF497" s="16" t="s">
        <v>844</v>
      </c>
      <c r="AG497" s="16" t="s">
        <v>844</v>
      </c>
      <c r="AH497" s="16" t="s">
        <v>844</v>
      </c>
      <c r="AI497" s="16" t="s">
        <v>844</v>
      </c>
      <c r="AJ497" s="16" t="s">
        <v>843</v>
      </c>
      <c r="AK497" s="16" t="s">
        <v>843</v>
      </c>
      <c r="AM497" s="16" t="s">
        <v>737</v>
      </c>
      <c r="AN497" s="16" t="s">
        <v>759</v>
      </c>
      <c r="AP497" s="16" t="s">
        <v>774</v>
      </c>
      <c r="AR497" s="16" t="s">
        <v>6910</v>
      </c>
      <c r="BB497" s="16">
        <v>2</v>
      </c>
      <c r="BC497" s="16" t="s">
        <v>7878</v>
      </c>
      <c r="BE497" s="16" t="s">
        <v>5098</v>
      </c>
      <c r="BV497" s="16" t="s">
        <v>4433</v>
      </c>
      <c r="BW497" s="16" t="s">
        <v>844</v>
      </c>
      <c r="BX497" s="16" t="s">
        <v>843</v>
      </c>
      <c r="BY497" s="16" t="s">
        <v>843</v>
      </c>
      <c r="BZ497" s="16" t="s">
        <v>843</v>
      </c>
      <c r="CA497" s="16" t="s">
        <v>843</v>
      </c>
      <c r="CB497" s="16" t="s">
        <v>843</v>
      </c>
      <c r="CC497" s="16" t="s">
        <v>843</v>
      </c>
      <c r="CD497" s="16" t="s">
        <v>843</v>
      </c>
      <c r="CE497" s="16" t="s">
        <v>843</v>
      </c>
      <c r="CF497" s="16" t="s">
        <v>843</v>
      </c>
      <c r="CG497" s="16" t="s">
        <v>843</v>
      </c>
      <c r="CH497" s="16" t="s">
        <v>843</v>
      </c>
      <c r="CI497" s="16" t="s">
        <v>843</v>
      </c>
      <c r="CJ497" s="16" t="s">
        <v>843</v>
      </c>
      <c r="CK497" s="16" t="s">
        <v>843</v>
      </c>
      <c r="CP497" s="16" t="s">
        <v>867</v>
      </c>
      <c r="CQ497" s="16" t="s">
        <v>9044</v>
      </c>
      <c r="CR497" s="16" t="s">
        <v>844</v>
      </c>
      <c r="CS497" s="16" t="s">
        <v>844</v>
      </c>
      <c r="CT497" s="16" t="s">
        <v>843</v>
      </c>
      <c r="CU497" s="16" t="s">
        <v>843</v>
      </c>
      <c r="CV497" s="16" t="s">
        <v>843</v>
      </c>
      <c r="CW497" s="16" t="s">
        <v>843</v>
      </c>
      <c r="CX497" s="16" t="s">
        <v>843</v>
      </c>
      <c r="CY497" s="16" t="s">
        <v>843</v>
      </c>
      <c r="CZ497" s="16" t="s">
        <v>843</v>
      </c>
      <c r="DA497" s="16" t="s">
        <v>5184</v>
      </c>
      <c r="DX497" s="16" t="s">
        <v>867</v>
      </c>
      <c r="DY497" s="16" t="s">
        <v>867</v>
      </c>
      <c r="GC497" s="16" t="s">
        <v>2337</v>
      </c>
      <c r="GD497" s="16" t="s">
        <v>9150</v>
      </c>
      <c r="GF497" s="16" t="s">
        <v>867</v>
      </c>
      <c r="GG497" s="16" t="s">
        <v>867</v>
      </c>
      <c r="GV497" s="16" t="s">
        <v>9238</v>
      </c>
      <c r="GW497" s="16" t="s">
        <v>843</v>
      </c>
      <c r="GX497" s="16" t="s">
        <v>844</v>
      </c>
      <c r="GY497" s="16" t="s">
        <v>843</v>
      </c>
      <c r="GZ497" s="16" t="s">
        <v>844</v>
      </c>
      <c r="HA497" s="16" t="s">
        <v>843</v>
      </c>
      <c r="HB497" s="16" t="s">
        <v>843</v>
      </c>
      <c r="HC497" s="16" t="s">
        <v>843</v>
      </c>
      <c r="HD497" s="16" t="s">
        <v>843</v>
      </c>
      <c r="HE497" s="16" t="s">
        <v>843</v>
      </c>
      <c r="HF497" s="16" t="s">
        <v>843</v>
      </c>
      <c r="HH497" s="16" t="s">
        <v>5456</v>
      </c>
      <c r="HK497" s="16" t="s">
        <v>865</v>
      </c>
      <c r="HM497" s="16" t="s">
        <v>865</v>
      </c>
      <c r="HZ497" s="16" t="s">
        <v>7944</v>
      </c>
      <c r="KE497" s="16" t="s">
        <v>5585</v>
      </c>
      <c r="KG497" s="16" t="s">
        <v>7018</v>
      </c>
      <c r="KH497" s="16" t="s">
        <v>7033</v>
      </c>
      <c r="KI497" s="16" t="s">
        <v>865</v>
      </c>
      <c r="LG497" s="16" t="s">
        <v>867</v>
      </c>
      <c r="LH497" s="16" t="s">
        <v>865</v>
      </c>
      <c r="LI497" s="16" t="s">
        <v>867</v>
      </c>
      <c r="LJ497" s="16" t="s">
        <v>865</v>
      </c>
      <c r="LK497" s="16" t="s">
        <v>865</v>
      </c>
      <c r="LL497" s="16" t="s">
        <v>5690</v>
      </c>
      <c r="LM497" s="16" t="s">
        <v>843</v>
      </c>
      <c r="LN497" s="16" t="s">
        <v>843</v>
      </c>
      <c r="LO497" s="16" t="s">
        <v>843</v>
      </c>
      <c r="LP497" s="16" t="s">
        <v>843</v>
      </c>
      <c r="LQ497" s="16" t="s">
        <v>843</v>
      </c>
      <c r="LR497" s="16" t="s">
        <v>843</v>
      </c>
      <c r="LS497" s="16" t="s">
        <v>843</v>
      </c>
      <c r="LT497" s="16" t="s">
        <v>843</v>
      </c>
      <c r="LU497" s="16" t="s">
        <v>843</v>
      </c>
      <c r="LV497" s="16" t="s">
        <v>843</v>
      </c>
      <c r="LW497" s="16" t="s">
        <v>843</v>
      </c>
      <c r="LX497" s="16" t="s">
        <v>844</v>
      </c>
      <c r="LY497" s="16" t="s">
        <v>843</v>
      </c>
      <c r="LZ497" s="16" t="s">
        <v>843</v>
      </c>
      <c r="MA497" s="16" t="s">
        <v>843</v>
      </c>
      <c r="MC497" s="16" t="s">
        <v>5694</v>
      </c>
      <c r="MD497" s="16" t="s">
        <v>844</v>
      </c>
      <c r="ME497" s="16" t="s">
        <v>843</v>
      </c>
      <c r="MF497" s="16" t="s">
        <v>843</v>
      </c>
      <c r="MG497" s="16" t="s">
        <v>843</v>
      </c>
      <c r="MH497" s="16" t="s">
        <v>843</v>
      </c>
      <c r="MI497" s="16" t="s">
        <v>843</v>
      </c>
      <c r="MJ497" s="16" t="s">
        <v>843</v>
      </c>
      <c r="MK497" s="16" t="s">
        <v>843</v>
      </c>
      <c r="ML497" s="16" t="s">
        <v>843</v>
      </c>
      <c r="MM497" s="16" t="s">
        <v>843</v>
      </c>
      <c r="MN497" s="16" t="s">
        <v>843</v>
      </c>
      <c r="MO497" s="16" t="s">
        <v>843</v>
      </c>
      <c r="MP497" s="16" t="s">
        <v>843</v>
      </c>
      <c r="MQ497" s="16" t="s">
        <v>843</v>
      </c>
      <c r="MR497" s="16" t="s">
        <v>843</v>
      </c>
      <c r="MS497" s="16" t="s">
        <v>843</v>
      </c>
      <c r="MT497" s="16" t="s">
        <v>843</v>
      </c>
      <c r="MU497" s="16" t="s">
        <v>843</v>
      </c>
      <c r="MV497" s="16" t="s">
        <v>843</v>
      </c>
      <c r="MX497" s="16" t="s">
        <v>5694</v>
      </c>
      <c r="MY497" s="16" t="s">
        <v>844</v>
      </c>
      <c r="MZ497" s="16" t="s">
        <v>843</v>
      </c>
      <c r="NA497" s="16" t="s">
        <v>843</v>
      </c>
      <c r="NB497" s="16" t="s">
        <v>843</v>
      </c>
      <c r="NC497" s="16" t="s">
        <v>843</v>
      </c>
      <c r="ND497" s="16" t="s">
        <v>843</v>
      </c>
      <c r="NE497" s="16" t="s">
        <v>843</v>
      </c>
      <c r="NF497" s="16" t="s">
        <v>843</v>
      </c>
      <c r="NG497" s="16" t="s">
        <v>843</v>
      </c>
      <c r="NH497" s="16" t="s">
        <v>843</v>
      </c>
      <c r="NI497" s="16" t="s">
        <v>843</v>
      </c>
      <c r="NJ497" s="16" t="s">
        <v>843</v>
      </c>
      <c r="NK497" s="16" t="s">
        <v>843</v>
      </c>
      <c r="NL497" s="16" t="s">
        <v>843</v>
      </c>
      <c r="NM497" s="16" t="s">
        <v>843</v>
      </c>
      <c r="NN497" s="16" t="s">
        <v>843</v>
      </c>
      <c r="NO497" s="16" t="s">
        <v>843</v>
      </c>
      <c r="NP497" s="16" t="s">
        <v>843</v>
      </c>
      <c r="NQ497" s="16" t="s">
        <v>843</v>
      </c>
      <c r="PC497" s="16" t="s">
        <v>865</v>
      </c>
      <c r="PD497" s="16" t="s">
        <v>865</v>
      </c>
      <c r="PY497" s="16" t="s">
        <v>865</v>
      </c>
      <c r="QP497" s="16" t="s">
        <v>865</v>
      </c>
      <c r="QR497" s="16" t="s">
        <v>865</v>
      </c>
      <c r="QT497" s="16" t="s">
        <v>865</v>
      </c>
      <c r="QV497" s="16" t="s">
        <v>865</v>
      </c>
      <c r="QX497" s="16" t="s">
        <v>865</v>
      </c>
      <c r="QY497" s="16" t="s">
        <v>867</v>
      </c>
      <c r="RD497" s="16" t="s">
        <v>865</v>
      </c>
      <c r="RF497" s="16" t="s">
        <v>865</v>
      </c>
      <c r="RH497" s="16" t="s">
        <v>4216</v>
      </c>
      <c r="RJ497" s="16" t="s">
        <v>865</v>
      </c>
      <c r="RN497" s="16" t="s">
        <v>7724</v>
      </c>
      <c r="RP497" s="16" t="s">
        <v>867</v>
      </c>
      <c r="RR497" s="16" t="s">
        <v>7720</v>
      </c>
      <c r="RT497" s="16" t="s">
        <v>7720</v>
      </c>
      <c r="RV497" s="16" t="s">
        <v>867</v>
      </c>
      <c r="RX497" s="16" t="s">
        <v>7720</v>
      </c>
      <c r="RZ497" s="16" t="s">
        <v>7720</v>
      </c>
      <c r="SQ497" s="16" t="s">
        <v>865</v>
      </c>
      <c r="SS497" s="16" t="s">
        <v>4216</v>
      </c>
      <c r="ST497" s="16" t="s">
        <v>7764</v>
      </c>
      <c r="TN497" s="16">
        <v>1000</v>
      </c>
      <c r="TO497" s="16">
        <v>0</v>
      </c>
      <c r="TP497" s="16">
        <v>450</v>
      </c>
      <c r="TQ497" s="16">
        <v>600</v>
      </c>
      <c r="TR497" s="16">
        <v>1000</v>
      </c>
      <c r="TS497" s="16">
        <v>160</v>
      </c>
      <c r="TT497" s="16">
        <v>0</v>
      </c>
      <c r="TU497" s="16">
        <v>100</v>
      </c>
      <c r="TV497" s="16">
        <v>4000</v>
      </c>
      <c r="TW497" s="16">
        <v>0</v>
      </c>
      <c r="TX497" s="16">
        <v>0</v>
      </c>
      <c r="TZ497" s="16" t="s">
        <v>7364</v>
      </c>
      <c r="UA497" s="16" t="s">
        <v>8691</v>
      </c>
      <c r="UB497" s="16">
        <v>0</v>
      </c>
      <c r="UC497" s="16" t="s">
        <v>843</v>
      </c>
      <c r="UD497" s="16" t="s">
        <v>843</v>
      </c>
      <c r="UE497" s="16" t="s">
        <v>844</v>
      </c>
      <c r="UF497" s="16" t="s">
        <v>844</v>
      </c>
      <c r="UG497" s="16" t="s">
        <v>843</v>
      </c>
      <c r="UH497" s="16" t="s">
        <v>843</v>
      </c>
      <c r="VK497" s="16" t="s">
        <v>6102</v>
      </c>
      <c r="VL497" s="16" t="s">
        <v>843</v>
      </c>
      <c r="VM497" s="16" t="s">
        <v>843</v>
      </c>
      <c r="VN497" s="16" t="s">
        <v>843</v>
      </c>
      <c r="VO497" s="16" t="s">
        <v>843</v>
      </c>
      <c r="VP497" s="16" t="s">
        <v>844</v>
      </c>
      <c r="VQ497" s="16" t="s">
        <v>843</v>
      </c>
      <c r="VR497" s="16" t="s">
        <v>843</v>
      </c>
      <c r="VS497" s="16" t="s">
        <v>843</v>
      </c>
      <c r="VT497" s="16" t="s">
        <v>843</v>
      </c>
      <c r="VV497" s="16">
        <v>16000</v>
      </c>
      <c r="VX497" s="16" t="s">
        <v>9013</v>
      </c>
      <c r="VY497" s="16" t="s">
        <v>844</v>
      </c>
      <c r="VZ497" s="16" t="s">
        <v>843</v>
      </c>
      <c r="WA497" s="16" t="s">
        <v>843</v>
      </c>
      <c r="WB497" s="16" t="s">
        <v>843</v>
      </c>
      <c r="WC497" s="16" t="s">
        <v>844</v>
      </c>
      <c r="WD497" s="16" t="s">
        <v>843</v>
      </c>
      <c r="WE497" s="16" t="s">
        <v>843</v>
      </c>
      <c r="WF497" s="16" t="s">
        <v>843</v>
      </c>
      <c r="WH497" s="16">
        <v>3250</v>
      </c>
      <c r="WO497" s="16" t="s">
        <v>6923</v>
      </c>
      <c r="YN497" s="16" t="s">
        <v>864</v>
      </c>
      <c r="YP497" s="16" t="s">
        <v>7990</v>
      </c>
      <c r="YR497" s="16" t="s">
        <v>11239</v>
      </c>
      <c r="YS497" s="16" t="s">
        <v>8789</v>
      </c>
      <c r="YT497" s="16" t="s">
        <v>8694</v>
      </c>
      <c r="YU497" s="16" t="s">
        <v>11240</v>
      </c>
      <c r="YV497" s="16" t="s">
        <v>8696</v>
      </c>
      <c r="YW497" s="16" t="s">
        <v>844</v>
      </c>
      <c r="YX497" s="16" t="s">
        <v>8696</v>
      </c>
      <c r="YY497" s="16" t="s">
        <v>8861</v>
      </c>
      <c r="YZ497" s="16" t="s">
        <v>843</v>
      </c>
      <c r="ZA497" s="16" t="s">
        <v>843</v>
      </c>
      <c r="ZB497" s="16">
        <v>3976.67</v>
      </c>
      <c r="ZC497" s="16" t="s">
        <v>8738</v>
      </c>
      <c r="ZD497" s="16" t="s">
        <v>843</v>
      </c>
      <c r="ZE497" s="16" t="s">
        <v>10957</v>
      </c>
      <c r="ZF497" s="16" t="s">
        <v>8854</v>
      </c>
      <c r="ZG497" s="16" t="s">
        <v>8738</v>
      </c>
      <c r="ZH497" s="16" t="s">
        <v>8699</v>
      </c>
      <c r="ZI497" s="16" t="s">
        <v>8741</v>
      </c>
      <c r="ZJ497" s="16" t="s">
        <v>843</v>
      </c>
      <c r="ZK497" s="16" t="s">
        <v>843</v>
      </c>
      <c r="ZL497" s="16" t="s">
        <v>8752</v>
      </c>
      <c r="ZM497" s="16" t="s">
        <v>843</v>
      </c>
      <c r="ZN497" s="16" t="s">
        <v>8742</v>
      </c>
      <c r="ZO497" s="16" t="s">
        <v>487</v>
      </c>
      <c r="ZP497" s="16" t="s">
        <v>487</v>
      </c>
      <c r="ZQ497" s="16" t="s">
        <v>486</v>
      </c>
      <c r="ZR497" s="16" t="s">
        <v>486</v>
      </c>
      <c r="ZS497" s="16" t="s">
        <v>844</v>
      </c>
      <c r="ZT497" s="16" t="s">
        <v>8705</v>
      </c>
      <c r="ZU497" s="16" t="s">
        <v>8706</v>
      </c>
      <c r="ZV497" s="16" t="s">
        <v>487</v>
      </c>
      <c r="ZW497" s="16" t="s">
        <v>843</v>
      </c>
      <c r="ZX497" s="16" t="s">
        <v>843</v>
      </c>
      <c r="ZY497" s="16" t="s">
        <v>844</v>
      </c>
      <c r="ZZ497" s="16" t="s">
        <v>844</v>
      </c>
      <c r="AAA497" s="16" t="s">
        <v>1056</v>
      </c>
      <c r="AAB497" s="16" t="s">
        <v>843</v>
      </c>
      <c r="AAC497" s="16">
        <v>0</v>
      </c>
      <c r="AAD497" s="16" t="s">
        <v>844</v>
      </c>
      <c r="AAE497" s="16" t="s">
        <v>844</v>
      </c>
      <c r="AAF497" s="16" t="s">
        <v>843</v>
      </c>
      <c r="AAG497" s="16" t="s">
        <v>843</v>
      </c>
      <c r="AAH497" s="16" t="s">
        <v>843</v>
      </c>
      <c r="AAI497" s="16" t="s">
        <v>843</v>
      </c>
      <c r="AAJ497" s="16" t="s">
        <v>606</v>
      </c>
      <c r="AAK497" s="16" t="s">
        <v>655</v>
      </c>
      <c r="AAL497" s="16" t="s">
        <v>905</v>
      </c>
      <c r="AAM497" s="16" t="s">
        <v>663</v>
      </c>
      <c r="AAN497" s="16" t="s">
        <v>8707</v>
      </c>
      <c r="AAO497" s="16" t="s">
        <v>1019</v>
      </c>
      <c r="AAP497" s="16" t="s">
        <v>8708</v>
      </c>
      <c r="AAQ497" s="16" t="s">
        <v>11241</v>
      </c>
      <c r="AAS497" s="16">
        <v>10761.74</v>
      </c>
      <c r="AAT497" s="16" t="s">
        <v>782</v>
      </c>
      <c r="AAU497" s="16" t="s">
        <v>782</v>
      </c>
      <c r="AAW497" s="16" t="s">
        <v>782</v>
      </c>
      <c r="AAX497" s="16" t="s">
        <v>843</v>
      </c>
      <c r="AAY497" s="16" t="s">
        <v>8710</v>
      </c>
      <c r="AAZ497" s="16" t="s">
        <v>783</v>
      </c>
      <c r="ABA497" s="16" t="s">
        <v>783</v>
      </c>
      <c r="ABB497" s="16" t="s">
        <v>783</v>
      </c>
      <c r="ABC497" s="16" t="s">
        <v>783</v>
      </c>
      <c r="ABD497" s="16" t="s">
        <v>782</v>
      </c>
      <c r="ABE497" s="16" t="s">
        <v>783</v>
      </c>
      <c r="ABF497" s="16" t="s">
        <v>782</v>
      </c>
      <c r="ABG497" s="16" t="s">
        <v>783</v>
      </c>
      <c r="ABH497" s="16" t="s">
        <v>783</v>
      </c>
      <c r="ABI497" s="16" t="s">
        <v>782</v>
      </c>
      <c r="ABJ497" s="16" t="s">
        <v>783</v>
      </c>
      <c r="ABK497" s="16" t="s">
        <v>783</v>
      </c>
      <c r="ABL497" s="16" t="s">
        <v>8743</v>
      </c>
      <c r="ABM497" s="16" t="s">
        <v>843</v>
      </c>
      <c r="ABN497" s="16" t="s">
        <v>1033</v>
      </c>
      <c r="ABP497" s="16" t="s">
        <v>972</v>
      </c>
      <c r="ABQ497" s="16" t="s">
        <v>4297</v>
      </c>
      <c r="ABR497" s="16" t="s">
        <v>470</v>
      </c>
      <c r="ABS497" s="16" t="s">
        <v>457</v>
      </c>
      <c r="ABT497" s="16" t="s">
        <v>1056</v>
      </c>
      <c r="ABU497" s="16" t="s">
        <v>1056</v>
      </c>
      <c r="ABV497" s="16" t="s">
        <v>487</v>
      </c>
      <c r="ABW497" s="16" t="s">
        <v>487</v>
      </c>
      <c r="ABX497" s="16" t="s">
        <v>894</v>
      </c>
      <c r="ABY497" s="16" t="s">
        <v>486</v>
      </c>
      <c r="ABZ497" s="16" t="s">
        <v>487</v>
      </c>
      <c r="ACA497" s="16" t="s">
        <v>759</v>
      </c>
      <c r="ACB497" s="16" t="s">
        <v>774</v>
      </c>
      <c r="ACC497" s="16" t="s">
        <v>737</v>
      </c>
      <c r="ACD497" s="16" t="s">
        <v>487</v>
      </c>
      <c r="ACE497" s="16" t="s">
        <v>486</v>
      </c>
      <c r="ACG497" s="16" t="s">
        <v>1014</v>
      </c>
      <c r="ACH497" s="16" t="s">
        <v>1009</v>
      </c>
      <c r="ACI497" s="16" t="s">
        <v>462</v>
      </c>
      <c r="ACJ497" s="16">
        <v>1.1910000000000001</v>
      </c>
      <c r="ACK497" s="16" t="s">
        <v>478</v>
      </c>
      <c r="ACL497" s="16" t="s">
        <v>740</v>
      </c>
      <c r="ACM497" s="16" t="s">
        <v>1190</v>
      </c>
      <c r="ACN497" s="16" t="s">
        <v>1169</v>
      </c>
      <c r="ACO497" s="16" t="s">
        <v>1856</v>
      </c>
      <c r="ACP497" s="16">
        <v>3250</v>
      </c>
      <c r="ACQ497" s="16" t="s">
        <v>1202</v>
      </c>
      <c r="ACR497" s="16" t="s">
        <v>1644</v>
      </c>
      <c r="ACS497" s="16" t="s">
        <v>676</v>
      </c>
      <c r="ACT497" s="16" t="s">
        <v>1521</v>
      </c>
      <c r="ACU497" s="16" t="s">
        <v>833</v>
      </c>
      <c r="ACV497" s="16" t="s">
        <v>8711</v>
      </c>
      <c r="ACW497" s="16" t="s">
        <v>878</v>
      </c>
      <c r="ACX497" s="16" t="s">
        <v>1916</v>
      </c>
      <c r="ACY497" s="16" t="s">
        <v>1947</v>
      </c>
      <c r="ACZ497" s="16">
        <v>1</v>
      </c>
      <c r="ADA497" s="16">
        <v>0</v>
      </c>
      <c r="ADB497" s="16">
        <v>1</v>
      </c>
      <c r="ADC497" s="16">
        <v>0</v>
      </c>
      <c r="ADD497" s="16">
        <v>0</v>
      </c>
      <c r="ADE497" s="16" t="s">
        <v>9056</v>
      </c>
      <c r="ADF497" s="16">
        <v>0</v>
      </c>
      <c r="ADG497" s="16" t="s">
        <v>486</v>
      </c>
      <c r="ADH497" s="16">
        <v>2</v>
      </c>
      <c r="ADI497" s="16" t="s">
        <v>486</v>
      </c>
      <c r="ADJ497" s="16" t="s">
        <v>13198</v>
      </c>
      <c r="ADK497" s="16" t="s">
        <v>13194</v>
      </c>
      <c r="ADL497" s="16" t="s">
        <v>13196</v>
      </c>
      <c r="ADM497" s="16" t="s">
        <v>13195</v>
      </c>
      <c r="ADN497" s="16" t="s">
        <v>1764</v>
      </c>
      <c r="ADO497" s="16" t="s">
        <v>13197</v>
      </c>
      <c r="ADP497" s="16" t="s">
        <v>13196</v>
      </c>
      <c r="ADQ497" s="16" t="s">
        <v>1750</v>
      </c>
      <c r="ADR497" s="16" t="s">
        <v>13194</v>
      </c>
      <c r="ADS497" s="16" t="s">
        <v>13194</v>
      </c>
      <c r="ADU497" s="16" t="s">
        <v>9678</v>
      </c>
      <c r="ADW497" s="16" t="s">
        <v>8729</v>
      </c>
      <c r="ADY497" s="16" t="s">
        <v>1058</v>
      </c>
      <c r="AEA497" s="16">
        <v>3976.6666666666702</v>
      </c>
      <c r="AEC497" s="16" t="s">
        <v>1063</v>
      </c>
      <c r="AED497" s="16">
        <v>5380.87</v>
      </c>
      <c r="AEE497" s="16" t="s">
        <v>952</v>
      </c>
      <c r="AEG497" s="16">
        <v>19250</v>
      </c>
      <c r="AEI497" s="16">
        <v>500</v>
      </c>
      <c r="AEK497" s="16">
        <v>225</v>
      </c>
      <c r="AEL497" s="16">
        <v>300</v>
      </c>
      <c r="AEM497" s="16">
        <v>2000</v>
      </c>
      <c r="AEN497" s="16">
        <v>500</v>
      </c>
      <c r="AEO497" s="16">
        <v>80</v>
      </c>
      <c r="AEP497" s="16">
        <v>50</v>
      </c>
    </row>
    <row r="498" spans="1:822" x14ac:dyDescent="0.25">
      <c r="A498" s="30">
        <v>45842</v>
      </c>
      <c r="B498" s="16" t="s">
        <v>11242</v>
      </c>
      <c r="C498" s="16" t="s">
        <v>867</v>
      </c>
      <c r="D498" s="16" t="s">
        <v>867</v>
      </c>
      <c r="E498" s="16">
        <v>54</v>
      </c>
      <c r="F498" s="16" t="s">
        <v>8153</v>
      </c>
      <c r="G498" s="16" t="s">
        <v>4113</v>
      </c>
      <c r="I498" s="16" t="s">
        <v>4174</v>
      </c>
      <c r="Z498" s="16" t="s">
        <v>993</v>
      </c>
      <c r="AA498" s="16" t="s">
        <v>470</v>
      </c>
      <c r="AB498" s="16">
        <v>2</v>
      </c>
      <c r="AC498" s="16" t="s">
        <v>844</v>
      </c>
      <c r="AD498" s="16" t="s">
        <v>843</v>
      </c>
      <c r="AE498" s="16" t="s">
        <v>843</v>
      </c>
      <c r="AF498" s="16" t="s">
        <v>844</v>
      </c>
      <c r="AG498" s="16" t="s">
        <v>844</v>
      </c>
      <c r="AH498" s="16" t="s">
        <v>844</v>
      </c>
      <c r="AI498" s="16" t="s">
        <v>844</v>
      </c>
      <c r="AJ498" s="16" t="s">
        <v>843</v>
      </c>
      <c r="AK498" s="16" t="s">
        <v>843</v>
      </c>
      <c r="AM498" s="16" t="s">
        <v>737</v>
      </c>
      <c r="AN498" s="16" t="s">
        <v>759</v>
      </c>
      <c r="AP498" s="16" t="s">
        <v>768</v>
      </c>
      <c r="AR498" s="16" t="s">
        <v>6910</v>
      </c>
      <c r="BB498" s="16">
        <v>2</v>
      </c>
      <c r="BC498" s="16" t="s">
        <v>7875</v>
      </c>
      <c r="BE498" s="16" t="s">
        <v>5098</v>
      </c>
      <c r="BV498" s="16" t="s">
        <v>4433</v>
      </c>
      <c r="BW498" s="16" t="s">
        <v>844</v>
      </c>
      <c r="BX498" s="16" t="s">
        <v>843</v>
      </c>
      <c r="BY498" s="16" t="s">
        <v>843</v>
      </c>
      <c r="BZ498" s="16" t="s">
        <v>843</v>
      </c>
      <c r="CA498" s="16" t="s">
        <v>843</v>
      </c>
      <c r="CB498" s="16" t="s">
        <v>843</v>
      </c>
      <c r="CC498" s="16" t="s">
        <v>843</v>
      </c>
      <c r="CD498" s="16" t="s">
        <v>843</v>
      </c>
      <c r="CE498" s="16" t="s">
        <v>843</v>
      </c>
      <c r="CF498" s="16" t="s">
        <v>843</v>
      </c>
      <c r="CG498" s="16" t="s">
        <v>843</v>
      </c>
      <c r="CH498" s="16" t="s">
        <v>843</v>
      </c>
      <c r="CI498" s="16" t="s">
        <v>843</v>
      </c>
      <c r="CJ498" s="16" t="s">
        <v>843</v>
      </c>
      <c r="CK498" s="16" t="s">
        <v>843</v>
      </c>
      <c r="CP498" s="16" t="s">
        <v>865</v>
      </c>
      <c r="DX498" s="16" t="s">
        <v>7842</v>
      </c>
      <c r="DY498" s="16" t="s">
        <v>867</v>
      </c>
      <c r="GC498" s="16" t="s">
        <v>5330</v>
      </c>
      <c r="GF498" s="16" t="s">
        <v>867</v>
      </c>
      <c r="GG498" s="16" t="s">
        <v>867</v>
      </c>
      <c r="GV498" s="16" t="s">
        <v>5449</v>
      </c>
      <c r="GW498" s="16" t="s">
        <v>843</v>
      </c>
      <c r="GX498" s="16" t="s">
        <v>843</v>
      </c>
      <c r="GY498" s="16" t="s">
        <v>843</v>
      </c>
      <c r="GZ498" s="16" t="s">
        <v>844</v>
      </c>
      <c r="HA498" s="16" t="s">
        <v>843</v>
      </c>
      <c r="HB498" s="16" t="s">
        <v>843</v>
      </c>
      <c r="HC498" s="16" t="s">
        <v>843</v>
      </c>
      <c r="HD498" s="16" t="s">
        <v>843</v>
      </c>
      <c r="HE498" s="16" t="s">
        <v>843</v>
      </c>
      <c r="HF498" s="16" t="s">
        <v>843</v>
      </c>
      <c r="HH498" s="16" t="s">
        <v>5456</v>
      </c>
      <c r="HK498" s="16" t="s">
        <v>865</v>
      </c>
      <c r="HM498" s="16" t="s">
        <v>865</v>
      </c>
      <c r="HZ498" s="16" t="s">
        <v>7944</v>
      </c>
      <c r="KE498" s="16" t="s">
        <v>5582</v>
      </c>
      <c r="KG498" s="16" t="s">
        <v>7018</v>
      </c>
      <c r="KH498" s="16" t="s">
        <v>7033</v>
      </c>
      <c r="KI498" s="16" t="s">
        <v>865</v>
      </c>
      <c r="LG498" s="16" t="s">
        <v>867</v>
      </c>
      <c r="LH498" s="16" t="s">
        <v>867</v>
      </c>
      <c r="LI498" s="16" t="s">
        <v>867</v>
      </c>
      <c r="LJ498" s="16" t="s">
        <v>867</v>
      </c>
      <c r="LK498" s="16" t="s">
        <v>867</v>
      </c>
      <c r="LL498" s="16" t="s">
        <v>5660</v>
      </c>
      <c r="LM498" s="16" t="s">
        <v>843</v>
      </c>
      <c r="LN498" s="16" t="s">
        <v>844</v>
      </c>
      <c r="LO498" s="16" t="s">
        <v>843</v>
      </c>
      <c r="LP498" s="16" t="s">
        <v>843</v>
      </c>
      <c r="LQ498" s="16" t="s">
        <v>843</v>
      </c>
      <c r="LR498" s="16" t="s">
        <v>843</v>
      </c>
      <c r="LS498" s="16" t="s">
        <v>843</v>
      </c>
      <c r="LT498" s="16" t="s">
        <v>843</v>
      </c>
      <c r="LU498" s="16" t="s">
        <v>843</v>
      </c>
      <c r="LV498" s="16" t="s">
        <v>843</v>
      </c>
      <c r="LW498" s="16" t="s">
        <v>843</v>
      </c>
      <c r="LX498" s="16" t="s">
        <v>843</v>
      </c>
      <c r="LY498" s="16" t="s">
        <v>843</v>
      </c>
      <c r="LZ498" s="16" t="s">
        <v>843</v>
      </c>
      <c r="MA498" s="16" t="s">
        <v>843</v>
      </c>
      <c r="MC498" s="16" t="s">
        <v>5694</v>
      </c>
      <c r="MD498" s="16" t="s">
        <v>844</v>
      </c>
      <c r="ME498" s="16" t="s">
        <v>843</v>
      </c>
      <c r="MF498" s="16" t="s">
        <v>843</v>
      </c>
      <c r="MG498" s="16" t="s">
        <v>843</v>
      </c>
      <c r="MH498" s="16" t="s">
        <v>843</v>
      </c>
      <c r="MI498" s="16" t="s">
        <v>843</v>
      </c>
      <c r="MJ498" s="16" t="s">
        <v>843</v>
      </c>
      <c r="MK498" s="16" t="s">
        <v>843</v>
      </c>
      <c r="ML498" s="16" t="s">
        <v>843</v>
      </c>
      <c r="MM498" s="16" t="s">
        <v>843</v>
      </c>
      <c r="MN498" s="16" t="s">
        <v>843</v>
      </c>
      <c r="MO498" s="16" t="s">
        <v>843</v>
      </c>
      <c r="MP498" s="16" t="s">
        <v>843</v>
      </c>
      <c r="MQ498" s="16" t="s">
        <v>843</v>
      </c>
      <c r="MR498" s="16" t="s">
        <v>843</v>
      </c>
      <c r="MS498" s="16" t="s">
        <v>843</v>
      </c>
      <c r="MT498" s="16" t="s">
        <v>843</v>
      </c>
      <c r="MU498" s="16" t="s">
        <v>843</v>
      </c>
      <c r="MV498" s="16" t="s">
        <v>843</v>
      </c>
      <c r="MX498" s="16" t="s">
        <v>5694</v>
      </c>
      <c r="MY498" s="16" t="s">
        <v>844</v>
      </c>
      <c r="MZ498" s="16" t="s">
        <v>843</v>
      </c>
      <c r="NA498" s="16" t="s">
        <v>843</v>
      </c>
      <c r="NB498" s="16" t="s">
        <v>843</v>
      </c>
      <c r="NC498" s="16" t="s">
        <v>843</v>
      </c>
      <c r="ND498" s="16" t="s">
        <v>843</v>
      </c>
      <c r="NE498" s="16" t="s">
        <v>843</v>
      </c>
      <c r="NF498" s="16" t="s">
        <v>843</v>
      </c>
      <c r="NG498" s="16" t="s">
        <v>843</v>
      </c>
      <c r="NH498" s="16" t="s">
        <v>843</v>
      </c>
      <c r="NI498" s="16" t="s">
        <v>843</v>
      </c>
      <c r="NJ498" s="16" t="s">
        <v>843</v>
      </c>
      <c r="NK498" s="16" t="s">
        <v>843</v>
      </c>
      <c r="NL498" s="16" t="s">
        <v>843</v>
      </c>
      <c r="NM498" s="16" t="s">
        <v>843</v>
      </c>
      <c r="NN498" s="16" t="s">
        <v>843</v>
      </c>
      <c r="NO498" s="16" t="s">
        <v>843</v>
      </c>
      <c r="NP498" s="16" t="s">
        <v>843</v>
      </c>
      <c r="NQ498" s="16" t="s">
        <v>843</v>
      </c>
      <c r="PC498" s="16" t="s">
        <v>865</v>
      </c>
      <c r="PD498" s="16" t="s">
        <v>865</v>
      </c>
      <c r="PY498" s="16" t="s">
        <v>865</v>
      </c>
      <c r="QP498" s="16" t="s">
        <v>867</v>
      </c>
      <c r="QR498" s="16" t="s">
        <v>867</v>
      </c>
      <c r="QT498" s="16" t="s">
        <v>867</v>
      </c>
      <c r="QV498" s="16" t="s">
        <v>867</v>
      </c>
      <c r="QX498" s="16" t="s">
        <v>867</v>
      </c>
      <c r="QY498" s="16" t="s">
        <v>867</v>
      </c>
      <c r="RD498" s="16" t="s">
        <v>865</v>
      </c>
      <c r="RF498" s="16" t="s">
        <v>865</v>
      </c>
      <c r="RH498" s="16" t="s">
        <v>865</v>
      </c>
      <c r="RJ498" s="16" t="s">
        <v>865</v>
      </c>
      <c r="RN498" s="16" t="s">
        <v>867</v>
      </c>
      <c r="RP498" s="16" t="s">
        <v>867</v>
      </c>
      <c r="RR498" s="16" t="s">
        <v>867</v>
      </c>
      <c r="RT498" s="16" t="s">
        <v>867</v>
      </c>
      <c r="RV498" s="16" t="s">
        <v>867</v>
      </c>
      <c r="RX498" s="16" t="s">
        <v>867</v>
      </c>
      <c r="RZ498" s="16" t="s">
        <v>867</v>
      </c>
      <c r="SQ498" s="16" t="s">
        <v>867</v>
      </c>
      <c r="SS498" s="16" t="s">
        <v>7296</v>
      </c>
      <c r="ST498" s="16" t="s">
        <v>7761</v>
      </c>
      <c r="TN498" s="16">
        <v>10000</v>
      </c>
      <c r="TO498" s="16">
        <v>10000</v>
      </c>
      <c r="TP498" s="16">
        <v>3000</v>
      </c>
      <c r="TQ498" s="16">
        <v>700</v>
      </c>
      <c r="TR498" s="16">
        <v>1000</v>
      </c>
      <c r="TS498" s="16">
        <v>300</v>
      </c>
      <c r="TT498" s="16">
        <v>0</v>
      </c>
      <c r="TU498" s="16">
        <v>1000</v>
      </c>
      <c r="TV498" s="16">
        <v>3000</v>
      </c>
      <c r="TW498" s="16">
        <v>0</v>
      </c>
      <c r="TX498" s="16">
        <v>0</v>
      </c>
      <c r="TZ498" s="16" t="s">
        <v>7370</v>
      </c>
      <c r="UA498" s="16" t="s">
        <v>5941</v>
      </c>
      <c r="UB498" s="16">
        <v>0</v>
      </c>
      <c r="UC498" s="16" t="s">
        <v>844</v>
      </c>
      <c r="UD498" s="16" t="s">
        <v>843</v>
      </c>
      <c r="UE498" s="16" t="s">
        <v>843</v>
      </c>
      <c r="UF498" s="16" t="s">
        <v>843</v>
      </c>
      <c r="UG498" s="16" t="s">
        <v>843</v>
      </c>
      <c r="UH498" s="16" t="s">
        <v>843</v>
      </c>
      <c r="WO498" s="16" t="s">
        <v>6920</v>
      </c>
      <c r="XD498" s="16" t="s">
        <v>11243</v>
      </c>
      <c r="XE498" s="16" t="s">
        <v>843</v>
      </c>
      <c r="XF498" s="16" t="s">
        <v>844</v>
      </c>
      <c r="XG498" s="16" t="s">
        <v>843</v>
      </c>
      <c r="XH498" s="16" t="s">
        <v>843</v>
      </c>
      <c r="XI498" s="16" t="s">
        <v>843</v>
      </c>
      <c r="XJ498" s="16" t="s">
        <v>844</v>
      </c>
      <c r="XK498" s="16" t="s">
        <v>844</v>
      </c>
      <c r="XL498" s="16" t="s">
        <v>843</v>
      </c>
      <c r="XM498" s="16" t="s">
        <v>843</v>
      </c>
      <c r="XN498" s="16" t="s">
        <v>843</v>
      </c>
      <c r="XO498" s="16" t="s">
        <v>843</v>
      </c>
      <c r="XP498" s="16" t="s">
        <v>843</v>
      </c>
      <c r="XQ498" s="16" t="s">
        <v>843</v>
      </c>
      <c r="YF498" s="16" t="s">
        <v>865</v>
      </c>
      <c r="YN498" s="16" t="s">
        <v>7040</v>
      </c>
      <c r="YP498" s="16" t="s">
        <v>7981</v>
      </c>
      <c r="YR498" s="16" t="s">
        <v>11244</v>
      </c>
      <c r="YS498" s="16" t="s">
        <v>11245</v>
      </c>
      <c r="YT498" s="16" t="s">
        <v>8694</v>
      </c>
      <c r="YU498" s="16" t="s">
        <v>11246</v>
      </c>
      <c r="YV498" s="16" t="s">
        <v>8696</v>
      </c>
      <c r="YW498" s="16" t="s">
        <v>844</v>
      </c>
      <c r="YX498" s="16" t="s">
        <v>8696</v>
      </c>
      <c r="YY498" s="16" t="s">
        <v>8789</v>
      </c>
      <c r="YZ498" s="16" t="s">
        <v>843</v>
      </c>
      <c r="ZA498" s="16" t="s">
        <v>843</v>
      </c>
      <c r="ZB498" s="16">
        <v>26500</v>
      </c>
      <c r="ZC498" s="16" t="s">
        <v>8826</v>
      </c>
      <c r="ZD498" s="16" t="s">
        <v>8826</v>
      </c>
      <c r="ZE498" s="16" t="s">
        <v>10075</v>
      </c>
      <c r="ZF498" s="16" t="s">
        <v>8723</v>
      </c>
      <c r="ZG498" s="16" t="s">
        <v>8699</v>
      </c>
      <c r="ZH498" s="16" t="s">
        <v>8700</v>
      </c>
      <c r="ZI498" s="16" t="s">
        <v>8741</v>
      </c>
      <c r="ZJ498" s="16" t="s">
        <v>843</v>
      </c>
      <c r="ZK498" s="16" t="s">
        <v>843</v>
      </c>
      <c r="ZL498" s="16" t="s">
        <v>8699</v>
      </c>
      <c r="ZM498" s="16" t="s">
        <v>843</v>
      </c>
      <c r="ZN498" s="16" t="s">
        <v>8755</v>
      </c>
      <c r="ZO498" s="16" t="s">
        <v>487</v>
      </c>
      <c r="ZP498" s="16" t="s">
        <v>487</v>
      </c>
      <c r="ZQ498" s="16" t="s">
        <v>487</v>
      </c>
      <c r="ZR498" s="16" t="s">
        <v>486</v>
      </c>
      <c r="ZS498" s="16" t="s">
        <v>844</v>
      </c>
      <c r="ZT498" s="16" t="s">
        <v>8705</v>
      </c>
      <c r="ZU498" s="16" t="s">
        <v>8706</v>
      </c>
      <c r="ZV498" s="16" t="s">
        <v>487</v>
      </c>
      <c r="ZW498" s="16" t="s">
        <v>843</v>
      </c>
      <c r="ZX498" s="16" t="s">
        <v>1056</v>
      </c>
      <c r="ZY498" s="16" t="s">
        <v>844</v>
      </c>
      <c r="ZZ498" s="16" t="s">
        <v>844</v>
      </c>
      <c r="AAA498" s="16" t="s">
        <v>843</v>
      </c>
      <c r="AAB498" s="16" t="s">
        <v>843</v>
      </c>
      <c r="AAC498" s="16">
        <v>1</v>
      </c>
      <c r="AAD498" s="16" t="s">
        <v>844</v>
      </c>
      <c r="AAE498" s="16" t="s">
        <v>844</v>
      </c>
      <c r="AAF498" s="16" t="s">
        <v>843</v>
      </c>
      <c r="AAG498" s="16" t="s">
        <v>843</v>
      </c>
      <c r="AAH498" s="16" t="s">
        <v>843</v>
      </c>
      <c r="AAI498" s="16" t="s">
        <v>843</v>
      </c>
      <c r="AAJ498" s="16" t="s">
        <v>600</v>
      </c>
      <c r="AAK498" s="16" t="s">
        <v>655</v>
      </c>
      <c r="AAL498" s="16" t="s">
        <v>905</v>
      </c>
      <c r="AAM498" s="16" t="s">
        <v>663</v>
      </c>
      <c r="AAN498" s="16" t="s">
        <v>8707</v>
      </c>
      <c r="AAO498" s="16" t="s">
        <v>1019</v>
      </c>
      <c r="AAP498" s="16" t="s">
        <v>8708</v>
      </c>
      <c r="AAT498" s="16" t="s">
        <v>782</v>
      </c>
      <c r="AAU498" s="16" t="s">
        <v>782</v>
      </c>
      <c r="AAV498" s="16" t="s">
        <v>782</v>
      </c>
      <c r="AAW498" s="16" t="s">
        <v>782</v>
      </c>
      <c r="AAX498" s="16" t="s">
        <v>843</v>
      </c>
      <c r="AAY498" s="16" t="s">
        <v>8710</v>
      </c>
      <c r="AAZ498" s="16" t="s">
        <v>782</v>
      </c>
      <c r="ABA498" s="16" t="s">
        <v>782</v>
      </c>
      <c r="ABB498" s="16" t="s">
        <v>782</v>
      </c>
      <c r="ABC498" s="16" t="s">
        <v>782</v>
      </c>
      <c r="ABD498" s="16" t="s">
        <v>782</v>
      </c>
      <c r="ABE498" s="16" t="s">
        <v>782</v>
      </c>
      <c r="ABF498" s="16" t="s">
        <v>782</v>
      </c>
      <c r="ABG498" s="16" t="s">
        <v>782</v>
      </c>
      <c r="ABH498" s="16" t="s">
        <v>782</v>
      </c>
      <c r="ABI498" s="16" t="s">
        <v>782</v>
      </c>
      <c r="ABJ498" s="16" t="s">
        <v>782</v>
      </c>
      <c r="ABK498" s="16" t="s">
        <v>782</v>
      </c>
      <c r="ABL498" s="16" t="s">
        <v>843</v>
      </c>
      <c r="ABM498" s="16" t="s">
        <v>843</v>
      </c>
      <c r="ABN498" s="16" t="s">
        <v>1034</v>
      </c>
      <c r="ABO498" s="16" t="s">
        <v>486</v>
      </c>
      <c r="ABP498" s="16" t="s">
        <v>972</v>
      </c>
      <c r="ABQ498" s="16" t="s">
        <v>4324</v>
      </c>
      <c r="ABR498" s="16" t="s">
        <v>470</v>
      </c>
      <c r="ABS498" s="16" t="s">
        <v>451</v>
      </c>
      <c r="ABT498" s="16" t="s">
        <v>1056</v>
      </c>
      <c r="ABU498" s="16" t="s">
        <v>1056</v>
      </c>
      <c r="ABV498" s="16" t="s">
        <v>487</v>
      </c>
      <c r="ABW498" s="16" t="s">
        <v>487</v>
      </c>
      <c r="ABX498" s="16" t="s">
        <v>894</v>
      </c>
      <c r="ABY498" s="16" t="s">
        <v>486</v>
      </c>
      <c r="ABZ498" s="16" t="s">
        <v>487</v>
      </c>
      <c r="ACA498" s="16" t="s">
        <v>759</v>
      </c>
      <c r="ACB498" s="16" t="s">
        <v>768</v>
      </c>
      <c r="ACC498" s="16" t="s">
        <v>737</v>
      </c>
      <c r="ACD498" s="16" t="s">
        <v>487</v>
      </c>
      <c r="ACE498" s="16" t="s">
        <v>486</v>
      </c>
      <c r="ACG498" s="16" t="s">
        <v>1014</v>
      </c>
      <c r="ACH498" s="16" t="s">
        <v>1009</v>
      </c>
      <c r="ACI498" s="16" t="s">
        <v>462</v>
      </c>
      <c r="ACJ498" s="16">
        <v>1.1910000000000001</v>
      </c>
      <c r="ACK498" s="16" t="s">
        <v>478</v>
      </c>
      <c r="ACL498" s="16" t="s">
        <v>738</v>
      </c>
      <c r="ACM498" s="16" t="s">
        <v>1189</v>
      </c>
      <c r="ACN498" s="16" t="s">
        <v>1169</v>
      </c>
      <c r="ACO498" s="16" t="s">
        <v>1857</v>
      </c>
      <c r="ACQ498" s="16" t="s">
        <v>1202</v>
      </c>
      <c r="ACR498" s="16" t="s">
        <v>1645</v>
      </c>
      <c r="ACS498" s="16" t="s">
        <v>676</v>
      </c>
      <c r="ACT498" s="16" t="s">
        <v>1521</v>
      </c>
      <c r="ACU498" s="16" t="s">
        <v>833</v>
      </c>
      <c r="ACV498" s="16" t="s">
        <v>8711</v>
      </c>
      <c r="ACW498" s="16" t="s">
        <v>451</v>
      </c>
      <c r="ACX498" s="16" t="s">
        <v>1914</v>
      </c>
      <c r="ACY498" s="16" t="s">
        <v>1947</v>
      </c>
      <c r="ACZ498" s="16">
        <v>1</v>
      </c>
      <c r="ADA498" s="16">
        <v>1</v>
      </c>
      <c r="ADB498" s="16">
        <v>1</v>
      </c>
      <c r="ADC498" s="16">
        <v>1</v>
      </c>
      <c r="ADD498" s="16">
        <v>1</v>
      </c>
      <c r="ADE498" s="16" t="s">
        <v>8712</v>
      </c>
      <c r="ADF498" s="16">
        <v>0</v>
      </c>
      <c r="ADG498" s="16" t="s">
        <v>486</v>
      </c>
      <c r="ADH498" s="16">
        <v>2</v>
      </c>
      <c r="ADI498" s="16" t="s">
        <v>486</v>
      </c>
      <c r="ADJ498" s="16" t="s">
        <v>1746</v>
      </c>
      <c r="ADK498" s="16" t="s">
        <v>1752</v>
      </c>
      <c r="ADL498" s="16" t="s">
        <v>1763</v>
      </c>
      <c r="ADM498" s="16" t="s">
        <v>13195</v>
      </c>
      <c r="ADN498" s="16" t="s">
        <v>1764</v>
      </c>
      <c r="ADO498" s="16" t="s">
        <v>1766</v>
      </c>
      <c r="ADP498" s="16" t="s">
        <v>1751</v>
      </c>
      <c r="ADQ498" s="16" t="s">
        <v>1743</v>
      </c>
      <c r="ADR498" s="16" t="s">
        <v>13194</v>
      </c>
      <c r="ADS498" s="16" t="s">
        <v>13194</v>
      </c>
      <c r="ADY498" s="16" t="s">
        <v>1061</v>
      </c>
      <c r="AEB498" s="16">
        <v>26500</v>
      </c>
      <c r="AEE498" s="16" t="s">
        <v>952</v>
      </c>
      <c r="AEI498" s="16">
        <v>5000</v>
      </c>
      <c r="AEJ498" s="16">
        <v>5000</v>
      </c>
      <c r="AEK498" s="16">
        <v>1500</v>
      </c>
      <c r="AEL498" s="16">
        <v>350</v>
      </c>
      <c r="AEM498" s="16">
        <v>1500</v>
      </c>
      <c r="AEN498" s="16">
        <v>500</v>
      </c>
      <c r="AEO498" s="16">
        <v>150</v>
      </c>
      <c r="AEP498" s="16">
        <v>500</v>
      </c>
    </row>
    <row r="499" spans="1:822" x14ac:dyDescent="0.25">
      <c r="A499" s="30">
        <v>45842</v>
      </c>
      <c r="B499" s="16" t="s">
        <v>11247</v>
      </c>
      <c r="C499" s="16" t="s">
        <v>867</v>
      </c>
      <c r="D499" s="16" t="s">
        <v>867</v>
      </c>
      <c r="E499" s="16">
        <v>70</v>
      </c>
      <c r="F499" s="16" t="s">
        <v>8153</v>
      </c>
      <c r="G499" s="16" t="s">
        <v>4113</v>
      </c>
      <c r="I499" s="16" t="s">
        <v>4162</v>
      </c>
      <c r="Z499" s="16" t="s">
        <v>981</v>
      </c>
      <c r="AA499" s="16" t="s">
        <v>470</v>
      </c>
      <c r="AB499" s="16">
        <v>2</v>
      </c>
      <c r="AC499" s="16" t="s">
        <v>843</v>
      </c>
      <c r="AD499" s="16" t="s">
        <v>843</v>
      </c>
      <c r="AE499" s="16" t="s">
        <v>843</v>
      </c>
      <c r="AF499" s="16" t="s">
        <v>844</v>
      </c>
      <c r="AG499" s="16" t="s">
        <v>844</v>
      </c>
      <c r="AH499" s="16" t="s">
        <v>844</v>
      </c>
      <c r="AI499" s="16" t="s">
        <v>844</v>
      </c>
      <c r="AJ499" s="16" t="s">
        <v>843</v>
      </c>
      <c r="AK499" s="16" t="s">
        <v>843</v>
      </c>
      <c r="AM499" s="16" t="s">
        <v>737</v>
      </c>
      <c r="AN499" s="16" t="s">
        <v>761</v>
      </c>
      <c r="AP499" s="16" t="s">
        <v>774</v>
      </c>
      <c r="AR499" s="16" t="s">
        <v>6907</v>
      </c>
      <c r="BB499" s="16">
        <v>1</v>
      </c>
      <c r="BC499" s="16" t="s">
        <v>7878</v>
      </c>
      <c r="BE499" s="16" t="s">
        <v>5098</v>
      </c>
      <c r="BV499" s="16" t="s">
        <v>4433</v>
      </c>
      <c r="BW499" s="16" t="s">
        <v>844</v>
      </c>
      <c r="BX499" s="16" t="s">
        <v>843</v>
      </c>
      <c r="BY499" s="16" t="s">
        <v>843</v>
      </c>
      <c r="BZ499" s="16" t="s">
        <v>843</v>
      </c>
      <c r="CA499" s="16" t="s">
        <v>843</v>
      </c>
      <c r="CB499" s="16" t="s">
        <v>843</v>
      </c>
      <c r="CC499" s="16" t="s">
        <v>843</v>
      </c>
      <c r="CD499" s="16" t="s">
        <v>843</v>
      </c>
      <c r="CE499" s="16" t="s">
        <v>843</v>
      </c>
      <c r="CF499" s="16" t="s">
        <v>843</v>
      </c>
      <c r="CG499" s="16" t="s">
        <v>843</v>
      </c>
      <c r="CH499" s="16" t="s">
        <v>843</v>
      </c>
      <c r="CI499" s="16" t="s">
        <v>843</v>
      </c>
      <c r="CJ499" s="16" t="s">
        <v>843</v>
      </c>
      <c r="CK499" s="16" t="s">
        <v>843</v>
      </c>
      <c r="CP499" s="16" t="s">
        <v>867</v>
      </c>
      <c r="CQ499" s="16" t="s">
        <v>5191</v>
      </c>
      <c r="CR499" s="16" t="s">
        <v>844</v>
      </c>
      <c r="CS499" s="16" t="s">
        <v>843</v>
      </c>
      <c r="CT499" s="16" t="s">
        <v>843</v>
      </c>
      <c r="CU499" s="16" t="s">
        <v>843</v>
      </c>
      <c r="CV499" s="16" t="s">
        <v>843</v>
      </c>
      <c r="CW499" s="16" t="s">
        <v>843</v>
      </c>
      <c r="CX499" s="16" t="s">
        <v>843</v>
      </c>
      <c r="CY499" s="16" t="s">
        <v>843</v>
      </c>
      <c r="CZ499" s="16" t="s">
        <v>843</v>
      </c>
      <c r="DA499" s="16" t="s">
        <v>5184</v>
      </c>
      <c r="DX499" s="16" t="s">
        <v>7842</v>
      </c>
      <c r="DY499" s="16" t="s">
        <v>867</v>
      </c>
      <c r="GC499" s="16" t="s">
        <v>5342</v>
      </c>
      <c r="GF499" s="16" t="s">
        <v>867</v>
      </c>
      <c r="GG499" s="16" t="s">
        <v>867</v>
      </c>
      <c r="GV499" s="16" t="s">
        <v>5449</v>
      </c>
      <c r="GW499" s="16" t="s">
        <v>843</v>
      </c>
      <c r="GX499" s="16" t="s">
        <v>843</v>
      </c>
      <c r="GY499" s="16" t="s">
        <v>843</v>
      </c>
      <c r="GZ499" s="16" t="s">
        <v>844</v>
      </c>
      <c r="HA499" s="16" t="s">
        <v>843</v>
      </c>
      <c r="HB499" s="16" t="s">
        <v>843</v>
      </c>
      <c r="HC499" s="16" t="s">
        <v>843</v>
      </c>
      <c r="HD499" s="16" t="s">
        <v>843</v>
      </c>
      <c r="HE499" s="16" t="s">
        <v>843</v>
      </c>
      <c r="HF499" s="16" t="s">
        <v>843</v>
      </c>
      <c r="HH499" s="16" t="s">
        <v>5456</v>
      </c>
      <c r="HK499" s="16" t="s">
        <v>865</v>
      </c>
      <c r="HM499" s="16" t="s">
        <v>865</v>
      </c>
      <c r="HZ499" s="16" t="s">
        <v>7947</v>
      </c>
      <c r="KE499" s="16" t="s">
        <v>5585</v>
      </c>
      <c r="KG499" s="16" t="s">
        <v>7018</v>
      </c>
      <c r="KH499" s="16" t="s">
        <v>7033</v>
      </c>
      <c r="KI499" s="16" t="s">
        <v>865</v>
      </c>
      <c r="LG499" s="16" t="s">
        <v>867</v>
      </c>
      <c r="LH499" s="16" t="s">
        <v>867</v>
      </c>
      <c r="LI499" s="16" t="s">
        <v>867</v>
      </c>
      <c r="LJ499" s="16" t="s">
        <v>867</v>
      </c>
      <c r="LK499" s="16" t="s">
        <v>867</v>
      </c>
      <c r="LL499" s="16" t="s">
        <v>11248</v>
      </c>
      <c r="LM499" s="16" t="s">
        <v>843</v>
      </c>
      <c r="LN499" s="16" t="s">
        <v>843</v>
      </c>
      <c r="LO499" s="16" t="s">
        <v>844</v>
      </c>
      <c r="LP499" s="16" t="s">
        <v>844</v>
      </c>
      <c r="LQ499" s="16" t="s">
        <v>843</v>
      </c>
      <c r="LR499" s="16" t="s">
        <v>844</v>
      </c>
      <c r="LS499" s="16" t="s">
        <v>843</v>
      </c>
      <c r="LT499" s="16" t="s">
        <v>843</v>
      </c>
      <c r="LU499" s="16" t="s">
        <v>843</v>
      </c>
      <c r="LV499" s="16" t="s">
        <v>843</v>
      </c>
      <c r="LW499" s="16" t="s">
        <v>843</v>
      </c>
      <c r="LX499" s="16" t="s">
        <v>843</v>
      </c>
      <c r="LY499" s="16" t="s">
        <v>843</v>
      </c>
      <c r="LZ499" s="16" t="s">
        <v>843</v>
      </c>
      <c r="MA499" s="16" t="s">
        <v>843</v>
      </c>
      <c r="MC499" s="16" t="s">
        <v>5694</v>
      </c>
      <c r="MD499" s="16" t="s">
        <v>844</v>
      </c>
      <c r="ME499" s="16" t="s">
        <v>843</v>
      </c>
      <c r="MF499" s="16" t="s">
        <v>843</v>
      </c>
      <c r="MG499" s="16" t="s">
        <v>843</v>
      </c>
      <c r="MH499" s="16" t="s">
        <v>843</v>
      </c>
      <c r="MI499" s="16" t="s">
        <v>843</v>
      </c>
      <c r="MJ499" s="16" t="s">
        <v>843</v>
      </c>
      <c r="MK499" s="16" t="s">
        <v>843</v>
      </c>
      <c r="ML499" s="16" t="s">
        <v>843</v>
      </c>
      <c r="MM499" s="16" t="s">
        <v>843</v>
      </c>
      <c r="MN499" s="16" t="s">
        <v>843</v>
      </c>
      <c r="MO499" s="16" t="s">
        <v>843</v>
      </c>
      <c r="MP499" s="16" t="s">
        <v>843</v>
      </c>
      <c r="MQ499" s="16" t="s">
        <v>843</v>
      </c>
      <c r="MR499" s="16" t="s">
        <v>843</v>
      </c>
      <c r="MS499" s="16" t="s">
        <v>843</v>
      </c>
      <c r="MT499" s="16" t="s">
        <v>843</v>
      </c>
      <c r="MU499" s="16" t="s">
        <v>843</v>
      </c>
      <c r="MV499" s="16" t="s">
        <v>843</v>
      </c>
      <c r="MX499" s="16" t="s">
        <v>5704</v>
      </c>
      <c r="MY499" s="16" t="s">
        <v>843</v>
      </c>
      <c r="MZ499" s="16" t="s">
        <v>843</v>
      </c>
      <c r="NA499" s="16" t="s">
        <v>843</v>
      </c>
      <c r="NB499" s="16" t="s">
        <v>843</v>
      </c>
      <c r="NC499" s="16" t="s">
        <v>844</v>
      </c>
      <c r="ND499" s="16" t="s">
        <v>843</v>
      </c>
      <c r="NE499" s="16" t="s">
        <v>843</v>
      </c>
      <c r="NF499" s="16" t="s">
        <v>843</v>
      </c>
      <c r="NG499" s="16" t="s">
        <v>843</v>
      </c>
      <c r="NH499" s="16" t="s">
        <v>843</v>
      </c>
      <c r="NI499" s="16" t="s">
        <v>843</v>
      </c>
      <c r="NJ499" s="16" t="s">
        <v>843</v>
      </c>
      <c r="NK499" s="16" t="s">
        <v>843</v>
      </c>
      <c r="NL499" s="16" t="s">
        <v>843</v>
      </c>
      <c r="NM499" s="16" t="s">
        <v>843</v>
      </c>
      <c r="NN499" s="16" t="s">
        <v>843</v>
      </c>
      <c r="NO499" s="16" t="s">
        <v>843</v>
      </c>
      <c r="NP499" s="16" t="s">
        <v>843</v>
      </c>
      <c r="NQ499" s="16" t="s">
        <v>843</v>
      </c>
      <c r="PC499" s="16" t="s">
        <v>865</v>
      </c>
      <c r="PD499" s="16" t="s">
        <v>865</v>
      </c>
      <c r="PY499" s="16" t="s">
        <v>865</v>
      </c>
      <c r="QP499" s="16" t="s">
        <v>865</v>
      </c>
      <c r="QR499" s="16" t="s">
        <v>867</v>
      </c>
      <c r="QT499" s="16" t="s">
        <v>867</v>
      </c>
      <c r="QV499" s="16" t="s">
        <v>867</v>
      </c>
      <c r="QX499" s="16" t="s">
        <v>867</v>
      </c>
      <c r="RD499" s="16" t="s">
        <v>4216</v>
      </c>
      <c r="RF499" s="16" t="s">
        <v>865</v>
      </c>
      <c r="RH499" s="16" t="s">
        <v>4216</v>
      </c>
      <c r="RJ499" s="16" t="s">
        <v>865</v>
      </c>
      <c r="RN499" s="16" t="s">
        <v>7720</v>
      </c>
      <c r="RP499" s="16" t="s">
        <v>867</v>
      </c>
      <c r="RR499" s="16" t="s">
        <v>867</v>
      </c>
      <c r="RT499" s="16" t="s">
        <v>867</v>
      </c>
      <c r="RV499" s="16" t="s">
        <v>7720</v>
      </c>
      <c r="RX499" s="16" t="s">
        <v>7720</v>
      </c>
      <c r="RZ499" s="16" t="s">
        <v>867</v>
      </c>
      <c r="SQ499" s="16" t="s">
        <v>865</v>
      </c>
      <c r="SS499" s="16" t="s">
        <v>7308</v>
      </c>
      <c r="ST499" s="16" t="s">
        <v>7761</v>
      </c>
      <c r="TN499" s="16">
        <v>4000</v>
      </c>
      <c r="TO499" s="16">
        <v>0</v>
      </c>
      <c r="TP499" s="16">
        <v>400</v>
      </c>
      <c r="TQ499" s="16">
        <v>1000</v>
      </c>
      <c r="TR499" s="16">
        <v>500</v>
      </c>
      <c r="TS499" s="16">
        <v>200</v>
      </c>
      <c r="TT499" s="16">
        <v>0</v>
      </c>
      <c r="TU499" s="16">
        <v>900</v>
      </c>
      <c r="TV499" s="16">
        <v>3000</v>
      </c>
      <c r="TW499" s="16">
        <v>0</v>
      </c>
      <c r="TX499" s="16">
        <v>0</v>
      </c>
      <c r="TZ499" s="16" t="s">
        <v>7367</v>
      </c>
      <c r="UA499" s="16" t="s">
        <v>8715</v>
      </c>
      <c r="UB499" s="16">
        <v>0</v>
      </c>
      <c r="UC499" s="16" t="s">
        <v>843</v>
      </c>
      <c r="UD499" s="16" t="s">
        <v>843</v>
      </c>
      <c r="UE499" s="16" t="s">
        <v>844</v>
      </c>
      <c r="UF499" s="16" t="s">
        <v>844</v>
      </c>
      <c r="UG499" s="16" t="s">
        <v>843</v>
      </c>
      <c r="UH499" s="16" t="s">
        <v>843</v>
      </c>
      <c r="VK499" s="16" t="s">
        <v>6102</v>
      </c>
      <c r="VL499" s="16" t="s">
        <v>843</v>
      </c>
      <c r="VM499" s="16" t="s">
        <v>843</v>
      </c>
      <c r="VN499" s="16" t="s">
        <v>843</v>
      </c>
      <c r="VO499" s="16" t="s">
        <v>843</v>
      </c>
      <c r="VP499" s="16" t="s">
        <v>844</v>
      </c>
      <c r="VQ499" s="16" t="s">
        <v>843</v>
      </c>
      <c r="VR499" s="16" t="s">
        <v>843</v>
      </c>
      <c r="VS499" s="16" t="s">
        <v>843</v>
      </c>
      <c r="VT499" s="16" t="s">
        <v>843</v>
      </c>
      <c r="VV499" s="16">
        <v>5200</v>
      </c>
      <c r="VX499" s="16" t="s">
        <v>6028</v>
      </c>
      <c r="VY499" s="16" t="s">
        <v>844</v>
      </c>
      <c r="VZ499" s="16" t="s">
        <v>843</v>
      </c>
      <c r="WA499" s="16" t="s">
        <v>843</v>
      </c>
      <c r="WB499" s="16" t="s">
        <v>843</v>
      </c>
      <c r="WC499" s="16" t="s">
        <v>843</v>
      </c>
      <c r="WD499" s="16" t="s">
        <v>843</v>
      </c>
      <c r="WE499" s="16" t="s">
        <v>843</v>
      </c>
      <c r="WF499" s="16" t="s">
        <v>843</v>
      </c>
      <c r="WH499" s="16">
        <v>3250</v>
      </c>
      <c r="WO499" s="16" t="s">
        <v>6926</v>
      </c>
      <c r="YN499" s="16" t="s">
        <v>7040</v>
      </c>
      <c r="YP499" s="16" t="s">
        <v>7981</v>
      </c>
      <c r="YR499" s="16" t="s">
        <v>11249</v>
      </c>
      <c r="YS499" s="16" t="s">
        <v>11250</v>
      </c>
      <c r="YT499" s="16" t="s">
        <v>8694</v>
      </c>
      <c r="YU499" s="16" t="s">
        <v>11251</v>
      </c>
      <c r="YV499" s="16" t="s">
        <v>8696</v>
      </c>
      <c r="YW499" s="16" t="s">
        <v>844</v>
      </c>
      <c r="YX499" s="16" t="s">
        <v>8696</v>
      </c>
      <c r="YY499" s="16" t="s">
        <v>8789</v>
      </c>
      <c r="YZ499" s="16" t="s">
        <v>843</v>
      </c>
      <c r="ZA499" s="16" t="s">
        <v>843</v>
      </c>
      <c r="ZB499" s="16">
        <v>7500</v>
      </c>
      <c r="ZC499" s="16" t="s">
        <v>8814</v>
      </c>
      <c r="ZD499" s="16" t="s">
        <v>843</v>
      </c>
      <c r="ZE499" s="16" t="s">
        <v>9186</v>
      </c>
      <c r="ZF499" s="16" t="s">
        <v>9553</v>
      </c>
      <c r="ZG499" s="16" t="s">
        <v>8865</v>
      </c>
      <c r="ZH499" s="16" t="s">
        <v>8752</v>
      </c>
      <c r="ZI499" s="16" t="s">
        <v>8723</v>
      </c>
      <c r="ZJ499" s="16" t="s">
        <v>843</v>
      </c>
      <c r="ZK499" s="16" t="s">
        <v>843</v>
      </c>
      <c r="ZL499" s="16" t="s">
        <v>8724</v>
      </c>
      <c r="ZM499" s="16" t="s">
        <v>843</v>
      </c>
      <c r="ZN499" s="16" t="s">
        <v>8725</v>
      </c>
      <c r="ZO499" s="16" t="s">
        <v>487</v>
      </c>
      <c r="ZP499" s="16" t="s">
        <v>487</v>
      </c>
      <c r="ZQ499" s="16" t="s">
        <v>486</v>
      </c>
      <c r="ZR499" s="16" t="s">
        <v>486</v>
      </c>
      <c r="ZS499" s="16" t="s">
        <v>1056</v>
      </c>
      <c r="ZT499" s="16" t="s">
        <v>8705</v>
      </c>
      <c r="ZU499" s="16" t="s">
        <v>8706</v>
      </c>
      <c r="ZV499" s="16" t="s">
        <v>487</v>
      </c>
      <c r="ZW499" s="16" t="s">
        <v>843</v>
      </c>
      <c r="ZX499" s="16" t="s">
        <v>843</v>
      </c>
      <c r="ZY499" s="16" t="s">
        <v>844</v>
      </c>
      <c r="ZZ499" s="16" t="s">
        <v>844</v>
      </c>
      <c r="AAA499" s="16" t="s">
        <v>1056</v>
      </c>
      <c r="AAB499" s="16" t="s">
        <v>843</v>
      </c>
      <c r="AAC499" s="16">
        <v>0</v>
      </c>
      <c r="AAD499" s="16" t="s">
        <v>844</v>
      </c>
      <c r="AAE499" s="16" t="s">
        <v>844</v>
      </c>
      <c r="AAF499" s="16" t="s">
        <v>843</v>
      </c>
      <c r="AAG499" s="16" t="s">
        <v>843</v>
      </c>
      <c r="AAH499" s="16" t="s">
        <v>843</v>
      </c>
      <c r="AAI499" s="16" t="s">
        <v>843</v>
      </c>
      <c r="AAJ499" s="16" t="s">
        <v>606</v>
      </c>
      <c r="AAK499" s="16" t="s">
        <v>655</v>
      </c>
      <c r="AAL499" s="16" t="s">
        <v>905</v>
      </c>
      <c r="AAM499" s="16" t="s">
        <v>663</v>
      </c>
      <c r="AAN499" s="16" t="s">
        <v>8707</v>
      </c>
      <c r="AAO499" s="16" t="s">
        <v>1019</v>
      </c>
      <c r="AAP499" s="16" t="s">
        <v>8708</v>
      </c>
      <c r="AAQ499" s="16" t="s">
        <v>9847</v>
      </c>
      <c r="AAS499" s="16">
        <v>5691.31</v>
      </c>
      <c r="AAU499" s="16" t="s">
        <v>782</v>
      </c>
      <c r="AAW499" s="16" t="s">
        <v>782</v>
      </c>
      <c r="AAX499" s="16" t="s">
        <v>843</v>
      </c>
      <c r="AAY499" s="16" t="s">
        <v>8710</v>
      </c>
      <c r="AAZ499" s="16" t="s">
        <v>782</v>
      </c>
      <c r="ABA499" s="16" t="s">
        <v>782</v>
      </c>
      <c r="ABB499" s="16" t="s">
        <v>782</v>
      </c>
      <c r="ABC499" s="16" t="s">
        <v>783</v>
      </c>
      <c r="ABD499" s="16" t="s">
        <v>783</v>
      </c>
      <c r="ABE499" s="16" t="s">
        <v>782</v>
      </c>
      <c r="ABF499" s="16" t="s">
        <v>782</v>
      </c>
      <c r="ABG499" s="16" t="s">
        <v>782</v>
      </c>
      <c r="ABH499" s="16" t="s">
        <v>782</v>
      </c>
      <c r="ABI499" s="16" t="s">
        <v>783</v>
      </c>
      <c r="ABJ499" s="16" t="s">
        <v>783</v>
      </c>
      <c r="ABK499" s="16" t="s">
        <v>782</v>
      </c>
      <c r="ABL499" s="16" t="s">
        <v>8746</v>
      </c>
      <c r="ABM499" s="16" t="s">
        <v>843</v>
      </c>
      <c r="ABN499" s="16" t="s">
        <v>1034</v>
      </c>
      <c r="ABO499" s="16" t="s">
        <v>486</v>
      </c>
      <c r="ABP499" s="16" t="s">
        <v>972</v>
      </c>
      <c r="ABQ499" s="16" t="s">
        <v>4341</v>
      </c>
      <c r="ABR499" s="16" t="s">
        <v>470</v>
      </c>
      <c r="ABS499" s="16" t="s">
        <v>457</v>
      </c>
      <c r="ABT499" s="16" t="s">
        <v>1056</v>
      </c>
      <c r="ABU499" s="16" t="s">
        <v>1056</v>
      </c>
      <c r="ABV499" s="16" t="s">
        <v>487</v>
      </c>
      <c r="ABW499" s="16" t="s">
        <v>487</v>
      </c>
      <c r="ABX499" s="16" t="s">
        <v>894</v>
      </c>
      <c r="ABY499" s="16" t="s">
        <v>486</v>
      </c>
      <c r="ABZ499" s="16" t="s">
        <v>487</v>
      </c>
      <c r="ACA499" s="16" t="s">
        <v>761</v>
      </c>
      <c r="ACB499" s="16" t="s">
        <v>774</v>
      </c>
      <c r="ACC499" s="16" t="s">
        <v>737</v>
      </c>
      <c r="ACD499" s="16" t="s">
        <v>486</v>
      </c>
      <c r="ACE499" s="16" t="s">
        <v>487</v>
      </c>
      <c r="ACG499" s="16" t="s">
        <v>1014</v>
      </c>
      <c r="ACH499" s="16" t="s">
        <v>1009</v>
      </c>
      <c r="ACI499" s="16" t="s">
        <v>462</v>
      </c>
      <c r="ACJ499" s="16">
        <v>1.1910000000000001</v>
      </c>
      <c r="ACK499" s="16" t="s">
        <v>478</v>
      </c>
      <c r="ACL499" s="16" t="s">
        <v>740</v>
      </c>
      <c r="ACM499" s="16" t="s">
        <v>1190</v>
      </c>
      <c r="ACN499" s="16" t="s">
        <v>1169</v>
      </c>
      <c r="ACO499" s="16" t="s">
        <v>1856</v>
      </c>
      <c r="ACP499" s="16">
        <v>3250</v>
      </c>
      <c r="ACQ499" s="16" t="s">
        <v>1202</v>
      </c>
      <c r="ACR499" s="16" t="s">
        <v>1644</v>
      </c>
      <c r="ACS499" s="16" t="s">
        <v>676</v>
      </c>
      <c r="ACT499" s="16" t="s">
        <v>1521</v>
      </c>
      <c r="ACU499" s="16" t="s">
        <v>833</v>
      </c>
      <c r="ACV499" s="16" t="s">
        <v>8711</v>
      </c>
      <c r="ACW499" s="16" t="s">
        <v>878</v>
      </c>
      <c r="ACX499" s="16" t="s">
        <v>1916</v>
      </c>
      <c r="ACY499" s="16" t="s">
        <v>1947</v>
      </c>
      <c r="ACZ499" s="16">
        <v>1</v>
      </c>
      <c r="ADA499" s="16">
        <v>1</v>
      </c>
      <c r="ADB499" s="16">
        <v>1</v>
      </c>
      <c r="ADC499" s="16">
        <v>1</v>
      </c>
      <c r="ADD499" s="16">
        <v>1</v>
      </c>
      <c r="ADE499" s="16" t="s">
        <v>8712</v>
      </c>
      <c r="ADF499" s="16">
        <v>0</v>
      </c>
      <c r="ADG499" s="16" t="s">
        <v>486</v>
      </c>
      <c r="ADH499" s="16">
        <v>2</v>
      </c>
      <c r="ADI499" s="16" t="s">
        <v>486</v>
      </c>
      <c r="ADJ499" s="16" t="s">
        <v>1744</v>
      </c>
      <c r="ADK499" s="16" t="s">
        <v>13194</v>
      </c>
      <c r="ADL499" s="16" t="s">
        <v>13196</v>
      </c>
      <c r="ADM499" s="16" t="s">
        <v>13195</v>
      </c>
      <c r="ADN499" s="16" t="s">
        <v>13196</v>
      </c>
      <c r="ADO499" s="16" t="s">
        <v>13197</v>
      </c>
      <c r="ADP499" s="16" t="s">
        <v>1751</v>
      </c>
      <c r="ADQ499" s="16" t="s">
        <v>1743</v>
      </c>
      <c r="ADR499" s="16" t="s">
        <v>13194</v>
      </c>
      <c r="ADS499" s="16" t="s">
        <v>13194</v>
      </c>
      <c r="ADU499" s="16" t="s">
        <v>1758</v>
      </c>
      <c r="ADW499" s="16" t="s">
        <v>8729</v>
      </c>
      <c r="ADY499" s="16" t="s">
        <v>1062</v>
      </c>
      <c r="AEA499" s="16">
        <v>7500</v>
      </c>
      <c r="AEC499" s="16" t="s">
        <v>1062</v>
      </c>
      <c r="AED499" s="16">
        <v>2845.65</v>
      </c>
      <c r="AEE499" s="16" t="s">
        <v>952</v>
      </c>
      <c r="AEG499" s="16">
        <v>8450</v>
      </c>
      <c r="AEI499" s="16">
        <v>2000</v>
      </c>
      <c r="AEK499" s="16">
        <v>200</v>
      </c>
      <c r="AEL499" s="16">
        <v>500</v>
      </c>
      <c r="AEM499" s="16">
        <v>1500</v>
      </c>
      <c r="AEN499" s="16">
        <v>250</v>
      </c>
      <c r="AEO499" s="16">
        <v>100</v>
      </c>
      <c r="AEP499" s="16">
        <v>450</v>
      </c>
    </row>
    <row r="500" spans="1:822" x14ac:dyDescent="0.25">
      <c r="A500" s="30">
        <v>45842</v>
      </c>
      <c r="B500" s="16" t="s">
        <v>11252</v>
      </c>
      <c r="C500" s="16" t="s">
        <v>867</v>
      </c>
      <c r="D500" s="16" t="s">
        <v>867</v>
      </c>
      <c r="E500" s="16">
        <v>28</v>
      </c>
      <c r="F500" s="16" t="s">
        <v>8153</v>
      </c>
      <c r="G500" s="16" t="s">
        <v>4113</v>
      </c>
      <c r="I500" s="16" t="s">
        <v>4178</v>
      </c>
      <c r="Z500" s="16" t="s">
        <v>992</v>
      </c>
      <c r="AA500" s="16" t="s">
        <v>470</v>
      </c>
      <c r="AB500" s="16">
        <v>3</v>
      </c>
      <c r="AC500" s="16" t="s">
        <v>844</v>
      </c>
      <c r="AD500" s="16" t="s">
        <v>844</v>
      </c>
      <c r="AE500" s="16" t="s">
        <v>843</v>
      </c>
      <c r="AF500" s="16" t="s">
        <v>844</v>
      </c>
      <c r="AG500" s="16" t="s">
        <v>844</v>
      </c>
      <c r="AH500" s="16" t="s">
        <v>1056</v>
      </c>
      <c r="AI500" s="16" t="s">
        <v>844</v>
      </c>
      <c r="AJ500" s="16" t="s">
        <v>843</v>
      </c>
      <c r="AK500" s="16" t="s">
        <v>843</v>
      </c>
      <c r="AM500" s="16" t="s">
        <v>737</v>
      </c>
      <c r="AN500" s="16" t="s">
        <v>759</v>
      </c>
      <c r="AP500" s="16" t="s">
        <v>774</v>
      </c>
      <c r="AR500" s="16" t="s">
        <v>6907</v>
      </c>
      <c r="BB500" s="16">
        <v>3</v>
      </c>
      <c r="BC500" s="16" t="s">
        <v>7875</v>
      </c>
      <c r="BE500" s="16" t="s">
        <v>5098</v>
      </c>
      <c r="BV500" s="16" t="s">
        <v>4433</v>
      </c>
      <c r="BW500" s="16" t="s">
        <v>844</v>
      </c>
      <c r="BX500" s="16" t="s">
        <v>843</v>
      </c>
      <c r="BY500" s="16" t="s">
        <v>843</v>
      </c>
      <c r="BZ500" s="16" t="s">
        <v>843</v>
      </c>
      <c r="CA500" s="16" t="s">
        <v>843</v>
      </c>
      <c r="CB500" s="16" t="s">
        <v>843</v>
      </c>
      <c r="CC500" s="16" t="s">
        <v>843</v>
      </c>
      <c r="CD500" s="16" t="s">
        <v>843</v>
      </c>
      <c r="CE500" s="16" t="s">
        <v>843</v>
      </c>
      <c r="CF500" s="16" t="s">
        <v>843</v>
      </c>
      <c r="CG500" s="16" t="s">
        <v>843</v>
      </c>
      <c r="CH500" s="16" t="s">
        <v>843</v>
      </c>
      <c r="CI500" s="16" t="s">
        <v>843</v>
      </c>
      <c r="CJ500" s="16" t="s">
        <v>843</v>
      </c>
      <c r="CK500" s="16" t="s">
        <v>843</v>
      </c>
      <c r="CP500" s="16" t="s">
        <v>867</v>
      </c>
      <c r="CQ500" s="16" t="s">
        <v>5191</v>
      </c>
      <c r="CR500" s="16" t="s">
        <v>844</v>
      </c>
      <c r="CS500" s="16" t="s">
        <v>843</v>
      </c>
      <c r="CT500" s="16" t="s">
        <v>843</v>
      </c>
      <c r="CU500" s="16" t="s">
        <v>843</v>
      </c>
      <c r="CV500" s="16" t="s">
        <v>843</v>
      </c>
      <c r="CW500" s="16" t="s">
        <v>843</v>
      </c>
      <c r="CX500" s="16" t="s">
        <v>843</v>
      </c>
      <c r="CY500" s="16" t="s">
        <v>843</v>
      </c>
      <c r="CZ500" s="16" t="s">
        <v>843</v>
      </c>
      <c r="DA500" s="16" t="s">
        <v>5184</v>
      </c>
      <c r="DX500" s="16" t="s">
        <v>867</v>
      </c>
      <c r="DY500" s="16" t="s">
        <v>867</v>
      </c>
      <c r="GC500" s="16" t="s">
        <v>5347</v>
      </c>
      <c r="GF500" s="16" t="s">
        <v>867</v>
      </c>
      <c r="GG500" s="16" t="s">
        <v>867</v>
      </c>
      <c r="GV500" s="16" t="s">
        <v>10928</v>
      </c>
      <c r="GW500" s="16" t="s">
        <v>844</v>
      </c>
      <c r="GX500" s="16" t="s">
        <v>844</v>
      </c>
      <c r="GY500" s="16" t="s">
        <v>843</v>
      </c>
      <c r="GZ500" s="16" t="s">
        <v>844</v>
      </c>
      <c r="HA500" s="16" t="s">
        <v>843</v>
      </c>
      <c r="HB500" s="16" t="s">
        <v>843</v>
      </c>
      <c r="HC500" s="16" t="s">
        <v>843</v>
      </c>
      <c r="HD500" s="16" t="s">
        <v>843</v>
      </c>
      <c r="HE500" s="16" t="s">
        <v>843</v>
      </c>
      <c r="HF500" s="16" t="s">
        <v>843</v>
      </c>
      <c r="HH500" s="16" t="s">
        <v>5456</v>
      </c>
      <c r="HK500" s="16" t="s">
        <v>867</v>
      </c>
      <c r="HL500" s="16" t="s">
        <v>7664</v>
      </c>
      <c r="HM500" s="16" t="s">
        <v>865</v>
      </c>
      <c r="HZ500" s="16" t="s">
        <v>7944</v>
      </c>
      <c r="KE500" s="16" t="s">
        <v>5582</v>
      </c>
      <c r="KG500" s="16" t="s">
        <v>7015</v>
      </c>
      <c r="KH500" s="16" t="s">
        <v>7033</v>
      </c>
      <c r="KI500" s="16" t="s">
        <v>865</v>
      </c>
      <c r="LG500" s="16" t="s">
        <v>867</v>
      </c>
      <c r="LH500" s="16" t="s">
        <v>867</v>
      </c>
      <c r="LI500" s="16" t="s">
        <v>867</v>
      </c>
      <c r="LJ500" s="16" t="s">
        <v>867</v>
      </c>
      <c r="LK500" s="16" t="s">
        <v>867</v>
      </c>
      <c r="LL500" s="16" t="s">
        <v>5663</v>
      </c>
      <c r="LM500" s="16" t="s">
        <v>843</v>
      </c>
      <c r="LN500" s="16" t="s">
        <v>843</v>
      </c>
      <c r="LO500" s="16" t="s">
        <v>844</v>
      </c>
      <c r="LP500" s="16" t="s">
        <v>843</v>
      </c>
      <c r="LQ500" s="16" t="s">
        <v>843</v>
      </c>
      <c r="LR500" s="16" t="s">
        <v>843</v>
      </c>
      <c r="LS500" s="16" t="s">
        <v>843</v>
      </c>
      <c r="LT500" s="16" t="s">
        <v>843</v>
      </c>
      <c r="LU500" s="16" t="s">
        <v>843</v>
      </c>
      <c r="LV500" s="16" t="s">
        <v>843</v>
      </c>
      <c r="LW500" s="16" t="s">
        <v>843</v>
      </c>
      <c r="LX500" s="16" t="s">
        <v>843</v>
      </c>
      <c r="LY500" s="16" t="s">
        <v>843</v>
      </c>
      <c r="LZ500" s="16" t="s">
        <v>843</v>
      </c>
      <c r="MA500" s="16" t="s">
        <v>843</v>
      </c>
      <c r="MC500" s="16" t="s">
        <v>5694</v>
      </c>
      <c r="MD500" s="16" t="s">
        <v>844</v>
      </c>
      <c r="ME500" s="16" t="s">
        <v>843</v>
      </c>
      <c r="MF500" s="16" t="s">
        <v>843</v>
      </c>
      <c r="MG500" s="16" t="s">
        <v>843</v>
      </c>
      <c r="MH500" s="16" t="s">
        <v>843</v>
      </c>
      <c r="MI500" s="16" t="s">
        <v>843</v>
      </c>
      <c r="MJ500" s="16" t="s">
        <v>843</v>
      </c>
      <c r="MK500" s="16" t="s">
        <v>843</v>
      </c>
      <c r="ML500" s="16" t="s">
        <v>843</v>
      </c>
      <c r="MM500" s="16" t="s">
        <v>843</v>
      </c>
      <c r="MN500" s="16" t="s">
        <v>843</v>
      </c>
      <c r="MO500" s="16" t="s">
        <v>843</v>
      </c>
      <c r="MP500" s="16" t="s">
        <v>843</v>
      </c>
      <c r="MQ500" s="16" t="s">
        <v>843</v>
      </c>
      <c r="MR500" s="16" t="s">
        <v>843</v>
      </c>
      <c r="MS500" s="16" t="s">
        <v>843</v>
      </c>
      <c r="MT500" s="16" t="s">
        <v>843</v>
      </c>
      <c r="MU500" s="16" t="s">
        <v>843</v>
      </c>
      <c r="MV500" s="16" t="s">
        <v>843</v>
      </c>
      <c r="MX500" s="16" t="s">
        <v>5694</v>
      </c>
      <c r="MY500" s="16" t="s">
        <v>844</v>
      </c>
      <c r="MZ500" s="16" t="s">
        <v>843</v>
      </c>
      <c r="NA500" s="16" t="s">
        <v>843</v>
      </c>
      <c r="NB500" s="16" t="s">
        <v>843</v>
      </c>
      <c r="NC500" s="16" t="s">
        <v>843</v>
      </c>
      <c r="ND500" s="16" t="s">
        <v>843</v>
      </c>
      <c r="NE500" s="16" t="s">
        <v>843</v>
      </c>
      <c r="NF500" s="16" t="s">
        <v>843</v>
      </c>
      <c r="NG500" s="16" t="s">
        <v>843</v>
      </c>
      <c r="NH500" s="16" t="s">
        <v>843</v>
      </c>
      <c r="NI500" s="16" t="s">
        <v>843</v>
      </c>
      <c r="NJ500" s="16" t="s">
        <v>843</v>
      </c>
      <c r="NK500" s="16" t="s">
        <v>843</v>
      </c>
      <c r="NL500" s="16" t="s">
        <v>843</v>
      </c>
      <c r="NM500" s="16" t="s">
        <v>843</v>
      </c>
      <c r="NN500" s="16" t="s">
        <v>843</v>
      </c>
      <c r="NO500" s="16" t="s">
        <v>843</v>
      </c>
      <c r="NP500" s="16" t="s">
        <v>843</v>
      </c>
      <c r="NQ500" s="16" t="s">
        <v>843</v>
      </c>
      <c r="OK500" s="16" t="s">
        <v>5694</v>
      </c>
      <c r="OL500" s="16" t="s">
        <v>844</v>
      </c>
      <c r="OM500" s="16" t="s">
        <v>843</v>
      </c>
      <c r="ON500" s="16" t="s">
        <v>843</v>
      </c>
      <c r="OO500" s="16" t="s">
        <v>843</v>
      </c>
      <c r="OP500" s="16" t="s">
        <v>843</v>
      </c>
      <c r="OQ500" s="16" t="s">
        <v>843</v>
      </c>
      <c r="OR500" s="16" t="s">
        <v>843</v>
      </c>
      <c r="OS500" s="16" t="s">
        <v>843</v>
      </c>
      <c r="OT500" s="16" t="s">
        <v>843</v>
      </c>
      <c r="OU500" s="16" t="s">
        <v>843</v>
      </c>
      <c r="OV500" s="16" t="s">
        <v>843</v>
      </c>
      <c r="OW500" s="16" t="s">
        <v>843</v>
      </c>
      <c r="OX500" s="16" t="s">
        <v>843</v>
      </c>
      <c r="OY500" s="16" t="s">
        <v>843</v>
      </c>
      <c r="OZ500" s="16" t="s">
        <v>843</v>
      </c>
      <c r="PA500" s="16" t="s">
        <v>843</v>
      </c>
      <c r="PC500" s="16" t="s">
        <v>865</v>
      </c>
      <c r="PD500" s="16" t="s">
        <v>865</v>
      </c>
      <c r="PY500" s="16" t="s">
        <v>865</v>
      </c>
      <c r="QP500" s="16" t="s">
        <v>867</v>
      </c>
      <c r="QR500" s="16" t="s">
        <v>867</v>
      </c>
      <c r="QT500" s="16" t="s">
        <v>867</v>
      </c>
      <c r="QV500" s="16" t="s">
        <v>867</v>
      </c>
      <c r="QX500" s="16" t="s">
        <v>867</v>
      </c>
      <c r="QY500" s="16" t="s">
        <v>867</v>
      </c>
      <c r="RD500" s="16" t="s">
        <v>865</v>
      </c>
      <c r="RF500" s="16" t="s">
        <v>865</v>
      </c>
      <c r="RH500" s="16" t="s">
        <v>865</v>
      </c>
      <c r="RJ500" s="16" t="s">
        <v>865</v>
      </c>
      <c r="RN500" s="16" t="s">
        <v>867</v>
      </c>
      <c r="RP500" s="16" t="s">
        <v>867</v>
      </c>
      <c r="RR500" s="16" t="s">
        <v>867</v>
      </c>
      <c r="RT500" s="16" t="s">
        <v>867</v>
      </c>
      <c r="RV500" s="16" t="s">
        <v>867</v>
      </c>
      <c r="RX500" s="16" t="s">
        <v>7724</v>
      </c>
      <c r="RZ500" s="16" t="s">
        <v>7724</v>
      </c>
      <c r="SQ500" s="16" t="s">
        <v>867</v>
      </c>
      <c r="SS500" s="16" t="s">
        <v>7293</v>
      </c>
      <c r="ST500" s="16" t="s">
        <v>7761</v>
      </c>
      <c r="TN500" s="16">
        <v>8000</v>
      </c>
      <c r="TO500" s="16">
        <v>0</v>
      </c>
      <c r="TP500" s="16">
        <v>2600</v>
      </c>
      <c r="TQ500" s="16">
        <v>500</v>
      </c>
      <c r="TR500" s="16">
        <v>1000</v>
      </c>
      <c r="TS500" s="16">
        <v>300</v>
      </c>
      <c r="TT500" s="16">
        <v>0</v>
      </c>
      <c r="TU500" s="16">
        <v>800</v>
      </c>
      <c r="TV500" s="16">
        <v>1000</v>
      </c>
      <c r="TW500" s="16">
        <v>0</v>
      </c>
      <c r="TX500" s="16">
        <v>0</v>
      </c>
      <c r="TZ500" s="16" t="s">
        <v>7370</v>
      </c>
      <c r="UA500" s="16" t="s">
        <v>11253</v>
      </c>
      <c r="UB500" s="16">
        <v>0</v>
      </c>
      <c r="UC500" s="16" t="s">
        <v>844</v>
      </c>
      <c r="UD500" s="16" t="s">
        <v>844</v>
      </c>
      <c r="UE500" s="16" t="s">
        <v>843</v>
      </c>
      <c r="UF500" s="16" t="s">
        <v>844</v>
      </c>
      <c r="UG500" s="16" t="s">
        <v>843</v>
      </c>
      <c r="UH500" s="16" t="s">
        <v>843</v>
      </c>
      <c r="UL500" s="16">
        <v>25000</v>
      </c>
      <c r="US500" s="16" t="s">
        <v>5992</v>
      </c>
      <c r="UT500" s="16" t="s">
        <v>843</v>
      </c>
      <c r="UU500" s="16" t="s">
        <v>844</v>
      </c>
      <c r="UV500" s="16" t="s">
        <v>843</v>
      </c>
      <c r="UW500" s="16" t="s">
        <v>843</v>
      </c>
      <c r="UX500" s="16" t="s">
        <v>843</v>
      </c>
      <c r="UY500" s="16" t="s">
        <v>843</v>
      </c>
      <c r="UZ500" s="16" t="s">
        <v>843</v>
      </c>
      <c r="VA500" s="16" t="s">
        <v>843</v>
      </c>
      <c r="VB500" s="16" t="s">
        <v>843</v>
      </c>
      <c r="VC500" s="16" t="s">
        <v>843</v>
      </c>
      <c r="VD500" s="16" t="s">
        <v>843</v>
      </c>
      <c r="VE500" s="16" t="s">
        <v>843</v>
      </c>
      <c r="VF500" s="16" t="s">
        <v>843</v>
      </c>
      <c r="VG500" s="16" t="s">
        <v>843</v>
      </c>
      <c r="VJ500" s="16">
        <v>1000</v>
      </c>
      <c r="VX500" s="16" t="s">
        <v>6028</v>
      </c>
      <c r="VY500" s="16" t="s">
        <v>844</v>
      </c>
      <c r="VZ500" s="16" t="s">
        <v>843</v>
      </c>
      <c r="WA500" s="16" t="s">
        <v>843</v>
      </c>
      <c r="WB500" s="16" t="s">
        <v>843</v>
      </c>
      <c r="WC500" s="16" t="s">
        <v>843</v>
      </c>
      <c r="WD500" s="16" t="s">
        <v>843</v>
      </c>
      <c r="WE500" s="16" t="s">
        <v>843</v>
      </c>
      <c r="WF500" s="16" t="s">
        <v>843</v>
      </c>
      <c r="WH500" s="16">
        <v>3250</v>
      </c>
      <c r="WO500" s="16" t="s">
        <v>6926</v>
      </c>
      <c r="YN500" s="16" t="s">
        <v>7040</v>
      </c>
      <c r="YP500" s="16" t="s">
        <v>7990</v>
      </c>
      <c r="YR500" s="16" t="s">
        <v>11254</v>
      </c>
      <c r="YS500" s="16" t="s">
        <v>11255</v>
      </c>
      <c r="YT500" s="16" t="s">
        <v>8694</v>
      </c>
      <c r="YU500" s="16" t="s">
        <v>11256</v>
      </c>
      <c r="YV500" s="16" t="s">
        <v>8696</v>
      </c>
      <c r="YW500" s="16" t="s">
        <v>844</v>
      </c>
      <c r="YX500" s="16" t="s">
        <v>8696</v>
      </c>
      <c r="YY500" s="16" t="s">
        <v>8761</v>
      </c>
      <c r="YZ500" s="16" t="s">
        <v>843</v>
      </c>
      <c r="ZA500" s="16" t="s">
        <v>843</v>
      </c>
      <c r="ZB500" s="16">
        <v>13366.67</v>
      </c>
      <c r="ZC500" s="16" t="s">
        <v>8942</v>
      </c>
      <c r="ZD500" s="16" t="s">
        <v>843</v>
      </c>
      <c r="ZE500" s="16" t="s">
        <v>8861</v>
      </c>
      <c r="ZF500" s="16" t="s">
        <v>8723</v>
      </c>
      <c r="ZG500" s="16" t="s">
        <v>8865</v>
      </c>
      <c r="ZH500" s="16" t="s">
        <v>8701</v>
      </c>
      <c r="ZI500" s="16" t="s">
        <v>8825</v>
      </c>
      <c r="ZJ500" s="16" t="s">
        <v>843</v>
      </c>
      <c r="ZK500" s="16" t="s">
        <v>843</v>
      </c>
      <c r="ZL500" s="16" t="s">
        <v>8739</v>
      </c>
      <c r="ZM500" s="16" t="s">
        <v>843</v>
      </c>
      <c r="ZN500" s="16" t="s">
        <v>8703</v>
      </c>
      <c r="ZO500" s="16" t="s">
        <v>487</v>
      </c>
      <c r="ZP500" s="16" t="s">
        <v>487</v>
      </c>
      <c r="ZQ500" s="16" t="s">
        <v>487</v>
      </c>
      <c r="ZR500" s="16" t="s">
        <v>487</v>
      </c>
      <c r="ZS500" s="16" t="s">
        <v>844</v>
      </c>
      <c r="ZT500" s="16" t="s">
        <v>8705</v>
      </c>
      <c r="ZU500" s="16" t="s">
        <v>8706</v>
      </c>
      <c r="ZV500" s="16" t="s">
        <v>487</v>
      </c>
      <c r="ZW500" s="16" t="s">
        <v>844</v>
      </c>
      <c r="ZX500" s="16" t="s">
        <v>1056</v>
      </c>
      <c r="ZY500" s="16" t="s">
        <v>1056</v>
      </c>
      <c r="ZZ500" s="16" t="s">
        <v>844</v>
      </c>
      <c r="AAA500" s="16" t="s">
        <v>843</v>
      </c>
      <c r="AAB500" s="16" t="s">
        <v>843</v>
      </c>
      <c r="AAC500" s="16">
        <v>1</v>
      </c>
      <c r="AAD500" s="16" t="s">
        <v>844</v>
      </c>
      <c r="AAE500" s="16" t="s">
        <v>844</v>
      </c>
      <c r="AAF500" s="16" t="s">
        <v>843</v>
      </c>
      <c r="AAG500" s="16" t="s">
        <v>843</v>
      </c>
      <c r="AAH500" s="16" t="s">
        <v>843</v>
      </c>
      <c r="AAI500" s="16" t="s">
        <v>844</v>
      </c>
      <c r="AAJ500" s="16" t="s">
        <v>624</v>
      </c>
      <c r="AAK500" s="16" t="s">
        <v>649</v>
      </c>
      <c r="AAL500" s="16" t="s">
        <v>904</v>
      </c>
      <c r="AAM500" s="16" t="s">
        <v>663</v>
      </c>
      <c r="AAN500" s="16" t="s">
        <v>8840</v>
      </c>
      <c r="AAO500" s="16" t="s">
        <v>1019</v>
      </c>
      <c r="AAP500" s="16" t="s">
        <v>8708</v>
      </c>
      <c r="AAS500" s="16">
        <v>29250</v>
      </c>
      <c r="AAT500" s="16" t="s">
        <v>782</v>
      </c>
      <c r="AAU500" s="16" t="s">
        <v>782</v>
      </c>
      <c r="AAV500" s="16" t="s">
        <v>782</v>
      </c>
      <c r="AAW500" s="16" t="s">
        <v>782</v>
      </c>
      <c r="AAX500" s="16" t="s">
        <v>843</v>
      </c>
      <c r="AAY500" s="16" t="s">
        <v>8710</v>
      </c>
      <c r="AAZ500" s="16" t="s">
        <v>782</v>
      </c>
      <c r="ABA500" s="16" t="s">
        <v>782</v>
      </c>
      <c r="ABB500" s="16" t="s">
        <v>782</v>
      </c>
      <c r="ABC500" s="16" t="s">
        <v>782</v>
      </c>
      <c r="ABD500" s="16" t="s">
        <v>782</v>
      </c>
      <c r="ABE500" s="16" t="s">
        <v>782</v>
      </c>
      <c r="ABF500" s="16" t="s">
        <v>782</v>
      </c>
      <c r="ABG500" s="16" t="s">
        <v>782</v>
      </c>
      <c r="ABH500" s="16" t="s">
        <v>782</v>
      </c>
      <c r="ABI500" s="16" t="s">
        <v>782</v>
      </c>
      <c r="ABJ500" s="16" t="s">
        <v>782</v>
      </c>
      <c r="ABK500" s="16" t="s">
        <v>782</v>
      </c>
      <c r="ABL500" s="16" t="s">
        <v>843</v>
      </c>
      <c r="ABM500" s="16" t="s">
        <v>843</v>
      </c>
      <c r="ABN500" s="16" t="s">
        <v>1034</v>
      </c>
      <c r="ABO500" s="16" t="s">
        <v>486</v>
      </c>
      <c r="ABP500" s="16" t="s">
        <v>972</v>
      </c>
      <c r="ABQ500" s="16" t="s">
        <v>4321</v>
      </c>
      <c r="ABR500" s="16" t="s">
        <v>470</v>
      </c>
      <c r="ABS500" s="16" t="s">
        <v>445</v>
      </c>
      <c r="ABT500" s="16" t="s">
        <v>8732</v>
      </c>
      <c r="ABU500" s="16" t="s">
        <v>1056</v>
      </c>
      <c r="ABV500" s="16" t="s">
        <v>487</v>
      </c>
      <c r="ABW500" s="16" t="s">
        <v>487</v>
      </c>
      <c r="ABX500" s="16" t="s">
        <v>894</v>
      </c>
      <c r="ABY500" s="16" t="s">
        <v>486</v>
      </c>
      <c r="ABZ500" s="16" t="s">
        <v>486</v>
      </c>
      <c r="ACA500" s="16" t="s">
        <v>759</v>
      </c>
      <c r="ACB500" s="16" t="s">
        <v>774</v>
      </c>
      <c r="ACC500" s="16" t="s">
        <v>737</v>
      </c>
      <c r="ACD500" s="16" t="s">
        <v>486</v>
      </c>
      <c r="ACE500" s="16" t="s">
        <v>486</v>
      </c>
      <c r="ACG500" s="16" t="s">
        <v>1014</v>
      </c>
      <c r="ACH500" s="16" t="s">
        <v>1009</v>
      </c>
      <c r="ACI500" s="16" t="s">
        <v>462</v>
      </c>
      <c r="ACJ500" s="16">
        <v>1.1910000000000001</v>
      </c>
      <c r="ACK500" s="16" t="s">
        <v>478</v>
      </c>
      <c r="ACL500" s="16" t="s">
        <v>738</v>
      </c>
      <c r="ACM500" s="16" t="s">
        <v>1188</v>
      </c>
      <c r="ACN500" s="16" t="s">
        <v>1169</v>
      </c>
      <c r="ACO500" s="16" t="s">
        <v>1857</v>
      </c>
      <c r="ACP500" s="16">
        <v>3250</v>
      </c>
      <c r="ACQ500" s="16" t="s">
        <v>1202</v>
      </c>
      <c r="ACR500" s="16" t="s">
        <v>1645</v>
      </c>
      <c r="ACS500" s="16" t="s">
        <v>676</v>
      </c>
      <c r="ACT500" s="16" t="s">
        <v>1522</v>
      </c>
      <c r="ACU500" s="16" t="s">
        <v>833</v>
      </c>
      <c r="ACV500" s="16" t="s">
        <v>8711</v>
      </c>
      <c r="ACW500" s="16" t="s">
        <v>445</v>
      </c>
      <c r="ACX500" s="16" t="s">
        <v>1916</v>
      </c>
      <c r="ACY500" s="16" t="s">
        <v>1947</v>
      </c>
      <c r="ACZ500" s="16">
        <v>1</v>
      </c>
      <c r="ADA500" s="16">
        <v>1</v>
      </c>
      <c r="ADB500" s="16">
        <v>1</v>
      </c>
      <c r="ADC500" s="16">
        <v>1</v>
      </c>
      <c r="ADD500" s="16">
        <v>1</v>
      </c>
      <c r="ADE500" s="16" t="s">
        <v>8712</v>
      </c>
      <c r="ADF500" s="16">
        <v>0</v>
      </c>
      <c r="ADG500" s="16" t="s">
        <v>486</v>
      </c>
      <c r="ADH500" s="16">
        <v>1</v>
      </c>
      <c r="ADI500" s="16" t="s">
        <v>486</v>
      </c>
      <c r="ADJ500" s="16" t="s">
        <v>1745</v>
      </c>
      <c r="ADK500" s="16" t="s">
        <v>13194</v>
      </c>
      <c r="ADL500" s="16" t="s">
        <v>1763</v>
      </c>
      <c r="ADM500" s="16" t="s">
        <v>13195</v>
      </c>
      <c r="ADN500" s="16" t="s">
        <v>1764</v>
      </c>
      <c r="ADO500" s="16" t="s">
        <v>1766</v>
      </c>
      <c r="ADP500" s="16" t="s">
        <v>1751</v>
      </c>
      <c r="ADQ500" s="16" t="s">
        <v>1751</v>
      </c>
      <c r="ADR500" s="16" t="s">
        <v>13194</v>
      </c>
      <c r="ADS500" s="16" t="s">
        <v>13194</v>
      </c>
      <c r="ADT500" s="16" t="s">
        <v>13195</v>
      </c>
      <c r="ADW500" s="16" t="s">
        <v>8729</v>
      </c>
      <c r="ADY500" s="16" t="s">
        <v>1059</v>
      </c>
      <c r="AEA500" s="16">
        <v>13366.666666666701</v>
      </c>
      <c r="AEC500" s="16" t="s">
        <v>1061</v>
      </c>
      <c r="AED500" s="16">
        <v>9750</v>
      </c>
      <c r="AEE500" s="16" t="s">
        <v>952</v>
      </c>
      <c r="AEG500" s="16">
        <v>4250</v>
      </c>
      <c r="AEI500" s="16">
        <v>2666.67</v>
      </c>
      <c r="AEK500" s="16">
        <v>866.67</v>
      </c>
      <c r="AEL500" s="16">
        <v>166.67</v>
      </c>
      <c r="AEM500" s="16">
        <v>333.33</v>
      </c>
      <c r="AEN500" s="16">
        <v>333.33</v>
      </c>
      <c r="AEO500" s="16">
        <v>100</v>
      </c>
      <c r="AEP500" s="16">
        <v>266.67</v>
      </c>
    </row>
    <row r="501" spans="1:822" x14ac:dyDescent="0.25">
      <c r="A501" s="30">
        <v>45842</v>
      </c>
      <c r="B501" s="16" t="s">
        <v>11257</v>
      </c>
      <c r="C501" s="16" t="s">
        <v>867</v>
      </c>
      <c r="D501" s="16" t="s">
        <v>867</v>
      </c>
      <c r="E501" s="16">
        <v>38</v>
      </c>
      <c r="F501" s="16" t="s">
        <v>8153</v>
      </c>
      <c r="G501" s="16" t="s">
        <v>4113</v>
      </c>
      <c r="I501" s="16" t="s">
        <v>4174</v>
      </c>
      <c r="Z501" s="16" t="s">
        <v>992</v>
      </c>
      <c r="AA501" s="16" t="s">
        <v>474</v>
      </c>
      <c r="AB501" s="16">
        <v>2</v>
      </c>
      <c r="AC501" s="16" t="s">
        <v>844</v>
      </c>
      <c r="AD501" s="16" t="s">
        <v>843</v>
      </c>
      <c r="AE501" s="16" t="s">
        <v>843</v>
      </c>
      <c r="AF501" s="16" t="s">
        <v>844</v>
      </c>
      <c r="AG501" s="16" t="s">
        <v>844</v>
      </c>
      <c r="AH501" s="16" t="s">
        <v>844</v>
      </c>
      <c r="AI501" s="16" t="s">
        <v>844</v>
      </c>
      <c r="AJ501" s="16" t="s">
        <v>843</v>
      </c>
      <c r="AK501" s="16" t="s">
        <v>843</v>
      </c>
      <c r="AM501" s="16" t="s">
        <v>737</v>
      </c>
      <c r="AN501" s="16" t="s">
        <v>759</v>
      </c>
      <c r="AP501" s="16" t="s">
        <v>768</v>
      </c>
      <c r="AR501" s="16" t="s">
        <v>6910</v>
      </c>
      <c r="BB501" s="16">
        <v>3</v>
      </c>
      <c r="BC501" s="16" t="s">
        <v>7878</v>
      </c>
      <c r="BE501" s="16" t="s">
        <v>5098</v>
      </c>
      <c r="BV501" s="16" t="s">
        <v>4433</v>
      </c>
      <c r="BW501" s="16" t="s">
        <v>844</v>
      </c>
      <c r="BX501" s="16" t="s">
        <v>843</v>
      </c>
      <c r="BY501" s="16" t="s">
        <v>843</v>
      </c>
      <c r="BZ501" s="16" t="s">
        <v>843</v>
      </c>
      <c r="CA501" s="16" t="s">
        <v>843</v>
      </c>
      <c r="CB501" s="16" t="s">
        <v>843</v>
      </c>
      <c r="CC501" s="16" t="s">
        <v>843</v>
      </c>
      <c r="CD501" s="16" t="s">
        <v>843</v>
      </c>
      <c r="CE501" s="16" t="s">
        <v>843</v>
      </c>
      <c r="CF501" s="16" t="s">
        <v>843</v>
      </c>
      <c r="CG501" s="16" t="s">
        <v>843</v>
      </c>
      <c r="CH501" s="16" t="s">
        <v>843</v>
      </c>
      <c r="CI501" s="16" t="s">
        <v>843</v>
      </c>
      <c r="CJ501" s="16" t="s">
        <v>843</v>
      </c>
      <c r="CK501" s="16" t="s">
        <v>843</v>
      </c>
      <c r="CP501" s="16" t="s">
        <v>867</v>
      </c>
      <c r="CQ501" s="16" t="s">
        <v>5191</v>
      </c>
      <c r="CR501" s="16" t="s">
        <v>844</v>
      </c>
      <c r="CS501" s="16" t="s">
        <v>843</v>
      </c>
      <c r="CT501" s="16" t="s">
        <v>843</v>
      </c>
      <c r="CU501" s="16" t="s">
        <v>843</v>
      </c>
      <c r="CV501" s="16" t="s">
        <v>843</v>
      </c>
      <c r="CW501" s="16" t="s">
        <v>843</v>
      </c>
      <c r="CX501" s="16" t="s">
        <v>843</v>
      </c>
      <c r="CY501" s="16" t="s">
        <v>843</v>
      </c>
      <c r="CZ501" s="16" t="s">
        <v>843</v>
      </c>
      <c r="DA501" s="16" t="s">
        <v>5184</v>
      </c>
      <c r="DX501" s="16" t="s">
        <v>7842</v>
      </c>
      <c r="DY501" s="16" t="s">
        <v>867</v>
      </c>
      <c r="GC501" s="16" t="s">
        <v>5330</v>
      </c>
      <c r="GF501" s="16" t="s">
        <v>867</v>
      </c>
      <c r="GG501" s="16" t="s">
        <v>867</v>
      </c>
      <c r="GV501" s="16" t="s">
        <v>5443</v>
      </c>
      <c r="GW501" s="16" t="s">
        <v>843</v>
      </c>
      <c r="GX501" s="16" t="s">
        <v>844</v>
      </c>
      <c r="GY501" s="16" t="s">
        <v>843</v>
      </c>
      <c r="GZ501" s="16" t="s">
        <v>843</v>
      </c>
      <c r="HA501" s="16" t="s">
        <v>843</v>
      </c>
      <c r="HB501" s="16" t="s">
        <v>843</v>
      </c>
      <c r="HC501" s="16" t="s">
        <v>843</v>
      </c>
      <c r="HD501" s="16" t="s">
        <v>843</v>
      </c>
      <c r="HE501" s="16" t="s">
        <v>843</v>
      </c>
      <c r="HF501" s="16" t="s">
        <v>843</v>
      </c>
      <c r="HH501" s="16" t="s">
        <v>5456</v>
      </c>
      <c r="HK501" s="16" t="s">
        <v>865</v>
      </c>
      <c r="HM501" s="16" t="s">
        <v>865</v>
      </c>
      <c r="HZ501" s="16" t="s">
        <v>7944</v>
      </c>
      <c r="KE501" s="16" t="s">
        <v>5582</v>
      </c>
      <c r="KG501" s="16" t="s">
        <v>7015</v>
      </c>
      <c r="KH501" s="16" t="s">
        <v>7033</v>
      </c>
      <c r="KI501" s="16" t="s">
        <v>865</v>
      </c>
      <c r="LG501" s="16" t="s">
        <v>867</v>
      </c>
      <c r="LH501" s="16" t="s">
        <v>864</v>
      </c>
      <c r="LI501" s="16" t="s">
        <v>867</v>
      </c>
      <c r="LJ501" s="16" t="s">
        <v>867</v>
      </c>
      <c r="LK501" s="16" t="s">
        <v>867</v>
      </c>
      <c r="LL501" s="16" t="s">
        <v>5657</v>
      </c>
      <c r="LM501" s="16" t="s">
        <v>844</v>
      </c>
      <c r="LN501" s="16" t="s">
        <v>843</v>
      </c>
      <c r="LO501" s="16" t="s">
        <v>843</v>
      </c>
      <c r="LP501" s="16" t="s">
        <v>843</v>
      </c>
      <c r="LQ501" s="16" t="s">
        <v>843</v>
      </c>
      <c r="LR501" s="16" t="s">
        <v>843</v>
      </c>
      <c r="LS501" s="16" t="s">
        <v>843</v>
      </c>
      <c r="LT501" s="16" t="s">
        <v>843</v>
      </c>
      <c r="LU501" s="16" t="s">
        <v>843</v>
      </c>
      <c r="LV501" s="16" t="s">
        <v>843</v>
      </c>
      <c r="LW501" s="16" t="s">
        <v>843</v>
      </c>
      <c r="LX501" s="16" t="s">
        <v>843</v>
      </c>
      <c r="LY501" s="16" t="s">
        <v>843</v>
      </c>
      <c r="LZ501" s="16" t="s">
        <v>843</v>
      </c>
      <c r="MA501" s="16" t="s">
        <v>843</v>
      </c>
      <c r="MC501" s="16" t="s">
        <v>5694</v>
      </c>
      <c r="MD501" s="16" t="s">
        <v>844</v>
      </c>
      <c r="ME501" s="16" t="s">
        <v>843</v>
      </c>
      <c r="MF501" s="16" t="s">
        <v>843</v>
      </c>
      <c r="MG501" s="16" t="s">
        <v>843</v>
      </c>
      <c r="MH501" s="16" t="s">
        <v>843</v>
      </c>
      <c r="MI501" s="16" t="s">
        <v>843</v>
      </c>
      <c r="MJ501" s="16" t="s">
        <v>843</v>
      </c>
      <c r="MK501" s="16" t="s">
        <v>843</v>
      </c>
      <c r="ML501" s="16" t="s">
        <v>843</v>
      </c>
      <c r="MM501" s="16" t="s">
        <v>843</v>
      </c>
      <c r="MN501" s="16" t="s">
        <v>843</v>
      </c>
      <c r="MO501" s="16" t="s">
        <v>843</v>
      </c>
      <c r="MP501" s="16" t="s">
        <v>843</v>
      </c>
      <c r="MQ501" s="16" t="s">
        <v>843</v>
      </c>
      <c r="MR501" s="16" t="s">
        <v>843</v>
      </c>
      <c r="MS501" s="16" t="s">
        <v>843</v>
      </c>
      <c r="MT501" s="16" t="s">
        <v>843</v>
      </c>
      <c r="MU501" s="16" t="s">
        <v>843</v>
      </c>
      <c r="MV501" s="16" t="s">
        <v>843</v>
      </c>
      <c r="MX501" s="16" t="s">
        <v>5694</v>
      </c>
      <c r="MY501" s="16" t="s">
        <v>844</v>
      </c>
      <c r="MZ501" s="16" t="s">
        <v>843</v>
      </c>
      <c r="NA501" s="16" t="s">
        <v>843</v>
      </c>
      <c r="NB501" s="16" t="s">
        <v>843</v>
      </c>
      <c r="NC501" s="16" t="s">
        <v>843</v>
      </c>
      <c r="ND501" s="16" t="s">
        <v>843</v>
      </c>
      <c r="NE501" s="16" t="s">
        <v>843</v>
      </c>
      <c r="NF501" s="16" t="s">
        <v>843</v>
      </c>
      <c r="NG501" s="16" t="s">
        <v>843</v>
      </c>
      <c r="NH501" s="16" t="s">
        <v>843</v>
      </c>
      <c r="NI501" s="16" t="s">
        <v>843</v>
      </c>
      <c r="NJ501" s="16" t="s">
        <v>843</v>
      </c>
      <c r="NK501" s="16" t="s">
        <v>843</v>
      </c>
      <c r="NL501" s="16" t="s">
        <v>843</v>
      </c>
      <c r="NM501" s="16" t="s">
        <v>843</v>
      </c>
      <c r="NN501" s="16" t="s">
        <v>843</v>
      </c>
      <c r="NO501" s="16" t="s">
        <v>843</v>
      </c>
      <c r="NP501" s="16" t="s">
        <v>843</v>
      </c>
      <c r="NQ501" s="16" t="s">
        <v>843</v>
      </c>
      <c r="PC501" s="16" t="s">
        <v>865</v>
      </c>
      <c r="PD501" s="16" t="s">
        <v>865</v>
      </c>
      <c r="PY501" s="16" t="s">
        <v>865</v>
      </c>
      <c r="QP501" s="16" t="s">
        <v>865</v>
      </c>
      <c r="QR501" s="16" t="s">
        <v>867</v>
      </c>
      <c r="QT501" s="16" t="s">
        <v>867</v>
      </c>
      <c r="QV501" s="16" t="s">
        <v>865</v>
      </c>
      <c r="QX501" s="16" t="s">
        <v>867</v>
      </c>
      <c r="RD501" s="16" t="s">
        <v>865</v>
      </c>
      <c r="RF501" s="16" t="s">
        <v>865</v>
      </c>
      <c r="RH501" s="16" t="s">
        <v>865</v>
      </c>
      <c r="RJ501" s="16" t="s">
        <v>865</v>
      </c>
      <c r="RN501" s="16" t="s">
        <v>867</v>
      </c>
      <c r="RP501" s="16" t="s">
        <v>867</v>
      </c>
      <c r="RR501" s="16" t="s">
        <v>867</v>
      </c>
      <c r="RT501" s="16" t="s">
        <v>867</v>
      </c>
      <c r="RV501" s="16" t="s">
        <v>867</v>
      </c>
      <c r="RX501" s="16" t="s">
        <v>867</v>
      </c>
      <c r="RZ501" s="16" t="s">
        <v>7724</v>
      </c>
      <c r="SQ501" s="16" t="s">
        <v>865</v>
      </c>
      <c r="SS501" s="16" t="s">
        <v>7299</v>
      </c>
      <c r="ST501" s="16" t="s">
        <v>7761</v>
      </c>
      <c r="TN501" s="16">
        <v>4000</v>
      </c>
      <c r="TO501" s="16">
        <v>5000</v>
      </c>
      <c r="TP501" s="16">
        <v>1000</v>
      </c>
      <c r="TR501" s="16">
        <v>200</v>
      </c>
      <c r="TS501" s="16">
        <v>200</v>
      </c>
      <c r="TU501" s="16">
        <v>2000</v>
      </c>
      <c r="TZ501" s="16" t="s">
        <v>7367</v>
      </c>
      <c r="UA501" s="16" t="s">
        <v>8950</v>
      </c>
      <c r="UB501" s="16">
        <v>0</v>
      </c>
      <c r="UC501" s="16" t="s">
        <v>844</v>
      </c>
      <c r="UD501" s="16" t="s">
        <v>843</v>
      </c>
      <c r="UE501" s="16" t="s">
        <v>843</v>
      </c>
      <c r="UF501" s="16" t="s">
        <v>844</v>
      </c>
      <c r="UG501" s="16" t="s">
        <v>843</v>
      </c>
      <c r="UH501" s="16" t="s">
        <v>843</v>
      </c>
      <c r="UL501" s="16">
        <v>16000</v>
      </c>
      <c r="VX501" s="16" t="s">
        <v>6028</v>
      </c>
      <c r="VY501" s="16" t="s">
        <v>844</v>
      </c>
      <c r="VZ501" s="16" t="s">
        <v>843</v>
      </c>
      <c r="WA501" s="16" t="s">
        <v>843</v>
      </c>
      <c r="WB501" s="16" t="s">
        <v>843</v>
      </c>
      <c r="WC501" s="16" t="s">
        <v>843</v>
      </c>
      <c r="WD501" s="16" t="s">
        <v>843</v>
      </c>
      <c r="WE501" s="16" t="s">
        <v>843</v>
      </c>
      <c r="WF501" s="16" t="s">
        <v>843</v>
      </c>
      <c r="WH501" s="16">
        <v>1625</v>
      </c>
      <c r="WO501" s="16" t="s">
        <v>6926</v>
      </c>
      <c r="YN501" s="16" t="s">
        <v>7040</v>
      </c>
      <c r="YP501" s="16" t="s">
        <v>7984</v>
      </c>
      <c r="YR501" s="16" t="s">
        <v>11258</v>
      </c>
      <c r="YS501" s="16" t="s">
        <v>11259</v>
      </c>
      <c r="YT501" s="16" t="s">
        <v>8694</v>
      </c>
      <c r="YU501" s="16" t="s">
        <v>11260</v>
      </c>
      <c r="YV501" s="16" t="s">
        <v>8696</v>
      </c>
      <c r="YW501" s="16" t="s">
        <v>844</v>
      </c>
      <c r="YX501" s="16" t="s">
        <v>8696</v>
      </c>
      <c r="ZE501" s="16" t="s">
        <v>843</v>
      </c>
      <c r="ZO501" s="16" t="s">
        <v>487</v>
      </c>
      <c r="ZP501" s="16" t="s">
        <v>487</v>
      </c>
      <c r="ZQ501" s="16" t="s">
        <v>486</v>
      </c>
      <c r="ZR501" s="16" t="s">
        <v>486</v>
      </c>
      <c r="ZS501" s="16" t="s">
        <v>8874</v>
      </c>
      <c r="ZT501" s="16" t="s">
        <v>8705</v>
      </c>
      <c r="ZU501" s="16" t="s">
        <v>8706</v>
      </c>
      <c r="ZV501" s="16" t="s">
        <v>487</v>
      </c>
      <c r="ZW501" s="16" t="s">
        <v>843</v>
      </c>
      <c r="ZX501" s="16" t="s">
        <v>1056</v>
      </c>
      <c r="ZY501" s="16" t="s">
        <v>844</v>
      </c>
      <c r="ZZ501" s="16" t="s">
        <v>844</v>
      </c>
      <c r="AAA501" s="16" t="s">
        <v>843</v>
      </c>
      <c r="AAB501" s="16" t="s">
        <v>843</v>
      </c>
      <c r="AAC501" s="16">
        <v>1</v>
      </c>
      <c r="AAD501" s="16" t="s">
        <v>844</v>
      </c>
      <c r="AAE501" s="16" t="s">
        <v>844</v>
      </c>
      <c r="AAF501" s="16" t="s">
        <v>843</v>
      </c>
      <c r="AAG501" s="16" t="s">
        <v>843</v>
      </c>
      <c r="AAH501" s="16" t="s">
        <v>843</v>
      </c>
      <c r="AAI501" s="16" t="s">
        <v>843</v>
      </c>
      <c r="AAJ501" s="16" t="s">
        <v>600</v>
      </c>
      <c r="AAK501" s="16" t="s">
        <v>655</v>
      </c>
      <c r="AAL501" s="16" t="s">
        <v>905</v>
      </c>
      <c r="AAM501" s="16" t="s">
        <v>663</v>
      </c>
      <c r="AAN501" s="16" t="s">
        <v>8707</v>
      </c>
      <c r="AAO501" s="16" t="s">
        <v>1018</v>
      </c>
      <c r="AAP501" s="16" t="s">
        <v>8708</v>
      </c>
      <c r="AAS501" s="16">
        <v>17625</v>
      </c>
      <c r="AAT501" s="16" t="s">
        <v>782</v>
      </c>
      <c r="AAU501" s="16" t="s">
        <v>782</v>
      </c>
      <c r="AAV501" s="16" t="s">
        <v>782</v>
      </c>
      <c r="AAW501" s="16" t="s">
        <v>782</v>
      </c>
      <c r="AAX501" s="16" t="s">
        <v>843</v>
      </c>
      <c r="AAY501" s="16" t="s">
        <v>8710</v>
      </c>
      <c r="AAZ501" s="16" t="s">
        <v>782</v>
      </c>
      <c r="ABA501" s="16" t="s">
        <v>782</v>
      </c>
      <c r="ABB501" s="16" t="s">
        <v>782</v>
      </c>
      <c r="ABC501" s="16" t="s">
        <v>783</v>
      </c>
      <c r="ABD501" s="16" t="s">
        <v>782</v>
      </c>
      <c r="ABE501" s="16" t="s">
        <v>783</v>
      </c>
      <c r="ABF501" s="16" t="s">
        <v>782</v>
      </c>
      <c r="ABG501" s="16" t="s">
        <v>782</v>
      </c>
      <c r="ABH501" s="16" t="s">
        <v>782</v>
      </c>
      <c r="ABI501" s="16" t="s">
        <v>782</v>
      </c>
      <c r="ABJ501" s="16" t="s">
        <v>782</v>
      </c>
      <c r="ABK501" s="16" t="s">
        <v>782</v>
      </c>
      <c r="ABL501" s="16" t="s">
        <v>1056</v>
      </c>
      <c r="ABM501" s="16" t="s">
        <v>843</v>
      </c>
      <c r="ABN501" s="16" t="s">
        <v>1034</v>
      </c>
      <c r="ABO501" s="16" t="s">
        <v>486</v>
      </c>
      <c r="ABP501" s="16" t="s">
        <v>972</v>
      </c>
      <c r="ABQ501" s="16" t="s">
        <v>4321</v>
      </c>
      <c r="ABR501" s="16" t="s">
        <v>474</v>
      </c>
      <c r="ABS501" s="16" t="s">
        <v>451</v>
      </c>
      <c r="ABT501" s="16" t="s">
        <v>1056</v>
      </c>
      <c r="ABU501" s="16" t="s">
        <v>1056</v>
      </c>
      <c r="ABV501" s="16" t="s">
        <v>487</v>
      </c>
      <c r="ABW501" s="16" t="s">
        <v>487</v>
      </c>
      <c r="ABX501" s="16" t="s">
        <v>894</v>
      </c>
      <c r="ABY501" s="16" t="s">
        <v>486</v>
      </c>
      <c r="ABZ501" s="16" t="s">
        <v>486</v>
      </c>
      <c r="ACA501" s="16" t="s">
        <v>759</v>
      </c>
      <c r="ACB501" s="16" t="s">
        <v>768</v>
      </c>
      <c r="ACC501" s="16" t="s">
        <v>737</v>
      </c>
      <c r="ACD501" s="16" t="s">
        <v>487</v>
      </c>
      <c r="ACE501" s="16" t="s">
        <v>486</v>
      </c>
      <c r="ACG501" s="16" t="s">
        <v>1014</v>
      </c>
      <c r="ACH501" s="16" t="s">
        <v>1009</v>
      </c>
      <c r="ACI501" s="16" t="s">
        <v>462</v>
      </c>
      <c r="ACJ501" s="16">
        <v>1.1910000000000001</v>
      </c>
      <c r="ACK501" s="16" t="s">
        <v>478</v>
      </c>
      <c r="ACL501" s="16" t="s">
        <v>738</v>
      </c>
      <c r="ACM501" s="16" t="s">
        <v>1192</v>
      </c>
      <c r="ACN501" s="16" t="s">
        <v>1169</v>
      </c>
      <c r="ACO501" s="16" t="s">
        <v>1856</v>
      </c>
      <c r="ACP501" s="16">
        <v>1625</v>
      </c>
      <c r="ACQ501" s="16" t="s">
        <v>1202</v>
      </c>
      <c r="ACR501" s="16" t="s">
        <v>1645</v>
      </c>
      <c r="ACS501" s="16" t="s">
        <v>676</v>
      </c>
      <c r="ACT501" s="16" t="s">
        <v>1522</v>
      </c>
      <c r="ACU501" s="16" t="s">
        <v>831</v>
      </c>
      <c r="ACV501" s="16" t="s">
        <v>8756</v>
      </c>
      <c r="ACW501" s="16" t="s">
        <v>451</v>
      </c>
      <c r="ACX501" s="16" t="s">
        <v>1914</v>
      </c>
      <c r="ACY501" s="16" t="s">
        <v>1947</v>
      </c>
      <c r="ACZ501" s="16">
        <v>1</v>
      </c>
      <c r="ADA501" s="16">
        <v>0</v>
      </c>
      <c r="ADB501" s="16">
        <v>1</v>
      </c>
      <c r="ADC501" s="16">
        <v>1</v>
      </c>
      <c r="ADD501" s="16">
        <v>1</v>
      </c>
      <c r="ADE501" s="16" t="s">
        <v>9236</v>
      </c>
      <c r="ADF501" s="16">
        <v>0</v>
      </c>
      <c r="ADG501" s="16" t="s">
        <v>486</v>
      </c>
      <c r="ADH501" s="16">
        <v>2</v>
      </c>
      <c r="ADI501" s="16" t="s">
        <v>486</v>
      </c>
      <c r="ADJ501" s="16" t="s">
        <v>1744</v>
      </c>
      <c r="ADK501" s="16" t="s">
        <v>1750</v>
      </c>
      <c r="ADL501" s="16" t="s">
        <v>1764</v>
      </c>
      <c r="ADN501" s="16" t="s">
        <v>13196</v>
      </c>
      <c r="ADO501" s="16" t="s">
        <v>13197</v>
      </c>
      <c r="ADP501" s="16" t="s">
        <v>1743</v>
      </c>
      <c r="ADW501" s="16" t="s">
        <v>13199</v>
      </c>
      <c r="AEB501" s="16">
        <v>12400</v>
      </c>
      <c r="AEC501" s="16" t="s">
        <v>1060</v>
      </c>
      <c r="AED501" s="16">
        <v>8812.5</v>
      </c>
      <c r="AEE501" s="16" t="s">
        <v>952</v>
      </c>
      <c r="AEH501" s="16">
        <v>1625</v>
      </c>
      <c r="AEI501" s="16">
        <v>2000</v>
      </c>
      <c r="AEJ501" s="16">
        <v>2500</v>
      </c>
      <c r="AEK501" s="16">
        <v>500</v>
      </c>
      <c r="AEN501" s="16">
        <v>100</v>
      </c>
      <c r="AEO501" s="16">
        <v>100</v>
      </c>
      <c r="AEP501" s="16">
        <v>1000</v>
      </c>
    </row>
    <row r="502" spans="1:822" x14ac:dyDescent="0.25">
      <c r="A502" s="30">
        <v>45842</v>
      </c>
      <c r="B502" s="16" t="s">
        <v>11261</v>
      </c>
      <c r="C502" s="16" t="s">
        <v>867</v>
      </c>
      <c r="D502" s="16" t="s">
        <v>867</v>
      </c>
      <c r="E502" s="16">
        <v>52</v>
      </c>
      <c r="F502" s="16" t="s">
        <v>8153</v>
      </c>
      <c r="G502" s="16" t="s">
        <v>4113</v>
      </c>
      <c r="I502" s="16" t="s">
        <v>4148</v>
      </c>
      <c r="Z502" s="16" t="s">
        <v>992</v>
      </c>
      <c r="AA502" s="16" t="s">
        <v>470</v>
      </c>
      <c r="AB502" s="16">
        <v>1</v>
      </c>
      <c r="AC502" s="16" t="s">
        <v>844</v>
      </c>
      <c r="AD502" s="16" t="s">
        <v>843</v>
      </c>
      <c r="AE502" s="16" t="s">
        <v>843</v>
      </c>
      <c r="AF502" s="16" t="s">
        <v>844</v>
      </c>
      <c r="AG502" s="16" t="s">
        <v>843</v>
      </c>
      <c r="AH502" s="16" t="s">
        <v>844</v>
      </c>
      <c r="AI502" s="16" t="s">
        <v>843</v>
      </c>
      <c r="AJ502" s="16" t="s">
        <v>843</v>
      </c>
      <c r="AK502" s="16" t="s">
        <v>843</v>
      </c>
      <c r="AM502" s="16" t="s">
        <v>737</v>
      </c>
      <c r="AN502" s="16" t="s">
        <v>759</v>
      </c>
      <c r="AP502" s="16" t="s">
        <v>768</v>
      </c>
      <c r="AR502" s="16" t="s">
        <v>6910</v>
      </c>
      <c r="BB502" s="16">
        <v>2</v>
      </c>
      <c r="BC502" s="16" t="s">
        <v>7875</v>
      </c>
      <c r="BE502" s="16" t="s">
        <v>5098</v>
      </c>
      <c r="BV502" s="16" t="s">
        <v>4433</v>
      </c>
      <c r="BW502" s="16" t="s">
        <v>844</v>
      </c>
      <c r="BX502" s="16" t="s">
        <v>843</v>
      </c>
      <c r="BY502" s="16" t="s">
        <v>843</v>
      </c>
      <c r="BZ502" s="16" t="s">
        <v>843</v>
      </c>
      <c r="CA502" s="16" t="s">
        <v>843</v>
      </c>
      <c r="CB502" s="16" t="s">
        <v>843</v>
      </c>
      <c r="CC502" s="16" t="s">
        <v>843</v>
      </c>
      <c r="CD502" s="16" t="s">
        <v>843</v>
      </c>
      <c r="CE502" s="16" t="s">
        <v>843</v>
      </c>
      <c r="CF502" s="16" t="s">
        <v>843</v>
      </c>
      <c r="CG502" s="16" t="s">
        <v>843</v>
      </c>
      <c r="CH502" s="16" t="s">
        <v>843</v>
      </c>
      <c r="CI502" s="16" t="s">
        <v>843</v>
      </c>
      <c r="CJ502" s="16" t="s">
        <v>843</v>
      </c>
      <c r="CK502" s="16" t="s">
        <v>843</v>
      </c>
      <c r="CP502" s="16" t="s">
        <v>865</v>
      </c>
      <c r="DX502" s="16" t="s">
        <v>867</v>
      </c>
      <c r="DY502" s="16" t="s">
        <v>867</v>
      </c>
      <c r="GC502" s="16" t="s">
        <v>5342</v>
      </c>
      <c r="GF502" s="16" t="s">
        <v>867</v>
      </c>
      <c r="GG502" s="16" t="s">
        <v>867</v>
      </c>
      <c r="GV502" s="16" t="s">
        <v>5443</v>
      </c>
      <c r="GW502" s="16" t="s">
        <v>843</v>
      </c>
      <c r="GX502" s="16" t="s">
        <v>844</v>
      </c>
      <c r="GY502" s="16" t="s">
        <v>843</v>
      </c>
      <c r="GZ502" s="16" t="s">
        <v>843</v>
      </c>
      <c r="HA502" s="16" t="s">
        <v>843</v>
      </c>
      <c r="HB502" s="16" t="s">
        <v>843</v>
      </c>
      <c r="HC502" s="16" t="s">
        <v>843</v>
      </c>
      <c r="HD502" s="16" t="s">
        <v>843</v>
      </c>
      <c r="HE502" s="16" t="s">
        <v>843</v>
      </c>
      <c r="HF502" s="16" t="s">
        <v>843</v>
      </c>
      <c r="HH502" s="16" t="s">
        <v>5456</v>
      </c>
      <c r="HK502" s="16" t="s">
        <v>865</v>
      </c>
      <c r="HM502" s="16" t="s">
        <v>865</v>
      </c>
      <c r="HZ502" s="16" t="s">
        <v>7944</v>
      </c>
      <c r="KE502" s="16" t="s">
        <v>5585</v>
      </c>
      <c r="KG502" s="16" t="s">
        <v>7018</v>
      </c>
      <c r="KH502" s="16" t="s">
        <v>7033</v>
      </c>
      <c r="KI502" s="16" t="s">
        <v>865</v>
      </c>
      <c r="LG502" s="16" t="s">
        <v>867</v>
      </c>
      <c r="LH502" s="16" t="s">
        <v>867</v>
      </c>
      <c r="LI502" s="16" t="s">
        <v>867</v>
      </c>
      <c r="LJ502" s="16" t="s">
        <v>865</v>
      </c>
      <c r="LK502" s="16" t="s">
        <v>867</v>
      </c>
      <c r="LL502" s="16" t="s">
        <v>10614</v>
      </c>
      <c r="LM502" s="16" t="s">
        <v>843</v>
      </c>
      <c r="LN502" s="16" t="s">
        <v>844</v>
      </c>
      <c r="LO502" s="16" t="s">
        <v>844</v>
      </c>
      <c r="LP502" s="16" t="s">
        <v>844</v>
      </c>
      <c r="LQ502" s="16" t="s">
        <v>843</v>
      </c>
      <c r="LR502" s="16" t="s">
        <v>843</v>
      </c>
      <c r="LS502" s="16" t="s">
        <v>843</v>
      </c>
      <c r="LT502" s="16" t="s">
        <v>843</v>
      </c>
      <c r="LU502" s="16" t="s">
        <v>843</v>
      </c>
      <c r="LV502" s="16" t="s">
        <v>843</v>
      </c>
      <c r="LW502" s="16" t="s">
        <v>843</v>
      </c>
      <c r="LX502" s="16" t="s">
        <v>843</v>
      </c>
      <c r="LY502" s="16" t="s">
        <v>843</v>
      </c>
      <c r="LZ502" s="16" t="s">
        <v>843</v>
      </c>
      <c r="MA502" s="16" t="s">
        <v>843</v>
      </c>
      <c r="MC502" s="16" t="s">
        <v>5694</v>
      </c>
      <c r="MD502" s="16" t="s">
        <v>844</v>
      </c>
      <c r="ME502" s="16" t="s">
        <v>843</v>
      </c>
      <c r="MF502" s="16" t="s">
        <v>843</v>
      </c>
      <c r="MG502" s="16" t="s">
        <v>843</v>
      </c>
      <c r="MH502" s="16" t="s">
        <v>843</v>
      </c>
      <c r="MI502" s="16" t="s">
        <v>843</v>
      </c>
      <c r="MJ502" s="16" t="s">
        <v>843</v>
      </c>
      <c r="MK502" s="16" t="s">
        <v>843</v>
      </c>
      <c r="ML502" s="16" t="s">
        <v>843</v>
      </c>
      <c r="MM502" s="16" t="s">
        <v>843</v>
      </c>
      <c r="MN502" s="16" t="s">
        <v>843</v>
      </c>
      <c r="MO502" s="16" t="s">
        <v>843</v>
      </c>
      <c r="MP502" s="16" t="s">
        <v>843</v>
      </c>
      <c r="MQ502" s="16" t="s">
        <v>843</v>
      </c>
      <c r="MR502" s="16" t="s">
        <v>843</v>
      </c>
      <c r="MS502" s="16" t="s">
        <v>843</v>
      </c>
      <c r="MT502" s="16" t="s">
        <v>843</v>
      </c>
      <c r="MU502" s="16" t="s">
        <v>843</v>
      </c>
      <c r="MV502" s="16" t="s">
        <v>843</v>
      </c>
      <c r="PC502" s="16" t="s">
        <v>865</v>
      </c>
      <c r="PD502" s="16" t="s">
        <v>865</v>
      </c>
      <c r="PY502" s="16" t="s">
        <v>865</v>
      </c>
      <c r="QP502" s="16" t="s">
        <v>865</v>
      </c>
      <c r="QR502" s="16" t="s">
        <v>867</v>
      </c>
      <c r="QT502" s="16" t="s">
        <v>867</v>
      </c>
      <c r="QV502" s="16" t="s">
        <v>865</v>
      </c>
      <c r="QX502" s="16" t="s">
        <v>864</v>
      </c>
      <c r="QY502" s="16" t="s">
        <v>867</v>
      </c>
      <c r="RD502" s="16" t="s">
        <v>865</v>
      </c>
      <c r="RF502" s="16" t="s">
        <v>865</v>
      </c>
      <c r="RH502" s="16" t="s">
        <v>865</v>
      </c>
      <c r="RJ502" s="16" t="s">
        <v>865</v>
      </c>
      <c r="RN502" s="16" t="s">
        <v>7720</v>
      </c>
      <c r="RP502" s="16" t="s">
        <v>867</v>
      </c>
      <c r="RR502" s="16" t="s">
        <v>867</v>
      </c>
      <c r="RT502" s="16" t="s">
        <v>867</v>
      </c>
      <c r="RV502" s="16" t="s">
        <v>867</v>
      </c>
      <c r="RX502" s="16" t="s">
        <v>7720</v>
      </c>
      <c r="RZ502" s="16" t="s">
        <v>867</v>
      </c>
      <c r="SQ502" s="16" t="s">
        <v>867</v>
      </c>
      <c r="SS502" s="16" t="s">
        <v>7293</v>
      </c>
      <c r="ST502" s="16" t="s">
        <v>7761</v>
      </c>
      <c r="TN502" s="16">
        <v>3000</v>
      </c>
      <c r="TO502" s="16">
        <v>6000</v>
      </c>
      <c r="TP502" s="16">
        <v>2000</v>
      </c>
      <c r="TQ502" s="16">
        <v>0</v>
      </c>
      <c r="TR502" s="16">
        <v>300</v>
      </c>
      <c r="TS502" s="16">
        <v>120</v>
      </c>
      <c r="TT502" s="16">
        <v>0</v>
      </c>
      <c r="TU502" s="16">
        <v>120</v>
      </c>
      <c r="TV502" s="16">
        <v>0</v>
      </c>
      <c r="TW502" s="16">
        <v>0</v>
      </c>
      <c r="TX502" s="16">
        <v>0</v>
      </c>
      <c r="TZ502" s="16" t="s">
        <v>7367</v>
      </c>
      <c r="UA502" s="16" t="s">
        <v>5941</v>
      </c>
      <c r="UB502" s="16">
        <v>0</v>
      </c>
      <c r="UC502" s="16" t="s">
        <v>844</v>
      </c>
      <c r="UD502" s="16" t="s">
        <v>843</v>
      </c>
      <c r="UE502" s="16" t="s">
        <v>843</v>
      </c>
      <c r="UF502" s="16" t="s">
        <v>843</v>
      </c>
      <c r="UG502" s="16" t="s">
        <v>843</v>
      </c>
      <c r="UH502" s="16" t="s">
        <v>843</v>
      </c>
      <c r="UL502" s="16">
        <v>6000</v>
      </c>
      <c r="WO502" s="16" t="s">
        <v>6920</v>
      </c>
      <c r="XD502" s="16" t="s">
        <v>10570</v>
      </c>
      <c r="XE502" s="16" t="s">
        <v>843</v>
      </c>
      <c r="XF502" s="16" t="s">
        <v>843</v>
      </c>
      <c r="XG502" s="16" t="s">
        <v>844</v>
      </c>
      <c r="XH502" s="16" t="s">
        <v>843</v>
      </c>
      <c r="XI502" s="16" t="s">
        <v>843</v>
      </c>
      <c r="XJ502" s="16" t="s">
        <v>843</v>
      </c>
      <c r="XK502" s="16" t="s">
        <v>844</v>
      </c>
      <c r="XL502" s="16" t="s">
        <v>843</v>
      </c>
      <c r="XM502" s="16" t="s">
        <v>843</v>
      </c>
      <c r="XN502" s="16" t="s">
        <v>843</v>
      </c>
      <c r="XO502" s="16" t="s">
        <v>843</v>
      </c>
      <c r="XP502" s="16" t="s">
        <v>843</v>
      </c>
      <c r="XQ502" s="16" t="s">
        <v>843</v>
      </c>
      <c r="YF502" s="16" t="s">
        <v>865</v>
      </c>
      <c r="YN502" s="16" t="s">
        <v>7040</v>
      </c>
      <c r="YP502" s="16" t="s">
        <v>7978</v>
      </c>
      <c r="YR502" s="16" t="s">
        <v>11262</v>
      </c>
      <c r="YS502" s="16" t="s">
        <v>11263</v>
      </c>
      <c r="YT502" s="16" t="s">
        <v>8694</v>
      </c>
      <c r="YU502" s="16" t="s">
        <v>11264</v>
      </c>
      <c r="YV502" s="16" t="s">
        <v>8696</v>
      </c>
      <c r="YW502" s="16" t="s">
        <v>844</v>
      </c>
      <c r="YX502" s="16" t="s">
        <v>8696</v>
      </c>
      <c r="YY502" s="16" t="s">
        <v>843</v>
      </c>
      <c r="YZ502" s="16" t="s">
        <v>843</v>
      </c>
      <c r="ZA502" s="16" t="s">
        <v>843</v>
      </c>
      <c r="ZB502" s="16">
        <v>11540</v>
      </c>
      <c r="ZC502" s="16" t="s">
        <v>8765</v>
      </c>
      <c r="ZD502" s="16" t="s">
        <v>9073</v>
      </c>
      <c r="ZE502" s="16" t="s">
        <v>843</v>
      </c>
      <c r="ZF502" s="16" t="s">
        <v>843</v>
      </c>
      <c r="ZG502" s="16" t="s">
        <v>8752</v>
      </c>
      <c r="ZH502" s="16" t="s">
        <v>8700</v>
      </c>
      <c r="ZI502" s="16" t="s">
        <v>8736</v>
      </c>
      <c r="ZJ502" s="16" t="s">
        <v>843</v>
      </c>
      <c r="ZK502" s="16" t="s">
        <v>843</v>
      </c>
      <c r="ZL502" s="16" t="s">
        <v>8700</v>
      </c>
      <c r="ZM502" s="16" t="s">
        <v>843</v>
      </c>
      <c r="ZN502" s="16" t="s">
        <v>8703</v>
      </c>
      <c r="ZO502" s="16" t="s">
        <v>487</v>
      </c>
      <c r="ZP502" s="16" t="s">
        <v>487</v>
      </c>
      <c r="ZQ502" s="16" t="s">
        <v>487</v>
      </c>
      <c r="ZR502" s="16" t="s">
        <v>486</v>
      </c>
      <c r="ZS502" s="16" t="s">
        <v>8704</v>
      </c>
      <c r="ZT502" s="16" t="s">
        <v>8705</v>
      </c>
      <c r="ZU502" s="16" t="s">
        <v>8706</v>
      </c>
      <c r="ZV502" s="16" t="s">
        <v>487</v>
      </c>
      <c r="ZW502" s="16" t="s">
        <v>843</v>
      </c>
      <c r="ZX502" s="16" t="s">
        <v>844</v>
      </c>
      <c r="ZY502" s="16" t="s">
        <v>844</v>
      </c>
      <c r="ZZ502" s="16" t="s">
        <v>843</v>
      </c>
      <c r="AAA502" s="16" t="s">
        <v>843</v>
      </c>
      <c r="AAB502" s="16" t="s">
        <v>843</v>
      </c>
      <c r="AAC502" s="16">
        <v>1</v>
      </c>
      <c r="AAD502" s="16" t="s">
        <v>844</v>
      </c>
      <c r="AAE502" s="16" t="s">
        <v>843</v>
      </c>
      <c r="AAF502" s="16" t="s">
        <v>843</v>
      </c>
      <c r="AAG502" s="16" t="s">
        <v>843</v>
      </c>
      <c r="AAH502" s="16" t="s">
        <v>843</v>
      </c>
      <c r="AAI502" s="16" t="s">
        <v>843</v>
      </c>
      <c r="AAJ502" s="16" t="s">
        <v>600</v>
      </c>
      <c r="AAK502" s="16" t="s">
        <v>639</v>
      </c>
      <c r="AAL502" s="16" t="s">
        <v>905</v>
      </c>
      <c r="AAM502" s="16" t="s">
        <v>663</v>
      </c>
      <c r="AAN502" s="16" t="s">
        <v>8707</v>
      </c>
      <c r="AAO502" s="16" t="s">
        <v>1018</v>
      </c>
      <c r="AAP502" s="16" t="s">
        <v>8708</v>
      </c>
      <c r="AAS502" s="16">
        <v>6000</v>
      </c>
      <c r="AAT502" s="16" t="s">
        <v>782</v>
      </c>
      <c r="AAU502" s="16" t="s">
        <v>782</v>
      </c>
      <c r="AAV502" s="16" t="s">
        <v>782</v>
      </c>
      <c r="AAW502" s="16" t="s">
        <v>782</v>
      </c>
      <c r="AAX502" s="16" t="s">
        <v>843</v>
      </c>
      <c r="AAY502" s="16" t="s">
        <v>8710</v>
      </c>
      <c r="AAZ502" s="16" t="s">
        <v>782</v>
      </c>
      <c r="ABB502" s="16" t="s">
        <v>782</v>
      </c>
      <c r="ABC502" s="16" t="s">
        <v>783</v>
      </c>
      <c r="ABD502" s="16" t="s">
        <v>783</v>
      </c>
      <c r="ABE502" s="16" t="s">
        <v>783</v>
      </c>
      <c r="ABF502" s="16" t="s">
        <v>782</v>
      </c>
      <c r="ABG502" s="16" t="s">
        <v>782</v>
      </c>
      <c r="ABH502" s="16" t="s">
        <v>782</v>
      </c>
      <c r="ABI502" s="16" t="s">
        <v>782</v>
      </c>
      <c r="ABJ502" s="16" t="s">
        <v>783</v>
      </c>
      <c r="ABK502" s="16" t="s">
        <v>782</v>
      </c>
      <c r="ABL502" s="16" t="s">
        <v>8746</v>
      </c>
      <c r="ABM502" s="16" t="s">
        <v>844</v>
      </c>
      <c r="ABN502" s="16" t="s">
        <v>1034</v>
      </c>
      <c r="ABO502" s="16" t="s">
        <v>486</v>
      </c>
      <c r="ABP502" s="16" t="s">
        <v>972</v>
      </c>
      <c r="ABQ502" s="16" t="s">
        <v>4321</v>
      </c>
      <c r="ABR502" s="16" t="s">
        <v>470</v>
      </c>
      <c r="ABS502" s="16" t="s">
        <v>451</v>
      </c>
      <c r="ABT502" s="16" t="s">
        <v>844</v>
      </c>
      <c r="ABU502" s="16" t="s">
        <v>844</v>
      </c>
      <c r="ABV502" s="16" t="s">
        <v>487</v>
      </c>
      <c r="ABW502" s="16" t="s">
        <v>486</v>
      </c>
      <c r="ABX502" s="16" t="s">
        <v>892</v>
      </c>
      <c r="ABY502" s="16" t="s">
        <v>486</v>
      </c>
      <c r="ABZ502" s="16" t="s">
        <v>486</v>
      </c>
      <c r="ACA502" s="16" t="s">
        <v>759</v>
      </c>
      <c r="ACB502" s="16" t="s">
        <v>768</v>
      </c>
      <c r="ACC502" s="16" t="s">
        <v>737</v>
      </c>
      <c r="ACD502" s="16" t="s">
        <v>487</v>
      </c>
      <c r="ACE502" s="16" t="s">
        <v>486</v>
      </c>
      <c r="ACG502" s="16" t="s">
        <v>1014</v>
      </c>
      <c r="ACH502" s="16" t="s">
        <v>1009</v>
      </c>
      <c r="ACI502" s="16" t="s">
        <v>462</v>
      </c>
      <c r="ACJ502" s="16">
        <v>1.1910000000000001</v>
      </c>
      <c r="ACK502" s="16" t="s">
        <v>478</v>
      </c>
      <c r="ACL502" s="16" t="s">
        <v>738</v>
      </c>
      <c r="ACM502" s="16" t="s">
        <v>1189</v>
      </c>
      <c r="ACN502" s="16" t="s">
        <v>1169</v>
      </c>
      <c r="ACO502" s="16" t="s">
        <v>1856</v>
      </c>
      <c r="ACQ502" s="16" t="s">
        <v>1201</v>
      </c>
      <c r="ACR502" s="16" t="s">
        <v>1645</v>
      </c>
      <c r="ACS502" s="16" t="s">
        <v>680</v>
      </c>
      <c r="ACT502" s="16" t="s">
        <v>1522</v>
      </c>
      <c r="ACU502" s="16" t="s">
        <v>831</v>
      </c>
      <c r="ACV502" s="16" t="s">
        <v>8756</v>
      </c>
      <c r="ACW502" s="16" t="s">
        <v>451</v>
      </c>
      <c r="ACX502" s="16" t="s">
        <v>1914</v>
      </c>
      <c r="ACY502" s="16" t="s">
        <v>1947</v>
      </c>
      <c r="ACZ502" s="16">
        <v>1</v>
      </c>
      <c r="ADA502" s="16">
        <v>1</v>
      </c>
      <c r="ADB502" s="16">
        <v>1</v>
      </c>
      <c r="ADC502" s="16">
        <v>0</v>
      </c>
      <c r="ADD502" s="16">
        <v>1</v>
      </c>
      <c r="ADE502" s="16" t="s">
        <v>8891</v>
      </c>
      <c r="ADF502" s="16">
        <v>0</v>
      </c>
      <c r="ADG502" s="16" t="s">
        <v>486</v>
      </c>
      <c r="ADH502" s="16">
        <v>1</v>
      </c>
      <c r="ADI502" s="16" t="s">
        <v>486</v>
      </c>
      <c r="ADJ502" s="16" t="s">
        <v>1743</v>
      </c>
      <c r="ADK502" s="16" t="s">
        <v>1750</v>
      </c>
      <c r="ADL502" s="16" t="s">
        <v>1762</v>
      </c>
      <c r="ADM502" s="16" t="s">
        <v>13194</v>
      </c>
      <c r="ADN502" s="16" t="s">
        <v>13196</v>
      </c>
      <c r="ADO502" s="16" t="s">
        <v>13197</v>
      </c>
      <c r="ADP502" s="16" t="s">
        <v>13196</v>
      </c>
      <c r="ADQ502" s="16" t="s">
        <v>13194</v>
      </c>
      <c r="ADR502" s="16" t="s">
        <v>13194</v>
      </c>
      <c r="ADS502" s="16" t="s">
        <v>13194</v>
      </c>
      <c r="ADY502" s="16" t="s">
        <v>1063</v>
      </c>
      <c r="AEB502" s="16">
        <v>11540</v>
      </c>
      <c r="AEC502" s="16" t="s">
        <v>1062</v>
      </c>
      <c r="AED502" s="16">
        <v>6000</v>
      </c>
      <c r="AEE502" s="16" t="s">
        <v>952</v>
      </c>
      <c r="AEI502" s="16">
        <v>3000</v>
      </c>
      <c r="AEJ502" s="16">
        <v>6000</v>
      </c>
      <c r="AEK502" s="16">
        <v>2000</v>
      </c>
      <c r="AEN502" s="16">
        <v>300</v>
      </c>
      <c r="AEO502" s="16">
        <v>120</v>
      </c>
      <c r="AEP502" s="16">
        <v>120</v>
      </c>
    </row>
    <row r="503" spans="1:822" x14ac:dyDescent="0.25">
      <c r="A503" s="30">
        <v>45842</v>
      </c>
      <c r="B503" s="16" t="s">
        <v>11265</v>
      </c>
      <c r="C503" s="16" t="s">
        <v>867</v>
      </c>
      <c r="D503" s="16" t="s">
        <v>867</v>
      </c>
      <c r="E503" s="16">
        <v>31</v>
      </c>
      <c r="F503" s="16" t="s">
        <v>8153</v>
      </c>
      <c r="G503" s="16" t="s">
        <v>4113</v>
      </c>
      <c r="I503" s="16" t="s">
        <v>4174</v>
      </c>
      <c r="Z503" s="16" t="s">
        <v>997</v>
      </c>
      <c r="AA503" s="16" t="s">
        <v>470</v>
      </c>
      <c r="AB503" s="16">
        <v>1</v>
      </c>
      <c r="AC503" s="16" t="s">
        <v>844</v>
      </c>
      <c r="AD503" s="16" t="s">
        <v>843</v>
      </c>
      <c r="AE503" s="16" t="s">
        <v>843</v>
      </c>
      <c r="AF503" s="16" t="s">
        <v>844</v>
      </c>
      <c r="AG503" s="16" t="s">
        <v>843</v>
      </c>
      <c r="AH503" s="16" t="s">
        <v>844</v>
      </c>
      <c r="AI503" s="16" t="s">
        <v>843</v>
      </c>
      <c r="AJ503" s="16" t="s">
        <v>843</v>
      </c>
      <c r="AK503" s="16" t="s">
        <v>843</v>
      </c>
      <c r="AM503" s="16" t="s">
        <v>737</v>
      </c>
      <c r="AN503" s="16" t="s">
        <v>759</v>
      </c>
      <c r="AP503" s="16" t="s">
        <v>768</v>
      </c>
      <c r="AR503" s="16" t="s">
        <v>6910</v>
      </c>
      <c r="BB503" s="16">
        <v>2</v>
      </c>
      <c r="BC503" s="16" t="s">
        <v>7875</v>
      </c>
      <c r="BE503" s="16" t="s">
        <v>5098</v>
      </c>
      <c r="BV503" s="16" t="s">
        <v>4433</v>
      </c>
      <c r="BW503" s="16" t="s">
        <v>844</v>
      </c>
      <c r="BX503" s="16" t="s">
        <v>843</v>
      </c>
      <c r="BY503" s="16" t="s">
        <v>843</v>
      </c>
      <c r="BZ503" s="16" t="s">
        <v>843</v>
      </c>
      <c r="CA503" s="16" t="s">
        <v>843</v>
      </c>
      <c r="CB503" s="16" t="s">
        <v>843</v>
      </c>
      <c r="CC503" s="16" t="s">
        <v>843</v>
      </c>
      <c r="CD503" s="16" t="s">
        <v>843</v>
      </c>
      <c r="CE503" s="16" t="s">
        <v>843</v>
      </c>
      <c r="CF503" s="16" t="s">
        <v>843</v>
      </c>
      <c r="CG503" s="16" t="s">
        <v>843</v>
      </c>
      <c r="CH503" s="16" t="s">
        <v>843</v>
      </c>
      <c r="CI503" s="16" t="s">
        <v>843</v>
      </c>
      <c r="CJ503" s="16" t="s">
        <v>843</v>
      </c>
      <c r="CK503" s="16" t="s">
        <v>843</v>
      </c>
      <c r="CP503" s="16" t="s">
        <v>867</v>
      </c>
      <c r="CQ503" s="16" t="s">
        <v>5191</v>
      </c>
      <c r="CR503" s="16" t="s">
        <v>844</v>
      </c>
      <c r="CS503" s="16" t="s">
        <v>843</v>
      </c>
      <c r="CT503" s="16" t="s">
        <v>843</v>
      </c>
      <c r="CU503" s="16" t="s">
        <v>843</v>
      </c>
      <c r="CV503" s="16" t="s">
        <v>843</v>
      </c>
      <c r="CW503" s="16" t="s">
        <v>843</v>
      </c>
      <c r="CX503" s="16" t="s">
        <v>843</v>
      </c>
      <c r="CY503" s="16" t="s">
        <v>843</v>
      </c>
      <c r="CZ503" s="16" t="s">
        <v>843</v>
      </c>
      <c r="DA503" s="16" t="s">
        <v>5184</v>
      </c>
      <c r="DX503" s="16" t="s">
        <v>867</v>
      </c>
      <c r="DY503" s="16" t="s">
        <v>867</v>
      </c>
      <c r="GC503" s="16" t="s">
        <v>5330</v>
      </c>
      <c r="GF503" s="16" t="s">
        <v>867</v>
      </c>
      <c r="GG503" s="16" t="s">
        <v>867</v>
      </c>
      <c r="GV503" s="16" t="s">
        <v>5443</v>
      </c>
      <c r="GW503" s="16" t="s">
        <v>843</v>
      </c>
      <c r="GX503" s="16" t="s">
        <v>844</v>
      </c>
      <c r="GY503" s="16" t="s">
        <v>843</v>
      </c>
      <c r="GZ503" s="16" t="s">
        <v>843</v>
      </c>
      <c r="HA503" s="16" t="s">
        <v>843</v>
      </c>
      <c r="HB503" s="16" t="s">
        <v>843</v>
      </c>
      <c r="HC503" s="16" t="s">
        <v>843</v>
      </c>
      <c r="HD503" s="16" t="s">
        <v>843</v>
      </c>
      <c r="HE503" s="16" t="s">
        <v>843</v>
      </c>
      <c r="HF503" s="16" t="s">
        <v>843</v>
      </c>
      <c r="HH503" s="16" t="s">
        <v>5456</v>
      </c>
      <c r="HK503" s="16" t="s">
        <v>865</v>
      </c>
      <c r="HM503" s="16" t="s">
        <v>865</v>
      </c>
      <c r="HZ503" s="16" t="s">
        <v>7944</v>
      </c>
      <c r="KE503" s="16" t="s">
        <v>5582</v>
      </c>
      <c r="KG503" s="16" t="s">
        <v>7015</v>
      </c>
      <c r="KH503" s="16" t="s">
        <v>7033</v>
      </c>
      <c r="KI503" s="16" t="s">
        <v>865</v>
      </c>
      <c r="LG503" s="16" t="s">
        <v>867</v>
      </c>
      <c r="LH503" s="16" t="s">
        <v>867</v>
      </c>
      <c r="LI503" s="16" t="s">
        <v>867</v>
      </c>
      <c r="LJ503" s="16" t="s">
        <v>867</v>
      </c>
      <c r="LK503" s="16" t="s">
        <v>867</v>
      </c>
      <c r="LL503" s="16" t="s">
        <v>9733</v>
      </c>
      <c r="LM503" s="16" t="s">
        <v>844</v>
      </c>
      <c r="LN503" s="16" t="s">
        <v>843</v>
      </c>
      <c r="LO503" s="16" t="s">
        <v>844</v>
      </c>
      <c r="LP503" s="16" t="s">
        <v>843</v>
      </c>
      <c r="LQ503" s="16" t="s">
        <v>843</v>
      </c>
      <c r="LR503" s="16" t="s">
        <v>843</v>
      </c>
      <c r="LS503" s="16" t="s">
        <v>843</v>
      </c>
      <c r="LT503" s="16" t="s">
        <v>843</v>
      </c>
      <c r="LU503" s="16" t="s">
        <v>843</v>
      </c>
      <c r="LV503" s="16" t="s">
        <v>843</v>
      </c>
      <c r="LW503" s="16" t="s">
        <v>843</v>
      </c>
      <c r="LX503" s="16" t="s">
        <v>843</v>
      </c>
      <c r="LY503" s="16" t="s">
        <v>843</v>
      </c>
      <c r="LZ503" s="16" t="s">
        <v>843</v>
      </c>
      <c r="MA503" s="16" t="s">
        <v>843</v>
      </c>
      <c r="MC503" s="16" t="s">
        <v>5694</v>
      </c>
      <c r="MD503" s="16" t="s">
        <v>844</v>
      </c>
      <c r="ME503" s="16" t="s">
        <v>843</v>
      </c>
      <c r="MF503" s="16" t="s">
        <v>843</v>
      </c>
      <c r="MG503" s="16" t="s">
        <v>843</v>
      </c>
      <c r="MH503" s="16" t="s">
        <v>843</v>
      </c>
      <c r="MI503" s="16" t="s">
        <v>843</v>
      </c>
      <c r="MJ503" s="16" t="s">
        <v>843</v>
      </c>
      <c r="MK503" s="16" t="s">
        <v>843</v>
      </c>
      <c r="ML503" s="16" t="s">
        <v>843</v>
      </c>
      <c r="MM503" s="16" t="s">
        <v>843</v>
      </c>
      <c r="MN503" s="16" t="s">
        <v>843</v>
      </c>
      <c r="MO503" s="16" t="s">
        <v>843</v>
      </c>
      <c r="MP503" s="16" t="s">
        <v>843</v>
      </c>
      <c r="MQ503" s="16" t="s">
        <v>843</v>
      </c>
      <c r="MR503" s="16" t="s">
        <v>843</v>
      </c>
      <c r="MS503" s="16" t="s">
        <v>843</v>
      </c>
      <c r="MT503" s="16" t="s">
        <v>843</v>
      </c>
      <c r="MU503" s="16" t="s">
        <v>843</v>
      </c>
      <c r="MV503" s="16" t="s">
        <v>843</v>
      </c>
      <c r="PC503" s="16" t="s">
        <v>865</v>
      </c>
      <c r="PD503" s="16" t="s">
        <v>865</v>
      </c>
      <c r="PY503" s="16" t="s">
        <v>865</v>
      </c>
      <c r="QP503" s="16" t="s">
        <v>867</v>
      </c>
      <c r="QR503" s="16" t="s">
        <v>867</v>
      </c>
      <c r="QT503" s="16" t="s">
        <v>867</v>
      </c>
      <c r="QV503" s="16" t="s">
        <v>865</v>
      </c>
      <c r="QX503" s="16" t="s">
        <v>867</v>
      </c>
      <c r="RD503" s="16" t="s">
        <v>865</v>
      </c>
      <c r="RF503" s="16" t="s">
        <v>865</v>
      </c>
      <c r="RH503" s="16" t="s">
        <v>865</v>
      </c>
      <c r="RJ503" s="16" t="s">
        <v>865</v>
      </c>
      <c r="RN503" s="16" t="s">
        <v>7724</v>
      </c>
      <c r="RP503" s="16" t="s">
        <v>867</v>
      </c>
      <c r="RR503" s="16" t="s">
        <v>867</v>
      </c>
      <c r="RT503" s="16" t="s">
        <v>867</v>
      </c>
      <c r="RV503" s="16" t="s">
        <v>867</v>
      </c>
      <c r="RX503" s="16" t="s">
        <v>867</v>
      </c>
      <c r="RZ503" s="16" t="s">
        <v>7724</v>
      </c>
      <c r="SQ503" s="16" t="s">
        <v>865</v>
      </c>
      <c r="SS503" s="16" t="s">
        <v>7302</v>
      </c>
      <c r="ST503" s="16" t="s">
        <v>7761</v>
      </c>
      <c r="TN503" s="16">
        <v>2000</v>
      </c>
      <c r="TO503" s="16">
        <v>6000</v>
      </c>
      <c r="TP503" s="16">
        <v>1000</v>
      </c>
      <c r="TR503" s="16">
        <v>400</v>
      </c>
      <c r="TS503" s="16">
        <v>300</v>
      </c>
      <c r="TU503" s="16">
        <v>2000</v>
      </c>
      <c r="TZ503" s="16" t="s">
        <v>7370</v>
      </c>
      <c r="UA503" s="16" t="s">
        <v>5941</v>
      </c>
      <c r="UB503" s="16">
        <v>0</v>
      </c>
      <c r="UC503" s="16" t="s">
        <v>844</v>
      </c>
      <c r="UD503" s="16" t="s">
        <v>843</v>
      </c>
      <c r="UE503" s="16" t="s">
        <v>843</v>
      </c>
      <c r="UF503" s="16" t="s">
        <v>843</v>
      </c>
      <c r="UG503" s="16" t="s">
        <v>843</v>
      </c>
      <c r="UH503" s="16" t="s">
        <v>843</v>
      </c>
      <c r="WO503" s="16" t="s">
        <v>6920</v>
      </c>
      <c r="XD503" s="16" t="s">
        <v>6975</v>
      </c>
      <c r="XE503" s="16" t="s">
        <v>843</v>
      </c>
      <c r="XF503" s="16" t="s">
        <v>843</v>
      </c>
      <c r="XG503" s="16" t="s">
        <v>844</v>
      </c>
      <c r="XH503" s="16" t="s">
        <v>843</v>
      </c>
      <c r="XI503" s="16" t="s">
        <v>843</v>
      </c>
      <c r="XJ503" s="16" t="s">
        <v>843</v>
      </c>
      <c r="XK503" s="16" t="s">
        <v>843</v>
      </c>
      <c r="XL503" s="16" t="s">
        <v>843</v>
      </c>
      <c r="XM503" s="16" t="s">
        <v>843</v>
      </c>
      <c r="XN503" s="16" t="s">
        <v>843</v>
      </c>
      <c r="XO503" s="16" t="s">
        <v>843</v>
      </c>
      <c r="XP503" s="16" t="s">
        <v>843</v>
      </c>
      <c r="XQ503" s="16" t="s">
        <v>843</v>
      </c>
      <c r="YF503" s="16" t="s">
        <v>865</v>
      </c>
      <c r="YN503" s="16" t="s">
        <v>7040</v>
      </c>
      <c r="YP503" s="16" t="s">
        <v>7990</v>
      </c>
      <c r="YR503" s="16" t="s">
        <v>11266</v>
      </c>
      <c r="YS503" s="16" t="s">
        <v>11267</v>
      </c>
      <c r="YT503" s="16" t="s">
        <v>8694</v>
      </c>
      <c r="YU503" s="16" t="s">
        <v>11268</v>
      </c>
      <c r="YV503" s="16" t="s">
        <v>8696</v>
      </c>
      <c r="YW503" s="16" t="s">
        <v>844</v>
      </c>
      <c r="YX503" s="16" t="s">
        <v>8696</v>
      </c>
      <c r="ZE503" s="16" t="s">
        <v>843</v>
      </c>
      <c r="ZO503" s="16" t="s">
        <v>487</v>
      </c>
      <c r="ZP503" s="16" t="s">
        <v>487</v>
      </c>
      <c r="ZQ503" s="16" t="s">
        <v>486</v>
      </c>
      <c r="ZR503" s="16" t="s">
        <v>486</v>
      </c>
      <c r="ZS503" s="16" t="s">
        <v>8704</v>
      </c>
      <c r="ZT503" s="16" t="s">
        <v>8705</v>
      </c>
      <c r="ZU503" s="16" t="s">
        <v>8706</v>
      </c>
      <c r="ZV503" s="16" t="s">
        <v>487</v>
      </c>
      <c r="ZW503" s="16" t="s">
        <v>843</v>
      </c>
      <c r="ZX503" s="16" t="s">
        <v>844</v>
      </c>
      <c r="ZY503" s="16" t="s">
        <v>844</v>
      </c>
      <c r="ZZ503" s="16" t="s">
        <v>843</v>
      </c>
      <c r="AAA503" s="16" t="s">
        <v>843</v>
      </c>
      <c r="AAB503" s="16" t="s">
        <v>843</v>
      </c>
      <c r="AAC503" s="16">
        <v>1</v>
      </c>
      <c r="AAD503" s="16" t="s">
        <v>844</v>
      </c>
      <c r="AAE503" s="16" t="s">
        <v>843</v>
      </c>
      <c r="AAF503" s="16" t="s">
        <v>843</v>
      </c>
      <c r="AAG503" s="16" t="s">
        <v>843</v>
      </c>
      <c r="AAH503" s="16" t="s">
        <v>843</v>
      </c>
      <c r="AAI503" s="16" t="s">
        <v>843</v>
      </c>
      <c r="AAJ503" s="16" t="s">
        <v>600</v>
      </c>
      <c r="AAK503" s="16" t="s">
        <v>639</v>
      </c>
      <c r="AAL503" s="16" t="s">
        <v>905</v>
      </c>
      <c r="AAM503" s="16" t="s">
        <v>663</v>
      </c>
      <c r="AAN503" s="16" t="s">
        <v>8707</v>
      </c>
      <c r="AAO503" s="16" t="s">
        <v>1018</v>
      </c>
      <c r="AAP503" s="16" t="s">
        <v>8708</v>
      </c>
      <c r="AAT503" s="16" t="s">
        <v>782</v>
      </c>
      <c r="AAU503" s="16" t="s">
        <v>782</v>
      </c>
      <c r="AAV503" s="16" t="s">
        <v>782</v>
      </c>
      <c r="AAW503" s="16" t="s">
        <v>782</v>
      </c>
      <c r="AAX503" s="16" t="s">
        <v>843</v>
      </c>
      <c r="AAY503" s="16" t="s">
        <v>8710</v>
      </c>
      <c r="AAZ503" s="16" t="s">
        <v>782</v>
      </c>
      <c r="ABA503" s="16" t="s">
        <v>782</v>
      </c>
      <c r="ABB503" s="16" t="s">
        <v>782</v>
      </c>
      <c r="ABC503" s="16" t="s">
        <v>782</v>
      </c>
      <c r="ABD503" s="16" t="s">
        <v>782</v>
      </c>
      <c r="ABE503" s="16" t="s">
        <v>783</v>
      </c>
      <c r="ABF503" s="16" t="s">
        <v>782</v>
      </c>
      <c r="ABG503" s="16" t="s">
        <v>782</v>
      </c>
      <c r="ABH503" s="16" t="s">
        <v>782</v>
      </c>
      <c r="ABI503" s="16" t="s">
        <v>782</v>
      </c>
      <c r="ABJ503" s="16" t="s">
        <v>782</v>
      </c>
      <c r="ABK503" s="16" t="s">
        <v>782</v>
      </c>
      <c r="ABL503" s="16" t="s">
        <v>844</v>
      </c>
      <c r="ABM503" s="16" t="s">
        <v>843</v>
      </c>
      <c r="ABN503" s="16" t="s">
        <v>1034</v>
      </c>
      <c r="ABO503" s="16" t="s">
        <v>486</v>
      </c>
      <c r="ABP503" s="16" t="s">
        <v>972</v>
      </c>
      <c r="ABQ503" s="16" t="s">
        <v>4300</v>
      </c>
      <c r="ABR503" s="16" t="s">
        <v>470</v>
      </c>
      <c r="ABS503" s="16" t="s">
        <v>445</v>
      </c>
      <c r="ABT503" s="16" t="s">
        <v>844</v>
      </c>
      <c r="ABU503" s="16" t="s">
        <v>844</v>
      </c>
      <c r="ABV503" s="16" t="s">
        <v>487</v>
      </c>
      <c r="ABW503" s="16" t="s">
        <v>486</v>
      </c>
      <c r="ABX503" s="16" t="s">
        <v>892</v>
      </c>
      <c r="ABY503" s="16" t="s">
        <v>486</v>
      </c>
      <c r="ABZ503" s="16" t="s">
        <v>486</v>
      </c>
      <c r="ACA503" s="16" t="s">
        <v>759</v>
      </c>
      <c r="ACB503" s="16" t="s">
        <v>768</v>
      </c>
      <c r="ACC503" s="16" t="s">
        <v>737</v>
      </c>
      <c r="ACD503" s="16" t="s">
        <v>487</v>
      </c>
      <c r="ACE503" s="16" t="s">
        <v>486</v>
      </c>
      <c r="ACG503" s="16" t="s">
        <v>1014</v>
      </c>
      <c r="ACH503" s="16" t="s">
        <v>1009</v>
      </c>
      <c r="ACI503" s="16" t="s">
        <v>462</v>
      </c>
      <c r="ACJ503" s="16">
        <v>1.1910000000000001</v>
      </c>
      <c r="ACK503" s="16" t="s">
        <v>478</v>
      </c>
      <c r="ACL503" s="16" t="s">
        <v>738</v>
      </c>
      <c r="ACM503" s="16" t="s">
        <v>1188</v>
      </c>
      <c r="ACN503" s="16" t="s">
        <v>1169</v>
      </c>
      <c r="ACO503" s="16" t="s">
        <v>1857</v>
      </c>
      <c r="ACQ503" s="16" t="s">
        <v>1201</v>
      </c>
      <c r="ACR503" s="16" t="s">
        <v>1645</v>
      </c>
      <c r="ACS503" s="16" t="s">
        <v>680</v>
      </c>
      <c r="ACT503" s="16" t="s">
        <v>1522</v>
      </c>
      <c r="ACU503" s="16" t="s">
        <v>831</v>
      </c>
      <c r="ACV503" s="16" t="s">
        <v>8756</v>
      </c>
      <c r="ACW503" s="16" t="s">
        <v>445</v>
      </c>
      <c r="ACX503" s="16" t="s">
        <v>1914</v>
      </c>
      <c r="ACY503" s="16" t="s">
        <v>1947</v>
      </c>
      <c r="ACZ503" s="16">
        <v>1</v>
      </c>
      <c r="ADA503" s="16">
        <v>1</v>
      </c>
      <c r="ADB503" s="16">
        <v>1</v>
      </c>
      <c r="ADC503" s="16">
        <v>1</v>
      </c>
      <c r="ADD503" s="16">
        <v>1</v>
      </c>
      <c r="ADE503" s="16" t="s">
        <v>8712</v>
      </c>
      <c r="ADF503" s="16">
        <v>0</v>
      </c>
      <c r="ADG503" s="16" t="s">
        <v>486</v>
      </c>
      <c r="ADH503" s="16">
        <v>1</v>
      </c>
      <c r="ADI503" s="16" t="s">
        <v>486</v>
      </c>
      <c r="ADJ503" s="16" t="s">
        <v>1743</v>
      </c>
      <c r="ADK503" s="16" t="s">
        <v>1750</v>
      </c>
      <c r="ADL503" s="16" t="s">
        <v>1764</v>
      </c>
      <c r="ADN503" s="16" t="s">
        <v>13196</v>
      </c>
      <c r="ADO503" s="16" t="s">
        <v>1766</v>
      </c>
      <c r="ADP503" s="16" t="s">
        <v>1743</v>
      </c>
      <c r="AEB503" s="16">
        <v>11700</v>
      </c>
      <c r="AEE503" s="16" t="s">
        <v>952</v>
      </c>
      <c r="AEI503" s="16">
        <v>2000</v>
      </c>
      <c r="AEJ503" s="16">
        <v>6000</v>
      </c>
      <c r="AEK503" s="16">
        <v>1000</v>
      </c>
      <c r="AEN503" s="16">
        <v>400</v>
      </c>
      <c r="AEO503" s="16">
        <v>300</v>
      </c>
      <c r="AEP503" s="16">
        <v>2000</v>
      </c>
    </row>
    <row r="504" spans="1:822" x14ac:dyDescent="0.25">
      <c r="A504" s="30">
        <v>45842</v>
      </c>
      <c r="B504" s="16" t="s">
        <v>11269</v>
      </c>
      <c r="C504" s="16" t="s">
        <v>867</v>
      </c>
      <c r="D504" s="16" t="s">
        <v>867</v>
      </c>
      <c r="E504" s="16">
        <v>42</v>
      </c>
      <c r="F504" s="16" t="s">
        <v>8153</v>
      </c>
      <c r="G504" s="16" t="s">
        <v>4113</v>
      </c>
      <c r="I504" s="16" t="s">
        <v>4148</v>
      </c>
      <c r="Z504" s="16" t="s">
        <v>993</v>
      </c>
      <c r="AA504" s="16" t="s">
        <v>474</v>
      </c>
      <c r="AB504" s="16">
        <v>4</v>
      </c>
      <c r="AC504" s="16" t="s">
        <v>844</v>
      </c>
      <c r="AD504" s="16" t="s">
        <v>843</v>
      </c>
      <c r="AE504" s="16" t="s">
        <v>1056</v>
      </c>
      <c r="AF504" s="16" t="s">
        <v>844</v>
      </c>
      <c r="AG504" s="16" t="s">
        <v>844</v>
      </c>
      <c r="AH504" s="16" t="s">
        <v>844</v>
      </c>
      <c r="AI504" s="16" t="s">
        <v>8732</v>
      </c>
      <c r="AJ504" s="16" t="s">
        <v>843</v>
      </c>
      <c r="AK504" s="16" t="s">
        <v>844</v>
      </c>
      <c r="AM504" s="16" t="s">
        <v>737</v>
      </c>
      <c r="AN504" s="16" t="s">
        <v>759</v>
      </c>
      <c r="AP504" s="16" t="s">
        <v>774</v>
      </c>
      <c r="AR504" s="16" t="s">
        <v>6907</v>
      </c>
      <c r="BB504" s="16">
        <v>3</v>
      </c>
      <c r="BC504" s="16" t="s">
        <v>7875</v>
      </c>
      <c r="BE504" s="16" t="s">
        <v>5098</v>
      </c>
      <c r="BV504" s="16" t="s">
        <v>10517</v>
      </c>
      <c r="BW504" s="16" t="s">
        <v>843</v>
      </c>
      <c r="BX504" s="16" t="s">
        <v>844</v>
      </c>
      <c r="BY504" s="16" t="s">
        <v>844</v>
      </c>
      <c r="BZ504" s="16" t="s">
        <v>844</v>
      </c>
      <c r="CA504" s="16" t="s">
        <v>843</v>
      </c>
      <c r="CB504" s="16" t="s">
        <v>843</v>
      </c>
      <c r="CC504" s="16" t="s">
        <v>844</v>
      </c>
      <c r="CD504" s="16" t="s">
        <v>843</v>
      </c>
      <c r="CE504" s="16" t="s">
        <v>843</v>
      </c>
      <c r="CF504" s="16" t="s">
        <v>843</v>
      </c>
      <c r="CG504" s="16" t="s">
        <v>843</v>
      </c>
      <c r="CH504" s="16" t="s">
        <v>843</v>
      </c>
      <c r="CI504" s="16" t="s">
        <v>843</v>
      </c>
      <c r="CJ504" s="16" t="s">
        <v>843</v>
      </c>
      <c r="CK504" s="16" t="s">
        <v>843</v>
      </c>
      <c r="CP504" s="16" t="s">
        <v>867</v>
      </c>
      <c r="CQ504" s="16" t="s">
        <v>9297</v>
      </c>
      <c r="CR504" s="16" t="s">
        <v>843</v>
      </c>
      <c r="CS504" s="16" t="s">
        <v>844</v>
      </c>
      <c r="CT504" s="16" t="s">
        <v>844</v>
      </c>
      <c r="CU504" s="16" t="s">
        <v>843</v>
      </c>
      <c r="CV504" s="16" t="s">
        <v>843</v>
      </c>
      <c r="CW504" s="16" t="s">
        <v>843</v>
      </c>
      <c r="CX504" s="16" t="s">
        <v>843</v>
      </c>
      <c r="CY504" s="16" t="s">
        <v>843</v>
      </c>
      <c r="CZ504" s="16" t="s">
        <v>843</v>
      </c>
      <c r="DA504" s="16" t="s">
        <v>5184</v>
      </c>
      <c r="DX504" s="16" t="s">
        <v>867</v>
      </c>
      <c r="DY504" s="16" t="s">
        <v>867</v>
      </c>
      <c r="GC504" s="16" t="s">
        <v>5342</v>
      </c>
      <c r="GF504" s="16" t="s">
        <v>867</v>
      </c>
      <c r="GG504" s="16" t="s">
        <v>867</v>
      </c>
      <c r="GV504" s="16" t="s">
        <v>11270</v>
      </c>
      <c r="GW504" s="16" t="s">
        <v>844</v>
      </c>
      <c r="GX504" s="16" t="s">
        <v>844</v>
      </c>
      <c r="GY504" s="16" t="s">
        <v>843</v>
      </c>
      <c r="GZ504" s="16" t="s">
        <v>844</v>
      </c>
      <c r="HA504" s="16" t="s">
        <v>843</v>
      </c>
      <c r="HB504" s="16" t="s">
        <v>844</v>
      </c>
      <c r="HC504" s="16" t="s">
        <v>843</v>
      </c>
      <c r="HD504" s="16" t="s">
        <v>843</v>
      </c>
      <c r="HE504" s="16" t="s">
        <v>843</v>
      </c>
      <c r="HF504" s="16" t="s">
        <v>843</v>
      </c>
      <c r="HH504" s="16" t="s">
        <v>5456</v>
      </c>
      <c r="HK504" s="16" t="s">
        <v>864</v>
      </c>
      <c r="HM504" s="16" t="s">
        <v>865</v>
      </c>
      <c r="HZ504" s="16" t="s">
        <v>7944</v>
      </c>
      <c r="KE504" s="16" t="s">
        <v>5582</v>
      </c>
      <c r="KG504" s="16" t="s">
        <v>7015</v>
      </c>
      <c r="KH504" s="16" t="s">
        <v>7033</v>
      </c>
      <c r="KI504" s="16" t="s">
        <v>865</v>
      </c>
      <c r="LG504" s="16" t="s">
        <v>867</v>
      </c>
      <c r="LH504" s="16" t="s">
        <v>865</v>
      </c>
      <c r="LI504" s="16" t="s">
        <v>867</v>
      </c>
      <c r="LJ504" s="16" t="s">
        <v>865</v>
      </c>
      <c r="LK504" s="16" t="s">
        <v>867</v>
      </c>
      <c r="LL504" s="16" t="s">
        <v>5666</v>
      </c>
      <c r="LM504" s="16" t="s">
        <v>843</v>
      </c>
      <c r="LN504" s="16" t="s">
        <v>843</v>
      </c>
      <c r="LO504" s="16" t="s">
        <v>843</v>
      </c>
      <c r="LP504" s="16" t="s">
        <v>844</v>
      </c>
      <c r="LQ504" s="16" t="s">
        <v>843</v>
      </c>
      <c r="LR504" s="16" t="s">
        <v>843</v>
      </c>
      <c r="LS504" s="16" t="s">
        <v>843</v>
      </c>
      <c r="LT504" s="16" t="s">
        <v>843</v>
      </c>
      <c r="LU504" s="16" t="s">
        <v>843</v>
      </c>
      <c r="LV504" s="16" t="s">
        <v>843</v>
      </c>
      <c r="LW504" s="16" t="s">
        <v>843</v>
      </c>
      <c r="LX504" s="16" t="s">
        <v>843</v>
      </c>
      <c r="LY504" s="16" t="s">
        <v>843</v>
      </c>
      <c r="LZ504" s="16" t="s">
        <v>843</v>
      </c>
      <c r="MA504" s="16" t="s">
        <v>843</v>
      </c>
      <c r="MC504" s="16" t="s">
        <v>5694</v>
      </c>
      <c r="MD504" s="16" t="s">
        <v>844</v>
      </c>
      <c r="ME504" s="16" t="s">
        <v>843</v>
      </c>
      <c r="MF504" s="16" t="s">
        <v>843</v>
      </c>
      <c r="MG504" s="16" t="s">
        <v>843</v>
      </c>
      <c r="MH504" s="16" t="s">
        <v>843</v>
      </c>
      <c r="MI504" s="16" t="s">
        <v>843</v>
      </c>
      <c r="MJ504" s="16" t="s">
        <v>843</v>
      </c>
      <c r="MK504" s="16" t="s">
        <v>843</v>
      </c>
      <c r="ML504" s="16" t="s">
        <v>843</v>
      </c>
      <c r="MM504" s="16" t="s">
        <v>843</v>
      </c>
      <c r="MN504" s="16" t="s">
        <v>843</v>
      </c>
      <c r="MO504" s="16" t="s">
        <v>843</v>
      </c>
      <c r="MP504" s="16" t="s">
        <v>843</v>
      </c>
      <c r="MQ504" s="16" t="s">
        <v>843</v>
      </c>
      <c r="MR504" s="16" t="s">
        <v>843</v>
      </c>
      <c r="MS504" s="16" t="s">
        <v>843</v>
      </c>
      <c r="MT504" s="16" t="s">
        <v>843</v>
      </c>
      <c r="MU504" s="16" t="s">
        <v>843</v>
      </c>
      <c r="MV504" s="16" t="s">
        <v>843</v>
      </c>
      <c r="MX504" s="16" t="s">
        <v>5694</v>
      </c>
      <c r="MY504" s="16" t="s">
        <v>844</v>
      </c>
      <c r="MZ504" s="16" t="s">
        <v>843</v>
      </c>
      <c r="NA504" s="16" t="s">
        <v>843</v>
      </c>
      <c r="NB504" s="16" t="s">
        <v>843</v>
      </c>
      <c r="NC504" s="16" t="s">
        <v>843</v>
      </c>
      <c r="ND504" s="16" t="s">
        <v>843</v>
      </c>
      <c r="NE504" s="16" t="s">
        <v>843</v>
      </c>
      <c r="NF504" s="16" t="s">
        <v>843</v>
      </c>
      <c r="NG504" s="16" t="s">
        <v>843</v>
      </c>
      <c r="NH504" s="16" t="s">
        <v>843</v>
      </c>
      <c r="NI504" s="16" t="s">
        <v>843</v>
      </c>
      <c r="NJ504" s="16" t="s">
        <v>843</v>
      </c>
      <c r="NK504" s="16" t="s">
        <v>843</v>
      </c>
      <c r="NL504" s="16" t="s">
        <v>843</v>
      </c>
      <c r="NM504" s="16" t="s">
        <v>843</v>
      </c>
      <c r="NN504" s="16" t="s">
        <v>843</v>
      </c>
      <c r="NO504" s="16" t="s">
        <v>843</v>
      </c>
      <c r="NP504" s="16" t="s">
        <v>843</v>
      </c>
      <c r="NQ504" s="16" t="s">
        <v>843</v>
      </c>
      <c r="NS504" s="16" t="s">
        <v>5694</v>
      </c>
      <c r="NT504" s="16" t="s">
        <v>844</v>
      </c>
      <c r="NU504" s="16" t="s">
        <v>843</v>
      </c>
      <c r="NV504" s="16" t="s">
        <v>843</v>
      </c>
      <c r="NW504" s="16" t="s">
        <v>843</v>
      </c>
      <c r="NX504" s="16" t="s">
        <v>843</v>
      </c>
      <c r="NY504" s="16" t="s">
        <v>843</v>
      </c>
      <c r="NZ504" s="16" t="s">
        <v>843</v>
      </c>
      <c r="OA504" s="16" t="s">
        <v>843</v>
      </c>
      <c r="OB504" s="16" t="s">
        <v>843</v>
      </c>
      <c r="OC504" s="16" t="s">
        <v>843</v>
      </c>
      <c r="OD504" s="16" t="s">
        <v>843</v>
      </c>
      <c r="OE504" s="16" t="s">
        <v>843</v>
      </c>
      <c r="OF504" s="16" t="s">
        <v>843</v>
      </c>
      <c r="OG504" s="16" t="s">
        <v>843</v>
      </c>
      <c r="OH504" s="16" t="s">
        <v>843</v>
      </c>
      <c r="OI504" s="16" t="s">
        <v>843</v>
      </c>
      <c r="PC504" s="16" t="s">
        <v>865</v>
      </c>
      <c r="PD504" s="16" t="s">
        <v>865</v>
      </c>
      <c r="PY504" s="16" t="s">
        <v>865</v>
      </c>
      <c r="QP504" s="16" t="s">
        <v>865</v>
      </c>
      <c r="QR504" s="16" t="s">
        <v>867</v>
      </c>
      <c r="QT504" s="16" t="s">
        <v>867</v>
      </c>
      <c r="QV504" s="16" t="s">
        <v>865</v>
      </c>
      <c r="QX504" s="16" t="s">
        <v>865</v>
      </c>
      <c r="QY504" s="16" t="s">
        <v>867</v>
      </c>
      <c r="RD504" s="16" t="s">
        <v>865</v>
      </c>
      <c r="RF504" s="16" t="s">
        <v>865</v>
      </c>
      <c r="RH504" s="16" t="s">
        <v>4216</v>
      </c>
      <c r="RJ504" s="16" t="s">
        <v>865</v>
      </c>
      <c r="RN504" s="16" t="s">
        <v>867</v>
      </c>
      <c r="RP504" s="16" t="s">
        <v>867</v>
      </c>
      <c r="RR504" s="16" t="s">
        <v>7720</v>
      </c>
      <c r="RT504" s="16" t="s">
        <v>867</v>
      </c>
      <c r="RV504" s="16" t="s">
        <v>867</v>
      </c>
      <c r="RX504" s="16" t="s">
        <v>867</v>
      </c>
      <c r="RZ504" s="16" t="s">
        <v>7724</v>
      </c>
      <c r="SQ504" s="16" t="s">
        <v>867</v>
      </c>
      <c r="SS504" s="16" t="s">
        <v>7293</v>
      </c>
      <c r="ST504" s="16" t="s">
        <v>7764</v>
      </c>
      <c r="TN504" s="16">
        <v>5000</v>
      </c>
      <c r="TO504" s="16">
        <v>0</v>
      </c>
      <c r="TP504" s="16">
        <v>1200</v>
      </c>
      <c r="TQ504" s="16">
        <v>600</v>
      </c>
      <c r="TR504" s="16">
        <v>2000</v>
      </c>
      <c r="TS504" s="16">
        <v>450</v>
      </c>
      <c r="TT504" s="16">
        <v>0</v>
      </c>
      <c r="TU504" s="16">
        <v>300</v>
      </c>
      <c r="TV504" s="16">
        <v>15000</v>
      </c>
      <c r="TW504" s="16">
        <v>0</v>
      </c>
      <c r="TX504" s="16">
        <v>0</v>
      </c>
      <c r="TZ504" s="16" t="s">
        <v>4216</v>
      </c>
      <c r="UA504" s="16" t="s">
        <v>5941</v>
      </c>
      <c r="UB504" s="16">
        <v>0</v>
      </c>
      <c r="UC504" s="16" t="s">
        <v>844</v>
      </c>
      <c r="UD504" s="16" t="s">
        <v>843</v>
      </c>
      <c r="UE504" s="16" t="s">
        <v>843</v>
      </c>
      <c r="UF504" s="16" t="s">
        <v>843</v>
      </c>
      <c r="UG504" s="16" t="s">
        <v>843</v>
      </c>
      <c r="UH504" s="16" t="s">
        <v>843</v>
      </c>
      <c r="WO504" s="16" t="s">
        <v>6920</v>
      </c>
      <c r="XD504" s="16" t="s">
        <v>4216</v>
      </c>
      <c r="XE504" s="16" t="s">
        <v>843</v>
      </c>
      <c r="XF504" s="16" t="s">
        <v>843</v>
      </c>
      <c r="XG504" s="16" t="s">
        <v>843</v>
      </c>
      <c r="XH504" s="16" t="s">
        <v>843</v>
      </c>
      <c r="XI504" s="16" t="s">
        <v>843</v>
      </c>
      <c r="XJ504" s="16" t="s">
        <v>843</v>
      </c>
      <c r="XK504" s="16" t="s">
        <v>843</v>
      </c>
      <c r="XL504" s="16" t="s">
        <v>843</v>
      </c>
      <c r="XM504" s="16" t="s">
        <v>843</v>
      </c>
      <c r="XN504" s="16" t="s">
        <v>843</v>
      </c>
      <c r="XO504" s="16" t="s">
        <v>843</v>
      </c>
      <c r="XP504" s="16" t="s">
        <v>843</v>
      </c>
      <c r="XQ504" s="16" t="s">
        <v>844</v>
      </c>
      <c r="YF504" s="16" t="s">
        <v>867</v>
      </c>
      <c r="YG504" s="16" t="s">
        <v>4216</v>
      </c>
      <c r="YH504" s="16" t="s">
        <v>843</v>
      </c>
      <c r="YI504" s="16" t="s">
        <v>843</v>
      </c>
      <c r="YJ504" s="16" t="s">
        <v>843</v>
      </c>
      <c r="YK504" s="16" t="s">
        <v>843</v>
      </c>
      <c r="YL504" s="16" t="s">
        <v>844</v>
      </c>
      <c r="YN504" s="16" t="s">
        <v>864</v>
      </c>
      <c r="YP504" s="16" t="s">
        <v>7990</v>
      </c>
      <c r="YR504" s="16" t="s">
        <v>11271</v>
      </c>
      <c r="YS504" s="16" t="s">
        <v>11272</v>
      </c>
      <c r="YT504" s="16" t="s">
        <v>8694</v>
      </c>
      <c r="YU504" s="16" t="s">
        <v>11273</v>
      </c>
      <c r="YV504" s="16" t="s">
        <v>8696</v>
      </c>
      <c r="YW504" s="16" t="s">
        <v>844</v>
      </c>
      <c r="YX504" s="16" t="s">
        <v>8696</v>
      </c>
      <c r="YY504" s="16" t="s">
        <v>8852</v>
      </c>
      <c r="YZ504" s="16" t="s">
        <v>843</v>
      </c>
      <c r="ZA504" s="16" t="s">
        <v>843</v>
      </c>
      <c r="ZB504" s="16">
        <v>12050</v>
      </c>
      <c r="ZC504" s="16" t="s">
        <v>8996</v>
      </c>
      <c r="ZD504" s="16" t="s">
        <v>843</v>
      </c>
      <c r="ZE504" s="16" t="s">
        <v>11274</v>
      </c>
      <c r="ZF504" s="16" t="s">
        <v>8765</v>
      </c>
      <c r="ZG504" s="16" t="s">
        <v>8736</v>
      </c>
      <c r="ZH504" s="16" t="s">
        <v>8699</v>
      </c>
      <c r="ZI504" s="16" t="s">
        <v>8722</v>
      </c>
      <c r="ZJ504" s="16" t="s">
        <v>843</v>
      </c>
      <c r="ZK504" s="16" t="s">
        <v>843</v>
      </c>
      <c r="ZL504" s="16" t="s">
        <v>8701</v>
      </c>
      <c r="ZM504" s="16" t="s">
        <v>843</v>
      </c>
      <c r="ZN504" s="16" t="s">
        <v>8703</v>
      </c>
      <c r="ZO504" s="16" t="s">
        <v>487</v>
      </c>
      <c r="ZP504" s="16" t="s">
        <v>487</v>
      </c>
      <c r="ZQ504" s="16" t="s">
        <v>487</v>
      </c>
      <c r="ZR504" s="16" t="s">
        <v>486</v>
      </c>
      <c r="ZS504" s="16" t="s">
        <v>8839</v>
      </c>
      <c r="ZT504" s="16" t="s">
        <v>8705</v>
      </c>
      <c r="ZU504" s="16" t="s">
        <v>9092</v>
      </c>
      <c r="ZV504" s="16" t="s">
        <v>486</v>
      </c>
      <c r="ZW504" s="16" t="s">
        <v>1056</v>
      </c>
      <c r="ZX504" s="16" t="s">
        <v>1056</v>
      </c>
      <c r="ZY504" s="16" t="s">
        <v>844</v>
      </c>
      <c r="ZZ504" s="16" t="s">
        <v>8732</v>
      </c>
      <c r="AAA504" s="16" t="s">
        <v>843</v>
      </c>
      <c r="AAB504" s="16" t="s">
        <v>843</v>
      </c>
      <c r="AAC504" s="16">
        <v>1</v>
      </c>
      <c r="AAD504" s="16" t="s">
        <v>844</v>
      </c>
      <c r="AAE504" s="16" t="s">
        <v>844</v>
      </c>
      <c r="AAF504" s="16" t="s">
        <v>843</v>
      </c>
      <c r="AAG504" s="16" t="s">
        <v>843</v>
      </c>
      <c r="AAH504" s="16" t="s">
        <v>843</v>
      </c>
      <c r="AAI504" s="16" t="s">
        <v>1056</v>
      </c>
      <c r="AAJ504" s="16" t="s">
        <v>624</v>
      </c>
      <c r="AAK504" s="16" t="s">
        <v>649</v>
      </c>
      <c r="AAL504" s="16" t="s">
        <v>904</v>
      </c>
      <c r="AAM504" s="16" t="s">
        <v>663</v>
      </c>
      <c r="AAN504" s="16" t="s">
        <v>8707</v>
      </c>
      <c r="AAO504" s="16" t="s">
        <v>1018</v>
      </c>
      <c r="AAP504" s="16" t="s">
        <v>8708</v>
      </c>
      <c r="AAT504" s="16" t="s">
        <v>782</v>
      </c>
      <c r="AAU504" s="16" t="s">
        <v>782</v>
      </c>
      <c r="AAW504" s="16" t="s">
        <v>782</v>
      </c>
      <c r="AAX504" s="16" t="s">
        <v>843</v>
      </c>
      <c r="AAY504" s="16" t="s">
        <v>8710</v>
      </c>
      <c r="AAZ504" s="16" t="s">
        <v>782</v>
      </c>
      <c r="ABA504" s="16" t="s">
        <v>783</v>
      </c>
      <c r="ABB504" s="16" t="s">
        <v>782</v>
      </c>
      <c r="ABC504" s="16" t="s">
        <v>783</v>
      </c>
      <c r="ABD504" s="16" t="s">
        <v>782</v>
      </c>
      <c r="ABE504" s="16" t="s">
        <v>783</v>
      </c>
      <c r="ABF504" s="16" t="s">
        <v>782</v>
      </c>
      <c r="ABG504" s="16" t="s">
        <v>783</v>
      </c>
      <c r="ABH504" s="16" t="s">
        <v>782</v>
      </c>
      <c r="ABI504" s="16" t="s">
        <v>782</v>
      </c>
      <c r="ABJ504" s="16" t="s">
        <v>782</v>
      </c>
      <c r="ABK504" s="16" t="s">
        <v>782</v>
      </c>
      <c r="ABL504" s="16" t="s">
        <v>8746</v>
      </c>
      <c r="ABM504" s="16" t="s">
        <v>843</v>
      </c>
      <c r="ABN504" s="16" t="s">
        <v>1034</v>
      </c>
      <c r="ABP504" s="16" t="s">
        <v>974</v>
      </c>
      <c r="ABQ504" s="16" t="s">
        <v>4324</v>
      </c>
      <c r="ABR504" s="16" t="s">
        <v>474</v>
      </c>
      <c r="ABS504" s="16" t="s">
        <v>451</v>
      </c>
      <c r="ABT504" s="16" t="s">
        <v>8746</v>
      </c>
      <c r="ABU504" s="16" t="s">
        <v>1056</v>
      </c>
      <c r="ABV504" s="16" t="s">
        <v>487</v>
      </c>
      <c r="ABW504" s="16" t="s">
        <v>487</v>
      </c>
      <c r="ABX504" s="16" t="s">
        <v>894</v>
      </c>
      <c r="ABY504" s="16" t="s">
        <v>486</v>
      </c>
      <c r="ABZ504" s="16" t="s">
        <v>486</v>
      </c>
      <c r="ACA504" s="16" t="s">
        <v>759</v>
      </c>
      <c r="ACB504" s="16" t="s">
        <v>774</v>
      </c>
      <c r="ACC504" s="16" t="s">
        <v>737</v>
      </c>
      <c r="ACD504" s="16" t="s">
        <v>486</v>
      </c>
      <c r="ACE504" s="16" t="s">
        <v>486</v>
      </c>
      <c r="ACG504" s="16" t="s">
        <v>1014</v>
      </c>
      <c r="ACH504" s="16" t="s">
        <v>1009</v>
      </c>
      <c r="ACI504" s="16" t="s">
        <v>462</v>
      </c>
      <c r="ACJ504" s="16">
        <v>1.1910000000000001</v>
      </c>
      <c r="ACK504" s="16" t="s">
        <v>478</v>
      </c>
      <c r="ACL504" s="16" t="s">
        <v>738</v>
      </c>
      <c r="ACM504" s="16" t="s">
        <v>1192</v>
      </c>
      <c r="ACN504" s="16" t="s">
        <v>8984</v>
      </c>
      <c r="ACQ504" s="16" t="s">
        <v>1203</v>
      </c>
      <c r="ACR504" s="16" t="s">
        <v>1645</v>
      </c>
      <c r="ACS504" s="16" t="s">
        <v>676</v>
      </c>
      <c r="ACT504" s="16" t="s">
        <v>1522</v>
      </c>
      <c r="ACU504" s="16" t="s">
        <v>831</v>
      </c>
      <c r="ACV504" s="16" t="s">
        <v>8756</v>
      </c>
      <c r="ACW504" s="16" t="s">
        <v>451</v>
      </c>
      <c r="ACX504" s="16" t="s">
        <v>1916</v>
      </c>
      <c r="ACY504" s="16" t="s">
        <v>1947</v>
      </c>
      <c r="ACZ504" s="16">
        <v>1</v>
      </c>
      <c r="ADA504" s="16">
        <v>0</v>
      </c>
      <c r="ADB504" s="16">
        <v>1</v>
      </c>
      <c r="ADC504" s="16">
        <v>0</v>
      </c>
      <c r="ADD504" s="16">
        <v>1</v>
      </c>
      <c r="ADE504" s="16" t="s">
        <v>9213</v>
      </c>
      <c r="ADF504" s="16">
        <v>0</v>
      </c>
      <c r="ADG504" s="16" t="s">
        <v>486</v>
      </c>
      <c r="ADH504" s="16">
        <v>3</v>
      </c>
      <c r="ADI504" s="16" t="s">
        <v>486</v>
      </c>
      <c r="ADJ504" s="16" t="s">
        <v>1744</v>
      </c>
      <c r="ADK504" s="16" t="s">
        <v>13194</v>
      </c>
      <c r="ADL504" s="16" t="s">
        <v>1761</v>
      </c>
      <c r="ADM504" s="16" t="s">
        <v>13195</v>
      </c>
      <c r="ADN504" s="16" t="s">
        <v>1762</v>
      </c>
      <c r="ADO504" s="16" t="s">
        <v>1766</v>
      </c>
      <c r="ADP504" s="16" t="s">
        <v>13196</v>
      </c>
      <c r="ADQ504" s="16" t="s">
        <v>1748</v>
      </c>
      <c r="ADR504" s="16" t="s">
        <v>13194</v>
      </c>
      <c r="ADS504" s="16" t="s">
        <v>13194</v>
      </c>
      <c r="ADY504" s="16" t="s">
        <v>1059</v>
      </c>
      <c r="AEA504" s="16">
        <v>12050</v>
      </c>
      <c r="AEE504" s="16" t="s">
        <v>952</v>
      </c>
      <c r="AEI504" s="16">
        <v>1250</v>
      </c>
      <c r="AEK504" s="16">
        <v>300</v>
      </c>
      <c r="AEL504" s="16">
        <v>150</v>
      </c>
      <c r="AEM504" s="16">
        <v>3750</v>
      </c>
      <c r="AEN504" s="16">
        <v>500</v>
      </c>
      <c r="AEO504" s="16">
        <v>112.5</v>
      </c>
      <c r="AEP504" s="16">
        <v>75</v>
      </c>
    </row>
    <row r="505" spans="1:822" x14ac:dyDescent="0.25">
      <c r="A505" s="30">
        <v>45842</v>
      </c>
      <c r="B505" s="16" t="s">
        <v>11275</v>
      </c>
      <c r="C505" s="16" t="s">
        <v>867</v>
      </c>
      <c r="D505" s="16" t="s">
        <v>867</v>
      </c>
      <c r="E505" s="16">
        <v>22</v>
      </c>
      <c r="F505" s="16" t="s">
        <v>8153</v>
      </c>
      <c r="G505" s="16" t="s">
        <v>4113</v>
      </c>
      <c r="I505" s="16" t="s">
        <v>4148</v>
      </c>
      <c r="Z505" s="16" t="s">
        <v>989</v>
      </c>
      <c r="AA505" s="16" t="s">
        <v>470</v>
      </c>
      <c r="AB505" s="16">
        <v>1</v>
      </c>
      <c r="AC505" s="16" t="s">
        <v>844</v>
      </c>
      <c r="AD505" s="16" t="s">
        <v>843</v>
      </c>
      <c r="AE505" s="16" t="s">
        <v>843</v>
      </c>
      <c r="AF505" s="16" t="s">
        <v>844</v>
      </c>
      <c r="AG505" s="16" t="s">
        <v>843</v>
      </c>
      <c r="AH505" s="16" t="s">
        <v>844</v>
      </c>
      <c r="AI505" s="16" t="s">
        <v>843</v>
      </c>
      <c r="AJ505" s="16" t="s">
        <v>843</v>
      </c>
      <c r="AK505" s="16" t="s">
        <v>843</v>
      </c>
      <c r="AM505" s="16" t="s">
        <v>737</v>
      </c>
      <c r="AN505" s="16" t="s">
        <v>761</v>
      </c>
      <c r="AP505" s="16" t="s">
        <v>768</v>
      </c>
      <c r="AR505" s="16" t="s">
        <v>6907</v>
      </c>
      <c r="BB505" s="16">
        <v>1</v>
      </c>
      <c r="BC505" s="16" t="s">
        <v>7878</v>
      </c>
      <c r="BE505" s="16" t="s">
        <v>5098</v>
      </c>
      <c r="BV505" s="16" t="s">
        <v>4433</v>
      </c>
      <c r="BW505" s="16" t="s">
        <v>844</v>
      </c>
      <c r="BX505" s="16" t="s">
        <v>843</v>
      </c>
      <c r="BY505" s="16" t="s">
        <v>843</v>
      </c>
      <c r="BZ505" s="16" t="s">
        <v>843</v>
      </c>
      <c r="CA505" s="16" t="s">
        <v>843</v>
      </c>
      <c r="CB505" s="16" t="s">
        <v>843</v>
      </c>
      <c r="CC505" s="16" t="s">
        <v>843</v>
      </c>
      <c r="CD505" s="16" t="s">
        <v>843</v>
      </c>
      <c r="CE505" s="16" t="s">
        <v>843</v>
      </c>
      <c r="CF505" s="16" t="s">
        <v>843</v>
      </c>
      <c r="CG505" s="16" t="s">
        <v>843</v>
      </c>
      <c r="CH505" s="16" t="s">
        <v>843</v>
      </c>
      <c r="CI505" s="16" t="s">
        <v>843</v>
      </c>
      <c r="CJ505" s="16" t="s">
        <v>843</v>
      </c>
      <c r="CK505" s="16" t="s">
        <v>843</v>
      </c>
      <c r="CP505" s="16" t="s">
        <v>865</v>
      </c>
      <c r="DX505" s="16" t="s">
        <v>7842</v>
      </c>
      <c r="DY505" s="16" t="s">
        <v>867</v>
      </c>
      <c r="GC505" s="16" t="s">
        <v>5330</v>
      </c>
      <c r="GF505" s="16" t="s">
        <v>867</v>
      </c>
      <c r="GG505" s="16" t="s">
        <v>867</v>
      </c>
      <c r="GV505" s="16" t="s">
        <v>5440</v>
      </c>
      <c r="GW505" s="16" t="s">
        <v>844</v>
      </c>
      <c r="GX505" s="16" t="s">
        <v>843</v>
      </c>
      <c r="GY505" s="16" t="s">
        <v>843</v>
      </c>
      <c r="GZ505" s="16" t="s">
        <v>843</v>
      </c>
      <c r="HA505" s="16" t="s">
        <v>843</v>
      </c>
      <c r="HB505" s="16" t="s">
        <v>843</v>
      </c>
      <c r="HC505" s="16" t="s">
        <v>843</v>
      </c>
      <c r="HD505" s="16" t="s">
        <v>843</v>
      </c>
      <c r="HE505" s="16" t="s">
        <v>843</v>
      </c>
      <c r="HF505" s="16" t="s">
        <v>843</v>
      </c>
      <c r="HH505" s="16" t="s">
        <v>5456</v>
      </c>
      <c r="HK505" s="16" t="s">
        <v>865</v>
      </c>
      <c r="HM505" s="16" t="s">
        <v>865</v>
      </c>
      <c r="HZ505" s="16" t="s">
        <v>7947</v>
      </c>
      <c r="KE505" s="16" t="s">
        <v>5585</v>
      </c>
      <c r="KG505" s="16" t="s">
        <v>7018</v>
      </c>
      <c r="KH505" s="16" t="s">
        <v>7033</v>
      </c>
      <c r="KI505" s="16" t="s">
        <v>865</v>
      </c>
      <c r="LG505" s="16" t="s">
        <v>867</v>
      </c>
      <c r="LH505" s="16" t="s">
        <v>867</v>
      </c>
      <c r="LI505" s="16" t="s">
        <v>867</v>
      </c>
      <c r="LJ505" s="16" t="s">
        <v>867</v>
      </c>
      <c r="LK505" s="16" t="s">
        <v>867</v>
      </c>
      <c r="LL505" s="16" t="s">
        <v>5690</v>
      </c>
      <c r="LM505" s="16" t="s">
        <v>843</v>
      </c>
      <c r="LN505" s="16" t="s">
        <v>843</v>
      </c>
      <c r="LO505" s="16" t="s">
        <v>843</v>
      </c>
      <c r="LP505" s="16" t="s">
        <v>843</v>
      </c>
      <c r="LQ505" s="16" t="s">
        <v>843</v>
      </c>
      <c r="LR505" s="16" t="s">
        <v>843</v>
      </c>
      <c r="LS505" s="16" t="s">
        <v>843</v>
      </c>
      <c r="LT505" s="16" t="s">
        <v>843</v>
      </c>
      <c r="LU505" s="16" t="s">
        <v>843</v>
      </c>
      <c r="LV505" s="16" t="s">
        <v>843</v>
      </c>
      <c r="LW505" s="16" t="s">
        <v>843</v>
      </c>
      <c r="LX505" s="16" t="s">
        <v>844</v>
      </c>
      <c r="LY505" s="16" t="s">
        <v>843</v>
      </c>
      <c r="LZ505" s="16" t="s">
        <v>843</v>
      </c>
      <c r="MA505" s="16" t="s">
        <v>843</v>
      </c>
      <c r="MC505" s="16" t="s">
        <v>5710</v>
      </c>
      <c r="MD505" s="16" t="s">
        <v>843</v>
      </c>
      <c r="ME505" s="16" t="s">
        <v>843</v>
      </c>
      <c r="MF505" s="16" t="s">
        <v>843</v>
      </c>
      <c r="MG505" s="16" t="s">
        <v>843</v>
      </c>
      <c r="MH505" s="16" t="s">
        <v>843</v>
      </c>
      <c r="MI505" s="16" t="s">
        <v>843</v>
      </c>
      <c r="MJ505" s="16" t="s">
        <v>844</v>
      </c>
      <c r="MK505" s="16" t="s">
        <v>843</v>
      </c>
      <c r="ML505" s="16" t="s">
        <v>843</v>
      </c>
      <c r="MM505" s="16" t="s">
        <v>843</v>
      </c>
      <c r="MN505" s="16" t="s">
        <v>843</v>
      </c>
      <c r="MO505" s="16" t="s">
        <v>843</v>
      </c>
      <c r="MP505" s="16" t="s">
        <v>843</v>
      </c>
      <c r="MQ505" s="16" t="s">
        <v>843</v>
      </c>
      <c r="MR505" s="16" t="s">
        <v>843</v>
      </c>
      <c r="MS505" s="16" t="s">
        <v>843</v>
      </c>
      <c r="MT505" s="16" t="s">
        <v>843</v>
      </c>
      <c r="MU505" s="16" t="s">
        <v>843</v>
      </c>
      <c r="MV505" s="16" t="s">
        <v>843</v>
      </c>
      <c r="PC505" s="16" t="s">
        <v>865</v>
      </c>
      <c r="PD505" s="16" t="s">
        <v>865</v>
      </c>
      <c r="PY505" s="16" t="s">
        <v>865</v>
      </c>
      <c r="QP505" s="16" t="s">
        <v>865</v>
      </c>
      <c r="QR505" s="16" t="s">
        <v>867</v>
      </c>
      <c r="QT505" s="16" t="s">
        <v>867</v>
      </c>
      <c r="QV505" s="16" t="s">
        <v>865</v>
      </c>
      <c r="QX505" s="16" t="s">
        <v>867</v>
      </c>
      <c r="RD505" s="16" t="s">
        <v>865</v>
      </c>
      <c r="RF505" s="16" t="s">
        <v>865</v>
      </c>
      <c r="RH505" s="16" t="s">
        <v>4216</v>
      </c>
      <c r="RJ505" s="16" t="s">
        <v>865</v>
      </c>
      <c r="RN505" s="16" t="s">
        <v>7720</v>
      </c>
      <c r="RP505" s="16" t="s">
        <v>867</v>
      </c>
      <c r="RR505" s="16" t="s">
        <v>867</v>
      </c>
      <c r="RT505" s="16" t="s">
        <v>867</v>
      </c>
      <c r="RV505" s="16" t="s">
        <v>867</v>
      </c>
      <c r="RX505" s="16" t="s">
        <v>7720</v>
      </c>
      <c r="RZ505" s="16" t="s">
        <v>867</v>
      </c>
      <c r="SQ505" s="16" t="s">
        <v>865</v>
      </c>
      <c r="SS505" s="16" t="s">
        <v>7296</v>
      </c>
      <c r="ST505" s="16" t="s">
        <v>7761</v>
      </c>
      <c r="TN505" s="16">
        <v>4500</v>
      </c>
      <c r="TO505" s="16">
        <v>4000</v>
      </c>
      <c r="TP505" s="16">
        <v>400</v>
      </c>
      <c r="TQ505" s="16">
        <v>0</v>
      </c>
      <c r="TR505" s="16">
        <v>400</v>
      </c>
      <c r="TS505" s="16">
        <v>300</v>
      </c>
      <c r="TT505" s="16">
        <v>0</v>
      </c>
      <c r="TU505" s="16">
        <v>400</v>
      </c>
      <c r="TV505" s="16">
        <v>0</v>
      </c>
      <c r="TW505" s="16">
        <v>0</v>
      </c>
      <c r="TX505" s="16">
        <v>0</v>
      </c>
      <c r="TZ505" s="16" t="s">
        <v>7367</v>
      </c>
      <c r="UA505" s="16" t="s">
        <v>5941</v>
      </c>
      <c r="UB505" s="16">
        <v>0</v>
      </c>
      <c r="UC505" s="16" t="s">
        <v>844</v>
      </c>
      <c r="UD505" s="16" t="s">
        <v>843</v>
      </c>
      <c r="UE505" s="16" t="s">
        <v>843</v>
      </c>
      <c r="UF505" s="16" t="s">
        <v>843</v>
      </c>
      <c r="UG505" s="16" t="s">
        <v>843</v>
      </c>
      <c r="UH505" s="16" t="s">
        <v>843</v>
      </c>
      <c r="UL505" s="16">
        <v>10000</v>
      </c>
      <c r="WO505" s="16" t="s">
        <v>6920</v>
      </c>
      <c r="XD505" s="16" t="s">
        <v>6975</v>
      </c>
      <c r="XE505" s="16" t="s">
        <v>843</v>
      </c>
      <c r="XF505" s="16" t="s">
        <v>843</v>
      </c>
      <c r="XG505" s="16" t="s">
        <v>844</v>
      </c>
      <c r="XH505" s="16" t="s">
        <v>843</v>
      </c>
      <c r="XI505" s="16" t="s">
        <v>843</v>
      </c>
      <c r="XJ505" s="16" t="s">
        <v>843</v>
      </c>
      <c r="XK505" s="16" t="s">
        <v>843</v>
      </c>
      <c r="XL505" s="16" t="s">
        <v>843</v>
      </c>
      <c r="XM505" s="16" t="s">
        <v>843</v>
      </c>
      <c r="XN505" s="16" t="s">
        <v>843</v>
      </c>
      <c r="XO505" s="16" t="s">
        <v>843</v>
      </c>
      <c r="XP505" s="16" t="s">
        <v>843</v>
      </c>
      <c r="XQ505" s="16" t="s">
        <v>843</v>
      </c>
      <c r="YF505" s="16" t="s">
        <v>865</v>
      </c>
      <c r="YN505" s="16" t="s">
        <v>7040</v>
      </c>
      <c r="YP505" s="16" t="s">
        <v>7984</v>
      </c>
      <c r="YR505" s="16" t="s">
        <v>11276</v>
      </c>
      <c r="YS505" s="16" t="s">
        <v>11277</v>
      </c>
      <c r="YT505" s="16" t="s">
        <v>8694</v>
      </c>
      <c r="YU505" s="16" t="s">
        <v>11278</v>
      </c>
      <c r="YV505" s="16" t="s">
        <v>8696</v>
      </c>
      <c r="YW505" s="16" t="s">
        <v>844</v>
      </c>
      <c r="YX505" s="16" t="s">
        <v>8696</v>
      </c>
      <c r="YY505" s="16" t="s">
        <v>843</v>
      </c>
      <c r="YZ505" s="16" t="s">
        <v>843</v>
      </c>
      <c r="ZA505" s="16" t="s">
        <v>843</v>
      </c>
      <c r="ZB505" s="16">
        <v>10000</v>
      </c>
      <c r="ZC505" s="16" t="s">
        <v>8763</v>
      </c>
      <c r="ZD505" s="16" t="s">
        <v>8832</v>
      </c>
      <c r="ZE505" s="16" t="s">
        <v>843</v>
      </c>
      <c r="ZF505" s="16" t="s">
        <v>843</v>
      </c>
      <c r="ZG505" s="16" t="s">
        <v>8699</v>
      </c>
      <c r="ZH505" s="16" t="s">
        <v>8752</v>
      </c>
      <c r="ZI505" s="16" t="s">
        <v>8699</v>
      </c>
      <c r="ZJ505" s="16" t="s">
        <v>843</v>
      </c>
      <c r="ZK505" s="16" t="s">
        <v>843</v>
      </c>
      <c r="ZL505" s="16" t="s">
        <v>8699</v>
      </c>
      <c r="ZM505" s="16" t="s">
        <v>843</v>
      </c>
      <c r="ZN505" s="16" t="s">
        <v>8725</v>
      </c>
      <c r="ZO505" s="16" t="s">
        <v>487</v>
      </c>
      <c r="ZP505" s="16" t="s">
        <v>487</v>
      </c>
      <c r="ZQ505" s="16" t="s">
        <v>486</v>
      </c>
      <c r="ZR505" s="16" t="s">
        <v>486</v>
      </c>
      <c r="ZS505" s="16" t="s">
        <v>844</v>
      </c>
      <c r="ZT505" s="16" t="s">
        <v>8705</v>
      </c>
      <c r="ZU505" s="16" t="s">
        <v>8706</v>
      </c>
      <c r="ZV505" s="16" t="s">
        <v>487</v>
      </c>
      <c r="ZW505" s="16" t="s">
        <v>843</v>
      </c>
      <c r="ZX505" s="16" t="s">
        <v>844</v>
      </c>
      <c r="ZY505" s="16" t="s">
        <v>844</v>
      </c>
      <c r="ZZ505" s="16" t="s">
        <v>843</v>
      </c>
      <c r="AAA505" s="16" t="s">
        <v>843</v>
      </c>
      <c r="AAB505" s="16" t="s">
        <v>843</v>
      </c>
      <c r="AAC505" s="16">
        <v>1</v>
      </c>
      <c r="AAD505" s="16" t="s">
        <v>844</v>
      </c>
      <c r="AAE505" s="16" t="s">
        <v>843</v>
      </c>
      <c r="AAF505" s="16" t="s">
        <v>843</v>
      </c>
      <c r="AAG505" s="16" t="s">
        <v>843</v>
      </c>
      <c r="AAH505" s="16" t="s">
        <v>843</v>
      </c>
      <c r="AAI505" s="16" t="s">
        <v>843</v>
      </c>
      <c r="AAJ505" s="16" t="s">
        <v>600</v>
      </c>
      <c r="AAK505" s="16" t="s">
        <v>639</v>
      </c>
      <c r="AAL505" s="16" t="s">
        <v>905</v>
      </c>
      <c r="AAM505" s="16" t="s">
        <v>663</v>
      </c>
      <c r="AAN505" s="16" t="s">
        <v>8707</v>
      </c>
      <c r="AAO505" s="16" t="s">
        <v>1018</v>
      </c>
      <c r="AAP505" s="16" t="s">
        <v>8708</v>
      </c>
      <c r="AAS505" s="16">
        <v>10000</v>
      </c>
      <c r="AAT505" s="16" t="s">
        <v>782</v>
      </c>
      <c r="AAU505" s="16" t="s">
        <v>782</v>
      </c>
      <c r="AAW505" s="16" t="s">
        <v>782</v>
      </c>
      <c r="AAX505" s="16" t="s">
        <v>843</v>
      </c>
      <c r="AAY505" s="16" t="s">
        <v>8710</v>
      </c>
      <c r="AAZ505" s="16" t="s">
        <v>782</v>
      </c>
      <c r="ABA505" s="16" t="s">
        <v>782</v>
      </c>
      <c r="ABB505" s="16" t="s">
        <v>782</v>
      </c>
      <c r="ABC505" s="16" t="s">
        <v>783</v>
      </c>
      <c r="ABD505" s="16" t="s">
        <v>783</v>
      </c>
      <c r="ABE505" s="16" t="s">
        <v>783</v>
      </c>
      <c r="ABF505" s="16" t="s">
        <v>782</v>
      </c>
      <c r="ABG505" s="16" t="s">
        <v>782</v>
      </c>
      <c r="ABH505" s="16" t="s">
        <v>782</v>
      </c>
      <c r="ABI505" s="16" t="s">
        <v>782</v>
      </c>
      <c r="ABJ505" s="16" t="s">
        <v>783</v>
      </c>
      <c r="ABK505" s="16" t="s">
        <v>782</v>
      </c>
      <c r="ABL505" s="16" t="s">
        <v>8746</v>
      </c>
      <c r="ABM505" s="16" t="s">
        <v>843</v>
      </c>
      <c r="ABN505" s="16" t="s">
        <v>1034</v>
      </c>
      <c r="ABO505" s="16" t="s">
        <v>486</v>
      </c>
      <c r="ABP505" s="16" t="s">
        <v>972</v>
      </c>
      <c r="ABQ505" s="16" t="s">
        <v>4306</v>
      </c>
      <c r="ABR505" s="16" t="s">
        <v>470</v>
      </c>
      <c r="ABS505" s="16" t="s">
        <v>445</v>
      </c>
      <c r="ABT505" s="16" t="s">
        <v>844</v>
      </c>
      <c r="ABU505" s="16" t="s">
        <v>844</v>
      </c>
      <c r="ABV505" s="16" t="s">
        <v>487</v>
      </c>
      <c r="ABW505" s="16" t="s">
        <v>486</v>
      </c>
      <c r="ABX505" s="16" t="s">
        <v>892</v>
      </c>
      <c r="ABY505" s="16" t="s">
        <v>486</v>
      </c>
      <c r="ABZ505" s="16" t="s">
        <v>486</v>
      </c>
      <c r="ACA505" s="16" t="s">
        <v>761</v>
      </c>
      <c r="ACB505" s="16" t="s">
        <v>768</v>
      </c>
      <c r="ACC505" s="16" t="s">
        <v>737</v>
      </c>
      <c r="ACD505" s="16" t="s">
        <v>486</v>
      </c>
      <c r="ACE505" s="16" t="s">
        <v>486</v>
      </c>
      <c r="ACG505" s="16" t="s">
        <v>1014</v>
      </c>
      <c r="ACH505" s="16" t="s">
        <v>1009</v>
      </c>
      <c r="ACI505" s="16" t="s">
        <v>462</v>
      </c>
      <c r="ACJ505" s="16">
        <v>1.1910000000000001</v>
      </c>
      <c r="ACK505" s="16" t="s">
        <v>478</v>
      </c>
      <c r="ACL505" s="16" t="s">
        <v>738</v>
      </c>
      <c r="ACM505" s="16" t="s">
        <v>1188</v>
      </c>
      <c r="ACN505" s="16" t="s">
        <v>1169</v>
      </c>
      <c r="ACO505" s="16" t="s">
        <v>1856</v>
      </c>
      <c r="ACQ505" s="16" t="s">
        <v>1201</v>
      </c>
      <c r="ACR505" s="16" t="s">
        <v>1645</v>
      </c>
      <c r="ACS505" s="16" t="s">
        <v>680</v>
      </c>
      <c r="ACT505" s="16" t="s">
        <v>1522</v>
      </c>
      <c r="ACU505" s="16" t="s">
        <v>831</v>
      </c>
      <c r="ACV505" s="16" t="s">
        <v>8756</v>
      </c>
      <c r="ACW505" s="16" t="s">
        <v>445</v>
      </c>
      <c r="ACX505" s="16" t="s">
        <v>1914</v>
      </c>
      <c r="ACY505" s="16" t="s">
        <v>1947</v>
      </c>
      <c r="ACZ505" s="16">
        <v>1</v>
      </c>
      <c r="ADA505" s="16">
        <v>1</v>
      </c>
      <c r="ADB505" s="16">
        <v>1</v>
      </c>
      <c r="ADC505" s="16">
        <v>1</v>
      </c>
      <c r="ADD505" s="16">
        <v>1</v>
      </c>
      <c r="ADE505" s="16" t="s">
        <v>8712</v>
      </c>
      <c r="ADF505" s="16">
        <v>0</v>
      </c>
      <c r="ADG505" s="16" t="s">
        <v>486</v>
      </c>
      <c r="ADH505" s="16">
        <v>1</v>
      </c>
      <c r="ADI505" s="16" t="s">
        <v>486</v>
      </c>
      <c r="ADJ505" s="16" t="s">
        <v>1744</v>
      </c>
      <c r="ADK505" s="16" t="s">
        <v>1750</v>
      </c>
      <c r="ADL505" s="16" t="s">
        <v>13196</v>
      </c>
      <c r="ADM505" s="16" t="s">
        <v>13194</v>
      </c>
      <c r="ADN505" s="16" t="s">
        <v>13196</v>
      </c>
      <c r="ADO505" s="16" t="s">
        <v>1766</v>
      </c>
      <c r="ADP505" s="16" t="s">
        <v>13196</v>
      </c>
      <c r="ADQ505" s="16" t="s">
        <v>13194</v>
      </c>
      <c r="ADR505" s="16" t="s">
        <v>13194</v>
      </c>
      <c r="ADS505" s="16" t="s">
        <v>13194</v>
      </c>
      <c r="ADY505" s="16" t="s">
        <v>1063</v>
      </c>
      <c r="AEB505" s="16">
        <v>10000</v>
      </c>
      <c r="AEC505" s="16" t="s">
        <v>1063</v>
      </c>
      <c r="AED505" s="16">
        <v>10000</v>
      </c>
      <c r="AEE505" s="16" t="s">
        <v>952</v>
      </c>
      <c r="AEI505" s="16">
        <v>4500</v>
      </c>
      <c r="AEJ505" s="16">
        <v>4000</v>
      </c>
      <c r="AEK505" s="16">
        <v>400</v>
      </c>
      <c r="AEN505" s="16">
        <v>400</v>
      </c>
      <c r="AEO505" s="16">
        <v>300</v>
      </c>
      <c r="AEP505" s="16">
        <v>400</v>
      </c>
    </row>
    <row r="506" spans="1:822" x14ac:dyDescent="0.25">
      <c r="A506" s="30">
        <v>45842</v>
      </c>
      <c r="B506" s="16" t="s">
        <v>11279</v>
      </c>
      <c r="C506" s="16" t="s">
        <v>867</v>
      </c>
      <c r="D506" s="16" t="s">
        <v>867</v>
      </c>
      <c r="E506" s="16">
        <v>36</v>
      </c>
      <c r="F506" s="16" t="s">
        <v>8153</v>
      </c>
      <c r="G506" s="16" t="s">
        <v>4113</v>
      </c>
      <c r="I506" s="16" t="s">
        <v>4178</v>
      </c>
      <c r="Z506" s="16" t="s">
        <v>986</v>
      </c>
      <c r="AA506" s="16" t="s">
        <v>470</v>
      </c>
      <c r="AB506" s="16">
        <v>3</v>
      </c>
      <c r="AC506" s="16" t="s">
        <v>1056</v>
      </c>
      <c r="AD506" s="16" t="s">
        <v>844</v>
      </c>
      <c r="AE506" s="16" t="s">
        <v>844</v>
      </c>
      <c r="AF506" s="16" t="s">
        <v>844</v>
      </c>
      <c r="AG506" s="16" t="s">
        <v>843</v>
      </c>
      <c r="AH506" s="16" t="s">
        <v>1056</v>
      </c>
      <c r="AI506" s="16" t="s">
        <v>844</v>
      </c>
      <c r="AJ506" s="16" t="s">
        <v>843</v>
      </c>
      <c r="AK506" s="16" t="s">
        <v>1056</v>
      </c>
      <c r="AM506" s="16" t="s">
        <v>737</v>
      </c>
      <c r="AN506" s="16" t="s">
        <v>759</v>
      </c>
      <c r="AP506" s="16" t="s">
        <v>768</v>
      </c>
      <c r="AR506" s="16" t="s">
        <v>6910</v>
      </c>
      <c r="BB506" s="16">
        <v>3</v>
      </c>
      <c r="BC506" s="16" t="s">
        <v>7878</v>
      </c>
      <c r="BE506" s="16" t="s">
        <v>5098</v>
      </c>
      <c r="BV506" s="16" t="s">
        <v>4433</v>
      </c>
      <c r="BW506" s="16" t="s">
        <v>844</v>
      </c>
      <c r="BX506" s="16" t="s">
        <v>843</v>
      </c>
      <c r="BY506" s="16" t="s">
        <v>843</v>
      </c>
      <c r="BZ506" s="16" t="s">
        <v>843</v>
      </c>
      <c r="CA506" s="16" t="s">
        <v>843</v>
      </c>
      <c r="CB506" s="16" t="s">
        <v>843</v>
      </c>
      <c r="CC506" s="16" t="s">
        <v>843</v>
      </c>
      <c r="CD506" s="16" t="s">
        <v>843</v>
      </c>
      <c r="CE506" s="16" t="s">
        <v>843</v>
      </c>
      <c r="CF506" s="16" t="s">
        <v>843</v>
      </c>
      <c r="CG506" s="16" t="s">
        <v>843</v>
      </c>
      <c r="CH506" s="16" t="s">
        <v>843</v>
      </c>
      <c r="CI506" s="16" t="s">
        <v>843</v>
      </c>
      <c r="CJ506" s="16" t="s">
        <v>843</v>
      </c>
      <c r="CK506" s="16" t="s">
        <v>843</v>
      </c>
      <c r="CP506" s="16" t="s">
        <v>867</v>
      </c>
      <c r="CQ506" s="16" t="s">
        <v>5191</v>
      </c>
      <c r="CR506" s="16" t="s">
        <v>844</v>
      </c>
      <c r="CS506" s="16" t="s">
        <v>843</v>
      </c>
      <c r="CT506" s="16" t="s">
        <v>843</v>
      </c>
      <c r="CU506" s="16" t="s">
        <v>843</v>
      </c>
      <c r="CV506" s="16" t="s">
        <v>843</v>
      </c>
      <c r="CW506" s="16" t="s">
        <v>843</v>
      </c>
      <c r="CX506" s="16" t="s">
        <v>843</v>
      </c>
      <c r="CY506" s="16" t="s">
        <v>843</v>
      </c>
      <c r="CZ506" s="16" t="s">
        <v>843</v>
      </c>
      <c r="DA506" s="16" t="s">
        <v>5184</v>
      </c>
      <c r="DX506" s="16" t="s">
        <v>867</v>
      </c>
      <c r="DY506" s="16" t="s">
        <v>867</v>
      </c>
      <c r="GC506" s="16" t="s">
        <v>5354</v>
      </c>
      <c r="GF506" s="16" t="s">
        <v>867</v>
      </c>
      <c r="GG506" s="16" t="s">
        <v>867</v>
      </c>
      <c r="GV506" s="16" t="s">
        <v>11280</v>
      </c>
      <c r="GW506" s="16" t="s">
        <v>844</v>
      </c>
      <c r="GX506" s="16" t="s">
        <v>844</v>
      </c>
      <c r="GY506" s="16" t="s">
        <v>844</v>
      </c>
      <c r="GZ506" s="16" t="s">
        <v>844</v>
      </c>
      <c r="HA506" s="16" t="s">
        <v>844</v>
      </c>
      <c r="HB506" s="16" t="s">
        <v>844</v>
      </c>
      <c r="HC506" s="16" t="s">
        <v>844</v>
      </c>
      <c r="HD506" s="16" t="s">
        <v>843</v>
      </c>
      <c r="HE506" s="16" t="s">
        <v>843</v>
      </c>
      <c r="HF506" s="16" t="s">
        <v>843</v>
      </c>
      <c r="HH506" s="16" t="s">
        <v>5456</v>
      </c>
      <c r="HK506" s="16" t="s">
        <v>865</v>
      </c>
      <c r="HM506" s="16" t="s">
        <v>865</v>
      </c>
      <c r="HZ506" s="16" t="s">
        <v>7944</v>
      </c>
      <c r="KE506" s="16" t="s">
        <v>5585</v>
      </c>
      <c r="KG506" s="16" t="s">
        <v>7018</v>
      </c>
      <c r="KH506" s="16" t="s">
        <v>7033</v>
      </c>
      <c r="KI506" s="16" t="s">
        <v>867</v>
      </c>
      <c r="KJ506" s="16" t="s">
        <v>5601</v>
      </c>
      <c r="KK506" s="16" t="s">
        <v>843</v>
      </c>
      <c r="KL506" s="16" t="s">
        <v>843</v>
      </c>
      <c r="KM506" s="16" t="s">
        <v>844</v>
      </c>
      <c r="KN506" s="16" t="s">
        <v>843</v>
      </c>
      <c r="KO506" s="16" t="s">
        <v>843</v>
      </c>
      <c r="KP506" s="16" t="s">
        <v>843</v>
      </c>
      <c r="KQ506" s="16" t="s">
        <v>843</v>
      </c>
      <c r="LG506" s="16" t="s">
        <v>867</v>
      </c>
      <c r="LH506" s="16" t="s">
        <v>867</v>
      </c>
      <c r="LI506" s="16" t="s">
        <v>867</v>
      </c>
      <c r="LJ506" s="16" t="s">
        <v>865</v>
      </c>
      <c r="LK506" s="16" t="s">
        <v>867</v>
      </c>
      <c r="LL506" s="16" t="s">
        <v>5663</v>
      </c>
      <c r="LM506" s="16" t="s">
        <v>843</v>
      </c>
      <c r="LN506" s="16" t="s">
        <v>843</v>
      </c>
      <c r="LO506" s="16" t="s">
        <v>844</v>
      </c>
      <c r="LP506" s="16" t="s">
        <v>843</v>
      </c>
      <c r="LQ506" s="16" t="s">
        <v>843</v>
      </c>
      <c r="LR506" s="16" t="s">
        <v>843</v>
      </c>
      <c r="LS506" s="16" t="s">
        <v>843</v>
      </c>
      <c r="LT506" s="16" t="s">
        <v>843</v>
      </c>
      <c r="LU506" s="16" t="s">
        <v>843</v>
      </c>
      <c r="LV506" s="16" t="s">
        <v>843</v>
      </c>
      <c r="LW506" s="16" t="s">
        <v>843</v>
      </c>
      <c r="LX506" s="16" t="s">
        <v>843</v>
      </c>
      <c r="LY506" s="16" t="s">
        <v>843</v>
      </c>
      <c r="LZ506" s="16" t="s">
        <v>843</v>
      </c>
      <c r="MA506" s="16" t="s">
        <v>843</v>
      </c>
      <c r="MC506" s="16" t="s">
        <v>5694</v>
      </c>
      <c r="MD506" s="16" t="s">
        <v>844</v>
      </c>
      <c r="ME506" s="16" t="s">
        <v>843</v>
      </c>
      <c r="MF506" s="16" t="s">
        <v>843</v>
      </c>
      <c r="MG506" s="16" t="s">
        <v>843</v>
      </c>
      <c r="MH506" s="16" t="s">
        <v>843</v>
      </c>
      <c r="MI506" s="16" t="s">
        <v>843</v>
      </c>
      <c r="MJ506" s="16" t="s">
        <v>843</v>
      </c>
      <c r="MK506" s="16" t="s">
        <v>843</v>
      </c>
      <c r="ML506" s="16" t="s">
        <v>843</v>
      </c>
      <c r="MM506" s="16" t="s">
        <v>843</v>
      </c>
      <c r="MN506" s="16" t="s">
        <v>843</v>
      </c>
      <c r="MO506" s="16" t="s">
        <v>843</v>
      </c>
      <c r="MP506" s="16" t="s">
        <v>843</v>
      </c>
      <c r="MQ506" s="16" t="s">
        <v>843</v>
      </c>
      <c r="MR506" s="16" t="s">
        <v>843</v>
      </c>
      <c r="MS506" s="16" t="s">
        <v>843</v>
      </c>
      <c r="MT506" s="16" t="s">
        <v>843</v>
      </c>
      <c r="MU506" s="16" t="s">
        <v>843</v>
      </c>
      <c r="MV506" s="16" t="s">
        <v>843</v>
      </c>
      <c r="NS506" s="16" t="s">
        <v>5694</v>
      </c>
      <c r="NT506" s="16" t="s">
        <v>844</v>
      </c>
      <c r="NU506" s="16" t="s">
        <v>843</v>
      </c>
      <c r="NV506" s="16" t="s">
        <v>843</v>
      </c>
      <c r="NW506" s="16" t="s">
        <v>843</v>
      </c>
      <c r="NX506" s="16" t="s">
        <v>843</v>
      </c>
      <c r="NY506" s="16" t="s">
        <v>843</v>
      </c>
      <c r="NZ506" s="16" t="s">
        <v>843</v>
      </c>
      <c r="OA506" s="16" t="s">
        <v>843</v>
      </c>
      <c r="OB506" s="16" t="s">
        <v>843</v>
      </c>
      <c r="OC506" s="16" t="s">
        <v>843</v>
      </c>
      <c r="OD506" s="16" t="s">
        <v>843</v>
      </c>
      <c r="OE506" s="16" t="s">
        <v>843</v>
      </c>
      <c r="OF506" s="16" t="s">
        <v>843</v>
      </c>
      <c r="OG506" s="16" t="s">
        <v>843</v>
      </c>
      <c r="OH506" s="16" t="s">
        <v>843</v>
      </c>
      <c r="OI506" s="16" t="s">
        <v>843</v>
      </c>
      <c r="OK506" s="16" t="s">
        <v>5694</v>
      </c>
      <c r="OL506" s="16" t="s">
        <v>844</v>
      </c>
      <c r="OM506" s="16" t="s">
        <v>843</v>
      </c>
      <c r="ON506" s="16" t="s">
        <v>843</v>
      </c>
      <c r="OO506" s="16" t="s">
        <v>843</v>
      </c>
      <c r="OP506" s="16" t="s">
        <v>843</v>
      </c>
      <c r="OQ506" s="16" t="s">
        <v>843</v>
      </c>
      <c r="OR506" s="16" t="s">
        <v>843</v>
      </c>
      <c r="OS506" s="16" t="s">
        <v>843</v>
      </c>
      <c r="OT506" s="16" t="s">
        <v>843</v>
      </c>
      <c r="OU506" s="16" t="s">
        <v>843</v>
      </c>
      <c r="OV506" s="16" t="s">
        <v>843</v>
      </c>
      <c r="OW506" s="16" t="s">
        <v>843</v>
      </c>
      <c r="OX506" s="16" t="s">
        <v>843</v>
      </c>
      <c r="OY506" s="16" t="s">
        <v>843</v>
      </c>
      <c r="OZ506" s="16" t="s">
        <v>843</v>
      </c>
      <c r="PA506" s="16" t="s">
        <v>843</v>
      </c>
      <c r="PC506" s="16" t="s">
        <v>865</v>
      </c>
      <c r="PD506" s="16" t="s">
        <v>865</v>
      </c>
      <c r="PY506" s="16" t="s">
        <v>867</v>
      </c>
      <c r="PZ506" s="16">
        <v>1</v>
      </c>
      <c r="QP506" s="16" t="s">
        <v>865</v>
      </c>
      <c r="QR506" s="16" t="s">
        <v>867</v>
      </c>
      <c r="QT506" s="16" t="s">
        <v>867</v>
      </c>
      <c r="QV506" s="16" t="s">
        <v>865</v>
      </c>
      <c r="QX506" s="16" t="s">
        <v>867</v>
      </c>
      <c r="QY506" s="16" t="s">
        <v>867</v>
      </c>
      <c r="RD506" s="16" t="s">
        <v>865</v>
      </c>
      <c r="RF506" s="16" t="s">
        <v>865</v>
      </c>
      <c r="RH506" s="16" t="s">
        <v>865</v>
      </c>
      <c r="RJ506" s="16" t="s">
        <v>865</v>
      </c>
      <c r="RN506" s="16" t="s">
        <v>7720</v>
      </c>
      <c r="RP506" s="16" t="s">
        <v>867</v>
      </c>
      <c r="RR506" s="16" t="s">
        <v>867</v>
      </c>
      <c r="RT506" s="16" t="s">
        <v>867</v>
      </c>
      <c r="RV506" s="16" t="s">
        <v>867</v>
      </c>
      <c r="RX506" s="16" t="s">
        <v>7720</v>
      </c>
      <c r="RZ506" s="16" t="s">
        <v>867</v>
      </c>
      <c r="SQ506" s="16" t="s">
        <v>867</v>
      </c>
      <c r="SS506" s="16" t="s">
        <v>7308</v>
      </c>
      <c r="ST506" s="16" t="s">
        <v>7761</v>
      </c>
      <c r="TN506" s="16">
        <v>7000</v>
      </c>
      <c r="TO506" s="16">
        <v>9000</v>
      </c>
      <c r="TP506" s="16">
        <v>3000</v>
      </c>
      <c r="TQ506" s="16">
        <v>300</v>
      </c>
      <c r="TR506" s="16">
        <v>500</v>
      </c>
      <c r="TS506" s="16">
        <v>300</v>
      </c>
      <c r="TT506" s="16">
        <v>0</v>
      </c>
      <c r="TU506" s="16">
        <v>500</v>
      </c>
      <c r="TV506" s="16">
        <v>5000</v>
      </c>
      <c r="TW506" s="16">
        <v>0</v>
      </c>
      <c r="TX506" s="16">
        <v>6000</v>
      </c>
      <c r="TZ506" s="16" t="s">
        <v>7367</v>
      </c>
      <c r="UA506" s="16" t="s">
        <v>8950</v>
      </c>
      <c r="UB506" s="16">
        <v>0</v>
      </c>
      <c r="UC506" s="16" t="s">
        <v>844</v>
      </c>
      <c r="UD506" s="16" t="s">
        <v>843</v>
      </c>
      <c r="UE506" s="16" t="s">
        <v>843</v>
      </c>
      <c r="UF506" s="16" t="s">
        <v>844</v>
      </c>
      <c r="UG506" s="16" t="s">
        <v>843</v>
      </c>
      <c r="UH506" s="16" t="s">
        <v>843</v>
      </c>
      <c r="UL506" s="16">
        <v>10000</v>
      </c>
      <c r="VX506" s="16" t="s">
        <v>6028</v>
      </c>
      <c r="VY506" s="16" t="s">
        <v>844</v>
      </c>
      <c r="VZ506" s="16" t="s">
        <v>843</v>
      </c>
      <c r="WA506" s="16" t="s">
        <v>843</v>
      </c>
      <c r="WB506" s="16" t="s">
        <v>843</v>
      </c>
      <c r="WC506" s="16" t="s">
        <v>843</v>
      </c>
      <c r="WD506" s="16" t="s">
        <v>843</v>
      </c>
      <c r="WE506" s="16" t="s">
        <v>843</v>
      </c>
      <c r="WF506" s="16" t="s">
        <v>843</v>
      </c>
      <c r="WH506" s="16">
        <v>4875</v>
      </c>
      <c r="WO506" s="16" t="s">
        <v>6920</v>
      </c>
      <c r="XD506" s="16" t="s">
        <v>6991</v>
      </c>
      <c r="XE506" s="16" t="s">
        <v>843</v>
      </c>
      <c r="XF506" s="16" t="s">
        <v>843</v>
      </c>
      <c r="XG506" s="16" t="s">
        <v>843</v>
      </c>
      <c r="XH506" s="16" t="s">
        <v>843</v>
      </c>
      <c r="XI506" s="16" t="s">
        <v>843</v>
      </c>
      <c r="XJ506" s="16" t="s">
        <v>843</v>
      </c>
      <c r="XK506" s="16" t="s">
        <v>843</v>
      </c>
      <c r="XL506" s="16" t="s">
        <v>844</v>
      </c>
      <c r="XM506" s="16" t="s">
        <v>843</v>
      </c>
      <c r="XN506" s="16" t="s">
        <v>843</v>
      </c>
      <c r="XO506" s="16" t="s">
        <v>843</v>
      </c>
      <c r="XP506" s="16" t="s">
        <v>843</v>
      </c>
      <c r="XQ506" s="16" t="s">
        <v>843</v>
      </c>
      <c r="YF506" s="16" t="s">
        <v>865</v>
      </c>
      <c r="YN506" s="16" t="s">
        <v>7040</v>
      </c>
      <c r="YP506" s="16" t="s">
        <v>7987</v>
      </c>
      <c r="YR506" s="16" t="s">
        <v>11281</v>
      </c>
      <c r="YS506" s="16" t="s">
        <v>11282</v>
      </c>
      <c r="YT506" s="16" t="s">
        <v>8694</v>
      </c>
      <c r="YU506" s="16" t="s">
        <v>11283</v>
      </c>
      <c r="YV506" s="16" t="s">
        <v>8696</v>
      </c>
      <c r="YW506" s="16" t="s">
        <v>844</v>
      </c>
      <c r="YX506" s="16" t="s">
        <v>8696</v>
      </c>
      <c r="YY506" s="16" t="s">
        <v>8762</v>
      </c>
      <c r="YZ506" s="16" t="s">
        <v>843</v>
      </c>
      <c r="ZA506" s="16" t="s">
        <v>8789</v>
      </c>
      <c r="ZB506" s="16">
        <v>21933.33</v>
      </c>
      <c r="ZC506" s="16" t="s">
        <v>8854</v>
      </c>
      <c r="ZD506" s="16" t="s">
        <v>8996</v>
      </c>
      <c r="ZE506" s="16" t="s">
        <v>9898</v>
      </c>
      <c r="ZF506" s="16" t="s">
        <v>8723</v>
      </c>
      <c r="ZG506" s="16" t="s">
        <v>8701</v>
      </c>
      <c r="ZH506" s="16" t="s">
        <v>8700</v>
      </c>
      <c r="ZI506" s="16" t="s">
        <v>8702</v>
      </c>
      <c r="ZJ506" s="16" t="s">
        <v>8701</v>
      </c>
      <c r="ZK506" s="16" t="s">
        <v>843</v>
      </c>
      <c r="ZL506" s="16" t="s">
        <v>8701</v>
      </c>
      <c r="ZM506" s="16" t="s">
        <v>843</v>
      </c>
      <c r="ZN506" s="16" t="s">
        <v>8755</v>
      </c>
      <c r="ZO506" s="16" t="s">
        <v>487</v>
      </c>
      <c r="ZP506" s="16" t="s">
        <v>487</v>
      </c>
      <c r="ZQ506" s="16" t="s">
        <v>487</v>
      </c>
      <c r="ZR506" s="16" t="s">
        <v>486</v>
      </c>
      <c r="ZS506" s="16" t="s">
        <v>844</v>
      </c>
      <c r="ZT506" s="16" t="s">
        <v>8705</v>
      </c>
      <c r="ZU506" s="16" t="s">
        <v>8706</v>
      </c>
      <c r="ZV506" s="16" t="s">
        <v>487</v>
      </c>
      <c r="ZW506" s="16" t="s">
        <v>1056</v>
      </c>
      <c r="ZX506" s="16" t="s">
        <v>844</v>
      </c>
      <c r="ZY506" s="16" t="s">
        <v>1056</v>
      </c>
      <c r="ZZ506" s="16" t="s">
        <v>844</v>
      </c>
      <c r="AAA506" s="16" t="s">
        <v>843</v>
      </c>
      <c r="AAB506" s="16" t="s">
        <v>843</v>
      </c>
      <c r="AAC506" s="16">
        <v>1</v>
      </c>
      <c r="AAD506" s="16" t="s">
        <v>844</v>
      </c>
      <c r="AAE506" s="16" t="s">
        <v>843</v>
      </c>
      <c r="AAF506" s="16" t="s">
        <v>844</v>
      </c>
      <c r="AAG506" s="16" t="s">
        <v>844</v>
      </c>
      <c r="AAH506" s="16" t="s">
        <v>843</v>
      </c>
      <c r="AAI506" s="16" t="s">
        <v>843</v>
      </c>
      <c r="AAJ506" s="16" t="s">
        <v>615</v>
      </c>
      <c r="AAK506" s="16" t="s">
        <v>633</v>
      </c>
      <c r="AAL506" s="16" t="s">
        <v>904</v>
      </c>
      <c r="AAM506" s="16" t="s">
        <v>663</v>
      </c>
      <c r="AAN506" s="16" t="s">
        <v>8707</v>
      </c>
      <c r="AAO506" s="16" t="s">
        <v>1019</v>
      </c>
      <c r="AAP506" s="16" t="s">
        <v>8708</v>
      </c>
      <c r="AAS506" s="16">
        <v>14875</v>
      </c>
      <c r="AAT506" s="16" t="s">
        <v>782</v>
      </c>
      <c r="AAU506" s="16" t="s">
        <v>782</v>
      </c>
      <c r="AAV506" s="16" t="s">
        <v>782</v>
      </c>
      <c r="AAW506" s="16" t="s">
        <v>782</v>
      </c>
      <c r="AAX506" s="16" t="s">
        <v>843</v>
      </c>
      <c r="AAY506" s="16" t="s">
        <v>8710</v>
      </c>
      <c r="AAZ506" s="16" t="s">
        <v>782</v>
      </c>
      <c r="ABA506" s="16" t="s">
        <v>782</v>
      </c>
      <c r="ABB506" s="16" t="s">
        <v>782</v>
      </c>
      <c r="ABC506" s="16" t="s">
        <v>783</v>
      </c>
      <c r="ABD506" s="16" t="s">
        <v>783</v>
      </c>
      <c r="ABE506" s="16" t="s">
        <v>783</v>
      </c>
      <c r="ABF506" s="16" t="s">
        <v>782</v>
      </c>
      <c r="ABG506" s="16" t="s">
        <v>782</v>
      </c>
      <c r="ABH506" s="16" t="s">
        <v>782</v>
      </c>
      <c r="ABI506" s="16" t="s">
        <v>782</v>
      </c>
      <c r="ABJ506" s="16" t="s">
        <v>783</v>
      </c>
      <c r="ABK506" s="16" t="s">
        <v>782</v>
      </c>
      <c r="ABL506" s="16" t="s">
        <v>8746</v>
      </c>
      <c r="ABM506" s="16" t="s">
        <v>843</v>
      </c>
      <c r="ABN506" s="16" t="s">
        <v>1034</v>
      </c>
      <c r="ABO506" s="16" t="s">
        <v>486</v>
      </c>
      <c r="ABP506" s="16" t="s">
        <v>972</v>
      </c>
      <c r="ABQ506" s="16" t="s">
        <v>4351</v>
      </c>
      <c r="ABR506" s="16" t="s">
        <v>470</v>
      </c>
      <c r="ABS506" s="16" t="s">
        <v>451</v>
      </c>
      <c r="ABT506" s="16" t="s">
        <v>8732</v>
      </c>
      <c r="ABU506" s="16" t="s">
        <v>844</v>
      </c>
      <c r="ABV506" s="16" t="s">
        <v>487</v>
      </c>
      <c r="ABW506" s="16" t="s">
        <v>486</v>
      </c>
      <c r="ABX506" s="16" t="s">
        <v>892</v>
      </c>
      <c r="ABY506" s="16" t="s">
        <v>486</v>
      </c>
      <c r="ABZ506" s="16" t="s">
        <v>487</v>
      </c>
      <c r="ACA506" s="16" t="s">
        <v>759</v>
      </c>
      <c r="ACB506" s="16" t="s">
        <v>768</v>
      </c>
      <c r="ACC506" s="16" t="s">
        <v>737</v>
      </c>
      <c r="ACD506" s="16" t="s">
        <v>487</v>
      </c>
      <c r="ACE506" s="16" t="s">
        <v>486</v>
      </c>
      <c r="ACG506" s="16" t="s">
        <v>1014</v>
      </c>
      <c r="ACH506" s="16" t="s">
        <v>1009</v>
      </c>
      <c r="ACI506" s="16" t="s">
        <v>462</v>
      </c>
      <c r="ACJ506" s="16">
        <v>1.1910000000000001</v>
      </c>
      <c r="ACK506" s="16" t="s">
        <v>478</v>
      </c>
      <c r="ACL506" s="16" t="s">
        <v>738</v>
      </c>
      <c r="ACM506" s="16" t="s">
        <v>1189</v>
      </c>
      <c r="ACN506" s="16" t="s">
        <v>1169</v>
      </c>
      <c r="ACO506" s="16" t="s">
        <v>1856</v>
      </c>
      <c r="ACP506" s="16">
        <v>4875</v>
      </c>
      <c r="ACQ506" s="16" t="s">
        <v>1202</v>
      </c>
      <c r="ACR506" s="16" t="s">
        <v>1645</v>
      </c>
      <c r="ACS506" s="16" t="s">
        <v>680</v>
      </c>
      <c r="ACT506" s="16" t="s">
        <v>1521</v>
      </c>
      <c r="ACU506" s="16" t="s">
        <v>831</v>
      </c>
      <c r="ACV506" s="16" t="s">
        <v>8756</v>
      </c>
      <c r="ACW506" s="16" t="s">
        <v>451</v>
      </c>
      <c r="ACX506" s="16" t="s">
        <v>1914</v>
      </c>
      <c r="ACY506" s="16" t="s">
        <v>1947</v>
      </c>
      <c r="ACZ506" s="16">
        <v>1</v>
      </c>
      <c r="ADA506" s="16">
        <v>1</v>
      </c>
      <c r="ADB506" s="16">
        <v>1</v>
      </c>
      <c r="ADC506" s="16">
        <v>0</v>
      </c>
      <c r="ADD506" s="16">
        <v>1</v>
      </c>
      <c r="ADE506" s="16" t="s">
        <v>8891</v>
      </c>
      <c r="ADF506" s="16">
        <v>0</v>
      </c>
      <c r="ADG506" s="16" t="s">
        <v>486</v>
      </c>
      <c r="ADH506" s="16">
        <v>3</v>
      </c>
      <c r="ADI506" s="16" t="s">
        <v>1554</v>
      </c>
      <c r="ADJ506" s="16" t="s">
        <v>1745</v>
      </c>
      <c r="ADK506" s="16" t="s">
        <v>1752</v>
      </c>
      <c r="ADL506" s="16" t="s">
        <v>1763</v>
      </c>
      <c r="ADM506" s="16" t="s">
        <v>13195</v>
      </c>
      <c r="ADN506" s="16" t="s">
        <v>13196</v>
      </c>
      <c r="ADO506" s="16" t="s">
        <v>1766</v>
      </c>
      <c r="ADP506" s="16" t="s">
        <v>13196</v>
      </c>
      <c r="ADQ506" s="16" t="s">
        <v>1750</v>
      </c>
      <c r="ADR506" s="16" t="s">
        <v>13194</v>
      </c>
      <c r="ADS506" s="16" t="s">
        <v>1750</v>
      </c>
      <c r="ADW506" s="16" t="s">
        <v>8729</v>
      </c>
      <c r="ADY506" s="16" t="s">
        <v>1061</v>
      </c>
      <c r="AEB506" s="16">
        <v>21933.333333333299</v>
      </c>
      <c r="AEC506" s="16" t="s">
        <v>1059</v>
      </c>
      <c r="AED506" s="16">
        <v>4958.33</v>
      </c>
      <c r="AEE506" s="16" t="s">
        <v>952</v>
      </c>
      <c r="AEH506" s="16">
        <v>4875</v>
      </c>
      <c r="AEI506" s="16">
        <v>2333.33</v>
      </c>
      <c r="AEJ506" s="16">
        <v>3000</v>
      </c>
      <c r="AEK506" s="16">
        <v>1000</v>
      </c>
      <c r="AEL506" s="16">
        <v>100</v>
      </c>
      <c r="AEM506" s="16">
        <v>1666.67</v>
      </c>
      <c r="AEN506" s="16">
        <v>166.67</v>
      </c>
      <c r="AEO506" s="16">
        <v>100</v>
      </c>
      <c r="AEP506" s="16">
        <v>166.67</v>
      </c>
    </row>
    <row r="507" spans="1:822" x14ac:dyDescent="0.25">
      <c r="A507" s="30">
        <v>45842</v>
      </c>
      <c r="B507" s="16" t="s">
        <v>11284</v>
      </c>
      <c r="C507" s="16" t="s">
        <v>867</v>
      </c>
      <c r="D507" s="16" t="s">
        <v>867</v>
      </c>
      <c r="E507" s="16">
        <v>29</v>
      </c>
      <c r="F507" s="16" t="s">
        <v>8153</v>
      </c>
      <c r="G507" s="16" t="s">
        <v>4113</v>
      </c>
      <c r="I507" s="16" t="s">
        <v>4174</v>
      </c>
      <c r="Z507" s="16" t="s">
        <v>992</v>
      </c>
      <c r="AA507" s="16" t="s">
        <v>474</v>
      </c>
      <c r="AB507" s="16">
        <v>1</v>
      </c>
      <c r="AC507" s="16" t="s">
        <v>843</v>
      </c>
      <c r="AD507" s="16" t="s">
        <v>843</v>
      </c>
      <c r="AE507" s="16" t="s">
        <v>843</v>
      </c>
      <c r="AF507" s="16" t="s">
        <v>843</v>
      </c>
      <c r="AG507" s="16" t="s">
        <v>844</v>
      </c>
      <c r="AH507" s="16" t="s">
        <v>843</v>
      </c>
      <c r="AI507" s="16" t="s">
        <v>844</v>
      </c>
      <c r="AJ507" s="16" t="s">
        <v>843</v>
      </c>
      <c r="AK507" s="16" t="s">
        <v>843</v>
      </c>
      <c r="AM507" s="16" t="s">
        <v>737</v>
      </c>
      <c r="AN507" s="16" t="s">
        <v>759</v>
      </c>
      <c r="AP507" s="16" t="s">
        <v>768</v>
      </c>
      <c r="AR507" s="16" t="s">
        <v>6910</v>
      </c>
      <c r="BB507" s="16">
        <v>3</v>
      </c>
      <c r="BC507" s="16" t="s">
        <v>7875</v>
      </c>
      <c r="BE507" s="16" t="s">
        <v>5098</v>
      </c>
      <c r="BV507" s="16" t="s">
        <v>4433</v>
      </c>
      <c r="BW507" s="16" t="s">
        <v>844</v>
      </c>
      <c r="BX507" s="16" t="s">
        <v>843</v>
      </c>
      <c r="BY507" s="16" t="s">
        <v>843</v>
      </c>
      <c r="BZ507" s="16" t="s">
        <v>843</v>
      </c>
      <c r="CA507" s="16" t="s">
        <v>843</v>
      </c>
      <c r="CB507" s="16" t="s">
        <v>843</v>
      </c>
      <c r="CC507" s="16" t="s">
        <v>843</v>
      </c>
      <c r="CD507" s="16" t="s">
        <v>843</v>
      </c>
      <c r="CE507" s="16" t="s">
        <v>843</v>
      </c>
      <c r="CF507" s="16" t="s">
        <v>843</v>
      </c>
      <c r="CG507" s="16" t="s">
        <v>843</v>
      </c>
      <c r="CH507" s="16" t="s">
        <v>843</v>
      </c>
      <c r="CI507" s="16" t="s">
        <v>843</v>
      </c>
      <c r="CJ507" s="16" t="s">
        <v>843</v>
      </c>
      <c r="CK507" s="16" t="s">
        <v>843</v>
      </c>
      <c r="CP507" s="16" t="s">
        <v>865</v>
      </c>
      <c r="DX507" s="16" t="s">
        <v>7842</v>
      </c>
      <c r="DY507" s="16" t="s">
        <v>867</v>
      </c>
      <c r="GC507" s="16" t="s">
        <v>5330</v>
      </c>
      <c r="GF507" s="16" t="s">
        <v>867</v>
      </c>
      <c r="GG507" s="16" t="s">
        <v>867</v>
      </c>
      <c r="GV507" s="16" t="s">
        <v>5443</v>
      </c>
      <c r="GW507" s="16" t="s">
        <v>843</v>
      </c>
      <c r="GX507" s="16" t="s">
        <v>844</v>
      </c>
      <c r="GY507" s="16" t="s">
        <v>843</v>
      </c>
      <c r="GZ507" s="16" t="s">
        <v>843</v>
      </c>
      <c r="HA507" s="16" t="s">
        <v>843</v>
      </c>
      <c r="HB507" s="16" t="s">
        <v>843</v>
      </c>
      <c r="HC507" s="16" t="s">
        <v>843</v>
      </c>
      <c r="HD507" s="16" t="s">
        <v>843</v>
      </c>
      <c r="HE507" s="16" t="s">
        <v>843</v>
      </c>
      <c r="HF507" s="16" t="s">
        <v>843</v>
      </c>
      <c r="HH507" s="16" t="s">
        <v>5456</v>
      </c>
      <c r="HK507" s="16" t="s">
        <v>865</v>
      </c>
      <c r="HM507" s="16" t="s">
        <v>865</v>
      </c>
      <c r="HZ507" s="16" t="s">
        <v>7944</v>
      </c>
      <c r="KE507" s="16" t="s">
        <v>5582</v>
      </c>
      <c r="KG507" s="16" t="s">
        <v>7015</v>
      </c>
      <c r="KH507" s="16" t="s">
        <v>7033</v>
      </c>
      <c r="KI507" s="16" t="s">
        <v>865</v>
      </c>
      <c r="LG507" s="16" t="s">
        <v>867</v>
      </c>
      <c r="LH507" s="16" t="s">
        <v>864</v>
      </c>
      <c r="LI507" s="16" t="s">
        <v>867</v>
      </c>
      <c r="LJ507" s="16" t="s">
        <v>867</v>
      </c>
      <c r="LK507" s="16" t="s">
        <v>867</v>
      </c>
      <c r="LL507" s="16" t="s">
        <v>9733</v>
      </c>
      <c r="LM507" s="16" t="s">
        <v>844</v>
      </c>
      <c r="LN507" s="16" t="s">
        <v>843</v>
      </c>
      <c r="LO507" s="16" t="s">
        <v>844</v>
      </c>
      <c r="LP507" s="16" t="s">
        <v>843</v>
      </c>
      <c r="LQ507" s="16" t="s">
        <v>843</v>
      </c>
      <c r="LR507" s="16" t="s">
        <v>843</v>
      </c>
      <c r="LS507" s="16" t="s">
        <v>843</v>
      </c>
      <c r="LT507" s="16" t="s">
        <v>843</v>
      </c>
      <c r="LU507" s="16" t="s">
        <v>843</v>
      </c>
      <c r="LV507" s="16" t="s">
        <v>843</v>
      </c>
      <c r="LW507" s="16" t="s">
        <v>843</v>
      </c>
      <c r="LX507" s="16" t="s">
        <v>843</v>
      </c>
      <c r="LY507" s="16" t="s">
        <v>843</v>
      </c>
      <c r="LZ507" s="16" t="s">
        <v>843</v>
      </c>
      <c r="MA507" s="16" t="s">
        <v>843</v>
      </c>
      <c r="MX507" s="16" t="s">
        <v>5694</v>
      </c>
      <c r="MY507" s="16" t="s">
        <v>844</v>
      </c>
      <c r="MZ507" s="16" t="s">
        <v>843</v>
      </c>
      <c r="NA507" s="16" t="s">
        <v>843</v>
      </c>
      <c r="NB507" s="16" t="s">
        <v>843</v>
      </c>
      <c r="NC507" s="16" t="s">
        <v>843</v>
      </c>
      <c r="ND507" s="16" t="s">
        <v>843</v>
      </c>
      <c r="NE507" s="16" t="s">
        <v>843</v>
      </c>
      <c r="NF507" s="16" t="s">
        <v>843</v>
      </c>
      <c r="NG507" s="16" t="s">
        <v>843</v>
      </c>
      <c r="NH507" s="16" t="s">
        <v>843</v>
      </c>
      <c r="NI507" s="16" t="s">
        <v>843</v>
      </c>
      <c r="NJ507" s="16" t="s">
        <v>843</v>
      </c>
      <c r="NK507" s="16" t="s">
        <v>843</v>
      </c>
      <c r="NL507" s="16" t="s">
        <v>843</v>
      </c>
      <c r="NM507" s="16" t="s">
        <v>843</v>
      </c>
      <c r="NN507" s="16" t="s">
        <v>843</v>
      </c>
      <c r="NO507" s="16" t="s">
        <v>843</v>
      </c>
      <c r="NP507" s="16" t="s">
        <v>843</v>
      </c>
      <c r="NQ507" s="16" t="s">
        <v>843</v>
      </c>
      <c r="PC507" s="16" t="s">
        <v>865</v>
      </c>
      <c r="PD507" s="16" t="s">
        <v>865</v>
      </c>
      <c r="PY507" s="16" t="s">
        <v>865</v>
      </c>
      <c r="QP507" s="16" t="s">
        <v>867</v>
      </c>
      <c r="QR507" s="16" t="s">
        <v>867</v>
      </c>
      <c r="QT507" s="16" t="s">
        <v>867</v>
      </c>
      <c r="QV507" s="16" t="s">
        <v>864</v>
      </c>
      <c r="QX507" s="16" t="s">
        <v>867</v>
      </c>
      <c r="RD507" s="16" t="s">
        <v>865</v>
      </c>
      <c r="RF507" s="16" t="s">
        <v>865</v>
      </c>
      <c r="RH507" s="16" t="s">
        <v>865</v>
      </c>
      <c r="RJ507" s="16" t="s">
        <v>865</v>
      </c>
      <c r="RN507" s="16" t="s">
        <v>867</v>
      </c>
      <c r="RP507" s="16" t="s">
        <v>867</v>
      </c>
      <c r="RR507" s="16" t="s">
        <v>867</v>
      </c>
      <c r="RT507" s="16" t="s">
        <v>867</v>
      </c>
      <c r="RV507" s="16" t="s">
        <v>867</v>
      </c>
      <c r="RX507" s="16" t="s">
        <v>867</v>
      </c>
      <c r="RZ507" s="16" t="s">
        <v>867</v>
      </c>
      <c r="SQ507" s="16" t="s">
        <v>4216</v>
      </c>
      <c r="SS507" s="16" t="s">
        <v>7302</v>
      </c>
      <c r="ST507" s="16" t="s">
        <v>7761</v>
      </c>
      <c r="TN507" s="16">
        <v>3000</v>
      </c>
      <c r="TO507" s="16">
        <v>5000</v>
      </c>
      <c r="TP507" s="16">
        <v>1000</v>
      </c>
      <c r="TR507" s="16">
        <v>300</v>
      </c>
      <c r="TS507" s="16">
        <v>300</v>
      </c>
      <c r="TU507" s="16">
        <v>3000</v>
      </c>
      <c r="TZ507" s="16" t="s">
        <v>7370</v>
      </c>
      <c r="UA507" s="16" t="s">
        <v>5941</v>
      </c>
      <c r="UB507" s="16">
        <v>0</v>
      </c>
      <c r="UC507" s="16" t="s">
        <v>844</v>
      </c>
      <c r="UD507" s="16" t="s">
        <v>843</v>
      </c>
      <c r="UE507" s="16" t="s">
        <v>843</v>
      </c>
      <c r="UF507" s="16" t="s">
        <v>843</v>
      </c>
      <c r="UG507" s="16" t="s">
        <v>843</v>
      </c>
      <c r="UH507" s="16" t="s">
        <v>843</v>
      </c>
      <c r="WO507" s="16" t="s">
        <v>6926</v>
      </c>
      <c r="YN507" s="16" t="s">
        <v>7040</v>
      </c>
      <c r="YP507" s="16" t="s">
        <v>7990</v>
      </c>
      <c r="YR507" s="16" t="s">
        <v>11285</v>
      </c>
      <c r="YS507" s="16" t="s">
        <v>11286</v>
      </c>
      <c r="YT507" s="16" t="s">
        <v>8694</v>
      </c>
      <c r="YU507" s="16" t="s">
        <v>11287</v>
      </c>
      <c r="YV507" s="16" t="s">
        <v>8696</v>
      </c>
      <c r="YW507" s="16" t="s">
        <v>844</v>
      </c>
      <c r="YX507" s="16" t="s">
        <v>8696</v>
      </c>
      <c r="ZE507" s="16" t="s">
        <v>843</v>
      </c>
      <c r="ZO507" s="16" t="s">
        <v>487</v>
      </c>
      <c r="ZP507" s="16" t="s">
        <v>487</v>
      </c>
      <c r="ZR507" s="16" t="s">
        <v>486</v>
      </c>
      <c r="ZS507" s="16" t="s">
        <v>8872</v>
      </c>
      <c r="ZT507" s="16" t="s">
        <v>8705</v>
      </c>
      <c r="ZU507" s="16" t="s">
        <v>8706</v>
      </c>
      <c r="ZV507" s="16" t="s">
        <v>487</v>
      </c>
      <c r="ZW507" s="16" t="s">
        <v>843</v>
      </c>
      <c r="ZX507" s="16" t="s">
        <v>844</v>
      </c>
      <c r="ZY507" s="16" t="s">
        <v>843</v>
      </c>
      <c r="ZZ507" s="16" t="s">
        <v>844</v>
      </c>
      <c r="AAA507" s="16" t="s">
        <v>843</v>
      </c>
      <c r="AAB507" s="16" t="s">
        <v>843</v>
      </c>
      <c r="AAC507" s="16">
        <v>1</v>
      </c>
      <c r="AAD507" s="16" t="s">
        <v>843</v>
      </c>
      <c r="AAE507" s="16" t="s">
        <v>844</v>
      </c>
      <c r="AAF507" s="16" t="s">
        <v>843</v>
      </c>
      <c r="AAG507" s="16" t="s">
        <v>843</v>
      </c>
      <c r="AAH507" s="16" t="s">
        <v>843</v>
      </c>
      <c r="AAI507" s="16" t="s">
        <v>843</v>
      </c>
      <c r="AAJ507" s="16" t="s">
        <v>600</v>
      </c>
      <c r="AAK507" s="16" t="s">
        <v>645</v>
      </c>
      <c r="AAL507" s="16" t="s">
        <v>905</v>
      </c>
      <c r="AAM507" s="16" t="s">
        <v>663</v>
      </c>
      <c r="AAN507" s="16" t="s">
        <v>8707</v>
      </c>
      <c r="AAO507" s="16" t="s">
        <v>1018</v>
      </c>
      <c r="AAP507" s="16" t="s">
        <v>8708</v>
      </c>
      <c r="AAT507" s="16" t="s">
        <v>782</v>
      </c>
      <c r="AAU507" s="16" t="s">
        <v>782</v>
      </c>
      <c r="AAV507" s="16" t="s">
        <v>782</v>
      </c>
      <c r="AAW507" s="16" t="s">
        <v>782</v>
      </c>
      <c r="AAX507" s="16" t="s">
        <v>843</v>
      </c>
      <c r="AAY507" s="16" t="s">
        <v>8710</v>
      </c>
      <c r="AAZ507" s="16" t="s">
        <v>782</v>
      </c>
      <c r="ABA507" s="16" t="s">
        <v>782</v>
      </c>
      <c r="ABB507" s="16" t="s">
        <v>782</v>
      </c>
      <c r="ABC507" s="16" t="s">
        <v>782</v>
      </c>
      <c r="ABD507" s="16" t="s">
        <v>782</v>
      </c>
      <c r="ABF507" s="16" t="s">
        <v>782</v>
      </c>
      <c r="ABG507" s="16" t="s">
        <v>782</v>
      </c>
      <c r="ABH507" s="16" t="s">
        <v>782</v>
      </c>
      <c r="ABI507" s="16" t="s">
        <v>782</v>
      </c>
      <c r="ABJ507" s="16" t="s">
        <v>782</v>
      </c>
      <c r="ABK507" s="16" t="s">
        <v>782</v>
      </c>
      <c r="ABL507" s="16" t="s">
        <v>843</v>
      </c>
      <c r="ABM507" s="16" t="s">
        <v>844</v>
      </c>
      <c r="ABN507" s="16" t="s">
        <v>1034</v>
      </c>
      <c r="ABO507" s="16" t="s">
        <v>486</v>
      </c>
      <c r="ABP507" s="16" t="s">
        <v>972</v>
      </c>
      <c r="ABQ507" s="16" t="s">
        <v>4321</v>
      </c>
      <c r="ABR507" s="16" t="s">
        <v>474</v>
      </c>
      <c r="ABS507" s="16" t="s">
        <v>445</v>
      </c>
      <c r="ABT507" s="16" t="s">
        <v>844</v>
      </c>
      <c r="ABU507" s="16" t="s">
        <v>844</v>
      </c>
      <c r="ABV507" s="16" t="s">
        <v>486</v>
      </c>
      <c r="ABW507" s="16" t="s">
        <v>487</v>
      </c>
      <c r="ABX507" s="16" t="s">
        <v>893</v>
      </c>
      <c r="ABY507" s="16" t="s">
        <v>486</v>
      </c>
      <c r="ABZ507" s="16" t="s">
        <v>486</v>
      </c>
      <c r="ACA507" s="16" t="s">
        <v>759</v>
      </c>
      <c r="ACB507" s="16" t="s">
        <v>768</v>
      </c>
      <c r="ACC507" s="16" t="s">
        <v>737</v>
      </c>
      <c r="ACD507" s="16" t="s">
        <v>487</v>
      </c>
      <c r="ACE507" s="16" t="s">
        <v>486</v>
      </c>
      <c r="ACG507" s="16" t="s">
        <v>1014</v>
      </c>
      <c r="ACH507" s="16" t="s">
        <v>1009</v>
      </c>
      <c r="ACI507" s="16" t="s">
        <v>462</v>
      </c>
      <c r="ACJ507" s="16">
        <v>1.1910000000000001</v>
      </c>
      <c r="ACK507" s="16" t="s">
        <v>478</v>
      </c>
      <c r="ACL507" s="16" t="s">
        <v>738</v>
      </c>
      <c r="ACM507" s="16" t="s">
        <v>1191</v>
      </c>
      <c r="ACN507" s="16" t="s">
        <v>1169</v>
      </c>
      <c r="ACO507" s="16" t="s">
        <v>1857</v>
      </c>
      <c r="ACQ507" s="16" t="s">
        <v>1201</v>
      </c>
      <c r="ACR507" s="16" t="s">
        <v>1645</v>
      </c>
      <c r="ACS507" s="16" t="s">
        <v>686</v>
      </c>
      <c r="ACT507" s="16" t="s">
        <v>1522</v>
      </c>
      <c r="ACU507" s="16" t="s">
        <v>831</v>
      </c>
      <c r="ACV507" s="16" t="s">
        <v>8756</v>
      </c>
      <c r="ACW507" s="16" t="s">
        <v>445</v>
      </c>
      <c r="ACX507" s="16" t="s">
        <v>1914</v>
      </c>
      <c r="ACY507" s="16" t="s">
        <v>1947</v>
      </c>
      <c r="ACZ507" s="16">
        <v>1</v>
      </c>
      <c r="ADA507" s="16">
        <v>0</v>
      </c>
      <c r="ADB507" s="16">
        <v>1</v>
      </c>
      <c r="ADC507" s="16">
        <v>1</v>
      </c>
      <c r="ADD507" s="16">
        <v>1</v>
      </c>
      <c r="ADE507" s="16" t="s">
        <v>9236</v>
      </c>
      <c r="ADF507" s="16">
        <v>0</v>
      </c>
      <c r="ADG507" s="16" t="s">
        <v>486</v>
      </c>
      <c r="ADH507" s="16">
        <v>1</v>
      </c>
      <c r="ADI507" s="16" t="s">
        <v>486</v>
      </c>
      <c r="ADJ507" s="16" t="s">
        <v>1743</v>
      </c>
      <c r="ADK507" s="16" t="s">
        <v>1750</v>
      </c>
      <c r="ADL507" s="16" t="s">
        <v>1764</v>
      </c>
      <c r="ADN507" s="16" t="s">
        <v>13196</v>
      </c>
      <c r="ADO507" s="16" t="s">
        <v>1766</v>
      </c>
      <c r="ADP507" s="16" t="s">
        <v>1743</v>
      </c>
      <c r="AEB507" s="16">
        <v>12600</v>
      </c>
      <c r="AEE507" s="16" t="s">
        <v>952</v>
      </c>
      <c r="AEI507" s="16">
        <v>3000</v>
      </c>
      <c r="AEJ507" s="16">
        <v>5000</v>
      </c>
      <c r="AEK507" s="16">
        <v>1000</v>
      </c>
      <c r="AEN507" s="16">
        <v>300</v>
      </c>
      <c r="AEO507" s="16">
        <v>300</v>
      </c>
      <c r="AEP507" s="16">
        <v>3000</v>
      </c>
    </row>
    <row r="508" spans="1:822" x14ac:dyDescent="0.25">
      <c r="A508" s="30">
        <v>45842</v>
      </c>
      <c r="B508" s="16" t="s">
        <v>11288</v>
      </c>
      <c r="C508" s="16" t="s">
        <v>867</v>
      </c>
      <c r="D508" s="16" t="s">
        <v>867</v>
      </c>
      <c r="E508" s="16">
        <v>24</v>
      </c>
      <c r="F508" s="16" t="s">
        <v>8153</v>
      </c>
      <c r="G508" s="16" t="s">
        <v>4113</v>
      </c>
      <c r="I508" s="16" t="s">
        <v>4174</v>
      </c>
      <c r="Z508" s="16" t="s">
        <v>985</v>
      </c>
      <c r="AA508" s="16" t="s">
        <v>470</v>
      </c>
      <c r="AB508" s="16">
        <v>2</v>
      </c>
      <c r="AC508" s="16" t="s">
        <v>844</v>
      </c>
      <c r="AD508" s="16" t="s">
        <v>843</v>
      </c>
      <c r="AE508" s="16" t="s">
        <v>843</v>
      </c>
      <c r="AF508" s="16" t="s">
        <v>844</v>
      </c>
      <c r="AG508" s="16" t="s">
        <v>844</v>
      </c>
      <c r="AH508" s="16" t="s">
        <v>844</v>
      </c>
      <c r="AI508" s="16" t="s">
        <v>844</v>
      </c>
      <c r="AJ508" s="16" t="s">
        <v>843</v>
      </c>
      <c r="AK508" s="16" t="s">
        <v>843</v>
      </c>
      <c r="AM508" s="16" t="s">
        <v>737</v>
      </c>
      <c r="AN508" s="16" t="s">
        <v>759</v>
      </c>
      <c r="AP508" s="16" t="s">
        <v>768</v>
      </c>
      <c r="AR508" s="16" t="s">
        <v>6910</v>
      </c>
      <c r="BB508" s="16">
        <v>1</v>
      </c>
      <c r="BC508" s="16" t="s">
        <v>7875</v>
      </c>
      <c r="BE508" s="16" t="s">
        <v>5098</v>
      </c>
      <c r="BV508" s="16" t="s">
        <v>4433</v>
      </c>
      <c r="BW508" s="16" t="s">
        <v>844</v>
      </c>
      <c r="BX508" s="16" t="s">
        <v>843</v>
      </c>
      <c r="BY508" s="16" t="s">
        <v>843</v>
      </c>
      <c r="BZ508" s="16" t="s">
        <v>843</v>
      </c>
      <c r="CA508" s="16" t="s">
        <v>843</v>
      </c>
      <c r="CB508" s="16" t="s">
        <v>843</v>
      </c>
      <c r="CC508" s="16" t="s">
        <v>843</v>
      </c>
      <c r="CD508" s="16" t="s">
        <v>843</v>
      </c>
      <c r="CE508" s="16" t="s">
        <v>843</v>
      </c>
      <c r="CF508" s="16" t="s">
        <v>843</v>
      </c>
      <c r="CG508" s="16" t="s">
        <v>843</v>
      </c>
      <c r="CH508" s="16" t="s">
        <v>843</v>
      </c>
      <c r="CI508" s="16" t="s">
        <v>843</v>
      </c>
      <c r="CJ508" s="16" t="s">
        <v>843</v>
      </c>
      <c r="CK508" s="16" t="s">
        <v>843</v>
      </c>
      <c r="CP508" s="16" t="s">
        <v>865</v>
      </c>
      <c r="DX508" s="16" t="s">
        <v>7842</v>
      </c>
      <c r="DY508" s="16" t="s">
        <v>865</v>
      </c>
      <c r="GC508" s="16" t="s">
        <v>5342</v>
      </c>
      <c r="GF508" s="16" t="s">
        <v>6818</v>
      </c>
      <c r="GG508" s="16" t="s">
        <v>867</v>
      </c>
      <c r="GV508" s="16" t="s">
        <v>5443</v>
      </c>
      <c r="GW508" s="16" t="s">
        <v>843</v>
      </c>
      <c r="GX508" s="16" t="s">
        <v>844</v>
      </c>
      <c r="GY508" s="16" t="s">
        <v>843</v>
      </c>
      <c r="GZ508" s="16" t="s">
        <v>843</v>
      </c>
      <c r="HA508" s="16" t="s">
        <v>843</v>
      </c>
      <c r="HB508" s="16" t="s">
        <v>843</v>
      </c>
      <c r="HC508" s="16" t="s">
        <v>843</v>
      </c>
      <c r="HD508" s="16" t="s">
        <v>843</v>
      </c>
      <c r="HE508" s="16" t="s">
        <v>843</v>
      </c>
      <c r="HF508" s="16" t="s">
        <v>843</v>
      </c>
      <c r="HH508" s="16" t="s">
        <v>5456</v>
      </c>
      <c r="HK508" s="16" t="s">
        <v>867</v>
      </c>
      <c r="HL508" s="16" t="s">
        <v>7664</v>
      </c>
      <c r="HM508" s="16" t="s">
        <v>865</v>
      </c>
      <c r="HZ508" s="16" t="s">
        <v>7947</v>
      </c>
      <c r="KE508" s="16" t="s">
        <v>5585</v>
      </c>
      <c r="KG508" s="16" t="s">
        <v>7018</v>
      </c>
      <c r="KH508" s="16" t="s">
        <v>7033</v>
      </c>
      <c r="KI508" s="16" t="s">
        <v>865</v>
      </c>
      <c r="LG508" s="16" t="s">
        <v>867</v>
      </c>
      <c r="LH508" s="16" t="s">
        <v>867</v>
      </c>
      <c r="LI508" s="16" t="s">
        <v>867</v>
      </c>
      <c r="LJ508" s="16" t="s">
        <v>867</v>
      </c>
      <c r="LK508" s="16" t="s">
        <v>867</v>
      </c>
      <c r="LL508" s="16" t="s">
        <v>5663</v>
      </c>
      <c r="LM508" s="16" t="s">
        <v>843</v>
      </c>
      <c r="LN508" s="16" t="s">
        <v>843</v>
      </c>
      <c r="LO508" s="16" t="s">
        <v>844</v>
      </c>
      <c r="LP508" s="16" t="s">
        <v>843</v>
      </c>
      <c r="LQ508" s="16" t="s">
        <v>843</v>
      </c>
      <c r="LR508" s="16" t="s">
        <v>843</v>
      </c>
      <c r="LS508" s="16" t="s">
        <v>843</v>
      </c>
      <c r="LT508" s="16" t="s">
        <v>843</v>
      </c>
      <c r="LU508" s="16" t="s">
        <v>843</v>
      </c>
      <c r="LV508" s="16" t="s">
        <v>843</v>
      </c>
      <c r="LW508" s="16" t="s">
        <v>843</v>
      </c>
      <c r="LX508" s="16" t="s">
        <v>843</v>
      </c>
      <c r="LY508" s="16" t="s">
        <v>843</v>
      </c>
      <c r="LZ508" s="16" t="s">
        <v>843</v>
      </c>
      <c r="MA508" s="16" t="s">
        <v>843</v>
      </c>
      <c r="MC508" s="16" t="s">
        <v>5694</v>
      </c>
      <c r="MD508" s="16" t="s">
        <v>844</v>
      </c>
      <c r="ME508" s="16" t="s">
        <v>843</v>
      </c>
      <c r="MF508" s="16" t="s">
        <v>843</v>
      </c>
      <c r="MG508" s="16" t="s">
        <v>843</v>
      </c>
      <c r="MH508" s="16" t="s">
        <v>843</v>
      </c>
      <c r="MI508" s="16" t="s">
        <v>843</v>
      </c>
      <c r="MJ508" s="16" t="s">
        <v>843</v>
      </c>
      <c r="MK508" s="16" t="s">
        <v>843</v>
      </c>
      <c r="ML508" s="16" t="s">
        <v>843</v>
      </c>
      <c r="MM508" s="16" t="s">
        <v>843</v>
      </c>
      <c r="MN508" s="16" t="s">
        <v>843</v>
      </c>
      <c r="MO508" s="16" t="s">
        <v>843</v>
      </c>
      <c r="MP508" s="16" t="s">
        <v>843</v>
      </c>
      <c r="MQ508" s="16" t="s">
        <v>843</v>
      </c>
      <c r="MR508" s="16" t="s">
        <v>843</v>
      </c>
      <c r="MS508" s="16" t="s">
        <v>843</v>
      </c>
      <c r="MT508" s="16" t="s">
        <v>843</v>
      </c>
      <c r="MU508" s="16" t="s">
        <v>843</v>
      </c>
      <c r="MV508" s="16" t="s">
        <v>843</v>
      </c>
      <c r="MX508" s="16" t="s">
        <v>5694</v>
      </c>
      <c r="MY508" s="16" t="s">
        <v>844</v>
      </c>
      <c r="MZ508" s="16" t="s">
        <v>843</v>
      </c>
      <c r="NA508" s="16" t="s">
        <v>843</v>
      </c>
      <c r="NB508" s="16" t="s">
        <v>843</v>
      </c>
      <c r="NC508" s="16" t="s">
        <v>843</v>
      </c>
      <c r="ND508" s="16" t="s">
        <v>843</v>
      </c>
      <c r="NE508" s="16" t="s">
        <v>843</v>
      </c>
      <c r="NF508" s="16" t="s">
        <v>843</v>
      </c>
      <c r="NG508" s="16" t="s">
        <v>843</v>
      </c>
      <c r="NH508" s="16" t="s">
        <v>843</v>
      </c>
      <c r="NI508" s="16" t="s">
        <v>843</v>
      </c>
      <c r="NJ508" s="16" t="s">
        <v>843</v>
      </c>
      <c r="NK508" s="16" t="s">
        <v>843</v>
      </c>
      <c r="NL508" s="16" t="s">
        <v>843</v>
      </c>
      <c r="NM508" s="16" t="s">
        <v>843</v>
      </c>
      <c r="NN508" s="16" t="s">
        <v>843</v>
      </c>
      <c r="NO508" s="16" t="s">
        <v>843</v>
      </c>
      <c r="NP508" s="16" t="s">
        <v>843</v>
      </c>
      <c r="NQ508" s="16" t="s">
        <v>843</v>
      </c>
      <c r="PC508" s="16" t="s">
        <v>865</v>
      </c>
      <c r="PD508" s="16" t="s">
        <v>865</v>
      </c>
      <c r="PY508" s="16" t="s">
        <v>865</v>
      </c>
      <c r="QP508" s="16" t="s">
        <v>865</v>
      </c>
      <c r="QR508" s="16" t="s">
        <v>865</v>
      </c>
      <c r="QT508" s="16" t="s">
        <v>867</v>
      </c>
      <c r="QV508" s="16" t="s">
        <v>865</v>
      </c>
      <c r="QX508" s="16" t="s">
        <v>867</v>
      </c>
      <c r="RD508" s="16" t="s">
        <v>865</v>
      </c>
      <c r="RF508" s="16" t="s">
        <v>865</v>
      </c>
      <c r="RH508" s="16" t="s">
        <v>4216</v>
      </c>
      <c r="RJ508" s="16" t="s">
        <v>865</v>
      </c>
      <c r="RN508" s="16" t="s">
        <v>7720</v>
      </c>
      <c r="RP508" s="16" t="s">
        <v>867</v>
      </c>
      <c r="RR508" s="16" t="s">
        <v>867</v>
      </c>
      <c r="RT508" s="16" t="s">
        <v>867</v>
      </c>
      <c r="RV508" s="16" t="s">
        <v>7720</v>
      </c>
      <c r="RX508" s="16" t="s">
        <v>867</v>
      </c>
      <c r="RZ508" s="16" t="s">
        <v>867</v>
      </c>
      <c r="SQ508" s="16" t="s">
        <v>865</v>
      </c>
      <c r="SS508" s="16" t="s">
        <v>7293</v>
      </c>
      <c r="ST508" s="16" t="s">
        <v>7761</v>
      </c>
      <c r="TN508" s="16">
        <v>5000</v>
      </c>
      <c r="TO508" s="16">
        <v>6000</v>
      </c>
      <c r="TP508" s="16">
        <v>600</v>
      </c>
      <c r="TQ508" s="16">
        <v>0</v>
      </c>
      <c r="TR508" s="16">
        <v>600</v>
      </c>
      <c r="TS508" s="16">
        <v>500</v>
      </c>
      <c r="TT508" s="16">
        <v>0</v>
      </c>
      <c r="TU508" s="16">
        <v>1000</v>
      </c>
      <c r="TV508" s="16">
        <v>0</v>
      </c>
      <c r="TW508" s="16">
        <v>0</v>
      </c>
      <c r="TX508" s="16">
        <v>0</v>
      </c>
      <c r="TZ508" s="16" t="s">
        <v>7367</v>
      </c>
      <c r="UA508" s="16" t="s">
        <v>5941</v>
      </c>
      <c r="UB508" s="16">
        <v>0</v>
      </c>
      <c r="UC508" s="16" t="s">
        <v>844</v>
      </c>
      <c r="UD508" s="16" t="s">
        <v>843</v>
      </c>
      <c r="UE508" s="16" t="s">
        <v>843</v>
      </c>
      <c r="UF508" s="16" t="s">
        <v>843</v>
      </c>
      <c r="UG508" s="16" t="s">
        <v>843</v>
      </c>
      <c r="UH508" s="16" t="s">
        <v>843</v>
      </c>
      <c r="UL508" s="16">
        <v>13000</v>
      </c>
      <c r="WO508" s="16" t="s">
        <v>6920</v>
      </c>
      <c r="XD508" s="16" t="s">
        <v>8879</v>
      </c>
      <c r="XE508" s="16" t="s">
        <v>843</v>
      </c>
      <c r="XF508" s="16" t="s">
        <v>843</v>
      </c>
      <c r="XG508" s="16" t="s">
        <v>843</v>
      </c>
      <c r="XH508" s="16" t="s">
        <v>843</v>
      </c>
      <c r="XI508" s="16" t="s">
        <v>843</v>
      </c>
      <c r="XJ508" s="16" t="s">
        <v>843</v>
      </c>
      <c r="XK508" s="16" t="s">
        <v>843</v>
      </c>
      <c r="XL508" s="16" t="s">
        <v>844</v>
      </c>
      <c r="XM508" s="16" t="s">
        <v>843</v>
      </c>
      <c r="XN508" s="16" t="s">
        <v>843</v>
      </c>
      <c r="XO508" s="16" t="s">
        <v>844</v>
      </c>
      <c r="XP508" s="16" t="s">
        <v>843</v>
      </c>
      <c r="XQ508" s="16" t="s">
        <v>843</v>
      </c>
      <c r="YF508" s="16" t="s">
        <v>865</v>
      </c>
      <c r="YN508" s="16" t="s">
        <v>7040</v>
      </c>
      <c r="YP508" s="16" t="s">
        <v>7987</v>
      </c>
      <c r="YR508" s="16" t="s">
        <v>11289</v>
      </c>
      <c r="YS508" s="16" t="s">
        <v>11290</v>
      </c>
      <c r="YT508" s="16" t="s">
        <v>8694</v>
      </c>
      <c r="YU508" s="16" t="s">
        <v>11291</v>
      </c>
      <c r="YV508" s="16" t="s">
        <v>8696</v>
      </c>
      <c r="YW508" s="16" t="s">
        <v>844</v>
      </c>
      <c r="YX508" s="16" t="s">
        <v>8696</v>
      </c>
      <c r="YY508" s="16" t="s">
        <v>843</v>
      </c>
      <c r="YZ508" s="16" t="s">
        <v>843</v>
      </c>
      <c r="ZA508" s="16" t="s">
        <v>843</v>
      </c>
      <c r="ZB508" s="16">
        <v>13700</v>
      </c>
      <c r="ZC508" s="16" t="s">
        <v>8847</v>
      </c>
      <c r="ZD508" s="16" t="s">
        <v>8906</v>
      </c>
      <c r="ZE508" s="16" t="s">
        <v>843</v>
      </c>
      <c r="ZF508" s="16" t="s">
        <v>843</v>
      </c>
      <c r="ZG508" s="16" t="s">
        <v>8699</v>
      </c>
      <c r="ZH508" s="16" t="s">
        <v>8699</v>
      </c>
      <c r="ZI508" s="16" t="s">
        <v>8699</v>
      </c>
      <c r="ZJ508" s="16" t="s">
        <v>843</v>
      </c>
      <c r="ZK508" s="16" t="s">
        <v>843</v>
      </c>
      <c r="ZL508" s="16" t="s">
        <v>8865</v>
      </c>
      <c r="ZM508" s="16" t="s">
        <v>843</v>
      </c>
      <c r="ZN508" s="16" t="s">
        <v>8703</v>
      </c>
      <c r="ZO508" s="16" t="s">
        <v>487</v>
      </c>
      <c r="ZP508" s="16" t="s">
        <v>487</v>
      </c>
      <c r="ZQ508" s="16" t="s">
        <v>486</v>
      </c>
      <c r="ZR508" s="16" t="s">
        <v>486</v>
      </c>
      <c r="ZS508" s="16" t="s">
        <v>1056</v>
      </c>
      <c r="ZT508" s="16" t="s">
        <v>8705</v>
      </c>
      <c r="ZU508" s="16" t="s">
        <v>8706</v>
      </c>
      <c r="ZV508" s="16" t="s">
        <v>487</v>
      </c>
      <c r="ZW508" s="16" t="s">
        <v>843</v>
      </c>
      <c r="ZX508" s="16" t="s">
        <v>1056</v>
      </c>
      <c r="ZY508" s="16" t="s">
        <v>844</v>
      </c>
      <c r="ZZ508" s="16" t="s">
        <v>844</v>
      </c>
      <c r="AAA508" s="16" t="s">
        <v>843</v>
      </c>
      <c r="AAB508" s="16" t="s">
        <v>843</v>
      </c>
      <c r="AAC508" s="16">
        <v>1</v>
      </c>
      <c r="AAD508" s="16" t="s">
        <v>844</v>
      </c>
      <c r="AAE508" s="16" t="s">
        <v>844</v>
      </c>
      <c r="AAF508" s="16" t="s">
        <v>843</v>
      </c>
      <c r="AAG508" s="16" t="s">
        <v>843</v>
      </c>
      <c r="AAH508" s="16" t="s">
        <v>843</v>
      </c>
      <c r="AAI508" s="16" t="s">
        <v>843</v>
      </c>
      <c r="AAJ508" s="16" t="s">
        <v>600</v>
      </c>
      <c r="AAK508" s="16" t="s">
        <v>655</v>
      </c>
      <c r="AAL508" s="16" t="s">
        <v>905</v>
      </c>
      <c r="AAM508" s="16" t="s">
        <v>663</v>
      </c>
      <c r="AAN508" s="16" t="s">
        <v>8707</v>
      </c>
      <c r="AAO508" s="16" t="s">
        <v>1018</v>
      </c>
      <c r="AAP508" s="16" t="s">
        <v>8708</v>
      </c>
      <c r="AAS508" s="16">
        <v>13000</v>
      </c>
      <c r="AAT508" s="16" t="s">
        <v>782</v>
      </c>
      <c r="AAU508" s="16" t="s">
        <v>782</v>
      </c>
      <c r="AAW508" s="16" t="s">
        <v>782</v>
      </c>
      <c r="AAX508" s="16" t="s">
        <v>843</v>
      </c>
      <c r="AAY508" s="16" t="s">
        <v>8710</v>
      </c>
      <c r="AAZ508" s="16" t="s">
        <v>782</v>
      </c>
      <c r="ABA508" s="16" t="s">
        <v>782</v>
      </c>
      <c r="ABB508" s="16" t="s">
        <v>783</v>
      </c>
      <c r="ABC508" s="16" t="s">
        <v>783</v>
      </c>
      <c r="ABD508" s="16" t="s">
        <v>783</v>
      </c>
      <c r="ABE508" s="16" t="s">
        <v>783</v>
      </c>
      <c r="ABF508" s="16" t="s">
        <v>782</v>
      </c>
      <c r="ABG508" s="16" t="s">
        <v>782</v>
      </c>
      <c r="ABH508" s="16" t="s">
        <v>782</v>
      </c>
      <c r="ABI508" s="16" t="s">
        <v>783</v>
      </c>
      <c r="ABJ508" s="16" t="s">
        <v>782</v>
      </c>
      <c r="ABK508" s="16" t="s">
        <v>782</v>
      </c>
      <c r="ABL508" s="16" t="s">
        <v>8759</v>
      </c>
      <c r="ABM508" s="16" t="s">
        <v>843</v>
      </c>
      <c r="ABN508" s="16" t="s">
        <v>1034</v>
      </c>
      <c r="ABO508" s="16" t="s">
        <v>486</v>
      </c>
      <c r="ABP508" s="16" t="s">
        <v>972</v>
      </c>
      <c r="ABQ508" s="16" t="s">
        <v>4354</v>
      </c>
      <c r="ABR508" s="16" t="s">
        <v>470</v>
      </c>
      <c r="ABS508" s="16" t="s">
        <v>445</v>
      </c>
      <c r="ABT508" s="16" t="s">
        <v>1056</v>
      </c>
      <c r="ABU508" s="16" t="s">
        <v>1056</v>
      </c>
      <c r="ABV508" s="16" t="s">
        <v>487</v>
      </c>
      <c r="ABW508" s="16" t="s">
        <v>487</v>
      </c>
      <c r="ABX508" s="16" t="s">
        <v>894</v>
      </c>
      <c r="ABY508" s="16" t="s">
        <v>486</v>
      </c>
      <c r="ABZ508" s="16" t="s">
        <v>486</v>
      </c>
      <c r="ACA508" s="16" t="s">
        <v>759</v>
      </c>
      <c r="ACB508" s="16" t="s">
        <v>768</v>
      </c>
      <c r="ACC508" s="16" t="s">
        <v>737</v>
      </c>
      <c r="ACD508" s="16" t="s">
        <v>487</v>
      </c>
      <c r="ACE508" s="16" t="s">
        <v>487</v>
      </c>
      <c r="ACG508" s="16" t="s">
        <v>1014</v>
      </c>
      <c r="ACH508" s="16" t="s">
        <v>1009</v>
      </c>
      <c r="ACI508" s="16" t="s">
        <v>462</v>
      </c>
      <c r="ACJ508" s="16">
        <v>1.1910000000000001</v>
      </c>
      <c r="ACK508" s="16" t="s">
        <v>478</v>
      </c>
      <c r="ACL508" s="16" t="s">
        <v>738</v>
      </c>
      <c r="ACM508" s="16" t="s">
        <v>1188</v>
      </c>
      <c r="ACN508" s="16" t="s">
        <v>1169</v>
      </c>
      <c r="ACO508" s="16" t="s">
        <v>1856</v>
      </c>
      <c r="ACQ508" s="16" t="s">
        <v>1202</v>
      </c>
      <c r="ACR508" s="16" t="s">
        <v>1645</v>
      </c>
      <c r="ACS508" s="16" t="s">
        <v>676</v>
      </c>
      <c r="ACT508" s="16" t="s">
        <v>1522</v>
      </c>
      <c r="ACX508" s="16" t="s">
        <v>1914</v>
      </c>
      <c r="ACY508" s="16" t="s">
        <v>1947</v>
      </c>
      <c r="ACZ508" s="16">
        <v>1</v>
      </c>
      <c r="ADA508" s="16">
        <v>1</v>
      </c>
      <c r="ADB508" s="16">
        <v>1</v>
      </c>
      <c r="ADC508" s="16">
        <v>1</v>
      </c>
      <c r="ADD508" s="16">
        <v>1</v>
      </c>
      <c r="ADE508" s="16" t="s">
        <v>8712</v>
      </c>
      <c r="ADF508" s="16">
        <v>0</v>
      </c>
      <c r="ADG508" s="16" t="s">
        <v>486</v>
      </c>
      <c r="ADH508" s="16">
        <v>1</v>
      </c>
      <c r="ADI508" s="16" t="s">
        <v>486</v>
      </c>
      <c r="ADJ508" s="16" t="s">
        <v>1744</v>
      </c>
      <c r="ADK508" s="16" t="s">
        <v>1750</v>
      </c>
      <c r="ADL508" s="16" t="s">
        <v>1764</v>
      </c>
      <c r="ADM508" s="16" t="s">
        <v>13194</v>
      </c>
      <c r="ADN508" s="16" t="s">
        <v>1764</v>
      </c>
      <c r="ADO508" s="16" t="s">
        <v>1766</v>
      </c>
      <c r="ADP508" s="16" t="s">
        <v>1751</v>
      </c>
      <c r="ADQ508" s="16" t="s">
        <v>13194</v>
      </c>
      <c r="ADR508" s="16" t="s">
        <v>13194</v>
      </c>
      <c r="ADS508" s="16" t="s">
        <v>13194</v>
      </c>
      <c r="ADY508" s="16" t="s">
        <v>1059</v>
      </c>
      <c r="AEB508" s="16">
        <v>13700</v>
      </c>
      <c r="AEC508" s="16" t="s">
        <v>1059</v>
      </c>
      <c r="AED508" s="16">
        <v>6500</v>
      </c>
      <c r="AEE508" s="16" t="s">
        <v>952</v>
      </c>
      <c r="AEI508" s="16">
        <v>2500</v>
      </c>
      <c r="AEJ508" s="16">
        <v>3000</v>
      </c>
      <c r="AEK508" s="16">
        <v>300</v>
      </c>
      <c r="AEN508" s="16">
        <v>300</v>
      </c>
      <c r="AEO508" s="16">
        <v>250</v>
      </c>
      <c r="AEP508" s="16">
        <v>500</v>
      </c>
    </row>
    <row r="509" spans="1:822" x14ac:dyDescent="0.25">
      <c r="A509" s="30">
        <v>45842</v>
      </c>
      <c r="B509" s="16" t="s">
        <v>11292</v>
      </c>
      <c r="C509" s="16" t="s">
        <v>867</v>
      </c>
      <c r="D509" s="16" t="s">
        <v>867</v>
      </c>
      <c r="E509" s="16">
        <v>71</v>
      </c>
      <c r="F509" s="16" t="s">
        <v>8153</v>
      </c>
      <c r="G509" s="16" t="s">
        <v>4113</v>
      </c>
      <c r="I509" s="16" t="s">
        <v>4162</v>
      </c>
      <c r="Z509" s="16" t="s">
        <v>993</v>
      </c>
      <c r="AA509" s="16" t="s">
        <v>470</v>
      </c>
      <c r="AB509" s="16">
        <v>1</v>
      </c>
      <c r="AC509" s="16" t="s">
        <v>843</v>
      </c>
      <c r="AD509" s="16" t="s">
        <v>843</v>
      </c>
      <c r="AE509" s="16" t="s">
        <v>843</v>
      </c>
      <c r="AF509" s="16" t="s">
        <v>844</v>
      </c>
      <c r="AG509" s="16" t="s">
        <v>843</v>
      </c>
      <c r="AH509" s="16" t="s">
        <v>844</v>
      </c>
      <c r="AI509" s="16" t="s">
        <v>843</v>
      </c>
      <c r="AJ509" s="16" t="s">
        <v>843</v>
      </c>
      <c r="AK509" s="16" t="s">
        <v>843</v>
      </c>
      <c r="AM509" s="16" t="s">
        <v>737</v>
      </c>
      <c r="AN509" s="16" t="s">
        <v>761</v>
      </c>
      <c r="AP509" s="16" t="s">
        <v>775</v>
      </c>
      <c r="AR509" s="16" t="s">
        <v>6907</v>
      </c>
      <c r="BB509" s="16">
        <v>2</v>
      </c>
      <c r="BC509" s="16" t="s">
        <v>7878</v>
      </c>
      <c r="BE509" s="16" t="s">
        <v>5098</v>
      </c>
      <c r="BV509" s="16" t="s">
        <v>4433</v>
      </c>
      <c r="BW509" s="16" t="s">
        <v>844</v>
      </c>
      <c r="BX509" s="16" t="s">
        <v>843</v>
      </c>
      <c r="BY509" s="16" t="s">
        <v>843</v>
      </c>
      <c r="BZ509" s="16" t="s">
        <v>843</v>
      </c>
      <c r="CA509" s="16" t="s">
        <v>843</v>
      </c>
      <c r="CB509" s="16" t="s">
        <v>843</v>
      </c>
      <c r="CC509" s="16" t="s">
        <v>843</v>
      </c>
      <c r="CD509" s="16" t="s">
        <v>843</v>
      </c>
      <c r="CE509" s="16" t="s">
        <v>843</v>
      </c>
      <c r="CF509" s="16" t="s">
        <v>843</v>
      </c>
      <c r="CG509" s="16" t="s">
        <v>843</v>
      </c>
      <c r="CH509" s="16" t="s">
        <v>843</v>
      </c>
      <c r="CI509" s="16" t="s">
        <v>843</v>
      </c>
      <c r="CJ509" s="16" t="s">
        <v>843</v>
      </c>
      <c r="CK509" s="16" t="s">
        <v>843</v>
      </c>
      <c r="CP509" s="16" t="s">
        <v>867</v>
      </c>
      <c r="CQ509" s="16" t="s">
        <v>9193</v>
      </c>
      <c r="CR509" s="16" t="s">
        <v>844</v>
      </c>
      <c r="CS509" s="16" t="s">
        <v>844</v>
      </c>
      <c r="CT509" s="16" t="s">
        <v>843</v>
      </c>
      <c r="CU509" s="16" t="s">
        <v>843</v>
      </c>
      <c r="CV509" s="16" t="s">
        <v>843</v>
      </c>
      <c r="CW509" s="16" t="s">
        <v>843</v>
      </c>
      <c r="CX509" s="16" t="s">
        <v>843</v>
      </c>
      <c r="CY509" s="16" t="s">
        <v>843</v>
      </c>
      <c r="CZ509" s="16" t="s">
        <v>843</v>
      </c>
      <c r="DA509" s="16" t="s">
        <v>5184</v>
      </c>
      <c r="DX509" s="16" t="s">
        <v>867</v>
      </c>
      <c r="DY509" s="16" t="s">
        <v>867</v>
      </c>
      <c r="GC509" s="16" t="s">
        <v>5342</v>
      </c>
      <c r="GF509" s="16" t="s">
        <v>867</v>
      </c>
      <c r="GG509" s="16" t="s">
        <v>867</v>
      </c>
      <c r="GV509" s="16" t="s">
        <v>5443</v>
      </c>
      <c r="GW509" s="16" t="s">
        <v>843</v>
      </c>
      <c r="GX509" s="16" t="s">
        <v>844</v>
      </c>
      <c r="GY509" s="16" t="s">
        <v>843</v>
      </c>
      <c r="GZ509" s="16" t="s">
        <v>843</v>
      </c>
      <c r="HA509" s="16" t="s">
        <v>843</v>
      </c>
      <c r="HB509" s="16" t="s">
        <v>843</v>
      </c>
      <c r="HC509" s="16" t="s">
        <v>843</v>
      </c>
      <c r="HD509" s="16" t="s">
        <v>843</v>
      </c>
      <c r="HE509" s="16" t="s">
        <v>843</v>
      </c>
      <c r="HF509" s="16" t="s">
        <v>843</v>
      </c>
      <c r="HH509" s="16" t="s">
        <v>5456</v>
      </c>
      <c r="HK509" s="16" t="s">
        <v>865</v>
      </c>
      <c r="HM509" s="16" t="s">
        <v>865</v>
      </c>
      <c r="HZ509" s="16" t="s">
        <v>7944</v>
      </c>
      <c r="KE509" s="16" t="s">
        <v>5582</v>
      </c>
      <c r="KG509" s="16" t="s">
        <v>7018</v>
      </c>
      <c r="KH509" s="16" t="s">
        <v>7033</v>
      </c>
      <c r="KI509" s="16" t="s">
        <v>865</v>
      </c>
      <c r="LG509" s="16" t="s">
        <v>867</v>
      </c>
      <c r="LH509" s="16" t="s">
        <v>865</v>
      </c>
      <c r="LI509" s="16" t="s">
        <v>867</v>
      </c>
      <c r="LJ509" s="16" t="s">
        <v>867</v>
      </c>
      <c r="LK509" s="16" t="s">
        <v>867</v>
      </c>
      <c r="LL509" s="16" t="s">
        <v>5657</v>
      </c>
      <c r="LM509" s="16" t="s">
        <v>844</v>
      </c>
      <c r="LN509" s="16" t="s">
        <v>843</v>
      </c>
      <c r="LO509" s="16" t="s">
        <v>843</v>
      </c>
      <c r="LP509" s="16" t="s">
        <v>843</v>
      </c>
      <c r="LQ509" s="16" t="s">
        <v>843</v>
      </c>
      <c r="LR509" s="16" t="s">
        <v>843</v>
      </c>
      <c r="LS509" s="16" t="s">
        <v>843</v>
      </c>
      <c r="LT509" s="16" t="s">
        <v>843</v>
      </c>
      <c r="LU509" s="16" t="s">
        <v>843</v>
      </c>
      <c r="LV509" s="16" t="s">
        <v>843</v>
      </c>
      <c r="LW509" s="16" t="s">
        <v>843</v>
      </c>
      <c r="LX509" s="16" t="s">
        <v>843</v>
      </c>
      <c r="LY509" s="16" t="s">
        <v>843</v>
      </c>
      <c r="LZ509" s="16" t="s">
        <v>843</v>
      </c>
      <c r="MA509" s="16" t="s">
        <v>843</v>
      </c>
      <c r="MC509" s="16" t="s">
        <v>5694</v>
      </c>
      <c r="MD509" s="16" t="s">
        <v>844</v>
      </c>
      <c r="ME509" s="16" t="s">
        <v>843</v>
      </c>
      <c r="MF509" s="16" t="s">
        <v>843</v>
      </c>
      <c r="MG509" s="16" t="s">
        <v>843</v>
      </c>
      <c r="MH509" s="16" t="s">
        <v>843</v>
      </c>
      <c r="MI509" s="16" t="s">
        <v>843</v>
      </c>
      <c r="MJ509" s="16" t="s">
        <v>843</v>
      </c>
      <c r="MK509" s="16" t="s">
        <v>843</v>
      </c>
      <c r="ML509" s="16" t="s">
        <v>843</v>
      </c>
      <c r="MM509" s="16" t="s">
        <v>843</v>
      </c>
      <c r="MN509" s="16" t="s">
        <v>843</v>
      </c>
      <c r="MO509" s="16" t="s">
        <v>843</v>
      </c>
      <c r="MP509" s="16" t="s">
        <v>843</v>
      </c>
      <c r="MQ509" s="16" t="s">
        <v>843</v>
      </c>
      <c r="MR509" s="16" t="s">
        <v>843</v>
      </c>
      <c r="MS509" s="16" t="s">
        <v>843</v>
      </c>
      <c r="MT509" s="16" t="s">
        <v>843</v>
      </c>
      <c r="MU509" s="16" t="s">
        <v>843</v>
      </c>
      <c r="MV509" s="16" t="s">
        <v>843</v>
      </c>
      <c r="PC509" s="16" t="s">
        <v>865</v>
      </c>
      <c r="PD509" s="16" t="s">
        <v>865</v>
      </c>
      <c r="PY509" s="16" t="s">
        <v>865</v>
      </c>
      <c r="QP509" s="16" t="s">
        <v>865</v>
      </c>
      <c r="QR509" s="16" t="s">
        <v>865</v>
      </c>
      <c r="QT509" s="16" t="s">
        <v>867</v>
      </c>
      <c r="QV509" s="16" t="s">
        <v>865</v>
      </c>
      <c r="QX509" s="16" t="s">
        <v>865</v>
      </c>
      <c r="QY509" s="16" t="s">
        <v>867</v>
      </c>
      <c r="RD509" s="16" t="s">
        <v>4216</v>
      </c>
      <c r="RF509" s="16" t="s">
        <v>7712</v>
      </c>
      <c r="RH509" s="16" t="s">
        <v>4216</v>
      </c>
      <c r="RJ509" s="16" t="s">
        <v>4216</v>
      </c>
      <c r="RN509" s="16" t="s">
        <v>7720</v>
      </c>
      <c r="RP509" s="16" t="s">
        <v>867</v>
      </c>
      <c r="RR509" s="16" t="s">
        <v>7720</v>
      </c>
      <c r="RT509" s="16" t="s">
        <v>867</v>
      </c>
      <c r="RV509" s="16" t="s">
        <v>7720</v>
      </c>
      <c r="RX509" s="16" t="s">
        <v>7720</v>
      </c>
      <c r="RZ509" s="16" t="s">
        <v>7720</v>
      </c>
      <c r="SQ509" s="16" t="s">
        <v>865</v>
      </c>
      <c r="SS509" s="16" t="s">
        <v>7293</v>
      </c>
      <c r="ST509" s="16" t="s">
        <v>7764</v>
      </c>
      <c r="TN509" s="16">
        <v>1500</v>
      </c>
      <c r="TO509" s="16">
        <v>0</v>
      </c>
      <c r="TP509" s="16">
        <v>600</v>
      </c>
      <c r="TQ509" s="16">
        <v>500</v>
      </c>
      <c r="TR509" s="16">
        <v>300</v>
      </c>
      <c r="TS509" s="16">
        <v>100</v>
      </c>
      <c r="TT509" s="16">
        <v>0</v>
      </c>
      <c r="TU509" s="16">
        <v>500</v>
      </c>
      <c r="TV509" s="16">
        <v>300</v>
      </c>
      <c r="TW509" s="16">
        <v>0</v>
      </c>
      <c r="TX509" s="16">
        <v>0</v>
      </c>
      <c r="TZ509" s="16" t="s">
        <v>7364</v>
      </c>
      <c r="UA509" s="16" t="s">
        <v>8715</v>
      </c>
      <c r="UB509" s="16">
        <v>0</v>
      </c>
      <c r="UC509" s="16" t="s">
        <v>843</v>
      </c>
      <c r="UD509" s="16" t="s">
        <v>843</v>
      </c>
      <c r="UE509" s="16" t="s">
        <v>844</v>
      </c>
      <c r="UF509" s="16" t="s">
        <v>844</v>
      </c>
      <c r="UG509" s="16" t="s">
        <v>843</v>
      </c>
      <c r="UH509" s="16" t="s">
        <v>843</v>
      </c>
      <c r="VK509" s="16" t="s">
        <v>6102</v>
      </c>
      <c r="VL509" s="16" t="s">
        <v>843</v>
      </c>
      <c r="VM509" s="16" t="s">
        <v>843</v>
      </c>
      <c r="VN509" s="16" t="s">
        <v>843</v>
      </c>
      <c r="VO509" s="16" t="s">
        <v>843</v>
      </c>
      <c r="VP509" s="16" t="s">
        <v>844</v>
      </c>
      <c r="VQ509" s="16" t="s">
        <v>843</v>
      </c>
      <c r="VR509" s="16" t="s">
        <v>843</v>
      </c>
      <c r="VS509" s="16" t="s">
        <v>843</v>
      </c>
      <c r="VT509" s="16" t="s">
        <v>843</v>
      </c>
      <c r="VV509" s="16">
        <v>1500</v>
      </c>
      <c r="VX509" s="16" t="s">
        <v>6028</v>
      </c>
      <c r="VY509" s="16" t="s">
        <v>844</v>
      </c>
      <c r="VZ509" s="16" t="s">
        <v>843</v>
      </c>
      <c r="WA509" s="16" t="s">
        <v>843</v>
      </c>
      <c r="WB509" s="16" t="s">
        <v>843</v>
      </c>
      <c r="WC509" s="16" t="s">
        <v>843</v>
      </c>
      <c r="WD509" s="16" t="s">
        <v>843</v>
      </c>
      <c r="WE509" s="16" t="s">
        <v>843</v>
      </c>
      <c r="WF509" s="16" t="s">
        <v>843</v>
      </c>
      <c r="WH509" s="16">
        <v>1625</v>
      </c>
      <c r="WO509" s="16" t="s">
        <v>6926</v>
      </c>
      <c r="YN509" s="16" t="s">
        <v>7040</v>
      </c>
      <c r="YP509" s="16" t="s">
        <v>7984</v>
      </c>
      <c r="YR509" s="16" t="s">
        <v>11293</v>
      </c>
      <c r="YS509" s="16" t="s">
        <v>11294</v>
      </c>
      <c r="YT509" s="16" t="s">
        <v>8694</v>
      </c>
      <c r="YU509" s="16" t="s">
        <v>11295</v>
      </c>
      <c r="YV509" s="16" t="s">
        <v>8696</v>
      </c>
      <c r="YW509" s="16" t="s">
        <v>844</v>
      </c>
      <c r="YX509" s="16" t="s">
        <v>8696</v>
      </c>
      <c r="YY509" s="16" t="s">
        <v>9084</v>
      </c>
      <c r="YZ509" s="16" t="s">
        <v>843</v>
      </c>
      <c r="ZA509" s="16" t="s">
        <v>843</v>
      </c>
      <c r="ZB509" s="16">
        <v>3550</v>
      </c>
      <c r="ZC509" s="16" t="s">
        <v>8889</v>
      </c>
      <c r="ZD509" s="16" t="s">
        <v>843</v>
      </c>
      <c r="ZE509" s="16" t="s">
        <v>9757</v>
      </c>
      <c r="ZF509" s="16" t="s">
        <v>8907</v>
      </c>
      <c r="ZG509" s="16" t="s">
        <v>8754</v>
      </c>
      <c r="ZH509" s="16" t="s">
        <v>8752</v>
      </c>
      <c r="ZI509" s="16" t="s">
        <v>8736</v>
      </c>
      <c r="ZJ509" s="16" t="s">
        <v>843</v>
      </c>
      <c r="ZK509" s="16" t="s">
        <v>843</v>
      </c>
      <c r="ZL509" s="16" t="s">
        <v>8702</v>
      </c>
      <c r="ZM509" s="16" t="s">
        <v>843</v>
      </c>
      <c r="ZN509" s="16" t="s">
        <v>8742</v>
      </c>
      <c r="ZO509" s="16" t="s">
        <v>487</v>
      </c>
      <c r="ZP509" s="16" t="s">
        <v>487</v>
      </c>
      <c r="ZQ509" s="16" t="s">
        <v>486</v>
      </c>
      <c r="ZR509" s="16" t="s">
        <v>486</v>
      </c>
      <c r="ZS509" s="16" t="s">
        <v>8704</v>
      </c>
      <c r="ZT509" s="16" t="s">
        <v>8705</v>
      </c>
      <c r="ZU509" s="16" t="s">
        <v>8706</v>
      </c>
      <c r="ZV509" s="16" t="s">
        <v>487</v>
      </c>
      <c r="ZW509" s="16" t="s">
        <v>843</v>
      </c>
      <c r="ZX509" s="16" t="s">
        <v>843</v>
      </c>
      <c r="ZY509" s="16" t="s">
        <v>844</v>
      </c>
      <c r="ZZ509" s="16" t="s">
        <v>843</v>
      </c>
      <c r="AAA509" s="16" t="s">
        <v>844</v>
      </c>
      <c r="AAB509" s="16" t="s">
        <v>844</v>
      </c>
      <c r="AAC509" s="16">
        <v>0</v>
      </c>
      <c r="AAD509" s="16" t="s">
        <v>844</v>
      </c>
      <c r="AAE509" s="16" t="s">
        <v>843</v>
      </c>
      <c r="AAF509" s="16" t="s">
        <v>843</v>
      </c>
      <c r="AAG509" s="16" t="s">
        <v>843</v>
      </c>
      <c r="AAH509" s="16" t="s">
        <v>843</v>
      </c>
      <c r="AAI509" s="16" t="s">
        <v>843</v>
      </c>
      <c r="AAJ509" s="16" t="s">
        <v>606</v>
      </c>
      <c r="AAK509" s="16" t="s">
        <v>639</v>
      </c>
      <c r="AAL509" s="16" t="s">
        <v>905</v>
      </c>
      <c r="AAM509" s="16" t="s">
        <v>660</v>
      </c>
      <c r="AAN509" s="16" t="s">
        <v>8707</v>
      </c>
      <c r="AAO509" s="16" t="s">
        <v>1019</v>
      </c>
      <c r="AAP509" s="16" t="s">
        <v>8708</v>
      </c>
      <c r="AAQ509" s="16" t="s">
        <v>8943</v>
      </c>
      <c r="AAS509" s="16">
        <v>2329.23</v>
      </c>
      <c r="AAU509" s="16" t="s">
        <v>1068</v>
      </c>
      <c r="AAX509" s="16" t="s">
        <v>844</v>
      </c>
      <c r="AAY509" s="16" t="s">
        <v>8727</v>
      </c>
      <c r="AAZ509" s="16" t="s">
        <v>782</v>
      </c>
      <c r="ABA509" s="16" t="s">
        <v>783</v>
      </c>
      <c r="ABB509" s="16" t="s">
        <v>783</v>
      </c>
      <c r="ABC509" s="16" t="s">
        <v>783</v>
      </c>
      <c r="ABD509" s="16" t="s">
        <v>783</v>
      </c>
      <c r="ABE509" s="16" t="s">
        <v>783</v>
      </c>
      <c r="ABF509" s="16" t="s">
        <v>782</v>
      </c>
      <c r="ABG509" s="16" t="s">
        <v>783</v>
      </c>
      <c r="ABH509" s="16" t="s">
        <v>782</v>
      </c>
      <c r="ABI509" s="16" t="s">
        <v>783</v>
      </c>
      <c r="ABJ509" s="16" t="s">
        <v>783</v>
      </c>
      <c r="ABK509" s="16" t="s">
        <v>783</v>
      </c>
      <c r="ABL509" s="16" t="s">
        <v>8800</v>
      </c>
      <c r="ABM509" s="16" t="s">
        <v>843</v>
      </c>
      <c r="ABN509" s="16" t="s">
        <v>1033</v>
      </c>
      <c r="ABP509" s="16" t="s">
        <v>972</v>
      </c>
      <c r="ABQ509" s="16" t="s">
        <v>4324</v>
      </c>
      <c r="ABR509" s="16" t="s">
        <v>470</v>
      </c>
      <c r="ABS509" s="16" t="s">
        <v>457</v>
      </c>
      <c r="ABT509" s="16" t="s">
        <v>844</v>
      </c>
      <c r="ABU509" s="16" t="s">
        <v>844</v>
      </c>
      <c r="ABV509" s="16" t="s">
        <v>487</v>
      </c>
      <c r="ABW509" s="16" t="s">
        <v>486</v>
      </c>
      <c r="ABX509" s="16" t="s">
        <v>892</v>
      </c>
      <c r="ABY509" s="16" t="s">
        <v>486</v>
      </c>
      <c r="ABZ509" s="16" t="s">
        <v>486</v>
      </c>
      <c r="ACA509" s="16" t="s">
        <v>761</v>
      </c>
      <c r="ACB509" s="16" t="s">
        <v>775</v>
      </c>
      <c r="ACC509" s="16" t="s">
        <v>737</v>
      </c>
      <c r="ACD509" s="16" t="s">
        <v>486</v>
      </c>
      <c r="ACE509" s="16" t="s">
        <v>486</v>
      </c>
      <c r="ACG509" s="16" t="s">
        <v>1014</v>
      </c>
      <c r="ACH509" s="16" t="s">
        <v>1009</v>
      </c>
      <c r="ACI509" s="16" t="s">
        <v>462</v>
      </c>
      <c r="ACJ509" s="16">
        <v>1.1910000000000001</v>
      </c>
      <c r="ACK509" s="16" t="s">
        <v>478</v>
      </c>
      <c r="ACL509" s="16" t="s">
        <v>740</v>
      </c>
      <c r="ACM509" s="16" t="s">
        <v>1190</v>
      </c>
      <c r="ACN509" s="16" t="s">
        <v>1169</v>
      </c>
      <c r="ACO509" s="16" t="s">
        <v>1856</v>
      </c>
      <c r="ACP509" s="16">
        <v>1625</v>
      </c>
      <c r="ACQ509" s="16" t="s">
        <v>1201</v>
      </c>
      <c r="ACR509" s="16" t="s">
        <v>1644</v>
      </c>
      <c r="ACS509" s="16" t="s">
        <v>680</v>
      </c>
      <c r="ACT509" s="16" t="s">
        <v>1522</v>
      </c>
      <c r="ACU509" s="16" t="s">
        <v>833</v>
      </c>
      <c r="ACV509" s="16" t="s">
        <v>8711</v>
      </c>
      <c r="ACW509" s="16" t="s">
        <v>878</v>
      </c>
      <c r="ACX509" s="16" t="s">
        <v>1916</v>
      </c>
      <c r="ACY509" s="16" t="s">
        <v>1947</v>
      </c>
      <c r="ACZ509" s="16">
        <v>1</v>
      </c>
      <c r="ADA509" s="16">
        <v>0</v>
      </c>
      <c r="ADB509" s="16">
        <v>1</v>
      </c>
      <c r="ADC509" s="16">
        <v>1</v>
      </c>
      <c r="ADD509" s="16">
        <v>1</v>
      </c>
      <c r="ADE509" s="16" t="s">
        <v>9236</v>
      </c>
      <c r="ADF509" s="16">
        <v>0</v>
      </c>
      <c r="ADG509" s="16" t="s">
        <v>486</v>
      </c>
      <c r="ADH509" s="16">
        <v>1</v>
      </c>
      <c r="ADI509" s="16" t="s">
        <v>486</v>
      </c>
      <c r="ADJ509" s="16" t="s">
        <v>13198</v>
      </c>
      <c r="ADK509" s="16" t="s">
        <v>13194</v>
      </c>
      <c r="ADL509" s="16" t="s">
        <v>1764</v>
      </c>
      <c r="ADM509" s="16" t="s">
        <v>13195</v>
      </c>
      <c r="ADN509" s="16" t="s">
        <v>13196</v>
      </c>
      <c r="ADO509" s="16" t="s">
        <v>13197</v>
      </c>
      <c r="ADP509" s="16" t="s">
        <v>13196</v>
      </c>
      <c r="ADQ509" s="16" t="s">
        <v>13196</v>
      </c>
      <c r="ADR509" s="16" t="s">
        <v>13194</v>
      </c>
      <c r="ADS509" s="16" t="s">
        <v>13194</v>
      </c>
      <c r="ADU509" s="16" t="s">
        <v>1756</v>
      </c>
      <c r="ADW509" s="16" t="s">
        <v>13199</v>
      </c>
      <c r="ADY509" s="16" t="s">
        <v>1058</v>
      </c>
      <c r="AEA509" s="16">
        <v>3550</v>
      </c>
      <c r="AEC509" s="16" t="s">
        <v>1058</v>
      </c>
      <c r="AED509" s="16">
        <v>2329.23</v>
      </c>
      <c r="AEE509" s="16" t="s">
        <v>952</v>
      </c>
      <c r="AEG509" s="16">
        <v>3125</v>
      </c>
      <c r="AEI509" s="16">
        <v>1500</v>
      </c>
      <c r="AEK509" s="16">
        <v>600</v>
      </c>
      <c r="AEL509" s="16">
        <v>500</v>
      </c>
      <c r="AEM509" s="16">
        <v>300</v>
      </c>
      <c r="AEN509" s="16">
        <v>300</v>
      </c>
      <c r="AEO509" s="16">
        <v>100</v>
      </c>
      <c r="AEP509" s="16">
        <v>500</v>
      </c>
    </row>
    <row r="510" spans="1:822" x14ac:dyDescent="0.25">
      <c r="A510" s="30">
        <v>45842</v>
      </c>
      <c r="B510" s="16" t="s">
        <v>11296</v>
      </c>
      <c r="C510" s="16" t="s">
        <v>867</v>
      </c>
      <c r="D510" s="16" t="s">
        <v>867</v>
      </c>
      <c r="E510" s="16">
        <v>39</v>
      </c>
      <c r="F510" s="16" t="s">
        <v>8153</v>
      </c>
      <c r="G510" s="16" t="s">
        <v>4113</v>
      </c>
      <c r="I510" s="16" t="s">
        <v>4162</v>
      </c>
      <c r="Z510" s="16" t="s">
        <v>993</v>
      </c>
      <c r="AA510" s="16" t="s">
        <v>474</v>
      </c>
      <c r="AB510" s="16">
        <v>4</v>
      </c>
      <c r="AC510" s="16" t="s">
        <v>844</v>
      </c>
      <c r="AD510" s="16" t="s">
        <v>843</v>
      </c>
      <c r="AE510" s="16" t="s">
        <v>1056</v>
      </c>
      <c r="AF510" s="16" t="s">
        <v>844</v>
      </c>
      <c r="AG510" s="16" t="s">
        <v>844</v>
      </c>
      <c r="AH510" s="16" t="s">
        <v>844</v>
      </c>
      <c r="AI510" s="16" t="s">
        <v>8732</v>
      </c>
      <c r="AJ510" s="16" t="s">
        <v>843</v>
      </c>
      <c r="AK510" s="16" t="s">
        <v>1056</v>
      </c>
      <c r="AM510" s="16" t="s">
        <v>737</v>
      </c>
      <c r="AN510" s="16" t="s">
        <v>759</v>
      </c>
      <c r="AP510" s="16" t="s">
        <v>768</v>
      </c>
      <c r="AR510" s="16" t="s">
        <v>6910</v>
      </c>
      <c r="BB510" s="16">
        <v>3</v>
      </c>
      <c r="BC510" s="16" t="s">
        <v>7875</v>
      </c>
      <c r="BE510" s="16" t="s">
        <v>5098</v>
      </c>
      <c r="BV510" s="16" t="s">
        <v>4433</v>
      </c>
      <c r="BW510" s="16" t="s">
        <v>844</v>
      </c>
      <c r="BX510" s="16" t="s">
        <v>843</v>
      </c>
      <c r="BY510" s="16" t="s">
        <v>843</v>
      </c>
      <c r="BZ510" s="16" t="s">
        <v>843</v>
      </c>
      <c r="CA510" s="16" t="s">
        <v>843</v>
      </c>
      <c r="CB510" s="16" t="s">
        <v>843</v>
      </c>
      <c r="CC510" s="16" t="s">
        <v>843</v>
      </c>
      <c r="CD510" s="16" t="s">
        <v>843</v>
      </c>
      <c r="CE510" s="16" t="s">
        <v>843</v>
      </c>
      <c r="CF510" s="16" t="s">
        <v>843</v>
      </c>
      <c r="CG510" s="16" t="s">
        <v>843</v>
      </c>
      <c r="CH510" s="16" t="s">
        <v>843</v>
      </c>
      <c r="CI510" s="16" t="s">
        <v>843</v>
      </c>
      <c r="CJ510" s="16" t="s">
        <v>843</v>
      </c>
      <c r="CK510" s="16" t="s">
        <v>843</v>
      </c>
      <c r="CP510" s="16" t="s">
        <v>867</v>
      </c>
      <c r="CQ510" s="16" t="s">
        <v>5191</v>
      </c>
      <c r="CR510" s="16" t="s">
        <v>844</v>
      </c>
      <c r="CS510" s="16" t="s">
        <v>843</v>
      </c>
      <c r="CT510" s="16" t="s">
        <v>843</v>
      </c>
      <c r="CU510" s="16" t="s">
        <v>843</v>
      </c>
      <c r="CV510" s="16" t="s">
        <v>843</v>
      </c>
      <c r="CW510" s="16" t="s">
        <v>843</v>
      </c>
      <c r="CX510" s="16" t="s">
        <v>843</v>
      </c>
      <c r="CY510" s="16" t="s">
        <v>843</v>
      </c>
      <c r="CZ510" s="16" t="s">
        <v>843</v>
      </c>
      <c r="DA510" s="16" t="s">
        <v>5184</v>
      </c>
      <c r="DX510" s="16" t="s">
        <v>867</v>
      </c>
      <c r="DY510" s="16" t="s">
        <v>867</v>
      </c>
      <c r="GC510" s="16" t="s">
        <v>5372</v>
      </c>
      <c r="GF510" s="16" t="s">
        <v>867</v>
      </c>
      <c r="GG510" s="16" t="s">
        <v>867</v>
      </c>
      <c r="GV510" s="16" t="s">
        <v>5443</v>
      </c>
      <c r="GW510" s="16" t="s">
        <v>843</v>
      </c>
      <c r="GX510" s="16" t="s">
        <v>844</v>
      </c>
      <c r="GY510" s="16" t="s">
        <v>843</v>
      </c>
      <c r="GZ510" s="16" t="s">
        <v>843</v>
      </c>
      <c r="HA510" s="16" t="s">
        <v>843</v>
      </c>
      <c r="HB510" s="16" t="s">
        <v>843</v>
      </c>
      <c r="HC510" s="16" t="s">
        <v>843</v>
      </c>
      <c r="HD510" s="16" t="s">
        <v>843</v>
      </c>
      <c r="HE510" s="16" t="s">
        <v>843</v>
      </c>
      <c r="HF510" s="16" t="s">
        <v>843</v>
      </c>
      <c r="HH510" s="16" t="s">
        <v>5456</v>
      </c>
      <c r="HK510" s="16" t="s">
        <v>865</v>
      </c>
      <c r="HM510" s="16" t="s">
        <v>865</v>
      </c>
      <c r="HZ510" s="16" t="s">
        <v>7944</v>
      </c>
      <c r="KE510" s="16" t="s">
        <v>5582</v>
      </c>
      <c r="KG510" s="16" t="s">
        <v>7015</v>
      </c>
      <c r="KH510" s="16" t="s">
        <v>7033</v>
      </c>
      <c r="KI510" s="16" t="s">
        <v>865</v>
      </c>
      <c r="LG510" s="16" t="s">
        <v>867</v>
      </c>
      <c r="LH510" s="16" t="s">
        <v>867</v>
      </c>
      <c r="LI510" s="16" t="s">
        <v>867</v>
      </c>
      <c r="LJ510" s="16" t="s">
        <v>867</v>
      </c>
      <c r="LK510" s="16" t="s">
        <v>867</v>
      </c>
      <c r="LL510" s="16" t="s">
        <v>5690</v>
      </c>
      <c r="LM510" s="16" t="s">
        <v>843</v>
      </c>
      <c r="LN510" s="16" t="s">
        <v>843</v>
      </c>
      <c r="LO510" s="16" t="s">
        <v>843</v>
      </c>
      <c r="LP510" s="16" t="s">
        <v>843</v>
      </c>
      <c r="LQ510" s="16" t="s">
        <v>843</v>
      </c>
      <c r="LR510" s="16" t="s">
        <v>843</v>
      </c>
      <c r="LS510" s="16" t="s">
        <v>843</v>
      </c>
      <c r="LT510" s="16" t="s">
        <v>843</v>
      </c>
      <c r="LU510" s="16" t="s">
        <v>843</v>
      </c>
      <c r="LV510" s="16" t="s">
        <v>843</v>
      </c>
      <c r="LW510" s="16" t="s">
        <v>843</v>
      </c>
      <c r="LX510" s="16" t="s">
        <v>844</v>
      </c>
      <c r="LY510" s="16" t="s">
        <v>843</v>
      </c>
      <c r="LZ510" s="16" t="s">
        <v>843</v>
      </c>
      <c r="MA510" s="16" t="s">
        <v>843</v>
      </c>
      <c r="MC510" s="16" t="s">
        <v>5694</v>
      </c>
      <c r="MD510" s="16" t="s">
        <v>844</v>
      </c>
      <c r="ME510" s="16" t="s">
        <v>843</v>
      </c>
      <c r="MF510" s="16" t="s">
        <v>843</v>
      </c>
      <c r="MG510" s="16" t="s">
        <v>843</v>
      </c>
      <c r="MH510" s="16" t="s">
        <v>843</v>
      </c>
      <c r="MI510" s="16" t="s">
        <v>843</v>
      </c>
      <c r="MJ510" s="16" t="s">
        <v>843</v>
      </c>
      <c r="MK510" s="16" t="s">
        <v>843</v>
      </c>
      <c r="ML510" s="16" t="s">
        <v>843</v>
      </c>
      <c r="MM510" s="16" t="s">
        <v>843</v>
      </c>
      <c r="MN510" s="16" t="s">
        <v>843</v>
      </c>
      <c r="MO510" s="16" t="s">
        <v>843</v>
      </c>
      <c r="MP510" s="16" t="s">
        <v>843</v>
      </c>
      <c r="MQ510" s="16" t="s">
        <v>843</v>
      </c>
      <c r="MR510" s="16" t="s">
        <v>843</v>
      </c>
      <c r="MS510" s="16" t="s">
        <v>843</v>
      </c>
      <c r="MT510" s="16" t="s">
        <v>843</v>
      </c>
      <c r="MU510" s="16" t="s">
        <v>843</v>
      </c>
      <c r="MV510" s="16" t="s">
        <v>843</v>
      </c>
      <c r="MX510" s="16" t="s">
        <v>5694</v>
      </c>
      <c r="MY510" s="16" t="s">
        <v>844</v>
      </c>
      <c r="MZ510" s="16" t="s">
        <v>843</v>
      </c>
      <c r="NA510" s="16" t="s">
        <v>843</v>
      </c>
      <c r="NB510" s="16" t="s">
        <v>843</v>
      </c>
      <c r="NC510" s="16" t="s">
        <v>843</v>
      </c>
      <c r="ND510" s="16" t="s">
        <v>843</v>
      </c>
      <c r="NE510" s="16" t="s">
        <v>843</v>
      </c>
      <c r="NF510" s="16" t="s">
        <v>843</v>
      </c>
      <c r="NG510" s="16" t="s">
        <v>843</v>
      </c>
      <c r="NH510" s="16" t="s">
        <v>843</v>
      </c>
      <c r="NI510" s="16" t="s">
        <v>843</v>
      </c>
      <c r="NJ510" s="16" t="s">
        <v>843</v>
      </c>
      <c r="NK510" s="16" t="s">
        <v>843</v>
      </c>
      <c r="NL510" s="16" t="s">
        <v>843</v>
      </c>
      <c r="NM510" s="16" t="s">
        <v>843</v>
      </c>
      <c r="NN510" s="16" t="s">
        <v>843</v>
      </c>
      <c r="NO510" s="16" t="s">
        <v>843</v>
      </c>
      <c r="NP510" s="16" t="s">
        <v>843</v>
      </c>
      <c r="NQ510" s="16" t="s">
        <v>843</v>
      </c>
      <c r="NS510" s="16" t="s">
        <v>5694</v>
      </c>
      <c r="NT510" s="16" t="s">
        <v>844</v>
      </c>
      <c r="NU510" s="16" t="s">
        <v>843</v>
      </c>
      <c r="NV510" s="16" t="s">
        <v>843</v>
      </c>
      <c r="NW510" s="16" t="s">
        <v>843</v>
      </c>
      <c r="NX510" s="16" t="s">
        <v>843</v>
      </c>
      <c r="NY510" s="16" t="s">
        <v>843</v>
      </c>
      <c r="NZ510" s="16" t="s">
        <v>843</v>
      </c>
      <c r="OA510" s="16" t="s">
        <v>843</v>
      </c>
      <c r="OB510" s="16" t="s">
        <v>843</v>
      </c>
      <c r="OC510" s="16" t="s">
        <v>843</v>
      </c>
      <c r="OD510" s="16" t="s">
        <v>843</v>
      </c>
      <c r="OE510" s="16" t="s">
        <v>843</v>
      </c>
      <c r="OF510" s="16" t="s">
        <v>843</v>
      </c>
      <c r="OG510" s="16" t="s">
        <v>843</v>
      </c>
      <c r="OH510" s="16" t="s">
        <v>843</v>
      </c>
      <c r="OI510" s="16" t="s">
        <v>843</v>
      </c>
      <c r="PC510" s="16" t="s">
        <v>865</v>
      </c>
      <c r="PD510" s="16" t="s">
        <v>865</v>
      </c>
      <c r="PY510" s="16" t="s">
        <v>865</v>
      </c>
      <c r="QP510" s="16" t="s">
        <v>865</v>
      </c>
      <c r="QR510" s="16" t="s">
        <v>867</v>
      </c>
      <c r="QT510" s="16" t="s">
        <v>867</v>
      </c>
      <c r="QV510" s="16" t="s">
        <v>865</v>
      </c>
      <c r="QX510" s="16" t="s">
        <v>867</v>
      </c>
      <c r="QY510" s="16" t="s">
        <v>867</v>
      </c>
      <c r="RD510" s="16" t="s">
        <v>865</v>
      </c>
      <c r="RF510" s="16" t="s">
        <v>865</v>
      </c>
      <c r="RH510" s="16" t="s">
        <v>4216</v>
      </c>
      <c r="RJ510" s="16" t="s">
        <v>4216</v>
      </c>
      <c r="RN510" s="16" t="s">
        <v>867</v>
      </c>
      <c r="RP510" s="16" t="s">
        <v>867</v>
      </c>
      <c r="RR510" s="16" t="s">
        <v>7720</v>
      </c>
      <c r="RT510" s="16" t="s">
        <v>867</v>
      </c>
      <c r="RV510" s="16" t="s">
        <v>7720</v>
      </c>
      <c r="RX510" s="16" t="s">
        <v>7720</v>
      </c>
      <c r="RZ510" s="16" t="s">
        <v>7720</v>
      </c>
      <c r="SQ510" s="16" t="s">
        <v>865</v>
      </c>
      <c r="SS510" s="16" t="s">
        <v>7293</v>
      </c>
      <c r="ST510" s="16" t="s">
        <v>7764</v>
      </c>
      <c r="TN510" s="16">
        <v>6000</v>
      </c>
      <c r="TO510" s="16">
        <v>6000</v>
      </c>
      <c r="TP510" s="16">
        <v>1000</v>
      </c>
      <c r="TQ510" s="16">
        <v>0</v>
      </c>
      <c r="TR510" s="16">
        <v>500</v>
      </c>
      <c r="TS510" s="16">
        <v>300</v>
      </c>
      <c r="TT510" s="16">
        <v>0</v>
      </c>
      <c r="TU510" s="16">
        <v>3000</v>
      </c>
      <c r="TV510" s="16">
        <v>0</v>
      </c>
      <c r="TW510" s="16">
        <v>0</v>
      </c>
      <c r="TX510" s="16">
        <v>3000</v>
      </c>
      <c r="TZ510" s="16" t="s">
        <v>7367</v>
      </c>
      <c r="UA510" s="16" t="s">
        <v>8950</v>
      </c>
      <c r="UB510" s="16">
        <v>0</v>
      </c>
      <c r="UC510" s="16" t="s">
        <v>844</v>
      </c>
      <c r="UD510" s="16" t="s">
        <v>843</v>
      </c>
      <c r="UE510" s="16" t="s">
        <v>843</v>
      </c>
      <c r="UF510" s="16" t="s">
        <v>844</v>
      </c>
      <c r="UG510" s="16" t="s">
        <v>843</v>
      </c>
      <c r="UH510" s="16" t="s">
        <v>843</v>
      </c>
      <c r="UL510" s="16">
        <v>10000</v>
      </c>
      <c r="VX510" s="16" t="s">
        <v>6028</v>
      </c>
      <c r="VY510" s="16" t="s">
        <v>844</v>
      </c>
      <c r="VZ510" s="16" t="s">
        <v>843</v>
      </c>
      <c r="WA510" s="16" t="s">
        <v>843</v>
      </c>
      <c r="WB510" s="16" t="s">
        <v>843</v>
      </c>
      <c r="WC510" s="16" t="s">
        <v>843</v>
      </c>
      <c r="WD510" s="16" t="s">
        <v>843</v>
      </c>
      <c r="WE510" s="16" t="s">
        <v>843</v>
      </c>
      <c r="WF510" s="16" t="s">
        <v>843</v>
      </c>
      <c r="WH510" s="16">
        <v>6500</v>
      </c>
      <c r="WO510" s="16" t="s">
        <v>6920</v>
      </c>
      <c r="XD510" s="16" t="s">
        <v>6975</v>
      </c>
      <c r="XE510" s="16" t="s">
        <v>843</v>
      </c>
      <c r="XF510" s="16" t="s">
        <v>843</v>
      </c>
      <c r="XG510" s="16" t="s">
        <v>844</v>
      </c>
      <c r="XH510" s="16" t="s">
        <v>843</v>
      </c>
      <c r="XI510" s="16" t="s">
        <v>843</v>
      </c>
      <c r="XJ510" s="16" t="s">
        <v>843</v>
      </c>
      <c r="XK510" s="16" t="s">
        <v>843</v>
      </c>
      <c r="XL510" s="16" t="s">
        <v>843</v>
      </c>
      <c r="XM510" s="16" t="s">
        <v>843</v>
      </c>
      <c r="XN510" s="16" t="s">
        <v>843</v>
      </c>
      <c r="XO510" s="16" t="s">
        <v>843</v>
      </c>
      <c r="XP510" s="16" t="s">
        <v>843</v>
      </c>
      <c r="XQ510" s="16" t="s">
        <v>843</v>
      </c>
      <c r="YF510" s="16" t="s">
        <v>865</v>
      </c>
      <c r="YN510" s="16" t="s">
        <v>7040</v>
      </c>
      <c r="YP510" s="16" t="s">
        <v>7981</v>
      </c>
      <c r="YR510" s="16" t="s">
        <v>11297</v>
      </c>
      <c r="YS510" s="16" t="s">
        <v>11298</v>
      </c>
      <c r="YT510" s="16" t="s">
        <v>8694</v>
      </c>
      <c r="YU510" s="16" t="s">
        <v>11299</v>
      </c>
      <c r="YV510" s="16" t="s">
        <v>8696</v>
      </c>
      <c r="YW510" s="16" t="s">
        <v>844</v>
      </c>
      <c r="YX510" s="16" t="s">
        <v>8696</v>
      </c>
      <c r="YY510" s="16" t="s">
        <v>843</v>
      </c>
      <c r="YZ510" s="16" t="s">
        <v>843</v>
      </c>
      <c r="ZA510" s="16" t="s">
        <v>8995</v>
      </c>
      <c r="ZB510" s="16">
        <v>17050</v>
      </c>
      <c r="ZC510" s="16" t="s">
        <v>8926</v>
      </c>
      <c r="ZD510" s="16" t="s">
        <v>8926</v>
      </c>
      <c r="ZE510" s="16" t="s">
        <v>843</v>
      </c>
      <c r="ZF510" s="16" t="s">
        <v>843</v>
      </c>
      <c r="ZG510" s="16" t="s">
        <v>8752</v>
      </c>
      <c r="ZH510" s="16" t="s">
        <v>8701</v>
      </c>
      <c r="ZI510" s="16" t="s">
        <v>8739</v>
      </c>
      <c r="ZJ510" s="16" t="s">
        <v>8700</v>
      </c>
      <c r="ZK510" s="16" t="s">
        <v>843</v>
      </c>
      <c r="ZL510" s="16" t="s">
        <v>8804</v>
      </c>
      <c r="ZM510" s="16" t="s">
        <v>843</v>
      </c>
      <c r="ZN510" s="16" t="s">
        <v>8755</v>
      </c>
      <c r="ZO510" s="16" t="s">
        <v>487</v>
      </c>
      <c r="ZP510" s="16" t="s">
        <v>487</v>
      </c>
      <c r="ZQ510" s="16" t="s">
        <v>486</v>
      </c>
      <c r="ZR510" s="16" t="s">
        <v>486</v>
      </c>
      <c r="ZS510" s="16" t="s">
        <v>8839</v>
      </c>
      <c r="ZT510" s="16" t="s">
        <v>8705</v>
      </c>
      <c r="ZU510" s="16" t="s">
        <v>8706</v>
      </c>
      <c r="ZV510" s="16" t="s">
        <v>487</v>
      </c>
      <c r="ZW510" s="16" t="s">
        <v>1056</v>
      </c>
      <c r="ZX510" s="16" t="s">
        <v>1056</v>
      </c>
      <c r="ZY510" s="16" t="s">
        <v>844</v>
      </c>
      <c r="ZZ510" s="16" t="s">
        <v>8732</v>
      </c>
      <c r="AAA510" s="16" t="s">
        <v>843</v>
      </c>
      <c r="AAB510" s="16" t="s">
        <v>843</v>
      </c>
      <c r="AAC510" s="16">
        <v>1</v>
      </c>
      <c r="AAD510" s="16" t="s">
        <v>844</v>
      </c>
      <c r="AAE510" s="16" t="s">
        <v>844</v>
      </c>
      <c r="AAF510" s="16" t="s">
        <v>843</v>
      </c>
      <c r="AAG510" s="16" t="s">
        <v>843</v>
      </c>
      <c r="AAH510" s="16" t="s">
        <v>843</v>
      </c>
      <c r="AAI510" s="16" t="s">
        <v>1056</v>
      </c>
      <c r="AAJ510" s="16" t="s">
        <v>624</v>
      </c>
      <c r="AAK510" s="16" t="s">
        <v>649</v>
      </c>
      <c r="AAL510" s="16" t="s">
        <v>904</v>
      </c>
      <c r="AAM510" s="16" t="s">
        <v>663</v>
      </c>
      <c r="AAN510" s="16" t="s">
        <v>8707</v>
      </c>
      <c r="AAO510" s="16" t="s">
        <v>1018</v>
      </c>
      <c r="AAP510" s="16" t="s">
        <v>8708</v>
      </c>
      <c r="AAS510" s="16">
        <v>16500</v>
      </c>
      <c r="AAT510" s="16" t="s">
        <v>782</v>
      </c>
      <c r="AAU510" s="16" t="s">
        <v>782</v>
      </c>
      <c r="AAX510" s="16" t="s">
        <v>843</v>
      </c>
      <c r="AAY510" s="16" t="s">
        <v>8710</v>
      </c>
      <c r="AAZ510" s="16" t="s">
        <v>782</v>
      </c>
      <c r="ABA510" s="16" t="s">
        <v>782</v>
      </c>
      <c r="ABB510" s="16" t="s">
        <v>782</v>
      </c>
      <c r="ABC510" s="16" t="s">
        <v>783</v>
      </c>
      <c r="ABD510" s="16" t="s">
        <v>782</v>
      </c>
      <c r="ABE510" s="16" t="s">
        <v>783</v>
      </c>
      <c r="ABF510" s="16" t="s">
        <v>782</v>
      </c>
      <c r="ABG510" s="16" t="s">
        <v>783</v>
      </c>
      <c r="ABH510" s="16" t="s">
        <v>782</v>
      </c>
      <c r="ABI510" s="16" t="s">
        <v>783</v>
      </c>
      <c r="ABJ510" s="16" t="s">
        <v>783</v>
      </c>
      <c r="ABK510" s="16" t="s">
        <v>783</v>
      </c>
      <c r="ABL510" s="16" t="s">
        <v>8769</v>
      </c>
      <c r="ABM510" s="16" t="s">
        <v>843</v>
      </c>
      <c r="ABN510" s="16" t="s">
        <v>1034</v>
      </c>
      <c r="ABP510" s="16" t="s">
        <v>972</v>
      </c>
      <c r="ABQ510" s="16" t="s">
        <v>4324</v>
      </c>
      <c r="ABR510" s="16" t="s">
        <v>474</v>
      </c>
      <c r="ABS510" s="16" t="s">
        <v>451</v>
      </c>
      <c r="ABT510" s="16" t="s">
        <v>8746</v>
      </c>
      <c r="ABU510" s="16" t="s">
        <v>1056</v>
      </c>
      <c r="ABV510" s="16" t="s">
        <v>487</v>
      </c>
      <c r="ABW510" s="16" t="s">
        <v>487</v>
      </c>
      <c r="ABX510" s="16" t="s">
        <v>894</v>
      </c>
      <c r="ABY510" s="16" t="s">
        <v>486</v>
      </c>
      <c r="ABZ510" s="16" t="s">
        <v>486</v>
      </c>
      <c r="ACA510" s="16" t="s">
        <v>759</v>
      </c>
      <c r="ACB510" s="16" t="s">
        <v>768</v>
      </c>
      <c r="ACC510" s="16" t="s">
        <v>737</v>
      </c>
      <c r="ACD510" s="16" t="s">
        <v>487</v>
      </c>
      <c r="ACE510" s="16" t="s">
        <v>486</v>
      </c>
      <c r="ACG510" s="16" t="s">
        <v>1014</v>
      </c>
      <c r="ACH510" s="16" t="s">
        <v>1009</v>
      </c>
      <c r="ACI510" s="16" t="s">
        <v>462</v>
      </c>
      <c r="ACJ510" s="16">
        <v>1.1910000000000001</v>
      </c>
      <c r="ACK510" s="16" t="s">
        <v>478</v>
      </c>
      <c r="ACL510" s="16" t="s">
        <v>738</v>
      </c>
      <c r="ACM510" s="16" t="s">
        <v>1192</v>
      </c>
      <c r="ACN510" s="16" t="s">
        <v>1169</v>
      </c>
      <c r="ACO510" s="16" t="s">
        <v>1856</v>
      </c>
      <c r="ACP510" s="16">
        <v>6500</v>
      </c>
      <c r="ACQ510" s="16" t="s">
        <v>1203</v>
      </c>
      <c r="ACR510" s="16" t="s">
        <v>1645</v>
      </c>
      <c r="ACS510" s="16" t="s">
        <v>676</v>
      </c>
      <c r="ACT510" s="16" t="s">
        <v>1522</v>
      </c>
      <c r="ACU510" s="16" t="s">
        <v>831</v>
      </c>
      <c r="ACV510" s="16" t="s">
        <v>8756</v>
      </c>
      <c r="ACW510" s="16" t="s">
        <v>451</v>
      </c>
      <c r="ACX510" s="16" t="s">
        <v>1914</v>
      </c>
      <c r="ACY510" s="16" t="s">
        <v>1947</v>
      </c>
      <c r="ACZ510" s="16">
        <v>1</v>
      </c>
      <c r="ADA510" s="16">
        <v>1</v>
      </c>
      <c r="ADB510" s="16">
        <v>1</v>
      </c>
      <c r="ADC510" s="16">
        <v>1</v>
      </c>
      <c r="ADD510" s="16">
        <v>1</v>
      </c>
      <c r="ADE510" s="16" t="s">
        <v>8712</v>
      </c>
      <c r="ADF510" s="16">
        <v>0</v>
      </c>
      <c r="ADG510" s="16" t="s">
        <v>486</v>
      </c>
      <c r="ADH510" s="16">
        <v>4</v>
      </c>
      <c r="ADI510" s="16" t="s">
        <v>486</v>
      </c>
      <c r="ADJ510" s="16" t="s">
        <v>1745</v>
      </c>
      <c r="ADK510" s="16" t="s">
        <v>1750</v>
      </c>
      <c r="ADL510" s="16" t="s">
        <v>1764</v>
      </c>
      <c r="ADM510" s="16" t="s">
        <v>13194</v>
      </c>
      <c r="ADN510" s="16" t="s">
        <v>13196</v>
      </c>
      <c r="ADO510" s="16" t="s">
        <v>1766</v>
      </c>
      <c r="ADP510" s="16" t="s">
        <v>1743</v>
      </c>
      <c r="ADQ510" s="16" t="s">
        <v>13194</v>
      </c>
      <c r="ADR510" s="16" t="s">
        <v>13194</v>
      </c>
      <c r="ADS510" s="16" t="s">
        <v>1743</v>
      </c>
      <c r="ADW510" s="16" t="s">
        <v>8766</v>
      </c>
      <c r="ADY510" s="16" t="s">
        <v>1060</v>
      </c>
      <c r="AEB510" s="16">
        <v>17050</v>
      </c>
      <c r="AEC510" s="16" t="s">
        <v>1060</v>
      </c>
      <c r="AED510" s="16">
        <v>4125</v>
      </c>
      <c r="AEE510" s="16" t="s">
        <v>952</v>
      </c>
      <c r="AEH510" s="16">
        <v>6500</v>
      </c>
      <c r="AEI510" s="16">
        <v>1500</v>
      </c>
      <c r="AEJ510" s="16">
        <v>1500</v>
      </c>
      <c r="AEK510" s="16">
        <v>250</v>
      </c>
      <c r="AEN510" s="16">
        <v>125</v>
      </c>
      <c r="AEO510" s="16">
        <v>75</v>
      </c>
      <c r="AEP510" s="16">
        <v>750</v>
      </c>
    </row>
    <row r="511" spans="1:822" x14ac:dyDescent="0.25">
      <c r="A511" s="30">
        <v>45842</v>
      </c>
      <c r="B511" s="16" t="s">
        <v>11300</v>
      </c>
      <c r="C511" s="16" t="s">
        <v>867</v>
      </c>
      <c r="D511" s="16" t="s">
        <v>867</v>
      </c>
      <c r="E511" s="16">
        <v>32</v>
      </c>
      <c r="F511" s="16" t="s">
        <v>8153</v>
      </c>
      <c r="G511" s="16" t="s">
        <v>4113</v>
      </c>
      <c r="I511" s="16" t="s">
        <v>4162</v>
      </c>
      <c r="Z511" s="16" t="s">
        <v>993</v>
      </c>
      <c r="AA511" s="16" t="s">
        <v>470</v>
      </c>
      <c r="AB511" s="16">
        <v>2</v>
      </c>
      <c r="AC511" s="16" t="s">
        <v>844</v>
      </c>
      <c r="AD511" s="16" t="s">
        <v>843</v>
      </c>
      <c r="AE511" s="16" t="s">
        <v>844</v>
      </c>
      <c r="AF511" s="16" t="s">
        <v>844</v>
      </c>
      <c r="AG511" s="16" t="s">
        <v>843</v>
      </c>
      <c r="AH511" s="16" t="s">
        <v>844</v>
      </c>
      <c r="AI511" s="16" t="s">
        <v>844</v>
      </c>
      <c r="AJ511" s="16" t="s">
        <v>843</v>
      </c>
      <c r="AK511" s="16" t="s">
        <v>844</v>
      </c>
      <c r="AM511" s="16" t="s">
        <v>737</v>
      </c>
      <c r="AN511" s="16" t="s">
        <v>759</v>
      </c>
      <c r="AP511" s="16" t="s">
        <v>768</v>
      </c>
      <c r="AR511" s="16" t="s">
        <v>6910</v>
      </c>
      <c r="BB511" s="16">
        <v>2</v>
      </c>
      <c r="BC511" s="16" t="s">
        <v>7878</v>
      </c>
      <c r="BE511" s="16" t="s">
        <v>5098</v>
      </c>
      <c r="BV511" s="16" t="s">
        <v>4433</v>
      </c>
      <c r="BW511" s="16" t="s">
        <v>844</v>
      </c>
      <c r="BX511" s="16" t="s">
        <v>843</v>
      </c>
      <c r="BY511" s="16" t="s">
        <v>843</v>
      </c>
      <c r="BZ511" s="16" t="s">
        <v>843</v>
      </c>
      <c r="CA511" s="16" t="s">
        <v>843</v>
      </c>
      <c r="CB511" s="16" t="s">
        <v>843</v>
      </c>
      <c r="CC511" s="16" t="s">
        <v>843</v>
      </c>
      <c r="CD511" s="16" t="s">
        <v>843</v>
      </c>
      <c r="CE511" s="16" t="s">
        <v>843</v>
      </c>
      <c r="CF511" s="16" t="s">
        <v>843</v>
      </c>
      <c r="CG511" s="16" t="s">
        <v>843</v>
      </c>
      <c r="CH511" s="16" t="s">
        <v>843</v>
      </c>
      <c r="CI511" s="16" t="s">
        <v>843</v>
      </c>
      <c r="CJ511" s="16" t="s">
        <v>843</v>
      </c>
      <c r="CK511" s="16" t="s">
        <v>843</v>
      </c>
      <c r="CP511" s="16" t="s">
        <v>867</v>
      </c>
      <c r="CQ511" s="16" t="s">
        <v>5191</v>
      </c>
      <c r="CR511" s="16" t="s">
        <v>844</v>
      </c>
      <c r="CS511" s="16" t="s">
        <v>843</v>
      </c>
      <c r="CT511" s="16" t="s">
        <v>843</v>
      </c>
      <c r="CU511" s="16" t="s">
        <v>843</v>
      </c>
      <c r="CV511" s="16" t="s">
        <v>843</v>
      </c>
      <c r="CW511" s="16" t="s">
        <v>843</v>
      </c>
      <c r="CX511" s="16" t="s">
        <v>843</v>
      </c>
      <c r="CY511" s="16" t="s">
        <v>843</v>
      </c>
      <c r="CZ511" s="16" t="s">
        <v>843</v>
      </c>
      <c r="DA511" s="16" t="s">
        <v>5184</v>
      </c>
      <c r="DX511" s="16" t="s">
        <v>867</v>
      </c>
      <c r="DY511" s="16" t="s">
        <v>867</v>
      </c>
      <c r="GC511" s="16" t="s">
        <v>5372</v>
      </c>
      <c r="GF511" s="16" t="s">
        <v>867</v>
      </c>
      <c r="GG511" s="16" t="s">
        <v>867</v>
      </c>
      <c r="GV511" s="16" t="s">
        <v>5443</v>
      </c>
      <c r="GW511" s="16" t="s">
        <v>843</v>
      </c>
      <c r="GX511" s="16" t="s">
        <v>844</v>
      </c>
      <c r="GY511" s="16" t="s">
        <v>843</v>
      </c>
      <c r="GZ511" s="16" t="s">
        <v>843</v>
      </c>
      <c r="HA511" s="16" t="s">
        <v>843</v>
      </c>
      <c r="HB511" s="16" t="s">
        <v>843</v>
      </c>
      <c r="HC511" s="16" t="s">
        <v>843</v>
      </c>
      <c r="HD511" s="16" t="s">
        <v>843</v>
      </c>
      <c r="HE511" s="16" t="s">
        <v>843</v>
      </c>
      <c r="HF511" s="16" t="s">
        <v>843</v>
      </c>
      <c r="HH511" s="16" t="s">
        <v>5456</v>
      </c>
      <c r="HK511" s="16" t="s">
        <v>865</v>
      </c>
      <c r="HM511" s="16" t="s">
        <v>865</v>
      </c>
      <c r="HZ511" s="16" t="s">
        <v>7944</v>
      </c>
      <c r="KE511" s="16" t="s">
        <v>5582</v>
      </c>
      <c r="KG511" s="16" t="s">
        <v>7018</v>
      </c>
      <c r="KH511" s="16" t="s">
        <v>7033</v>
      </c>
      <c r="KI511" s="16" t="s">
        <v>865</v>
      </c>
      <c r="LG511" s="16" t="s">
        <v>867</v>
      </c>
      <c r="LH511" s="16" t="s">
        <v>867</v>
      </c>
      <c r="LI511" s="16" t="s">
        <v>867</v>
      </c>
      <c r="LJ511" s="16" t="s">
        <v>867</v>
      </c>
      <c r="LK511" s="16" t="s">
        <v>867</v>
      </c>
      <c r="LL511" s="16" t="s">
        <v>5690</v>
      </c>
      <c r="LM511" s="16" t="s">
        <v>843</v>
      </c>
      <c r="LN511" s="16" t="s">
        <v>843</v>
      </c>
      <c r="LO511" s="16" t="s">
        <v>843</v>
      </c>
      <c r="LP511" s="16" t="s">
        <v>843</v>
      </c>
      <c r="LQ511" s="16" t="s">
        <v>843</v>
      </c>
      <c r="LR511" s="16" t="s">
        <v>843</v>
      </c>
      <c r="LS511" s="16" t="s">
        <v>843</v>
      </c>
      <c r="LT511" s="16" t="s">
        <v>843</v>
      </c>
      <c r="LU511" s="16" t="s">
        <v>843</v>
      </c>
      <c r="LV511" s="16" t="s">
        <v>843</v>
      </c>
      <c r="LW511" s="16" t="s">
        <v>843</v>
      </c>
      <c r="LX511" s="16" t="s">
        <v>844</v>
      </c>
      <c r="LY511" s="16" t="s">
        <v>843</v>
      </c>
      <c r="LZ511" s="16" t="s">
        <v>843</v>
      </c>
      <c r="MA511" s="16" t="s">
        <v>843</v>
      </c>
      <c r="MC511" s="16" t="s">
        <v>5694</v>
      </c>
      <c r="MD511" s="16" t="s">
        <v>844</v>
      </c>
      <c r="ME511" s="16" t="s">
        <v>843</v>
      </c>
      <c r="MF511" s="16" t="s">
        <v>843</v>
      </c>
      <c r="MG511" s="16" t="s">
        <v>843</v>
      </c>
      <c r="MH511" s="16" t="s">
        <v>843</v>
      </c>
      <c r="MI511" s="16" t="s">
        <v>843</v>
      </c>
      <c r="MJ511" s="16" t="s">
        <v>843</v>
      </c>
      <c r="MK511" s="16" t="s">
        <v>843</v>
      </c>
      <c r="ML511" s="16" t="s">
        <v>843</v>
      </c>
      <c r="MM511" s="16" t="s">
        <v>843</v>
      </c>
      <c r="MN511" s="16" t="s">
        <v>843</v>
      </c>
      <c r="MO511" s="16" t="s">
        <v>843</v>
      </c>
      <c r="MP511" s="16" t="s">
        <v>843</v>
      </c>
      <c r="MQ511" s="16" t="s">
        <v>843</v>
      </c>
      <c r="MR511" s="16" t="s">
        <v>843</v>
      </c>
      <c r="MS511" s="16" t="s">
        <v>843</v>
      </c>
      <c r="MT511" s="16" t="s">
        <v>843</v>
      </c>
      <c r="MU511" s="16" t="s">
        <v>843</v>
      </c>
      <c r="MV511" s="16" t="s">
        <v>843</v>
      </c>
      <c r="NS511" s="16" t="s">
        <v>5694</v>
      </c>
      <c r="NT511" s="16" t="s">
        <v>844</v>
      </c>
      <c r="NU511" s="16" t="s">
        <v>843</v>
      </c>
      <c r="NV511" s="16" t="s">
        <v>843</v>
      </c>
      <c r="NW511" s="16" t="s">
        <v>843</v>
      </c>
      <c r="NX511" s="16" t="s">
        <v>843</v>
      </c>
      <c r="NY511" s="16" t="s">
        <v>843</v>
      </c>
      <c r="NZ511" s="16" t="s">
        <v>843</v>
      </c>
      <c r="OA511" s="16" t="s">
        <v>843</v>
      </c>
      <c r="OB511" s="16" t="s">
        <v>843</v>
      </c>
      <c r="OC511" s="16" t="s">
        <v>843</v>
      </c>
      <c r="OD511" s="16" t="s">
        <v>843</v>
      </c>
      <c r="OE511" s="16" t="s">
        <v>843</v>
      </c>
      <c r="OF511" s="16" t="s">
        <v>843</v>
      </c>
      <c r="OG511" s="16" t="s">
        <v>843</v>
      </c>
      <c r="OH511" s="16" t="s">
        <v>843</v>
      </c>
      <c r="OI511" s="16" t="s">
        <v>843</v>
      </c>
      <c r="PC511" s="16" t="s">
        <v>865</v>
      </c>
      <c r="PD511" s="16" t="s">
        <v>865</v>
      </c>
      <c r="PY511" s="16" t="s">
        <v>865</v>
      </c>
      <c r="QP511" s="16" t="s">
        <v>865</v>
      </c>
      <c r="QR511" s="16" t="s">
        <v>867</v>
      </c>
      <c r="QT511" s="16" t="s">
        <v>867</v>
      </c>
      <c r="QV511" s="16" t="s">
        <v>865</v>
      </c>
      <c r="QX511" s="16" t="s">
        <v>867</v>
      </c>
      <c r="QY511" s="16" t="s">
        <v>867</v>
      </c>
      <c r="RD511" s="16" t="s">
        <v>865</v>
      </c>
      <c r="RF511" s="16" t="s">
        <v>865</v>
      </c>
      <c r="RH511" s="16" t="s">
        <v>4216</v>
      </c>
      <c r="RJ511" s="16" t="s">
        <v>4216</v>
      </c>
      <c r="RN511" s="16" t="s">
        <v>867</v>
      </c>
      <c r="RP511" s="16" t="s">
        <v>867</v>
      </c>
      <c r="RR511" s="16" t="s">
        <v>867</v>
      </c>
      <c r="RT511" s="16" t="s">
        <v>867</v>
      </c>
      <c r="RV511" s="16" t="s">
        <v>867</v>
      </c>
      <c r="RX511" s="16" t="s">
        <v>867</v>
      </c>
      <c r="RZ511" s="16" t="s">
        <v>867</v>
      </c>
      <c r="SQ511" s="16" t="s">
        <v>865</v>
      </c>
      <c r="SS511" s="16" t="s">
        <v>7296</v>
      </c>
      <c r="ST511" s="16" t="s">
        <v>7764</v>
      </c>
      <c r="TN511" s="16">
        <v>8000</v>
      </c>
      <c r="TO511" s="16">
        <v>9000</v>
      </c>
      <c r="TP511" s="16">
        <v>600</v>
      </c>
      <c r="TQ511" s="16">
        <v>0</v>
      </c>
      <c r="TR511" s="16">
        <v>800</v>
      </c>
      <c r="TS511" s="16">
        <v>400</v>
      </c>
      <c r="TT511" s="16">
        <v>0</v>
      </c>
      <c r="TU511" s="16">
        <v>3000</v>
      </c>
      <c r="TV511" s="16">
        <v>0</v>
      </c>
      <c r="TW511" s="16">
        <v>0</v>
      </c>
      <c r="TX511" s="16">
        <v>9500</v>
      </c>
      <c r="TZ511" s="16" t="s">
        <v>7367</v>
      </c>
      <c r="UA511" s="16" t="s">
        <v>8783</v>
      </c>
      <c r="UB511" s="16">
        <v>0</v>
      </c>
      <c r="UC511" s="16" t="s">
        <v>844</v>
      </c>
      <c r="UD511" s="16" t="s">
        <v>843</v>
      </c>
      <c r="UE511" s="16" t="s">
        <v>843</v>
      </c>
      <c r="UF511" s="16" t="s">
        <v>844</v>
      </c>
      <c r="UG511" s="16" t="s">
        <v>843</v>
      </c>
      <c r="UH511" s="16" t="s">
        <v>843</v>
      </c>
      <c r="UL511" s="16">
        <v>18000</v>
      </c>
      <c r="VX511" s="16" t="s">
        <v>8809</v>
      </c>
      <c r="VY511" s="16" t="s">
        <v>844</v>
      </c>
      <c r="VZ511" s="16" t="s">
        <v>843</v>
      </c>
      <c r="WA511" s="16" t="s">
        <v>843</v>
      </c>
      <c r="WB511" s="16" t="s">
        <v>844</v>
      </c>
      <c r="WC511" s="16" t="s">
        <v>843</v>
      </c>
      <c r="WD511" s="16" t="s">
        <v>843</v>
      </c>
      <c r="WE511" s="16" t="s">
        <v>843</v>
      </c>
      <c r="WF511" s="16" t="s">
        <v>843</v>
      </c>
      <c r="WH511" s="16">
        <v>3250</v>
      </c>
      <c r="WO511" s="16" t="s">
        <v>6920</v>
      </c>
      <c r="XD511" s="16" t="s">
        <v>6975</v>
      </c>
      <c r="XE511" s="16" t="s">
        <v>843</v>
      </c>
      <c r="XF511" s="16" t="s">
        <v>843</v>
      </c>
      <c r="XG511" s="16" t="s">
        <v>844</v>
      </c>
      <c r="XH511" s="16" t="s">
        <v>843</v>
      </c>
      <c r="XI511" s="16" t="s">
        <v>843</v>
      </c>
      <c r="XJ511" s="16" t="s">
        <v>843</v>
      </c>
      <c r="XK511" s="16" t="s">
        <v>843</v>
      </c>
      <c r="XL511" s="16" t="s">
        <v>843</v>
      </c>
      <c r="XM511" s="16" t="s">
        <v>843</v>
      </c>
      <c r="XN511" s="16" t="s">
        <v>843</v>
      </c>
      <c r="XO511" s="16" t="s">
        <v>843</v>
      </c>
      <c r="XP511" s="16" t="s">
        <v>843</v>
      </c>
      <c r="XQ511" s="16" t="s">
        <v>843</v>
      </c>
      <c r="YF511" s="16" t="s">
        <v>865</v>
      </c>
      <c r="YN511" s="16" t="s">
        <v>7040</v>
      </c>
      <c r="YP511" s="16" t="s">
        <v>7990</v>
      </c>
      <c r="YR511" s="16" t="s">
        <v>11301</v>
      </c>
      <c r="YS511" s="16" t="s">
        <v>11302</v>
      </c>
      <c r="YT511" s="16" t="s">
        <v>8694</v>
      </c>
      <c r="YU511" s="16" t="s">
        <v>11303</v>
      </c>
      <c r="YV511" s="16" t="s">
        <v>8696</v>
      </c>
      <c r="YW511" s="16" t="s">
        <v>844</v>
      </c>
      <c r="YX511" s="16" t="s">
        <v>8696</v>
      </c>
      <c r="YY511" s="16" t="s">
        <v>843</v>
      </c>
      <c r="YZ511" s="16" t="s">
        <v>843</v>
      </c>
      <c r="ZA511" s="16" t="s">
        <v>11304</v>
      </c>
      <c r="ZB511" s="16">
        <v>22591.67</v>
      </c>
      <c r="ZC511" s="16" t="s">
        <v>8926</v>
      </c>
      <c r="ZD511" s="16" t="s">
        <v>8832</v>
      </c>
      <c r="ZE511" s="16" t="s">
        <v>843</v>
      </c>
      <c r="ZF511" s="16" t="s">
        <v>843</v>
      </c>
      <c r="ZG511" s="16" t="s">
        <v>8699</v>
      </c>
      <c r="ZH511" s="16" t="s">
        <v>8701</v>
      </c>
      <c r="ZI511" s="16" t="s">
        <v>8752</v>
      </c>
      <c r="ZJ511" s="16" t="s">
        <v>8699</v>
      </c>
      <c r="ZK511" s="16" t="s">
        <v>843</v>
      </c>
      <c r="ZL511" s="16" t="s">
        <v>8779</v>
      </c>
      <c r="ZM511" s="16" t="s">
        <v>843</v>
      </c>
      <c r="ZN511" s="16" t="s">
        <v>8755</v>
      </c>
      <c r="ZO511" s="16" t="s">
        <v>487</v>
      </c>
      <c r="ZP511" s="16" t="s">
        <v>487</v>
      </c>
      <c r="ZQ511" s="16" t="s">
        <v>486</v>
      </c>
      <c r="ZR511" s="16" t="s">
        <v>486</v>
      </c>
      <c r="ZS511" s="16" t="s">
        <v>844</v>
      </c>
      <c r="ZT511" s="16" t="s">
        <v>8705</v>
      </c>
      <c r="ZU511" s="16" t="s">
        <v>8706</v>
      </c>
      <c r="ZV511" s="16" t="s">
        <v>487</v>
      </c>
      <c r="ZW511" s="16" t="s">
        <v>844</v>
      </c>
      <c r="ZX511" s="16" t="s">
        <v>844</v>
      </c>
      <c r="ZY511" s="16" t="s">
        <v>844</v>
      </c>
      <c r="ZZ511" s="16" t="s">
        <v>844</v>
      </c>
      <c r="AAA511" s="16" t="s">
        <v>843</v>
      </c>
      <c r="AAB511" s="16" t="s">
        <v>843</v>
      </c>
      <c r="AAC511" s="16">
        <v>1</v>
      </c>
      <c r="AAD511" s="16" t="s">
        <v>844</v>
      </c>
      <c r="AAE511" s="16" t="s">
        <v>843</v>
      </c>
      <c r="AAF511" s="16" t="s">
        <v>843</v>
      </c>
      <c r="AAG511" s="16" t="s">
        <v>843</v>
      </c>
      <c r="AAH511" s="16" t="s">
        <v>843</v>
      </c>
      <c r="AAI511" s="16" t="s">
        <v>844</v>
      </c>
      <c r="AAJ511" s="16" t="s">
        <v>615</v>
      </c>
      <c r="AAK511" s="16" t="s">
        <v>633</v>
      </c>
      <c r="AAL511" s="16" t="s">
        <v>904</v>
      </c>
      <c r="AAM511" s="16" t="s">
        <v>663</v>
      </c>
      <c r="AAN511" s="16" t="s">
        <v>8707</v>
      </c>
      <c r="AAO511" s="16" t="s">
        <v>1018</v>
      </c>
      <c r="AAP511" s="16" t="s">
        <v>8708</v>
      </c>
      <c r="AAS511" s="16">
        <v>21250</v>
      </c>
      <c r="AAT511" s="16" t="s">
        <v>782</v>
      </c>
      <c r="AAU511" s="16" t="s">
        <v>782</v>
      </c>
      <c r="AAX511" s="16" t="s">
        <v>843</v>
      </c>
      <c r="AAY511" s="16" t="s">
        <v>8710</v>
      </c>
      <c r="AAZ511" s="16" t="s">
        <v>782</v>
      </c>
      <c r="ABA511" s="16" t="s">
        <v>782</v>
      </c>
      <c r="ABB511" s="16" t="s">
        <v>782</v>
      </c>
      <c r="ABC511" s="16" t="s">
        <v>783</v>
      </c>
      <c r="ABD511" s="16" t="s">
        <v>782</v>
      </c>
      <c r="ABE511" s="16" t="s">
        <v>783</v>
      </c>
      <c r="ABF511" s="16" t="s">
        <v>782</v>
      </c>
      <c r="ABG511" s="16" t="s">
        <v>782</v>
      </c>
      <c r="ABH511" s="16" t="s">
        <v>782</v>
      </c>
      <c r="ABI511" s="16" t="s">
        <v>782</v>
      </c>
      <c r="ABJ511" s="16" t="s">
        <v>782</v>
      </c>
      <c r="ABK511" s="16" t="s">
        <v>782</v>
      </c>
      <c r="ABL511" s="16" t="s">
        <v>1056</v>
      </c>
      <c r="ABM511" s="16" t="s">
        <v>843</v>
      </c>
      <c r="ABN511" s="16" t="s">
        <v>1034</v>
      </c>
      <c r="ABP511" s="16" t="s">
        <v>972</v>
      </c>
      <c r="ABQ511" s="16" t="s">
        <v>4324</v>
      </c>
      <c r="ABR511" s="16" t="s">
        <v>470</v>
      </c>
      <c r="ABS511" s="16" t="s">
        <v>445</v>
      </c>
      <c r="ABT511" s="16" t="s">
        <v>1056</v>
      </c>
      <c r="ABU511" s="16" t="s">
        <v>844</v>
      </c>
      <c r="ABV511" s="16" t="s">
        <v>487</v>
      </c>
      <c r="ABW511" s="16" t="s">
        <v>486</v>
      </c>
      <c r="ABX511" s="16" t="s">
        <v>892</v>
      </c>
      <c r="ABY511" s="16" t="s">
        <v>486</v>
      </c>
      <c r="ABZ511" s="16" t="s">
        <v>486</v>
      </c>
      <c r="ACA511" s="16" t="s">
        <v>759</v>
      </c>
      <c r="ACB511" s="16" t="s">
        <v>768</v>
      </c>
      <c r="ACC511" s="16" t="s">
        <v>737</v>
      </c>
      <c r="ACD511" s="16" t="s">
        <v>487</v>
      </c>
      <c r="ACE511" s="16" t="s">
        <v>486</v>
      </c>
      <c r="ACG511" s="16" t="s">
        <v>1014</v>
      </c>
      <c r="ACH511" s="16" t="s">
        <v>1009</v>
      </c>
      <c r="ACI511" s="16" t="s">
        <v>462</v>
      </c>
      <c r="ACJ511" s="16">
        <v>1.1910000000000001</v>
      </c>
      <c r="ACK511" s="16" t="s">
        <v>478</v>
      </c>
      <c r="ACL511" s="16" t="s">
        <v>738</v>
      </c>
      <c r="ACM511" s="16" t="s">
        <v>1188</v>
      </c>
      <c r="ACN511" s="16" t="s">
        <v>1169</v>
      </c>
      <c r="ACO511" s="16" t="s">
        <v>1856</v>
      </c>
      <c r="ACP511" s="16">
        <v>3250</v>
      </c>
      <c r="ACQ511" s="16" t="s">
        <v>1202</v>
      </c>
      <c r="ACR511" s="16" t="s">
        <v>1645</v>
      </c>
      <c r="ACS511" s="16" t="s">
        <v>680</v>
      </c>
      <c r="ACT511" s="16" t="s">
        <v>1522</v>
      </c>
      <c r="ACU511" s="16" t="s">
        <v>831</v>
      </c>
      <c r="ACV511" s="16" t="s">
        <v>8756</v>
      </c>
      <c r="ACW511" s="16" t="s">
        <v>445</v>
      </c>
      <c r="ACX511" s="16" t="s">
        <v>1914</v>
      </c>
      <c r="ACY511" s="16" t="s">
        <v>1947</v>
      </c>
      <c r="ACZ511" s="16">
        <v>1</v>
      </c>
      <c r="ADA511" s="16">
        <v>1</v>
      </c>
      <c r="ADB511" s="16">
        <v>1</v>
      </c>
      <c r="ADC511" s="16">
        <v>1</v>
      </c>
      <c r="ADD511" s="16">
        <v>1</v>
      </c>
      <c r="ADE511" s="16" t="s">
        <v>8712</v>
      </c>
      <c r="ADF511" s="16">
        <v>0</v>
      </c>
      <c r="ADG511" s="16" t="s">
        <v>486</v>
      </c>
      <c r="ADH511" s="16">
        <v>2</v>
      </c>
      <c r="ADI511" s="16" t="s">
        <v>486</v>
      </c>
      <c r="ADJ511" s="16" t="s">
        <v>1745</v>
      </c>
      <c r="ADK511" s="16" t="s">
        <v>1752</v>
      </c>
      <c r="ADL511" s="16" t="s">
        <v>1764</v>
      </c>
      <c r="ADM511" s="16" t="s">
        <v>13194</v>
      </c>
      <c r="ADN511" s="16" t="s">
        <v>1764</v>
      </c>
      <c r="ADO511" s="16" t="s">
        <v>1766</v>
      </c>
      <c r="ADP511" s="16" t="s">
        <v>1743</v>
      </c>
      <c r="ADQ511" s="16" t="s">
        <v>13194</v>
      </c>
      <c r="ADR511" s="16" t="s">
        <v>13194</v>
      </c>
      <c r="ADS511" s="16" t="s">
        <v>1752</v>
      </c>
      <c r="ADW511" s="16" t="s">
        <v>8729</v>
      </c>
      <c r="ADY511" s="16" t="s">
        <v>1061</v>
      </c>
      <c r="AEB511" s="16">
        <v>22591.666666666701</v>
      </c>
      <c r="AEC511" s="16" t="s">
        <v>1061</v>
      </c>
      <c r="AED511" s="16">
        <v>10625</v>
      </c>
      <c r="AEE511" s="16" t="s">
        <v>952</v>
      </c>
      <c r="AEH511" s="16">
        <v>3250</v>
      </c>
      <c r="AEI511" s="16">
        <v>4000</v>
      </c>
      <c r="AEJ511" s="16">
        <v>4500</v>
      </c>
      <c r="AEK511" s="16">
        <v>300</v>
      </c>
      <c r="AEN511" s="16">
        <v>400</v>
      </c>
      <c r="AEO511" s="16">
        <v>200</v>
      </c>
      <c r="AEP511" s="16">
        <v>1500</v>
      </c>
    </row>
    <row r="512" spans="1:822" x14ac:dyDescent="0.25">
      <c r="A512" s="30">
        <v>45842</v>
      </c>
      <c r="B512" s="16" t="s">
        <v>11305</v>
      </c>
      <c r="C512" s="16" t="s">
        <v>867</v>
      </c>
      <c r="D512" s="16" t="s">
        <v>867</v>
      </c>
      <c r="E512" s="16">
        <v>65</v>
      </c>
      <c r="F512" s="16" t="s">
        <v>8153</v>
      </c>
      <c r="G512" s="16" t="s">
        <v>4113</v>
      </c>
      <c r="I512" s="16" t="s">
        <v>4162</v>
      </c>
      <c r="Z512" s="16" t="s">
        <v>1001</v>
      </c>
      <c r="AA512" s="16" t="s">
        <v>470</v>
      </c>
      <c r="AB512" s="16">
        <v>2</v>
      </c>
      <c r="AC512" s="16" t="s">
        <v>843</v>
      </c>
      <c r="AD512" s="16" t="s">
        <v>843</v>
      </c>
      <c r="AE512" s="16" t="s">
        <v>843</v>
      </c>
      <c r="AF512" s="16" t="s">
        <v>1056</v>
      </c>
      <c r="AG512" s="16" t="s">
        <v>843</v>
      </c>
      <c r="AH512" s="16" t="s">
        <v>1056</v>
      </c>
      <c r="AI512" s="16" t="s">
        <v>843</v>
      </c>
      <c r="AJ512" s="16" t="s">
        <v>843</v>
      </c>
      <c r="AK512" s="16" t="s">
        <v>843</v>
      </c>
      <c r="AM512" s="16" t="s">
        <v>737</v>
      </c>
      <c r="AN512" s="16" t="s">
        <v>761</v>
      </c>
      <c r="AP512" s="16" t="s">
        <v>774</v>
      </c>
      <c r="AR512" s="16" t="s">
        <v>6907</v>
      </c>
      <c r="BB512" s="16">
        <v>3</v>
      </c>
      <c r="BC512" s="16" t="s">
        <v>7878</v>
      </c>
      <c r="BE512" s="16" t="s">
        <v>5098</v>
      </c>
      <c r="BV512" s="16" t="s">
        <v>4433</v>
      </c>
      <c r="BW512" s="16" t="s">
        <v>844</v>
      </c>
      <c r="BX512" s="16" t="s">
        <v>843</v>
      </c>
      <c r="BY512" s="16" t="s">
        <v>843</v>
      </c>
      <c r="BZ512" s="16" t="s">
        <v>843</v>
      </c>
      <c r="CA512" s="16" t="s">
        <v>843</v>
      </c>
      <c r="CB512" s="16" t="s">
        <v>843</v>
      </c>
      <c r="CC512" s="16" t="s">
        <v>843</v>
      </c>
      <c r="CD512" s="16" t="s">
        <v>843</v>
      </c>
      <c r="CE512" s="16" t="s">
        <v>843</v>
      </c>
      <c r="CF512" s="16" t="s">
        <v>843</v>
      </c>
      <c r="CG512" s="16" t="s">
        <v>843</v>
      </c>
      <c r="CH512" s="16" t="s">
        <v>843</v>
      </c>
      <c r="CI512" s="16" t="s">
        <v>843</v>
      </c>
      <c r="CJ512" s="16" t="s">
        <v>843</v>
      </c>
      <c r="CK512" s="16" t="s">
        <v>843</v>
      </c>
      <c r="CP512" s="16" t="s">
        <v>867</v>
      </c>
      <c r="CQ512" s="16" t="s">
        <v>9028</v>
      </c>
      <c r="CR512" s="16" t="s">
        <v>844</v>
      </c>
      <c r="CS512" s="16" t="s">
        <v>843</v>
      </c>
      <c r="CT512" s="16" t="s">
        <v>844</v>
      </c>
      <c r="CU512" s="16" t="s">
        <v>843</v>
      </c>
      <c r="CV512" s="16" t="s">
        <v>843</v>
      </c>
      <c r="CW512" s="16" t="s">
        <v>843</v>
      </c>
      <c r="CX512" s="16" t="s">
        <v>843</v>
      </c>
      <c r="CY512" s="16" t="s">
        <v>843</v>
      </c>
      <c r="CZ512" s="16" t="s">
        <v>843</v>
      </c>
      <c r="DA512" s="16" t="s">
        <v>5184</v>
      </c>
      <c r="DX512" s="16" t="s">
        <v>867</v>
      </c>
      <c r="DY512" s="16" t="s">
        <v>867</v>
      </c>
      <c r="GC512" s="16" t="s">
        <v>5342</v>
      </c>
      <c r="GF512" s="16" t="s">
        <v>867</v>
      </c>
      <c r="GG512" s="16" t="s">
        <v>867</v>
      </c>
      <c r="GV512" s="16" t="s">
        <v>5443</v>
      </c>
      <c r="GW512" s="16" t="s">
        <v>843</v>
      </c>
      <c r="GX512" s="16" t="s">
        <v>844</v>
      </c>
      <c r="GY512" s="16" t="s">
        <v>843</v>
      </c>
      <c r="GZ512" s="16" t="s">
        <v>843</v>
      </c>
      <c r="HA512" s="16" t="s">
        <v>843</v>
      </c>
      <c r="HB512" s="16" t="s">
        <v>843</v>
      </c>
      <c r="HC512" s="16" t="s">
        <v>843</v>
      </c>
      <c r="HD512" s="16" t="s">
        <v>843</v>
      </c>
      <c r="HE512" s="16" t="s">
        <v>843</v>
      </c>
      <c r="HF512" s="16" t="s">
        <v>843</v>
      </c>
      <c r="HH512" s="16" t="s">
        <v>5456</v>
      </c>
      <c r="HK512" s="16" t="s">
        <v>865</v>
      </c>
      <c r="HM512" s="16" t="s">
        <v>865</v>
      </c>
      <c r="HZ512" s="16" t="s">
        <v>7944</v>
      </c>
      <c r="KE512" s="16" t="s">
        <v>5585</v>
      </c>
      <c r="KG512" s="16" t="s">
        <v>7015</v>
      </c>
      <c r="KH512" s="16" t="s">
        <v>7033</v>
      </c>
      <c r="KI512" s="16" t="s">
        <v>865</v>
      </c>
      <c r="LG512" s="16" t="s">
        <v>867</v>
      </c>
      <c r="LH512" s="16" t="s">
        <v>865</v>
      </c>
      <c r="LI512" s="16" t="s">
        <v>867</v>
      </c>
      <c r="LJ512" s="16" t="s">
        <v>865</v>
      </c>
      <c r="LK512" s="16" t="s">
        <v>865</v>
      </c>
      <c r="LL512" s="16" t="s">
        <v>5690</v>
      </c>
      <c r="LM512" s="16" t="s">
        <v>843</v>
      </c>
      <c r="LN512" s="16" t="s">
        <v>843</v>
      </c>
      <c r="LO512" s="16" t="s">
        <v>843</v>
      </c>
      <c r="LP512" s="16" t="s">
        <v>843</v>
      </c>
      <c r="LQ512" s="16" t="s">
        <v>843</v>
      </c>
      <c r="LR512" s="16" t="s">
        <v>843</v>
      </c>
      <c r="LS512" s="16" t="s">
        <v>843</v>
      </c>
      <c r="LT512" s="16" t="s">
        <v>843</v>
      </c>
      <c r="LU512" s="16" t="s">
        <v>843</v>
      </c>
      <c r="LV512" s="16" t="s">
        <v>843</v>
      </c>
      <c r="LW512" s="16" t="s">
        <v>843</v>
      </c>
      <c r="LX512" s="16" t="s">
        <v>844</v>
      </c>
      <c r="LY512" s="16" t="s">
        <v>843</v>
      </c>
      <c r="LZ512" s="16" t="s">
        <v>843</v>
      </c>
      <c r="MA512" s="16" t="s">
        <v>843</v>
      </c>
      <c r="MC512" s="16" t="s">
        <v>5694</v>
      </c>
      <c r="MD512" s="16" t="s">
        <v>844</v>
      </c>
      <c r="ME512" s="16" t="s">
        <v>843</v>
      </c>
      <c r="MF512" s="16" t="s">
        <v>843</v>
      </c>
      <c r="MG512" s="16" t="s">
        <v>843</v>
      </c>
      <c r="MH512" s="16" t="s">
        <v>843</v>
      </c>
      <c r="MI512" s="16" t="s">
        <v>843</v>
      </c>
      <c r="MJ512" s="16" t="s">
        <v>843</v>
      </c>
      <c r="MK512" s="16" t="s">
        <v>843</v>
      </c>
      <c r="ML512" s="16" t="s">
        <v>843</v>
      </c>
      <c r="MM512" s="16" t="s">
        <v>843</v>
      </c>
      <c r="MN512" s="16" t="s">
        <v>843</v>
      </c>
      <c r="MO512" s="16" t="s">
        <v>843</v>
      </c>
      <c r="MP512" s="16" t="s">
        <v>843</v>
      </c>
      <c r="MQ512" s="16" t="s">
        <v>843</v>
      </c>
      <c r="MR512" s="16" t="s">
        <v>843</v>
      </c>
      <c r="MS512" s="16" t="s">
        <v>843</v>
      </c>
      <c r="MT512" s="16" t="s">
        <v>843</v>
      </c>
      <c r="MU512" s="16" t="s">
        <v>843</v>
      </c>
      <c r="MV512" s="16" t="s">
        <v>843</v>
      </c>
      <c r="PC512" s="16" t="s">
        <v>865</v>
      </c>
      <c r="PD512" s="16" t="s">
        <v>865</v>
      </c>
      <c r="PY512" s="16" t="s">
        <v>865</v>
      </c>
      <c r="QP512" s="16" t="s">
        <v>865</v>
      </c>
      <c r="QR512" s="16" t="s">
        <v>865</v>
      </c>
      <c r="QT512" s="16" t="s">
        <v>865</v>
      </c>
      <c r="QV512" s="16" t="s">
        <v>865</v>
      </c>
      <c r="QX512" s="16" t="s">
        <v>865</v>
      </c>
      <c r="QY512" s="16" t="s">
        <v>867</v>
      </c>
      <c r="RD512" s="16" t="s">
        <v>4216</v>
      </c>
      <c r="RF512" s="16" t="s">
        <v>865</v>
      </c>
      <c r="RH512" s="16" t="s">
        <v>4216</v>
      </c>
      <c r="RJ512" s="16" t="s">
        <v>4216</v>
      </c>
      <c r="RN512" s="16" t="s">
        <v>7720</v>
      </c>
      <c r="RP512" s="16" t="s">
        <v>867</v>
      </c>
      <c r="RR512" s="16" t="s">
        <v>7720</v>
      </c>
      <c r="RT512" s="16" t="s">
        <v>867</v>
      </c>
      <c r="RV512" s="16" t="s">
        <v>7720</v>
      </c>
      <c r="RX512" s="16" t="s">
        <v>7720</v>
      </c>
      <c r="RZ512" s="16" t="s">
        <v>7720</v>
      </c>
      <c r="SQ512" s="16" t="s">
        <v>865</v>
      </c>
      <c r="SS512" s="16" t="s">
        <v>7293</v>
      </c>
      <c r="ST512" s="16" t="s">
        <v>7764</v>
      </c>
      <c r="TN512" s="16">
        <v>2000</v>
      </c>
      <c r="TO512" s="16">
        <v>0</v>
      </c>
      <c r="TP512" s="16">
        <v>800</v>
      </c>
      <c r="TQ512" s="16">
        <v>600</v>
      </c>
      <c r="TR512" s="16">
        <v>300</v>
      </c>
      <c r="TS512" s="16">
        <v>150</v>
      </c>
      <c r="TT512" s="16">
        <v>0</v>
      </c>
      <c r="TU512" s="16">
        <v>1000</v>
      </c>
      <c r="TV512" s="16">
        <v>1800</v>
      </c>
      <c r="TW512" s="16">
        <v>0</v>
      </c>
      <c r="TX512" s="16">
        <v>0</v>
      </c>
      <c r="TZ512" s="16" t="s">
        <v>7364</v>
      </c>
      <c r="UA512" s="16" t="s">
        <v>8774</v>
      </c>
      <c r="UB512" s="16">
        <v>0</v>
      </c>
      <c r="UC512" s="16" t="s">
        <v>843</v>
      </c>
      <c r="UD512" s="16" t="s">
        <v>844</v>
      </c>
      <c r="UE512" s="16" t="s">
        <v>844</v>
      </c>
      <c r="UF512" s="16" t="s">
        <v>844</v>
      </c>
      <c r="UG512" s="16" t="s">
        <v>843</v>
      </c>
      <c r="UH512" s="16" t="s">
        <v>843</v>
      </c>
      <c r="US512" s="16" t="s">
        <v>6008</v>
      </c>
      <c r="UT512" s="16" t="s">
        <v>843</v>
      </c>
      <c r="UU512" s="16" t="s">
        <v>843</v>
      </c>
      <c r="UV512" s="16" t="s">
        <v>843</v>
      </c>
      <c r="UW512" s="16" t="s">
        <v>843</v>
      </c>
      <c r="UX512" s="16" t="s">
        <v>843</v>
      </c>
      <c r="UY512" s="16" t="s">
        <v>843</v>
      </c>
      <c r="UZ512" s="16" t="s">
        <v>844</v>
      </c>
      <c r="VA512" s="16" t="s">
        <v>843</v>
      </c>
      <c r="VB512" s="16" t="s">
        <v>843</v>
      </c>
      <c r="VC512" s="16" t="s">
        <v>843</v>
      </c>
      <c r="VD512" s="16" t="s">
        <v>843</v>
      </c>
      <c r="VE512" s="16" t="s">
        <v>843</v>
      </c>
      <c r="VF512" s="16" t="s">
        <v>843</v>
      </c>
      <c r="VG512" s="16" t="s">
        <v>843</v>
      </c>
      <c r="VJ512" s="16">
        <v>2300</v>
      </c>
      <c r="VK512" s="16" t="s">
        <v>6102</v>
      </c>
      <c r="VL512" s="16" t="s">
        <v>843</v>
      </c>
      <c r="VM512" s="16" t="s">
        <v>843</v>
      </c>
      <c r="VN512" s="16" t="s">
        <v>843</v>
      </c>
      <c r="VO512" s="16" t="s">
        <v>843</v>
      </c>
      <c r="VP512" s="16" t="s">
        <v>844</v>
      </c>
      <c r="VQ512" s="16" t="s">
        <v>843</v>
      </c>
      <c r="VR512" s="16" t="s">
        <v>843</v>
      </c>
      <c r="VS512" s="16" t="s">
        <v>843</v>
      </c>
      <c r="VT512" s="16" t="s">
        <v>843</v>
      </c>
      <c r="VV512" s="16">
        <v>2500</v>
      </c>
      <c r="VX512" s="16" t="s">
        <v>6028</v>
      </c>
      <c r="VY512" s="16" t="s">
        <v>844</v>
      </c>
      <c r="VZ512" s="16" t="s">
        <v>843</v>
      </c>
      <c r="WA512" s="16" t="s">
        <v>843</v>
      </c>
      <c r="WB512" s="16" t="s">
        <v>843</v>
      </c>
      <c r="WC512" s="16" t="s">
        <v>843</v>
      </c>
      <c r="WD512" s="16" t="s">
        <v>843</v>
      </c>
      <c r="WE512" s="16" t="s">
        <v>843</v>
      </c>
      <c r="WF512" s="16" t="s">
        <v>843</v>
      </c>
      <c r="WH512" s="16">
        <v>1625</v>
      </c>
      <c r="WO512" s="16" t="s">
        <v>6920</v>
      </c>
      <c r="XD512" s="16" t="s">
        <v>6991</v>
      </c>
      <c r="XE512" s="16" t="s">
        <v>843</v>
      </c>
      <c r="XF512" s="16" t="s">
        <v>843</v>
      </c>
      <c r="XG512" s="16" t="s">
        <v>843</v>
      </c>
      <c r="XH512" s="16" t="s">
        <v>843</v>
      </c>
      <c r="XI512" s="16" t="s">
        <v>843</v>
      </c>
      <c r="XJ512" s="16" t="s">
        <v>843</v>
      </c>
      <c r="XK512" s="16" t="s">
        <v>843</v>
      </c>
      <c r="XL512" s="16" t="s">
        <v>844</v>
      </c>
      <c r="XM512" s="16" t="s">
        <v>843</v>
      </c>
      <c r="XN512" s="16" t="s">
        <v>843</v>
      </c>
      <c r="XO512" s="16" t="s">
        <v>843</v>
      </c>
      <c r="XP512" s="16" t="s">
        <v>843</v>
      </c>
      <c r="XQ512" s="16" t="s">
        <v>843</v>
      </c>
      <c r="YF512" s="16" t="s">
        <v>865</v>
      </c>
      <c r="YN512" s="16" t="s">
        <v>7040</v>
      </c>
      <c r="YP512" s="16" t="s">
        <v>7978</v>
      </c>
      <c r="YR512" s="16" t="s">
        <v>11306</v>
      </c>
      <c r="YS512" s="16" t="s">
        <v>11307</v>
      </c>
      <c r="YT512" s="16" t="s">
        <v>8694</v>
      </c>
      <c r="YU512" s="16" t="s">
        <v>11308</v>
      </c>
      <c r="YV512" s="16" t="s">
        <v>8696</v>
      </c>
      <c r="YW512" s="16" t="s">
        <v>844</v>
      </c>
      <c r="YX512" s="16" t="s">
        <v>8696</v>
      </c>
      <c r="YY512" s="16" t="s">
        <v>9018</v>
      </c>
      <c r="YZ512" s="16" t="s">
        <v>843</v>
      </c>
      <c r="ZA512" s="16" t="s">
        <v>843</v>
      </c>
      <c r="ZB512" s="16">
        <v>5150</v>
      </c>
      <c r="ZC512" s="16" t="s">
        <v>8780</v>
      </c>
      <c r="ZD512" s="16" t="s">
        <v>843</v>
      </c>
      <c r="ZE512" s="16" t="s">
        <v>9006</v>
      </c>
      <c r="ZF512" s="16" t="s">
        <v>8736</v>
      </c>
      <c r="ZG512" s="16" t="s">
        <v>8739</v>
      </c>
      <c r="ZH512" s="16" t="s">
        <v>8752</v>
      </c>
      <c r="ZI512" s="16" t="s">
        <v>9042</v>
      </c>
      <c r="ZJ512" s="16" t="s">
        <v>843</v>
      </c>
      <c r="ZK512" s="16" t="s">
        <v>843</v>
      </c>
      <c r="ZL512" s="16" t="s">
        <v>8825</v>
      </c>
      <c r="ZM512" s="16" t="s">
        <v>843</v>
      </c>
      <c r="ZN512" s="16" t="s">
        <v>8815</v>
      </c>
      <c r="ZO512" s="16" t="s">
        <v>487</v>
      </c>
      <c r="ZP512" s="16" t="s">
        <v>487</v>
      </c>
      <c r="ZQ512" s="16" t="s">
        <v>486</v>
      </c>
      <c r="ZR512" s="16" t="s">
        <v>487</v>
      </c>
      <c r="ZS512" s="16" t="s">
        <v>8874</v>
      </c>
      <c r="ZT512" s="16" t="s">
        <v>8705</v>
      </c>
      <c r="ZU512" s="16" t="s">
        <v>8706</v>
      </c>
      <c r="ZV512" s="16" t="s">
        <v>487</v>
      </c>
      <c r="ZW512" s="16" t="s">
        <v>843</v>
      </c>
      <c r="ZX512" s="16" t="s">
        <v>843</v>
      </c>
      <c r="ZY512" s="16" t="s">
        <v>1056</v>
      </c>
      <c r="ZZ512" s="16" t="s">
        <v>843</v>
      </c>
      <c r="AAA512" s="16" t="s">
        <v>1056</v>
      </c>
      <c r="AAB512" s="16" t="s">
        <v>844</v>
      </c>
      <c r="AAC512" s="16">
        <v>0</v>
      </c>
      <c r="AAD512" s="16" t="s">
        <v>1056</v>
      </c>
      <c r="AAE512" s="16" t="s">
        <v>843</v>
      </c>
      <c r="AAF512" s="16" t="s">
        <v>843</v>
      </c>
      <c r="AAG512" s="16" t="s">
        <v>843</v>
      </c>
      <c r="AAH512" s="16" t="s">
        <v>843</v>
      </c>
      <c r="AAI512" s="16" t="s">
        <v>843</v>
      </c>
      <c r="AAJ512" s="16" t="s">
        <v>606</v>
      </c>
      <c r="AAK512" s="16" t="s">
        <v>639</v>
      </c>
      <c r="AAL512" s="16" t="s">
        <v>905</v>
      </c>
      <c r="AAM512" s="16" t="s">
        <v>660</v>
      </c>
      <c r="AAN512" s="16" t="s">
        <v>8707</v>
      </c>
      <c r="AAO512" s="16" t="s">
        <v>1019</v>
      </c>
      <c r="AAP512" s="16" t="s">
        <v>8708</v>
      </c>
      <c r="AAQ512" s="16" t="s">
        <v>8908</v>
      </c>
      <c r="AAS512" s="16">
        <v>5098.71</v>
      </c>
      <c r="AAU512" s="16" t="s">
        <v>782</v>
      </c>
      <c r="AAX512" s="16" t="s">
        <v>843</v>
      </c>
      <c r="AAY512" s="16" t="s">
        <v>8710</v>
      </c>
      <c r="AAZ512" s="16" t="s">
        <v>783</v>
      </c>
      <c r="ABA512" s="16" t="s">
        <v>783</v>
      </c>
      <c r="ABB512" s="16" t="s">
        <v>783</v>
      </c>
      <c r="ABC512" s="16" t="s">
        <v>783</v>
      </c>
      <c r="ABD512" s="16" t="s">
        <v>783</v>
      </c>
      <c r="ABE512" s="16" t="s">
        <v>783</v>
      </c>
      <c r="ABF512" s="16" t="s">
        <v>782</v>
      </c>
      <c r="ABG512" s="16" t="s">
        <v>783</v>
      </c>
      <c r="ABH512" s="16" t="s">
        <v>782</v>
      </c>
      <c r="ABI512" s="16" t="s">
        <v>783</v>
      </c>
      <c r="ABJ512" s="16" t="s">
        <v>783</v>
      </c>
      <c r="ABK512" s="16" t="s">
        <v>783</v>
      </c>
      <c r="ABL512" s="16" t="s">
        <v>8800</v>
      </c>
      <c r="ABM512" s="16" t="s">
        <v>843</v>
      </c>
      <c r="ABN512" s="16" t="s">
        <v>1033</v>
      </c>
      <c r="ABP512" s="16" t="s">
        <v>972</v>
      </c>
      <c r="ABQ512" s="16" t="s">
        <v>4282</v>
      </c>
      <c r="ABR512" s="16" t="s">
        <v>470</v>
      </c>
      <c r="ABS512" s="16" t="s">
        <v>457</v>
      </c>
      <c r="ABT512" s="16" t="s">
        <v>1056</v>
      </c>
      <c r="ABU512" s="16" t="s">
        <v>1056</v>
      </c>
      <c r="ABV512" s="16" t="s">
        <v>487</v>
      </c>
      <c r="ABW512" s="16" t="s">
        <v>486</v>
      </c>
      <c r="ABX512" s="16" t="s">
        <v>892</v>
      </c>
      <c r="ABY512" s="16" t="s">
        <v>486</v>
      </c>
      <c r="ABZ512" s="16" t="s">
        <v>486</v>
      </c>
      <c r="ACA512" s="16" t="s">
        <v>761</v>
      </c>
      <c r="ACB512" s="16" t="s">
        <v>774</v>
      </c>
      <c r="ACC512" s="16" t="s">
        <v>737</v>
      </c>
      <c r="ACD512" s="16" t="s">
        <v>486</v>
      </c>
      <c r="ACE512" s="16" t="s">
        <v>486</v>
      </c>
      <c r="ACG512" s="16" t="s">
        <v>1014</v>
      </c>
      <c r="ACH512" s="16" t="s">
        <v>1009</v>
      </c>
      <c r="ACI512" s="16" t="s">
        <v>462</v>
      </c>
      <c r="ACJ512" s="16">
        <v>1.1910000000000001</v>
      </c>
      <c r="ACK512" s="16" t="s">
        <v>478</v>
      </c>
      <c r="ACL512" s="16" t="s">
        <v>740</v>
      </c>
      <c r="ACM512" s="16" t="s">
        <v>1190</v>
      </c>
      <c r="ACN512" s="16" t="s">
        <v>1169</v>
      </c>
      <c r="ACO512" s="16" t="s">
        <v>1856</v>
      </c>
      <c r="ACP512" s="16">
        <v>1625</v>
      </c>
      <c r="ACQ512" s="16" t="s">
        <v>1202</v>
      </c>
      <c r="ACR512" s="16" t="s">
        <v>1644</v>
      </c>
      <c r="ACS512" s="16" t="s">
        <v>669</v>
      </c>
      <c r="ACT512" s="16" t="s">
        <v>1522</v>
      </c>
      <c r="ACU512" s="16" t="s">
        <v>833</v>
      </c>
      <c r="ACV512" s="16" t="s">
        <v>8711</v>
      </c>
      <c r="ACW512" s="16" t="s">
        <v>878</v>
      </c>
      <c r="ACX512" s="16" t="s">
        <v>1916</v>
      </c>
      <c r="ACY512" s="16" t="s">
        <v>1947</v>
      </c>
      <c r="ACZ512" s="16">
        <v>1</v>
      </c>
      <c r="ADA512" s="16">
        <v>0</v>
      </c>
      <c r="ADB512" s="16">
        <v>1</v>
      </c>
      <c r="ADC512" s="16">
        <v>0</v>
      </c>
      <c r="ADD512" s="16">
        <v>0</v>
      </c>
      <c r="ADE512" s="16" t="s">
        <v>9056</v>
      </c>
      <c r="ADF512" s="16">
        <v>0</v>
      </c>
      <c r="ADG512" s="16" t="s">
        <v>486</v>
      </c>
      <c r="ADH512" s="16">
        <v>1</v>
      </c>
      <c r="ADI512" s="16" t="s">
        <v>486</v>
      </c>
      <c r="ADJ512" s="16" t="s">
        <v>1743</v>
      </c>
      <c r="ADK512" s="16" t="s">
        <v>13194</v>
      </c>
      <c r="ADL512" s="16" t="s">
        <v>1764</v>
      </c>
      <c r="ADM512" s="16" t="s">
        <v>13195</v>
      </c>
      <c r="ADN512" s="16" t="s">
        <v>13196</v>
      </c>
      <c r="ADO512" s="16" t="s">
        <v>13197</v>
      </c>
      <c r="ADP512" s="16" t="s">
        <v>1751</v>
      </c>
      <c r="ADQ512" s="16" t="s">
        <v>1743</v>
      </c>
      <c r="ADR512" s="16" t="s">
        <v>13194</v>
      </c>
      <c r="ADS512" s="16" t="s">
        <v>13194</v>
      </c>
      <c r="ADT512" s="16" t="s">
        <v>1757</v>
      </c>
      <c r="ADU512" s="16" t="s">
        <v>1763</v>
      </c>
      <c r="ADW512" s="16" t="s">
        <v>13199</v>
      </c>
      <c r="ADY512" s="16" t="s">
        <v>1062</v>
      </c>
      <c r="AEA512" s="16">
        <v>5150</v>
      </c>
      <c r="AEC512" s="16" t="s">
        <v>1062</v>
      </c>
      <c r="AED512" s="16">
        <v>2549.36</v>
      </c>
      <c r="AEE512" s="16" t="s">
        <v>952</v>
      </c>
      <c r="AEG512" s="16">
        <v>6425</v>
      </c>
      <c r="AEI512" s="16">
        <v>1000</v>
      </c>
      <c r="AEK512" s="16">
        <v>400</v>
      </c>
      <c r="AEL512" s="16">
        <v>300</v>
      </c>
      <c r="AEM512" s="16">
        <v>900</v>
      </c>
      <c r="AEN512" s="16">
        <v>150</v>
      </c>
      <c r="AEO512" s="16">
        <v>75</v>
      </c>
      <c r="AEP512" s="16">
        <v>500</v>
      </c>
    </row>
    <row r="513" spans="1:822" x14ac:dyDescent="0.25">
      <c r="A513" s="30">
        <v>45842</v>
      </c>
      <c r="B513" s="16" t="s">
        <v>11309</v>
      </c>
      <c r="C513" s="16" t="s">
        <v>867</v>
      </c>
      <c r="D513" s="16" t="s">
        <v>867</v>
      </c>
      <c r="E513" s="16">
        <v>28</v>
      </c>
      <c r="F513" s="16" t="s">
        <v>8153</v>
      </c>
      <c r="G513" s="16" t="s">
        <v>4113</v>
      </c>
      <c r="I513" s="16" t="s">
        <v>4174</v>
      </c>
      <c r="Z513" s="16" t="s">
        <v>988</v>
      </c>
      <c r="AA513" s="16" t="s">
        <v>470</v>
      </c>
      <c r="AB513" s="16">
        <v>2</v>
      </c>
      <c r="AC513" s="16" t="s">
        <v>844</v>
      </c>
      <c r="AD513" s="16" t="s">
        <v>844</v>
      </c>
      <c r="AE513" s="16" t="s">
        <v>843</v>
      </c>
      <c r="AF513" s="16" t="s">
        <v>844</v>
      </c>
      <c r="AG513" s="16" t="s">
        <v>843</v>
      </c>
      <c r="AH513" s="16" t="s">
        <v>1056</v>
      </c>
      <c r="AI513" s="16" t="s">
        <v>843</v>
      </c>
      <c r="AJ513" s="16" t="s">
        <v>843</v>
      </c>
      <c r="AK513" s="16" t="s">
        <v>844</v>
      </c>
      <c r="AM513" s="16" t="s">
        <v>737</v>
      </c>
      <c r="AN513" s="16" t="s">
        <v>759</v>
      </c>
      <c r="AP513" s="16" t="s">
        <v>768</v>
      </c>
      <c r="AR513" s="16" t="s">
        <v>6907</v>
      </c>
      <c r="BB513" s="16">
        <v>2</v>
      </c>
      <c r="BC513" s="16" t="s">
        <v>7872</v>
      </c>
      <c r="BE513" s="16" t="s">
        <v>5101</v>
      </c>
      <c r="BV513" s="16" t="s">
        <v>4433</v>
      </c>
      <c r="BW513" s="16" t="s">
        <v>844</v>
      </c>
      <c r="BX513" s="16" t="s">
        <v>843</v>
      </c>
      <c r="BY513" s="16" t="s">
        <v>843</v>
      </c>
      <c r="BZ513" s="16" t="s">
        <v>843</v>
      </c>
      <c r="CA513" s="16" t="s">
        <v>843</v>
      </c>
      <c r="CB513" s="16" t="s">
        <v>843</v>
      </c>
      <c r="CC513" s="16" t="s">
        <v>843</v>
      </c>
      <c r="CD513" s="16" t="s">
        <v>843</v>
      </c>
      <c r="CE513" s="16" t="s">
        <v>843</v>
      </c>
      <c r="CF513" s="16" t="s">
        <v>843</v>
      </c>
      <c r="CG513" s="16" t="s">
        <v>843</v>
      </c>
      <c r="CH513" s="16" t="s">
        <v>843</v>
      </c>
      <c r="CI513" s="16" t="s">
        <v>843</v>
      </c>
      <c r="CJ513" s="16" t="s">
        <v>843</v>
      </c>
      <c r="CK513" s="16" t="s">
        <v>843</v>
      </c>
      <c r="CP513" s="16" t="s">
        <v>867</v>
      </c>
      <c r="CQ513" s="16" t="s">
        <v>5194</v>
      </c>
      <c r="CR513" s="16" t="s">
        <v>843</v>
      </c>
      <c r="CS513" s="16" t="s">
        <v>844</v>
      </c>
      <c r="CT513" s="16" t="s">
        <v>843</v>
      </c>
      <c r="CU513" s="16" t="s">
        <v>843</v>
      </c>
      <c r="CV513" s="16" t="s">
        <v>843</v>
      </c>
      <c r="CW513" s="16" t="s">
        <v>843</v>
      </c>
      <c r="CX513" s="16" t="s">
        <v>843</v>
      </c>
      <c r="CY513" s="16" t="s">
        <v>843</v>
      </c>
      <c r="CZ513" s="16" t="s">
        <v>843</v>
      </c>
      <c r="DA513" s="16" t="s">
        <v>5184</v>
      </c>
      <c r="DX513" s="16" t="s">
        <v>867</v>
      </c>
      <c r="DY513" s="16" t="s">
        <v>867</v>
      </c>
      <c r="GC513" s="16" t="s">
        <v>2337</v>
      </c>
      <c r="GD513" s="16" t="s">
        <v>10209</v>
      </c>
      <c r="GF513" s="16" t="s">
        <v>867</v>
      </c>
      <c r="GG513" s="16" t="s">
        <v>867</v>
      </c>
      <c r="GV513" s="16" t="s">
        <v>11100</v>
      </c>
      <c r="GW513" s="16" t="s">
        <v>844</v>
      </c>
      <c r="GX513" s="16" t="s">
        <v>844</v>
      </c>
      <c r="GY513" s="16" t="s">
        <v>843</v>
      </c>
      <c r="GZ513" s="16" t="s">
        <v>844</v>
      </c>
      <c r="HA513" s="16" t="s">
        <v>843</v>
      </c>
      <c r="HB513" s="16" t="s">
        <v>844</v>
      </c>
      <c r="HC513" s="16" t="s">
        <v>843</v>
      </c>
      <c r="HD513" s="16" t="s">
        <v>843</v>
      </c>
      <c r="HE513" s="16" t="s">
        <v>843</v>
      </c>
      <c r="HF513" s="16" t="s">
        <v>843</v>
      </c>
      <c r="HH513" s="16" t="s">
        <v>5456</v>
      </c>
      <c r="HK513" s="16" t="s">
        <v>865</v>
      </c>
      <c r="HM513" s="16" t="s">
        <v>865</v>
      </c>
      <c r="HZ513" s="16" t="s">
        <v>7944</v>
      </c>
      <c r="KE513" s="16" t="s">
        <v>5585</v>
      </c>
      <c r="KG513" s="16" t="s">
        <v>7018</v>
      </c>
      <c r="KH513" s="16" t="s">
        <v>7033</v>
      </c>
      <c r="KI513" s="16" t="s">
        <v>865</v>
      </c>
      <c r="LG513" s="16" t="s">
        <v>867</v>
      </c>
      <c r="LH513" s="16" t="s">
        <v>865</v>
      </c>
      <c r="LI513" s="16" t="s">
        <v>867</v>
      </c>
      <c r="LJ513" s="16" t="s">
        <v>867</v>
      </c>
      <c r="LK513" s="16" t="s">
        <v>865</v>
      </c>
      <c r="LL513" s="16" t="s">
        <v>864</v>
      </c>
      <c r="LM513" s="16" t="s">
        <v>843</v>
      </c>
      <c r="LN513" s="16" t="s">
        <v>843</v>
      </c>
      <c r="LO513" s="16" t="s">
        <v>843</v>
      </c>
      <c r="LP513" s="16" t="s">
        <v>843</v>
      </c>
      <c r="LQ513" s="16" t="s">
        <v>843</v>
      </c>
      <c r="LR513" s="16" t="s">
        <v>843</v>
      </c>
      <c r="LS513" s="16" t="s">
        <v>843</v>
      </c>
      <c r="LT513" s="16" t="s">
        <v>843</v>
      </c>
      <c r="LU513" s="16" t="s">
        <v>843</v>
      </c>
      <c r="LV513" s="16" t="s">
        <v>843</v>
      </c>
      <c r="LW513" s="16" t="s">
        <v>843</v>
      </c>
      <c r="LX513" s="16" t="s">
        <v>843</v>
      </c>
      <c r="LY513" s="16" t="s">
        <v>843</v>
      </c>
      <c r="LZ513" s="16" t="s">
        <v>844</v>
      </c>
      <c r="MA513" s="16" t="s">
        <v>843</v>
      </c>
      <c r="MC513" s="16" t="s">
        <v>5694</v>
      </c>
      <c r="MD513" s="16" t="s">
        <v>844</v>
      </c>
      <c r="ME513" s="16" t="s">
        <v>843</v>
      </c>
      <c r="MF513" s="16" t="s">
        <v>843</v>
      </c>
      <c r="MG513" s="16" t="s">
        <v>843</v>
      </c>
      <c r="MH513" s="16" t="s">
        <v>843</v>
      </c>
      <c r="MI513" s="16" t="s">
        <v>843</v>
      </c>
      <c r="MJ513" s="16" t="s">
        <v>843</v>
      </c>
      <c r="MK513" s="16" t="s">
        <v>843</v>
      </c>
      <c r="ML513" s="16" t="s">
        <v>843</v>
      </c>
      <c r="MM513" s="16" t="s">
        <v>843</v>
      </c>
      <c r="MN513" s="16" t="s">
        <v>843</v>
      </c>
      <c r="MO513" s="16" t="s">
        <v>843</v>
      </c>
      <c r="MP513" s="16" t="s">
        <v>843</v>
      </c>
      <c r="MQ513" s="16" t="s">
        <v>843</v>
      </c>
      <c r="MR513" s="16" t="s">
        <v>843</v>
      </c>
      <c r="MS513" s="16" t="s">
        <v>843</v>
      </c>
      <c r="MT513" s="16" t="s">
        <v>843</v>
      </c>
      <c r="MU513" s="16" t="s">
        <v>843</v>
      </c>
      <c r="MV513" s="16" t="s">
        <v>843</v>
      </c>
      <c r="OK513" s="16" t="s">
        <v>5694</v>
      </c>
      <c r="OL513" s="16" t="s">
        <v>844</v>
      </c>
      <c r="OM513" s="16" t="s">
        <v>843</v>
      </c>
      <c r="ON513" s="16" t="s">
        <v>843</v>
      </c>
      <c r="OO513" s="16" t="s">
        <v>843</v>
      </c>
      <c r="OP513" s="16" t="s">
        <v>843</v>
      </c>
      <c r="OQ513" s="16" t="s">
        <v>843</v>
      </c>
      <c r="OR513" s="16" t="s">
        <v>843</v>
      </c>
      <c r="OS513" s="16" t="s">
        <v>843</v>
      </c>
      <c r="OT513" s="16" t="s">
        <v>843</v>
      </c>
      <c r="OU513" s="16" t="s">
        <v>843</v>
      </c>
      <c r="OV513" s="16" t="s">
        <v>843</v>
      </c>
      <c r="OW513" s="16" t="s">
        <v>843</v>
      </c>
      <c r="OX513" s="16" t="s">
        <v>843</v>
      </c>
      <c r="OY513" s="16" t="s">
        <v>843</v>
      </c>
      <c r="OZ513" s="16" t="s">
        <v>843</v>
      </c>
      <c r="PA513" s="16" t="s">
        <v>843</v>
      </c>
      <c r="PC513" s="16" t="s">
        <v>867</v>
      </c>
      <c r="PE513" s="16" t="s">
        <v>865</v>
      </c>
      <c r="PY513" s="16" t="s">
        <v>865</v>
      </c>
      <c r="QP513" s="16" t="s">
        <v>865</v>
      </c>
      <c r="QR513" s="16" t="s">
        <v>867</v>
      </c>
      <c r="QT513" s="16" t="s">
        <v>867</v>
      </c>
      <c r="QV513" s="16" t="s">
        <v>865</v>
      </c>
      <c r="QX513" s="16" t="s">
        <v>867</v>
      </c>
      <c r="QY513" s="16" t="s">
        <v>867</v>
      </c>
      <c r="RD513" s="16" t="s">
        <v>865</v>
      </c>
      <c r="RF513" s="16" t="s">
        <v>865</v>
      </c>
      <c r="RH513" s="16" t="s">
        <v>4216</v>
      </c>
      <c r="RJ513" s="16" t="s">
        <v>865</v>
      </c>
      <c r="RN513" s="16" t="s">
        <v>7724</v>
      </c>
      <c r="RP513" s="16" t="s">
        <v>867</v>
      </c>
      <c r="RR513" s="16" t="s">
        <v>867</v>
      </c>
      <c r="RT513" s="16" t="s">
        <v>867</v>
      </c>
      <c r="RV513" s="16" t="s">
        <v>867</v>
      </c>
      <c r="RX513" s="16" t="s">
        <v>7724</v>
      </c>
      <c r="RZ513" s="16" t="s">
        <v>7724</v>
      </c>
      <c r="SQ513" s="16" t="s">
        <v>865</v>
      </c>
      <c r="SS513" s="16" t="s">
        <v>7308</v>
      </c>
      <c r="ST513" s="16" t="s">
        <v>7764</v>
      </c>
      <c r="TN513" s="16">
        <v>1500</v>
      </c>
      <c r="TO513" s="16">
        <v>4000</v>
      </c>
      <c r="TP513" s="16">
        <v>600</v>
      </c>
      <c r="TQ513" s="16">
        <v>0</v>
      </c>
      <c r="TR513" s="16">
        <v>800</v>
      </c>
      <c r="TS513" s="16">
        <v>250</v>
      </c>
      <c r="TT513" s="16">
        <v>0</v>
      </c>
      <c r="TU513" s="16">
        <v>300</v>
      </c>
      <c r="TV513" s="16">
        <v>1000</v>
      </c>
      <c r="TW513" s="16">
        <v>0</v>
      </c>
      <c r="TX513" s="16">
        <v>0</v>
      </c>
      <c r="TZ513" s="16" t="s">
        <v>7364</v>
      </c>
      <c r="UA513" s="16" t="s">
        <v>5941</v>
      </c>
      <c r="UB513" s="16">
        <v>0</v>
      </c>
      <c r="UC513" s="16" t="s">
        <v>844</v>
      </c>
      <c r="UD513" s="16" t="s">
        <v>843</v>
      </c>
      <c r="UE513" s="16" t="s">
        <v>843</v>
      </c>
      <c r="UF513" s="16" t="s">
        <v>843</v>
      </c>
      <c r="UG513" s="16" t="s">
        <v>843</v>
      </c>
      <c r="UH513" s="16" t="s">
        <v>843</v>
      </c>
      <c r="UL513" s="16">
        <v>8000</v>
      </c>
      <c r="WO513" s="16" t="s">
        <v>6920</v>
      </c>
      <c r="XD513" s="16" t="s">
        <v>7000</v>
      </c>
      <c r="XE513" s="16" t="s">
        <v>843</v>
      </c>
      <c r="XF513" s="16" t="s">
        <v>843</v>
      </c>
      <c r="XG513" s="16" t="s">
        <v>843</v>
      </c>
      <c r="XH513" s="16" t="s">
        <v>843</v>
      </c>
      <c r="XI513" s="16" t="s">
        <v>843</v>
      </c>
      <c r="XJ513" s="16" t="s">
        <v>843</v>
      </c>
      <c r="XK513" s="16" t="s">
        <v>843</v>
      </c>
      <c r="XL513" s="16" t="s">
        <v>843</v>
      </c>
      <c r="XM513" s="16" t="s">
        <v>843</v>
      </c>
      <c r="XN513" s="16" t="s">
        <v>843</v>
      </c>
      <c r="XO513" s="16" t="s">
        <v>844</v>
      </c>
      <c r="XP513" s="16" t="s">
        <v>843</v>
      </c>
      <c r="XQ513" s="16" t="s">
        <v>843</v>
      </c>
      <c r="YF513" s="16" t="s">
        <v>865</v>
      </c>
      <c r="YN513" s="16" t="s">
        <v>7046</v>
      </c>
      <c r="YP513" s="16" t="s">
        <v>7978</v>
      </c>
      <c r="YR513" s="16" t="s">
        <v>11310</v>
      </c>
      <c r="YS513" s="16" t="s">
        <v>11311</v>
      </c>
      <c r="YT513" s="16" t="s">
        <v>8694</v>
      </c>
      <c r="YU513" s="16" t="s">
        <v>11312</v>
      </c>
      <c r="YV513" s="16" t="s">
        <v>8696</v>
      </c>
      <c r="YW513" s="16" t="s">
        <v>844</v>
      </c>
      <c r="YX513" s="16" t="s">
        <v>8696</v>
      </c>
      <c r="YY513" s="16" t="s">
        <v>8761</v>
      </c>
      <c r="YZ513" s="16" t="s">
        <v>843</v>
      </c>
      <c r="ZA513" s="16" t="s">
        <v>843</v>
      </c>
      <c r="ZB513" s="16">
        <v>7616.67</v>
      </c>
      <c r="ZC513" s="16" t="s">
        <v>9553</v>
      </c>
      <c r="ZD513" s="16" t="s">
        <v>8814</v>
      </c>
      <c r="ZE513" s="16" t="s">
        <v>8761</v>
      </c>
      <c r="ZF513" s="16" t="s">
        <v>8701</v>
      </c>
      <c r="ZG513" s="16" t="s">
        <v>8741</v>
      </c>
      <c r="ZH513" s="16" t="s">
        <v>8752</v>
      </c>
      <c r="ZI513" s="16" t="s">
        <v>8754</v>
      </c>
      <c r="ZJ513" s="16" t="s">
        <v>843</v>
      </c>
      <c r="ZK513" s="16" t="s">
        <v>843</v>
      </c>
      <c r="ZL513" s="16" t="s">
        <v>8699</v>
      </c>
      <c r="ZM513" s="16" t="s">
        <v>843</v>
      </c>
      <c r="ZN513" s="16" t="s">
        <v>8725</v>
      </c>
      <c r="ZO513" s="16" t="s">
        <v>487</v>
      </c>
      <c r="ZP513" s="16" t="s">
        <v>487</v>
      </c>
      <c r="ZQ513" s="16" t="s">
        <v>486</v>
      </c>
      <c r="ZR513" s="16" t="s">
        <v>486</v>
      </c>
      <c r="ZS513" s="16" t="s">
        <v>844</v>
      </c>
      <c r="ZT513" s="16" t="s">
        <v>8705</v>
      </c>
      <c r="ZU513" s="16" t="s">
        <v>8706</v>
      </c>
      <c r="ZV513" s="16" t="s">
        <v>487</v>
      </c>
      <c r="ZW513" s="16" t="s">
        <v>844</v>
      </c>
      <c r="ZX513" s="16" t="s">
        <v>844</v>
      </c>
      <c r="ZY513" s="16" t="s">
        <v>1056</v>
      </c>
      <c r="ZZ513" s="16" t="s">
        <v>843</v>
      </c>
      <c r="AAA513" s="16" t="s">
        <v>843</v>
      </c>
      <c r="AAB513" s="16" t="s">
        <v>843</v>
      </c>
      <c r="AAC513" s="16">
        <v>1</v>
      </c>
      <c r="AAD513" s="16" t="s">
        <v>844</v>
      </c>
      <c r="AAE513" s="16" t="s">
        <v>843</v>
      </c>
      <c r="AAF513" s="16" t="s">
        <v>843</v>
      </c>
      <c r="AAG513" s="16" t="s">
        <v>843</v>
      </c>
      <c r="AAH513" s="16" t="s">
        <v>843</v>
      </c>
      <c r="AAI513" s="16" t="s">
        <v>844</v>
      </c>
      <c r="AAJ513" s="16" t="s">
        <v>615</v>
      </c>
      <c r="AAK513" s="16" t="s">
        <v>633</v>
      </c>
      <c r="AAL513" s="16" t="s">
        <v>904</v>
      </c>
      <c r="AAM513" s="16" t="s">
        <v>663</v>
      </c>
      <c r="AAN513" s="16" t="s">
        <v>8707</v>
      </c>
      <c r="AAO513" s="16" t="s">
        <v>1018</v>
      </c>
      <c r="AAP513" s="16" t="s">
        <v>8708</v>
      </c>
      <c r="AAS513" s="16">
        <v>8000</v>
      </c>
      <c r="AAT513" s="16" t="s">
        <v>782</v>
      </c>
      <c r="AAU513" s="16" t="s">
        <v>782</v>
      </c>
      <c r="AAW513" s="16" t="s">
        <v>782</v>
      </c>
      <c r="AAX513" s="16" t="s">
        <v>843</v>
      </c>
      <c r="AAY513" s="16" t="s">
        <v>8710</v>
      </c>
      <c r="AAZ513" s="16" t="s">
        <v>782</v>
      </c>
      <c r="ABA513" s="16" t="s">
        <v>782</v>
      </c>
      <c r="ABB513" s="16" t="s">
        <v>782</v>
      </c>
      <c r="ABC513" s="16" t="s">
        <v>783</v>
      </c>
      <c r="ABD513" s="16" t="s">
        <v>782</v>
      </c>
      <c r="ABE513" s="16" t="s">
        <v>783</v>
      </c>
      <c r="ABF513" s="16" t="s">
        <v>782</v>
      </c>
      <c r="ABG513" s="16" t="s">
        <v>782</v>
      </c>
      <c r="ABH513" s="16" t="s">
        <v>782</v>
      </c>
      <c r="ABI513" s="16" t="s">
        <v>782</v>
      </c>
      <c r="ABJ513" s="16" t="s">
        <v>782</v>
      </c>
      <c r="ABK513" s="16" t="s">
        <v>782</v>
      </c>
      <c r="ABL513" s="16" t="s">
        <v>1056</v>
      </c>
      <c r="ABM513" s="16" t="s">
        <v>843</v>
      </c>
      <c r="ABN513" s="16" t="s">
        <v>1034</v>
      </c>
      <c r="ABP513" s="16" t="s">
        <v>972</v>
      </c>
      <c r="ABQ513" s="16" t="s">
        <v>4309</v>
      </c>
      <c r="ABR513" s="16" t="s">
        <v>470</v>
      </c>
      <c r="ABS513" s="16" t="s">
        <v>445</v>
      </c>
      <c r="ABT513" s="16" t="s">
        <v>1056</v>
      </c>
      <c r="ABU513" s="16" t="s">
        <v>844</v>
      </c>
      <c r="ABV513" s="16" t="s">
        <v>487</v>
      </c>
      <c r="ABW513" s="16" t="s">
        <v>486</v>
      </c>
      <c r="ABX513" s="16" t="s">
        <v>892</v>
      </c>
      <c r="ABY513" s="16" t="s">
        <v>486</v>
      </c>
      <c r="ABZ513" s="16" t="s">
        <v>486</v>
      </c>
      <c r="ACA513" s="16" t="s">
        <v>759</v>
      </c>
      <c r="ACB513" s="16" t="s">
        <v>768</v>
      </c>
      <c r="ACC513" s="16" t="s">
        <v>737</v>
      </c>
      <c r="ACD513" s="16" t="s">
        <v>486</v>
      </c>
      <c r="ACE513" s="16" t="s">
        <v>486</v>
      </c>
      <c r="ACG513" s="16" t="s">
        <v>1014</v>
      </c>
      <c r="ACH513" s="16" t="s">
        <v>1009</v>
      </c>
      <c r="ACI513" s="16" t="s">
        <v>462</v>
      </c>
      <c r="ACJ513" s="16">
        <v>1.1910000000000001</v>
      </c>
      <c r="ACK513" s="16" t="s">
        <v>478</v>
      </c>
      <c r="ACL513" s="16" t="s">
        <v>738</v>
      </c>
      <c r="ACM513" s="16" t="s">
        <v>1188</v>
      </c>
      <c r="ACN513" s="16" t="s">
        <v>1169</v>
      </c>
      <c r="ACO513" s="16" t="s">
        <v>1856</v>
      </c>
      <c r="ACQ513" s="16" t="s">
        <v>1202</v>
      </c>
      <c r="ACR513" s="16" t="s">
        <v>1645</v>
      </c>
      <c r="ACS513" s="16" t="s">
        <v>680</v>
      </c>
      <c r="ACT513" s="16" t="s">
        <v>1522</v>
      </c>
      <c r="ACU513" s="16" t="s">
        <v>831</v>
      </c>
      <c r="ACV513" s="16" t="s">
        <v>8756</v>
      </c>
      <c r="ACW513" s="16" t="s">
        <v>445</v>
      </c>
      <c r="ACX513" s="16" t="s">
        <v>1914</v>
      </c>
      <c r="ACY513" s="16" t="s">
        <v>1949</v>
      </c>
      <c r="ACZ513" s="16">
        <v>1</v>
      </c>
      <c r="ADA513" s="16">
        <v>0</v>
      </c>
      <c r="ADB513" s="16">
        <v>1</v>
      </c>
      <c r="ADC513" s="16">
        <v>1</v>
      </c>
      <c r="ADD513" s="16">
        <v>0</v>
      </c>
      <c r="ADE513" s="16" t="s">
        <v>8827</v>
      </c>
      <c r="ADF513" s="16">
        <v>0</v>
      </c>
      <c r="ADG513" s="16" t="s">
        <v>487</v>
      </c>
      <c r="ADH513" s="16">
        <v>2</v>
      </c>
      <c r="ADI513" s="16" t="s">
        <v>486</v>
      </c>
      <c r="ADJ513" s="16" t="s">
        <v>13198</v>
      </c>
      <c r="ADK513" s="16" t="s">
        <v>1750</v>
      </c>
      <c r="ADL513" s="16" t="s">
        <v>1764</v>
      </c>
      <c r="ADM513" s="16" t="s">
        <v>13194</v>
      </c>
      <c r="ADN513" s="16" t="s">
        <v>1764</v>
      </c>
      <c r="ADO513" s="16" t="s">
        <v>1766</v>
      </c>
      <c r="ADP513" s="16" t="s">
        <v>13196</v>
      </c>
      <c r="ADQ513" s="16" t="s">
        <v>1751</v>
      </c>
      <c r="ADR513" s="16" t="s">
        <v>13194</v>
      </c>
      <c r="ADS513" s="16" t="s">
        <v>13194</v>
      </c>
      <c r="ADY513" s="16" t="s">
        <v>1062</v>
      </c>
      <c r="AEB513" s="16">
        <v>7616.6666666666697</v>
      </c>
      <c r="AEC513" s="16" t="s">
        <v>1062</v>
      </c>
      <c r="AED513" s="16">
        <v>4000</v>
      </c>
      <c r="AEE513" s="16" t="s">
        <v>952</v>
      </c>
      <c r="AEI513" s="16">
        <v>750</v>
      </c>
      <c r="AEJ513" s="16">
        <v>2000</v>
      </c>
      <c r="AEK513" s="16">
        <v>300</v>
      </c>
      <c r="AEM513" s="16">
        <v>500</v>
      </c>
      <c r="AEN513" s="16">
        <v>400</v>
      </c>
      <c r="AEO513" s="16">
        <v>125</v>
      </c>
      <c r="AEP513" s="16">
        <v>150</v>
      </c>
    </row>
    <row r="514" spans="1:822" x14ac:dyDescent="0.25">
      <c r="A514" s="30">
        <v>45845</v>
      </c>
      <c r="B514" s="16" t="s">
        <v>11313</v>
      </c>
      <c r="C514" s="16" t="s">
        <v>867</v>
      </c>
      <c r="D514" s="16" t="s">
        <v>867</v>
      </c>
      <c r="E514" s="16">
        <v>30</v>
      </c>
      <c r="F514" s="16" t="s">
        <v>8153</v>
      </c>
      <c r="G514" s="16" t="s">
        <v>4113</v>
      </c>
      <c r="I514" s="16" t="s">
        <v>4162</v>
      </c>
      <c r="Z514" s="16" t="s">
        <v>993</v>
      </c>
      <c r="AA514" s="16" t="s">
        <v>470</v>
      </c>
      <c r="AB514" s="16">
        <v>2</v>
      </c>
      <c r="AC514" s="16" t="s">
        <v>844</v>
      </c>
      <c r="AD514" s="16" t="s">
        <v>843</v>
      </c>
      <c r="AE514" s="16" t="s">
        <v>843</v>
      </c>
      <c r="AF514" s="16" t="s">
        <v>1056</v>
      </c>
      <c r="AG514" s="16" t="s">
        <v>843</v>
      </c>
      <c r="AH514" s="16" t="s">
        <v>1056</v>
      </c>
      <c r="AI514" s="16" t="s">
        <v>843</v>
      </c>
      <c r="AJ514" s="16" t="s">
        <v>843</v>
      </c>
      <c r="AK514" s="16" t="s">
        <v>843</v>
      </c>
      <c r="AM514" s="16" t="s">
        <v>737</v>
      </c>
      <c r="AN514" s="16" t="s">
        <v>759</v>
      </c>
      <c r="AP514" s="16" t="s">
        <v>768</v>
      </c>
      <c r="AR514" s="16" t="s">
        <v>6910</v>
      </c>
      <c r="BB514" s="16">
        <v>1</v>
      </c>
      <c r="BC514" s="16" t="s">
        <v>7878</v>
      </c>
      <c r="BE514" s="16" t="s">
        <v>5098</v>
      </c>
      <c r="BV514" s="16" t="s">
        <v>4433</v>
      </c>
      <c r="BW514" s="16" t="s">
        <v>844</v>
      </c>
      <c r="BX514" s="16" t="s">
        <v>843</v>
      </c>
      <c r="BY514" s="16" t="s">
        <v>843</v>
      </c>
      <c r="BZ514" s="16" t="s">
        <v>843</v>
      </c>
      <c r="CA514" s="16" t="s">
        <v>843</v>
      </c>
      <c r="CB514" s="16" t="s">
        <v>843</v>
      </c>
      <c r="CC514" s="16" t="s">
        <v>843</v>
      </c>
      <c r="CD514" s="16" t="s">
        <v>843</v>
      </c>
      <c r="CE514" s="16" t="s">
        <v>843</v>
      </c>
      <c r="CF514" s="16" t="s">
        <v>843</v>
      </c>
      <c r="CG514" s="16" t="s">
        <v>843</v>
      </c>
      <c r="CH514" s="16" t="s">
        <v>843</v>
      </c>
      <c r="CI514" s="16" t="s">
        <v>843</v>
      </c>
      <c r="CJ514" s="16" t="s">
        <v>843</v>
      </c>
      <c r="CK514" s="16" t="s">
        <v>843</v>
      </c>
      <c r="CP514" s="16" t="s">
        <v>867</v>
      </c>
      <c r="CQ514" s="16" t="s">
        <v>5191</v>
      </c>
      <c r="CR514" s="16" t="s">
        <v>844</v>
      </c>
      <c r="CS514" s="16" t="s">
        <v>843</v>
      </c>
      <c r="CT514" s="16" t="s">
        <v>843</v>
      </c>
      <c r="CU514" s="16" t="s">
        <v>843</v>
      </c>
      <c r="CV514" s="16" t="s">
        <v>843</v>
      </c>
      <c r="CW514" s="16" t="s">
        <v>843</v>
      </c>
      <c r="CX514" s="16" t="s">
        <v>843</v>
      </c>
      <c r="CY514" s="16" t="s">
        <v>843</v>
      </c>
      <c r="CZ514" s="16" t="s">
        <v>843</v>
      </c>
      <c r="DA514" s="16" t="s">
        <v>5184</v>
      </c>
      <c r="DX514" s="16" t="s">
        <v>7842</v>
      </c>
      <c r="DY514" s="16" t="s">
        <v>867</v>
      </c>
      <c r="GC514" s="16" t="s">
        <v>5342</v>
      </c>
      <c r="GF514" s="16" t="s">
        <v>867</v>
      </c>
      <c r="GG514" s="16" t="s">
        <v>867</v>
      </c>
      <c r="GV514" s="16" t="s">
        <v>5443</v>
      </c>
      <c r="GW514" s="16" t="s">
        <v>843</v>
      </c>
      <c r="GX514" s="16" t="s">
        <v>844</v>
      </c>
      <c r="GY514" s="16" t="s">
        <v>843</v>
      </c>
      <c r="GZ514" s="16" t="s">
        <v>843</v>
      </c>
      <c r="HA514" s="16" t="s">
        <v>843</v>
      </c>
      <c r="HB514" s="16" t="s">
        <v>843</v>
      </c>
      <c r="HC514" s="16" t="s">
        <v>843</v>
      </c>
      <c r="HD514" s="16" t="s">
        <v>843</v>
      </c>
      <c r="HE514" s="16" t="s">
        <v>843</v>
      </c>
      <c r="HF514" s="16" t="s">
        <v>843</v>
      </c>
      <c r="HH514" s="16" t="s">
        <v>5456</v>
      </c>
      <c r="HK514" s="16" t="s">
        <v>865</v>
      </c>
      <c r="HM514" s="16" t="s">
        <v>865</v>
      </c>
      <c r="HZ514" s="16" t="s">
        <v>7947</v>
      </c>
      <c r="KE514" s="16" t="s">
        <v>5585</v>
      </c>
      <c r="KG514" s="16" t="s">
        <v>7018</v>
      </c>
      <c r="KH514" s="16" t="s">
        <v>7030</v>
      </c>
      <c r="KI514" s="16" t="s">
        <v>865</v>
      </c>
      <c r="LG514" s="16" t="s">
        <v>867</v>
      </c>
      <c r="LH514" s="16" t="s">
        <v>867</v>
      </c>
      <c r="LI514" s="16" t="s">
        <v>867</v>
      </c>
      <c r="LJ514" s="16" t="s">
        <v>867</v>
      </c>
      <c r="LK514" s="16" t="s">
        <v>867</v>
      </c>
      <c r="LL514" s="16" t="s">
        <v>5663</v>
      </c>
      <c r="LM514" s="16" t="s">
        <v>843</v>
      </c>
      <c r="LN514" s="16" t="s">
        <v>843</v>
      </c>
      <c r="LO514" s="16" t="s">
        <v>844</v>
      </c>
      <c r="LP514" s="16" t="s">
        <v>843</v>
      </c>
      <c r="LQ514" s="16" t="s">
        <v>843</v>
      </c>
      <c r="LR514" s="16" t="s">
        <v>843</v>
      </c>
      <c r="LS514" s="16" t="s">
        <v>843</v>
      </c>
      <c r="LT514" s="16" t="s">
        <v>843</v>
      </c>
      <c r="LU514" s="16" t="s">
        <v>843</v>
      </c>
      <c r="LV514" s="16" t="s">
        <v>843</v>
      </c>
      <c r="LW514" s="16" t="s">
        <v>843</v>
      </c>
      <c r="LX514" s="16" t="s">
        <v>843</v>
      </c>
      <c r="LY514" s="16" t="s">
        <v>843</v>
      </c>
      <c r="LZ514" s="16" t="s">
        <v>843</v>
      </c>
      <c r="MA514" s="16" t="s">
        <v>843</v>
      </c>
      <c r="MC514" s="16" t="s">
        <v>5694</v>
      </c>
      <c r="MD514" s="16" t="s">
        <v>844</v>
      </c>
      <c r="ME514" s="16" t="s">
        <v>843</v>
      </c>
      <c r="MF514" s="16" t="s">
        <v>843</v>
      </c>
      <c r="MG514" s="16" t="s">
        <v>843</v>
      </c>
      <c r="MH514" s="16" t="s">
        <v>843</v>
      </c>
      <c r="MI514" s="16" t="s">
        <v>843</v>
      </c>
      <c r="MJ514" s="16" t="s">
        <v>843</v>
      </c>
      <c r="MK514" s="16" t="s">
        <v>843</v>
      </c>
      <c r="ML514" s="16" t="s">
        <v>843</v>
      </c>
      <c r="MM514" s="16" t="s">
        <v>843</v>
      </c>
      <c r="MN514" s="16" t="s">
        <v>843</v>
      </c>
      <c r="MO514" s="16" t="s">
        <v>843</v>
      </c>
      <c r="MP514" s="16" t="s">
        <v>843</v>
      </c>
      <c r="MQ514" s="16" t="s">
        <v>843</v>
      </c>
      <c r="MR514" s="16" t="s">
        <v>843</v>
      </c>
      <c r="MS514" s="16" t="s">
        <v>843</v>
      </c>
      <c r="MT514" s="16" t="s">
        <v>843</v>
      </c>
      <c r="MU514" s="16" t="s">
        <v>843</v>
      </c>
      <c r="MV514" s="16" t="s">
        <v>843</v>
      </c>
      <c r="PC514" s="16" t="s">
        <v>865</v>
      </c>
      <c r="PD514" s="16" t="s">
        <v>865</v>
      </c>
      <c r="PY514" s="16" t="s">
        <v>865</v>
      </c>
      <c r="QP514" s="16" t="s">
        <v>865</v>
      </c>
      <c r="QR514" s="16" t="s">
        <v>867</v>
      </c>
      <c r="QT514" s="16" t="s">
        <v>867</v>
      </c>
      <c r="QV514" s="16" t="s">
        <v>865</v>
      </c>
      <c r="QX514" s="16" t="s">
        <v>867</v>
      </c>
      <c r="RD514" s="16" t="s">
        <v>7712</v>
      </c>
      <c r="RF514" s="16" t="s">
        <v>7712</v>
      </c>
      <c r="RH514" s="16" t="s">
        <v>4216</v>
      </c>
      <c r="RJ514" s="16" t="s">
        <v>4216</v>
      </c>
      <c r="RN514" s="16" t="s">
        <v>7720</v>
      </c>
      <c r="RP514" s="16" t="s">
        <v>867</v>
      </c>
      <c r="RR514" s="16" t="s">
        <v>867</v>
      </c>
      <c r="RT514" s="16" t="s">
        <v>867</v>
      </c>
      <c r="RV514" s="16" t="s">
        <v>867</v>
      </c>
      <c r="RX514" s="16" t="s">
        <v>7720</v>
      </c>
      <c r="RZ514" s="16" t="s">
        <v>867</v>
      </c>
      <c r="SQ514" s="16" t="s">
        <v>865</v>
      </c>
      <c r="SS514" s="16" t="s">
        <v>7308</v>
      </c>
      <c r="ST514" s="16" t="s">
        <v>7764</v>
      </c>
      <c r="TN514" s="16">
        <v>5000</v>
      </c>
      <c r="TO514" s="16">
        <v>3000</v>
      </c>
      <c r="TP514" s="16">
        <v>500</v>
      </c>
      <c r="TQ514" s="16">
        <v>900</v>
      </c>
      <c r="TR514" s="16">
        <v>300</v>
      </c>
      <c r="TS514" s="16">
        <v>200</v>
      </c>
      <c r="TT514" s="16">
        <v>0</v>
      </c>
      <c r="TU514" s="16">
        <v>300</v>
      </c>
      <c r="TV514" s="16">
        <v>4000</v>
      </c>
      <c r="TW514" s="16">
        <v>0</v>
      </c>
      <c r="TX514" s="16">
        <v>0</v>
      </c>
      <c r="TZ514" s="16" t="s">
        <v>7367</v>
      </c>
      <c r="UA514" s="16" t="s">
        <v>5971</v>
      </c>
      <c r="UB514" s="16">
        <v>0</v>
      </c>
      <c r="UC514" s="16" t="s">
        <v>843</v>
      </c>
      <c r="UD514" s="16" t="s">
        <v>843</v>
      </c>
      <c r="UE514" s="16" t="s">
        <v>843</v>
      </c>
      <c r="UF514" s="16" t="s">
        <v>844</v>
      </c>
      <c r="UG514" s="16" t="s">
        <v>843</v>
      </c>
      <c r="UH514" s="16" t="s">
        <v>843</v>
      </c>
      <c r="VX514" s="16" t="s">
        <v>9013</v>
      </c>
      <c r="VY514" s="16" t="s">
        <v>844</v>
      </c>
      <c r="VZ514" s="16" t="s">
        <v>843</v>
      </c>
      <c r="WA514" s="16" t="s">
        <v>843</v>
      </c>
      <c r="WB514" s="16" t="s">
        <v>843</v>
      </c>
      <c r="WC514" s="16" t="s">
        <v>844</v>
      </c>
      <c r="WD514" s="16" t="s">
        <v>843</v>
      </c>
      <c r="WE514" s="16" t="s">
        <v>843</v>
      </c>
      <c r="WF514" s="16" t="s">
        <v>843</v>
      </c>
      <c r="WH514" s="16">
        <v>3250</v>
      </c>
      <c r="WO514" s="16" t="s">
        <v>6920</v>
      </c>
      <c r="XD514" s="16" t="s">
        <v>11314</v>
      </c>
      <c r="XE514" s="16" t="s">
        <v>843</v>
      </c>
      <c r="XF514" s="16" t="s">
        <v>843</v>
      </c>
      <c r="XG514" s="16" t="s">
        <v>843</v>
      </c>
      <c r="XH514" s="16" t="s">
        <v>843</v>
      </c>
      <c r="XI514" s="16" t="s">
        <v>843</v>
      </c>
      <c r="XJ514" s="16" t="s">
        <v>843</v>
      </c>
      <c r="XK514" s="16" t="s">
        <v>844</v>
      </c>
      <c r="XL514" s="16" t="s">
        <v>844</v>
      </c>
      <c r="XM514" s="16" t="s">
        <v>844</v>
      </c>
      <c r="XN514" s="16" t="s">
        <v>843</v>
      </c>
      <c r="XO514" s="16" t="s">
        <v>843</v>
      </c>
      <c r="XP514" s="16" t="s">
        <v>843</v>
      </c>
      <c r="XQ514" s="16" t="s">
        <v>843</v>
      </c>
      <c r="YF514" s="16" t="s">
        <v>865</v>
      </c>
      <c r="YN514" s="16" t="s">
        <v>7040</v>
      </c>
      <c r="YP514" s="16" t="s">
        <v>7984</v>
      </c>
      <c r="YR514" s="16" t="s">
        <v>11315</v>
      </c>
      <c r="YS514" s="16" t="s">
        <v>11316</v>
      </c>
      <c r="YT514" s="16" t="s">
        <v>8694</v>
      </c>
      <c r="YU514" s="16" t="s">
        <v>11317</v>
      </c>
      <c r="YV514" s="16" t="s">
        <v>8696</v>
      </c>
      <c r="YW514" s="16" t="s">
        <v>844</v>
      </c>
      <c r="YX514" s="16" t="s">
        <v>8696</v>
      </c>
      <c r="YY514" s="16" t="s">
        <v>8861</v>
      </c>
      <c r="YZ514" s="16" t="s">
        <v>843</v>
      </c>
      <c r="ZA514" s="16" t="s">
        <v>843</v>
      </c>
      <c r="ZB514" s="16">
        <v>10866.67</v>
      </c>
      <c r="ZC514" s="16" t="s">
        <v>8806</v>
      </c>
      <c r="ZD514" s="16" t="s">
        <v>8740</v>
      </c>
      <c r="ZE514" s="16" t="s">
        <v>11318</v>
      </c>
      <c r="ZF514" s="16" t="s">
        <v>8702</v>
      </c>
      <c r="ZG514" s="16" t="s">
        <v>8752</v>
      </c>
      <c r="ZH514" s="16" t="s">
        <v>8701</v>
      </c>
      <c r="ZI514" s="16" t="s">
        <v>8723</v>
      </c>
      <c r="ZJ514" s="16" t="s">
        <v>843</v>
      </c>
      <c r="ZK514" s="16" t="s">
        <v>843</v>
      </c>
      <c r="ZL514" s="16" t="s">
        <v>8752</v>
      </c>
      <c r="ZM514" s="16" t="s">
        <v>843</v>
      </c>
      <c r="ZN514" s="16" t="s">
        <v>8703</v>
      </c>
      <c r="ZO514" s="16" t="s">
        <v>487</v>
      </c>
      <c r="ZP514" s="16" t="s">
        <v>487</v>
      </c>
      <c r="ZQ514" s="16" t="s">
        <v>486</v>
      </c>
      <c r="ZR514" s="16" t="s">
        <v>486</v>
      </c>
      <c r="ZS514" s="16" t="s">
        <v>1056</v>
      </c>
      <c r="ZT514" s="16" t="s">
        <v>8705</v>
      </c>
      <c r="ZU514" s="16" t="s">
        <v>8706</v>
      </c>
      <c r="ZV514" s="16" t="s">
        <v>487</v>
      </c>
      <c r="ZW514" s="16" t="s">
        <v>843</v>
      </c>
      <c r="ZX514" s="16" t="s">
        <v>844</v>
      </c>
      <c r="ZY514" s="16" t="s">
        <v>1056</v>
      </c>
      <c r="ZZ514" s="16" t="s">
        <v>843</v>
      </c>
      <c r="AAA514" s="16" t="s">
        <v>844</v>
      </c>
      <c r="AAB514" s="16" t="s">
        <v>844</v>
      </c>
      <c r="AAC514" s="16">
        <v>0</v>
      </c>
      <c r="AAD514" s="16" t="s">
        <v>1056</v>
      </c>
      <c r="AAE514" s="16" t="s">
        <v>843</v>
      </c>
      <c r="AAF514" s="16" t="s">
        <v>843</v>
      </c>
      <c r="AAG514" s="16" t="s">
        <v>843</v>
      </c>
      <c r="AAH514" s="16" t="s">
        <v>843</v>
      </c>
      <c r="AAI514" s="16" t="s">
        <v>843</v>
      </c>
      <c r="AAJ514" s="16" t="s">
        <v>615</v>
      </c>
      <c r="AAK514" s="16" t="s">
        <v>639</v>
      </c>
      <c r="AAL514" s="16" t="s">
        <v>905</v>
      </c>
      <c r="AAM514" s="16" t="s">
        <v>660</v>
      </c>
      <c r="AAN514" s="16" t="s">
        <v>8707</v>
      </c>
      <c r="AAO514" s="16" t="s">
        <v>1019</v>
      </c>
      <c r="AAP514" s="16" t="s">
        <v>8708</v>
      </c>
      <c r="AAS514" s="16">
        <v>3250</v>
      </c>
      <c r="AAT514" s="16" t="s">
        <v>1068</v>
      </c>
      <c r="AAU514" s="16" t="s">
        <v>1068</v>
      </c>
      <c r="AAX514" s="16" t="s">
        <v>1056</v>
      </c>
      <c r="AAY514" s="16" t="s">
        <v>8727</v>
      </c>
      <c r="AAZ514" s="16" t="s">
        <v>782</v>
      </c>
      <c r="ABA514" s="16" t="s">
        <v>782</v>
      </c>
      <c r="ABB514" s="16" t="s">
        <v>782</v>
      </c>
      <c r="ABC514" s="16" t="s">
        <v>783</v>
      </c>
      <c r="ABD514" s="16" t="s">
        <v>783</v>
      </c>
      <c r="ABE514" s="16" t="s">
        <v>783</v>
      </c>
      <c r="ABF514" s="16" t="s">
        <v>782</v>
      </c>
      <c r="ABG514" s="16" t="s">
        <v>782</v>
      </c>
      <c r="ABH514" s="16" t="s">
        <v>782</v>
      </c>
      <c r="ABI514" s="16" t="s">
        <v>782</v>
      </c>
      <c r="ABJ514" s="16" t="s">
        <v>783</v>
      </c>
      <c r="ABK514" s="16" t="s">
        <v>782</v>
      </c>
      <c r="ABL514" s="16" t="s">
        <v>8759</v>
      </c>
      <c r="ABM514" s="16" t="s">
        <v>843</v>
      </c>
      <c r="ABN514" s="16" t="s">
        <v>1034</v>
      </c>
      <c r="ABP514" s="16" t="s">
        <v>972</v>
      </c>
      <c r="ABQ514" s="16" t="s">
        <v>4324</v>
      </c>
      <c r="ABR514" s="16" t="s">
        <v>470</v>
      </c>
      <c r="ABS514" s="16" t="s">
        <v>445</v>
      </c>
      <c r="ABT514" s="16" t="s">
        <v>1056</v>
      </c>
      <c r="ABU514" s="16" t="s">
        <v>844</v>
      </c>
      <c r="ABV514" s="16" t="s">
        <v>487</v>
      </c>
      <c r="ABW514" s="16" t="s">
        <v>486</v>
      </c>
      <c r="ABX514" s="16" t="s">
        <v>892</v>
      </c>
      <c r="ABY514" s="16" t="s">
        <v>486</v>
      </c>
      <c r="ABZ514" s="16" t="s">
        <v>486</v>
      </c>
      <c r="ACA514" s="16" t="s">
        <v>759</v>
      </c>
      <c r="ACB514" s="16" t="s">
        <v>768</v>
      </c>
      <c r="ACC514" s="16" t="s">
        <v>737</v>
      </c>
      <c r="ACD514" s="16" t="s">
        <v>487</v>
      </c>
      <c r="ACE514" s="16" t="s">
        <v>487</v>
      </c>
      <c r="ACG514" s="16" t="s">
        <v>1014</v>
      </c>
      <c r="ACH514" s="16" t="s">
        <v>1009</v>
      </c>
      <c r="ACI514" s="16" t="s">
        <v>462</v>
      </c>
      <c r="ACJ514" s="16">
        <v>1.1910000000000001</v>
      </c>
      <c r="ACK514" s="16" t="s">
        <v>478</v>
      </c>
      <c r="ACL514" s="16" t="s">
        <v>740</v>
      </c>
      <c r="ACM514" s="16" t="s">
        <v>1188</v>
      </c>
      <c r="ACN514" s="16" t="s">
        <v>1169</v>
      </c>
      <c r="ACO514" s="16" t="s">
        <v>1856</v>
      </c>
      <c r="ACP514" s="16">
        <v>3250</v>
      </c>
      <c r="ACQ514" s="16" t="s">
        <v>1202</v>
      </c>
      <c r="ACR514" s="16" t="s">
        <v>1644</v>
      </c>
      <c r="ACS514" s="16" t="s">
        <v>680</v>
      </c>
      <c r="ACT514" s="16" t="s">
        <v>1522</v>
      </c>
      <c r="ACU514" s="16" t="s">
        <v>833</v>
      </c>
      <c r="ACV514" s="16" t="s">
        <v>8711</v>
      </c>
      <c r="ACW514" s="16" t="s">
        <v>445</v>
      </c>
      <c r="ACX514" s="16" t="s">
        <v>1914</v>
      </c>
      <c r="ACY514" s="16" t="s">
        <v>1947</v>
      </c>
      <c r="ACZ514" s="16">
        <v>1</v>
      </c>
      <c r="ADA514" s="16">
        <v>1</v>
      </c>
      <c r="ADB514" s="16">
        <v>1</v>
      </c>
      <c r="ADC514" s="16">
        <v>1</v>
      </c>
      <c r="ADD514" s="16">
        <v>1</v>
      </c>
      <c r="ADE514" s="16" t="s">
        <v>8712</v>
      </c>
      <c r="ADF514" s="16">
        <v>0</v>
      </c>
      <c r="ADG514" s="16" t="s">
        <v>486</v>
      </c>
      <c r="ADH514" s="16">
        <v>2</v>
      </c>
      <c r="ADI514" s="16" t="s">
        <v>486</v>
      </c>
      <c r="ADJ514" s="16" t="s">
        <v>1744</v>
      </c>
      <c r="ADK514" s="16" t="s">
        <v>1743</v>
      </c>
      <c r="ADL514" s="16" t="s">
        <v>13196</v>
      </c>
      <c r="ADM514" s="16" t="s">
        <v>13195</v>
      </c>
      <c r="ADN514" s="16" t="s">
        <v>13196</v>
      </c>
      <c r="ADO514" s="16" t="s">
        <v>13197</v>
      </c>
      <c r="ADP514" s="16" t="s">
        <v>13196</v>
      </c>
      <c r="ADQ514" s="16" t="s">
        <v>1750</v>
      </c>
      <c r="ADR514" s="16" t="s">
        <v>13194</v>
      </c>
      <c r="ADS514" s="16" t="s">
        <v>13194</v>
      </c>
      <c r="ADW514" s="16" t="s">
        <v>8729</v>
      </c>
      <c r="ADY514" s="16" t="s">
        <v>1063</v>
      </c>
      <c r="AEB514" s="16">
        <v>10866.666666666701</v>
      </c>
      <c r="AEC514" s="16" t="s">
        <v>1058</v>
      </c>
      <c r="AED514" s="16">
        <v>1625</v>
      </c>
      <c r="AEE514" s="16" t="s">
        <v>952</v>
      </c>
      <c r="AEH514" s="16">
        <v>3250</v>
      </c>
      <c r="AEI514" s="16">
        <v>2500</v>
      </c>
      <c r="AEJ514" s="16">
        <v>1500</v>
      </c>
      <c r="AEK514" s="16">
        <v>250</v>
      </c>
      <c r="AEL514" s="16">
        <v>450</v>
      </c>
      <c r="AEM514" s="16">
        <v>2000</v>
      </c>
      <c r="AEN514" s="16">
        <v>150</v>
      </c>
      <c r="AEO514" s="16">
        <v>100</v>
      </c>
      <c r="AEP514" s="16">
        <v>150</v>
      </c>
    </row>
    <row r="515" spans="1:822" x14ac:dyDescent="0.25">
      <c r="A515" s="30">
        <v>45845</v>
      </c>
      <c r="B515" s="16" t="s">
        <v>11319</v>
      </c>
      <c r="C515" s="16" t="s">
        <v>867</v>
      </c>
      <c r="D515" s="16" t="s">
        <v>867</v>
      </c>
      <c r="E515" s="16">
        <v>38</v>
      </c>
      <c r="F515" s="16" t="s">
        <v>8153</v>
      </c>
      <c r="G515" s="16" t="s">
        <v>4113</v>
      </c>
      <c r="I515" s="16" t="s">
        <v>4174</v>
      </c>
      <c r="Z515" s="16" t="s">
        <v>997</v>
      </c>
      <c r="AA515" s="16" t="s">
        <v>470</v>
      </c>
      <c r="AB515" s="16">
        <v>3</v>
      </c>
      <c r="AC515" s="16" t="s">
        <v>8732</v>
      </c>
      <c r="AD515" s="16" t="s">
        <v>1056</v>
      </c>
      <c r="AE515" s="16" t="s">
        <v>843</v>
      </c>
      <c r="AF515" s="16" t="s">
        <v>844</v>
      </c>
      <c r="AG515" s="16" t="s">
        <v>843</v>
      </c>
      <c r="AH515" s="16" t="s">
        <v>8732</v>
      </c>
      <c r="AI515" s="16" t="s">
        <v>843</v>
      </c>
      <c r="AJ515" s="16" t="s">
        <v>843</v>
      </c>
      <c r="AK515" s="16" t="s">
        <v>1056</v>
      </c>
      <c r="AM515" s="16" t="s">
        <v>737</v>
      </c>
      <c r="AN515" s="16" t="s">
        <v>759</v>
      </c>
      <c r="AP515" s="16" t="s">
        <v>768</v>
      </c>
      <c r="AR515" s="16" t="s">
        <v>6910</v>
      </c>
      <c r="BB515" s="16">
        <v>3</v>
      </c>
      <c r="BC515" s="16" t="s">
        <v>7878</v>
      </c>
      <c r="BE515" s="16" t="s">
        <v>5098</v>
      </c>
      <c r="BV515" s="16" t="s">
        <v>4433</v>
      </c>
      <c r="BW515" s="16" t="s">
        <v>844</v>
      </c>
      <c r="BX515" s="16" t="s">
        <v>843</v>
      </c>
      <c r="BY515" s="16" t="s">
        <v>843</v>
      </c>
      <c r="BZ515" s="16" t="s">
        <v>843</v>
      </c>
      <c r="CA515" s="16" t="s">
        <v>843</v>
      </c>
      <c r="CB515" s="16" t="s">
        <v>843</v>
      </c>
      <c r="CC515" s="16" t="s">
        <v>843</v>
      </c>
      <c r="CD515" s="16" t="s">
        <v>843</v>
      </c>
      <c r="CE515" s="16" t="s">
        <v>843</v>
      </c>
      <c r="CF515" s="16" t="s">
        <v>843</v>
      </c>
      <c r="CG515" s="16" t="s">
        <v>843</v>
      </c>
      <c r="CH515" s="16" t="s">
        <v>843</v>
      </c>
      <c r="CI515" s="16" t="s">
        <v>843</v>
      </c>
      <c r="CJ515" s="16" t="s">
        <v>843</v>
      </c>
      <c r="CK515" s="16" t="s">
        <v>843</v>
      </c>
      <c r="CP515" s="16" t="s">
        <v>865</v>
      </c>
      <c r="DX515" s="16" t="s">
        <v>867</v>
      </c>
      <c r="DY515" s="16" t="s">
        <v>867</v>
      </c>
      <c r="GC515" s="16" t="s">
        <v>2337</v>
      </c>
      <c r="GD515" s="16" t="s">
        <v>10209</v>
      </c>
      <c r="GF515" s="16" t="s">
        <v>867</v>
      </c>
      <c r="GG515" s="16" t="s">
        <v>867</v>
      </c>
      <c r="GV515" s="16" t="s">
        <v>9849</v>
      </c>
      <c r="GW515" s="16" t="s">
        <v>844</v>
      </c>
      <c r="GX515" s="16" t="s">
        <v>844</v>
      </c>
      <c r="GY515" s="16" t="s">
        <v>843</v>
      </c>
      <c r="GZ515" s="16" t="s">
        <v>843</v>
      </c>
      <c r="HA515" s="16" t="s">
        <v>843</v>
      </c>
      <c r="HB515" s="16" t="s">
        <v>844</v>
      </c>
      <c r="HC515" s="16" t="s">
        <v>843</v>
      </c>
      <c r="HD515" s="16" t="s">
        <v>843</v>
      </c>
      <c r="HE515" s="16" t="s">
        <v>843</v>
      </c>
      <c r="HF515" s="16" t="s">
        <v>843</v>
      </c>
      <c r="HH515" s="16" t="s">
        <v>5456</v>
      </c>
      <c r="HK515" s="16" t="s">
        <v>865</v>
      </c>
      <c r="HM515" s="16" t="s">
        <v>865</v>
      </c>
      <c r="HZ515" s="16" t="s">
        <v>7944</v>
      </c>
      <c r="KE515" s="16" t="s">
        <v>5585</v>
      </c>
      <c r="KG515" s="16" t="s">
        <v>7018</v>
      </c>
      <c r="KH515" s="16" t="s">
        <v>7033</v>
      </c>
      <c r="KI515" s="16" t="s">
        <v>867</v>
      </c>
      <c r="KJ515" s="16" t="s">
        <v>8796</v>
      </c>
      <c r="KK515" s="16" t="s">
        <v>843</v>
      </c>
      <c r="KL515" s="16" t="s">
        <v>843</v>
      </c>
      <c r="KM515" s="16" t="s">
        <v>844</v>
      </c>
      <c r="KN515" s="16" t="s">
        <v>843</v>
      </c>
      <c r="KO515" s="16" t="s">
        <v>844</v>
      </c>
      <c r="KP515" s="16" t="s">
        <v>843</v>
      </c>
      <c r="KQ515" s="16" t="s">
        <v>843</v>
      </c>
      <c r="LG515" s="16" t="s">
        <v>867</v>
      </c>
      <c r="LH515" s="16" t="s">
        <v>865</v>
      </c>
      <c r="LI515" s="16" t="s">
        <v>867</v>
      </c>
      <c r="LJ515" s="16" t="s">
        <v>865</v>
      </c>
      <c r="LK515" s="16" t="s">
        <v>867</v>
      </c>
      <c r="LL515" s="16" t="s">
        <v>9144</v>
      </c>
      <c r="LM515" s="16" t="s">
        <v>844</v>
      </c>
      <c r="LN515" s="16" t="s">
        <v>843</v>
      </c>
      <c r="LO515" s="16" t="s">
        <v>844</v>
      </c>
      <c r="LP515" s="16" t="s">
        <v>844</v>
      </c>
      <c r="LQ515" s="16" t="s">
        <v>843</v>
      </c>
      <c r="LR515" s="16" t="s">
        <v>843</v>
      </c>
      <c r="LS515" s="16" t="s">
        <v>843</v>
      </c>
      <c r="LT515" s="16" t="s">
        <v>843</v>
      </c>
      <c r="LU515" s="16" t="s">
        <v>843</v>
      </c>
      <c r="LV515" s="16" t="s">
        <v>843</v>
      </c>
      <c r="LW515" s="16" t="s">
        <v>843</v>
      </c>
      <c r="LX515" s="16" t="s">
        <v>843</v>
      </c>
      <c r="LY515" s="16" t="s">
        <v>843</v>
      </c>
      <c r="LZ515" s="16" t="s">
        <v>843</v>
      </c>
      <c r="MA515" s="16" t="s">
        <v>843</v>
      </c>
      <c r="MC515" s="16" t="s">
        <v>5694</v>
      </c>
      <c r="MD515" s="16" t="s">
        <v>844</v>
      </c>
      <c r="ME515" s="16" t="s">
        <v>843</v>
      </c>
      <c r="MF515" s="16" t="s">
        <v>843</v>
      </c>
      <c r="MG515" s="16" t="s">
        <v>843</v>
      </c>
      <c r="MH515" s="16" t="s">
        <v>843</v>
      </c>
      <c r="MI515" s="16" t="s">
        <v>843</v>
      </c>
      <c r="MJ515" s="16" t="s">
        <v>843</v>
      </c>
      <c r="MK515" s="16" t="s">
        <v>843</v>
      </c>
      <c r="ML515" s="16" t="s">
        <v>843</v>
      </c>
      <c r="MM515" s="16" t="s">
        <v>843</v>
      </c>
      <c r="MN515" s="16" t="s">
        <v>843</v>
      </c>
      <c r="MO515" s="16" t="s">
        <v>843</v>
      </c>
      <c r="MP515" s="16" t="s">
        <v>843</v>
      </c>
      <c r="MQ515" s="16" t="s">
        <v>843</v>
      </c>
      <c r="MR515" s="16" t="s">
        <v>843</v>
      </c>
      <c r="MS515" s="16" t="s">
        <v>843</v>
      </c>
      <c r="MT515" s="16" t="s">
        <v>843</v>
      </c>
      <c r="MU515" s="16" t="s">
        <v>843</v>
      </c>
      <c r="MV515" s="16" t="s">
        <v>843</v>
      </c>
      <c r="OK515" s="16" t="s">
        <v>5694</v>
      </c>
      <c r="OL515" s="16" t="s">
        <v>844</v>
      </c>
      <c r="OM515" s="16" t="s">
        <v>843</v>
      </c>
      <c r="ON515" s="16" t="s">
        <v>843</v>
      </c>
      <c r="OO515" s="16" t="s">
        <v>843</v>
      </c>
      <c r="OP515" s="16" t="s">
        <v>843</v>
      </c>
      <c r="OQ515" s="16" t="s">
        <v>843</v>
      </c>
      <c r="OR515" s="16" t="s">
        <v>843</v>
      </c>
      <c r="OS515" s="16" t="s">
        <v>843</v>
      </c>
      <c r="OT515" s="16" t="s">
        <v>843</v>
      </c>
      <c r="OU515" s="16" t="s">
        <v>843</v>
      </c>
      <c r="OV515" s="16" t="s">
        <v>843</v>
      </c>
      <c r="OW515" s="16" t="s">
        <v>843</v>
      </c>
      <c r="OX515" s="16" t="s">
        <v>843</v>
      </c>
      <c r="OY515" s="16" t="s">
        <v>843</v>
      </c>
      <c r="OZ515" s="16" t="s">
        <v>843</v>
      </c>
      <c r="PA515" s="16" t="s">
        <v>843</v>
      </c>
      <c r="PC515" s="16" t="s">
        <v>865</v>
      </c>
      <c r="PD515" s="16" t="s">
        <v>865</v>
      </c>
      <c r="PY515" s="16" t="s">
        <v>865</v>
      </c>
      <c r="QP515" s="16" t="s">
        <v>865</v>
      </c>
      <c r="QR515" s="16" t="s">
        <v>867</v>
      </c>
      <c r="QT515" s="16" t="s">
        <v>867</v>
      </c>
      <c r="QV515" s="16" t="s">
        <v>865</v>
      </c>
      <c r="QX515" s="16" t="s">
        <v>865</v>
      </c>
      <c r="QY515" s="16" t="s">
        <v>867</v>
      </c>
      <c r="RD515" s="16" t="s">
        <v>7712</v>
      </c>
      <c r="RF515" s="16" t="s">
        <v>7712</v>
      </c>
      <c r="RH515" s="16" t="s">
        <v>865</v>
      </c>
      <c r="RJ515" s="16" t="s">
        <v>865</v>
      </c>
      <c r="RN515" s="16" t="s">
        <v>7720</v>
      </c>
      <c r="RP515" s="16" t="s">
        <v>867</v>
      </c>
      <c r="RR515" s="16" t="s">
        <v>7720</v>
      </c>
      <c r="RT515" s="16" t="s">
        <v>7720</v>
      </c>
      <c r="RV515" s="16" t="s">
        <v>867</v>
      </c>
      <c r="RX515" s="16" t="s">
        <v>7720</v>
      </c>
      <c r="RZ515" s="16" t="s">
        <v>7720</v>
      </c>
      <c r="SQ515" s="16" t="s">
        <v>865</v>
      </c>
      <c r="SS515" s="16" t="s">
        <v>7308</v>
      </c>
      <c r="ST515" s="16" t="s">
        <v>7764</v>
      </c>
      <c r="TN515" s="16">
        <v>2000</v>
      </c>
      <c r="TO515" s="16">
        <v>6000</v>
      </c>
      <c r="TP515" s="16">
        <v>400</v>
      </c>
      <c r="TQ515" s="16">
        <v>0</v>
      </c>
      <c r="TR515" s="16">
        <v>1200</v>
      </c>
      <c r="TS515" s="16">
        <v>350</v>
      </c>
      <c r="TT515" s="16">
        <v>0</v>
      </c>
      <c r="TU515" s="16">
        <v>0</v>
      </c>
      <c r="TV515" s="16">
        <v>1000</v>
      </c>
      <c r="TW515" s="16">
        <v>0</v>
      </c>
      <c r="TX515" s="16">
        <v>0</v>
      </c>
      <c r="TZ515" s="16" t="s">
        <v>7364</v>
      </c>
      <c r="UA515" s="16" t="s">
        <v>8950</v>
      </c>
      <c r="UB515" s="16">
        <v>0</v>
      </c>
      <c r="UC515" s="16" t="s">
        <v>844</v>
      </c>
      <c r="UD515" s="16" t="s">
        <v>843</v>
      </c>
      <c r="UE515" s="16" t="s">
        <v>843</v>
      </c>
      <c r="UF515" s="16" t="s">
        <v>844</v>
      </c>
      <c r="UG515" s="16" t="s">
        <v>843</v>
      </c>
      <c r="UH515" s="16" t="s">
        <v>843</v>
      </c>
      <c r="UL515" s="16">
        <v>5500</v>
      </c>
      <c r="VX515" s="16" t="s">
        <v>6040</v>
      </c>
      <c r="VY515" s="16" t="s">
        <v>843</v>
      </c>
      <c r="VZ515" s="16" t="s">
        <v>843</v>
      </c>
      <c r="WA515" s="16" t="s">
        <v>843</v>
      </c>
      <c r="WB515" s="16" t="s">
        <v>843</v>
      </c>
      <c r="WC515" s="16" t="s">
        <v>844</v>
      </c>
      <c r="WD515" s="16" t="s">
        <v>843</v>
      </c>
      <c r="WE515" s="16" t="s">
        <v>843</v>
      </c>
      <c r="WF515" s="16" t="s">
        <v>843</v>
      </c>
      <c r="WO515" s="16" t="s">
        <v>6923</v>
      </c>
      <c r="YN515" s="16" t="s">
        <v>7049</v>
      </c>
      <c r="YP515" s="16" t="s">
        <v>7981</v>
      </c>
      <c r="YR515" s="16" t="s">
        <v>11320</v>
      </c>
      <c r="YS515" s="16" t="s">
        <v>11321</v>
      </c>
      <c r="YT515" s="16" t="s">
        <v>8694</v>
      </c>
      <c r="YU515" s="16" t="s">
        <v>11322</v>
      </c>
      <c r="YV515" s="16" t="s">
        <v>8696</v>
      </c>
      <c r="YW515" s="16" t="s">
        <v>844</v>
      </c>
      <c r="YX515" s="16" t="s">
        <v>8696</v>
      </c>
      <c r="YY515" s="16" t="s">
        <v>8761</v>
      </c>
      <c r="YZ515" s="16" t="s">
        <v>843</v>
      </c>
      <c r="ZA515" s="16" t="s">
        <v>843</v>
      </c>
      <c r="ZB515" s="16">
        <v>10116.67</v>
      </c>
      <c r="ZC515" s="16" t="s">
        <v>9553</v>
      </c>
      <c r="ZD515" s="16" t="s">
        <v>9386</v>
      </c>
      <c r="ZE515" s="16" t="s">
        <v>8761</v>
      </c>
      <c r="ZF515" s="16" t="s">
        <v>8701</v>
      </c>
      <c r="ZG515" s="16" t="s">
        <v>8724</v>
      </c>
      <c r="ZH515" s="16" t="s">
        <v>8752</v>
      </c>
      <c r="ZI515" s="16" t="s">
        <v>8699</v>
      </c>
      <c r="ZJ515" s="16" t="s">
        <v>843</v>
      </c>
      <c r="ZK515" s="16" t="s">
        <v>843</v>
      </c>
      <c r="ZL515" s="16" t="s">
        <v>843</v>
      </c>
      <c r="ZM515" s="16" t="s">
        <v>843</v>
      </c>
      <c r="ZN515" s="16" t="s">
        <v>8703</v>
      </c>
      <c r="ZO515" s="16" t="s">
        <v>487</v>
      </c>
      <c r="ZP515" s="16" t="s">
        <v>487</v>
      </c>
      <c r="ZQ515" s="16" t="s">
        <v>486</v>
      </c>
      <c r="ZR515" s="16" t="s">
        <v>486</v>
      </c>
      <c r="ZS515" s="16" t="s">
        <v>844</v>
      </c>
      <c r="ZT515" s="16" t="s">
        <v>8705</v>
      </c>
      <c r="ZU515" s="16" t="s">
        <v>8706</v>
      </c>
      <c r="ZV515" s="16" t="s">
        <v>487</v>
      </c>
      <c r="ZW515" s="16" t="s">
        <v>1056</v>
      </c>
      <c r="ZX515" s="16" t="s">
        <v>844</v>
      </c>
      <c r="ZY515" s="16" t="s">
        <v>8732</v>
      </c>
      <c r="ZZ515" s="16" t="s">
        <v>843</v>
      </c>
      <c r="AAA515" s="16" t="s">
        <v>843</v>
      </c>
      <c r="AAB515" s="16" t="s">
        <v>843</v>
      </c>
      <c r="AAC515" s="16">
        <v>1</v>
      </c>
      <c r="AAD515" s="16" t="s">
        <v>844</v>
      </c>
      <c r="AAE515" s="16" t="s">
        <v>843</v>
      </c>
      <c r="AAF515" s="16" t="s">
        <v>843</v>
      </c>
      <c r="AAG515" s="16" t="s">
        <v>844</v>
      </c>
      <c r="AAH515" s="16" t="s">
        <v>843</v>
      </c>
      <c r="AAI515" s="16" t="s">
        <v>844</v>
      </c>
      <c r="AAJ515" s="16" t="s">
        <v>615</v>
      </c>
      <c r="AAK515" s="16" t="s">
        <v>633</v>
      </c>
      <c r="AAL515" s="16" t="s">
        <v>904</v>
      </c>
      <c r="AAM515" s="16" t="s">
        <v>663</v>
      </c>
      <c r="AAN515" s="16" t="s">
        <v>8707</v>
      </c>
      <c r="AAO515" s="16" t="s">
        <v>1018</v>
      </c>
      <c r="AAP515" s="16" t="s">
        <v>8708</v>
      </c>
      <c r="AAS515" s="16">
        <v>5500</v>
      </c>
      <c r="AAT515" s="16" t="s">
        <v>1068</v>
      </c>
      <c r="AAU515" s="16" t="s">
        <v>1068</v>
      </c>
      <c r="AAV515" s="16" t="s">
        <v>782</v>
      </c>
      <c r="AAW515" s="16" t="s">
        <v>782</v>
      </c>
      <c r="AAX515" s="16" t="s">
        <v>1056</v>
      </c>
      <c r="AAY515" s="16" t="s">
        <v>8727</v>
      </c>
      <c r="AAZ515" s="16" t="s">
        <v>782</v>
      </c>
      <c r="ABA515" s="16" t="s">
        <v>783</v>
      </c>
      <c r="ABB515" s="16" t="s">
        <v>782</v>
      </c>
      <c r="ABC515" s="16" t="s">
        <v>783</v>
      </c>
      <c r="ABD515" s="16" t="s">
        <v>783</v>
      </c>
      <c r="ABE515" s="16" t="s">
        <v>783</v>
      </c>
      <c r="ABF515" s="16" t="s">
        <v>782</v>
      </c>
      <c r="ABG515" s="16" t="s">
        <v>783</v>
      </c>
      <c r="ABH515" s="16" t="s">
        <v>783</v>
      </c>
      <c r="ABI515" s="16" t="s">
        <v>782</v>
      </c>
      <c r="ABJ515" s="16" t="s">
        <v>783</v>
      </c>
      <c r="ABK515" s="16" t="s">
        <v>783</v>
      </c>
      <c r="ABL515" s="16" t="s">
        <v>8743</v>
      </c>
      <c r="ABM515" s="16" t="s">
        <v>843</v>
      </c>
      <c r="ABN515" s="16" t="s">
        <v>1033</v>
      </c>
      <c r="ABP515" s="16" t="s">
        <v>972</v>
      </c>
      <c r="ABQ515" s="16" t="s">
        <v>4300</v>
      </c>
      <c r="ABR515" s="16" t="s">
        <v>470</v>
      </c>
      <c r="ABS515" s="16" t="s">
        <v>451</v>
      </c>
      <c r="ABT515" s="16" t="s">
        <v>8732</v>
      </c>
      <c r="ABU515" s="16" t="s">
        <v>844</v>
      </c>
      <c r="ABV515" s="16" t="s">
        <v>487</v>
      </c>
      <c r="ABW515" s="16" t="s">
        <v>486</v>
      </c>
      <c r="ABX515" s="16" t="s">
        <v>892</v>
      </c>
      <c r="ABY515" s="16" t="s">
        <v>486</v>
      </c>
      <c r="ABZ515" s="16" t="s">
        <v>486</v>
      </c>
      <c r="ACA515" s="16" t="s">
        <v>759</v>
      </c>
      <c r="ACB515" s="16" t="s">
        <v>768</v>
      </c>
      <c r="ACC515" s="16" t="s">
        <v>737</v>
      </c>
      <c r="ACD515" s="16" t="s">
        <v>487</v>
      </c>
      <c r="ACE515" s="16" t="s">
        <v>486</v>
      </c>
      <c r="ACG515" s="16" t="s">
        <v>1014</v>
      </c>
      <c r="ACH515" s="16" t="s">
        <v>1009</v>
      </c>
      <c r="ACI515" s="16" t="s">
        <v>462</v>
      </c>
      <c r="ACJ515" s="16">
        <v>1.1910000000000001</v>
      </c>
      <c r="ACK515" s="16" t="s">
        <v>478</v>
      </c>
      <c r="ACL515" s="16" t="s">
        <v>738</v>
      </c>
      <c r="ACM515" s="16" t="s">
        <v>1189</v>
      </c>
      <c r="ACN515" s="16" t="s">
        <v>1169</v>
      </c>
      <c r="ACO515" s="16" t="s">
        <v>1856</v>
      </c>
      <c r="ACQ515" s="16" t="s">
        <v>1202</v>
      </c>
      <c r="ACR515" s="16" t="s">
        <v>1645</v>
      </c>
      <c r="ACS515" s="16" t="s">
        <v>680</v>
      </c>
      <c r="ACT515" s="16" t="s">
        <v>1522</v>
      </c>
      <c r="ACU515" s="16" t="s">
        <v>831</v>
      </c>
      <c r="ACV515" s="16" t="s">
        <v>8756</v>
      </c>
      <c r="ACW515" s="16" t="s">
        <v>451</v>
      </c>
      <c r="ACX515" s="16" t="s">
        <v>1914</v>
      </c>
      <c r="ACY515" s="16" t="s">
        <v>1947</v>
      </c>
      <c r="ACZ515" s="16">
        <v>1</v>
      </c>
      <c r="ADA515" s="16">
        <v>0</v>
      </c>
      <c r="ADB515" s="16">
        <v>1</v>
      </c>
      <c r="ADC515" s="16">
        <v>0</v>
      </c>
      <c r="ADD515" s="16">
        <v>1</v>
      </c>
      <c r="ADE515" s="16" t="s">
        <v>9213</v>
      </c>
      <c r="ADF515" s="16">
        <v>0</v>
      </c>
      <c r="ADG515" s="16" t="s">
        <v>486</v>
      </c>
      <c r="ADH515" s="16">
        <v>3</v>
      </c>
      <c r="ADI515" s="16" t="s">
        <v>486</v>
      </c>
      <c r="ADJ515" s="16" t="s">
        <v>1743</v>
      </c>
      <c r="ADK515" s="16" t="s">
        <v>1750</v>
      </c>
      <c r="ADL515" s="16" t="s">
        <v>13196</v>
      </c>
      <c r="ADM515" s="16" t="s">
        <v>13194</v>
      </c>
      <c r="ADN515" s="16" t="s">
        <v>1761</v>
      </c>
      <c r="ADO515" s="16" t="s">
        <v>1766</v>
      </c>
      <c r="ADP515" s="16" t="s">
        <v>13194</v>
      </c>
      <c r="ADQ515" s="16" t="s">
        <v>1751</v>
      </c>
      <c r="ADR515" s="16" t="s">
        <v>13194</v>
      </c>
      <c r="ADS515" s="16" t="s">
        <v>13194</v>
      </c>
      <c r="ADY515" s="16" t="s">
        <v>1063</v>
      </c>
      <c r="AEB515" s="16">
        <v>10116.666666666701</v>
      </c>
      <c r="AEC515" s="16" t="s">
        <v>1062</v>
      </c>
      <c r="AED515" s="16">
        <v>1833.33</v>
      </c>
      <c r="AEE515" s="16" t="s">
        <v>952</v>
      </c>
      <c r="AEI515" s="16">
        <v>666.67</v>
      </c>
      <c r="AEJ515" s="16">
        <v>2000</v>
      </c>
      <c r="AEK515" s="16">
        <v>133.33000000000001</v>
      </c>
      <c r="AEM515" s="16">
        <v>333.33</v>
      </c>
      <c r="AEN515" s="16">
        <v>400</v>
      </c>
      <c r="AEO515" s="16">
        <v>116.67</v>
      </c>
    </row>
    <row r="516" spans="1:822" x14ac:dyDescent="0.25">
      <c r="A516" s="30">
        <v>45845</v>
      </c>
      <c r="B516" s="16" t="s">
        <v>11323</v>
      </c>
      <c r="C516" s="16" t="s">
        <v>867</v>
      </c>
      <c r="D516" s="16" t="s">
        <v>867</v>
      </c>
      <c r="E516" s="16">
        <v>24</v>
      </c>
      <c r="F516" s="16" t="s">
        <v>8153</v>
      </c>
      <c r="G516" s="16" t="s">
        <v>4113</v>
      </c>
      <c r="I516" s="16" t="s">
        <v>4148</v>
      </c>
      <c r="Z516" s="16" t="s">
        <v>993</v>
      </c>
      <c r="AA516" s="16" t="s">
        <v>470</v>
      </c>
      <c r="AB516" s="16">
        <v>1</v>
      </c>
      <c r="AC516" s="16" t="s">
        <v>844</v>
      </c>
      <c r="AD516" s="16" t="s">
        <v>843</v>
      </c>
      <c r="AE516" s="16" t="s">
        <v>843</v>
      </c>
      <c r="AF516" s="16" t="s">
        <v>844</v>
      </c>
      <c r="AG516" s="16" t="s">
        <v>843</v>
      </c>
      <c r="AH516" s="16" t="s">
        <v>844</v>
      </c>
      <c r="AI516" s="16" t="s">
        <v>843</v>
      </c>
      <c r="AJ516" s="16" t="s">
        <v>843</v>
      </c>
      <c r="AK516" s="16" t="s">
        <v>843</v>
      </c>
      <c r="AM516" s="16" t="s">
        <v>737</v>
      </c>
      <c r="AN516" s="16" t="s">
        <v>761</v>
      </c>
      <c r="AP516" s="16" t="s">
        <v>768</v>
      </c>
      <c r="AR516" s="16" t="s">
        <v>6907</v>
      </c>
      <c r="BB516" s="16">
        <v>1</v>
      </c>
      <c r="BC516" s="16" t="s">
        <v>7875</v>
      </c>
      <c r="BE516" s="16" t="s">
        <v>5098</v>
      </c>
      <c r="BV516" s="16" t="s">
        <v>4433</v>
      </c>
      <c r="BW516" s="16" t="s">
        <v>844</v>
      </c>
      <c r="BX516" s="16" t="s">
        <v>843</v>
      </c>
      <c r="BY516" s="16" t="s">
        <v>843</v>
      </c>
      <c r="BZ516" s="16" t="s">
        <v>843</v>
      </c>
      <c r="CA516" s="16" t="s">
        <v>843</v>
      </c>
      <c r="CB516" s="16" t="s">
        <v>843</v>
      </c>
      <c r="CC516" s="16" t="s">
        <v>843</v>
      </c>
      <c r="CD516" s="16" t="s">
        <v>843</v>
      </c>
      <c r="CE516" s="16" t="s">
        <v>843</v>
      </c>
      <c r="CF516" s="16" t="s">
        <v>843</v>
      </c>
      <c r="CG516" s="16" t="s">
        <v>843</v>
      </c>
      <c r="CH516" s="16" t="s">
        <v>843</v>
      </c>
      <c r="CI516" s="16" t="s">
        <v>843</v>
      </c>
      <c r="CJ516" s="16" t="s">
        <v>843</v>
      </c>
      <c r="CK516" s="16" t="s">
        <v>843</v>
      </c>
      <c r="CP516" s="16" t="s">
        <v>867</v>
      </c>
      <c r="CQ516" s="16" t="s">
        <v>5191</v>
      </c>
      <c r="CR516" s="16" t="s">
        <v>844</v>
      </c>
      <c r="CS516" s="16" t="s">
        <v>843</v>
      </c>
      <c r="CT516" s="16" t="s">
        <v>843</v>
      </c>
      <c r="CU516" s="16" t="s">
        <v>843</v>
      </c>
      <c r="CV516" s="16" t="s">
        <v>843</v>
      </c>
      <c r="CW516" s="16" t="s">
        <v>843</v>
      </c>
      <c r="CX516" s="16" t="s">
        <v>843</v>
      </c>
      <c r="CY516" s="16" t="s">
        <v>843</v>
      </c>
      <c r="CZ516" s="16" t="s">
        <v>843</v>
      </c>
      <c r="DA516" s="16" t="s">
        <v>5184</v>
      </c>
      <c r="DX516" s="16" t="s">
        <v>867</v>
      </c>
      <c r="DY516" s="16" t="s">
        <v>867</v>
      </c>
      <c r="GC516" s="16" t="s">
        <v>5342</v>
      </c>
      <c r="GF516" s="16" t="s">
        <v>867</v>
      </c>
      <c r="GG516" s="16" t="s">
        <v>867</v>
      </c>
      <c r="GV516" s="16" t="s">
        <v>5443</v>
      </c>
      <c r="GW516" s="16" t="s">
        <v>843</v>
      </c>
      <c r="GX516" s="16" t="s">
        <v>844</v>
      </c>
      <c r="GY516" s="16" t="s">
        <v>843</v>
      </c>
      <c r="GZ516" s="16" t="s">
        <v>843</v>
      </c>
      <c r="HA516" s="16" t="s">
        <v>843</v>
      </c>
      <c r="HB516" s="16" t="s">
        <v>843</v>
      </c>
      <c r="HC516" s="16" t="s">
        <v>843</v>
      </c>
      <c r="HD516" s="16" t="s">
        <v>843</v>
      </c>
      <c r="HE516" s="16" t="s">
        <v>843</v>
      </c>
      <c r="HF516" s="16" t="s">
        <v>843</v>
      </c>
      <c r="HH516" s="16" t="s">
        <v>5456</v>
      </c>
      <c r="HK516" s="16" t="s">
        <v>865</v>
      </c>
      <c r="HM516" s="16" t="s">
        <v>865</v>
      </c>
      <c r="HZ516" s="16" t="s">
        <v>7947</v>
      </c>
      <c r="KE516" s="16" t="s">
        <v>5585</v>
      </c>
      <c r="KG516" s="16" t="s">
        <v>7018</v>
      </c>
      <c r="KH516" s="16" t="s">
        <v>7033</v>
      </c>
      <c r="KI516" s="16" t="s">
        <v>865</v>
      </c>
      <c r="LG516" s="16" t="s">
        <v>867</v>
      </c>
      <c r="LH516" s="16" t="s">
        <v>867</v>
      </c>
      <c r="LI516" s="16" t="s">
        <v>867</v>
      </c>
      <c r="LJ516" s="16" t="s">
        <v>867</v>
      </c>
      <c r="LK516" s="16" t="s">
        <v>867</v>
      </c>
      <c r="LL516" s="16" t="s">
        <v>5690</v>
      </c>
      <c r="LM516" s="16" t="s">
        <v>843</v>
      </c>
      <c r="LN516" s="16" t="s">
        <v>843</v>
      </c>
      <c r="LO516" s="16" t="s">
        <v>843</v>
      </c>
      <c r="LP516" s="16" t="s">
        <v>843</v>
      </c>
      <c r="LQ516" s="16" t="s">
        <v>843</v>
      </c>
      <c r="LR516" s="16" t="s">
        <v>843</v>
      </c>
      <c r="LS516" s="16" t="s">
        <v>843</v>
      </c>
      <c r="LT516" s="16" t="s">
        <v>843</v>
      </c>
      <c r="LU516" s="16" t="s">
        <v>843</v>
      </c>
      <c r="LV516" s="16" t="s">
        <v>843</v>
      </c>
      <c r="LW516" s="16" t="s">
        <v>843</v>
      </c>
      <c r="LX516" s="16" t="s">
        <v>844</v>
      </c>
      <c r="LY516" s="16" t="s">
        <v>843</v>
      </c>
      <c r="LZ516" s="16" t="s">
        <v>843</v>
      </c>
      <c r="MA516" s="16" t="s">
        <v>843</v>
      </c>
      <c r="MC516" s="16" t="s">
        <v>5694</v>
      </c>
      <c r="MD516" s="16" t="s">
        <v>844</v>
      </c>
      <c r="ME516" s="16" t="s">
        <v>843</v>
      </c>
      <c r="MF516" s="16" t="s">
        <v>843</v>
      </c>
      <c r="MG516" s="16" t="s">
        <v>843</v>
      </c>
      <c r="MH516" s="16" t="s">
        <v>843</v>
      </c>
      <c r="MI516" s="16" t="s">
        <v>843</v>
      </c>
      <c r="MJ516" s="16" t="s">
        <v>843</v>
      </c>
      <c r="MK516" s="16" t="s">
        <v>843</v>
      </c>
      <c r="ML516" s="16" t="s">
        <v>843</v>
      </c>
      <c r="MM516" s="16" t="s">
        <v>843</v>
      </c>
      <c r="MN516" s="16" t="s">
        <v>843</v>
      </c>
      <c r="MO516" s="16" t="s">
        <v>843</v>
      </c>
      <c r="MP516" s="16" t="s">
        <v>843</v>
      </c>
      <c r="MQ516" s="16" t="s">
        <v>843</v>
      </c>
      <c r="MR516" s="16" t="s">
        <v>843</v>
      </c>
      <c r="MS516" s="16" t="s">
        <v>843</v>
      </c>
      <c r="MT516" s="16" t="s">
        <v>843</v>
      </c>
      <c r="MU516" s="16" t="s">
        <v>843</v>
      </c>
      <c r="MV516" s="16" t="s">
        <v>843</v>
      </c>
      <c r="PC516" s="16" t="s">
        <v>865</v>
      </c>
      <c r="PD516" s="16" t="s">
        <v>865</v>
      </c>
      <c r="PY516" s="16" t="s">
        <v>865</v>
      </c>
      <c r="QP516" s="16" t="s">
        <v>865</v>
      </c>
      <c r="QR516" s="16" t="s">
        <v>865</v>
      </c>
      <c r="QT516" s="16" t="s">
        <v>867</v>
      </c>
      <c r="QV516" s="16" t="s">
        <v>865</v>
      </c>
      <c r="QX516" s="16" t="s">
        <v>865</v>
      </c>
      <c r="RD516" s="16" t="s">
        <v>7712</v>
      </c>
      <c r="RF516" s="16" t="s">
        <v>7712</v>
      </c>
      <c r="RH516" s="16" t="s">
        <v>4216</v>
      </c>
      <c r="RJ516" s="16" t="s">
        <v>4216</v>
      </c>
      <c r="RN516" s="16" t="s">
        <v>7720</v>
      </c>
      <c r="RP516" s="16" t="s">
        <v>867</v>
      </c>
      <c r="RR516" s="16" t="s">
        <v>7720</v>
      </c>
      <c r="RT516" s="16" t="s">
        <v>867</v>
      </c>
      <c r="RV516" s="16" t="s">
        <v>867</v>
      </c>
      <c r="RX516" s="16" t="s">
        <v>7720</v>
      </c>
      <c r="RZ516" s="16" t="s">
        <v>867</v>
      </c>
      <c r="SQ516" s="16" t="s">
        <v>865</v>
      </c>
      <c r="SS516" s="16" t="s">
        <v>7308</v>
      </c>
      <c r="ST516" s="16" t="s">
        <v>7764</v>
      </c>
      <c r="TN516" s="16">
        <v>3000</v>
      </c>
      <c r="TO516" s="16">
        <v>3500</v>
      </c>
      <c r="TP516" s="16">
        <v>400</v>
      </c>
      <c r="TQ516" s="16">
        <v>0</v>
      </c>
      <c r="TR516" s="16">
        <v>500</v>
      </c>
      <c r="TS516" s="16">
        <v>200</v>
      </c>
      <c r="TT516" s="16">
        <v>0</v>
      </c>
      <c r="TU516" s="16">
        <v>0</v>
      </c>
      <c r="TV516" s="16">
        <v>0</v>
      </c>
      <c r="TW516" s="16">
        <v>0</v>
      </c>
      <c r="TX516" s="16">
        <v>0</v>
      </c>
      <c r="TZ516" s="16" t="s">
        <v>7367</v>
      </c>
      <c r="UA516" s="16" t="s">
        <v>5971</v>
      </c>
      <c r="UB516" s="16">
        <v>0</v>
      </c>
      <c r="UC516" s="16" t="s">
        <v>843</v>
      </c>
      <c r="UD516" s="16" t="s">
        <v>843</v>
      </c>
      <c r="UE516" s="16" t="s">
        <v>843</v>
      </c>
      <c r="UF516" s="16" t="s">
        <v>844</v>
      </c>
      <c r="UG516" s="16" t="s">
        <v>843</v>
      </c>
      <c r="UH516" s="16" t="s">
        <v>843</v>
      </c>
      <c r="VX516" s="16" t="s">
        <v>9013</v>
      </c>
      <c r="VY516" s="16" t="s">
        <v>844</v>
      </c>
      <c r="VZ516" s="16" t="s">
        <v>843</v>
      </c>
      <c r="WA516" s="16" t="s">
        <v>843</v>
      </c>
      <c r="WB516" s="16" t="s">
        <v>843</v>
      </c>
      <c r="WC516" s="16" t="s">
        <v>844</v>
      </c>
      <c r="WD516" s="16" t="s">
        <v>843</v>
      </c>
      <c r="WE516" s="16" t="s">
        <v>843</v>
      </c>
      <c r="WF516" s="16" t="s">
        <v>843</v>
      </c>
      <c r="WH516" s="16">
        <v>1625</v>
      </c>
      <c r="WO516" s="16" t="s">
        <v>6920</v>
      </c>
      <c r="XD516" s="16" t="s">
        <v>6975</v>
      </c>
      <c r="XE516" s="16" t="s">
        <v>843</v>
      </c>
      <c r="XF516" s="16" t="s">
        <v>843</v>
      </c>
      <c r="XG516" s="16" t="s">
        <v>844</v>
      </c>
      <c r="XH516" s="16" t="s">
        <v>843</v>
      </c>
      <c r="XI516" s="16" t="s">
        <v>843</v>
      </c>
      <c r="XJ516" s="16" t="s">
        <v>843</v>
      </c>
      <c r="XK516" s="16" t="s">
        <v>843</v>
      </c>
      <c r="XL516" s="16" t="s">
        <v>843</v>
      </c>
      <c r="XM516" s="16" t="s">
        <v>843</v>
      </c>
      <c r="XN516" s="16" t="s">
        <v>843</v>
      </c>
      <c r="XO516" s="16" t="s">
        <v>843</v>
      </c>
      <c r="XP516" s="16" t="s">
        <v>843</v>
      </c>
      <c r="XQ516" s="16" t="s">
        <v>843</v>
      </c>
      <c r="YF516" s="16" t="s">
        <v>865</v>
      </c>
      <c r="YN516" s="16" t="s">
        <v>7040</v>
      </c>
      <c r="YP516" s="16" t="s">
        <v>7990</v>
      </c>
      <c r="YR516" s="16" t="s">
        <v>11324</v>
      </c>
      <c r="YS516" s="16" t="s">
        <v>11325</v>
      </c>
      <c r="YT516" s="16" t="s">
        <v>8694</v>
      </c>
      <c r="YU516" s="16" t="s">
        <v>11326</v>
      </c>
      <c r="YV516" s="16" t="s">
        <v>8696</v>
      </c>
      <c r="YW516" s="16" t="s">
        <v>844</v>
      </c>
      <c r="YX516" s="16" t="s">
        <v>8696</v>
      </c>
      <c r="YY516" s="16" t="s">
        <v>843</v>
      </c>
      <c r="YZ516" s="16" t="s">
        <v>843</v>
      </c>
      <c r="ZA516" s="16" t="s">
        <v>843</v>
      </c>
      <c r="ZB516" s="16">
        <v>7600</v>
      </c>
      <c r="ZC516" s="16" t="s">
        <v>8780</v>
      </c>
      <c r="ZD516" s="16" t="s">
        <v>8806</v>
      </c>
      <c r="ZE516" s="16" t="s">
        <v>843</v>
      </c>
      <c r="ZF516" s="16" t="s">
        <v>843</v>
      </c>
      <c r="ZG516" s="16" t="s">
        <v>8865</v>
      </c>
      <c r="ZH516" s="16" t="s">
        <v>8752</v>
      </c>
      <c r="ZI516" s="16" t="s">
        <v>8723</v>
      </c>
      <c r="ZJ516" s="16" t="s">
        <v>843</v>
      </c>
      <c r="ZK516" s="16" t="s">
        <v>843</v>
      </c>
      <c r="ZL516" s="16" t="s">
        <v>843</v>
      </c>
      <c r="ZM516" s="16" t="s">
        <v>843</v>
      </c>
      <c r="ZN516" s="16" t="s">
        <v>8725</v>
      </c>
      <c r="ZO516" s="16" t="s">
        <v>487</v>
      </c>
      <c r="ZP516" s="16" t="s">
        <v>487</v>
      </c>
      <c r="ZQ516" s="16" t="s">
        <v>486</v>
      </c>
      <c r="ZR516" s="16" t="s">
        <v>486</v>
      </c>
      <c r="ZS516" s="16" t="s">
        <v>844</v>
      </c>
      <c r="ZT516" s="16" t="s">
        <v>8705</v>
      </c>
      <c r="ZU516" s="16" t="s">
        <v>8706</v>
      </c>
      <c r="ZV516" s="16" t="s">
        <v>487</v>
      </c>
      <c r="ZW516" s="16" t="s">
        <v>843</v>
      </c>
      <c r="ZX516" s="16" t="s">
        <v>844</v>
      </c>
      <c r="ZY516" s="16" t="s">
        <v>844</v>
      </c>
      <c r="ZZ516" s="16" t="s">
        <v>843</v>
      </c>
      <c r="AAA516" s="16" t="s">
        <v>843</v>
      </c>
      <c r="AAB516" s="16" t="s">
        <v>843</v>
      </c>
      <c r="AAC516" s="16">
        <v>0</v>
      </c>
      <c r="AAD516" s="16" t="s">
        <v>844</v>
      </c>
      <c r="AAE516" s="16" t="s">
        <v>843</v>
      </c>
      <c r="AAF516" s="16" t="s">
        <v>843</v>
      </c>
      <c r="AAG516" s="16" t="s">
        <v>843</v>
      </c>
      <c r="AAH516" s="16" t="s">
        <v>843</v>
      </c>
      <c r="AAI516" s="16" t="s">
        <v>843</v>
      </c>
      <c r="AAJ516" s="16" t="s">
        <v>600</v>
      </c>
      <c r="AAK516" s="16" t="s">
        <v>639</v>
      </c>
      <c r="AAL516" s="16" t="s">
        <v>905</v>
      </c>
      <c r="AAM516" s="16" t="s">
        <v>663</v>
      </c>
      <c r="AAN516" s="16" t="s">
        <v>8707</v>
      </c>
      <c r="AAO516" s="16" t="s">
        <v>1018</v>
      </c>
      <c r="AAP516" s="16" t="s">
        <v>8708</v>
      </c>
      <c r="AAS516" s="16">
        <v>1625</v>
      </c>
      <c r="AAT516" s="16" t="s">
        <v>1068</v>
      </c>
      <c r="AAU516" s="16" t="s">
        <v>1068</v>
      </c>
      <c r="AAX516" s="16" t="s">
        <v>1056</v>
      </c>
      <c r="AAY516" s="16" t="s">
        <v>8727</v>
      </c>
      <c r="AAZ516" s="16" t="s">
        <v>782</v>
      </c>
      <c r="ABA516" s="16" t="s">
        <v>783</v>
      </c>
      <c r="ABB516" s="16" t="s">
        <v>783</v>
      </c>
      <c r="ABC516" s="16" t="s">
        <v>783</v>
      </c>
      <c r="ABD516" s="16" t="s">
        <v>783</v>
      </c>
      <c r="ABE516" s="16" t="s">
        <v>783</v>
      </c>
      <c r="ABF516" s="16" t="s">
        <v>782</v>
      </c>
      <c r="ABG516" s="16" t="s">
        <v>783</v>
      </c>
      <c r="ABH516" s="16" t="s">
        <v>782</v>
      </c>
      <c r="ABI516" s="16" t="s">
        <v>782</v>
      </c>
      <c r="ABJ516" s="16" t="s">
        <v>783</v>
      </c>
      <c r="ABK516" s="16" t="s">
        <v>782</v>
      </c>
      <c r="ABL516" s="16" t="s">
        <v>8785</v>
      </c>
      <c r="ABM516" s="16" t="s">
        <v>843</v>
      </c>
      <c r="ABN516" s="16" t="s">
        <v>1033</v>
      </c>
      <c r="ABP516" s="16" t="s">
        <v>972</v>
      </c>
      <c r="ABQ516" s="16" t="s">
        <v>4324</v>
      </c>
      <c r="ABR516" s="16" t="s">
        <v>470</v>
      </c>
      <c r="ABS516" s="16" t="s">
        <v>445</v>
      </c>
      <c r="ABT516" s="16" t="s">
        <v>844</v>
      </c>
      <c r="ABU516" s="16" t="s">
        <v>844</v>
      </c>
      <c r="ABV516" s="16" t="s">
        <v>487</v>
      </c>
      <c r="ABW516" s="16" t="s">
        <v>486</v>
      </c>
      <c r="ABX516" s="16" t="s">
        <v>892</v>
      </c>
      <c r="ABY516" s="16" t="s">
        <v>486</v>
      </c>
      <c r="ABZ516" s="16" t="s">
        <v>486</v>
      </c>
      <c r="ACA516" s="16" t="s">
        <v>761</v>
      </c>
      <c r="ACB516" s="16" t="s">
        <v>768</v>
      </c>
      <c r="ACC516" s="16" t="s">
        <v>737</v>
      </c>
      <c r="ACD516" s="16" t="s">
        <v>486</v>
      </c>
      <c r="ACE516" s="16" t="s">
        <v>486</v>
      </c>
      <c r="ACG516" s="16" t="s">
        <v>1014</v>
      </c>
      <c r="ACH516" s="16" t="s">
        <v>1009</v>
      </c>
      <c r="ACI516" s="16" t="s">
        <v>462</v>
      </c>
      <c r="ACJ516" s="16">
        <v>1.1910000000000001</v>
      </c>
      <c r="ACK516" s="16" t="s">
        <v>478</v>
      </c>
      <c r="ACL516" s="16" t="s">
        <v>740</v>
      </c>
      <c r="ACM516" s="16" t="s">
        <v>1188</v>
      </c>
      <c r="ACN516" s="16" t="s">
        <v>1169</v>
      </c>
      <c r="ACO516" s="16" t="s">
        <v>1856</v>
      </c>
      <c r="ACP516" s="16">
        <v>1625</v>
      </c>
      <c r="ACQ516" s="16" t="s">
        <v>1201</v>
      </c>
      <c r="ACR516" s="16" t="s">
        <v>1645</v>
      </c>
      <c r="ACS516" s="16" t="s">
        <v>680</v>
      </c>
      <c r="ACT516" s="16" t="s">
        <v>1522</v>
      </c>
      <c r="ACX516" s="16" t="s">
        <v>1914</v>
      </c>
      <c r="ACY516" s="16" t="s">
        <v>1947</v>
      </c>
      <c r="ACZ516" s="16">
        <v>1</v>
      </c>
      <c r="ADA516" s="16">
        <v>1</v>
      </c>
      <c r="ADB516" s="16">
        <v>1</v>
      </c>
      <c r="ADC516" s="16">
        <v>1</v>
      </c>
      <c r="ADD516" s="16">
        <v>1</v>
      </c>
      <c r="ADE516" s="16" t="s">
        <v>8712</v>
      </c>
      <c r="ADF516" s="16">
        <v>0</v>
      </c>
      <c r="ADG516" s="16" t="s">
        <v>486</v>
      </c>
      <c r="ADH516" s="16">
        <v>1</v>
      </c>
      <c r="ADI516" s="16" t="s">
        <v>486</v>
      </c>
      <c r="ADJ516" s="16" t="s">
        <v>1743</v>
      </c>
      <c r="ADK516" s="16" t="s">
        <v>1750</v>
      </c>
      <c r="ADL516" s="16" t="s">
        <v>13196</v>
      </c>
      <c r="ADM516" s="16" t="s">
        <v>13194</v>
      </c>
      <c r="ADN516" s="16" t="s">
        <v>13196</v>
      </c>
      <c r="ADO516" s="16" t="s">
        <v>13197</v>
      </c>
      <c r="ADP516" s="16" t="s">
        <v>13194</v>
      </c>
      <c r="ADQ516" s="16" t="s">
        <v>13194</v>
      </c>
      <c r="ADR516" s="16" t="s">
        <v>13194</v>
      </c>
      <c r="ADS516" s="16" t="s">
        <v>13194</v>
      </c>
      <c r="ADW516" s="16" t="s">
        <v>13199</v>
      </c>
      <c r="ADY516" s="16" t="s">
        <v>1062</v>
      </c>
      <c r="AEB516" s="16">
        <v>7600</v>
      </c>
      <c r="AEC516" s="16" t="s">
        <v>1058</v>
      </c>
      <c r="AED516" s="16">
        <v>1625</v>
      </c>
      <c r="AEE516" s="16" t="s">
        <v>952</v>
      </c>
      <c r="AEH516" s="16">
        <v>1625</v>
      </c>
      <c r="AEI516" s="16">
        <v>3000</v>
      </c>
      <c r="AEJ516" s="16">
        <v>3500</v>
      </c>
      <c r="AEK516" s="16">
        <v>400</v>
      </c>
      <c r="AEN516" s="16">
        <v>500</v>
      </c>
      <c r="AEO516" s="16">
        <v>200</v>
      </c>
    </row>
    <row r="517" spans="1:822" x14ac:dyDescent="0.25">
      <c r="A517" s="30">
        <v>45845</v>
      </c>
      <c r="B517" s="16" t="s">
        <v>11327</v>
      </c>
      <c r="C517" s="16" t="s">
        <v>867</v>
      </c>
      <c r="D517" s="16" t="s">
        <v>867</v>
      </c>
      <c r="E517" s="16">
        <v>35</v>
      </c>
      <c r="F517" s="16" t="s">
        <v>8153</v>
      </c>
      <c r="G517" s="16" t="s">
        <v>4113</v>
      </c>
      <c r="I517" s="16" t="s">
        <v>4148</v>
      </c>
      <c r="Z517" s="16" t="s">
        <v>993</v>
      </c>
      <c r="AA517" s="16" t="s">
        <v>470</v>
      </c>
      <c r="AB517" s="16">
        <v>4</v>
      </c>
      <c r="AC517" s="16" t="s">
        <v>1056</v>
      </c>
      <c r="AD517" s="16" t="s">
        <v>1056</v>
      </c>
      <c r="AE517" s="16" t="s">
        <v>843</v>
      </c>
      <c r="AF517" s="16" t="s">
        <v>844</v>
      </c>
      <c r="AG517" s="16" t="s">
        <v>844</v>
      </c>
      <c r="AH517" s="16" t="s">
        <v>8732</v>
      </c>
      <c r="AI517" s="16" t="s">
        <v>844</v>
      </c>
      <c r="AJ517" s="16" t="s">
        <v>843</v>
      </c>
      <c r="AK517" s="16" t="s">
        <v>1056</v>
      </c>
      <c r="AM517" s="16" t="s">
        <v>737</v>
      </c>
      <c r="AN517" s="16" t="s">
        <v>759</v>
      </c>
      <c r="AP517" s="16" t="s">
        <v>774</v>
      </c>
      <c r="AR517" s="16" t="s">
        <v>6907</v>
      </c>
      <c r="BB517" s="16">
        <v>3</v>
      </c>
      <c r="BC517" s="16" t="s">
        <v>7875</v>
      </c>
      <c r="BE517" s="16" t="s">
        <v>5098</v>
      </c>
      <c r="BV517" s="16" t="s">
        <v>4433</v>
      </c>
      <c r="BW517" s="16" t="s">
        <v>844</v>
      </c>
      <c r="BX517" s="16" t="s">
        <v>843</v>
      </c>
      <c r="BY517" s="16" t="s">
        <v>843</v>
      </c>
      <c r="BZ517" s="16" t="s">
        <v>843</v>
      </c>
      <c r="CA517" s="16" t="s">
        <v>843</v>
      </c>
      <c r="CB517" s="16" t="s">
        <v>843</v>
      </c>
      <c r="CC517" s="16" t="s">
        <v>843</v>
      </c>
      <c r="CD517" s="16" t="s">
        <v>843</v>
      </c>
      <c r="CE517" s="16" t="s">
        <v>843</v>
      </c>
      <c r="CF517" s="16" t="s">
        <v>843</v>
      </c>
      <c r="CG517" s="16" t="s">
        <v>843</v>
      </c>
      <c r="CH517" s="16" t="s">
        <v>843</v>
      </c>
      <c r="CI517" s="16" t="s">
        <v>843</v>
      </c>
      <c r="CJ517" s="16" t="s">
        <v>843</v>
      </c>
      <c r="CK517" s="16" t="s">
        <v>843</v>
      </c>
      <c r="CP517" s="16" t="s">
        <v>867</v>
      </c>
      <c r="CQ517" s="16" t="s">
        <v>5191</v>
      </c>
      <c r="CR517" s="16" t="s">
        <v>844</v>
      </c>
      <c r="CS517" s="16" t="s">
        <v>843</v>
      </c>
      <c r="CT517" s="16" t="s">
        <v>843</v>
      </c>
      <c r="CU517" s="16" t="s">
        <v>843</v>
      </c>
      <c r="CV517" s="16" t="s">
        <v>843</v>
      </c>
      <c r="CW517" s="16" t="s">
        <v>843</v>
      </c>
      <c r="CX517" s="16" t="s">
        <v>843</v>
      </c>
      <c r="CY517" s="16" t="s">
        <v>843</v>
      </c>
      <c r="CZ517" s="16" t="s">
        <v>843</v>
      </c>
      <c r="DA517" s="16" t="s">
        <v>5184</v>
      </c>
      <c r="DX517" s="16" t="s">
        <v>867</v>
      </c>
      <c r="DY517" s="16" t="s">
        <v>867</v>
      </c>
      <c r="GC517" s="16" t="s">
        <v>5350</v>
      </c>
      <c r="GF517" s="16" t="s">
        <v>867</v>
      </c>
      <c r="GG517" s="16" t="s">
        <v>867</v>
      </c>
      <c r="GV517" s="16" t="s">
        <v>5449</v>
      </c>
      <c r="GW517" s="16" t="s">
        <v>843</v>
      </c>
      <c r="GX517" s="16" t="s">
        <v>843</v>
      </c>
      <c r="GY517" s="16" t="s">
        <v>843</v>
      </c>
      <c r="GZ517" s="16" t="s">
        <v>844</v>
      </c>
      <c r="HA517" s="16" t="s">
        <v>843</v>
      </c>
      <c r="HB517" s="16" t="s">
        <v>843</v>
      </c>
      <c r="HC517" s="16" t="s">
        <v>843</v>
      </c>
      <c r="HD517" s="16" t="s">
        <v>843</v>
      </c>
      <c r="HE517" s="16" t="s">
        <v>843</v>
      </c>
      <c r="HF517" s="16" t="s">
        <v>843</v>
      </c>
      <c r="HH517" s="16" t="s">
        <v>5456</v>
      </c>
      <c r="HK517" s="16" t="s">
        <v>864</v>
      </c>
      <c r="HM517" s="16" t="s">
        <v>865</v>
      </c>
      <c r="HZ517" s="16" t="s">
        <v>7944</v>
      </c>
      <c r="KE517" s="16" t="s">
        <v>5585</v>
      </c>
      <c r="KG517" s="16" t="s">
        <v>7018</v>
      </c>
      <c r="KH517" s="16" t="s">
        <v>7033</v>
      </c>
      <c r="KI517" s="16" t="s">
        <v>865</v>
      </c>
      <c r="LG517" s="16" t="s">
        <v>867</v>
      </c>
      <c r="LH517" s="16" t="s">
        <v>867</v>
      </c>
      <c r="LI517" s="16" t="s">
        <v>867</v>
      </c>
      <c r="LJ517" s="16" t="s">
        <v>867</v>
      </c>
      <c r="LK517" s="16" t="s">
        <v>867</v>
      </c>
      <c r="LL517" s="16" t="s">
        <v>5663</v>
      </c>
      <c r="LM517" s="16" t="s">
        <v>843</v>
      </c>
      <c r="LN517" s="16" t="s">
        <v>843</v>
      </c>
      <c r="LO517" s="16" t="s">
        <v>844</v>
      </c>
      <c r="LP517" s="16" t="s">
        <v>843</v>
      </c>
      <c r="LQ517" s="16" t="s">
        <v>843</v>
      </c>
      <c r="LR517" s="16" t="s">
        <v>843</v>
      </c>
      <c r="LS517" s="16" t="s">
        <v>843</v>
      </c>
      <c r="LT517" s="16" t="s">
        <v>843</v>
      </c>
      <c r="LU517" s="16" t="s">
        <v>843</v>
      </c>
      <c r="LV517" s="16" t="s">
        <v>843</v>
      </c>
      <c r="LW517" s="16" t="s">
        <v>843</v>
      </c>
      <c r="LX517" s="16" t="s">
        <v>843</v>
      </c>
      <c r="LY517" s="16" t="s">
        <v>843</v>
      </c>
      <c r="LZ517" s="16" t="s">
        <v>843</v>
      </c>
      <c r="MA517" s="16" t="s">
        <v>843</v>
      </c>
      <c r="MC517" s="16" t="s">
        <v>5694</v>
      </c>
      <c r="MD517" s="16" t="s">
        <v>844</v>
      </c>
      <c r="ME517" s="16" t="s">
        <v>843</v>
      </c>
      <c r="MF517" s="16" t="s">
        <v>843</v>
      </c>
      <c r="MG517" s="16" t="s">
        <v>843</v>
      </c>
      <c r="MH517" s="16" t="s">
        <v>843</v>
      </c>
      <c r="MI517" s="16" t="s">
        <v>843</v>
      </c>
      <c r="MJ517" s="16" t="s">
        <v>843</v>
      </c>
      <c r="MK517" s="16" t="s">
        <v>843</v>
      </c>
      <c r="ML517" s="16" t="s">
        <v>843</v>
      </c>
      <c r="MM517" s="16" t="s">
        <v>843</v>
      </c>
      <c r="MN517" s="16" t="s">
        <v>843</v>
      </c>
      <c r="MO517" s="16" t="s">
        <v>843</v>
      </c>
      <c r="MP517" s="16" t="s">
        <v>843</v>
      </c>
      <c r="MQ517" s="16" t="s">
        <v>843</v>
      </c>
      <c r="MR517" s="16" t="s">
        <v>843</v>
      </c>
      <c r="MS517" s="16" t="s">
        <v>843</v>
      </c>
      <c r="MT517" s="16" t="s">
        <v>843</v>
      </c>
      <c r="MU517" s="16" t="s">
        <v>843</v>
      </c>
      <c r="MV517" s="16" t="s">
        <v>843</v>
      </c>
      <c r="MX517" s="16" t="s">
        <v>5694</v>
      </c>
      <c r="MY517" s="16" t="s">
        <v>844</v>
      </c>
      <c r="MZ517" s="16" t="s">
        <v>843</v>
      </c>
      <c r="NA517" s="16" t="s">
        <v>843</v>
      </c>
      <c r="NB517" s="16" t="s">
        <v>843</v>
      </c>
      <c r="NC517" s="16" t="s">
        <v>843</v>
      </c>
      <c r="ND517" s="16" t="s">
        <v>843</v>
      </c>
      <c r="NE517" s="16" t="s">
        <v>843</v>
      </c>
      <c r="NF517" s="16" t="s">
        <v>843</v>
      </c>
      <c r="NG517" s="16" t="s">
        <v>843</v>
      </c>
      <c r="NH517" s="16" t="s">
        <v>843</v>
      </c>
      <c r="NI517" s="16" t="s">
        <v>843</v>
      </c>
      <c r="NJ517" s="16" t="s">
        <v>843</v>
      </c>
      <c r="NK517" s="16" t="s">
        <v>843</v>
      </c>
      <c r="NL517" s="16" t="s">
        <v>843</v>
      </c>
      <c r="NM517" s="16" t="s">
        <v>843</v>
      </c>
      <c r="NN517" s="16" t="s">
        <v>843</v>
      </c>
      <c r="NO517" s="16" t="s">
        <v>843</v>
      </c>
      <c r="NP517" s="16" t="s">
        <v>843</v>
      </c>
      <c r="NQ517" s="16" t="s">
        <v>843</v>
      </c>
      <c r="OK517" s="16" t="s">
        <v>5694</v>
      </c>
      <c r="OL517" s="16" t="s">
        <v>844</v>
      </c>
      <c r="OM517" s="16" t="s">
        <v>843</v>
      </c>
      <c r="ON517" s="16" t="s">
        <v>843</v>
      </c>
      <c r="OO517" s="16" t="s">
        <v>843</v>
      </c>
      <c r="OP517" s="16" t="s">
        <v>843</v>
      </c>
      <c r="OQ517" s="16" t="s">
        <v>843</v>
      </c>
      <c r="OR517" s="16" t="s">
        <v>843</v>
      </c>
      <c r="OS517" s="16" t="s">
        <v>843</v>
      </c>
      <c r="OT517" s="16" t="s">
        <v>843</v>
      </c>
      <c r="OU517" s="16" t="s">
        <v>843</v>
      </c>
      <c r="OV517" s="16" t="s">
        <v>843</v>
      </c>
      <c r="OW517" s="16" t="s">
        <v>843</v>
      </c>
      <c r="OX517" s="16" t="s">
        <v>843</v>
      </c>
      <c r="OY517" s="16" t="s">
        <v>843</v>
      </c>
      <c r="OZ517" s="16" t="s">
        <v>843</v>
      </c>
      <c r="PA517" s="16" t="s">
        <v>843</v>
      </c>
      <c r="PC517" s="16" t="s">
        <v>865</v>
      </c>
      <c r="PD517" s="16" t="s">
        <v>865</v>
      </c>
      <c r="PY517" s="16" t="s">
        <v>865</v>
      </c>
      <c r="QP517" s="16" t="s">
        <v>865</v>
      </c>
      <c r="QR517" s="16" t="s">
        <v>867</v>
      </c>
      <c r="QT517" s="16" t="s">
        <v>867</v>
      </c>
      <c r="QV517" s="16" t="s">
        <v>865</v>
      </c>
      <c r="QX517" s="16" t="s">
        <v>864</v>
      </c>
      <c r="QY517" s="16" t="s">
        <v>867</v>
      </c>
      <c r="RD517" s="16" t="s">
        <v>865</v>
      </c>
      <c r="RF517" s="16" t="s">
        <v>865</v>
      </c>
      <c r="RH517" s="16" t="s">
        <v>865</v>
      </c>
      <c r="RJ517" s="16" t="s">
        <v>865</v>
      </c>
      <c r="RN517" s="16" t="s">
        <v>7720</v>
      </c>
      <c r="RP517" s="16" t="s">
        <v>867</v>
      </c>
      <c r="RR517" s="16" t="s">
        <v>7720</v>
      </c>
      <c r="RT517" s="16" t="s">
        <v>867</v>
      </c>
      <c r="RV517" s="16" t="s">
        <v>7720</v>
      </c>
      <c r="RX517" s="16" t="s">
        <v>7720</v>
      </c>
      <c r="RZ517" s="16" t="s">
        <v>7720</v>
      </c>
      <c r="SQ517" s="16" t="s">
        <v>867</v>
      </c>
      <c r="SS517" s="16" t="s">
        <v>7308</v>
      </c>
      <c r="ST517" s="16" t="s">
        <v>7764</v>
      </c>
      <c r="TN517" s="16">
        <v>6000</v>
      </c>
      <c r="TO517" s="16">
        <v>0</v>
      </c>
      <c r="TP517" s="16">
        <v>1000</v>
      </c>
      <c r="TQ517" s="16">
        <v>1500</v>
      </c>
      <c r="TR517" s="16">
        <v>1000</v>
      </c>
      <c r="TS517" s="16">
        <v>300</v>
      </c>
      <c r="TT517" s="16">
        <v>0</v>
      </c>
      <c r="TU517" s="16">
        <v>200</v>
      </c>
      <c r="TV517" s="16">
        <v>2500</v>
      </c>
      <c r="TW517" s="16">
        <v>0</v>
      </c>
      <c r="TX517" s="16">
        <v>2500</v>
      </c>
      <c r="TZ517" s="16" t="s">
        <v>7364</v>
      </c>
      <c r="UA517" s="16" t="s">
        <v>8691</v>
      </c>
      <c r="UB517" s="16">
        <v>0</v>
      </c>
      <c r="UC517" s="16" t="s">
        <v>843</v>
      </c>
      <c r="UD517" s="16" t="s">
        <v>843</v>
      </c>
      <c r="UE517" s="16" t="s">
        <v>844</v>
      </c>
      <c r="UF517" s="16" t="s">
        <v>844</v>
      </c>
      <c r="UG517" s="16" t="s">
        <v>843</v>
      </c>
      <c r="UH517" s="16" t="s">
        <v>843</v>
      </c>
      <c r="VK517" s="16" t="s">
        <v>6055</v>
      </c>
      <c r="VL517" s="16" t="s">
        <v>843</v>
      </c>
      <c r="VM517" s="16" t="s">
        <v>844</v>
      </c>
      <c r="VN517" s="16" t="s">
        <v>843</v>
      </c>
      <c r="VO517" s="16" t="s">
        <v>843</v>
      </c>
      <c r="VP517" s="16" t="s">
        <v>843</v>
      </c>
      <c r="VQ517" s="16" t="s">
        <v>843</v>
      </c>
      <c r="VR517" s="16" t="s">
        <v>843</v>
      </c>
      <c r="VS517" s="16" t="s">
        <v>843</v>
      </c>
      <c r="VT517" s="16" t="s">
        <v>843</v>
      </c>
      <c r="VW517" s="16">
        <v>2760</v>
      </c>
      <c r="VX517" s="16" t="s">
        <v>6028</v>
      </c>
      <c r="VY517" s="16" t="s">
        <v>844</v>
      </c>
      <c r="VZ517" s="16" t="s">
        <v>843</v>
      </c>
      <c r="WA517" s="16" t="s">
        <v>843</v>
      </c>
      <c r="WB517" s="16" t="s">
        <v>843</v>
      </c>
      <c r="WC517" s="16" t="s">
        <v>843</v>
      </c>
      <c r="WD517" s="16" t="s">
        <v>843</v>
      </c>
      <c r="WE517" s="16" t="s">
        <v>843</v>
      </c>
      <c r="WF517" s="16" t="s">
        <v>843</v>
      </c>
      <c r="WH517" s="16">
        <v>6500</v>
      </c>
      <c r="WO517" s="16" t="s">
        <v>6926</v>
      </c>
      <c r="YN517" s="16" t="s">
        <v>7040</v>
      </c>
      <c r="YP517" s="16" t="s">
        <v>7981</v>
      </c>
      <c r="YR517" s="16" t="s">
        <v>11328</v>
      </c>
      <c r="YS517" s="16" t="s">
        <v>11329</v>
      </c>
      <c r="YT517" s="16" t="s">
        <v>8694</v>
      </c>
      <c r="YU517" s="16" t="s">
        <v>11330</v>
      </c>
      <c r="YV517" s="16" t="s">
        <v>8696</v>
      </c>
      <c r="YW517" s="16" t="s">
        <v>844</v>
      </c>
      <c r="YX517" s="16" t="s">
        <v>8696</v>
      </c>
      <c r="YY517" s="16" t="s">
        <v>8860</v>
      </c>
      <c r="YZ517" s="16" t="s">
        <v>843</v>
      </c>
      <c r="ZA517" s="16" t="s">
        <v>9385</v>
      </c>
      <c r="ZB517" s="16">
        <v>10625</v>
      </c>
      <c r="ZC517" s="16" t="s">
        <v>8974</v>
      </c>
      <c r="ZD517" s="16" t="s">
        <v>843</v>
      </c>
      <c r="ZE517" s="16" t="s">
        <v>11331</v>
      </c>
      <c r="ZF517" s="16" t="s">
        <v>8804</v>
      </c>
      <c r="ZG517" s="16" t="s">
        <v>8753</v>
      </c>
      <c r="ZH517" s="16" t="s">
        <v>8752</v>
      </c>
      <c r="ZI517" s="16" t="s">
        <v>8753</v>
      </c>
      <c r="ZJ517" s="16" t="s">
        <v>8701</v>
      </c>
      <c r="ZK517" s="16" t="s">
        <v>843</v>
      </c>
      <c r="ZL517" s="16" t="s">
        <v>8701</v>
      </c>
      <c r="ZM517" s="16" t="s">
        <v>843</v>
      </c>
      <c r="ZN517" s="16" t="s">
        <v>8703</v>
      </c>
      <c r="ZO517" s="16" t="s">
        <v>487</v>
      </c>
      <c r="ZP517" s="16" t="s">
        <v>487</v>
      </c>
      <c r="ZQ517" s="16" t="s">
        <v>487</v>
      </c>
      <c r="ZR517" s="16" t="s">
        <v>486</v>
      </c>
      <c r="ZS517" s="16" t="s">
        <v>8839</v>
      </c>
      <c r="ZT517" s="16" t="s">
        <v>8705</v>
      </c>
      <c r="ZU517" s="16" t="s">
        <v>8706</v>
      </c>
      <c r="ZV517" s="16" t="s">
        <v>487</v>
      </c>
      <c r="ZW517" s="16" t="s">
        <v>1056</v>
      </c>
      <c r="ZX517" s="16" t="s">
        <v>1056</v>
      </c>
      <c r="ZY517" s="16" t="s">
        <v>8732</v>
      </c>
      <c r="ZZ517" s="16" t="s">
        <v>844</v>
      </c>
      <c r="AAA517" s="16" t="s">
        <v>843</v>
      </c>
      <c r="AAB517" s="16" t="s">
        <v>844</v>
      </c>
      <c r="AAC517" s="16">
        <v>0</v>
      </c>
      <c r="AAD517" s="16" t="s">
        <v>844</v>
      </c>
      <c r="AAE517" s="16" t="s">
        <v>844</v>
      </c>
      <c r="AAF517" s="16" t="s">
        <v>843</v>
      </c>
      <c r="AAG517" s="16" t="s">
        <v>844</v>
      </c>
      <c r="AAH517" s="16" t="s">
        <v>843</v>
      </c>
      <c r="AAI517" s="16" t="s">
        <v>844</v>
      </c>
      <c r="AAJ517" s="16" t="s">
        <v>624</v>
      </c>
      <c r="AAK517" s="16" t="s">
        <v>649</v>
      </c>
      <c r="AAL517" s="16" t="s">
        <v>904</v>
      </c>
      <c r="AAM517" s="16" t="s">
        <v>660</v>
      </c>
      <c r="AAN517" s="16" t="s">
        <v>8707</v>
      </c>
      <c r="AAO517" s="16" t="s">
        <v>1019</v>
      </c>
      <c r="AAP517" s="16" t="s">
        <v>8708</v>
      </c>
      <c r="AAR517" s="16" t="s">
        <v>11332</v>
      </c>
      <c r="AAS517" s="16">
        <v>7795.77</v>
      </c>
      <c r="AAT517" s="16" t="s">
        <v>782</v>
      </c>
      <c r="AAU517" s="16" t="s">
        <v>782</v>
      </c>
      <c r="AAV517" s="16" t="s">
        <v>782</v>
      </c>
      <c r="AAW517" s="16" t="s">
        <v>782</v>
      </c>
      <c r="AAX517" s="16" t="s">
        <v>843</v>
      </c>
      <c r="AAY517" s="16" t="s">
        <v>8710</v>
      </c>
      <c r="AAZ517" s="16" t="s">
        <v>782</v>
      </c>
      <c r="ABB517" s="16" t="s">
        <v>782</v>
      </c>
      <c r="ABC517" s="16" t="s">
        <v>783</v>
      </c>
      <c r="ABD517" s="16" t="s">
        <v>783</v>
      </c>
      <c r="ABE517" s="16" t="s">
        <v>783</v>
      </c>
      <c r="ABF517" s="16" t="s">
        <v>782</v>
      </c>
      <c r="ABG517" s="16" t="s">
        <v>783</v>
      </c>
      <c r="ABH517" s="16" t="s">
        <v>782</v>
      </c>
      <c r="ABI517" s="16" t="s">
        <v>783</v>
      </c>
      <c r="ABJ517" s="16" t="s">
        <v>783</v>
      </c>
      <c r="ABK517" s="16" t="s">
        <v>783</v>
      </c>
      <c r="ABL517" s="16" t="s">
        <v>8728</v>
      </c>
      <c r="ABM517" s="16" t="s">
        <v>844</v>
      </c>
      <c r="ABN517" s="16" t="s">
        <v>1033</v>
      </c>
      <c r="ABP517" s="16" t="s">
        <v>972</v>
      </c>
      <c r="ABQ517" s="16" t="s">
        <v>4324</v>
      </c>
      <c r="ABR517" s="16" t="s">
        <v>470</v>
      </c>
      <c r="ABS517" s="16" t="s">
        <v>451</v>
      </c>
      <c r="ABT517" s="16" t="s">
        <v>8746</v>
      </c>
      <c r="ABU517" s="16" t="s">
        <v>1056</v>
      </c>
      <c r="ABV517" s="16" t="s">
        <v>487</v>
      </c>
      <c r="ABW517" s="16" t="s">
        <v>487</v>
      </c>
      <c r="ABX517" s="16" t="s">
        <v>894</v>
      </c>
      <c r="ABY517" s="16" t="s">
        <v>486</v>
      </c>
      <c r="ABZ517" s="16" t="s">
        <v>487</v>
      </c>
      <c r="ACA517" s="16" t="s">
        <v>759</v>
      </c>
      <c r="ACB517" s="16" t="s">
        <v>774</v>
      </c>
      <c r="ACC517" s="16" t="s">
        <v>737</v>
      </c>
      <c r="ACD517" s="16" t="s">
        <v>486</v>
      </c>
      <c r="ACE517" s="16" t="s">
        <v>487</v>
      </c>
      <c r="ACG517" s="16" t="s">
        <v>1014</v>
      </c>
      <c r="ACH517" s="16" t="s">
        <v>1009</v>
      </c>
      <c r="ACI517" s="16" t="s">
        <v>462</v>
      </c>
      <c r="ACJ517" s="16">
        <v>1.1910000000000001</v>
      </c>
      <c r="ACK517" s="16" t="s">
        <v>478</v>
      </c>
      <c r="ACL517" s="16" t="s">
        <v>740</v>
      </c>
      <c r="ACM517" s="16" t="s">
        <v>1189</v>
      </c>
      <c r="ACN517" s="16" t="s">
        <v>1169</v>
      </c>
      <c r="ACO517" s="16" t="s">
        <v>1856</v>
      </c>
      <c r="ACP517" s="16">
        <v>6500</v>
      </c>
      <c r="ACQ517" s="16" t="s">
        <v>1203</v>
      </c>
      <c r="ACR517" s="16" t="s">
        <v>1645</v>
      </c>
      <c r="ACS517" s="16" t="s">
        <v>676</v>
      </c>
      <c r="ACT517" s="16" t="s">
        <v>1521</v>
      </c>
      <c r="ACU517" s="16" t="s">
        <v>833</v>
      </c>
      <c r="ACV517" s="16" t="s">
        <v>8711</v>
      </c>
      <c r="ACW517" s="16" t="s">
        <v>451</v>
      </c>
      <c r="ACX517" s="16" t="s">
        <v>1916</v>
      </c>
      <c r="ACY517" s="16" t="s">
        <v>1947</v>
      </c>
      <c r="ACZ517" s="16">
        <v>1</v>
      </c>
      <c r="ADA517" s="16">
        <v>1</v>
      </c>
      <c r="ADB517" s="16">
        <v>1</v>
      </c>
      <c r="ADC517" s="16">
        <v>1</v>
      </c>
      <c r="ADD517" s="16">
        <v>1</v>
      </c>
      <c r="ADE517" s="16" t="s">
        <v>8712</v>
      </c>
      <c r="ADF517" s="16">
        <v>0</v>
      </c>
      <c r="ADG517" s="16" t="s">
        <v>486</v>
      </c>
      <c r="ADH517" s="16">
        <v>3</v>
      </c>
      <c r="ADI517" s="16" t="s">
        <v>486</v>
      </c>
      <c r="ADJ517" s="16" t="s">
        <v>1745</v>
      </c>
      <c r="ADK517" s="16" t="s">
        <v>13194</v>
      </c>
      <c r="ADL517" s="16" t="s">
        <v>1764</v>
      </c>
      <c r="ADM517" s="16" t="s">
        <v>1756</v>
      </c>
      <c r="ADN517" s="16" t="s">
        <v>1764</v>
      </c>
      <c r="ADO517" s="16" t="s">
        <v>1766</v>
      </c>
      <c r="ADP517" s="16" t="s">
        <v>13196</v>
      </c>
      <c r="ADQ517" s="16" t="s">
        <v>1743</v>
      </c>
      <c r="ADR517" s="16" t="s">
        <v>13194</v>
      </c>
      <c r="ADS517" s="16" t="s">
        <v>1743</v>
      </c>
      <c r="ADV517" s="16" t="s">
        <v>1763</v>
      </c>
      <c r="ADW517" s="16" t="s">
        <v>8766</v>
      </c>
      <c r="ADY517" s="16" t="s">
        <v>1063</v>
      </c>
      <c r="AEA517" s="16">
        <v>10625</v>
      </c>
      <c r="AEC517" s="16" t="s">
        <v>1062</v>
      </c>
      <c r="AED517" s="16">
        <v>1948.94</v>
      </c>
      <c r="AEE517" s="16" t="s">
        <v>952</v>
      </c>
      <c r="AEG517" s="16">
        <v>9260</v>
      </c>
      <c r="AEI517" s="16">
        <v>1500</v>
      </c>
      <c r="AEK517" s="16">
        <v>250</v>
      </c>
      <c r="AEL517" s="16">
        <v>375</v>
      </c>
      <c r="AEM517" s="16">
        <v>625</v>
      </c>
      <c r="AEN517" s="16">
        <v>250</v>
      </c>
      <c r="AEO517" s="16">
        <v>75</v>
      </c>
      <c r="AEP517" s="16">
        <v>50</v>
      </c>
    </row>
    <row r="518" spans="1:822" x14ac:dyDescent="0.25">
      <c r="A518" s="30">
        <v>45845</v>
      </c>
      <c r="B518" s="16" t="s">
        <v>11333</v>
      </c>
      <c r="C518" s="16" t="s">
        <v>867</v>
      </c>
      <c r="D518" s="16" t="s">
        <v>867</v>
      </c>
      <c r="E518" s="16">
        <v>30</v>
      </c>
      <c r="F518" s="16" t="s">
        <v>8153</v>
      </c>
      <c r="G518" s="16" t="s">
        <v>4113</v>
      </c>
      <c r="I518" s="16" t="s">
        <v>4174</v>
      </c>
      <c r="Z518" s="16" t="s">
        <v>995</v>
      </c>
      <c r="AA518" s="16" t="s">
        <v>474</v>
      </c>
      <c r="AB518" s="16">
        <v>1</v>
      </c>
      <c r="AC518" s="16" t="s">
        <v>843</v>
      </c>
      <c r="AD518" s="16" t="s">
        <v>843</v>
      </c>
      <c r="AE518" s="16" t="s">
        <v>843</v>
      </c>
      <c r="AF518" s="16" t="s">
        <v>843</v>
      </c>
      <c r="AG518" s="16" t="s">
        <v>844</v>
      </c>
      <c r="AH518" s="16" t="s">
        <v>843</v>
      </c>
      <c r="AI518" s="16" t="s">
        <v>844</v>
      </c>
      <c r="AJ518" s="16" t="s">
        <v>843</v>
      </c>
      <c r="AK518" s="16" t="s">
        <v>843</v>
      </c>
      <c r="AM518" s="16" t="s">
        <v>737</v>
      </c>
      <c r="AN518" s="16" t="s">
        <v>759</v>
      </c>
      <c r="AP518" s="16" t="s">
        <v>768</v>
      </c>
      <c r="AR518" s="16" t="s">
        <v>6910</v>
      </c>
      <c r="BB518" s="16">
        <v>2</v>
      </c>
      <c r="BC518" s="16" t="s">
        <v>7878</v>
      </c>
      <c r="BE518" s="16" t="s">
        <v>5098</v>
      </c>
      <c r="BV518" s="16" t="s">
        <v>4433</v>
      </c>
      <c r="BW518" s="16" t="s">
        <v>844</v>
      </c>
      <c r="BX518" s="16" t="s">
        <v>843</v>
      </c>
      <c r="BY518" s="16" t="s">
        <v>843</v>
      </c>
      <c r="BZ518" s="16" t="s">
        <v>843</v>
      </c>
      <c r="CA518" s="16" t="s">
        <v>843</v>
      </c>
      <c r="CB518" s="16" t="s">
        <v>843</v>
      </c>
      <c r="CC518" s="16" t="s">
        <v>843</v>
      </c>
      <c r="CD518" s="16" t="s">
        <v>843</v>
      </c>
      <c r="CE518" s="16" t="s">
        <v>843</v>
      </c>
      <c r="CF518" s="16" t="s">
        <v>843</v>
      </c>
      <c r="CG518" s="16" t="s">
        <v>843</v>
      </c>
      <c r="CH518" s="16" t="s">
        <v>843</v>
      </c>
      <c r="CI518" s="16" t="s">
        <v>843</v>
      </c>
      <c r="CJ518" s="16" t="s">
        <v>843</v>
      </c>
      <c r="CK518" s="16" t="s">
        <v>843</v>
      </c>
      <c r="CP518" s="16" t="s">
        <v>865</v>
      </c>
      <c r="DX518" s="16" t="s">
        <v>867</v>
      </c>
      <c r="DY518" s="16" t="s">
        <v>865</v>
      </c>
      <c r="GC518" s="16" t="s">
        <v>5330</v>
      </c>
      <c r="GF518" s="16" t="s">
        <v>6818</v>
      </c>
      <c r="GG518" s="16" t="s">
        <v>867</v>
      </c>
      <c r="GV518" s="16" t="s">
        <v>864</v>
      </c>
      <c r="GW518" s="16" t="s">
        <v>843</v>
      </c>
      <c r="GX518" s="16" t="s">
        <v>843</v>
      </c>
      <c r="GY518" s="16" t="s">
        <v>843</v>
      </c>
      <c r="GZ518" s="16" t="s">
        <v>843</v>
      </c>
      <c r="HA518" s="16" t="s">
        <v>843</v>
      </c>
      <c r="HB518" s="16" t="s">
        <v>843</v>
      </c>
      <c r="HC518" s="16" t="s">
        <v>843</v>
      </c>
      <c r="HD518" s="16" t="s">
        <v>843</v>
      </c>
      <c r="HE518" s="16" t="s">
        <v>844</v>
      </c>
      <c r="HF518" s="16" t="s">
        <v>843</v>
      </c>
      <c r="HH518" s="16" t="s">
        <v>5456</v>
      </c>
      <c r="HK518" s="16" t="s">
        <v>865</v>
      </c>
      <c r="HM518" s="16" t="s">
        <v>865</v>
      </c>
      <c r="HZ518" s="16" t="s">
        <v>7944</v>
      </c>
      <c r="KE518" s="16" t="s">
        <v>5582</v>
      </c>
      <c r="KG518" s="16" t="s">
        <v>7015</v>
      </c>
      <c r="KH518" s="16" t="s">
        <v>7033</v>
      </c>
      <c r="KI518" s="16" t="s">
        <v>865</v>
      </c>
      <c r="LG518" s="16" t="s">
        <v>867</v>
      </c>
      <c r="LH518" s="16" t="s">
        <v>865</v>
      </c>
      <c r="LI518" s="16" t="s">
        <v>867</v>
      </c>
      <c r="LJ518" s="16" t="s">
        <v>867</v>
      </c>
      <c r="LK518" s="16" t="s">
        <v>867</v>
      </c>
      <c r="LL518" s="16" t="s">
        <v>5657</v>
      </c>
      <c r="LM518" s="16" t="s">
        <v>844</v>
      </c>
      <c r="LN518" s="16" t="s">
        <v>843</v>
      </c>
      <c r="LO518" s="16" t="s">
        <v>843</v>
      </c>
      <c r="LP518" s="16" t="s">
        <v>843</v>
      </c>
      <c r="LQ518" s="16" t="s">
        <v>843</v>
      </c>
      <c r="LR518" s="16" t="s">
        <v>843</v>
      </c>
      <c r="LS518" s="16" t="s">
        <v>843</v>
      </c>
      <c r="LT518" s="16" t="s">
        <v>843</v>
      </c>
      <c r="LU518" s="16" t="s">
        <v>843</v>
      </c>
      <c r="LV518" s="16" t="s">
        <v>843</v>
      </c>
      <c r="LW518" s="16" t="s">
        <v>843</v>
      </c>
      <c r="LX518" s="16" t="s">
        <v>843</v>
      </c>
      <c r="LY518" s="16" t="s">
        <v>843</v>
      </c>
      <c r="LZ518" s="16" t="s">
        <v>843</v>
      </c>
      <c r="MA518" s="16" t="s">
        <v>843</v>
      </c>
      <c r="MX518" s="16" t="s">
        <v>5694</v>
      </c>
      <c r="MY518" s="16" t="s">
        <v>844</v>
      </c>
      <c r="MZ518" s="16" t="s">
        <v>843</v>
      </c>
      <c r="NA518" s="16" t="s">
        <v>843</v>
      </c>
      <c r="NB518" s="16" t="s">
        <v>843</v>
      </c>
      <c r="NC518" s="16" t="s">
        <v>843</v>
      </c>
      <c r="ND518" s="16" t="s">
        <v>843</v>
      </c>
      <c r="NE518" s="16" t="s">
        <v>843</v>
      </c>
      <c r="NF518" s="16" t="s">
        <v>843</v>
      </c>
      <c r="NG518" s="16" t="s">
        <v>843</v>
      </c>
      <c r="NH518" s="16" t="s">
        <v>843</v>
      </c>
      <c r="NI518" s="16" t="s">
        <v>843</v>
      </c>
      <c r="NJ518" s="16" t="s">
        <v>843</v>
      </c>
      <c r="NK518" s="16" t="s">
        <v>843</v>
      </c>
      <c r="NL518" s="16" t="s">
        <v>843</v>
      </c>
      <c r="NM518" s="16" t="s">
        <v>843</v>
      </c>
      <c r="NN518" s="16" t="s">
        <v>843</v>
      </c>
      <c r="NO518" s="16" t="s">
        <v>843</v>
      </c>
      <c r="NP518" s="16" t="s">
        <v>843</v>
      </c>
      <c r="NQ518" s="16" t="s">
        <v>843</v>
      </c>
      <c r="PC518" s="16" t="s">
        <v>865</v>
      </c>
      <c r="PD518" s="16" t="s">
        <v>865</v>
      </c>
      <c r="PY518" s="16" t="s">
        <v>865</v>
      </c>
      <c r="QP518" s="16" t="s">
        <v>867</v>
      </c>
      <c r="QR518" s="16" t="s">
        <v>867</v>
      </c>
      <c r="QT518" s="16" t="s">
        <v>867</v>
      </c>
      <c r="QV518" s="16" t="s">
        <v>865</v>
      </c>
      <c r="QX518" s="16" t="s">
        <v>867</v>
      </c>
      <c r="RD518" s="16" t="s">
        <v>865</v>
      </c>
      <c r="RF518" s="16" t="s">
        <v>865</v>
      </c>
      <c r="RH518" s="16" t="s">
        <v>865</v>
      </c>
      <c r="RJ518" s="16" t="s">
        <v>865</v>
      </c>
      <c r="RN518" s="16" t="s">
        <v>867</v>
      </c>
      <c r="RP518" s="16" t="s">
        <v>867</v>
      </c>
      <c r="RR518" s="16" t="s">
        <v>867</v>
      </c>
      <c r="RT518" s="16" t="s">
        <v>867</v>
      </c>
      <c r="RV518" s="16" t="s">
        <v>867</v>
      </c>
      <c r="RX518" s="16" t="s">
        <v>867</v>
      </c>
      <c r="RZ518" s="16" t="s">
        <v>867</v>
      </c>
      <c r="SQ518" s="16" t="s">
        <v>865</v>
      </c>
      <c r="SS518" s="16" t="s">
        <v>7299</v>
      </c>
      <c r="ST518" s="16" t="s">
        <v>7761</v>
      </c>
      <c r="TN518" s="16">
        <v>3000</v>
      </c>
      <c r="TO518" s="16">
        <v>4000</v>
      </c>
      <c r="TP518" s="16">
        <v>1200</v>
      </c>
      <c r="TR518" s="16">
        <v>200</v>
      </c>
      <c r="TS518" s="16">
        <v>200</v>
      </c>
      <c r="TU518" s="16">
        <v>4000</v>
      </c>
      <c r="TZ518" s="16" t="s">
        <v>7367</v>
      </c>
      <c r="UA518" s="16" t="s">
        <v>5941</v>
      </c>
      <c r="UB518" s="16">
        <v>0</v>
      </c>
      <c r="UC518" s="16" t="s">
        <v>844</v>
      </c>
      <c r="UD518" s="16" t="s">
        <v>843</v>
      </c>
      <c r="UE518" s="16" t="s">
        <v>843</v>
      </c>
      <c r="UF518" s="16" t="s">
        <v>843</v>
      </c>
      <c r="UG518" s="16" t="s">
        <v>843</v>
      </c>
      <c r="UH518" s="16" t="s">
        <v>843</v>
      </c>
      <c r="UL518" s="16">
        <v>20000</v>
      </c>
      <c r="WO518" s="16" t="s">
        <v>6926</v>
      </c>
      <c r="YN518" s="16" t="s">
        <v>7040</v>
      </c>
      <c r="YP518" s="16" t="s">
        <v>7984</v>
      </c>
      <c r="YR518" s="16" t="s">
        <v>11334</v>
      </c>
      <c r="YS518" s="16" t="s">
        <v>11335</v>
      </c>
      <c r="YT518" s="16" t="s">
        <v>8694</v>
      </c>
      <c r="YU518" s="16" t="s">
        <v>11336</v>
      </c>
      <c r="YV518" s="16" t="s">
        <v>8696</v>
      </c>
      <c r="YW518" s="16" t="s">
        <v>844</v>
      </c>
      <c r="YX518" s="16" t="s">
        <v>8696</v>
      </c>
      <c r="ZE518" s="16" t="s">
        <v>843</v>
      </c>
      <c r="ZO518" s="16" t="s">
        <v>487</v>
      </c>
      <c r="ZP518" s="16" t="s">
        <v>487</v>
      </c>
      <c r="ZQ518" s="16" t="s">
        <v>486</v>
      </c>
      <c r="ZR518" s="16" t="s">
        <v>486</v>
      </c>
      <c r="ZS518" s="16" t="s">
        <v>8704</v>
      </c>
      <c r="ZT518" s="16" t="s">
        <v>8705</v>
      </c>
      <c r="ZU518" s="16" t="s">
        <v>8706</v>
      </c>
      <c r="ZV518" s="16" t="s">
        <v>487</v>
      </c>
      <c r="ZW518" s="16" t="s">
        <v>843</v>
      </c>
      <c r="ZX518" s="16" t="s">
        <v>844</v>
      </c>
      <c r="ZY518" s="16" t="s">
        <v>843</v>
      </c>
      <c r="ZZ518" s="16" t="s">
        <v>844</v>
      </c>
      <c r="AAA518" s="16" t="s">
        <v>843</v>
      </c>
      <c r="AAB518" s="16" t="s">
        <v>843</v>
      </c>
      <c r="AAC518" s="16">
        <v>1</v>
      </c>
      <c r="AAD518" s="16" t="s">
        <v>843</v>
      </c>
      <c r="AAE518" s="16" t="s">
        <v>844</v>
      </c>
      <c r="AAF518" s="16" t="s">
        <v>843</v>
      </c>
      <c r="AAG518" s="16" t="s">
        <v>843</v>
      </c>
      <c r="AAH518" s="16" t="s">
        <v>843</v>
      </c>
      <c r="AAI518" s="16" t="s">
        <v>843</v>
      </c>
      <c r="AAJ518" s="16" t="s">
        <v>600</v>
      </c>
      <c r="AAK518" s="16" t="s">
        <v>645</v>
      </c>
      <c r="AAL518" s="16" t="s">
        <v>905</v>
      </c>
      <c r="AAM518" s="16" t="s">
        <v>663</v>
      </c>
      <c r="AAN518" s="16" t="s">
        <v>8707</v>
      </c>
      <c r="AAO518" s="16" t="s">
        <v>1018</v>
      </c>
      <c r="AAP518" s="16" t="s">
        <v>8708</v>
      </c>
      <c r="AAS518" s="16">
        <v>20000</v>
      </c>
      <c r="AAT518" s="16" t="s">
        <v>782</v>
      </c>
      <c r="AAU518" s="16" t="s">
        <v>782</v>
      </c>
      <c r="AAV518" s="16" t="s">
        <v>782</v>
      </c>
      <c r="AAW518" s="16" t="s">
        <v>782</v>
      </c>
      <c r="AAX518" s="16" t="s">
        <v>843</v>
      </c>
      <c r="AAY518" s="16" t="s">
        <v>8710</v>
      </c>
      <c r="AAZ518" s="16" t="s">
        <v>782</v>
      </c>
      <c r="ABA518" s="16" t="s">
        <v>782</v>
      </c>
      <c r="ABB518" s="16" t="s">
        <v>782</v>
      </c>
      <c r="ABC518" s="16" t="s">
        <v>782</v>
      </c>
      <c r="ABD518" s="16" t="s">
        <v>782</v>
      </c>
      <c r="ABE518" s="16" t="s">
        <v>783</v>
      </c>
      <c r="ABF518" s="16" t="s">
        <v>782</v>
      </c>
      <c r="ABG518" s="16" t="s">
        <v>782</v>
      </c>
      <c r="ABH518" s="16" t="s">
        <v>782</v>
      </c>
      <c r="ABI518" s="16" t="s">
        <v>782</v>
      </c>
      <c r="ABJ518" s="16" t="s">
        <v>782</v>
      </c>
      <c r="ABK518" s="16" t="s">
        <v>782</v>
      </c>
      <c r="ABL518" s="16" t="s">
        <v>844</v>
      </c>
      <c r="ABM518" s="16" t="s">
        <v>843</v>
      </c>
      <c r="ABN518" s="16" t="s">
        <v>1034</v>
      </c>
      <c r="ABO518" s="16" t="s">
        <v>486</v>
      </c>
      <c r="ABP518" s="16" t="s">
        <v>972</v>
      </c>
      <c r="ABQ518" s="16" t="s">
        <v>4338</v>
      </c>
      <c r="ABR518" s="16" t="s">
        <v>474</v>
      </c>
      <c r="ABS518" s="16" t="s">
        <v>445</v>
      </c>
      <c r="ABT518" s="16" t="s">
        <v>844</v>
      </c>
      <c r="ABU518" s="16" t="s">
        <v>844</v>
      </c>
      <c r="ABV518" s="16" t="s">
        <v>486</v>
      </c>
      <c r="ABW518" s="16" t="s">
        <v>487</v>
      </c>
      <c r="ABX518" s="16" t="s">
        <v>893</v>
      </c>
      <c r="ABY518" s="16" t="s">
        <v>486</v>
      </c>
      <c r="ABZ518" s="16" t="s">
        <v>486</v>
      </c>
      <c r="ACA518" s="16" t="s">
        <v>759</v>
      </c>
      <c r="ACB518" s="16" t="s">
        <v>768</v>
      </c>
      <c r="ACC518" s="16" t="s">
        <v>737</v>
      </c>
      <c r="ACD518" s="16" t="s">
        <v>487</v>
      </c>
      <c r="ACE518" s="16" t="s">
        <v>486</v>
      </c>
      <c r="ACG518" s="16" t="s">
        <v>1014</v>
      </c>
      <c r="ACH518" s="16" t="s">
        <v>1009</v>
      </c>
      <c r="ACI518" s="16" t="s">
        <v>462</v>
      </c>
      <c r="ACJ518" s="16">
        <v>1.1910000000000001</v>
      </c>
      <c r="ACK518" s="16" t="s">
        <v>478</v>
      </c>
      <c r="ACL518" s="16" t="s">
        <v>738</v>
      </c>
      <c r="ACM518" s="16" t="s">
        <v>1191</v>
      </c>
      <c r="ACN518" s="16" t="s">
        <v>1169</v>
      </c>
      <c r="ACO518" s="16" t="s">
        <v>1856</v>
      </c>
      <c r="ACQ518" s="16" t="s">
        <v>1201</v>
      </c>
      <c r="ACR518" s="16" t="s">
        <v>1645</v>
      </c>
      <c r="ACS518" s="16" t="s">
        <v>686</v>
      </c>
      <c r="ACT518" s="16" t="s">
        <v>1522</v>
      </c>
      <c r="ACU518" s="16" t="s">
        <v>831</v>
      </c>
      <c r="ACV518" s="16" t="s">
        <v>8756</v>
      </c>
      <c r="ACW518" s="16" t="s">
        <v>445</v>
      </c>
      <c r="ACX518" s="16" t="s">
        <v>1914</v>
      </c>
      <c r="ACY518" s="16" t="s">
        <v>1947</v>
      </c>
      <c r="ACZ518" s="16">
        <v>1</v>
      </c>
      <c r="ADA518" s="16">
        <v>0</v>
      </c>
      <c r="ADB518" s="16">
        <v>1</v>
      </c>
      <c r="ADC518" s="16">
        <v>1</v>
      </c>
      <c r="ADD518" s="16">
        <v>1</v>
      </c>
      <c r="ADE518" s="16" t="s">
        <v>9236</v>
      </c>
      <c r="ADF518" s="16">
        <v>0</v>
      </c>
      <c r="ADG518" s="16" t="s">
        <v>486</v>
      </c>
      <c r="ADH518" s="16">
        <v>1</v>
      </c>
      <c r="ADI518" s="16" t="s">
        <v>486</v>
      </c>
      <c r="ADJ518" s="16" t="s">
        <v>1743</v>
      </c>
      <c r="ADK518" s="16" t="s">
        <v>1750</v>
      </c>
      <c r="ADL518" s="16" t="s">
        <v>1761</v>
      </c>
      <c r="ADN518" s="16" t="s">
        <v>13196</v>
      </c>
      <c r="ADO518" s="16" t="s">
        <v>13197</v>
      </c>
      <c r="ADP518" s="16" t="s">
        <v>1744</v>
      </c>
      <c r="AEB518" s="16">
        <v>12600</v>
      </c>
      <c r="AEC518" s="16" t="s">
        <v>1060</v>
      </c>
      <c r="AED518" s="16">
        <v>20000</v>
      </c>
      <c r="AEE518" s="16" t="s">
        <v>952</v>
      </c>
      <c r="AEI518" s="16">
        <v>3000</v>
      </c>
      <c r="AEJ518" s="16">
        <v>4000</v>
      </c>
      <c r="AEK518" s="16">
        <v>1200</v>
      </c>
      <c r="AEN518" s="16">
        <v>200</v>
      </c>
      <c r="AEO518" s="16">
        <v>200</v>
      </c>
      <c r="AEP518" s="16">
        <v>4000</v>
      </c>
    </row>
    <row r="519" spans="1:822" x14ac:dyDescent="0.25">
      <c r="A519" s="30">
        <v>45845</v>
      </c>
      <c r="B519" s="16" t="s">
        <v>11337</v>
      </c>
      <c r="C519" s="16" t="s">
        <v>867</v>
      </c>
      <c r="D519" s="16" t="s">
        <v>867</v>
      </c>
      <c r="E519" s="16">
        <v>31</v>
      </c>
      <c r="F519" s="16" t="s">
        <v>8153</v>
      </c>
      <c r="G519" s="16" t="s">
        <v>4113</v>
      </c>
      <c r="I519" s="16" t="s">
        <v>4174</v>
      </c>
      <c r="Z519" s="16" t="s">
        <v>997</v>
      </c>
      <c r="AA519" s="16" t="s">
        <v>470</v>
      </c>
      <c r="AB519" s="16">
        <v>3</v>
      </c>
      <c r="AC519" s="16" t="s">
        <v>844</v>
      </c>
      <c r="AD519" s="16" t="s">
        <v>843</v>
      </c>
      <c r="AE519" s="16" t="s">
        <v>844</v>
      </c>
      <c r="AF519" s="16" t="s">
        <v>844</v>
      </c>
      <c r="AG519" s="16" t="s">
        <v>844</v>
      </c>
      <c r="AH519" s="16" t="s">
        <v>844</v>
      </c>
      <c r="AI519" s="16" t="s">
        <v>1056</v>
      </c>
      <c r="AJ519" s="16" t="s">
        <v>843</v>
      </c>
      <c r="AK519" s="16" t="s">
        <v>843</v>
      </c>
      <c r="AM519" s="16" t="s">
        <v>737</v>
      </c>
      <c r="AN519" s="16" t="s">
        <v>759</v>
      </c>
      <c r="AP519" s="16" t="s">
        <v>768</v>
      </c>
      <c r="AR519" s="16" t="s">
        <v>6910</v>
      </c>
      <c r="BB519" s="16">
        <v>2</v>
      </c>
      <c r="BC519" s="16" t="s">
        <v>7875</v>
      </c>
      <c r="BE519" s="16" t="s">
        <v>5098</v>
      </c>
      <c r="BV519" s="16" t="s">
        <v>4433</v>
      </c>
      <c r="BW519" s="16" t="s">
        <v>844</v>
      </c>
      <c r="BX519" s="16" t="s">
        <v>843</v>
      </c>
      <c r="BY519" s="16" t="s">
        <v>843</v>
      </c>
      <c r="BZ519" s="16" t="s">
        <v>843</v>
      </c>
      <c r="CA519" s="16" t="s">
        <v>843</v>
      </c>
      <c r="CB519" s="16" t="s">
        <v>843</v>
      </c>
      <c r="CC519" s="16" t="s">
        <v>843</v>
      </c>
      <c r="CD519" s="16" t="s">
        <v>843</v>
      </c>
      <c r="CE519" s="16" t="s">
        <v>843</v>
      </c>
      <c r="CF519" s="16" t="s">
        <v>843</v>
      </c>
      <c r="CG519" s="16" t="s">
        <v>843</v>
      </c>
      <c r="CH519" s="16" t="s">
        <v>843</v>
      </c>
      <c r="CI519" s="16" t="s">
        <v>843</v>
      </c>
      <c r="CJ519" s="16" t="s">
        <v>843</v>
      </c>
      <c r="CK519" s="16" t="s">
        <v>843</v>
      </c>
      <c r="CP519" s="16" t="s">
        <v>867</v>
      </c>
      <c r="CQ519" s="16" t="s">
        <v>5191</v>
      </c>
      <c r="CR519" s="16" t="s">
        <v>844</v>
      </c>
      <c r="CS519" s="16" t="s">
        <v>843</v>
      </c>
      <c r="CT519" s="16" t="s">
        <v>843</v>
      </c>
      <c r="CU519" s="16" t="s">
        <v>843</v>
      </c>
      <c r="CV519" s="16" t="s">
        <v>843</v>
      </c>
      <c r="CW519" s="16" t="s">
        <v>843</v>
      </c>
      <c r="CX519" s="16" t="s">
        <v>843</v>
      </c>
      <c r="CY519" s="16" t="s">
        <v>843</v>
      </c>
      <c r="CZ519" s="16" t="s">
        <v>843</v>
      </c>
      <c r="DA519" s="16" t="s">
        <v>5184</v>
      </c>
      <c r="DX519" s="16" t="s">
        <v>867</v>
      </c>
      <c r="DY519" s="16" t="s">
        <v>867</v>
      </c>
      <c r="GC519" s="16" t="s">
        <v>5347</v>
      </c>
      <c r="GF519" s="16" t="s">
        <v>867</v>
      </c>
      <c r="GG519" s="16" t="s">
        <v>867</v>
      </c>
      <c r="GV519" s="16" t="s">
        <v>8929</v>
      </c>
      <c r="GW519" s="16" t="s">
        <v>844</v>
      </c>
      <c r="GX519" s="16" t="s">
        <v>844</v>
      </c>
      <c r="GY519" s="16" t="s">
        <v>843</v>
      </c>
      <c r="GZ519" s="16" t="s">
        <v>843</v>
      </c>
      <c r="HA519" s="16" t="s">
        <v>843</v>
      </c>
      <c r="HB519" s="16" t="s">
        <v>843</v>
      </c>
      <c r="HC519" s="16" t="s">
        <v>843</v>
      </c>
      <c r="HD519" s="16" t="s">
        <v>843</v>
      </c>
      <c r="HE519" s="16" t="s">
        <v>843</v>
      </c>
      <c r="HF519" s="16" t="s">
        <v>843</v>
      </c>
      <c r="HH519" s="16" t="s">
        <v>5474</v>
      </c>
      <c r="HK519" s="16" t="s">
        <v>865</v>
      </c>
      <c r="HM519" s="16" t="s">
        <v>865</v>
      </c>
      <c r="HZ519" s="16" t="s">
        <v>7944</v>
      </c>
      <c r="KE519" s="16" t="s">
        <v>5582</v>
      </c>
      <c r="KG519" s="16" t="s">
        <v>7018</v>
      </c>
      <c r="KH519" s="16" t="s">
        <v>7033</v>
      </c>
      <c r="KI519" s="16" t="s">
        <v>865</v>
      </c>
      <c r="LG519" s="16" t="s">
        <v>867</v>
      </c>
      <c r="LH519" s="16" t="s">
        <v>867</v>
      </c>
      <c r="LI519" s="16" t="s">
        <v>867</v>
      </c>
      <c r="LJ519" s="16" t="s">
        <v>867</v>
      </c>
      <c r="LK519" s="16" t="s">
        <v>867</v>
      </c>
      <c r="LL519" s="16" t="s">
        <v>5657</v>
      </c>
      <c r="LM519" s="16" t="s">
        <v>844</v>
      </c>
      <c r="LN519" s="16" t="s">
        <v>843</v>
      </c>
      <c r="LO519" s="16" t="s">
        <v>843</v>
      </c>
      <c r="LP519" s="16" t="s">
        <v>843</v>
      </c>
      <c r="LQ519" s="16" t="s">
        <v>843</v>
      </c>
      <c r="LR519" s="16" t="s">
        <v>843</v>
      </c>
      <c r="LS519" s="16" t="s">
        <v>843</v>
      </c>
      <c r="LT519" s="16" t="s">
        <v>843</v>
      </c>
      <c r="LU519" s="16" t="s">
        <v>843</v>
      </c>
      <c r="LV519" s="16" t="s">
        <v>843</v>
      </c>
      <c r="LW519" s="16" t="s">
        <v>843</v>
      </c>
      <c r="LX519" s="16" t="s">
        <v>843</v>
      </c>
      <c r="LY519" s="16" t="s">
        <v>843</v>
      </c>
      <c r="LZ519" s="16" t="s">
        <v>843</v>
      </c>
      <c r="MA519" s="16" t="s">
        <v>843</v>
      </c>
      <c r="MC519" s="16" t="s">
        <v>5694</v>
      </c>
      <c r="MD519" s="16" t="s">
        <v>844</v>
      </c>
      <c r="ME519" s="16" t="s">
        <v>843</v>
      </c>
      <c r="MF519" s="16" t="s">
        <v>843</v>
      </c>
      <c r="MG519" s="16" t="s">
        <v>843</v>
      </c>
      <c r="MH519" s="16" t="s">
        <v>843</v>
      </c>
      <c r="MI519" s="16" t="s">
        <v>843</v>
      </c>
      <c r="MJ519" s="16" t="s">
        <v>843</v>
      </c>
      <c r="MK519" s="16" t="s">
        <v>843</v>
      </c>
      <c r="ML519" s="16" t="s">
        <v>843</v>
      </c>
      <c r="MM519" s="16" t="s">
        <v>843</v>
      </c>
      <c r="MN519" s="16" t="s">
        <v>843</v>
      </c>
      <c r="MO519" s="16" t="s">
        <v>843</v>
      </c>
      <c r="MP519" s="16" t="s">
        <v>843</v>
      </c>
      <c r="MQ519" s="16" t="s">
        <v>843</v>
      </c>
      <c r="MR519" s="16" t="s">
        <v>843</v>
      </c>
      <c r="MS519" s="16" t="s">
        <v>843</v>
      </c>
      <c r="MT519" s="16" t="s">
        <v>843</v>
      </c>
      <c r="MU519" s="16" t="s">
        <v>843</v>
      </c>
      <c r="MV519" s="16" t="s">
        <v>843</v>
      </c>
      <c r="MX519" s="16" t="s">
        <v>5694</v>
      </c>
      <c r="MY519" s="16" t="s">
        <v>844</v>
      </c>
      <c r="MZ519" s="16" t="s">
        <v>843</v>
      </c>
      <c r="NA519" s="16" t="s">
        <v>843</v>
      </c>
      <c r="NB519" s="16" t="s">
        <v>843</v>
      </c>
      <c r="NC519" s="16" t="s">
        <v>843</v>
      </c>
      <c r="ND519" s="16" t="s">
        <v>843</v>
      </c>
      <c r="NE519" s="16" t="s">
        <v>843</v>
      </c>
      <c r="NF519" s="16" t="s">
        <v>843</v>
      </c>
      <c r="NG519" s="16" t="s">
        <v>843</v>
      </c>
      <c r="NH519" s="16" t="s">
        <v>843</v>
      </c>
      <c r="NI519" s="16" t="s">
        <v>843</v>
      </c>
      <c r="NJ519" s="16" t="s">
        <v>843</v>
      </c>
      <c r="NK519" s="16" t="s">
        <v>843</v>
      </c>
      <c r="NL519" s="16" t="s">
        <v>843</v>
      </c>
      <c r="NM519" s="16" t="s">
        <v>843</v>
      </c>
      <c r="NN519" s="16" t="s">
        <v>843</v>
      </c>
      <c r="NO519" s="16" t="s">
        <v>843</v>
      </c>
      <c r="NP519" s="16" t="s">
        <v>843</v>
      </c>
      <c r="NQ519" s="16" t="s">
        <v>843</v>
      </c>
      <c r="NS519" s="16" t="s">
        <v>5694</v>
      </c>
      <c r="NT519" s="16" t="s">
        <v>844</v>
      </c>
      <c r="NU519" s="16" t="s">
        <v>843</v>
      </c>
      <c r="NV519" s="16" t="s">
        <v>843</v>
      </c>
      <c r="NW519" s="16" t="s">
        <v>843</v>
      </c>
      <c r="NX519" s="16" t="s">
        <v>843</v>
      </c>
      <c r="NY519" s="16" t="s">
        <v>843</v>
      </c>
      <c r="NZ519" s="16" t="s">
        <v>843</v>
      </c>
      <c r="OA519" s="16" t="s">
        <v>843</v>
      </c>
      <c r="OB519" s="16" t="s">
        <v>843</v>
      </c>
      <c r="OC519" s="16" t="s">
        <v>843</v>
      </c>
      <c r="OD519" s="16" t="s">
        <v>843</v>
      </c>
      <c r="OE519" s="16" t="s">
        <v>843</v>
      </c>
      <c r="OF519" s="16" t="s">
        <v>843</v>
      </c>
      <c r="OG519" s="16" t="s">
        <v>843</v>
      </c>
      <c r="OH519" s="16" t="s">
        <v>843</v>
      </c>
      <c r="OI519" s="16" t="s">
        <v>843</v>
      </c>
      <c r="PC519" s="16" t="s">
        <v>865</v>
      </c>
      <c r="PD519" s="16" t="s">
        <v>865</v>
      </c>
      <c r="PY519" s="16" t="s">
        <v>867</v>
      </c>
      <c r="PZ519" s="16">
        <v>1</v>
      </c>
      <c r="QP519" s="16" t="s">
        <v>865</v>
      </c>
      <c r="QR519" s="16" t="s">
        <v>867</v>
      </c>
      <c r="QT519" s="16" t="s">
        <v>867</v>
      </c>
      <c r="QV519" s="16" t="s">
        <v>865</v>
      </c>
      <c r="QX519" s="16" t="s">
        <v>867</v>
      </c>
      <c r="QY519" s="16" t="s">
        <v>867</v>
      </c>
      <c r="RD519" s="16" t="s">
        <v>865</v>
      </c>
      <c r="RF519" s="16" t="s">
        <v>865</v>
      </c>
      <c r="RH519" s="16" t="s">
        <v>865</v>
      </c>
      <c r="RJ519" s="16" t="s">
        <v>865</v>
      </c>
      <c r="RN519" s="16" t="s">
        <v>867</v>
      </c>
      <c r="RP519" s="16" t="s">
        <v>867</v>
      </c>
      <c r="RR519" s="16" t="s">
        <v>867</v>
      </c>
      <c r="RT519" s="16" t="s">
        <v>867</v>
      </c>
      <c r="RV519" s="16" t="s">
        <v>867</v>
      </c>
      <c r="RX519" s="16" t="s">
        <v>7720</v>
      </c>
      <c r="RZ519" s="16" t="s">
        <v>7724</v>
      </c>
      <c r="SQ519" s="16" t="s">
        <v>867</v>
      </c>
      <c r="SS519" s="16" t="s">
        <v>7308</v>
      </c>
      <c r="ST519" s="16" t="s">
        <v>7764</v>
      </c>
      <c r="TN519" s="16">
        <v>7000</v>
      </c>
      <c r="TO519" s="16">
        <v>7000</v>
      </c>
      <c r="TP519" s="16">
        <v>2300</v>
      </c>
      <c r="TQ519" s="16">
        <v>300</v>
      </c>
      <c r="TR519" s="16">
        <v>1000</v>
      </c>
      <c r="TS519" s="16">
        <v>200</v>
      </c>
      <c r="TT519" s="16">
        <v>0</v>
      </c>
      <c r="TU519" s="16">
        <v>1000</v>
      </c>
      <c r="TV519" s="16">
        <v>0</v>
      </c>
      <c r="TW519" s="16">
        <v>0</v>
      </c>
      <c r="TX519" s="16">
        <v>0</v>
      </c>
      <c r="TZ519" s="16" t="s">
        <v>7367</v>
      </c>
      <c r="UA519" s="16" t="s">
        <v>11338</v>
      </c>
      <c r="UB519" s="16">
        <v>0</v>
      </c>
      <c r="UC519" s="16" t="s">
        <v>844</v>
      </c>
      <c r="UD519" s="16" t="s">
        <v>844</v>
      </c>
      <c r="UE519" s="16" t="s">
        <v>843</v>
      </c>
      <c r="UF519" s="16" t="s">
        <v>844</v>
      </c>
      <c r="UG519" s="16" t="s">
        <v>843</v>
      </c>
      <c r="UH519" s="16" t="s">
        <v>843</v>
      </c>
      <c r="UL519" s="16">
        <v>14000</v>
      </c>
      <c r="US519" s="16" t="s">
        <v>5992</v>
      </c>
      <c r="UT519" s="16" t="s">
        <v>843</v>
      </c>
      <c r="UU519" s="16" t="s">
        <v>844</v>
      </c>
      <c r="UV519" s="16" t="s">
        <v>843</v>
      </c>
      <c r="UW519" s="16" t="s">
        <v>843</v>
      </c>
      <c r="UX519" s="16" t="s">
        <v>843</v>
      </c>
      <c r="UY519" s="16" t="s">
        <v>843</v>
      </c>
      <c r="UZ519" s="16" t="s">
        <v>843</v>
      </c>
      <c r="VA519" s="16" t="s">
        <v>843</v>
      </c>
      <c r="VB519" s="16" t="s">
        <v>843</v>
      </c>
      <c r="VC519" s="16" t="s">
        <v>843</v>
      </c>
      <c r="VD519" s="16" t="s">
        <v>843</v>
      </c>
      <c r="VE519" s="16" t="s">
        <v>843</v>
      </c>
      <c r="VF519" s="16" t="s">
        <v>843</v>
      </c>
      <c r="VG519" s="16" t="s">
        <v>843</v>
      </c>
      <c r="VJ519" s="16">
        <v>1000</v>
      </c>
      <c r="VX519" s="16" t="s">
        <v>6028</v>
      </c>
      <c r="VY519" s="16" t="s">
        <v>844</v>
      </c>
      <c r="VZ519" s="16" t="s">
        <v>843</v>
      </c>
      <c r="WA519" s="16" t="s">
        <v>843</v>
      </c>
      <c r="WB519" s="16" t="s">
        <v>843</v>
      </c>
      <c r="WC519" s="16" t="s">
        <v>843</v>
      </c>
      <c r="WD519" s="16" t="s">
        <v>843</v>
      </c>
      <c r="WE519" s="16" t="s">
        <v>843</v>
      </c>
      <c r="WF519" s="16" t="s">
        <v>843</v>
      </c>
      <c r="WH519" s="16">
        <v>3250</v>
      </c>
      <c r="WO519" s="16" t="s">
        <v>6926</v>
      </c>
      <c r="YN519" s="16" t="s">
        <v>7040</v>
      </c>
      <c r="YP519" s="16" t="s">
        <v>7990</v>
      </c>
      <c r="YR519" s="16" t="s">
        <v>11339</v>
      </c>
      <c r="YS519" s="16" t="s">
        <v>11340</v>
      </c>
      <c r="YT519" s="16" t="s">
        <v>8694</v>
      </c>
      <c r="YU519" s="16" t="s">
        <v>11341</v>
      </c>
      <c r="YV519" s="16" t="s">
        <v>8696</v>
      </c>
      <c r="YW519" s="16" t="s">
        <v>844</v>
      </c>
      <c r="YX519" s="16" t="s">
        <v>8696</v>
      </c>
      <c r="YY519" s="16" t="s">
        <v>843</v>
      </c>
      <c r="YZ519" s="16" t="s">
        <v>843</v>
      </c>
      <c r="ZA519" s="16" t="s">
        <v>843</v>
      </c>
      <c r="ZB519" s="16">
        <v>18800</v>
      </c>
      <c r="ZC519" s="16" t="s">
        <v>8788</v>
      </c>
      <c r="ZD519" s="16" t="s">
        <v>8788</v>
      </c>
      <c r="ZE519" s="16" t="s">
        <v>9018</v>
      </c>
      <c r="ZF519" s="16" t="s">
        <v>8701</v>
      </c>
      <c r="ZG519" s="16" t="s">
        <v>8723</v>
      </c>
      <c r="ZH519" s="16" t="s">
        <v>8700</v>
      </c>
      <c r="ZI519" s="16" t="s">
        <v>8724</v>
      </c>
      <c r="ZJ519" s="16" t="s">
        <v>843</v>
      </c>
      <c r="ZK519" s="16" t="s">
        <v>843</v>
      </c>
      <c r="ZL519" s="16" t="s">
        <v>8723</v>
      </c>
      <c r="ZM519" s="16" t="s">
        <v>843</v>
      </c>
      <c r="ZN519" s="16" t="s">
        <v>8755</v>
      </c>
      <c r="ZO519" s="16" t="s">
        <v>487</v>
      </c>
      <c r="ZP519" s="16" t="s">
        <v>487</v>
      </c>
      <c r="ZQ519" s="16" t="s">
        <v>487</v>
      </c>
      <c r="ZR519" s="16" t="s">
        <v>487</v>
      </c>
      <c r="ZS519" s="16" t="s">
        <v>8964</v>
      </c>
      <c r="ZT519" s="16" t="s">
        <v>8705</v>
      </c>
      <c r="ZU519" s="16" t="s">
        <v>8706</v>
      </c>
      <c r="ZV519" s="16" t="s">
        <v>487</v>
      </c>
      <c r="ZW519" s="16" t="s">
        <v>844</v>
      </c>
      <c r="ZX519" s="16" t="s">
        <v>1056</v>
      </c>
      <c r="ZY519" s="16" t="s">
        <v>844</v>
      </c>
      <c r="ZZ519" s="16" t="s">
        <v>1056</v>
      </c>
      <c r="AAA519" s="16" t="s">
        <v>843</v>
      </c>
      <c r="AAB519" s="16" t="s">
        <v>843</v>
      </c>
      <c r="AAC519" s="16">
        <v>1</v>
      </c>
      <c r="AAD519" s="16" t="s">
        <v>844</v>
      </c>
      <c r="AAE519" s="16" t="s">
        <v>844</v>
      </c>
      <c r="AAF519" s="16" t="s">
        <v>843</v>
      </c>
      <c r="AAG519" s="16" t="s">
        <v>843</v>
      </c>
      <c r="AAH519" s="16" t="s">
        <v>843</v>
      </c>
      <c r="AAI519" s="16" t="s">
        <v>844</v>
      </c>
      <c r="AAJ519" s="16" t="s">
        <v>624</v>
      </c>
      <c r="AAK519" s="16" t="s">
        <v>649</v>
      </c>
      <c r="AAL519" s="16" t="s">
        <v>904</v>
      </c>
      <c r="AAM519" s="16" t="s">
        <v>663</v>
      </c>
      <c r="AAN519" s="16" t="s">
        <v>8840</v>
      </c>
      <c r="AAO519" s="16" t="s">
        <v>1018</v>
      </c>
      <c r="AAP519" s="16" t="s">
        <v>8708</v>
      </c>
      <c r="AAS519" s="16">
        <v>18250</v>
      </c>
      <c r="AAT519" s="16" t="s">
        <v>782</v>
      </c>
      <c r="AAU519" s="16" t="s">
        <v>782</v>
      </c>
      <c r="AAV519" s="16" t="s">
        <v>782</v>
      </c>
      <c r="AAW519" s="16" t="s">
        <v>782</v>
      </c>
      <c r="AAX519" s="16" t="s">
        <v>843</v>
      </c>
      <c r="AAY519" s="16" t="s">
        <v>8710</v>
      </c>
      <c r="AAZ519" s="16" t="s">
        <v>782</v>
      </c>
      <c r="ABA519" s="16" t="s">
        <v>782</v>
      </c>
      <c r="ABB519" s="16" t="s">
        <v>782</v>
      </c>
      <c r="ABC519" s="16" t="s">
        <v>783</v>
      </c>
      <c r="ABD519" s="16" t="s">
        <v>782</v>
      </c>
      <c r="ABE519" s="16" t="s">
        <v>783</v>
      </c>
      <c r="ABF519" s="16" t="s">
        <v>782</v>
      </c>
      <c r="ABG519" s="16" t="s">
        <v>782</v>
      </c>
      <c r="ABH519" s="16" t="s">
        <v>782</v>
      </c>
      <c r="ABI519" s="16" t="s">
        <v>782</v>
      </c>
      <c r="ABJ519" s="16" t="s">
        <v>783</v>
      </c>
      <c r="ABK519" s="16" t="s">
        <v>782</v>
      </c>
      <c r="ABL519" s="16" t="s">
        <v>8732</v>
      </c>
      <c r="ABM519" s="16" t="s">
        <v>843</v>
      </c>
      <c r="ABN519" s="16" t="s">
        <v>1034</v>
      </c>
      <c r="ABP519" s="16" t="s">
        <v>972</v>
      </c>
      <c r="ABQ519" s="16" t="s">
        <v>4300</v>
      </c>
      <c r="ABR519" s="16" t="s">
        <v>470</v>
      </c>
      <c r="ABS519" s="16" t="s">
        <v>445</v>
      </c>
      <c r="ABT519" s="16" t="s">
        <v>8732</v>
      </c>
      <c r="ABU519" s="16" t="s">
        <v>1056</v>
      </c>
      <c r="ABV519" s="16" t="s">
        <v>487</v>
      </c>
      <c r="ABW519" s="16" t="s">
        <v>487</v>
      </c>
      <c r="ABX519" s="16" t="s">
        <v>894</v>
      </c>
      <c r="ABY519" s="16" t="s">
        <v>486</v>
      </c>
      <c r="ABZ519" s="16" t="s">
        <v>486</v>
      </c>
      <c r="ACA519" s="16" t="s">
        <v>759</v>
      </c>
      <c r="ACB519" s="16" t="s">
        <v>768</v>
      </c>
      <c r="ACC519" s="16" t="s">
        <v>737</v>
      </c>
      <c r="ACD519" s="16" t="s">
        <v>487</v>
      </c>
      <c r="ACE519" s="16" t="s">
        <v>487</v>
      </c>
      <c r="ACG519" s="16" t="s">
        <v>1014</v>
      </c>
      <c r="ACH519" s="16" t="s">
        <v>1009</v>
      </c>
      <c r="ACI519" s="16" t="s">
        <v>462</v>
      </c>
      <c r="ACJ519" s="16">
        <v>1.1910000000000001</v>
      </c>
      <c r="ACK519" s="16" t="s">
        <v>478</v>
      </c>
      <c r="ACL519" s="16" t="s">
        <v>738</v>
      </c>
      <c r="ACM519" s="16" t="s">
        <v>1188</v>
      </c>
      <c r="ACN519" s="16" t="s">
        <v>1169</v>
      </c>
      <c r="ACO519" s="16" t="s">
        <v>1856</v>
      </c>
      <c r="ACP519" s="16">
        <v>3250</v>
      </c>
      <c r="ACQ519" s="16" t="s">
        <v>1202</v>
      </c>
      <c r="ACR519" s="16" t="s">
        <v>1645</v>
      </c>
      <c r="ACS519" s="16" t="s">
        <v>676</v>
      </c>
      <c r="ACT519" s="16" t="s">
        <v>1522</v>
      </c>
      <c r="ACU519" s="16" t="s">
        <v>833</v>
      </c>
      <c r="ACV519" s="16" t="s">
        <v>8711</v>
      </c>
      <c r="ACW519" s="16" t="s">
        <v>445</v>
      </c>
      <c r="ACX519" s="16" t="s">
        <v>1914</v>
      </c>
      <c r="ACY519" s="16" t="s">
        <v>1947</v>
      </c>
      <c r="ACZ519" s="16">
        <v>1</v>
      </c>
      <c r="ADA519" s="16">
        <v>1</v>
      </c>
      <c r="ADB519" s="16">
        <v>1</v>
      </c>
      <c r="ADC519" s="16">
        <v>1</v>
      </c>
      <c r="ADD519" s="16">
        <v>1</v>
      </c>
      <c r="ADE519" s="16" t="s">
        <v>8712</v>
      </c>
      <c r="ADF519" s="16">
        <v>0</v>
      </c>
      <c r="ADG519" s="16" t="s">
        <v>486</v>
      </c>
      <c r="ADH519" s="16">
        <v>1</v>
      </c>
      <c r="ADI519" s="16" t="s">
        <v>1553</v>
      </c>
      <c r="ADJ519" s="16" t="s">
        <v>1745</v>
      </c>
      <c r="ADK519" s="16" t="s">
        <v>1752</v>
      </c>
      <c r="ADL519" s="16" t="s">
        <v>1763</v>
      </c>
      <c r="ADM519" s="16" t="s">
        <v>13195</v>
      </c>
      <c r="ADN519" s="16" t="s">
        <v>1764</v>
      </c>
      <c r="ADO519" s="16" t="s">
        <v>13197</v>
      </c>
      <c r="ADP519" s="16" t="s">
        <v>1751</v>
      </c>
      <c r="ADQ519" s="16" t="s">
        <v>13194</v>
      </c>
      <c r="ADR519" s="16" t="s">
        <v>13194</v>
      </c>
      <c r="ADS519" s="16" t="s">
        <v>13194</v>
      </c>
      <c r="ADT519" s="16" t="s">
        <v>13195</v>
      </c>
      <c r="ADW519" s="16" t="s">
        <v>8729</v>
      </c>
      <c r="ADY519" s="16" t="s">
        <v>1060</v>
      </c>
      <c r="AEB519" s="16">
        <v>18800</v>
      </c>
      <c r="AEC519" s="16" t="s">
        <v>1060</v>
      </c>
      <c r="AED519" s="16">
        <v>6083.33</v>
      </c>
      <c r="AEE519" s="16" t="s">
        <v>952</v>
      </c>
      <c r="AEH519" s="16">
        <v>4250</v>
      </c>
      <c r="AEI519" s="16">
        <v>2333.33</v>
      </c>
      <c r="AEJ519" s="16">
        <v>2333.33</v>
      </c>
      <c r="AEK519" s="16">
        <v>766.67</v>
      </c>
      <c r="AEL519" s="16">
        <v>100</v>
      </c>
      <c r="AEN519" s="16">
        <v>333.33</v>
      </c>
      <c r="AEO519" s="16">
        <v>66.67</v>
      </c>
      <c r="AEP519" s="16">
        <v>333.33</v>
      </c>
    </row>
    <row r="520" spans="1:822" x14ac:dyDescent="0.25">
      <c r="A520" s="30">
        <v>45845</v>
      </c>
      <c r="B520" s="16" t="s">
        <v>11342</v>
      </c>
      <c r="C520" s="16" t="s">
        <v>867</v>
      </c>
      <c r="D520" s="16" t="s">
        <v>867</v>
      </c>
      <c r="E520" s="16">
        <v>68</v>
      </c>
      <c r="F520" s="16" t="s">
        <v>8153</v>
      </c>
      <c r="G520" s="16" t="s">
        <v>4113</v>
      </c>
      <c r="I520" s="16" t="s">
        <v>4174</v>
      </c>
      <c r="Z520" s="16" t="s">
        <v>981</v>
      </c>
      <c r="AA520" s="16" t="s">
        <v>470</v>
      </c>
      <c r="AB520" s="16">
        <v>2</v>
      </c>
      <c r="AC520" s="16" t="s">
        <v>843</v>
      </c>
      <c r="AD520" s="16" t="s">
        <v>843</v>
      </c>
      <c r="AE520" s="16" t="s">
        <v>843</v>
      </c>
      <c r="AF520" s="16" t="s">
        <v>844</v>
      </c>
      <c r="AG520" s="16" t="s">
        <v>844</v>
      </c>
      <c r="AH520" s="16" t="s">
        <v>844</v>
      </c>
      <c r="AI520" s="16" t="s">
        <v>844</v>
      </c>
      <c r="AJ520" s="16" t="s">
        <v>843</v>
      </c>
      <c r="AK520" s="16" t="s">
        <v>843</v>
      </c>
      <c r="AM520" s="16" t="s">
        <v>737</v>
      </c>
      <c r="AN520" s="16" t="s">
        <v>759</v>
      </c>
      <c r="AP520" s="16" t="s">
        <v>770</v>
      </c>
      <c r="AR520" s="16" t="s">
        <v>6907</v>
      </c>
      <c r="BB520" s="16">
        <v>2</v>
      </c>
      <c r="BC520" s="16" t="s">
        <v>7875</v>
      </c>
      <c r="BE520" s="16" t="s">
        <v>5098</v>
      </c>
      <c r="BV520" s="16" t="s">
        <v>5165</v>
      </c>
      <c r="BW520" s="16" t="s">
        <v>843</v>
      </c>
      <c r="BX520" s="16" t="s">
        <v>843</v>
      </c>
      <c r="BY520" s="16" t="s">
        <v>843</v>
      </c>
      <c r="BZ520" s="16" t="s">
        <v>843</v>
      </c>
      <c r="CA520" s="16" t="s">
        <v>843</v>
      </c>
      <c r="CB520" s="16" t="s">
        <v>843</v>
      </c>
      <c r="CC520" s="16" t="s">
        <v>844</v>
      </c>
      <c r="CD520" s="16" t="s">
        <v>843</v>
      </c>
      <c r="CE520" s="16" t="s">
        <v>843</v>
      </c>
      <c r="CF520" s="16" t="s">
        <v>843</v>
      </c>
      <c r="CG520" s="16" t="s">
        <v>843</v>
      </c>
      <c r="CH520" s="16" t="s">
        <v>843</v>
      </c>
      <c r="CI520" s="16" t="s">
        <v>843</v>
      </c>
      <c r="CJ520" s="16" t="s">
        <v>843</v>
      </c>
      <c r="CK520" s="16" t="s">
        <v>843</v>
      </c>
      <c r="CP520" s="16" t="s">
        <v>867</v>
      </c>
      <c r="CQ520" s="16" t="s">
        <v>5191</v>
      </c>
      <c r="CR520" s="16" t="s">
        <v>844</v>
      </c>
      <c r="CS520" s="16" t="s">
        <v>843</v>
      </c>
      <c r="CT520" s="16" t="s">
        <v>843</v>
      </c>
      <c r="CU520" s="16" t="s">
        <v>843</v>
      </c>
      <c r="CV520" s="16" t="s">
        <v>843</v>
      </c>
      <c r="CW520" s="16" t="s">
        <v>843</v>
      </c>
      <c r="CX520" s="16" t="s">
        <v>843</v>
      </c>
      <c r="CY520" s="16" t="s">
        <v>843</v>
      </c>
      <c r="CZ520" s="16" t="s">
        <v>843</v>
      </c>
      <c r="DA520" s="16" t="s">
        <v>5184</v>
      </c>
      <c r="DX520" s="16" t="s">
        <v>867</v>
      </c>
      <c r="DY520" s="16" t="s">
        <v>867</v>
      </c>
      <c r="GC520" s="16" t="s">
        <v>2337</v>
      </c>
      <c r="GD520" s="16" t="s">
        <v>11343</v>
      </c>
      <c r="GF520" s="16" t="s">
        <v>867</v>
      </c>
      <c r="GG520" s="16" t="s">
        <v>867</v>
      </c>
      <c r="GV520" s="16" t="s">
        <v>9238</v>
      </c>
      <c r="GW520" s="16" t="s">
        <v>843</v>
      </c>
      <c r="GX520" s="16" t="s">
        <v>844</v>
      </c>
      <c r="GY520" s="16" t="s">
        <v>843</v>
      </c>
      <c r="GZ520" s="16" t="s">
        <v>844</v>
      </c>
      <c r="HA520" s="16" t="s">
        <v>843</v>
      </c>
      <c r="HB520" s="16" t="s">
        <v>843</v>
      </c>
      <c r="HC520" s="16" t="s">
        <v>843</v>
      </c>
      <c r="HD520" s="16" t="s">
        <v>843</v>
      </c>
      <c r="HE520" s="16" t="s">
        <v>843</v>
      </c>
      <c r="HF520" s="16" t="s">
        <v>843</v>
      </c>
      <c r="HH520" s="16" t="s">
        <v>5456</v>
      </c>
      <c r="HK520" s="16" t="s">
        <v>865</v>
      </c>
      <c r="HM520" s="16" t="s">
        <v>865</v>
      </c>
      <c r="HZ520" s="16" t="s">
        <v>7944</v>
      </c>
      <c r="KE520" s="16" t="s">
        <v>5582</v>
      </c>
      <c r="KG520" s="16" t="s">
        <v>7015</v>
      </c>
      <c r="KH520" s="16" t="s">
        <v>7033</v>
      </c>
      <c r="KI520" s="16" t="s">
        <v>865</v>
      </c>
      <c r="LG520" s="16" t="s">
        <v>867</v>
      </c>
      <c r="LH520" s="16" t="s">
        <v>865</v>
      </c>
      <c r="LI520" s="16" t="s">
        <v>867</v>
      </c>
      <c r="LJ520" s="16" t="s">
        <v>865</v>
      </c>
      <c r="LK520" s="16" t="s">
        <v>865</v>
      </c>
      <c r="LL520" s="16" t="s">
        <v>864</v>
      </c>
      <c r="LM520" s="16" t="s">
        <v>843</v>
      </c>
      <c r="LN520" s="16" t="s">
        <v>843</v>
      </c>
      <c r="LO520" s="16" t="s">
        <v>843</v>
      </c>
      <c r="LP520" s="16" t="s">
        <v>843</v>
      </c>
      <c r="LQ520" s="16" t="s">
        <v>843</v>
      </c>
      <c r="LR520" s="16" t="s">
        <v>843</v>
      </c>
      <c r="LS520" s="16" t="s">
        <v>843</v>
      </c>
      <c r="LT520" s="16" t="s">
        <v>843</v>
      </c>
      <c r="LU520" s="16" t="s">
        <v>843</v>
      </c>
      <c r="LV520" s="16" t="s">
        <v>843</v>
      </c>
      <c r="LW520" s="16" t="s">
        <v>843</v>
      </c>
      <c r="LX520" s="16" t="s">
        <v>843</v>
      </c>
      <c r="LY520" s="16" t="s">
        <v>843</v>
      </c>
      <c r="LZ520" s="16" t="s">
        <v>844</v>
      </c>
      <c r="MA520" s="16" t="s">
        <v>843</v>
      </c>
      <c r="MC520" s="16" t="s">
        <v>5694</v>
      </c>
      <c r="MD520" s="16" t="s">
        <v>844</v>
      </c>
      <c r="ME520" s="16" t="s">
        <v>843</v>
      </c>
      <c r="MF520" s="16" t="s">
        <v>843</v>
      </c>
      <c r="MG520" s="16" t="s">
        <v>843</v>
      </c>
      <c r="MH520" s="16" t="s">
        <v>843</v>
      </c>
      <c r="MI520" s="16" t="s">
        <v>843</v>
      </c>
      <c r="MJ520" s="16" t="s">
        <v>843</v>
      </c>
      <c r="MK520" s="16" t="s">
        <v>843</v>
      </c>
      <c r="ML520" s="16" t="s">
        <v>843</v>
      </c>
      <c r="MM520" s="16" t="s">
        <v>843</v>
      </c>
      <c r="MN520" s="16" t="s">
        <v>843</v>
      </c>
      <c r="MO520" s="16" t="s">
        <v>843</v>
      </c>
      <c r="MP520" s="16" t="s">
        <v>843</v>
      </c>
      <c r="MQ520" s="16" t="s">
        <v>843</v>
      </c>
      <c r="MR520" s="16" t="s">
        <v>843</v>
      </c>
      <c r="MS520" s="16" t="s">
        <v>843</v>
      </c>
      <c r="MT520" s="16" t="s">
        <v>843</v>
      </c>
      <c r="MU520" s="16" t="s">
        <v>843</v>
      </c>
      <c r="MV520" s="16" t="s">
        <v>843</v>
      </c>
      <c r="MX520" s="16" t="s">
        <v>5694</v>
      </c>
      <c r="MY520" s="16" t="s">
        <v>844</v>
      </c>
      <c r="MZ520" s="16" t="s">
        <v>843</v>
      </c>
      <c r="NA520" s="16" t="s">
        <v>843</v>
      </c>
      <c r="NB520" s="16" t="s">
        <v>843</v>
      </c>
      <c r="NC520" s="16" t="s">
        <v>843</v>
      </c>
      <c r="ND520" s="16" t="s">
        <v>843</v>
      </c>
      <c r="NE520" s="16" t="s">
        <v>843</v>
      </c>
      <c r="NF520" s="16" t="s">
        <v>843</v>
      </c>
      <c r="NG520" s="16" t="s">
        <v>843</v>
      </c>
      <c r="NH520" s="16" t="s">
        <v>843</v>
      </c>
      <c r="NI520" s="16" t="s">
        <v>843</v>
      </c>
      <c r="NJ520" s="16" t="s">
        <v>843</v>
      </c>
      <c r="NK520" s="16" t="s">
        <v>843</v>
      </c>
      <c r="NL520" s="16" t="s">
        <v>843</v>
      </c>
      <c r="NM520" s="16" t="s">
        <v>843</v>
      </c>
      <c r="NN520" s="16" t="s">
        <v>843</v>
      </c>
      <c r="NO520" s="16" t="s">
        <v>843</v>
      </c>
      <c r="NP520" s="16" t="s">
        <v>843</v>
      </c>
      <c r="NQ520" s="16" t="s">
        <v>843</v>
      </c>
      <c r="PC520" s="16" t="s">
        <v>865</v>
      </c>
      <c r="PD520" s="16" t="s">
        <v>865</v>
      </c>
      <c r="PY520" s="16" t="s">
        <v>865</v>
      </c>
      <c r="QP520" s="16" t="s">
        <v>865</v>
      </c>
      <c r="QR520" s="16" t="s">
        <v>865</v>
      </c>
      <c r="QT520" s="16" t="s">
        <v>865</v>
      </c>
      <c r="QV520" s="16" t="s">
        <v>865</v>
      </c>
      <c r="QX520" s="16" t="s">
        <v>865</v>
      </c>
      <c r="QY520" s="16" t="s">
        <v>867</v>
      </c>
      <c r="RD520" s="16" t="s">
        <v>4216</v>
      </c>
      <c r="RF520" s="16" t="s">
        <v>4216</v>
      </c>
      <c r="RH520" s="16" t="s">
        <v>4216</v>
      </c>
      <c r="RJ520" s="16" t="s">
        <v>4216</v>
      </c>
      <c r="RN520" s="16" t="s">
        <v>7724</v>
      </c>
      <c r="RP520" s="16" t="s">
        <v>867</v>
      </c>
      <c r="RR520" s="16" t="s">
        <v>7720</v>
      </c>
      <c r="RT520" s="16" t="s">
        <v>7720</v>
      </c>
      <c r="RV520" s="16" t="s">
        <v>7720</v>
      </c>
      <c r="RX520" s="16" t="s">
        <v>7720</v>
      </c>
      <c r="RZ520" s="16" t="s">
        <v>7720</v>
      </c>
      <c r="SQ520" s="16" t="s">
        <v>867</v>
      </c>
      <c r="SS520" s="16" t="s">
        <v>4216</v>
      </c>
      <c r="ST520" s="16" t="s">
        <v>7764</v>
      </c>
      <c r="TN520" s="16">
        <v>800</v>
      </c>
      <c r="TO520" s="16">
        <v>0</v>
      </c>
      <c r="TP520" s="16">
        <v>0</v>
      </c>
      <c r="TQ520" s="16">
        <v>2000</v>
      </c>
      <c r="TR520" s="16">
        <v>200</v>
      </c>
      <c r="TS520" s="16">
        <v>300</v>
      </c>
      <c r="TT520" s="16">
        <v>0</v>
      </c>
      <c r="TU520" s="16">
        <v>200</v>
      </c>
      <c r="TV520" s="16">
        <v>15000</v>
      </c>
      <c r="TW520" s="16">
        <v>0</v>
      </c>
      <c r="TX520" s="16">
        <v>0</v>
      </c>
      <c r="TZ520" s="16" t="s">
        <v>7364</v>
      </c>
      <c r="UA520" s="16" t="s">
        <v>8867</v>
      </c>
      <c r="UB520" s="16">
        <v>0</v>
      </c>
      <c r="UC520" s="16" t="s">
        <v>843</v>
      </c>
      <c r="UD520" s="16" t="s">
        <v>844</v>
      </c>
      <c r="UE520" s="16" t="s">
        <v>844</v>
      </c>
      <c r="UF520" s="16" t="s">
        <v>844</v>
      </c>
      <c r="UG520" s="16" t="s">
        <v>843</v>
      </c>
      <c r="UH520" s="16" t="s">
        <v>843</v>
      </c>
      <c r="US520" s="16" t="s">
        <v>6008</v>
      </c>
      <c r="UT520" s="16" t="s">
        <v>843</v>
      </c>
      <c r="UU520" s="16" t="s">
        <v>843</v>
      </c>
      <c r="UV520" s="16" t="s">
        <v>843</v>
      </c>
      <c r="UW520" s="16" t="s">
        <v>843</v>
      </c>
      <c r="UX520" s="16" t="s">
        <v>843</v>
      </c>
      <c r="UY520" s="16" t="s">
        <v>843</v>
      </c>
      <c r="UZ520" s="16" t="s">
        <v>844</v>
      </c>
      <c r="VA520" s="16" t="s">
        <v>843</v>
      </c>
      <c r="VB520" s="16" t="s">
        <v>843</v>
      </c>
      <c r="VC520" s="16" t="s">
        <v>843</v>
      </c>
      <c r="VD520" s="16" t="s">
        <v>843</v>
      </c>
      <c r="VE520" s="16" t="s">
        <v>843</v>
      </c>
      <c r="VF520" s="16" t="s">
        <v>843</v>
      </c>
      <c r="VG520" s="16" t="s">
        <v>843</v>
      </c>
      <c r="VJ520" s="16">
        <v>2500</v>
      </c>
      <c r="VK520" s="16" t="s">
        <v>6102</v>
      </c>
      <c r="VL520" s="16" t="s">
        <v>843</v>
      </c>
      <c r="VM520" s="16" t="s">
        <v>843</v>
      </c>
      <c r="VN520" s="16" t="s">
        <v>843</v>
      </c>
      <c r="VO520" s="16" t="s">
        <v>843</v>
      </c>
      <c r="VP520" s="16" t="s">
        <v>844</v>
      </c>
      <c r="VQ520" s="16" t="s">
        <v>843</v>
      </c>
      <c r="VR520" s="16" t="s">
        <v>843</v>
      </c>
      <c r="VS520" s="16" t="s">
        <v>843</v>
      </c>
      <c r="VT520" s="16" t="s">
        <v>843</v>
      </c>
      <c r="VV520" s="16">
        <v>3500</v>
      </c>
      <c r="VX520" s="16" t="s">
        <v>8809</v>
      </c>
      <c r="VY520" s="16" t="s">
        <v>844</v>
      </c>
      <c r="VZ520" s="16" t="s">
        <v>843</v>
      </c>
      <c r="WA520" s="16" t="s">
        <v>843</v>
      </c>
      <c r="WB520" s="16" t="s">
        <v>844</v>
      </c>
      <c r="WC520" s="16" t="s">
        <v>843</v>
      </c>
      <c r="WD520" s="16" t="s">
        <v>843</v>
      </c>
      <c r="WE520" s="16" t="s">
        <v>843</v>
      </c>
      <c r="WF520" s="16" t="s">
        <v>843</v>
      </c>
      <c r="WH520" s="16">
        <v>1625</v>
      </c>
      <c r="WO520" s="16" t="s">
        <v>6917</v>
      </c>
      <c r="XD520" s="16" t="s">
        <v>8945</v>
      </c>
      <c r="XE520" s="16" t="s">
        <v>843</v>
      </c>
      <c r="XF520" s="16" t="s">
        <v>843</v>
      </c>
      <c r="XG520" s="16" t="s">
        <v>844</v>
      </c>
      <c r="XH520" s="16" t="s">
        <v>843</v>
      </c>
      <c r="XI520" s="16" t="s">
        <v>843</v>
      </c>
      <c r="XJ520" s="16" t="s">
        <v>843</v>
      </c>
      <c r="XK520" s="16" t="s">
        <v>843</v>
      </c>
      <c r="XL520" s="16" t="s">
        <v>843</v>
      </c>
      <c r="XM520" s="16" t="s">
        <v>843</v>
      </c>
      <c r="XN520" s="16" t="s">
        <v>843</v>
      </c>
      <c r="XO520" s="16" t="s">
        <v>844</v>
      </c>
      <c r="XP520" s="16" t="s">
        <v>843</v>
      </c>
      <c r="XQ520" s="16" t="s">
        <v>843</v>
      </c>
      <c r="YF520" s="16" t="s">
        <v>865</v>
      </c>
      <c r="YN520" s="16" t="s">
        <v>864</v>
      </c>
      <c r="YP520" s="16" t="s">
        <v>7984</v>
      </c>
      <c r="YR520" s="16" t="s">
        <v>11344</v>
      </c>
      <c r="YS520" s="16" t="s">
        <v>11345</v>
      </c>
      <c r="YT520" s="16" t="s">
        <v>8694</v>
      </c>
      <c r="YU520" s="16" t="s">
        <v>11346</v>
      </c>
      <c r="YV520" s="16" t="s">
        <v>8696</v>
      </c>
      <c r="YW520" s="16" t="s">
        <v>844</v>
      </c>
      <c r="YX520" s="16" t="s">
        <v>8696</v>
      </c>
      <c r="YY520" s="16" t="s">
        <v>8852</v>
      </c>
      <c r="YZ520" s="16" t="s">
        <v>843</v>
      </c>
      <c r="ZA520" s="16" t="s">
        <v>843</v>
      </c>
      <c r="ZB520" s="16">
        <v>6000</v>
      </c>
      <c r="ZC520" s="16" t="s">
        <v>8779</v>
      </c>
      <c r="ZD520" s="16" t="s">
        <v>843</v>
      </c>
      <c r="ZE520" s="16" t="s">
        <v>11347</v>
      </c>
      <c r="ZF520" s="16" t="s">
        <v>9278</v>
      </c>
      <c r="ZG520" s="16" t="s">
        <v>8752</v>
      </c>
      <c r="ZH520" s="16" t="s">
        <v>8723</v>
      </c>
      <c r="ZI520" s="16" t="s">
        <v>843</v>
      </c>
      <c r="ZJ520" s="16" t="s">
        <v>843</v>
      </c>
      <c r="ZK520" s="16" t="s">
        <v>843</v>
      </c>
      <c r="ZL520" s="16" t="s">
        <v>8752</v>
      </c>
      <c r="ZM520" s="16" t="s">
        <v>843</v>
      </c>
      <c r="ZN520" s="16" t="s">
        <v>8815</v>
      </c>
      <c r="ZO520" s="16" t="s">
        <v>487</v>
      </c>
      <c r="ZP520" s="16" t="s">
        <v>487</v>
      </c>
      <c r="ZQ520" s="16" t="s">
        <v>487</v>
      </c>
      <c r="ZR520" s="16" t="s">
        <v>487</v>
      </c>
      <c r="ZS520" s="16" t="s">
        <v>844</v>
      </c>
      <c r="ZT520" s="16" t="s">
        <v>8705</v>
      </c>
      <c r="ZU520" s="16" t="s">
        <v>9092</v>
      </c>
      <c r="ZV520" s="16" t="s">
        <v>486</v>
      </c>
      <c r="ZW520" s="16" t="s">
        <v>843</v>
      </c>
      <c r="ZX520" s="16" t="s">
        <v>843</v>
      </c>
      <c r="ZY520" s="16" t="s">
        <v>844</v>
      </c>
      <c r="ZZ520" s="16" t="s">
        <v>844</v>
      </c>
      <c r="AAA520" s="16" t="s">
        <v>1056</v>
      </c>
      <c r="AAB520" s="16" t="s">
        <v>843</v>
      </c>
      <c r="AAC520" s="16">
        <v>0</v>
      </c>
      <c r="AAD520" s="16" t="s">
        <v>844</v>
      </c>
      <c r="AAE520" s="16" t="s">
        <v>844</v>
      </c>
      <c r="AAF520" s="16" t="s">
        <v>843</v>
      </c>
      <c r="AAG520" s="16" t="s">
        <v>843</v>
      </c>
      <c r="AAH520" s="16" t="s">
        <v>843</v>
      </c>
      <c r="AAI520" s="16" t="s">
        <v>843</v>
      </c>
      <c r="AAJ520" s="16" t="s">
        <v>606</v>
      </c>
      <c r="AAK520" s="16" t="s">
        <v>655</v>
      </c>
      <c r="AAL520" s="16" t="s">
        <v>905</v>
      </c>
      <c r="AAM520" s="16" t="s">
        <v>663</v>
      </c>
      <c r="AAN520" s="16" t="s">
        <v>8707</v>
      </c>
      <c r="AAO520" s="16" t="s">
        <v>1019</v>
      </c>
      <c r="AAP520" s="16" t="s">
        <v>8708</v>
      </c>
      <c r="AAQ520" s="16" t="s">
        <v>10191</v>
      </c>
      <c r="AAS520" s="16">
        <v>5768.19</v>
      </c>
      <c r="AAX520" s="16" t="s">
        <v>843</v>
      </c>
      <c r="AAY520" s="16" t="s">
        <v>8710</v>
      </c>
      <c r="AAZ520" s="16" t="s">
        <v>783</v>
      </c>
      <c r="ABA520" s="16" t="s">
        <v>783</v>
      </c>
      <c r="ABB520" s="16" t="s">
        <v>783</v>
      </c>
      <c r="ABC520" s="16" t="s">
        <v>783</v>
      </c>
      <c r="ABD520" s="16" t="s">
        <v>782</v>
      </c>
      <c r="ABE520" s="16" t="s">
        <v>783</v>
      </c>
      <c r="ABF520" s="16" t="s">
        <v>782</v>
      </c>
      <c r="ABG520" s="16" t="s">
        <v>783</v>
      </c>
      <c r="ABH520" s="16" t="s">
        <v>783</v>
      </c>
      <c r="ABI520" s="16" t="s">
        <v>783</v>
      </c>
      <c r="ABJ520" s="16" t="s">
        <v>783</v>
      </c>
      <c r="ABK520" s="16" t="s">
        <v>783</v>
      </c>
      <c r="ABL520" s="16" t="s">
        <v>8800</v>
      </c>
      <c r="ABM520" s="16" t="s">
        <v>843</v>
      </c>
      <c r="ABN520" s="16" t="s">
        <v>1033</v>
      </c>
      <c r="ABP520" s="16" t="s">
        <v>972</v>
      </c>
      <c r="ABQ520" s="16" t="s">
        <v>4341</v>
      </c>
      <c r="ABR520" s="16" t="s">
        <v>470</v>
      </c>
      <c r="ABS520" s="16" t="s">
        <v>457</v>
      </c>
      <c r="ABT520" s="16" t="s">
        <v>1056</v>
      </c>
      <c r="ABU520" s="16" t="s">
        <v>1056</v>
      </c>
      <c r="ABV520" s="16" t="s">
        <v>487</v>
      </c>
      <c r="ABW520" s="16" t="s">
        <v>487</v>
      </c>
      <c r="ABX520" s="16" t="s">
        <v>894</v>
      </c>
      <c r="ABY520" s="16" t="s">
        <v>486</v>
      </c>
      <c r="ABZ520" s="16" t="s">
        <v>487</v>
      </c>
      <c r="ACA520" s="16" t="s">
        <v>759</v>
      </c>
      <c r="ACB520" s="16" t="s">
        <v>770</v>
      </c>
      <c r="ACC520" s="16" t="s">
        <v>737</v>
      </c>
      <c r="ACD520" s="16" t="s">
        <v>486</v>
      </c>
      <c r="ACE520" s="16" t="s">
        <v>486</v>
      </c>
      <c r="ACG520" s="16" t="s">
        <v>1014</v>
      </c>
      <c r="ACH520" s="16" t="s">
        <v>1009</v>
      </c>
      <c r="ACI520" s="16" t="s">
        <v>462</v>
      </c>
      <c r="ACJ520" s="16">
        <v>1.1910000000000001</v>
      </c>
      <c r="ACK520" s="16" t="s">
        <v>478</v>
      </c>
      <c r="ACL520" s="16" t="s">
        <v>740</v>
      </c>
      <c r="ACM520" s="16" t="s">
        <v>1190</v>
      </c>
      <c r="ACN520" s="16" t="s">
        <v>1169</v>
      </c>
      <c r="ACO520" s="16" t="s">
        <v>1856</v>
      </c>
      <c r="ACP520" s="16">
        <v>1625</v>
      </c>
      <c r="ACQ520" s="16" t="s">
        <v>1202</v>
      </c>
      <c r="ACR520" s="16" t="s">
        <v>1644</v>
      </c>
      <c r="ACS520" s="16" t="s">
        <v>676</v>
      </c>
      <c r="ACT520" s="16" t="s">
        <v>1521</v>
      </c>
      <c r="ACU520" s="16" t="s">
        <v>833</v>
      </c>
      <c r="ACV520" s="16" t="s">
        <v>8711</v>
      </c>
      <c r="ACW520" s="16" t="s">
        <v>878</v>
      </c>
      <c r="ACX520" s="16" t="s">
        <v>1915</v>
      </c>
      <c r="ACY520" s="16" t="s">
        <v>1947</v>
      </c>
      <c r="ACZ520" s="16">
        <v>1</v>
      </c>
      <c r="ADA520" s="16">
        <v>0</v>
      </c>
      <c r="ADB520" s="16">
        <v>1</v>
      </c>
      <c r="ADC520" s="16">
        <v>0</v>
      </c>
      <c r="ADD520" s="16">
        <v>0</v>
      </c>
      <c r="ADE520" s="16" t="s">
        <v>9056</v>
      </c>
      <c r="ADF520" s="16">
        <v>0</v>
      </c>
      <c r="ADG520" s="16" t="s">
        <v>486</v>
      </c>
      <c r="ADH520" s="16">
        <v>1</v>
      </c>
      <c r="ADI520" s="16" t="s">
        <v>486</v>
      </c>
      <c r="ADJ520" s="16" t="s">
        <v>13198</v>
      </c>
      <c r="ADK520" s="16" t="s">
        <v>13194</v>
      </c>
      <c r="ADL520" s="16" t="s">
        <v>13194</v>
      </c>
      <c r="ADM520" s="16" t="s">
        <v>1756</v>
      </c>
      <c r="ADN520" s="16" t="s">
        <v>13196</v>
      </c>
      <c r="ADO520" s="16" t="s">
        <v>1766</v>
      </c>
      <c r="ADP520" s="16" t="s">
        <v>13196</v>
      </c>
      <c r="ADQ520" s="16" t="s">
        <v>1748</v>
      </c>
      <c r="ADR520" s="16" t="s">
        <v>13194</v>
      </c>
      <c r="ADS520" s="16" t="s">
        <v>13194</v>
      </c>
      <c r="ADT520" s="16" t="s">
        <v>1757</v>
      </c>
      <c r="ADU520" s="16" t="s">
        <v>8817</v>
      </c>
      <c r="ADW520" s="16" t="s">
        <v>13199</v>
      </c>
      <c r="ADY520" s="16" t="s">
        <v>1062</v>
      </c>
      <c r="ADZ520" s="16">
        <v>6000</v>
      </c>
      <c r="AEC520" s="16" t="s">
        <v>1062</v>
      </c>
      <c r="AED520" s="16">
        <v>2884.1</v>
      </c>
      <c r="AEE520" s="16" t="s">
        <v>952</v>
      </c>
      <c r="AEF520" s="16">
        <v>7625</v>
      </c>
      <c r="AEI520" s="16">
        <v>400</v>
      </c>
      <c r="AEL520" s="16">
        <v>1000</v>
      </c>
      <c r="AEM520" s="16">
        <v>7500</v>
      </c>
      <c r="AEN520" s="16">
        <v>100</v>
      </c>
      <c r="AEO520" s="16">
        <v>150</v>
      </c>
      <c r="AEP520" s="16">
        <v>100</v>
      </c>
    </row>
    <row r="521" spans="1:822" x14ac:dyDescent="0.25">
      <c r="A521" s="30">
        <v>45845</v>
      </c>
      <c r="B521" s="16" t="s">
        <v>11348</v>
      </c>
      <c r="C521" s="16" t="s">
        <v>867</v>
      </c>
      <c r="D521" s="16" t="s">
        <v>867</v>
      </c>
      <c r="E521" s="16">
        <v>40</v>
      </c>
      <c r="F521" s="16" t="s">
        <v>8153</v>
      </c>
      <c r="G521" s="16" t="s">
        <v>4113</v>
      </c>
      <c r="I521" s="16" t="s">
        <v>4174</v>
      </c>
      <c r="Z521" s="16" t="s">
        <v>984</v>
      </c>
      <c r="AA521" s="16" t="s">
        <v>470</v>
      </c>
      <c r="AB521" s="16">
        <v>1</v>
      </c>
      <c r="AC521" s="16" t="s">
        <v>844</v>
      </c>
      <c r="AD521" s="16" t="s">
        <v>843</v>
      </c>
      <c r="AE521" s="16" t="s">
        <v>843</v>
      </c>
      <c r="AF521" s="16" t="s">
        <v>844</v>
      </c>
      <c r="AG521" s="16" t="s">
        <v>843</v>
      </c>
      <c r="AH521" s="16" t="s">
        <v>844</v>
      </c>
      <c r="AI521" s="16" t="s">
        <v>843</v>
      </c>
      <c r="AJ521" s="16" t="s">
        <v>843</v>
      </c>
      <c r="AK521" s="16" t="s">
        <v>843</v>
      </c>
      <c r="AM521" s="16" t="s">
        <v>737</v>
      </c>
      <c r="AN521" s="16" t="s">
        <v>759</v>
      </c>
      <c r="AP521" s="16" t="s">
        <v>768</v>
      </c>
      <c r="AR521" s="16" t="s">
        <v>6910</v>
      </c>
      <c r="BB521" s="16">
        <v>3</v>
      </c>
      <c r="BC521" s="16" t="s">
        <v>7878</v>
      </c>
      <c r="BE521" s="16" t="s">
        <v>5098</v>
      </c>
      <c r="BV521" s="16" t="s">
        <v>4433</v>
      </c>
      <c r="BW521" s="16" t="s">
        <v>844</v>
      </c>
      <c r="BX521" s="16" t="s">
        <v>843</v>
      </c>
      <c r="BY521" s="16" t="s">
        <v>843</v>
      </c>
      <c r="BZ521" s="16" t="s">
        <v>843</v>
      </c>
      <c r="CA521" s="16" t="s">
        <v>843</v>
      </c>
      <c r="CB521" s="16" t="s">
        <v>843</v>
      </c>
      <c r="CC521" s="16" t="s">
        <v>843</v>
      </c>
      <c r="CD521" s="16" t="s">
        <v>843</v>
      </c>
      <c r="CE521" s="16" t="s">
        <v>843</v>
      </c>
      <c r="CF521" s="16" t="s">
        <v>843</v>
      </c>
      <c r="CG521" s="16" t="s">
        <v>843</v>
      </c>
      <c r="CH521" s="16" t="s">
        <v>843</v>
      </c>
      <c r="CI521" s="16" t="s">
        <v>843</v>
      </c>
      <c r="CJ521" s="16" t="s">
        <v>843</v>
      </c>
      <c r="CK521" s="16" t="s">
        <v>843</v>
      </c>
      <c r="CP521" s="16" t="s">
        <v>867</v>
      </c>
      <c r="CQ521" s="16" t="s">
        <v>5191</v>
      </c>
      <c r="CR521" s="16" t="s">
        <v>844</v>
      </c>
      <c r="CS521" s="16" t="s">
        <v>843</v>
      </c>
      <c r="CT521" s="16" t="s">
        <v>843</v>
      </c>
      <c r="CU521" s="16" t="s">
        <v>843</v>
      </c>
      <c r="CV521" s="16" t="s">
        <v>843</v>
      </c>
      <c r="CW521" s="16" t="s">
        <v>843</v>
      </c>
      <c r="CX521" s="16" t="s">
        <v>843</v>
      </c>
      <c r="CY521" s="16" t="s">
        <v>843</v>
      </c>
      <c r="CZ521" s="16" t="s">
        <v>843</v>
      </c>
      <c r="DA521" s="16" t="s">
        <v>5184</v>
      </c>
      <c r="DX521" s="16" t="s">
        <v>867</v>
      </c>
      <c r="DY521" s="16" t="s">
        <v>867</v>
      </c>
      <c r="GC521" s="16" t="s">
        <v>5330</v>
      </c>
      <c r="GF521" s="16" t="s">
        <v>867</v>
      </c>
      <c r="GG521" s="16" t="s">
        <v>867</v>
      </c>
      <c r="GV521" s="16" t="s">
        <v>5443</v>
      </c>
      <c r="GW521" s="16" t="s">
        <v>843</v>
      </c>
      <c r="GX521" s="16" t="s">
        <v>844</v>
      </c>
      <c r="GY521" s="16" t="s">
        <v>843</v>
      </c>
      <c r="GZ521" s="16" t="s">
        <v>843</v>
      </c>
      <c r="HA521" s="16" t="s">
        <v>843</v>
      </c>
      <c r="HB521" s="16" t="s">
        <v>843</v>
      </c>
      <c r="HC521" s="16" t="s">
        <v>843</v>
      </c>
      <c r="HD521" s="16" t="s">
        <v>843</v>
      </c>
      <c r="HE521" s="16" t="s">
        <v>843</v>
      </c>
      <c r="HF521" s="16" t="s">
        <v>843</v>
      </c>
      <c r="HH521" s="16" t="s">
        <v>5456</v>
      </c>
      <c r="HK521" s="16" t="s">
        <v>865</v>
      </c>
      <c r="HM521" s="16" t="s">
        <v>865</v>
      </c>
      <c r="HZ521" s="16" t="s">
        <v>7944</v>
      </c>
      <c r="KE521" s="16" t="s">
        <v>5582</v>
      </c>
      <c r="KG521" s="16" t="s">
        <v>7015</v>
      </c>
      <c r="KH521" s="16" t="s">
        <v>7033</v>
      </c>
      <c r="KI521" s="16" t="s">
        <v>865</v>
      </c>
      <c r="LG521" s="16" t="s">
        <v>867</v>
      </c>
      <c r="LH521" s="16" t="s">
        <v>867</v>
      </c>
      <c r="LI521" s="16" t="s">
        <v>867</v>
      </c>
      <c r="LJ521" s="16" t="s">
        <v>867</v>
      </c>
      <c r="LK521" s="16" t="s">
        <v>867</v>
      </c>
      <c r="LL521" s="16" t="s">
        <v>9397</v>
      </c>
      <c r="LM521" s="16" t="s">
        <v>844</v>
      </c>
      <c r="LN521" s="16" t="s">
        <v>843</v>
      </c>
      <c r="LO521" s="16" t="s">
        <v>844</v>
      </c>
      <c r="LP521" s="16" t="s">
        <v>843</v>
      </c>
      <c r="LQ521" s="16" t="s">
        <v>843</v>
      </c>
      <c r="LR521" s="16" t="s">
        <v>843</v>
      </c>
      <c r="LS521" s="16" t="s">
        <v>843</v>
      </c>
      <c r="LT521" s="16" t="s">
        <v>843</v>
      </c>
      <c r="LU521" s="16" t="s">
        <v>843</v>
      </c>
      <c r="LV521" s="16" t="s">
        <v>843</v>
      </c>
      <c r="LW521" s="16" t="s">
        <v>843</v>
      </c>
      <c r="LX521" s="16" t="s">
        <v>843</v>
      </c>
      <c r="LY521" s="16" t="s">
        <v>843</v>
      </c>
      <c r="LZ521" s="16" t="s">
        <v>843</v>
      </c>
      <c r="MA521" s="16" t="s">
        <v>843</v>
      </c>
      <c r="MC521" s="16" t="s">
        <v>5694</v>
      </c>
      <c r="MD521" s="16" t="s">
        <v>844</v>
      </c>
      <c r="ME521" s="16" t="s">
        <v>843</v>
      </c>
      <c r="MF521" s="16" t="s">
        <v>843</v>
      </c>
      <c r="MG521" s="16" t="s">
        <v>843</v>
      </c>
      <c r="MH521" s="16" t="s">
        <v>843</v>
      </c>
      <c r="MI521" s="16" t="s">
        <v>843</v>
      </c>
      <c r="MJ521" s="16" t="s">
        <v>843</v>
      </c>
      <c r="MK521" s="16" t="s">
        <v>843</v>
      </c>
      <c r="ML521" s="16" t="s">
        <v>843</v>
      </c>
      <c r="MM521" s="16" t="s">
        <v>843</v>
      </c>
      <c r="MN521" s="16" t="s">
        <v>843</v>
      </c>
      <c r="MO521" s="16" t="s">
        <v>843</v>
      </c>
      <c r="MP521" s="16" t="s">
        <v>843</v>
      </c>
      <c r="MQ521" s="16" t="s">
        <v>843</v>
      </c>
      <c r="MR521" s="16" t="s">
        <v>843</v>
      </c>
      <c r="MS521" s="16" t="s">
        <v>843</v>
      </c>
      <c r="MT521" s="16" t="s">
        <v>843</v>
      </c>
      <c r="MU521" s="16" t="s">
        <v>843</v>
      </c>
      <c r="MV521" s="16" t="s">
        <v>843</v>
      </c>
      <c r="PC521" s="16" t="s">
        <v>865</v>
      </c>
      <c r="PD521" s="16" t="s">
        <v>865</v>
      </c>
      <c r="PY521" s="16" t="s">
        <v>865</v>
      </c>
      <c r="QP521" s="16" t="s">
        <v>867</v>
      </c>
      <c r="QR521" s="16" t="s">
        <v>867</v>
      </c>
      <c r="QT521" s="16" t="s">
        <v>867</v>
      </c>
      <c r="QV521" s="16" t="s">
        <v>865</v>
      </c>
      <c r="QX521" s="16" t="s">
        <v>867</v>
      </c>
      <c r="RD521" s="16" t="s">
        <v>865</v>
      </c>
      <c r="RF521" s="16" t="s">
        <v>865</v>
      </c>
      <c r="RH521" s="16" t="s">
        <v>865</v>
      </c>
      <c r="RJ521" s="16" t="s">
        <v>865</v>
      </c>
      <c r="RN521" s="16" t="s">
        <v>867</v>
      </c>
      <c r="RP521" s="16" t="s">
        <v>867</v>
      </c>
      <c r="RR521" s="16" t="s">
        <v>867</v>
      </c>
      <c r="RT521" s="16" t="s">
        <v>867</v>
      </c>
      <c r="RV521" s="16" t="s">
        <v>867</v>
      </c>
      <c r="RX521" s="16" t="s">
        <v>867</v>
      </c>
      <c r="RZ521" s="16" t="s">
        <v>867</v>
      </c>
      <c r="SQ521" s="16" t="s">
        <v>4216</v>
      </c>
      <c r="SS521" s="16" t="s">
        <v>7302</v>
      </c>
      <c r="ST521" s="16" t="s">
        <v>7761</v>
      </c>
      <c r="TN521" s="16">
        <v>2000</v>
      </c>
      <c r="TO521" s="16">
        <v>6000</v>
      </c>
      <c r="TP521" s="16">
        <v>1000</v>
      </c>
      <c r="TQ521" s="16">
        <v>500</v>
      </c>
      <c r="TR521" s="16">
        <v>300</v>
      </c>
      <c r="TS521" s="16">
        <v>200</v>
      </c>
      <c r="TU521" s="16">
        <v>3000</v>
      </c>
      <c r="TZ521" s="16" t="s">
        <v>7370</v>
      </c>
      <c r="UA521" s="16" t="s">
        <v>8950</v>
      </c>
      <c r="UB521" s="16">
        <v>0</v>
      </c>
      <c r="UC521" s="16" t="s">
        <v>844</v>
      </c>
      <c r="UD521" s="16" t="s">
        <v>843</v>
      </c>
      <c r="UE521" s="16" t="s">
        <v>843</v>
      </c>
      <c r="UF521" s="16" t="s">
        <v>844</v>
      </c>
      <c r="UG521" s="16" t="s">
        <v>843</v>
      </c>
      <c r="UH521" s="16" t="s">
        <v>843</v>
      </c>
      <c r="UL521" s="16">
        <v>18000</v>
      </c>
      <c r="VX521" s="16" t="s">
        <v>6028</v>
      </c>
      <c r="VY521" s="16" t="s">
        <v>844</v>
      </c>
      <c r="VZ521" s="16" t="s">
        <v>843</v>
      </c>
      <c r="WA521" s="16" t="s">
        <v>843</v>
      </c>
      <c r="WB521" s="16" t="s">
        <v>843</v>
      </c>
      <c r="WC521" s="16" t="s">
        <v>843</v>
      </c>
      <c r="WD521" s="16" t="s">
        <v>843</v>
      </c>
      <c r="WE521" s="16" t="s">
        <v>843</v>
      </c>
      <c r="WF521" s="16" t="s">
        <v>843</v>
      </c>
      <c r="WH521" s="16">
        <v>1625</v>
      </c>
      <c r="WO521" s="16" t="s">
        <v>6920</v>
      </c>
      <c r="XD521" s="16" t="s">
        <v>6975</v>
      </c>
      <c r="XE521" s="16" t="s">
        <v>843</v>
      </c>
      <c r="XF521" s="16" t="s">
        <v>843</v>
      </c>
      <c r="XG521" s="16" t="s">
        <v>844</v>
      </c>
      <c r="XH521" s="16" t="s">
        <v>843</v>
      </c>
      <c r="XI521" s="16" t="s">
        <v>843</v>
      </c>
      <c r="XJ521" s="16" t="s">
        <v>843</v>
      </c>
      <c r="XK521" s="16" t="s">
        <v>843</v>
      </c>
      <c r="XL521" s="16" t="s">
        <v>843</v>
      </c>
      <c r="XM521" s="16" t="s">
        <v>843</v>
      </c>
      <c r="XN521" s="16" t="s">
        <v>843</v>
      </c>
      <c r="XO521" s="16" t="s">
        <v>843</v>
      </c>
      <c r="XP521" s="16" t="s">
        <v>843</v>
      </c>
      <c r="XQ521" s="16" t="s">
        <v>843</v>
      </c>
      <c r="YF521" s="16" t="s">
        <v>865</v>
      </c>
      <c r="YN521" s="16" t="s">
        <v>7040</v>
      </c>
      <c r="YP521" s="16" t="s">
        <v>7990</v>
      </c>
      <c r="YR521" s="16" t="s">
        <v>11349</v>
      </c>
      <c r="YS521" s="16" t="s">
        <v>11350</v>
      </c>
      <c r="YT521" s="16" t="s">
        <v>8694</v>
      </c>
      <c r="YU521" s="16" t="s">
        <v>11351</v>
      </c>
      <c r="YV521" s="16" t="s">
        <v>8696</v>
      </c>
      <c r="YW521" s="16" t="s">
        <v>844</v>
      </c>
      <c r="YX521" s="16" t="s">
        <v>8696</v>
      </c>
      <c r="ZB521" s="16">
        <v>13000</v>
      </c>
      <c r="ZC521" s="16" t="s">
        <v>8907</v>
      </c>
      <c r="ZD521" s="16" t="s">
        <v>8806</v>
      </c>
      <c r="ZE521" s="16" t="s">
        <v>8789</v>
      </c>
      <c r="ZF521" s="16" t="s">
        <v>8699</v>
      </c>
      <c r="ZG521" s="16" t="s">
        <v>8701</v>
      </c>
      <c r="ZH521" s="16" t="s">
        <v>8701</v>
      </c>
      <c r="ZI521" s="16" t="s">
        <v>8754</v>
      </c>
      <c r="ZL521" s="16" t="s">
        <v>9097</v>
      </c>
      <c r="ZN521" s="16" t="s">
        <v>8703</v>
      </c>
      <c r="ZO521" s="16" t="s">
        <v>487</v>
      </c>
      <c r="ZP521" s="16" t="s">
        <v>487</v>
      </c>
      <c r="ZR521" s="16" t="s">
        <v>486</v>
      </c>
      <c r="ZS521" s="16" t="s">
        <v>8872</v>
      </c>
      <c r="ZT521" s="16" t="s">
        <v>8705</v>
      </c>
      <c r="ZU521" s="16" t="s">
        <v>8706</v>
      </c>
      <c r="ZV521" s="16" t="s">
        <v>487</v>
      </c>
      <c r="ZW521" s="16" t="s">
        <v>843</v>
      </c>
      <c r="ZX521" s="16" t="s">
        <v>844</v>
      </c>
      <c r="ZY521" s="16" t="s">
        <v>844</v>
      </c>
      <c r="ZZ521" s="16" t="s">
        <v>843</v>
      </c>
      <c r="AAA521" s="16" t="s">
        <v>843</v>
      </c>
      <c r="AAB521" s="16" t="s">
        <v>843</v>
      </c>
      <c r="AAC521" s="16">
        <v>1</v>
      </c>
      <c r="AAD521" s="16" t="s">
        <v>844</v>
      </c>
      <c r="AAE521" s="16" t="s">
        <v>843</v>
      </c>
      <c r="AAF521" s="16" t="s">
        <v>843</v>
      </c>
      <c r="AAG521" s="16" t="s">
        <v>843</v>
      </c>
      <c r="AAH521" s="16" t="s">
        <v>843</v>
      </c>
      <c r="AAI521" s="16" t="s">
        <v>843</v>
      </c>
      <c r="AAJ521" s="16" t="s">
        <v>600</v>
      </c>
      <c r="AAK521" s="16" t="s">
        <v>639</v>
      </c>
      <c r="AAL521" s="16" t="s">
        <v>905</v>
      </c>
      <c r="AAM521" s="16" t="s">
        <v>663</v>
      </c>
      <c r="AAN521" s="16" t="s">
        <v>8707</v>
      </c>
      <c r="AAO521" s="16" t="s">
        <v>1019</v>
      </c>
      <c r="AAP521" s="16" t="s">
        <v>8708</v>
      </c>
      <c r="AAS521" s="16">
        <v>19625</v>
      </c>
      <c r="AAT521" s="16" t="s">
        <v>782</v>
      </c>
      <c r="AAU521" s="16" t="s">
        <v>782</v>
      </c>
      <c r="AAV521" s="16" t="s">
        <v>782</v>
      </c>
      <c r="AAW521" s="16" t="s">
        <v>782</v>
      </c>
      <c r="AAX521" s="16" t="s">
        <v>843</v>
      </c>
      <c r="AAY521" s="16" t="s">
        <v>8710</v>
      </c>
      <c r="AAZ521" s="16" t="s">
        <v>782</v>
      </c>
      <c r="ABA521" s="16" t="s">
        <v>782</v>
      </c>
      <c r="ABB521" s="16" t="s">
        <v>782</v>
      </c>
      <c r="ABC521" s="16" t="s">
        <v>782</v>
      </c>
      <c r="ABD521" s="16" t="s">
        <v>782</v>
      </c>
      <c r="ABE521" s="16" t="s">
        <v>783</v>
      </c>
      <c r="ABF521" s="16" t="s">
        <v>782</v>
      </c>
      <c r="ABG521" s="16" t="s">
        <v>782</v>
      </c>
      <c r="ABH521" s="16" t="s">
        <v>782</v>
      </c>
      <c r="ABI521" s="16" t="s">
        <v>782</v>
      </c>
      <c r="ABJ521" s="16" t="s">
        <v>782</v>
      </c>
      <c r="ABK521" s="16" t="s">
        <v>782</v>
      </c>
      <c r="ABL521" s="16" t="s">
        <v>844</v>
      </c>
      <c r="ABM521" s="16" t="s">
        <v>843</v>
      </c>
      <c r="ABN521" s="16" t="s">
        <v>1034</v>
      </c>
      <c r="ABO521" s="16" t="s">
        <v>486</v>
      </c>
      <c r="ABP521" s="16" t="s">
        <v>972</v>
      </c>
      <c r="ABQ521" s="16" t="s">
        <v>4291</v>
      </c>
      <c r="ABR521" s="16" t="s">
        <v>470</v>
      </c>
      <c r="ABS521" s="16" t="s">
        <v>451</v>
      </c>
      <c r="ABT521" s="16" t="s">
        <v>844</v>
      </c>
      <c r="ABU521" s="16" t="s">
        <v>844</v>
      </c>
      <c r="ABV521" s="16" t="s">
        <v>487</v>
      </c>
      <c r="ABW521" s="16" t="s">
        <v>486</v>
      </c>
      <c r="ABX521" s="16" t="s">
        <v>892</v>
      </c>
      <c r="ABY521" s="16" t="s">
        <v>486</v>
      </c>
      <c r="ABZ521" s="16" t="s">
        <v>486</v>
      </c>
      <c r="ACA521" s="16" t="s">
        <v>759</v>
      </c>
      <c r="ACB521" s="16" t="s">
        <v>768</v>
      </c>
      <c r="ACC521" s="16" t="s">
        <v>737</v>
      </c>
      <c r="ACD521" s="16" t="s">
        <v>487</v>
      </c>
      <c r="ACE521" s="16" t="s">
        <v>486</v>
      </c>
      <c r="ACG521" s="16" t="s">
        <v>1014</v>
      </c>
      <c r="ACH521" s="16" t="s">
        <v>1009</v>
      </c>
      <c r="ACI521" s="16" t="s">
        <v>462</v>
      </c>
      <c r="ACJ521" s="16">
        <v>1.1910000000000001</v>
      </c>
      <c r="ACK521" s="16" t="s">
        <v>478</v>
      </c>
      <c r="ACL521" s="16" t="s">
        <v>738</v>
      </c>
      <c r="ACM521" s="16" t="s">
        <v>1189</v>
      </c>
      <c r="ACN521" s="16" t="s">
        <v>1169</v>
      </c>
      <c r="ACO521" s="16" t="s">
        <v>1857</v>
      </c>
      <c r="ACP521" s="16">
        <v>1625</v>
      </c>
      <c r="ACQ521" s="16" t="s">
        <v>1201</v>
      </c>
      <c r="ACR521" s="16" t="s">
        <v>1645</v>
      </c>
      <c r="ACS521" s="16" t="s">
        <v>680</v>
      </c>
      <c r="ACT521" s="16" t="s">
        <v>1522</v>
      </c>
      <c r="ACU521" s="16" t="s">
        <v>831</v>
      </c>
      <c r="ACV521" s="16" t="s">
        <v>8756</v>
      </c>
      <c r="ACW521" s="16" t="s">
        <v>451</v>
      </c>
      <c r="ACX521" s="16" t="s">
        <v>1914</v>
      </c>
      <c r="ACY521" s="16" t="s">
        <v>1947</v>
      </c>
      <c r="ACZ521" s="16">
        <v>1</v>
      </c>
      <c r="ADA521" s="16">
        <v>1</v>
      </c>
      <c r="ADB521" s="16">
        <v>1</v>
      </c>
      <c r="ADC521" s="16">
        <v>1</v>
      </c>
      <c r="ADD521" s="16">
        <v>1</v>
      </c>
      <c r="ADE521" s="16" t="s">
        <v>8712</v>
      </c>
      <c r="ADF521" s="16">
        <v>0</v>
      </c>
      <c r="ADG521" s="16" t="s">
        <v>486</v>
      </c>
      <c r="ADH521" s="16">
        <v>1</v>
      </c>
      <c r="ADI521" s="16" t="s">
        <v>486</v>
      </c>
      <c r="ADJ521" s="16" t="s">
        <v>1743</v>
      </c>
      <c r="ADK521" s="16" t="s">
        <v>1750</v>
      </c>
      <c r="ADL521" s="16" t="s">
        <v>1764</v>
      </c>
      <c r="ADM521" s="16" t="s">
        <v>13195</v>
      </c>
      <c r="ADN521" s="16" t="s">
        <v>13196</v>
      </c>
      <c r="ADO521" s="16" t="s">
        <v>13197</v>
      </c>
      <c r="ADP521" s="16" t="s">
        <v>1743</v>
      </c>
      <c r="ADW521" s="16" t="s">
        <v>13199</v>
      </c>
      <c r="ADY521" s="16" t="s">
        <v>1059</v>
      </c>
      <c r="AEB521" s="16">
        <v>13000</v>
      </c>
      <c r="AEC521" s="16" t="s">
        <v>1060</v>
      </c>
      <c r="AED521" s="16">
        <v>19625</v>
      </c>
      <c r="AEE521" s="16" t="s">
        <v>952</v>
      </c>
      <c r="AEH521" s="16">
        <v>1625</v>
      </c>
      <c r="AEI521" s="16">
        <v>2000</v>
      </c>
      <c r="AEJ521" s="16">
        <v>6000</v>
      </c>
      <c r="AEK521" s="16">
        <v>1000</v>
      </c>
      <c r="AEL521" s="16">
        <v>500</v>
      </c>
      <c r="AEN521" s="16">
        <v>300</v>
      </c>
      <c r="AEO521" s="16">
        <v>200</v>
      </c>
      <c r="AEP521" s="16">
        <v>3000</v>
      </c>
    </row>
    <row r="522" spans="1:822" x14ac:dyDescent="0.25">
      <c r="A522" s="30">
        <v>45845</v>
      </c>
      <c r="B522" s="16" t="s">
        <v>11352</v>
      </c>
      <c r="C522" s="16" t="s">
        <v>867</v>
      </c>
      <c r="D522" s="16" t="s">
        <v>867</v>
      </c>
      <c r="E522" s="16">
        <v>74</v>
      </c>
      <c r="F522" s="16" t="s">
        <v>8153</v>
      </c>
      <c r="G522" s="16" t="s">
        <v>4113</v>
      </c>
      <c r="I522" s="16" t="s">
        <v>4162</v>
      </c>
      <c r="Z522" s="16" t="s">
        <v>993</v>
      </c>
      <c r="AA522" s="16" t="s">
        <v>470</v>
      </c>
      <c r="AB522" s="16">
        <v>1</v>
      </c>
      <c r="AC522" s="16" t="s">
        <v>843</v>
      </c>
      <c r="AD522" s="16" t="s">
        <v>843</v>
      </c>
      <c r="AE522" s="16" t="s">
        <v>843</v>
      </c>
      <c r="AF522" s="16" t="s">
        <v>844</v>
      </c>
      <c r="AG522" s="16" t="s">
        <v>843</v>
      </c>
      <c r="AH522" s="16" t="s">
        <v>844</v>
      </c>
      <c r="AI522" s="16" t="s">
        <v>843</v>
      </c>
      <c r="AJ522" s="16" t="s">
        <v>843</v>
      </c>
      <c r="AK522" s="16" t="s">
        <v>843</v>
      </c>
      <c r="AM522" s="16" t="s">
        <v>737</v>
      </c>
      <c r="AN522" s="16" t="s">
        <v>761</v>
      </c>
      <c r="AP522" s="16" t="s">
        <v>770</v>
      </c>
      <c r="AR522" s="16" t="s">
        <v>6907</v>
      </c>
      <c r="BB522" s="16">
        <v>2</v>
      </c>
      <c r="BC522" s="16" t="s">
        <v>7878</v>
      </c>
      <c r="BE522" s="16" t="s">
        <v>5098</v>
      </c>
      <c r="BV522" s="16" t="s">
        <v>11353</v>
      </c>
      <c r="BW522" s="16" t="s">
        <v>843</v>
      </c>
      <c r="BX522" s="16" t="s">
        <v>844</v>
      </c>
      <c r="BY522" s="16" t="s">
        <v>843</v>
      </c>
      <c r="BZ522" s="16" t="s">
        <v>843</v>
      </c>
      <c r="CA522" s="16" t="s">
        <v>843</v>
      </c>
      <c r="CB522" s="16" t="s">
        <v>843</v>
      </c>
      <c r="CC522" s="16" t="s">
        <v>844</v>
      </c>
      <c r="CD522" s="16" t="s">
        <v>843</v>
      </c>
      <c r="CE522" s="16" t="s">
        <v>843</v>
      </c>
      <c r="CF522" s="16" t="s">
        <v>843</v>
      </c>
      <c r="CG522" s="16" t="s">
        <v>843</v>
      </c>
      <c r="CH522" s="16" t="s">
        <v>843</v>
      </c>
      <c r="CI522" s="16" t="s">
        <v>843</v>
      </c>
      <c r="CJ522" s="16" t="s">
        <v>843</v>
      </c>
      <c r="CK522" s="16" t="s">
        <v>843</v>
      </c>
      <c r="CP522" s="16" t="s">
        <v>867</v>
      </c>
      <c r="CQ522" s="16" t="s">
        <v>5191</v>
      </c>
      <c r="CR522" s="16" t="s">
        <v>844</v>
      </c>
      <c r="CS522" s="16" t="s">
        <v>843</v>
      </c>
      <c r="CT522" s="16" t="s">
        <v>843</v>
      </c>
      <c r="CU522" s="16" t="s">
        <v>843</v>
      </c>
      <c r="CV522" s="16" t="s">
        <v>843</v>
      </c>
      <c r="CW522" s="16" t="s">
        <v>843</v>
      </c>
      <c r="CX522" s="16" t="s">
        <v>843</v>
      </c>
      <c r="CY522" s="16" t="s">
        <v>843</v>
      </c>
      <c r="CZ522" s="16" t="s">
        <v>843</v>
      </c>
      <c r="DA522" s="16" t="s">
        <v>5187</v>
      </c>
      <c r="DB522" s="16" t="s">
        <v>5191</v>
      </c>
      <c r="DC522" s="16" t="s">
        <v>844</v>
      </c>
      <c r="DD522" s="16" t="s">
        <v>843</v>
      </c>
      <c r="DE522" s="16" t="s">
        <v>843</v>
      </c>
      <c r="DF522" s="16" t="s">
        <v>843</v>
      </c>
      <c r="DG522" s="16" t="s">
        <v>843</v>
      </c>
      <c r="DH522" s="16" t="s">
        <v>843</v>
      </c>
      <c r="DI522" s="16" t="s">
        <v>843</v>
      </c>
      <c r="DJ522" s="16" t="s">
        <v>843</v>
      </c>
      <c r="DK522" s="16" t="s">
        <v>843</v>
      </c>
      <c r="DL522" s="16" t="s">
        <v>5218</v>
      </c>
      <c r="DM522" s="16" t="s">
        <v>843</v>
      </c>
      <c r="DN522" s="16" t="s">
        <v>844</v>
      </c>
      <c r="DO522" s="16" t="s">
        <v>843</v>
      </c>
      <c r="DP522" s="16" t="s">
        <v>843</v>
      </c>
      <c r="DQ522" s="16" t="s">
        <v>843</v>
      </c>
      <c r="DR522" s="16" t="s">
        <v>843</v>
      </c>
      <c r="DS522" s="16" t="s">
        <v>843</v>
      </c>
      <c r="DT522" s="16" t="s">
        <v>843</v>
      </c>
      <c r="DU522" s="16" t="s">
        <v>843</v>
      </c>
      <c r="DV522" s="16" t="s">
        <v>843</v>
      </c>
      <c r="DW522" s="16" t="s">
        <v>843</v>
      </c>
      <c r="DX522" s="16" t="s">
        <v>867</v>
      </c>
      <c r="DY522" s="16" t="s">
        <v>867</v>
      </c>
      <c r="GC522" s="16" t="s">
        <v>2337</v>
      </c>
      <c r="GD522" s="16" t="s">
        <v>9150</v>
      </c>
      <c r="GF522" s="16" t="s">
        <v>865</v>
      </c>
      <c r="GG522" s="16" t="s">
        <v>867</v>
      </c>
      <c r="GV522" s="16" t="s">
        <v>5443</v>
      </c>
      <c r="GW522" s="16" t="s">
        <v>843</v>
      </c>
      <c r="GX522" s="16" t="s">
        <v>844</v>
      </c>
      <c r="GY522" s="16" t="s">
        <v>843</v>
      </c>
      <c r="GZ522" s="16" t="s">
        <v>843</v>
      </c>
      <c r="HA522" s="16" t="s">
        <v>843</v>
      </c>
      <c r="HB522" s="16" t="s">
        <v>843</v>
      </c>
      <c r="HC522" s="16" t="s">
        <v>843</v>
      </c>
      <c r="HD522" s="16" t="s">
        <v>843</v>
      </c>
      <c r="HE522" s="16" t="s">
        <v>843</v>
      </c>
      <c r="HF522" s="16" t="s">
        <v>843</v>
      </c>
      <c r="HH522" s="16" t="s">
        <v>5456</v>
      </c>
      <c r="HK522" s="16" t="s">
        <v>865</v>
      </c>
      <c r="HM522" s="16" t="s">
        <v>865</v>
      </c>
      <c r="HZ522" s="16" t="s">
        <v>7944</v>
      </c>
      <c r="KE522" s="16" t="s">
        <v>5585</v>
      </c>
      <c r="KG522" s="16" t="s">
        <v>7018</v>
      </c>
      <c r="KH522" s="16" t="s">
        <v>7033</v>
      </c>
      <c r="KI522" s="16" t="s">
        <v>865</v>
      </c>
      <c r="LG522" s="16" t="s">
        <v>864</v>
      </c>
      <c r="LH522" s="16" t="s">
        <v>865</v>
      </c>
      <c r="LI522" s="16" t="s">
        <v>867</v>
      </c>
      <c r="LJ522" s="16" t="s">
        <v>865</v>
      </c>
      <c r="LK522" s="16" t="s">
        <v>865</v>
      </c>
      <c r="LL522" s="16" t="s">
        <v>864</v>
      </c>
      <c r="LM522" s="16" t="s">
        <v>843</v>
      </c>
      <c r="LN522" s="16" t="s">
        <v>843</v>
      </c>
      <c r="LO522" s="16" t="s">
        <v>843</v>
      </c>
      <c r="LP522" s="16" t="s">
        <v>843</v>
      </c>
      <c r="LQ522" s="16" t="s">
        <v>843</v>
      </c>
      <c r="LR522" s="16" t="s">
        <v>843</v>
      </c>
      <c r="LS522" s="16" t="s">
        <v>843</v>
      </c>
      <c r="LT522" s="16" t="s">
        <v>843</v>
      </c>
      <c r="LU522" s="16" t="s">
        <v>843</v>
      </c>
      <c r="LV522" s="16" t="s">
        <v>843</v>
      </c>
      <c r="LW522" s="16" t="s">
        <v>843</v>
      </c>
      <c r="LX522" s="16" t="s">
        <v>843</v>
      </c>
      <c r="LY522" s="16" t="s">
        <v>843</v>
      </c>
      <c r="LZ522" s="16" t="s">
        <v>844</v>
      </c>
      <c r="MA522" s="16" t="s">
        <v>843</v>
      </c>
      <c r="MC522" s="16" t="s">
        <v>5694</v>
      </c>
      <c r="MD522" s="16" t="s">
        <v>844</v>
      </c>
      <c r="ME522" s="16" t="s">
        <v>843</v>
      </c>
      <c r="MF522" s="16" t="s">
        <v>843</v>
      </c>
      <c r="MG522" s="16" t="s">
        <v>843</v>
      </c>
      <c r="MH522" s="16" t="s">
        <v>843</v>
      </c>
      <c r="MI522" s="16" t="s">
        <v>843</v>
      </c>
      <c r="MJ522" s="16" t="s">
        <v>843</v>
      </c>
      <c r="MK522" s="16" t="s">
        <v>843</v>
      </c>
      <c r="ML522" s="16" t="s">
        <v>843</v>
      </c>
      <c r="MM522" s="16" t="s">
        <v>843</v>
      </c>
      <c r="MN522" s="16" t="s">
        <v>843</v>
      </c>
      <c r="MO522" s="16" t="s">
        <v>843</v>
      </c>
      <c r="MP522" s="16" t="s">
        <v>843</v>
      </c>
      <c r="MQ522" s="16" t="s">
        <v>843</v>
      </c>
      <c r="MR522" s="16" t="s">
        <v>843</v>
      </c>
      <c r="MS522" s="16" t="s">
        <v>843</v>
      </c>
      <c r="MT522" s="16" t="s">
        <v>843</v>
      </c>
      <c r="MU522" s="16" t="s">
        <v>843</v>
      </c>
      <c r="MV522" s="16" t="s">
        <v>843</v>
      </c>
      <c r="PC522" s="16" t="s">
        <v>865</v>
      </c>
      <c r="PD522" s="16" t="s">
        <v>865</v>
      </c>
      <c r="PY522" s="16" t="s">
        <v>865</v>
      </c>
      <c r="QP522" s="16" t="s">
        <v>865</v>
      </c>
      <c r="QR522" s="16" t="s">
        <v>865</v>
      </c>
      <c r="QT522" s="16" t="s">
        <v>865</v>
      </c>
      <c r="QV522" s="16" t="s">
        <v>865</v>
      </c>
      <c r="QX522" s="16" t="s">
        <v>865</v>
      </c>
      <c r="QY522" s="16" t="s">
        <v>867</v>
      </c>
      <c r="RD522" s="16" t="s">
        <v>4216</v>
      </c>
      <c r="RF522" s="16" t="s">
        <v>4216</v>
      </c>
      <c r="RH522" s="16" t="s">
        <v>4216</v>
      </c>
      <c r="RJ522" s="16" t="s">
        <v>865</v>
      </c>
      <c r="RN522" s="16" t="s">
        <v>7724</v>
      </c>
      <c r="RP522" s="16" t="s">
        <v>867</v>
      </c>
      <c r="RR522" s="16" t="s">
        <v>7720</v>
      </c>
      <c r="RT522" s="16" t="s">
        <v>7720</v>
      </c>
      <c r="RV522" s="16" t="s">
        <v>7720</v>
      </c>
      <c r="RX522" s="16" t="s">
        <v>7720</v>
      </c>
      <c r="RZ522" s="16" t="s">
        <v>7720</v>
      </c>
      <c r="SQ522" s="16" t="s">
        <v>865</v>
      </c>
      <c r="SS522" s="16" t="s">
        <v>7308</v>
      </c>
      <c r="ST522" s="16" t="s">
        <v>7764</v>
      </c>
      <c r="TN522" s="16">
        <v>400</v>
      </c>
      <c r="TO522" s="16">
        <v>0</v>
      </c>
      <c r="TP522" s="16">
        <v>0</v>
      </c>
      <c r="TR522" s="16">
        <v>1200</v>
      </c>
      <c r="TS522" s="16">
        <v>100</v>
      </c>
      <c r="TT522" s="16">
        <v>0</v>
      </c>
      <c r="TU522" s="16">
        <v>0</v>
      </c>
      <c r="TV522" s="16">
        <v>4000</v>
      </c>
      <c r="TW522" s="16">
        <v>0</v>
      </c>
      <c r="TX522" s="16">
        <v>0</v>
      </c>
      <c r="TZ522" s="16" t="s">
        <v>7364</v>
      </c>
      <c r="UA522" s="16" t="s">
        <v>8715</v>
      </c>
      <c r="UB522" s="16">
        <v>0</v>
      </c>
      <c r="UC522" s="16" t="s">
        <v>843</v>
      </c>
      <c r="UD522" s="16" t="s">
        <v>843</v>
      </c>
      <c r="UE522" s="16" t="s">
        <v>844</v>
      </c>
      <c r="UF522" s="16" t="s">
        <v>844</v>
      </c>
      <c r="UG522" s="16" t="s">
        <v>843</v>
      </c>
      <c r="UH522" s="16" t="s">
        <v>843</v>
      </c>
      <c r="VK522" s="16" t="s">
        <v>6102</v>
      </c>
      <c r="VL522" s="16" t="s">
        <v>843</v>
      </c>
      <c r="VM522" s="16" t="s">
        <v>843</v>
      </c>
      <c r="VN522" s="16" t="s">
        <v>843</v>
      </c>
      <c r="VO522" s="16" t="s">
        <v>843</v>
      </c>
      <c r="VP522" s="16" t="s">
        <v>844</v>
      </c>
      <c r="VQ522" s="16" t="s">
        <v>843</v>
      </c>
      <c r="VR522" s="16" t="s">
        <v>843</v>
      </c>
      <c r="VS522" s="16" t="s">
        <v>843</v>
      </c>
      <c r="VT522" s="16" t="s">
        <v>843</v>
      </c>
      <c r="VV522" s="16">
        <v>2500</v>
      </c>
      <c r="VX522" s="16" t="s">
        <v>8809</v>
      </c>
      <c r="VY522" s="16" t="s">
        <v>844</v>
      </c>
      <c r="VZ522" s="16" t="s">
        <v>843</v>
      </c>
      <c r="WA522" s="16" t="s">
        <v>843</v>
      </c>
      <c r="WB522" s="16" t="s">
        <v>844</v>
      </c>
      <c r="WC522" s="16" t="s">
        <v>843</v>
      </c>
      <c r="WD522" s="16" t="s">
        <v>843</v>
      </c>
      <c r="WE522" s="16" t="s">
        <v>843</v>
      </c>
      <c r="WF522" s="16" t="s">
        <v>843</v>
      </c>
      <c r="WH522" s="16">
        <v>1625</v>
      </c>
      <c r="WO522" s="16" t="s">
        <v>6917</v>
      </c>
      <c r="XD522" s="16" t="s">
        <v>9918</v>
      </c>
      <c r="XE522" s="16" t="s">
        <v>843</v>
      </c>
      <c r="XF522" s="16" t="s">
        <v>843</v>
      </c>
      <c r="XG522" s="16" t="s">
        <v>844</v>
      </c>
      <c r="XH522" s="16" t="s">
        <v>843</v>
      </c>
      <c r="XI522" s="16" t="s">
        <v>843</v>
      </c>
      <c r="XJ522" s="16" t="s">
        <v>843</v>
      </c>
      <c r="XK522" s="16" t="s">
        <v>843</v>
      </c>
      <c r="XL522" s="16" t="s">
        <v>843</v>
      </c>
      <c r="XM522" s="16" t="s">
        <v>844</v>
      </c>
      <c r="XN522" s="16" t="s">
        <v>843</v>
      </c>
      <c r="XO522" s="16" t="s">
        <v>843</v>
      </c>
      <c r="XP522" s="16" t="s">
        <v>843</v>
      </c>
      <c r="XQ522" s="16" t="s">
        <v>843</v>
      </c>
      <c r="YF522" s="16" t="s">
        <v>865</v>
      </c>
      <c r="YN522" s="16" t="s">
        <v>7046</v>
      </c>
      <c r="YP522" s="16" t="s">
        <v>7978</v>
      </c>
      <c r="YR522" s="16" t="s">
        <v>11354</v>
      </c>
      <c r="YS522" s="16" t="s">
        <v>11355</v>
      </c>
      <c r="YT522" s="16" t="s">
        <v>8694</v>
      </c>
      <c r="YU522" s="16" t="s">
        <v>11356</v>
      </c>
      <c r="YV522" s="16" t="s">
        <v>8696</v>
      </c>
      <c r="YW522" s="16" t="s">
        <v>844</v>
      </c>
      <c r="YX522" s="16" t="s">
        <v>8696</v>
      </c>
      <c r="YY522" s="16" t="s">
        <v>8861</v>
      </c>
      <c r="YZ522" s="16" t="s">
        <v>843</v>
      </c>
      <c r="ZA522" s="16" t="s">
        <v>843</v>
      </c>
      <c r="ZE522" s="16" t="s">
        <v>8861</v>
      </c>
      <c r="ZO522" s="16" t="s">
        <v>487</v>
      </c>
      <c r="ZP522" s="16" t="s">
        <v>487</v>
      </c>
      <c r="ZQ522" s="16" t="s">
        <v>486</v>
      </c>
      <c r="ZR522" s="16" t="s">
        <v>486</v>
      </c>
      <c r="ZS522" s="16" t="s">
        <v>8704</v>
      </c>
      <c r="ZT522" s="16" t="s">
        <v>8705</v>
      </c>
      <c r="ZU522" s="16" t="s">
        <v>9092</v>
      </c>
      <c r="ZV522" s="16" t="s">
        <v>486</v>
      </c>
      <c r="ZW522" s="16" t="s">
        <v>843</v>
      </c>
      <c r="ZX522" s="16" t="s">
        <v>843</v>
      </c>
      <c r="ZY522" s="16" t="s">
        <v>844</v>
      </c>
      <c r="ZZ522" s="16" t="s">
        <v>843</v>
      </c>
      <c r="AAA522" s="16" t="s">
        <v>844</v>
      </c>
      <c r="AAB522" s="16" t="s">
        <v>844</v>
      </c>
      <c r="AAC522" s="16">
        <v>0</v>
      </c>
      <c r="AAD522" s="16" t="s">
        <v>844</v>
      </c>
      <c r="AAE522" s="16" t="s">
        <v>843</v>
      </c>
      <c r="AAF522" s="16" t="s">
        <v>843</v>
      </c>
      <c r="AAG522" s="16" t="s">
        <v>843</v>
      </c>
      <c r="AAH522" s="16" t="s">
        <v>843</v>
      </c>
      <c r="AAI522" s="16" t="s">
        <v>843</v>
      </c>
      <c r="AAJ522" s="16" t="s">
        <v>606</v>
      </c>
      <c r="AAK522" s="16" t="s">
        <v>639</v>
      </c>
      <c r="AAL522" s="16" t="s">
        <v>905</v>
      </c>
      <c r="AAM522" s="16" t="s">
        <v>660</v>
      </c>
      <c r="AAN522" s="16" t="s">
        <v>8707</v>
      </c>
      <c r="AAO522" s="16" t="s">
        <v>1019</v>
      </c>
      <c r="AAP522" s="16" t="s">
        <v>8708</v>
      </c>
      <c r="AAQ522" s="16" t="s">
        <v>8908</v>
      </c>
      <c r="AAS522" s="16">
        <v>2798.71</v>
      </c>
      <c r="AAW522" s="16" t="s">
        <v>782</v>
      </c>
      <c r="AAX522" s="16" t="s">
        <v>843</v>
      </c>
      <c r="AAY522" s="16" t="s">
        <v>8710</v>
      </c>
      <c r="AAZ522" s="16" t="s">
        <v>783</v>
      </c>
      <c r="ABA522" s="16" t="s">
        <v>783</v>
      </c>
      <c r="ABB522" s="16" t="s">
        <v>783</v>
      </c>
      <c r="ABC522" s="16" t="s">
        <v>783</v>
      </c>
      <c r="ABD522" s="16" t="s">
        <v>782</v>
      </c>
      <c r="ABE522" s="16" t="s">
        <v>783</v>
      </c>
      <c r="ABF522" s="16" t="s">
        <v>782</v>
      </c>
      <c r="ABG522" s="16" t="s">
        <v>783</v>
      </c>
      <c r="ABH522" s="16" t="s">
        <v>783</v>
      </c>
      <c r="ABI522" s="16" t="s">
        <v>783</v>
      </c>
      <c r="ABJ522" s="16" t="s">
        <v>783</v>
      </c>
      <c r="ABK522" s="16" t="s">
        <v>783</v>
      </c>
      <c r="ABL522" s="16" t="s">
        <v>8800</v>
      </c>
      <c r="ABM522" s="16" t="s">
        <v>843</v>
      </c>
      <c r="ABN522" s="16" t="s">
        <v>1033</v>
      </c>
      <c r="ABP522" s="16" t="s">
        <v>972</v>
      </c>
      <c r="ABQ522" s="16" t="s">
        <v>4324</v>
      </c>
      <c r="ABR522" s="16" t="s">
        <v>470</v>
      </c>
      <c r="ABS522" s="16" t="s">
        <v>457</v>
      </c>
      <c r="ABT522" s="16" t="s">
        <v>844</v>
      </c>
      <c r="ABU522" s="16" t="s">
        <v>844</v>
      </c>
      <c r="ABV522" s="16" t="s">
        <v>487</v>
      </c>
      <c r="ABW522" s="16" t="s">
        <v>486</v>
      </c>
      <c r="ABX522" s="16" t="s">
        <v>892</v>
      </c>
      <c r="ABY522" s="16" t="s">
        <v>486</v>
      </c>
      <c r="ABZ522" s="16" t="s">
        <v>487</v>
      </c>
      <c r="ACA522" s="16" t="s">
        <v>761</v>
      </c>
      <c r="ACB522" s="16" t="s">
        <v>770</v>
      </c>
      <c r="ACC522" s="16" t="s">
        <v>737</v>
      </c>
      <c r="ACD522" s="16" t="s">
        <v>486</v>
      </c>
      <c r="ACE522" s="16" t="s">
        <v>486</v>
      </c>
      <c r="ACG522" s="16" t="s">
        <v>1014</v>
      </c>
      <c r="ACH522" s="16" t="s">
        <v>1009</v>
      </c>
      <c r="ACI522" s="16" t="s">
        <v>462</v>
      </c>
      <c r="ACJ522" s="16">
        <v>1.1910000000000001</v>
      </c>
      <c r="ACK522" s="16" t="s">
        <v>478</v>
      </c>
      <c r="ACL522" s="16" t="s">
        <v>740</v>
      </c>
      <c r="ACM522" s="16" t="s">
        <v>1190</v>
      </c>
      <c r="ACN522" s="16" t="s">
        <v>1169</v>
      </c>
      <c r="ACO522" s="16" t="s">
        <v>1856</v>
      </c>
      <c r="ACP522" s="16">
        <v>1625</v>
      </c>
      <c r="ACQ522" s="16" t="s">
        <v>1201</v>
      </c>
      <c r="ACR522" s="16" t="s">
        <v>1644</v>
      </c>
      <c r="ACS522" s="16" t="s">
        <v>680</v>
      </c>
      <c r="ACT522" s="16" t="s">
        <v>1521</v>
      </c>
      <c r="ACU522" s="16" t="s">
        <v>833</v>
      </c>
      <c r="ACV522" s="16" t="s">
        <v>8711</v>
      </c>
      <c r="ACW522" s="16" t="s">
        <v>878</v>
      </c>
      <c r="ACX522" s="16" t="s">
        <v>1915</v>
      </c>
      <c r="ACY522" s="16" t="s">
        <v>1947</v>
      </c>
      <c r="ACZ522" s="16">
        <v>0</v>
      </c>
      <c r="ADA522" s="16">
        <v>0</v>
      </c>
      <c r="ADB522" s="16">
        <v>1</v>
      </c>
      <c r="ADC522" s="16">
        <v>0</v>
      </c>
      <c r="ADD522" s="16">
        <v>0</v>
      </c>
      <c r="ADE522" s="16" t="s">
        <v>9011</v>
      </c>
      <c r="ADF522" s="16">
        <v>0</v>
      </c>
      <c r="ADG522" s="16" t="s">
        <v>486</v>
      </c>
      <c r="ADH522" s="16">
        <v>1</v>
      </c>
      <c r="ADI522" s="16" t="s">
        <v>486</v>
      </c>
      <c r="ADJ522" s="16" t="s">
        <v>13198</v>
      </c>
      <c r="ADK522" s="16" t="s">
        <v>13194</v>
      </c>
      <c r="ADL522" s="16" t="s">
        <v>13194</v>
      </c>
      <c r="ADN522" s="16" t="s">
        <v>1761</v>
      </c>
      <c r="ADO522" s="16" t="s">
        <v>13197</v>
      </c>
      <c r="ADP522" s="16" t="s">
        <v>13194</v>
      </c>
      <c r="ADQ522" s="16" t="s">
        <v>1750</v>
      </c>
      <c r="ADR522" s="16" t="s">
        <v>13194</v>
      </c>
      <c r="ADS522" s="16" t="s">
        <v>13194</v>
      </c>
      <c r="ADU522" s="16" t="s">
        <v>1763</v>
      </c>
      <c r="ADW522" s="16" t="s">
        <v>13199</v>
      </c>
      <c r="ADZ522" s="16">
        <v>2366.6666666666702</v>
      </c>
      <c r="AEC522" s="16" t="s">
        <v>1058</v>
      </c>
      <c r="AED522" s="16">
        <v>2798.71</v>
      </c>
      <c r="AEE522" s="16" t="s">
        <v>952</v>
      </c>
      <c r="AEF522" s="16">
        <v>4125</v>
      </c>
      <c r="AEI522" s="16">
        <v>400</v>
      </c>
      <c r="AEM522" s="16">
        <v>4000</v>
      </c>
      <c r="AEN522" s="16">
        <v>1200</v>
      </c>
      <c r="AEO522" s="16">
        <v>100</v>
      </c>
    </row>
    <row r="523" spans="1:822" x14ac:dyDescent="0.25">
      <c r="A523" s="30">
        <v>45845</v>
      </c>
      <c r="B523" s="16" t="s">
        <v>11357</v>
      </c>
      <c r="C523" s="16" t="s">
        <v>867</v>
      </c>
      <c r="D523" s="16" t="s">
        <v>867</v>
      </c>
      <c r="E523" s="16">
        <v>68</v>
      </c>
      <c r="F523" s="16" t="s">
        <v>8153</v>
      </c>
      <c r="G523" s="16" t="s">
        <v>4113</v>
      </c>
      <c r="I523" s="16" t="s">
        <v>4178</v>
      </c>
      <c r="Z523" s="16" t="s">
        <v>988</v>
      </c>
      <c r="AA523" s="16" t="s">
        <v>470</v>
      </c>
      <c r="AB523" s="16">
        <v>1</v>
      </c>
      <c r="AC523" s="16" t="s">
        <v>843</v>
      </c>
      <c r="AD523" s="16" t="s">
        <v>843</v>
      </c>
      <c r="AE523" s="16" t="s">
        <v>843</v>
      </c>
      <c r="AF523" s="16" t="s">
        <v>844</v>
      </c>
      <c r="AG523" s="16" t="s">
        <v>843</v>
      </c>
      <c r="AH523" s="16" t="s">
        <v>844</v>
      </c>
      <c r="AI523" s="16" t="s">
        <v>843</v>
      </c>
      <c r="AJ523" s="16" t="s">
        <v>843</v>
      </c>
      <c r="AK523" s="16" t="s">
        <v>843</v>
      </c>
      <c r="AM523" s="16" t="s">
        <v>737</v>
      </c>
      <c r="AN523" s="16" t="s">
        <v>761</v>
      </c>
      <c r="AP523" s="16" t="s">
        <v>775</v>
      </c>
      <c r="AR523" s="16" t="s">
        <v>6907</v>
      </c>
      <c r="BB523" s="16">
        <v>2</v>
      </c>
      <c r="BC523" s="16" t="s">
        <v>7878</v>
      </c>
      <c r="BE523" s="16" t="s">
        <v>5098</v>
      </c>
      <c r="BV523" s="16" t="s">
        <v>4433</v>
      </c>
      <c r="BW523" s="16" t="s">
        <v>844</v>
      </c>
      <c r="BX523" s="16" t="s">
        <v>843</v>
      </c>
      <c r="BY523" s="16" t="s">
        <v>843</v>
      </c>
      <c r="BZ523" s="16" t="s">
        <v>843</v>
      </c>
      <c r="CA523" s="16" t="s">
        <v>843</v>
      </c>
      <c r="CB523" s="16" t="s">
        <v>843</v>
      </c>
      <c r="CC523" s="16" t="s">
        <v>843</v>
      </c>
      <c r="CD523" s="16" t="s">
        <v>843</v>
      </c>
      <c r="CE523" s="16" t="s">
        <v>843</v>
      </c>
      <c r="CF523" s="16" t="s">
        <v>843</v>
      </c>
      <c r="CG523" s="16" t="s">
        <v>843</v>
      </c>
      <c r="CH523" s="16" t="s">
        <v>843</v>
      </c>
      <c r="CI523" s="16" t="s">
        <v>843</v>
      </c>
      <c r="CJ523" s="16" t="s">
        <v>843</v>
      </c>
      <c r="CK523" s="16" t="s">
        <v>843</v>
      </c>
      <c r="CP523" s="16" t="s">
        <v>867</v>
      </c>
      <c r="CQ523" s="16" t="s">
        <v>5191</v>
      </c>
      <c r="CR523" s="16" t="s">
        <v>844</v>
      </c>
      <c r="CS523" s="16" t="s">
        <v>843</v>
      </c>
      <c r="CT523" s="16" t="s">
        <v>843</v>
      </c>
      <c r="CU523" s="16" t="s">
        <v>843</v>
      </c>
      <c r="CV523" s="16" t="s">
        <v>843</v>
      </c>
      <c r="CW523" s="16" t="s">
        <v>843</v>
      </c>
      <c r="CX523" s="16" t="s">
        <v>843</v>
      </c>
      <c r="CY523" s="16" t="s">
        <v>843</v>
      </c>
      <c r="CZ523" s="16" t="s">
        <v>843</v>
      </c>
      <c r="DA523" s="16" t="s">
        <v>5184</v>
      </c>
      <c r="DX523" s="16" t="s">
        <v>867</v>
      </c>
      <c r="DY523" s="16" t="s">
        <v>867</v>
      </c>
      <c r="GC523" s="16" t="s">
        <v>5342</v>
      </c>
      <c r="GF523" s="16" t="s">
        <v>867</v>
      </c>
      <c r="GG523" s="16" t="s">
        <v>867</v>
      </c>
      <c r="GV523" s="16" t="s">
        <v>10928</v>
      </c>
      <c r="GW523" s="16" t="s">
        <v>844</v>
      </c>
      <c r="GX523" s="16" t="s">
        <v>844</v>
      </c>
      <c r="GY523" s="16" t="s">
        <v>843</v>
      </c>
      <c r="GZ523" s="16" t="s">
        <v>844</v>
      </c>
      <c r="HA523" s="16" t="s">
        <v>843</v>
      </c>
      <c r="HB523" s="16" t="s">
        <v>843</v>
      </c>
      <c r="HC523" s="16" t="s">
        <v>843</v>
      </c>
      <c r="HD523" s="16" t="s">
        <v>843</v>
      </c>
      <c r="HE523" s="16" t="s">
        <v>843</v>
      </c>
      <c r="HF523" s="16" t="s">
        <v>843</v>
      </c>
      <c r="HH523" s="16" t="s">
        <v>5456</v>
      </c>
      <c r="HK523" s="16" t="s">
        <v>865</v>
      </c>
      <c r="HM523" s="16" t="s">
        <v>865</v>
      </c>
      <c r="HZ523" s="16" t="s">
        <v>7944</v>
      </c>
      <c r="KE523" s="16" t="s">
        <v>5582</v>
      </c>
      <c r="KG523" s="16" t="s">
        <v>7018</v>
      </c>
      <c r="KH523" s="16" t="s">
        <v>7033</v>
      </c>
      <c r="KI523" s="16" t="s">
        <v>865</v>
      </c>
      <c r="LG523" s="16" t="s">
        <v>867</v>
      </c>
      <c r="LH523" s="16" t="s">
        <v>867</v>
      </c>
      <c r="LI523" s="16" t="s">
        <v>867</v>
      </c>
      <c r="LJ523" s="16" t="s">
        <v>867</v>
      </c>
      <c r="LK523" s="16" t="s">
        <v>867</v>
      </c>
      <c r="LL523" s="16" t="s">
        <v>5663</v>
      </c>
      <c r="LM523" s="16" t="s">
        <v>843</v>
      </c>
      <c r="LN523" s="16" t="s">
        <v>843</v>
      </c>
      <c r="LO523" s="16" t="s">
        <v>844</v>
      </c>
      <c r="LP523" s="16" t="s">
        <v>843</v>
      </c>
      <c r="LQ523" s="16" t="s">
        <v>843</v>
      </c>
      <c r="LR523" s="16" t="s">
        <v>843</v>
      </c>
      <c r="LS523" s="16" t="s">
        <v>843</v>
      </c>
      <c r="LT523" s="16" t="s">
        <v>843</v>
      </c>
      <c r="LU523" s="16" t="s">
        <v>843</v>
      </c>
      <c r="LV523" s="16" t="s">
        <v>843</v>
      </c>
      <c r="LW523" s="16" t="s">
        <v>843</v>
      </c>
      <c r="LX523" s="16" t="s">
        <v>843</v>
      </c>
      <c r="LY523" s="16" t="s">
        <v>843</v>
      </c>
      <c r="LZ523" s="16" t="s">
        <v>843</v>
      </c>
      <c r="MA523" s="16" t="s">
        <v>843</v>
      </c>
      <c r="MC523" s="16" t="s">
        <v>5694</v>
      </c>
      <c r="MD523" s="16" t="s">
        <v>844</v>
      </c>
      <c r="ME523" s="16" t="s">
        <v>843</v>
      </c>
      <c r="MF523" s="16" t="s">
        <v>843</v>
      </c>
      <c r="MG523" s="16" t="s">
        <v>843</v>
      </c>
      <c r="MH523" s="16" t="s">
        <v>843</v>
      </c>
      <c r="MI523" s="16" t="s">
        <v>843</v>
      </c>
      <c r="MJ523" s="16" t="s">
        <v>843</v>
      </c>
      <c r="MK523" s="16" t="s">
        <v>843</v>
      </c>
      <c r="ML523" s="16" t="s">
        <v>843</v>
      </c>
      <c r="MM523" s="16" t="s">
        <v>843</v>
      </c>
      <c r="MN523" s="16" t="s">
        <v>843</v>
      </c>
      <c r="MO523" s="16" t="s">
        <v>843</v>
      </c>
      <c r="MP523" s="16" t="s">
        <v>843</v>
      </c>
      <c r="MQ523" s="16" t="s">
        <v>843</v>
      </c>
      <c r="MR523" s="16" t="s">
        <v>843</v>
      </c>
      <c r="MS523" s="16" t="s">
        <v>843</v>
      </c>
      <c r="MT523" s="16" t="s">
        <v>843</v>
      </c>
      <c r="MU523" s="16" t="s">
        <v>843</v>
      </c>
      <c r="MV523" s="16" t="s">
        <v>843</v>
      </c>
      <c r="PC523" s="16" t="s">
        <v>865</v>
      </c>
      <c r="PD523" s="16" t="s">
        <v>865</v>
      </c>
      <c r="PY523" s="16" t="s">
        <v>865</v>
      </c>
      <c r="QP523" s="16" t="s">
        <v>865</v>
      </c>
      <c r="QR523" s="16" t="s">
        <v>865</v>
      </c>
      <c r="QT523" s="16" t="s">
        <v>867</v>
      </c>
      <c r="QV523" s="16" t="s">
        <v>865</v>
      </c>
      <c r="QX523" s="16" t="s">
        <v>865</v>
      </c>
      <c r="QY523" s="16" t="s">
        <v>867</v>
      </c>
      <c r="RD523" s="16" t="s">
        <v>865</v>
      </c>
      <c r="RF523" s="16" t="s">
        <v>865</v>
      </c>
      <c r="RH523" s="16" t="s">
        <v>865</v>
      </c>
      <c r="RJ523" s="16" t="s">
        <v>865</v>
      </c>
      <c r="RN523" s="16" t="s">
        <v>7720</v>
      </c>
      <c r="RP523" s="16" t="s">
        <v>867</v>
      </c>
      <c r="RR523" s="16" t="s">
        <v>7720</v>
      </c>
      <c r="RT523" s="16" t="s">
        <v>867</v>
      </c>
      <c r="RV523" s="16" t="s">
        <v>7720</v>
      </c>
      <c r="RX523" s="16" t="s">
        <v>7720</v>
      </c>
      <c r="RZ523" s="16" t="s">
        <v>7720</v>
      </c>
      <c r="SQ523" s="16" t="s">
        <v>865</v>
      </c>
      <c r="SS523" s="16" t="s">
        <v>7308</v>
      </c>
      <c r="ST523" s="16" t="s">
        <v>7764</v>
      </c>
      <c r="TN523" s="16">
        <v>1000</v>
      </c>
      <c r="TO523" s="16">
        <v>0</v>
      </c>
      <c r="TP523" s="16">
        <v>500</v>
      </c>
      <c r="TQ523" s="16">
        <v>500</v>
      </c>
      <c r="TR523" s="16">
        <v>200</v>
      </c>
      <c r="TS523" s="16">
        <v>60</v>
      </c>
      <c r="TT523" s="16">
        <v>0</v>
      </c>
      <c r="TU523" s="16">
        <v>0</v>
      </c>
      <c r="TV523" s="16">
        <v>0</v>
      </c>
      <c r="TW523" s="16">
        <v>0</v>
      </c>
      <c r="TX523" s="16">
        <v>0</v>
      </c>
      <c r="TZ523" s="16" t="s">
        <v>7364</v>
      </c>
      <c r="UA523" s="16" t="s">
        <v>8715</v>
      </c>
      <c r="UB523" s="16">
        <v>0</v>
      </c>
      <c r="UC523" s="16" t="s">
        <v>843</v>
      </c>
      <c r="UD523" s="16" t="s">
        <v>843</v>
      </c>
      <c r="UE523" s="16" t="s">
        <v>844</v>
      </c>
      <c r="UF523" s="16" t="s">
        <v>844</v>
      </c>
      <c r="UG523" s="16" t="s">
        <v>843</v>
      </c>
      <c r="UH523" s="16" t="s">
        <v>843</v>
      </c>
      <c r="VK523" s="16" t="s">
        <v>6102</v>
      </c>
      <c r="VL523" s="16" t="s">
        <v>843</v>
      </c>
      <c r="VM523" s="16" t="s">
        <v>843</v>
      </c>
      <c r="VN523" s="16" t="s">
        <v>843</v>
      </c>
      <c r="VO523" s="16" t="s">
        <v>843</v>
      </c>
      <c r="VP523" s="16" t="s">
        <v>844</v>
      </c>
      <c r="VQ523" s="16" t="s">
        <v>843</v>
      </c>
      <c r="VR523" s="16" t="s">
        <v>843</v>
      </c>
      <c r="VS523" s="16" t="s">
        <v>843</v>
      </c>
      <c r="VT523" s="16" t="s">
        <v>843</v>
      </c>
      <c r="VV523" s="16">
        <v>3500</v>
      </c>
      <c r="VX523" s="16" t="s">
        <v>6028</v>
      </c>
      <c r="VY523" s="16" t="s">
        <v>844</v>
      </c>
      <c r="VZ523" s="16" t="s">
        <v>843</v>
      </c>
      <c r="WA523" s="16" t="s">
        <v>843</v>
      </c>
      <c r="WB523" s="16" t="s">
        <v>843</v>
      </c>
      <c r="WC523" s="16" t="s">
        <v>843</v>
      </c>
      <c r="WD523" s="16" t="s">
        <v>843</v>
      </c>
      <c r="WE523" s="16" t="s">
        <v>843</v>
      </c>
      <c r="WF523" s="16" t="s">
        <v>843</v>
      </c>
      <c r="WH523" s="16">
        <v>1625</v>
      </c>
      <c r="WO523" s="16" t="s">
        <v>6917</v>
      </c>
      <c r="XD523" s="16" t="s">
        <v>9349</v>
      </c>
      <c r="XE523" s="16" t="s">
        <v>843</v>
      </c>
      <c r="XF523" s="16" t="s">
        <v>843</v>
      </c>
      <c r="XG523" s="16" t="s">
        <v>843</v>
      </c>
      <c r="XH523" s="16" t="s">
        <v>843</v>
      </c>
      <c r="XI523" s="16" t="s">
        <v>843</v>
      </c>
      <c r="XJ523" s="16" t="s">
        <v>843</v>
      </c>
      <c r="XK523" s="16" t="s">
        <v>844</v>
      </c>
      <c r="XL523" s="16" t="s">
        <v>844</v>
      </c>
      <c r="XM523" s="16" t="s">
        <v>843</v>
      </c>
      <c r="XN523" s="16" t="s">
        <v>844</v>
      </c>
      <c r="XO523" s="16" t="s">
        <v>843</v>
      </c>
      <c r="XP523" s="16" t="s">
        <v>843</v>
      </c>
      <c r="XQ523" s="16" t="s">
        <v>843</v>
      </c>
      <c r="YF523" s="16" t="s">
        <v>865</v>
      </c>
      <c r="YN523" s="16" t="s">
        <v>7040</v>
      </c>
      <c r="YP523" s="16" t="s">
        <v>7987</v>
      </c>
      <c r="YR523" s="16" t="s">
        <v>11358</v>
      </c>
      <c r="YS523" s="16" t="s">
        <v>11359</v>
      </c>
      <c r="YT523" s="16" t="s">
        <v>8694</v>
      </c>
      <c r="YU523" s="16" t="s">
        <v>11360</v>
      </c>
      <c r="YV523" s="16" t="s">
        <v>8696</v>
      </c>
      <c r="YW523" s="16" t="s">
        <v>844</v>
      </c>
      <c r="YX523" s="16" t="s">
        <v>8696</v>
      </c>
      <c r="YY523" s="16" t="s">
        <v>843</v>
      </c>
      <c r="YZ523" s="16" t="s">
        <v>843</v>
      </c>
      <c r="ZA523" s="16" t="s">
        <v>843</v>
      </c>
      <c r="ZB523" s="16">
        <v>2260</v>
      </c>
      <c r="ZC523" s="16" t="s">
        <v>8906</v>
      </c>
      <c r="ZD523" s="16" t="s">
        <v>843</v>
      </c>
      <c r="ZE523" s="16" t="s">
        <v>8789</v>
      </c>
      <c r="ZF523" s="16" t="s">
        <v>8750</v>
      </c>
      <c r="ZG523" s="16" t="s">
        <v>8753</v>
      </c>
      <c r="ZH523" s="16" t="s">
        <v>8752</v>
      </c>
      <c r="ZI523" s="16" t="s">
        <v>8750</v>
      </c>
      <c r="ZJ523" s="16" t="s">
        <v>843</v>
      </c>
      <c r="ZK523" s="16" t="s">
        <v>843</v>
      </c>
      <c r="ZL523" s="16" t="s">
        <v>843</v>
      </c>
      <c r="ZM523" s="16" t="s">
        <v>843</v>
      </c>
      <c r="ZN523" s="16" t="s">
        <v>8742</v>
      </c>
      <c r="ZO523" s="16" t="s">
        <v>487</v>
      </c>
      <c r="ZP523" s="16" t="s">
        <v>487</v>
      </c>
      <c r="ZQ523" s="16" t="s">
        <v>486</v>
      </c>
      <c r="ZR523" s="16" t="s">
        <v>486</v>
      </c>
      <c r="ZS523" s="16" t="s">
        <v>8704</v>
      </c>
      <c r="ZT523" s="16" t="s">
        <v>8705</v>
      </c>
      <c r="ZU523" s="16" t="s">
        <v>8706</v>
      </c>
      <c r="ZV523" s="16" t="s">
        <v>487</v>
      </c>
      <c r="ZW523" s="16" t="s">
        <v>843</v>
      </c>
      <c r="ZX523" s="16" t="s">
        <v>843</v>
      </c>
      <c r="ZY523" s="16" t="s">
        <v>844</v>
      </c>
      <c r="ZZ523" s="16" t="s">
        <v>843</v>
      </c>
      <c r="AAA523" s="16" t="s">
        <v>844</v>
      </c>
      <c r="AAB523" s="16" t="s">
        <v>843</v>
      </c>
      <c r="AAC523" s="16">
        <v>0</v>
      </c>
      <c r="AAD523" s="16" t="s">
        <v>844</v>
      </c>
      <c r="AAE523" s="16" t="s">
        <v>843</v>
      </c>
      <c r="AAF523" s="16" t="s">
        <v>843</v>
      </c>
      <c r="AAG523" s="16" t="s">
        <v>843</v>
      </c>
      <c r="AAH523" s="16" t="s">
        <v>843</v>
      </c>
      <c r="AAI523" s="16" t="s">
        <v>843</v>
      </c>
      <c r="AAJ523" s="16" t="s">
        <v>606</v>
      </c>
      <c r="AAK523" s="16" t="s">
        <v>639</v>
      </c>
      <c r="AAL523" s="16" t="s">
        <v>905</v>
      </c>
      <c r="AAM523" s="16" t="s">
        <v>663</v>
      </c>
      <c r="AAN523" s="16" t="s">
        <v>8707</v>
      </c>
      <c r="AAO523" s="16" t="s">
        <v>1019</v>
      </c>
      <c r="AAP523" s="16" t="s">
        <v>8708</v>
      </c>
      <c r="AAQ523" s="16" t="s">
        <v>10191</v>
      </c>
      <c r="AAS523" s="16">
        <v>3268.19</v>
      </c>
      <c r="AAT523" s="16" t="s">
        <v>782</v>
      </c>
      <c r="AAU523" s="16" t="s">
        <v>782</v>
      </c>
      <c r="AAV523" s="16" t="s">
        <v>782</v>
      </c>
      <c r="AAW523" s="16" t="s">
        <v>782</v>
      </c>
      <c r="AAX523" s="16" t="s">
        <v>843</v>
      </c>
      <c r="AAY523" s="16" t="s">
        <v>8710</v>
      </c>
      <c r="AAZ523" s="16" t="s">
        <v>782</v>
      </c>
      <c r="ABA523" s="16" t="s">
        <v>783</v>
      </c>
      <c r="ABB523" s="16" t="s">
        <v>783</v>
      </c>
      <c r="ABC523" s="16" t="s">
        <v>783</v>
      </c>
      <c r="ABD523" s="16" t="s">
        <v>783</v>
      </c>
      <c r="ABE523" s="16" t="s">
        <v>783</v>
      </c>
      <c r="ABF523" s="16" t="s">
        <v>782</v>
      </c>
      <c r="ABG523" s="16" t="s">
        <v>783</v>
      </c>
      <c r="ABH523" s="16" t="s">
        <v>782</v>
      </c>
      <c r="ABI523" s="16" t="s">
        <v>783</v>
      </c>
      <c r="ABJ523" s="16" t="s">
        <v>783</v>
      </c>
      <c r="ABK523" s="16" t="s">
        <v>783</v>
      </c>
      <c r="ABL523" s="16" t="s">
        <v>8743</v>
      </c>
      <c r="ABM523" s="16" t="s">
        <v>843</v>
      </c>
      <c r="ABN523" s="16" t="s">
        <v>1033</v>
      </c>
      <c r="ABP523" s="16" t="s">
        <v>972</v>
      </c>
      <c r="ABQ523" s="16" t="s">
        <v>4309</v>
      </c>
      <c r="ABR523" s="16" t="s">
        <v>470</v>
      </c>
      <c r="ABS523" s="16" t="s">
        <v>457</v>
      </c>
      <c r="ABT523" s="16" t="s">
        <v>844</v>
      </c>
      <c r="ABU523" s="16" t="s">
        <v>844</v>
      </c>
      <c r="ABV523" s="16" t="s">
        <v>487</v>
      </c>
      <c r="ABW523" s="16" t="s">
        <v>486</v>
      </c>
      <c r="ABX523" s="16" t="s">
        <v>892</v>
      </c>
      <c r="ABY523" s="16" t="s">
        <v>486</v>
      </c>
      <c r="ABZ523" s="16" t="s">
        <v>487</v>
      </c>
      <c r="ACA523" s="16" t="s">
        <v>761</v>
      </c>
      <c r="ACB523" s="16" t="s">
        <v>775</v>
      </c>
      <c r="ACC523" s="16" t="s">
        <v>737</v>
      </c>
      <c r="ACD523" s="16" t="s">
        <v>486</v>
      </c>
      <c r="ACE523" s="16" t="s">
        <v>486</v>
      </c>
      <c r="ACG523" s="16" t="s">
        <v>1014</v>
      </c>
      <c r="ACH523" s="16" t="s">
        <v>1009</v>
      </c>
      <c r="ACI523" s="16" t="s">
        <v>462</v>
      </c>
      <c r="ACJ523" s="16">
        <v>1.1910000000000001</v>
      </c>
      <c r="ACK523" s="16" t="s">
        <v>478</v>
      </c>
      <c r="ACL523" s="16" t="s">
        <v>740</v>
      </c>
      <c r="ACM523" s="16" t="s">
        <v>1190</v>
      </c>
      <c r="ACN523" s="16" t="s">
        <v>1169</v>
      </c>
      <c r="ACO523" s="16" t="s">
        <v>1856</v>
      </c>
      <c r="ACP523" s="16">
        <v>1625</v>
      </c>
      <c r="ACQ523" s="16" t="s">
        <v>1201</v>
      </c>
      <c r="ACR523" s="16" t="s">
        <v>1644</v>
      </c>
      <c r="ACS523" s="16" t="s">
        <v>680</v>
      </c>
      <c r="ACT523" s="16" t="s">
        <v>1521</v>
      </c>
      <c r="ACU523" s="16" t="s">
        <v>833</v>
      </c>
      <c r="ACV523" s="16" t="s">
        <v>8711</v>
      </c>
      <c r="ACW523" s="16" t="s">
        <v>878</v>
      </c>
      <c r="ACX523" s="16" t="s">
        <v>1916</v>
      </c>
      <c r="ACY523" s="16" t="s">
        <v>1947</v>
      </c>
      <c r="ACZ523" s="16">
        <v>1</v>
      </c>
      <c r="ADA523" s="16">
        <v>1</v>
      </c>
      <c r="ADB523" s="16">
        <v>1</v>
      </c>
      <c r="ADC523" s="16">
        <v>1</v>
      </c>
      <c r="ADD523" s="16">
        <v>1</v>
      </c>
      <c r="ADE523" s="16" t="s">
        <v>8712</v>
      </c>
      <c r="ADF523" s="16">
        <v>0</v>
      </c>
      <c r="ADG523" s="16" t="s">
        <v>486</v>
      </c>
      <c r="ADH523" s="16">
        <v>1</v>
      </c>
      <c r="ADI523" s="16" t="s">
        <v>486</v>
      </c>
      <c r="ADJ523" s="16" t="s">
        <v>13198</v>
      </c>
      <c r="ADK523" s="16" t="s">
        <v>13194</v>
      </c>
      <c r="ADL523" s="16" t="s">
        <v>13196</v>
      </c>
      <c r="ADM523" s="16" t="s">
        <v>13195</v>
      </c>
      <c r="ADN523" s="16" t="s">
        <v>13196</v>
      </c>
      <c r="ADO523" s="16" t="s">
        <v>13197</v>
      </c>
      <c r="ADP523" s="16" t="s">
        <v>13194</v>
      </c>
      <c r="ADQ523" s="16" t="s">
        <v>13194</v>
      </c>
      <c r="ADR523" s="16" t="s">
        <v>13194</v>
      </c>
      <c r="ADS523" s="16" t="s">
        <v>13194</v>
      </c>
      <c r="ADU523" s="16" t="s">
        <v>8817</v>
      </c>
      <c r="ADW523" s="16" t="s">
        <v>13199</v>
      </c>
      <c r="ADY523" s="16" t="s">
        <v>1058</v>
      </c>
      <c r="AEA523" s="16">
        <v>2260</v>
      </c>
      <c r="AEC523" s="16" t="s">
        <v>1058</v>
      </c>
      <c r="AED523" s="16">
        <v>3268.19</v>
      </c>
      <c r="AEE523" s="16" t="s">
        <v>952</v>
      </c>
      <c r="AEG523" s="16">
        <v>5125</v>
      </c>
      <c r="AEI523" s="16">
        <v>1000</v>
      </c>
      <c r="AEK523" s="16">
        <v>500</v>
      </c>
      <c r="AEL523" s="16">
        <v>500</v>
      </c>
      <c r="AEN523" s="16">
        <v>200</v>
      </c>
      <c r="AEO523" s="16">
        <v>60</v>
      </c>
    </row>
    <row r="524" spans="1:822" x14ac:dyDescent="0.25">
      <c r="A524" s="30">
        <v>45845</v>
      </c>
      <c r="B524" s="16" t="s">
        <v>11361</v>
      </c>
      <c r="C524" s="16" t="s">
        <v>867</v>
      </c>
      <c r="D524" s="16" t="s">
        <v>867</v>
      </c>
      <c r="E524" s="16">
        <v>62</v>
      </c>
      <c r="F524" s="16" t="s">
        <v>8153</v>
      </c>
      <c r="G524" s="16" t="s">
        <v>4113</v>
      </c>
      <c r="I524" s="16" t="s">
        <v>4148</v>
      </c>
      <c r="Z524" s="16" t="s">
        <v>1002</v>
      </c>
      <c r="AA524" s="16" t="s">
        <v>470</v>
      </c>
      <c r="AB524" s="16">
        <v>1</v>
      </c>
      <c r="AC524" s="16" t="s">
        <v>843</v>
      </c>
      <c r="AD524" s="16" t="s">
        <v>843</v>
      </c>
      <c r="AE524" s="16" t="s">
        <v>843</v>
      </c>
      <c r="AF524" s="16" t="s">
        <v>844</v>
      </c>
      <c r="AG524" s="16" t="s">
        <v>843</v>
      </c>
      <c r="AH524" s="16" t="s">
        <v>844</v>
      </c>
      <c r="AI524" s="16" t="s">
        <v>843</v>
      </c>
      <c r="AJ524" s="16" t="s">
        <v>843</v>
      </c>
      <c r="AK524" s="16" t="s">
        <v>843</v>
      </c>
      <c r="AM524" s="16" t="s">
        <v>737</v>
      </c>
      <c r="AN524" s="16" t="s">
        <v>759</v>
      </c>
      <c r="AP524" s="16" t="s">
        <v>768</v>
      </c>
      <c r="AR524" s="16" t="s">
        <v>6907</v>
      </c>
      <c r="BB524" s="16">
        <v>1</v>
      </c>
      <c r="BC524" s="16" t="s">
        <v>7878</v>
      </c>
      <c r="BE524" s="16" t="s">
        <v>5098</v>
      </c>
      <c r="BV524" s="16" t="s">
        <v>4433</v>
      </c>
      <c r="BW524" s="16" t="s">
        <v>844</v>
      </c>
      <c r="BX524" s="16" t="s">
        <v>843</v>
      </c>
      <c r="BY524" s="16" t="s">
        <v>843</v>
      </c>
      <c r="BZ524" s="16" t="s">
        <v>843</v>
      </c>
      <c r="CA524" s="16" t="s">
        <v>843</v>
      </c>
      <c r="CB524" s="16" t="s">
        <v>843</v>
      </c>
      <c r="CC524" s="16" t="s">
        <v>843</v>
      </c>
      <c r="CD524" s="16" t="s">
        <v>843</v>
      </c>
      <c r="CE524" s="16" t="s">
        <v>843</v>
      </c>
      <c r="CF524" s="16" t="s">
        <v>843</v>
      </c>
      <c r="CG524" s="16" t="s">
        <v>843</v>
      </c>
      <c r="CH524" s="16" t="s">
        <v>843</v>
      </c>
      <c r="CI524" s="16" t="s">
        <v>843</v>
      </c>
      <c r="CJ524" s="16" t="s">
        <v>843</v>
      </c>
      <c r="CK524" s="16" t="s">
        <v>843</v>
      </c>
      <c r="CP524" s="16" t="s">
        <v>867</v>
      </c>
      <c r="CQ524" s="16" t="s">
        <v>5191</v>
      </c>
      <c r="CR524" s="16" t="s">
        <v>844</v>
      </c>
      <c r="CS524" s="16" t="s">
        <v>843</v>
      </c>
      <c r="CT524" s="16" t="s">
        <v>843</v>
      </c>
      <c r="CU524" s="16" t="s">
        <v>843</v>
      </c>
      <c r="CV524" s="16" t="s">
        <v>843</v>
      </c>
      <c r="CW524" s="16" t="s">
        <v>843</v>
      </c>
      <c r="CX524" s="16" t="s">
        <v>843</v>
      </c>
      <c r="CY524" s="16" t="s">
        <v>843</v>
      </c>
      <c r="CZ524" s="16" t="s">
        <v>843</v>
      </c>
      <c r="DA524" s="16" t="s">
        <v>5184</v>
      </c>
      <c r="DX524" s="16" t="s">
        <v>867</v>
      </c>
      <c r="DY524" s="16" t="s">
        <v>867</v>
      </c>
      <c r="GC524" s="16" t="s">
        <v>5342</v>
      </c>
      <c r="GF524" s="16" t="s">
        <v>867</v>
      </c>
      <c r="GG524" s="16" t="s">
        <v>867</v>
      </c>
      <c r="GV524" s="16" t="s">
        <v>5449</v>
      </c>
      <c r="GW524" s="16" t="s">
        <v>843</v>
      </c>
      <c r="GX524" s="16" t="s">
        <v>843</v>
      </c>
      <c r="GY524" s="16" t="s">
        <v>843</v>
      </c>
      <c r="GZ524" s="16" t="s">
        <v>844</v>
      </c>
      <c r="HA524" s="16" t="s">
        <v>843</v>
      </c>
      <c r="HB524" s="16" t="s">
        <v>843</v>
      </c>
      <c r="HC524" s="16" t="s">
        <v>843</v>
      </c>
      <c r="HD524" s="16" t="s">
        <v>843</v>
      </c>
      <c r="HE524" s="16" t="s">
        <v>843</v>
      </c>
      <c r="HF524" s="16" t="s">
        <v>843</v>
      </c>
      <c r="HH524" s="16" t="s">
        <v>5456</v>
      </c>
      <c r="HK524" s="16" t="s">
        <v>864</v>
      </c>
      <c r="HM524" s="16" t="s">
        <v>865</v>
      </c>
      <c r="HZ524" s="16" t="s">
        <v>7944</v>
      </c>
      <c r="KE524" s="16" t="s">
        <v>5582</v>
      </c>
      <c r="KG524" s="16" t="s">
        <v>7018</v>
      </c>
      <c r="KH524" s="16" t="s">
        <v>7033</v>
      </c>
      <c r="KI524" s="16" t="s">
        <v>865</v>
      </c>
      <c r="LG524" s="16" t="s">
        <v>867</v>
      </c>
      <c r="LH524" s="16" t="s">
        <v>867</v>
      </c>
      <c r="LI524" s="16" t="s">
        <v>867</v>
      </c>
      <c r="LJ524" s="16" t="s">
        <v>867</v>
      </c>
      <c r="LK524" s="16" t="s">
        <v>867</v>
      </c>
      <c r="LL524" s="16" t="s">
        <v>5663</v>
      </c>
      <c r="LM524" s="16" t="s">
        <v>843</v>
      </c>
      <c r="LN524" s="16" t="s">
        <v>843</v>
      </c>
      <c r="LO524" s="16" t="s">
        <v>844</v>
      </c>
      <c r="LP524" s="16" t="s">
        <v>843</v>
      </c>
      <c r="LQ524" s="16" t="s">
        <v>843</v>
      </c>
      <c r="LR524" s="16" t="s">
        <v>843</v>
      </c>
      <c r="LS524" s="16" t="s">
        <v>843</v>
      </c>
      <c r="LT524" s="16" t="s">
        <v>843</v>
      </c>
      <c r="LU524" s="16" t="s">
        <v>843</v>
      </c>
      <c r="LV524" s="16" t="s">
        <v>843</v>
      </c>
      <c r="LW524" s="16" t="s">
        <v>843</v>
      </c>
      <c r="LX524" s="16" t="s">
        <v>843</v>
      </c>
      <c r="LY524" s="16" t="s">
        <v>843</v>
      </c>
      <c r="LZ524" s="16" t="s">
        <v>843</v>
      </c>
      <c r="MA524" s="16" t="s">
        <v>843</v>
      </c>
      <c r="MC524" s="16" t="s">
        <v>5694</v>
      </c>
      <c r="MD524" s="16" t="s">
        <v>844</v>
      </c>
      <c r="ME524" s="16" t="s">
        <v>843</v>
      </c>
      <c r="MF524" s="16" t="s">
        <v>843</v>
      </c>
      <c r="MG524" s="16" t="s">
        <v>843</v>
      </c>
      <c r="MH524" s="16" t="s">
        <v>843</v>
      </c>
      <c r="MI524" s="16" t="s">
        <v>843</v>
      </c>
      <c r="MJ524" s="16" t="s">
        <v>843</v>
      </c>
      <c r="MK524" s="16" t="s">
        <v>843</v>
      </c>
      <c r="ML524" s="16" t="s">
        <v>843</v>
      </c>
      <c r="MM524" s="16" t="s">
        <v>843</v>
      </c>
      <c r="MN524" s="16" t="s">
        <v>843</v>
      </c>
      <c r="MO524" s="16" t="s">
        <v>843</v>
      </c>
      <c r="MP524" s="16" t="s">
        <v>843</v>
      </c>
      <c r="MQ524" s="16" t="s">
        <v>843</v>
      </c>
      <c r="MR524" s="16" t="s">
        <v>843</v>
      </c>
      <c r="MS524" s="16" t="s">
        <v>843</v>
      </c>
      <c r="MT524" s="16" t="s">
        <v>843</v>
      </c>
      <c r="MU524" s="16" t="s">
        <v>843</v>
      </c>
      <c r="MV524" s="16" t="s">
        <v>843</v>
      </c>
      <c r="PC524" s="16" t="s">
        <v>865</v>
      </c>
      <c r="PD524" s="16" t="s">
        <v>865</v>
      </c>
      <c r="PY524" s="16" t="s">
        <v>865</v>
      </c>
      <c r="QP524" s="16" t="s">
        <v>865</v>
      </c>
      <c r="QR524" s="16" t="s">
        <v>867</v>
      </c>
      <c r="QT524" s="16" t="s">
        <v>867</v>
      </c>
      <c r="QV524" s="16" t="s">
        <v>865</v>
      </c>
      <c r="QX524" s="16" t="s">
        <v>865</v>
      </c>
      <c r="RD524" s="16" t="s">
        <v>865</v>
      </c>
      <c r="RF524" s="16" t="s">
        <v>865</v>
      </c>
      <c r="RH524" s="16" t="s">
        <v>865</v>
      </c>
      <c r="RJ524" s="16" t="s">
        <v>865</v>
      </c>
      <c r="RN524" s="16" t="s">
        <v>7720</v>
      </c>
      <c r="RP524" s="16" t="s">
        <v>867</v>
      </c>
      <c r="RR524" s="16" t="s">
        <v>867</v>
      </c>
      <c r="RT524" s="16" t="s">
        <v>867</v>
      </c>
      <c r="RV524" s="16" t="s">
        <v>7720</v>
      </c>
      <c r="RX524" s="16" t="s">
        <v>7720</v>
      </c>
      <c r="RZ524" s="16" t="s">
        <v>867</v>
      </c>
      <c r="SQ524" s="16" t="s">
        <v>865</v>
      </c>
      <c r="SS524" s="16" t="s">
        <v>7293</v>
      </c>
      <c r="ST524" s="16" t="s">
        <v>7761</v>
      </c>
      <c r="TN524" s="16">
        <v>3200</v>
      </c>
      <c r="TO524" s="16">
        <v>2500</v>
      </c>
      <c r="TP524" s="16">
        <v>0</v>
      </c>
      <c r="TQ524" s="16">
        <v>700</v>
      </c>
      <c r="TR524" s="16">
        <v>600</v>
      </c>
      <c r="TS524" s="16">
        <v>300</v>
      </c>
      <c r="TT524" s="16">
        <v>0</v>
      </c>
      <c r="TU524" s="16">
        <v>0</v>
      </c>
      <c r="TV524" s="16">
        <v>0</v>
      </c>
      <c r="TW524" s="16">
        <v>0</v>
      </c>
      <c r="TX524" s="16">
        <v>0</v>
      </c>
      <c r="TZ524" s="16" t="s">
        <v>7367</v>
      </c>
      <c r="UA524" s="16" t="s">
        <v>5971</v>
      </c>
      <c r="UB524" s="16">
        <v>0</v>
      </c>
      <c r="UC524" s="16" t="s">
        <v>843</v>
      </c>
      <c r="UD524" s="16" t="s">
        <v>843</v>
      </c>
      <c r="UE524" s="16" t="s">
        <v>843</v>
      </c>
      <c r="UF524" s="16" t="s">
        <v>844</v>
      </c>
      <c r="UG524" s="16" t="s">
        <v>843</v>
      </c>
      <c r="UH524" s="16" t="s">
        <v>843</v>
      </c>
      <c r="VX524" s="16" t="s">
        <v>10833</v>
      </c>
      <c r="VY524" s="16" t="s">
        <v>844</v>
      </c>
      <c r="VZ524" s="16" t="s">
        <v>843</v>
      </c>
      <c r="WA524" s="16" t="s">
        <v>843</v>
      </c>
      <c r="WB524" s="16" t="s">
        <v>844</v>
      </c>
      <c r="WC524" s="16" t="s">
        <v>844</v>
      </c>
      <c r="WD524" s="16" t="s">
        <v>843</v>
      </c>
      <c r="WE524" s="16" t="s">
        <v>843</v>
      </c>
      <c r="WF524" s="16" t="s">
        <v>843</v>
      </c>
      <c r="WH524" s="16">
        <v>1625</v>
      </c>
      <c r="WO524" s="16" t="s">
        <v>6920</v>
      </c>
      <c r="XD524" s="16" t="s">
        <v>6994</v>
      </c>
      <c r="XE524" s="16" t="s">
        <v>843</v>
      </c>
      <c r="XF524" s="16" t="s">
        <v>843</v>
      </c>
      <c r="XG524" s="16" t="s">
        <v>843</v>
      </c>
      <c r="XH524" s="16" t="s">
        <v>843</v>
      </c>
      <c r="XI524" s="16" t="s">
        <v>843</v>
      </c>
      <c r="XJ524" s="16" t="s">
        <v>843</v>
      </c>
      <c r="XK524" s="16" t="s">
        <v>843</v>
      </c>
      <c r="XL524" s="16" t="s">
        <v>843</v>
      </c>
      <c r="XM524" s="16" t="s">
        <v>844</v>
      </c>
      <c r="XN524" s="16" t="s">
        <v>843</v>
      </c>
      <c r="XO524" s="16" t="s">
        <v>843</v>
      </c>
      <c r="XP524" s="16" t="s">
        <v>843</v>
      </c>
      <c r="XQ524" s="16" t="s">
        <v>843</v>
      </c>
      <c r="YF524" s="16" t="s">
        <v>865</v>
      </c>
      <c r="YN524" s="16" t="s">
        <v>7040</v>
      </c>
      <c r="YP524" s="16" t="s">
        <v>7984</v>
      </c>
      <c r="YR524" s="16" t="s">
        <v>11362</v>
      </c>
      <c r="YS524" s="16" t="s">
        <v>11363</v>
      </c>
      <c r="YT524" s="16" t="s">
        <v>8694</v>
      </c>
      <c r="YU524" s="16" t="s">
        <v>11364</v>
      </c>
      <c r="YV524" s="16" t="s">
        <v>8696</v>
      </c>
      <c r="YW524" s="16" t="s">
        <v>844</v>
      </c>
      <c r="YX524" s="16" t="s">
        <v>8696</v>
      </c>
      <c r="YY524" s="16" t="s">
        <v>843</v>
      </c>
      <c r="YZ524" s="16" t="s">
        <v>843</v>
      </c>
      <c r="ZA524" s="16" t="s">
        <v>843</v>
      </c>
      <c r="ZB524" s="16">
        <v>7300</v>
      </c>
      <c r="ZC524" s="16" t="s">
        <v>8906</v>
      </c>
      <c r="ZD524" s="16" t="s">
        <v>9075</v>
      </c>
      <c r="ZE524" s="16" t="s">
        <v>9041</v>
      </c>
      <c r="ZF524" s="16" t="s">
        <v>8722</v>
      </c>
      <c r="ZG524" s="16" t="s">
        <v>8754</v>
      </c>
      <c r="ZH524" s="16" t="s">
        <v>8699</v>
      </c>
      <c r="ZI524" s="16" t="s">
        <v>843</v>
      </c>
      <c r="ZJ524" s="16" t="s">
        <v>843</v>
      </c>
      <c r="ZK524" s="16" t="s">
        <v>843</v>
      </c>
      <c r="ZL524" s="16" t="s">
        <v>843</v>
      </c>
      <c r="ZM524" s="16" t="s">
        <v>843</v>
      </c>
      <c r="ZN524" s="16" t="s">
        <v>8725</v>
      </c>
      <c r="ZO524" s="16" t="s">
        <v>487</v>
      </c>
      <c r="ZP524" s="16" t="s">
        <v>487</v>
      </c>
      <c r="ZQ524" s="16" t="s">
        <v>486</v>
      </c>
      <c r="ZR524" s="16" t="s">
        <v>486</v>
      </c>
      <c r="ZS524" s="16" t="s">
        <v>844</v>
      </c>
      <c r="ZT524" s="16" t="s">
        <v>8705</v>
      </c>
      <c r="ZU524" s="16" t="s">
        <v>8706</v>
      </c>
      <c r="ZV524" s="16" t="s">
        <v>487</v>
      </c>
      <c r="ZW524" s="16" t="s">
        <v>843</v>
      </c>
      <c r="ZX524" s="16" t="s">
        <v>843</v>
      </c>
      <c r="ZY524" s="16" t="s">
        <v>844</v>
      </c>
      <c r="ZZ524" s="16" t="s">
        <v>843</v>
      </c>
      <c r="AAA524" s="16" t="s">
        <v>844</v>
      </c>
      <c r="AAB524" s="16" t="s">
        <v>843</v>
      </c>
      <c r="AAC524" s="16">
        <v>0</v>
      </c>
      <c r="AAD524" s="16" t="s">
        <v>844</v>
      </c>
      <c r="AAE524" s="16" t="s">
        <v>843</v>
      </c>
      <c r="AAF524" s="16" t="s">
        <v>843</v>
      </c>
      <c r="AAG524" s="16" t="s">
        <v>843</v>
      </c>
      <c r="AAH524" s="16" t="s">
        <v>843</v>
      </c>
      <c r="AAI524" s="16" t="s">
        <v>843</v>
      </c>
      <c r="AAJ524" s="16" t="s">
        <v>606</v>
      </c>
      <c r="AAK524" s="16" t="s">
        <v>639</v>
      </c>
      <c r="AAL524" s="16" t="s">
        <v>905</v>
      </c>
      <c r="AAM524" s="16" t="s">
        <v>663</v>
      </c>
      <c r="AAN524" s="16" t="s">
        <v>8707</v>
      </c>
      <c r="AAO524" s="16" t="s">
        <v>1019</v>
      </c>
      <c r="AAP524" s="16" t="s">
        <v>8708</v>
      </c>
      <c r="AAS524" s="16">
        <v>1625</v>
      </c>
      <c r="AAT524" s="16" t="s">
        <v>782</v>
      </c>
      <c r="AAU524" s="16" t="s">
        <v>782</v>
      </c>
      <c r="AAV524" s="16" t="s">
        <v>782</v>
      </c>
      <c r="AAW524" s="16" t="s">
        <v>782</v>
      </c>
      <c r="AAX524" s="16" t="s">
        <v>843</v>
      </c>
      <c r="AAY524" s="16" t="s">
        <v>8710</v>
      </c>
      <c r="AAZ524" s="16" t="s">
        <v>782</v>
      </c>
      <c r="ABA524" s="16" t="s">
        <v>783</v>
      </c>
      <c r="ABB524" s="16" t="s">
        <v>782</v>
      </c>
      <c r="ABC524" s="16" t="s">
        <v>783</v>
      </c>
      <c r="ABD524" s="16" t="s">
        <v>783</v>
      </c>
      <c r="ABE524" s="16" t="s">
        <v>783</v>
      </c>
      <c r="ABF524" s="16" t="s">
        <v>782</v>
      </c>
      <c r="ABG524" s="16" t="s">
        <v>782</v>
      </c>
      <c r="ABH524" s="16" t="s">
        <v>782</v>
      </c>
      <c r="ABI524" s="16" t="s">
        <v>783</v>
      </c>
      <c r="ABJ524" s="16" t="s">
        <v>783</v>
      </c>
      <c r="ABK524" s="16" t="s">
        <v>782</v>
      </c>
      <c r="ABL524" s="16" t="s">
        <v>8769</v>
      </c>
      <c r="ABM524" s="16" t="s">
        <v>843</v>
      </c>
      <c r="ABN524" s="16" t="s">
        <v>1034</v>
      </c>
      <c r="ABO524" s="16" t="s">
        <v>486</v>
      </c>
      <c r="ABP524" s="16" t="s">
        <v>972</v>
      </c>
      <c r="ABQ524" s="16" t="s">
        <v>4312</v>
      </c>
      <c r="ABR524" s="16" t="s">
        <v>470</v>
      </c>
      <c r="ABS524" s="16" t="s">
        <v>457</v>
      </c>
      <c r="ABT524" s="16" t="s">
        <v>844</v>
      </c>
      <c r="ABU524" s="16" t="s">
        <v>844</v>
      </c>
      <c r="ABV524" s="16" t="s">
        <v>487</v>
      </c>
      <c r="ABW524" s="16" t="s">
        <v>486</v>
      </c>
      <c r="ABX524" s="16" t="s">
        <v>892</v>
      </c>
      <c r="ABY524" s="16" t="s">
        <v>486</v>
      </c>
      <c r="ABZ524" s="16" t="s">
        <v>486</v>
      </c>
      <c r="ACA524" s="16" t="s">
        <v>759</v>
      </c>
      <c r="ACB524" s="16" t="s">
        <v>768</v>
      </c>
      <c r="ACC524" s="16" t="s">
        <v>737</v>
      </c>
      <c r="ACD524" s="16" t="s">
        <v>486</v>
      </c>
      <c r="ACE524" s="16" t="s">
        <v>486</v>
      </c>
      <c r="ACG524" s="16" t="s">
        <v>1014</v>
      </c>
      <c r="ACH524" s="16" t="s">
        <v>1009</v>
      </c>
      <c r="ACI524" s="16" t="s">
        <v>462</v>
      </c>
      <c r="ACJ524" s="16">
        <v>1.1910000000000001</v>
      </c>
      <c r="ACK524" s="16" t="s">
        <v>478</v>
      </c>
      <c r="ACL524" s="16" t="s">
        <v>740</v>
      </c>
      <c r="ACM524" s="16" t="s">
        <v>1190</v>
      </c>
      <c r="ACN524" s="16" t="s">
        <v>1169</v>
      </c>
      <c r="ACO524" s="16" t="s">
        <v>1856</v>
      </c>
      <c r="ACP524" s="16">
        <v>1625</v>
      </c>
      <c r="ACQ524" s="16" t="s">
        <v>1201</v>
      </c>
      <c r="ACR524" s="16" t="s">
        <v>1644</v>
      </c>
      <c r="ACS524" s="16" t="s">
        <v>680</v>
      </c>
      <c r="ACT524" s="16" t="s">
        <v>1522</v>
      </c>
      <c r="ACU524" s="16" t="s">
        <v>833</v>
      </c>
      <c r="ACV524" s="16" t="s">
        <v>8711</v>
      </c>
      <c r="ACW524" s="16" t="s">
        <v>877</v>
      </c>
      <c r="ACX524" s="16" t="s">
        <v>1914</v>
      </c>
      <c r="ACY524" s="16" t="s">
        <v>1947</v>
      </c>
      <c r="ACZ524" s="16">
        <v>1</v>
      </c>
      <c r="ADA524" s="16">
        <v>1</v>
      </c>
      <c r="ADB524" s="16">
        <v>1</v>
      </c>
      <c r="ADC524" s="16">
        <v>1</v>
      </c>
      <c r="ADD524" s="16">
        <v>1</v>
      </c>
      <c r="ADE524" s="16" t="s">
        <v>8712</v>
      </c>
      <c r="ADF524" s="16">
        <v>0</v>
      </c>
      <c r="ADG524" s="16" t="s">
        <v>486</v>
      </c>
      <c r="ADH524" s="16">
        <v>1</v>
      </c>
      <c r="ADI524" s="16" t="s">
        <v>486</v>
      </c>
      <c r="ADJ524" s="16" t="s">
        <v>1744</v>
      </c>
      <c r="ADK524" s="16" t="s">
        <v>1743</v>
      </c>
      <c r="ADL524" s="16" t="s">
        <v>13194</v>
      </c>
      <c r="ADM524" s="16" t="s">
        <v>13195</v>
      </c>
      <c r="ADN524" s="16" t="s">
        <v>1764</v>
      </c>
      <c r="ADO524" s="16" t="s">
        <v>1766</v>
      </c>
      <c r="ADP524" s="16" t="s">
        <v>13194</v>
      </c>
      <c r="ADQ524" s="16" t="s">
        <v>13194</v>
      </c>
      <c r="ADR524" s="16" t="s">
        <v>13194</v>
      </c>
      <c r="ADS524" s="16" t="s">
        <v>13194</v>
      </c>
      <c r="ADW524" s="16" t="s">
        <v>13199</v>
      </c>
      <c r="ADY524" s="16" t="s">
        <v>1062</v>
      </c>
      <c r="AEB524" s="16">
        <v>7300</v>
      </c>
      <c r="AEC524" s="16" t="s">
        <v>1058</v>
      </c>
      <c r="AED524" s="16">
        <v>1625</v>
      </c>
      <c r="AEE524" s="16" t="s">
        <v>952</v>
      </c>
      <c r="AEH524" s="16">
        <v>1625</v>
      </c>
      <c r="AEI524" s="16">
        <v>3200</v>
      </c>
      <c r="AEJ524" s="16">
        <v>2500</v>
      </c>
      <c r="AEL524" s="16">
        <v>700</v>
      </c>
      <c r="AEN524" s="16">
        <v>600</v>
      </c>
      <c r="AEO524" s="16">
        <v>300</v>
      </c>
    </row>
    <row r="525" spans="1:822" x14ac:dyDescent="0.25">
      <c r="A525" s="30">
        <v>45845</v>
      </c>
      <c r="B525" s="16" t="s">
        <v>11365</v>
      </c>
      <c r="C525" s="16" t="s">
        <v>867</v>
      </c>
      <c r="D525" s="16" t="s">
        <v>867</v>
      </c>
      <c r="E525" s="16">
        <v>32</v>
      </c>
      <c r="F525" s="16" t="s">
        <v>8153</v>
      </c>
      <c r="G525" s="16" t="s">
        <v>4113</v>
      </c>
      <c r="I525" s="16" t="s">
        <v>4174</v>
      </c>
      <c r="Z525" s="16" t="s">
        <v>1002</v>
      </c>
      <c r="AA525" s="16" t="s">
        <v>474</v>
      </c>
      <c r="AB525" s="16">
        <v>1</v>
      </c>
      <c r="AC525" s="16" t="s">
        <v>843</v>
      </c>
      <c r="AD525" s="16" t="s">
        <v>843</v>
      </c>
      <c r="AE525" s="16" t="s">
        <v>843</v>
      </c>
      <c r="AF525" s="16" t="s">
        <v>843</v>
      </c>
      <c r="AG525" s="16" t="s">
        <v>844</v>
      </c>
      <c r="AH525" s="16" t="s">
        <v>843</v>
      </c>
      <c r="AI525" s="16" t="s">
        <v>844</v>
      </c>
      <c r="AJ525" s="16" t="s">
        <v>843</v>
      </c>
      <c r="AK525" s="16" t="s">
        <v>843</v>
      </c>
      <c r="AM525" s="16" t="s">
        <v>737</v>
      </c>
      <c r="AN525" s="16" t="s">
        <v>759</v>
      </c>
      <c r="AP525" s="16" t="s">
        <v>768</v>
      </c>
      <c r="AR525" s="16" t="s">
        <v>6910</v>
      </c>
      <c r="BB525" s="16">
        <v>3</v>
      </c>
      <c r="BC525" s="16" t="s">
        <v>7875</v>
      </c>
      <c r="BE525" s="16" t="s">
        <v>5098</v>
      </c>
      <c r="BV525" s="16" t="s">
        <v>4433</v>
      </c>
      <c r="BW525" s="16" t="s">
        <v>844</v>
      </c>
      <c r="BX525" s="16" t="s">
        <v>843</v>
      </c>
      <c r="BY525" s="16" t="s">
        <v>843</v>
      </c>
      <c r="BZ525" s="16" t="s">
        <v>843</v>
      </c>
      <c r="CA525" s="16" t="s">
        <v>843</v>
      </c>
      <c r="CB525" s="16" t="s">
        <v>843</v>
      </c>
      <c r="CC525" s="16" t="s">
        <v>843</v>
      </c>
      <c r="CD525" s="16" t="s">
        <v>843</v>
      </c>
      <c r="CE525" s="16" t="s">
        <v>843</v>
      </c>
      <c r="CF525" s="16" t="s">
        <v>843</v>
      </c>
      <c r="CG525" s="16" t="s">
        <v>843</v>
      </c>
      <c r="CH525" s="16" t="s">
        <v>843</v>
      </c>
      <c r="CI525" s="16" t="s">
        <v>843</v>
      </c>
      <c r="CJ525" s="16" t="s">
        <v>843</v>
      </c>
      <c r="CK525" s="16" t="s">
        <v>843</v>
      </c>
      <c r="CP525" s="16" t="s">
        <v>865</v>
      </c>
      <c r="DX525" s="16" t="s">
        <v>7842</v>
      </c>
      <c r="DY525" s="16" t="s">
        <v>864</v>
      </c>
      <c r="GC525" s="16" t="s">
        <v>5330</v>
      </c>
      <c r="GF525" s="16" t="s">
        <v>867</v>
      </c>
      <c r="GG525" s="16" t="s">
        <v>867</v>
      </c>
      <c r="GV525" s="16" t="s">
        <v>5443</v>
      </c>
      <c r="GW525" s="16" t="s">
        <v>843</v>
      </c>
      <c r="GX525" s="16" t="s">
        <v>844</v>
      </c>
      <c r="GY525" s="16" t="s">
        <v>843</v>
      </c>
      <c r="GZ525" s="16" t="s">
        <v>843</v>
      </c>
      <c r="HA525" s="16" t="s">
        <v>843</v>
      </c>
      <c r="HB525" s="16" t="s">
        <v>843</v>
      </c>
      <c r="HC525" s="16" t="s">
        <v>843</v>
      </c>
      <c r="HD525" s="16" t="s">
        <v>843</v>
      </c>
      <c r="HE525" s="16" t="s">
        <v>843</v>
      </c>
      <c r="HF525" s="16" t="s">
        <v>843</v>
      </c>
      <c r="HH525" s="16" t="s">
        <v>5456</v>
      </c>
      <c r="HK525" s="16" t="s">
        <v>865</v>
      </c>
      <c r="HM525" s="16" t="s">
        <v>865</v>
      </c>
      <c r="HZ525" s="16" t="s">
        <v>7944</v>
      </c>
      <c r="KE525" s="16" t="s">
        <v>5582</v>
      </c>
      <c r="KG525" s="16" t="s">
        <v>7018</v>
      </c>
      <c r="KH525" s="16" t="s">
        <v>7033</v>
      </c>
      <c r="KI525" s="16" t="s">
        <v>865</v>
      </c>
      <c r="LG525" s="16" t="s">
        <v>867</v>
      </c>
      <c r="LH525" s="16" t="s">
        <v>865</v>
      </c>
      <c r="LI525" s="16" t="s">
        <v>867</v>
      </c>
      <c r="LJ525" s="16" t="s">
        <v>867</v>
      </c>
      <c r="LK525" s="16" t="s">
        <v>867</v>
      </c>
      <c r="LL525" s="16" t="s">
        <v>9733</v>
      </c>
      <c r="LM525" s="16" t="s">
        <v>844</v>
      </c>
      <c r="LN525" s="16" t="s">
        <v>843</v>
      </c>
      <c r="LO525" s="16" t="s">
        <v>844</v>
      </c>
      <c r="LP525" s="16" t="s">
        <v>843</v>
      </c>
      <c r="LQ525" s="16" t="s">
        <v>843</v>
      </c>
      <c r="LR525" s="16" t="s">
        <v>843</v>
      </c>
      <c r="LS525" s="16" t="s">
        <v>843</v>
      </c>
      <c r="LT525" s="16" t="s">
        <v>843</v>
      </c>
      <c r="LU525" s="16" t="s">
        <v>843</v>
      </c>
      <c r="LV525" s="16" t="s">
        <v>843</v>
      </c>
      <c r="LW525" s="16" t="s">
        <v>843</v>
      </c>
      <c r="LX525" s="16" t="s">
        <v>843</v>
      </c>
      <c r="LY525" s="16" t="s">
        <v>843</v>
      </c>
      <c r="LZ525" s="16" t="s">
        <v>843</v>
      </c>
      <c r="MA525" s="16" t="s">
        <v>843</v>
      </c>
      <c r="MX525" s="16" t="s">
        <v>5694</v>
      </c>
      <c r="MY525" s="16" t="s">
        <v>844</v>
      </c>
      <c r="MZ525" s="16" t="s">
        <v>843</v>
      </c>
      <c r="NA525" s="16" t="s">
        <v>843</v>
      </c>
      <c r="NB525" s="16" t="s">
        <v>843</v>
      </c>
      <c r="NC525" s="16" t="s">
        <v>843</v>
      </c>
      <c r="ND525" s="16" t="s">
        <v>843</v>
      </c>
      <c r="NE525" s="16" t="s">
        <v>843</v>
      </c>
      <c r="NF525" s="16" t="s">
        <v>843</v>
      </c>
      <c r="NG525" s="16" t="s">
        <v>843</v>
      </c>
      <c r="NH525" s="16" t="s">
        <v>843</v>
      </c>
      <c r="NI525" s="16" t="s">
        <v>843</v>
      </c>
      <c r="NJ525" s="16" t="s">
        <v>843</v>
      </c>
      <c r="NK525" s="16" t="s">
        <v>843</v>
      </c>
      <c r="NL525" s="16" t="s">
        <v>843</v>
      </c>
      <c r="NM525" s="16" t="s">
        <v>843</v>
      </c>
      <c r="NN525" s="16" t="s">
        <v>843</v>
      </c>
      <c r="NO525" s="16" t="s">
        <v>843</v>
      </c>
      <c r="NP525" s="16" t="s">
        <v>843</v>
      </c>
      <c r="NQ525" s="16" t="s">
        <v>843</v>
      </c>
      <c r="PC525" s="16" t="s">
        <v>865</v>
      </c>
      <c r="PD525" s="16" t="s">
        <v>865</v>
      </c>
      <c r="PY525" s="16" t="s">
        <v>865</v>
      </c>
      <c r="QP525" s="16" t="s">
        <v>867</v>
      </c>
      <c r="QR525" s="16" t="s">
        <v>867</v>
      </c>
      <c r="QT525" s="16" t="s">
        <v>867</v>
      </c>
      <c r="QV525" s="16" t="s">
        <v>867</v>
      </c>
      <c r="QX525" s="16" t="s">
        <v>867</v>
      </c>
      <c r="QY525" s="16" t="s">
        <v>867</v>
      </c>
      <c r="RD525" s="16" t="s">
        <v>865</v>
      </c>
      <c r="RF525" s="16" t="s">
        <v>865</v>
      </c>
      <c r="RH525" s="16" t="s">
        <v>865</v>
      </c>
      <c r="RJ525" s="16" t="s">
        <v>865</v>
      </c>
      <c r="RN525" s="16" t="s">
        <v>7724</v>
      </c>
      <c r="RP525" s="16" t="s">
        <v>867</v>
      </c>
      <c r="RR525" s="16" t="s">
        <v>867</v>
      </c>
      <c r="RT525" s="16" t="s">
        <v>867</v>
      </c>
      <c r="RV525" s="16" t="s">
        <v>867</v>
      </c>
      <c r="RX525" s="16" t="s">
        <v>867</v>
      </c>
      <c r="RZ525" s="16" t="s">
        <v>867</v>
      </c>
      <c r="SQ525" s="16" t="s">
        <v>865</v>
      </c>
      <c r="SS525" s="16" t="s">
        <v>7305</v>
      </c>
      <c r="ST525" s="16" t="s">
        <v>7761</v>
      </c>
      <c r="TN525" s="16">
        <v>3000</v>
      </c>
      <c r="TO525" s="16">
        <v>8000</v>
      </c>
      <c r="TP525" s="16">
        <v>1000</v>
      </c>
      <c r="TR525" s="16">
        <v>300</v>
      </c>
      <c r="TS525" s="16">
        <v>400</v>
      </c>
      <c r="TU525" s="16">
        <v>5000</v>
      </c>
      <c r="TZ525" s="16" t="s">
        <v>7370</v>
      </c>
      <c r="UA525" s="16" t="s">
        <v>5941</v>
      </c>
      <c r="UB525" s="16">
        <v>0</v>
      </c>
      <c r="UC525" s="16" t="s">
        <v>844</v>
      </c>
      <c r="UD525" s="16" t="s">
        <v>843</v>
      </c>
      <c r="UE525" s="16" t="s">
        <v>843</v>
      </c>
      <c r="UF525" s="16" t="s">
        <v>843</v>
      </c>
      <c r="UG525" s="16" t="s">
        <v>843</v>
      </c>
      <c r="UH525" s="16" t="s">
        <v>843</v>
      </c>
      <c r="UL525" s="16">
        <v>50000</v>
      </c>
      <c r="WO525" s="16" t="s">
        <v>6926</v>
      </c>
      <c r="YN525" s="16" t="s">
        <v>7040</v>
      </c>
      <c r="YP525" s="16" t="s">
        <v>7990</v>
      </c>
      <c r="YR525" s="16" t="s">
        <v>11366</v>
      </c>
      <c r="YS525" s="16" t="s">
        <v>11367</v>
      </c>
      <c r="YT525" s="16" t="s">
        <v>8694</v>
      </c>
      <c r="YU525" s="16" t="s">
        <v>11368</v>
      </c>
      <c r="YV525" s="16" t="s">
        <v>8696</v>
      </c>
      <c r="YW525" s="16" t="s">
        <v>844</v>
      </c>
      <c r="YX525" s="16" t="s">
        <v>8696</v>
      </c>
      <c r="ZE525" s="16" t="s">
        <v>843</v>
      </c>
      <c r="ZO525" s="16" t="s">
        <v>487</v>
      </c>
      <c r="ZP525" s="16" t="s">
        <v>487</v>
      </c>
      <c r="ZQ525" s="16" t="s">
        <v>486</v>
      </c>
      <c r="ZR525" s="16" t="s">
        <v>486</v>
      </c>
      <c r="ZS525" s="16" t="s">
        <v>8872</v>
      </c>
      <c r="ZT525" s="16" t="s">
        <v>8705</v>
      </c>
      <c r="ZU525" s="16" t="s">
        <v>8706</v>
      </c>
      <c r="ZV525" s="16" t="s">
        <v>487</v>
      </c>
      <c r="ZW525" s="16" t="s">
        <v>843</v>
      </c>
      <c r="ZX525" s="16" t="s">
        <v>844</v>
      </c>
      <c r="ZY525" s="16" t="s">
        <v>843</v>
      </c>
      <c r="ZZ525" s="16" t="s">
        <v>844</v>
      </c>
      <c r="AAA525" s="16" t="s">
        <v>843</v>
      </c>
      <c r="AAB525" s="16" t="s">
        <v>843</v>
      </c>
      <c r="AAC525" s="16">
        <v>1</v>
      </c>
      <c r="AAD525" s="16" t="s">
        <v>843</v>
      </c>
      <c r="AAE525" s="16" t="s">
        <v>844</v>
      </c>
      <c r="AAF525" s="16" t="s">
        <v>843</v>
      </c>
      <c r="AAG525" s="16" t="s">
        <v>843</v>
      </c>
      <c r="AAH525" s="16" t="s">
        <v>843</v>
      </c>
      <c r="AAI525" s="16" t="s">
        <v>843</v>
      </c>
      <c r="AAJ525" s="16" t="s">
        <v>600</v>
      </c>
      <c r="AAK525" s="16" t="s">
        <v>645</v>
      </c>
      <c r="AAL525" s="16" t="s">
        <v>905</v>
      </c>
      <c r="AAM525" s="16" t="s">
        <v>663</v>
      </c>
      <c r="AAN525" s="16" t="s">
        <v>8707</v>
      </c>
      <c r="AAO525" s="16" t="s">
        <v>1018</v>
      </c>
      <c r="AAP525" s="16" t="s">
        <v>8708</v>
      </c>
      <c r="AAS525" s="16">
        <v>50000</v>
      </c>
      <c r="AAT525" s="16" t="s">
        <v>782</v>
      </c>
      <c r="AAU525" s="16" t="s">
        <v>782</v>
      </c>
      <c r="AAV525" s="16" t="s">
        <v>782</v>
      </c>
      <c r="AAW525" s="16" t="s">
        <v>782</v>
      </c>
      <c r="AAX525" s="16" t="s">
        <v>843</v>
      </c>
      <c r="AAY525" s="16" t="s">
        <v>8710</v>
      </c>
      <c r="AAZ525" s="16" t="s">
        <v>782</v>
      </c>
      <c r="ABA525" s="16" t="s">
        <v>782</v>
      </c>
      <c r="ABB525" s="16" t="s">
        <v>782</v>
      </c>
      <c r="ABC525" s="16" t="s">
        <v>782</v>
      </c>
      <c r="ABD525" s="16" t="s">
        <v>782</v>
      </c>
      <c r="ABE525" s="16" t="s">
        <v>782</v>
      </c>
      <c r="ABF525" s="16" t="s">
        <v>782</v>
      </c>
      <c r="ABG525" s="16" t="s">
        <v>782</v>
      </c>
      <c r="ABH525" s="16" t="s">
        <v>782</v>
      </c>
      <c r="ABI525" s="16" t="s">
        <v>782</v>
      </c>
      <c r="ABJ525" s="16" t="s">
        <v>782</v>
      </c>
      <c r="ABK525" s="16" t="s">
        <v>782</v>
      </c>
      <c r="ABL525" s="16" t="s">
        <v>843</v>
      </c>
      <c r="ABM525" s="16" t="s">
        <v>843</v>
      </c>
      <c r="ABN525" s="16" t="s">
        <v>1034</v>
      </c>
      <c r="ABO525" s="16" t="s">
        <v>486</v>
      </c>
      <c r="ABP525" s="16" t="s">
        <v>972</v>
      </c>
      <c r="ABQ525" s="16" t="s">
        <v>4312</v>
      </c>
      <c r="ABR525" s="16" t="s">
        <v>474</v>
      </c>
      <c r="ABS525" s="16" t="s">
        <v>445</v>
      </c>
      <c r="ABT525" s="16" t="s">
        <v>844</v>
      </c>
      <c r="ABU525" s="16" t="s">
        <v>844</v>
      </c>
      <c r="ABV525" s="16" t="s">
        <v>486</v>
      </c>
      <c r="ABW525" s="16" t="s">
        <v>487</v>
      </c>
      <c r="ABX525" s="16" t="s">
        <v>893</v>
      </c>
      <c r="ABY525" s="16" t="s">
        <v>486</v>
      </c>
      <c r="ABZ525" s="16" t="s">
        <v>486</v>
      </c>
      <c r="ACA525" s="16" t="s">
        <v>759</v>
      </c>
      <c r="ACB525" s="16" t="s">
        <v>768</v>
      </c>
      <c r="ACC525" s="16" t="s">
        <v>737</v>
      </c>
      <c r="ACD525" s="16" t="s">
        <v>487</v>
      </c>
      <c r="ACE525" s="16" t="s">
        <v>486</v>
      </c>
      <c r="ACG525" s="16" t="s">
        <v>1014</v>
      </c>
      <c r="ACH525" s="16" t="s">
        <v>1009</v>
      </c>
      <c r="ACI525" s="16" t="s">
        <v>462</v>
      </c>
      <c r="ACJ525" s="16">
        <v>1.1910000000000001</v>
      </c>
      <c r="ACK525" s="16" t="s">
        <v>478</v>
      </c>
      <c r="ACL525" s="16" t="s">
        <v>738</v>
      </c>
      <c r="ACM525" s="16" t="s">
        <v>1191</v>
      </c>
      <c r="ACN525" s="16" t="s">
        <v>1169</v>
      </c>
      <c r="ACO525" s="16" t="s">
        <v>1857</v>
      </c>
      <c r="ACQ525" s="16" t="s">
        <v>1201</v>
      </c>
      <c r="ACR525" s="16" t="s">
        <v>1645</v>
      </c>
      <c r="ACS525" s="16" t="s">
        <v>686</v>
      </c>
      <c r="ACT525" s="16" t="s">
        <v>1522</v>
      </c>
      <c r="ACU525" s="16" t="s">
        <v>831</v>
      </c>
      <c r="ACV525" s="16" t="s">
        <v>8756</v>
      </c>
      <c r="ACW525" s="16" t="s">
        <v>445</v>
      </c>
      <c r="ACX525" s="16" t="s">
        <v>1914</v>
      </c>
      <c r="ACY525" s="16" t="s">
        <v>1947</v>
      </c>
      <c r="ACZ525" s="16">
        <v>1</v>
      </c>
      <c r="ADA525" s="16">
        <v>0</v>
      </c>
      <c r="ADB525" s="16">
        <v>1</v>
      </c>
      <c r="ADC525" s="16">
        <v>1</v>
      </c>
      <c r="ADD525" s="16">
        <v>1</v>
      </c>
      <c r="ADE525" s="16" t="s">
        <v>9236</v>
      </c>
      <c r="ADF525" s="16">
        <v>0</v>
      </c>
      <c r="ADG525" s="16" t="s">
        <v>486</v>
      </c>
      <c r="ADH525" s="16">
        <v>1</v>
      </c>
      <c r="ADI525" s="16" t="s">
        <v>486</v>
      </c>
      <c r="ADJ525" s="16" t="s">
        <v>1743</v>
      </c>
      <c r="ADK525" s="16" t="s">
        <v>1752</v>
      </c>
      <c r="ADL525" s="16" t="s">
        <v>1764</v>
      </c>
      <c r="ADN525" s="16" t="s">
        <v>13196</v>
      </c>
      <c r="ADO525" s="16" t="s">
        <v>1766</v>
      </c>
      <c r="ADP525" s="16" t="s">
        <v>1744</v>
      </c>
      <c r="AEB525" s="16">
        <v>17700</v>
      </c>
      <c r="AEC525" s="16" t="s">
        <v>1061</v>
      </c>
      <c r="AED525" s="16">
        <v>50000</v>
      </c>
      <c r="AEE525" s="16" t="s">
        <v>952</v>
      </c>
      <c r="AEI525" s="16">
        <v>3000</v>
      </c>
      <c r="AEJ525" s="16">
        <v>8000</v>
      </c>
      <c r="AEK525" s="16">
        <v>1000</v>
      </c>
      <c r="AEN525" s="16">
        <v>300</v>
      </c>
      <c r="AEO525" s="16">
        <v>400</v>
      </c>
      <c r="AEP525" s="16">
        <v>5000</v>
      </c>
    </row>
    <row r="526" spans="1:822" x14ac:dyDescent="0.25">
      <c r="A526" s="30">
        <v>45845</v>
      </c>
      <c r="B526" s="16" t="s">
        <v>11369</v>
      </c>
      <c r="C526" s="16" t="s">
        <v>867</v>
      </c>
      <c r="D526" s="16" t="s">
        <v>867</v>
      </c>
      <c r="E526" s="16">
        <v>18</v>
      </c>
      <c r="F526" s="16" t="s">
        <v>8153</v>
      </c>
      <c r="G526" s="16" t="s">
        <v>4113</v>
      </c>
      <c r="I526" s="16" t="s">
        <v>4174</v>
      </c>
      <c r="Z526" s="16" t="s">
        <v>993</v>
      </c>
      <c r="AA526" s="16" t="s">
        <v>474</v>
      </c>
      <c r="AB526" s="16">
        <v>1</v>
      </c>
      <c r="AC526" s="16" t="s">
        <v>843</v>
      </c>
      <c r="AD526" s="16" t="s">
        <v>843</v>
      </c>
      <c r="AE526" s="16" t="s">
        <v>843</v>
      </c>
      <c r="AF526" s="16" t="s">
        <v>843</v>
      </c>
      <c r="AG526" s="16" t="s">
        <v>844</v>
      </c>
      <c r="AH526" s="16" t="s">
        <v>843</v>
      </c>
      <c r="AI526" s="16" t="s">
        <v>844</v>
      </c>
      <c r="AJ526" s="16" t="s">
        <v>843</v>
      </c>
      <c r="AK526" s="16" t="s">
        <v>843</v>
      </c>
      <c r="AM526" s="16" t="s">
        <v>737</v>
      </c>
      <c r="AN526" s="16" t="s">
        <v>759</v>
      </c>
      <c r="AP526" s="16" t="s">
        <v>768</v>
      </c>
      <c r="AR526" s="16" t="s">
        <v>6910</v>
      </c>
      <c r="BB526" s="16">
        <v>2</v>
      </c>
      <c r="BC526" s="16" t="s">
        <v>7869</v>
      </c>
      <c r="BE526" s="16" t="s">
        <v>5098</v>
      </c>
      <c r="BV526" s="16" t="s">
        <v>4433</v>
      </c>
      <c r="BW526" s="16" t="s">
        <v>844</v>
      </c>
      <c r="BX526" s="16" t="s">
        <v>843</v>
      </c>
      <c r="BY526" s="16" t="s">
        <v>843</v>
      </c>
      <c r="BZ526" s="16" t="s">
        <v>843</v>
      </c>
      <c r="CA526" s="16" t="s">
        <v>843</v>
      </c>
      <c r="CB526" s="16" t="s">
        <v>843</v>
      </c>
      <c r="CC526" s="16" t="s">
        <v>843</v>
      </c>
      <c r="CD526" s="16" t="s">
        <v>843</v>
      </c>
      <c r="CE526" s="16" t="s">
        <v>843</v>
      </c>
      <c r="CF526" s="16" t="s">
        <v>843</v>
      </c>
      <c r="CG526" s="16" t="s">
        <v>843</v>
      </c>
      <c r="CH526" s="16" t="s">
        <v>843</v>
      </c>
      <c r="CI526" s="16" t="s">
        <v>843</v>
      </c>
      <c r="CJ526" s="16" t="s">
        <v>843</v>
      </c>
      <c r="CK526" s="16" t="s">
        <v>843</v>
      </c>
      <c r="CP526" s="16" t="s">
        <v>867</v>
      </c>
      <c r="CQ526" s="16" t="s">
        <v>5191</v>
      </c>
      <c r="CR526" s="16" t="s">
        <v>844</v>
      </c>
      <c r="CS526" s="16" t="s">
        <v>843</v>
      </c>
      <c r="CT526" s="16" t="s">
        <v>843</v>
      </c>
      <c r="CU526" s="16" t="s">
        <v>843</v>
      </c>
      <c r="CV526" s="16" t="s">
        <v>843</v>
      </c>
      <c r="CW526" s="16" t="s">
        <v>843</v>
      </c>
      <c r="CX526" s="16" t="s">
        <v>843</v>
      </c>
      <c r="CY526" s="16" t="s">
        <v>843</v>
      </c>
      <c r="CZ526" s="16" t="s">
        <v>843</v>
      </c>
      <c r="DA526" s="16" t="s">
        <v>5184</v>
      </c>
      <c r="DX526" s="16" t="s">
        <v>867</v>
      </c>
      <c r="DY526" s="16" t="s">
        <v>867</v>
      </c>
      <c r="GC526" s="16" t="s">
        <v>5330</v>
      </c>
      <c r="GF526" s="16" t="s">
        <v>867</v>
      </c>
      <c r="GG526" s="16" t="s">
        <v>867</v>
      </c>
      <c r="GV526" s="16" t="s">
        <v>5443</v>
      </c>
      <c r="GW526" s="16" t="s">
        <v>843</v>
      </c>
      <c r="GX526" s="16" t="s">
        <v>844</v>
      </c>
      <c r="GY526" s="16" t="s">
        <v>843</v>
      </c>
      <c r="GZ526" s="16" t="s">
        <v>843</v>
      </c>
      <c r="HA526" s="16" t="s">
        <v>843</v>
      </c>
      <c r="HB526" s="16" t="s">
        <v>843</v>
      </c>
      <c r="HC526" s="16" t="s">
        <v>843</v>
      </c>
      <c r="HD526" s="16" t="s">
        <v>843</v>
      </c>
      <c r="HE526" s="16" t="s">
        <v>843</v>
      </c>
      <c r="HF526" s="16" t="s">
        <v>843</v>
      </c>
      <c r="HH526" s="16" t="s">
        <v>5456</v>
      </c>
      <c r="HK526" s="16" t="s">
        <v>865</v>
      </c>
      <c r="HM526" s="16" t="s">
        <v>865</v>
      </c>
      <c r="HZ526" s="16" t="s">
        <v>7944</v>
      </c>
      <c r="KE526" s="16" t="s">
        <v>5585</v>
      </c>
      <c r="KG526" s="16" t="s">
        <v>7021</v>
      </c>
      <c r="KH526" s="16" t="s">
        <v>864</v>
      </c>
      <c r="KI526" s="16" t="s">
        <v>865</v>
      </c>
      <c r="LG526" s="16" t="s">
        <v>867</v>
      </c>
      <c r="LH526" s="16" t="s">
        <v>865</v>
      </c>
      <c r="LI526" s="16" t="s">
        <v>867</v>
      </c>
      <c r="LJ526" s="16" t="s">
        <v>865</v>
      </c>
      <c r="LK526" s="16" t="s">
        <v>867</v>
      </c>
      <c r="LL526" s="16" t="s">
        <v>5660</v>
      </c>
      <c r="LM526" s="16" t="s">
        <v>843</v>
      </c>
      <c r="LN526" s="16" t="s">
        <v>844</v>
      </c>
      <c r="LO526" s="16" t="s">
        <v>843</v>
      </c>
      <c r="LP526" s="16" t="s">
        <v>843</v>
      </c>
      <c r="LQ526" s="16" t="s">
        <v>843</v>
      </c>
      <c r="LR526" s="16" t="s">
        <v>843</v>
      </c>
      <c r="LS526" s="16" t="s">
        <v>843</v>
      </c>
      <c r="LT526" s="16" t="s">
        <v>843</v>
      </c>
      <c r="LU526" s="16" t="s">
        <v>843</v>
      </c>
      <c r="LV526" s="16" t="s">
        <v>843</v>
      </c>
      <c r="LW526" s="16" t="s">
        <v>843</v>
      </c>
      <c r="LX526" s="16" t="s">
        <v>843</v>
      </c>
      <c r="LY526" s="16" t="s">
        <v>843</v>
      </c>
      <c r="LZ526" s="16" t="s">
        <v>843</v>
      </c>
      <c r="MA526" s="16" t="s">
        <v>843</v>
      </c>
      <c r="MX526" s="16" t="s">
        <v>11370</v>
      </c>
      <c r="MY526" s="16" t="s">
        <v>843</v>
      </c>
      <c r="MZ526" s="16" t="s">
        <v>843</v>
      </c>
      <c r="NA526" s="16" t="s">
        <v>843</v>
      </c>
      <c r="NB526" s="16" t="s">
        <v>843</v>
      </c>
      <c r="NC526" s="16" t="s">
        <v>844</v>
      </c>
      <c r="ND526" s="16" t="s">
        <v>844</v>
      </c>
      <c r="NE526" s="16" t="s">
        <v>843</v>
      </c>
      <c r="NF526" s="16" t="s">
        <v>843</v>
      </c>
      <c r="NG526" s="16" t="s">
        <v>843</v>
      </c>
      <c r="NH526" s="16" t="s">
        <v>843</v>
      </c>
      <c r="NI526" s="16" t="s">
        <v>843</v>
      </c>
      <c r="NJ526" s="16" t="s">
        <v>843</v>
      </c>
      <c r="NK526" s="16" t="s">
        <v>843</v>
      </c>
      <c r="NL526" s="16" t="s">
        <v>843</v>
      </c>
      <c r="NM526" s="16" t="s">
        <v>844</v>
      </c>
      <c r="NN526" s="16" t="s">
        <v>843</v>
      </c>
      <c r="NO526" s="16" t="s">
        <v>843</v>
      </c>
      <c r="NP526" s="16" t="s">
        <v>843</v>
      </c>
      <c r="NQ526" s="16" t="s">
        <v>843</v>
      </c>
      <c r="PC526" s="16" t="s">
        <v>865</v>
      </c>
      <c r="PD526" s="16" t="s">
        <v>865</v>
      </c>
      <c r="PY526" s="16" t="s">
        <v>865</v>
      </c>
      <c r="QP526" s="16" t="s">
        <v>865</v>
      </c>
      <c r="QR526" s="16" t="s">
        <v>867</v>
      </c>
      <c r="QT526" s="16" t="s">
        <v>867</v>
      </c>
      <c r="QV526" s="16" t="s">
        <v>865</v>
      </c>
      <c r="QX526" s="16" t="s">
        <v>865</v>
      </c>
      <c r="QY526" s="16" t="s">
        <v>867</v>
      </c>
      <c r="RD526" s="16" t="s">
        <v>865</v>
      </c>
      <c r="RF526" s="16" t="s">
        <v>865</v>
      </c>
      <c r="RH526" s="16" t="s">
        <v>865</v>
      </c>
      <c r="RJ526" s="16" t="s">
        <v>865</v>
      </c>
      <c r="RN526" s="16" t="s">
        <v>7724</v>
      </c>
      <c r="RP526" s="16" t="s">
        <v>867</v>
      </c>
      <c r="RR526" s="16" t="s">
        <v>867</v>
      </c>
      <c r="RT526" s="16" t="s">
        <v>867</v>
      </c>
      <c r="RV526" s="16" t="s">
        <v>867</v>
      </c>
      <c r="RX526" s="16" t="s">
        <v>7720</v>
      </c>
      <c r="RZ526" s="16" t="s">
        <v>7720</v>
      </c>
      <c r="SQ526" s="16" t="s">
        <v>865</v>
      </c>
      <c r="SS526" s="16" t="s">
        <v>7296</v>
      </c>
      <c r="ST526" s="16" t="s">
        <v>7761</v>
      </c>
      <c r="TN526" s="16">
        <v>5000</v>
      </c>
      <c r="TO526" s="16">
        <v>7000</v>
      </c>
      <c r="TP526" s="16">
        <v>2000</v>
      </c>
      <c r="TQ526" s="16">
        <v>0</v>
      </c>
      <c r="TR526" s="16">
        <v>300</v>
      </c>
      <c r="TS526" s="16">
        <v>120</v>
      </c>
      <c r="TT526" s="16">
        <v>0</v>
      </c>
      <c r="TU526" s="16">
        <v>500</v>
      </c>
      <c r="TV526" s="16">
        <v>0</v>
      </c>
      <c r="TW526" s="16">
        <v>0</v>
      </c>
      <c r="TX526" s="16">
        <v>3000</v>
      </c>
      <c r="TZ526" s="16" t="s">
        <v>7367</v>
      </c>
      <c r="UA526" s="16" t="s">
        <v>5971</v>
      </c>
      <c r="UB526" s="16">
        <v>0</v>
      </c>
      <c r="UC526" s="16" t="s">
        <v>843</v>
      </c>
      <c r="UD526" s="16" t="s">
        <v>843</v>
      </c>
      <c r="UE526" s="16" t="s">
        <v>843</v>
      </c>
      <c r="UF526" s="16" t="s">
        <v>844</v>
      </c>
      <c r="UG526" s="16" t="s">
        <v>843</v>
      </c>
      <c r="UH526" s="16" t="s">
        <v>843</v>
      </c>
      <c r="VX526" s="16" t="s">
        <v>9596</v>
      </c>
      <c r="VY526" s="16" t="s">
        <v>844</v>
      </c>
      <c r="VZ526" s="16" t="s">
        <v>843</v>
      </c>
      <c r="WA526" s="16" t="s">
        <v>843</v>
      </c>
      <c r="WB526" s="16" t="s">
        <v>844</v>
      </c>
      <c r="WC526" s="16" t="s">
        <v>843</v>
      </c>
      <c r="WD526" s="16" t="s">
        <v>843</v>
      </c>
      <c r="WE526" s="16" t="s">
        <v>843</v>
      </c>
      <c r="WF526" s="16" t="s">
        <v>843</v>
      </c>
      <c r="WH526" s="16">
        <v>1625</v>
      </c>
      <c r="WO526" s="16" t="s">
        <v>6926</v>
      </c>
      <c r="YN526" s="16" t="s">
        <v>7040</v>
      </c>
      <c r="YP526" s="16" t="s">
        <v>7981</v>
      </c>
      <c r="YR526" s="16" t="s">
        <v>11371</v>
      </c>
      <c r="YS526" s="16" t="s">
        <v>11372</v>
      </c>
      <c r="YT526" s="16" t="s">
        <v>8694</v>
      </c>
      <c r="YU526" s="16" t="s">
        <v>11373</v>
      </c>
      <c r="YV526" s="16" t="s">
        <v>8696</v>
      </c>
      <c r="YW526" s="16" t="s">
        <v>844</v>
      </c>
      <c r="YX526" s="16" t="s">
        <v>8696</v>
      </c>
      <c r="YY526" s="16" t="s">
        <v>843</v>
      </c>
      <c r="YZ526" s="16" t="s">
        <v>843</v>
      </c>
      <c r="ZA526" s="16" t="s">
        <v>8995</v>
      </c>
      <c r="ZB526" s="16">
        <v>15170</v>
      </c>
      <c r="ZC526" s="16" t="s">
        <v>8872</v>
      </c>
      <c r="ZD526" s="16" t="s">
        <v>8806</v>
      </c>
      <c r="ZE526" s="16" t="s">
        <v>843</v>
      </c>
      <c r="ZF526" s="16" t="s">
        <v>843</v>
      </c>
      <c r="ZG526" s="16" t="s">
        <v>8701</v>
      </c>
      <c r="ZH526" s="16" t="s">
        <v>8700</v>
      </c>
      <c r="ZI526" s="16" t="s">
        <v>8779</v>
      </c>
      <c r="ZJ526" s="16" t="s">
        <v>8701</v>
      </c>
      <c r="ZK526" s="16" t="s">
        <v>843</v>
      </c>
      <c r="ZL526" s="16" t="s">
        <v>8752</v>
      </c>
      <c r="ZM526" s="16" t="s">
        <v>843</v>
      </c>
      <c r="ZN526" s="16" t="s">
        <v>8755</v>
      </c>
      <c r="ZO526" s="16" t="s">
        <v>487</v>
      </c>
      <c r="ZP526" s="16" t="s">
        <v>487</v>
      </c>
      <c r="ZQ526" s="16" t="s">
        <v>486</v>
      </c>
      <c r="ZR526" s="16" t="s">
        <v>486</v>
      </c>
      <c r="ZS526" s="16" t="s">
        <v>8704</v>
      </c>
      <c r="ZT526" s="16" t="s">
        <v>8705</v>
      </c>
      <c r="ZU526" s="16" t="s">
        <v>8706</v>
      </c>
      <c r="ZV526" s="16" t="s">
        <v>487</v>
      </c>
      <c r="ZW526" s="16" t="s">
        <v>843</v>
      </c>
      <c r="ZX526" s="16" t="s">
        <v>844</v>
      </c>
      <c r="ZY526" s="16" t="s">
        <v>843</v>
      </c>
      <c r="ZZ526" s="16" t="s">
        <v>844</v>
      </c>
      <c r="AAA526" s="16" t="s">
        <v>843</v>
      </c>
      <c r="AAB526" s="16" t="s">
        <v>843</v>
      </c>
      <c r="AAC526" s="16">
        <v>0</v>
      </c>
      <c r="AAD526" s="16" t="s">
        <v>843</v>
      </c>
      <c r="AAE526" s="16" t="s">
        <v>844</v>
      </c>
      <c r="AAF526" s="16" t="s">
        <v>843</v>
      </c>
      <c r="AAG526" s="16" t="s">
        <v>843</v>
      </c>
      <c r="AAH526" s="16" t="s">
        <v>843</v>
      </c>
      <c r="AAI526" s="16" t="s">
        <v>843</v>
      </c>
      <c r="AAJ526" s="16" t="s">
        <v>600</v>
      </c>
      <c r="AAK526" s="16" t="s">
        <v>645</v>
      </c>
      <c r="AAL526" s="16" t="s">
        <v>905</v>
      </c>
      <c r="AAM526" s="16" t="s">
        <v>663</v>
      </c>
      <c r="AAN526" s="16" t="s">
        <v>8707</v>
      </c>
      <c r="AAO526" s="16" t="s">
        <v>1018</v>
      </c>
      <c r="AAP526" s="16" t="s">
        <v>8708</v>
      </c>
      <c r="AAS526" s="16">
        <v>1625</v>
      </c>
      <c r="AAT526" s="16" t="s">
        <v>782</v>
      </c>
      <c r="AAU526" s="16" t="s">
        <v>782</v>
      </c>
      <c r="AAV526" s="16" t="s">
        <v>782</v>
      </c>
      <c r="AAW526" s="16" t="s">
        <v>782</v>
      </c>
      <c r="AAX526" s="16" t="s">
        <v>843</v>
      </c>
      <c r="AAY526" s="16" t="s">
        <v>8710</v>
      </c>
      <c r="AAZ526" s="16" t="s">
        <v>782</v>
      </c>
      <c r="ABA526" s="16" t="s">
        <v>783</v>
      </c>
      <c r="ABB526" s="16" t="s">
        <v>782</v>
      </c>
      <c r="ABC526" s="16" t="s">
        <v>783</v>
      </c>
      <c r="ABD526" s="16" t="s">
        <v>782</v>
      </c>
      <c r="ABE526" s="16" t="s">
        <v>783</v>
      </c>
      <c r="ABF526" s="16" t="s">
        <v>782</v>
      </c>
      <c r="ABG526" s="16" t="s">
        <v>782</v>
      </c>
      <c r="ABH526" s="16" t="s">
        <v>782</v>
      </c>
      <c r="ABI526" s="16" t="s">
        <v>782</v>
      </c>
      <c r="ABJ526" s="16" t="s">
        <v>783</v>
      </c>
      <c r="ABK526" s="16" t="s">
        <v>783</v>
      </c>
      <c r="ABL526" s="16" t="s">
        <v>8759</v>
      </c>
      <c r="ABM526" s="16" t="s">
        <v>843</v>
      </c>
      <c r="ABN526" s="16" t="s">
        <v>1034</v>
      </c>
      <c r="ABO526" s="16" t="s">
        <v>486</v>
      </c>
      <c r="ABP526" s="16" t="s">
        <v>972</v>
      </c>
      <c r="ABQ526" s="16" t="s">
        <v>4324</v>
      </c>
      <c r="ABR526" s="16" t="s">
        <v>474</v>
      </c>
      <c r="ABS526" s="16" t="s">
        <v>445</v>
      </c>
      <c r="ABT526" s="16" t="s">
        <v>844</v>
      </c>
      <c r="ABU526" s="16" t="s">
        <v>844</v>
      </c>
      <c r="ABV526" s="16" t="s">
        <v>486</v>
      </c>
      <c r="ABW526" s="16" t="s">
        <v>487</v>
      </c>
      <c r="ABX526" s="16" t="s">
        <v>893</v>
      </c>
      <c r="ABY526" s="16" t="s">
        <v>486</v>
      </c>
      <c r="ABZ526" s="16" t="s">
        <v>486</v>
      </c>
      <c r="ACA526" s="16" t="s">
        <v>759</v>
      </c>
      <c r="ACB526" s="16" t="s">
        <v>768</v>
      </c>
      <c r="ACC526" s="16" t="s">
        <v>737</v>
      </c>
      <c r="ACD526" s="16" t="s">
        <v>487</v>
      </c>
      <c r="ACE526" s="16" t="s">
        <v>486</v>
      </c>
      <c r="ACG526" s="16" t="s">
        <v>1013</v>
      </c>
      <c r="ACH526" s="16" t="s">
        <v>1009</v>
      </c>
      <c r="ACI526" s="16" t="s">
        <v>462</v>
      </c>
      <c r="ACJ526" s="16">
        <v>1.1910000000000001</v>
      </c>
      <c r="ACK526" s="16" t="s">
        <v>478</v>
      </c>
      <c r="ACL526" s="16" t="s">
        <v>740</v>
      </c>
      <c r="ACM526" s="16" t="s">
        <v>1191</v>
      </c>
      <c r="ACN526" s="16" t="s">
        <v>1169</v>
      </c>
      <c r="ACO526" s="16" t="s">
        <v>1856</v>
      </c>
      <c r="ACP526" s="16">
        <v>1625</v>
      </c>
      <c r="ACQ526" s="16" t="s">
        <v>1201</v>
      </c>
      <c r="ACR526" s="16" t="s">
        <v>1645</v>
      </c>
      <c r="ACS526" s="16" t="s">
        <v>686</v>
      </c>
      <c r="ACT526" s="16" t="s">
        <v>1522</v>
      </c>
      <c r="ACU526" s="16" t="s">
        <v>833</v>
      </c>
      <c r="ACV526" s="16" t="s">
        <v>8711</v>
      </c>
      <c r="ACW526" s="16" t="s">
        <v>445</v>
      </c>
      <c r="ACX526" s="16" t="s">
        <v>1914</v>
      </c>
      <c r="ACY526" s="16" t="s">
        <v>1947</v>
      </c>
      <c r="ACZ526" s="16">
        <v>1</v>
      </c>
      <c r="ADA526" s="16">
        <v>0</v>
      </c>
      <c r="ADB526" s="16">
        <v>1</v>
      </c>
      <c r="ADC526" s="16">
        <v>0</v>
      </c>
      <c r="ADD526" s="16">
        <v>1</v>
      </c>
      <c r="ADE526" s="16" t="s">
        <v>9213</v>
      </c>
      <c r="ADF526" s="16">
        <v>0</v>
      </c>
      <c r="ADG526" s="16" t="s">
        <v>486</v>
      </c>
      <c r="ADH526" s="16">
        <v>1</v>
      </c>
      <c r="ADI526" s="16" t="s">
        <v>486</v>
      </c>
      <c r="ADJ526" s="16" t="s">
        <v>1744</v>
      </c>
      <c r="ADK526" s="16" t="s">
        <v>1752</v>
      </c>
      <c r="ADL526" s="16" t="s">
        <v>1762</v>
      </c>
      <c r="ADM526" s="16" t="s">
        <v>13194</v>
      </c>
      <c r="ADN526" s="16" t="s">
        <v>13196</v>
      </c>
      <c r="ADO526" s="16" t="s">
        <v>13197</v>
      </c>
      <c r="ADP526" s="16" t="s">
        <v>13196</v>
      </c>
      <c r="ADQ526" s="16" t="s">
        <v>13194</v>
      </c>
      <c r="ADR526" s="16" t="s">
        <v>13194</v>
      </c>
      <c r="ADS526" s="16" t="s">
        <v>1743</v>
      </c>
      <c r="ADW526" s="16" t="s">
        <v>13199</v>
      </c>
      <c r="ADY526" s="16" t="s">
        <v>1059</v>
      </c>
      <c r="AEB526" s="16">
        <v>15170</v>
      </c>
      <c r="AEC526" s="16" t="s">
        <v>1058</v>
      </c>
      <c r="AED526" s="16">
        <v>1625</v>
      </c>
      <c r="AEE526" s="16" t="s">
        <v>952</v>
      </c>
      <c r="AEH526" s="16">
        <v>1625</v>
      </c>
      <c r="AEI526" s="16">
        <v>5000</v>
      </c>
      <c r="AEJ526" s="16">
        <v>7000</v>
      </c>
      <c r="AEK526" s="16">
        <v>2000</v>
      </c>
      <c r="AEN526" s="16">
        <v>300</v>
      </c>
      <c r="AEO526" s="16">
        <v>120</v>
      </c>
      <c r="AEP526" s="16">
        <v>500</v>
      </c>
    </row>
    <row r="527" spans="1:822" x14ac:dyDescent="0.25">
      <c r="A527" s="30">
        <v>45845</v>
      </c>
      <c r="B527" s="16" t="s">
        <v>11374</v>
      </c>
      <c r="C527" s="16" t="s">
        <v>867</v>
      </c>
      <c r="D527" s="16" t="s">
        <v>867</v>
      </c>
      <c r="E527" s="16">
        <v>33</v>
      </c>
      <c r="F527" s="16" t="s">
        <v>8153</v>
      </c>
      <c r="G527" s="16" t="s">
        <v>4113</v>
      </c>
      <c r="I527" s="16" t="s">
        <v>4148</v>
      </c>
      <c r="Z527" s="16" t="s">
        <v>996</v>
      </c>
      <c r="AA527" s="16" t="s">
        <v>470</v>
      </c>
      <c r="AB527" s="16">
        <v>3</v>
      </c>
      <c r="AC527" s="16" t="s">
        <v>844</v>
      </c>
      <c r="AD527" s="16" t="s">
        <v>844</v>
      </c>
      <c r="AE527" s="16" t="s">
        <v>844</v>
      </c>
      <c r="AF527" s="16" t="s">
        <v>844</v>
      </c>
      <c r="AG527" s="16" t="s">
        <v>843</v>
      </c>
      <c r="AH527" s="16" t="s">
        <v>1056</v>
      </c>
      <c r="AI527" s="16" t="s">
        <v>844</v>
      </c>
      <c r="AJ527" s="16" t="s">
        <v>843</v>
      </c>
      <c r="AK527" s="16" t="s">
        <v>1056</v>
      </c>
      <c r="AM527" s="16" t="s">
        <v>737</v>
      </c>
      <c r="AN527" s="16" t="s">
        <v>759</v>
      </c>
      <c r="AP527" s="16" t="s">
        <v>768</v>
      </c>
      <c r="AR527" s="16" t="s">
        <v>6910</v>
      </c>
      <c r="BB527" s="16">
        <v>3</v>
      </c>
      <c r="BC527" s="16" t="s">
        <v>7872</v>
      </c>
      <c r="BE527" s="16" t="s">
        <v>5098</v>
      </c>
      <c r="BV527" s="16" t="s">
        <v>4433</v>
      </c>
      <c r="BW527" s="16" t="s">
        <v>844</v>
      </c>
      <c r="BX527" s="16" t="s">
        <v>843</v>
      </c>
      <c r="BY527" s="16" t="s">
        <v>843</v>
      </c>
      <c r="BZ527" s="16" t="s">
        <v>843</v>
      </c>
      <c r="CA527" s="16" t="s">
        <v>843</v>
      </c>
      <c r="CB527" s="16" t="s">
        <v>843</v>
      </c>
      <c r="CC527" s="16" t="s">
        <v>843</v>
      </c>
      <c r="CD527" s="16" t="s">
        <v>843</v>
      </c>
      <c r="CE527" s="16" t="s">
        <v>843</v>
      </c>
      <c r="CF527" s="16" t="s">
        <v>843</v>
      </c>
      <c r="CG527" s="16" t="s">
        <v>843</v>
      </c>
      <c r="CH527" s="16" t="s">
        <v>843</v>
      </c>
      <c r="CI527" s="16" t="s">
        <v>843</v>
      </c>
      <c r="CJ527" s="16" t="s">
        <v>843</v>
      </c>
      <c r="CK527" s="16" t="s">
        <v>843</v>
      </c>
      <c r="CP527" s="16" t="s">
        <v>867</v>
      </c>
      <c r="CQ527" s="16" t="s">
        <v>5191</v>
      </c>
      <c r="CR527" s="16" t="s">
        <v>844</v>
      </c>
      <c r="CS527" s="16" t="s">
        <v>843</v>
      </c>
      <c r="CT527" s="16" t="s">
        <v>843</v>
      </c>
      <c r="CU527" s="16" t="s">
        <v>843</v>
      </c>
      <c r="CV527" s="16" t="s">
        <v>843</v>
      </c>
      <c r="CW527" s="16" t="s">
        <v>843</v>
      </c>
      <c r="CX527" s="16" t="s">
        <v>843</v>
      </c>
      <c r="CY527" s="16" t="s">
        <v>843</v>
      </c>
      <c r="CZ527" s="16" t="s">
        <v>843</v>
      </c>
      <c r="DA527" s="16" t="s">
        <v>5184</v>
      </c>
      <c r="DX527" s="16" t="s">
        <v>867</v>
      </c>
      <c r="DY527" s="16" t="s">
        <v>867</v>
      </c>
      <c r="GC527" s="16" t="s">
        <v>5354</v>
      </c>
      <c r="GF527" s="16" t="s">
        <v>867</v>
      </c>
      <c r="GG527" s="16" t="s">
        <v>867</v>
      </c>
      <c r="GV527" s="16" t="s">
        <v>8929</v>
      </c>
      <c r="GW527" s="16" t="s">
        <v>844</v>
      </c>
      <c r="GX527" s="16" t="s">
        <v>844</v>
      </c>
      <c r="GY527" s="16" t="s">
        <v>843</v>
      </c>
      <c r="GZ527" s="16" t="s">
        <v>843</v>
      </c>
      <c r="HA527" s="16" t="s">
        <v>843</v>
      </c>
      <c r="HB527" s="16" t="s">
        <v>843</v>
      </c>
      <c r="HC527" s="16" t="s">
        <v>843</v>
      </c>
      <c r="HD527" s="16" t="s">
        <v>843</v>
      </c>
      <c r="HE527" s="16" t="s">
        <v>843</v>
      </c>
      <c r="HF527" s="16" t="s">
        <v>843</v>
      </c>
      <c r="HH527" s="16" t="s">
        <v>5456</v>
      </c>
      <c r="HK527" s="16" t="s">
        <v>865</v>
      </c>
      <c r="HM527" s="16" t="s">
        <v>865</v>
      </c>
      <c r="HZ527" s="16" t="s">
        <v>7944</v>
      </c>
      <c r="KE527" s="16" t="s">
        <v>5582</v>
      </c>
      <c r="KG527" s="16" t="s">
        <v>7015</v>
      </c>
      <c r="KH527" s="16" t="s">
        <v>7033</v>
      </c>
      <c r="KI527" s="16" t="s">
        <v>865</v>
      </c>
      <c r="LG527" s="16" t="s">
        <v>867</v>
      </c>
      <c r="LH527" s="16" t="s">
        <v>867</v>
      </c>
      <c r="LI527" s="16" t="s">
        <v>867</v>
      </c>
      <c r="LJ527" s="16" t="s">
        <v>867</v>
      </c>
      <c r="LK527" s="16" t="s">
        <v>867</v>
      </c>
      <c r="LL527" s="16" t="s">
        <v>9733</v>
      </c>
      <c r="LM527" s="16" t="s">
        <v>844</v>
      </c>
      <c r="LN527" s="16" t="s">
        <v>843</v>
      </c>
      <c r="LO527" s="16" t="s">
        <v>844</v>
      </c>
      <c r="LP527" s="16" t="s">
        <v>843</v>
      </c>
      <c r="LQ527" s="16" t="s">
        <v>843</v>
      </c>
      <c r="LR527" s="16" t="s">
        <v>843</v>
      </c>
      <c r="LS527" s="16" t="s">
        <v>843</v>
      </c>
      <c r="LT527" s="16" t="s">
        <v>843</v>
      </c>
      <c r="LU527" s="16" t="s">
        <v>843</v>
      </c>
      <c r="LV527" s="16" t="s">
        <v>843</v>
      </c>
      <c r="LW527" s="16" t="s">
        <v>843</v>
      </c>
      <c r="LX527" s="16" t="s">
        <v>843</v>
      </c>
      <c r="LY527" s="16" t="s">
        <v>843</v>
      </c>
      <c r="LZ527" s="16" t="s">
        <v>843</v>
      </c>
      <c r="MA527" s="16" t="s">
        <v>843</v>
      </c>
      <c r="MC527" s="16" t="s">
        <v>5694</v>
      </c>
      <c r="MD527" s="16" t="s">
        <v>844</v>
      </c>
      <c r="ME527" s="16" t="s">
        <v>843</v>
      </c>
      <c r="MF527" s="16" t="s">
        <v>843</v>
      </c>
      <c r="MG527" s="16" t="s">
        <v>843</v>
      </c>
      <c r="MH527" s="16" t="s">
        <v>843</v>
      </c>
      <c r="MI527" s="16" t="s">
        <v>843</v>
      </c>
      <c r="MJ527" s="16" t="s">
        <v>843</v>
      </c>
      <c r="MK527" s="16" t="s">
        <v>843</v>
      </c>
      <c r="ML527" s="16" t="s">
        <v>843</v>
      </c>
      <c r="MM527" s="16" t="s">
        <v>843</v>
      </c>
      <c r="MN527" s="16" t="s">
        <v>843</v>
      </c>
      <c r="MO527" s="16" t="s">
        <v>843</v>
      </c>
      <c r="MP527" s="16" t="s">
        <v>843</v>
      </c>
      <c r="MQ527" s="16" t="s">
        <v>843</v>
      </c>
      <c r="MR527" s="16" t="s">
        <v>843</v>
      </c>
      <c r="MS527" s="16" t="s">
        <v>843</v>
      </c>
      <c r="MT527" s="16" t="s">
        <v>843</v>
      </c>
      <c r="MU527" s="16" t="s">
        <v>843</v>
      </c>
      <c r="MV527" s="16" t="s">
        <v>843</v>
      </c>
      <c r="NS527" s="16" t="s">
        <v>5694</v>
      </c>
      <c r="NT527" s="16" t="s">
        <v>844</v>
      </c>
      <c r="NU527" s="16" t="s">
        <v>843</v>
      </c>
      <c r="NV527" s="16" t="s">
        <v>843</v>
      </c>
      <c r="NW527" s="16" t="s">
        <v>843</v>
      </c>
      <c r="NX527" s="16" t="s">
        <v>843</v>
      </c>
      <c r="NY527" s="16" t="s">
        <v>843</v>
      </c>
      <c r="NZ527" s="16" t="s">
        <v>843</v>
      </c>
      <c r="OA527" s="16" t="s">
        <v>843</v>
      </c>
      <c r="OB527" s="16" t="s">
        <v>843</v>
      </c>
      <c r="OC527" s="16" t="s">
        <v>843</v>
      </c>
      <c r="OD527" s="16" t="s">
        <v>843</v>
      </c>
      <c r="OE527" s="16" t="s">
        <v>843</v>
      </c>
      <c r="OF527" s="16" t="s">
        <v>843</v>
      </c>
      <c r="OG527" s="16" t="s">
        <v>843</v>
      </c>
      <c r="OH527" s="16" t="s">
        <v>843</v>
      </c>
      <c r="OI527" s="16" t="s">
        <v>843</v>
      </c>
      <c r="OK527" s="16" t="s">
        <v>5694</v>
      </c>
      <c r="OL527" s="16" t="s">
        <v>844</v>
      </c>
      <c r="OM527" s="16" t="s">
        <v>843</v>
      </c>
      <c r="ON527" s="16" t="s">
        <v>843</v>
      </c>
      <c r="OO527" s="16" t="s">
        <v>843</v>
      </c>
      <c r="OP527" s="16" t="s">
        <v>843</v>
      </c>
      <c r="OQ527" s="16" t="s">
        <v>843</v>
      </c>
      <c r="OR527" s="16" t="s">
        <v>843</v>
      </c>
      <c r="OS527" s="16" t="s">
        <v>843</v>
      </c>
      <c r="OT527" s="16" t="s">
        <v>843</v>
      </c>
      <c r="OU527" s="16" t="s">
        <v>843</v>
      </c>
      <c r="OV527" s="16" t="s">
        <v>843</v>
      </c>
      <c r="OW527" s="16" t="s">
        <v>843</v>
      </c>
      <c r="OX527" s="16" t="s">
        <v>843</v>
      </c>
      <c r="OY527" s="16" t="s">
        <v>843</v>
      </c>
      <c r="OZ527" s="16" t="s">
        <v>843</v>
      </c>
      <c r="PA527" s="16" t="s">
        <v>843</v>
      </c>
      <c r="PC527" s="16" t="s">
        <v>865</v>
      </c>
      <c r="PD527" s="16" t="s">
        <v>865</v>
      </c>
      <c r="PY527" s="16" t="s">
        <v>865</v>
      </c>
      <c r="QP527" s="16" t="s">
        <v>865</v>
      </c>
      <c r="QR527" s="16" t="s">
        <v>867</v>
      </c>
      <c r="QT527" s="16" t="s">
        <v>867</v>
      </c>
      <c r="QV527" s="16" t="s">
        <v>865</v>
      </c>
      <c r="QX527" s="16" t="s">
        <v>867</v>
      </c>
      <c r="QY527" s="16" t="s">
        <v>867</v>
      </c>
      <c r="RD527" s="16" t="s">
        <v>865</v>
      </c>
      <c r="RF527" s="16" t="s">
        <v>865</v>
      </c>
      <c r="RH527" s="16" t="s">
        <v>4216</v>
      </c>
      <c r="RJ527" s="16" t="s">
        <v>4216</v>
      </c>
      <c r="RN527" s="16" t="s">
        <v>7720</v>
      </c>
      <c r="RP527" s="16" t="s">
        <v>867</v>
      </c>
      <c r="RR527" s="16" t="s">
        <v>7720</v>
      </c>
      <c r="RT527" s="16" t="s">
        <v>867</v>
      </c>
      <c r="RV527" s="16" t="s">
        <v>7720</v>
      </c>
      <c r="RX527" s="16" t="s">
        <v>7720</v>
      </c>
      <c r="RZ527" s="16" t="s">
        <v>7720</v>
      </c>
      <c r="SQ527" s="16" t="s">
        <v>865</v>
      </c>
      <c r="SS527" s="16" t="s">
        <v>7296</v>
      </c>
      <c r="ST527" s="16" t="s">
        <v>7758</v>
      </c>
      <c r="TN527" s="16">
        <v>6000</v>
      </c>
      <c r="TO527" s="16">
        <v>8000</v>
      </c>
      <c r="TP527" s="16">
        <v>1500</v>
      </c>
      <c r="TQ527" s="16">
        <v>500</v>
      </c>
      <c r="TR527" s="16">
        <v>500</v>
      </c>
      <c r="TS527" s="16">
        <v>300</v>
      </c>
      <c r="TT527" s="16">
        <v>0</v>
      </c>
      <c r="TU527" s="16">
        <v>1000</v>
      </c>
      <c r="TV527" s="16">
        <v>0</v>
      </c>
      <c r="TW527" s="16">
        <v>0</v>
      </c>
      <c r="TX527" s="16">
        <v>0</v>
      </c>
      <c r="TZ527" s="16" t="s">
        <v>7367</v>
      </c>
      <c r="UA527" s="16" t="s">
        <v>8783</v>
      </c>
      <c r="UB527" s="16">
        <v>0</v>
      </c>
      <c r="UC527" s="16" t="s">
        <v>844</v>
      </c>
      <c r="UD527" s="16" t="s">
        <v>843</v>
      </c>
      <c r="UE527" s="16" t="s">
        <v>843</v>
      </c>
      <c r="UF527" s="16" t="s">
        <v>844</v>
      </c>
      <c r="UG527" s="16" t="s">
        <v>843</v>
      </c>
      <c r="UH527" s="16" t="s">
        <v>843</v>
      </c>
      <c r="UL527" s="16">
        <v>15000</v>
      </c>
      <c r="VX527" s="16" t="s">
        <v>6028</v>
      </c>
      <c r="VY527" s="16" t="s">
        <v>844</v>
      </c>
      <c r="VZ527" s="16" t="s">
        <v>843</v>
      </c>
      <c r="WA527" s="16" t="s">
        <v>843</v>
      </c>
      <c r="WB527" s="16" t="s">
        <v>843</v>
      </c>
      <c r="WC527" s="16" t="s">
        <v>843</v>
      </c>
      <c r="WD527" s="16" t="s">
        <v>843</v>
      </c>
      <c r="WE527" s="16" t="s">
        <v>843</v>
      </c>
      <c r="WF527" s="16" t="s">
        <v>843</v>
      </c>
      <c r="WH527" s="16">
        <v>4875</v>
      </c>
      <c r="WO527" s="16" t="s">
        <v>6920</v>
      </c>
      <c r="XD527" s="16" t="s">
        <v>6975</v>
      </c>
      <c r="XE527" s="16" t="s">
        <v>843</v>
      </c>
      <c r="XF527" s="16" t="s">
        <v>843</v>
      </c>
      <c r="XG527" s="16" t="s">
        <v>844</v>
      </c>
      <c r="XH527" s="16" t="s">
        <v>843</v>
      </c>
      <c r="XI527" s="16" t="s">
        <v>843</v>
      </c>
      <c r="XJ527" s="16" t="s">
        <v>843</v>
      </c>
      <c r="XK527" s="16" t="s">
        <v>843</v>
      </c>
      <c r="XL527" s="16" t="s">
        <v>843</v>
      </c>
      <c r="XM527" s="16" t="s">
        <v>843</v>
      </c>
      <c r="XN527" s="16" t="s">
        <v>843</v>
      </c>
      <c r="XO527" s="16" t="s">
        <v>843</v>
      </c>
      <c r="XP527" s="16" t="s">
        <v>843</v>
      </c>
      <c r="XQ527" s="16" t="s">
        <v>843</v>
      </c>
      <c r="YF527" s="16" t="s">
        <v>865</v>
      </c>
      <c r="YN527" s="16" t="s">
        <v>7040</v>
      </c>
      <c r="YP527" s="16" t="s">
        <v>7978</v>
      </c>
      <c r="YR527" s="16" t="s">
        <v>11375</v>
      </c>
      <c r="YS527" s="16" t="s">
        <v>11376</v>
      </c>
      <c r="YT527" s="16" t="s">
        <v>8694</v>
      </c>
      <c r="YU527" s="16" t="s">
        <v>11377</v>
      </c>
      <c r="YV527" s="16" t="s">
        <v>8696</v>
      </c>
      <c r="YW527" s="16" t="s">
        <v>844</v>
      </c>
      <c r="YX527" s="16" t="s">
        <v>8696</v>
      </c>
      <c r="YY527" s="16" t="s">
        <v>843</v>
      </c>
      <c r="YZ527" s="16" t="s">
        <v>843</v>
      </c>
      <c r="ZA527" s="16" t="s">
        <v>843</v>
      </c>
      <c r="ZB527" s="16">
        <v>17800</v>
      </c>
      <c r="ZC527" s="16" t="s">
        <v>9075</v>
      </c>
      <c r="ZD527" s="16" t="s">
        <v>8763</v>
      </c>
      <c r="ZE527" s="16" t="s">
        <v>8789</v>
      </c>
      <c r="ZF527" s="16" t="s">
        <v>8752</v>
      </c>
      <c r="ZG527" s="16" t="s">
        <v>8752</v>
      </c>
      <c r="ZH527" s="16" t="s">
        <v>8701</v>
      </c>
      <c r="ZI527" s="16" t="s">
        <v>8754</v>
      </c>
      <c r="ZJ527" s="16" t="s">
        <v>843</v>
      </c>
      <c r="ZK527" s="16" t="s">
        <v>843</v>
      </c>
      <c r="ZL527" s="16" t="s">
        <v>8739</v>
      </c>
      <c r="ZM527" s="16" t="s">
        <v>843</v>
      </c>
      <c r="ZN527" s="16" t="s">
        <v>8755</v>
      </c>
      <c r="ZO527" s="16" t="s">
        <v>487</v>
      </c>
      <c r="ZP527" s="16" t="s">
        <v>487</v>
      </c>
      <c r="ZQ527" s="16" t="s">
        <v>486</v>
      </c>
      <c r="ZR527" s="16" t="s">
        <v>486</v>
      </c>
      <c r="ZS527" s="16" t="s">
        <v>844</v>
      </c>
      <c r="ZT527" s="16" t="s">
        <v>8705</v>
      </c>
      <c r="ZU527" s="16" t="s">
        <v>8706</v>
      </c>
      <c r="ZV527" s="16" t="s">
        <v>487</v>
      </c>
      <c r="ZW527" s="16" t="s">
        <v>1056</v>
      </c>
      <c r="ZX527" s="16" t="s">
        <v>844</v>
      </c>
      <c r="ZY527" s="16" t="s">
        <v>1056</v>
      </c>
      <c r="ZZ527" s="16" t="s">
        <v>844</v>
      </c>
      <c r="AAA527" s="16" t="s">
        <v>843</v>
      </c>
      <c r="AAB527" s="16" t="s">
        <v>843</v>
      </c>
      <c r="AAC527" s="16">
        <v>1</v>
      </c>
      <c r="AAD527" s="16" t="s">
        <v>844</v>
      </c>
      <c r="AAE527" s="16" t="s">
        <v>843</v>
      </c>
      <c r="AAF527" s="16" t="s">
        <v>843</v>
      </c>
      <c r="AAG527" s="16" t="s">
        <v>843</v>
      </c>
      <c r="AAH527" s="16" t="s">
        <v>843</v>
      </c>
      <c r="AAI527" s="16" t="s">
        <v>1056</v>
      </c>
      <c r="AAJ527" s="16" t="s">
        <v>615</v>
      </c>
      <c r="AAK527" s="16" t="s">
        <v>633</v>
      </c>
      <c r="AAL527" s="16" t="s">
        <v>904</v>
      </c>
      <c r="AAM527" s="16" t="s">
        <v>663</v>
      </c>
      <c r="AAN527" s="16" t="s">
        <v>8707</v>
      </c>
      <c r="AAO527" s="16" t="s">
        <v>1018</v>
      </c>
      <c r="AAP527" s="16" t="s">
        <v>8708</v>
      </c>
      <c r="AAS527" s="16">
        <v>19875</v>
      </c>
      <c r="AAT527" s="16" t="s">
        <v>782</v>
      </c>
      <c r="AAU527" s="16" t="s">
        <v>782</v>
      </c>
      <c r="AAX527" s="16" t="s">
        <v>843</v>
      </c>
      <c r="AAY527" s="16" t="s">
        <v>8710</v>
      </c>
      <c r="AAZ527" s="16" t="s">
        <v>782</v>
      </c>
      <c r="ABA527" s="16" t="s">
        <v>782</v>
      </c>
      <c r="ABB527" s="16" t="s">
        <v>782</v>
      </c>
      <c r="ABC527" s="16" t="s">
        <v>783</v>
      </c>
      <c r="ABD527" s="16" t="s">
        <v>783</v>
      </c>
      <c r="ABE527" s="16" t="s">
        <v>783</v>
      </c>
      <c r="ABF527" s="16" t="s">
        <v>782</v>
      </c>
      <c r="ABG527" s="16" t="s">
        <v>783</v>
      </c>
      <c r="ABH527" s="16" t="s">
        <v>782</v>
      </c>
      <c r="ABI527" s="16" t="s">
        <v>783</v>
      </c>
      <c r="ABJ527" s="16" t="s">
        <v>783</v>
      </c>
      <c r="ABK527" s="16" t="s">
        <v>783</v>
      </c>
      <c r="ABL527" s="16" t="s">
        <v>8728</v>
      </c>
      <c r="ABM527" s="16" t="s">
        <v>843</v>
      </c>
      <c r="ABN527" s="16" t="s">
        <v>1033</v>
      </c>
      <c r="ABO527" s="16" t="s">
        <v>487</v>
      </c>
      <c r="ABP527" s="16" t="s">
        <v>972</v>
      </c>
      <c r="ABQ527" s="16" t="s">
        <v>4297</v>
      </c>
      <c r="ABR527" s="16" t="s">
        <v>470</v>
      </c>
      <c r="ABS527" s="16" t="s">
        <v>445</v>
      </c>
      <c r="ABT527" s="16" t="s">
        <v>8732</v>
      </c>
      <c r="ABU527" s="16" t="s">
        <v>844</v>
      </c>
      <c r="ABV527" s="16" t="s">
        <v>487</v>
      </c>
      <c r="ABW527" s="16" t="s">
        <v>486</v>
      </c>
      <c r="ABX527" s="16" t="s">
        <v>892</v>
      </c>
      <c r="ABY527" s="16" t="s">
        <v>486</v>
      </c>
      <c r="ABZ527" s="16" t="s">
        <v>486</v>
      </c>
      <c r="ACA527" s="16" t="s">
        <v>759</v>
      </c>
      <c r="ACB527" s="16" t="s">
        <v>768</v>
      </c>
      <c r="ACC527" s="16" t="s">
        <v>737</v>
      </c>
      <c r="ACD527" s="16" t="s">
        <v>487</v>
      </c>
      <c r="ACE527" s="16" t="s">
        <v>486</v>
      </c>
      <c r="ACG527" s="16" t="s">
        <v>1014</v>
      </c>
      <c r="ACH527" s="16" t="s">
        <v>1009</v>
      </c>
      <c r="ACI527" s="16" t="s">
        <v>462</v>
      </c>
      <c r="ACJ527" s="16">
        <v>1.1910000000000001</v>
      </c>
      <c r="ACK527" s="16" t="s">
        <v>478</v>
      </c>
      <c r="ACL527" s="16" t="s">
        <v>738</v>
      </c>
      <c r="ACM527" s="16" t="s">
        <v>1188</v>
      </c>
      <c r="ACN527" s="16" t="s">
        <v>1169</v>
      </c>
      <c r="ACO527" s="16" t="s">
        <v>1856</v>
      </c>
      <c r="ACP527" s="16">
        <v>4875</v>
      </c>
      <c r="ACQ527" s="16" t="s">
        <v>1202</v>
      </c>
      <c r="ACR527" s="16" t="s">
        <v>1645</v>
      </c>
      <c r="ACS527" s="16" t="s">
        <v>680</v>
      </c>
      <c r="ACT527" s="16" t="s">
        <v>1522</v>
      </c>
      <c r="ACU527" s="16" t="s">
        <v>831</v>
      </c>
      <c r="ACV527" s="16" t="s">
        <v>8756</v>
      </c>
      <c r="ACW527" s="16" t="s">
        <v>445</v>
      </c>
      <c r="ACX527" s="16" t="s">
        <v>1914</v>
      </c>
      <c r="ACY527" s="16" t="s">
        <v>1947</v>
      </c>
      <c r="ACZ527" s="16">
        <v>1</v>
      </c>
      <c r="ADA527" s="16">
        <v>1</v>
      </c>
      <c r="ADB527" s="16">
        <v>1</v>
      </c>
      <c r="ADC527" s="16">
        <v>1</v>
      </c>
      <c r="ADD527" s="16">
        <v>1</v>
      </c>
      <c r="ADE527" s="16" t="s">
        <v>8712</v>
      </c>
      <c r="ADF527" s="16">
        <v>0</v>
      </c>
      <c r="ADG527" s="16" t="s">
        <v>486</v>
      </c>
      <c r="ADH527" s="16">
        <v>3</v>
      </c>
      <c r="ADI527" s="16" t="s">
        <v>486</v>
      </c>
      <c r="ADJ527" s="16" t="s">
        <v>1745</v>
      </c>
      <c r="ADK527" s="16" t="s">
        <v>1752</v>
      </c>
      <c r="ADL527" s="16" t="s">
        <v>1761</v>
      </c>
      <c r="ADM527" s="16" t="s">
        <v>13195</v>
      </c>
      <c r="ADN527" s="16" t="s">
        <v>13196</v>
      </c>
      <c r="ADO527" s="16" t="s">
        <v>1766</v>
      </c>
      <c r="ADP527" s="16" t="s">
        <v>1751</v>
      </c>
      <c r="ADQ527" s="16" t="s">
        <v>13194</v>
      </c>
      <c r="ADR527" s="16" t="s">
        <v>13194</v>
      </c>
      <c r="ADS527" s="16" t="s">
        <v>13194</v>
      </c>
      <c r="ADW527" s="16" t="s">
        <v>8729</v>
      </c>
      <c r="ADY527" s="16" t="s">
        <v>1060</v>
      </c>
      <c r="AEB527" s="16">
        <v>17800</v>
      </c>
      <c r="AEC527" s="16" t="s">
        <v>1060</v>
      </c>
      <c r="AED527" s="16">
        <v>6625</v>
      </c>
      <c r="AEE527" s="16" t="s">
        <v>952</v>
      </c>
      <c r="AEH527" s="16">
        <v>4875</v>
      </c>
      <c r="AEI527" s="16">
        <v>2000</v>
      </c>
      <c r="AEJ527" s="16">
        <v>2666.67</v>
      </c>
      <c r="AEK527" s="16">
        <v>500</v>
      </c>
      <c r="AEL527" s="16">
        <v>166.67</v>
      </c>
      <c r="AEN527" s="16">
        <v>166.67</v>
      </c>
      <c r="AEO527" s="16">
        <v>100</v>
      </c>
      <c r="AEP527" s="16">
        <v>333.33</v>
      </c>
    </row>
    <row r="528" spans="1:822" x14ac:dyDescent="0.25">
      <c r="A528" s="30">
        <v>45845</v>
      </c>
      <c r="B528" s="16" t="s">
        <v>11378</v>
      </c>
      <c r="C528" s="16" t="s">
        <v>867</v>
      </c>
      <c r="D528" s="16" t="s">
        <v>867</v>
      </c>
      <c r="E528" s="16">
        <v>72</v>
      </c>
      <c r="F528" s="16" t="s">
        <v>8153</v>
      </c>
      <c r="G528" s="16" t="s">
        <v>4113</v>
      </c>
      <c r="I528" s="16" t="s">
        <v>4148</v>
      </c>
      <c r="Z528" s="16" t="s">
        <v>993</v>
      </c>
      <c r="AA528" s="16" t="s">
        <v>470</v>
      </c>
      <c r="AB528" s="16">
        <v>1</v>
      </c>
      <c r="AC528" s="16" t="s">
        <v>843</v>
      </c>
      <c r="AD528" s="16" t="s">
        <v>843</v>
      </c>
      <c r="AE528" s="16" t="s">
        <v>843</v>
      </c>
      <c r="AF528" s="16" t="s">
        <v>844</v>
      </c>
      <c r="AG528" s="16" t="s">
        <v>843</v>
      </c>
      <c r="AH528" s="16" t="s">
        <v>844</v>
      </c>
      <c r="AI528" s="16" t="s">
        <v>843</v>
      </c>
      <c r="AJ528" s="16" t="s">
        <v>843</v>
      </c>
      <c r="AK528" s="16" t="s">
        <v>843</v>
      </c>
      <c r="AM528" s="16" t="s">
        <v>737</v>
      </c>
      <c r="AN528" s="16" t="s">
        <v>761</v>
      </c>
      <c r="AP528" s="16" t="s">
        <v>774</v>
      </c>
      <c r="AR528" s="16" t="s">
        <v>6907</v>
      </c>
      <c r="BB528" s="16">
        <v>2</v>
      </c>
      <c r="BC528" s="16" t="s">
        <v>7878</v>
      </c>
      <c r="BE528" s="16" t="s">
        <v>5101</v>
      </c>
      <c r="BV528" s="16" t="s">
        <v>4433</v>
      </c>
      <c r="BW528" s="16" t="s">
        <v>844</v>
      </c>
      <c r="BX528" s="16" t="s">
        <v>843</v>
      </c>
      <c r="BY528" s="16" t="s">
        <v>843</v>
      </c>
      <c r="BZ528" s="16" t="s">
        <v>843</v>
      </c>
      <c r="CA528" s="16" t="s">
        <v>843</v>
      </c>
      <c r="CB528" s="16" t="s">
        <v>843</v>
      </c>
      <c r="CC528" s="16" t="s">
        <v>843</v>
      </c>
      <c r="CD528" s="16" t="s">
        <v>843</v>
      </c>
      <c r="CE528" s="16" t="s">
        <v>843</v>
      </c>
      <c r="CF528" s="16" t="s">
        <v>843</v>
      </c>
      <c r="CG528" s="16" t="s">
        <v>843</v>
      </c>
      <c r="CH528" s="16" t="s">
        <v>843</v>
      </c>
      <c r="CI528" s="16" t="s">
        <v>843</v>
      </c>
      <c r="CJ528" s="16" t="s">
        <v>843</v>
      </c>
      <c r="CK528" s="16" t="s">
        <v>843</v>
      </c>
      <c r="CP528" s="16" t="s">
        <v>867</v>
      </c>
      <c r="CQ528" s="16" t="s">
        <v>9028</v>
      </c>
      <c r="CR528" s="16" t="s">
        <v>844</v>
      </c>
      <c r="CS528" s="16" t="s">
        <v>843</v>
      </c>
      <c r="CT528" s="16" t="s">
        <v>844</v>
      </c>
      <c r="CU528" s="16" t="s">
        <v>843</v>
      </c>
      <c r="CV528" s="16" t="s">
        <v>843</v>
      </c>
      <c r="CW528" s="16" t="s">
        <v>843</v>
      </c>
      <c r="CX528" s="16" t="s">
        <v>843</v>
      </c>
      <c r="CY528" s="16" t="s">
        <v>843</v>
      </c>
      <c r="CZ528" s="16" t="s">
        <v>843</v>
      </c>
      <c r="DA528" s="16" t="s">
        <v>5184</v>
      </c>
      <c r="DX528" s="16" t="s">
        <v>867</v>
      </c>
      <c r="DY528" s="16" t="s">
        <v>867</v>
      </c>
      <c r="GC528" s="16" t="s">
        <v>5353</v>
      </c>
      <c r="GF528" s="16" t="s">
        <v>867</v>
      </c>
      <c r="GG528" s="16" t="s">
        <v>867</v>
      </c>
      <c r="GV528" s="16" t="s">
        <v>5443</v>
      </c>
      <c r="GW528" s="16" t="s">
        <v>843</v>
      </c>
      <c r="GX528" s="16" t="s">
        <v>844</v>
      </c>
      <c r="GY528" s="16" t="s">
        <v>843</v>
      </c>
      <c r="GZ528" s="16" t="s">
        <v>843</v>
      </c>
      <c r="HA528" s="16" t="s">
        <v>843</v>
      </c>
      <c r="HB528" s="16" t="s">
        <v>843</v>
      </c>
      <c r="HC528" s="16" t="s">
        <v>843</v>
      </c>
      <c r="HD528" s="16" t="s">
        <v>843</v>
      </c>
      <c r="HE528" s="16" t="s">
        <v>843</v>
      </c>
      <c r="HF528" s="16" t="s">
        <v>843</v>
      </c>
      <c r="HH528" s="16" t="s">
        <v>5456</v>
      </c>
      <c r="HK528" s="16" t="s">
        <v>865</v>
      </c>
      <c r="HM528" s="16" t="s">
        <v>865</v>
      </c>
      <c r="HZ528" s="16" t="s">
        <v>7944</v>
      </c>
      <c r="KE528" s="16" t="s">
        <v>5582</v>
      </c>
      <c r="KG528" s="16" t="s">
        <v>7021</v>
      </c>
      <c r="KH528" s="16" t="s">
        <v>7033</v>
      </c>
      <c r="KI528" s="16" t="s">
        <v>865</v>
      </c>
      <c r="LG528" s="16" t="s">
        <v>867</v>
      </c>
      <c r="LH528" s="16" t="s">
        <v>867</v>
      </c>
      <c r="LI528" s="16" t="s">
        <v>867</v>
      </c>
      <c r="LJ528" s="16" t="s">
        <v>867</v>
      </c>
      <c r="LK528" s="16" t="s">
        <v>867</v>
      </c>
      <c r="LL528" s="16" t="s">
        <v>5690</v>
      </c>
      <c r="LM528" s="16" t="s">
        <v>843</v>
      </c>
      <c r="LN528" s="16" t="s">
        <v>843</v>
      </c>
      <c r="LO528" s="16" t="s">
        <v>843</v>
      </c>
      <c r="LP528" s="16" t="s">
        <v>843</v>
      </c>
      <c r="LQ528" s="16" t="s">
        <v>843</v>
      </c>
      <c r="LR528" s="16" t="s">
        <v>843</v>
      </c>
      <c r="LS528" s="16" t="s">
        <v>843</v>
      </c>
      <c r="LT528" s="16" t="s">
        <v>843</v>
      </c>
      <c r="LU528" s="16" t="s">
        <v>843</v>
      </c>
      <c r="LV528" s="16" t="s">
        <v>843</v>
      </c>
      <c r="LW528" s="16" t="s">
        <v>843</v>
      </c>
      <c r="LX528" s="16" t="s">
        <v>844</v>
      </c>
      <c r="LY528" s="16" t="s">
        <v>843</v>
      </c>
      <c r="LZ528" s="16" t="s">
        <v>843</v>
      </c>
      <c r="MA528" s="16" t="s">
        <v>843</v>
      </c>
      <c r="MC528" s="16" t="s">
        <v>5694</v>
      </c>
      <c r="MD528" s="16" t="s">
        <v>844</v>
      </c>
      <c r="ME528" s="16" t="s">
        <v>843</v>
      </c>
      <c r="MF528" s="16" t="s">
        <v>843</v>
      </c>
      <c r="MG528" s="16" t="s">
        <v>843</v>
      </c>
      <c r="MH528" s="16" t="s">
        <v>843</v>
      </c>
      <c r="MI528" s="16" t="s">
        <v>843</v>
      </c>
      <c r="MJ528" s="16" t="s">
        <v>843</v>
      </c>
      <c r="MK528" s="16" t="s">
        <v>843</v>
      </c>
      <c r="ML528" s="16" t="s">
        <v>843</v>
      </c>
      <c r="MM528" s="16" t="s">
        <v>843</v>
      </c>
      <c r="MN528" s="16" t="s">
        <v>843</v>
      </c>
      <c r="MO528" s="16" t="s">
        <v>843</v>
      </c>
      <c r="MP528" s="16" t="s">
        <v>843</v>
      </c>
      <c r="MQ528" s="16" t="s">
        <v>843</v>
      </c>
      <c r="MR528" s="16" t="s">
        <v>843</v>
      </c>
      <c r="MS528" s="16" t="s">
        <v>843</v>
      </c>
      <c r="MT528" s="16" t="s">
        <v>843</v>
      </c>
      <c r="MU528" s="16" t="s">
        <v>843</v>
      </c>
      <c r="MV528" s="16" t="s">
        <v>843</v>
      </c>
      <c r="PC528" s="16" t="s">
        <v>865</v>
      </c>
      <c r="PD528" s="16" t="s">
        <v>865</v>
      </c>
      <c r="PY528" s="16" t="s">
        <v>865</v>
      </c>
      <c r="QP528" s="16" t="s">
        <v>865</v>
      </c>
      <c r="QR528" s="16" t="s">
        <v>864</v>
      </c>
      <c r="QT528" s="16" t="s">
        <v>867</v>
      </c>
      <c r="QV528" s="16" t="s">
        <v>865</v>
      </c>
      <c r="QX528" s="16" t="s">
        <v>865</v>
      </c>
      <c r="QY528" s="16" t="s">
        <v>867</v>
      </c>
      <c r="RD528" s="16" t="s">
        <v>4216</v>
      </c>
      <c r="RF528" s="16" t="s">
        <v>865</v>
      </c>
      <c r="RH528" s="16" t="s">
        <v>4216</v>
      </c>
      <c r="RJ528" s="16" t="s">
        <v>4216</v>
      </c>
      <c r="RN528" s="16" t="s">
        <v>7720</v>
      </c>
      <c r="RP528" s="16" t="s">
        <v>7720</v>
      </c>
      <c r="RR528" s="16" t="s">
        <v>7720</v>
      </c>
      <c r="RT528" s="16" t="s">
        <v>867</v>
      </c>
      <c r="RV528" s="16" t="s">
        <v>7720</v>
      </c>
      <c r="RX528" s="16" t="s">
        <v>7720</v>
      </c>
      <c r="RZ528" s="16" t="s">
        <v>7720</v>
      </c>
      <c r="SQ528" s="16" t="s">
        <v>865</v>
      </c>
      <c r="SS528" s="16" t="s">
        <v>7293</v>
      </c>
      <c r="ST528" s="16" t="s">
        <v>7764</v>
      </c>
      <c r="TN528" s="16">
        <v>2000</v>
      </c>
      <c r="TO528" s="16">
        <v>0</v>
      </c>
      <c r="TP528" s="16">
        <v>1000</v>
      </c>
      <c r="TQ528" s="16">
        <v>500</v>
      </c>
      <c r="TR528" s="16">
        <v>300</v>
      </c>
      <c r="TS528" s="16">
        <v>50</v>
      </c>
      <c r="TT528" s="16">
        <v>0</v>
      </c>
      <c r="TU528" s="16">
        <v>1000</v>
      </c>
      <c r="TV528" s="16">
        <v>1500</v>
      </c>
      <c r="TW528" s="16">
        <v>0</v>
      </c>
      <c r="TX528" s="16">
        <v>0</v>
      </c>
      <c r="TZ528" s="16" t="s">
        <v>7364</v>
      </c>
      <c r="UA528" s="16" t="s">
        <v>8691</v>
      </c>
      <c r="UB528" s="16">
        <v>0</v>
      </c>
      <c r="UC528" s="16" t="s">
        <v>843</v>
      </c>
      <c r="UD528" s="16" t="s">
        <v>843</v>
      </c>
      <c r="UE528" s="16" t="s">
        <v>844</v>
      </c>
      <c r="UF528" s="16" t="s">
        <v>844</v>
      </c>
      <c r="UG528" s="16" t="s">
        <v>843</v>
      </c>
      <c r="UH528" s="16" t="s">
        <v>843</v>
      </c>
      <c r="VK528" s="16" t="s">
        <v>6102</v>
      </c>
      <c r="VL528" s="16" t="s">
        <v>843</v>
      </c>
      <c r="VM528" s="16" t="s">
        <v>843</v>
      </c>
      <c r="VN528" s="16" t="s">
        <v>843</v>
      </c>
      <c r="VO528" s="16" t="s">
        <v>843</v>
      </c>
      <c r="VP528" s="16" t="s">
        <v>844</v>
      </c>
      <c r="VQ528" s="16" t="s">
        <v>843</v>
      </c>
      <c r="VR528" s="16" t="s">
        <v>843</v>
      </c>
      <c r="VS528" s="16" t="s">
        <v>843</v>
      </c>
      <c r="VT528" s="16" t="s">
        <v>843</v>
      </c>
      <c r="VV528" s="16">
        <v>2000</v>
      </c>
      <c r="VX528" s="16" t="s">
        <v>6028</v>
      </c>
      <c r="VY528" s="16" t="s">
        <v>844</v>
      </c>
      <c r="VZ528" s="16" t="s">
        <v>843</v>
      </c>
      <c r="WA528" s="16" t="s">
        <v>843</v>
      </c>
      <c r="WB528" s="16" t="s">
        <v>843</v>
      </c>
      <c r="WC528" s="16" t="s">
        <v>843</v>
      </c>
      <c r="WD528" s="16" t="s">
        <v>843</v>
      </c>
      <c r="WE528" s="16" t="s">
        <v>843</v>
      </c>
      <c r="WF528" s="16" t="s">
        <v>843</v>
      </c>
      <c r="WH528" s="16">
        <v>1625</v>
      </c>
      <c r="WO528" s="16" t="s">
        <v>6920</v>
      </c>
      <c r="XD528" s="16" t="s">
        <v>9867</v>
      </c>
      <c r="XE528" s="16" t="s">
        <v>843</v>
      </c>
      <c r="XF528" s="16" t="s">
        <v>843</v>
      </c>
      <c r="XG528" s="16" t="s">
        <v>843</v>
      </c>
      <c r="XH528" s="16" t="s">
        <v>843</v>
      </c>
      <c r="XI528" s="16" t="s">
        <v>843</v>
      </c>
      <c r="XJ528" s="16" t="s">
        <v>843</v>
      </c>
      <c r="XK528" s="16" t="s">
        <v>844</v>
      </c>
      <c r="XL528" s="16" t="s">
        <v>844</v>
      </c>
      <c r="XM528" s="16" t="s">
        <v>843</v>
      </c>
      <c r="XN528" s="16" t="s">
        <v>843</v>
      </c>
      <c r="XO528" s="16" t="s">
        <v>843</v>
      </c>
      <c r="XP528" s="16" t="s">
        <v>843</v>
      </c>
      <c r="XQ528" s="16" t="s">
        <v>843</v>
      </c>
      <c r="YF528" s="16" t="s">
        <v>865</v>
      </c>
      <c r="YN528" s="16" t="s">
        <v>7040</v>
      </c>
      <c r="YP528" s="16" t="s">
        <v>7981</v>
      </c>
      <c r="YR528" s="16" t="s">
        <v>11379</v>
      </c>
      <c r="YS528" s="16" t="s">
        <v>11380</v>
      </c>
      <c r="YT528" s="16" t="s">
        <v>8694</v>
      </c>
      <c r="YU528" s="16" t="s">
        <v>11381</v>
      </c>
      <c r="YV528" s="16" t="s">
        <v>8696</v>
      </c>
      <c r="YW528" s="16" t="s">
        <v>844</v>
      </c>
      <c r="YX528" s="16" t="s">
        <v>8696</v>
      </c>
      <c r="YY528" s="16" t="s">
        <v>8995</v>
      </c>
      <c r="YZ528" s="16" t="s">
        <v>843</v>
      </c>
      <c r="ZA528" s="16" t="s">
        <v>843</v>
      </c>
      <c r="ZB528" s="16">
        <v>5100</v>
      </c>
      <c r="ZC528" s="16" t="s">
        <v>8780</v>
      </c>
      <c r="ZD528" s="16" t="s">
        <v>843</v>
      </c>
      <c r="ZE528" s="16" t="s">
        <v>9242</v>
      </c>
      <c r="ZF528" s="16" t="s">
        <v>8907</v>
      </c>
      <c r="ZG528" s="16" t="s">
        <v>8739</v>
      </c>
      <c r="ZH528" s="16" t="s">
        <v>8700</v>
      </c>
      <c r="ZI528" s="16" t="s">
        <v>9553</v>
      </c>
      <c r="ZJ528" s="16" t="s">
        <v>843</v>
      </c>
      <c r="ZK528" s="16" t="s">
        <v>843</v>
      </c>
      <c r="ZL528" s="16" t="s">
        <v>9553</v>
      </c>
      <c r="ZM528" s="16" t="s">
        <v>843</v>
      </c>
      <c r="ZN528" s="16" t="s">
        <v>8815</v>
      </c>
      <c r="ZO528" s="16" t="s">
        <v>487</v>
      </c>
      <c r="ZP528" s="16" t="s">
        <v>487</v>
      </c>
      <c r="ZQ528" s="16" t="s">
        <v>486</v>
      </c>
      <c r="ZR528" s="16" t="s">
        <v>486</v>
      </c>
      <c r="ZS528" s="16" t="s">
        <v>8704</v>
      </c>
      <c r="ZT528" s="16" t="s">
        <v>8705</v>
      </c>
      <c r="ZU528" s="16" t="s">
        <v>8706</v>
      </c>
      <c r="ZV528" s="16" t="s">
        <v>487</v>
      </c>
      <c r="ZW528" s="16" t="s">
        <v>843</v>
      </c>
      <c r="ZX528" s="16" t="s">
        <v>843</v>
      </c>
      <c r="ZY528" s="16" t="s">
        <v>844</v>
      </c>
      <c r="ZZ528" s="16" t="s">
        <v>843</v>
      </c>
      <c r="AAA528" s="16" t="s">
        <v>844</v>
      </c>
      <c r="AAB528" s="16" t="s">
        <v>844</v>
      </c>
      <c r="AAC528" s="16">
        <v>0</v>
      </c>
      <c r="AAD528" s="16" t="s">
        <v>844</v>
      </c>
      <c r="AAE528" s="16" t="s">
        <v>843</v>
      </c>
      <c r="AAF528" s="16" t="s">
        <v>843</v>
      </c>
      <c r="AAG528" s="16" t="s">
        <v>843</v>
      </c>
      <c r="AAH528" s="16" t="s">
        <v>843</v>
      </c>
      <c r="AAI528" s="16" t="s">
        <v>843</v>
      </c>
      <c r="AAJ528" s="16" t="s">
        <v>606</v>
      </c>
      <c r="AAK528" s="16" t="s">
        <v>639</v>
      </c>
      <c r="AAL528" s="16" t="s">
        <v>905</v>
      </c>
      <c r="AAM528" s="16" t="s">
        <v>660</v>
      </c>
      <c r="AAN528" s="16" t="s">
        <v>8707</v>
      </c>
      <c r="AAO528" s="16" t="s">
        <v>1019</v>
      </c>
      <c r="AAP528" s="16" t="s">
        <v>8708</v>
      </c>
      <c r="AAQ528" s="16" t="s">
        <v>8833</v>
      </c>
      <c r="AAS528" s="16">
        <v>2563.9699999999998</v>
      </c>
      <c r="AAU528" s="16" t="s">
        <v>782</v>
      </c>
      <c r="AAX528" s="16" t="s">
        <v>843</v>
      </c>
      <c r="AAY528" s="16" t="s">
        <v>8710</v>
      </c>
      <c r="AAZ528" s="16" t="s">
        <v>782</v>
      </c>
      <c r="ABA528" s="16" t="s">
        <v>783</v>
      </c>
      <c r="ABC528" s="16" t="s">
        <v>783</v>
      </c>
      <c r="ABD528" s="16" t="s">
        <v>783</v>
      </c>
      <c r="ABE528" s="16" t="s">
        <v>783</v>
      </c>
      <c r="ABF528" s="16" t="s">
        <v>783</v>
      </c>
      <c r="ABG528" s="16" t="s">
        <v>783</v>
      </c>
      <c r="ABH528" s="16" t="s">
        <v>782</v>
      </c>
      <c r="ABI528" s="16" t="s">
        <v>783</v>
      </c>
      <c r="ABJ528" s="16" t="s">
        <v>783</v>
      </c>
      <c r="ABK528" s="16" t="s">
        <v>783</v>
      </c>
      <c r="ABL528" s="16" t="s">
        <v>8743</v>
      </c>
      <c r="ABM528" s="16" t="s">
        <v>844</v>
      </c>
      <c r="ABN528" s="16" t="s">
        <v>1033</v>
      </c>
      <c r="ABP528" s="16" t="s">
        <v>972</v>
      </c>
      <c r="ABQ528" s="16" t="s">
        <v>4324</v>
      </c>
      <c r="ABR528" s="16" t="s">
        <v>470</v>
      </c>
      <c r="ABS528" s="16" t="s">
        <v>457</v>
      </c>
      <c r="ABT528" s="16" t="s">
        <v>844</v>
      </c>
      <c r="ABU528" s="16" t="s">
        <v>844</v>
      </c>
      <c r="ABV528" s="16" t="s">
        <v>487</v>
      </c>
      <c r="ABW528" s="16" t="s">
        <v>486</v>
      </c>
      <c r="ABX528" s="16" t="s">
        <v>892</v>
      </c>
      <c r="ABY528" s="16" t="s">
        <v>486</v>
      </c>
      <c r="ABZ528" s="16" t="s">
        <v>486</v>
      </c>
      <c r="ACA528" s="16" t="s">
        <v>761</v>
      </c>
      <c r="ACB528" s="16" t="s">
        <v>774</v>
      </c>
      <c r="ACC528" s="16" t="s">
        <v>737</v>
      </c>
      <c r="ACD528" s="16" t="s">
        <v>486</v>
      </c>
      <c r="ACE528" s="16" t="s">
        <v>486</v>
      </c>
      <c r="ACG528" s="16" t="s">
        <v>1013</v>
      </c>
      <c r="ACH528" s="16" t="s">
        <v>1009</v>
      </c>
      <c r="ACI528" s="16" t="s">
        <v>462</v>
      </c>
      <c r="ACJ528" s="16">
        <v>1.1910000000000001</v>
      </c>
      <c r="ACK528" s="16" t="s">
        <v>478</v>
      </c>
      <c r="ACL528" s="16" t="s">
        <v>740</v>
      </c>
      <c r="ACM528" s="16" t="s">
        <v>1190</v>
      </c>
      <c r="ACN528" s="16" t="s">
        <v>1169</v>
      </c>
      <c r="ACO528" s="16" t="s">
        <v>1856</v>
      </c>
      <c r="ACP528" s="16">
        <v>1625</v>
      </c>
      <c r="ACQ528" s="16" t="s">
        <v>1201</v>
      </c>
      <c r="ACR528" s="16" t="s">
        <v>1644</v>
      </c>
      <c r="ACS528" s="16" t="s">
        <v>680</v>
      </c>
      <c r="ACT528" s="16" t="s">
        <v>1522</v>
      </c>
      <c r="ACU528" s="16" t="s">
        <v>833</v>
      </c>
      <c r="ACV528" s="16" t="s">
        <v>8711</v>
      </c>
      <c r="ACW528" s="16" t="s">
        <v>878</v>
      </c>
      <c r="ACX528" s="16" t="s">
        <v>1916</v>
      </c>
      <c r="ACY528" s="16" t="s">
        <v>1949</v>
      </c>
      <c r="ACZ528" s="16">
        <v>1</v>
      </c>
      <c r="ADA528" s="16">
        <v>1</v>
      </c>
      <c r="ADB528" s="16">
        <v>1</v>
      </c>
      <c r="ADC528" s="16">
        <v>1</v>
      </c>
      <c r="ADD528" s="16">
        <v>1</v>
      </c>
      <c r="ADE528" s="16" t="s">
        <v>8712</v>
      </c>
      <c r="ADF528" s="16">
        <v>0</v>
      </c>
      <c r="ADG528" s="16" t="s">
        <v>486</v>
      </c>
      <c r="ADH528" s="16">
        <v>1</v>
      </c>
      <c r="ADI528" s="16" t="s">
        <v>486</v>
      </c>
      <c r="ADJ528" s="16" t="s">
        <v>1743</v>
      </c>
      <c r="ADK528" s="16" t="s">
        <v>13194</v>
      </c>
      <c r="ADL528" s="16" t="s">
        <v>1764</v>
      </c>
      <c r="ADM528" s="16" t="s">
        <v>13195</v>
      </c>
      <c r="ADN528" s="16" t="s">
        <v>13196</v>
      </c>
      <c r="ADO528" s="16" t="s">
        <v>13197</v>
      </c>
      <c r="ADP528" s="16" t="s">
        <v>1751</v>
      </c>
      <c r="ADQ528" s="16" t="s">
        <v>1751</v>
      </c>
      <c r="ADR528" s="16" t="s">
        <v>13194</v>
      </c>
      <c r="ADS528" s="16" t="s">
        <v>13194</v>
      </c>
      <c r="ADU528" s="16" t="s">
        <v>1756</v>
      </c>
      <c r="ADW528" s="16" t="s">
        <v>13199</v>
      </c>
      <c r="ADY528" s="16" t="s">
        <v>1062</v>
      </c>
      <c r="AEA528" s="16">
        <v>5100</v>
      </c>
      <c r="AEC528" s="16" t="s">
        <v>1058</v>
      </c>
      <c r="AED528" s="16">
        <v>2563.9699999999998</v>
      </c>
      <c r="AEE528" s="16" t="s">
        <v>952</v>
      </c>
      <c r="AEG528" s="16">
        <v>3625</v>
      </c>
      <c r="AEI528" s="16">
        <v>2000</v>
      </c>
      <c r="AEK528" s="16">
        <v>1000</v>
      </c>
      <c r="AEL528" s="16">
        <v>500</v>
      </c>
      <c r="AEM528" s="16">
        <v>1500</v>
      </c>
      <c r="AEN528" s="16">
        <v>300</v>
      </c>
      <c r="AEO528" s="16">
        <v>50</v>
      </c>
      <c r="AEP528" s="16">
        <v>1000</v>
      </c>
    </row>
    <row r="529" spans="1:822" x14ac:dyDescent="0.25">
      <c r="A529" s="30">
        <v>45845</v>
      </c>
      <c r="B529" s="16" t="s">
        <v>11382</v>
      </c>
      <c r="C529" s="16" t="s">
        <v>867</v>
      </c>
      <c r="D529" s="16" t="s">
        <v>867</v>
      </c>
      <c r="E529" s="16">
        <v>26</v>
      </c>
      <c r="F529" s="16" t="s">
        <v>8153</v>
      </c>
      <c r="G529" s="16" t="s">
        <v>4113</v>
      </c>
      <c r="I529" s="16" t="s">
        <v>4174</v>
      </c>
      <c r="Z529" s="16" t="s">
        <v>993</v>
      </c>
      <c r="AA529" s="16" t="s">
        <v>470</v>
      </c>
      <c r="AB529" s="16">
        <v>2</v>
      </c>
      <c r="AC529" s="16" t="s">
        <v>844</v>
      </c>
      <c r="AD529" s="16" t="s">
        <v>844</v>
      </c>
      <c r="AE529" s="16" t="s">
        <v>843</v>
      </c>
      <c r="AF529" s="16" t="s">
        <v>844</v>
      </c>
      <c r="AG529" s="16" t="s">
        <v>843</v>
      </c>
      <c r="AH529" s="16" t="s">
        <v>1056</v>
      </c>
      <c r="AI529" s="16" t="s">
        <v>843</v>
      </c>
      <c r="AJ529" s="16" t="s">
        <v>843</v>
      </c>
      <c r="AK529" s="16" t="s">
        <v>843</v>
      </c>
      <c r="AM529" s="16" t="s">
        <v>737</v>
      </c>
      <c r="AN529" s="16" t="s">
        <v>759</v>
      </c>
      <c r="AP529" s="16" t="s">
        <v>768</v>
      </c>
      <c r="AR529" s="16" t="s">
        <v>6910</v>
      </c>
      <c r="BB529" s="16">
        <v>2</v>
      </c>
      <c r="BC529" s="16" t="s">
        <v>7878</v>
      </c>
      <c r="BE529" s="16" t="s">
        <v>5098</v>
      </c>
      <c r="BV529" s="16" t="s">
        <v>4433</v>
      </c>
      <c r="BW529" s="16" t="s">
        <v>844</v>
      </c>
      <c r="BX529" s="16" t="s">
        <v>843</v>
      </c>
      <c r="BY529" s="16" t="s">
        <v>843</v>
      </c>
      <c r="BZ529" s="16" t="s">
        <v>843</v>
      </c>
      <c r="CA529" s="16" t="s">
        <v>843</v>
      </c>
      <c r="CB529" s="16" t="s">
        <v>843</v>
      </c>
      <c r="CC529" s="16" t="s">
        <v>843</v>
      </c>
      <c r="CD529" s="16" t="s">
        <v>843</v>
      </c>
      <c r="CE529" s="16" t="s">
        <v>843</v>
      </c>
      <c r="CF529" s="16" t="s">
        <v>843</v>
      </c>
      <c r="CG529" s="16" t="s">
        <v>843</v>
      </c>
      <c r="CH529" s="16" t="s">
        <v>843</v>
      </c>
      <c r="CI529" s="16" t="s">
        <v>843</v>
      </c>
      <c r="CJ529" s="16" t="s">
        <v>843</v>
      </c>
      <c r="CK529" s="16" t="s">
        <v>843</v>
      </c>
      <c r="CP529" s="16" t="s">
        <v>867</v>
      </c>
      <c r="CQ529" s="16" t="s">
        <v>5191</v>
      </c>
      <c r="CR529" s="16" t="s">
        <v>844</v>
      </c>
      <c r="CS529" s="16" t="s">
        <v>843</v>
      </c>
      <c r="CT529" s="16" t="s">
        <v>843</v>
      </c>
      <c r="CU529" s="16" t="s">
        <v>843</v>
      </c>
      <c r="CV529" s="16" t="s">
        <v>843</v>
      </c>
      <c r="CW529" s="16" t="s">
        <v>843</v>
      </c>
      <c r="CX529" s="16" t="s">
        <v>843</v>
      </c>
      <c r="CY529" s="16" t="s">
        <v>843</v>
      </c>
      <c r="CZ529" s="16" t="s">
        <v>843</v>
      </c>
      <c r="DA529" s="16" t="s">
        <v>5184</v>
      </c>
      <c r="DX529" s="16" t="s">
        <v>867</v>
      </c>
      <c r="DY529" s="16" t="s">
        <v>867</v>
      </c>
      <c r="GC529" s="16" t="s">
        <v>5372</v>
      </c>
      <c r="GF529" s="16" t="s">
        <v>867</v>
      </c>
      <c r="GG529" s="16" t="s">
        <v>867</v>
      </c>
      <c r="GV529" s="16" t="s">
        <v>5443</v>
      </c>
      <c r="GW529" s="16" t="s">
        <v>843</v>
      </c>
      <c r="GX529" s="16" t="s">
        <v>844</v>
      </c>
      <c r="GY529" s="16" t="s">
        <v>843</v>
      </c>
      <c r="GZ529" s="16" t="s">
        <v>843</v>
      </c>
      <c r="HA529" s="16" t="s">
        <v>843</v>
      </c>
      <c r="HB529" s="16" t="s">
        <v>843</v>
      </c>
      <c r="HC529" s="16" t="s">
        <v>843</v>
      </c>
      <c r="HD529" s="16" t="s">
        <v>843</v>
      </c>
      <c r="HE529" s="16" t="s">
        <v>843</v>
      </c>
      <c r="HF529" s="16" t="s">
        <v>843</v>
      </c>
      <c r="HH529" s="16" t="s">
        <v>5456</v>
      </c>
      <c r="HK529" s="16" t="s">
        <v>865</v>
      </c>
      <c r="HM529" s="16" t="s">
        <v>865</v>
      </c>
      <c r="HZ529" s="16" t="s">
        <v>7944</v>
      </c>
      <c r="KE529" s="16" t="s">
        <v>5582</v>
      </c>
      <c r="KG529" s="16" t="s">
        <v>7015</v>
      </c>
      <c r="KH529" s="16" t="s">
        <v>7033</v>
      </c>
      <c r="KI529" s="16" t="s">
        <v>865</v>
      </c>
      <c r="LG529" s="16" t="s">
        <v>867</v>
      </c>
      <c r="LH529" s="16" t="s">
        <v>867</v>
      </c>
      <c r="LI529" s="16" t="s">
        <v>867</v>
      </c>
      <c r="LJ529" s="16" t="s">
        <v>867</v>
      </c>
      <c r="LK529" s="16" t="s">
        <v>867</v>
      </c>
      <c r="LL529" s="16" t="s">
        <v>5690</v>
      </c>
      <c r="LM529" s="16" t="s">
        <v>843</v>
      </c>
      <c r="LN529" s="16" t="s">
        <v>843</v>
      </c>
      <c r="LO529" s="16" t="s">
        <v>843</v>
      </c>
      <c r="LP529" s="16" t="s">
        <v>843</v>
      </c>
      <c r="LQ529" s="16" t="s">
        <v>843</v>
      </c>
      <c r="LR529" s="16" t="s">
        <v>843</v>
      </c>
      <c r="LS529" s="16" t="s">
        <v>843</v>
      </c>
      <c r="LT529" s="16" t="s">
        <v>843</v>
      </c>
      <c r="LU529" s="16" t="s">
        <v>843</v>
      </c>
      <c r="LV529" s="16" t="s">
        <v>843</v>
      </c>
      <c r="LW529" s="16" t="s">
        <v>843</v>
      </c>
      <c r="LX529" s="16" t="s">
        <v>844</v>
      </c>
      <c r="LY529" s="16" t="s">
        <v>843</v>
      </c>
      <c r="LZ529" s="16" t="s">
        <v>843</v>
      </c>
      <c r="MA529" s="16" t="s">
        <v>843</v>
      </c>
      <c r="MC529" s="16" t="s">
        <v>5694</v>
      </c>
      <c r="MD529" s="16" t="s">
        <v>844</v>
      </c>
      <c r="ME529" s="16" t="s">
        <v>843</v>
      </c>
      <c r="MF529" s="16" t="s">
        <v>843</v>
      </c>
      <c r="MG529" s="16" t="s">
        <v>843</v>
      </c>
      <c r="MH529" s="16" t="s">
        <v>843</v>
      </c>
      <c r="MI529" s="16" t="s">
        <v>843</v>
      </c>
      <c r="MJ529" s="16" t="s">
        <v>843</v>
      </c>
      <c r="MK529" s="16" t="s">
        <v>843</v>
      </c>
      <c r="ML529" s="16" t="s">
        <v>843</v>
      </c>
      <c r="MM529" s="16" t="s">
        <v>843</v>
      </c>
      <c r="MN529" s="16" t="s">
        <v>843</v>
      </c>
      <c r="MO529" s="16" t="s">
        <v>843</v>
      </c>
      <c r="MP529" s="16" t="s">
        <v>843</v>
      </c>
      <c r="MQ529" s="16" t="s">
        <v>843</v>
      </c>
      <c r="MR529" s="16" t="s">
        <v>843</v>
      </c>
      <c r="MS529" s="16" t="s">
        <v>843</v>
      </c>
      <c r="MT529" s="16" t="s">
        <v>843</v>
      </c>
      <c r="MU529" s="16" t="s">
        <v>843</v>
      </c>
      <c r="MV529" s="16" t="s">
        <v>843</v>
      </c>
      <c r="OK529" s="16" t="s">
        <v>5694</v>
      </c>
      <c r="OL529" s="16" t="s">
        <v>844</v>
      </c>
      <c r="OM529" s="16" t="s">
        <v>843</v>
      </c>
      <c r="ON529" s="16" t="s">
        <v>843</v>
      </c>
      <c r="OO529" s="16" t="s">
        <v>843</v>
      </c>
      <c r="OP529" s="16" t="s">
        <v>843</v>
      </c>
      <c r="OQ529" s="16" t="s">
        <v>843</v>
      </c>
      <c r="OR529" s="16" t="s">
        <v>843</v>
      </c>
      <c r="OS529" s="16" t="s">
        <v>843</v>
      </c>
      <c r="OT529" s="16" t="s">
        <v>843</v>
      </c>
      <c r="OU529" s="16" t="s">
        <v>843</v>
      </c>
      <c r="OV529" s="16" t="s">
        <v>843</v>
      </c>
      <c r="OW529" s="16" t="s">
        <v>843</v>
      </c>
      <c r="OX529" s="16" t="s">
        <v>843</v>
      </c>
      <c r="OY529" s="16" t="s">
        <v>843</v>
      </c>
      <c r="OZ529" s="16" t="s">
        <v>843</v>
      </c>
      <c r="PA529" s="16" t="s">
        <v>843</v>
      </c>
      <c r="PC529" s="16" t="s">
        <v>865</v>
      </c>
      <c r="PD529" s="16" t="s">
        <v>865</v>
      </c>
      <c r="PY529" s="16" t="s">
        <v>865</v>
      </c>
      <c r="QP529" s="16" t="s">
        <v>865</v>
      </c>
      <c r="QR529" s="16" t="s">
        <v>867</v>
      </c>
      <c r="QT529" s="16" t="s">
        <v>867</v>
      </c>
      <c r="QV529" s="16" t="s">
        <v>865</v>
      </c>
      <c r="QX529" s="16" t="s">
        <v>865</v>
      </c>
      <c r="QY529" s="16" t="s">
        <v>867</v>
      </c>
      <c r="RD529" s="16" t="s">
        <v>865</v>
      </c>
      <c r="RF529" s="16" t="s">
        <v>865</v>
      </c>
      <c r="RH529" s="16" t="s">
        <v>4216</v>
      </c>
      <c r="RJ529" s="16" t="s">
        <v>4216</v>
      </c>
      <c r="RN529" s="16" t="s">
        <v>7720</v>
      </c>
      <c r="RP529" s="16" t="s">
        <v>867</v>
      </c>
      <c r="RR529" s="16" t="s">
        <v>7720</v>
      </c>
      <c r="RT529" s="16" t="s">
        <v>867</v>
      </c>
      <c r="RV529" s="16" t="s">
        <v>7720</v>
      </c>
      <c r="RX529" s="16" t="s">
        <v>7720</v>
      </c>
      <c r="RZ529" s="16" t="s">
        <v>7720</v>
      </c>
      <c r="SQ529" s="16" t="s">
        <v>865</v>
      </c>
      <c r="SS529" s="16" t="s">
        <v>7296</v>
      </c>
      <c r="ST529" s="16" t="s">
        <v>7764</v>
      </c>
      <c r="TN529" s="16">
        <v>5000</v>
      </c>
      <c r="TO529" s="16">
        <v>6000</v>
      </c>
      <c r="TP529" s="16">
        <v>800</v>
      </c>
      <c r="TQ529" s="16">
        <v>0</v>
      </c>
      <c r="TR529" s="16">
        <v>500</v>
      </c>
      <c r="TS529" s="16">
        <v>300</v>
      </c>
      <c r="TT529" s="16">
        <v>0</v>
      </c>
      <c r="TU529" s="16">
        <v>1000</v>
      </c>
      <c r="TV529" s="16">
        <v>0</v>
      </c>
      <c r="TW529" s="16">
        <v>0</v>
      </c>
      <c r="TX529" s="16">
        <v>3000</v>
      </c>
      <c r="TZ529" s="16" t="s">
        <v>7367</v>
      </c>
      <c r="UA529" s="16" t="s">
        <v>5971</v>
      </c>
      <c r="UB529" s="16">
        <v>0</v>
      </c>
      <c r="UC529" s="16" t="s">
        <v>843</v>
      </c>
      <c r="UD529" s="16" t="s">
        <v>843</v>
      </c>
      <c r="UE529" s="16" t="s">
        <v>843</v>
      </c>
      <c r="UF529" s="16" t="s">
        <v>844</v>
      </c>
      <c r="UG529" s="16" t="s">
        <v>843</v>
      </c>
      <c r="UH529" s="16" t="s">
        <v>843</v>
      </c>
      <c r="VX529" s="16" t="s">
        <v>8809</v>
      </c>
      <c r="VY529" s="16" t="s">
        <v>844</v>
      </c>
      <c r="VZ529" s="16" t="s">
        <v>843</v>
      </c>
      <c r="WA529" s="16" t="s">
        <v>843</v>
      </c>
      <c r="WB529" s="16" t="s">
        <v>844</v>
      </c>
      <c r="WC529" s="16" t="s">
        <v>843</v>
      </c>
      <c r="WD529" s="16" t="s">
        <v>843</v>
      </c>
      <c r="WE529" s="16" t="s">
        <v>843</v>
      </c>
      <c r="WF529" s="16" t="s">
        <v>843</v>
      </c>
      <c r="WH529" s="16">
        <v>3250</v>
      </c>
      <c r="WO529" s="16" t="s">
        <v>6920</v>
      </c>
      <c r="XD529" s="16" t="s">
        <v>6975</v>
      </c>
      <c r="XE529" s="16" t="s">
        <v>843</v>
      </c>
      <c r="XF529" s="16" t="s">
        <v>843</v>
      </c>
      <c r="XG529" s="16" t="s">
        <v>844</v>
      </c>
      <c r="XH529" s="16" t="s">
        <v>843</v>
      </c>
      <c r="XI529" s="16" t="s">
        <v>843</v>
      </c>
      <c r="XJ529" s="16" t="s">
        <v>843</v>
      </c>
      <c r="XK529" s="16" t="s">
        <v>843</v>
      </c>
      <c r="XL529" s="16" t="s">
        <v>843</v>
      </c>
      <c r="XM529" s="16" t="s">
        <v>843</v>
      </c>
      <c r="XN529" s="16" t="s">
        <v>843</v>
      </c>
      <c r="XO529" s="16" t="s">
        <v>843</v>
      </c>
      <c r="XP529" s="16" t="s">
        <v>843</v>
      </c>
      <c r="XQ529" s="16" t="s">
        <v>843</v>
      </c>
      <c r="YF529" s="16" t="s">
        <v>865</v>
      </c>
      <c r="YN529" s="16" t="s">
        <v>7040</v>
      </c>
      <c r="YP529" s="16" t="s">
        <v>7990</v>
      </c>
      <c r="YR529" s="16" t="s">
        <v>11383</v>
      </c>
      <c r="YS529" s="16" t="s">
        <v>11384</v>
      </c>
      <c r="YT529" s="16" t="s">
        <v>8694</v>
      </c>
      <c r="YU529" s="16" t="s">
        <v>11385</v>
      </c>
      <c r="YV529" s="16" t="s">
        <v>8696</v>
      </c>
      <c r="YW529" s="16" t="s">
        <v>844</v>
      </c>
      <c r="YX529" s="16" t="s">
        <v>8696</v>
      </c>
      <c r="YY529" s="16" t="s">
        <v>843</v>
      </c>
      <c r="YZ529" s="16" t="s">
        <v>843</v>
      </c>
      <c r="ZA529" s="16" t="s">
        <v>8995</v>
      </c>
      <c r="ZB529" s="16">
        <v>13850</v>
      </c>
      <c r="ZC529" s="16" t="s">
        <v>8847</v>
      </c>
      <c r="ZD529" s="16" t="s">
        <v>9119</v>
      </c>
      <c r="ZE529" s="16" t="s">
        <v>843</v>
      </c>
      <c r="ZF529" s="16" t="s">
        <v>843</v>
      </c>
      <c r="ZG529" s="16" t="s">
        <v>8699</v>
      </c>
      <c r="ZH529" s="16" t="s">
        <v>8701</v>
      </c>
      <c r="ZI529" s="16" t="s">
        <v>8739</v>
      </c>
      <c r="ZJ529" s="16" t="s">
        <v>8701</v>
      </c>
      <c r="ZK529" s="16" t="s">
        <v>843</v>
      </c>
      <c r="ZL529" s="16" t="s">
        <v>8865</v>
      </c>
      <c r="ZM529" s="16" t="s">
        <v>843</v>
      </c>
      <c r="ZN529" s="16" t="s">
        <v>8703</v>
      </c>
      <c r="ZO529" s="16" t="s">
        <v>487</v>
      </c>
      <c r="ZP529" s="16" t="s">
        <v>487</v>
      </c>
      <c r="ZQ529" s="16" t="s">
        <v>486</v>
      </c>
      <c r="ZR529" s="16" t="s">
        <v>486</v>
      </c>
      <c r="ZS529" s="16" t="s">
        <v>844</v>
      </c>
      <c r="ZT529" s="16" t="s">
        <v>8705</v>
      </c>
      <c r="ZU529" s="16" t="s">
        <v>8706</v>
      </c>
      <c r="ZV529" s="16" t="s">
        <v>487</v>
      </c>
      <c r="ZW529" s="16" t="s">
        <v>844</v>
      </c>
      <c r="ZX529" s="16" t="s">
        <v>844</v>
      </c>
      <c r="ZY529" s="16" t="s">
        <v>1056</v>
      </c>
      <c r="ZZ529" s="16" t="s">
        <v>843</v>
      </c>
      <c r="AAA529" s="16" t="s">
        <v>843</v>
      </c>
      <c r="AAB529" s="16" t="s">
        <v>843</v>
      </c>
      <c r="AAC529" s="16">
        <v>0</v>
      </c>
      <c r="AAD529" s="16" t="s">
        <v>844</v>
      </c>
      <c r="AAE529" s="16" t="s">
        <v>843</v>
      </c>
      <c r="AAF529" s="16" t="s">
        <v>843</v>
      </c>
      <c r="AAG529" s="16" t="s">
        <v>843</v>
      </c>
      <c r="AAH529" s="16" t="s">
        <v>843</v>
      </c>
      <c r="AAI529" s="16" t="s">
        <v>844</v>
      </c>
      <c r="AAJ529" s="16" t="s">
        <v>615</v>
      </c>
      <c r="AAK529" s="16" t="s">
        <v>633</v>
      </c>
      <c r="AAL529" s="16" t="s">
        <v>904</v>
      </c>
      <c r="AAM529" s="16" t="s">
        <v>663</v>
      </c>
      <c r="AAN529" s="16" t="s">
        <v>8707</v>
      </c>
      <c r="AAO529" s="16" t="s">
        <v>1018</v>
      </c>
      <c r="AAP529" s="16" t="s">
        <v>8708</v>
      </c>
      <c r="AAS529" s="16">
        <v>3250</v>
      </c>
      <c r="AAT529" s="16" t="s">
        <v>782</v>
      </c>
      <c r="AAU529" s="16" t="s">
        <v>782</v>
      </c>
      <c r="AAX529" s="16" t="s">
        <v>843</v>
      </c>
      <c r="AAY529" s="16" t="s">
        <v>8710</v>
      </c>
      <c r="AAZ529" s="16" t="s">
        <v>782</v>
      </c>
      <c r="ABA529" s="16" t="s">
        <v>783</v>
      </c>
      <c r="ABB529" s="16" t="s">
        <v>782</v>
      </c>
      <c r="ABC529" s="16" t="s">
        <v>783</v>
      </c>
      <c r="ABD529" s="16" t="s">
        <v>783</v>
      </c>
      <c r="ABE529" s="16" t="s">
        <v>783</v>
      </c>
      <c r="ABF529" s="16" t="s">
        <v>782</v>
      </c>
      <c r="ABG529" s="16" t="s">
        <v>783</v>
      </c>
      <c r="ABH529" s="16" t="s">
        <v>782</v>
      </c>
      <c r="ABI529" s="16" t="s">
        <v>783</v>
      </c>
      <c r="ABJ529" s="16" t="s">
        <v>783</v>
      </c>
      <c r="ABK529" s="16" t="s">
        <v>783</v>
      </c>
      <c r="ABL529" s="16" t="s">
        <v>8785</v>
      </c>
      <c r="ABM529" s="16" t="s">
        <v>843</v>
      </c>
      <c r="ABN529" s="16" t="s">
        <v>1033</v>
      </c>
      <c r="ABP529" s="16" t="s">
        <v>972</v>
      </c>
      <c r="ABQ529" s="16" t="s">
        <v>4324</v>
      </c>
      <c r="ABR529" s="16" t="s">
        <v>470</v>
      </c>
      <c r="ABS529" s="16" t="s">
        <v>445</v>
      </c>
      <c r="ABT529" s="16" t="s">
        <v>1056</v>
      </c>
      <c r="ABU529" s="16" t="s">
        <v>844</v>
      </c>
      <c r="ABV529" s="16" t="s">
        <v>487</v>
      </c>
      <c r="ABW529" s="16" t="s">
        <v>486</v>
      </c>
      <c r="ABX529" s="16" t="s">
        <v>892</v>
      </c>
      <c r="ABY529" s="16" t="s">
        <v>486</v>
      </c>
      <c r="ABZ529" s="16" t="s">
        <v>486</v>
      </c>
      <c r="ACA529" s="16" t="s">
        <v>759</v>
      </c>
      <c r="ACB529" s="16" t="s">
        <v>768</v>
      </c>
      <c r="ACC529" s="16" t="s">
        <v>737</v>
      </c>
      <c r="ACD529" s="16" t="s">
        <v>487</v>
      </c>
      <c r="ACE529" s="16" t="s">
        <v>486</v>
      </c>
      <c r="ACG529" s="16" t="s">
        <v>1014</v>
      </c>
      <c r="ACH529" s="16" t="s">
        <v>1009</v>
      </c>
      <c r="ACI529" s="16" t="s">
        <v>462</v>
      </c>
      <c r="ACJ529" s="16">
        <v>1.1910000000000001</v>
      </c>
      <c r="ACK529" s="16" t="s">
        <v>478</v>
      </c>
      <c r="ACL529" s="16" t="s">
        <v>740</v>
      </c>
      <c r="ACM529" s="16" t="s">
        <v>1188</v>
      </c>
      <c r="ACN529" s="16" t="s">
        <v>1169</v>
      </c>
      <c r="ACO529" s="16" t="s">
        <v>1856</v>
      </c>
      <c r="ACP529" s="16">
        <v>3250</v>
      </c>
      <c r="ACQ529" s="16" t="s">
        <v>1202</v>
      </c>
      <c r="ACR529" s="16" t="s">
        <v>1645</v>
      </c>
      <c r="ACS529" s="16" t="s">
        <v>680</v>
      </c>
      <c r="ACT529" s="16" t="s">
        <v>1522</v>
      </c>
      <c r="ACX529" s="16" t="s">
        <v>1914</v>
      </c>
      <c r="ACY529" s="16" t="s">
        <v>1947</v>
      </c>
      <c r="ACZ529" s="16">
        <v>1</v>
      </c>
      <c r="ADA529" s="16">
        <v>1</v>
      </c>
      <c r="ADB529" s="16">
        <v>1</v>
      </c>
      <c r="ADC529" s="16">
        <v>1</v>
      </c>
      <c r="ADD529" s="16">
        <v>1</v>
      </c>
      <c r="ADE529" s="16" t="s">
        <v>8712</v>
      </c>
      <c r="ADF529" s="16">
        <v>0</v>
      </c>
      <c r="ADG529" s="16" t="s">
        <v>486</v>
      </c>
      <c r="ADH529" s="16">
        <v>2</v>
      </c>
      <c r="ADI529" s="16" t="s">
        <v>486</v>
      </c>
      <c r="ADJ529" s="16" t="s">
        <v>1744</v>
      </c>
      <c r="ADK529" s="16" t="s">
        <v>1750</v>
      </c>
      <c r="ADL529" s="16" t="s">
        <v>1764</v>
      </c>
      <c r="ADM529" s="16" t="s">
        <v>13194</v>
      </c>
      <c r="ADN529" s="16" t="s">
        <v>13196</v>
      </c>
      <c r="ADO529" s="16" t="s">
        <v>1766</v>
      </c>
      <c r="ADP529" s="16" t="s">
        <v>1751</v>
      </c>
      <c r="ADQ529" s="16" t="s">
        <v>13194</v>
      </c>
      <c r="ADR529" s="16" t="s">
        <v>13194</v>
      </c>
      <c r="ADS529" s="16" t="s">
        <v>1743</v>
      </c>
      <c r="ADW529" s="16" t="s">
        <v>8729</v>
      </c>
      <c r="ADY529" s="16" t="s">
        <v>1059</v>
      </c>
      <c r="AEB529" s="16">
        <v>13850</v>
      </c>
      <c r="AEC529" s="16" t="s">
        <v>1058</v>
      </c>
      <c r="AED529" s="16">
        <v>1625</v>
      </c>
      <c r="AEE529" s="16" t="s">
        <v>952</v>
      </c>
      <c r="AEH529" s="16">
        <v>3250</v>
      </c>
      <c r="AEI529" s="16">
        <v>2500</v>
      </c>
      <c r="AEJ529" s="16">
        <v>3000</v>
      </c>
      <c r="AEK529" s="16">
        <v>400</v>
      </c>
      <c r="AEN529" s="16">
        <v>250</v>
      </c>
      <c r="AEO529" s="16">
        <v>150</v>
      </c>
      <c r="AEP529" s="16">
        <v>500</v>
      </c>
    </row>
    <row r="530" spans="1:822" x14ac:dyDescent="0.25">
      <c r="A530" s="30">
        <v>45845</v>
      </c>
      <c r="B530" s="16" t="s">
        <v>11386</v>
      </c>
      <c r="C530" s="16" t="s">
        <v>867</v>
      </c>
      <c r="D530" s="16" t="s">
        <v>867</v>
      </c>
      <c r="E530" s="16">
        <v>68</v>
      </c>
      <c r="F530" s="16" t="s">
        <v>8153</v>
      </c>
      <c r="G530" s="16" t="s">
        <v>4113</v>
      </c>
      <c r="I530" s="16" t="s">
        <v>4148</v>
      </c>
      <c r="Z530" s="16" t="s">
        <v>993</v>
      </c>
      <c r="AA530" s="16" t="s">
        <v>470</v>
      </c>
      <c r="AB530" s="16">
        <v>1</v>
      </c>
      <c r="AC530" s="16" t="s">
        <v>843</v>
      </c>
      <c r="AD530" s="16" t="s">
        <v>843</v>
      </c>
      <c r="AE530" s="16" t="s">
        <v>843</v>
      </c>
      <c r="AF530" s="16" t="s">
        <v>844</v>
      </c>
      <c r="AG530" s="16" t="s">
        <v>843</v>
      </c>
      <c r="AH530" s="16" t="s">
        <v>844</v>
      </c>
      <c r="AI530" s="16" t="s">
        <v>843</v>
      </c>
      <c r="AJ530" s="16" t="s">
        <v>843</v>
      </c>
      <c r="AK530" s="16" t="s">
        <v>843</v>
      </c>
      <c r="AM530" s="16" t="s">
        <v>737</v>
      </c>
      <c r="AN530" s="16" t="s">
        <v>761</v>
      </c>
      <c r="AP530" s="16" t="s">
        <v>774</v>
      </c>
      <c r="AR530" s="16" t="s">
        <v>6907</v>
      </c>
      <c r="BB530" s="16">
        <v>2</v>
      </c>
      <c r="BC530" s="16" t="s">
        <v>7878</v>
      </c>
      <c r="BE530" s="16" t="s">
        <v>5098</v>
      </c>
      <c r="BV530" s="16" t="s">
        <v>4433</v>
      </c>
      <c r="BW530" s="16" t="s">
        <v>844</v>
      </c>
      <c r="BX530" s="16" t="s">
        <v>843</v>
      </c>
      <c r="BY530" s="16" t="s">
        <v>843</v>
      </c>
      <c r="BZ530" s="16" t="s">
        <v>843</v>
      </c>
      <c r="CA530" s="16" t="s">
        <v>843</v>
      </c>
      <c r="CB530" s="16" t="s">
        <v>843</v>
      </c>
      <c r="CC530" s="16" t="s">
        <v>843</v>
      </c>
      <c r="CD530" s="16" t="s">
        <v>843</v>
      </c>
      <c r="CE530" s="16" t="s">
        <v>843</v>
      </c>
      <c r="CF530" s="16" t="s">
        <v>843</v>
      </c>
      <c r="CG530" s="16" t="s">
        <v>843</v>
      </c>
      <c r="CH530" s="16" t="s">
        <v>843</v>
      </c>
      <c r="CI530" s="16" t="s">
        <v>843</v>
      </c>
      <c r="CJ530" s="16" t="s">
        <v>843</v>
      </c>
      <c r="CK530" s="16" t="s">
        <v>843</v>
      </c>
      <c r="CP530" s="16" t="s">
        <v>867</v>
      </c>
      <c r="CQ530" s="16" t="s">
        <v>5191</v>
      </c>
      <c r="CR530" s="16" t="s">
        <v>844</v>
      </c>
      <c r="CS530" s="16" t="s">
        <v>843</v>
      </c>
      <c r="CT530" s="16" t="s">
        <v>843</v>
      </c>
      <c r="CU530" s="16" t="s">
        <v>843</v>
      </c>
      <c r="CV530" s="16" t="s">
        <v>843</v>
      </c>
      <c r="CW530" s="16" t="s">
        <v>843</v>
      </c>
      <c r="CX530" s="16" t="s">
        <v>843</v>
      </c>
      <c r="CY530" s="16" t="s">
        <v>843</v>
      </c>
      <c r="CZ530" s="16" t="s">
        <v>843</v>
      </c>
      <c r="DA530" s="16" t="s">
        <v>5184</v>
      </c>
      <c r="DX530" s="16" t="s">
        <v>867</v>
      </c>
      <c r="DY530" s="16" t="s">
        <v>867</v>
      </c>
      <c r="GC530" s="16" t="s">
        <v>5357</v>
      </c>
      <c r="GF530" s="16" t="s">
        <v>867</v>
      </c>
      <c r="GG530" s="16" t="s">
        <v>867</v>
      </c>
      <c r="GV530" s="16" t="s">
        <v>5443</v>
      </c>
      <c r="GW530" s="16" t="s">
        <v>843</v>
      </c>
      <c r="GX530" s="16" t="s">
        <v>844</v>
      </c>
      <c r="GY530" s="16" t="s">
        <v>843</v>
      </c>
      <c r="GZ530" s="16" t="s">
        <v>843</v>
      </c>
      <c r="HA530" s="16" t="s">
        <v>843</v>
      </c>
      <c r="HB530" s="16" t="s">
        <v>843</v>
      </c>
      <c r="HC530" s="16" t="s">
        <v>843</v>
      </c>
      <c r="HD530" s="16" t="s">
        <v>843</v>
      </c>
      <c r="HE530" s="16" t="s">
        <v>843</v>
      </c>
      <c r="HF530" s="16" t="s">
        <v>843</v>
      </c>
      <c r="HH530" s="16" t="s">
        <v>5456</v>
      </c>
      <c r="HK530" s="16" t="s">
        <v>865</v>
      </c>
      <c r="HM530" s="16" t="s">
        <v>865</v>
      </c>
      <c r="HZ530" s="16" t="s">
        <v>7944</v>
      </c>
      <c r="KE530" s="16" t="s">
        <v>5585</v>
      </c>
      <c r="KG530" s="16" t="s">
        <v>7018</v>
      </c>
      <c r="KH530" s="16" t="s">
        <v>7033</v>
      </c>
      <c r="KI530" s="16" t="s">
        <v>865</v>
      </c>
      <c r="LG530" s="16" t="s">
        <v>867</v>
      </c>
      <c r="LH530" s="16" t="s">
        <v>867</v>
      </c>
      <c r="LI530" s="16" t="s">
        <v>867</v>
      </c>
      <c r="LJ530" s="16" t="s">
        <v>867</v>
      </c>
      <c r="LK530" s="16" t="s">
        <v>867</v>
      </c>
      <c r="LL530" s="16" t="s">
        <v>5690</v>
      </c>
      <c r="LM530" s="16" t="s">
        <v>843</v>
      </c>
      <c r="LN530" s="16" t="s">
        <v>843</v>
      </c>
      <c r="LO530" s="16" t="s">
        <v>843</v>
      </c>
      <c r="LP530" s="16" t="s">
        <v>843</v>
      </c>
      <c r="LQ530" s="16" t="s">
        <v>843</v>
      </c>
      <c r="LR530" s="16" t="s">
        <v>843</v>
      </c>
      <c r="LS530" s="16" t="s">
        <v>843</v>
      </c>
      <c r="LT530" s="16" t="s">
        <v>843</v>
      </c>
      <c r="LU530" s="16" t="s">
        <v>843</v>
      </c>
      <c r="LV530" s="16" t="s">
        <v>843</v>
      </c>
      <c r="LW530" s="16" t="s">
        <v>843</v>
      </c>
      <c r="LX530" s="16" t="s">
        <v>844</v>
      </c>
      <c r="LY530" s="16" t="s">
        <v>843</v>
      </c>
      <c r="LZ530" s="16" t="s">
        <v>843</v>
      </c>
      <c r="MA530" s="16" t="s">
        <v>843</v>
      </c>
      <c r="MC530" s="16" t="s">
        <v>5694</v>
      </c>
      <c r="MD530" s="16" t="s">
        <v>844</v>
      </c>
      <c r="ME530" s="16" t="s">
        <v>843</v>
      </c>
      <c r="MF530" s="16" t="s">
        <v>843</v>
      </c>
      <c r="MG530" s="16" t="s">
        <v>843</v>
      </c>
      <c r="MH530" s="16" t="s">
        <v>843</v>
      </c>
      <c r="MI530" s="16" t="s">
        <v>843</v>
      </c>
      <c r="MJ530" s="16" t="s">
        <v>843</v>
      </c>
      <c r="MK530" s="16" t="s">
        <v>843</v>
      </c>
      <c r="ML530" s="16" t="s">
        <v>843</v>
      </c>
      <c r="MM530" s="16" t="s">
        <v>843</v>
      </c>
      <c r="MN530" s="16" t="s">
        <v>843</v>
      </c>
      <c r="MO530" s="16" t="s">
        <v>843</v>
      </c>
      <c r="MP530" s="16" t="s">
        <v>843</v>
      </c>
      <c r="MQ530" s="16" t="s">
        <v>843</v>
      </c>
      <c r="MR530" s="16" t="s">
        <v>843</v>
      </c>
      <c r="MS530" s="16" t="s">
        <v>843</v>
      </c>
      <c r="MT530" s="16" t="s">
        <v>843</v>
      </c>
      <c r="MU530" s="16" t="s">
        <v>843</v>
      </c>
      <c r="MV530" s="16" t="s">
        <v>843</v>
      </c>
      <c r="PC530" s="16" t="s">
        <v>865</v>
      </c>
      <c r="PD530" s="16" t="s">
        <v>865</v>
      </c>
      <c r="PY530" s="16" t="s">
        <v>865</v>
      </c>
      <c r="QP530" s="16" t="s">
        <v>865</v>
      </c>
      <c r="QR530" s="16" t="s">
        <v>865</v>
      </c>
      <c r="QT530" s="16" t="s">
        <v>867</v>
      </c>
      <c r="QV530" s="16" t="s">
        <v>865</v>
      </c>
      <c r="QX530" s="16" t="s">
        <v>865</v>
      </c>
      <c r="QY530" s="16" t="s">
        <v>867</v>
      </c>
      <c r="RD530" s="16" t="s">
        <v>4216</v>
      </c>
      <c r="RF530" s="16" t="s">
        <v>865</v>
      </c>
      <c r="RH530" s="16" t="s">
        <v>4216</v>
      </c>
      <c r="RJ530" s="16" t="s">
        <v>4216</v>
      </c>
      <c r="RN530" s="16" t="s">
        <v>7720</v>
      </c>
      <c r="RP530" s="16" t="s">
        <v>7720</v>
      </c>
      <c r="RR530" s="16" t="s">
        <v>7720</v>
      </c>
      <c r="RT530" s="16" t="s">
        <v>867</v>
      </c>
      <c r="RV530" s="16" t="s">
        <v>7720</v>
      </c>
      <c r="RX530" s="16" t="s">
        <v>7720</v>
      </c>
      <c r="RZ530" s="16" t="s">
        <v>7720</v>
      </c>
      <c r="SQ530" s="16" t="s">
        <v>865</v>
      </c>
      <c r="SS530" s="16" t="s">
        <v>7293</v>
      </c>
      <c r="ST530" s="16" t="s">
        <v>7764</v>
      </c>
      <c r="TN530" s="16">
        <v>2500</v>
      </c>
      <c r="TO530" s="16">
        <v>0</v>
      </c>
      <c r="TP530" s="16">
        <v>400</v>
      </c>
      <c r="TQ530" s="16">
        <v>300</v>
      </c>
      <c r="TR530" s="16">
        <v>200</v>
      </c>
      <c r="TS530" s="16">
        <v>0</v>
      </c>
      <c r="TT530" s="16">
        <v>0</v>
      </c>
      <c r="TU530" s="16">
        <v>500</v>
      </c>
      <c r="TV530" s="16">
        <v>0</v>
      </c>
      <c r="TW530" s="16">
        <v>0</v>
      </c>
      <c r="TX530" s="16">
        <v>0</v>
      </c>
      <c r="TZ530" s="16" t="s">
        <v>7364</v>
      </c>
      <c r="UA530" s="16" t="s">
        <v>8691</v>
      </c>
      <c r="UB530" s="16">
        <v>0</v>
      </c>
      <c r="UC530" s="16" t="s">
        <v>843</v>
      </c>
      <c r="UD530" s="16" t="s">
        <v>843</v>
      </c>
      <c r="UE530" s="16" t="s">
        <v>844</v>
      </c>
      <c r="UF530" s="16" t="s">
        <v>844</v>
      </c>
      <c r="UG530" s="16" t="s">
        <v>843</v>
      </c>
      <c r="UH530" s="16" t="s">
        <v>843</v>
      </c>
      <c r="VK530" s="16" t="s">
        <v>6102</v>
      </c>
      <c r="VL530" s="16" t="s">
        <v>843</v>
      </c>
      <c r="VM530" s="16" t="s">
        <v>843</v>
      </c>
      <c r="VN530" s="16" t="s">
        <v>843</v>
      </c>
      <c r="VO530" s="16" t="s">
        <v>843</v>
      </c>
      <c r="VP530" s="16" t="s">
        <v>844</v>
      </c>
      <c r="VQ530" s="16" t="s">
        <v>843</v>
      </c>
      <c r="VR530" s="16" t="s">
        <v>843</v>
      </c>
      <c r="VS530" s="16" t="s">
        <v>843</v>
      </c>
      <c r="VT530" s="16" t="s">
        <v>843</v>
      </c>
      <c r="VV530" s="16">
        <v>2500</v>
      </c>
      <c r="VX530" s="16" t="s">
        <v>6028</v>
      </c>
      <c r="VY530" s="16" t="s">
        <v>844</v>
      </c>
      <c r="VZ530" s="16" t="s">
        <v>843</v>
      </c>
      <c r="WA530" s="16" t="s">
        <v>843</v>
      </c>
      <c r="WB530" s="16" t="s">
        <v>843</v>
      </c>
      <c r="WC530" s="16" t="s">
        <v>843</v>
      </c>
      <c r="WD530" s="16" t="s">
        <v>843</v>
      </c>
      <c r="WE530" s="16" t="s">
        <v>843</v>
      </c>
      <c r="WF530" s="16" t="s">
        <v>843</v>
      </c>
      <c r="WH530" s="16">
        <v>1625</v>
      </c>
      <c r="WO530" s="16" t="s">
        <v>6920</v>
      </c>
      <c r="XD530" s="16" t="s">
        <v>6975</v>
      </c>
      <c r="XE530" s="16" t="s">
        <v>843</v>
      </c>
      <c r="XF530" s="16" t="s">
        <v>843</v>
      </c>
      <c r="XG530" s="16" t="s">
        <v>844</v>
      </c>
      <c r="XH530" s="16" t="s">
        <v>843</v>
      </c>
      <c r="XI530" s="16" t="s">
        <v>843</v>
      </c>
      <c r="XJ530" s="16" t="s">
        <v>843</v>
      </c>
      <c r="XK530" s="16" t="s">
        <v>843</v>
      </c>
      <c r="XL530" s="16" t="s">
        <v>843</v>
      </c>
      <c r="XM530" s="16" t="s">
        <v>843</v>
      </c>
      <c r="XN530" s="16" t="s">
        <v>843</v>
      </c>
      <c r="XO530" s="16" t="s">
        <v>843</v>
      </c>
      <c r="XP530" s="16" t="s">
        <v>843</v>
      </c>
      <c r="XQ530" s="16" t="s">
        <v>843</v>
      </c>
      <c r="YF530" s="16" t="s">
        <v>865</v>
      </c>
      <c r="YN530" s="16" t="s">
        <v>7040</v>
      </c>
      <c r="YP530" s="16" t="s">
        <v>7978</v>
      </c>
      <c r="YR530" s="16" t="s">
        <v>11387</v>
      </c>
      <c r="YS530" s="16" t="s">
        <v>11388</v>
      </c>
      <c r="YT530" s="16" t="s">
        <v>8694</v>
      </c>
      <c r="YU530" s="16" t="s">
        <v>11389</v>
      </c>
      <c r="YV530" s="16" t="s">
        <v>8696</v>
      </c>
      <c r="YW530" s="16" t="s">
        <v>844</v>
      </c>
      <c r="YX530" s="16" t="s">
        <v>8696</v>
      </c>
      <c r="YY530" s="16" t="s">
        <v>843</v>
      </c>
      <c r="YZ530" s="16" t="s">
        <v>843</v>
      </c>
      <c r="ZA530" s="16" t="s">
        <v>843</v>
      </c>
      <c r="ZB530" s="16">
        <v>3900</v>
      </c>
      <c r="ZC530" s="16" t="s">
        <v>9253</v>
      </c>
      <c r="ZD530" s="16" t="s">
        <v>843</v>
      </c>
      <c r="ZE530" s="16" t="s">
        <v>9018</v>
      </c>
      <c r="ZF530" s="16" t="s">
        <v>8754</v>
      </c>
      <c r="ZG530" s="16" t="s">
        <v>8723</v>
      </c>
      <c r="ZH530" s="16" t="s">
        <v>843</v>
      </c>
      <c r="ZI530" s="16" t="s">
        <v>8722</v>
      </c>
      <c r="ZJ530" s="16" t="s">
        <v>843</v>
      </c>
      <c r="ZK530" s="16" t="s">
        <v>843</v>
      </c>
      <c r="ZL530" s="16" t="s">
        <v>8779</v>
      </c>
      <c r="ZM530" s="16" t="s">
        <v>843</v>
      </c>
      <c r="ZN530" s="16" t="s">
        <v>8742</v>
      </c>
      <c r="ZO530" s="16" t="s">
        <v>487</v>
      </c>
      <c r="ZP530" s="16" t="s">
        <v>487</v>
      </c>
      <c r="ZQ530" s="16" t="s">
        <v>486</v>
      </c>
      <c r="ZR530" s="16" t="s">
        <v>486</v>
      </c>
      <c r="ZS530" s="16" t="s">
        <v>8704</v>
      </c>
      <c r="ZT530" s="16" t="s">
        <v>8705</v>
      </c>
      <c r="ZU530" s="16" t="s">
        <v>8706</v>
      </c>
      <c r="ZV530" s="16" t="s">
        <v>487</v>
      </c>
      <c r="ZW530" s="16" t="s">
        <v>843</v>
      </c>
      <c r="ZX530" s="16" t="s">
        <v>843</v>
      </c>
      <c r="ZY530" s="16" t="s">
        <v>844</v>
      </c>
      <c r="ZZ530" s="16" t="s">
        <v>843</v>
      </c>
      <c r="AAA530" s="16" t="s">
        <v>844</v>
      </c>
      <c r="AAB530" s="16" t="s">
        <v>843</v>
      </c>
      <c r="AAC530" s="16">
        <v>0</v>
      </c>
      <c r="AAD530" s="16" t="s">
        <v>844</v>
      </c>
      <c r="AAE530" s="16" t="s">
        <v>843</v>
      </c>
      <c r="AAF530" s="16" t="s">
        <v>843</v>
      </c>
      <c r="AAG530" s="16" t="s">
        <v>843</v>
      </c>
      <c r="AAH530" s="16" t="s">
        <v>843</v>
      </c>
      <c r="AAI530" s="16" t="s">
        <v>843</v>
      </c>
      <c r="AAJ530" s="16" t="s">
        <v>606</v>
      </c>
      <c r="AAK530" s="16" t="s">
        <v>639</v>
      </c>
      <c r="AAL530" s="16" t="s">
        <v>905</v>
      </c>
      <c r="AAM530" s="16" t="s">
        <v>663</v>
      </c>
      <c r="AAN530" s="16" t="s">
        <v>8707</v>
      </c>
      <c r="AAO530" s="16" t="s">
        <v>1019</v>
      </c>
      <c r="AAP530" s="16" t="s">
        <v>8708</v>
      </c>
      <c r="AAQ530" s="16" t="s">
        <v>8908</v>
      </c>
      <c r="AAS530" s="16">
        <v>2798.71</v>
      </c>
      <c r="AAU530" s="16" t="s">
        <v>782</v>
      </c>
      <c r="AAX530" s="16" t="s">
        <v>843</v>
      </c>
      <c r="AAY530" s="16" t="s">
        <v>8710</v>
      </c>
      <c r="AAZ530" s="16" t="s">
        <v>782</v>
      </c>
      <c r="ABA530" s="16" t="s">
        <v>783</v>
      </c>
      <c r="ABB530" s="16" t="s">
        <v>783</v>
      </c>
      <c r="ABC530" s="16" t="s">
        <v>783</v>
      </c>
      <c r="ABD530" s="16" t="s">
        <v>783</v>
      </c>
      <c r="ABE530" s="16" t="s">
        <v>783</v>
      </c>
      <c r="ABF530" s="16" t="s">
        <v>783</v>
      </c>
      <c r="ABG530" s="16" t="s">
        <v>783</v>
      </c>
      <c r="ABH530" s="16" t="s">
        <v>782</v>
      </c>
      <c r="ABI530" s="16" t="s">
        <v>783</v>
      </c>
      <c r="ABJ530" s="16" t="s">
        <v>783</v>
      </c>
      <c r="ABK530" s="16" t="s">
        <v>783</v>
      </c>
      <c r="ABL530" s="16" t="s">
        <v>8800</v>
      </c>
      <c r="ABM530" s="16" t="s">
        <v>843</v>
      </c>
      <c r="ABN530" s="16" t="s">
        <v>1033</v>
      </c>
      <c r="ABP530" s="16" t="s">
        <v>972</v>
      </c>
      <c r="ABQ530" s="16" t="s">
        <v>4324</v>
      </c>
      <c r="ABR530" s="16" t="s">
        <v>470</v>
      </c>
      <c r="ABS530" s="16" t="s">
        <v>457</v>
      </c>
      <c r="ABT530" s="16" t="s">
        <v>844</v>
      </c>
      <c r="ABU530" s="16" t="s">
        <v>844</v>
      </c>
      <c r="ABV530" s="16" t="s">
        <v>487</v>
      </c>
      <c r="ABW530" s="16" t="s">
        <v>486</v>
      </c>
      <c r="ABX530" s="16" t="s">
        <v>892</v>
      </c>
      <c r="ABY530" s="16" t="s">
        <v>486</v>
      </c>
      <c r="ABZ530" s="16" t="s">
        <v>486</v>
      </c>
      <c r="ACA530" s="16" t="s">
        <v>761</v>
      </c>
      <c r="ACB530" s="16" t="s">
        <v>774</v>
      </c>
      <c r="ACC530" s="16" t="s">
        <v>737</v>
      </c>
      <c r="ACD530" s="16" t="s">
        <v>486</v>
      </c>
      <c r="ACE530" s="16" t="s">
        <v>486</v>
      </c>
      <c r="ACG530" s="16" t="s">
        <v>1014</v>
      </c>
      <c r="ACH530" s="16" t="s">
        <v>1009</v>
      </c>
      <c r="ACI530" s="16" t="s">
        <v>462</v>
      </c>
      <c r="ACJ530" s="16">
        <v>1.1910000000000001</v>
      </c>
      <c r="ACK530" s="16" t="s">
        <v>478</v>
      </c>
      <c r="ACL530" s="16" t="s">
        <v>740</v>
      </c>
      <c r="ACM530" s="16" t="s">
        <v>1190</v>
      </c>
      <c r="ACN530" s="16" t="s">
        <v>1169</v>
      </c>
      <c r="ACO530" s="16" t="s">
        <v>1856</v>
      </c>
      <c r="ACP530" s="16">
        <v>1625</v>
      </c>
      <c r="ACQ530" s="16" t="s">
        <v>1201</v>
      </c>
      <c r="ACR530" s="16" t="s">
        <v>1644</v>
      </c>
      <c r="ACS530" s="16" t="s">
        <v>680</v>
      </c>
      <c r="ACT530" s="16" t="s">
        <v>1522</v>
      </c>
      <c r="ACU530" s="16" t="s">
        <v>833</v>
      </c>
      <c r="ACV530" s="16" t="s">
        <v>8711</v>
      </c>
      <c r="ACW530" s="16" t="s">
        <v>878</v>
      </c>
      <c r="ACX530" s="16" t="s">
        <v>1916</v>
      </c>
      <c r="ACY530" s="16" t="s">
        <v>1947</v>
      </c>
      <c r="ACZ530" s="16">
        <v>1</v>
      </c>
      <c r="ADA530" s="16">
        <v>1</v>
      </c>
      <c r="ADB530" s="16">
        <v>1</v>
      </c>
      <c r="ADC530" s="16">
        <v>1</v>
      </c>
      <c r="ADD530" s="16">
        <v>1</v>
      </c>
      <c r="ADE530" s="16" t="s">
        <v>8712</v>
      </c>
      <c r="ADF530" s="16">
        <v>0</v>
      </c>
      <c r="ADG530" s="16" t="s">
        <v>486</v>
      </c>
      <c r="ADH530" s="16">
        <v>1</v>
      </c>
      <c r="ADI530" s="16" t="s">
        <v>486</v>
      </c>
      <c r="ADJ530" s="16" t="s">
        <v>1743</v>
      </c>
      <c r="ADK530" s="16" t="s">
        <v>13194</v>
      </c>
      <c r="ADL530" s="16" t="s">
        <v>13196</v>
      </c>
      <c r="ADM530" s="16" t="s">
        <v>13195</v>
      </c>
      <c r="ADN530" s="16" t="s">
        <v>13196</v>
      </c>
      <c r="ADO530" s="16" t="s">
        <v>13194</v>
      </c>
      <c r="ADP530" s="16" t="s">
        <v>13196</v>
      </c>
      <c r="ADQ530" s="16" t="s">
        <v>13194</v>
      </c>
      <c r="ADR530" s="16" t="s">
        <v>13194</v>
      </c>
      <c r="ADS530" s="16" t="s">
        <v>13194</v>
      </c>
      <c r="ADU530" s="16" t="s">
        <v>1763</v>
      </c>
      <c r="ADW530" s="16" t="s">
        <v>13199</v>
      </c>
      <c r="ADY530" s="16" t="s">
        <v>1058</v>
      </c>
      <c r="AEA530" s="16">
        <v>3900</v>
      </c>
      <c r="AEC530" s="16" t="s">
        <v>1058</v>
      </c>
      <c r="AED530" s="16">
        <v>2798.71</v>
      </c>
      <c r="AEE530" s="16" t="s">
        <v>952</v>
      </c>
      <c r="AEG530" s="16">
        <v>4125</v>
      </c>
      <c r="AEI530" s="16">
        <v>2500</v>
      </c>
      <c r="AEK530" s="16">
        <v>400</v>
      </c>
      <c r="AEL530" s="16">
        <v>300</v>
      </c>
      <c r="AEN530" s="16">
        <v>200</v>
      </c>
      <c r="AEP530" s="16">
        <v>500</v>
      </c>
    </row>
    <row r="531" spans="1:822" x14ac:dyDescent="0.25">
      <c r="A531" s="30">
        <v>45845</v>
      </c>
      <c r="B531" s="16" t="s">
        <v>11390</v>
      </c>
      <c r="C531" s="16" t="s">
        <v>867</v>
      </c>
      <c r="D531" s="16" t="s">
        <v>867</v>
      </c>
      <c r="E531" s="16">
        <v>36</v>
      </c>
      <c r="F531" s="16" t="s">
        <v>8153</v>
      </c>
      <c r="G531" s="16" t="s">
        <v>4113</v>
      </c>
      <c r="I531" s="16" t="s">
        <v>4174</v>
      </c>
      <c r="Z531" s="16" t="s">
        <v>993</v>
      </c>
      <c r="AA531" s="16" t="s">
        <v>470</v>
      </c>
      <c r="AB531" s="16">
        <v>2</v>
      </c>
      <c r="AC531" s="16" t="s">
        <v>844</v>
      </c>
      <c r="AD531" s="16" t="s">
        <v>843</v>
      </c>
      <c r="AE531" s="16" t="s">
        <v>844</v>
      </c>
      <c r="AF531" s="16" t="s">
        <v>844</v>
      </c>
      <c r="AG531" s="16" t="s">
        <v>843</v>
      </c>
      <c r="AH531" s="16" t="s">
        <v>844</v>
      </c>
      <c r="AI531" s="16" t="s">
        <v>844</v>
      </c>
      <c r="AJ531" s="16" t="s">
        <v>843</v>
      </c>
      <c r="AK531" s="16" t="s">
        <v>843</v>
      </c>
      <c r="AM531" s="16" t="s">
        <v>737</v>
      </c>
      <c r="AN531" s="16" t="s">
        <v>761</v>
      </c>
      <c r="AP531" s="16" t="s">
        <v>768</v>
      </c>
      <c r="AR531" s="16" t="s">
        <v>6910</v>
      </c>
      <c r="BB531" s="16">
        <v>1</v>
      </c>
      <c r="BC531" s="16" t="s">
        <v>7875</v>
      </c>
      <c r="BE531" s="16" t="s">
        <v>5098</v>
      </c>
      <c r="BV531" s="16" t="s">
        <v>4433</v>
      </c>
      <c r="BW531" s="16" t="s">
        <v>844</v>
      </c>
      <c r="BX531" s="16" t="s">
        <v>843</v>
      </c>
      <c r="BY531" s="16" t="s">
        <v>843</v>
      </c>
      <c r="BZ531" s="16" t="s">
        <v>843</v>
      </c>
      <c r="CA531" s="16" t="s">
        <v>843</v>
      </c>
      <c r="CB531" s="16" t="s">
        <v>843</v>
      </c>
      <c r="CC531" s="16" t="s">
        <v>843</v>
      </c>
      <c r="CD531" s="16" t="s">
        <v>843</v>
      </c>
      <c r="CE531" s="16" t="s">
        <v>843</v>
      </c>
      <c r="CF531" s="16" t="s">
        <v>843</v>
      </c>
      <c r="CG531" s="16" t="s">
        <v>843</v>
      </c>
      <c r="CH531" s="16" t="s">
        <v>843</v>
      </c>
      <c r="CI531" s="16" t="s">
        <v>843</v>
      </c>
      <c r="CJ531" s="16" t="s">
        <v>843</v>
      </c>
      <c r="CK531" s="16" t="s">
        <v>843</v>
      </c>
      <c r="CP531" s="16" t="s">
        <v>867</v>
      </c>
      <c r="CQ531" s="16" t="s">
        <v>5191</v>
      </c>
      <c r="CR531" s="16" t="s">
        <v>844</v>
      </c>
      <c r="CS531" s="16" t="s">
        <v>843</v>
      </c>
      <c r="CT531" s="16" t="s">
        <v>843</v>
      </c>
      <c r="CU531" s="16" t="s">
        <v>843</v>
      </c>
      <c r="CV531" s="16" t="s">
        <v>843</v>
      </c>
      <c r="CW531" s="16" t="s">
        <v>843</v>
      </c>
      <c r="CX531" s="16" t="s">
        <v>843</v>
      </c>
      <c r="CY531" s="16" t="s">
        <v>843</v>
      </c>
      <c r="CZ531" s="16" t="s">
        <v>843</v>
      </c>
      <c r="DA531" s="16" t="s">
        <v>5184</v>
      </c>
      <c r="DX531" s="16" t="s">
        <v>867</v>
      </c>
      <c r="DY531" s="16" t="s">
        <v>867</v>
      </c>
      <c r="GC531" s="16" t="s">
        <v>5342</v>
      </c>
      <c r="GF531" s="16" t="s">
        <v>867</v>
      </c>
      <c r="GG531" s="16" t="s">
        <v>867</v>
      </c>
      <c r="GV531" s="16" t="s">
        <v>5449</v>
      </c>
      <c r="GW531" s="16" t="s">
        <v>843</v>
      </c>
      <c r="GX531" s="16" t="s">
        <v>843</v>
      </c>
      <c r="GY531" s="16" t="s">
        <v>843</v>
      </c>
      <c r="GZ531" s="16" t="s">
        <v>844</v>
      </c>
      <c r="HA531" s="16" t="s">
        <v>843</v>
      </c>
      <c r="HB531" s="16" t="s">
        <v>843</v>
      </c>
      <c r="HC531" s="16" t="s">
        <v>843</v>
      </c>
      <c r="HD531" s="16" t="s">
        <v>843</v>
      </c>
      <c r="HE531" s="16" t="s">
        <v>843</v>
      </c>
      <c r="HF531" s="16" t="s">
        <v>843</v>
      </c>
      <c r="HH531" s="16" t="s">
        <v>5456</v>
      </c>
      <c r="HK531" s="16" t="s">
        <v>865</v>
      </c>
      <c r="HM531" s="16" t="s">
        <v>865</v>
      </c>
      <c r="HZ531" s="16" t="s">
        <v>7944</v>
      </c>
      <c r="KE531" s="16" t="s">
        <v>5585</v>
      </c>
      <c r="KG531" s="16" t="s">
        <v>7018</v>
      </c>
      <c r="KH531" s="16" t="s">
        <v>7033</v>
      </c>
      <c r="KI531" s="16" t="s">
        <v>865</v>
      </c>
      <c r="LG531" s="16" t="s">
        <v>867</v>
      </c>
      <c r="LH531" s="16" t="s">
        <v>867</v>
      </c>
      <c r="LI531" s="16" t="s">
        <v>867</v>
      </c>
      <c r="LJ531" s="16" t="s">
        <v>867</v>
      </c>
      <c r="LK531" s="16" t="s">
        <v>867</v>
      </c>
      <c r="LL531" s="16" t="s">
        <v>11391</v>
      </c>
      <c r="LM531" s="16" t="s">
        <v>843</v>
      </c>
      <c r="LN531" s="16" t="s">
        <v>843</v>
      </c>
      <c r="LO531" s="16" t="s">
        <v>844</v>
      </c>
      <c r="LP531" s="16" t="s">
        <v>844</v>
      </c>
      <c r="LQ531" s="16" t="s">
        <v>843</v>
      </c>
      <c r="LR531" s="16" t="s">
        <v>843</v>
      </c>
      <c r="LS531" s="16" t="s">
        <v>844</v>
      </c>
      <c r="LT531" s="16" t="s">
        <v>843</v>
      </c>
      <c r="LU531" s="16" t="s">
        <v>843</v>
      </c>
      <c r="LV531" s="16" t="s">
        <v>843</v>
      </c>
      <c r="LW531" s="16" t="s">
        <v>843</v>
      </c>
      <c r="LX531" s="16" t="s">
        <v>843</v>
      </c>
      <c r="LY531" s="16" t="s">
        <v>843</v>
      </c>
      <c r="LZ531" s="16" t="s">
        <v>843</v>
      </c>
      <c r="MA531" s="16" t="s">
        <v>843</v>
      </c>
      <c r="MC531" s="16" t="s">
        <v>5694</v>
      </c>
      <c r="MD531" s="16" t="s">
        <v>844</v>
      </c>
      <c r="ME531" s="16" t="s">
        <v>843</v>
      </c>
      <c r="MF531" s="16" t="s">
        <v>843</v>
      </c>
      <c r="MG531" s="16" t="s">
        <v>843</v>
      </c>
      <c r="MH531" s="16" t="s">
        <v>843</v>
      </c>
      <c r="MI531" s="16" t="s">
        <v>843</v>
      </c>
      <c r="MJ531" s="16" t="s">
        <v>843</v>
      </c>
      <c r="MK531" s="16" t="s">
        <v>843</v>
      </c>
      <c r="ML531" s="16" t="s">
        <v>843</v>
      </c>
      <c r="MM531" s="16" t="s">
        <v>843</v>
      </c>
      <c r="MN531" s="16" t="s">
        <v>843</v>
      </c>
      <c r="MO531" s="16" t="s">
        <v>843</v>
      </c>
      <c r="MP531" s="16" t="s">
        <v>843</v>
      </c>
      <c r="MQ531" s="16" t="s">
        <v>843</v>
      </c>
      <c r="MR531" s="16" t="s">
        <v>843</v>
      </c>
      <c r="MS531" s="16" t="s">
        <v>843</v>
      </c>
      <c r="MT531" s="16" t="s">
        <v>843</v>
      </c>
      <c r="MU531" s="16" t="s">
        <v>843</v>
      </c>
      <c r="MV531" s="16" t="s">
        <v>843</v>
      </c>
      <c r="NS531" s="16" t="s">
        <v>5694</v>
      </c>
      <c r="NT531" s="16" t="s">
        <v>844</v>
      </c>
      <c r="NU531" s="16" t="s">
        <v>843</v>
      </c>
      <c r="NV531" s="16" t="s">
        <v>843</v>
      </c>
      <c r="NW531" s="16" t="s">
        <v>843</v>
      </c>
      <c r="NX531" s="16" t="s">
        <v>843</v>
      </c>
      <c r="NY531" s="16" t="s">
        <v>843</v>
      </c>
      <c r="NZ531" s="16" t="s">
        <v>843</v>
      </c>
      <c r="OA531" s="16" t="s">
        <v>843</v>
      </c>
      <c r="OB531" s="16" t="s">
        <v>843</v>
      </c>
      <c r="OC531" s="16" t="s">
        <v>843</v>
      </c>
      <c r="OD531" s="16" t="s">
        <v>843</v>
      </c>
      <c r="OE531" s="16" t="s">
        <v>843</v>
      </c>
      <c r="OF531" s="16" t="s">
        <v>843</v>
      </c>
      <c r="OG531" s="16" t="s">
        <v>843</v>
      </c>
      <c r="OH531" s="16" t="s">
        <v>843</v>
      </c>
      <c r="OI531" s="16" t="s">
        <v>843</v>
      </c>
      <c r="PC531" s="16" t="s">
        <v>865</v>
      </c>
      <c r="PD531" s="16" t="s">
        <v>865</v>
      </c>
      <c r="PY531" s="16" t="s">
        <v>867</v>
      </c>
      <c r="PZ531" s="16">
        <v>1</v>
      </c>
      <c r="QP531" s="16" t="s">
        <v>865</v>
      </c>
      <c r="QR531" s="16" t="s">
        <v>865</v>
      </c>
      <c r="QT531" s="16" t="s">
        <v>867</v>
      </c>
      <c r="QV531" s="16" t="s">
        <v>865</v>
      </c>
      <c r="QX531" s="16" t="s">
        <v>867</v>
      </c>
      <c r="RD531" s="16" t="s">
        <v>865</v>
      </c>
      <c r="RF531" s="16" t="s">
        <v>865</v>
      </c>
      <c r="RH531" s="16" t="s">
        <v>4216</v>
      </c>
      <c r="RJ531" s="16" t="s">
        <v>865</v>
      </c>
      <c r="RN531" s="16" t="s">
        <v>7720</v>
      </c>
      <c r="RP531" s="16" t="s">
        <v>867</v>
      </c>
      <c r="RR531" s="16" t="s">
        <v>867</v>
      </c>
      <c r="RT531" s="16" t="s">
        <v>867</v>
      </c>
      <c r="RV531" s="16" t="s">
        <v>7720</v>
      </c>
      <c r="RX531" s="16" t="s">
        <v>7720</v>
      </c>
      <c r="RZ531" s="16" t="s">
        <v>7724</v>
      </c>
      <c r="SQ531" s="16" t="s">
        <v>867</v>
      </c>
      <c r="SS531" s="16" t="s">
        <v>7293</v>
      </c>
      <c r="ST531" s="16" t="s">
        <v>7764</v>
      </c>
      <c r="TN531" s="16">
        <v>5000</v>
      </c>
      <c r="TO531" s="16">
        <v>4500</v>
      </c>
      <c r="TP531" s="16">
        <v>600</v>
      </c>
      <c r="TQ531" s="16">
        <v>0</v>
      </c>
      <c r="TR531" s="16">
        <v>400</v>
      </c>
      <c r="TS531" s="16">
        <v>400</v>
      </c>
      <c r="TT531" s="16">
        <v>0</v>
      </c>
      <c r="TU531" s="16">
        <v>1000</v>
      </c>
      <c r="TV531" s="16">
        <v>0</v>
      </c>
      <c r="TW531" s="16">
        <v>0</v>
      </c>
      <c r="TZ531" s="16" t="s">
        <v>7367</v>
      </c>
      <c r="UA531" s="16" t="s">
        <v>8783</v>
      </c>
      <c r="UB531" s="16">
        <v>0</v>
      </c>
      <c r="UC531" s="16" t="s">
        <v>844</v>
      </c>
      <c r="UD531" s="16" t="s">
        <v>843</v>
      </c>
      <c r="UE531" s="16" t="s">
        <v>843</v>
      </c>
      <c r="UF531" s="16" t="s">
        <v>844</v>
      </c>
      <c r="UG531" s="16" t="s">
        <v>843</v>
      </c>
      <c r="UH531" s="16" t="s">
        <v>843</v>
      </c>
      <c r="UL531" s="16">
        <v>11000</v>
      </c>
      <c r="VX531" s="16" t="s">
        <v>6028</v>
      </c>
      <c r="VY531" s="16" t="s">
        <v>844</v>
      </c>
      <c r="VZ531" s="16" t="s">
        <v>843</v>
      </c>
      <c r="WA531" s="16" t="s">
        <v>843</v>
      </c>
      <c r="WB531" s="16" t="s">
        <v>843</v>
      </c>
      <c r="WC531" s="16" t="s">
        <v>843</v>
      </c>
      <c r="WD531" s="16" t="s">
        <v>843</v>
      </c>
      <c r="WE531" s="16" t="s">
        <v>843</v>
      </c>
      <c r="WF531" s="16" t="s">
        <v>843</v>
      </c>
      <c r="WH531" s="16">
        <v>3250</v>
      </c>
      <c r="WO531" s="16" t="s">
        <v>6920</v>
      </c>
      <c r="XD531" s="16" t="s">
        <v>8945</v>
      </c>
      <c r="XE531" s="16" t="s">
        <v>843</v>
      </c>
      <c r="XF531" s="16" t="s">
        <v>843</v>
      </c>
      <c r="XG531" s="16" t="s">
        <v>844</v>
      </c>
      <c r="XH531" s="16" t="s">
        <v>843</v>
      </c>
      <c r="XI531" s="16" t="s">
        <v>843</v>
      </c>
      <c r="XJ531" s="16" t="s">
        <v>843</v>
      </c>
      <c r="XK531" s="16" t="s">
        <v>843</v>
      </c>
      <c r="XL531" s="16" t="s">
        <v>843</v>
      </c>
      <c r="XM531" s="16" t="s">
        <v>843</v>
      </c>
      <c r="XN531" s="16" t="s">
        <v>843</v>
      </c>
      <c r="XO531" s="16" t="s">
        <v>844</v>
      </c>
      <c r="XP531" s="16" t="s">
        <v>843</v>
      </c>
      <c r="XQ531" s="16" t="s">
        <v>843</v>
      </c>
      <c r="YF531" s="16" t="s">
        <v>865</v>
      </c>
      <c r="YN531" s="16" t="s">
        <v>7040</v>
      </c>
      <c r="YP531" s="16" t="s">
        <v>7984</v>
      </c>
      <c r="YR531" s="16" t="s">
        <v>11392</v>
      </c>
      <c r="YS531" s="16" t="s">
        <v>11393</v>
      </c>
      <c r="YT531" s="16" t="s">
        <v>8694</v>
      </c>
      <c r="YU531" s="16" t="s">
        <v>11394</v>
      </c>
      <c r="YV531" s="16" t="s">
        <v>8696</v>
      </c>
      <c r="YW531" s="16" t="s">
        <v>844</v>
      </c>
      <c r="YX531" s="16" t="s">
        <v>8696</v>
      </c>
      <c r="YY531" s="16" t="s">
        <v>843</v>
      </c>
      <c r="YZ531" s="16" t="s">
        <v>843</v>
      </c>
      <c r="ZB531" s="16">
        <v>11900</v>
      </c>
      <c r="ZC531" s="16" t="s">
        <v>8889</v>
      </c>
      <c r="ZD531" s="16" t="s">
        <v>8826</v>
      </c>
      <c r="ZE531" s="16" t="s">
        <v>843</v>
      </c>
      <c r="ZF531" s="16" t="s">
        <v>843</v>
      </c>
      <c r="ZG531" s="16" t="s">
        <v>8752</v>
      </c>
      <c r="ZH531" s="16" t="s">
        <v>8752</v>
      </c>
      <c r="ZI531" s="16" t="s">
        <v>8723</v>
      </c>
      <c r="ZK531" s="16" t="s">
        <v>843</v>
      </c>
      <c r="ZL531" s="16" t="s">
        <v>8754</v>
      </c>
      <c r="ZM531" s="16" t="s">
        <v>843</v>
      </c>
      <c r="ZN531" s="16" t="s">
        <v>8703</v>
      </c>
      <c r="ZO531" s="16" t="s">
        <v>487</v>
      </c>
      <c r="ZP531" s="16" t="s">
        <v>487</v>
      </c>
      <c r="ZQ531" s="16" t="s">
        <v>487</v>
      </c>
      <c r="ZR531" s="16" t="s">
        <v>486</v>
      </c>
      <c r="ZS531" s="16" t="s">
        <v>1056</v>
      </c>
      <c r="ZT531" s="16" t="s">
        <v>8705</v>
      </c>
      <c r="ZU531" s="16" t="s">
        <v>8706</v>
      </c>
      <c r="ZV531" s="16" t="s">
        <v>487</v>
      </c>
      <c r="ZW531" s="16" t="s">
        <v>844</v>
      </c>
      <c r="ZX531" s="16" t="s">
        <v>844</v>
      </c>
      <c r="ZY531" s="16" t="s">
        <v>844</v>
      </c>
      <c r="ZZ531" s="16" t="s">
        <v>844</v>
      </c>
      <c r="AAA531" s="16" t="s">
        <v>843</v>
      </c>
      <c r="AAB531" s="16" t="s">
        <v>843</v>
      </c>
      <c r="AAC531" s="16">
        <v>1</v>
      </c>
      <c r="AAD531" s="16" t="s">
        <v>844</v>
      </c>
      <c r="AAE531" s="16" t="s">
        <v>843</v>
      </c>
      <c r="AAF531" s="16" t="s">
        <v>843</v>
      </c>
      <c r="AAG531" s="16" t="s">
        <v>843</v>
      </c>
      <c r="AAH531" s="16" t="s">
        <v>843</v>
      </c>
      <c r="AAI531" s="16" t="s">
        <v>844</v>
      </c>
      <c r="AAJ531" s="16" t="s">
        <v>615</v>
      </c>
      <c r="AAK531" s="16" t="s">
        <v>633</v>
      </c>
      <c r="AAL531" s="16" t="s">
        <v>904</v>
      </c>
      <c r="AAM531" s="16" t="s">
        <v>663</v>
      </c>
      <c r="AAN531" s="16" t="s">
        <v>8707</v>
      </c>
      <c r="AAO531" s="16" t="s">
        <v>1018</v>
      </c>
      <c r="AAP531" s="16" t="s">
        <v>8708</v>
      </c>
      <c r="AAS531" s="16">
        <v>14250</v>
      </c>
      <c r="AAT531" s="16" t="s">
        <v>782</v>
      </c>
      <c r="AAU531" s="16" t="s">
        <v>782</v>
      </c>
      <c r="AAW531" s="16" t="s">
        <v>782</v>
      </c>
      <c r="AAX531" s="16" t="s">
        <v>843</v>
      </c>
      <c r="AAY531" s="16" t="s">
        <v>8710</v>
      </c>
      <c r="AAZ531" s="16" t="s">
        <v>782</v>
      </c>
      <c r="ABA531" s="16" t="s">
        <v>782</v>
      </c>
      <c r="ABB531" s="16" t="s">
        <v>783</v>
      </c>
      <c r="ABC531" s="16" t="s">
        <v>783</v>
      </c>
      <c r="ABD531" s="16" t="s">
        <v>783</v>
      </c>
      <c r="ABE531" s="16" t="s">
        <v>783</v>
      </c>
      <c r="ABF531" s="16" t="s">
        <v>782</v>
      </c>
      <c r="ABG531" s="16" t="s">
        <v>782</v>
      </c>
      <c r="ABH531" s="16" t="s">
        <v>782</v>
      </c>
      <c r="ABI531" s="16" t="s">
        <v>783</v>
      </c>
      <c r="ABJ531" s="16" t="s">
        <v>783</v>
      </c>
      <c r="ABK531" s="16" t="s">
        <v>782</v>
      </c>
      <c r="ABL531" s="16" t="s">
        <v>8769</v>
      </c>
      <c r="ABM531" s="16" t="s">
        <v>843</v>
      </c>
      <c r="ABN531" s="16" t="s">
        <v>1034</v>
      </c>
      <c r="ABP531" s="16" t="s">
        <v>972</v>
      </c>
      <c r="ABQ531" s="16" t="s">
        <v>4324</v>
      </c>
      <c r="ABR531" s="16" t="s">
        <v>470</v>
      </c>
      <c r="ABS531" s="16" t="s">
        <v>451</v>
      </c>
      <c r="ABT531" s="16" t="s">
        <v>1056</v>
      </c>
      <c r="ABU531" s="16" t="s">
        <v>844</v>
      </c>
      <c r="ABV531" s="16" t="s">
        <v>487</v>
      </c>
      <c r="ABW531" s="16" t="s">
        <v>486</v>
      </c>
      <c r="ABX531" s="16" t="s">
        <v>892</v>
      </c>
      <c r="ABY531" s="16" t="s">
        <v>486</v>
      </c>
      <c r="ABZ531" s="16" t="s">
        <v>486</v>
      </c>
      <c r="ACA531" s="16" t="s">
        <v>761</v>
      </c>
      <c r="ACB531" s="16" t="s">
        <v>768</v>
      </c>
      <c r="ACC531" s="16" t="s">
        <v>737</v>
      </c>
      <c r="ACD531" s="16" t="s">
        <v>487</v>
      </c>
      <c r="ACE531" s="16" t="s">
        <v>487</v>
      </c>
      <c r="ACG531" s="16" t="s">
        <v>1014</v>
      </c>
      <c r="ACH531" s="16" t="s">
        <v>1009</v>
      </c>
      <c r="ACI531" s="16" t="s">
        <v>462</v>
      </c>
      <c r="ACJ531" s="16">
        <v>1.1910000000000001</v>
      </c>
      <c r="ACK531" s="16" t="s">
        <v>478</v>
      </c>
      <c r="ACL531" s="16" t="s">
        <v>738</v>
      </c>
      <c r="ACM531" s="16" t="s">
        <v>1189</v>
      </c>
      <c r="ACN531" s="16" t="s">
        <v>1169</v>
      </c>
      <c r="ACO531" s="16" t="s">
        <v>1856</v>
      </c>
      <c r="ACP531" s="16">
        <v>3250</v>
      </c>
      <c r="ACQ531" s="16" t="s">
        <v>1202</v>
      </c>
      <c r="ACR531" s="16" t="s">
        <v>1645</v>
      </c>
      <c r="ACS531" s="16" t="s">
        <v>680</v>
      </c>
      <c r="ACT531" s="16" t="s">
        <v>1522</v>
      </c>
      <c r="ACU531" s="16" t="s">
        <v>831</v>
      </c>
      <c r="ACV531" s="16" t="s">
        <v>8756</v>
      </c>
      <c r="ACW531" s="16" t="s">
        <v>451</v>
      </c>
      <c r="ACX531" s="16" t="s">
        <v>1914</v>
      </c>
      <c r="ACY531" s="16" t="s">
        <v>1947</v>
      </c>
      <c r="ACZ531" s="16">
        <v>1</v>
      </c>
      <c r="ADA531" s="16">
        <v>1</v>
      </c>
      <c r="ADB531" s="16">
        <v>1</v>
      </c>
      <c r="ADC531" s="16">
        <v>1</v>
      </c>
      <c r="ADD531" s="16">
        <v>1</v>
      </c>
      <c r="ADE531" s="16" t="s">
        <v>8712</v>
      </c>
      <c r="ADF531" s="16">
        <v>0</v>
      </c>
      <c r="ADG531" s="16" t="s">
        <v>486</v>
      </c>
      <c r="ADH531" s="16">
        <v>2</v>
      </c>
      <c r="ADI531" s="16" t="s">
        <v>1554</v>
      </c>
      <c r="ADJ531" s="16" t="s">
        <v>1744</v>
      </c>
      <c r="ADK531" s="16" t="s">
        <v>1750</v>
      </c>
      <c r="ADL531" s="16" t="s">
        <v>1764</v>
      </c>
      <c r="ADM531" s="16" t="s">
        <v>13194</v>
      </c>
      <c r="ADN531" s="16" t="s">
        <v>13196</v>
      </c>
      <c r="ADO531" s="16" t="s">
        <v>1766</v>
      </c>
      <c r="ADP531" s="16" t="s">
        <v>1751</v>
      </c>
      <c r="ADQ531" s="16" t="s">
        <v>13194</v>
      </c>
      <c r="ADR531" s="16" t="s">
        <v>13194</v>
      </c>
      <c r="ADW531" s="16" t="s">
        <v>8729</v>
      </c>
      <c r="ADY531" s="16" t="s">
        <v>1063</v>
      </c>
      <c r="AEB531" s="16">
        <v>11900</v>
      </c>
      <c r="AEC531" s="16" t="s">
        <v>1059</v>
      </c>
      <c r="AED531" s="16">
        <v>7125</v>
      </c>
      <c r="AEE531" s="16" t="s">
        <v>952</v>
      </c>
      <c r="AEH531" s="16">
        <v>3250</v>
      </c>
      <c r="AEI531" s="16">
        <v>2500</v>
      </c>
      <c r="AEJ531" s="16">
        <v>2250</v>
      </c>
      <c r="AEK531" s="16">
        <v>300</v>
      </c>
      <c r="AEN531" s="16">
        <v>200</v>
      </c>
      <c r="AEO531" s="16">
        <v>200</v>
      </c>
      <c r="AEP531" s="16">
        <v>500</v>
      </c>
    </row>
    <row r="532" spans="1:822" x14ac:dyDescent="0.25">
      <c r="A532" s="30">
        <v>45845</v>
      </c>
      <c r="B532" s="16" t="s">
        <v>11395</v>
      </c>
      <c r="C532" s="16" t="s">
        <v>867</v>
      </c>
      <c r="D532" s="16" t="s">
        <v>867</v>
      </c>
      <c r="E532" s="16">
        <v>26</v>
      </c>
      <c r="F532" s="16" t="s">
        <v>8153</v>
      </c>
      <c r="G532" s="16" t="s">
        <v>4113</v>
      </c>
      <c r="I532" s="16" t="s">
        <v>4174</v>
      </c>
      <c r="Z532" s="16" t="s">
        <v>999</v>
      </c>
      <c r="AA532" s="16" t="s">
        <v>470</v>
      </c>
      <c r="AB532" s="16">
        <v>1</v>
      </c>
      <c r="AC532" s="16" t="s">
        <v>844</v>
      </c>
      <c r="AD532" s="16" t="s">
        <v>843</v>
      </c>
      <c r="AE532" s="16" t="s">
        <v>843</v>
      </c>
      <c r="AF532" s="16" t="s">
        <v>844</v>
      </c>
      <c r="AG532" s="16" t="s">
        <v>843</v>
      </c>
      <c r="AH532" s="16" t="s">
        <v>844</v>
      </c>
      <c r="AI532" s="16" t="s">
        <v>843</v>
      </c>
      <c r="AJ532" s="16" t="s">
        <v>843</v>
      </c>
      <c r="AK532" s="16" t="s">
        <v>843</v>
      </c>
      <c r="AM532" s="16" t="s">
        <v>737</v>
      </c>
      <c r="AN532" s="16" t="s">
        <v>759</v>
      </c>
      <c r="AP532" s="16" t="s">
        <v>768</v>
      </c>
      <c r="AR532" s="16" t="s">
        <v>6907</v>
      </c>
      <c r="BB532" s="16">
        <v>2</v>
      </c>
      <c r="BC532" s="16" t="s">
        <v>7872</v>
      </c>
      <c r="BE532" s="16" t="s">
        <v>5098</v>
      </c>
      <c r="BV532" s="16" t="s">
        <v>4433</v>
      </c>
      <c r="BW532" s="16" t="s">
        <v>844</v>
      </c>
      <c r="BX532" s="16" t="s">
        <v>843</v>
      </c>
      <c r="BY532" s="16" t="s">
        <v>843</v>
      </c>
      <c r="BZ532" s="16" t="s">
        <v>843</v>
      </c>
      <c r="CA532" s="16" t="s">
        <v>843</v>
      </c>
      <c r="CB532" s="16" t="s">
        <v>843</v>
      </c>
      <c r="CC532" s="16" t="s">
        <v>843</v>
      </c>
      <c r="CD532" s="16" t="s">
        <v>843</v>
      </c>
      <c r="CE532" s="16" t="s">
        <v>843</v>
      </c>
      <c r="CF532" s="16" t="s">
        <v>843</v>
      </c>
      <c r="CG532" s="16" t="s">
        <v>843</v>
      </c>
      <c r="CH532" s="16" t="s">
        <v>843</v>
      </c>
      <c r="CI532" s="16" t="s">
        <v>843</v>
      </c>
      <c r="CJ532" s="16" t="s">
        <v>843</v>
      </c>
      <c r="CK532" s="16" t="s">
        <v>843</v>
      </c>
      <c r="CP532" s="16" t="s">
        <v>867</v>
      </c>
      <c r="CQ532" s="16" t="s">
        <v>5191</v>
      </c>
      <c r="CR532" s="16" t="s">
        <v>844</v>
      </c>
      <c r="CS532" s="16" t="s">
        <v>843</v>
      </c>
      <c r="CT532" s="16" t="s">
        <v>843</v>
      </c>
      <c r="CU532" s="16" t="s">
        <v>843</v>
      </c>
      <c r="CV532" s="16" t="s">
        <v>843</v>
      </c>
      <c r="CW532" s="16" t="s">
        <v>843</v>
      </c>
      <c r="CX532" s="16" t="s">
        <v>843</v>
      </c>
      <c r="CY532" s="16" t="s">
        <v>843</v>
      </c>
      <c r="CZ532" s="16" t="s">
        <v>843</v>
      </c>
      <c r="DA532" s="16" t="s">
        <v>5184</v>
      </c>
      <c r="DX532" s="16" t="s">
        <v>867</v>
      </c>
      <c r="DY532" s="16" t="s">
        <v>867</v>
      </c>
      <c r="GC532" s="16" t="s">
        <v>5330</v>
      </c>
      <c r="GF532" s="16" t="s">
        <v>867</v>
      </c>
      <c r="GG532" s="16" t="s">
        <v>867</v>
      </c>
      <c r="GV532" s="16" t="s">
        <v>9238</v>
      </c>
      <c r="GW532" s="16" t="s">
        <v>843</v>
      </c>
      <c r="GX532" s="16" t="s">
        <v>844</v>
      </c>
      <c r="GY532" s="16" t="s">
        <v>843</v>
      </c>
      <c r="GZ532" s="16" t="s">
        <v>844</v>
      </c>
      <c r="HA532" s="16" t="s">
        <v>843</v>
      </c>
      <c r="HB532" s="16" t="s">
        <v>843</v>
      </c>
      <c r="HC532" s="16" t="s">
        <v>843</v>
      </c>
      <c r="HD532" s="16" t="s">
        <v>843</v>
      </c>
      <c r="HE532" s="16" t="s">
        <v>843</v>
      </c>
      <c r="HF532" s="16" t="s">
        <v>843</v>
      </c>
      <c r="HH532" s="16" t="s">
        <v>5456</v>
      </c>
      <c r="HK532" s="16" t="s">
        <v>865</v>
      </c>
      <c r="HM532" s="16" t="s">
        <v>865</v>
      </c>
      <c r="HZ532" s="16" t="s">
        <v>7944</v>
      </c>
      <c r="KE532" s="16" t="s">
        <v>5582</v>
      </c>
      <c r="KG532" s="16" t="s">
        <v>7015</v>
      </c>
      <c r="KH532" s="16" t="s">
        <v>7033</v>
      </c>
      <c r="KI532" s="16" t="s">
        <v>865</v>
      </c>
      <c r="LG532" s="16" t="s">
        <v>867</v>
      </c>
      <c r="LH532" s="16" t="s">
        <v>867</v>
      </c>
      <c r="LI532" s="16" t="s">
        <v>867</v>
      </c>
      <c r="LJ532" s="16" t="s">
        <v>867</v>
      </c>
      <c r="LK532" s="16" t="s">
        <v>867</v>
      </c>
      <c r="LL532" s="16" t="s">
        <v>5663</v>
      </c>
      <c r="LM532" s="16" t="s">
        <v>843</v>
      </c>
      <c r="LN532" s="16" t="s">
        <v>843</v>
      </c>
      <c r="LO532" s="16" t="s">
        <v>844</v>
      </c>
      <c r="LP532" s="16" t="s">
        <v>843</v>
      </c>
      <c r="LQ532" s="16" t="s">
        <v>843</v>
      </c>
      <c r="LR532" s="16" t="s">
        <v>843</v>
      </c>
      <c r="LS532" s="16" t="s">
        <v>843</v>
      </c>
      <c r="LT532" s="16" t="s">
        <v>843</v>
      </c>
      <c r="LU532" s="16" t="s">
        <v>843</v>
      </c>
      <c r="LV532" s="16" t="s">
        <v>843</v>
      </c>
      <c r="LW532" s="16" t="s">
        <v>843</v>
      </c>
      <c r="LX532" s="16" t="s">
        <v>843</v>
      </c>
      <c r="LY532" s="16" t="s">
        <v>843</v>
      </c>
      <c r="LZ532" s="16" t="s">
        <v>843</v>
      </c>
      <c r="MA532" s="16" t="s">
        <v>843</v>
      </c>
      <c r="MC532" s="16" t="s">
        <v>5694</v>
      </c>
      <c r="MD532" s="16" t="s">
        <v>844</v>
      </c>
      <c r="ME532" s="16" t="s">
        <v>843</v>
      </c>
      <c r="MF532" s="16" t="s">
        <v>843</v>
      </c>
      <c r="MG532" s="16" t="s">
        <v>843</v>
      </c>
      <c r="MH532" s="16" t="s">
        <v>843</v>
      </c>
      <c r="MI532" s="16" t="s">
        <v>843</v>
      </c>
      <c r="MJ532" s="16" t="s">
        <v>843</v>
      </c>
      <c r="MK532" s="16" t="s">
        <v>843</v>
      </c>
      <c r="ML532" s="16" t="s">
        <v>843</v>
      </c>
      <c r="MM532" s="16" t="s">
        <v>843</v>
      </c>
      <c r="MN532" s="16" t="s">
        <v>843</v>
      </c>
      <c r="MO532" s="16" t="s">
        <v>843</v>
      </c>
      <c r="MP532" s="16" t="s">
        <v>843</v>
      </c>
      <c r="MQ532" s="16" t="s">
        <v>843</v>
      </c>
      <c r="MR532" s="16" t="s">
        <v>843</v>
      </c>
      <c r="MS532" s="16" t="s">
        <v>843</v>
      </c>
      <c r="MT532" s="16" t="s">
        <v>843</v>
      </c>
      <c r="MU532" s="16" t="s">
        <v>843</v>
      </c>
      <c r="MV532" s="16" t="s">
        <v>843</v>
      </c>
      <c r="PC532" s="16" t="s">
        <v>865</v>
      </c>
      <c r="PD532" s="16" t="s">
        <v>865</v>
      </c>
      <c r="PY532" s="16" t="s">
        <v>865</v>
      </c>
      <c r="QP532" s="16" t="s">
        <v>864</v>
      </c>
      <c r="QR532" s="16" t="s">
        <v>867</v>
      </c>
      <c r="QT532" s="16" t="s">
        <v>867</v>
      </c>
      <c r="QV532" s="16" t="s">
        <v>865</v>
      </c>
      <c r="QX532" s="16" t="s">
        <v>867</v>
      </c>
      <c r="RD532" s="16" t="s">
        <v>865</v>
      </c>
      <c r="RF532" s="16" t="s">
        <v>865</v>
      </c>
      <c r="RH532" s="16" t="s">
        <v>865</v>
      </c>
      <c r="RJ532" s="16" t="s">
        <v>865</v>
      </c>
      <c r="RN532" s="16" t="s">
        <v>7724</v>
      </c>
      <c r="RP532" s="16" t="s">
        <v>867</v>
      </c>
      <c r="RR532" s="16" t="s">
        <v>867</v>
      </c>
      <c r="RT532" s="16" t="s">
        <v>867</v>
      </c>
      <c r="RV532" s="16" t="s">
        <v>867</v>
      </c>
      <c r="RX532" s="16" t="s">
        <v>867</v>
      </c>
      <c r="RZ532" s="16" t="s">
        <v>867</v>
      </c>
      <c r="SQ532" s="16" t="s">
        <v>4216</v>
      </c>
      <c r="SS532" s="16" t="s">
        <v>7299</v>
      </c>
      <c r="ST532" s="16" t="s">
        <v>7761</v>
      </c>
      <c r="TN532" s="16">
        <v>2000</v>
      </c>
      <c r="TO532" s="16">
        <v>5000</v>
      </c>
      <c r="TP532" s="16">
        <v>1000</v>
      </c>
      <c r="TR532" s="16">
        <v>300</v>
      </c>
      <c r="TS532" s="16">
        <v>200</v>
      </c>
      <c r="TU532" s="16">
        <v>2000</v>
      </c>
      <c r="TZ532" s="16" t="s">
        <v>7370</v>
      </c>
      <c r="UA532" s="16" t="s">
        <v>8950</v>
      </c>
      <c r="UB532" s="16">
        <v>0</v>
      </c>
      <c r="UC532" s="16" t="s">
        <v>844</v>
      </c>
      <c r="UD532" s="16" t="s">
        <v>843</v>
      </c>
      <c r="UE532" s="16" t="s">
        <v>843</v>
      </c>
      <c r="UF532" s="16" t="s">
        <v>844</v>
      </c>
      <c r="UG532" s="16" t="s">
        <v>843</v>
      </c>
      <c r="UH532" s="16" t="s">
        <v>843</v>
      </c>
      <c r="VX532" s="16" t="s">
        <v>6028</v>
      </c>
      <c r="VY532" s="16" t="s">
        <v>844</v>
      </c>
      <c r="VZ532" s="16" t="s">
        <v>843</v>
      </c>
      <c r="WA532" s="16" t="s">
        <v>843</v>
      </c>
      <c r="WB532" s="16" t="s">
        <v>843</v>
      </c>
      <c r="WC532" s="16" t="s">
        <v>843</v>
      </c>
      <c r="WD532" s="16" t="s">
        <v>843</v>
      </c>
      <c r="WE532" s="16" t="s">
        <v>843</v>
      </c>
      <c r="WF532" s="16" t="s">
        <v>843</v>
      </c>
      <c r="WH532" s="16">
        <v>1625</v>
      </c>
      <c r="WO532" s="16" t="s">
        <v>6917</v>
      </c>
      <c r="XD532" s="16" t="s">
        <v>6975</v>
      </c>
      <c r="XE532" s="16" t="s">
        <v>843</v>
      </c>
      <c r="XF532" s="16" t="s">
        <v>843</v>
      </c>
      <c r="XG532" s="16" t="s">
        <v>844</v>
      </c>
      <c r="XH532" s="16" t="s">
        <v>843</v>
      </c>
      <c r="XI532" s="16" t="s">
        <v>843</v>
      </c>
      <c r="XJ532" s="16" t="s">
        <v>843</v>
      </c>
      <c r="XK532" s="16" t="s">
        <v>843</v>
      </c>
      <c r="XL532" s="16" t="s">
        <v>843</v>
      </c>
      <c r="XM532" s="16" t="s">
        <v>843</v>
      </c>
      <c r="XN532" s="16" t="s">
        <v>843</v>
      </c>
      <c r="XO532" s="16" t="s">
        <v>843</v>
      </c>
      <c r="XP532" s="16" t="s">
        <v>843</v>
      </c>
      <c r="XQ532" s="16" t="s">
        <v>843</v>
      </c>
      <c r="YF532" s="16" t="s">
        <v>865</v>
      </c>
      <c r="YN532" s="16" t="s">
        <v>7040</v>
      </c>
      <c r="YP532" s="16" t="s">
        <v>7984</v>
      </c>
      <c r="YR532" s="16" t="s">
        <v>11396</v>
      </c>
      <c r="YS532" s="16" t="s">
        <v>11397</v>
      </c>
      <c r="YT532" s="16" t="s">
        <v>8694</v>
      </c>
      <c r="YU532" s="16" t="s">
        <v>11398</v>
      </c>
      <c r="YV532" s="16" t="s">
        <v>8696</v>
      </c>
      <c r="YW532" s="16" t="s">
        <v>844</v>
      </c>
      <c r="YX532" s="16" t="s">
        <v>8696</v>
      </c>
      <c r="ZE532" s="16" t="s">
        <v>843</v>
      </c>
      <c r="ZO532" s="16" t="s">
        <v>487</v>
      </c>
      <c r="ZP532" s="16" t="s">
        <v>487</v>
      </c>
      <c r="ZR532" s="16" t="s">
        <v>486</v>
      </c>
      <c r="ZS532" s="16" t="s">
        <v>8704</v>
      </c>
      <c r="ZT532" s="16" t="s">
        <v>8705</v>
      </c>
      <c r="ZU532" s="16" t="s">
        <v>8706</v>
      </c>
      <c r="ZV532" s="16" t="s">
        <v>487</v>
      </c>
      <c r="ZW532" s="16" t="s">
        <v>843</v>
      </c>
      <c r="ZX532" s="16" t="s">
        <v>844</v>
      </c>
      <c r="ZY532" s="16" t="s">
        <v>844</v>
      </c>
      <c r="ZZ532" s="16" t="s">
        <v>843</v>
      </c>
      <c r="AAA532" s="16" t="s">
        <v>843</v>
      </c>
      <c r="AAB532" s="16" t="s">
        <v>843</v>
      </c>
      <c r="AAC532" s="16">
        <v>1</v>
      </c>
      <c r="AAD532" s="16" t="s">
        <v>844</v>
      </c>
      <c r="AAE532" s="16" t="s">
        <v>843</v>
      </c>
      <c r="AAF532" s="16" t="s">
        <v>843</v>
      </c>
      <c r="AAG532" s="16" t="s">
        <v>843</v>
      </c>
      <c r="AAH532" s="16" t="s">
        <v>843</v>
      </c>
      <c r="AAI532" s="16" t="s">
        <v>843</v>
      </c>
      <c r="AAJ532" s="16" t="s">
        <v>600</v>
      </c>
      <c r="AAK532" s="16" t="s">
        <v>639</v>
      </c>
      <c r="AAL532" s="16" t="s">
        <v>905</v>
      </c>
      <c r="AAM532" s="16" t="s">
        <v>663</v>
      </c>
      <c r="AAN532" s="16" t="s">
        <v>8707</v>
      </c>
      <c r="AAO532" s="16" t="s">
        <v>1018</v>
      </c>
      <c r="AAP532" s="16" t="s">
        <v>8708</v>
      </c>
      <c r="AAS532" s="16">
        <v>1625</v>
      </c>
      <c r="AAT532" s="16" t="s">
        <v>782</v>
      </c>
      <c r="AAU532" s="16" t="s">
        <v>782</v>
      </c>
      <c r="AAV532" s="16" t="s">
        <v>782</v>
      </c>
      <c r="AAW532" s="16" t="s">
        <v>782</v>
      </c>
      <c r="AAX532" s="16" t="s">
        <v>843</v>
      </c>
      <c r="AAY532" s="16" t="s">
        <v>8710</v>
      </c>
      <c r="AAZ532" s="16" t="s">
        <v>782</v>
      </c>
      <c r="ABA532" s="16" t="s">
        <v>782</v>
      </c>
      <c r="ABB532" s="16" t="s">
        <v>782</v>
      </c>
      <c r="ABD532" s="16" t="s">
        <v>782</v>
      </c>
      <c r="ABE532" s="16" t="s">
        <v>783</v>
      </c>
      <c r="ABF532" s="16" t="s">
        <v>782</v>
      </c>
      <c r="ABG532" s="16" t="s">
        <v>782</v>
      </c>
      <c r="ABH532" s="16" t="s">
        <v>782</v>
      </c>
      <c r="ABI532" s="16" t="s">
        <v>782</v>
      </c>
      <c r="ABJ532" s="16" t="s">
        <v>782</v>
      </c>
      <c r="ABK532" s="16" t="s">
        <v>782</v>
      </c>
      <c r="ABL532" s="16" t="s">
        <v>844</v>
      </c>
      <c r="ABM532" s="16" t="s">
        <v>844</v>
      </c>
      <c r="ABN532" s="16" t="s">
        <v>1034</v>
      </c>
      <c r="ABO532" s="16" t="s">
        <v>486</v>
      </c>
      <c r="ABP532" s="16" t="s">
        <v>972</v>
      </c>
      <c r="ABQ532" s="16" t="s">
        <v>4279</v>
      </c>
      <c r="ABR532" s="16" t="s">
        <v>470</v>
      </c>
      <c r="ABS532" s="16" t="s">
        <v>445</v>
      </c>
      <c r="ABT532" s="16" t="s">
        <v>844</v>
      </c>
      <c r="ABU532" s="16" t="s">
        <v>844</v>
      </c>
      <c r="ABV532" s="16" t="s">
        <v>487</v>
      </c>
      <c r="ABW532" s="16" t="s">
        <v>486</v>
      </c>
      <c r="ABX532" s="16" t="s">
        <v>892</v>
      </c>
      <c r="ABY532" s="16" t="s">
        <v>486</v>
      </c>
      <c r="ABZ532" s="16" t="s">
        <v>486</v>
      </c>
      <c r="ACA532" s="16" t="s">
        <v>759</v>
      </c>
      <c r="ACB532" s="16" t="s">
        <v>768</v>
      </c>
      <c r="ACC532" s="16" t="s">
        <v>737</v>
      </c>
      <c r="ACD532" s="16" t="s">
        <v>486</v>
      </c>
      <c r="ACE532" s="16" t="s">
        <v>486</v>
      </c>
      <c r="ACG532" s="16" t="s">
        <v>1014</v>
      </c>
      <c r="ACH532" s="16" t="s">
        <v>1009</v>
      </c>
      <c r="ACI532" s="16" t="s">
        <v>462</v>
      </c>
      <c r="ACJ532" s="16">
        <v>1.1910000000000001</v>
      </c>
      <c r="ACK532" s="16" t="s">
        <v>478</v>
      </c>
      <c r="ACL532" s="16" t="s">
        <v>738</v>
      </c>
      <c r="ACM532" s="16" t="s">
        <v>1188</v>
      </c>
      <c r="ACN532" s="16" t="s">
        <v>1169</v>
      </c>
      <c r="ACO532" s="16" t="s">
        <v>1857</v>
      </c>
      <c r="ACP532" s="16">
        <v>1625</v>
      </c>
      <c r="ACQ532" s="16" t="s">
        <v>1201</v>
      </c>
      <c r="ACR532" s="16" t="s">
        <v>1645</v>
      </c>
      <c r="ACS532" s="16" t="s">
        <v>680</v>
      </c>
      <c r="ACT532" s="16" t="s">
        <v>1522</v>
      </c>
      <c r="ACU532" s="16" t="s">
        <v>831</v>
      </c>
      <c r="ACV532" s="16" t="s">
        <v>8756</v>
      </c>
      <c r="ACW532" s="16" t="s">
        <v>445</v>
      </c>
      <c r="ACX532" s="16" t="s">
        <v>1914</v>
      </c>
      <c r="ACY532" s="16" t="s">
        <v>1947</v>
      </c>
      <c r="ACZ532" s="16">
        <v>1</v>
      </c>
      <c r="ADA532" s="16">
        <v>1</v>
      </c>
      <c r="ADB532" s="16">
        <v>1</v>
      </c>
      <c r="ADC532" s="16">
        <v>1</v>
      </c>
      <c r="ADD532" s="16">
        <v>1</v>
      </c>
      <c r="ADE532" s="16" t="s">
        <v>8712</v>
      </c>
      <c r="ADF532" s="16">
        <v>0</v>
      </c>
      <c r="ADG532" s="16" t="s">
        <v>486</v>
      </c>
      <c r="ADH532" s="16">
        <v>1</v>
      </c>
      <c r="ADI532" s="16" t="s">
        <v>486</v>
      </c>
      <c r="ADJ532" s="16" t="s">
        <v>1743</v>
      </c>
      <c r="ADK532" s="16" t="s">
        <v>1750</v>
      </c>
      <c r="ADL532" s="16" t="s">
        <v>1764</v>
      </c>
      <c r="ADN532" s="16" t="s">
        <v>13196</v>
      </c>
      <c r="ADO532" s="16" t="s">
        <v>13197</v>
      </c>
      <c r="ADP532" s="16" t="s">
        <v>1743</v>
      </c>
      <c r="ADW532" s="16" t="s">
        <v>13199</v>
      </c>
      <c r="AEB532" s="16">
        <v>10500</v>
      </c>
      <c r="AEC532" s="16" t="s">
        <v>1058</v>
      </c>
      <c r="AED532" s="16">
        <v>1625</v>
      </c>
      <c r="AEE532" s="16" t="s">
        <v>952</v>
      </c>
      <c r="AEH532" s="16">
        <v>1625</v>
      </c>
      <c r="AEI532" s="16">
        <v>2000</v>
      </c>
      <c r="AEJ532" s="16">
        <v>5000</v>
      </c>
      <c r="AEK532" s="16">
        <v>1000</v>
      </c>
      <c r="AEN532" s="16">
        <v>300</v>
      </c>
      <c r="AEO532" s="16">
        <v>200</v>
      </c>
      <c r="AEP532" s="16">
        <v>2000</v>
      </c>
    </row>
    <row r="533" spans="1:822" x14ac:dyDescent="0.25">
      <c r="A533" s="30">
        <v>45845</v>
      </c>
      <c r="B533" s="16" t="s">
        <v>11399</v>
      </c>
      <c r="C533" s="16" t="s">
        <v>867</v>
      </c>
      <c r="D533" s="16" t="s">
        <v>867</v>
      </c>
      <c r="E533" s="16">
        <v>28</v>
      </c>
      <c r="F533" s="16" t="s">
        <v>8153</v>
      </c>
      <c r="G533" s="16" t="s">
        <v>4113</v>
      </c>
      <c r="I533" s="16" t="s">
        <v>4174</v>
      </c>
      <c r="Z533" s="16" t="s">
        <v>992</v>
      </c>
      <c r="AA533" s="16" t="s">
        <v>470</v>
      </c>
      <c r="AB533" s="16">
        <v>2</v>
      </c>
      <c r="AC533" s="16" t="s">
        <v>844</v>
      </c>
      <c r="AD533" s="16" t="s">
        <v>844</v>
      </c>
      <c r="AE533" s="16" t="s">
        <v>843</v>
      </c>
      <c r="AF533" s="16" t="s">
        <v>844</v>
      </c>
      <c r="AG533" s="16" t="s">
        <v>843</v>
      </c>
      <c r="AH533" s="16" t="s">
        <v>1056</v>
      </c>
      <c r="AI533" s="16" t="s">
        <v>843</v>
      </c>
      <c r="AJ533" s="16" t="s">
        <v>843</v>
      </c>
      <c r="AK533" s="16" t="s">
        <v>844</v>
      </c>
      <c r="AM533" s="16" t="s">
        <v>737</v>
      </c>
      <c r="AN533" s="16" t="s">
        <v>761</v>
      </c>
      <c r="AP533" s="16" t="s">
        <v>775</v>
      </c>
      <c r="AR533" s="16" t="s">
        <v>6910</v>
      </c>
      <c r="BB533" s="16">
        <v>3</v>
      </c>
      <c r="BC533" s="16" t="s">
        <v>7875</v>
      </c>
      <c r="BE533" s="16" t="s">
        <v>5101</v>
      </c>
      <c r="BV533" s="16" t="s">
        <v>11400</v>
      </c>
      <c r="BW533" s="16" t="s">
        <v>843</v>
      </c>
      <c r="BX533" s="16" t="s">
        <v>843</v>
      </c>
      <c r="BY533" s="16" t="s">
        <v>844</v>
      </c>
      <c r="BZ533" s="16" t="s">
        <v>843</v>
      </c>
      <c r="CA533" s="16" t="s">
        <v>843</v>
      </c>
      <c r="CB533" s="16" t="s">
        <v>844</v>
      </c>
      <c r="CC533" s="16" t="s">
        <v>844</v>
      </c>
      <c r="CD533" s="16" t="s">
        <v>843</v>
      </c>
      <c r="CE533" s="16" t="s">
        <v>843</v>
      </c>
      <c r="CF533" s="16" t="s">
        <v>843</v>
      </c>
      <c r="CG533" s="16" t="s">
        <v>843</v>
      </c>
      <c r="CH533" s="16" t="s">
        <v>843</v>
      </c>
      <c r="CI533" s="16" t="s">
        <v>843</v>
      </c>
      <c r="CJ533" s="16" t="s">
        <v>843</v>
      </c>
      <c r="CK533" s="16" t="s">
        <v>843</v>
      </c>
      <c r="CP533" s="16" t="s">
        <v>865</v>
      </c>
      <c r="DX533" s="16" t="s">
        <v>7842</v>
      </c>
      <c r="DY533" s="16" t="s">
        <v>867</v>
      </c>
      <c r="GC533" s="16" t="s">
        <v>2337</v>
      </c>
      <c r="GD533" s="16" t="s">
        <v>9150</v>
      </c>
      <c r="GF533" s="16" t="s">
        <v>867</v>
      </c>
      <c r="GG533" s="16" t="s">
        <v>867</v>
      </c>
      <c r="GV533" s="16" t="s">
        <v>10314</v>
      </c>
      <c r="GW533" s="16" t="s">
        <v>844</v>
      </c>
      <c r="GX533" s="16" t="s">
        <v>844</v>
      </c>
      <c r="GY533" s="16" t="s">
        <v>843</v>
      </c>
      <c r="GZ533" s="16" t="s">
        <v>844</v>
      </c>
      <c r="HA533" s="16" t="s">
        <v>844</v>
      </c>
      <c r="HB533" s="16" t="s">
        <v>844</v>
      </c>
      <c r="HC533" s="16" t="s">
        <v>843</v>
      </c>
      <c r="HD533" s="16" t="s">
        <v>843</v>
      </c>
      <c r="HE533" s="16" t="s">
        <v>843</v>
      </c>
      <c r="HF533" s="16" t="s">
        <v>843</v>
      </c>
      <c r="HH533" s="16" t="s">
        <v>5456</v>
      </c>
      <c r="HK533" s="16" t="s">
        <v>865</v>
      </c>
      <c r="HM533" s="16" t="s">
        <v>865</v>
      </c>
      <c r="HZ533" s="16" t="s">
        <v>7944</v>
      </c>
      <c r="KE533" s="16" t="s">
        <v>5585</v>
      </c>
      <c r="KG533" s="16" t="s">
        <v>7018</v>
      </c>
      <c r="KH533" s="16" t="s">
        <v>7033</v>
      </c>
      <c r="KI533" s="16" t="s">
        <v>867</v>
      </c>
      <c r="KJ533" s="16" t="s">
        <v>8796</v>
      </c>
      <c r="KK533" s="16" t="s">
        <v>843</v>
      </c>
      <c r="KL533" s="16" t="s">
        <v>843</v>
      </c>
      <c r="KM533" s="16" t="s">
        <v>844</v>
      </c>
      <c r="KN533" s="16" t="s">
        <v>843</v>
      </c>
      <c r="KO533" s="16" t="s">
        <v>844</v>
      </c>
      <c r="KP533" s="16" t="s">
        <v>843</v>
      </c>
      <c r="KQ533" s="16" t="s">
        <v>843</v>
      </c>
      <c r="LG533" s="16" t="s">
        <v>867</v>
      </c>
      <c r="LH533" s="16" t="s">
        <v>867</v>
      </c>
      <c r="LI533" s="16" t="s">
        <v>867</v>
      </c>
      <c r="LJ533" s="16" t="s">
        <v>867</v>
      </c>
      <c r="LK533" s="16" t="s">
        <v>867</v>
      </c>
      <c r="LL533" s="16" t="s">
        <v>9998</v>
      </c>
      <c r="LM533" s="16" t="s">
        <v>843</v>
      </c>
      <c r="LN533" s="16" t="s">
        <v>844</v>
      </c>
      <c r="LO533" s="16" t="s">
        <v>844</v>
      </c>
      <c r="LP533" s="16" t="s">
        <v>844</v>
      </c>
      <c r="LQ533" s="16" t="s">
        <v>843</v>
      </c>
      <c r="LR533" s="16" t="s">
        <v>843</v>
      </c>
      <c r="LS533" s="16" t="s">
        <v>843</v>
      </c>
      <c r="LT533" s="16" t="s">
        <v>843</v>
      </c>
      <c r="LU533" s="16" t="s">
        <v>843</v>
      </c>
      <c r="LV533" s="16" t="s">
        <v>843</v>
      </c>
      <c r="LW533" s="16" t="s">
        <v>843</v>
      </c>
      <c r="LX533" s="16" t="s">
        <v>843</v>
      </c>
      <c r="LY533" s="16" t="s">
        <v>843</v>
      </c>
      <c r="LZ533" s="16" t="s">
        <v>843</v>
      </c>
      <c r="MA533" s="16" t="s">
        <v>843</v>
      </c>
      <c r="MC533" s="16" t="s">
        <v>5694</v>
      </c>
      <c r="MD533" s="16" t="s">
        <v>844</v>
      </c>
      <c r="ME533" s="16" t="s">
        <v>843</v>
      </c>
      <c r="MF533" s="16" t="s">
        <v>843</v>
      </c>
      <c r="MG533" s="16" t="s">
        <v>843</v>
      </c>
      <c r="MH533" s="16" t="s">
        <v>843</v>
      </c>
      <c r="MI533" s="16" t="s">
        <v>843</v>
      </c>
      <c r="MJ533" s="16" t="s">
        <v>843</v>
      </c>
      <c r="MK533" s="16" t="s">
        <v>843</v>
      </c>
      <c r="ML533" s="16" t="s">
        <v>843</v>
      </c>
      <c r="MM533" s="16" t="s">
        <v>843</v>
      </c>
      <c r="MN533" s="16" t="s">
        <v>843</v>
      </c>
      <c r="MO533" s="16" t="s">
        <v>843</v>
      </c>
      <c r="MP533" s="16" t="s">
        <v>843</v>
      </c>
      <c r="MQ533" s="16" t="s">
        <v>843</v>
      </c>
      <c r="MR533" s="16" t="s">
        <v>843</v>
      </c>
      <c r="MS533" s="16" t="s">
        <v>843</v>
      </c>
      <c r="MT533" s="16" t="s">
        <v>843</v>
      </c>
      <c r="MU533" s="16" t="s">
        <v>843</v>
      </c>
      <c r="MV533" s="16" t="s">
        <v>843</v>
      </c>
      <c r="OK533" s="16" t="s">
        <v>5694</v>
      </c>
      <c r="OL533" s="16" t="s">
        <v>844</v>
      </c>
      <c r="OM533" s="16" t="s">
        <v>843</v>
      </c>
      <c r="ON533" s="16" t="s">
        <v>843</v>
      </c>
      <c r="OO533" s="16" t="s">
        <v>843</v>
      </c>
      <c r="OP533" s="16" t="s">
        <v>843</v>
      </c>
      <c r="OQ533" s="16" t="s">
        <v>843</v>
      </c>
      <c r="OR533" s="16" t="s">
        <v>843</v>
      </c>
      <c r="OS533" s="16" t="s">
        <v>843</v>
      </c>
      <c r="OT533" s="16" t="s">
        <v>843</v>
      </c>
      <c r="OU533" s="16" t="s">
        <v>843</v>
      </c>
      <c r="OV533" s="16" t="s">
        <v>843</v>
      </c>
      <c r="OW533" s="16" t="s">
        <v>843</v>
      </c>
      <c r="OX533" s="16" t="s">
        <v>843</v>
      </c>
      <c r="OY533" s="16" t="s">
        <v>843</v>
      </c>
      <c r="OZ533" s="16" t="s">
        <v>843</v>
      </c>
      <c r="PA533" s="16" t="s">
        <v>843</v>
      </c>
      <c r="PC533" s="16" t="s">
        <v>865</v>
      </c>
      <c r="PD533" s="16" t="s">
        <v>865</v>
      </c>
      <c r="PY533" s="16" t="s">
        <v>865</v>
      </c>
      <c r="QP533" s="16" t="s">
        <v>865</v>
      </c>
      <c r="QR533" s="16" t="s">
        <v>867</v>
      </c>
      <c r="QT533" s="16" t="s">
        <v>865</v>
      </c>
      <c r="QV533" s="16" t="s">
        <v>865</v>
      </c>
      <c r="QX533" s="16" t="s">
        <v>865</v>
      </c>
      <c r="QY533" s="16" t="s">
        <v>867</v>
      </c>
      <c r="RD533" s="16" t="s">
        <v>865</v>
      </c>
      <c r="RF533" s="16" t="s">
        <v>865</v>
      </c>
      <c r="RH533" s="16" t="s">
        <v>865</v>
      </c>
      <c r="RJ533" s="16" t="s">
        <v>865</v>
      </c>
      <c r="RN533" s="16" t="s">
        <v>7724</v>
      </c>
      <c r="RP533" s="16" t="s">
        <v>867</v>
      </c>
      <c r="RR533" s="16" t="s">
        <v>7720</v>
      </c>
      <c r="RT533" s="16" t="s">
        <v>7724</v>
      </c>
      <c r="RV533" s="16" t="s">
        <v>7720</v>
      </c>
      <c r="RX533" s="16" t="s">
        <v>7720</v>
      </c>
      <c r="RZ533" s="16" t="s">
        <v>7720</v>
      </c>
      <c r="SQ533" s="16" t="s">
        <v>867</v>
      </c>
      <c r="SS533" s="16" t="s">
        <v>4216</v>
      </c>
      <c r="ST533" s="16" t="s">
        <v>7764</v>
      </c>
      <c r="TN533" s="16">
        <v>2000</v>
      </c>
      <c r="TO533" s="16">
        <v>0</v>
      </c>
      <c r="TP533" s="16">
        <v>450</v>
      </c>
      <c r="TQ533" s="16">
        <v>100</v>
      </c>
      <c r="TR533" s="16">
        <v>1000</v>
      </c>
      <c r="TS533" s="16">
        <v>300</v>
      </c>
      <c r="TT533" s="16">
        <v>0</v>
      </c>
      <c r="TU533" s="16">
        <v>900</v>
      </c>
      <c r="TV533" s="16">
        <v>0</v>
      </c>
      <c r="TW533" s="16">
        <v>0</v>
      </c>
      <c r="TX533" s="16">
        <v>0</v>
      </c>
      <c r="TZ533" s="16" t="s">
        <v>7364</v>
      </c>
      <c r="UA533" s="16" t="s">
        <v>5941</v>
      </c>
      <c r="UB533" s="16">
        <v>0</v>
      </c>
      <c r="UC533" s="16" t="s">
        <v>844</v>
      </c>
      <c r="UD533" s="16" t="s">
        <v>843</v>
      </c>
      <c r="UE533" s="16" t="s">
        <v>843</v>
      </c>
      <c r="UF533" s="16" t="s">
        <v>843</v>
      </c>
      <c r="UG533" s="16" t="s">
        <v>843</v>
      </c>
      <c r="UH533" s="16" t="s">
        <v>843</v>
      </c>
      <c r="UL533" s="16">
        <v>8000</v>
      </c>
      <c r="WO533" s="16" t="s">
        <v>6917</v>
      </c>
      <c r="XD533" s="16" t="s">
        <v>11401</v>
      </c>
      <c r="XE533" s="16" t="s">
        <v>843</v>
      </c>
      <c r="XF533" s="16" t="s">
        <v>843</v>
      </c>
      <c r="XG533" s="16" t="s">
        <v>843</v>
      </c>
      <c r="XH533" s="16" t="s">
        <v>843</v>
      </c>
      <c r="XI533" s="16" t="s">
        <v>843</v>
      </c>
      <c r="XJ533" s="16" t="s">
        <v>843</v>
      </c>
      <c r="XK533" s="16" t="s">
        <v>843</v>
      </c>
      <c r="XL533" s="16" t="s">
        <v>844</v>
      </c>
      <c r="XM533" s="16" t="s">
        <v>844</v>
      </c>
      <c r="XN533" s="16" t="s">
        <v>843</v>
      </c>
      <c r="XO533" s="16" t="s">
        <v>844</v>
      </c>
      <c r="XP533" s="16" t="s">
        <v>843</v>
      </c>
      <c r="XQ533" s="16" t="s">
        <v>843</v>
      </c>
      <c r="YF533" s="16" t="s">
        <v>865</v>
      </c>
      <c r="YN533" s="16" t="s">
        <v>864</v>
      </c>
      <c r="YP533" s="16" t="s">
        <v>7990</v>
      </c>
      <c r="YR533" s="16" t="s">
        <v>11402</v>
      </c>
      <c r="YS533" s="16" t="s">
        <v>11403</v>
      </c>
      <c r="YT533" s="16" t="s">
        <v>8694</v>
      </c>
      <c r="YU533" s="16" t="s">
        <v>11404</v>
      </c>
      <c r="YV533" s="16" t="s">
        <v>8696</v>
      </c>
      <c r="YW533" s="16" t="s">
        <v>844</v>
      </c>
      <c r="YX533" s="16" t="s">
        <v>8696</v>
      </c>
      <c r="YY533" s="16" t="s">
        <v>843</v>
      </c>
      <c r="YZ533" s="16" t="s">
        <v>843</v>
      </c>
      <c r="ZA533" s="16" t="s">
        <v>843</v>
      </c>
      <c r="ZB533" s="16">
        <v>4750</v>
      </c>
      <c r="ZC533" s="16" t="s">
        <v>8889</v>
      </c>
      <c r="ZD533" s="16" t="s">
        <v>843</v>
      </c>
      <c r="ZE533" s="16" t="s">
        <v>8718</v>
      </c>
      <c r="ZF533" s="16" t="s">
        <v>8701</v>
      </c>
      <c r="ZG533" s="16" t="s">
        <v>8778</v>
      </c>
      <c r="ZH533" s="16" t="s">
        <v>8739</v>
      </c>
      <c r="ZI533" s="16" t="s">
        <v>8753</v>
      </c>
      <c r="ZJ533" s="16" t="s">
        <v>843</v>
      </c>
      <c r="ZK533" s="16" t="s">
        <v>843</v>
      </c>
      <c r="ZL533" s="16" t="s">
        <v>8825</v>
      </c>
      <c r="ZM533" s="16" t="s">
        <v>843</v>
      </c>
      <c r="ZN533" s="16" t="s">
        <v>8815</v>
      </c>
      <c r="ZO533" s="16" t="s">
        <v>487</v>
      </c>
      <c r="ZP533" s="16" t="s">
        <v>487</v>
      </c>
      <c r="ZQ533" s="16" t="s">
        <v>487</v>
      </c>
      <c r="ZR533" s="16" t="s">
        <v>486</v>
      </c>
      <c r="ZS533" s="16" t="s">
        <v>8874</v>
      </c>
      <c r="ZT533" s="16" t="s">
        <v>8705</v>
      </c>
      <c r="ZU533" s="16" t="s">
        <v>9092</v>
      </c>
      <c r="ZV533" s="16" t="s">
        <v>486</v>
      </c>
      <c r="ZW533" s="16" t="s">
        <v>844</v>
      </c>
      <c r="ZX533" s="16" t="s">
        <v>844</v>
      </c>
      <c r="ZY533" s="16" t="s">
        <v>1056</v>
      </c>
      <c r="ZZ533" s="16" t="s">
        <v>843</v>
      </c>
      <c r="AAA533" s="16" t="s">
        <v>843</v>
      </c>
      <c r="AAB533" s="16" t="s">
        <v>843</v>
      </c>
      <c r="AAC533" s="16">
        <v>1</v>
      </c>
      <c r="AAD533" s="16" t="s">
        <v>844</v>
      </c>
      <c r="AAE533" s="16" t="s">
        <v>843</v>
      </c>
      <c r="AAF533" s="16" t="s">
        <v>843</v>
      </c>
      <c r="AAG533" s="16" t="s">
        <v>843</v>
      </c>
      <c r="AAH533" s="16" t="s">
        <v>843</v>
      </c>
      <c r="AAI533" s="16" t="s">
        <v>844</v>
      </c>
      <c r="AAJ533" s="16" t="s">
        <v>615</v>
      </c>
      <c r="AAK533" s="16" t="s">
        <v>633</v>
      </c>
      <c r="AAL533" s="16" t="s">
        <v>904</v>
      </c>
      <c r="AAM533" s="16" t="s">
        <v>663</v>
      </c>
      <c r="AAN533" s="16" t="s">
        <v>8707</v>
      </c>
      <c r="AAO533" s="16" t="s">
        <v>1019</v>
      </c>
      <c r="AAP533" s="16" t="s">
        <v>8708</v>
      </c>
      <c r="AAS533" s="16">
        <v>8000</v>
      </c>
      <c r="AAT533" s="16" t="s">
        <v>782</v>
      </c>
      <c r="AAU533" s="16" t="s">
        <v>782</v>
      </c>
      <c r="AAV533" s="16" t="s">
        <v>782</v>
      </c>
      <c r="AAW533" s="16" t="s">
        <v>782</v>
      </c>
      <c r="AAX533" s="16" t="s">
        <v>843</v>
      </c>
      <c r="AAY533" s="16" t="s">
        <v>8710</v>
      </c>
      <c r="AAZ533" s="16" t="s">
        <v>783</v>
      </c>
      <c r="ABA533" s="16" t="s">
        <v>783</v>
      </c>
      <c r="ABB533" s="16" t="s">
        <v>782</v>
      </c>
      <c r="ABC533" s="16" t="s">
        <v>783</v>
      </c>
      <c r="ABD533" s="16" t="s">
        <v>782</v>
      </c>
      <c r="ABE533" s="16" t="s">
        <v>783</v>
      </c>
      <c r="ABF533" s="16" t="s">
        <v>782</v>
      </c>
      <c r="ABG533" s="16" t="s">
        <v>783</v>
      </c>
      <c r="ABH533" s="16" t="s">
        <v>782</v>
      </c>
      <c r="ABI533" s="16" t="s">
        <v>783</v>
      </c>
      <c r="ABJ533" s="16" t="s">
        <v>783</v>
      </c>
      <c r="ABK533" s="16" t="s">
        <v>783</v>
      </c>
      <c r="ABL533" s="16" t="s">
        <v>8785</v>
      </c>
      <c r="ABM533" s="16" t="s">
        <v>843</v>
      </c>
      <c r="ABN533" s="16" t="s">
        <v>1033</v>
      </c>
      <c r="ABP533" s="16" t="s">
        <v>972</v>
      </c>
      <c r="ABQ533" s="16" t="s">
        <v>4321</v>
      </c>
      <c r="ABR533" s="16" t="s">
        <v>470</v>
      </c>
      <c r="ABS533" s="16" t="s">
        <v>445</v>
      </c>
      <c r="ABT533" s="16" t="s">
        <v>1056</v>
      </c>
      <c r="ABU533" s="16" t="s">
        <v>844</v>
      </c>
      <c r="ABV533" s="16" t="s">
        <v>487</v>
      </c>
      <c r="ABW533" s="16" t="s">
        <v>486</v>
      </c>
      <c r="ABX533" s="16" t="s">
        <v>892</v>
      </c>
      <c r="ABY533" s="16" t="s">
        <v>486</v>
      </c>
      <c r="ABZ533" s="16" t="s">
        <v>487</v>
      </c>
      <c r="ACA533" s="16" t="s">
        <v>761</v>
      </c>
      <c r="ACB533" s="16" t="s">
        <v>775</v>
      </c>
      <c r="ACC533" s="16" t="s">
        <v>737</v>
      </c>
      <c r="ACD533" s="16" t="s">
        <v>487</v>
      </c>
      <c r="ACE533" s="16" t="s">
        <v>486</v>
      </c>
      <c r="ACG533" s="16" t="s">
        <v>1014</v>
      </c>
      <c r="ACH533" s="16" t="s">
        <v>1009</v>
      </c>
      <c r="ACI533" s="16" t="s">
        <v>462</v>
      </c>
      <c r="ACJ533" s="16">
        <v>1.1910000000000001</v>
      </c>
      <c r="ACK533" s="16" t="s">
        <v>478</v>
      </c>
      <c r="ACL533" s="16" t="s">
        <v>738</v>
      </c>
      <c r="ACM533" s="16" t="s">
        <v>1188</v>
      </c>
      <c r="ACN533" s="16" t="s">
        <v>1169</v>
      </c>
      <c r="ACO533" s="16" t="s">
        <v>1856</v>
      </c>
      <c r="ACQ533" s="16" t="s">
        <v>1202</v>
      </c>
      <c r="ACR533" s="16" t="s">
        <v>1645</v>
      </c>
      <c r="ACS533" s="16" t="s">
        <v>680</v>
      </c>
      <c r="ACT533" s="16" t="s">
        <v>1521</v>
      </c>
      <c r="ACU533" s="16" t="s">
        <v>831</v>
      </c>
      <c r="ACV533" s="16" t="s">
        <v>8756</v>
      </c>
      <c r="ACW533" s="16" t="s">
        <v>445</v>
      </c>
      <c r="ACX533" s="16" t="s">
        <v>1916</v>
      </c>
      <c r="ACY533" s="16" t="s">
        <v>1949</v>
      </c>
      <c r="ACZ533" s="16">
        <v>1</v>
      </c>
      <c r="ADA533" s="16">
        <v>1</v>
      </c>
      <c r="ADB533" s="16">
        <v>1</v>
      </c>
      <c r="ADC533" s="16">
        <v>1</v>
      </c>
      <c r="ADD533" s="16">
        <v>1</v>
      </c>
      <c r="ADE533" s="16" t="s">
        <v>8712</v>
      </c>
      <c r="ADF533" s="16">
        <v>0</v>
      </c>
      <c r="ADG533" s="16" t="s">
        <v>486</v>
      </c>
      <c r="ADH533" s="16">
        <v>2</v>
      </c>
      <c r="ADI533" s="16" t="s">
        <v>486</v>
      </c>
      <c r="ADJ533" s="16" t="s">
        <v>1743</v>
      </c>
      <c r="ADK533" s="16" t="s">
        <v>13194</v>
      </c>
      <c r="ADL533" s="16" t="s">
        <v>13196</v>
      </c>
      <c r="ADM533" s="16" t="s">
        <v>13195</v>
      </c>
      <c r="ADN533" s="16" t="s">
        <v>1764</v>
      </c>
      <c r="ADO533" s="16" t="s">
        <v>1766</v>
      </c>
      <c r="ADP533" s="16" t="s">
        <v>1751</v>
      </c>
      <c r="ADQ533" s="16" t="s">
        <v>13194</v>
      </c>
      <c r="ADR533" s="16" t="s">
        <v>13194</v>
      </c>
      <c r="ADS533" s="16" t="s">
        <v>13194</v>
      </c>
      <c r="ADY533" s="16" t="s">
        <v>1062</v>
      </c>
      <c r="AEA533" s="16">
        <v>4750</v>
      </c>
      <c r="AEC533" s="16" t="s">
        <v>1062</v>
      </c>
      <c r="AED533" s="16">
        <v>4000</v>
      </c>
      <c r="AEE533" s="16" t="s">
        <v>952</v>
      </c>
      <c r="AEI533" s="16">
        <v>1000</v>
      </c>
      <c r="AEK533" s="16">
        <v>225</v>
      </c>
      <c r="AEL533" s="16">
        <v>50</v>
      </c>
      <c r="AEN533" s="16">
        <v>500</v>
      </c>
      <c r="AEO533" s="16">
        <v>150</v>
      </c>
      <c r="AEP533" s="16">
        <v>450</v>
      </c>
    </row>
    <row r="545" s="16" customFormat="1" x14ac:dyDescent="0.25"/>
    <row r="546" s="16" customFormat="1" x14ac:dyDescent="0.25"/>
    <row r="547" s="16" customFormat="1" x14ac:dyDescent="0.25"/>
    <row r="548" s="16" customFormat="1" x14ac:dyDescent="0.25"/>
    <row r="549" s="16" customFormat="1" x14ac:dyDescent="0.25"/>
    <row r="550" s="16" customFormat="1" x14ac:dyDescent="0.25"/>
    <row r="551" s="16" customFormat="1" x14ac:dyDescent="0.25"/>
    <row r="552" s="16" customFormat="1" x14ac:dyDescent="0.25"/>
    <row r="553" s="16" customFormat="1" x14ac:dyDescent="0.25"/>
    <row r="554" s="16" customFormat="1" x14ac:dyDescent="0.25"/>
    <row r="555" s="16" customFormat="1" x14ac:dyDescent="0.25"/>
    <row r="556" s="16" customFormat="1" x14ac:dyDescent="0.25"/>
    <row r="557" s="16" customFormat="1" x14ac:dyDescent="0.25"/>
    <row r="558" s="16" customFormat="1" x14ac:dyDescent="0.25"/>
    <row r="559" s="16" customFormat="1" x14ac:dyDescent="0.25"/>
    <row r="560" s="16" customFormat="1" x14ac:dyDescent="0.25"/>
    <row r="561" s="16" customFormat="1" x14ac:dyDescent="0.25"/>
    <row r="562" s="16" customFormat="1" x14ac:dyDescent="0.25"/>
    <row r="563" s="16" customFormat="1" x14ac:dyDescent="0.25"/>
    <row r="564" s="16" customFormat="1" x14ac:dyDescent="0.25"/>
    <row r="565" s="16" customFormat="1" x14ac:dyDescent="0.25"/>
    <row r="566" s="16" customFormat="1" x14ac:dyDescent="0.25"/>
    <row r="567" s="16" customFormat="1" x14ac:dyDescent="0.25"/>
    <row r="568" s="16" customFormat="1" x14ac:dyDescent="0.25"/>
    <row r="569" s="16" customFormat="1" x14ac:dyDescent="0.25"/>
    <row r="570" s="16" customFormat="1" x14ac:dyDescent="0.25"/>
    <row r="571" s="16" customFormat="1" x14ac:dyDescent="0.25"/>
    <row r="572" s="16" customFormat="1" x14ac:dyDescent="0.25"/>
    <row r="573" s="16" customFormat="1" x14ac:dyDescent="0.25"/>
    <row r="574" s="16" customFormat="1" x14ac:dyDescent="0.25"/>
    <row r="575" s="16" customFormat="1" x14ac:dyDescent="0.25"/>
    <row r="576" s="16" customFormat="1" x14ac:dyDescent="0.25"/>
    <row r="577" s="16" customFormat="1" x14ac:dyDescent="0.25"/>
    <row r="578" s="16" customFormat="1" x14ac:dyDescent="0.25"/>
    <row r="579" s="16" customFormat="1" x14ac:dyDescent="0.25"/>
    <row r="580" s="16" customFormat="1" x14ac:dyDescent="0.25"/>
    <row r="581" s="16" customFormat="1" x14ac:dyDescent="0.25"/>
    <row r="582" s="16" customFormat="1" x14ac:dyDescent="0.25"/>
    <row r="583" s="16" customFormat="1" x14ac:dyDescent="0.25"/>
    <row r="584" s="16" customFormat="1" x14ac:dyDescent="0.25"/>
    <row r="585" s="16" customFormat="1" x14ac:dyDescent="0.25"/>
    <row r="586" s="16" customFormat="1" x14ac:dyDescent="0.25"/>
    <row r="587" s="16" customFormat="1" x14ac:dyDescent="0.25"/>
    <row r="588" s="16" customFormat="1" x14ac:dyDescent="0.25"/>
    <row r="589" s="16" customFormat="1" x14ac:dyDescent="0.25"/>
    <row r="590" s="16" customFormat="1" x14ac:dyDescent="0.25"/>
    <row r="591" s="16" customFormat="1" x14ac:dyDescent="0.25"/>
    <row r="592" s="16" customFormat="1" x14ac:dyDescent="0.25"/>
    <row r="593" s="16" customFormat="1" x14ac:dyDescent="0.25"/>
    <row r="594" s="16" customFormat="1" x14ac:dyDescent="0.25"/>
    <row r="595" s="16" customFormat="1" x14ac:dyDescent="0.25"/>
    <row r="596" s="16" customFormat="1" x14ac:dyDescent="0.25"/>
    <row r="597" s="16" customFormat="1" x14ac:dyDescent="0.25"/>
    <row r="598" s="16" customFormat="1" x14ac:dyDescent="0.25"/>
    <row r="599" s="16" customFormat="1" x14ac:dyDescent="0.25"/>
    <row r="600" s="16" customFormat="1" x14ac:dyDescent="0.25"/>
    <row r="601" s="16" customFormat="1" x14ac:dyDescent="0.25"/>
    <row r="602" s="16" customFormat="1" x14ac:dyDescent="0.25"/>
    <row r="603" s="16" customFormat="1" x14ac:dyDescent="0.25"/>
    <row r="604" s="16" customFormat="1" x14ac:dyDescent="0.25"/>
    <row r="605" s="16" customFormat="1" x14ac:dyDescent="0.25"/>
    <row r="606" s="16" customFormat="1" x14ac:dyDescent="0.25"/>
    <row r="607" s="16" customFormat="1" x14ac:dyDescent="0.25"/>
    <row r="608" s="16" customFormat="1" x14ac:dyDescent="0.25"/>
    <row r="609" s="16" customFormat="1" x14ac:dyDescent="0.25"/>
    <row r="610" s="16" customFormat="1" x14ac:dyDescent="0.25"/>
    <row r="611" s="16" customFormat="1" x14ac:dyDescent="0.25"/>
    <row r="612" s="16" customFormat="1" x14ac:dyDescent="0.25"/>
    <row r="613" s="16" customFormat="1" x14ac:dyDescent="0.25"/>
    <row r="614" s="16" customFormat="1" x14ac:dyDescent="0.25"/>
    <row r="615" s="16" customFormat="1" x14ac:dyDescent="0.25"/>
    <row r="616" s="16" customFormat="1" x14ac:dyDescent="0.25"/>
    <row r="617" s="16" customFormat="1" x14ac:dyDescent="0.25"/>
    <row r="618" s="16" customFormat="1" x14ac:dyDescent="0.25"/>
    <row r="619" s="16" customFormat="1" x14ac:dyDescent="0.25"/>
    <row r="620" s="16" customFormat="1" x14ac:dyDescent="0.25"/>
    <row r="621" s="16" customFormat="1" x14ac:dyDescent="0.25"/>
    <row r="622" s="16" customFormat="1" x14ac:dyDescent="0.25"/>
    <row r="623" s="16" customFormat="1" x14ac:dyDescent="0.25"/>
    <row r="624" s="16" customFormat="1" x14ac:dyDescent="0.25"/>
    <row r="625" s="16" customFormat="1" x14ac:dyDescent="0.25"/>
    <row r="626" s="16" customFormat="1" x14ac:dyDescent="0.25"/>
    <row r="627" s="16" customFormat="1" x14ac:dyDescent="0.25"/>
    <row r="628" s="16" customFormat="1" x14ac:dyDescent="0.25"/>
    <row r="629" s="16" customFormat="1" x14ac:dyDescent="0.25"/>
    <row r="630" s="16" customFormat="1" x14ac:dyDescent="0.25"/>
    <row r="631" s="16" customFormat="1" x14ac:dyDescent="0.25"/>
    <row r="632" s="16" customFormat="1" x14ac:dyDescent="0.25"/>
    <row r="633" s="16" customFormat="1" x14ac:dyDescent="0.25"/>
    <row r="634" s="16" customFormat="1" x14ac:dyDescent="0.25"/>
    <row r="635" s="16" customFormat="1" x14ac:dyDescent="0.25"/>
    <row r="636" s="16" customFormat="1" x14ac:dyDescent="0.25"/>
    <row r="637" s="16" customFormat="1" x14ac:dyDescent="0.25"/>
    <row r="638" s="16" customFormat="1" x14ac:dyDescent="0.25"/>
    <row r="639" s="16" customFormat="1" x14ac:dyDescent="0.25"/>
    <row r="640" s="16" customFormat="1" x14ac:dyDescent="0.25"/>
    <row r="641" s="16" customFormat="1" x14ac:dyDescent="0.25"/>
    <row r="642" s="16" customFormat="1" x14ac:dyDescent="0.25"/>
    <row r="643" s="16" customFormat="1" x14ac:dyDescent="0.25"/>
    <row r="644" s="16" customFormat="1" x14ac:dyDescent="0.25"/>
    <row r="645" s="16" customFormat="1" x14ac:dyDescent="0.25"/>
    <row r="646" s="16" customFormat="1" x14ac:dyDescent="0.25"/>
    <row r="647" s="16" customFormat="1" x14ac:dyDescent="0.25"/>
    <row r="648" s="16" customFormat="1" x14ac:dyDescent="0.25"/>
    <row r="649" s="16" customFormat="1" x14ac:dyDescent="0.25"/>
    <row r="650" s="16" customFormat="1" x14ac:dyDescent="0.25"/>
    <row r="651" s="16" customFormat="1" x14ac:dyDescent="0.25"/>
    <row r="652" s="16" customFormat="1" x14ac:dyDescent="0.25"/>
    <row r="653" s="16" customFormat="1" x14ac:dyDescent="0.25"/>
    <row r="654" s="16" customFormat="1" x14ac:dyDescent="0.25"/>
    <row r="655" s="16" customFormat="1" x14ac:dyDescent="0.25"/>
    <row r="656" s="16" customFormat="1" x14ac:dyDescent="0.25"/>
    <row r="657" s="16" customFormat="1" x14ac:dyDescent="0.25"/>
    <row r="658" s="16" customFormat="1" x14ac:dyDescent="0.25"/>
    <row r="659" s="16" customFormat="1" x14ac:dyDescent="0.25"/>
    <row r="660" s="16" customFormat="1" x14ac:dyDescent="0.25"/>
    <row r="661" s="16" customFormat="1" x14ac:dyDescent="0.25"/>
    <row r="662" s="16" customFormat="1" x14ac:dyDescent="0.25"/>
    <row r="663" s="16" customFormat="1" x14ac:dyDescent="0.25"/>
    <row r="664" s="16" customFormat="1" x14ac:dyDescent="0.25"/>
    <row r="665" s="16" customFormat="1" x14ac:dyDescent="0.25"/>
    <row r="666" s="16" customFormat="1" x14ac:dyDescent="0.25"/>
    <row r="667" s="16" customFormat="1" x14ac:dyDescent="0.25"/>
    <row r="668" s="16" customFormat="1" x14ac:dyDescent="0.25"/>
    <row r="669" s="16" customFormat="1" x14ac:dyDescent="0.25"/>
    <row r="670" s="16" customFormat="1" x14ac:dyDescent="0.25"/>
    <row r="671" s="16" customFormat="1" x14ac:dyDescent="0.25"/>
    <row r="672" s="16" customFormat="1" x14ac:dyDescent="0.25"/>
    <row r="673" s="16" customFormat="1" x14ac:dyDescent="0.25"/>
    <row r="674" s="16" customFormat="1" x14ac:dyDescent="0.25"/>
    <row r="675" s="16" customFormat="1" x14ac:dyDescent="0.25"/>
    <row r="676" s="16" customFormat="1" x14ac:dyDescent="0.25"/>
    <row r="677" s="16" customFormat="1" x14ac:dyDescent="0.25"/>
    <row r="678" s="16" customFormat="1" x14ac:dyDescent="0.25"/>
    <row r="679" s="16" customFormat="1" x14ac:dyDescent="0.25"/>
    <row r="680" s="16" customFormat="1" x14ac:dyDescent="0.25"/>
    <row r="681" s="16" customFormat="1" x14ac:dyDescent="0.25"/>
    <row r="682" s="16" customFormat="1" x14ac:dyDescent="0.25"/>
    <row r="683" s="16" customFormat="1" x14ac:dyDescent="0.25"/>
    <row r="684" s="16" customFormat="1" x14ac:dyDescent="0.25"/>
    <row r="685" s="16" customFormat="1" x14ac:dyDescent="0.25"/>
    <row r="686" s="16" customFormat="1" x14ac:dyDescent="0.25"/>
    <row r="687" s="16" customFormat="1" x14ac:dyDescent="0.25"/>
    <row r="688" s="16" customFormat="1" x14ac:dyDescent="0.25"/>
    <row r="689" s="16" customFormat="1" x14ac:dyDescent="0.25"/>
    <row r="690" s="16" customFormat="1" x14ac:dyDescent="0.25"/>
    <row r="691" s="16" customFormat="1" x14ac:dyDescent="0.25"/>
    <row r="692" s="16" customFormat="1" x14ac:dyDescent="0.25"/>
    <row r="693" s="16" customFormat="1" x14ac:dyDescent="0.25"/>
    <row r="694" s="16" customFormat="1" x14ac:dyDescent="0.25"/>
    <row r="695" s="16" customFormat="1" x14ac:dyDescent="0.25"/>
    <row r="696" s="16" customFormat="1" x14ac:dyDescent="0.25"/>
    <row r="697" s="16" customFormat="1" x14ac:dyDescent="0.25"/>
    <row r="698" s="16" customFormat="1" x14ac:dyDescent="0.25"/>
    <row r="699" s="16" customFormat="1" x14ac:dyDescent="0.25"/>
    <row r="700" s="16" customFormat="1" x14ac:dyDescent="0.25"/>
    <row r="701" s="16" customFormat="1" x14ac:dyDescent="0.25"/>
    <row r="702" s="16" customFormat="1" x14ac:dyDescent="0.25"/>
    <row r="703" s="16" customFormat="1" x14ac:dyDescent="0.25"/>
    <row r="704" s="16" customFormat="1" x14ac:dyDescent="0.25"/>
    <row r="705" s="16" customFormat="1" x14ac:dyDescent="0.25"/>
    <row r="706" s="16" customFormat="1" x14ac:dyDescent="0.25"/>
    <row r="707" s="16" customFormat="1" x14ac:dyDescent="0.25"/>
    <row r="708" s="16" customFormat="1" x14ac:dyDescent="0.25"/>
    <row r="709" s="16" customFormat="1" x14ac:dyDescent="0.25"/>
    <row r="710" s="16" customFormat="1" x14ac:dyDescent="0.25"/>
    <row r="711" s="16" customFormat="1" x14ac:dyDescent="0.25"/>
    <row r="712" s="16" customFormat="1" x14ac:dyDescent="0.25"/>
    <row r="713" s="16" customFormat="1" x14ac:dyDescent="0.25"/>
    <row r="714" s="16" customFormat="1" x14ac:dyDescent="0.25"/>
    <row r="715" s="16" customFormat="1" x14ac:dyDescent="0.25"/>
    <row r="716" s="16" customFormat="1" x14ac:dyDescent="0.25"/>
    <row r="717" s="16" customFormat="1" x14ac:dyDescent="0.25"/>
    <row r="718" s="16" customFormat="1" x14ac:dyDescent="0.25"/>
    <row r="719" s="16" customFormat="1" x14ac:dyDescent="0.25"/>
    <row r="720" s="16" customFormat="1" x14ac:dyDescent="0.25"/>
    <row r="721" s="16" customFormat="1" x14ac:dyDescent="0.25"/>
    <row r="722" s="16" customFormat="1" x14ac:dyDescent="0.25"/>
    <row r="723" s="16" customFormat="1" x14ac:dyDescent="0.25"/>
    <row r="724" s="16" customFormat="1" x14ac:dyDescent="0.25"/>
    <row r="725" s="16" customFormat="1" x14ac:dyDescent="0.25"/>
    <row r="726" s="16" customFormat="1" x14ac:dyDescent="0.25"/>
    <row r="727" s="16" customFormat="1" x14ac:dyDescent="0.25"/>
    <row r="728" s="16" customFormat="1" x14ac:dyDescent="0.25"/>
    <row r="729" s="16" customFormat="1" x14ac:dyDescent="0.25"/>
    <row r="730" s="16" customFormat="1" x14ac:dyDescent="0.25"/>
    <row r="731" s="16" customFormat="1" x14ac:dyDescent="0.25"/>
    <row r="732" s="16" customFormat="1" x14ac:dyDescent="0.25"/>
    <row r="733" s="16" customFormat="1" x14ac:dyDescent="0.25"/>
    <row r="734" s="16" customFormat="1" x14ac:dyDescent="0.25"/>
    <row r="735" s="16" customFormat="1" x14ac:dyDescent="0.25"/>
    <row r="736" s="16" customFormat="1" x14ac:dyDescent="0.25"/>
    <row r="737" s="16" customFormat="1" x14ac:dyDescent="0.25"/>
    <row r="738" s="16" customFormat="1" x14ac:dyDescent="0.25"/>
    <row r="739" s="16" customFormat="1" x14ac:dyDescent="0.25"/>
    <row r="740" s="16" customFormat="1" x14ac:dyDescent="0.25"/>
    <row r="741" s="16" customFormat="1" x14ac:dyDescent="0.25"/>
    <row r="742" s="16" customFormat="1" x14ac:dyDescent="0.25"/>
    <row r="743" s="16" customFormat="1" x14ac:dyDescent="0.25"/>
    <row r="744" s="16" customFormat="1" x14ac:dyDescent="0.25"/>
    <row r="745" s="16" customFormat="1" x14ac:dyDescent="0.25"/>
    <row r="746" s="16" customFormat="1" x14ac:dyDescent="0.25"/>
    <row r="747" s="16" customFormat="1" x14ac:dyDescent="0.25"/>
    <row r="748" s="16" customFormat="1" x14ac:dyDescent="0.25"/>
    <row r="749" s="16" customFormat="1" x14ac:dyDescent="0.25"/>
    <row r="750" s="16" customFormat="1" x14ac:dyDescent="0.25"/>
    <row r="751" s="16" customFormat="1" x14ac:dyDescent="0.25"/>
    <row r="752" s="16" customFormat="1" x14ac:dyDescent="0.25"/>
    <row r="753" s="16" customFormat="1" x14ac:dyDescent="0.25"/>
    <row r="754" s="16" customFormat="1" x14ac:dyDescent="0.25"/>
    <row r="755" s="16" customFormat="1" x14ac:dyDescent="0.25"/>
    <row r="756" s="16" customFormat="1" x14ac:dyDescent="0.25"/>
    <row r="757" s="16" customFormat="1" x14ac:dyDescent="0.25"/>
    <row r="758" s="16" customFormat="1" x14ac:dyDescent="0.25"/>
    <row r="759" s="16" customFormat="1" x14ac:dyDescent="0.25"/>
    <row r="760" s="16" customFormat="1" x14ac:dyDescent="0.25"/>
    <row r="761" s="16" customFormat="1" x14ac:dyDescent="0.25"/>
    <row r="762" s="16" customFormat="1" x14ac:dyDescent="0.25"/>
    <row r="763" s="16" customFormat="1" x14ac:dyDescent="0.25"/>
    <row r="764" s="16" customFormat="1" x14ac:dyDescent="0.25"/>
    <row r="765" s="16" customFormat="1" x14ac:dyDescent="0.25"/>
    <row r="766" s="16" customFormat="1" x14ac:dyDescent="0.25"/>
    <row r="767" s="16" customFormat="1" x14ac:dyDescent="0.25"/>
    <row r="768" s="16" customFormat="1" x14ac:dyDescent="0.25"/>
    <row r="769" s="16" customFormat="1" x14ac:dyDescent="0.25"/>
    <row r="770" s="16" customFormat="1" x14ac:dyDescent="0.25"/>
    <row r="771" s="16" customFormat="1" x14ac:dyDescent="0.25"/>
    <row r="772" s="16" customFormat="1" x14ac:dyDescent="0.25"/>
    <row r="773" s="16" customFormat="1" x14ac:dyDescent="0.25"/>
    <row r="774" s="16" customFormat="1" x14ac:dyDescent="0.25"/>
    <row r="775" s="16" customFormat="1" x14ac:dyDescent="0.25"/>
    <row r="776" s="16" customFormat="1" x14ac:dyDescent="0.25"/>
    <row r="777" s="16" customFormat="1" x14ac:dyDescent="0.25"/>
    <row r="778" s="16" customFormat="1" x14ac:dyDescent="0.25"/>
    <row r="779" s="16" customFormat="1" x14ac:dyDescent="0.25"/>
    <row r="780" s="16" customFormat="1" x14ac:dyDescent="0.25"/>
    <row r="781" s="16" customFormat="1" x14ac:dyDescent="0.25"/>
    <row r="782" s="16" customFormat="1" x14ac:dyDescent="0.25"/>
    <row r="783" s="16" customFormat="1" x14ac:dyDescent="0.25"/>
    <row r="784" s="16" customFormat="1" x14ac:dyDescent="0.25"/>
    <row r="785" s="16" customFormat="1" x14ac:dyDescent="0.25"/>
    <row r="786" s="16" customFormat="1" x14ac:dyDescent="0.25"/>
    <row r="787" s="16" customFormat="1" x14ac:dyDescent="0.25"/>
    <row r="788" s="16" customFormat="1" x14ac:dyDescent="0.25"/>
    <row r="789" s="16" customFormat="1" x14ac:dyDescent="0.25"/>
    <row r="790" s="16" customFormat="1" x14ac:dyDescent="0.25"/>
    <row r="791" s="16" customFormat="1" x14ac:dyDescent="0.25"/>
    <row r="792" s="16" customFormat="1" x14ac:dyDescent="0.25"/>
    <row r="793" s="16" customFormat="1" x14ac:dyDescent="0.25"/>
    <row r="794" s="16" customFormat="1" x14ac:dyDescent="0.25"/>
    <row r="795" s="16" customFormat="1" x14ac:dyDescent="0.25"/>
    <row r="796" s="16" customFormat="1" x14ac:dyDescent="0.25"/>
    <row r="797" s="16" customFormat="1" x14ac:dyDescent="0.25"/>
    <row r="798" s="16" customFormat="1" x14ac:dyDescent="0.25"/>
    <row r="799" s="16" customFormat="1" x14ac:dyDescent="0.25"/>
    <row r="800" s="16" customFormat="1" x14ac:dyDescent="0.25"/>
    <row r="801" s="16" customFormat="1" x14ac:dyDescent="0.25"/>
    <row r="802" s="16" customFormat="1" x14ac:dyDescent="0.25"/>
    <row r="803" s="16" customFormat="1" x14ac:dyDescent="0.25"/>
    <row r="804" s="16" customFormat="1" x14ac:dyDescent="0.25"/>
    <row r="805" s="16" customFormat="1" x14ac:dyDescent="0.25"/>
    <row r="806" s="16" customFormat="1" x14ac:dyDescent="0.25"/>
    <row r="807" s="16" customFormat="1" x14ac:dyDescent="0.25"/>
    <row r="808" s="16" customFormat="1" x14ac:dyDescent="0.25"/>
    <row r="809" s="16" customFormat="1" x14ac:dyDescent="0.25"/>
    <row r="810" s="16" customFormat="1" x14ac:dyDescent="0.25"/>
    <row r="811" s="16" customFormat="1" x14ac:dyDescent="0.25"/>
    <row r="812" s="16" customFormat="1" x14ac:dyDescent="0.25"/>
    <row r="813" s="16" customFormat="1" x14ac:dyDescent="0.25"/>
    <row r="814" s="16" customFormat="1" x14ac:dyDescent="0.25"/>
    <row r="815" s="16" customFormat="1" x14ac:dyDescent="0.25"/>
    <row r="816" s="16" customFormat="1" x14ac:dyDescent="0.25"/>
    <row r="817" s="16" customFormat="1" x14ac:dyDescent="0.25"/>
    <row r="818" s="16" customFormat="1" x14ac:dyDescent="0.25"/>
    <row r="819" s="16" customFormat="1" x14ac:dyDescent="0.25"/>
    <row r="820" s="16" customFormat="1" x14ac:dyDescent="0.25"/>
    <row r="821" s="16" customFormat="1" x14ac:dyDescent="0.25"/>
    <row r="822" s="16" customFormat="1" x14ac:dyDescent="0.25"/>
    <row r="823" s="16" customFormat="1" x14ac:dyDescent="0.25"/>
    <row r="824" s="16" customFormat="1" x14ac:dyDescent="0.25"/>
    <row r="825" s="16" customFormat="1" x14ac:dyDescent="0.25"/>
    <row r="826" s="16" customFormat="1" x14ac:dyDescent="0.25"/>
    <row r="827" s="16" customFormat="1" x14ac:dyDescent="0.25"/>
    <row r="828" s="16" customFormat="1" x14ac:dyDescent="0.25"/>
    <row r="829" s="16" customFormat="1" x14ac:dyDescent="0.25"/>
    <row r="830" s="16" customFormat="1" x14ac:dyDescent="0.25"/>
    <row r="831" s="16" customFormat="1" x14ac:dyDescent="0.25"/>
    <row r="832" s="16" customFormat="1" x14ac:dyDescent="0.25"/>
    <row r="833" s="16" customFormat="1" x14ac:dyDescent="0.25"/>
    <row r="834" s="16" customFormat="1" x14ac:dyDescent="0.25"/>
    <row r="835" s="16" customFormat="1" x14ac:dyDescent="0.25"/>
    <row r="836" s="16" customFormat="1" x14ac:dyDescent="0.25"/>
    <row r="837" s="16" customFormat="1" x14ac:dyDescent="0.25"/>
    <row r="838" s="16" customFormat="1" x14ac:dyDescent="0.25"/>
    <row r="839" s="16" customFormat="1" x14ac:dyDescent="0.25"/>
    <row r="840" s="16" customFormat="1" x14ac:dyDescent="0.25"/>
    <row r="841" s="16" customFormat="1" x14ac:dyDescent="0.25"/>
    <row r="842" s="16" customFormat="1" x14ac:dyDescent="0.25"/>
    <row r="843" s="16" customFormat="1" x14ac:dyDescent="0.25"/>
    <row r="844" s="16" customFormat="1" x14ac:dyDescent="0.25"/>
    <row r="845" s="16" customFormat="1" x14ac:dyDescent="0.25"/>
    <row r="846" s="16" customFormat="1" x14ac:dyDescent="0.25"/>
    <row r="847" s="16" customFormat="1" x14ac:dyDescent="0.25"/>
    <row r="848" s="16" customFormat="1" x14ac:dyDescent="0.25"/>
    <row r="849" s="16" customFormat="1" x14ac:dyDescent="0.25"/>
    <row r="850" s="16" customFormat="1" x14ac:dyDescent="0.25"/>
    <row r="851" s="16" customFormat="1" x14ac:dyDescent="0.25"/>
    <row r="852" s="16" customFormat="1" x14ac:dyDescent="0.25"/>
    <row r="853" s="16" customFormat="1" x14ac:dyDescent="0.25"/>
    <row r="854" s="16" customFormat="1" x14ac:dyDescent="0.25"/>
    <row r="855" s="16" customFormat="1" x14ac:dyDescent="0.25"/>
    <row r="856" s="16" customFormat="1" x14ac:dyDescent="0.25"/>
    <row r="857" s="16" customFormat="1" x14ac:dyDescent="0.25"/>
    <row r="858" s="16" customFormat="1" x14ac:dyDescent="0.25"/>
    <row r="859" s="16" customFormat="1" x14ac:dyDescent="0.25"/>
    <row r="860" s="16" customFormat="1" x14ac:dyDescent="0.25"/>
    <row r="861" s="16" customFormat="1" x14ac:dyDescent="0.25"/>
    <row r="862" s="16" customFormat="1" x14ac:dyDescent="0.25"/>
    <row r="863" s="16" customFormat="1" x14ac:dyDescent="0.25"/>
    <row r="864" s="16" customFormat="1" x14ac:dyDescent="0.25"/>
    <row r="865" s="16" customFormat="1" x14ac:dyDescent="0.25"/>
    <row r="866" s="16" customFormat="1" x14ac:dyDescent="0.25"/>
    <row r="867" s="16" customFormat="1" x14ac:dyDescent="0.25"/>
    <row r="868" s="16" customFormat="1" x14ac:dyDescent="0.25"/>
    <row r="869" s="16" customFormat="1" x14ac:dyDescent="0.25"/>
    <row r="870" s="16" customFormat="1" x14ac:dyDescent="0.25"/>
    <row r="871" s="16" customFormat="1" x14ac:dyDescent="0.25"/>
    <row r="872" s="16" customFormat="1" x14ac:dyDescent="0.25"/>
    <row r="873" s="16" customFormat="1" x14ac:dyDescent="0.25"/>
    <row r="874" s="16" customFormat="1" x14ac:dyDescent="0.25"/>
    <row r="875" s="16" customFormat="1" x14ac:dyDescent="0.25"/>
    <row r="876" s="16" customFormat="1" x14ac:dyDescent="0.25"/>
    <row r="877" s="16" customFormat="1" x14ac:dyDescent="0.25"/>
    <row r="878" s="16" customFormat="1" x14ac:dyDescent="0.25"/>
    <row r="879" s="16" customFormat="1" x14ac:dyDescent="0.25"/>
    <row r="880" s="16" customFormat="1" x14ac:dyDescent="0.25"/>
    <row r="881" s="16" customFormat="1" x14ac:dyDescent="0.25"/>
    <row r="882" s="16" customFormat="1" x14ac:dyDescent="0.25"/>
    <row r="883" s="16" customFormat="1" x14ac:dyDescent="0.25"/>
    <row r="884" s="16" customFormat="1" x14ac:dyDescent="0.25"/>
    <row r="885" s="16" customFormat="1" x14ac:dyDescent="0.25"/>
    <row r="886" s="16" customFormat="1" x14ac:dyDescent="0.25"/>
    <row r="887" s="16" customFormat="1" x14ac:dyDescent="0.25"/>
    <row r="888" s="16" customFormat="1" x14ac:dyDescent="0.25"/>
    <row r="889" s="16" customFormat="1" x14ac:dyDescent="0.25"/>
    <row r="890" s="16" customFormat="1" x14ac:dyDescent="0.25"/>
    <row r="891" s="16" customFormat="1" x14ac:dyDescent="0.25"/>
    <row r="892" s="16" customFormat="1" x14ac:dyDescent="0.25"/>
    <row r="893" s="16" customFormat="1" x14ac:dyDescent="0.25"/>
    <row r="894" s="16" customFormat="1" x14ac:dyDescent="0.25"/>
    <row r="895" s="16" customFormat="1" x14ac:dyDescent="0.25"/>
    <row r="896" s="16" customFormat="1" x14ac:dyDescent="0.25"/>
    <row r="897" s="16" customFormat="1" x14ac:dyDescent="0.25"/>
    <row r="898" s="16" customFormat="1" x14ac:dyDescent="0.25"/>
    <row r="899" s="16" customFormat="1" x14ac:dyDescent="0.25"/>
    <row r="900" s="16" customFormat="1" x14ac:dyDescent="0.25"/>
    <row r="901" s="16" customFormat="1" x14ac:dyDescent="0.25"/>
    <row r="902" s="16" customFormat="1" x14ac:dyDescent="0.25"/>
    <row r="903" s="16" customFormat="1" x14ac:dyDescent="0.25"/>
    <row r="904" s="16" customFormat="1" x14ac:dyDescent="0.25"/>
    <row r="905" s="16" customFormat="1" x14ac:dyDescent="0.25"/>
    <row r="906" s="16" customFormat="1" x14ac:dyDescent="0.25"/>
    <row r="907" s="16" customFormat="1" x14ac:dyDescent="0.25"/>
    <row r="908" s="16" customFormat="1" x14ac:dyDescent="0.25"/>
    <row r="909" s="16" customFormat="1" x14ac:dyDescent="0.25"/>
    <row r="910" s="16" customFormat="1" x14ac:dyDescent="0.25"/>
    <row r="911" s="16" customFormat="1" x14ac:dyDescent="0.25"/>
    <row r="912" s="16" customFormat="1" x14ac:dyDescent="0.25"/>
    <row r="913" s="16" customFormat="1" x14ac:dyDescent="0.25"/>
    <row r="914" s="16" customFormat="1" x14ac:dyDescent="0.25"/>
    <row r="915" s="16" customFormat="1" x14ac:dyDescent="0.25"/>
    <row r="916" s="16" customFormat="1" x14ac:dyDescent="0.25"/>
    <row r="917" s="16" customFormat="1" x14ac:dyDescent="0.25"/>
    <row r="918" s="16" customFormat="1" x14ac:dyDescent="0.25"/>
    <row r="919" s="16" customFormat="1" x14ac:dyDescent="0.25"/>
    <row r="920" s="16" customFormat="1" x14ac:dyDescent="0.25"/>
    <row r="921" s="16" customFormat="1" x14ac:dyDescent="0.25"/>
    <row r="922" s="16" customFormat="1" x14ac:dyDescent="0.25"/>
    <row r="923" s="16" customFormat="1" x14ac:dyDescent="0.25"/>
    <row r="924" s="16" customFormat="1" x14ac:dyDescent="0.25"/>
    <row r="925" s="16" customFormat="1" x14ac:dyDescent="0.25"/>
    <row r="926" s="16" customFormat="1" x14ac:dyDescent="0.25"/>
    <row r="927" s="16" customFormat="1" x14ac:dyDescent="0.25"/>
    <row r="928" s="16" customFormat="1" x14ac:dyDescent="0.25"/>
    <row r="929" s="16" customFormat="1" x14ac:dyDescent="0.25"/>
    <row r="930" s="16" customFormat="1" x14ac:dyDescent="0.25"/>
    <row r="931" s="16" customFormat="1" x14ac:dyDescent="0.25"/>
    <row r="932" s="16" customFormat="1" x14ac:dyDescent="0.25"/>
    <row r="933" s="16" customFormat="1" x14ac:dyDescent="0.25"/>
    <row r="934" s="16" customFormat="1" x14ac:dyDescent="0.25"/>
    <row r="935" s="16" customFormat="1" x14ac:dyDescent="0.25"/>
    <row r="936" s="16" customFormat="1" x14ac:dyDescent="0.25"/>
    <row r="937" s="16" customFormat="1" x14ac:dyDescent="0.25"/>
    <row r="938" s="16" customFormat="1" x14ac:dyDescent="0.25"/>
    <row r="939" s="16" customFormat="1" x14ac:dyDescent="0.25"/>
    <row r="940" s="16" customFormat="1" x14ac:dyDescent="0.25"/>
    <row r="941" s="16" customFormat="1" x14ac:dyDescent="0.25"/>
    <row r="942" s="16" customFormat="1" x14ac:dyDescent="0.25"/>
    <row r="943" s="16" customFormat="1" x14ac:dyDescent="0.25"/>
    <row r="944" s="16" customFormat="1" x14ac:dyDescent="0.25"/>
    <row r="945" s="16" customFormat="1" x14ac:dyDescent="0.25"/>
    <row r="946" s="16" customFormat="1" x14ac:dyDescent="0.25"/>
    <row r="947" s="16" customFormat="1" x14ac:dyDescent="0.25"/>
    <row r="948" s="16" customFormat="1" x14ac:dyDescent="0.25"/>
    <row r="949" s="16" customFormat="1" x14ac:dyDescent="0.25"/>
    <row r="950" s="16" customFormat="1" x14ac:dyDescent="0.25"/>
    <row r="951" s="16" customFormat="1" x14ac:dyDescent="0.25"/>
    <row r="952" s="16" customFormat="1" x14ac:dyDescent="0.25"/>
    <row r="953" s="16" customFormat="1" x14ac:dyDescent="0.25"/>
    <row r="954" s="16" customFormat="1" x14ac:dyDescent="0.25"/>
    <row r="955" s="16" customFormat="1" x14ac:dyDescent="0.25"/>
    <row r="956" s="16" customFormat="1" x14ac:dyDescent="0.25"/>
    <row r="957" s="16" customFormat="1" x14ac:dyDescent="0.25"/>
    <row r="958" s="16" customFormat="1" x14ac:dyDescent="0.25"/>
    <row r="959" s="16" customFormat="1" x14ac:dyDescent="0.25"/>
    <row r="960" s="16" customFormat="1" x14ac:dyDescent="0.25"/>
    <row r="961" s="16" customFormat="1" x14ac:dyDescent="0.25"/>
    <row r="962" s="16" customFormat="1" x14ac:dyDescent="0.25"/>
    <row r="963" s="16" customFormat="1" x14ac:dyDescent="0.25"/>
    <row r="964" s="16" customFormat="1" x14ac:dyDescent="0.25"/>
    <row r="965" s="16" customFormat="1" x14ac:dyDescent="0.25"/>
    <row r="966" s="16" customFormat="1" x14ac:dyDescent="0.25"/>
    <row r="967" s="16" customFormat="1" x14ac:dyDescent="0.25"/>
    <row r="968" s="16" customFormat="1" x14ac:dyDescent="0.25"/>
    <row r="969" s="16" customFormat="1" x14ac:dyDescent="0.25"/>
    <row r="970" s="16" customFormat="1" x14ac:dyDescent="0.25"/>
    <row r="971" s="16" customFormat="1" x14ac:dyDescent="0.25"/>
    <row r="972" s="16" customFormat="1" x14ac:dyDescent="0.25"/>
    <row r="973" s="16" customFormat="1" x14ac:dyDescent="0.25"/>
    <row r="974" s="16" customFormat="1" x14ac:dyDescent="0.25"/>
    <row r="975" s="16" customFormat="1" x14ac:dyDescent="0.25"/>
    <row r="976" s="16" customFormat="1" x14ac:dyDescent="0.25"/>
    <row r="977" s="16" customFormat="1" x14ac:dyDescent="0.25"/>
    <row r="978" s="16" customFormat="1" x14ac:dyDescent="0.25"/>
    <row r="979" s="16" customFormat="1" x14ac:dyDescent="0.25"/>
    <row r="980" s="16" customFormat="1" x14ac:dyDescent="0.25"/>
    <row r="981" s="16" customFormat="1" x14ac:dyDescent="0.25"/>
    <row r="982" s="16" customFormat="1" x14ac:dyDescent="0.25"/>
    <row r="983" s="16" customFormat="1" x14ac:dyDescent="0.25"/>
    <row r="984" s="16" customFormat="1" x14ac:dyDescent="0.25"/>
    <row r="985" s="16" customFormat="1" x14ac:dyDescent="0.25"/>
    <row r="986" s="16" customFormat="1" x14ac:dyDescent="0.25"/>
    <row r="987" s="16" customFormat="1" x14ac:dyDescent="0.25"/>
    <row r="988" s="16" customFormat="1" x14ac:dyDescent="0.25"/>
    <row r="989" s="16" customFormat="1" x14ac:dyDescent="0.25"/>
    <row r="990" s="16" customFormat="1" x14ac:dyDescent="0.25"/>
    <row r="991" s="16" customFormat="1" x14ac:dyDescent="0.25"/>
    <row r="992" s="16" customFormat="1" x14ac:dyDescent="0.25"/>
    <row r="993" s="16" customFormat="1" x14ac:dyDescent="0.25"/>
    <row r="994" s="16" customFormat="1" x14ac:dyDescent="0.25"/>
    <row r="995" s="16" customFormat="1" x14ac:dyDescent="0.25"/>
    <row r="996" s="16" customFormat="1" x14ac:dyDescent="0.25"/>
    <row r="997" s="16" customFormat="1" x14ac:dyDescent="0.25"/>
    <row r="998" s="16" customFormat="1" x14ac:dyDescent="0.25"/>
    <row r="999" s="16" customFormat="1" x14ac:dyDescent="0.25"/>
    <row r="1000" s="16" customFormat="1" x14ac:dyDescent="0.25"/>
    <row r="1001" s="16" customFormat="1" x14ac:dyDescent="0.25"/>
    <row r="1002" s="16" customFormat="1" x14ac:dyDescent="0.25"/>
    <row r="1003" s="16" customFormat="1" x14ac:dyDescent="0.25"/>
    <row r="1004" s="16" customFormat="1" x14ac:dyDescent="0.25"/>
    <row r="1005" s="16" customFormat="1" x14ac:dyDescent="0.25"/>
    <row r="1006" s="16" customFormat="1" x14ac:dyDescent="0.25"/>
    <row r="1007" s="16" customFormat="1" x14ac:dyDescent="0.25"/>
    <row r="1008" s="16" customFormat="1" x14ac:dyDescent="0.25"/>
    <row r="1009" s="16" customFormat="1" x14ac:dyDescent="0.25"/>
    <row r="1010" s="16" customFormat="1" x14ac:dyDescent="0.25"/>
    <row r="1011" s="16" customFormat="1" x14ac:dyDescent="0.25"/>
    <row r="1012" s="16" customFormat="1" x14ac:dyDescent="0.25"/>
    <row r="1013" s="16" customFormat="1" x14ac:dyDescent="0.25"/>
    <row r="1014" s="16" customFormat="1" x14ac:dyDescent="0.25"/>
    <row r="1015" s="16" customFormat="1" x14ac:dyDescent="0.25"/>
    <row r="1016" s="16" customFormat="1" x14ac:dyDescent="0.25"/>
    <row r="1017" s="16" customFormat="1" x14ac:dyDescent="0.25"/>
    <row r="1018" s="16" customFormat="1" x14ac:dyDescent="0.25"/>
    <row r="1019" s="16" customFormat="1" x14ac:dyDescent="0.25"/>
    <row r="1020" s="16" customFormat="1" x14ac:dyDescent="0.25"/>
    <row r="1021" s="16" customFormat="1" x14ac:dyDescent="0.25"/>
    <row r="1022" s="16" customFormat="1" x14ac:dyDescent="0.25"/>
    <row r="1023" s="16" customFormat="1" x14ac:dyDescent="0.25"/>
    <row r="1024" s="16" customFormat="1" x14ac:dyDescent="0.25"/>
    <row r="1025" s="16" customFormat="1" x14ac:dyDescent="0.25"/>
    <row r="1026" s="16" customFormat="1" x14ac:dyDescent="0.25"/>
    <row r="1027" s="16" customFormat="1" x14ac:dyDescent="0.25"/>
    <row r="1028" s="16" customFormat="1" x14ac:dyDescent="0.25"/>
    <row r="1029" s="16" customFormat="1" x14ac:dyDescent="0.25"/>
    <row r="1030" s="16" customFormat="1" x14ac:dyDescent="0.25"/>
    <row r="1031" s="16" customFormat="1" x14ac:dyDescent="0.25"/>
    <row r="1032" s="16" customFormat="1" x14ac:dyDescent="0.25"/>
    <row r="1033" s="16" customFormat="1" x14ac:dyDescent="0.25"/>
    <row r="1034" s="16" customFormat="1" x14ac:dyDescent="0.25"/>
    <row r="1035" s="16" customFormat="1" x14ac:dyDescent="0.25"/>
    <row r="1036" s="16" customFormat="1" x14ac:dyDescent="0.25"/>
    <row r="1037" s="16" customFormat="1" x14ac:dyDescent="0.25"/>
    <row r="1038" s="16" customFormat="1" x14ac:dyDescent="0.25"/>
    <row r="1039" s="16" customFormat="1" x14ac:dyDescent="0.25"/>
    <row r="1040" s="16" customFormat="1" x14ac:dyDescent="0.25"/>
    <row r="1041" s="16" customFormat="1" x14ac:dyDescent="0.25"/>
    <row r="1042" s="16" customFormat="1" x14ac:dyDescent="0.25"/>
    <row r="1043" s="16" customFormat="1" x14ac:dyDescent="0.25"/>
    <row r="1044" s="16" customFormat="1" x14ac:dyDescent="0.25"/>
    <row r="1045" s="16" customFormat="1" x14ac:dyDescent="0.25"/>
    <row r="1046" s="16" customFormat="1" x14ac:dyDescent="0.25"/>
    <row r="1047" s="16" customFormat="1" x14ac:dyDescent="0.25"/>
    <row r="1048" s="16" customFormat="1" x14ac:dyDescent="0.25"/>
    <row r="1049" s="16" customFormat="1" x14ac:dyDescent="0.25"/>
    <row r="1050" s="16" customFormat="1" x14ac:dyDescent="0.25"/>
    <row r="1051" s="16" customFormat="1" x14ac:dyDescent="0.25"/>
    <row r="1052" s="16" customFormat="1" x14ac:dyDescent="0.25"/>
    <row r="1053" s="16" customFormat="1" x14ac:dyDescent="0.25"/>
    <row r="1054" s="16" customFormat="1" x14ac:dyDescent="0.25"/>
    <row r="1055" s="16" customFormat="1" x14ac:dyDescent="0.25"/>
    <row r="1056" s="16" customFormat="1" x14ac:dyDescent="0.25"/>
    <row r="1057" s="16" customFormat="1" x14ac:dyDescent="0.25"/>
    <row r="1058" s="16" customFormat="1" x14ac:dyDescent="0.25"/>
    <row r="1059" s="16" customFormat="1" x14ac:dyDescent="0.25"/>
    <row r="1060" s="16" customFormat="1" x14ac:dyDescent="0.25"/>
    <row r="1061" s="16" customFormat="1" x14ac:dyDescent="0.25"/>
    <row r="1062" s="16" customFormat="1" x14ac:dyDescent="0.25"/>
    <row r="1063" s="16" customFormat="1" x14ac:dyDescent="0.25"/>
    <row r="1064" s="16" customFormat="1" x14ac:dyDescent="0.25"/>
    <row r="1065" s="16" customFormat="1" x14ac:dyDescent="0.25"/>
    <row r="1066" s="16" customFormat="1" x14ac:dyDescent="0.25"/>
    <row r="1067" s="16" customFormat="1" x14ac:dyDescent="0.25"/>
    <row r="1068" s="16" customFormat="1" x14ac:dyDescent="0.25"/>
    <row r="1069" s="16" customFormat="1" x14ac:dyDescent="0.25"/>
    <row r="1070" s="16" customFormat="1" x14ac:dyDescent="0.25"/>
    <row r="1071" s="16" customFormat="1" x14ac:dyDescent="0.25"/>
    <row r="1072" s="16" customFormat="1" x14ac:dyDescent="0.25"/>
    <row r="1073" s="16" customFormat="1" x14ac:dyDescent="0.25"/>
    <row r="1074" s="16" customFormat="1" x14ac:dyDescent="0.25"/>
    <row r="1075" s="16" customFormat="1" x14ac:dyDescent="0.25"/>
    <row r="1076" s="16" customFormat="1" x14ac:dyDescent="0.25"/>
    <row r="1077" s="16" customFormat="1" x14ac:dyDescent="0.25"/>
    <row r="1078" s="16" customFormat="1" x14ac:dyDescent="0.25"/>
    <row r="1079" s="16" customFormat="1" x14ac:dyDescent="0.25"/>
    <row r="1080" s="16" customFormat="1" x14ac:dyDescent="0.25"/>
    <row r="1081" s="16" customFormat="1" x14ac:dyDescent="0.25"/>
    <row r="1082" s="16" customFormat="1" x14ac:dyDescent="0.25"/>
    <row r="1083" s="16" customFormat="1" x14ac:dyDescent="0.25"/>
    <row r="1084" s="16" customFormat="1" x14ac:dyDescent="0.25"/>
    <row r="1085" s="16" customFormat="1" x14ac:dyDescent="0.25"/>
    <row r="1086" s="16" customFormat="1" x14ac:dyDescent="0.25"/>
    <row r="1087" s="16" customFormat="1" x14ac:dyDescent="0.25"/>
    <row r="1088" s="16" customFormat="1" x14ac:dyDescent="0.25"/>
    <row r="1089" s="16" customFormat="1" x14ac:dyDescent="0.25"/>
    <row r="1090" s="16" customFormat="1" x14ac:dyDescent="0.25"/>
    <row r="1091" s="16" customFormat="1" x14ac:dyDescent="0.25"/>
    <row r="1092" s="16" customFormat="1" x14ac:dyDescent="0.25"/>
    <row r="1093" s="16" customFormat="1" x14ac:dyDescent="0.25"/>
    <row r="1094" s="16" customFormat="1" x14ac:dyDescent="0.25"/>
    <row r="1095" s="16" customFormat="1" x14ac:dyDescent="0.25"/>
    <row r="1096" s="16" customFormat="1" x14ac:dyDescent="0.25"/>
    <row r="1097" s="16" customFormat="1" x14ac:dyDescent="0.25"/>
    <row r="1098" s="16" customFormat="1" x14ac:dyDescent="0.25"/>
    <row r="1099" s="16" customFormat="1" x14ac:dyDescent="0.25"/>
    <row r="1100" s="16" customFormat="1" x14ac:dyDescent="0.25"/>
    <row r="1101" s="16" customFormat="1" x14ac:dyDescent="0.25"/>
    <row r="1102" s="16" customFormat="1" x14ac:dyDescent="0.25"/>
    <row r="1103" s="16" customFormat="1" x14ac:dyDescent="0.25"/>
    <row r="1104" s="16" customFormat="1" x14ac:dyDescent="0.25"/>
    <row r="1105" s="16" customFormat="1" x14ac:dyDescent="0.25"/>
    <row r="1106" s="16" customFormat="1" x14ac:dyDescent="0.25"/>
    <row r="1107" s="16" customFormat="1" x14ac:dyDescent="0.25"/>
    <row r="1108" s="16" customFormat="1" x14ac:dyDescent="0.25"/>
    <row r="1109" s="16" customFormat="1" x14ac:dyDescent="0.25"/>
    <row r="1110" s="16" customFormat="1" x14ac:dyDescent="0.25"/>
    <row r="1111" s="16" customFormat="1" x14ac:dyDescent="0.25"/>
    <row r="1112" s="16" customFormat="1" x14ac:dyDescent="0.25"/>
    <row r="1113" s="16" customFormat="1" x14ac:dyDescent="0.25"/>
    <row r="1114" s="16" customFormat="1" x14ac:dyDescent="0.25"/>
    <row r="1115" s="16" customFormat="1" x14ac:dyDescent="0.25"/>
    <row r="1116" s="16" customFormat="1" x14ac:dyDescent="0.25"/>
    <row r="1117" s="16" customFormat="1" x14ac:dyDescent="0.25"/>
    <row r="1118" s="16" customFormat="1" x14ac:dyDescent="0.25"/>
    <row r="1119" s="16" customFormat="1" x14ac:dyDescent="0.25"/>
    <row r="1120" s="16" customFormat="1" x14ac:dyDescent="0.25"/>
    <row r="1121" s="16" customFormat="1" x14ac:dyDescent="0.25"/>
    <row r="1122" s="16" customFormat="1" x14ac:dyDescent="0.25"/>
    <row r="1123" s="16" customFormat="1" x14ac:dyDescent="0.25"/>
    <row r="1124" s="16" customFormat="1" x14ac:dyDescent="0.25"/>
    <row r="1125" s="16" customFormat="1" x14ac:dyDescent="0.25"/>
    <row r="1126" s="16" customFormat="1" x14ac:dyDescent="0.25"/>
    <row r="1127" s="16" customFormat="1" x14ac:dyDescent="0.25"/>
    <row r="1128" s="16" customFormat="1" x14ac:dyDescent="0.25"/>
    <row r="1129" s="16" customFormat="1" x14ac:dyDescent="0.2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FDF4B-071C-4BBE-B9C9-C8A1BCAD7ED6}">
  <dimension ref="A1:OD1129"/>
  <sheetViews>
    <sheetView workbookViewId="0">
      <pane ySplit="1" topLeftCell="A2" activePane="bottomLeft" state="frozen"/>
      <selection pane="bottomLeft"/>
    </sheetView>
  </sheetViews>
  <sheetFormatPr defaultColWidth="11.44140625" defaultRowHeight="13.8" x14ac:dyDescent="0.25"/>
  <cols>
    <col min="1" max="16384" width="11.44140625" style="16"/>
  </cols>
  <sheetData>
    <row r="1" spans="1:394" s="29" customFormat="1" x14ac:dyDescent="0.3">
      <c r="A1" s="29" t="s">
        <v>11405</v>
      </c>
      <c r="B1" s="29" t="s">
        <v>2281</v>
      </c>
      <c r="C1" s="29" t="s">
        <v>1997</v>
      </c>
      <c r="D1" s="29" t="s">
        <v>11406</v>
      </c>
      <c r="E1" s="29" t="s">
        <v>11407</v>
      </c>
      <c r="F1" s="29" t="s">
        <v>11408</v>
      </c>
      <c r="G1" s="29" t="s">
        <v>11409</v>
      </c>
      <c r="H1" s="29" t="s">
        <v>11410</v>
      </c>
      <c r="I1" s="29" t="s">
        <v>11411</v>
      </c>
      <c r="J1" s="29" t="s">
        <v>11412</v>
      </c>
      <c r="K1" s="29" t="s">
        <v>11413</v>
      </c>
      <c r="L1" s="29" t="s">
        <v>11414</v>
      </c>
      <c r="M1" s="29" t="s">
        <v>11415</v>
      </c>
      <c r="N1" s="29" t="s">
        <v>11416</v>
      </c>
      <c r="O1" s="29" t="s">
        <v>11417</v>
      </c>
      <c r="P1" s="29" t="s">
        <v>2302</v>
      </c>
      <c r="Q1" s="29" t="s">
        <v>2304</v>
      </c>
      <c r="R1" s="29" t="s">
        <v>2101</v>
      </c>
      <c r="S1" s="29" t="s">
        <v>2313</v>
      </c>
      <c r="T1" s="29" t="s">
        <v>2319</v>
      </c>
      <c r="U1" s="29" t="s">
        <v>470</v>
      </c>
      <c r="V1" s="29" t="s">
        <v>474</v>
      </c>
      <c r="W1" s="29" t="s">
        <v>2329</v>
      </c>
      <c r="X1" s="29" t="s">
        <v>2331</v>
      </c>
      <c r="Y1" s="29" t="s">
        <v>2333</v>
      </c>
      <c r="Z1" s="29" t="s">
        <v>2335</v>
      </c>
      <c r="AA1" s="29" t="s">
        <v>2337</v>
      </c>
      <c r="AB1" s="29" t="s">
        <v>2339</v>
      </c>
      <c r="AC1" s="29" t="s">
        <v>2341</v>
      </c>
      <c r="AD1" s="29" t="s">
        <v>1366</v>
      </c>
      <c r="AE1" s="29" t="s">
        <v>2349</v>
      </c>
      <c r="AF1" s="29" t="s">
        <v>2358</v>
      </c>
      <c r="AG1" s="29" t="s">
        <v>2373</v>
      </c>
      <c r="AH1" s="29" t="s">
        <v>11418</v>
      </c>
      <c r="AI1" s="29" t="s">
        <v>11419</v>
      </c>
      <c r="AJ1" s="29" t="s">
        <v>11420</v>
      </c>
      <c r="AK1" s="29" t="s">
        <v>11421</v>
      </c>
      <c r="AL1" s="29" t="s">
        <v>11422</v>
      </c>
      <c r="AM1" s="29" t="s">
        <v>11423</v>
      </c>
      <c r="AN1" s="29" t="s">
        <v>11424</v>
      </c>
      <c r="AO1" s="29" t="s">
        <v>11425</v>
      </c>
      <c r="AP1" s="29" t="s">
        <v>11426</v>
      </c>
      <c r="AQ1" s="29" t="s">
        <v>2381</v>
      </c>
      <c r="AR1" s="29" t="s">
        <v>2384</v>
      </c>
      <c r="AS1" s="29" t="s">
        <v>11427</v>
      </c>
      <c r="AT1" s="29" t="s">
        <v>11428</v>
      </c>
      <c r="AU1" s="29" t="s">
        <v>11429</v>
      </c>
      <c r="AV1" s="29" t="s">
        <v>11430</v>
      </c>
      <c r="AW1" s="29" t="s">
        <v>11431</v>
      </c>
      <c r="AX1" s="29" t="s">
        <v>11432</v>
      </c>
      <c r="AY1" s="29" t="s">
        <v>11433</v>
      </c>
      <c r="AZ1" s="29" t="s">
        <v>2394</v>
      </c>
      <c r="BA1" s="29" t="s">
        <v>2399</v>
      </c>
      <c r="BB1" s="29" t="s">
        <v>2404</v>
      </c>
      <c r="BC1" s="29" t="s">
        <v>2409</v>
      </c>
      <c r="BD1" s="29" t="s">
        <v>2414</v>
      </c>
      <c r="BE1" s="29" t="s">
        <v>2419</v>
      </c>
      <c r="BF1" s="29" t="s">
        <v>2424</v>
      </c>
      <c r="BG1" s="29" t="s">
        <v>2432</v>
      </c>
      <c r="BH1" s="29" t="s">
        <v>2442</v>
      </c>
      <c r="BI1" s="29" t="s">
        <v>2448</v>
      </c>
      <c r="BJ1" s="29" t="s">
        <v>11434</v>
      </c>
      <c r="BK1" s="29" t="s">
        <v>11435</v>
      </c>
      <c r="BL1" s="29" t="s">
        <v>11436</v>
      </c>
      <c r="BM1" s="29" t="s">
        <v>11437</v>
      </c>
      <c r="BN1" s="29" t="s">
        <v>11438</v>
      </c>
      <c r="BO1" s="29" t="s">
        <v>11439</v>
      </c>
      <c r="BP1" s="29" t="s">
        <v>11440</v>
      </c>
      <c r="BQ1" s="29" t="s">
        <v>11441</v>
      </c>
      <c r="BR1" s="29" t="s">
        <v>2458</v>
      </c>
      <c r="BS1" s="29" t="s">
        <v>11442</v>
      </c>
      <c r="BT1" s="29" t="s">
        <v>11443</v>
      </c>
      <c r="BU1" s="29" t="s">
        <v>11444</v>
      </c>
      <c r="BV1" s="29" t="s">
        <v>11445</v>
      </c>
      <c r="BW1" s="29" t="s">
        <v>11446</v>
      </c>
      <c r="BX1" s="29" t="s">
        <v>11447</v>
      </c>
      <c r="BY1" s="29" t="s">
        <v>11448</v>
      </c>
      <c r="BZ1" s="29" t="s">
        <v>11449</v>
      </c>
      <c r="CA1" s="29" t="s">
        <v>11450</v>
      </c>
      <c r="CB1" s="29" t="s">
        <v>2467</v>
      </c>
      <c r="CC1" s="29" t="s">
        <v>2469</v>
      </c>
      <c r="CD1" s="29" t="s">
        <v>2478</v>
      </c>
      <c r="CE1" s="29" t="s">
        <v>2487</v>
      </c>
      <c r="CF1" s="29" t="s">
        <v>2492</v>
      </c>
      <c r="CG1" s="29" t="s">
        <v>11451</v>
      </c>
      <c r="CH1" s="29" t="s">
        <v>11452</v>
      </c>
      <c r="CI1" s="29" t="s">
        <v>11453</v>
      </c>
      <c r="CJ1" s="29" t="s">
        <v>11454</v>
      </c>
      <c r="CK1" s="29" t="s">
        <v>11455</v>
      </c>
      <c r="CL1" s="29" t="s">
        <v>11456</v>
      </c>
      <c r="CM1" s="29" t="s">
        <v>11457</v>
      </c>
      <c r="CN1" s="29" t="s">
        <v>11458</v>
      </c>
      <c r="CO1" s="29" t="s">
        <v>11459</v>
      </c>
      <c r="CP1" s="29" t="s">
        <v>11460</v>
      </c>
      <c r="CQ1" s="29" t="s">
        <v>11461</v>
      </c>
      <c r="CR1" s="29" t="s">
        <v>11462</v>
      </c>
      <c r="CS1" s="29" t="s">
        <v>11463</v>
      </c>
      <c r="CT1" s="29" t="s">
        <v>11464</v>
      </c>
      <c r="CU1" s="29" t="s">
        <v>11465</v>
      </c>
      <c r="CV1" s="29" t="s">
        <v>11466</v>
      </c>
      <c r="CW1" s="29" t="s">
        <v>11467</v>
      </c>
      <c r="CX1" s="29" t="s">
        <v>11468</v>
      </c>
      <c r="CY1" s="29" t="s">
        <v>11469</v>
      </c>
      <c r="CZ1" s="29" t="s">
        <v>11470</v>
      </c>
      <c r="DA1" s="29" t="s">
        <v>11471</v>
      </c>
      <c r="DB1" s="29" t="s">
        <v>11472</v>
      </c>
      <c r="DC1" s="29" t="s">
        <v>11473</v>
      </c>
      <c r="DD1" s="29" t="s">
        <v>11474</v>
      </c>
      <c r="DE1" s="29" t="s">
        <v>11475</v>
      </c>
      <c r="DF1" s="29" t="s">
        <v>11476</v>
      </c>
      <c r="DG1" s="29" t="s">
        <v>11477</v>
      </c>
      <c r="DH1" s="29" t="s">
        <v>11478</v>
      </c>
      <c r="DI1" s="29" t="s">
        <v>11479</v>
      </c>
      <c r="DJ1" s="29" t="s">
        <v>11480</v>
      </c>
      <c r="DK1" s="29" t="s">
        <v>11481</v>
      </c>
      <c r="DL1" s="29" t="s">
        <v>11482</v>
      </c>
      <c r="DM1" s="29" t="s">
        <v>2501</v>
      </c>
      <c r="DN1" s="29" t="s">
        <v>2504</v>
      </c>
      <c r="DO1" s="29" t="s">
        <v>2511</v>
      </c>
      <c r="DP1" s="29" t="s">
        <v>2517</v>
      </c>
      <c r="DQ1" s="29" t="s">
        <v>2523</v>
      </c>
      <c r="DR1" s="29" t="s">
        <v>2529</v>
      </c>
      <c r="DS1" s="29" t="s">
        <v>2103</v>
      </c>
      <c r="DT1" s="29" t="s">
        <v>2539</v>
      </c>
      <c r="DU1" s="29" t="s">
        <v>2545</v>
      </c>
      <c r="DV1" s="29" t="s">
        <v>2550</v>
      </c>
      <c r="DW1" s="29" t="s">
        <v>2555</v>
      </c>
      <c r="DX1" s="29" t="s">
        <v>2563</v>
      </c>
      <c r="DY1" s="29" t="s">
        <v>2567</v>
      </c>
      <c r="DZ1" s="29" t="s">
        <v>2573</v>
      </c>
      <c r="EA1" s="29" t="s">
        <v>11483</v>
      </c>
      <c r="EB1" s="29" t="s">
        <v>11484</v>
      </c>
      <c r="EC1" s="29" t="s">
        <v>11485</v>
      </c>
      <c r="ED1" s="29" t="s">
        <v>11486</v>
      </c>
      <c r="EE1" s="29" t="s">
        <v>11487</v>
      </c>
      <c r="EF1" s="29" t="s">
        <v>11488</v>
      </c>
      <c r="EG1" s="29" t="s">
        <v>11489</v>
      </c>
      <c r="EH1" s="29" t="s">
        <v>11490</v>
      </c>
      <c r="EI1" s="29" t="s">
        <v>11491</v>
      </c>
      <c r="EJ1" s="29" t="s">
        <v>11492</v>
      </c>
      <c r="EK1" s="29" t="s">
        <v>11493</v>
      </c>
      <c r="EL1" s="29" t="s">
        <v>11494</v>
      </c>
      <c r="EM1" s="29" t="s">
        <v>11495</v>
      </c>
      <c r="EN1" s="29" t="s">
        <v>11496</v>
      </c>
      <c r="EO1" s="29" t="s">
        <v>11497</v>
      </c>
      <c r="EP1" s="29" t="s">
        <v>11498</v>
      </c>
      <c r="EQ1" s="29" t="s">
        <v>11499</v>
      </c>
      <c r="ER1" s="29" t="s">
        <v>2579</v>
      </c>
      <c r="ES1" s="29" t="s">
        <v>863</v>
      </c>
      <c r="ET1" s="29" t="s">
        <v>2590</v>
      </c>
      <c r="EU1" s="29" t="s">
        <v>2596</v>
      </c>
      <c r="EV1" s="29" t="s">
        <v>2603</v>
      </c>
      <c r="EW1" s="29" t="s">
        <v>2608</v>
      </c>
      <c r="EX1" s="29" t="s">
        <v>11500</v>
      </c>
      <c r="EY1" s="29" t="s">
        <v>11501</v>
      </c>
      <c r="EZ1" s="29" t="s">
        <v>11502</v>
      </c>
      <c r="FA1" s="29" t="s">
        <v>11503</v>
      </c>
      <c r="FB1" s="29" t="s">
        <v>11504</v>
      </c>
      <c r="FC1" s="29" t="s">
        <v>11505</v>
      </c>
      <c r="FD1" s="29" t="s">
        <v>11506</v>
      </c>
      <c r="FE1" s="29" t="s">
        <v>2613</v>
      </c>
      <c r="FF1" s="29" t="s">
        <v>2616</v>
      </c>
      <c r="FG1" s="29" t="s">
        <v>2625</v>
      </c>
      <c r="FH1" s="29" t="s">
        <v>11507</v>
      </c>
      <c r="FI1" s="29" t="s">
        <v>11508</v>
      </c>
      <c r="FJ1" s="29" t="s">
        <v>11509</v>
      </c>
      <c r="FK1" s="29" t="s">
        <v>11510</v>
      </c>
      <c r="FL1" s="29" t="s">
        <v>11511</v>
      </c>
      <c r="FM1" s="29" t="s">
        <v>11512</v>
      </c>
      <c r="FN1" s="29" t="s">
        <v>11513</v>
      </c>
      <c r="FO1" s="29" t="s">
        <v>11514</v>
      </c>
      <c r="FP1" s="29" t="s">
        <v>11515</v>
      </c>
      <c r="FQ1" s="29" t="s">
        <v>11516</v>
      </c>
      <c r="FR1" s="29" t="s">
        <v>2630</v>
      </c>
      <c r="FS1" s="29" t="s">
        <v>2632</v>
      </c>
      <c r="FT1" s="29" t="s">
        <v>2637</v>
      </c>
      <c r="FU1" s="29" t="s">
        <v>2641</v>
      </c>
      <c r="FV1" s="29" t="s">
        <v>11517</v>
      </c>
      <c r="FW1" s="29" t="s">
        <v>11518</v>
      </c>
      <c r="FX1" s="29" t="s">
        <v>11519</v>
      </c>
      <c r="FY1" s="29" t="s">
        <v>11520</v>
      </c>
      <c r="FZ1" s="29" t="s">
        <v>11521</v>
      </c>
      <c r="GA1" s="29" t="s">
        <v>11522</v>
      </c>
      <c r="GB1" s="29" t="s">
        <v>11523</v>
      </c>
      <c r="GC1" s="29" t="s">
        <v>11524</v>
      </c>
      <c r="GD1" s="29" t="s">
        <v>11525</v>
      </c>
      <c r="GE1" s="29" t="s">
        <v>11526</v>
      </c>
      <c r="GF1" s="29" t="s">
        <v>11527</v>
      </c>
      <c r="GG1" s="29" t="s">
        <v>11528</v>
      </c>
      <c r="GH1" s="29" t="s">
        <v>11529</v>
      </c>
      <c r="GI1" s="29" t="s">
        <v>11530</v>
      </c>
      <c r="GJ1" s="29" t="s">
        <v>11531</v>
      </c>
      <c r="GK1" s="29" t="s">
        <v>11532</v>
      </c>
      <c r="GL1" s="29" t="s">
        <v>11533</v>
      </c>
      <c r="GM1" s="29" t="s">
        <v>2647</v>
      </c>
      <c r="GN1" s="29" t="s">
        <v>2653</v>
      </c>
      <c r="GO1" s="29" t="s">
        <v>2661</v>
      </c>
      <c r="GP1" s="29" t="s">
        <v>2671</v>
      </c>
      <c r="GQ1" s="29" t="s">
        <v>2679</v>
      </c>
      <c r="GR1" s="29" t="s">
        <v>2685</v>
      </c>
      <c r="GS1" s="29" t="s">
        <v>11534</v>
      </c>
      <c r="GT1" s="29" t="s">
        <v>11535</v>
      </c>
      <c r="GU1" s="29" t="s">
        <v>11536</v>
      </c>
      <c r="GV1" s="29" t="s">
        <v>11537</v>
      </c>
      <c r="GW1" s="29" t="s">
        <v>11538</v>
      </c>
      <c r="GX1" s="29" t="s">
        <v>11539</v>
      </c>
      <c r="GY1" s="29" t="s">
        <v>11540</v>
      </c>
      <c r="GZ1" s="29" t="s">
        <v>11541</v>
      </c>
      <c r="HA1" s="29" t="s">
        <v>11542</v>
      </c>
      <c r="HB1" s="29" t="s">
        <v>11543</v>
      </c>
      <c r="HC1" s="29" t="s">
        <v>2011</v>
      </c>
      <c r="HD1" s="29" t="s">
        <v>2699</v>
      </c>
      <c r="HE1" s="29" t="s">
        <v>2108</v>
      </c>
      <c r="HF1" s="29" t="s">
        <v>11544</v>
      </c>
      <c r="HG1" s="29" t="s">
        <v>11545</v>
      </c>
      <c r="HH1" s="29" t="s">
        <v>11546</v>
      </c>
      <c r="HI1" s="29" t="s">
        <v>11547</v>
      </c>
      <c r="HJ1" s="29" t="s">
        <v>11548</v>
      </c>
      <c r="HK1" s="29" t="s">
        <v>11549</v>
      </c>
      <c r="HL1" s="29" t="s">
        <v>11550</v>
      </c>
      <c r="HM1" s="29" t="s">
        <v>11551</v>
      </c>
      <c r="HN1" s="29" t="s">
        <v>11552</v>
      </c>
      <c r="HO1" s="29" t="s">
        <v>11553</v>
      </c>
      <c r="HP1" s="29" t="s">
        <v>11554</v>
      </c>
      <c r="HQ1" s="29" t="s">
        <v>11555</v>
      </c>
      <c r="HR1" s="29" t="s">
        <v>11556</v>
      </c>
      <c r="HS1" s="29" t="s">
        <v>11557</v>
      </c>
      <c r="HT1" s="29" t="s">
        <v>2709</v>
      </c>
      <c r="HU1" s="29" t="s">
        <v>2712</v>
      </c>
      <c r="HV1" s="29" t="s">
        <v>11558</v>
      </c>
      <c r="HW1" s="29" t="s">
        <v>11559</v>
      </c>
      <c r="HX1" s="29" t="s">
        <v>11560</v>
      </c>
      <c r="HY1" s="29" t="s">
        <v>11561</v>
      </c>
      <c r="HZ1" s="29" t="s">
        <v>11562</v>
      </c>
      <c r="IA1" s="29" t="s">
        <v>11563</v>
      </c>
      <c r="IB1" s="29" t="s">
        <v>11564</v>
      </c>
      <c r="IC1" s="29" t="s">
        <v>11565</v>
      </c>
      <c r="ID1" s="29" t="s">
        <v>11566</v>
      </c>
      <c r="IE1" s="29" t="s">
        <v>11567</v>
      </c>
      <c r="IF1" s="29" t="s">
        <v>11568</v>
      </c>
      <c r="IG1" s="29" t="s">
        <v>2718</v>
      </c>
      <c r="IH1" s="29" t="s">
        <v>2721</v>
      </c>
      <c r="II1" s="29" t="s">
        <v>11569</v>
      </c>
      <c r="IJ1" s="29" t="s">
        <v>11570</v>
      </c>
      <c r="IK1" s="29" t="s">
        <v>11571</v>
      </c>
      <c r="IL1" s="29" t="s">
        <v>11572</v>
      </c>
      <c r="IM1" s="29" t="s">
        <v>11573</v>
      </c>
      <c r="IN1" s="29" t="s">
        <v>11574</v>
      </c>
      <c r="IO1" s="29" t="s">
        <v>11575</v>
      </c>
      <c r="IP1" s="29" t="s">
        <v>11576</v>
      </c>
      <c r="IQ1" s="29" t="s">
        <v>11577</v>
      </c>
      <c r="IR1" s="29" t="s">
        <v>11578</v>
      </c>
      <c r="IS1" s="29" t="s">
        <v>11579</v>
      </c>
      <c r="IT1" s="29" t="s">
        <v>11580</v>
      </c>
      <c r="IU1" s="29" t="s">
        <v>11581</v>
      </c>
      <c r="IV1" s="29" t="s">
        <v>11582</v>
      </c>
      <c r="IW1" s="29" t="s">
        <v>11583</v>
      </c>
      <c r="IX1" s="29" t="s">
        <v>11584</v>
      </c>
      <c r="IY1" s="29" t="s">
        <v>2727</v>
      </c>
      <c r="IZ1" s="29" t="s">
        <v>2730</v>
      </c>
      <c r="JA1" s="29" t="s">
        <v>1368</v>
      </c>
      <c r="JB1" s="29" t="s">
        <v>2742</v>
      </c>
      <c r="JC1" s="29" t="s">
        <v>2746</v>
      </c>
      <c r="JD1" s="29" t="s">
        <v>2750</v>
      </c>
      <c r="JE1" s="29" t="s">
        <v>2755</v>
      </c>
      <c r="JF1" s="29" t="s">
        <v>2760</v>
      </c>
      <c r="JG1" s="29" t="s">
        <v>2765</v>
      </c>
      <c r="JH1" s="29" t="s">
        <v>2768</v>
      </c>
      <c r="JI1" s="29" t="s">
        <v>2774</v>
      </c>
      <c r="JJ1" s="29" t="s">
        <v>2776</v>
      </c>
      <c r="JK1" s="29" t="s">
        <v>2782</v>
      </c>
      <c r="JL1" s="29" t="s">
        <v>11585</v>
      </c>
      <c r="JM1" s="29" t="s">
        <v>11586</v>
      </c>
      <c r="JN1" s="29" t="s">
        <v>11587</v>
      </c>
      <c r="JO1" s="29" t="s">
        <v>11588</v>
      </c>
      <c r="JP1" s="29" t="s">
        <v>11589</v>
      </c>
      <c r="JQ1" s="29" t="s">
        <v>11590</v>
      </c>
      <c r="JR1" s="29" t="s">
        <v>11591</v>
      </c>
      <c r="JS1" s="29" t="s">
        <v>11592</v>
      </c>
      <c r="JT1" s="29" t="s">
        <v>11593</v>
      </c>
      <c r="JU1" s="29" t="s">
        <v>2788</v>
      </c>
      <c r="JV1" s="29" t="s">
        <v>2790</v>
      </c>
      <c r="JW1" s="29" t="s">
        <v>2797</v>
      </c>
      <c r="JX1" s="29" t="s">
        <v>2801</v>
      </c>
      <c r="JY1" s="29" t="s">
        <v>2809</v>
      </c>
      <c r="JZ1" s="29" t="s">
        <v>2815</v>
      </c>
      <c r="KA1" s="29" t="s">
        <v>2822</v>
      </c>
      <c r="KB1" s="29" t="s">
        <v>2825</v>
      </c>
      <c r="KC1" s="29" t="s">
        <v>2829</v>
      </c>
      <c r="KD1" s="29" t="s">
        <v>2832</v>
      </c>
      <c r="KE1" s="29" t="s">
        <v>2837</v>
      </c>
      <c r="KF1" s="29" t="s">
        <v>2842</v>
      </c>
      <c r="KG1" s="29" t="s">
        <v>2849</v>
      </c>
      <c r="KH1" s="29" t="s">
        <v>2852</v>
      </c>
      <c r="KI1" s="29" t="s">
        <v>2857</v>
      </c>
      <c r="KJ1" s="29" t="s">
        <v>2861</v>
      </c>
      <c r="KK1" s="29" t="s">
        <v>2863</v>
      </c>
      <c r="KL1" s="29" t="s">
        <v>2868</v>
      </c>
      <c r="KM1" s="29" t="s">
        <v>2870</v>
      </c>
      <c r="KN1" s="29" t="s">
        <v>2874</v>
      </c>
      <c r="KO1" s="29" t="s">
        <v>11594</v>
      </c>
      <c r="KP1" s="29" t="s">
        <v>11595</v>
      </c>
      <c r="KQ1" s="29" t="s">
        <v>8590</v>
      </c>
      <c r="KR1" s="29" t="s">
        <v>11596</v>
      </c>
      <c r="KS1" s="29" t="s">
        <v>8591</v>
      </c>
      <c r="KT1" s="29" t="s">
        <v>8592</v>
      </c>
      <c r="KU1" s="29" t="s">
        <v>8593</v>
      </c>
      <c r="KV1" s="29" t="s">
        <v>8594</v>
      </c>
      <c r="KW1" s="29" t="s">
        <v>924</v>
      </c>
      <c r="KX1" s="29" t="s">
        <v>11597</v>
      </c>
      <c r="KY1" s="29" t="s">
        <v>11598</v>
      </c>
      <c r="KZ1" s="29" t="s">
        <v>11599</v>
      </c>
      <c r="LA1" s="29" t="s">
        <v>11600</v>
      </c>
      <c r="LB1" s="29" t="s">
        <v>11601</v>
      </c>
      <c r="LC1" s="29" t="s">
        <v>11602</v>
      </c>
      <c r="LD1" s="29" t="s">
        <v>11603</v>
      </c>
      <c r="LE1" s="29" t="s">
        <v>11604</v>
      </c>
      <c r="LF1" s="29" t="s">
        <v>11605</v>
      </c>
      <c r="LG1" s="29" t="s">
        <v>11606</v>
      </c>
      <c r="LH1" s="29" t="s">
        <v>11607</v>
      </c>
      <c r="LI1" s="29" t="s">
        <v>11608</v>
      </c>
      <c r="LJ1" s="29" t="s">
        <v>11609</v>
      </c>
      <c r="LK1" s="29" t="s">
        <v>4993</v>
      </c>
      <c r="LL1" s="29" t="s">
        <v>8676</v>
      </c>
      <c r="LM1" s="29" t="s">
        <v>11610</v>
      </c>
      <c r="LN1" s="29" t="s">
        <v>11611</v>
      </c>
      <c r="LO1" s="29" t="s">
        <v>8618</v>
      </c>
      <c r="LP1" s="29" t="s">
        <v>8619</v>
      </c>
      <c r="LQ1" s="29" t="s">
        <v>8620</v>
      </c>
      <c r="LR1" s="29" t="s">
        <v>8621</v>
      </c>
      <c r="LS1" s="29" t="s">
        <v>8623</v>
      </c>
      <c r="LT1" s="29" t="s">
        <v>8624</v>
      </c>
      <c r="LU1" s="29" t="s">
        <v>2007</v>
      </c>
      <c r="LV1" s="29" t="s">
        <v>8622</v>
      </c>
      <c r="LW1" s="29" t="s">
        <v>11612</v>
      </c>
      <c r="LX1" s="29" t="s">
        <v>1992</v>
      </c>
      <c r="LY1" s="29" t="s">
        <v>11613</v>
      </c>
      <c r="LZ1" s="29" t="s">
        <v>8625</v>
      </c>
      <c r="MA1" s="29" t="s">
        <v>8626</v>
      </c>
      <c r="MB1" s="29" t="s">
        <v>8627</v>
      </c>
      <c r="MC1" s="29" t="s">
        <v>8628</v>
      </c>
      <c r="MD1" s="29" t="s">
        <v>11614</v>
      </c>
      <c r="ME1" s="29" t="s">
        <v>11615</v>
      </c>
      <c r="MF1" s="29" t="s">
        <v>11616</v>
      </c>
      <c r="MG1" s="29" t="s">
        <v>11617</v>
      </c>
      <c r="MH1" s="29" t="s">
        <v>11618</v>
      </c>
      <c r="MI1" s="29" t="s">
        <v>11619</v>
      </c>
      <c r="MJ1" s="29" t="s">
        <v>11620</v>
      </c>
      <c r="MK1" s="29" t="s">
        <v>11621</v>
      </c>
      <c r="ML1" s="29" t="s">
        <v>11622</v>
      </c>
      <c r="MM1" s="29" t="s">
        <v>11623</v>
      </c>
      <c r="MN1" s="29" t="s">
        <v>11624</v>
      </c>
      <c r="MO1" s="29" t="s">
        <v>11625</v>
      </c>
      <c r="MP1" s="29" t="s">
        <v>11626</v>
      </c>
      <c r="MQ1" s="29" t="s">
        <v>11627</v>
      </c>
      <c r="MR1" s="29" t="s">
        <v>815</v>
      </c>
      <c r="MS1" s="29" t="s">
        <v>2139</v>
      </c>
      <c r="MT1" s="29" t="s">
        <v>11628</v>
      </c>
      <c r="MU1" s="29" t="s">
        <v>11629</v>
      </c>
      <c r="MV1" s="29" t="s">
        <v>11630</v>
      </c>
      <c r="MW1" s="29" t="s">
        <v>11631</v>
      </c>
      <c r="MX1" s="29" t="s">
        <v>11632</v>
      </c>
      <c r="MY1" s="29" t="s">
        <v>11633</v>
      </c>
      <c r="MZ1" s="29" t="s">
        <v>11634</v>
      </c>
      <c r="NA1" s="29" t="s">
        <v>11635</v>
      </c>
      <c r="NB1" s="29" t="s">
        <v>11636</v>
      </c>
      <c r="NC1" s="29" t="s">
        <v>11637</v>
      </c>
      <c r="ND1" s="29" t="s">
        <v>11638</v>
      </c>
      <c r="NE1" s="29" t="s">
        <v>11639</v>
      </c>
      <c r="NF1" s="29" t="s">
        <v>11640</v>
      </c>
      <c r="NG1" s="29" t="s">
        <v>11641</v>
      </c>
      <c r="NH1" s="29" t="s">
        <v>11642</v>
      </c>
      <c r="NI1" s="29" t="s">
        <v>8632</v>
      </c>
      <c r="NJ1" s="29" t="s">
        <v>11643</v>
      </c>
      <c r="NK1" s="29" t="s">
        <v>11644</v>
      </c>
      <c r="NL1" s="29" t="s">
        <v>11645</v>
      </c>
      <c r="NM1" s="29" t="s">
        <v>11646</v>
      </c>
      <c r="NN1" s="29" t="s">
        <v>11647</v>
      </c>
      <c r="NO1" s="29" t="s">
        <v>11648</v>
      </c>
      <c r="NP1" s="29" t="s">
        <v>11649</v>
      </c>
      <c r="NQ1" s="29" t="s">
        <v>11650</v>
      </c>
      <c r="NR1" s="29" t="s">
        <v>1361</v>
      </c>
      <c r="NS1" s="29" t="s">
        <v>462</v>
      </c>
      <c r="NT1" s="29" t="s">
        <v>477</v>
      </c>
      <c r="NU1" s="29" t="s">
        <v>8675</v>
      </c>
      <c r="NV1" s="29" t="s">
        <v>823</v>
      </c>
      <c r="NW1" s="29" t="s">
        <v>2096</v>
      </c>
      <c r="NX1" s="29" t="s">
        <v>2099</v>
      </c>
      <c r="NY1" s="29" t="s">
        <v>2100</v>
      </c>
      <c r="NZ1" s="29" t="s">
        <v>928</v>
      </c>
      <c r="OA1" s="29" t="s">
        <v>2102</v>
      </c>
      <c r="OB1" s="29" t="s">
        <v>830</v>
      </c>
      <c r="OC1" s="29" t="s">
        <v>13370</v>
      </c>
      <c r="OD1" s="29" t="s">
        <v>2107</v>
      </c>
    </row>
    <row r="2" spans="1:394" x14ac:dyDescent="0.25">
      <c r="A2" s="16" t="s">
        <v>844</v>
      </c>
      <c r="B2" s="16" t="s">
        <v>844</v>
      </c>
      <c r="C2" s="16" t="s">
        <v>972</v>
      </c>
      <c r="D2" s="16" t="s">
        <v>844</v>
      </c>
      <c r="E2" s="16" t="s">
        <v>843</v>
      </c>
      <c r="F2" s="16" t="s">
        <v>843</v>
      </c>
      <c r="G2" s="16" t="s">
        <v>843</v>
      </c>
      <c r="H2" s="16" t="s">
        <v>843</v>
      </c>
      <c r="I2" s="16" t="s">
        <v>843</v>
      </c>
      <c r="J2" s="16" t="s">
        <v>843</v>
      </c>
      <c r="K2" s="16" t="s">
        <v>843</v>
      </c>
      <c r="L2" s="16" t="s">
        <v>843</v>
      </c>
      <c r="M2" s="16" t="s">
        <v>843</v>
      </c>
      <c r="N2" s="16" t="s">
        <v>843</v>
      </c>
      <c r="O2" s="16" t="s">
        <v>843</v>
      </c>
      <c r="Q2" s="16" t="s">
        <v>844</v>
      </c>
      <c r="R2" s="16">
        <v>76</v>
      </c>
      <c r="T2" s="16" t="s">
        <v>474</v>
      </c>
      <c r="U2" s="16" t="s">
        <v>843</v>
      </c>
      <c r="V2" s="16" t="s">
        <v>844</v>
      </c>
      <c r="W2" s="16" t="s">
        <v>843</v>
      </c>
      <c r="X2" s="16" t="s">
        <v>844</v>
      </c>
      <c r="Y2" s="16" t="s">
        <v>843</v>
      </c>
      <c r="Z2" s="16" t="s">
        <v>843</v>
      </c>
      <c r="AA2" s="16" t="s">
        <v>843</v>
      </c>
      <c r="AB2" s="16" t="s">
        <v>843</v>
      </c>
      <c r="AC2" s="16" t="s">
        <v>843</v>
      </c>
      <c r="AD2" s="16" t="s">
        <v>867</v>
      </c>
      <c r="AF2" s="16" t="s">
        <v>11651</v>
      </c>
      <c r="AG2" s="16" t="s">
        <v>11652</v>
      </c>
      <c r="AH2" s="16" t="s">
        <v>844</v>
      </c>
      <c r="AI2" s="16" t="s">
        <v>843</v>
      </c>
      <c r="AJ2" s="16" t="s">
        <v>844</v>
      </c>
      <c r="AK2" s="16" t="s">
        <v>843</v>
      </c>
      <c r="AL2" s="16" t="s">
        <v>844</v>
      </c>
      <c r="AM2" s="16" t="s">
        <v>844</v>
      </c>
      <c r="AN2" s="16" t="s">
        <v>843</v>
      </c>
      <c r="AO2" s="16" t="s">
        <v>843</v>
      </c>
      <c r="AP2" s="16" t="s">
        <v>843</v>
      </c>
      <c r="AQ2" s="16" t="s">
        <v>844</v>
      </c>
      <c r="AR2" s="16" t="s">
        <v>4415</v>
      </c>
      <c r="AS2" s="16" t="s">
        <v>844</v>
      </c>
      <c r="AT2" s="16" t="s">
        <v>843</v>
      </c>
      <c r="AU2" s="16" t="s">
        <v>843</v>
      </c>
      <c r="AV2" s="16" t="s">
        <v>843</v>
      </c>
      <c r="AW2" s="16" t="s">
        <v>843</v>
      </c>
      <c r="AX2" s="16" t="s">
        <v>843</v>
      </c>
      <c r="AY2" s="16" t="s">
        <v>843</v>
      </c>
      <c r="AZ2" s="16" t="s">
        <v>4440</v>
      </c>
      <c r="BF2" s="16" t="s">
        <v>844</v>
      </c>
      <c r="BI2" s="16" t="s">
        <v>7785</v>
      </c>
      <c r="BJ2" s="16" t="s">
        <v>843</v>
      </c>
      <c r="BK2" s="16" t="s">
        <v>843</v>
      </c>
      <c r="BL2" s="16" t="s">
        <v>843</v>
      </c>
      <c r="BM2" s="16" t="s">
        <v>843</v>
      </c>
      <c r="BN2" s="16" t="s">
        <v>843</v>
      </c>
      <c r="BO2" s="16" t="s">
        <v>844</v>
      </c>
      <c r="BP2" s="16" t="s">
        <v>843</v>
      </c>
      <c r="BQ2" s="16" t="s">
        <v>843</v>
      </c>
      <c r="DX2" s="16" t="s">
        <v>867</v>
      </c>
      <c r="DY2" s="16" t="s">
        <v>867</v>
      </c>
      <c r="ES2" s="16" t="s">
        <v>867</v>
      </c>
      <c r="EU2" s="16" t="s">
        <v>7813</v>
      </c>
      <c r="EV2" s="16" t="s">
        <v>865</v>
      </c>
      <c r="FF2" s="16" t="s">
        <v>7839</v>
      </c>
      <c r="HC2" s="16" t="s">
        <v>864</v>
      </c>
      <c r="JA2" s="16" t="s">
        <v>4822</v>
      </c>
      <c r="JB2" s="16" t="s">
        <v>865</v>
      </c>
      <c r="JC2" s="16" t="s">
        <v>865</v>
      </c>
      <c r="JD2" s="16" t="s">
        <v>865</v>
      </c>
      <c r="JE2" s="16" t="s">
        <v>865</v>
      </c>
      <c r="JF2" s="16" t="s">
        <v>865</v>
      </c>
      <c r="JG2" s="16" t="s">
        <v>843</v>
      </c>
      <c r="JH2" s="16" t="s">
        <v>4846</v>
      </c>
      <c r="KF2" s="16" t="s">
        <v>4411</v>
      </c>
      <c r="KI2" s="16" t="s">
        <v>4846</v>
      </c>
      <c r="KO2" s="16" t="s">
        <v>844</v>
      </c>
      <c r="KP2" s="16" t="s">
        <v>8693</v>
      </c>
      <c r="KQ2" s="16" t="s">
        <v>8694</v>
      </c>
      <c r="KR2" s="16" t="s">
        <v>8695</v>
      </c>
      <c r="KS2" s="16" t="s">
        <v>8695</v>
      </c>
      <c r="KT2" s="16" t="s">
        <v>8696</v>
      </c>
      <c r="KU2" s="16" t="s">
        <v>844</v>
      </c>
      <c r="KV2" s="16" t="s">
        <v>8696</v>
      </c>
      <c r="KW2" s="16" t="s">
        <v>850</v>
      </c>
      <c r="KX2" s="16" t="s">
        <v>487</v>
      </c>
      <c r="KY2" s="16" t="s">
        <v>487</v>
      </c>
      <c r="KZ2" s="16" t="s">
        <v>487</v>
      </c>
      <c r="LC2" s="16" t="s">
        <v>10879</v>
      </c>
      <c r="LF2" s="16" t="s">
        <v>11654</v>
      </c>
      <c r="LI2" s="16" t="s">
        <v>11655</v>
      </c>
      <c r="LJ2" s="16" t="s">
        <v>843</v>
      </c>
      <c r="LL2" s="16" t="s">
        <v>8711</v>
      </c>
      <c r="LM2" s="16" t="s">
        <v>8741</v>
      </c>
      <c r="LO2" s="16" t="s">
        <v>843</v>
      </c>
      <c r="LP2" s="16" t="s">
        <v>843</v>
      </c>
      <c r="LQ2" s="16" t="s">
        <v>844</v>
      </c>
      <c r="LR2" s="16" t="s">
        <v>844</v>
      </c>
      <c r="LS2" s="16" t="s">
        <v>844</v>
      </c>
      <c r="LT2" s="16" t="s">
        <v>844</v>
      </c>
      <c r="LU2" s="16" t="s">
        <v>1056</v>
      </c>
      <c r="LV2" s="16" t="s">
        <v>844</v>
      </c>
      <c r="LW2" s="16" t="s">
        <v>844</v>
      </c>
      <c r="LX2" s="16" t="s">
        <v>843</v>
      </c>
      <c r="LY2" s="16" t="s">
        <v>843</v>
      </c>
      <c r="LZ2" s="16" t="s">
        <v>843</v>
      </c>
      <c r="MA2" s="16" t="s">
        <v>843</v>
      </c>
      <c r="MB2" s="16" t="s">
        <v>843</v>
      </c>
      <c r="MC2" s="16" t="s">
        <v>843</v>
      </c>
      <c r="ME2" s="16" t="s">
        <v>11656</v>
      </c>
      <c r="MF2" s="16" t="s">
        <v>8847</v>
      </c>
      <c r="MP2" s="16" t="s">
        <v>1824</v>
      </c>
      <c r="MR2" s="16" t="s">
        <v>474</v>
      </c>
      <c r="MS2" s="16" t="s">
        <v>11657</v>
      </c>
      <c r="MT2" s="16" t="s">
        <v>8987</v>
      </c>
      <c r="NC2" s="16" t="s">
        <v>487</v>
      </c>
      <c r="NG2" s="16" t="s">
        <v>1378</v>
      </c>
      <c r="NI2" s="16" t="s">
        <v>11658</v>
      </c>
      <c r="NR2" s="16" t="s">
        <v>878</v>
      </c>
      <c r="NS2" s="16" t="s">
        <v>462</v>
      </c>
      <c r="NT2" s="16" t="s">
        <v>478</v>
      </c>
      <c r="NU2" s="16">
        <v>1.1910000000000001</v>
      </c>
      <c r="NV2" s="16" t="s">
        <v>457</v>
      </c>
      <c r="NW2" s="16" t="s">
        <v>1183</v>
      </c>
      <c r="NX2" s="16" t="s">
        <v>1142</v>
      </c>
      <c r="OB2" s="16" t="s">
        <v>833</v>
      </c>
      <c r="OC2" s="16" t="s">
        <v>878</v>
      </c>
    </row>
    <row r="3" spans="1:394" x14ac:dyDescent="0.25">
      <c r="A3" s="16" t="s">
        <v>1056</v>
      </c>
      <c r="B3" s="16" t="s">
        <v>1056</v>
      </c>
      <c r="C3" s="16" t="s">
        <v>4199</v>
      </c>
      <c r="D3" s="16" t="s">
        <v>843</v>
      </c>
      <c r="E3" s="16" t="s">
        <v>843</v>
      </c>
      <c r="F3" s="16" t="s">
        <v>843</v>
      </c>
      <c r="G3" s="16" t="s">
        <v>843</v>
      </c>
      <c r="H3" s="16" t="s">
        <v>843</v>
      </c>
      <c r="I3" s="16" t="s">
        <v>844</v>
      </c>
      <c r="J3" s="16" t="s">
        <v>843</v>
      </c>
      <c r="K3" s="16" t="s">
        <v>843</v>
      </c>
      <c r="L3" s="16" t="s">
        <v>843</v>
      </c>
      <c r="M3" s="16" t="s">
        <v>843</v>
      </c>
      <c r="N3" s="16" t="s">
        <v>843</v>
      </c>
      <c r="O3" s="16" t="s">
        <v>843</v>
      </c>
      <c r="Q3" s="16" t="s">
        <v>843</v>
      </c>
      <c r="R3" s="16">
        <v>75</v>
      </c>
      <c r="T3" s="16" t="s">
        <v>470</v>
      </c>
      <c r="U3" s="16" t="s">
        <v>844</v>
      </c>
      <c r="V3" s="16" t="s">
        <v>843</v>
      </c>
      <c r="W3" s="16" t="s">
        <v>844</v>
      </c>
      <c r="X3" s="16" t="s">
        <v>843</v>
      </c>
      <c r="Y3" s="16" t="s">
        <v>843</v>
      </c>
      <c r="Z3" s="16" t="s">
        <v>843</v>
      </c>
      <c r="AA3" s="16" t="s">
        <v>843</v>
      </c>
      <c r="AB3" s="16" t="s">
        <v>843</v>
      </c>
      <c r="AC3" s="16" t="s">
        <v>843</v>
      </c>
      <c r="AD3" s="16" t="s">
        <v>867</v>
      </c>
      <c r="BF3" s="16" t="s">
        <v>843</v>
      </c>
      <c r="JB3" s="16" t="s">
        <v>865</v>
      </c>
      <c r="JC3" s="16" t="s">
        <v>865</v>
      </c>
      <c r="JD3" s="16" t="s">
        <v>865</v>
      </c>
      <c r="JE3" s="16" t="s">
        <v>865</v>
      </c>
      <c r="JF3" s="16" t="s">
        <v>865</v>
      </c>
      <c r="JG3" s="16" t="s">
        <v>843</v>
      </c>
      <c r="JH3" s="16" t="s">
        <v>4846</v>
      </c>
      <c r="KO3" s="16" t="s">
        <v>844</v>
      </c>
      <c r="KP3" s="16" t="s">
        <v>8693</v>
      </c>
      <c r="KQ3" s="16" t="s">
        <v>8694</v>
      </c>
      <c r="KR3" s="16" t="s">
        <v>8717</v>
      </c>
      <c r="KS3" s="16" t="s">
        <v>8695</v>
      </c>
      <c r="KT3" s="16" t="s">
        <v>8696</v>
      </c>
      <c r="KU3" s="16" t="s">
        <v>844</v>
      </c>
      <c r="KV3" s="16" t="s">
        <v>8696</v>
      </c>
      <c r="LC3" s="16" t="s">
        <v>10879</v>
      </c>
      <c r="LF3" s="16" t="s">
        <v>11654</v>
      </c>
      <c r="LJ3" s="16" t="s">
        <v>843</v>
      </c>
      <c r="LL3" s="16" t="s">
        <v>8711</v>
      </c>
      <c r="LM3" s="16" t="s">
        <v>8741</v>
      </c>
      <c r="LO3" s="16" t="s">
        <v>843</v>
      </c>
      <c r="LP3" s="16" t="s">
        <v>843</v>
      </c>
      <c r="LQ3" s="16" t="s">
        <v>844</v>
      </c>
      <c r="LR3" s="16" t="s">
        <v>844</v>
      </c>
      <c r="LS3" s="16" t="s">
        <v>844</v>
      </c>
      <c r="LT3" s="16" t="s">
        <v>844</v>
      </c>
      <c r="LU3" s="16" t="s">
        <v>1056</v>
      </c>
      <c r="LV3" s="16" t="s">
        <v>844</v>
      </c>
      <c r="LW3" s="16" t="s">
        <v>844</v>
      </c>
      <c r="LX3" s="16" t="s">
        <v>843</v>
      </c>
      <c r="LY3" s="16" t="s">
        <v>843</v>
      </c>
      <c r="LZ3" s="16" t="s">
        <v>843</v>
      </c>
      <c r="MA3" s="16" t="s">
        <v>843</v>
      </c>
      <c r="MB3" s="16" t="s">
        <v>843</v>
      </c>
      <c r="MC3" s="16" t="s">
        <v>843</v>
      </c>
      <c r="ME3" s="16" t="s">
        <v>11656</v>
      </c>
      <c r="MF3" s="16" t="s">
        <v>8847</v>
      </c>
      <c r="MR3" s="16" t="s">
        <v>470</v>
      </c>
      <c r="MS3" s="16" t="s">
        <v>11657</v>
      </c>
      <c r="NI3" s="16" t="s">
        <v>11658</v>
      </c>
      <c r="NR3" s="16" t="s">
        <v>878</v>
      </c>
      <c r="NS3" s="16" t="s">
        <v>462</v>
      </c>
      <c r="NT3" s="16" t="s">
        <v>478</v>
      </c>
      <c r="NU3" s="16">
        <v>1.1910000000000001</v>
      </c>
      <c r="NV3" s="16" t="s">
        <v>457</v>
      </c>
      <c r="NW3" s="16" t="s">
        <v>1177</v>
      </c>
      <c r="NX3" s="16" t="s">
        <v>1142</v>
      </c>
      <c r="OB3" s="16" t="s">
        <v>833</v>
      </c>
      <c r="OC3" s="16" t="s">
        <v>878</v>
      </c>
    </row>
    <row r="4" spans="1:394" x14ac:dyDescent="0.25">
      <c r="A4" s="16" t="s">
        <v>8732</v>
      </c>
      <c r="B4" s="16" t="s">
        <v>844</v>
      </c>
      <c r="C4" s="16" t="s">
        <v>972</v>
      </c>
      <c r="D4" s="16" t="s">
        <v>844</v>
      </c>
      <c r="E4" s="16" t="s">
        <v>843</v>
      </c>
      <c r="F4" s="16" t="s">
        <v>843</v>
      </c>
      <c r="G4" s="16" t="s">
        <v>843</v>
      </c>
      <c r="H4" s="16" t="s">
        <v>843</v>
      </c>
      <c r="I4" s="16" t="s">
        <v>843</v>
      </c>
      <c r="J4" s="16" t="s">
        <v>843</v>
      </c>
      <c r="K4" s="16" t="s">
        <v>843</v>
      </c>
      <c r="L4" s="16" t="s">
        <v>843</v>
      </c>
      <c r="M4" s="16" t="s">
        <v>843</v>
      </c>
      <c r="N4" s="16" t="s">
        <v>843</v>
      </c>
      <c r="O4" s="16" t="s">
        <v>843</v>
      </c>
      <c r="Q4" s="16" t="s">
        <v>844</v>
      </c>
      <c r="R4" s="16">
        <v>65</v>
      </c>
      <c r="T4" s="16" t="s">
        <v>470</v>
      </c>
      <c r="U4" s="16" t="s">
        <v>844</v>
      </c>
      <c r="V4" s="16" t="s">
        <v>843</v>
      </c>
      <c r="W4" s="16" t="s">
        <v>844</v>
      </c>
      <c r="X4" s="16" t="s">
        <v>843</v>
      </c>
      <c r="Y4" s="16" t="s">
        <v>843</v>
      </c>
      <c r="Z4" s="16" t="s">
        <v>843</v>
      </c>
      <c r="AA4" s="16" t="s">
        <v>843</v>
      </c>
      <c r="AB4" s="16" t="s">
        <v>843</v>
      </c>
      <c r="AC4" s="16" t="s">
        <v>843</v>
      </c>
      <c r="AD4" s="16" t="s">
        <v>867</v>
      </c>
      <c r="AF4" s="16" t="s">
        <v>11659</v>
      </c>
      <c r="AG4" s="16" t="s">
        <v>11660</v>
      </c>
      <c r="AH4" s="16" t="s">
        <v>844</v>
      </c>
      <c r="AI4" s="16" t="s">
        <v>844</v>
      </c>
      <c r="AJ4" s="16" t="s">
        <v>843</v>
      </c>
      <c r="AK4" s="16" t="s">
        <v>843</v>
      </c>
      <c r="AL4" s="16" t="s">
        <v>843</v>
      </c>
      <c r="AM4" s="16" t="s">
        <v>844</v>
      </c>
      <c r="AN4" s="16" t="s">
        <v>843</v>
      </c>
      <c r="AO4" s="16" t="s">
        <v>843</v>
      </c>
      <c r="AP4" s="16" t="s">
        <v>843</v>
      </c>
      <c r="AQ4" s="16" t="s">
        <v>844</v>
      </c>
      <c r="AR4" s="16" t="s">
        <v>4415</v>
      </c>
      <c r="AS4" s="16" t="s">
        <v>844</v>
      </c>
      <c r="AT4" s="16" t="s">
        <v>843</v>
      </c>
      <c r="AU4" s="16" t="s">
        <v>843</v>
      </c>
      <c r="AV4" s="16" t="s">
        <v>843</v>
      </c>
      <c r="AW4" s="16" t="s">
        <v>843</v>
      </c>
      <c r="AX4" s="16" t="s">
        <v>843</v>
      </c>
      <c r="AY4" s="16" t="s">
        <v>843</v>
      </c>
      <c r="AZ4" s="16" t="s">
        <v>4437</v>
      </c>
      <c r="BF4" s="16" t="s">
        <v>844</v>
      </c>
      <c r="BI4" s="16" t="s">
        <v>7785</v>
      </c>
      <c r="BJ4" s="16" t="s">
        <v>843</v>
      </c>
      <c r="BK4" s="16" t="s">
        <v>843</v>
      </c>
      <c r="BL4" s="16" t="s">
        <v>843</v>
      </c>
      <c r="BM4" s="16" t="s">
        <v>843</v>
      </c>
      <c r="BN4" s="16" t="s">
        <v>843</v>
      </c>
      <c r="BO4" s="16" t="s">
        <v>844</v>
      </c>
      <c r="BP4" s="16" t="s">
        <v>843</v>
      </c>
      <c r="BQ4" s="16" t="s">
        <v>843</v>
      </c>
      <c r="DX4" s="16" t="s">
        <v>865</v>
      </c>
      <c r="ES4" s="16" t="s">
        <v>865</v>
      </c>
      <c r="EU4" s="16" t="s">
        <v>7810</v>
      </c>
      <c r="EV4" s="16" t="s">
        <v>865</v>
      </c>
      <c r="FF4" s="16" t="s">
        <v>7836</v>
      </c>
      <c r="HC4" s="16" t="s">
        <v>865</v>
      </c>
      <c r="JA4" s="16" t="s">
        <v>4813</v>
      </c>
      <c r="JB4" s="16" t="s">
        <v>865</v>
      </c>
      <c r="JC4" s="16" t="s">
        <v>865</v>
      </c>
      <c r="JD4" s="16" t="s">
        <v>865</v>
      </c>
      <c r="JE4" s="16" t="s">
        <v>865</v>
      </c>
      <c r="JF4" s="16" t="s">
        <v>865</v>
      </c>
      <c r="JG4" s="16" t="s">
        <v>843</v>
      </c>
      <c r="JH4" s="16" t="s">
        <v>4846</v>
      </c>
      <c r="KF4" s="16" t="s">
        <v>4926</v>
      </c>
      <c r="KI4" s="16" t="s">
        <v>4846</v>
      </c>
      <c r="KO4" s="16" t="s">
        <v>1056</v>
      </c>
      <c r="KP4" s="16" t="s">
        <v>8716</v>
      </c>
      <c r="KQ4" s="16" t="s">
        <v>8694</v>
      </c>
      <c r="KR4" s="16" t="s">
        <v>8733</v>
      </c>
      <c r="KS4" s="16" t="s">
        <v>8717</v>
      </c>
      <c r="KT4" s="16" t="s">
        <v>8696</v>
      </c>
      <c r="KU4" s="16" t="s">
        <v>844</v>
      </c>
      <c r="KV4" s="16" t="s">
        <v>8696</v>
      </c>
      <c r="KW4" s="16" t="s">
        <v>851</v>
      </c>
      <c r="KY4" s="16" t="s">
        <v>486</v>
      </c>
      <c r="LC4" s="16" t="s">
        <v>10879</v>
      </c>
      <c r="LF4" s="16" t="s">
        <v>11654</v>
      </c>
      <c r="LI4" s="16" t="s">
        <v>11655</v>
      </c>
      <c r="LJ4" s="16" t="s">
        <v>843</v>
      </c>
      <c r="LL4" s="16" t="s">
        <v>8711</v>
      </c>
      <c r="LM4" s="16" t="s">
        <v>8741</v>
      </c>
      <c r="LO4" s="16" t="s">
        <v>843</v>
      </c>
      <c r="LP4" s="16" t="s">
        <v>844</v>
      </c>
      <c r="LQ4" s="16" t="s">
        <v>1056</v>
      </c>
      <c r="LR4" s="16" t="s">
        <v>843</v>
      </c>
      <c r="LS4" s="16" t="s">
        <v>1056</v>
      </c>
      <c r="LT4" s="16" t="s">
        <v>843</v>
      </c>
      <c r="LU4" s="16" t="s">
        <v>844</v>
      </c>
      <c r="LV4" s="16" t="s">
        <v>844</v>
      </c>
      <c r="LW4" s="16" t="s">
        <v>843</v>
      </c>
      <c r="LX4" s="16" t="s">
        <v>843</v>
      </c>
      <c r="LY4" s="16" t="s">
        <v>843</v>
      </c>
      <c r="LZ4" s="16" t="s">
        <v>843</v>
      </c>
      <c r="MA4" s="16" t="s">
        <v>843</v>
      </c>
      <c r="MB4" s="16" t="s">
        <v>843</v>
      </c>
      <c r="MC4" s="16" t="s">
        <v>843</v>
      </c>
      <c r="ME4" s="16" t="s">
        <v>11656</v>
      </c>
      <c r="MF4" s="16" t="s">
        <v>8847</v>
      </c>
      <c r="MO4" s="16" t="s">
        <v>1817</v>
      </c>
      <c r="MP4" s="16" t="s">
        <v>1824</v>
      </c>
      <c r="MR4" s="16" t="s">
        <v>470</v>
      </c>
      <c r="MS4" s="16" t="s">
        <v>11657</v>
      </c>
      <c r="MT4" s="16" t="s">
        <v>9003</v>
      </c>
      <c r="NC4" s="16" t="s">
        <v>486</v>
      </c>
      <c r="NE4" s="16" t="s">
        <v>486</v>
      </c>
      <c r="NG4" s="16" t="s">
        <v>1376</v>
      </c>
      <c r="NI4" s="16" t="s">
        <v>11658</v>
      </c>
      <c r="NR4" s="16" t="s">
        <v>878</v>
      </c>
      <c r="NS4" s="16" t="s">
        <v>462</v>
      </c>
      <c r="NT4" s="16" t="s">
        <v>478</v>
      </c>
      <c r="NU4" s="16">
        <v>1.1910000000000001</v>
      </c>
      <c r="NV4" s="16" t="s">
        <v>457</v>
      </c>
      <c r="NW4" s="16" t="s">
        <v>1177</v>
      </c>
      <c r="NX4" s="16" t="s">
        <v>1142</v>
      </c>
      <c r="OB4" s="16" t="s">
        <v>833</v>
      </c>
      <c r="OC4" s="16" t="s">
        <v>878</v>
      </c>
    </row>
    <row r="5" spans="1:394" x14ac:dyDescent="0.25">
      <c r="A5" s="16" t="s">
        <v>8746</v>
      </c>
      <c r="B5" s="16" t="s">
        <v>1056</v>
      </c>
      <c r="C5" s="16" t="s">
        <v>972</v>
      </c>
      <c r="D5" s="16" t="s">
        <v>844</v>
      </c>
      <c r="E5" s="16" t="s">
        <v>843</v>
      </c>
      <c r="F5" s="16" t="s">
        <v>843</v>
      </c>
      <c r="G5" s="16" t="s">
        <v>843</v>
      </c>
      <c r="H5" s="16" t="s">
        <v>843</v>
      </c>
      <c r="I5" s="16" t="s">
        <v>843</v>
      </c>
      <c r="J5" s="16" t="s">
        <v>843</v>
      </c>
      <c r="K5" s="16" t="s">
        <v>843</v>
      </c>
      <c r="L5" s="16" t="s">
        <v>843</v>
      </c>
      <c r="M5" s="16" t="s">
        <v>843</v>
      </c>
      <c r="N5" s="16" t="s">
        <v>843</v>
      </c>
      <c r="O5" s="16" t="s">
        <v>843</v>
      </c>
      <c r="Q5" s="16" t="s">
        <v>844</v>
      </c>
      <c r="R5" s="16">
        <v>35</v>
      </c>
      <c r="T5" s="16" t="s">
        <v>470</v>
      </c>
      <c r="U5" s="16" t="s">
        <v>844</v>
      </c>
      <c r="V5" s="16" t="s">
        <v>843</v>
      </c>
      <c r="W5" s="16" t="s">
        <v>844</v>
      </c>
      <c r="X5" s="16" t="s">
        <v>843</v>
      </c>
      <c r="Y5" s="16" t="s">
        <v>843</v>
      </c>
      <c r="Z5" s="16" t="s">
        <v>843</v>
      </c>
      <c r="AA5" s="16" t="s">
        <v>843</v>
      </c>
      <c r="AB5" s="16" t="s">
        <v>844</v>
      </c>
      <c r="AC5" s="16" t="s">
        <v>843</v>
      </c>
      <c r="AD5" s="16" t="s">
        <v>865</v>
      </c>
      <c r="AF5" s="16" t="s">
        <v>11659</v>
      </c>
      <c r="AG5" s="16" t="s">
        <v>11661</v>
      </c>
      <c r="AH5" s="16" t="s">
        <v>844</v>
      </c>
      <c r="AI5" s="16" t="s">
        <v>843</v>
      </c>
      <c r="AJ5" s="16" t="s">
        <v>844</v>
      </c>
      <c r="AK5" s="16" t="s">
        <v>843</v>
      </c>
      <c r="AL5" s="16" t="s">
        <v>843</v>
      </c>
      <c r="AM5" s="16" t="s">
        <v>844</v>
      </c>
      <c r="AN5" s="16" t="s">
        <v>843</v>
      </c>
      <c r="AO5" s="16" t="s">
        <v>843</v>
      </c>
      <c r="AP5" s="16" t="s">
        <v>843</v>
      </c>
      <c r="AQ5" s="16" t="s">
        <v>844</v>
      </c>
      <c r="AR5" s="16" t="s">
        <v>11662</v>
      </c>
      <c r="AS5" s="16" t="s">
        <v>843</v>
      </c>
      <c r="AT5" s="16" t="s">
        <v>843</v>
      </c>
      <c r="AU5" s="16" t="s">
        <v>844</v>
      </c>
      <c r="AV5" s="16" t="s">
        <v>844</v>
      </c>
      <c r="AW5" s="16" t="s">
        <v>844</v>
      </c>
      <c r="AX5" s="16" t="s">
        <v>843</v>
      </c>
      <c r="AY5" s="16" t="s">
        <v>843</v>
      </c>
      <c r="BB5" s="16" t="s">
        <v>4440</v>
      </c>
      <c r="BC5" s="16" t="s">
        <v>4440</v>
      </c>
      <c r="BD5" s="16" t="s">
        <v>4440</v>
      </c>
      <c r="BF5" s="16" t="s">
        <v>844</v>
      </c>
      <c r="BH5" s="16" t="s">
        <v>7380</v>
      </c>
      <c r="BI5" s="16" t="s">
        <v>7785</v>
      </c>
      <c r="BJ5" s="16" t="s">
        <v>843</v>
      </c>
      <c r="BK5" s="16" t="s">
        <v>843</v>
      </c>
      <c r="BL5" s="16" t="s">
        <v>843</v>
      </c>
      <c r="BM5" s="16" t="s">
        <v>843</v>
      </c>
      <c r="BN5" s="16" t="s">
        <v>843</v>
      </c>
      <c r="BO5" s="16" t="s">
        <v>844</v>
      </c>
      <c r="BP5" s="16" t="s">
        <v>843</v>
      </c>
      <c r="BQ5" s="16" t="s">
        <v>843</v>
      </c>
      <c r="DX5" s="16" t="s">
        <v>867</v>
      </c>
      <c r="DY5" s="16" t="s">
        <v>867</v>
      </c>
      <c r="ES5" s="16" t="s">
        <v>865</v>
      </c>
      <c r="EU5" s="16" t="s">
        <v>7813</v>
      </c>
      <c r="EV5" s="16" t="s">
        <v>865</v>
      </c>
      <c r="FF5" s="16" t="s">
        <v>7839</v>
      </c>
      <c r="FT5" s="16" t="s">
        <v>865</v>
      </c>
      <c r="HC5" s="16" t="s">
        <v>865</v>
      </c>
      <c r="JA5" s="16" t="s">
        <v>4216</v>
      </c>
      <c r="JB5" s="16" t="s">
        <v>865</v>
      </c>
      <c r="JC5" s="16" t="s">
        <v>865</v>
      </c>
      <c r="JD5" s="16" t="s">
        <v>865</v>
      </c>
      <c r="JE5" s="16" t="s">
        <v>865</v>
      </c>
      <c r="JF5" s="16" t="s">
        <v>865</v>
      </c>
      <c r="JG5" s="16" t="s">
        <v>1056</v>
      </c>
      <c r="JH5" s="16" t="s">
        <v>5638</v>
      </c>
      <c r="JJ5" s="16" t="s">
        <v>865</v>
      </c>
      <c r="KF5" s="16" t="s">
        <v>2337</v>
      </c>
      <c r="KG5" s="16" t="s">
        <v>11663</v>
      </c>
      <c r="KI5" s="16" t="s">
        <v>4849</v>
      </c>
      <c r="KO5" s="16" t="s">
        <v>1056</v>
      </c>
      <c r="KP5" s="16" t="s">
        <v>8716</v>
      </c>
      <c r="KQ5" s="16" t="s">
        <v>8694</v>
      </c>
      <c r="KR5" s="16" t="s">
        <v>8747</v>
      </c>
      <c r="KS5" s="16" t="s">
        <v>8717</v>
      </c>
      <c r="KT5" s="16" t="s">
        <v>8696</v>
      </c>
      <c r="KU5" s="16" t="s">
        <v>844</v>
      </c>
      <c r="KV5" s="16" t="s">
        <v>8696</v>
      </c>
      <c r="KW5" s="16" t="s">
        <v>850</v>
      </c>
      <c r="KX5" s="16" t="s">
        <v>487</v>
      </c>
      <c r="KY5" s="16" t="s">
        <v>487</v>
      </c>
      <c r="KZ5" s="16" t="s">
        <v>487</v>
      </c>
      <c r="LC5" s="16" t="s">
        <v>10879</v>
      </c>
      <c r="LF5" s="16" t="s">
        <v>11654</v>
      </c>
      <c r="LI5" s="16" t="s">
        <v>11655</v>
      </c>
      <c r="LJ5" s="16" t="s">
        <v>843</v>
      </c>
      <c r="LL5" s="16" t="s">
        <v>8711</v>
      </c>
      <c r="LM5" s="16" t="s">
        <v>8741</v>
      </c>
      <c r="LO5" s="16" t="s">
        <v>843</v>
      </c>
      <c r="LP5" s="16" t="s">
        <v>844</v>
      </c>
      <c r="LQ5" s="16" t="s">
        <v>1056</v>
      </c>
      <c r="LR5" s="16" t="s">
        <v>843</v>
      </c>
      <c r="LS5" s="16" t="s">
        <v>1056</v>
      </c>
      <c r="LT5" s="16" t="s">
        <v>843</v>
      </c>
      <c r="LU5" s="16" t="s">
        <v>844</v>
      </c>
      <c r="LV5" s="16" t="s">
        <v>844</v>
      </c>
      <c r="LW5" s="16" t="s">
        <v>843</v>
      </c>
      <c r="LX5" s="16" t="s">
        <v>843</v>
      </c>
      <c r="LY5" s="16" t="s">
        <v>843</v>
      </c>
      <c r="LZ5" s="16" t="s">
        <v>843</v>
      </c>
      <c r="MA5" s="16" t="s">
        <v>843</v>
      </c>
      <c r="MB5" s="16" t="s">
        <v>843</v>
      </c>
      <c r="MC5" s="16" t="s">
        <v>843</v>
      </c>
      <c r="ME5" s="16" t="s">
        <v>11656</v>
      </c>
      <c r="MF5" s="16" t="s">
        <v>8847</v>
      </c>
      <c r="MO5" s="16" t="s">
        <v>1542</v>
      </c>
      <c r="MP5" s="16" t="s">
        <v>13845</v>
      </c>
      <c r="MR5" s="16" t="s">
        <v>470</v>
      </c>
      <c r="MS5" s="16" t="s">
        <v>11657</v>
      </c>
      <c r="MT5" s="16" t="s">
        <v>9003</v>
      </c>
      <c r="MU5" s="16" t="s">
        <v>817</v>
      </c>
      <c r="NC5" s="16" t="s">
        <v>486</v>
      </c>
      <c r="ND5" s="16" t="s">
        <v>486</v>
      </c>
      <c r="NE5" s="16" t="s">
        <v>486</v>
      </c>
      <c r="NI5" s="16" t="s">
        <v>11658</v>
      </c>
      <c r="NR5" s="16" t="s">
        <v>451</v>
      </c>
      <c r="NS5" s="16" t="s">
        <v>462</v>
      </c>
      <c r="NT5" s="16" t="s">
        <v>478</v>
      </c>
      <c r="NU5" s="16">
        <v>1.1910000000000001</v>
      </c>
      <c r="NV5" s="16" t="s">
        <v>451</v>
      </c>
      <c r="NW5" s="16" t="s">
        <v>1175</v>
      </c>
      <c r="NX5" s="16" t="s">
        <v>1142</v>
      </c>
      <c r="OB5" s="16" t="s">
        <v>833</v>
      </c>
      <c r="OC5" s="16" t="s">
        <v>451</v>
      </c>
    </row>
    <row r="6" spans="1:394" x14ac:dyDescent="0.25">
      <c r="A6" s="16" t="s">
        <v>8759</v>
      </c>
      <c r="B6" s="16" t="s">
        <v>844</v>
      </c>
      <c r="C6" s="16" t="s">
        <v>972</v>
      </c>
      <c r="D6" s="16" t="s">
        <v>844</v>
      </c>
      <c r="E6" s="16" t="s">
        <v>843</v>
      </c>
      <c r="F6" s="16" t="s">
        <v>843</v>
      </c>
      <c r="G6" s="16" t="s">
        <v>843</v>
      </c>
      <c r="H6" s="16" t="s">
        <v>843</v>
      </c>
      <c r="I6" s="16" t="s">
        <v>843</v>
      </c>
      <c r="J6" s="16" t="s">
        <v>843</v>
      </c>
      <c r="K6" s="16" t="s">
        <v>843</v>
      </c>
      <c r="L6" s="16" t="s">
        <v>843</v>
      </c>
      <c r="M6" s="16" t="s">
        <v>843</v>
      </c>
      <c r="N6" s="16" t="s">
        <v>843</v>
      </c>
      <c r="O6" s="16" t="s">
        <v>843</v>
      </c>
      <c r="Q6" s="16" t="s">
        <v>844</v>
      </c>
      <c r="R6" s="16">
        <v>67</v>
      </c>
      <c r="T6" s="16" t="s">
        <v>470</v>
      </c>
      <c r="U6" s="16" t="s">
        <v>844</v>
      </c>
      <c r="V6" s="16" t="s">
        <v>843</v>
      </c>
      <c r="W6" s="16" t="s">
        <v>844</v>
      </c>
      <c r="X6" s="16" t="s">
        <v>843</v>
      </c>
      <c r="Y6" s="16" t="s">
        <v>843</v>
      </c>
      <c r="Z6" s="16" t="s">
        <v>843</v>
      </c>
      <c r="AA6" s="16" t="s">
        <v>843</v>
      </c>
      <c r="AB6" s="16" t="s">
        <v>843</v>
      </c>
      <c r="AC6" s="16" t="s">
        <v>843</v>
      </c>
      <c r="AD6" s="16" t="s">
        <v>867</v>
      </c>
      <c r="AF6" s="16" t="s">
        <v>11651</v>
      </c>
      <c r="AG6" s="16" t="s">
        <v>11664</v>
      </c>
      <c r="AH6" s="16" t="s">
        <v>844</v>
      </c>
      <c r="AI6" s="16" t="s">
        <v>843</v>
      </c>
      <c r="AJ6" s="16" t="s">
        <v>844</v>
      </c>
      <c r="AK6" s="16" t="s">
        <v>843</v>
      </c>
      <c r="AL6" s="16" t="s">
        <v>843</v>
      </c>
      <c r="AM6" s="16" t="s">
        <v>844</v>
      </c>
      <c r="AN6" s="16" t="s">
        <v>843</v>
      </c>
      <c r="AO6" s="16" t="s">
        <v>843</v>
      </c>
      <c r="AP6" s="16" t="s">
        <v>843</v>
      </c>
      <c r="AQ6" s="16" t="s">
        <v>844</v>
      </c>
      <c r="AR6" s="16" t="s">
        <v>4415</v>
      </c>
      <c r="AS6" s="16" t="s">
        <v>844</v>
      </c>
      <c r="AT6" s="16" t="s">
        <v>843</v>
      </c>
      <c r="AU6" s="16" t="s">
        <v>843</v>
      </c>
      <c r="AV6" s="16" t="s">
        <v>843</v>
      </c>
      <c r="AW6" s="16" t="s">
        <v>843</v>
      </c>
      <c r="AX6" s="16" t="s">
        <v>843</v>
      </c>
      <c r="AY6" s="16" t="s">
        <v>843</v>
      </c>
      <c r="AZ6" s="16" t="s">
        <v>4437</v>
      </c>
      <c r="BF6" s="16" t="s">
        <v>844</v>
      </c>
      <c r="BI6" s="16" t="s">
        <v>7773</v>
      </c>
      <c r="BJ6" s="16" t="s">
        <v>843</v>
      </c>
      <c r="BK6" s="16" t="s">
        <v>844</v>
      </c>
      <c r="BL6" s="16" t="s">
        <v>843</v>
      </c>
      <c r="BM6" s="16" t="s">
        <v>843</v>
      </c>
      <c r="BN6" s="16" t="s">
        <v>843</v>
      </c>
      <c r="BO6" s="16" t="s">
        <v>843</v>
      </c>
      <c r="BP6" s="16" t="s">
        <v>843</v>
      </c>
      <c r="BQ6" s="16" t="s">
        <v>843</v>
      </c>
      <c r="BR6" s="16" t="s">
        <v>7799</v>
      </c>
      <c r="BS6" s="16" t="s">
        <v>843</v>
      </c>
      <c r="BT6" s="16" t="s">
        <v>843</v>
      </c>
      <c r="BU6" s="16" t="s">
        <v>843</v>
      </c>
      <c r="BV6" s="16" t="s">
        <v>844</v>
      </c>
      <c r="BW6" s="16" t="s">
        <v>843</v>
      </c>
      <c r="BX6" s="16" t="s">
        <v>843</v>
      </c>
      <c r="BY6" s="16" t="s">
        <v>843</v>
      </c>
      <c r="BZ6" s="16" t="s">
        <v>843</v>
      </c>
      <c r="CA6" s="16" t="s">
        <v>843</v>
      </c>
      <c r="DX6" s="16" t="s">
        <v>867</v>
      </c>
      <c r="DY6" s="16" t="s">
        <v>867</v>
      </c>
      <c r="ES6" s="16" t="s">
        <v>867</v>
      </c>
      <c r="EU6" s="16" t="s">
        <v>7813</v>
      </c>
      <c r="EV6" s="16" t="s">
        <v>865</v>
      </c>
      <c r="FF6" s="16" t="s">
        <v>7839</v>
      </c>
      <c r="HC6" s="16" t="s">
        <v>865</v>
      </c>
      <c r="JA6" s="16" t="s">
        <v>4813</v>
      </c>
      <c r="JB6" s="16" t="s">
        <v>865</v>
      </c>
      <c r="JC6" s="16" t="s">
        <v>865</v>
      </c>
      <c r="JD6" s="16" t="s">
        <v>865</v>
      </c>
      <c r="JE6" s="16" t="s">
        <v>865</v>
      </c>
      <c r="JF6" s="16" t="s">
        <v>865</v>
      </c>
      <c r="JG6" s="16" t="s">
        <v>843</v>
      </c>
      <c r="JH6" s="16" t="s">
        <v>4846</v>
      </c>
      <c r="KF6" s="16" t="s">
        <v>4926</v>
      </c>
      <c r="KI6" s="16" t="s">
        <v>4982</v>
      </c>
      <c r="KK6" s="16" t="s">
        <v>4892</v>
      </c>
      <c r="KM6" s="16" t="s">
        <v>7613</v>
      </c>
      <c r="KO6" s="16" t="s">
        <v>8732</v>
      </c>
      <c r="KP6" s="16" t="s">
        <v>8731</v>
      </c>
      <c r="KQ6" s="16" t="s">
        <v>8694</v>
      </c>
      <c r="KR6" s="16" t="s">
        <v>8760</v>
      </c>
      <c r="KS6" s="16" t="s">
        <v>8733</v>
      </c>
      <c r="KT6" s="16" t="s">
        <v>8696</v>
      </c>
      <c r="KU6" s="16" t="s">
        <v>844</v>
      </c>
      <c r="KV6" s="16" t="s">
        <v>8696</v>
      </c>
      <c r="KW6" s="16" t="s">
        <v>851</v>
      </c>
      <c r="KX6" s="16" t="s">
        <v>487</v>
      </c>
      <c r="KY6" s="16" t="s">
        <v>487</v>
      </c>
      <c r="KZ6" s="16" t="s">
        <v>487</v>
      </c>
      <c r="LC6" s="16" t="s">
        <v>10879</v>
      </c>
      <c r="LF6" s="16" t="s">
        <v>11654</v>
      </c>
      <c r="LI6" s="16" t="s">
        <v>11655</v>
      </c>
      <c r="LJ6" s="16" t="s">
        <v>843</v>
      </c>
      <c r="LL6" s="16" t="s">
        <v>8711</v>
      </c>
      <c r="LM6" s="16" t="s">
        <v>8741</v>
      </c>
      <c r="LO6" s="16" t="s">
        <v>843</v>
      </c>
      <c r="LP6" s="16" t="s">
        <v>843</v>
      </c>
      <c r="LQ6" s="16" t="s">
        <v>844</v>
      </c>
      <c r="LR6" s="16" t="s">
        <v>843</v>
      </c>
      <c r="LS6" s="16" t="s">
        <v>844</v>
      </c>
      <c r="LT6" s="16" t="s">
        <v>843</v>
      </c>
      <c r="LU6" s="16" t="s">
        <v>844</v>
      </c>
      <c r="LV6" s="16" t="s">
        <v>843</v>
      </c>
      <c r="LW6" s="16" t="s">
        <v>844</v>
      </c>
      <c r="LX6" s="16" t="s">
        <v>843</v>
      </c>
      <c r="LY6" s="16" t="s">
        <v>843</v>
      </c>
      <c r="LZ6" s="16" t="s">
        <v>843</v>
      </c>
      <c r="MA6" s="16" t="s">
        <v>843</v>
      </c>
      <c r="MB6" s="16" t="s">
        <v>843</v>
      </c>
      <c r="MC6" s="16" t="s">
        <v>843</v>
      </c>
      <c r="ME6" s="16" t="s">
        <v>11656</v>
      </c>
      <c r="MF6" s="16" t="s">
        <v>8847</v>
      </c>
      <c r="MJ6" s="16" t="s">
        <v>1835</v>
      </c>
      <c r="MO6" s="16" t="s">
        <v>1817</v>
      </c>
      <c r="MP6" s="16" t="s">
        <v>1829</v>
      </c>
      <c r="MQ6" s="16" t="s">
        <v>1783</v>
      </c>
      <c r="MR6" s="16" t="s">
        <v>470</v>
      </c>
      <c r="MS6" s="16" t="s">
        <v>11657</v>
      </c>
      <c r="MT6" s="16" t="s">
        <v>8987</v>
      </c>
      <c r="NC6" s="16" t="s">
        <v>487</v>
      </c>
      <c r="NE6" s="16" t="s">
        <v>486</v>
      </c>
      <c r="NG6" s="16" t="s">
        <v>1376</v>
      </c>
      <c r="NI6" s="16" t="s">
        <v>11658</v>
      </c>
      <c r="NR6" s="16" t="s">
        <v>878</v>
      </c>
      <c r="NS6" s="16" t="s">
        <v>462</v>
      </c>
      <c r="NT6" s="16" t="s">
        <v>478</v>
      </c>
      <c r="NU6" s="16">
        <v>1.1910000000000001</v>
      </c>
      <c r="NV6" s="16" t="s">
        <v>457</v>
      </c>
      <c r="NW6" s="16" t="s">
        <v>1177</v>
      </c>
      <c r="NX6" s="16" t="s">
        <v>1142</v>
      </c>
      <c r="OB6" s="16" t="s">
        <v>833</v>
      </c>
      <c r="OC6" s="16" t="s">
        <v>878</v>
      </c>
    </row>
    <row r="7" spans="1:394" x14ac:dyDescent="0.25">
      <c r="A7" s="16" t="s">
        <v>8769</v>
      </c>
      <c r="B7" s="16" t="s">
        <v>844</v>
      </c>
      <c r="C7" s="16" t="s">
        <v>972</v>
      </c>
      <c r="D7" s="16" t="s">
        <v>844</v>
      </c>
      <c r="E7" s="16" t="s">
        <v>843</v>
      </c>
      <c r="F7" s="16" t="s">
        <v>843</v>
      </c>
      <c r="G7" s="16" t="s">
        <v>843</v>
      </c>
      <c r="H7" s="16" t="s">
        <v>843</v>
      </c>
      <c r="I7" s="16" t="s">
        <v>843</v>
      </c>
      <c r="J7" s="16" t="s">
        <v>843</v>
      </c>
      <c r="K7" s="16" t="s">
        <v>843</v>
      </c>
      <c r="L7" s="16" t="s">
        <v>843</v>
      </c>
      <c r="M7" s="16" t="s">
        <v>843</v>
      </c>
      <c r="N7" s="16" t="s">
        <v>843</v>
      </c>
      <c r="O7" s="16" t="s">
        <v>843</v>
      </c>
      <c r="Q7" s="16" t="s">
        <v>844</v>
      </c>
      <c r="R7" s="16">
        <v>35</v>
      </c>
      <c r="T7" s="16" t="s">
        <v>474</v>
      </c>
      <c r="U7" s="16" t="s">
        <v>843</v>
      </c>
      <c r="V7" s="16" t="s">
        <v>844</v>
      </c>
      <c r="W7" s="16" t="s">
        <v>843</v>
      </c>
      <c r="X7" s="16" t="s">
        <v>844</v>
      </c>
      <c r="Y7" s="16" t="s">
        <v>843</v>
      </c>
      <c r="Z7" s="16" t="s">
        <v>843</v>
      </c>
      <c r="AA7" s="16" t="s">
        <v>843</v>
      </c>
      <c r="AB7" s="16" t="s">
        <v>843</v>
      </c>
      <c r="AC7" s="16" t="s">
        <v>843</v>
      </c>
      <c r="AD7" s="16" t="s">
        <v>867</v>
      </c>
      <c r="AF7" s="16" t="s">
        <v>11665</v>
      </c>
      <c r="AG7" s="16" t="s">
        <v>11666</v>
      </c>
      <c r="AH7" s="16" t="s">
        <v>844</v>
      </c>
      <c r="AI7" s="16" t="s">
        <v>844</v>
      </c>
      <c r="AJ7" s="16" t="s">
        <v>844</v>
      </c>
      <c r="AK7" s="16" t="s">
        <v>843</v>
      </c>
      <c r="AL7" s="16" t="s">
        <v>844</v>
      </c>
      <c r="AM7" s="16" t="s">
        <v>843</v>
      </c>
      <c r="AN7" s="16" t="s">
        <v>843</v>
      </c>
      <c r="AO7" s="16" t="s">
        <v>843</v>
      </c>
      <c r="AP7" s="16" t="s">
        <v>843</v>
      </c>
      <c r="AQ7" s="16" t="s">
        <v>843</v>
      </c>
      <c r="AR7" s="16" t="s">
        <v>4433</v>
      </c>
      <c r="AS7" s="16" t="s">
        <v>843</v>
      </c>
      <c r="AT7" s="16" t="s">
        <v>843</v>
      </c>
      <c r="AU7" s="16" t="s">
        <v>843</v>
      </c>
      <c r="AV7" s="16" t="s">
        <v>843</v>
      </c>
      <c r="AW7" s="16" t="s">
        <v>843</v>
      </c>
      <c r="AX7" s="16" t="s">
        <v>843</v>
      </c>
      <c r="AY7" s="16" t="s">
        <v>844</v>
      </c>
      <c r="BF7" s="16" t="s">
        <v>843</v>
      </c>
      <c r="BH7" s="16" t="s">
        <v>7380</v>
      </c>
      <c r="BI7" s="16" t="s">
        <v>7785</v>
      </c>
      <c r="BJ7" s="16" t="s">
        <v>843</v>
      </c>
      <c r="BK7" s="16" t="s">
        <v>843</v>
      </c>
      <c r="BL7" s="16" t="s">
        <v>843</v>
      </c>
      <c r="BM7" s="16" t="s">
        <v>843</v>
      </c>
      <c r="BN7" s="16" t="s">
        <v>843</v>
      </c>
      <c r="BO7" s="16" t="s">
        <v>844</v>
      </c>
      <c r="BP7" s="16" t="s">
        <v>843</v>
      </c>
      <c r="BQ7" s="16" t="s">
        <v>843</v>
      </c>
      <c r="DX7" s="16" t="s">
        <v>867</v>
      </c>
      <c r="DY7" s="16" t="s">
        <v>867</v>
      </c>
      <c r="ES7" s="16" t="s">
        <v>865</v>
      </c>
      <c r="EU7" s="16" t="s">
        <v>7813</v>
      </c>
      <c r="EV7" s="16" t="s">
        <v>865</v>
      </c>
      <c r="HC7" s="16" t="s">
        <v>865</v>
      </c>
      <c r="JA7" s="16" t="s">
        <v>4825</v>
      </c>
      <c r="JB7" s="16" t="s">
        <v>867</v>
      </c>
      <c r="JC7" s="16" t="s">
        <v>865</v>
      </c>
      <c r="JG7" s="16" t="s">
        <v>1056</v>
      </c>
      <c r="JV7" s="16">
        <v>40</v>
      </c>
      <c r="JW7" s="16" t="s">
        <v>7603</v>
      </c>
      <c r="JY7" s="16">
        <v>50000</v>
      </c>
      <c r="JZ7" s="16" t="s">
        <v>4895</v>
      </c>
      <c r="KB7" s="16" t="s">
        <v>7607</v>
      </c>
      <c r="KD7" s="16" t="s">
        <v>4917</v>
      </c>
      <c r="KE7" s="16" t="s">
        <v>7286</v>
      </c>
      <c r="KF7" s="16" t="s">
        <v>4411</v>
      </c>
      <c r="KH7" s="16" t="s">
        <v>7642</v>
      </c>
      <c r="KI7" s="16" t="s">
        <v>4982</v>
      </c>
      <c r="KK7" s="16" t="s">
        <v>4895</v>
      </c>
      <c r="KM7" s="16" t="s">
        <v>7607</v>
      </c>
      <c r="KO7" s="16" t="s">
        <v>8746</v>
      </c>
      <c r="KP7" s="16" t="s">
        <v>8745</v>
      </c>
      <c r="KQ7" s="16" t="s">
        <v>8694</v>
      </c>
      <c r="KR7" s="16" t="s">
        <v>8770</v>
      </c>
      <c r="KS7" s="16" t="s">
        <v>8747</v>
      </c>
      <c r="KT7" s="16" t="s">
        <v>8696</v>
      </c>
      <c r="KU7" s="16" t="s">
        <v>844</v>
      </c>
      <c r="KV7" s="16" t="s">
        <v>8696</v>
      </c>
      <c r="KW7" s="16" t="s">
        <v>851</v>
      </c>
      <c r="KX7" s="16" t="s">
        <v>487</v>
      </c>
      <c r="KY7" s="16" t="s">
        <v>487</v>
      </c>
      <c r="KZ7" s="16" t="s">
        <v>487</v>
      </c>
      <c r="LC7" s="16" t="s">
        <v>10879</v>
      </c>
      <c r="LF7" s="16" t="s">
        <v>11654</v>
      </c>
      <c r="LI7" s="16" t="s">
        <v>11655</v>
      </c>
      <c r="LJ7" s="16" t="s">
        <v>831</v>
      </c>
      <c r="LK7" s="16" t="s">
        <v>831</v>
      </c>
      <c r="LL7" s="16" t="s">
        <v>8756</v>
      </c>
      <c r="LM7" s="16" t="s">
        <v>8741</v>
      </c>
      <c r="LO7" s="16" t="s">
        <v>844</v>
      </c>
      <c r="LP7" s="16" t="s">
        <v>1056</v>
      </c>
      <c r="LQ7" s="16" t="s">
        <v>844</v>
      </c>
      <c r="LR7" s="16" t="s">
        <v>1056</v>
      </c>
      <c r="LS7" s="16" t="s">
        <v>844</v>
      </c>
      <c r="LT7" s="16" t="s">
        <v>844</v>
      </c>
      <c r="LU7" s="16" t="s">
        <v>843</v>
      </c>
      <c r="LV7" s="16" t="s">
        <v>843</v>
      </c>
      <c r="LW7" s="16" t="s">
        <v>843</v>
      </c>
      <c r="LX7" s="16" t="s">
        <v>1056</v>
      </c>
      <c r="LY7" s="16" t="s">
        <v>843</v>
      </c>
      <c r="LZ7" s="16" t="s">
        <v>843</v>
      </c>
      <c r="MA7" s="16" t="s">
        <v>843</v>
      </c>
      <c r="MB7" s="16" t="s">
        <v>843</v>
      </c>
      <c r="MC7" s="16" t="s">
        <v>844</v>
      </c>
      <c r="ME7" s="16" t="s">
        <v>11656</v>
      </c>
      <c r="MF7" s="16" t="s">
        <v>8847</v>
      </c>
      <c r="MG7" s="16" t="s">
        <v>1837</v>
      </c>
      <c r="MH7" s="16" t="s">
        <v>11667</v>
      </c>
      <c r="MI7" s="16" t="s">
        <v>11733</v>
      </c>
      <c r="MJ7" s="16" t="s">
        <v>1837</v>
      </c>
      <c r="MK7" s="16" t="s">
        <v>9015</v>
      </c>
      <c r="ML7" s="16" t="s">
        <v>1788</v>
      </c>
      <c r="MM7" s="16" t="s">
        <v>487</v>
      </c>
      <c r="MN7" s="16" t="s">
        <v>1801</v>
      </c>
      <c r="MP7" s="16" t="s">
        <v>1829</v>
      </c>
      <c r="MQ7" s="16" t="s">
        <v>1788</v>
      </c>
      <c r="MR7" s="16" t="s">
        <v>474</v>
      </c>
      <c r="MS7" s="16" t="s">
        <v>11657</v>
      </c>
      <c r="MT7" s="16" t="s">
        <v>8961</v>
      </c>
      <c r="MU7" s="16" t="s">
        <v>817</v>
      </c>
      <c r="NC7" s="16" t="s">
        <v>486</v>
      </c>
      <c r="NE7" s="16" t="s">
        <v>486</v>
      </c>
      <c r="NG7" s="16" t="s">
        <v>1372</v>
      </c>
      <c r="NH7" s="16" t="s">
        <v>1913</v>
      </c>
      <c r="NI7" s="16" t="s">
        <v>11658</v>
      </c>
      <c r="NJ7" s="16" t="s">
        <v>11669</v>
      </c>
      <c r="NK7" s="16" t="s">
        <v>11670</v>
      </c>
      <c r="NR7" s="16" t="s">
        <v>451</v>
      </c>
      <c r="NS7" s="16" t="s">
        <v>462</v>
      </c>
      <c r="NT7" s="16" t="s">
        <v>478</v>
      </c>
      <c r="NU7" s="16">
        <v>1.1910000000000001</v>
      </c>
      <c r="NV7" s="16" t="s">
        <v>451</v>
      </c>
      <c r="NW7" s="16" t="s">
        <v>1181</v>
      </c>
      <c r="NX7" s="16" t="s">
        <v>1142</v>
      </c>
      <c r="OB7" s="16" t="s">
        <v>831</v>
      </c>
      <c r="OC7" s="16" t="s">
        <v>451</v>
      </c>
    </row>
    <row r="8" spans="1:394" x14ac:dyDescent="0.25">
      <c r="A8" s="16" t="s">
        <v>8728</v>
      </c>
      <c r="B8" s="16" t="s">
        <v>1056</v>
      </c>
      <c r="C8" s="16" t="s">
        <v>972</v>
      </c>
      <c r="D8" s="16" t="s">
        <v>844</v>
      </c>
      <c r="E8" s="16" t="s">
        <v>843</v>
      </c>
      <c r="F8" s="16" t="s">
        <v>843</v>
      </c>
      <c r="G8" s="16" t="s">
        <v>843</v>
      </c>
      <c r="H8" s="16" t="s">
        <v>843</v>
      </c>
      <c r="I8" s="16" t="s">
        <v>843</v>
      </c>
      <c r="J8" s="16" t="s">
        <v>843</v>
      </c>
      <c r="K8" s="16" t="s">
        <v>843</v>
      </c>
      <c r="L8" s="16" t="s">
        <v>843</v>
      </c>
      <c r="M8" s="16" t="s">
        <v>843</v>
      </c>
      <c r="N8" s="16" t="s">
        <v>843</v>
      </c>
      <c r="O8" s="16" t="s">
        <v>843</v>
      </c>
      <c r="Q8" s="16" t="s">
        <v>844</v>
      </c>
      <c r="R8" s="16">
        <v>32</v>
      </c>
      <c r="T8" s="16" t="s">
        <v>470</v>
      </c>
      <c r="U8" s="16" t="s">
        <v>844</v>
      </c>
      <c r="V8" s="16" t="s">
        <v>843</v>
      </c>
      <c r="W8" s="16" t="s">
        <v>844</v>
      </c>
      <c r="X8" s="16" t="s">
        <v>843</v>
      </c>
      <c r="Y8" s="16" t="s">
        <v>843</v>
      </c>
      <c r="Z8" s="16" t="s">
        <v>843</v>
      </c>
      <c r="AA8" s="16" t="s">
        <v>843</v>
      </c>
      <c r="AB8" s="16" t="s">
        <v>844</v>
      </c>
      <c r="AC8" s="16" t="s">
        <v>843</v>
      </c>
      <c r="AD8" s="16" t="s">
        <v>867</v>
      </c>
      <c r="AF8" s="16" t="s">
        <v>11665</v>
      </c>
      <c r="AG8" s="16" t="s">
        <v>11671</v>
      </c>
      <c r="AH8" s="16" t="s">
        <v>844</v>
      </c>
      <c r="AI8" s="16" t="s">
        <v>844</v>
      </c>
      <c r="AJ8" s="16" t="s">
        <v>843</v>
      </c>
      <c r="AK8" s="16" t="s">
        <v>843</v>
      </c>
      <c r="AL8" s="16" t="s">
        <v>844</v>
      </c>
      <c r="AM8" s="16" t="s">
        <v>843</v>
      </c>
      <c r="AN8" s="16" t="s">
        <v>843</v>
      </c>
      <c r="AO8" s="16" t="s">
        <v>843</v>
      </c>
      <c r="AP8" s="16" t="s">
        <v>843</v>
      </c>
      <c r="AQ8" s="16" t="s">
        <v>843</v>
      </c>
      <c r="AR8" s="16" t="s">
        <v>4433</v>
      </c>
      <c r="AS8" s="16" t="s">
        <v>843</v>
      </c>
      <c r="AT8" s="16" t="s">
        <v>843</v>
      </c>
      <c r="AU8" s="16" t="s">
        <v>843</v>
      </c>
      <c r="AV8" s="16" t="s">
        <v>843</v>
      </c>
      <c r="AW8" s="16" t="s">
        <v>843</v>
      </c>
      <c r="AX8" s="16" t="s">
        <v>843</v>
      </c>
      <c r="AY8" s="16" t="s">
        <v>844</v>
      </c>
      <c r="BF8" s="16" t="s">
        <v>843</v>
      </c>
      <c r="BH8" s="16" t="s">
        <v>7380</v>
      </c>
      <c r="BI8" s="16" t="s">
        <v>7785</v>
      </c>
      <c r="BJ8" s="16" t="s">
        <v>843</v>
      </c>
      <c r="BK8" s="16" t="s">
        <v>843</v>
      </c>
      <c r="BL8" s="16" t="s">
        <v>843</v>
      </c>
      <c r="BM8" s="16" t="s">
        <v>843</v>
      </c>
      <c r="BN8" s="16" t="s">
        <v>843</v>
      </c>
      <c r="BO8" s="16" t="s">
        <v>844</v>
      </c>
      <c r="BP8" s="16" t="s">
        <v>843</v>
      </c>
      <c r="BQ8" s="16" t="s">
        <v>843</v>
      </c>
      <c r="DX8" s="16" t="s">
        <v>865</v>
      </c>
      <c r="ES8" s="16" t="s">
        <v>865</v>
      </c>
      <c r="EU8" s="16" t="s">
        <v>7813</v>
      </c>
      <c r="EV8" s="16" t="s">
        <v>865</v>
      </c>
      <c r="FT8" s="16" t="s">
        <v>865</v>
      </c>
      <c r="HC8" s="16" t="s">
        <v>865</v>
      </c>
      <c r="JA8" s="16" t="s">
        <v>4825</v>
      </c>
      <c r="JB8" s="16" t="s">
        <v>867</v>
      </c>
      <c r="JC8" s="16" t="s">
        <v>865</v>
      </c>
      <c r="JG8" s="16" t="s">
        <v>1056</v>
      </c>
      <c r="JV8" s="16">
        <v>40</v>
      </c>
      <c r="JW8" s="16" t="s">
        <v>7603</v>
      </c>
      <c r="JY8" s="16">
        <v>50000</v>
      </c>
      <c r="JZ8" s="16" t="s">
        <v>4892</v>
      </c>
      <c r="KB8" s="16" t="s">
        <v>7607</v>
      </c>
      <c r="KD8" s="16" t="s">
        <v>4917</v>
      </c>
      <c r="KE8" s="16" t="s">
        <v>7277</v>
      </c>
      <c r="KF8" s="16" t="s">
        <v>4411</v>
      </c>
      <c r="KH8" s="16" t="s">
        <v>7642</v>
      </c>
      <c r="KI8" s="16" t="s">
        <v>4982</v>
      </c>
      <c r="KK8" s="16" t="s">
        <v>4892</v>
      </c>
      <c r="KM8" s="16" t="s">
        <v>7607</v>
      </c>
      <c r="KO8" s="16" t="s">
        <v>8746</v>
      </c>
      <c r="KP8" s="16" t="s">
        <v>8745</v>
      </c>
      <c r="KQ8" s="16" t="s">
        <v>8694</v>
      </c>
      <c r="KR8" s="16" t="s">
        <v>8777</v>
      </c>
      <c r="KS8" s="16" t="s">
        <v>8747</v>
      </c>
      <c r="KT8" s="16" t="s">
        <v>8696</v>
      </c>
      <c r="KU8" s="16" t="s">
        <v>844</v>
      </c>
      <c r="KV8" s="16" t="s">
        <v>8696</v>
      </c>
      <c r="KW8" s="16" t="s">
        <v>851</v>
      </c>
      <c r="KY8" s="16" t="s">
        <v>486</v>
      </c>
      <c r="LC8" s="16" t="s">
        <v>10879</v>
      </c>
      <c r="LF8" s="16" t="s">
        <v>11654</v>
      </c>
      <c r="LI8" s="16" t="s">
        <v>11655</v>
      </c>
      <c r="LJ8" s="16" t="s">
        <v>831</v>
      </c>
      <c r="LK8" s="16" t="s">
        <v>831</v>
      </c>
      <c r="LL8" s="16" t="s">
        <v>8756</v>
      </c>
      <c r="LM8" s="16" t="s">
        <v>8741</v>
      </c>
      <c r="LO8" s="16" t="s">
        <v>844</v>
      </c>
      <c r="LP8" s="16" t="s">
        <v>1056</v>
      </c>
      <c r="LQ8" s="16" t="s">
        <v>844</v>
      </c>
      <c r="LR8" s="16" t="s">
        <v>1056</v>
      </c>
      <c r="LS8" s="16" t="s">
        <v>844</v>
      </c>
      <c r="LT8" s="16" t="s">
        <v>844</v>
      </c>
      <c r="LU8" s="16" t="s">
        <v>843</v>
      </c>
      <c r="LV8" s="16" t="s">
        <v>843</v>
      </c>
      <c r="LW8" s="16" t="s">
        <v>843</v>
      </c>
      <c r="LX8" s="16" t="s">
        <v>1056</v>
      </c>
      <c r="LY8" s="16" t="s">
        <v>843</v>
      </c>
      <c r="LZ8" s="16" t="s">
        <v>843</v>
      </c>
      <c r="MA8" s="16" t="s">
        <v>843</v>
      </c>
      <c r="MB8" s="16" t="s">
        <v>843</v>
      </c>
      <c r="MC8" s="16" t="s">
        <v>844</v>
      </c>
      <c r="ME8" s="16" t="s">
        <v>11656</v>
      </c>
      <c r="MF8" s="16" t="s">
        <v>8847</v>
      </c>
      <c r="MG8" s="16" t="s">
        <v>1837</v>
      </c>
      <c r="MH8" s="16" t="s">
        <v>11667</v>
      </c>
      <c r="MI8" s="16" t="s">
        <v>11733</v>
      </c>
      <c r="MJ8" s="16" t="s">
        <v>1837</v>
      </c>
      <c r="MK8" s="16" t="s">
        <v>9015</v>
      </c>
      <c r="ML8" s="16" t="s">
        <v>1783</v>
      </c>
      <c r="MM8" s="16" t="s">
        <v>487</v>
      </c>
      <c r="MN8" s="16" t="s">
        <v>1798</v>
      </c>
      <c r="MP8" s="16" t="s">
        <v>1829</v>
      </c>
      <c r="MQ8" s="16" t="s">
        <v>1783</v>
      </c>
      <c r="MR8" s="16" t="s">
        <v>470</v>
      </c>
      <c r="MS8" s="16" t="s">
        <v>11657</v>
      </c>
      <c r="MT8" s="16" t="s">
        <v>8961</v>
      </c>
      <c r="MU8" s="16" t="s">
        <v>817</v>
      </c>
      <c r="NC8" s="16" t="s">
        <v>486</v>
      </c>
      <c r="ND8" s="16" t="s">
        <v>486</v>
      </c>
      <c r="NE8" s="16" t="s">
        <v>486</v>
      </c>
      <c r="NG8" s="16" t="s">
        <v>1372</v>
      </c>
      <c r="NH8" s="16" t="s">
        <v>1913</v>
      </c>
      <c r="NI8" s="16" t="s">
        <v>11658</v>
      </c>
      <c r="NJ8" s="16" t="s">
        <v>11669</v>
      </c>
      <c r="NK8" s="16" t="s">
        <v>11670</v>
      </c>
      <c r="NR8" s="16" t="s">
        <v>445</v>
      </c>
      <c r="NS8" s="16" t="s">
        <v>462</v>
      </c>
      <c r="NT8" s="16" t="s">
        <v>478</v>
      </c>
      <c r="NU8" s="16">
        <v>1.1910000000000001</v>
      </c>
      <c r="NV8" s="16" t="s">
        <v>445</v>
      </c>
      <c r="NW8" s="16" t="s">
        <v>1174</v>
      </c>
      <c r="NX8" s="16" t="s">
        <v>1142</v>
      </c>
      <c r="OB8" s="16" t="s">
        <v>831</v>
      </c>
      <c r="OC8" s="16" t="s">
        <v>445</v>
      </c>
    </row>
    <row r="9" spans="1:394" x14ac:dyDescent="0.25">
      <c r="A9" s="16" t="s">
        <v>8785</v>
      </c>
      <c r="B9" s="16" t="s">
        <v>8732</v>
      </c>
      <c r="C9" s="16" t="s">
        <v>972</v>
      </c>
      <c r="D9" s="16" t="s">
        <v>844</v>
      </c>
      <c r="E9" s="16" t="s">
        <v>843</v>
      </c>
      <c r="F9" s="16" t="s">
        <v>843</v>
      </c>
      <c r="G9" s="16" t="s">
        <v>843</v>
      </c>
      <c r="H9" s="16" t="s">
        <v>843</v>
      </c>
      <c r="I9" s="16" t="s">
        <v>843</v>
      </c>
      <c r="J9" s="16" t="s">
        <v>843</v>
      </c>
      <c r="K9" s="16" t="s">
        <v>843</v>
      </c>
      <c r="L9" s="16" t="s">
        <v>843</v>
      </c>
      <c r="M9" s="16" t="s">
        <v>843</v>
      </c>
      <c r="N9" s="16" t="s">
        <v>843</v>
      </c>
      <c r="O9" s="16" t="s">
        <v>843</v>
      </c>
      <c r="Q9" s="16" t="s">
        <v>844</v>
      </c>
      <c r="R9" s="16">
        <v>3</v>
      </c>
      <c r="T9" s="16" t="s">
        <v>474</v>
      </c>
      <c r="U9" s="16" t="s">
        <v>843</v>
      </c>
      <c r="V9" s="16" t="s">
        <v>844</v>
      </c>
      <c r="W9" s="16" t="s">
        <v>843</v>
      </c>
      <c r="X9" s="16" t="s">
        <v>843</v>
      </c>
      <c r="Y9" s="16" t="s">
        <v>843</v>
      </c>
      <c r="Z9" s="16" t="s">
        <v>844</v>
      </c>
      <c r="AA9" s="16" t="s">
        <v>843</v>
      </c>
      <c r="AB9" s="16" t="s">
        <v>843</v>
      </c>
      <c r="AC9" s="16" t="s">
        <v>843</v>
      </c>
      <c r="AF9" s="16" t="s">
        <v>11665</v>
      </c>
      <c r="AG9" s="16" t="s">
        <v>11672</v>
      </c>
      <c r="AH9" s="16" t="s">
        <v>844</v>
      </c>
      <c r="AI9" s="16" t="s">
        <v>843</v>
      </c>
      <c r="AJ9" s="16" t="s">
        <v>843</v>
      </c>
      <c r="AK9" s="16" t="s">
        <v>843</v>
      </c>
      <c r="AL9" s="16" t="s">
        <v>844</v>
      </c>
      <c r="AM9" s="16" t="s">
        <v>844</v>
      </c>
      <c r="AN9" s="16" t="s">
        <v>843</v>
      </c>
      <c r="AO9" s="16" t="s">
        <v>843</v>
      </c>
      <c r="AP9" s="16" t="s">
        <v>843</v>
      </c>
      <c r="AQ9" s="16" t="s">
        <v>844</v>
      </c>
      <c r="BF9" s="16" t="s">
        <v>844</v>
      </c>
      <c r="CC9" s="16" t="s">
        <v>867</v>
      </c>
      <c r="CD9" s="16" t="s">
        <v>6834</v>
      </c>
      <c r="CE9" s="16" t="s">
        <v>7547</v>
      </c>
      <c r="DN9" s="16" t="s">
        <v>4411</v>
      </c>
      <c r="DQ9" s="16" t="s">
        <v>7093</v>
      </c>
      <c r="DR9" s="16" t="s">
        <v>865</v>
      </c>
      <c r="DX9" s="16" t="s">
        <v>867</v>
      </c>
      <c r="DY9" s="16" t="s">
        <v>867</v>
      </c>
      <c r="ES9" s="16" t="s">
        <v>865</v>
      </c>
      <c r="ET9" s="16" t="s">
        <v>867</v>
      </c>
      <c r="EU9" s="16" t="s">
        <v>7813</v>
      </c>
      <c r="EV9" s="16" t="s">
        <v>865</v>
      </c>
      <c r="KO9" s="16" t="s">
        <v>8746</v>
      </c>
      <c r="KP9" s="16" t="s">
        <v>8745</v>
      </c>
      <c r="KQ9" s="16" t="s">
        <v>8694</v>
      </c>
      <c r="KR9" s="16" t="s">
        <v>8786</v>
      </c>
      <c r="KS9" s="16" t="s">
        <v>8747</v>
      </c>
      <c r="KT9" s="16" t="s">
        <v>8696</v>
      </c>
      <c r="KU9" s="16" t="s">
        <v>844</v>
      </c>
      <c r="KV9" s="16" t="s">
        <v>8696</v>
      </c>
      <c r="KX9" s="16" t="s">
        <v>487</v>
      </c>
      <c r="KY9" s="16" t="s">
        <v>487</v>
      </c>
      <c r="KZ9" s="16" t="s">
        <v>487</v>
      </c>
      <c r="LC9" s="16" t="s">
        <v>10879</v>
      </c>
      <c r="LF9" s="16" t="s">
        <v>11654</v>
      </c>
      <c r="LG9" s="16" t="s">
        <v>487</v>
      </c>
      <c r="LI9" s="16" t="s">
        <v>11655</v>
      </c>
      <c r="LM9" s="16" t="s">
        <v>8741</v>
      </c>
      <c r="LN9" s="16" t="s">
        <v>487</v>
      </c>
      <c r="LO9" s="16" t="s">
        <v>844</v>
      </c>
      <c r="LP9" s="16" t="s">
        <v>1056</v>
      </c>
      <c r="LQ9" s="16" t="s">
        <v>844</v>
      </c>
      <c r="LR9" s="16" t="s">
        <v>1056</v>
      </c>
      <c r="LS9" s="16" t="s">
        <v>844</v>
      </c>
      <c r="LT9" s="16" t="s">
        <v>844</v>
      </c>
      <c r="LU9" s="16" t="s">
        <v>843</v>
      </c>
      <c r="LV9" s="16" t="s">
        <v>843</v>
      </c>
      <c r="LW9" s="16" t="s">
        <v>843</v>
      </c>
      <c r="LX9" s="16" t="s">
        <v>1056</v>
      </c>
      <c r="LY9" s="16" t="s">
        <v>843</v>
      </c>
      <c r="LZ9" s="16" t="s">
        <v>843</v>
      </c>
      <c r="MA9" s="16" t="s">
        <v>843</v>
      </c>
      <c r="MB9" s="16" t="s">
        <v>843</v>
      </c>
      <c r="MC9" s="16" t="s">
        <v>844</v>
      </c>
      <c r="ME9" s="16" t="s">
        <v>11656</v>
      </c>
      <c r="MF9" s="16" t="s">
        <v>8847</v>
      </c>
      <c r="MR9" s="16" t="s">
        <v>474</v>
      </c>
      <c r="MS9" s="16" t="s">
        <v>11657</v>
      </c>
      <c r="MT9" s="16" t="s">
        <v>8961</v>
      </c>
      <c r="MV9" s="16" t="s">
        <v>487</v>
      </c>
      <c r="MW9" s="16" t="s">
        <v>1263</v>
      </c>
      <c r="MX9" s="16" t="s">
        <v>1261</v>
      </c>
      <c r="MY9" s="16" t="s">
        <v>486</v>
      </c>
      <c r="MZ9" s="16" t="s">
        <v>487</v>
      </c>
      <c r="NA9" s="16" t="s">
        <v>486</v>
      </c>
      <c r="NC9" s="16" t="s">
        <v>486</v>
      </c>
      <c r="NI9" s="16" t="s">
        <v>11658</v>
      </c>
      <c r="NS9" s="16" t="s">
        <v>462</v>
      </c>
      <c r="NT9" s="16" t="s">
        <v>478</v>
      </c>
      <c r="NU9" s="16">
        <v>1.1910000000000001</v>
      </c>
      <c r="NV9" s="16" t="s">
        <v>1132</v>
      </c>
      <c r="NW9" s="16" t="s">
        <v>1178</v>
      </c>
      <c r="NX9" s="16" t="s">
        <v>1142</v>
      </c>
      <c r="NY9" s="16" t="s">
        <v>1121</v>
      </c>
      <c r="NZ9" s="16" t="s">
        <v>936</v>
      </c>
    </row>
    <row r="10" spans="1:394" x14ac:dyDescent="0.25">
      <c r="A10" s="16" t="s">
        <v>8743</v>
      </c>
      <c r="B10" s="16" t="s">
        <v>844</v>
      </c>
      <c r="C10" s="16" t="s">
        <v>972</v>
      </c>
      <c r="D10" s="16" t="s">
        <v>844</v>
      </c>
      <c r="E10" s="16" t="s">
        <v>843</v>
      </c>
      <c r="F10" s="16" t="s">
        <v>843</v>
      </c>
      <c r="G10" s="16" t="s">
        <v>843</v>
      </c>
      <c r="H10" s="16" t="s">
        <v>843</v>
      </c>
      <c r="I10" s="16" t="s">
        <v>843</v>
      </c>
      <c r="J10" s="16" t="s">
        <v>843</v>
      </c>
      <c r="K10" s="16" t="s">
        <v>843</v>
      </c>
      <c r="L10" s="16" t="s">
        <v>843</v>
      </c>
      <c r="M10" s="16" t="s">
        <v>843</v>
      </c>
      <c r="N10" s="16" t="s">
        <v>843</v>
      </c>
      <c r="O10" s="16" t="s">
        <v>843</v>
      </c>
      <c r="Q10" s="16" t="s">
        <v>844</v>
      </c>
      <c r="R10" s="16">
        <v>40</v>
      </c>
      <c r="T10" s="16" t="s">
        <v>470</v>
      </c>
      <c r="U10" s="16" t="s">
        <v>844</v>
      </c>
      <c r="V10" s="16" t="s">
        <v>843</v>
      </c>
      <c r="W10" s="16" t="s">
        <v>844</v>
      </c>
      <c r="X10" s="16" t="s">
        <v>843</v>
      </c>
      <c r="Y10" s="16" t="s">
        <v>843</v>
      </c>
      <c r="Z10" s="16" t="s">
        <v>843</v>
      </c>
      <c r="AA10" s="16" t="s">
        <v>843</v>
      </c>
      <c r="AB10" s="16" t="s">
        <v>844</v>
      </c>
      <c r="AC10" s="16" t="s">
        <v>843</v>
      </c>
      <c r="AD10" s="16" t="s">
        <v>867</v>
      </c>
      <c r="AF10" s="16" t="s">
        <v>11673</v>
      </c>
      <c r="AG10" s="16" t="s">
        <v>11674</v>
      </c>
      <c r="AH10" s="16" t="s">
        <v>844</v>
      </c>
      <c r="AI10" s="16" t="s">
        <v>844</v>
      </c>
      <c r="AJ10" s="16" t="s">
        <v>844</v>
      </c>
      <c r="AK10" s="16" t="s">
        <v>843</v>
      </c>
      <c r="AL10" s="16" t="s">
        <v>844</v>
      </c>
      <c r="AM10" s="16" t="s">
        <v>843</v>
      </c>
      <c r="AN10" s="16" t="s">
        <v>843</v>
      </c>
      <c r="AO10" s="16" t="s">
        <v>843</v>
      </c>
      <c r="AP10" s="16" t="s">
        <v>843</v>
      </c>
      <c r="AQ10" s="16" t="s">
        <v>843</v>
      </c>
      <c r="AR10" s="16" t="s">
        <v>4433</v>
      </c>
      <c r="AS10" s="16" t="s">
        <v>843</v>
      </c>
      <c r="AT10" s="16" t="s">
        <v>843</v>
      </c>
      <c r="AU10" s="16" t="s">
        <v>843</v>
      </c>
      <c r="AV10" s="16" t="s">
        <v>843</v>
      </c>
      <c r="AW10" s="16" t="s">
        <v>843</v>
      </c>
      <c r="AX10" s="16" t="s">
        <v>843</v>
      </c>
      <c r="AY10" s="16" t="s">
        <v>844</v>
      </c>
      <c r="BF10" s="16" t="s">
        <v>843</v>
      </c>
      <c r="BH10" s="16" t="s">
        <v>7383</v>
      </c>
      <c r="BI10" s="16" t="s">
        <v>7785</v>
      </c>
      <c r="BJ10" s="16" t="s">
        <v>843</v>
      </c>
      <c r="BK10" s="16" t="s">
        <v>843</v>
      </c>
      <c r="BL10" s="16" t="s">
        <v>843</v>
      </c>
      <c r="BM10" s="16" t="s">
        <v>843</v>
      </c>
      <c r="BN10" s="16" t="s">
        <v>843</v>
      </c>
      <c r="BO10" s="16" t="s">
        <v>844</v>
      </c>
      <c r="BP10" s="16" t="s">
        <v>843</v>
      </c>
      <c r="BQ10" s="16" t="s">
        <v>843</v>
      </c>
      <c r="DX10" s="16" t="s">
        <v>865</v>
      </c>
      <c r="ES10" s="16" t="s">
        <v>865</v>
      </c>
      <c r="EU10" s="16" t="s">
        <v>7810</v>
      </c>
      <c r="EV10" s="16" t="s">
        <v>865</v>
      </c>
      <c r="FT10" s="16" t="s">
        <v>865</v>
      </c>
      <c r="HC10" s="16" t="s">
        <v>865</v>
      </c>
      <c r="JA10" s="16" t="s">
        <v>4816</v>
      </c>
      <c r="JB10" s="16" t="s">
        <v>865</v>
      </c>
      <c r="JC10" s="16" t="s">
        <v>865</v>
      </c>
      <c r="JD10" s="16" t="s">
        <v>865</v>
      </c>
      <c r="JE10" s="16" t="s">
        <v>865</v>
      </c>
      <c r="JF10" s="16" t="s">
        <v>865</v>
      </c>
      <c r="JG10" s="16" t="s">
        <v>843</v>
      </c>
      <c r="JH10" s="16" t="s">
        <v>7577</v>
      </c>
      <c r="JJ10" s="16" t="s">
        <v>865</v>
      </c>
      <c r="KF10" s="16" t="s">
        <v>4926</v>
      </c>
      <c r="KI10" s="16" t="s">
        <v>4843</v>
      </c>
      <c r="KO10" s="16" t="s">
        <v>8759</v>
      </c>
      <c r="KP10" s="16" t="s">
        <v>8758</v>
      </c>
      <c r="KQ10" s="16" t="s">
        <v>8694</v>
      </c>
      <c r="KR10" s="16" t="s">
        <v>8792</v>
      </c>
      <c r="KS10" s="16" t="s">
        <v>8760</v>
      </c>
      <c r="KT10" s="16" t="s">
        <v>8696</v>
      </c>
      <c r="KU10" s="16" t="s">
        <v>844</v>
      </c>
      <c r="KV10" s="16" t="s">
        <v>8696</v>
      </c>
      <c r="KW10" s="16" t="s">
        <v>851</v>
      </c>
      <c r="KY10" s="16" t="s">
        <v>486</v>
      </c>
      <c r="LC10" s="16" t="s">
        <v>10879</v>
      </c>
      <c r="LF10" s="16" t="s">
        <v>11654</v>
      </c>
      <c r="LI10" s="16" t="s">
        <v>11655</v>
      </c>
      <c r="LJ10" s="16" t="s">
        <v>843</v>
      </c>
      <c r="LL10" s="16" t="s">
        <v>8711</v>
      </c>
      <c r="LM10" s="16" t="s">
        <v>8741</v>
      </c>
      <c r="LO10" s="16" t="s">
        <v>1056</v>
      </c>
      <c r="LP10" s="16" t="s">
        <v>844</v>
      </c>
      <c r="LQ10" s="16" t="s">
        <v>1056</v>
      </c>
      <c r="LR10" s="16" t="s">
        <v>844</v>
      </c>
      <c r="LS10" s="16" t="s">
        <v>844</v>
      </c>
      <c r="LT10" s="16" t="s">
        <v>843</v>
      </c>
      <c r="LU10" s="16" t="s">
        <v>843</v>
      </c>
      <c r="LV10" s="16" t="s">
        <v>843</v>
      </c>
      <c r="LW10" s="16" t="s">
        <v>843</v>
      </c>
      <c r="LX10" s="16" t="s">
        <v>843</v>
      </c>
      <c r="LY10" s="16" t="s">
        <v>843</v>
      </c>
      <c r="LZ10" s="16" t="s">
        <v>843</v>
      </c>
      <c r="MA10" s="16" t="s">
        <v>843</v>
      </c>
      <c r="MB10" s="16" t="s">
        <v>843</v>
      </c>
      <c r="MC10" s="16" t="s">
        <v>1056</v>
      </c>
      <c r="ME10" s="16" t="s">
        <v>11656</v>
      </c>
      <c r="MF10" s="16" t="s">
        <v>8847</v>
      </c>
      <c r="MO10" s="16" t="s">
        <v>1817</v>
      </c>
      <c r="MP10" s="16" t="s">
        <v>13846</v>
      </c>
      <c r="MR10" s="16" t="s">
        <v>470</v>
      </c>
      <c r="MS10" s="16" t="s">
        <v>11657</v>
      </c>
      <c r="MT10" s="16" t="s">
        <v>9009</v>
      </c>
      <c r="MU10" s="16" t="s">
        <v>817</v>
      </c>
      <c r="NC10" s="16" t="s">
        <v>486</v>
      </c>
      <c r="ND10" s="16" t="s">
        <v>486</v>
      </c>
      <c r="NE10" s="16" t="s">
        <v>486</v>
      </c>
      <c r="NG10" s="16" t="s">
        <v>1380</v>
      </c>
      <c r="NI10" s="16" t="s">
        <v>11658</v>
      </c>
      <c r="NR10" s="16" t="s">
        <v>451</v>
      </c>
      <c r="NS10" s="16" t="s">
        <v>462</v>
      </c>
      <c r="NT10" s="16" t="s">
        <v>478</v>
      </c>
      <c r="NU10" s="16">
        <v>1.1910000000000001</v>
      </c>
      <c r="NV10" s="16" t="s">
        <v>451</v>
      </c>
      <c r="NW10" s="16" t="s">
        <v>1175</v>
      </c>
      <c r="NX10" s="16" t="s">
        <v>1142</v>
      </c>
      <c r="OB10" s="16" t="s">
        <v>833</v>
      </c>
      <c r="OC10" s="16" t="s">
        <v>451</v>
      </c>
    </row>
    <row r="11" spans="1:394" x14ac:dyDescent="0.25">
      <c r="A11" s="16" t="s">
        <v>8800</v>
      </c>
      <c r="B11" s="16" t="s">
        <v>1056</v>
      </c>
      <c r="C11" s="16" t="s">
        <v>972</v>
      </c>
      <c r="D11" s="16" t="s">
        <v>844</v>
      </c>
      <c r="E11" s="16" t="s">
        <v>843</v>
      </c>
      <c r="F11" s="16" t="s">
        <v>843</v>
      </c>
      <c r="G11" s="16" t="s">
        <v>843</v>
      </c>
      <c r="H11" s="16" t="s">
        <v>843</v>
      </c>
      <c r="I11" s="16" t="s">
        <v>843</v>
      </c>
      <c r="J11" s="16" t="s">
        <v>843</v>
      </c>
      <c r="K11" s="16" t="s">
        <v>843</v>
      </c>
      <c r="L11" s="16" t="s">
        <v>843</v>
      </c>
      <c r="M11" s="16" t="s">
        <v>843</v>
      </c>
      <c r="N11" s="16" t="s">
        <v>843</v>
      </c>
      <c r="O11" s="16" t="s">
        <v>843</v>
      </c>
      <c r="Q11" s="16" t="s">
        <v>844</v>
      </c>
      <c r="R11" s="16">
        <v>2</v>
      </c>
      <c r="S11" s="16">
        <v>25</v>
      </c>
      <c r="T11" s="16" t="s">
        <v>474</v>
      </c>
      <c r="U11" s="16" t="s">
        <v>843</v>
      </c>
      <c r="V11" s="16" t="s">
        <v>844</v>
      </c>
      <c r="W11" s="16" t="s">
        <v>843</v>
      </c>
      <c r="X11" s="16" t="s">
        <v>843</v>
      </c>
      <c r="Y11" s="16" t="s">
        <v>843</v>
      </c>
      <c r="Z11" s="16" t="s">
        <v>844</v>
      </c>
      <c r="AA11" s="16" t="s">
        <v>843</v>
      </c>
      <c r="AB11" s="16" t="s">
        <v>843</v>
      </c>
      <c r="AC11" s="16" t="s">
        <v>843</v>
      </c>
      <c r="AG11" s="16" t="s">
        <v>2381</v>
      </c>
      <c r="AH11" s="16" t="s">
        <v>843</v>
      </c>
      <c r="AI11" s="16" t="s">
        <v>843</v>
      </c>
      <c r="AJ11" s="16" t="s">
        <v>843</v>
      </c>
      <c r="AK11" s="16" t="s">
        <v>843</v>
      </c>
      <c r="AL11" s="16" t="s">
        <v>843</v>
      </c>
      <c r="AM11" s="16" t="s">
        <v>844</v>
      </c>
      <c r="AN11" s="16" t="s">
        <v>843</v>
      </c>
      <c r="AO11" s="16" t="s">
        <v>843</v>
      </c>
      <c r="AP11" s="16" t="s">
        <v>843</v>
      </c>
      <c r="AQ11" s="16" t="s">
        <v>844</v>
      </c>
      <c r="BF11" s="16" t="s">
        <v>844</v>
      </c>
      <c r="DX11" s="16" t="s">
        <v>867</v>
      </c>
      <c r="DY11" s="16" t="s">
        <v>867</v>
      </c>
      <c r="ES11" s="16" t="s">
        <v>865</v>
      </c>
      <c r="ET11" s="16" t="s">
        <v>867</v>
      </c>
      <c r="EU11" s="16" t="s">
        <v>7813</v>
      </c>
      <c r="EV11" s="16" t="s">
        <v>865</v>
      </c>
      <c r="KO11" s="16" t="s">
        <v>8759</v>
      </c>
      <c r="KP11" s="16" t="s">
        <v>8758</v>
      </c>
      <c r="KQ11" s="16" t="s">
        <v>8694</v>
      </c>
      <c r="KR11" s="16" t="s">
        <v>8801</v>
      </c>
      <c r="KS11" s="16" t="s">
        <v>8760</v>
      </c>
      <c r="KT11" s="16" t="s">
        <v>8696</v>
      </c>
      <c r="KU11" s="16" t="s">
        <v>844</v>
      </c>
      <c r="KV11" s="16" t="s">
        <v>8696</v>
      </c>
      <c r="KX11" s="16" t="s">
        <v>487</v>
      </c>
      <c r="KY11" s="16" t="s">
        <v>487</v>
      </c>
      <c r="KZ11" s="16" t="s">
        <v>487</v>
      </c>
      <c r="LC11" s="16" t="s">
        <v>10879</v>
      </c>
      <c r="LF11" s="16" t="s">
        <v>11654</v>
      </c>
      <c r="LG11" s="16" t="s">
        <v>487</v>
      </c>
      <c r="LI11" s="16" t="s">
        <v>11655</v>
      </c>
      <c r="LM11" s="16" t="s">
        <v>8741</v>
      </c>
      <c r="LN11" s="16" t="s">
        <v>487</v>
      </c>
      <c r="LO11" s="16" t="s">
        <v>1056</v>
      </c>
      <c r="LP11" s="16" t="s">
        <v>844</v>
      </c>
      <c r="LQ11" s="16" t="s">
        <v>1056</v>
      </c>
      <c r="LR11" s="16" t="s">
        <v>844</v>
      </c>
      <c r="LS11" s="16" t="s">
        <v>844</v>
      </c>
      <c r="LT11" s="16" t="s">
        <v>843</v>
      </c>
      <c r="LU11" s="16" t="s">
        <v>843</v>
      </c>
      <c r="LV11" s="16" t="s">
        <v>843</v>
      </c>
      <c r="LW11" s="16" t="s">
        <v>843</v>
      </c>
      <c r="LX11" s="16" t="s">
        <v>843</v>
      </c>
      <c r="LY11" s="16" t="s">
        <v>843</v>
      </c>
      <c r="LZ11" s="16" t="s">
        <v>843</v>
      </c>
      <c r="MA11" s="16" t="s">
        <v>843</v>
      </c>
      <c r="MB11" s="16" t="s">
        <v>843</v>
      </c>
      <c r="MC11" s="16" t="s">
        <v>1056</v>
      </c>
      <c r="ME11" s="16" t="s">
        <v>11656</v>
      </c>
      <c r="MF11" s="16" t="s">
        <v>8847</v>
      </c>
      <c r="MR11" s="16" t="s">
        <v>474</v>
      </c>
      <c r="MS11" s="16" t="s">
        <v>11657</v>
      </c>
      <c r="NC11" s="16" t="s">
        <v>486</v>
      </c>
      <c r="NI11" s="16" t="s">
        <v>11658</v>
      </c>
      <c r="NS11" s="16" t="s">
        <v>462</v>
      </c>
      <c r="NT11" s="16" t="s">
        <v>478</v>
      </c>
      <c r="NU11" s="16">
        <v>1.1910000000000001</v>
      </c>
      <c r="NV11" s="16" t="s">
        <v>1132</v>
      </c>
      <c r="NW11" s="16" t="s">
        <v>1178</v>
      </c>
      <c r="NX11" s="16" t="s">
        <v>1142</v>
      </c>
      <c r="NY11" s="16" t="s">
        <v>1121</v>
      </c>
    </row>
    <row r="12" spans="1:394" x14ac:dyDescent="0.25">
      <c r="A12" s="16" t="s">
        <v>8811</v>
      </c>
      <c r="B12" s="16" t="s">
        <v>8732</v>
      </c>
      <c r="C12" s="16" t="s">
        <v>972</v>
      </c>
      <c r="D12" s="16" t="s">
        <v>844</v>
      </c>
      <c r="E12" s="16" t="s">
        <v>843</v>
      </c>
      <c r="F12" s="16" t="s">
        <v>843</v>
      </c>
      <c r="G12" s="16" t="s">
        <v>843</v>
      </c>
      <c r="H12" s="16" t="s">
        <v>843</v>
      </c>
      <c r="I12" s="16" t="s">
        <v>843</v>
      </c>
      <c r="J12" s="16" t="s">
        <v>843</v>
      </c>
      <c r="K12" s="16" t="s">
        <v>843</v>
      </c>
      <c r="L12" s="16" t="s">
        <v>843</v>
      </c>
      <c r="M12" s="16" t="s">
        <v>843</v>
      </c>
      <c r="N12" s="16" t="s">
        <v>843</v>
      </c>
      <c r="O12" s="16" t="s">
        <v>843</v>
      </c>
      <c r="Q12" s="16" t="s">
        <v>844</v>
      </c>
      <c r="R12" s="16">
        <v>9</v>
      </c>
      <c r="T12" s="16" t="s">
        <v>470</v>
      </c>
      <c r="U12" s="16" t="s">
        <v>844</v>
      </c>
      <c r="V12" s="16" t="s">
        <v>843</v>
      </c>
      <c r="W12" s="16" t="s">
        <v>843</v>
      </c>
      <c r="X12" s="16" t="s">
        <v>843</v>
      </c>
      <c r="Y12" s="16" t="s">
        <v>844</v>
      </c>
      <c r="Z12" s="16" t="s">
        <v>843</v>
      </c>
      <c r="AA12" s="16" t="s">
        <v>843</v>
      </c>
      <c r="AB12" s="16" t="s">
        <v>843</v>
      </c>
      <c r="AC12" s="16" t="s">
        <v>844</v>
      </c>
      <c r="AF12" s="16" t="s">
        <v>11673</v>
      </c>
      <c r="AG12" s="16" t="s">
        <v>11672</v>
      </c>
      <c r="AH12" s="16" t="s">
        <v>844</v>
      </c>
      <c r="AI12" s="16" t="s">
        <v>843</v>
      </c>
      <c r="AJ12" s="16" t="s">
        <v>843</v>
      </c>
      <c r="AK12" s="16" t="s">
        <v>843</v>
      </c>
      <c r="AL12" s="16" t="s">
        <v>844</v>
      </c>
      <c r="AM12" s="16" t="s">
        <v>844</v>
      </c>
      <c r="AN12" s="16" t="s">
        <v>843</v>
      </c>
      <c r="AO12" s="16" t="s">
        <v>843</v>
      </c>
      <c r="AP12" s="16" t="s">
        <v>843</v>
      </c>
      <c r="AQ12" s="16" t="s">
        <v>844</v>
      </c>
      <c r="AR12" s="16" t="s">
        <v>4433</v>
      </c>
      <c r="AS12" s="16" t="s">
        <v>843</v>
      </c>
      <c r="AT12" s="16" t="s">
        <v>843</v>
      </c>
      <c r="AU12" s="16" t="s">
        <v>843</v>
      </c>
      <c r="AV12" s="16" t="s">
        <v>843</v>
      </c>
      <c r="AW12" s="16" t="s">
        <v>843</v>
      </c>
      <c r="AX12" s="16" t="s">
        <v>843</v>
      </c>
      <c r="AY12" s="16" t="s">
        <v>844</v>
      </c>
      <c r="BF12" s="16" t="s">
        <v>844</v>
      </c>
      <c r="BI12" s="16" t="s">
        <v>7776</v>
      </c>
      <c r="BJ12" s="16" t="s">
        <v>843</v>
      </c>
      <c r="BK12" s="16" t="s">
        <v>843</v>
      </c>
      <c r="BL12" s="16" t="s">
        <v>844</v>
      </c>
      <c r="BM12" s="16" t="s">
        <v>843</v>
      </c>
      <c r="BN12" s="16" t="s">
        <v>843</v>
      </c>
      <c r="BO12" s="16" t="s">
        <v>843</v>
      </c>
      <c r="BP12" s="16" t="s">
        <v>843</v>
      </c>
      <c r="BQ12" s="16" t="s">
        <v>843</v>
      </c>
      <c r="BR12" s="16" t="s">
        <v>7793</v>
      </c>
      <c r="BS12" s="16" t="s">
        <v>843</v>
      </c>
      <c r="BT12" s="16" t="s">
        <v>844</v>
      </c>
      <c r="BU12" s="16" t="s">
        <v>843</v>
      </c>
      <c r="BV12" s="16" t="s">
        <v>843</v>
      </c>
      <c r="BW12" s="16" t="s">
        <v>843</v>
      </c>
      <c r="BX12" s="16" t="s">
        <v>843</v>
      </c>
      <c r="BY12" s="16" t="s">
        <v>843</v>
      </c>
      <c r="BZ12" s="16" t="s">
        <v>843</v>
      </c>
      <c r="CA12" s="16" t="s">
        <v>843</v>
      </c>
      <c r="CC12" s="16" t="s">
        <v>867</v>
      </c>
      <c r="CD12" s="16" t="s">
        <v>6837</v>
      </c>
      <c r="CE12" s="16" t="s">
        <v>7537</v>
      </c>
      <c r="DN12" s="16" t="s">
        <v>4411</v>
      </c>
      <c r="DQ12" s="16" t="s">
        <v>7097</v>
      </c>
      <c r="DR12" s="16" t="s">
        <v>865</v>
      </c>
      <c r="DX12" s="16" t="s">
        <v>865</v>
      </c>
      <c r="ES12" s="16" t="s">
        <v>865</v>
      </c>
      <c r="EU12" s="16" t="s">
        <v>7810</v>
      </c>
      <c r="EV12" s="16" t="s">
        <v>865</v>
      </c>
      <c r="HC12" s="16" t="s">
        <v>865</v>
      </c>
      <c r="KO12" s="16" t="s">
        <v>8759</v>
      </c>
      <c r="KP12" s="16" t="s">
        <v>8758</v>
      </c>
      <c r="KQ12" s="16" t="s">
        <v>8694</v>
      </c>
      <c r="KR12" s="16" t="s">
        <v>8812</v>
      </c>
      <c r="KS12" s="16" t="s">
        <v>8760</v>
      </c>
      <c r="KT12" s="16" t="s">
        <v>8696</v>
      </c>
      <c r="KU12" s="16" t="s">
        <v>844</v>
      </c>
      <c r="KV12" s="16" t="s">
        <v>8696</v>
      </c>
      <c r="KW12" s="16" t="s">
        <v>851</v>
      </c>
      <c r="KY12" s="16" t="s">
        <v>486</v>
      </c>
      <c r="LA12" s="16" t="s">
        <v>11675</v>
      </c>
      <c r="LB12" s="16" t="s">
        <v>11653</v>
      </c>
      <c r="LC12" s="16" t="s">
        <v>10879</v>
      </c>
      <c r="LF12" s="16" t="s">
        <v>11654</v>
      </c>
      <c r="LI12" s="16" t="s">
        <v>11655</v>
      </c>
      <c r="LM12" s="16" t="s">
        <v>8741</v>
      </c>
      <c r="LO12" s="16" t="s">
        <v>1056</v>
      </c>
      <c r="LP12" s="16" t="s">
        <v>844</v>
      </c>
      <c r="LQ12" s="16" t="s">
        <v>1056</v>
      </c>
      <c r="LR12" s="16" t="s">
        <v>844</v>
      </c>
      <c r="LS12" s="16" t="s">
        <v>844</v>
      </c>
      <c r="LT12" s="16" t="s">
        <v>843</v>
      </c>
      <c r="LU12" s="16" t="s">
        <v>843</v>
      </c>
      <c r="LV12" s="16" t="s">
        <v>843</v>
      </c>
      <c r="LW12" s="16" t="s">
        <v>843</v>
      </c>
      <c r="LX12" s="16" t="s">
        <v>843</v>
      </c>
      <c r="LY12" s="16" t="s">
        <v>843</v>
      </c>
      <c r="LZ12" s="16" t="s">
        <v>843</v>
      </c>
      <c r="MA12" s="16" t="s">
        <v>843</v>
      </c>
      <c r="MB12" s="16" t="s">
        <v>843</v>
      </c>
      <c r="MC12" s="16" t="s">
        <v>1056</v>
      </c>
      <c r="MD12" s="16" t="s">
        <v>11676</v>
      </c>
      <c r="ME12" s="16" t="s">
        <v>11677</v>
      </c>
      <c r="MF12" s="16" t="s">
        <v>8847</v>
      </c>
      <c r="MR12" s="16" t="s">
        <v>470</v>
      </c>
      <c r="MS12" s="16" t="s">
        <v>11657</v>
      </c>
      <c r="MT12" s="16" t="s">
        <v>9009</v>
      </c>
      <c r="MV12" s="16" t="s">
        <v>487</v>
      </c>
      <c r="MW12" s="16" t="s">
        <v>1265</v>
      </c>
      <c r="MX12" s="16" t="s">
        <v>1262</v>
      </c>
      <c r="MY12" s="16" t="s">
        <v>486</v>
      </c>
      <c r="MZ12" s="16" t="s">
        <v>487</v>
      </c>
      <c r="NA12" s="16" t="s">
        <v>486</v>
      </c>
      <c r="NC12" s="16" t="s">
        <v>486</v>
      </c>
      <c r="NE12" s="16" t="s">
        <v>486</v>
      </c>
      <c r="NI12" s="16" t="s">
        <v>11658</v>
      </c>
      <c r="NL12" s="16" t="s">
        <v>844</v>
      </c>
      <c r="NS12" s="16" t="s">
        <v>462</v>
      </c>
      <c r="NT12" s="16" t="s">
        <v>478</v>
      </c>
      <c r="NU12" s="16">
        <v>1.1910000000000001</v>
      </c>
      <c r="NV12" s="16" t="s">
        <v>860</v>
      </c>
      <c r="NW12" s="16" t="s">
        <v>1176</v>
      </c>
      <c r="NX12" s="16" t="s">
        <v>1142</v>
      </c>
      <c r="NY12" s="16" t="s">
        <v>1122</v>
      </c>
      <c r="NZ12" s="16" t="s">
        <v>938</v>
      </c>
    </row>
    <row r="13" spans="1:394" x14ac:dyDescent="0.25">
      <c r="A13" s="16" t="s">
        <v>8822</v>
      </c>
      <c r="B13" s="16" t="s">
        <v>844</v>
      </c>
      <c r="C13" s="16" t="s">
        <v>972</v>
      </c>
      <c r="D13" s="16" t="s">
        <v>844</v>
      </c>
      <c r="E13" s="16" t="s">
        <v>843</v>
      </c>
      <c r="F13" s="16" t="s">
        <v>843</v>
      </c>
      <c r="G13" s="16" t="s">
        <v>843</v>
      </c>
      <c r="H13" s="16" t="s">
        <v>843</v>
      </c>
      <c r="I13" s="16" t="s">
        <v>843</v>
      </c>
      <c r="J13" s="16" t="s">
        <v>843</v>
      </c>
      <c r="K13" s="16" t="s">
        <v>843</v>
      </c>
      <c r="L13" s="16" t="s">
        <v>843</v>
      </c>
      <c r="M13" s="16" t="s">
        <v>843</v>
      </c>
      <c r="N13" s="16" t="s">
        <v>843</v>
      </c>
      <c r="O13" s="16" t="s">
        <v>843</v>
      </c>
      <c r="Q13" s="16" t="s">
        <v>844</v>
      </c>
      <c r="R13" s="16">
        <v>66</v>
      </c>
      <c r="T13" s="16" t="s">
        <v>470</v>
      </c>
      <c r="U13" s="16" t="s">
        <v>844</v>
      </c>
      <c r="V13" s="16" t="s">
        <v>843</v>
      </c>
      <c r="W13" s="16" t="s">
        <v>844</v>
      </c>
      <c r="X13" s="16" t="s">
        <v>843</v>
      </c>
      <c r="Y13" s="16" t="s">
        <v>843</v>
      </c>
      <c r="Z13" s="16" t="s">
        <v>843</v>
      </c>
      <c r="AA13" s="16" t="s">
        <v>843</v>
      </c>
      <c r="AB13" s="16" t="s">
        <v>843</v>
      </c>
      <c r="AC13" s="16" t="s">
        <v>843</v>
      </c>
      <c r="AD13" s="16" t="s">
        <v>867</v>
      </c>
      <c r="AF13" s="16" t="s">
        <v>11673</v>
      </c>
      <c r="AG13" s="16" t="s">
        <v>11678</v>
      </c>
      <c r="AH13" s="16" t="s">
        <v>844</v>
      </c>
      <c r="AI13" s="16" t="s">
        <v>844</v>
      </c>
      <c r="AJ13" s="16" t="s">
        <v>843</v>
      </c>
      <c r="AK13" s="16" t="s">
        <v>843</v>
      </c>
      <c r="AL13" s="16" t="s">
        <v>844</v>
      </c>
      <c r="AM13" s="16" t="s">
        <v>843</v>
      </c>
      <c r="AN13" s="16" t="s">
        <v>843</v>
      </c>
      <c r="AO13" s="16" t="s">
        <v>843</v>
      </c>
      <c r="AP13" s="16" t="s">
        <v>843</v>
      </c>
      <c r="AQ13" s="16" t="s">
        <v>843</v>
      </c>
      <c r="AR13" s="16" t="s">
        <v>11679</v>
      </c>
      <c r="AS13" s="16" t="s">
        <v>844</v>
      </c>
      <c r="AT13" s="16" t="s">
        <v>843</v>
      </c>
      <c r="AU13" s="16" t="s">
        <v>844</v>
      </c>
      <c r="AV13" s="16" t="s">
        <v>843</v>
      </c>
      <c r="AW13" s="16" t="s">
        <v>843</v>
      </c>
      <c r="AX13" s="16" t="s">
        <v>843</v>
      </c>
      <c r="AY13" s="16" t="s">
        <v>843</v>
      </c>
      <c r="AZ13" s="16" t="s">
        <v>4440</v>
      </c>
      <c r="BB13" s="16" t="s">
        <v>4440</v>
      </c>
      <c r="BF13" s="16" t="s">
        <v>843</v>
      </c>
      <c r="BI13" s="16" t="s">
        <v>7785</v>
      </c>
      <c r="BJ13" s="16" t="s">
        <v>843</v>
      </c>
      <c r="BK13" s="16" t="s">
        <v>843</v>
      </c>
      <c r="BL13" s="16" t="s">
        <v>843</v>
      </c>
      <c r="BM13" s="16" t="s">
        <v>843</v>
      </c>
      <c r="BN13" s="16" t="s">
        <v>843</v>
      </c>
      <c r="BO13" s="16" t="s">
        <v>844</v>
      </c>
      <c r="BP13" s="16" t="s">
        <v>843</v>
      </c>
      <c r="BQ13" s="16" t="s">
        <v>843</v>
      </c>
      <c r="DX13" s="16" t="s">
        <v>867</v>
      </c>
      <c r="DY13" s="16" t="s">
        <v>867</v>
      </c>
      <c r="ES13" s="16" t="s">
        <v>867</v>
      </c>
      <c r="EU13" s="16" t="s">
        <v>7813</v>
      </c>
      <c r="EV13" s="16" t="s">
        <v>865</v>
      </c>
      <c r="FF13" s="16" t="s">
        <v>7839</v>
      </c>
      <c r="HC13" s="16" t="s">
        <v>865</v>
      </c>
      <c r="JA13" s="16" t="s">
        <v>4816</v>
      </c>
      <c r="JB13" s="16" t="s">
        <v>865</v>
      </c>
      <c r="JC13" s="16" t="s">
        <v>865</v>
      </c>
      <c r="JD13" s="16" t="s">
        <v>865</v>
      </c>
      <c r="JE13" s="16" t="s">
        <v>865</v>
      </c>
      <c r="JF13" s="16" t="s">
        <v>865</v>
      </c>
      <c r="JG13" s="16" t="s">
        <v>843</v>
      </c>
      <c r="JH13" s="16" t="s">
        <v>5638</v>
      </c>
      <c r="JJ13" s="16" t="s">
        <v>865</v>
      </c>
      <c r="KF13" s="16" t="s">
        <v>4951</v>
      </c>
      <c r="KI13" s="16" t="s">
        <v>4849</v>
      </c>
      <c r="KO13" s="16" t="s">
        <v>8769</v>
      </c>
      <c r="KP13" s="16" t="s">
        <v>8768</v>
      </c>
      <c r="KQ13" s="16" t="s">
        <v>8694</v>
      </c>
      <c r="KR13" s="16" t="s">
        <v>8823</v>
      </c>
      <c r="KS13" s="16" t="s">
        <v>8770</v>
      </c>
      <c r="KT13" s="16" t="s">
        <v>8696</v>
      </c>
      <c r="KU13" s="16" t="s">
        <v>844</v>
      </c>
      <c r="KV13" s="16" t="s">
        <v>8696</v>
      </c>
      <c r="KW13" s="16" t="s">
        <v>850</v>
      </c>
      <c r="KX13" s="16" t="s">
        <v>487</v>
      </c>
      <c r="KY13" s="16" t="s">
        <v>487</v>
      </c>
      <c r="KZ13" s="16" t="s">
        <v>487</v>
      </c>
      <c r="LC13" s="16" t="s">
        <v>10879</v>
      </c>
      <c r="LF13" s="16" t="s">
        <v>11654</v>
      </c>
      <c r="LI13" s="16" t="s">
        <v>11655</v>
      </c>
      <c r="LJ13" s="16" t="s">
        <v>843</v>
      </c>
      <c r="LL13" s="16" t="s">
        <v>8711</v>
      </c>
      <c r="LM13" s="16" t="s">
        <v>8741</v>
      </c>
      <c r="LO13" s="16" t="s">
        <v>843</v>
      </c>
      <c r="LP13" s="16" t="s">
        <v>843</v>
      </c>
      <c r="LQ13" s="16" t="s">
        <v>844</v>
      </c>
      <c r="LR13" s="16" t="s">
        <v>844</v>
      </c>
      <c r="LS13" s="16" t="s">
        <v>844</v>
      </c>
      <c r="LT13" s="16" t="s">
        <v>844</v>
      </c>
      <c r="LU13" s="16" t="s">
        <v>1056</v>
      </c>
      <c r="LV13" s="16" t="s">
        <v>1056</v>
      </c>
      <c r="LW13" s="16" t="s">
        <v>1056</v>
      </c>
      <c r="LX13" s="16" t="s">
        <v>843</v>
      </c>
      <c r="LY13" s="16" t="s">
        <v>843</v>
      </c>
      <c r="LZ13" s="16" t="s">
        <v>843</v>
      </c>
      <c r="MA13" s="16" t="s">
        <v>843</v>
      </c>
      <c r="MB13" s="16" t="s">
        <v>843</v>
      </c>
      <c r="MC13" s="16" t="s">
        <v>843</v>
      </c>
      <c r="ME13" s="16" t="s">
        <v>11656</v>
      </c>
      <c r="MF13" s="16" t="s">
        <v>8847</v>
      </c>
      <c r="MO13" s="16" t="s">
        <v>1809</v>
      </c>
      <c r="MP13" s="16" t="s">
        <v>13845</v>
      </c>
      <c r="MR13" s="16" t="s">
        <v>470</v>
      </c>
      <c r="MS13" s="16" t="s">
        <v>11657</v>
      </c>
      <c r="MT13" s="16" t="s">
        <v>9009</v>
      </c>
      <c r="NC13" s="16" t="s">
        <v>487</v>
      </c>
      <c r="NE13" s="16" t="s">
        <v>486</v>
      </c>
      <c r="NG13" s="16" t="s">
        <v>1380</v>
      </c>
      <c r="NI13" s="16" t="s">
        <v>11658</v>
      </c>
      <c r="NR13" s="16" t="s">
        <v>878</v>
      </c>
      <c r="NS13" s="16" t="s">
        <v>462</v>
      </c>
      <c r="NT13" s="16" t="s">
        <v>478</v>
      </c>
      <c r="NU13" s="16">
        <v>1.1910000000000001</v>
      </c>
      <c r="NV13" s="16" t="s">
        <v>457</v>
      </c>
      <c r="NW13" s="16" t="s">
        <v>1177</v>
      </c>
      <c r="NX13" s="16" t="s">
        <v>1142</v>
      </c>
      <c r="OB13" s="16" t="s">
        <v>833</v>
      </c>
      <c r="OC13" s="16" t="s">
        <v>878</v>
      </c>
    </row>
    <row r="14" spans="1:394" x14ac:dyDescent="0.25">
      <c r="A14" s="16" t="s">
        <v>8830</v>
      </c>
      <c r="B14" s="16" t="s">
        <v>1056</v>
      </c>
      <c r="C14" s="16" t="s">
        <v>972</v>
      </c>
      <c r="D14" s="16" t="s">
        <v>844</v>
      </c>
      <c r="E14" s="16" t="s">
        <v>843</v>
      </c>
      <c r="F14" s="16" t="s">
        <v>843</v>
      </c>
      <c r="G14" s="16" t="s">
        <v>843</v>
      </c>
      <c r="H14" s="16" t="s">
        <v>843</v>
      </c>
      <c r="I14" s="16" t="s">
        <v>843</v>
      </c>
      <c r="J14" s="16" t="s">
        <v>843</v>
      </c>
      <c r="K14" s="16" t="s">
        <v>843</v>
      </c>
      <c r="L14" s="16" t="s">
        <v>843</v>
      </c>
      <c r="M14" s="16" t="s">
        <v>843</v>
      </c>
      <c r="N14" s="16" t="s">
        <v>843</v>
      </c>
      <c r="O14" s="16" t="s">
        <v>843</v>
      </c>
      <c r="Q14" s="16" t="s">
        <v>844</v>
      </c>
      <c r="R14" s="16">
        <v>68</v>
      </c>
      <c r="T14" s="16" t="s">
        <v>474</v>
      </c>
      <c r="U14" s="16" t="s">
        <v>843</v>
      </c>
      <c r="V14" s="16" t="s">
        <v>844</v>
      </c>
      <c r="W14" s="16" t="s">
        <v>843</v>
      </c>
      <c r="X14" s="16" t="s">
        <v>844</v>
      </c>
      <c r="Y14" s="16" t="s">
        <v>843</v>
      </c>
      <c r="Z14" s="16" t="s">
        <v>843</v>
      </c>
      <c r="AA14" s="16" t="s">
        <v>843</v>
      </c>
      <c r="AB14" s="16" t="s">
        <v>843</v>
      </c>
      <c r="AC14" s="16" t="s">
        <v>843</v>
      </c>
      <c r="AD14" s="16" t="s">
        <v>865</v>
      </c>
      <c r="AF14" s="16" t="s">
        <v>11673</v>
      </c>
      <c r="AG14" s="16" t="s">
        <v>11678</v>
      </c>
      <c r="AH14" s="16" t="s">
        <v>844</v>
      </c>
      <c r="AI14" s="16" t="s">
        <v>844</v>
      </c>
      <c r="AJ14" s="16" t="s">
        <v>843</v>
      </c>
      <c r="AK14" s="16" t="s">
        <v>843</v>
      </c>
      <c r="AL14" s="16" t="s">
        <v>844</v>
      </c>
      <c r="AM14" s="16" t="s">
        <v>843</v>
      </c>
      <c r="AN14" s="16" t="s">
        <v>843</v>
      </c>
      <c r="AO14" s="16" t="s">
        <v>843</v>
      </c>
      <c r="AP14" s="16" t="s">
        <v>843</v>
      </c>
      <c r="AQ14" s="16" t="s">
        <v>843</v>
      </c>
      <c r="AR14" s="16" t="s">
        <v>11680</v>
      </c>
      <c r="AS14" s="16" t="s">
        <v>844</v>
      </c>
      <c r="AT14" s="16" t="s">
        <v>843</v>
      </c>
      <c r="AU14" s="16" t="s">
        <v>844</v>
      </c>
      <c r="AV14" s="16" t="s">
        <v>844</v>
      </c>
      <c r="AW14" s="16" t="s">
        <v>843</v>
      </c>
      <c r="AX14" s="16" t="s">
        <v>843</v>
      </c>
      <c r="AY14" s="16" t="s">
        <v>843</v>
      </c>
      <c r="AZ14" s="16" t="s">
        <v>4440</v>
      </c>
      <c r="BB14" s="16" t="s">
        <v>4440</v>
      </c>
      <c r="BC14" s="16" t="s">
        <v>4437</v>
      </c>
      <c r="BF14" s="16" t="s">
        <v>843</v>
      </c>
      <c r="BI14" s="16" t="s">
        <v>7785</v>
      </c>
      <c r="BJ14" s="16" t="s">
        <v>843</v>
      </c>
      <c r="BK14" s="16" t="s">
        <v>843</v>
      </c>
      <c r="BL14" s="16" t="s">
        <v>843</v>
      </c>
      <c r="BM14" s="16" t="s">
        <v>843</v>
      </c>
      <c r="BN14" s="16" t="s">
        <v>843</v>
      </c>
      <c r="BO14" s="16" t="s">
        <v>844</v>
      </c>
      <c r="BP14" s="16" t="s">
        <v>843</v>
      </c>
      <c r="BQ14" s="16" t="s">
        <v>843</v>
      </c>
      <c r="DX14" s="16" t="s">
        <v>867</v>
      </c>
      <c r="DY14" s="16" t="s">
        <v>867</v>
      </c>
      <c r="ES14" s="16" t="s">
        <v>867</v>
      </c>
      <c r="EU14" s="16" t="s">
        <v>7813</v>
      </c>
      <c r="EV14" s="16" t="s">
        <v>865</v>
      </c>
      <c r="FF14" s="16" t="s">
        <v>7839</v>
      </c>
      <c r="HC14" s="16" t="s">
        <v>867</v>
      </c>
      <c r="HD14" s="16" t="s">
        <v>867</v>
      </c>
      <c r="HE14" s="16" t="s">
        <v>11681</v>
      </c>
      <c r="HF14" s="16" t="s">
        <v>844</v>
      </c>
      <c r="HG14" s="16" t="s">
        <v>844</v>
      </c>
      <c r="HH14" s="16" t="s">
        <v>843</v>
      </c>
      <c r="HI14" s="16" t="s">
        <v>843</v>
      </c>
      <c r="HJ14" s="16" t="s">
        <v>843</v>
      </c>
      <c r="HK14" s="16" t="s">
        <v>843</v>
      </c>
      <c r="HL14" s="16" t="s">
        <v>843</v>
      </c>
      <c r="HM14" s="16" t="s">
        <v>843</v>
      </c>
      <c r="HN14" s="16" t="s">
        <v>843</v>
      </c>
      <c r="HO14" s="16" t="s">
        <v>843</v>
      </c>
      <c r="HP14" s="16" t="s">
        <v>843</v>
      </c>
      <c r="HQ14" s="16" t="s">
        <v>843</v>
      </c>
      <c r="HR14" s="16" t="s">
        <v>843</v>
      </c>
      <c r="HS14" s="16" t="s">
        <v>843</v>
      </c>
      <c r="IZ14" s="16" t="s">
        <v>867</v>
      </c>
      <c r="JA14" s="16" t="s">
        <v>4816</v>
      </c>
      <c r="JB14" s="16" t="s">
        <v>865</v>
      </c>
      <c r="JC14" s="16" t="s">
        <v>865</v>
      </c>
      <c r="JD14" s="16" t="s">
        <v>865</v>
      </c>
      <c r="JE14" s="16" t="s">
        <v>865</v>
      </c>
      <c r="JF14" s="16" t="s">
        <v>865</v>
      </c>
      <c r="JG14" s="16" t="s">
        <v>843</v>
      </c>
      <c r="JH14" s="16" t="s">
        <v>5638</v>
      </c>
      <c r="JJ14" s="16" t="s">
        <v>865</v>
      </c>
      <c r="KF14" s="16" t="s">
        <v>4926</v>
      </c>
      <c r="KI14" s="16" t="s">
        <v>4846</v>
      </c>
      <c r="KO14" s="16" t="s">
        <v>8769</v>
      </c>
      <c r="KP14" s="16" t="s">
        <v>8768</v>
      </c>
      <c r="KQ14" s="16" t="s">
        <v>8694</v>
      </c>
      <c r="KR14" s="16" t="s">
        <v>8831</v>
      </c>
      <c r="KS14" s="16" t="s">
        <v>8770</v>
      </c>
      <c r="KT14" s="16" t="s">
        <v>8696</v>
      </c>
      <c r="KU14" s="16" t="s">
        <v>844</v>
      </c>
      <c r="KV14" s="16" t="s">
        <v>8696</v>
      </c>
      <c r="KW14" s="16" t="s">
        <v>850</v>
      </c>
      <c r="KX14" s="16" t="s">
        <v>487</v>
      </c>
      <c r="KY14" s="16" t="s">
        <v>487</v>
      </c>
      <c r="KZ14" s="16" t="s">
        <v>487</v>
      </c>
      <c r="LC14" s="16" t="s">
        <v>10879</v>
      </c>
      <c r="LF14" s="16" t="s">
        <v>11654</v>
      </c>
      <c r="LI14" s="16" t="s">
        <v>11655</v>
      </c>
      <c r="LJ14" s="16" t="s">
        <v>843</v>
      </c>
      <c r="LL14" s="16" t="s">
        <v>8711</v>
      </c>
      <c r="LM14" s="16" t="s">
        <v>8741</v>
      </c>
      <c r="LO14" s="16" t="s">
        <v>843</v>
      </c>
      <c r="LP14" s="16" t="s">
        <v>843</v>
      </c>
      <c r="LQ14" s="16" t="s">
        <v>844</v>
      </c>
      <c r="LR14" s="16" t="s">
        <v>844</v>
      </c>
      <c r="LS14" s="16" t="s">
        <v>844</v>
      </c>
      <c r="LT14" s="16" t="s">
        <v>844</v>
      </c>
      <c r="LU14" s="16" t="s">
        <v>1056</v>
      </c>
      <c r="LV14" s="16" t="s">
        <v>1056</v>
      </c>
      <c r="LW14" s="16" t="s">
        <v>1056</v>
      </c>
      <c r="LX14" s="16" t="s">
        <v>843</v>
      </c>
      <c r="LY14" s="16" t="s">
        <v>843</v>
      </c>
      <c r="LZ14" s="16" t="s">
        <v>843</v>
      </c>
      <c r="MA14" s="16" t="s">
        <v>843</v>
      </c>
      <c r="MB14" s="16" t="s">
        <v>843</v>
      </c>
      <c r="MC14" s="16" t="s">
        <v>843</v>
      </c>
      <c r="ME14" s="16" t="s">
        <v>11656</v>
      </c>
      <c r="MF14" s="16" t="s">
        <v>8847</v>
      </c>
      <c r="MO14" s="16" t="s">
        <v>1817</v>
      </c>
      <c r="MP14" s="16" t="s">
        <v>1824</v>
      </c>
      <c r="MR14" s="16" t="s">
        <v>474</v>
      </c>
      <c r="MS14" s="16" t="s">
        <v>11657</v>
      </c>
      <c r="MT14" s="16" t="s">
        <v>9009</v>
      </c>
      <c r="NC14" s="16" t="s">
        <v>487</v>
      </c>
      <c r="NE14" s="16" t="s">
        <v>487</v>
      </c>
      <c r="NF14" s="16" t="s">
        <v>487</v>
      </c>
      <c r="NG14" s="16" t="s">
        <v>1380</v>
      </c>
      <c r="NI14" s="16" t="s">
        <v>11658</v>
      </c>
      <c r="NM14" s="16" t="s">
        <v>11682</v>
      </c>
      <c r="NN14" s="16" t="s">
        <v>867</v>
      </c>
      <c r="NO14" s="16" t="s">
        <v>11683</v>
      </c>
      <c r="NP14" s="16" t="s">
        <v>11684</v>
      </c>
      <c r="NR14" s="16" t="s">
        <v>878</v>
      </c>
      <c r="NS14" s="16" t="s">
        <v>462</v>
      </c>
      <c r="NT14" s="16" t="s">
        <v>478</v>
      </c>
      <c r="NU14" s="16">
        <v>1.1910000000000001</v>
      </c>
      <c r="NV14" s="16" t="s">
        <v>457</v>
      </c>
      <c r="NW14" s="16" t="s">
        <v>1183</v>
      </c>
      <c r="NX14" s="16" t="s">
        <v>1142</v>
      </c>
      <c r="OB14" s="16" t="s">
        <v>833</v>
      </c>
      <c r="OC14" s="16" t="s">
        <v>878</v>
      </c>
      <c r="OD14" s="16" t="s">
        <v>487</v>
      </c>
    </row>
    <row r="15" spans="1:394" x14ac:dyDescent="0.25">
      <c r="A15" s="16" t="s">
        <v>8837</v>
      </c>
      <c r="B15" s="16" t="s">
        <v>844</v>
      </c>
      <c r="C15" s="16" t="s">
        <v>972</v>
      </c>
      <c r="D15" s="16" t="s">
        <v>844</v>
      </c>
      <c r="E15" s="16" t="s">
        <v>843</v>
      </c>
      <c r="F15" s="16" t="s">
        <v>843</v>
      </c>
      <c r="G15" s="16" t="s">
        <v>843</v>
      </c>
      <c r="H15" s="16" t="s">
        <v>843</v>
      </c>
      <c r="I15" s="16" t="s">
        <v>843</v>
      </c>
      <c r="J15" s="16" t="s">
        <v>843</v>
      </c>
      <c r="K15" s="16" t="s">
        <v>843</v>
      </c>
      <c r="L15" s="16" t="s">
        <v>843</v>
      </c>
      <c r="M15" s="16" t="s">
        <v>843</v>
      </c>
      <c r="N15" s="16" t="s">
        <v>843</v>
      </c>
      <c r="O15" s="16" t="s">
        <v>843</v>
      </c>
      <c r="Q15" s="16" t="s">
        <v>844</v>
      </c>
      <c r="R15" s="16">
        <v>60</v>
      </c>
      <c r="T15" s="16" t="s">
        <v>474</v>
      </c>
      <c r="U15" s="16" t="s">
        <v>843</v>
      </c>
      <c r="V15" s="16" t="s">
        <v>844</v>
      </c>
      <c r="W15" s="16" t="s">
        <v>843</v>
      </c>
      <c r="X15" s="16" t="s">
        <v>844</v>
      </c>
      <c r="Y15" s="16" t="s">
        <v>843</v>
      </c>
      <c r="Z15" s="16" t="s">
        <v>843</v>
      </c>
      <c r="AA15" s="16" t="s">
        <v>843</v>
      </c>
      <c r="AB15" s="16" t="s">
        <v>843</v>
      </c>
      <c r="AC15" s="16" t="s">
        <v>843</v>
      </c>
      <c r="AD15" s="16" t="s">
        <v>867</v>
      </c>
      <c r="AF15" s="16" t="s">
        <v>11673</v>
      </c>
      <c r="AG15" s="16" t="s">
        <v>11652</v>
      </c>
      <c r="AH15" s="16" t="s">
        <v>844</v>
      </c>
      <c r="AI15" s="16" t="s">
        <v>843</v>
      </c>
      <c r="AJ15" s="16" t="s">
        <v>844</v>
      </c>
      <c r="AK15" s="16" t="s">
        <v>843</v>
      </c>
      <c r="AL15" s="16" t="s">
        <v>844</v>
      </c>
      <c r="AM15" s="16" t="s">
        <v>844</v>
      </c>
      <c r="AN15" s="16" t="s">
        <v>843</v>
      </c>
      <c r="AO15" s="16" t="s">
        <v>843</v>
      </c>
      <c r="AP15" s="16" t="s">
        <v>843</v>
      </c>
      <c r="AQ15" s="16" t="s">
        <v>844</v>
      </c>
      <c r="AR15" s="16" t="s">
        <v>11685</v>
      </c>
      <c r="AS15" s="16" t="s">
        <v>843</v>
      </c>
      <c r="AT15" s="16" t="s">
        <v>843</v>
      </c>
      <c r="AU15" s="16" t="s">
        <v>844</v>
      </c>
      <c r="AV15" s="16" t="s">
        <v>843</v>
      </c>
      <c r="AW15" s="16" t="s">
        <v>844</v>
      </c>
      <c r="AX15" s="16" t="s">
        <v>843</v>
      </c>
      <c r="AY15" s="16" t="s">
        <v>843</v>
      </c>
      <c r="BB15" s="16" t="s">
        <v>4440</v>
      </c>
      <c r="BD15" s="16" t="s">
        <v>4440</v>
      </c>
      <c r="BF15" s="16" t="s">
        <v>844</v>
      </c>
      <c r="BH15" s="16" t="s">
        <v>7392</v>
      </c>
      <c r="BI15" s="16" t="s">
        <v>7785</v>
      </c>
      <c r="BJ15" s="16" t="s">
        <v>843</v>
      </c>
      <c r="BK15" s="16" t="s">
        <v>843</v>
      </c>
      <c r="BL15" s="16" t="s">
        <v>843</v>
      </c>
      <c r="BM15" s="16" t="s">
        <v>843</v>
      </c>
      <c r="BN15" s="16" t="s">
        <v>843</v>
      </c>
      <c r="BO15" s="16" t="s">
        <v>844</v>
      </c>
      <c r="BP15" s="16" t="s">
        <v>843</v>
      </c>
      <c r="BQ15" s="16" t="s">
        <v>843</v>
      </c>
      <c r="DX15" s="16" t="s">
        <v>867</v>
      </c>
      <c r="DY15" s="16" t="s">
        <v>867</v>
      </c>
      <c r="ES15" s="16" t="s">
        <v>867</v>
      </c>
      <c r="EU15" s="16" t="s">
        <v>7819</v>
      </c>
      <c r="EV15" s="16" t="s">
        <v>865</v>
      </c>
      <c r="FF15" s="16" t="s">
        <v>7845</v>
      </c>
      <c r="FG15" s="16" t="s">
        <v>11686</v>
      </c>
      <c r="FH15" s="16" t="s">
        <v>843</v>
      </c>
      <c r="FI15" s="16" t="s">
        <v>843</v>
      </c>
      <c r="FJ15" s="16" t="s">
        <v>844</v>
      </c>
      <c r="FK15" s="16" t="s">
        <v>843</v>
      </c>
      <c r="FL15" s="16" t="s">
        <v>843</v>
      </c>
      <c r="FM15" s="16" t="s">
        <v>843</v>
      </c>
      <c r="FN15" s="16" t="s">
        <v>844</v>
      </c>
      <c r="FO15" s="16" t="s">
        <v>843</v>
      </c>
      <c r="FP15" s="16" t="s">
        <v>843</v>
      </c>
      <c r="FQ15" s="16" t="s">
        <v>843</v>
      </c>
      <c r="HC15" s="16" t="s">
        <v>867</v>
      </c>
      <c r="HD15" s="16" t="s">
        <v>865</v>
      </c>
      <c r="JA15" s="16" t="s">
        <v>4813</v>
      </c>
      <c r="JB15" s="16" t="s">
        <v>865</v>
      </c>
      <c r="JC15" s="16" t="s">
        <v>865</v>
      </c>
      <c r="JD15" s="16" t="s">
        <v>865</v>
      </c>
      <c r="JE15" s="16" t="s">
        <v>865</v>
      </c>
      <c r="JF15" s="16" t="s">
        <v>865</v>
      </c>
      <c r="JG15" s="16" t="s">
        <v>843</v>
      </c>
      <c r="JH15" s="16" t="s">
        <v>5638</v>
      </c>
      <c r="JJ15" s="16" t="s">
        <v>865</v>
      </c>
      <c r="KF15" s="16" t="s">
        <v>4411</v>
      </c>
      <c r="KI15" s="16" t="s">
        <v>4849</v>
      </c>
      <c r="KO15" s="16" t="s">
        <v>8728</v>
      </c>
      <c r="KP15" s="16" t="s">
        <v>8776</v>
      </c>
      <c r="KQ15" s="16" t="s">
        <v>8694</v>
      </c>
      <c r="KR15" s="16" t="s">
        <v>8838</v>
      </c>
      <c r="KS15" s="16" t="s">
        <v>8777</v>
      </c>
      <c r="KT15" s="16" t="s">
        <v>8696</v>
      </c>
      <c r="KU15" s="16" t="s">
        <v>844</v>
      </c>
      <c r="KV15" s="16" t="s">
        <v>8696</v>
      </c>
      <c r="KW15" s="16" t="s">
        <v>850</v>
      </c>
      <c r="KX15" s="16" t="s">
        <v>487</v>
      </c>
      <c r="KY15" s="16" t="s">
        <v>487</v>
      </c>
      <c r="KZ15" s="16" t="s">
        <v>487</v>
      </c>
      <c r="LC15" s="16" t="s">
        <v>10879</v>
      </c>
      <c r="LF15" s="16" t="s">
        <v>11654</v>
      </c>
      <c r="LI15" s="16" t="s">
        <v>11655</v>
      </c>
      <c r="LJ15" s="16" t="s">
        <v>843</v>
      </c>
      <c r="LL15" s="16" t="s">
        <v>8711</v>
      </c>
      <c r="LM15" s="16" t="s">
        <v>8741</v>
      </c>
      <c r="LO15" s="16" t="s">
        <v>843</v>
      </c>
      <c r="LP15" s="16" t="s">
        <v>843</v>
      </c>
      <c r="LQ15" s="16" t="s">
        <v>844</v>
      </c>
      <c r="LR15" s="16" t="s">
        <v>844</v>
      </c>
      <c r="LS15" s="16" t="s">
        <v>844</v>
      </c>
      <c r="LT15" s="16" t="s">
        <v>844</v>
      </c>
      <c r="LU15" s="16" t="s">
        <v>1056</v>
      </c>
      <c r="LV15" s="16" t="s">
        <v>844</v>
      </c>
      <c r="LW15" s="16" t="s">
        <v>844</v>
      </c>
      <c r="LX15" s="16" t="s">
        <v>843</v>
      </c>
      <c r="LY15" s="16" t="s">
        <v>843</v>
      </c>
      <c r="LZ15" s="16" t="s">
        <v>843</v>
      </c>
      <c r="MA15" s="16" t="s">
        <v>843</v>
      </c>
      <c r="MB15" s="16" t="s">
        <v>843</v>
      </c>
      <c r="MC15" s="16" t="s">
        <v>843</v>
      </c>
      <c r="ME15" s="16" t="s">
        <v>11656</v>
      </c>
      <c r="MF15" s="16" t="s">
        <v>8847</v>
      </c>
      <c r="MP15" s="16" t="s">
        <v>13845</v>
      </c>
      <c r="MR15" s="16" t="s">
        <v>474</v>
      </c>
      <c r="MS15" s="16" t="s">
        <v>11657</v>
      </c>
      <c r="MT15" s="16" t="s">
        <v>9009</v>
      </c>
      <c r="MU15" s="16" t="s">
        <v>816</v>
      </c>
      <c r="NC15" s="16" t="s">
        <v>487</v>
      </c>
      <c r="NE15" s="16" t="s">
        <v>487</v>
      </c>
      <c r="NF15" s="16" t="s">
        <v>486</v>
      </c>
      <c r="NG15" s="16" t="s">
        <v>1376</v>
      </c>
      <c r="NI15" s="16" t="s">
        <v>11658</v>
      </c>
      <c r="NR15" s="16" t="s">
        <v>877</v>
      </c>
      <c r="NS15" s="16" t="s">
        <v>462</v>
      </c>
      <c r="NT15" s="16" t="s">
        <v>478</v>
      </c>
      <c r="NU15" s="16">
        <v>1.1910000000000001</v>
      </c>
      <c r="NV15" s="16" t="s">
        <v>457</v>
      </c>
      <c r="NW15" s="16" t="s">
        <v>1183</v>
      </c>
      <c r="NX15" s="16" t="s">
        <v>1142</v>
      </c>
      <c r="OB15" s="16" t="s">
        <v>833</v>
      </c>
      <c r="OC15" s="16" t="s">
        <v>877</v>
      </c>
    </row>
    <row r="16" spans="1:394" x14ac:dyDescent="0.25">
      <c r="A16" s="16" t="s">
        <v>8845</v>
      </c>
      <c r="B16" s="16" t="s">
        <v>1056</v>
      </c>
      <c r="C16" s="16" t="s">
        <v>4199</v>
      </c>
      <c r="D16" s="16" t="s">
        <v>843</v>
      </c>
      <c r="E16" s="16" t="s">
        <v>843</v>
      </c>
      <c r="F16" s="16" t="s">
        <v>843</v>
      </c>
      <c r="G16" s="16" t="s">
        <v>843</v>
      </c>
      <c r="H16" s="16" t="s">
        <v>843</v>
      </c>
      <c r="I16" s="16" t="s">
        <v>844</v>
      </c>
      <c r="J16" s="16" t="s">
        <v>843</v>
      </c>
      <c r="K16" s="16" t="s">
        <v>843</v>
      </c>
      <c r="L16" s="16" t="s">
        <v>843</v>
      </c>
      <c r="M16" s="16" t="s">
        <v>843</v>
      </c>
      <c r="N16" s="16" t="s">
        <v>843</v>
      </c>
      <c r="O16" s="16" t="s">
        <v>843</v>
      </c>
      <c r="Q16" s="16" t="s">
        <v>843</v>
      </c>
      <c r="R16" s="16">
        <v>63</v>
      </c>
      <c r="T16" s="16" t="s">
        <v>470</v>
      </c>
      <c r="U16" s="16" t="s">
        <v>844</v>
      </c>
      <c r="V16" s="16" t="s">
        <v>843</v>
      </c>
      <c r="W16" s="16" t="s">
        <v>844</v>
      </c>
      <c r="X16" s="16" t="s">
        <v>843</v>
      </c>
      <c r="Y16" s="16" t="s">
        <v>843</v>
      </c>
      <c r="Z16" s="16" t="s">
        <v>843</v>
      </c>
      <c r="AA16" s="16" t="s">
        <v>843</v>
      </c>
      <c r="AB16" s="16" t="s">
        <v>843</v>
      </c>
      <c r="AC16" s="16" t="s">
        <v>843</v>
      </c>
      <c r="AD16" s="16" t="s">
        <v>867</v>
      </c>
      <c r="BF16" s="16" t="s">
        <v>843</v>
      </c>
      <c r="JB16" s="16" t="s">
        <v>865</v>
      </c>
      <c r="JC16" s="16" t="s">
        <v>865</v>
      </c>
      <c r="JD16" s="16" t="s">
        <v>865</v>
      </c>
      <c r="JE16" s="16" t="s">
        <v>865</v>
      </c>
      <c r="JF16" s="16" t="s">
        <v>865</v>
      </c>
      <c r="JG16" s="16" t="s">
        <v>843</v>
      </c>
      <c r="JH16" s="16" t="s">
        <v>5638</v>
      </c>
      <c r="JJ16" s="16" t="s">
        <v>865</v>
      </c>
      <c r="KO16" s="16" t="s">
        <v>8728</v>
      </c>
      <c r="KP16" s="16" t="s">
        <v>8776</v>
      </c>
      <c r="KQ16" s="16" t="s">
        <v>8694</v>
      </c>
      <c r="KR16" s="16" t="s">
        <v>8846</v>
      </c>
      <c r="KS16" s="16" t="s">
        <v>8777</v>
      </c>
      <c r="KT16" s="16" t="s">
        <v>8696</v>
      </c>
      <c r="KU16" s="16" t="s">
        <v>844</v>
      </c>
      <c r="KV16" s="16" t="s">
        <v>8696</v>
      </c>
      <c r="LC16" s="16" t="s">
        <v>10879</v>
      </c>
      <c r="LF16" s="16" t="s">
        <v>11654</v>
      </c>
      <c r="LJ16" s="16" t="s">
        <v>843</v>
      </c>
      <c r="LL16" s="16" t="s">
        <v>8711</v>
      </c>
      <c r="LM16" s="16" t="s">
        <v>8741</v>
      </c>
      <c r="LO16" s="16" t="s">
        <v>843</v>
      </c>
      <c r="LP16" s="16" t="s">
        <v>843</v>
      </c>
      <c r="LQ16" s="16" t="s">
        <v>844</v>
      </c>
      <c r="LR16" s="16" t="s">
        <v>844</v>
      </c>
      <c r="LS16" s="16" t="s">
        <v>844</v>
      </c>
      <c r="LT16" s="16" t="s">
        <v>844</v>
      </c>
      <c r="LU16" s="16" t="s">
        <v>1056</v>
      </c>
      <c r="LV16" s="16" t="s">
        <v>844</v>
      </c>
      <c r="LW16" s="16" t="s">
        <v>844</v>
      </c>
      <c r="LX16" s="16" t="s">
        <v>843</v>
      </c>
      <c r="LY16" s="16" t="s">
        <v>843</v>
      </c>
      <c r="LZ16" s="16" t="s">
        <v>843</v>
      </c>
      <c r="MA16" s="16" t="s">
        <v>843</v>
      </c>
      <c r="MB16" s="16" t="s">
        <v>843</v>
      </c>
      <c r="MC16" s="16" t="s">
        <v>843</v>
      </c>
      <c r="ME16" s="16" t="s">
        <v>11656</v>
      </c>
      <c r="MF16" s="16" t="s">
        <v>8847</v>
      </c>
      <c r="MR16" s="16" t="s">
        <v>470</v>
      </c>
      <c r="MS16" s="16" t="s">
        <v>11657</v>
      </c>
      <c r="NI16" s="16" t="s">
        <v>11658</v>
      </c>
      <c r="NR16" s="16" t="s">
        <v>877</v>
      </c>
      <c r="NS16" s="16" t="s">
        <v>462</v>
      </c>
      <c r="NT16" s="16" t="s">
        <v>478</v>
      </c>
      <c r="NU16" s="16">
        <v>1.1910000000000001</v>
      </c>
      <c r="NV16" s="16" t="s">
        <v>457</v>
      </c>
      <c r="NW16" s="16" t="s">
        <v>1177</v>
      </c>
      <c r="NX16" s="16" t="s">
        <v>1142</v>
      </c>
      <c r="OB16" s="16" t="s">
        <v>833</v>
      </c>
      <c r="OC16" s="16" t="s">
        <v>877</v>
      </c>
    </row>
    <row r="17" spans="1:393" x14ac:dyDescent="0.25">
      <c r="A17" s="16" t="s">
        <v>8850</v>
      </c>
      <c r="B17" s="16" t="s">
        <v>844</v>
      </c>
      <c r="C17" s="16" t="s">
        <v>972</v>
      </c>
      <c r="D17" s="16" t="s">
        <v>844</v>
      </c>
      <c r="E17" s="16" t="s">
        <v>843</v>
      </c>
      <c r="F17" s="16" t="s">
        <v>843</v>
      </c>
      <c r="G17" s="16" t="s">
        <v>843</v>
      </c>
      <c r="H17" s="16" t="s">
        <v>843</v>
      </c>
      <c r="I17" s="16" t="s">
        <v>843</v>
      </c>
      <c r="J17" s="16" t="s">
        <v>843</v>
      </c>
      <c r="K17" s="16" t="s">
        <v>843</v>
      </c>
      <c r="L17" s="16" t="s">
        <v>843</v>
      </c>
      <c r="M17" s="16" t="s">
        <v>843</v>
      </c>
      <c r="N17" s="16" t="s">
        <v>843</v>
      </c>
      <c r="O17" s="16" t="s">
        <v>843</v>
      </c>
      <c r="Q17" s="16" t="s">
        <v>844</v>
      </c>
      <c r="R17" s="16">
        <v>37</v>
      </c>
      <c r="T17" s="16" t="s">
        <v>470</v>
      </c>
      <c r="U17" s="16" t="s">
        <v>844</v>
      </c>
      <c r="V17" s="16" t="s">
        <v>843</v>
      </c>
      <c r="W17" s="16" t="s">
        <v>844</v>
      </c>
      <c r="X17" s="16" t="s">
        <v>843</v>
      </c>
      <c r="Y17" s="16" t="s">
        <v>843</v>
      </c>
      <c r="Z17" s="16" t="s">
        <v>843</v>
      </c>
      <c r="AA17" s="16" t="s">
        <v>843</v>
      </c>
      <c r="AB17" s="16" t="s">
        <v>844</v>
      </c>
      <c r="AC17" s="16" t="s">
        <v>843</v>
      </c>
      <c r="AD17" s="16" t="s">
        <v>867</v>
      </c>
      <c r="AF17" s="16" t="s">
        <v>11687</v>
      </c>
      <c r="AG17" s="16" t="s">
        <v>11652</v>
      </c>
      <c r="AH17" s="16" t="s">
        <v>844</v>
      </c>
      <c r="AI17" s="16" t="s">
        <v>843</v>
      </c>
      <c r="AJ17" s="16" t="s">
        <v>844</v>
      </c>
      <c r="AK17" s="16" t="s">
        <v>843</v>
      </c>
      <c r="AL17" s="16" t="s">
        <v>844</v>
      </c>
      <c r="AM17" s="16" t="s">
        <v>844</v>
      </c>
      <c r="AN17" s="16" t="s">
        <v>843</v>
      </c>
      <c r="AO17" s="16" t="s">
        <v>843</v>
      </c>
      <c r="AP17" s="16" t="s">
        <v>843</v>
      </c>
      <c r="AQ17" s="16" t="s">
        <v>844</v>
      </c>
      <c r="AR17" s="16" t="s">
        <v>4433</v>
      </c>
      <c r="AS17" s="16" t="s">
        <v>843</v>
      </c>
      <c r="AT17" s="16" t="s">
        <v>843</v>
      </c>
      <c r="AU17" s="16" t="s">
        <v>843</v>
      </c>
      <c r="AV17" s="16" t="s">
        <v>843</v>
      </c>
      <c r="AW17" s="16" t="s">
        <v>843</v>
      </c>
      <c r="AX17" s="16" t="s">
        <v>843</v>
      </c>
      <c r="AY17" s="16" t="s">
        <v>844</v>
      </c>
      <c r="BF17" s="16" t="s">
        <v>844</v>
      </c>
      <c r="BH17" s="16" t="s">
        <v>7386</v>
      </c>
      <c r="BI17" s="16" t="s">
        <v>7770</v>
      </c>
      <c r="BJ17" s="16" t="s">
        <v>844</v>
      </c>
      <c r="BK17" s="16" t="s">
        <v>843</v>
      </c>
      <c r="BL17" s="16" t="s">
        <v>843</v>
      </c>
      <c r="BM17" s="16" t="s">
        <v>843</v>
      </c>
      <c r="BN17" s="16" t="s">
        <v>843</v>
      </c>
      <c r="BO17" s="16" t="s">
        <v>843</v>
      </c>
      <c r="BP17" s="16" t="s">
        <v>843</v>
      </c>
      <c r="BQ17" s="16" t="s">
        <v>843</v>
      </c>
      <c r="BR17" s="16" t="s">
        <v>7799</v>
      </c>
      <c r="BS17" s="16" t="s">
        <v>843</v>
      </c>
      <c r="BT17" s="16" t="s">
        <v>843</v>
      </c>
      <c r="BU17" s="16" t="s">
        <v>843</v>
      </c>
      <c r="BV17" s="16" t="s">
        <v>844</v>
      </c>
      <c r="BW17" s="16" t="s">
        <v>843</v>
      </c>
      <c r="BX17" s="16" t="s">
        <v>843</v>
      </c>
      <c r="BY17" s="16" t="s">
        <v>843</v>
      </c>
      <c r="BZ17" s="16" t="s">
        <v>843</v>
      </c>
      <c r="CA17" s="16" t="s">
        <v>843</v>
      </c>
      <c r="DX17" s="16" t="s">
        <v>867</v>
      </c>
      <c r="DY17" s="16" t="s">
        <v>867</v>
      </c>
      <c r="ES17" s="16" t="s">
        <v>865</v>
      </c>
      <c r="EU17" s="16" t="s">
        <v>7813</v>
      </c>
      <c r="EV17" s="16" t="s">
        <v>865</v>
      </c>
      <c r="FT17" s="16" t="s">
        <v>865</v>
      </c>
      <c r="HC17" s="16" t="s">
        <v>865</v>
      </c>
      <c r="JA17" s="16" t="s">
        <v>4822</v>
      </c>
      <c r="JB17" s="16" t="s">
        <v>865</v>
      </c>
      <c r="JC17" s="16" t="s">
        <v>867</v>
      </c>
      <c r="JG17" s="16" t="s">
        <v>1056</v>
      </c>
      <c r="JV17" s="16">
        <v>40</v>
      </c>
      <c r="JW17" s="16" t="s">
        <v>7600</v>
      </c>
      <c r="JX17" s="16">
        <v>50</v>
      </c>
      <c r="JZ17" s="16" t="s">
        <v>4910</v>
      </c>
      <c r="KB17" s="16" t="s">
        <v>7616</v>
      </c>
      <c r="KD17" s="16" t="s">
        <v>4920</v>
      </c>
      <c r="KE17" s="16" t="s">
        <v>7277</v>
      </c>
      <c r="KF17" s="16" t="s">
        <v>4411</v>
      </c>
      <c r="KH17" s="16" t="s">
        <v>7648</v>
      </c>
      <c r="KI17" s="16" t="s">
        <v>4985</v>
      </c>
      <c r="KK17" s="16" t="s">
        <v>4910</v>
      </c>
      <c r="KM17" s="16" t="s">
        <v>7616</v>
      </c>
      <c r="KO17" s="16" t="s">
        <v>8785</v>
      </c>
      <c r="KP17" s="16" t="s">
        <v>8784</v>
      </c>
      <c r="KQ17" s="16" t="s">
        <v>8694</v>
      </c>
      <c r="KR17" s="16" t="s">
        <v>8851</v>
      </c>
      <c r="KS17" s="16" t="s">
        <v>8786</v>
      </c>
      <c r="KT17" s="16" t="s">
        <v>8696</v>
      </c>
      <c r="KU17" s="16" t="s">
        <v>844</v>
      </c>
      <c r="KV17" s="16" t="s">
        <v>8696</v>
      </c>
      <c r="KW17" s="16" t="s">
        <v>851</v>
      </c>
      <c r="KX17" s="16" t="s">
        <v>487</v>
      </c>
      <c r="KY17" s="16" t="s">
        <v>487</v>
      </c>
      <c r="KZ17" s="16" t="s">
        <v>487</v>
      </c>
      <c r="LC17" s="16" t="s">
        <v>10879</v>
      </c>
      <c r="LF17" s="16" t="s">
        <v>11654</v>
      </c>
      <c r="LI17" s="16" t="s">
        <v>11655</v>
      </c>
      <c r="LJ17" s="16" t="s">
        <v>831</v>
      </c>
      <c r="LK17" s="16" t="s">
        <v>831</v>
      </c>
      <c r="LL17" s="16" t="s">
        <v>8756</v>
      </c>
      <c r="LM17" s="16" t="s">
        <v>8741</v>
      </c>
      <c r="LO17" s="16" t="s">
        <v>1056</v>
      </c>
      <c r="LP17" s="16" t="s">
        <v>844</v>
      </c>
      <c r="LQ17" s="16" t="s">
        <v>1056</v>
      </c>
      <c r="LR17" s="16" t="s">
        <v>844</v>
      </c>
      <c r="LS17" s="16" t="s">
        <v>844</v>
      </c>
      <c r="LT17" s="16" t="s">
        <v>843</v>
      </c>
      <c r="LU17" s="16" t="s">
        <v>843</v>
      </c>
      <c r="LV17" s="16" t="s">
        <v>843</v>
      </c>
      <c r="LW17" s="16" t="s">
        <v>843</v>
      </c>
      <c r="LX17" s="16" t="s">
        <v>844</v>
      </c>
      <c r="LY17" s="16" t="s">
        <v>843</v>
      </c>
      <c r="LZ17" s="16" t="s">
        <v>844</v>
      </c>
      <c r="MA17" s="16" t="s">
        <v>843</v>
      </c>
      <c r="MB17" s="16" t="s">
        <v>843</v>
      </c>
      <c r="MC17" s="16" t="s">
        <v>844</v>
      </c>
      <c r="ME17" s="16" t="s">
        <v>11656</v>
      </c>
      <c r="MF17" s="16" t="s">
        <v>8847</v>
      </c>
      <c r="MG17" s="16" t="s">
        <v>1840</v>
      </c>
      <c r="MH17" s="16" t="s">
        <v>11667</v>
      </c>
      <c r="MI17" s="16" t="s">
        <v>11733</v>
      </c>
      <c r="MJ17" s="16" t="s">
        <v>1840</v>
      </c>
      <c r="MK17" s="16" t="s">
        <v>9015</v>
      </c>
      <c r="ML17" s="16" t="s">
        <v>1787</v>
      </c>
      <c r="MM17" s="16" t="s">
        <v>486</v>
      </c>
      <c r="MN17" s="16" t="s">
        <v>1798</v>
      </c>
      <c r="MP17" s="16" t="s">
        <v>1825</v>
      </c>
      <c r="MQ17" s="16" t="s">
        <v>1787</v>
      </c>
      <c r="MR17" s="16" t="s">
        <v>470</v>
      </c>
      <c r="MS17" s="16" t="s">
        <v>11688</v>
      </c>
      <c r="MT17" s="16" t="s">
        <v>9015</v>
      </c>
      <c r="MU17" s="16" t="s">
        <v>816</v>
      </c>
      <c r="NC17" s="16" t="s">
        <v>486</v>
      </c>
      <c r="ND17" s="16" t="s">
        <v>486</v>
      </c>
      <c r="NE17" s="16" t="s">
        <v>486</v>
      </c>
      <c r="NG17" s="16" t="s">
        <v>1378</v>
      </c>
      <c r="NH17" s="16" t="s">
        <v>1912</v>
      </c>
      <c r="NI17" s="16" t="s">
        <v>11658</v>
      </c>
      <c r="NJ17" s="16" t="s">
        <v>11689</v>
      </c>
      <c r="NK17" s="16" t="s">
        <v>11690</v>
      </c>
      <c r="NR17" s="16" t="s">
        <v>451</v>
      </c>
      <c r="NS17" s="16" t="s">
        <v>462</v>
      </c>
      <c r="NT17" s="16" t="s">
        <v>478</v>
      </c>
      <c r="NU17" s="16">
        <v>1.1910000000000001</v>
      </c>
      <c r="NV17" s="16" t="s">
        <v>451</v>
      </c>
      <c r="NW17" s="16" t="s">
        <v>1175</v>
      </c>
      <c r="NX17" s="16" t="s">
        <v>1142</v>
      </c>
      <c r="OB17" s="16" t="s">
        <v>831</v>
      </c>
      <c r="OC17" s="16" t="s">
        <v>451</v>
      </c>
    </row>
    <row r="18" spans="1:393" x14ac:dyDescent="0.25">
      <c r="A18" s="16" t="s">
        <v>8858</v>
      </c>
      <c r="B18" s="16" t="s">
        <v>1056</v>
      </c>
      <c r="C18" s="16" t="s">
        <v>972</v>
      </c>
      <c r="D18" s="16" t="s">
        <v>844</v>
      </c>
      <c r="E18" s="16" t="s">
        <v>843</v>
      </c>
      <c r="F18" s="16" t="s">
        <v>843</v>
      </c>
      <c r="G18" s="16" t="s">
        <v>843</v>
      </c>
      <c r="H18" s="16" t="s">
        <v>843</v>
      </c>
      <c r="I18" s="16" t="s">
        <v>843</v>
      </c>
      <c r="J18" s="16" t="s">
        <v>843</v>
      </c>
      <c r="K18" s="16" t="s">
        <v>843</v>
      </c>
      <c r="L18" s="16" t="s">
        <v>843</v>
      </c>
      <c r="M18" s="16" t="s">
        <v>843</v>
      </c>
      <c r="N18" s="16" t="s">
        <v>843</v>
      </c>
      <c r="O18" s="16" t="s">
        <v>843</v>
      </c>
      <c r="Q18" s="16" t="s">
        <v>844</v>
      </c>
      <c r="R18" s="16">
        <v>12</v>
      </c>
      <c r="T18" s="16" t="s">
        <v>474</v>
      </c>
      <c r="U18" s="16" t="s">
        <v>843</v>
      </c>
      <c r="V18" s="16" t="s">
        <v>844</v>
      </c>
      <c r="W18" s="16" t="s">
        <v>843</v>
      </c>
      <c r="X18" s="16" t="s">
        <v>843</v>
      </c>
      <c r="Y18" s="16" t="s">
        <v>843</v>
      </c>
      <c r="Z18" s="16" t="s">
        <v>844</v>
      </c>
      <c r="AA18" s="16" t="s">
        <v>843</v>
      </c>
      <c r="AB18" s="16" t="s">
        <v>843</v>
      </c>
      <c r="AC18" s="16" t="s">
        <v>844</v>
      </c>
      <c r="AF18" s="16" t="s">
        <v>11687</v>
      </c>
      <c r="AG18" s="16" t="s">
        <v>11691</v>
      </c>
      <c r="AH18" s="16" t="s">
        <v>844</v>
      </c>
      <c r="AI18" s="16" t="s">
        <v>843</v>
      </c>
      <c r="AJ18" s="16" t="s">
        <v>843</v>
      </c>
      <c r="AK18" s="16" t="s">
        <v>843</v>
      </c>
      <c r="AL18" s="16" t="s">
        <v>844</v>
      </c>
      <c r="AM18" s="16" t="s">
        <v>844</v>
      </c>
      <c r="AN18" s="16" t="s">
        <v>843</v>
      </c>
      <c r="AO18" s="16" t="s">
        <v>843</v>
      </c>
      <c r="AP18" s="16" t="s">
        <v>843</v>
      </c>
      <c r="AQ18" s="16" t="s">
        <v>844</v>
      </c>
      <c r="AR18" s="16" t="s">
        <v>4433</v>
      </c>
      <c r="AS18" s="16" t="s">
        <v>843</v>
      </c>
      <c r="AT18" s="16" t="s">
        <v>843</v>
      </c>
      <c r="AU18" s="16" t="s">
        <v>843</v>
      </c>
      <c r="AV18" s="16" t="s">
        <v>843</v>
      </c>
      <c r="AW18" s="16" t="s">
        <v>843</v>
      </c>
      <c r="AX18" s="16" t="s">
        <v>843</v>
      </c>
      <c r="AY18" s="16" t="s">
        <v>844</v>
      </c>
      <c r="BF18" s="16" t="s">
        <v>844</v>
      </c>
      <c r="BH18" s="16" t="s">
        <v>7383</v>
      </c>
      <c r="BI18" s="16" t="s">
        <v>7770</v>
      </c>
      <c r="BJ18" s="16" t="s">
        <v>844</v>
      </c>
      <c r="BK18" s="16" t="s">
        <v>843</v>
      </c>
      <c r="BL18" s="16" t="s">
        <v>843</v>
      </c>
      <c r="BM18" s="16" t="s">
        <v>843</v>
      </c>
      <c r="BN18" s="16" t="s">
        <v>843</v>
      </c>
      <c r="BO18" s="16" t="s">
        <v>843</v>
      </c>
      <c r="BP18" s="16" t="s">
        <v>843</v>
      </c>
      <c r="BQ18" s="16" t="s">
        <v>843</v>
      </c>
      <c r="BR18" s="16" t="s">
        <v>7799</v>
      </c>
      <c r="BS18" s="16" t="s">
        <v>843</v>
      </c>
      <c r="BT18" s="16" t="s">
        <v>843</v>
      </c>
      <c r="BU18" s="16" t="s">
        <v>843</v>
      </c>
      <c r="BV18" s="16" t="s">
        <v>844</v>
      </c>
      <c r="BW18" s="16" t="s">
        <v>843</v>
      </c>
      <c r="BX18" s="16" t="s">
        <v>843</v>
      </c>
      <c r="BY18" s="16" t="s">
        <v>843</v>
      </c>
      <c r="BZ18" s="16" t="s">
        <v>843</v>
      </c>
      <c r="CA18" s="16" t="s">
        <v>843</v>
      </c>
      <c r="CC18" s="16" t="s">
        <v>867</v>
      </c>
      <c r="CD18" s="16" t="s">
        <v>6840</v>
      </c>
      <c r="CE18" s="16" t="s">
        <v>7537</v>
      </c>
      <c r="DN18" s="16" t="s">
        <v>4411</v>
      </c>
      <c r="DQ18" s="16" t="s">
        <v>7093</v>
      </c>
      <c r="DR18" s="16" t="s">
        <v>865</v>
      </c>
      <c r="DX18" s="16" t="s">
        <v>867</v>
      </c>
      <c r="DY18" s="16" t="s">
        <v>867</v>
      </c>
      <c r="ES18" s="16" t="s">
        <v>865</v>
      </c>
      <c r="EU18" s="16" t="s">
        <v>7813</v>
      </c>
      <c r="EV18" s="16" t="s">
        <v>865</v>
      </c>
      <c r="HC18" s="16" t="s">
        <v>865</v>
      </c>
      <c r="KO18" s="16" t="s">
        <v>8785</v>
      </c>
      <c r="KP18" s="16" t="s">
        <v>8784</v>
      </c>
      <c r="KQ18" s="16" t="s">
        <v>8694</v>
      </c>
      <c r="KR18" s="16" t="s">
        <v>8859</v>
      </c>
      <c r="KS18" s="16" t="s">
        <v>8786</v>
      </c>
      <c r="KT18" s="16" t="s">
        <v>8696</v>
      </c>
      <c r="KU18" s="16" t="s">
        <v>844</v>
      </c>
      <c r="KV18" s="16" t="s">
        <v>8696</v>
      </c>
      <c r="KW18" s="16" t="s">
        <v>851</v>
      </c>
      <c r="KX18" s="16" t="s">
        <v>487</v>
      </c>
      <c r="KY18" s="16" t="s">
        <v>487</v>
      </c>
      <c r="KZ18" s="16" t="s">
        <v>487</v>
      </c>
      <c r="LC18" s="16" t="s">
        <v>10879</v>
      </c>
      <c r="LD18" s="16" t="s">
        <v>11692</v>
      </c>
      <c r="LE18" s="16" t="s">
        <v>11693</v>
      </c>
      <c r="LF18" s="16" t="s">
        <v>11654</v>
      </c>
      <c r="LI18" s="16" t="s">
        <v>11655</v>
      </c>
      <c r="LM18" s="16" t="s">
        <v>8741</v>
      </c>
      <c r="LO18" s="16" t="s">
        <v>1056</v>
      </c>
      <c r="LP18" s="16" t="s">
        <v>844</v>
      </c>
      <c r="LQ18" s="16" t="s">
        <v>1056</v>
      </c>
      <c r="LR18" s="16" t="s">
        <v>844</v>
      </c>
      <c r="LS18" s="16" t="s">
        <v>844</v>
      </c>
      <c r="LT18" s="16" t="s">
        <v>843</v>
      </c>
      <c r="LU18" s="16" t="s">
        <v>843</v>
      </c>
      <c r="LV18" s="16" t="s">
        <v>843</v>
      </c>
      <c r="LW18" s="16" t="s">
        <v>843</v>
      </c>
      <c r="LX18" s="16" t="s">
        <v>844</v>
      </c>
      <c r="LY18" s="16" t="s">
        <v>843</v>
      </c>
      <c r="LZ18" s="16" t="s">
        <v>844</v>
      </c>
      <c r="MA18" s="16" t="s">
        <v>843</v>
      </c>
      <c r="MB18" s="16" t="s">
        <v>843</v>
      </c>
      <c r="MC18" s="16" t="s">
        <v>844</v>
      </c>
      <c r="ME18" s="16" t="s">
        <v>11677</v>
      </c>
      <c r="MF18" s="16" t="s">
        <v>8847</v>
      </c>
      <c r="MR18" s="16" t="s">
        <v>474</v>
      </c>
      <c r="MS18" s="16" t="s">
        <v>11688</v>
      </c>
      <c r="MT18" s="16" t="s">
        <v>9015</v>
      </c>
      <c r="MU18" s="16" t="s">
        <v>817</v>
      </c>
      <c r="MV18" s="16" t="s">
        <v>487</v>
      </c>
      <c r="MW18" s="16" t="s">
        <v>1266</v>
      </c>
      <c r="MX18" s="16" t="s">
        <v>1262</v>
      </c>
      <c r="MY18" s="16" t="s">
        <v>486</v>
      </c>
      <c r="MZ18" s="16" t="s">
        <v>487</v>
      </c>
      <c r="NA18" s="16" t="s">
        <v>486</v>
      </c>
      <c r="NC18" s="16" t="s">
        <v>486</v>
      </c>
      <c r="NE18" s="16" t="s">
        <v>486</v>
      </c>
      <c r="NI18" s="16" t="s">
        <v>11658</v>
      </c>
      <c r="NL18" s="16" t="s">
        <v>844</v>
      </c>
      <c r="NS18" s="16" t="s">
        <v>462</v>
      </c>
      <c r="NT18" s="16" t="s">
        <v>478</v>
      </c>
      <c r="NU18" s="16">
        <v>1.1910000000000001</v>
      </c>
      <c r="NV18" s="16" t="s">
        <v>824</v>
      </c>
      <c r="NW18" s="16" t="s">
        <v>1179</v>
      </c>
      <c r="NX18" s="16" t="s">
        <v>1142</v>
      </c>
      <c r="NY18" s="16" t="s">
        <v>824</v>
      </c>
      <c r="NZ18" s="16" t="s">
        <v>929</v>
      </c>
    </row>
    <row r="19" spans="1:393" x14ac:dyDescent="0.25">
      <c r="A19" s="16" t="s">
        <v>8870</v>
      </c>
      <c r="B19" s="16" t="s">
        <v>8732</v>
      </c>
      <c r="C19" s="16" t="s">
        <v>972</v>
      </c>
      <c r="D19" s="16" t="s">
        <v>844</v>
      </c>
      <c r="E19" s="16" t="s">
        <v>843</v>
      </c>
      <c r="F19" s="16" t="s">
        <v>843</v>
      </c>
      <c r="G19" s="16" t="s">
        <v>843</v>
      </c>
      <c r="H19" s="16" t="s">
        <v>843</v>
      </c>
      <c r="I19" s="16" t="s">
        <v>843</v>
      </c>
      <c r="J19" s="16" t="s">
        <v>843</v>
      </c>
      <c r="K19" s="16" t="s">
        <v>843</v>
      </c>
      <c r="L19" s="16" t="s">
        <v>843</v>
      </c>
      <c r="M19" s="16" t="s">
        <v>843</v>
      </c>
      <c r="N19" s="16" t="s">
        <v>843</v>
      </c>
      <c r="O19" s="16" t="s">
        <v>843</v>
      </c>
      <c r="Q19" s="16" t="s">
        <v>844</v>
      </c>
      <c r="R19" s="16">
        <v>5</v>
      </c>
      <c r="T19" s="16" t="s">
        <v>470</v>
      </c>
      <c r="U19" s="16" t="s">
        <v>844</v>
      </c>
      <c r="V19" s="16" t="s">
        <v>843</v>
      </c>
      <c r="W19" s="16" t="s">
        <v>843</v>
      </c>
      <c r="X19" s="16" t="s">
        <v>843</v>
      </c>
      <c r="Y19" s="16" t="s">
        <v>844</v>
      </c>
      <c r="Z19" s="16" t="s">
        <v>843</v>
      </c>
      <c r="AA19" s="16" t="s">
        <v>843</v>
      </c>
      <c r="AB19" s="16" t="s">
        <v>843</v>
      </c>
      <c r="AC19" s="16" t="s">
        <v>843</v>
      </c>
      <c r="AF19" s="16" t="s">
        <v>11687</v>
      </c>
      <c r="AG19" s="16" t="s">
        <v>11694</v>
      </c>
      <c r="AH19" s="16" t="s">
        <v>843</v>
      </c>
      <c r="AI19" s="16" t="s">
        <v>843</v>
      </c>
      <c r="AJ19" s="16" t="s">
        <v>843</v>
      </c>
      <c r="AK19" s="16" t="s">
        <v>843</v>
      </c>
      <c r="AL19" s="16" t="s">
        <v>844</v>
      </c>
      <c r="AM19" s="16" t="s">
        <v>844</v>
      </c>
      <c r="AN19" s="16" t="s">
        <v>843</v>
      </c>
      <c r="AO19" s="16" t="s">
        <v>843</v>
      </c>
      <c r="AP19" s="16" t="s">
        <v>843</v>
      </c>
      <c r="AQ19" s="16" t="s">
        <v>844</v>
      </c>
      <c r="AR19" s="16" t="s">
        <v>4433</v>
      </c>
      <c r="AS19" s="16" t="s">
        <v>843</v>
      </c>
      <c r="AT19" s="16" t="s">
        <v>843</v>
      </c>
      <c r="AU19" s="16" t="s">
        <v>843</v>
      </c>
      <c r="AV19" s="16" t="s">
        <v>843</v>
      </c>
      <c r="AW19" s="16" t="s">
        <v>843</v>
      </c>
      <c r="AX19" s="16" t="s">
        <v>843</v>
      </c>
      <c r="AY19" s="16" t="s">
        <v>844</v>
      </c>
      <c r="BF19" s="16" t="s">
        <v>844</v>
      </c>
      <c r="CC19" s="16" t="s">
        <v>867</v>
      </c>
      <c r="CD19" s="16" t="s">
        <v>6834</v>
      </c>
      <c r="CE19" s="16" t="s">
        <v>7537</v>
      </c>
      <c r="DN19" s="16" t="s">
        <v>4411</v>
      </c>
      <c r="DQ19" s="16" t="s">
        <v>7093</v>
      </c>
      <c r="DR19" s="16" t="s">
        <v>865</v>
      </c>
      <c r="DX19" s="16" t="s">
        <v>865</v>
      </c>
      <c r="ES19" s="16" t="s">
        <v>865</v>
      </c>
      <c r="ET19" s="16" t="s">
        <v>867</v>
      </c>
      <c r="EU19" s="16" t="s">
        <v>7810</v>
      </c>
      <c r="EV19" s="16" t="s">
        <v>865</v>
      </c>
      <c r="HC19" s="16" t="s">
        <v>865</v>
      </c>
      <c r="KO19" s="16" t="s">
        <v>8785</v>
      </c>
      <c r="KP19" s="16" t="s">
        <v>8784</v>
      </c>
      <c r="KQ19" s="16" t="s">
        <v>8694</v>
      </c>
      <c r="KR19" s="16" t="s">
        <v>8871</v>
      </c>
      <c r="KS19" s="16" t="s">
        <v>8786</v>
      </c>
      <c r="KT19" s="16" t="s">
        <v>8696</v>
      </c>
      <c r="KU19" s="16" t="s">
        <v>844</v>
      </c>
      <c r="KV19" s="16" t="s">
        <v>8696</v>
      </c>
      <c r="KW19" s="16" t="s">
        <v>851</v>
      </c>
      <c r="KY19" s="16" t="s">
        <v>486</v>
      </c>
      <c r="LC19" s="16" t="s">
        <v>10879</v>
      </c>
      <c r="LF19" s="16" t="s">
        <v>11654</v>
      </c>
      <c r="LI19" s="16" t="s">
        <v>11655</v>
      </c>
      <c r="LM19" s="16" t="s">
        <v>8741</v>
      </c>
      <c r="LN19" s="16" t="s">
        <v>487</v>
      </c>
      <c r="LO19" s="16" t="s">
        <v>1056</v>
      </c>
      <c r="LP19" s="16" t="s">
        <v>844</v>
      </c>
      <c r="LQ19" s="16" t="s">
        <v>1056</v>
      </c>
      <c r="LR19" s="16" t="s">
        <v>844</v>
      </c>
      <c r="LS19" s="16" t="s">
        <v>844</v>
      </c>
      <c r="LT19" s="16" t="s">
        <v>843</v>
      </c>
      <c r="LU19" s="16" t="s">
        <v>843</v>
      </c>
      <c r="LV19" s="16" t="s">
        <v>843</v>
      </c>
      <c r="LW19" s="16" t="s">
        <v>843</v>
      </c>
      <c r="LX19" s="16" t="s">
        <v>844</v>
      </c>
      <c r="LY19" s="16" t="s">
        <v>843</v>
      </c>
      <c r="LZ19" s="16" t="s">
        <v>844</v>
      </c>
      <c r="MA19" s="16" t="s">
        <v>843</v>
      </c>
      <c r="MB19" s="16" t="s">
        <v>843</v>
      </c>
      <c r="MC19" s="16" t="s">
        <v>844</v>
      </c>
      <c r="ME19" s="16" t="s">
        <v>11656</v>
      </c>
      <c r="MF19" s="16" t="s">
        <v>8847</v>
      </c>
      <c r="MR19" s="16" t="s">
        <v>470</v>
      </c>
      <c r="MS19" s="16" t="s">
        <v>11688</v>
      </c>
      <c r="MT19" s="16" t="s">
        <v>9015</v>
      </c>
      <c r="MV19" s="16" t="s">
        <v>487</v>
      </c>
      <c r="MW19" s="16" t="s">
        <v>1263</v>
      </c>
      <c r="MX19" s="16" t="s">
        <v>1262</v>
      </c>
      <c r="MY19" s="16" t="s">
        <v>486</v>
      </c>
      <c r="MZ19" s="16" t="s">
        <v>487</v>
      </c>
      <c r="NA19" s="16" t="s">
        <v>486</v>
      </c>
      <c r="NC19" s="16" t="s">
        <v>486</v>
      </c>
      <c r="NE19" s="16" t="s">
        <v>486</v>
      </c>
      <c r="NI19" s="16" t="s">
        <v>11658</v>
      </c>
      <c r="NS19" s="16" t="s">
        <v>462</v>
      </c>
      <c r="NT19" s="16" t="s">
        <v>478</v>
      </c>
      <c r="NU19" s="16">
        <v>1.1910000000000001</v>
      </c>
      <c r="NV19" s="16" t="s">
        <v>860</v>
      </c>
      <c r="NW19" s="16" t="s">
        <v>1176</v>
      </c>
      <c r="NX19" s="16" t="s">
        <v>1142</v>
      </c>
      <c r="NY19" s="16" t="s">
        <v>1121</v>
      </c>
      <c r="NZ19" s="16" t="s">
        <v>936</v>
      </c>
    </row>
    <row r="20" spans="1:393" x14ac:dyDescent="0.25">
      <c r="A20" s="16" t="s">
        <v>8881</v>
      </c>
      <c r="B20" s="16" t="s">
        <v>844</v>
      </c>
      <c r="C20" s="16" t="s">
        <v>972</v>
      </c>
      <c r="D20" s="16" t="s">
        <v>844</v>
      </c>
      <c r="E20" s="16" t="s">
        <v>843</v>
      </c>
      <c r="F20" s="16" t="s">
        <v>843</v>
      </c>
      <c r="G20" s="16" t="s">
        <v>843</v>
      </c>
      <c r="H20" s="16" t="s">
        <v>843</v>
      </c>
      <c r="I20" s="16" t="s">
        <v>843</v>
      </c>
      <c r="J20" s="16" t="s">
        <v>843</v>
      </c>
      <c r="K20" s="16" t="s">
        <v>843</v>
      </c>
      <c r="L20" s="16" t="s">
        <v>843</v>
      </c>
      <c r="M20" s="16" t="s">
        <v>843</v>
      </c>
      <c r="N20" s="16" t="s">
        <v>843</v>
      </c>
      <c r="O20" s="16" t="s">
        <v>843</v>
      </c>
      <c r="Q20" s="16" t="s">
        <v>844</v>
      </c>
      <c r="R20" s="16">
        <v>24</v>
      </c>
      <c r="T20" s="16" t="s">
        <v>474</v>
      </c>
      <c r="U20" s="16" t="s">
        <v>843</v>
      </c>
      <c r="V20" s="16" t="s">
        <v>844</v>
      </c>
      <c r="W20" s="16" t="s">
        <v>843</v>
      </c>
      <c r="X20" s="16" t="s">
        <v>844</v>
      </c>
      <c r="Y20" s="16" t="s">
        <v>843</v>
      </c>
      <c r="Z20" s="16" t="s">
        <v>843</v>
      </c>
      <c r="AA20" s="16" t="s">
        <v>843</v>
      </c>
      <c r="AB20" s="16" t="s">
        <v>843</v>
      </c>
      <c r="AC20" s="16" t="s">
        <v>843</v>
      </c>
      <c r="AD20" s="16" t="s">
        <v>867</v>
      </c>
      <c r="AF20" s="16" t="s">
        <v>11695</v>
      </c>
      <c r="AG20" s="16" t="s">
        <v>11696</v>
      </c>
      <c r="AH20" s="16" t="s">
        <v>844</v>
      </c>
      <c r="AI20" s="16" t="s">
        <v>844</v>
      </c>
      <c r="AJ20" s="16" t="s">
        <v>844</v>
      </c>
      <c r="AK20" s="16" t="s">
        <v>843</v>
      </c>
      <c r="AL20" s="16" t="s">
        <v>843</v>
      </c>
      <c r="AM20" s="16" t="s">
        <v>844</v>
      </c>
      <c r="AN20" s="16" t="s">
        <v>843</v>
      </c>
      <c r="AO20" s="16" t="s">
        <v>843</v>
      </c>
      <c r="AP20" s="16" t="s">
        <v>843</v>
      </c>
      <c r="AQ20" s="16" t="s">
        <v>844</v>
      </c>
      <c r="AR20" s="16" t="s">
        <v>4433</v>
      </c>
      <c r="AS20" s="16" t="s">
        <v>843</v>
      </c>
      <c r="AT20" s="16" t="s">
        <v>843</v>
      </c>
      <c r="AU20" s="16" t="s">
        <v>843</v>
      </c>
      <c r="AV20" s="16" t="s">
        <v>843</v>
      </c>
      <c r="AW20" s="16" t="s">
        <v>843</v>
      </c>
      <c r="AX20" s="16" t="s">
        <v>843</v>
      </c>
      <c r="AY20" s="16" t="s">
        <v>844</v>
      </c>
      <c r="BF20" s="16" t="s">
        <v>844</v>
      </c>
      <c r="BH20" s="16" t="s">
        <v>7383</v>
      </c>
      <c r="BI20" s="16" t="s">
        <v>7785</v>
      </c>
      <c r="BJ20" s="16" t="s">
        <v>843</v>
      </c>
      <c r="BK20" s="16" t="s">
        <v>843</v>
      </c>
      <c r="BL20" s="16" t="s">
        <v>843</v>
      </c>
      <c r="BM20" s="16" t="s">
        <v>843</v>
      </c>
      <c r="BN20" s="16" t="s">
        <v>843</v>
      </c>
      <c r="BO20" s="16" t="s">
        <v>844</v>
      </c>
      <c r="BP20" s="16" t="s">
        <v>843</v>
      </c>
      <c r="BQ20" s="16" t="s">
        <v>843</v>
      </c>
      <c r="CC20" s="16" t="s">
        <v>865</v>
      </c>
      <c r="CF20" s="16" t="s">
        <v>7212</v>
      </c>
      <c r="CG20" s="16" t="s">
        <v>843</v>
      </c>
      <c r="CH20" s="16" t="s">
        <v>843</v>
      </c>
      <c r="CI20" s="16" t="s">
        <v>843</v>
      </c>
      <c r="CJ20" s="16" t="s">
        <v>843</v>
      </c>
      <c r="CK20" s="16" t="s">
        <v>843</v>
      </c>
      <c r="CL20" s="16" t="s">
        <v>843</v>
      </c>
      <c r="CM20" s="16" t="s">
        <v>843</v>
      </c>
      <c r="CN20" s="16" t="s">
        <v>843</v>
      </c>
      <c r="CO20" s="16" t="s">
        <v>843</v>
      </c>
      <c r="CP20" s="16" t="s">
        <v>843</v>
      </c>
      <c r="CQ20" s="16" t="s">
        <v>843</v>
      </c>
      <c r="CR20" s="16" t="s">
        <v>843</v>
      </c>
      <c r="CS20" s="16" t="s">
        <v>843</v>
      </c>
      <c r="CT20" s="16" t="s">
        <v>843</v>
      </c>
      <c r="CU20" s="16" t="s">
        <v>843</v>
      </c>
      <c r="CV20" s="16" t="s">
        <v>843</v>
      </c>
      <c r="CW20" s="16" t="s">
        <v>843</v>
      </c>
      <c r="CX20" s="16" t="s">
        <v>843</v>
      </c>
      <c r="CY20" s="16" t="s">
        <v>843</v>
      </c>
      <c r="CZ20" s="16" t="s">
        <v>843</v>
      </c>
      <c r="DA20" s="16" t="s">
        <v>843</v>
      </c>
      <c r="DB20" s="16" t="s">
        <v>843</v>
      </c>
      <c r="DC20" s="16" t="s">
        <v>843</v>
      </c>
      <c r="DD20" s="16" t="s">
        <v>843</v>
      </c>
      <c r="DE20" s="16" t="s">
        <v>843</v>
      </c>
      <c r="DF20" s="16" t="s">
        <v>843</v>
      </c>
      <c r="DG20" s="16" t="s">
        <v>843</v>
      </c>
      <c r="DH20" s="16" t="s">
        <v>843</v>
      </c>
      <c r="DI20" s="16" t="s">
        <v>844</v>
      </c>
      <c r="DJ20" s="16" t="s">
        <v>843</v>
      </c>
      <c r="DK20" s="16" t="s">
        <v>843</v>
      </c>
      <c r="DL20" s="16" t="s">
        <v>843</v>
      </c>
      <c r="DX20" s="16" t="s">
        <v>865</v>
      </c>
      <c r="ES20" s="16" t="s">
        <v>865</v>
      </c>
      <c r="EU20" s="16" t="s">
        <v>7810</v>
      </c>
      <c r="EV20" s="16" t="s">
        <v>4216</v>
      </c>
      <c r="HC20" s="16" t="s">
        <v>865</v>
      </c>
      <c r="JA20" s="16" t="s">
        <v>4813</v>
      </c>
      <c r="JB20" s="16" t="s">
        <v>867</v>
      </c>
      <c r="JC20" s="16" t="s">
        <v>865</v>
      </c>
      <c r="JG20" s="16" t="s">
        <v>1056</v>
      </c>
      <c r="JV20" s="16">
        <v>38</v>
      </c>
      <c r="JW20" s="16" t="s">
        <v>7603</v>
      </c>
      <c r="JZ20" s="16" t="s">
        <v>4216</v>
      </c>
      <c r="KB20" s="16" t="s">
        <v>4216</v>
      </c>
      <c r="KD20" s="16" t="s">
        <v>4917</v>
      </c>
      <c r="KE20" s="16" t="s">
        <v>7277</v>
      </c>
      <c r="KF20" s="16" t="s">
        <v>4411</v>
      </c>
      <c r="KH20" s="16" t="s">
        <v>7642</v>
      </c>
      <c r="KI20" s="16" t="s">
        <v>4982</v>
      </c>
      <c r="KK20" s="16" t="s">
        <v>4216</v>
      </c>
      <c r="KM20" s="16" t="s">
        <v>4216</v>
      </c>
      <c r="KO20" s="16" t="s">
        <v>8743</v>
      </c>
      <c r="KP20" s="16" t="s">
        <v>8791</v>
      </c>
      <c r="KQ20" s="16" t="s">
        <v>8694</v>
      </c>
      <c r="KR20" s="16" t="s">
        <v>8882</v>
      </c>
      <c r="KS20" s="16" t="s">
        <v>8792</v>
      </c>
      <c r="KT20" s="16" t="s">
        <v>8696</v>
      </c>
      <c r="KU20" s="16" t="s">
        <v>844</v>
      </c>
      <c r="KV20" s="16" t="s">
        <v>8696</v>
      </c>
      <c r="KW20" s="16" t="s">
        <v>851</v>
      </c>
      <c r="KY20" s="16" t="s">
        <v>486</v>
      </c>
      <c r="LA20" s="16" t="s">
        <v>11697</v>
      </c>
      <c r="LC20" s="16" t="s">
        <v>10879</v>
      </c>
      <c r="LD20" s="16" t="s">
        <v>11698</v>
      </c>
      <c r="LF20" s="16" t="s">
        <v>11654</v>
      </c>
      <c r="LI20" s="16" t="s">
        <v>11655</v>
      </c>
      <c r="LJ20" s="16" t="s">
        <v>831</v>
      </c>
      <c r="LK20" s="16" t="s">
        <v>831</v>
      </c>
      <c r="LL20" s="16" t="s">
        <v>8756</v>
      </c>
      <c r="LM20" s="16" t="s">
        <v>8741</v>
      </c>
      <c r="LO20" s="16" t="s">
        <v>843</v>
      </c>
      <c r="LP20" s="16" t="s">
        <v>844</v>
      </c>
      <c r="LQ20" s="16" t="s">
        <v>843</v>
      </c>
      <c r="LR20" s="16" t="s">
        <v>844</v>
      </c>
      <c r="LS20" s="16" t="s">
        <v>843</v>
      </c>
      <c r="LT20" s="16" t="s">
        <v>844</v>
      </c>
      <c r="LU20" s="16" t="s">
        <v>843</v>
      </c>
      <c r="LV20" s="16" t="s">
        <v>843</v>
      </c>
      <c r="LW20" s="16" t="s">
        <v>843</v>
      </c>
      <c r="LX20" s="16" t="s">
        <v>844</v>
      </c>
      <c r="LY20" s="16" t="s">
        <v>843</v>
      </c>
      <c r="LZ20" s="16" t="s">
        <v>843</v>
      </c>
      <c r="MA20" s="16" t="s">
        <v>843</v>
      </c>
      <c r="MB20" s="16" t="s">
        <v>843</v>
      </c>
      <c r="MC20" s="16" t="s">
        <v>843</v>
      </c>
      <c r="MD20" s="16" t="s">
        <v>11699</v>
      </c>
      <c r="ME20" s="16" t="s">
        <v>11656</v>
      </c>
      <c r="MF20" s="16" t="s">
        <v>8847</v>
      </c>
      <c r="MH20" s="16" t="s">
        <v>11667</v>
      </c>
      <c r="MI20" s="16" t="s">
        <v>11733</v>
      </c>
      <c r="MK20" s="16" t="s">
        <v>9003</v>
      </c>
      <c r="MM20" s="16" t="s">
        <v>487</v>
      </c>
      <c r="MN20" s="16" t="s">
        <v>1798</v>
      </c>
      <c r="MP20" s="16" t="s">
        <v>1829</v>
      </c>
      <c r="MR20" s="16" t="s">
        <v>474</v>
      </c>
      <c r="MS20" s="16" t="s">
        <v>11688</v>
      </c>
      <c r="MT20" s="16" t="s">
        <v>8813</v>
      </c>
      <c r="MU20" s="16" t="s">
        <v>817</v>
      </c>
      <c r="MV20" s="16" t="s">
        <v>486</v>
      </c>
      <c r="NC20" s="16" t="s">
        <v>486</v>
      </c>
      <c r="NE20" s="16" t="s">
        <v>486</v>
      </c>
      <c r="NG20" s="16" t="s">
        <v>1376</v>
      </c>
      <c r="NH20" s="16" t="s">
        <v>1913</v>
      </c>
      <c r="NI20" s="16" t="s">
        <v>11658</v>
      </c>
      <c r="NQ20" s="16" t="s">
        <v>1078</v>
      </c>
      <c r="NR20" s="16" t="s">
        <v>445</v>
      </c>
      <c r="NS20" s="16" t="s">
        <v>462</v>
      </c>
      <c r="NT20" s="16" t="s">
        <v>478</v>
      </c>
      <c r="NU20" s="16">
        <v>1.1910000000000001</v>
      </c>
      <c r="NV20" s="16" t="s">
        <v>445</v>
      </c>
      <c r="NW20" s="16" t="s">
        <v>1180</v>
      </c>
      <c r="NX20" s="16" t="s">
        <v>1142</v>
      </c>
      <c r="NZ20" s="16" t="s">
        <v>935</v>
      </c>
      <c r="OB20" s="16" t="s">
        <v>831</v>
      </c>
      <c r="OC20" s="16" t="s">
        <v>445</v>
      </c>
    </row>
    <row r="21" spans="1:393" x14ac:dyDescent="0.25">
      <c r="A21" s="16" t="s">
        <v>8886</v>
      </c>
      <c r="B21" s="16" t="s">
        <v>844</v>
      </c>
      <c r="C21" s="16" t="s">
        <v>972</v>
      </c>
      <c r="D21" s="16" t="s">
        <v>844</v>
      </c>
      <c r="E21" s="16" t="s">
        <v>843</v>
      </c>
      <c r="F21" s="16" t="s">
        <v>843</v>
      </c>
      <c r="G21" s="16" t="s">
        <v>843</v>
      </c>
      <c r="H21" s="16" t="s">
        <v>843</v>
      </c>
      <c r="I21" s="16" t="s">
        <v>843</v>
      </c>
      <c r="J21" s="16" t="s">
        <v>843</v>
      </c>
      <c r="K21" s="16" t="s">
        <v>843</v>
      </c>
      <c r="L21" s="16" t="s">
        <v>843</v>
      </c>
      <c r="M21" s="16" t="s">
        <v>843</v>
      </c>
      <c r="N21" s="16" t="s">
        <v>843</v>
      </c>
      <c r="O21" s="16" t="s">
        <v>843</v>
      </c>
      <c r="Q21" s="16" t="s">
        <v>844</v>
      </c>
      <c r="R21" s="16">
        <v>45</v>
      </c>
      <c r="T21" s="16" t="s">
        <v>470</v>
      </c>
      <c r="U21" s="16" t="s">
        <v>844</v>
      </c>
      <c r="V21" s="16" t="s">
        <v>843</v>
      </c>
      <c r="W21" s="16" t="s">
        <v>844</v>
      </c>
      <c r="X21" s="16" t="s">
        <v>843</v>
      </c>
      <c r="Y21" s="16" t="s">
        <v>843</v>
      </c>
      <c r="Z21" s="16" t="s">
        <v>843</v>
      </c>
      <c r="AA21" s="16" t="s">
        <v>843</v>
      </c>
      <c r="AB21" s="16" t="s">
        <v>844</v>
      </c>
      <c r="AC21" s="16" t="s">
        <v>843</v>
      </c>
      <c r="AD21" s="16" t="s">
        <v>867</v>
      </c>
      <c r="AF21" s="16" t="s">
        <v>11687</v>
      </c>
      <c r="AG21" s="16" t="s">
        <v>11700</v>
      </c>
      <c r="AH21" s="16" t="s">
        <v>844</v>
      </c>
      <c r="AI21" s="16" t="s">
        <v>843</v>
      </c>
      <c r="AJ21" s="16" t="s">
        <v>844</v>
      </c>
      <c r="AK21" s="16" t="s">
        <v>844</v>
      </c>
      <c r="AL21" s="16" t="s">
        <v>843</v>
      </c>
      <c r="AM21" s="16" t="s">
        <v>844</v>
      </c>
      <c r="AN21" s="16" t="s">
        <v>843</v>
      </c>
      <c r="AO21" s="16" t="s">
        <v>843</v>
      </c>
      <c r="AP21" s="16" t="s">
        <v>843</v>
      </c>
      <c r="AQ21" s="16" t="s">
        <v>844</v>
      </c>
      <c r="AR21" s="16" t="s">
        <v>4424</v>
      </c>
      <c r="AS21" s="16" t="s">
        <v>843</v>
      </c>
      <c r="AT21" s="16" t="s">
        <v>843</v>
      </c>
      <c r="AU21" s="16" t="s">
        <v>843</v>
      </c>
      <c r="AV21" s="16" t="s">
        <v>844</v>
      </c>
      <c r="AW21" s="16" t="s">
        <v>843</v>
      </c>
      <c r="AX21" s="16" t="s">
        <v>843</v>
      </c>
      <c r="AY21" s="16" t="s">
        <v>843</v>
      </c>
      <c r="BC21" s="16" t="s">
        <v>4437</v>
      </c>
      <c r="BF21" s="16" t="s">
        <v>844</v>
      </c>
      <c r="BH21" s="16" t="s">
        <v>7380</v>
      </c>
      <c r="BI21" s="16" t="s">
        <v>7773</v>
      </c>
      <c r="BJ21" s="16" t="s">
        <v>843</v>
      </c>
      <c r="BK21" s="16" t="s">
        <v>844</v>
      </c>
      <c r="BL21" s="16" t="s">
        <v>843</v>
      </c>
      <c r="BM21" s="16" t="s">
        <v>843</v>
      </c>
      <c r="BN21" s="16" t="s">
        <v>843</v>
      </c>
      <c r="BO21" s="16" t="s">
        <v>843</v>
      </c>
      <c r="BP21" s="16" t="s">
        <v>843</v>
      </c>
      <c r="BQ21" s="16" t="s">
        <v>843</v>
      </c>
      <c r="BR21" s="16" t="s">
        <v>7790</v>
      </c>
      <c r="BS21" s="16" t="s">
        <v>844</v>
      </c>
      <c r="BT21" s="16" t="s">
        <v>843</v>
      </c>
      <c r="BU21" s="16" t="s">
        <v>843</v>
      </c>
      <c r="BV21" s="16" t="s">
        <v>843</v>
      </c>
      <c r="BW21" s="16" t="s">
        <v>843</v>
      </c>
      <c r="BX21" s="16" t="s">
        <v>843</v>
      </c>
      <c r="BY21" s="16" t="s">
        <v>843</v>
      </c>
      <c r="BZ21" s="16" t="s">
        <v>843</v>
      </c>
      <c r="CA21" s="16" t="s">
        <v>843</v>
      </c>
      <c r="DX21" s="16" t="s">
        <v>867</v>
      </c>
      <c r="DY21" s="16" t="s">
        <v>867</v>
      </c>
      <c r="ES21" s="16" t="s">
        <v>865</v>
      </c>
      <c r="EU21" s="16" t="s">
        <v>7816</v>
      </c>
      <c r="EV21" s="16" t="s">
        <v>865</v>
      </c>
      <c r="FT21" s="16" t="s">
        <v>865</v>
      </c>
      <c r="HC21" s="16" t="s">
        <v>867</v>
      </c>
      <c r="HD21" s="16" t="s">
        <v>865</v>
      </c>
      <c r="JA21" s="16" t="s">
        <v>4819</v>
      </c>
      <c r="JB21" s="16" t="s">
        <v>865</v>
      </c>
      <c r="JC21" s="16" t="s">
        <v>865</v>
      </c>
      <c r="JD21" s="16" t="s">
        <v>865</v>
      </c>
      <c r="JE21" s="16" t="s">
        <v>865</v>
      </c>
      <c r="JF21" s="16" t="s">
        <v>865</v>
      </c>
      <c r="JG21" s="16" t="s">
        <v>843</v>
      </c>
      <c r="JH21" s="16" t="s">
        <v>5638</v>
      </c>
      <c r="JJ21" s="16" t="s">
        <v>865</v>
      </c>
      <c r="KF21" s="16" t="s">
        <v>4945</v>
      </c>
      <c r="KI21" s="16" t="s">
        <v>4982</v>
      </c>
      <c r="KK21" s="16" t="s">
        <v>4883</v>
      </c>
      <c r="KM21" s="16" t="s">
        <v>7616</v>
      </c>
      <c r="KO21" s="16" t="s">
        <v>8800</v>
      </c>
      <c r="KP21" s="16" t="s">
        <v>8799</v>
      </c>
      <c r="KQ21" s="16" t="s">
        <v>8694</v>
      </c>
      <c r="KR21" s="16" t="s">
        <v>8887</v>
      </c>
      <c r="KS21" s="16" t="s">
        <v>8801</v>
      </c>
      <c r="KT21" s="16" t="s">
        <v>8696</v>
      </c>
      <c r="KU21" s="16" t="s">
        <v>844</v>
      </c>
      <c r="KV21" s="16" t="s">
        <v>8696</v>
      </c>
      <c r="KW21" s="16" t="s">
        <v>851</v>
      </c>
      <c r="KX21" s="16" t="s">
        <v>487</v>
      </c>
      <c r="KY21" s="16" t="s">
        <v>487</v>
      </c>
      <c r="KZ21" s="16" t="s">
        <v>487</v>
      </c>
      <c r="LC21" s="16" t="s">
        <v>10879</v>
      </c>
      <c r="LF21" s="16" t="s">
        <v>11654</v>
      </c>
      <c r="LI21" s="16" t="s">
        <v>11655</v>
      </c>
      <c r="LJ21" s="16" t="s">
        <v>843</v>
      </c>
      <c r="LL21" s="16" t="s">
        <v>8711</v>
      </c>
      <c r="LM21" s="16" t="s">
        <v>8741</v>
      </c>
      <c r="LO21" s="16" t="s">
        <v>1056</v>
      </c>
      <c r="LP21" s="16" t="s">
        <v>844</v>
      </c>
      <c r="LQ21" s="16" t="s">
        <v>1056</v>
      </c>
      <c r="LR21" s="16" t="s">
        <v>844</v>
      </c>
      <c r="LS21" s="16" t="s">
        <v>844</v>
      </c>
      <c r="LT21" s="16" t="s">
        <v>843</v>
      </c>
      <c r="LU21" s="16" t="s">
        <v>843</v>
      </c>
      <c r="LV21" s="16" t="s">
        <v>843</v>
      </c>
      <c r="LW21" s="16" t="s">
        <v>1056</v>
      </c>
      <c r="LX21" s="16" t="s">
        <v>843</v>
      </c>
      <c r="LY21" s="16" t="s">
        <v>843</v>
      </c>
      <c r="LZ21" s="16" t="s">
        <v>843</v>
      </c>
      <c r="MA21" s="16" t="s">
        <v>844</v>
      </c>
      <c r="MB21" s="16" t="s">
        <v>843</v>
      </c>
      <c r="MC21" s="16" t="s">
        <v>844</v>
      </c>
      <c r="ME21" s="16" t="s">
        <v>11656</v>
      </c>
      <c r="MF21" s="16" t="s">
        <v>8847</v>
      </c>
      <c r="MJ21" s="16" t="s">
        <v>1840</v>
      </c>
      <c r="MO21" s="16" t="s">
        <v>1807</v>
      </c>
      <c r="MP21" s="16" t="s">
        <v>1829</v>
      </c>
      <c r="MQ21" s="16" t="s">
        <v>1790</v>
      </c>
      <c r="MR21" s="16" t="s">
        <v>470</v>
      </c>
      <c r="MS21" s="16" t="s">
        <v>11688</v>
      </c>
      <c r="MT21" s="16" t="s">
        <v>9015</v>
      </c>
      <c r="MU21" s="16" t="s">
        <v>817</v>
      </c>
      <c r="NC21" s="16" t="s">
        <v>486</v>
      </c>
      <c r="ND21" s="16" t="s">
        <v>486</v>
      </c>
      <c r="NE21" s="16" t="s">
        <v>487</v>
      </c>
      <c r="NF21" s="16" t="s">
        <v>486</v>
      </c>
      <c r="NG21" s="16" t="s">
        <v>1369</v>
      </c>
      <c r="NI21" s="16" t="s">
        <v>11658</v>
      </c>
      <c r="NR21" s="16" t="s">
        <v>451</v>
      </c>
      <c r="NS21" s="16" t="s">
        <v>462</v>
      </c>
      <c r="NT21" s="16" t="s">
        <v>478</v>
      </c>
      <c r="NU21" s="16">
        <v>1.1910000000000001</v>
      </c>
      <c r="NV21" s="16" t="s">
        <v>451</v>
      </c>
      <c r="NW21" s="16" t="s">
        <v>1175</v>
      </c>
      <c r="NX21" s="16" t="s">
        <v>1142</v>
      </c>
      <c r="OB21" s="16" t="s">
        <v>833</v>
      </c>
      <c r="OC21" s="16" t="s">
        <v>451</v>
      </c>
    </row>
    <row r="22" spans="1:393" x14ac:dyDescent="0.25">
      <c r="A22" s="16" t="s">
        <v>8898</v>
      </c>
      <c r="B22" s="16" t="s">
        <v>1056</v>
      </c>
      <c r="C22" s="16" t="s">
        <v>972</v>
      </c>
      <c r="D22" s="16" t="s">
        <v>844</v>
      </c>
      <c r="E22" s="16" t="s">
        <v>843</v>
      </c>
      <c r="F22" s="16" t="s">
        <v>843</v>
      </c>
      <c r="G22" s="16" t="s">
        <v>843</v>
      </c>
      <c r="H22" s="16" t="s">
        <v>843</v>
      </c>
      <c r="I22" s="16" t="s">
        <v>843</v>
      </c>
      <c r="J22" s="16" t="s">
        <v>843</v>
      </c>
      <c r="K22" s="16" t="s">
        <v>843</v>
      </c>
      <c r="L22" s="16" t="s">
        <v>843</v>
      </c>
      <c r="M22" s="16" t="s">
        <v>843</v>
      </c>
      <c r="N22" s="16" t="s">
        <v>843</v>
      </c>
      <c r="O22" s="16" t="s">
        <v>843</v>
      </c>
      <c r="Q22" s="16" t="s">
        <v>844</v>
      </c>
      <c r="R22" s="16">
        <v>16</v>
      </c>
      <c r="T22" s="16" t="s">
        <v>470</v>
      </c>
      <c r="U22" s="16" t="s">
        <v>844</v>
      </c>
      <c r="V22" s="16" t="s">
        <v>843</v>
      </c>
      <c r="W22" s="16" t="s">
        <v>843</v>
      </c>
      <c r="X22" s="16" t="s">
        <v>843</v>
      </c>
      <c r="Y22" s="16" t="s">
        <v>844</v>
      </c>
      <c r="Z22" s="16" t="s">
        <v>843</v>
      </c>
      <c r="AA22" s="16" t="s">
        <v>843</v>
      </c>
      <c r="AB22" s="16" t="s">
        <v>844</v>
      </c>
      <c r="AC22" s="16" t="s">
        <v>844</v>
      </c>
      <c r="AD22" s="16" t="s">
        <v>865</v>
      </c>
      <c r="AF22" s="16" t="s">
        <v>11687</v>
      </c>
      <c r="AG22" s="16" t="s">
        <v>11701</v>
      </c>
      <c r="AH22" s="16" t="s">
        <v>843</v>
      </c>
      <c r="AI22" s="16" t="s">
        <v>844</v>
      </c>
      <c r="AJ22" s="16" t="s">
        <v>843</v>
      </c>
      <c r="AK22" s="16" t="s">
        <v>843</v>
      </c>
      <c r="AL22" s="16" t="s">
        <v>844</v>
      </c>
      <c r="AM22" s="16" t="s">
        <v>844</v>
      </c>
      <c r="AN22" s="16" t="s">
        <v>843</v>
      </c>
      <c r="AO22" s="16" t="s">
        <v>843</v>
      </c>
      <c r="AP22" s="16" t="s">
        <v>843</v>
      </c>
      <c r="AQ22" s="16" t="s">
        <v>844</v>
      </c>
      <c r="AR22" s="16" t="s">
        <v>4415</v>
      </c>
      <c r="AS22" s="16" t="s">
        <v>844</v>
      </c>
      <c r="AT22" s="16" t="s">
        <v>843</v>
      </c>
      <c r="AU22" s="16" t="s">
        <v>843</v>
      </c>
      <c r="AV22" s="16" t="s">
        <v>843</v>
      </c>
      <c r="AW22" s="16" t="s">
        <v>843</v>
      </c>
      <c r="AX22" s="16" t="s">
        <v>843</v>
      </c>
      <c r="AY22" s="16" t="s">
        <v>843</v>
      </c>
      <c r="AZ22" s="16" t="s">
        <v>4437</v>
      </c>
      <c r="BF22" s="16" t="s">
        <v>844</v>
      </c>
      <c r="BH22" s="16" t="s">
        <v>7383</v>
      </c>
      <c r="BI22" s="16" t="s">
        <v>7785</v>
      </c>
      <c r="BJ22" s="16" t="s">
        <v>843</v>
      </c>
      <c r="BK22" s="16" t="s">
        <v>843</v>
      </c>
      <c r="BL22" s="16" t="s">
        <v>843</v>
      </c>
      <c r="BM22" s="16" t="s">
        <v>843</v>
      </c>
      <c r="BN22" s="16" t="s">
        <v>843</v>
      </c>
      <c r="BO22" s="16" t="s">
        <v>844</v>
      </c>
      <c r="BP22" s="16" t="s">
        <v>843</v>
      </c>
      <c r="BQ22" s="16" t="s">
        <v>843</v>
      </c>
      <c r="CC22" s="16" t="s">
        <v>865</v>
      </c>
      <c r="CF22" s="16" t="s">
        <v>7130</v>
      </c>
      <c r="CG22" s="16" t="s">
        <v>844</v>
      </c>
      <c r="CH22" s="16" t="s">
        <v>843</v>
      </c>
      <c r="CI22" s="16" t="s">
        <v>843</v>
      </c>
      <c r="CJ22" s="16" t="s">
        <v>843</v>
      </c>
      <c r="CK22" s="16" t="s">
        <v>843</v>
      </c>
      <c r="CL22" s="16" t="s">
        <v>843</v>
      </c>
      <c r="CM22" s="16" t="s">
        <v>843</v>
      </c>
      <c r="CN22" s="16" t="s">
        <v>843</v>
      </c>
      <c r="CO22" s="16" t="s">
        <v>843</v>
      </c>
      <c r="CP22" s="16" t="s">
        <v>843</v>
      </c>
      <c r="CQ22" s="16" t="s">
        <v>843</v>
      </c>
      <c r="CR22" s="16" t="s">
        <v>843</v>
      </c>
      <c r="CS22" s="16" t="s">
        <v>843</v>
      </c>
      <c r="CT22" s="16" t="s">
        <v>843</v>
      </c>
      <c r="CU22" s="16" t="s">
        <v>843</v>
      </c>
      <c r="CV22" s="16" t="s">
        <v>843</v>
      </c>
      <c r="CW22" s="16" t="s">
        <v>843</v>
      </c>
      <c r="CX22" s="16" t="s">
        <v>843</v>
      </c>
      <c r="CY22" s="16" t="s">
        <v>843</v>
      </c>
      <c r="CZ22" s="16" t="s">
        <v>843</v>
      </c>
      <c r="DA22" s="16" t="s">
        <v>843</v>
      </c>
      <c r="DB22" s="16" t="s">
        <v>843</v>
      </c>
      <c r="DC22" s="16" t="s">
        <v>843</v>
      </c>
      <c r="DD22" s="16" t="s">
        <v>843</v>
      </c>
      <c r="DE22" s="16" t="s">
        <v>843</v>
      </c>
      <c r="DF22" s="16" t="s">
        <v>843</v>
      </c>
      <c r="DG22" s="16" t="s">
        <v>843</v>
      </c>
      <c r="DH22" s="16" t="s">
        <v>843</v>
      </c>
      <c r="DI22" s="16" t="s">
        <v>843</v>
      </c>
      <c r="DJ22" s="16" t="s">
        <v>843</v>
      </c>
      <c r="DK22" s="16" t="s">
        <v>843</v>
      </c>
      <c r="DL22" s="16" t="s">
        <v>843</v>
      </c>
      <c r="DQ22" s="16" t="s">
        <v>7236</v>
      </c>
      <c r="DR22" s="16" t="s">
        <v>867</v>
      </c>
      <c r="DS22" s="16" t="s">
        <v>7321</v>
      </c>
      <c r="DX22" s="16" t="s">
        <v>867</v>
      </c>
      <c r="DY22" s="16" t="s">
        <v>867</v>
      </c>
      <c r="ES22" s="16" t="s">
        <v>867</v>
      </c>
      <c r="EU22" s="16" t="s">
        <v>7816</v>
      </c>
      <c r="EV22" s="16" t="s">
        <v>865</v>
      </c>
      <c r="FT22" s="16" t="s">
        <v>865</v>
      </c>
      <c r="HC22" s="16" t="s">
        <v>867</v>
      </c>
      <c r="HD22" s="16" t="s">
        <v>865</v>
      </c>
      <c r="JA22" s="16" t="s">
        <v>4813</v>
      </c>
      <c r="JB22" s="16" t="s">
        <v>865</v>
      </c>
      <c r="JC22" s="16" t="s">
        <v>865</v>
      </c>
      <c r="JD22" s="16" t="s">
        <v>865</v>
      </c>
      <c r="JE22" s="16" t="s">
        <v>865</v>
      </c>
      <c r="JF22" s="16" t="s">
        <v>865</v>
      </c>
      <c r="JG22" s="16" t="s">
        <v>1056</v>
      </c>
      <c r="JH22" s="16" t="s">
        <v>7582</v>
      </c>
      <c r="JJ22" s="16" t="s">
        <v>865</v>
      </c>
      <c r="KF22" s="16" t="s">
        <v>4962</v>
      </c>
      <c r="KI22" s="16" t="s">
        <v>4837</v>
      </c>
      <c r="KO22" s="16" t="s">
        <v>8800</v>
      </c>
      <c r="KP22" s="16" t="s">
        <v>8799</v>
      </c>
      <c r="KQ22" s="16" t="s">
        <v>8694</v>
      </c>
      <c r="KR22" s="16" t="s">
        <v>8899</v>
      </c>
      <c r="KS22" s="16" t="s">
        <v>8801</v>
      </c>
      <c r="KT22" s="16" t="s">
        <v>8696</v>
      </c>
      <c r="KU22" s="16" t="s">
        <v>844</v>
      </c>
      <c r="KV22" s="16" t="s">
        <v>8696</v>
      </c>
      <c r="KW22" s="16" t="s">
        <v>851</v>
      </c>
      <c r="KX22" s="16" t="s">
        <v>487</v>
      </c>
      <c r="KY22" s="16" t="s">
        <v>487</v>
      </c>
      <c r="KZ22" s="16" t="s">
        <v>487</v>
      </c>
      <c r="LA22" s="16" t="s">
        <v>11697</v>
      </c>
      <c r="LC22" s="16" t="s">
        <v>10879</v>
      </c>
      <c r="LD22" s="16" t="s">
        <v>11698</v>
      </c>
      <c r="LE22" s="16" t="s">
        <v>11693</v>
      </c>
      <c r="LF22" s="16" t="s">
        <v>11654</v>
      </c>
      <c r="LI22" s="16" t="s">
        <v>11655</v>
      </c>
      <c r="LJ22" s="16" t="s">
        <v>843</v>
      </c>
      <c r="LL22" s="16" t="s">
        <v>8711</v>
      </c>
      <c r="LM22" s="16" t="s">
        <v>8741</v>
      </c>
      <c r="LO22" s="16" t="s">
        <v>1056</v>
      </c>
      <c r="LP22" s="16" t="s">
        <v>844</v>
      </c>
      <c r="LQ22" s="16" t="s">
        <v>1056</v>
      </c>
      <c r="LR22" s="16" t="s">
        <v>844</v>
      </c>
      <c r="LS22" s="16" t="s">
        <v>844</v>
      </c>
      <c r="LT22" s="16" t="s">
        <v>843</v>
      </c>
      <c r="LU22" s="16" t="s">
        <v>843</v>
      </c>
      <c r="LV22" s="16" t="s">
        <v>843</v>
      </c>
      <c r="LW22" s="16" t="s">
        <v>1056</v>
      </c>
      <c r="LX22" s="16" t="s">
        <v>843</v>
      </c>
      <c r="LY22" s="16" t="s">
        <v>843</v>
      </c>
      <c r="LZ22" s="16" t="s">
        <v>843</v>
      </c>
      <c r="MA22" s="16" t="s">
        <v>844</v>
      </c>
      <c r="MB22" s="16" t="s">
        <v>843</v>
      </c>
      <c r="MC22" s="16" t="s">
        <v>844</v>
      </c>
      <c r="MD22" s="16" t="s">
        <v>11699</v>
      </c>
      <c r="ME22" s="16" t="s">
        <v>11656</v>
      </c>
      <c r="MF22" s="16" t="s">
        <v>8847</v>
      </c>
      <c r="MO22" s="16" t="s">
        <v>1808</v>
      </c>
      <c r="MP22" s="16" t="s">
        <v>1826</v>
      </c>
      <c r="MR22" s="16" t="s">
        <v>470</v>
      </c>
      <c r="MS22" s="16" t="s">
        <v>11688</v>
      </c>
      <c r="MT22" s="16" t="s">
        <v>9015</v>
      </c>
      <c r="MU22" s="16" t="s">
        <v>817</v>
      </c>
      <c r="MV22" s="16" t="s">
        <v>486</v>
      </c>
      <c r="MZ22" s="16" t="s">
        <v>486</v>
      </c>
      <c r="NA22" s="16" t="s">
        <v>487</v>
      </c>
      <c r="NB22" s="16" t="s">
        <v>1344</v>
      </c>
      <c r="NC22" s="16" t="s">
        <v>487</v>
      </c>
      <c r="ND22" s="16" t="s">
        <v>486</v>
      </c>
      <c r="NE22" s="16" t="s">
        <v>487</v>
      </c>
      <c r="NF22" s="16" t="s">
        <v>486</v>
      </c>
      <c r="NG22" s="16" t="s">
        <v>1376</v>
      </c>
      <c r="NI22" s="16" t="s">
        <v>11658</v>
      </c>
      <c r="NQ22" s="16" t="s">
        <v>1078</v>
      </c>
      <c r="NR22" s="16" t="s">
        <v>876</v>
      </c>
      <c r="NS22" s="16" t="s">
        <v>462</v>
      </c>
      <c r="NT22" s="16" t="s">
        <v>478</v>
      </c>
      <c r="NU22" s="16">
        <v>1.1910000000000001</v>
      </c>
      <c r="NV22" s="16" t="s">
        <v>824</v>
      </c>
      <c r="NW22" s="16" t="s">
        <v>1173</v>
      </c>
      <c r="NX22" s="16" t="s">
        <v>1142</v>
      </c>
      <c r="NY22" s="16" t="s">
        <v>824</v>
      </c>
      <c r="NZ22" s="16" t="s">
        <v>932</v>
      </c>
      <c r="OA22" s="16" t="s">
        <v>486</v>
      </c>
      <c r="OB22" s="16" t="s">
        <v>833</v>
      </c>
      <c r="OC22" s="16" t="s">
        <v>876</v>
      </c>
    </row>
    <row r="23" spans="1:393" x14ac:dyDescent="0.25">
      <c r="A23" s="16" t="s">
        <v>8904</v>
      </c>
      <c r="B23" s="16" t="s">
        <v>8732</v>
      </c>
      <c r="C23" s="16" t="s">
        <v>972</v>
      </c>
      <c r="D23" s="16" t="s">
        <v>844</v>
      </c>
      <c r="E23" s="16" t="s">
        <v>843</v>
      </c>
      <c r="F23" s="16" t="s">
        <v>843</v>
      </c>
      <c r="G23" s="16" t="s">
        <v>843</v>
      </c>
      <c r="H23" s="16" t="s">
        <v>843</v>
      </c>
      <c r="I23" s="16" t="s">
        <v>843</v>
      </c>
      <c r="J23" s="16" t="s">
        <v>843</v>
      </c>
      <c r="K23" s="16" t="s">
        <v>843</v>
      </c>
      <c r="L23" s="16" t="s">
        <v>843</v>
      </c>
      <c r="M23" s="16" t="s">
        <v>843</v>
      </c>
      <c r="N23" s="16" t="s">
        <v>843</v>
      </c>
      <c r="O23" s="16" t="s">
        <v>843</v>
      </c>
      <c r="Q23" s="16" t="s">
        <v>844</v>
      </c>
      <c r="R23" s="16">
        <v>10</v>
      </c>
      <c r="T23" s="16" t="s">
        <v>474</v>
      </c>
      <c r="U23" s="16" t="s">
        <v>843</v>
      </c>
      <c r="V23" s="16" t="s">
        <v>844</v>
      </c>
      <c r="W23" s="16" t="s">
        <v>843</v>
      </c>
      <c r="X23" s="16" t="s">
        <v>843</v>
      </c>
      <c r="Y23" s="16" t="s">
        <v>843</v>
      </c>
      <c r="Z23" s="16" t="s">
        <v>844</v>
      </c>
      <c r="AA23" s="16" t="s">
        <v>843</v>
      </c>
      <c r="AB23" s="16" t="s">
        <v>843</v>
      </c>
      <c r="AC23" s="16" t="s">
        <v>844</v>
      </c>
      <c r="AF23" s="16" t="s">
        <v>11687</v>
      </c>
      <c r="AG23" s="16" t="s">
        <v>11701</v>
      </c>
      <c r="AH23" s="16" t="s">
        <v>843</v>
      </c>
      <c r="AI23" s="16" t="s">
        <v>844</v>
      </c>
      <c r="AJ23" s="16" t="s">
        <v>843</v>
      </c>
      <c r="AK23" s="16" t="s">
        <v>843</v>
      </c>
      <c r="AL23" s="16" t="s">
        <v>844</v>
      </c>
      <c r="AM23" s="16" t="s">
        <v>844</v>
      </c>
      <c r="AN23" s="16" t="s">
        <v>843</v>
      </c>
      <c r="AO23" s="16" t="s">
        <v>843</v>
      </c>
      <c r="AP23" s="16" t="s">
        <v>843</v>
      </c>
      <c r="AQ23" s="16" t="s">
        <v>844</v>
      </c>
      <c r="AR23" s="16" t="s">
        <v>4433</v>
      </c>
      <c r="AS23" s="16" t="s">
        <v>843</v>
      </c>
      <c r="AT23" s="16" t="s">
        <v>843</v>
      </c>
      <c r="AU23" s="16" t="s">
        <v>843</v>
      </c>
      <c r="AV23" s="16" t="s">
        <v>843</v>
      </c>
      <c r="AW23" s="16" t="s">
        <v>843</v>
      </c>
      <c r="AX23" s="16" t="s">
        <v>843</v>
      </c>
      <c r="AY23" s="16" t="s">
        <v>844</v>
      </c>
      <c r="BF23" s="16" t="s">
        <v>844</v>
      </c>
      <c r="BI23" s="16" t="s">
        <v>7785</v>
      </c>
      <c r="BJ23" s="16" t="s">
        <v>843</v>
      </c>
      <c r="BK23" s="16" t="s">
        <v>843</v>
      </c>
      <c r="BL23" s="16" t="s">
        <v>843</v>
      </c>
      <c r="BM23" s="16" t="s">
        <v>843</v>
      </c>
      <c r="BN23" s="16" t="s">
        <v>843</v>
      </c>
      <c r="BO23" s="16" t="s">
        <v>844</v>
      </c>
      <c r="BP23" s="16" t="s">
        <v>843</v>
      </c>
      <c r="BQ23" s="16" t="s">
        <v>843</v>
      </c>
      <c r="CC23" s="16" t="s">
        <v>865</v>
      </c>
      <c r="CF23" s="16" t="s">
        <v>7130</v>
      </c>
      <c r="CG23" s="16" t="s">
        <v>844</v>
      </c>
      <c r="CH23" s="16" t="s">
        <v>843</v>
      </c>
      <c r="CI23" s="16" t="s">
        <v>843</v>
      </c>
      <c r="CJ23" s="16" t="s">
        <v>843</v>
      </c>
      <c r="CK23" s="16" t="s">
        <v>843</v>
      </c>
      <c r="CL23" s="16" t="s">
        <v>843</v>
      </c>
      <c r="CM23" s="16" t="s">
        <v>843</v>
      </c>
      <c r="CN23" s="16" t="s">
        <v>843</v>
      </c>
      <c r="CO23" s="16" t="s">
        <v>843</v>
      </c>
      <c r="CP23" s="16" t="s">
        <v>843</v>
      </c>
      <c r="CQ23" s="16" t="s">
        <v>843</v>
      </c>
      <c r="CR23" s="16" t="s">
        <v>843</v>
      </c>
      <c r="CS23" s="16" t="s">
        <v>843</v>
      </c>
      <c r="CT23" s="16" t="s">
        <v>843</v>
      </c>
      <c r="CU23" s="16" t="s">
        <v>843</v>
      </c>
      <c r="CV23" s="16" t="s">
        <v>843</v>
      </c>
      <c r="CW23" s="16" t="s">
        <v>843</v>
      </c>
      <c r="CX23" s="16" t="s">
        <v>843</v>
      </c>
      <c r="CY23" s="16" t="s">
        <v>843</v>
      </c>
      <c r="CZ23" s="16" t="s">
        <v>843</v>
      </c>
      <c r="DA23" s="16" t="s">
        <v>843</v>
      </c>
      <c r="DB23" s="16" t="s">
        <v>843</v>
      </c>
      <c r="DC23" s="16" t="s">
        <v>843</v>
      </c>
      <c r="DD23" s="16" t="s">
        <v>843</v>
      </c>
      <c r="DE23" s="16" t="s">
        <v>843</v>
      </c>
      <c r="DF23" s="16" t="s">
        <v>843</v>
      </c>
      <c r="DG23" s="16" t="s">
        <v>843</v>
      </c>
      <c r="DH23" s="16" t="s">
        <v>843</v>
      </c>
      <c r="DI23" s="16" t="s">
        <v>843</v>
      </c>
      <c r="DJ23" s="16" t="s">
        <v>843</v>
      </c>
      <c r="DK23" s="16" t="s">
        <v>843</v>
      </c>
      <c r="DL23" s="16" t="s">
        <v>843</v>
      </c>
      <c r="DQ23" s="16" t="s">
        <v>7093</v>
      </c>
      <c r="DR23" s="16" t="s">
        <v>867</v>
      </c>
      <c r="DS23" s="16" t="s">
        <v>7321</v>
      </c>
      <c r="DX23" s="16" t="s">
        <v>867</v>
      </c>
      <c r="DY23" s="16" t="s">
        <v>867</v>
      </c>
      <c r="ES23" s="16" t="s">
        <v>867</v>
      </c>
      <c r="EU23" s="16" t="s">
        <v>7816</v>
      </c>
      <c r="EV23" s="16" t="s">
        <v>865</v>
      </c>
      <c r="HC23" s="16" t="s">
        <v>865</v>
      </c>
      <c r="KO23" s="16" t="s">
        <v>8800</v>
      </c>
      <c r="KP23" s="16" t="s">
        <v>8799</v>
      </c>
      <c r="KQ23" s="16" t="s">
        <v>8694</v>
      </c>
      <c r="KR23" s="16" t="s">
        <v>8905</v>
      </c>
      <c r="KS23" s="16" t="s">
        <v>8801</v>
      </c>
      <c r="KT23" s="16" t="s">
        <v>8696</v>
      </c>
      <c r="KU23" s="16" t="s">
        <v>844</v>
      </c>
      <c r="KV23" s="16" t="s">
        <v>8696</v>
      </c>
      <c r="KW23" s="16" t="s">
        <v>851</v>
      </c>
      <c r="KX23" s="16" t="s">
        <v>487</v>
      </c>
      <c r="KY23" s="16" t="s">
        <v>487</v>
      </c>
      <c r="KZ23" s="16" t="s">
        <v>487</v>
      </c>
      <c r="LA23" s="16" t="s">
        <v>11697</v>
      </c>
      <c r="LC23" s="16" t="s">
        <v>10879</v>
      </c>
      <c r="LD23" s="16" t="s">
        <v>11698</v>
      </c>
      <c r="LE23" s="16" t="s">
        <v>11693</v>
      </c>
      <c r="LF23" s="16" t="s">
        <v>11654</v>
      </c>
      <c r="LI23" s="16" t="s">
        <v>11655</v>
      </c>
      <c r="LM23" s="16" t="s">
        <v>8741</v>
      </c>
      <c r="LO23" s="16" t="s">
        <v>1056</v>
      </c>
      <c r="LP23" s="16" t="s">
        <v>844</v>
      </c>
      <c r="LQ23" s="16" t="s">
        <v>1056</v>
      </c>
      <c r="LR23" s="16" t="s">
        <v>844</v>
      </c>
      <c r="LS23" s="16" t="s">
        <v>844</v>
      </c>
      <c r="LT23" s="16" t="s">
        <v>843</v>
      </c>
      <c r="LU23" s="16" t="s">
        <v>843</v>
      </c>
      <c r="LV23" s="16" t="s">
        <v>843</v>
      </c>
      <c r="LW23" s="16" t="s">
        <v>1056</v>
      </c>
      <c r="LX23" s="16" t="s">
        <v>843</v>
      </c>
      <c r="LY23" s="16" t="s">
        <v>843</v>
      </c>
      <c r="LZ23" s="16" t="s">
        <v>843</v>
      </c>
      <c r="MA23" s="16" t="s">
        <v>844</v>
      </c>
      <c r="MB23" s="16" t="s">
        <v>843</v>
      </c>
      <c r="MC23" s="16" t="s">
        <v>844</v>
      </c>
      <c r="MD23" s="16" t="s">
        <v>11699</v>
      </c>
      <c r="ME23" s="16" t="s">
        <v>11677</v>
      </c>
      <c r="MF23" s="16" t="s">
        <v>8847</v>
      </c>
      <c r="MR23" s="16" t="s">
        <v>474</v>
      </c>
      <c r="MS23" s="16" t="s">
        <v>11688</v>
      </c>
      <c r="MT23" s="16" t="s">
        <v>9015</v>
      </c>
      <c r="MV23" s="16" t="s">
        <v>486</v>
      </c>
      <c r="MZ23" s="16" t="s">
        <v>487</v>
      </c>
      <c r="NA23" s="16" t="s">
        <v>487</v>
      </c>
      <c r="NB23" s="16" t="s">
        <v>1344</v>
      </c>
      <c r="NC23" s="16" t="s">
        <v>487</v>
      </c>
      <c r="NE23" s="16" t="s">
        <v>486</v>
      </c>
      <c r="NI23" s="16" t="s">
        <v>11658</v>
      </c>
      <c r="NL23" s="16" t="s">
        <v>843</v>
      </c>
      <c r="NS23" s="16" t="s">
        <v>462</v>
      </c>
      <c r="NT23" s="16" t="s">
        <v>478</v>
      </c>
      <c r="NU23" s="16">
        <v>1.1910000000000001</v>
      </c>
      <c r="NV23" s="16" t="s">
        <v>860</v>
      </c>
      <c r="NW23" s="16" t="s">
        <v>1182</v>
      </c>
      <c r="NX23" s="16" t="s">
        <v>1142</v>
      </c>
      <c r="NY23" s="16" t="s">
        <v>1122</v>
      </c>
      <c r="NZ23" s="16" t="s">
        <v>938</v>
      </c>
      <c r="OA23" s="16" t="s">
        <v>486</v>
      </c>
    </row>
    <row r="24" spans="1:393" x14ac:dyDescent="0.25">
      <c r="A24" s="16" t="s">
        <v>8911</v>
      </c>
      <c r="B24" s="16" t="s">
        <v>844</v>
      </c>
      <c r="C24" s="16" t="s">
        <v>972</v>
      </c>
      <c r="D24" s="16" t="s">
        <v>844</v>
      </c>
      <c r="E24" s="16" t="s">
        <v>843</v>
      </c>
      <c r="F24" s="16" t="s">
        <v>843</v>
      </c>
      <c r="G24" s="16" t="s">
        <v>843</v>
      </c>
      <c r="H24" s="16" t="s">
        <v>843</v>
      </c>
      <c r="I24" s="16" t="s">
        <v>843</v>
      </c>
      <c r="J24" s="16" t="s">
        <v>843</v>
      </c>
      <c r="K24" s="16" t="s">
        <v>843</v>
      </c>
      <c r="L24" s="16" t="s">
        <v>843</v>
      </c>
      <c r="M24" s="16" t="s">
        <v>843</v>
      </c>
      <c r="N24" s="16" t="s">
        <v>843</v>
      </c>
      <c r="O24" s="16" t="s">
        <v>843</v>
      </c>
      <c r="Q24" s="16" t="s">
        <v>844</v>
      </c>
      <c r="R24" s="16">
        <v>71</v>
      </c>
      <c r="T24" s="16" t="s">
        <v>470</v>
      </c>
      <c r="U24" s="16" t="s">
        <v>844</v>
      </c>
      <c r="V24" s="16" t="s">
        <v>843</v>
      </c>
      <c r="W24" s="16" t="s">
        <v>844</v>
      </c>
      <c r="X24" s="16" t="s">
        <v>843</v>
      </c>
      <c r="Y24" s="16" t="s">
        <v>843</v>
      </c>
      <c r="Z24" s="16" t="s">
        <v>843</v>
      </c>
      <c r="AA24" s="16" t="s">
        <v>843</v>
      </c>
      <c r="AB24" s="16" t="s">
        <v>843</v>
      </c>
      <c r="AC24" s="16" t="s">
        <v>843</v>
      </c>
      <c r="AD24" s="16" t="s">
        <v>867</v>
      </c>
      <c r="AF24" s="16" t="s">
        <v>11702</v>
      </c>
      <c r="AG24" s="16" t="s">
        <v>11703</v>
      </c>
      <c r="AH24" s="16" t="s">
        <v>844</v>
      </c>
      <c r="AI24" s="16" t="s">
        <v>843</v>
      </c>
      <c r="AJ24" s="16" t="s">
        <v>844</v>
      </c>
      <c r="AK24" s="16" t="s">
        <v>843</v>
      </c>
      <c r="AL24" s="16" t="s">
        <v>844</v>
      </c>
      <c r="AM24" s="16" t="s">
        <v>843</v>
      </c>
      <c r="AN24" s="16" t="s">
        <v>843</v>
      </c>
      <c r="AO24" s="16" t="s">
        <v>843</v>
      </c>
      <c r="AP24" s="16" t="s">
        <v>843</v>
      </c>
      <c r="AQ24" s="16" t="s">
        <v>843</v>
      </c>
      <c r="AR24" s="16" t="s">
        <v>4415</v>
      </c>
      <c r="AS24" s="16" t="s">
        <v>844</v>
      </c>
      <c r="AT24" s="16" t="s">
        <v>843</v>
      </c>
      <c r="AU24" s="16" t="s">
        <v>843</v>
      </c>
      <c r="AV24" s="16" t="s">
        <v>843</v>
      </c>
      <c r="AW24" s="16" t="s">
        <v>843</v>
      </c>
      <c r="AX24" s="16" t="s">
        <v>843</v>
      </c>
      <c r="AY24" s="16" t="s">
        <v>843</v>
      </c>
      <c r="AZ24" s="16" t="s">
        <v>4437</v>
      </c>
      <c r="BF24" s="16" t="s">
        <v>843</v>
      </c>
      <c r="BI24" s="16" t="s">
        <v>7785</v>
      </c>
      <c r="BJ24" s="16" t="s">
        <v>843</v>
      </c>
      <c r="BK24" s="16" t="s">
        <v>843</v>
      </c>
      <c r="BL24" s="16" t="s">
        <v>843</v>
      </c>
      <c r="BM24" s="16" t="s">
        <v>843</v>
      </c>
      <c r="BN24" s="16" t="s">
        <v>843</v>
      </c>
      <c r="BO24" s="16" t="s">
        <v>844</v>
      </c>
      <c r="BP24" s="16" t="s">
        <v>843</v>
      </c>
      <c r="BQ24" s="16" t="s">
        <v>843</v>
      </c>
      <c r="DX24" s="16" t="s">
        <v>867</v>
      </c>
      <c r="DY24" s="16" t="s">
        <v>867</v>
      </c>
      <c r="ES24" s="16" t="s">
        <v>867</v>
      </c>
      <c r="EU24" s="16" t="s">
        <v>7813</v>
      </c>
      <c r="EV24" s="16" t="s">
        <v>865</v>
      </c>
      <c r="FF24" s="16" t="s">
        <v>7836</v>
      </c>
      <c r="HC24" s="16" t="s">
        <v>865</v>
      </c>
      <c r="JA24" s="16" t="s">
        <v>4822</v>
      </c>
      <c r="JB24" s="16" t="s">
        <v>865</v>
      </c>
      <c r="JC24" s="16" t="s">
        <v>865</v>
      </c>
      <c r="JD24" s="16" t="s">
        <v>865</v>
      </c>
      <c r="JE24" s="16" t="s">
        <v>865</v>
      </c>
      <c r="JF24" s="16" t="s">
        <v>865</v>
      </c>
      <c r="JG24" s="16" t="s">
        <v>843</v>
      </c>
      <c r="JH24" s="16" t="s">
        <v>4846</v>
      </c>
      <c r="KF24" s="16" t="s">
        <v>4411</v>
      </c>
      <c r="KI24" s="16" t="s">
        <v>4846</v>
      </c>
      <c r="KO24" s="16" t="s">
        <v>8811</v>
      </c>
      <c r="KP24" s="16" t="s">
        <v>8810</v>
      </c>
      <c r="KQ24" s="16" t="s">
        <v>8694</v>
      </c>
      <c r="KR24" s="16" t="s">
        <v>8912</v>
      </c>
      <c r="KS24" s="16" t="s">
        <v>8812</v>
      </c>
      <c r="KT24" s="16" t="s">
        <v>8696</v>
      </c>
      <c r="KU24" s="16" t="s">
        <v>844</v>
      </c>
      <c r="KV24" s="16" t="s">
        <v>8696</v>
      </c>
      <c r="KW24" s="16" t="s">
        <v>851</v>
      </c>
      <c r="KX24" s="16" t="s">
        <v>487</v>
      </c>
      <c r="KY24" s="16" t="s">
        <v>487</v>
      </c>
      <c r="KZ24" s="16" t="s">
        <v>487</v>
      </c>
      <c r="LC24" s="16" t="s">
        <v>10879</v>
      </c>
      <c r="LF24" s="16" t="s">
        <v>11654</v>
      </c>
      <c r="LI24" s="16" t="s">
        <v>11655</v>
      </c>
      <c r="LJ24" s="16" t="s">
        <v>843</v>
      </c>
      <c r="LL24" s="16" t="s">
        <v>8711</v>
      </c>
      <c r="LM24" s="16" t="s">
        <v>8741</v>
      </c>
      <c r="LO24" s="16" t="s">
        <v>844</v>
      </c>
      <c r="LP24" s="16" t="s">
        <v>844</v>
      </c>
      <c r="LQ24" s="16" t="s">
        <v>8732</v>
      </c>
      <c r="LR24" s="16" t="s">
        <v>843</v>
      </c>
      <c r="LS24" s="16" t="s">
        <v>1056</v>
      </c>
      <c r="LT24" s="16" t="s">
        <v>843</v>
      </c>
      <c r="LU24" s="16" t="s">
        <v>844</v>
      </c>
      <c r="LV24" s="16" t="s">
        <v>843</v>
      </c>
      <c r="LW24" s="16" t="s">
        <v>844</v>
      </c>
      <c r="LX24" s="16" t="s">
        <v>843</v>
      </c>
      <c r="LY24" s="16" t="s">
        <v>843</v>
      </c>
      <c r="LZ24" s="16" t="s">
        <v>843</v>
      </c>
      <c r="MA24" s="16" t="s">
        <v>843</v>
      </c>
      <c r="MB24" s="16" t="s">
        <v>843</v>
      </c>
      <c r="MC24" s="16" t="s">
        <v>844</v>
      </c>
      <c r="ME24" s="16" t="s">
        <v>11656</v>
      </c>
      <c r="MF24" s="16" t="s">
        <v>8847</v>
      </c>
      <c r="MP24" s="16" t="s">
        <v>1824</v>
      </c>
      <c r="MR24" s="16" t="s">
        <v>470</v>
      </c>
      <c r="MS24" s="16" t="s">
        <v>11688</v>
      </c>
      <c r="MT24" s="16" t="s">
        <v>8978</v>
      </c>
      <c r="NC24" s="16" t="s">
        <v>487</v>
      </c>
      <c r="NE24" s="16" t="s">
        <v>486</v>
      </c>
      <c r="NG24" s="16" t="s">
        <v>1378</v>
      </c>
      <c r="NI24" s="16" t="s">
        <v>11658</v>
      </c>
      <c r="NR24" s="16" t="s">
        <v>878</v>
      </c>
      <c r="NS24" s="16" t="s">
        <v>462</v>
      </c>
      <c r="NT24" s="16" t="s">
        <v>478</v>
      </c>
      <c r="NU24" s="16">
        <v>1.1910000000000001</v>
      </c>
      <c r="NV24" s="16" t="s">
        <v>457</v>
      </c>
      <c r="NW24" s="16" t="s">
        <v>1177</v>
      </c>
      <c r="NX24" s="16" t="s">
        <v>1142</v>
      </c>
      <c r="OB24" s="16" t="s">
        <v>833</v>
      </c>
      <c r="OC24" s="16" t="s">
        <v>878</v>
      </c>
    </row>
    <row r="25" spans="1:393" x14ac:dyDescent="0.25">
      <c r="A25" s="16" t="s">
        <v>8916</v>
      </c>
      <c r="B25" s="16" t="s">
        <v>1056</v>
      </c>
      <c r="C25" s="16" t="s">
        <v>972</v>
      </c>
      <c r="D25" s="16" t="s">
        <v>844</v>
      </c>
      <c r="E25" s="16" t="s">
        <v>843</v>
      </c>
      <c r="F25" s="16" t="s">
        <v>843</v>
      </c>
      <c r="G25" s="16" t="s">
        <v>843</v>
      </c>
      <c r="H25" s="16" t="s">
        <v>843</v>
      </c>
      <c r="I25" s="16" t="s">
        <v>843</v>
      </c>
      <c r="J25" s="16" t="s">
        <v>843</v>
      </c>
      <c r="K25" s="16" t="s">
        <v>843</v>
      </c>
      <c r="L25" s="16" t="s">
        <v>843</v>
      </c>
      <c r="M25" s="16" t="s">
        <v>843</v>
      </c>
      <c r="N25" s="16" t="s">
        <v>843</v>
      </c>
      <c r="O25" s="16" t="s">
        <v>843</v>
      </c>
      <c r="Q25" s="16" t="s">
        <v>844</v>
      </c>
      <c r="R25" s="16">
        <v>32</v>
      </c>
      <c r="T25" s="16" t="s">
        <v>470</v>
      </c>
      <c r="U25" s="16" t="s">
        <v>844</v>
      </c>
      <c r="V25" s="16" t="s">
        <v>843</v>
      </c>
      <c r="W25" s="16" t="s">
        <v>844</v>
      </c>
      <c r="X25" s="16" t="s">
        <v>843</v>
      </c>
      <c r="Y25" s="16" t="s">
        <v>843</v>
      </c>
      <c r="Z25" s="16" t="s">
        <v>843</v>
      </c>
      <c r="AA25" s="16" t="s">
        <v>843</v>
      </c>
      <c r="AB25" s="16" t="s">
        <v>844</v>
      </c>
      <c r="AC25" s="16" t="s">
        <v>843</v>
      </c>
      <c r="AD25" s="16" t="s">
        <v>867</v>
      </c>
      <c r="AF25" s="16" t="s">
        <v>11659</v>
      </c>
      <c r="AG25" s="16" t="s">
        <v>11703</v>
      </c>
      <c r="AH25" s="16" t="s">
        <v>844</v>
      </c>
      <c r="AI25" s="16" t="s">
        <v>843</v>
      </c>
      <c r="AJ25" s="16" t="s">
        <v>844</v>
      </c>
      <c r="AK25" s="16" t="s">
        <v>843</v>
      </c>
      <c r="AL25" s="16" t="s">
        <v>844</v>
      </c>
      <c r="AM25" s="16" t="s">
        <v>843</v>
      </c>
      <c r="AN25" s="16" t="s">
        <v>843</v>
      </c>
      <c r="AO25" s="16" t="s">
        <v>843</v>
      </c>
      <c r="AP25" s="16" t="s">
        <v>843</v>
      </c>
      <c r="AQ25" s="16" t="s">
        <v>843</v>
      </c>
      <c r="AR25" s="16" t="s">
        <v>4433</v>
      </c>
      <c r="AS25" s="16" t="s">
        <v>843</v>
      </c>
      <c r="AT25" s="16" t="s">
        <v>843</v>
      </c>
      <c r="AU25" s="16" t="s">
        <v>843</v>
      </c>
      <c r="AV25" s="16" t="s">
        <v>843</v>
      </c>
      <c r="AW25" s="16" t="s">
        <v>843</v>
      </c>
      <c r="AX25" s="16" t="s">
        <v>843</v>
      </c>
      <c r="AY25" s="16" t="s">
        <v>844</v>
      </c>
      <c r="BF25" s="16" t="s">
        <v>843</v>
      </c>
      <c r="BH25" s="16" t="s">
        <v>7380</v>
      </c>
      <c r="BI25" s="16" t="s">
        <v>7785</v>
      </c>
      <c r="BJ25" s="16" t="s">
        <v>843</v>
      </c>
      <c r="BK25" s="16" t="s">
        <v>843</v>
      </c>
      <c r="BL25" s="16" t="s">
        <v>843</v>
      </c>
      <c r="BM25" s="16" t="s">
        <v>843</v>
      </c>
      <c r="BN25" s="16" t="s">
        <v>843</v>
      </c>
      <c r="BO25" s="16" t="s">
        <v>844</v>
      </c>
      <c r="BP25" s="16" t="s">
        <v>843</v>
      </c>
      <c r="BQ25" s="16" t="s">
        <v>843</v>
      </c>
      <c r="DX25" s="16" t="s">
        <v>867</v>
      </c>
      <c r="DY25" s="16" t="s">
        <v>867</v>
      </c>
      <c r="ES25" s="16" t="s">
        <v>865</v>
      </c>
      <c r="EU25" s="16" t="s">
        <v>7813</v>
      </c>
      <c r="EV25" s="16" t="s">
        <v>865</v>
      </c>
      <c r="FT25" s="16" t="s">
        <v>865</v>
      </c>
      <c r="HC25" s="16" t="s">
        <v>865</v>
      </c>
      <c r="JA25" s="16" t="s">
        <v>4816</v>
      </c>
      <c r="JB25" s="16" t="s">
        <v>865</v>
      </c>
      <c r="JC25" s="16" t="s">
        <v>865</v>
      </c>
      <c r="JD25" s="16" t="s">
        <v>865</v>
      </c>
      <c r="JE25" s="16" t="s">
        <v>865</v>
      </c>
      <c r="JF25" s="16" t="s">
        <v>867</v>
      </c>
      <c r="JG25" s="16" t="s">
        <v>1056</v>
      </c>
      <c r="JJ25" s="16" t="s">
        <v>867</v>
      </c>
      <c r="KF25" s="16" t="s">
        <v>4945</v>
      </c>
      <c r="KI25" s="16" t="s">
        <v>4982</v>
      </c>
      <c r="KK25" s="16" t="s">
        <v>4889</v>
      </c>
      <c r="KM25" s="16" t="s">
        <v>7616</v>
      </c>
      <c r="KO25" s="16" t="s">
        <v>8811</v>
      </c>
      <c r="KP25" s="16" t="s">
        <v>8810</v>
      </c>
      <c r="KQ25" s="16" t="s">
        <v>8694</v>
      </c>
      <c r="KR25" s="16" t="s">
        <v>8917</v>
      </c>
      <c r="KS25" s="16" t="s">
        <v>8812</v>
      </c>
      <c r="KT25" s="16" t="s">
        <v>8696</v>
      </c>
      <c r="KU25" s="16" t="s">
        <v>844</v>
      </c>
      <c r="KV25" s="16" t="s">
        <v>8696</v>
      </c>
      <c r="KW25" s="16" t="s">
        <v>851</v>
      </c>
      <c r="KX25" s="16" t="s">
        <v>487</v>
      </c>
      <c r="KY25" s="16" t="s">
        <v>487</v>
      </c>
      <c r="KZ25" s="16" t="s">
        <v>487</v>
      </c>
      <c r="LC25" s="16" t="s">
        <v>10879</v>
      </c>
      <c r="LF25" s="16" t="s">
        <v>11654</v>
      </c>
      <c r="LI25" s="16" t="s">
        <v>11655</v>
      </c>
      <c r="LJ25" s="16" t="s">
        <v>843</v>
      </c>
      <c r="LK25" s="16" t="s">
        <v>836</v>
      </c>
      <c r="LL25" s="16" t="s">
        <v>8756</v>
      </c>
      <c r="LM25" s="16" t="s">
        <v>8741</v>
      </c>
      <c r="LO25" s="16" t="s">
        <v>844</v>
      </c>
      <c r="LP25" s="16" t="s">
        <v>844</v>
      </c>
      <c r="LQ25" s="16" t="s">
        <v>8732</v>
      </c>
      <c r="LR25" s="16" t="s">
        <v>843</v>
      </c>
      <c r="LS25" s="16" t="s">
        <v>1056</v>
      </c>
      <c r="LT25" s="16" t="s">
        <v>843</v>
      </c>
      <c r="LU25" s="16" t="s">
        <v>844</v>
      </c>
      <c r="LV25" s="16" t="s">
        <v>843</v>
      </c>
      <c r="LW25" s="16" t="s">
        <v>844</v>
      </c>
      <c r="LX25" s="16" t="s">
        <v>843</v>
      </c>
      <c r="LY25" s="16" t="s">
        <v>843</v>
      </c>
      <c r="LZ25" s="16" t="s">
        <v>843</v>
      </c>
      <c r="MA25" s="16" t="s">
        <v>843</v>
      </c>
      <c r="MB25" s="16" t="s">
        <v>843</v>
      </c>
      <c r="MC25" s="16" t="s">
        <v>844</v>
      </c>
      <c r="ME25" s="16" t="s">
        <v>11656</v>
      </c>
      <c r="MF25" s="16" t="s">
        <v>8847</v>
      </c>
      <c r="MJ25" s="16" t="s">
        <v>1840</v>
      </c>
      <c r="MO25" s="16" t="s">
        <v>1807</v>
      </c>
      <c r="MP25" s="16" t="s">
        <v>1829</v>
      </c>
      <c r="MQ25" s="16" t="s">
        <v>1778</v>
      </c>
      <c r="MR25" s="16" t="s">
        <v>470</v>
      </c>
      <c r="MS25" s="16" t="s">
        <v>11688</v>
      </c>
      <c r="MT25" s="16" t="s">
        <v>9003</v>
      </c>
      <c r="MU25" s="16" t="s">
        <v>817</v>
      </c>
      <c r="NC25" s="16" t="s">
        <v>486</v>
      </c>
      <c r="ND25" s="16" t="s">
        <v>486</v>
      </c>
      <c r="NE25" s="16" t="s">
        <v>486</v>
      </c>
      <c r="NG25" s="16" t="s">
        <v>1380</v>
      </c>
      <c r="NI25" s="16" t="s">
        <v>11658</v>
      </c>
      <c r="NR25" s="16" t="s">
        <v>445</v>
      </c>
      <c r="NS25" s="16" t="s">
        <v>462</v>
      </c>
      <c r="NT25" s="16" t="s">
        <v>478</v>
      </c>
      <c r="NU25" s="16">
        <v>1.1910000000000001</v>
      </c>
      <c r="NV25" s="16" t="s">
        <v>445</v>
      </c>
      <c r="NW25" s="16" t="s">
        <v>1174</v>
      </c>
      <c r="NX25" s="16" t="s">
        <v>1142</v>
      </c>
      <c r="OB25" s="16" t="s">
        <v>836</v>
      </c>
      <c r="OC25" s="16" t="s">
        <v>445</v>
      </c>
    </row>
    <row r="26" spans="1:393" x14ac:dyDescent="0.25">
      <c r="A26" s="16" t="s">
        <v>8813</v>
      </c>
      <c r="B26" s="16" t="s">
        <v>8732</v>
      </c>
      <c r="C26" s="16" t="s">
        <v>972</v>
      </c>
      <c r="D26" s="16" t="s">
        <v>844</v>
      </c>
      <c r="E26" s="16" t="s">
        <v>843</v>
      </c>
      <c r="F26" s="16" t="s">
        <v>843</v>
      </c>
      <c r="G26" s="16" t="s">
        <v>843</v>
      </c>
      <c r="H26" s="16" t="s">
        <v>843</v>
      </c>
      <c r="I26" s="16" t="s">
        <v>843</v>
      </c>
      <c r="J26" s="16" t="s">
        <v>843</v>
      </c>
      <c r="K26" s="16" t="s">
        <v>843</v>
      </c>
      <c r="L26" s="16" t="s">
        <v>843</v>
      </c>
      <c r="M26" s="16" t="s">
        <v>843</v>
      </c>
      <c r="N26" s="16" t="s">
        <v>843</v>
      </c>
      <c r="O26" s="16" t="s">
        <v>843</v>
      </c>
      <c r="Q26" s="16" t="s">
        <v>844</v>
      </c>
      <c r="R26" s="16">
        <v>11</v>
      </c>
      <c r="T26" s="16" t="s">
        <v>470</v>
      </c>
      <c r="U26" s="16" t="s">
        <v>844</v>
      </c>
      <c r="V26" s="16" t="s">
        <v>843</v>
      </c>
      <c r="W26" s="16" t="s">
        <v>843</v>
      </c>
      <c r="X26" s="16" t="s">
        <v>843</v>
      </c>
      <c r="Y26" s="16" t="s">
        <v>844</v>
      </c>
      <c r="Z26" s="16" t="s">
        <v>843</v>
      </c>
      <c r="AA26" s="16" t="s">
        <v>843</v>
      </c>
      <c r="AB26" s="16" t="s">
        <v>844</v>
      </c>
      <c r="AC26" s="16" t="s">
        <v>844</v>
      </c>
      <c r="AF26" s="16" t="s">
        <v>11659</v>
      </c>
      <c r="AG26" s="16" t="s">
        <v>11694</v>
      </c>
      <c r="AH26" s="16" t="s">
        <v>843</v>
      </c>
      <c r="AI26" s="16" t="s">
        <v>843</v>
      </c>
      <c r="AJ26" s="16" t="s">
        <v>843</v>
      </c>
      <c r="AK26" s="16" t="s">
        <v>843</v>
      </c>
      <c r="AL26" s="16" t="s">
        <v>844</v>
      </c>
      <c r="AM26" s="16" t="s">
        <v>844</v>
      </c>
      <c r="AN26" s="16" t="s">
        <v>843</v>
      </c>
      <c r="AO26" s="16" t="s">
        <v>843</v>
      </c>
      <c r="AP26" s="16" t="s">
        <v>843</v>
      </c>
      <c r="AQ26" s="16" t="s">
        <v>844</v>
      </c>
      <c r="AR26" s="16" t="s">
        <v>4433</v>
      </c>
      <c r="AS26" s="16" t="s">
        <v>843</v>
      </c>
      <c r="AT26" s="16" t="s">
        <v>843</v>
      </c>
      <c r="AU26" s="16" t="s">
        <v>843</v>
      </c>
      <c r="AV26" s="16" t="s">
        <v>843</v>
      </c>
      <c r="AW26" s="16" t="s">
        <v>843</v>
      </c>
      <c r="AX26" s="16" t="s">
        <v>843</v>
      </c>
      <c r="AY26" s="16" t="s">
        <v>844</v>
      </c>
      <c r="BF26" s="16" t="s">
        <v>844</v>
      </c>
      <c r="BI26" s="16" t="s">
        <v>7776</v>
      </c>
      <c r="BJ26" s="16" t="s">
        <v>843</v>
      </c>
      <c r="BK26" s="16" t="s">
        <v>843</v>
      </c>
      <c r="BL26" s="16" t="s">
        <v>844</v>
      </c>
      <c r="BM26" s="16" t="s">
        <v>843</v>
      </c>
      <c r="BN26" s="16" t="s">
        <v>843</v>
      </c>
      <c r="BO26" s="16" t="s">
        <v>843</v>
      </c>
      <c r="BP26" s="16" t="s">
        <v>843</v>
      </c>
      <c r="BQ26" s="16" t="s">
        <v>843</v>
      </c>
      <c r="BR26" s="16" t="s">
        <v>7793</v>
      </c>
      <c r="BS26" s="16" t="s">
        <v>843</v>
      </c>
      <c r="BT26" s="16" t="s">
        <v>844</v>
      </c>
      <c r="BU26" s="16" t="s">
        <v>843</v>
      </c>
      <c r="BV26" s="16" t="s">
        <v>843</v>
      </c>
      <c r="BW26" s="16" t="s">
        <v>843</v>
      </c>
      <c r="BX26" s="16" t="s">
        <v>843</v>
      </c>
      <c r="BY26" s="16" t="s">
        <v>843</v>
      </c>
      <c r="BZ26" s="16" t="s">
        <v>843</v>
      </c>
      <c r="CA26" s="16" t="s">
        <v>843</v>
      </c>
      <c r="CC26" s="16" t="s">
        <v>867</v>
      </c>
      <c r="CD26" s="16" t="s">
        <v>6840</v>
      </c>
      <c r="CE26" s="16" t="s">
        <v>7537</v>
      </c>
      <c r="DN26" s="16" t="s">
        <v>7554</v>
      </c>
      <c r="DQ26" s="16" t="s">
        <v>7093</v>
      </c>
      <c r="DR26" s="16" t="s">
        <v>865</v>
      </c>
      <c r="DX26" s="16" t="s">
        <v>867</v>
      </c>
      <c r="DY26" s="16" t="s">
        <v>867</v>
      </c>
      <c r="ES26" s="16" t="s">
        <v>865</v>
      </c>
      <c r="EU26" s="16" t="s">
        <v>7813</v>
      </c>
      <c r="EV26" s="16" t="s">
        <v>865</v>
      </c>
      <c r="FT26" s="16" t="s">
        <v>865</v>
      </c>
      <c r="HC26" s="16" t="s">
        <v>865</v>
      </c>
      <c r="KO26" s="16" t="s">
        <v>8811</v>
      </c>
      <c r="KP26" s="16" t="s">
        <v>8810</v>
      </c>
      <c r="KQ26" s="16" t="s">
        <v>8694</v>
      </c>
      <c r="KR26" s="16" t="s">
        <v>8923</v>
      </c>
      <c r="KS26" s="16" t="s">
        <v>8812</v>
      </c>
      <c r="KT26" s="16" t="s">
        <v>8696</v>
      </c>
      <c r="KU26" s="16" t="s">
        <v>844</v>
      </c>
      <c r="KV26" s="16" t="s">
        <v>8696</v>
      </c>
      <c r="KW26" s="16" t="s">
        <v>851</v>
      </c>
      <c r="KX26" s="16" t="s">
        <v>487</v>
      </c>
      <c r="KY26" s="16" t="s">
        <v>487</v>
      </c>
      <c r="KZ26" s="16" t="s">
        <v>487</v>
      </c>
      <c r="LC26" s="16" t="s">
        <v>10879</v>
      </c>
      <c r="LD26" s="16" t="s">
        <v>11692</v>
      </c>
      <c r="LE26" s="16" t="s">
        <v>11693</v>
      </c>
      <c r="LF26" s="16" t="s">
        <v>11654</v>
      </c>
      <c r="LI26" s="16" t="s">
        <v>11655</v>
      </c>
      <c r="LM26" s="16" t="s">
        <v>8741</v>
      </c>
      <c r="LO26" s="16" t="s">
        <v>844</v>
      </c>
      <c r="LP26" s="16" t="s">
        <v>844</v>
      </c>
      <c r="LQ26" s="16" t="s">
        <v>8732</v>
      </c>
      <c r="LR26" s="16" t="s">
        <v>843</v>
      </c>
      <c r="LS26" s="16" t="s">
        <v>1056</v>
      </c>
      <c r="LT26" s="16" t="s">
        <v>843</v>
      </c>
      <c r="LU26" s="16" t="s">
        <v>844</v>
      </c>
      <c r="LV26" s="16" t="s">
        <v>843</v>
      </c>
      <c r="LW26" s="16" t="s">
        <v>844</v>
      </c>
      <c r="LX26" s="16" t="s">
        <v>843</v>
      </c>
      <c r="LY26" s="16" t="s">
        <v>843</v>
      </c>
      <c r="LZ26" s="16" t="s">
        <v>843</v>
      </c>
      <c r="MA26" s="16" t="s">
        <v>843</v>
      </c>
      <c r="MB26" s="16" t="s">
        <v>843</v>
      </c>
      <c r="MC26" s="16" t="s">
        <v>844</v>
      </c>
      <c r="ME26" s="16" t="s">
        <v>11677</v>
      </c>
      <c r="MF26" s="16" t="s">
        <v>8847</v>
      </c>
      <c r="MR26" s="16" t="s">
        <v>470</v>
      </c>
      <c r="MS26" s="16" t="s">
        <v>11688</v>
      </c>
      <c r="MT26" s="16" t="s">
        <v>9003</v>
      </c>
      <c r="MV26" s="16" t="s">
        <v>487</v>
      </c>
      <c r="MW26" s="16" t="s">
        <v>1266</v>
      </c>
      <c r="MX26" s="16" t="s">
        <v>1262</v>
      </c>
      <c r="MY26" s="16" t="s">
        <v>487</v>
      </c>
      <c r="MZ26" s="16" t="s">
        <v>487</v>
      </c>
      <c r="NA26" s="16" t="s">
        <v>486</v>
      </c>
      <c r="NC26" s="16" t="s">
        <v>486</v>
      </c>
      <c r="ND26" s="16" t="s">
        <v>486</v>
      </c>
      <c r="NE26" s="16" t="s">
        <v>486</v>
      </c>
      <c r="NI26" s="16" t="s">
        <v>11658</v>
      </c>
      <c r="NL26" s="16" t="s">
        <v>844</v>
      </c>
      <c r="NS26" s="16" t="s">
        <v>462</v>
      </c>
      <c r="NT26" s="16" t="s">
        <v>478</v>
      </c>
      <c r="NU26" s="16">
        <v>1.1910000000000001</v>
      </c>
      <c r="NV26" s="16" t="s">
        <v>860</v>
      </c>
      <c r="NW26" s="16" t="s">
        <v>1176</v>
      </c>
      <c r="NX26" s="16" t="s">
        <v>1142</v>
      </c>
      <c r="NY26" s="16" t="s">
        <v>1122</v>
      </c>
      <c r="NZ26" s="16" t="s">
        <v>929</v>
      </c>
    </row>
    <row r="27" spans="1:393" x14ac:dyDescent="0.25">
      <c r="A27" s="16" t="s">
        <v>8931</v>
      </c>
      <c r="B27" s="16" t="s">
        <v>844</v>
      </c>
      <c r="C27" s="16" t="s">
        <v>972</v>
      </c>
      <c r="D27" s="16" t="s">
        <v>844</v>
      </c>
      <c r="E27" s="16" t="s">
        <v>843</v>
      </c>
      <c r="F27" s="16" t="s">
        <v>843</v>
      </c>
      <c r="G27" s="16" t="s">
        <v>843</v>
      </c>
      <c r="H27" s="16" t="s">
        <v>843</v>
      </c>
      <c r="I27" s="16" t="s">
        <v>843</v>
      </c>
      <c r="J27" s="16" t="s">
        <v>843</v>
      </c>
      <c r="K27" s="16" t="s">
        <v>843</v>
      </c>
      <c r="L27" s="16" t="s">
        <v>843</v>
      </c>
      <c r="M27" s="16" t="s">
        <v>843</v>
      </c>
      <c r="N27" s="16" t="s">
        <v>843</v>
      </c>
      <c r="O27" s="16" t="s">
        <v>843</v>
      </c>
      <c r="Q27" s="16" t="s">
        <v>844</v>
      </c>
      <c r="R27" s="16">
        <v>49</v>
      </c>
      <c r="T27" s="16" t="s">
        <v>470</v>
      </c>
      <c r="U27" s="16" t="s">
        <v>844</v>
      </c>
      <c r="V27" s="16" t="s">
        <v>843</v>
      </c>
      <c r="W27" s="16" t="s">
        <v>844</v>
      </c>
      <c r="X27" s="16" t="s">
        <v>843</v>
      </c>
      <c r="Y27" s="16" t="s">
        <v>843</v>
      </c>
      <c r="Z27" s="16" t="s">
        <v>843</v>
      </c>
      <c r="AA27" s="16" t="s">
        <v>843</v>
      </c>
      <c r="AB27" s="16" t="s">
        <v>844</v>
      </c>
      <c r="AC27" s="16" t="s">
        <v>843</v>
      </c>
      <c r="AD27" s="16" t="s">
        <v>867</v>
      </c>
      <c r="AF27" s="16" t="s">
        <v>11704</v>
      </c>
      <c r="AG27" s="16" t="s">
        <v>11652</v>
      </c>
      <c r="AH27" s="16" t="s">
        <v>844</v>
      </c>
      <c r="AI27" s="16" t="s">
        <v>843</v>
      </c>
      <c r="AJ27" s="16" t="s">
        <v>844</v>
      </c>
      <c r="AK27" s="16" t="s">
        <v>843</v>
      </c>
      <c r="AL27" s="16" t="s">
        <v>844</v>
      </c>
      <c r="AM27" s="16" t="s">
        <v>844</v>
      </c>
      <c r="AN27" s="16" t="s">
        <v>843</v>
      </c>
      <c r="AO27" s="16" t="s">
        <v>843</v>
      </c>
      <c r="AP27" s="16" t="s">
        <v>843</v>
      </c>
      <c r="AQ27" s="16" t="s">
        <v>844</v>
      </c>
      <c r="AR27" s="16" t="s">
        <v>4415</v>
      </c>
      <c r="AS27" s="16" t="s">
        <v>844</v>
      </c>
      <c r="AT27" s="16" t="s">
        <v>843</v>
      </c>
      <c r="AU27" s="16" t="s">
        <v>843</v>
      </c>
      <c r="AV27" s="16" t="s">
        <v>843</v>
      </c>
      <c r="AW27" s="16" t="s">
        <v>843</v>
      </c>
      <c r="AX27" s="16" t="s">
        <v>843</v>
      </c>
      <c r="AY27" s="16" t="s">
        <v>843</v>
      </c>
      <c r="AZ27" s="16" t="s">
        <v>4437</v>
      </c>
      <c r="BF27" s="16" t="s">
        <v>844</v>
      </c>
      <c r="BH27" s="16" t="s">
        <v>7386</v>
      </c>
      <c r="BI27" s="16" t="s">
        <v>7785</v>
      </c>
      <c r="BJ27" s="16" t="s">
        <v>843</v>
      </c>
      <c r="BK27" s="16" t="s">
        <v>843</v>
      </c>
      <c r="BL27" s="16" t="s">
        <v>843</v>
      </c>
      <c r="BM27" s="16" t="s">
        <v>843</v>
      </c>
      <c r="BN27" s="16" t="s">
        <v>843</v>
      </c>
      <c r="BO27" s="16" t="s">
        <v>844</v>
      </c>
      <c r="BP27" s="16" t="s">
        <v>843</v>
      </c>
      <c r="BQ27" s="16" t="s">
        <v>843</v>
      </c>
      <c r="DX27" s="16" t="s">
        <v>865</v>
      </c>
      <c r="ES27" s="16" t="s">
        <v>867</v>
      </c>
      <c r="EU27" s="16" t="s">
        <v>7813</v>
      </c>
      <c r="EV27" s="16" t="s">
        <v>865</v>
      </c>
      <c r="FT27" s="16" t="s">
        <v>865</v>
      </c>
      <c r="HC27" s="16" t="s">
        <v>865</v>
      </c>
      <c r="JA27" s="16" t="s">
        <v>4819</v>
      </c>
      <c r="JB27" s="16" t="s">
        <v>867</v>
      </c>
      <c r="JC27" s="16" t="s">
        <v>865</v>
      </c>
      <c r="JG27" s="16" t="s">
        <v>843</v>
      </c>
      <c r="JV27" s="16">
        <v>40</v>
      </c>
      <c r="JW27" s="16" t="s">
        <v>7603</v>
      </c>
      <c r="JY27" s="16">
        <v>5000</v>
      </c>
      <c r="JZ27" s="16" t="s">
        <v>4874</v>
      </c>
      <c r="KB27" s="16" t="s">
        <v>7622</v>
      </c>
      <c r="KD27" s="16" t="s">
        <v>4917</v>
      </c>
      <c r="KE27" s="16" t="s">
        <v>7277</v>
      </c>
      <c r="KF27" s="16" t="s">
        <v>4411</v>
      </c>
      <c r="KH27" s="16" t="s">
        <v>7642</v>
      </c>
      <c r="KI27" s="16" t="s">
        <v>4982</v>
      </c>
      <c r="KK27" s="16" t="s">
        <v>4886</v>
      </c>
      <c r="KM27" s="16" t="s">
        <v>7607</v>
      </c>
      <c r="KO27" s="16" t="s">
        <v>8822</v>
      </c>
      <c r="KP27" s="16" t="s">
        <v>8821</v>
      </c>
      <c r="KQ27" s="16" t="s">
        <v>8694</v>
      </c>
      <c r="KR27" s="16" t="s">
        <v>8932</v>
      </c>
      <c r="KS27" s="16" t="s">
        <v>8823</v>
      </c>
      <c r="KT27" s="16" t="s">
        <v>8696</v>
      </c>
      <c r="KU27" s="16" t="s">
        <v>844</v>
      </c>
      <c r="KV27" s="16" t="s">
        <v>8696</v>
      </c>
      <c r="KW27" s="16" t="s">
        <v>851</v>
      </c>
      <c r="KY27" s="16" t="s">
        <v>486</v>
      </c>
      <c r="LC27" s="16" t="s">
        <v>10879</v>
      </c>
      <c r="LF27" s="16" t="s">
        <v>11654</v>
      </c>
      <c r="LI27" s="16" t="s">
        <v>11655</v>
      </c>
      <c r="LJ27" s="16" t="s">
        <v>831</v>
      </c>
      <c r="LK27" s="16" t="s">
        <v>831</v>
      </c>
      <c r="LL27" s="16" t="s">
        <v>8756</v>
      </c>
      <c r="LM27" s="16" t="s">
        <v>8741</v>
      </c>
      <c r="LO27" s="16" t="s">
        <v>843</v>
      </c>
      <c r="LP27" s="16" t="s">
        <v>844</v>
      </c>
      <c r="LQ27" s="16" t="s">
        <v>844</v>
      </c>
      <c r="LR27" s="16" t="s">
        <v>843</v>
      </c>
      <c r="LS27" s="16" t="s">
        <v>844</v>
      </c>
      <c r="LT27" s="16" t="s">
        <v>843</v>
      </c>
      <c r="LU27" s="16" t="s">
        <v>843</v>
      </c>
      <c r="LV27" s="16" t="s">
        <v>843</v>
      </c>
      <c r="LW27" s="16" t="s">
        <v>844</v>
      </c>
      <c r="LX27" s="16" t="s">
        <v>844</v>
      </c>
      <c r="LY27" s="16" t="s">
        <v>843</v>
      </c>
      <c r="LZ27" s="16" t="s">
        <v>843</v>
      </c>
      <c r="MA27" s="16" t="s">
        <v>843</v>
      </c>
      <c r="MB27" s="16" t="s">
        <v>843</v>
      </c>
      <c r="MC27" s="16" t="s">
        <v>843</v>
      </c>
      <c r="ME27" s="16" t="s">
        <v>11656</v>
      </c>
      <c r="MF27" s="16" t="s">
        <v>8847</v>
      </c>
      <c r="MG27" s="16" t="s">
        <v>1836</v>
      </c>
      <c r="MH27" s="16" t="s">
        <v>11667</v>
      </c>
      <c r="MI27" s="16" t="s">
        <v>11733</v>
      </c>
      <c r="MJ27" s="16" t="s">
        <v>1837</v>
      </c>
      <c r="MK27" s="16" t="s">
        <v>9015</v>
      </c>
      <c r="ML27" s="16" t="s">
        <v>1785</v>
      </c>
      <c r="MM27" s="16" t="s">
        <v>487</v>
      </c>
      <c r="MN27" s="16" t="s">
        <v>1798</v>
      </c>
      <c r="MP27" s="16" t="s">
        <v>1829</v>
      </c>
      <c r="MQ27" s="16" t="s">
        <v>1791</v>
      </c>
      <c r="MR27" s="16" t="s">
        <v>470</v>
      </c>
      <c r="MS27" s="16" t="s">
        <v>11688</v>
      </c>
      <c r="MT27" s="16" t="s">
        <v>8881</v>
      </c>
      <c r="MU27" s="16" t="s">
        <v>816</v>
      </c>
      <c r="NC27" s="16" t="s">
        <v>487</v>
      </c>
      <c r="ND27" s="16" t="s">
        <v>486</v>
      </c>
      <c r="NE27" s="16" t="s">
        <v>486</v>
      </c>
      <c r="NG27" s="16" t="s">
        <v>1369</v>
      </c>
      <c r="NH27" s="16" t="s">
        <v>1913</v>
      </c>
      <c r="NI27" s="16" t="s">
        <v>11658</v>
      </c>
      <c r="NJ27" s="16" t="s">
        <v>8954</v>
      </c>
      <c r="NK27" s="16" t="s">
        <v>10130</v>
      </c>
      <c r="NR27" s="16" t="s">
        <v>451</v>
      </c>
      <c r="NS27" s="16" t="s">
        <v>462</v>
      </c>
      <c r="NT27" s="16" t="s">
        <v>478</v>
      </c>
      <c r="NU27" s="16">
        <v>1.1910000000000001</v>
      </c>
      <c r="NV27" s="16" t="s">
        <v>451</v>
      </c>
      <c r="NW27" s="16" t="s">
        <v>1175</v>
      </c>
      <c r="NX27" s="16" t="s">
        <v>1142</v>
      </c>
      <c r="OB27" s="16" t="s">
        <v>831</v>
      </c>
      <c r="OC27" s="16" t="s">
        <v>451</v>
      </c>
    </row>
    <row r="28" spans="1:393" x14ac:dyDescent="0.25">
      <c r="A28" s="16" t="s">
        <v>8940</v>
      </c>
      <c r="B28" s="16" t="s">
        <v>844</v>
      </c>
      <c r="C28" s="16" t="s">
        <v>972</v>
      </c>
      <c r="D28" s="16" t="s">
        <v>844</v>
      </c>
      <c r="E28" s="16" t="s">
        <v>843</v>
      </c>
      <c r="F28" s="16" t="s">
        <v>843</v>
      </c>
      <c r="G28" s="16" t="s">
        <v>843</v>
      </c>
      <c r="H28" s="16" t="s">
        <v>843</v>
      </c>
      <c r="I28" s="16" t="s">
        <v>843</v>
      </c>
      <c r="J28" s="16" t="s">
        <v>843</v>
      </c>
      <c r="K28" s="16" t="s">
        <v>843</v>
      </c>
      <c r="L28" s="16" t="s">
        <v>843</v>
      </c>
      <c r="M28" s="16" t="s">
        <v>843</v>
      </c>
      <c r="N28" s="16" t="s">
        <v>843</v>
      </c>
      <c r="O28" s="16" t="s">
        <v>843</v>
      </c>
      <c r="Q28" s="16" t="s">
        <v>844</v>
      </c>
      <c r="R28" s="16">
        <v>71</v>
      </c>
      <c r="T28" s="16" t="s">
        <v>470</v>
      </c>
      <c r="U28" s="16" t="s">
        <v>844</v>
      </c>
      <c r="V28" s="16" t="s">
        <v>843</v>
      </c>
      <c r="W28" s="16" t="s">
        <v>844</v>
      </c>
      <c r="X28" s="16" t="s">
        <v>843</v>
      </c>
      <c r="Y28" s="16" t="s">
        <v>843</v>
      </c>
      <c r="Z28" s="16" t="s">
        <v>843</v>
      </c>
      <c r="AA28" s="16" t="s">
        <v>843</v>
      </c>
      <c r="AB28" s="16" t="s">
        <v>843</v>
      </c>
      <c r="AC28" s="16" t="s">
        <v>843</v>
      </c>
      <c r="AD28" s="16" t="s">
        <v>867</v>
      </c>
      <c r="AF28" s="16" t="s">
        <v>11705</v>
      </c>
      <c r="AG28" s="16" t="s">
        <v>11706</v>
      </c>
      <c r="AH28" s="16" t="s">
        <v>844</v>
      </c>
      <c r="AI28" s="16" t="s">
        <v>843</v>
      </c>
      <c r="AJ28" s="16" t="s">
        <v>843</v>
      </c>
      <c r="AK28" s="16" t="s">
        <v>843</v>
      </c>
      <c r="AL28" s="16" t="s">
        <v>844</v>
      </c>
      <c r="AM28" s="16" t="s">
        <v>843</v>
      </c>
      <c r="AN28" s="16" t="s">
        <v>843</v>
      </c>
      <c r="AO28" s="16" t="s">
        <v>843</v>
      </c>
      <c r="AP28" s="16" t="s">
        <v>843</v>
      </c>
      <c r="AQ28" s="16" t="s">
        <v>843</v>
      </c>
      <c r="AR28" s="16" t="s">
        <v>4433</v>
      </c>
      <c r="AS28" s="16" t="s">
        <v>843</v>
      </c>
      <c r="AT28" s="16" t="s">
        <v>843</v>
      </c>
      <c r="AU28" s="16" t="s">
        <v>843</v>
      </c>
      <c r="AV28" s="16" t="s">
        <v>843</v>
      </c>
      <c r="AW28" s="16" t="s">
        <v>843</v>
      </c>
      <c r="AX28" s="16" t="s">
        <v>843</v>
      </c>
      <c r="AY28" s="16" t="s">
        <v>844</v>
      </c>
      <c r="BF28" s="16" t="s">
        <v>843</v>
      </c>
      <c r="BI28" s="16" t="s">
        <v>7785</v>
      </c>
      <c r="BJ28" s="16" t="s">
        <v>843</v>
      </c>
      <c r="BK28" s="16" t="s">
        <v>843</v>
      </c>
      <c r="BL28" s="16" t="s">
        <v>843</v>
      </c>
      <c r="BM28" s="16" t="s">
        <v>843</v>
      </c>
      <c r="BN28" s="16" t="s">
        <v>843</v>
      </c>
      <c r="BO28" s="16" t="s">
        <v>844</v>
      </c>
      <c r="BP28" s="16" t="s">
        <v>843</v>
      </c>
      <c r="BQ28" s="16" t="s">
        <v>843</v>
      </c>
      <c r="DX28" s="16" t="s">
        <v>865</v>
      </c>
      <c r="ES28" s="16" t="s">
        <v>865</v>
      </c>
      <c r="EU28" s="16" t="s">
        <v>7813</v>
      </c>
      <c r="EV28" s="16" t="s">
        <v>865</v>
      </c>
      <c r="FF28" s="16" t="s">
        <v>7836</v>
      </c>
      <c r="HC28" s="16" t="s">
        <v>867</v>
      </c>
      <c r="HD28" s="16" t="s">
        <v>865</v>
      </c>
      <c r="JA28" s="16" t="s">
        <v>4822</v>
      </c>
      <c r="JB28" s="16" t="s">
        <v>865</v>
      </c>
      <c r="JC28" s="16" t="s">
        <v>865</v>
      </c>
      <c r="JD28" s="16" t="s">
        <v>865</v>
      </c>
      <c r="JE28" s="16" t="s">
        <v>865</v>
      </c>
      <c r="JF28" s="16" t="s">
        <v>865</v>
      </c>
      <c r="JG28" s="16" t="s">
        <v>843</v>
      </c>
      <c r="JH28" s="16" t="s">
        <v>4846</v>
      </c>
      <c r="KF28" s="16" t="s">
        <v>4926</v>
      </c>
      <c r="KI28" s="16" t="s">
        <v>4846</v>
      </c>
      <c r="KO28" s="16" t="s">
        <v>8830</v>
      </c>
      <c r="KP28" s="16" t="s">
        <v>8829</v>
      </c>
      <c r="KQ28" s="16" t="s">
        <v>8694</v>
      </c>
      <c r="KR28" s="16" t="s">
        <v>8941</v>
      </c>
      <c r="KS28" s="16" t="s">
        <v>8831</v>
      </c>
      <c r="KT28" s="16" t="s">
        <v>8696</v>
      </c>
      <c r="KU28" s="16" t="s">
        <v>844</v>
      </c>
      <c r="KV28" s="16" t="s">
        <v>8696</v>
      </c>
      <c r="KW28" s="16" t="s">
        <v>851</v>
      </c>
      <c r="KY28" s="16" t="s">
        <v>486</v>
      </c>
      <c r="LC28" s="16" t="s">
        <v>10879</v>
      </c>
      <c r="LF28" s="16" t="s">
        <v>11654</v>
      </c>
      <c r="LI28" s="16" t="s">
        <v>11655</v>
      </c>
      <c r="LJ28" s="16" t="s">
        <v>843</v>
      </c>
      <c r="LL28" s="16" t="s">
        <v>8711</v>
      </c>
      <c r="LM28" s="16" t="s">
        <v>8741</v>
      </c>
      <c r="LO28" s="16" t="s">
        <v>843</v>
      </c>
      <c r="LP28" s="16" t="s">
        <v>843</v>
      </c>
      <c r="LQ28" s="16" t="s">
        <v>844</v>
      </c>
      <c r="LR28" s="16" t="s">
        <v>843</v>
      </c>
      <c r="LS28" s="16" t="s">
        <v>844</v>
      </c>
      <c r="LT28" s="16" t="s">
        <v>843</v>
      </c>
      <c r="LU28" s="16" t="s">
        <v>844</v>
      </c>
      <c r="LV28" s="16" t="s">
        <v>843</v>
      </c>
      <c r="LW28" s="16" t="s">
        <v>843</v>
      </c>
      <c r="LX28" s="16" t="s">
        <v>843</v>
      </c>
      <c r="LY28" s="16" t="s">
        <v>843</v>
      </c>
      <c r="LZ28" s="16" t="s">
        <v>843</v>
      </c>
      <c r="MA28" s="16" t="s">
        <v>843</v>
      </c>
      <c r="MB28" s="16" t="s">
        <v>843</v>
      </c>
      <c r="MC28" s="16" t="s">
        <v>843</v>
      </c>
      <c r="ME28" s="16" t="s">
        <v>11656</v>
      </c>
      <c r="MF28" s="16" t="s">
        <v>8847</v>
      </c>
      <c r="MO28" s="16" t="s">
        <v>1817</v>
      </c>
      <c r="MP28" s="16" t="s">
        <v>1824</v>
      </c>
      <c r="MR28" s="16" t="s">
        <v>470</v>
      </c>
      <c r="MS28" s="16" t="s">
        <v>11688</v>
      </c>
      <c r="MT28" s="16" t="s">
        <v>8972</v>
      </c>
      <c r="NC28" s="16" t="s">
        <v>486</v>
      </c>
      <c r="NE28" s="16" t="s">
        <v>487</v>
      </c>
      <c r="NF28" s="16" t="s">
        <v>486</v>
      </c>
      <c r="NG28" s="16" t="s">
        <v>1378</v>
      </c>
      <c r="NI28" s="16" t="s">
        <v>11658</v>
      </c>
      <c r="NR28" s="16" t="s">
        <v>878</v>
      </c>
      <c r="NS28" s="16" t="s">
        <v>462</v>
      </c>
      <c r="NT28" s="16" t="s">
        <v>478</v>
      </c>
      <c r="NU28" s="16">
        <v>1.1910000000000001</v>
      </c>
      <c r="NV28" s="16" t="s">
        <v>457</v>
      </c>
      <c r="NW28" s="16" t="s">
        <v>1177</v>
      </c>
      <c r="NX28" s="16" t="s">
        <v>1142</v>
      </c>
      <c r="OB28" s="16" t="s">
        <v>833</v>
      </c>
      <c r="OC28" s="16" t="s">
        <v>878</v>
      </c>
    </row>
    <row r="29" spans="1:393" x14ac:dyDescent="0.25">
      <c r="A29" s="16" t="s">
        <v>8947</v>
      </c>
      <c r="B29" s="16" t="s">
        <v>844</v>
      </c>
      <c r="C29" s="16" t="s">
        <v>972</v>
      </c>
      <c r="D29" s="16" t="s">
        <v>844</v>
      </c>
      <c r="E29" s="16" t="s">
        <v>843</v>
      </c>
      <c r="F29" s="16" t="s">
        <v>843</v>
      </c>
      <c r="G29" s="16" t="s">
        <v>843</v>
      </c>
      <c r="H29" s="16" t="s">
        <v>843</v>
      </c>
      <c r="I29" s="16" t="s">
        <v>843</v>
      </c>
      <c r="J29" s="16" t="s">
        <v>843</v>
      </c>
      <c r="K29" s="16" t="s">
        <v>843</v>
      </c>
      <c r="L29" s="16" t="s">
        <v>843</v>
      </c>
      <c r="M29" s="16" t="s">
        <v>843</v>
      </c>
      <c r="N29" s="16" t="s">
        <v>843</v>
      </c>
      <c r="O29" s="16" t="s">
        <v>843</v>
      </c>
      <c r="Q29" s="16" t="s">
        <v>844</v>
      </c>
      <c r="R29" s="16">
        <v>38</v>
      </c>
      <c r="T29" s="16" t="s">
        <v>470</v>
      </c>
      <c r="U29" s="16" t="s">
        <v>844</v>
      </c>
      <c r="V29" s="16" t="s">
        <v>843</v>
      </c>
      <c r="W29" s="16" t="s">
        <v>844</v>
      </c>
      <c r="X29" s="16" t="s">
        <v>843</v>
      </c>
      <c r="Y29" s="16" t="s">
        <v>843</v>
      </c>
      <c r="Z29" s="16" t="s">
        <v>843</v>
      </c>
      <c r="AA29" s="16" t="s">
        <v>843</v>
      </c>
      <c r="AB29" s="16" t="s">
        <v>844</v>
      </c>
      <c r="AC29" s="16" t="s">
        <v>843</v>
      </c>
      <c r="AD29" s="16" t="s">
        <v>867</v>
      </c>
      <c r="AF29" s="16" t="s">
        <v>11707</v>
      </c>
      <c r="AG29" s="16" t="s">
        <v>11666</v>
      </c>
      <c r="AH29" s="16" t="s">
        <v>844</v>
      </c>
      <c r="AI29" s="16" t="s">
        <v>844</v>
      </c>
      <c r="AJ29" s="16" t="s">
        <v>844</v>
      </c>
      <c r="AK29" s="16" t="s">
        <v>843</v>
      </c>
      <c r="AL29" s="16" t="s">
        <v>844</v>
      </c>
      <c r="AM29" s="16" t="s">
        <v>843</v>
      </c>
      <c r="AN29" s="16" t="s">
        <v>843</v>
      </c>
      <c r="AO29" s="16" t="s">
        <v>843</v>
      </c>
      <c r="AP29" s="16" t="s">
        <v>843</v>
      </c>
      <c r="AQ29" s="16" t="s">
        <v>843</v>
      </c>
      <c r="AR29" s="16" t="s">
        <v>4415</v>
      </c>
      <c r="AS29" s="16" t="s">
        <v>844</v>
      </c>
      <c r="AT29" s="16" t="s">
        <v>843</v>
      </c>
      <c r="AU29" s="16" t="s">
        <v>843</v>
      </c>
      <c r="AV29" s="16" t="s">
        <v>843</v>
      </c>
      <c r="AW29" s="16" t="s">
        <v>843</v>
      </c>
      <c r="AX29" s="16" t="s">
        <v>843</v>
      </c>
      <c r="AY29" s="16" t="s">
        <v>843</v>
      </c>
      <c r="AZ29" s="16" t="s">
        <v>4437</v>
      </c>
      <c r="BF29" s="16" t="s">
        <v>843</v>
      </c>
      <c r="BH29" s="16" t="s">
        <v>7383</v>
      </c>
      <c r="BI29" s="16" t="s">
        <v>7785</v>
      </c>
      <c r="BJ29" s="16" t="s">
        <v>843</v>
      </c>
      <c r="BK29" s="16" t="s">
        <v>843</v>
      </c>
      <c r="BL29" s="16" t="s">
        <v>843</v>
      </c>
      <c r="BM29" s="16" t="s">
        <v>843</v>
      </c>
      <c r="BN29" s="16" t="s">
        <v>843</v>
      </c>
      <c r="BO29" s="16" t="s">
        <v>844</v>
      </c>
      <c r="BP29" s="16" t="s">
        <v>843</v>
      </c>
      <c r="BQ29" s="16" t="s">
        <v>843</v>
      </c>
      <c r="DX29" s="16" t="s">
        <v>867</v>
      </c>
      <c r="DY29" s="16" t="s">
        <v>867</v>
      </c>
      <c r="ES29" s="16" t="s">
        <v>865</v>
      </c>
      <c r="EU29" s="16" t="s">
        <v>7813</v>
      </c>
      <c r="EV29" s="16" t="s">
        <v>865</v>
      </c>
      <c r="FT29" s="16" t="s">
        <v>865</v>
      </c>
      <c r="HC29" s="16" t="s">
        <v>865</v>
      </c>
      <c r="JA29" s="16" t="s">
        <v>4822</v>
      </c>
      <c r="JB29" s="16" t="s">
        <v>865</v>
      </c>
      <c r="JC29" s="16" t="s">
        <v>865</v>
      </c>
      <c r="JD29" s="16" t="s">
        <v>865</v>
      </c>
      <c r="JE29" s="16" t="s">
        <v>865</v>
      </c>
      <c r="JF29" s="16" t="s">
        <v>865</v>
      </c>
      <c r="JG29" s="16" t="s">
        <v>1056</v>
      </c>
      <c r="JH29" s="16" t="s">
        <v>7577</v>
      </c>
      <c r="JJ29" s="16" t="s">
        <v>865</v>
      </c>
      <c r="KF29" s="16" t="s">
        <v>4411</v>
      </c>
      <c r="KI29" s="16" t="s">
        <v>4843</v>
      </c>
      <c r="KO29" s="16" t="s">
        <v>8837</v>
      </c>
      <c r="KP29" s="16" t="s">
        <v>8836</v>
      </c>
      <c r="KQ29" s="16" t="s">
        <v>8694</v>
      </c>
      <c r="KR29" s="16" t="s">
        <v>8948</v>
      </c>
      <c r="KS29" s="16" t="s">
        <v>8838</v>
      </c>
      <c r="KT29" s="16" t="s">
        <v>8696</v>
      </c>
      <c r="KU29" s="16" t="s">
        <v>844</v>
      </c>
      <c r="KV29" s="16" t="s">
        <v>8696</v>
      </c>
      <c r="KW29" s="16" t="s">
        <v>851</v>
      </c>
      <c r="KX29" s="16" t="s">
        <v>487</v>
      </c>
      <c r="KY29" s="16" t="s">
        <v>487</v>
      </c>
      <c r="KZ29" s="16" t="s">
        <v>487</v>
      </c>
      <c r="LC29" s="16" t="s">
        <v>10879</v>
      </c>
      <c r="LF29" s="16" t="s">
        <v>11654</v>
      </c>
      <c r="LI29" s="16" t="s">
        <v>11655</v>
      </c>
      <c r="LJ29" s="16" t="s">
        <v>843</v>
      </c>
      <c r="LL29" s="16" t="s">
        <v>8711</v>
      </c>
      <c r="LM29" s="16" t="s">
        <v>8741</v>
      </c>
      <c r="LO29" s="16" t="s">
        <v>8732</v>
      </c>
      <c r="LP29" s="16" t="s">
        <v>844</v>
      </c>
      <c r="LQ29" s="16" t="s">
        <v>1056</v>
      </c>
      <c r="LR29" s="16" t="s">
        <v>1056</v>
      </c>
      <c r="LS29" s="16" t="s">
        <v>844</v>
      </c>
      <c r="LT29" s="16" t="s">
        <v>843</v>
      </c>
      <c r="LU29" s="16" t="s">
        <v>843</v>
      </c>
      <c r="LV29" s="16" t="s">
        <v>843</v>
      </c>
      <c r="LW29" s="16" t="s">
        <v>843</v>
      </c>
      <c r="LX29" s="16" t="s">
        <v>843</v>
      </c>
      <c r="LY29" s="16" t="s">
        <v>844</v>
      </c>
      <c r="LZ29" s="16" t="s">
        <v>844</v>
      </c>
      <c r="MA29" s="16" t="s">
        <v>843</v>
      </c>
      <c r="MB29" s="16" t="s">
        <v>843</v>
      </c>
      <c r="MC29" s="16" t="s">
        <v>1056</v>
      </c>
      <c r="ME29" s="16" t="s">
        <v>11656</v>
      </c>
      <c r="MF29" s="16" t="s">
        <v>8847</v>
      </c>
      <c r="MP29" s="16" t="s">
        <v>13846</v>
      </c>
      <c r="MR29" s="16" t="s">
        <v>470</v>
      </c>
      <c r="MS29" s="16" t="s">
        <v>11688</v>
      </c>
      <c r="MT29" s="16" t="s">
        <v>8886</v>
      </c>
      <c r="MU29" s="16" t="s">
        <v>817</v>
      </c>
      <c r="NC29" s="16" t="s">
        <v>486</v>
      </c>
      <c r="ND29" s="16" t="s">
        <v>486</v>
      </c>
      <c r="NE29" s="16" t="s">
        <v>486</v>
      </c>
      <c r="NG29" s="16" t="s">
        <v>1378</v>
      </c>
      <c r="NI29" s="16" t="s">
        <v>11658</v>
      </c>
      <c r="NR29" s="16" t="s">
        <v>451</v>
      </c>
      <c r="NS29" s="16" t="s">
        <v>462</v>
      </c>
      <c r="NT29" s="16" t="s">
        <v>478</v>
      </c>
      <c r="NU29" s="16">
        <v>1.1910000000000001</v>
      </c>
      <c r="NV29" s="16" t="s">
        <v>451</v>
      </c>
      <c r="NW29" s="16" t="s">
        <v>1175</v>
      </c>
      <c r="NX29" s="16" t="s">
        <v>1142</v>
      </c>
      <c r="OB29" s="16" t="s">
        <v>833</v>
      </c>
      <c r="OC29" s="16" t="s">
        <v>451</v>
      </c>
    </row>
    <row r="30" spans="1:393" x14ac:dyDescent="0.25">
      <c r="A30" s="16" t="s">
        <v>8952</v>
      </c>
      <c r="B30" s="16" t="s">
        <v>1056</v>
      </c>
      <c r="C30" s="16" t="s">
        <v>972</v>
      </c>
      <c r="D30" s="16" t="s">
        <v>844</v>
      </c>
      <c r="E30" s="16" t="s">
        <v>843</v>
      </c>
      <c r="F30" s="16" t="s">
        <v>843</v>
      </c>
      <c r="G30" s="16" t="s">
        <v>843</v>
      </c>
      <c r="H30" s="16" t="s">
        <v>843</v>
      </c>
      <c r="I30" s="16" t="s">
        <v>843</v>
      </c>
      <c r="J30" s="16" t="s">
        <v>843</v>
      </c>
      <c r="K30" s="16" t="s">
        <v>843</v>
      </c>
      <c r="L30" s="16" t="s">
        <v>843</v>
      </c>
      <c r="M30" s="16" t="s">
        <v>843</v>
      </c>
      <c r="N30" s="16" t="s">
        <v>843</v>
      </c>
      <c r="O30" s="16" t="s">
        <v>843</v>
      </c>
      <c r="Q30" s="16" t="s">
        <v>844</v>
      </c>
      <c r="R30" s="16">
        <v>2</v>
      </c>
      <c r="S30" s="16">
        <v>24</v>
      </c>
      <c r="T30" s="16" t="s">
        <v>470</v>
      </c>
      <c r="U30" s="16" t="s">
        <v>844</v>
      </c>
      <c r="V30" s="16" t="s">
        <v>843</v>
      </c>
      <c r="W30" s="16" t="s">
        <v>843</v>
      </c>
      <c r="X30" s="16" t="s">
        <v>843</v>
      </c>
      <c r="Y30" s="16" t="s">
        <v>844</v>
      </c>
      <c r="Z30" s="16" t="s">
        <v>843</v>
      </c>
      <c r="AA30" s="16" t="s">
        <v>843</v>
      </c>
      <c r="AB30" s="16" t="s">
        <v>843</v>
      </c>
      <c r="AC30" s="16" t="s">
        <v>843</v>
      </c>
      <c r="AG30" s="16" t="s">
        <v>11708</v>
      </c>
      <c r="AH30" s="16" t="s">
        <v>843</v>
      </c>
      <c r="AI30" s="16" t="s">
        <v>843</v>
      </c>
      <c r="AJ30" s="16" t="s">
        <v>843</v>
      </c>
      <c r="AK30" s="16" t="s">
        <v>843</v>
      </c>
      <c r="AL30" s="16" t="s">
        <v>844</v>
      </c>
      <c r="AM30" s="16" t="s">
        <v>844</v>
      </c>
      <c r="AN30" s="16" t="s">
        <v>843</v>
      </c>
      <c r="AO30" s="16" t="s">
        <v>843</v>
      </c>
      <c r="AP30" s="16" t="s">
        <v>843</v>
      </c>
      <c r="AQ30" s="16" t="s">
        <v>844</v>
      </c>
      <c r="BF30" s="16" t="s">
        <v>844</v>
      </c>
      <c r="DX30" s="16" t="s">
        <v>865</v>
      </c>
      <c r="ES30" s="16" t="s">
        <v>865</v>
      </c>
      <c r="ET30" s="16" t="s">
        <v>867</v>
      </c>
      <c r="EU30" s="16" t="s">
        <v>7813</v>
      </c>
      <c r="EV30" s="16" t="s">
        <v>865</v>
      </c>
      <c r="KO30" s="16" t="s">
        <v>8837</v>
      </c>
      <c r="KP30" s="16" t="s">
        <v>8836</v>
      </c>
      <c r="KQ30" s="16" t="s">
        <v>8694</v>
      </c>
      <c r="KR30" s="16" t="s">
        <v>8953</v>
      </c>
      <c r="KS30" s="16" t="s">
        <v>8838</v>
      </c>
      <c r="KT30" s="16" t="s">
        <v>8696</v>
      </c>
      <c r="KU30" s="16" t="s">
        <v>844</v>
      </c>
      <c r="KV30" s="16" t="s">
        <v>8696</v>
      </c>
      <c r="KY30" s="16" t="s">
        <v>486</v>
      </c>
      <c r="LC30" s="16" t="s">
        <v>10879</v>
      </c>
      <c r="LF30" s="16" t="s">
        <v>11654</v>
      </c>
      <c r="LG30" s="16" t="s">
        <v>487</v>
      </c>
      <c r="LI30" s="16" t="s">
        <v>11655</v>
      </c>
      <c r="LM30" s="16" t="s">
        <v>8741</v>
      </c>
      <c r="LN30" s="16" t="s">
        <v>487</v>
      </c>
      <c r="LO30" s="16" t="s">
        <v>8732</v>
      </c>
      <c r="LP30" s="16" t="s">
        <v>844</v>
      </c>
      <c r="LQ30" s="16" t="s">
        <v>1056</v>
      </c>
      <c r="LR30" s="16" t="s">
        <v>1056</v>
      </c>
      <c r="LS30" s="16" t="s">
        <v>844</v>
      </c>
      <c r="LT30" s="16" t="s">
        <v>843</v>
      </c>
      <c r="LU30" s="16" t="s">
        <v>843</v>
      </c>
      <c r="LV30" s="16" t="s">
        <v>843</v>
      </c>
      <c r="LW30" s="16" t="s">
        <v>843</v>
      </c>
      <c r="LX30" s="16" t="s">
        <v>843</v>
      </c>
      <c r="LY30" s="16" t="s">
        <v>844</v>
      </c>
      <c r="LZ30" s="16" t="s">
        <v>844</v>
      </c>
      <c r="MA30" s="16" t="s">
        <v>843</v>
      </c>
      <c r="MB30" s="16" t="s">
        <v>843</v>
      </c>
      <c r="MC30" s="16" t="s">
        <v>1056</v>
      </c>
      <c r="ME30" s="16" t="s">
        <v>11656</v>
      </c>
      <c r="MF30" s="16" t="s">
        <v>8847</v>
      </c>
      <c r="MR30" s="16" t="s">
        <v>470</v>
      </c>
      <c r="MS30" s="16" t="s">
        <v>11688</v>
      </c>
      <c r="NC30" s="16" t="s">
        <v>486</v>
      </c>
      <c r="NI30" s="16" t="s">
        <v>11658</v>
      </c>
      <c r="NS30" s="16" t="s">
        <v>462</v>
      </c>
      <c r="NT30" s="16" t="s">
        <v>478</v>
      </c>
      <c r="NU30" s="16">
        <v>1.1910000000000001</v>
      </c>
      <c r="NV30" s="16" t="s">
        <v>1132</v>
      </c>
      <c r="NW30" s="16" t="s">
        <v>1172</v>
      </c>
      <c r="NX30" s="16" t="s">
        <v>1142</v>
      </c>
      <c r="NY30" s="16" t="s">
        <v>1121</v>
      </c>
    </row>
    <row r="31" spans="1:393" x14ac:dyDescent="0.25">
      <c r="A31" s="16" t="s">
        <v>8957</v>
      </c>
      <c r="B31" s="16" t="s">
        <v>8732</v>
      </c>
      <c r="C31" s="16" t="s">
        <v>972</v>
      </c>
      <c r="D31" s="16" t="s">
        <v>844</v>
      </c>
      <c r="E31" s="16" t="s">
        <v>843</v>
      </c>
      <c r="F31" s="16" t="s">
        <v>843</v>
      </c>
      <c r="G31" s="16" t="s">
        <v>843</v>
      </c>
      <c r="H31" s="16" t="s">
        <v>843</v>
      </c>
      <c r="I31" s="16" t="s">
        <v>843</v>
      </c>
      <c r="J31" s="16" t="s">
        <v>843</v>
      </c>
      <c r="K31" s="16" t="s">
        <v>843</v>
      </c>
      <c r="L31" s="16" t="s">
        <v>843</v>
      </c>
      <c r="M31" s="16" t="s">
        <v>843</v>
      </c>
      <c r="N31" s="16" t="s">
        <v>843</v>
      </c>
      <c r="O31" s="16" t="s">
        <v>843</v>
      </c>
      <c r="Q31" s="16" t="s">
        <v>844</v>
      </c>
      <c r="R31" s="16">
        <v>5</v>
      </c>
      <c r="T31" s="16" t="s">
        <v>474</v>
      </c>
      <c r="U31" s="16" t="s">
        <v>843</v>
      </c>
      <c r="V31" s="16" t="s">
        <v>844</v>
      </c>
      <c r="W31" s="16" t="s">
        <v>843</v>
      </c>
      <c r="X31" s="16" t="s">
        <v>843</v>
      </c>
      <c r="Y31" s="16" t="s">
        <v>843</v>
      </c>
      <c r="Z31" s="16" t="s">
        <v>844</v>
      </c>
      <c r="AA31" s="16" t="s">
        <v>843</v>
      </c>
      <c r="AB31" s="16" t="s">
        <v>843</v>
      </c>
      <c r="AC31" s="16" t="s">
        <v>843</v>
      </c>
      <c r="AF31" s="16" t="s">
        <v>11707</v>
      </c>
      <c r="AG31" s="16" t="s">
        <v>11709</v>
      </c>
      <c r="AH31" s="16" t="s">
        <v>844</v>
      </c>
      <c r="AI31" s="16" t="s">
        <v>843</v>
      </c>
      <c r="AJ31" s="16" t="s">
        <v>843</v>
      </c>
      <c r="AK31" s="16" t="s">
        <v>843</v>
      </c>
      <c r="AL31" s="16" t="s">
        <v>844</v>
      </c>
      <c r="AM31" s="16" t="s">
        <v>844</v>
      </c>
      <c r="AN31" s="16" t="s">
        <v>843</v>
      </c>
      <c r="AO31" s="16" t="s">
        <v>843</v>
      </c>
      <c r="AP31" s="16" t="s">
        <v>843</v>
      </c>
      <c r="AQ31" s="16" t="s">
        <v>844</v>
      </c>
      <c r="AR31" s="16" t="s">
        <v>4433</v>
      </c>
      <c r="AS31" s="16" t="s">
        <v>843</v>
      </c>
      <c r="AT31" s="16" t="s">
        <v>843</v>
      </c>
      <c r="AU31" s="16" t="s">
        <v>843</v>
      </c>
      <c r="AV31" s="16" t="s">
        <v>843</v>
      </c>
      <c r="AW31" s="16" t="s">
        <v>843</v>
      </c>
      <c r="AX31" s="16" t="s">
        <v>843</v>
      </c>
      <c r="AY31" s="16" t="s">
        <v>844</v>
      </c>
      <c r="BF31" s="16" t="s">
        <v>844</v>
      </c>
      <c r="CC31" s="16" t="s">
        <v>865</v>
      </c>
      <c r="CF31" s="16" t="s">
        <v>4216</v>
      </c>
      <c r="CG31" s="16" t="s">
        <v>843</v>
      </c>
      <c r="CH31" s="16" t="s">
        <v>843</v>
      </c>
      <c r="CI31" s="16" t="s">
        <v>843</v>
      </c>
      <c r="CJ31" s="16" t="s">
        <v>843</v>
      </c>
      <c r="CK31" s="16" t="s">
        <v>843</v>
      </c>
      <c r="CL31" s="16" t="s">
        <v>843</v>
      </c>
      <c r="CM31" s="16" t="s">
        <v>843</v>
      </c>
      <c r="CN31" s="16" t="s">
        <v>843</v>
      </c>
      <c r="CO31" s="16" t="s">
        <v>843</v>
      </c>
      <c r="CP31" s="16" t="s">
        <v>843</v>
      </c>
      <c r="CQ31" s="16" t="s">
        <v>843</v>
      </c>
      <c r="CR31" s="16" t="s">
        <v>843</v>
      </c>
      <c r="CS31" s="16" t="s">
        <v>843</v>
      </c>
      <c r="CT31" s="16" t="s">
        <v>843</v>
      </c>
      <c r="CU31" s="16" t="s">
        <v>843</v>
      </c>
      <c r="CV31" s="16" t="s">
        <v>843</v>
      </c>
      <c r="CW31" s="16" t="s">
        <v>843</v>
      </c>
      <c r="CX31" s="16" t="s">
        <v>843</v>
      </c>
      <c r="CY31" s="16" t="s">
        <v>843</v>
      </c>
      <c r="CZ31" s="16" t="s">
        <v>843</v>
      </c>
      <c r="DA31" s="16" t="s">
        <v>843</v>
      </c>
      <c r="DB31" s="16" t="s">
        <v>843</v>
      </c>
      <c r="DC31" s="16" t="s">
        <v>843</v>
      </c>
      <c r="DD31" s="16" t="s">
        <v>843</v>
      </c>
      <c r="DE31" s="16" t="s">
        <v>843</v>
      </c>
      <c r="DF31" s="16" t="s">
        <v>843</v>
      </c>
      <c r="DG31" s="16" t="s">
        <v>843</v>
      </c>
      <c r="DH31" s="16" t="s">
        <v>843</v>
      </c>
      <c r="DI31" s="16" t="s">
        <v>843</v>
      </c>
      <c r="DJ31" s="16" t="s">
        <v>843</v>
      </c>
      <c r="DK31" s="16" t="s">
        <v>843</v>
      </c>
      <c r="DL31" s="16" t="s">
        <v>844</v>
      </c>
      <c r="DQ31" s="16" t="s">
        <v>7093</v>
      </c>
      <c r="DR31" s="16" t="s">
        <v>865</v>
      </c>
      <c r="DX31" s="16" t="s">
        <v>865</v>
      </c>
      <c r="ES31" s="16" t="s">
        <v>865</v>
      </c>
      <c r="ET31" s="16" t="s">
        <v>867</v>
      </c>
      <c r="EU31" s="16" t="s">
        <v>7813</v>
      </c>
      <c r="EV31" s="16" t="s">
        <v>865</v>
      </c>
      <c r="HC31" s="16" t="s">
        <v>865</v>
      </c>
      <c r="KO31" s="16" t="s">
        <v>8837</v>
      </c>
      <c r="KP31" s="16" t="s">
        <v>8836</v>
      </c>
      <c r="KQ31" s="16" t="s">
        <v>8694</v>
      </c>
      <c r="KR31" s="16" t="s">
        <v>8958</v>
      </c>
      <c r="KS31" s="16" t="s">
        <v>8838</v>
      </c>
      <c r="KT31" s="16" t="s">
        <v>8696</v>
      </c>
      <c r="KU31" s="16" t="s">
        <v>844</v>
      </c>
      <c r="KV31" s="16" t="s">
        <v>8696</v>
      </c>
      <c r="KW31" s="16" t="s">
        <v>851</v>
      </c>
      <c r="KY31" s="16" t="s">
        <v>486</v>
      </c>
      <c r="LA31" s="16" t="s">
        <v>11697</v>
      </c>
      <c r="LC31" s="16" t="s">
        <v>10879</v>
      </c>
      <c r="LD31" s="16" t="s">
        <v>11698</v>
      </c>
      <c r="LF31" s="16" t="s">
        <v>11654</v>
      </c>
      <c r="LI31" s="16" t="s">
        <v>11655</v>
      </c>
      <c r="LM31" s="16" t="s">
        <v>8741</v>
      </c>
      <c r="LN31" s="16" t="s">
        <v>487</v>
      </c>
      <c r="LO31" s="16" t="s">
        <v>8732</v>
      </c>
      <c r="LP31" s="16" t="s">
        <v>844</v>
      </c>
      <c r="LQ31" s="16" t="s">
        <v>1056</v>
      </c>
      <c r="LR31" s="16" t="s">
        <v>1056</v>
      </c>
      <c r="LS31" s="16" t="s">
        <v>844</v>
      </c>
      <c r="LT31" s="16" t="s">
        <v>843</v>
      </c>
      <c r="LU31" s="16" t="s">
        <v>843</v>
      </c>
      <c r="LV31" s="16" t="s">
        <v>843</v>
      </c>
      <c r="LW31" s="16" t="s">
        <v>843</v>
      </c>
      <c r="LX31" s="16" t="s">
        <v>843</v>
      </c>
      <c r="LY31" s="16" t="s">
        <v>844</v>
      </c>
      <c r="LZ31" s="16" t="s">
        <v>844</v>
      </c>
      <c r="MA31" s="16" t="s">
        <v>843</v>
      </c>
      <c r="MB31" s="16" t="s">
        <v>843</v>
      </c>
      <c r="MC31" s="16" t="s">
        <v>1056</v>
      </c>
      <c r="MD31" s="16" t="s">
        <v>11699</v>
      </c>
      <c r="ME31" s="16" t="s">
        <v>11656</v>
      </c>
      <c r="MF31" s="16" t="s">
        <v>8847</v>
      </c>
      <c r="MR31" s="16" t="s">
        <v>474</v>
      </c>
      <c r="MS31" s="16" t="s">
        <v>11688</v>
      </c>
      <c r="MT31" s="16" t="s">
        <v>8886</v>
      </c>
      <c r="MV31" s="16" t="s">
        <v>486</v>
      </c>
      <c r="MZ31" s="16" t="s">
        <v>487</v>
      </c>
      <c r="NA31" s="16" t="s">
        <v>486</v>
      </c>
      <c r="NC31" s="16" t="s">
        <v>486</v>
      </c>
      <c r="NE31" s="16" t="s">
        <v>486</v>
      </c>
      <c r="NI31" s="16" t="s">
        <v>11658</v>
      </c>
      <c r="NS31" s="16" t="s">
        <v>462</v>
      </c>
      <c r="NT31" s="16" t="s">
        <v>478</v>
      </c>
      <c r="NU31" s="16">
        <v>1.1910000000000001</v>
      </c>
      <c r="NV31" s="16" t="s">
        <v>860</v>
      </c>
      <c r="NW31" s="16" t="s">
        <v>1182</v>
      </c>
      <c r="NX31" s="16" t="s">
        <v>1142</v>
      </c>
      <c r="NY31" s="16" t="s">
        <v>1121</v>
      </c>
      <c r="NZ31" s="16" t="s">
        <v>936</v>
      </c>
    </row>
    <row r="32" spans="1:393" x14ac:dyDescent="0.25">
      <c r="A32" s="16" t="s">
        <v>8961</v>
      </c>
      <c r="B32" s="16" t="s">
        <v>8746</v>
      </c>
      <c r="C32" s="16" t="s">
        <v>972</v>
      </c>
      <c r="D32" s="16" t="s">
        <v>844</v>
      </c>
      <c r="E32" s="16" t="s">
        <v>843</v>
      </c>
      <c r="F32" s="16" t="s">
        <v>843</v>
      </c>
      <c r="G32" s="16" t="s">
        <v>843</v>
      </c>
      <c r="H32" s="16" t="s">
        <v>843</v>
      </c>
      <c r="I32" s="16" t="s">
        <v>843</v>
      </c>
      <c r="J32" s="16" t="s">
        <v>843</v>
      </c>
      <c r="K32" s="16" t="s">
        <v>843</v>
      </c>
      <c r="L32" s="16" t="s">
        <v>843</v>
      </c>
      <c r="M32" s="16" t="s">
        <v>843</v>
      </c>
      <c r="N32" s="16" t="s">
        <v>843</v>
      </c>
      <c r="O32" s="16" t="s">
        <v>843</v>
      </c>
      <c r="Q32" s="16" t="s">
        <v>844</v>
      </c>
      <c r="R32" s="16">
        <v>13</v>
      </c>
      <c r="T32" s="16" t="s">
        <v>474</v>
      </c>
      <c r="U32" s="16" t="s">
        <v>843</v>
      </c>
      <c r="V32" s="16" t="s">
        <v>844</v>
      </c>
      <c r="W32" s="16" t="s">
        <v>843</v>
      </c>
      <c r="X32" s="16" t="s">
        <v>843</v>
      </c>
      <c r="Y32" s="16" t="s">
        <v>843</v>
      </c>
      <c r="Z32" s="16" t="s">
        <v>844</v>
      </c>
      <c r="AA32" s="16" t="s">
        <v>843</v>
      </c>
      <c r="AB32" s="16" t="s">
        <v>843</v>
      </c>
      <c r="AC32" s="16" t="s">
        <v>844</v>
      </c>
      <c r="AF32" s="16" t="s">
        <v>11707</v>
      </c>
      <c r="AG32" s="16" t="s">
        <v>11710</v>
      </c>
      <c r="AH32" s="16" t="s">
        <v>844</v>
      </c>
      <c r="AI32" s="16" t="s">
        <v>843</v>
      </c>
      <c r="AJ32" s="16" t="s">
        <v>843</v>
      </c>
      <c r="AK32" s="16" t="s">
        <v>843</v>
      </c>
      <c r="AL32" s="16" t="s">
        <v>844</v>
      </c>
      <c r="AM32" s="16" t="s">
        <v>844</v>
      </c>
      <c r="AN32" s="16" t="s">
        <v>843</v>
      </c>
      <c r="AO32" s="16" t="s">
        <v>843</v>
      </c>
      <c r="AP32" s="16" t="s">
        <v>843</v>
      </c>
      <c r="AQ32" s="16" t="s">
        <v>844</v>
      </c>
      <c r="AR32" s="16" t="s">
        <v>4433</v>
      </c>
      <c r="AS32" s="16" t="s">
        <v>843</v>
      </c>
      <c r="AT32" s="16" t="s">
        <v>843</v>
      </c>
      <c r="AU32" s="16" t="s">
        <v>843</v>
      </c>
      <c r="AV32" s="16" t="s">
        <v>843</v>
      </c>
      <c r="AW32" s="16" t="s">
        <v>843</v>
      </c>
      <c r="AX32" s="16" t="s">
        <v>843</v>
      </c>
      <c r="AY32" s="16" t="s">
        <v>844</v>
      </c>
      <c r="BF32" s="16" t="s">
        <v>844</v>
      </c>
      <c r="BH32" s="16" t="s">
        <v>7383</v>
      </c>
      <c r="BI32" s="16" t="s">
        <v>7785</v>
      </c>
      <c r="BJ32" s="16" t="s">
        <v>843</v>
      </c>
      <c r="BK32" s="16" t="s">
        <v>843</v>
      </c>
      <c r="BL32" s="16" t="s">
        <v>843</v>
      </c>
      <c r="BM32" s="16" t="s">
        <v>843</v>
      </c>
      <c r="BN32" s="16" t="s">
        <v>843</v>
      </c>
      <c r="BO32" s="16" t="s">
        <v>844</v>
      </c>
      <c r="BP32" s="16" t="s">
        <v>843</v>
      </c>
      <c r="BQ32" s="16" t="s">
        <v>843</v>
      </c>
      <c r="CC32" s="16" t="s">
        <v>867</v>
      </c>
      <c r="CD32" s="16" t="s">
        <v>6840</v>
      </c>
      <c r="CE32" s="16" t="s">
        <v>7537</v>
      </c>
      <c r="DN32" s="16" t="s">
        <v>4411</v>
      </c>
      <c r="DQ32" s="16" t="s">
        <v>7093</v>
      </c>
      <c r="DR32" s="16" t="s">
        <v>865</v>
      </c>
      <c r="DX32" s="16" t="s">
        <v>865</v>
      </c>
      <c r="ES32" s="16" t="s">
        <v>865</v>
      </c>
      <c r="EU32" s="16" t="s">
        <v>7813</v>
      </c>
      <c r="EV32" s="16" t="s">
        <v>865</v>
      </c>
      <c r="HC32" s="16" t="s">
        <v>865</v>
      </c>
      <c r="KO32" s="16" t="s">
        <v>8837</v>
      </c>
      <c r="KP32" s="16" t="s">
        <v>8836</v>
      </c>
      <c r="KQ32" s="16" t="s">
        <v>8694</v>
      </c>
      <c r="KR32" s="16" t="s">
        <v>8962</v>
      </c>
      <c r="KS32" s="16" t="s">
        <v>8838</v>
      </c>
      <c r="KT32" s="16" t="s">
        <v>8696</v>
      </c>
      <c r="KU32" s="16" t="s">
        <v>844</v>
      </c>
      <c r="KV32" s="16" t="s">
        <v>8696</v>
      </c>
      <c r="KW32" s="16" t="s">
        <v>851</v>
      </c>
      <c r="KY32" s="16" t="s">
        <v>486</v>
      </c>
      <c r="LC32" s="16" t="s">
        <v>10879</v>
      </c>
      <c r="LD32" s="16" t="s">
        <v>11692</v>
      </c>
      <c r="LE32" s="16" t="s">
        <v>11693</v>
      </c>
      <c r="LF32" s="16" t="s">
        <v>11654</v>
      </c>
      <c r="LI32" s="16" t="s">
        <v>11655</v>
      </c>
      <c r="LM32" s="16" t="s">
        <v>8741</v>
      </c>
      <c r="LO32" s="16" t="s">
        <v>8732</v>
      </c>
      <c r="LP32" s="16" t="s">
        <v>844</v>
      </c>
      <c r="LQ32" s="16" t="s">
        <v>1056</v>
      </c>
      <c r="LR32" s="16" t="s">
        <v>1056</v>
      </c>
      <c r="LS32" s="16" t="s">
        <v>844</v>
      </c>
      <c r="LT32" s="16" t="s">
        <v>843</v>
      </c>
      <c r="LU32" s="16" t="s">
        <v>843</v>
      </c>
      <c r="LV32" s="16" t="s">
        <v>843</v>
      </c>
      <c r="LW32" s="16" t="s">
        <v>843</v>
      </c>
      <c r="LX32" s="16" t="s">
        <v>843</v>
      </c>
      <c r="LY32" s="16" t="s">
        <v>844</v>
      </c>
      <c r="LZ32" s="16" t="s">
        <v>844</v>
      </c>
      <c r="MA32" s="16" t="s">
        <v>843</v>
      </c>
      <c r="MB32" s="16" t="s">
        <v>843</v>
      </c>
      <c r="MC32" s="16" t="s">
        <v>1056</v>
      </c>
      <c r="ME32" s="16" t="s">
        <v>11677</v>
      </c>
      <c r="MF32" s="16" t="s">
        <v>8847</v>
      </c>
      <c r="MR32" s="16" t="s">
        <v>474</v>
      </c>
      <c r="MS32" s="16" t="s">
        <v>11688</v>
      </c>
      <c r="MT32" s="16" t="s">
        <v>8886</v>
      </c>
      <c r="MU32" s="16" t="s">
        <v>817</v>
      </c>
      <c r="MV32" s="16" t="s">
        <v>487</v>
      </c>
      <c r="MW32" s="16" t="s">
        <v>1266</v>
      </c>
      <c r="MX32" s="16" t="s">
        <v>1262</v>
      </c>
      <c r="MY32" s="16" t="s">
        <v>486</v>
      </c>
      <c r="MZ32" s="16" t="s">
        <v>487</v>
      </c>
      <c r="NA32" s="16" t="s">
        <v>486</v>
      </c>
      <c r="NC32" s="16" t="s">
        <v>486</v>
      </c>
      <c r="NE32" s="16" t="s">
        <v>486</v>
      </c>
      <c r="NI32" s="16" t="s">
        <v>11658</v>
      </c>
      <c r="NL32" s="16" t="s">
        <v>844</v>
      </c>
      <c r="NS32" s="16" t="s">
        <v>462</v>
      </c>
      <c r="NT32" s="16" t="s">
        <v>478</v>
      </c>
      <c r="NU32" s="16">
        <v>1.1910000000000001</v>
      </c>
      <c r="NV32" s="16" t="s">
        <v>824</v>
      </c>
      <c r="NW32" s="16" t="s">
        <v>1179</v>
      </c>
      <c r="NX32" s="16" t="s">
        <v>1142</v>
      </c>
      <c r="NY32" s="16" t="s">
        <v>824</v>
      </c>
      <c r="NZ32" s="16" t="s">
        <v>929</v>
      </c>
    </row>
    <row r="33" spans="1:394" x14ac:dyDescent="0.25">
      <c r="A33" s="16" t="s">
        <v>8967</v>
      </c>
      <c r="B33" s="16" t="s">
        <v>844</v>
      </c>
      <c r="C33" s="16" t="s">
        <v>972</v>
      </c>
      <c r="D33" s="16" t="s">
        <v>844</v>
      </c>
      <c r="E33" s="16" t="s">
        <v>843</v>
      </c>
      <c r="F33" s="16" t="s">
        <v>843</v>
      </c>
      <c r="G33" s="16" t="s">
        <v>843</v>
      </c>
      <c r="H33" s="16" t="s">
        <v>843</v>
      </c>
      <c r="I33" s="16" t="s">
        <v>843</v>
      </c>
      <c r="J33" s="16" t="s">
        <v>843</v>
      </c>
      <c r="K33" s="16" t="s">
        <v>843</v>
      </c>
      <c r="L33" s="16" t="s">
        <v>843</v>
      </c>
      <c r="M33" s="16" t="s">
        <v>843</v>
      </c>
      <c r="N33" s="16" t="s">
        <v>843</v>
      </c>
      <c r="O33" s="16" t="s">
        <v>843</v>
      </c>
      <c r="Q33" s="16" t="s">
        <v>844</v>
      </c>
      <c r="R33" s="16">
        <v>41</v>
      </c>
      <c r="T33" s="16" t="s">
        <v>470</v>
      </c>
      <c r="U33" s="16" t="s">
        <v>844</v>
      </c>
      <c r="V33" s="16" t="s">
        <v>843</v>
      </c>
      <c r="W33" s="16" t="s">
        <v>844</v>
      </c>
      <c r="X33" s="16" t="s">
        <v>843</v>
      </c>
      <c r="Y33" s="16" t="s">
        <v>843</v>
      </c>
      <c r="Z33" s="16" t="s">
        <v>843</v>
      </c>
      <c r="AA33" s="16" t="s">
        <v>843</v>
      </c>
      <c r="AB33" s="16" t="s">
        <v>844</v>
      </c>
      <c r="AC33" s="16" t="s">
        <v>843</v>
      </c>
      <c r="AD33" s="16" t="s">
        <v>867</v>
      </c>
      <c r="AF33" s="16" t="s">
        <v>11695</v>
      </c>
      <c r="AG33" s="16" t="s">
        <v>11671</v>
      </c>
      <c r="AH33" s="16" t="s">
        <v>844</v>
      </c>
      <c r="AI33" s="16" t="s">
        <v>844</v>
      </c>
      <c r="AJ33" s="16" t="s">
        <v>843</v>
      </c>
      <c r="AK33" s="16" t="s">
        <v>843</v>
      </c>
      <c r="AL33" s="16" t="s">
        <v>844</v>
      </c>
      <c r="AM33" s="16" t="s">
        <v>843</v>
      </c>
      <c r="AN33" s="16" t="s">
        <v>843</v>
      </c>
      <c r="AO33" s="16" t="s">
        <v>843</v>
      </c>
      <c r="AP33" s="16" t="s">
        <v>843</v>
      </c>
      <c r="AQ33" s="16" t="s">
        <v>843</v>
      </c>
      <c r="AR33" s="16" t="s">
        <v>4433</v>
      </c>
      <c r="AS33" s="16" t="s">
        <v>843</v>
      </c>
      <c r="AT33" s="16" t="s">
        <v>843</v>
      </c>
      <c r="AU33" s="16" t="s">
        <v>843</v>
      </c>
      <c r="AV33" s="16" t="s">
        <v>843</v>
      </c>
      <c r="AW33" s="16" t="s">
        <v>843</v>
      </c>
      <c r="AX33" s="16" t="s">
        <v>843</v>
      </c>
      <c r="AY33" s="16" t="s">
        <v>844</v>
      </c>
      <c r="BF33" s="16" t="s">
        <v>843</v>
      </c>
      <c r="BH33" s="16" t="s">
        <v>7386</v>
      </c>
      <c r="BI33" s="16" t="s">
        <v>7770</v>
      </c>
      <c r="BJ33" s="16" t="s">
        <v>844</v>
      </c>
      <c r="BK33" s="16" t="s">
        <v>843</v>
      </c>
      <c r="BL33" s="16" t="s">
        <v>843</v>
      </c>
      <c r="BM33" s="16" t="s">
        <v>843</v>
      </c>
      <c r="BN33" s="16" t="s">
        <v>843</v>
      </c>
      <c r="BO33" s="16" t="s">
        <v>843</v>
      </c>
      <c r="BP33" s="16" t="s">
        <v>843</v>
      </c>
      <c r="BQ33" s="16" t="s">
        <v>843</v>
      </c>
      <c r="BR33" s="16" t="s">
        <v>7799</v>
      </c>
      <c r="BS33" s="16" t="s">
        <v>843</v>
      </c>
      <c r="BT33" s="16" t="s">
        <v>843</v>
      </c>
      <c r="BU33" s="16" t="s">
        <v>843</v>
      </c>
      <c r="BV33" s="16" t="s">
        <v>844</v>
      </c>
      <c r="BW33" s="16" t="s">
        <v>843</v>
      </c>
      <c r="BX33" s="16" t="s">
        <v>843</v>
      </c>
      <c r="BY33" s="16" t="s">
        <v>843</v>
      </c>
      <c r="BZ33" s="16" t="s">
        <v>843</v>
      </c>
      <c r="CA33" s="16" t="s">
        <v>843</v>
      </c>
      <c r="DX33" s="16" t="s">
        <v>865</v>
      </c>
      <c r="ES33" s="16" t="s">
        <v>865</v>
      </c>
      <c r="EU33" s="16" t="s">
        <v>7810</v>
      </c>
      <c r="EV33" s="16" t="s">
        <v>865</v>
      </c>
      <c r="FT33" s="16" t="s">
        <v>865</v>
      </c>
      <c r="HC33" s="16" t="s">
        <v>865</v>
      </c>
      <c r="JA33" s="16" t="s">
        <v>4816</v>
      </c>
      <c r="JB33" s="16" t="s">
        <v>865</v>
      </c>
      <c r="JC33" s="16" t="s">
        <v>865</v>
      </c>
      <c r="JD33" s="16" t="s">
        <v>865</v>
      </c>
      <c r="JE33" s="16" t="s">
        <v>865</v>
      </c>
      <c r="JF33" s="16" t="s">
        <v>865</v>
      </c>
      <c r="JG33" s="16" t="s">
        <v>843</v>
      </c>
      <c r="JH33" s="16" t="s">
        <v>7577</v>
      </c>
      <c r="JJ33" s="16" t="s">
        <v>865</v>
      </c>
      <c r="KF33" s="16" t="s">
        <v>4972</v>
      </c>
      <c r="KI33" s="16" t="s">
        <v>4982</v>
      </c>
      <c r="KK33" s="16" t="s">
        <v>4874</v>
      </c>
      <c r="KM33" s="16" t="s">
        <v>7613</v>
      </c>
      <c r="KO33" s="16" t="s">
        <v>8845</v>
      </c>
      <c r="KP33" s="16" t="s">
        <v>8844</v>
      </c>
      <c r="KQ33" s="16" t="s">
        <v>8694</v>
      </c>
      <c r="KR33" s="16" t="s">
        <v>8968</v>
      </c>
      <c r="KS33" s="16" t="s">
        <v>8846</v>
      </c>
      <c r="KT33" s="16" t="s">
        <v>8696</v>
      </c>
      <c r="KU33" s="16" t="s">
        <v>844</v>
      </c>
      <c r="KV33" s="16" t="s">
        <v>8696</v>
      </c>
      <c r="KW33" s="16" t="s">
        <v>851</v>
      </c>
      <c r="KY33" s="16" t="s">
        <v>486</v>
      </c>
      <c r="LC33" s="16" t="s">
        <v>10879</v>
      </c>
      <c r="LF33" s="16" t="s">
        <v>11654</v>
      </c>
      <c r="LI33" s="16" t="s">
        <v>11655</v>
      </c>
      <c r="LJ33" s="16" t="s">
        <v>843</v>
      </c>
      <c r="LL33" s="16" t="s">
        <v>8711</v>
      </c>
      <c r="LM33" s="16" t="s">
        <v>8741</v>
      </c>
      <c r="LO33" s="16" t="s">
        <v>844</v>
      </c>
      <c r="LP33" s="16" t="s">
        <v>844</v>
      </c>
      <c r="LQ33" s="16" t="s">
        <v>1056</v>
      </c>
      <c r="LR33" s="16" t="s">
        <v>843</v>
      </c>
      <c r="LS33" s="16" t="s">
        <v>844</v>
      </c>
      <c r="LT33" s="16" t="s">
        <v>843</v>
      </c>
      <c r="LU33" s="16" t="s">
        <v>843</v>
      </c>
      <c r="LV33" s="16" t="s">
        <v>843</v>
      </c>
      <c r="LW33" s="16" t="s">
        <v>843</v>
      </c>
      <c r="LX33" s="16" t="s">
        <v>843</v>
      </c>
      <c r="LY33" s="16" t="s">
        <v>843</v>
      </c>
      <c r="LZ33" s="16" t="s">
        <v>843</v>
      </c>
      <c r="MA33" s="16" t="s">
        <v>843</v>
      </c>
      <c r="MB33" s="16" t="s">
        <v>843</v>
      </c>
      <c r="MC33" s="16" t="s">
        <v>844</v>
      </c>
      <c r="ME33" s="16" t="s">
        <v>11656</v>
      </c>
      <c r="MF33" s="16" t="s">
        <v>8847</v>
      </c>
      <c r="MJ33" s="16" t="s">
        <v>1835</v>
      </c>
      <c r="MO33" s="16" t="s">
        <v>1815</v>
      </c>
      <c r="MP33" s="16" t="s">
        <v>1829</v>
      </c>
      <c r="MQ33" s="16" t="s">
        <v>1785</v>
      </c>
      <c r="MR33" s="16" t="s">
        <v>470</v>
      </c>
      <c r="MS33" s="16" t="s">
        <v>11688</v>
      </c>
      <c r="MT33" s="16" t="s">
        <v>8813</v>
      </c>
      <c r="MU33" s="16" t="s">
        <v>816</v>
      </c>
      <c r="NC33" s="16" t="s">
        <v>486</v>
      </c>
      <c r="ND33" s="16" t="s">
        <v>486</v>
      </c>
      <c r="NE33" s="16" t="s">
        <v>486</v>
      </c>
      <c r="NG33" s="16" t="s">
        <v>1380</v>
      </c>
      <c r="NI33" s="16" t="s">
        <v>11658</v>
      </c>
      <c r="NR33" s="16" t="s">
        <v>451</v>
      </c>
      <c r="NS33" s="16" t="s">
        <v>462</v>
      </c>
      <c r="NT33" s="16" t="s">
        <v>478</v>
      </c>
      <c r="NU33" s="16">
        <v>1.1910000000000001</v>
      </c>
      <c r="NV33" s="16" t="s">
        <v>451</v>
      </c>
      <c r="NW33" s="16" t="s">
        <v>1175</v>
      </c>
      <c r="NX33" s="16" t="s">
        <v>1142</v>
      </c>
      <c r="OB33" s="16" t="s">
        <v>833</v>
      </c>
      <c r="OC33" s="16" t="s">
        <v>451</v>
      </c>
    </row>
    <row r="34" spans="1:394" x14ac:dyDescent="0.25">
      <c r="A34" s="16" t="s">
        <v>8972</v>
      </c>
      <c r="B34" s="16" t="s">
        <v>1056</v>
      </c>
      <c r="C34" s="16" t="s">
        <v>972</v>
      </c>
      <c r="D34" s="16" t="s">
        <v>844</v>
      </c>
      <c r="E34" s="16" t="s">
        <v>843</v>
      </c>
      <c r="F34" s="16" t="s">
        <v>843</v>
      </c>
      <c r="G34" s="16" t="s">
        <v>843</v>
      </c>
      <c r="H34" s="16" t="s">
        <v>843</v>
      </c>
      <c r="I34" s="16" t="s">
        <v>843</v>
      </c>
      <c r="J34" s="16" t="s">
        <v>843</v>
      </c>
      <c r="K34" s="16" t="s">
        <v>843</v>
      </c>
      <c r="L34" s="16" t="s">
        <v>843</v>
      </c>
      <c r="M34" s="16" t="s">
        <v>843</v>
      </c>
      <c r="N34" s="16" t="s">
        <v>843</v>
      </c>
      <c r="O34" s="16" t="s">
        <v>843</v>
      </c>
      <c r="Q34" s="16" t="s">
        <v>844</v>
      </c>
      <c r="R34" s="16">
        <v>5</v>
      </c>
      <c r="T34" s="16" t="s">
        <v>470</v>
      </c>
      <c r="U34" s="16" t="s">
        <v>844</v>
      </c>
      <c r="V34" s="16" t="s">
        <v>843</v>
      </c>
      <c r="W34" s="16" t="s">
        <v>843</v>
      </c>
      <c r="X34" s="16" t="s">
        <v>843</v>
      </c>
      <c r="Y34" s="16" t="s">
        <v>844</v>
      </c>
      <c r="Z34" s="16" t="s">
        <v>843</v>
      </c>
      <c r="AA34" s="16" t="s">
        <v>843</v>
      </c>
      <c r="AB34" s="16" t="s">
        <v>843</v>
      </c>
      <c r="AC34" s="16" t="s">
        <v>843</v>
      </c>
      <c r="AF34" s="16" t="s">
        <v>11695</v>
      </c>
      <c r="AG34" s="16" t="s">
        <v>11708</v>
      </c>
      <c r="AH34" s="16" t="s">
        <v>843</v>
      </c>
      <c r="AI34" s="16" t="s">
        <v>843</v>
      </c>
      <c r="AJ34" s="16" t="s">
        <v>843</v>
      </c>
      <c r="AK34" s="16" t="s">
        <v>843</v>
      </c>
      <c r="AL34" s="16" t="s">
        <v>844</v>
      </c>
      <c r="AM34" s="16" t="s">
        <v>844</v>
      </c>
      <c r="AN34" s="16" t="s">
        <v>843</v>
      </c>
      <c r="AO34" s="16" t="s">
        <v>843</v>
      </c>
      <c r="AP34" s="16" t="s">
        <v>843</v>
      </c>
      <c r="AQ34" s="16" t="s">
        <v>844</v>
      </c>
      <c r="AR34" s="16" t="s">
        <v>4433</v>
      </c>
      <c r="AS34" s="16" t="s">
        <v>843</v>
      </c>
      <c r="AT34" s="16" t="s">
        <v>843</v>
      </c>
      <c r="AU34" s="16" t="s">
        <v>843</v>
      </c>
      <c r="AV34" s="16" t="s">
        <v>843</v>
      </c>
      <c r="AW34" s="16" t="s">
        <v>843</v>
      </c>
      <c r="AX34" s="16" t="s">
        <v>843</v>
      </c>
      <c r="AY34" s="16" t="s">
        <v>844</v>
      </c>
      <c r="BF34" s="16" t="s">
        <v>844</v>
      </c>
      <c r="CC34" s="16" t="s">
        <v>865</v>
      </c>
      <c r="CF34" s="16" t="s">
        <v>11711</v>
      </c>
      <c r="CG34" s="16" t="s">
        <v>843</v>
      </c>
      <c r="CH34" s="16" t="s">
        <v>843</v>
      </c>
      <c r="CI34" s="16" t="s">
        <v>843</v>
      </c>
      <c r="CJ34" s="16" t="s">
        <v>843</v>
      </c>
      <c r="CK34" s="16" t="s">
        <v>843</v>
      </c>
      <c r="CL34" s="16" t="s">
        <v>843</v>
      </c>
      <c r="CM34" s="16" t="s">
        <v>843</v>
      </c>
      <c r="CN34" s="16" t="s">
        <v>843</v>
      </c>
      <c r="CO34" s="16" t="s">
        <v>843</v>
      </c>
      <c r="CP34" s="16" t="s">
        <v>843</v>
      </c>
      <c r="CQ34" s="16" t="s">
        <v>843</v>
      </c>
      <c r="CR34" s="16" t="s">
        <v>843</v>
      </c>
      <c r="CS34" s="16" t="s">
        <v>843</v>
      </c>
      <c r="CT34" s="16" t="s">
        <v>843</v>
      </c>
      <c r="CU34" s="16" t="s">
        <v>843</v>
      </c>
      <c r="CV34" s="16" t="s">
        <v>843</v>
      </c>
      <c r="CW34" s="16" t="s">
        <v>843</v>
      </c>
      <c r="CX34" s="16" t="s">
        <v>843</v>
      </c>
      <c r="CY34" s="16" t="s">
        <v>843</v>
      </c>
      <c r="CZ34" s="16" t="s">
        <v>843</v>
      </c>
      <c r="DA34" s="16" t="s">
        <v>843</v>
      </c>
      <c r="DB34" s="16" t="s">
        <v>843</v>
      </c>
      <c r="DC34" s="16" t="s">
        <v>843</v>
      </c>
      <c r="DD34" s="16" t="s">
        <v>843</v>
      </c>
      <c r="DE34" s="16" t="s">
        <v>843</v>
      </c>
      <c r="DF34" s="16" t="s">
        <v>843</v>
      </c>
      <c r="DG34" s="16" t="s">
        <v>844</v>
      </c>
      <c r="DH34" s="16" t="s">
        <v>844</v>
      </c>
      <c r="DI34" s="16" t="s">
        <v>843</v>
      </c>
      <c r="DJ34" s="16" t="s">
        <v>843</v>
      </c>
      <c r="DK34" s="16" t="s">
        <v>843</v>
      </c>
      <c r="DL34" s="16" t="s">
        <v>843</v>
      </c>
      <c r="DQ34" s="16" t="s">
        <v>7093</v>
      </c>
      <c r="DR34" s="16" t="s">
        <v>865</v>
      </c>
      <c r="DX34" s="16" t="s">
        <v>865</v>
      </c>
      <c r="ES34" s="16" t="s">
        <v>865</v>
      </c>
      <c r="ET34" s="16" t="s">
        <v>867</v>
      </c>
      <c r="EU34" s="16" t="s">
        <v>7810</v>
      </c>
      <c r="EV34" s="16" t="s">
        <v>865</v>
      </c>
      <c r="HC34" s="16" t="s">
        <v>865</v>
      </c>
      <c r="KO34" s="16" t="s">
        <v>8845</v>
      </c>
      <c r="KP34" s="16" t="s">
        <v>8844</v>
      </c>
      <c r="KQ34" s="16" t="s">
        <v>8694</v>
      </c>
      <c r="KR34" s="16" t="s">
        <v>8973</v>
      </c>
      <c r="KS34" s="16" t="s">
        <v>8846</v>
      </c>
      <c r="KT34" s="16" t="s">
        <v>8696</v>
      </c>
      <c r="KU34" s="16" t="s">
        <v>844</v>
      </c>
      <c r="KV34" s="16" t="s">
        <v>8696</v>
      </c>
      <c r="KW34" s="16" t="s">
        <v>851</v>
      </c>
      <c r="KY34" s="16" t="s">
        <v>486</v>
      </c>
      <c r="LA34" s="16" t="s">
        <v>11697</v>
      </c>
      <c r="LC34" s="16" t="s">
        <v>10879</v>
      </c>
      <c r="LD34" s="16" t="s">
        <v>11698</v>
      </c>
      <c r="LF34" s="16" t="s">
        <v>11654</v>
      </c>
      <c r="LI34" s="16" t="s">
        <v>11655</v>
      </c>
      <c r="LM34" s="16" t="s">
        <v>8741</v>
      </c>
      <c r="LN34" s="16" t="s">
        <v>487</v>
      </c>
      <c r="LO34" s="16" t="s">
        <v>844</v>
      </c>
      <c r="LP34" s="16" t="s">
        <v>844</v>
      </c>
      <c r="LQ34" s="16" t="s">
        <v>1056</v>
      </c>
      <c r="LR34" s="16" t="s">
        <v>843</v>
      </c>
      <c r="LS34" s="16" t="s">
        <v>844</v>
      </c>
      <c r="LT34" s="16" t="s">
        <v>843</v>
      </c>
      <c r="LU34" s="16" t="s">
        <v>843</v>
      </c>
      <c r="LV34" s="16" t="s">
        <v>843</v>
      </c>
      <c r="LW34" s="16" t="s">
        <v>843</v>
      </c>
      <c r="LX34" s="16" t="s">
        <v>843</v>
      </c>
      <c r="LY34" s="16" t="s">
        <v>843</v>
      </c>
      <c r="LZ34" s="16" t="s">
        <v>843</v>
      </c>
      <c r="MA34" s="16" t="s">
        <v>843</v>
      </c>
      <c r="MB34" s="16" t="s">
        <v>843</v>
      </c>
      <c r="MC34" s="16" t="s">
        <v>844</v>
      </c>
      <c r="MD34" s="16" t="s">
        <v>11699</v>
      </c>
      <c r="ME34" s="16" t="s">
        <v>11656</v>
      </c>
      <c r="MF34" s="16" t="s">
        <v>8847</v>
      </c>
      <c r="MR34" s="16" t="s">
        <v>470</v>
      </c>
      <c r="MS34" s="16" t="s">
        <v>11688</v>
      </c>
      <c r="MT34" s="16" t="s">
        <v>8813</v>
      </c>
      <c r="MV34" s="16" t="s">
        <v>486</v>
      </c>
      <c r="MZ34" s="16" t="s">
        <v>487</v>
      </c>
      <c r="NA34" s="16" t="s">
        <v>486</v>
      </c>
      <c r="NC34" s="16" t="s">
        <v>486</v>
      </c>
      <c r="NE34" s="16" t="s">
        <v>486</v>
      </c>
      <c r="NI34" s="16" t="s">
        <v>11658</v>
      </c>
      <c r="NS34" s="16" t="s">
        <v>462</v>
      </c>
      <c r="NT34" s="16" t="s">
        <v>478</v>
      </c>
      <c r="NU34" s="16">
        <v>1.1910000000000001</v>
      </c>
      <c r="NV34" s="16" t="s">
        <v>860</v>
      </c>
      <c r="NW34" s="16" t="s">
        <v>1176</v>
      </c>
      <c r="NX34" s="16" t="s">
        <v>1142</v>
      </c>
      <c r="NY34" s="16" t="s">
        <v>1121</v>
      </c>
      <c r="NZ34" s="16" t="s">
        <v>936</v>
      </c>
    </row>
    <row r="35" spans="1:394" x14ac:dyDescent="0.25">
      <c r="A35" s="16" t="s">
        <v>8978</v>
      </c>
      <c r="B35" s="16" t="s">
        <v>844</v>
      </c>
      <c r="C35" s="16" t="s">
        <v>972</v>
      </c>
      <c r="D35" s="16" t="s">
        <v>844</v>
      </c>
      <c r="E35" s="16" t="s">
        <v>843</v>
      </c>
      <c r="F35" s="16" t="s">
        <v>843</v>
      </c>
      <c r="G35" s="16" t="s">
        <v>843</v>
      </c>
      <c r="H35" s="16" t="s">
        <v>843</v>
      </c>
      <c r="I35" s="16" t="s">
        <v>843</v>
      </c>
      <c r="J35" s="16" t="s">
        <v>843</v>
      </c>
      <c r="K35" s="16" t="s">
        <v>843</v>
      </c>
      <c r="L35" s="16" t="s">
        <v>843</v>
      </c>
      <c r="M35" s="16" t="s">
        <v>843</v>
      </c>
      <c r="N35" s="16" t="s">
        <v>843</v>
      </c>
      <c r="O35" s="16" t="s">
        <v>843</v>
      </c>
      <c r="Q35" s="16" t="s">
        <v>844</v>
      </c>
      <c r="R35" s="16">
        <v>43</v>
      </c>
      <c r="T35" s="16" t="s">
        <v>470</v>
      </c>
      <c r="U35" s="16" t="s">
        <v>844</v>
      </c>
      <c r="V35" s="16" t="s">
        <v>843</v>
      </c>
      <c r="W35" s="16" t="s">
        <v>844</v>
      </c>
      <c r="X35" s="16" t="s">
        <v>843</v>
      </c>
      <c r="Y35" s="16" t="s">
        <v>843</v>
      </c>
      <c r="Z35" s="16" t="s">
        <v>843</v>
      </c>
      <c r="AA35" s="16" t="s">
        <v>843</v>
      </c>
      <c r="AB35" s="16" t="s">
        <v>844</v>
      </c>
      <c r="AC35" s="16" t="s">
        <v>843</v>
      </c>
      <c r="AD35" s="16" t="s">
        <v>867</v>
      </c>
      <c r="AF35" s="16" t="s">
        <v>11659</v>
      </c>
      <c r="AG35" s="16" t="s">
        <v>11712</v>
      </c>
      <c r="AH35" s="16" t="s">
        <v>844</v>
      </c>
      <c r="AI35" s="16" t="s">
        <v>844</v>
      </c>
      <c r="AJ35" s="16" t="s">
        <v>843</v>
      </c>
      <c r="AK35" s="16" t="s">
        <v>844</v>
      </c>
      <c r="AL35" s="16" t="s">
        <v>843</v>
      </c>
      <c r="AM35" s="16" t="s">
        <v>843</v>
      </c>
      <c r="AN35" s="16" t="s">
        <v>843</v>
      </c>
      <c r="AO35" s="16" t="s">
        <v>843</v>
      </c>
      <c r="AP35" s="16" t="s">
        <v>843</v>
      </c>
      <c r="AQ35" s="16" t="s">
        <v>843</v>
      </c>
      <c r="AR35" s="16" t="s">
        <v>4433</v>
      </c>
      <c r="AS35" s="16" t="s">
        <v>843</v>
      </c>
      <c r="AT35" s="16" t="s">
        <v>843</v>
      </c>
      <c r="AU35" s="16" t="s">
        <v>843</v>
      </c>
      <c r="AV35" s="16" t="s">
        <v>843</v>
      </c>
      <c r="AW35" s="16" t="s">
        <v>843</v>
      </c>
      <c r="AX35" s="16" t="s">
        <v>843</v>
      </c>
      <c r="AY35" s="16" t="s">
        <v>844</v>
      </c>
      <c r="BF35" s="16" t="s">
        <v>843</v>
      </c>
      <c r="BH35" s="16" t="s">
        <v>7383</v>
      </c>
      <c r="BI35" s="16" t="s">
        <v>864</v>
      </c>
      <c r="BJ35" s="16" t="s">
        <v>843</v>
      </c>
      <c r="BK35" s="16" t="s">
        <v>843</v>
      </c>
      <c r="BL35" s="16" t="s">
        <v>843</v>
      </c>
      <c r="BM35" s="16" t="s">
        <v>843</v>
      </c>
      <c r="BN35" s="16" t="s">
        <v>843</v>
      </c>
      <c r="BO35" s="16" t="s">
        <v>843</v>
      </c>
      <c r="BP35" s="16" t="s">
        <v>844</v>
      </c>
      <c r="BQ35" s="16" t="s">
        <v>843</v>
      </c>
      <c r="DX35" s="16" t="s">
        <v>867</v>
      </c>
      <c r="DY35" s="16" t="s">
        <v>867</v>
      </c>
      <c r="ES35" s="16" t="s">
        <v>865</v>
      </c>
      <c r="EU35" s="16" t="s">
        <v>7813</v>
      </c>
      <c r="EV35" s="16" t="s">
        <v>865</v>
      </c>
      <c r="FT35" s="16" t="s">
        <v>865</v>
      </c>
      <c r="HC35" s="16" t="s">
        <v>867</v>
      </c>
      <c r="HD35" s="16" t="s">
        <v>867</v>
      </c>
      <c r="HE35" s="16" t="s">
        <v>4677</v>
      </c>
      <c r="HF35" s="16" t="s">
        <v>843</v>
      </c>
      <c r="HG35" s="16" t="s">
        <v>843</v>
      </c>
      <c r="HH35" s="16" t="s">
        <v>844</v>
      </c>
      <c r="HI35" s="16" t="s">
        <v>843</v>
      </c>
      <c r="HJ35" s="16" t="s">
        <v>843</v>
      </c>
      <c r="HK35" s="16" t="s">
        <v>843</v>
      </c>
      <c r="HL35" s="16" t="s">
        <v>843</v>
      </c>
      <c r="HM35" s="16" t="s">
        <v>843</v>
      </c>
      <c r="HN35" s="16" t="s">
        <v>843</v>
      </c>
      <c r="HO35" s="16" t="s">
        <v>843</v>
      </c>
      <c r="HP35" s="16" t="s">
        <v>843</v>
      </c>
      <c r="HQ35" s="16" t="s">
        <v>843</v>
      </c>
      <c r="HR35" s="16" t="s">
        <v>843</v>
      </c>
      <c r="HS35" s="16" t="s">
        <v>843</v>
      </c>
      <c r="IZ35" s="16" t="s">
        <v>4796</v>
      </c>
      <c r="JA35" s="16" t="s">
        <v>4822</v>
      </c>
      <c r="JB35" s="16" t="s">
        <v>865</v>
      </c>
      <c r="JC35" s="16" t="s">
        <v>865</v>
      </c>
      <c r="JD35" s="16" t="s">
        <v>865</v>
      </c>
      <c r="JE35" s="16" t="s">
        <v>865</v>
      </c>
      <c r="JF35" s="16" t="s">
        <v>867</v>
      </c>
      <c r="JG35" s="16" t="s">
        <v>843</v>
      </c>
      <c r="JJ35" s="16" t="s">
        <v>867</v>
      </c>
      <c r="KF35" s="16" t="s">
        <v>4411</v>
      </c>
      <c r="KI35" s="16" t="s">
        <v>4985</v>
      </c>
      <c r="KK35" s="16" t="s">
        <v>4883</v>
      </c>
      <c r="KM35" s="16" t="s">
        <v>7607</v>
      </c>
      <c r="KO35" s="16" t="s">
        <v>8850</v>
      </c>
      <c r="KP35" s="16" t="s">
        <v>8849</v>
      </c>
      <c r="KQ35" s="16" t="s">
        <v>8694</v>
      </c>
      <c r="KR35" s="16" t="s">
        <v>8979</v>
      </c>
      <c r="KS35" s="16" t="s">
        <v>8851</v>
      </c>
      <c r="KT35" s="16" t="s">
        <v>8696</v>
      </c>
      <c r="KU35" s="16" t="s">
        <v>844</v>
      </c>
      <c r="KV35" s="16" t="s">
        <v>8696</v>
      </c>
      <c r="KW35" s="16" t="s">
        <v>851</v>
      </c>
      <c r="KX35" s="16" t="s">
        <v>487</v>
      </c>
      <c r="KY35" s="16" t="s">
        <v>487</v>
      </c>
      <c r="KZ35" s="16" t="s">
        <v>487</v>
      </c>
      <c r="LC35" s="16" t="s">
        <v>10879</v>
      </c>
      <c r="LF35" s="16" t="s">
        <v>11654</v>
      </c>
      <c r="LI35" s="16" t="s">
        <v>11655</v>
      </c>
      <c r="LJ35" s="16" t="s">
        <v>843</v>
      </c>
      <c r="LK35" s="16" t="s">
        <v>836</v>
      </c>
      <c r="LL35" s="16" t="s">
        <v>8756</v>
      </c>
      <c r="LM35" s="16" t="s">
        <v>8741</v>
      </c>
      <c r="LO35" s="16" t="s">
        <v>1056</v>
      </c>
      <c r="LP35" s="16" t="s">
        <v>1056</v>
      </c>
      <c r="LQ35" s="16" t="s">
        <v>844</v>
      </c>
      <c r="LR35" s="16" t="s">
        <v>8732</v>
      </c>
      <c r="LS35" s="16" t="s">
        <v>844</v>
      </c>
      <c r="LT35" s="16" t="s">
        <v>844</v>
      </c>
      <c r="LU35" s="16" t="s">
        <v>843</v>
      </c>
      <c r="LV35" s="16" t="s">
        <v>844</v>
      </c>
      <c r="LW35" s="16" t="s">
        <v>1056</v>
      </c>
      <c r="LX35" s="16" t="s">
        <v>843</v>
      </c>
      <c r="LY35" s="16" t="s">
        <v>843</v>
      </c>
      <c r="LZ35" s="16" t="s">
        <v>844</v>
      </c>
      <c r="MA35" s="16" t="s">
        <v>843</v>
      </c>
      <c r="MB35" s="16" t="s">
        <v>843</v>
      </c>
      <c r="MC35" s="16" t="s">
        <v>844</v>
      </c>
      <c r="ME35" s="16" t="s">
        <v>11656</v>
      </c>
      <c r="MF35" s="16" t="s">
        <v>8847</v>
      </c>
      <c r="MJ35" s="16" t="s">
        <v>1837</v>
      </c>
      <c r="MP35" s="16" t="s">
        <v>1825</v>
      </c>
      <c r="MQ35" s="16" t="s">
        <v>1790</v>
      </c>
      <c r="MR35" s="16" t="s">
        <v>470</v>
      </c>
      <c r="MS35" s="16" t="s">
        <v>11713</v>
      </c>
      <c r="MT35" s="16" t="s">
        <v>9003</v>
      </c>
      <c r="MU35" s="16" t="s">
        <v>817</v>
      </c>
      <c r="NC35" s="16" t="s">
        <v>486</v>
      </c>
      <c r="ND35" s="16" t="s">
        <v>486</v>
      </c>
      <c r="NE35" s="16" t="s">
        <v>487</v>
      </c>
      <c r="NF35" s="16" t="s">
        <v>487</v>
      </c>
      <c r="NG35" s="16" t="s">
        <v>1378</v>
      </c>
      <c r="NI35" s="16" t="s">
        <v>11658</v>
      </c>
      <c r="NM35" s="16" t="s">
        <v>11682</v>
      </c>
      <c r="NN35" s="16" t="s">
        <v>867</v>
      </c>
      <c r="NO35" s="16" t="s">
        <v>11683</v>
      </c>
      <c r="NP35" s="16" t="s">
        <v>11684</v>
      </c>
      <c r="NR35" s="16" t="s">
        <v>451</v>
      </c>
      <c r="NS35" s="16" t="s">
        <v>462</v>
      </c>
      <c r="NT35" s="16" t="s">
        <v>478</v>
      </c>
      <c r="NU35" s="16">
        <v>1.1910000000000001</v>
      </c>
      <c r="NV35" s="16" t="s">
        <v>451</v>
      </c>
      <c r="NW35" s="16" t="s">
        <v>1175</v>
      </c>
      <c r="NX35" s="16" t="s">
        <v>1142</v>
      </c>
      <c r="OB35" s="16" t="s">
        <v>836</v>
      </c>
      <c r="OC35" s="16" t="s">
        <v>451</v>
      </c>
      <c r="OD35" s="16" t="s">
        <v>487</v>
      </c>
    </row>
    <row r="36" spans="1:394" x14ac:dyDescent="0.25">
      <c r="A36" s="16" t="s">
        <v>8982</v>
      </c>
      <c r="B36" s="16" t="s">
        <v>1056</v>
      </c>
      <c r="C36" s="16" t="s">
        <v>972</v>
      </c>
      <c r="D36" s="16" t="s">
        <v>844</v>
      </c>
      <c r="E36" s="16" t="s">
        <v>843</v>
      </c>
      <c r="F36" s="16" t="s">
        <v>843</v>
      </c>
      <c r="G36" s="16" t="s">
        <v>843</v>
      </c>
      <c r="H36" s="16" t="s">
        <v>843</v>
      </c>
      <c r="I36" s="16" t="s">
        <v>843</v>
      </c>
      <c r="J36" s="16" t="s">
        <v>843</v>
      </c>
      <c r="K36" s="16" t="s">
        <v>843</v>
      </c>
      <c r="L36" s="16" t="s">
        <v>843</v>
      </c>
      <c r="M36" s="16" t="s">
        <v>843</v>
      </c>
      <c r="N36" s="16" t="s">
        <v>843</v>
      </c>
      <c r="O36" s="16" t="s">
        <v>843</v>
      </c>
      <c r="Q36" s="16" t="s">
        <v>844</v>
      </c>
      <c r="R36" s="16">
        <v>19</v>
      </c>
      <c r="T36" s="16" t="s">
        <v>474</v>
      </c>
      <c r="U36" s="16" t="s">
        <v>843</v>
      </c>
      <c r="V36" s="16" t="s">
        <v>844</v>
      </c>
      <c r="W36" s="16" t="s">
        <v>843</v>
      </c>
      <c r="X36" s="16" t="s">
        <v>844</v>
      </c>
      <c r="Y36" s="16" t="s">
        <v>843</v>
      </c>
      <c r="Z36" s="16" t="s">
        <v>843</v>
      </c>
      <c r="AA36" s="16" t="s">
        <v>843</v>
      </c>
      <c r="AB36" s="16" t="s">
        <v>843</v>
      </c>
      <c r="AC36" s="16" t="s">
        <v>843</v>
      </c>
      <c r="AD36" s="16" t="s">
        <v>865</v>
      </c>
      <c r="AF36" s="16" t="s">
        <v>11659</v>
      </c>
      <c r="AG36" s="16" t="s">
        <v>11714</v>
      </c>
      <c r="AH36" s="16" t="s">
        <v>844</v>
      </c>
      <c r="AI36" s="16" t="s">
        <v>844</v>
      </c>
      <c r="AJ36" s="16" t="s">
        <v>843</v>
      </c>
      <c r="AK36" s="16" t="s">
        <v>844</v>
      </c>
      <c r="AL36" s="16" t="s">
        <v>843</v>
      </c>
      <c r="AM36" s="16" t="s">
        <v>844</v>
      </c>
      <c r="AN36" s="16" t="s">
        <v>843</v>
      </c>
      <c r="AO36" s="16" t="s">
        <v>843</v>
      </c>
      <c r="AP36" s="16" t="s">
        <v>843</v>
      </c>
      <c r="AQ36" s="16" t="s">
        <v>844</v>
      </c>
      <c r="AR36" s="16" t="s">
        <v>4430</v>
      </c>
      <c r="AS36" s="16" t="s">
        <v>843</v>
      </c>
      <c r="AT36" s="16" t="s">
        <v>843</v>
      </c>
      <c r="AU36" s="16" t="s">
        <v>843</v>
      </c>
      <c r="AV36" s="16" t="s">
        <v>843</v>
      </c>
      <c r="AW36" s="16" t="s">
        <v>843</v>
      </c>
      <c r="AX36" s="16" t="s">
        <v>844</v>
      </c>
      <c r="AY36" s="16" t="s">
        <v>843</v>
      </c>
      <c r="BE36" s="16" t="s">
        <v>4440</v>
      </c>
      <c r="BF36" s="16" t="s">
        <v>844</v>
      </c>
      <c r="BH36" s="16" t="s">
        <v>7380</v>
      </c>
      <c r="BI36" s="16" t="s">
        <v>7785</v>
      </c>
      <c r="BJ36" s="16" t="s">
        <v>843</v>
      </c>
      <c r="BK36" s="16" t="s">
        <v>843</v>
      </c>
      <c r="BL36" s="16" t="s">
        <v>843</v>
      </c>
      <c r="BM36" s="16" t="s">
        <v>843</v>
      </c>
      <c r="BN36" s="16" t="s">
        <v>843</v>
      </c>
      <c r="BO36" s="16" t="s">
        <v>844</v>
      </c>
      <c r="BP36" s="16" t="s">
        <v>843</v>
      </c>
      <c r="BQ36" s="16" t="s">
        <v>843</v>
      </c>
      <c r="CC36" s="16" t="s">
        <v>865</v>
      </c>
      <c r="CF36" s="16" t="s">
        <v>2337</v>
      </c>
      <c r="CG36" s="16" t="s">
        <v>843</v>
      </c>
      <c r="CH36" s="16" t="s">
        <v>843</v>
      </c>
      <c r="CI36" s="16" t="s">
        <v>843</v>
      </c>
      <c r="CJ36" s="16" t="s">
        <v>843</v>
      </c>
      <c r="CK36" s="16" t="s">
        <v>843</v>
      </c>
      <c r="CL36" s="16" t="s">
        <v>843</v>
      </c>
      <c r="CM36" s="16" t="s">
        <v>843</v>
      </c>
      <c r="CN36" s="16" t="s">
        <v>843</v>
      </c>
      <c r="CO36" s="16" t="s">
        <v>843</v>
      </c>
      <c r="CP36" s="16" t="s">
        <v>843</v>
      </c>
      <c r="CQ36" s="16" t="s">
        <v>843</v>
      </c>
      <c r="CR36" s="16" t="s">
        <v>843</v>
      </c>
      <c r="CS36" s="16" t="s">
        <v>843</v>
      </c>
      <c r="CT36" s="16" t="s">
        <v>843</v>
      </c>
      <c r="CU36" s="16" t="s">
        <v>843</v>
      </c>
      <c r="CV36" s="16" t="s">
        <v>843</v>
      </c>
      <c r="CW36" s="16" t="s">
        <v>843</v>
      </c>
      <c r="CX36" s="16" t="s">
        <v>843</v>
      </c>
      <c r="CY36" s="16" t="s">
        <v>843</v>
      </c>
      <c r="CZ36" s="16" t="s">
        <v>843</v>
      </c>
      <c r="DA36" s="16" t="s">
        <v>843</v>
      </c>
      <c r="DB36" s="16" t="s">
        <v>843</v>
      </c>
      <c r="DC36" s="16" t="s">
        <v>843</v>
      </c>
      <c r="DD36" s="16" t="s">
        <v>843</v>
      </c>
      <c r="DE36" s="16" t="s">
        <v>843</v>
      </c>
      <c r="DF36" s="16" t="s">
        <v>843</v>
      </c>
      <c r="DG36" s="16" t="s">
        <v>843</v>
      </c>
      <c r="DH36" s="16" t="s">
        <v>843</v>
      </c>
      <c r="DI36" s="16" t="s">
        <v>843</v>
      </c>
      <c r="DJ36" s="16" t="s">
        <v>844</v>
      </c>
      <c r="DK36" s="16" t="s">
        <v>843</v>
      </c>
      <c r="DL36" s="16" t="s">
        <v>843</v>
      </c>
      <c r="DM36" s="16" t="s">
        <v>11715</v>
      </c>
      <c r="DX36" s="16" t="s">
        <v>867</v>
      </c>
      <c r="DY36" s="16" t="s">
        <v>867</v>
      </c>
      <c r="ES36" s="16" t="s">
        <v>867</v>
      </c>
      <c r="EU36" s="16" t="s">
        <v>7813</v>
      </c>
      <c r="EV36" s="16" t="s">
        <v>865</v>
      </c>
      <c r="FF36" s="16" t="s">
        <v>7845</v>
      </c>
      <c r="FG36" s="16" t="s">
        <v>7852</v>
      </c>
      <c r="FH36" s="16" t="s">
        <v>843</v>
      </c>
      <c r="FI36" s="16" t="s">
        <v>844</v>
      </c>
      <c r="FJ36" s="16" t="s">
        <v>843</v>
      </c>
      <c r="FK36" s="16" t="s">
        <v>843</v>
      </c>
      <c r="FL36" s="16" t="s">
        <v>843</v>
      </c>
      <c r="FM36" s="16" t="s">
        <v>843</v>
      </c>
      <c r="FN36" s="16" t="s">
        <v>843</v>
      </c>
      <c r="FO36" s="16" t="s">
        <v>843</v>
      </c>
      <c r="FP36" s="16" t="s">
        <v>843</v>
      </c>
      <c r="FQ36" s="16" t="s">
        <v>843</v>
      </c>
      <c r="HC36" s="16" t="s">
        <v>867</v>
      </c>
      <c r="HD36" s="16" t="s">
        <v>865</v>
      </c>
      <c r="JA36" s="16" t="s">
        <v>4813</v>
      </c>
      <c r="JB36" s="16" t="s">
        <v>865</v>
      </c>
      <c r="JC36" s="16" t="s">
        <v>865</v>
      </c>
      <c r="JD36" s="16" t="s">
        <v>865</v>
      </c>
      <c r="JE36" s="16" t="s">
        <v>865</v>
      </c>
      <c r="JF36" s="16" t="s">
        <v>865</v>
      </c>
      <c r="JG36" s="16" t="s">
        <v>1056</v>
      </c>
      <c r="JH36" s="16" t="s">
        <v>5638</v>
      </c>
      <c r="JJ36" s="16" t="s">
        <v>865</v>
      </c>
      <c r="KF36" s="16" t="s">
        <v>4926</v>
      </c>
      <c r="KI36" s="16" t="s">
        <v>4837</v>
      </c>
      <c r="KO36" s="16" t="s">
        <v>8850</v>
      </c>
      <c r="KP36" s="16" t="s">
        <v>8849</v>
      </c>
      <c r="KQ36" s="16" t="s">
        <v>8694</v>
      </c>
      <c r="KR36" s="16" t="s">
        <v>8983</v>
      </c>
      <c r="KS36" s="16" t="s">
        <v>8851</v>
      </c>
      <c r="KT36" s="16" t="s">
        <v>8696</v>
      </c>
      <c r="KU36" s="16" t="s">
        <v>844</v>
      </c>
      <c r="KV36" s="16" t="s">
        <v>8696</v>
      </c>
      <c r="KW36" s="16" t="s">
        <v>850</v>
      </c>
      <c r="KX36" s="16" t="s">
        <v>487</v>
      </c>
      <c r="KY36" s="16" t="s">
        <v>487</v>
      </c>
      <c r="KZ36" s="16" t="s">
        <v>487</v>
      </c>
      <c r="LA36" s="16" t="s">
        <v>11697</v>
      </c>
      <c r="LC36" s="16" t="s">
        <v>10879</v>
      </c>
      <c r="LD36" s="16" t="s">
        <v>11698</v>
      </c>
      <c r="LF36" s="16" t="s">
        <v>11654</v>
      </c>
      <c r="LI36" s="16" t="s">
        <v>11655</v>
      </c>
      <c r="LJ36" s="16" t="s">
        <v>843</v>
      </c>
      <c r="LL36" s="16" t="s">
        <v>8711</v>
      </c>
      <c r="LM36" s="16" t="s">
        <v>8741</v>
      </c>
      <c r="LO36" s="16" t="s">
        <v>1056</v>
      </c>
      <c r="LP36" s="16" t="s">
        <v>1056</v>
      </c>
      <c r="LQ36" s="16" t="s">
        <v>844</v>
      </c>
      <c r="LR36" s="16" t="s">
        <v>8732</v>
      </c>
      <c r="LS36" s="16" t="s">
        <v>844</v>
      </c>
      <c r="LT36" s="16" t="s">
        <v>844</v>
      </c>
      <c r="LU36" s="16" t="s">
        <v>843</v>
      </c>
      <c r="LV36" s="16" t="s">
        <v>844</v>
      </c>
      <c r="LW36" s="16" t="s">
        <v>1056</v>
      </c>
      <c r="LX36" s="16" t="s">
        <v>843</v>
      </c>
      <c r="LY36" s="16" t="s">
        <v>843</v>
      </c>
      <c r="LZ36" s="16" t="s">
        <v>844</v>
      </c>
      <c r="MA36" s="16" t="s">
        <v>843</v>
      </c>
      <c r="MB36" s="16" t="s">
        <v>843</v>
      </c>
      <c r="MC36" s="16" t="s">
        <v>844</v>
      </c>
      <c r="MD36" s="16" t="s">
        <v>11699</v>
      </c>
      <c r="ME36" s="16" t="s">
        <v>11656</v>
      </c>
      <c r="MF36" s="16" t="s">
        <v>8847</v>
      </c>
      <c r="MO36" s="16" t="s">
        <v>1817</v>
      </c>
      <c r="MP36" s="16" t="s">
        <v>1826</v>
      </c>
      <c r="MR36" s="16" t="s">
        <v>474</v>
      </c>
      <c r="MS36" s="16" t="s">
        <v>11713</v>
      </c>
      <c r="MT36" s="16" t="s">
        <v>9003</v>
      </c>
      <c r="MU36" s="16" t="s">
        <v>817</v>
      </c>
      <c r="MV36" s="16" t="s">
        <v>486</v>
      </c>
      <c r="NC36" s="16" t="s">
        <v>487</v>
      </c>
      <c r="NE36" s="16" t="s">
        <v>487</v>
      </c>
      <c r="NF36" s="16" t="s">
        <v>486</v>
      </c>
      <c r="NG36" s="16" t="s">
        <v>1376</v>
      </c>
      <c r="NI36" s="16" t="s">
        <v>11658</v>
      </c>
      <c r="NQ36" s="16" t="s">
        <v>1079</v>
      </c>
      <c r="NR36" s="16" t="s">
        <v>445</v>
      </c>
      <c r="NS36" s="16" t="s">
        <v>462</v>
      </c>
      <c r="NT36" s="16" t="s">
        <v>478</v>
      </c>
      <c r="NU36" s="16">
        <v>1.1910000000000001</v>
      </c>
      <c r="NV36" s="16" t="s">
        <v>445</v>
      </c>
      <c r="NW36" s="16" t="s">
        <v>1180</v>
      </c>
      <c r="NX36" s="16" t="s">
        <v>1142</v>
      </c>
      <c r="NZ36" s="16" t="s">
        <v>935</v>
      </c>
      <c r="OB36" s="16" t="s">
        <v>833</v>
      </c>
      <c r="OC36" s="16" t="s">
        <v>445</v>
      </c>
    </row>
    <row r="37" spans="1:394" x14ac:dyDescent="0.25">
      <c r="A37" s="16" t="s">
        <v>8987</v>
      </c>
      <c r="B37" s="16" t="s">
        <v>8732</v>
      </c>
      <c r="C37" s="16" t="s">
        <v>972</v>
      </c>
      <c r="D37" s="16" t="s">
        <v>844</v>
      </c>
      <c r="E37" s="16" t="s">
        <v>843</v>
      </c>
      <c r="F37" s="16" t="s">
        <v>843</v>
      </c>
      <c r="G37" s="16" t="s">
        <v>843</v>
      </c>
      <c r="H37" s="16" t="s">
        <v>843</v>
      </c>
      <c r="I37" s="16" t="s">
        <v>843</v>
      </c>
      <c r="J37" s="16" t="s">
        <v>843</v>
      </c>
      <c r="K37" s="16" t="s">
        <v>843</v>
      </c>
      <c r="L37" s="16" t="s">
        <v>843</v>
      </c>
      <c r="M37" s="16" t="s">
        <v>843</v>
      </c>
      <c r="N37" s="16" t="s">
        <v>843</v>
      </c>
      <c r="O37" s="16" t="s">
        <v>843</v>
      </c>
      <c r="Q37" s="16" t="s">
        <v>844</v>
      </c>
      <c r="R37" s="16">
        <v>13</v>
      </c>
      <c r="T37" s="16" t="s">
        <v>474</v>
      </c>
      <c r="U37" s="16" t="s">
        <v>843</v>
      </c>
      <c r="V37" s="16" t="s">
        <v>844</v>
      </c>
      <c r="W37" s="16" t="s">
        <v>843</v>
      </c>
      <c r="X37" s="16" t="s">
        <v>843</v>
      </c>
      <c r="Y37" s="16" t="s">
        <v>843</v>
      </c>
      <c r="Z37" s="16" t="s">
        <v>844</v>
      </c>
      <c r="AA37" s="16" t="s">
        <v>843</v>
      </c>
      <c r="AB37" s="16" t="s">
        <v>843</v>
      </c>
      <c r="AC37" s="16" t="s">
        <v>844</v>
      </c>
      <c r="AF37" s="16" t="s">
        <v>11716</v>
      </c>
      <c r="AG37" s="16" t="s">
        <v>11717</v>
      </c>
      <c r="AH37" s="16" t="s">
        <v>844</v>
      </c>
      <c r="AI37" s="16" t="s">
        <v>843</v>
      </c>
      <c r="AJ37" s="16" t="s">
        <v>843</v>
      </c>
      <c r="AK37" s="16" t="s">
        <v>844</v>
      </c>
      <c r="AL37" s="16" t="s">
        <v>843</v>
      </c>
      <c r="AM37" s="16" t="s">
        <v>844</v>
      </c>
      <c r="AN37" s="16" t="s">
        <v>843</v>
      </c>
      <c r="AO37" s="16" t="s">
        <v>843</v>
      </c>
      <c r="AP37" s="16" t="s">
        <v>843</v>
      </c>
      <c r="AQ37" s="16" t="s">
        <v>844</v>
      </c>
      <c r="AR37" s="16" t="s">
        <v>4433</v>
      </c>
      <c r="AS37" s="16" t="s">
        <v>843</v>
      </c>
      <c r="AT37" s="16" t="s">
        <v>843</v>
      </c>
      <c r="AU37" s="16" t="s">
        <v>843</v>
      </c>
      <c r="AV37" s="16" t="s">
        <v>843</v>
      </c>
      <c r="AW37" s="16" t="s">
        <v>843</v>
      </c>
      <c r="AX37" s="16" t="s">
        <v>843</v>
      </c>
      <c r="AY37" s="16" t="s">
        <v>844</v>
      </c>
      <c r="BF37" s="16" t="s">
        <v>844</v>
      </c>
      <c r="BH37" s="16" t="s">
        <v>7386</v>
      </c>
      <c r="BI37" s="16" t="s">
        <v>7785</v>
      </c>
      <c r="BJ37" s="16" t="s">
        <v>843</v>
      </c>
      <c r="BK37" s="16" t="s">
        <v>843</v>
      </c>
      <c r="BL37" s="16" t="s">
        <v>843</v>
      </c>
      <c r="BM37" s="16" t="s">
        <v>843</v>
      </c>
      <c r="BN37" s="16" t="s">
        <v>843</v>
      </c>
      <c r="BO37" s="16" t="s">
        <v>844</v>
      </c>
      <c r="BP37" s="16" t="s">
        <v>843</v>
      </c>
      <c r="BQ37" s="16" t="s">
        <v>843</v>
      </c>
      <c r="CC37" s="16" t="s">
        <v>867</v>
      </c>
      <c r="CD37" s="16" t="s">
        <v>6840</v>
      </c>
      <c r="CE37" s="16" t="s">
        <v>7537</v>
      </c>
      <c r="DN37" s="16" t="s">
        <v>7554</v>
      </c>
      <c r="DQ37" s="16" t="s">
        <v>7097</v>
      </c>
      <c r="DR37" s="16" t="s">
        <v>865</v>
      </c>
      <c r="DX37" s="16" t="s">
        <v>865</v>
      </c>
      <c r="ES37" s="16" t="s">
        <v>865</v>
      </c>
      <c r="EU37" s="16" t="s">
        <v>7813</v>
      </c>
      <c r="EV37" s="16" t="s">
        <v>865</v>
      </c>
      <c r="HC37" s="16" t="s">
        <v>865</v>
      </c>
      <c r="KO37" s="16" t="s">
        <v>8850</v>
      </c>
      <c r="KP37" s="16" t="s">
        <v>8849</v>
      </c>
      <c r="KQ37" s="16" t="s">
        <v>8694</v>
      </c>
      <c r="KR37" s="16" t="s">
        <v>8988</v>
      </c>
      <c r="KS37" s="16" t="s">
        <v>8851</v>
      </c>
      <c r="KT37" s="16" t="s">
        <v>8696</v>
      </c>
      <c r="KU37" s="16" t="s">
        <v>844</v>
      </c>
      <c r="KV37" s="16" t="s">
        <v>8696</v>
      </c>
      <c r="KW37" s="16" t="s">
        <v>851</v>
      </c>
      <c r="KY37" s="16" t="s">
        <v>486</v>
      </c>
      <c r="LC37" s="16" t="s">
        <v>10879</v>
      </c>
      <c r="LD37" s="16" t="s">
        <v>11692</v>
      </c>
      <c r="LE37" s="16" t="s">
        <v>11693</v>
      </c>
      <c r="LF37" s="16" t="s">
        <v>11654</v>
      </c>
      <c r="LI37" s="16" t="s">
        <v>11655</v>
      </c>
      <c r="LM37" s="16" t="s">
        <v>8741</v>
      </c>
      <c r="LO37" s="16" t="s">
        <v>1056</v>
      </c>
      <c r="LP37" s="16" t="s">
        <v>1056</v>
      </c>
      <c r="LQ37" s="16" t="s">
        <v>844</v>
      </c>
      <c r="LR37" s="16" t="s">
        <v>8732</v>
      </c>
      <c r="LS37" s="16" t="s">
        <v>844</v>
      </c>
      <c r="LT37" s="16" t="s">
        <v>844</v>
      </c>
      <c r="LU37" s="16" t="s">
        <v>843</v>
      </c>
      <c r="LV37" s="16" t="s">
        <v>844</v>
      </c>
      <c r="LW37" s="16" t="s">
        <v>1056</v>
      </c>
      <c r="LX37" s="16" t="s">
        <v>843</v>
      </c>
      <c r="LY37" s="16" t="s">
        <v>843</v>
      </c>
      <c r="LZ37" s="16" t="s">
        <v>844</v>
      </c>
      <c r="MA37" s="16" t="s">
        <v>843</v>
      </c>
      <c r="MB37" s="16" t="s">
        <v>843</v>
      </c>
      <c r="MC37" s="16" t="s">
        <v>844</v>
      </c>
      <c r="ME37" s="16" t="s">
        <v>11677</v>
      </c>
      <c r="MF37" s="16" t="s">
        <v>8847</v>
      </c>
      <c r="MR37" s="16" t="s">
        <v>474</v>
      </c>
      <c r="MS37" s="16" t="s">
        <v>11713</v>
      </c>
      <c r="MT37" s="16" t="s">
        <v>8931</v>
      </c>
      <c r="MU37" s="16" t="s">
        <v>816</v>
      </c>
      <c r="MV37" s="16" t="s">
        <v>487</v>
      </c>
      <c r="MW37" s="16" t="s">
        <v>1266</v>
      </c>
      <c r="MX37" s="16" t="s">
        <v>1262</v>
      </c>
      <c r="MY37" s="16" t="s">
        <v>487</v>
      </c>
      <c r="MZ37" s="16" t="s">
        <v>487</v>
      </c>
      <c r="NA37" s="16" t="s">
        <v>486</v>
      </c>
      <c r="NC37" s="16" t="s">
        <v>486</v>
      </c>
      <c r="NE37" s="16" t="s">
        <v>486</v>
      </c>
      <c r="NI37" s="16" t="s">
        <v>11658</v>
      </c>
      <c r="NL37" s="16" t="s">
        <v>844</v>
      </c>
      <c r="NS37" s="16" t="s">
        <v>462</v>
      </c>
      <c r="NT37" s="16" t="s">
        <v>478</v>
      </c>
      <c r="NU37" s="16">
        <v>1.1910000000000001</v>
      </c>
      <c r="NV37" s="16" t="s">
        <v>824</v>
      </c>
      <c r="NW37" s="16" t="s">
        <v>1179</v>
      </c>
      <c r="NX37" s="16" t="s">
        <v>1142</v>
      </c>
      <c r="NY37" s="16" t="s">
        <v>824</v>
      </c>
      <c r="NZ37" s="16" t="s">
        <v>929</v>
      </c>
    </row>
    <row r="38" spans="1:394" x14ac:dyDescent="0.25">
      <c r="A38" s="16" t="s">
        <v>8993</v>
      </c>
      <c r="B38" s="16" t="s">
        <v>8746</v>
      </c>
      <c r="C38" s="16" t="s">
        <v>972</v>
      </c>
      <c r="D38" s="16" t="s">
        <v>844</v>
      </c>
      <c r="E38" s="16" t="s">
        <v>843</v>
      </c>
      <c r="F38" s="16" t="s">
        <v>843</v>
      </c>
      <c r="G38" s="16" t="s">
        <v>843</v>
      </c>
      <c r="H38" s="16" t="s">
        <v>843</v>
      </c>
      <c r="I38" s="16" t="s">
        <v>843</v>
      </c>
      <c r="J38" s="16" t="s">
        <v>843</v>
      </c>
      <c r="K38" s="16" t="s">
        <v>843</v>
      </c>
      <c r="L38" s="16" t="s">
        <v>843</v>
      </c>
      <c r="M38" s="16" t="s">
        <v>843</v>
      </c>
      <c r="N38" s="16" t="s">
        <v>843</v>
      </c>
      <c r="O38" s="16" t="s">
        <v>843</v>
      </c>
      <c r="Q38" s="16" t="s">
        <v>844</v>
      </c>
      <c r="R38" s="16">
        <v>6</v>
      </c>
      <c r="T38" s="16" t="s">
        <v>474</v>
      </c>
      <c r="U38" s="16" t="s">
        <v>843</v>
      </c>
      <c r="V38" s="16" t="s">
        <v>844</v>
      </c>
      <c r="W38" s="16" t="s">
        <v>843</v>
      </c>
      <c r="X38" s="16" t="s">
        <v>843</v>
      </c>
      <c r="Y38" s="16" t="s">
        <v>843</v>
      </c>
      <c r="Z38" s="16" t="s">
        <v>844</v>
      </c>
      <c r="AA38" s="16" t="s">
        <v>843</v>
      </c>
      <c r="AB38" s="16" t="s">
        <v>843</v>
      </c>
      <c r="AC38" s="16" t="s">
        <v>844</v>
      </c>
      <c r="AF38" s="16" t="s">
        <v>11659</v>
      </c>
      <c r="AG38" s="16" t="s">
        <v>11718</v>
      </c>
      <c r="AH38" s="16" t="s">
        <v>843</v>
      </c>
      <c r="AI38" s="16" t="s">
        <v>843</v>
      </c>
      <c r="AJ38" s="16" t="s">
        <v>843</v>
      </c>
      <c r="AK38" s="16" t="s">
        <v>844</v>
      </c>
      <c r="AL38" s="16" t="s">
        <v>843</v>
      </c>
      <c r="AM38" s="16" t="s">
        <v>844</v>
      </c>
      <c r="AN38" s="16" t="s">
        <v>843</v>
      </c>
      <c r="AO38" s="16" t="s">
        <v>843</v>
      </c>
      <c r="AP38" s="16" t="s">
        <v>843</v>
      </c>
      <c r="AQ38" s="16" t="s">
        <v>844</v>
      </c>
      <c r="AR38" s="16" t="s">
        <v>4430</v>
      </c>
      <c r="AS38" s="16" t="s">
        <v>843</v>
      </c>
      <c r="AT38" s="16" t="s">
        <v>843</v>
      </c>
      <c r="AU38" s="16" t="s">
        <v>843</v>
      </c>
      <c r="AV38" s="16" t="s">
        <v>843</v>
      </c>
      <c r="AW38" s="16" t="s">
        <v>843</v>
      </c>
      <c r="AX38" s="16" t="s">
        <v>844</v>
      </c>
      <c r="AY38" s="16" t="s">
        <v>843</v>
      </c>
      <c r="BE38" s="16" t="s">
        <v>4437</v>
      </c>
      <c r="BF38" s="16" t="s">
        <v>844</v>
      </c>
      <c r="BI38" s="16" t="s">
        <v>7785</v>
      </c>
      <c r="BJ38" s="16" t="s">
        <v>843</v>
      </c>
      <c r="BK38" s="16" t="s">
        <v>843</v>
      </c>
      <c r="BL38" s="16" t="s">
        <v>843</v>
      </c>
      <c r="BM38" s="16" t="s">
        <v>843</v>
      </c>
      <c r="BN38" s="16" t="s">
        <v>843</v>
      </c>
      <c r="BO38" s="16" t="s">
        <v>844</v>
      </c>
      <c r="BP38" s="16" t="s">
        <v>843</v>
      </c>
      <c r="BQ38" s="16" t="s">
        <v>843</v>
      </c>
      <c r="CC38" s="16" t="s">
        <v>867</v>
      </c>
      <c r="CD38" s="16" t="s">
        <v>6834</v>
      </c>
      <c r="CE38" s="16" t="s">
        <v>7537</v>
      </c>
      <c r="DN38" s="16" t="s">
        <v>4411</v>
      </c>
      <c r="DQ38" s="16" t="s">
        <v>7093</v>
      </c>
      <c r="DR38" s="16" t="s">
        <v>865</v>
      </c>
      <c r="DX38" s="16" t="s">
        <v>865</v>
      </c>
      <c r="ES38" s="16" t="s">
        <v>867</v>
      </c>
      <c r="EU38" s="16" t="s">
        <v>7813</v>
      </c>
      <c r="EV38" s="16" t="s">
        <v>865</v>
      </c>
      <c r="HC38" s="16" t="s">
        <v>865</v>
      </c>
      <c r="KO38" s="16" t="s">
        <v>8850</v>
      </c>
      <c r="KP38" s="16" t="s">
        <v>8849</v>
      </c>
      <c r="KQ38" s="16" t="s">
        <v>8694</v>
      </c>
      <c r="KR38" s="16" t="s">
        <v>8994</v>
      </c>
      <c r="KS38" s="16" t="s">
        <v>8851</v>
      </c>
      <c r="KT38" s="16" t="s">
        <v>8696</v>
      </c>
      <c r="KU38" s="16" t="s">
        <v>844</v>
      </c>
      <c r="KV38" s="16" t="s">
        <v>8696</v>
      </c>
      <c r="KW38" s="16" t="s">
        <v>851</v>
      </c>
      <c r="KY38" s="16" t="s">
        <v>486</v>
      </c>
      <c r="LB38" s="16" t="s">
        <v>11653</v>
      </c>
      <c r="LC38" s="16" t="s">
        <v>10879</v>
      </c>
      <c r="LF38" s="16" t="s">
        <v>11654</v>
      </c>
      <c r="LI38" s="16" t="s">
        <v>11655</v>
      </c>
      <c r="LM38" s="16" t="s">
        <v>8741</v>
      </c>
      <c r="LO38" s="16" t="s">
        <v>1056</v>
      </c>
      <c r="LP38" s="16" t="s">
        <v>1056</v>
      </c>
      <c r="LQ38" s="16" t="s">
        <v>844</v>
      </c>
      <c r="LR38" s="16" t="s">
        <v>8732</v>
      </c>
      <c r="LS38" s="16" t="s">
        <v>844</v>
      </c>
      <c r="LT38" s="16" t="s">
        <v>844</v>
      </c>
      <c r="LU38" s="16" t="s">
        <v>843</v>
      </c>
      <c r="LV38" s="16" t="s">
        <v>844</v>
      </c>
      <c r="LW38" s="16" t="s">
        <v>1056</v>
      </c>
      <c r="LX38" s="16" t="s">
        <v>843</v>
      </c>
      <c r="LY38" s="16" t="s">
        <v>843</v>
      </c>
      <c r="LZ38" s="16" t="s">
        <v>844</v>
      </c>
      <c r="MA38" s="16" t="s">
        <v>843</v>
      </c>
      <c r="MB38" s="16" t="s">
        <v>843</v>
      </c>
      <c r="MC38" s="16" t="s">
        <v>844</v>
      </c>
      <c r="ME38" s="16" t="s">
        <v>11677</v>
      </c>
      <c r="MF38" s="16" t="s">
        <v>8847</v>
      </c>
      <c r="MR38" s="16" t="s">
        <v>474</v>
      </c>
      <c r="MS38" s="16" t="s">
        <v>11713</v>
      </c>
      <c r="MT38" s="16" t="s">
        <v>9003</v>
      </c>
      <c r="MV38" s="16" t="s">
        <v>487</v>
      </c>
      <c r="MW38" s="16" t="s">
        <v>1263</v>
      </c>
      <c r="MX38" s="16" t="s">
        <v>1262</v>
      </c>
      <c r="MY38" s="16" t="s">
        <v>486</v>
      </c>
      <c r="MZ38" s="16" t="s">
        <v>487</v>
      </c>
      <c r="NA38" s="16" t="s">
        <v>486</v>
      </c>
      <c r="NC38" s="16" t="s">
        <v>487</v>
      </c>
      <c r="NE38" s="16" t="s">
        <v>486</v>
      </c>
      <c r="NI38" s="16" t="s">
        <v>11658</v>
      </c>
      <c r="NL38" s="16" t="s">
        <v>844</v>
      </c>
      <c r="NS38" s="16" t="s">
        <v>462</v>
      </c>
      <c r="NT38" s="16" t="s">
        <v>478</v>
      </c>
      <c r="NU38" s="16">
        <v>1.1910000000000001</v>
      </c>
      <c r="NV38" s="16" t="s">
        <v>860</v>
      </c>
      <c r="NW38" s="16" t="s">
        <v>1182</v>
      </c>
      <c r="NX38" s="16" t="s">
        <v>1142</v>
      </c>
      <c r="NY38" s="16" t="s">
        <v>1122</v>
      </c>
      <c r="NZ38" s="16" t="s">
        <v>936</v>
      </c>
    </row>
    <row r="39" spans="1:394" x14ac:dyDescent="0.25">
      <c r="A39" s="16" t="s">
        <v>9003</v>
      </c>
      <c r="B39" s="16" t="s">
        <v>844</v>
      </c>
      <c r="C39" s="16" t="s">
        <v>972</v>
      </c>
      <c r="D39" s="16" t="s">
        <v>844</v>
      </c>
      <c r="E39" s="16" t="s">
        <v>843</v>
      </c>
      <c r="F39" s="16" t="s">
        <v>843</v>
      </c>
      <c r="G39" s="16" t="s">
        <v>843</v>
      </c>
      <c r="H39" s="16" t="s">
        <v>843</v>
      </c>
      <c r="I39" s="16" t="s">
        <v>843</v>
      </c>
      <c r="J39" s="16" t="s">
        <v>843</v>
      </c>
      <c r="K39" s="16" t="s">
        <v>843</v>
      </c>
      <c r="L39" s="16" t="s">
        <v>843</v>
      </c>
      <c r="M39" s="16" t="s">
        <v>843</v>
      </c>
      <c r="N39" s="16" t="s">
        <v>843</v>
      </c>
      <c r="O39" s="16" t="s">
        <v>843</v>
      </c>
      <c r="Q39" s="16" t="s">
        <v>844</v>
      </c>
      <c r="R39" s="16">
        <v>48</v>
      </c>
      <c r="T39" s="16" t="s">
        <v>470</v>
      </c>
      <c r="U39" s="16" t="s">
        <v>844</v>
      </c>
      <c r="V39" s="16" t="s">
        <v>843</v>
      </c>
      <c r="W39" s="16" t="s">
        <v>844</v>
      </c>
      <c r="X39" s="16" t="s">
        <v>843</v>
      </c>
      <c r="Y39" s="16" t="s">
        <v>843</v>
      </c>
      <c r="Z39" s="16" t="s">
        <v>843</v>
      </c>
      <c r="AA39" s="16" t="s">
        <v>843</v>
      </c>
      <c r="AB39" s="16" t="s">
        <v>844</v>
      </c>
      <c r="AC39" s="16" t="s">
        <v>843</v>
      </c>
      <c r="AD39" s="16" t="s">
        <v>867</v>
      </c>
      <c r="AF39" s="16" t="s">
        <v>11719</v>
      </c>
      <c r="AG39" s="16" t="s">
        <v>11720</v>
      </c>
      <c r="AH39" s="16" t="s">
        <v>844</v>
      </c>
      <c r="AI39" s="16" t="s">
        <v>844</v>
      </c>
      <c r="AJ39" s="16" t="s">
        <v>843</v>
      </c>
      <c r="AK39" s="16" t="s">
        <v>844</v>
      </c>
      <c r="AL39" s="16" t="s">
        <v>843</v>
      </c>
      <c r="AM39" s="16" t="s">
        <v>844</v>
      </c>
      <c r="AN39" s="16" t="s">
        <v>843</v>
      </c>
      <c r="AO39" s="16" t="s">
        <v>843</v>
      </c>
      <c r="AP39" s="16" t="s">
        <v>843</v>
      </c>
      <c r="AQ39" s="16" t="s">
        <v>844</v>
      </c>
      <c r="AR39" s="16" t="s">
        <v>4415</v>
      </c>
      <c r="AS39" s="16" t="s">
        <v>844</v>
      </c>
      <c r="AT39" s="16" t="s">
        <v>843</v>
      </c>
      <c r="AU39" s="16" t="s">
        <v>843</v>
      </c>
      <c r="AV39" s="16" t="s">
        <v>843</v>
      </c>
      <c r="AW39" s="16" t="s">
        <v>843</v>
      </c>
      <c r="AX39" s="16" t="s">
        <v>843</v>
      </c>
      <c r="AY39" s="16" t="s">
        <v>843</v>
      </c>
      <c r="AZ39" s="16" t="s">
        <v>4437</v>
      </c>
      <c r="BF39" s="16" t="s">
        <v>844</v>
      </c>
      <c r="BH39" s="16" t="s">
        <v>7380</v>
      </c>
      <c r="BI39" s="16" t="s">
        <v>7785</v>
      </c>
      <c r="BJ39" s="16" t="s">
        <v>843</v>
      </c>
      <c r="BK39" s="16" t="s">
        <v>843</v>
      </c>
      <c r="BL39" s="16" t="s">
        <v>843</v>
      </c>
      <c r="BM39" s="16" t="s">
        <v>843</v>
      </c>
      <c r="BN39" s="16" t="s">
        <v>843</v>
      </c>
      <c r="BO39" s="16" t="s">
        <v>844</v>
      </c>
      <c r="BP39" s="16" t="s">
        <v>843</v>
      </c>
      <c r="BQ39" s="16" t="s">
        <v>843</v>
      </c>
      <c r="DX39" s="16" t="s">
        <v>865</v>
      </c>
      <c r="ES39" s="16" t="s">
        <v>867</v>
      </c>
      <c r="EU39" s="16" t="s">
        <v>7813</v>
      </c>
      <c r="EV39" s="16" t="s">
        <v>865</v>
      </c>
      <c r="FT39" s="16" t="s">
        <v>865</v>
      </c>
      <c r="HC39" s="16" t="s">
        <v>867</v>
      </c>
      <c r="HD39" s="16" t="s">
        <v>865</v>
      </c>
      <c r="JA39" s="16" t="s">
        <v>4813</v>
      </c>
      <c r="JB39" s="16" t="s">
        <v>865</v>
      </c>
      <c r="JC39" s="16" t="s">
        <v>865</v>
      </c>
      <c r="JD39" s="16" t="s">
        <v>865</v>
      </c>
      <c r="JE39" s="16" t="s">
        <v>865</v>
      </c>
      <c r="JF39" s="16" t="s">
        <v>865</v>
      </c>
      <c r="JG39" s="16" t="s">
        <v>843</v>
      </c>
      <c r="JH39" s="16" t="s">
        <v>5638</v>
      </c>
      <c r="JJ39" s="16" t="s">
        <v>865</v>
      </c>
      <c r="KF39" s="16" t="s">
        <v>4411</v>
      </c>
      <c r="KI39" s="16" t="s">
        <v>4849</v>
      </c>
      <c r="KO39" s="16" t="s">
        <v>8858</v>
      </c>
      <c r="KP39" s="16" t="s">
        <v>8857</v>
      </c>
      <c r="KQ39" s="16" t="s">
        <v>8694</v>
      </c>
      <c r="KR39" s="16" t="s">
        <v>9004</v>
      </c>
      <c r="KS39" s="16" t="s">
        <v>8859</v>
      </c>
      <c r="KT39" s="16" t="s">
        <v>8696</v>
      </c>
      <c r="KU39" s="16" t="s">
        <v>844</v>
      </c>
      <c r="KV39" s="16" t="s">
        <v>8696</v>
      </c>
      <c r="KW39" s="16" t="s">
        <v>851</v>
      </c>
      <c r="KY39" s="16" t="s">
        <v>486</v>
      </c>
      <c r="LC39" s="16" t="s">
        <v>10879</v>
      </c>
      <c r="LF39" s="16" t="s">
        <v>11654</v>
      </c>
      <c r="LI39" s="16" t="s">
        <v>11655</v>
      </c>
      <c r="LJ39" s="16" t="s">
        <v>843</v>
      </c>
      <c r="LL39" s="16" t="s">
        <v>8711</v>
      </c>
      <c r="LM39" s="16" t="s">
        <v>8741</v>
      </c>
      <c r="LO39" s="16" t="s">
        <v>844</v>
      </c>
      <c r="LP39" s="16" t="s">
        <v>1056</v>
      </c>
      <c r="LQ39" s="16" t="s">
        <v>1056</v>
      </c>
      <c r="LR39" s="16" t="s">
        <v>844</v>
      </c>
      <c r="LS39" s="16" t="s">
        <v>1056</v>
      </c>
      <c r="LT39" s="16" t="s">
        <v>843</v>
      </c>
      <c r="LU39" s="16" t="s">
        <v>843</v>
      </c>
      <c r="LV39" s="16" t="s">
        <v>843</v>
      </c>
      <c r="LW39" s="16" t="s">
        <v>1056</v>
      </c>
      <c r="LX39" s="16" t="s">
        <v>843</v>
      </c>
      <c r="LY39" s="16" t="s">
        <v>843</v>
      </c>
      <c r="LZ39" s="16" t="s">
        <v>843</v>
      </c>
      <c r="MA39" s="16" t="s">
        <v>843</v>
      </c>
      <c r="MB39" s="16" t="s">
        <v>843</v>
      </c>
      <c r="MC39" s="16" t="s">
        <v>844</v>
      </c>
      <c r="ME39" s="16" t="s">
        <v>11656</v>
      </c>
      <c r="MF39" s="16" t="s">
        <v>8847</v>
      </c>
      <c r="MP39" s="16" t="s">
        <v>13845</v>
      </c>
      <c r="MR39" s="16" t="s">
        <v>470</v>
      </c>
      <c r="MS39" s="16" t="s">
        <v>11713</v>
      </c>
      <c r="MT39" s="16" t="s">
        <v>8952</v>
      </c>
      <c r="MU39" s="16" t="s">
        <v>817</v>
      </c>
      <c r="NC39" s="16" t="s">
        <v>487</v>
      </c>
      <c r="ND39" s="16" t="s">
        <v>486</v>
      </c>
      <c r="NE39" s="16" t="s">
        <v>487</v>
      </c>
      <c r="NF39" s="16" t="s">
        <v>486</v>
      </c>
      <c r="NG39" s="16" t="s">
        <v>1376</v>
      </c>
      <c r="NI39" s="16" t="s">
        <v>11658</v>
      </c>
      <c r="NR39" s="16" t="s">
        <v>451</v>
      </c>
      <c r="NS39" s="16" t="s">
        <v>462</v>
      </c>
      <c r="NT39" s="16" t="s">
        <v>478</v>
      </c>
      <c r="NU39" s="16">
        <v>1.1910000000000001</v>
      </c>
      <c r="NV39" s="16" t="s">
        <v>451</v>
      </c>
      <c r="NW39" s="16" t="s">
        <v>1175</v>
      </c>
      <c r="NX39" s="16" t="s">
        <v>1142</v>
      </c>
      <c r="OB39" s="16" t="s">
        <v>833</v>
      </c>
      <c r="OC39" s="16" t="s">
        <v>451</v>
      </c>
    </row>
    <row r="40" spans="1:394" x14ac:dyDescent="0.25">
      <c r="A40" s="16" t="s">
        <v>9009</v>
      </c>
      <c r="B40" s="16" t="s">
        <v>1056</v>
      </c>
      <c r="C40" s="16" t="s">
        <v>972</v>
      </c>
      <c r="D40" s="16" t="s">
        <v>844</v>
      </c>
      <c r="E40" s="16" t="s">
        <v>843</v>
      </c>
      <c r="F40" s="16" t="s">
        <v>843</v>
      </c>
      <c r="G40" s="16" t="s">
        <v>843</v>
      </c>
      <c r="H40" s="16" t="s">
        <v>843</v>
      </c>
      <c r="I40" s="16" t="s">
        <v>843</v>
      </c>
      <c r="J40" s="16" t="s">
        <v>843</v>
      </c>
      <c r="K40" s="16" t="s">
        <v>843</v>
      </c>
      <c r="L40" s="16" t="s">
        <v>843</v>
      </c>
      <c r="M40" s="16" t="s">
        <v>843</v>
      </c>
      <c r="N40" s="16" t="s">
        <v>843</v>
      </c>
      <c r="O40" s="16" t="s">
        <v>843</v>
      </c>
      <c r="Q40" s="16" t="s">
        <v>844</v>
      </c>
      <c r="R40" s="16">
        <v>28</v>
      </c>
      <c r="T40" s="16" t="s">
        <v>470</v>
      </c>
      <c r="U40" s="16" t="s">
        <v>844</v>
      </c>
      <c r="V40" s="16" t="s">
        <v>843</v>
      </c>
      <c r="W40" s="16" t="s">
        <v>844</v>
      </c>
      <c r="X40" s="16" t="s">
        <v>843</v>
      </c>
      <c r="Y40" s="16" t="s">
        <v>843</v>
      </c>
      <c r="Z40" s="16" t="s">
        <v>843</v>
      </c>
      <c r="AA40" s="16" t="s">
        <v>843</v>
      </c>
      <c r="AB40" s="16" t="s">
        <v>844</v>
      </c>
      <c r="AC40" s="16" t="s">
        <v>843</v>
      </c>
      <c r="AD40" s="16" t="s">
        <v>867</v>
      </c>
      <c r="AF40" s="16" t="s">
        <v>11719</v>
      </c>
      <c r="AG40" s="16" t="s">
        <v>11721</v>
      </c>
      <c r="AH40" s="16" t="s">
        <v>844</v>
      </c>
      <c r="AI40" s="16" t="s">
        <v>844</v>
      </c>
      <c r="AJ40" s="16" t="s">
        <v>843</v>
      </c>
      <c r="AK40" s="16" t="s">
        <v>844</v>
      </c>
      <c r="AL40" s="16" t="s">
        <v>843</v>
      </c>
      <c r="AM40" s="16" t="s">
        <v>844</v>
      </c>
      <c r="AN40" s="16" t="s">
        <v>843</v>
      </c>
      <c r="AO40" s="16" t="s">
        <v>843</v>
      </c>
      <c r="AP40" s="16" t="s">
        <v>843</v>
      </c>
      <c r="AQ40" s="16" t="s">
        <v>844</v>
      </c>
      <c r="AR40" s="16" t="s">
        <v>4433</v>
      </c>
      <c r="AS40" s="16" t="s">
        <v>843</v>
      </c>
      <c r="AT40" s="16" t="s">
        <v>843</v>
      </c>
      <c r="AU40" s="16" t="s">
        <v>843</v>
      </c>
      <c r="AV40" s="16" t="s">
        <v>843</v>
      </c>
      <c r="AW40" s="16" t="s">
        <v>843</v>
      </c>
      <c r="AX40" s="16" t="s">
        <v>843</v>
      </c>
      <c r="AY40" s="16" t="s">
        <v>844</v>
      </c>
      <c r="BF40" s="16" t="s">
        <v>844</v>
      </c>
      <c r="BH40" s="16" t="s">
        <v>7383</v>
      </c>
      <c r="BI40" s="16" t="s">
        <v>7776</v>
      </c>
      <c r="BJ40" s="16" t="s">
        <v>843</v>
      </c>
      <c r="BK40" s="16" t="s">
        <v>843</v>
      </c>
      <c r="BL40" s="16" t="s">
        <v>844</v>
      </c>
      <c r="BM40" s="16" t="s">
        <v>843</v>
      </c>
      <c r="BN40" s="16" t="s">
        <v>843</v>
      </c>
      <c r="BO40" s="16" t="s">
        <v>843</v>
      </c>
      <c r="BP40" s="16" t="s">
        <v>843</v>
      </c>
      <c r="BQ40" s="16" t="s">
        <v>843</v>
      </c>
      <c r="BR40" s="16" t="s">
        <v>7790</v>
      </c>
      <c r="BS40" s="16" t="s">
        <v>844</v>
      </c>
      <c r="BT40" s="16" t="s">
        <v>843</v>
      </c>
      <c r="BU40" s="16" t="s">
        <v>843</v>
      </c>
      <c r="BV40" s="16" t="s">
        <v>843</v>
      </c>
      <c r="BW40" s="16" t="s">
        <v>843</v>
      </c>
      <c r="BX40" s="16" t="s">
        <v>843</v>
      </c>
      <c r="BY40" s="16" t="s">
        <v>843</v>
      </c>
      <c r="BZ40" s="16" t="s">
        <v>843</v>
      </c>
      <c r="CA40" s="16" t="s">
        <v>843</v>
      </c>
      <c r="DX40" s="16" t="s">
        <v>865</v>
      </c>
      <c r="ES40" s="16" t="s">
        <v>865</v>
      </c>
      <c r="EU40" s="16" t="s">
        <v>7813</v>
      </c>
      <c r="EV40" s="16" t="s">
        <v>865</v>
      </c>
      <c r="FT40" s="16" t="s">
        <v>865</v>
      </c>
      <c r="HC40" s="16" t="s">
        <v>865</v>
      </c>
      <c r="JA40" s="16" t="s">
        <v>4822</v>
      </c>
      <c r="JB40" s="16" t="s">
        <v>865</v>
      </c>
      <c r="JC40" s="16" t="s">
        <v>865</v>
      </c>
      <c r="JD40" s="16" t="s">
        <v>865</v>
      </c>
      <c r="JE40" s="16" t="s">
        <v>865</v>
      </c>
      <c r="JF40" s="16" t="s">
        <v>865</v>
      </c>
      <c r="JG40" s="16" t="s">
        <v>1056</v>
      </c>
      <c r="JH40" s="16" t="s">
        <v>7577</v>
      </c>
      <c r="JJ40" s="16" t="s">
        <v>865</v>
      </c>
      <c r="KF40" s="16" t="s">
        <v>4411</v>
      </c>
      <c r="KI40" s="16" t="s">
        <v>4982</v>
      </c>
      <c r="KK40" s="16" t="s">
        <v>4895</v>
      </c>
      <c r="KM40" s="16" t="s">
        <v>7616</v>
      </c>
      <c r="KO40" s="16" t="s">
        <v>8858</v>
      </c>
      <c r="KP40" s="16" t="s">
        <v>8857</v>
      </c>
      <c r="KQ40" s="16" t="s">
        <v>8694</v>
      </c>
      <c r="KR40" s="16" t="s">
        <v>9010</v>
      </c>
      <c r="KS40" s="16" t="s">
        <v>8859</v>
      </c>
      <c r="KT40" s="16" t="s">
        <v>8696</v>
      </c>
      <c r="KU40" s="16" t="s">
        <v>844</v>
      </c>
      <c r="KV40" s="16" t="s">
        <v>8696</v>
      </c>
      <c r="KW40" s="16" t="s">
        <v>851</v>
      </c>
      <c r="KY40" s="16" t="s">
        <v>486</v>
      </c>
      <c r="LC40" s="16" t="s">
        <v>10879</v>
      </c>
      <c r="LF40" s="16" t="s">
        <v>11654</v>
      </c>
      <c r="LI40" s="16" t="s">
        <v>11655</v>
      </c>
      <c r="LJ40" s="16" t="s">
        <v>843</v>
      </c>
      <c r="LL40" s="16" t="s">
        <v>8711</v>
      </c>
      <c r="LM40" s="16" t="s">
        <v>8741</v>
      </c>
      <c r="LO40" s="16" t="s">
        <v>844</v>
      </c>
      <c r="LP40" s="16" t="s">
        <v>1056</v>
      </c>
      <c r="LQ40" s="16" t="s">
        <v>1056</v>
      </c>
      <c r="LR40" s="16" t="s">
        <v>844</v>
      </c>
      <c r="LS40" s="16" t="s">
        <v>1056</v>
      </c>
      <c r="LT40" s="16" t="s">
        <v>843</v>
      </c>
      <c r="LU40" s="16" t="s">
        <v>843</v>
      </c>
      <c r="LV40" s="16" t="s">
        <v>843</v>
      </c>
      <c r="LW40" s="16" t="s">
        <v>1056</v>
      </c>
      <c r="LX40" s="16" t="s">
        <v>843</v>
      </c>
      <c r="LY40" s="16" t="s">
        <v>843</v>
      </c>
      <c r="LZ40" s="16" t="s">
        <v>843</v>
      </c>
      <c r="MA40" s="16" t="s">
        <v>843</v>
      </c>
      <c r="MB40" s="16" t="s">
        <v>843</v>
      </c>
      <c r="MC40" s="16" t="s">
        <v>844</v>
      </c>
      <c r="ME40" s="16" t="s">
        <v>11656</v>
      </c>
      <c r="MF40" s="16" t="s">
        <v>8847</v>
      </c>
      <c r="MJ40" s="16" t="s">
        <v>1840</v>
      </c>
      <c r="MP40" s="16" t="s">
        <v>1829</v>
      </c>
      <c r="MQ40" s="16" t="s">
        <v>1788</v>
      </c>
      <c r="MR40" s="16" t="s">
        <v>470</v>
      </c>
      <c r="MS40" s="16" t="s">
        <v>11713</v>
      </c>
      <c r="MT40" s="16" t="s">
        <v>8952</v>
      </c>
      <c r="MU40" s="16" t="s">
        <v>817</v>
      </c>
      <c r="NC40" s="16" t="s">
        <v>486</v>
      </c>
      <c r="ND40" s="16" t="s">
        <v>486</v>
      </c>
      <c r="NE40" s="16" t="s">
        <v>486</v>
      </c>
      <c r="NG40" s="16" t="s">
        <v>1378</v>
      </c>
      <c r="NI40" s="16" t="s">
        <v>11658</v>
      </c>
      <c r="NR40" s="16" t="s">
        <v>445</v>
      </c>
      <c r="NS40" s="16" t="s">
        <v>462</v>
      </c>
      <c r="NT40" s="16" t="s">
        <v>478</v>
      </c>
      <c r="NU40" s="16">
        <v>1.1910000000000001</v>
      </c>
      <c r="NV40" s="16" t="s">
        <v>445</v>
      </c>
      <c r="NW40" s="16" t="s">
        <v>1174</v>
      </c>
      <c r="NX40" s="16" t="s">
        <v>1142</v>
      </c>
      <c r="OB40" s="16" t="s">
        <v>833</v>
      </c>
      <c r="OC40" s="16" t="s">
        <v>445</v>
      </c>
    </row>
    <row r="41" spans="1:394" x14ac:dyDescent="0.25">
      <c r="A41" s="16" t="s">
        <v>9015</v>
      </c>
      <c r="B41" s="16" t="s">
        <v>8732</v>
      </c>
      <c r="C41" s="16" t="s">
        <v>972</v>
      </c>
      <c r="D41" s="16" t="s">
        <v>844</v>
      </c>
      <c r="E41" s="16" t="s">
        <v>843</v>
      </c>
      <c r="F41" s="16" t="s">
        <v>843</v>
      </c>
      <c r="G41" s="16" t="s">
        <v>843</v>
      </c>
      <c r="H41" s="16" t="s">
        <v>843</v>
      </c>
      <c r="I41" s="16" t="s">
        <v>843</v>
      </c>
      <c r="J41" s="16" t="s">
        <v>843</v>
      </c>
      <c r="K41" s="16" t="s">
        <v>843</v>
      </c>
      <c r="L41" s="16" t="s">
        <v>843</v>
      </c>
      <c r="M41" s="16" t="s">
        <v>843</v>
      </c>
      <c r="N41" s="16" t="s">
        <v>843</v>
      </c>
      <c r="O41" s="16" t="s">
        <v>843</v>
      </c>
      <c r="Q41" s="16" t="s">
        <v>844</v>
      </c>
      <c r="R41" s="16">
        <v>3</v>
      </c>
      <c r="T41" s="16" t="s">
        <v>474</v>
      </c>
      <c r="U41" s="16" t="s">
        <v>843</v>
      </c>
      <c r="V41" s="16" t="s">
        <v>844</v>
      </c>
      <c r="W41" s="16" t="s">
        <v>843</v>
      </c>
      <c r="X41" s="16" t="s">
        <v>843</v>
      </c>
      <c r="Y41" s="16" t="s">
        <v>843</v>
      </c>
      <c r="Z41" s="16" t="s">
        <v>844</v>
      </c>
      <c r="AA41" s="16" t="s">
        <v>843</v>
      </c>
      <c r="AB41" s="16" t="s">
        <v>843</v>
      </c>
      <c r="AC41" s="16" t="s">
        <v>843</v>
      </c>
      <c r="AF41" s="16" t="s">
        <v>11719</v>
      </c>
      <c r="AG41" s="16" t="s">
        <v>11708</v>
      </c>
      <c r="AH41" s="16" t="s">
        <v>843</v>
      </c>
      <c r="AI41" s="16" t="s">
        <v>843</v>
      </c>
      <c r="AJ41" s="16" t="s">
        <v>843</v>
      </c>
      <c r="AK41" s="16" t="s">
        <v>843</v>
      </c>
      <c r="AL41" s="16" t="s">
        <v>844</v>
      </c>
      <c r="AM41" s="16" t="s">
        <v>844</v>
      </c>
      <c r="AN41" s="16" t="s">
        <v>843</v>
      </c>
      <c r="AO41" s="16" t="s">
        <v>843</v>
      </c>
      <c r="AP41" s="16" t="s">
        <v>843</v>
      </c>
      <c r="AQ41" s="16" t="s">
        <v>844</v>
      </c>
      <c r="BF41" s="16" t="s">
        <v>844</v>
      </c>
      <c r="CC41" s="16" t="s">
        <v>867</v>
      </c>
      <c r="CD41" s="16" t="s">
        <v>6834</v>
      </c>
      <c r="CE41" s="16" t="s">
        <v>4216</v>
      </c>
      <c r="DN41" s="16" t="s">
        <v>864</v>
      </c>
      <c r="DQ41" s="16" t="s">
        <v>7093</v>
      </c>
      <c r="DR41" s="16" t="s">
        <v>865</v>
      </c>
      <c r="DX41" s="16" t="s">
        <v>865</v>
      </c>
      <c r="ES41" s="16" t="s">
        <v>867</v>
      </c>
      <c r="ET41" s="16" t="s">
        <v>867</v>
      </c>
      <c r="EU41" s="16" t="s">
        <v>7813</v>
      </c>
      <c r="EV41" s="16" t="s">
        <v>865</v>
      </c>
      <c r="KO41" s="16" t="s">
        <v>8858</v>
      </c>
      <c r="KP41" s="16" t="s">
        <v>8857</v>
      </c>
      <c r="KQ41" s="16" t="s">
        <v>8694</v>
      </c>
      <c r="KR41" s="16" t="s">
        <v>9016</v>
      </c>
      <c r="KS41" s="16" t="s">
        <v>8859</v>
      </c>
      <c r="KT41" s="16" t="s">
        <v>8696</v>
      </c>
      <c r="KU41" s="16" t="s">
        <v>844</v>
      </c>
      <c r="KV41" s="16" t="s">
        <v>8696</v>
      </c>
      <c r="KY41" s="16" t="s">
        <v>486</v>
      </c>
      <c r="LC41" s="16" t="s">
        <v>10879</v>
      </c>
      <c r="LF41" s="16" t="s">
        <v>11654</v>
      </c>
      <c r="LG41" s="16" t="s">
        <v>487</v>
      </c>
      <c r="LI41" s="16" t="s">
        <v>11655</v>
      </c>
      <c r="LM41" s="16" t="s">
        <v>8741</v>
      </c>
      <c r="LN41" s="16" t="s">
        <v>487</v>
      </c>
      <c r="LO41" s="16" t="s">
        <v>844</v>
      </c>
      <c r="LP41" s="16" t="s">
        <v>1056</v>
      </c>
      <c r="LQ41" s="16" t="s">
        <v>1056</v>
      </c>
      <c r="LR41" s="16" t="s">
        <v>844</v>
      </c>
      <c r="LS41" s="16" t="s">
        <v>1056</v>
      </c>
      <c r="LT41" s="16" t="s">
        <v>843</v>
      </c>
      <c r="LU41" s="16" t="s">
        <v>843</v>
      </c>
      <c r="LV41" s="16" t="s">
        <v>843</v>
      </c>
      <c r="LW41" s="16" t="s">
        <v>1056</v>
      </c>
      <c r="LX41" s="16" t="s">
        <v>843</v>
      </c>
      <c r="LY41" s="16" t="s">
        <v>843</v>
      </c>
      <c r="LZ41" s="16" t="s">
        <v>843</v>
      </c>
      <c r="MA41" s="16" t="s">
        <v>843</v>
      </c>
      <c r="MB41" s="16" t="s">
        <v>843</v>
      </c>
      <c r="MC41" s="16" t="s">
        <v>844</v>
      </c>
      <c r="ME41" s="16" t="s">
        <v>11656</v>
      </c>
      <c r="MF41" s="16" t="s">
        <v>8847</v>
      </c>
      <c r="MR41" s="16" t="s">
        <v>474</v>
      </c>
      <c r="MS41" s="16" t="s">
        <v>11713</v>
      </c>
      <c r="MT41" s="16" t="s">
        <v>8952</v>
      </c>
      <c r="MV41" s="16" t="s">
        <v>487</v>
      </c>
      <c r="MW41" s="16" t="s">
        <v>1263</v>
      </c>
      <c r="MZ41" s="16" t="s">
        <v>487</v>
      </c>
      <c r="NA41" s="16" t="s">
        <v>486</v>
      </c>
      <c r="NC41" s="16" t="s">
        <v>487</v>
      </c>
      <c r="NI41" s="16" t="s">
        <v>11658</v>
      </c>
      <c r="NS41" s="16" t="s">
        <v>462</v>
      </c>
      <c r="NT41" s="16" t="s">
        <v>478</v>
      </c>
      <c r="NU41" s="16">
        <v>1.1910000000000001</v>
      </c>
      <c r="NV41" s="16" t="s">
        <v>1132</v>
      </c>
      <c r="NW41" s="16" t="s">
        <v>1178</v>
      </c>
      <c r="NX41" s="16" t="s">
        <v>1142</v>
      </c>
      <c r="NY41" s="16" t="s">
        <v>1121</v>
      </c>
      <c r="NZ41" s="16" t="s">
        <v>936</v>
      </c>
    </row>
    <row r="42" spans="1:394" x14ac:dyDescent="0.25">
      <c r="A42" s="16" t="s">
        <v>9023</v>
      </c>
      <c r="B42" s="16" t="s">
        <v>844</v>
      </c>
      <c r="C42" s="16" t="s">
        <v>4199</v>
      </c>
      <c r="D42" s="16" t="s">
        <v>843</v>
      </c>
      <c r="E42" s="16" t="s">
        <v>843</v>
      </c>
      <c r="F42" s="16" t="s">
        <v>843</v>
      </c>
      <c r="G42" s="16" t="s">
        <v>843</v>
      </c>
      <c r="H42" s="16" t="s">
        <v>843</v>
      </c>
      <c r="I42" s="16" t="s">
        <v>844</v>
      </c>
      <c r="J42" s="16" t="s">
        <v>843</v>
      </c>
      <c r="K42" s="16" t="s">
        <v>843</v>
      </c>
      <c r="L42" s="16" t="s">
        <v>843</v>
      </c>
      <c r="M42" s="16" t="s">
        <v>843</v>
      </c>
      <c r="N42" s="16" t="s">
        <v>843</v>
      </c>
      <c r="O42" s="16" t="s">
        <v>843</v>
      </c>
      <c r="Q42" s="16" t="s">
        <v>843</v>
      </c>
      <c r="R42" s="16">
        <v>62</v>
      </c>
      <c r="T42" s="16" t="s">
        <v>470</v>
      </c>
      <c r="U42" s="16" t="s">
        <v>844</v>
      </c>
      <c r="V42" s="16" t="s">
        <v>843</v>
      </c>
      <c r="W42" s="16" t="s">
        <v>844</v>
      </c>
      <c r="X42" s="16" t="s">
        <v>843</v>
      </c>
      <c r="Y42" s="16" t="s">
        <v>843</v>
      </c>
      <c r="Z42" s="16" t="s">
        <v>843</v>
      </c>
      <c r="AA42" s="16" t="s">
        <v>843</v>
      </c>
      <c r="AB42" s="16" t="s">
        <v>843</v>
      </c>
      <c r="AC42" s="16" t="s">
        <v>843</v>
      </c>
      <c r="AD42" s="16" t="s">
        <v>867</v>
      </c>
      <c r="BF42" s="16" t="s">
        <v>843</v>
      </c>
      <c r="JB42" s="16" t="s">
        <v>865</v>
      </c>
      <c r="JC42" s="16" t="s">
        <v>865</v>
      </c>
      <c r="JD42" s="16" t="s">
        <v>865</v>
      </c>
      <c r="JE42" s="16" t="s">
        <v>865</v>
      </c>
      <c r="JF42" s="16" t="s">
        <v>865</v>
      </c>
      <c r="JG42" s="16" t="s">
        <v>843</v>
      </c>
      <c r="JH42" s="16" t="s">
        <v>4846</v>
      </c>
      <c r="KO42" s="16" t="s">
        <v>8870</v>
      </c>
      <c r="KP42" s="16" t="s">
        <v>8869</v>
      </c>
      <c r="KQ42" s="16" t="s">
        <v>8694</v>
      </c>
      <c r="KR42" s="16" t="s">
        <v>9024</v>
      </c>
      <c r="KS42" s="16" t="s">
        <v>8871</v>
      </c>
      <c r="KT42" s="16" t="s">
        <v>8696</v>
      </c>
      <c r="KU42" s="16" t="s">
        <v>844</v>
      </c>
      <c r="KV42" s="16" t="s">
        <v>8696</v>
      </c>
      <c r="LC42" s="16" t="s">
        <v>10879</v>
      </c>
      <c r="LF42" s="16" t="s">
        <v>11654</v>
      </c>
      <c r="LJ42" s="16" t="s">
        <v>843</v>
      </c>
      <c r="LL42" s="16" t="s">
        <v>8711</v>
      </c>
      <c r="LM42" s="16" t="s">
        <v>8741</v>
      </c>
      <c r="LO42" s="16" t="s">
        <v>843</v>
      </c>
      <c r="LP42" s="16" t="s">
        <v>843</v>
      </c>
      <c r="LQ42" s="16" t="s">
        <v>844</v>
      </c>
      <c r="LR42" s="16" t="s">
        <v>844</v>
      </c>
      <c r="LS42" s="16" t="s">
        <v>844</v>
      </c>
      <c r="LT42" s="16" t="s">
        <v>844</v>
      </c>
      <c r="LU42" s="16" t="s">
        <v>1056</v>
      </c>
      <c r="LV42" s="16" t="s">
        <v>844</v>
      </c>
      <c r="LW42" s="16" t="s">
        <v>844</v>
      </c>
      <c r="LX42" s="16" t="s">
        <v>843</v>
      </c>
      <c r="LY42" s="16" t="s">
        <v>843</v>
      </c>
      <c r="LZ42" s="16" t="s">
        <v>843</v>
      </c>
      <c r="MA42" s="16" t="s">
        <v>843</v>
      </c>
      <c r="MB42" s="16" t="s">
        <v>843</v>
      </c>
      <c r="MC42" s="16" t="s">
        <v>843</v>
      </c>
      <c r="ME42" s="16" t="s">
        <v>11656</v>
      </c>
      <c r="MF42" s="16" t="s">
        <v>8847</v>
      </c>
      <c r="MR42" s="16" t="s">
        <v>470</v>
      </c>
      <c r="MS42" s="16" t="s">
        <v>11713</v>
      </c>
      <c r="NI42" s="16" t="s">
        <v>11658</v>
      </c>
      <c r="NR42" s="16" t="s">
        <v>877</v>
      </c>
      <c r="NS42" s="16" t="s">
        <v>462</v>
      </c>
      <c r="NT42" s="16" t="s">
        <v>478</v>
      </c>
      <c r="NU42" s="16">
        <v>1.1910000000000001</v>
      </c>
      <c r="NV42" s="16" t="s">
        <v>457</v>
      </c>
      <c r="NW42" s="16" t="s">
        <v>1177</v>
      </c>
      <c r="NX42" s="16" t="s">
        <v>1142</v>
      </c>
      <c r="OB42" s="16" t="s">
        <v>833</v>
      </c>
      <c r="OC42" s="16" t="s">
        <v>877</v>
      </c>
    </row>
    <row r="43" spans="1:394" x14ac:dyDescent="0.25">
      <c r="A43" s="16" t="s">
        <v>9030</v>
      </c>
      <c r="B43" s="16" t="s">
        <v>1056</v>
      </c>
      <c r="C43" s="16" t="s">
        <v>972</v>
      </c>
      <c r="D43" s="16" t="s">
        <v>844</v>
      </c>
      <c r="E43" s="16" t="s">
        <v>843</v>
      </c>
      <c r="F43" s="16" t="s">
        <v>843</v>
      </c>
      <c r="G43" s="16" t="s">
        <v>843</v>
      </c>
      <c r="H43" s="16" t="s">
        <v>843</v>
      </c>
      <c r="I43" s="16" t="s">
        <v>843</v>
      </c>
      <c r="J43" s="16" t="s">
        <v>843</v>
      </c>
      <c r="K43" s="16" t="s">
        <v>843</v>
      </c>
      <c r="L43" s="16" t="s">
        <v>843</v>
      </c>
      <c r="M43" s="16" t="s">
        <v>843</v>
      </c>
      <c r="N43" s="16" t="s">
        <v>843</v>
      </c>
      <c r="O43" s="16" t="s">
        <v>843</v>
      </c>
      <c r="Q43" s="16" t="s">
        <v>844</v>
      </c>
      <c r="R43" s="16">
        <v>99</v>
      </c>
      <c r="T43" s="16" t="s">
        <v>474</v>
      </c>
      <c r="U43" s="16" t="s">
        <v>843</v>
      </c>
      <c r="V43" s="16" t="s">
        <v>844</v>
      </c>
      <c r="W43" s="16" t="s">
        <v>843</v>
      </c>
      <c r="X43" s="16" t="s">
        <v>844</v>
      </c>
      <c r="Y43" s="16" t="s">
        <v>843</v>
      </c>
      <c r="Z43" s="16" t="s">
        <v>843</v>
      </c>
      <c r="AA43" s="16" t="s">
        <v>843</v>
      </c>
      <c r="AB43" s="16" t="s">
        <v>843</v>
      </c>
      <c r="AC43" s="16" t="s">
        <v>843</v>
      </c>
      <c r="AD43" s="16" t="s">
        <v>865</v>
      </c>
      <c r="AF43" s="16" t="s">
        <v>11651</v>
      </c>
      <c r="AG43" s="16" t="s">
        <v>11722</v>
      </c>
      <c r="AH43" s="16" t="s">
        <v>844</v>
      </c>
      <c r="AI43" s="16" t="s">
        <v>843</v>
      </c>
      <c r="AJ43" s="16" t="s">
        <v>844</v>
      </c>
      <c r="AK43" s="16" t="s">
        <v>844</v>
      </c>
      <c r="AL43" s="16" t="s">
        <v>843</v>
      </c>
      <c r="AM43" s="16" t="s">
        <v>843</v>
      </c>
      <c r="AN43" s="16" t="s">
        <v>843</v>
      </c>
      <c r="AO43" s="16" t="s">
        <v>843</v>
      </c>
      <c r="AP43" s="16" t="s">
        <v>843</v>
      </c>
      <c r="AQ43" s="16" t="s">
        <v>843</v>
      </c>
      <c r="AR43" s="16" t="s">
        <v>11723</v>
      </c>
      <c r="AS43" s="16" t="s">
        <v>844</v>
      </c>
      <c r="AT43" s="16" t="s">
        <v>844</v>
      </c>
      <c r="AU43" s="16" t="s">
        <v>844</v>
      </c>
      <c r="AV43" s="16" t="s">
        <v>844</v>
      </c>
      <c r="AW43" s="16" t="s">
        <v>844</v>
      </c>
      <c r="AX43" s="16" t="s">
        <v>843</v>
      </c>
      <c r="AY43" s="16" t="s">
        <v>843</v>
      </c>
      <c r="AZ43" s="16" t="s">
        <v>4437</v>
      </c>
      <c r="BA43" s="16" t="s">
        <v>4437</v>
      </c>
      <c r="BB43" s="16" t="s">
        <v>4440</v>
      </c>
      <c r="BC43" s="16" t="s">
        <v>4437</v>
      </c>
      <c r="BD43" s="16" t="s">
        <v>4437</v>
      </c>
      <c r="BF43" s="16" t="s">
        <v>843</v>
      </c>
      <c r="BI43" s="16" t="s">
        <v>7785</v>
      </c>
      <c r="BJ43" s="16" t="s">
        <v>843</v>
      </c>
      <c r="BK43" s="16" t="s">
        <v>843</v>
      </c>
      <c r="BL43" s="16" t="s">
        <v>843</v>
      </c>
      <c r="BM43" s="16" t="s">
        <v>843</v>
      </c>
      <c r="BN43" s="16" t="s">
        <v>843</v>
      </c>
      <c r="BO43" s="16" t="s">
        <v>844</v>
      </c>
      <c r="BP43" s="16" t="s">
        <v>843</v>
      </c>
      <c r="BQ43" s="16" t="s">
        <v>843</v>
      </c>
      <c r="DX43" s="16" t="s">
        <v>867</v>
      </c>
      <c r="DY43" s="16" t="s">
        <v>867</v>
      </c>
      <c r="ES43" s="16" t="s">
        <v>867</v>
      </c>
      <c r="EU43" s="16" t="s">
        <v>7813</v>
      </c>
      <c r="EV43" s="16" t="s">
        <v>865</v>
      </c>
      <c r="FF43" s="16" t="s">
        <v>7845</v>
      </c>
      <c r="FG43" s="16" t="s">
        <v>11724</v>
      </c>
      <c r="FH43" s="16" t="s">
        <v>844</v>
      </c>
      <c r="FI43" s="16" t="s">
        <v>843</v>
      </c>
      <c r="FJ43" s="16" t="s">
        <v>843</v>
      </c>
      <c r="FK43" s="16" t="s">
        <v>843</v>
      </c>
      <c r="FL43" s="16" t="s">
        <v>844</v>
      </c>
      <c r="FM43" s="16" t="s">
        <v>843</v>
      </c>
      <c r="FN43" s="16" t="s">
        <v>843</v>
      </c>
      <c r="FO43" s="16" t="s">
        <v>843</v>
      </c>
      <c r="FP43" s="16" t="s">
        <v>843</v>
      </c>
      <c r="FQ43" s="16" t="s">
        <v>843</v>
      </c>
      <c r="HC43" s="16" t="s">
        <v>865</v>
      </c>
      <c r="JA43" s="16" t="s">
        <v>4822</v>
      </c>
      <c r="JB43" s="16" t="s">
        <v>865</v>
      </c>
      <c r="JC43" s="16" t="s">
        <v>865</v>
      </c>
      <c r="JD43" s="16" t="s">
        <v>865</v>
      </c>
      <c r="JE43" s="16" t="s">
        <v>865</v>
      </c>
      <c r="JF43" s="16" t="s">
        <v>865</v>
      </c>
      <c r="JG43" s="16" t="s">
        <v>843</v>
      </c>
      <c r="JH43" s="16" t="s">
        <v>4846</v>
      </c>
      <c r="KF43" s="16" t="s">
        <v>4411</v>
      </c>
      <c r="KI43" s="16" t="s">
        <v>4846</v>
      </c>
      <c r="KO43" s="16" t="s">
        <v>8870</v>
      </c>
      <c r="KP43" s="16" t="s">
        <v>8869</v>
      </c>
      <c r="KQ43" s="16" t="s">
        <v>8694</v>
      </c>
      <c r="KR43" s="16" t="s">
        <v>9031</v>
      </c>
      <c r="KS43" s="16" t="s">
        <v>8871</v>
      </c>
      <c r="KT43" s="16" t="s">
        <v>8696</v>
      </c>
      <c r="KU43" s="16" t="s">
        <v>844</v>
      </c>
      <c r="KV43" s="16" t="s">
        <v>8696</v>
      </c>
      <c r="KW43" s="16" t="s">
        <v>850</v>
      </c>
      <c r="KX43" s="16" t="s">
        <v>487</v>
      </c>
      <c r="KY43" s="16" t="s">
        <v>487</v>
      </c>
      <c r="KZ43" s="16" t="s">
        <v>487</v>
      </c>
      <c r="LC43" s="16" t="s">
        <v>10879</v>
      </c>
      <c r="LF43" s="16" t="s">
        <v>11654</v>
      </c>
      <c r="LI43" s="16" t="s">
        <v>11655</v>
      </c>
      <c r="LJ43" s="16" t="s">
        <v>843</v>
      </c>
      <c r="LL43" s="16" t="s">
        <v>8711</v>
      </c>
      <c r="LM43" s="16" t="s">
        <v>8741</v>
      </c>
      <c r="LO43" s="16" t="s">
        <v>843</v>
      </c>
      <c r="LP43" s="16" t="s">
        <v>843</v>
      </c>
      <c r="LQ43" s="16" t="s">
        <v>844</v>
      </c>
      <c r="LR43" s="16" t="s">
        <v>844</v>
      </c>
      <c r="LS43" s="16" t="s">
        <v>844</v>
      </c>
      <c r="LT43" s="16" t="s">
        <v>844</v>
      </c>
      <c r="LU43" s="16" t="s">
        <v>1056</v>
      </c>
      <c r="LV43" s="16" t="s">
        <v>844</v>
      </c>
      <c r="LW43" s="16" t="s">
        <v>844</v>
      </c>
      <c r="LX43" s="16" t="s">
        <v>843</v>
      </c>
      <c r="LY43" s="16" t="s">
        <v>843</v>
      </c>
      <c r="LZ43" s="16" t="s">
        <v>843</v>
      </c>
      <c r="MA43" s="16" t="s">
        <v>843</v>
      </c>
      <c r="MB43" s="16" t="s">
        <v>843</v>
      </c>
      <c r="MC43" s="16" t="s">
        <v>843</v>
      </c>
      <c r="ME43" s="16" t="s">
        <v>11656</v>
      </c>
      <c r="MF43" s="16" t="s">
        <v>8847</v>
      </c>
      <c r="MP43" s="16" t="s">
        <v>1824</v>
      </c>
      <c r="MR43" s="16" t="s">
        <v>474</v>
      </c>
      <c r="MS43" s="16" t="s">
        <v>11713</v>
      </c>
      <c r="MT43" s="16" t="s">
        <v>8987</v>
      </c>
      <c r="NC43" s="16" t="s">
        <v>487</v>
      </c>
      <c r="NE43" s="16" t="s">
        <v>486</v>
      </c>
      <c r="NG43" s="16" t="s">
        <v>1378</v>
      </c>
      <c r="NI43" s="16" t="s">
        <v>11658</v>
      </c>
      <c r="NR43" s="16" t="s">
        <v>878</v>
      </c>
      <c r="NS43" s="16" t="s">
        <v>462</v>
      </c>
      <c r="NT43" s="16" t="s">
        <v>478</v>
      </c>
      <c r="NU43" s="16">
        <v>1.1910000000000001</v>
      </c>
      <c r="NV43" s="16" t="s">
        <v>457</v>
      </c>
      <c r="NW43" s="16" t="s">
        <v>1183</v>
      </c>
      <c r="NX43" s="16" t="s">
        <v>1142</v>
      </c>
      <c r="OB43" s="16" t="s">
        <v>833</v>
      </c>
      <c r="OC43" s="16" t="s">
        <v>878</v>
      </c>
    </row>
    <row r="44" spans="1:394" x14ac:dyDescent="0.25">
      <c r="A44" s="16" t="s">
        <v>9038</v>
      </c>
      <c r="B44" s="16" t="s">
        <v>844</v>
      </c>
      <c r="C44" s="16" t="s">
        <v>972</v>
      </c>
      <c r="D44" s="16" t="s">
        <v>844</v>
      </c>
      <c r="E44" s="16" t="s">
        <v>843</v>
      </c>
      <c r="F44" s="16" t="s">
        <v>843</v>
      </c>
      <c r="G44" s="16" t="s">
        <v>843</v>
      </c>
      <c r="H44" s="16" t="s">
        <v>843</v>
      </c>
      <c r="I44" s="16" t="s">
        <v>843</v>
      </c>
      <c r="J44" s="16" t="s">
        <v>843</v>
      </c>
      <c r="K44" s="16" t="s">
        <v>843</v>
      </c>
      <c r="L44" s="16" t="s">
        <v>843</v>
      </c>
      <c r="M44" s="16" t="s">
        <v>843</v>
      </c>
      <c r="N44" s="16" t="s">
        <v>843</v>
      </c>
      <c r="O44" s="16" t="s">
        <v>843</v>
      </c>
      <c r="Q44" s="16" t="s">
        <v>844</v>
      </c>
      <c r="R44" s="16">
        <v>60</v>
      </c>
      <c r="T44" s="16" t="s">
        <v>470</v>
      </c>
      <c r="U44" s="16" t="s">
        <v>844</v>
      </c>
      <c r="V44" s="16" t="s">
        <v>843</v>
      </c>
      <c r="W44" s="16" t="s">
        <v>844</v>
      </c>
      <c r="X44" s="16" t="s">
        <v>843</v>
      </c>
      <c r="Y44" s="16" t="s">
        <v>843</v>
      </c>
      <c r="Z44" s="16" t="s">
        <v>843</v>
      </c>
      <c r="AA44" s="16" t="s">
        <v>843</v>
      </c>
      <c r="AB44" s="16" t="s">
        <v>843</v>
      </c>
      <c r="AC44" s="16" t="s">
        <v>843</v>
      </c>
      <c r="AD44" s="16" t="s">
        <v>867</v>
      </c>
      <c r="AF44" s="16" t="s">
        <v>11673</v>
      </c>
      <c r="AG44" s="16" t="s">
        <v>11652</v>
      </c>
      <c r="AH44" s="16" t="s">
        <v>844</v>
      </c>
      <c r="AI44" s="16" t="s">
        <v>843</v>
      </c>
      <c r="AJ44" s="16" t="s">
        <v>844</v>
      </c>
      <c r="AK44" s="16" t="s">
        <v>843</v>
      </c>
      <c r="AL44" s="16" t="s">
        <v>844</v>
      </c>
      <c r="AM44" s="16" t="s">
        <v>844</v>
      </c>
      <c r="AN44" s="16" t="s">
        <v>843</v>
      </c>
      <c r="AO44" s="16" t="s">
        <v>843</v>
      </c>
      <c r="AP44" s="16" t="s">
        <v>843</v>
      </c>
      <c r="AQ44" s="16" t="s">
        <v>844</v>
      </c>
      <c r="AR44" s="16" t="s">
        <v>4415</v>
      </c>
      <c r="AS44" s="16" t="s">
        <v>844</v>
      </c>
      <c r="AT44" s="16" t="s">
        <v>843</v>
      </c>
      <c r="AU44" s="16" t="s">
        <v>843</v>
      </c>
      <c r="AV44" s="16" t="s">
        <v>843</v>
      </c>
      <c r="AW44" s="16" t="s">
        <v>843</v>
      </c>
      <c r="AX44" s="16" t="s">
        <v>843</v>
      </c>
      <c r="AY44" s="16" t="s">
        <v>843</v>
      </c>
      <c r="AZ44" s="16" t="s">
        <v>4437</v>
      </c>
      <c r="BF44" s="16" t="s">
        <v>844</v>
      </c>
      <c r="BH44" s="16" t="s">
        <v>7383</v>
      </c>
      <c r="BI44" s="16" t="s">
        <v>7770</v>
      </c>
      <c r="BJ44" s="16" t="s">
        <v>844</v>
      </c>
      <c r="BK44" s="16" t="s">
        <v>843</v>
      </c>
      <c r="BL44" s="16" t="s">
        <v>843</v>
      </c>
      <c r="BM44" s="16" t="s">
        <v>843</v>
      </c>
      <c r="BN44" s="16" t="s">
        <v>843</v>
      </c>
      <c r="BO44" s="16" t="s">
        <v>843</v>
      </c>
      <c r="BP44" s="16" t="s">
        <v>843</v>
      </c>
      <c r="BQ44" s="16" t="s">
        <v>843</v>
      </c>
      <c r="BR44" s="16" t="s">
        <v>7793</v>
      </c>
      <c r="BS44" s="16" t="s">
        <v>843</v>
      </c>
      <c r="BT44" s="16" t="s">
        <v>844</v>
      </c>
      <c r="BU44" s="16" t="s">
        <v>843</v>
      </c>
      <c r="BV44" s="16" t="s">
        <v>843</v>
      </c>
      <c r="BW44" s="16" t="s">
        <v>843</v>
      </c>
      <c r="BX44" s="16" t="s">
        <v>843</v>
      </c>
      <c r="BY44" s="16" t="s">
        <v>843</v>
      </c>
      <c r="BZ44" s="16" t="s">
        <v>843</v>
      </c>
      <c r="CA44" s="16" t="s">
        <v>843</v>
      </c>
      <c r="DX44" s="16" t="s">
        <v>865</v>
      </c>
      <c r="ES44" s="16" t="s">
        <v>867</v>
      </c>
      <c r="EU44" s="16" t="s">
        <v>7813</v>
      </c>
      <c r="EV44" s="16" t="s">
        <v>865</v>
      </c>
      <c r="FF44" s="16" t="s">
        <v>7836</v>
      </c>
      <c r="HC44" s="16" t="s">
        <v>865</v>
      </c>
      <c r="JA44" s="16" t="s">
        <v>4822</v>
      </c>
      <c r="JB44" s="16" t="s">
        <v>865</v>
      </c>
      <c r="JC44" s="16" t="s">
        <v>865</v>
      </c>
      <c r="JD44" s="16" t="s">
        <v>865</v>
      </c>
      <c r="JE44" s="16" t="s">
        <v>865</v>
      </c>
      <c r="JF44" s="16" t="s">
        <v>865</v>
      </c>
      <c r="JG44" s="16" t="s">
        <v>843</v>
      </c>
      <c r="JH44" s="16" t="s">
        <v>7591</v>
      </c>
      <c r="JJ44" s="16" t="s">
        <v>865</v>
      </c>
      <c r="KF44" s="16" t="s">
        <v>4926</v>
      </c>
      <c r="KI44" s="16" t="s">
        <v>4982</v>
      </c>
      <c r="KK44" s="16" t="s">
        <v>4901</v>
      </c>
      <c r="KM44" s="16" t="s">
        <v>7610</v>
      </c>
      <c r="KO44" s="16" t="s">
        <v>8881</v>
      </c>
      <c r="KP44" s="16" t="s">
        <v>8880</v>
      </c>
      <c r="KQ44" s="16" t="s">
        <v>8694</v>
      </c>
      <c r="KR44" s="16" t="s">
        <v>9039</v>
      </c>
      <c r="KS44" s="16" t="s">
        <v>8882</v>
      </c>
      <c r="KT44" s="16" t="s">
        <v>8696</v>
      </c>
      <c r="KU44" s="16" t="s">
        <v>844</v>
      </c>
      <c r="KV44" s="16" t="s">
        <v>8696</v>
      </c>
      <c r="KW44" s="16" t="s">
        <v>851</v>
      </c>
      <c r="KY44" s="16" t="s">
        <v>486</v>
      </c>
      <c r="LC44" s="16" t="s">
        <v>10879</v>
      </c>
      <c r="LF44" s="16" t="s">
        <v>11654</v>
      </c>
      <c r="LI44" s="16" t="s">
        <v>11655</v>
      </c>
      <c r="LJ44" s="16" t="s">
        <v>843</v>
      </c>
      <c r="LL44" s="16" t="s">
        <v>8711</v>
      </c>
      <c r="LM44" s="16" t="s">
        <v>8741</v>
      </c>
      <c r="LO44" s="16" t="s">
        <v>844</v>
      </c>
      <c r="LP44" s="16" t="s">
        <v>843</v>
      </c>
      <c r="LQ44" s="16" t="s">
        <v>8732</v>
      </c>
      <c r="LR44" s="16" t="s">
        <v>1056</v>
      </c>
      <c r="LS44" s="16" t="s">
        <v>1056</v>
      </c>
      <c r="LT44" s="16" t="s">
        <v>1056</v>
      </c>
      <c r="LU44" s="16" t="s">
        <v>8746</v>
      </c>
      <c r="LV44" s="16" t="s">
        <v>843</v>
      </c>
      <c r="LW44" s="16" t="s">
        <v>844</v>
      </c>
      <c r="LX44" s="16" t="s">
        <v>843</v>
      </c>
      <c r="LY44" s="16" t="s">
        <v>843</v>
      </c>
      <c r="LZ44" s="16" t="s">
        <v>843</v>
      </c>
      <c r="MA44" s="16" t="s">
        <v>844</v>
      </c>
      <c r="MB44" s="16" t="s">
        <v>843</v>
      </c>
      <c r="MC44" s="16" t="s">
        <v>843</v>
      </c>
      <c r="ME44" s="16" t="s">
        <v>11656</v>
      </c>
      <c r="MF44" s="16" t="s">
        <v>8847</v>
      </c>
      <c r="MJ44" s="16" t="s">
        <v>1839</v>
      </c>
      <c r="MO44" s="16" t="s">
        <v>1817</v>
      </c>
      <c r="MP44" s="16" t="s">
        <v>1829</v>
      </c>
      <c r="MQ44" s="16" t="s">
        <v>1781</v>
      </c>
      <c r="MR44" s="16" t="s">
        <v>470</v>
      </c>
      <c r="MS44" s="16" t="s">
        <v>11713</v>
      </c>
      <c r="MT44" s="16" t="s">
        <v>9009</v>
      </c>
      <c r="MU44" s="16" t="s">
        <v>817</v>
      </c>
      <c r="NC44" s="16" t="s">
        <v>487</v>
      </c>
      <c r="NE44" s="16" t="s">
        <v>486</v>
      </c>
      <c r="NG44" s="16" t="s">
        <v>1378</v>
      </c>
      <c r="NI44" s="16" t="s">
        <v>11658</v>
      </c>
      <c r="NR44" s="16" t="s">
        <v>877</v>
      </c>
      <c r="NS44" s="16" t="s">
        <v>462</v>
      </c>
      <c r="NT44" s="16" t="s">
        <v>478</v>
      </c>
      <c r="NU44" s="16">
        <v>1.1910000000000001</v>
      </c>
      <c r="NV44" s="16" t="s">
        <v>457</v>
      </c>
      <c r="NW44" s="16" t="s">
        <v>1177</v>
      </c>
      <c r="NX44" s="16" t="s">
        <v>1142</v>
      </c>
      <c r="OB44" s="16" t="s">
        <v>833</v>
      </c>
      <c r="OC44" s="16" t="s">
        <v>877</v>
      </c>
    </row>
    <row r="45" spans="1:394" x14ac:dyDescent="0.25">
      <c r="A45" s="16" t="s">
        <v>9047</v>
      </c>
      <c r="B45" s="16" t="s">
        <v>1056</v>
      </c>
      <c r="C45" s="16" t="s">
        <v>4199</v>
      </c>
      <c r="D45" s="16" t="s">
        <v>843</v>
      </c>
      <c r="E45" s="16" t="s">
        <v>843</v>
      </c>
      <c r="F45" s="16" t="s">
        <v>843</v>
      </c>
      <c r="G45" s="16" t="s">
        <v>843</v>
      </c>
      <c r="H45" s="16" t="s">
        <v>843</v>
      </c>
      <c r="I45" s="16" t="s">
        <v>844</v>
      </c>
      <c r="J45" s="16" t="s">
        <v>843</v>
      </c>
      <c r="K45" s="16" t="s">
        <v>843</v>
      </c>
      <c r="L45" s="16" t="s">
        <v>843</v>
      </c>
      <c r="M45" s="16" t="s">
        <v>843</v>
      </c>
      <c r="N45" s="16" t="s">
        <v>843</v>
      </c>
      <c r="O45" s="16" t="s">
        <v>843</v>
      </c>
      <c r="Q45" s="16" t="s">
        <v>843</v>
      </c>
      <c r="R45" s="16">
        <v>89</v>
      </c>
      <c r="T45" s="16" t="s">
        <v>470</v>
      </c>
      <c r="U45" s="16" t="s">
        <v>844</v>
      </c>
      <c r="V45" s="16" t="s">
        <v>843</v>
      </c>
      <c r="W45" s="16" t="s">
        <v>844</v>
      </c>
      <c r="X45" s="16" t="s">
        <v>843</v>
      </c>
      <c r="Y45" s="16" t="s">
        <v>843</v>
      </c>
      <c r="Z45" s="16" t="s">
        <v>843</v>
      </c>
      <c r="AA45" s="16" t="s">
        <v>843</v>
      </c>
      <c r="AB45" s="16" t="s">
        <v>843</v>
      </c>
      <c r="AC45" s="16" t="s">
        <v>843</v>
      </c>
      <c r="AD45" s="16" t="s">
        <v>865</v>
      </c>
      <c r="BF45" s="16" t="s">
        <v>843</v>
      </c>
      <c r="JB45" s="16" t="s">
        <v>865</v>
      </c>
      <c r="JC45" s="16" t="s">
        <v>865</v>
      </c>
      <c r="JD45" s="16" t="s">
        <v>865</v>
      </c>
      <c r="JE45" s="16" t="s">
        <v>865</v>
      </c>
      <c r="JF45" s="16" t="s">
        <v>865</v>
      </c>
      <c r="JG45" s="16" t="s">
        <v>843</v>
      </c>
      <c r="JH45" s="16" t="s">
        <v>4846</v>
      </c>
      <c r="KO45" s="16" t="s">
        <v>8881</v>
      </c>
      <c r="KP45" s="16" t="s">
        <v>8880</v>
      </c>
      <c r="KQ45" s="16" t="s">
        <v>8694</v>
      </c>
      <c r="KR45" s="16" t="s">
        <v>9048</v>
      </c>
      <c r="KS45" s="16" t="s">
        <v>8882</v>
      </c>
      <c r="KT45" s="16" t="s">
        <v>8696</v>
      </c>
      <c r="KU45" s="16" t="s">
        <v>844</v>
      </c>
      <c r="KV45" s="16" t="s">
        <v>8696</v>
      </c>
      <c r="LC45" s="16" t="s">
        <v>10879</v>
      </c>
      <c r="LF45" s="16" t="s">
        <v>11654</v>
      </c>
      <c r="LJ45" s="16" t="s">
        <v>843</v>
      </c>
      <c r="LL45" s="16" t="s">
        <v>8711</v>
      </c>
      <c r="LM45" s="16" t="s">
        <v>8741</v>
      </c>
      <c r="LO45" s="16" t="s">
        <v>844</v>
      </c>
      <c r="LP45" s="16" t="s">
        <v>843</v>
      </c>
      <c r="LQ45" s="16" t="s">
        <v>8732</v>
      </c>
      <c r="LR45" s="16" t="s">
        <v>1056</v>
      </c>
      <c r="LS45" s="16" t="s">
        <v>1056</v>
      </c>
      <c r="LT45" s="16" t="s">
        <v>1056</v>
      </c>
      <c r="LU45" s="16" t="s">
        <v>8746</v>
      </c>
      <c r="LV45" s="16" t="s">
        <v>843</v>
      </c>
      <c r="LW45" s="16" t="s">
        <v>844</v>
      </c>
      <c r="LX45" s="16" t="s">
        <v>843</v>
      </c>
      <c r="LY45" s="16" t="s">
        <v>843</v>
      </c>
      <c r="LZ45" s="16" t="s">
        <v>843</v>
      </c>
      <c r="MA45" s="16" t="s">
        <v>844</v>
      </c>
      <c r="MB45" s="16" t="s">
        <v>843</v>
      </c>
      <c r="MC45" s="16" t="s">
        <v>843</v>
      </c>
      <c r="ME45" s="16" t="s">
        <v>11656</v>
      </c>
      <c r="MF45" s="16" t="s">
        <v>8847</v>
      </c>
      <c r="MR45" s="16" t="s">
        <v>470</v>
      </c>
      <c r="MS45" s="16" t="s">
        <v>11713</v>
      </c>
      <c r="NI45" s="16" t="s">
        <v>11658</v>
      </c>
      <c r="NR45" s="16" t="s">
        <v>878</v>
      </c>
      <c r="NS45" s="16" t="s">
        <v>462</v>
      </c>
      <c r="NT45" s="16" t="s">
        <v>478</v>
      </c>
      <c r="NU45" s="16">
        <v>1.1910000000000001</v>
      </c>
      <c r="NV45" s="16" t="s">
        <v>457</v>
      </c>
      <c r="NW45" s="16" t="s">
        <v>1177</v>
      </c>
      <c r="NX45" s="16" t="s">
        <v>1142</v>
      </c>
      <c r="OB45" s="16" t="s">
        <v>833</v>
      </c>
      <c r="OC45" s="16" t="s">
        <v>878</v>
      </c>
    </row>
    <row r="46" spans="1:394" x14ac:dyDescent="0.25">
      <c r="A46" s="16" t="s">
        <v>9052</v>
      </c>
      <c r="B46" s="16" t="s">
        <v>8732</v>
      </c>
      <c r="C46" s="16" t="s">
        <v>4199</v>
      </c>
      <c r="D46" s="16" t="s">
        <v>843</v>
      </c>
      <c r="E46" s="16" t="s">
        <v>843</v>
      </c>
      <c r="F46" s="16" t="s">
        <v>843</v>
      </c>
      <c r="G46" s="16" t="s">
        <v>843</v>
      </c>
      <c r="H46" s="16" t="s">
        <v>843</v>
      </c>
      <c r="I46" s="16" t="s">
        <v>844</v>
      </c>
      <c r="J46" s="16" t="s">
        <v>843</v>
      </c>
      <c r="K46" s="16" t="s">
        <v>843</v>
      </c>
      <c r="L46" s="16" t="s">
        <v>843</v>
      </c>
      <c r="M46" s="16" t="s">
        <v>843</v>
      </c>
      <c r="N46" s="16" t="s">
        <v>843</v>
      </c>
      <c r="O46" s="16" t="s">
        <v>843</v>
      </c>
      <c r="Q46" s="16" t="s">
        <v>843</v>
      </c>
      <c r="R46" s="16">
        <v>90</v>
      </c>
      <c r="T46" s="16" t="s">
        <v>474</v>
      </c>
      <c r="U46" s="16" t="s">
        <v>843</v>
      </c>
      <c r="V46" s="16" t="s">
        <v>844</v>
      </c>
      <c r="W46" s="16" t="s">
        <v>843</v>
      </c>
      <c r="X46" s="16" t="s">
        <v>844</v>
      </c>
      <c r="Y46" s="16" t="s">
        <v>843</v>
      </c>
      <c r="Z46" s="16" t="s">
        <v>843</v>
      </c>
      <c r="AA46" s="16" t="s">
        <v>843</v>
      </c>
      <c r="AB46" s="16" t="s">
        <v>843</v>
      </c>
      <c r="AC46" s="16" t="s">
        <v>843</v>
      </c>
      <c r="AD46" s="16" t="s">
        <v>865</v>
      </c>
      <c r="BF46" s="16" t="s">
        <v>843</v>
      </c>
      <c r="JB46" s="16" t="s">
        <v>865</v>
      </c>
      <c r="JC46" s="16" t="s">
        <v>865</v>
      </c>
      <c r="JD46" s="16" t="s">
        <v>865</v>
      </c>
      <c r="JE46" s="16" t="s">
        <v>865</v>
      </c>
      <c r="JF46" s="16" t="s">
        <v>865</v>
      </c>
      <c r="JG46" s="16" t="s">
        <v>843</v>
      </c>
      <c r="JH46" s="16" t="s">
        <v>4846</v>
      </c>
      <c r="KO46" s="16" t="s">
        <v>8881</v>
      </c>
      <c r="KP46" s="16" t="s">
        <v>8880</v>
      </c>
      <c r="KQ46" s="16" t="s">
        <v>8694</v>
      </c>
      <c r="KR46" s="16" t="s">
        <v>9053</v>
      </c>
      <c r="KS46" s="16" t="s">
        <v>8882</v>
      </c>
      <c r="KT46" s="16" t="s">
        <v>8696</v>
      </c>
      <c r="KU46" s="16" t="s">
        <v>844</v>
      </c>
      <c r="KV46" s="16" t="s">
        <v>8696</v>
      </c>
      <c r="LC46" s="16" t="s">
        <v>10879</v>
      </c>
      <c r="LF46" s="16" t="s">
        <v>11654</v>
      </c>
      <c r="LJ46" s="16" t="s">
        <v>843</v>
      </c>
      <c r="LL46" s="16" t="s">
        <v>8711</v>
      </c>
      <c r="LM46" s="16" t="s">
        <v>8741</v>
      </c>
      <c r="LO46" s="16" t="s">
        <v>844</v>
      </c>
      <c r="LP46" s="16" t="s">
        <v>843</v>
      </c>
      <c r="LQ46" s="16" t="s">
        <v>8732</v>
      </c>
      <c r="LR46" s="16" t="s">
        <v>1056</v>
      </c>
      <c r="LS46" s="16" t="s">
        <v>1056</v>
      </c>
      <c r="LT46" s="16" t="s">
        <v>1056</v>
      </c>
      <c r="LU46" s="16" t="s">
        <v>8746</v>
      </c>
      <c r="LV46" s="16" t="s">
        <v>843</v>
      </c>
      <c r="LW46" s="16" t="s">
        <v>844</v>
      </c>
      <c r="LX46" s="16" t="s">
        <v>843</v>
      </c>
      <c r="LY46" s="16" t="s">
        <v>843</v>
      </c>
      <c r="LZ46" s="16" t="s">
        <v>843</v>
      </c>
      <c r="MA46" s="16" t="s">
        <v>844</v>
      </c>
      <c r="MB46" s="16" t="s">
        <v>843</v>
      </c>
      <c r="MC46" s="16" t="s">
        <v>843</v>
      </c>
      <c r="ME46" s="16" t="s">
        <v>11656</v>
      </c>
      <c r="MF46" s="16" t="s">
        <v>8847</v>
      </c>
      <c r="MR46" s="16" t="s">
        <v>474</v>
      </c>
      <c r="MS46" s="16" t="s">
        <v>11713</v>
      </c>
      <c r="NI46" s="16" t="s">
        <v>11658</v>
      </c>
      <c r="NR46" s="16" t="s">
        <v>878</v>
      </c>
      <c r="NS46" s="16" t="s">
        <v>462</v>
      </c>
      <c r="NT46" s="16" t="s">
        <v>478</v>
      </c>
      <c r="NU46" s="16">
        <v>1.1910000000000001</v>
      </c>
      <c r="NV46" s="16" t="s">
        <v>457</v>
      </c>
      <c r="NW46" s="16" t="s">
        <v>1183</v>
      </c>
      <c r="NX46" s="16" t="s">
        <v>1142</v>
      </c>
      <c r="OB46" s="16" t="s">
        <v>833</v>
      </c>
      <c r="OC46" s="16" t="s">
        <v>878</v>
      </c>
    </row>
    <row r="47" spans="1:394" x14ac:dyDescent="0.25">
      <c r="A47" s="16" t="s">
        <v>9059</v>
      </c>
      <c r="B47" s="16" t="s">
        <v>8746</v>
      </c>
      <c r="C47" s="16" t="s">
        <v>4199</v>
      </c>
      <c r="D47" s="16" t="s">
        <v>843</v>
      </c>
      <c r="E47" s="16" t="s">
        <v>843</v>
      </c>
      <c r="F47" s="16" t="s">
        <v>843</v>
      </c>
      <c r="G47" s="16" t="s">
        <v>843</v>
      </c>
      <c r="H47" s="16" t="s">
        <v>843</v>
      </c>
      <c r="I47" s="16" t="s">
        <v>844</v>
      </c>
      <c r="J47" s="16" t="s">
        <v>843</v>
      </c>
      <c r="K47" s="16" t="s">
        <v>843</v>
      </c>
      <c r="L47" s="16" t="s">
        <v>843</v>
      </c>
      <c r="M47" s="16" t="s">
        <v>843</v>
      </c>
      <c r="N47" s="16" t="s">
        <v>843</v>
      </c>
      <c r="O47" s="16" t="s">
        <v>843</v>
      </c>
      <c r="Q47" s="16" t="s">
        <v>843</v>
      </c>
      <c r="R47" s="16">
        <v>65</v>
      </c>
      <c r="T47" s="16" t="s">
        <v>474</v>
      </c>
      <c r="U47" s="16" t="s">
        <v>843</v>
      </c>
      <c r="V47" s="16" t="s">
        <v>844</v>
      </c>
      <c r="W47" s="16" t="s">
        <v>843</v>
      </c>
      <c r="X47" s="16" t="s">
        <v>844</v>
      </c>
      <c r="Y47" s="16" t="s">
        <v>843</v>
      </c>
      <c r="Z47" s="16" t="s">
        <v>843</v>
      </c>
      <c r="AA47" s="16" t="s">
        <v>843</v>
      </c>
      <c r="AB47" s="16" t="s">
        <v>843</v>
      </c>
      <c r="AC47" s="16" t="s">
        <v>843</v>
      </c>
      <c r="AD47" s="16" t="s">
        <v>867</v>
      </c>
      <c r="BF47" s="16" t="s">
        <v>843</v>
      </c>
      <c r="JB47" s="16" t="s">
        <v>865</v>
      </c>
      <c r="JC47" s="16" t="s">
        <v>865</v>
      </c>
      <c r="JD47" s="16" t="s">
        <v>865</v>
      </c>
      <c r="JE47" s="16" t="s">
        <v>865</v>
      </c>
      <c r="JF47" s="16" t="s">
        <v>865</v>
      </c>
      <c r="JG47" s="16" t="s">
        <v>843</v>
      </c>
      <c r="JH47" s="16" t="s">
        <v>4846</v>
      </c>
      <c r="KO47" s="16" t="s">
        <v>8881</v>
      </c>
      <c r="KP47" s="16" t="s">
        <v>8880</v>
      </c>
      <c r="KQ47" s="16" t="s">
        <v>8694</v>
      </c>
      <c r="KR47" s="16" t="s">
        <v>9060</v>
      </c>
      <c r="KS47" s="16" t="s">
        <v>8882</v>
      </c>
      <c r="KT47" s="16" t="s">
        <v>8696</v>
      </c>
      <c r="KU47" s="16" t="s">
        <v>844</v>
      </c>
      <c r="KV47" s="16" t="s">
        <v>8696</v>
      </c>
      <c r="LC47" s="16" t="s">
        <v>10879</v>
      </c>
      <c r="LF47" s="16" t="s">
        <v>11654</v>
      </c>
      <c r="LJ47" s="16" t="s">
        <v>843</v>
      </c>
      <c r="LL47" s="16" t="s">
        <v>8711</v>
      </c>
      <c r="LM47" s="16" t="s">
        <v>8741</v>
      </c>
      <c r="LO47" s="16" t="s">
        <v>844</v>
      </c>
      <c r="LP47" s="16" t="s">
        <v>843</v>
      </c>
      <c r="LQ47" s="16" t="s">
        <v>8732</v>
      </c>
      <c r="LR47" s="16" t="s">
        <v>1056</v>
      </c>
      <c r="LS47" s="16" t="s">
        <v>1056</v>
      </c>
      <c r="LT47" s="16" t="s">
        <v>1056</v>
      </c>
      <c r="LU47" s="16" t="s">
        <v>8746</v>
      </c>
      <c r="LV47" s="16" t="s">
        <v>843</v>
      </c>
      <c r="LW47" s="16" t="s">
        <v>844</v>
      </c>
      <c r="LX47" s="16" t="s">
        <v>843</v>
      </c>
      <c r="LY47" s="16" t="s">
        <v>843</v>
      </c>
      <c r="LZ47" s="16" t="s">
        <v>843</v>
      </c>
      <c r="MA47" s="16" t="s">
        <v>844</v>
      </c>
      <c r="MB47" s="16" t="s">
        <v>843</v>
      </c>
      <c r="MC47" s="16" t="s">
        <v>843</v>
      </c>
      <c r="ME47" s="16" t="s">
        <v>11656</v>
      </c>
      <c r="MF47" s="16" t="s">
        <v>8847</v>
      </c>
      <c r="MR47" s="16" t="s">
        <v>474</v>
      </c>
      <c r="MS47" s="16" t="s">
        <v>11713</v>
      </c>
      <c r="NI47" s="16" t="s">
        <v>11658</v>
      </c>
      <c r="NR47" s="16" t="s">
        <v>878</v>
      </c>
      <c r="NS47" s="16" t="s">
        <v>462</v>
      </c>
      <c r="NT47" s="16" t="s">
        <v>478</v>
      </c>
      <c r="NU47" s="16">
        <v>1.1910000000000001</v>
      </c>
      <c r="NV47" s="16" t="s">
        <v>457</v>
      </c>
      <c r="NW47" s="16" t="s">
        <v>1183</v>
      </c>
      <c r="NX47" s="16" t="s">
        <v>1142</v>
      </c>
      <c r="OB47" s="16" t="s">
        <v>833</v>
      </c>
      <c r="OC47" s="16" t="s">
        <v>878</v>
      </c>
    </row>
    <row r="48" spans="1:394" x14ac:dyDescent="0.25">
      <c r="A48" s="16" t="s">
        <v>9065</v>
      </c>
      <c r="B48" s="16" t="s">
        <v>8759</v>
      </c>
      <c r="C48" s="16" t="s">
        <v>972</v>
      </c>
      <c r="D48" s="16" t="s">
        <v>844</v>
      </c>
      <c r="E48" s="16" t="s">
        <v>843</v>
      </c>
      <c r="F48" s="16" t="s">
        <v>843</v>
      </c>
      <c r="G48" s="16" t="s">
        <v>843</v>
      </c>
      <c r="H48" s="16" t="s">
        <v>843</v>
      </c>
      <c r="I48" s="16" t="s">
        <v>843</v>
      </c>
      <c r="J48" s="16" t="s">
        <v>843</v>
      </c>
      <c r="K48" s="16" t="s">
        <v>843</v>
      </c>
      <c r="L48" s="16" t="s">
        <v>843</v>
      </c>
      <c r="M48" s="16" t="s">
        <v>843</v>
      </c>
      <c r="N48" s="16" t="s">
        <v>843</v>
      </c>
      <c r="O48" s="16" t="s">
        <v>843</v>
      </c>
      <c r="Q48" s="16" t="s">
        <v>844</v>
      </c>
      <c r="R48" s="16">
        <v>16</v>
      </c>
      <c r="T48" s="16" t="s">
        <v>470</v>
      </c>
      <c r="U48" s="16" t="s">
        <v>844</v>
      </c>
      <c r="V48" s="16" t="s">
        <v>843</v>
      </c>
      <c r="W48" s="16" t="s">
        <v>843</v>
      </c>
      <c r="X48" s="16" t="s">
        <v>843</v>
      </c>
      <c r="Y48" s="16" t="s">
        <v>844</v>
      </c>
      <c r="Z48" s="16" t="s">
        <v>843</v>
      </c>
      <c r="AA48" s="16" t="s">
        <v>843</v>
      </c>
      <c r="AB48" s="16" t="s">
        <v>844</v>
      </c>
      <c r="AC48" s="16" t="s">
        <v>844</v>
      </c>
      <c r="AD48" s="16" t="s">
        <v>865</v>
      </c>
      <c r="AF48" s="16" t="s">
        <v>11673</v>
      </c>
      <c r="AG48" s="16" t="s">
        <v>11725</v>
      </c>
      <c r="AH48" s="16" t="s">
        <v>844</v>
      </c>
      <c r="AI48" s="16" t="s">
        <v>844</v>
      </c>
      <c r="AJ48" s="16" t="s">
        <v>843</v>
      </c>
      <c r="AK48" s="16" t="s">
        <v>843</v>
      </c>
      <c r="AL48" s="16" t="s">
        <v>844</v>
      </c>
      <c r="AM48" s="16" t="s">
        <v>844</v>
      </c>
      <c r="AN48" s="16" t="s">
        <v>843</v>
      </c>
      <c r="AO48" s="16" t="s">
        <v>843</v>
      </c>
      <c r="AP48" s="16" t="s">
        <v>843</v>
      </c>
      <c r="AQ48" s="16" t="s">
        <v>844</v>
      </c>
      <c r="AR48" s="16" t="s">
        <v>4433</v>
      </c>
      <c r="AS48" s="16" t="s">
        <v>843</v>
      </c>
      <c r="AT48" s="16" t="s">
        <v>843</v>
      </c>
      <c r="AU48" s="16" t="s">
        <v>843</v>
      </c>
      <c r="AV48" s="16" t="s">
        <v>843</v>
      </c>
      <c r="AW48" s="16" t="s">
        <v>843</v>
      </c>
      <c r="AX48" s="16" t="s">
        <v>843</v>
      </c>
      <c r="AY48" s="16" t="s">
        <v>844</v>
      </c>
      <c r="BF48" s="16" t="s">
        <v>844</v>
      </c>
      <c r="BH48" s="16" t="s">
        <v>7380</v>
      </c>
      <c r="BI48" s="16" t="s">
        <v>7785</v>
      </c>
      <c r="BJ48" s="16" t="s">
        <v>843</v>
      </c>
      <c r="BK48" s="16" t="s">
        <v>843</v>
      </c>
      <c r="BL48" s="16" t="s">
        <v>843</v>
      </c>
      <c r="BM48" s="16" t="s">
        <v>843</v>
      </c>
      <c r="BN48" s="16" t="s">
        <v>843</v>
      </c>
      <c r="BO48" s="16" t="s">
        <v>844</v>
      </c>
      <c r="BP48" s="16" t="s">
        <v>843</v>
      </c>
      <c r="BQ48" s="16" t="s">
        <v>843</v>
      </c>
      <c r="CC48" s="16" t="s">
        <v>865</v>
      </c>
      <c r="CF48" s="16" t="s">
        <v>7130</v>
      </c>
      <c r="CG48" s="16" t="s">
        <v>844</v>
      </c>
      <c r="CH48" s="16" t="s">
        <v>843</v>
      </c>
      <c r="CI48" s="16" t="s">
        <v>843</v>
      </c>
      <c r="CJ48" s="16" t="s">
        <v>843</v>
      </c>
      <c r="CK48" s="16" t="s">
        <v>843</v>
      </c>
      <c r="CL48" s="16" t="s">
        <v>843</v>
      </c>
      <c r="CM48" s="16" t="s">
        <v>843</v>
      </c>
      <c r="CN48" s="16" t="s">
        <v>843</v>
      </c>
      <c r="CO48" s="16" t="s">
        <v>843</v>
      </c>
      <c r="CP48" s="16" t="s">
        <v>843</v>
      </c>
      <c r="CQ48" s="16" t="s">
        <v>843</v>
      </c>
      <c r="CR48" s="16" t="s">
        <v>843</v>
      </c>
      <c r="CS48" s="16" t="s">
        <v>843</v>
      </c>
      <c r="CT48" s="16" t="s">
        <v>843</v>
      </c>
      <c r="CU48" s="16" t="s">
        <v>843</v>
      </c>
      <c r="CV48" s="16" t="s">
        <v>843</v>
      </c>
      <c r="CW48" s="16" t="s">
        <v>843</v>
      </c>
      <c r="CX48" s="16" t="s">
        <v>843</v>
      </c>
      <c r="CY48" s="16" t="s">
        <v>843</v>
      </c>
      <c r="CZ48" s="16" t="s">
        <v>843</v>
      </c>
      <c r="DA48" s="16" t="s">
        <v>843</v>
      </c>
      <c r="DB48" s="16" t="s">
        <v>843</v>
      </c>
      <c r="DC48" s="16" t="s">
        <v>843</v>
      </c>
      <c r="DD48" s="16" t="s">
        <v>843</v>
      </c>
      <c r="DE48" s="16" t="s">
        <v>843</v>
      </c>
      <c r="DF48" s="16" t="s">
        <v>843</v>
      </c>
      <c r="DG48" s="16" t="s">
        <v>843</v>
      </c>
      <c r="DH48" s="16" t="s">
        <v>843</v>
      </c>
      <c r="DI48" s="16" t="s">
        <v>843</v>
      </c>
      <c r="DJ48" s="16" t="s">
        <v>843</v>
      </c>
      <c r="DK48" s="16" t="s">
        <v>843</v>
      </c>
      <c r="DL48" s="16" t="s">
        <v>843</v>
      </c>
      <c r="DQ48" s="16" t="s">
        <v>865</v>
      </c>
      <c r="DR48" s="16" t="s">
        <v>867</v>
      </c>
      <c r="DS48" s="16" t="s">
        <v>7321</v>
      </c>
      <c r="DX48" s="16" t="s">
        <v>865</v>
      </c>
      <c r="ES48" s="16" t="s">
        <v>865</v>
      </c>
      <c r="EU48" s="16" t="s">
        <v>7813</v>
      </c>
      <c r="EV48" s="16" t="s">
        <v>865</v>
      </c>
      <c r="FT48" s="16" t="s">
        <v>865</v>
      </c>
      <c r="HC48" s="16" t="s">
        <v>867</v>
      </c>
      <c r="HD48" s="16" t="s">
        <v>867</v>
      </c>
      <c r="HE48" s="16" t="s">
        <v>4671</v>
      </c>
      <c r="HF48" s="16" t="s">
        <v>844</v>
      </c>
      <c r="HG48" s="16" t="s">
        <v>843</v>
      </c>
      <c r="HH48" s="16" t="s">
        <v>843</v>
      </c>
      <c r="HI48" s="16" t="s">
        <v>843</v>
      </c>
      <c r="HJ48" s="16" t="s">
        <v>843</v>
      </c>
      <c r="HK48" s="16" t="s">
        <v>843</v>
      </c>
      <c r="HL48" s="16" t="s">
        <v>843</v>
      </c>
      <c r="HM48" s="16" t="s">
        <v>843</v>
      </c>
      <c r="HN48" s="16" t="s">
        <v>843</v>
      </c>
      <c r="HO48" s="16" t="s">
        <v>843</v>
      </c>
      <c r="HP48" s="16" t="s">
        <v>843</v>
      </c>
      <c r="HQ48" s="16" t="s">
        <v>843</v>
      </c>
      <c r="HR48" s="16" t="s">
        <v>843</v>
      </c>
      <c r="HS48" s="16" t="s">
        <v>843</v>
      </c>
      <c r="IZ48" s="16" t="s">
        <v>867</v>
      </c>
      <c r="JA48" s="16" t="s">
        <v>4813</v>
      </c>
      <c r="JB48" s="16" t="s">
        <v>865</v>
      </c>
      <c r="JC48" s="16" t="s">
        <v>865</v>
      </c>
      <c r="JD48" s="16" t="s">
        <v>865</v>
      </c>
      <c r="JE48" s="16" t="s">
        <v>865</v>
      </c>
      <c r="JF48" s="16" t="s">
        <v>865</v>
      </c>
      <c r="JG48" s="16" t="s">
        <v>1056</v>
      </c>
      <c r="JH48" s="16" t="s">
        <v>7582</v>
      </c>
      <c r="JJ48" s="16" t="s">
        <v>865</v>
      </c>
      <c r="KF48" s="16" t="s">
        <v>4926</v>
      </c>
      <c r="KI48" s="16" t="s">
        <v>4837</v>
      </c>
      <c r="KO48" s="16" t="s">
        <v>8881</v>
      </c>
      <c r="KP48" s="16" t="s">
        <v>8880</v>
      </c>
      <c r="KQ48" s="16" t="s">
        <v>8694</v>
      </c>
      <c r="KR48" s="16" t="s">
        <v>9066</v>
      </c>
      <c r="KS48" s="16" t="s">
        <v>8882</v>
      </c>
      <c r="KT48" s="16" t="s">
        <v>8696</v>
      </c>
      <c r="KU48" s="16" t="s">
        <v>844</v>
      </c>
      <c r="KV48" s="16" t="s">
        <v>8696</v>
      </c>
      <c r="KW48" s="16" t="s">
        <v>851</v>
      </c>
      <c r="KY48" s="16" t="s">
        <v>486</v>
      </c>
      <c r="LA48" s="16" t="s">
        <v>11697</v>
      </c>
      <c r="LC48" s="16" t="s">
        <v>10879</v>
      </c>
      <c r="LD48" s="16" t="s">
        <v>11698</v>
      </c>
      <c r="LE48" s="16" t="s">
        <v>11693</v>
      </c>
      <c r="LF48" s="16" t="s">
        <v>11654</v>
      </c>
      <c r="LI48" s="16" t="s">
        <v>11655</v>
      </c>
      <c r="LJ48" s="16" t="s">
        <v>843</v>
      </c>
      <c r="LL48" s="16" t="s">
        <v>8711</v>
      </c>
      <c r="LM48" s="16" t="s">
        <v>8741</v>
      </c>
      <c r="LO48" s="16" t="s">
        <v>844</v>
      </c>
      <c r="LP48" s="16" t="s">
        <v>843</v>
      </c>
      <c r="LQ48" s="16" t="s">
        <v>8732</v>
      </c>
      <c r="LR48" s="16" t="s">
        <v>1056</v>
      </c>
      <c r="LS48" s="16" t="s">
        <v>1056</v>
      </c>
      <c r="LT48" s="16" t="s">
        <v>1056</v>
      </c>
      <c r="LU48" s="16" t="s">
        <v>8746</v>
      </c>
      <c r="LV48" s="16" t="s">
        <v>843</v>
      </c>
      <c r="LW48" s="16" t="s">
        <v>844</v>
      </c>
      <c r="LX48" s="16" t="s">
        <v>843</v>
      </c>
      <c r="LY48" s="16" t="s">
        <v>843</v>
      </c>
      <c r="LZ48" s="16" t="s">
        <v>843</v>
      </c>
      <c r="MA48" s="16" t="s">
        <v>844</v>
      </c>
      <c r="MB48" s="16" t="s">
        <v>843</v>
      </c>
      <c r="MC48" s="16" t="s">
        <v>843</v>
      </c>
      <c r="MD48" s="16" t="s">
        <v>11699</v>
      </c>
      <c r="ME48" s="16" t="s">
        <v>11656</v>
      </c>
      <c r="MF48" s="16" t="s">
        <v>8847</v>
      </c>
      <c r="MO48" s="16" t="s">
        <v>1817</v>
      </c>
      <c r="MP48" s="16" t="s">
        <v>1826</v>
      </c>
      <c r="MR48" s="16" t="s">
        <v>470</v>
      </c>
      <c r="MS48" s="16" t="s">
        <v>11713</v>
      </c>
      <c r="MT48" s="16" t="s">
        <v>9009</v>
      </c>
      <c r="MU48" s="16" t="s">
        <v>817</v>
      </c>
      <c r="MV48" s="16" t="s">
        <v>486</v>
      </c>
      <c r="MZ48" s="16" t="s">
        <v>486</v>
      </c>
      <c r="NA48" s="16" t="s">
        <v>487</v>
      </c>
      <c r="NB48" s="16" t="s">
        <v>1344</v>
      </c>
      <c r="NC48" s="16" t="s">
        <v>486</v>
      </c>
      <c r="ND48" s="16" t="s">
        <v>486</v>
      </c>
      <c r="NE48" s="16" t="s">
        <v>487</v>
      </c>
      <c r="NF48" s="16" t="s">
        <v>487</v>
      </c>
      <c r="NG48" s="16" t="s">
        <v>1376</v>
      </c>
      <c r="NI48" s="16" t="s">
        <v>11658</v>
      </c>
      <c r="NM48" s="16" t="s">
        <v>11682</v>
      </c>
      <c r="NN48" s="16" t="s">
        <v>867</v>
      </c>
      <c r="NO48" s="16" t="s">
        <v>11683</v>
      </c>
      <c r="NP48" s="16" t="s">
        <v>11684</v>
      </c>
      <c r="NQ48" s="16" t="s">
        <v>1078</v>
      </c>
      <c r="NR48" s="16" t="s">
        <v>876</v>
      </c>
      <c r="NS48" s="16" t="s">
        <v>462</v>
      </c>
      <c r="NT48" s="16" t="s">
        <v>478</v>
      </c>
      <c r="NU48" s="16">
        <v>1.1910000000000001</v>
      </c>
      <c r="NV48" s="16" t="s">
        <v>824</v>
      </c>
      <c r="NW48" s="16" t="s">
        <v>1173</v>
      </c>
      <c r="NX48" s="16" t="s">
        <v>1142</v>
      </c>
      <c r="NY48" s="16" t="s">
        <v>824</v>
      </c>
      <c r="NZ48" s="16" t="s">
        <v>932</v>
      </c>
      <c r="OA48" s="16" t="s">
        <v>486</v>
      </c>
      <c r="OB48" s="16" t="s">
        <v>833</v>
      </c>
      <c r="OC48" s="16" t="s">
        <v>876</v>
      </c>
      <c r="OD48" s="16" t="s">
        <v>487</v>
      </c>
    </row>
    <row r="49" spans="1:393" x14ac:dyDescent="0.25">
      <c r="A49" s="16" t="s">
        <v>9071</v>
      </c>
      <c r="B49" s="16" t="s">
        <v>844</v>
      </c>
      <c r="C49" s="16" t="s">
        <v>972</v>
      </c>
      <c r="D49" s="16" t="s">
        <v>844</v>
      </c>
      <c r="E49" s="16" t="s">
        <v>843</v>
      </c>
      <c r="F49" s="16" t="s">
        <v>843</v>
      </c>
      <c r="G49" s="16" t="s">
        <v>843</v>
      </c>
      <c r="H49" s="16" t="s">
        <v>843</v>
      </c>
      <c r="I49" s="16" t="s">
        <v>843</v>
      </c>
      <c r="J49" s="16" t="s">
        <v>843</v>
      </c>
      <c r="K49" s="16" t="s">
        <v>843</v>
      </c>
      <c r="L49" s="16" t="s">
        <v>843</v>
      </c>
      <c r="M49" s="16" t="s">
        <v>843</v>
      </c>
      <c r="N49" s="16" t="s">
        <v>843</v>
      </c>
      <c r="O49" s="16" t="s">
        <v>843</v>
      </c>
      <c r="Q49" s="16" t="s">
        <v>844</v>
      </c>
      <c r="R49" s="16">
        <v>29</v>
      </c>
      <c r="T49" s="16" t="s">
        <v>470</v>
      </c>
      <c r="U49" s="16" t="s">
        <v>844</v>
      </c>
      <c r="V49" s="16" t="s">
        <v>843</v>
      </c>
      <c r="W49" s="16" t="s">
        <v>844</v>
      </c>
      <c r="X49" s="16" t="s">
        <v>843</v>
      </c>
      <c r="Y49" s="16" t="s">
        <v>843</v>
      </c>
      <c r="Z49" s="16" t="s">
        <v>843</v>
      </c>
      <c r="AA49" s="16" t="s">
        <v>843</v>
      </c>
      <c r="AB49" s="16" t="s">
        <v>844</v>
      </c>
      <c r="AC49" s="16" t="s">
        <v>843</v>
      </c>
      <c r="AD49" s="16" t="s">
        <v>867</v>
      </c>
      <c r="AF49" s="16" t="s">
        <v>11704</v>
      </c>
      <c r="AG49" s="16" t="s">
        <v>11671</v>
      </c>
      <c r="AH49" s="16" t="s">
        <v>844</v>
      </c>
      <c r="AI49" s="16" t="s">
        <v>844</v>
      </c>
      <c r="AJ49" s="16" t="s">
        <v>843</v>
      </c>
      <c r="AK49" s="16" t="s">
        <v>843</v>
      </c>
      <c r="AL49" s="16" t="s">
        <v>844</v>
      </c>
      <c r="AM49" s="16" t="s">
        <v>843</v>
      </c>
      <c r="AN49" s="16" t="s">
        <v>843</v>
      </c>
      <c r="AO49" s="16" t="s">
        <v>843</v>
      </c>
      <c r="AP49" s="16" t="s">
        <v>843</v>
      </c>
      <c r="AQ49" s="16" t="s">
        <v>843</v>
      </c>
      <c r="AR49" s="16" t="s">
        <v>4433</v>
      </c>
      <c r="AS49" s="16" t="s">
        <v>843</v>
      </c>
      <c r="AT49" s="16" t="s">
        <v>843</v>
      </c>
      <c r="AU49" s="16" t="s">
        <v>843</v>
      </c>
      <c r="AV49" s="16" t="s">
        <v>843</v>
      </c>
      <c r="AW49" s="16" t="s">
        <v>843</v>
      </c>
      <c r="AX49" s="16" t="s">
        <v>843</v>
      </c>
      <c r="AY49" s="16" t="s">
        <v>844</v>
      </c>
      <c r="BF49" s="16" t="s">
        <v>843</v>
      </c>
      <c r="BH49" s="16" t="s">
        <v>7383</v>
      </c>
      <c r="BI49" s="16" t="s">
        <v>7785</v>
      </c>
      <c r="BJ49" s="16" t="s">
        <v>843</v>
      </c>
      <c r="BK49" s="16" t="s">
        <v>843</v>
      </c>
      <c r="BL49" s="16" t="s">
        <v>843</v>
      </c>
      <c r="BM49" s="16" t="s">
        <v>843</v>
      </c>
      <c r="BN49" s="16" t="s">
        <v>843</v>
      </c>
      <c r="BO49" s="16" t="s">
        <v>844</v>
      </c>
      <c r="BP49" s="16" t="s">
        <v>843</v>
      </c>
      <c r="BQ49" s="16" t="s">
        <v>843</v>
      </c>
      <c r="DX49" s="16" t="s">
        <v>867</v>
      </c>
      <c r="DY49" s="16" t="s">
        <v>867</v>
      </c>
      <c r="ES49" s="16" t="s">
        <v>867</v>
      </c>
      <c r="EU49" s="16" t="s">
        <v>7813</v>
      </c>
      <c r="EV49" s="16" t="s">
        <v>865</v>
      </c>
      <c r="FT49" s="16" t="s">
        <v>865</v>
      </c>
      <c r="HC49" s="16" t="s">
        <v>867</v>
      </c>
      <c r="HD49" s="16" t="s">
        <v>865</v>
      </c>
      <c r="JA49" s="16" t="s">
        <v>4819</v>
      </c>
      <c r="JB49" s="16" t="s">
        <v>865</v>
      </c>
      <c r="JC49" s="16" t="s">
        <v>865</v>
      </c>
      <c r="JD49" s="16" t="s">
        <v>865</v>
      </c>
      <c r="JE49" s="16" t="s">
        <v>865</v>
      </c>
      <c r="JF49" s="16" t="s">
        <v>865</v>
      </c>
      <c r="JG49" s="16" t="s">
        <v>1056</v>
      </c>
      <c r="JH49" s="16" t="s">
        <v>7577</v>
      </c>
      <c r="JJ49" s="16" t="s">
        <v>864</v>
      </c>
      <c r="KF49" s="16" t="s">
        <v>4972</v>
      </c>
      <c r="KI49" s="16" t="s">
        <v>4837</v>
      </c>
      <c r="KO49" s="16" t="s">
        <v>8886</v>
      </c>
      <c r="KP49" s="16" t="s">
        <v>8885</v>
      </c>
      <c r="KQ49" s="16" t="s">
        <v>8694</v>
      </c>
      <c r="KR49" s="16" t="s">
        <v>9072</v>
      </c>
      <c r="KS49" s="16" t="s">
        <v>8887</v>
      </c>
      <c r="KT49" s="16" t="s">
        <v>8696</v>
      </c>
      <c r="KU49" s="16" t="s">
        <v>844</v>
      </c>
      <c r="KV49" s="16" t="s">
        <v>8696</v>
      </c>
      <c r="KW49" s="16" t="s">
        <v>851</v>
      </c>
      <c r="KX49" s="16" t="s">
        <v>487</v>
      </c>
      <c r="KY49" s="16" t="s">
        <v>487</v>
      </c>
      <c r="KZ49" s="16" t="s">
        <v>487</v>
      </c>
      <c r="LC49" s="16" t="s">
        <v>10879</v>
      </c>
      <c r="LF49" s="16" t="s">
        <v>11654</v>
      </c>
      <c r="LI49" s="16" t="s">
        <v>11655</v>
      </c>
      <c r="LJ49" s="16" t="s">
        <v>843</v>
      </c>
      <c r="LM49" s="16" t="s">
        <v>8741</v>
      </c>
      <c r="LO49" s="16" t="s">
        <v>844</v>
      </c>
      <c r="LP49" s="16" t="s">
        <v>844</v>
      </c>
      <c r="LQ49" s="16" t="s">
        <v>1056</v>
      </c>
      <c r="LR49" s="16" t="s">
        <v>843</v>
      </c>
      <c r="LS49" s="16" t="s">
        <v>844</v>
      </c>
      <c r="LT49" s="16" t="s">
        <v>843</v>
      </c>
      <c r="LU49" s="16" t="s">
        <v>843</v>
      </c>
      <c r="LV49" s="16" t="s">
        <v>843</v>
      </c>
      <c r="LW49" s="16" t="s">
        <v>844</v>
      </c>
      <c r="LX49" s="16" t="s">
        <v>843</v>
      </c>
      <c r="LY49" s="16" t="s">
        <v>843</v>
      </c>
      <c r="LZ49" s="16" t="s">
        <v>843</v>
      </c>
      <c r="MA49" s="16" t="s">
        <v>843</v>
      </c>
      <c r="MB49" s="16" t="s">
        <v>843</v>
      </c>
      <c r="MC49" s="16" t="s">
        <v>844</v>
      </c>
      <c r="ME49" s="16" t="s">
        <v>11656</v>
      </c>
      <c r="MF49" s="16" t="s">
        <v>8847</v>
      </c>
      <c r="MO49" s="16" t="s">
        <v>1815</v>
      </c>
      <c r="MP49" s="16" t="s">
        <v>1826</v>
      </c>
      <c r="MR49" s="16" t="s">
        <v>470</v>
      </c>
      <c r="MS49" s="16" t="s">
        <v>11713</v>
      </c>
      <c r="MT49" s="16" t="s">
        <v>8881</v>
      </c>
      <c r="MU49" s="16" t="s">
        <v>817</v>
      </c>
      <c r="NC49" s="16" t="s">
        <v>487</v>
      </c>
      <c r="ND49" s="16" t="s">
        <v>486</v>
      </c>
      <c r="NE49" s="16" t="s">
        <v>487</v>
      </c>
      <c r="NF49" s="16" t="s">
        <v>486</v>
      </c>
      <c r="NG49" s="16" t="s">
        <v>1369</v>
      </c>
      <c r="NI49" s="16" t="s">
        <v>11658</v>
      </c>
      <c r="NS49" s="16" t="s">
        <v>462</v>
      </c>
      <c r="NT49" s="16" t="s">
        <v>478</v>
      </c>
      <c r="NU49" s="16">
        <v>1.1910000000000001</v>
      </c>
      <c r="NV49" s="16" t="s">
        <v>445</v>
      </c>
      <c r="NW49" s="16" t="s">
        <v>1174</v>
      </c>
      <c r="NX49" s="16" t="s">
        <v>1142</v>
      </c>
      <c r="OC49" s="16" t="s">
        <v>445</v>
      </c>
    </row>
    <row r="50" spans="1:393" x14ac:dyDescent="0.25">
      <c r="A50" s="16" t="s">
        <v>9079</v>
      </c>
      <c r="B50" s="16" t="s">
        <v>1056</v>
      </c>
      <c r="C50" s="16" t="s">
        <v>972</v>
      </c>
      <c r="D50" s="16" t="s">
        <v>844</v>
      </c>
      <c r="E50" s="16" t="s">
        <v>843</v>
      </c>
      <c r="F50" s="16" t="s">
        <v>843</v>
      </c>
      <c r="G50" s="16" t="s">
        <v>843</v>
      </c>
      <c r="H50" s="16" t="s">
        <v>843</v>
      </c>
      <c r="I50" s="16" t="s">
        <v>843</v>
      </c>
      <c r="J50" s="16" t="s">
        <v>843</v>
      </c>
      <c r="K50" s="16" t="s">
        <v>843</v>
      </c>
      <c r="L50" s="16" t="s">
        <v>843</v>
      </c>
      <c r="M50" s="16" t="s">
        <v>843</v>
      </c>
      <c r="N50" s="16" t="s">
        <v>843</v>
      </c>
      <c r="O50" s="16" t="s">
        <v>843</v>
      </c>
      <c r="Q50" s="16" t="s">
        <v>844</v>
      </c>
      <c r="R50" s="16">
        <v>4</v>
      </c>
      <c r="T50" s="16" t="s">
        <v>470</v>
      </c>
      <c r="U50" s="16" t="s">
        <v>844</v>
      </c>
      <c r="V50" s="16" t="s">
        <v>843</v>
      </c>
      <c r="W50" s="16" t="s">
        <v>843</v>
      </c>
      <c r="X50" s="16" t="s">
        <v>843</v>
      </c>
      <c r="Y50" s="16" t="s">
        <v>844</v>
      </c>
      <c r="Z50" s="16" t="s">
        <v>843</v>
      </c>
      <c r="AA50" s="16" t="s">
        <v>843</v>
      </c>
      <c r="AB50" s="16" t="s">
        <v>843</v>
      </c>
      <c r="AC50" s="16" t="s">
        <v>843</v>
      </c>
      <c r="AF50" s="16" t="s">
        <v>11704</v>
      </c>
      <c r="AG50" s="16" t="s">
        <v>11694</v>
      </c>
      <c r="AH50" s="16" t="s">
        <v>843</v>
      </c>
      <c r="AI50" s="16" t="s">
        <v>843</v>
      </c>
      <c r="AJ50" s="16" t="s">
        <v>843</v>
      </c>
      <c r="AK50" s="16" t="s">
        <v>843</v>
      </c>
      <c r="AL50" s="16" t="s">
        <v>844</v>
      </c>
      <c r="AM50" s="16" t="s">
        <v>844</v>
      </c>
      <c r="AN50" s="16" t="s">
        <v>843</v>
      </c>
      <c r="AO50" s="16" t="s">
        <v>843</v>
      </c>
      <c r="AP50" s="16" t="s">
        <v>843</v>
      </c>
      <c r="AQ50" s="16" t="s">
        <v>844</v>
      </c>
      <c r="BF50" s="16" t="s">
        <v>844</v>
      </c>
      <c r="CC50" s="16" t="s">
        <v>867</v>
      </c>
      <c r="CD50" s="16" t="s">
        <v>6834</v>
      </c>
      <c r="CE50" s="16" t="s">
        <v>7537</v>
      </c>
      <c r="DN50" s="16" t="s">
        <v>4411</v>
      </c>
      <c r="DQ50" s="16" t="s">
        <v>7093</v>
      </c>
      <c r="DR50" s="16" t="s">
        <v>865</v>
      </c>
      <c r="DX50" s="16" t="s">
        <v>867</v>
      </c>
      <c r="DY50" s="16" t="s">
        <v>867</v>
      </c>
      <c r="ES50" s="16" t="s">
        <v>865</v>
      </c>
      <c r="ET50" s="16" t="s">
        <v>867</v>
      </c>
      <c r="EU50" s="16" t="s">
        <v>7813</v>
      </c>
      <c r="EV50" s="16" t="s">
        <v>865</v>
      </c>
      <c r="KO50" s="16" t="s">
        <v>8886</v>
      </c>
      <c r="KP50" s="16" t="s">
        <v>8885</v>
      </c>
      <c r="KQ50" s="16" t="s">
        <v>8694</v>
      </c>
      <c r="KR50" s="16" t="s">
        <v>9080</v>
      </c>
      <c r="KS50" s="16" t="s">
        <v>8887</v>
      </c>
      <c r="KT50" s="16" t="s">
        <v>8696</v>
      </c>
      <c r="KU50" s="16" t="s">
        <v>844</v>
      </c>
      <c r="KV50" s="16" t="s">
        <v>8696</v>
      </c>
      <c r="KX50" s="16" t="s">
        <v>487</v>
      </c>
      <c r="KY50" s="16" t="s">
        <v>487</v>
      </c>
      <c r="KZ50" s="16" t="s">
        <v>487</v>
      </c>
      <c r="LC50" s="16" t="s">
        <v>10879</v>
      </c>
      <c r="LF50" s="16" t="s">
        <v>11654</v>
      </c>
      <c r="LG50" s="16" t="s">
        <v>487</v>
      </c>
      <c r="LI50" s="16" t="s">
        <v>11655</v>
      </c>
      <c r="LM50" s="16" t="s">
        <v>8741</v>
      </c>
      <c r="LN50" s="16" t="s">
        <v>487</v>
      </c>
      <c r="LO50" s="16" t="s">
        <v>844</v>
      </c>
      <c r="LP50" s="16" t="s">
        <v>844</v>
      </c>
      <c r="LQ50" s="16" t="s">
        <v>1056</v>
      </c>
      <c r="LR50" s="16" t="s">
        <v>843</v>
      </c>
      <c r="LS50" s="16" t="s">
        <v>844</v>
      </c>
      <c r="LT50" s="16" t="s">
        <v>843</v>
      </c>
      <c r="LU50" s="16" t="s">
        <v>843</v>
      </c>
      <c r="LV50" s="16" t="s">
        <v>843</v>
      </c>
      <c r="LW50" s="16" t="s">
        <v>844</v>
      </c>
      <c r="LX50" s="16" t="s">
        <v>843</v>
      </c>
      <c r="LY50" s="16" t="s">
        <v>843</v>
      </c>
      <c r="LZ50" s="16" t="s">
        <v>843</v>
      </c>
      <c r="MA50" s="16" t="s">
        <v>843</v>
      </c>
      <c r="MB50" s="16" t="s">
        <v>843</v>
      </c>
      <c r="MC50" s="16" t="s">
        <v>844</v>
      </c>
      <c r="ME50" s="16" t="s">
        <v>11656</v>
      </c>
      <c r="MF50" s="16" t="s">
        <v>8847</v>
      </c>
      <c r="MR50" s="16" t="s">
        <v>470</v>
      </c>
      <c r="MS50" s="16" t="s">
        <v>11713</v>
      </c>
      <c r="MT50" s="16" t="s">
        <v>8881</v>
      </c>
      <c r="MV50" s="16" t="s">
        <v>487</v>
      </c>
      <c r="MW50" s="16" t="s">
        <v>1263</v>
      </c>
      <c r="MX50" s="16" t="s">
        <v>1262</v>
      </c>
      <c r="MY50" s="16" t="s">
        <v>486</v>
      </c>
      <c r="MZ50" s="16" t="s">
        <v>487</v>
      </c>
      <c r="NA50" s="16" t="s">
        <v>486</v>
      </c>
      <c r="NC50" s="16" t="s">
        <v>486</v>
      </c>
      <c r="NI50" s="16" t="s">
        <v>11658</v>
      </c>
      <c r="NS50" s="16" t="s">
        <v>462</v>
      </c>
      <c r="NT50" s="16" t="s">
        <v>478</v>
      </c>
      <c r="NU50" s="16">
        <v>1.1910000000000001</v>
      </c>
      <c r="NV50" s="16" t="s">
        <v>1132</v>
      </c>
      <c r="NW50" s="16" t="s">
        <v>1172</v>
      </c>
      <c r="NX50" s="16" t="s">
        <v>1142</v>
      </c>
      <c r="NY50" s="16" t="s">
        <v>1121</v>
      </c>
      <c r="NZ50" s="16" t="s">
        <v>936</v>
      </c>
    </row>
    <row r="51" spans="1:393" x14ac:dyDescent="0.25">
      <c r="A51" s="16" t="s">
        <v>9084</v>
      </c>
      <c r="B51" s="16" t="s">
        <v>844</v>
      </c>
      <c r="C51" s="16" t="s">
        <v>4199</v>
      </c>
      <c r="D51" s="16" t="s">
        <v>843</v>
      </c>
      <c r="E51" s="16" t="s">
        <v>843</v>
      </c>
      <c r="F51" s="16" t="s">
        <v>843</v>
      </c>
      <c r="G51" s="16" t="s">
        <v>843</v>
      </c>
      <c r="H51" s="16" t="s">
        <v>843</v>
      </c>
      <c r="I51" s="16" t="s">
        <v>844</v>
      </c>
      <c r="J51" s="16" t="s">
        <v>843</v>
      </c>
      <c r="K51" s="16" t="s">
        <v>843</v>
      </c>
      <c r="L51" s="16" t="s">
        <v>843</v>
      </c>
      <c r="M51" s="16" t="s">
        <v>843</v>
      </c>
      <c r="N51" s="16" t="s">
        <v>843</v>
      </c>
      <c r="O51" s="16" t="s">
        <v>843</v>
      </c>
      <c r="Q51" s="16" t="s">
        <v>843</v>
      </c>
      <c r="R51" s="16">
        <v>58</v>
      </c>
      <c r="T51" s="16" t="s">
        <v>470</v>
      </c>
      <c r="U51" s="16" t="s">
        <v>844</v>
      </c>
      <c r="V51" s="16" t="s">
        <v>843</v>
      </c>
      <c r="W51" s="16" t="s">
        <v>844</v>
      </c>
      <c r="X51" s="16" t="s">
        <v>843</v>
      </c>
      <c r="Y51" s="16" t="s">
        <v>843</v>
      </c>
      <c r="Z51" s="16" t="s">
        <v>843</v>
      </c>
      <c r="AA51" s="16" t="s">
        <v>843</v>
      </c>
      <c r="AB51" s="16" t="s">
        <v>843</v>
      </c>
      <c r="AC51" s="16" t="s">
        <v>843</v>
      </c>
      <c r="AD51" s="16" t="s">
        <v>867</v>
      </c>
      <c r="BF51" s="16" t="s">
        <v>843</v>
      </c>
      <c r="JB51" s="16" t="s">
        <v>867</v>
      </c>
      <c r="JC51" s="16" t="s">
        <v>865</v>
      </c>
      <c r="JG51" s="16" t="s">
        <v>843</v>
      </c>
      <c r="KO51" s="16" t="s">
        <v>8898</v>
      </c>
      <c r="KP51" s="16" t="s">
        <v>8897</v>
      </c>
      <c r="KQ51" s="16" t="s">
        <v>8694</v>
      </c>
      <c r="KR51" s="16" t="s">
        <v>9085</v>
      </c>
      <c r="KS51" s="16" t="s">
        <v>8899</v>
      </c>
      <c r="KT51" s="16" t="s">
        <v>8696</v>
      </c>
      <c r="KU51" s="16" t="s">
        <v>844</v>
      </c>
      <c r="KV51" s="16" t="s">
        <v>8696</v>
      </c>
      <c r="LC51" s="16" t="s">
        <v>10879</v>
      </c>
      <c r="LF51" s="16" t="s">
        <v>11654</v>
      </c>
      <c r="LJ51" s="16" t="s">
        <v>831</v>
      </c>
      <c r="LK51" s="16" t="s">
        <v>831</v>
      </c>
      <c r="LL51" s="16" t="s">
        <v>8756</v>
      </c>
      <c r="LM51" s="16" t="s">
        <v>8741</v>
      </c>
      <c r="LO51" s="16" t="s">
        <v>843</v>
      </c>
      <c r="LP51" s="16" t="s">
        <v>844</v>
      </c>
      <c r="LQ51" s="16" t="s">
        <v>1056</v>
      </c>
      <c r="LR51" s="16" t="s">
        <v>843</v>
      </c>
      <c r="LS51" s="16" t="s">
        <v>1056</v>
      </c>
      <c r="LT51" s="16" t="s">
        <v>843</v>
      </c>
      <c r="LU51" s="16" t="s">
        <v>844</v>
      </c>
      <c r="LV51" s="16" t="s">
        <v>844</v>
      </c>
      <c r="LW51" s="16" t="s">
        <v>843</v>
      </c>
      <c r="LX51" s="16" t="s">
        <v>844</v>
      </c>
      <c r="LY51" s="16" t="s">
        <v>843</v>
      </c>
      <c r="LZ51" s="16" t="s">
        <v>843</v>
      </c>
      <c r="MA51" s="16" t="s">
        <v>843</v>
      </c>
      <c r="MB51" s="16" t="s">
        <v>843</v>
      </c>
      <c r="MC51" s="16" t="s">
        <v>843</v>
      </c>
      <c r="ME51" s="16" t="s">
        <v>11656</v>
      </c>
      <c r="MF51" s="16" t="s">
        <v>8847</v>
      </c>
      <c r="MR51" s="16" t="s">
        <v>470</v>
      </c>
      <c r="MS51" s="16" t="s">
        <v>11726</v>
      </c>
      <c r="NI51" s="16" t="s">
        <v>11658</v>
      </c>
      <c r="NR51" s="16" t="s">
        <v>451</v>
      </c>
      <c r="NS51" s="16" t="s">
        <v>462</v>
      </c>
      <c r="NT51" s="16" t="s">
        <v>478</v>
      </c>
      <c r="NU51" s="16">
        <v>1.1910000000000001</v>
      </c>
      <c r="NV51" s="16" t="s">
        <v>451</v>
      </c>
      <c r="NW51" s="16" t="s">
        <v>1175</v>
      </c>
      <c r="NX51" s="16" t="s">
        <v>1142</v>
      </c>
      <c r="OB51" s="16" t="s">
        <v>831</v>
      </c>
      <c r="OC51" s="16" t="s">
        <v>451</v>
      </c>
    </row>
    <row r="52" spans="1:393" x14ac:dyDescent="0.25">
      <c r="A52" s="16" t="s">
        <v>9088</v>
      </c>
      <c r="B52" s="16" t="s">
        <v>1056</v>
      </c>
      <c r="C52" s="16" t="s">
        <v>972</v>
      </c>
      <c r="D52" s="16" t="s">
        <v>844</v>
      </c>
      <c r="E52" s="16" t="s">
        <v>843</v>
      </c>
      <c r="F52" s="16" t="s">
        <v>843</v>
      </c>
      <c r="G52" s="16" t="s">
        <v>843</v>
      </c>
      <c r="H52" s="16" t="s">
        <v>843</v>
      </c>
      <c r="I52" s="16" t="s">
        <v>843</v>
      </c>
      <c r="J52" s="16" t="s">
        <v>843</v>
      </c>
      <c r="K52" s="16" t="s">
        <v>843</v>
      </c>
      <c r="L52" s="16" t="s">
        <v>843</v>
      </c>
      <c r="M52" s="16" t="s">
        <v>843</v>
      </c>
      <c r="N52" s="16" t="s">
        <v>843</v>
      </c>
      <c r="O52" s="16" t="s">
        <v>843</v>
      </c>
      <c r="Q52" s="16" t="s">
        <v>844</v>
      </c>
      <c r="R52" s="16">
        <v>89</v>
      </c>
      <c r="T52" s="16" t="s">
        <v>470</v>
      </c>
      <c r="U52" s="16" t="s">
        <v>844</v>
      </c>
      <c r="V52" s="16" t="s">
        <v>843</v>
      </c>
      <c r="W52" s="16" t="s">
        <v>844</v>
      </c>
      <c r="X52" s="16" t="s">
        <v>843</v>
      </c>
      <c r="Y52" s="16" t="s">
        <v>843</v>
      </c>
      <c r="Z52" s="16" t="s">
        <v>843</v>
      </c>
      <c r="AA52" s="16" t="s">
        <v>843</v>
      </c>
      <c r="AB52" s="16" t="s">
        <v>843</v>
      </c>
      <c r="AC52" s="16" t="s">
        <v>843</v>
      </c>
      <c r="AD52" s="16" t="s">
        <v>865</v>
      </c>
      <c r="AF52" s="16" t="s">
        <v>11687</v>
      </c>
      <c r="AG52" s="16" t="s">
        <v>11652</v>
      </c>
      <c r="AH52" s="16" t="s">
        <v>844</v>
      </c>
      <c r="AI52" s="16" t="s">
        <v>843</v>
      </c>
      <c r="AJ52" s="16" t="s">
        <v>844</v>
      </c>
      <c r="AK52" s="16" t="s">
        <v>843</v>
      </c>
      <c r="AL52" s="16" t="s">
        <v>844</v>
      </c>
      <c r="AM52" s="16" t="s">
        <v>844</v>
      </c>
      <c r="AN52" s="16" t="s">
        <v>843</v>
      </c>
      <c r="AO52" s="16" t="s">
        <v>843</v>
      </c>
      <c r="AP52" s="16" t="s">
        <v>843</v>
      </c>
      <c r="AQ52" s="16" t="s">
        <v>844</v>
      </c>
      <c r="AR52" s="16" t="s">
        <v>11727</v>
      </c>
      <c r="AS52" s="16" t="s">
        <v>844</v>
      </c>
      <c r="AT52" s="16" t="s">
        <v>843</v>
      </c>
      <c r="AU52" s="16" t="s">
        <v>844</v>
      </c>
      <c r="AV52" s="16" t="s">
        <v>844</v>
      </c>
      <c r="AW52" s="16" t="s">
        <v>844</v>
      </c>
      <c r="AX52" s="16" t="s">
        <v>843</v>
      </c>
      <c r="AY52" s="16" t="s">
        <v>843</v>
      </c>
      <c r="AZ52" s="16" t="s">
        <v>4443</v>
      </c>
      <c r="BB52" s="16" t="s">
        <v>4440</v>
      </c>
      <c r="BC52" s="16" t="s">
        <v>4440</v>
      </c>
      <c r="BD52" s="16" t="s">
        <v>4440</v>
      </c>
      <c r="BF52" s="16" t="s">
        <v>844</v>
      </c>
      <c r="BI52" s="16" t="s">
        <v>7785</v>
      </c>
      <c r="BJ52" s="16" t="s">
        <v>843</v>
      </c>
      <c r="BK52" s="16" t="s">
        <v>843</v>
      </c>
      <c r="BL52" s="16" t="s">
        <v>843</v>
      </c>
      <c r="BM52" s="16" t="s">
        <v>843</v>
      </c>
      <c r="BN52" s="16" t="s">
        <v>843</v>
      </c>
      <c r="BO52" s="16" t="s">
        <v>844</v>
      </c>
      <c r="BP52" s="16" t="s">
        <v>843</v>
      </c>
      <c r="BQ52" s="16" t="s">
        <v>843</v>
      </c>
      <c r="DX52" s="16" t="s">
        <v>867</v>
      </c>
      <c r="DY52" s="16" t="s">
        <v>867</v>
      </c>
      <c r="ES52" s="16" t="s">
        <v>865</v>
      </c>
      <c r="EU52" s="16" t="s">
        <v>7813</v>
      </c>
      <c r="EV52" s="16" t="s">
        <v>865</v>
      </c>
      <c r="FF52" s="16" t="s">
        <v>7836</v>
      </c>
      <c r="HC52" s="16" t="s">
        <v>865</v>
      </c>
      <c r="JA52" s="16" t="s">
        <v>4810</v>
      </c>
      <c r="JB52" s="16" t="s">
        <v>865</v>
      </c>
      <c r="JC52" s="16" t="s">
        <v>865</v>
      </c>
      <c r="JD52" s="16" t="s">
        <v>865</v>
      </c>
      <c r="JE52" s="16" t="s">
        <v>865</v>
      </c>
      <c r="JF52" s="16" t="s">
        <v>865</v>
      </c>
      <c r="JG52" s="16" t="s">
        <v>843</v>
      </c>
      <c r="JH52" s="16" t="s">
        <v>4846</v>
      </c>
      <c r="KF52" s="16" t="s">
        <v>4411</v>
      </c>
      <c r="KI52" s="16" t="s">
        <v>4846</v>
      </c>
      <c r="KO52" s="16" t="s">
        <v>8898</v>
      </c>
      <c r="KP52" s="16" t="s">
        <v>8897</v>
      </c>
      <c r="KQ52" s="16" t="s">
        <v>8694</v>
      </c>
      <c r="KR52" s="16" t="s">
        <v>9089</v>
      </c>
      <c r="KS52" s="16" t="s">
        <v>8899</v>
      </c>
      <c r="KT52" s="16" t="s">
        <v>8696</v>
      </c>
      <c r="KU52" s="16" t="s">
        <v>844</v>
      </c>
      <c r="KV52" s="16" t="s">
        <v>8696</v>
      </c>
      <c r="KW52" s="16" t="s">
        <v>850</v>
      </c>
      <c r="KX52" s="16" t="s">
        <v>487</v>
      </c>
      <c r="KY52" s="16" t="s">
        <v>487</v>
      </c>
      <c r="KZ52" s="16" t="s">
        <v>487</v>
      </c>
      <c r="LC52" s="16" t="s">
        <v>10879</v>
      </c>
      <c r="LF52" s="16" t="s">
        <v>11654</v>
      </c>
      <c r="LI52" s="16" t="s">
        <v>11655</v>
      </c>
      <c r="LJ52" s="16" t="s">
        <v>843</v>
      </c>
      <c r="LL52" s="16" t="s">
        <v>8711</v>
      </c>
      <c r="LM52" s="16" t="s">
        <v>8741</v>
      </c>
      <c r="LO52" s="16" t="s">
        <v>843</v>
      </c>
      <c r="LP52" s="16" t="s">
        <v>844</v>
      </c>
      <c r="LQ52" s="16" t="s">
        <v>1056</v>
      </c>
      <c r="LR52" s="16" t="s">
        <v>843</v>
      </c>
      <c r="LS52" s="16" t="s">
        <v>1056</v>
      </c>
      <c r="LT52" s="16" t="s">
        <v>843</v>
      </c>
      <c r="LU52" s="16" t="s">
        <v>844</v>
      </c>
      <c r="LV52" s="16" t="s">
        <v>844</v>
      </c>
      <c r="LW52" s="16" t="s">
        <v>843</v>
      </c>
      <c r="LX52" s="16" t="s">
        <v>844</v>
      </c>
      <c r="LY52" s="16" t="s">
        <v>843</v>
      </c>
      <c r="LZ52" s="16" t="s">
        <v>843</v>
      </c>
      <c r="MA52" s="16" t="s">
        <v>843</v>
      </c>
      <c r="MB52" s="16" t="s">
        <v>843</v>
      </c>
      <c r="MC52" s="16" t="s">
        <v>843</v>
      </c>
      <c r="ME52" s="16" t="s">
        <v>11656</v>
      </c>
      <c r="MF52" s="16" t="s">
        <v>8847</v>
      </c>
      <c r="MP52" s="16" t="s">
        <v>1824</v>
      </c>
      <c r="MR52" s="16" t="s">
        <v>470</v>
      </c>
      <c r="MS52" s="16" t="s">
        <v>11726</v>
      </c>
      <c r="MT52" s="16" t="s">
        <v>9015</v>
      </c>
      <c r="NC52" s="16" t="s">
        <v>486</v>
      </c>
      <c r="NE52" s="16" t="s">
        <v>486</v>
      </c>
      <c r="NG52" s="16" t="s">
        <v>1375</v>
      </c>
      <c r="NI52" s="16" t="s">
        <v>11658</v>
      </c>
      <c r="NR52" s="16" t="s">
        <v>878</v>
      </c>
      <c r="NS52" s="16" t="s">
        <v>462</v>
      </c>
      <c r="NT52" s="16" t="s">
        <v>478</v>
      </c>
      <c r="NU52" s="16">
        <v>1.1910000000000001</v>
      </c>
      <c r="NV52" s="16" t="s">
        <v>457</v>
      </c>
      <c r="NW52" s="16" t="s">
        <v>1177</v>
      </c>
      <c r="NX52" s="16" t="s">
        <v>1142</v>
      </c>
      <c r="OB52" s="16" t="s">
        <v>833</v>
      </c>
      <c r="OC52" s="16" t="s">
        <v>878</v>
      </c>
    </row>
    <row r="53" spans="1:393" x14ac:dyDescent="0.25">
      <c r="A53" s="16" t="s">
        <v>9095</v>
      </c>
      <c r="B53" s="16" t="s">
        <v>844</v>
      </c>
      <c r="C53" s="16" t="s">
        <v>972</v>
      </c>
      <c r="D53" s="16" t="s">
        <v>844</v>
      </c>
      <c r="E53" s="16" t="s">
        <v>843</v>
      </c>
      <c r="F53" s="16" t="s">
        <v>843</v>
      </c>
      <c r="G53" s="16" t="s">
        <v>843</v>
      </c>
      <c r="H53" s="16" t="s">
        <v>843</v>
      </c>
      <c r="I53" s="16" t="s">
        <v>843</v>
      </c>
      <c r="J53" s="16" t="s">
        <v>843</v>
      </c>
      <c r="K53" s="16" t="s">
        <v>843</v>
      </c>
      <c r="L53" s="16" t="s">
        <v>843</v>
      </c>
      <c r="M53" s="16" t="s">
        <v>843</v>
      </c>
      <c r="N53" s="16" t="s">
        <v>843</v>
      </c>
      <c r="O53" s="16" t="s">
        <v>843</v>
      </c>
      <c r="Q53" s="16" t="s">
        <v>844</v>
      </c>
      <c r="R53" s="16">
        <v>44</v>
      </c>
      <c r="T53" s="16" t="s">
        <v>470</v>
      </c>
      <c r="U53" s="16" t="s">
        <v>844</v>
      </c>
      <c r="V53" s="16" t="s">
        <v>843</v>
      </c>
      <c r="W53" s="16" t="s">
        <v>844</v>
      </c>
      <c r="X53" s="16" t="s">
        <v>843</v>
      </c>
      <c r="Y53" s="16" t="s">
        <v>843</v>
      </c>
      <c r="Z53" s="16" t="s">
        <v>843</v>
      </c>
      <c r="AA53" s="16" t="s">
        <v>843</v>
      </c>
      <c r="AB53" s="16" t="s">
        <v>844</v>
      </c>
      <c r="AC53" s="16" t="s">
        <v>843</v>
      </c>
      <c r="AD53" s="16" t="s">
        <v>867</v>
      </c>
      <c r="AF53" s="16" t="s">
        <v>11695</v>
      </c>
      <c r="AG53" s="16" t="s">
        <v>11725</v>
      </c>
      <c r="AH53" s="16" t="s">
        <v>844</v>
      </c>
      <c r="AI53" s="16" t="s">
        <v>844</v>
      </c>
      <c r="AJ53" s="16" t="s">
        <v>843</v>
      </c>
      <c r="AK53" s="16" t="s">
        <v>843</v>
      </c>
      <c r="AL53" s="16" t="s">
        <v>844</v>
      </c>
      <c r="AM53" s="16" t="s">
        <v>844</v>
      </c>
      <c r="AN53" s="16" t="s">
        <v>843</v>
      </c>
      <c r="AO53" s="16" t="s">
        <v>843</v>
      </c>
      <c r="AP53" s="16" t="s">
        <v>843</v>
      </c>
      <c r="AQ53" s="16" t="s">
        <v>844</v>
      </c>
      <c r="AR53" s="16" t="s">
        <v>4415</v>
      </c>
      <c r="AS53" s="16" t="s">
        <v>844</v>
      </c>
      <c r="AT53" s="16" t="s">
        <v>843</v>
      </c>
      <c r="AU53" s="16" t="s">
        <v>843</v>
      </c>
      <c r="AV53" s="16" t="s">
        <v>843</v>
      </c>
      <c r="AW53" s="16" t="s">
        <v>843</v>
      </c>
      <c r="AX53" s="16" t="s">
        <v>843</v>
      </c>
      <c r="AY53" s="16" t="s">
        <v>843</v>
      </c>
      <c r="AZ53" s="16" t="s">
        <v>4437</v>
      </c>
      <c r="BF53" s="16" t="s">
        <v>844</v>
      </c>
      <c r="BH53" s="16" t="s">
        <v>7386</v>
      </c>
      <c r="BI53" s="16" t="s">
        <v>7785</v>
      </c>
      <c r="BJ53" s="16" t="s">
        <v>843</v>
      </c>
      <c r="BK53" s="16" t="s">
        <v>843</v>
      </c>
      <c r="BL53" s="16" t="s">
        <v>843</v>
      </c>
      <c r="BM53" s="16" t="s">
        <v>843</v>
      </c>
      <c r="BN53" s="16" t="s">
        <v>843</v>
      </c>
      <c r="BO53" s="16" t="s">
        <v>844</v>
      </c>
      <c r="BP53" s="16" t="s">
        <v>843</v>
      </c>
      <c r="BQ53" s="16" t="s">
        <v>843</v>
      </c>
      <c r="DX53" s="16" t="s">
        <v>865</v>
      </c>
      <c r="ES53" s="16" t="s">
        <v>865</v>
      </c>
      <c r="EU53" s="16" t="s">
        <v>7810</v>
      </c>
      <c r="EV53" s="16" t="s">
        <v>865</v>
      </c>
      <c r="FT53" s="16" t="s">
        <v>865</v>
      </c>
      <c r="HC53" s="16" t="s">
        <v>865</v>
      </c>
      <c r="JA53" s="16" t="s">
        <v>4816</v>
      </c>
      <c r="JB53" s="16" t="s">
        <v>865</v>
      </c>
      <c r="JC53" s="16" t="s">
        <v>865</v>
      </c>
      <c r="JD53" s="16" t="s">
        <v>865</v>
      </c>
      <c r="JE53" s="16" t="s">
        <v>865</v>
      </c>
      <c r="JF53" s="16" t="s">
        <v>865</v>
      </c>
      <c r="JG53" s="16" t="s">
        <v>843</v>
      </c>
      <c r="JH53" s="16" t="s">
        <v>7577</v>
      </c>
      <c r="JJ53" s="16" t="s">
        <v>865</v>
      </c>
      <c r="KF53" s="16" t="s">
        <v>4972</v>
      </c>
      <c r="KI53" s="16" t="s">
        <v>4982</v>
      </c>
      <c r="KK53" s="16" t="s">
        <v>4901</v>
      </c>
      <c r="KM53" s="16" t="s">
        <v>7610</v>
      </c>
      <c r="KO53" s="16" t="s">
        <v>8904</v>
      </c>
      <c r="KP53" s="16" t="s">
        <v>8903</v>
      </c>
      <c r="KQ53" s="16" t="s">
        <v>8694</v>
      </c>
      <c r="KR53" s="16" t="s">
        <v>9096</v>
      </c>
      <c r="KS53" s="16" t="s">
        <v>8905</v>
      </c>
      <c r="KT53" s="16" t="s">
        <v>8696</v>
      </c>
      <c r="KU53" s="16" t="s">
        <v>844</v>
      </c>
      <c r="KV53" s="16" t="s">
        <v>8696</v>
      </c>
      <c r="KW53" s="16" t="s">
        <v>851</v>
      </c>
      <c r="KY53" s="16" t="s">
        <v>486</v>
      </c>
      <c r="LC53" s="16" t="s">
        <v>10879</v>
      </c>
      <c r="LF53" s="16" t="s">
        <v>11654</v>
      </c>
      <c r="LI53" s="16" t="s">
        <v>11655</v>
      </c>
      <c r="LJ53" s="16" t="s">
        <v>843</v>
      </c>
      <c r="LL53" s="16" t="s">
        <v>8711</v>
      </c>
      <c r="LM53" s="16" t="s">
        <v>8741</v>
      </c>
      <c r="LO53" s="16" t="s">
        <v>843</v>
      </c>
      <c r="LP53" s="16" t="s">
        <v>844</v>
      </c>
      <c r="LQ53" s="16" t="s">
        <v>1056</v>
      </c>
      <c r="LR53" s="16" t="s">
        <v>843</v>
      </c>
      <c r="LS53" s="16" t="s">
        <v>1056</v>
      </c>
      <c r="LT53" s="16" t="s">
        <v>843</v>
      </c>
      <c r="LU53" s="16" t="s">
        <v>844</v>
      </c>
      <c r="LV53" s="16" t="s">
        <v>844</v>
      </c>
      <c r="LW53" s="16" t="s">
        <v>844</v>
      </c>
      <c r="LX53" s="16" t="s">
        <v>843</v>
      </c>
      <c r="LY53" s="16" t="s">
        <v>843</v>
      </c>
      <c r="LZ53" s="16" t="s">
        <v>843</v>
      </c>
      <c r="MA53" s="16" t="s">
        <v>843</v>
      </c>
      <c r="MB53" s="16" t="s">
        <v>843</v>
      </c>
      <c r="MC53" s="16" t="s">
        <v>843</v>
      </c>
      <c r="ME53" s="16" t="s">
        <v>11656</v>
      </c>
      <c r="MF53" s="16" t="s">
        <v>8847</v>
      </c>
      <c r="MJ53" s="16" t="s">
        <v>1839</v>
      </c>
      <c r="MO53" s="16" t="s">
        <v>1815</v>
      </c>
      <c r="MP53" s="16" t="s">
        <v>1829</v>
      </c>
      <c r="MQ53" s="16" t="s">
        <v>1781</v>
      </c>
      <c r="MR53" s="16" t="s">
        <v>470</v>
      </c>
      <c r="MS53" s="16" t="s">
        <v>11726</v>
      </c>
      <c r="MT53" s="16" t="s">
        <v>8813</v>
      </c>
      <c r="MU53" s="16" t="s">
        <v>816</v>
      </c>
      <c r="NC53" s="16" t="s">
        <v>486</v>
      </c>
      <c r="ND53" s="16" t="s">
        <v>486</v>
      </c>
      <c r="NE53" s="16" t="s">
        <v>486</v>
      </c>
      <c r="NG53" s="16" t="s">
        <v>1380</v>
      </c>
      <c r="NI53" s="16" t="s">
        <v>11658</v>
      </c>
      <c r="NR53" s="16" t="s">
        <v>451</v>
      </c>
      <c r="NS53" s="16" t="s">
        <v>462</v>
      </c>
      <c r="NT53" s="16" t="s">
        <v>478</v>
      </c>
      <c r="NU53" s="16">
        <v>1.1910000000000001</v>
      </c>
      <c r="NV53" s="16" t="s">
        <v>451</v>
      </c>
      <c r="NW53" s="16" t="s">
        <v>1175</v>
      </c>
      <c r="NX53" s="16" t="s">
        <v>1142</v>
      </c>
      <c r="OB53" s="16" t="s">
        <v>833</v>
      </c>
      <c r="OC53" s="16" t="s">
        <v>451</v>
      </c>
    </row>
    <row r="54" spans="1:393" x14ac:dyDescent="0.25">
      <c r="A54" s="16" t="s">
        <v>9100</v>
      </c>
      <c r="B54" s="16" t="s">
        <v>1056</v>
      </c>
      <c r="C54" s="16" t="s">
        <v>972</v>
      </c>
      <c r="D54" s="16" t="s">
        <v>844</v>
      </c>
      <c r="E54" s="16" t="s">
        <v>843</v>
      </c>
      <c r="F54" s="16" t="s">
        <v>843</v>
      </c>
      <c r="G54" s="16" t="s">
        <v>843</v>
      </c>
      <c r="H54" s="16" t="s">
        <v>843</v>
      </c>
      <c r="I54" s="16" t="s">
        <v>843</v>
      </c>
      <c r="J54" s="16" t="s">
        <v>843</v>
      </c>
      <c r="K54" s="16" t="s">
        <v>843</v>
      </c>
      <c r="L54" s="16" t="s">
        <v>843</v>
      </c>
      <c r="M54" s="16" t="s">
        <v>843</v>
      </c>
      <c r="N54" s="16" t="s">
        <v>843</v>
      </c>
      <c r="O54" s="16" t="s">
        <v>843</v>
      </c>
      <c r="Q54" s="16" t="s">
        <v>844</v>
      </c>
      <c r="R54" s="16">
        <v>82</v>
      </c>
      <c r="T54" s="16" t="s">
        <v>470</v>
      </c>
      <c r="U54" s="16" t="s">
        <v>844</v>
      </c>
      <c r="V54" s="16" t="s">
        <v>843</v>
      </c>
      <c r="W54" s="16" t="s">
        <v>844</v>
      </c>
      <c r="X54" s="16" t="s">
        <v>843</v>
      </c>
      <c r="Y54" s="16" t="s">
        <v>843</v>
      </c>
      <c r="Z54" s="16" t="s">
        <v>843</v>
      </c>
      <c r="AA54" s="16" t="s">
        <v>843</v>
      </c>
      <c r="AB54" s="16" t="s">
        <v>843</v>
      </c>
      <c r="AC54" s="16" t="s">
        <v>843</v>
      </c>
      <c r="AD54" s="16" t="s">
        <v>865</v>
      </c>
      <c r="AF54" s="16" t="s">
        <v>11695</v>
      </c>
      <c r="AG54" s="16" t="s">
        <v>11728</v>
      </c>
      <c r="AH54" s="16" t="s">
        <v>844</v>
      </c>
      <c r="AI54" s="16" t="s">
        <v>844</v>
      </c>
      <c r="AJ54" s="16" t="s">
        <v>843</v>
      </c>
      <c r="AK54" s="16" t="s">
        <v>843</v>
      </c>
      <c r="AL54" s="16" t="s">
        <v>844</v>
      </c>
      <c r="AM54" s="16" t="s">
        <v>844</v>
      </c>
      <c r="AN54" s="16" t="s">
        <v>843</v>
      </c>
      <c r="AO54" s="16" t="s">
        <v>843</v>
      </c>
      <c r="AP54" s="16" t="s">
        <v>843</v>
      </c>
      <c r="AQ54" s="16" t="s">
        <v>844</v>
      </c>
      <c r="AR54" s="16" t="s">
        <v>11679</v>
      </c>
      <c r="AS54" s="16" t="s">
        <v>844</v>
      </c>
      <c r="AT54" s="16" t="s">
        <v>843</v>
      </c>
      <c r="AU54" s="16" t="s">
        <v>844</v>
      </c>
      <c r="AV54" s="16" t="s">
        <v>843</v>
      </c>
      <c r="AW54" s="16" t="s">
        <v>843</v>
      </c>
      <c r="AX54" s="16" t="s">
        <v>843</v>
      </c>
      <c r="AY54" s="16" t="s">
        <v>843</v>
      </c>
      <c r="AZ54" s="16" t="s">
        <v>4440</v>
      </c>
      <c r="BB54" s="16" t="s">
        <v>4440</v>
      </c>
      <c r="BF54" s="16" t="s">
        <v>844</v>
      </c>
      <c r="BI54" s="16" t="s">
        <v>7785</v>
      </c>
      <c r="BJ54" s="16" t="s">
        <v>843</v>
      </c>
      <c r="BK54" s="16" t="s">
        <v>843</v>
      </c>
      <c r="BL54" s="16" t="s">
        <v>843</v>
      </c>
      <c r="BM54" s="16" t="s">
        <v>843</v>
      </c>
      <c r="BN54" s="16" t="s">
        <v>843</v>
      </c>
      <c r="BO54" s="16" t="s">
        <v>844</v>
      </c>
      <c r="BP54" s="16" t="s">
        <v>843</v>
      </c>
      <c r="BQ54" s="16" t="s">
        <v>843</v>
      </c>
      <c r="DX54" s="16" t="s">
        <v>865</v>
      </c>
      <c r="ES54" s="16" t="s">
        <v>867</v>
      </c>
      <c r="EU54" s="16" t="s">
        <v>7810</v>
      </c>
      <c r="EV54" s="16" t="s">
        <v>865</v>
      </c>
      <c r="FF54" s="16" t="s">
        <v>7836</v>
      </c>
      <c r="HC54" s="16" t="s">
        <v>865</v>
      </c>
      <c r="JA54" s="16" t="s">
        <v>4822</v>
      </c>
      <c r="JB54" s="16" t="s">
        <v>865</v>
      </c>
      <c r="JC54" s="16" t="s">
        <v>865</v>
      </c>
      <c r="JD54" s="16" t="s">
        <v>865</v>
      </c>
      <c r="JE54" s="16" t="s">
        <v>865</v>
      </c>
      <c r="JF54" s="16" t="s">
        <v>865</v>
      </c>
      <c r="JG54" s="16" t="s">
        <v>843</v>
      </c>
      <c r="JH54" s="16" t="s">
        <v>4846</v>
      </c>
      <c r="KF54" s="16" t="s">
        <v>4926</v>
      </c>
      <c r="KI54" s="16" t="s">
        <v>4846</v>
      </c>
      <c r="KO54" s="16" t="s">
        <v>8904</v>
      </c>
      <c r="KP54" s="16" t="s">
        <v>8903</v>
      </c>
      <c r="KQ54" s="16" t="s">
        <v>8694</v>
      </c>
      <c r="KR54" s="16" t="s">
        <v>9101</v>
      </c>
      <c r="KS54" s="16" t="s">
        <v>8905</v>
      </c>
      <c r="KT54" s="16" t="s">
        <v>8696</v>
      </c>
      <c r="KU54" s="16" t="s">
        <v>844</v>
      </c>
      <c r="KV54" s="16" t="s">
        <v>8696</v>
      </c>
      <c r="KW54" s="16" t="s">
        <v>850</v>
      </c>
      <c r="KY54" s="16" t="s">
        <v>486</v>
      </c>
      <c r="LC54" s="16" t="s">
        <v>10879</v>
      </c>
      <c r="LF54" s="16" t="s">
        <v>11654</v>
      </c>
      <c r="LI54" s="16" t="s">
        <v>11655</v>
      </c>
      <c r="LJ54" s="16" t="s">
        <v>843</v>
      </c>
      <c r="LL54" s="16" t="s">
        <v>8711</v>
      </c>
      <c r="LM54" s="16" t="s">
        <v>8741</v>
      </c>
      <c r="LO54" s="16" t="s">
        <v>843</v>
      </c>
      <c r="LP54" s="16" t="s">
        <v>844</v>
      </c>
      <c r="LQ54" s="16" t="s">
        <v>1056</v>
      </c>
      <c r="LR54" s="16" t="s">
        <v>843</v>
      </c>
      <c r="LS54" s="16" t="s">
        <v>1056</v>
      </c>
      <c r="LT54" s="16" t="s">
        <v>843</v>
      </c>
      <c r="LU54" s="16" t="s">
        <v>844</v>
      </c>
      <c r="LV54" s="16" t="s">
        <v>844</v>
      </c>
      <c r="LW54" s="16" t="s">
        <v>844</v>
      </c>
      <c r="LX54" s="16" t="s">
        <v>843</v>
      </c>
      <c r="LY54" s="16" t="s">
        <v>843</v>
      </c>
      <c r="LZ54" s="16" t="s">
        <v>843</v>
      </c>
      <c r="MA54" s="16" t="s">
        <v>843</v>
      </c>
      <c r="MB54" s="16" t="s">
        <v>843</v>
      </c>
      <c r="MC54" s="16" t="s">
        <v>843</v>
      </c>
      <c r="ME54" s="16" t="s">
        <v>11656</v>
      </c>
      <c r="MF54" s="16" t="s">
        <v>8847</v>
      </c>
      <c r="MO54" s="16" t="s">
        <v>1817</v>
      </c>
      <c r="MP54" s="16" t="s">
        <v>1824</v>
      </c>
      <c r="MR54" s="16" t="s">
        <v>470</v>
      </c>
      <c r="MS54" s="16" t="s">
        <v>11726</v>
      </c>
      <c r="MT54" s="16" t="s">
        <v>8813</v>
      </c>
      <c r="NC54" s="16" t="s">
        <v>487</v>
      </c>
      <c r="NE54" s="16" t="s">
        <v>486</v>
      </c>
      <c r="NG54" s="16" t="s">
        <v>1378</v>
      </c>
      <c r="NI54" s="16" t="s">
        <v>11658</v>
      </c>
      <c r="NR54" s="16" t="s">
        <v>878</v>
      </c>
      <c r="NS54" s="16" t="s">
        <v>462</v>
      </c>
      <c r="NT54" s="16" t="s">
        <v>478</v>
      </c>
      <c r="NU54" s="16">
        <v>1.1910000000000001</v>
      </c>
      <c r="NV54" s="16" t="s">
        <v>457</v>
      </c>
      <c r="NW54" s="16" t="s">
        <v>1177</v>
      </c>
      <c r="NX54" s="16" t="s">
        <v>1142</v>
      </c>
      <c r="OB54" s="16" t="s">
        <v>833</v>
      </c>
      <c r="OC54" s="16" t="s">
        <v>878</v>
      </c>
    </row>
    <row r="55" spans="1:393" x14ac:dyDescent="0.25">
      <c r="A55" s="16" t="s">
        <v>9107</v>
      </c>
      <c r="B55" s="16" t="s">
        <v>844</v>
      </c>
      <c r="C55" s="16" t="s">
        <v>972</v>
      </c>
      <c r="D55" s="16" t="s">
        <v>844</v>
      </c>
      <c r="E55" s="16" t="s">
        <v>843</v>
      </c>
      <c r="F55" s="16" t="s">
        <v>843</v>
      </c>
      <c r="G55" s="16" t="s">
        <v>843</v>
      </c>
      <c r="H55" s="16" t="s">
        <v>843</v>
      </c>
      <c r="I55" s="16" t="s">
        <v>843</v>
      </c>
      <c r="J55" s="16" t="s">
        <v>843</v>
      </c>
      <c r="K55" s="16" t="s">
        <v>843</v>
      </c>
      <c r="L55" s="16" t="s">
        <v>843</v>
      </c>
      <c r="M55" s="16" t="s">
        <v>843</v>
      </c>
      <c r="N55" s="16" t="s">
        <v>843</v>
      </c>
      <c r="O55" s="16" t="s">
        <v>843</v>
      </c>
      <c r="Q55" s="16" t="s">
        <v>844</v>
      </c>
      <c r="R55" s="16">
        <v>29</v>
      </c>
      <c r="T55" s="16" t="s">
        <v>470</v>
      </c>
      <c r="U55" s="16" t="s">
        <v>844</v>
      </c>
      <c r="V55" s="16" t="s">
        <v>843</v>
      </c>
      <c r="W55" s="16" t="s">
        <v>844</v>
      </c>
      <c r="X55" s="16" t="s">
        <v>843</v>
      </c>
      <c r="Y55" s="16" t="s">
        <v>843</v>
      </c>
      <c r="Z55" s="16" t="s">
        <v>843</v>
      </c>
      <c r="AA55" s="16" t="s">
        <v>843</v>
      </c>
      <c r="AB55" s="16" t="s">
        <v>844</v>
      </c>
      <c r="AC55" s="16" t="s">
        <v>843</v>
      </c>
      <c r="AD55" s="16" t="s">
        <v>867</v>
      </c>
      <c r="AF55" s="16" t="s">
        <v>11729</v>
      </c>
      <c r="AG55" s="16" t="s">
        <v>11696</v>
      </c>
      <c r="AH55" s="16" t="s">
        <v>844</v>
      </c>
      <c r="AI55" s="16" t="s">
        <v>844</v>
      </c>
      <c r="AJ55" s="16" t="s">
        <v>844</v>
      </c>
      <c r="AK55" s="16" t="s">
        <v>843</v>
      </c>
      <c r="AL55" s="16" t="s">
        <v>843</v>
      </c>
      <c r="AM55" s="16" t="s">
        <v>844</v>
      </c>
      <c r="AN55" s="16" t="s">
        <v>843</v>
      </c>
      <c r="AO55" s="16" t="s">
        <v>843</v>
      </c>
      <c r="AP55" s="16" t="s">
        <v>843</v>
      </c>
      <c r="AQ55" s="16" t="s">
        <v>844</v>
      </c>
      <c r="AR55" s="16" t="s">
        <v>4433</v>
      </c>
      <c r="AS55" s="16" t="s">
        <v>843</v>
      </c>
      <c r="AT55" s="16" t="s">
        <v>843</v>
      </c>
      <c r="AU55" s="16" t="s">
        <v>843</v>
      </c>
      <c r="AV55" s="16" t="s">
        <v>843</v>
      </c>
      <c r="AW55" s="16" t="s">
        <v>843</v>
      </c>
      <c r="AX55" s="16" t="s">
        <v>843</v>
      </c>
      <c r="AY55" s="16" t="s">
        <v>844</v>
      </c>
      <c r="BF55" s="16" t="s">
        <v>844</v>
      </c>
      <c r="BH55" s="16" t="s">
        <v>7380</v>
      </c>
      <c r="BI55" s="16" t="s">
        <v>7785</v>
      </c>
      <c r="BJ55" s="16" t="s">
        <v>843</v>
      </c>
      <c r="BK55" s="16" t="s">
        <v>843</v>
      </c>
      <c r="BL55" s="16" t="s">
        <v>843</v>
      </c>
      <c r="BM55" s="16" t="s">
        <v>843</v>
      </c>
      <c r="BN55" s="16" t="s">
        <v>843</v>
      </c>
      <c r="BO55" s="16" t="s">
        <v>844</v>
      </c>
      <c r="BP55" s="16" t="s">
        <v>843</v>
      </c>
      <c r="BQ55" s="16" t="s">
        <v>843</v>
      </c>
      <c r="DX55" s="16" t="s">
        <v>865</v>
      </c>
      <c r="ES55" s="16" t="s">
        <v>865</v>
      </c>
      <c r="EU55" s="16" t="s">
        <v>7810</v>
      </c>
      <c r="EV55" s="16" t="s">
        <v>865</v>
      </c>
      <c r="FT55" s="16" t="s">
        <v>865</v>
      </c>
      <c r="HC55" s="16" t="s">
        <v>865</v>
      </c>
      <c r="JA55" s="16" t="s">
        <v>4813</v>
      </c>
      <c r="JB55" s="16" t="s">
        <v>865</v>
      </c>
      <c r="JC55" s="16" t="s">
        <v>865</v>
      </c>
      <c r="JD55" s="16" t="s">
        <v>865</v>
      </c>
      <c r="JE55" s="16" t="s">
        <v>865</v>
      </c>
      <c r="JF55" s="16" t="s">
        <v>865</v>
      </c>
      <c r="JG55" s="16" t="s">
        <v>1056</v>
      </c>
      <c r="JH55" s="16" t="s">
        <v>7591</v>
      </c>
      <c r="JJ55" s="16" t="s">
        <v>865</v>
      </c>
      <c r="KF55" s="16" t="s">
        <v>4926</v>
      </c>
      <c r="KI55" s="16" t="s">
        <v>4982</v>
      </c>
      <c r="KK55" s="16" t="s">
        <v>4892</v>
      </c>
      <c r="KM55" s="16" t="s">
        <v>4216</v>
      </c>
      <c r="KO55" s="16" t="s">
        <v>8911</v>
      </c>
      <c r="KP55" s="16" t="s">
        <v>8910</v>
      </c>
      <c r="KQ55" s="16" t="s">
        <v>8694</v>
      </c>
      <c r="KR55" s="16" t="s">
        <v>9108</v>
      </c>
      <c r="KS55" s="16" t="s">
        <v>8912</v>
      </c>
      <c r="KT55" s="16" t="s">
        <v>8696</v>
      </c>
      <c r="KU55" s="16" t="s">
        <v>844</v>
      </c>
      <c r="KV55" s="16" t="s">
        <v>8696</v>
      </c>
      <c r="KW55" s="16" t="s">
        <v>851</v>
      </c>
      <c r="KY55" s="16" t="s">
        <v>486</v>
      </c>
      <c r="LC55" s="16" t="s">
        <v>10879</v>
      </c>
      <c r="LF55" s="16" t="s">
        <v>11654</v>
      </c>
      <c r="LI55" s="16" t="s">
        <v>11655</v>
      </c>
      <c r="LJ55" s="16" t="s">
        <v>843</v>
      </c>
      <c r="LL55" s="16" t="s">
        <v>8711</v>
      </c>
      <c r="LM55" s="16" t="s">
        <v>8741</v>
      </c>
      <c r="LO55" s="16" t="s">
        <v>844</v>
      </c>
      <c r="LP55" s="16" t="s">
        <v>844</v>
      </c>
      <c r="LQ55" s="16" t="s">
        <v>1056</v>
      </c>
      <c r="LR55" s="16" t="s">
        <v>843</v>
      </c>
      <c r="LS55" s="16" t="s">
        <v>844</v>
      </c>
      <c r="LT55" s="16" t="s">
        <v>843</v>
      </c>
      <c r="LU55" s="16" t="s">
        <v>843</v>
      </c>
      <c r="LV55" s="16" t="s">
        <v>843</v>
      </c>
      <c r="LW55" s="16" t="s">
        <v>843</v>
      </c>
      <c r="LX55" s="16" t="s">
        <v>843</v>
      </c>
      <c r="LY55" s="16" t="s">
        <v>843</v>
      </c>
      <c r="LZ55" s="16" t="s">
        <v>843</v>
      </c>
      <c r="MA55" s="16" t="s">
        <v>843</v>
      </c>
      <c r="MB55" s="16" t="s">
        <v>843</v>
      </c>
      <c r="MC55" s="16" t="s">
        <v>844</v>
      </c>
      <c r="ME55" s="16" t="s">
        <v>11656</v>
      </c>
      <c r="MF55" s="16" t="s">
        <v>8847</v>
      </c>
      <c r="MO55" s="16" t="s">
        <v>1817</v>
      </c>
      <c r="MP55" s="16" t="s">
        <v>1829</v>
      </c>
      <c r="MQ55" s="16" t="s">
        <v>1783</v>
      </c>
      <c r="MR55" s="16" t="s">
        <v>470</v>
      </c>
      <c r="MS55" s="16" t="s">
        <v>11726</v>
      </c>
      <c r="MT55" s="16" t="s">
        <v>8743</v>
      </c>
      <c r="MU55" s="16" t="s">
        <v>817</v>
      </c>
      <c r="NC55" s="16" t="s">
        <v>486</v>
      </c>
      <c r="ND55" s="16" t="s">
        <v>486</v>
      </c>
      <c r="NE55" s="16" t="s">
        <v>486</v>
      </c>
      <c r="NG55" s="16" t="s">
        <v>1376</v>
      </c>
      <c r="NI55" s="16" t="s">
        <v>11658</v>
      </c>
      <c r="NR55" s="16" t="s">
        <v>445</v>
      </c>
      <c r="NS55" s="16" t="s">
        <v>462</v>
      </c>
      <c r="NT55" s="16" t="s">
        <v>478</v>
      </c>
      <c r="NU55" s="16">
        <v>1.1910000000000001</v>
      </c>
      <c r="NV55" s="16" t="s">
        <v>445</v>
      </c>
      <c r="NW55" s="16" t="s">
        <v>1174</v>
      </c>
      <c r="NX55" s="16" t="s">
        <v>1142</v>
      </c>
      <c r="OB55" s="16" t="s">
        <v>833</v>
      </c>
      <c r="OC55" s="16" t="s">
        <v>445</v>
      </c>
    </row>
    <row r="56" spans="1:393" x14ac:dyDescent="0.25">
      <c r="A56" s="16" t="s">
        <v>9111</v>
      </c>
      <c r="B56" s="16" t="s">
        <v>1056</v>
      </c>
      <c r="C56" s="16" t="s">
        <v>972</v>
      </c>
      <c r="D56" s="16" t="s">
        <v>844</v>
      </c>
      <c r="E56" s="16" t="s">
        <v>843</v>
      </c>
      <c r="F56" s="16" t="s">
        <v>843</v>
      </c>
      <c r="G56" s="16" t="s">
        <v>843</v>
      </c>
      <c r="H56" s="16" t="s">
        <v>843</v>
      </c>
      <c r="I56" s="16" t="s">
        <v>843</v>
      </c>
      <c r="J56" s="16" t="s">
        <v>843</v>
      </c>
      <c r="K56" s="16" t="s">
        <v>843</v>
      </c>
      <c r="L56" s="16" t="s">
        <v>843</v>
      </c>
      <c r="M56" s="16" t="s">
        <v>843</v>
      </c>
      <c r="N56" s="16" t="s">
        <v>843</v>
      </c>
      <c r="O56" s="16" t="s">
        <v>843</v>
      </c>
      <c r="Q56" s="16" t="s">
        <v>844</v>
      </c>
      <c r="R56" s="16">
        <v>6</v>
      </c>
      <c r="T56" s="16" t="s">
        <v>470</v>
      </c>
      <c r="U56" s="16" t="s">
        <v>844</v>
      </c>
      <c r="V56" s="16" t="s">
        <v>843</v>
      </c>
      <c r="W56" s="16" t="s">
        <v>843</v>
      </c>
      <c r="X56" s="16" t="s">
        <v>843</v>
      </c>
      <c r="Y56" s="16" t="s">
        <v>844</v>
      </c>
      <c r="Z56" s="16" t="s">
        <v>843</v>
      </c>
      <c r="AA56" s="16" t="s">
        <v>843</v>
      </c>
      <c r="AB56" s="16" t="s">
        <v>843</v>
      </c>
      <c r="AC56" s="16" t="s">
        <v>844</v>
      </c>
      <c r="AF56" s="16" t="s">
        <v>11729</v>
      </c>
      <c r="AG56" s="16" t="s">
        <v>11730</v>
      </c>
      <c r="AH56" s="16" t="s">
        <v>843</v>
      </c>
      <c r="AI56" s="16" t="s">
        <v>843</v>
      </c>
      <c r="AJ56" s="16" t="s">
        <v>844</v>
      </c>
      <c r="AK56" s="16" t="s">
        <v>843</v>
      </c>
      <c r="AL56" s="16" t="s">
        <v>843</v>
      </c>
      <c r="AM56" s="16" t="s">
        <v>844</v>
      </c>
      <c r="AN56" s="16" t="s">
        <v>843</v>
      </c>
      <c r="AO56" s="16" t="s">
        <v>843</v>
      </c>
      <c r="AP56" s="16" t="s">
        <v>843</v>
      </c>
      <c r="AQ56" s="16" t="s">
        <v>844</v>
      </c>
      <c r="AR56" s="16" t="s">
        <v>4433</v>
      </c>
      <c r="AS56" s="16" t="s">
        <v>843</v>
      </c>
      <c r="AT56" s="16" t="s">
        <v>843</v>
      </c>
      <c r="AU56" s="16" t="s">
        <v>843</v>
      </c>
      <c r="AV56" s="16" t="s">
        <v>843</v>
      </c>
      <c r="AW56" s="16" t="s">
        <v>843</v>
      </c>
      <c r="AX56" s="16" t="s">
        <v>843</v>
      </c>
      <c r="AY56" s="16" t="s">
        <v>844</v>
      </c>
      <c r="BF56" s="16" t="s">
        <v>844</v>
      </c>
      <c r="BI56" s="16" t="s">
        <v>7785</v>
      </c>
      <c r="BJ56" s="16" t="s">
        <v>843</v>
      </c>
      <c r="BK56" s="16" t="s">
        <v>843</v>
      </c>
      <c r="BL56" s="16" t="s">
        <v>843</v>
      </c>
      <c r="BM56" s="16" t="s">
        <v>843</v>
      </c>
      <c r="BN56" s="16" t="s">
        <v>843</v>
      </c>
      <c r="BO56" s="16" t="s">
        <v>844</v>
      </c>
      <c r="BP56" s="16" t="s">
        <v>843</v>
      </c>
      <c r="BQ56" s="16" t="s">
        <v>843</v>
      </c>
      <c r="CC56" s="16" t="s">
        <v>865</v>
      </c>
      <c r="CF56" s="16" t="s">
        <v>7209</v>
      </c>
      <c r="CG56" s="16" t="s">
        <v>843</v>
      </c>
      <c r="CH56" s="16" t="s">
        <v>843</v>
      </c>
      <c r="CI56" s="16" t="s">
        <v>843</v>
      </c>
      <c r="CJ56" s="16" t="s">
        <v>843</v>
      </c>
      <c r="CK56" s="16" t="s">
        <v>843</v>
      </c>
      <c r="CL56" s="16" t="s">
        <v>843</v>
      </c>
      <c r="CM56" s="16" t="s">
        <v>843</v>
      </c>
      <c r="CN56" s="16" t="s">
        <v>843</v>
      </c>
      <c r="CO56" s="16" t="s">
        <v>843</v>
      </c>
      <c r="CP56" s="16" t="s">
        <v>843</v>
      </c>
      <c r="CQ56" s="16" t="s">
        <v>843</v>
      </c>
      <c r="CR56" s="16" t="s">
        <v>843</v>
      </c>
      <c r="CS56" s="16" t="s">
        <v>843</v>
      </c>
      <c r="CT56" s="16" t="s">
        <v>843</v>
      </c>
      <c r="CU56" s="16" t="s">
        <v>843</v>
      </c>
      <c r="CV56" s="16" t="s">
        <v>843</v>
      </c>
      <c r="CW56" s="16" t="s">
        <v>843</v>
      </c>
      <c r="CX56" s="16" t="s">
        <v>843</v>
      </c>
      <c r="CY56" s="16" t="s">
        <v>843</v>
      </c>
      <c r="CZ56" s="16" t="s">
        <v>843</v>
      </c>
      <c r="DA56" s="16" t="s">
        <v>843</v>
      </c>
      <c r="DB56" s="16" t="s">
        <v>843</v>
      </c>
      <c r="DC56" s="16" t="s">
        <v>843</v>
      </c>
      <c r="DD56" s="16" t="s">
        <v>843</v>
      </c>
      <c r="DE56" s="16" t="s">
        <v>843</v>
      </c>
      <c r="DF56" s="16" t="s">
        <v>843</v>
      </c>
      <c r="DG56" s="16" t="s">
        <v>843</v>
      </c>
      <c r="DH56" s="16" t="s">
        <v>844</v>
      </c>
      <c r="DI56" s="16" t="s">
        <v>843</v>
      </c>
      <c r="DJ56" s="16" t="s">
        <v>843</v>
      </c>
      <c r="DK56" s="16" t="s">
        <v>843</v>
      </c>
      <c r="DL56" s="16" t="s">
        <v>843</v>
      </c>
      <c r="DQ56" s="16" t="s">
        <v>7093</v>
      </c>
      <c r="DR56" s="16" t="s">
        <v>865</v>
      </c>
      <c r="DX56" s="16" t="s">
        <v>865</v>
      </c>
      <c r="ES56" s="16" t="s">
        <v>865</v>
      </c>
      <c r="EU56" s="16" t="s">
        <v>7810</v>
      </c>
      <c r="EV56" s="16" t="s">
        <v>865</v>
      </c>
      <c r="HC56" s="16" t="s">
        <v>865</v>
      </c>
      <c r="KO56" s="16" t="s">
        <v>8911</v>
      </c>
      <c r="KP56" s="16" t="s">
        <v>8910</v>
      </c>
      <c r="KQ56" s="16" t="s">
        <v>8694</v>
      </c>
      <c r="KR56" s="16" t="s">
        <v>9112</v>
      </c>
      <c r="KS56" s="16" t="s">
        <v>8912</v>
      </c>
      <c r="KT56" s="16" t="s">
        <v>8696</v>
      </c>
      <c r="KU56" s="16" t="s">
        <v>844</v>
      </c>
      <c r="KV56" s="16" t="s">
        <v>8696</v>
      </c>
      <c r="KW56" s="16" t="s">
        <v>851</v>
      </c>
      <c r="KY56" s="16" t="s">
        <v>486</v>
      </c>
      <c r="LA56" s="16" t="s">
        <v>11697</v>
      </c>
      <c r="LB56" s="16" t="s">
        <v>11653</v>
      </c>
      <c r="LC56" s="16" t="s">
        <v>10879</v>
      </c>
      <c r="LD56" s="16" t="s">
        <v>11698</v>
      </c>
      <c r="LF56" s="16" t="s">
        <v>11654</v>
      </c>
      <c r="LI56" s="16" t="s">
        <v>11655</v>
      </c>
      <c r="LM56" s="16" t="s">
        <v>8741</v>
      </c>
      <c r="LO56" s="16" t="s">
        <v>844</v>
      </c>
      <c r="LP56" s="16" t="s">
        <v>844</v>
      </c>
      <c r="LQ56" s="16" t="s">
        <v>1056</v>
      </c>
      <c r="LR56" s="16" t="s">
        <v>843</v>
      </c>
      <c r="LS56" s="16" t="s">
        <v>844</v>
      </c>
      <c r="LT56" s="16" t="s">
        <v>843</v>
      </c>
      <c r="LU56" s="16" t="s">
        <v>843</v>
      </c>
      <c r="LV56" s="16" t="s">
        <v>843</v>
      </c>
      <c r="LW56" s="16" t="s">
        <v>843</v>
      </c>
      <c r="LX56" s="16" t="s">
        <v>843</v>
      </c>
      <c r="LY56" s="16" t="s">
        <v>843</v>
      </c>
      <c r="LZ56" s="16" t="s">
        <v>843</v>
      </c>
      <c r="MA56" s="16" t="s">
        <v>843</v>
      </c>
      <c r="MB56" s="16" t="s">
        <v>843</v>
      </c>
      <c r="MC56" s="16" t="s">
        <v>844</v>
      </c>
      <c r="MD56" s="16" t="s">
        <v>11699</v>
      </c>
      <c r="ME56" s="16" t="s">
        <v>11677</v>
      </c>
      <c r="MF56" s="16" t="s">
        <v>8847</v>
      </c>
      <c r="MR56" s="16" t="s">
        <v>470</v>
      </c>
      <c r="MS56" s="16" t="s">
        <v>11726</v>
      </c>
      <c r="MT56" s="16" t="s">
        <v>8743</v>
      </c>
      <c r="MV56" s="16" t="s">
        <v>486</v>
      </c>
      <c r="MZ56" s="16" t="s">
        <v>487</v>
      </c>
      <c r="NA56" s="16" t="s">
        <v>486</v>
      </c>
      <c r="NC56" s="16" t="s">
        <v>486</v>
      </c>
      <c r="NE56" s="16" t="s">
        <v>486</v>
      </c>
      <c r="NI56" s="16" t="s">
        <v>11658</v>
      </c>
      <c r="NL56" s="16" t="s">
        <v>843</v>
      </c>
      <c r="NS56" s="16" t="s">
        <v>462</v>
      </c>
      <c r="NT56" s="16" t="s">
        <v>478</v>
      </c>
      <c r="NU56" s="16">
        <v>1.1910000000000001</v>
      </c>
      <c r="NV56" s="16" t="s">
        <v>860</v>
      </c>
      <c r="NW56" s="16" t="s">
        <v>1176</v>
      </c>
      <c r="NX56" s="16" t="s">
        <v>1142</v>
      </c>
      <c r="NY56" s="16" t="s">
        <v>1122</v>
      </c>
      <c r="NZ56" s="16" t="s">
        <v>936</v>
      </c>
    </row>
    <row r="57" spans="1:393" x14ac:dyDescent="0.25">
      <c r="A57" s="16" t="s">
        <v>9117</v>
      </c>
      <c r="B57" s="16" t="s">
        <v>844</v>
      </c>
      <c r="C57" s="16" t="s">
        <v>972</v>
      </c>
      <c r="D57" s="16" t="s">
        <v>844</v>
      </c>
      <c r="E57" s="16" t="s">
        <v>843</v>
      </c>
      <c r="F57" s="16" t="s">
        <v>843</v>
      </c>
      <c r="G57" s="16" t="s">
        <v>843</v>
      </c>
      <c r="H57" s="16" t="s">
        <v>843</v>
      </c>
      <c r="I57" s="16" t="s">
        <v>843</v>
      </c>
      <c r="J57" s="16" t="s">
        <v>843</v>
      </c>
      <c r="K57" s="16" t="s">
        <v>843</v>
      </c>
      <c r="L57" s="16" t="s">
        <v>843</v>
      </c>
      <c r="M57" s="16" t="s">
        <v>843</v>
      </c>
      <c r="N57" s="16" t="s">
        <v>843</v>
      </c>
      <c r="O57" s="16" t="s">
        <v>843</v>
      </c>
      <c r="Q57" s="16" t="s">
        <v>844</v>
      </c>
      <c r="R57" s="16">
        <v>32</v>
      </c>
      <c r="T57" s="16" t="s">
        <v>474</v>
      </c>
      <c r="U57" s="16" t="s">
        <v>843</v>
      </c>
      <c r="V57" s="16" t="s">
        <v>844</v>
      </c>
      <c r="W57" s="16" t="s">
        <v>843</v>
      </c>
      <c r="X57" s="16" t="s">
        <v>844</v>
      </c>
      <c r="Y57" s="16" t="s">
        <v>843</v>
      </c>
      <c r="Z57" s="16" t="s">
        <v>843</v>
      </c>
      <c r="AA57" s="16" t="s">
        <v>843</v>
      </c>
      <c r="AB57" s="16" t="s">
        <v>843</v>
      </c>
      <c r="AC57" s="16" t="s">
        <v>843</v>
      </c>
      <c r="AD57" s="16" t="s">
        <v>867</v>
      </c>
      <c r="AF57" s="16" t="s">
        <v>11707</v>
      </c>
      <c r="AG57" s="16" t="s">
        <v>11731</v>
      </c>
      <c r="AH57" s="16" t="s">
        <v>843</v>
      </c>
      <c r="AI57" s="16" t="s">
        <v>843</v>
      </c>
      <c r="AJ57" s="16" t="s">
        <v>844</v>
      </c>
      <c r="AK57" s="16" t="s">
        <v>843</v>
      </c>
      <c r="AL57" s="16" t="s">
        <v>844</v>
      </c>
      <c r="AM57" s="16" t="s">
        <v>843</v>
      </c>
      <c r="AN57" s="16" t="s">
        <v>843</v>
      </c>
      <c r="AO57" s="16" t="s">
        <v>843</v>
      </c>
      <c r="AP57" s="16" t="s">
        <v>843</v>
      </c>
      <c r="AQ57" s="16" t="s">
        <v>843</v>
      </c>
      <c r="AR57" s="16" t="s">
        <v>11732</v>
      </c>
      <c r="AS57" s="16" t="s">
        <v>844</v>
      </c>
      <c r="AT57" s="16" t="s">
        <v>843</v>
      </c>
      <c r="AU57" s="16" t="s">
        <v>843</v>
      </c>
      <c r="AV57" s="16" t="s">
        <v>844</v>
      </c>
      <c r="AW57" s="16" t="s">
        <v>843</v>
      </c>
      <c r="AX57" s="16" t="s">
        <v>843</v>
      </c>
      <c r="AY57" s="16" t="s">
        <v>843</v>
      </c>
      <c r="AZ57" s="16" t="s">
        <v>4437</v>
      </c>
      <c r="BC57" s="16" t="s">
        <v>4440</v>
      </c>
      <c r="BF57" s="16" t="s">
        <v>843</v>
      </c>
      <c r="BH57" s="16" t="s">
        <v>7383</v>
      </c>
      <c r="BI57" s="16" t="s">
        <v>7785</v>
      </c>
      <c r="BJ57" s="16" t="s">
        <v>843</v>
      </c>
      <c r="BK57" s="16" t="s">
        <v>843</v>
      </c>
      <c r="BL57" s="16" t="s">
        <v>843</v>
      </c>
      <c r="BM57" s="16" t="s">
        <v>843</v>
      </c>
      <c r="BN57" s="16" t="s">
        <v>843</v>
      </c>
      <c r="BO57" s="16" t="s">
        <v>844</v>
      </c>
      <c r="BP57" s="16" t="s">
        <v>843</v>
      </c>
      <c r="BQ57" s="16" t="s">
        <v>843</v>
      </c>
      <c r="DX57" s="16" t="s">
        <v>867</v>
      </c>
      <c r="DY57" s="16" t="s">
        <v>867</v>
      </c>
      <c r="ES57" s="16" t="s">
        <v>867</v>
      </c>
      <c r="EU57" s="16" t="s">
        <v>7813</v>
      </c>
      <c r="EV57" s="16" t="s">
        <v>865</v>
      </c>
      <c r="FF57" s="16" t="s">
        <v>7845</v>
      </c>
      <c r="FG57" s="16" t="s">
        <v>7852</v>
      </c>
      <c r="FH57" s="16" t="s">
        <v>843</v>
      </c>
      <c r="FI57" s="16" t="s">
        <v>844</v>
      </c>
      <c r="FJ57" s="16" t="s">
        <v>843</v>
      </c>
      <c r="FK57" s="16" t="s">
        <v>843</v>
      </c>
      <c r="FL57" s="16" t="s">
        <v>843</v>
      </c>
      <c r="FM57" s="16" t="s">
        <v>843</v>
      </c>
      <c r="FN57" s="16" t="s">
        <v>843</v>
      </c>
      <c r="FO57" s="16" t="s">
        <v>843</v>
      </c>
      <c r="FP57" s="16" t="s">
        <v>843</v>
      </c>
      <c r="FQ57" s="16" t="s">
        <v>843</v>
      </c>
      <c r="HC57" s="16" t="s">
        <v>867</v>
      </c>
      <c r="HD57" s="16" t="s">
        <v>865</v>
      </c>
      <c r="JA57" s="16" t="s">
        <v>4825</v>
      </c>
      <c r="JB57" s="16" t="s">
        <v>865</v>
      </c>
      <c r="JC57" s="16" t="s">
        <v>865</v>
      </c>
      <c r="JD57" s="16" t="s">
        <v>865</v>
      </c>
      <c r="JE57" s="16" t="s">
        <v>865</v>
      </c>
      <c r="JF57" s="16" t="s">
        <v>867</v>
      </c>
      <c r="JG57" s="16" t="s">
        <v>1056</v>
      </c>
      <c r="JJ57" s="16" t="s">
        <v>867</v>
      </c>
      <c r="KF57" s="16" t="s">
        <v>4932</v>
      </c>
      <c r="KI57" s="16" t="s">
        <v>4982</v>
      </c>
      <c r="KK57" s="16" t="s">
        <v>4895</v>
      </c>
      <c r="KM57" s="16" t="s">
        <v>7610</v>
      </c>
      <c r="KO57" s="16" t="s">
        <v>8916</v>
      </c>
      <c r="KP57" s="16" t="s">
        <v>8915</v>
      </c>
      <c r="KQ57" s="16" t="s">
        <v>8694</v>
      </c>
      <c r="KR57" s="16" t="s">
        <v>9118</v>
      </c>
      <c r="KS57" s="16" t="s">
        <v>8917</v>
      </c>
      <c r="KT57" s="16" t="s">
        <v>8696</v>
      </c>
      <c r="KU57" s="16" t="s">
        <v>844</v>
      </c>
      <c r="KV57" s="16" t="s">
        <v>8696</v>
      </c>
      <c r="KW57" s="16" t="s">
        <v>850</v>
      </c>
      <c r="KX57" s="16" t="s">
        <v>487</v>
      </c>
      <c r="KY57" s="16" t="s">
        <v>487</v>
      </c>
      <c r="KZ57" s="16" t="s">
        <v>487</v>
      </c>
      <c r="LC57" s="16" t="s">
        <v>10879</v>
      </c>
      <c r="LF57" s="16" t="s">
        <v>11654</v>
      </c>
      <c r="LI57" s="16" t="s">
        <v>11655</v>
      </c>
      <c r="LJ57" s="16" t="s">
        <v>843</v>
      </c>
      <c r="LK57" s="16" t="s">
        <v>836</v>
      </c>
      <c r="LL57" s="16" t="s">
        <v>8756</v>
      </c>
      <c r="LM57" s="16" t="s">
        <v>8741</v>
      </c>
      <c r="LO57" s="16" t="s">
        <v>843</v>
      </c>
      <c r="LP57" s="16" t="s">
        <v>1056</v>
      </c>
      <c r="LQ57" s="16" t="s">
        <v>844</v>
      </c>
      <c r="LR57" s="16" t="s">
        <v>844</v>
      </c>
      <c r="LS57" s="16" t="s">
        <v>844</v>
      </c>
      <c r="LT57" s="16" t="s">
        <v>844</v>
      </c>
      <c r="LU57" s="16" t="s">
        <v>843</v>
      </c>
      <c r="LV57" s="16" t="s">
        <v>844</v>
      </c>
      <c r="LW57" s="16" t="s">
        <v>844</v>
      </c>
      <c r="LX57" s="16" t="s">
        <v>844</v>
      </c>
      <c r="LY57" s="16" t="s">
        <v>843</v>
      </c>
      <c r="LZ57" s="16" t="s">
        <v>843</v>
      </c>
      <c r="MA57" s="16" t="s">
        <v>843</v>
      </c>
      <c r="MB57" s="16" t="s">
        <v>843</v>
      </c>
      <c r="MC57" s="16" t="s">
        <v>843</v>
      </c>
      <c r="ME57" s="16" t="s">
        <v>11656</v>
      </c>
      <c r="MF57" s="16" t="s">
        <v>8847</v>
      </c>
      <c r="MJ57" s="16" t="s">
        <v>1839</v>
      </c>
      <c r="MO57" s="16" t="s">
        <v>1813</v>
      </c>
      <c r="MP57" s="16" t="s">
        <v>1829</v>
      </c>
      <c r="MQ57" s="16" t="s">
        <v>1788</v>
      </c>
      <c r="MR57" s="16" t="s">
        <v>474</v>
      </c>
      <c r="MS57" s="16" t="s">
        <v>11726</v>
      </c>
      <c r="MT57" s="16" t="s">
        <v>8886</v>
      </c>
      <c r="MU57" s="16" t="s">
        <v>817</v>
      </c>
      <c r="NC57" s="16" t="s">
        <v>487</v>
      </c>
      <c r="NE57" s="16" t="s">
        <v>487</v>
      </c>
      <c r="NF57" s="16" t="s">
        <v>486</v>
      </c>
      <c r="NG57" s="16" t="s">
        <v>1372</v>
      </c>
      <c r="NI57" s="16" t="s">
        <v>11658</v>
      </c>
      <c r="NR57" s="16" t="s">
        <v>445</v>
      </c>
      <c r="NS57" s="16" t="s">
        <v>462</v>
      </c>
      <c r="NT57" s="16" t="s">
        <v>478</v>
      </c>
      <c r="NU57" s="16">
        <v>1.1910000000000001</v>
      </c>
      <c r="NV57" s="16" t="s">
        <v>445</v>
      </c>
      <c r="NW57" s="16" t="s">
        <v>1180</v>
      </c>
      <c r="NX57" s="16" t="s">
        <v>1142</v>
      </c>
      <c r="OB57" s="16" t="s">
        <v>836</v>
      </c>
      <c r="OC57" s="16" t="s">
        <v>445</v>
      </c>
    </row>
    <row r="58" spans="1:393" x14ac:dyDescent="0.25">
      <c r="A58" s="16" t="s">
        <v>9123</v>
      </c>
      <c r="B58" s="16" t="s">
        <v>1056</v>
      </c>
      <c r="C58" s="16" t="s">
        <v>972</v>
      </c>
      <c r="D58" s="16" t="s">
        <v>844</v>
      </c>
      <c r="E58" s="16" t="s">
        <v>843</v>
      </c>
      <c r="F58" s="16" t="s">
        <v>843</v>
      </c>
      <c r="G58" s="16" t="s">
        <v>843</v>
      </c>
      <c r="H58" s="16" t="s">
        <v>843</v>
      </c>
      <c r="I58" s="16" t="s">
        <v>843</v>
      </c>
      <c r="J58" s="16" t="s">
        <v>843</v>
      </c>
      <c r="K58" s="16" t="s">
        <v>843</v>
      </c>
      <c r="L58" s="16" t="s">
        <v>843</v>
      </c>
      <c r="M58" s="16" t="s">
        <v>843</v>
      </c>
      <c r="N58" s="16" t="s">
        <v>843</v>
      </c>
      <c r="O58" s="16" t="s">
        <v>843</v>
      </c>
      <c r="Q58" s="16" t="s">
        <v>844</v>
      </c>
      <c r="R58" s="16">
        <v>31</v>
      </c>
      <c r="T58" s="16" t="s">
        <v>470</v>
      </c>
      <c r="U58" s="16" t="s">
        <v>844</v>
      </c>
      <c r="V58" s="16" t="s">
        <v>843</v>
      </c>
      <c r="W58" s="16" t="s">
        <v>844</v>
      </c>
      <c r="X58" s="16" t="s">
        <v>843</v>
      </c>
      <c r="Y58" s="16" t="s">
        <v>843</v>
      </c>
      <c r="Z58" s="16" t="s">
        <v>843</v>
      </c>
      <c r="AA58" s="16" t="s">
        <v>843</v>
      </c>
      <c r="AB58" s="16" t="s">
        <v>844</v>
      </c>
      <c r="AC58" s="16" t="s">
        <v>843</v>
      </c>
      <c r="AD58" s="16" t="s">
        <v>867</v>
      </c>
      <c r="AF58" s="16" t="s">
        <v>11707</v>
      </c>
      <c r="AG58" s="16" t="s">
        <v>11671</v>
      </c>
      <c r="AH58" s="16" t="s">
        <v>844</v>
      </c>
      <c r="AI58" s="16" t="s">
        <v>844</v>
      </c>
      <c r="AJ58" s="16" t="s">
        <v>843</v>
      </c>
      <c r="AK58" s="16" t="s">
        <v>843</v>
      </c>
      <c r="AL58" s="16" t="s">
        <v>844</v>
      </c>
      <c r="AM58" s="16" t="s">
        <v>843</v>
      </c>
      <c r="AN58" s="16" t="s">
        <v>843</v>
      </c>
      <c r="AO58" s="16" t="s">
        <v>843</v>
      </c>
      <c r="AP58" s="16" t="s">
        <v>843</v>
      </c>
      <c r="AQ58" s="16" t="s">
        <v>843</v>
      </c>
      <c r="AR58" s="16" t="s">
        <v>4433</v>
      </c>
      <c r="AS58" s="16" t="s">
        <v>843</v>
      </c>
      <c r="AT58" s="16" t="s">
        <v>843</v>
      </c>
      <c r="AU58" s="16" t="s">
        <v>843</v>
      </c>
      <c r="AV58" s="16" t="s">
        <v>843</v>
      </c>
      <c r="AW58" s="16" t="s">
        <v>843</v>
      </c>
      <c r="AX58" s="16" t="s">
        <v>843</v>
      </c>
      <c r="AY58" s="16" t="s">
        <v>844</v>
      </c>
      <c r="BF58" s="16" t="s">
        <v>843</v>
      </c>
      <c r="BH58" s="16" t="s">
        <v>7380</v>
      </c>
      <c r="BI58" s="16" t="s">
        <v>7785</v>
      </c>
      <c r="BJ58" s="16" t="s">
        <v>843</v>
      </c>
      <c r="BK58" s="16" t="s">
        <v>843</v>
      </c>
      <c r="BL58" s="16" t="s">
        <v>843</v>
      </c>
      <c r="BM58" s="16" t="s">
        <v>843</v>
      </c>
      <c r="BN58" s="16" t="s">
        <v>843</v>
      </c>
      <c r="BO58" s="16" t="s">
        <v>844</v>
      </c>
      <c r="BP58" s="16" t="s">
        <v>843</v>
      </c>
      <c r="BQ58" s="16" t="s">
        <v>843</v>
      </c>
      <c r="DX58" s="16" t="s">
        <v>867</v>
      </c>
      <c r="DY58" s="16" t="s">
        <v>867</v>
      </c>
      <c r="ES58" s="16" t="s">
        <v>865</v>
      </c>
      <c r="EU58" s="16" t="s">
        <v>7813</v>
      </c>
      <c r="EV58" s="16" t="s">
        <v>865</v>
      </c>
      <c r="FT58" s="16" t="s">
        <v>865</v>
      </c>
      <c r="HC58" s="16" t="s">
        <v>867</v>
      </c>
      <c r="HD58" s="16" t="s">
        <v>865</v>
      </c>
      <c r="JA58" s="16" t="s">
        <v>4822</v>
      </c>
      <c r="JB58" s="16" t="s">
        <v>867</v>
      </c>
      <c r="JC58" s="16" t="s">
        <v>865</v>
      </c>
      <c r="JG58" s="16" t="s">
        <v>1056</v>
      </c>
      <c r="JV58" s="16">
        <v>50</v>
      </c>
      <c r="JW58" s="16" t="s">
        <v>7600</v>
      </c>
      <c r="JZ58" s="16" t="s">
        <v>4907</v>
      </c>
      <c r="KB58" s="16" t="s">
        <v>7610</v>
      </c>
      <c r="KD58" s="16" t="s">
        <v>4920</v>
      </c>
      <c r="KE58" s="16" t="s">
        <v>7286</v>
      </c>
      <c r="KF58" s="16" t="s">
        <v>4926</v>
      </c>
      <c r="KH58" s="16" t="s">
        <v>7639</v>
      </c>
      <c r="KI58" s="16" t="s">
        <v>4982</v>
      </c>
      <c r="KK58" s="16" t="s">
        <v>4907</v>
      </c>
      <c r="KM58" s="16" t="s">
        <v>7610</v>
      </c>
      <c r="KO58" s="16" t="s">
        <v>8916</v>
      </c>
      <c r="KP58" s="16" t="s">
        <v>8915</v>
      </c>
      <c r="KQ58" s="16" t="s">
        <v>8694</v>
      </c>
      <c r="KR58" s="16" t="s">
        <v>9124</v>
      </c>
      <c r="KS58" s="16" t="s">
        <v>8917</v>
      </c>
      <c r="KT58" s="16" t="s">
        <v>8696</v>
      </c>
      <c r="KU58" s="16" t="s">
        <v>844</v>
      </c>
      <c r="KV58" s="16" t="s">
        <v>8696</v>
      </c>
      <c r="KW58" s="16" t="s">
        <v>851</v>
      </c>
      <c r="KX58" s="16" t="s">
        <v>487</v>
      </c>
      <c r="KY58" s="16" t="s">
        <v>487</v>
      </c>
      <c r="KZ58" s="16" t="s">
        <v>487</v>
      </c>
      <c r="LC58" s="16" t="s">
        <v>10879</v>
      </c>
      <c r="LF58" s="16" t="s">
        <v>11654</v>
      </c>
      <c r="LI58" s="16" t="s">
        <v>11655</v>
      </c>
      <c r="LJ58" s="16" t="s">
        <v>831</v>
      </c>
      <c r="LK58" s="16" t="s">
        <v>831</v>
      </c>
      <c r="LL58" s="16" t="s">
        <v>8756</v>
      </c>
      <c r="LM58" s="16" t="s">
        <v>8741</v>
      </c>
      <c r="LO58" s="16" t="s">
        <v>843</v>
      </c>
      <c r="LP58" s="16" t="s">
        <v>1056</v>
      </c>
      <c r="LQ58" s="16" t="s">
        <v>844</v>
      </c>
      <c r="LR58" s="16" t="s">
        <v>844</v>
      </c>
      <c r="LS58" s="16" t="s">
        <v>844</v>
      </c>
      <c r="LT58" s="16" t="s">
        <v>844</v>
      </c>
      <c r="LU58" s="16" t="s">
        <v>843</v>
      </c>
      <c r="LV58" s="16" t="s">
        <v>844</v>
      </c>
      <c r="LW58" s="16" t="s">
        <v>844</v>
      </c>
      <c r="LX58" s="16" t="s">
        <v>844</v>
      </c>
      <c r="LY58" s="16" t="s">
        <v>843</v>
      </c>
      <c r="LZ58" s="16" t="s">
        <v>843</v>
      </c>
      <c r="MA58" s="16" t="s">
        <v>843</v>
      </c>
      <c r="MB58" s="16" t="s">
        <v>843</v>
      </c>
      <c r="MC58" s="16" t="s">
        <v>843</v>
      </c>
      <c r="ME58" s="16" t="s">
        <v>11656</v>
      </c>
      <c r="MF58" s="16" t="s">
        <v>8847</v>
      </c>
      <c r="MG58" s="16" t="s">
        <v>1839</v>
      </c>
      <c r="MH58" s="16" t="s">
        <v>11668</v>
      </c>
      <c r="MI58" s="16" t="s">
        <v>11668</v>
      </c>
      <c r="MJ58" s="16" t="s">
        <v>1839</v>
      </c>
      <c r="MK58" s="16" t="s">
        <v>9084</v>
      </c>
      <c r="ML58" s="16" t="s">
        <v>1786</v>
      </c>
      <c r="MM58" s="16" t="s">
        <v>486</v>
      </c>
      <c r="MN58" s="16" t="s">
        <v>1801</v>
      </c>
      <c r="MO58" s="16" t="s">
        <v>1817</v>
      </c>
      <c r="MP58" s="16" t="s">
        <v>1829</v>
      </c>
      <c r="MQ58" s="16" t="s">
        <v>1786</v>
      </c>
      <c r="MR58" s="16" t="s">
        <v>470</v>
      </c>
      <c r="MS58" s="16" t="s">
        <v>11726</v>
      </c>
      <c r="MT58" s="16" t="s">
        <v>8886</v>
      </c>
      <c r="MU58" s="16" t="s">
        <v>817</v>
      </c>
      <c r="NC58" s="16" t="s">
        <v>486</v>
      </c>
      <c r="ND58" s="16" t="s">
        <v>486</v>
      </c>
      <c r="NE58" s="16" t="s">
        <v>487</v>
      </c>
      <c r="NF58" s="16" t="s">
        <v>486</v>
      </c>
      <c r="NG58" s="16" t="s">
        <v>1378</v>
      </c>
      <c r="NH58" s="16" t="s">
        <v>1912</v>
      </c>
      <c r="NI58" s="16" t="s">
        <v>11658</v>
      </c>
      <c r="NR58" s="16" t="s">
        <v>445</v>
      </c>
      <c r="NS58" s="16" t="s">
        <v>462</v>
      </c>
      <c r="NT58" s="16" t="s">
        <v>478</v>
      </c>
      <c r="NU58" s="16">
        <v>1.1910000000000001</v>
      </c>
      <c r="NV58" s="16" t="s">
        <v>445</v>
      </c>
      <c r="NW58" s="16" t="s">
        <v>1174</v>
      </c>
      <c r="NX58" s="16" t="s">
        <v>1142</v>
      </c>
      <c r="OB58" s="16" t="s">
        <v>831</v>
      </c>
      <c r="OC58" s="16" t="s">
        <v>445</v>
      </c>
    </row>
    <row r="59" spans="1:393" x14ac:dyDescent="0.25">
      <c r="A59" s="16" t="s">
        <v>9128</v>
      </c>
      <c r="B59" s="16" t="s">
        <v>844</v>
      </c>
      <c r="C59" s="16" t="s">
        <v>972</v>
      </c>
      <c r="D59" s="16" t="s">
        <v>844</v>
      </c>
      <c r="E59" s="16" t="s">
        <v>843</v>
      </c>
      <c r="F59" s="16" t="s">
        <v>843</v>
      </c>
      <c r="G59" s="16" t="s">
        <v>843</v>
      </c>
      <c r="H59" s="16" t="s">
        <v>843</v>
      </c>
      <c r="I59" s="16" t="s">
        <v>843</v>
      </c>
      <c r="J59" s="16" t="s">
        <v>843</v>
      </c>
      <c r="K59" s="16" t="s">
        <v>843</v>
      </c>
      <c r="L59" s="16" t="s">
        <v>843</v>
      </c>
      <c r="M59" s="16" t="s">
        <v>843</v>
      </c>
      <c r="N59" s="16" t="s">
        <v>843</v>
      </c>
      <c r="O59" s="16" t="s">
        <v>843</v>
      </c>
      <c r="Q59" s="16" t="s">
        <v>844</v>
      </c>
      <c r="R59" s="16">
        <v>35</v>
      </c>
      <c r="T59" s="16" t="s">
        <v>470</v>
      </c>
      <c r="U59" s="16" t="s">
        <v>844</v>
      </c>
      <c r="V59" s="16" t="s">
        <v>843</v>
      </c>
      <c r="W59" s="16" t="s">
        <v>844</v>
      </c>
      <c r="X59" s="16" t="s">
        <v>843</v>
      </c>
      <c r="Y59" s="16" t="s">
        <v>843</v>
      </c>
      <c r="Z59" s="16" t="s">
        <v>843</v>
      </c>
      <c r="AA59" s="16" t="s">
        <v>843</v>
      </c>
      <c r="AB59" s="16" t="s">
        <v>844</v>
      </c>
      <c r="AC59" s="16" t="s">
        <v>843</v>
      </c>
      <c r="AD59" s="16" t="s">
        <v>867</v>
      </c>
      <c r="AF59" s="16" t="s">
        <v>11734</v>
      </c>
      <c r="AG59" s="16" t="s">
        <v>11735</v>
      </c>
      <c r="AH59" s="16" t="s">
        <v>843</v>
      </c>
      <c r="AI59" s="16" t="s">
        <v>843</v>
      </c>
      <c r="AJ59" s="16" t="s">
        <v>844</v>
      </c>
      <c r="AK59" s="16" t="s">
        <v>843</v>
      </c>
      <c r="AL59" s="16" t="s">
        <v>844</v>
      </c>
      <c r="AM59" s="16" t="s">
        <v>844</v>
      </c>
      <c r="AN59" s="16" t="s">
        <v>843</v>
      </c>
      <c r="AO59" s="16" t="s">
        <v>843</v>
      </c>
      <c r="AP59" s="16" t="s">
        <v>843</v>
      </c>
      <c r="AQ59" s="16" t="s">
        <v>844</v>
      </c>
      <c r="AR59" s="16" t="s">
        <v>4433</v>
      </c>
      <c r="AS59" s="16" t="s">
        <v>843</v>
      </c>
      <c r="AT59" s="16" t="s">
        <v>843</v>
      </c>
      <c r="AU59" s="16" t="s">
        <v>843</v>
      </c>
      <c r="AV59" s="16" t="s">
        <v>843</v>
      </c>
      <c r="AW59" s="16" t="s">
        <v>843</v>
      </c>
      <c r="AX59" s="16" t="s">
        <v>843</v>
      </c>
      <c r="AY59" s="16" t="s">
        <v>844</v>
      </c>
      <c r="BF59" s="16" t="s">
        <v>844</v>
      </c>
      <c r="BH59" s="16" t="s">
        <v>7383</v>
      </c>
      <c r="BI59" s="16" t="s">
        <v>7785</v>
      </c>
      <c r="BJ59" s="16" t="s">
        <v>843</v>
      </c>
      <c r="BK59" s="16" t="s">
        <v>843</v>
      </c>
      <c r="BL59" s="16" t="s">
        <v>843</v>
      </c>
      <c r="BM59" s="16" t="s">
        <v>843</v>
      </c>
      <c r="BN59" s="16" t="s">
        <v>843</v>
      </c>
      <c r="BO59" s="16" t="s">
        <v>844</v>
      </c>
      <c r="BP59" s="16" t="s">
        <v>843</v>
      </c>
      <c r="BQ59" s="16" t="s">
        <v>843</v>
      </c>
      <c r="DX59" s="16" t="s">
        <v>865</v>
      </c>
      <c r="ES59" s="16" t="s">
        <v>865</v>
      </c>
      <c r="EU59" s="16" t="s">
        <v>7810</v>
      </c>
      <c r="EV59" s="16" t="s">
        <v>865</v>
      </c>
      <c r="FT59" s="16" t="s">
        <v>865</v>
      </c>
      <c r="HC59" s="16" t="s">
        <v>865</v>
      </c>
      <c r="JA59" s="16" t="s">
        <v>4822</v>
      </c>
      <c r="JB59" s="16" t="s">
        <v>865</v>
      </c>
      <c r="JC59" s="16" t="s">
        <v>865</v>
      </c>
      <c r="JD59" s="16" t="s">
        <v>865</v>
      </c>
      <c r="JE59" s="16" t="s">
        <v>865</v>
      </c>
      <c r="JF59" s="16" t="s">
        <v>865</v>
      </c>
      <c r="JG59" s="16" t="s">
        <v>1056</v>
      </c>
      <c r="JH59" s="16" t="s">
        <v>7577</v>
      </c>
      <c r="JJ59" s="16" t="s">
        <v>865</v>
      </c>
      <c r="KF59" s="16" t="s">
        <v>4411</v>
      </c>
      <c r="KI59" s="16" t="s">
        <v>4843</v>
      </c>
      <c r="KO59" s="16" t="s">
        <v>8813</v>
      </c>
      <c r="KP59" s="16" t="s">
        <v>8922</v>
      </c>
      <c r="KQ59" s="16" t="s">
        <v>8694</v>
      </c>
      <c r="KR59" s="16" t="s">
        <v>9129</v>
      </c>
      <c r="KS59" s="16" t="s">
        <v>8923</v>
      </c>
      <c r="KT59" s="16" t="s">
        <v>8696</v>
      </c>
      <c r="KU59" s="16" t="s">
        <v>844</v>
      </c>
      <c r="KV59" s="16" t="s">
        <v>8696</v>
      </c>
      <c r="KW59" s="16" t="s">
        <v>851</v>
      </c>
      <c r="KY59" s="16" t="s">
        <v>486</v>
      </c>
      <c r="LC59" s="16" t="s">
        <v>10879</v>
      </c>
      <c r="LF59" s="16" t="s">
        <v>11654</v>
      </c>
      <c r="LI59" s="16" t="s">
        <v>11655</v>
      </c>
      <c r="LJ59" s="16" t="s">
        <v>843</v>
      </c>
      <c r="LL59" s="16" t="s">
        <v>8711</v>
      </c>
      <c r="LM59" s="16" t="s">
        <v>8741</v>
      </c>
      <c r="LO59" s="16" t="s">
        <v>1056</v>
      </c>
      <c r="LP59" s="16" t="s">
        <v>844</v>
      </c>
      <c r="LQ59" s="16" t="s">
        <v>1056</v>
      </c>
      <c r="LR59" s="16" t="s">
        <v>844</v>
      </c>
      <c r="LS59" s="16" t="s">
        <v>844</v>
      </c>
      <c r="LT59" s="16" t="s">
        <v>843</v>
      </c>
      <c r="LU59" s="16" t="s">
        <v>843</v>
      </c>
      <c r="LV59" s="16" t="s">
        <v>843</v>
      </c>
      <c r="LW59" s="16" t="s">
        <v>843</v>
      </c>
      <c r="LX59" s="16" t="s">
        <v>843</v>
      </c>
      <c r="LY59" s="16" t="s">
        <v>843</v>
      </c>
      <c r="LZ59" s="16" t="s">
        <v>843</v>
      </c>
      <c r="MA59" s="16" t="s">
        <v>843</v>
      </c>
      <c r="MB59" s="16" t="s">
        <v>843</v>
      </c>
      <c r="MC59" s="16" t="s">
        <v>1056</v>
      </c>
      <c r="ME59" s="16" t="s">
        <v>11656</v>
      </c>
      <c r="MF59" s="16" t="s">
        <v>8847</v>
      </c>
      <c r="MP59" s="16" t="s">
        <v>13846</v>
      </c>
      <c r="MR59" s="16" t="s">
        <v>470</v>
      </c>
      <c r="MS59" s="16" t="s">
        <v>11726</v>
      </c>
      <c r="MT59" s="16" t="s">
        <v>8916</v>
      </c>
      <c r="MU59" s="16" t="s">
        <v>817</v>
      </c>
      <c r="NC59" s="16" t="s">
        <v>486</v>
      </c>
      <c r="ND59" s="16" t="s">
        <v>486</v>
      </c>
      <c r="NE59" s="16" t="s">
        <v>486</v>
      </c>
      <c r="NG59" s="16" t="s">
        <v>1378</v>
      </c>
      <c r="NI59" s="16" t="s">
        <v>11658</v>
      </c>
      <c r="NR59" s="16" t="s">
        <v>451</v>
      </c>
      <c r="NS59" s="16" t="s">
        <v>462</v>
      </c>
      <c r="NT59" s="16" t="s">
        <v>478</v>
      </c>
      <c r="NU59" s="16">
        <v>1.1910000000000001</v>
      </c>
      <c r="NV59" s="16" t="s">
        <v>451</v>
      </c>
      <c r="NW59" s="16" t="s">
        <v>1175</v>
      </c>
      <c r="NX59" s="16" t="s">
        <v>1142</v>
      </c>
      <c r="OB59" s="16" t="s">
        <v>833</v>
      </c>
      <c r="OC59" s="16" t="s">
        <v>451</v>
      </c>
    </row>
    <row r="60" spans="1:393" x14ac:dyDescent="0.25">
      <c r="A60" s="16" t="s">
        <v>9133</v>
      </c>
      <c r="B60" s="16" t="s">
        <v>1056</v>
      </c>
      <c r="C60" s="16" t="s">
        <v>972</v>
      </c>
      <c r="D60" s="16" t="s">
        <v>844</v>
      </c>
      <c r="E60" s="16" t="s">
        <v>843</v>
      </c>
      <c r="F60" s="16" t="s">
        <v>843</v>
      </c>
      <c r="G60" s="16" t="s">
        <v>843</v>
      </c>
      <c r="H60" s="16" t="s">
        <v>843</v>
      </c>
      <c r="I60" s="16" t="s">
        <v>843</v>
      </c>
      <c r="J60" s="16" t="s">
        <v>843</v>
      </c>
      <c r="K60" s="16" t="s">
        <v>843</v>
      </c>
      <c r="L60" s="16" t="s">
        <v>843</v>
      </c>
      <c r="M60" s="16" t="s">
        <v>843</v>
      </c>
      <c r="N60" s="16" t="s">
        <v>843</v>
      </c>
      <c r="O60" s="16" t="s">
        <v>843</v>
      </c>
      <c r="Q60" s="16" t="s">
        <v>844</v>
      </c>
      <c r="R60" s="16">
        <v>6</v>
      </c>
      <c r="T60" s="16" t="s">
        <v>474</v>
      </c>
      <c r="U60" s="16" t="s">
        <v>843</v>
      </c>
      <c r="V60" s="16" t="s">
        <v>844</v>
      </c>
      <c r="W60" s="16" t="s">
        <v>843</v>
      </c>
      <c r="X60" s="16" t="s">
        <v>843</v>
      </c>
      <c r="Y60" s="16" t="s">
        <v>843</v>
      </c>
      <c r="Z60" s="16" t="s">
        <v>844</v>
      </c>
      <c r="AA60" s="16" t="s">
        <v>843</v>
      </c>
      <c r="AB60" s="16" t="s">
        <v>843</v>
      </c>
      <c r="AC60" s="16" t="s">
        <v>844</v>
      </c>
      <c r="AF60" s="16" t="s">
        <v>11734</v>
      </c>
      <c r="AG60" s="16" t="s">
        <v>11708</v>
      </c>
      <c r="AH60" s="16" t="s">
        <v>843</v>
      </c>
      <c r="AI60" s="16" t="s">
        <v>843</v>
      </c>
      <c r="AJ60" s="16" t="s">
        <v>843</v>
      </c>
      <c r="AK60" s="16" t="s">
        <v>843</v>
      </c>
      <c r="AL60" s="16" t="s">
        <v>844</v>
      </c>
      <c r="AM60" s="16" t="s">
        <v>844</v>
      </c>
      <c r="AN60" s="16" t="s">
        <v>843</v>
      </c>
      <c r="AO60" s="16" t="s">
        <v>843</v>
      </c>
      <c r="AP60" s="16" t="s">
        <v>843</v>
      </c>
      <c r="AQ60" s="16" t="s">
        <v>844</v>
      </c>
      <c r="AR60" s="16" t="s">
        <v>4433</v>
      </c>
      <c r="AS60" s="16" t="s">
        <v>843</v>
      </c>
      <c r="AT60" s="16" t="s">
        <v>843</v>
      </c>
      <c r="AU60" s="16" t="s">
        <v>843</v>
      </c>
      <c r="AV60" s="16" t="s">
        <v>843</v>
      </c>
      <c r="AW60" s="16" t="s">
        <v>843</v>
      </c>
      <c r="AX60" s="16" t="s">
        <v>843</v>
      </c>
      <c r="AY60" s="16" t="s">
        <v>844</v>
      </c>
      <c r="BF60" s="16" t="s">
        <v>844</v>
      </c>
      <c r="BI60" s="16" t="s">
        <v>7785</v>
      </c>
      <c r="BJ60" s="16" t="s">
        <v>843</v>
      </c>
      <c r="BK60" s="16" t="s">
        <v>843</v>
      </c>
      <c r="BL60" s="16" t="s">
        <v>843</v>
      </c>
      <c r="BM60" s="16" t="s">
        <v>843</v>
      </c>
      <c r="BN60" s="16" t="s">
        <v>843</v>
      </c>
      <c r="BO60" s="16" t="s">
        <v>844</v>
      </c>
      <c r="BP60" s="16" t="s">
        <v>843</v>
      </c>
      <c r="BQ60" s="16" t="s">
        <v>843</v>
      </c>
      <c r="CC60" s="16" t="s">
        <v>867</v>
      </c>
      <c r="CD60" s="16" t="s">
        <v>6834</v>
      </c>
      <c r="CE60" s="16" t="s">
        <v>7537</v>
      </c>
      <c r="DN60" s="16" t="s">
        <v>4411</v>
      </c>
      <c r="DQ60" s="16" t="s">
        <v>7093</v>
      </c>
      <c r="DR60" s="16" t="s">
        <v>865</v>
      </c>
      <c r="DX60" s="16" t="s">
        <v>865</v>
      </c>
      <c r="ES60" s="16" t="s">
        <v>865</v>
      </c>
      <c r="EU60" s="16" t="s">
        <v>7810</v>
      </c>
      <c r="EV60" s="16" t="s">
        <v>865</v>
      </c>
      <c r="HC60" s="16" t="s">
        <v>865</v>
      </c>
      <c r="KO60" s="16" t="s">
        <v>8813</v>
      </c>
      <c r="KP60" s="16" t="s">
        <v>8922</v>
      </c>
      <c r="KQ60" s="16" t="s">
        <v>8694</v>
      </c>
      <c r="KR60" s="16" t="s">
        <v>9134</v>
      </c>
      <c r="KS60" s="16" t="s">
        <v>8923</v>
      </c>
      <c r="KT60" s="16" t="s">
        <v>8696</v>
      </c>
      <c r="KU60" s="16" t="s">
        <v>844</v>
      </c>
      <c r="KV60" s="16" t="s">
        <v>8696</v>
      </c>
      <c r="KW60" s="16" t="s">
        <v>851</v>
      </c>
      <c r="KY60" s="16" t="s">
        <v>486</v>
      </c>
      <c r="LB60" s="16" t="s">
        <v>11653</v>
      </c>
      <c r="LC60" s="16" t="s">
        <v>10879</v>
      </c>
      <c r="LF60" s="16" t="s">
        <v>11654</v>
      </c>
      <c r="LI60" s="16" t="s">
        <v>11655</v>
      </c>
      <c r="LM60" s="16" t="s">
        <v>8741</v>
      </c>
      <c r="LO60" s="16" t="s">
        <v>1056</v>
      </c>
      <c r="LP60" s="16" t="s">
        <v>844</v>
      </c>
      <c r="LQ60" s="16" t="s">
        <v>1056</v>
      </c>
      <c r="LR60" s="16" t="s">
        <v>844</v>
      </c>
      <c r="LS60" s="16" t="s">
        <v>844</v>
      </c>
      <c r="LT60" s="16" t="s">
        <v>843</v>
      </c>
      <c r="LU60" s="16" t="s">
        <v>843</v>
      </c>
      <c r="LV60" s="16" t="s">
        <v>843</v>
      </c>
      <c r="LW60" s="16" t="s">
        <v>843</v>
      </c>
      <c r="LX60" s="16" t="s">
        <v>843</v>
      </c>
      <c r="LY60" s="16" t="s">
        <v>843</v>
      </c>
      <c r="LZ60" s="16" t="s">
        <v>843</v>
      </c>
      <c r="MA60" s="16" t="s">
        <v>843</v>
      </c>
      <c r="MB60" s="16" t="s">
        <v>843</v>
      </c>
      <c r="MC60" s="16" t="s">
        <v>1056</v>
      </c>
      <c r="ME60" s="16" t="s">
        <v>11677</v>
      </c>
      <c r="MF60" s="16" t="s">
        <v>8847</v>
      </c>
      <c r="MR60" s="16" t="s">
        <v>474</v>
      </c>
      <c r="MS60" s="16" t="s">
        <v>11726</v>
      </c>
      <c r="MT60" s="16" t="s">
        <v>8916</v>
      </c>
      <c r="MV60" s="16" t="s">
        <v>487</v>
      </c>
      <c r="MW60" s="16" t="s">
        <v>1263</v>
      </c>
      <c r="MX60" s="16" t="s">
        <v>1262</v>
      </c>
      <c r="MY60" s="16" t="s">
        <v>486</v>
      </c>
      <c r="MZ60" s="16" t="s">
        <v>487</v>
      </c>
      <c r="NA60" s="16" t="s">
        <v>486</v>
      </c>
      <c r="NC60" s="16" t="s">
        <v>486</v>
      </c>
      <c r="NE60" s="16" t="s">
        <v>486</v>
      </c>
      <c r="NI60" s="16" t="s">
        <v>11658</v>
      </c>
      <c r="NL60" s="16" t="s">
        <v>844</v>
      </c>
      <c r="NS60" s="16" t="s">
        <v>462</v>
      </c>
      <c r="NT60" s="16" t="s">
        <v>478</v>
      </c>
      <c r="NU60" s="16">
        <v>1.1910000000000001</v>
      </c>
      <c r="NV60" s="16" t="s">
        <v>860</v>
      </c>
      <c r="NW60" s="16" t="s">
        <v>1182</v>
      </c>
      <c r="NX60" s="16" t="s">
        <v>1142</v>
      </c>
      <c r="NY60" s="16" t="s">
        <v>1122</v>
      </c>
      <c r="NZ60" s="16" t="s">
        <v>936</v>
      </c>
    </row>
    <row r="61" spans="1:393" x14ac:dyDescent="0.25">
      <c r="A61" s="16" t="s">
        <v>9139</v>
      </c>
      <c r="B61" s="16" t="s">
        <v>8732</v>
      </c>
      <c r="C61" s="16" t="s">
        <v>972</v>
      </c>
      <c r="D61" s="16" t="s">
        <v>844</v>
      </c>
      <c r="E61" s="16" t="s">
        <v>843</v>
      </c>
      <c r="F61" s="16" t="s">
        <v>843</v>
      </c>
      <c r="G61" s="16" t="s">
        <v>843</v>
      </c>
      <c r="H61" s="16" t="s">
        <v>843</v>
      </c>
      <c r="I61" s="16" t="s">
        <v>843</v>
      </c>
      <c r="J61" s="16" t="s">
        <v>843</v>
      </c>
      <c r="K61" s="16" t="s">
        <v>843</v>
      </c>
      <c r="L61" s="16" t="s">
        <v>843</v>
      </c>
      <c r="M61" s="16" t="s">
        <v>843</v>
      </c>
      <c r="N61" s="16" t="s">
        <v>843</v>
      </c>
      <c r="O61" s="16" t="s">
        <v>843</v>
      </c>
      <c r="Q61" s="16" t="s">
        <v>844</v>
      </c>
      <c r="R61" s="16">
        <v>3</v>
      </c>
      <c r="T61" s="16" t="s">
        <v>470</v>
      </c>
      <c r="U61" s="16" t="s">
        <v>844</v>
      </c>
      <c r="V61" s="16" t="s">
        <v>843</v>
      </c>
      <c r="W61" s="16" t="s">
        <v>843</v>
      </c>
      <c r="X61" s="16" t="s">
        <v>843</v>
      </c>
      <c r="Y61" s="16" t="s">
        <v>844</v>
      </c>
      <c r="Z61" s="16" t="s">
        <v>843</v>
      </c>
      <c r="AA61" s="16" t="s">
        <v>843</v>
      </c>
      <c r="AB61" s="16" t="s">
        <v>843</v>
      </c>
      <c r="AC61" s="16" t="s">
        <v>843</v>
      </c>
      <c r="AF61" s="16" t="s">
        <v>11734</v>
      </c>
      <c r="AG61" s="16" t="s">
        <v>11708</v>
      </c>
      <c r="AH61" s="16" t="s">
        <v>843</v>
      </c>
      <c r="AI61" s="16" t="s">
        <v>843</v>
      </c>
      <c r="AJ61" s="16" t="s">
        <v>843</v>
      </c>
      <c r="AK61" s="16" t="s">
        <v>843</v>
      </c>
      <c r="AL61" s="16" t="s">
        <v>844</v>
      </c>
      <c r="AM61" s="16" t="s">
        <v>844</v>
      </c>
      <c r="AN61" s="16" t="s">
        <v>843</v>
      </c>
      <c r="AO61" s="16" t="s">
        <v>843</v>
      </c>
      <c r="AP61" s="16" t="s">
        <v>843</v>
      </c>
      <c r="AQ61" s="16" t="s">
        <v>844</v>
      </c>
      <c r="BF61" s="16" t="s">
        <v>844</v>
      </c>
      <c r="CC61" s="16" t="s">
        <v>865</v>
      </c>
      <c r="CF61" s="16" t="s">
        <v>11736</v>
      </c>
      <c r="CG61" s="16" t="s">
        <v>843</v>
      </c>
      <c r="CH61" s="16" t="s">
        <v>843</v>
      </c>
      <c r="CI61" s="16" t="s">
        <v>843</v>
      </c>
      <c r="CJ61" s="16" t="s">
        <v>843</v>
      </c>
      <c r="CK61" s="16" t="s">
        <v>843</v>
      </c>
      <c r="CL61" s="16" t="s">
        <v>844</v>
      </c>
      <c r="CM61" s="16" t="s">
        <v>843</v>
      </c>
      <c r="CN61" s="16" t="s">
        <v>843</v>
      </c>
      <c r="CO61" s="16" t="s">
        <v>843</v>
      </c>
      <c r="CP61" s="16" t="s">
        <v>843</v>
      </c>
      <c r="CQ61" s="16" t="s">
        <v>843</v>
      </c>
      <c r="CR61" s="16" t="s">
        <v>843</v>
      </c>
      <c r="CS61" s="16" t="s">
        <v>843</v>
      </c>
      <c r="CT61" s="16" t="s">
        <v>843</v>
      </c>
      <c r="CU61" s="16" t="s">
        <v>843</v>
      </c>
      <c r="CV61" s="16" t="s">
        <v>843</v>
      </c>
      <c r="CW61" s="16" t="s">
        <v>843</v>
      </c>
      <c r="CX61" s="16" t="s">
        <v>843</v>
      </c>
      <c r="CY61" s="16" t="s">
        <v>843</v>
      </c>
      <c r="CZ61" s="16" t="s">
        <v>843</v>
      </c>
      <c r="DA61" s="16" t="s">
        <v>843</v>
      </c>
      <c r="DB61" s="16" t="s">
        <v>843</v>
      </c>
      <c r="DC61" s="16" t="s">
        <v>844</v>
      </c>
      <c r="DD61" s="16" t="s">
        <v>843</v>
      </c>
      <c r="DE61" s="16" t="s">
        <v>843</v>
      </c>
      <c r="DF61" s="16" t="s">
        <v>843</v>
      </c>
      <c r="DG61" s="16" t="s">
        <v>843</v>
      </c>
      <c r="DH61" s="16" t="s">
        <v>843</v>
      </c>
      <c r="DI61" s="16" t="s">
        <v>843</v>
      </c>
      <c r="DJ61" s="16" t="s">
        <v>843</v>
      </c>
      <c r="DK61" s="16" t="s">
        <v>843</v>
      </c>
      <c r="DL61" s="16" t="s">
        <v>843</v>
      </c>
      <c r="DQ61" s="16" t="s">
        <v>7093</v>
      </c>
      <c r="DR61" s="16" t="s">
        <v>865</v>
      </c>
      <c r="DX61" s="16" t="s">
        <v>865</v>
      </c>
      <c r="ES61" s="16" t="s">
        <v>865</v>
      </c>
      <c r="ET61" s="16" t="s">
        <v>867</v>
      </c>
      <c r="EU61" s="16" t="s">
        <v>7810</v>
      </c>
      <c r="EV61" s="16" t="s">
        <v>865</v>
      </c>
      <c r="KO61" s="16" t="s">
        <v>8813</v>
      </c>
      <c r="KP61" s="16" t="s">
        <v>8922</v>
      </c>
      <c r="KQ61" s="16" t="s">
        <v>8694</v>
      </c>
      <c r="KR61" s="16" t="s">
        <v>9140</v>
      </c>
      <c r="KS61" s="16" t="s">
        <v>8923</v>
      </c>
      <c r="KT61" s="16" t="s">
        <v>8696</v>
      </c>
      <c r="KU61" s="16" t="s">
        <v>844</v>
      </c>
      <c r="KV61" s="16" t="s">
        <v>8696</v>
      </c>
      <c r="KY61" s="16" t="s">
        <v>486</v>
      </c>
      <c r="LA61" s="16" t="s">
        <v>11697</v>
      </c>
      <c r="LC61" s="16" t="s">
        <v>10879</v>
      </c>
      <c r="LD61" s="16" t="s">
        <v>11698</v>
      </c>
      <c r="LF61" s="16" t="s">
        <v>11654</v>
      </c>
      <c r="LG61" s="16" t="s">
        <v>487</v>
      </c>
      <c r="LI61" s="16" t="s">
        <v>11655</v>
      </c>
      <c r="LM61" s="16" t="s">
        <v>8741</v>
      </c>
      <c r="LN61" s="16" t="s">
        <v>487</v>
      </c>
      <c r="LO61" s="16" t="s">
        <v>1056</v>
      </c>
      <c r="LP61" s="16" t="s">
        <v>844</v>
      </c>
      <c r="LQ61" s="16" t="s">
        <v>1056</v>
      </c>
      <c r="LR61" s="16" t="s">
        <v>844</v>
      </c>
      <c r="LS61" s="16" t="s">
        <v>844</v>
      </c>
      <c r="LT61" s="16" t="s">
        <v>843</v>
      </c>
      <c r="LU61" s="16" t="s">
        <v>843</v>
      </c>
      <c r="LV61" s="16" t="s">
        <v>843</v>
      </c>
      <c r="LW61" s="16" t="s">
        <v>843</v>
      </c>
      <c r="LX61" s="16" t="s">
        <v>843</v>
      </c>
      <c r="LY61" s="16" t="s">
        <v>843</v>
      </c>
      <c r="LZ61" s="16" t="s">
        <v>843</v>
      </c>
      <c r="MA61" s="16" t="s">
        <v>843</v>
      </c>
      <c r="MB61" s="16" t="s">
        <v>843</v>
      </c>
      <c r="MC61" s="16" t="s">
        <v>1056</v>
      </c>
      <c r="MD61" s="16" t="s">
        <v>11699</v>
      </c>
      <c r="ME61" s="16" t="s">
        <v>11656</v>
      </c>
      <c r="MF61" s="16" t="s">
        <v>8847</v>
      </c>
      <c r="MR61" s="16" t="s">
        <v>470</v>
      </c>
      <c r="MS61" s="16" t="s">
        <v>11726</v>
      </c>
      <c r="MT61" s="16" t="s">
        <v>8916</v>
      </c>
      <c r="MV61" s="16" t="s">
        <v>486</v>
      </c>
      <c r="MZ61" s="16" t="s">
        <v>487</v>
      </c>
      <c r="NA61" s="16" t="s">
        <v>486</v>
      </c>
      <c r="NC61" s="16" t="s">
        <v>486</v>
      </c>
      <c r="NI61" s="16" t="s">
        <v>11658</v>
      </c>
      <c r="NS61" s="16" t="s">
        <v>462</v>
      </c>
      <c r="NT61" s="16" t="s">
        <v>478</v>
      </c>
      <c r="NU61" s="16">
        <v>1.1910000000000001</v>
      </c>
      <c r="NV61" s="16" t="s">
        <v>1132</v>
      </c>
      <c r="NW61" s="16" t="s">
        <v>1172</v>
      </c>
      <c r="NX61" s="16" t="s">
        <v>1142</v>
      </c>
      <c r="NY61" s="16" t="s">
        <v>1121</v>
      </c>
      <c r="NZ61" s="16" t="s">
        <v>936</v>
      </c>
    </row>
    <row r="62" spans="1:393" x14ac:dyDescent="0.25">
      <c r="A62" s="16" t="s">
        <v>9146</v>
      </c>
      <c r="B62" s="16" t="s">
        <v>844</v>
      </c>
      <c r="C62" s="16" t="s">
        <v>972</v>
      </c>
      <c r="D62" s="16" t="s">
        <v>844</v>
      </c>
      <c r="E62" s="16" t="s">
        <v>843</v>
      </c>
      <c r="F62" s="16" t="s">
        <v>843</v>
      </c>
      <c r="G62" s="16" t="s">
        <v>843</v>
      </c>
      <c r="H62" s="16" t="s">
        <v>843</v>
      </c>
      <c r="I62" s="16" t="s">
        <v>843</v>
      </c>
      <c r="J62" s="16" t="s">
        <v>843</v>
      </c>
      <c r="K62" s="16" t="s">
        <v>843</v>
      </c>
      <c r="L62" s="16" t="s">
        <v>843</v>
      </c>
      <c r="M62" s="16" t="s">
        <v>843</v>
      </c>
      <c r="N62" s="16" t="s">
        <v>843</v>
      </c>
      <c r="O62" s="16" t="s">
        <v>843</v>
      </c>
      <c r="Q62" s="16" t="s">
        <v>844</v>
      </c>
      <c r="R62" s="16">
        <v>32</v>
      </c>
      <c r="T62" s="16" t="s">
        <v>470</v>
      </c>
      <c r="U62" s="16" t="s">
        <v>844</v>
      </c>
      <c r="V62" s="16" t="s">
        <v>843</v>
      </c>
      <c r="W62" s="16" t="s">
        <v>844</v>
      </c>
      <c r="X62" s="16" t="s">
        <v>843</v>
      </c>
      <c r="Y62" s="16" t="s">
        <v>843</v>
      </c>
      <c r="Z62" s="16" t="s">
        <v>843</v>
      </c>
      <c r="AA62" s="16" t="s">
        <v>843</v>
      </c>
      <c r="AB62" s="16" t="s">
        <v>844</v>
      </c>
      <c r="AC62" s="16" t="s">
        <v>843</v>
      </c>
      <c r="AD62" s="16" t="s">
        <v>867</v>
      </c>
      <c r="AF62" s="16" t="s">
        <v>11705</v>
      </c>
      <c r="AG62" s="16" t="s">
        <v>11664</v>
      </c>
      <c r="AH62" s="16" t="s">
        <v>844</v>
      </c>
      <c r="AI62" s="16" t="s">
        <v>843</v>
      </c>
      <c r="AJ62" s="16" t="s">
        <v>844</v>
      </c>
      <c r="AK62" s="16" t="s">
        <v>843</v>
      </c>
      <c r="AL62" s="16" t="s">
        <v>843</v>
      </c>
      <c r="AM62" s="16" t="s">
        <v>844</v>
      </c>
      <c r="AN62" s="16" t="s">
        <v>843</v>
      </c>
      <c r="AO62" s="16" t="s">
        <v>843</v>
      </c>
      <c r="AP62" s="16" t="s">
        <v>843</v>
      </c>
      <c r="AQ62" s="16" t="s">
        <v>844</v>
      </c>
      <c r="AR62" s="16" t="s">
        <v>4433</v>
      </c>
      <c r="AS62" s="16" t="s">
        <v>843</v>
      </c>
      <c r="AT62" s="16" t="s">
        <v>843</v>
      </c>
      <c r="AU62" s="16" t="s">
        <v>843</v>
      </c>
      <c r="AV62" s="16" t="s">
        <v>843</v>
      </c>
      <c r="AW62" s="16" t="s">
        <v>843</v>
      </c>
      <c r="AX62" s="16" t="s">
        <v>843</v>
      </c>
      <c r="AY62" s="16" t="s">
        <v>844</v>
      </c>
      <c r="BF62" s="16" t="s">
        <v>844</v>
      </c>
      <c r="BH62" s="16" t="s">
        <v>7380</v>
      </c>
      <c r="BI62" s="16" t="s">
        <v>7776</v>
      </c>
      <c r="BJ62" s="16" t="s">
        <v>843</v>
      </c>
      <c r="BK62" s="16" t="s">
        <v>843</v>
      </c>
      <c r="BL62" s="16" t="s">
        <v>844</v>
      </c>
      <c r="BM62" s="16" t="s">
        <v>843</v>
      </c>
      <c r="BN62" s="16" t="s">
        <v>843</v>
      </c>
      <c r="BO62" s="16" t="s">
        <v>843</v>
      </c>
      <c r="BP62" s="16" t="s">
        <v>843</v>
      </c>
      <c r="BQ62" s="16" t="s">
        <v>843</v>
      </c>
      <c r="BR62" s="16" t="s">
        <v>7799</v>
      </c>
      <c r="BS62" s="16" t="s">
        <v>843</v>
      </c>
      <c r="BT62" s="16" t="s">
        <v>843</v>
      </c>
      <c r="BU62" s="16" t="s">
        <v>843</v>
      </c>
      <c r="BV62" s="16" t="s">
        <v>844</v>
      </c>
      <c r="BW62" s="16" t="s">
        <v>843</v>
      </c>
      <c r="BX62" s="16" t="s">
        <v>843</v>
      </c>
      <c r="BY62" s="16" t="s">
        <v>843</v>
      </c>
      <c r="BZ62" s="16" t="s">
        <v>843</v>
      </c>
      <c r="CA62" s="16" t="s">
        <v>843</v>
      </c>
      <c r="DX62" s="16" t="s">
        <v>867</v>
      </c>
      <c r="DY62" s="16" t="s">
        <v>867</v>
      </c>
      <c r="ES62" s="16" t="s">
        <v>865</v>
      </c>
      <c r="EU62" s="16" t="s">
        <v>7810</v>
      </c>
      <c r="EV62" s="16" t="s">
        <v>865</v>
      </c>
      <c r="FT62" s="16" t="s">
        <v>865</v>
      </c>
      <c r="HC62" s="16" t="s">
        <v>865</v>
      </c>
      <c r="JA62" s="16" t="s">
        <v>4813</v>
      </c>
      <c r="JB62" s="16" t="s">
        <v>865</v>
      </c>
      <c r="JC62" s="16" t="s">
        <v>865</v>
      </c>
      <c r="JD62" s="16" t="s">
        <v>865</v>
      </c>
      <c r="JE62" s="16" t="s">
        <v>865</v>
      </c>
      <c r="JF62" s="16" t="s">
        <v>865</v>
      </c>
      <c r="JG62" s="16" t="s">
        <v>1056</v>
      </c>
      <c r="JH62" s="16" t="s">
        <v>7591</v>
      </c>
      <c r="JJ62" s="16" t="s">
        <v>865</v>
      </c>
      <c r="KF62" s="16" t="s">
        <v>4926</v>
      </c>
      <c r="KI62" s="16" t="s">
        <v>4982</v>
      </c>
      <c r="KK62" s="16" t="s">
        <v>4892</v>
      </c>
      <c r="KM62" s="16" t="s">
        <v>7610</v>
      </c>
      <c r="KO62" s="16" t="s">
        <v>8931</v>
      </c>
      <c r="KP62" s="16" t="s">
        <v>8930</v>
      </c>
      <c r="KQ62" s="16" t="s">
        <v>8694</v>
      </c>
      <c r="KR62" s="16" t="s">
        <v>9147</v>
      </c>
      <c r="KS62" s="16" t="s">
        <v>8932</v>
      </c>
      <c r="KT62" s="16" t="s">
        <v>8696</v>
      </c>
      <c r="KU62" s="16" t="s">
        <v>844</v>
      </c>
      <c r="KV62" s="16" t="s">
        <v>8696</v>
      </c>
      <c r="KW62" s="16" t="s">
        <v>851</v>
      </c>
      <c r="KX62" s="16" t="s">
        <v>487</v>
      </c>
      <c r="KY62" s="16" t="s">
        <v>487</v>
      </c>
      <c r="KZ62" s="16" t="s">
        <v>487</v>
      </c>
      <c r="LC62" s="16" t="s">
        <v>10879</v>
      </c>
      <c r="LF62" s="16" t="s">
        <v>11654</v>
      </c>
      <c r="LI62" s="16" t="s">
        <v>11655</v>
      </c>
      <c r="LJ62" s="16" t="s">
        <v>843</v>
      </c>
      <c r="LL62" s="16" t="s">
        <v>8711</v>
      </c>
      <c r="LM62" s="16" t="s">
        <v>8741</v>
      </c>
      <c r="LO62" s="16" t="s">
        <v>844</v>
      </c>
      <c r="LP62" s="16" t="s">
        <v>844</v>
      </c>
      <c r="LQ62" s="16" t="s">
        <v>1056</v>
      </c>
      <c r="LR62" s="16" t="s">
        <v>843</v>
      </c>
      <c r="LS62" s="16" t="s">
        <v>844</v>
      </c>
      <c r="LT62" s="16" t="s">
        <v>843</v>
      </c>
      <c r="LU62" s="16" t="s">
        <v>843</v>
      </c>
      <c r="LV62" s="16" t="s">
        <v>843</v>
      </c>
      <c r="LW62" s="16" t="s">
        <v>843</v>
      </c>
      <c r="LX62" s="16" t="s">
        <v>843</v>
      </c>
      <c r="LY62" s="16" t="s">
        <v>843</v>
      </c>
      <c r="LZ62" s="16" t="s">
        <v>843</v>
      </c>
      <c r="MA62" s="16" t="s">
        <v>843</v>
      </c>
      <c r="MB62" s="16" t="s">
        <v>843</v>
      </c>
      <c r="MC62" s="16" t="s">
        <v>844</v>
      </c>
      <c r="ME62" s="16" t="s">
        <v>11656</v>
      </c>
      <c r="MF62" s="16" t="s">
        <v>8847</v>
      </c>
      <c r="MJ62" s="16" t="s">
        <v>1839</v>
      </c>
      <c r="MO62" s="16" t="s">
        <v>1817</v>
      </c>
      <c r="MP62" s="16" t="s">
        <v>1829</v>
      </c>
      <c r="MQ62" s="16" t="s">
        <v>1783</v>
      </c>
      <c r="MR62" s="16" t="s">
        <v>470</v>
      </c>
      <c r="MS62" s="16" t="s">
        <v>11726</v>
      </c>
      <c r="MT62" s="16" t="s">
        <v>8972</v>
      </c>
      <c r="MU62" s="16" t="s">
        <v>817</v>
      </c>
      <c r="NC62" s="16" t="s">
        <v>486</v>
      </c>
      <c r="ND62" s="16" t="s">
        <v>486</v>
      </c>
      <c r="NE62" s="16" t="s">
        <v>486</v>
      </c>
      <c r="NG62" s="16" t="s">
        <v>1376</v>
      </c>
      <c r="NI62" s="16" t="s">
        <v>11658</v>
      </c>
      <c r="NR62" s="16" t="s">
        <v>445</v>
      </c>
      <c r="NS62" s="16" t="s">
        <v>462</v>
      </c>
      <c r="NT62" s="16" t="s">
        <v>478</v>
      </c>
      <c r="NU62" s="16">
        <v>1.1910000000000001</v>
      </c>
      <c r="NV62" s="16" t="s">
        <v>445</v>
      </c>
      <c r="NW62" s="16" t="s">
        <v>1174</v>
      </c>
      <c r="NX62" s="16" t="s">
        <v>1142</v>
      </c>
      <c r="OB62" s="16" t="s">
        <v>833</v>
      </c>
      <c r="OC62" s="16" t="s">
        <v>445</v>
      </c>
    </row>
    <row r="63" spans="1:393" x14ac:dyDescent="0.25">
      <c r="A63" s="16" t="s">
        <v>9152</v>
      </c>
      <c r="B63" s="16" t="s">
        <v>1056</v>
      </c>
      <c r="C63" s="16" t="s">
        <v>972</v>
      </c>
      <c r="D63" s="16" t="s">
        <v>844</v>
      </c>
      <c r="E63" s="16" t="s">
        <v>843</v>
      </c>
      <c r="F63" s="16" t="s">
        <v>843</v>
      </c>
      <c r="G63" s="16" t="s">
        <v>843</v>
      </c>
      <c r="H63" s="16" t="s">
        <v>843</v>
      </c>
      <c r="I63" s="16" t="s">
        <v>843</v>
      </c>
      <c r="J63" s="16" t="s">
        <v>843</v>
      </c>
      <c r="K63" s="16" t="s">
        <v>843</v>
      </c>
      <c r="L63" s="16" t="s">
        <v>843</v>
      </c>
      <c r="M63" s="16" t="s">
        <v>843</v>
      </c>
      <c r="N63" s="16" t="s">
        <v>843</v>
      </c>
      <c r="O63" s="16" t="s">
        <v>843</v>
      </c>
      <c r="Q63" s="16" t="s">
        <v>844</v>
      </c>
      <c r="R63" s="16">
        <v>8</v>
      </c>
      <c r="T63" s="16" t="s">
        <v>470</v>
      </c>
      <c r="U63" s="16" t="s">
        <v>844</v>
      </c>
      <c r="V63" s="16" t="s">
        <v>843</v>
      </c>
      <c r="W63" s="16" t="s">
        <v>843</v>
      </c>
      <c r="X63" s="16" t="s">
        <v>843</v>
      </c>
      <c r="Y63" s="16" t="s">
        <v>844</v>
      </c>
      <c r="Z63" s="16" t="s">
        <v>843</v>
      </c>
      <c r="AA63" s="16" t="s">
        <v>843</v>
      </c>
      <c r="AB63" s="16" t="s">
        <v>843</v>
      </c>
      <c r="AC63" s="16" t="s">
        <v>844</v>
      </c>
      <c r="AF63" s="16" t="s">
        <v>11705</v>
      </c>
      <c r="AG63" s="16" t="s">
        <v>11737</v>
      </c>
      <c r="AH63" s="16" t="s">
        <v>844</v>
      </c>
      <c r="AI63" s="16" t="s">
        <v>843</v>
      </c>
      <c r="AJ63" s="16" t="s">
        <v>844</v>
      </c>
      <c r="AK63" s="16" t="s">
        <v>843</v>
      </c>
      <c r="AL63" s="16" t="s">
        <v>843</v>
      </c>
      <c r="AM63" s="16" t="s">
        <v>844</v>
      </c>
      <c r="AN63" s="16" t="s">
        <v>843</v>
      </c>
      <c r="AO63" s="16" t="s">
        <v>843</v>
      </c>
      <c r="AP63" s="16" t="s">
        <v>843</v>
      </c>
      <c r="AQ63" s="16" t="s">
        <v>844</v>
      </c>
      <c r="AR63" s="16" t="s">
        <v>4433</v>
      </c>
      <c r="AS63" s="16" t="s">
        <v>843</v>
      </c>
      <c r="AT63" s="16" t="s">
        <v>843</v>
      </c>
      <c r="AU63" s="16" t="s">
        <v>843</v>
      </c>
      <c r="AV63" s="16" t="s">
        <v>843</v>
      </c>
      <c r="AW63" s="16" t="s">
        <v>843</v>
      </c>
      <c r="AX63" s="16" t="s">
        <v>843</v>
      </c>
      <c r="AY63" s="16" t="s">
        <v>844</v>
      </c>
      <c r="BF63" s="16" t="s">
        <v>844</v>
      </c>
      <c r="BI63" s="16" t="s">
        <v>7785</v>
      </c>
      <c r="BJ63" s="16" t="s">
        <v>843</v>
      </c>
      <c r="BK63" s="16" t="s">
        <v>843</v>
      </c>
      <c r="BL63" s="16" t="s">
        <v>843</v>
      </c>
      <c r="BM63" s="16" t="s">
        <v>843</v>
      </c>
      <c r="BN63" s="16" t="s">
        <v>843</v>
      </c>
      <c r="BO63" s="16" t="s">
        <v>844</v>
      </c>
      <c r="BP63" s="16" t="s">
        <v>843</v>
      </c>
      <c r="BQ63" s="16" t="s">
        <v>843</v>
      </c>
      <c r="CC63" s="16" t="s">
        <v>865</v>
      </c>
      <c r="CF63" s="16" t="s">
        <v>7130</v>
      </c>
      <c r="CG63" s="16" t="s">
        <v>844</v>
      </c>
      <c r="CH63" s="16" t="s">
        <v>843</v>
      </c>
      <c r="CI63" s="16" t="s">
        <v>843</v>
      </c>
      <c r="CJ63" s="16" t="s">
        <v>843</v>
      </c>
      <c r="CK63" s="16" t="s">
        <v>843</v>
      </c>
      <c r="CL63" s="16" t="s">
        <v>843</v>
      </c>
      <c r="CM63" s="16" t="s">
        <v>843</v>
      </c>
      <c r="CN63" s="16" t="s">
        <v>843</v>
      </c>
      <c r="CO63" s="16" t="s">
        <v>843</v>
      </c>
      <c r="CP63" s="16" t="s">
        <v>843</v>
      </c>
      <c r="CQ63" s="16" t="s">
        <v>843</v>
      </c>
      <c r="CR63" s="16" t="s">
        <v>843</v>
      </c>
      <c r="CS63" s="16" t="s">
        <v>843</v>
      </c>
      <c r="CT63" s="16" t="s">
        <v>843</v>
      </c>
      <c r="CU63" s="16" t="s">
        <v>843</v>
      </c>
      <c r="CV63" s="16" t="s">
        <v>843</v>
      </c>
      <c r="CW63" s="16" t="s">
        <v>843</v>
      </c>
      <c r="CX63" s="16" t="s">
        <v>843</v>
      </c>
      <c r="CY63" s="16" t="s">
        <v>843</v>
      </c>
      <c r="CZ63" s="16" t="s">
        <v>843</v>
      </c>
      <c r="DA63" s="16" t="s">
        <v>843</v>
      </c>
      <c r="DB63" s="16" t="s">
        <v>843</v>
      </c>
      <c r="DC63" s="16" t="s">
        <v>843</v>
      </c>
      <c r="DD63" s="16" t="s">
        <v>843</v>
      </c>
      <c r="DE63" s="16" t="s">
        <v>843</v>
      </c>
      <c r="DF63" s="16" t="s">
        <v>843</v>
      </c>
      <c r="DG63" s="16" t="s">
        <v>843</v>
      </c>
      <c r="DH63" s="16" t="s">
        <v>843</v>
      </c>
      <c r="DI63" s="16" t="s">
        <v>843</v>
      </c>
      <c r="DJ63" s="16" t="s">
        <v>843</v>
      </c>
      <c r="DK63" s="16" t="s">
        <v>843</v>
      </c>
      <c r="DL63" s="16" t="s">
        <v>843</v>
      </c>
      <c r="DQ63" s="16" t="s">
        <v>7093</v>
      </c>
      <c r="DR63" s="16" t="s">
        <v>867</v>
      </c>
      <c r="DS63" s="16" t="s">
        <v>7321</v>
      </c>
      <c r="DX63" s="16" t="s">
        <v>867</v>
      </c>
      <c r="DY63" s="16" t="s">
        <v>867</v>
      </c>
      <c r="ES63" s="16" t="s">
        <v>865</v>
      </c>
      <c r="EU63" s="16" t="s">
        <v>7813</v>
      </c>
      <c r="EV63" s="16" t="s">
        <v>865</v>
      </c>
      <c r="HC63" s="16" t="s">
        <v>865</v>
      </c>
      <c r="KO63" s="16" t="s">
        <v>8931</v>
      </c>
      <c r="KP63" s="16" t="s">
        <v>8930</v>
      </c>
      <c r="KQ63" s="16" t="s">
        <v>8694</v>
      </c>
      <c r="KR63" s="16" t="s">
        <v>9153</v>
      </c>
      <c r="KS63" s="16" t="s">
        <v>8932</v>
      </c>
      <c r="KT63" s="16" t="s">
        <v>8696</v>
      </c>
      <c r="KU63" s="16" t="s">
        <v>844</v>
      </c>
      <c r="KV63" s="16" t="s">
        <v>8696</v>
      </c>
      <c r="KW63" s="16" t="s">
        <v>851</v>
      </c>
      <c r="KX63" s="16" t="s">
        <v>487</v>
      </c>
      <c r="KY63" s="16" t="s">
        <v>487</v>
      </c>
      <c r="KZ63" s="16" t="s">
        <v>487</v>
      </c>
      <c r="LA63" s="16" t="s">
        <v>11697</v>
      </c>
      <c r="LB63" s="16" t="s">
        <v>11653</v>
      </c>
      <c r="LC63" s="16" t="s">
        <v>10879</v>
      </c>
      <c r="LD63" s="16" t="s">
        <v>11698</v>
      </c>
      <c r="LF63" s="16" t="s">
        <v>11654</v>
      </c>
      <c r="LI63" s="16" t="s">
        <v>11655</v>
      </c>
      <c r="LM63" s="16" t="s">
        <v>8741</v>
      </c>
      <c r="LO63" s="16" t="s">
        <v>844</v>
      </c>
      <c r="LP63" s="16" t="s">
        <v>844</v>
      </c>
      <c r="LQ63" s="16" t="s">
        <v>1056</v>
      </c>
      <c r="LR63" s="16" t="s">
        <v>843</v>
      </c>
      <c r="LS63" s="16" t="s">
        <v>844</v>
      </c>
      <c r="LT63" s="16" t="s">
        <v>843</v>
      </c>
      <c r="LU63" s="16" t="s">
        <v>843</v>
      </c>
      <c r="LV63" s="16" t="s">
        <v>843</v>
      </c>
      <c r="LW63" s="16" t="s">
        <v>843</v>
      </c>
      <c r="LX63" s="16" t="s">
        <v>843</v>
      </c>
      <c r="LY63" s="16" t="s">
        <v>843</v>
      </c>
      <c r="LZ63" s="16" t="s">
        <v>843</v>
      </c>
      <c r="MA63" s="16" t="s">
        <v>843</v>
      </c>
      <c r="MB63" s="16" t="s">
        <v>843</v>
      </c>
      <c r="MC63" s="16" t="s">
        <v>844</v>
      </c>
      <c r="MD63" s="16" t="s">
        <v>11699</v>
      </c>
      <c r="ME63" s="16" t="s">
        <v>11677</v>
      </c>
      <c r="MF63" s="16" t="s">
        <v>8847</v>
      </c>
      <c r="MR63" s="16" t="s">
        <v>470</v>
      </c>
      <c r="MS63" s="16" t="s">
        <v>11726</v>
      </c>
      <c r="MT63" s="16" t="s">
        <v>8972</v>
      </c>
      <c r="MV63" s="16" t="s">
        <v>486</v>
      </c>
      <c r="MZ63" s="16" t="s">
        <v>487</v>
      </c>
      <c r="NA63" s="16" t="s">
        <v>487</v>
      </c>
      <c r="NB63" s="16" t="s">
        <v>1344</v>
      </c>
      <c r="NC63" s="16" t="s">
        <v>486</v>
      </c>
      <c r="NE63" s="16" t="s">
        <v>486</v>
      </c>
      <c r="NI63" s="16" t="s">
        <v>11658</v>
      </c>
      <c r="NL63" s="16" t="s">
        <v>843</v>
      </c>
      <c r="NS63" s="16" t="s">
        <v>462</v>
      </c>
      <c r="NT63" s="16" t="s">
        <v>478</v>
      </c>
      <c r="NU63" s="16">
        <v>1.1910000000000001</v>
      </c>
      <c r="NV63" s="16" t="s">
        <v>860</v>
      </c>
      <c r="NW63" s="16" t="s">
        <v>1176</v>
      </c>
      <c r="NX63" s="16" t="s">
        <v>1142</v>
      </c>
      <c r="NY63" s="16" t="s">
        <v>1122</v>
      </c>
      <c r="NZ63" s="16" t="s">
        <v>938</v>
      </c>
      <c r="OA63" s="16" t="s">
        <v>486</v>
      </c>
    </row>
    <row r="64" spans="1:393" x14ac:dyDescent="0.25">
      <c r="A64" s="16" t="s">
        <v>9157</v>
      </c>
      <c r="B64" s="16" t="s">
        <v>844</v>
      </c>
      <c r="C64" s="16" t="s">
        <v>4187</v>
      </c>
      <c r="D64" s="16" t="s">
        <v>843</v>
      </c>
      <c r="E64" s="16" t="s">
        <v>844</v>
      </c>
      <c r="F64" s="16" t="s">
        <v>843</v>
      </c>
      <c r="G64" s="16" t="s">
        <v>843</v>
      </c>
      <c r="H64" s="16" t="s">
        <v>843</v>
      </c>
      <c r="I64" s="16" t="s">
        <v>843</v>
      </c>
      <c r="J64" s="16" t="s">
        <v>843</v>
      </c>
      <c r="K64" s="16" t="s">
        <v>843</v>
      </c>
      <c r="L64" s="16" t="s">
        <v>843</v>
      </c>
      <c r="M64" s="16" t="s">
        <v>843</v>
      </c>
      <c r="N64" s="16" t="s">
        <v>843</v>
      </c>
      <c r="O64" s="16" t="s">
        <v>843</v>
      </c>
      <c r="Q64" s="16" t="s">
        <v>843</v>
      </c>
      <c r="R64" s="16">
        <v>60</v>
      </c>
      <c r="T64" s="16" t="s">
        <v>474</v>
      </c>
      <c r="U64" s="16" t="s">
        <v>843</v>
      </c>
      <c r="V64" s="16" t="s">
        <v>844</v>
      </c>
      <c r="W64" s="16" t="s">
        <v>843</v>
      </c>
      <c r="X64" s="16" t="s">
        <v>844</v>
      </c>
      <c r="Y64" s="16" t="s">
        <v>843</v>
      </c>
      <c r="Z64" s="16" t="s">
        <v>843</v>
      </c>
      <c r="AA64" s="16" t="s">
        <v>843</v>
      </c>
      <c r="AB64" s="16" t="s">
        <v>843</v>
      </c>
      <c r="AC64" s="16" t="s">
        <v>843</v>
      </c>
      <c r="AD64" s="16" t="s">
        <v>867</v>
      </c>
      <c r="BF64" s="16" t="s">
        <v>843</v>
      </c>
      <c r="JB64" s="16" t="s">
        <v>867</v>
      </c>
      <c r="JC64" s="16" t="s">
        <v>865</v>
      </c>
      <c r="JG64" s="16" t="s">
        <v>843</v>
      </c>
      <c r="KO64" s="16" t="s">
        <v>8940</v>
      </c>
      <c r="KP64" s="16" t="s">
        <v>8939</v>
      </c>
      <c r="KQ64" s="16" t="s">
        <v>8694</v>
      </c>
      <c r="KR64" s="16" t="s">
        <v>9158</v>
      </c>
      <c r="KS64" s="16" t="s">
        <v>8941</v>
      </c>
      <c r="KT64" s="16" t="s">
        <v>8696</v>
      </c>
      <c r="KU64" s="16" t="s">
        <v>844</v>
      </c>
      <c r="KV64" s="16" t="s">
        <v>8696</v>
      </c>
      <c r="LC64" s="16" t="s">
        <v>10879</v>
      </c>
      <c r="LF64" s="16" t="s">
        <v>11654</v>
      </c>
      <c r="LJ64" s="16" t="s">
        <v>831</v>
      </c>
      <c r="LK64" s="16" t="s">
        <v>831</v>
      </c>
      <c r="LL64" s="16" t="s">
        <v>8756</v>
      </c>
      <c r="LM64" s="16" t="s">
        <v>8741</v>
      </c>
      <c r="LO64" s="16" t="s">
        <v>843</v>
      </c>
      <c r="LP64" s="16" t="s">
        <v>843</v>
      </c>
      <c r="LQ64" s="16" t="s">
        <v>844</v>
      </c>
      <c r="LR64" s="16" t="s">
        <v>844</v>
      </c>
      <c r="LS64" s="16" t="s">
        <v>844</v>
      </c>
      <c r="LT64" s="16" t="s">
        <v>844</v>
      </c>
      <c r="LU64" s="16" t="s">
        <v>1056</v>
      </c>
      <c r="LV64" s="16" t="s">
        <v>843</v>
      </c>
      <c r="LW64" s="16" t="s">
        <v>844</v>
      </c>
      <c r="LX64" s="16" t="s">
        <v>844</v>
      </c>
      <c r="LY64" s="16" t="s">
        <v>843</v>
      </c>
      <c r="LZ64" s="16" t="s">
        <v>843</v>
      </c>
      <c r="MA64" s="16" t="s">
        <v>843</v>
      </c>
      <c r="MB64" s="16" t="s">
        <v>843</v>
      </c>
      <c r="MC64" s="16" t="s">
        <v>843</v>
      </c>
      <c r="ME64" s="16" t="s">
        <v>11656</v>
      </c>
      <c r="MF64" s="16" t="s">
        <v>8847</v>
      </c>
      <c r="MR64" s="16" t="s">
        <v>474</v>
      </c>
      <c r="MS64" s="16" t="s">
        <v>11726</v>
      </c>
      <c r="NI64" s="16" t="s">
        <v>11658</v>
      </c>
      <c r="NR64" s="16" t="s">
        <v>877</v>
      </c>
      <c r="NS64" s="16" t="s">
        <v>462</v>
      </c>
      <c r="NT64" s="16" t="s">
        <v>478</v>
      </c>
      <c r="NU64" s="16">
        <v>1.1910000000000001</v>
      </c>
      <c r="NV64" s="16" t="s">
        <v>457</v>
      </c>
      <c r="NW64" s="16" t="s">
        <v>1183</v>
      </c>
      <c r="NX64" s="16" t="s">
        <v>1142</v>
      </c>
      <c r="OB64" s="16" t="s">
        <v>831</v>
      </c>
      <c r="OC64" s="16" t="s">
        <v>877</v>
      </c>
    </row>
    <row r="65" spans="1:394" x14ac:dyDescent="0.25">
      <c r="A65" s="16" t="s">
        <v>9162</v>
      </c>
      <c r="B65" s="16" t="s">
        <v>1056</v>
      </c>
      <c r="C65" s="16" t="s">
        <v>972</v>
      </c>
      <c r="D65" s="16" t="s">
        <v>844</v>
      </c>
      <c r="E65" s="16" t="s">
        <v>843</v>
      </c>
      <c r="F65" s="16" t="s">
        <v>843</v>
      </c>
      <c r="G65" s="16" t="s">
        <v>843</v>
      </c>
      <c r="H65" s="16" t="s">
        <v>843</v>
      </c>
      <c r="I65" s="16" t="s">
        <v>843</v>
      </c>
      <c r="J65" s="16" t="s">
        <v>843</v>
      </c>
      <c r="K65" s="16" t="s">
        <v>843</v>
      </c>
      <c r="L65" s="16" t="s">
        <v>843</v>
      </c>
      <c r="M65" s="16" t="s">
        <v>843</v>
      </c>
      <c r="N65" s="16" t="s">
        <v>843</v>
      </c>
      <c r="O65" s="16" t="s">
        <v>843</v>
      </c>
      <c r="Q65" s="16" t="s">
        <v>844</v>
      </c>
      <c r="R65" s="16">
        <v>62</v>
      </c>
      <c r="T65" s="16" t="s">
        <v>470</v>
      </c>
      <c r="U65" s="16" t="s">
        <v>844</v>
      </c>
      <c r="V65" s="16" t="s">
        <v>843</v>
      </c>
      <c r="W65" s="16" t="s">
        <v>844</v>
      </c>
      <c r="X65" s="16" t="s">
        <v>843</v>
      </c>
      <c r="Y65" s="16" t="s">
        <v>843</v>
      </c>
      <c r="Z65" s="16" t="s">
        <v>843</v>
      </c>
      <c r="AA65" s="16" t="s">
        <v>843</v>
      </c>
      <c r="AB65" s="16" t="s">
        <v>843</v>
      </c>
      <c r="AC65" s="16" t="s">
        <v>843</v>
      </c>
      <c r="AD65" s="16" t="s">
        <v>867</v>
      </c>
      <c r="AF65" s="16" t="s">
        <v>11659</v>
      </c>
      <c r="AG65" s="16" t="s">
        <v>11738</v>
      </c>
      <c r="AH65" s="16" t="s">
        <v>844</v>
      </c>
      <c r="AI65" s="16" t="s">
        <v>843</v>
      </c>
      <c r="AJ65" s="16" t="s">
        <v>844</v>
      </c>
      <c r="AK65" s="16" t="s">
        <v>843</v>
      </c>
      <c r="AL65" s="16" t="s">
        <v>844</v>
      </c>
      <c r="AM65" s="16" t="s">
        <v>844</v>
      </c>
      <c r="AN65" s="16" t="s">
        <v>843</v>
      </c>
      <c r="AO65" s="16" t="s">
        <v>843</v>
      </c>
      <c r="AP65" s="16" t="s">
        <v>843</v>
      </c>
      <c r="AQ65" s="16" t="s">
        <v>844</v>
      </c>
      <c r="AR65" s="16" t="s">
        <v>4415</v>
      </c>
      <c r="AS65" s="16" t="s">
        <v>844</v>
      </c>
      <c r="AT65" s="16" t="s">
        <v>843</v>
      </c>
      <c r="AU65" s="16" t="s">
        <v>843</v>
      </c>
      <c r="AV65" s="16" t="s">
        <v>843</v>
      </c>
      <c r="AW65" s="16" t="s">
        <v>843</v>
      </c>
      <c r="AX65" s="16" t="s">
        <v>843</v>
      </c>
      <c r="AY65" s="16" t="s">
        <v>843</v>
      </c>
      <c r="AZ65" s="16" t="s">
        <v>4437</v>
      </c>
      <c r="BF65" s="16" t="s">
        <v>844</v>
      </c>
      <c r="BH65" s="16" t="s">
        <v>7383</v>
      </c>
      <c r="BI65" s="16" t="s">
        <v>7785</v>
      </c>
      <c r="BJ65" s="16" t="s">
        <v>843</v>
      </c>
      <c r="BK65" s="16" t="s">
        <v>843</v>
      </c>
      <c r="BL65" s="16" t="s">
        <v>843</v>
      </c>
      <c r="BM65" s="16" t="s">
        <v>843</v>
      </c>
      <c r="BN65" s="16" t="s">
        <v>843</v>
      </c>
      <c r="BO65" s="16" t="s">
        <v>844</v>
      </c>
      <c r="BP65" s="16" t="s">
        <v>843</v>
      </c>
      <c r="BQ65" s="16" t="s">
        <v>843</v>
      </c>
      <c r="DX65" s="16" t="s">
        <v>867</v>
      </c>
      <c r="DY65" s="16" t="s">
        <v>867</v>
      </c>
      <c r="ES65" s="16" t="s">
        <v>867</v>
      </c>
      <c r="EU65" s="16" t="s">
        <v>7813</v>
      </c>
      <c r="EV65" s="16" t="s">
        <v>865</v>
      </c>
      <c r="FF65" s="16" t="s">
        <v>7836</v>
      </c>
      <c r="HC65" s="16" t="s">
        <v>865</v>
      </c>
      <c r="JA65" s="16" t="s">
        <v>4822</v>
      </c>
      <c r="JB65" s="16" t="s">
        <v>865</v>
      </c>
      <c r="JC65" s="16" t="s">
        <v>865</v>
      </c>
      <c r="JD65" s="16" t="s">
        <v>865</v>
      </c>
      <c r="JE65" s="16" t="s">
        <v>865</v>
      </c>
      <c r="JF65" s="16" t="s">
        <v>865</v>
      </c>
      <c r="JG65" s="16" t="s">
        <v>843</v>
      </c>
      <c r="JH65" s="16" t="s">
        <v>4846</v>
      </c>
      <c r="KF65" s="16" t="s">
        <v>4411</v>
      </c>
      <c r="KI65" s="16" t="s">
        <v>4846</v>
      </c>
      <c r="KO65" s="16" t="s">
        <v>8940</v>
      </c>
      <c r="KP65" s="16" t="s">
        <v>8939</v>
      </c>
      <c r="KQ65" s="16" t="s">
        <v>8694</v>
      </c>
      <c r="KR65" s="16" t="s">
        <v>9163</v>
      </c>
      <c r="KS65" s="16" t="s">
        <v>8941</v>
      </c>
      <c r="KT65" s="16" t="s">
        <v>8696</v>
      </c>
      <c r="KU65" s="16" t="s">
        <v>844</v>
      </c>
      <c r="KV65" s="16" t="s">
        <v>8696</v>
      </c>
      <c r="KW65" s="16" t="s">
        <v>851</v>
      </c>
      <c r="KX65" s="16" t="s">
        <v>487</v>
      </c>
      <c r="KY65" s="16" t="s">
        <v>487</v>
      </c>
      <c r="KZ65" s="16" t="s">
        <v>487</v>
      </c>
      <c r="LC65" s="16" t="s">
        <v>10879</v>
      </c>
      <c r="LF65" s="16" t="s">
        <v>11654</v>
      </c>
      <c r="LI65" s="16" t="s">
        <v>11655</v>
      </c>
      <c r="LJ65" s="16" t="s">
        <v>843</v>
      </c>
      <c r="LL65" s="16" t="s">
        <v>8711</v>
      </c>
      <c r="LM65" s="16" t="s">
        <v>8741</v>
      </c>
      <c r="LO65" s="16" t="s">
        <v>843</v>
      </c>
      <c r="LP65" s="16" t="s">
        <v>843</v>
      </c>
      <c r="LQ65" s="16" t="s">
        <v>844</v>
      </c>
      <c r="LR65" s="16" t="s">
        <v>844</v>
      </c>
      <c r="LS65" s="16" t="s">
        <v>844</v>
      </c>
      <c r="LT65" s="16" t="s">
        <v>844</v>
      </c>
      <c r="LU65" s="16" t="s">
        <v>1056</v>
      </c>
      <c r="LV65" s="16" t="s">
        <v>843</v>
      </c>
      <c r="LW65" s="16" t="s">
        <v>844</v>
      </c>
      <c r="LX65" s="16" t="s">
        <v>844</v>
      </c>
      <c r="LY65" s="16" t="s">
        <v>843</v>
      </c>
      <c r="LZ65" s="16" t="s">
        <v>843</v>
      </c>
      <c r="MA65" s="16" t="s">
        <v>843</v>
      </c>
      <c r="MB65" s="16" t="s">
        <v>843</v>
      </c>
      <c r="MC65" s="16" t="s">
        <v>843</v>
      </c>
      <c r="ME65" s="16" t="s">
        <v>11656</v>
      </c>
      <c r="MF65" s="16" t="s">
        <v>8847</v>
      </c>
      <c r="MP65" s="16" t="s">
        <v>1824</v>
      </c>
      <c r="MR65" s="16" t="s">
        <v>470</v>
      </c>
      <c r="MS65" s="16" t="s">
        <v>11726</v>
      </c>
      <c r="MT65" s="16" t="s">
        <v>9003</v>
      </c>
      <c r="MU65" s="16" t="s">
        <v>817</v>
      </c>
      <c r="NC65" s="16" t="s">
        <v>487</v>
      </c>
      <c r="NE65" s="16" t="s">
        <v>486</v>
      </c>
      <c r="NG65" s="16" t="s">
        <v>1378</v>
      </c>
      <c r="NI65" s="16" t="s">
        <v>11658</v>
      </c>
      <c r="NR65" s="16" t="s">
        <v>877</v>
      </c>
      <c r="NS65" s="16" t="s">
        <v>462</v>
      </c>
      <c r="NT65" s="16" t="s">
        <v>478</v>
      </c>
      <c r="NU65" s="16">
        <v>1.1910000000000001</v>
      </c>
      <c r="NV65" s="16" t="s">
        <v>457</v>
      </c>
      <c r="NW65" s="16" t="s">
        <v>1177</v>
      </c>
      <c r="NX65" s="16" t="s">
        <v>1142</v>
      </c>
      <c r="OB65" s="16" t="s">
        <v>833</v>
      </c>
      <c r="OC65" s="16" t="s">
        <v>877</v>
      </c>
    </row>
    <row r="66" spans="1:394" x14ac:dyDescent="0.25">
      <c r="A66" s="16" t="s">
        <v>9169</v>
      </c>
      <c r="B66" s="16" t="s">
        <v>844</v>
      </c>
      <c r="C66" s="16" t="s">
        <v>972</v>
      </c>
      <c r="D66" s="16" t="s">
        <v>844</v>
      </c>
      <c r="E66" s="16" t="s">
        <v>843</v>
      </c>
      <c r="F66" s="16" t="s">
        <v>843</v>
      </c>
      <c r="G66" s="16" t="s">
        <v>843</v>
      </c>
      <c r="H66" s="16" t="s">
        <v>843</v>
      </c>
      <c r="I66" s="16" t="s">
        <v>843</v>
      </c>
      <c r="J66" s="16" t="s">
        <v>843</v>
      </c>
      <c r="K66" s="16" t="s">
        <v>843</v>
      </c>
      <c r="L66" s="16" t="s">
        <v>843</v>
      </c>
      <c r="M66" s="16" t="s">
        <v>843</v>
      </c>
      <c r="N66" s="16" t="s">
        <v>843</v>
      </c>
      <c r="O66" s="16" t="s">
        <v>843</v>
      </c>
      <c r="Q66" s="16" t="s">
        <v>844</v>
      </c>
      <c r="R66" s="16">
        <v>35</v>
      </c>
      <c r="T66" s="16" t="s">
        <v>470</v>
      </c>
      <c r="U66" s="16" t="s">
        <v>844</v>
      </c>
      <c r="V66" s="16" t="s">
        <v>843</v>
      </c>
      <c r="W66" s="16" t="s">
        <v>844</v>
      </c>
      <c r="X66" s="16" t="s">
        <v>843</v>
      </c>
      <c r="Y66" s="16" t="s">
        <v>843</v>
      </c>
      <c r="Z66" s="16" t="s">
        <v>843</v>
      </c>
      <c r="AA66" s="16" t="s">
        <v>843</v>
      </c>
      <c r="AB66" s="16" t="s">
        <v>844</v>
      </c>
      <c r="AC66" s="16" t="s">
        <v>843</v>
      </c>
      <c r="AD66" s="16" t="s">
        <v>867</v>
      </c>
      <c r="AF66" s="16" t="s">
        <v>11739</v>
      </c>
      <c r="AG66" s="16" t="s">
        <v>11725</v>
      </c>
      <c r="AH66" s="16" t="s">
        <v>844</v>
      </c>
      <c r="AI66" s="16" t="s">
        <v>844</v>
      </c>
      <c r="AJ66" s="16" t="s">
        <v>843</v>
      </c>
      <c r="AK66" s="16" t="s">
        <v>843</v>
      </c>
      <c r="AL66" s="16" t="s">
        <v>844</v>
      </c>
      <c r="AM66" s="16" t="s">
        <v>844</v>
      </c>
      <c r="AN66" s="16" t="s">
        <v>843</v>
      </c>
      <c r="AO66" s="16" t="s">
        <v>843</v>
      </c>
      <c r="AP66" s="16" t="s">
        <v>843</v>
      </c>
      <c r="AQ66" s="16" t="s">
        <v>844</v>
      </c>
      <c r="AR66" s="16" t="s">
        <v>4433</v>
      </c>
      <c r="AS66" s="16" t="s">
        <v>843</v>
      </c>
      <c r="AT66" s="16" t="s">
        <v>843</v>
      </c>
      <c r="AU66" s="16" t="s">
        <v>843</v>
      </c>
      <c r="AV66" s="16" t="s">
        <v>843</v>
      </c>
      <c r="AW66" s="16" t="s">
        <v>843</v>
      </c>
      <c r="AX66" s="16" t="s">
        <v>843</v>
      </c>
      <c r="AY66" s="16" t="s">
        <v>844</v>
      </c>
      <c r="BF66" s="16" t="s">
        <v>844</v>
      </c>
      <c r="BH66" s="16" t="s">
        <v>7383</v>
      </c>
      <c r="BI66" s="16" t="s">
        <v>7785</v>
      </c>
      <c r="BJ66" s="16" t="s">
        <v>843</v>
      </c>
      <c r="BK66" s="16" t="s">
        <v>843</v>
      </c>
      <c r="BL66" s="16" t="s">
        <v>843</v>
      </c>
      <c r="BM66" s="16" t="s">
        <v>843</v>
      </c>
      <c r="BN66" s="16" t="s">
        <v>843</v>
      </c>
      <c r="BO66" s="16" t="s">
        <v>844</v>
      </c>
      <c r="BP66" s="16" t="s">
        <v>843</v>
      </c>
      <c r="BQ66" s="16" t="s">
        <v>843</v>
      </c>
      <c r="DX66" s="16" t="s">
        <v>865</v>
      </c>
      <c r="ES66" s="16" t="s">
        <v>865</v>
      </c>
      <c r="EU66" s="16" t="s">
        <v>7810</v>
      </c>
      <c r="EV66" s="16" t="s">
        <v>865</v>
      </c>
      <c r="FT66" s="16" t="s">
        <v>865</v>
      </c>
      <c r="HC66" s="16" t="s">
        <v>865</v>
      </c>
      <c r="JA66" s="16" t="s">
        <v>4822</v>
      </c>
      <c r="JB66" s="16" t="s">
        <v>865</v>
      </c>
      <c r="JC66" s="16" t="s">
        <v>865</v>
      </c>
      <c r="JD66" s="16" t="s">
        <v>865</v>
      </c>
      <c r="JE66" s="16" t="s">
        <v>865</v>
      </c>
      <c r="JF66" s="16" t="s">
        <v>865</v>
      </c>
      <c r="JG66" s="16" t="s">
        <v>1056</v>
      </c>
      <c r="JH66" s="16" t="s">
        <v>7577</v>
      </c>
      <c r="JJ66" s="16" t="s">
        <v>865</v>
      </c>
      <c r="KF66" s="16" t="s">
        <v>4926</v>
      </c>
      <c r="KI66" s="16" t="s">
        <v>4843</v>
      </c>
      <c r="KO66" s="16" t="s">
        <v>8947</v>
      </c>
      <c r="KP66" s="16" t="s">
        <v>8946</v>
      </c>
      <c r="KQ66" s="16" t="s">
        <v>8694</v>
      </c>
      <c r="KR66" s="16" t="s">
        <v>9170</v>
      </c>
      <c r="KS66" s="16" t="s">
        <v>8948</v>
      </c>
      <c r="KT66" s="16" t="s">
        <v>8696</v>
      </c>
      <c r="KU66" s="16" t="s">
        <v>844</v>
      </c>
      <c r="KV66" s="16" t="s">
        <v>8696</v>
      </c>
      <c r="KW66" s="16" t="s">
        <v>851</v>
      </c>
      <c r="KY66" s="16" t="s">
        <v>486</v>
      </c>
      <c r="LC66" s="16" t="s">
        <v>10879</v>
      </c>
      <c r="LF66" s="16" t="s">
        <v>11654</v>
      </c>
      <c r="LI66" s="16" t="s">
        <v>11655</v>
      </c>
      <c r="LJ66" s="16" t="s">
        <v>843</v>
      </c>
      <c r="LL66" s="16" t="s">
        <v>8711</v>
      </c>
      <c r="LM66" s="16" t="s">
        <v>8741</v>
      </c>
      <c r="LO66" s="16" t="s">
        <v>1056</v>
      </c>
      <c r="LP66" s="16" t="s">
        <v>844</v>
      </c>
      <c r="LQ66" s="16" t="s">
        <v>8732</v>
      </c>
      <c r="LR66" s="16" t="s">
        <v>843</v>
      </c>
      <c r="LS66" s="16" t="s">
        <v>844</v>
      </c>
      <c r="LT66" s="16" t="s">
        <v>843</v>
      </c>
      <c r="LU66" s="16" t="s">
        <v>843</v>
      </c>
      <c r="LV66" s="16" t="s">
        <v>843</v>
      </c>
      <c r="LW66" s="16" t="s">
        <v>843</v>
      </c>
      <c r="LX66" s="16" t="s">
        <v>843</v>
      </c>
      <c r="LY66" s="16" t="s">
        <v>843</v>
      </c>
      <c r="LZ66" s="16" t="s">
        <v>843</v>
      </c>
      <c r="MA66" s="16" t="s">
        <v>843</v>
      </c>
      <c r="MB66" s="16" t="s">
        <v>843</v>
      </c>
      <c r="MC66" s="16" t="s">
        <v>1056</v>
      </c>
      <c r="ME66" s="16" t="s">
        <v>11656</v>
      </c>
      <c r="MF66" s="16" t="s">
        <v>8847</v>
      </c>
      <c r="MO66" s="16" t="s">
        <v>1817</v>
      </c>
      <c r="MP66" s="16" t="s">
        <v>13846</v>
      </c>
      <c r="MR66" s="16" t="s">
        <v>470</v>
      </c>
      <c r="MS66" s="16" t="s">
        <v>11726</v>
      </c>
      <c r="MT66" s="16" t="s">
        <v>8940</v>
      </c>
      <c r="MU66" s="16" t="s">
        <v>817</v>
      </c>
      <c r="NC66" s="16" t="s">
        <v>486</v>
      </c>
      <c r="ND66" s="16" t="s">
        <v>486</v>
      </c>
      <c r="NE66" s="16" t="s">
        <v>486</v>
      </c>
      <c r="NG66" s="16" t="s">
        <v>1378</v>
      </c>
      <c r="NI66" s="16" t="s">
        <v>11658</v>
      </c>
      <c r="NR66" s="16" t="s">
        <v>451</v>
      </c>
      <c r="NS66" s="16" t="s">
        <v>462</v>
      </c>
      <c r="NT66" s="16" t="s">
        <v>478</v>
      </c>
      <c r="NU66" s="16">
        <v>1.1910000000000001</v>
      </c>
      <c r="NV66" s="16" t="s">
        <v>451</v>
      </c>
      <c r="NW66" s="16" t="s">
        <v>1175</v>
      </c>
      <c r="NX66" s="16" t="s">
        <v>1142</v>
      </c>
      <c r="OB66" s="16" t="s">
        <v>833</v>
      </c>
      <c r="OC66" s="16" t="s">
        <v>451</v>
      </c>
    </row>
    <row r="67" spans="1:394" x14ac:dyDescent="0.25">
      <c r="A67" s="16" t="s">
        <v>9174</v>
      </c>
      <c r="B67" s="16" t="s">
        <v>1056</v>
      </c>
      <c r="C67" s="16" t="s">
        <v>972</v>
      </c>
      <c r="D67" s="16" t="s">
        <v>844</v>
      </c>
      <c r="E67" s="16" t="s">
        <v>843</v>
      </c>
      <c r="F67" s="16" t="s">
        <v>843</v>
      </c>
      <c r="G67" s="16" t="s">
        <v>843</v>
      </c>
      <c r="H67" s="16" t="s">
        <v>843</v>
      </c>
      <c r="I67" s="16" t="s">
        <v>843</v>
      </c>
      <c r="J67" s="16" t="s">
        <v>843</v>
      </c>
      <c r="K67" s="16" t="s">
        <v>843</v>
      </c>
      <c r="L67" s="16" t="s">
        <v>843</v>
      </c>
      <c r="M67" s="16" t="s">
        <v>843</v>
      </c>
      <c r="N67" s="16" t="s">
        <v>843</v>
      </c>
      <c r="O67" s="16" t="s">
        <v>843</v>
      </c>
      <c r="Q67" s="16" t="s">
        <v>844</v>
      </c>
      <c r="R67" s="16">
        <v>3</v>
      </c>
      <c r="T67" s="16" t="s">
        <v>470</v>
      </c>
      <c r="U67" s="16" t="s">
        <v>844</v>
      </c>
      <c r="V67" s="16" t="s">
        <v>843</v>
      </c>
      <c r="W67" s="16" t="s">
        <v>843</v>
      </c>
      <c r="X67" s="16" t="s">
        <v>843</v>
      </c>
      <c r="Y67" s="16" t="s">
        <v>844</v>
      </c>
      <c r="Z67" s="16" t="s">
        <v>843</v>
      </c>
      <c r="AA67" s="16" t="s">
        <v>843</v>
      </c>
      <c r="AB67" s="16" t="s">
        <v>843</v>
      </c>
      <c r="AC67" s="16" t="s">
        <v>843</v>
      </c>
      <c r="AF67" s="16" t="s">
        <v>11739</v>
      </c>
      <c r="AG67" s="16" t="s">
        <v>11672</v>
      </c>
      <c r="AH67" s="16" t="s">
        <v>844</v>
      </c>
      <c r="AI67" s="16" t="s">
        <v>843</v>
      </c>
      <c r="AJ67" s="16" t="s">
        <v>843</v>
      </c>
      <c r="AK67" s="16" t="s">
        <v>843</v>
      </c>
      <c r="AL67" s="16" t="s">
        <v>844</v>
      </c>
      <c r="AM67" s="16" t="s">
        <v>844</v>
      </c>
      <c r="AN67" s="16" t="s">
        <v>843</v>
      </c>
      <c r="AO67" s="16" t="s">
        <v>843</v>
      </c>
      <c r="AP67" s="16" t="s">
        <v>843</v>
      </c>
      <c r="AQ67" s="16" t="s">
        <v>844</v>
      </c>
      <c r="BF67" s="16" t="s">
        <v>844</v>
      </c>
      <c r="CC67" s="16" t="s">
        <v>865</v>
      </c>
      <c r="CF67" s="16" t="s">
        <v>7206</v>
      </c>
      <c r="CG67" s="16" t="s">
        <v>843</v>
      </c>
      <c r="CH67" s="16" t="s">
        <v>843</v>
      </c>
      <c r="CI67" s="16" t="s">
        <v>843</v>
      </c>
      <c r="CJ67" s="16" t="s">
        <v>843</v>
      </c>
      <c r="CK67" s="16" t="s">
        <v>843</v>
      </c>
      <c r="CL67" s="16" t="s">
        <v>843</v>
      </c>
      <c r="CM67" s="16" t="s">
        <v>843</v>
      </c>
      <c r="CN67" s="16" t="s">
        <v>843</v>
      </c>
      <c r="CO67" s="16" t="s">
        <v>843</v>
      </c>
      <c r="CP67" s="16" t="s">
        <v>843</v>
      </c>
      <c r="CQ67" s="16" t="s">
        <v>843</v>
      </c>
      <c r="CR67" s="16" t="s">
        <v>843</v>
      </c>
      <c r="CS67" s="16" t="s">
        <v>843</v>
      </c>
      <c r="CT67" s="16" t="s">
        <v>843</v>
      </c>
      <c r="CU67" s="16" t="s">
        <v>843</v>
      </c>
      <c r="CV67" s="16" t="s">
        <v>843</v>
      </c>
      <c r="CW67" s="16" t="s">
        <v>843</v>
      </c>
      <c r="CX67" s="16" t="s">
        <v>843</v>
      </c>
      <c r="CY67" s="16" t="s">
        <v>843</v>
      </c>
      <c r="CZ67" s="16" t="s">
        <v>843</v>
      </c>
      <c r="DA67" s="16" t="s">
        <v>843</v>
      </c>
      <c r="DB67" s="16" t="s">
        <v>843</v>
      </c>
      <c r="DC67" s="16" t="s">
        <v>843</v>
      </c>
      <c r="DD67" s="16" t="s">
        <v>843</v>
      </c>
      <c r="DE67" s="16" t="s">
        <v>843</v>
      </c>
      <c r="DF67" s="16" t="s">
        <v>843</v>
      </c>
      <c r="DG67" s="16" t="s">
        <v>844</v>
      </c>
      <c r="DH67" s="16" t="s">
        <v>843</v>
      </c>
      <c r="DI67" s="16" t="s">
        <v>843</v>
      </c>
      <c r="DJ67" s="16" t="s">
        <v>843</v>
      </c>
      <c r="DK67" s="16" t="s">
        <v>843</v>
      </c>
      <c r="DL67" s="16" t="s">
        <v>843</v>
      </c>
      <c r="DQ67" s="16" t="s">
        <v>7093</v>
      </c>
      <c r="DR67" s="16" t="s">
        <v>865</v>
      </c>
      <c r="DX67" s="16" t="s">
        <v>865</v>
      </c>
      <c r="ES67" s="16" t="s">
        <v>865</v>
      </c>
      <c r="ET67" s="16" t="s">
        <v>867</v>
      </c>
      <c r="EU67" s="16" t="s">
        <v>7810</v>
      </c>
      <c r="EV67" s="16" t="s">
        <v>865</v>
      </c>
      <c r="KO67" s="16" t="s">
        <v>8947</v>
      </c>
      <c r="KP67" s="16" t="s">
        <v>8946</v>
      </c>
      <c r="KQ67" s="16" t="s">
        <v>8694</v>
      </c>
      <c r="KR67" s="16" t="s">
        <v>9175</v>
      </c>
      <c r="KS67" s="16" t="s">
        <v>8948</v>
      </c>
      <c r="KT67" s="16" t="s">
        <v>8696</v>
      </c>
      <c r="KU67" s="16" t="s">
        <v>844</v>
      </c>
      <c r="KV67" s="16" t="s">
        <v>8696</v>
      </c>
      <c r="KY67" s="16" t="s">
        <v>486</v>
      </c>
      <c r="LA67" s="16" t="s">
        <v>11697</v>
      </c>
      <c r="LC67" s="16" t="s">
        <v>10879</v>
      </c>
      <c r="LD67" s="16" t="s">
        <v>11698</v>
      </c>
      <c r="LF67" s="16" t="s">
        <v>11654</v>
      </c>
      <c r="LG67" s="16" t="s">
        <v>487</v>
      </c>
      <c r="LI67" s="16" t="s">
        <v>11655</v>
      </c>
      <c r="LM67" s="16" t="s">
        <v>8741</v>
      </c>
      <c r="LN67" s="16" t="s">
        <v>487</v>
      </c>
      <c r="LO67" s="16" t="s">
        <v>1056</v>
      </c>
      <c r="LP67" s="16" t="s">
        <v>844</v>
      </c>
      <c r="LQ67" s="16" t="s">
        <v>8732</v>
      </c>
      <c r="LR67" s="16" t="s">
        <v>843</v>
      </c>
      <c r="LS67" s="16" t="s">
        <v>844</v>
      </c>
      <c r="LT67" s="16" t="s">
        <v>843</v>
      </c>
      <c r="LU67" s="16" t="s">
        <v>843</v>
      </c>
      <c r="LV67" s="16" t="s">
        <v>843</v>
      </c>
      <c r="LW67" s="16" t="s">
        <v>843</v>
      </c>
      <c r="LX67" s="16" t="s">
        <v>843</v>
      </c>
      <c r="LY67" s="16" t="s">
        <v>843</v>
      </c>
      <c r="LZ67" s="16" t="s">
        <v>843</v>
      </c>
      <c r="MA67" s="16" t="s">
        <v>843</v>
      </c>
      <c r="MB67" s="16" t="s">
        <v>843</v>
      </c>
      <c r="MC67" s="16" t="s">
        <v>1056</v>
      </c>
      <c r="MD67" s="16" t="s">
        <v>11699</v>
      </c>
      <c r="ME67" s="16" t="s">
        <v>11656</v>
      </c>
      <c r="MF67" s="16" t="s">
        <v>8847</v>
      </c>
      <c r="MR67" s="16" t="s">
        <v>470</v>
      </c>
      <c r="MS67" s="16" t="s">
        <v>11726</v>
      </c>
      <c r="MT67" s="16" t="s">
        <v>8940</v>
      </c>
      <c r="MV67" s="16" t="s">
        <v>486</v>
      </c>
      <c r="MZ67" s="16" t="s">
        <v>487</v>
      </c>
      <c r="NA67" s="16" t="s">
        <v>486</v>
      </c>
      <c r="NC67" s="16" t="s">
        <v>486</v>
      </c>
      <c r="NI67" s="16" t="s">
        <v>11658</v>
      </c>
      <c r="NS67" s="16" t="s">
        <v>462</v>
      </c>
      <c r="NT67" s="16" t="s">
        <v>478</v>
      </c>
      <c r="NU67" s="16">
        <v>1.1910000000000001</v>
      </c>
      <c r="NV67" s="16" t="s">
        <v>1132</v>
      </c>
      <c r="NW67" s="16" t="s">
        <v>1172</v>
      </c>
      <c r="NX67" s="16" t="s">
        <v>1142</v>
      </c>
      <c r="NY67" s="16" t="s">
        <v>1121</v>
      </c>
      <c r="NZ67" s="16" t="s">
        <v>936</v>
      </c>
    </row>
    <row r="68" spans="1:394" x14ac:dyDescent="0.25">
      <c r="A68" s="16" t="s">
        <v>9179</v>
      </c>
      <c r="B68" s="16" t="s">
        <v>8732</v>
      </c>
      <c r="C68" s="16" t="s">
        <v>972</v>
      </c>
      <c r="D68" s="16" t="s">
        <v>844</v>
      </c>
      <c r="E68" s="16" t="s">
        <v>843</v>
      </c>
      <c r="F68" s="16" t="s">
        <v>843</v>
      </c>
      <c r="G68" s="16" t="s">
        <v>843</v>
      </c>
      <c r="H68" s="16" t="s">
        <v>843</v>
      </c>
      <c r="I68" s="16" t="s">
        <v>843</v>
      </c>
      <c r="J68" s="16" t="s">
        <v>843</v>
      </c>
      <c r="K68" s="16" t="s">
        <v>843</v>
      </c>
      <c r="L68" s="16" t="s">
        <v>843</v>
      </c>
      <c r="M68" s="16" t="s">
        <v>843</v>
      </c>
      <c r="N68" s="16" t="s">
        <v>843</v>
      </c>
      <c r="O68" s="16" t="s">
        <v>843</v>
      </c>
      <c r="Q68" s="16" t="s">
        <v>844</v>
      </c>
      <c r="R68" s="16">
        <v>9</v>
      </c>
      <c r="T68" s="16" t="s">
        <v>470</v>
      </c>
      <c r="U68" s="16" t="s">
        <v>844</v>
      </c>
      <c r="V68" s="16" t="s">
        <v>843</v>
      </c>
      <c r="W68" s="16" t="s">
        <v>843</v>
      </c>
      <c r="X68" s="16" t="s">
        <v>843</v>
      </c>
      <c r="Y68" s="16" t="s">
        <v>844</v>
      </c>
      <c r="Z68" s="16" t="s">
        <v>843</v>
      </c>
      <c r="AA68" s="16" t="s">
        <v>843</v>
      </c>
      <c r="AB68" s="16" t="s">
        <v>843</v>
      </c>
      <c r="AC68" s="16" t="s">
        <v>844</v>
      </c>
      <c r="AF68" s="16" t="s">
        <v>11739</v>
      </c>
      <c r="AG68" s="16" t="s">
        <v>11710</v>
      </c>
      <c r="AH68" s="16" t="s">
        <v>844</v>
      </c>
      <c r="AI68" s="16" t="s">
        <v>843</v>
      </c>
      <c r="AJ68" s="16" t="s">
        <v>843</v>
      </c>
      <c r="AK68" s="16" t="s">
        <v>843</v>
      </c>
      <c r="AL68" s="16" t="s">
        <v>844</v>
      </c>
      <c r="AM68" s="16" t="s">
        <v>844</v>
      </c>
      <c r="AN68" s="16" t="s">
        <v>843</v>
      </c>
      <c r="AO68" s="16" t="s">
        <v>843</v>
      </c>
      <c r="AP68" s="16" t="s">
        <v>843</v>
      </c>
      <c r="AQ68" s="16" t="s">
        <v>844</v>
      </c>
      <c r="AR68" s="16" t="s">
        <v>4415</v>
      </c>
      <c r="AS68" s="16" t="s">
        <v>844</v>
      </c>
      <c r="AT68" s="16" t="s">
        <v>843</v>
      </c>
      <c r="AU68" s="16" t="s">
        <v>843</v>
      </c>
      <c r="AV68" s="16" t="s">
        <v>843</v>
      </c>
      <c r="AW68" s="16" t="s">
        <v>843</v>
      </c>
      <c r="AX68" s="16" t="s">
        <v>843</v>
      </c>
      <c r="AY68" s="16" t="s">
        <v>843</v>
      </c>
      <c r="AZ68" s="16" t="s">
        <v>4437</v>
      </c>
      <c r="BF68" s="16" t="s">
        <v>844</v>
      </c>
      <c r="BI68" s="16" t="s">
        <v>7770</v>
      </c>
      <c r="BJ68" s="16" t="s">
        <v>844</v>
      </c>
      <c r="BK68" s="16" t="s">
        <v>843</v>
      </c>
      <c r="BL68" s="16" t="s">
        <v>843</v>
      </c>
      <c r="BM68" s="16" t="s">
        <v>843</v>
      </c>
      <c r="BN68" s="16" t="s">
        <v>843</v>
      </c>
      <c r="BO68" s="16" t="s">
        <v>843</v>
      </c>
      <c r="BP68" s="16" t="s">
        <v>843</v>
      </c>
      <c r="BQ68" s="16" t="s">
        <v>843</v>
      </c>
      <c r="BR68" s="16" t="s">
        <v>7793</v>
      </c>
      <c r="BS68" s="16" t="s">
        <v>843</v>
      </c>
      <c r="BT68" s="16" t="s">
        <v>844</v>
      </c>
      <c r="BU68" s="16" t="s">
        <v>843</v>
      </c>
      <c r="BV68" s="16" t="s">
        <v>843</v>
      </c>
      <c r="BW68" s="16" t="s">
        <v>843</v>
      </c>
      <c r="BX68" s="16" t="s">
        <v>843</v>
      </c>
      <c r="BY68" s="16" t="s">
        <v>843</v>
      </c>
      <c r="BZ68" s="16" t="s">
        <v>843</v>
      </c>
      <c r="CA68" s="16" t="s">
        <v>843</v>
      </c>
      <c r="CC68" s="16" t="s">
        <v>867</v>
      </c>
      <c r="CD68" s="16" t="s">
        <v>6837</v>
      </c>
      <c r="CE68" s="16" t="s">
        <v>7537</v>
      </c>
      <c r="DN68" s="16" t="s">
        <v>4411</v>
      </c>
      <c r="DQ68" s="16" t="s">
        <v>7093</v>
      </c>
      <c r="DR68" s="16" t="s">
        <v>865</v>
      </c>
      <c r="DX68" s="16" t="s">
        <v>865</v>
      </c>
      <c r="ES68" s="16" t="s">
        <v>865</v>
      </c>
      <c r="EU68" s="16" t="s">
        <v>7810</v>
      </c>
      <c r="EV68" s="16" t="s">
        <v>865</v>
      </c>
      <c r="HC68" s="16" t="s">
        <v>865</v>
      </c>
      <c r="KO68" s="16" t="s">
        <v>8947</v>
      </c>
      <c r="KP68" s="16" t="s">
        <v>8946</v>
      </c>
      <c r="KQ68" s="16" t="s">
        <v>8694</v>
      </c>
      <c r="KR68" s="16" t="s">
        <v>9180</v>
      </c>
      <c r="KS68" s="16" t="s">
        <v>8948</v>
      </c>
      <c r="KT68" s="16" t="s">
        <v>8696</v>
      </c>
      <c r="KU68" s="16" t="s">
        <v>844</v>
      </c>
      <c r="KV68" s="16" t="s">
        <v>8696</v>
      </c>
      <c r="KW68" s="16" t="s">
        <v>851</v>
      </c>
      <c r="KY68" s="16" t="s">
        <v>486</v>
      </c>
      <c r="LA68" s="16" t="s">
        <v>11675</v>
      </c>
      <c r="LB68" s="16" t="s">
        <v>11653</v>
      </c>
      <c r="LC68" s="16" t="s">
        <v>10879</v>
      </c>
      <c r="LF68" s="16" t="s">
        <v>11654</v>
      </c>
      <c r="LI68" s="16" t="s">
        <v>11655</v>
      </c>
      <c r="LM68" s="16" t="s">
        <v>8741</v>
      </c>
      <c r="LO68" s="16" t="s">
        <v>1056</v>
      </c>
      <c r="LP68" s="16" t="s">
        <v>844</v>
      </c>
      <c r="LQ68" s="16" t="s">
        <v>8732</v>
      </c>
      <c r="LR68" s="16" t="s">
        <v>843</v>
      </c>
      <c r="LS68" s="16" t="s">
        <v>844</v>
      </c>
      <c r="LT68" s="16" t="s">
        <v>843</v>
      </c>
      <c r="LU68" s="16" t="s">
        <v>843</v>
      </c>
      <c r="LV68" s="16" t="s">
        <v>843</v>
      </c>
      <c r="LW68" s="16" t="s">
        <v>843</v>
      </c>
      <c r="LX68" s="16" t="s">
        <v>843</v>
      </c>
      <c r="LY68" s="16" t="s">
        <v>843</v>
      </c>
      <c r="LZ68" s="16" t="s">
        <v>843</v>
      </c>
      <c r="MA68" s="16" t="s">
        <v>843</v>
      </c>
      <c r="MB68" s="16" t="s">
        <v>843</v>
      </c>
      <c r="MC68" s="16" t="s">
        <v>1056</v>
      </c>
      <c r="MD68" s="16" t="s">
        <v>11676</v>
      </c>
      <c r="ME68" s="16" t="s">
        <v>11677</v>
      </c>
      <c r="MF68" s="16" t="s">
        <v>8847</v>
      </c>
      <c r="MR68" s="16" t="s">
        <v>470</v>
      </c>
      <c r="MS68" s="16" t="s">
        <v>11726</v>
      </c>
      <c r="MT68" s="16" t="s">
        <v>8940</v>
      </c>
      <c r="MV68" s="16" t="s">
        <v>487</v>
      </c>
      <c r="MW68" s="16" t="s">
        <v>1265</v>
      </c>
      <c r="MX68" s="16" t="s">
        <v>1262</v>
      </c>
      <c r="MY68" s="16" t="s">
        <v>486</v>
      </c>
      <c r="MZ68" s="16" t="s">
        <v>487</v>
      </c>
      <c r="NA68" s="16" t="s">
        <v>486</v>
      </c>
      <c r="NC68" s="16" t="s">
        <v>486</v>
      </c>
      <c r="NE68" s="16" t="s">
        <v>486</v>
      </c>
      <c r="NI68" s="16" t="s">
        <v>11658</v>
      </c>
      <c r="NL68" s="16" t="s">
        <v>844</v>
      </c>
      <c r="NS68" s="16" t="s">
        <v>462</v>
      </c>
      <c r="NT68" s="16" t="s">
        <v>478</v>
      </c>
      <c r="NU68" s="16">
        <v>1.1910000000000001</v>
      </c>
      <c r="NV68" s="16" t="s">
        <v>860</v>
      </c>
      <c r="NW68" s="16" t="s">
        <v>1176</v>
      </c>
      <c r="NX68" s="16" t="s">
        <v>1142</v>
      </c>
      <c r="NY68" s="16" t="s">
        <v>1122</v>
      </c>
      <c r="NZ68" s="16" t="s">
        <v>938</v>
      </c>
    </row>
    <row r="69" spans="1:394" x14ac:dyDescent="0.25">
      <c r="A69" s="16" t="s">
        <v>9184</v>
      </c>
      <c r="B69" s="16" t="s">
        <v>844</v>
      </c>
      <c r="C69" s="16" t="s">
        <v>972</v>
      </c>
      <c r="D69" s="16" t="s">
        <v>844</v>
      </c>
      <c r="E69" s="16" t="s">
        <v>843</v>
      </c>
      <c r="F69" s="16" t="s">
        <v>843</v>
      </c>
      <c r="G69" s="16" t="s">
        <v>843</v>
      </c>
      <c r="H69" s="16" t="s">
        <v>843</v>
      </c>
      <c r="I69" s="16" t="s">
        <v>843</v>
      </c>
      <c r="J69" s="16" t="s">
        <v>843</v>
      </c>
      <c r="K69" s="16" t="s">
        <v>843</v>
      </c>
      <c r="L69" s="16" t="s">
        <v>843</v>
      </c>
      <c r="M69" s="16" t="s">
        <v>843</v>
      </c>
      <c r="N69" s="16" t="s">
        <v>843</v>
      </c>
      <c r="O69" s="16" t="s">
        <v>843</v>
      </c>
      <c r="Q69" s="16" t="s">
        <v>844</v>
      </c>
      <c r="R69" s="16">
        <v>37</v>
      </c>
      <c r="T69" s="16" t="s">
        <v>470</v>
      </c>
      <c r="U69" s="16" t="s">
        <v>844</v>
      </c>
      <c r="V69" s="16" t="s">
        <v>843</v>
      </c>
      <c r="W69" s="16" t="s">
        <v>844</v>
      </c>
      <c r="X69" s="16" t="s">
        <v>843</v>
      </c>
      <c r="Y69" s="16" t="s">
        <v>843</v>
      </c>
      <c r="Z69" s="16" t="s">
        <v>843</v>
      </c>
      <c r="AA69" s="16" t="s">
        <v>843</v>
      </c>
      <c r="AB69" s="16" t="s">
        <v>844</v>
      </c>
      <c r="AC69" s="16" t="s">
        <v>843</v>
      </c>
      <c r="AD69" s="16" t="s">
        <v>867</v>
      </c>
      <c r="AF69" s="16" t="s">
        <v>11740</v>
      </c>
      <c r="AG69" s="16" t="s">
        <v>11728</v>
      </c>
      <c r="AH69" s="16" t="s">
        <v>844</v>
      </c>
      <c r="AI69" s="16" t="s">
        <v>844</v>
      </c>
      <c r="AJ69" s="16" t="s">
        <v>843</v>
      </c>
      <c r="AK69" s="16" t="s">
        <v>843</v>
      </c>
      <c r="AL69" s="16" t="s">
        <v>844</v>
      </c>
      <c r="AM69" s="16" t="s">
        <v>844</v>
      </c>
      <c r="AN69" s="16" t="s">
        <v>843</v>
      </c>
      <c r="AO69" s="16" t="s">
        <v>843</v>
      </c>
      <c r="AP69" s="16" t="s">
        <v>843</v>
      </c>
      <c r="AQ69" s="16" t="s">
        <v>844</v>
      </c>
      <c r="AR69" s="16" t="s">
        <v>4433</v>
      </c>
      <c r="AS69" s="16" t="s">
        <v>843</v>
      </c>
      <c r="AT69" s="16" t="s">
        <v>843</v>
      </c>
      <c r="AU69" s="16" t="s">
        <v>843</v>
      </c>
      <c r="AV69" s="16" t="s">
        <v>843</v>
      </c>
      <c r="AW69" s="16" t="s">
        <v>843</v>
      </c>
      <c r="AX69" s="16" t="s">
        <v>843</v>
      </c>
      <c r="AY69" s="16" t="s">
        <v>844</v>
      </c>
      <c r="BF69" s="16" t="s">
        <v>844</v>
      </c>
      <c r="BH69" s="16" t="s">
        <v>7383</v>
      </c>
      <c r="BI69" s="16" t="s">
        <v>7773</v>
      </c>
      <c r="BJ69" s="16" t="s">
        <v>843</v>
      </c>
      <c r="BK69" s="16" t="s">
        <v>844</v>
      </c>
      <c r="BL69" s="16" t="s">
        <v>843</v>
      </c>
      <c r="BM69" s="16" t="s">
        <v>843</v>
      </c>
      <c r="BN69" s="16" t="s">
        <v>843</v>
      </c>
      <c r="BO69" s="16" t="s">
        <v>843</v>
      </c>
      <c r="BP69" s="16" t="s">
        <v>843</v>
      </c>
      <c r="BQ69" s="16" t="s">
        <v>843</v>
      </c>
      <c r="BR69" s="16" t="s">
        <v>7799</v>
      </c>
      <c r="BS69" s="16" t="s">
        <v>843</v>
      </c>
      <c r="BT69" s="16" t="s">
        <v>843</v>
      </c>
      <c r="BU69" s="16" t="s">
        <v>843</v>
      </c>
      <c r="BV69" s="16" t="s">
        <v>844</v>
      </c>
      <c r="BW69" s="16" t="s">
        <v>843</v>
      </c>
      <c r="BX69" s="16" t="s">
        <v>843</v>
      </c>
      <c r="BY69" s="16" t="s">
        <v>843</v>
      </c>
      <c r="BZ69" s="16" t="s">
        <v>843</v>
      </c>
      <c r="CA69" s="16" t="s">
        <v>843</v>
      </c>
      <c r="DX69" s="16" t="s">
        <v>867</v>
      </c>
      <c r="DY69" s="16" t="s">
        <v>867</v>
      </c>
      <c r="ES69" s="16" t="s">
        <v>865</v>
      </c>
      <c r="EU69" s="16" t="s">
        <v>7813</v>
      </c>
      <c r="EV69" s="16" t="s">
        <v>865</v>
      </c>
      <c r="FT69" s="16" t="s">
        <v>865</v>
      </c>
      <c r="HC69" s="16" t="s">
        <v>865</v>
      </c>
      <c r="JA69" s="16" t="s">
        <v>4822</v>
      </c>
      <c r="JB69" s="16" t="s">
        <v>867</v>
      </c>
      <c r="JC69" s="16" t="s">
        <v>865</v>
      </c>
      <c r="JG69" s="16" t="s">
        <v>1056</v>
      </c>
      <c r="JV69" s="16">
        <v>17</v>
      </c>
      <c r="JW69" s="16" t="s">
        <v>7603</v>
      </c>
      <c r="JY69" s="16">
        <v>3700</v>
      </c>
      <c r="JZ69" s="16" t="s">
        <v>4901</v>
      </c>
      <c r="KB69" s="16" t="s">
        <v>7610</v>
      </c>
      <c r="KD69" s="16" t="s">
        <v>4917</v>
      </c>
      <c r="KE69" s="16" t="s">
        <v>7277</v>
      </c>
      <c r="KF69" s="16" t="s">
        <v>4411</v>
      </c>
      <c r="KH69" s="16" t="s">
        <v>7642</v>
      </c>
      <c r="KI69" s="16" t="s">
        <v>4982</v>
      </c>
      <c r="KK69" s="16" t="s">
        <v>4901</v>
      </c>
      <c r="KM69" s="16" t="s">
        <v>7610</v>
      </c>
      <c r="KO69" s="16" t="s">
        <v>8952</v>
      </c>
      <c r="KP69" s="16" t="s">
        <v>8951</v>
      </c>
      <c r="KQ69" s="16" t="s">
        <v>8694</v>
      </c>
      <c r="KR69" s="16" t="s">
        <v>9185</v>
      </c>
      <c r="KS69" s="16" t="s">
        <v>8953</v>
      </c>
      <c r="KT69" s="16" t="s">
        <v>8696</v>
      </c>
      <c r="KU69" s="16" t="s">
        <v>844</v>
      </c>
      <c r="KV69" s="16" t="s">
        <v>8696</v>
      </c>
      <c r="KW69" s="16" t="s">
        <v>851</v>
      </c>
      <c r="KX69" s="16" t="s">
        <v>487</v>
      </c>
      <c r="KY69" s="16" t="s">
        <v>487</v>
      </c>
      <c r="KZ69" s="16" t="s">
        <v>487</v>
      </c>
      <c r="LC69" s="16" t="s">
        <v>10879</v>
      </c>
      <c r="LF69" s="16" t="s">
        <v>11654</v>
      </c>
      <c r="LI69" s="16" t="s">
        <v>11655</v>
      </c>
      <c r="LJ69" s="16" t="s">
        <v>831</v>
      </c>
      <c r="LK69" s="16" t="s">
        <v>831</v>
      </c>
      <c r="LL69" s="16" t="s">
        <v>8756</v>
      </c>
      <c r="LM69" s="16" t="s">
        <v>8741</v>
      </c>
      <c r="LO69" s="16" t="s">
        <v>1056</v>
      </c>
      <c r="LP69" s="16" t="s">
        <v>844</v>
      </c>
      <c r="LQ69" s="16" t="s">
        <v>844</v>
      </c>
      <c r="LR69" s="16" t="s">
        <v>1056</v>
      </c>
      <c r="LS69" s="16" t="s">
        <v>844</v>
      </c>
      <c r="LT69" s="16" t="s">
        <v>843</v>
      </c>
      <c r="LU69" s="16" t="s">
        <v>843</v>
      </c>
      <c r="LV69" s="16" t="s">
        <v>843</v>
      </c>
      <c r="LW69" s="16" t="s">
        <v>843</v>
      </c>
      <c r="LX69" s="16" t="s">
        <v>844</v>
      </c>
      <c r="LY69" s="16" t="s">
        <v>843</v>
      </c>
      <c r="LZ69" s="16" t="s">
        <v>1056</v>
      </c>
      <c r="MA69" s="16" t="s">
        <v>843</v>
      </c>
      <c r="MB69" s="16" t="s">
        <v>843</v>
      </c>
      <c r="MC69" s="16" t="s">
        <v>843</v>
      </c>
      <c r="ME69" s="16" t="s">
        <v>11656</v>
      </c>
      <c r="MF69" s="16" t="s">
        <v>8847</v>
      </c>
      <c r="MG69" s="16" t="s">
        <v>1839</v>
      </c>
      <c r="MH69" s="16" t="s">
        <v>11667</v>
      </c>
      <c r="MI69" s="16" t="s">
        <v>11733</v>
      </c>
      <c r="MJ69" s="16" t="s">
        <v>1839</v>
      </c>
      <c r="MK69" s="16" t="s">
        <v>8858</v>
      </c>
      <c r="ML69" s="16" t="s">
        <v>1781</v>
      </c>
      <c r="MM69" s="16" t="s">
        <v>487</v>
      </c>
      <c r="MN69" s="16" t="s">
        <v>1798</v>
      </c>
      <c r="MP69" s="16" t="s">
        <v>1829</v>
      </c>
      <c r="MQ69" s="16" t="s">
        <v>1781</v>
      </c>
      <c r="MR69" s="16" t="s">
        <v>470</v>
      </c>
      <c r="MS69" s="16" t="s">
        <v>11726</v>
      </c>
      <c r="MT69" s="16" t="s">
        <v>8967</v>
      </c>
      <c r="MU69" s="16" t="s">
        <v>817</v>
      </c>
      <c r="NC69" s="16" t="s">
        <v>486</v>
      </c>
      <c r="ND69" s="16" t="s">
        <v>486</v>
      </c>
      <c r="NE69" s="16" t="s">
        <v>486</v>
      </c>
      <c r="NG69" s="16" t="s">
        <v>1378</v>
      </c>
      <c r="NH69" s="16" t="s">
        <v>1913</v>
      </c>
      <c r="NI69" s="16" t="s">
        <v>11658</v>
      </c>
      <c r="NJ69" s="16" t="s">
        <v>11741</v>
      </c>
      <c r="NK69" s="16" t="s">
        <v>11742</v>
      </c>
      <c r="NR69" s="16" t="s">
        <v>451</v>
      </c>
      <c r="NS69" s="16" t="s">
        <v>462</v>
      </c>
      <c r="NT69" s="16" t="s">
        <v>478</v>
      </c>
      <c r="NU69" s="16">
        <v>1.1910000000000001</v>
      </c>
      <c r="NV69" s="16" t="s">
        <v>451</v>
      </c>
      <c r="NW69" s="16" t="s">
        <v>1175</v>
      </c>
      <c r="NX69" s="16" t="s">
        <v>1142</v>
      </c>
      <c r="OB69" s="16" t="s">
        <v>831</v>
      </c>
      <c r="OC69" s="16" t="s">
        <v>451</v>
      </c>
    </row>
    <row r="70" spans="1:394" x14ac:dyDescent="0.25">
      <c r="A70" s="16" t="s">
        <v>11743</v>
      </c>
      <c r="B70" s="16" t="s">
        <v>1056</v>
      </c>
      <c r="C70" s="16" t="s">
        <v>972</v>
      </c>
      <c r="D70" s="16" t="s">
        <v>844</v>
      </c>
      <c r="E70" s="16" t="s">
        <v>843</v>
      </c>
      <c r="F70" s="16" t="s">
        <v>843</v>
      </c>
      <c r="G70" s="16" t="s">
        <v>843</v>
      </c>
      <c r="H70" s="16" t="s">
        <v>843</v>
      </c>
      <c r="I70" s="16" t="s">
        <v>843</v>
      </c>
      <c r="J70" s="16" t="s">
        <v>843</v>
      </c>
      <c r="K70" s="16" t="s">
        <v>843</v>
      </c>
      <c r="L70" s="16" t="s">
        <v>843</v>
      </c>
      <c r="M70" s="16" t="s">
        <v>843</v>
      </c>
      <c r="N70" s="16" t="s">
        <v>843</v>
      </c>
      <c r="O70" s="16" t="s">
        <v>843</v>
      </c>
      <c r="Q70" s="16" t="s">
        <v>844</v>
      </c>
      <c r="R70" s="16">
        <v>12</v>
      </c>
      <c r="T70" s="16" t="s">
        <v>474</v>
      </c>
      <c r="U70" s="16" t="s">
        <v>843</v>
      </c>
      <c r="V70" s="16" t="s">
        <v>844</v>
      </c>
      <c r="W70" s="16" t="s">
        <v>843</v>
      </c>
      <c r="X70" s="16" t="s">
        <v>843</v>
      </c>
      <c r="Y70" s="16" t="s">
        <v>843</v>
      </c>
      <c r="Z70" s="16" t="s">
        <v>844</v>
      </c>
      <c r="AA70" s="16" t="s">
        <v>843</v>
      </c>
      <c r="AB70" s="16" t="s">
        <v>843</v>
      </c>
      <c r="AC70" s="16" t="s">
        <v>844</v>
      </c>
      <c r="AF70" s="16" t="s">
        <v>11740</v>
      </c>
      <c r="AG70" s="16" t="s">
        <v>11710</v>
      </c>
      <c r="AH70" s="16" t="s">
        <v>844</v>
      </c>
      <c r="AI70" s="16" t="s">
        <v>843</v>
      </c>
      <c r="AJ70" s="16" t="s">
        <v>843</v>
      </c>
      <c r="AK70" s="16" t="s">
        <v>843</v>
      </c>
      <c r="AL70" s="16" t="s">
        <v>844</v>
      </c>
      <c r="AM70" s="16" t="s">
        <v>844</v>
      </c>
      <c r="AN70" s="16" t="s">
        <v>843</v>
      </c>
      <c r="AO70" s="16" t="s">
        <v>843</v>
      </c>
      <c r="AP70" s="16" t="s">
        <v>843</v>
      </c>
      <c r="AQ70" s="16" t="s">
        <v>844</v>
      </c>
      <c r="AR70" s="16" t="s">
        <v>4433</v>
      </c>
      <c r="AS70" s="16" t="s">
        <v>843</v>
      </c>
      <c r="AT70" s="16" t="s">
        <v>843</v>
      </c>
      <c r="AU70" s="16" t="s">
        <v>843</v>
      </c>
      <c r="AV70" s="16" t="s">
        <v>843</v>
      </c>
      <c r="AW70" s="16" t="s">
        <v>843</v>
      </c>
      <c r="AX70" s="16" t="s">
        <v>843</v>
      </c>
      <c r="AY70" s="16" t="s">
        <v>844</v>
      </c>
      <c r="BF70" s="16" t="s">
        <v>844</v>
      </c>
      <c r="BH70" s="16" t="s">
        <v>7383</v>
      </c>
      <c r="BI70" s="16" t="s">
        <v>7776</v>
      </c>
      <c r="BJ70" s="16" t="s">
        <v>843</v>
      </c>
      <c r="BK70" s="16" t="s">
        <v>843</v>
      </c>
      <c r="BL70" s="16" t="s">
        <v>844</v>
      </c>
      <c r="BM70" s="16" t="s">
        <v>843</v>
      </c>
      <c r="BN70" s="16" t="s">
        <v>843</v>
      </c>
      <c r="BO70" s="16" t="s">
        <v>843</v>
      </c>
      <c r="BP70" s="16" t="s">
        <v>843</v>
      </c>
      <c r="BQ70" s="16" t="s">
        <v>843</v>
      </c>
      <c r="BR70" s="16" t="s">
        <v>7793</v>
      </c>
      <c r="BS70" s="16" t="s">
        <v>843</v>
      </c>
      <c r="BT70" s="16" t="s">
        <v>844</v>
      </c>
      <c r="BU70" s="16" t="s">
        <v>843</v>
      </c>
      <c r="BV70" s="16" t="s">
        <v>843</v>
      </c>
      <c r="BW70" s="16" t="s">
        <v>843</v>
      </c>
      <c r="BX70" s="16" t="s">
        <v>843</v>
      </c>
      <c r="BY70" s="16" t="s">
        <v>843</v>
      </c>
      <c r="BZ70" s="16" t="s">
        <v>843</v>
      </c>
      <c r="CA70" s="16" t="s">
        <v>843</v>
      </c>
      <c r="CC70" s="16" t="s">
        <v>867</v>
      </c>
      <c r="CD70" s="16" t="s">
        <v>6837</v>
      </c>
      <c r="CE70" s="16" t="s">
        <v>7537</v>
      </c>
      <c r="DN70" s="16" t="s">
        <v>4411</v>
      </c>
      <c r="DQ70" s="16" t="s">
        <v>7093</v>
      </c>
      <c r="DR70" s="16" t="s">
        <v>867</v>
      </c>
      <c r="DS70" s="16" t="s">
        <v>7318</v>
      </c>
      <c r="DX70" s="16" t="s">
        <v>865</v>
      </c>
      <c r="ES70" s="16" t="s">
        <v>865</v>
      </c>
      <c r="EU70" s="16" t="s">
        <v>7813</v>
      </c>
      <c r="EV70" s="16" t="s">
        <v>865</v>
      </c>
      <c r="HC70" s="16" t="s">
        <v>865</v>
      </c>
      <c r="KO70" s="16" t="s">
        <v>8952</v>
      </c>
      <c r="KP70" s="16" t="s">
        <v>8951</v>
      </c>
      <c r="KQ70" s="16" t="s">
        <v>8694</v>
      </c>
      <c r="KR70" s="16" t="s">
        <v>11744</v>
      </c>
      <c r="KS70" s="16" t="s">
        <v>8953</v>
      </c>
      <c r="KT70" s="16" t="s">
        <v>8696</v>
      </c>
      <c r="KU70" s="16" t="s">
        <v>844</v>
      </c>
      <c r="KV70" s="16" t="s">
        <v>8696</v>
      </c>
      <c r="KW70" s="16" t="s">
        <v>851</v>
      </c>
      <c r="KY70" s="16" t="s">
        <v>486</v>
      </c>
      <c r="LA70" s="16" t="s">
        <v>11675</v>
      </c>
      <c r="LC70" s="16" t="s">
        <v>10879</v>
      </c>
      <c r="LE70" s="16" t="s">
        <v>11693</v>
      </c>
      <c r="LF70" s="16" t="s">
        <v>11654</v>
      </c>
      <c r="LI70" s="16" t="s">
        <v>11655</v>
      </c>
      <c r="LM70" s="16" t="s">
        <v>8741</v>
      </c>
      <c r="LO70" s="16" t="s">
        <v>1056</v>
      </c>
      <c r="LP70" s="16" t="s">
        <v>844</v>
      </c>
      <c r="LQ70" s="16" t="s">
        <v>844</v>
      </c>
      <c r="LR70" s="16" t="s">
        <v>1056</v>
      </c>
      <c r="LS70" s="16" t="s">
        <v>844</v>
      </c>
      <c r="LT70" s="16" t="s">
        <v>843</v>
      </c>
      <c r="LU70" s="16" t="s">
        <v>843</v>
      </c>
      <c r="LV70" s="16" t="s">
        <v>843</v>
      </c>
      <c r="LW70" s="16" t="s">
        <v>843</v>
      </c>
      <c r="LX70" s="16" t="s">
        <v>844</v>
      </c>
      <c r="LY70" s="16" t="s">
        <v>843</v>
      </c>
      <c r="LZ70" s="16" t="s">
        <v>1056</v>
      </c>
      <c r="MA70" s="16" t="s">
        <v>843</v>
      </c>
      <c r="MB70" s="16" t="s">
        <v>843</v>
      </c>
      <c r="MC70" s="16" t="s">
        <v>843</v>
      </c>
      <c r="MD70" s="16" t="s">
        <v>11676</v>
      </c>
      <c r="ME70" s="16" t="s">
        <v>11677</v>
      </c>
      <c r="MF70" s="16" t="s">
        <v>8847</v>
      </c>
      <c r="MR70" s="16" t="s">
        <v>474</v>
      </c>
      <c r="MS70" s="16" t="s">
        <v>11726</v>
      </c>
      <c r="MT70" s="16" t="s">
        <v>8967</v>
      </c>
      <c r="MU70" s="16" t="s">
        <v>817</v>
      </c>
      <c r="MV70" s="16" t="s">
        <v>487</v>
      </c>
      <c r="MW70" s="16" t="s">
        <v>1265</v>
      </c>
      <c r="MX70" s="16" t="s">
        <v>1262</v>
      </c>
      <c r="MY70" s="16" t="s">
        <v>486</v>
      </c>
      <c r="MZ70" s="16" t="s">
        <v>487</v>
      </c>
      <c r="NA70" s="16" t="s">
        <v>487</v>
      </c>
      <c r="NB70" s="16" t="s">
        <v>1345</v>
      </c>
      <c r="NC70" s="16" t="s">
        <v>486</v>
      </c>
      <c r="NE70" s="16" t="s">
        <v>486</v>
      </c>
      <c r="NI70" s="16" t="s">
        <v>11658</v>
      </c>
      <c r="NL70" s="16" t="s">
        <v>844</v>
      </c>
      <c r="NS70" s="16" t="s">
        <v>462</v>
      </c>
      <c r="NT70" s="16" t="s">
        <v>478</v>
      </c>
      <c r="NU70" s="16">
        <v>1.1910000000000001</v>
      </c>
      <c r="NV70" s="16" t="s">
        <v>824</v>
      </c>
      <c r="NW70" s="16" t="s">
        <v>1179</v>
      </c>
      <c r="NX70" s="16" t="s">
        <v>1142</v>
      </c>
      <c r="NY70" s="16" t="s">
        <v>824</v>
      </c>
      <c r="NZ70" s="16" t="s">
        <v>929</v>
      </c>
      <c r="OA70" s="16" t="s">
        <v>487</v>
      </c>
    </row>
    <row r="71" spans="1:394" x14ac:dyDescent="0.25">
      <c r="A71" s="16" t="s">
        <v>9189</v>
      </c>
      <c r="B71" s="16" t="s">
        <v>8732</v>
      </c>
      <c r="C71" s="16" t="s">
        <v>972</v>
      </c>
      <c r="D71" s="16" t="s">
        <v>844</v>
      </c>
      <c r="E71" s="16" t="s">
        <v>843</v>
      </c>
      <c r="F71" s="16" t="s">
        <v>843</v>
      </c>
      <c r="G71" s="16" t="s">
        <v>843</v>
      </c>
      <c r="H71" s="16" t="s">
        <v>843</v>
      </c>
      <c r="I71" s="16" t="s">
        <v>843</v>
      </c>
      <c r="J71" s="16" t="s">
        <v>843</v>
      </c>
      <c r="K71" s="16" t="s">
        <v>843</v>
      </c>
      <c r="L71" s="16" t="s">
        <v>843</v>
      </c>
      <c r="M71" s="16" t="s">
        <v>843</v>
      </c>
      <c r="N71" s="16" t="s">
        <v>843</v>
      </c>
      <c r="O71" s="16" t="s">
        <v>843</v>
      </c>
      <c r="Q71" s="16" t="s">
        <v>844</v>
      </c>
      <c r="R71" s="16">
        <v>12</v>
      </c>
      <c r="T71" s="16" t="s">
        <v>474</v>
      </c>
      <c r="U71" s="16" t="s">
        <v>843</v>
      </c>
      <c r="V71" s="16" t="s">
        <v>844</v>
      </c>
      <c r="W71" s="16" t="s">
        <v>843</v>
      </c>
      <c r="X71" s="16" t="s">
        <v>843</v>
      </c>
      <c r="Y71" s="16" t="s">
        <v>843</v>
      </c>
      <c r="Z71" s="16" t="s">
        <v>844</v>
      </c>
      <c r="AA71" s="16" t="s">
        <v>843</v>
      </c>
      <c r="AB71" s="16" t="s">
        <v>843</v>
      </c>
      <c r="AC71" s="16" t="s">
        <v>844</v>
      </c>
      <c r="AF71" s="16" t="s">
        <v>11740</v>
      </c>
      <c r="AG71" s="16" t="s">
        <v>11745</v>
      </c>
      <c r="AH71" s="16" t="s">
        <v>844</v>
      </c>
      <c r="AI71" s="16" t="s">
        <v>844</v>
      </c>
      <c r="AJ71" s="16" t="s">
        <v>843</v>
      </c>
      <c r="AK71" s="16" t="s">
        <v>843</v>
      </c>
      <c r="AL71" s="16" t="s">
        <v>844</v>
      </c>
      <c r="AM71" s="16" t="s">
        <v>844</v>
      </c>
      <c r="AN71" s="16" t="s">
        <v>843</v>
      </c>
      <c r="AO71" s="16" t="s">
        <v>843</v>
      </c>
      <c r="AP71" s="16" t="s">
        <v>843</v>
      </c>
      <c r="AQ71" s="16" t="s">
        <v>844</v>
      </c>
      <c r="AR71" s="16" t="s">
        <v>4433</v>
      </c>
      <c r="AS71" s="16" t="s">
        <v>843</v>
      </c>
      <c r="AT71" s="16" t="s">
        <v>843</v>
      </c>
      <c r="AU71" s="16" t="s">
        <v>843</v>
      </c>
      <c r="AV71" s="16" t="s">
        <v>843</v>
      </c>
      <c r="AW71" s="16" t="s">
        <v>843</v>
      </c>
      <c r="AX71" s="16" t="s">
        <v>843</v>
      </c>
      <c r="AY71" s="16" t="s">
        <v>844</v>
      </c>
      <c r="BF71" s="16" t="s">
        <v>844</v>
      </c>
      <c r="BH71" s="16" t="s">
        <v>7383</v>
      </c>
      <c r="BI71" s="16" t="s">
        <v>7785</v>
      </c>
      <c r="BJ71" s="16" t="s">
        <v>843</v>
      </c>
      <c r="BK71" s="16" t="s">
        <v>843</v>
      </c>
      <c r="BL71" s="16" t="s">
        <v>843</v>
      </c>
      <c r="BM71" s="16" t="s">
        <v>843</v>
      </c>
      <c r="BN71" s="16" t="s">
        <v>843</v>
      </c>
      <c r="BO71" s="16" t="s">
        <v>844</v>
      </c>
      <c r="BP71" s="16" t="s">
        <v>843</v>
      </c>
      <c r="BQ71" s="16" t="s">
        <v>843</v>
      </c>
      <c r="CC71" s="16" t="s">
        <v>867</v>
      </c>
      <c r="CD71" s="16" t="s">
        <v>6837</v>
      </c>
      <c r="CE71" s="16" t="s">
        <v>7537</v>
      </c>
      <c r="DN71" s="16" t="s">
        <v>4411</v>
      </c>
      <c r="DQ71" s="16" t="s">
        <v>7093</v>
      </c>
      <c r="DR71" s="16" t="s">
        <v>867</v>
      </c>
      <c r="DS71" s="16" t="s">
        <v>7318</v>
      </c>
      <c r="DX71" s="16" t="s">
        <v>865</v>
      </c>
      <c r="ES71" s="16" t="s">
        <v>865</v>
      </c>
      <c r="EU71" s="16" t="s">
        <v>7813</v>
      </c>
      <c r="EV71" s="16" t="s">
        <v>865</v>
      </c>
      <c r="HC71" s="16" t="s">
        <v>865</v>
      </c>
      <c r="KO71" s="16" t="s">
        <v>8952</v>
      </c>
      <c r="KP71" s="16" t="s">
        <v>8951</v>
      </c>
      <c r="KQ71" s="16" t="s">
        <v>8694</v>
      </c>
      <c r="KR71" s="16" t="s">
        <v>9190</v>
      </c>
      <c r="KS71" s="16" t="s">
        <v>8953</v>
      </c>
      <c r="KT71" s="16" t="s">
        <v>8696</v>
      </c>
      <c r="KU71" s="16" t="s">
        <v>844</v>
      </c>
      <c r="KV71" s="16" t="s">
        <v>8696</v>
      </c>
      <c r="KW71" s="16" t="s">
        <v>851</v>
      </c>
      <c r="KY71" s="16" t="s">
        <v>486</v>
      </c>
      <c r="LA71" s="16" t="s">
        <v>11675</v>
      </c>
      <c r="LC71" s="16" t="s">
        <v>10879</v>
      </c>
      <c r="LE71" s="16" t="s">
        <v>11693</v>
      </c>
      <c r="LF71" s="16" t="s">
        <v>11654</v>
      </c>
      <c r="LI71" s="16" t="s">
        <v>11655</v>
      </c>
      <c r="LM71" s="16" t="s">
        <v>8741</v>
      </c>
      <c r="LO71" s="16" t="s">
        <v>1056</v>
      </c>
      <c r="LP71" s="16" t="s">
        <v>844</v>
      </c>
      <c r="LQ71" s="16" t="s">
        <v>844</v>
      </c>
      <c r="LR71" s="16" t="s">
        <v>1056</v>
      </c>
      <c r="LS71" s="16" t="s">
        <v>844</v>
      </c>
      <c r="LT71" s="16" t="s">
        <v>843</v>
      </c>
      <c r="LU71" s="16" t="s">
        <v>843</v>
      </c>
      <c r="LV71" s="16" t="s">
        <v>843</v>
      </c>
      <c r="LW71" s="16" t="s">
        <v>843</v>
      </c>
      <c r="LX71" s="16" t="s">
        <v>844</v>
      </c>
      <c r="LY71" s="16" t="s">
        <v>843</v>
      </c>
      <c r="LZ71" s="16" t="s">
        <v>1056</v>
      </c>
      <c r="MA71" s="16" t="s">
        <v>843</v>
      </c>
      <c r="MB71" s="16" t="s">
        <v>843</v>
      </c>
      <c r="MC71" s="16" t="s">
        <v>843</v>
      </c>
      <c r="MD71" s="16" t="s">
        <v>11676</v>
      </c>
      <c r="ME71" s="16" t="s">
        <v>11677</v>
      </c>
      <c r="MF71" s="16" t="s">
        <v>8847</v>
      </c>
      <c r="MR71" s="16" t="s">
        <v>474</v>
      </c>
      <c r="MS71" s="16" t="s">
        <v>11726</v>
      </c>
      <c r="MT71" s="16" t="s">
        <v>8967</v>
      </c>
      <c r="MU71" s="16" t="s">
        <v>817</v>
      </c>
      <c r="MV71" s="16" t="s">
        <v>487</v>
      </c>
      <c r="MW71" s="16" t="s">
        <v>1265</v>
      </c>
      <c r="MX71" s="16" t="s">
        <v>1262</v>
      </c>
      <c r="MY71" s="16" t="s">
        <v>486</v>
      </c>
      <c r="MZ71" s="16" t="s">
        <v>487</v>
      </c>
      <c r="NA71" s="16" t="s">
        <v>487</v>
      </c>
      <c r="NB71" s="16" t="s">
        <v>1345</v>
      </c>
      <c r="NC71" s="16" t="s">
        <v>486</v>
      </c>
      <c r="NE71" s="16" t="s">
        <v>486</v>
      </c>
      <c r="NI71" s="16" t="s">
        <v>11658</v>
      </c>
      <c r="NL71" s="16" t="s">
        <v>844</v>
      </c>
      <c r="NS71" s="16" t="s">
        <v>462</v>
      </c>
      <c r="NT71" s="16" t="s">
        <v>478</v>
      </c>
      <c r="NU71" s="16">
        <v>1.1910000000000001</v>
      </c>
      <c r="NV71" s="16" t="s">
        <v>824</v>
      </c>
      <c r="NW71" s="16" t="s">
        <v>1179</v>
      </c>
      <c r="NX71" s="16" t="s">
        <v>1142</v>
      </c>
      <c r="NY71" s="16" t="s">
        <v>824</v>
      </c>
      <c r="NZ71" s="16" t="s">
        <v>929</v>
      </c>
      <c r="OA71" s="16" t="s">
        <v>487</v>
      </c>
    </row>
    <row r="72" spans="1:394" x14ac:dyDescent="0.25">
      <c r="A72" s="16" t="s">
        <v>9195</v>
      </c>
      <c r="B72" s="16" t="s">
        <v>844</v>
      </c>
      <c r="C72" s="16" t="s">
        <v>972</v>
      </c>
      <c r="D72" s="16" t="s">
        <v>844</v>
      </c>
      <c r="E72" s="16" t="s">
        <v>843</v>
      </c>
      <c r="F72" s="16" t="s">
        <v>843</v>
      </c>
      <c r="G72" s="16" t="s">
        <v>843</v>
      </c>
      <c r="H72" s="16" t="s">
        <v>843</v>
      </c>
      <c r="I72" s="16" t="s">
        <v>843</v>
      </c>
      <c r="J72" s="16" t="s">
        <v>843</v>
      </c>
      <c r="K72" s="16" t="s">
        <v>843</v>
      </c>
      <c r="L72" s="16" t="s">
        <v>843</v>
      </c>
      <c r="M72" s="16" t="s">
        <v>843</v>
      </c>
      <c r="N72" s="16" t="s">
        <v>843</v>
      </c>
      <c r="O72" s="16" t="s">
        <v>843</v>
      </c>
      <c r="Q72" s="16" t="s">
        <v>844</v>
      </c>
      <c r="R72" s="16">
        <v>58</v>
      </c>
      <c r="T72" s="16" t="s">
        <v>474</v>
      </c>
      <c r="U72" s="16" t="s">
        <v>843</v>
      </c>
      <c r="V72" s="16" t="s">
        <v>844</v>
      </c>
      <c r="W72" s="16" t="s">
        <v>843</v>
      </c>
      <c r="X72" s="16" t="s">
        <v>844</v>
      </c>
      <c r="Y72" s="16" t="s">
        <v>843</v>
      </c>
      <c r="Z72" s="16" t="s">
        <v>843</v>
      </c>
      <c r="AA72" s="16" t="s">
        <v>843</v>
      </c>
      <c r="AB72" s="16" t="s">
        <v>843</v>
      </c>
      <c r="AC72" s="16" t="s">
        <v>843</v>
      </c>
      <c r="AD72" s="16" t="s">
        <v>867</v>
      </c>
      <c r="AF72" s="16" t="s">
        <v>11746</v>
      </c>
      <c r="AG72" s="16" t="s">
        <v>11747</v>
      </c>
      <c r="AH72" s="16" t="s">
        <v>844</v>
      </c>
      <c r="AI72" s="16" t="s">
        <v>844</v>
      </c>
      <c r="AJ72" s="16" t="s">
        <v>843</v>
      </c>
      <c r="AK72" s="16" t="s">
        <v>843</v>
      </c>
      <c r="AL72" s="16" t="s">
        <v>844</v>
      </c>
      <c r="AM72" s="16" t="s">
        <v>844</v>
      </c>
      <c r="AN72" s="16" t="s">
        <v>843</v>
      </c>
      <c r="AO72" s="16" t="s">
        <v>843</v>
      </c>
      <c r="AP72" s="16" t="s">
        <v>843</v>
      </c>
      <c r="AQ72" s="16" t="s">
        <v>844</v>
      </c>
      <c r="AR72" s="16" t="s">
        <v>11679</v>
      </c>
      <c r="AS72" s="16" t="s">
        <v>844</v>
      </c>
      <c r="AT72" s="16" t="s">
        <v>843</v>
      </c>
      <c r="AU72" s="16" t="s">
        <v>844</v>
      </c>
      <c r="AV72" s="16" t="s">
        <v>843</v>
      </c>
      <c r="AW72" s="16" t="s">
        <v>843</v>
      </c>
      <c r="AX72" s="16" t="s">
        <v>843</v>
      </c>
      <c r="AY72" s="16" t="s">
        <v>843</v>
      </c>
      <c r="AZ72" s="16" t="s">
        <v>4440</v>
      </c>
      <c r="BB72" s="16" t="s">
        <v>4440</v>
      </c>
      <c r="BF72" s="16" t="s">
        <v>844</v>
      </c>
      <c r="BH72" s="16" t="s">
        <v>7383</v>
      </c>
      <c r="BI72" s="16" t="s">
        <v>7785</v>
      </c>
      <c r="BJ72" s="16" t="s">
        <v>843</v>
      </c>
      <c r="BK72" s="16" t="s">
        <v>843</v>
      </c>
      <c r="BL72" s="16" t="s">
        <v>843</v>
      </c>
      <c r="BM72" s="16" t="s">
        <v>843</v>
      </c>
      <c r="BN72" s="16" t="s">
        <v>843</v>
      </c>
      <c r="BO72" s="16" t="s">
        <v>844</v>
      </c>
      <c r="BP72" s="16" t="s">
        <v>843</v>
      </c>
      <c r="BQ72" s="16" t="s">
        <v>843</v>
      </c>
      <c r="DX72" s="16" t="s">
        <v>867</v>
      </c>
      <c r="DY72" s="16" t="s">
        <v>867</v>
      </c>
      <c r="ES72" s="16" t="s">
        <v>865</v>
      </c>
      <c r="EU72" s="16" t="s">
        <v>7813</v>
      </c>
      <c r="EV72" s="16" t="s">
        <v>865</v>
      </c>
      <c r="FF72" s="16" t="s">
        <v>7836</v>
      </c>
      <c r="HC72" s="16" t="s">
        <v>867</v>
      </c>
      <c r="HD72" s="16" t="s">
        <v>867</v>
      </c>
      <c r="HE72" s="16" t="s">
        <v>4691</v>
      </c>
      <c r="HF72" s="16" t="s">
        <v>843</v>
      </c>
      <c r="HG72" s="16" t="s">
        <v>843</v>
      </c>
      <c r="HH72" s="16" t="s">
        <v>843</v>
      </c>
      <c r="HI72" s="16" t="s">
        <v>843</v>
      </c>
      <c r="HJ72" s="16" t="s">
        <v>843</v>
      </c>
      <c r="HK72" s="16" t="s">
        <v>843</v>
      </c>
      <c r="HL72" s="16" t="s">
        <v>844</v>
      </c>
      <c r="HM72" s="16" t="s">
        <v>843</v>
      </c>
      <c r="HN72" s="16" t="s">
        <v>843</v>
      </c>
      <c r="HO72" s="16" t="s">
        <v>843</v>
      </c>
      <c r="HP72" s="16" t="s">
        <v>843</v>
      </c>
      <c r="HQ72" s="16" t="s">
        <v>843</v>
      </c>
      <c r="HR72" s="16" t="s">
        <v>843</v>
      </c>
      <c r="HS72" s="16" t="s">
        <v>843</v>
      </c>
      <c r="IZ72" s="16" t="s">
        <v>867</v>
      </c>
      <c r="JA72" s="16" t="s">
        <v>4816</v>
      </c>
      <c r="JB72" s="16" t="s">
        <v>865</v>
      </c>
      <c r="JC72" s="16" t="s">
        <v>865</v>
      </c>
      <c r="JD72" s="16" t="s">
        <v>865</v>
      </c>
      <c r="JE72" s="16" t="s">
        <v>865</v>
      </c>
      <c r="JF72" s="16" t="s">
        <v>865</v>
      </c>
      <c r="JG72" s="16" t="s">
        <v>843</v>
      </c>
      <c r="JH72" s="16" t="s">
        <v>5638</v>
      </c>
      <c r="JJ72" s="16" t="s">
        <v>865</v>
      </c>
      <c r="KF72" s="16" t="s">
        <v>4926</v>
      </c>
      <c r="KI72" s="16" t="s">
        <v>4982</v>
      </c>
      <c r="KK72" s="16" t="s">
        <v>4880</v>
      </c>
      <c r="KM72" s="16" t="s">
        <v>7622</v>
      </c>
      <c r="KO72" s="16" t="s">
        <v>8957</v>
      </c>
      <c r="KP72" s="16" t="s">
        <v>8956</v>
      </c>
      <c r="KQ72" s="16" t="s">
        <v>8694</v>
      </c>
      <c r="KR72" s="16" t="s">
        <v>9196</v>
      </c>
      <c r="KS72" s="16" t="s">
        <v>8958</v>
      </c>
      <c r="KT72" s="16" t="s">
        <v>8696</v>
      </c>
      <c r="KU72" s="16" t="s">
        <v>844</v>
      </c>
      <c r="KV72" s="16" t="s">
        <v>8696</v>
      </c>
      <c r="KW72" s="16" t="s">
        <v>850</v>
      </c>
      <c r="KX72" s="16" t="s">
        <v>487</v>
      </c>
      <c r="KY72" s="16" t="s">
        <v>487</v>
      </c>
      <c r="KZ72" s="16" t="s">
        <v>487</v>
      </c>
      <c r="LC72" s="16" t="s">
        <v>10879</v>
      </c>
      <c r="LF72" s="16" t="s">
        <v>11654</v>
      </c>
      <c r="LI72" s="16" t="s">
        <v>11655</v>
      </c>
      <c r="LJ72" s="16" t="s">
        <v>843</v>
      </c>
      <c r="LL72" s="16" t="s">
        <v>8711</v>
      </c>
      <c r="LM72" s="16" t="s">
        <v>8741</v>
      </c>
      <c r="LO72" s="16" t="s">
        <v>843</v>
      </c>
      <c r="LP72" s="16" t="s">
        <v>844</v>
      </c>
      <c r="LQ72" s="16" t="s">
        <v>843</v>
      </c>
      <c r="LR72" s="16" t="s">
        <v>844</v>
      </c>
      <c r="LS72" s="16" t="s">
        <v>843</v>
      </c>
      <c r="LT72" s="16" t="s">
        <v>844</v>
      </c>
      <c r="LU72" s="16" t="s">
        <v>843</v>
      </c>
      <c r="LV72" s="16" t="s">
        <v>844</v>
      </c>
      <c r="LW72" s="16" t="s">
        <v>843</v>
      </c>
      <c r="LX72" s="16" t="s">
        <v>843</v>
      </c>
      <c r="LY72" s="16" t="s">
        <v>843</v>
      </c>
      <c r="LZ72" s="16" t="s">
        <v>843</v>
      </c>
      <c r="MA72" s="16" t="s">
        <v>843</v>
      </c>
      <c r="MB72" s="16" t="s">
        <v>843</v>
      </c>
      <c r="MC72" s="16" t="s">
        <v>843</v>
      </c>
      <c r="ME72" s="16" t="s">
        <v>11656</v>
      </c>
      <c r="MF72" s="16" t="s">
        <v>8847</v>
      </c>
      <c r="MJ72" s="16" t="s">
        <v>1836</v>
      </c>
      <c r="MO72" s="16" t="s">
        <v>1817</v>
      </c>
      <c r="MP72" s="16" t="s">
        <v>1829</v>
      </c>
      <c r="MQ72" s="16" t="s">
        <v>1780</v>
      </c>
      <c r="MR72" s="16" t="s">
        <v>474</v>
      </c>
      <c r="MS72" s="16" t="s">
        <v>11748</v>
      </c>
      <c r="MT72" s="16" t="s">
        <v>8993</v>
      </c>
      <c r="MU72" s="16" t="s">
        <v>817</v>
      </c>
      <c r="NC72" s="16" t="s">
        <v>486</v>
      </c>
      <c r="NE72" s="16" t="s">
        <v>487</v>
      </c>
      <c r="NF72" s="16" t="s">
        <v>487</v>
      </c>
      <c r="NG72" s="16" t="s">
        <v>1380</v>
      </c>
      <c r="NI72" s="16" t="s">
        <v>11658</v>
      </c>
      <c r="NM72" s="16" t="s">
        <v>11749</v>
      </c>
      <c r="NN72" s="16" t="s">
        <v>867</v>
      </c>
      <c r="NO72" s="16" t="s">
        <v>11750</v>
      </c>
      <c r="NR72" s="16" t="s">
        <v>451</v>
      </c>
      <c r="NS72" s="16" t="s">
        <v>462</v>
      </c>
      <c r="NT72" s="16" t="s">
        <v>478</v>
      </c>
      <c r="NU72" s="16">
        <v>1.1910000000000001</v>
      </c>
      <c r="NV72" s="16" t="s">
        <v>451</v>
      </c>
      <c r="NW72" s="16" t="s">
        <v>1181</v>
      </c>
      <c r="NX72" s="16" t="s">
        <v>1142</v>
      </c>
      <c r="OB72" s="16" t="s">
        <v>833</v>
      </c>
      <c r="OC72" s="16" t="s">
        <v>451</v>
      </c>
      <c r="OD72" s="16" t="s">
        <v>487</v>
      </c>
    </row>
    <row r="73" spans="1:394" x14ac:dyDescent="0.25">
      <c r="A73" s="16" t="s">
        <v>9200</v>
      </c>
      <c r="B73" s="16" t="s">
        <v>844</v>
      </c>
      <c r="C73" s="16" t="s">
        <v>972</v>
      </c>
      <c r="D73" s="16" t="s">
        <v>844</v>
      </c>
      <c r="E73" s="16" t="s">
        <v>843</v>
      </c>
      <c r="F73" s="16" t="s">
        <v>843</v>
      </c>
      <c r="G73" s="16" t="s">
        <v>843</v>
      </c>
      <c r="H73" s="16" t="s">
        <v>843</v>
      </c>
      <c r="I73" s="16" t="s">
        <v>843</v>
      </c>
      <c r="J73" s="16" t="s">
        <v>843</v>
      </c>
      <c r="K73" s="16" t="s">
        <v>843</v>
      </c>
      <c r="L73" s="16" t="s">
        <v>843</v>
      </c>
      <c r="M73" s="16" t="s">
        <v>843</v>
      </c>
      <c r="N73" s="16" t="s">
        <v>843</v>
      </c>
      <c r="O73" s="16" t="s">
        <v>843</v>
      </c>
      <c r="Q73" s="16" t="s">
        <v>844</v>
      </c>
      <c r="R73" s="16">
        <v>41</v>
      </c>
      <c r="T73" s="16" t="s">
        <v>474</v>
      </c>
      <c r="U73" s="16" t="s">
        <v>843</v>
      </c>
      <c r="V73" s="16" t="s">
        <v>844</v>
      </c>
      <c r="W73" s="16" t="s">
        <v>843</v>
      </c>
      <c r="X73" s="16" t="s">
        <v>844</v>
      </c>
      <c r="Y73" s="16" t="s">
        <v>843</v>
      </c>
      <c r="Z73" s="16" t="s">
        <v>843</v>
      </c>
      <c r="AA73" s="16" t="s">
        <v>843</v>
      </c>
      <c r="AB73" s="16" t="s">
        <v>843</v>
      </c>
      <c r="AC73" s="16" t="s">
        <v>843</v>
      </c>
      <c r="AD73" s="16" t="s">
        <v>867</v>
      </c>
      <c r="AF73" s="16" t="s">
        <v>11751</v>
      </c>
      <c r="AG73" s="16" t="s">
        <v>11696</v>
      </c>
      <c r="AH73" s="16" t="s">
        <v>844</v>
      </c>
      <c r="AI73" s="16" t="s">
        <v>844</v>
      </c>
      <c r="AJ73" s="16" t="s">
        <v>844</v>
      </c>
      <c r="AK73" s="16" t="s">
        <v>843</v>
      </c>
      <c r="AL73" s="16" t="s">
        <v>843</v>
      </c>
      <c r="AM73" s="16" t="s">
        <v>844</v>
      </c>
      <c r="AN73" s="16" t="s">
        <v>843</v>
      </c>
      <c r="AO73" s="16" t="s">
        <v>843</v>
      </c>
      <c r="AP73" s="16" t="s">
        <v>843</v>
      </c>
      <c r="AQ73" s="16" t="s">
        <v>844</v>
      </c>
      <c r="AR73" s="16" t="s">
        <v>4421</v>
      </c>
      <c r="AS73" s="16" t="s">
        <v>843</v>
      </c>
      <c r="AT73" s="16" t="s">
        <v>843</v>
      </c>
      <c r="AU73" s="16" t="s">
        <v>844</v>
      </c>
      <c r="AV73" s="16" t="s">
        <v>843</v>
      </c>
      <c r="AW73" s="16" t="s">
        <v>843</v>
      </c>
      <c r="AX73" s="16" t="s">
        <v>843</v>
      </c>
      <c r="AY73" s="16" t="s">
        <v>843</v>
      </c>
      <c r="BB73" s="16" t="s">
        <v>4440</v>
      </c>
      <c r="BF73" s="16" t="s">
        <v>844</v>
      </c>
      <c r="BH73" s="16" t="s">
        <v>7380</v>
      </c>
      <c r="BI73" s="16" t="s">
        <v>7785</v>
      </c>
      <c r="BJ73" s="16" t="s">
        <v>843</v>
      </c>
      <c r="BK73" s="16" t="s">
        <v>843</v>
      </c>
      <c r="BL73" s="16" t="s">
        <v>843</v>
      </c>
      <c r="BM73" s="16" t="s">
        <v>843</v>
      </c>
      <c r="BN73" s="16" t="s">
        <v>843</v>
      </c>
      <c r="BO73" s="16" t="s">
        <v>844</v>
      </c>
      <c r="BP73" s="16" t="s">
        <v>843</v>
      </c>
      <c r="BQ73" s="16" t="s">
        <v>843</v>
      </c>
      <c r="DX73" s="16" t="s">
        <v>867</v>
      </c>
      <c r="DY73" s="16" t="s">
        <v>867</v>
      </c>
      <c r="ES73" s="16" t="s">
        <v>865</v>
      </c>
      <c r="EU73" s="16" t="s">
        <v>7813</v>
      </c>
      <c r="EV73" s="16" t="s">
        <v>865</v>
      </c>
      <c r="FF73" s="16" t="s">
        <v>7836</v>
      </c>
      <c r="HC73" s="16" t="s">
        <v>865</v>
      </c>
      <c r="JA73" s="16" t="s">
        <v>4813</v>
      </c>
      <c r="JB73" s="16" t="s">
        <v>865</v>
      </c>
      <c r="JC73" s="16" t="s">
        <v>865</v>
      </c>
      <c r="JD73" s="16" t="s">
        <v>865</v>
      </c>
      <c r="JE73" s="16" t="s">
        <v>865</v>
      </c>
      <c r="JF73" s="16" t="s">
        <v>865</v>
      </c>
      <c r="JG73" s="16" t="s">
        <v>843</v>
      </c>
      <c r="JH73" s="16" t="s">
        <v>5638</v>
      </c>
      <c r="JJ73" s="16" t="s">
        <v>865</v>
      </c>
      <c r="KF73" s="16" t="s">
        <v>864</v>
      </c>
      <c r="KI73" s="16" t="s">
        <v>4982</v>
      </c>
      <c r="KK73" s="16" t="s">
        <v>4886</v>
      </c>
      <c r="KM73" s="16" t="s">
        <v>4216</v>
      </c>
      <c r="KO73" s="16" t="s">
        <v>8961</v>
      </c>
      <c r="KP73" s="16" t="s">
        <v>8960</v>
      </c>
      <c r="KQ73" s="16" t="s">
        <v>8694</v>
      </c>
      <c r="KR73" s="16" t="s">
        <v>9201</v>
      </c>
      <c r="KS73" s="16" t="s">
        <v>8962</v>
      </c>
      <c r="KT73" s="16" t="s">
        <v>8696</v>
      </c>
      <c r="KU73" s="16" t="s">
        <v>844</v>
      </c>
      <c r="KV73" s="16" t="s">
        <v>8696</v>
      </c>
      <c r="KW73" s="16" t="s">
        <v>850</v>
      </c>
      <c r="KX73" s="16" t="s">
        <v>487</v>
      </c>
      <c r="KY73" s="16" t="s">
        <v>487</v>
      </c>
      <c r="KZ73" s="16" t="s">
        <v>487</v>
      </c>
      <c r="LC73" s="16" t="s">
        <v>10879</v>
      </c>
      <c r="LF73" s="16" t="s">
        <v>11654</v>
      </c>
      <c r="LI73" s="16" t="s">
        <v>11655</v>
      </c>
      <c r="LJ73" s="16" t="s">
        <v>843</v>
      </c>
      <c r="LL73" s="16" t="s">
        <v>8711</v>
      </c>
      <c r="LM73" s="16" t="s">
        <v>8741</v>
      </c>
      <c r="LO73" s="16" t="s">
        <v>844</v>
      </c>
      <c r="LP73" s="16" t="s">
        <v>1056</v>
      </c>
      <c r="LQ73" s="16" t="s">
        <v>1056</v>
      </c>
      <c r="LR73" s="16" t="s">
        <v>844</v>
      </c>
      <c r="LS73" s="16" t="s">
        <v>844</v>
      </c>
      <c r="LT73" s="16" t="s">
        <v>844</v>
      </c>
      <c r="LU73" s="16" t="s">
        <v>843</v>
      </c>
      <c r="LV73" s="16" t="s">
        <v>844</v>
      </c>
      <c r="LW73" s="16" t="s">
        <v>843</v>
      </c>
      <c r="LX73" s="16" t="s">
        <v>844</v>
      </c>
      <c r="LY73" s="16" t="s">
        <v>843</v>
      </c>
      <c r="LZ73" s="16" t="s">
        <v>843</v>
      </c>
      <c r="MA73" s="16" t="s">
        <v>843</v>
      </c>
      <c r="MB73" s="16" t="s">
        <v>843</v>
      </c>
      <c r="MC73" s="16" t="s">
        <v>844</v>
      </c>
      <c r="ME73" s="16" t="s">
        <v>11656</v>
      </c>
      <c r="MF73" s="16" t="s">
        <v>8847</v>
      </c>
      <c r="MP73" s="16" t="s">
        <v>1829</v>
      </c>
      <c r="MQ73" s="16" t="s">
        <v>1791</v>
      </c>
      <c r="MR73" s="16" t="s">
        <v>474</v>
      </c>
      <c r="MS73" s="16" t="s">
        <v>11748</v>
      </c>
      <c r="MT73" s="16" t="s">
        <v>8858</v>
      </c>
      <c r="MU73" s="16" t="s">
        <v>817</v>
      </c>
      <c r="NC73" s="16" t="s">
        <v>486</v>
      </c>
      <c r="NE73" s="16" t="s">
        <v>486</v>
      </c>
      <c r="NG73" s="16" t="s">
        <v>1376</v>
      </c>
      <c r="NI73" s="16" t="s">
        <v>11658</v>
      </c>
      <c r="NR73" s="16" t="s">
        <v>451</v>
      </c>
      <c r="NS73" s="16" t="s">
        <v>462</v>
      </c>
      <c r="NT73" s="16" t="s">
        <v>478</v>
      </c>
      <c r="NU73" s="16">
        <v>1.1910000000000001</v>
      </c>
      <c r="NV73" s="16" t="s">
        <v>451</v>
      </c>
      <c r="NW73" s="16" t="s">
        <v>1181</v>
      </c>
      <c r="NX73" s="16" t="s">
        <v>1142</v>
      </c>
      <c r="OB73" s="16" t="s">
        <v>833</v>
      </c>
      <c r="OC73" s="16" t="s">
        <v>451</v>
      </c>
    </row>
    <row r="74" spans="1:394" x14ac:dyDescent="0.25">
      <c r="A74" s="16" t="s">
        <v>9205</v>
      </c>
      <c r="B74" s="16" t="s">
        <v>1056</v>
      </c>
      <c r="C74" s="16" t="s">
        <v>972</v>
      </c>
      <c r="D74" s="16" t="s">
        <v>844</v>
      </c>
      <c r="E74" s="16" t="s">
        <v>843</v>
      </c>
      <c r="F74" s="16" t="s">
        <v>843</v>
      </c>
      <c r="G74" s="16" t="s">
        <v>843</v>
      </c>
      <c r="H74" s="16" t="s">
        <v>843</v>
      </c>
      <c r="I74" s="16" t="s">
        <v>843</v>
      </c>
      <c r="J74" s="16" t="s">
        <v>843</v>
      </c>
      <c r="K74" s="16" t="s">
        <v>843</v>
      </c>
      <c r="L74" s="16" t="s">
        <v>843</v>
      </c>
      <c r="M74" s="16" t="s">
        <v>843</v>
      </c>
      <c r="N74" s="16" t="s">
        <v>843</v>
      </c>
      <c r="O74" s="16" t="s">
        <v>843</v>
      </c>
      <c r="Q74" s="16" t="s">
        <v>844</v>
      </c>
      <c r="R74" s="16">
        <v>35</v>
      </c>
      <c r="T74" s="16" t="s">
        <v>470</v>
      </c>
      <c r="U74" s="16" t="s">
        <v>844</v>
      </c>
      <c r="V74" s="16" t="s">
        <v>843</v>
      </c>
      <c r="W74" s="16" t="s">
        <v>844</v>
      </c>
      <c r="X74" s="16" t="s">
        <v>843</v>
      </c>
      <c r="Y74" s="16" t="s">
        <v>843</v>
      </c>
      <c r="Z74" s="16" t="s">
        <v>843</v>
      </c>
      <c r="AA74" s="16" t="s">
        <v>843</v>
      </c>
      <c r="AB74" s="16" t="s">
        <v>844</v>
      </c>
      <c r="AC74" s="16" t="s">
        <v>843</v>
      </c>
      <c r="AD74" s="16" t="s">
        <v>867</v>
      </c>
      <c r="AF74" s="16" t="s">
        <v>11752</v>
      </c>
      <c r="AG74" s="16" t="s">
        <v>11696</v>
      </c>
      <c r="AH74" s="16" t="s">
        <v>844</v>
      </c>
      <c r="AI74" s="16" t="s">
        <v>844</v>
      </c>
      <c r="AJ74" s="16" t="s">
        <v>844</v>
      </c>
      <c r="AK74" s="16" t="s">
        <v>843</v>
      </c>
      <c r="AL74" s="16" t="s">
        <v>843</v>
      </c>
      <c r="AM74" s="16" t="s">
        <v>844</v>
      </c>
      <c r="AN74" s="16" t="s">
        <v>843</v>
      </c>
      <c r="AO74" s="16" t="s">
        <v>843</v>
      </c>
      <c r="AP74" s="16" t="s">
        <v>843</v>
      </c>
      <c r="AQ74" s="16" t="s">
        <v>844</v>
      </c>
      <c r="AR74" s="16" t="s">
        <v>4433</v>
      </c>
      <c r="AS74" s="16" t="s">
        <v>843</v>
      </c>
      <c r="AT74" s="16" t="s">
        <v>843</v>
      </c>
      <c r="AU74" s="16" t="s">
        <v>843</v>
      </c>
      <c r="AV74" s="16" t="s">
        <v>843</v>
      </c>
      <c r="AW74" s="16" t="s">
        <v>843</v>
      </c>
      <c r="AX74" s="16" t="s">
        <v>843</v>
      </c>
      <c r="AY74" s="16" t="s">
        <v>844</v>
      </c>
      <c r="BF74" s="16" t="s">
        <v>844</v>
      </c>
      <c r="BH74" s="16" t="s">
        <v>7380</v>
      </c>
      <c r="BI74" s="16" t="s">
        <v>7785</v>
      </c>
      <c r="BJ74" s="16" t="s">
        <v>843</v>
      </c>
      <c r="BK74" s="16" t="s">
        <v>843</v>
      </c>
      <c r="BL74" s="16" t="s">
        <v>843</v>
      </c>
      <c r="BM74" s="16" t="s">
        <v>843</v>
      </c>
      <c r="BN74" s="16" t="s">
        <v>843</v>
      </c>
      <c r="BO74" s="16" t="s">
        <v>844</v>
      </c>
      <c r="BP74" s="16" t="s">
        <v>843</v>
      </c>
      <c r="BQ74" s="16" t="s">
        <v>843</v>
      </c>
      <c r="DX74" s="16" t="s">
        <v>865</v>
      </c>
      <c r="ES74" s="16" t="s">
        <v>865</v>
      </c>
      <c r="EU74" s="16" t="s">
        <v>7810</v>
      </c>
      <c r="EV74" s="16" t="s">
        <v>4216</v>
      </c>
      <c r="FT74" s="16" t="s">
        <v>865</v>
      </c>
      <c r="HC74" s="16" t="s">
        <v>865</v>
      </c>
      <c r="JA74" s="16" t="s">
        <v>4813</v>
      </c>
      <c r="JB74" s="16" t="s">
        <v>867</v>
      </c>
      <c r="JC74" s="16" t="s">
        <v>865</v>
      </c>
      <c r="JG74" s="16" t="s">
        <v>1056</v>
      </c>
      <c r="JV74" s="16">
        <v>38</v>
      </c>
      <c r="JW74" s="16" t="s">
        <v>7603</v>
      </c>
      <c r="JY74" s="16">
        <v>10000</v>
      </c>
      <c r="JZ74" s="16" t="s">
        <v>4907</v>
      </c>
      <c r="KB74" s="16" t="s">
        <v>7613</v>
      </c>
      <c r="KD74" s="16" t="s">
        <v>864</v>
      </c>
      <c r="KE74" s="16" t="s">
        <v>7277</v>
      </c>
      <c r="KF74" s="16" t="s">
        <v>4411</v>
      </c>
      <c r="KH74" s="16" t="s">
        <v>864</v>
      </c>
      <c r="KI74" s="16" t="s">
        <v>4982</v>
      </c>
      <c r="KK74" s="16" t="s">
        <v>4216</v>
      </c>
      <c r="KM74" s="16" t="s">
        <v>4216</v>
      </c>
      <c r="KO74" s="16" t="s">
        <v>8961</v>
      </c>
      <c r="KP74" s="16" t="s">
        <v>8960</v>
      </c>
      <c r="KQ74" s="16" t="s">
        <v>8694</v>
      </c>
      <c r="KR74" s="16" t="s">
        <v>9206</v>
      </c>
      <c r="KS74" s="16" t="s">
        <v>8962</v>
      </c>
      <c r="KT74" s="16" t="s">
        <v>8696</v>
      </c>
      <c r="KU74" s="16" t="s">
        <v>844</v>
      </c>
      <c r="KV74" s="16" t="s">
        <v>8696</v>
      </c>
      <c r="KW74" s="16" t="s">
        <v>851</v>
      </c>
      <c r="KY74" s="16" t="s">
        <v>486</v>
      </c>
      <c r="LC74" s="16" t="s">
        <v>10879</v>
      </c>
      <c r="LF74" s="16" t="s">
        <v>11654</v>
      </c>
      <c r="LI74" s="16" t="s">
        <v>11655</v>
      </c>
      <c r="LJ74" s="16" t="s">
        <v>831</v>
      </c>
      <c r="LK74" s="16" t="s">
        <v>831</v>
      </c>
      <c r="LL74" s="16" t="s">
        <v>8756</v>
      </c>
      <c r="LM74" s="16" t="s">
        <v>8741</v>
      </c>
      <c r="LO74" s="16" t="s">
        <v>844</v>
      </c>
      <c r="LP74" s="16" t="s">
        <v>1056</v>
      </c>
      <c r="LQ74" s="16" t="s">
        <v>1056</v>
      </c>
      <c r="LR74" s="16" t="s">
        <v>844</v>
      </c>
      <c r="LS74" s="16" t="s">
        <v>844</v>
      </c>
      <c r="LT74" s="16" t="s">
        <v>844</v>
      </c>
      <c r="LU74" s="16" t="s">
        <v>843</v>
      </c>
      <c r="LV74" s="16" t="s">
        <v>844</v>
      </c>
      <c r="LW74" s="16" t="s">
        <v>843</v>
      </c>
      <c r="LX74" s="16" t="s">
        <v>844</v>
      </c>
      <c r="LY74" s="16" t="s">
        <v>843</v>
      </c>
      <c r="LZ74" s="16" t="s">
        <v>843</v>
      </c>
      <c r="MA74" s="16" t="s">
        <v>843</v>
      </c>
      <c r="MB74" s="16" t="s">
        <v>843</v>
      </c>
      <c r="MC74" s="16" t="s">
        <v>844</v>
      </c>
      <c r="ME74" s="16" t="s">
        <v>11656</v>
      </c>
      <c r="MF74" s="16" t="s">
        <v>8847</v>
      </c>
      <c r="MG74" s="16" t="s">
        <v>1835</v>
      </c>
      <c r="MK74" s="16" t="s">
        <v>9003</v>
      </c>
      <c r="ML74" s="16" t="s">
        <v>1786</v>
      </c>
      <c r="MN74" s="16" t="s">
        <v>1798</v>
      </c>
      <c r="MP74" s="16" t="s">
        <v>1829</v>
      </c>
      <c r="MR74" s="16" t="s">
        <v>470</v>
      </c>
      <c r="MS74" s="16" t="s">
        <v>11748</v>
      </c>
      <c r="MT74" s="16" t="s">
        <v>8904</v>
      </c>
      <c r="MU74" s="16" t="s">
        <v>817</v>
      </c>
      <c r="NC74" s="16" t="s">
        <v>486</v>
      </c>
      <c r="ND74" s="16" t="s">
        <v>486</v>
      </c>
      <c r="NE74" s="16" t="s">
        <v>486</v>
      </c>
      <c r="NG74" s="16" t="s">
        <v>1376</v>
      </c>
      <c r="NH74" s="16" t="s">
        <v>1913</v>
      </c>
      <c r="NI74" s="16" t="s">
        <v>11658</v>
      </c>
      <c r="NJ74" s="16" t="s">
        <v>9102</v>
      </c>
      <c r="NK74" s="16" t="s">
        <v>11753</v>
      </c>
      <c r="NR74" s="16" t="s">
        <v>451</v>
      </c>
      <c r="NS74" s="16" t="s">
        <v>462</v>
      </c>
      <c r="NT74" s="16" t="s">
        <v>478</v>
      </c>
      <c r="NU74" s="16">
        <v>1.1910000000000001</v>
      </c>
      <c r="NV74" s="16" t="s">
        <v>451</v>
      </c>
      <c r="NW74" s="16" t="s">
        <v>1175</v>
      </c>
      <c r="NX74" s="16" t="s">
        <v>1142</v>
      </c>
      <c r="OB74" s="16" t="s">
        <v>831</v>
      </c>
      <c r="OC74" s="16" t="s">
        <v>451</v>
      </c>
    </row>
    <row r="75" spans="1:394" x14ac:dyDescent="0.25">
      <c r="A75" s="16" t="s">
        <v>9210</v>
      </c>
      <c r="B75" s="16" t="s">
        <v>8732</v>
      </c>
      <c r="C75" s="16" t="s">
        <v>972</v>
      </c>
      <c r="D75" s="16" t="s">
        <v>844</v>
      </c>
      <c r="E75" s="16" t="s">
        <v>843</v>
      </c>
      <c r="F75" s="16" t="s">
        <v>843</v>
      </c>
      <c r="G75" s="16" t="s">
        <v>843</v>
      </c>
      <c r="H75" s="16" t="s">
        <v>843</v>
      </c>
      <c r="I75" s="16" t="s">
        <v>843</v>
      </c>
      <c r="J75" s="16" t="s">
        <v>843</v>
      </c>
      <c r="K75" s="16" t="s">
        <v>843</v>
      </c>
      <c r="L75" s="16" t="s">
        <v>843</v>
      </c>
      <c r="M75" s="16" t="s">
        <v>843</v>
      </c>
      <c r="N75" s="16" t="s">
        <v>843</v>
      </c>
      <c r="O75" s="16" t="s">
        <v>843</v>
      </c>
      <c r="Q75" s="16" t="s">
        <v>844</v>
      </c>
      <c r="R75" s="16">
        <v>8</v>
      </c>
      <c r="T75" s="16" t="s">
        <v>470</v>
      </c>
      <c r="U75" s="16" t="s">
        <v>844</v>
      </c>
      <c r="V75" s="16" t="s">
        <v>843</v>
      </c>
      <c r="W75" s="16" t="s">
        <v>843</v>
      </c>
      <c r="X75" s="16" t="s">
        <v>843</v>
      </c>
      <c r="Y75" s="16" t="s">
        <v>844</v>
      </c>
      <c r="Z75" s="16" t="s">
        <v>843</v>
      </c>
      <c r="AA75" s="16" t="s">
        <v>843</v>
      </c>
      <c r="AB75" s="16" t="s">
        <v>843</v>
      </c>
      <c r="AC75" s="16" t="s">
        <v>844</v>
      </c>
      <c r="AF75" s="16" t="s">
        <v>11752</v>
      </c>
      <c r="AG75" s="16" t="s">
        <v>11696</v>
      </c>
      <c r="AH75" s="16" t="s">
        <v>844</v>
      </c>
      <c r="AI75" s="16" t="s">
        <v>844</v>
      </c>
      <c r="AJ75" s="16" t="s">
        <v>844</v>
      </c>
      <c r="AK75" s="16" t="s">
        <v>843</v>
      </c>
      <c r="AL75" s="16" t="s">
        <v>843</v>
      </c>
      <c r="AM75" s="16" t="s">
        <v>844</v>
      </c>
      <c r="AN75" s="16" t="s">
        <v>843</v>
      </c>
      <c r="AO75" s="16" t="s">
        <v>843</v>
      </c>
      <c r="AP75" s="16" t="s">
        <v>843</v>
      </c>
      <c r="AQ75" s="16" t="s">
        <v>844</v>
      </c>
      <c r="AR75" s="16" t="s">
        <v>4433</v>
      </c>
      <c r="AS75" s="16" t="s">
        <v>843</v>
      </c>
      <c r="AT75" s="16" t="s">
        <v>843</v>
      </c>
      <c r="AU75" s="16" t="s">
        <v>843</v>
      </c>
      <c r="AV75" s="16" t="s">
        <v>843</v>
      </c>
      <c r="AW75" s="16" t="s">
        <v>843</v>
      </c>
      <c r="AX75" s="16" t="s">
        <v>843</v>
      </c>
      <c r="AY75" s="16" t="s">
        <v>844</v>
      </c>
      <c r="BF75" s="16" t="s">
        <v>844</v>
      </c>
      <c r="BI75" s="16" t="s">
        <v>7785</v>
      </c>
      <c r="BJ75" s="16" t="s">
        <v>843</v>
      </c>
      <c r="BK75" s="16" t="s">
        <v>843</v>
      </c>
      <c r="BL75" s="16" t="s">
        <v>843</v>
      </c>
      <c r="BM75" s="16" t="s">
        <v>843</v>
      </c>
      <c r="BN75" s="16" t="s">
        <v>843</v>
      </c>
      <c r="BO75" s="16" t="s">
        <v>844</v>
      </c>
      <c r="BP75" s="16" t="s">
        <v>843</v>
      </c>
      <c r="BQ75" s="16" t="s">
        <v>843</v>
      </c>
      <c r="CC75" s="16" t="s">
        <v>867</v>
      </c>
      <c r="CD75" s="16" t="s">
        <v>6837</v>
      </c>
      <c r="CE75" s="16" t="s">
        <v>7537</v>
      </c>
      <c r="DN75" s="16" t="s">
        <v>4411</v>
      </c>
      <c r="DQ75" s="16" t="s">
        <v>7093</v>
      </c>
      <c r="DR75" s="16" t="s">
        <v>867</v>
      </c>
      <c r="DS75" s="16" t="s">
        <v>7133</v>
      </c>
      <c r="DX75" s="16" t="s">
        <v>865</v>
      </c>
      <c r="ES75" s="16" t="s">
        <v>865</v>
      </c>
      <c r="EU75" s="16" t="s">
        <v>7810</v>
      </c>
      <c r="EV75" s="16" t="s">
        <v>865</v>
      </c>
      <c r="HC75" s="16" t="s">
        <v>865</v>
      </c>
      <c r="KO75" s="16" t="s">
        <v>8961</v>
      </c>
      <c r="KP75" s="16" t="s">
        <v>8960</v>
      </c>
      <c r="KQ75" s="16" t="s">
        <v>8694</v>
      </c>
      <c r="KR75" s="16" t="s">
        <v>9211</v>
      </c>
      <c r="KS75" s="16" t="s">
        <v>8962</v>
      </c>
      <c r="KT75" s="16" t="s">
        <v>8696</v>
      </c>
      <c r="KU75" s="16" t="s">
        <v>844</v>
      </c>
      <c r="KV75" s="16" t="s">
        <v>8696</v>
      </c>
      <c r="KW75" s="16" t="s">
        <v>851</v>
      </c>
      <c r="KY75" s="16" t="s">
        <v>486</v>
      </c>
      <c r="LA75" s="16" t="s">
        <v>11675</v>
      </c>
      <c r="LB75" s="16" t="s">
        <v>11653</v>
      </c>
      <c r="LC75" s="16" t="s">
        <v>10879</v>
      </c>
      <c r="LF75" s="16" t="s">
        <v>11654</v>
      </c>
      <c r="LI75" s="16" t="s">
        <v>11655</v>
      </c>
      <c r="LM75" s="16" t="s">
        <v>8741</v>
      </c>
      <c r="LO75" s="16" t="s">
        <v>844</v>
      </c>
      <c r="LP75" s="16" t="s">
        <v>1056</v>
      </c>
      <c r="LQ75" s="16" t="s">
        <v>1056</v>
      </c>
      <c r="LR75" s="16" t="s">
        <v>844</v>
      </c>
      <c r="LS75" s="16" t="s">
        <v>844</v>
      </c>
      <c r="LT75" s="16" t="s">
        <v>844</v>
      </c>
      <c r="LU75" s="16" t="s">
        <v>843</v>
      </c>
      <c r="LV75" s="16" t="s">
        <v>844</v>
      </c>
      <c r="LW75" s="16" t="s">
        <v>843</v>
      </c>
      <c r="LX75" s="16" t="s">
        <v>844</v>
      </c>
      <c r="LY75" s="16" t="s">
        <v>843</v>
      </c>
      <c r="LZ75" s="16" t="s">
        <v>843</v>
      </c>
      <c r="MA75" s="16" t="s">
        <v>843</v>
      </c>
      <c r="MB75" s="16" t="s">
        <v>843</v>
      </c>
      <c r="MC75" s="16" t="s">
        <v>844</v>
      </c>
      <c r="MD75" s="16" t="s">
        <v>11676</v>
      </c>
      <c r="ME75" s="16" t="s">
        <v>11677</v>
      </c>
      <c r="MF75" s="16" t="s">
        <v>8847</v>
      </c>
      <c r="MR75" s="16" t="s">
        <v>470</v>
      </c>
      <c r="MS75" s="16" t="s">
        <v>11748</v>
      </c>
      <c r="MT75" s="16" t="s">
        <v>8904</v>
      </c>
      <c r="MV75" s="16" t="s">
        <v>487</v>
      </c>
      <c r="MW75" s="16" t="s">
        <v>1265</v>
      </c>
      <c r="MX75" s="16" t="s">
        <v>1262</v>
      </c>
      <c r="MY75" s="16" t="s">
        <v>486</v>
      </c>
      <c r="MZ75" s="16" t="s">
        <v>487</v>
      </c>
      <c r="NA75" s="16" t="s">
        <v>487</v>
      </c>
      <c r="NB75" s="16" t="s">
        <v>1343</v>
      </c>
      <c r="NC75" s="16" t="s">
        <v>486</v>
      </c>
      <c r="NE75" s="16" t="s">
        <v>486</v>
      </c>
      <c r="NI75" s="16" t="s">
        <v>11658</v>
      </c>
      <c r="NL75" s="16" t="s">
        <v>844</v>
      </c>
      <c r="NS75" s="16" t="s">
        <v>462</v>
      </c>
      <c r="NT75" s="16" t="s">
        <v>478</v>
      </c>
      <c r="NU75" s="16">
        <v>1.1910000000000001</v>
      </c>
      <c r="NV75" s="16" t="s">
        <v>860</v>
      </c>
      <c r="NW75" s="16" t="s">
        <v>1176</v>
      </c>
      <c r="NX75" s="16" t="s">
        <v>1142</v>
      </c>
      <c r="NY75" s="16" t="s">
        <v>1122</v>
      </c>
      <c r="NZ75" s="16" t="s">
        <v>938</v>
      </c>
      <c r="OA75" s="16" t="s">
        <v>486</v>
      </c>
    </row>
    <row r="76" spans="1:394" x14ac:dyDescent="0.25">
      <c r="A76" s="16" t="s">
        <v>9217</v>
      </c>
      <c r="B76" s="16" t="s">
        <v>844</v>
      </c>
      <c r="C76" s="16" t="s">
        <v>972</v>
      </c>
      <c r="D76" s="16" t="s">
        <v>844</v>
      </c>
      <c r="E76" s="16" t="s">
        <v>843</v>
      </c>
      <c r="F76" s="16" t="s">
        <v>843</v>
      </c>
      <c r="G76" s="16" t="s">
        <v>843</v>
      </c>
      <c r="H76" s="16" t="s">
        <v>843</v>
      </c>
      <c r="I76" s="16" t="s">
        <v>843</v>
      </c>
      <c r="J76" s="16" t="s">
        <v>843</v>
      </c>
      <c r="K76" s="16" t="s">
        <v>843</v>
      </c>
      <c r="L76" s="16" t="s">
        <v>843</v>
      </c>
      <c r="M76" s="16" t="s">
        <v>843</v>
      </c>
      <c r="N76" s="16" t="s">
        <v>843</v>
      </c>
      <c r="O76" s="16" t="s">
        <v>843</v>
      </c>
      <c r="Q76" s="16" t="s">
        <v>844</v>
      </c>
      <c r="R76" s="16">
        <v>25</v>
      </c>
      <c r="T76" s="16" t="s">
        <v>470</v>
      </c>
      <c r="U76" s="16" t="s">
        <v>844</v>
      </c>
      <c r="V76" s="16" t="s">
        <v>843</v>
      </c>
      <c r="W76" s="16" t="s">
        <v>844</v>
      </c>
      <c r="X76" s="16" t="s">
        <v>843</v>
      </c>
      <c r="Y76" s="16" t="s">
        <v>843</v>
      </c>
      <c r="Z76" s="16" t="s">
        <v>843</v>
      </c>
      <c r="AA76" s="16" t="s">
        <v>843</v>
      </c>
      <c r="AB76" s="16" t="s">
        <v>844</v>
      </c>
      <c r="AC76" s="16" t="s">
        <v>843</v>
      </c>
      <c r="AD76" s="16" t="s">
        <v>867</v>
      </c>
      <c r="AF76" s="16" t="s">
        <v>11673</v>
      </c>
      <c r="AG76" s="16" t="s">
        <v>11652</v>
      </c>
      <c r="AH76" s="16" t="s">
        <v>844</v>
      </c>
      <c r="AI76" s="16" t="s">
        <v>843</v>
      </c>
      <c r="AJ76" s="16" t="s">
        <v>844</v>
      </c>
      <c r="AK76" s="16" t="s">
        <v>843</v>
      </c>
      <c r="AL76" s="16" t="s">
        <v>844</v>
      </c>
      <c r="AM76" s="16" t="s">
        <v>844</v>
      </c>
      <c r="AN76" s="16" t="s">
        <v>843</v>
      </c>
      <c r="AO76" s="16" t="s">
        <v>843</v>
      </c>
      <c r="AP76" s="16" t="s">
        <v>843</v>
      </c>
      <c r="AQ76" s="16" t="s">
        <v>844</v>
      </c>
      <c r="AR76" s="16" t="s">
        <v>4421</v>
      </c>
      <c r="AS76" s="16" t="s">
        <v>843</v>
      </c>
      <c r="AT76" s="16" t="s">
        <v>843</v>
      </c>
      <c r="AU76" s="16" t="s">
        <v>844</v>
      </c>
      <c r="AV76" s="16" t="s">
        <v>843</v>
      </c>
      <c r="AW76" s="16" t="s">
        <v>843</v>
      </c>
      <c r="AX76" s="16" t="s">
        <v>843</v>
      </c>
      <c r="AY76" s="16" t="s">
        <v>843</v>
      </c>
      <c r="BB76" s="16" t="s">
        <v>4437</v>
      </c>
      <c r="BF76" s="16" t="s">
        <v>844</v>
      </c>
      <c r="BH76" s="16" t="s">
        <v>7383</v>
      </c>
      <c r="BI76" s="16" t="s">
        <v>7776</v>
      </c>
      <c r="BJ76" s="16" t="s">
        <v>843</v>
      </c>
      <c r="BK76" s="16" t="s">
        <v>843</v>
      </c>
      <c r="BL76" s="16" t="s">
        <v>844</v>
      </c>
      <c r="BM76" s="16" t="s">
        <v>843</v>
      </c>
      <c r="BN76" s="16" t="s">
        <v>843</v>
      </c>
      <c r="BO76" s="16" t="s">
        <v>843</v>
      </c>
      <c r="BP76" s="16" t="s">
        <v>843</v>
      </c>
      <c r="BQ76" s="16" t="s">
        <v>843</v>
      </c>
      <c r="BR76" s="16" t="s">
        <v>7790</v>
      </c>
      <c r="BS76" s="16" t="s">
        <v>844</v>
      </c>
      <c r="BT76" s="16" t="s">
        <v>843</v>
      </c>
      <c r="BU76" s="16" t="s">
        <v>843</v>
      </c>
      <c r="BV76" s="16" t="s">
        <v>843</v>
      </c>
      <c r="BW76" s="16" t="s">
        <v>843</v>
      </c>
      <c r="BX76" s="16" t="s">
        <v>843</v>
      </c>
      <c r="BY76" s="16" t="s">
        <v>843</v>
      </c>
      <c r="BZ76" s="16" t="s">
        <v>843</v>
      </c>
      <c r="CA76" s="16" t="s">
        <v>843</v>
      </c>
      <c r="DX76" s="16" t="s">
        <v>865</v>
      </c>
      <c r="ES76" s="16" t="s">
        <v>867</v>
      </c>
      <c r="EU76" s="16" t="s">
        <v>7819</v>
      </c>
      <c r="EV76" s="16" t="s">
        <v>867</v>
      </c>
      <c r="EW76" s="16" t="s">
        <v>7823</v>
      </c>
      <c r="EX76" s="16" t="s">
        <v>844</v>
      </c>
      <c r="EY76" s="16" t="s">
        <v>843</v>
      </c>
      <c r="EZ76" s="16" t="s">
        <v>843</v>
      </c>
      <c r="FA76" s="16" t="s">
        <v>843</v>
      </c>
      <c r="FB76" s="16" t="s">
        <v>843</v>
      </c>
      <c r="FC76" s="16" t="s">
        <v>843</v>
      </c>
      <c r="FD76" s="16" t="s">
        <v>843</v>
      </c>
      <c r="FT76" s="16" t="s">
        <v>865</v>
      </c>
      <c r="HC76" s="16" t="s">
        <v>865</v>
      </c>
      <c r="JA76" s="16" t="s">
        <v>4813</v>
      </c>
      <c r="JB76" s="16" t="s">
        <v>865</v>
      </c>
      <c r="JC76" s="16" t="s">
        <v>865</v>
      </c>
      <c r="JD76" s="16" t="s">
        <v>865</v>
      </c>
      <c r="JE76" s="16" t="s">
        <v>865</v>
      </c>
      <c r="JF76" s="16" t="s">
        <v>867</v>
      </c>
      <c r="JG76" s="16" t="s">
        <v>1056</v>
      </c>
      <c r="JJ76" s="16" t="s">
        <v>867</v>
      </c>
      <c r="KF76" s="16" t="s">
        <v>4978</v>
      </c>
      <c r="KI76" s="16" t="s">
        <v>4985</v>
      </c>
      <c r="KK76" s="16" t="s">
        <v>4910</v>
      </c>
      <c r="KM76" s="16" t="s">
        <v>7628</v>
      </c>
      <c r="KO76" s="16" t="s">
        <v>8967</v>
      </c>
      <c r="KP76" s="16" t="s">
        <v>8966</v>
      </c>
      <c r="KQ76" s="16" t="s">
        <v>8694</v>
      </c>
      <c r="KR76" s="16" t="s">
        <v>9218</v>
      </c>
      <c r="KS76" s="16" t="s">
        <v>8968</v>
      </c>
      <c r="KT76" s="16" t="s">
        <v>8696</v>
      </c>
      <c r="KU76" s="16" t="s">
        <v>844</v>
      </c>
      <c r="KV76" s="16" t="s">
        <v>8696</v>
      </c>
      <c r="KW76" s="16" t="s">
        <v>851</v>
      </c>
      <c r="KY76" s="16" t="s">
        <v>486</v>
      </c>
      <c r="LC76" s="16" t="s">
        <v>10879</v>
      </c>
      <c r="LF76" s="16" t="s">
        <v>11654</v>
      </c>
      <c r="LI76" s="16" t="s">
        <v>11655</v>
      </c>
      <c r="LJ76" s="16" t="s">
        <v>843</v>
      </c>
      <c r="LK76" s="16" t="s">
        <v>836</v>
      </c>
      <c r="LL76" s="16" t="s">
        <v>8756</v>
      </c>
      <c r="LM76" s="16" t="s">
        <v>8741</v>
      </c>
      <c r="LO76" s="16" t="s">
        <v>844</v>
      </c>
      <c r="LP76" s="16" t="s">
        <v>844</v>
      </c>
      <c r="LQ76" s="16" t="s">
        <v>844</v>
      </c>
      <c r="LR76" s="16" t="s">
        <v>844</v>
      </c>
      <c r="LS76" s="16" t="s">
        <v>844</v>
      </c>
      <c r="LT76" s="16" t="s">
        <v>843</v>
      </c>
      <c r="LU76" s="16" t="s">
        <v>843</v>
      </c>
      <c r="LV76" s="16" t="s">
        <v>843</v>
      </c>
      <c r="LW76" s="16" t="s">
        <v>844</v>
      </c>
      <c r="LX76" s="16" t="s">
        <v>843</v>
      </c>
      <c r="LY76" s="16" t="s">
        <v>843</v>
      </c>
      <c r="LZ76" s="16" t="s">
        <v>843</v>
      </c>
      <c r="MA76" s="16" t="s">
        <v>843</v>
      </c>
      <c r="MB76" s="16" t="s">
        <v>843</v>
      </c>
      <c r="MC76" s="16" t="s">
        <v>844</v>
      </c>
      <c r="ME76" s="16" t="s">
        <v>11656</v>
      </c>
      <c r="MF76" s="16" t="s">
        <v>8847</v>
      </c>
      <c r="MJ76" s="16" t="s">
        <v>1834</v>
      </c>
      <c r="MO76" s="16" t="s">
        <v>1806</v>
      </c>
      <c r="MP76" s="16" t="s">
        <v>1825</v>
      </c>
      <c r="MQ76" s="16" t="s">
        <v>1787</v>
      </c>
      <c r="MR76" s="16" t="s">
        <v>470</v>
      </c>
      <c r="MS76" s="16" t="s">
        <v>11748</v>
      </c>
      <c r="MT76" s="16" t="s">
        <v>9009</v>
      </c>
      <c r="MU76" s="16" t="s">
        <v>817</v>
      </c>
      <c r="NC76" s="16" t="s">
        <v>487</v>
      </c>
      <c r="ND76" s="16" t="s">
        <v>486</v>
      </c>
      <c r="NE76" s="16" t="s">
        <v>486</v>
      </c>
      <c r="NG76" s="16" t="s">
        <v>1376</v>
      </c>
      <c r="NI76" s="16" t="s">
        <v>11658</v>
      </c>
      <c r="NR76" s="16" t="s">
        <v>445</v>
      </c>
      <c r="NS76" s="16" t="s">
        <v>462</v>
      </c>
      <c r="NT76" s="16" t="s">
        <v>478</v>
      </c>
      <c r="NU76" s="16">
        <v>1.1910000000000001</v>
      </c>
      <c r="NV76" s="16" t="s">
        <v>445</v>
      </c>
      <c r="NW76" s="16" t="s">
        <v>1174</v>
      </c>
      <c r="NX76" s="16" t="s">
        <v>1142</v>
      </c>
      <c r="OB76" s="16" t="s">
        <v>836</v>
      </c>
      <c r="OC76" s="16" t="s">
        <v>445</v>
      </c>
    </row>
    <row r="77" spans="1:394" x14ac:dyDescent="0.25">
      <c r="A77" s="16" t="s">
        <v>9221</v>
      </c>
      <c r="B77" s="16" t="s">
        <v>1056</v>
      </c>
      <c r="C77" s="16" t="s">
        <v>972</v>
      </c>
      <c r="D77" s="16" t="s">
        <v>844</v>
      </c>
      <c r="E77" s="16" t="s">
        <v>843</v>
      </c>
      <c r="F77" s="16" t="s">
        <v>843</v>
      </c>
      <c r="G77" s="16" t="s">
        <v>843</v>
      </c>
      <c r="H77" s="16" t="s">
        <v>843</v>
      </c>
      <c r="I77" s="16" t="s">
        <v>843</v>
      </c>
      <c r="J77" s="16" t="s">
        <v>843</v>
      </c>
      <c r="K77" s="16" t="s">
        <v>843</v>
      </c>
      <c r="L77" s="16" t="s">
        <v>843</v>
      </c>
      <c r="M77" s="16" t="s">
        <v>843</v>
      </c>
      <c r="N77" s="16" t="s">
        <v>843</v>
      </c>
      <c r="O77" s="16" t="s">
        <v>843</v>
      </c>
      <c r="Q77" s="16" t="s">
        <v>844</v>
      </c>
      <c r="R77" s="16">
        <v>5</v>
      </c>
      <c r="T77" s="16" t="s">
        <v>474</v>
      </c>
      <c r="U77" s="16" t="s">
        <v>843</v>
      </c>
      <c r="V77" s="16" t="s">
        <v>844</v>
      </c>
      <c r="W77" s="16" t="s">
        <v>843</v>
      </c>
      <c r="X77" s="16" t="s">
        <v>843</v>
      </c>
      <c r="Y77" s="16" t="s">
        <v>843</v>
      </c>
      <c r="Z77" s="16" t="s">
        <v>844</v>
      </c>
      <c r="AA77" s="16" t="s">
        <v>843</v>
      </c>
      <c r="AB77" s="16" t="s">
        <v>843</v>
      </c>
      <c r="AC77" s="16" t="s">
        <v>843</v>
      </c>
      <c r="AF77" s="16" t="s">
        <v>11673</v>
      </c>
      <c r="AG77" s="16" t="s">
        <v>2381</v>
      </c>
      <c r="AH77" s="16" t="s">
        <v>843</v>
      </c>
      <c r="AI77" s="16" t="s">
        <v>843</v>
      </c>
      <c r="AJ77" s="16" t="s">
        <v>843</v>
      </c>
      <c r="AK77" s="16" t="s">
        <v>843</v>
      </c>
      <c r="AL77" s="16" t="s">
        <v>843</v>
      </c>
      <c r="AM77" s="16" t="s">
        <v>844</v>
      </c>
      <c r="AN77" s="16" t="s">
        <v>843</v>
      </c>
      <c r="AO77" s="16" t="s">
        <v>843</v>
      </c>
      <c r="AP77" s="16" t="s">
        <v>843</v>
      </c>
      <c r="AQ77" s="16" t="s">
        <v>844</v>
      </c>
      <c r="AR77" s="16" t="s">
        <v>4433</v>
      </c>
      <c r="AS77" s="16" t="s">
        <v>843</v>
      </c>
      <c r="AT77" s="16" t="s">
        <v>843</v>
      </c>
      <c r="AU77" s="16" t="s">
        <v>843</v>
      </c>
      <c r="AV77" s="16" t="s">
        <v>843</v>
      </c>
      <c r="AW77" s="16" t="s">
        <v>843</v>
      </c>
      <c r="AX77" s="16" t="s">
        <v>843</v>
      </c>
      <c r="AY77" s="16" t="s">
        <v>844</v>
      </c>
      <c r="BF77" s="16" t="s">
        <v>844</v>
      </c>
      <c r="CC77" s="16" t="s">
        <v>867</v>
      </c>
      <c r="CD77" s="16" t="s">
        <v>6834</v>
      </c>
      <c r="CE77" s="16" t="s">
        <v>7537</v>
      </c>
      <c r="DN77" s="16" t="s">
        <v>4411</v>
      </c>
      <c r="DQ77" s="16" t="s">
        <v>7093</v>
      </c>
      <c r="DR77" s="16" t="s">
        <v>865</v>
      </c>
      <c r="DX77" s="16" t="s">
        <v>867</v>
      </c>
      <c r="DY77" s="16" t="s">
        <v>867</v>
      </c>
      <c r="ES77" s="16" t="s">
        <v>865</v>
      </c>
      <c r="ET77" s="16" t="s">
        <v>867</v>
      </c>
      <c r="EU77" s="16" t="s">
        <v>7810</v>
      </c>
      <c r="EV77" s="16" t="s">
        <v>865</v>
      </c>
      <c r="HC77" s="16" t="s">
        <v>865</v>
      </c>
      <c r="KO77" s="16" t="s">
        <v>8967</v>
      </c>
      <c r="KP77" s="16" t="s">
        <v>8966</v>
      </c>
      <c r="KQ77" s="16" t="s">
        <v>8694</v>
      </c>
      <c r="KR77" s="16" t="s">
        <v>9222</v>
      </c>
      <c r="KS77" s="16" t="s">
        <v>8968</v>
      </c>
      <c r="KT77" s="16" t="s">
        <v>8696</v>
      </c>
      <c r="KU77" s="16" t="s">
        <v>844</v>
      </c>
      <c r="KV77" s="16" t="s">
        <v>8696</v>
      </c>
      <c r="KW77" s="16" t="s">
        <v>851</v>
      </c>
      <c r="KX77" s="16" t="s">
        <v>487</v>
      </c>
      <c r="KY77" s="16" t="s">
        <v>487</v>
      </c>
      <c r="KZ77" s="16" t="s">
        <v>487</v>
      </c>
      <c r="LC77" s="16" t="s">
        <v>10879</v>
      </c>
      <c r="LF77" s="16" t="s">
        <v>11654</v>
      </c>
      <c r="LI77" s="16" t="s">
        <v>11655</v>
      </c>
      <c r="LM77" s="16" t="s">
        <v>8741</v>
      </c>
      <c r="LN77" s="16" t="s">
        <v>487</v>
      </c>
      <c r="LO77" s="16" t="s">
        <v>844</v>
      </c>
      <c r="LP77" s="16" t="s">
        <v>844</v>
      </c>
      <c r="LQ77" s="16" t="s">
        <v>844</v>
      </c>
      <c r="LR77" s="16" t="s">
        <v>844</v>
      </c>
      <c r="LS77" s="16" t="s">
        <v>844</v>
      </c>
      <c r="LT77" s="16" t="s">
        <v>843</v>
      </c>
      <c r="LU77" s="16" t="s">
        <v>843</v>
      </c>
      <c r="LV77" s="16" t="s">
        <v>843</v>
      </c>
      <c r="LW77" s="16" t="s">
        <v>844</v>
      </c>
      <c r="LX77" s="16" t="s">
        <v>843</v>
      </c>
      <c r="LY77" s="16" t="s">
        <v>843</v>
      </c>
      <c r="LZ77" s="16" t="s">
        <v>843</v>
      </c>
      <c r="MA77" s="16" t="s">
        <v>843</v>
      </c>
      <c r="MB77" s="16" t="s">
        <v>843</v>
      </c>
      <c r="MC77" s="16" t="s">
        <v>844</v>
      </c>
      <c r="ME77" s="16" t="s">
        <v>11656</v>
      </c>
      <c r="MF77" s="16" t="s">
        <v>8847</v>
      </c>
      <c r="MR77" s="16" t="s">
        <v>474</v>
      </c>
      <c r="MS77" s="16" t="s">
        <v>11748</v>
      </c>
      <c r="MT77" s="16" t="s">
        <v>9009</v>
      </c>
      <c r="MV77" s="16" t="s">
        <v>487</v>
      </c>
      <c r="MW77" s="16" t="s">
        <v>1263</v>
      </c>
      <c r="MX77" s="16" t="s">
        <v>1262</v>
      </c>
      <c r="MY77" s="16" t="s">
        <v>486</v>
      </c>
      <c r="MZ77" s="16" t="s">
        <v>487</v>
      </c>
      <c r="NA77" s="16" t="s">
        <v>486</v>
      </c>
      <c r="NC77" s="16" t="s">
        <v>486</v>
      </c>
      <c r="NE77" s="16" t="s">
        <v>486</v>
      </c>
      <c r="NI77" s="16" t="s">
        <v>11658</v>
      </c>
      <c r="NS77" s="16" t="s">
        <v>462</v>
      </c>
      <c r="NT77" s="16" t="s">
        <v>478</v>
      </c>
      <c r="NU77" s="16">
        <v>1.1910000000000001</v>
      </c>
      <c r="NV77" s="16" t="s">
        <v>860</v>
      </c>
      <c r="NW77" s="16" t="s">
        <v>1182</v>
      </c>
      <c r="NX77" s="16" t="s">
        <v>1142</v>
      </c>
      <c r="NY77" s="16" t="s">
        <v>1121</v>
      </c>
      <c r="NZ77" s="16" t="s">
        <v>936</v>
      </c>
    </row>
    <row r="78" spans="1:394" x14ac:dyDescent="0.25">
      <c r="A78" s="16" t="s">
        <v>9225</v>
      </c>
      <c r="B78" s="16" t="s">
        <v>844</v>
      </c>
      <c r="C78" s="16" t="s">
        <v>972</v>
      </c>
      <c r="D78" s="16" t="s">
        <v>844</v>
      </c>
      <c r="E78" s="16" t="s">
        <v>843</v>
      </c>
      <c r="F78" s="16" t="s">
        <v>843</v>
      </c>
      <c r="G78" s="16" t="s">
        <v>843</v>
      </c>
      <c r="H78" s="16" t="s">
        <v>843</v>
      </c>
      <c r="I78" s="16" t="s">
        <v>843</v>
      </c>
      <c r="J78" s="16" t="s">
        <v>843</v>
      </c>
      <c r="K78" s="16" t="s">
        <v>843</v>
      </c>
      <c r="L78" s="16" t="s">
        <v>843</v>
      </c>
      <c r="M78" s="16" t="s">
        <v>843</v>
      </c>
      <c r="N78" s="16" t="s">
        <v>843</v>
      </c>
      <c r="O78" s="16" t="s">
        <v>843</v>
      </c>
      <c r="Q78" s="16" t="s">
        <v>844</v>
      </c>
      <c r="R78" s="16">
        <v>38</v>
      </c>
      <c r="T78" s="16" t="s">
        <v>470</v>
      </c>
      <c r="U78" s="16" t="s">
        <v>844</v>
      </c>
      <c r="V78" s="16" t="s">
        <v>843</v>
      </c>
      <c r="W78" s="16" t="s">
        <v>844</v>
      </c>
      <c r="X78" s="16" t="s">
        <v>843</v>
      </c>
      <c r="Y78" s="16" t="s">
        <v>843</v>
      </c>
      <c r="Z78" s="16" t="s">
        <v>843</v>
      </c>
      <c r="AA78" s="16" t="s">
        <v>843</v>
      </c>
      <c r="AB78" s="16" t="s">
        <v>844</v>
      </c>
      <c r="AC78" s="16" t="s">
        <v>843</v>
      </c>
      <c r="AD78" s="16" t="s">
        <v>867</v>
      </c>
      <c r="AF78" s="16" t="s">
        <v>11673</v>
      </c>
      <c r="AG78" s="16" t="s">
        <v>11725</v>
      </c>
      <c r="AH78" s="16" t="s">
        <v>844</v>
      </c>
      <c r="AI78" s="16" t="s">
        <v>844</v>
      </c>
      <c r="AJ78" s="16" t="s">
        <v>843</v>
      </c>
      <c r="AK78" s="16" t="s">
        <v>843</v>
      </c>
      <c r="AL78" s="16" t="s">
        <v>844</v>
      </c>
      <c r="AM78" s="16" t="s">
        <v>844</v>
      </c>
      <c r="AN78" s="16" t="s">
        <v>843</v>
      </c>
      <c r="AO78" s="16" t="s">
        <v>843</v>
      </c>
      <c r="AP78" s="16" t="s">
        <v>843</v>
      </c>
      <c r="AQ78" s="16" t="s">
        <v>844</v>
      </c>
      <c r="AR78" s="16" t="s">
        <v>4433</v>
      </c>
      <c r="AS78" s="16" t="s">
        <v>843</v>
      </c>
      <c r="AT78" s="16" t="s">
        <v>843</v>
      </c>
      <c r="AU78" s="16" t="s">
        <v>843</v>
      </c>
      <c r="AV78" s="16" t="s">
        <v>843</v>
      </c>
      <c r="AW78" s="16" t="s">
        <v>843</v>
      </c>
      <c r="AX78" s="16" t="s">
        <v>843</v>
      </c>
      <c r="AY78" s="16" t="s">
        <v>844</v>
      </c>
      <c r="BF78" s="16" t="s">
        <v>844</v>
      </c>
      <c r="BH78" s="16" t="s">
        <v>7386</v>
      </c>
      <c r="BI78" s="16" t="s">
        <v>7776</v>
      </c>
      <c r="BJ78" s="16" t="s">
        <v>843</v>
      </c>
      <c r="BK78" s="16" t="s">
        <v>843</v>
      </c>
      <c r="BL78" s="16" t="s">
        <v>844</v>
      </c>
      <c r="BM78" s="16" t="s">
        <v>843</v>
      </c>
      <c r="BN78" s="16" t="s">
        <v>843</v>
      </c>
      <c r="BO78" s="16" t="s">
        <v>843</v>
      </c>
      <c r="BP78" s="16" t="s">
        <v>843</v>
      </c>
      <c r="BQ78" s="16" t="s">
        <v>843</v>
      </c>
      <c r="BR78" s="16" t="s">
        <v>7799</v>
      </c>
      <c r="BS78" s="16" t="s">
        <v>843</v>
      </c>
      <c r="BT78" s="16" t="s">
        <v>843</v>
      </c>
      <c r="BU78" s="16" t="s">
        <v>843</v>
      </c>
      <c r="BV78" s="16" t="s">
        <v>844</v>
      </c>
      <c r="BW78" s="16" t="s">
        <v>843</v>
      </c>
      <c r="BX78" s="16" t="s">
        <v>843</v>
      </c>
      <c r="BY78" s="16" t="s">
        <v>843</v>
      </c>
      <c r="BZ78" s="16" t="s">
        <v>843</v>
      </c>
      <c r="CA78" s="16" t="s">
        <v>843</v>
      </c>
      <c r="DX78" s="16" t="s">
        <v>865</v>
      </c>
      <c r="ES78" s="16" t="s">
        <v>865</v>
      </c>
      <c r="EU78" s="16" t="s">
        <v>7813</v>
      </c>
      <c r="EV78" s="16" t="s">
        <v>865</v>
      </c>
      <c r="FT78" s="16" t="s">
        <v>865</v>
      </c>
      <c r="HC78" s="16" t="s">
        <v>865</v>
      </c>
      <c r="JA78" s="16" t="s">
        <v>4825</v>
      </c>
      <c r="JB78" s="16" t="s">
        <v>865</v>
      </c>
      <c r="JC78" s="16" t="s">
        <v>865</v>
      </c>
      <c r="JD78" s="16" t="s">
        <v>865</v>
      </c>
      <c r="JE78" s="16" t="s">
        <v>865</v>
      </c>
      <c r="JF78" s="16" t="s">
        <v>865</v>
      </c>
      <c r="JG78" s="16" t="s">
        <v>1056</v>
      </c>
      <c r="JH78" s="16" t="s">
        <v>7571</v>
      </c>
      <c r="JJ78" s="16" t="s">
        <v>865</v>
      </c>
      <c r="KF78" s="16" t="s">
        <v>4411</v>
      </c>
      <c r="KI78" s="16" t="s">
        <v>4837</v>
      </c>
      <c r="KO78" s="16" t="s">
        <v>8972</v>
      </c>
      <c r="KP78" s="16" t="s">
        <v>8971</v>
      </c>
      <c r="KQ78" s="16" t="s">
        <v>8694</v>
      </c>
      <c r="KR78" s="16" t="s">
        <v>9226</v>
      </c>
      <c r="KS78" s="16" t="s">
        <v>8973</v>
      </c>
      <c r="KT78" s="16" t="s">
        <v>8696</v>
      </c>
      <c r="KU78" s="16" t="s">
        <v>844</v>
      </c>
      <c r="KV78" s="16" t="s">
        <v>8696</v>
      </c>
      <c r="KW78" s="16" t="s">
        <v>851</v>
      </c>
      <c r="KY78" s="16" t="s">
        <v>486</v>
      </c>
      <c r="LC78" s="16" t="s">
        <v>10879</v>
      </c>
      <c r="LF78" s="16" t="s">
        <v>11654</v>
      </c>
      <c r="LI78" s="16" t="s">
        <v>11655</v>
      </c>
      <c r="LJ78" s="16" t="s">
        <v>843</v>
      </c>
      <c r="LL78" s="16" t="s">
        <v>8711</v>
      </c>
      <c r="LM78" s="16" t="s">
        <v>8741</v>
      </c>
      <c r="LO78" s="16" t="s">
        <v>1056</v>
      </c>
      <c r="LP78" s="16" t="s">
        <v>1056</v>
      </c>
      <c r="LQ78" s="16" t="s">
        <v>1056</v>
      </c>
      <c r="LR78" s="16" t="s">
        <v>1056</v>
      </c>
      <c r="LS78" s="16" t="s">
        <v>844</v>
      </c>
      <c r="LT78" s="16" t="s">
        <v>844</v>
      </c>
      <c r="LU78" s="16" t="s">
        <v>843</v>
      </c>
      <c r="LV78" s="16" t="s">
        <v>843</v>
      </c>
      <c r="LW78" s="16" t="s">
        <v>843</v>
      </c>
      <c r="LX78" s="16" t="s">
        <v>844</v>
      </c>
      <c r="LY78" s="16" t="s">
        <v>843</v>
      </c>
      <c r="LZ78" s="16" t="s">
        <v>843</v>
      </c>
      <c r="MA78" s="16" t="s">
        <v>843</v>
      </c>
      <c r="MB78" s="16" t="s">
        <v>843</v>
      </c>
      <c r="MC78" s="16" t="s">
        <v>1056</v>
      </c>
      <c r="ME78" s="16" t="s">
        <v>11656</v>
      </c>
      <c r="MF78" s="16" t="s">
        <v>8847</v>
      </c>
      <c r="MP78" s="16" t="s">
        <v>1826</v>
      </c>
      <c r="MR78" s="16" t="s">
        <v>470</v>
      </c>
      <c r="MS78" s="16" t="s">
        <v>11748</v>
      </c>
      <c r="MT78" s="16" t="s">
        <v>9009</v>
      </c>
      <c r="MU78" s="16" t="s">
        <v>816</v>
      </c>
      <c r="NC78" s="16" t="s">
        <v>486</v>
      </c>
      <c r="ND78" s="16" t="s">
        <v>486</v>
      </c>
      <c r="NE78" s="16" t="s">
        <v>486</v>
      </c>
      <c r="NG78" s="16" t="s">
        <v>1372</v>
      </c>
      <c r="NI78" s="16" t="s">
        <v>11658</v>
      </c>
      <c r="NR78" s="16" t="s">
        <v>451</v>
      </c>
      <c r="NS78" s="16" t="s">
        <v>462</v>
      </c>
      <c r="NT78" s="16" t="s">
        <v>478</v>
      </c>
      <c r="NU78" s="16">
        <v>1.1910000000000001</v>
      </c>
      <c r="NV78" s="16" t="s">
        <v>451</v>
      </c>
      <c r="NW78" s="16" t="s">
        <v>1175</v>
      </c>
      <c r="NX78" s="16" t="s">
        <v>1142</v>
      </c>
      <c r="OB78" s="16" t="s">
        <v>833</v>
      </c>
      <c r="OC78" s="16" t="s">
        <v>451</v>
      </c>
    </row>
    <row r="79" spans="1:394" x14ac:dyDescent="0.25">
      <c r="A79" s="16" t="s">
        <v>9230</v>
      </c>
      <c r="B79" s="16" t="s">
        <v>1056</v>
      </c>
      <c r="C79" s="16" t="s">
        <v>972</v>
      </c>
      <c r="D79" s="16" t="s">
        <v>844</v>
      </c>
      <c r="E79" s="16" t="s">
        <v>843</v>
      </c>
      <c r="F79" s="16" t="s">
        <v>843</v>
      </c>
      <c r="G79" s="16" t="s">
        <v>843</v>
      </c>
      <c r="H79" s="16" t="s">
        <v>843</v>
      </c>
      <c r="I79" s="16" t="s">
        <v>843</v>
      </c>
      <c r="J79" s="16" t="s">
        <v>843</v>
      </c>
      <c r="K79" s="16" t="s">
        <v>843</v>
      </c>
      <c r="L79" s="16" t="s">
        <v>843</v>
      </c>
      <c r="M79" s="16" t="s">
        <v>843</v>
      </c>
      <c r="N79" s="16" t="s">
        <v>843</v>
      </c>
      <c r="O79" s="16" t="s">
        <v>843</v>
      </c>
      <c r="Q79" s="16" t="s">
        <v>844</v>
      </c>
      <c r="R79" s="16">
        <v>43</v>
      </c>
      <c r="T79" s="16" t="s">
        <v>474</v>
      </c>
      <c r="U79" s="16" t="s">
        <v>843</v>
      </c>
      <c r="V79" s="16" t="s">
        <v>844</v>
      </c>
      <c r="W79" s="16" t="s">
        <v>843</v>
      </c>
      <c r="X79" s="16" t="s">
        <v>844</v>
      </c>
      <c r="Y79" s="16" t="s">
        <v>843</v>
      </c>
      <c r="Z79" s="16" t="s">
        <v>843</v>
      </c>
      <c r="AA79" s="16" t="s">
        <v>843</v>
      </c>
      <c r="AB79" s="16" t="s">
        <v>843</v>
      </c>
      <c r="AC79" s="16" t="s">
        <v>843</v>
      </c>
      <c r="AD79" s="16" t="s">
        <v>867</v>
      </c>
      <c r="AF79" s="16" t="s">
        <v>11651</v>
      </c>
      <c r="AG79" s="16" t="s">
        <v>11725</v>
      </c>
      <c r="AH79" s="16" t="s">
        <v>844</v>
      </c>
      <c r="AI79" s="16" t="s">
        <v>844</v>
      </c>
      <c r="AJ79" s="16" t="s">
        <v>843</v>
      </c>
      <c r="AK79" s="16" t="s">
        <v>843</v>
      </c>
      <c r="AL79" s="16" t="s">
        <v>844</v>
      </c>
      <c r="AM79" s="16" t="s">
        <v>844</v>
      </c>
      <c r="AN79" s="16" t="s">
        <v>843</v>
      </c>
      <c r="AO79" s="16" t="s">
        <v>843</v>
      </c>
      <c r="AP79" s="16" t="s">
        <v>843</v>
      </c>
      <c r="AQ79" s="16" t="s">
        <v>844</v>
      </c>
      <c r="AR79" s="16" t="s">
        <v>4433</v>
      </c>
      <c r="AS79" s="16" t="s">
        <v>843</v>
      </c>
      <c r="AT79" s="16" t="s">
        <v>843</v>
      </c>
      <c r="AU79" s="16" t="s">
        <v>843</v>
      </c>
      <c r="AV79" s="16" t="s">
        <v>843</v>
      </c>
      <c r="AW79" s="16" t="s">
        <v>843</v>
      </c>
      <c r="AX79" s="16" t="s">
        <v>843</v>
      </c>
      <c r="AY79" s="16" t="s">
        <v>844</v>
      </c>
      <c r="BF79" s="16" t="s">
        <v>844</v>
      </c>
      <c r="BH79" s="16" t="s">
        <v>7380</v>
      </c>
      <c r="BI79" s="16" t="s">
        <v>7785</v>
      </c>
      <c r="BJ79" s="16" t="s">
        <v>843</v>
      </c>
      <c r="BK79" s="16" t="s">
        <v>843</v>
      </c>
      <c r="BL79" s="16" t="s">
        <v>843</v>
      </c>
      <c r="BM79" s="16" t="s">
        <v>843</v>
      </c>
      <c r="BN79" s="16" t="s">
        <v>843</v>
      </c>
      <c r="BO79" s="16" t="s">
        <v>844</v>
      </c>
      <c r="BP79" s="16" t="s">
        <v>843</v>
      </c>
      <c r="BQ79" s="16" t="s">
        <v>843</v>
      </c>
      <c r="DX79" s="16" t="s">
        <v>865</v>
      </c>
      <c r="ES79" s="16" t="s">
        <v>865</v>
      </c>
      <c r="EU79" s="16" t="s">
        <v>7813</v>
      </c>
      <c r="EV79" s="16" t="s">
        <v>865</v>
      </c>
      <c r="HC79" s="16" t="s">
        <v>865</v>
      </c>
      <c r="JA79" s="16" t="s">
        <v>4822</v>
      </c>
      <c r="JB79" s="16" t="s">
        <v>867</v>
      </c>
      <c r="JC79" s="16" t="s">
        <v>865</v>
      </c>
      <c r="JG79" s="16" t="s">
        <v>843</v>
      </c>
      <c r="JV79" s="16">
        <v>48</v>
      </c>
      <c r="JW79" s="16" t="s">
        <v>7603</v>
      </c>
      <c r="JY79" s="16">
        <v>20000</v>
      </c>
      <c r="JZ79" s="16" t="s">
        <v>4886</v>
      </c>
      <c r="KB79" s="16" t="s">
        <v>7607</v>
      </c>
      <c r="KD79" s="16" t="s">
        <v>4917</v>
      </c>
      <c r="KE79" s="16" t="s">
        <v>864</v>
      </c>
      <c r="KF79" s="16" t="s">
        <v>4411</v>
      </c>
      <c r="KH79" s="16" t="s">
        <v>7642</v>
      </c>
      <c r="KI79" s="16" t="s">
        <v>4982</v>
      </c>
      <c r="KK79" s="16" t="s">
        <v>4886</v>
      </c>
      <c r="KM79" s="16" t="s">
        <v>7607</v>
      </c>
      <c r="KO79" s="16" t="s">
        <v>8972</v>
      </c>
      <c r="KP79" s="16" t="s">
        <v>8971</v>
      </c>
      <c r="KQ79" s="16" t="s">
        <v>8694</v>
      </c>
      <c r="KR79" s="16" t="s">
        <v>9231</v>
      </c>
      <c r="KS79" s="16" t="s">
        <v>8973</v>
      </c>
      <c r="KT79" s="16" t="s">
        <v>8696</v>
      </c>
      <c r="KU79" s="16" t="s">
        <v>844</v>
      </c>
      <c r="KV79" s="16" t="s">
        <v>8696</v>
      </c>
      <c r="KW79" s="16" t="s">
        <v>851</v>
      </c>
      <c r="KY79" s="16" t="s">
        <v>486</v>
      </c>
      <c r="LC79" s="16" t="s">
        <v>10879</v>
      </c>
      <c r="LF79" s="16" t="s">
        <v>11654</v>
      </c>
      <c r="LI79" s="16" t="s">
        <v>11655</v>
      </c>
      <c r="LJ79" s="16" t="s">
        <v>831</v>
      </c>
      <c r="LK79" s="16" t="s">
        <v>831</v>
      </c>
      <c r="LL79" s="16" t="s">
        <v>8756</v>
      </c>
      <c r="LM79" s="16" t="s">
        <v>8741</v>
      </c>
      <c r="LO79" s="16" t="s">
        <v>1056</v>
      </c>
      <c r="LP79" s="16" t="s">
        <v>1056</v>
      </c>
      <c r="LQ79" s="16" t="s">
        <v>1056</v>
      </c>
      <c r="LR79" s="16" t="s">
        <v>1056</v>
      </c>
      <c r="LS79" s="16" t="s">
        <v>844</v>
      </c>
      <c r="LT79" s="16" t="s">
        <v>844</v>
      </c>
      <c r="LU79" s="16" t="s">
        <v>843</v>
      </c>
      <c r="LV79" s="16" t="s">
        <v>843</v>
      </c>
      <c r="LW79" s="16" t="s">
        <v>843</v>
      </c>
      <c r="LX79" s="16" t="s">
        <v>844</v>
      </c>
      <c r="LY79" s="16" t="s">
        <v>843</v>
      </c>
      <c r="LZ79" s="16" t="s">
        <v>843</v>
      </c>
      <c r="MA79" s="16" t="s">
        <v>843</v>
      </c>
      <c r="MB79" s="16" t="s">
        <v>843</v>
      </c>
      <c r="MC79" s="16" t="s">
        <v>1056</v>
      </c>
      <c r="ME79" s="16" t="s">
        <v>11656</v>
      </c>
      <c r="MF79" s="16" t="s">
        <v>8847</v>
      </c>
      <c r="MG79" s="16" t="s">
        <v>1837</v>
      </c>
      <c r="MH79" s="16" t="s">
        <v>11667</v>
      </c>
      <c r="MI79" s="16" t="s">
        <v>11733</v>
      </c>
      <c r="MJ79" s="16" t="s">
        <v>1837</v>
      </c>
      <c r="MK79" s="16" t="s">
        <v>9071</v>
      </c>
      <c r="ML79" s="16" t="s">
        <v>1791</v>
      </c>
      <c r="MM79" s="16" t="s">
        <v>487</v>
      </c>
      <c r="MP79" s="16" t="s">
        <v>1829</v>
      </c>
      <c r="MQ79" s="16" t="s">
        <v>1791</v>
      </c>
      <c r="MR79" s="16" t="s">
        <v>474</v>
      </c>
      <c r="MS79" s="16" t="s">
        <v>11748</v>
      </c>
      <c r="MT79" s="16" t="s">
        <v>8987</v>
      </c>
      <c r="MU79" s="16" t="s">
        <v>817</v>
      </c>
      <c r="NC79" s="16" t="s">
        <v>486</v>
      </c>
      <c r="NE79" s="16" t="s">
        <v>486</v>
      </c>
      <c r="NG79" s="16" t="s">
        <v>1378</v>
      </c>
      <c r="NH79" s="16" t="s">
        <v>1913</v>
      </c>
      <c r="NI79" s="16" t="s">
        <v>11658</v>
      </c>
      <c r="NJ79" s="16" t="s">
        <v>11754</v>
      </c>
      <c r="NK79" s="16" t="s">
        <v>11755</v>
      </c>
      <c r="NR79" s="16" t="s">
        <v>451</v>
      </c>
      <c r="NS79" s="16" t="s">
        <v>462</v>
      </c>
      <c r="NT79" s="16" t="s">
        <v>478</v>
      </c>
      <c r="NU79" s="16">
        <v>1.1910000000000001</v>
      </c>
      <c r="NV79" s="16" t="s">
        <v>451</v>
      </c>
      <c r="NW79" s="16" t="s">
        <v>1181</v>
      </c>
      <c r="NX79" s="16" t="s">
        <v>1142</v>
      </c>
      <c r="OB79" s="16" t="s">
        <v>831</v>
      </c>
      <c r="OC79" s="16" t="s">
        <v>451</v>
      </c>
    </row>
    <row r="80" spans="1:394" x14ac:dyDescent="0.25">
      <c r="A80" s="16" t="s">
        <v>9234</v>
      </c>
      <c r="B80" s="16" t="s">
        <v>8732</v>
      </c>
      <c r="C80" s="16" t="s">
        <v>972</v>
      </c>
      <c r="D80" s="16" t="s">
        <v>844</v>
      </c>
      <c r="E80" s="16" t="s">
        <v>843</v>
      </c>
      <c r="F80" s="16" t="s">
        <v>843</v>
      </c>
      <c r="G80" s="16" t="s">
        <v>843</v>
      </c>
      <c r="H80" s="16" t="s">
        <v>843</v>
      </c>
      <c r="I80" s="16" t="s">
        <v>843</v>
      </c>
      <c r="J80" s="16" t="s">
        <v>843</v>
      </c>
      <c r="K80" s="16" t="s">
        <v>843</v>
      </c>
      <c r="L80" s="16" t="s">
        <v>843</v>
      </c>
      <c r="M80" s="16" t="s">
        <v>843</v>
      </c>
      <c r="N80" s="16" t="s">
        <v>843</v>
      </c>
      <c r="O80" s="16" t="s">
        <v>843</v>
      </c>
      <c r="Q80" s="16" t="s">
        <v>844</v>
      </c>
      <c r="R80" s="16">
        <v>11</v>
      </c>
      <c r="T80" s="16" t="s">
        <v>470</v>
      </c>
      <c r="U80" s="16" t="s">
        <v>844</v>
      </c>
      <c r="V80" s="16" t="s">
        <v>843</v>
      </c>
      <c r="W80" s="16" t="s">
        <v>843</v>
      </c>
      <c r="X80" s="16" t="s">
        <v>843</v>
      </c>
      <c r="Y80" s="16" t="s">
        <v>844</v>
      </c>
      <c r="Z80" s="16" t="s">
        <v>843</v>
      </c>
      <c r="AA80" s="16" t="s">
        <v>843</v>
      </c>
      <c r="AB80" s="16" t="s">
        <v>844</v>
      </c>
      <c r="AC80" s="16" t="s">
        <v>844</v>
      </c>
      <c r="AF80" s="16" t="s">
        <v>11673</v>
      </c>
      <c r="AG80" s="16" t="s">
        <v>11725</v>
      </c>
      <c r="AH80" s="16" t="s">
        <v>844</v>
      </c>
      <c r="AI80" s="16" t="s">
        <v>844</v>
      </c>
      <c r="AJ80" s="16" t="s">
        <v>843</v>
      </c>
      <c r="AK80" s="16" t="s">
        <v>843</v>
      </c>
      <c r="AL80" s="16" t="s">
        <v>844</v>
      </c>
      <c r="AM80" s="16" t="s">
        <v>844</v>
      </c>
      <c r="AN80" s="16" t="s">
        <v>843</v>
      </c>
      <c r="AO80" s="16" t="s">
        <v>843</v>
      </c>
      <c r="AP80" s="16" t="s">
        <v>843</v>
      </c>
      <c r="AQ80" s="16" t="s">
        <v>844</v>
      </c>
      <c r="AR80" s="16" t="s">
        <v>4433</v>
      </c>
      <c r="AS80" s="16" t="s">
        <v>843</v>
      </c>
      <c r="AT80" s="16" t="s">
        <v>843</v>
      </c>
      <c r="AU80" s="16" t="s">
        <v>843</v>
      </c>
      <c r="AV80" s="16" t="s">
        <v>843</v>
      </c>
      <c r="AW80" s="16" t="s">
        <v>843</v>
      </c>
      <c r="AX80" s="16" t="s">
        <v>843</v>
      </c>
      <c r="AY80" s="16" t="s">
        <v>844</v>
      </c>
      <c r="BF80" s="16" t="s">
        <v>844</v>
      </c>
      <c r="BI80" s="16" t="s">
        <v>7776</v>
      </c>
      <c r="BJ80" s="16" t="s">
        <v>843</v>
      </c>
      <c r="BK80" s="16" t="s">
        <v>843</v>
      </c>
      <c r="BL80" s="16" t="s">
        <v>844</v>
      </c>
      <c r="BM80" s="16" t="s">
        <v>843</v>
      </c>
      <c r="BN80" s="16" t="s">
        <v>843</v>
      </c>
      <c r="BO80" s="16" t="s">
        <v>843</v>
      </c>
      <c r="BP80" s="16" t="s">
        <v>843</v>
      </c>
      <c r="BQ80" s="16" t="s">
        <v>843</v>
      </c>
      <c r="BR80" s="16" t="s">
        <v>7793</v>
      </c>
      <c r="BS80" s="16" t="s">
        <v>843</v>
      </c>
      <c r="BT80" s="16" t="s">
        <v>844</v>
      </c>
      <c r="BU80" s="16" t="s">
        <v>843</v>
      </c>
      <c r="BV80" s="16" t="s">
        <v>843</v>
      </c>
      <c r="BW80" s="16" t="s">
        <v>843</v>
      </c>
      <c r="BX80" s="16" t="s">
        <v>843</v>
      </c>
      <c r="BY80" s="16" t="s">
        <v>843</v>
      </c>
      <c r="BZ80" s="16" t="s">
        <v>843</v>
      </c>
      <c r="CA80" s="16" t="s">
        <v>843</v>
      </c>
      <c r="CC80" s="16" t="s">
        <v>867</v>
      </c>
      <c r="CD80" s="16" t="s">
        <v>6840</v>
      </c>
      <c r="CE80" s="16" t="s">
        <v>7537</v>
      </c>
      <c r="DN80" s="16" t="s">
        <v>4411</v>
      </c>
      <c r="DQ80" s="16" t="s">
        <v>7093</v>
      </c>
      <c r="DR80" s="16" t="s">
        <v>865</v>
      </c>
      <c r="DX80" s="16" t="s">
        <v>865</v>
      </c>
      <c r="ES80" s="16" t="s">
        <v>865</v>
      </c>
      <c r="EU80" s="16" t="s">
        <v>7813</v>
      </c>
      <c r="EV80" s="16" t="s">
        <v>865</v>
      </c>
      <c r="FT80" s="16" t="s">
        <v>865</v>
      </c>
      <c r="HC80" s="16" t="s">
        <v>865</v>
      </c>
      <c r="KO80" s="16" t="s">
        <v>8972</v>
      </c>
      <c r="KP80" s="16" t="s">
        <v>8971</v>
      </c>
      <c r="KQ80" s="16" t="s">
        <v>8694</v>
      </c>
      <c r="KR80" s="16" t="s">
        <v>9235</v>
      </c>
      <c r="KS80" s="16" t="s">
        <v>8973</v>
      </c>
      <c r="KT80" s="16" t="s">
        <v>8696</v>
      </c>
      <c r="KU80" s="16" t="s">
        <v>844</v>
      </c>
      <c r="KV80" s="16" t="s">
        <v>8696</v>
      </c>
      <c r="KW80" s="16" t="s">
        <v>851</v>
      </c>
      <c r="KY80" s="16" t="s">
        <v>486</v>
      </c>
      <c r="LC80" s="16" t="s">
        <v>10879</v>
      </c>
      <c r="LD80" s="16" t="s">
        <v>11692</v>
      </c>
      <c r="LE80" s="16" t="s">
        <v>11693</v>
      </c>
      <c r="LF80" s="16" t="s">
        <v>11654</v>
      </c>
      <c r="LI80" s="16" t="s">
        <v>11655</v>
      </c>
      <c r="LM80" s="16" t="s">
        <v>8741</v>
      </c>
      <c r="LO80" s="16" t="s">
        <v>1056</v>
      </c>
      <c r="LP80" s="16" t="s">
        <v>1056</v>
      </c>
      <c r="LQ80" s="16" t="s">
        <v>1056</v>
      </c>
      <c r="LR80" s="16" t="s">
        <v>1056</v>
      </c>
      <c r="LS80" s="16" t="s">
        <v>844</v>
      </c>
      <c r="LT80" s="16" t="s">
        <v>844</v>
      </c>
      <c r="LU80" s="16" t="s">
        <v>843</v>
      </c>
      <c r="LV80" s="16" t="s">
        <v>843</v>
      </c>
      <c r="LW80" s="16" t="s">
        <v>843</v>
      </c>
      <c r="LX80" s="16" t="s">
        <v>844</v>
      </c>
      <c r="LY80" s="16" t="s">
        <v>843</v>
      </c>
      <c r="LZ80" s="16" t="s">
        <v>843</v>
      </c>
      <c r="MA80" s="16" t="s">
        <v>843</v>
      </c>
      <c r="MB80" s="16" t="s">
        <v>843</v>
      </c>
      <c r="MC80" s="16" t="s">
        <v>1056</v>
      </c>
      <c r="ME80" s="16" t="s">
        <v>11677</v>
      </c>
      <c r="MF80" s="16" t="s">
        <v>8847</v>
      </c>
      <c r="MR80" s="16" t="s">
        <v>470</v>
      </c>
      <c r="MS80" s="16" t="s">
        <v>11748</v>
      </c>
      <c r="MT80" s="16" t="s">
        <v>9009</v>
      </c>
      <c r="MV80" s="16" t="s">
        <v>487</v>
      </c>
      <c r="MW80" s="16" t="s">
        <v>1266</v>
      </c>
      <c r="MX80" s="16" t="s">
        <v>1262</v>
      </c>
      <c r="MY80" s="16" t="s">
        <v>486</v>
      </c>
      <c r="MZ80" s="16" t="s">
        <v>487</v>
      </c>
      <c r="NA80" s="16" t="s">
        <v>486</v>
      </c>
      <c r="NC80" s="16" t="s">
        <v>486</v>
      </c>
      <c r="ND80" s="16" t="s">
        <v>486</v>
      </c>
      <c r="NE80" s="16" t="s">
        <v>486</v>
      </c>
      <c r="NI80" s="16" t="s">
        <v>11658</v>
      </c>
      <c r="NL80" s="16" t="s">
        <v>844</v>
      </c>
      <c r="NS80" s="16" t="s">
        <v>462</v>
      </c>
      <c r="NT80" s="16" t="s">
        <v>478</v>
      </c>
      <c r="NU80" s="16">
        <v>1.1910000000000001</v>
      </c>
      <c r="NV80" s="16" t="s">
        <v>860</v>
      </c>
      <c r="NW80" s="16" t="s">
        <v>1176</v>
      </c>
      <c r="NX80" s="16" t="s">
        <v>1142</v>
      </c>
      <c r="NY80" s="16" t="s">
        <v>1122</v>
      </c>
      <c r="NZ80" s="16" t="s">
        <v>929</v>
      </c>
    </row>
    <row r="81" spans="1:394" x14ac:dyDescent="0.25">
      <c r="A81" s="16" t="s">
        <v>9240</v>
      </c>
      <c r="B81" s="16" t="s">
        <v>8746</v>
      </c>
      <c r="C81" s="16" t="s">
        <v>972</v>
      </c>
      <c r="D81" s="16" t="s">
        <v>844</v>
      </c>
      <c r="E81" s="16" t="s">
        <v>843</v>
      </c>
      <c r="F81" s="16" t="s">
        <v>843</v>
      </c>
      <c r="G81" s="16" t="s">
        <v>843</v>
      </c>
      <c r="H81" s="16" t="s">
        <v>843</v>
      </c>
      <c r="I81" s="16" t="s">
        <v>843</v>
      </c>
      <c r="J81" s="16" t="s">
        <v>843</v>
      </c>
      <c r="K81" s="16" t="s">
        <v>843</v>
      </c>
      <c r="L81" s="16" t="s">
        <v>843</v>
      </c>
      <c r="M81" s="16" t="s">
        <v>843</v>
      </c>
      <c r="N81" s="16" t="s">
        <v>843</v>
      </c>
      <c r="O81" s="16" t="s">
        <v>843</v>
      </c>
      <c r="Q81" s="16" t="s">
        <v>844</v>
      </c>
      <c r="R81" s="16">
        <v>9</v>
      </c>
      <c r="T81" s="16" t="s">
        <v>474</v>
      </c>
      <c r="U81" s="16" t="s">
        <v>843</v>
      </c>
      <c r="V81" s="16" t="s">
        <v>844</v>
      </c>
      <c r="W81" s="16" t="s">
        <v>843</v>
      </c>
      <c r="X81" s="16" t="s">
        <v>843</v>
      </c>
      <c r="Y81" s="16" t="s">
        <v>843</v>
      </c>
      <c r="Z81" s="16" t="s">
        <v>844</v>
      </c>
      <c r="AA81" s="16" t="s">
        <v>843</v>
      </c>
      <c r="AB81" s="16" t="s">
        <v>843</v>
      </c>
      <c r="AC81" s="16" t="s">
        <v>844</v>
      </c>
      <c r="AF81" s="16" t="s">
        <v>11673</v>
      </c>
      <c r="AG81" s="16" t="s">
        <v>11725</v>
      </c>
      <c r="AH81" s="16" t="s">
        <v>844</v>
      </c>
      <c r="AI81" s="16" t="s">
        <v>844</v>
      </c>
      <c r="AJ81" s="16" t="s">
        <v>843</v>
      </c>
      <c r="AK81" s="16" t="s">
        <v>843</v>
      </c>
      <c r="AL81" s="16" t="s">
        <v>844</v>
      </c>
      <c r="AM81" s="16" t="s">
        <v>844</v>
      </c>
      <c r="AN81" s="16" t="s">
        <v>843</v>
      </c>
      <c r="AO81" s="16" t="s">
        <v>843</v>
      </c>
      <c r="AP81" s="16" t="s">
        <v>843</v>
      </c>
      <c r="AQ81" s="16" t="s">
        <v>844</v>
      </c>
      <c r="AR81" s="16" t="s">
        <v>4433</v>
      </c>
      <c r="AS81" s="16" t="s">
        <v>843</v>
      </c>
      <c r="AT81" s="16" t="s">
        <v>843</v>
      </c>
      <c r="AU81" s="16" t="s">
        <v>843</v>
      </c>
      <c r="AV81" s="16" t="s">
        <v>843</v>
      </c>
      <c r="AW81" s="16" t="s">
        <v>843</v>
      </c>
      <c r="AX81" s="16" t="s">
        <v>843</v>
      </c>
      <c r="AY81" s="16" t="s">
        <v>844</v>
      </c>
      <c r="BF81" s="16" t="s">
        <v>844</v>
      </c>
      <c r="BI81" s="16" t="s">
        <v>7776</v>
      </c>
      <c r="BJ81" s="16" t="s">
        <v>843</v>
      </c>
      <c r="BK81" s="16" t="s">
        <v>843</v>
      </c>
      <c r="BL81" s="16" t="s">
        <v>844</v>
      </c>
      <c r="BM81" s="16" t="s">
        <v>843</v>
      </c>
      <c r="BN81" s="16" t="s">
        <v>843</v>
      </c>
      <c r="BO81" s="16" t="s">
        <v>843</v>
      </c>
      <c r="BP81" s="16" t="s">
        <v>843</v>
      </c>
      <c r="BQ81" s="16" t="s">
        <v>843</v>
      </c>
      <c r="BR81" s="16" t="s">
        <v>7793</v>
      </c>
      <c r="BS81" s="16" t="s">
        <v>843</v>
      </c>
      <c r="BT81" s="16" t="s">
        <v>844</v>
      </c>
      <c r="BU81" s="16" t="s">
        <v>843</v>
      </c>
      <c r="BV81" s="16" t="s">
        <v>843</v>
      </c>
      <c r="BW81" s="16" t="s">
        <v>843</v>
      </c>
      <c r="BX81" s="16" t="s">
        <v>843</v>
      </c>
      <c r="BY81" s="16" t="s">
        <v>843</v>
      </c>
      <c r="BZ81" s="16" t="s">
        <v>843</v>
      </c>
      <c r="CA81" s="16" t="s">
        <v>843</v>
      </c>
      <c r="CC81" s="16" t="s">
        <v>867</v>
      </c>
      <c r="CD81" s="16" t="s">
        <v>6837</v>
      </c>
      <c r="CE81" s="16" t="s">
        <v>7537</v>
      </c>
      <c r="DN81" s="16" t="s">
        <v>4411</v>
      </c>
      <c r="DQ81" s="16" t="s">
        <v>7093</v>
      </c>
      <c r="DR81" s="16" t="s">
        <v>865</v>
      </c>
      <c r="DX81" s="16" t="s">
        <v>867</v>
      </c>
      <c r="DY81" s="16" t="s">
        <v>867</v>
      </c>
      <c r="ES81" s="16" t="s">
        <v>865</v>
      </c>
      <c r="EU81" s="16" t="s">
        <v>7813</v>
      </c>
      <c r="EV81" s="16" t="s">
        <v>865</v>
      </c>
      <c r="HC81" s="16" t="s">
        <v>865</v>
      </c>
      <c r="KO81" s="16" t="s">
        <v>8972</v>
      </c>
      <c r="KP81" s="16" t="s">
        <v>8971</v>
      </c>
      <c r="KQ81" s="16" t="s">
        <v>8694</v>
      </c>
      <c r="KR81" s="16" t="s">
        <v>9241</v>
      </c>
      <c r="KS81" s="16" t="s">
        <v>8973</v>
      </c>
      <c r="KT81" s="16" t="s">
        <v>8696</v>
      </c>
      <c r="KU81" s="16" t="s">
        <v>844</v>
      </c>
      <c r="KV81" s="16" t="s">
        <v>8696</v>
      </c>
      <c r="KW81" s="16" t="s">
        <v>851</v>
      </c>
      <c r="KX81" s="16" t="s">
        <v>487</v>
      </c>
      <c r="KY81" s="16" t="s">
        <v>487</v>
      </c>
      <c r="KZ81" s="16" t="s">
        <v>487</v>
      </c>
      <c r="LA81" s="16" t="s">
        <v>11675</v>
      </c>
      <c r="LB81" s="16" t="s">
        <v>11653</v>
      </c>
      <c r="LC81" s="16" t="s">
        <v>10879</v>
      </c>
      <c r="LF81" s="16" t="s">
        <v>11654</v>
      </c>
      <c r="LI81" s="16" t="s">
        <v>11655</v>
      </c>
      <c r="LM81" s="16" t="s">
        <v>8741</v>
      </c>
      <c r="LO81" s="16" t="s">
        <v>1056</v>
      </c>
      <c r="LP81" s="16" t="s">
        <v>1056</v>
      </c>
      <c r="LQ81" s="16" t="s">
        <v>1056</v>
      </c>
      <c r="LR81" s="16" t="s">
        <v>1056</v>
      </c>
      <c r="LS81" s="16" t="s">
        <v>844</v>
      </c>
      <c r="LT81" s="16" t="s">
        <v>844</v>
      </c>
      <c r="LU81" s="16" t="s">
        <v>843</v>
      </c>
      <c r="LV81" s="16" t="s">
        <v>843</v>
      </c>
      <c r="LW81" s="16" t="s">
        <v>843</v>
      </c>
      <c r="LX81" s="16" t="s">
        <v>844</v>
      </c>
      <c r="LY81" s="16" t="s">
        <v>843</v>
      </c>
      <c r="LZ81" s="16" t="s">
        <v>843</v>
      </c>
      <c r="MA81" s="16" t="s">
        <v>843</v>
      </c>
      <c r="MB81" s="16" t="s">
        <v>843</v>
      </c>
      <c r="MC81" s="16" t="s">
        <v>1056</v>
      </c>
      <c r="MD81" s="16" t="s">
        <v>11676</v>
      </c>
      <c r="ME81" s="16" t="s">
        <v>11677</v>
      </c>
      <c r="MF81" s="16" t="s">
        <v>8847</v>
      </c>
      <c r="MR81" s="16" t="s">
        <v>474</v>
      </c>
      <c r="MS81" s="16" t="s">
        <v>11748</v>
      </c>
      <c r="MT81" s="16" t="s">
        <v>9009</v>
      </c>
      <c r="MV81" s="16" t="s">
        <v>487</v>
      </c>
      <c r="MW81" s="16" t="s">
        <v>1265</v>
      </c>
      <c r="MX81" s="16" t="s">
        <v>1262</v>
      </c>
      <c r="MY81" s="16" t="s">
        <v>486</v>
      </c>
      <c r="MZ81" s="16" t="s">
        <v>487</v>
      </c>
      <c r="NA81" s="16" t="s">
        <v>486</v>
      </c>
      <c r="NC81" s="16" t="s">
        <v>486</v>
      </c>
      <c r="NE81" s="16" t="s">
        <v>486</v>
      </c>
      <c r="NI81" s="16" t="s">
        <v>11658</v>
      </c>
      <c r="NL81" s="16" t="s">
        <v>844</v>
      </c>
      <c r="NS81" s="16" t="s">
        <v>462</v>
      </c>
      <c r="NT81" s="16" t="s">
        <v>478</v>
      </c>
      <c r="NU81" s="16">
        <v>1.1910000000000001</v>
      </c>
      <c r="NV81" s="16" t="s">
        <v>860</v>
      </c>
      <c r="NW81" s="16" t="s">
        <v>1182</v>
      </c>
      <c r="NX81" s="16" t="s">
        <v>1142</v>
      </c>
      <c r="NY81" s="16" t="s">
        <v>1122</v>
      </c>
      <c r="NZ81" s="16" t="s">
        <v>938</v>
      </c>
    </row>
    <row r="82" spans="1:394" x14ac:dyDescent="0.25">
      <c r="A82" s="16" t="s">
        <v>9246</v>
      </c>
      <c r="B82" s="16" t="s">
        <v>844</v>
      </c>
      <c r="C82" s="16" t="s">
        <v>972</v>
      </c>
      <c r="D82" s="16" t="s">
        <v>844</v>
      </c>
      <c r="E82" s="16" t="s">
        <v>843</v>
      </c>
      <c r="F82" s="16" t="s">
        <v>843</v>
      </c>
      <c r="G82" s="16" t="s">
        <v>843</v>
      </c>
      <c r="H82" s="16" t="s">
        <v>843</v>
      </c>
      <c r="I82" s="16" t="s">
        <v>843</v>
      </c>
      <c r="J82" s="16" t="s">
        <v>843</v>
      </c>
      <c r="K82" s="16" t="s">
        <v>843</v>
      </c>
      <c r="L82" s="16" t="s">
        <v>843</v>
      </c>
      <c r="M82" s="16" t="s">
        <v>843</v>
      </c>
      <c r="N82" s="16" t="s">
        <v>843</v>
      </c>
      <c r="O82" s="16" t="s">
        <v>843</v>
      </c>
      <c r="Q82" s="16" t="s">
        <v>844</v>
      </c>
      <c r="R82" s="16">
        <v>45</v>
      </c>
      <c r="T82" s="16" t="s">
        <v>470</v>
      </c>
      <c r="U82" s="16" t="s">
        <v>844</v>
      </c>
      <c r="V82" s="16" t="s">
        <v>843</v>
      </c>
      <c r="W82" s="16" t="s">
        <v>844</v>
      </c>
      <c r="X82" s="16" t="s">
        <v>843</v>
      </c>
      <c r="Y82" s="16" t="s">
        <v>843</v>
      </c>
      <c r="Z82" s="16" t="s">
        <v>843</v>
      </c>
      <c r="AA82" s="16" t="s">
        <v>843</v>
      </c>
      <c r="AB82" s="16" t="s">
        <v>844</v>
      </c>
      <c r="AC82" s="16" t="s">
        <v>843</v>
      </c>
      <c r="AD82" s="16" t="s">
        <v>867</v>
      </c>
      <c r="AF82" s="16" t="s">
        <v>11756</v>
      </c>
      <c r="AG82" s="16" t="s">
        <v>11725</v>
      </c>
      <c r="AH82" s="16" t="s">
        <v>844</v>
      </c>
      <c r="AI82" s="16" t="s">
        <v>844</v>
      </c>
      <c r="AJ82" s="16" t="s">
        <v>843</v>
      </c>
      <c r="AK82" s="16" t="s">
        <v>843</v>
      </c>
      <c r="AL82" s="16" t="s">
        <v>844</v>
      </c>
      <c r="AM82" s="16" t="s">
        <v>844</v>
      </c>
      <c r="AN82" s="16" t="s">
        <v>843</v>
      </c>
      <c r="AO82" s="16" t="s">
        <v>843</v>
      </c>
      <c r="AP82" s="16" t="s">
        <v>843</v>
      </c>
      <c r="AQ82" s="16" t="s">
        <v>844</v>
      </c>
      <c r="AR82" s="16" t="s">
        <v>4418</v>
      </c>
      <c r="AS82" s="16" t="s">
        <v>843</v>
      </c>
      <c r="AT82" s="16" t="s">
        <v>844</v>
      </c>
      <c r="AU82" s="16" t="s">
        <v>843</v>
      </c>
      <c r="AV82" s="16" t="s">
        <v>843</v>
      </c>
      <c r="AW82" s="16" t="s">
        <v>843</v>
      </c>
      <c r="AX82" s="16" t="s">
        <v>843</v>
      </c>
      <c r="AY82" s="16" t="s">
        <v>843</v>
      </c>
      <c r="BA82" s="16" t="s">
        <v>4440</v>
      </c>
      <c r="BF82" s="16" t="s">
        <v>844</v>
      </c>
      <c r="BH82" s="16" t="s">
        <v>7383</v>
      </c>
      <c r="BI82" s="16" t="s">
        <v>7785</v>
      </c>
      <c r="BJ82" s="16" t="s">
        <v>843</v>
      </c>
      <c r="BK82" s="16" t="s">
        <v>843</v>
      </c>
      <c r="BL82" s="16" t="s">
        <v>843</v>
      </c>
      <c r="BM82" s="16" t="s">
        <v>843</v>
      </c>
      <c r="BN82" s="16" t="s">
        <v>843</v>
      </c>
      <c r="BO82" s="16" t="s">
        <v>844</v>
      </c>
      <c r="BP82" s="16" t="s">
        <v>843</v>
      </c>
      <c r="BQ82" s="16" t="s">
        <v>843</v>
      </c>
      <c r="DX82" s="16" t="s">
        <v>867</v>
      </c>
      <c r="DY82" s="16" t="s">
        <v>867</v>
      </c>
      <c r="ES82" s="16" t="s">
        <v>865</v>
      </c>
      <c r="EU82" s="16" t="s">
        <v>7813</v>
      </c>
      <c r="EV82" s="16" t="s">
        <v>865</v>
      </c>
      <c r="FF82" s="16" t="s">
        <v>7836</v>
      </c>
      <c r="FT82" s="16" t="s">
        <v>865</v>
      </c>
      <c r="HC82" s="16" t="s">
        <v>865</v>
      </c>
      <c r="JA82" s="16" t="s">
        <v>4813</v>
      </c>
      <c r="JB82" s="16" t="s">
        <v>865</v>
      </c>
      <c r="JC82" s="16" t="s">
        <v>865</v>
      </c>
      <c r="JD82" s="16" t="s">
        <v>865</v>
      </c>
      <c r="JE82" s="16" t="s">
        <v>865</v>
      </c>
      <c r="JF82" s="16" t="s">
        <v>865</v>
      </c>
      <c r="JG82" s="16" t="s">
        <v>843</v>
      </c>
      <c r="JH82" s="16" t="s">
        <v>5638</v>
      </c>
      <c r="JJ82" s="16" t="s">
        <v>865</v>
      </c>
      <c r="KF82" s="16" t="s">
        <v>4972</v>
      </c>
      <c r="KI82" s="16" t="s">
        <v>4982</v>
      </c>
      <c r="KK82" s="16" t="s">
        <v>4874</v>
      </c>
      <c r="KM82" s="16" t="s">
        <v>7610</v>
      </c>
      <c r="KO82" s="16" t="s">
        <v>8978</v>
      </c>
      <c r="KP82" s="16" t="s">
        <v>8977</v>
      </c>
      <c r="KQ82" s="16" t="s">
        <v>8694</v>
      </c>
      <c r="KR82" s="16" t="s">
        <v>9247</v>
      </c>
      <c r="KS82" s="16" t="s">
        <v>8979</v>
      </c>
      <c r="KT82" s="16" t="s">
        <v>8696</v>
      </c>
      <c r="KU82" s="16" t="s">
        <v>844</v>
      </c>
      <c r="KV82" s="16" t="s">
        <v>8696</v>
      </c>
      <c r="KW82" s="16" t="s">
        <v>850</v>
      </c>
      <c r="KX82" s="16" t="s">
        <v>487</v>
      </c>
      <c r="KY82" s="16" t="s">
        <v>487</v>
      </c>
      <c r="KZ82" s="16" t="s">
        <v>487</v>
      </c>
      <c r="LC82" s="16" t="s">
        <v>10879</v>
      </c>
      <c r="LF82" s="16" t="s">
        <v>11654</v>
      </c>
      <c r="LI82" s="16" t="s">
        <v>11655</v>
      </c>
      <c r="LJ82" s="16" t="s">
        <v>843</v>
      </c>
      <c r="LL82" s="16" t="s">
        <v>8711</v>
      </c>
      <c r="LM82" s="16" t="s">
        <v>8741</v>
      </c>
      <c r="LO82" s="16" t="s">
        <v>843</v>
      </c>
      <c r="LP82" s="16" t="s">
        <v>844</v>
      </c>
      <c r="LQ82" s="16" t="s">
        <v>1056</v>
      </c>
      <c r="LR82" s="16" t="s">
        <v>843</v>
      </c>
      <c r="LS82" s="16" t="s">
        <v>1056</v>
      </c>
      <c r="LT82" s="16" t="s">
        <v>843</v>
      </c>
      <c r="LU82" s="16" t="s">
        <v>844</v>
      </c>
      <c r="LV82" s="16" t="s">
        <v>1056</v>
      </c>
      <c r="LW82" s="16" t="s">
        <v>844</v>
      </c>
      <c r="LX82" s="16" t="s">
        <v>843</v>
      </c>
      <c r="LY82" s="16" t="s">
        <v>843</v>
      </c>
      <c r="LZ82" s="16" t="s">
        <v>843</v>
      </c>
      <c r="MA82" s="16" t="s">
        <v>843</v>
      </c>
      <c r="MB82" s="16" t="s">
        <v>843</v>
      </c>
      <c r="MC82" s="16" t="s">
        <v>843</v>
      </c>
      <c r="ME82" s="16" t="s">
        <v>11656</v>
      </c>
      <c r="MF82" s="16" t="s">
        <v>8847</v>
      </c>
      <c r="MJ82" s="16" t="s">
        <v>1839</v>
      </c>
      <c r="MO82" s="16" t="s">
        <v>1815</v>
      </c>
      <c r="MP82" s="16" t="s">
        <v>1829</v>
      </c>
      <c r="MQ82" s="16" t="s">
        <v>1785</v>
      </c>
      <c r="MR82" s="16" t="s">
        <v>470</v>
      </c>
      <c r="MS82" s="16" t="s">
        <v>11748</v>
      </c>
      <c r="MT82" s="16" t="s">
        <v>8957</v>
      </c>
      <c r="MU82" s="16" t="s">
        <v>817</v>
      </c>
      <c r="NC82" s="16" t="s">
        <v>486</v>
      </c>
      <c r="ND82" s="16" t="s">
        <v>486</v>
      </c>
      <c r="NE82" s="16" t="s">
        <v>486</v>
      </c>
      <c r="NG82" s="16" t="s">
        <v>1376</v>
      </c>
      <c r="NI82" s="16" t="s">
        <v>11658</v>
      </c>
      <c r="NR82" s="16" t="s">
        <v>451</v>
      </c>
      <c r="NS82" s="16" t="s">
        <v>462</v>
      </c>
      <c r="NT82" s="16" t="s">
        <v>478</v>
      </c>
      <c r="NU82" s="16">
        <v>1.1910000000000001</v>
      </c>
      <c r="NV82" s="16" t="s">
        <v>451</v>
      </c>
      <c r="NW82" s="16" t="s">
        <v>1175</v>
      </c>
      <c r="NX82" s="16" t="s">
        <v>1142</v>
      </c>
      <c r="OB82" s="16" t="s">
        <v>833</v>
      </c>
      <c r="OC82" s="16" t="s">
        <v>451</v>
      </c>
    </row>
    <row r="83" spans="1:394" x14ac:dyDescent="0.25">
      <c r="A83" s="16" t="s">
        <v>9251</v>
      </c>
      <c r="B83" s="16" t="s">
        <v>1056</v>
      </c>
      <c r="C83" s="16" t="s">
        <v>972</v>
      </c>
      <c r="D83" s="16" t="s">
        <v>844</v>
      </c>
      <c r="E83" s="16" t="s">
        <v>843</v>
      </c>
      <c r="F83" s="16" t="s">
        <v>843</v>
      </c>
      <c r="G83" s="16" t="s">
        <v>843</v>
      </c>
      <c r="H83" s="16" t="s">
        <v>843</v>
      </c>
      <c r="I83" s="16" t="s">
        <v>843</v>
      </c>
      <c r="J83" s="16" t="s">
        <v>843</v>
      </c>
      <c r="K83" s="16" t="s">
        <v>843</v>
      </c>
      <c r="L83" s="16" t="s">
        <v>843</v>
      </c>
      <c r="M83" s="16" t="s">
        <v>843</v>
      </c>
      <c r="N83" s="16" t="s">
        <v>843</v>
      </c>
      <c r="O83" s="16" t="s">
        <v>843</v>
      </c>
      <c r="Q83" s="16" t="s">
        <v>844</v>
      </c>
      <c r="R83" s="16">
        <v>69</v>
      </c>
      <c r="T83" s="16" t="s">
        <v>470</v>
      </c>
      <c r="U83" s="16" t="s">
        <v>844</v>
      </c>
      <c r="V83" s="16" t="s">
        <v>843</v>
      </c>
      <c r="W83" s="16" t="s">
        <v>844</v>
      </c>
      <c r="X83" s="16" t="s">
        <v>843</v>
      </c>
      <c r="Y83" s="16" t="s">
        <v>843</v>
      </c>
      <c r="Z83" s="16" t="s">
        <v>843</v>
      </c>
      <c r="AA83" s="16" t="s">
        <v>843</v>
      </c>
      <c r="AB83" s="16" t="s">
        <v>843</v>
      </c>
      <c r="AC83" s="16" t="s">
        <v>843</v>
      </c>
      <c r="AD83" s="16" t="s">
        <v>867</v>
      </c>
      <c r="AF83" s="16" t="s">
        <v>11756</v>
      </c>
      <c r="AG83" s="16" t="s">
        <v>11725</v>
      </c>
      <c r="AH83" s="16" t="s">
        <v>844</v>
      </c>
      <c r="AI83" s="16" t="s">
        <v>844</v>
      </c>
      <c r="AJ83" s="16" t="s">
        <v>843</v>
      </c>
      <c r="AK83" s="16" t="s">
        <v>843</v>
      </c>
      <c r="AL83" s="16" t="s">
        <v>844</v>
      </c>
      <c r="AM83" s="16" t="s">
        <v>844</v>
      </c>
      <c r="AN83" s="16" t="s">
        <v>843</v>
      </c>
      <c r="AO83" s="16" t="s">
        <v>843</v>
      </c>
      <c r="AP83" s="16" t="s">
        <v>843</v>
      </c>
      <c r="AQ83" s="16" t="s">
        <v>844</v>
      </c>
      <c r="AR83" s="16" t="s">
        <v>11757</v>
      </c>
      <c r="AS83" s="16" t="s">
        <v>843</v>
      </c>
      <c r="AT83" s="16" t="s">
        <v>844</v>
      </c>
      <c r="AU83" s="16" t="s">
        <v>844</v>
      </c>
      <c r="AV83" s="16" t="s">
        <v>843</v>
      </c>
      <c r="AW83" s="16" t="s">
        <v>844</v>
      </c>
      <c r="AX83" s="16" t="s">
        <v>843</v>
      </c>
      <c r="AY83" s="16" t="s">
        <v>843</v>
      </c>
      <c r="BA83" s="16" t="s">
        <v>4440</v>
      </c>
      <c r="BB83" s="16" t="s">
        <v>4437</v>
      </c>
      <c r="BD83" s="16" t="s">
        <v>4440</v>
      </c>
      <c r="BF83" s="16" t="s">
        <v>844</v>
      </c>
      <c r="BI83" s="16" t="s">
        <v>7785</v>
      </c>
      <c r="BJ83" s="16" t="s">
        <v>843</v>
      </c>
      <c r="BK83" s="16" t="s">
        <v>843</v>
      </c>
      <c r="BL83" s="16" t="s">
        <v>843</v>
      </c>
      <c r="BM83" s="16" t="s">
        <v>843</v>
      </c>
      <c r="BN83" s="16" t="s">
        <v>843</v>
      </c>
      <c r="BO83" s="16" t="s">
        <v>844</v>
      </c>
      <c r="BP83" s="16" t="s">
        <v>843</v>
      </c>
      <c r="BQ83" s="16" t="s">
        <v>843</v>
      </c>
      <c r="DX83" s="16" t="s">
        <v>867</v>
      </c>
      <c r="DY83" s="16" t="s">
        <v>867</v>
      </c>
      <c r="ES83" s="16" t="s">
        <v>867</v>
      </c>
      <c r="EU83" s="16" t="s">
        <v>7813</v>
      </c>
      <c r="EV83" s="16" t="s">
        <v>865</v>
      </c>
      <c r="FF83" s="16" t="s">
        <v>7836</v>
      </c>
      <c r="HC83" s="16" t="s">
        <v>865</v>
      </c>
      <c r="JA83" s="16" t="s">
        <v>4813</v>
      </c>
      <c r="JB83" s="16" t="s">
        <v>865</v>
      </c>
      <c r="JC83" s="16" t="s">
        <v>865</v>
      </c>
      <c r="JD83" s="16" t="s">
        <v>865</v>
      </c>
      <c r="JE83" s="16" t="s">
        <v>865</v>
      </c>
      <c r="JF83" s="16" t="s">
        <v>865</v>
      </c>
      <c r="JG83" s="16" t="s">
        <v>843</v>
      </c>
      <c r="JH83" s="16" t="s">
        <v>4846</v>
      </c>
      <c r="KF83" s="16" t="s">
        <v>4926</v>
      </c>
      <c r="KI83" s="16" t="s">
        <v>4846</v>
      </c>
      <c r="KO83" s="16" t="s">
        <v>8978</v>
      </c>
      <c r="KP83" s="16" t="s">
        <v>8977</v>
      </c>
      <c r="KQ83" s="16" t="s">
        <v>8694</v>
      </c>
      <c r="KR83" s="16" t="s">
        <v>9252</v>
      </c>
      <c r="KS83" s="16" t="s">
        <v>8979</v>
      </c>
      <c r="KT83" s="16" t="s">
        <v>8696</v>
      </c>
      <c r="KU83" s="16" t="s">
        <v>844</v>
      </c>
      <c r="KV83" s="16" t="s">
        <v>8696</v>
      </c>
      <c r="KW83" s="16" t="s">
        <v>850</v>
      </c>
      <c r="KX83" s="16" t="s">
        <v>487</v>
      </c>
      <c r="KY83" s="16" t="s">
        <v>487</v>
      </c>
      <c r="KZ83" s="16" t="s">
        <v>487</v>
      </c>
      <c r="LC83" s="16" t="s">
        <v>10879</v>
      </c>
      <c r="LF83" s="16" t="s">
        <v>11654</v>
      </c>
      <c r="LI83" s="16" t="s">
        <v>11655</v>
      </c>
      <c r="LJ83" s="16" t="s">
        <v>843</v>
      </c>
      <c r="LL83" s="16" t="s">
        <v>8711</v>
      </c>
      <c r="LM83" s="16" t="s">
        <v>8741</v>
      </c>
      <c r="LO83" s="16" t="s">
        <v>843</v>
      </c>
      <c r="LP83" s="16" t="s">
        <v>844</v>
      </c>
      <c r="LQ83" s="16" t="s">
        <v>1056</v>
      </c>
      <c r="LR83" s="16" t="s">
        <v>843</v>
      </c>
      <c r="LS83" s="16" t="s">
        <v>1056</v>
      </c>
      <c r="LT83" s="16" t="s">
        <v>843</v>
      </c>
      <c r="LU83" s="16" t="s">
        <v>844</v>
      </c>
      <c r="LV83" s="16" t="s">
        <v>1056</v>
      </c>
      <c r="LW83" s="16" t="s">
        <v>844</v>
      </c>
      <c r="LX83" s="16" t="s">
        <v>843</v>
      </c>
      <c r="LY83" s="16" t="s">
        <v>843</v>
      </c>
      <c r="LZ83" s="16" t="s">
        <v>843</v>
      </c>
      <c r="MA83" s="16" t="s">
        <v>843</v>
      </c>
      <c r="MB83" s="16" t="s">
        <v>843</v>
      </c>
      <c r="MC83" s="16" t="s">
        <v>843</v>
      </c>
      <c r="ME83" s="16" t="s">
        <v>11656</v>
      </c>
      <c r="MF83" s="16" t="s">
        <v>8847</v>
      </c>
      <c r="MO83" s="16" t="s">
        <v>1817</v>
      </c>
      <c r="MP83" s="16" t="s">
        <v>1824</v>
      </c>
      <c r="MR83" s="16" t="s">
        <v>470</v>
      </c>
      <c r="MS83" s="16" t="s">
        <v>11748</v>
      </c>
      <c r="MT83" s="16" t="s">
        <v>8957</v>
      </c>
      <c r="NC83" s="16" t="s">
        <v>487</v>
      </c>
      <c r="NE83" s="16" t="s">
        <v>486</v>
      </c>
      <c r="NG83" s="16" t="s">
        <v>1376</v>
      </c>
      <c r="NI83" s="16" t="s">
        <v>11658</v>
      </c>
      <c r="NR83" s="16" t="s">
        <v>878</v>
      </c>
      <c r="NS83" s="16" t="s">
        <v>462</v>
      </c>
      <c r="NT83" s="16" t="s">
        <v>478</v>
      </c>
      <c r="NU83" s="16">
        <v>1.1910000000000001</v>
      </c>
      <c r="NV83" s="16" t="s">
        <v>457</v>
      </c>
      <c r="NW83" s="16" t="s">
        <v>1177</v>
      </c>
      <c r="NX83" s="16" t="s">
        <v>1142</v>
      </c>
      <c r="OB83" s="16" t="s">
        <v>833</v>
      </c>
      <c r="OC83" s="16" t="s">
        <v>878</v>
      </c>
    </row>
    <row r="84" spans="1:394" x14ac:dyDescent="0.25">
      <c r="A84" s="16" t="s">
        <v>9259</v>
      </c>
      <c r="B84" s="16" t="s">
        <v>844</v>
      </c>
      <c r="C84" s="16" t="s">
        <v>973</v>
      </c>
      <c r="D84" s="16" t="s">
        <v>844</v>
      </c>
      <c r="E84" s="16" t="s">
        <v>843</v>
      </c>
      <c r="F84" s="16" t="s">
        <v>843</v>
      </c>
      <c r="G84" s="16" t="s">
        <v>843</v>
      </c>
      <c r="H84" s="16" t="s">
        <v>843</v>
      </c>
      <c r="I84" s="16" t="s">
        <v>844</v>
      </c>
      <c r="J84" s="16" t="s">
        <v>843</v>
      </c>
      <c r="K84" s="16" t="s">
        <v>843</v>
      </c>
      <c r="L84" s="16" t="s">
        <v>843</v>
      </c>
      <c r="M84" s="16" t="s">
        <v>843</v>
      </c>
      <c r="N84" s="16" t="s">
        <v>843</v>
      </c>
      <c r="O84" s="16" t="s">
        <v>843</v>
      </c>
      <c r="Q84" s="16" t="s">
        <v>843</v>
      </c>
      <c r="R84" s="16">
        <v>54</v>
      </c>
      <c r="T84" s="16" t="s">
        <v>474</v>
      </c>
      <c r="U84" s="16" t="s">
        <v>843</v>
      </c>
      <c r="V84" s="16" t="s">
        <v>844</v>
      </c>
      <c r="W84" s="16" t="s">
        <v>843</v>
      </c>
      <c r="X84" s="16" t="s">
        <v>844</v>
      </c>
      <c r="Y84" s="16" t="s">
        <v>843</v>
      </c>
      <c r="Z84" s="16" t="s">
        <v>843</v>
      </c>
      <c r="AA84" s="16" t="s">
        <v>843</v>
      </c>
      <c r="AB84" s="16" t="s">
        <v>843</v>
      </c>
      <c r="AC84" s="16" t="s">
        <v>843</v>
      </c>
      <c r="AD84" s="16" t="s">
        <v>867</v>
      </c>
      <c r="BF84" s="16" t="s">
        <v>843</v>
      </c>
      <c r="JB84" s="16" t="s">
        <v>867</v>
      </c>
      <c r="JC84" s="16" t="s">
        <v>865</v>
      </c>
      <c r="JG84" s="16" t="s">
        <v>843</v>
      </c>
      <c r="KO84" s="16" t="s">
        <v>8982</v>
      </c>
      <c r="KP84" s="16" t="s">
        <v>8981</v>
      </c>
      <c r="KQ84" s="16" t="s">
        <v>8694</v>
      </c>
      <c r="KR84" s="16" t="s">
        <v>9260</v>
      </c>
      <c r="KS84" s="16" t="s">
        <v>8983</v>
      </c>
      <c r="KT84" s="16" t="s">
        <v>8696</v>
      </c>
      <c r="KU84" s="16" t="s">
        <v>844</v>
      </c>
      <c r="KV84" s="16" t="s">
        <v>8696</v>
      </c>
      <c r="LC84" s="16" t="s">
        <v>10879</v>
      </c>
      <c r="LF84" s="16" t="s">
        <v>11654</v>
      </c>
      <c r="LJ84" s="16" t="s">
        <v>831</v>
      </c>
      <c r="LK84" s="16" t="s">
        <v>831</v>
      </c>
      <c r="LL84" s="16" t="s">
        <v>8756</v>
      </c>
      <c r="LM84" s="16" t="s">
        <v>8741</v>
      </c>
      <c r="LO84" s="16" t="s">
        <v>843</v>
      </c>
      <c r="LP84" s="16" t="s">
        <v>844</v>
      </c>
      <c r="LQ84" s="16" t="s">
        <v>844</v>
      </c>
      <c r="LR84" s="16" t="s">
        <v>844</v>
      </c>
      <c r="LS84" s="16" t="s">
        <v>844</v>
      </c>
      <c r="LT84" s="16" t="s">
        <v>844</v>
      </c>
      <c r="LU84" s="16" t="s">
        <v>844</v>
      </c>
      <c r="LV84" s="16" t="s">
        <v>844</v>
      </c>
      <c r="LW84" s="16" t="s">
        <v>844</v>
      </c>
      <c r="LX84" s="16" t="s">
        <v>844</v>
      </c>
      <c r="LY84" s="16" t="s">
        <v>843</v>
      </c>
      <c r="LZ84" s="16" t="s">
        <v>843</v>
      </c>
      <c r="MA84" s="16" t="s">
        <v>843</v>
      </c>
      <c r="MB84" s="16" t="s">
        <v>843</v>
      </c>
      <c r="MC84" s="16" t="s">
        <v>843</v>
      </c>
      <c r="ME84" s="16" t="s">
        <v>11656</v>
      </c>
      <c r="MF84" s="16" t="s">
        <v>8847</v>
      </c>
      <c r="MR84" s="16" t="s">
        <v>474</v>
      </c>
      <c r="MS84" s="16" t="s">
        <v>11748</v>
      </c>
      <c r="NI84" s="16" t="s">
        <v>11658</v>
      </c>
      <c r="NR84" s="16" t="s">
        <v>451</v>
      </c>
      <c r="NS84" s="16" t="s">
        <v>462</v>
      </c>
      <c r="NT84" s="16" t="s">
        <v>478</v>
      </c>
      <c r="NU84" s="16">
        <v>1.1910000000000001</v>
      </c>
      <c r="NV84" s="16" t="s">
        <v>451</v>
      </c>
      <c r="NW84" s="16" t="s">
        <v>1181</v>
      </c>
      <c r="NX84" s="16" t="s">
        <v>1142</v>
      </c>
      <c r="OB84" s="16" t="s">
        <v>831</v>
      </c>
      <c r="OC84" s="16" t="s">
        <v>451</v>
      </c>
    </row>
    <row r="85" spans="1:394" x14ac:dyDescent="0.25">
      <c r="A85" s="16" t="s">
        <v>9263</v>
      </c>
      <c r="B85" s="16" t="s">
        <v>1056</v>
      </c>
      <c r="C85" s="16" t="s">
        <v>972</v>
      </c>
      <c r="D85" s="16" t="s">
        <v>844</v>
      </c>
      <c r="E85" s="16" t="s">
        <v>843</v>
      </c>
      <c r="F85" s="16" t="s">
        <v>843</v>
      </c>
      <c r="G85" s="16" t="s">
        <v>843</v>
      </c>
      <c r="H85" s="16" t="s">
        <v>843</v>
      </c>
      <c r="I85" s="16" t="s">
        <v>843</v>
      </c>
      <c r="J85" s="16" t="s">
        <v>843</v>
      </c>
      <c r="K85" s="16" t="s">
        <v>843</v>
      </c>
      <c r="L85" s="16" t="s">
        <v>843</v>
      </c>
      <c r="M85" s="16" t="s">
        <v>843</v>
      </c>
      <c r="N85" s="16" t="s">
        <v>843</v>
      </c>
      <c r="O85" s="16" t="s">
        <v>843</v>
      </c>
      <c r="Q85" s="16" t="s">
        <v>844</v>
      </c>
      <c r="R85" s="16">
        <v>74</v>
      </c>
      <c r="T85" s="16" t="s">
        <v>470</v>
      </c>
      <c r="U85" s="16" t="s">
        <v>844</v>
      </c>
      <c r="V85" s="16" t="s">
        <v>843</v>
      </c>
      <c r="W85" s="16" t="s">
        <v>844</v>
      </c>
      <c r="X85" s="16" t="s">
        <v>843</v>
      </c>
      <c r="Y85" s="16" t="s">
        <v>843</v>
      </c>
      <c r="Z85" s="16" t="s">
        <v>843</v>
      </c>
      <c r="AA85" s="16" t="s">
        <v>843</v>
      </c>
      <c r="AB85" s="16" t="s">
        <v>843</v>
      </c>
      <c r="AC85" s="16" t="s">
        <v>843</v>
      </c>
      <c r="AD85" s="16" t="s">
        <v>867</v>
      </c>
      <c r="AF85" s="16" t="s">
        <v>11704</v>
      </c>
      <c r="AG85" s="16" t="s">
        <v>4406</v>
      </c>
      <c r="AH85" s="16" t="s">
        <v>843</v>
      </c>
      <c r="AI85" s="16" t="s">
        <v>843</v>
      </c>
      <c r="AJ85" s="16" t="s">
        <v>843</v>
      </c>
      <c r="AK85" s="16" t="s">
        <v>843</v>
      </c>
      <c r="AL85" s="16" t="s">
        <v>844</v>
      </c>
      <c r="AM85" s="16" t="s">
        <v>843</v>
      </c>
      <c r="AN85" s="16" t="s">
        <v>843</v>
      </c>
      <c r="AO85" s="16" t="s">
        <v>843</v>
      </c>
      <c r="AP85" s="16" t="s">
        <v>843</v>
      </c>
      <c r="AQ85" s="16" t="s">
        <v>843</v>
      </c>
      <c r="AR85" s="16" t="s">
        <v>11679</v>
      </c>
      <c r="AS85" s="16" t="s">
        <v>844</v>
      </c>
      <c r="AT85" s="16" t="s">
        <v>843</v>
      </c>
      <c r="AU85" s="16" t="s">
        <v>844</v>
      </c>
      <c r="AV85" s="16" t="s">
        <v>843</v>
      </c>
      <c r="AW85" s="16" t="s">
        <v>843</v>
      </c>
      <c r="AX85" s="16" t="s">
        <v>843</v>
      </c>
      <c r="AY85" s="16" t="s">
        <v>843</v>
      </c>
      <c r="AZ85" s="16" t="s">
        <v>4440</v>
      </c>
      <c r="BB85" s="16" t="s">
        <v>4443</v>
      </c>
      <c r="BF85" s="16" t="s">
        <v>843</v>
      </c>
      <c r="BI85" s="16" t="s">
        <v>7785</v>
      </c>
      <c r="BJ85" s="16" t="s">
        <v>843</v>
      </c>
      <c r="BK85" s="16" t="s">
        <v>843</v>
      </c>
      <c r="BL85" s="16" t="s">
        <v>843</v>
      </c>
      <c r="BM85" s="16" t="s">
        <v>843</v>
      </c>
      <c r="BN85" s="16" t="s">
        <v>843</v>
      </c>
      <c r="BO85" s="16" t="s">
        <v>844</v>
      </c>
      <c r="BP85" s="16" t="s">
        <v>843</v>
      </c>
      <c r="BQ85" s="16" t="s">
        <v>843</v>
      </c>
      <c r="DX85" s="16" t="s">
        <v>865</v>
      </c>
      <c r="ES85" s="16" t="s">
        <v>867</v>
      </c>
      <c r="EU85" s="16" t="s">
        <v>7813</v>
      </c>
      <c r="EV85" s="16" t="s">
        <v>865</v>
      </c>
      <c r="FF85" s="16" t="s">
        <v>7836</v>
      </c>
      <c r="HC85" s="16" t="s">
        <v>865</v>
      </c>
      <c r="JA85" s="16" t="s">
        <v>4816</v>
      </c>
      <c r="JB85" s="16" t="s">
        <v>865</v>
      </c>
      <c r="JC85" s="16" t="s">
        <v>865</v>
      </c>
      <c r="JD85" s="16" t="s">
        <v>865</v>
      </c>
      <c r="JE85" s="16" t="s">
        <v>865</v>
      </c>
      <c r="JF85" s="16" t="s">
        <v>865</v>
      </c>
      <c r="JG85" s="16" t="s">
        <v>843</v>
      </c>
      <c r="JH85" s="16" t="s">
        <v>5638</v>
      </c>
      <c r="JJ85" s="16" t="s">
        <v>865</v>
      </c>
      <c r="KF85" s="16" t="s">
        <v>4411</v>
      </c>
      <c r="KI85" s="16" t="s">
        <v>4849</v>
      </c>
      <c r="KO85" s="16" t="s">
        <v>8982</v>
      </c>
      <c r="KP85" s="16" t="s">
        <v>8981</v>
      </c>
      <c r="KQ85" s="16" t="s">
        <v>8694</v>
      </c>
      <c r="KR85" s="16" t="s">
        <v>9264</v>
      </c>
      <c r="KS85" s="16" t="s">
        <v>8983</v>
      </c>
      <c r="KT85" s="16" t="s">
        <v>8696</v>
      </c>
      <c r="KU85" s="16" t="s">
        <v>844</v>
      </c>
      <c r="KV85" s="16" t="s">
        <v>8696</v>
      </c>
      <c r="KW85" s="16" t="s">
        <v>850</v>
      </c>
      <c r="KY85" s="16" t="s">
        <v>486</v>
      </c>
      <c r="LC85" s="16" t="s">
        <v>10879</v>
      </c>
      <c r="LF85" s="16" t="s">
        <v>11654</v>
      </c>
      <c r="LI85" s="16" t="s">
        <v>11655</v>
      </c>
      <c r="LJ85" s="16" t="s">
        <v>843</v>
      </c>
      <c r="LL85" s="16" t="s">
        <v>8711</v>
      </c>
      <c r="LM85" s="16" t="s">
        <v>8741</v>
      </c>
      <c r="LO85" s="16" t="s">
        <v>843</v>
      </c>
      <c r="LP85" s="16" t="s">
        <v>844</v>
      </c>
      <c r="LQ85" s="16" t="s">
        <v>844</v>
      </c>
      <c r="LR85" s="16" t="s">
        <v>844</v>
      </c>
      <c r="LS85" s="16" t="s">
        <v>844</v>
      </c>
      <c r="LT85" s="16" t="s">
        <v>844</v>
      </c>
      <c r="LU85" s="16" t="s">
        <v>844</v>
      </c>
      <c r="LV85" s="16" t="s">
        <v>844</v>
      </c>
      <c r="LW85" s="16" t="s">
        <v>844</v>
      </c>
      <c r="LX85" s="16" t="s">
        <v>844</v>
      </c>
      <c r="LY85" s="16" t="s">
        <v>843</v>
      </c>
      <c r="LZ85" s="16" t="s">
        <v>843</v>
      </c>
      <c r="MA85" s="16" t="s">
        <v>843</v>
      </c>
      <c r="MB85" s="16" t="s">
        <v>843</v>
      </c>
      <c r="MC85" s="16" t="s">
        <v>843</v>
      </c>
      <c r="ME85" s="16" t="s">
        <v>11656</v>
      </c>
      <c r="MF85" s="16" t="s">
        <v>8847</v>
      </c>
      <c r="MP85" s="16" t="s">
        <v>13845</v>
      </c>
      <c r="MR85" s="16" t="s">
        <v>470</v>
      </c>
      <c r="MS85" s="16" t="s">
        <v>11748</v>
      </c>
      <c r="MT85" s="16" t="s">
        <v>8881</v>
      </c>
      <c r="NC85" s="16" t="s">
        <v>487</v>
      </c>
      <c r="NE85" s="16" t="s">
        <v>486</v>
      </c>
      <c r="NG85" s="16" t="s">
        <v>1380</v>
      </c>
      <c r="NI85" s="16" t="s">
        <v>11658</v>
      </c>
      <c r="NR85" s="16" t="s">
        <v>878</v>
      </c>
      <c r="NS85" s="16" t="s">
        <v>462</v>
      </c>
      <c r="NT85" s="16" t="s">
        <v>478</v>
      </c>
      <c r="NU85" s="16">
        <v>1.1910000000000001</v>
      </c>
      <c r="NV85" s="16" t="s">
        <v>457</v>
      </c>
      <c r="NW85" s="16" t="s">
        <v>1177</v>
      </c>
      <c r="NX85" s="16" t="s">
        <v>1142</v>
      </c>
      <c r="OB85" s="16" t="s">
        <v>833</v>
      </c>
      <c r="OC85" s="16" t="s">
        <v>878</v>
      </c>
    </row>
    <row r="86" spans="1:394" x14ac:dyDescent="0.25">
      <c r="A86" s="16" t="s">
        <v>9270</v>
      </c>
      <c r="B86" s="16" t="s">
        <v>844</v>
      </c>
      <c r="C86" s="16" t="s">
        <v>972</v>
      </c>
      <c r="D86" s="16" t="s">
        <v>844</v>
      </c>
      <c r="E86" s="16" t="s">
        <v>843</v>
      </c>
      <c r="F86" s="16" t="s">
        <v>843</v>
      </c>
      <c r="G86" s="16" t="s">
        <v>843</v>
      </c>
      <c r="H86" s="16" t="s">
        <v>843</v>
      </c>
      <c r="I86" s="16" t="s">
        <v>843</v>
      </c>
      <c r="J86" s="16" t="s">
        <v>843</v>
      </c>
      <c r="K86" s="16" t="s">
        <v>843</v>
      </c>
      <c r="L86" s="16" t="s">
        <v>843</v>
      </c>
      <c r="M86" s="16" t="s">
        <v>843</v>
      </c>
      <c r="N86" s="16" t="s">
        <v>843</v>
      </c>
      <c r="O86" s="16" t="s">
        <v>843</v>
      </c>
      <c r="Q86" s="16" t="s">
        <v>844</v>
      </c>
      <c r="R86" s="16">
        <v>35</v>
      </c>
      <c r="T86" s="16" t="s">
        <v>470</v>
      </c>
      <c r="U86" s="16" t="s">
        <v>844</v>
      </c>
      <c r="V86" s="16" t="s">
        <v>843</v>
      </c>
      <c r="W86" s="16" t="s">
        <v>844</v>
      </c>
      <c r="X86" s="16" t="s">
        <v>843</v>
      </c>
      <c r="Y86" s="16" t="s">
        <v>843</v>
      </c>
      <c r="Z86" s="16" t="s">
        <v>843</v>
      </c>
      <c r="AA86" s="16" t="s">
        <v>843</v>
      </c>
      <c r="AB86" s="16" t="s">
        <v>844</v>
      </c>
      <c r="AC86" s="16" t="s">
        <v>843</v>
      </c>
      <c r="AD86" s="16" t="s">
        <v>867</v>
      </c>
      <c r="AF86" s="16" t="s">
        <v>11756</v>
      </c>
      <c r="AG86" s="16" t="s">
        <v>11696</v>
      </c>
      <c r="AH86" s="16" t="s">
        <v>844</v>
      </c>
      <c r="AI86" s="16" t="s">
        <v>844</v>
      </c>
      <c r="AJ86" s="16" t="s">
        <v>844</v>
      </c>
      <c r="AK86" s="16" t="s">
        <v>843</v>
      </c>
      <c r="AL86" s="16" t="s">
        <v>843</v>
      </c>
      <c r="AM86" s="16" t="s">
        <v>844</v>
      </c>
      <c r="AN86" s="16" t="s">
        <v>843</v>
      </c>
      <c r="AO86" s="16" t="s">
        <v>843</v>
      </c>
      <c r="AP86" s="16" t="s">
        <v>843</v>
      </c>
      <c r="AQ86" s="16" t="s">
        <v>844</v>
      </c>
      <c r="AR86" s="16" t="s">
        <v>4433</v>
      </c>
      <c r="AS86" s="16" t="s">
        <v>843</v>
      </c>
      <c r="AT86" s="16" t="s">
        <v>843</v>
      </c>
      <c r="AU86" s="16" t="s">
        <v>843</v>
      </c>
      <c r="AV86" s="16" t="s">
        <v>843</v>
      </c>
      <c r="AW86" s="16" t="s">
        <v>843</v>
      </c>
      <c r="AX86" s="16" t="s">
        <v>843</v>
      </c>
      <c r="AY86" s="16" t="s">
        <v>844</v>
      </c>
      <c r="BF86" s="16" t="s">
        <v>844</v>
      </c>
      <c r="BH86" s="16" t="s">
        <v>7380</v>
      </c>
      <c r="BI86" s="16" t="s">
        <v>7785</v>
      </c>
      <c r="BJ86" s="16" t="s">
        <v>843</v>
      </c>
      <c r="BK86" s="16" t="s">
        <v>843</v>
      </c>
      <c r="BL86" s="16" t="s">
        <v>843</v>
      </c>
      <c r="BM86" s="16" t="s">
        <v>843</v>
      </c>
      <c r="BN86" s="16" t="s">
        <v>843</v>
      </c>
      <c r="BO86" s="16" t="s">
        <v>844</v>
      </c>
      <c r="BP86" s="16" t="s">
        <v>843</v>
      </c>
      <c r="BQ86" s="16" t="s">
        <v>843</v>
      </c>
      <c r="DX86" s="16" t="s">
        <v>865</v>
      </c>
      <c r="ES86" s="16" t="s">
        <v>865</v>
      </c>
      <c r="EU86" s="16" t="s">
        <v>7810</v>
      </c>
      <c r="EV86" s="16" t="s">
        <v>865</v>
      </c>
      <c r="FT86" s="16" t="s">
        <v>865</v>
      </c>
      <c r="HC86" s="16" t="s">
        <v>865</v>
      </c>
      <c r="JA86" s="16" t="s">
        <v>4813</v>
      </c>
      <c r="JB86" s="16" t="s">
        <v>865</v>
      </c>
      <c r="JC86" s="16" t="s">
        <v>865</v>
      </c>
      <c r="JD86" s="16" t="s">
        <v>865</v>
      </c>
      <c r="JE86" s="16" t="s">
        <v>865</v>
      </c>
      <c r="JF86" s="16" t="s">
        <v>865</v>
      </c>
      <c r="JG86" s="16" t="s">
        <v>1056</v>
      </c>
      <c r="JH86" s="16" t="s">
        <v>7591</v>
      </c>
      <c r="JJ86" s="16" t="s">
        <v>865</v>
      </c>
      <c r="KF86" s="16" t="s">
        <v>4942</v>
      </c>
      <c r="KI86" s="16" t="s">
        <v>4982</v>
      </c>
      <c r="KK86" s="16" t="s">
        <v>4216</v>
      </c>
      <c r="KM86" s="16" t="s">
        <v>4216</v>
      </c>
      <c r="KO86" s="16" t="s">
        <v>8987</v>
      </c>
      <c r="KP86" s="16" t="s">
        <v>8986</v>
      </c>
      <c r="KQ86" s="16" t="s">
        <v>8694</v>
      </c>
      <c r="KR86" s="16" t="s">
        <v>9271</v>
      </c>
      <c r="KS86" s="16" t="s">
        <v>8988</v>
      </c>
      <c r="KT86" s="16" t="s">
        <v>8696</v>
      </c>
      <c r="KU86" s="16" t="s">
        <v>844</v>
      </c>
      <c r="KV86" s="16" t="s">
        <v>8696</v>
      </c>
      <c r="KW86" s="16" t="s">
        <v>851</v>
      </c>
      <c r="KY86" s="16" t="s">
        <v>486</v>
      </c>
      <c r="LC86" s="16" t="s">
        <v>10879</v>
      </c>
      <c r="LF86" s="16" t="s">
        <v>11654</v>
      </c>
      <c r="LI86" s="16" t="s">
        <v>11655</v>
      </c>
      <c r="LJ86" s="16" t="s">
        <v>843</v>
      </c>
      <c r="LL86" s="16" t="s">
        <v>8711</v>
      </c>
      <c r="LM86" s="16" t="s">
        <v>8741</v>
      </c>
      <c r="LO86" s="16" t="s">
        <v>1056</v>
      </c>
      <c r="LP86" s="16" t="s">
        <v>844</v>
      </c>
      <c r="LQ86" s="16" t="s">
        <v>8732</v>
      </c>
      <c r="LR86" s="16" t="s">
        <v>843</v>
      </c>
      <c r="LS86" s="16" t="s">
        <v>844</v>
      </c>
      <c r="LT86" s="16" t="s">
        <v>843</v>
      </c>
      <c r="LU86" s="16" t="s">
        <v>843</v>
      </c>
      <c r="LV86" s="16" t="s">
        <v>843</v>
      </c>
      <c r="LW86" s="16" t="s">
        <v>843</v>
      </c>
      <c r="LX86" s="16" t="s">
        <v>843</v>
      </c>
      <c r="LY86" s="16" t="s">
        <v>844</v>
      </c>
      <c r="LZ86" s="16" t="s">
        <v>843</v>
      </c>
      <c r="MA86" s="16" t="s">
        <v>843</v>
      </c>
      <c r="MB86" s="16" t="s">
        <v>843</v>
      </c>
      <c r="MC86" s="16" t="s">
        <v>1056</v>
      </c>
      <c r="ME86" s="16" t="s">
        <v>11656</v>
      </c>
      <c r="MF86" s="16" t="s">
        <v>8847</v>
      </c>
      <c r="MO86" s="16" t="s">
        <v>1805</v>
      </c>
      <c r="MP86" s="16" t="s">
        <v>1829</v>
      </c>
      <c r="MR86" s="16" t="s">
        <v>470</v>
      </c>
      <c r="MS86" s="16" t="s">
        <v>11748</v>
      </c>
      <c r="MT86" s="16" t="s">
        <v>8957</v>
      </c>
      <c r="MU86" s="16" t="s">
        <v>817</v>
      </c>
      <c r="NC86" s="16" t="s">
        <v>486</v>
      </c>
      <c r="ND86" s="16" t="s">
        <v>486</v>
      </c>
      <c r="NE86" s="16" t="s">
        <v>486</v>
      </c>
      <c r="NG86" s="16" t="s">
        <v>1376</v>
      </c>
      <c r="NI86" s="16" t="s">
        <v>11658</v>
      </c>
      <c r="NR86" s="16" t="s">
        <v>451</v>
      </c>
      <c r="NS86" s="16" t="s">
        <v>462</v>
      </c>
      <c r="NT86" s="16" t="s">
        <v>478</v>
      </c>
      <c r="NU86" s="16">
        <v>1.1910000000000001</v>
      </c>
      <c r="NV86" s="16" t="s">
        <v>451</v>
      </c>
      <c r="NW86" s="16" t="s">
        <v>1175</v>
      </c>
      <c r="NX86" s="16" t="s">
        <v>1142</v>
      </c>
      <c r="OB86" s="16" t="s">
        <v>833</v>
      </c>
      <c r="OC86" s="16" t="s">
        <v>451</v>
      </c>
    </row>
    <row r="87" spans="1:394" x14ac:dyDescent="0.25">
      <c r="A87" s="16" t="s">
        <v>9276</v>
      </c>
      <c r="B87" s="16" t="s">
        <v>1056</v>
      </c>
      <c r="C87" s="16" t="s">
        <v>972</v>
      </c>
      <c r="D87" s="16" t="s">
        <v>844</v>
      </c>
      <c r="E87" s="16" t="s">
        <v>843</v>
      </c>
      <c r="F87" s="16" t="s">
        <v>843</v>
      </c>
      <c r="G87" s="16" t="s">
        <v>843</v>
      </c>
      <c r="H87" s="16" t="s">
        <v>843</v>
      </c>
      <c r="I87" s="16" t="s">
        <v>843</v>
      </c>
      <c r="J87" s="16" t="s">
        <v>843</v>
      </c>
      <c r="K87" s="16" t="s">
        <v>843</v>
      </c>
      <c r="L87" s="16" t="s">
        <v>843</v>
      </c>
      <c r="M87" s="16" t="s">
        <v>843</v>
      </c>
      <c r="N87" s="16" t="s">
        <v>843</v>
      </c>
      <c r="O87" s="16" t="s">
        <v>843</v>
      </c>
      <c r="Q87" s="16" t="s">
        <v>844</v>
      </c>
      <c r="R87" s="16">
        <v>5</v>
      </c>
      <c r="T87" s="16" t="s">
        <v>470</v>
      </c>
      <c r="U87" s="16" t="s">
        <v>844</v>
      </c>
      <c r="V87" s="16" t="s">
        <v>843</v>
      </c>
      <c r="W87" s="16" t="s">
        <v>843</v>
      </c>
      <c r="X87" s="16" t="s">
        <v>843</v>
      </c>
      <c r="Y87" s="16" t="s">
        <v>844</v>
      </c>
      <c r="Z87" s="16" t="s">
        <v>843</v>
      </c>
      <c r="AA87" s="16" t="s">
        <v>843</v>
      </c>
      <c r="AB87" s="16" t="s">
        <v>843</v>
      </c>
      <c r="AC87" s="16" t="s">
        <v>843</v>
      </c>
      <c r="AF87" s="16" t="s">
        <v>11756</v>
      </c>
      <c r="AG87" s="16" t="s">
        <v>11696</v>
      </c>
      <c r="AH87" s="16" t="s">
        <v>844</v>
      </c>
      <c r="AI87" s="16" t="s">
        <v>844</v>
      </c>
      <c r="AJ87" s="16" t="s">
        <v>844</v>
      </c>
      <c r="AK87" s="16" t="s">
        <v>843</v>
      </c>
      <c r="AL87" s="16" t="s">
        <v>843</v>
      </c>
      <c r="AM87" s="16" t="s">
        <v>844</v>
      </c>
      <c r="AN87" s="16" t="s">
        <v>843</v>
      </c>
      <c r="AO87" s="16" t="s">
        <v>843</v>
      </c>
      <c r="AP87" s="16" t="s">
        <v>843</v>
      </c>
      <c r="AQ87" s="16" t="s">
        <v>844</v>
      </c>
      <c r="AR87" s="16" t="s">
        <v>4433</v>
      </c>
      <c r="AS87" s="16" t="s">
        <v>843</v>
      </c>
      <c r="AT87" s="16" t="s">
        <v>843</v>
      </c>
      <c r="AU87" s="16" t="s">
        <v>843</v>
      </c>
      <c r="AV87" s="16" t="s">
        <v>843</v>
      </c>
      <c r="AW87" s="16" t="s">
        <v>843</v>
      </c>
      <c r="AX87" s="16" t="s">
        <v>843</v>
      </c>
      <c r="AY87" s="16" t="s">
        <v>844</v>
      </c>
      <c r="BF87" s="16" t="s">
        <v>844</v>
      </c>
      <c r="CC87" s="16" t="s">
        <v>867</v>
      </c>
      <c r="CD87" s="16" t="s">
        <v>6834</v>
      </c>
      <c r="CE87" s="16" t="s">
        <v>7537</v>
      </c>
      <c r="DN87" s="16" t="s">
        <v>4411</v>
      </c>
      <c r="DQ87" s="16" t="s">
        <v>7093</v>
      </c>
      <c r="DR87" s="16" t="s">
        <v>865</v>
      </c>
      <c r="DX87" s="16" t="s">
        <v>865</v>
      </c>
      <c r="ES87" s="16" t="s">
        <v>865</v>
      </c>
      <c r="ET87" s="16" t="s">
        <v>867</v>
      </c>
      <c r="EU87" s="16" t="s">
        <v>7810</v>
      </c>
      <c r="EV87" s="16" t="s">
        <v>865</v>
      </c>
      <c r="HC87" s="16" t="s">
        <v>865</v>
      </c>
      <c r="KO87" s="16" t="s">
        <v>8987</v>
      </c>
      <c r="KP87" s="16" t="s">
        <v>8986</v>
      </c>
      <c r="KQ87" s="16" t="s">
        <v>8694</v>
      </c>
      <c r="KR87" s="16" t="s">
        <v>9277</v>
      </c>
      <c r="KS87" s="16" t="s">
        <v>8988</v>
      </c>
      <c r="KT87" s="16" t="s">
        <v>8696</v>
      </c>
      <c r="KU87" s="16" t="s">
        <v>844</v>
      </c>
      <c r="KV87" s="16" t="s">
        <v>8696</v>
      </c>
      <c r="KW87" s="16" t="s">
        <v>851</v>
      </c>
      <c r="KY87" s="16" t="s">
        <v>486</v>
      </c>
      <c r="LC87" s="16" t="s">
        <v>10879</v>
      </c>
      <c r="LF87" s="16" t="s">
        <v>11654</v>
      </c>
      <c r="LI87" s="16" t="s">
        <v>11655</v>
      </c>
      <c r="LM87" s="16" t="s">
        <v>8741</v>
      </c>
      <c r="LN87" s="16" t="s">
        <v>487</v>
      </c>
      <c r="LO87" s="16" t="s">
        <v>1056</v>
      </c>
      <c r="LP87" s="16" t="s">
        <v>844</v>
      </c>
      <c r="LQ87" s="16" t="s">
        <v>8732</v>
      </c>
      <c r="LR87" s="16" t="s">
        <v>843</v>
      </c>
      <c r="LS87" s="16" t="s">
        <v>844</v>
      </c>
      <c r="LT87" s="16" t="s">
        <v>843</v>
      </c>
      <c r="LU87" s="16" t="s">
        <v>843</v>
      </c>
      <c r="LV87" s="16" t="s">
        <v>843</v>
      </c>
      <c r="LW87" s="16" t="s">
        <v>843</v>
      </c>
      <c r="LX87" s="16" t="s">
        <v>843</v>
      </c>
      <c r="LY87" s="16" t="s">
        <v>844</v>
      </c>
      <c r="LZ87" s="16" t="s">
        <v>843</v>
      </c>
      <c r="MA87" s="16" t="s">
        <v>843</v>
      </c>
      <c r="MB87" s="16" t="s">
        <v>843</v>
      </c>
      <c r="MC87" s="16" t="s">
        <v>1056</v>
      </c>
      <c r="ME87" s="16" t="s">
        <v>11656</v>
      </c>
      <c r="MF87" s="16" t="s">
        <v>8847</v>
      </c>
      <c r="MR87" s="16" t="s">
        <v>470</v>
      </c>
      <c r="MS87" s="16" t="s">
        <v>11748</v>
      </c>
      <c r="MT87" s="16" t="s">
        <v>8957</v>
      </c>
      <c r="MV87" s="16" t="s">
        <v>487</v>
      </c>
      <c r="MW87" s="16" t="s">
        <v>1263</v>
      </c>
      <c r="MX87" s="16" t="s">
        <v>1262</v>
      </c>
      <c r="MY87" s="16" t="s">
        <v>486</v>
      </c>
      <c r="MZ87" s="16" t="s">
        <v>487</v>
      </c>
      <c r="NA87" s="16" t="s">
        <v>486</v>
      </c>
      <c r="NC87" s="16" t="s">
        <v>486</v>
      </c>
      <c r="NE87" s="16" t="s">
        <v>486</v>
      </c>
      <c r="NI87" s="16" t="s">
        <v>11658</v>
      </c>
      <c r="NS87" s="16" t="s">
        <v>462</v>
      </c>
      <c r="NT87" s="16" t="s">
        <v>478</v>
      </c>
      <c r="NU87" s="16">
        <v>1.1910000000000001</v>
      </c>
      <c r="NV87" s="16" t="s">
        <v>860</v>
      </c>
      <c r="NW87" s="16" t="s">
        <v>1176</v>
      </c>
      <c r="NX87" s="16" t="s">
        <v>1142</v>
      </c>
      <c r="NY87" s="16" t="s">
        <v>1121</v>
      </c>
      <c r="NZ87" s="16" t="s">
        <v>936</v>
      </c>
    </row>
    <row r="88" spans="1:394" x14ac:dyDescent="0.25">
      <c r="A88" s="16" t="s">
        <v>9281</v>
      </c>
      <c r="B88" s="16" t="s">
        <v>8732</v>
      </c>
      <c r="C88" s="16" t="s">
        <v>972</v>
      </c>
      <c r="D88" s="16" t="s">
        <v>844</v>
      </c>
      <c r="E88" s="16" t="s">
        <v>843</v>
      </c>
      <c r="F88" s="16" t="s">
        <v>843</v>
      </c>
      <c r="G88" s="16" t="s">
        <v>843</v>
      </c>
      <c r="H88" s="16" t="s">
        <v>843</v>
      </c>
      <c r="I88" s="16" t="s">
        <v>843</v>
      </c>
      <c r="J88" s="16" t="s">
        <v>843</v>
      </c>
      <c r="K88" s="16" t="s">
        <v>843</v>
      </c>
      <c r="L88" s="16" t="s">
        <v>843</v>
      </c>
      <c r="M88" s="16" t="s">
        <v>843</v>
      </c>
      <c r="N88" s="16" t="s">
        <v>843</v>
      </c>
      <c r="O88" s="16" t="s">
        <v>843</v>
      </c>
      <c r="Q88" s="16" t="s">
        <v>844</v>
      </c>
      <c r="R88" s="16">
        <v>1</v>
      </c>
      <c r="S88" s="16">
        <v>18</v>
      </c>
      <c r="T88" s="16" t="s">
        <v>470</v>
      </c>
      <c r="U88" s="16" t="s">
        <v>844</v>
      </c>
      <c r="V88" s="16" t="s">
        <v>843</v>
      </c>
      <c r="W88" s="16" t="s">
        <v>843</v>
      </c>
      <c r="X88" s="16" t="s">
        <v>843</v>
      </c>
      <c r="Y88" s="16" t="s">
        <v>844</v>
      </c>
      <c r="Z88" s="16" t="s">
        <v>843</v>
      </c>
      <c r="AA88" s="16" t="s">
        <v>843</v>
      </c>
      <c r="AB88" s="16" t="s">
        <v>843</v>
      </c>
      <c r="AC88" s="16" t="s">
        <v>843</v>
      </c>
      <c r="AG88" s="16" t="s">
        <v>11758</v>
      </c>
      <c r="AH88" s="16" t="s">
        <v>844</v>
      </c>
      <c r="AI88" s="16" t="s">
        <v>843</v>
      </c>
      <c r="AJ88" s="16" t="s">
        <v>843</v>
      </c>
      <c r="AK88" s="16" t="s">
        <v>843</v>
      </c>
      <c r="AL88" s="16" t="s">
        <v>843</v>
      </c>
      <c r="AM88" s="16" t="s">
        <v>844</v>
      </c>
      <c r="AN88" s="16" t="s">
        <v>843</v>
      </c>
      <c r="AO88" s="16" t="s">
        <v>843</v>
      </c>
      <c r="AP88" s="16" t="s">
        <v>843</v>
      </c>
      <c r="AQ88" s="16" t="s">
        <v>844</v>
      </c>
      <c r="BF88" s="16" t="s">
        <v>844</v>
      </c>
      <c r="DX88" s="16" t="s">
        <v>865</v>
      </c>
      <c r="ES88" s="16" t="s">
        <v>865</v>
      </c>
      <c r="ET88" s="16" t="s">
        <v>867</v>
      </c>
      <c r="EU88" s="16" t="s">
        <v>7810</v>
      </c>
      <c r="EV88" s="16" t="s">
        <v>865</v>
      </c>
      <c r="KO88" s="16" t="s">
        <v>8987</v>
      </c>
      <c r="KP88" s="16" t="s">
        <v>8986</v>
      </c>
      <c r="KQ88" s="16" t="s">
        <v>8694</v>
      </c>
      <c r="KR88" s="16" t="s">
        <v>9282</v>
      </c>
      <c r="KS88" s="16" t="s">
        <v>8988</v>
      </c>
      <c r="KT88" s="16" t="s">
        <v>8696</v>
      </c>
      <c r="KU88" s="16" t="s">
        <v>844</v>
      </c>
      <c r="KV88" s="16" t="s">
        <v>8696</v>
      </c>
      <c r="KY88" s="16" t="s">
        <v>486</v>
      </c>
      <c r="LC88" s="16" t="s">
        <v>10879</v>
      </c>
      <c r="LF88" s="16" t="s">
        <v>11654</v>
      </c>
      <c r="LG88" s="16" t="s">
        <v>487</v>
      </c>
      <c r="LI88" s="16" t="s">
        <v>11655</v>
      </c>
      <c r="LM88" s="16" t="s">
        <v>8741</v>
      </c>
      <c r="LN88" s="16" t="s">
        <v>487</v>
      </c>
      <c r="LO88" s="16" t="s">
        <v>1056</v>
      </c>
      <c r="LP88" s="16" t="s">
        <v>844</v>
      </c>
      <c r="LQ88" s="16" t="s">
        <v>8732</v>
      </c>
      <c r="LR88" s="16" t="s">
        <v>843</v>
      </c>
      <c r="LS88" s="16" t="s">
        <v>844</v>
      </c>
      <c r="LT88" s="16" t="s">
        <v>843</v>
      </c>
      <c r="LU88" s="16" t="s">
        <v>843</v>
      </c>
      <c r="LV88" s="16" t="s">
        <v>843</v>
      </c>
      <c r="LW88" s="16" t="s">
        <v>843</v>
      </c>
      <c r="LX88" s="16" t="s">
        <v>843</v>
      </c>
      <c r="LY88" s="16" t="s">
        <v>844</v>
      </c>
      <c r="LZ88" s="16" t="s">
        <v>843</v>
      </c>
      <c r="MA88" s="16" t="s">
        <v>843</v>
      </c>
      <c r="MB88" s="16" t="s">
        <v>843</v>
      </c>
      <c r="MC88" s="16" t="s">
        <v>1056</v>
      </c>
      <c r="ME88" s="16" t="s">
        <v>11656</v>
      </c>
      <c r="MF88" s="16" t="s">
        <v>8847</v>
      </c>
      <c r="MR88" s="16" t="s">
        <v>470</v>
      </c>
      <c r="MS88" s="16" t="s">
        <v>11748</v>
      </c>
      <c r="NC88" s="16" t="s">
        <v>486</v>
      </c>
      <c r="NI88" s="16" t="s">
        <v>11658</v>
      </c>
      <c r="NS88" s="16" t="s">
        <v>462</v>
      </c>
      <c r="NT88" s="16" t="s">
        <v>478</v>
      </c>
      <c r="NU88" s="16">
        <v>1.1910000000000001</v>
      </c>
      <c r="NV88" s="16" t="s">
        <v>1132</v>
      </c>
      <c r="NW88" s="16" t="s">
        <v>1172</v>
      </c>
      <c r="NX88" s="16" t="s">
        <v>1141</v>
      </c>
      <c r="NY88" s="16" t="s">
        <v>1121</v>
      </c>
    </row>
    <row r="89" spans="1:394" x14ac:dyDescent="0.25">
      <c r="A89" s="16" t="s">
        <v>9287</v>
      </c>
      <c r="B89" s="16" t="s">
        <v>844</v>
      </c>
      <c r="C89" s="16" t="s">
        <v>972</v>
      </c>
      <c r="D89" s="16" t="s">
        <v>844</v>
      </c>
      <c r="E89" s="16" t="s">
        <v>843</v>
      </c>
      <c r="F89" s="16" t="s">
        <v>843</v>
      </c>
      <c r="G89" s="16" t="s">
        <v>843</v>
      </c>
      <c r="H89" s="16" t="s">
        <v>843</v>
      </c>
      <c r="I89" s="16" t="s">
        <v>843</v>
      </c>
      <c r="J89" s="16" t="s">
        <v>843</v>
      </c>
      <c r="K89" s="16" t="s">
        <v>843</v>
      </c>
      <c r="L89" s="16" t="s">
        <v>843</v>
      </c>
      <c r="M89" s="16" t="s">
        <v>843</v>
      </c>
      <c r="N89" s="16" t="s">
        <v>843</v>
      </c>
      <c r="O89" s="16" t="s">
        <v>843</v>
      </c>
      <c r="Q89" s="16" t="s">
        <v>844</v>
      </c>
      <c r="R89" s="16">
        <v>72</v>
      </c>
      <c r="T89" s="16" t="s">
        <v>470</v>
      </c>
      <c r="U89" s="16" t="s">
        <v>844</v>
      </c>
      <c r="V89" s="16" t="s">
        <v>843</v>
      </c>
      <c r="W89" s="16" t="s">
        <v>844</v>
      </c>
      <c r="X89" s="16" t="s">
        <v>843</v>
      </c>
      <c r="Y89" s="16" t="s">
        <v>843</v>
      </c>
      <c r="Z89" s="16" t="s">
        <v>843</v>
      </c>
      <c r="AA89" s="16" t="s">
        <v>843</v>
      </c>
      <c r="AB89" s="16" t="s">
        <v>843</v>
      </c>
      <c r="AC89" s="16" t="s">
        <v>843</v>
      </c>
      <c r="AD89" s="16" t="s">
        <v>867</v>
      </c>
      <c r="AF89" s="16" t="s">
        <v>11673</v>
      </c>
      <c r="AG89" s="16" t="s">
        <v>11759</v>
      </c>
      <c r="AH89" s="16" t="s">
        <v>844</v>
      </c>
      <c r="AI89" s="16" t="s">
        <v>844</v>
      </c>
      <c r="AJ89" s="16" t="s">
        <v>844</v>
      </c>
      <c r="AK89" s="16" t="s">
        <v>844</v>
      </c>
      <c r="AL89" s="16" t="s">
        <v>843</v>
      </c>
      <c r="AM89" s="16" t="s">
        <v>844</v>
      </c>
      <c r="AN89" s="16" t="s">
        <v>843</v>
      </c>
      <c r="AO89" s="16" t="s">
        <v>843</v>
      </c>
      <c r="AP89" s="16" t="s">
        <v>843</v>
      </c>
      <c r="AQ89" s="16" t="s">
        <v>844</v>
      </c>
      <c r="AR89" s="16" t="s">
        <v>4415</v>
      </c>
      <c r="AS89" s="16" t="s">
        <v>844</v>
      </c>
      <c r="AT89" s="16" t="s">
        <v>843</v>
      </c>
      <c r="AU89" s="16" t="s">
        <v>843</v>
      </c>
      <c r="AV89" s="16" t="s">
        <v>843</v>
      </c>
      <c r="AW89" s="16" t="s">
        <v>843</v>
      </c>
      <c r="AX89" s="16" t="s">
        <v>843</v>
      </c>
      <c r="AY89" s="16" t="s">
        <v>843</v>
      </c>
      <c r="AZ89" s="16" t="s">
        <v>4440</v>
      </c>
      <c r="BF89" s="16" t="s">
        <v>844</v>
      </c>
      <c r="BI89" s="16" t="s">
        <v>7770</v>
      </c>
      <c r="BJ89" s="16" t="s">
        <v>844</v>
      </c>
      <c r="BK89" s="16" t="s">
        <v>843</v>
      </c>
      <c r="BL89" s="16" t="s">
        <v>843</v>
      </c>
      <c r="BM89" s="16" t="s">
        <v>843</v>
      </c>
      <c r="BN89" s="16" t="s">
        <v>843</v>
      </c>
      <c r="BO89" s="16" t="s">
        <v>843</v>
      </c>
      <c r="BP89" s="16" t="s">
        <v>843</v>
      </c>
      <c r="BQ89" s="16" t="s">
        <v>843</v>
      </c>
      <c r="BR89" s="16" t="s">
        <v>7799</v>
      </c>
      <c r="BS89" s="16" t="s">
        <v>843</v>
      </c>
      <c r="BT89" s="16" t="s">
        <v>843</v>
      </c>
      <c r="BU89" s="16" t="s">
        <v>843</v>
      </c>
      <c r="BV89" s="16" t="s">
        <v>844</v>
      </c>
      <c r="BW89" s="16" t="s">
        <v>843</v>
      </c>
      <c r="BX89" s="16" t="s">
        <v>843</v>
      </c>
      <c r="BY89" s="16" t="s">
        <v>843</v>
      </c>
      <c r="BZ89" s="16" t="s">
        <v>843</v>
      </c>
      <c r="CA89" s="16" t="s">
        <v>843</v>
      </c>
      <c r="DX89" s="16" t="s">
        <v>867</v>
      </c>
      <c r="DY89" s="16" t="s">
        <v>867</v>
      </c>
      <c r="ES89" s="16" t="s">
        <v>867</v>
      </c>
      <c r="EU89" s="16" t="s">
        <v>7813</v>
      </c>
      <c r="EV89" s="16" t="s">
        <v>867</v>
      </c>
      <c r="EW89" s="16" t="s">
        <v>7826</v>
      </c>
      <c r="EX89" s="16" t="s">
        <v>843</v>
      </c>
      <c r="EY89" s="16" t="s">
        <v>844</v>
      </c>
      <c r="EZ89" s="16" t="s">
        <v>843</v>
      </c>
      <c r="FA89" s="16" t="s">
        <v>843</v>
      </c>
      <c r="FB89" s="16" t="s">
        <v>843</v>
      </c>
      <c r="FC89" s="16" t="s">
        <v>843</v>
      </c>
      <c r="FD89" s="16" t="s">
        <v>843</v>
      </c>
      <c r="FF89" s="16" t="s">
        <v>7836</v>
      </c>
      <c r="HC89" s="16" t="s">
        <v>865</v>
      </c>
      <c r="JA89" s="16" t="s">
        <v>4822</v>
      </c>
      <c r="JB89" s="16" t="s">
        <v>865</v>
      </c>
      <c r="JC89" s="16" t="s">
        <v>865</v>
      </c>
      <c r="JD89" s="16" t="s">
        <v>865</v>
      </c>
      <c r="JE89" s="16" t="s">
        <v>865</v>
      </c>
      <c r="JF89" s="16" t="s">
        <v>865</v>
      </c>
      <c r="JG89" s="16" t="s">
        <v>843</v>
      </c>
      <c r="JH89" s="16" t="s">
        <v>4846</v>
      </c>
      <c r="KF89" s="16" t="s">
        <v>4411</v>
      </c>
      <c r="KI89" s="16" t="s">
        <v>4846</v>
      </c>
      <c r="KO89" s="16" t="s">
        <v>8993</v>
      </c>
      <c r="KP89" s="16" t="s">
        <v>8992</v>
      </c>
      <c r="KQ89" s="16" t="s">
        <v>8694</v>
      </c>
      <c r="KR89" s="16" t="s">
        <v>9288</v>
      </c>
      <c r="KS89" s="16" t="s">
        <v>8994</v>
      </c>
      <c r="KT89" s="16" t="s">
        <v>8696</v>
      </c>
      <c r="KU89" s="16" t="s">
        <v>844</v>
      </c>
      <c r="KV89" s="16" t="s">
        <v>8696</v>
      </c>
      <c r="KW89" s="16" t="s">
        <v>850</v>
      </c>
      <c r="KX89" s="16" t="s">
        <v>487</v>
      </c>
      <c r="KY89" s="16" t="s">
        <v>487</v>
      </c>
      <c r="KZ89" s="16" t="s">
        <v>487</v>
      </c>
      <c r="LC89" s="16" t="s">
        <v>10879</v>
      </c>
      <c r="LF89" s="16" t="s">
        <v>11654</v>
      </c>
      <c r="LI89" s="16" t="s">
        <v>11655</v>
      </c>
      <c r="LJ89" s="16" t="s">
        <v>843</v>
      </c>
      <c r="LL89" s="16" t="s">
        <v>8711</v>
      </c>
      <c r="LM89" s="16" t="s">
        <v>8741</v>
      </c>
      <c r="LO89" s="16" t="s">
        <v>843</v>
      </c>
      <c r="LP89" s="16" t="s">
        <v>843</v>
      </c>
      <c r="LQ89" s="16" t="s">
        <v>844</v>
      </c>
      <c r="LR89" s="16" t="s">
        <v>843</v>
      </c>
      <c r="LS89" s="16" t="s">
        <v>844</v>
      </c>
      <c r="LT89" s="16" t="s">
        <v>843</v>
      </c>
      <c r="LU89" s="16" t="s">
        <v>844</v>
      </c>
      <c r="LV89" s="16" t="s">
        <v>844</v>
      </c>
      <c r="LW89" s="16" t="s">
        <v>844</v>
      </c>
      <c r="LX89" s="16" t="s">
        <v>843</v>
      </c>
      <c r="LY89" s="16" t="s">
        <v>843</v>
      </c>
      <c r="LZ89" s="16" t="s">
        <v>843</v>
      </c>
      <c r="MA89" s="16" t="s">
        <v>843</v>
      </c>
      <c r="MB89" s="16" t="s">
        <v>843</v>
      </c>
      <c r="MC89" s="16" t="s">
        <v>843</v>
      </c>
      <c r="ME89" s="16" t="s">
        <v>11656</v>
      </c>
      <c r="MF89" s="16" t="s">
        <v>8847</v>
      </c>
      <c r="MP89" s="16" t="s">
        <v>1824</v>
      </c>
      <c r="MR89" s="16" t="s">
        <v>470</v>
      </c>
      <c r="MS89" s="16" t="s">
        <v>11748</v>
      </c>
      <c r="MT89" s="16" t="s">
        <v>9009</v>
      </c>
      <c r="NC89" s="16" t="s">
        <v>487</v>
      </c>
      <c r="NE89" s="16" t="s">
        <v>486</v>
      </c>
      <c r="NG89" s="16" t="s">
        <v>1378</v>
      </c>
      <c r="NI89" s="16" t="s">
        <v>11658</v>
      </c>
      <c r="NR89" s="16" t="s">
        <v>878</v>
      </c>
      <c r="NS89" s="16" t="s">
        <v>462</v>
      </c>
      <c r="NT89" s="16" t="s">
        <v>478</v>
      </c>
      <c r="NU89" s="16">
        <v>1.1910000000000001</v>
      </c>
      <c r="NV89" s="16" t="s">
        <v>457</v>
      </c>
      <c r="NW89" s="16" t="s">
        <v>1177</v>
      </c>
      <c r="NX89" s="16" t="s">
        <v>1142</v>
      </c>
      <c r="OB89" s="16" t="s">
        <v>833</v>
      </c>
      <c r="OC89" s="16" t="s">
        <v>878</v>
      </c>
    </row>
    <row r="90" spans="1:394" x14ac:dyDescent="0.25">
      <c r="A90" s="16" t="s">
        <v>9293</v>
      </c>
      <c r="B90" s="16" t="s">
        <v>844</v>
      </c>
      <c r="C90" s="16" t="s">
        <v>972</v>
      </c>
      <c r="D90" s="16" t="s">
        <v>844</v>
      </c>
      <c r="E90" s="16" t="s">
        <v>843</v>
      </c>
      <c r="F90" s="16" t="s">
        <v>843</v>
      </c>
      <c r="G90" s="16" t="s">
        <v>843</v>
      </c>
      <c r="H90" s="16" t="s">
        <v>843</v>
      </c>
      <c r="I90" s="16" t="s">
        <v>843</v>
      </c>
      <c r="J90" s="16" t="s">
        <v>843</v>
      </c>
      <c r="K90" s="16" t="s">
        <v>843</v>
      </c>
      <c r="L90" s="16" t="s">
        <v>843</v>
      </c>
      <c r="M90" s="16" t="s">
        <v>843</v>
      </c>
      <c r="N90" s="16" t="s">
        <v>843</v>
      </c>
      <c r="O90" s="16" t="s">
        <v>843</v>
      </c>
      <c r="Q90" s="16" t="s">
        <v>844</v>
      </c>
      <c r="R90" s="16">
        <v>34</v>
      </c>
      <c r="T90" s="16" t="s">
        <v>470</v>
      </c>
      <c r="U90" s="16" t="s">
        <v>844</v>
      </c>
      <c r="V90" s="16" t="s">
        <v>843</v>
      </c>
      <c r="W90" s="16" t="s">
        <v>844</v>
      </c>
      <c r="X90" s="16" t="s">
        <v>843</v>
      </c>
      <c r="Y90" s="16" t="s">
        <v>843</v>
      </c>
      <c r="Z90" s="16" t="s">
        <v>843</v>
      </c>
      <c r="AA90" s="16" t="s">
        <v>843</v>
      </c>
      <c r="AB90" s="16" t="s">
        <v>844</v>
      </c>
      <c r="AC90" s="16" t="s">
        <v>843</v>
      </c>
      <c r="AD90" s="16" t="s">
        <v>867</v>
      </c>
      <c r="AF90" s="16" t="s">
        <v>11651</v>
      </c>
      <c r="AG90" s="16" t="s">
        <v>11671</v>
      </c>
      <c r="AH90" s="16" t="s">
        <v>844</v>
      </c>
      <c r="AI90" s="16" t="s">
        <v>844</v>
      </c>
      <c r="AJ90" s="16" t="s">
        <v>843</v>
      </c>
      <c r="AK90" s="16" t="s">
        <v>843</v>
      </c>
      <c r="AL90" s="16" t="s">
        <v>844</v>
      </c>
      <c r="AM90" s="16" t="s">
        <v>843</v>
      </c>
      <c r="AN90" s="16" t="s">
        <v>843</v>
      </c>
      <c r="AO90" s="16" t="s">
        <v>843</v>
      </c>
      <c r="AP90" s="16" t="s">
        <v>843</v>
      </c>
      <c r="AQ90" s="16" t="s">
        <v>843</v>
      </c>
      <c r="AR90" s="16" t="s">
        <v>4415</v>
      </c>
      <c r="AS90" s="16" t="s">
        <v>844</v>
      </c>
      <c r="AT90" s="16" t="s">
        <v>843</v>
      </c>
      <c r="AU90" s="16" t="s">
        <v>843</v>
      </c>
      <c r="AV90" s="16" t="s">
        <v>843</v>
      </c>
      <c r="AW90" s="16" t="s">
        <v>843</v>
      </c>
      <c r="AX90" s="16" t="s">
        <v>843</v>
      </c>
      <c r="AY90" s="16" t="s">
        <v>843</v>
      </c>
      <c r="AZ90" s="16" t="s">
        <v>4437</v>
      </c>
      <c r="BF90" s="16" t="s">
        <v>843</v>
      </c>
      <c r="BH90" s="16" t="s">
        <v>7386</v>
      </c>
      <c r="BI90" s="16" t="s">
        <v>7785</v>
      </c>
      <c r="BJ90" s="16" t="s">
        <v>843</v>
      </c>
      <c r="BK90" s="16" t="s">
        <v>843</v>
      </c>
      <c r="BL90" s="16" t="s">
        <v>843</v>
      </c>
      <c r="BM90" s="16" t="s">
        <v>843</v>
      </c>
      <c r="BN90" s="16" t="s">
        <v>843</v>
      </c>
      <c r="BO90" s="16" t="s">
        <v>844</v>
      </c>
      <c r="BP90" s="16" t="s">
        <v>843</v>
      </c>
      <c r="BQ90" s="16" t="s">
        <v>843</v>
      </c>
      <c r="DX90" s="16" t="s">
        <v>867</v>
      </c>
      <c r="DY90" s="16" t="s">
        <v>867</v>
      </c>
      <c r="ES90" s="16" t="s">
        <v>867</v>
      </c>
      <c r="EU90" s="16" t="s">
        <v>7819</v>
      </c>
      <c r="EV90" s="16" t="s">
        <v>867</v>
      </c>
      <c r="EW90" s="16" t="s">
        <v>7826</v>
      </c>
      <c r="EX90" s="16" t="s">
        <v>843</v>
      </c>
      <c r="EY90" s="16" t="s">
        <v>844</v>
      </c>
      <c r="EZ90" s="16" t="s">
        <v>843</v>
      </c>
      <c r="FA90" s="16" t="s">
        <v>843</v>
      </c>
      <c r="FB90" s="16" t="s">
        <v>843</v>
      </c>
      <c r="FC90" s="16" t="s">
        <v>843</v>
      </c>
      <c r="FD90" s="16" t="s">
        <v>843</v>
      </c>
      <c r="FT90" s="16" t="s">
        <v>865</v>
      </c>
      <c r="HC90" s="16" t="s">
        <v>867</v>
      </c>
      <c r="HD90" s="16" t="s">
        <v>865</v>
      </c>
      <c r="JA90" s="16" t="s">
        <v>4825</v>
      </c>
      <c r="JB90" s="16" t="s">
        <v>867</v>
      </c>
      <c r="JC90" s="16" t="s">
        <v>865</v>
      </c>
      <c r="JG90" s="16" t="s">
        <v>1056</v>
      </c>
      <c r="JV90" s="16">
        <v>20</v>
      </c>
      <c r="JW90" s="16" t="s">
        <v>7600</v>
      </c>
      <c r="JZ90" s="16" t="s">
        <v>4910</v>
      </c>
      <c r="KB90" s="16" t="s">
        <v>7628</v>
      </c>
      <c r="KD90" s="16" t="s">
        <v>4920</v>
      </c>
      <c r="KE90" s="16" t="s">
        <v>7277</v>
      </c>
      <c r="KF90" s="16" t="s">
        <v>4945</v>
      </c>
      <c r="KH90" s="16" t="s">
        <v>7636</v>
      </c>
      <c r="KI90" s="16" t="s">
        <v>4982</v>
      </c>
      <c r="KK90" s="16" t="s">
        <v>4895</v>
      </c>
      <c r="KM90" s="16" t="s">
        <v>7613</v>
      </c>
      <c r="KO90" s="16" t="s">
        <v>9003</v>
      </c>
      <c r="KP90" s="16" t="s">
        <v>9002</v>
      </c>
      <c r="KQ90" s="16" t="s">
        <v>8694</v>
      </c>
      <c r="KR90" s="16" t="s">
        <v>9294</v>
      </c>
      <c r="KS90" s="16" t="s">
        <v>9004</v>
      </c>
      <c r="KT90" s="16" t="s">
        <v>8696</v>
      </c>
      <c r="KU90" s="16" t="s">
        <v>844</v>
      </c>
      <c r="KV90" s="16" t="s">
        <v>8696</v>
      </c>
      <c r="KW90" s="16" t="s">
        <v>851</v>
      </c>
      <c r="KX90" s="16" t="s">
        <v>487</v>
      </c>
      <c r="KY90" s="16" t="s">
        <v>487</v>
      </c>
      <c r="KZ90" s="16" t="s">
        <v>487</v>
      </c>
      <c r="LC90" s="16" t="s">
        <v>10879</v>
      </c>
      <c r="LF90" s="16" t="s">
        <v>11654</v>
      </c>
      <c r="LI90" s="16" t="s">
        <v>11655</v>
      </c>
      <c r="LJ90" s="16" t="s">
        <v>831</v>
      </c>
      <c r="LK90" s="16" t="s">
        <v>831</v>
      </c>
      <c r="LL90" s="16" t="s">
        <v>8756</v>
      </c>
      <c r="LM90" s="16" t="s">
        <v>8741</v>
      </c>
      <c r="LO90" s="16" t="s">
        <v>843</v>
      </c>
      <c r="LP90" s="16" t="s">
        <v>844</v>
      </c>
      <c r="LQ90" s="16" t="s">
        <v>844</v>
      </c>
      <c r="LR90" s="16" t="s">
        <v>843</v>
      </c>
      <c r="LS90" s="16" t="s">
        <v>844</v>
      </c>
      <c r="LT90" s="16" t="s">
        <v>843</v>
      </c>
      <c r="LU90" s="16" t="s">
        <v>843</v>
      </c>
      <c r="LV90" s="16" t="s">
        <v>843</v>
      </c>
      <c r="LW90" s="16" t="s">
        <v>844</v>
      </c>
      <c r="LX90" s="16" t="s">
        <v>844</v>
      </c>
      <c r="LY90" s="16" t="s">
        <v>843</v>
      </c>
      <c r="LZ90" s="16" t="s">
        <v>843</v>
      </c>
      <c r="MA90" s="16" t="s">
        <v>843</v>
      </c>
      <c r="MB90" s="16" t="s">
        <v>843</v>
      </c>
      <c r="MC90" s="16" t="s">
        <v>843</v>
      </c>
      <c r="ME90" s="16" t="s">
        <v>11656</v>
      </c>
      <c r="MF90" s="16" t="s">
        <v>8847</v>
      </c>
      <c r="MG90" s="16" t="s">
        <v>1834</v>
      </c>
      <c r="MH90" s="16" t="s">
        <v>11668</v>
      </c>
      <c r="MI90" s="16" t="s">
        <v>11668</v>
      </c>
      <c r="MJ90" s="16" t="s">
        <v>1835</v>
      </c>
      <c r="MK90" s="16" t="s">
        <v>8886</v>
      </c>
      <c r="ML90" s="16" t="s">
        <v>1787</v>
      </c>
      <c r="MM90" s="16" t="s">
        <v>486</v>
      </c>
      <c r="MN90" s="16" t="s">
        <v>1798</v>
      </c>
      <c r="MO90" s="16" t="s">
        <v>1807</v>
      </c>
      <c r="MP90" s="16" t="s">
        <v>1829</v>
      </c>
      <c r="MQ90" s="16" t="s">
        <v>1788</v>
      </c>
      <c r="MR90" s="16" t="s">
        <v>470</v>
      </c>
      <c r="MS90" s="16" t="s">
        <v>11748</v>
      </c>
      <c r="MT90" s="16" t="s">
        <v>8987</v>
      </c>
      <c r="MU90" s="16" t="s">
        <v>816</v>
      </c>
      <c r="NC90" s="16" t="s">
        <v>487</v>
      </c>
      <c r="ND90" s="16" t="s">
        <v>486</v>
      </c>
      <c r="NE90" s="16" t="s">
        <v>487</v>
      </c>
      <c r="NF90" s="16" t="s">
        <v>486</v>
      </c>
      <c r="NG90" s="16" t="s">
        <v>1372</v>
      </c>
      <c r="NH90" s="16" t="s">
        <v>1912</v>
      </c>
      <c r="NI90" s="16" t="s">
        <v>11658</v>
      </c>
      <c r="NR90" s="16" t="s">
        <v>445</v>
      </c>
      <c r="NS90" s="16" t="s">
        <v>462</v>
      </c>
      <c r="NT90" s="16" t="s">
        <v>478</v>
      </c>
      <c r="NU90" s="16">
        <v>1.1910000000000001</v>
      </c>
      <c r="NV90" s="16" t="s">
        <v>445</v>
      </c>
      <c r="NW90" s="16" t="s">
        <v>1174</v>
      </c>
      <c r="NX90" s="16" t="s">
        <v>1142</v>
      </c>
      <c r="OB90" s="16" t="s">
        <v>831</v>
      </c>
      <c r="OC90" s="16" t="s">
        <v>445</v>
      </c>
    </row>
    <row r="91" spans="1:394" x14ac:dyDescent="0.25">
      <c r="A91" s="16" t="s">
        <v>9299</v>
      </c>
      <c r="B91" s="16" t="s">
        <v>844</v>
      </c>
      <c r="C91" s="16" t="s">
        <v>972</v>
      </c>
      <c r="D91" s="16" t="s">
        <v>844</v>
      </c>
      <c r="E91" s="16" t="s">
        <v>843</v>
      </c>
      <c r="F91" s="16" t="s">
        <v>843</v>
      </c>
      <c r="G91" s="16" t="s">
        <v>843</v>
      </c>
      <c r="H91" s="16" t="s">
        <v>843</v>
      </c>
      <c r="I91" s="16" t="s">
        <v>843</v>
      </c>
      <c r="J91" s="16" t="s">
        <v>843</v>
      </c>
      <c r="K91" s="16" t="s">
        <v>843</v>
      </c>
      <c r="L91" s="16" t="s">
        <v>843</v>
      </c>
      <c r="M91" s="16" t="s">
        <v>843</v>
      </c>
      <c r="N91" s="16" t="s">
        <v>843</v>
      </c>
      <c r="O91" s="16" t="s">
        <v>843</v>
      </c>
      <c r="Q91" s="16" t="s">
        <v>844</v>
      </c>
      <c r="R91" s="16">
        <v>33</v>
      </c>
      <c r="T91" s="16" t="s">
        <v>470</v>
      </c>
      <c r="U91" s="16" t="s">
        <v>844</v>
      </c>
      <c r="V91" s="16" t="s">
        <v>843</v>
      </c>
      <c r="W91" s="16" t="s">
        <v>844</v>
      </c>
      <c r="X91" s="16" t="s">
        <v>843</v>
      </c>
      <c r="Y91" s="16" t="s">
        <v>843</v>
      </c>
      <c r="Z91" s="16" t="s">
        <v>843</v>
      </c>
      <c r="AA91" s="16" t="s">
        <v>843</v>
      </c>
      <c r="AB91" s="16" t="s">
        <v>844</v>
      </c>
      <c r="AC91" s="16" t="s">
        <v>843</v>
      </c>
      <c r="AD91" s="16" t="s">
        <v>867</v>
      </c>
      <c r="AF91" s="16" t="s">
        <v>11716</v>
      </c>
      <c r="AG91" s="16" t="s">
        <v>11671</v>
      </c>
      <c r="AH91" s="16" t="s">
        <v>844</v>
      </c>
      <c r="AI91" s="16" t="s">
        <v>844</v>
      </c>
      <c r="AJ91" s="16" t="s">
        <v>843</v>
      </c>
      <c r="AK91" s="16" t="s">
        <v>843</v>
      </c>
      <c r="AL91" s="16" t="s">
        <v>844</v>
      </c>
      <c r="AM91" s="16" t="s">
        <v>843</v>
      </c>
      <c r="AN91" s="16" t="s">
        <v>843</v>
      </c>
      <c r="AO91" s="16" t="s">
        <v>843</v>
      </c>
      <c r="AP91" s="16" t="s">
        <v>843</v>
      </c>
      <c r="AQ91" s="16" t="s">
        <v>843</v>
      </c>
      <c r="AR91" s="16" t="s">
        <v>4415</v>
      </c>
      <c r="AS91" s="16" t="s">
        <v>844</v>
      </c>
      <c r="AT91" s="16" t="s">
        <v>843</v>
      </c>
      <c r="AU91" s="16" t="s">
        <v>843</v>
      </c>
      <c r="AV91" s="16" t="s">
        <v>843</v>
      </c>
      <c r="AW91" s="16" t="s">
        <v>843</v>
      </c>
      <c r="AX91" s="16" t="s">
        <v>843</v>
      </c>
      <c r="AY91" s="16" t="s">
        <v>843</v>
      </c>
      <c r="AZ91" s="16" t="s">
        <v>4437</v>
      </c>
      <c r="BF91" s="16" t="s">
        <v>843</v>
      </c>
      <c r="BH91" s="16" t="s">
        <v>7386</v>
      </c>
      <c r="BI91" s="16" t="s">
        <v>7785</v>
      </c>
      <c r="BJ91" s="16" t="s">
        <v>843</v>
      </c>
      <c r="BK91" s="16" t="s">
        <v>843</v>
      </c>
      <c r="BL91" s="16" t="s">
        <v>843</v>
      </c>
      <c r="BM91" s="16" t="s">
        <v>843</v>
      </c>
      <c r="BN91" s="16" t="s">
        <v>843</v>
      </c>
      <c r="BO91" s="16" t="s">
        <v>844</v>
      </c>
      <c r="BP91" s="16" t="s">
        <v>843</v>
      </c>
      <c r="BQ91" s="16" t="s">
        <v>843</v>
      </c>
      <c r="DX91" s="16" t="s">
        <v>867</v>
      </c>
      <c r="DY91" s="16" t="s">
        <v>867</v>
      </c>
      <c r="ES91" s="16" t="s">
        <v>867</v>
      </c>
      <c r="EU91" s="16" t="s">
        <v>7813</v>
      </c>
      <c r="EV91" s="16" t="s">
        <v>867</v>
      </c>
      <c r="EW91" s="16" t="s">
        <v>7826</v>
      </c>
      <c r="EX91" s="16" t="s">
        <v>843</v>
      </c>
      <c r="EY91" s="16" t="s">
        <v>844</v>
      </c>
      <c r="EZ91" s="16" t="s">
        <v>843</v>
      </c>
      <c r="FA91" s="16" t="s">
        <v>843</v>
      </c>
      <c r="FB91" s="16" t="s">
        <v>843</v>
      </c>
      <c r="FC91" s="16" t="s">
        <v>843</v>
      </c>
      <c r="FD91" s="16" t="s">
        <v>843</v>
      </c>
      <c r="FT91" s="16" t="s">
        <v>865</v>
      </c>
      <c r="HC91" s="16" t="s">
        <v>867</v>
      </c>
      <c r="HD91" s="16" t="s">
        <v>867</v>
      </c>
      <c r="HE91" s="16" t="s">
        <v>4681</v>
      </c>
      <c r="HF91" s="16" t="s">
        <v>843</v>
      </c>
      <c r="HG91" s="16" t="s">
        <v>843</v>
      </c>
      <c r="HH91" s="16" t="s">
        <v>843</v>
      </c>
      <c r="HI91" s="16" t="s">
        <v>844</v>
      </c>
      <c r="HJ91" s="16" t="s">
        <v>843</v>
      </c>
      <c r="HK91" s="16" t="s">
        <v>843</v>
      </c>
      <c r="HL91" s="16" t="s">
        <v>843</v>
      </c>
      <c r="HM91" s="16" t="s">
        <v>843</v>
      </c>
      <c r="HN91" s="16" t="s">
        <v>843</v>
      </c>
      <c r="HO91" s="16" t="s">
        <v>843</v>
      </c>
      <c r="HP91" s="16" t="s">
        <v>843</v>
      </c>
      <c r="HQ91" s="16" t="s">
        <v>843</v>
      </c>
      <c r="HR91" s="16" t="s">
        <v>843</v>
      </c>
      <c r="HS91" s="16" t="s">
        <v>843</v>
      </c>
      <c r="IZ91" s="16" t="s">
        <v>867</v>
      </c>
      <c r="JA91" s="16" t="s">
        <v>4822</v>
      </c>
      <c r="JB91" s="16" t="s">
        <v>867</v>
      </c>
      <c r="JC91" s="16" t="s">
        <v>865</v>
      </c>
      <c r="JG91" s="16" t="s">
        <v>1056</v>
      </c>
      <c r="JV91" s="16">
        <v>40</v>
      </c>
      <c r="JW91" s="16" t="s">
        <v>7603</v>
      </c>
      <c r="JY91" s="16">
        <v>5800</v>
      </c>
      <c r="JZ91" s="16" t="s">
        <v>4874</v>
      </c>
      <c r="KB91" s="16" t="s">
        <v>7610</v>
      </c>
      <c r="KD91" s="16" t="s">
        <v>4917</v>
      </c>
      <c r="KE91" s="16" t="s">
        <v>7277</v>
      </c>
      <c r="KF91" s="16" t="s">
        <v>4411</v>
      </c>
      <c r="KH91" s="16" t="s">
        <v>7642</v>
      </c>
      <c r="KI91" s="16" t="s">
        <v>4982</v>
      </c>
      <c r="KK91" s="16" t="s">
        <v>4883</v>
      </c>
      <c r="KM91" s="16" t="s">
        <v>7610</v>
      </c>
      <c r="KO91" s="16" t="s">
        <v>9009</v>
      </c>
      <c r="KP91" s="16" t="s">
        <v>9008</v>
      </c>
      <c r="KQ91" s="16" t="s">
        <v>8694</v>
      </c>
      <c r="KR91" s="16" t="s">
        <v>9300</v>
      </c>
      <c r="KS91" s="16" t="s">
        <v>9010</v>
      </c>
      <c r="KT91" s="16" t="s">
        <v>8696</v>
      </c>
      <c r="KU91" s="16" t="s">
        <v>844</v>
      </c>
      <c r="KV91" s="16" t="s">
        <v>8696</v>
      </c>
      <c r="KW91" s="16" t="s">
        <v>851</v>
      </c>
      <c r="KX91" s="16" t="s">
        <v>487</v>
      </c>
      <c r="KY91" s="16" t="s">
        <v>487</v>
      </c>
      <c r="KZ91" s="16" t="s">
        <v>487</v>
      </c>
      <c r="LC91" s="16" t="s">
        <v>10879</v>
      </c>
      <c r="LF91" s="16" t="s">
        <v>11654</v>
      </c>
      <c r="LI91" s="16" t="s">
        <v>11655</v>
      </c>
      <c r="LJ91" s="16" t="s">
        <v>831</v>
      </c>
      <c r="LK91" s="16" t="s">
        <v>831</v>
      </c>
      <c r="LL91" s="16" t="s">
        <v>8756</v>
      </c>
      <c r="LM91" s="16" t="s">
        <v>8741</v>
      </c>
      <c r="LO91" s="16" t="s">
        <v>843</v>
      </c>
      <c r="LP91" s="16" t="s">
        <v>844</v>
      </c>
      <c r="LQ91" s="16" t="s">
        <v>844</v>
      </c>
      <c r="LR91" s="16" t="s">
        <v>843</v>
      </c>
      <c r="LS91" s="16" t="s">
        <v>844</v>
      </c>
      <c r="LT91" s="16" t="s">
        <v>843</v>
      </c>
      <c r="LU91" s="16" t="s">
        <v>843</v>
      </c>
      <c r="LV91" s="16" t="s">
        <v>843</v>
      </c>
      <c r="LW91" s="16" t="s">
        <v>844</v>
      </c>
      <c r="LX91" s="16" t="s">
        <v>844</v>
      </c>
      <c r="LY91" s="16" t="s">
        <v>843</v>
      </c>
      <c r="LZ91" s="16" t="s">
        <v>843</v>
      </c>
      <c r="MA91" s="16" t="s">
        <v>843</v>
      </c>
      <c r="MB91" s="16" t="s">
        <v>843</v>
      </c>
      <c r="MC91" s="16" t="s">
        <v>843</v>
      </c>
      <c r="ME91" s="16" t="s">
        <v>11656</v>
      </c>
      <c r="MF91" s="16" t="s">
        <v>8847</v>
      </c>
      <c r="MG91" s="16" t="s">
        <v>1839</v>
      </c>
      <c r="MH91" s="16" t="s">
        <v>11667</v>
      </c>
      <c r="MI91" s="16" t="s">
        <v>11733</v>
      </c>
      <c r="MJ91" s="16" t="s">
        <v>1839</v>
      </c>
      <c r="MK91" s="16" t="s">
        <v>9015</v>
      </c>
      <c r="ML91" s="16" t="s">
        <v>1785</v>
      </c>
      <c r="MM91" s="16" t="s">
        <v>487</v>
      </c>
      <c r="MN91" s="16" t="s">
        <v>1798</v>
      </c>
      <c r="MP91" s="16" t="s">
        <v>1829</v>
      </c>
      <c r="MQ91" s="16" t="s">
        <v>1790</v>
      </c>
      <c r="MR91" s="16" t="s">
        <v>470</v>
      </c>
      <c r="MS91" s="16" t="s">
        <v>11748</v>
      </c>
      <c r="MT91" s="16" t="s">
        <v>8931</v>
      </c>
      <c r="MU91" s="16" t="s">
        <v>816</v>
      </c>
      <c r="NC91" s="16" t="s">
        <v>487</v>
      </c>
      <c r="ND91" s="16" t="s">
        <v>486</v>
      </c>
      <c r="NE91" s="16" t="s">
        <v>487</v>
      </c>
      <c r="NF91" s="16" t="s">
        <v>487</v>
      </c>
      <c r="NG91" s="16" t="s">
        <v>1378</v>
      </c>
      <c r="NH91" s="16" t="s">
        <v>1913</v>
      </c>
      <c r="NI91" s="16" t="s">
        <v>11658</v>
      </c>
      <c r="NJ91" s="16" t="s">
        <v>11760</v>
      </c>
      <c r="NK91" s="16" t="s">
        <v>11761</v>
      </c>
      <c r="NM91" s="16" t="s">
        <v>11682</v>
      </c>
      <c r="NN91" s="16" t="s">
        <v>867</v>
      </c>
      <c r="NO91" s="16" t="s">
        <v>11683</v>
      </c>
      <c r="NP91" s="16" t="s">
        <v>11684</v>
      </c>
      <c r="NR91" s="16" t="s">
        <v>445</v>
      </c>
      <c r="NS91" s="16" t="s">
        <v>462</v>
      </c>
      <c r="NT91" s="16" t="s">
        <v>478</v>
      </c>
      <c r="NU91" s="16">
        <v>1.1910000000000001</v>
      </c>
      <c r="NV91" s="16" t="s">
        <v>445</v>
      </c>
      <c r="NW91" s="16" t="s">
        <v>1174</v>
      </c>
      <c r="NX91" s="16" t="s">
        <v>1142</v>
      </c>
      <c r="OB91" s="16" t="s">
        <v>831</v>
      </c>
      <c r="OC91" s="16" t="s">
        <v>445</v>
      </c>
      <c r="OD91" s="16" t="s">
        <v>487</v>
      </c>
    </row>
    <row r="92" spans="1:394" x14ac:dyDescent="0.25">
      <c r="A92" s="16" t="s">
        <v>9304</v>
      </c>
      <c r="B92" s="16" t="s">
        <v>844</v>
      </c>
      <c r="C92" s="16" t="s">
        <v>972</v>
      </c>
      <c r="D92" s="16" t="s">
        <v>844</v>
      </c>
      <c r="E92" s="16" t="s">
        <v>843</v>
      </c>
      <c r="F92" s="16" t="s">
        <v>843</v>
      </c>
      <c r="G92" s="16" t="s">
        <v>843</v>
      </c>
      <c r="H92" s="16" t="s">
        <v>843</v>
      </c>
      <c r="I92" s="16" t="s">
        <v>843</v>
      </c>
      <c r="J92" s="16" t="s">
        <v>843</v>
      </c>
      <c r="K92" s="16" t="s">
        <v>843</v>
      </c>
      <c r="L92" s="16" t="s">
        <v>843</v>
      </c>
      <c r="M92" s="16" t="s">
        <v>843</v>
      </c>
      <c r="N92" s="16" t="s">
        <v>843</v>
      </c>
      <c r="O92" s="16" t="s">
        <v>843</v>
      </c>
      <c r="Q92" s="16" t="s">
        <v>844</v>
      </c>
      <c r="R92" s="16">
        <v>23</v>
      </c>
      <c r="T92" s="16" t="s">
        <v>474</v>
      </c>
      <c r="U92" s="16" t="s">
        <v>843</v>
      </c>
      <c r="V92" s="16" t="s">
        <v>844</v>
      </c>
      <c r="W92" s="16" t="s">
        <v>843</v>
      </c>
      <c r="X92" s="16" t="s">
        <v>844</v>
      </c>
      <c r="Y92" s="16" t="s">
        <v>843</v>
      </c>
      <c r="Z92" s="16" t="s">
        <v>843</v>
      </c>
      <c r="AA92" s="16" t="s">
        <v>843</v>
      </c>
      <c r="AB92" s="16" t="s">
        <v>843</v>
      </c>
      <c r="AC92" s="16" t="s">
        <v>843</v>
      </c>
      <c r="AD92" s="16" t="s">
        <v>867</v>
      </c>
      <c r="AF92" s="16" t="s">
        <v>11687</v>
      </c>
      <c r="AG92" s="16" t="s">
        <v>11725</v>
      </c>
      <c r="AH92" s="16" t="s">
        <v>844</v>
      </c>
      <c r="AI92" s="16" t="s">
        <v>844</v>
      </c>
      <c r="AJ92" s="16" t="s">
        <v>843</v>
      </c>
      <c r="AK92" s="16" t="s">
        <v>843</v>
      </c>
      <c r="AL92" s="16" t="s">
        <v>844</v>
      </c>
      <c r="AM92" s="16" t="s">
        <v>844</v>
      </c>
      <c r="AN92" s="16" t="s">
        <v>843</v>
      </c>
      <c r="AO92" s="16" t="s">
        <v>843</v>
      </c>
      <c r="AP92" s="16" t="s">
        <v>843</v>
      </c>
      <c r="AQ92" s="16" t="s">
        <v>844</v>
      </c>
      <c r="AR92" s="16" t="s">
        <v>4433</v>
      </c>
      <c r="AS92" s="16" t="s">
        <v>843</v>
      </c>
      <c r="AT92" s="16" t="s">
        <v>843</v>
      </c>
      <c r="AU92" s="16" t="s">
        <v>843</v>
      </c>
      <c r="AV92" s="16" t="s">
        <v>843</v>
      </c>
      <c r="AW92" s="16" t="s">
        <v>843</v>
      </c>
      <c r="AX92" s="16" t="s">
        <v>843</v>
      </c>
      <c r="AY92" s="16" t="s">
        <v>844</v>
      </c>
      <c r="BF92" s="16" t="s">
        <v>844</v>
      </c>
      <c r="BH92" s="16" t="s">
        <v>7383</v>
      </c>
      <c r="BI92" s="16" t="s">
        <v>7785</v>
      </c>
      <c r="BJ92" s="16" t="s">
        <v>843</v>
      </c>
      <c r="BK92" s="16" t="s">
        <v>843</v>
      </c>
      <c r="BL92" s="16" t="s">
        <v>843</v>
      </c>
      <c r="BM92" s="16" t="s">
        <v>843</v>
      </c>
      <c r="BN92" s="16" t="s">
        <v>843</v>
      </c>
      <c r="BO92" s="16" t="s">
        <v>844</v>
      </c>
      <c r="BP92" s="16" t="s">
        <v>843</v>
      </c>
      <c r="BQ92" s="16" t="s">
        <v>843</v>
      </c>
      <c r="CC92" s="16" t="s">
        <v>865</v>
      </c>
      <c r="CF92" s="16" t="s">
        <v>7212</v>
      </c>
      <c r="CG92" s="16" t="s">
        <v>843</v>
      </c>
      <c r="CH92" s="16" t="s">
        <v>843</v>
      </c>
      <c r="CI92" s="16" t="s">
        <v>843</v>
      </c>
      <c r="CJ92" s="16" t="s">
        <v>843</v>
      </c>
      <c r="CK92" s="16" t="s">
        <v>843</v>
      </c>
      <c r="CL92" s="16" t="s">
        <v>843</v>
      </c>
      <c r="CM92" s="16" t="s">
        <v>843</v>
      </c>
      <c r="CN92" s="16" t="s">
        <v>843</v>
      </c>
      <c r="CO92" s="16" t="s">
        <v>843</v>
      </c>
      <c r="CP92" s="16" t="s">
        <v>843</v>
      </c>
      <c r="CQ92" s="16" t="s">
        <v>843</v>
      </c>
      <c r="CR92" s="16" t="s">
        <v>843</v>
      </c>
      <c r="CS92" s="16" t="s">
        <v>843</v>
      </c>
      <c r="CT92" s="16" t="s">
        <v>843</v>
      </c>
      <c r="CU92" s="16" t="s">
        <v>843</v>
      </c>
      <c r="CV92" s="16" t="s">
        <v>843</v>
      </c>
      <c r="CW92" s="16" t="s">
        <v>843</v>
      </c>
      <c r="CX92" s="16" t="s">
        <v>843</v>
      </c>
      <c r="CY92" s="16" t="s">
        <v>843</v>
      </c>
      <c r="CZ92" s="16" t="s">
        <v>843</v>
      </c>
      <c r="DA92" s="16" t="s">
        <v>843</v>
      </c>
      <c r="DB92" s="16" t="s">
        <v>843</v>
      </c>
      <c r="DC92" s="16" t="s">
        <v>843</v>
      </c>
      <c r="DD92" s="16" t="s">
        <v>843</v>
      </c>
      <c r="DE92" s="16" t="s">
        <v>843</v>
      </c>
      <c r="DF92" s="16" t="s">
        <v>843</v>
      </c>
      <c r="DG92" s="16" t="s">
        <v>843</v>
      </c>
      <c r="DH92" s="16" t="s">
        <v>843</v>
      </c>
      <c r="DI92" s="16" t="s">
        <v>844</v>
      </c>
      <c r="DJ92" s="16" t="s">
        <v>843</v>
      </c>
      <c r="DK92" s="16" t="s">
        <v>843</v>
      </c>
      <c r="DL92" s="16" t="s">
        <v>843</v>
      </c>
      <c r="DX92" s="16" t="s">
        <v>867</v>
      </c>
      <c r="DY92" s="16" t="s">
        <v>867</v>
      </c>
      <c r="ES92" s="16" t="s">
        <v>865</v>
      </c>
      <c r="EU92" s="16" t="s">
        <v>7813</v>
      </c>
      <c r="EV92" s="16" t="s">
        <v>865</v>
      </c>
      <c r="HC92" s="16" t="s">
        <v>865</v>
      </c>
      <c r="JA92" s="16" t="s">
        <v>4819</v>
      </c>
      <c r="JB92" s="16" t="s">
        <v>865</v>
      </c>
      <c r="JC92" s="16" t="s">
        <v>865</v>
      </c>
      <c r="JD92" s="16" t="s">
        <v>865</v>
      </c>
      <c r="JE92" s="16" t="s">
        <v>865</v>
      </c>
      <c r="JF92" s="16" t="s">
        <v>865</v>
      </c>
      <c r="JG92" s="16" t="s">
        <v>1056</v>
      </c>
      <c r="JH92" s="16" t="s">
        <v>7591</v>
      </c>
      <c r="JJ92" s="16" t="s">
        <v>865</v>
      </c>
      <c r="KF92" s="16" t="s">
        <v>4926</v>
      </c>
      <c r="KI92" s="16" t="s">
        <v>4982</v>
      </c>
      <c r="KK92" s="16" t="s">
        <v>4883</v>
      </c>
      <c r="KM92" s="16" t="s">
        <v>7622</v>
      </c>
      <c r="KO92" s="16" t="s">
        <v>9015</v>
      </c>
      <c r="KP92" s="16" t="s">
        <v>9014</v>
      </c>
      <c r="KQ92" s="16" t="s">
        <v>8694</v>
      </c>
      <c r="KR92" s="16" t="s">
        <v>9305</v>
      </c>
      <c r="KS92" s="16" t="s">
        <v>9016</v>
      </c>
      <c r="KT92" s="16" t="s">
        <v>8696</v>
      </c>
      <c r="KU92" s="16" t="s">
        <v>844</v>
      </c>
      <c r="KV92" s="16" t="s">
        <v>8696</v>
      </c>
      <c r="KW92" s="16" t="s">
        <v>851</v>
      </c>
      <c r="KX92" s="16" t="s">
        <v>487</v>
      </c>
      <c r="KY92" s="16" t="s">
        <v>487</v>
      </c>
      <c r="KZ92" s="16" t="s">
        <v>487</v>
      </c>
      <c r="LA92" s="16" t="s">
        <v>11697</v>
      </c>
      <c r="LC92" s="16" t="s">
        <v>10879</v>
      </c>
      <c r="LD92" s="16" t="s">
        <v>11698</v>
      </c>
      <c r="LF92" s="16" t="s">
        <v>11654</v>
      </c>
      <c r="LI92" s="16" t="s">
        <v>11655</v>
      </c>
      <c r="LJ92" s="16" t="s">
        <v>843</v>
      </c>
      <c r="LL92" s="16" t="s">
        <v>8711</v>
      </c>
      <c r="LM92" s="16" t="s">
        <v>8741</v>
      </c>
      <c r="LO92" s="16" t="s">
        <v>843</v>
      </c>
      <c r="LP92" s="16" t="s">
        <v>1056</v>
      </c>
      <c r="LQ92" s="16" t="s">
        <v>844</v>
      </c>
      <c r="LR92" s="16" t="s">
        <v>844</v>
      </c>
      <c r="LS92" s="16" t="s">
        <v>844</v>
      </c>
      <c r="LT92" s="16" t="s">
        <v>844</v>
      </c>
      <c r="LU92" s="16" t="s">
        <v>843</v>
      </c>
      <c r="LV92" s="16" t="s">
        <v>843</v>
      </c>
      <c r="LW92" s="16" t="s">
        <v>843</v>
      </c>
      <c r="LX92" s="16" t="s">
        <v>843</v>
      </c>
      <c r="LY92" s="16" t="s">
        <v>843</v>
      </c>
      <c r="LZ92" s="16" t="s">
        <v>843</v>
      </c>
      <c r="MA92" s="16" t="s">
        <v>843</v>
      </c>
      <c r="MB92" s="16" t="s">
        <v>843</v>
      </c>
      <c r="MC92" s="16" t="s">
        <v>843</v>
      </c>
      <c r="MD92" s="16" t="s">
        <v>11699</v>
      </c>
      <c r="ME92" s="16" t="s">
        <v>11656</v>
      </c>
      <c r="MF92" s="16" t="s">
        <v>8847</v>
      </c>
      <c r="MJ92" s="16" t="s">
        <v>1836</v>
      </c>
      <c r="MO92" s="16" t="s">
        <v>1817</v>
      </c>
      <c r="MP92" s="16" t="s">
        <v>1829</v>
      </c>
      <c r="MQ92" s="16" t="s">
        <v>1790</v>
      </c>
      <c r="MR92" s="16" t="s">
        <v>474</v>
      </c>
      <c r="MS92" s="16" t="s">
        <v>11748</v>
      </c>
      <c r="MT92" s="16" t="s">
        <v>9015</v>
      </c>
      <c r="MU92" s="16" t="s">
        <v>817</v>
      </c>
      <c r="MV92" s="16" t="s">
        <v>486</v>
      </c>
      <c r="NC92" s="16" t="s">
        <v>486</v>
      </c>
      <c r="NE92" s="16" t="s">
        <v>486</v>
      </c>
      <c r="NG92" s="16" t="s">
        <v>1369</v>
      </c>
      <c r="NI92" s="16" t="s">
        <v>11658</v>
      </c>
      <c r="NQ92" s="16" t="s">
        <v>1079</v>
      </c>
      <c r="NR92" s="16" t="s">
        <v>445</v>
      </c>
      <c r="NS92" s="16" t="s">
        <v>462</v>
      </c>
      <c r="NT92" s="16" t="s">
        <v>478</v>
      </c>
      <c r="NU92" s="16">
        <v>1.1910000000000001</v>
      </c>
      <c r="NV92" s="16" t="s">
        <v>445</v>
      </c>
      <c r="NW92" s="16" t="s">
        <v>1180</v>
      </c>
      <c r="NX92" s="16" t="s">
        <v>1142</v>
      </c>
      <c r="NZ92" s="16" t="s">
        <v>935</v>
      </c>
      <c r="OB92" s="16" t="s">
        <v>833</v>
      </c>
      <c r="OC92" s="16" t="s">
        <v>445</v>
      </c>
    </row>
    <row r="93" spans="1:394" x14ac:dyDescent="0.25">
      <c r="A93" s="16" t="s">
        <v>9309</v>
      </c>
      <c r="B93" s="16" t="s">
        <v>1056</v>
      </c>
      <c r="C93" s="16" t="s">
        <v>972</v>
      </c>
      <c r="D93" s="16" t="s">
        <v>844</v>
      </c>
      <c r="E93" s="16" t="s">
        <v>843</v>
      </c>
      <c r="F93" s="16" t="s">
        <v>843</v>
      </c>
      <c r="G93" s="16" t="s">
        <v>843</v>
      </c>
      <c r="H93" s="16" t="s">
        <v>843</v>
      </c>
      <c r="I93" s="16" t="s">
        <v>843</v>
      </c>
      <c r="J93" s="16" t="s">
        <v>843</v>
      </c>
      <c r="K93" s="16" t="s">
        <v>843</v>
      </c>
      <c r="L93" s="16" t="s">
        <v>843</v>
      </c>
      <c r="M93" s="16" t="s">
        <v>843</v>
      </c>
      <c r="N93" s="16" t="s">
        <v>843</v>
      </c>
      <c r="O93" s="16" t="s">
        <v>843</v>
      </c>
      <c r="Q93" s="16" t="s">
        <v>844</v>
      </c>
      <c r="R93" s="16">
        <v>50</v>
      </c>
      <c r="T93" s="16" t="s">
        <v>470</v>
      </c>
      <c r="U93" s="16" t="s">
        <v>844</v>
      </c>
      <c r="V93" s="16" t="s">
        <v>843</v>
      </c>
      <c r="W93" s="16" t="s">
        <v>844</v>
      </c>
      <c r="X93" s="16" t="s">
        <v>843</v>
      </c>
      <c r="Y93" s="16" t="s">
        <v>843</v>
      </c>
      <c r="Z93" s="16" t="s">
        <v>843</v>
      </c>
      <c r="AA93" s="16" t="s">
        <v>843</v>
      </c>
      <c r="AB93" s="16" t="s">
        <v>844</v>
      </c>
      <c r="AC93" s="16" t="s">
        <v>843</v>
      </c>
      <c r="AD93" s="16" t="s">
        <v>865</v>
      </c>
      <c r="AF93" s="16" t="s">
        <v>11687</v>
      </c>
      <c r="AG93" s="16" t="s">
        <v>11745</v>
      </c>
      <c r="AH93" s="16" t="s">
        <v>844</v>
      </c>
      <c r="AI93" s="16" t="s">
        <v>844</v>
      </c>
      <c r="AJ93" s="16" t="s">
        <v>843</v>
      </c>
      <c r="AK93" s="16" t="s">
        <v>843</v>
      </c>
      <c r="AL93" s="16" t="s">
        <v>844</v>
      </c>
      <c r="AM93" s="16" t="s">
        <v>844</v>
      </c>
      <c r="AN93" s="16" t="s">
        <v>843</v>
      </c>
      <c r="AO93" s="16" t="s">
        <v>843</v>
      </c>
      <c r="AP93" s="16" t="s">
        <v>843</v>
      </c>
      <c r="AQ93" s="16" t="s">
        <v>844</v>
      </c>
      <c r="AR93" s="16" t="s">
        <v>4433</v>
      </c>
      <c r="AS93" s="16" t="s">
        <v>843</v>
      </c>
      <c r="AT93" s="16" t="s">
        <v>843</v>
      </c>
      <c r="AU93" s="16" t="s">
        <v>843</v>
      </c>
      <c r="AV93" s="16" t="s">
        <v>843</v>
      </c>
      <c r="AW93" s="16" t="s">
        <v>843</v>
      </c>
      <c r="AX93" s="16" t="s">
        <v>843</v>
      </c>
      <c r="AY93" s="16" t="s">
        <v>844</v>
      </c>
      <c r="BF93" s="16" t="s">
        <v>844</v>
      </c>
      <c r="BH93" s="16" t="s">
        <v>7383</v>
      </c>
      <c r="BI93" s="16" t="s">
        <v>7785</v>
      </c>
      <c r="BJ93" s="16" t="s">
        <v>843</v>
      </c>
      <c r="BK93" s="16" t="s">
        <v>843</v>
      </c>
      <c r="BL93" s="16" t="s">
        <v>843</v>
      </c>
      <c r="BM93" s="16" t="s">
        <v>843</v>
      </c>
      <c r="BN93" s="16" t="s">
        <v>843</v>
      </c>
      <c r="BO93" s="16" t="s">
        <v>844</v>
      </c>
      <c r="BP93" s="16" t="s">
        <v>843</v>
      </c>
      <c r="BQ93" s="16" t="s">
        <v>843</v>
      </c>
      <c r="DX93" s="16" t="s">
        <v>865</v>
      </c>
      <c r="ES93" s="16" t="s">
        <v>865</v>
      </c>
      <c r="EU93" s="16" t="s">
        <v>7813</v>
      </c>
      <c r="EV93" s="16" t="s">
        <v>865</v>
      </c>
      <c r="FT93" s="16" t="s">
        <v>865</v>
      </c>
      <c r="HC93" s="16" t="s">
        <v>865</v>
      </c>
      <c r="JA93" s="16" t="s">
        <v>4816</v>
      </c>
      <c r="JB93" s="16" t="s">
        <v>865</v>
      </c>
      <c r="JC93" s="16" t="s">
        <v>865</v>
      </c>
      <c r="JD93" s="16" t="s">
        <v>865</v>
      </c>
      <c r="JE93" s="16" t="s">
        <v>865</v>
      </c>
      <c r="JF93" s="16" t="s">
        <v>865</v>
      </c>
      <c r="JG93" s="16" t="s">
        <v>843</v>
      </c>
      <c r="JH93" s="16" t="s">
        <v>4216</v>
      </c>
      <c r="JJ93" s="16" t="s">
        <v>865</v>
      </c>
      <c r="KF93" s="16" t="s">
        <v>4942</v>
      </c>
      <c r="KI93" s="16" t="s">
        <v>4982</v>
      </c>
      <c r="KK93" s="16" t="s">
        <v>4889</v>
      </c>
      <c r="KM93" s="16" t="s">
        <v>7613</v>
      </c>
      <c r="KO93" s="16" t="s">
        <v>9015</v>
      </c>
      <c r="KP93" s="16" t="s">
        <v>9014</v>
      </c>
      <c r="KQ93" s="16" t="s">
        <v>8694</v>
      </c>
      <c r="KR93" s="16" t="s">
        <v>9310</v>
      </c>
      <c r="KS93" s="16" t="s">
        <v>9016</v>
      </c>
      <c r="KT93" s="16" t="s">
        <v>8696</v>
      </c>
      <c r="KU93" s="16" t="s">
        <v>844</v>
      </c>
      <c r="KV93" s="16" t="s">
        <v>8696</v>
      </c>
      <c r="KW93" s="16" t="s">
        <v>851</v>
      </c>
      <c r="KY93" s="16" t="s">
        <v>486</v>
      </c>
      <c r="LC93" s="16" t="s">
        <v>10879</v>
      </c>
      <c r="LF93" s="16" t="s">
        <v>11654</v>
      </c>
      <c r="LI93" s="16" t="s">
        <v>11655</v>
      </c>
      <c r="LJ93" s="16" t="s">
        <v>843</v>
      </c>
      <c r="LL93" s="16" t="s">
        <v>8711</v>
      </c>
      <c r="LM93" s="16" t="s">
        <v>8741</v>
      </c>
      <c r="LO93" s="16" t="s">
        <v>843</v>
      </c>
      <c r="LP93" s="16" t="s">
        <v>1056</v>
      </c>
      <c r="LQ93" s="16" t="s">
        <v>844</v>
      </c>
      <c r="LR93" s="16" t="s">
        <v>844</v>
      </c>
      <c r="LS93" s="16" t="s">
        <v>844</v>
      </c>
      <c r="LT93" s="16" t="s">
        <v>844</v>
      </c>
      <c r="LU93" s="16" t="s">
        <v>843</v>
      </c>
      <c r="LV93" s="16" t="s">
        <v>843</v>
      </c>
      <c r="LW93" s="16" t="s">
        <v>843</v>
      </c>
      <c r="LX93" s="16" t="s">
        <v>843</v>
      </c>
      <c r="LY93" s="16" t="s">
        <v>843</v>
      </c>
      <c r="LZ93" s="16" t="s">
        <v>843</v>
      </c>
      <c r="MA93" s="16" t="s">
        <v>843</v>
      </c>
      <c r="MB93" s="16" t="s">
        <v>843</v>
      </c>
      <c r="MC93" s="16" t="s">
        <v>843</v>
      </c>
      <c r="ME93" s="16" t="s">
        <v>11656</v>
      </c>
      <c r="MF93" s="16" t="s">
        <v>8847</v>
      </c>
      <c r="MJ93" s="16" t="s">
        <v>1835</v>
      </c>
      <c r="MO93" s="16" t="s">
        <v>1805</v>
      </c>
      <c r="MP93" s="16" t="s">
        <v>1829</v>
      </c>
      <c r="MQ93" s="16" t="s">
        <v>1778</v>
      </c>
      <c r="MR93" s="16" t="s">
        <v>470</v>
      </c>
      <c r="MS93" s="16" t="s">
        <v>11748</v>
      </c>
      <c r="MT93" s="16" t="s">
        <v>9015</v>
      </c>
      <c r="MU93" s="16" t="s">
        <v>817</v>
      </c>
      <c r="NC93" s="16" t="s">
        <v>486</v>
      </c>
      <c r="ND93" s="16" t="s">
        <v>486</v>
      </c>
      <c r="NE93" s="16" t="s">
        <v>486</v>
      </c>
      <c r="NG93" s="16" t="s">
        <v>1380</v>
      </c>
      <c r="NI93" s="16" t="s">
        <v>11658</v>
      </c>
      <c r="NR93" s="16" t="s">
        <v>451</v>
      </c>
      <c r="NS93" s="16" t="s">
        <v>462</v>
      </c>
      <c r="NT93" s="16" t="s">
        <v>478</v>
      </c>
      <c r="NU93" s="16">
        <v>1.1910000000000001</v>
      </c>
      <c r="NV93" s="16" t="s">
        <v>451</v>
      </c>
      <c r="NW93" s="16" t="s">
        <v>1175</v>
      </c>
      <c r="NX93" s="16" t="s">
        <v>1142</v>
      </c>
      <c r="OB93" s="16" t="s">
        <v>833</v>
      </c>
      <c r="OC93" s="16" t="s">
        <v>451</v>
      </c>
    </row>
    <row r="94" spans="1:394" x14ac:dyDescent="0.25">
      <c r="A94" s="16" t="s">
        <v>9313</v>
      </c>
      <c r="B94" s="16" t="s">
        <v>844</v>
      </c>
      <c r="C94" s="16" t="s">
        <v>972</v>
      </c>
      <c r="D94" s="16" t="s">
        <v>844</v>
      </c>
      <c r="E94" s="16" t="s">
        <v>843</v>
      </c>
      <c r="F94" s="16" t="s">
        <v>843</v>
      </c>
      <c r="G94" s="16" t="s">
        <v>843</v>
      </c>
      <c r="H94" s="16" t="s">
        <v>843</v>
      </c>
      <c r="I94" s="16" t="s">
        <v>843</v>
      </c>
      <c r="J94" s="16" t="s">
        <v>843</v>
      </c>
      <c r="K94" s="16" t="s">
        <v>843</v>
      </c>
      <c r="L94" s="16" t="s">
        <v>843</v>
      </c>
      <c r="M94" s="16" t="s">
        <v>843</v>
      </c>
      <c r="N94" s="16" t="s">
        <v>843</v>
      </c>
      <c r="O94" s="16" t="s">
        <v>843</v>
      </c>
      <c r="Q94" s="16" t="s">
        <v>844</v>
      </c>
      <c r="R94" s="16">
        <v>32</v>
      </c>
      <c r="T94" s="16" t="s">
        <v>470</v>
      </c>
      <c r="U94" s="16" t="s">
        <v>844</v>
      </c>
      <c r="V94" s="16" t="s">
        <v>843</v>
      </c>
      <c r="W94" s="16" t="s">
        <v>844</v>
      </c>
      <c r="X94" s="16" t="s">
        <v>843</v>
      </c>
      <c r="Y94" s="16" t="s">
        <v>843</v>
      </c>
      <c r="Z94" s="16" t="s">
        <v>843</v>
      </c>
      <c r="AA94" s="16" t="s">
        <v>843</v>
      </c>
      <c r="AB94" s="16" t="s">
        <v>844</v>
      </c>
      <c r="AC94" s="16" t="s">
        <v>843</v>
      </c>
      <c r="AD94" s="16" t="s">
        <v>867</v>
      </c>
      <c r="AF94" s="16" t="s">
        <v>11687</v>
      </c>
      <c r="AG94" s="16" t="s">
        <v>11671</v>
      </c>
      <c r="AH94" s="16" t="s">
        <v>844</v>
      </c>
      <c r="AI94" s="16" t="s">
        <v>844</v>
      </c>
      <c r="AJ94" s="16" t="s">
        <v>843</v>
      </c>
      <c r="AK94" s="16" t="s">
        <v>843</v>
      </c>
      <c r="AL94" s="16" t="s">
        <v>844</v>
      </c>
      <c r="AM94" s="16" t="s">
        <v>843</v>
      </c>
      <c r="AN94" s="16" t="s">
        <v>843</v>
      </c>
      <c r="AO94" s="16" t="s">
        <v>843</v>
      </c>
      <c r="AP94" s="16" t="s">
        <v>843</v>
      </c>
      <c r="AQ94" s="16" t="s">
        <v>843</v>
      </c>
      <c r="AR94" s="16" t="s">
        <v>4433</v>
      </c>
      <c r="AS94" s="16" t="s">
        <v>843</v>
      </c>
      <c r="AT94" s="16" t="s">
        <v>843</v>
      </c>
      <c r="AU94" s="16" t="s">
        <v>843</v>
      </c>
      <c r="AV94" s="16" t="s">
        <v>843</v>
      </c>
      <c r="AW94" s="16" t="s">
        <v>843</v>
      </c>
      <c r="AX94" s="16" t="s">
        <v>843</v>
      </c>
      <c r="AY94" s="16" t="s">
        <v>844</v>
      </c>
      <c r="BF94" s="16" t="s">
        <v>843</v>
      </c>
      <c r="BH94" s="16" t="s">
        <v>7386</v>
      </c>
      <c r="BI94" s="16" t="s">
        <v>7770</v>
      </c>
      <c r="BJ94" s="16" t="s">
        <v>844</v>
      </c>
      <c r="BK94" s="16" t="s">
        <v>843</v>
      </c>
      <c r="BL94" s="16" t="s">
        <v>843</v>
      </c>
      <c r="BM94" s="16" t="s">
        <v>843</v>
      </c>
      <c r="BN94" s="16" t="s">
        <v>843</v>
      </c>
      <c r="BO94" s="16" t="s">
        <v>843</v>
      </c>
      <c r="BP94" s="16" t="s">
        <v>843</v>
      </c>
      <c r="BQ94" s="16" t="s">
        <v>843</v>
      </c>
      <c r="BR94" s="16" t="s">
        <v>7790</v>
      </c>
      <c r="BS94" s="16" t="s">
        <v>844</v>
      </c>
      <c r="BT94" s="16" t="s">
        <v>843</v>
      </c>
      <c r="BU94" s="16" t="s">
        <v>843</v>
      </c>
      <c r="BV94" s="16" t="s">
        <v>843</v>
      </c>
      <c r="BW94" s="16" t="s">
        <v>843</v>
      </c>
      <c r="BX94" s="16" t="s">
        <v>843</v>
      </c>
      <c r="BY94" s="16" t="s">
        <v>843</v>
      </c>
      <c r="BZ94" s="16" t="s">
        <v>843</v>
      </c>
      <c r="CA94" s="16" t="s">
        <v>843</v>
      </c>
      <c r="DX94" s="16" t="s">
        <v>867</v>
      </c>
      <c r="DY94" s="16" t="s">
        <v>867</v>
      </c>
      <c r="ES94" s="16" t="s">
        <v>867</v>
      </c>
      <c r="EU94" s="16" t="s">
        <v>7813</v>
      </c>
      <c r="EV94" s="16" t="s">
        <v>865</v>
      </c>
      <c r="FT94" s="16" t="s">
        <v>865</v>
      </c>
      <c r="HC94" s="16" t="s">
        <v>867</v>
      </c>
      <c r="HD94" s="16" t="s">
        <v>867</v>
      </c>
      <c r="HE94" s="16" t="s">
        <v>11762</v>
      </c>
      <c r="HF94" s="16" t="s">
        <v>844</v>
      </c>
      <c r="HG94" s="16" t="s">
        <v>844</v>
      </c>
      <c r="HH94" s="16" t="s">
        <v>843</v>
      </c>
      <c r="HI94" s="16" t="s">
        <v>843</v>
      </c>
      <c r="HJ94" s="16" t="s">
        <v>843</v>
      </c>
      <c r="HK94" s="16" t="s">
        <v>843</v>
      </c>
      <c r="HL94" s="16" t="s">
        <v>843</v>
      </c>
      <c r="HM94" s="16" t="s">
        <v>843</v>
      </c>
      <c r="HN94" s="16" t="s">
        <v>843</v>
      </c>
      <c r="HO94" s="16" t="s">
        <v>843</v>
      </c>
      <c r="HP94" s="16" t="s">
        <v>843</v>
      </c>
      <c r="HQ94" s="16" t="s">
        <v>843</v>
      </c>
      <c r="HR94" s="16" t="s">
        <v>843</v>
      </c>
      <c r="HS94" s="16" t="s">
        <v>843</v>
      </c>
      <c r="IZ94" s="16" t="s">
        <v>865</v>
      </c>
      <c r="JA94" s="16" t="s">
        <v>4819</v>
      </c>
      <c r="JB94" s="16" t="s">
        <v>867</v>
      </c>
      <c r="JC94" s="16" t="s">
        <v>865</v>
      </c>
      <c r="JG94" s="16" t="s">
        <v>1056</v>
      </c>
      <c r="JV94" s="16">
        <v>40</v>
      </c>
      <c r="JW94" s="16" t="s">
        <v>7603</v>
      </c>
      <c r="JY94" s="16">
        <v>5000</v>
      </c>
      <c r="JZ94" s="16" t="s">
        <v>4883</v>
      </c>
      <c r="KB94" s="16" t="s">
        <v>7616</v>
      </c>
      <c r="KD94" s="16" t="s">
        <v>4917</v>
      </c>
      <c r="KE94" s="16" t="s">
        <v>7277</v>
      </c>
      <c r="KF94" s="16" t="s">
        <v>4932</v>
      </c>
      <c r="KH94" s="16" t="s">
        <v>7639</v>
      </c>
      <c r="KI94" s="16" t="s">
        <v>4982</v>
      </c>
      <c r="KK94" s="16" t="s">
        <v>4867</v>
      </c>
      <c r="KM94" s="16" t="s">
        <v>7607</v>
      </c>
      <c r="KO94" s="16" t="s">
        <v>9023</v>
      </c>
      <c r="KP94" s="16" t="s">
        <v>9022</v>
      </c>
      <c r="KQ94" s="16" t="s">
        <v>8694</v>
      </c>
      <c r="KR94" s="16" t="s">
        <v>9314</v>
      </c>
      <c r="KS94" s="16" t="s">
        <v>9024</v>
      </c>
      <c r="KT94" s="16" t="s">
        <v>8696</v>
      </c>
      <c r="KU94" s="16" t="s">
        <v>844</v>
      </c>
      <c r="KV94" s="16" t="s">
        <v>8696</v>
      </c>
      <c r="KW94" s="16" t="s">
        <v>851</v>
      </c>
      <c r="KX94" s="16" t="s">
        <v>487</v>
      </c>
      <c r="KY94" s="16" t="s">
        <v>487</v>
      </c>
      <c r="KZ94" s="16" t="s">
        <v>487</v>
      </c>
      <c r="LC94" s="16" t="s">
        <v>10879</v>
      </c>
      <c r="LF94" s="16" t="s">
        <v>11654</v>
      </c>
      <c r="LI94" s="16" t="s">
        <v>11655</v>
      </c>
      <c r="LJ94" s="16" t="s">
        <v>831</v>
      </c>
      <c r="LK94" s="16" t="s">
        <v>831</v>
      </c>
      <c r="LL94" s="16" t="s">
        <v>8756</v>
      </c>
      <c r="LM94" s="16" t="s">
        <v>8741</v>
      </c>
      <c r="LO94" s="16" t="s">
        <v>843</v>
      </c>
      <c r="LP94" s="16" t="s">
        <v>844</v>
      </c>
      <c r="LQ94" s="16" t="s">
        <v>844</v>
      </c>
      <c r="LR94" s="16" t="s">
        <v>843</v>
      </c>
      <c r="LS94" s="16" t="s">
        <v>844</v>
      </c>
      <c r="LT94" s="16" t="s">
        <v>843</v>
      </c>
      <c r="LU94" s="16" t="s">
        <v>843</v>
      </c>
      <c r="LV94" s="16" t="s">
        <v>843</v>
      </c>
      <c r="LW94" s="16" t="s">
        <v>844</v>
      </c>
      <c r="LX94" s="16" t="s">
        <v>844</v>
      </c>
      <c r="LY94" s="16" t="s">
        <v>843</v>
      </c>
      <c r="LZ94" s="16" t="s">
        <v>843</v>
      </c>
      <c r="MA94" s="16" t="s">
        <v>843</v>
      </c>
      <c r="MB94" s="16" t="s">
        <v>843</v>
      </c>
      <c r="MC94" s="16" t="s">
        <v>843</v>
      </c>
      <c r="ME94" s="16" t="s">
        <v>11656</v>
      </c>
      <c r="MF94" s="16" t="s">
        <v>8847</v>
      </c>
      <c r="MG94" s="16" t="s">
        <v>1840</v>
      </c>
      <c r="MH94" s="16" t="s">
        <v>11668</v>
      </c>
      <c r="MI94" s="16" t="s">
        <v>11668</v>
      </c>
      <c r="MJ94" s="16" t="s">
        <v>1837</v>
      </c>
      <c r="MK94" s="16" t="s">
        <v>9015</v>
      </c>
      <c r="ML94" s="16" t="s">
        <v>1790</v>
      </c>
      <c r="MM94" s="16" t="s">
        <v>487</v>
      </c>
      <c r="MN94" s="16" t="s">
        <v>1798</v>
      </c>
      <c r="MO94" s="16" t="s">
        <v>1813</v>
      </c>
      <c r="MP94" s="16" t="s">
        <v>1829</v>
      </c>
      <c r="MQ94" s="16" t="s">
        <v>1779</v>
      </c>
      <c r="MR94" s="16" t="s">
        <v>470</v>
      </c>
      <c r="MS94" s="16" t="s">
        <v>11763</v>
      </c>
      <c r="MT94" s="16" t="s">
        <v>9015</v>
      </c>
      <c r="MU94" s="16" t="s">
        <v>816</v>
      </c>
      <c r="NC94" s="16" t="s">
        <v>487</v>
      </c>
      <c r="ND94" s="16" t="s">
        <v>486</v>
      </c>
      <c r="NE94" s="16" t="s">
        <v>487</v>
      </c>
      <c r="NF94" s="16" t="s">
        <v>487</v>
      </c>
      <c r="NG94" s="16" t="s">
        <v>1369</v>
      </c>
      <c r="NH94" s="16" t="s">
        <v>1913</v>
      </c>
      <c r="NI94" s="16" t="s">
        <v>11658</v>
      </c>
      <c r="NJ94" s="16" t="s">
        <v>8954</v>
      </c>
      <c r="NK94" s="16" t="s">
        <v>10130</v>
      </c>
      <c r="NM94" s="16" t="s">
        <v>11682</v>
      </c>
      <c r="NN94" s="16" t="s">
        <v>865</v>
      </c>
      <c r="NO94" s="16" t="s">
        <v>11683</v>
      </c>
      <c r="NP94" s="16" t="s">
        <v>11750</v>
      </c>
      <c r="NR94" s="16" t="s">
        <v>445</v>
      </c>
      <c r="NS94" s="16" t="s">
        <v>462</v>
      </c>
      <c r="NT94" s="16" t="s">
        <v>478</v>
      </c>
      <c r="NU94" s="16">
        <v>1.1910000000000001</v>
      </c>
      <c r="NV94" s="16" t="s">
        <v>445</v>
      </c>
      <c r="NW94" s="16" t="s">
        <v>1174</v>
      </c>
      <c r="NX94" s="16" t="s">
        <v>1142</v>
      </c>
      <c r="OB94" s="16" t="s">
        <v>831</v>
      </c>
      <c r="OC94" s="16" t="s">
        <v>445</v>
      </c>
      <c r="OD94" s="16" t="s">
        <v>487</v>
      </c>
    </row>
    <row r="95" spans="1:394" x14ac:dyDescent="0.25">
      <c r="A95" s="16" t="s">
        <v>9318</v>
      </c>
      <c r="B95" s="16" t="s">
        <v>844</v>
      </c>
      <c r="C95" s="16" t="s">
        <v>972</v>
      </c>
      <c r="D95" s="16" t="s">
        <v>844</v>
      </c>
      <c r="E95" s="16" t="s">
        <v>843</v>
      </c>
      <c r="F95" s="16" t="s">
        <v>843</v>
      </c>
      <c r="G95" s="16" t="s">
        <v>843</v>
      </c>
      <c r="H95" s="16" t="s">
        <v>843</v>
      </c>
      <c r="I95" s="16" t="s">
        <v>843</v>
      </c>
      <c r="J95" s="16" t="s">
        <v>843</v>
      </c>
      <c r="K95" s="16" t="s">
        <v>843</v>
      </c>
      <c r="L95" s="16" t="s">
        <v>843</v>
      </c>
      <c r="M95" s="16" t="s">
        <v>843</v>
      </c>
      <c r="N95" s="16" t="s">
        <v>843</v>
      </c>
      <c r="O95" s="16" t="s">
        <v>843</v>
      </c>
      <c r="Q95" s="16" t="s">
        <v>844</v>
      </c>
      <c r="R95" s="16">
        <v>40</v>
      </c>
      <c r="T95" s="16" t="s">
        <v>470</v>
      </c>
      <c r="U95" s="16" t="s">
        <v>844</v>
      </c>
      <c r="V95" s="16" t="s">
        <v>843</v>
      </c>
      <c r="W95" s="16" t="s">
        <v>844</v>
      </c>
      <c r="X95" s="16" t="s">
        <v>843</v>
      </c>
      <c r="Y95" s="16" t="s">
        <v>843</v>
      </c>
      <c r="Z95" s="16" t="s">
        <v>843</v>
      </c>
      <c r="AA95" s="16" t="s">
        <v>843</v>
      </c>
      <c r="AB95" s="16" t="s">
        <v>844</v>
      </c>
      <c r="AC95" s="16" t="s">
        <v>843</v>
      </c>
      <c r="AD95" s="16" t="s">
        <v>867</v>
      </c>
      <c r="AF95" s="16" t="s">
        <v>11702</v>
      </c>
      <c r="AG95" s="16" t="s">
        <v>11652</v>
      </c>
      <c r="AH95" s="16" t="s">
        <v>844</v>
      </c>
      <c r="AI95" s="16" t="s">
        <v>843</v>
      </c>
      <c r="AJ95" s="16" t="s">
        <v>844</v>
      </c>
      <c r="AK95" s="16" t="s">
        <v>843</v>
      </c>
      <c r="AL95" s="16" t="s">
        <v>844</v>
      </c>
      <c r="AM95" s="16" t="s">
        <v>844</v>
      </c>
      <c r="AN95" s="16" t="s">
        <v>843</v>
      </c>
      <c r="AO95" s="16" t="s">
        <v>843</v>
      </c>
      <c r="AP95" s="16" t="s">
        <v>843</v>
      </c>
      <c r="AQ95" s="16" t="s">
        <v>844</v>
      </c>
      <c r="AR95" s="16" t="s">
        <v>11764</v>
      </c>
      <c r="AS95" s="16" t="s">
        <v>843</v>
      </c>
      <c r="AT95" s="16" t="s">
        <v>844</v>
      </c>
      <c r="AU95" s="16" t="s">
        <v>843</v>
      </c>
      <c r="AV95" s="16" t="s">
        <v>844</v>
      </c>
      <c r="AW95" s="16" t="s">
        <v>843</v>
      </c>
      <c r="AX95" s="16" t="s">
        <v>843</v>
      </c>
      <c r="AY95" s="16" t="s">
        <v>843</v>
      </c>
      <c r="BA95" s="16" t="s">
        <v>4437</v>
      </c>
      <c r="BC95" s="16" t="s">
        <v>4437</v>
      </c>
      <c r="BF95" s="16" t="s">
        <v>844</v>
      </c>
      <c r="BH95" s="16" t="s">
        <v>7383</v>
      </c>
      <c r="BI95" s="16" t="s">
        <v>7785</v>
      </c>
      <c r="BJ95" s="16" t="s">
        <v>843</v>
      </c>
      <c r="BK95" s="16" t="s">
        <v>843</v>
      </c>
      <c r="BL95" s="16" t="s">
        <v>843</v>
      </c>
      <c r="BM95" s="16" t="s">
        <v>843</v>
      </c>
      <c r="BN95" s="16" t="s">
        <v>843</v>
      </c>
      <c r="BO95" s="16" t="s">
        <v>844</v>
      </c>
      <c r="BP95" s="16" t="s">
        <v>843</v>
      </c>
      <c r="BQ95" s="16" t="s">
        <v>843</v>
      </c>
      <c r="DX95" s="16" t="s">
        <v>867</v>
      </c>
      <c r="DY95" s="16" t="s">
        <v>867</v>
      </c>
      <c r="ES95" s="16" t="s">
        <v>867</v>
      </c>
      <c r="EU95" s="16" t="s">
        <v>7816</v>
      </c>
      <c r="EV95" s="16" t="s">
        <v>867</v>
      </c>
      <c r="EW95" s="16" t="s">
        <v>11765</v>
      </c>
      <c r="EX95" s="16" t="s">
        <v>844</v>
      </c>
      <c r="EY95" s="16" t="s">
        <v>844</v>
      </c>
      <c r="EZ95" s="16" t="s">
        <v>843</v>
      </c>
      <c r="FA95" s="16" t="s">
        <v>843</v>
      </c>
      <c r="FB95" s="16" t="s">
        <v>843</v>
      </c>
      <c r="FC95" s="16" t="s">
        <v>843</v>
      </c>
      <c r="FD95" s="16" t="s">
        <v>843</v>
      </c>
      <c r="FT95" s="16" t="s">
        <v>865</v>
      </c>
      <c r="HC95" s="16" t="s">
        <v>867</v>
      </c>
      <c r="HD95" s="16" t="s">
        <v>865</v>
      </c>
      <c r="JA95" s="16" t="s">
        <v>4813</v>
      </c>
      <c r="JB95" s="16" t="s">
        <v>865</v>
      </c>
      <c r="JC95" s="16" t="s">
        <v>865</v>
      </c>
      <c r="JD95" s="16" t="s">
        <v>865</v>
      </c>
      <c r="JE95" s="16" t="s">
        <v>865</v>
      </c>
      <c r="JF95" s="16" t="s">
        <v>865</v>
      </c>
      <c r="JG95" s="16" t="s">
        <v>843</v>
      </c>
      <c r="JH95" s="16" t="s">
        <v>5638</v>
      </c>
      <c r="JJ95" s="16" t="s">
        <v>865</v>
      </c>
      <c r="KF95" s="16" t="s">
        <v>4945</v>
      </c>
      <c r="KI95" s="16" t="s">
        <v>4982</v>
      </c>
      <c r="KK95" s="16" t="s">
        <v>4910</v>
      </c>
      <c r="KM95" s="16" t="s">
        <v>7628</v>
      </c>
      <c r="KO95" s="16" t="s">
        <v>9030</v>
      </c>
      <c r="KP95" s="16" t="s">
        <v>9029</v>
      </c>
      <c r="KQ95" s="16" t="s">
        <v>8694</v>
      </c>
      <c r="KR95" s="16" t="s">
        <v>9319</v>
      </c>
      <c r="KS95" s="16" t="s">
        <v>9031</v>
      </c>
      <c r="KT95" s="16" t="s">
        <v>8696</v>
      </c>
      <c r="KU95" s="16" t="s">
        <v>844</v>
      </c>
      <c r="KV95" s="16" t="s">
        <v>8696</v>
      </c>
      <c r="KW95" s="16" t="s">
        <v>851</v>
      </c>
      <c r="KX95" s="16" t="s">
        <v>487</v>
      </c>
      <c r="KY95" s="16" t="s">
        <v>487</v>
      </c>
      <c r="KZ95" s="16" t="s">
        <v>487</v>
      </c>
      <c r="LC95" s="16" t="s">
        <v>10879</v>
      </c>
      <c r="LF95" s="16" t="s">
        <v>11654</v>
      </c>
      <c r="LI95" s="16" t="s">
        <v>11655</v>
      </c>
      <c r="LJ95" s="16" t="s">
        <v>843</v>
      </c>
      <c r="LL95" s="16" t="s">
        <v>8711</v>
      </c>
      <c r="LM95" s="16" t="s">
        <v>8741</v>
      </c>
      <c r="LO95" s="16" t="s">
        <v>843</v>
      </c>
      <c r="LP95" s="16" t="s">
        <v>844</v>
      </c>
      <c r="LQ95" s="16" t="s">
        <v>1056</v>
      </c>
      <c r="LR95" s="16" t="s">
        <v>843</v>
      </c>
      <c r="LS95" s="16" t="s">
        <v>1056</v>
      </c>
      <c r="LT95" s="16" t="s">
        <v>843</v>
      </c>
      <c r="LU95" s="16" t="s">
        <v>844</v>
      </c>
      <c r="LV95" s="16" t="s">
        <v>844</v>
      </c>
      <c r="LW95" s="16" t="s">
        <v>1056</v>
      </c>
      <c r="LX95" s="16" t="s">
        <v>843</v>
      </c>
      <c r="LY95" s="16" t="s">
        <v>843</v>
      </c>
      <c r="LZ95" s="16" t="s">
        <v>843</v>
      </c>
      <c r="MA95" s="16" t="s">
        <v>843</v>
      </c>
      <c r="MB95" s="16" t="s">
        <v>843</v>
      </c>
      <c r="MC95" s="16" t="s">
        <v>843</v>
      </c>
      <c r="ME95" s="16" t="s">
        <v>11656</v>
      </c>
      <c r="MF95" s="16" t="s">
        <v>8847</v>
      </c>
      <c r="MJ95" s="16" t="s">
        <v>1834</v>
      </c>
      <c r="MO95" s="16" t="s">
        <v>1807</v>
      </c>
      <c r="MP95" s="16" t="s">
        <v>1829</v>
      </c>
      <c r="MQ95" s="16" t="s">
        <v>1787</v>
      </c>
      <c r="MR95" s="16" t="s">
        <v>470</v>
      </c>
      <c r="MS95" s="16" t="s">
        <v>11763</v>
      </c>
      <c r="MT95" s="16" t="s">
        <v>8978</v>
      </c>
      <c r="MU95" s="16" t="s">
        <v>817</v>
      </c>
      <c r="NC95" s="16" t="s">
        <v>487</v>
      </c>
      <c r="ND95" s="16" t="s">
        <v>486</v>
      </c>
      <c r="NE95" s="16" t="s">
        <v>487</v>
      </c>
      <c r="NF95" s="16" t="s">
        <v>486</v>
      </c>
      <c r="NG95" s="16" t="s">
        <v>1376</v>
      </c>
      <c r="NI95" s="16" t="s">
        <v>11658</v>
      </c>
      <c r="NR95" s="16" t="s">
        <v>451</v>
      </c>
      <c r="NS95" s="16" t="s">
        <v>462</v>
      </c>
      <c r="NT95" s="16" t="s">
        <v>478</v>
      </c>
      <c r="NU95" s="16">
        <v>1.1910000000000001</v>
      </c>
      <c r="NV95" s="16" t="s">
        <v>451</v>
      </c>
      <c r="NW95" s="16" t="s">
        <v>1175</v>
      </c>
      <c r="NX95" s="16" t="s">
        <v>1142</v>
      </c>
      <c r="OB95" s="16" t="s">
        <v>833</v>
      </c>
      <c r="OC95" s="16" t="s">
        <v>451</v>
      </c>
    </row>
    <row r="96" spans="1:394" x14ac:dyDescent="0.25">
      <c r="A96" s="16" t="s">
        <v>9322</v>
      </c>
      <c r="B96" s="16" t="s">
        <v>1056</v>
      </c>
      <c r="C96" s="16" t="s">
        <v>972</v>
      </c>
      <c r="D96" s="16" t="s">
        <v>844</v>
      </c>
      <c r="E96" s="16" t="s">
        <v>843</v>
      </c>
      <c r="F96" s="16" t="s">
        <v>843</v>
      </c>
      <c r="G96" s="16" t="s">
        <v>843</v>
      </c>
      <c r="H96" s="16" t="s">
        <v>843</v>
      </c>
      <c r="I96" s="16" t="s">
        <v>843</v>
      </c>
      <c r="J96" s="16" t="s">
        <v>843</v>
      </c>
      <c r="K96" s="16" t="s">
        <v>843</v>
      </c>
      <c r="L96" s="16" t="s">
        <v>843</v>
      </c>
      <c r="M96" s="16" t="s">
        <v>843</v>
      </c>
      <c r="N96" s="16" t="s">
        <v>843</v>
      </c>
      <c r="O96" s="16" t="s">
        <v>843</v>
      </c>
      <c r="Q96" s="16" t="s">
        <v>844</v>
      </c>
      <c r="R96" s="16">
        <v>71</v>
      </c>
      <c r="T96" s="16" t="s">
        <v>470</v>
      </c>
      <c r="U96" s="16" t="s">
        <v>844</v>
      </c>
      <c r="V96" s="16" t="s">
        <v>843</v>
      </c>
      <c r="W96" s="16" t="s">
        <v>844</v>
      </c>
      <c r="X96" s="16" t="s">
        <v>843</v>
      </c>
      <c r="Y96" s="16" t="s">
        <v>843</v>
      </c>
      <c r="Z96" s="16" t="s">
        <v>843</v>
      </c>
      <c r="AA96" s="16" t="s">
        <v>843</v>
      </c>
      <c r="AB96" s="16" t="s">
        <v>843</v>
      </c>
      <c r="AC96" s="16" t="s">
        <v>843</v>
      </c>
      <c r="AD96" s="16" t="s">
        <v>867</v>
      </c>
      <c r="AF96" s="16" t="s">
        <v>11702</v>
      </c>
      <c r="AG96" s="16" t="s">
        <v>11652</v>
      </c>
      <c r="AH96" s="16" t="s">
        <v>844</v>
      </c>
      <c r="AI96" s="16" t="s">
        <v>843</v>
      </c>
      <c r="AJ96" s="16" t="s">
        <v>844</v>
      </c>
      <c r="AK96" s="16" t="s">
        <v>843</v>
      </c>
      <c r="AL96" s="16" t="s">
        <v>844</v>
      </c>
      <c r="AM96" s="16" t="s">
        <v>844</v>
      </c>
      <c r="AN96" s="16" t="s">
        <v>843</v>
      </c>
      <c r="AO96" s="16" t="s">
        <v>843</v>
      </c>
      <c r="AP96" s="16" t="s">
        <v>843</v>
      </c>
      <c r="AQ96" s="16" t="s">
        <v>844</v>
      </c>
      <c r="AR96" s="16" t="s">
        <v>11766</v>
      </c>
      <c r="AS96" s="16" t="s">
        <v>844</v>
      </c>
      <c r="AT96" s="16" t="s">
        <v>844</v>
      </c>
      <c r="AU96" s="16" t="s">
        <v>844</v>
      </c>
      <c r="AV96" s="16" t="s">
        <v>844</v>
      </c>
      <c r="AW96" s="16" t="s">
        <v>843</v>
      </c>
      <c r="AX96" s="16" t="s">
        <v>843</v>
      </c>
      <c r="AY96" s="16" t="s">
        <v>843</v>
      </c>
      <c r="AZ96" s="16" t="s">
        <v>4437</v>
      </c>
      <c r="BA96" s="16" t="s">
        <v>4437</v>
      </c>
      <c r="BB96" s="16" t="s">
        <v>4440</v>
      </c>
      <c r="BC96" s="16" t="s">
        <v>4437</v>
      </c>
      <c r="BF96" s="16" t="s">
        <v>844</v>
      </c>
      <c r="BI96" s="16" t="s">
        <v>7785</v>
      </c>
      <c r="BJ96" s="16" t="s">
        <v>843</v>
      </c>
      <c r="BK96" s="16" t="s">
        <v>843</v>
      </c>
      <c r="BL96" s="16" t="s">
        <v>843</v>
      </c>
      <c r="BM96" s="16" t="s">
        <v>843</v>
      </c>
      <c r="BN96" s="16" t="s">
        <v>843</v>
      </c>
      <c r="BO96" s="16" t="s">
        <v>844</v>
      </c>
      <c r="BP96" s="16" t="s">
        <v>843</v>
      </c>
      <c r="BQ96" s="16" t="s">
        <v>843</v>
      </c>
      <c r="DX96" s="16" t="s">
        <v>867</v>
      </c>
      <c r="DY96" s="16" t="s">
        <v>867</v>
      </c>
      <c r="ES96" s="16" t="s">
        <v>867</v>
      </c>
      <c r="EU96" s="16" t="s">
        <v>7816</v>
      </c>
      <c r="EV96" s="16" t="s">
        <v>867</v>
      </c>
      <c r="EW96" s="16" t="s">
        <v>11767</v>
      </c>
      <c r="EX96" s="16" t="s">
        <v>844</v>
      </c>
      <c r="EY96" s="16" t="s">
        <v>844</v>
      </c>
      <c r="EZ96" s="16" t="s">
        <v>843</v>
      </c>
      <c r="FA96" s="16" t="s">
        <v>843</v>
      </c>
      <c r="FB96" s="16" t="s">
        <v>843</v>
      </c>
      <c r="FC96" s="16" t="s">
        <v>843</v>
      </c>
      <c r="FD96" s="16" t="s">
        <v>843</v>
      </c>
      <c r="FF96" s="16" t="s">
        <v>7845</v>
      </c>
      <c r="FG96" s="16" t="s">
        <v>7852</v>
      </c>
      <c r="FH96" s="16" t="s">
        <v>843</v>
      </c>
      <c r="FI96" s="16" t="s">
        <v>844</v>
      </c>
      <c r="FJ96" s="16" t="s">
        <v>843</v>
      </c>
      <c r="FK96" s="16" t="s">
        <v>843</v>
      </c>
      <c r="FL96" s="16" t="s">
        <v>843</v>
      </c>
      <c r="FM96" s="16" t="s">
        <v>843</v>
      </c>
      <c r="FN96" s="16" t="s">
        <v>843</v>
      </c>
      <c r="FO96" s="16" t="s">
        <v>843</v>
      </c>
      <c r="FP96" s="16" t="s">
        <v>843</v>
      </c>
      <c r="FQ96" s="16" t="s">
        <v>843</v>
      </c>
      <c r="HC96" s="16" t="s">
        <v>867</v>
      </c>
      <c r="HD96" s="16" t="s">
        <v>865</v>
      </c>
      <c r="JA96" s="16" t="s">
        <v>4816</v>
      </c>
      <c r="JB96" s="16" t="s">
        <v>865</v>
      </c>
      <c r="JC96" s="16" t="s">
        <v>865</v>
      </c>
      <c r="JD96" s="16" t="s">
        <v>865</v>
      </c>
      <c r="JE96" s="16" t="s">
        <v>865</v>
      </c>
      <c r="JF96" s="16" t="s">
        <v>865</v>
      </c>
      <c r="JG96" s="16" t="s">
        <v>843</v>
      </c>
      <c r="JH96" s="16" t="s">
        <v>4846</v>
      </c>
      <c r="KF96" s="16" t="s">
        <v>4926</v>
      </c>
      <c r="KI96" s="16" t="s">
        <v>4846</v>
      </c>
      <c r="KO96" s="16" t="s">
        <v>9030</v>
      </c>
      <c r="KP96" s="16" t="s">
        <v>9029</v>
      </c>
      <c r="KQ96" s="16" t="s">
        <v>8694</v>
      </c>
      <c r="KR96" s="16" t="s">
        <v>9323</v>
      </c>
      <c r="KS96" s="16" t="s">
        <v>9031</v>
      </c>
      <c r="KT96" s="16" t="s">
        <v>8696</v>
      </c>
      <c r="KU96" s="16" t="s">
        <v>844</v>
      </c>
      <c r="KV96" s="16" t="s">
        <v>8696</v>
      </c>
      <c r="KW96" s="16" t="s">
        <v>850</v>
      </c>
      <c r="KX96" s="16" t="s">
        <v>487</v>
      </c>
      <c r="KY96" s="16" t="s">
        <v>487</v>
      </c>
      <c r="KZ96" s="16" t="s">
        <v>487</v>
      </c>
      <c r="LC96" s="16" t="s">
        <v>10879</v>
      </c>
      <c r="LF96" s="16" t="s">
        <v>11654</v>
      </c>
      <c r="LI96" s="16" t="s">
        <v>11655</v>
      </c>
      <c r="LJ96" s="16" t="s">
        <v>843</v>
      </c>
      <c r="LL96" s="16" t="s">
        <v>8711</v>
      </c>
      <c r="LM96" s="16" t="s">
        <v>8741</v>
      </c>
      <c r="LO96" s="16" t="s">
        <v>843</v>
      </c>
      <c r="LP96" s="16" t="s">
        <v>844</v>
      </c>
      <c r="LQ96" s="16" t="s">
        <v>1056</v>
      </c>
      <c r="LR96" s="16" t="s">
        <v>843</v>
      </c>
      <c r="LS96" s="16" t="s">
        <v>1056</v>
      </c>
      <c r="LT96" s="16" t="s">
        <v>843</v>
      </c>
      <c r="LU96" s="16" t="s">
        <v>844</v>
      </c>
      <c r="LV96" s="16" t="s">
        <v>844</v>
      </c>
      <c r="LW96" s="16" t="s">
        <v>1056</v>
      </c>
      <c r="LX96" s="16" t="s">
        <v>843</v>
      </c>
      <c r="LY96" s="16" t="s">
        <v>843</v>
      </c>
      <c r="LZ96" s="16" t="s">
        <v>843</v>
      </c>
      <c r="MA96" s="16" t="s">
        <v>843</v>
      </c>
      <c r="MB96" s="16" t="s">
        <v>843</v>
      </c>
      <c r="MC96" s="16" t="s">
        <v>843</v>
      </c>
      <c r="ME96" s="16" t="s">
        <v>11656</v>
      </c>
      <c r="MF96" s="16" t="s">
        <v>8847</v>
      </c>
      <c r="MO96" s="16" t="s">
        <v>1817</v>
      </c>
      <c r="MP96" s="16" t="s">
        <v>1824</v>
      </c>
      <c r="MR96" s="16" t="s">
        <v>470</v>
      </c>
      <c r="MS96" s="16" t="s">
        <v>11763</v>
      </c>
      <c r="MT96" s="16" t="s">
        <v>8978</v>
      </c>
      <c r="NC96" s="16" t="s">
        <v>487</v>
      </c>
      <c r="NE96" s="16" t="s">
        <v>487</v>
      </c>
      <c r="NF96" s="16" t="s">
        <v>486</v>
      </c>
      <c r="NG96" s="16" t="s">
        <v>1380</v>
      </c>
      <c r="NI96" s="16" t="s">
        <v>11658</v>
      </c>
      <c r="NR96" s="16" t="s">
        <v>878</v>
      </c>
      <c r="NS96" s="16" t="s">
        <v>462</v>
      </c>
      <c r="NT96" s="16" t="s">
        <v>478</v>
      </c>
      <c r="NU96" s="16">
        <v>1.1910000000000001</v>
      </c>
      <c r="NV96" s="16" t="s">
        <v>457</v>
      </c>
      <c r="NW96" s="16" t="s">
        <v>1177</v>
      </c>
      <c r="NX96" s="16" t="s">
        <v>1142</v>
      </c>
      <c r="OB96" s="16" t="s">
        <v>833</v>
      </c>
      <c r="OC96" s="16" t="s">
        <v>878</v>
      </c>
    </row>
    <row r="97" spans="1:393" x14ac:dyDescent="0.25">
      <c r="A97" s="16" t="s">
        <v>9327</v>
      </c>
      <c r="B97" s="16" t="s">
        <v>844</v>
      </c>
      <c r="C97" s="16" t="s">
        <v>972</v>
      </c>
      <c r="D97" s="16" t="s">
        <v>844</v>
      </c>
      <c r="E97" s="16" t="s">
        <v>843</v>
      </c>
      <c r="F97" s="16" t="s">
        <v>843</v>
      </c>
      <c r="G97" s="16" t="s">
        <v>843</v>
      </c>
      <c r="H97" s="16" t="s">
        <v>843</v>
      </c>
      <c r="I97" s="16" t="s">
        <v>843</v>
      </c>
      <c r="J97" s="16" t="s">
        <v>843</v>
      </c>
      <c r="K97" s="16" t="s">
        <v>843</v>
      </c>
      <c r="L97" s="16" t="s">
        <v>843</v>
      </c>
      <c r="M97" s="16" t="s">
        <v>843</v>
      </c>
      <c r="N97" s="16" t="s">
        <v>843</v>
      </c>
      <c r="O97" s="16" t="s">
        <v>843</v>
      </c>
      <c r="Q97" s="16" t="s">
        <v>844</v>
      </c>
      <c r="R97" s="16">
        <v>45</v>
      </c>
      <c r="T97" s="16" t="s">
        <v>474</v>
      </c>
      <c r="U97" s="16" t="s">
        <v>843</v>
      </c>
      <c r="V97" s="16" t="s">
        <v>844</v>
      </c>
      <c r="W97" s="16" t="s">
        <v>843</v>
      </c>
      <c r="X97" s="16" t="s">
        <v>844</v>
      </c>
      <c r="Y97" s="16" t="s">
        <v>843</v>
      </c>
      <c r="Z97" s="16" t="s">
        <v>843</v>
      </c>
      <c r="AA97" s="16" t="s">
        <v>843</v>
      </c>
      <c r="AB97" s="16" t="s">
        <v>843</v>
      </c>
      <c r="AC97" s="16" t="s">
        <v>843</v>
      </c>
      <c r="AD97" s="16" t="s">
        <v>867</v>
      </c>
      <c r="AF97" s="16" t="s">
        <v>11673</v>
      </c>
      <c r="AG97" s="16" t="s">
        <v>11768</v>
      </c>
      <c r="AH97" s="16" t="s">
        <v>843</v>
      </c>
      <c r="AI97" s="16" t="s">
        <v>843</v>
      </c>
      <c r="AJ97" s="16" t="s">
        <v>844</v>
      </c>
      <c r="AK97" s="16" t="s">
        <v>843</v>
      </c>
      <c r="AL97" s="16" t="s">
        <v>844</v>
      </c>
      <c r="AM97" s="16" t="s">
        <v>844</v>
      </c>
      <c r="AN97" s="16" t="s">
        <v>843</v>
      </c>
      <c r="AO97" s="16" t="s">
        <v>843</v>
      </c>
      <c r="AP97" s="16" t="s">
        <v>843</v>
      </c>
      <c r="AQ97" s="16" t="s">
        <v>844</v>
      </c>
      <c r="AR97" s="16" t="s">
        <v>4433</v>
      </c>
      <c r="AS97" s="16" t="s">
        <v>843</v>
      </c>
      <c r="AT97" s="16" t="s">
        <v>843</v>
      </c>
      <c r="AU97" s="16" t="s">
        <v>843</v>
      </c>
      <c r="AV97" s="16" t="s">
        <v>843</v>
      </c>
      <c r="AW97" s="16" t="s">
        <v>843</v>
      </c>
      <c r="AX97" s="16" t="s">
        <v>843</v>
      </c>
      <c r="AY97" s="16" t="s">
        <v>844</v>
      </c>
      <c r="BF97" s="16" t="s">
        <v>844</v>
      </c>
      <c r="BH97" s="16" t="s">
        <v>7383</v>
      </c>
      <c r="BI97" s="16" t="s">
        <v>7785</v>
      </c>
      <c r="BJ97" s="16" t="s">
        <v>843</v>
      </c>
      <c r="BK97" s="16" t="s">
        <v>843</v>
      </c>
      <c r="BL97" s="16" t="s">
        <v>843</v>
      </c>
      <c r="BM97" s="16" t="s">
        <v>843</v>
      </c>
      <c r="BN97" s="16" t="s">
        <v>843</v>
      </c>
      <c r="BO97" s="16" t="s">
        <v>844</v>
      </c>
      <c r="BP97" s="16" t="s">
        <v>843</v>
      </c>
      <c r="BQ97" s="16" t="s">
        <v>843</v>
      </c>
      <c r="DX97" s="16" t="s">
        <v>865</v>
      </c>
      <c r="ES97" s="16" t="s">
        <v>865</v>
      </c>
      <c r="EU97" s="16" t="s">
        <v>7813</v>
      </c>
      <c r="EV97" s="16" t="s">
        <v>865</v>
      </c>
      <c r="HC97" s="16" t="s">
        <v>865</v>
      </c>
      <c r="JA97" s="16" t="s">
        <v>4822</v>
      </c>
      <c r="JB97" s="16" t="s">
        <v>867</v>
      </c>
      <c r="JC97" s="16" t="s">
        <v>865</v>
      </c>
      <c r="JG97" s="16" t="s">
        <v>843</v>
      </c>
      <c r="JV97" s="16">
        <v>40</v>
      </c>
      <c r="JW97" s="16" t="s">
        <v>7600</v>
      </c>
      <c r="JZ97" s="16" t="s">
        <v>4886</v>
      </c>
      <c r="KB97" s="16" t="s">
        <v>7625</v>
      </c>
      <c r="KD97" s="16" t="s">
        <v>4920</v>
      </c>
      <c r="KE97" s="16" t="s">
        <v>7277</v>
      </c>
      <c r="KF97" s="16" t="s">
        <v>4932</v>
      </c>
      <c r="KH97" s="16" t="s">
        <v>7636</v>
      </c>
      <c r="KI97" s="16" t="s">
        <v>4982</v>
      </c>
      <c r="KK97" s="16" t="s">
        <v>4874</v>
      </c>
      <c r="KM97" s="16" t="s">
        <v>7607</v>
      </c>
      <c r="KO97" s="16" t="s">
        <v>9038</v>
      </c>
      <c r="KP97" s="16" t="s">
        <v>9037</v>
      </c>
      <c r="KQ97" s="16" t="s">
        <v>8694</v>
      </c>
      <c r="KR97" s="16" t="s">
        <v>9328</v>
      </c>
      <c r="KS97" s="16" t="s">
        <v>9039</v>
      </c>
      <c r="KT97" s="16" t="s">
        <v>8696</v>
      </c>
      <c r="KU97" s="16" t="s">
        <v>844</v>
      </c>
      <c r="KV97" s="16" t="s">
        <v>8696</v>
      </c>
      <c r="KW97" s="16" t="s">
        <v>851</v>
      </c>
      <c r="KY97" s="16" t="s">
        <v>486</v>
      </c>
      <c r="LC97" s="16" t="s">
        <v>10879</v>
      </c>
      <c r="LF97" s="16" t="s">
        <v>11654</v>
      </c>
      <c r="LI97" s="16" t="s">
        <v>11655</v>
      </c>
      <c r="LJ97" s="16" t="s">
        <v>831</v>
      </c>
      <c r="LK97" s="16" t="s">
        <v>831</v>
      </c>
      <c r="LL97" s="16" t="s">
        <v>8756</v>
      </c>
      <c r="LM97" s="16" t="s">
        <v>8741</v>
      </c>
      <c r="LO97" s="16" t="s">
        <v>1056</v>
      </c>
      <c r="LP97" s="16" t="s">
        <v>1056</v>
      </c>
      <c r="LQ97" s="16" t="s">
        <v>844</v>
      </c>
      <c r="LR97" s="16" t="s">
        <v>8732</v>
      </c>
      <c r="LS97" s="16" t="s">
        <v>844</v>
      </c>
      <c r="LT97" s="16" t="s">
        <v>844</v>
      </c>
      <c r="LU97" s="16" t="s">
        <v>843</v>
      </c>
      <c r="LV97" s="16" t="s">
        <v>843</v>
      </c>
      <c r="LW97" s="16" t="s">
        <v>843</v>
      </c>
      <c r="LX97" s="16" t="s">
        <v>844</v>
      </c>
      <c r="LY97" s="16" t="s">
        <v>843</v>
      </c>
      <c r="LZ97" s="16" t="s">
        <v>844</v>
      </c>
      <c r="MA97" s="16" t="s">
        <v>843</v>
      </c>
      <c r="MB97" s="16" t="s">
        <v>843</v>
      </c>
      <c r="MC97" s="16" t="s">
        <v>844</v>
      </c>
      <c r="ME97" s="16" t="s">
        <v>11656</v>
      </c>
      <c r="MF97" s="16" t="s">
        <v>8847</v>
      </c>
      <c r="MG97" s="16" t="s">
        <v>1838</v>
      </c>
      <c r="MH97" s="16" t="s">
        <v>11668</v>
      </c>
      <c r="MI97" s="16" t="s">
        <v>11668</v>
      </c>
      <c r="MJ97" s="16" t="s">
        <v>1837</v>
      </c>
      <c r="MK97" s="16" t="s">
        <v>9015</v>
      </c>
      <c r="ML97" s="16" t="s">
        <v>1791</v>
      </c>
      <c r="MM97" s="16" t="s">
        <v>486</v>
      </c>
      <c r="MN97" s="16" t="s">
        <v>1798</v>
      </c>
      <c r="MO97" s="16" t="s">
        <v>1813</v>
      </c>
      <c r="MP97" s="16" t="s">
        <v>1829</v>
      </c>
      <c r="MQ97" s="16" t="s">
        <v>1785</v>
      </c>
      <c r="MR97" s="16" t="s">
        <v>474</v>
      </c>
      <c r="MS97" s="16" t="s">
        <v>11763</v>
      </c>
      <c r="MT97" s="16" t="s">
        <v>9009</v>
      </c>
      <c r="MU97" s="16" t="s">
        <v>817</v>
      </c>
      <c r="NC97" s="16" t="s">
        <v>486</v>
      </c>
      <c r="NE97" s="16" t="s">
        <v>486</v>
      </c>
      <c r="NG97" s="16" t="s">
        <v>1378</v>
      </c>
      <c r="NH97" s="16" t="s">
        <v>1912</v>
      </c>
      <c r="NI97" s="16" t="s">
        <v>11658</v>
      </c>
      <c r="NR97" s="16" t="s">
        <v>451</v>
      </c>
      <c r="NS97" s="16" t="s">
        <v>462</v>
      </c>
      <c r="NT97" s="16" t="s">
        <v>478</v>
      </c>
      <c r="NU97" s="16">
        <v>1.1910000000000001</v>
      </c>
      <c r="NV97" s="16" t="s">
        <v>451</v>
      </c>
      <c r="NW97" s="16" t="s">
        <v>1181</v>
      </c>
      <c r="NX97" s="16" t="s">
        <v>1142</v>
      </c>
      <c r="OB97" s="16" t="s">
        <v>831</v>
      </c>
      <c r="OC97" s="16" t="s">
        <v>451</v>
      </c>
    </row>
    <row r="98" spans="1:393" x14ac:dyDescent="0.25">
      <c r="A98" s="16" t="s">
        <v>9331</v>
      </c>
      <c r="B98" s="16" t="s">
        <v>1056</v>
      </c>
      <c r="C98" s="16" t="s">
        <v>972</v>
      </c>
      <c r="D98" s="16" t="s">
        <v>844</v>
      </c>
      <c r="E98" s="16" t="s">
        <v>843</v>
      </c>
      <c r="F98" s="16" t="s">
        <v>843</v>
      </c>
      <c r="G98" s="16" t="s">
        <v>843</v>
      </c>
      <c r="H98" s="16" t="s">
        <v>843</v>
      </c>
      <c r="I98" s="16" t="s">
        <v>843</v>
      </c>
      <c r="J98" s="16" t="s">
        <v>843</v>
      </c>
      <c r="K98" s="16" t="s">
        <v>843</v>
      </c>
      <c r="L98" s="16" t="s">
        <v>843</v>
      </c>
      <c r="M98" s="16" t="s">
        <v>843</v>
      </c>
      <c r="N98" s="16" t="s">
        <v>843</v>
      </c>
      <c r="O98" s="16" t="s">
        <v>843</v>
      </c>
      <c r="Q98" s="16" t="s">
        <v>844</v>
      </c>
      <c r="R98" s="16">
        <v>42</v>
      </c>
      <c r="T98" s="16" t="s">
        <v>470</v>
      </c>
      <c r="U98" s="16" t="s">
        <v>844</v>
      </c>
      <c r="V98" s="16" t="s">
        <v>843</v>
      </c>
      <c r="W98" s="16" t="s">
        <v>844</v>
      </c>
      <c r="X98" s="16" t="s">
        <v>843</v>
      </c>
      <c r="Y98" s="16" t="s">
        <v>843</v>
      </c>
      <c r="Z98" s="16" t="s">
        <v>843</v>
      </c>
      <c r="AA98" s="16" t="s">
        <v>843</v>
      </c>
      <c r="AB98" s="16" t="s">
        <v>844</v>
      </c>
      <c r="AC98" s="16" t="s">
        <v>843</v>
      </c>
      <c r="AD98" s="16" t="s">
        <v>867</v>
      </c>
      <c r="AF98" s="16" t="s">
        <v>11673</v>
      </c>
      <c r="AG98" s="16" t="s">
        <v>11768</v>
      </c>
      <c r="AH98" s="16" t="s">
        <v>843</v>
      </c>
      <c r="AI98" s="16" t="s">
        <v>843</v>
      </c>
      <c r="AJ98" s="16" t="s">
        <v>844</v>
      </c>
      <c r="AK98" s="16" t="s">
        <v>843</v>
      </c>
      <c r="AL98" s="16" t="s">
        <v>844</v>
      </c>
      <c r="AM98" s="16" t="s">
        <v>844</v>
      </c>
      <c r="AN98" s="16" t="s">
        <v>843</v>
      </c>
      <c r="AO98" s="16" t="s">
        <v>843</v>
      </c>
      <c r="AP98" s="16" t="s">
        <v>843</v>
      </c>
      <c r="AQ98" s="16" t="s">
        <v>844</v>
      </c>
      <c r="AR98" s="16" t="s">
        <v>4415</v>
      </c>
      <c r="AS98" s="16" t="s">
        <v>844</v>
      </c>
      <c r="AT98" s="16" t="s">
        <v>843</v>
      </c>
      <c r="AU98" s="16" t="s">
        <v>843</v>
      </c>
      <c r="AV98" s="16" t="s">
        <v>843</v>
      </c>
      <c r="AW98" s="16" t="s">
        <v>843</v>
      </c>
      <c r="AX98" s="16" t="s">
        <v>843</v>
      </c>
      <c r="AY98" s="16" t="s">
        <v>843</v>
      </c>
      <c r="AZ98" s="16" t="s">
        <v>4437</v>
      </c>
      <c r="BF98" s="16" t="s">
        <v>844</v>
      </c>
      <c r="BH98" s="16" t="s">
        <v>7383</v>
      </c>
      <c r="BI98" s="16" t="s">
        <v>7785</v>
      </c>
      <c r="BJ98" s="16" t="s">
        <v>843</v>
      </c>
      <c r="BK98" s="16" t="s">
        <v>843</v>
      </c>
      <c r="BL98" s="16" t="s">
        <v>843</v>
      </c>
      <c r="BM98" s="16" t="s">
        <v>843</v>
      </c>
      <c r="BN98" s="16" t="s">
        <v>843</v>
      </c>
      <c r="BO98" s="16" t="s">
        <v>844</v>
      </c>
      <c r="BP98" s="16" t="s">
        <v>843</v>
      </c>
      <c r="BQ98" s="16" t="s">
        <v>843</v>
      </c>
      <c r="DX98" s="16" t="s">
        <v>865</v>
      </c>
      <c r="ES98" s="16" t="s">
        <v>865</v>
      </c>
      <c r="EU98" s="16" t="s">
        <v>7810</v>
      </c>
      <c r="EV98" s="16" t="s">
        <v>865</v>
      </c>
      <c r="FT98" s="16" t="s">
        <v>865</v>
      </c>
      <c r="HC98" s="16" t="s">
        <v>865</v>
      </c>
      <c r="JA98" s="16" t="s">
        <v>4822</v>
      </c>
      <c r="JB98" s="16" t="s">
        <v>865</v>
      </c>
      <c r="JC98" s="16" t="s">
        <v>865</v>
      </c>
      <c r="JD98" s="16" t="s">
        <v>865</v>
      </c>
      <c r="JE98" s="16" t="s">
        <v>865</v>
      </c>
      <c r="JF98" s="16" t="s">
        <v>865</v>
      </c>
      <c r="JG98" s="16" t="s">
        <v>843</v>
      </c>
      <c r="JH98" s="16" t="s">
        <v>7577</v>
      </c>
      <c r="JJ98" s="16" t="s">
        <v>865</v>
      </c>
      <c r="KF98" s="16" t="s">
        <v>4411</v>
      </c>
      <c r="KI98" s="16" t="s">
        <v>4982</v>
      </c>
      <c r="KK98" s="16" t="s">
        <v>4892</v>
      </c>
      <c r="KM98" s="16" t="s">
        <v>7613</v>
      </c>
      <c r="KO98" s="16" t="s">
        <v>9038</v>
      </c>
      <c r="KP98" s="16" t="s">
        <v>9037</v>
      </c>
      <c r="KQ98" s="16" t="s">
        <v>8694</v>
      </c>
      <c r="KR98" s="16" t="s">
        <v>9332</v>
      </c>
      <c r="KS98" s="16" t="s">
        <v>9039</v>
      </c>
      <c r="KT98" s="16" t="s">
        <v>8696</v>
      </c>
      <c r="KU98" s="16" t="s">
        <v>844</v>
      </c>
      <c r="KV98" s="16" t="s">
        <v>8696</v>
      </c>
      <c r="KW98" s="16" t="s">
        <v>851</v>
      </c>
      <c r="KY98" s="16" t="s">
        <v>486</v>
      </c>
      <c r="LC98" s="16" t="s">
        <v>10879</v>
      </c>
      <c r="LF98" s="16" t="s">
        <v>11654</v>
      </c>
      <c r="LI98" s="16" t="s">
        <v>11655</v>
      </c>
      <c r="LJ98" s="16" t="s">
        <v>843</v>
      </c>
      <c r="LL98" s="16" t="s">
        <v>8711</v>
      </c>
      <c r="LM98" s="16" t="s">
        <v>8741</v>
      </c>
      <c r="LO98" s="16" t="s">
        <v>1056</v>
      </c>
      <c r="LP98" s="16" t="s">
        <v>1056</v>
      </c>
      <c r="LQ98" s="16" t="s">
        <v>844</v>
      </c>
      <c r="LR98" s="16" t="s">
        <v>8732</v>
      </c>
      <c r="LS98" s="16" t="s">
        <v>844</v>
      </c>
      <c r="LT98" s="16" t="s">
        <v>844</v>
      </c>
      <c r="LU98" s="16" t="s">
        <v>843</v>
      </c>
      <c r="LV98" s="16" t="s">
        <v>843</v>
      </c>
      <c r="LW98" s="16" t="s">
        <v>843</v>
      </c>
      <c r="LX98" s="16" t="s">
        <v>844</v>
      </c>
      <c r="LY98" s="16" t="s">
        <v>843</v>
      </c>
      <c r="LZ98" s="16" t="s">
        <v>844</v>
      </c>
      <c r="MA98" s="16" t="s">
        <v>843</v>
      </c>
      <c r="MB98" s="16" t="s">
        <v>843</v>
      </c>
      <c r="MC98" s="16" t="s">
        <v>844</v>
      </c>
      <c r="ME98" s="16" t="s">
        <v>11656</v>
      </c>
      <c r="MF98" s="16" t="s">
        <v>8847</v>
      </c>
      <c r="MJ98" s="16" t="s">
        <v>1835</v>
      </c>
      <c r="MP98" s="16" t="s">
        <v>1829</v>
      </c>
      <c r="MQ98" s="16" t="s">
        <v>1783</v>
      </c>
      <c r="MR98" s="16" t="s">
        <v>470</v>
      </c>
      <c r="MS98" s="16" t="s">
        <v>11763</v>
      </c>
      <c r="MT98" s="16" t="s">
        <v>9009</v>
      </c>
      <c r="MU98" s="16" t="s">
        <v>817</v>
      </c>
      <c r="NC98" s="16" t="s">
        <v>486</v>
      </c>
      <c r="ND98" s="16" t="s">
        <v>486</v>
      </c>
      <c r="NE98" s="16" t="s">
        <v>486</v>
      </c>
      <c r="NG98" s="16" t="s">
        <v>1378</v>
      </c>
      <c r="NI98" s="16" t="s">
        <v>11658</v>
      </c>
      <c r="NR98" s="16" t="s">
        <v>451</v>
      </c>
      <c r="NS98" s="16" t="s">
        <v>462</v>
      </c>
      <c r="NT98" s="16" t="s">
        <v>478</v>
      </c>
      <c r="NU98" s="16">
        <v>1.1910000000000001</v>
      </c>
      <c r="NV98" s="16" t="s">
        <v>451</v>
      </c>
      <c r="NW98" s="16" t="s">
        <v>1175</v>
      </c>
      <c r="NX98" s="16" t="s">
        <v>1142</v>
      </c>
      <c r="OB98" s="16" t="s">
        <v>833</v>
      </c>
      <c r="OC98" s="16" t="s">
        <v>451</v>
      </c>
    </row>
    <row r="99" spans="1:393" x14ac:dyDescent="0.25">
      <c r="A99" s="16" t="s">
        <v>9335</v>
      </c>
      <c r="B99" s="16" t="s">
        <v>8732</v>
      </c>
      <c r="C99" s="16" t="s">
        <v>972</v>
      </c>
      <c r="D99" s="16" t="s">
        <v>844</v>
      </c>
      <c r="E99" s="16" t="s">
        <v>843</v>
      </c>
      <c r="F99" s="16" t="s">
        <v>843</v>
      </c>
      <c r="G99" s="16" t="s">
        <v>843</v>
      </c>
      <c r="H99" s="16" t="s">
        <v>843</v>
      </c>
      <c r="I99" s="16" t="s">
        <v>843</v>
      </c>
      <c r="J99" s="16" t="s">
        <v>843</v>
      </c>
      <c r="K99" s="16" t="s">
        <v>843</v>
      </c>
      <c r="L99" s="16" t="s">
        <v>843</v>
      </c>
      <c r="M99" s="16" t="s">
        <v>843</v>
      </c>
      <c r="N99" s="16" t="s">
        <v>843</v>
      </c>
      <c r="O99" s="16" t="s">
        <v>843</v>
      </c>
      <c r="Q99" s="16" t="s">
        <v>844</v>
      </c>
      <c r="R99" s="16">
        <v>16</v>
      </c>
      <c r="T99" s="16" t="s">
        <v>474</v>
      </c>
      <c r="U99" s="16" t="s">
        <v>843</v>
      </c>
      <c r="V99" s="16" t="s">
        <v>844</v>
      </c>
      <c r="W99" s="16" t="s">
        <v>843</v>
      </c>
      <c r="X99" s="16" t="s">
        <v>843</v>
      </c>
      <c r="Y99" s="16" t="s">
        <v>843</v>
      </c>
      <c r="Z99" s="16" t="s">
        <v>844</v>
      </c>
      <c r="AA99" s="16" t="s">
        <v>843</v>
      </c>
      <c r="AB99" s="16" t="s">
        <v>843</v>
      </c>
      <c r="AC99" s="16" t="s">
        <v>844</v>
      </c>
      <c r="AD99" s="16" t="s">
        <v>865</v>
      </c>
      <c r="AF99" s="16" t="s">
        <v>11673</v>
      </c>
      <c r="AG99" s="16" t="s">
        <v>11769</v>
      </c>
      <c r="AH99" s="16" t="s">
        <v>843</v>
      </c>
      <c r="AI99" s="16" t="s">
        <v>844</v>
      </c>
      <c r="AJ99" s="16" t="s">
        <v>843</v>
      </c>
      <c r="AK99" s="16" t="s">
        <v>843</v>
      </c>
      <c r="AL99" s="16" t="s">
        <v>844</v>
      </c>
      <c r="AM99" s="16" t="s">
        <v>844</v>
      </c>
      <c r="AN99" s="16" t="s">
        <v>843</v>
      </c>
      <c r="AO99" s="16" t="s">
        <v>843</v>
      </c>
      <c r="AP99" s="16" t="s">
        <v>843</v>
      </c>
      <c r="AQ99" s="16" t="s">
        <v>844</v>
      </c>
      <c r="AR99" s="16" t="s">
        <v>4415</v>
      </c>
      <c r="AS99" s="16" t="s">
        <v>844</v>
      </c>
      <c r="AT99" s="16" t="s">
        <v>843</v>
      </c>
      <c r="AU99" s="16" t="s">
        <v>843</v>
      </c>
      <c r="AV99" s="16" t="s">
        <v>843</v>
      </c>
      <c r="AW99" s="16" t="s">
        <v>843</v>
      </c>
      <c r="AX99" s="16" t="s">
        <v>843</v>
      </c>
      <c r="AY99" s="16" t="s">
        <v>843</v>
      </c>
      <c r="AZ99" s="16" t="s">
        <v>4437</v>
      </c>
      <c r="BF99" s="16" t="s">
        <v>844</v>
      </c>
      <c r="BH99" s="16" t="s">
        <v>7380</v>
      </c>
      <c r="BI99" s="16" t="s">
        <v>7785</v>
      </c>
      <c r="BJ99" s="16" t="s">
        <v>843</v>
      </c>
      <c r="BK99" s="16" t="s">
        <v>843</v>
      </c>
      <c r="BL99" s="16" t="s">
        <v>843</v>
      </c>
      <c r="BM99" s="16" t="s">
        <v>843</v>
      </c>
      <c r="BN99" s="16" t="s">
        <v>843</v>
      </c>
      <c r="BO99" s="16" t="s">
        <v>844</v>
      </c>
      <c r="BP99" s="16" t="s">
        <v>843</v>
      </c>
      <c r="BQ99" s="16" t="s">
        <v>843</v>
      </c>
      <c r="CC99" s="16" t="s">
        <v>865</v>
      </c>
      <c r="CF99" s="16" t="s">
        <v>7130</v>
      </c>
      <c r="CG99" s="16" t="s">
        <v>844</v>
      </c>
      <c r="CH99" s="16" t="s">
        <v>843</v>
      </c>
      <c r="CI99" s="16" t="s">
        <v>843</v>
      </c>
      <c r="CJ99" s="16" t="s">
        <v>843</v>
      </c>
      <c r="CK99" s="16" t="s">
        <v>843</v>
      </c>
      <c r="CL99" s="16" t="s">
        <v>843</v>
      </c>
      <c r="CM99" s="16" t="s">
        <v>843</v>
      </c>
      <c r="CN99" s="16" t="s">
        <v>843</v>
      </c>
      <c r="CO99" s="16" t="s">
        <v>843</v>
      </c>
      <c r="CP99" s="16" t="s">
        <v>843</v>
      </c>
      <c r="CQ99" s="16" t="s">
        <v>843</v>
      </c>
      <c r="CR99" s="16" t="s">
        <v>843</v>
      </c>
      <c r="CS99" s="16" t="s">
        <v>843</v>
      </c>
      <c r="CT99" s="16" t="s">
        <v>843</v>
      </c>
      <c r="CU99" s="16" t="s">
        <v>843</v>
      </c>
      <c r="CV99" s="16" t="s">
        <v>843</v>
      </c>
      <c r="CW99" s="16" t="s">
        <v>843</v>
      </c>
      <c r="CX99" s="16" t="s">
        <v>843</v>
      </c>
      <c r="CY99" s="16" t="s">
        <v>843</v>
      </c>
      <c r="CZ99" s="16" t="s">
        <v>843</v>
      </c>
      <c r="DA99" s="16" t="s">
        <v>843</v>
      </c>
      <c r="DB99" s="16" t="s">
        <v>843</v>
      </c>
      <c r="DC99" s="16" t="s">
        <v>843</v>
      </c>
      <c r="DD99" s="16" t="s">
        <v>843</v>
      </c>
      <c r="DE99" s="16" t="s">
        <v>843</v>
      </c>
      <c r="DF99" s="16" t="s">
        <v>843</v>
      </c>
      <c r="DG99" s="16" t="s">
        <v>843</v>
      </c>
      <c r="DH99" s="16" t="s">
        <v>843</v>
      </c>
      <c r="DI99" s="16" t="s">
        <v>843</v>
      </c>
      <c r="DJ99" s="16" t="s">
        <v>843</v>
      </c>
      <c r="DK99" s="16" t="s">
        <v>843</v>
      </c>
      <c r="DL99" s="16" t="s">
        <v>843</v>
      </c>
      <c r="DQ99" s="16" t="s">
        <v>7229</v>
      </c>
      <c r="DR99" s="16" t="s">
        <v>867</v>
      </c>
      <c r="DS99" s="16" t="s">
        <v>7321</v>
      </c>
      <c r="DX99" s="16" t="s">
        <v>865</v>
      </c>
      <c r="ES99" s="16" t="s">
        <v>865</v>
      </c>
      <c r="EU99" s="16" t="s">
        <v>7813</v>
      </c>
      <c r="EV99" s="16" t="s">
        <v>865</v>
      </c>
      <c r="HC99" s="16" t="s">
        <v>865</v>
      </c>
      <c r="JA99" s="16" t="s">
        <v>4813</v>
      </c>
      <c r="JB99" s="16" t="s">
        <v>865</v>
      </c>
      <c r="JC99" s="16" t="s">
        <v>865</v>
      </c>
      <c r="JD99" s="16" t="s">
        <v>865</v>
      </c>
      <c r="JE99" s="16" t="s">
        <v>865</v>
      </c>
      <c r="JF99" s="16" t="s">
        <v>865</v>
      </c>
      <c r="JG99" s="16" t="s">
        <v>1056</v>
      </c>
      <c r="JH99" s="16" t="s">
        <v>7582</v>
      </c>
      <c r="JJ99" s="16" t="s">
        <v>865</v>
      </c>
      <c r="KF99" s="16" t="s">
        <v>4411</v>
      </c>
      <c r="KI99" s="16" t="s">
        <v>4837</v>
      </c>
      <c r="KO99" s="16" t="s">
        <v>9038</v>
      </c>
      <c r="KP99" s="16" t="s">
        <v>9037</v>
      </c>
      <c r="KQ99" s="16" t="s">
        <v>8694</v>
      </c>
      <c r="KR99" s="16" t="s">
        <v>9336</v>
      </c>
      <c r="KS99" s="16" t="s">
        <v>9039</v>
      </c>
      <c r="KT99" s="16" t="s">
        <v>8696</v>
      </c>
      <c r="KU99" s="16" t="s">
        <v>844</v>
      </c>
      <c r="KV99" s="16" t="s">
        <v>8696</v>
      </c>
      <c r="KW99" s="16" t="s">
        <v>851</v>
      </c>
      <c r="KY99" s="16" t="s">
        <v>486</v>
      </c>
      <c r="LA99" s="16" t="s">
        <v>11697</v>
      </c>
      <c r="LC99" s="16" t="s">
        <v>10879</v>
      </c>
      <c r="LD99" s="16" t="s">
        <v>11698</v>
      </c>
      <c r="LE99" s="16" t="s">
        <v>11693</v>
      </c>
      <c r="LF99" s="16" t="s">
        <v>11654</v>
      </c>
      <c r="LI99" s="16" t="s">
        <v>11655</v>
      </c>
      <c r="LJ99" s="16" t="s">
        <v>843</v>
      </c>
      <c r="LL99" s="16" t="s">
        <v>8711</v>
      </c>
      <c r="LM99" s="16" t="s">
        <v>8741</v>
      </c>
      <c r="LO99" s="16" t="s">
        <v>1056</v>
      </c>
      <c r="LP99" s="16" t="s">
        <v>1056</v>
      </c>
      <c r="LQ99" s="16" t="s">
        <v>844</v>
      </c>
      <c r="LR99" s="16" t="s">
        <v>8732</v>
      </c>
      <c r="LS99" s="16" t="s">
        <v>844</v>
      </c>
      <c r="LT99" s="16" t="s">
        <v>844</v>
      </c>
      <c r="LU99" s="16" t="s">
        <v>843</v>
      </c>
      <c r="LV99" s="16" t="s">
        <v>843</v>
      </c>
      <c r="LW99" s="16" t="s">
        <v>843</v>
      </c>
      <c r="LX99" s="16" t="s">
        <v>844</v>
      </c>
      <c r="LY99" s="16" t="s">
        <v>843</v>
      </c>
      <c r="LZ99" s="16" t="s">
        <v>844</v>
      </c>
      <c r="MA99" s="16" t="s">
        <v>843</v>
      </c>
      <c r="MB99" s="16" t="s">
        <v>843</v>
      </c>
      <c r="MC99" s="16" t="s">
        <v>844</v>
      </c>
      <c r="MD99" s="16" t="s">
        <v>11699</v>
      </c>
      <c r="ME99" s="16" t="s">
        <v>11656</v>
      </c>
      <c r="MF99" s="16" t="s">
        <v>8847</v>
      </c>
      <c r="MP99" s="16" t="s">
        <v>1826</v>
      </c>
      <c r="MR99" s="16" t="s">
        <v>474</v>
      </c>
      <c r="MS99" s="16" t="s">
        <v>11763</v>
      </c>
      <c r="MT99" s="16" t="s">
        <v>9009</v>
      </c>
      <c r="MU99" s="16" t="s">
        <v>817</v>
      </c>
      <c r="MV99" s="16" t="s">
        <v>486</v>
      </c>
      <c r="MZ99" s="16" t="s">
        <v>486</v>
      </c>
      <c r="NA99" s="16" t="s">
        <v>487</v>
      </c>
      <c r="NB99" s="16" t="s">
        <v>1344</v>
      </c>
      <c r="NC99" s="16" t="s">
        <v>486</v>
      </c>
      <c r="NE99" s="16" t="s">
        <v>486</v>
      </c>
      <c r="NG99" s="16" t="s">
        <v>1376</v>
      </c>
      <c r="NI99" s="16" t="s">
        <v>11658</v>
      </c>
      <c r="NQ99" s="16" t="s">
        <v>1078</v>
      </c>
      <c r="NR99" s="16" t="s">
        <v>876</v>
      </c>
      <c r="NS99" s="16" t="s">
        <v>462</v>
      </c>
      <c r="NT99" s="16" t="s">
        <v>478</v>
      </c>
      <c r="NU99" s="16">
        <v>1.1910000000000001</v>
      </c>
      <c r="NV99" s="16" t="s">
        <v>824</v>
      </c>
      <c r="NW99" s="16" t="s">
        <v>1179</v>
      </c>
      <c r="NX99" s="16" t="s">
        <v>1142</v>
      </c>
      <c r="NY99" s="16" t="s">
        <v>824</v>
      </c>
      <c r="NZ99" s="16" t="s">
        <v>932</v>
      </c>
      <c r="OA99" s="16" t="s">
        <v>486</v>
      </c>
      <c r="OB99" s="16" t="s">
        <v>833</v>
      </c>
      <c r="OC99" s="16" t="s">
        <v>876</v>
      </c>
    </row>
    <row r="100" spans="1:393" x14ac:dyDescent="0.25">
      <c r="A100" s="16" t="s">
        <v>9339</v>
      </c>
      <c r="B100" s="16" t="s">
        <v>8746</v>
      </c>
      <c r="C100" s="16" t="s">
        <v>972</v>
      </c>
      <c r="D100" s="16" t="s">
        <v>844</v>
      </c>
      <c r="E100" s="16" t="s">
        <v>843</v>
      </c>
      <c r="F100" s="16" t="s">
        <v>843</v>
      </c>
      <c r="G100" s="16" t="s">
        <v>843</v>
      </c>
      <c r="H100" s="16" t="s">
        <v>843</v>
      </c>
      <c r="I100" s="16" t="s">
        <v>843</v>
      </c>
      <c r="J100" s="16" t="s">
        <v>843</v>
      </c>
      <c r="K100" s="16" t="s">
        <v>843</v>
      </c>
      <c r="L100" s="16" t="s">
        <v>843</v>
      </c>
      <c r="M100" s="16" t="s">
        <v>843</v>
      </c>
      <c r="N100" s="16" t="s">
        <v>843</v>
      </c>
      <c r="O100" s="16" t="s">
        <v>843</v>
      </c>
      <c r="Q100" s="16" t="s">
        <v>844</v>
      </c>
      <c r="R100" s="16">
        <v>5</v>
      </c>
      <c r="T100" s="16" t="s">
        <v>474</v>
      </c>
      <c r="U100" s="16" t="s">
        <v>843</v>
      </c>
      <c r="V100" s="16" t="s">
        <v>844</v>
      </c>
      <c r="W100" s="16" t="s">
        <v>843</v>
      </c>
      <c r="X100" s="16" t="s">
        <v>843</v>
      </c>
      <c r="Y100" s="16" t="s">
        <v>843</v>
      </c>
      <c r="Z100" s="16" t="s">
        <v>844</v>
      </c>
      <c r="AA100" s="16" t="s">
        <v>843</v>
      </c>
      <c r="AB100" s="16" t="s">
        <v>843</v>
      </c>
      <c r="AC100" s="16" t="s">
        <v>843</v>
      </c>
      <c r="AF100" s="16" t="s">
        <v>11673</v>
      </c>
      <c r="AG100" s="16" t="s">
        <v>11708</v>
      </c>
      <c r="AH100" s="16" t="s">
        <v>843</v>
      </c>
      <c r="AI100" s="16" t="s">
        <v>843</v>
      </c>
      <c r="AJ100" s="16" t="s">
        <v>843</v>
      </c>
      <c r="AK100" s="16" t="s">
        <v>843</v>
      </c>
      <c r="AL100" s="16" t="s">
        <v>844</v>
      </c>
      <c r="AM100" s="16" t="s">
        <v>844</v>
      </c>
      <c r="AN100" s="16" t="s">
        <v>843</v>
      </c>
      <c r="AO100" s="16" t="s">
        <v>843</v>
      </c>
      <c r="AP100" s="16" t="s">
        <v>843</v>
      </c>
      <c r="AQ100" s="16" t="s">
        <v>844</v>
      </c>
      <c r="AR100" s="16" t="s">
        <v>4433</v>
      </c>
      <c r="AS100" s="16" t="s">
        <v>843</v>
      </c>
      <c r="AT100" s="16" t="s">
        <v>843</v>
      </c>
      <c r="AU100" s="16" t="s">
        <v>843</v>
      </c>
      <c r="AV100" s="16" t="s">
        <v>843</v>
      </c>
      <c r="AW100" s="16" t="s">
        <v>843</v>
      </c>
      <c r="AX100" s="16" t="s">
        <v>843</v>
      </c>
      <c r="AY100" s="16" t="s">
        <v>844</v>
      </c>
      <c r="BF100" s="16" t="s">
        <v>844</v>
      </c>
      <c r="CC100" s="16" t="s">
        <v>867</v>
      </c>
      <c r="CD100" s="16" t="s">
        <v>6834</v>
      </c>
      <c r="CE100" s="16" t="s">
        <v>7550</v>
      </c>
      <c r="DN100" s="16" t="s">
        <v>864</v>
      </c>
      <c r="DQ100" s="16" t="s">
        <v>7093</v>
      </c>
      <c r="DR100" s="16" t="s">
        <v>865</v>
      </c>
      <c r="DX100" s="16" t="s">
        <v>865</v>
      </c>
      <c r="ES100" s="16" t="s">
        <v>865</v>
      </c>
      <c r="ET100" s="16" t="s">
        <v>867</v>
      </c>
      <c r="EU100" s="16" t="s">
        <v>7813</v>
      </c>
      <c r="EV100" s="16" t="s">
        <v>865</v>
      </c>
      <c r="HC100" s="16" t="s">
        <v>865</v>
      </c>
      <c r="KO100" s="16" t="s">
        <v>9038</v>
      </c>
      <c r="KP100" s="16" t="s">
        <v>9037</v>
      </c>
      <c r="KQ100" s="16" t="s">
        <v>8694</v>
      </c>
      <c r="KR100" s="16" t="s">
        <v>9340</v>
      </c>
      <c r="KS100" s="16" t="s">
        <v>9039</v>
      </c>
      <c r="KT100" s="16" t="s">
        <v>8696</v>
      </c>
      <c r="KU100" s="16" t="s">
        <v>844</v>
      </c>
      <c r="KV100" s="16" t="s">
        <v>8696</v>
      </c>
      <c r="KW100" s="16" t="s">
        <v>851</v>
      </c>
      <c r="KY100" s="16" t="s">
        <v>486</v>
      </c>
      <c r="LC100" s="16" t="s">
        <v>10879</v>
      </c>
      <c r="LF100" s="16" t="s">
        <v>11654</v>
      </c>
      <c r="LI100" s="16" t="s">
        <v>11655</v>
      </c>
      <c r="LM100" s="16" t="s">
        <v>8741</v>
      </c>
      <c r="LN100" s="16" t="s">
        <v>487</v>
      </c>
      <c r="LO100" s="16" t="s">
        <v>1056</v>
      </c>
      <c r="LP100" s="16" t="s">
        <v>1056</v>
      </c>
      <c r="LQ100" s="16" t="s">
        <v>844</v>
      </c>
      <c r="LR100" s="16" t="s">
        <v>8732</v>
      </c>
      <c r="LS100" s="16" t="s">
        <v>844</v>
      </c>
      <c r="LT100" s="16" t="s">
        <v>844</v>
      </c>
      <c r="LU100" s="16" t="s">
        <v>843</v>
      </c>
      <c r="LV100" s="16" t="s">
        <v>843</v>
      </c>
      <c r="LW100" s="16" t="s">
        <v>843</v>
      </c>
      <c r="LX100" s="16" t="s">
        <v>844</v>
      </c>
      <c r="LY100" s="16" t="s">
        <v>843</v>
      </c>
      <c r="LZ100" s="16" t="s">
        <v>844</v>
      </c>
      <c r="MA100" s="16" t="s">
        <v>843</v>
      </c>
      <c r="MB100" s="16" t="s">
        <v>843</v>
      </c>
      <c r="MC100" s="16" t="s">
        <v>844</v>
      </c>
      <c r="ME100" s="16" t="s">
        <v>11656</v>
      </c>
      <c r="MF100" s="16" t="s">
        <v>8847</v>
      </c>
      <c r="MR100" s="16" t="s">
        <v>474</v>
      </c>
      <c r="MS100" s="16" t="s">
        <v>11763</v>
      </c>
      <c r="MT100" s="16" t="s">
        <v>9009</v>
      </c>
      <c r="MV100" s="16" t="s">
        <v>487</v>
      </c>
      <c r="MW100" s="16" t="s">
        <v>1263</v>
      </c>
      <c r="MX100" s="16" t="s">
        <v>1259</v>
      </c>
      <c r="MZ100" s="16" t="s">
        <v>487</v>
      </c>
      <c r="NA100" s="16" t="s">
        <v>486</v>
      </c>
      <c r="NC100" s="16" t="s">
        <v>486</v>
      </c>
      <c r="NE100" s="16" t="s">
        <v>486</v>
      </c>
      <c r="NI100" s="16" t="s">
        <v>11658</v>
      </c>
      <c r="NS100" s="16" t="s">
        <v>462</v>
      </c>
      <c r="NT100" s="16" t="s">
        <v>478</v>
      </c>
      <c r="NU100" s="16">
        <v>1.1910000000000001</v>
      </c>
      <c r="NV100" s="16" t="s">
        <v>860</v>
      </c>
      <c r="NW100" s="16" t="s">
        <v>1182</v>
      </c>
      <c r="NX100" s="16" t="s">
        <v>1142</v>
      </c>
      <c r="NY100" s="16" t="s">
        <v>1121</v>
      </c>
      <c r="NZ100" s="16" t="s">
        <v>936</v>
      </c>
    </row>
    <row r="101" spans="1:393" x14ac:dyDescent="0.25">
      <c r="A101" s="16" t="s">
        <v>8718</v>
      </c>
      <c r="B101" s="16" t="s">
        <v>844</v>
      </c>
      <c r="C101" s="16" t="s">
        <v>972</v>
      </c>
      <c r="D101" s="16" t="s">
        <v>844</v>
      </c>
      <c r="E101" s="16" t="s">
        <v>843</v>
      </c>
      <c r="F101" s="16" t="s">
        <v>843</v>
      </c>
      <c r="G101" s="16" t="s">
        <v>843</v>
      </c>
      <c r="H101" s="16" t="s">
        <v>843</v>
      </c>
      <c r="I101" s="16" t="s">
        <v>843</v>
      </c>
      <c r="J101" s="16" t="s">
        <v>843</v>
      </c>
      <c r="K101" s="16" t="s">
        <v>843</v>
      </c>
      <c r="L101" s="16" t="s">
        <v>843</v>
      </c>
      <c r="M101" s="16" t="s">
        <v>843</v>
      </c>
      <c r="N101" s="16" t="s">
        <v>843</v>
      </c>
      <c r="O101" s="16" t="s">
        <v>843</v>
      </c>
      <c r="Q101" s="16" t="s">
        <v>844</v>
      </c>
      <c r="R101" s="16">
        <v>77</v>
      </c>
      <c r="T101" s="16" t="s">
        <v>470</v>
      </c>
      <c r="U101" s="16" t="s">
        <v>844</v>
      </c>
      <c r="V101" s="16" t="s">
        <v>843</v>
      </c>
      <c r="W101" s="16" t="s">
        <v>844</v>
      </c>
      <c r="X101" s="16" t="s">
        <v>843</v>
      </c>
      <c r="Y101" s="16" t="s">
        <v>843</v>
      </c>
      <c r="Z101" s="16" t="s">
        <v>843</v>
      </c>
      <c r="AA101" s="16" t="s">
        <v>843</v>
      </c>
      <c r="AB101" s="16" t="s">
        <v>843</v>
      </c>
      <c r="AC101" s="16" t="s">
        <v>843</v>
      </c>
      <c r="AD101" s="16" t="s">
        <v>867</v>
      </c>
      <c r="AF101" s="16" t="s">
        <v>11707</v>
      </c>
      <c r="AG101" s="16" t="s">
        <v>11759</v>
      </c>
      <c r="AH101" s="16" t="s">
        <v>844</v>
      </c>
      <c r="AI101" s="16" t="s">
        <v>844</v>
      </c>
      <c r="AJ101" s="16" t="s">
        <v>844</v>
      </c>
      <c r="AK101" s="16" t="s">
        <v>844</v>
      </c>
      <c r="AL101" s="16" t="s">
        <v>843</v>
      </c>
      <c r="AM101" s="16" t="s">
        <v>844</v>
      </c>
      <c r="AN101" s="16" t="s">
        <v>843</v>
      </c>
      <c r="AO101" s="16" t="s">
        <v>843</v>
      </c>
      <c r="AP101" s="16" t="s">
        <v>843</v>
      </c>
      <c r="AQ101" s="16" t="s">
        <v>844</v>
      </c>
      <c r="AR101" s="16" t="s">
        <v>4418</v>
      </c>
      <c r="AS101" s="16" t="s">
        <v>843</v>
      </c>
      <c r="AT101" s="16" t="s">
        <v>844</v>
      </c>
      <c r="AU101" s="16" t="s">
        <v>843</v>
      </c>
      <c r="AV101" s="16" t="s">
        <v>843</v>
      </c>
      <c r="AW101" s="16" t="s">
        <v>843</v>
      </c>
      <c r="AX101" s="16" t="s">
        <v>843</v>
      </c>
      <c r="AY101" s="16" t="s">
        <v>843</v>
      </c>
      <c r="BA101" s="16" t="s">
        <v>4440</v>
      </c>
      <c r="BF101" s="16" t="s">
        <v>844</v>
      </c>
      <c r="BI101" s="16" t="s">
        <v>7785</v>
      </c>
      <c r="BJ101" s="16" t="s">
        <v>843</v>
      </c>
      <c r="BK101" s="16" t="s">
        <v>843</v>
      </c>
      <c r="BL101" s="16" t="s">
        <v>843</v>
      </c>
      <c r="BM101" s="16" t="s">
        <v>843</v>
      </c>
      <c r="BN101" s="16" t="s">
        <v>843</v>
      </c>
      <c r="BO101" s="16" t="s">
        <v>844</v>
      </c>
      <c r="BP101" s="16" t="s">
        <v>843</v>
      </c>
      <c r="BQ101" s="16" t="s">
        <v>843</v>
      </c>
      <c r="DX101" s="16" t="s">
        <v>867</v>
      </c>
      <c r="DY101" s="16" t="s">
        <v>867</v>
      </c>
      <c r="ES101" s="16" t="s">
        <v>867</v>
      </c>
      <c r="EU101" s="16" t="s">
        <v>7813</v>
      </c>
      <c r="EV101" s="16" t="s">
        <v>865</v>
      </c>
      <c r="FF101" s="16" t="s">
        <v>7836</v>
      </c>
      <c r="HC101" s="16" t="s">
        <v>867</v>
      </c>
      <c r="HD101" s="16" t="s">
        <v>865</v>
      </c>
      <c r="JA101" s="16" t="s">
        <v>4819</v>
      </c>
      <c r="JB101" s="16" t="s">
        <v>865</v>
      </c>
      <c r="JC101" s="16" t="s">
        <v>865</v>
      </c>
      <c r="JD101" s="16" t="s">
        <v>865</v>
      </c>
      <c r="JE101" s="16" t="s">
        <v>865</v>
      </c>
      <c r="JF101" s="16" t="s">
        <v>865</v>
      </c>
      <c r="JG101" s="16" t="s">
        <v>843</v>
      </c>
      <c r="JH101" s="16" t="s">
        <v>4846</v>
      </c>
      <c r="KF101" s="16" t="s">
        <v>4411</v>
      </c>
      <c r="KI101" s="16" t="s">
        <v>4846</v>
      </c>
      <c r="KO101" s="16" t="s">
        <v>9047</v>
      </c>
      <c r="KP101" s="16" t="s">
        <v>9046</v>
      </c>
      <c r="KQ101" s="16" t="s">
        <v>8694</v>
      </c>
      <c r="KR101" s="16" t="s">
        <v>9345</v>
      </c>
      <c r="KS101" s="16" t="s">
        <v>9048</v>
      </c>
      <c r="KT101" s="16" t="s">
        <v>8696</v>
      </c>
      <c r="KU101" s="16" t="s">
        <v>844</v>
      </c>
      <c r="KV101" s="16" t="s">
        <v>8696</v>
      </c>
      <c r="KW101" s="16" t="s">
        <v>850</v>
      </c>
      <c r="KX101" s="16" t="s">
        <v>487</v>
      </c>
      <c r="KY101" s="16" t="s">
        <v>487</v>
      </c>
      <c r="KZ101" s="16" t="s">
        <v>487</v>
      </c>
      <c r="LC101" s="16" t="s">
        <v>10879</v>
      </c>
      <c r="LF101" s="16" t="s">
        <v>11654</v>
      </c>
      <c r="LI101" s="16" t="s">
        <v>11655</v>
      </c>
      <c r="LJ101" s="16" t="s">
        <v>843</v>
      </c>
      <c r="LL101" s="16" t="s">
        <v>8711</v>
      </c>
      <c r="LM101" s="16" t="s">
        <v>8741</v>
      </c>
      <c r="LO101" s="16" t="s">
        <v>843</v>
      </c>
      <c r="LP101" s="16" t="s">
        <v>843</v>
      </c>
      <c r="LQ101" s="16" t="s">
        <v>844</v>
      </c>
      <c r="LR101" s="16" t="s">
        <v>843</v>
      </c>
      <c r="LS101" s="16" t="s">
        <v>844</v>
      </c>
      <c r="LT101" s="16" t="s">
        <v>843</v>
      </c>
      <c r="LU101" s="16" t="s">
        <v>844</v>
      </c>
      <c r="LV101" s="16" t="s">
        <v>844</v>
      </c>
      <c r="LW101" s="16" t="s">
        <v>844</v>
      </c>
      <c r="LX101" s="16" t="s">
        <v>843</v>
      </c>
      <c r="LY101" s="16" t="s">
        <v>843</v>
      </c>
      <c r="LZ101" s="16" t="s">
        <v>843</v>
      </c>
      <c r="MA101" s="16" t="s">
        <v>843</v>
      </c>
      <c r="MB101" s="16" t="s">
        <v>843</v>
      </c>
      <c r="MC101" s="16" t="s">
        <v>843</v>
      </c>
      <c r="ME101" s="16" t="s">
        <v>11656</v>
      </c>
      <c r="MF101" s="16" t="s">
        <v>8847</v>
      </c>
      <c r="MP101" s="16" t="s">
        <v>1824</v>
      </c>
      <c r="MR101" s="16" t="s">
        <v>470</v>
      </c>
      <c r="MS101" s="16" t="s">
        <v>11763</v>
      </c>
      <c r="MT101" s="16" t="s">
        <v>8886</v>
      </c>
      <c r="NC101" s="16" t="s">
        <v>487</v>
      </c>
      <c r="NE101" s="16" t="s">
        <v>487</v>
      </c>
      <c r="NF101" s="16" t="s">
        <v>486</v>
      </c>
      <c r="NG101" s="16" t="s">
        <v>1369</v>
      </c>
      <c r="NI101" s="16" t="s">
        <v>11658</v>
      </c>
      <c r="NR101" s="16" t="s">
        <v>878</v>
      </c>
      <c r="NS101" s="16" t="s">
        <v>462</v>
      </c>
      <c r="NT101" s="16" t="s">
        <v>478</v>
      </c>
      <c r="NU101" s="16">
        <v>1.1910000000000001</v>
      </c>
      <c r="NV101" s="16" t="s">
        <v>457</v>
      </c>
      <c r="NW101" s="16" t="s">
        <v>1177</v>
      </c>
      <c r="NX101" s="16" t="s">
        <v>1142</v>
      </c>
      <c r="OB101" s="16" t="s">
        <v>833</v>
      </c>
      <c r="OC101" s="16" t="s">
        <v>878</v>
      </c>
    </row>
    <row r="102" spans="1:393" x14ac:dyDescent="0.25">
      <c r="A102" s="16" t="s">
        <v>9351</v>
      </c>
      <c r="B102" s="16" t="s">
        <v>844</v>
      </c>
      <c r="C102" s="16" t="s">
        <v>972</v>
      </c>
      <c r="D102" s="16" t="s">
        <v>844</v>
      </c>
      <c r="E102" s="16" t="s">
        <v>843</v>
      </c>
      <c r="F102" s="16" t="s">
        <v>843</v>
      </c>
      <c r="G102" s="16" t="s">
        <v>843</v>
      </c>
      <c r="H102" s="16" t="s">
        <v>843</v>
      </c>
      <c r="I102" s="16" t="s">
        <v>843</v>
      </c>
      <c r="J102" s="16" t="s">
        <v>843</v>
      </c>
      <c r="K102" s="16" t="s">
        <v>843</v>
      </c>
      <c r="L102" s="16" t="s">
        <v>843</v>
      </c>
      <c r="M102" s="16" t="s">
        <v>843</v>
      </c>
      <c r="N102" s="16" t="s">
        <v>843</v>
      </c>
      <c r="O102" s="16" t="s">
        <v>843</v>
      </c>
      <c r="Q102" s="16" t="s">
        <v>844</v>
      </c>
      <c r="R102" s="16">
        <v>30</v>
      </c>
      <c r="T102" s="16" t="s">
        <v>470</v>
      </c>
      <c r="U102" s="16" t="s">
        <v>844</v>
      </c>
      <c r="V102" s="16" t="s">
        <v>843</v>
      </c>
      <c r="W102" s="16" t="s">
        <v>844</v>
      </c>
      <c r="X102" s="16" t="s">
        <v>843</v>
      </c>
      <c r="Y102" s="16" t="s">
        <v>843</v>
      </c>
      <c r="Z102" s="16" t="s">
        <v>843</v>
      </c>
      <c r="AA102" s="16" t="s">
        <v>843</v>
      </c>
      <c r="AB102" s="16" t="s">
        <v>844</v>
      </c>
      <c r="AC102" s="16" t="s">
        <v>843</v>
      </c>
      <c r="AD102" s="16" t="s">
        <v>867</v>
      </c>
      <c r="AF102" s="16" t="s">
        <v>11659</v>
      </c>
      <c r="AG102" s="16" t="s">
        <v>11671</v>
      </c>
      <c r="AH102" s="16" t="s">
        <v>844</v>
      </c>
      <c r="AI102" s="16" t="s">
        <v>844</v>
      </c>
      <c r="AJ102" s="16" t="s">
        <v>843</v>
      </c>
      <c r="AK102" s="16" t="s">
        <v>843</v>
      </c>
      <c r="AL102" s="16" t="s">
        <v>844</v>
      </c>
      <c r="AM102" s="16" t="s">
        <v>843</v>
      </c>
      <c r="AN102" s="16" t="s">
        <v>843</v>
      </c>
      <c r="AO102" s="16" t="s">
        <v>843</v>
      </c>
      <c r="AP102" s="16" t="s">
        <v>843</v>
      </c>
      <c r="AQ102" s="16" t="s">
        <v>843</v>
      </c>
      <c r="AR102" s="16" t="s">
        <v>4433</v>
      </c>
      <c r="AS102" s="16" t="s">
        <v>843</v>
      </c>
      <c r="AT102" s="16" t="s">
        <v>843</v>
      </c>
      <c r="AU102" s="16" t="s">
        <v>843</v>
      </c>
      <c r="AV102" s="16" t="s">
        <v>843</v>
      </c>
      <c r="AW102" s="16" t="s">
        <v>843</v>
      </c>
      <c r="AX102" s="16" t="s">
        <v>843</v>
      </c>
      <c r="AY102" s="16" t="s">
        <v>844</v>
      </c>
      <c r="BF102" s="16" t="s">
        <v>843</v>
      </c>
      <c r="BH102" s="16" t="s">
        <v>7380</v>
      </c>
      <c r="BI102" s="16" t="s">
        <v>7785</v>
      </c>
      <c r="BJ102" s="16" t="s">
        <v>843</v>
      </c>
      <c r="BK102" s="16" t="s">
        <v>843</v>
      </c>
      <c r="BL102" s="16" t="s">
        <v>843</v>
      </c>
      <c r="BM102" s="16" t="s">
        <v>843</v>
      </c>
      <c r="BN102" s="16" t="s">
        <v>843</v>
      </c>
      <c r="BO102" s="16" t="s">
        <v>844</v>
      </c>
      <c r="BP102" s="16" t="s">
        <v>843</v>
      </c>
      <c r="BQ102" s="16" t="s">
        <v>843</v>
      </c>
      <c r="DX102" s="16" t="s">
        <v>865</v>
      </c>
      <c r="ES102" s="16" t="s">
        <v>865</v>
      </c>
      <c r="EU102" s="16" t="s">
        <v>7810</v>
      </c>
      <c r="EV102" s="16" t="s">
        <v>865</v>
      </c>
      <c r="FT102" s="16" t="s">
        <v>865</v>
      </c>
      <c r="HC102" s="16" t="s">
        <v>865</v>
      </c>
      <c r="JA102" s="16" t="s">
        <v>4816</v>
      </c>
      <c r="JB102" s="16" t="s">
        <v>865</v>
      </c>
      <c r="JC102" s="16" t="s">
        <v>865</v>
      </c>
      <c r="JD102" s="16" t="s">
        <v>865</v>
      </c>
      <c r="JE102" s="16" t="s">
        <v>865</v>
      </c>
      <c r="JF102" s="16" t="s">
        <v>865</v>
      </c>
      <c r="JG102" s="16" t="s">
        <v>1056</v>
      </c>
      <c r="JH102" s="16" t="s">
        <v>7577</v>
      </c>
      <c r="JJ102" s="16" t="s">
        <v>865</v>
      </c>
      <c r="KF102" s="16" t="s">
        <v>4411</v>
      </c>
      <c r="KI102" s="16" t="s">
        <v>4843</v>
      </c>
      <c r="KO102" s="16" t="s">
        <v>9052</v>
      </c>
      <c r="KP102" s="16" t="s">
        <v>9051</v>
      </c>
      <c r="KQ102" s="16" t="s">
        <v>8694</v>
      </c>
      <c r="KR102" s="16" t="s">
        <v>9352</v>
      </c>
      <c r="KS102" s="16" t="s">
        <v>9053</v>
      </c>
      <c r="KT102" s="16" t="s">
        <v>8696</v>
      </c>
      <c r="KU102" s="16" t="s">
        <v>844</v>
      </c>
      <c r="KV102" s="16" t="s">
        <v>8696</v>
      </c>
      <c r="KW102" s="16" t="s">
        <v>851</v>
      </c>
      <c r="KY102" s="16" t="s">
        <v>486</v>
      </c>
      <c r="LC102" s="16" t="s">
        <v>10879</v>
      </c>
      <c r="LF102" s="16" t="s">
        <v>11654</v>
      </c>
      <c r="LI102" s="16" t="s">
        <v>11655</v>
      </c>
      <c r="LJ102" s="16" t="s">
        <v>843</v>
      </c>
      <c r="LL102" s="16" t="s">
        <v>8711</v>
      </c>
      <c r="LM102" s="16" t="s">
        <v>8741</v>
      </c>
      <c r="LO102" s="16" t="s">
        <v>1056</v>
      </c>
      <c r="LP102" s="16" t="s">
        <v>1056</v>
      </c>
      <c r="LQ102" s="16" t="s">
        <v>8746</v>
      </c>
      <c r="LR102" s="16" t="s">
        <v>843</v>
      </c>
      <c r="LS102" s="16" t="s">
        <v>1056</v>
      </c>
      <c r="LT102" s="16" t="s">
        <v>843</v>
      </c>
      <c r="LU102" s="16" t="s">
        <v>843</v>
      </c>
      <c r="LV102" s="16" t="s">
        <v>843</v>
      </c>
      <c r="LW102" s="16" t="s">
        <v>844</v>
      </c>
      <c r="LX102" s="16" t="s">
        <v>843</v>
      </c>
      <c r="LY102" s="16" t="s">
        <v>843</v>
      </c>
      <c r="LZ102" s="16" t="s">
        <v>843</v>
      </c>
      <c r="MA102" s="16" t="s">
        <v>843</v>
      </c>
      <c r="MB102" s="16" t="s">
        <v>843</v>
      </c>
      <c r="MC102" s="16" t="s">
        <v>1056</v>
      </c>
      <c r="ME102" s="16" t="s">
        <v>11656</v>
      </c>
      <c r="MF102" s="16" t="s">
        <v>8847</v>
      </c>
      <c r="MP102" s="16" t="s">
        <v>13846</v>
      </c>
      <c r="MR102" s="16" t="s">
        <v>470</v>
      </c>
      <c r="MS102" s="16" t="s">
        <v>11763</v>
      </c>
      <c r="MT102" s="16" t="s">
        <v>9003</v>
      </c>
      <c r="MU102" s="16" t="s">
        <v>817</v>
      </c>
      <c r="NC102" s="16" t="s">
        <v>486</v>
      </c>
      <c r="ND102" s="16" t="s">
        <v>486</v>
      </c>
      <c r="NE102" s="16" t="s">
        <v>486</v>
      </c>
      <c r="NG102" s="16" t="s">
        <v>1380</v>
      </c>
      <c r="NI102" s="16" t="s">
        <v>11658</v>
      </c>
      <c r="NR102" s="16" t="s">
        <v>445</v>
      </c>
      <c r="NS102" s="16" t="s">
        <v>462</v>
      </c>
      <c r="NT102" s="16" t="s">
        <v>478</v>
      </c>
      <c r="NU102" s="16">
        <v>1.1910000000000001</v>
      </c>
      <c r="NV102" s="16" t="s">
        <v>445</v>
      </c>
      <c r="NW102" s="16" t="s">
        <v>1174</v>
      </c>
      <c r="NX102" s="16" t="s">
        <v>1142</v>
      </c>
      <c r="OB102" s="16" t="s">
        <v>833</v>
      </c>
      <c r="OC102" s="16" t="s">
        <v>445</v>
      </c>
    </row>
    <row r="103" spans="1:393" x14ac:dyDescent="0.25">
      <c r="A103" s="16" t="s">
        <v>9358</v>
      </c>
      <c r="B103" s="16" t="s">
        <v>1056</v>
      </c>
      <c r="C103" s="16" t="s">
        <v>972</v>
      </c>
      <c r="D103" s="16" t="s">
        <v>844</v>
      </c>
      <c r="E103" s="16" t="s">
        <v>843</v>
      </c>
      <c r="F103" s="16" t="s">
        <v>843</v>
      </c>
      <c r="G103" s="16" t="s">
        <v>843</v>
      </c>
      <c r="H103" s="16" t="s">
        <v>843</v>
      </c>
      <c r="I103" s="16" t="s">
        <v>843</v>
      </c>
      <c r="J103" s="16" t="s">
        <v>843</v>
      </c>
      <c r="K103" s="16" t="s">
        <v>843</v>
      </c>
      <c r="L103" s="16" t="s">
        <v>843</v>
      </c>
      <c r="M103" s="16" t="s">
        <v>843</v>
      </c>
      <c r="N103" s="16" t="s">
        <v>843</v>
      </c>
      <c r="O103" s="16" t="s">
        <v>843</v>
      </c>
      <c r="Q103" s="16" t="s">
        <v>844</v>
      </c>
      <c r="R103" s="16">
        <v>56</v>
      </c>
      <c r="T103" s="16" t="s">
        <v>470</v>
      </c>
      <c r="U103" s="16" t="s">
        <v>844</v>
      </c>
      <c r="V103" s="16" t="s">
        <v>843</v>
      </c>
      <c r="W103" s="16" t="s">
        <v>844</v>
      </c>
      <c r="X103" s="16" t="s">
        <v>843</v>
      </c>
      <c r="Y103" s="16" t="s">
        <v>843</v>
      </c>
      <c r="Z103" s="16" t="s">
        <v>843</v>
      </c>
      <c r="AA103" s="16" t="s">
        <v>843</v>
      </c>
      <c r="AB103" s="16" t="s">
        <v>843</v>
      </c>
      <c r="AC103" s="16" t="s">
        <v>843</v>
      </c>
      <c r="AD103" s="16" t="s">
        <v>865</v>
      </c>
      <c r="AF103" s="16" t="s">
        <v>11659</v>
      </c>
      <c r="AG103" s="16" t="s">
        <v>11722</v>
      </c>
      <c r="AH103" s="16" t="s">
        <v>844</v>
      </c>
      <c r="AI103" s="16" t="s">
        <v>843</v>
      </c>
      <c r="AJ103" s="16" t="s">
        <v>844</v>
      </c>
      <c r="AK103" s="16" t="s">
        <v>844</v>
      </c>
      <c r="AL103" s="16" t="s">
        <v>843</v>
      </c>
      <c r="AM103" s="16" t="s">
        <v>843</v>
      </c>
      <c r="AN103" s="16" t="s">
        <v>843</v>
      </c>
      <c r="AO103" s="16" t="s">
        <v>843</v>
      </c>
      <c r="AP103" s="16" t="s">
        <v>843</v>
      </c>
      <c r="AQ103" s="16" t="s">
        <v>843</v>
      </c>
      <c r="AR103" s="16" t="s">
        <v>4433</v>
      </c>
      <c r="AS103" s="16" t="s">
        <v>843</v>
      </c>
      <c r="AT103" s="16" t="s">
        <v>843</v>
      </c>
      <c r="AU103" s="16" t="s">
        <v>843</v>
      </c>
      <c r="AV103" s="16" t="s">
        <v>843</v>
      </c>
      <c r="AW103" s="16" t="s">
        <v>843</v>
      </c>
      <c r="AX103" s="16" t="s">
        <v>843</v>
      </c>
      <c r="AY103" s="16" t="s">
        <v>844</v>
      </c>
      <c r="BF103" s="16" t="s">
        <v>843</v>
      </c>
      <c r="BH103" s="16" t="s">
        <v>7383</v>
      </c>
      <c r="BI103" s="16" t="s">
        <v>7770</v>
      </c>
      <c r="BJ103" s="16" t="s">
        <v>844</v>
      </c>
      <c r="BK103" s="16" t="s">
        <v>843</v>
      </c>
      <c r="BL103" s="16" t="s">
        <v>843</v>
      </c>
      <c r="BM103" s="16" t="s">
        <v>843</v>
      </c>
      <c r="BN103" s="16" t="s">
        <v>843</v>
      </c>
      <c r="BO103" s="16" t="s">
        <v>843</v>
      </c>
      <c r="BP103" s="16" t="s">
        <v>843</v>
      </c>
      <c r="BQ103" s="16" t="s">
        <v>843</v>
      </c>
      <c r="BR103" s="16" t="s">
        <v>7799</v>
      </c>
      <c r="BS103" s="16" t="s">
        <v>843</v>
      </c>
      <c r="BT103" s="16" t="s">
        <v>843</v>
      </c>
      <c r="BU103" s="16" t="s">
        <v>843</v>
      </c>
      <c r="BV103" s="16" t="s">
        <v>844</v>
      </c>
      <c r="BW103" s="16" t="s">
        <v>843</v>
      </c>
      <c r="BX103" s="16" t="s">
        <v>843</v>
      </c>
      <c r="BY103" s="16" t="s">
        <v>843</v>
      </c>
      <c r="BZ103" s="16" t="s">
        <v>843</v>
      </c>
      <c r="CA103" s="16" t="s">
        <v>843</v>
      </c>
      <c r="DX103" s="16" t="s">
        <v>867</v>
      </c>
      <c r="DY103" s="16" t="s">
        <v>867</v>
      </c>
      <c r="ES103" s="16" t="s">
        <v>867</v>
      </c>
      <c r="EU103" s="16" t="s">
        <v>7813</v>
      </c>
      <c r="EV103" s="16" t="s">
        <v>865</v>
      </c>
      <c r="HC103" s="16" t="s">
        <v>865</v>
      </c>
      <c r="JA103" s="16" t="s">
        <v>4816</v>
      </c>
      <c r="JB103" s="16" t="s">
        <v>865</v>
      </c>
      <c r="JC103" s="16" t="s">
        <v>865</v>
      </c>
      <c r="JD103" s="16" t="s">
        <v>865</v>
      </c>
      <c r="JE103" s="16" t="s">
        <v>865</v>
      </c>
      <c r="JF103" s="16" t="s">
        <v>865</v>
      </c>
      <c r="JG103" s="16" t="s">
        <v>843</v>
      </c>
      <c r="JH103" s="16" t="s">
        <v>7577</v>
      </c>
      <c r="JJ103" s="16" t="s">
        <v>864</v>
      </c>
      <c r="KF103" s="16" t="s">
        <v>4411</v>
      </c>
      <c r="KI103" s="16" t="s">
        <v>4982</v>
      </c>
      <c r="KK103" s="16" t="s">
        <v>4883</v>
      </c>
      <c r="KM103" s="16" t="s">
        <v>7616</v>
      </c>
      <c r="KO103" s="16" t="s">
        <v>9052</v>
      </c>
      <c r="KP103" s="16" t="s">
        <v>9051</v>
      </c>
      <c r="KQ103" s="16" t="s">
        <v>8694</v>
      </c>
      <c r="KR103" s="16" t="s">
        <v>9359</v>
      </c>
      <c r="KS103" s="16" t="s">
        <v>9053</v>
      </c>
      <c r="KT103" s="16" t="s">
        <v>8696</v>
      </c>
      <c r="KU103" s="16" t="s">
        <v>844</v>
      </c>
      <c r="KV103" s="16" t="s">
        <v>8696</v>
      </c>
      <c r="KW103" s="16" t="s">
        <v>851</v>
      </c>
      <c r="KX103" s="16" t="s">
        <v>487</v>
      </c>
      <c r="KY103" s="16" t="s">
        <v>487</v>
      </c>
      <c r="KZ103" s="16" t="s">
        <v>487</v>
      </c>
      <c r="LC103" s="16" t="s">
        <v>10879</v>
      </c>
      <c r="LF103" s="16" t="s">
        <v>11654</v>
      </c>
      <c r="LI103" s="16" t="s">
        <v>11655</v>
      </c>
      <c r="LJ103" s="16" t="s">
        <v>843</v>
      </c>
      <c r="LM103" s="16" t="s">
        <v>8741</v>
      </c>
      <c r="LO103" s="16" t="s">
        <v>1056</v>
      </c>
      <c r="LP103" s="16" t="s">
        <v>1056</v>
      </c>
      <c r="LQ103" s="16" t="s">
        <v>8746</v>
      </c>
      <c r="LR103" s="16" t="s">
        <v>843</v>
      </c>
      <c r="LS103" s="16" t="s">
        <v>1056</v>
      </c>
      <c r="LT103" s="16" t="s">
        <v>843</v>
      </c>
      <c r="LU103" s="16" t="s">
        <v>843</v>
      </c>
      <c r="LV103" s="16" t="s">
        <v>843</v>
      </c>
      <c r="LW103" s="16" t="s">
        <v>844</v>
      </c>
      <c r="LX103" s="16" t="s">
        <v>843</v>
      </c>
      <c r="LY103" s="16" t="s">
        <v>843</v>
      </c>
      <c r="LZ103" s="16" t="s">
        <v>843</v>
      </c>
      <c r="MA103" s="16" t="s">
        <v>843</v>
      </c>
      <c r="MB103" s="16" t="s">
        <v>843</v>
      </c>
      <c r="MC103" s="16" t="s">
        <v>1056</v>
      </c>
      <c r="ME103" s="16" t="s">
        <v>11656</v>
      </c>
      <c r="MF103" s="16" t="s">
        <v>8847</v>
      </c>
      <c r="MJ103" s="16" t="s">
        <v>1840</v>
      </c>
      <c r="MP103" s="16" t="s">
        <v>1829</v>
      </c>
      <c r="MQ103" s="16" t="s">
        <v>1790</v>
      </c>
      <c r="MR103" s="16" t="s">
        <v>470</v>
      </c>
      <c r="MS103" s="16" t="s">
        <v>11763</v>
      </c>
      <c r="MT103" s="16" t="s">
        <v>9003</v>
      </c>
      <c r="MU103" s="16" t="s">
        <v>817</v>
      </c>
      <c r="NC103" s="16" t="s">
        <v>487</v>
      </c>
      <c r="NE103" s="16" t="s">
        <v>486</v>
      </c>
      <c r="NG103" s="16" t="s">
        <v>1380</v>
      </c>
      <c r="NI103" s="16" t="s">
        <v>11658</v>
      </c>
      <c r="NS103" s="16" t="s">
        <v>462</v>
      </c>
      <c r="NT103" s="16" t="s">
        <v>478</v>
      </c>
      <c r="NU103" s="16">
        <v>1.1910000000000001</v>
      </c>
      <c r="NV103" s="16" t="s">
        <v>451</v>
      </c>
      <c r="NW103" s="16" t="s">
        <v>1175</v>
      </c>
      <c r="NX103" s="16" t="s">
        <v>1142</v>
      </c>
      <c r="OC103" s="16" t="s">
        <v>451</v>
      </c>
    </row>
    <row r="104" spans="1:393" x14ac:dyDescent="0.25">
      <c r="A104" s="16" t="s">
        <v>9362</v>
      </c>
      <c r="B104" s="16" t="s">
        <v>8732</v>
      </c>
      <c r="C104" s="16" t="s">
        <v>972</v>
      </c>
      <c r="D104" s="16" t="s">
        <v>844</v>
      </c>
      <c r="E104" s="16" t="s">
        <v>843</v>
      </c>
      <c r="F104" s="16" t="s">
        <v>843</v>
      </c>
      <c r="G104" s="16" t="s">
        <v>843</v>
      </c>
      <c r="H104" s="16" t="s">
        <v>843</v>
      </c>
      <c r="I104" s="16" t="s">
        <v>843</v>
      </c>
      <c r="J104" s="16" t="s">
        <v>843</v>
      </c>
      <c r="K104" s="16" t="s">
        <v>843</v>
      </c>
      <c r="L104" s="16" t="s">
        <v>843</v>
      </c>
      <c r="M104" s="16" t="s">
        <v>843</v>
      </c>
      <c r="N104" s="16" t="s">
        <v>843</v>
      </c>
      <c r="O104" s="16" t="s">
        <v>843</v>
      </c>
      <c r="Q104" s="16" t="s">
        <v>844</v>
      </c>
      <c r="R104" s="16">
        <v>8</v>
      </c>
      <c r="T104" s="16" t="s">
        <v>470</v>
      </c>
      <c r="U104" s="16" t="s">
        <v>844</v>
      </c>
      <c r="V104" s="16" t="s">
        <v>843</v>
      </c>
      <c r="W104" s="16" t="s">
        <v>843</v>
      </c>
      <c r="X104" s="16" t="s">
        <v>843</v>
      </c>
      <c r="Y104" s="16" t="s">
        <v>844</v>
      </c>
      <c r="Z104" s="16" t="s">
        <v>843</v>
      </c>
      <c r="AA104" s="16" t="s">
        <v>843</v>
      </c>
      <c r="AB104" s="16" t="s">
        <v>843</v>
      </c>
      <c r="AC104" s="16" t="s">
        <v>844</v>
      </c>
      <c r="AF104" s="16" t="s">
        <v>11659</v>
      </c>
      <c r="AG104" s="16" t="s">
        <v>11758</v>
      </c>
      <c r="AH104" s="16" t="s">
        <v>844</v>
      </c>
      <c r="AI104" s="16" t="s">
        <v>843</v>
      </c>
      <c r="AJ104" s="16" t="s">
        <v>843</v>
      </c>
      <c r="AK104" s="16" t="s">
        <v>843</v>
      </c>
      <c r="AL104" s="16" t="s">
        <v>843</v>
      </c>
      <c r="AM104" s="16" t="s">
        <v>844</v>
      </c>
      <c r="AN104" s="16" t="s">
        <v>843</v>
      </c>
      <c r="AO104" s="16" t="s">
        <v>843</v>
      </c>
      <c r="AP104" s="16" t="s">
        <v>843</v>
      </c>
      <c r="AQ104" s="16" t="s">
        <v>844</v>
      </c>
      <c r="AR104" s="16" t="s">
        <v>4433</v>
      </c>
      <c r="AS104" s="16" t="s">
        <v>843</v>
      </c>
      <c r="AT104" s="16" t="s">
        <v>843</v>
      </c>
      <c r="AU104" s="16" t="s">
        <v>843</v>
      </c>
      <c r="AV104" s="16" t="s">
        <v>843</v>
      </c>
      <c r="AW104" s="16" t="s">
        <v>843</v>
      </c>
      <c r="AX104" s="16" t="s">
        <v>843</v>
      </c>
      <c r="AY104" s="16" t="s">
        <v>844</v>
      </c>
      <c r="BF104" s="16" t="s">
        <v>844</v>
      </c>
      <c r="BI104" s="16" t="s">
        <v>7785</v>
      </c>
      <c r="BJ104" s="16" t="s">
        <v>843</v>
      </c>
      <c r="BK104" s="16" t="s">
        <v>843</v>
      </c>
      <c r="BL104" s="16" t="s">
        <v>843</v>
      </c>
      <c r="BM104" s="16" t="s">
        <v>843</v>
      </c>
      <c r="BN104" s="16" t="s">
        <v>843</v>
      </c>
      <c r="BO104" s="16" t="s">
        <v>844</v>
      </c>
      <c r="BP104" s="16" t="s">
        <v>843</v>
      </c>
      <c r="BQ104" s="16" t="s">
        <v>843</v>
      </c>
      <c r="CC104" s="16" t="s">
        <v>867</v>
      </c>
      <c r="CD104" s="16" t="s">
        <v>6837</v>
      </c>
      <c r="CE104" s="16" t="s">
        <v>7547</v>
      </c>
      <c r="DN104" s="16" t="s">
        <v>4411</v>
      </c>
      <c r="DQ104" s="16" t="s">
        <v>7093</v>
      </c>
      <c r="DR104" s="16" t="s">
        <v>865</v>
      </c>
      <c r="DX104" s="16" t="s">
        <v>865</v>
      </c>
      <c r="ES104" s="16" t="s">
        <v>865</v>
      </c>
      <c r="EU104" s="16" t="s">
        <v>7813</v>
      </c>
      <c r="EV104" s="16" t="s">
        <v>865</v>
      </c>
      <c r="HC104" s="16" t="s">
        <v>865</v>
      </c>
      <c r="KO104" s="16" t="s">
        <v>9052</v>
      </c>
      <c r="KP104" s="16" t="s">
        <v>9051</v>
      </c>
      <c r="KQ104" s="16" t="s">
        <v>8694</v>
      </c>
      <c r="KR104" s="16" t="s">
        <v>9363</v>
      </c>
      <c r="KS104" s="16" t="s">
        <v>9053</v>
      </c>
      <c r="KT104" s="16" t="s">
        <v>8696</v>
      </c>
      <c r="KU104" s="16" t="s">
        <v>844</v>
      </c>
      <c r="KV104" s="16" t="s">
        <v>8696</v>
      </c>
      <c r="KW104" s="16" t="s">
        <v>851</v>
      </c>
      <c r="KY104" s="16" t="s">
        <v>486</v>
      </c>
      <c r="LA104" s="16" t="s">
        <v>11675</v>
      </c>
      <c r="LB104" s="16" t="s">
        <v>11653</v>
      </c>
      <c r="LC104" s="16" t="s">
        <v>10879</v>
      </c>
      <c r="LF104" s="16" t="s">
        <v>11654</v>
      </c>
      <c r="LI104" s="16" t="s">
        <v>11655</v>
      </c>
      <c r="LM104" s="16" t="s">
        <v>8741</v>
      </c>
      <c r="LO104" s="16" t="s">
        <v>1056</v>
      </c>
      <c r="LP104" s="16" t="s">
        <v>1056</v>
      </c>
      <c r="LQ104" s="16" t="s">
        <v>8746</v>
      </c>
      <c r="LR104" s="16" t="s">
        <v>843</v>
      </c>
      <c r="LS104" s="16" t="s">
        <v>1056</v>
      </c>
      <c r="LT104" s="16" t="s">
        <v>843</v>
      </c>
      <c r="LU104" s="16" t="s">
        <v>843</v>
      </c>
      <c r="LV104" s="16" t="s">
        <v>843</v>
      </c>
      <c r="LW104" s="16" t="s">
        <v>844</v>
      </c>
      <c r="LX104" s="16" t="s">
        <v>843</v>
      </c>
      <c r="LY104" s="16" t="s">
        <v>843</v>
      </c>
      <c r="LZ104" s="16" t="s">
        <v>843</v>
      </c>
      <c r="MA104" s="16" t="s">
        <v>843</v>
      </c>
      <c r="MB104" s="16" t="s">
        <v>843</v>
      </c>
      <c r="MC104" s="16" t="s">
        <v>1056</v>
      </c>
      <c r="MD104" s="16" t="s">
        <v>11676</v>
      </c>
      <c r="ME104" s="16" t="s">
        <v>11677</v>
      </c>
      <c r="MF104" s="16" t="s">
        <v>8847</v>
      </c>
      <c r="MR104" s="16" t="s">
        <v>470</v>
      </c>
      <c r="MS104" s="16" t="s">
        <v>11763</v>
      </c>
      <c r="MT104" s="16" t="s">
        <v>9003</v>
      </c>
      <c r="MV104" s="16" t="s">
        <v>487</v>
      </c>
      <c r="MW104" s="16" t="s">
        <v>1265</v>
      </c>
      <c r="MX104" s="16" t="s">
        <v>1261</v>
      </c>
      <c r="MY104" s="16" t="s">
        <v>486</v>
      </c>
      <c r="MZ104" s="16" t="s">
        <v>487</v>
      </c>
      <c r="NA104" s="16" t="s">
        <v>486</v>
      </c>
      <c r="NC104" s="16" t="s">
        <v>486</v>
      </c>
      <c r="NE104" s="16" t="s">
        <v>486</v>
      </c>
      <c r="NI104" s="16" t="s">
        <v>11658</v>
      </c>
      <c r="NL104" s="16" t="s">
        <v>844</v>
      </c>
      <c r="NS104" s="16" t="s">
        <v>462</v>
      </c>
      <c r="NT104" s="16" t="s">
        <v>478</v>
      </c>
      <c r="NU104" s="16">
        <v>1.1910000000000001</v>
      </c>
      <c r="NV104" s="16" t="s">
        <v>860</v>
      </c>
      <c r="NW104" s="16" t="s">
        <v>1176</v>
      </c>
      <c r="NX104" s="16" t="s">
        <v>1142</v>
      </c>
      <c r="NY104" s="16" t="s">
        <v>1122</v>
      </c>
      <c r="NZ104" s="16" t="s">
        <v>938</v>
      </c>
    </row>
    <row r="105" spans="1:393" x14ac:dyDescent="0.25">
      <c r="A105" s="16" t="s">
        <v>9368</v>
      </c>
      <c r="B105" s="16" t="s">
        <v>8746</v>
      </c>
      <c r="C105" s="16" t="s">
        <v>972</v>
      </c>
      <c r="D105" s="16" t="s">
        <v>844</v>
      </c>
      <c r="E105" s="16" t="s">
        <v>843</v>
      </c>
      <c r="F105" s="16" t="s">
        <v>843</v>
      </c>
      <c r="G105" s="16" t="s">
        <v>843</v>
      </c>
      <c r="H105" s="16" t="s">
        <v>843</v>
      </c>
      <c r="I105" s="16" t="s">
        <v>843</v>
      </c>
      <c r="J105" s="16" t="s">
        <v>843</v>
      </c>
      <c r="K105" s="16" t="s">
        <v>843</v>
      </c>
      <c r="L105" s="16" t="s">
        <v>843</v>
      </c>
      <c r="M105" s="16" t="s">
        <v>843</v>
      </c>
      <c r="N105" s="16" t="s">
        <v>843</v>
      </c>
      <c r="O105" s="16" t="s">
        <v>843</v>
      </c>
      <c r="Q105" s="16" t="s">
        <v>844</v>
      </c>
      <c r="R105" s="16">
        <v>6</v>
      </c>
      <c r="T105" s="16" t="s">
        <v>470</v>
      </c>
      <c r="U105" s="16" t="s">
        <v>844</v>
      </c>
      <c r="V105" s="16" t="s">
        <v>843</v>
      </c>
      <c r="W105" s="16" t="s">
        <v>843</v>
      </c>
      <c r="X105" s="16" t="s">
        <v>843</v>
      </c>
      <c r="Y105" s="16" t="s">
        <v>844</v>
      </c>
      <c r="Z105" s="16" t="s">
        <v>843</v>
      </c>
      <c r="AA105" s="16" t="s">
        <v>843</v>
      </c>
      <c r="AB105" s="16" t="s">
        <v>843</v>
      </c>
      <c r="AC105" s="16" t="s">
        <v>844</v>
      </c>
      <c r="AF105" s="16" t="s">
        <v>11659</v>
      </c>
      <c r="AG105" s="16" t="s">
        <v>11758</v>
      </c>
      <c r="AH105" s="16" t="s">
        <v>844</v>
      </c>
      <c r="AI105" s="16" t="s">
        <v>843</v>
      </c>
      <c r="AJ105" s="16" t="s">
        <v>843</v>
      </c>
      <c r="AK105" s="16" t="s">
        <v>843</v>
      </c>
      <c r="AL105" s="16" t="s">
        <v>843</v>
      </c>
      <c r="AM105" s="16" t="s">
        <v>844</v>
      </c>
      <c r="AN105" s="16" t="s">
        <v>843</v>
      </c>
      <c r="AO105" s="16" t="s">
        <v>843</v>
      </c>
      <c r="AP105" s="16" t="s">
        <v>843</v>
      </c>
      <c r="AQ105" s="16" t="s">
        <v>844</v>
      </c>
      <c r="AR105" s="16" t="s">
        <v>4433</v>
      </c>
      <c r="AS105" s="16" t="s">
        <v>843</v>
      </c>
      <c r="AT105" s="16" t="s">
        <v>843</v>
      </c>
      <c r="AU105" s="16" t="s">
        <v>843</v>
      </c>
      <c r="AV105" s="16" t="s">
        <v>843</v>
      </c>
      <c r="AW105" s="16" t="s">
        <v>843</v>
      </c>
      <c r="AX105" s="16" t="s">
        <v>843</v>
      </c>
      <c r="AY105" s="16" t="s">
        <v>844</v>
      </c>
      <c r="BF105" s="16" t="s">
        <v>844</v>
      </c>
      <c r="BI105" s="16" t="s">
        <v>7785</v>
      </c>
      <c r="BJ105" s="16" t="s">
        <v>843</v>
      </c>
      <c r="BK105" s="16" t="s">
        <v>843</v>
      </c>
      <c r="BL105" s="16" t="s">
        <v>843</v>
      </c>
      <c r="BM105" s="16" t="s">
        <v>843</v>
      </c>
      <c r="BN105" s="16" t="s">
        <v>843</v>
      </c>
      <c r="BO105" s="16" t="s">
        <v>844</v>
      </c>
      <c r="BP105" s="16" t="s">
        <v>843</v>
      </c>
      <c r="BQ105" s="16" t="s">
        <v>843</v>
      </c>
      <c r="CC105" s="16" t="s">
        <v>867</v>
      </c>
      <c r="CD105" s="16" t="s">
        <v>6834</v>
      </c>
      <c r="CE105" s="16" t="s">
        <v>7547</v>
      </c>
      <c r="DN105" s="16" t="s">
        <v>4411</v>
      </c>
      <c r="DQ105" s="16" t="s">
        <v>7093</v>
      </c>
      <c r="DR105" s="16" t="s">
        <v>865</v>
      </c>
      <c r="DX105" s="16" t="s">
        <v>865</v>
      </c>
      <c r="ES105" s="16" t="s">
        <v>865</v>
      </c>
      <c r="EU105" s="16" t="s">
        <v>7813</v>
      </c>
      <c r="EV105" s="16" t="s">
        <v>865</v>
      </c>
      <c r="HC105" s="16" t="s">
        <v>865</v>
      </c>
      <c r="KO105" s="16" t="s">
        <v>9052</v>
      </c>
      <c r="KP105" s="16" t="s">
        <v>9051</v>
      </c>
      <c r="KQ105" s="16" t="s">
        <v>8694</v>
      </c>
      <c r="KR105" s="16" t="s">
        <v>9369</v>
      </c>
      <c r="KS105" s="16" t="s">
        <v>9053</v>
      </c>
      <c r="KT105" s="16" t="s">
        <v>8696</v>
      </c>
      <c r="KU105" s="16" t="s">
        <v>844</v>
      </c>
      <c r="KV105" s="16" t="s">
        <v>8696</v>
      </c>
      <c r="KW105" s="16" t="s">
        <v>851</v>
      </c>
      <c r="KY105" s="16" t="s">
        <v>486</v>
      </c>
      <c r="LB105" s="16" t="s">
        <v>11653</v>
      </c>
      <c r="LC105" s="16" t="s">
        <v>10879</v>
      </c>
      <c r="LF105" s="16" t="s">
        <v>11654</v>
      </c>
      <c r="LI105" s="16" t="s">
        <v>11655</v>
      </c>
      <c r="LM105" s="16" t="s">
        <v>8741</v>
      </c>
      <c r="LO105" s="16" t="s">
        <v>1056</v>
      </c>
      <c r="LP105" s="16" t="s">
        <v>1056</v>
      </c>
      <c r="LQ105" s="16" t="s">
        <v>8746</v>
      </c>
      <c r="LR105" s="16" t="s">
        <v>843</v>
      </c>
      <c r="LS105" s="16" t="s">
        <v>1056</v>
      </c>
      <c r="LT105" s="16" t="s">
        <v>843</v>
      </c>
      <c r="LU105" s="16" t="s">
        <v>843</v>
      </c>
      <c r="LV105" s="16" t="s">
        <v>843</v>
      </c>
      <c r="LW105" s="16" t="s">
        <v>844</v>
      </c>
      <c r="LX105" s="16" t="s">
        <v>843</v>
      </c>
      <c r="LY105" s="16" t="s">
        <v>843</v>
      </c>
      <c r="LZ105" s="16" t="s">
        <v>843</v>
      </c>
      <c r="MA105" s="16" t="s">
        <v>843</v>
      </c>
      <c r="MB105" s="16" t="s">
        <v>843</v>
      </c>
      <c r="MC105" s="16" t="s">
        <v>1056</v>
      </c>
      <c r="ME105" s="16" t="s">
        <v>11677</v>
      </c>
      <c r="MF105" s="16" t="s">
        <v>8847</v>
      </c>
      <c r="MR105" s="16" t="s">
        <v>470</v>
      </c>
      <c r="MS105" s="16" t="s">
        <v>11763</v>
      </c>
      <c r="MT105" s="16" t="s">
        <v>9003</v>
      </c>
      <c r="MV105" s="16" t="s">
        <v>487</v>
      </c>
      <c r="MW105" s="16" t="s">
        <v>1263</v>
      </c>
      <c r="MX105" s="16" t="s">
        <v>1261</v>
      </c>
      <c r="MY105" s="16" t="s">
        <v>486</v>
      </c>
      <c r="MZ105" s="16" t="s">
        <v>487</v>
      </c>
      <c r="NA105" s="16" t="s">
        <v>486</v>
      </c>
      <c r="NC105" s="16" t="s">
        <v>486</v>
      </c>
      <c r="NE105" s="16" t="s">
        <v>486</v>
      </c>
      <c r="NI105" s="16" t="s">
        <v>11658</v>
      </c>
      <c r="NL105" s="16" t="s">
        <v>844</v>
      </c>
      <c r="NS105" s="16" t="s">
        <v>462</v>
      </c>
      <c r="NT105" s="16" t="s">
        <v>478</v>
      </c>
      <c r="NU105" s="16">
        <v>1.1910000000000001</v>
      </c>
      <c r="NV105" s="16" t="s">
        <v>860</v>
      </c>
      <c r="NW105" s="16" t="s">
        <v>1176</v>
      </c>
      <c r="NX105" s="16" t="s">
        <v>1142</v>
      </c>
      <c r="NY105" s="16" t="s">
        <v>1122</v>
      </c>
      <c r="NZ105" s="16" t="s">
        <v>936</v>
      </c>
    </row>
    <row r="106" spans="1:393" x14ac:dyDescent="0.25">
      <c r="A106" s="16" t="s">
        <v>9373</v>
      </c>
      <c r="B106" s="16" t="s">
        <v>844</v>
      </c>
      <c r="C106" s="16" t="s">
        <v>973</v>
      </c>
      <c r="D106" s="16" t="s">
        <v>844</v>
      </c>
      <c r="E106" s="16" t="s">
        <v>843</v>
      </c>
      <c r="F106" s="16" t="s">
        <v>843</v>
      </c>
      <c r="G106" s="16" t="s">
        <v>843</v>
      </c>
      <c r="H106" s="16" t="s">
        <v>843</v>
      </c>
      <c r="I106" s="16" t="s">
        <v>844</v>
      </c>
      <c r="J106" s="16" t="s">
        <v>843</v>
      </c>
      <c r="K106" s="16" t="s">
        <v>843</v>
      </c>
      <c r="L106" s="16" t="s">
        <v>843</v>
      </c>
      <c r="M106" s="16" t="s">
        <v>843</v>
      </c>
      <c r="N106" s="16" t="s">
        <v>843</v>
      </c>
      <c r="O106" s="16" t="s">
        <v>843</v>
      </c>
      <c r="Q106" s="16" t="s">
        <v>843</v>
      </c>
      <c r="R106" s="16">
        <v>43</v>
      </c>
      <c r="T106" s="16" t="s">
        <v>470</v>
      </c>
      <c r="U106" s="16" t="s">
        <v>844</v>
      </c>
      <c r="V106" s="16" t="s">
        <v>843</v>
      </c>
      <c r="W106" s="16" t="s">
        <v>844</v>
      </c>
      <c r="X106" s="16" t="s">
        <v>843</v>
      </c>
      <c r="Y106" s="16" t="s">
        <v>843</v>
      </c>
      <c r="Z106" s="16" t="s">
        <v>843</v>
      </c>
      <c r="AA106" s="16" t="s">
        <v>843</v>
      </c>
      <c r="AB106" s="16" t="s">
        <v>844</v>
      </c>
      <c r="AC106" s="16" t="s">
        <v>843</v>
      </c>
      <c r="AD106" s="16" t="s">
        <v>867</v>
      </c>
      <c r="BF106" s="16" t="s">
        <v>843</v>
      </c>
      <c r="JB106" s="16" t="s">
        <v>867</v>
      </c>
      <c r="JC106" s="16" t="s">
        <v>865</v>
      </c>
      <c r="JG106" s="16" t="s">
        <v>843</v>
      </c>
      <c r="KO106" s="16" t="s">
        <v>9059</v>
      </c>
      <c r="KP106" s="16" t="s">
        <v>9058</v>
      </c>
      <c r="KQ106" s="16" t="s">
        <v>8694</v>
      </c>
      <c r="KR106" s="16" t="s">
        <v>9374</v>
      </c>
      <c r="KS106" s="16" t="s">
        <v>9060</v>
      </c>
      <c r="KT106" s="16" t="s">
        <v>8696</v>
      </c>
      <c r="KU106" s="16" t="s">
        <v>844</v>
      </c>
      <c r="KV106" s="16" t="s">
        <v>8696</v>
      </c>
      <c r="LC106" s="16" t="s">
        <v>10879</v>
      </c>
      <c r="LF106" s="16" t="s">
        <v>11654</v>
      </c>
      <c r="LJ106" s="16" t="s">
        <v>831</v>
      </c>
      <c r="LK106" s="16" t="s">
        <v>831</v>
      </c>
      <c r="LL106" s="16" t="s">
        <v>8756</v>
      </c>
      <c r="LM106" s="16" t="s">
        <v>8741</v>
      </c>
      <c r="LO106" s="16" t="s">
        <v>844</v>
      </c>
      <c r="LP106" s="16" t="s">
        <v>1056</v>
      </c>
      <c r="LQ106" s="16" t="s">
        <v>1056</v>
      </c>
      <c r="LR106" s="16" t="s">
        <v>844</v>
      </c>
      <c r="LS106" s="16" t="s">
        <v>844</v>
      </c>
      <c r="LT106" s="16" t="s">
        <v>844</v>
      </c>
      <c r="LU106" s="16" t="s">
        <v>843</v>
      </c>
      <c r="LV106" s="16" t="s">
        <v>843</v>
      </c>
      <c r="LW106" s="16" t="s">
        <v>843</v>
      </c>
      <c r="LX106" s="16" t="s">
        <v>844</v>
      </c>
      <c r="LY106" s="16" t="s">
        <v>843</v>
      </c>
      <c r="LZ106" s="16" t="s">
        <v>843</v>
      </c>
      <c r="MA106" s="16" t="s">
        <v>844</v>
      </c>
      <c r="MB106" s="16" t="s">
        <v>843</v>
      </c>
      <c r="MC106" s="16" t="s">
        <v>843</v>
      </c>
      <c r="ME106" s="16" t="s">
        <v>11656</v>
      </c>
      <c r="MF106" s="16" t="s">
        <v>8847</v>
      </c>
      <c r="MR106" s="16" t="s">
        <v>470</v>
      </c>
      <c r="MS106" s="16" t="s">
        <v>11763</v>
      </c>
      <c r="NI106" s="16" t="s">
        <v>11658</v>
      </c>
      <c r="NR106" s="16" t="s">
        <v>451</v>
      </c>
      <c r="NS106" s="16" t="s">
        <v>462</v>
      </c>
      <c r="NT106" s="16" t="s">
        <v>478</v>
      </c>
      <c r="NU106" s="16">
        <v>1.1910000000000001</v>
      </c>
      <c r="NV106" s="16" t="s">
        <v>451</v>
      </c>
      <c r="NW106" s="16" t="s">
        <v>1175</v>
      </c>
      <c r="NX106" s="16" t="s">
        <v>1142</v>
      </c>
      <c r="OB106" s="16" t="s">
        <v>831</v>
      </c>
      <c r="OC106" s="16" t="s">
        <v>451</v>
      </c>
    </row>
    <row r="107" spans="1:393" x14ac:dyDescent="0.25">
      <c r="A107" s="16" t="s">
        <v>9379</v>
      </c>
      <c r="B107" s="16" t="s">
        <v>1056</v>
      </c>
      <c r="C107" s="16" t="s">
        <v>973</v>
      </c>
      <c r="D107" s="16" t="s">
        <v>844</v>
      </c>
      <c r="E107" s="16" t="s">
        <v>843</v>
      </c>
      <c r="F107" s="16" t="s">
        <v>843</v>
      </c>
      <c r="G107" s="16" t="s">
        <v>843</v>
      </c>
      <c r="H107" s="16" t="s">
        <v>843</v>
      </c>
      <c r="I107" s="16" t="s">
        <v>844</v>
      </c>
      <c r="J107" s="16" t="s">
        <v>843</v>
      </c>
      <c r="K107" s="16" t="s">
        <v>843</v>
      </c>
      <c r="L107" s="16" t="s">
        <v>843</v>
      </c>
      <c r="M107" s="16" t="s">
        <v>843</v>
      </c>
      <c r="N107" s="16" t="s">
        <v>843</v>
      </c>
      <c r="O107" s="16" t="s">
        <v>843</v>
      </c>
      <c r="Q107" s="16" t="s">
        <v>843</v>
      </c>
      <c r="R107" s="16">
        <v>20</v>
      </c>
      <c r="T107" s="16" t="s">
        <v>474</v>
      </c>
      <c r="U107" s="16" t="s">
        <v>843</v>
      </c>
      <c r="V107" s="16" t="s">
        <v>844</v>
      </c>
      <c r="W107" s="16" t="s">
        <v>843</v>
      </c>
      <c r="X107" s="16" t="s">
        <v>844</v>
      </c>
      <c r="Y107" s="16" t="s">
        <v>843</v>
      </c>
      <c r="Z107" s="16" t="s">
        <v>843</v>
      </c>
      <c r="AA107" s="16" t="s">
        <v>843</v>
      </c>
      <c r="AB107" s="16" t="s">
        <v>843</v>
      </c>
      <c r="AC107" s="16" t="s">
        <v>843</v>
      </c>
      <c r="AD107" s="16" t="s">
        <v>865</v>
      </c>
      <c r="BF107" s="16" t="s">
        <v>843</v>
      </c>
      <c r="JB107" s="16" t="s">
        <v>865</v>
      </c>
      <c r="JC107" s="16" t="s">
        <v>865</v>
      </c>
      <c r="JD107" s="16" t="s">
        <v>865</v>
      </c>
      <c r="JE107" s="16" t="s">
        <v>865</v>
      </c>
      <c r="JF107" s="16" t="s">
        <v>865</v>
      </c>
      <c r="JG107" s="16" t="s">
        <v>1056</v>
      </c>
      <c r="JH107" s="16" t="s">
        <v>7582</v>
      </c>
      <c r="JJ107" s="16" t="s">
        <v>865</v>
      </c>
      <c r="KO107" s="16" t="s">
        <v>9059</v>
      </c>
      <c r="KP107" s="16" t="s">
        <v>9058</v>
      </c>
      <c r="KQ107" s="16" t="s">
        <v>8694</v>
      </c>
      <c r="KR107" s="16" t="s">
        <v>9380</v>
      </c>
      <c r="KS107" s="16" t="s">
        <v>9060</v>
      </c>
      <c r="KT107" s="16" t="s">
        <v>8696</v>
      </c>
      <c r="KU107" s="16" t="s">
        <v>844</v>
      </c>
      <c r="KV107" s="16" t="s">
        <v>8696</v>
      </c>
      <c r="LC107" s="16" t="s">
        <v>10879</v>
      </c>
      <c r="LF107" s="16" t="s">
        <v>11654</v>
      </c>
      <c r="LJ107" s="16" t="s">
        <v>843</v>
      </c>
      <c r="LL107" s="16" t="s">
        <v>8711</v>
      </c>
      <c r="LM107" s="16" t="s">
        <v>8741</v>
      </c>
      <c r="LO107" s="16" t="s">
        <v>844</v>
      </c>
      <c r="LP107" s="16" t="s">
        <v>1056</v>
      </c>
      <c r="LQ107" s="16" t="s">
        <v>1056</v>
      </c>
      <c r="LR107" s="16" t="s">
        <v>844</v>
      </c>
      <c r="LS107" s="16" t="s">
        <v>844</v>
      </c>
      <c r="LT107" s="16" t="s">
        <v>844</v>
      </c>
      <c r="LU107" s="16" t="s">
        <v>843</v>
      </c>
      <c r="LV107" s="16" t="s">
        <v>843</v>
      </c>
      <c r="LW107" s="16" t="s">
        <v>843</v>
      </c>
      <c r="LX107" s="16" t="s">
        <v>844</v>
      </c>
      <c r="LY107" s="16" t="s">
        <v>843</v>
      </c>
      <c r="LZ107" s="16" t="s">
        <v>843</v>
      </c>
      <c r="MA107" s="16" t="s">
        <v>844</v>
      </c>
      <c r="MB107" s="16" t="s">
        <v>843</v>
      </c>
      <c r="MC107" s="16" t="s">
        <v>843</v>
      </c>
      <c r="ME107" s="16" t="s">
        <v>11656</v>
      </c>
      <c r="MF107" s="16" t="s">
        <v>8847</v>
      </c>
      <c r="MR107" s="16" t="s">
        <v>474</v>
      </c>
      <c r="MS107" s="16" t="s">
        <v>11763</v>
      </c>
      <c r="NI107" s="16" t="s">
        <v>11658</v>
      </c>
      <c r="NR107" s="16" t="s">
        <v>445</v>
      </c>
      <c r="NS107" s="16" t="s">
        <v>462</v>
      </c>
      <c r="NT107" s="16" t="s">
        <v>478</v>
      </c>
      <c r="NU107" s="16">
        <v>1.1910000000000001</v>
      </c>
      <c r="NV107" s="16" t="s">
        <v>445</v>
      </c>
      <c r="NW107" s="16" t="s">
        <v>1180</v>
      </c>
      <c r="NX107" s="16" t="s">
        <v>1142</v>
      </c>
      <c r="OB107" s="16" t="s">
        <v>833</v>
      </c>
      <c r="OC107" s="16" t="s">
        <v>445</v>
      </c>
    </row>
    <row r="108" spans="1:393" x14ac:dyDescent="0.25">
      <c r="A108" s="16" t="s">
        <v>9383</v>
      </c>
      <c r="B108" s="16" t="s">
        <v>8732</v>
      </c>
      <c r="C108" s="16" t="s">
        <v>972</v>
      </c>
      <c r="D108" s="16" t="s">
        <v>844</v>
      </c>
      <c r="E108" s="16" t="s">
        <v>843</v>
      </c>
      <c r="F108" s="16" t="s">
        <v>843</v>
      </c>
      <c r="G108" s="16" t="s">
        <v>843</v>
      </c>
      <c r="H108" s="16" t="s">
        <v>843</v>
      </c>
      <c r="I108" s="16" t="s">
        <v>843</v>
      </c>
      <c r="J108" s="16" t="s">
        <v>843</v>
      </c>
      <c r="K108" s="16" t="s">
        <v>843</v>
      </c>
      <c r="L108" s="16" t="s">
        <v>843</v>
      </c>
      <c r="M108" s="16" t="s">
        <v>843</v>
      </c>
      <c r="N108" s="16" t="s">
        <v>843</v>
      </c>
      <c r="O108" s="16" t="s">
        <v>843</v>
      </c>
      <c r="Q108" s="16" t="s">
        <v>844</v>
      </c>
      <c r="R108" s="16">
        <v>15</v>
      </c>
      <c r="T108" s="16" t="s">
        <v>470</v>
      </c>
      <c r="U108" s="16" t="s">
        <v>844</v>
      </c>
      <c r="V108" s="16" t="s">
        <v>843</v>
      </c>
      <c r="W108" s="16" t="s">
        <v>843</v>
      </c>
      <c r="X108" s="16" t="s">
        <v>843</v>
      </c>
      <c r="Y108" s="16" t="s">
        <v>844</v>
      </c>
      <c r="Z108" s="16" t="s">
        <v>843</v>
      </c>
      <c r="AA108" s="16" t="s">
        <v>843</v>
      </c>
      <c r="AB108" s="16" t="s">
        <v>844</v>
      </c>
      <c r="AC108" s="16" t="s">
        <v>844</v>
      </c>
      <c r="AD108" s="16" t="s">
        <v>865</v>
      </c>
      <c r="AF108" s="16" t="s">
        <v>11673</v>
      </c>
      <c r="AG108" s="16" t="s">
        <v>11770</v>
      </c>
      <c r="AH108" s="16" t="s">
        <v>844</v>
      </c>
      <c r="AI108" s="16" t="s">
        <v>844</v>
      </c>
      <c r="AJ108" s="16" t="s">
        <v>844</v>
      </c>
      <c r="AK108" s="16" t="s">
        <v>843</v>
      </c>
      <c r="AL108" s="16" t="s">
        <v>844</v>
      </c>
      <c r="AM108" s="16" t="s">
        <v>844</v>
      </c>
      <c r="AN108" s="16" t="s">
        <v>843</v>
      </c>
      <c r="AO108" s="16" t="s">
        <v>843</v>
      </c>
      <c r="AP108" s="16" t="s">
        <v>843</v>
      </c>
      <c r="AQ108" s="16" t="s">
        <v>844</v>
      </c>
      <c r="AR108" s="16" t="s">
        <v>4433</v>
      </c>
      <c r="AS108" s="16" t="s">
        <v>843</v>
      </c>
      <c r="AT108" s="16" t="s">
        <v>843</v>
      </c>
      <c r="AU108" s="16" t="s">
        <v>843</v>
      </c>
      <c r="AV108" s="16" t="s">
        <v>843</v>
      </c>
      <c r="AW108" s="16" t="s">
        <v>843</v>
      </c>
      <c r="AX108" s="16" t="s">
        <v>843</v>
      </c>
      <c r="AY108" s="16" t="s">
        <v>844</v>
      </c>
      <c r="BF108" s="16" t="s">
        <v>844</v>
      </c>
      <c r="BH108" s="16" t="s">
        <v>7380</v>
      </c>
      <c r="BI108" s="16" t="s">
        <v>7776</v>
      </c>
      <c r="BJ108" s="16" t="s">
        <v>843</v>
      </c>
      <c r="BK108" s="16" t="s">
        <v>843</v>
      </c>
      <c r="BL108" s="16" t="s">
        <v>844</v>
      </c>
      <c r="BM108" s="16" t="s">
        <v>843</v>
      </c>
      <c r="BN108" s="16" t="s">
        <v>843</v>
      </c>
      <c r="BO108" s="16" t="s">
        <v>843</v>
      </c>
      <c r="BP108" s="16" t="s">
        <v>843</v>
      </c>
      <c r="BQ108" s="16" t="s">
        <v>843</v>
      </c>
      <c r="BR108" s="16" t="s">
        <v>7793</v>
      </c>
      <c r="BS108" s="16" t="s">
        <v>843</v>
      </c>
      <c r="BT108" s="16" t="s">
        <v>844</v>
      </c>
      <c r="BU108" s="16" t="s">
        <v>843</v>
      </c>
      <c r="BV108" s="16" t="s">
        <v>843</v>
      </c>
      <c r="BW108" s="16" t="s">
        <v>843</v>
      </c>
      <c r="BX108" s="16" t="s">
        <v>843</v>
      </c>
      <c r="BY108" s="16" t="s">
        <v>843</v>
      </c>
      <c r="BZ108" s="16" t="s">
        <v>843</v>
      </c>
      <c r="CA108" s="16" t="s">
        <v>843</v>
      </c>
      <c r="CC108" s="16" t="s">
        <v>867</v>
      </c>
      <c r="CD108" s="16" t="s">
        <v>6840</v>
      </c>
      <c r="CE108" s="16" t="s">
        <v>7547</v>
      </c>
      <c r="DN108" s="16" t="s">
        <v>4411</v>
      </c>
      <c r="DQ108" s="16" t="s">
        <v>7093</v>
      </c>
      <c r="DR108" s="16" t="s">
        <v>865</v>
      </c>
      <c r="DX108" s="16" t="s">
        <v>865</v>
      </c>
      <c r="ES108" s="16" t="s">
        <v>865</v>
      </c>
      <c r="EU108" s="16" t="s">
        <v>7810</v>
      </c>
      <c r="EV108" s="16" t="s">
        <v>865</v>
      </c>
      <c r="FT108" s="16" t="s">
        <v>865</v>
      </c>
      <c r="HC108" s="16" t="s">
        <v>865</v>
      </c>
      <c r="JA108" s="16" t="s">
        <v>4810</v>
      </c>
      <c r="JB108" s="16" t="s">
        <v>865</v>
      </c>
      <c r="JC108" s="16" t="s">
        <v>865</v>
      </c>
      <c r="JD108" s="16" t="s">
        <v>865</v>
      </c>
      <c r="JE108" s="16" t="s">
        <v>865</v>
      </c>
      <c r="JF108" s="16" t="s">
        <v>865</v>
      </c>
      <c r="JG108" s="16" t="s">
        <v>1056</v>
      </c>
      <c r="JH108" s="16" t="s">
        <v>7582</v>
      </c>
      <c r="JJ108" s="16" t="s">
        <v>865</v>
      </c>
      <c r="KF108" s="16" t="s">
        <v>4411</v>
      </c>
      <c r="KI108" s="16" t="s">
        <v>4837</v>
      </c>
      <c r="KO108" s="16" t="s">
        <v>9059</v>
      </c>
      <c r="KP108" s="16" t="s">
        <v>9058</v>
      </c>
      <c r="KQ108" s="16" t="s">
        <v>8694</v>
      </c>
      <c r="KR108" s="16" t="s">
        <v>9384</v>
      </c>
      <c r="KS108" s="16" t="s">
        <v>9060</v>
      </c>
      <c r="KT108" s="16" t="s">
        <v>8696</v>
      </c>
      <c r="KU108" s="16" t="s">
        <v>844</v>
      </c>
      <c r="KV108" s="16" t="s">
        <v>8696</v>
      </c>
      <c r="KW108" s="16" t="s">
        <v>851</v>
      </c>
      <c r="KY108" s="16" t="s">
        <v>486</v>
      </c>
      <c r="LC108" s="16" t="s">
        <v>10879</v>
      </c>
      <c r="LD108" s="16" t="s">
        <v>11692</v>
      </c>
      <c r="LE108" s="16" t="s">
        <v>11693</v>
      </c>
      <c r="LF108" s="16" t="s">
        <v>11654</v>
      </c>
      <c r="LI108" s="16" t="s">
        <v>11655</v>
      </c>
      <c r="LJ108" s="16" t="s">
        <v>843</v>
      </c>
      <c r="LL108" s="16" t="s">
        <v>8711</v>
      </c>
      <c r="LM108" s="16" t="s">
        <v>8741</v>
      </c>
      <c r="LO108" s="16" t="s">
        <v>844</v>
      </c>
      <c r="LP108" s="16" t="s">
        <v>1056</v>
      </c>
      <c r="LQ108" s="16" t="s">
        <v>1056</v>
      </c>
      <c r="LR108" s="16" t="s">
        <v>844</v>
      </c>
      <c r="LS108" s="16" t="s">
        <v>844</v>
      </c>
      <c r="LT108" s="16" t="s">
        <v>844</v>
      </c>
      <c r="LU108" s="16" t="s">
        <v>843</v>
      </c>
      <c r="LV108" s="16" t="s">
        <v>843</v>
      </c>
      <c r="LW108" s="16" t="s">
        <v>843</v>
      </c>
      <c r="LX108" s="16" t="s">
        <v>844</v>
      </c>
      <c r="LY108" s="16" t="s">
        <v>843</v>
      </c>
      <c r="LZ108" s="16" t="s">
        <v>843</v>
      </c>
      <c r="MA108" s="16" t="s">
        <v>844</v>
      </c>
      <c r="MB108" s="16" t="s">
        <v>843</v>
      </c>
      <c r="MC108" s="16" t="s">
        <v>843</v>
      </c>
      <c r="ME108" s="16" t="s">
        <v>11677</v>
      </c>
      <c r="MF108" s="16" t="s">
        <v>8847</v>
      </c>
      <c r="MP108" s="16" t="s">
        <v>1826</v>
      </c>
      <c r="MR108" s="16" t="s">
        <v>470</v>
      </c>
      <c r="MS108" s="16" t="s">
        <v>11763</v>
      </c>
      <c r="MT108" s="16" t="s">
        <v>9009</v>
      </c>
      <c r="MU108" s="16" t="s">
        <v>817</v>
      </c>
      <c r="MV108" s="16" t="s">
        <v>487</v>
      </c>
      <c r="MW108" s="16" t="s">
        <v>1266</v>
      </c>
      <c r="MX108" s="16" t="s">
        <v>1261</v>
      </c>
      <c r="MY108" s="16" t="s">
        <v>486</v>
      </c>
      <c r="MZ108" s="16" t="s">
        <v>487</v>
      </c>
      <c r="NA108" s="16" t="s">
        <v>486</v>
      </c>
      <c r="NC108" s="16" t="s">
        <v>486</v>
      </c>
      <c r="ND108" s="16" t="s">
        <v>486</v>
      </c>
      <c r="NE108" s="16" t="s">
        <v>486</v>
      </c>
      <c r="NG108" s="16" t="s">
        <v>1375</v>
      </c>
      <c r="NI108" s="16" t="s">
        <v>11658</v>
      </c>
      <c r="NL108" s="16" t="s">
        <v>844</v>
      </c>
      <c r="NQ108" s="16" t="s">
        <v>1078</v>
      </c>
      <c r="NR108" s="16" t="s">
        <v>876</v>
      </c>
      <c r="NS108" s="16" t="s">
        <v>462</v>
      </c>
      <c r="NT108" s="16" t="s">
        <v>478</v>
      </c>
      <c r="NU108" s="16">
        <v>1.1910000000000001</v>
      </c>
      <c r="NV108" s="16" t="s">
        <v>824</v>
      </c>
      <c r="NW108" s="16" t="s">
        <v>1173</v>
      </c>
      <c r="NX108" s="16" t="s">
        <v>1142</v>
      </c>
      <c r="NY108" s="16" t="s">
        <v>824</v>
      </c>
      <c r="NZ108" s="16" t="s">
        <v>929</v>
      </c>
      <c r="OB108" s="16" t="s">
        <v>833</v>
      </c>
      <c r="OC108" s="16" t="s">
        <v>876</v>
      </c>
    </row>
    <row r="109" spans="1:393" x14ac:dyDescent="0.25">
      <c r="A109" s="16" t="s">
        <v>9389</v>
      </c>
      <c r="B109" s="16" t="s">
        <v>844</v>
      </c>
      <c r="C109" s="16" t="s">
        <v>4199</v>
      </c>
      <c r="D109" s="16" t="s">
        <v>843</v>
      </c>
      <c r="E109" s="16" t="s">
        <v>843</v>
      </c>
      <c r="F109" s="16" t="s">
        <v>843</v>
      </c>
      <c r="G109" s="16" t="s">
        <v>843</v>
      </c>
      <c r="H109" s="16" t="s">
        <v>843</v>
      </c>
      <c r="I109" s="16" t="s">
        <v>844</v>
      </c>
      <c r="J109" s="16" t="s">
        <v>843</v>
      </c>
      <c r="K109" s="16" t="s">
        <v>843</v>
      </c>
      <c r="L109" s="16" t="s">
        <v>843</v>
      </c>
      <c r="M109" s="16" t="s">
        <v>843</v>
      </c>
      <c r="N109" s="16" t="s">
        <v>843</v>
      </c>
      <c r="O109" s="16" t="s">
        <v>843</v>
      </c>
      <c r="Q109" s="16" t="s">
        <v>843</v>
      </c>
      <c r="R109" s="16">
        <v>37</v>
      </c>
      <c r="T109" s="16" t="s">
        <v>470</v>
      </c>
      <c r="U109" s="16" t="s">
        <v>844</v>
      </c>
      <c r="V109" s="16" t="s">
        <v>843</v>
      </c>
      <c r="W109" s="16" t="s">
        <v>844</v>
      </c>
      <c r="X109" s="16" t="s">
        <v>843</v>
      </c>
      <c r="Y109" s="16" t="s">
        <v>843</v>
      </c>
      <c r="Z109" s="16" t="s">
        <v>843</v>
      </c>
      <c r="AA109" s="16" t="s">
        <v>843</v>
      </c>
      <c r="AB109" s="16" t="s">
        <v>844</v>
      </c>
      <c r="AC109" s="16" t="s">
        <v>843</v>
      </c>
      <c r="AD109" s="16" t="s">
        <v>867</v>
      </c>
      <c r="BF109" s="16" t="s">
        <v>843</v>
      </c>
      <c r="JB109" s="16" t="s">
        <v>867</v>
      </c>
      <c r="JC109" s="16" t="s">
        <v>865</v>
      </c>
      <c r="JG109" s="16" t="s">
        <v>1056</v>
      </c>
      <c r="KO109" s="16" t="s">
        <v>9065</v>
      </c>
      <c r="KP109" s="16" t="s">
        <v>9064</v>
      </c>
      <c r="KQ109" s="16" t="s">
        <v>8694</v>
      </c>
      <c r="KR109" s="16" t="s">
        <v>9390</v>
      </c>
      <c r="KS109" s="16" t="s">
        <v>9066</v>
      </c>
      <c r="KT109" s="16" t="s">
        <v>8696</v>
      </c>
      <c r="KU109" s="16" t="s">
        <v>844</v>
      </c>
      <c r="KV109" s="16" t="s">
        <v>8696</v>
      </c>
      <c r="LC109" s="16" t="s">
        <v>10879</v>
      </c>
      <c r="LF109" s="16" t="s">
        <v>11654</v>
      </c>
      <c r="LJ109" s="16" t="s">
        <v>831</v>
      </c>
      <c r="LK109" s="16" t="s">
        <v>831</v>
      </c>
      <c r="LL109" s="16" t="s">
        <v>8756</v>
      </c>
      <c r="LM109" s="16" t="s">
        <v>8741</v>
      </c>
      <c r="LO109" s="16" t="s">
        <v>844</v>
      </c>
      <c r="LP109" s="16" t="s">
        <v>844</v>
      </c>
      <c r="LQ109" s="16" t="s">
        <v>844</v>
      </c>
      <c r="LR109" s="16" t="s">
        <v>844</v>
      </c>
      <c r="LS109" s="16" t="s">
        <v>844</v>
      </c>
      <c r="LT109" s="16" t="s">
        <v>843</v>
      </c>
      <c r="LU109" s="16" t="s">
        <v>843</v>
      </c>
      <c r="LV109" s="16" t="s">
        <v>843</v>
      </c>
      <c r="LW109" s="16" t="s">
        <v>843</v>
      </c>
      <c r="LX109" s="16" t="s">
        <v>844</v>
      </c>
      <c r="LY109" s="16" t="s">
        <v>843</v>
      </c>
      <c r="LZ109" s="16" t="s">
        <v>843</v>
      </c>
      <c r="MA109" s="16" t="s">
        <v>843</v>
      </c>
      <c r="MB109" s="16" t="s">
        <v>843</v>
      </c>
      <c r="MC109" s="16" t="s">
        <v>844</v>
      </c>
      <c r="ME109" s="16" t="s">
        <v>11656</v>
      </c>
      <c r="MF109" s="16" t="s">
        <v>8847</v>
      </c>
      <c r="MR109" s="16" t="s">
        <v>470</v>
      </c>
      <c r="MS109" s="16" t="s">
        <v>11763</v>
      </c>
      <c r="NI109" s="16" t="s">
        <v>11658</v>
      </c>
      <c r="NR109" s="16" t="s">
        <v>451</v>
      </c>
      <c r="NS109" s="16" t="s">
        <v>462</v>
      </c>
      <c r="NT109" s="16" t="s">
        <v>478</v>
      </c>
      <c r="NU109" s="16">
        <v>1.1910000000000001</v>
      </c>
      <c r="NV109" s="16" t="s">
        <v>451</v>
      </c>
      <c r="NW109" s="16" t="s">
        <v>1175</v>
      </c>
      <c r="NX109" s="16" t="s">
        <v>1142</v>
      </c>
      <c r="OB109" s="16" t="s">
        <v>831</v>
      </c>
      <c r="OC109" s="16" t="s">
        <v>451</v>
      </c>
    </row>
    <row r="110" spans="1:393" x14ac:dyDescent="0.25">
      <c r="A110" s="16" t="s">
        <v>9394</v>
      </c>
      <c r="B110" s="16" t="s">
        <v>1056</v>
      </c>
      <c r="C110" s="16" t="s">
        <v>972</v>
      </c>
      <c r="D110" s="16" t="s">
        <v>844</v>
      </c>
      <c r="E110" s="16" t="s">
        <v>843</v>
      </c>
      <c r="F110" s="16" t="s">
        <v>843</v>
      </c>
      <c r="G110" s="16" t="s">
        <v>843</v>
      </c>
      <c r="H110" s="16" t="s">
        <v>843</v>
      </c>
      <c r="I110" s="16" t="s">
        <v>843</v>
      </c>
      <c r="J110" s="16" t="s">
        <v>843</v>
      </c>
      <c r="K110" s="16" t="s">
        <v>843</v>
      </c>
      <c r="L110" s="16" t="s">
        <v>843</v>
      </c>
      <c r="M110" s="16" t="s">
        <v>843</v>
      </c>
      <c r="N110" s="16" t="s">
        <v>843</v>
      </c>
      <c r="O110" s="16" t="s">
        <v>843</v>
      </c>
      <c r="Q110" s="16" t="s">
        <v>844</v>
      </c>
      <c r="R110" s="16">
        <v>7</v>
      </c>
      <c r="T110" s="16" t="s">
        <v>474</v>
      </c>
      <c r="U110" s="16" t="s">
        <v>843</v>
      </c>
      <c r="V110" s="16" t="s">
        <v>844</v>
      </c>
      <c r="W110" s="16" t="s">
        <v>843</v>
      </c>
      <c r="X110" s="16" t="s">
        <v>843</v>
      </c>
      <c r="Y110" s="16" t="s">
        <v>843</v>
      </c>
      <c r="Z110" s="16" t="s">
        <v>844</v>
      </c>
      <c r="AA110" s="16" t="s">
        <v>843</v>
      </c>
      <c r="AB110" s="16" t="s">
        <v>843</v>
      </c>
      <c r="AC110" s="16" t="s">
        <v>844</v>
      </c>
      <c r="AF110" s="16" t="s">
        <v>11687</v>
      </c>
      <c r="AG110" s="16" t="s">
        <v>11708</v>
      </c>
      <c r="AH110" s="16" t="s">
        <v>843</v>
      </c>
      <c r="AI110" s="16" t="s">
        <v>843</v>
      </c>
      <c r="AJ110" s="16" t="s">
        <v>843</v>
      </c>
      <c r="AK110" s="16" t="s">
        <v>843</v>
      </c>
      <c r="AL110" s="16" t="s">
        <v>844</v>
      </c>
      <c r="AM110" s="16" t="s">
        <v>844</v>
      </c>
      <c r="AN110" s="16" t="s">
        <v>843</v>
      </c>
      <c r="AO110" s="16" t="s">
        <v>843</v>
      </c>
      <c r="AP110" s="16" t="s">
        <v>843</v>
      </c>
      <c r="AQ110" s="16" t="s">
        <v>844</v>
      </c>
      <c r="AR110" s="16" t="s">
        <v>4433</v>
      </c>
      <c r="AS110" s="16" t="s">
        <v>843</v>
      </c>
      <c r="AT110" s="16" t="s">
        <v>843</v>
      </c>
      <c r="AU110" s="16" t="s">
        <v>843</v>
      </c>
      <c r="AV110" s="16" t="s">
        <v>843</v>
      </c>
      <c r="AW110" s="16" t="s">
        <v>843</v>
      </c>
      <c r="AX110" s="16" t="s">
        <v>843</v>
      </c>
      <c r="AY110" s="16" t="s">
        <v>844</v>
      </c>
      <c r="BF110" s="16" t="s">
        <v>844</v>
      </c>
      <c r="BI110" s="16" t="s">
        <v>7776</v>
      </c>
      <c r="BJ110" s="16" t="s">
        <v>843</v>
      </c>
      <c r="BK110" s="16" t="s">
        <v>843</v>
      </c>
      <c r="BL110" s="16" t="s">
        <v>844</v>
      </c>
      <c r="BM110" s="16" t="s">
        <v>843</v>
      </c>
      <c r="BN110" s="16" t="s">
        <v>843</v>
      </c>
      <c r="BO110" s="16" t="s">
        <v>843</v>
      </c>
      <c r="BP110" s="16" t="s">
        <v>843</v>
      </c>
      <c r="BQ110" s="16" t="s">
        <v>843</v>
      </c>
      <c r="BR110" s="16" t="s">
        <v>7793</v>
      </c>
      <c r="BS110" s="16" t="s">
        <v>843</v>
      </c>
      <c r="BT110" s="16" t="s">
        <v>844</v>
      </c>
      <c r="BU110" s="16" t="s">
        <v>843</v>
      </c>
      <c r="BV110" s="16" t="s">
        <v>843</v>
      </c>
      <c r="BW110" s="16" t="s">
        <v>843</v>
      </c>
      <c r="BX110" s="16" t="s">
        <v>843</v>
      </c>
      <c r="BY110" s="16" t="s">
        <v>843</v>
      </c>
      <c r="BZ110" s="16" t="s">
        <v>843</v>
      </c>
      <c r="CA110" s="16" t="s">
        <v>843</v>
      </c>
      <c r="CC110" s="16" t="s">
        <v>867</v>
      </c>
      <c r="CD110" s="16" t="s">
        <v>6837</v>
      </c>
      <c r="CE110" s="16" t="s">
        <v>7537</v>
      </c>
      <c r="DN110" s="16" t="s">
        <v>4411</v>
      </c>
      <c r="DQ110" s="16" t="s">
        <v>7093</v>
      </c>
      <c r="DR110" s="16" t="s">
        <v>865</v>
      </c>
      <c r="DX110" s="16" t="s">
        <v>867</v>
      </c>
      <c r="DY110" s="16" t="s">
        <v>867</v>
      </c>
      <c r="ES110" s="16" t="s">
        <v>865</v>
      </c>
      <c r="EU110" s="16" t="s">
        <v>7813</v>
      </c>
      <c r="EV110" s="16" t="s">
        <v>865</v>
      </c>
      <c r="HC110" s="16" t="s">
        <v>867</v>
      </c>
      <c r="HD110" s="16" t="s">
        <v>865</v>
      </c>
      <c r="KO110" s="16" t="s">
        <v>9065</v>
      </c>
      <c r="KP110" s="16" t="s">
        <v>9064</v>
      </c>
      <c r="KQ110" s="16" t="s">
        <v>8694</v>
      </c>
      <c r="KR110" s="16" t="s">
        <v>9395</v>
      </c>
      <c r="KS110" s="16" t="s">
        <v>9066</v>
      </c>
      <c r="KT110" s="16" t="s">
        <v>8696</v>
      </c>
      <c r="KU110" s="16" t="s">
        <v>844</v>
      </c>
      <c r="KV110" s="16" t="s">
        <v>8696</v>
      </c>
      <c r="KW110" s="16" t="s">
        <v>851</v>
      </c>
      <c r="KX110" s="16" t="s">
        <v>487</v>
      </c>
      <c r="KY110" s="16" t="s">
        <v>487</v>
      </c>
      <c r="KZ110" s="16" t="s">
        <v>487</v>
      </c>
      <c r="LA110" s="16" t="s">
        <v>11675</v>
      </c>
      <c r="LB110" s="16" t="s">
        <v>11653</v>
      </c>
      <c r="LC110" s="16" t="s">
        <v>10879</v>
      </c>
      <c r="LF110" s="16" t="s">
        <v>11654</v>
      </c>
      <c r="LI110" s="16" t="s">
        <v>11655</v>
      </c>
      <c r="LM110" s="16" t="s">
        <v>8741</v>
      </c>
      <c r="LO110" s="16" t="s">
        <v>844</v>
      </c>
      <c r="LP110" s="16" t="s">
        <v>844</v>
      </c>
      <c r="LQ110" s="16" t="s">
        <v>844</v>
      </c>
      <c r="LR110" s="16" t="s">
        <v>844</v>
      </c>
      <c r="LS110" s="16" t="s">
        <v>844</v>
      </c>
      <c r="LT110" s="16" t="s">
        <v>843</v>
      </c>
      <c r="LU110" s="16" t="s">
        <v>843</v>
      </c>
      <c r="LV110" s="16" t="s">
        <v>843</v>
      </c>
      <c r="LW110" s="16" t="s">
        <v>843</v>
      </c>
      <c r="LX110" s="16" t="s">
        <v>844</v>
      </c>
      <c r="LY110" s="16" t="s">
        <v>843</v>
      </c>
      <c r="LZ110" s="16" t="s">
        <v>843</v>
      </c>
      <c r="MA110" s="16" t="s">
        <v>843</v>
      </c>
      <c r="MB110" s="16" t="s">
        <v>843</v>
      </c>
      <c r="MC110" s="16" t="s">
        <v>844</v>
      </c>
      <c r="MD110" s="16" t="s">
        <v>11676</v>
      </c>
      <c r="ME110" s="16" t="s">
        <v>11677</v>
      </c>
      <c r="MF110" s="16" t="s">
        <v>8847</v>
      </c>
      <c r="MR110" s="16" t="s">
        <v>474</v>
      </c>
      <c r="MS110" s="16" t="s">
        <v>11763</v>
      </c>
      <c r="MT110" s="16" t="s">
        <v>9015</v>
      </c>
      <c r="MV110" s="16" t="s">
        <v>487</v>
      </c>
      <c r="MW110" s="16" t="s">
        <v>1265</v>
      </c>
      <c r="MX110" s="16" t="s">
        <v>1262</v>
      </c>
      <c r="MY110" s="16" t="s">
        <v>486</v>
      </c>
      <c r="MZ110" s="16" t="s">
        <v>487</v>
      </c>
      <c r="NA110" s="16" t="s">
        <v>486</v>
      </c>
      <c r="NC110" s="16" t="s">
        <v>486</v>
      </c>
      <c r="NE110" s="16" t="s">
        <v>487</v>
      </c>
      <c r="NF110" s="16" t="s">
        <v>486</v>
      </c>
      <c r="NI110" s="16" t="s">
        <v>11658</v>
      </c>
      <c r="NL110" s="16" t="s">
        <v>844</v>
      </c>
      <c r="NS110" s="16" t="s">
        <v>462</v>
      </c>
      <c r="NT110" s="16" t="s">
        <v>478</v>
      </c>
      <c r="NU110" s="16">
        <v>1.1910000000000001</v>
      </c>
      <c r="NV110" s="16" t="s">
        <v>860</v>
      </c>
      <c r="NW110" s="16" t="s">
        <v>1182</v>
      </c>
      <c r="NX110" s="16" t="s">
        <v>1142</v>
      </c>
      <c r="NY110" s="16" t="s">
        <v>1122</v>
      </c>
      <c r="NZ110" s="16" t="s">
        <v>938</v>
      </c>
    </row>
    <row r="111" spans="1:393" x14ac:dyDescent="0.25">
      <c r="A111" s="16" t="s">
        <v>9399</v>
      </c>
      <c r="B111" s="16" t="s">
        <v>844</v>
      </c>
      <c r="C111" s="16" t="s">
        <v>972</v>
      </c>
      <c r="D111" s="16" t="s">
        <v>844</v>
      </c>
      <c r="E111" s="16" t="s">
        <v>843</v>
      </c>
      <c r="F111" s="16" t="s">
        <v>843</v>
      </c>
      <c r="G111" s="16" t="s">
        <v>843</v>
      </c>
      <c r="H111" s="16" t="s">
        <v>843</v>
      </c>
      <c r="I111" s="16" t="s">
        <v>843</v>
      </c>
      <c r="J111" s="16" t="s">
        <v>843</v>
      </c>
      <c r="K111" s="16" t="s">
        <v>843</v>
      </c>
      <c r="L111" s="16" t="s">
        <v>843</v>
      </c>
      <c r="M111" s="16" t="s">
        <v>843</v>
      </c>
      <c r="N111" s="16" t="s">
        <v>843</v>
      </c>
      <c r="O111" s="16" t="s">
        <v>843</v>
      </c>
      <c r="Q111" s="16" t="s">
        <v>844</v>
      </c>
      <c r="R111" s="16">
        <v>68</v>
      </c>
      <c r="T111" s="16" t="s">
        <v>470</v>
      </c>
      <c r="U111" s="16" t="s">
        <v>844</v>
      </c>
      <c r="V111" s="16" t="s">
        <v>843</v>
      </c>
      <c r="W111" s="16" t="s">
        <v>844</v>
      </c>
      <c r="X111" s="16" t="s">
        <v>843</v>
      </c>
      <c r="Y111" s="16" t="s">
        <v>843</v>
      </c>
      <c r="Z111" s="16" t="s">
        <v>843</v>
      </c>
      <c r="AA111" s="16" t="s">
        <v>843</v>
      </c>
      <c r="AB111" s="16" t="s">
        <v>843</v>
      </c>
      <c r="AC111" s="16" t="s">
        <v>843</v>
      </c>
      <c r="AD111" s="16" t="s">
        <v>867</v>
      </c>
      <c r="AF111" s="16" t="s">
        <v>11665</v>
      </c>
      <c r="AG111" s="16" t="s">
        <v>11722</v>
      </c>
      <c r="AH111" s="16" t="s">
        <v>844</v>
      </c>
      <c r="AI111" s="16" t="s">
        <v>843</v>
      </c>
      <c r="AJ111" s="16" t="s">
        <v>844</v>
      </c>
      <c r="AK111" s="16" t="s">
        <v>844</v>
      </c>
      <c r="AL111" s="16" t="s">
        <v>843</v>
      </c>
      <c r="AM111" s="16" t="s">
        <v>843</v>
      </c>
      <c r="AN111" s="16" t="s">
        <v>843</v>
      </c>
      <c r="AO111" s="16" t="s">
        <v>843</v>
      </c>
      <c r="AP111" s="16" t="s">
        <v>843</v>
      </c>
      <c r="AQ111" s="16" t="s">
        <v>843</v>
      </c>
      <c r="AR111" s="16" t="s">
        <v>4415</v>
      </c>
      <c r="AS111" s="16" t="s">
        <v>844</v>
      </c>
      <c r="AT111" s="16" t="s">
        <v>843</v>
      </c>
      <c r="AU111" s="16" t="s">
        <v>843</v>
      </c>
      <c r="AV111" s="16" t="s">
        <v>843</v>
      </c>
      <c r="AW111" s="16" t="s">
        <v>843</v>
      </c>
      <c r="AX111" s="16" t="s">
        <v>843</v>
      </c>
      <c r="AY111" s="16" t="s">
        <v>843</v>
      </c>
      <c r="AZ111" s="16" t="s">
        <v>4440</v>
      </c>
      <c r="BF111" s="16" t="s">
        <v>843</v>
      </c>
      <c r="BI111" s="16" t="s">
        <v>7785</v>
      </c>
      <c r="BJ111" s="16" t="s">
        <v>843</v>
      </c>
      <c r="BK111" s="16" t="s">
        <v>843</v>
      </c>
      <c r="BL111" s="16" t="s">
        <v>843</v>
      </c>
      <c r="BM111" s="16" t="s">
        <v>843</v>
      </c>
      <c r="BN111" s="16" t="s">
        <v>843</v>
      </c>
      <c r="BO111" s="16" t="s">
        <v>844</v>
      </c>
      <c r="BP111" s="16" t="s">
        <v>843</v>
      </c>
      <c r="BQ111" s="16" t="s">
        <v>843</v>
      </c>
      <c r="DX111" s="16" t="s">
        <v>867</v>
      </c>
      <c r="DY111" s="16" t="s">
        <v>867</v>
      </c>
      <c r="ES111" s="16" t="s">
        <v>865</v>
      </c>
      <c r="EU111" s="16" t="s">
        <v>7813</v>
      </c>
      <c r="EV111" s="16" t="s">
        <v>865</v>
      </c>
      <c r="FF111" s="16" t="s">
        <v>7836</v>
      </c>
      <c r="HC111" s="16" t="s">
        <v>865</v>
      </c>
      <c r="JA111" s="16" t="s">
        <v>4816</v>
      </c>
      <c r="JB111" s="16" t="s">
        <v>865</v>
      </c>
      <c r="JC111" s="16" t="s">
        <v>865</v>
      </c>
      <c r="JD111" s="16" t="s">
        <v>865</v>
      </c>
      <c r="JE111" s="16" t="s">
        <v>865</v>
      </c>
      <c r="JF111" s="16" t="s">
        <v>865</v>
      </c>
      <c r="JG111" s="16" t="s">
        <v>843</v>
      </c>
      <c r="JH111" s="16" t="s">
        <v>4846</v>
      </c>
      <c r="KF111" s="16" t="s">
        <v>4972</v>
      </c>
      <c r="KI111" s="16" t="s">
        <v>4846</v>
      </c>
      <c r="KO111" s="16" t="s">
        <v>9071</v>
      </c>
      <c r="KP111" s="16" t="s">
        <v>9070</v>
      </c>
      <c r="KQ111" s="16" t="s">
        <v>8694</v>
      </c>
      <c r="KR111" s="16" t="s">
        <v>9400</v>
      </c>
      <c r="KS111" s="16" t="s">
        <v>9072</v>
      </c>
      <c r="KT111" s="16" t="s">
        <v>8696</v>
      </c>
      <c r="KU111" s="16" t="s">
        <v>844</v>
      </c>
      <c r="KV111" s="16" t="s">
        <v>8696</v>
      </c>
      <c r="KW111" s="16" t="s">
        <v>850</v>
      </c>
      <c r="KX111" s="16" t="s">
        <v>487</v>
      </c>
      <c r="KY111" s="16" t="s">
        <v>487</v>
      </c>
      <c r="KZ111" s="16" t="s">
        <v>487</v>
      </c>
      <c r="LC111" s="16" t="s">
        <v>10879</v>
      </c>
      <c r="LF111" s="16" t="s">
        <v>11654</v>
      </c>
      <c r="LI111" s="16" t="s">
        <v>11655</v>
      </c>
      <c r="LJ111" s="16" t="s">
        <v>843</v>
      </c>
      <c r="LL111" s="16" t="s">
        <v>8711</v>
      </c>
      <c r="LM111" s="16" t="s">
        <v>8741</v>
      </c>
      <c r="LO111" s="16" t="s">
        <v>843</v>
      </c>
      <c r="LP111" s="16" t="s">
        <v>843</v>
      </c>
      <c r="LQ111" s="16" t="s">
        <v>844</v>
      </c>
      <c r="LR111" s="16" t="s">
        <v>844</v>
      </c>
      <c r="LS111" s="16" t="s">
        <v>844</v>
      </c>
      <c r="LT111" s="16" t="s">
        <v>844</v>
      </c>
      <c r="LU111" s="16" t="s">
        <v>1056</v>
      </c>
      <c r="LV111" s="16" t="s">
        <v>1056</v>
      </c>
      <c r="LW111" s="16" t="s">
        <v>844</v>
      </c>
      <c r="LX111" s="16" t="s">
        <v>843</v>
      </c>
      <c r="LY111" s="16" t="s">
        <v>843</v>
      </c>
      <c r="LZ111" s="16" t="s">
        <v>843</v>
      </c>
      <c r="MA111" s="16" t="s">
        <v>843</v>
      </c>
      <c r="MB111" s="16" t="s">
        <v>843</v>
      </c>
      <c r="MC111" s="16" t="s">
        <v>843</v>
      </c>
      <c r="ME111" s="16" t="s">
        <v>11656</v>
      </c>
      <c r="MF111" s="16" t="s">
        <v>8847</v>
      </c>
      <c r="MO111" s="16" t="s">
        <v>1815</v>
      </c>
      <c r="MP111" s="16" t="s">
        <v>1824</v>
      </c>
      <c r="MR111" s="16" t="s">
        <v>470</v>
      </c>
      <c r="MS111" s="16" t="s">
        <v>11771</v>
      </c>
      <c r="MT111" s="16" t="s">
        <v>8961</v>
      </c>
      <c r="NC111" s="16" t="s">
        <v>486</v>
      </c>
      <c r="NE111" s="16" t="s">
        <v>486</v>
      </c>
      <c r="NG111" s="16" t="s">
        <v>1380</v>
      </c>
      <c r="NI111" s="16" t="s">
        <v>11658</v>
      </c>
      <c r="NR111" s="16" t="s">
        <v>878</v>
      </c>
      <c r="NS111" s="16" t="s">
        <v>462</v>
      </c>
      <c r="NT111" s="16" t="s">
        <v>478</v>
      </c>
      <c r="NU111" s="16">
        <v>1.1910000000000001</v>
      </c>
      <c r="NV111" s="16" t="s">
        <v>457</v>
      </c>
      <c r="NW111" s="16" t="s">
        <v>1177</v>
      </c>
      <c r="NX111" s="16" t="s">
        <v>1142</v>
      </c>
      <c r="OB111" s="16" t="s">
        <v>833</v>
      </c>
      <c r="OC111" s="16" t="s">
        <v>878</v>
      </c>
    </row>
    <row r="112" spans="1:393" x14ac:dyDescent="0.25">
      <c r="A112" s="16" t="s">
        <v>9403</v>
      </c>
      <c r="B112" s="16" t="s">
        <v>1056</v>
      </c>
      <c r="C112" s="16" t="s">
        <v>972</v>
      </c>
      <c r="D112" s="16" t="s">
        <v>844</v>
      </c>
      <c r="E112" s="16" t="s">
        <v>843</v>
      </c>
      <c r="F112" s="16" t="s">
        <v>843</v>
      </c>
      <c r="G112" s="16" t="s">
        <v>843</v>
      </c>
      <c r="H112" s="16" t="s">
        <v>843</v>
      </c>
      <c r="I112" s="16" t="s">
        <v>843</v>
      </c>
      <c r="J112" s="16" t="s">
        <v>843</v>
      </c>
      <c r="K112" s="16" t="s">
        <v>843</v>
      </c>
      <c r="L112" s="16" t="s">
        <v>843</v>
      </c>
      <c r="M112" s="16" t="s">
        <v>843</v>
      </c>
      <c r="N112" s="16" t="s">
        <v>843</v>
      </c>
      <c r="O112" s="16" t="s">
        <v>843</v>
      </c>
      <c r="Q112" s="16" t="s">
        <v>844</v>
      </c>
      <c r="R112" s="16">
        <v>71</v>
      </c>
      <c r="T112" s="16" t="s">
        <v>474</v>
      </c>
      <c r="U112" s="16" t="s">
        <v>843</v>
      </c>
      <c r="V112" s="16" t="s">
        <v>844</v>
      </c>
      <c r="W112" s="16" t="s">
        <v>843</v>
      </c>
      <c r="X112" s="16" t="s">
        <v>844</v>
      </c>
      <c r="Y112" s="16" t="s">
        <v>843</v>
      </c>
      <c r="Z112" s="16" t="s">
        <v>843</v>
      </c>
      <c r="AA112" s="16" t="s">
        <v>843</v>
      </c>
      <c r="AB112" s="16" t="s">
        <v>843</v>
      </c>
      <c r="AC112" s="16" t="s">
        <v>843</v>
      </c>
      <c r="AD112" s="16" t="s">
        <v>865</v>
      </c>
      <c r="AF112" s="16" t="s">
        <v>11665</v>
      </c>
      <c r="AG112" s="16" t="s">
        <v>11700</v>
      </c>
      <c r="AH112" s="16" t="s">
        <v>844</v>
      </c>
      <c r="AI112" s="16" t="s">
        <v>843</v>
      </c>
      <c r="AJ112" s="16" t="s">
        <v>844</v>
      </c>
      <c r="AK112" s="16" t="s">
        <v>844</v>
      </c>
      <c r="AL112" s="16" t="s">
        <v>843</v>
      </c>
      <c r="AM112" s="16" t="s">
        <v>844</v>
      </c>
      <c r="AN112" s="16" t="s">
        <v>843</v>
      </c>
      <c r="AO112" s="16" t="s">
        <v>843</v>
      </c>
      <c r="AP112" s="16" t="s">
        <v>843</v>
      </c>
      <c r="AQ112" s="16" t="s">
        <v>844</v>
      </c>
      <c r="AR112" s="16" t="s">
        <v>11772</v>
      </c>
      <c r="AS112" s="16" t="s">
        <v>843</v>
      </c>
      <c r="AT112" s="16" t="s">
        <v>843</v>
      </c>
      <c r="AU112" s="16" t="s">
        <v>844</v>
      </c>
      <c r="AV112" s="16" t="s">
        <v>844</v>
      </c>
      <c r="AW112" s="16" t="s">
        <v>844</v>
      </c>
      <c r="AX112" s="16" t="s">
        <v>844</v>
      </c>
      <c r="AY112" s="16" t="s">
        <v>843</v>
      </c>
      <c r="BB112" s="16" t="s">
        <v>4443</v>
      </c>
      <c r="BC112" s="16" t="s">
        <v>4440</v>
      </c>
      <c r="BD112" s="16" t="s">
        <v>4443</v>
      </c>
      <c r="BE112" s="16" t="s">
        <v>4443</v>
      </c>
      <c r="BF112" s="16" t="s">
        <v>844</v>
      </c>
      <c r="BI112" s="16" t="s">
        <v>7785</v>
      </c>
      <c r="BJ112" s="16" t="s">
        <v>843</v>
      </c>
      <c r="BK112" s="16" t="s">
        <v>843</v>
      </c>
      <c r="BL112" s="16" t="s">
        <v>843</v>
      </c>
      <c r="BM112" s="16" t="s">
        <v>843</v>
      </c>
      <c r="BN112" s="16" t="s">
        <v>843</v>
      </c>
      <c r="BO112" s="16" t="s">
        <v>844</v>
      </c>
      <c r="BP112" s="16" t="s">
        <v>843</v>
      </c>
      <c r="BQ112" s="16" t="s">
        <v>843</v>
      </c>
      <c r="DX112" s="16" t="s">
        <v>867</v>
      </c>
      <c r="DY112" s="16" t="s">
        <v>867</v>
      </c>
      <c r="ES112" s="16" t="s">
        <v>867</v>
      </c>
      <c r="EU112" s="16" t="s">
        <v>7813</v>
      </c>
      <c r="EV112" s="16" t="s">
        <v>865</v>
      </c>
      <c r="FF112" s="16" t="s">
        <v>7839</v>
      </c>
      <c r="HC112" s="16" t="s">
        <v>867</v>
      </c>
      <c r="HD112" s="16" t="s">
        <v>865</v>
      </c>
      <c r="JA112" s="16" t="s">
        <v>4816</v>
      </c>
      <c r="JB112" s="16" t="s">
        <v>865</v>
      </c>
      <c r="JC112" s="16" t="s">
        <v>865</v>
      </c>
      <c r="JD112" s="16" t="s">
        <v>865</v>
      </c>
      <c r="JE112" s="16" t="s">
        <v>865</v>
      </c>
      <c r="JF112" s="16" t="s">
        <v>865</v>
      </c>
      <c r="JG112" s="16" t="s">
        <v>843</v>
      </c>
      <c r="JH112" s="16" t="s">
        <v>5638</v>
      </c>
      <c r="JJ112" s="16" t="s">
        <v>865</v>
      </c>
      <c r="KF112" s="16" t="s">
        <v>2337</v>
      </c>
      <c r="KG112" s="16" t="s">
        <v>11663</v>
      </c>
      <c r="KI112" s="16" t="s">
        <v>4846</v>
      </c>
      <c r="KO112" s="16" t="s">
        <v>9071</v>
      </c>
      <c r="KP112" s="16" t="s">
        <v>9070</v>
      </c>
      <c r="KQ112" s="16" t="s">
        <v>8694</v>
      </c>
      <c r="KR112" s="16" t="s">
        <v>9404</v>
      </c>
      <c r="KS112" s="16" t="s">
        <v>9072</v>
      </c>
      <c r="KT112" s="16" t="s">
        <v>8696</v>
      </c>
      <c r="KU112" s="16" t="s">
        <v>844</v>
      </c>
      <c r="KV112" s="16" t="s">
        <v>8696</v>
      </c>
      <c r="KW112" s="16" t="s">
        <v>850</v>
      </c>
      <c r="KX112" s="16" t="s">
        <v>487</v>
      </c>
      <c r="KY112" s="16" t="s">
        <v>487</v>
      </c>
      <c r="KZ112" s="16" t="s">
        <v>487</v>
      </c>
      <c r="LC112" s="16" t="s">
        <v>10879</v>
      </c>
      <c r="LF112" s="16" t="s">
        <v>11654</v>
      </c>
      <c r="LI112" s="16" t="s">
        <v>11655</v>
      </c>
      <c r="LJ112" s="16" t="s">
        <v>843</v>
      </c>
      <c r="LL112" s="16" t="s">
        <v>8711</v>
      </c>
      <c r="LM112" s="16" t="s">
        <v>8741</v>
      </c>
      <c r="LO112" s="16" t="s">
        <v>843</v>
      </c>
      <c r="LP112" s="16" t="s">
        <v>843</v>
      </c>
      <c r="LQ112" s="16" t="s">
        <v>844</v>
      </c>
      <c r="LR112" s="16" t="s">
        <v>844</v>
      </c>
      <c r="LS112" s="16" t="s">
        <v>844</v>
      </c>
      <c r="LT112" s="16" t="s">
        <v>844</v>
      </c>
      <c r="LU112" s="16" t="s">
        <v>1056</v>
      </c>
      <c r="LV112" s="16" t="s">
        <v>1056</v>
      </c>
      <c r="LW112" s="16" t="s">
        <v>844</v>
      </c>
      <c r="LX112" s="16" t="s">
        <v>843</v>
      </c>
      <c r="LY112" s="16" t="s">
        <v>843</v>
      </c>
      <c r="LZ112" s="16" t="s">
        <v>843</v>
      </c>
      <c r="MA112" s="16" t="s">
        <v>843</v>
      </c>
      <c r="MB112" s="16" t="s">
        <v>843</v>
      </c>
      <c r="MC112" s="16" t="s">
        <v>843</v>
      </c>
      <c r="ME112" s="16" t="s">
        <v>11656</v>
      </c>
      <c r="MF112" s="16" t="s">
        <v>8847</v>
      </c>
      <c r="MO112" s="16" t="s">
        <v>1542</v>
      </c>
      <c r="MP112" s="16" t="s">
        <v>1824</v>
      </c>
      <c r="MR112" s="16" t="s">
        <v>474</v>
      </c>
      <c r="MS112" s="16" t="s">
        <v>11771</v>
      </c>
      <c r="MT112" s="16" t="s">
        <v>8961</v>
      </c>
      <c r="NC112" s="16" t="s">
        <v>487</v>
      </c>
      <c r="NE112" s="16" t="s">
        <v>487</v>
      </c>
      <c r="NF112" s="16" t="s">
        <v>486</v>
      </c>
      <c r="NG112" s="16" t="s">
        <v>1380</v>
      </c>
      <c r="NI112" s="16" t="s">
        <v>11658</v>
      </c>
      <c r="NR112" s="16" t="s">
        <v>878</v>
      </c>
      <c r="NS112" s="16" t="s">
        <v>462</v>
      </c>
      <c r="NT112" s="16" t="s">
        <v>478</v>
      </c>
      <c r="NU112" s="16">
        <v>1.1910000000000001</v>
      </c>
      <c r="NV112" s="16" t="s">
        <v>457</v>
      </c>
      <c r="NW112" s="16" t="s">
        <v>1183</v>
      </c>
      <c r="NX112" s="16" t="s">
        <v>1142</v>
      </c>
      <c r="OB112" s="16" t="s">
        <v>833</v>
      </c>
      <c r="OC112" s="16" t="s">
        <v>878</v>
      </c>
    </row>
    <row r="113" spans="1:394" x14ac:dyDescent="0.25">
      <c r="A113" s="16" t="s">
        <v>9407</v>
      </c>
      <c r="B113" s="16" t="s">
        <v>844</v>
      </c>
      <c r="C113" s="16" t="s">
        <v>972</v>
      </c>
      <c r="D113" s="16" t="s">
        <v>844</v>
      </c>
      <c r="E113" s="16" t="s">
        <v>843</v>
      </c>
      <c r="F113" s="16" t="s">
        <v>843</v>
      </c>
      <c r="G113" s="16" t="s">
        <v>843</v>
      </c>
      <c r="H113" s="16" t="s">
        <v>843</v>
      </c>
      <c r="I113" s="16" t="s">
        <v>843</v>
      </c>
      <c r="J113" s="16" t="s">
        <v>843</v>
      </c>
      <c r="K113" s="16" t="s">
        <v>843</v>
      </c>
      <c r="L113" s="16" t="s">
        <v>843</v>
      </c>
      <c r="M113" s="16" t="s">
        <v>843</v>
      </c>
      <c r="N113" s="16" t="s">
        <v>843</v>
      </c>
      <c r="O113" s="16" t="s">
        <v>843</v>
      </c>
      <c r="Q113" s="16" t="s">
        <v>844</v>
      </c>
      <c r="R113" s="16">
        <v>38</v>
      </c>
      <c r="T113" s="16" t="s">
        <v>470</v>
      </c>
      <c r="U113" s="16" t="s">
        <v>844</v>
      </c>
      <c r="V113" s="16" t="s">
        <v>843</v>
      </c>
      <c r="W113" s="16" t="s">
        <v>844</v>
      </c>
      <c r="X113" s="16" t="s">
        <v>843</v>
      </c>
      <c r="Y113" s="16" t="s">
        <v>843</v>
      </c>
      <c r="Z113" s="16" t="s">
        <v>843</v>
      </c>
      <c r="AA113" s="16" t="s">
        <v>843</v>
      </c>
      <c r="AB113" s="16" t="s">
        <v>844</v>
      </c>
      <c r="AC113" s="16" t="s">
        <v>843</v>
      </c>
      <c r="AD113" s="16" t="s">
        <v>867</v>
      </c>
      <c r="AF113" s="16" t="s">
        <v>11702</v>
      </c>
      <c r="AG113" s="16" t="s">
        <v>11652</v>
      </c>
      <c r="AH113" s="16" t="s">
        <v>844</v>
      </c>
      <c r="AI113" s="16" t="s">
        <v>843</v>
      </c>
      <c r="AJ113" s="16" t="s">
        <v>844</v>
      </c>
      <c r="AK113" s="16" t="s">
        <v>843</v>
      </c>
      <c r="AL113" s="16" t="s">
        <v>844</v>
      </c>
      <c r="AM113" s="16" t="s">
        <v>844</v>
      </c>
      <c r="AN113" s="16" t="s">
        <v>843</v>
      </c>
      <c r="AO113" s="16" t="s">
        <v>843</v>
      </c>
      <c r="AP113" s="16" t="s">
        <v>843</v>
      </c>
      <c r="AQ113" s="16" t="s">
        <v>844</v>
      </c>
      <c r="AR113" s="16" t="s">
        <v>4433</v>
      </c>
      <c r="AS113" s="16" t="s">
        <v>843</v>
      </c>
      <c r="AT113" s="16" t="s">
        <v>843</v>
      </c>
      <c r="AU113" s="16" t="s">
        <v>843</v>
      </c>
      <c r="AV113" s="16" t="s">
        <v>843</v>
      </c>
      <c r="AW113" s="16" t="s">
        <v>843</v>
      </c>
      <c r="AX113" s="16" t="s">
        <v>843</v>
      </c>
      <c r="AY113" s="16" t="s">
        <v>844</v>
      </c>
      <c r="BF113" s="16" t="s">
        <v>844</v>
      </c>
      <c r="BH113" s="16" t="s">
        <v>7383</v>
      </c>
      <c r="BI113" s="16" t="s">
        <v>7785</v>
      </c>
      <c r="BJ113" s="16" t="s">
        <v>843</v>
      </c>
      <c r="BK113" s="16" t="s">
        <v>843</v>
      </c>
      <c r="BL113" s="16" t="s">
        <v>843</v>
      </c>
      <c r="BM113" s="16" t="s">
        <v>843</v>
      </c>
      <c r="BN113" s="16" t="s">
        <v>843</v>
      </c>
      <c r="BO113" s="16" t="s">
        <v>844</v>
      </c>
      <c r="BP113" s="16" t="s">
        <v>843</v>
      </c>
      <c r="BQ113" s="16" t="s">
        <v>843</v>
      </c>
      <c r="DX113" s="16" t="s">
        <v>865</v>
      </c>
      <c r="ES113" s="16" t="s">
        <v>865</v>
      </c>
      <c r="EU113" s="16" t="s">
        <v>7810</v>
      </c>
      <c r="EV113" s="16" t="s">
        <v>865</v>
      </c>
      <c r="FT113" s="16" t="s">
        <v>865</v>
      </c>
      <c r="HC113" s="16" t="s">
        <v>865</v>
      </c>
      <c r="JA113" s="16" t="s">
        <v>4822</v>
      </c>
      <c r="JB113" s="16" t="s">
        <v>865</v>
      </c>
      <c r="JC113" s="16" t="s">
        <v>865</v>
      </c>
      <c r="JD113" s="16" t="s">
        <v>865</v>
      </c>
      <c r="JE113" s="16" t="s">
        <v>865</v>
      </c>
      <c r="JF113" s="16" t="s">
        <v>865</v>
      </c>
      <c r="JG113" s="16" t="s">
        <v>1056</v>
      </c>
      <c r="JH113" s="16" t="s">
        <v>7577</v>
      </c>
      <c r="JJ113" s="16" t="s">
        <v>865</v>
      </c>
      <c r="KF113" s="16" t="s">
        <v>4972</v>
      </c>
      <c r="KI113" s="16" t="s">
        <v>4985</v>
      </c>
      <c r="KK113" s="16" t="s">
        <v>4886</v>
      </c>
      <c r="KM113" s="16" t="s">
        <v>7607</v>
      </c>
      <c r="KO113" s="16" t="s">
        <v>9079</v>
      </c>
      <c r="KP113" s="16" t="s">
        <v>9078</v>
      </c>
      <c r="KQ113" s="16" t="s">
        <v>8694</v>
      </c>
      <c r="KR113" s="16" t="s">
        <v>9408</v>
      </c>
      <c r="KS113" s="16" t="s">
        <v>9080</v>
      </c>
      <c r="KT113" s="16" t="s">
        <v>8696</v>
      </c>
      <c r="KU113" s="16" t="s">
        <v>844</v>
      </c>
      <c r="KV113" s="16" t="s">
        <v>8696</v>
      </c>
      <c r="KW113" s="16" t="s">
        <v>851</v>
      </c>
      <c r="KY113" s="16" t="s">
        <v>486</v>
      </c>
      <c r="LC113" s="16" t="s">
        <v>10879</v>
      </c>
      <c r="LF113" s="16" t="s">
        <v>11654</v>
      </c>
      <c r="LI113" s="16" t="s">
        <v>11655</v>
      </c>
      <c r="LJ113" s="16" t="s">
        <v>843</v>
      </c>
      <c r="LL113" s="16" t="s">
        <v>8711</v>
      </c>
      <c r="LM113" s="16" t="s">
        <v>8741</v>
      </c>
      <c r="LO113" s="16" t="s">
        <v>844</v>
      </c>
      <c r="LP113" s="16" t="s">
        <v>844</v>
      </c>
      <c r="LQ113" s="16" t="s">
        <v>844</v>
      </c>
      <c r="LR113" s="16" t="s">
        <v>844</v>
      </c>
      <c r="LS113" s="16" t="s">
        <v>844</v>
      </c>
      <c r="LT113" s="16" t="s">
        <v>843</v>
      </c>
      <c r="LU113" s="16" t="s">
        <v>843</v>
      </c>
      <c r="LV113" s="16" t="s">
        <v>843</v>
      </c>
      <c r="LW113" s="16" t="s">
        <v>843</v>
      </c>
      <c r="LX113" s="16" t="s">
        <v>843</v>
      </c>
      <c r="LY113" s="16" t="s">
        <v>843</v>
      </c>
      <c r="LZ113" s="16" t="s">
        <v>844</v>
      </c>
      <c r="MA113" s="16" t="s">
        <v>843</v>
      </c>
      <c r="MB113" s="16" t="s">
        <v>843</v>
      </c>
      <c r="MC113" s="16" t="s">
        <v>843</v>
      </c>
      <c r="ME113" s="16" t="s">
        <v>11656</v>
      </c>
      <c r="MF113" s="16" t="s">
        <v>8847</v>
      </c>
      <c r="MJ113" s="16" t="s">
        <v>1837</v>
      </c>
      <c r="MO113" s="16" t="s">
        <v>1815</v>
      </c>
      <c r="MP113" s="16" t="s">
        <v>1825</v>
      </c>
      <c r="MQ113" s="16" t="s">
        <v>1791</v>
      </c>
      <c r="MR113" s="16" t="s">
        <v>470</v>
      </c>
      <c r="MS113" s="16" t="s">
        <v>11771</v>
      </c>
      <c r="MT113" s="16" t="s">
        <v>8978</v>
      </c>
      <c r="MU113" s="16" t="s">
        <v>817</v>
      </c>
      <c r="NC113" s="16" t="s">
        <v>486</v>
      </c>
      <c r="ND113" s="16" t="s">
        <v>486</v>
      </c>
      <c r="NE113" s="16" t="s">
        <v>486</v>
      </c>
      <c r="NG113" s="16" t="s">
        <v>1378</v>
      </c>
      <c r="NI113" s="16" t="s">
        <v>11658</v>
      </c>
      <c r="NR113" s="16" t="s">
        <v>451</v>
      </c>
      <c r="NS113" s="16" t="s">
        <v>462</v>
      </c>
      <c r="NT113" s="16" t="s">
        <v>478</v>
      </c>
      <c r="NU113" s="16">
        <v>1.1910000000000001</v>
      </c>
      <c r="NV113" s="16" t="s">
        <v>451</v>
      </c>
      <c r="NW113" s="16" t="s">
        <v>1175</v>
      </c>
      <c r="NX113" s="16" t="s">
        <v>1142</v>
      </c>
      <c r="OB113" s="16" t="s">
        <v>833</v>
      </c>
      <c r="OC113" s="16" t="s">
        <v>451</v>
      </c>
    </row>
    <row r="114" spans="1:394" x14ac:dyDescent="0.25">
      <c r="A114" s="16" t="s">
        <v>9412</v>
      </c>
      <c r="B114" s="16" t="s">
        <v>1056</v>
      </c>
      <c r="C114" s="16" t="s">
        <v>972</v>
      </c>
      <c r="D114" s="16" t="s">
        <v>844</v>
      </c>
      <c r="E114" s="16" t="s">
        <v>843</v>
      </c>
      <c r="F114" s="16" t="s">
        <v>843</v>
      </c>
      <c r="G114" s="16" t="s">
        <v>843</v>
      </c>
      <c r="H114" s="16" t="s">
        <v>843</v>
      </c>
      <c r="I114" s="16" t="s">
        <v>843</v>
      </c>
      <c r="J114" s="16" t="s">
        <v>843</v>
      </c>
      <c r="K114" s="16" t="s">
        <v>843</v>
      </c>
      <c r="L114" s="16" t="s">
        <v>843</v>
      </c>
      <c r="M114" s="16" t="s">
        <v>843</v>
      </c>
      <c r="N114" s="16" t="s">
        <v>843</v>
      </c>
      <c r="O114" s="16" t="s">
        <v>843</v>
      </c>
      <c r="Q114" s="16" t="s">
        <v>844</v>
      </c>
      <c r="R114" s="16">
        <v>17</v>
      </c>
      <c r="T114" s="16" t="s">
        <v>474</v>
      </c>
      <c r="U114" s="16" t="s">
        <v>843</v>
      </c>
      <c r="V114" s="16" t="s">
        <v>844</v>
      </c>
      <c r="W114" s="16" t="s">
        <v>843</v>
      </c>
      <c r="X114" s="16" t="s">
        <v>843</v>
      </c>
      <c r="Y114" s="16" t="s">
        <v>843</v>
      </c>
      <c r="Z114" s="16" t="s">
        <v>844</v>
      </c>
      <c r="AA114" s="16" t="s">
        <v>843</v>
      </c>
      <c r="AB114" s="16" t="s">
        <v>843</v>
      </c>
      <c r="AC114" s="16" t="s">
        <v>844</v>
      </c>
      <c r="AD114" s="16" t="s">
        <v>865</v>
      </c>
      <c r="AF114" s="16" t="s">
        <v>11702</v>
      </c>
      <c r="AG114" s="16" t="s">
        <v>11725</v>
      </c>
      <c r="AH114" s="16" t="s">
        <v>844</v>
      </c>
      <c r="AI114" s="16" t="s">
        <v>844</v>
      </c>
      <c r="AJ114" s="16" t="s">
        <v>843</v>
      </c>
      <c r="AK114" s="16" t="s">
        <v>843</v>
      </c>
      <c r="AL114" s="16" t="s">
        <v>844</v>
      </c>
      <c r="AM114" s="16" t="s">
        <v>844</v>
      </c>
      <c r="AN114" s="16" t="s">
        <v>843</v>
      </c>
      <c r="AO114" s="16" t="s">
        <v>843</v>
      </c>
      <c r="AP114" s="16" t="s">
        <v>843</v>
      </c>
      <c r="AQ114" s="16" t="s">
        <v>844</v>
      </c>
      <c r="AR114" s="16" t="s">
        <v>4433</v>
      </c>
      <c r="AS114" s="16" t="s">
        <v>843</v>
      </c>
      <c r="AT114" s="16" t="s">
        <v>843</v>
      </c>
      <c r="AU114" s="16" t="s">
        <v>843</v>
      </c>
      <c r="AV114" s="16" t="s">
        <v>843</v>
      </c>
      <c r="AW114" s="16" t="s">
        <v>843</v>
      </c>
      <c r="AX114" s="16" t="s">
        <v>843</v>
      </c>
      <c r="AY114" s="16" t="s">
        <v>844</v>
      </c>
      <c r="BF114" s="16" t="s">
        <v>844</v>
      </c>
      <c r="BH114" s="16" t="s">
        <v>7386</v>
      </c>
      <c r="BI114" s="16" t="s">
        <v>7785</v>
      </c>
      <c r="BJ114" s="16" t="s">
        <v>843</v>
      </c>
      <c r="BK114" s="16" t="s">
        <v>843</v>
      </c>
      <c r="BL114" s="16" t="s">
        <v>843</v>
      </c>
      <c r="BM114" s="16" t="s">
        <v>843</v>
      </c>
      <c r="BN114" s="16" t="s">
        <v>843</v>
      </c>
      <c r="BO114" s="16" t="s">
        <v>844</v>
      </c>
      <c r="BP114" s="16" t="s">
        <v>843</v>
      </c>
      <c r="BQ114" s="16" t="s">
        <v>843</v>
      </c>
      <c r="CC114" s="16" t="s">
        <v>865</v>
      </c>
      <c r="CF114" s="16" t="s">
        <v>7212</v>
      </c>
      <c r="CG114" s="16" t="s">
        <v>843</v>
      </c>
      <c r="CH114" s="16" t="s">
        <v>843</v>
      </c>
      <c r="CI114" s="16" t="s">
        <v>843</v>
      </c>
      <c r="CJ114" s="16" t="s">
        <v>843</v>
      </c>
      <c r="CK114" s="16" t="s">
        <v>843</v>
      </c>
      <c r="CL114" s="16" t="s">
        <v>843</v>
      </c>
      <c r="CM114" s="16" t="s">
        <v>843</v>
      </c>
      <c r="CN114" s="16" t="s">
        <v>843</v>
      </c>
      <c r="CO114" s="16" t="s">
        <v>843</v>
      </c>
      <c r="CP114" s="16" t="s">
        <v>843</v>
      </c>
      <c r="CQ114" s="16" t="s">
        <v>843</v>
      </c>
      <c r="CR114" s="16" t="s">
        <v>843</v>
      </c>
      <c r="CS114" s="16" t="s">
        <v>843</v>
      </c>
      <c r="CT114" s="16" t="s">
        <v>843</v>
      </c>
      <c r="CU114" s="16" t="s">
        <v>843</v>
      </c>
      <c r="CV114" s="16" t="s">
        <v>843</v>
      </c>
      <c r="CW114" s="16" t="s">
        <v>843</v>
      </c>
      <c r="CX114" s="16" t="s">
        <v>843</v>
      </c>
      <c r="CY114" s="16" t="s">
        <v>843</v>
      </c>
      <c r="CZ114" s="16" t="s">
        <v>843</v>
      </c>
      <c r="DA114" s="16" t="s">
        <v>843</v>
      </c>
      <c r="DB114" s="16" t="s">
        <v>843</v>
      </c>
      <c r="DC114" s="16" t="s">
        <v>843</v>
      </c>
      <c r="DD114" s="16" t="s">
        <v>843</v>
      </c>
      <c r="DE114" s="16" t="s">
        <v>843</v>
      </c>
      <c r="DF114" s="16" t="s">
        <v>843</v>
      </c>
      <c r="DG114" s="16" t="s">
        <v>843</v>
      </c>
      <c r="DH114" s="16" t="s">
        <v>843</v>
      </c>
      <c r="DI114" s="16" t="s">
        <v>844</v>
      </c>
      <c r="DJ114" s="16" t="s">
        <v>843</v>
      </c>
      <c r="DK114" s="16" t="s">
        <v>843</v>
      </c>
      <c r="DL114" s="16" t="s">
        <v>843</v>
      </c>
      <c r="DQ114" s="16" t="s">
        <v>7226</v>
      </c>
      <c r="DR114" s="16" t="s">
        <v>867</v>
      </c>
      <c r="DS114" s="16" t="s">
        <v>7321</v>
      </c>
      <c r="DX114" s="16" t="s">
        <v>865</v>
      </c>
      <c r="ES114" s="16" t="s">
        <v>865</v>
      </c>
      <c r="EU114" s="16" t="s">
        <v>7810</v>
      </c>
      <c r="EV114" s="16" t="s">
        <v>865</v>
      </c>
      <c r="HC114" s="16" t="s">
        <v>865</v>
      </c>
      <c r="JA114" s="16" t="s">
        <v>4813</v>
      </c>
      <c r="JB114" s="16" t="s">
        <v>865</v>
      </c>
      <c r="JC114" s="16" t="s">
        <v>865</v>
      </c>
      <c r="JD114" s="16" t="s">
        <v>865</v>
      </c>
      <c r="JE114" s="16" t="s">
        <v>865</v>
      </c>
      <c r="JF114" s="16" t="s">
        <v>865</v>
      </c>
      <c r="JG114" s="16" t="s">
        <v>1056</v>
      </c>
      <c r="JH114" s="16" t="s">
        <v>7582</v>
      </c>
      <c r="JJ114" s="16" t="s">
        <v>865</v>
      </c>
      <c r="KF114" s="16" t="s">
        <v>4411</v>
      </c>
      <c r="KI114" s="16" t="s">
        <v>4837</v>
      </c>
      <c r="KO114" s="16" t="s">
        <v>9079</v>
      </c>
      <c r="KP114" s="16" t="s">
        <v>9078</v>
      </c>
      <c r="KQ114" s="16" t="s">
        <v>8694</v>
      </c>
      <c r="KR114" s="16" t="s">
        <v>9413</v>
      </c>
      <c r="KS114" s="16" t="s">
        <v>9080</v>
      </c>
      <c r="KT114" s="16" t="s">
        <v>8696</v>
      </c>
      <c r="KU114" s="16" t="s">
        <v>844</v>
      </c>
      <c r="KV114" s="16" t="s">
        <v>8696</v>
      </c>
      <c r="KW114" s="16" t="s">
        <v>851</v>
      </c>
      <c r="KY114" s="16" t="s">
        <v>486</v>
      </c>
      <c r="LA114" s="16" t="s">
        <v>11697</v>
      </c>
      <c r="LC114" s="16" t="s">
        <v>10879</v>
      </c>
      <c r="LD114" s="16" t="s">
        <v>11698</v>
      </c>
      <c r="LE114" s="16" t="s">
        <v>11693</v>
      </c>
      <c r="LF114" s="16" t="s">
        <v>11654</v>
      </c>
      <c r="LI114" s="16" t="s">
        <v>11655</v>
      </c>
      <c r="LJ114" s="16" t="s">
        <v>843</v>
      </c>
      <c r="LL114" s="16" t="s">
        <v>8711</v>
      </c>
      <c r="LM114" s="16" t="s">
        <v>8741</v>
      </c>
      <c r="LO114" s="16" t="s">
        <v>844</v>
      </c>
      <c r="LP114" s="16" t="s">
        <v>844</v>
      </c>
      <c r="LQ114" s="16" t="s">
        <v>844</v>
      </c>
      <c r="LR114" s="16" t="s">
        <v>844</v>
      </c>
      <c r="LS114" s="16" t="s">
        <v>844</v>
      </c>
      <c r="LT114" s="16" t="s">
        <v>843</v>
      </c>
      <c r="LU114" s="16" t="s">
        <v>843</v>
      </c>
      <c r="LV114" s="16" t="s">
        <v>843</v>
      </c>
      <c r="LW114" s="16" t="s">
        <v>843</v>
      </c>
      <c r="LX114" s="16" t="s">
        <v>843</v>
      </c>
      <c r="LY114" s="16" t="s">
        <v>843</v>
      </c>
      <c r="LZ114" s="16" t="s">
        <v>844</v>
      </c>
      <c r="MA114" s="16" t="s">
        <v>843</v>
      </c>
      <c r="MB114" s="16" t="s">
        <v>843</v>
      </c>
      <c r="MC114" s="16" t="s">
        <v>843</v>
      </c>
      <c r="MD114" s="16" t="s">
        <v>11699</v>
      </c>
      <c r="ME114" s="16" t="s">
        <v>11656</v>
      </c>
      <c r="MF114" s="16" t="s">
        <v>8847</v>
      </c>
      <c r="MP114" s="16" t="s">
        <v>1826</v>
      </c>
      <c r="MR114" s="16" t="s">
        <v>474</v>
      </c>
      <c r="MS114" s="16" t="s">
        <v>11771</v>
      </c>
      <c r="MT114" s="16" t="s">
        <v>8978</v>
      </c>
      <c r="MU114" s="16" t="s">
        <v>816</v>
      </c>
      <c r="MV114" s="16" t="s">
        <v>486</v>
      </c>
      <c r="MZ114" s="16" t="s">
        <v>486</v>
      </c>
      <c r="NA114" s="16" t="s">
        <v>487</v>
      </c>
      <c r="NB114" s="16" t="s">
        <v>1344</v>
      </c>
      <c r="NC114" s="16" t="s">
        <v>486</v>
      </c>
      <c r="NE114" s="16" t="s">
        <v>486</v>
      </c>
      <c r="NG114" s="16" t="s">
        <v>1376</v>
      </c>
      <c r="NI114" s="16" t="s">
        <v>11658</v>
      </c>
      <c r="NQ114" s="16" t="s">
        <v>1078</v>
      </c>
      <c r="NR114" s="16" t="s">
        <v>876</v>
      </c>
      <c r="NS114" s="16" t="s">
        <v>462</v>
      </c>
      <c r="NT114" s="16" t="s">
        <v>478</v>
      </c>
      <c r="NU114" s="16">
        <v>1.1910000000000001</v>
      </c>
      <c r="NV114" s="16" t="s">
        <v>824</v>
      </c>
      <c r="NW114" s="16" t="s">
        <v>1179</v>
      </c>
      <c r="NX114" s="16" t="s">
        <v>1142</v>
      </c>
      <c r="NY114" s="16" t="s">
        <v>824</v>
      </c>
      <c r="NZ114" s="16" t="s">
        <v>932</v>
      </c>
      <c r="OA114" s="16" t="s">
        <v>486</v>
      </c>
      <c r="OB114" s="16" t="s">
        <v>833</v>
      </c>
      <c r="OC114" s="16" t="s">
        <v>876</v>
      </c>
    </row>
    <row r="115" spans="1:394" x14ac:dyDescent="0.25">
      <c r="A115" s="16" t="s">
        <v>9416</v>
      </c>
      <c r="B115" s="16" t="s">
        <v>844</v>
      </c>
      <c r="C115" s="16" t="s">
        <v>972</v>
      </c>
      <c r="D115" s="16" t="s">
        <v>844</v>
      </c>
      <c r="E115" s="16" t="s">
        <v>843</v>
      </c>
      <c r="F115" s="16" t="s">
        <v>843</v>
      </c>
      <c r="G115" s="16" t="s">
        <v>843</v>
      </c>
      <c r="H115" s="16" t="s">
        <v>843</v>
      </c>
      <c r="I115" s="16" t="s">
        <v>843</v>
      </c>
      <c r="J115" s="16" t="s">
        <v>843</v>
      </c>
      <c r="K115" s="16" t="s">
        <v>843</v>
      </c>
      <c r="L115" s="16" t="s">
        <v>843</v>
      </c>
      <c r="M115" s="16" t="s">
        <v>843</v>
      </c>
      <c r="N115" s="16" t="s">
        <v>843</v>
      </c>
      <c r="O115" s="16" t="s">
        <v>843</v>
      </c>
      <c r="Q115" s="16" t="s">
        <v>844</v>
      </c>
      <c r="R115" s="16">
        <v>25</v>
      </c>
      <c r="T115" s="16" t="s">
        <v>470</v>
      </c>
      <c r="U115" s="16" t="s">
        <v>844</v>
      </c>
      <c r="V115" s="16" t="s">
        <v>843</v>
      </c>
      <c r="W115" s="16" t="s">
        <v>844</v>
      </c>
      <c r="X115" s="16" t="s">
        <v>843</v>
      </c>
      <c r="Y115" s="16" t="s">
        <v>843</v>
      </c>
      <c r="Z115" s="16" t="s">
        <v>843</v>
      </c>
      <c r="AA115" s="16" t="s">
        <v>843</v>
      </c>
      <c r="AB115" s="16" t="s">
        <v>844</v>
      </c>
      <c r="AC115" s="16" t="s">
        <v>843</v>
      </c>
      <c r="AD115" s="16" t="s">
        <v>867</v>
      </c>
      <c r="AF115" s="16" t="s">
        <v>11702</v>
      </c>
      <c r="AG115" s="16" t="s">
        <v>11725</v>
      </c>
      <c r="AH115" s="16" t="s">
        <v>844</v>
      </c>
      <c r="AI115" s="16" t="s">
        <v>844</v>
      </c>
      <c r="AJ115" s="16" t="s">
        <v>843</v>
      </c>
      <c r="AK115" s="16" t="s">
        <v>843</v>
      </c>
      <c r="AL115" s="16" t="s">
        <v>844</v>
      </c>
      <c r="AM115" s="16" t="s">
        <v>844</v>
      </c>
      <c r="AN115" s="16" t="s">
        <v>843</v>
      </c>
      <c r="AO115" s="16" t="s">
        <v>843</v>
      </c>
      <c r="AP115" s="16" t="s">
        <v>843</v>
      </c>
      <c r="AQ115" s="16" t="s">
        <v>844</v>
      </c>
      <c r="AR115" s="16" t="s">
        <v>4433</v>
      </c>
      <c r="AS115" s="16" t="s">
        <v>843</v>
      </c>
      <c r="AT115" s="16" t="s">
        <v>843</v>
      </c>
      <c r="AU115" s="16" t="s">
        <v>843</v>
      </c>
      <c r="AV115" s="16" t="s">
        <v>843</v>
      </c>
      <c r="AW115" s="16" t="s">
        <v>843</v>
      </c>
      <c r="AX115" s="16" t="s">
        <v>843</v>
      </c>
      <c r="AY115" s="16" t="s">
        <v>844</v>
      </c>
      <c r="BF115" s="16" t="s">
        <v>844</v>
      </c>
      <c r="BH115" s="16" t="s">
        <v>7380</v>
      </c>
      <c r="BI115" s="16" t="s">
        <v>7785</v>
      </c>
      <c r="BJ115" s="16" t="s">
        <v>843</v>
      </c>
      <c r="BK115" s="16" t="s">
        <v>843</v>
      </c>
      <c r="BL115" s="16" t="s">
        <v>843</v>
      </c>
      <c r="BM115" s="16" t="s">
        <v>843</v>
      </c>
      <c r="BN115" s="16" t="s">
        <v>843</v>
      </c>
      <c r="BO115" s="16" t="s">
        <v>844</v>
      </c>
      <c r="BP115" s="16" t="s">
        <v>843</v>
      </c>
      <c r="BQ115" s="16" t="s">
        <v>843</v>
      </c>
      <c r="DX115" s="16" t="s">
        <v>865</v>
      </c>
      <c r="ES115" s="16" t="s">
        <v>865</v>
      </c>
      <c r="EU115" s="16" t="s">
        <v>7813</v>
      </c>
      <c r="EV115" s="16" t="s">
        <v>865</v>
      </c>
      <c r="FT115" s="16" t="s">
        <v>865</v>
      </c>
      <c r="HC115" s="16" t="s">
        <v>865</v>
      </c>
      <c r="JA115" s="16" t="s">
        <v>4816</v>
      </c>
      <c r="JB115" s="16" t="s">
        <v>865</v>
      </c>
      <c r="JC115" s="16" t="s">
        <v>865</v>
      </c>
      <c r="JD115" s="16" t="s">
        <v>865</v>
      </c>
      <c r="JE115" s="16" t="s">
        <v>865</v>
      </c>
      <c r="JF115" s="16" t="s">
        <v>865</v>
      </c>
      <c r="JG115" s="16" t="s">
        <v>1056</v>
      </c>
      <c r="JH115" s="16" t="s">
        <v>7577</v>
      </c>
      <c r="JJ115" s="16" t="s">
        <v>865</v>
      </c>
      <c r="KF115" s="16" t="s">
        <v>4932</v>
      </c>
      <c r="KI115" s="16" t="s">
        <v>4982</v>
      </c>
      <c r="KK115" s="16" t="s">
        <v>4910</v>
      </c>
      <c r="KM115" s="16" t="s">
        <v>7610</v>
      </c>
      <c r="KO115" s="16" t="s">
        <v>9084</v>
      </c>
      <c r="KP115" s="16" t="s">
        <v>9083</v>
      </c>
      <c r="KQ115" s="16" t="s">
        <v>8694</v>
      </c>
      <c r="KR115" s="16" t="s">
        <v>9417</v>
      </c>
      <c r="KS115" s="16" t="s">
        <v>9085</v>
      </c>
      <c r="KT115" s="16" t="s">
        <v>8696</v>
      </c>
      <c r="KU115" s="16" t="s">
        <v>844</v>
      </c>
      <c r="KV115" s="16" t="s">
        <v>8696</v>
      </c>
      <c r="KW115" s="16" t="s">
        <v>851</v>
      </c>
      <c r="KY115" s="16" t="s">
        <v>486</v>
      </c>
      <c r="LC115" s="16" t="s">
        <v>10879</v>
      </c>
      <c r="LF115" s="16" t="s">
        <v>11654</v>
      </c>
      <c r="LI115" s="16" t="s">
        <v>11655</v>
      </c>
      <c r="LJ115" s="16" t="s">
        <v>843</v>
      </c>
      <c r="LL115" s="16" t="s">
        <v>8711</v>
      </c>
      <c r="LM115" s="16" t="s">
        <v>8741</v>
      </c>
      <c r="LO115" s="16" t="s">
        <v>844</v>
      </c>
      <c r="LP115" s="16" t="s">
        <v>844</v>
      </c>
      <c r="LQ115" s="16" t="s">
        <v>844</v>
      </c>
      <c r="LR115" s="16" t="s">
        <v>844</v>
      </c>
      <c r="LS115" s="16" t="s">
        <v>844</v>
      </c>
      <c r="LT115" s="16" t="s">
        <v>843</v>
      </c>
      <c r="LU115" s="16" t="s">
        <v>843</v>
      </c>
      <c r="LV115" s="16" t="s">
        <v>843</v>
      </c>
      <c r="LW115" s="16" t="s">
        <v>843</v>
      </c>
      <c r="LX115" s="16" t="s">
        <v>843</v>
      </c>
      <c r="LY115" s="16" t="s">
        <v>843</v>
      </c>
      <c r="LZ115" s="16" t="s">
        <v>843</v>
      </c>
      <c r="MA115" s="16" t="s">
        <v>843</v>
      </c>
      <c r="MB115" s="16" t="s">
        <v>843</v>
      </c>
      <c r="MC115" s="16" t="s">
        <v>844</v>
      </c>
      <c r="ME115" s="16" t="s">
        <v>11656</v>
      </c>
      <c r="MF115" s="16" t="s">
        <v>8847</v>
      </c>
      <c r="MJ115" s="16" t="s">
        <v>1839</v>
      </c>
      <c r="MO115" s="16" t="s">
        <v>1813</v>
      </c>
      <c r="MP115" s="16" t="s">
        <v>1829</v>
      </c>
      <c r="MQ115" s="16" t="s">
        <v>1787</v>
      </c>
      <c r="MR115" s="16" t="s">
        <v>470</v>
      </c>
      <c r="MS115" s="16" t="s">
        <v>11771</v>
      </c>
      <c r="MT115" s="16" t="s">
        <v>8978</v>
      </c>
      <c r="MU115" s="16" t="s">
        <v>817</v>
      </c>
      <c r="NC115" s="16" t="s">
        <v>486</v>
      </c>
      <c r="ND115" s="16" t="s">
        <v>486</v>
      </c>
      <c r="NE115" s="16" t="s">
        <v>486</v>
      </c>
      <c r="NG115" s="16" t="s">
        <v>1380</v>
      </c>
      <c r="NI115" s="16" t="s">
        <v>11658</v>
      </c>
      <c r="NR115" s="16" t="s">
        <v>445</v>
      </c>
      <c r="NS115" s="16" t="s">
        <v>462</v>
      </c>
      <c r="NT115" s="16" t="s">
        <v>478</v>
      </c>
      <c r="NU115" s="16">
        <v>1.1910000000000001</v>
      </c>
      <c r="NV115" s="16" t="s">
        <v>445</v>
      </c>
      <c r="NW115" s="16" t="s">
        <v>1174</v>
      </c>
      <c r="NX115" s="16" t="s">
        <v>1142</v>
      </c>
      <c r="OB115" s="16" t="s">
        <v>833</v>
      </c>
      <c r="OC115" s="16" t="s">
        <v>445</v>
      </c>
    </row>
    <row r="116" spans="1:394" x14ac:dyDescent="0.25">
      <c r="A116" s="16" t="s">
        <v>9423</v>
      </c>
      <c r="B116" s="16" t="s">
        <v>1056</v>
      </c>
      <c r="C116" s="16" t="s">
        <v>972</v>
      </c>
      <c r="D116" s="16" t="s">
        <v>844</v>
      </c>
      <c r="E116" s="16" t="s">
        <v>843</v>
      </c>
      <c r="F116" s="16" t="s">
        <v>843</v>
      </c>
      <c r="G116" s="16" t="s">
        <v>843</v>
      </c>
      <c r="H116" s="16" t="s">
        <v>843</v>
      </c>
      <c r="I116" s="16" t="s">
        <v>843</v>
      </c>
      <c r="J116" s="16" t="s">
        <v>843</v>
      </c>
      <c r="K116" s="16" t="s">
        <v>843</v>
      </c>
      <c r="L116" s="16" t="s">
        <v>843</v>
      </c>
      <c r="M116" s="16" t="s">
        <v>843</v>
      </c>
      <c r="N116" s="16" t="s">
        <v>843</v>
      </c>
      <c r="O116" s="16" t="s">
        <v>843</v>
      </c>
      <c r="Q116" s="16" t="s">
        <v>844</v>
      </c>
      <c r="R116" s="16">
        <v>2</v>
      </c>
      <c r="S116" s="16">
        <v>33</v>
      </c>
      <c r="T116" s="16" t="s">
        <v>474</v>
      </c>
      <c r="U116" s="16" t="s">
        <v>843</v>
      </c>
      <c r="V116" s="16" t="s">
        <v>844</v>
      </c>
      <c r="W116" s="16" t="s">
        <v>843</v>
      </c>
      <c r="X116" s="16" t="s">
        <v>843</v>
      </c>
      <c r="Y116" s="16" t="s">
        <v>843</v>
      </c>
      <c r="Z116" s="16" t="s">
        <v>844</v>
      </c>
      <c r="AA116" s="16" t="s">
        <v>843</v>
      </c>
      <c r="AB116" s="16" t="s">
        <v>843</v>
      </c>
      <c r="AC116" s="16" t="s">
        <v>843</v>
      </c>
      <c r="AG116" s="16" t="s">
        <v>11694</v>
      </c>
      <c r="AH116" s="16" t="s">
        <v>843</v>
      </c>
      <c r="AI116" s="16" t="s">
        <v>843</v>
      </c>
      <c r="AJ116" s="16" t="s">
        <v>843</v>
      </c>
      <c r="AK116" s="16" t="s">
        <v>843</v>
      </c>
      <c r="AL116" s="16" t="s">
        <v>844</v>
      </c>
      <c r="AM116" s="16" t="s">
        <v>844</v>
      </c>
      <c r="AN116" s="16" t="s">
        <v>843</v>
      </c>
      <c r="AO116" s="16" t="s">
        <v>843</v>
      </c>
      <c r="AP116" s="16" t="s">
        <v>843</v>
      </c>
      <c r="AQ116" s="16" t="s">
        <v>844</v>
      </c>
      <c r="BF116" s="16" t="s">
        <v>844</v>
      </c>
      <c r="DX116" s="16" t="s">
        <v>865</v>
      </c>
      <c r="ES116" s="16" t="s">
        <v>865</v>
      </c>
      <c r="ET116" s="16" t="s">
        <v>867</v>
      </c>
      <c r="EU116" s="16" t="s">
        <v>7813</v>
      </c>
      <c r="EV116" s="16" t="s">
        <v>865</v>
      </c>
      <c r="KO116" s="16" t="s">
        <v>9084</v>
      </c>
      <c r="KP116" s="16" t="s">
        <v>9083</v>
      </c>
      <c r="KQ116" s="16" t="s">
        <v>8694</v>
      </c>
      <c r="KR116" s="16" t="s">
        <v>9424</v>
      </c>
      <c r="KS116" s="16" t="s">
        <v>9085</v>
      </c>
      <c r="KT116" s="16" t="s">
        <v>8696</v>
      </c>
      <c r="KU116" s="16" t="s">
        <v>844</v>
      </c>
      <c r="KV116" s="16" t="s">
        <v>8696</v>
      </c>
      <c r="KY116" s="16" t="s">
        <v>486</v>
      </c>
      <c r="LC116" s="16" t="s">
        <v>10879</v>
      </c>
      <c r="LF116" s="16" t="s">
        <v>11654</v>
      </c>
      <c r="LG116" s="16" t="s">
        <v>487</v>
      </c>
      <c r="LI116" s="16" t="s">
        <v>11655</v>
      </c>
      <c r="LM116" s="16" t="s">
        <v>8741</v>
      </c>
      <c r="LN116" s="16" t="s">
        <v>487</v>
      </c>
      <c r="LO116" s="16" t="s">
        <v>844</v>
      </c>
      <c r="LP116" s="16" t="s">
        <v>844</v>
      </c>
      <c r="LQ116" s="16" t="s">
        <v>844</v>
      </c>
      <c r="LR116" s="16" t="s">
        <v>844</v>
      </c>
      <c r="LS116" s="16" t="s">
        <v>844</v>
      </c>
      <c r="LT116" s="16" t="s">
        <v>843</v>
      </c>
      <c r="LU116" s="16" t="s">
        <v>843</v>
      </c>
      <c r="LV116" s="16" t="s">
        <v>843</v>
      </c>
      <c r="LW116" s="16" t="s">
        <v>843</v>
      </c>
      <c r="LX116" s="16" t="s">
        <v>843</v>
      </c>
      <c r="LY116" s="16" t="s">
        <v>843</v>
      </c>
      <c r="LZ116" s="16" t="s">
        <v>843</v>
      </c>
      <c r="MA116" s="16" t="s">
        <v>843</v>
      </c>
      <c r="MB116" s="16" t="s">
        <v>843</v>
      </c>
      <c r="MC116" s="16" t="s">
        <v>844</v>
      </c>
      <c r="ME116" s="16" t="s">
        <v>11656</v>
      </c>
      <c r="MF116" s="16" t="s">
        <v>8847</v>
      </c>
      <c r="MR116" s="16" t="s">
        <v>474</v>
      </c>
      <c r="MS116" s="16" t="s">
        <v>11771</v>
      </c>
      <c r="NC116" s="16" t="s">
        <v>486</v>
      </c>
      <c r="NI116" s="16" t="s">
        <v>11658</v>
      </c>
      <c r="NS116" s="16" t="s">
        <v>462</v>
      </c>
      <c r="NT116" s="16" t="s">
        <v>478</v>
      </c>
      <c r="NU116" s="16">
        <v>1.1910000000000001</v>
      </c>
      <c r="NV116" s="16" t="s">
        <v>1132</v>
      </c>
      <c r="NW116" s="16" t="s">
        <v>1178</v>
      </c>
      <c r="NX116" s="16" t="s">
        <v>1142</v>
      </c>
      <c r="NY116" s="16" t="s">
        <v>1121</v>
      </c>
    </row>
    <row r="117" spans="1:394" x14ac:dyDescent="0.25">
      <c r="A117" s="16" t="s">
        <v>9432</v>
      </c>
      <c r="B117" s="16" t="s">
        <v>844</v>
      </c>
      <c r="C117" s="16" t="s">
        <v>972</v>
      </c>
      <c r="D117" s="16" t="s">
        <v>844</v>
      </c>
      <c r="E117" s="16" t="s">
        <v>843</v>
      </c>
      <c r="F117" s="16" t="s">
        <v>843</v>
      </c>
      <c r="G117" s="16" t="s">
        <v>843</v>
      </c>
      <c r="H117" s="16" t="s">
        <v>843</v>
      </c>
      <c r="I117" s="16" t="s">
        <v>843</v>
      </c>
      <c r="J117" s="16" t="s">
        <v>843</v>
      </c>
      <c r="K117" s="16" t="s">
        <v>843</v>
      </c>
      <c r="L117" s="16" t="s">
        <v>843</v>
      </c>
      <c r="M117" s="16" t="s">
        <v>843</v>
      </c>
      <c r="N117" s="16" t="s">
        <v>843</v>
      </c>
      <c r="O117" s="16" t="s">
        <v>843</v>
      </c>
      <c r="Q117" s="16" t="s">
        <v>844</v>
      </c>
      <c r="R117" s="16">
        <v>62</v>
      </c>
      <c r="T117" s="16" t="s">
        <v>470</v>
      </c>
      <c r="U117" s="16" t="s">
        <v>844</v>
      </c>
      <c r="V117" s="16" t="s">
        <v>843</v>
      </c>
      <c r="W117" s="16" t="s">
        <v>844</v>
      </c>
      <c r="X117" s="16" t="s">
        <v>843</v>
      </c>
      <c r="Y117" s="16" t="s">
        <v>843</v>
      </c>
      <c r="Z117" s="16" t="s">
        <v>843</v>
      </c>
      <c r="AA117" s="16" t="s">
        <v>843</v>
      </c>
      <c r="AB117" s="16" t="s">
        <v>843</v>
      </c>
      <c r="AC117" s="16" t="s">
        <v>843</v>
      </c>
      <c r="AD117" s="16" t="s">
        <v>867</v>
      </c>
      <c r="AF117" s="16" t="s">
        <v>11673</v>
      </c>
      <c r="AG117" s="16" t="s">
        <v>11725</v>
      </c>
      <c r="AH117" s="16" t="s">
        <v>844</v>
      </c>
      <c r="AI117" s="16" t="s">
        <v>844</v>
      </c>
      <c r="AJ117" s="16" t="s">
        <v>843</v>
      </c>
      <c r="AK117" s="16" t="s">
        <v>843</v>
      </c>
      <c r="AL117" s="16" t="s">
        <v>844</v>
      </c>
      <c r="AM117" s="16" t="s">
        <v>844</v>
      </c>
      <c r="AN117" s="16" t="s">
        <v>843</v>
      </c>
      <c r="AO117" s="16" t="s">
        <v>843</v>
      </c>
      <c r="AP117" s="16" t="s">
        <v>843</v>
      </c>
      <c r="AQ117" s="16" t="s">
        <v>844</v>
      </c>
      <c r="AR117" s="16" t="s">
        <v>11773</v>
      </c>
      <c r="AS117" s="16" t="s">
        <v>844</v>
      </c>
      <c r="AT117" s="16" t="s">
        <v>843</v>
      </c>
      <c r="AU117" s="16" t="s">
        <v>843</v>
      </c>
      <c r="AV117" s="16" t="s">
        <v>844</v>
      </c>
      <c r="AW117" s="16" t="s">
        <v>843</v>
      </c>
      <c r="AX117" s="16" t="s">
        <v>843</v>
      </c>
      <c r="AY117" s="16" t="s">
        <v>843</v>
      </c>
      <c r="AZ117" s="16" t="s">
        <v>4437</v>
      </c>
      <c r="BC117" s="16" t="s">
        <v>4437</v>
      </c>
      <c r="BF117" s="16" t="s">
        <v>844</v>
      </c>
      <c r="BH117" s="16" t="s">
        <v>7386</v>
      </c>
      <c r="BI117" s="16" t="s">
        <v>7785</v>
      </c>
      <c r="BJ117" s="16" t="s">
        <v>843</v>
      </c>
      <c r="BK117" s="16" t="s">
        <v>843</v>
      </c>
      <c r="BL117" s="16" t="s">
        <v>843</v>
      </c>
      <c r="BM117" s="16" t="s">
        <v>843</v>
      </c>
      <c r="BN117" s="16" t="s">
        <v>843</v>
      </c>
      <c r="BO117" s="16" t="s">
        <v>844</v>
      </c>
      <c r="BP117" s="16" t="s">
        <v>843</v>
      </c>
      <c r="BQ117" s="16" t="s">
        <v>843</v>
      </c>
      <c r="DX117" s="16" t="s">
        <v>867</v>
      </c>
      <c r="DY117" s="16" t="s">
        <v>867</v>
      </c>
      <c r="ES117" s="16" t="s">
        <v>867</v>
      </c>
      <c r="EU117" s="16" t="s">
        <v>7813</v>
      </c>
      <c r="EV117" s="16" t="s">
        <v>865</v>
      </c>
      <c r="FF117" s="16" t="s">
        <v>7836</v>
      </c>
      <c r="HC117" s="16" t="s">
        <v>867</v>
      </c>
      <c r="HD117" s="16" t="s">
        <v>867</v>
      </c>
      <c r="HE117" s="16" t="s">
        <v>4671</v>
      </c>
      <c r="HF117" s="16" t="s">
        <v>844</v>
      </c>
      <c r="HG117" s="16" t="s">
        <v>843</v>
      </c>
      <c r="HH117" s="16" t="s">
        <v>843</v>
      </c>
      <c r="HI117" s="16" t="s">
        <v>843</v>
      </c>
      <c r="HJ117" s="16" t="s">
        <v>843</v>
      </c>
      <c r="HK117" s="16" t="s">
        <v>843</v>
      </c>
      <c r="HL117" s="16" t="s">
        <v>843</v>
      </c>
      <c r="HM117" s="16" t="s">
        <v>843</v>
      </c>
      <c r="HN117" s="16" t="s">
        <v>843</v>
      </c>
      <c r="HO117" s="16" t="s">
        <v>843</v>
      </c>
      <c r="HP117" s="16" t="s">
        <v>843</v>
      </c>
      <c r="HQ117" s="16" t="s">
        <v>843</v>
      </c>
      <c r="HR117" s="16" t="s">
        <v>843</v>
      </c>
      <c r="HS117" s="16" t="s">
        <v>843</v>
      </c>
      <c r="IZ117" s="16" t="s">
        <v>867</v>
      </c>
      <c r="JA117" s="16" t="s">
        <v>4822</v>
      </c>
      <c r="JB117" s="16" t="s">
        <v>865</v>
      </c>
      <c r="JC117" s="16" t="s">
        <v>865</v>
      </c>
      <c r="JD117" s="16" t="s">
        <v>865</v>
      </c>
      <c r="JE117" s="16" t="s">
        <v>865</v>
      </c>
      <c r="JF117" s="16" t="s">
        <v>865</v>
      </c>
      <c r="JG117" s="16" t="s">
        <v>843</v>
      </c>
      <c r="JH117" s="16" t="s">
        <v>7577</v>
      </c>
      <c r="JJ117" s="16" t="s">
        <v>865</v>
      </c>
      <c r="KF117" s="16" t="s">
        <v>4411</v>
      </c>
      <c r="KI117" s="16" t="s">
        <v>4982</v>
      </c>
      <c r="KK117" s="16" t="s">
        <v>4904</v>
      </c>
      <c r="KM117" s="16" t="s">
        <v>7607</v>
      </c>
      <c r="KO117" s="16" t="s">
        <v>9088</v>
      </c>
      <c r="KP117" s="16" t="s">
        <v>9087</v>
      </c>
      <c r="KQ117" s="16" t="s">
        <v>8694</v>
      </c>
      <c r="KR117" s="16" t="s">
        <v>9433</v>
      </c>
      <c r="KS117" s="16" t="s">
        <v>9089</v>
      </c>
      <c r="KT117" s="16" t="s">
        <v>8696</v>
      </c>
      <c r="KU117" s="16" t="s">
        <v>844</v>
      </c>
      <c r="KV117" s="16" t="s">
        <v>8696</v>
      </c>
      <c r="KW117" s="16" t="s">
        <v>851</v>
      </c>
      <c r="KX117" s="16" t="s">
        <v>487</v>
      </c>
      <c r="KY117" s="16" t="s">
        <v>487</v>
      </c>
      <c r="KZ117" s="16" t="s">
        <v>487</v>
      </c>
      <c r="LC117" s="16" t="s">
        <v>10879</v>
      </c>
      <c r="LF117" s="16" t="s">
        <v>11654</v>
      </c>
      <c r="LI117" s="16" t="s">
        <v>11655</v>
      </c>
      <c r="LJ117" s="16" t="s">
        <v>843</v>
      </c>
      <c r="LL117" s="16" t="s">
        <v>8711</v>
      </c>
      <c r="LM117" s="16" t="s">
        <v>8741</v>
      </c>
      <c r="LO117" s="16" t="s">
        <v>843</v>
      </c>
      <c r="LP117" s="16" t="s">
        <v>844</v>
      </c>
      <c r="LQ117" s="16" t="s">
        <v>1056</v>
      </c>
      <c r="LR117" s="16" t="s">
        <v>844</v>
      </c>
      <c r="LS117" s="16" t="s">
        <v>1056</v>
      </c>
      <c r="LT117" s="16" t="s">
        <v>844</v>
      </c>
      <c r="LU117" s="16" t="s">
        <v>1056</v>
      </c>
      <c r="LV117" s="16" t="s">
        <v>844</v>
      </c>
      <c r="LW117" s="16" t="s">
        <v>1056</v>
      </c>
      <c r="LX117" s="16" t="s">
        <v>843</v>
      </c>
      <c r="LY117" s="16" t="s">
        <v>843</v>
      </c>
      <c r="LZ117" s="16" t="s">
        <v>843</v>
      </c>
      <c r="MA117" s="16" t="s">
        <v>843</v>
      </c>
      <c r="MB117" s="16" t="s">
        <v>843</v>
      </c>
      <c r="MC117" s="16" t="s">
        <v>843</v>
      </c>
      <c r="ME117" s="16" t="s">
        <v>11656</v>
      </c>
      <c r="MF117" s="16" t="s">
        <v>8847</v>
      </c>
      <c r="MJ117" s="16" t="s">
        <v>1837</v>
      </c>
      <c r="MP117" s="16" t="s">
        <v>1829</v>
      </c>
      <c r="MQ117" s="16" t="s">
        <v>1784</v>
      </c>
      <c r="MR117" s="16" t="s">
        <v>470</v>
      </c>
      <c r="MS117" s="16" t="s">
        <v>11771</v>
      </c>
      <c r="MT117" s="16" t="s">
        <v>9009</v>
      </c>
      <c r="MU117" s="16" t="s">
        <v>816</v>
      </c>
      <c r="NC117" s="16" t="s">
        <v>487</v>
      </c>
      <c r="NE117" s="16" t="s">
        <v>487</v>
      </c>
      <c r="NF117" s="16" t="s">
        <v>487</v>
      </c>
      <c r="NG117" s="16" t="s">
        <v>1378</v>
      </c>
      <c r="NI117" s="16" t="s">
        <v>11658</v>
      </c>
      <c r="NM117" s="16" t="s">
        <v>11682</v>
      </c>
      <c r="NN117" s="16" t="s">
        <v>867</v>
      </c>
      <c r="NO117" s="16" t="s">
        <v>11683</v>
      </c>
      <c r="NP117" s="16" t="s">
        <v>11684</v>
      </c>
      <c r="NR117" s="16" t="s">
        <v>877</v>
      </c>
      <c r="NS117" s="16" t="s">
        <v>462</v>
      </c>
      <c r="NT117" s="16" t="s">
        <v>478</v>
      </c>
      <c r="NU117" s="16">
        <v>1.1910000000000001</v>
      </c>
      <c r="NV117" s="16" t="s">
        <v>457</v>
      </c>
      <c r="NW117" s="16" t="s">
        <v>1177</v>
      </c>
      <c r="NX117" s="16" t="s">
        <v>1142</v>
      </c>
      <c r="OB117" s="16" t="s">
        <v>833</v>
      </c>
      <c r="OC117" s="16" t="s">
        <v>877</v>
      </c>
      <c r="OD117" s="16" t="s">
        <v>487</v>
      </c>
    </row>
    <row r="118" spans="1:394" x14ac:dyDescent="0.25">
      <c r="A118" s="16" t="s">
        <v>9440</v>
      </c>
      <c r="B118" s="16" t="s">
        <v>1056</v>
      </c>
      <c r="C118" s="16" t="s">
        <v>972</v>
      </c>
      <c r="D118" s="16" t="s">
        <v>844</v>
      </c>
      <c r="E118" s="16" t="s">
        <v>843</v>
      </c>
      <c r="F118" s="16" t="s">
        <v>843</v>
      </c>
      <c r="G118" s="16" t="s">
        <v>843</v>
      </c>
      <c r="H118" s="16" t="s">
        <v>843</v>
      </c>
      <c r="I118" s="16" t="s">
        <v>843</v>
      </c>
      <c r="J118" s="16" t="s">
        <v>843</v>
      </c>
      <c r="K118" s="16" t="s">
        <v>843</v>
      </c>
      <c r="L118" s="16" t="s">
        <v>843</v>
      </c>
      <c r="M118" s="16" t="s">
        <v>843</v>
      </c>
      <c r="N118" s="16" t="s">
        <v>843</v>
      </c>
      <c r="O118" s="16" t="s">
        <v>843</v>
      </c>
      <c r="Q118" s="16" t="s">
        <v>844</v>
      </c>
      <c r="R118" s="16">
        <v>63</v>
      </c>
      <c r="T118" s="16" t="s">
        <v>474</v>
      </c>
      <c r="U118" s="16" t="s">
        <v>843</v>
      </c>
      <c r="V118" s="16" t="s">
        <v>844</v>
      </c>
      <c r="W118" s="16" t="s">
        <v>843</v>
      </c>
      <c r="X118" s="16" t="s">
        <v>844</v>
      </c>
      <c r="Y118" s="16" t="s">
        <v>843</v>
      </c>
      <c r="Z118" s="16" t="s">
        <v>843</v>
      </c>
      <c r="AA118" s="16" t="s">
        <v>843</v>
      </c>
      <c r="AB118" s="16" t="s">
        <v>843</v>
      </c>
      <c r="AC118" s="16" t="s">
        <v>843</v>
      </c>
      <c r="AD118" s="16" t="s">
        <v>865</v>
      </c>
      <c r="AF118" s="16" t="s">
        <v>11673</v>
      </c>
      <c r="AG118" s="16" t="s">
        <v>11745</v>
      </c>
      <c r="AH118" s="16" t="s">
        <v>844</v>
      </c>
      <c r="AI118" s="16" t="s">
        <v>844</v>
      </c>
      <c r="AJ118" s="16" t="s">
        <v>843</v>
      </c>
      <c r="AK118" s="16" t="s">
        <v>843</v>
      </c>
      <c r="AL118" s="16" t="s">
        <v>844</v>
      </c>
      <c r="AM118" s="16" t="s">
        <v>844</v>
      </c>
      <c r="AN118" s="16" t="s">
        <v>843</v>
      </c>
      <c r="AO118" s="16" t="s">
        <v>843</v>
      </c>
      <c r="AP118" s="16" t="s">
        <v>843</v>
      </c>
      <c r="AQ118" s="16" t="s">
        <v>844</v>
      </c>
      <c r="AR118" s="16" t="s">
        <v>11774</v>
      </c>
      <c r="AS118" s="16" t="s">
        <v>844</v>
      </c>
      <c r="AT118" s="16" t="s">
        <v>843</v>
      </c>
      <c r="AU118" s="16" t="s">
        <v>844</v>
      </c>
      <c r="AV118" s="16" t="s">
        <v>843</v>
      </c>
      <c r="AW118" s="16" t="s">
        <v>844</v>
      </c>
      <c r="AX118" s="16" t="s">
        <v>843</v>
      </c>
      <c r="AY118" s="16" t="s">
        <v>843</v>
      </c>
      <c r="AZ118" s="16" t="s">
        <v>4437</v>
      </c>
      <c r="BB118" s="16" t="s">
        <v>4440</v>
      </c>
      <c r="BD118" s="16" t="s">
        <v>4440</v>
      </c>
      <c r="BF118" s="16" t="s">
        <v>844</v>
      </c>
      <c r="BH118" s="16" t="s">
        <v>7380</v>
      </c>
      <c r="BI118" s="16" t="s">
        <v>7785</v>
      </c>
      <c r="BJ118" s="16" t="s">
        <v>843</v>
      </c>
      <c r="BK118" s="16" t="s">
        <v>843</v>
      </c>
      <c r="BL118" s="16" t="s">
        <v>843</v>
      </c>
      <c r="BM118" s="16" t="s">
        <v>843</v>
      </c>
      <c r="BN118" s="16" t="s">
        <v>843</v>
      </c>
      <c r="BO118" s="16" t="s">
        <v>844</v>
      </c>
      <c r="BP118" s="16" t="s">
        <v>843</v>
      </c>
      <c r="BQ118" s="16" t="s">
        <v>843</v>
      </c>
      <c r="DX118" s="16" t="s">
        <v>867</v>
      </c>
      <c r="DY118" s="16" t="s">
        <v>867</v>
      </c>
      <c r="ES118" s="16" t="s">
        <v>867</v>
      </c>
      <c r="EU118" s="16" t="s">
        <v>7813</v>
      </c>
      <c r="EV118" s="16" t="s">
        <v>865</v>
      </c>
      <c r="FF118" s="16" t="s">
        <v>7839</v>
      </c>
      <c r="HC118" s="16" t="s">
        <v>867</v>
      </c>
      <c r="HD118" s="16" t="s">
        <v>867</v>
      </c>
      <c r="HE118" s="16" t="s">
        <v>4671</v>
      </c>
      <c r="HF118" s="16" t="s">
        <v>844</v>
      </c>
      <c r="HG118" s="16" t="s">
        <v>843</v>
      </c>
      <c r="HH118" s="16" t="s">
        <v>843</v>
      </c>
      <c r="HI118" s="16" t="s">
        <v>843</v>
      </c>
      <c r="HJ118" s="16" t="s">
        <v>843</v>
      </c>
      <c r="HK118" s="16" t="s">
        <v>843</v>
      </c>
      <c r="HL118" s="16" t="s">
        <v>843</v>
      </c>
      <c r="HM118" s="16" t="s">
        <v>843</v>
      </c>
      <c r="HN118" s="16" t="s">
        <v>843</v>
      </c>
      <c r="HO118" s="16" t="s">
        <v>843</v>
      </c>
      <c r="HP118" s="16" t="s">
        <v>843</v>
      </c>
      <c r="HQ118" s="16" t="s">
        <v>843</v>
      </c>
      <c r="HR118" s="16" t="s">
        <v>843</v>
      </c>
      <c r="HS118" s="16" t="s">
        <v>843</v>
      </c>
      <c r="IZ118" s="16" t="s">
        <v>4796</v>
      </c>
      <c r="JA118" s="16" t="s">
        <v>4822</v>
      </c>
      <c r="JB118" s="16" t="s">
        <v>865</v>
      </c>
      <c r="JC118" s="16" t="s">
        <v>865</v>
      </c>
      <c r="JD118" s="16" t="s">
        <v>865</v>
      </c>
      <c r="JE118" s="16" t="s">
        <v>865</v>
      </c>
      <c r="JF118" s="16" t="s">
        <v>865</v>
      </c>
      <c r="JG118" s="16" t="s">
        <v>843</v>
      </c>
      <c r="JH118" s="16" t="s">
        <v>5638</v>
      </c>
      <c r="JJ118" s="16" t="s">
        <v>865</v>
      </c>
      <c r="KF118" s="16" t="s">
        <v>4926</v>
      </c>
      <c r="KI118" s="16" t="s">
        <v>4982</v>
      </c>
      <c r="KK118" s="16" t="s">
        <v>4874</v>
      </c>
      <c r="KM118" s="16" t="s">
        <v>7610</v>
      </c>
      <c r="KO118" s="16" t="s">
        <v>9088</v>
      </c>
      <c r="KP118" s="16" t="s">
        <v>9087</v>
      </c>
      <c r="KQ118" s="16" t="s">
        <v>8694</v>
      </c>
      <c r="KR118" s="16" t="s">
        <v>9441</v>
      </c>
      <c r="KS118" s="16" t="s">
        <v>9089</v>
      </c>
      <c r="KT118" s="16" t="s">
        <v>8696</v>
      </c>
      <c r="KU118" s="16" t="s">
        <v>844</v>
      </c>
      <c r="KV118" s="16" t="s">
        <v>8696</v>
      </c>
      <c r="KW118" s="16" t="s">
        <v>850</v>
      </c>
      <c r="KX118" s="16" t="s">
        <v>487</v>
      </c>
      <c r="KY118" s="16" t="s">
        <v>487</v>
      </c>
      <c r="KZ118" s="16" t="s">
        <v>487</v>
      </c>
      <c r="LC118" s="16" t="s">
        <v>10879</v>
      </c>
      <c r="LF118" s="16" t="s">
        <v>11654</v>
      </c>
      <c r="LI118" s="16" t="s">
        <v>11655</v>
      </c>
      <c r="LJ118" s="16" t="s">
        <v>843</v>
      </c>
      <c r="LL118" s="16" t="s">
        <v>8711</v>
      </c>
      <c r="LM118" s="16" t="s">
        <v>8741</v>
      </c>
      <c r="LO118" s="16" t="s">
        <v>843</v>
      </c>
      <c r="LP118" s="16" t="s">
        <v>844</v>
      </c>
      <c r="LQ118" s="16" t="s">
        <v>1056</v>
      </c>
      <c r="LR118" s="16" t="s">
        <v>844</v>
      </c>
      <c r="LS118" s="16" t="s">
        <v>1056</v>
      </c>
      <c r="LT118" s="16" t="s">
        <v>844</v>
      </c>
      <c r="LU118" s="16" t="s">
        <v>1056</v>
      </c>
      <c r="LV118" s="16" t="s">
        <v>844</v>
      </c>
      <c r="LW118" s="16" t="s">
        <v>1056</v>
      </c>
      <c r="LX118" s="16" t="s">
        <v>843</v>
      </c>
      <c r="LY118" s="16" t="s">
        <v>843</v>
      </c>
      <c r="LZ118" s="16" t="s">
        <v>843</v>
      </c>
      <c r="MA118" s="16" t="s">
        <v>843</v>
      </c>
      <c r="MB118" s="16" t="s">
        <v>843</v>
      </c>
      <c r="MC118" s="16" t="s">
        <v>843</v>
      </c>
      <c r="ME118" s="16" t="s">
        <v>11656</v>
      </c>
      <c r="MF118" s="16" t="s">
        <v>8847</v>
      </c>
      <c r="MJ118" s="16" t="s">
        <v>1839</v>
      </c>
      <c r="MO118" s="16" t="s">
        <v>1817</v>
      </c>
      <c r="MP118" s="16" t="s">
        <v>1829</v>
      </c>
      <c r="MQ118" s="16" t="s">
        <v>1785</v>
      </c>
      <c r="MR118" s="16" t="s">
        <v>474</v>
      </c>
      <c r="MS118" s="16" t="s">
        <v>11771</v>
      </c>
      <c r="MT118" s="16" t="s">
        <v>9009</v>
      </c>
      <c r="MU118" s="16" t="s">
        <v>817</v>
      </c>
      <c r="NC118" s="16" t="s">
        <v>487</v>
      </c>
      <c r="NE118" s="16" t="s">
        <v>487</v>
      </c>
      <c r="NF118" s="16" t="s">
        <v>487</v>
      </c>
      <c r="NG118" s="16" t="s">
        <v>1378</v>
      </c>
      <c r="NI118" s="16" t="s">
        <v>11658</v>
      </c>
      <c r="NM118" s="16" t="s">
        <v>11682</v>
      </c>
      <c r="NN118" s="16" t="s">
        <v>867</v>
      </c>
      <c r="NO118" s="16" t="s">
        <v>11683</v>
      </c>
      <c r="NP118" s="16" t="s">
        <v>11684</v>
      </c>
      <c r="NR118" s="16" t="s">
        <v>877</v>
      </c>
      <c r="NS118" s="16" t="s">
        <v>462</v>
      </c>
      <c r="NT118" s="16" t="s">
        <v>478</v>
      </c>
      <c r="NU118" s="16">
        <v>1.1910000000000001</v>
      </c>
      <c r="NV118" s="16" t="s">
        <v>457</v>
      </c>
      <c r="NW118" s="16" t="s">
        <v>1183</v>
      </c>
      <c r="NX118" s="16" t="s">
        <v>1142</v>
      </c>
      <c r="OB118" s="16" t="s">
        <v>833</v>
      </c>
      <c r="OC118" s="16" t="s">
        <v>877</v>
      </c>
      <c r="OD118" s="16" t="s">
        <v>487</v>
      </c>
    </row>
    <row r="119" spans="1:394" x14ac:dyDescent="0.25">
      <c r="A119" s="16" t="s">
        <v>9444</v>
      </c>
      <c r="B119" s="16" t="s">
        <v>8732</v>
      </c>
      <c r="C119" s="16" t="s">
        <v>972</v>
      </c>
      <c r="D119" s="16" t="s">
        <v>844</v>
      </c>
      <c r="E119" s="16" t="s">
        <v>843</v>
      </c>
      <c r="F119" s="16" t="s">
        <v>843</v>
      </c>
      <c r="G119" s="16" t="s">
        <v>843</v>
      </c>
      <c r="H119" s="16" t="s">
        <v>843</v>
      </c>
      <c r="I119" s="16" t="s">
        <v>843</v>
      </c>
      <c r="J119" s="16" t="s">
        <v>843</v>
      </c>
      <c r="K119" s="16" t="s">
        <v>843</v>
      </c>
      <c r="L119" s="16" t="s">
        <v>843</v>
      </c>
      <c r="M119" s="16" t="s">
        <v>843</v>
      </c>
      <c r="N119" s="16" t="s">
        <v>843</v>
      </c>
      <c r="O119" s="16" t="s">
        <v>843</v>
      </c>
      <c r="Q119" s="16" t="s">
        <v>844</v>
      </c>
      <c r="R119" s="16">
        <v>31</v>
      </c>
      <c r="T119" s="16" t="s">
        <v>470</v>
      </c>
      <c r="U119" s="16" t="s">
        <v>844</v>
      </c>
      <c r="V119" s="16" t="s">
        <v>843</v>
      </c>
      <c r="W119" s="16" t="s">
        <v>844</v>
      </c>
      <c r="X119" s="16" t="s">
        <v>843</v>
      </c>
      <c r="Y119" s="16" t="s">
        <v>843</v>
      </c>
      <c r="Z119" s="16" t="s">
        <v>843</v>
      </c>
      <c r="AA119" s="16" t="s">
        <v>843</v>
      </c>
      <c r="AB119" s="16" t="s">
        <v>844</v>
      </c>
      <c r="AC119" s="16" t="s">
        <v>843</v>
      </c>
      <c r="AD119" s="16" t="s">
        <v>867</v>
      </c>
      <c r="AF119" s="16" t="s">
        <v>11673</v>
      </c>
      <c r="AG119" s="16" t="s">
        <v>11745</v>
      </c>
      <c r="AH119" s="16" t="s">
        <v>844</v>
      </c>
      <c r="AI119" s="16" t="s">
        <v>844</v>
      </c>
      <c r="AJ119" s="16" t="s">
        <v>843</v>
      </c>
      <c r="AK119" s="16" t="s">
        <v>843</v>
      </c>
      <c r="AL119" s="16" t="s">
        <v>844</v>
      </c>
      <c r="AM119" s="16" t="s">
        <v>844</v>
      </c>
      <c r="AN119" s="16" t="s">
        <v>843</v>
      </c>
      <c r="AO119" s="16" t="s">
        <v>843</v>
      </c>
      <c r="AP119" s="16" t="s">
        <v>843</v>
      </c>
      <c r="AQ119" s="16" t="s">
        <v>844</v>
      </c>
      <c r="AR119" s="16" t="s">
        <v>4415</v>
      </c>
      <c r="AS119" s="16" t="s">
        <v>844</v>
      </c>
      <c r="AT119" s="16" t="s">
        <v>843</v>
      </c>
      <c r="AU119" s="16" t="s">
        <v>843</v>
      </c>
      <c r="AV119" s="16" t="s">
        <v>843</v>
      </c>
      <c r="AW119" s="16" t="s">
        <v>843</v>
      </c>
      <c r="AX119" s="16" t="s">
        <v>843</v>
      </c>
      <c r="AY119" s="16" t="s">
        <v>843</v>
      </c>
      <c r="AZ119" s="16" t="s">
        <v>4437</v>
      </c>
      <c r="BF119" s="16" t="s">
        <v>844</v>
      </c>
      <c r="BH119" s="16" t="s">
        <v>7386</v>
      </c>
      <c r="BI119" s="16" t="s">
        <v>7785</v>
      </c>
      <c r="BJ119" s="16" t="s">
        <v>843</v>
      </c>
      <c r="BK119" s="16" t="s">
        <v>843</v>
      </c>
      <c r="BL119" s="16" t="s">
        <v>843</v>
      </c>
      <c r="BM119" s="16" t="s">
        <v>843</v>
      </c>
      <c r="BN119" s="16" t="s">
        <v>843</v>
      </c>
      <c r="BO119" s="16" t="s">
        <v>844</v>
      </c>
      <c r="BP119" s="16" t="s">
        <v>843</v>
      </c>
      <c r="BQ119" s="16" t="s">
        <v>843</v>
      </c>
      <c r="DX119" s="16" t="s">
        <v>865</v>
      </c>
      <c r="ES119" s="16" t="s">
        <v>865</v>
      </c>
      <c r="EU119" s="16" t="s">
        <v>7810</v>
      </c>
      <c r="EV119" s="16" t="s">
        <v>865</v>
      </c>
      <c r="FT119" s="16" t="s">
        <v>865</v>
      </c>
      <c r="HC119" s="16" t="s">
        <v>867</v>
      </c>
      <c r="HD119" s="16" t="s">
        <v>867</v>
      </c>
      <c r="HE119" s="16" t="s">
        <v>4701</v>
      </c>
      <c r="HF119" s="16" t="s">
        <v>843</v>
      </c>
      <c r="HG119" s="16" t="s">
        <v>843</v>
      </c>
      <c r="HH119" s="16" t="s">
        <v>843</v>
      </c>
      <c r="HI119" s="16" t="s">
        <v>843</v>
      </c>
      <c r="HJ119" s="16" t="s">
        <v>843</v>
      </c>
      <c r="HK119" s="16" t="s">
        <v>843</v>
      </c>
      <c r="HL119" s="16" t="s">
        <v>843</v>
      </c>
      <c r="HM119" s="16" t="s">
        <v>843</v>
      </c>
      <c r="HN119" s="16" t="s">
        <v>843</v>
      </c>
      <c r="HO119" s="16" t="s">
        <v>844</v>
      </c>
      <c r="HP119" s="16" t="s">
        <v>843</v>
      </c>
      <c r="HQ119" s="16" t="s">
        <v>843</v>
      </c>
      <c r="HR119" s="16" t="s">
        <v>843</v>
      </c>
      <c r="HS119" s="16" t="s">
        <v>843</v>
      </c>
      <c r="IZ119" s="16" t="s">
        <v>4796</v>
      </c>
      <c r="JA119" s="16" t="s">
        <v>4822</v>
      </c>
      <c r="JB119" s="16" t="s">
        <v>865</v>
      </c>
      <c r="JC119" s="16" t="s">
        <v>865</v>
      </c>
      <c r="JD119" s="16" t="s">
        <v>865</v>
      </c>
      <c r="JE119" s="16" t="s">
        <v>865</v>
      </c>
      <c r="JF119" s="16" t="s">
        <v>865</v>
      </c>
      <c r="JG119" s="16" t="s">
        <v>1056</v>
      </c>
      <c r="JH119" s="16" t="s">
        <v>7585</v>
      </c>
      <c r="JJ119" s="16" t="s">
        <v>865</v>
      </c>
      <c r="KF119" s="16" t="s">
        <v>4932</v>
      </c>
      <c r="KI119" s="16" t="s">
        <v>4982</v>
      </c>
      <c r="KK119" s="16" t="s">
        <v>4883</v>
      </c>
      <c r="KM119" s="16" t="s">
        <v>7607</v>
      </c>
      <c r="KO119" s="16" t="s">
        <v>9088</v>
      </c>
      <c r="KP119" s="16" t="s">
        <v>9087</v>
      </c>
      <c r="KQ119" s="16" t="s">
        <v>8694</v>
      </c>
      <c r="KR119" s="16" t="s">
        <v>9445</v>
      </c>
      <c r="KS119" s="16" t="s">
        <v>9089</v>
      </c>
      <c r="KT119" s="16" t="s">
        <v>8696</v>
      </c>
      <c r="KU119" s="16" t="s">
        <v>844</v>
      </c>
      <c r="KV119" s="16" t="s">
        <v>8696</v>
      </c>
      <c r="KW119" s="16" t="s">
        <v>851</v>
      </c>
      <c r="KY119" s="16" t="s">
        <v>486</v>
      </c>
      <c r="LC119" s="16" t="s">
        <v>10879</v>
      </c>
      <c r="LF119" s="16" t="s">
        <v>11654</v>
      </c>
      <c r="LI119" s="16" t="s">
        <v>11655</v>
      </c>
      <c r="LJ119" s="16" t="s">
        <v>843</v>
      </c>
      <c r="LL119" s="16" t="s">
        <v>8711</v>
      </c>
      <c r="LM119" s="16" t="s">
        <v>8741</v>
      </c>
      <c r="LO119" s="16" t="s">
        <v>843</v>
      </c>
      <c r="LP119" s="16" t="s">
        <v>844</v>
      </c>
      <c r="LQ119" s="16" t="s">
        <v>1056</v>
      </c>
      <c r="LR119" s="16" t="s">
        <v>844</v>
      </c>
      <c r="LS119" s="16" t="s">
        <v>1056</v>
      </c>
      <c r="LT119" s="16" t="s">
        <v>844</v>
      </c>
      <c r="LU119" s="16" t="s">
        <v>1056</v>
      </c>
      <c r="LV119" s="16" t="s">
        <v>844</v>
      </c>
      <c r="LW119" s="16" t="s">
        <v>1056</v>
      </c>
      <c r="LX119" s="16" t="s">
        <v>843</v>
      </c>
      <c r="LY119" s="16" t="s">
        <v>843</v>
      </c>
      <c r="LZ119" s="16" t="s">
        <v>843</v>
      </c>
      <c r="MA119" s="16" t="s">
        <v>843</v>
      </c>
      <c r="MB119" s="16" t="s">
        <v>843</v>
      </c>
      <c r="MC119" s="16" t="s">
        <v>843</v>
      </c>
      <c r="ME119" s="16" t="s">
        <v>11656</v>
      </c>
      <c r="MF119" s="16" t="s">
        <v>8847</v>
      </c>
      <c r="MJ119" s="16" t="s">
        <v>1837</v>
      </c>
      <c r="MO119" s="16" t="s">
        <v>1813</v>
      </c>
      <c r="MP119" s="16" t="s">
        <v>1829</v>
      </c>
      <c r="MQ119" s="16" t="s">
        <v>1790</v>
      </c>
      <c r="MR119" s="16" t="s">
        <v>470</v>
      </c>
      <c r="MS119" s="16" t="s">
        <v>11771</v>
      </c>
      <c r="MT119" s="16" t="s">
        <v>9009</v>
      </c>
      <c r="MU119" s="16" t="s">
        <v>816</v>
      </c>
      <c r="NC119" s="16" t="s">
        <v>486</v>
      </c>
      <c r="ND119" s="16" t="s">
        <v>486</v>
      </c>
      <c r="NE119" s="16" t="s">
        <v>487</v>
      </c>
      <c r="NF119" s="16" t="s">
        <v>487</v>
      </c>
      <c r="NG119" s="16" t="s">
        <v>1378</v>
      </c>
      <c r="NI119" s="16" t="s">
        <v>11658</v>
      </c>
      <c r="NM119" s="16" t="s">
        <v>11749</v>
      </c>
      <c r="NN119" s="16" t="s">
        <v>867</v>
      </c>
      <c r="NO119" s="16" t="s">
        <v>11750</v>
      </c>
      <c r="NR119" s="16" t="s">
        <v>445</v>
      </c>
      <c r="NS119" s="16" t="s">
        <v>462</v>
      </c>
      <c r="NT119" s="16" t="s">
        <v>478</v>
      </c>
      <c r="NU119" s="16">
        <v>1.1910000000000001</v>
      </c>
      <c r="NV119" s="16" t="s">
        <v>445</v>
      </c>
      <c r="NW119" s="16" t="s">
        <v>1174</v>
      </c>
      <c r="NX119" s="16" t="s">
        <v>1142</v>
      </c>
      <c r="OB119" s="16" t="s">
        <v>833</v>
      </c>
      <c r="OC119" s="16" t="s">
        <v>445</v>
      </c>
      <c r="OD119" s="16" t="s">
        <v>487</v>
      </c>
    </row>
    <row r="120" spans="1:394" x14ac:dyDescent="0.25">
      <c r="A120" s="16" t="s">
        <v>9449</v>
      </c>
      <c r="B120" s="16" t="s">
        <v>844</v>
      </c>
      <c r="C120" s="16" t="s">
        <v>972</v>
      </c>
      <c r="D120" s="16" t="s">
        <v>844</v>
      </c>
      <c r="E120" s="16" t="s">
        <v>843</v>
      </c>
      <c r="F120" s="16" t="s">
        <v>843</v>
      </c>
      <c r="G120" s="16" t="s">
        <v>843</v>
      </c>
      <c r="H120" s="16" t="s">
        <v>843</v>
      </c>
      <c r="I120" s="16" t="s">
        <v>843</v>
      </c>
      <c r="J120" s="16" t="s">
        <v>843</v>
      </c>
      <c r="K120" s="16" t="s">
        <v>843</v>
      </c>
      <c r="L120" s="16" t="s">
        <v>843</v>
      </c>
      <c r="M120" s="16" t="s">
        <v>843</v>
      </c>
      <c r="N120" s="16" t="s">
        <v>843</v>
      </c>
      <c r="O120" s="16" t="s">
        <v>843</v>
      </c>
      <c r="Q120" s="16" t="s">
        <v>844</v>
      </c>
      <c r="R120" s="16">
        <v>32</v>
      </c>
      <c r="T120" s="16" t="s">
        <v>470</v>
      </c>
      <c r="U120" s="16" t="s">
        <v>844</v>
      </c>
      <c r="V120" s="16" t="s">
        <v>843</v>
      </c>
      <c r="W120" s="16" t="s">
        <v>844</v>
      </c>
      <c r="X120" s="16" t="s">
        <v>843</v>
      </c>
      <c r="Y120" s="16" t="s">
        <v>843</v>
      </c>
      <c r="Z120" s="16" t="s">
        <v>843</v>
      </c>
      <c r="AA120" s="16" t="s">
        <v>843</v>
      </c>
      <c r="AB120" s="16" t="s">
        <v>844</v>
      </c>
      <c r="AC120" s="16" t="s">
        <v>843</v>
      </c>
      <c r="AD120" s="16" t="s">
        <v>867</v>
      </c>
      <c r="AF120" s="16" t="s">
        <v>11687</v>
      </c>
      <c r="AG120" s="16" t="s">
        <v>11775</v>
      </c>
      <c r="AH120" s="16" t="s">
        <v>844</v>
      </c>
      <c r="AI120" s="16" t="s">
        <v>844</v>
      </c>
      <c r="AJ120" s="16" t="s">
        <v>843</v>
      </c>
      <c r="AK120" s="16" t="s">
        <v>843</v>
      </c>
      <c r="AL120" s="16" t="s">
        <v>844</v>
      </c>
      <c r="AM120" s="16" t="s">
        <v>844</v>
      </c>
      <c r="AN120" s="16" t="s">
        <v>843</v>
      </c>
      <c r="AO120" s="16" t="s">
        <v>843</v>
      </c>
      <c r="AP120" s="16" t="s">
        <v>843</v>
      </c>
      <c r="AQ120" s="16" t="s">
        <v>844</v>
      </c>
      <c r="AR120" s="16" t="s">
        <v>4433</v>
      </c>
      <c r="AS120" s="16" t="s">
        <v>843</v>
      </c>
      <c r="AT120" s="16" t="s">
        <v>843</v>
      </c>
      <c r="AU120" s="16" t="s">
        <v>843</v>
      </c>
      <c r="AV120" s="16" t="s">
        <v>843</v>
      </c>
      <c r="AW120" s="16" t="s">
        <v>843</v>
      </c>
      <c r="AX120" s="16" t="s">
        <v>843</v>
      </c>
      <c r="AY120" s="16" t="s">
        <v>844</v>
      </c>
      <c r="BF120" s="16" t="s">
        <v>844</v>
      </c>
      <c r="BH120" s="16" t="s">
        <v>7383</v>
      </c>
      <c r="BI120" s="16" t="s">
        <v>7785</v>
      </c>
      <c r="BJ120" s="16" t="s">
        <v>843</v>
      </c>
      <c r="BK120" s="16" t="s">
        <v>843</v>
      </c>
      <c r="BL120" s="16" t="s">
        <v>843</v>
      </c>
      <c r="BM120" s="16" t="s">
        <v>843</v>
      </c>
      <c r="BN120" s="16" t="s">
        <v>843</v>
      </c>
      <c r="BO120" s="16" t="s">
        <v>844</v>
      </c>
      <c r="BP120" s="16" t="s">
        <v>843</v>
      </c>
      <c r="BQ120" s="16" t="s">
        <v>843</v>
      </c>
      <c r="DX120" s="16" t="s">
        <v>865</v>
      </c>
      <c r="ES120" s="16" t="s">
        <v>865</v>
      </c>
      <c r="EU120" s="16" t="s">
        <v>7810</v>
      </c>
      <c r="EV120" s="16" t="s">
        <v>865</v>
      </c>
      <c r="FT120" s="16" t="s">
        <v>865</v>
      </c>
      <c r="HC120" s="16" t="s">
        <v>865</v>
      </c>
      <c r="JA120" s="16" t="s">
        <v>4813</v>
      </c>
      <c r="JB120" s="16" t="s">
        <v>867</v>
      </c>
      <c r="JC120" s="16" t="s">
        <v>865</v>
      </c>
      <c r="JG120" s="16" t="s">
        <v>1056</v>
      </c>
      <c r="JV120" s="16">
        <v>20</v>
      </c>
      <c r="JW120" s="16" t="s">
        <v>7600</v>
      </c>
      <c r="JZ120" s="16" t="s">
        <v>4910</v>
      </c>
      <c r="KB120" s="16" t="s">
        <v>7628</v>
      </c>
      <c r="KD120" s="16" t="s">
        <v>4216</v>
      </c>
      <c r="KE120" s="16" t="s">
        <v>7277</v>
      </c>
      <c r="KF120" s="16" t="s">
        <v>4411</v>
      </c>
      <c r="KH120" s="16" t="s">
        <v>7636</v>
      </c>
      <c r="KI120" s="16" t="s">
        <v>4982</v>
      </c>
      <c r="KK120" s="16" t="s">
        <v>4874</v>
      </c>
      <c r="KM120" s="16" t="s">
        <v>7610</v>
      </c>
      <c r="KO120" s="16" t="s">
        <v>9095</v>
      </c>
      <c r="KP120" s="16" t="s">
        <v>9094</v>
      </c>
      <c r="KQ120" s="16" t="s">
        <v>8694</v>
      </c>
      <c r="KR120" s="16" t="s">
        <v>9450</v>
      </c>
      <c r="KS120" s="16" t="s">
        <v>9096</v>
      </c>
      <c r="KT120" s="16" t="s">
        <v>8696</v>
      </c>
      <c r="KU120" s="16" t="s">
        <v>844</v>
      </c>
      <c r="KV120" s="16" t="s">
        <v>8696</v>
      </c>
      <c r="KW120" s="16" t="s">
        <v>851</v>
      </c>
      <c r="KY120" s="16" t="s">
        <v>486</v>
      </c>
      <c r="LC120" s="16" t="s">
        <v>10879</v>
      </c>
      <c r="LF120" s="16" t="s">
        <v>11654</v>
      </c>
      <c r="LI120" s="16" t="s">
        <v>11655</v>
      </c>
      <c r="LJ120" s="16" t="s">
        <v>831</v>
      </c>
      <c r="LK120" s="16" t="s">
        <v>831</v>
      </c>
      <c r="LL120" s="16" t="s">
        <v>8756</v>
      </c>
      <c r="LM120" s="16" t="s">
        <v>8741</v>
      </c>
      <c r="LO120" s="16" t="s">
        <v>844</v>
      </c>
      <c r="LP120" s="16" t="s">
        <v>1056</v>
      </c>
      <c r="LQ120" s="16" t="s">
        <v>8732</v>
      </c>
      <c r="LR120" s="16" t="s">
        <v>843</v>
      </c>
      <c r="LS120" s="16" t="s">
        <v>1056</v>
      </c>
      <c r="LT120" s="16" t="s">
        <v>843</v>
      </c>
      <c r="LU120" s="16" t="s">
        <v>843</v>
      </c>
      <c r="LV120" s="16" t="s">
        <v>843</v>
      </c>
      <c r="LW120" s="16" t="s">
        <v>843</v>
      </c>
      <c r="LX120" s="16" t="s">
        <v>1056</v>
      </c>
      <c r="LY120" s="16" t="s">
        <v>843</v>
      </c>
      <c r="LZ120" s="16" t="s">
        <v>843</v>
      </c>
      <c r="MA120" s="16" t="s">
        <v>844</v>
      </c>
      <c r="MB120" s="16" t="s">
        <v>843</v>
      </c>
      <c r="MC120" s="16" t="s">
        <v>843</v>
      </c>
      <c r="ME120" s="16" t="s">
        <v>11656</v>
      </c>
      <c r="MF120" s="16" t="s">
        <v>8847</v>
      </c>
      <c r="MG120" s="16" t="s">
        <v>1834</v>
      </c>
      <c r="MH120" s="16" t="s">
        <v>11668</v>
      </c>
      <c r="MI120" s="16" t="s">
        <v>11668</v>
      </c>
      <c r="MJ120" s="16" t="s">
        <v>1839</v>
      </c>
      <c r="MK120" s="16" t="s">
        <v>8886</v>
      </c>
      <c r="ML120" s="16" t="s">
        <v>1787</v>
      </c>
      <c r="MN120" s="16" t="s">
        <v>1798</v>
      </c>
      <c r="MP120" s="16" t="s">
        <v>1829</v>
      </c>
      <c r="MQ120" s="16" t="s">
        <v>1785</v>
      </c>
      <c r="MR120" s="16" t="s">
        <v>470</v>
      </c>
      <c r="MS120" s="16" t="s">
        <v>11771</v>
      </c>
      <c r="MT120" s="16" t="s">
        <v>9015</v>
      </c>
      <c r="MU120" s="16" t="s">
        <v>817</v>
      </c>
      <c r="NC120" s="16" t="s">
        <v>486</v>
      </c>
      <c r="ND120" s="16" t="s">
        <v>486</v>
      </c>
      <c r="NE120" s="16" t="s">
        <v>486</v>
      </c>
      <c r="NG120" s="16" t="s">
        <v>1376</v>
      </c>
      <c r="NH120" s="16" t="s">
        <v>1912</v>
      </c>
      <c r="NI120" s="16" t="s">
        <v>11658</v>
      </c>
      <c r="NR120" s="16" t="s">
        <v>445</v>
      </c>
      <c r="NS120" s="16" t="s">
        <v>462</v>
      </c>
      <c r="NT120" s="16" t="s">
        <v>478</v>
      </c>
      <c r="NU120" s="16">
        <v>1.1910000000000001</v>
      </c>
      <c r="NV120" s="16" t="s">
        <v>445</v>
      </c>
      <c r="NW120" s="16" t="s">
        <v>1174</v>
      </c>
      <c r="NX120" s="16" t="s">
        <v>1142</v>
      </c>
      <c r="OB120" s="16" t="s">
        <v>831</v>
      </c>
      <c r="OC120" s="16" t="s">
        <v>445</v>
      </c>
    </row>
    <row r="121" spans="1:394" x14ac:dyDescent="0.25">
      <c r="A121" s="16" t="s">
        <v>9453</v>
      </c>
      <c r="B121" s="16" t="s">
        <v>1056</v>
      </c>
      <c r="C121" s="16" t="s">
        <v>972</v>
      </c>
      <c r="D121" s="16" t="s">
        <v>844</v>
      </c>
      <c r="E121" s="16" t="s">
        <v>843</v>
      </c>
      <c r="F121" s="16" t="s">
        <v>843</v>
      </c>
      <c r="G121" s="16" t="s">
        <v>843</v>
      </c>
      <c r="H121" s="16" t="s">
        <v>843</v>
      </c>
      <c r="I121" s="16" t="s">
        <v>843</v>
      </c>
      <c r="J121" s="16" t="s">
        <v>843</v>
      </c>
      <c r="K121" s="16" t="s">
        <v>843</v>
      </c>
      <c r="L121" s="16" t="s">
        <v>843</v>
      </c>
      <c r="M121" s="16" t="s">
        <v>843</v>
      </c>
      <c r="N121" s="16" t="s">
        <v>843</v>
      </c>
      <c r="O121" s="16" t="s">
        <v>843</v>
      </c>
      <c r="Q121" s="16" t="s">
        <v>844</v>
      </c>
      <c r="R121" s="16">
        <v>49</v>
      </c>
      <c r="T121" s="16" t="s">
        <v>470</v>
      </c>
      <c r="U121" s="16" t="s">
        <v>844</v>
      </c>
      <c r="V121" s="16" t="s">
        <v>843</v>
      </c>
      <c r="W121" s="16" t="s">
        <v>844</v>
      </c>
      <c r="X121" s="16" t="s">
        <v>843</v>
      </c>
      <c r="Y121" s="16" t="s">
        <v>843</v>
      </c>
      <c r="Z121" s="16" t="s">
        <v>843</v>
      </c>
      <c r="AA121" s="16" t="s">
        <v>843</v>
      </c>
      <c r="AB121" s="16" t="s">
        <v>844</v>
      </c>
      <c r="AC121" s="16" t="s">
        <v>843</v>
      </c>
      <c r="AD121" s="16" t="s">
        <v>867</v>
      </c>
      <c r="AF121" s="16" t="s">
        <v>11687</v>
      </c>
      <c r="AG121" s="16" t="s">
        <v>11725</v>
      </c>
      <c r="AH121" s="16" t="s">
        <v>844</v>
      </c>
      <c r="AI121" s="16" t="s">
        <v>844</v>
      </c>
      <c r="AJ121" s="16" t="s">
        <v>843</v>
      </c>
      <c r="AK121" s="16" t="s">
        <v>843</v>
      </c>
      <c r="AL121" s="16" t="s">
        <v>844</v>
      </c>
      <c r="AM121" s="16" t="s">
        <v>844</v>
      </c>
      <c r="AN121" s="16" t="s">
        <v>843</v>
      </c>
      <c r="AO121" s="16" t="s">
        <v>843</v>
      </c>
      <c r="AP121" s="16" t="s">
        <v>843</v>
      </c>
      <c r="AQ121" s="16" t="s">
        <v>844</v>
      </c>
      <c r="AR121" s="16" t="s">
        <v>4433</v>
      </c>
      <c r="AS121" s="16" t="s">
        <v>843</v>
      </c>
      <c r="AT121" s="16" t="s">
        <v>843</v>
      </c>
      <c r="AU121" s="16" t="s">
        <v>843</v>
      </c>
      <c r="AV121" s="16" t="s">
        <v>843</v>
      </c>
      <c r="AW121" s="16" t="s">
        <v>843</v>
      </c>
      <c r="AX121" s="16" t="s">
        <v>843</v>
      </c>
      <c r="AY121" s="16" t="s">
        <v>844</v>
      </c>
      <c r="BF121" s="16" t="s">
        <v>844</v>
      </c>
      <c r="BH121" s="16" t="s">
        <v>7383</v>
      </c>
      <c r="BI121" s="16" t="s">
        <v>7785</v>
      </c>
      <c r="BJ121" s="16" t="s">
        <v>843</v>
      </c>
      <c r="BK121" s="16" t="s">
        <v>843</v>
      </c>
      <c r="BL121" s="16" t="s">
        <v>843</v>
      </c>
      <c r="BM121" s="16" t="s">
        <v>843</v>
      </c>
      <c r="BN121" s="16" t="s">
        <v>843</v>
      </c>
      <c r="BO121" s="16" t="s">
        <v>844</v>
      </c>
      <c r="BP121" s="16" t="s">
        <v>843</v>
      </c>
      <c r="BQ121" s="16" t="s">
        <v>843</v>
      </c>
      <c r="DX121" s="16" t="s">
        <v>865</v>
      </c>
      <c r="ES121" s="16" t="s">
        <v>865</v>
      </c>
      <c r="EU121" s="16" t="s">
        <v>7810</v>
      </c>
      <c r="EV121" s="16" t="s">
        <v>865</v>
      </c>
      <c r="FT121" s="16" t="s">
        <v>865</v>
      </c>
      <c r="HC121" s="16" t="s">
        <v>865</v>
      </c>
      <c r="JA121" s="16" t="s">
        <v>4813</v>
      </c>
      <c r="JB121" s="16" t="s">
        <v>867</v>
      </c>
      <c r="JC121" s="16" t="s">
        <v>865</v>
      </c>
      <c r="JG121" s="16" t="s">
        <v>843</v>
      </c>
      <c r="JV121" s="16">
        <v>20</v>
      </c>
      <c r="JW121" s="16" t="s">
        <v>7600</v>
      </c>
      <c r="JZ121" s="16" t="s">
        <v>4910</v>
      </c>
      <c r="KB121" s="16" t="s">
        <v>7628</v>
      </c>
      <c r="KD121" s="16" t="s">
        <v>4920</v>
      </c>
      <c r="KE121" s="16" t="s">
        <v>7277</v>
      </c>
      <c r="KF121" s="16" t="s">
        <v>4411</v>
      </c>
      <c r="KH121" s="16" t="s">
        <v>7636</v>
      </c>
      <c r="KI121" s="16" t="s">
        <v>4982</v>
      </c>
      <c r="KK121" s="16" t="s">
        <v>4913</v>
      </c>
      <c r="KM121" s="16" t="s">
        <v>7625</v>
      </c>
      <c r="KO121" s="16" t="s">
        <v>9095</v>
      </c>
      <c r="KP121" s="16" t="s">
        <v>9094</v>
      </c>
      <c r="KQ121" s="16" t="s">
        <v>8694</v>
      </c>
      <c r="KR121" s="16" t="s">
        <v>9454</v>
      </c>
      <c r="KS121" s="16" t="s">
        <v>9096</v>
      </c>
      <c r="KT121" s="16" t="s">
        <v>8696</v>
      </c>
      <c r="KU121" s="16" t="s">
        <v>844</v>
      </c>
      <c r="KV121" s="16" t="s">
        <v>8696</v>
      </c>
      <c r="KW121" s="16" t="s">
        <v>851</v>
      </c>
      <c r="KY121" s="16" t="s">
        <v>486</v>
      </c>
      <c r="LC121" s="16" t="s">
        <v>10879</v>
      </c>
      <c r="LF121" s="16" t="s">
        <v>11654</v>
      </c>
      <c r="LI121" s="16" t="s">
        <v>11655</v>
      </c>
      <c r="LJ121" s="16" t="s">
        <v>831</v>
      </c>
      <c r="LK121" s="16" t="s">
        <v>831</v>
      </c>
      <c r="LL121" s="16" t="s">
        <v>8756</v>
      </c>
      <c r="LM121" s="16" t="s">
        <v>8741</v>
      </c>
      <c r="LO121" s="16" t="s">
        <v>844</v>
      </c>
      <c r="LP121" s="16" t="s">
        <v>1056</v>
      </c>
      <c r="LQ121" s="16" t="s">
        <v>8732</v>
      </c>
      <c r="LR121" s="16" t="s">
        <v>843</v>
      </c>
      <c r="LS121" s="16" t="s">
        <v>1056</v>
      </c>
      <c r="LT121" s="16" t="s">
        <v>843</v>
      </c>
      <c r="LU121" s="16" t="s">
        <v>843</v>
      </c>
      <c r="LV121" s="16" t="s">
        <v>843</v>
      </c>
      <c r="LW121" s="16" t="s">
        <v>843</v>
      </c>
      <c r="LX121" s="16" t="s">
        <v>1056</v>
      </c>
      <c r="LY121" s="16" t="s">
        <v>843</v>
      </c>
      <c r="LZ121" s="16" t="s">
        <v>843</v>
      </c>
      <c r="MA121" s="16" t="s">
        <v>844</v>
      </c>
      <c r="MB121" s="16" t="s">
        <v>843</v>
      </c>
      <c r="MC121" s="16" t="s">
        <v>843</v>
      </c>
      <c r="ME121" s="16" t="s">
        <v>11656</v>
      </c>
      <c r="MF121" s="16" t="s">
        <v>8847</v>
      </c>
      <c r="MG121" s="16" t="s">
        <v>1834</v>
      </c>
      <c r="MH121" s="16" t="s">
        <v>11668</v>
      </c>
      <c r="MI121" s="16" t="s">
        <v>11668</v>
      </c>
      <c r="MJ121" s="16" t="s">
        <v>1838</v>
      </c>
      <c r="MK121" s="16" t="s">
        <v>8886</v>
      </c>
      <c r="ML121" s="16" t="s">
        <v>1787</v>
      </c>
      <c r="MM121" s="16" t="s">
        <v>486</v>
      </c>
      <c r="MN121" s="16" t="s">
        <v>1798</v>
      </c>
      <c r="MP121" s="16" t="s">
        <v>1829</v>
      </c>
      <c r="MQ121" s="16" t="s">
        <v>1789</v>
      </c>
      <c r="MR121" s="16" t="s">
        <v>470</v>
      </c>
      <c r="MS121" s="16" t="s">
        <v>11771</v>
      </c>
      <c r="MT121" s="16" t="s">
        <v>9015</v>
      </c>
      <c r="MU121" s="16" t="s">
        <v>817</v>
      </c>
      <c r="NC121" s="16" t="s">
        <v>486</v>
      </c>
      <c r="ND121" s="16" t="s">
        <v>486</v>
      </c>
      <c r="NE121" s="16" t="s">
        <v>486</v>
      </c>
      <c r="NG121" s="16" t="s">
        <v>1376</v>
      </c>
      <c r="NH121" s="16" t="s">
        <v>1912</v>
      </c>
      <c r="NI121" s="16" t="s">
        <v>11658</v>
      </c>
      <c r="NR121" s="16" t="s">
        <v>451</v>
      </c>
      <c r="NS121" s="16" t="s">
        <v>462</v>
      </c>
      <c r="NT121" s="16" t="s">
        <v>478</v>
      </c>
      <c r="NU121" s="16">
        <v>1.1910000000000001</v>
      </c>
      <c r="NV121" s="16" t="s">
        <v>451</v>
      </c>
      <c r="NW121" s="16" t="s">
        <v>1175</v>
      </c>
      <c r="NX121" s="16" t="s">
        <v>1142</v>
      </c>
      <c r="OB121" s="16" t="s">
        <v>831</v>
      </c>
      <c r="OC121" s="16" t="s">
        <v>451</v>
      </c>
    </row>
    <row r="122" spans="1:394" x14ac:dyDescent="0.25">
      <c r="A122" s="16" t="s">
        <v>9459</v>
      </c>
      <c r="B122" s="16" t="s">
        <v>8732</v>
      </c>
      <c r="C122" s="16" t="s">
        <v>972</v>
      </c>
      <c r="D122" s="16" t="s">
        <v>844</v>
      </c>
      <c r="E122" s="16" t="s">
        <v>843</v>
      </c>
      <c r="F122" s="16" t="s">
        <v>843</v>
      </c>
      <c r="G122" s="16" t="s">
        <v>843</v>
      </c>
      <c r="H122" s="16" t="s">
        <v>843</v>
      </c>
      <c r="I122" s="16" t="s">
        <v>843</v>
      </c>
      <c r="J122" s="16" t="s">
        <v>843</v>
      </c>
      <c r="K122" s="16" t="s">
        <v>843</v>
      </c>
      <c r="L122" s="16" t="s">
        <v>843</v>
      </c>
      <c r="M122" s="16" t="s">
        <v>843</v>
      </c>
      <c r="N122" s="16" t="s">
        <v>843</v>
      </c>
      <c r="O122" s="16" t="s">
        <v>843</v>
      </c>
      <c r="Q122" s="16" t="s">
        <v>844</v>
      </c>
      <c r="R122" s="16">
        <v>15</v>
      </c>
      <c r="T122" s="16" t="s">
        <v>470</v>
      </c>
      <c r="U122" s="16" t="s">
        <v>844</v>
      </c>
      <c r="V122" s="16" t="s">
        <v>843</v>
      </c>
      <c r="W122" s="16" t="s">
        <v>843</v>
      </c>
      <c r="X122" s="16" t="s">
        <v>843</v>
      </c>
      <c r="Y122" s="16" t="s">
        <v>844</v>
      </c>
      <c r="Z122" s="16" t="s">
        <v>843</v>
      </c>
      <c r="AA122" s="16" t="s">
        <v>843</v>
      </c>
      <c r="AB122" s="16" t="s">
        <v>844</v>
      </c>
      <c r="AC122" s="16" t="s">
        <v>844</v>
      </c>
      <c r="AD122" s="16" t="s">
        <v>865</v>
      </c>
      <c r="AF122" s="16" t="s">
        <v>11687</v>
      </c>
      <c r="AG122" s="16" t="s">
        <v>11725</v>
      </c>
      <c r="AH122" s="16" t="s">
        <v>844</v>
      </c>
      <c r="AI122" s="16" t="s">
        <v>844</v>
      </c>
      <c r="AJ122" s="16" t="s">
        <v>843</v>
      </c>
      <c r="AK122" s="16" t="s">
        <v>843</v>
      </c>
      <c r="AL122" s="16" t="s">
        <v>844</v>
      </c>
      <c r="AM122" s="16" t="s">
        <v>844</v>
      </c>
      <c r="AN122" s="16" t="s">
        <v>843</v>
      </c>
      <c r="AO122" s="16" t="s">
        <v>843</v>
      </c>
      <c r="AP122" s="16" t="s">
        <v>843</v>
      </c>
      <c r="AQ122" s="16" t="s">
        <v>844</v>
      </c>
      <c r="AR122" s="16" t="s">
        <v>4433</v>
      </c>
      <c r="AS122" s="16" t="s">
        <v>843</v>
      </c>
      <c r="AT122" s="16" t="s">
        <v>843</v>
      </c>
      <c r="AU122" s="16" t="s">
        <v>843</v>
      </c>
      <c r="AV122" s="16" t="s">
        <v>843</v>
      </c>
      <c r="AW122" s="16" t="s">
        <v>843</v>
      </c>
      <c r="AX122" s="16" t="s">
        <v>843</v>
      </c>
      <c r="AY122" s="16" t="s">
        <v>844</v>
      </c>
      <c r="BF122" s="16" t="s">
        <v>844</v>
      </c>
      <c r="BH122" s="16" t="s">
        <v>7383</v>
      </c>
      <c r="BI122" s="16" t="s">
        <v>7785</v>
      </c>
      <c r="BJ122" s="16" t="s">
        <v>843</v>
      </c>
      <c r="BK122" s="16" t="s">
        <v>843</v>
      </c>
      <c r="BL122" s="16" t="s">
        <v>843</v>
      </c>
      <c r="BM122" s="16" t="s">
        <v>843</v>
      </c>
      <c r="BN122" s="16" t="s">
        <v>843</v>
      </c>
      <c r="BO122" s="16" t="s">
        <v>844</v>
      </c>
      <c r="BP122" s="16" t="s">
        <v>843</v>
      </c>
      <c r="BQ122" s="16" t="s">
        <v>843</v>
      </c>
      <c r="CC122" s="16" t="s">
        <v>867</v>
      </c>
      <c r="CD122" s="16" t="s">
        <v>6840</v>
      </c>
      <c r="CE122" s="16" t="s">
        <v>7537</v>
      </c>
      <c r="DN122" s="16" t="s">
        <v>4411</v>
      </c>
      <c r="DQ122" s="16" t="s">
        <v>7236</v>
      </c>
      <c r="DR122" s="16" t="s">
        <v>867</v>
      </c>
      <c r="DS122" s="16" t="s">
        <v>7318</v>
      </c>
      <c r="DX122" s="16" t="s">
        <v>867</v>
      </c>
      <c r="DY122" s="16" t="s">
        <v>867</v>
      </c>
      <c r="ES122" s="16" t="s">
        <v>865</v>
      </c>
      <c r="EU122" s="16" t="s">
        <v>7813</v>
      </c>
      <c r="EV122" s="16" t="s">
        <v>865</v>
      </c>
      <c r="FT122" s="16" t="s">
        <v>865</v>
      </c>
      <c r="HC122" s="16" t="s">
        <v>865</v>
      </c>
      <c r="JA122" s="16" t="s">
        <v>4813</v>
      </c>
      <c r="JB122" s="16" t="s">
        <v>865</v>
      </c>
      <c r="JC122" s="16" t="s">
        <v>865</v>
      </c>
      <c r="JD122" s="16" t="s">
        <v>865</v>
      </c>
      <c r="JE122" s="16" t="s">
        <v>865</v>
      </c>
      <c r="JF122" s="16" t="s">
        <v>865</v>
      </c>
      <c r="JG122" s="16" t="s">
        <v>1056</v>
      </c>
      <c r="JH122" s="16" t="s">
        <v>7582</v>
      </c>
      <c r="JJ122" s="16" t="s">
        <v>865</v>
      </c>
      <c r="KF122" s="16" t="s">
        <v>4411</v>
      </c>
      <c r="KI122" s="16" t="s">
        <v>4837</v>
      </c>
      <c r="KO122" s="16" t="s">
        <v>9095</v>
      </c>
      <c r="KP122" s="16" t="s">
        <v>9094</v>
      </c>
      <c r="KQ122" s="16" t="s">
        <v>8694</v>
      </c>
      <c r="KR122" s="16" t="s">
        <v>9460</v>
      </c>
      <c r="KS122" s="16" t="s">
        <v>9096</v>
      </c>
      <c r="KT122" s="16" t="s">
        <v>8696</v>
      </c>
      <c r="KU122" s="16" t="s">
        <v>844</v>
      </c>
      <c r="KV122" s="16" t="s">
        <v>8696</v>
      </c>
      <c r="KW122" s="16" t="s">
        <v>851</v>
      </c>
      <c r="KX122" s="16" t="s">
        <v>487</v>
      </c>
      <c r="KY122" s="16" t="s">
        <v>487</v>
      </c>
      <c r="KZ122" s="16" t="s">
        <v>487</v>
      </c>
      <c r="LC122" s="16" t="s">
        <v>10879</v>
      </c>
      <c r="LD122" s="16" t="s">
        <v>11692</v>
      </c>
      <c r="LE122" s="16" t="s">
        <v>11693</v>
      </c>
      <c r="LF122" s="16" t="s">
        <v>11654</v>
      </c>
      <c r="LI122" s="16" t="s">
        <v>11655</v>
      </c>
      <c r="LJ122" s="16" t="s">
        <v>843</v>
      </c>
      <c r="LL122" s="16" t="s">
        <v>8711</v>
      </c>
      <c r="LM122" s="16" t="s">
        <v>8741</v>
      </c>
      <c r="LO122" s="16" t="s">
        <v>844</v>
      </c>
      <c r="LP122" s="16" t="s">
        <v>1056</v>
      </c>
      <c r="LQ122" s="16" t="s">
        <v>8732</v>
      </c>
      <c r="LR122" s="16" t="s">
        <v>843</v>
      </c>
      <c r="LS122" s="16" t="s">
        <v>1056</v>
      </c>
      <c r="LT122" s="16" t="s">
        <v>843</v>
      </c>
      <c r="LU122" s="16" t="s">
        <v>843</v>
      </c>
      <c r="LV122" s="16" t="s">
        <v>843</v>
      </c>
      <c r="LW122" s="16" t="s">
        <v>843</v>
      </c>
      <c r="LX122" s="16" t="s">
        <v>1056</v>
      </c>
      <c r="LY122" s="16" t="s">
        <v>843</v>
      </c>
      <c r="LZ122" s="16" t="s">
        <v>843</v>
      </c>
      <c r="MA122" s="16" t="s">
        <v>844</v>
      </c>
      <c r="MB122" s="16" t="s">
        <v>843</v>
      </c>
      <c r="MC122" s="16" t="s">
        <v>843</v>
      </c>
      <c r="ME122" s="16" t="s">
        <v>11677</v>
      </c>
      <c r="MF122" s="16" t="s">
        <v>8847</v>
      </c>
      <c r="MP122" s="16" t="s">
        <v>1826</v>
      </c>
      <c r="MR122" s="16" t="s">
        <v>470</v>
      </c>
      <c r="MS122" s="16" t="s">
        <v>11771</v>
      </c>
      <c r="MT122" s="16" t="s">
        <v>9015</v>
      </c>
      <c r="MU122" s="16" t="s">
        <v>817</v>
      </c>
      <c r="MV122" s="16" t="s">
        <v>487</v>
      </c>
      <c r="MW122" s="16" t="s">
        <v>1266</v>
      </c>
      <c r="MX122" s="16" t="s">
        <v>1262</v>
      </c>
      <c r="MY122" s="16" t="s">
        <v>486</v>
      </c>
      <c r="MZ122" s="16" t="s">
        <v>486</v>
      </c>
      <c r="NA122" s="16" t="s">
        <v>487</v>
      </c>
      <c r="NB122" s="16" t="s">
        <v>1345</v>
      </c>
      <c r="NC122" s="16" t="s">
        <v>486</v>
      </c>
      <c r="ND122" s="16" t="s">
        <v>486</v>
      </c>
      <c r="NE122" s="16" t="s">
        <v>486</v>
      </c>
      <c r="NG122" s="16" t="s">
        <v>1376</v>
      </c>
      <c r="NI122" s="16" t="s">
        <v>11658</v>
      </c>
      <c r="NL122" s="16" t="s">
        <v>844</v>
      </c>
      <c r="NQ122" s="16" t="s">
        <v>1078</v>
      </c>
      <c r="NR122" s="16" t="s">
        <v>876</v>
      </c>
      <c r="NS122" s="16" t="s">
        <v>462</v>
      </c>
      <c r="NT122" s="16" t="s">
        <v>478</v>
      </c>
      <c r="NU122" s="16">
        <v>1.1910000000000001</v>
      </c>
      <c r="NV122" s="16" t="s">
        <v>824</v>
      </c>
      <c r="NW122" s="16" t="s">
        <v>1173</v>
      </c>
      <c r="NX122" s="16" t="s">
        <v>1142</v>
      </c>
      <c r="NY122" s="16" t="s">
        <v>824</v>
      </c>
      <c r="NZ122" s="16" t="s">
        <v>929</v>
      </c>
      <c r="OA122" s="16" t="s">
        <v>487</v>
      </c>
      <c r="OB122" s="16" t="s">
        <v>833</v>
      </c>
      <c r="OC122" s="16" t="s">
        <v>876</v>
      </c>
    </row>
    <row r="123" spans="1:394" x14ac:dyDescent="0.25">
      <c r="A123" s="16" t="s">
        <v>9464</v>
      </c>
      <c r="B123" s="16" t="s">
        <v>844</v>
      </c>
      <c r="C123" s="16" t="s">
        <v>972</v>
      </c>
      <c r="D123" s="16" t="s">
        <v>844</v>
      </c>
      <c r="E123" s="16" t="s">
        <v>843</v>
      </c>
      <c r="F123" s="16" t="s">
        <v>843</v>
      </c>
      <c r="G123" s="16" t="s">
        <v>843</v>
      </c>
      <c r="H123" s="16" t="s">
        <v>843</v>
      </c>
      <c r="I123" s="16" t="s">
        <v>843</v>
      </c>
      <c r="J123" s="16" t="s">
        <v>843</v>
      </c>
      <c r="K123" s="16" t="s">
        <v>843</v>
      </c>
      <c r="L123" s="16" t="s">
        <v>843</v>
      </c>
      <c r="M123" s="16" t="s">
        <v>843</v>
      </c>
      <c r="N123" s="16" t="s">
        <v>843</v>
      </c>
      <c r="O123" s="16" t="s">
        <v>843</v>
      </c>
      <c r="Q123" s="16" t="s">
        <v>844</v>
      </c>
      <c r="R123" s="16">
        <v>73</v>
      </c>
      <c r="T123" s="16" t="s">
        <v>474</v>
      </c>
      <c r="U123" s="16" t="s">
        <v>843</v>
      </c>
      <c r="V123" s="16" t="s">
        <v>844</v>
      </c>
      <c r="W123" s="16" t="s">
        <v>843</v>
      </c>
      <c r="X123" s="16" t="s">
        <v>844</v>
      </c>
      <c r="Y123" s="16" t="s">
        <v>843</v>
      </c>
      <c r="Z123" s="16" t="s">
        <v>843</v>
      </c>
      <c r="AA123" s="16" t="s">
        <v>843</v>
      </c>
      <c r="AB123" s="16" t="s">
        <v>843</v>
      </c>
      <c r="AC123" s="16" t="s">
        <v>843</v>
      </c>
      <c r="AD123" s="16" t="s">
        <v>867</v>
      </c>
      <c r="AF123" s="16" t="s">
        <v>11673</v>
      </c>
      <c r="AG123" s="16" t="s">
        <v>11701</v>
      </c>
      <c r="AH123" s="16" t="s">
        <v>843</v>
      </c>
      <c r="AI123" s="16" t="s">
        <v>844</v>
      </c>
      <c r="AJ123" s="16" t="s">
        <v>843</v>
      </c>
      <c r="AK123" s="16" t="s">
        <v>843</v>
      </c>
      <c r="AL123" s="16" t="s">
        <v>844</v>
      </c>
      <c r="AM123" s="16" t="s">
        <v>844</v>
      </c>
      <c r="AN123" s="16" t="s">
        <v>843</v>
      </c>
      <c r="AO123" s="16" t="s">
        <v>843</v>
      </c>
      <c r="AP123" s="16" t="s">
        <v>843</v>
      </c>
      <c r="AQ123" s="16" t="s">
        <v>844</v>
      </c>
      <c r="AR123" s="16" t="s">
        <v>11776</v>
      </c>
      <c r="AS123" s="16" t="s">
        <v>843</v>
      </c>
      <c r="AT123" s="16" t="s">
        <v>844</v>
      </c>
      <c r="AU123" s="16" t="s">
        <v>844</v>
      </c>
      <c r="AV123" s="16" t="s">
        <v>843</v>
      </c>
      <c r="AW123" s="16" t="s">
        <v>843</v>
      </c>
      <c r="AX123" s="16" t="s">
        <v>843</v>
      </c>
      <c r="AY123" s="16" t="s">
        <v>843</v>
      </c>
      <c r="BA123" s="16" t="s">
        <v>4437</v>
      </c>
      <c r="BB123" s="16" t="s">
        <v>4437</v>
      </c>
      <c r="BF123" s="16" t="s">
        <v>844</v>
      </c>
      <c r="BI123" s="16" t="s">
        <v>7785</v>
      </c>
      <c r="BJ123" s="16" t="s">
        <v>843</v>
      </c>
      <c r="BK123" s="16" t="s">
        <v>843</v>
      </c>
      <c r="BL123" s="16" t="s">
        <v>843</v>
      </c>
      <c r="BM123" s="16" t="s">
        <v>843</v>
      </c>
      <c r="BN123" s="16" t="s">
        <v>843</v>
      </c>
      <c r="BO123" s="16" t="s">
        <v>844</v>
      </c>
      <c r="BP123" s="16" t="s">
        <v>843</v>
      </c>
      <c r="BQ123" s="16" t="s">
        <v>843</v>
      </c>
      <c r="DX123" s="16" t="s">
        <v>865</v>
      </c>
      <c r="ES123" s="16" t="s">
        <v>867</v>
      </c>
      <c r="EU123" s="16" t="s">
        <v>7813</v>
      </c>
      <c r="EV123" s="16" t="s">
        <v>865</v>
      </c>
      <c r="FF123" s="16" t="s">
        <v>7836</v>
      </c>
      <c r="HC123" s="16" t="s">
        <v>865</v>
      </c>
      <c r="JA123" s="16" t="s">
        <v>4822</v>
      </c>
      <c r="JB123" s="16" t="s">
        <v>865</v>
      </c>
      <c r="JC123" s="16" t="s">
        <v>865</v>
      </c>
      <c r="JD123" s="16" t="s">
        <v>865</v>
      </c>
      <c r="JE123" s="16" t="s">
        <v>865</v>
      </c>
      <c r="JF123" s="16" t="s">
        <v>865</v>
      </c>
      <c r="JG123" s="16" t="s">
        <v>843</v>
      </c>
      <c r="JH123" s="16" t="s">
        <v>4846</v>
      </c>
      <c r="KF123" s="16" t="s">
        <v>4411</v>
      </c>
      <c r="KI123" s="16" t="s">
        <v>4846</v>
      </c>
      <c r="KO123" s="16" t="s">
        <v>9100</v>
      </c>
      <c r="KP123" s="16" t="s">
        <v>9099</v>
      </c>
      <c r="KQ123" s="16" t="s">
        <v>8694</v>
      </c>
      <c r="KR123" s="16" t="s">
        <v>9465</v>
      </c>
      <c r="KS123" s="16" t="s">
        <v>9101</v>
      </c>
      <c r="KT123" s="16" t="s">
        <v>8696</v>
      </c>
      <c r="KU123" s="16" t="s">
        <v>844</v>
      </c>
      <c r="KV123" s="16" t="s">
        <v>8696</v>
      </c>
      <c r="KW123" s="16" t="s">
        <v>851</v>
      </c>
      <c r="KY123" s="16" t="s">
        <v>486</v>
      </c>
      <c r="LC123" s="16" t="s">
        <v>10879</v>
      </c>
      <c r="LF123" s="16" t="s">
        <v>11654</v>
      </c>
      <c r="LI123" s="16" t="s">
        <v>11655</v>
      </c>
      <c r="LJ123" s="16" t="s">
        <v>843</v>
      </c>
      <c r="LL123" s="16" t="s">
        <v>8711</v>
      </c>
      <c r="LM123" s="16" t="s">
        <v>8741</v>
      </c>
      <c r="LO123" s="16" t="s">
        <v>843</v>
      </c>
      <c r="LP123" s="16" t="s">
        <v>844</v>
      </c>
      <c r="LQ123" s="16" t="s">
        <v>844</v>
      </c>
      <c r="LR123" s="16" t="s">
        <v>844</v>
      </c>
      <c r="LS123" s="16" t="s">
        <v>844</v>
      </c>
      <c r="LT123" s="16" t="s">
        <v>844</v>
      </c>
      <c r="LU123" s="16" t="s">
        <v>844</v>
      </c>
      <c r="LV123" s="16" t="s">
        <v>843</v>
      </c>
      <c r="LW123" s="16" t="s">
        <v>1056</v>
      </c>
      <c r="LX123" s="16" t="s">
        <v>843</v>
      </c>
      <c r="LY123" s="16" t="s">
        <v>843</v>
      </c>
      <c r="LZ123" s="16" t="s">
        <v>843</v>
      </c>
      <c r="MA123" s="16" t="s">
        <v>843</v>
      </c>
      <c r="MB123" s="16" t="s">
        <v>843</v>
      </c>
      <c r="MC123" s="16" t="s">
        <v>843</v>
      </c>
      <c r="ME123" s="16" t="s">
        <v>11656</v>
      </c>
      <c r="MF123" s="16" t="s">
        <v>8847</v>
      </c>
      <c r="MP123" s="16" t="s">
        <v>1824</v>
      </c>
      <c r="MR123" s="16" t="s">
        <v>474</v>
      </c>
      <c r="MS123" s="16" t="s">
        <v>11771</v>
      </c>
      <c r="MT123" s="16" t="s">
        <v>9009</v>
      </c>
      <c r="NC123" s="16" t="s">
        <v>487</v>
      </c>
      <c r="NE123" s="16" t="s">
        <v>486</v>
      </c>
      <c r="NG123" s="16" t="s">
        <v>1378</v>
      </c>
      <c r="NI123" s="16" t="s">
        <v>11658</v>
      </c>
      <c r="NR123" s="16" t="s">
        <v>878</v>
      </c>
      <c r="NS123" s="16" t="s">
        <v>462</v>
      </c>
      <c r="NT123" s="16" t="s">
        <v>478</v>
      </c>
      <c r="NU123" s="16">
        <v>1.1910000000000001</v>
      </c>
      <c r="NV123" s="16" t="s">
        <v>457</v>
      </c>
      <c r="NW123" s="16" t="s">
        <v>1183</v>
      </c>
      <c r="NX123" s="16" t="s">
        <v>1142</v>
      </c>
      <c r="OB123" s="16" t="s">
        <v>833</v>
      </c>
      <c r="OC123" s="16" t="s">
        <v>878</v>
      </c>
    </row>
    <row r="124" spans="1:394" x14ac:dyDescent="0.25">
      <c r="A124" s="16" t="s">
        <v>9471</v>
      </c>
      <c r="B124" s="16" t="s">
        <v>1056</v>
      </c>
      <c r="C124" s="16" t="s">
        <v>972</v>
      </c>
      <c r="D124" s="16" t="s">
        <v>844</v>
      </c>
      <c r="E124" s="16" t="s">
        <v>843</v>
      </c>
      <c r="F124" s="16" t="s">
        <v>843</v>
      </c>
      <c r="G124" s="16" t="s">
        <v>843</v>
      </c>
      <c r="H124" s="16" t="s">
        <v>843</v>
      </c>
      <c r="I124" s="16" t="s">
        <v>843</v>
      </c>
      <c r="J124" s="16" t="s">
        <v>843</v>
      </c>
      <c r="K124" s="16" t="s">
        <v>843</v>
      </c>
      <c r="L124" s="16" t="s">
        <v>843</v>
      </c>
      <c r="M124" s="16" t="s">
        <v>843</v>
      </c>
      <c r="N124" s="16" t="s">
        <v>843</v>
      </c>
      <c r="O124" s="16" t="s">
        <v>843</v>
      </c>
      <c r="Q124" s="16" t="s">
        <v>844</v>
      </c>
      <c r="R124" s="16">
        <v>51</v>
      </c>
      <c r="T124" s="16" t="s">
        <v>470</v>
      </c>
      <c r="U124" s="16" t="s">
        <v>844</v>
      </c>
      <c r="V124" s="16" t="s">
        <v>843</v>
      </c>
      <c r="W124" s="16" t="s">
        <v>844</v>
      </c>
      <c r="X124" s="16" t="s">
        <v>843</v>
      </c>
      <c r="Y124" s="16" t="s">
        <v>843</v>
      </c>
      <c r="Z124" s="16" t="s">
        <v>843</v>
      </c>
      <c r="AA124" s="16" t="s">
        <v>843</v>
      </c>
      <c r="AB124" s="16" t="s">
        <v>844</v>
      </c>
      <c r="AC124" s="16" t="s">
        <v>843</v>
      </c>
      <c r="AD124" s="16" t="s">
        <v>865</v>
      </c>
      <c r="AF124" s="16" t="s">
        <v>11673</v>
      </c>
      <c r="AG124" s="16" t="s">
        <v>11777</v>
      </c>
      <c r="AH124" s="16" t="s">
        <v>843</v>
      </c>
      <c r="AI124" s="16" t="s">
        <v>844</v>
      </c>
      <c r="AJ124" s="16" t="s">
        <v>843</v>
      </c>
      <c r="AK124" s="16" t="s">
        <v>843</v>
      </c>
      <c r="AL124" s="16" t="s">
        <v>844</v>
      </c>
      <c r="AM124" s="16" t="s">
        <v>844</v>
      </c>
      <c r="AN124" s="16" t="s">
        <v>843</v>
      </c>
      <c r="AO124" s="16" t="s">
        <v>843</v>
      </c>
      <c r="AP124" s="16" t="s">
        <v>843</v>
      </c>
      <c r="AQ124" s="16" t="s">
        <v>844</v>
      </c>
      <c r="AR124" s="16" t="s">
        <v>4433</v>
      </c>
      <c r="AS124" s="16" t="s">
        <v>843</v>
      </c>
      <c r="AT124" s="16" t="s">
        <v>843</v>
      </c>
      <c r="AU124" s="16" t="s">
        <v>843</v>
      </c>
      <c r="AV124" s="16" t="s">
        <v>843</v>
      </c>
      <c r="AW124" s="16" t="s">
        <v>843</v>
      </c>
      <c r="AX124" s="16" t="s">
        <v>843</v>
      </c>
      <c r="AY124" s="16" t="s">
        <v>844</v>
      </c>
      <c r="BF124" s="16" t="s">
        <v>844</v>
      </c>
      <c r="BH124" s="16" t="s">
        <v>7383</v>
      </c>
      <c r="BI124" s="16" t="s">
        <v>7785</v>
      </c>
      <c r="BJ124" s="16" t="s">
        <v>843</v>
      </c>
      <c r="BK124" s="16" t="s">
        <v>843</v>
      </c>
      <c r="BL124" s="16" t="s">
        <v>843</v>
      </c>
      <c r="BM124" s="16" t="s">
        <v>843</v>
      </c>
      <c r="BN124" s="16" t="s">
        <v>843</v>
      </c>
      <c r="BO124" s="16" t="s">
        <v>844</v>
      </c>
      <c r="BP124" s="16" t="s">
        <v>843</v>
      </c>
      <c r="BQ124" s="16" t="s">
        <v>843</v>
      </c>
      <c r="DX124" s="16" t="s">
        <v>867</v>
      </c>
      <c r="DY124" s="16" t="s">
        <v>867</v>
      </c>
      <c r="ES124" s="16" t="s">
        <v>867</v>
      </c>
      <c r="EU124" s="16" t="s">
        <v>7813</v>
      </c>
      <c r="EV124" s="16" t="s">
        <v>865</v>
      </c>
      <c r="FT124" s="16" t="s">
        <v>865</v>
      </c>
      <c r="HC124" s="16" t="s">
        <v>865</v>
      </c>
      <c r="JA124" s="16" t="s">
        <v>4825</v>
      </c>
      <c r="JB124" s="16" t="s">
        <v>865</v>
      </c>
      <c r="JC124" s="16" t="s">
        <v>865</v>
      </c>
      <c r="JD124" s="16" t="s">
        <v>865</v>
      </c>
      <c r="JE124" s="16" t="s">
        <v>865</v>
      </c>
      <c r="JF124" s="16" t="s">
        <v>865</v>
      </c>
      <c r="JG124" s="16" t="s">
        <v>843</v>
      </c>
      <c r="JH124" s="16" t="s">
        <v>5638</v>
      </c>
      <c r="JJ124" s="16" t="s">
        <v>865</v>
      </c>
      <c r="KF124" s="16" t="s">
        <v>4411</v>
      </c>
      <c r="KI124" s="16" t="s">
        <v>4982</v>
      </c>
      <c r="KK124" s="16" t="s">
        <v>4901</v>
      </c>
      <c r="KM124" s="16" t="s">
        <v>7610</v>
      </c>
      <c r="KO124" s="16" t="s">
        <v>9100</v>
      </c>
      <c r="KP124" s="16" t="s">
        <v>9099</v>
      </c>
      <c r="KQ124" s="16" t="s">
        <v>8694</v>
      </c>
      <c r="KR124" s="16" t="s">
        <v>9472</v>
      </c>
      <c r="KS124" s="16" t="s">
        <v>9101</v>
      </c>
      <c r="KT124" s="16" t="s">
        <v>8696</v>
      </c>
      <c r="KU124" s="16" t="s">
        <v>844</v>
      </c>
      <c r="KV124" s="16" t="s">
        <v>8696</v>
      </c>
      <c r="KW124" s="16" t="s">
        <v>851</v>
      </c>
      <c r="KX124" s="16" t="s">
        <v>487</v>
      </c>
      <c r="KY124" s="16" t="s">
        <v>487</v>
      </c>
      <c r="KZ124" s="16" t="s">
        <v>487</v>
      </c>
      <c r="LC124" s="16" t="s">
        <v>10879</v>
      </c>
      <c r="LF124" s="16" t="s">
        <v>11654</v>
      </c>
      <c r="LI124" s="16" t="s">
        <v>11655</v>
      </c>
      <c r="LJ124" s="16" t="s">
        <v>843</v>
      </c>
      <c r="LL124" s="16" t="s">
        <v>8711</v>
      </c>
      <c r="LM124" s="16" t="s">
        <v>8741</v>
      </c>
      <c r="LO124" s="16" t="s">
        <v>843</v>
      </c>
      <c r="LP124" s="16" t="s">
        <v>844</v>
      </c>
      <c r="LQ124" s="16" t="s">
        <v>844</v>
      </c>
      <c r="LR124" s="16" t="s">
        <v>844</v>
      </c>
      <c r="LS124" s="16" t="s">
        <v>844</v>
      </c>
      <c r="LT124" s="16" t="s">
        <v>844</v>
      </c>
      <c r="LU124" s="16" t="s">
        <v>844</v>
      </c>
      <c r="LV124" s="16" t="s">
        <v>843</v>
      </c>
      <c r="LW124" s="16" t="s">
        <v>1056</v>
      </c>
      <c r="LX124" s="16" t="s">
        <v>843</v>
      </c>
      <c r="LY124" s="16" t="s">
        <v>843</v>
      </c>
      <c r="LZ124" s="16" t="s">
        <v>843</v>
      </c>
      <c r="MA124" s="16" t="s">
        <v>843</v>
      </c>
      <c r="MB124" s="16" t="s">
        <v>843</v>
      </c>
      <c r="MC124" s="16" t="s">
        <v>843</v>
      </c>
      <c r="ME124" s="16" t="s">
        <v>11656</v>
      </c>
      <c r="MF124" s="16" t="s">
        <v>8847</v>
      </c>
      <c r="MJ124" s="16" t="s">
        <v>1839</v>
      </c>
      <c r="MP124" s="16" t="s">
        <v>1829</v>
      </c>
      <c r="MQ124" s="16" t="s">
        <v>1781</v>
      </c>
      <c r="MR124" s="16" t="s">
        <v>470</v>
      </c>
      <c r="MS124" s="16" t="s">
        <v>11771</v>
      </c>
      <c r="MT124" s="16" t="s">
        <v>9009</v>
      </c>
      <c r="MU124" s="16" t="s">
        <v>817</v>
      </c>
      <c r="NC124" s="16" t="s">
        <v>487</v>
      </c>
      <c r="ND124" s="16" t="s">
        <v>486</v>
      </c>
      <c r="NE124" s="16" t="s">
        <v>486</v>
      </c>
      <c r="NG124" s="16" t="s">
        <v>1372</v>
      </c>
      <c r="NI124" s="16" t="s">
        <v>11658</v>
      </c>
      <c r="NR124" s="16" t="s">
        <v>451</v>
      </c>
      <c r="NS124" s="16" t="s">
        <v>462</v>
      </c>
      <c r="NT124" s="16" t="s">
        <v>478</v>
      </c>
      <c r="NU124" s="16">
        <v>1.1910000000000001</v>
      </c>
      <c r="NV124" s="16" t="s">
        <v>451</v>
      </c>
      <c r="NW124" s="16" t="s">
        <v>1175</v>
      </c>
      <c r="NX124" s="16" t="s">
        <v>1142</v>
      </c>
      <c r="OB124" s="16" t="s">
        <v>833</v>
      </c>
      <c r="OC124" s="16" t="s">
        <v>451</v>
      </c>
    </row>
    <row r="125" spans="1:394" x14ac:dyDescent="0.25">
      <c r="A125" s="16" t="s">
        <v>9479</v>
      </c>
      <c r="B125" s="16" t="s">
        <v>844</v>
      </c>
      <c r="C125" s="16" t="s">
        <v>972</v>
      </c>
      <c r="D125" s="16" t="s">
        <v>844</v>
      </c>
      <c r="E125" s="16" t="s">
        <v>843</v>
      </c>
      <c r="F125" s="16" t="s">
        <v>843</v>
      </c>
      <c r="G125" s="16" t="s">
        <v>843</v>
      </c>
      <c r="H125" s="16" t="s">
        <v>843</v>
      </c>
      <c r="I125" s="16" t="s">
        <v>843</v>
      </c>
      <c r="J125" s="16" t="s">
        <v>843</v>
      </c>
      <c r="K125" s="16" t="s">
        <v>843</v>
      </c>
      <c r="L125" s="16" t="s">
        <v>843</v>
      </c>
      <c r="M125" s="16" t="s">
        <v>843</v>
      </c>
      <c r="N125" s="16" t="s">
        <v>843</v>
      </c>
      <c r="O125" s="16" t="s">
        <v>843</v>
      </c>
      <c r="Q125" s="16" t="s">
        <v>844</v>
      </c>
      <c r="R125" s="16">
        <v>38</v>
      </c>
      <c r="T125" s="16" t="s">
        <v>470</v>
      </c>
      <c r="U125" s="16" t="s">
        <v>844</v>
      </c>
      <c r="V125" s="16" t="s">
        <v>843</v>
      </c>
      <c r="W125" s="16" t="s">
        <v>844</v>
      </c>
      <c r="X125" s="16" t="s">
        <v>843</v>
      </c>
      <c r="Y125" s="16" t="s">
        <v>843</v>
      </c>
      <c r="Z125" s="16" t="s">
        <v>843</v>
      </c>
      <c r="AA125" s="16" t="s">
        <v>843</v>
      </c>
      <c r="AB125" s="16" t="s">
        <v>844</v>
      </c>
      <c r="AC125" s="16" t="s">
        <v>843</v>
      </c>
      <c r="AD125" s="16" t="s">
        <v>867</v>
      </c>
      <c r="AF125" s="16" t="s">
        <v>11687</v>
      </c>
      <c r="AG125" s="16" t="s">
        <v>11696</v>
      </c>
      <c r="AH125" s="16" t="s">
        <v>844</v>
      </c>
      <c r="AI125" s="16" t="s">
        <v>844</v>
      </c>
      <c r="AJ125" s="16" t="s">
        <v>844</v>
      </c>
      <c r="AK125" s="16" t="s">
        <v>843</v>
      </c>
      <c r="AL125" s="16" t="s">
        <v>843</v>
      </c>
      <c r="AM125" s="16" t="s">
        <v>844</v>
      </c>
      <c r="AN125" s="16" t="s">
        <v>843</v>
      </c>
      <c r="AO125" s="16" t="s">
        <v>843</v>
      </c>
      <c r="AP125" s="16" t="s">
        <v>843</v>
      </c>
      <c r="AQ125" s="16" t="s">
        <v>844</v>
      </c>
      <c r="AR125" s="16" t="s">
        <v>4433</v>
      </c>
      <c r="AS125" s="16" t="s">
        <v>843</v>
      </c>
      <c r="AT125" s="16" t="s">
        <v>843</v>
      </c>
      <c r="AU125" s="16" t="s">
        <v>843</v>
      </c>
      <c r="AV125" s="16" t="s">
        <v>843</v>
      </c>
      <c r="AW125" s="16" t="s">
        <v>843</v>
      </c>
      <c r="AX125" s="16" t="s">
        <v>843</v>
      </c>
      <c r="AY125" s="16" t="s">
        <v>844</v>
      </c>
      <c r="BF125" s="16" t="s">
        <v>844</v>
      </c>
      <c r="BH125" s="16" t="s">
        <v>7380</v>
      </c>
      <c r="BI125" s="16" t="s">
        <v>7785</v>
      </c>
      <c r="BJ125" s="16" t="s">
        <v>843</v>
      </c>
      <c r="BK125" s="16" t="s">
        <v>843</v>
      </c>
      <c r="BL125" s="16" t="s">
        <v>843</v>
      </c>
      <c r="BM125" s="16" t="s">
        <v>843</v>
      </c>
      <c r="BN125" s="16" t="s">
        <v>843</v>
      </c>
      <c r="BO125" s="16" t="s">
        <v>844</v>
      </c>
      <c r="BP125" s="16" t="s">
        <v>843</v>
      </c>
      <c r="BQ125" s="16" t="s">
        <v>843</v>
      </c>
      <c r="DX125" s="16" t="s">
        <v>865</v>
      </c>
      <c r="ES125" s="16" t="s">
        <v>865</v>
      </c>
      <c r="EU125" s="16" t="s">
        <v>7810</v>
      </c>
      <c r="EV125" s="16" t="s">
        <v>865</v>
      </c>
      <c r="FT125" s="16" t="s">
        <v>865</v>
      </c>
      <c r="HC125" s="16" t="s">
        <v>865</v>
      </c>
      <c r="JA125" s="16" t="s">
        <v>4813</v>
      </c>
      <c r="JB125" s="16" t="s">
        <v>865</v>
      </c>
      <c r="JC125" s="16" t="s">
        <v>865</v>
      </c>
      <c r="JD125" s="16" t="s">
        <v>865</v>
      </c>
      <c r="JE125" s="16" t="s">
        <v>865</v>
      </c>
      <c r="JF125" s="16" t="s">
        <v>865</v>
      </c>
      <c r="JG125" s="16" t="s">
        <v>1056</v>
      </c>
      <c r="JH125" s="16" t="s">
        <v>7577</v>
      </c>
      <c r="JJ125" s="16" t="s">
        <v>865</v>
      </c>
      <c r="KF125" s="16" t="s">
        <v>4926</v>
      </c>
      <c r="KI125" s="16" t="s">
        <v>4982</v>
      </c>
      <c r="KK125" s="16" t="s">
        <v>4904</v>
      </c>
      <c r="KM125" s="16" t="s">
        <v>7610</v>
      </c>
      <c r="KO125" s="16" t="s">
        <v>9107</v>
      </c>
      <c r="KP125" s="16" t="s">
        <v>9106</v>
      </c>
      <c r="KQ125" s="16" t="s">
        <v>8694</v>
      </c>
      <c r="KR125" s="16" t="s">
        <v>9480</v>
      </c>
      <c r="KS125" s="16" t="s">
        <v>9108</v>
      </c>
      <c r="KT125" s="16" t="s">
        <v>8696</v>
      </c>
      <c r="KU125" s="16" t="s">
        <v>844</v>
      </c>
      <c r="KV125" s="16" t="s">
        <v>8696</v>
      </c>
      <c r="KW125" s="16" t="s">
        <v>851</v>
      </c>
      <c r="KY125" s="16" t="s">
        <v>486</v>
      </c>
      <c r="LC125" s="16" t="s">
        <v>10879</v>
      </c>
      <c r="LF125" s="16" t="s">
        <v>11654</v>
      </c>
      <c r="LI125" s="16" t="s">
        <v>11655</v>
      </c>
      <c r="LJ125" s="16" t="s">
        <v>843</v>
      </c>
      <c r="LL125" s="16" t="s">
        <v>8711</v>
      </c>
      <c r="LM125" s="16" t="s">
        <v>8741</v>
      </c>
      <c r="LO125" s="16" t="s">
        <v>844</v>
      </c>
      <c r="LP125" s="16" t="s">
        <v>1056</v>
      </c>
      <c r="LQ125" s="16" t="s">
        <v>1056</v>
      </c>
      <c r="LR125" s="16" t="s">
        <v>844</v>
      </c>
      <c r="LS125" s="16" t="s">
        <v>844</v>
      </c>
      <c r="LT125" s="16" t="s">
        <v>844</v>
      </c>
      <c r="LU125" s="16" t="s">
        <v>843</v>
      </c>
      <c r="LV125" s="16" t="s">
        <v>843</v>
      </c>
      <c r="LW125" s="16" t="s">
        <v>843</v>
      </c>
      <c r="LX125" s="16" t="s">
        <v>844</v>
      </c>
      <c r="LY125" s="16" t="s">
        <v>843</v>
      </c>
      <c r="LZ125" s="16" t="s">
        <v>843</v>
      </c>
      <c r="MA125" s="16" t="s">
        <v>843</v>
      </c>
      <c r="MB125" s="16" t="s">
        <v>843</v>
      </c>
      <c r="MC125" s="16" t="s">
        <v>844</v>
      </c>
      <c r="ME125" s="16" t="s">
        <v>11656</v>
      </c>
      <c r="MF125" s="16" t="s">
        <v>8847</v>
      </c>
      <c r="MJ125" s="16" t="s">
        <v>1839</v>
      </c>
      <c r="MO125" s="16" t="s">
        <v>1817</v>
      </c>
      <c r="MP125" s="16" t="s">
        <v>1829</v>
      </c>
      <c r="MQ125" s="16" t="s">
        <v>1784</v>
      </c>
      <c r="MR125" s="16" t="s">
        <v>470</v>
      </c>
      <c r="MS125" s="16" t="s">
        <v>11771</v>
      </c>
      <c r="MT125" s="16" t="s">
        <v>9015</v>
      </c>
      <c r="MU125" s="16" t="s">
        <v>817</v>
      </c>
      <c r="NC125" s="16" t="s">
        <v>486</v>
      </c>
      <c r="ND125" s="16" t="s">
        <v>486</v>
      </c>
      <c r="NE125" s="16" t="s">
        <v>486</v>
      </c>
      <c r="NG125" s="16" t="s">
        <v>1376</v>
      </c>
      <c r="NI125" s="16" t="s">
        <v>11658</v>
      </c>
      <c r="NR125" s="16" t="s">
        <v>451</v>
      </c>
      <c r="NS125" s="16" t="s">
        <v>462</v>
      </c>
      <c r="NT125" s="16" t="s">
        <v>478</v>
      </c>
      <c r="NU125" s="16">
        <v>1.1910000000000001</v>
      </c>
      <c r="NV125" s="16" t="s">
        <v>451</v>
      </c>
      <c r="NW125" s="16" t="s">
        <v>1175</v>
      </c>
      <c r="NX125" s="16" t="s">
        <v>1142</v>
      </c>
      <c r="OB125" s="16" t="s">
        <v>833</v>
      </c>
      <c r="OC125" s="16" t="s">
        <v>451</v>
      </c>
    </row>
    <row r="126" spans="1:394" x14ac:dyDescent="0.25">
      <c r="A126" s="16" t="s">
        <v>9466</v>
      </c>
      <c r="B126" s="16" t="s">
        <v>1056</v>
      </c>
      <c r="C126" s="16" t="s">
        <v>972</v>
      </c>
      <c r="D126" s="16" t="s">
        <v>844</v>
      </c>
      <c r="E126" s="16" t="s">
        <v>843</v>
      </c>
      <c r="F126" s="16" t="s">
        <v>843</v>
      </c>
      <c r="G126" s="16" t="s">
        <v>843</v>
      </c>
      <c r="H126" s="16" t="s">
        <v>843</v>
      </c>
      <c r="I126" s="16" t="s">
        <v>843</v>
      </c>
      <c r="J126" s="16" t="s">
        <v>843</v>
      </c>
      <c r="K126" s="16" t="s">
        <v>843</v>
      </c>
      <c r="L126" s="16" t="s">
        <v>843</v>
      </c>
      <c r="M126" s="16" t="s">
        <v>843</v>
      </c>
      <c r="N126" s="16" t="s">
        <v>843</v>
      </c>
      <c r="O126" s="16" t="s">
        <v>843</v>
      </c>
      <c r="Q126" s="16" t="s">
        <v>844</v>
      </c>
      <c r="R126" s="16">
        <v>2</v>
      </c>
      <c r="S126" s="16">
        <v>27</v>
      </c>
      <c r="T126" s="16" t="s">
        <v>470</v>
      </c>
      <c r="U126" s="16" t="s">
        <v>844</v>
      </c>
      <c r="V126" s="16" t="s">
        <v>843</v>
      </c>
      <c r="W126" s="16" t="s">
        <v>843</v>
      </c>
      <c r="X126" s="16" t="s">
        <v>843</v>
      </c>
      <c r="Y126" s="16" t="s">
        <v>844</v>
      </c>
      <c r="Z126" s="16" t="s">
        <v>843</v>
      </c>
      <c r="AA126" s="16" t="s">
        <v>843</v>
      </c>
      <c r="AB126" s="16" t="s">
        <v>843</v>
      </c>
      <c r="AC126" s="16" t="s">
        <v>843</v>
      </c>
      <c r="AG126" s="16" t="s">
        <v>11696</v>
      </c>
      <c r="AH126" s="16" t="s">
        <v>844</v>
      </c>
      <c r="AI126" s="16" t="s">
        <v>844</v>
      </c>
      <c r="AJ126" s="16" t="s">
        <v>844</v>
      </c>
      <c r="AK126" s="16" t="s">
        <v>843</v>
      </c>
      <c r="AL126" s="16" t="s">
        <v>843</v>
      </c>
      <c r="AM126" s="16" t="s">
        <v>844</v>
      </c>
      <c r="AN126" s="16" t="s">
        <v>843</v>
      </c>
      <c r="AO126" s="16" t="s">
        <v>843</v>
      </c>
      <c r="AP126" s="16" t="s">
        <v>843</v>
      </c>
      <c r="AQ126" s="16" t="s">
        <v>844</v>
      </c>
      <c r="BF126" s="16" t="s">
        <v>844</v>
      </c>
      <c r="DX126" s="16" t="s">
        <v>865</v>
      </c>
      <c r="ES126" s="16" t="s">
        <v>865</v>
      </c>
      <c r="ET126" s="16" t="s">
        <v>867</v>
      </c>
      <c r="EU126" s="16" t="s">
        <v>7810</v>
      </c>
      <c r="EV126" s="16" t="s">
        <v>865</v>
      </c>
      <c r="KO126" s="16" t="s">
        <v>9107</v>
      </c>
      <c r="KP126" s="16" t="s">
        <v>9106</v>
      </c>
      <c r="KQ126" s="16" t="s">
        <v>8694</v>
      </c>
      <c r="KR126" s="16" t="s">
        <v>9483</v>
      </c>
      <c r="KS126" s="16" t="s">
        <v>9108</v>
      </c>
      <c r="KT126" s="16" t="s">
        <v>8696</v>
      </c>
      <c r="KU126" s="16" t="s">
        <v>844</v>
      </c>
      <c r="KV126" s="16" t="s">
        <v>8696</v>
      </c>
      <c r="KY126" s="16" t="s">
        <v>486</v>
      </c>
      <c r="LC126" s="16" t="s">
        <v>10879</v>
      </c>
      <c r="LF126" s="16" t="s">
        <v>11654</v>
      </c>
      <c r="LG126" s="16" t="s">
        <v>487</v>
      </c>
      <c r="LI126" s="16" t="s">
        <v>11655</v>
      </c>
      <c r="LM126" s="16" t="s">
        <v>8741</v>
      </c>
      <c r="LN126" s="16" t="s">
        <v>487</v>
      </c>
      <c r="LO126" s="16" t="s">
        <v>844</v>
      </c>
      <c r="LP126" s="16" t="s">
        <v>1056</v>
      </c>
      <c r="LQ126" s="16" t="s">
        <v>1056</v>
      </c>
      <c r="LR126" s="16" t="s">
        <v>844</v>
      </c>
      <c r="LS126" s="16" t="s">
        <v>844</v>
      </c>
      <c r="LT126" s="16" t="s">
        <v>844</v>
      </c>
      <c r="LU126" s="16" t="s">
        <v>843</v>
      </c>
      <c r="LV126" s="16" t="s">
        <v>843</v>
      </c>
      <c r="LW126" s="16" t="s">
        <v>843</v>
      </c>
      <c r="LX126" s="16" t="s">
        <v>844</v>
      </c>
      <c r="LY126" s="16" t="s">
        <v>843</v>
      </c>
      <c r="LZ126" s="16" t="s">
        <v>843</v>
      </c>
      <c r="MA126" s="16" t="s">
        <v>843</v>
      </c>
      <c r="MB126" s="16" t="s">
        <v>843</v>
      </c>
      <c r="MC126" s="16" t="s">
        <v>844</v>
      </c>
      <c r="ME126" s="16" t="s">
        <v>11656</v>
      </c>
      <c r="MF126" s="16" t="s">
        <v>8847</v>
      </c>
      <c r="MR126" s="16" t="s">
        <v>470</v>
      </c>
      <c r="MS126" s="16" t="s">
        <v>11771</v>
      </c>
      <c r="NC126" s="16" t="s">
        <v>486</v>
      </c>
      <c r="NI126" s="16" t="s">
        <v>11658</v>
      </c>
      <c r="NS126" s="16" t="s">
        <v>462</v>
      </c>
      <c r="NT126" s="16" t="s">
        <v>478</v>
      </c>
      <c r="NU126" s="16">
        <v>1.1910000000000001</v>
      </c>
      <c r="NV126" s="16" t="s">
        <v>1132</v>
      </c>
      <c r="NW126" s="16" t="s">
        <v>1172</v>
      </c>
      <c r="NX126" s="16" t="s">
        <v>1142</v>
      </c>
      <c r="NY126" s="16" t="s">
        <v>1121</v>
      </c>
    </row>
    <row r="127" spans="1:394" x14ac:dyDescent="0.25">
      <c r="A127" s="16" t="s">
        <v>9486</v>
      </c>
      <c r="B127" s="16" t="s">
        <v>8732</v>
      </c>
      <c r="C127" s="16" t="s">
        <v>972</v>
      </c>
      <c r="D127" s="16" t="s">
        <v>844</v>
      </c>
      <c r="E127" s="16" t="s">
        <v>843</v>
      </c>
      <c r="F127" s="16" t="s">
        <v>843</v>
      </c>
      <c r="G127" s="16" t="s">
        <v>843</v>
      </c>
      <c r="H127" s="16" t="s">
        <v>843</v>
      </c>
      <c r="I127" s="16" t="s">
        <v>843</v>
      </c>
      <c r="J127" s="16" t="s">
        <v>843</v>
      </c>
      <c r="K127" s="16" t="s">
        <v>843</v>
      </c>
      <c r="L127" s="16" t="s">
        <v>843</v>
      </c>
      <c r="M127" s="16" t="s">
        <v>843</v>
      </c>
      <c r="N127" s="16" t="s">
        <v>843</v>
      </c>
      <c r="O127" s="16" t="s">
        <v>843</v>
      </c>
      <c r="Q127" s="16" t="s">
        <v>844</v>
      </c>
      <c r="R127" s="16">
        <v>41</v>
      </c>
      <c r="T127" s="16" t="s">
        <v>474</v>
      </c>
      <c r="U127" s="16" t="s">
        <v>843</v>
      </c>
      <c r="V127" s="16" t="s">
        <v>844</v>
      </c>
      <c r="W127" s="16" t="s">
        <v>843</v>
      </c>
      <c r="X127" s="16" t="s">
        <v>844</v>
      </c>
      <c r="Y127" s="16" t="s">
        <v>843</v>
      </c>
      <c r="Z127" s="16" t="s">
        <v>843</v>
      </c>
      <c r="AA127" s="16" t="s">
        <v>843</v>
      </c>
      <c r="AB127" s="16" t="s">
        <v>843</v>
      </c>
      <c r="AC127" s="16" t="s">
        <v>843</v>
      </c>
      <c r="AD127" s="16" t="s">
        <v>867</v>
      </c>
      <c r="AF127" s="16" t="s">
        <v>11687</v>
      </c>
      <c r="AG127" s="16" t="s">
        <v>11660</v>
      </c>
      <c r="AH127" s="16" t="s">
        <v>844</v>
      </c>
      <c r="AI127" s="16" t="s">
        <v>844</v>
      </c>
      <c r="AJ127" s="16" t="s">
        <v>843</v>
      </c>
      <c r="AK127" s="16" t="s">
        <v>843</v>
      </c>
      <c r="AL127" s="16" t="s">
        <v>843</v>
      </c>
      <c r="AM127" s="16" t="s">
        <v>844</v>
      </c>
      <c r="AN127" s="16" t="s">
        <v>843</v>
      </c>
      <c r="AO127" s="16" t="s">
        <v>843</v>
      </c>
      <c r="AP127" s="16" t="s">
        <v>843</v>
      </c>
      <c r="AQ127" s="16" t="s">
        <v>844</v>
      </c>
      <c r="AR127" s="16" t="s">
        <v>4433</v>
      </c>
      <c r="AS127" s="16" t="s">
        <v>843</v>
      </c>
      <c r="AT127" s="16" t="s">
        <v>843</v>
      </c>
      <c r="AU127" s="16" t="s">
        <v>843</v>
      </c>
      <c r="AV127" s="16" t="s">
        <v>843</v>
      </c>
      <c r="AW127" s="16" t="s">
        <v>843</v>
      </c>
      <c r="AX127" s="16" t="s">
        <v>843</v>
      </c>
      <c r="AY127" s="16" t="s">
        <v>844</v>
      </c>
      <c r="BF127" s="16" t="s">
        <v>844</v>
      </c>
      <c r="BH127" s="16" t="s">
        <v>7392</v>
      </c>
      <c r="BI127" s="16" t="s">
        <v>7785</v>
      </c>
      <c r="BJ127" s="16" t="s">
        <v>843</v>
      </c>
      <c r="BK127" s="16" t="s">
        <v>843</v>
      </c>
      <c r="BL127" s="16" t="s">
        <v>843</v>
      </c>
      <c r="BM127" s="16" t="s">
        <v>843</v>
      </c>
      <c r="BN127" s="16" t="s">
        <v>843</v>
      </c>
      <c r="BO127" s="16" t="s">
        <v>844</v>
      </c>
      <c r="BP127" s="16" t="s">
        <v>843</v>
      </c>
      <c r="BQ127" s="16" t="s">
        <v>843</v>
      </c>
      <c r="DX127" s="16" t="s">
        <v>865</v>
      </c>
      <c r="ES127" s="16" t="s">
        <v>865</v>
      </c>
      <c r="EU127" s="16" t="s">
        <v>7810</v>
      </c>
      <c r="EV127" s="16" t="s">
        <v>865</v>
      </c>
      <c r="HC127" s="16" t="s">
        <v>865</v>
      </c>
      <c r="JA127" s="16" t="s">
        <v>4807</v>
      </c>
      <c r="JB127" s="16" t="s">
        <v>867</v>
      </c>
      <c r="JC127" s="16" t="s">
        <v>865</v>
      </c>
      <c r="JG127" s="16" t="s">
        <v>843</v>
      </c>
      <c r="JV127" s="16">
        <v>38</v>
      </c>
      <c r="JW127" s="16" t="s">
        <v>7603</v>
      </c>
      <c r="JZ127" s="16" t="s">
        <v>4216</v>
      </c>
      <c r="KB127" s="16" t="s">
        <v>4216</v>
      </c>
      <c r="KD127" s="16" t="s">
        <v>4917</v>
      </c>
      <c r="KE127" s="16" t="s">
        <v>7277</v>
      </c>
      <c r="KF127" s="16" t="s">
        <v>4411</v>
      </c>
      <c r="KH127" s="16" t="s">
        <v>7642</v>
      </c>
      <c r="KI127" s="16" t="s">
        <v>4982</v>
      </c>
      <c r="KK127" s="16" t="s">
        <v>4216</v>
      </c>
      <c r="KM127" s="16" t="s">
        <v>4216</v>
      </c>
      <c r="KO127" s="16" t="s">
        <v>9107</v>
      </c>
      <c r="KP127" s="16" t="s">
        <v>9106</v>
      </c>
      <c r="KQ127" s="16" t="s">
        <v>8694</v>
      </c>
      <c r="KR127" s="16" t="s">
        <v>9487</v>
      </c>
      <c r="KS127" s="16" t="s">
        <v>9108</v>
      </c>
      <c r="KT127" s="16" t="s">
        <v>8696</v>
      </c>
      <c r="KU127" s="16" t="s">
        <v>844</v>
      </c>
      <c r="KV127" s="16" t="s">
        <v>8696</v>
      </c>
      <c r="KW127" s="16" t="s">
        <v>851</v>
      </c>
      <c r="KY127" s="16" t="s">
        <v>486</v>
      </c>
      <c r="LC127" s="16" t="s">
        <v>10879</v>
      </c>
      <c r="LF127" s="16" t="s">
        <v>11654</v>
      </c>
      <c r="LI127" s="16" t="s">
        <v>11655</v>
      </c>
      <c r="LJ127" s="16" t="s">
        <v>831</v>
      </c>
      <c r="LK127" s="16" t="s">
        <v>831</v>
      </c>
      <c r="LL127" s="16" t="s">
        <v>8756</v>
      </c>
      <c r="LM127" s="16" t="s">
        <v>8741</v>
      </c>
      <c r="LO127" s="16" t="s">
        <v>844</v>
      </c>
      <c r="LP127" s="16" t="s">
        <v>1056</v>
      </c>
      <c r="LQ127" s="16" t="s">
        <v>1056</v>
      </c>
      <c r="LR127" s="16" t="s">
        <v>844</v>
      </c>
      <c r="LS127" s="16" t="s">
        <v>844</v>
      </c>
      <c r="LT127" s="16" t="s">
        <v>844</v>
      </c>
      <c r="LU127" s="16" t="s">
        <v>843</v>
      </c>
      <c r="LV127" s="16" t="s">
        <v>843</v>
      </c>
      <c r="LW127" s="16" t="s">
        <v>843</v>
      </c>
      <c r="LX127" s="16" t="s">
        <v>844</v>
      </c>
      <c r="LY127" s="16" t="s">
        <v>843</v>
      </c>
      <c r="LZ127" s="16" t="s">
        <v>843</v>
      </c>
      <c r="MA127" s="16" t="s">
        <v>843</v>
      </c>
      <c r="MB127" s="16" t="s">
        <v>843</v>
      </c>
      <c r="MC127" s="16" t="s">
        <v>844</v>
      </c>
      <c r="ME127" s="16" t="s">
        <v>11656</v>
      </c>
      <c r="MF127" s="16" t="s">
        <v>8847</v>
      </c>
      <c r="MH127" s="16" t="s">
        <v>11667</v>
      </c>
      <c r="MI127" s="16" t="s">
        <v>11733</v>
      </c>
      <c r="MK127" s="16" t="s">
        <v>9003</v>
      </c>
      <c r="MM127" s="16" t="s">
        <v>487</v>
      </c>
      <c r="MN127" s="16" t="s">
        <v>1798</v>
      </c>
      <c r="MP127" s="16" t="s">
        <v>1829</v>
      </c>
      <c r="MR127" s="16" t="s">
        <v>474</v>
      </c>
      <c r="MS127" s="16" t="s">
        <v>11771</v>
      </c>
      <c r="MT127" s="16" t="s">
        <v>9015</v>
      </c>
      <c r="MU127" s="16" t="s">
        <v>816</v>
      </c>
      <c r="NC127" s="16" t="s">
        <v>486</v>
      </c>
      <c r="NE127" s="16" t="s">
        <v>486</v>
      </c>
      <c r="NG127" s="16" t="s">
        <v>1374</v>
      </c>
      <c r="NH127" s="16" t="s">
        <v>1913</v>
      </c>
      <c r="NI127" s="16" t="s">
        <v>11658</v>
      </c>
      <c r="NR127" s="16" t="s">
        <v>451</v>
      </c>
      <c r="NS127" s="16" t="s">
        <v>462</v>
      </c>
      <c r="NT127" s="16" t="s">
        <v>478</v>
      </c>
      <c r="NU127" s="16">
        <v>1.1910000000000001</v>
      </c>
      <c r="NV127" s="16" t="s">
        <v>451</v>
      </c>
      <c r="NW127" s="16" t="s">
        <v>1181</v>
      </c>
      <c r="NX127" s="16" t="s">
        <v>1142</v>
      </c>
      <c r="OB127" s="16" t="s">
        <v>831</v>
      </c>
      <c r="OC127" s="16" t="s">
        <v>451</v>
      </c>
    </row>
    <row r="128" spans="1:394" x14ac:dyDescent="0.25">
      <c r="A128" s="16" t="s">
        <v>9491</v>
      </c>
      <c r="B128" s="16" t="s">
        <v>844</v>
      </c>
      <c r="C128" s="16" t="s">
        <v>972</v>
      </c>
      <c r="D128" s="16" t="s">
        <v>844</v>
      </c>
      <c r="E128" s="16" t="s">
        <v>843</v>
      </c>
      <c r="F128" s="16" t="s">
        <v>843</v>
      </c>
      <c r="G128" s="16" t="s">
        <v>843</v>
      </c>
      <c r="H128" s="16" t="s">
        <v>843</v>
      </c>
      <c r="I128" s="16" t="s">
        <v>843</v>
      </c>
      <c r="J128" s="16" t="s">
        <v>843</v>
      </c>
      <c r="K128" s="16" t="s">
        <v>843</v>
      </c>
      <c r="L128" s="16" t="s">
        <v>843</v>
      </c>
      <c r="M128" s="16" t="s">
        <v>843</v>
      </c>
      <c r="N128" s="16" t="s">
        <v>843</v>
      </c>
      <c r="O128" s="16" t="s">
        <v>843</v>
      </c>
      <c r="Q128" s="16" t="s">
        <v>844</v>
      </c>
      <c r="R128" s="16">
        <v>47</v>
      </c>
      <c r="T128" s="16" t="s">
        <v>474</v>
      </c>
      <c r="U128" s="16" t="s">
        <v>843</v>
      </c>
      <c r="V128" s="16" t="s">
        <v>844</v>
      </c>
      <c r="W128" s="16" t="s">
        <v>843</v>
      </c>
      <c r="X128" s="16" t="s">
        <v>844</v>
      </c>
      <c r="Y128" s="16" t="s">
        <v>843</v>
      </c>
      <c r="Z128" s="16" t="s">
        <v>843</v>
      </c>
      <c r="AA128" s="16" t="s">
        <v>843</v>
      </c>
      <c r="AB128" s="16" t="s">
        <v>843</v>
      </c>
      <c r="AC128" s="16" t="s">
        <v>843</v>
      </c>
      <c r="AD128" s="16" t="s">
        <v>867</v>
      </c>
      <c r="AF128" s="16" t="s">
        <v>11746</v>
      </c>
      <c r="AG128" s="16" t="s">
        <v>11778</v>
      </c>
      <c r="AH128" s="16" t="s">
        <v>844</v>
      </c>
      <c r="AI128" s="16" t="s">
        <v>844</v>
      </c>
      <c r="AJ128" s="16" t="s">
        <v>844</v>
      </c>
      <c r="AK128" s="16" t="s">
        <v>843</v>
      </c>
      <c r="AL128" s="16" t="s">
        <v>843</v>
      </c>
      <c r="AM128" s="16" t="s">
        <v>843</v>
      </c>
      <c r="AN128" s="16" t="s">
        <v>843</v>
      </c>
      <c r="AO128" s="16" t="s">
        <v>843</v>
      </c>
      <c r="AP128" s="16" t="s">
        <v>843</v>
      </c>
      <c r="AQ128" s="16" t="s">
        <v>843</v>
      </c>
      <c r="AR128" s="16" t="s">
        <v>4433</v>
      </c>
      <c r="AS128" s="16" t="s">
        <v>843</v>
      </c>
      <c r="AT128" s="16" t="s">
        <v>843</v>
      </c>
      <c r="AU128" s="16" t="s">
        <v>843</v>
      </c>
      <c r="AV128" s="16" t="s">
        <v>843</v>
      </c>
      <c r="AW128" s="16" t="s">
        <v>843</v>
      </c>
      <c r="AX128" s="16" t="s">
        <v>843</v>
      </c>
      <c r="AY128" s="16" t="s">
        <v>844</v>
      </c>
      <c r="BF128" s="16" t="s">
        <v>843</v>
      </c>
      <c r="BH128" s="16" t="s">
        <v>7380</v>
      </c>
      <c r="BI128" s="16" t="s">
        <v>7785</v>
      </c>
      <c r="BJ128" s="16" t="s">
        <v>843</v>
      </c>
      <c r="BK128" s="16" t="s">
        <v>843</v>
      </c>
      <c r="BL128" s="16" t="s">
        <v>843</v>
      </c>
      <c r="BM128" s="16" t="s">
        <v>843</v>
      </c>
      <c r="BN128" s="16" t="s">
        <v>843</v>
      </c>
      <c r="BO128" s="16" t="s">
        <v>844</v>
      </c>
      <c r="BP128" s="16" t="s">
        <v>843</v>
      </c>
      <c r="BQ128" s="16" t="s">
        <v>843</v>
      </c>
      <c r="DX128" s="16" t="s">
        <v>865</v>
      </c>
      <c r="ES128" s="16" t="s">
        <v>865</v>
      </c>
      <c r="EU128" s="16" t="s">
        <v>7810</v>
      </c>
      <c r="EV128" s="16" t="s">
        <v>865</v>
      </c>
      <c r="HC128" s="16" t="s">
        <v>865</v>
      </c>
      <c r="JA128" s="16" t="s">
        <v>4813</v>
      </c>
      <c r="JB128" s="16" t="s">
        <v>865</v>
      </c>
      <c r="JC128" s="16" t="s">
        <v>865</v>
      </c>
      <c r="JD128" s="16" t="s">
        <v>865</v>
      </c>
      <c r="JE128" s="16" t="s">
        <v>865</v>
      </c>
      <c r="JF128" s="16" t="s">
        <v>865</v>
      </c>
      <c r="JG128" s="16" t="s">
        <v>843</v>
      </c>
      <c r="JH128" s="16" t="s">
        <v>7588</v>
      </c>
      <c r="JJ128" s="16" t="s">
        <v>865</v>
      </c>
      <c r="KF128" s="16" t="s">
        <v>4411</v>
      </c>
      <c r="KI128" s="16" t="s">
        <v>4982</v>
      </c>
      <c r="KK128" s="16" t="s">
        <v>4216</v>
      </c>
      <c r="KM128" s="16" t="s">
        <v>4216</v>
      </c>
      <c r="KO128" s="16" t="s">
        <v>9111</v>
      </c>
      <c r="KP128" s="16" t="s">
        <v>9110</v>
      </c>
      <c r="KQ128" s="16" t="s">
        <v>8694</v>
      </c>
      <c r="KR128" s="16" t="s">
        <v>9492</v>
      </c>
      <c r="KS128" s="16" t="s">
        <v>9112</v>
      </c>
      <c r="KT128" s="16" t="s">
        <v>8696</v>
      </c>
      <c r="KU128" s="16" t="s">
        <v>844</v>
      </c>
      <c r="KV128" s="16" t="s">
        <v>8696</v>
      </c>
      <c r="KW128" s="16" t="s">
        <v>851</v>
      </c>
      <c r="KY128" s="16" t="s">
        <v>486</v>
      </c>
      <c r="LC128" s="16" t="s">
        <v>10879</v>
      </c>
      <c r="LF128" s="16" t="s">
        <v>11654</v>
      </c>
      <c r="LI128" s="16" t="s">
        <v>11655</v>
      </c>
      <c r="LJ128" s="16" t="s">
        <v>843</v>
      </c>
      <c r="LL128" s="16" t="s">
        <v>8711</v>
      </c>
      <c r="LM128" s="16" t="s">
        <v>8741</v>
      </c>
      <c r="LO128" s="16" t="s">
        <v>8746</v>
      </c>
      <c r="LP128" s="16" t="s">
        <v>1056</v>
      </c>
      <c r="LQ128" s="16" t="s">
        <v>8732</v>
      </c>
      <c r="LR128" s="16" t="s">
        <v>8732</v>
      </c>
      <c r="LS128" s="16" t="s">
        <v>844</v>
      </c>
      <c r="LT128" s="16" t="s">
        <v>844</v>
      </c>
      <c r="LU128" s="16" t="s">
        <v>843</v>
      </c>
      <c r="LV128" s="16" t="s">
        <v>843</v>
      </c>
      <c r="LW128" s="16" t="s">
        <v>843</v>
      </c>
      <c r="LX128" s="16" t="s">
        <v>843</v>
      </c>
      <c r="LY128" s="16" t="s">
        <v>843</v>
      </c>
      <c r="LZ128" s="16" t="s">
        <v>844</v>
      </c>
      <c r="MA128" s="16" t="s">
        <v>1056</v>
      </c>
      <c r="MB128" s="16" t="s">
        <v>843</v>
      </c>
      <c r="MC128" s="16" t="s">
        <v>844</v>
      </c>
      <c r="ME128" s="16" t="s">
        <v>11656</v>
      </c>
      <c r="MF128" s="16" t="s">
        <v>8847</v>
      </c>
      <c r="MP128" s="16" t="s">
        <v>1829</v>
      </c>
      <c r="MR128" s="16" t="s">
        <v>474</v>
      </c>
      <c r="MS128" s="16" t="s">
        <v>11771</v>
      </c>
      <c r="MT128" s="16" t="s">
        <v>8993</v>
      </c>
      <c r="MU128" s="16" t="s">
        <v>817</v>
      </c>
      <c r="NC128" s="16" t="s">
        <v>486</v>
      </c>
      <c r="NE128" s="16" t="s">
        <v>486</v>
      </c>
      <c r="NG128" s="16" t="s">
        <v>1376</v>
      </c>
      <c r="NI128" s="16" t="s">
        <v>11658</v>
      </c>
      <c r="NR128" s="16" t="s">
        <v>451</v>
      </c>
      <c r="NS128" s="16" t="s">
        <v>462</v>
      </c>
      <c r="NT128" s="16" t="s">
        <v>478</v>
      </c>
      <c r="NU128" s="16">
        <v>1.1910000000000001</v>
      </c>
      <c r="NV128" s="16" t="s">
        <v>451</v>
      </c>
      <c r="NW128" s="16" t="s">
        <v>1181</v>
      </c>
      <c r="NX128" s="16" t="s">
        <v>1142</v>
      </c>
      <c r="OB128" s="16" t="s">
        <v>833</v>
      </c>
      <c r="OC128" s="16" t="s">
        <v>451</v>
      </c>
    </row>
    <row r="129" spans="1:393" x14ac:dyDescent="0.25">
      <c r="A129" s="16" t="s">
        <v>9497</v>
      </c>
      <c r="B129" s="16" t="s">
        <v>1056</v>
      </c>
      <c r="C129" s="16" t="s">
        <v>972</v>
      </c>
      <c r="D129" s="16" t="s">
        <v>844</v>
      </c>
      <c r="E129" s="16" t="s">
        <v>843</v>
      </c>
      <c r="F129" s="16" t="s">
        <v>843</v>
      </c>
      <c r="G129" s="16" t="s">
        <v>843</v>
      </c>
      <c r="H129" s="16" t="s">
        <v>843</v>
      </c>
      <c r="I129" s="16" t="s">
        <v>843</v>
      </c>
      <c r="J129" s="16" t="s">
        <v>843</v>
      </c>
      <c r="K129" s="16" t="s">
        <v>843</v>
      </c>
      <c r="L129" s="16" t="s">
        <v>843</v>
      </c>
      <c r="M129" s="16" t="s">
        <v>843</v>
      </c>
      <c r="N129" s="16" t="s">
        <v>843</v>
      </c>
      <c r="O129" s="16" t="s">
        <v>843</v>
      </c>
      <c r="Q129" s="16" t="s">
        <v>844</v>
      </c>
      <c r="R129" s="16">
        <v>16</v>
      </c>
      <c r="T129" s="16" t="s">
        <v>474</v>
      </c>
      <c r="U129" s="16" t="s">
        <v>843</v>
      </c>
      <c r="V129" s="16" t="s">
        <v>844</v>
      </c>
      <c r="W129" s="16" t="s">
        <v>843</v>
      </c>
      <c r="X129" s="16" t="s">
        <v>843</v>
      </c>
      <c r="Y129" s="16" t="s">
        <v>843</v>
      </c>
      <c r="Z129" s="16" t="s">
        <v>844</v>
      </c>
      <c r="AA129" s="16" t="s">
        <v>843</v>
      </c>
      <c r="AB129" s="16" t="s">
        <v>843</v>
      </c>
      <c r="AC129" s="16" t="s">
        <v>844</v>
      </c>
      <c r="AD129" s="16" t="s">
        <v>865</v>
      </c>
      <c r="AF129" s="16" t="s">
        <v>11746</v>
      </c>
      <c r="AG129" s="16" t="s">
        <v>11758</v>
      </c>
      <c r="AH129" s="16" t="s">
        <v>844</v>
      </c>
      <c r="AI129" s="16" t="s">
        <v>843</v>
      </c>
      <c r="AJ129" s="16" t="s">
        <v>843</v>
      </c>
      <c r="AK129" s="16" t="s">
        <v>843</v>
      </c>
      <c r="AL129" s="16" t="s">
        <v>843</v>
      </c>
      <c r="AM129" s="16" t="s">
        <v>844</v>
      </c>
      <c r="AN129" s="16" t="s">
        <v>843</v>
      </c>
      <c r="AO129" s="16" t="s">
        <v>843</v>
      </c>
      <c r="AP129" s="16" t="s">
        <v>843</v>
      </c>
      <c r="AQ129" s="16" t="s">
        <v>844</v>
      </c>
      <c r="AR129" s="16" t="s">
        <v>4433</v>
      </c>
      <c r="AS129" s="16" t="s">
        <v>843</v>
      </c>
      <c r="AT129" s="16" t="s">
        <v>843</v>
      </c>
      <c r="AU129" s="16" t="s">
        <v>843</v>
      </c>
      <c r="AV129" s="16" t="s">
        <v>843</v>
      </c>
      <c r="AW129" s="16" t="s">
        <v>843</v>
      </c>
      <c r="AX129" s="16" t="s">
        <v>843</v>
      </c>
      <c r="AY129" s="16" t="s">
        <v>844</v>
      </c>
      <c r="BF129" s="16" t="s">
        <v>844</v>
      </c>
      <c r="BH129" s="16" t="s">
        <v>7380</v>
      </c>
      <c r="BI129" s="16" t="s">
        <v>7785</v>
      </c>
      <c r="BJ129" s="16" t="s">
        <v>843</v>
      </c>
      <c r="BK129" s="16" t="s">
        <v>843</v>
      </c>
      <c r="BL129" s="16" t="s">
        <v>843</v>
      </c>
      <c r="BM129" s="16" t="s">
        <v>843</v>
      </c>
      <c r="BN129" s="16" t="s">
        <v>843</v>
      </c>
      <c r="BO129" s="16" t="s">
        <v>844</v>
      </c>
      <c r="BP129" s="16" t="s">
        <v>843</v>
      </c>
      <c r="BQ129" s="16" t="s">
        <v>843</v>
      </c>
      <c r="CC129" s="16" t="s">
        <v>865</v>
      </c>
      <c r="CF129" s="16" t="s">
        <v>7130</v>
      </c>
      <c r="CG129" s="16" t="s">
        <v>844</v>
      </c>
      <c r="CH129" s="16" t="s">
        <v>843</v>
      </c>
      <c r="CI129" s="16" t="s">
        <v>843</v>
      </c>
      <c r="CJ129" s="16" t="s">
        <v>843</v>
      </c>
      <c r="CK129" s="16" t="s">
        <v>843</v>
      </c>
      <c r="CL129" s="16" t="s">
        <v>843</v>
      </c>
      <c r="CM129" s="16" t="s">
        <v>843</v>
      </c>
      <c r="CN129" s="16" t="s">
        <v>843</v>
      </c>
      <c r="CO129" s="16" t="s">
        <v>843</v>
      </c>
      <c r="CP129" s="16" t="s">
        <v>843</v>
      </c>
      <c r="CQ129" s="16" t="s">
        <v>843</v>
      </c>
      <c r="CR129" s="16" t="s">
        <v>843</v>
      </c>
      <c r="CS129" s="16" t="s">
        <v>843</v>
      </c>
      <c r="CT129" s="16" t="s">
        <v>843</v>
      </c>
      <c r="CU129" s="16" t="s">
        <v>843</v>
      </c>
      <c r="CV129" s="16" t="s">
        <v>843</v>
      </c>
      <c r="CW129" s="16" t="s">
        <v>843</v>
      </c>
      <c r="CX129" s="16" t="s">
        <v>843</v>
      </c>
      <c r="CY129" s="16" t="s">
        <v>843</v>
      </c>
      <c r="CZ129" s="16" t="s">
        <v>843</v>
      </c>
      <c r="DA129" s="16" t="s">
        <v>843</v>
      </c>
      <c r="DB129" s="16" t="s">
        <v>843</v>
      </c>
      <c r="DC129" s="16" t="s">
        <v>843</v>
      </c>
      <c r="DD129" s="16" t="s">
        <v>843</v>
      </c>
      <c r="DE129" s="16" t="s">
        <v>843</v>
      </c>
      <c r="DF129" s="16" t="s">
        <v>843</v>
      </c>
      <c r="DG129" s="16" t="s">
        <v>843</v>
      </c>
      <c r="DH129" s="16" t="s">
        <v>843</v>
      </c>
      <c r="DI129" s="16" t="s">
        <v>843</v>
      </c>
      <c r="DJ129" s="16" t="s">
        <v>843</v>
      </c>
      <c r="DK129" s="16" t="s">
        <v>843</v>
      </c>
      <c r="DL129" s="16" t="s">
        <v>843</v>
      </c>
      <c r="DQ129" s="16" t="s">
        <v>7236</v>
      </c>
      <c r="DR129" s="16" t="s">
        <v>867</v>
      </c>
      <c r="DS129" s="16" t="s">
        <v>7321</v>
      </c>
      <c r="DX129" s="16" t="s">
        <v>865</v>
      </c>
      <c r="ES129" s="16" t="s">
        <v>865</v>
      </c>
      <c r="EU129" s="16" t="s">
        <v>7810</v>
      </c>
      <c r="EV129" s="16" t="s">
        <v>865</v>
      </c>
      <c r="HC129" s="16" t="s">
        <v>865</v>
      </c>
      <c r="JA129" s="16" t="s">
        <v>4810</v>
      </c>
      <c r="JB129" s="16" t="s">
        <v>865</v>
      </c>
      <c r="JC129" s="16" t="s">
        <v>865</v>
      </c>
      <c r="JD129" s="16" t="s">
        <v>865</v>
      </c>
      <c r="JE129" s="16" t="s">
        <v>865</v>
      </c>
      <c r="JF129" s="16" t="s">
        <v>865</v>
      </c>
      <c r="JG129" s="16" t="s">
        <v>1056</v>
      </c>
      <c r="JH129" s="16" t="s">
        <v>7582</v>
      </c>
      <c r="JJ129" s="16" t="s">
        <v>864</v>
      </c>
      <c r="KF129" s="16" t="s">
        <v>4411</v>
      </c>
      <c r="KI129" s="16" t="s">
        <v>4837</v>
      </c>
      <c r="KO129" s="16" t="s">
        <v>9111</v>
      </c>
      <c r="KP129" s="16" t="s">
        <v>9110</v>
      </c>
      <c r="KQ129" s="16" t="s">
        <v>8694</v>
      </c>
      <c r="KR129" s="16" t="s">
        <v>9498</v>
      </c>
      <c r="KS129" s="16" t="s">
        <v>9112</v>
      </c>
      <c r="KT129" s="16" t="s">
        <v>8696</v>
      </c>
      <c r="KU129" s="16" t="s">
        <v>844</v>
      </c>
      <c r="KV129" s="16" t="s">
        <v>8696</v>
      </c>
      <c r="KW129" s="16" t="s">
        <v>851</v>
      </c>
      <c r="KY129" s="16" t="s">
        <v>486</v>
      </c>
      <c r="LA129" s="16" t="s">
        <v>11697</v>
      </c>
      <c r="LC129" s="16" t="s">
        <v>10879</v>
      </c>
      <c r="LD129" s="16" t="s">
        <v>11698</v>
      </c>
      <c r="LE129" s="16" t="s">
        <v>11693</v>
      </c>
      <c r="LF129" s="16" t="s">
        <v>11654</v>
      </c>
      <c r="LI129" s="16" t="s">
        <v>11655</v>
      </c>
      <c r="LJ129" s="16" t="s">
        <v>843</v>
      </c>
      <c r="LL129" s="16" t="s">
        <v>8711</v>
      </c>
      <c r="LM129" s="16" t="s">
        <v>8741</v>
      </c>
      <c r="LO129" s="16" t="s">
        <v>8746</v>
      </c>
      <c r="LP129" s="16" t="s">
        <v>1056</v>
      </c>
      <c r="LQ129" s="16" t="s">
        <v>8732</v>
      </c>
      <c r="LR129" s="16" t="s">
        <v>8732</v>
      </c>
      <c r="LS129" s="16" t="s">
        <v>844</v>
      </c>
      <c r="LT129" s="16" t="s">
        <v>844</v>
      </c>
      <c r="LU129" s="16" t="s">
        <v>843</v>
      </c>
      <c r="LV129" s="16" t="s">
        <v>843</v>
      </c>
      <c r="LW129" s="16" t="s">
        <v>843</v>
      </c>
      <c r="LX129" s="16" t="s">
        <v>843</v>
      </c>
      <c r="LY129" s="16" t="s">
        <v>843</v>
      </c>
      <c r="LZ129" s="16" t="s">
        <v>844</v>
      </c>
      <c r="MA129" s="16" t="s">
        <v>1056</v>
      </c>
      <c r="MB129" s="16" t="s">
        <v>843</v>
      </c>
      <c r="MC129" s="16" t="s">
        <v>844</v>
      </c>
      <c r="MD129" s="16" t="s">
        <v>11699</v>
      </c>
      <c r="ME129" s="16" t="s">
        <v>11656</v>
      </c>
      <c r="MF129" s="16" t="s">
        <v>8847</v>
      </c>
      <c r="MP129" s="16" t="s">
        <v>1826</v>
      </c>
      <c r="MR129" s="16" t="s">
        <v>474</v>
      </c>
      <c r="MS129" s="16" t="s">
        <v>11771</v>
      </c>
      <c r="MT129" s="16" t="s">
        <v>8993</v>
      </c>
      <c r="MU129" s="16" t="s">
        <v>817</v>
      </c>
      <c r="MV129" s="16" t="s">
        <v>486</v>
      </c>
      <c r="MZ129" s="16" t="s">
        <v>486</v>
      </c>
      <c r="NA129" s="16" t="s">
        <v>487</v>
      </c>
      <c r="NB129" s="16" t="s">
        <v>1344</v>
      </c>
      <c r="NC129" s="16" t="s">
        <v>486</v>
      </c>
      <c r="NE129" s="16" t="s">
        <v>486</v>
      </c>
      <c r="NG129" s="16" t="s">
        <v>1375</v>
      </c>
      <c r="NI129" s="16" t="s">
        <v>11658</v>
      </c>
      <c r="NQ129" s="16" t="s">
        <v>1078</v>
      </c>
      <c r="NR129" s="16" t="s">
        <v>876</v>
      </c>
      <c r="NS129" s="16" t="s">
        <v>462</v>
      </c>
      <c r="NT129" s="16" t="s">
        <v>478</v>
      </c>
      <c r="NU129" s="16">
        <v>1.1910000000000001</v>
      </c>
      <c r="NV129" s="16" t="s">
        <v>824</v>
      </c>
      <c r="NW129" s="16" t="s">
        <v>1179</v>
      </c>
      <c r="NX129" s="16" t="s">
        <v>1142</v>
      </c>
      <c r="NY129" s="16" t="s">
        <v>824</v>
      </c>
      <c r="NZ129" s="16" t="s">
        <v>932</v>
      </c>
      <c r="OA129" s="16" t="s">
        <v>486</v>
      </c>
      <c r="OB129" s="16" t="s">
        <v>833</v>
      </c>
      <c r="OC129" s="16" t="s">
        <v>876</v>
      </c>
    </row>
    <row r="130" spans="1:393" x14ac:dyDescent="0.25">
      <c r="A130" s="16" t="s">
        <v>9501</v>
      </c>
      <c r="B130" s="16" t="s">
        <v>8732</v>
      </c>
      <c r="C130" s="16" t="s">
        <v>4187</v>
      </c>
      <c r="D130" s="16" t="s">
        <v>843</v>
      </c>
      <c r="E130" s="16" t="s">
        <v>844</v>
      </c>
      <c r="F130" s="16" t="s">
        <v>843</v>
      </c>
      <c r="G130" s="16" t="s">
        <v>843</v>
      </c>
      <c r="H130" s="16" t="s">
        <v>843</v>
      </c>
      <c r="I130" s="16" t="s">
        <v>843</v>
      </c>
      <c r="J130" s="16" t="s">
        <v>843</v>
      </c>
      <c r="K130" s="16" t="s">
        <v>843</v>
      </c>
      <c r="L130" s="16" t="s">
        <v>843</v>
      </c>
      <c r="M130" s="16" t="s">
        <v>843</v>
      </c>
      <c r="N130" s="16" t="s">
        <v>843</v>
      </c>
      <c r="O130" s="16" t="s">
        <v>843</v>
      </c>
      <c r="Q130" s="16" t="s">
        <v>843</v>
      </c>
      <c r="R130" s="16">
        <v>14</v>
      </c>
      <c r="T130" s="16" t="s">
        <v>470</v>
      </c>
      <c r="U130" s="16" t="s">
        <v>844</v>
      </c>
      <c r="V130" s="16" t="s">
        <v>843</v>
      </c>
      <c r="W130" s="16" t="s">
        <v>843</v>
      </c>
      <c r="X130" s="16" t="s">
        <v>843</v>
      </c>
      <c r="Y130" s="16" t="s">
        <v>844</v>
      </c>
      <c r="Z130" s="16" t="s">
        <v>843</v>
      </c>
      <c r="AA130" s="16" t="s">
        <v>843</v>
      </c>
      <c r="AB130" s="16" t="s">
        <v>844</v>
      </c>
      <c r="AC130" s="16" t="s">
        <v>844</v>
      </c>
      <c r="BF130" s="16" t="s">
        <v>843</v>
      </c>
      <c r="KO130" s="16" t="s">
        <v>9111</v>
      </c>
      <c r="KP130" s="16" t="s">
        <v>9110</v>
      </c>
      <c r="KQ130" s="16" t="s">
        <v>8694</v>
      </c>
      <c r="KR130" s="16" t="s">
        <v>9502</v>
      </c>
      <c r="KS130" s="16" t="s">
        <v>9112</v>
      </c>
      <c r="KT130" s="16" t="s">
        <v>8696</v>
      </c>
      <c r="KU130" s="16" t="s">
        <v>844</v>
      </c>
      <c r="KV130" s="16" t="s">
        <v>8696</v>
      </c>
      <c r="LC130" s="16" t="s">
        <v>10879</v>
      </c>
      <c r="LF130" s="16" t="s">
        <v>11654</v>
      </c>
      <c r="LM130" s="16" t="s">
        <v>8741</v>
      </c>
      <c r="LO130" s="16" t="s">
        <v>8746</v>
      </c>
      <c r="LP130" s="16" t="s">
        <v>1056</v>
      </c>
      <c r="LQ130" s="16" t="s">
        <v>8732</v>
      </c>
      <c r="LR130" s="16" t="s">
        <v>8732</v>
      </c>
      <c r="LS130" s="16" t="s">
        <v>844</v>
      </c>
      <c r="LT130" s="16" t="s">
        <v>844</v>
      </c>
      <c r="LU130" s="16" t="s">
        <v>843</v>
      </c>
      <c r="LV130" s="16" t="s">
        <v>843</v>
      </c>
      <c r="LW130" s="16" t="s">
        <v>843</v>
      </c>
      <c r="LX130" s="16" t="s">
        <v>843</v>
      </c>
      <c r="LY130" s="16" t="s">
        <v>843</v>
      </c>
      <c r="LZ130" s="16" t="s">
        <v>844</v>
      </c>
      <c r="MA130" s="16" t="s">
        <v>1056</v>
      </c>
      <c r="MB130" s="16" t="s">
        <v>843</v>
      </c>
      <c r="MC130" s="16" t="s">
        <v>844</v>
      </c>
      <c r="ME130" s="16" t="s">
        <v>11656</v>
      </c>
      <c r="MF130" s="16" t="s">
        <v>8847</v>
      </c>
      <c r="MR130" s="16" t="s">
        <v>470</v>
      </c>
      <c r="MS130" s="16" t="s">
        <v>11771</v>
      </c>
      <c r="NI130" s="16" t="s">
        <v>11658</v>
      </c>
      <c r="NS130" s="16" t="s">
        <v>462</v>
      </c>
      <c r="NT130" s="16" t="s">
        <v>478</v>
      </c>
      <c r="NU130" s="16">
        <v>1.1910000000000001</v>
      </c>
      <c r="NV130" s="16" t="s">
        <v>824</v>
      </c>
      <c r="NW130" s="16" t="s">
        <v>1173</v>
      </c>
      <c r="NX130" s="16" t="s">
        <v>1142</v>
      </c>
      <c r="NY130" s="16" t="s">
        <v>824</v>
      </c>
    </row>
    <row r="131" spans="1:393" x14ac:dyDescent="0.25">
      <c r="A131" s="16" t="s">
        <v>9507</v>
      </c>
      <c r="B131" s="16" t="s">
        <v>8746</v>
      </c>
      <c r="C131" s="16" t="s">
        <v>972</v>
      </c>
      <c r="D131" s="16" t="s">
        <v>844</v>
      </c>
      <c r="E131" s="16" t="s">
        <v>843</v>
      </c>
      <c r="F131" s="16" t="s">
        <v>843</v>
      </c>
      <c r="G131" s="16" t="s">
        <v>843</v>
      </c>
      <c r="H131" s="16" t="s">
        <v>843</v>
      </c>
      <c r="I131" s="16" t="s">
        <v>843</v>
      </c>
      <c r="J131" s="16" t="s">
        <v>843</v>
      </c>
      <c r="K131" s="16" t="s">
        <v>843</v>
      </c>
      <c r="L131" s="16" t="s">
        <v>843</v>
      </c>
      <c r="M131" s="16" t="s">
        <v>843</v>
      </c>
      <c r="N131" s="16" t="s">
        <v>843</v>
      </c>
      <c r="O131" s="16" t="s">
        <v>843</v>
      </c>
      <c r="Q131" s="16" t="s">
        <v>844</v>
      </c>
      <c r="R131" s="16">
        <v>13</v>
      </c>
      <c r="T131" s="16" t="s">
        <v>470</v>
      </c>
      <c r="U131" s="16" t="s">
        <v>844</v>
      </c>
      <c r="V131" s="16" t="s">
        <v>843</v>
      </c>
      <c r="W131" s="16" t="s">
        <v>843</v>
      </c>
      <c r="X131" s="16" t="s">
        <v>843</v>
      </c>
      <c r="Y131" s="16" t="s">
        <v>844</v>
      </c>
      <c r="Z131" s="16" t="s">
        <v>843</v>
      </c>
      <c r="AA131" s="16" t="s">
        <v>843</v>
      </c>
      <c r="AB131" s="16" t="s">
        <v>844</v>
      </c>
      <c r="AC131" s="16" t="s">
        <v>844</v>
      </c>
      <c r="AF131" s="16" t="s">
        <v>11746</v>
      </c>
      <c r="AG131" s="16" t="s">
        <v>11660</v>
      </c>
      <c r="AH131" s="16" t="s">
        <v>844</v>
      </c>
      <c r="AI131" s="16" t="s">
        <v>844</v>
      </c>
      <c r="AJ131" s="16" t="s">
        <v>843</v>
      </c>
      <c r="AK131" s="16" t="s">
        <v>843</v>
      </c>
      <c r="AL131" s="16" t="s">
        <v>843</v>
      </c>
      <c r="AM131" s="16" t="s">
        <v>844</v>
      </c>
      <c r="AN131" s="16" t="s">
        <v>843</v>
      </c>
      <c r="AO131" s="16" t="s">
        <v>843</v>
      </c>
      <c r="AP131" s="16" t="s">
        <v>843</v>
      </c>
      <c r="AQ131" s="16" t="s">
        <v>844</v>
      </c>
      <c r="AR131" s="16" t="s">
        <v>4433</v>
      </c>
      <c r="AS131" s="16" t="s">
        <v>843</v>
      </c>
      <c r="AT131" s="16" t="s">
        <v>843</v>
      </c>
      <c r="AU131" s="16" t="s">
        <v>843</v>
      </c>
      <c r="AV131" s="16" t="s">
        <v>843</v>
      </c>
      <c r="AW131" s="16" t="s">
        <v>843</v>
      </c>
      <c r="AX131" s="16" t="s">
        <v>843</v>
      </c>
      <c r="AY131" s="16" t="s">
        <v>844</v>
      </c>
      <c r="BF131" s="16" t="s">
        <v>844</v>
      </c>
      <c r="BH131" s="16" t="s">
        <v>7380</v>
      </c>
      <c r="BI131" s="16" t="s">
        <v>7770</v>
      </c>
      <c r="BJ131" s="16" t="s">
        <v>844</v>
      </c>
      <c r="BK131" s="16" t="s">
        <v>843</v>
      </c>
      <c r="BL131" s="16" t="s">
        <v>843</v>
      </c>
      <c r="BM131" s="16" t="s">
        <v>843</v>
      </c>
      <c r="BN131" s="16" t="s">
        <v>843</v>
      </c>
      <c r="BO131" s="16" t="s">
        <v>843</v>
      </c>
      <c r="BP131" s="16" t="s">
        <v>843</v>
      </c>
      <c r="BQ131" s="16" t="s">
        <v>843</v>
      </c>
      <c r="BR131" s="16" t="s">
        <v>7799</v>
      </c>
      <c r="BS131" s="16" t="s">
        <v>843</v>
      </c>
      <c r="BT131" s="16" t="s">
        <v>843</v>
      </c>
      <c r="BU131" s="16" t="s">
        <v>843</v>
      </c>
      <c r="BV131" s="16" t="s">
        <v>844</v>
      </c>
      <c r="BW131" s="16" t="s">
        <v>843</v>
      </c>
      <c r="BX131" s="16" t="s">
        <v>843</v>
      </c>
      <c r="BY131" s="16" t="s">
        <v>843</v>
      </c>
      <c r="BZ131" s="16" t="s">
        <v>843</v>
      </c>
      <c r="CA131" s="16" t="s">
        <v>843</v>
      </c>
      <c r="CC131" s="16" t="s">
        <v>865</v>
      </c>
      <c r="CF131" s="16" t="s">
        <v>7130</v>
      </c>
      <c r="CG131" s="16" t="s">
        <v>844</v>
      </c>
      <c r="CH131" s="16" t="s">
        <v>843</v>
      </c>
      <c r="CI131" s="16" t="s">
        <v>843</v>
      </c>
      <c r="CJ131" s="16" t="s">
        <v>843</v>
      </c>
      <c r="CK131" s="16" t="s">
        <v>843</v>
      </c>
      <c r="CL131" s="16" t="s">
        <v>843</v>
      </c>
      <c r="CM131" s="16" t="s">
        <v>843</v>
      </c>
      <c r="CN131" s="16" t="s">
        <v>843</v>
      </c>
      <c r="CO131" s="16" t="s">
        <v>843</v>
      </c>
      <c r="CP131" s="16" t="s">
        <v>843</v>
      </c>
      <c r="CQ131" s="16" t="s">
        <v>843</v>
      </c>
      <c r="CR131" s="16" t="s">
        <v>843</v>
      </c>
      <c r="CS131" s="16" t="s">
        <v>843</v>
      </c>
      <c r="CT131" s="16" t="s">
        <v>843</v>
      </c>
      <c r="CU131" s="16" t="s">
        <v>843</v>
      </c>
      <c r="CV131" s="16" t="s">
        <v>843</v>
      </c>
      <c r="CW131" s="16" t="s">
        <v>843</v>
      </c>
      <c r="CX131" s="16" t="s">
        <v>843</v>
      </c>
      <c r="CY131" s="16" t="s">
        <v>843</v>
      </c>
      <c r="CZ131" s="16" t="s">
        <v>843</v>
      </c>
      <c r="DA131" s="16" t="s">
        <v>843</v>
      </c>
      <c r="DB131" s="16" t="s">
        <v>843</v>
      </c>
      <c r="DC131" s="16" t="s">
        <v>843</v>
      </c>
      <c r="DD131" s="16" t="s">
        <v>843</v>
      </c>
      <c r="DE131" s="16" t="s">
        <v>843</v>
      </c>
      <c r="DF131" s="16" t="s">
        <v>843</v>
      </c>
      <c r="DG131" s="16" t="s">
        <v>843</v>
      </c>
      <c r="DH131" s="16" t="s">
        <v>843</v>
      </c>
      <c r="DI131" s="16" t="s">
        <v>843</v>
      </c>
      <c r="DJ131" s="16" t="s">
        <v>843</v>
      </c>
      <c r="DK131" s="16" t="s">
        <v>843</v>
      </c>
      <c r="DL131" s="16" t="s">
        <v>843</v>
      </c>
      <c r="DQ131" s="16" t="s">
        <v>7236</v>
      </c>
      <c r="DR131" s="16" t="s">
        <v>867</v>
      </c>
      <c r="DS131" s="16" t="s">
        <v>7321</v>
      </c>
      <c r="DX131" s="16" t="s">
        <v>865</v>
      </c>
      <c r="ES131" s="16" t="s">
        <v>865</v>
      </c>
      <c r="EU131" s="16" t="s">
        <v>7810</v>
      </c>
      <c r="EV131" s="16" t="s">
        <v>865</v>
      </c>
      <c r="FT131" s="16" t="s">
        <v>865</v>
      </c>
      <c r="HC131" s="16" t="s">
        <v>865</v>
      </c>
      <c r="KO131" s="16" t="s">
        <v>9111</v>
      </c>
      <c r="KP131" s="16" t="s">
        <v>9110</v>
      </c>
      <c r="KQ131" s="16" t="s">
        <v>8694</v>
      </c>
      <c r="KR131" s="16" t="s">
        <v>9508</v>
      </c>
      <c r="KS131" s="16" t="s">
        <v>9112</v>
      </c>
      <c r="KT131" s="16" t="s">
        <v>8696</v>
      </c>
      <c r="KU131" s="16" t="s">
        <v>844</v>
      </c>
      <c r="KV131" s="16" t="s">
        <v>8696</v>
      </c>
      <c r="KW131" s="16" t="s">
        <v>851</v>
      </c>
      <c r="KY131" s="16" t="s">
        <v>486</v>
      </c>
      <c r="LA131" s="16" t="s">
        <v>11697</v>
      </c>
      <c r="LC131" s="16" t="s">
        <v>10879</v>
      </c>
      <c r="LD131" s="16" t="s">
        <v>11698</v>
      </c>
      <c r="LE131" s="16" t="s">
        <v>11693</v>
      </c>
      <c r="LF131" s="16" t="s">
        <v>11654</v>
      </c>
      <c r="LI131" s="16" t="s">
        <v>11655</v>
      </c>
      <c r="LM131" s="16" t="s">
        <v>8741</v>
      </c>
      <c r="LO131" s="16" t="s">
        <v>8746</v>
      </c>
      <c r="LP131" s="16" t="s">
        <v>1056</v>
      </c>
      <c r="LQ131" s="16" t="s">
        <v>8732</v>
      </c>
      <c r="LR131" s="16" t="s">
        <v>8732</v>
      </c>
      <c r="LS131" s="16" t="s">
        <v>844</v>
      </c>
      <c r="LT131" s="16" t="s">
        <v>844</v>
      </c>
      <c r="LU131" s="16" t="s">
        <v>843</v>
      </c>
      <c r="LV131" s="16" t="s">
        <v>843</v>
      </c>
      <c r="LW131" s="16" t="s">
        <v>843</v>
      </c>
      <c r="LX131" s="16" t="s">
        <v>843</v>
      </c>
      <c r="LY131" s="16" t="s">
        <v>843</v>
      </c>
      <c r="LZ131" s="16" t="s">
        <v>844</v>
      </c>
      <c r="MA131" s="16" t="s">
        <v>1056</v>
      </c>
      <c r="MB131" s="16" t="s">
        <v>843</v>
      </c>
      <c r="MC131" s="16" t="s">
        <v>844</v>
      </c>
      <c r="MD131" s="16" t="s">
        <v>11699</v>
      </c>
      <c r="ME131" s="16" t="s">
        <v>11677</v>
      </c>
      <c r="MF131" s="16" t="s">
        <v>8847</v>
      </c>
      <c r="MR131" s="16" t="s">
        <v>470</v>
      </c>
      <c r="MS131" s="16" t="s">
        <v>11771</v>
      </c>
      <c r="MT131" s="16" t="s">
        <v>8993</v>
      </c>
      <c r="MU131" s="16" t="s">
        <v>817</v>
      </c>
      <c r="MV131" s="16" t="s">
        <v>486</v>
      </c>
      <c r="MZ131" s="16" t="s">
        <v>486</v>
      </c>
      <c r="NA131" s="16" t="s">
        <v>487</v>
      </c>
      <c r="NB131" s="16" t="s">
        <v>1344</v>
      </c>
      <c r="NC131" s="16" t="s">
        <v>486</v>
      </c>
      <c r="ND131" s="16" t="s">
        <v>486</v>
      </c>
      <c r="NE131" s="16" t="s">
        <v>486</v>
      </c>
      <c r="NI131" s="16" t="s">
        <v>11658</v>
      </c>
      <c r="NL131" s="16" t="s">
        <v>843</v>
      </c>
      <c r="NS131" s="16" t="s">
        <v>462</v>
      </c>
      <c r="NT131" s="16" t="s">
        <v>478</v>
      </c>
      <c r="NU131" s="16">
        <v>1.1910000000000001</v>
      </c>
      <c r="NV131" s="16" t="s">
        <v>824</v>
      </c>
      <c r="NW131" s="16" t="s">
        <v>1173</v>
      </c>
      <c r="NX131" s="16" t="s">
        <v>1142</v>
      </c>
      <c r="NY131" s="16" t="s">
        <v>824</v>
      </c>
      <c r="NZ131" s="16" t="s">
        <v>929</v>
      </c>
      <c r="OA131" s="16" t="s">
        <v>486</v>
      </c>
    </row>
    <row r="132" spans="1:393" x14ac:dyDescent="0.25">
      <c r="A132" s="16" t="s">
        <v>9513</v>
      </c>
      <c r="B132" s="16" t="s">
        <v>8759</v>
      </c>
      <c r="C132" s="16" t="s">
        <v>4187</v>
      </c>
      <c r="D132" s="16" t="s">
        <v>843</v>
      </c>
      <c r="E132" s="16" t="s">
        <v>844</v>
      </c>
      <c r="F132" s="16" t="s">
        <v>843</v>
      </c>
      <c r="G132" s="16" t="s">
        <v>843</v>
      </c>
      <c r="H132" s="16" t="s">
        <v>843</v>
      </c>
      <c r="I132" s="16" t="s">
        <v>843</v>
      </c>
      <c r="J132" s="16" t="s">
        <v>843</v>
      </c>
      <c r="K132" s="16" t="s">
        <v>843</v>
      </c>
      <c r="L132" s="16" t="s">
        <v>843</v>
      </c>
      <c r="M132" s="16" t="s">
        <v>843</v>
      </c>
      <c r="N132" s="16" t="s">
        <v>843</v>
      </c>
      <c r="O132" s="16" t="s">
        <v>843</v>
      </c>
      <c r="Q132" s="16" t="s">
        <v>843</v>
      </c>
      <c r="R132" s="16">
        <v>11</v>
      </c>
      <c r="T132" s="16" t="s">
        <v>474</v>
      </c>
      <c r="U132" s="16" t="s">
        <v>843</v>
      </c>
      <c r="V132" s="16" t="s">
        <v>844</v>
      </c>
      <c r="W132" s="16" t="s">
        <v>843</v>
      </c>
      <c r="X132" s="16" t="s">
        <v>843</v>
      </c>
      <c r="Y132" s="16" t="s">
        <v>843</v>
      </c>
      <c r="Z132" s="16" t="s">
        <v>844</v>
      </c>
      <c r="AA132" s="16" t="s">
        <v>843</v>
      </c>
      <c r="AB132" s="16" t="s">
        <v>843</v>
      </c>
      <c r="AC132" s="16" t="s">
        <v>844</v>
      </c>
      <c r="BF132" s="16" t="s">
        <v>843</v>
      </c>
      <c r="KO132" s="16" t="s">
        <v>9111</v>
      </c>
      <c r="KP132" s="16" t="s">
        <v>9110</v>
      </c>
      <c r="KQ132" s="16" t="s">
        <v>8694</v>
      </c>
      <c r="KR132" s="16" t="s">
        <v>9514</v>
      </c>
      <c r="KS132" s="16" t="s">
        <v>9112</v>
      </c>
      <c r="KT132" s="16" t="s">
        <v>8696</v>
      </c>
      <c r="KU132" s="16" t="s">
        <v>844</v>
      </c>
      <c r="KV132" s="16" t="s">
        <v>8696</v>
      </c>
      <c r="LC132" s="16" t="s">
        <v>10879</v>
      </c>
      <c r="LF132" s="16" t="s">
        <v>11654</v>
      </c>
      <c r="LM132" s="16" t="s">
        <v>8741</v>
      </c>
      <c r="LO132" s="16" t="s">
        <v>8746</v>
      </c>
      <c r="LP132" s="16" t="s">
        <v>1056</v>
      </c>
      <c r="LQ132" s="16" t="s">
        <v>8732</v>
      </c>
      <c r="LR132" s="16" t="s">
        <v>8732</v>
      </c>
      <c r="LS132" s="16" t="s">
        <v>844</v>
      </c>
      <c r="LT132" s="16" t="s">
        <v>844</v>
      </c>
      <c r="LU132" s="16" t="s">
        <v>843</v>
      </c>
      <c r="LV132" s="16" t="s">
        <v>843</v>
      </c>
      <c r="LW132" s="16" t="s">
        <v>843</v>
      </c>
      <c r="LX132" s="16" t="s">
        <v>843</v>
      </c>
      <c r="LY132" s="16" t="s">
        <v>843</v>
      </c>
      <c r="LZ132" s="16" t="s">
        <v>844</v>
      </c>
      <c r="MA132" s="16" t="s">
        <v>1056</v>
      </c>
      <c r="MB132" s="16" t="s">
        <v>843</v>
      </c>
      <c r="MC132" s="16" t="s">
        <v>844</v>
      </c>
      <c r="ME132" s="16" t="s">
        <v>11656</v>
      </c>
      <c r="MF132" s="16" t="s">
        <v>8847</v>
      </c>
      <c r="MR132" s="16" t="s">
        <v>474</v>
      </c>
      <c r="MS132" s="16" t="s">
        <v>11771</v>
      </c>
      <c r="NI132" s="16" t="s">
        <v>11658</v>
      </c>
      <c r="NS132" s="16" t="s">
        <v>462</v>
      </c>
      <c r="NT132" s="16" t="s">
        <v>478</v>
      </c>
      <c r="NU132" s="16">
        <v>1.1910000000000001</v>
      </c>
      <c r="NV132" s="16" t="s">
        <v>860</v>
      </c>
      <c r="NW132" s="16" t="s">
        <v>1182</v>
      </c>
      <c r="NX132" s="16" t="s">
        <v>1142</v>
      </c>
      <c r="NY132" s="16" t="s">
        <v>1122</v>
      </c>
    </row>
    <row r="133" spans="1:393" x14ac:dyDescent="0.25">
      <c r="A133" s="16" t="s">
        <v>9517</v>
      </c>
      <c r="B133" s="16" t="s">
        <v>8769</v>
      </c>
      <c r="C133" s="16" t="s">
        <v>4187</v>
      </c>
      <c r="D133" s="16" t="s">
        <v>843</v>
      </c>
      <c r="E133" s="16" t="s">
        <v>844</v>
      </c>
      <c r="F133" s="16" t="s">
        <v>843</v>
      </c>
      <c r="G133" s="16" t="s">
        <v>843</v>
      </c>
      <c r="H133" s="16" t="s">
        <v>843</v>
      </c>
      <c r="I133" s="16" t="s">
        <v>843</v>
      </c>
      <c r="J133" s="16" t="s">
        <v>843</v>
      </c>
      <c r="K133" s="16" t="s">
        <v>843</v>
      </c>
      <c r="L133" s="16" t="s">
        <v>843</v>
      </c>
      <c r="M133" s="16" t="s">
        <v>843</v>
      </c>
      <c r="N133" s="16" t="s">
        <v>843</v>
      </c>
      <c r="O133" s="16" t="s">
        <v>843</v>
      </c>
      <c r="Q133" s="16" t="s">
        <v>843</v>
      </c>
      <c r="R133" s="16">
        <v>42</v>
      </c>
      <c r="T133" s="16" t="s">
        <v>470</v>
      </c>
      <c r="U133" s="16" t="s">
        <v>844</v>
      </c>
      <c r="V133" s="16" t="s">
        <v>843</v>
      </c>
      <c r="W133" s="16" t="s">
        <v>844</v>
      </c>
      <c r="X133" s="16" t="s">
        <v>843</v>
      </c>
      <c r="Y133" s="16" t="s">
        <v>843</v>
      </c>
      <c r="Z133" s="16" t="s">
        <v>843</v>
      </c>
      <c r="AA133" s="16" t="s">
        <v>843</v>
      </c>
      <c r="AB133" s="16" t="s">
        <v>844</v>
      </c>
      <c r="AC133" s="16" t="s">
        <v>843</v>
      </c>
      <c r="AD133" s="16" t="s">
        <v>867</v>
      </c>
      <c r="BF133" s="16" t="s">
        <v>843</v>
      </c>
      <c r="JB133" s="16" t="s">
        <v>865</v>
      </c>
      <c r="JC133" s="16" t="s">
        <v>865</v>
      </c>
      <c r="JD133" s="16" t="s">
        <v>865</v>
      </c>
      <c r="JE133" s="16" t="s">
        <v>865</v>
      </c>
      <c r="JF133" s="16" t="s">
        <v>865</v>
      </c>
      <c r="JG133" s="16" t="s">
        <v>843</v>
      </c>
      <c r="JH133" s="16" t="s">
        <v>7591</v>
      </c>
      <c r="JJ133" s="16" t="s">
        <v>865</v>
      </c>
      <c r="KO133" s="16" t="s">
        <v>9111</v>
      </c>
      <c r="KP133" s="16" t="s">
        <v>9110</v>
      </c>
      <c r="KQ133" s="16" t="s">
        <v>8694</v>
      </c>
      <c r="KR133" s="16" t="s">
        <v>9518</v>
      </c>
      <c r="KS133" s="16" t="s">
        <v>9112</v>
      </c>
      <c r="KT133" s="16" t="s">
        <v>8696</v>
      </c>
      <c r="KU133" s="16" t="s">
        <v>844</v>
      </c>
      <c r="KV133" s="16" t="s">
        <v>8696</v>
      </c>
      <c r="LC133" s="16" t="s">
        <v>10879</v>
      </c>
      <c r="LF133" s="16" t="s">
        <v>11654</v>
      </c>
      <c r="LJ133" s="16" t="s">
        <v>843</v>
      </c>
      <c r="LL133" s="16" t="s">
        <v>8711</v>
      </c>
      <c r="LM133" s="16" t="s">
        <v>8741</v>
      </c>
      <c r="LO133" s="16" t="s">
        <v>8746</v>
      </c>
      <c r="LP133" s="16" t="s">
        <v>1056</v>
      </c>
      <c r="LQ133" s="16" t="s">
        <v>8732</v>
      </c>
      <c r="LR133" s="16" t="s">
        <v>8732</v>
      </c>
      <c r="LS133" s="16" t="s">
        <v>844</v>
      </c>
      <c r="LT133" s="16" t="s">
        <v>844</v>
      </c>
      <c r="LU133" s="16" t="s">
        <v>843</v>
      </c>
      <c r="LV133" s="16" t="s">
        <v>843</v>
      </c>
      <c r="LW133" s="16" t="s">
        <v>843</v>
      </c>
      <c r="LX133" s="16" t="s">
        <v>843</v>
      </c>
      <c r="LY133" s="16" t="s">
        <v>843</v>
      </c>
      <c r="LZ133" s="16" t="s">
        <v>844</v>
      </c>
      <c r="MA133" s="16" t="s">
        <v>1056</v>
      </c>
      <c r="MB133" s="16" t="s">
        <v>843</v>
      </c>
      <c r="MC133" s="16" t="s">
        <v>844</v>
      </c>
      <c r="ME133" s="16" t="s">
        <v>11656</v>
      </c>
      <c r="MF133" s="16" t="s">
        <v>8847</v>
      </c>
      <c r="MR133" s="16" t="s">
        <v>470</v>
      </c>
      <c r="MS133" s="16" t="s">
        <v>11771</v>
      </c>
      <c r="NI133" s="16" t="s">
        <v>11658</v>
      </c>
      <c r="NR133" s="16" t="s">
        <v>451</v>
      </c>
      <c r="NS133" s="16" t="s">
        <v>462</v>
      </c>
      <c r="NT133" s="16" t="s">
        <v>478</v>
      </c>
      <c r="NU133" s="16">
        <v>1.1910000000000001</v>
      </c>
      <c r="NV133" s="16" t="s">
        <v>451</v>
      </c>
      <c r="NW133" s="16" t="s">
        <v>1175</v>
      </c>
      <c r="NX133" s="16" t="s">
        <v>1142</v>
      </c>
      <c r="OB133" s="16" t="s">
        <v>833</v>
      </c>
      <c r="OC133" s="16" t="s">
        <v>451</v>
      </c>
    </row>
    <row r="134" spans="1:393" x14ac:dyDescent="0.25">
      <c r="A134" s="16" t="s">
        <v>9521</v>
      </c>
      <c r="B134" s="16" t="s">
        <v>844</v>
      </c>
      <c r="C134" s="16" t="s">
        <v>972</v>
      </c>
      <c r="D134" s="16" t="s">
        <v>844</v>
      </c>
      <c r="E134" s="16" t="s">
        <v>843</v>
      </c>
      <c r="F134" s="16" t="s">
        <v>843</v>
      </c>
      <c r="G134" s="16" t="s">
        <v>843</v>
      </c>
      <c r="H134" s="16" t="s">
        <v>843</v>
      </c>
      <c r="I134" s="16" t="s">
        <v>843</v>
      </c>
      <c r="J134" s="16" t="s">
        <v>843</v>
      </c>
      <c r="K134" s="16" t="s">
        <v>843</v>
      </c>
      <c r="L134" s="16" t="s">
        <v>843</v>
      </c>
      <c r="M134" s="16" t="s">
        <v>843</v>
      </c>
      <c r="N134" s="16" t="s">
        <v>843</v>
      </c>
      <c r="O134" s="16" t="s">
        <v>843</v>
      </c>
      <c r="Q134" s="16" t="s">
        <v>844</v>
      </c>
      <c r="R134" s="16">
        <v>78</v>
      </c>
      <c r="T134" s="16" t="s">
        <v>470</v>
      </c>
      <c r="U134" s="16" t="s">
        <v>844</v>
      </c>
      <c r="V134" s="16" t="s">
        <v>843</v>
      </c>
      <c r="W134" s="16" t="s">
        <v>844</v>
      </c>
      <c r="X134" s="16" t="s">
        <v>843</v>
      </c>
      <c r="Y134" s="16" t="s">
        <v>843</v>
      </c>
      <c r="Z134" s="16" t="s">
        <v>843</v>
      </c>
      <c r="AA134" s="16" t="s">
        <v>843</v>
      </c>
      <c r="AB134" s="16" t="s">
        <v>843</v>
      </c>
      <c r="AC134" s="16" t="s">
        <v>843</v>
      </c>
      <c r="AD134" s="16" t="s">
        <v>867</v>
      </c>
      <c r="AF134" s="16" t="s">
        <v>11746</v>
      </c>
      <c r="AG134" s="16" t="s">
        <v>11779</v>
      </c>
      <c r="AH134" s="16" t="s">
        <v>844</v>
      </c>
      <c r="AI134" s="16" t="s">
        <v>844</v>
      </c>
      <c r="AJ134" s="16" t="s">
        <v>844</v>
      </c>
      <c r="AK134" s="16" t="s">
        <v>843</v>
      </c>
      <c r="AL134" s="16" t="s">
        <v>844</v>
      </c>
      <c r="AM134" s="16" t="s">
        <v>843</v>
      </c>
      <c r="AN134" s="16" t="s">
        <v>843</v>
      </c>
      <c r="AO134" s="16" t="s">
        <v>843</v>
      </c>
      <c r="AP134" s="16" t="s">
        <v>843</v>
      </c>
      <c r="AQ134" s="16" t="s">
        <v>843</v>
      </c>
      <c r="AR134" s="16" t="s">
        <v>4421</v>
      </c>
      <c r="AS134" s="16" t="s">
        <v>843</v>
      </c>
      <c r="AT134" s="16" t="s">
        <v>843</v>
      </c>
      <c r="AU134" s="16" t="s">
        <v>844</v>
      </c>
      <c r="AV134" s="16" t="s">
        <v>843</v>
      </c>
      <c r="AW134" s="16" t="s">
        <v>843</v>
      </c>
      <c r="AX134" s="16" t="s">
        <v>843</v>
      </c>
      <c r="AY134" s="16" t="s">
        <v>843</v>
      </c>
      <c r="BB134" s="16" t="s">
        <v>4440</v>
      </c>
      <c r="BF134" s="16" t="s">
        <v>843</v>
      </c>
      <c r="BI134" s="16" t="s">
        <v>7779</v>
      </c>
      <c r="BJ134" s="16" t="s">
        <v>843</v>
      </c>
      <c r="BK134" s="16" t="s">
        <v>843</v>
      </c>
      <c r="BL134" s="16" t="s">
        <v>843</v>
      </c>
      <c r="BM134" s="16" t="s">
        <v>844</v>
      </c>
      <c r="BN134" s="16" t="s">
        <v>843</v>
      </c>
      <c r="BO134" s="16" t="s">
        <v>843</v>
      </c>
      <c r="BP134" s="16" t="s">
        <v>843</v>
      </c>
      <c r="BQ134" s="16" t="s">
        <v>843</v>
      </c>
      <c r="BR134" s="16" t="s">
        <v>7799</v>
      </c>
      <c r="BS134" s="16" t="s">
        <v>843</v>
      </c>
      <c r="BT134" s="16" t="s">
        <v>843</v>
      </c>
      <c r="BU134" s="16" t="s">
        <v>843</v>
      </c>
      <c r="BV134" s="16" t="s">
        <v>844</v>
      </c>
      <c r="BW134" s="16" t="s">
        <v>843</v>
      </c>
      <c r="BX134" s="16" t="s">
        <v>843</v>
      </c>
      <c r="BY134" s="16" t="s">
        <v>843</v>
      </c>
      <c r="BZ134" s="16" t="s">
        <v>843</v>
      </c>
      <c r="CA134" s="16" t="s">
        <v>843</v>
      </c>
      <c r="DX134" s="16" t="s">
        <v>867</v>
      </c>
      <c r="DY134" s="16" t="s">
        <v>867</v>
      </c>
      <c r="ES134" s="16" t="s">
        <v>867</v>
      </c>
      <c r="EU134" s="16" t="s">
        <v>7813</v>
      </c>
      <c r="EV134" s="16" t="s">
        <v>865</v>
      </c>
      <c r="FF134" s="16" t="s">
        <v>7845</v>
      </c>
      <c r="FG134" s="16" t="s">
        <v>4519</v>
      </c>
      <c r="FH134" s="16" t="s">
        <v>843</v>
      </c>
      <c r="FI134" s="16" t="s">
        <v>843</v>
      </c>
      <c r="FJ134" s="16" t="s">
        <v>843</v>
      </c>
      <c r="FK134" s="16" t="s">
        <v>844</v>
      </c>
      <c r="FL134" s="16" t="s">
        <v>843</v>
      </c>
      <c r="FM134" s="16" t="s">
        <v>843</v>
      </c>
      <c r="FN134" s="16" t="s">
        <v>843</v>
      </c>
      <c r="FO134" s="16" t="s">
        <v>843</v>
      </c>
      <c r="FP134" s="16" t="s">
        <v>843</v>
      </c>
      <c r="FQ134" s="16" t="s">
        <v>843</v>
      </c>
      <c r="HC134" s="16" t="s">
        <v>865</v>
      </c>
      <c r="JA134" s="16" t="s">
        <v>4819</v>
      </c>
      <c r="JB134" s="16" t="s">
        <v>865</v>
      </c>
      <c r="JC134" s="16" t="s">
        <v>865</v>
      </c>
      <c r="JD134" s="16" t="s">
        <v>865</v>
      </c>
      <c r="JE134" s="16" t="s">
        <v>865</v>
      </c>
      <c r="JF134" s="16" t="s">
        <v>865</v>
      </c>
      <c r="JG134" s="16" t="s">
        <v>843</v>
      </c>
      <c r="JH134" s="16" t="s">
        <v>4846</v>
      </c>
      <c r="KF134" s="16" t="s">
        <v>4411</v>
      </c>
      <c r="KI134" s="16" t="s">
        <v>4846</v>
      </c>
      <c r="KO134" s="16" t="s">
        <v>9117</v>
      </c>
      <c r="KP134" s="16" t="s">
        <v>9116</v>
      </c>
      <c r="KQ134" s="16" t="s">
        <v>8694</v>
      </c>
      <c r="KR134" s="16" t="s">
        <v>9522</v>
      </c>
      <c r="KS134" s="16" t="s">
        <v>9118</v>
      </c>
      <c r="KT134" s="16" t="s">
        <v>8696</v>
      </c>
      <c r="KU134" s="16" t="s">
        <v>844</v>
      </c>
      <c r="KV134" s="16" t="s">
        <v>8696</v>
      </c>
      <c r="KW134" s="16" t="s">
        <v>850</v>
      </c>
      <c r="KX134" s="16" t="s">
        <v>487</v>
      </c>
      <c r="KY134" s="16" t="s">
        <v>487</v>
      </c>
      <c r="KZ134" s="16" t="s">
        <v>487</v>
      </c>
      <c r="LC134" s="16" t="s">
        <v>10879</v>
      </c>
      <c r="LF134" s="16" t="s">
        <v>11654</v>
      </c>
      <c r="LI134" s="16" t="s">
        <v>11655</v>
      </c>
      <c r="LJ134" s="16" t="s">
        <v>843</v>
      </c>
      <c r="LL134" s="16" t="s">
        <v>8711</v>
      </c>
      <c r="LM134" s="16" t="s">
        <v>8741</v>
      </c>
      <c r="LO134" s="16" t="s">
        <v>843</v>
      </c>
      <c r="LP134" s="16" t="s">
        <v>843</v>
      </c>
      <c r="LQ134" s="16" t="s">
        <v>844</v>
      </c>
      <c r="LR134" s="16" t="s">
        <v>843</v>
      </c>
      <c r="LS134" s="16" t="s">
        <v>844</v>
      </c>
      <c r="LT134" s="16" t="s">
        <v>843</v>
      </c>
      <c r="LU134" s="16" t="s">
        <v>844</v>
      </c>
      <c r="LV134" s="16" t="s">
        <v>844</v>
      </c>
      <c r="LW134" s="16" t="s">
        <v>844</v>
      </c>
      <c r="LX134" s="16" t="s">
        <v>843</v>
      </c>
      <c r="LY134" s="16" t="s">
        <v>843</v>
      </c>
      <c r="LZ134" s="16" t="s">
        <v>843</v>
      </c>
      <c r="MA134" s="16" t="s">
        <v>843</v>
      </c>
      <c r="MB134" s="16" t="s">
        <v>843</v>
      </c>
      <c r="MC134" s="16" t="s">
        <v>843</v>
      </c>
      <c r="ME134" s="16" t="s">
        <v>11656</v>
      </c>
      <c r="MF134" s="16" t="s">
        <v>8847</v>
      </c>
      <c r="MP134" s="16" t="s">
        <v>1824</v>
      </c>
      <c r="MR134" s="16" t="s">
        <v>470</v>
      </c>
      <c r="MS134" s="16" t="s">
        <v>11771</v>
      </c>
      <c r="MT134" s="16" t="s">
        <v>8993</v>
      </c>
      <c r="NC134" s="16" t="s">
        <v>487</v>
      </c>
      <c r="NE134" s="16" t="s">
        <v>486</v>
      </c>
      <c r="NG134" s="16" t="s">
        <v>1369</v>
      </c>
      <c r="NI134" s="16" t="s">
        <v>11658</v>
      </c>
      <c r="NR134" s="16" t="s">
        <v>878</v>
      </c>
      <c r="NS134" s="16" t="s">
        <v>462</v>
      </c>
      <c r="NT134" s="16" t="s">
        <v>478</v>
      </c>
      <c r="NU134" s="16">
        <v>1.1910000000000001</v>
      </c>
      <c r="NV134" s="16" t="s">
        <v>457</v>
      </c>
      <c r="NW134" s="16" t="s">
        <v>1177</v>
      </c>
      <c r="NX134" s="16" t="s">
        <v>1142</v>
      </c>
      <c r="OB134" s="16" t="s">
        <v>833</v>
      </c>
      <c r="OC134" s="16" t="s">
        <v>878</v>
      </c>
    </row>
    <row r="135" spans="1:393" x14ac:dyDescent="0.25">
      <c r="A135" s="16" t="s">
        <v>9526</v>
      </c>
      <c r="B135" s="16" t="s">
        <v>844</v>
      </c>
      <c r="C135" s="16" t="s">
        <v>972</v>
      </c>
      <c r="D135" s="16" t="s">
        <v>844</v>
      </c>
      <c r="E135" s="16" t="s">
        <v>843</v>
      </c>
      <c r="F135" s="16" t="s">
        <v>843</v>
      </c>
      <c r="G135" s="16" t="s">
        <v>843</v>
      </c>
      <c r="H135" s="16" t="s">
        <v>843</v>
      </c>
      <c r="I135" s="16" t="s">
        <v>843</v>
      </c>
      <c r="J135" s="16" t="s">
        <v>843</v>
      </c>
      <c r="K135" s="16" t="s">
        <v>843</v>
      </c>
      <c r="L135" s="16" t="s">
        <v>843</v>
      </c>
      <c r="M135" s="16" t="s">
        <v>843</v>
      </c>
      <c r="N135" s="16" t="s">
        <v>843</v>
      </c>
      <c r="O135" s="16" t="s">
        <v>843</v>
      </c>
      <c r="Q135" s="16" t="s">
        <v>844</v>
      </c>
      <c r="R135" s="16">
        <v>73</v>
      </c>
      <c r="T135" s="16" t="s">
        <v>470</v>
      </c>
      <c r="U135" s="16" t="s">
        <v>844</v>
      </c>
      <c r="V135" s="16" t="s">
        <v>843</v>
      </c>
      <c r="W135" s="16" t="s">
        <v>844</v>
      </c>
      <c r="X135" s="16" t="s">
        <v>843</v>
      </c>
      <c r="Y135" s="16" t="s">
        <v>843</v>
      </c>
      <c r="Z135" s="16" t="s">
        <v>843</v>
      </c>
      <c r="AA135" s="16" t="s">
        <v>843</v>
      </c>
      <c r="AB135" s="16" t="s">
        <v>843</v>
      </c>
      <c r="AC135" s="16" t="s">
        <v>843</v>
      </c>
      <c r="AD135" s="16" t="s">
        <v>867</v>
      </c>
      <c r="AF135" s="16" t="s">
        <v>11673</v>
      </c>
      <c r="AG135" s="16" t="s">
        <v>11780</v>
      </c>
      <c r="AH135" s="16" t="s">
        <v>844</v>
      </c>
      <c r="AI135" s="16" t="s">
        <v>843</v>
      </c>
      <c r="AJ135" s="16" t="s">
        <v>844</v>
      </c>
      <c r="AK135" s="16" t="s">
        <v>843</v>
      </c>
      <c r="AL135" s="16" t="s">
        <v>844</v>
      </c>
      <c r="AM135" s="16" t="s">
        <v>844</v>
      </c>
      <c r="AN135" s="16" t="s">
        <v>843</v>
      </c>
      <c r="AO135" s="16" t="s">
        <v>843</v>
      </c>
      <c r="AP135" s="16" t="s">
        <v>843</v>
      </c>
      <c r="AQ135" s="16" t="s">
        <v>844</v>
      </c>
      <c r="AR135" s="16" t="s">
        <v>4421</v>
      </c>
      <c r="AS135" s="16" t="s">
        <v>843</v>
      </c>
      <c r="AT135" s="16" t="s">
        <v>843</v>
      </c>
      <c r="AU135" s="16" t="s">
        <v>844</v>
      </c>
      <c r="AV135" s="16" t="s">
        <v>843</v>
      </c>
      <c r="AW135" s="16" t="s">
        <v>843</v>
      </c>
      <c r="AX135" s="16" t="s">
        <v>843</v>
      </c>
      <c r="AY135" s="16" t="s">
        <v>843</v>
      </c>
      <c r="BB135" s="16" t="s">
        <v>4437</v>
      </c>
      <c r="BF135" s="16" t="s">
        <v>844</v>
      </c>
      <c r="BI135" s="16" t="s">
        <v>7773</v>
      </c>
      <c r="BJ135" s="16" t="s">
        <v>843</v>
      </c>
      <c r="BK135" s="16" t="s">
        <v>844</v>
      </c>
      <c r="BL135" s="16" t="s">
        <v>843</v>
      </c>
      <c r="BM135" s="16" t="s">
        <v>843</v>
      </c>
      <c r="BN135" s="16" t="s">
        <v>843</v>
      </c>
      <c r="BO135" s="16" t="s">
        <v>843</v>
      </c>
      <c r="BP135" s="16" t="s">
        <v>843</v>
      </c>
      <c r="BQ135" s="16" t="s">
        <v>843</v>
      </c>
      <c r="BR135" s="16" t="s">
        <v>7799</v>
      </c>
      <c r="BS135" s="16" t="s">
        <v>843</v>
      </c>
      <c r="BT135" s="16" t="s">
        <v>843</v>
      </c>
      <c r="BU135" s="16" t="s">
        <v>843</v>
      </c>
      <c r="BV135" s="16" t="s">
        <v>844</v>
      </c>
      <c r="BW135" s="16" t="s">
        <v>843</v>
      </c>
      <c r="BX135" s="16" t="s">
        <v>843</v>
      </c>
      <c r="BY135" s="16" t="s">
        <v>843</v>
      </c>
      <c r="BZ135" s="16" t="s">
        <v>843</v>
      </c>
      <c r="CA135" s="16" t="s">
        <v>843</v>
      </c>
      <c r="DX135" s="16" t="s">
        <v>867</v>
      </c>
      <c r="DY135" s="16" t="s">
        <v>867</v>
      </c>
      <c r="ES135" s="16" t="s">
        <v>867</v>
      </c>
      <c r="EU135" s="16" t="s">
        <v>7819</v>
      </c>
      <c r="EV135" s="16" t="s">
        <v>867</v>
      </c>
      <c r="EW135" s="16" t="s">
        <v>7826</v>
      </c>
      <c r="EX135" s="16" t="s">
        <v>843</v>
      </c>
      <c r="EY135" s="16" t="s">
        <v>844</v>
      </c>
      <c r="EZ135" s="16" t="s">
        <v>843</v>
      </c>
      <c r="FA135" s="16" t="s">
        <v>843</v>
      </c>
      <c r="FB135" s="16" t="s">
        <v>843</v>
      </c>
      <c r="FC135" s="16" t="s">
        <v>843</v>
      </c>
      <c r="FD135" s="16" t="s">
        <v>843</v>
      </c>
      <c r="FF135" s="16" t="s">
        <v>7845</v>
      </c>
      <c r="FG135" s="16" t="s">
        <v>7852</v>
      </c>
      <c r="FH135" s="16" t="s">
        <v>843</v>
      </c>
      <c r="FI135" s="16" t="s">
        <v>844</v>
      </c>
      <c r="FJ135" s="16" t="s">
        <v>843</v>
      </c>
      <c r="FK135" s="16" t="s">
        <v>843</v>
      </c>
      <c r="FL135" s="16" t="s">
        <v>843</v>
      </c>
      <c r="FM135" s="16" t="s">
        <v>843</v>
      </c>
      <c r="FN135" s="16" t="s">
        <v>843</v>
      </c>
      <c r="FO135" s="16" t="s">
        <v>843</v>
      </c>
      <c r="FP135" s="16" t="s">
        <v>843</v>
      </c>
      <c r="FQ135" s="16" t="s">
        <v>843</v>
      </c>
      <c r="HC135" s="16" t="s">
        <v>867</v>
      </c>
      <c r="HD135" s="16" t="s">
        <v>865</v>
      </c>
      <c r="JA135" s="16" t="s">
        <v>4822</v>
      </c>
      <c r="JB135" s="16" t="s">
        <v>865</v>
      </c>
      <c r="JC135" s="16" t="s">
        <v>865</v>
      </c>
      <c r="JD135" s="16" t="s">
        <v>865</v>
      </c>
      <c r="JE135" s="16" t="s">
        <v>865</v>
      </c>
      <c r="JF135" s="16" t="s">
        <v>865</v>
      </c>
      <c r="JG135" s="16" t="s">
        <v>843</v>
      </c>
      <c r="JH135" s="16" t="s">
        <v>5638</v>
      </c>
      <c r="JJ135" s="16" t="s">
        <v>865</v>
      </c>
      <c r="KF135" s="16" t="s">
        <v>4411</v>
      </c>
      <c r="KI135" s="16" t="s">
        <v>4846</v>
      </c>
      <c r="KO135" s="16" t="s">
        <v>9123</v>
      </c>
      <c r="KP135" s="16" t="s">
        <v>9122</v>
      </c>
      <c r="KQ135" s="16" t="s">
        <v>8694</v>
      </c>
      <c r="KR135" s="16" t="s">
        <v>9527</v>
      </c>
      <c r="KS135" s="16" t="s">
        <v>9124</v>
      </c>
      <c r="KT135" s="16" t="s">
        <v>8696</v>
      </c>
      <c r="KU135" s="16" t="s">
        <v>844</v>
      </c>
      <c r="KV135" s="16" t="s">
        <v>8696</v>
      </c>
      <c r="KW135" s="16" t="s">
        <v>851</v>
      </c>
      <c r="KX135" s="16" t="s">
        <v>487</v>
      </c>
      <c r="KY135" s="16" t="s">
        <v>487</v>
      </c>
      <c r="KZ135" s="16" t="s">
        <v>487</v>
      </c>
      <c r="LC135" s="16" t="s">
        <v>10879</v>
      </c>
      <c r="LF135" s="16" t="s">
        <v>11654</v>
      </c>
      <c r="LI135" s="16" t="s">
        <v>11655</v>
      </c>
      <c r="LJ135" s="16" t="s">
        <v>843</v>
      </c>
      <c r="LL135" s="16" t="s">
        <v>8711</v>
      </c>
      <c r="LM135" s="16" t="s">
        <v>8741</v>
      </c>
      <c r="LO135" s="16" t="s">
        <v>843</v>
      </c>
      <c r="LP135" s="16" t="s">
        <v>843</v>
      </c>
      <c r="LQ135" s="16" t="s">
        <v>844</v>
      </c>
      <c r="LR135" s="16" t="s">
        <v>843</v>
      </c>
      <c r="LS135" s="16" t="s">
        <v>844</v>
      </c>
      <c r="LT135" s="16" t="s">
        <v>843</v>
      </c>
      <c r="LU135" s="16" t="s">
        <v>844</v>
      </c>
      <c r="LV135" s="16" t="s">
        <v>843</v>
      </c>
      <c r="LW135" s="16" t="s">
        <v>844</v>
      </c>
      <c r="LX135" s="16" t="s">
        <v>843</v>
      </c>
      <c r="LY135" s="16" t="s">
        <v>843</v>
      </c>
      <c r="LZ135" s="16" t="s">
        <v>843</v>
      </c>
      <c r="MA135" s="16" t="s">
        <v>843</v>
      </c>
      <c r="MB135" s="16" t="s">
        <v>843</v>
      </c>
      <c r="MC135" s="16" t="s">
        <v>843</v>
      </c>
      <c r="ME135" s="16" t="s">
        <v>11656</v>
      </c>
      <c r="MF135" s="16" t="s">
        <v>8847</v>
      </c>
      <c r="MP135" s="16" t="s">
        <v>1824</v>
      </c>
      <c r="MR135" s="16" t="s">
        <v>470</v>
      </c>
      <c r="MS135" s="16" t="s">
        <v>11771</v>
      </c>
      <c r="MT135" s="16" t="s">
        <v>9009</v>
      </c>
      <c r="NC135" s="16" t="s">
        <v>487</v>
      </c>
      <c r="NE135" s="16" t="s">
        <v>487</v>
      </c>
      <c r="NF135" s="16" t="s">
        <v>486</v>
      </c>
      <c r="NG135" s="16" t="s">
        <v>1378</v>
      </c>
      <c r="NI135" s="16" t="s">
        <v>11658</v>
      </c>
      <c r="NR135" s="16" t="s">
        <v>878</v>
      </c>
      <c r="NS135" s="16" t="s">
        <v>462</v>
      </c>
      <c r="NT135" s="16" t="s">
        <v>478</v>
      </c>
      <c r="NU135" s="16">
        <v>1.1910000000000001</v>
      </c>
      <c r="NV135" s="16" t="s">
        <v>457</v>
      </c>
      <c r="NW135" s="16" t="s">
        <v>1177</v>
      </c>
      <c r="NX135" s="16" t="s">
        <v>1142</v>
      </c>
      <c r="OB135" s="16" t="s">
        <v>833</v>
      </c>
      <c r="OC135" s="16" t="s">
        <v>878</v>
      </c>
    </row>
    <row r="136" spans="1:393" x14ac:dyDescent="0.25">
      <c r="A136" s="16" t="s">
        <v>9533</v>
      </c>
      <c r="B136" s="16" t="s">
        <v>844</v>
      </c>
      <c r="C136" s="16" t="s">
        <v>972</v>
      </c>
      <c r="D136" s="16" t="s">
        <v>844</v>
      </c>
      <c r="E136" s="16" t="s">
        <v>843</v>
      </c>
      <c r="F136" s="16" t="s">
        <v>843</v>
      </c>
      <c r="G136" s="16" t="s">
        <v>843</v>
      </c>
      <c r="H136" s="16" t="s">
        <v>843</v>
      </c>
      <c r="I136" s="16" t="s">
        <v>843</v>
      </c>
      <c r="J136" s="16" t="s">
        <v>843</v>
      </c>
      <c r="K136" s="16" t="s">
        <v>843</v>
      </c>
      <c r="L136" s="16" t="s">
        <v>843</v>
      </c>
      <c r="M136" s="16" t="s">
        <v>843</v>
      </c>
      <c r="N136" s="16" t="s">
        <v>843</v>
      </c>
      <c r="O136" s="16" t="s">
        <v>843</v>
      </c>
      <c r="Q136" s="16" t="s">
        <v>844</v>
      </c>
      <c r="R136" s="16">
        <v>42</v>
      </c>
      <c r="T136" s="16" t="s">
        <v>470</v>
      </c>
      <c r="U136" s="16" t="s">
        <v>844</v>
      </c>
      <c r="V136" s="16" t="s">
        <v>843</v>
      </c>
      <c r="W136" s="16" t="s">
        <v>844</v>
      </c>
      <c r="X136" s="16" t="s">
        <v>843</v>
      </c>
      <c r="Y136" s="16" t="s">
        <v>843</v>
      </c>
      <c r="Z136" s="16" t="s">
        <v>843</v>
      </c>
      <c r="AA136" s="16" t="s">
        <v>843</v>
      </c>
      <c r="AB136" s="16" t="s">
        <v>844</v>
      </c>
      <c r="AC136" s="16" t="s">
        <v>843</v>
      </c>
      <c r="AD136" s="16" t="s">
        <v>867</v>
      </c>
      <c r="AF136" s="16" t="s">
        <v>11702</v>
      </c>
      <c r="AG136" s="16" t="s">
        <v>11770</v>
      </c>
      <c r="AH136" s="16" t="s">
        <v>844</v>
      </c>
      <c r="AI136" s="16" t="s">
        <v>844</v>
      </c>
      <c r="AJ136" s="16" t="s">
        <v>844</v>
      </c>
      <c r="AK136" s="16" t="s">
        <v>843</v>
      </c>
      <c r="AL136" s="16" t="s">
        <v>844</v>
      </c>
      <c r="AM136" s="16" t="s">
        <v>844</v>
      </c>
      <c r="AN136" s="16" t="s">
        <v>843</v>
      </c>
      <c r="AO136" s="16" t="s">
        <v>843</v>
      </c>
      <c r="AP136" s="16" t="s">
        <v>843</v>
      </c>
      <c r="AQ136" s="16" t="s">
        <v>844</v>
      </c>
      <c r="AR136" s="16" t="s">
        <v>4421</v>
      </c>
      <c r="AS136" s="16" t="s">
        <v>843</v>
      </c>
      <c r="AT136" s="16" t="s">
        <v>843</v>
      </c>
      <c r="AU136" s="16" t="s">
        <v>844</v>
      </c>
      <c r="AV136" s="16" t="s">
        <v>843</v>
      </c>
      <c r="AW136" s="16" t="s">
        <v>843</v>
      </c>
      <c r="AX136" s="16" t="s">
        <v>843</v>
      </c>
      <c r="AY136" s="16" t="s">
        <v>843</v>
      </c>
      <c r="BB136" s="16" t="s">
        <v>4440</v>
      </c>
      <c r="BF136" s="16" t="s">
        <v>844</v>
      </c>
      <c r="BH136" s="16" t="s">
        <v>7380</v>
      </c>
      <c r="BI136" s="16" t="s">
        <v>7785</v>
      </c>
      <c r="BJ136" s="16" t="s">
        <v>843</v>
      </c>
      <c r="BK136" s="16" t="s">
        <v>843</v>
      </c>
      <c r="BL136" s="16" t="s">
        <v>843</v>
      </c>
      <c r="BM136" s="16" t="s">
        <v>843</v>
      </c>
      <c r="BN136" s="16" t="s">
        <v>843</v>
      </c>
      <c r="BO136" s="16" t="s">
        <v>844</v>
      </c>
      <c r="BP136" s="16" t="s">
        <v>843</v>
      </c>
      <c r="BQ136" s="16" t="s">
        <v>843</v>
      </c>
      <c r="DX136" s="16" t="s">
        <v>867</v>
      </c>
      <c r="DY136" s="16" t="s">
        <v>867</v>
      </c>
      <c r="ES136" s="16" t="s">
        <v>867</v>
      </c>
      <c r="EU136" s="16" t="s">
        <v>7813</v>
      </c>
      <c r="EV136" s="16" t="s">
        <v>865</v>
      </c>
      <c r="FF136" s="16" t="s">
        <v>7836</v>
      </c>
      <c r="FT136" s="16" t="s">
        <v>865</v>
      </c>
      <c r="HC136" s="16" t="s">
        <v>865</v>
      </c>
      <c r="JA136" s="16" t="s">
        <v>4819</v>
      </c>
      <c r="JB136" s="16" t="s">
        <v>865</v>
      </c>
      <c r="JC136" s="16" t="s">
        <v>865</v>
      </c>
      <c r="JD136" s="16" t="s">
        <v>865</v>
      </c>
      <c r="JE136" s="16" t="s">
        <v>865</v>
      </c>
      <c r="JF136" s="16" t="s">
        <v>865</v>
      </c>
      <c r="JG136" s="16" t="s">
        <v>843</v>
      </c>
      <c r="JH136" s="16" t="s">
        <v>5638</v>
      </c>
      <c r="JJ136" s="16" t="s">
        <v>865</v>
      </c>
      <c r="KF136" s="16" t="s">
        <v>4216</v>
      </c>
      <c r="KI136" s="16" t="s">
        <v>4843</v>
      </c>
      <c r="KO136" s="16" t="s">
        <v>9128</v>
      </c>
      <c r="KP136" s="16" t="s">
        <v>9127</v>
      </c>
      <c r="KQ136" s="16" t="s">
        <v>8694</v>
      </c>
      <c r="KR136" s="16" t="s">
        <v>9534</v>
      </c>
      <c r="KS136" s="16" t="s">
        <v>9129</v>
      </c>
      <c r="KT136" s="16" t="s">
        <v>8696</v>
      </c>
      <c r="KU136" s="16" t="s">
        <v>844</v>
      </c>
      <c r="KV136" s="16" t="s">
        <v>8696</v>
      </c>
      <c r="KW136" s="16" t="s">
        <v>850</v>
      </c>
      <c r="KX136" s="16" t="s">
        <v>487</v>
      </c>
      <c r="KY136" s="16" t="s">
        <v>487</v>
      </c>
      <c r="KZ136" s="16" t="s">
        <v>487</v>
      </c>
      <c r="LC136" s="16" t="s">
        <v>10879</v>
      </c>
      <c r="LF136" s="16" t="s">
        <v>11654</v>
      </c>
      <c r="LI136" s="16" t="s">
        <v>11655</v>
      </c>
      <c r="LJ136" s="16" t="s">
        <v>843</v>
      </c>
      <c r="LL136" s="16" t="s">
        <v>8711</v>
      </c>
      <c r="LM136" s="16" t="s">
        <v>8741</v>
      </c>
      <c r="LO136" s="16" t="s">
        <v>1056</v>
      </c>
      <c r="LP136" s="16" t="s">
        <v>1056</v>
      </c>
      <c r="LQ136" s="16" t="s">
        <v>844</v>
      </c>
      <c r="LR136" s="16" t="s">
        <v>8732</v>
      </c>
      <c r="LS136" s="16" t="s">
        <v>844</v>
      </c>
      <c r="LT136" s="16" t="s">
        <v>844</v>
      </c>
      <c r="LU136" s="16" t="s">
        <v>843</v>
      </c>
      <c r="LV136" s="16" t="s">
        <v>844</v>
      </c>
      <c r="LW136" s="16" t="s">
        <v>844</v>
      </c>
      <c r="LX136" s="16" t="s">
        <v>844</v>
      </c>
      <c r="LY136" s="16" t="s">
        <v>843</v>
      </c>
      <c r="LZ136" s="16" t="s">
        <v>844</v>
      </c>
      <c r="MA136" s="16" t="s">
        <v>843</v>
      </c>
      <c r="MB136" s="16" t="s">
        <v>843</v>
      </c>
      <c r="MC136" s="16" t="s">
        <v>844</v>
      </c>
      <c r="ME136" s="16" t="s">
        <v>11656</v>
      </c>
      <c r="MF136" s="16" t="s">
        <v>8847</v>
      </c>
      <c r="MP136" s="16" t="s">
        <v>13846</v>
      </c>
      <c r="MR136" s="16" t="s">
        <v>470</v>
      </c>
      <c r="MS136" s="16" t="s">
        <v>11771</v>
      </c>
      <c r="MT136" s="16" t="s">
        <v>8978</v>
      </c>
      <c r="MU136" s="16" t="s">
        <v>817</v>
      </c>
      <c r="NC136" s="16" t="s">
        <v>487</v>
      </c>
      <c r="ND136" s="16" t="s">
        <v>486</v>
      </c>
      <c r="NE136" s="16" t="s">
        <v>486</v>
      </c>
      <c r="NG136" s="16" t="s">
        <v>1369</v>
      </c>
      <c r="NI136" s="16" t="s">
        <v>11658</v>
      </c>
      <c r="NR136" s="16" t="s">
        <v>451</v>
      </c>
      <c r="NS136" s="16" t="s">
        <v>462</v>
      </c>
      <c r="NT136" s="16" t="s">
        <v>478</v>
      </c>
      <c r="NU136" s="16">
        <v>1.1910000000000001</v>
      </c>
      <c r="NV136" s="16" t="s">
        <v>451</v>
      </c>
      <c r="NW136" s="16" t="s">
        <v>1175</v>
      </c>
      <c r="NX136" s="16" t="s">
        <v>1142</v>
      </c>
      <c r="OB136" s="16" t="s">
        <v>833</v>
      </c>
      <c r="OC136" s="16" t="s">
        <v>451</v>
      </c>
    </row>
    <row r="137" spans="1:393" x14ac:dyDescent="0.25">
      <c r="A137" s="16" t="s">
        <v>9538</v>
      </c>
      <c r="B137" s="16" t="s">
        <v>1056</v>
      </c>
      <c r="C137" s="16" t="s">
        <v>972</v>
      </c>
      <c r="D137" s="16" t="s">
        <v>844</v>
      </c>
      <c r="E137" s="16" t="s">
        <v>843</v>
      </c>
      <c r="F137" s="16" t="s">
        <v>843</v>
      </c>
      <c r="G137" s="16" t="s">
        <v>843</v>
      </c>
      <c r="H137" s="16" t="s">
        <v>843</v>
      </c>
      <c r="I137" s="16" t="s">
        <v>843</v>
      </c>
      <c r="J137" s="16" t="s">
        <v>843</v>
      </c>
      <c r="K137" s="16" t="s">
        <v>843</v>
      </c>
      <c r="L137" s="16" t="s">
        <v>843</v>
      </c>
      <c r="M137" s="16" t="s">
        <v>843</v>
      </c>
      <c r="N137" s="16" t="s">
        <v>843</v>
      </c>
      <c r="O137" s="16" t="s">
        <v>843</v>
      </c>
      <c r="Q137" s="16" t="s">
        <v>844</v>
      </c>
      <c r="R137" s="16">
        <v>40</v>
      </c>
      <c r="T137" s="16" t="s">
        <v>474</v>
      </c>
      <c r="U137" s="16" t="s">
        <v>843</v>
      </c>
      <c r="V137" s="16" t="s">
        <v>844</v>
      </c>
      <c r="W137" s="16" t="s">
        <v>843</v>
      </c>
      <c r="X137" s="16" t="s">
        <v>844</v>
      </c>
      <c r="Y137" s="16" t="s">
        <v>843</v>
      </c>
      <c r="Z137" s="16" t="s">
        <v>843</v>
      </c>
      <c r="AA137" s="16" t="s">
        <v>843</v>
      </c>
      <c r="AB137" s="16" t="s">
        <v>843</v>
      </c>
      <c r="AC137" s="16" t="s">
        <v>843</v>
      </c>
      <c r="AD137" s="16" t="s">
        <v>867</v>
      </c>
      <c r="AF137" s="16" t="s">
        <v>11702</v>
      </c>
      <c r="AG137" s="16" t="s">
        <v>11745</v>
      </c>
      <c r="AH137" s="16" t="s">
        <v>844</v>
      </c>
      <c r="AI137" s="16" t="s">
        <v>844</v>
      </c>
      <c r="AJ137" s="16" t="s">
        <v>843</v>
      </c>
      <c r="AK137" s="16" t="s">
        <v>843</v>
      </c>
      <c r="AL137" s="16" t="s">
        <v>844</v>
      </c>
      <c r="AM137" s="16" t="s">
        <v>844</v>
      </c>
      <c r="AN137" s="16" t="s">
        <v>843</v>
      </c>
      <c r="AO137" s="16" t="s">
        <v>843</v>
      </c>
      <c r="AP137" s="16" t="s">
        <v>843</v>
      </c>
      <c r="AQ137" s="16" t="s">
        <v>844</v>
      </c>
      <c r="AR137" s="16" t="s">
        <v>4433</v>
      </c>
      <c r="AS137" s="16" t="s">
        <v>843</v>
      </c>
      <c r="AT137" s="16" t="s">
        <v>843</v>
      </c>
      <c r="AU137" s="16" t="s">
        <v>843</v>
      </c>
      <c r="AV137" s="16" t="s">
        <v>843</v>
      </c>
      <c r="AW137" s="16" t="s">
        <v>843</v>
      </c>
      <c r="AX137" s="16" t="s">
        <v>843</v>
      </c>
      <c r="AY137" s="16" t="s">
        <v>844</v>
      </c>
      <c r="BF137" s="16" t="s">
        <v>844</v>
      </c>
      <c r="BH137" s="16" t="s">
        <v>7383</v>
      </c>
      <c r="BI137" s="16" t="s">
        <v>7770</v>
      </c>
      <c r="BJ137" s="16" t="s">
        <v>844</v>
      </c>
      <c r="BK137" s="16" t="s">
        <v>843</v>
      </c>
      <c r="BL137" s="16" t="s">
        <v>843</v>
      </c>
      <c r="BM137" s="16" t="s">
        <v>843</v>
      </c>
      <c r="BN137" s="16" t="s">
        <v>843</v>
      </c>
      <c r="BO137" s="16" t="s">
        <v>843</v>
      </c>
      <c r="BP137" s="16" t="s">
        <v>843</v>
      </c>
      <c r="BQ137" s="16" t="s">
        <v>843</v>
      </c>
      <c r="BR137" s="16" t="s">
        <v>7790</v>
      </c>
      <c r="BS137" s="16" t="s">
        <v>844</v>
      </c>
      <c r="BT137" s="16" t="s">
        <v>843</v>
      </c>
      <c r="BU137" s="16" t="s">
        <v>843</v>
      </c>
      <c r="BV137" s="16" t="s">
        <v>843</v>
      </c>
      <c r="BW137" s="16" t="s">
        <v>843</v>
      </c>
      <c r="BX137" s="16" t="s">
        <v>843</v>
      </c>
      <c r="BY137" s="16" t="s">
        <v>843</v>
      </c>
      <c r="BZ137" s="16" t="s">
        <v>843</v>
      </c>
      <c r="CA137" s="16" t="s">
        <v>843</v>
      </c>
      <c r="DX137" s="16" t="s">
        <v>867</v>
      </c>
      <c r="DY137" s="16" t="s">
        <v>867</v>
      </c>
      <c r="ES137" s="16" t="s">
        <v>865</v>
      </c>
      <c r="EU137" s="16" t="s">
        <v>7813</v>
      </c>
      <c r="EV137" s="16" t="s">
        <v>865</v>
      </c>
      <c r="HC137" s="16" t="s">
        <v>865</v>
      </c>
      <c r="JA137" s="16" t="s">
        <v>4819</v>
      </c>
      <c r="JB137" s="16" t="s">
        <v>867</v>
      </c>
      <c r="JC137" s="16" t="s">
        <v>865</v>
      </c>
      <c r="JG137" s="16" t="s">
        <v>843</v>
      </c>
      <c r="JV137" s="16">
        <v>50</v>
      </c>
      <c r="JW137" s="16" t="s">
        <v>7603</v>
      </c>
      <c r="JY137" s="16">
        <v>20000</v>
      </c>
      <c r="JZ137" s="16" t="s">
        <v>2337</v>
      </c>
      <c r="KA137" s="16" t="s">
        <v>11781</v>
      </c>
      <c r="KB137" s="16" t="s">
        <v>7610</v>
      </c>
      <c r="KD137" s="16" t="s">
        <v>4917</v>
      </c>
      <c r="KE137" s="16" t="s">
        <v>7280</v>
      </c>
      <c r="KF137" s="16" t="s">
        <v>4411</v>
      </c>
      <c r="KH137" s="16" t="s">
        <v>7642</v>
      </c>
      <c r="KI137" s="16" t="s">
        <v>4982</v>
      </c>
      <c r="KK137" s="16" t="s">
        <v>2337</v>
      </c>
      <c r="KL137" s="16" t="s">
        <v>11781</v>
      </c>
      <c r="KM137" s="16" t="s">
        <v>7610</v>
      </c>
      <c r="KO137" s="16" t="s">
        <v>9128</v>
      </c>
      <c r="KP137" s="16" t="s">
        <v>9127</v>
      </c>
      <c r="KQ137" s="16" t="s">
        <v>8694</v>
      </c>
      <c r="KR137" s="16" t="s">
        <v>9539</v>
      </c>
      <c r="KS137" s="16" t="s">
        <v>9129</v>
      </c>
      <c r="KT137" s="16" t="s">
        <v>8696</v>
      </c>
      <c r="KU137" s="16" t="s">
        <v>844</v>
      </c>
      <c r="KV137" s="16" t="s">
        <v>8696</v>
      </c>
      <c r="KW137" s="16" t="s">
        <v>851</v>
      </c>
      <c r="KX137" s="16" t="s">
        <v>487</v>
      </c>
      <c r="KY137" s="16" t="s">
        <v>487</v>
      </c>
      <c r="KZ137" s="16" t="s">
        <v>487</v>
      </c>
      <c r="LC137" s="16" t="s">
        <v>10879</v>
      </c>
      <c r="LF137" s="16" t="s">
        <v>11654</v>
      </c>
      <c r="LI137" s="16" t="s">
        <v>11655</v>
      </c>
      <c r="LJ137" s="16" t="s">
        <v>831</v>
      </c>
      <c r="LK137" s="16" t="s">
        <v>831</v>
      </c>
      <c r="LL137" s="16" t="s">
        <v>8756</v>
      </c>
      <c r="LM137" s="16" t="s">
        <v>8741</v>
      </c>
      <c r="LO137" s="16" t="s">
        <v>1056</v>
      </c>
      <c r="LP137" s="16" t="s">
        <v>1056</v>
      </c>
      <c r="LQ137" s="16" t="s">
        <v>844</v>
      </c>
      <c r="LR137" s="16" t="s">
        <v>8732</v>
      </c>
      <c r="LS137" s="16" t="s">
        <v>844</v>
      </c>
      <c r="LT137" s="16" t="s">
        <v>844</v>
      </c>
      <c r="LU137" s="16" t="s">
        <v>843</v>
      </c>
      <c r="LV137" s="16" t="s">
        <v>844</v>
      </c>
      <c r="LW137" s="16" t="s">
        <v>844</v>
      </c>
      <c r="LX137" s="16" t="s">
        <v>844</v>
      </c>
      <c r="LY137" s="16" t="s">
        <v>843</v>
      </c>
      <c r="LZ137" s="16" t="s">
        <v>844</v>
      </c>
      <c r="MA137" s="16" t="s">
        <v>843</v>
      </c>
      <c r="MB137" s="16" t="s">
        <v>843</v>
      </c>
      <c r="MC137" s="16" t="s">
        <v>844</v>
      </c>
      <c r="ME137" s="16" t="s">
        <v>11656</v>
      </c>
      <c r="MF137" s="16" t="s">
        <v>8847</v>
      </c>
      <c r="MG137" s="16" t="s">
        <v>1839</v>
      </c>
      <c r="MH137" s="16" t="s">
        <v>11667</v>
      </c>
      <c r="MI137" s="16" t="s">
        <v>11733</v>
      </c>
      <c r="MJ137" s="16" t="s">
        <v>1839</v>
      </c>
      <c r="MK137" s="16" t="s">
        <v>9084</v>
      </c>
      <c r="ML137" s="16" t="s">
        <v>530</v>
      </c>
      <c r="MM137" s="16" t="s">
        <v>487</v>
      </c>
      <c r="MN137" s="16" t="s">
        <v>1799</v>
      </c>
      <c r="MP137" s="16" t="s">
        <v>1829</v>
      </c>
      <c r="MQ137" s="16" t="s">
        <v>530</v>
      </c>
      <c r="MR137" s="16" t="s">
        <v>474</v>
      </c>
      <c r="MS137" s="16" t="s">
        <v>11771</v>
      </c>
      <c r="MT137" s="16" t="s">
        <v>8978</v>
      </c>
      <c r="MU137" s="16" t="s">
        <v>817</v>
      </c>
      <c r="NC137" s="16" t="s">
        <v>486</v>
      </c>
      <c r="NE137" s="16" t="s">
        <v>486</v>
      </c>
      <c r="NG137" s="16" t="s">
        <v>1369</v>
      </c>
      <c r="NH137" s="16" t="s">
        <v>1913</v>
      </c>
      <c r="NI137" s="16" t="s">
        <v>11658</v>
      </c>
      <c r="NJ137" s="16" t="s">
        <v>11754</v>
      </c>
      <c r="NK137" s="16" t="s">
        <v>11755</v>
      </c>
      <c r="NR137" s="16" t="s">
        <v>451</v>
      </c>
      <c r="NS137" s="16" t="s">
        <v>462</v>
      </c>
      <c r="NT137" s="16" t="s">
        <v>478</v>
      </c>
      <c r="NU137" s="16">
        <v>1.1910000000000001</v>
      </c>
      <c r="NV137" s="16" t="s">
        <v>451</v>
      </c>
      <c r="NW137" s="16" t="s">
        <v>1181</v>
      </c>
      <c r="NX137" s="16" t="s">
        <v>1142</v>
      </c>
      <c r="OB137" s="16" t="s">
        <v>831</v>
      </c>
      <c r="OC137" s="16" t="s">
        <v>451</v>
      </c>
    </row>
    <row r="138" spans="1:393" x14ac:dyDescent="0.25">
      <c r="A138" s="16" t="s">
        <v>9545</v>
      </c>
      <c r="B138" s="16" t="s">
        <v>8732</v>
      </c>
      <c r="C138" s="16" t="s">
        <v>972</v>
      </c>
      <c r="D138" s="16" t="s">
        <v>844</v>
      </c>
      <c r="E138" s="16" t="s">
        <v>843</v>
      </c>
      <c r="F138" s="16" t="s">
        <v>843</v>
      </c>
      <c r="G138" s="16" t="s">
        <v>843</v>
      </c>
      <c r="H138" s="16" t="s">
        <v>843</v>
      </c>
      <c r="I138" s="16" t="s">
        <v>843</v>
      </c>
      <c r="J138" s="16" t="s">
        <v>843</v>
      </c>
      <c r="K138" s="16" t="s">
        <v>843</v>
      </c>
      <c r="L138" s="16" t="s">
        <v>843</v>
      </c>
      <c r="M138" s="16" t="s">
        <v>843</v>
      </c>
      <c r="N138" s="16" t="s">
        <v>843</v>
      </c>
      <c r="O138" s="16" t="s">
        <v>843</v>
      </c>
      <c r="Q138" s="16" t="s">
        <v>844</v>
      </c>
      <c r="R138" s="16">
        <v>14</v>
      </c>
      <c r="T138" s="16" t="s">
        <v>474</v>
      </c>
      <c r="U138" s="16" t="s">
        <v>843</v>
      </c>
      <c r="V138" s="16" t="s">
        <v>844</v>
      </c>
      <c r="W138" s="16" t="s">
        <v>843</v>
      </c>
      <c r="X138" s="16" t="s">
        <v>843</v>
      </c>
      <c r="Y138" s="16" t="s">
        <v>843</v>
      </c>
      <c r="Z138" s="16" t="s">
        <v>844</v>
      </c>
      <c r="AA138" s="16" t="s">
        <v>843</v>
      </c>
      <c r="AB138" s="16" t="s">
        <v>843</v>
      </c>
      <c r="AC138" s="16" t="s">
        <v>844</v>
      </c>
      <c r="AF138" s="16" t="s">
        <v>11702</v>
      </c>
      <c r="AG138" s="16" t="s">
        <v>11725</v>
      </c>
      <c r="AH138" s="16" t="s">
        <v>844</v>
      </c>
      <c r="AI138" s="16" t="s">
        <v>844</v>
      </c>
      <c r="AJ138" s="16" t="s">
        <v>843</v>
      </c>
      <c r="AK138" s="16" t="s">
        <v>843</v>
      </c>
      <c r="AL138" s="16" t="s">
        <v>844</v>
      </c>
      <c r="AM138" s="16" t="s">
        <v>844</v>
      </c>
      <c r="AN138" s="16" t="s">
        <v>843</v>
      </c>
      <c r="AO138" s="16" t="s">
        <v>843</v>
      </c>
      <c r="AP138" s="16" t="s">
        <v>843</v>
      </c>
      <c r="AQ138" s="16" t="s">
        <v>844</v>
      </c>
      <c r="AR138" s="16" t="s">
        <v>4433</v>
      </c>
      <c r="AS138" s="16" t="s">
        <v>843</v>
      </c>
      <c r="AT138" s="16" t="s">
        <v>843</v>
      </c>
      <c r="AU138" s="16" t="s">
        <v>843</v>
      </c>
      <c r="AV138" s="16" t="s">
        <v>843</v>
      </c>
      <c r="AW138" s="16" t="s">
        <v>843</v>
      </c>
      <c r="AX138" s="16" t="s">
        <v>843</v>
      </c>
      <c r="AY138" s="16" t="s">
        <v>844</v>
      </c>
      <c r="BF138" s="16" t="s">
        <v>844</v>
      </c>
      <c r="BH138" s="16" t="s">
        <v>7383</v>
      </c>
      <c r="BI138" s="16" t="s">
        <v>7776</v>
      </c>
      <c r="BJ138" s="16" t="s">
        <v>843</v>
      </c>
      <c r="BK138" s="16" t="s">
        <v>843</v>
      </c>
      <c r="BL138" s="16" t="s">
        <v>844</v>
      </c>
      <c r="BM138" s="16" t="s">
        <v>843</v>
      </c>
      <c r="BN138" s="16" t="s">
        <v>843</v>
      </c>
      <c r="BO138" s="16" t="s">
        <v>843</v>
      </c>
      <c r="BP138" s="16" t="s">
        <v>843</v>
      </c>
      <c r="BQ138" s="16" t="s">
        <v>843</v>
      </c>
      <c r="BR138" s="16" t="s">
        <v>7793</v>
      </c>
      <c r="BS138" s="16" t="s">
        <v>843</v>
      </c>
      <c r="BT138" s="16" t="s">
        <v>844</v>
      </c>
      <c r="BU138" s="16" t="s">
        <v>843</v>
      </c>
      <c r="BV138" s="16" t="s">
        <v>843</v>
      </c>
      <c r="BW138" s="16" t="s">
        <v>843</v>
      </c>
      <c r="BX138" s="16" t="s">
        <v>843</v>
      </c>
      <c r="BY138" s="16" t="s">
        <v>843</v>
      </c>
      <c r="BZ138" s="16" t="s">
        <v>843</v>
      </c>
      <c r="CA138" s="16" t="s">
        <v>843</v>
      </c>
      <c r="CC138" s="16" t="s">
        <v>867</v>
      </c>
      <c r="CD138" s="16" t="s">
        <v>6840</v>
      </c>
      <c r="CE138" s="16" t="s">
        <v>7537</v>
      </c>
      <c r="DN138" s="16" t="s">
        <v>7554</v>
      </c>
      <c r="DQ138" s="16" t="s">
        <v>7093</v>
      </c>
      <c r="DR138" s="16" t="s">
        <v>865</v>
      </c>
      <c r="DX138" s="16" t="s">
        <v>865</v>
      </c>
      <c r="ES138" s="16" t="s">
        <v>865</v>
      </c>
      <c r="EU138" s="16" t="s">
        <v>7813</v>
      </c>
      <c r="EV138" s="16" t="s">
        <v>865</v>
      </c>
      <c r="HC138" s="16" t="s">
        <v>865</v>
      </c>
      <c r="KO138" s="16" t="s">
        <v>9128</v>
      </c>
      <c r="KP138" s="16" t="s">
        <v>9127</v>
      </c>
      <c r="KQ138" s="16" t="s">
        <v>8694</v>
      </c>
      <c r="KR138" s="16" t="s">
        <v>9546</v>
      </c>
      <c r="KS138" s="16" t="s">
        <v>9129</v>
      </c>
      <c r="KT138" s="16" t="s">
        <v>8696</v>
      </c>
      <c r="KU138" s="16" t="s">
        <v>844</v>
      </c>
      <c r="KV138" s="16" t="s">
        <v>8696</v>
      </c>
      <c r="KW138" s="16" t="s">
        <v>851</v>
      </c>
      <c r="KY138" s="16" t="s">
        <v>486</v>
      </c>
      <c r="LC138" s="16" t="s">
        <v>10879</v>
      </c>
      <c r="LD138" s="16" t="s">
        <v>11692</v>
      </c>
      <c r="LE138" s="16" t="s">
        <v>11693</v>
      </c>
      <c r="LF138" s="16" t="s">
        <v>11654</v>
      </c>
      <c r="LI138" s="16" t="s">
        <v>11655</v>
      </c>
      <c r="LM138" s="16" t="s">
        <v>8741</v>
      </c>
      <c r="LO138" s="16" t="s">
        <v>1056</v>
      </c>
      <c r="LP138" s="16" t="s">
        <v>1056</v>
      </c>
      <c r="LQ138" s="16" t="s">
        <v>844</v>
      </c>
      <c r="LR138" s="16" t="s">
        <v>8732</v>
      </c>
      <c r="LS138" s="16" t="s">
        <v>844</v>
      </c>
      <c r="LT138" s="16" t="s">
        <v>844</v>
      </c>
      <c r="LU138" s="16" t="s">
        <v>843</v>
      </c>
      <c r="LV138" s="16" t="s">
        <v>844</v>
      </c>
      <c r="LW138" s="16" t="s">
        <v>844</v>
      </c>
      <c r="LX138" s="16" t="s">
        <v>844</v>
      </c>
      <c r="LY138" s="16" t="s">
        <v>843</v>
      </c>
      <c r="LZ138" s="16" t="s">
        <v>844</v>
      </c>
      <c r="MA138" s="16" t="s">
        <v>843</v>
      </c>
      <c r="MB138" s="16" t="s">
        <v>843</v>
      </c>
      <c r="MC138" s="16" t="s">
        <v>844</v>
      </c>
      <c r="ME138" s="16" t="s">
        <v>11677</v>
      </c>
      <c r="MF138" s="16" t="s">
        <v>8847</v>
      </c>
      <c r="MR138" s="16" t="s">
        <v>474</v>
      </c>
      <c r="MS138" s="16" t="s">
        <v>11771</v>
      </c>
      <c r="MT138" s="16" t="s">
        <v>8978</v>
      </c>
      <c r="MU138" s="16" t="s">
        <v>817</v>
      </c>
      <c r="MV138" s="16" t="s">
        <v>487</v>
      </c>
      <c r="MW138" s="16" t="s">
        <v>1266</v>
      </c>
      <c r="MX138" s="16" t="s">
        <v>1262</v>
      </c>
      <c r="MY138" s="16" t="s">
        <v>487</v>
      </c>
      <c r="MZ138" s="16" t="s">
        <v>487</v>
      </c>
      <c r="NA138" s="16" t="s">
        <v>486</v>
      </c>
      <c r="NC138" s="16" t="s">
        <v>486</v>
      </c>
      <c r="NE138" s="16" t="s">
        <v>486</v>
      </c>
      <c r="NI138" s="16" t="s">
        <v>11658</v>
      </c>
      <c r="NL138" s="16" t="s">
        <v>844</v>
      </c>
      <c r="NS138" s="16" t="s">
        <v>462</v>
      </c>
      <c r="NT138" s="16" t="s">
        <v>478</v>
      </c>
      <c r="NU138" s="16">
        <v>1.1910000000000001</v>
      </c>
      <c r="NV138" s="16" t="s">
        <v>824</v>
      </c>
      <c r="NW138" s="16" t="s">
        <v>1179</v>
      </c>
      <c r="NX138" s="16" t="s">
        <v>1142</v>
      </c>
      <c r="NY138" s="16" t="s">
        <v>824</v>
      </c>
      <c r="NZ138" s="16" t="s">
        <v>929</v>
      </c>
    </row>
    <row r="139" spans="1:393" x14ac:dyDescent="0.25">
      <c r="A139" s="16" t="s">
        <v>9550</v>
      </c>
      <c r="B139" s="16" t="s">
        <v>8746</v>
      </c>
      <c r="C139" s="16" t="s">
        <v>972</v>
      </c>
      <c r="D139" s="16" t="s">
        <v>844</v>
      </c>
      <c r="E139" s="16" t="s">
        <v>843</v>
      </c>
      <c r="F139" s="16" t="s">
        <v>843</v>
      </c>
      <c r="G139" s="16" t="s">
        <v>843</v>
      </c>
      <c r="H139" s="16" t="s">
        <v>843</v>
      </c>
      <c r="I139" s="16" t="s">
        <v>843</v>
      </c>
      <c r="J139" s="16" t="s">
        <v>843</v>
      </c>
      <c r="K139" s="16" t="s">
        <v>843</v>
      </c>
      <c r="L139" s="16" t="s">
        <v>843</v>
      </c>
      <c r="M139" s="16" t="s">
        <v>843</v>
      </c>
      <c r="N139" s="16" t="s">
        <v>843</v>
      </c>
      <c r="O139" s="16" t="s">
        <v>843</v>
      </c>
      <c r="Q139" s="16" t="s">
        <v>844</v>
      </c>
      <c r="R139" s="16">
        <v>6</v>
      </c>
      <c r="T139" s="16" t="s">
        <v>474</v>
      </c>
      <c r="U139" s="16" t="s">
        <v>843</v>
      </c>
      <c r="V139" s="16" t="s">
        <v>844</v>
      </c>
      <c r="W139" s="16" t="s">
        <v>843</v>
      </c>
      <c r="X139" s="16" t="s">
        <v>843</v>
      </c>
      <c r="Y139" s="16" t="s">
        <v>843</v>
      </c>
      <c r="Z139" s="16" t="s">
        <v>844</v>
      </c>
      <c r="AA139" s="16" t="s">
        <v>843</v>
      </c>
      <c r="AB139" s="16" t="s">
        <v>843</v>
      </c>
      <c r="AC139" s="16" t="s">
        <v>844</v>
      </c>
      <c r="AF139" s="16" t="s">
        <v>11702</v>
      </c>
      <c r="AG139" s="16" t="s">
        <v>11708</v>
      </c>
      <c r="AH139" s="16" t="s">
        <v>843</v>
      </c>
      <c r="AI139" s="16" t="s">
        <v>843</v>
      </c>
      <c r="AJ139" s="16" t="s">
        <v>843</v>
      </c>
      <c r="AK139" s="16" t="s">
        <v>843</v>
      </c>
      <c r="AL139" s="16" t="s">
        <v>844</v>
      </c>
      <c r="AM139" s="16" t="s">
        <v>844</v>
      </c>
      <c r="AN139" s="16" t="s">
        <v>843</v>
      </c>
      <c r="AO139" s="16" t="s">
        <v>843</v>
      </c>
      <c r="AP139" s="16" t="s">
        <v>843</v>
      </c>
      <c r="AQ139" s="16" t="s">
        <v>844</v>
      </c>
      <c r="AR139" s="16" t="s">
        <v>4433</v>
      </c>
      <c r="AS139" s="16" t="s">
        <v>843</v>
      </c>
      <c r="AT139" s="16" t="s">
        <v>843</v>
      </c>
      <c r="AU139" s="16" t="s">
        <v>843</v>
      </c>
      <c r="AV139" s="16" t="s">
        <v>843</v>
      </c>
      <c r="AW139" s="16" t="s">
        <v>843</v>
      </c>
      <c r="AX139" s="16" t="s">
        <v>843</v>
      </c>
      <c r="AY139" s="16" t="s">
        <v>844</v>
      </c>
      <c r="BF139" s="16" t="s">
        <v>844</v>
      </c>
      <c r="BI139" s="16" t="s">
        <v>7785</v>
      </c>
      <c r="BJ139" s="16" t="s">
        <v>843</v>
      </c>
      <c r="BK139" s="16" t="s">
        <v>843</v>
      </c>
      <c r="BL139" s="16" t="s">
        <v>843</v>
      </c>
      <c r="BM139" s="16" t="s">
        <v>843</v>
      </c>
      <c r="BN139" s="16" t="s">
        <v>843</v>
      </c>
      <c r="BO139" s="16" t="s">
        <v>844</v>
      </c>
      <c r="BP139" s="16" t="s">
        <v>843</v>
      </c>
      <c r="BQ139" s="16" t="s">
        <v>843</v>
      </c>
      <c r="CC139" s="16" t="s">
        <v>867</v>
      </c>
      <c r="CD139" s="16" t="s">
        <v>6834</v>
      </c>
      <c r="CE139" s="16" t="s">
        <v>4216</v>
      </c>
      <c r="DN139" s="16" t="s">
        <v>4411</v>
      </c>
      <c r="DQ139" s="16" t="s">
        <v>7093</v>
      </c>
      <c r="DR139" s="16" t="s">
        <v>865</v>
      </c>
      <c r="DX139" s="16" t="s">
        <v>865</v>
      </c>
      <c r="ES139" s="16" t="s">
        <v>865</v>
      </c>
      <c r="EU139" s="16" t="s">
        <v>7813</v>
      </c>
      <c r="EV139" s="16" t="s">
        <v>865</v>
      </c>
      <c r="HC139" s="16" t="s">
        <v>865</v>
      </c>
      <c r="KO139" s="16" t="s">
        <v>9128</v>
      </c>
      <c r="KP139" s="16" t="s">
        <v>9127</v>
      </c>
      <c r="KQ139" s="16" t="s">
        <v>8694</v>
      </c>
      <c r="KR139" s="16" t="s">
        <v>9551</v>
      </c>
      <c r="KS139" s="16" t="s">
        <v>9129</v>
      </c>
      <c r="KT139" s="16" t="s">
        <v>8696</v>
      </c>
      <c r="KU139" s="16" t="s">
        <v>844</v>
      </c>
      <c r="KV139" s="16" t="s">
        <v>8696</v>
      </c>
      <c r="KW139" s="16" t="s">
        <v>851</v>
      </c>
      <c r="KY139" s="16" t="s">
        <v>486</v>
      </c>
      <c r="LB139" s="16" t="s">
        <v>11653</v>
      </c>
      <c r="LC139" s="16" t="s">
        <v>10879</v>
      </c>
      <c r="LF139" s="16" t="s">
        <v>11654</v>
      </c>
      <c r="LI139" s="16" t="s">
        <v>11655</v>
      </c>
      <c r="LM139" s="16" t="s">
        <v>8741</v>
      </c>
      <c r="LO139" s="16" t="s">
        <v>1056</v>
      </c>
      <c r="LP139" s="16" t="s">
        <v>1056</v>
      </c>
      <c r="LQ139" s="16" t="s">
        <v>844</v>
      </c>
      <c r="LR139" s="16" t="s">
        <v>8732</v>
      </c>
      <c r="LS139" s="16" t="s">
        <v>844</v>
      </c>
      <c r="LT139" s="16" t="s">
        <v>844</v>
      </c>
      <c r="LU139" s="16" t="s">
        <v>843</v>
      </c>
      <c r="LV139" s="16" t="s">
        <v>844</v>
      </c>
      <c r="LW139" s="16" t="s">
        <v>844</v>
      </c>
      <c r="LX139" s="16" t="s">
        <v>844</v>
      </c>
      <c r="LY139" s="16" t="s">
        <v>843</v>
      </c>
      <c r="LZ139" s="16" t="s">
        <v>844</v>
      </c>
      <c r="MA139" s="16" t="s">
        <v>843</v>
      </c>
      <c r="MB139" s="16" t="s">
        <v>843</v>
      </c>
      <c r="MC139" s="16" t="s">
        <v>844</v>
      </c>
      <c r="ME139" s="16" t="s">
        <v>11677</v>
      </c>
      <c r="MF139" s="16" t="s">
        <v>8847</v>
      </c>
      <c r="MR139" s="16" t="s">
        <v>474</v>
      </c>
      <c r="MS139" s="16" t="s">
        <v>11771</v>
      </c>
      <c r="MT139" s="16" t="s">
        <v>8978</v>
      </c>
      <c r="MV139" s="16" t="s">
        <v>487</v>
      </c>
      <c r="MW139" s="16" t="s">
        <v>1263</v>
      </c>
      <c r="MY139" s="16" t="s">
        <v>486</v>
      </c>
      <c r="MZ139" s="16" t="s">
        <v>487</v>
      </c>
      <c r="NA139" s="16" t="s">
        <v>486</v>
      </c>
      <c r="NC139" s="16" t="s">
        <v>486</v>
      </c>
      <c r="NE139" s="16" t="s">
        <v>486</v>
      </c>
      <c r="NI139" s="16" t="s">
        <v>11658</v>
      </c>
      <c r="NL139" s="16" t="s">
        <v>844</v>
      </c>
      <c r="NS139" s="16" t="s">
        <v>462</v>
      </c>
      <c r="NT139" s="16" t="s">
        <v>478</v>
      </c>
      <c r="NU139" s="16">
        <v>1.1910000000000001</v>
      </c>
      <c r="NV139" s="16" t="s">
        <v>860</v>
      </c>
      <c r="NW139" s="16" t="s">
        <v>1182</v>
      </c>
      <c r="NX139" s="16" t="s">
        <v>1142</v>
      </c>
      <c r="NY139" s="16" t="s">
        <v>1122</v>
      </c>
      <c r="NZ139" s="16" t="s">
        <v>936</v>
      </c>
    </row>
    <row r="140" spans="1:393" x14ac:dyDescent="0.25">
      <c r="A140" s="16" t="s">
        <v>9558</v>
      </c>
      <c r="B140" s="16" t="s">
        <v>844</v>
      </c>
      <c r="C140" s="16" t="s">
        <v>972</v>
      </c>
      <c r="D140" s="16" t="s">
        <v>844</v>
      </c>
      <c r="E140" s="16" t="s">
        <v>843</v>
      </c>
      <c r="F140" s="16" t="s">
        <v>843</v>
      </c>
      <c r="G140" s="16" t="s">
        <v>843</v>
      </c>
      <c r="H140" s="16" t="s">
        <v>843</v>
      </c>
      <c r="I140" s="16" t="s">
        <v>843</v>
      </c>
      <c r="J140" s="16" t="s">
        <v>843</v>
      </c>
      <c r="K140" s="16" t="s">
        <v>843</v>
      </c>
      <c r="L140" s="16" t="s">
        <v>843</v>
      </c>
      <c r="M140" s="16" t="s">
        <v>843</v>
      </c>
      <c r="N140" s="16" t="s">
        <v>843</v>
      </c>
      <c r="O140" s="16" t="s">
        <v>843</v>
      </c>
      <c r="Q140" s="16" t="s">
        <v>844</v>
      </c>
      <c r="R140" s="16">
        <v>31</v>
      </c>
      <c r="T140" s="16" t="s">
        <v>470</v>
      </c>
      <c r="U140" s="16" t="s">
        <v>844</v>
      </c>
      <c r="V140" s="16" t="s">
        <v>843</v>
      </c>
      <c r="W140" s="16" t="s">
        <v>844</v>
      </c>
      <c r="X140" s="16" t="s">
        <v>843</v>
      </c>
      <c r="Y140" s="16" t="s">
        <v>843</v>
      </c>
      <c r="Z140" s="16" t="s">
        <v>843</v>
      </c>
      <c r="AA140" s="16" t="s">
        <v>843</v>
      </c>
      <c r="AB140" s="16" t="s">
        <v>844</v>
      </c>
      <c r="AC140" s="16" t="s">
        <v>843</v>
      </c>
      <c r="AD140" s="16" t="s">
        <v>867</v>
      </c>
      <c r="AF140" s="16" t="s">
        <v>11673</v>
      </c>
      <c r="AG140" s="16" t="s">
        <v>11782</v>
      </c>
      <c r="AH140" s="16" t="s">
        <v>843</v>
      </c>
      <c r="AI140" s="16" t="s">
        <v>843</v>
      </c>
      <c r="AJ140" s="16" t="s">
        <v>844</v>
      </c>
      <c r="AK140" s="16" t="s">
        <v>843</v>
      </c>
      <c r="AL140" s="16" t="s">
        <v>844</v>
      </c>
      <c r="AM140" s="16" t="s">
        <v>843</v>
      </c>
      <c r="AN140" s="16" t="s">
        <v>843</v>
      </c>
      <c r="AO140" s="16" t="s">
        <v>843</v>
      </c>
      <c r="AP140" s="16" t="s">
        <v>843</v>
      </c>
      <c r="AQ140" s="16" t="s">
        <v>843</v>
      </c>
      <c r="AR140" s="16" t="s">
        <v>4433</v>
      </c>
      <c r="AS140" s="16" t="s">
        <v>843</v>
      </c>
      <c r="AT140" s="16" t="s">
        <v>843</v>
      </c>
      <c r="AU140" s="16" t="s">
        <v>843</v>
      </c>
      <c r="AV140" s="16" t="s">
        <v>843</v>
      </c>
      <c r="AW140" s="16" t="s">
        <v>843</v>
      </c>
      <c r="AX140" s="16" t="s">
        <v>843</v>
      </c>
      <c r="AY140" s="16" t="s">
        <v>844</v>
      </c>
      <c r="BF140" s="16" t="s">
        <v>843</v>
      </c>
      <c r="BH140" s="16" t="s">
        <v>7380</v>
      </c>
      <c r="BI140" s="16" t="s">
        <v>7785</v>
      </c>
      <c r="BJ140" s="16" t="s">
        <v>843</v>
      </c>
      <c r="BK140" s="16" t="s">
        <v>843</v>
      </c>
      <c r="BL140" s="16" t="s">
        <v>843</v>
      </c>
      <c r="BM140" s="16" t="s">
        <v>843</v>
      </c>
      <c r="BN140" s="16" t="s">
        <v>843</v>
      </c>
      <c r="BO140" s="16" t="s">
        <v>844</v>
      </c>
      <c r="BP140" s="16" t="s">
        <v>843</v>
      </c>
      <c r="BQ140" s="16" t="s">
        <v>843</v>
      </c>
      <c r="DX140" s="16" t="s">
        <v>865</v>
      </c>
      <c r="ES140" s="16" t="s">
        <v>865</v>
      </c>
      <c r="EU140" s="16" t="s">
        <v>7813</v>
      </c>
      <c r="EV140" s="16" t="s">
        <v>865</v>
      </c>
      <c r="FT140" s="16" t="s">
        <v>865</v>
      </c>
      <c r="HC140" s="16" t="s">
        <v>865</v>
      </c>
      <c r="JA140" s="16" t="s">
        <v>4813</v>
      </c>
      <c r="JB140" s="16" t="s">
        <v>865</v>
      </c>
      <c r="JC140" s="16" t="s">
        <v>865</v>
      </c>
      <c r="JD140" s="16" t="s">
        <v>865</v>
      </c>
      <c r="JE140" s="16" t="s">
        <v>865</v>
      </c>
      <c r="JF140" s="16" t="s">
        <v>865</v>
      </c>
      <c r="JG140" s="16" t="s">
        <v>1056</v>
      </c>
      <c r="JH140" s="16" t="s">
        <v>7577</v>
      </c>
      <c r="JJ140" s="16" t="s">
        <v>864</v>
      </c>
      <c r="KF140" s="16" t="s">
        <v>4411</v>
      </c>
      <c r="KI140" s="16" t="s">
        <v>4843</v>
      </c>
      <c r="KO140" s="16" t="s">
        <v>9133</v>
      </c>
      <c r="KP140" s="16" t="s">
        <v>9132</v>
      </c>
      <c r="KQ140" s="16" t="s">
        <v>8694</v>
      </c>
      <c r="KR140" s="16" t="s">
        <v>9559</v>
      </c>
      <c r="KS140" s="16" t="s">
        <v>9134</v>
      </c>
      <c r="KT140" s="16" t="s">
        <v>8696</v>
      </c>
      <c r="KU140" s="16" t="s">
        <v>844</v>
      </c>
      <c r="KV140" s="16" t="s">
        <v>8696</v>
      </c>
      <c r="KW140" s="16" t="s">
        <v>851</v>
      </c>
      <c r="KY140" s="16" t="s">
        <v>486</v>
      </c>
      <c r="LC140" s="16" t="s">
        <v>10879</v>
      </c>
      <c r="LF140" s="16" t="s">
        <v>11654</v>
      </c>
      <c r="LI140" s="16" t="s">
        <v>11655</v>
      </c>
      <c r="LJ140" s="16" t="s">
        <v>843</v>
      </c>
      <c r="LM140" s="16" t="s">
        <v>8741</v>
      </c>
      <c r="LO140" s="16" t="s">
        <v>1056</v>
      </c>
      <c r="LP140" s="16" t="s">
        <v>844</v>
      </c>
      <c r="LQ140" s="16" t="s">
        <v>1056</v>
      </c>
      <c r="LR140" s="16" t="s">
        <v>844</v>
      </c>
      <c r="LS140" s="16" t="s">
        <v>844</v>
      </c>
      <c r="LT140" s="16" t="s">
        <v>843</v>
      </c>
      <c r="LU140" s="16" t="s">
        <v>843</v>
      </c>
      <c r="LV140" s="16" t="s">
        <v>843</v>
      </c>
      <c r="LW140" s="16" t="s">
        <v>843</v>
      </c>
      <c r="LX140" s="16" t="s">
        <v>843</v>
      </c>
      <c r="LY140" s="16" t="s">
        <v>843</v>
      </c>
      <c r="LZ140" s="16" t="s">
        <v>843</v>
      </c>
      <c r="MA140" s="16" t="s">
        <v>844</v>
      </c>
      <c r="MB140" s="16" t="s">
        <v>843</v>
      </c>
      <c r="MC140" s="16" t="s">
        <v>844</v>
      </c>
      <c r="ME140" s="16" t="s">
        <v>11656</v>
      </c>
      <c r="MF140" s="16" t="s">
        <v>8847</v>
      </c>
      <c r="MP140" s="16" t="s">
        <v>13846</v>
      </c>
      <c r="MR140" s="16" t="s">
        <v>470</v>
      </c>
      <c r="MS140" s="16" t="s">
        <v>11771</v>
      </c>
      <c r="MT140" s="16" t="s">
        <v>9009</v>
      </c>
      <c r="MU140" s="16" t="s">
        <v>817</v>
      </c>
      <c r="NC140" s="16" t="s">
        <v>486</v>
      </c>
      <c r="ND140" s="16" t="s">
        <v>486</v>
      </c>
      <c r="NE140" s="16" t="s">
        <v>486</v>
      </c>
      <c r="NG140" s="16" t="s">
        <v>1376</v>
      </c>
      <c r="NI140" s="16" t="s">
        <v>11658</v>
      </c>
      <c r="NS140" s="16" t="s">
        <v>462</v>
      </c>
      <c r="NT140" s="16" t="s">
        <v>478</v>
      </c>
      <c r="NU140" s="16">
        <v>1.1910000000000001</v>
      </c>
      <c r="NV140" s="16" t="s">
        <v>445</v>
      </c>
      <c r="NW140" s="16" t="s">
        <v>1174</v>
      </c>
      <c r="NX140" s="16" t="s">
        <v>1142</v>
      </c>
      <c r="OC140" s="16" t="s">
        <v>445</v>
      </c>
    </row>
    <row r="141" spans="1:393" x14ac:dyDescent="0.25">
      <c r="A141" s="16" t="s">
        <v>9564</v>
      </c>
      <c r="B141" s="16" t="s">
        <v>1056</v>
      </c>
      <c r="C141" s="16" t="s">
        <v>972</v>
      </c>
      <c r="D141" s="16" t="s">
        <v>844</v>
      </c>
      <c r="E141" s="16" t="s">
        <v>843</v>
      </c>
      <c r="F141" s="16" t="s">
        <v>843</v>
      </c>
      <c r="G141" s="16" t="s">
        <v>843</v>
      </c>
      <c r="H141" s="16" t="s">
        <v>843</v>
      </c>
      <c r="I141" s="16" t="s">
        <v>843</v>
      </c>
      <c r="J141" s="16" t="s">
        <v>843</v>
      </c>
      <c r="K141" s="16" t="s">
        <v>843</v>
      </c>
      <c r="L141" s="16" t="s">
        <v>843</v>
      </c>
      <c r="M141" s="16" t="s">
        <v>843</v>
      </c>
      <c r="N141" s="16" t="s">
        <v>843</v>
      </c>
      <c r="O141" s="16" t="s">
        <v>843</v>
      </c>
      <c r="Q141" s="16" t="s">
        <v>844</v>
      </c>
      <c r="R141" s="16">
        <v>13</v>
      </c>
      <c r="T141" s="16" t="s">
        <v>470</v>
      </c>
      <c r="U141" s="16" t="s">
        <v>844</v>
      </c>
      <c r="V141" s="16" t="s">
        <v>843</v>
      </c>
      <c r="W141" s="16" t="s">
        <v>843</v>
      </c>
      <c r="X141" s="16" t="s">
        <v>843</v>
      </c>
      <c r="Y141" s="16" t="s">
        <v>844</v>
      </c>
      <c r="Z141" s="16" t="s">
        <v>843</v>
      </c>
      <c r="AA141" s="16" t="s">
        <v>843</v>
      </c>
      <c r="AB141" s="16" t="s">
        <v>844</v>
      </c>
      <c r="AC141" s="16" t="s">
        <v>844</v>
      </c>
      <c r="AF141" s="16" t="s">
        <v>11673</v>
      </c>
      <c r="AG141" s="16" t="s">
        <v>11708</v>
      </c>
      <c r="AH141" s="16" t="s">
        <v>843</v>
      </c>
      <c r="AI141" s="16" t="s">
        <v>843</v>
      </c>
      <c r="AJ141" s="16" t="s">
        <v>843</v>
      </c>
      <c r="AK141" s="16" t="s">
        <v>843</v>
      </c>
      <c r="AL141" s="16" t="s">
        <v>844</v>
      </c>
      <c r="AM141" s="16" t="s">
        <v>844</v>
      </c>
      <c r="AN141" s="16" t="s">
        <v>843</v>
      </c>
      <c r="AO141" s="16" t="s">
        <v>843</v>
      </c>
      <c r="AP141" s="16" t="s">
        <v>843</v>
      </c>
      <c r="AQ141" s="16" t="s">
        <v>844</v>
      </c>
      <c r="AR141" s="16" t="s">
        <v>4433</v>
      </c>
      <c r="AS141" s="16" t="s">
        <v>843</v>
      </c>
      <c r="AT141" s="16" t="s">
        <v>843</v>
      </c>
      <c r="AU141" s="16" t="s">
        <v>843</v>
      </c>
      <c r="AV141" s="16" t="s">
        <v>843</v>
      </c>
      <c r="AW141" s="16" t="s">
        <v>843</v>
      </c>
      <c r="AX141" s="16" t="s">
        <v>843</v>
      </c>
      <c r="AY141" s="16" t="s">
        <v>844</v>
      </c>
      <c r="BF141" s="16" t="s">
        <v>844</v>
      </c>
      <c r="BH141" s="16" t="s">
        <v>7383</v>
      </c>
      <c r="BI141" s="16" t="s">
        <v>7785</v>
      </c>
      <c r="BJ141" s="16" t="s">
        <v>843</v>
      </c>
      <c r="BK141" s="16" t="s">
        <v>843</v>
      </c>
      <c r="BL141" s="16" t="s">
        <v>843</v>
      </c>
      <c r="BM141" s="16" t="s">
        <v>843</v>
      </c>
      <c r="BN141" s="16" t="s">
        <v>843</v>
      </c>
      <c r="BO141" s="16" t="s">
        <v>844</v>
      </c>
      <c r="BP141" s="16" t="s">
        <v>843</v>
      </c>
      <c r="BQ141" s="16" t="s">
        <v>843</v>
      </c>
      <c r="CC141" s="16" t="s">
        <v>867</v>
      </c>
      <c r="CD141" s="16" t="s">
        <v>6840</v>
      </c>
      <c r="CE141" s="16" t="s">
        <v>7537</v>
      </c>
      <c r="DN141" s="16" t="s">
        <v>4411</v>
      </c>
      <c r="DQ141" s="16" t="s">
        <v>7093</v>
      </c>
      <c r="DR141" s="16" t="s">
        <v>865</v>
      </c>
      <c r="DX141" s="16" t="s">
        <v>865</v>
      </c>
      <c r="ES141" s="16" t="s">
        <v>865</v>
      </c>
      <c r="EU141" s="16" t="s">
        <v>7813</v>
      </c>
      <c r="EV141" s="16" t="s">
        <v>865</v>
      </c>
      <c r="FT141" s="16" t="s">
        <v>865</v>
      </c>
      <c r="HC141" s="16" t="s">
        <v>865</v>
      </c>
      <c r="KO141" s="16" t="s">
        <v>9133</v>
      </c>
      <c r="KP141" s="16" t="s">
        <v>9132</v>
      </c>
      <c r="KQ141" s="16" t="s">
        <v>8694</v>
      </c>
      <c r="KR141" s="16" t="s">
        <v>9565</v>
      </c>
      <c r="KS141" s="16" t="s">
        <v>9134</v>
      </c>
      <c r="KT141" s="16" t="s">
        <v>8696</v>
      </c>
      <c r="KU141" s="16" t="s">
        <v>844</v>
      </c>
      <c r="KV141" s="16" t="s">
        <v>8696</v>
      </c>
      <c r="KW141" s="16" t="s">
        <v>851</v>
      </c>
      <c r="KY141" s="16" t="s">
        <v>486</v>
      </c>
      <c r="LC141" s="16" t="s">
        <v>10879</v>
      </c>
      <c r="LD141" s="16" t="s">
        <v>11692</v>
      </c>
      <c r="LE141" s="16" t="s">
        <v>11693</v>
      </c>
      <c r="LF141" s="16" t="s">
        <v>11654</v>
      </c>
      <c r="LI141" s="16" t="s">
        <v>11655</v>
      </c>
      <c r="LM141" s="16" t="s">
        <v>8741</v>
      </c>
      <c r="LO141" s="16" t="s">
        <v>1056</v>
      </c>
      <c r="LP141" s="16" t="s">
        <v>844</v>
      </c>
      <c r="LQ141" s="16" t="s">
        <v>1056</v>
      </c>
      <c r="LR141" s="16" t="s">
        <v>844</v>
      </c>
      <c r="LS141" s="16" t="s">
        <v>844</v>
      </c>
      <c r="LT141" s="16" t="s">
        <v>843</v>
      </c>
      <c r="LU141" s="16" t="s">
        <v>843</v>
      </c>
      <c r="LV141" s="16" t="s">
        <v>843</v>
      </c>
      <c r="LW141" s="16" t="s">
        <v>843</v>
      </c>
      <c r="LX141" s="16" t="s">
        <v>843</v>
      </c>
      <c r="LY141" s="16" t="s">
        <v>843</v>
      </c>
      <c r="LZ141" s="16" t="s">
        <v>843</v>
      </c>
      <c r="MA141" s="16" t="s">
        <v>844</v>
      </c>
      <c r="MB141" s="16" t="s">
        <v>843</v>
      </c>
      <c r="MC141" s="16" t="s">
        <v>844</v>
      </c>
      <c r="ME141" s="16" t="s">
        <v>11677</v>
      </c>
      <c r="MF141" s="16" t="s">
        <v>8847</v>
      </c>
      <c r="MR141" s="16" t="s">
        <v>470</v>
      </c>
      <c r="MS141" s="16" t="s">
        <v>11771</v>
      </c>
      <c r="MT141" s="16" t="s">
        <v>9009</v>
      </c>
      <c r="MU141" s="16" t="s">
        <v>817</v>
      </c>
      <c r="MV141" s="16" t="s">
        <v>487</v>
      </c>
      <c r="MW141" s="16" t="s">
        <v>1266</v>
      </c>
      <c r="MX141" s="16" t="s">
        <v>1262</v>
      </c>
      <c r="MY141" s="16" t="s">
        <v>486</v>
      </c>
      <c r="MZ141" s="16" t="s">
        <v>487</v>
      </c>
      <c r="NA141" s="16" t="s">
        <v>486</v>
      </c>
      <c r="NC141" s="16" t="s">
        <v>486</v>
      </c>
      <c r="ND141" s="16" t="s">
        <v>486</v>
      </c>
      <c r="NE141" s="16" t="s">
        <v>486</v>
      </c>
      <c r="NI141" s="16" t="s">
        <v>11658</v>
      </c>
      <c r="NL141" s="16" t="s">
        <v>844</v>
      </c>
      <c r="NS141" s="16" t="s">
        <v>462</v>
      </c>
      <c r="NT141" s="16" t="s">
        <v>478</v>
      </c>
      <c r="NU141" s="16">
        <v>1.1910000000000001</v>
      </c>
      <c r="NV141" s="16" t="s">
        <v>824</v>
      </c>
      <c r="NW141" s="16" t="s">
        <v>1173</v>
      </c>
      <c r="NX141" s="16" t="s">
        <v>1142</v>
      </c>
      <c r="NY141" s="16" t="s">
        <v>824</v>
      </c>
      <c r="NZ141" s="16" t="s">
        <v>929</v>
      </c>
    </row>
    <row r="142" spans="1:393" x14ac:dyDescent="0.25">
      <c r="A142" s="16" t="s">
        <v>9570</v>
      </c>
      <c r="B142" s="16" t="s">
        <v>8732</v>
      </c>
      <c r="C142" s="16" t="s">
        <v>972</v>
      </c>
      <c r="D142" s="16" t="s">
        <v>844</v>
      </c>
      <c r="E142" s="16" t="s">
        <v>843</v>
      </c>
      <c r="F142" s="16" t="s">
        <v>843</v>
      </c>
      <c r="G142" s="16" t="s">
        <v>843</v>
      </c>
      <c r="H142" s="16" t="s">
        <v>843</v>
      </c>
      <c r="I142" s="16" t="s">
        <v>843</v>
      </c>
      <c r="J142" s="16" t="s">
        <v>843</v>
      </c>
      <c r="K142" s="16" t="s">
        <v>843</v>
      </c>
      <c r="L142" s="16" t="s">
        <v>843</v>
      </c>
      <c r="M142" s="16" t="s">
        <v>843</v>
      </c>
      <c r="N142" s="16" t="s">
        <v>843</v>
      </c>
      <c r="O142" s="16" t="s">
        <v>843</v>
      </c>
      <c r="Q142" s="16" t="s">
        <v>844</v>
      </c>
      <c r="R142" s="16">
        <v>8</v>
      </c>
      <c r="T142" s="16" t="s">
        <v>474</v>
      </c>
      <c r="U142" s="16" t="s">
        <v>843</v>
      </c>
      <c r="V142" s="16" t="s">
        <v>844</v>
      </c>
      <c r="W142" s="16" t="s">
        <v>843</v>
      </c>
      <c r="X142" s="16" t="s">
        <v>843</v>
      </c>
      <c r="Y142" s="16" t="s">
        <v>843</v>
      </c>
      <c r="Z142" s="16" t="s">
        <v>844</v>
      </c>
      <c r="AA142" s="16" t="s">
        <v>843</v>
      </c>
      <c r="AB142" s="16" t="s">
        <v>843</v>
      </c>
      <c r="AC142" s="16" t="s">
        <v>844</v>
      </c>
      <c r="AF142" s="16" t="s">
        <v>11673</v>
      </c>
      <c r="AG142" s="16" t="s">
        <v>11694</v>
      </c>
      <c r="AH142" s="16" t="s">
        <v>843</v>
      </c>
      <c r="AI142" s="16" t="s">
        <v>843</v>
      </c>
      <c r="AJ142" s="16" t="s">
        <v>843</v>
      </c>
      <c r="AK142" s="16" t="s">
        <v>843</v>
      </c>
      <c r="AL142" s="16" t="s">
        <v>844</v>
      </c>
      <c r="AM142" s="16" t="s">
        <v>844</v>
      </c>
      <c r="AN142" s="16" t="s">
        <v>843</v>
      </c>
      <c r="AO142" s="16" t="s">
        <v>843</v>
      </c>
      <c r="AP142" s="16" t="s">
        <v>843</v>
      </c>
      <c r="AQ142" s="16" t="s">
        <v>844</v>
      </c>
      <c r="AR142" s="16" t="s">
        <v>4433</v>
      </c>
      <c r="AS142" s="16" t="s">
        <v>843</v>
      </c>
      <c r="AT142" s="16" t="s">
        <v>843</v>
      </c>
      <c r="AU142" s="16" t="s">
        <v>843</v>
      </c>
      <c r="AV142" s="16" t="s">
        <v>843</v>
      </c>
      <c r="AW142" s="16" t="s">
        <v>843</v>
      </c>
      <c r="AX142" s="16" t="s">
        <v>843</v>
      </c>
      <c r="AY142" s="16" t="s">
        <v>844</v>
      </c>
      <c r="BF142" s="16" t="s">
        <v>844</v>
      </c>
      <c r="BI142" s="16" t="s">
        <v>7785</v>
      </c>
      <c r="BJ142" s="16" t="s">
        <v>843</v>
      </c>
      <c r="BK142" s="16" t="s">
        <v>843</v>
      </c>
      <c r="BL142" s="16" t="s">
        <v>843</v>
      </c>
      <c r="BM142" s="16" t="s">
        <v>843</v>
      </c>
      <c r="BN142" s="16" t="s">
        <v>843</v>
      </c>
      <c r="BO142" s="16" t="s">
        <v>844</v>
      </c>
      <c r="BP142" s="16" t="s">
        <v>843</v>
      </c>
      <c r="BQ142" s="16" t="s">
        <v>843</v>
      </c>
      <c r="CC142" s="16" t="s">
        <v>867</v>
      </c>
      <c r="CD142" s="16" t="s">
        <v>6837</v>
      </c>
      <c r="CE142" s="16" t="s">
        <v>7537</v>
      </c>
      <c r="DN142" s="16" t="s">
        <v>4411</v>
      </c>
      <c r="DQ142" s="16" t="s">
        <v>7093</v>
      </c>
      <c r="DR142" s="16" t="s">
        <v>865</v>
      </c>
      <c r="DX142" s="16" t="s">
        <v>865</v>
      </c>
      <c r="ES142" s="16" t="s">
        <v>865</v>
      </c>
      <c r="EU142" s="16" t="s">
        <v>7813</v>
      </c>
      <c r="EV142" s="16" t="s">
        <v>865</v>
      </c>
      <c r="HC142" s="16" t="s">
        <v>865</v>
      </c>
      <c r="KO142" s="16" t="s">
        <v>9133</v>
      </c>
      <c r="KP142" s="16" t="s">
        <v>9132</v>
      </c>
      <c r="KQ142" s="16" t="s">
        <v>8694</v>
      </c>
      <c r="KR142" s="16" t="s">
        <v>9571</v>
      </c>
      <c r="KS142" s="16" t="s">
        <v>9134</v>
      </c>
      <c r="KT142" s="16" t="s">
        <v>8696</v>
      </c>
      <c r="KU142" s="16" t="s">
        <v>844</v>
      </c>
      <c r="KV142" s="16" t="s">
        <v>8696</v>
      </c>
      <c r="KW142" s="16" t="s">
        <v>851</v>
      </c>
      <c r="KY142" s="16" t="s">
        <v>486</v>
      </c>
      <c r="LA142" s="16" t="s">
        <v>11675</v>
      </c>
      <c r="LB142" s="16" t="s">
        <v>11653</v>
      </c>
      <c r="LC142" s="16" t="s">
        <v>10879</v>
      </c>
      <c r="LF142" s="16" t="s">
        <v>11654</v>
      </c>
      <c r="LI142" s="16" t="s">
        <v>11655</v>
      </c>
      <c r="LM142" s="16" t="s">
        <v>8741</v>
      </c>
      <c r="LO142" s="16" t="s">
        <v>1056</v>
      </c>
      <c r="LP142" s="16" t="s">
        <v>844</v>
      </c>
      <c r="LQ142" s="16" t="s">
        <v>1056</v>
      </c>
      <c r="LR142" s="16" t="s">
        <v>844</v>
      </c>
      <c r="LS142" s="16" t="s">
        <v>844</v>
      </c>
      <c r="LT142" s="16" t="s">
        <v>843</v>
      </c>
      <c r="LU142" s="16" t="s">
        <v>843</v>
      </c>
      <c r="LV142" s="16" t="s">
        <v>843</v>
      </c>
      <c r="LW142" s="16" t="s">
        <v>843</v>
      </c>
      <c r="LX142" s="16" t="s">
        <v>843</v>
      </c>
      <c r="LY142" s="16" t="s">
        <v>843</v>
      </c>
      <c r="LZ142" s="16" t="s">
        <v>843</v>
      </c>
      <c r="MA142" s="16" t="s">
        <v>844</v>
      </c>
      <c r="MB142" s="16" t="s">
        <v>843</v>
      </c>
      <c r="MC142" s="16" t="s">
        <v>844</v>
      </c>
      <c r="MD142" s="16" t="s">
        <v>11676</v>
      </c>
      <c r="ME142" s="16" t="s">
        <v>11677</v>
      </c>
      <c r="MF142" s="16" t="s">
        <v>8847</v>
      </c>
      <c r="MR142" s="16" t="s">
        <v>474</v>
      </c>
      <c r="MS142" s="16" t="s">
        <v>11771</v>
      </c>
      <c r="MT142" s="16" t="s">
        <v>9009</v>
      </c>
      <c r="MV142" s="16" t="s">
        <v>487</v>
      </c>
      <c r="MW142" s="16" t="s">
        <v>1265</v>
      </c>
      <c r="MX142" s="16" t="s">
        <v>1262</v>
      </c>
      <c r="MY142" s="16" t="s">
        <v>486</v>
      </c>
      <c r="MZ142" s="16" t="s">
        <v>487</v>
      </c>
      <c r="NA142" s="16" t="s">
        <v>486</v>
      </c>
      <c r="NC142" s="16" t="s">
        <v>486</v>
      </c>
      <c r="NE142" s="16" t="s">
        <v>486</v>
      </c>
      <c r="NI142" s="16" t="s">
        <v>11658</v>
      </c>
      <c r="NL142" s="16" t="s">
        <v>844</v>
      </c>
      <c r="NS142" s="16" t="s">
        <v>462</v>
      </c>
      <c r="NT142" s="16" t="s">
        <v>478</v>
      </c>
      <c r="NU142" s="16">
        <v>1.1910000000000001</v>
      </c>
      <c r="NV142" s="16" t="s">
        <v>860</v>
      </c>
      <c r="NW142" s="16" t="s">
        <v>1182</v>
      </c>
      <c r="NX142" s="16" t="s">
        <v>1142</v>
      </c>
      <c r="NY142" s="16" t="s">
        <v>1122</v>
      </c>
      <c r="NZ142" s="16" t="s">
        <v>938</v>
      </c>
    </row>
    <row r="143" spans="1:393" x14ac:dyDescent="0.25">
      <c r="A143" s="16" t="s">
        <v>9574</v>
      </c>
      <c r="B143" s="16" t="s">
        <v>844</v>
      </c>
      <c r="C143" s="16" t="s">
        <v>972</v>
      </c>
      <c r="D143" s="16" t="s">
        <v>844</v>
      </c>
      <c r="E143" s="16" t="s">
        <v>843</v>
      </c>
      <c r="F143" s="16" t="s">
        <v>843</v>
      </c>
      <c r="G143" s="16" t="s">
        <v>843</v>
      </c>
      <c r="H143" s="16" t="s">
        <v>843</v>
      </c>
      <c r="I143" s="16" t="s">
        <v>843</v>
      </c>
      <c r="J143" s="16" t="s">
        <v>843</v>
      </c>
      <c r="K143" s="16" t="s">
        <v>843</v>
      </c>
      <c r="L143" s="16" t="s">
        <v>843</v>
      </c>
      <c r="M143" s="16" t="s">
        <v>843</v>
      </c>
      <c r="N143" s="16" t="s">
        <v>843</v>
      </c>
      <c r="O143" s="16" t="s">
        <v>843</v>
      </c>
      <c r="Q143" s="16" t="s">
        <v>844</v>
      </c>
      <c r="R143" s="16">
        <v>37</v>
      </c>
      <c r="T143" s="16" t="s">
        <v>470</v>
      </c>
      <c r="U143" s="16" t="s">
        <v>844</v>
      </c>
      <c r="V143" s="16" t="s">
        <v>843</v>
      </c>
      <c r="W143" s="16" t="s">
        <v>844</v>
      </c>
      <c r="X143" s="16" t="s">
        <v>843</v>
      </c>
      <c r="Y143" s="16" t="s">
        <v>843</v>
      </c>
      <c r="Z143" s="16" t="s">
        <v>843</v>
      </c>
      <c r="AA143" s="16" t="s">
        <v>843</v>
      </c>
      <c r="AB143" s="16" t="s">
        <v>844</v>
      </c>
      <c r="AC143" s="16" t="s">
        <v>843</v>
      </c>
      <c r="AD143" s="16" t="s">
        <v>867</v>
      </c>
      <c r="AF143" s="16" t="s">
        <v>11673</v>
      </c>
      <c r="AG143" s="16" t="s">
        <v>11725</v>
      </c>
      <c r="AH143" s="16" t="s">
        <v>844</v>
      </c>
      <c r="AI143" s="16" t="s">
        <v>844</v>
      </c>
      <c r="AJ143" s="16" t="s">
        <v>843</v>
      </c>
      <c r="AK143" s="16" t="s">
        <v>843</v>
      </c>
      <c r="AL143" s="16" t="s">
        <v>844</v>
      </c>
      <c r="AM143" s="16" t="s">
        <v>844</v>
      </c>
      <c r="AN143" s="16" t="s">
        <v>843</v>
      </c>
      <c r="AO143" s="16" t="s">
        <v>843</v>
      </c>
      <c r="AP143" s="16" t="s">
        <v>843</v>
      </c>
      <c r="AQ143" s="16" t="s">
        <v>844</v>
      </c>
      <c r="AR143" s="16" t="s">
        <v>4415</v>
      </c>
      <c r="AS143" s="16" t="s">
        <v>844</v>
      </c>
      <c r="AT143" s="16" t="s">
        <v>843</v>
      </c>
      <c r="AU143" s="16" t="s">
        <v>843</v>
      </c>
      <c r="AV143" s="16" t="s">
        <v>843</v>
      </c>
      <c r="AW143" s="16" t="s">
        <v>843</v>
      </c>
      <c r="AX143" s="16" t="s">
        <v>843</v>
      </c>
      <c r="AY143" s="16" t="s">
        <v>843</v>
      </c>
      <c r="AZ143" s="16" t="s">
        <v>4437</v>
      </c>
      <c r="BF143" s="16" t="s">
        <v>844</v>
      </c>
      <c r="BH143" s="16" t="s">
        <v>7383</v>
      </c>
      <c r="BI143" s="16" t="s">
        <v>7785</v>
      </c>
      <c r="BJ143" s="16" t="s">
        <v>843</v>
      </c>
      <c r="BK143" s="16" t="s">
        <v>843</v>
      </c>
      <c r="BL143" s="16" t="s">
        <v>843</v>
      </c>
      <c r="BM143" s="16" t="s">
        <v>843</v>
      </c>
      <c r="BN143" s="16" t="s">
        <v>843</v>
      </c>
      <c r="BO143" s="16" t="s">
        <v>844</v>
      </c>
      <c r="BP143" s="16" t="s">
        <v>843</v>
      </c>
      <c r="BQ143" s="16" t="s">
        <v>843</v>
      </c>
      <c r="DX143" s="16" t="s">
        <v>865</v>
      </c>
      <c r="ES143" s="16" t="s">
        <v>865</v>
      </c>
      <c r="EU143" s="16" t="s">
        <v>7810</v>
      </c>
      <c r="EV143" s="16" t="s">
        <v>865</v>
      </c>
      <c r="FT143" s="16" t="s">
        <v>865</v>
      </c>
      <c r="HC143" s="16" t="s">
        <v>865</v>
      </c>
      <c r="JA143" s="16" t="s">
        <v>4822</v>
      </c>
      <c r="JB143" s="16" t="s">
        <v>867</v>
      </c>
      <c r="JC143" s="16" t="s">
        <v>865</v>
      </c>
      <c r="JG143" s="16" t="s">
        <v>1056</v>
      </c>
      <c r="JV143" s="16">
        <v>40</v>
      </c>
      <c r="JW143" s="16" t="s">
        <v>7603</v>
      </c>
      <c r="JY143" s="16">
        <v>7000</v>
      </c>
      <c r="JZ143" s="16" t="s">
        <v>4901</v>
      </c>
      <c r="KB143" s="16" t="s">
        <v>7613</v>
      </c>
      <c r="KD143" s="16" t="s">
        <v>4917</v>
      </c>
      <c r="KE143" s="16" t="s">
        <v>7277</v>
      </c>
      <c r="KF143" s="16" t="s">
        <v>4411</v>
      </c>
      <c r="KH143" s="16" t="s">
        <v>7642</v>
      </c>
      <c r="KI143" s="16" t="s">
        <v>4982</v>
      </c>
      <c r="KK143" s="16" t="s">
        <v>4901</v>
      </c>
      <c r="KM143" s="16" t="s">
        <v>7613</v>
      </c>
      <c r="KO143" s="16" t="s">
        <v>9139</v>
      </c>
      <c r="KP143" s="16" t="s">
        <v>9138</v>
      </c>
      <c r="KQ143" s="16" t="s">
        <v>8694</v>
      </c>
      <c r="KR143" s="16" t="s">
        <v>9575</v>
      </c>
      <c r="KS143" s="16" t="s">
        <v>9140</v>
      </c>
      <c r="KT143" s="16" t="s">
        <v>8696</v>
      </c>
      <c r="KU143" s="16" t="s">
        <v>844</v>
      </c>
      <c r="KV143" s="16" t="s">
        <v>8696</v>
      </c>
      <c r="KW143" s="16" t="s">
        <v>851</v>
      </c>
      <c r="KY143" s="16" t="s">
        <v>486</v>
      </c>
      <c r="LC143" s="16" t="s">
        <v>10879</v>
      </c>
      <c r="LF143" s="16" t="s">
        <v>11654</v>
      </c>
      <c r="LI143" s="16" t="s">
        <v>11655</v>
      </c>
      <c r="LJ143" s="16" t="s">
        <v>831</v>
      </c>
      <c r="LK143" s="16" t="s">
        <v>831</v>
      </c>
      <c r="LL143" s="16" t="s">
        <v>8756</v>
      </c>
      <c r="LM143" s="16" t="s">
        <v>8741</v>
      </c>
      <c r="LO143" s="16" t="s">
        <v>8732</v>
      </c>
      <c r="LP143" s="16" t="s">
        <v>1056</v>
      </c>
      <c r="LQ143" s="16" t="s">
        <v>844</v>
      </c>
      <c r="LR143" s="16" t="s">
        <v>8746</v>
      </c>
      <c r="LS143" s="16" t="s">
        <v>844</v>
      </c>
      <c r="LT143" s="16" t="s">
        <v>844</v>
      </c>
      <c r="LU143" s="16" t="s">
        <v>843</v>
      </c>
      <c r="LV143" s="16" t="s">
        <v>844</v>
      </c>
      <c r="LW143" s="16" t="s">
        <v>844</v>
      </c>
      <c r="LX143" s="16" t="s">
        <v>1056</v>
      </c>
      <c r="LY143" s="16" t="s">
        <v>843</v>
      </c>
      <c r="LZ143" s="16" t="s">
        <v>844</v>
      </c>
      <c r="MA143" s="16" t="s">
        <v>843</v>
      </c>
      <c r="MB143" s="16" t="s">
        <v>843</v>
      </c>
      <c r="MC143" s="16" t="s">
        <v>1056</v>
      </c>
      <c r="ME143" s="16" t="s">
        <v>11656</v>
      </c>
      <c r="MF143" s="16" t="s">
        <v>8847</v>
      </c>
      <c r="MG143" s="16" t="s">
        <v>1835</v>
      </c>
      <c r="MH143" s="16" t="s">
        <v>11667</v>
      </c>
      <c r="MI143" s="16" t="s">
        <v>11733</v>
      </c>
      <c r="MJ143" s="16" t="s">
        <v>1835</v>
      </c>
      <c r="MK143" s="16" t="s">
        <v>9015</v>
      </c>
      <c r="ML143" s="16" t="s">
        <v>1781</v>
      </c>
      <c r="MM143" s="16" t="s">
        <v>487</v>
      </c>
      <c r="MN143" s="16" t="s">
        <v>1798</v>
      </c>
      <c r="MP143" s="16" t="s">
        <v>1829</v>
      </c>
      <c r="MQ143" s="16" t="s">
        <v>1781</v>
      </c>
      <c r="MR143" s="16" t="s">
        <v>470</v>
      </c>
      <c r="MS143" s="16" t="s">
        <v>11771</v>
      </c>
      <c r="MT143" s="16" t="s">
        <v>9009</v>
      </c>
      <c r="MU143" s="16" t="s">
        <v>817</v>
      </c>
      <c r="NC143" s="16" t="s">
        <v>486</v>
      </c>
      <c r="ND143" s="16" t="s">
        <v>486</v>
      </c>
      <c r="NE143" s="16" t="s">
        <v>486</v>
      </c>
      <c r="NG143" s="16" t="s">
        <v>1378</v>
      </c>
      <c r="NH143" s="16" t="s">
        <v>1913</v>
      </c>
      <c r="NI143" s="16" t="s">
        <v>11658</v>
      </c>
      <c r="NJ143" s="16" t="s">
        <v>11783</v>
      </c>
      <c r="NK143" s="16" t="s">
        <v>10582</v>
      </c>
      <c r="NR143" s="16" t="s">
        <v>451</v>
      </c>
      <c r="NS143" s="16" t="s">
        <v>462</v>
      </c>
      <c r="NT143" s="16" t="s">
        <v>478</v>
      </c>
      <c r="NU143" s="16">
        <v>1.1910000000000001</v>
      </c>
      <c r="NV143" s="16" t="s">
        <v>451</v>
      </c>
      <c r="NW143" s="16" t="s">
        <v>1175</v>
      </c>
      <c r="NX143" s="16" t="s">
        <v>1142</v>
      </c>
      <c r="OB143" s="16" t="s">
        <v>831</v>
      </c>
      <c r="OC143" s="16" t="s">
        <v>451</v>
      </c>
    </row>
    <row r="144" spans="1:393" x14ac:dyDescent="0.25">
      <c r="A144" s="16" t="s">
        <v>11784</v>
      </c>
      <c r="B144" s="16" t="s">
        <v>1056</v>
      </c>
      <c r="C144" s="16" t="s">
        <v>972</v>
      </c>
      <c r="D144" s="16" t="s">
        <v>844</v>
      </c>
      <c r="E144" s="16" t="s">
        <v>843</v>
      </c>
      <c r="F144" s="16" t="s">
        <v>843</v>
      </c>
      <c r="G144" s="16" t="s">
        <v>843</v>
      </c>
      <c r="H144" s="16" t="s">
        <v>843</v>
      </c>
      <c r="I144" s="16" t="s">
        <v>843</v>
      </c>
      <c r="J144" s="16" t="s">
        <v>843</v>
      </c>
      <c r="K144" s="16" t="s">
        <v>843</v>
      </c>
      <c r="L144" s="16" t="s">
        <v>843</v>
      </c>
      <c r="M144" s="16" t="s">
        <v>843</v>
      </c>
      <c r="N144" s="16" t="s">
        <v>843</v>
      </c>
      <c r="O144" s="16" t="s">
        <v>843</v>
      </c>
      <c r="Q144" s="16" t="s">
        <v>844</v>
      </c>
      <c r="R144" s="16">
        <v>5</v>
      </c>
      <c r="T144" s="16" t="s">
        <v>474</v>
      </c>
      <c r="U144" s="16" t="s">
        <v>843</v>
      </c>
      <c r="V144" s="16" t="s">
        <v>844</v>
      </c>
      <c r="W144" s="16" t="s">
        <v>843</v>
      </c>
      <c r="X144" s="16" t="s">
        <v>843</v>
      </c>
      <c r="Y144" s="16" t="s">
        <v>843</v>
      </c>
      <c r="Z144" s="16" t="s">
        <v>844</v>
      </c>
      <c r="AA144" s="16" t="s">
        <v>843</v>
      </c>
      <c r="AB144" s="16" t="s">
        <v>843</v>
      </c>
      <c r="AC144" s="16" t="s">
        <v>843</v>
      </c>
      <c r="AF144" s="16" t="s">
        <v>11673</v>
      </c>
      <c r="AG144" s="16" t="s">
        <v>11672</v>
      </c>
      <c r="AH144" s="16" t="s">
        <v>844</v>
      </c>
      <c r="AI144" s="16" t="s">
        <v>843</v>
      </c>
      <c r="AJ144" s="16" t="s">
        <v>843</v>
      </c>
      <c r="AK144" s="16" t="s">
        <v>843</v>
      </c>
      <c r="AL144" s="16" t="s">
        <v>844</v>
      </c>
      <c r="AM144" s="16" t="s">
        <v>844</v>
      </c>
      <c r="AN144" s="16" t="s">
        <v>843</v>
      </c>
      <c r="AO144" s="16" t="s">
        <v>843</v>
      </c>
      <c r="AP144" s="16" t="s">
        <v>843</v>
      </c>
      <c r="AQ144" s="16" t="s">
        <v>844</v>
      </c>
      <c r="AR144" s="16" t="s">
        <v>4433</v>
      </c>
      <c r="AS144" s="16" t="s">
        <v>843</v>
      </c>
      <c r="AT144" s="16" t="s">
        <v>843</v>
      </c>
      <c r="AU144" s="16" t="s">
        <v>843</v>
      </c>
      <c r="AV144" s="16" t="s">
        <v>843</v>
      </c>
      <c r="AW144" s="16" t="s">
        <v>843</v>
      </c>
      <c r="AX144" s="16" t="s">
        <v>843</v>
      </c>
      <c r="AY144" s="16" t="s">
        <v>844</v>
      </c>
      <c r="BF144" s="16" t="s">
        <v>844</v>
      </c>
      <c r="CC144" s="16" t="s">
        <v>867</v>
      </c>
      <c r="CD144" s="16" t="s">
        <v>6834</v>
      </c>
      <c r="CE144" s="16" t="s">
        <v>7537</v>
      </c>
      <c r="DN144" s="16" t="s">
        <v>4411</v>
      </c>
      <c r="DQ144" s="16" t="s">
        <v>7093</v>
      </c>
      <c r="DR144" s="16" t="s">
        <v>865</v>
      </c>
      <c r="DX144" s="16" t="s">
        <v>867</v>
      </c>
      <c r="DY144" s="16" t="s">
        <v>867</v>
      </c>
      <c r="ES144" s="16" t="s">
        <v>865</v>
      </c>
      <c r="ET144" s="16" t="s">
        <v>865</v>
      </c>
      <c r="EU144" s="16" t="s">
        <v>7810</v>
      </c>
      <c r="EV144" s="16" t="s">
        <v>865</v>
      </c>
      <c r="HC144" s="16" t="s">
        <v>865</v>
      </c>
      <c r="KO144" s="16" t="s">
        <v>9139</v>
      </c>
      <c r="KP144" s="16" t="s">
        <v>9138</v>
      </c>
      <c r="KQ144" s="16" t="s">
        <v>8694</v>
      </c>
      <c r="KR144" s="16" t="s">
        <v>11785</v>
      </c>
      <c r="KS144" s="16" t="s">
        <v>9140</v>
      </c>
      <c r="KT144" s="16" t="s">
        <v>8696</v>
      </c>
      <c r="KU144" s="16" t="s">
        <v>844</v>
      </c>
      <c r="KV144" s="16" t="s">
        <v>8696</v>
      </c>
      <c r="KW144" s="16" t="s">
        <v>851</v>
      </c>
      <c r="KX144" s="16" t="s">
        <v>487</v>
      </c>
      <c r="KY144" s="16" t="s">
        <v>487</v>
      </c>
      <c r="KZ144" s="16" t="s">
        <v>487</v>
      </c>
      <c r="LC144" s="16" t="s">
        <v>10879</v>
      </c>
      <c r="LF144" s="16" t="s">
        <v>11654</v>
      </c>
      <c r="LI144" s="16" t="s">
        <v>11655</v>
      </c>
      <c r="LM144" s="16" t="s">
        <v>8741</v>
      </c>
      <c r="LN144" s="16" t="s">
        <v>486</v>
      </c>
      <c r="LO144" s="16" t="s">
        <v>8732</v>
      </c>
      <c r="LP144" s="16" t="s">
        <v>1056</v>
      </c>
      <c r="LQ144" s="16" t="s">
        <v>844</v>
      </c>
      <c r="LR144" s="16" t="s">
        <v>8746</v>
      </c>
      <c r="LS144" s="16" t="s">
        <v>844</v>
      </c>
      <c r="LT144" s="16" t="s">
        <v>844</v>
      </c>
      <c r="LU144" s="16" t="s">
        <v>843</v>
      </c>
      <c r="LV144" s="16" t="s">
        <v>844</v>
      </c>
      <c r="LW144" s="16" t="s">
        <v>844</v>
      </c>
      <c r="LX144" s="16" t="s">
        <v>1056</v>
      </c>
      <c r="LY144" s="16" t="s">
        <v>843</v>
      </c>
      <c r="LZ144" s="16" t="s">
        <v>844</v>
      </c>
      <c r="MA144" s="16" t="s">
        <v>843</v>
      </c>
      <c r="MB144" s="16" t="s">
        <v>843</v>
      </c>
      <c r="MC144" s="16" t="s">
        <v>1056</v>
      </c>
      <c r="ME144" s="16" t="s">
        <v>11656</v>
      </c>
      <c r="MF144" s="16" t="s">
        <v>8847</v>
      </c>
      <c r="MR144" s="16" t="s">
        <v>474</v>
      </c>
      <c r="MS144" s="16" t="s">
        <v>11771</v>
      </c>
      <c r="MT144" s="16" t="s">
        <v>9009</v>
      </c>
      <c r="MV144" s="16" t="s">
        <v>487</v>
      </c>
      <c r="MW144" s="16" t="s">
        <v>1263</v>
      </c>
      <c r="MX144" s="16" t="s">
        <v>1262</v>
      </c>
      <c r="MY144" s="16" t="s">
        <v>486</v>
      </c>
      <c r="MZ144" s="16" t="s">
        <v>487</v>
      </c>
      <c r="NA144" s="16" t="s">
        <v>486</v>
      </c>
      <c r="NC144" s="16" t="s">
        <v>486</v>
      </c>
      <c r="NE144" s="16" t="s">
        <v>486</v>
      </c>
      <c r="NI144" s="16" t="s">
        <v>11658</v>
      </c>
      <c r="NS144" s="16" t="s">
        <v>462</v>
      </c>
      <c r="NT144" s="16" t="s">
        <v>478</v>
      </c>
      <c r="NU144" s="16">
        <v>1.1910000000000001</v>
      </c>
      <c r="NV144" s="16" t="s">
        <v>860</v>
      </c>
      <c r="NW144" s="16" t="s">
        <v>1182</v>
      </c>
      <c r="NX144" s="16" t="s">
        <v>1142</v>
      </c>
      <c r="NY144" s="16" t="s">
        <v>1121</v>
      </c>
      <c r="NZ144" s="16" t="s">
        <v>936</v>
      </c>
    </row>
    <row r="145" spans="1:394" x14ac:dyDescent="0.25">
      <c r="A145" s="16" t="s">
        <v>9580</v>
      </c>
      <c r="B145" s="16" t="s">
        <v>8732</v>
      </c>
      <c r="C145" s="16" t="s">
        <v>972</v>
      </c>
      <c r="D145" s="16" t="s">
        <v>844</v>
      </c>
      <c r="E145" s="16" t="s">
        <v>843</v>
      </c>
      <c r="F145" s="16" t="s">
        <v>843</v>
      </c>
      <c r="G145" s="16" t="s">
        <v>843</v>
      </c>
      <c r="H145" s="16" t="s">
        <v>843</v>
      </c>
      <c r="I145" s="16" t="s">
        <v>843</v>
      </c>
      <c r="J145" s="16" t="s">
        <v>843</v>
      </c>
      <c r="K145" s="16" t="s">
        <v>843</v>
      </c>
      <c r="L145" s="16" t="s">
        <v>843</v>
      </c>
      <c r="M145" s="16" t="s">
        <v>843</v>
      </c>
      <c r="N145" s="16" t="s">
        <v>843</v>
      </c>
      <c r="O145" s="16" t="s">
        <v>843</v>
      </c>
      <c r="Q145" s="16" t="s">
        <v>844</v>
      </c>
      <c r="R145" s="16">
        <v>8</v>
      </c>
      <c r="T145" s="16" t="s">
        <v>474</v>
      </c>
      <c r="U145" s="16" t="s">
        <v>843</v>
      </c>
      <c r="V145" s="16" t="s">
        <v>844</v>
      </c>
      <c r="W145" s="16" t="s">
        <v>843</v>
      </c>
      <c r="X145" s="16" t="s">
        <v>843</v>
      </c>
      <c r="Y145" s="16" t="s">
        <v>843</v>
      </c>
      <c r="Z145" s="16" t="s">
        <v>844</v>
      </c>
      <c r="AA145" s="16" t="s">
        <v>843</v>
      </c>
      <c r="AB145" s="16" t="s">
        <v>843</v>
      </c>
      <c r="AC145" s="16" t="s">
        <v>844</v>
      </c>
      <c r="AF145" s="16" t="s">
        <v>11673</v>
      </c>
      <c r="AG145" s="16" t="s">
        <v>11672</v>
      </c>
      <c r="AH145" s="16" t="s">
        <v>844</v>
      </c>
      <c r="AI145" s="16" t="s">
        <v>843</v>
      </c>
      <c r="AJ145" s="16" t="s">
        <v>843</v>
      </c>
      <c r="AK145" s="16" t="s">
        <v>843</v>
      </c>
      <c r="AL145" s="16" t="s">
        <v>844</v>
      </c>
      <c r="AM145" s="16" t="s">
        <v>844</v>
      </c>
      <c r="AN145" s="16" t="s">
        <v>843</v>
      </c>
      <c r="AO145" s="16" t="s">
        <v>843</v>
      </c>
      <c r="AP145" s="16" t="s">
        <v>843</v>
      </c>
      <c r="AQ145" s="16" t="s">
        <v>844</v>
      </c>
      <c r="AR145" s="16" t="s">
        <v>4433</v>
      </c>
      <c r="AS145" s="16" t="s">
        <v>843</v>
      </c>
      <c r="AT145" s="16" t="s">
        <v>843</v>
      </c>
      <c r="AU145" s="16" t="s">
        <v>843</v>
      </c>
      <c r="AV145" s="16" t="s">
        <v>843</v>
      </c>
      <c r="AW145" s="16" t="s">
        <v>843</v>
      </c>
      <c r="AX145" s="16" t="s">
        <v>843</v>
      </c>
      <c r="AY145" s="16" t="s">
        <v>844</v>
      </c>
      <c r="BF145" s="16" t="s">
        <v>844</v>
      </c>
      <c r="BI145" s="16" t="s">
        <v>7785</v>
      </c>
      <c r="BJ145" s="16" t="s">
        <v>843</v>
      </c>
      <c r="BK145" s="16" t="s">
        <v>843</v>
      </c>
      <c r="BL145" s="16" t="s">
        <v>843</v>
      </c>
      <c r="BM145" s="16" t="s">
        <v>843</v>
      </c>
      <c r="BN145" s="16" t="s">
        <v>843</v>
      </c>
      <c r="BO145" s="16" t="s">
        <v>844</v>
      </c>
      <c r="BP145" s="16" t="s">
        <v>843</v>
      </c>
      <c r="BQ145" s="16" t="s">
        <v>843</v>
      </c>
      <c r="CC145" s="16" t="s">
        <v>867</v>
      </c>
      <c r="CD145" s="16" t="s">
        <v>6837</v>
      </c>
      <c r="CE145" s="16" t="s">
        <v>7537</v>
      </c>
      <c r="DN145" s="16" t="s">
        <v>7554</v>
      </c>
      <c r="DQ145" s="16" t="s">
        <v>7093</v>
      </c>
      <c r="DR145" s="16" t="s">
        <v>865</v>
      </c>
      <c r="DX145" s="16" t="s">
        <v>867</v>
      </c>
      <c r="DY145" s="16" t="s">
        <v>867</v>
      </c>
      <c r="ES145" s="16" t="s">
        <v>865</v>
      </c>
      <c r="EU145" s="16" t="s">
        <v>7813</v>
      </c>
      <c r="EV145" s="16" t="s">
        <v>865</v>
      </c>
      <c r="HC145" s="16" t="s">
        <v>865</v>
      </c>
      <c r="KO145" s="16" t="s">
        <v>9139</v>
      </c>
      <c r="KP145" s="16" t="s">
        <v>9138</v>
      </c>
      <c r="KQ145" s="16" t="s">
        <v>8694</v>
      </c>
      <c r="KR145" s="16" t="s">
        <v>9581</v>
      </c>
      <c r="KS145" s="16" t="s">
        <v>9140</v>
      </c>
      <c r="KT145" s="16" t="s">
        <v>8696</v>
      </c>
      <c r="KU145" s="16" t="s">
        <v>844</v>
      </c>
      <c r="KV145" s="16" t="s">
        <v>8696</v>
      </c>
      <c r="KW145" s="16" t="s">
        <v>851</v>
      </c>
      <c r="KX145" s="16" t="s">
        <v>487</v>
      </c>
      <c r="KY145" s="16" t="s">
        <v>487</v>
      </c>
      <c r="KZ145" s="16" t="s">
        <v>487</v>
      </c>
      <c r="LA145" s="16" t="s">
        <v>11675</v>
      </c>
      <c r="LB145" s="16" t="s">
        <v>11653</v>
      </c>
      <c r="LC145" s="16" t="s">
        <v>10879</v>
      </c>
      <c r="LF145" s="16" t="s">
        <v>11654</v>
      </c>
      <c r="LI145" s="16" t="s">
        <v>11655</v>
      </c>
      <c r="LM145" s="16" t="s">
        <v>8741</v>
      </c>
      <c r="LO145" s="16" t="s">
        <v>8732</v>
      </c>
      <c r="LP145" s="16" t="s">
        <v>1056</v>
      </c>
      <c r="LQ145" s="16" t="s">
        <v>844</v>
      </c>
      <c r="LR145" s="16" t="s">
        <v>8746</v>
      </c>
      <c r="LS145" s="16" t="s">
        <v>844</v>
      </c>
      <c r="LT145" s="16" t="s">
        <v>844</v>
      </c>
      <c r="LU145" s="16" t="s">
        <v>843</v>
      </c>
      <c r="LV145" s="16" t="s">
        <v>844</v>
      </c>
      <c r="LW145" s="16" t="s">
        <v>844</v>
      </c>
      <c r="LX145" s="16" t="s">
        <v>1056</v>
      </c>
      <c r="LY145" s="16" t="s">
        <v>843</v>
      </c>
      <c r="LZ145" s="16" t="s">
        <v>844</v>
      </c>
      <c r="MA145" s="16" t="s">
        <v>843</v>
      </c>
      <c r="MB145" s="16" t="s">
        <v>843</v>
      </c>
      <c r="MC145" s="16" t="s">
        <v>1056</v>
      </c>
      <c r="MD145" s="16" t="s">
        <v>11676</v>
      </c>
      <c r="ME145" s="16" t="s">
        <v>11677</v>
      </c>
      <c r="MF145" s="16" t="s">
        <v>8847</v>
      </c>
      <c r="MR145" s="16" t="s">
        <v>474</v>
      </c>
      <c r="MS145" s="16" t="s">
        <v>11771</v>
      </c>
      <c r="MT145" s="16" t="s">
        <v>9009</v>
      </c>
      <c r="MV145" s="16" t="s">
        <v>487</v>
      </c>
      <c r="MW145" s="16" t="s">
        <v>1265</v>
      </c>
      <c r="MX145" s="16" t="s">
        <v>1262</v>
      </c>
      <c r="MY145" s="16" t="s">
        <v>487</v>
      </c>
      <c r="MZ145" s="16" t="s">
        <v>487</v>
      </c>
      <c r="NA145" s="16" t="s">
        <v>486</v>
      </c>
      <c r="NC145" s="16" t="s">
        <v>486</v>
      </c>
      <c r="NE145" s="16" t="s">
        <v>486</v>
      </c>
      <c r="NI145" s="16" t="s">
        <v>11658</v>
      </c>
      <c r="NL145" s="16" t="s">
        <v>844</v>
      </c>
      <c r="NS145" s="16" t="s">
        <v>462</v>
      </c>
      <c r="NT145" s="16" t="s">
        <v>478</v>
      </c>
      <c r="NU145" s="16">
        <v>1.1910000000000001</v>
      </c>
      <c r="NV145" s="16" t="s">
        <v>860</v>
      </c>
      <c r="NW145" s="16" t="s">
        <v>1182</v>
      </c>
      <c r="NX145" s="16" t="s">
        <v>1142</v>
      </c>
      <c r="NY145" s="16" t="s">
        <v>1122</v>
      </c>
      <c r="NZ145" s="16" t="s">
        <v>938</v>
      </c>
    </row>
    <row r="146" spans="1:394" x14ac:dyDescent="0.25">
      <c r="A146" s="16" t="s">
        <v>9586</v>
      </c>
      <c r="B146" s="16" t="s">
        <v>8746</v>
      </c>
      <c r="C146" s="16" t="s">
        <v>972</v>
      </c>
      <c r="D146" s="16" t="s">
        <v>844</v>
      </c>
      <c r="E146" s="16" t="s">
        <v>843</v>
      </c>
      <c r="F146" s="16" t="s">
        <v>843</v>
      </c>
      <c r="G146" s="16" t="s">
        <v>843</v>
      </c>
      <c r="H146" s="16" t="s">
        <v>843</v>
      </c>
      <c r="I146" s="16" t="s">
        <v>843</v>
      </c>
      <c r="J146" s="16" t="s">
        <v>843</v>
      </c>
      <c r="K146" s="16" t="s">
        <v>843</v>
      </c>
      <c r="L146" s="16" t="s">
        <v>843</v>
      </c>
      <c r="M146" s="16" t="s">
        <v>843</v>
      </c>
      <c r="N146" s="16" t="s">
        <v>843</v>
      </c>
      <c r="O146" s="16" t="s">
        <v>843</v>
      </c>
      <c r="Q146" s="16" t="s">
        <v>844</v>
      </c>
      <c r="R146" s="16">
        <v>12</v>
      </c>
      <c r="T146" s="16" t="s">
        <v>474</v>
      </c>
      <c r="U146" s="16" t="s">
        <v>843</v>
      </c>
      <c r="V146" s="16" t="s">
        <v>844</v>
      </c>
      <c r="W146" s="16" t="s">
        <v>843</v>
      </c>
      <c r="X146" s="16" t="s">
        <v>843</v>
      </c>
      <c r="Y146" s="16" t="s">
        <v>843</v>
      </c>
      <c r="Z146" s="16" t="s">
        <v>844</v>
      </c>
      <c r="AA146" s="16" t="s">
        <v>843</v>
      </c>
      <c r="AB146" s="16" t="s">
        <v>843</v>
      </c>
      <c r="AC146" s="16" t="s">
        <v>844</v>
      </c>
      <c r="AF146" s="16" t="s">
        <v>11673</v>
      </c>
      <c r="AG146" s="16" t="s">
        <v>11786</v>
      </c>
      <c r="AH146" s="16" t="s">
        <v>844</v>
      </c>
      <c r="AI146" s="16" t="s">
        <v>844</v>
      </c>
      <c r="AJ146" s="16" t="s">
        <v>843</v>
      </c>
      <c r="AK146" s="16" t="s">
        <v>843</v>
      </c>
      <c r="AL146" s="16" t="s">
        <v>844</v>
      </c>
      <c r="AM146" s="16" t="s">
        <v>844</v>
      </c>
      <c r="AN146" s="16" t="s">
        <v>843</v>
      </c>
      <c r="AO146" s="16" t="s">
        <v>843</v>
      </c>
      <c r="AP146" s="16" t="s">
        <v>843</v>
      </c>
      <c r="AQ146" s="16" t="s">
        <v>844</v>
      </c>
      <c r="AR146" s="16" t="s">
        <v>4415</v>
      </c>
      <c r="AS146" s="16" t="s">
        <v>844</v>
      </c>
      <c r="AT146" s="16" t="s">
        <v>843</v>
      </c>
      <c r="AU146" s="16" t="s">
        <v>843</v>
      </c>
      <c r="AV146" s="16" t="s">
        <v>843</v>
      </c>
      <c r="AW146" s="16" t="s">
        <v>843</v>
      </c>
      <c r="AX146" s="16" t="s">
        <v>843</v>
      </c>
      <c r="AY146" s="16" t="s">
        <v>843</v>
      </c>
      <c r="AZ146" s="16" t="s">
        <v>4437</v>
      </c>
      <c r="BF146" s="16" t="s">
        <v>844</v>
      </c>
      <c r="BH146" s="16" t="s">
        <v>7386</v>
      </c>
      <c r="BI146" s="16" t="s">
        <v>7785</v>
      </c>
      <c r="BJ146" s="16" t="s">
        <v>843</v>
      </c>
      <c r="BK146" s="16" t="s">
        <v>843</v>
      </c>
      <c r="BL146" s="16" t="s">
        <v>843</v>
      </c>
      <c r="BM146" s="16" t="s">
        <v>843</v>
      </c>
      <c r="BN146" s="16" t="s">
        <v>843</v>
      </c>
      <c r="BO146" s="16" t="s">
        <v>844</v>
      </c>
      <c r="BP146" s="16" t="s">
        <v>843</v>
      </c>
      <c r="BQ146" s="16" t="s">
        <v>843</v>
      </c>
      <c r="CC146" s="16" t="s">
        <v>865</v>
      </c>
      <c r="CF146" s="16" t="s">
        <v>4216</v>
      </c>
      <c r="CG146" s="16" t="s">
        <v>843</v>
      </c>
      <c r="CH146" s="16" t="s">
        <v>843</v>
      </c>
      <c r="CI146" s="16" t="s">
        <v>843</v>
      </c>
      <c r="CJ146" s="16" t="s">
        <v>843</v>
      </c>
      <c r="CK146" s="16" t="s">
        <v>843</v>
      </c>
      <c r="CL146" s="16" t="s">
        <v>843</v>
      </c>
      <c r="CM146" s="16" t="s">
        <v>843</v>
      </c>
      <c r="CN146" s="16" t="s">
        <v>843</v>
      </c>
      <c r="CO146" s="16" t="s">
        <v>843</v>
      </c>
      <c r="CP146" s="16" t="s">
        <v>843</v>
      </c>
      <c r="CQ146" s="16" t="s">
        <v>843</v>
      </c>
      <c r="CR146" s="16" t="s">
        <v>843</v>
      </c>
      <c r="CS146" s="16" t="s">
        <v>843</v>
      </c>
      <c r="CT146" s="16" t="s">
        <v>843</v>
      </c>
      <c r="CU146" s="16" t="s">
        <v>843</v>
      </c>
      <c r="CV146" s="16" t="s">
        <v>843</v>
      </c>
      <c r="CW146" s="16" t="s">
        <v>843</v>
      </c>
      <c r="CX146" s="16" t="s">
        <v>843</v>
      </c>
      <c r="CY146" s="16" t="s">
        <v>843</v>
      </c>
      <c r="CZ146" s="16" t="s">
        <v>843</v>
      </c>
      <c r="DA146" s="16" t="s">
        <v>843</v>
      </c>
      <c r="DB146" s="16" t="s">
        <v>843</v>
      </c>
      <c r="DC146" s="16" t="s">
        <v>843</v>
      </c>
      <c r="DD146" s="16" t="s">
        <v>843</v>
      </c>
      <c r="DE146" s="16" t="s">
        <v>843</v>
      </c>
      <c r="DF146" s="16" t="s">
        <v>843</v>
      </c>
      <c r="DG146" s="16" t="s">
        <v>843</v>
      </c>
      <c r="DH146" s="16" t="s">
        <v>843</v>
      </c>
      <c r="DI146" s="16" t="s">
        <v>843</v>
      </c>
      <c r="DJ146" s="16" t="s">
        <v>843</v>
      </c>
      <c r="DK146" s="16" t="s">
        <v>843</v>
      </c>
      <c r="DL146" s="16" t="s">
        <v>844</v>
      </c>
      <c r="DQ146" s="16" t="s">
        <v>7093</v>
      </c>
      <c r="DR146" s="16" t="s">
        <v>867</v>
      </c>
      <c r="DS146" s="16" t="s">
        <v>7318</v>
      </c>
      <c r="DX146" s="16" t="s">
        <v>865</v>
      </c>
      <c r="ES146" s="16" t="s">
        <v>867</v>
      </c>
      <c r="EU146" s="16" t="s">
        <v>7813</v>
      </c>
      <c r="EV146" s="16" t="s">
        <v>865</v>
      </c>
      <c r="HC146" s="16" t="s">
        <v>865</v>
      </c>
      <c r="KO146" s="16" t="s">
        <v>9139</v>
      </c>
      <c r="KP146" s="16" t="s">
        <v>9138</v>
      </c>
      <c r="KQ146" s="16" t="s">
        <v>8694</v>
      </c>
      <c r="KR146" s="16" t="s">
        <v>9587</v>
      </c>
      <c r="KS146" s="16" t="s">
        <v>9140</v>
      </c>
      <c r="KT146" s="16" t="s">
        <v>8696</v>
      </c>
      <c r="KU146" s="16" t="s">
        <v>844</v>
      </c>
      <c r="KV146" s="16" t="s">
        <v>8696</v>
      </c>
      <c r="KW146" s="16" t="s">
        <v>851</v>
      </c>
      <c r="KY146" s="16" t="s">
        <v>486</v>
      </c>
      <c r="LA146" s="16" t="s">
        <v>11697</v>
      </c>
      <c r="LC146" s="16" t="s">
        <v>10879</v>
      </c>
      <c r="LD146" s="16" t="s">
        <v>11698</v>
      </c>
      <c r="LE146" s="16" t="s">
        <v>11693</v>
      </c>
      <c r="LF146" s="16" t="s">
        <v>11654</v>
      </c>
      <c r="LI146" s="16" t="s">
        <v>11655</v>
      </c>
      <c r="LM146" s="16" t="s">
        <v>8741</v>
      </c>
      <c r="LO146" s="16" t="s">
        <v>8732</v>
      </c>
      <c r="LP146" s="16" t="s">
        <v>1056</v>
      </c>
      <c r="LQ146" s="16" t="s">
        <v>844</v>
      </c>
      <c r="LR146" s="16" t="s">
        <v>8746</v>
      </c>
      <c r="LS146" s="16" t="s">
        <v>844</v>
      </c>
      <c r="LT146" s="16" t="s">
        <v>844</v>
      </c>
      <c r="LU146" s="16" t="s">
        <v>843</v>
      </c>
      <c r="LV146" s="16" t="s">
        <v>844</v>
      </c>
      <c r="LW146" s="16" t="s">
        <v>844</v>
      </c>
      <c r="LX146" s="16" t="s">
        <v>1056</v>
      </c>
      <c r="LY146" s="16" t="s">
        <v>843</v>
      </c>
      <c r="LZ146" s="16" t="s">
        <v>844</v>
      </c>
      <c r="MA146" s="16" t="s">
        <v>843</v>
      </c>
      <c r="MB146" s="16" t="s">
        <v>843</v>
      </c>
      <c r="MC146" s="16" t="s">
        <v>1056</v>
      </c>
      <c r="MD146" s="16" t="s">
        <v>11699</v>
      </c>
      <c r="ME146" s="16" t="s">
        <v>11677</v>
      </c>
      <c r="MF146" s="16" t="s">
        <v>8847</v>
      </c>
      <c r="MR146" s="16" t="s">
        <v>474</v>
      </c>
      <c r="MS146" s="16" t="s">
        <v>11771</v>
      </c>
      <c r="MT146" s="16" t="s">
        <v>9009</v>
      </c>
      <c r="MU146" s="16" t="s">
        <v>816</v>
      </c>
      <c r="MV146" s="16" t="s">
        <v>486</v>
      </c>
      <c r="MZ146" s="16" t="s">
        <v>487</v>
      </c>
      <c r="NA146" s="16" t="s">
        <v>487</v>
      </c>
      <c r="NB146" s="16" t="s">
        <v>1345</v>
      </c>
      <c r="NC146" s="16" t="s">
        <v>487</v>
      </c>
      <c r="NE146" s="16" t="s">
        <v>486</v>
      </c>
      <c r="NI146" s="16" t="s">
        <v>11658</v>
      </c>
      <c r="NL146" s="16" t="s">
        <v>843</v>
      </c>
      <c r="NS146" s="16" t="s">
        <v>462</v>
      </c>
      <c r="NT146" s="16" t="s">
        <v>478</v>
      </c>
      <c r="NU146" s="16">
        <v>1.1910000000000001</v>
      </c>
      <c r="NV146" s="16" t="s">
        <v>824</v>
      </c>
      <c r="NW146" s="16" t="s">
        <v>1179</v>
      </c>
      <c r="NX146" s="16" t="s">
        <v>1142</v>
      </c>
      <c r="NY146" s="16" t="s">
        <v>824</v>
      </c>
      <c r="NZ146" s="16" t="s">
        <v>929</v>
      </c>
      <c r="OA146" s="16" t="s">
        <v>487</v>
      </c>
    </row>
    <row r="147" spans="1:394" x14ac:dyDescent="0.25">
      <c r="A147" s="16" t="s">
        <v>9592</v>
      </c>
      <c r="B147" s="16" t="s">
        <v>8759</v>
      </c>
      <c r="C147" s="16" t="s">
        <v>972</v>
      </c>
      <c r="D147" s="16" t="s">
        <v>844</v>
      </c>
      <c r="E147" s="16" t="s">
        <v>843</v>
      </c>
      <c r="F147" s="16" t="s">
        <v>843</v>
      </c>
      <c r="G147" s="16" t="s">
        <v>843</v>
      </c>
      <c r="H147" s="16" t="s">
        <v>843</v>
      </c>
      <c r="I147" s="16" t="s">
        <v>843</v>
      </c>
      <c r="J147" s="16" t="s">
        <v>843</v>
      </c>
      <c r="K147" s="16" t="s">
        <v>843</v>
      </c>
      <c r="L147" s="16" t="s">
        <v>843</v>
      </c>
      <c r="M147" s="16" t="s">
        <v>843</v>
      </c>
      <c r="N147" s="16" t="s">
        <v>843</v>
      </c>
      <c r="O147" s="16" t="s">
        <v>843</v>
      </c>
      <c r="Q147" s="16" t="s">
        <v>844</v>
      </c>
      <c r="R147" s="16">
        <v>40</v>
      </c>
      <c r="T147" s="16" t="s">
        <v>474</v>
      </c>
      <c r="U147" s="16" t="s">
        <v>843</v>
      </c>
      <c r="V147" s="16" t="s">
        <v>844</v>
      </c>
      <c r="W147" s="16" t="s">
        <v>843</v>
      </c>
      <c r="X147" s="16" t="s">
        <v>844</v>
      </c>
      <c r="Y147" s="16" t="s">
        <v>843</v>
      </c>
      <c r="Z147" s="16" t="s">
        <v>843</v>
      </c>
      <c r="AA147" s="16" t="s">
        <v>843</v>
      </c>
      <c r="AB147" s="16" t="s">
        <v>843</v>
      </c>
      <c r="AC147" s="16" t="s">
        <v>843</v>
      </c>
      <c r="AD147" s="16" t="s">
        <v>867</v>
      </c>
      <c r="AF147" s="16" t="s">
        <v>11673</v>
      </c>
      <c r="AG147" s="16" t="s">
        <v>11745</v>
      </c>
      <c r="AH147" s="16" t="s">
        <v>844</v>
      </c>
      <c r="AI147" s="16" t="s">
        <v>844</v>
      </c>
      <c r="AJ147" s="16" t="s">
        <v>843</v>
      </c>
      <c r="AK147" s="16" t="s">
        <v>843</v>
      </c>
      <c r="AL147" s="16" t="s">
        <v>844</v>
      </c>
      <c r="AM147" s="16" t="s">
        <v>844</v>
      </c>
      <c r="AN147" s="16" t="s">
        <v>843</v>
      </c>
      <c r="AO147" s="16" t="s">
        <v>843</v>
      </c>
      <c r="AP147" s="16" t="s">
        <v>843</v>
      </c>
      <c r="AQ147" s="16" t="s">
        <v>844</v>
      </c>
      <c r="AR147" s="16" t="s">
        <v>4415</v>
      </c>
      <c r="AS147" s="16" t="s">
        <v>844</v>
      </c>
      <c r="AT147" s="16" t="s">
        <v>843</v>
      </c>
      <c r="AU147" s="16" t="s">
        <v>843</v>
      </c>
      <c r="AV147" s="16" t="s">
        <v>843</v>
      </c>
      <c r="AW147" s="16" t="s">
        <v>843</v>
      </c>
      <c r="AX147" s="16" t="s">
        <v>843</v>
      </c>
      <c r="AY147" s="16" t="s">
        <v>843</v>
      </c>
      <c r="AZ147" s="16" t="s">
        <v>4440</v>
      </c>
      <c r="BF147" s="16" t="s">
        <v>844</v>
      </c>
      <c r="BH147" s="16" t="s">
        <v>7386</v>
      </c>
      <c r="BI147" s="16" t="s">
        <v>7785</v>
      </c>
      <c r="BJ147" s="16" t="s">
        <v>843</v>
      </c>
      <c r="BK147" s="16" t="s">
        <v>843</v>
      </c>
      <c r="BL147" s="16" t="s">
        <v>843</v>
      </c>
      <c r="BM147" s="16" t="s">
        <v>843</v>
      </c>
      <c r="BN147" s="16" t="s">
        <v>843</v>
      </c>
      <c r="BO147" s="16" t="s">
        <v>844</v>
      </c>
      <c r="BP147" s="16" t="s">
        <v>843</v>
      </c>
      <c r="BQ147" s="16" t="s">
        <v>843</v>
      </c>
      <c r="DX147" s="16" t="s">
        <v>867</v>
      </c>
      <c r="DY147" s="16" t="s">
        <v>867</v>
      </c>
      <c r="ES147" s="16" t="s">
        <v>865</v>
      </c>
      <c r="EU147" s="16" t="s">
        <v>7813</v>
      </c>
      <c r="EV147" s="16" t="s">
        <v>865</v>
      </c>
      <c r="FF147" s="16" t="s">
        <v>7836</v>
      </c>
      <c r="HC147" s="16" t="s">
        <v>865</v>
      </c>
      <c r="JA147" s="16" t="s">
        <v>4822</v>
      </c>
      <c r="JB147" s="16" t="s">
        <v>867</v>
      </c>
      <c r="JC147" s="16" t="s">
        <v>865</v>
      </c>
      <c r="JG147" s="16" t="s">
        <v>843</v>
      </c>
      <c r="JV147" s="16">
        <v>40</v>
      </c>
      <c r="JW147" s="16" t="s">
        <v>7603</v>
      </c>
      <c r="JY147" s="16">
        <v>10000</v>
      </c>
      <c r="JZ147" s="16" t="s">
        <v>4895</v>
      </c>
      <c r="KB147" s="16" t="s">
        <v>7610</v>
      </c>
      <c r="KD147" s="16" t="s">
        <v>4917</v>
      </c>
      <c r="KE147" s="16" t="s">
        <v>7289</v>
      </c>
      <c r="KF147" s="16" t="s">
        <v>4411</v>
      </c>
      <c r="KH147" s="16" t="s">
        <v>7636</v>
      </c>
      <c r="KI147" s="16" t="s">
        <v>4982</v>
      </c>
      <c r="KK147" s="16" t="s">
        <v>4216</v>
      </c>
      <c r="KM147" s="16" t="s">
        <v>4216</v>
      </c>
      <c r="KO147" s="16" t="s">
        <v>9139</v>
      </c>
      <c r="KP147" s="16" t="s">
        <v>9138</v>
      </c>
      <c r="KQ147" s="16" t="s">
        <v>8694</v>
      </c>
      <c r="KR147" s="16" t="s">
        <v>9593</v>
      </c>
      <c r="KS147" s="16" t="s">
        <v>9140</v>
      </c>
      <c r="KT147" s="16" t="s">
        <v>8696</v>
      </c>
      <c r="KU147" s="16" t="s">
        <v>844</v>
      </c>
      <c r="KV147" s="16" t="s">
        <v>8696</v>
      </c>
      <c r="KW147" s="16" t="s">
        <v>850</v>
      </c>
      <c r="KX147" s="16" t="s">
        <v>487</v>
      </c>
      <c r="KY147" s="16" t="s">
        <v>487</v>
      </c>
      <c r="KZ147" s="16" t="s">
        <v>487</v>
      </c>
      <c r="LC147" s="16" t="s">
        <v>10879</v>
      </c>
      <c r="LF147" s="16" t="s">
        <v>11654</v>
      </c>
      <c r="LI147" s="16" t="s">
        <v>11655</v>
      </c>
      <c r="LJ147" s="16" t="s">
        <v>831</v>
      </c>
      <c r="LK147" s="16" t="s">
        <v>831</v>
      </c>
      <c r="LL147" s="16" t="s">
        <v>8756</v>
      </c>
      <c r="LM147" s="16" t="s">
        <v>8741</v>
      </c>
      <c r="LO147" s="16" t="s">
        <v>8732</v>
      </c>
      <c r="LP147" s="16" t="s">
        <v>1056</v>
      </c>
      <c r="LQ147" s="16" t="s">
        <v>844</v>
      </c>
      <c r="LR147" s="16" t="s">
        <v>8746</v>
      </c>
      <c r="LS147" s="16" t="s">
        <v>844</v>
      </c>
      <c r="LT147" s="16" t="s">
        <v>844</v>
      </c>
      <c r="LU147" s="16" t="s">
        <v>843</v>
      </c>
      <c r="LV147" s="16" t="s">
        <v>844</v>
      </c>
      <c r="LW147" s="16" t="s">
        <v>844</v>
      </c>
      <c r="LX147" s="16" t="s">
        <v>1056</v>
      </c>
      <c r="LY147" s="16" t="s">
        <v>843</v>
      </c>
      <c r="LZ147" s="16" t="s">
        <v>844</v>
      </c>
      <c r="MA147" s="16" t="s">
        <v>843</v>
      </c>
      <c r="MB147" s="16" t="s">
        <v>843</v>
      </c>
      <c r="MC147" s="16" t="s">
        <v>1056</v>
      </c>
      <c r="ME147" s="16" t="s">
        <v>11656</v>
      </c>
      <c r="MF147" s="16" t="s">
        <v>8847</v>
      </c>
      <c r="MG147" s="16" t="s">
        <v>1839</v>
      </c>
      <c r="MH147" s="16" t="s">
        <v>11668</v>
      </c>
      <c r="MI147" s="16" t="s">
        <v>11668</v>
      </c>
      <c r="MK147" s="16" t="s">
        <v>9015</v>
      </c>
      <c r="ML147" s="16" t="s">
        <v>1788</v>
      </c>
      <c r="MM147" s="16" t="s">
        <v>487</v>
      </c>
      <c r="MN147" s="16" t="s">
        <v>1800</v>
      </c>
      <c r="MP147" s="16" t="s">
        <v>1829</v>
      </c>
      <c r="MR147" s="16" t="s">
        <v>474</v>
      </c>
      <c r="MS147" s="16" t="s">
        <v>11771</v>
      </c>
      <c r="MT147" s="16" t="s">
        <v>9009</v>
      </c>
      <c r="MU147" s="16" t="s">
        <v>816</v>
      </c>
      <c r="NC147" s="16" t="s">
        <v>486</v>
      </c>
      <c r="NE147" s="16" t="s">
        <v>486</v>
      </c>
      <c r="NG147" s="16" t="s">
        <v>1378</v>
      </c>
      <c r="NH147" s="16" t="s">
        <v>1913</v>
      </c>
      <c r="NI147" s="16" t="s">
        <v>11658</v>
      </c>
      <c r="NJ147" s="16" t="s">
        <v>9102</v>
      </c>
      <c r="NK147" s="16" t="s">
        <v>11753</v>
      </c>
      <c r="NR147" s="16" t="s">
        <v>451</v>
      </c>
      <c r="NS147" s="16" t="s">
        <v>462</v>
      </c>
      <c r="NT147" s="16" t="s">
        <v>478</v>
      </c>
      <c r="NU147" s="16">
        <v>1.1910000000000001</v>
      </c>
      <c r="NV147" s="16" t="s">
        <v>451</v>
      </c>
      <c r="NW147" s="16" t="s">
        <v>1181</v>
      </c>
      <c r="NX147" s="16" t="s">
        <v>1142</v>
      </c>
      <c r="OB147" s="16" t="s">
        <v>831</v>
      </c>
      <c r="OC147" s="16" t="s">
        <v>451</v>
      </c>
    </row>
    <row r="148" spans="1:394" x14ac:dyDescent="0.25">
      <c r="A148" s="16" t="s">
        <v>9598</v>
      </c>
      <c r="B148" s="16" t="s">
        <v>844</v>
      </c>
      <c r="C148" s="16" t="s">
        <v>972</v>
      </c>
      <c r="D148" s="16" t="s">
        <v>844</v>
      </c>
      <c r="E148" s="16" t="s">
        <v>843</v>
      </c>
      <c r="F148" s="16" t="s">
        <v>843</v>
      </c>
      <c r="G148" s="16" t="s">
        <v>843</v>
      </c>
      <c r="H148" s="16" t="s">
        <v>843</v>
      </c>
      <c r="I148" s="16" t="s">
        <v>843</v>
      </c>
      <c r="J148" s="16" t="s">
        <v>843</v>
      </c>
      <c r="K148" s="16" t="s">
        <v>843</v>
      </c>
      <c r="L148" s="16" t="s">
        <v>843</v>
      </c>
      <c r="M148" s="16" t="s">
        <v>843</v>
      </c>
      <c r="N148" s="16" t="s">
        <v>843</v>
      </c>
      <c r="O148" s="16" t="s">
        <v>843</v>
      </c>
      <c r="Q148" s="16" t="s">
        <v>844</v>
      </c>
      <c r="R148" s="16">
        <v>66</v>
      </c>
      <c r="T148" s="16" t="s">
        <v>470</v>
      </c>
      <c r="U148" s="16" t="s">
        <v>844</v>
      </c>
      <c r="V148" s="16" t="s">
        <v>843</v>
      </c>
      <c r="W148" s="16" t="s">
        <v>844</v>
      </c>
      <c r="X148" s="16" t="s">
        <v>843</v>
      </c>
      <c r="Y148" s="16" t="s">
        <v>843</v>
      </c>
      <c r="Z148" s="16" t="s">
        <v>843</v>
      </c>
      <c r="AA148" s="16" t="s">
        <v>843</v>
      </c>
      <c r="AB148" s="16" t="s">
        <v>843</v>
      </c>
      <c r="AC148" s="16" t="s">
        <v>843</v>
      </c>
      <c r="AD148" s="16" t="s">
        <v>867</v>
      </c>
      <c r="AF148" s="16" t="s">
        <v>11756</v>
      </c>
      <c r="AG148" s="16" t="s">
        <v>11787</v>
      </c>
      <c r="AH148" s="16" t="s">
        <v>844</v>
      </c>
      <c r="AI148" s="16" t="s">
        <v>843</v>
      </c>
      <c r="AJ148" s="16" t="s">
        <v>844</v>
      </c>
      <c r="AK148" s="16" t="s">
        <v>843</v>
      </c>
      <c r="AL148" s="16" t="s">
        <v>843</v>
      </c>
      <c r="AM148" s="16" t="s">
        <v>843</v>
      </c>
      <c r="AN148" s="16" t="s">
        <v>843</v>
      </c>
      <c r="AO148" s="16" t="s">
        <v>843</v>
      </c>
      <c r="AP148" s="16" t="s">
        <v>843</v>
      </c>
      <c r="AQ148" s="16" t="s">
        <v>843</v>
      </c>
      <c r="AR148" s="16" t="s">
        <v>4415</v>
      </c>
      <c r="AS148" s="16" t="s">
        <v>844</v>
      </c>
      <c r="AT148" s="16" t="s">
        <v>843</v>
      </c>
      <c r="AU148" s="16" t="s">
        <v>843</v>
      </c>
      <c r="AV148" s="16" t="s">
        <v>843</v>
      </c>
      <c r="AW148" s="16" t="s">
        <v>843</v>
      </c>
      <c r="AX148" s="16" t="s">
        <v>843</v>
      </c>
      <c r="AY148" s="16" t="s">
        <v>843</v>
      </c>
      <c r="AZ148" s="16" t="s">
        <v>4437</v>
      </c>
      <c r="BF148" s="16" t="s">
        <v>843</v>
      </c>
      <c r="BI148" s="16" t="s">
        <v>7785</v>
      </c>
      <c r="BJ148" s="16" t="s">
        <v>843</v>
      </c>
      <c r="BK148" s="16" t="s">
        <v>843</v>
      </c>
      <c r="BL148" s="16" t="s">
        <v>843</v>
      </c>
      <c r="BM148" s="16" t="s">
        <v>843</v>
      </c>
      <c r="BN148" s="16" t="s">
        <v>843</v>
      </c>
      <c r="BO148" s="16" t="s">
        <v>844</v>
      </c>
      <c r="BP148" s="16" t="s">
        <v>843</v>
      </c>
      <c r="BQ148" s="16" t="s">
        <v>843</v>
      </c>
      <c r="DX148" s="16" t="s">
        <v>867</v>
      </c>
      <c r="DY148" s="16" t="s">
        <v>867</v>
      </c>
      <c r="ES148" s="16" t="s">
        <v>865</v>
      </c>
      <c r="EU148" s="16" t="s">
        <v>7813</v>
      </c>
      <c r="EV148" s="16" t="s">
        <v>865</v>
      </c>
      <c r="FF148" s="16" t="s">
        <v>7836</v>
      </c>
      <c r="HC148" s="16" t="s">
        <v>865</v>
      </c>
      <c r="JA148" s="16" t="s">
        <v>4816</v>
      </c>
      <c r="JB148" s="16" t="s">
        <v>865</v>
      </c>
      <c r="JC148" s="16" t="s">
        <v>865</v>
      </c>
      <c r="JD148" s="16" t="s">
        <v>865</v>
      </c>
      <c r="JE148" s="16" t="s">
        <v>865</v>
      </c>
      <c r="JF148" s="16" t="s">
        <v>865</v>
      </c>
      <c r="JG148" s="16" t="s">
        <v>843</v>
      </c>
      <c r="JH148" s="16" t="s">
        <v>4846</v>
      </c>
      <c r="KF148" s="16" t="s">
        <v>4411</v>
      </c>
      <c r="KI148" s="16" t="s">
        <v>4846</v>
      </c>
      <c r="KO148" s="16" t="s">
        <v>9146</v>
      </c>
      <c r="KP148" s="16" t="s">
        <v>9145</v>
      </c>
      <c r="KQ148" s="16" t="s">
        <v>8694</v>
      </c>
      <c r="KR148" s="16" t="s">
        <v>9599</v>
      </c>
      <c r="KS148" s="16" t="s">
        <v>9147</v>
      </c>
      <c r="KT148" s="16" t="s">
        <v>9148</v>
      </c>
      <c r="KU148" s="16" t="s">
        <v>844</v>
      </c>
      <c r="KV148" s="16" t="s">
        <v>9148</v>
      </c>
      <c r="KW148" s="16" t="s">
        <v>851</v>
      </c>
      <c r="KX148" s="16" t="s">
        <v>487</v>
      </c>
      <c r="KY148" s="16" t="s">
        <v>487</v>
      </c>
      <c r="KZ148" s="16" t="s">
        <v>487</v>
      </c>
      <c r="LC148" s="16" t="s">
        <v>10879</v>
      </c>
      <c r="LF148" s="16" t="s">
        <v>11654</v>
      </c>
      <c r="LI148" s="16" t="s">
        <v>11655</v>
      </c>
      <c r="LJ148" s="16" t="s">
        <v>843</v>
      </c>
      <c r="LL148" s="16" t="s">
        <v>8711</v>
      </c>
      <c r="LM148" s="16" t="s">
        <v>8741</v>
      </c>
      <c r="LO148" s="16" t="s">
        <v>843</v>
      </c>
      <c r="LP148" s="16" t="s">
        <v>843</v>
      </c>
      <c r="LQ148" s="16" t="s">
        <v>844</v>
      </c>
      <c r="LR148" s="16" t="s">
        <v>844</v>
      </c>
      <c r="LS148" s="16" t="s">
        <v>844</v>
      </c>
      <c r="LT148" s="16" t="s">
        <v>844</v>
      </c>
      <c r="LU148" s="16" t="s">
        <v>1056</v>
      </c>
      <c r="LV148" s="16" t="s">
        <v>844</v>
      </c>
      <c r="LW148" s="16" t="s">
        <v>844</v>
      </c>
      <c r="LX148" s="16" t="s">
        <v>843</v>
      </c>
      <c r="LY148" s="16" t="s">
        <v>843</v>
      </c>
      <c r="LZ148" s="16" t="s">
        <v>843</v>
      </c>
      <c r="MA148" s="16" t="s">
        <v>843</v>
      </c>
      <c r="MB148" s="16" t="s">
        <v>843</v>
      </c>
      <c r="MC148" s="16" t="s">
        <v>843</v>
      </c>
      <c r="ME148" s="16" t="s">
        <v>11656</v>
      </c>
      <c r="MF148" s="16" t="s">
        <v>8847</v>
      </c>
      <c r="MP148" s="16" t="s">
        <v>1824</v>
      </c>
      <c r="MR148" s="16" t="s">
        <v>470</v>
      </c>
      <c r="MS148" s="16" t="s">
        <v>11788</v>
      </c>
      <c r="MT148" s="16" t="s">
        <v>8957</v>
      </c>
      <c r="NC148" s="16" t="s">
        <v>486</v>
      </c>
      <c r="NE148" s="16" t="s">
        <v>486</v>
      </c>
      <c r="NG148" s="16" t="s">
        <v>1380</v>
      </c>
      <c r="NI148" s="16" t="s">
        <v>11658</v>
      </c>
      <c r="NR148" s="16" t="s">
        <v>878</v>
      </c>
      <c r="NS148" s="16" t="s">
        <v>462</v>
      </c>
      <c r="NT148" s="16" t="s">
        <v>482</v>
      </c>
      <c r="NU148" s="16">
        <v>0.79400000000000004</v>
      </c>
      <c r="NV148" s="16" t="s">
        <v>457</v>
      </c>
      <c r="NW148" s="16" t="s">
        <v>1177</v>
      </c>
      <c r="NX148" s="16" t="s">
        <v>1142</v>
      </c>
      <c r="OB148" s="16" t="s">
        <v>833</v>
      </c>
      <c r="OC148" s="16" t="s">
        <v>878</v>
      </c>
    </row>
    <row r="149" spans="1:394" x14ac:dyDescent="0.25">
      <c r="A149" s="16" t="s">
        <v>9604</v>
      </c>
      <c r="B149" s="16" t="s">
        <v>1056</v>
      </c>
      <c r="C149" s="16" t="s">
        <v>972</v>
      </c>
      <c r="D149" s="16" t="s">
        <v>844</v>
      </c>
      <c r="E149" s="16" t="s">
        <v>843</v>
      </c>
      <c r="F149" s="16" t="s">
        <v>843</v>
      </c>
      <c r="G149" s="16" t="s">
        <v>843</v>
      </c>
      <c r="H149" s="16" t="s">
        <v>843</v>
      </c>
      <c r="I149" s="16" t="s">
        <v>843</v>
      </c>
      <c r="J149" s="16" t="s">
        <v>843</v>
      </c>
      <c r="K149" s="16" t="s">
        <v>843</v>
      </c>
      <c r="L149" s="16" t="s">
        <v>843</v>
      </c>
      <c r="M149" s="16" t="s">
        <v>843</v>
      </c>
      <c r="N149" s="16" t="s">
        <v>843</v>
      </c>
      <c r="O149" s="16" t="s">
        <v>843</v>
      </c>
      <c r="Q149" s="16" t="s">
        <v>844</v>
      </c>
      <c r="R149" s="16">
        <v>77</v>
      </c>
      <c r="T149" s="16" t="s">
        <v>474</v>
      </c>
      <c r="U149" s="16" t="s">
        <v>843</v>
      </c>
      <c r="V149" s="16" t="s">
        <v>844</v>
      </c>
      <c r="W149" s="16" t="s">
        <v>843</v>
      </c>
      <c r="X149" s="16" t="s">
        <v>844</v>
      </c>
      <c r="Y149" s="16" t="s">
        <v>843</v>
      </c>
      <c r="Z149" s="16" t="s">
        <v>843</v>
      </c>
      <c r="AA149" s="16" t="s">
        <v>843</v>
      </c>
      <c r="AB149" s="16" t="s">
        <v>843</v>
      </c>
      <c r="AC149" s="16" t="s">
        <v>843</v>
      </c>
      <c r="AD149" s="16" t="s">
        <v>865</v>
      </c>
      <c r="AF149" s="16" t="s">
        <v>11789</v>
      </c>
      <c r="AG149" s="16" t="s">
        <v>11790</v>
      </c>
      <c r="AH149" s="16" t="s">
        <v>844</v>
      </c>
      <c r="AI149" s="16" t="s">
        <v>844</v>
      </c>
      <c r="AJ149" s="16" t="s">
        <v>843</v>
      </c>
      <c r="AK149" s="16" t="s">
        <v>843</v>
      </c>
      <c r="AL149" s="16" t="s">
        <v>843</v>
      </c>
      <c r="AM149" s="16" t="s">
        <v>843</v>
      </c>
      <c r="AN149" s="16" t="s">
        <v>843</v>
      </c>
      <c r="AO149" s="16" t="s">
        <v>843</v>
      </c>
      <c r="AP149" s="16" t="s">
        <v>843</v>
      </c>
      <c r="AQ149" s="16" t="s">
        <v>843</v>
      </c>
      <c r="AR149" s="16" t="s">
        <v>11791</v>
      </c>
      <c r="AS149" s="16" t="s">
        <v>843</v>
      </c>
      <c r="AT149" s="16" t="s">
        <v>843</v>
      </c>
      <c r="AU149" s="16" t="s">
        <v>843</v>
      </c>
      <c r="AV149" s="16" t="s">
        <v>844</v>
      </c>
      <c r="AW149" s="16" t="s">
        <v>844</v>
      </c>
      <c r="AX149" s="16" t="s">
        <v>844</v>
      </c>
      <c r="AY149" s="16" t="s">
        <v>843</v>
      </c>
      <c r="BC149" s="16" t="s">
        <v>4440</v>
      </c>
      <c r="BD149" s="16" t="s">
        <v>4440</v>
      </c>
      <c r="BE149" s="16" t="s">
        <v>4440</v>
      </c>
      <c r="BF149" s="16" t="s">
        <v>843</v>
      </c>
      <c r="BI149" s="16" t="s">
        <v>7785</v>
      </c>
      <c r="BJ149" s="16" t="s">
        <v>843</v>
      </c>
      <c r="BK149" s="16" t="s">
        <v>843</v>
      </c>
      <c r="BL149" s="16" t="s">
        <v>843</v>
      </c>
      <c r="BM149" s="16" t="s">
        <v>843</v>
      </c>
      <c r="BN149" s="16" t="s">
        <v>843</v>
      </c>
      <c r="BO149" s="16" t="s">
        <v>844</v>
      </c>
      <c r="BP149" s="16" t="s">
        <v>843</v>
      </c>
      <c r="BQ149" s="16" t="s">
        <v>843</v>
      </c>
      <c r="DX149" s="16" t="s">
        <v>867</v>
      </c>
      <c r="DY149" s="16" t="s">
        <v>867</v>
      </c>
      <c r="ES149" s="16" t="s">
        <v>867</v>
      </c>
      <c r="EU149" s="16" t="s">
        <v>7813</v>
      </c>
      <c r="EV149" s="16" t="s">
        <v>865</v>
      </c>
      <c r="FF149" s="16" t="s">
        <v>7842</v>
      </c>
      <c r="FG149" s="16" t="s">
        <v>11792</v>
      </c>
      <c r="FH149" s="16" t="s">
        <v>843</v>
      </c>
      <c r="FI149" s="16" t="s">
        <v>844</v>
      </c>
      <c r="FJ149" s="16" t="s">
        <v>843</v>
      </c>
      <c r="FK149" s="16" t="s">
        <v>844</v>
      </c>
      <c r="FL149" s="16" t="s">
        <v>844</v>
      </c>
      <c r="FM149" s="16" t="s">
        <v>843</v>
      </c>
      <c r="FN149" s="16" t="s">
        <v>843</v>
      </c>
      <c r="FO149" s="16" t="s">
        <v>843</v>
      </c>
      <c r="FP149" s="16" t="s">
        <v>843</v>
      </c>
      <c r="FQ149" s="16" t="s">
        <v>843</v>
      </c>
      <c r="HC149" s="16" t="s">
        <v>865</v>
      </c>
      <c r="JA149" s="16" t="s">
        <v>4816</v>
      </c>
      <c r="JB149" s="16" t="s">
        <v>865</v>
      </c>
      <c r="JC149" s="16" t="s">
        <v>865</v>
      </c>
      <c r="JD149" s="16" t="s">
        <v>865</v>
      </c>
      <c r="JE149" s="16" t="s">
        <v>865</v>
      </c>
      <c r="JF149" s="16" t="s">
        <v>865</v>
      </c>
      <c r="JG149" s="16" t="s">
        <v>843</v>
      </c>
      <c r="JH149" s="16" t="s">
        <v>4846</v>
      </c>
      <c r="JJ149" s="16" t="s">
        <v>865</v>
      </c>
      <c r="KF149" s="16" t="s">
        <v>4411</v>
      </c>
      <c r="KI149" s="16" t="s">
        <v>4846</v>
      </c>
      <c r="KO149" s="16" t="s">
        <v>9146</v>
      </c>
      <c r="KP149" s="16" t="s">
        <v>9145</v>
      </c>
      <c r="KQ149" s="16" t="s">
        <v>8694</v>
      </c>
      <c r="KR149" s="16" t="s">
        <v>9605</v>
      </c>
      <c r="KS149" s="16" t="s">
        <v>9147</v>
      </c>
      <c r="KT149" s="16" t="s">
        <v>9148</v>
      </c>
      <c r="KU149" s="16" t="s">
        <v>844</v>
      </c>
      <c r="KV149" s="16" t="s">
        <v>9148</v>
      </c>
      <c r="KW149" s="16" t="s">
        <v>850</v>
      </c>
      <c r="KX149" s="16" t="s">
        <v>487</v>
      </c>
      <c r="KY149" s="16" t="s">
        <v>487</v>
      </c>
      <c r="KZ149" s="16" t="s">
        <v>487</v>
      </c>
      <c r="LC149" s="16" t="s">
        <v>10879</v>
      </c>
      <c r="LF149" s="16" t="s">
        <v>11654</v>
      </c>
      <c r="LI149" s="16" t="s">
        <v>11655</v>
      </c>
      <c r="LJ149" s="16" t="s">
        <v>843</v>
      </c>
      <c r="LL149" s="16" t="s">
        <v>8711</v>
      </c>
      <c r="LM149" s="16" t="s">
        <v>8741</v>
      </c>
      <c r="LO149" s="16" t="s">
        <v>843</v>
      </c>
      <c r="LP149" s="16" t="s">
        <v>843</v>
      </c>
      <c r="LQ149" s="16" t="s">
        <v>844</v>
      </c>
      <c r="LR149" s="16" t="s">
        <v>844</v>
      </c>
      <c r="LS149" s="16" t="s">
        <v>844</v>
      </c>
      <c r="LT149" s="16" t="s">
        <v>844</v>
      </c>
      <c r="LU149" s="16" t="s">
        <v>1056</v>
      </c>
      <c r="LV149" s="16" t="s">
        <v>844</v>
      </c>
      <c r="LW149" s="16" t="s">
        <v>844</v>
      </c>
      <c r="LX149" s="16" t="s">
        <v>843</v>
      </c>
      <c r="LY149" s="16" t="s">
        <v>843</v>
      </c>
      <c r="LZ149" s="16" t="s">
        <v>843</v>
      </c>
      <c r="MA149" s="16" t="s">
        <v>843</v>
      </c>
      <c r="MB149" s="16" t="s">
        <v>843</v>
      </c>
      <c r="MC149" s="16" t="s">
        <v>843</v>
      </c>
      <c r="ME149" s="16" t="s">
        <v>11656</v>
      </c>
      <c r="MF149" s="16" t="s">
        <v>8847</v>
      </c>
      <c r="MP149" s="16" t="s">
        <v>1824</v>
      </c>
      <c r="MR149" s="16" t="s">
        <v>474</v>
      </c>
      <c r="MS149" s="16" t="s">
        <v>11788</v>
      </c>
      <c r="MT149" s="16" t="s">
        <v>9030</v>
      </c>
      <c r="NC149" s="16" t="s">
        <v>487</v>
      </c>
      <c r="NE149" s="16" t="s">
        <v>486</v>
      </c>
      <c r="NG149" s="16" t="s">
        <v>1380</v>
      </c>
      <c r="NI149" s="16" t="s">
        <v>11658</v>
      </c>
      <c r="NR149" s="16" t="s">
        <v>878</v>
      </c>
      <c r="NS149" s="16" t="s">
        <v>462</v>
      </c>
      <c r="NT149" s="16" t="s">
        <v>482</v>
      </c>
      <c r="NU149" s="16">
        <v>0.79400000000000004</v>
      </c>
      <c r="NV149" s="16" t="s">
        <v>457</v>
      </c>
      <c r="NW149" s="16" t="s">
        <v>1183</v>
      </c>
      <c r="NX149" s="16" t="s">
        <v>1142</v>
      </c>
      <c r="OB149" s="16" t="s">
        <v>833</v>
      </c>
      <c r="OC149" s="16" t="s">
        <v>878</v>
      </c>
    </row>
    <row r="150" spans="1:394" x14ac:dyDescent="0.25">
      <c r="A150" s="16" t="s">
        <v>9609</v>
      </c>
      <c r="B150" s="16" t="s">
        <v>844</v>
      </c>
      <c r="C150" s="16" t="s">
        <v>972</v>
      </c>
      <c r="D150" s="16" t="s">
        <v>844</v>
      </c>
      <c r="E150" s="16" t="s">
        <v>843</v>
      </c>
      <c r="F150" s="16" t="s">
        <v>843</v>
      </c>
      <c r="G150" s="16" t="s">
        <v>843</v>
      </c>
      <c r="H150" s="16" t="s">
        <v>843</v>
      </c>
      <c r="I150" s="16" t="s">
        <v>843</v>
      </c>
      <c r="J150" s="16" t="s">
        <v>843</v>
      </c>
      <c r="K150" s="16" t="s">
        <v>843</v>
      </c>
      <c r="L150" s="16" t="s">
        <v>843</v>
      </c>
      <c r="M150" s="16" t="s">
        <v>843</v>
      </c>
      <c r="N150" s="16" t="s">
        <v>843</v>
      </c>
      <c r="O150" s="16" t="s">
        <v>843</v>
      </c>
      <c r="Q150" s="16" t="s">
        <v>844</v>
      </c>
      <c r="R150" s="16">
        <v>69</v>
      </c>
      <c r="T150" s="16" t="s">
        <v>470</v>
      </c>
      <c r="U150" s="16" t="s">
        <v>844</v>
      </c>
      <c r="V150" s="16" t="s">
        <v>843</v>
      </c>
      <c r="W150" s="16" t="s">
        <v>844</v>
      </c>
      <c r="X150" s="16" t="s">
        <v>843</v>
      </c>
      <c r="Y150" s="16" t="s">
        <v>843</v>
      </c>
      <c r="Z150" s="16" t="s">
        <v>843</v>
      </c>
      <c r="AA150" s="16" t="s">
        <v>843</v>
      </c>
      <c r="AB150" s="16" t="s">
        <v>843</v>
      </c>
      <c r="AC150" s="16" t="s">
        <v>843</v>
      </c>
      <c r="AD150" s="16" t="s">
        <v>867</v>
      </c>
      <c r="AF150" s="16" t="s">
        <v>11687</v>
      </c>
      <c r="AG150" s="16" t="s">
        <v>11696</v>
      </c>
      <c r="AH150" s="16" t="s">
        <v>844</v>
      </c>
      <c r="AI150" s="16" t="s">
        <v>844</v>
      </c>
      <c r="AJ150" s="16" t="s">
        <v>844</v>
      </c>
      <c r="AK150" s="16" t="s">
        <v>843</v>
      </c>
      <c r="AL150" s="16" t="s">
        <v>843</v>
      </c>
      <c r="AM150" s="16" t="s">
        <v>844</v>
      </c>
      <c r="AN150" s="16" t="s">
        <v>843</v>
      </c>
      <c r="AO150" s="16" t="s">
        <v>843</v>
      </c>
      <c r="AP150" s="16" t="s">
        <v>843</v>
      </c>
      <c r="AQ150" s="16" t="s">
        <v>844</v>
      </c>
      <c r="AR150" s="16" t="s">
        <v>4415</v>
      </c>
      <c r="AS150" s="16" t="s">
        <v>844</v>
      </c>
      <c r="AT150" s="16" t="s">
        <v>843</v>
      </c>
      <c r="AU150" s="16" t="s">
        <v>843</v>
      </c>
      <c r="AV150" s="16" t="s">
        <v>843</v>
      </c>
      <c r="AW150" s="16" t="s">
        <v>843</v>
      </c>
      <c r="AX150" s="16" t="s">
        <v>843</v>
      </c>
      <c r="AY150" s="16" t="s">
        <v>843</v>
      </c>
      <c r="AZ150" s="16" t="s">
        <v>4437</v>
      </c>
      <c r="BF150" s="16" t="s">
        <v>844</v>
      </c>
      <c r="BI150" s="16" t="s">
        <v>7785</v>
      </c>
      <c r="BJ150" s="16" t="s">
        <v>843</v>
      </c>
      <c r="BK150" s="16" t="s">
        <v>843</v>
      </c>
      <c r="BL150" s="16" t="s">
        <v>843</v>
      </c>
      <c r="BM150" s="16" t="s">
        <v>843</v>
      </c>
      <c r="BN150" s="16" t="s">
        <v>843</v>
      </c>
      <c r="BO150" s="16" t="s">
        <v>844</v>
      </c>
      <c r="BP150" s="16" t="s">
        <v>843</v>
      </c>
      <c r="BQ150" s="16" t="s">
        <v>843</v>
      </c>
      <c r="DX150" s="16" t="s">
        <v>865</v>
      </c>
      <c r="ES150" s="16" t="s">
        <v>865</v>
      </c>
      <c r="EU150" s="16" t="s">
        <v>7810</v>
      </c>
      <c r="EV150" s="16" t="s">
        <v>865</v>
      </c>
      <c r="FF150" s="16" t="s">
        <v>7836</v>
      </c>
      <c r="HC150" s="16" t="s">
        <v>865</v>
      </c>
      <c r="JA150" s="16" t="s">
        <v>4813</v>
      </c>
      <c r="JB150" s="16" t="s">
        <v>865</v>
      </c>
      <c r="JC150" s="16" t="s">
        <v>865</v>
      </c>
      <c r="JD150" s="16" t="s">
        <v>865</v>
      </c>
      <c r="JE150" s="16" t="s">
        <v>865</v>
      </c>
      <c r="JF150" s="16" t="s">
        <v>865</v>
      </c>
      <c r="JG150" s="16" t="s">
        <v>843</v>
      </c>
      <c r="JH150" s="16" t="s">
        <v>4846</v>
      </c>
      <c r="KF150" s="16" t="s">
        <v>4926</v>
      </c>
      <c r="KI150" s="16" t="s">
        <v>4846</v>
      </c>
      <c r="KO150" s="16" t="s">
        <v>9152</v>
      </c>
      <c r="KP150" s="16" t="s">
        <v>9151</v>
      </c>
      <c r="KQ150" s="16" t="s">
        <v>8694</v>
      </c>
      <c r="KR150" s="16" t="s">
        <v>9610</v>
      </c>
      <c r="KS150" s="16" t="s">
        <v>9153</v>
      </c>
      <c r="KT150" s="16" t="s">
        <v>9148</v>
      </c>
      <c r="KU150" s="16" t="s">
        <v>844</v>
      </c>
      <c r="KV150" s="16" t="s">
        <v>9148</v>
      </c>
      <c r="KW150" s="16" t="s">
        <v>851</v>
      </c>
      <c r="KY150" s="16" t="s">
        <v>486</v>
      </c>
      <c r="LC150" s="16" t="s">
        <v>10879</v>
      </c>
      <c r="LF150" s="16" t="s">
        <v>11654</v>
      </c>
      <c r="LI150" s="16" t="s">
        <v>11655</v>
      </c>
      <c r="LJ150" s="16" t="s">
        <v>843</v>
      </c>
      <c r="LL150" s="16" t="s">
        <v>8711</v>
      </c>
      <c r="LM150" s="16" t="s">
        <v>8741</v>
      </c>
      <c r="LO150" s="16" t="s">
        <v>843</v>
      </c>
      <c r="LP150" s="16" t="s">
        <v>843</v>
      </c>
      <c r="LQ150" s="16" t="s">
        <v>844</v>
      </c>
      <c r="LR150" s="16" t="s">
        <v>843</v>
      </c>
      <c r="LS150" s="16" t="s">
        <v>844</v>
      </c>
      <c r="LT150" s="16" t="s">
        <v>843</v>
      </c>
      <c r="LU150" s="16" t="s">
        <v>844</v>
      </c>
      <c r="LV150" s="16" t="s">
        <v>843</v>
      </c>
      <c r="LW150" s="16" t="s">
        <v>843</v>
      </c>
      <c r="LX150" s="16" t="s">
        <v>843</v>
      </c>
      <c r="LY150" s="16" t="s">
        <v>843</v>
      </c>
      <c r="LZ150" s="16" t="s">
        <v>843</v>
      </c>
      <c r="MA150" s="16" t="s">
        <v>843</v>
      </c>
      <c r="MB150" s="16" t="s">
        <v>843</v>
      </c>
      <c r="MC150" s="16" t="s">
        <v>843</v>
      </c>
      <c r="ME150" s="16" t="s">
        <v>11656</v>
      </c>
      <c r="MF150" s="16" t="s">
        <v>8847</v>
      </c>
      <c r="MO150" s="16" t="s">
        <v>1817</v>
      </c>
      <c r="MP150" s="16" t="s">
        <v>1824</v>
      </c>
      <c r="MR150" s="16" t="s">
        <v>470</v>
      </c>
      <c r="MS150" s="16" t="s">
        <v>11788</v>
      </c>
      <c r="MT150" s="16" t="s">
        <v>9015</v>
      </c>
      <c r="NC150" s="16" t="s">
        <v>486</v>
      </c>
      <c r="NE150" s="16" t="s">
        <v>486</v>
      </c>
      <c r="NG150" s="16" t="s">
        <v>1376</v>
      </c>
      <c r="NI150" s="16" t="s">
        <v>11658</v>
      </c>
      <c r="NR150" s="16" t="s">
        <v>878</v>
      </c>
      <c r="NS150" s="16" t="s">
        <v>462</v>
      </c>
      <c r="NT150" s="16" t="s">
        <v>482</v>
      </c>
      <c r="NU150" s="16">
        <v>0.79400000000000004</v>
      </c>
      <c r="NV150" s="16" t="s">
        <v>457</v>
      </c>
      <c r="NW150" s="16" t="s">
        <v>1177</v>
      </c>
      <c r="NX150" s="16" t="s">
        <v>1142</v>
      </c>
      <c r="OB150" s="16" t="s">
        <v>833</v>
      </c>
      <c r="OC150" s="16" t="s">
        <v>878</v>
      </c>
    </row>
    <row r="151" spans="1:394" x14ac:dyDescent="0.25">
      <c r="A151" s="16" t="s">
        <v>8734</v>
      </c>
      <c r="B151" s="16" t="s">
        <v>844</v>
      </c>
      <c r="C151" s="16" t="s">
        <v>972</v>
      </c>
      <c r="D151" s="16" t="s">
        <v>844</v>
      </c>
      <c r="E151" s="16" t="s">
        <v>843</v>
      </c>
      <c r="F151" s="16" t="s">
        <v>843</v>
      </c>
      <c r="G151" s="16" t="s">
        <v>843</v>
      </c>
      <c r="H151" s="16" t="s">
        <v>843</v>
      </c>
      <c r="I151" s="16" t="s">
        <v>843</v>
      </c>
      <c r="J151" s="16" t="s">
        <v>843</v>
      </c>
      <c r="K151" s="16" t="s">
        <v>843</v>
      </c>
      <c r="L151" s="16" t="s">
        <v>843</v>
      </c>
      <c r="M151" s="16" t="s">
        <v>843</v>
      </c>
      <c r="N151" s="16" t="s">
        <v>843</v>
      </c>
      <c r="O151" s="16" t="s">
        <v>843</v>
      </c>
      <c r="Q151" s="16" t="s">
        <v>844</v>
      </c>
      <c r="R151" s="16">
        <v>47</v>
      </c>
      <c r="T151" s="16" t="s">
        <v>470</v>
      </c>
      <c r="U151" s="16" t="s">
        <v>844</v>
      </c>
      <c r="V151" s="16" t="s">
        <v>843</v>
      </c>
      <c r="W151" s="16" t="s">
        <v>844</v>
      </c>
      <c r="X151" s="16" t="s">
        <v>843</v>
      </c>
      <c r="Y151" s="16" t="s">
        <v>843</v>
      </c>
      <c r="Z151" s="16" t="s">
        <v>843</v>
      </c>
      <c r="AA151" s="16" t="s">
        <v>843</v>
      </c>
      <c r="AB151" s="16" t="s">
        <v>844</v>
      </c>
      <c r="AC151" s="16" t="s">
        <v>843</v>
      </c>
      <c r="AD151" s="16" t="s">
        <v>867</v>
      </c>
      <c r="AF151" s="16" t="s">
        <v>11659</v>
      </c>
      <c r="AG151" s="16" t="s">
        <v>11700</v>
      </c>
      <c r="AH151" s="16" t="s">
        <v>844</v>
      </c>
      <c r="AI151" s="16" t="s">
        <v>843</v>
      </c>
      <c r="AJ151" s="16" t="s">
        <v>844</v>
      </c>
      <c r="AK151" s="16" t="s">
        <v>844</v>
      </c>
      <c r="AL151" s="16" t="s">
        <v>843</v>
      </c>
      <c r="AM151" s="16" t="s">
        <v>844</v>
      </c>
      <c r="AN151" s="16" t="s">
        <v>843</v>
      </c>
      <c r="AO151" s="16" t="s">
        <v>843</v>
      </c>
      <c r="AP151" s="16" t="s">
        <v>843</v>
      </c>
      <c r="AQ151" s="16" t="s">
        <v>844</v>
      </c>
      <c r="AR151" s="16" t="s">
        <v>4415</v>
      </c>
      <c r="AS151" s="16" t="s">
        <v>844</v>
      </c>
      <c r="AT151" s="16" t="s">
        <v>843</v>
      </c>
      <c r="AU151" s="16" t="s">
        <v>843</v>
      </c>
      <c r="AV151" s="16" t="s">
        <v>843</v>
      </c>
      <c r="AW151" s="16" t="s">
        <v>843</v>
      </c>
      <c r="AX151" s="16" t="s">
        <v>843</v>
      </c>
      <c r="AY151" s="16" t="s">
        <v>843</v>
      </c>
      <c r="AZ151" s="16" t="s">
        <v>4437</v>
      </c>
      <c r="BF151" s="16" t="s">
        <v>844</v>
      </c>
      <c r="BH151" s="16" t="s">
        <v>7380</v>
      </c>
      <c r="BI151" s="16" t="s">
        <v>7770</v>
      </c>
      <c r="BJ151" s="16" t="s">
        <v>844</v>
      </c>
      <c r="BK151" s="16" t="s">
        <v>843</v>
      </c>
      <c r="BL151" s="16" t="s">
        <v>843</v>
      </c>
      <c r="BM151" s="16" t="s">
        <v>843</v>
      </c>
      <c r="BN151" s="16" t="s">
        <v>843</v>
      </c>
      <c r="BO151" s="16" t="s">
        <v>843</v>
      </c>
      <c r="BP151" s="16" t="s">
        <v>843</v>
      </c>
      <c r="BQ151" s="16" t="s">
        <v>843</v>
      </c>
      <c r="BR151" s="16" t="s">
        <v>2337</v>
      </c>
      <c r="BS151" s="16" t="s">
        <v>843</v>
      </c>
      <c r="BT151" s="16" t="s">
        <v>843</v>
      </c>
      <c r="BU151" s="16" t="s">
        <v>843</v>
      </c>
      <c r="BV151" s="16" t="s">
        <v>843</v>
      </c>
      <c r="BW151" s="16" t="s">
        <v>843</v>
      </c>
      <c r="BX151" s="16" t="s">
        <v>843</v>
      </c>
      <c r="BY151" s="16" t="s">
        <v>844</v>
      </c>
      <c r="BZ151" s="16" t="s">
        <v>843</v>
      </c>
      <c r="CA151" s="16" t="s">
        <v>843</v>
      </c>
      <c r="CB151" s="16" t="s">
        <v>11793</v>
      </c>
      <c r="DX151" s="16" t="s">
        <v>867</v>
      </c>
      <c r="DY151" s="16" t="s">
        <v>867</v>
      </c>
      <c r="ES151" s="16" t="s">
        <v>867</v>
      </c>
      <c r="EU151" s="16" t="s">
        <v>7813</v>
      </c>
      <c r="EV151" s="16" t="s">
        <v>865</v>
      </c>
      <c r="FT151" s="16" t="s">
        <v>865</v>
      </c>
      <c r="HC151" s="16" t="s">
        <v>867</v>
      </c>
      <c r="HD151" s="16" t="s">
        <v>867</v>
      </c>
      <c r="HE151" s="16" t="s">
        <v>4671</v>
      </c>
      <c r="HF151" s="16" t="s">
        <v>844</v>
      </c>
      <c r="HG151" s="16" t="s">
        <v>843</v>
      </c>
      <c r="HH151" s="16" t="s">
        <v>843</v>
      </c>
      <c r="HI151" s="16" t="s">
        <v>843</v>
      </c>
      <c r="HJ151" s="16" t="s">
        <v>843</v>
      </c>
      <c r="HK151" s="16" t="s">
        <v>843</v>
      </c>
      <c r="HL151" s="16" t="s">
        <v>843</v>
      </c>
      <c r="HM151" s="16" t="s">
        <v>843</v>
      </c>
      <c r="HN151" s="16" t="s">
        <v>843</v>
      </c>
      <c r="HO151" s="16" t="s">
        <v>843</v>
      </c>
      <c r="HP151" s="16" t="s">
        <v>843</v>
      </c>
      <c r="HQ151" s="16" t="s">
        <v>843</v>
      </c>
      <c r="HR151" s="16" t="s">
        <v>843</v>
      </c>
      <c r="HS151" s="16" t="s">
        <v>843</v>
      </c>
      <c r="IZ151" s="16" t="s">
        <v>865</v>
      </c>
      <c r="JA151" s="16" t="s">
        <v>4825</v>
      </c>
      <c r="JB151" s="16" t="s">
        <v>865</v>
      </c>
      <c r="JC151" s="16" t="s">
        <v>865</v>
      </c>
      <c r="JD151" s="16" t="s">
        <v>865</v>
      </c>
      <c r="JE151" s="16" t="s">
        <v>865</v>
      </c>
      <c r="JF151" s="16" t="s">
        <v>865</v>
      </c>
      <c r="JG151" s="16" t="s">
        <v>843</v>
      </c>
      <c r="JH151" s="16" t="s">
        <v>7577</v>
      </c>
      <c r="JJ151" s="16" t="s">
        <v>865</v>
      </c>
      <c r="KF151" s="16" t="s">
        <v>4972</v>
      </c>
      <c r="KI151" s="16" t="s">
        <v>4843</v>
      </c>
      <c r="KO151" s="16" t="s">
        <v>9157</v>
      </c>
      <c r="KP151" s="16" t="s">
        <v>9156</v>
      </c>
      <c r="KQ151" s="16" t="s">
        <v>8694</v>
      </c>
      <c r="KR151" s="16" t="s">
        <v>9614</v>
      </c>
      <c r="KS151" s="16" t="s">
        <v>9158</v>
      </c>
      <c r="KT151" s="16" t="s">
        <v>9148</v>
      </c>
      <c r="KU151" s="16" t="s">
        <v>844</v>
      </c>
      <c r="KV151" s="16" t="s">
        <v>9148</v>
      </c>
      <c r="KW151" s="16" t="s">
        <v>851</v>
      </c>
      <c r="KX151" s="16" t="s">
        <v>487</v>
      </c>
      <c r="KY151" s="16" t="s">
        <v>487</v>
      </c>
      <c r="KZ151" s="16" t="s">
        <v>487</v>
      </c>
      <c r="LC151" s="16" t="s">
        <v>10879</v>
      </c>
      <c r="LF151" s="16" t="s">
        <v>11654</v>
      </c>
      <c r="LI151" s="16" t="s">
        <v>11655</v>
      </c>
      <c r="LJ151" s="16" t="s">
        <v>843</v>
      </c>
      <c r="LL151" s="16" t="s">
        <v>8711</v>
      </c>
      <c r="LM151" s="16" t="s">
        <v>8741</v>
      </c>
      <c r="LO151" s="16" t="s">
        <v>844</v>
      </c>
      <c r="LP151" s="16" t="s">
        <v>1056</v>
      </c>
      <c r="LQ151" s="16" t="s">
        <v>8732</v>
      </c>
      <c r="LR151" s="16" t="s">
        <v>843</v>
      </c>
      <c r="LS151" s="16" t="s">
        <v>1056</v>
      </c>
      <c r="LT151" s="16" t="s">
        <v>843</v>
      </c>
      <c r="LU151" s="16" t="s">
        <v>843</v>
      </c>
      <c r="LV151" s="16" t="s">
        <v>844</v>
      </c>
      <c r="LW151" s="16" t="s">
        <v>844</v>
      </c>
      <c r="LX151" s="16" t="s">
        <v>843</v>
      </c>
      <c r="LY151" s="16" t="s">
        <v>843</v>
      </c>
      <c r="LZ151" s="16" t="s">
        <v>843</v>
      </c>
      <c r="MA151" s="16" t="s">
        <v>844</v>
      </c>
      <c r="MB151" s="16" t="s">
        <v>843</v>
      </c>
      <c r="MC151" s="16" t="s">
        <v>843</v>
      </c>
      <c r="ME151" s="16" t="s">
        <v>11656</v>
      </c>
      <c r="MF151" s="16" t="s">
        <v>8847</v>
      </c>
      <c r="MO151" s="16" t="s">
        <v>1815</v>
      </c>
      <c r="MP151" s="16" t="s">
        <v>13846</v>
      </c>
      <c r="MR151" s="16" t="s">
        <v>470</v>
      </c>
      <c r="MS151" s="16" t="s">
        <v>11788</v>
      </c>
      <c r="MT151" s="16" t="s">
        <v>9003</v>
      </c>
      <c r="MU151" s="16" t="s">
        <v>817</v>
      </c>
      <c r="NC151" s="16" t="s">
        <v>487</v>
      </c>
      <c r="ND151" s="16" t="s">
        <v>486</v>
      </c>
      <c r="NE151" s="16" t="s">
        <v>487</v>
      </c>
      <c r="NF151" s="16" t="s">
        <v>487</v>
      </c>
      <c r="NG151" s="16" t="s">
        <v>1372</v>
      </c>
      <c r="NI151" s="16" t="s">
        <v>11658</v>
      </c>
      <c r="NM151" s="16" t="s">
        <v>11682</v>
      </c>
      <c r="NN151" s="16" t="s">
        <v>865</v>
      </c>
      <c r="NO151" s="16" t="s">
        <v>11683</v>
      </c>
      <c r="NP151" s="16" t="s">
        <v>11750</v>
      </c>
      <c r="NR151" s="16" t="s">
        <v>451</v>
      </c>
      <c r="NS151" s="16" t="s">
        <v>462</v>
      </c>
      <c r="NT151" s="16" t="s">
        <v>482</v>
      </c>
      <c r="NU151" s="16">
        <v>0.79400000000000004</v>
      </c>
      <c r="NV151" s="16" t="s">
        <v>451</v>
      </c>
      <c r="NW151" s="16" t="s">
        <v>1175</v>
      </c>
      <c r="NX151" s="16" t="s">
        <v>1142</v>
      </c>
      <c r="OB151" s="16" t="s">
        <v>833</v>
      </c>
      <c r="OC151" s="16" t="s">
        <v>451</v>
      </c>
      <c r="OD151" s="16" t="s">
        <v>487</v>
      </c>
    </row>
    <row r="152" spans="1:394" x14ac:dyDescent="0.25">
      <c r="A152" s="16" t="s">
        <v>9617</v>
      </c>
      <c r="B152" s="16" t="s">
        <v>1056</v>
      </c>
      <c r="C152" s="16" t="s">
        <v>972</v>
      </c>
      <c r="D152" s="16" t="s">
        <v>844</v>
      </c>
      <c r="E152" s="16" t="s">
        <v>843</v>
      </c>
      <c r="F152" s="16" t="s">
        <v>843</v>
      </c>
      <c r="G152" s="16" t="s">
        <v>843</v>
      </c>
      <c r="H152" s="16" t="s">
        <v>843</v>
      </c>
      <c r="I152" s="16" t="s">
        <v>843</v>
      </c>
      <c r="J152" s="16" t="s">
        <v>843</v>
      </c>
      <c r="K152" s="16" t="s">
        <v>843</v>
      </c>
      <c r="L152" s="16" t="s">
        <v>843</v>
      </c>
      <c r="M152" s="16" t="s">
        <v>843</v>
      </c>
      <c r="N152" s="16" t="s">
        <v>843</v>
      </c>
      <c r="O152" s="16" t="s">
        <v>843</v>
      </c>
      <c r="Q152" s="16" t="s">
        <v>844</v>
      </c>
      <c r="R152" s="16">
        <v>24</v>
      </c>
      <c r="T152" s="16" t="s">
        <v>470</v>
      </c>
      <c r="U152" s="16" t="s">
        <v>844</v>
      </c>
      <c r="V152" s="16" t="s">
        <v>843</v>
      </c>
      <c r="W152" s="16" t="s">
        <v>844</v>
      </c>
      <c r="X152" s="16" t="s">
        <v>843</v>
      </c>
      <c r="Y152" s="16" t="s">
        <v>843</v>
      </c>
      <c r="Z152" s="16" t="s">
        <v>843</v>
      </c>
      <c r="AA152" s="16" t="s">
        <v>843</v>
      </c>
      <c r="AB152" s="16" t="s">
        <v>844</v>
      </c>
      <c r="AC152" s="16" t="s">
        <v>843</v>
      </c>
      <c r="AD152" s="16" t="s">
        <v>865</v>
      </c>
      <c r="AF152" s="16" t="s">
        <v>11704</v>
      </c>
      <c r="AG152" s="16" t="s">
        <v>11725</v>
      </c>
      <c r="AH152" s="16" t="s">
        <v>844</v>
      </c>
      <c r="AI152" s="16" t="s">
        <v>844</v>
      </c>
      <c r="AJ152" s="16" t="s">
        <v>843</v>
      </c>
      <c r="AK152" s="16" t="s">
        <v>843</v>
      </c>
      <c r="AL152" s="16" t="s">
        <v>844</v>
      </c>
      <c r="AM152" s="16" t="s">
        <v>844</v>
      </c>
      <c r="AN152" s="16" t="s">
        <v>843</v>
      </c>
      <c r="AO152" s="16" t="s">
        <v>843</v>
      </c>
      <c r="AP152" s="16" t="s">
        <v>843</v>
      </c>
      <c r="AQ152" s="16" t="s">
        <v>844</v>
      </c>
      <c r="AR152" s="16" t="s">
        <v>11794</v>
      </c>
      <c r="AS152" s="16" t="s">
        <v>843</v>
      </c>
      <c r="AT152" s="16" t="s">
        <v>843</v>
      </c>
      <c r="AU152" s="16" t="s">
        <v>844</v>
      </c>
      <c r="AV152" s="16" t="s">
        <v>844</v>
      </c>
      <c r="AW152" s="16" t="s">
        <v>844</v>
      </c>
      <c r="AX152" s="16" t="s">
        <v>844</v>
      </c>
      <c r="AY152" s="16" t="s">
        <v>843</v>
      </c>
      <c r="BB152" s="16" t="s">
        <v>4437</v>
      </c>
      <c r="BC152" s="16" t="s">
        <v>4440</v>
      </c>
      <c r="BD152" s="16" t="s">
        <v>4440</v>
      </c>
      <c r="BE152" s="16" t="s">
        <v>4443</v>
      </c>
      <c r="BF152" s="16" t="s">
        <v>844</v>
      </c>
      <c r="BH152" s="16" t="s">
        <v>7380</v>
      </c>
      <c r="BI152" s="16" t="s">
        <v>7785</v>
      </c>
      <c r="BJ152" s="16" t="s">
        <v>843</v>
      </c>
      <c r="BK152" s="16" t="s">
        <v>843</v>
      </c>
      <c r="BL152" s="16" t="s">
        <v>843</v>
      </c>
      <c r="BM152" s="16" t="s">
        <v>843</v>
      </c>
      <c r="BN152" s="16" t="s">
        <v>843</v>
      </c>
      <c r="BO152" s="16" t="s">
        <v>844</v>
      </c>
      <c r="BP152" s="16" t="s">
        <v>843</v>
      </c>
      <c r="BQ152" s="16" t="s">
        <v>843</v>
      </c>
      <c r="CC152" s="16" t="s">
        <v>865</v>
      </c>
      <c r="CF152" s="16" t="s">
        <v>7191</v>
      </c>
      <c r="CG152" s="16" t="s">
        <v>843</v>
      </c>
      <c r="CH152" s="16" t="s">
        <v>843</v>
      </c>
      <c r="CI152" s="16" t="s">
        <v>843</v>
      </c>
      <c r="CJ152" s="16" t="s">
        <v>843</v>
      </c>
      <c r="CK152" s="16" t="s">
        <v>843</v>
      </c>
      <c r="CL152" s="16" t="s">
        <v>843</v>
      </c>
      <c r="CM152" s="16" t="s">
        <v>843</v>
      </c>
      <c r="CN152" s="16" t="s">
        <v>843</v>
      </c>
      <c r="CO152" s="16" t="s">
        <v>843</v>
      </c>
      <c r="CP152" s="16" t="s">
        <v>843</v>
      </c>
      <c r="CQ152" s="16" t="s">
        <v>843</v>
      </c>
      <c r="CR152" s="16" t="s">
        <v>843</v>
      </c>
      <c r="CS152" s="16" t="s">
        <v>843</v>
      </c>
      <c r="CT152" s="16" t="s">
        <v>843</v>
      </c>
      <c r="CU152" s="16" t="s">
        <v>843</v>
      </c>
      <c r="CV152" s="16" t="s">
        <v>843</v>
      </c>
      <c r="CW152" s="16" t="s">
        <v>843</v>
      </c>
      <c r="CX152" s="16" t="s">
        <v>843</v>
      </c>
      <c r="CY152" s="16" t="s">
        <v>843</v>
      </c>
      <c r="CZ152" s="16" t="s">
        <v>843</v>
      </c>
      <c r="DA152" s="16" t="s">
        <v>843</v>
      </c>
      <c r="DB152" s="16" t="s">
        <v>844</v>
      </c>
      <c r="DC152" s="16" t="s">
        <v>843</v>
      </c>
      <c r="DD152" s="16" t="s">
        <v>843</v>
      </c>
      <c r="DE152" s="16" t="s">
        <v>843</v>
      </c>
      <c r="DF152" s="16" t="s">
        <v>843</v>
      </c>
      <c r="DG152" s="16" t="s">
        <v>843</v>
      </c>
      <c r="DH152" s="16" t="s">
        <v>843</v>
      </c>
      <c r="DI152" s="16" t="s">
        <v>843</v>
      </c>
      <c r="DJ152" s="16" t="s">
        <v>843</v>
      </c>
      <c r="DK152" s="16" t="s">
        <v>843</v>
      </c>
      <c r="DL152" s="16" t="s">
        <v>843</v>
      </c>
      <c r="DX152" s="16" t="s">
        <v>867</v>
      </c>
      <c r="DY152" s="16" t="s">
        <v>867</v>
      </c>
      <c r="ES152" s="16" t="s">
        <v>864</v>
      </c>
      <c r="EU152" s="16" t="s">
        <v>7813</v>
      </c>
      <c r="EV152" s="16" t="s">
        <v>865</v>
      </c>
      <c r="FF152" s="16" t="s">
        <v>7845</v>
      </c>
      <c r="FG152" s="16" t="s">
        <v>4965</v>
      </c>
      <c r="FH152" s="16" t="s">
        <v>843</v>
      </c>
      <c r="FI152" s="16" t="s">
        <v>843</v>
      </c>
      <c r="FJ152" s="16" t="s">
        <v>844</v>
      </c>
      <c r="FK152" s="16" t="s">
        <v>843</v>
      </c>
      <c r="FL152" s="16" t="s">
        <v>843</v>
      </c>
      <c r="FM152" s="16" t="s">
        <v>843</v>
      </c>
      <c r="FN152" s="16" t="s">
        <v>843</v>
      </c>
      <c r="FO152" s="16" t="s">
        <v>843</v>
      </c>
      <c r="FP152" s="16" t="s">
        <v>843</v>
      </c>
      <c r="FQ152" s="16" t="s">
        <v>843</v>
      </c>
      <c r="FT152" s="16" t="s">
        <v>865</v>
      </c>
      <c r="HC152" s="16" t="s">
        <v>865</v>
      </c>
      <c r="JA152" s="16" t="s">
        <v>4807</v>
      </c>
      <c r="JB152" s="16" t="s">
        <v>865</v>
      </c>
      <c r="JC152" s="16" t="s">
        <v>865</v>
      </c>
      <c r="JD152" s="16" t="s">
        <v>865</v>
      </c>
      <c r="JE152" s="16" t="s">
        <v>865</v>
      </c>
      <c r="JF152" s="16" t="s">
        <v>865</v>
      </c>
      <c r="JG152" s="16" t="s">
        <v>1056</v>
      </c>
      <c r="JH152" s="16" t="s">
        <v>5638</v>
      </c>
      <c r="JJ152" s="16" t="s">
        <v>865</v>
      </c>
      <c r="KF152" s="16" t="s">
        <v>2337</v>
      </c>
      <c r="KG152" s="16" t="s">
        <v>11663</v>
      </c>
      <c r="KI152" s="16" t="s">
        <v>4849</v>
      </c>
      <c r="KO152" s="16" t="s">
        <v>9157</v>
      </c>
      <c r="KP152" s="16" t="s">
        <v>9156</v>
      </c>
      <c r="KQ152" s="16" t="s">
        <v>8694</v>
      </c>
      <c r="KR152" s="16" t="s">
        <v>9618</v>
      </c>
      <c r="KS152" s="16" t="s">
        <v>9158</v>
      </c>
      <c r="KT152" s="16" t="s">
        <v>9148</v>
      </c>
      <c r="KU152" s="16" t="s">
        <v>844</v>
      </c>
      <c r="KV152" s="16" t="s">
        <v>9148</v>
      </c>
      <c r="KW152" s="16" t="s">
        <v>850</v>
      </c>
      <c r="KX152" s="16" t="s">
        <v>487</v>
      </c>
      <c r="KY152" s="16" t="s">
        <v>487</v>
      </c>
      <c r="KZ152" s="16" t="s">
        <v>487</v>
      </c>
      <c r="LA152" s="16" t="s">
        <v>11697</v>
      </c>
      <c r="LC152" s="16" t="s">
        <v>10879</v>
      </c>
      <c r="LD152" s="16" t="s">
        <v>11698</v>
      </c>
      <c r="LF152" s="16" t="s">
        <v>11654</v>
      </c>
      <c r="LI152" s="16" t="s">
        <v>11655</v>
      </c>
      <c r="LJ152" s="16" t="s">
        <v>843</v>
      </c>
      <c r="LL152" s="16" t="s">
        <v>8711</v>
      </c>
      <c r="LM152" s="16" t="s">
        <v>8741</v>
      </c>
      <c r="LO152" s="16" t="s">
        <v>844</v>
      </c>
      <c r="LP152" s="16" t="s">
        <v>1056</v>
      </c>
      <c r="LQ152" s="16" t="s">
        <v>8732</v>
      </c>
      <c r="LR152" s="16" t="s">
        <v>843</v>
      </c>
      <c r="LS152" s="16" t="s">
        <v>1056</v>
      </c>
      <c r="LT152" s="16" t="s">
        <v>843</v>
      </c>
      <c r="LU152" s="16" t="s">
        <v>843</v>
      </c>
      <c r="LV152" s="16" t="s">
        <v>844</v>
      </c>
      <c r="LW152" s="16" t="s">
        <v>844</v>
      </c>
      <c r="LX152" s="16" t="s">
        <v>843</v>
      </c>
      <c r="LY152" s="16" t="s">
        <v>843</v>
      </c>
      <c r="LZ152" s="16" t="s">
        <v>843</v>
      </c>
      <c r="MA152" s="16" t="s">
        <v>844</v>
      </c>
      <c r="MB152" s="16" t="s">
        <v>843</v>
      </c>
      <c r="MC152" s="16" t="s">
        <v>843</v>
      </c>
      <c r="MD152" s="16" t="s">
        <v>11699</v>
      </c>
      <c r="ME152" s="16" t="s">
        <v>11656</v>
      </c>
      <c r="MF152" s="16" t="s">
        <v>8847</v>
      </c>
      <c r="MO152" s="16" t="s">
        <v>1542</v>
      </c>
      <c r="MP152" s="16" t="s">
        <v>13845</v>
      </c>
      <c r="MR152" s="16" t="s">
        <v>470</v>
      </c>
      <c r="MS152" s="16" t="s">
        <v>11788</v>
      </c>
      <c r="MT152" s="16" t="s">
        <v>8881</v>
      </c>
      <c r="MU152" s="16" t="s">
        <v>817</v>
      </c>
      <c r="MV152" s="16" t="s">
        <v>486</v>
      </c>
      <c r="ND152" s="16" t="s">
        <v>486</v>
      </c>
      <c r="NE152" s="16" t="s">
        <v>486</v>
      </c>
      <c r="NG152" s="16" t="s">
        <v>1374</v>
      </c>
      <c r="NI152" s="16" t="s">
        <v>11658</v>
      </c>
      <c r="NQ152" s="16" t="s">
        <v>1079</v>
      </c>
      <c r="NR152" s="16" t="s">
        <v>445</v>
      </c>
      <c r="NS152" s="16" t="s">
        <v>462</v>
      </c>
      <c r="NT152" s="16" t="s">
        <v>482</v>
      </c>
      <c r="NU152" s="16">
        <v>0.79400000000000004</v>
      </c>
      <c r="NV152" s="16" t="s">
        <v>445</v>
      </c>
      <c r="NW152" s="16" t="s">
        <v>1174</v>
      </c>
      <c r="NX152" s="16" t="s">
        <v>1142</v>
      </c>
      <c r="NZ152" s="16" t="s">
        <v>935</v>
      </c>
      <c r="OB152" s="16" t="s">
        <v>833</v>
      </c>
      <c r="OC152" s="16" t="s">
        <v>445</v>
      </c>
    </row>
    <row r="153" spans="1:394" x14ac:dyDescent="0.25">
      <c r="A153" s="16" t="s">
        <v>9621</v>
      </c>
      <c r="B153" s="16" t="s">
        <v>8732</v>
      </c>
      <c r="C153" s="16" t="s">
        <v>972</v>
      </c>
      <c r="D153" s="16" t="s">
        <v>844</v>
      </c>
      <c r="E153" s="16" t="s">
        <v>843</v>
      </c>
      <c r="F153" s="16" t="s">
        <v>843</v>
      </c>
      <c r="G153" s="16" t="s">
        <v>843</v>
      </c>
      <c r="H153" s="16" t="s">
        <v>843</v>
      </c>
      <c r="I153" s="16" t="s">
        <v>843</v>
      </c>
      <c r="J153" s="16" t="s">
        <v>843</v>
      </c>
      <c r="K153" s="16" t="s">
        <v>843</v>
      </c>
      <c r="L153" s="16" t="s">
        <v>843</v>
      </c>
      <c r="M153" s="16" t="s">
        <v>843</v>
      </c>
      <c r="N153" s="16" t="s">
        <v>843</v>
      </c>
      <c r="O153" s="16" t="s">
        <v>843</v>
      </c>
      <c r="Q153" s="16" t="s">
        <v>844</v>
      </c>
      <c r="R153" s="16">
        <v>13</v>
      </c>
      <c r="T153" s="16" t="s">
        <v>470</v>
      </c>
      <c r="U153" s="16" t="s">
        <v>844</v>
      </c>
      <c r="V153" s="16" t="s">
        <v>843</v>
      </c>
      <c r="W153" s="16" t="s">
        <v>843</v>
      </c>
      <c r="X153" s="16" t="s">
        <v>843</v>
      </c>
      <c r="Y153" s="16" t="s">
        <v>844</v>
      </c>
      <c r="Z153" s="16" t="s">
        <v>843</v>
      </c>
      <c r="AA153" s="16" t="s">
        <v>843</v>
      </c>
      <c r="AB153" s="16" t="s">
        <v>844</v>
      </c>
      <c r="AC153" s="16" t="s">
        <v>844</v>
      </c>
      <c r="AF153" s="16" t="s">
        <v>11659</v>
      </c>
      <c r="AG153" s="16" t="s">
        <v>11691</v>
      </c>
      <c r="AH153" s="16" t="s">
        <v>844</v>
      </c>
      <c r="AI153" s="16" t="s">
        <v>843</v>
      </c>
      <c r="AJ153" s="16" t="s">
        <v>843</v>
      </c>
      <c r="AK153" s="16" t="s">
        <v>843</v>
      </c>
      <c r="AL153" s="16" t="s">
        <v>844</v>
      </c>
      <c r="AM153" s="16" t="s">
        <v>844</v>
      </c>
      <c r="AN153" s="16" t="s">
        <v>843</v>
      </c>
      <c r="AO153" s="16" t="s">
        <v>843</v>
      </c>
      <c r="AP153" s="16" t="s">
        <v>843</v>
      </c>
      <c r="AQ153" s="16" t="s">
        <v>844</v>
      </c>
      <c r="AR153" s="16" t="s">
        <v>4415</v>
      </c>
      <c r="AS153" s="16" t="s">
        <v>844</v>
      </c>
      <c r="AT153" s="16" t="s">
        <v>843</v>
      </c>
      <c r="AU153" s="16" t="s">
        <v>843</v>
      </c>
      <c r="AV153" s="16" t="s">
        <v>843</v>
      </c>
      <c r="AW153" s="16" t="s">
        <v>843</v>
      </c>
      <c r="AX153" s="16" t="s">
        <v>843</v>
      </c>
      <c r="AY153" s="16" t="s">
        <v>843</v>
      </c>
      <c r="AZ153" s="16" t="s">
        <v>4437</v>
      </c>
      <c r="BF153" s="16" t="s">
        <v>844</v>
      </c>
      <c r="BH153" s="16" t="s">
        <v>7380</v>
      </c>
      <c r="BI153" s="16" t="s">
        <v>7770</v>
      </c>
      <c r="BJ153" s="16" t="s">
        <v>844</v>
      </c>
      <c r="BK153" s="16" t="s">
        <v>843</v>
      </c>
      <c r="BL153" s="16" t="s">
        <v>843</v>
      </c>
      <c r="BM153" s="16" t="s">
        <v>843</v>
      </c>
      <c r="BN153" s="16" t="s">
        <v>843</v>
      </c>
      <c r="BO153" s="16" t="s">
        <v>843</v>
      </c>
      <c r="BP153" s="16" t="s">
        <v>843</v>
      </c>
      <c r="BQ153" s="16" t="s">
        <v>843</v>
      </c>
      <c r="BR153" s="16" t="s">
        <v>7793</v>
      </c>
      <c r="BS153" s="16" t="s">
        <v>843</v>
      </c>
      <c r="BT153" s="16" t="s">
        <v>844</v>
      </c>
      <c r="BU153" s="16" t="s">
        <v>843</v>
      </c>
      <c r="BV153" s="16" t="s">
        <v>843</v>
      </c>
      <c r="BW153" s="16" t="s">
        <v>843</v>
      </c>
      <c r="BX153" s="16" t="s">
        <v>843</v>
      </c>
      <c r="BY153" s="16" t="s">
        <v>843</v>
      </c>
      <c r="BZ153" s="16" t="s">
        <v>843</v>
      </c>
      <c r="CA153" s="16" t="s">
        <v>843</v>
      </c>
      <c r="CC153" s="16" t="s">
        <v>865</v>
      </c>
      <c r="CF153" s="16" t="s">
        <v>11795</v>
      </c>
      <c r="CG153" s="16" t="s">
        <v>844</v>
      </c>
      <c r="CH153" s="16" t="s">
        <v>843</v>
      </c>
      <c r="CI153" s="16" t="s">
        <v>843</v>
      </c>
      <c r="CJ153" s="16" t="s">
        <v>843</v>
      </c>
      <c r="CK153" s="16" t="s">
        <v>843</v>
      </c>
      <c r="CL153" s="16" t="s">
        <v>843</v>
      </c>
      <c r="CM153" s="16" t="s">
        <v>843</v>
      </c>
      <c r="CN153" s="16" t="s">
        <v>843</v>
      </c>
      <c r="CO153" s="16" t="s">
        <v>843</v>
      </c>
      <c r="CP153" s="16" t="s">
        <v>843</v>
      </c>
      <c r="CQ153" s="16" t="s">
        <v>843</v>
      </c>
      <c r="CR153" s="16" t="s">
        <v>843</v>
      </c>
      <c r="CS153" s="16" t="s">
        <v>843</v>
      </c>
      <c r="CT153" s="16" t="s">
        <v>843</v>
      </c>
      <c r="CU153" s="16" t="s">
        <v>843</v>
      </c>
      <c r="CV153" s="16" t="s">
        <v>843</v>
      </c>
      <c r="CW153" s="16" t="s">
        <v>843</v>
      </c>
      <c r="CX153" s="16" t="s">
        <v>843</v>
      </c>
      <c r="CY153" s="16" t="s">
        <v>843</v>
      </c>
      <c r="CZ153" s="16" t="s">
        <v>844</v>
      </c>
      <c r="DA153" s="16" t="s">
        <v>843</v>
      </c>
      <c r="DB153" s="16" t="s">
        <v>843</v>
      </c>
      <c r="DC153" s="16" t="s">
        <v>843</v>
      </c>
      <c r="DD153" s="16" t="s">
        <v>843</v>
      </c>
      <c r="DE153" s="16" t="s">
        <v>843</v>
      </c>
      <c r="DF153" s="16" t="s">
        <v>843</v>
      </c>
      <c r="DG153" s="16" t="s">
        <v>843</v>
      </c>
      <c r="DH153" s="16" t="s">
        <v>843</v>
      </c>
      <c r="DI153" s="16" t="s">
        <v>843</v>
      </c>
      <c r="DJ153" s="16" t="s">
        <v>843</v>
      </c>
      <c r="DK153" s="16" t="s">
        <v>843</v>
      </c>
      <c r="DL153" s="16" t="s">
        <v>843</v>
      </c>
      <c r="DQ153" s="16" t="s">
        <v>7226</v>
      </c>
      <c r="DR153" s="16" t="s">
        <v>867</v>
      </c>
      <c r="DS153" s="16" t="s">
        <v>7321</v>
      </c>
      <c r="DX153" s="16" t="s">
        <v>865</v>
      </c>
      <c r="ES153" s="16" t="s">
        <v>865</v>
      </c>
      <c r="EU153" s="16" t="s">
        <v>7810</v>
      </c>
      <c r="EV153" s="16" t="s">
        <v>865</v>
      </c>
      <c r="FT153" s="16" t="s">
        <v>865</v>
      </c>
      <c r="HC153" s="16" t="s">
        <v>864</v>
      </c>
      <c r="KO153" s="16" t="s">
        <v>9157</v>
      </c>
      <c r="KP153" s="16" t="s">
        <v>9156</v>
      </c>
      <c r="KQ153" s="16" t="s">
        <v>8694</v>
      </c>
      <c r="KR153" s="16" t="s">
        <v>9622</v>
      </c>
      <c r="KS153" s="16" t="s">
        <v>9158</v>
      </c>
      <c r="KT153" s="16" t="s">
        <v>9148</v>
      </c>
      <c r="KU153" s="16" t="s">
        <v>844</v>
      </c>
      <c r="KV153" s="16" t="s">
        <v>9148</v>
      </c>
      <c r="KW153" s="16" t="s">
        <v>851</v>
      </c>
      <c r="KY153" s="16" t="s">
        <v>486</v>
      </c>
      <c r="LA153" s="16" t="s">
        <v>11697</v>
      </c>
      <c r="LC153" s="16" t="s">
        <v>10879</v>
      </c>
      <c r="LD153" s="16" t="s">
        <v>11698</v>
      </c>
      <c r="LE153" s="16" t="s">
        <v>11693</v>
      </c>
      <c r="LF153" s="16" t="s">
        <v>11654</v>
      </c>
      <c r="LI153" s="16" t="s">
        <v>11655</v>
      </c>
      <c r="LM153" s="16" t="s">
        <v>8741</v>
      </c>
      <c r="LO153" s="16" t="s">
        <v>844</v>
      </c>
      <c r="LP153" s="16" t="s">
        <v>1056</v>
      </c>
      <c r="LQ153" s="16" t="s">
        <v>8732</v>
      </c>
      <c r="LR153" s="16" t="s">
        <v>843</v>
      </c>
      <c r="LS153" s="16" t="s">
        <v>1056</v>
      </c>
      <c r="LT153" s="16" t="s">
        <v>843</v>
      </c>
      <c r="LU153" s="16" t="s">
        <v>843</v>
      </c>
      <c r="LV153" s="16" t="s">
        <v>844</v>
      </c>
      <c r="LW153" s="16" t="s">
        <v>844</v>
      </c>
      <c r="LX153" s="16" t="s">
        <v>843</v>
      </c>
      <c r="LY153" s="16" t="s">
        <v>843</v>
      </c>
      <c r="LZ153" s="16" t="s">
        <v>843</v>
      </c>
      <c r="MA153" s="16" t="s">
        <v>844</v>
      </c>
      <c r="MB153" s="16" t="s">
        <v>843</v>
      </c>
      <c r="MC153" s="16" t="s">
        <v>843</v>
      </c>
      <c r="MD153" s="16" t="s">
        <v>11699</v>
      </c>
      <c r="ME153" s="16" t="s">
        <v>11677</v>
      </c>
      <c r="MF153" s="16" t="s">
        <v>8847</v>
      </c>
      <c r="MR153" s="16" t="s">
        <v>470</v>
      </c>
      <c r="MS153" s="16" t="s">
        <v>11788</v>
      </c>
      <c r="MT153" s="16" t="s">
        <v>9003</v>
      </c>
      <c r="MU153" s="16" t="s">
        <v>817</v>
      </c>
      <c r="MV153" s="16" t="s">
        <v>486</v>
      </c>
      <c r="MZ153" s="16" t="s">
        <v>486</v>
      </c>
      <c r="NA153" s="16" t="s">
        <v>487</v>
      </c>
      <c r="NB153" s="16" t="s">
        <v>1344</v>
      </c>
      <c r="NC153" s="16" t="s">
        <v>486</v>
      </c>
      <c r="ND153" s="16" t="s">
        <v>486</v>
      </c>
      <c r="NI153" s="16" t="s">
        <v>11658</v>
      </c>
      <c r="NL153" s="16" t="s">
        <v>843</v>
      </c>
      <c r="NS153" s="16" t="s">
        <v>462</v>
      </c>
      <c r="NT153" s="16" t="s">
        <v>482</v>
      </c>
      <c r="NU153" s="16">
        <v>0.79400000000000004</v>
      </c>
      <c r="NV153" s="16" t="s">
        <v>824</v>
      </c>
      <c r="NW153" s="16" t="s">
        <v>1173</v>
      </c>
      <c r="NX153" s="16" t="s">
        <v>1142</v>
      </c>
      <c r="NY153" s="16" t="s">
        <v>824</v>
      </c>
      <c r="NZ153" s="16" t="s">
        <v>929</v>
      </c>
      <c r="OA153" s="16" t="s">
        <v>486</v>
      </c>
    </row>
    <row r="154" spans="1:394" x14ac:dyDescent="0.25">
      <c r="A154" s="16" t="s">
        <v>9631</v>
      </c>
      <c r="B154" s="16" t="s">
        <v>844</v>
      </c>
      <c r="C154" s="16" t="s">
        <v>972</v>
      </c>
      <c r="D154" s="16" t="s">
        <v>844</v>
      </c>
      <c r="E154" s="16" t="s">
        <v>843</v>
      </c>
      <c r="F154" s="16" t="s">
        <v>843</v>
      </c>
      <c r="G154" s="16" t="s">
        <v>843</v>
      </c>
      <c r="H154" s="16" t="s">
        <v>843</v>
      </c>
      <c r="I154" s="16" t="s">
        <v>843</v>
      </c>
      <c r="J154" s="16" t="s">
        <v>843</v>
      </c>
      <c r="K154" s="16" t="s">
        <v>843</v>
      </c>
      <c r="L154" s="16" t="s">
        <v>843</v>
      </c>
      <c r="M154" s="16" t="s">
        <v>843</v>
      </c>
      <c r="N154" s="16" t="s">
        <v>843</v>
      </c>
      <c r="O154" s="16" t="s">
        <v>843</v>
      </c>
      <c r="Q154" s="16" t="s">
        <v>844</v>
      </c>
      <c r="R154" s="16">
        <v>64</v>
      </c>
      <c r="T154" s="16" t="s">
        <v>470</v>
      </c>
      <c r="U154" s="16" t="s">
        <v>844</v>
      </c>
      <c r="V154" s="16" t="s">
        <v>843</v>
      </c>
      <c r="W154" s="16" t="s">
        <v>844</v>
      </c>
      <c r="X154" s="16" t="s">
        <v>843</v>
      </c>
      <c r="Y154" s="16" t="s">
        <v>843</v>
      </c>
      <c r="Z154" s="16" t="s">
        <v>843</v>
      </c>
      <c r="AA154" s="16" t="s">
        <v>843</v>
      </c>
      <c r="AB154" s="16" t="s">
        <v>843</v>
      </c>
      <c r="AC154" s="16" t="s">
        <v>843</v>
      </c>
      <c r="AD154" s="16" t="s">
        <v>867</v>
      </c>
      <c r="AF154" s="16" t="s">
        <v>11796</v>
      </c>
      <c r="AG154" s="16" t="s">
        <v>11725</v>
      </c>
      <c r="AH154" s="16" t="s">
        <v>844</v>
      </c>
      <c r="AI154" s="16" t="s">
        <v>844</v>
      </c>
      <c r="AJ154" s="16" t="s">
        <v>843</v>
      </c>
      <c r="AK154" s="16" t="s">
        <v>843</v>
      </c>
      <c r="AL154" s="16" t="s">
        <v>844</v>
      </c>
      <c r="AM154" s="16" t="s">
        <v>844</v>
      </c>
      <c r="AN154" s="16" t="s">
        <v>843</v>
      </c>
      <c r="AO154" s="16" t="s">
        <v>843</v>
      </c>
      <c r="AP154" s="16" t="s">
        <v>843</v>
      </c>
      <c r="AQ154" s="16" t="s">
        <v>844</v>
      </c>
      <c r="AR154" s="16" t="s">
        <v>4433</v>
      </c>
      <c r="AS154" s="16" t="s">
        <v>843</v>
      </c>
      <c r="AT154" s="16" t="s">
        <v>843</v>
      </c>
      <c r="AU154" s="16" t="s">
        <v>843</v>
      </c>
      <c r="AV154" s="16" t="s">
        <v>843</v>
      </c>
      <c r="AW154" s="16" t="s">
        <v>843</v>
      </c>
      <c r="AX154" s="16" t="s">
        <v>843</v>
      </c>
      <c r="AY154" s="16" t="s">
        <v>844</v>
      </c>
      <c r="BF154" s="16" t="s">
        <v>844</v>
      </c>
      <c r="BH154" s="16" t="s">
        <v>7386</v>
      </c>
      <c r="BI154" s="16" t="s">
        <v>7785</v>
      </c>
      <c r="BJ154" s="16" t="s">
        <v>843</v>
      </c>
      <c r="BK154" s="16" t="s">
        <v>843</v>
      </c>
      <c r="BL154" s="16" t="s">
        <v>843</v>
      </c>
      <c r="BM154" s="16" t="s">
        <v>843</v>
      </c>
      <c r="BN154" s="16" t="s">
        <v>843</v>
      </c>
      <c r="BO154" s="16" t="s">
        <v>844</v>
      </c>
      <c r="BP154" s="16" t="s">
        <v>843</v>
      </c>
      <c r="BQ154" s="16" t="s">
        <v>843</v>
      </c>
      <c r="DX154" s="16" t="s">
        <v>865</v>
      </c>
      <c r="ES154" s="16" t="s">
        <v>865</v>
      </c>
      <c r="EU154" s="16" t="s">
        <v>7813</v>
      </c>
      <c r="EV154" s="16" t="s">
        <v>865</v>
      </c>
      <c r="FF154" s="16" t="s">
        <v>7836</v>
      </c>
      <c r="HC154" s="16" t="s">
        <v>865</v>
      </c>
      <c r="JA154" s="16" t="s">
        <v>4813</v>
      </c>
      <c r="JB154" s="16" t="s">
        <v>865</v>
      </c>
      <c r="JC154" s="16" t="s">
        <v>865</v>
      </c>
      <c r="JD154" s="16" t="s">
        <v>865</v>
      </c>
      <c r="JE154" s="16" t="s">
        <v>865</v>
      </c>
      <c r="JF154" s="16" t="s">
        <v>865</v>
      </c>
      <c r="JG154" s="16" t="s">
        <v>843</v>
      </c>
      <c r="JH154" s="16" t="s">
        <v>4846</v>
      </c>
      <c r="KF154" s="16" t="s">
        <v>4926</v>
      </c>
      <c r="KI154" s="16" t="s">
        <v>4982</v>
      </c>
      <c r="KK154" s="16" t="s">
        <v>4889</v>
      </c>
      <c r="KM154" s="16" t="s">
        <v>7610</v>
      </c>
      <c r="KO154" s="16" t="s">
        <v>9162</v>
      </c>
      <c r="KP154" s="16" t="s">
        <v>9161</v>
      </c>
      <c r="KQ154" s="16" t="s">
        <v>8694</v>
      </c>
      <c r="KR154" s="16" t="s">
        <v>9632</v>
      </c>
      <c r="KS154" s="16" t="s">
        <v>9163</v>
      </c>
      <c r="KT154" s="16" t="s">
        <v>9148</v>
      </c>
      <c r="KU154" s="16" t="s">
        <v>844</v>
      </c>
      <c r="KV154" s="16" t="s">
        <v>9148</v>
      </c>
      <c r="KW154" s="16" t="s">
        <v>851</v>
      </c>
      <c r="KY154" s="16" t="s">
        <v>486</v>
      </c>
      <c r="LC154" s="16" t="s">
        <v>10879</v>
      </c>
      <c r="LF154" s="16" t="s">
        <v>11654</v>
      </c>
      <c r="LI154" s="16" t="s">
        <v>11655</v>
      </c>
      <c r="LJ154" s="16" t="s">
        <v>843</v>
      </c>
      <c r="LL154" s="16" t="s">
        <v>8711</v>
      </c>
      <c r="LM154" s="16" t="s">
        <v>8741</v>
      </c>
      <c r="LO154" s="16" t="s">
        <v>843</v>
      </c>
      <c r="LP154" s="16" t="s">
        <v>843</v>
      </c>
      <c r="LQ154" s="16" t="s">
        <v>844</v>
      </c>
      <c r="LR154" s="16" t="s">
        <v>844</v>
      </c>
      <c r="LS154" s="16" t="s">
        <v>844</v>
      </c>
      <c r="LT154" s="16" t="s">
        <v>844</v>
      </c>
      <c r="LU154" s="16" t="s">
        <v>1056</v>
      </c>
      <c r="LV154" s="16" t="s">
        <v>843</v>
      </c>
      <c r="LW154" s="16" t="s">
        <v>844</v>
      </c>
      <c r="LX154" s="16" t="s">
        <v>843</v>
      </c>
      <c r="LY154" s="16" t="s">
        <v>843</v>
      </c>
      <c r="LZ154" s="16" t="s">
        <v>843</v>
      </c>
      <c r="MA154" s="16" t="s">
        <v>843</v>
      </c>
      <c r="MB154" s="16" t="s">
        <v>843</v>
      </c>
      <c r="MC154" s="16" t="s">
        <v>843</v>
      </c>
      <c r="ME154" s="16" t="s">
        <v>11656</v>
      </c>
      <c r="MF154" s="16" t="s">
        <v>8847</v>
      </c>
      <c r="MJ154" s="16" t="s">
        <v>1839</v>
      </c>
      <c r="MO154" s="16" t="s">
        <v>1817</v>
      </c>
      <c r="MP154" s="16" t="s">
        <v>1829</v>
      </c>
      <c r="MQ154" s="16" t="s">
        <v>1778</v>
      </c>
      <c r="MR154" s="16" t="s">
        <v>470</v>
      </c>
      <c r="MS154" s="16" t="s">
        <v>11788</v>
      </c>
      <c r="MT154" s="16" t="s">
        <v>8982</v>
      </c>
      <c r="MU154" s="16" t="s">
        <v>816</v>
      </c>
      <c r="NC154" s="16" t="s">
        <v>486</v>
      </c>
      <c r="NE154" s="16" t="s">
        <v>486</v>
      </c>
      <c r="NG154" s="16" t="s">
        <v>1376</v>
      </c>
      <c r="NI154" s="16" t="s">
        <v>11658</v>
      </c>
      <c r="NR154" s="16" t="s">
        <v>877</v>
      </c>
      <c r="NS154" s="16" t="s">
        <v>462</v>
      </c>
      <c r="NT154" s="16" t="s">
        <v>482</v>
      </c>
      <c r="NU154" s="16">
        <v>0.79400000000000004</v>
      </c>
      <c r="NV154" s="16" t="s">
        <v>457</v>
      </c>
      <c r="NW154" s="16" t="s">
        <v>1177</v>
      </c>
      <c r="NX154" s="16" t="s">
        <v>1142</v>
      </c>
      <c r="OB154" s="16" t="s">
        <v>833</v>
      </c>
      <c r="OC154" s="16" t="s">
        <v>877</v>
      </c>
    </row>
    <row r="155" spans="1:394" x14ac:dyDescent="0.25">
      <c r="A155" s="16" t="s">
        <v>9635</v>
      </c>
      <c r="B155" s="16" t="s">
        <v>1056</v>
      </c>
      <c r="C155" s="16" t="s">
        <v>972</v>
      </c>
      <c r="D155" s="16" t="s">
        <v>844</v>
      </c>
      <c r="E155" s="16" t="s">
        <v>843</v>
      </c>
      <c r="F155" s="16" t="s">
        <v>843</v>
      </c>
      <c r="G155" s="16" t="s">
        <v>843</v>
      </c>
      <c r="H155" s="16" t="s">
        <v>843</v>
      </c>
      <c r="I155" s="16" t="s">
        <v>843</v>
      </c>
      <c r="J155" s="16" t="s">
        <v>843</v>
      </c>
      <c r="K155" s="16" t="s">
        <v>843</v>
      </c>
      <c r="L155" s="16" t="s">
        <v>843</v>
      </c>
      <c r="M155" s="16" t="s">
        <v>843</v>
      </c>
      <c r="N155" s="16" t="s">
        <v>843</v>
      </c>
      <c r="O155" s="16" t="s">
        <v>843</v>
      </c>
      <c r="Q155" s="16" t="s">
        <v>844</v>
      </c>
      <c r="R155" s="16">
        <v>68</v>
      </c>
      <c r="T155" s="16" t="s">
        <v>474</v>
      </c>
      <c r="U155" s="16" t="s">
        <v>843</v>
      </c>
      <c r="V155" s="16" t="s">
        <v>844</v>
      </c>
      <c r="W155" s="16" t="s">
        <v>843</v>
      </c>
      <c r="X155" s="16" t="s">
        <v>844</v>
      </c>
      <c r="Y155" s="16" t="s">
        <v>843</v>
      </c>
      <c r="Z155" s="16" t="s">
        <v>843</v>
      </c>
      <c r="AA155" s="16" t="s">
        <v>843</v>
      </c>
      <c r="AB155" s="16" t="s">
        <v>843</v>
      </c>
      <c r="AC155" s="16" t="s">
        <v>843</v>
      </c>
      <c r="AD155" s="16" t="s">
        <v>867</v>
      </c>
      <c r="AF155" s="16" t="s">
        <v>11796</v>
      </c>
      <c r="AG155" s="16" t="s">
        <v>11725</v>
      </c>
      <c r="AH155" s="16" t="s">
        <v>844</v>
      </c>
      <c r="AI155" s="16" t="s">
        <v>844</v>
      </c>
      <c r="AJ155" s="16" t="s">
        <v>843</v>
      </c>
      <c r="AK155" s="16" t="s">
        <v>843</v>
      </c>
      <c r="AL155" s="16" t="s">
        <v>844</v>
      </c>
      <c r="AM155" s="16" t="s">
        <v>844</v>
      </c>
      <c r="AN155" s="16" t="s">
        <v>843</v>
      </c>
      <c r="AO155" s="16" t="s">
        <v>843</v>
      </c>
      <c r="AP155" s="16" t="s">
        <v>843</v>
      </c>
      <c r="AQ155" s="16" t="s">
        <v>844</v>
      </c>
      <c r="AR155" s="16" t="s">
        <v>4433</v>
      </c>
      <c r="AS155" s="16" t="s">
        <v>843</v>
      </c>
      <c r="AT155" s="16" t="s">
        <v>843</v>
      </c>
      <c r="AU155" s="16" t="s">
        <v>843</v>
      </c>
      <c r="AV155" s="16" t="s">
        <v>843</v>
      </c>
      <c r="AW155" s="16" t="s">
        <v>843</v>
      </c>
      <c r="AX155" s="16" t="s">
        <v>843</v>
      </c>
      <c r="AY155" s="16" t="s">
        <v>844</v>
      </c>
      <c r="BF155" s="16" t="s">
        <v>844</v>
      </c>
      <c r="BI155" s="16" t="s">
        <v>7785</v>
      </c>
      <c r="BJ155" s="16" t="s">
        <v>843</v>
      </c>
      <c r="BK155" s="16" t="s">
        <v>843</v>
      </c>
      <c r="BL155" s="16" t="s">
        <v>843</v>
      </c>
      <c r="BM155" s="16" t="s">
        <v>843</v>
      </c>
      <c r="BN155" s="16" t="s">
        <v>843</v>
      </c>
      <c r="BO155" s="16" t="s">
        <v>844</v>
      </c>
      <c r="BP155" s="16" t="s">
        <v>843</v>
      </c>
      <c r="BQ155" s="16" t="s">
        <v>843</v>
      </c>
      <c r="DX155" s="16" t="s">
        <v>865</v>
      </c>
      <c r="ES155" s="16" t="s">
        <v>867</v>
      </c>
      <c r="EU155" s="16" t="s">
        <v>7813</v>
      </c>
      <c r="EV155" s="16" t="s">
        <v>865</v>
      </c>
      <c r="FF155" s="16" t="s">
        <v>7836</v>
      </c>
      <c r="HC155" s="16" t="s">
        <v>865</v>
      </c>
      <c r="JA155" s="16" t="s">
        <v>4813</v>
      </c>
      <c r="JB155" s="16" t="s">
        <v>865</v>
      </c>
      <c r="JC155" s="16" t="s">
        <v>865</v>
      </c>
      <c r="JD155" s="16" t="s">
        <v>865</v>
      </c>
      <c r="JE155" s="16" t="s">
        <v>865</v>
      </c>
      <c r="JF155" s="16" t="s">
        <v>865</v>
      </c>
      <c r="JG155" s="16" t="s">
        <v>843</v>
      </c>
      <c r="JH155" s="16" t="s">
        <v>4846</v>
      </c>
      <c r="KF155" s="16" t="s">
        <v>4926</v>
      </c>
      <c r="KI155" s="16" t="s">
        <v>4982</v>
      </c>
      <c r="KK155" s="16" t="s">
        <v>4877</v>
      </c>
      <c r="KM155" s="16" t="s">
        <v>7622</v>
      </c>
      <c r="KO155" s="16" t="s">
        <v>9162</v>
      </c>
      <c r="KP155" s="16" t="s">
        <v>9161</v>
      </c>
      <c r="KQ155" s="16" t="s">
        <v>8694</v>
      </c>
      <c r="KR155" s="16" t="s">
        <v>9636</v>
      </c>
      <c r="KS155" s="16" t="s">
        <v>9163</v>
      </c>
      <c r="KT155" s="16" t="s">
        <v>9148</v>
      </c>
      <c r="KU155" s="16" t="s">
        <v>844</v>
      </c>
      <c r="KV155" s="16" t="s">
        <v>9148</v>
      </c>
      <c r="KW155" s="16" t="s">
        <v>851</v>
      </c>
      <c r="KY155" s="16" t="s">
        <v>486</v>
      </c>
      <c r="LC155" s="16" t="s">
        <v>10879</v>
      </c>
      <c r="LF155" s="16" t="s">
        <v>11654</v>
      </c>
      <c r="LI155" s="16" t="s">
        <v>11655</v>
      </c>
      <c r="LJ155" s="16" t="s">
        <v>843</v>
      </c>
      <c r="LL155" s="16" t="s">
        <v>8711</v>
      </c>
      <c r="LM155" s="16" t="s">
        <v>8741</v>
      </c>
      <c r="LO155" s="16" t="s">
        <v>843</v>
      </c>
      <c r="LP155" s="16" t="s">
        <v>843</v>
      </c>
      <c r="LQ155" s="16" t="s">
        <v>844</v>
      </c>
      <c r="LR155" s="16" t="s">
        <v>844</v>
      </c>
      <c r="LS155" s="16" t="s">
        <v>844</v>
      </c>
      <c r="LT155" s="16" t="s">
        <v>844</v>
      </c>
      <c r="LU155" s="16" t="s">
        <v>1056</v>
      </c>
      <c r="LV155" s="16" t="s">
        <v>843</v>
      </c>
      <c r="LW155" s="16" t="s">
        <v>844</v>
      </c>
      <c r="LX155" s="16" t="s">
        <v>843</v>
      </c>
      <c r="LY155" s="16" t="s">
        <v>843</v>
      </c>
      <c r="LZ155" s="16" t="s">
        <v>843</v>
      </c>
      <c r="MA155" s="16" t="s">
        <v>843</v>
      </c>
      <c r="MB155" s="16" t="s">
        <v>843</v>
      </c>
      <c r="MC155" s="16" t="s">
        <v>843</v>
      </c>
      <c r="ME155" s="16" t="s">
        <v>11656</v>
      </c>
      <c r="MF155" s="16" t="s">
        <v>8847</v>
      </c>
      <c r="MJ155" s="16" t="s">
        <v>1836</v>
      </c>
      <c r="MO155" s="16" t="s">
        <v>1817</v>
      </c>
      <c r="MP155" s="16" t="s">
        <v>1829</v>
      </c>
      <c r="MQ155" s="16" t="s">
        <v>1782</v>
      </c>
      <c r="MR155" s="16" t="s">
        <v>474</v>
      </c>
      <c r="MS155" s="16" t="s">
        <v>11788</v>
      </c>
      <c r="MT155" s="16" t="s">
        <v>8982</v>
      </c>
      <c r="NC155" s="16" t="s">
        <v>487</v>
      </c>
      <c r="NE155" s="16" t="s">
        <v>486</v>
      </c>
      <c r="NG155" s="16" t="s">
        <v>1376</v>
      </c>
      <c r="NI155" s="16" t="s">
        <v>11658</v>
      </c>
      <c r="NR155" s="16" t="s">
        <v>878</v>
      </c>
      <c r="NS155" s="16" t="s">
        <v>462</v>
      </c>
      <c r="NT155" s="16" t="s">
        <v>482</v>
      </c>
      <c r="NU155" s="16">
        <v>0.79400000000000004</v>
      </c>
      <c r="NV155" s="16" t="s">
        <v>457</v>
      </c>
      <c r="NW155" s="16" t="s">
        <v>1183</v>
      </c>
      <c r="NX155" s="16" t="s">
        <v>1142</v>
      </c>
      <c r="OB155" s="16" t="s">
        <v>833</v>
      </c>
      <c r="OC155" s="16" t="s">
        <v>878</v>
      </c>
    </row>
    <row r="156" spans="1:394" x14ac:dyDescent="0.25">
      <c r="A156" s="16" t="s">
        <v>9642</v>
      </c>
      <c r="B156" s="16" t="s">
        <v>844</v>
      </c>
      <c r="C156" s="16" t="s">
        <v>972</v>
      </c>
      <c r="D156" s="16" t="s">
        <v>844</v>
      </c>
      <c r="E156" s="16" t="s">
        <v>843</v>
      </c>
      <c r="F156" s="16" t="s">
        <v>843</v>
      </c>
      <c r="G156" s="16" t="s">
        <v>843</v>
      </c>
      <c r="H156" s="16" t="s">
        <v>843</v>
      </c>
      <c r="I156" s="16" t="s">
        <v>843</v>
      </c>
      <c r="J156" s="16" t="s">
        <v>843</v>
      </c>
      <c r="K156" s="16" t="s">
        <v>843</v>
      </c>
      <c r="L156" s="16" t="s">
        <v>843</v>
      </c>
      <c r="M156" s="16" t="s">
        <v>843</v>
      </c>
      <c r="N156" s="16" t="s">
        <v>843</v>
      </c>
      <c r="O156" s="16" t="s">
        <v>843</v>
      </c>
      <c r="Q156" s="16" t="s">
        <v>844</v>
      </c>
      <c r="R156" s="16">
        <v>57</v>
      </c>
      <c r="T156" s="16" t="s">
        <v>470</v>
      </c>
      <c r="U156" s="16" t="s">
        <v>844</v>
      </c>
      <c r="V156" s="16" t="s">
        <v>843</v>
      </c>
      <c r="W156" s="16" t="s">
        <v>844</v>
      </c>
      <c r="X156" s="16" t="s">
        <v>843</v>
      </c>
      <c r="Y156" s="16" t="s">
        <v>843</v>
      </c>
      <c r="Z156" s="16" t="s">
        <v>843</v>
      </c>
      <c r="AA156" s="16" t="s">
        <v>843</v>
      </c>
      <c r="AB156" s="16" t="s">
        <v>843</v>
      </c>
      <c r="AC156" s="16" t="s">
        <v>843</v>
      </c>
      <c r="AD156" s="16" t="s">
        <v>867</v>
      </c>
      <c r="AF156" s="16" t="s">
        <v>11695</v>
      </c>
      <c r="AG156" s="16" t="s">
        <v>11700</v>
      </c>
      <c r="AH156" s="16" t="s">
        <v>844</v>
      </c>
      <c r="AI156" s="16" t="s">
        <v>843</v>
      </c>
      <c r="AJ156" s="16" t="s">
        <v>844</v>
      </c>
      <c r="AK156" s="16" t="s">
        <v>844</v>
      </c>
      <c r="AL156" s="16" t="s">
        <v>843</v>
      </c>
      <c r="AM156" s="16" t="s">
        <v>844</v>
      </c>
      <c r="AN156" s="16" t="s">
        <v>843</v>
      </c>
      <c r="AO156" s="16" t="s">
        <v>843</v>
      </c>
      <c r="AP156" s="16" t="s">
        <v>843</v>
      </c>
      <c r="AQ156" s="16" t="s">
        <v>844</v>
      </c>
      <c r="AR156" s="16" t="s">
        <v>4421</v>
      </c>
      <c r="AS156" s="16" t="s">
        <v>843</v>
      </c>
      <c r="AT156" s="16" t="s">
        <v>843</v>
      </c>
      <c r="AU156" s="16" t="s">
        <v>844</v>
      </c>
      <c r="AV156" s="16" t="s">
        <v>843</v>
      </c>
      <c r="AW156" s="16" t="s">
        <v>843</v>
      </c>
      <c r="AX156" s="16" t="s">
        <v>843</v>
      </c>
      <c r="AY156" s="16" t="s">
        <v>843</v>
      </c>
      <c r="BB156" s="16" t="s">
        <v>4437</v>
      </c>
      <c r="BF156" s="16" t="s">
        <v>844</v>
      </c>
      <c r="BH156" s="16" t="s">
        <v>7380</v>
      </c>
      <c r="BI156" s="16" t="s">
        <v>7785</v>
      </c>
      <c r="BJ156" s="16" t="s">
        <v>843</v>
      </c>
      <c r="BK156" s="16" t="s">
        <v>843</v>
      </c>
      <c r="BL156" s="16" t="s">
        <v>843</v>
      </c>
      <c r="BM156" s="16" t="s">
        <v>843</v>
      </c>
      <c r="BN156" s="16" t="s">
        <v>843</v>
      </c>
      <c r="BO156" s="16" t="s">
        <v>844</v>
      </c>
      <c r="BP156" s="16" t="s">
        <v>843</v>
      </c>
      <c r="BQ156" s="16" t="s">
        <v>843</v>
      </c>
      <c r="DX156" s="16" t="s">
        <v>865</v>
      </c>
      <c r="ES156" s="16" t="s">
        <v>867</v>
      </c>
      <c r="EU156" s="16" t="s">
        <v>7810</v>
      </c>
      <c r="EV156" s="16" t="s">
        <v>865</v>
      </c>
      <c r="HC156" s="16" t="s">
        <v>867</v>
      </c>
      <c r="HD156" s="16" t="s">
        <v>865</v>
      </c>
      <c r="JA156" s="16" t="s">
        <v>4816</v>
      </c>
      <c r="JB156" s="16" t="s">
        <v>865</v>
      </c>
      <c r="JC156" s="16" t="s">
        <v>865</v>
      </c>
      <c r="JD156" s="16" t="s">
        <v>865</v>
      </c>
      <c r="JE156" s="16" t="s">
        <v>865</v>
      </c>
      <c r="JF156" s="16" t="s">
        <v>865</v>
      </c>
      <c r="JG156" s="16" t="s">
        <v>843</v>
      </c>
      <c r="JH156" s="16" t="s">
        <v>5638</v>
      </c>
      <c r="JJ156" s="16" t="s">
        <v>865</v>
      </c>
      <c r="KF156" s="16" t="s">
        <v>4942</v>
      </c>
      <c r="KI156" s="16" t="s">
        <v>4982</v>
      </c>
      <c r="KK156" s="16" t="s">
        <v>4901</v>
      </c>
      <c r="KM156" s="16" t="s">
        <v>7616</v>
      </c>
      <c r="KO156" s="16" t="s">
        <v>9169</v>
      </c>
      <c r="KP156" s="16" t="s">
        <v>9168</v>
      </c>
      <c r="KQ156" s="16" t="s">
        <v>8694</v>
      </c>
      <c r="KR156" s="16" t="s">
        <v>9643</v>
      </c>
      <c r="KS156" s="16" t="s">
        <v>9170</v>
      </c>
      <c r="KT156" s="16" t="s">
        <v>9148</v>
      </c>
      <c r="KU156" s="16" t="s">
        <v>844</v>
      </c>
      <c r="KV156" s="16" t="s">
        <v>9148</v>
      </c>
      <c r="KW156" s="16" t="s">
        <v>851</v>
      </c>
      <c r="KY156" s="16" t="s">
        <v>486</v>
      </c>
      <c r="LC156" s="16" t="s">
        <v>10879</v>
      </c>
      <c r="LF156" s="16" t="s">
        <v>11654</v>
      </c>
      <c r="LI156" s="16" t="s">
        <v>11655</v>
      </c>
      <c r="LJ156" s="16" t="s">
        <v>843</v>
      </c>
      <c r="LL156" s="16" t="s">
        <v>8711</v>
      </c>
      <c r="LM156" s="16" t="s">
        <v>8741</v>
      </c>
      <c r="LO156" s="16" t="s">
        <v>843</v>
      </c>
      <c r="LP156" s="16" t="s">
        <v>844</v>
      </c>
      <c r="LQ156" s="16" t="s">
        <v>844</v>
      </c>
      <c r="LR156" s="16" t="s">
        <v>843</v>
      </c>
      <c r="LS156" s="16" t="s">
        <v>844</v>
      </c>
      <c r="LT156" s="16" t="s">
        <v>843</v>
      </c>
      <c r="LU156" s="16" t="s">
        <v>843</v>
      </c>
      <c r="LV156" s="16" t="s">
        <v>843</v>
      </c>
      <c r="LW156" s="16" t="s">
        <v>844</v>
      </c>
      <c r="LX156" s="16" t="s">
        <v>843</v>
      </c>
      <c r="LY156" s="16" t="s">
        <v>843</v>
      </c>
      <c r="LZ156" s="16" t="s">
        <v>843</v>
      </c>
      <c r="MA156" s="16" t="s">
        <v>843</v>
      </c>
      <c r="MB156" s="16" t="s">
        <v>843</v>
      </c>
      <c r="MC156" s="16" t="s">
        <v>843</v>
      </c>
      <c r="ME156" s="16" t="s">
        <v>11656</v>
      </c>
      <c r="MF156" s="16" t="s">
        <v>8847</v>
      </c>
      <c r="MJ156" s="16" t="s">
        <v>1840</v>
      </c>
      <c r="MO156" s="16" t="s">
        <v>1805</v>
      </c>
      <c r="MP156" s="16" t="s">
        <v>1829</v>
      </c>
      <c r="MQ156" s="16" t="s">
        <v>1781</v>
      </c>
      <c r="MR156" s="16" t="s">
        <v>470</v>
      </c>
      <c r="MS156" s="16" t="s">
        <v>11788</v>
      </c>
      <c r="MT156" s="16" t="s">
        <v>8813</v>
      </c>
      <c r="MU156" s="16" t="s">
        <v>817</v>
      </c>
      <c r="NC156" s="16" t="s">
        <v>487</v>
      </c>
      <c r="NE156" s="16" t="s">
        <v>487</v>
      </c>
      <c r="NF156" s="16" t="s">
        <v>486</v>
      </c>
      <c r="NG156" s="16" t="s">
        <v>1380</v>
      </c>
      <c r="NI156" s="16" t="s">
        <v>11658</v>
      </c>
      <c r="NR156" s="16" t="s">
        <v>451</v>
      </c>
      <c r="NS156" s="16" t="s">
        <v>462</v>
      </c>
      <c r="NT156" s="16" t="s">
        <v>482</v>
      </c>
      <c r="NU156" s="16">
        <v>0.79400000000000004</v>
      </c>
      <c r="NV156" s="16" t="s">
        <v>451</v>
      </c>
      <c r="NW156" s="16" t="s">
        <v>1175</v>
      </c>
      <c r="NX156" s="16" t="s">
        <v>1142</v>
      </c>
      <c r="OB156" s="16" t="s">
        <v>833</v>
      </c>
      <c r="OC156" s="16" t="s">
        <v>451</v>
      </c>
    </row>
    <row r="157" spans="1:394" x14ac:dyDescent="0.25">
      <c r="A157" s="16" t="s">
        <v>9646</v>
      </c>
      <c r="B157" s="16" t="s">
        <v>844</v>
      </c>
      <c r="C157" s="16" t="s">
        <v>972</v>
      </c>
      <c r="D157" s="16" t="s">
        <v>844</v>
      </c>
      <c r="E157" s="16" t="s">
        <v>843</v>
      </c>
      <c r="F157" s="16" t="s">
        <v>843</v>
      </c>
      <c r="G157" s="16" t="s">
        <v>843</v>
      </c>
      <c r="H157" s="16" t="s">
        <v>843</v>
      </c>
      <c r="I157" s="16" t="s">
        <v>843</v>
      </c>
      <c r="J157" s="16" t="s">
        <v>843</v>
      </c>
      <c r="K157" s="16" t="s">
        <v>843</v>
      </c>
      <c r="L157" s="16" t="s">
        <v>843</v>
      </c>
      <c r="M157" s="16" t="s">
        <v>843</v>
      </c>
      <c r="N157" s="16" t="s">
        <v>843</v>
      </c>
      <c r="O157" s="16" t="s">
        <v>843</v>
      </c>
      <c r="Q157" s="16" t="s">
        <v>844</v>
      </c>
      <c r="R157" s="16">
        <v>40</v>
      </c>
      <c r="T157" s="16" t="s">
        <v>470</v>
      </c>
      <c r="U157" s="16" t="s">
        <v>844</v>
      </c>
      <c r="V157" s="16" t="s">
        <v>843</v>
      </c>
      <c r="W157" s="16" t="s">
        <v>844</v>
      </c>
      <c r="X157" s="16" t="s">
        <v>843</v>
      </c>
      <c r="Y157" s="16" t="s">
        <v>843</v>
      </c>
      <c r="Z157" s="16" t="s">
        <v>843</v>
      </c>
      <c r="AA157" s="16" t="s">
        <v>843</v>
      </c>
      <c r="AB157" s="16" t="s">
        <v>844</v>
      </c>
      <c r="AC157" s="16" t="s">
        <v>843</v>
      </c>
      <c r="AD157" s="16" t="s">
        <v>867</v>
      </c>
      <c r="AF157" s="16" t="s">
        <v>11673</v>
      </c>
      <c r="AG157" s="16" t="s">
        <v>11652</v>
      </c>
      <c r="AH157" s="16" t="s">
        <v>844</v>
      </c>
      <c r="AI157" s="16" t="s">
        <v>843</v>
      </c>
      <c r="AJ157" s="16" t="s">
        <v>844</v>
      </c>
      <c r="AK157" s="16" t="s">
        <v>843</v>
      </c>
      <c r="AL157" s="16" t="s">
        <v>844</v>
      </c>
      <c r="AM157" s="16" t="s">
        <v>844</v>
      </c>
      <c r="AN157" s="16" t="s">
        <v>843</v>
      </c>
      <c r="AO157" s="16" t="s">
        <v>843</v>
      </c>
      <c r="AP157" s="16" t="s">
        <v>843</v>
      </c>
      <c r="AQ157" s="16" t="s">
        <v>844</v>
      </c>
      <c r="AR157" s="16" t="s">
        <v>4433</v>
      </c>
      <c r="AS157" s="16" t="s">
        <v>843</v>
      </c>
      <c r="AT157" s="16" t="s">
        <v>843</v>
      </c>
      <c r="AU157" s="16" t="s">
        <v>843</v>
      </c>
      <c r="AV157" s="16" t="s">
        <v>843</v>
      </c>
      <c r="AW157" s="16" t="s">
        <v>843</v>
      </c>
      <c r="AX157" s="16" t="s">
        <v>843</v>
      </c>
      <c r="AY157" s="16" t="s">
        <v>844</v>
      </c>
      <c r="BF157" s="16" t="s">
        <v>844</v>
      </c>
      <c r="BH157" s="16" t="s">
        <v>7380</v>
      </c>
      <c r="BI157" s="16" t="s">
        <v>7785</v>
      </c>
      <c r="BJ157" s="16" t="s">
        <v>843</v>
      </c>
      <c r="BK157" s="16" t="s">
        <v>843</v>
      </c>
      <c r="BL157" s="16" t="s">
        <v>843</v>
      </c>
      <c r="BM157" s="16" t="s">
        <v>843</v>
      </c>
      <c r="BN157" s="16" t="s">
        <v>843</v>
      </c>
      <c r="BO157" s="16" t="s">
        <v>844</v>
      </c>
      <c r="BP157" s="16" t="s">
        <v>843</v>
      </c>
      <c r="BQ157" s="16" t="s">
        <v>843</v>
      </c>
      <c r="DX157" s="16" t="s">
        <v>865</v>
      </c>
      <c r="ES157" s="16" t="s">
        <v>865</v>
      </c>
      <c r="EU157" s="16" t="s">
        <v>7813</v>
      </c>
      <c r="EV157" s="16" t="s">
        <v>865</v>
      </c>
      <c r="FT157" s="16" t="s">
        <v>865</v>
      </c>
      <c r="HC157" s="16" t="s">
        <v>865</v>
      </c>
      <c r="JA157" s="16" t="s">
        <v>4819</v>
      </c>
      <c r="JB157" s="16" t="s">
        <v>865</v>
      </c>
      <c r="JC157" s="16" t="s">
        <v>865</v>
      </c>
      <c r="JD157" s="16" t="s">
        <v>865</v>
      </c>
      <c r="JE157" s="16" t="s">
        <v>865</v>
      </c>
      <c r="JF157" s="16" t="s">
        <v>867</v>
      </c>
      <c r="JG157" s="16" t="s">
        <v>843</v>
      </c>
      <c r="JJ157" s="16" t="s">
        <v>867</v>
      </c>
      <c r="KF157" s="16" t="s">
        <v>4932</v>
      </c>
      <c r="KI157" s="16" t="s">
        <v>4982</v>
      </c>
      <c r="KK157" s="16" t="s">
        <v>4904</v>
      </c>
      <c r="KM157" s="16" t="s">
        <v>7616</v>
      </c>
      <c r="KO157" s="16" t="s">
        <v>9174</v>
      </c>
      <c r="KP157" s="16" t="s">
        <v>9173</v>
      </c>
      <c r="KQ157" s="16" t="s">
        <v>8694</v>
      </c>
      <c r="KR157" s="16" t="s">
        <v>9647</v>
      </c>
      <c r="KS157" s="16" t="s">
        <v>9175</v>
      </c>
      <c r="KT157" s="16" t="s">
        <v>9148</v>
      </c>
      <c r="KU157" s="16" t="s">
        <v>844</v>
      </c>
      <c r="KV157" s="16" t="s">
        <v>9148</v>
      </c>
      <c r="KW157" s="16" t="s">
        <v>851</v>
      </c>
      <c r="KY157" s="16" t="s">
        <v>486</v>
      </c>
      <c r="LC157" s="16" t="s">
        <v>10879</v>
      </c>
      <c r="LF157" s="16" t="s">
        <v>11654</v>
      </c>
      <c r="LI157" s="16" t="s">
        <v>11655</v>
      </c>
      <c r="LJ157" s="16" t="s">
        <v>843</v>
      </c>
      <c r="LK157" s="16" t="s">
        <v>836</v>
      </c>
      <c r="LL157" s="16" t="s">
        <v>8756</v>
      </c>
      <c r="LM157" s="16" t="s">
        <v>8741</v>
      </c>
      <c r="LO157" s="16" t="s">
        <v>844</v>
      </c>
      <c r="LP157" s="16" t="s">
        <v>8732</v>
      </c>
      <c r="LQ157" s="16" t="s">
        <v>844</v>
      </c>
      <c r="LR157" s="16" t="s">
        <v>8732</v>
      </c>
      <c r="LS157" s="16" t="s">
        <v>844</v>
      </c>
      <c r="LT157" s="16" t="s">
        <v>1056</v>
      </c>
      <c r="LU157" s="16" t="s">
        <v>843</v>
      </c>
      <c r="LV157" s="16" t="s">
        <v>843</v>
      </c>
      <c r="LW157" s="16" t="s">
        <v>843</v>
      </c>
      <c r="LX157" s="16" t="s">
        <v>844</v>
      </c>
      <c r="LY157" s="16" t="s">
        <v>843</v>
      </c>
      <c r="LZ157" s="16" t="s">
        <v>843</v>
      </c>
      <c r="MA157" s="16" t="s">
        <v>843</v>
      </c>
      <c r="MB157" s="16" t="s">
        <v>843</v>
      </c>
      <c r="MC157" s="16" t="s">
        <v>844</v>
      </c>
      <c r="ME157" s="16" t="s">
        <v>11656</v>
      </c>
      <c r="MF157" s="16" t="s">
        <v>8847</v>
      </c>
      <c r="MJ157" s="16" t="s">
        <v>1840</v>
      </c>
      <c r="MO157" s="16" t="s">
        <v>1813</v>
      </c>
      <c r="MP157" s="16" t="s">
        <v>1829</v>
      </c>
      <c r="MQ157" s="16" t="s">
        <v>1784</v>
      </c>
      <c r="MR157" s="16" t="s">
        <v>470</v>
      </c>
      <c r="MS157" s="16" t="s">
        <v>11788</v>
      </c>
      <c r="MT157" s="16" t="s">
        <v>9009</v>
      </c>
      <c r="MU157" s="16" t="s">
        <v>817</v>
      </c>
      <c r="NC157" s="16" t="s">
        <v>486</v>
      </c>
      <c r="ND157" s="16" t="s">
        <v>486</v>
      </c>
      <c r="NE157" s="16" t="s">
        <v>486</v>
      </c>
      <c r="NG157" s="16" t="s">
        <v>1369</v>
      </c>
      <c r="NI157" s="16" t="s">
        <v>11658</v>
      </c>
      <c r="NR157" s="16" t="s">
        <v>451</v>
      </c>
      <c r="NS157" s="16" t="s">
        <v>462</v>
      </c>
      <c r="NT157" s="16" t="s">
        <v>482</v>
      </c>
      <c r="NU157" s="16">
        <v>0.79400000000000004</v>
      </c>
      <c r="NV157" s="16" t="s">
        <v>451</v>
      </c>
      <c r="NW157" s="16" t="s">
        <v>1175</v>
      </c>
      <c r="NX157" s="16" t="s">
        <v>1142</v>
      </c>
      <c r="OB157" s="16" t="s">
        <v>836</v>
      </c>
      <c r="OC157" s="16" t="s">
        <v>451</v>
      </c>
    </row>
    <row r="158" spans="1:394" x14ac:dyDescent="0.25">
      <c r="A158" s="16" t="s">
        <v>9652</v>
      </c>
      <c r="B158" s="16" t="s">
        <v>1056</v>
      </c>
      <c r="C158" s="16" t="s">
        <v>972</v>
      </c>
      <c r="D158" s="16" t="s">
        <v>844</v>
      </c>
      <c r="E158" s="16" t="s">
        <v>843</v>
      </c>
      <c r="F158" s="16" t="s">
        <v>843</v>
      </c>
      <c r="G158" s="16" t="s">
        <v>843</v>
      </c>
      <c r="H158" s="16" t="s">
        <v>843</v>
      </c>
      <c r="I158" s="16" t="s">
        <v>843</v>
      </c>
      <c r="J158" s="16" t="s">
        <v>843</v>
      </c>
      <c r="K158" s="16" t="s">
        <v>843</v>
      </c>
      <c r="L158" s="16" t="s">
        <v>843</v>
      </c>
      <c r="M158" s="16" t="s">
        <v>843</v>
      </c>
      <c r="N158" s="16" t="s">
        <v>843</v>
      </c>
      <c r="O158" s="16" t="s">
        <v>843</v>
      </c>
      <c r="Q158" s="16" t="s">
        <v>844</v>
      </c>
      <c r="R158" s="16">
        <v>18</v>
      </c>
      <c r="T158" s="16" t="s">
        <v>474</v>
      </c>
      <c r="U158" s="16" t="s">
        <v>843</v>
      </c>
      <c r="V158" s="16" t="s">
        <v>844</v>
      </c>
      <c r="W158" s="16" t="s">
        <v>843</v>
      </c>
      <c r="X158" s="16" t="s">
        <v>844</v>
      </c>
      <c r="Y158" s="16" t="s">
        <v>843</v>
      </c>
      <c r="Z158" s="16" t="s">
        <v>843</v>
      </c>
      <c r="AA158" s="16" t="s">
        <v>843</v>
      </c>
      <c r="AB158" s="16" t="s">
        <v>843</v>
      </c>
      <c r="AC158" s="16" t="s">
        <v>843</v>
      </c>
      <c r="AD158" s="16" t="s">
        <v>867</v>
      </c>
      <c r="AF158" s="16" t="s">
        <v>11797</v>
      </c>
      <c r="AG158" s="16" t="s">
        <v>11725</v>
      </c>
      <c r="AH158" s="16" t="s">
        <v>844</v>
      </c>
      <c r="AI158" s="16" t="s">
        <v>844</v>
      </c>
      <c r="AJ158" s="16" t="s">
        <v>843</v>
      </c>
      <c r="AK158" s="16" t="s">
        <v>843</v>
      </c>
      <c r="AL158" s="16" t="s">
        <v>844</v>
      </c>
      <c r="AM158" s="16" t="s">
        <v>844</v>
      </c>
      <c r="AN158" s="16" t="s">
        <v>843</v>
      </c>
      <c r="AO158" s="16" t="s">
        <v>843</v>
      </c>
      <c r="AP158" s="16" t="s">
        <v>843</v>
      </c>
      <c r="AQ158" s="16" t="s">
        <v>844</v>
      </c>
      <c r="AR158" s="16" t="s">
        <v>4433</v>
      </c>
      <c r="AS158" s="16" t="s">
        <v>843</v>
      </c>
      <c r="AT158" s="16" t="s">
        <v>843</v>
      </c>
      <c r="AU158" s="16" t="s">
        <v>843</v>
      </c>
      <c r="AV158" s="16" t="s">
        <v>843</v>
      </c>
      <c r="AW158" s="16" t="s">
        <v>843</v>
      </c>
      <c r="AX158" s="16" t="s">
        <v>843</v>
      </c>
      <c r="AY158" s="16" t="s">
        <v>844</v>
      </c>
      <c r="BF158" s="16" t="s">
        <v>844</v>
      </c>
      <c r="BH158" s="16" t="s">
        <v>7380</v>
      </c>
      <c r="BI158" s="16" t="s">
        <v>7785</v>
      </c>
      <c r="BJ158" s="16" t="s">
        <v>843</v>
      </c>
      <c r="BK158" s="16" t="s">
        <v>843</v>
      </c>
      <c r="BL158" s="16" t="s">
        <v>843</v>
      </c>
      <c r="BM158" s="16" t="s">
        <v>843</v>
      </c>
      <c r="BN158" s="16" t="s">
        <v>843</v>
      </c>
      <c r="BO158" s="16" t="s">
        <v>844</v>
      </c>
      <c r="BP158" s="16" t="s">
        <v>843</v>
      </c>
      <c r="BQ158" s="16" t="s">
        <v>843</v>
      </c>
      <c r="CC158" s="16" t="s">
        <v>865</v>
      </c>
      <c r="CF158" s="16" t="s">
        <v>7212</v>
      </c>
      <c r="CG158" s="16" t="s">
        <v>843</v>
      </c>
      <c r="CH158" s="16" t="s">
        <v>843</v>
      </c>
      <c r="CI158" s="16" t="s">
        <v>843</v>
      </c>
      <c r="CJ158" s="16" t="s">
        <v>843</v>
      </c>
      <c r="CK158" s="16" t="s">
        <v>843</v>
      </c>
      <c r="CL158" s="16" t="s">
        <v>843</v>
      </c>
      <c r="CM158" s="16" t="s">
        <v>843</v>
      </c>
      <c r="CN158" s="16" t="s">
        <v>843</v>
      </c>
      <c r="CO158" s="16" t="s">
        <v>843</v>
      </c>
      <c r="CP158" s="16" t="s">
        <v>843</v>
      </c>
      <c r="CQ158" s="16" t="s">
        <v>843</v>
      </c>
      <c r="CR158" s="16" t="s">
        <v>843</v>
      </c>
      <c r="CS158" s="16" t="s">
        <v>843</v>
      </c>
      <c r="CT158" s="16" t="s">
        <v>843</v>
      </c>
      <c r="CU158" s="16" t="s">
        <v>843</v>
      </c>
      <c r="CV158" s="16" t="s">
        <v>843</v>
      </c>
      <c r="CW158" s="16" t="s">
        <v>843</v>
      </c>
      <c r="CX158" s="16" t="s">
        <v>843</v>
      </c>
      <c r="CY158" s="16" t="s">
        <v>843</v>
      </c>
      <c r="CZ158" s="16" t="s">
        <v>843</v>
      </c>
      <c r="DA158" s="16" t="s">
        <v>843</v>
      </c>
      <c r="DB158" s="16" t="s">
        <v>843</v>
      </c>
      <c r="DC158" s="16" t="s">
        <v>843</v>
      </c>
      <c r="DD158" s="16" t="s">
        <v>843</v>
      </c>
      <c r="DE158" s="16" t="s">
        <v>843</v>
      </c>
      <c r="DF158" s="16" t="s">
        <v>843</v>
      </c>
      <c r="DG158" s="16" t="s">
        <v>843</v>
      </c>
      <c r="DH158" s="16" t="s">
        <v>843</v>
      </c>
      <c r="DI158" s="16" t="s">
        <v>844</v>
      </c>
      <c r="DJ158" s="16" t="s">
        <v>843</v>
      </c>
      <c r="DK158" s="16" t="s">
        <v>843</v>
      </c>
      <c r="DL158" s="16" t="s">
        <v>843</v>
      </c>
      <c r="DQ158" s="16" t="s">
        <v>7236</v>
      </c>
      <c r="DR158" s="16" t="s">
        <v>865</v>
      </c>
      <c r="DX158" s="16" t="s">
        <v>865</v>
      </c>
      <c r="ES158" s="16" t="s">
        <v>865</v>
      </c>
      <c r="EU158" s="16" t="s">
        <v>7810</v>
      </c>
      <c r="EV158" s="16" t="s">
        <v>865</v>
      </c>
      <c r="HC158" s="16" t="s">
        <v>865</v>
      </c>
      <c r="JA158" s="16" t="s">
        <v>4813</v>
      </c>
      <c r="JB158" s="16" t="s">
        <v>865</v>
      </c>
      <c r="JC158" s="16" t="s">
        <v>865</v>
      </c>
      <c r="JD158" s="16" t="s">
        <v>865</v>
      </c>
      <c r="JE158" s="16" t="s">
        <v>865</v>
      </c>
      <c r="JF158" s="16" t="s">
        <v>867</v>
      </c>
      <c r="JG158" s="16" t="s">
        <v>1056</v>
      </c>
      <c r="JJ158" s="16" t="s">
        <v>867</v>
      </c>
      <c r="KF158" s="16" t="s">
        <v>4932</v>
      </c>
      <c r="KI158" s="16" t="s">
        <v>4837</v>
      </c>
      <c r="KO158" s="16" t="s">
        <v>9174</v>
      </c>
      <c r="KP158" s="16" t="s">
        <v>9173</v>
      </c>
      <c r="KQ158" s="16" t="s">
        <v>8694</v>
      </c>
      <c r="KR158" s="16" t="s">
        <v>9653</v>
      </c>
      <c r="KS158" s="16" t="s">
        <v>9175</v>
      </c>
      <c r="KT158" s="16" t="s">
        <v>9148</v>
      </c>
      <c r="KU158" s="16" t="s">
        <v>844</v>
      </c>
      <c r="KV158" s="16" t="s">
        <v>9148</v>
      </c>
      <c r="KW158" s="16" t="s">
        <v>851</v>
      </c>
      <c r="KY158" s="16" t="s">
        <v>486</v>
      </c>
      <c r="LA158" s="16" t="s">
        <v>11697</v>
      </c>
      <c r="LC158" s="16" t="s">
        <v>10879</v>
      </c>
      <c r="LD158" s="16" t="s">
        <v>11698</v>
      </c>
      <c r="LF158" s="16" t="s">
        <v>11654</v>
      </c>
      <c r="LI158" s="16" t="s">
        <v>11655</v>
      </c>
      <c r="LJ158" s="16" t="s">
        <v>843</v>
      </c>
      <c r="LK158" s="16" t="s">
        <v>836</v>
      </c>
      <c r="LL158" s="16" t="s">
        <v>8756</v>
      </c>
      <c r="LM158" s="16" t="s">
        <v>8741</v>
      </c>
      <c r="LO158" s="16" t="s">
        <v>844</v>
      </c>
      <c r="LP158" s="16" t="s">
        <v>8732</v>
      </c>
      <c r="LQ158" s="16" t="s">
        <v>844</v>
      </c>
      <c r="LR158" s="16" t="s">
        <v>8732</v>
      </c>
      <c r="LS158" s="16" t="s">
        <v>844</v>
      </c>
      <c r="LT158" s="16" t="s">
        <v>1056</v>
      </c>
      <c r="LU158" s="16" t="s">
        <v>843</v>
      </c>
      <c r="LV158" s="16" t="s">
        <v>843</v>
      </c>
      <c r="LW158" s="16" t="s">
        <v>843</v>
      </c>
      <c r="LX158" s="16" t="s">
        <v>844</v>
      </c>
      <c r="LY158" s="16" t="s">
        <v>843</v>
      </c>
      <c r="LZ158" s="16" t="s">
        <v>843</v>
      </c>
      <c r="MA158" s="16" t="s">
        <v>843</v>
      </c>
      <c r="MB158" s="16" t="s">
        <v>843</v>
      </c>
      <c r="MC158" s="16" t="s">
        <v>844</v>
      </c>
      <c r="MD158" s="16" t="s">
        <v>11699</v>
      </c>
      <c r="ME158" s="16" t="s">
        <v>11656</v>
      </c>
      <c r="MF158" s="16" t="s">
        <v>8847</v>
      </c>
      <c r="MO158" s="16" t="s">
        <v>1813</v>
      </c>
      <c r="MP158" s="16" t="s">
        <v>1826</v>
      </c>
      <c r="MR158" s="16" t="s">
        <v>474</v>
      </c>
      <c r="MS158" s="16" t="s">
        <v>11788</v>
      </c>
      <c r="MT158" s="16" t="s">
        <v>8822</v>
      </c>
      <c r="MU158" s="16" t="s">
        <v>817</v>
      </c>
      <c r="MV158" s="16" t="s">
        <v>486</v>
      </c>
      <c r="MZ158" s="16" t="s">
        <v>486</v>
      </c>
      <c r="NA158" s="16" t="s">
        <v>486</v>
      </c>
      <c r="NC158" s="16" t="s">
        <v>486</v>
      </c>
      <c r="NE158" s="16" t="s">
        <v>486</v>
      </c>
      <c r="NG158" s="16" t="s">
        <v>1376</v>
      </c>
      <c r="NI158" s="16" t="s">
        <v>11658</v>
      </c>
      <c r="NR158" s="16" t="s">
        <v>445</v>
      </c>
      <c r="NS158" s="16" t="s">
        <v>462</v>
      </c>
      <c r="NT158" s="16" t="s">
        <v>482</v>
      </c>
      <c r="NU158" s="16">
        <v>0.79400000000000004</v>
      </c>
      <c r="NV158" s="16" t="s">
        <v>445</v>
      </c>
      <c r="NW158" s="16" t="s">
        <v>1180</v>
      </c>
      <c r="NX158" s="16" t="s">
        <v>1142</v>
      </c>
      <c r="NZ158" s="16" t="s">
        <v>935</v>
      </c>
      <c r="OB158" s="16" t="s">
        <v>836</v>
      </c>
      <c r="OC158" s="16" t="s">
        <v>445</v>
      </c>
    </row>
    <row r="159" spans="1:394" x14ac:dyDescent="0.25">
      <c r="A159" s="16" t="s">
        <v>9656</v>
      </c>
      <c r="B159" s="16" t="s">
        <v>8732</v>
      </c>
      <c r="C159" s="16" t="s">
        <v>972</v>
      </c>
      <c r="D159" s="16" t="s">
        <v>844</v>
      </c>
      <c r="E159" s="16" t="s">
        <v>843</v>
      </c>
      <c r="F159" s="16" t="s">
        <v>843</v>
      </c>
      <c r="G159" s="16" t="s">
        <v>843</v>
      </c>
      <c r="H159" s="16" t="s">
        <v>843</v>
      </c>
      <c r="I159" s="16" t="s">
        <v>843</v>
      </c>
      <c r="J159" s="16" t="s">
        <v>843</v>
      </c>
      <c r="K159" s="16" t="s">
        <v>843</v>
      </c>
      <c r="L159" s="16" t="s">
        <v>843</v>
      </c>
      <c r="M159" s="16" t="s">
        <v>843</v>
      </c>
      <c r="N159" s="16" t="s">
        <v>843</v>
      </c>
      <c r="O159" s="16" t="s">
        <v>843</v>
      </c>
      <c r="Q159" s="16" t="s">
        <v>844</v>
      </c>
      <c r="R159" s="16">
        <v>7</v>
      </c>
      <c r="T159" s="16" t="s">
        <v>474</v>
      </c>
      <c r="U159" s="16" t="s">
        <v>843</v>
      </c>
      <c r="V159" s="16" t="s">
        <v>844</v>
      </c>
      <c r="W159" s="16" t="s">
        <v>843</v>
      </c>
      <c r="X159" s="16" t="s">
        <v>843</v>
      </c>
      <c r="Y159" s="16" t="s">
        <v>843</v>
      </c>
      <c r="Z159" s="16" t="s">
        <v>844</v>
      </c>
      <c r="AA159" s="16" t="s">
        <v>843</v>
      </c>
      <c r="AB159" s="16" t="s">
        <v>843</v>
      </c>
      <c r="AC159" s="16" t="s">
        <v>844</v>
      </c>
      <c r="AF159" s="16" t="s">
        <v>11673</v>
      </c>
      <c r="AG159" s="16" t="s">
        <v>11710</v>
      </c>
      <c r="AH159" s="16" t="s">
        <v>844</v>
      </c>
      <c r="AI159" s="16" t="s">
        <v>843</v>
      </c>
      <c r="AJ159" s="16" t="s">
        <v>843</v>
      </c>
      <c r="AK159" s="16" t="s">
        <v>843</v>
      </c>
      <c r="AL159" s="16" t="s">
        <v>844</v>
      </c>
      <c r="AM159" s="16" t="s">
        <v>844</v>
      </c>
      <c r="AN159" s="16" t="s">
        <v>843</v>
      </c>
      <c r="AO159" s="16" t="s">
        <v>843</v>
      </c>
      <c r="AP159" s="16" t="s">
        <v>843</v>
      </c>
      <c r="AQ159" s="16" t="s">
        <v>844</v>
      </c>
      <c r="AR159" s="16" t="s">
        <v>4433</v>
      </c>
      <c r="AS159" s="16" t="s">
        <v>843</v>
      </c>
      <c r="AT159" s="16" t="s">
        <v>843</v>
      </c>
      <c r="AU159" s="16" t="s">
        <v>843</v>
      </c>
      <c r="AV159" s="16" t="s">
        <v>843</v>
      </c>
      <c r="AW159" s="16" t="s">
        <v>843</v>
      </c>
      <c r="AX159" s="16" t="s">
        <v>843</v>
      </c>
      <c r="AY159" s="16" t="s">
        <v>844</v>
      </c>
      <c r="BF159" s="16" t="s">
        <v>844</v>
      </c>
      <c r="BI159" s="16" t="s">
        <v>7785</v>
      </c>
      <c r="BJ159" s="16" t="s">
        <v>843</v>
      </c>
      <c r="BK159" s="16" t="s">
        <v>843</v>
      </c>
      <c r="BL159" s="16" t="s">
        <v>843</v>
      </c>
      <c r="BM159" s="16" t="s">
        <v>843</v>
      </c>
      <c r="BN159" s="16" t="s">
        <v>843</v>
      </c>
      <c r="BO159" s="16" t="s">
        <v>844</v>
      </c>
      <c r="BP159" s="16" t="s">
        <v>843</v>
      </c>
      <c r="BQ159" s="16" t="s">
        <v>843</v>
      </c>
      <c r="CC159" s="16" t="s">
        <v>865</v>
      </c>
      <c r="CF159" s="16" t="s">
        <v>7164</v>
      </c>
      <c r="CG159" s="16" t="s">
        <v>843</v>
      </c>
      <c r="CH159" s="16" t="s">
        <v>843</v>
      </c>
      <c r="CI159" s="16" t="s">
        <v>843</v>
      </c>
      <c r="CJ159" s="16" t="s">
        <v>843</v>
      </c>
      <c r="CK159" s="16" t="s">
        <v>843</v>
      </c>
      <c r="CL159" s="16" t="s">
        <v>843</v>
      </c>
      <c r="CM159" s="16" t="s">
        <v>843</v>
      </c>
      <c r="CN159" s="16" t="s">
        <v>843</v>
      </c>
      <c r="CO159" s="16" t="s">
        <v>843</v>
      </c>
      <c r="CP159" s="16" t="s">
        <v>843</v>
      </c>
      <c r="CQ159" s="16" t="s">
        <v>843</v>
      </c>
      <c r="CR159" s="16" t="s">
        <v>843</v>
      </c>
      <c r="CS159" s="16" t="s">
        <v>844</v>
      </c>
      <c r="CT159" s="16" t="s">
        <v>843</v>
      </c>
      <c r="CU159" s="16" t="s">
        <v>843</v>
      </c>
      <c r="CV159" s="16" t="s">
        <v>843</v>
      </c>
      <c r="CW159" s="16" t="s">
        <v>843</v>
      </c>
      <c r="CX159" s="16" t="s">
        <v>843</v>
      </c>
      <c r="CY159" s="16" t="s">
        <v>843</v>
      </c>
      <c r="CZ159" s="16" t="s">
        <v>843</v>
      </c>
      <c r="DA159" s="16" t="s">
        <v>843</v>
      </c>
      <c r="DB159" s="16" t="s">
        <v>843</v>
      </c>
      <c r="DC159" s="16" t="s">
        <v>843</v>
      </c>
      <c r="DD159" s="16" t="s">
        <v>843</v>
      </c>
      <c r="DE159" s="16" t="s">
        <v>843</v>
      </c>
      <c r="DF159" s="16" t="s">
        <v>843</v>
      </c>
      <c r="DG159" s="16" t="s">
        <v>843</v>
      </c>
      <c r="DH159" s="16" t="s">
        <v>843</v>
      </c>
      <c r="DI159" s="16" t="s">
        <v>843</v>
      </c>
      <c r="DJ159" s="16" t="s">
        <v>843</v>
      </c>
      <c r="DK159" s="16" t="s">
        <v>843</v>
      </c>
      <c r="DL159" s="16" t="s">
        <v>843</v>
      </c>
      <c r="DQ159" s="16" t="s">
        <v>7093</v>
      </c>
      <c r="DR159" s="16" t="s">
        <v>865</v>
      </c>
      <c r="DX159" s="16" t="s">
        <v>867</v>
      </c>
      <c r="DY159" s="16" t="s">
        <v>867</v>
      </c>
      <c r="ES159" s="16" t="s">
        <v>865</v>
      </c>
      <c r="EU159" s="16" t="s">
        <v>7813</v>
      </c>
      <c r="EV159" s="16" t="s">
        <v>865</v>
      </c>
      <c r="HC159" s="16" t="s">
        <v>865</v>
      </c>
      <c r="KO159" s="16" t="s">
        <v>9174</v>
      </c>
      <c r="KP159" s="16" t="s">
        <v>9173</v>
      </c>
      <c r="KQ159" s="16" t="s">
        <v>8694</v>
      </c>
      <c r="KR159" s="16" t="s">
        <v>9657</v>
      </c>
      <c r="KS159" s="16" t="s">
        <v>9175</v>
      </c>
      <c r="KT159" s="16" t="s">
        <v>9148</v>
      </c>
      <c r="KU159" s="16" t="s">
        <v>844</v>
      </c>
      <c r="KV159" s="16" t="s">
        <v>9148</v>
      </c>
      <c r="KW159" s="16" t="s">
        <v>851</v>
      </c>
      <c r="KX159" s="16" t="s">
        <v>487</v>
      </c>
      <c r="KY159" s="16" t="s">
        <v>487</v>
      </c>
      <c r="KZ159" s="16" t="s">
        <v>487</v>
      </c>
      <c r="LA159" s="16" t="s">
        <v>11697</v>
      </c>
      <c r="LB159" s="16" t="s">
        <v>11653</v>
      </c>
      <c r="LC159" s="16" t="s">
        <v>10879</v>
      </c>
      <c r="LD159" s="16" t="s">
        <v>11698</v>
      </c>
      <c r="LF159" s="16" t="s">
        <v>11654</v>
      </c>
      <c r="LI159" s="16" t="s">
        <v>11655</v>
      </c>
      <c r="LM159" s="16" t="s">
        <v>8741</v>
      </c>
      <c r="LO159" s="16" t="s">
        <v>844</v>
      </c>
      <c r="LP159" s="16" t="s">
        <v>8732</v>
      </c>
      <c r="LQ159" s="16" t="s">
        <v>844</v>
      </c>
      <c r="LR159" s="16" t="s">
        <v>8732</v>
      </c>
      <c r="LS159" s="16" t="s">
        <v>844</v>
      </c>
      <c r="LT159" s="16" t="s">
        <v>1056</v>
      </c>
      <c r="LU159" s="16" t="s">
        <v>843</v>
      </c>
      <c r="LV159" s="16" t="s">
        <v>843</v>
      </c>
      <c r="LW159" s="16" t="s">
        <v>843</v>
      </c>
      <c r="LX159" s="16" t="s">
        <v>844</v>
      </c>
      <c r="LY159" s="16" t="s">
        <v>843</v>
      </c>
      <c r="LZ159" s="16" t="s">
        <v>843</v>
      </c>
      <c r="MA159" s="16" t="s">
        <v>843</v>
      </c>
      <c r="MB159" s="16" t="s">
        <v>843</v>
      </c>
      <c r="MC159" s="16" t="s">
        <v>844</v>
      </c>
      <c r="MD159" s="16" t="s">
        <v>11699</v>
      </c>
      <c r="ME159" s="16" t="s">
        <v>11677</v>
      </c>
      <c r="MF159" s="16" t="s">
        <v>8847</v>
      </c>
      <c r="MR159" s="16" t="s">
        <v>474</v>
      </c>
      <c r="MS159" s="16" t="s">
        <v>11788</v>
      </c>
      <c r="MT159" s="16" t="s">
        <v>9009</v>
      </c>
      <c r="MV159" s="16" t="s">
        <v>486</v>
      </c>
      <c r="MZ159" s="16" t="s">
        <v>487</v>
      </c>
      <c r="NA159" s="16" t="s">
        <v>486</v>
      </c>
      <c r="NC159" s="16" t="s">
        <v>486</v>
      </c>
      <c r="NE159" s="16" t="s">
        <v>486</v>
      </c>
      <c r="NI159" s="16" t="s">
        <v>11658</v>
      </c>
      <c r="NL159" s="16" t="s">
        <v>843</v>
      </c>
      <c r="NS159" s="16" t="s">
        <v>462</v>
      </c>
      <c r="NT159" s="16" t="s">
        <v>482</v>
      </c>
      <c r="NU159" s="16">
        <v>0.79400000000000004</v>
      </c>
      <c r="NV159" s="16" t="s">
        <v>860</v>
      </c>
      <c r="NW159" s="16" t="s">
        <v>1182</v>
      </c>
      <c r="NX159" s="16" t="s">
        <v>1142</v>
      </c>
      <c r="NY159" s="16" t="s">
        <v>1122</v>
      </c>
      <c r="NZ159" s="16" t="s">
        <v>938</v>
      </c>
    </row>
    <row r="160" spans="1:394" x14ac:dyDescent="0.25">
      <c r="A160" s="16" t="s">
        <v>9662</v>
      </c>
      <c r="B160" s="16" t="s">
        <v>8746</v>
      </c>
      <c r="C160" s="16" t="s">
        <v>4199</v>
      </c>
      <c r="D160" s="16" t="s">
        <v>843</v>
      </c>
      <c r="E160" s="16" t="s">
        <v>843</v>
      </c>
      <c r="F160" s="16" t="s">
        <v>843</v>
      </c>
      <c r="G160" s="16" t="s">
        <v>843</v>
      </c>
      <c r="H160" s="16" t="s">
        <v>843</v>
      </c>
      <c r="I160" s="16" t="s">
        <v>844</v>
      </c>
      <c r="J160" s="16" t="s">
        <v>843</v>
      </c>
      <c r="K160" s="16" t="s">
        <v>843</v>
      </c>
      <c r="L160" s="16" t="s">
        <v>843</v>
      </c>
      <c r="M160" s="16" t="s">
        <v>843</v>
      </c>
      <c r="N160" s="16" t="s">
        <v>843</v>
      </c>
      <c r="O160" s="16" t="s">
        <v>843</v>
      </c>
      <c r="Q160" s="16" t="s">
        <v>843</v>
      </c>
      <c r="R160" s="16">
        <v>48</v>
      </c>
      <c r="T160" s="16" t="s">
        <v>474</v>
      </c>
      <c r="U160" s="16" t="s">
        <v>843</v>
      </c>
      <c r="V160" s="16" t="s">
        <v>844</v>
      </c>
      <c r="W160" s="16" t="s">
        <v>843</v>
      </c>
      <c r="X160" s="16" t="s">
        <v>844</v>
      </c>
      <c r="Y160" s="16" t="s">
        <v>843</v>
      </c>
      <c r="Z160" s="16" t="s">
        <v>843</v>
      </c>
      <c r="AA160" s="16" t="s">
        <v>843</v>
      </c>
      <c r="AB160" s="16" t="s">
        <v>843</v>
      </c>
      <c r="AC160" s="16" t="s">
        <v>843</v>
      </c>
      <c r="AD160" s="16" t="s">
        <v>867</v>
      </c>
      <c r="BF160" s="16" t="s">
        <v>843</v>
      </c>
      <c r="JB160" s="16" t="s">
        <v>867</v>
      </c>
      <c r="JC160" s="16" t="s">
        <v>865</v>
      </c>
      <c r="JG160" s="16" t="s">
        <v>843</v>
      </c>
      <c r="KO160" s="16" t="s">
        <v>9174</v>
      </c>
      <c r="KP160" s="16" t="s">
        <v>9173</v>
      </c>
      <c r="KQ160" s="16" t="s">
        <v>8694</v>
      </c>
      <c r="KR160" s="16" t="s">
        <v>9663</v>
      </c>
      <c r="KS160" s="16" t="s">
        <v>9175</v>
      </c>
      <c r="KT160" s="16" t="s">
        <v>9148</v>
      </c>
      <c r="KU160" s="16" t="s">
        <v>844</v>
      </c>
      <c r="KV160" s="16" t="s">
        <v>9148</v>
      </c>
      <c r="LC160" s="16" t="s">
        <v>10879</v>
      </c>
      <c r="LF160" s="16" t="s">
        <v>11654</v>
      </c>
      <c r="LJ160" s="16" t="s">
        <v>831</v>
      </c>
      <c r="LK160" s="16" t="s">
        <v>831</v>
      </c>
      <c r="LL160" s="16" t="s">
        <v>8756</v>
      </c>
      <c r="LM160" s="16" t="s">
        <v>8741</v>
      </c>
      <c r="LO160" s="16" t="s">
        <v>844</v>
      </c>
      <c r="LP160" s="16" t="s">
        <v>8732</v>
      </c>
      <c r="LQ160" s="16" t="s">
        <v>844</v>
      </c>
      <c r="LR160" s="16" t="s">
        <v>8732</v>
      </c>
      <c r="LS160" s="16" t="s">
        <v>844</v>
      </c>
      <c r="LT160" s="16" t="s">
        <v>1056</v>
      </c>
      <c r="LU160" s="16" t="s">
        <v>843</v>
      </c>
      <c r="LV160" s="16" t="s">
        <v>843</v>
      </c>
      <c r="LW160" s="16" t="s">
        <v>843</v>
      </c>
      <c r="LX160" s="16" t="s">
        <v>844</v>
      </c>
      <c r="LY160" s="16" t="s">
        <v>843</v>
      </c>
      <c r="LZ160" s="16" t="s">
        <v>843</v>
      </c>
      <c r="MA160" s="16" t="s">
        <v>843</v>
      </c>
      <c r="MB160" s="16" t="s">
        <v>843</v>
      </c>
      <c r="MC160" s="16" t="s">
        <v>844</v>
      </c>
      <c r="ME160" s="16" t="s">
        <v>11656</v>
      </c>
      <c r="MF160" s="16" t="s">
        <v>8847</v>
      </c>
      <c r="MR160" s="16" t="s">
        <v>474</v>
      </c>
      <c r="MS160" s="16" t="s">
        <v>11788</v>
      </c>
      <c r="NI160" s="16" t="s">
        <v>11658</v>
      </c>
      <c r="NR160" s="16" t="s">
        <v>451</v>
      </c>
      <c r="NS160" s="16" t="s">
        <v>462</v>
      </c>
      <c r="NT160" s="16" t="s">
        <v>482</v>
      </c>
      <c r="NU160" s="16">
        <v>0.79400000000000004</v>
      </c>
      <c r="NV160" s="16" t="s">
        <v>451</v>
      </c>
      <c r="NW160" s="16" t="s">
        <v>1181</v>
      </c>
      <c r="NX160" s="16" t="s">
        <v>1142</v>
      </c>
      <c r="OB160" s="16" t="s">
        <v>831</v>
      </c>
      <c r="OC160" s="16" t="s">
        <v>451</v>
      </c>
    </row>
    <row r="161" spans="1:394" x14ac:dyDescent="0.25">
      <c r="A161" s="16" t="s">
        <v>9666</v>
      </c>
      <c r="B161" s="16" t="s">
        <v>844</v>
      </c>
      <c r="C161" s="16" t="s">
        <v>972</v>
      </c>
      <c r="D161" s="16" t="s">
        <v>844</v>
      </c>
      <c r="E161" s="16" t="s">
        <v>843</v>
      </c>
      <c r="F161" s="16" t="s">
        <v>843</v>
      </c>
      <c r="G161" s="16" t="s">
        <v>843</v>
      </c>
      <c r="H161" s="16" t="s">
        <v>843</v>
      </c>
      <c r="I161" s="16" t="s">
        <v>843</v>
      </c>
      <c r="J161" s="16" t="s">
        <v>843</v>
      </c>
      <c r="K161" s="16" t="s">
        <v>843</v>
      </c>
      <c r="L161" s="16" t="s">
        <v>843</v>
      </c>
      <c r="M161" s="16" t="s">
        <v>843</v>
      </c>
      <c r="N161" s="16" t="s">
        <v>843</v>
      </c>
      <c r="O161" s="16" t="s">
        <v>843</v>
      </c>
      <c r="Q161" s="16" t="s">
        <v>844</v>
      </c>
      <c r="R161" s="16">
        <v>69</v>
      </c>
      <c r="T161" s="16" t="s">
        <v>470</v>
      </c>
      <c r="U161" s="16" t="s">
        <v>844</v>
      </c>
      <c r="V161" s="16" t="s">
        <v>843</v>
      </c>
      <c r="W161" s="16" t="s">
        <v>844</v>
      </c>
      <c r="X161" s="16" t="s">
        <v>843</v>
      </c>
      <c r="Y161" s="16" t="s">
        <v>843</v>
      </c>
      <c r="Z161" s="16" t="s">
        <v>843</v>
      </c>
      <c r="AA161" s="16" t="s">
        <v>843</v>
      </c>
      <c r="AB161" s="16" t="s">
        <v>843</v>
      </c>
      <c r="AC161" s="16" t="s">
        <v>843</v>
      </c>
      <c r="AD161" s="16" t="s">
        <v>867</v>
      </c>
      <c r="AF161" s="16" t="s">
        <v>11687</v>
      </c>
      <c r="AG161" s="16" t="s">
        <v>11664</v>
      </c>
      <c r="AH161" s="16" t="s">
        <v>844</v>
      </c>
      <c r="AI161" s="16" t="s">
        <v>843</v>
      </c>
      <c r="AJ161" s="16" t="s">
        <v>844</v>
      </c>
      <c r="AK161" s="16" t="s">
        <v>843</v>
      </c>
      <c r="AL161" s="16" t="s">
        <v>843</v>
      </c>
      <c r="AM161" s="16" t="s">
        <v>844</v>
      </c>
      <c r="AN161" s="16" t="s">
        <v>843</v>
      </c>
      <c r="AO161" s="16" t="s">
        <v>843</v>
      </c>
      <c r="AP161" s="16" t="s">
        <v>843</v>
      </c>
      <c r="AQ161" s="16" t="s">
        <v>844</v>
      </c>
      <c r="AR161" s="16" t="s">
        <v>4415</v>
      </c>
      <c r="AS161" s="16" t="s">
        <v>844</v>
      </c>
      <c r="AT161" s="16" t="s">
        <v>843</v>
      </c>
      <c r="AU161" s="16" t="s">
        <v>843</v>
      </c>
      <c r="AV161" s="16" t="s">
        <v>843</v>
      </c>
      <c r="AW161" s="16" t="s">
        <v>843</v>
      </c>
      <c r="AX161" s="16" t="s">
        <v>843</v>
      </c>
      <c r="AY161" s="16" t="s">
        <v>843</v>
      </c>
      <c r="AZ161" s="16" t="s">
        <v>4437</v>
      </c>
      <c r="BF161" s="16" t="s">
        <v>844</v>
      </c>
      <c r="BI161" s="16" t="s">
        <v>7785</v>
      </c>
      <c r="BJ161" s="16" t="s">
        <v>843</v>
      </c>
      <c r="BK161" s="16" t="s">
        <v>843</v>
      </c>
      <c r="BL161" s="16" t="s">
        <v>843</v>
      </c>
      <c r="BM161" s="16" t="s">
        <v>843</v>
      </c>
      <c r="BN161" s="16" t="s">
        <v>843</v>
      </c>
      <c r="BO161" s="16" t="s">
        <v>844</v>
      </c>
      <c r="BP161" s="16" t="s">
        <v>843</v>
      </c>
      <c r="BQ161" s="16" t="s">
        <v>843</v>
      </c>
      <c r="DX161" s="16" t="s">
        <v>867</v>
      </c>
      <c r="DY161" s="16" t="s">
        <v>867</v>
      </c>
      <c r="ES161" s="16" t="s">
        <v>867</v>
      </c>
      <c r="EU161" s="16" t="s">
        <v>7813</v>
      </c>
      <c r="EV161" s="16" t="s">
        <v>865</v>
      </c>
      <c r="FF161" s="16" t="s">
        <v>7836</v>
      </c>
      <c r="HC161" s="16" t="s">
        <v>865</v>
      </c>
      <c r="JA161" s="16" t="s">
        <v>4813</v>
      </c>
      <c r="JB161" s="16" t="s">
        <v>865</v>
      </c>
      <c r="JC161" s="16" t="s">
        <v>865</v>
      </c>
      <c r="JD161" s="16" t="s">
        <v>865</v>
      </c>
      <c r="JE161" s="16" t="s">
        <v>865</v>
      </c>
      <c r="JF161" s="16" t="s">
        <v>865</v>
      </c>
      <c r="JG161" s="16" t="s">
        <v>843</v>
      </c>
      <c r="JH161" s="16" t="s">
        <v>4846</v>
      </c>
      <c r="KF161" s="16" t="s">
        <v>4926</v>
      </c>
      <c r="KI161" s="16" t="s">
        <v>4846</v>
      </c>
      <c r="KO161" s="16" t="s">
        <v>9179</v>
      </c>
      <c r="KP161" s="16" t="s">
        <v>9178</v>
      </c>
      <c r="KQ161" s="16" t="s">
        <v>8694</v>
      </c>
      <c r="KR161" s="16" t="s">
        <v>9667</v>
      </c>
      <c r="KS161" s="16" t="s">
        <v>9180</v>
      </c>
      <c r="KT161" s="16" t="s">
        <v>9148</v>
      </c>
      <c r="KU161" s="16" t="s">
        <v>844</v>
      </c>
      <c r="KV161" s="16" t="s">
        <v>9148</v>
      </c>
      <c r="KW161" s="16" t="s">
        <v>851</v>
      </c>
      <c r="KX161" s="16" t="s">
        <v>487</v>
      </c>
      <c r="KY161" s="16" t="s">
        <v>487</v>
      </c>
      <c r="KZ161" s="16" t="s">
        <v>487</v>
      </c>
      <c r="LC161" s="16" t="s">
        <v>10879</v>
      </c>
      <c r="LF161" s="16" t="s">
        <v>11654</v>
      </c>
      <c r="LI161" s="16" t="s">
        <v>11655</v>
      </c>
      <c r="LJ161" s="16" t="s">
        <v>843</v>
      </c>
      <c r="LL161" s="16" t="s">
        <v>8711</v>
      </c>
      <c r="LM161" s="16" t="s">
        <v>8741</v>
      </c>
      <c r="LO161" s="16" t="s">
        <v>843</v>
      </c>
      <c r="LP161" s="16" t="s">
        <v>843</v>
      </c>
      <c r="LQ161" s="16" t="s">
        <v>844</v>
      </c>
      <c r="LR161" s="16" t="s">
        <v>843</v>
      </c>
      <c r="LS161" s="16" t="s">
        <v>844</v>
      </c>
      <c r="LT161" s="16" t="s">
        <v>843</v>
      </c>
      <c r="LU161" s="16" t="s">
        <v>844</v>
      </c>
      <c r="LV161" s="16" t="s">
        <v>843</v>
      </c>
      <c r="LW161" s="16" t="s">
        <v>844</v>
      </c>
      <c r="LX161" s="16" t="s">
        <v>843</v>
      </c>
      <c r="LY161" s="16" t="s">
        <v>843</v>
      </c>
      <c r="LZ161" s="16" t="s">
        <v>843</v>
      </c>
      <c r="MA161" s="16" t="s">
        <v>843</v>
      </c>
      <c r="MB161" s="16" t="s">
        <v>843</v>
      </c>
      <c r="MC161" s="16" t="s">
        <v>843</v>
      </c>
      <c r="ME161" s="16" t="s">
        <v>11656</v>
      </c>
      <c r="MF161" s="16" t="s">
        <v>8847</v>
      </c>
      <c r="MO161" s="16" t="s">
        <v>1817</v>
      </c>
      <c r="MP161" s="16" t="s">
        <v>1824</v>
      </c>
      <c r="MR161" s="16" t="s">
        <v>470</v>
      </c>
      <c r="MS161" s="16" t="s">
        <v>11798</v>
      </c>
      <c r="MT161" s="16" t="s">
        <v>9015</v>
      </c>
      <c r="NC161" s="16" t="s">
        <v>487</v>
      </c>
      <c r="NE161" s="16" t="s">
        <v>486</v>
      </c>
      <c r="NG161" s="16" t="s">
        <v>1376</v>
      </c>
      <c r="NI161" s="16" t="s">
        <v>11658</v>
      </c>
      <c r="NR161" s="16" t="s">
        <v>878</v>
      </c>
      <c r="NS161" s="16" t="s">
        <v>462</v>
      </c>
      <c r="NT161" s="16" t="s">
        <v>482</v>
      </c>
      <c r="NU161" s="16">
        <v>0.79400000000000004</v>
      </c>
      <c r="NV161" s="16" t="s">
        <v>457</v>
      </c>
      <c r="NW161" s="16" t="s">
        <v>1177</v>
      </c>
      <c r="NX161" s="16" t="s">
        <v>1142</v>
      </c>
      <c r="OB161" s="16" t="s">
        <v>833</v>
      </c>
      <c r="OC161" s="16" t="s">
        <v>878</v>
      </c>
    </row>
    <row r="162" spans="1:394" x14ac:dyDescent="0.25">
      <c r="A162" s="16" t="s">
        <v>9670</v>
      </c>
      <c r="B162" s="16" t="s">
        <v>844</v>
      </c>
      <c r="C162" s="16" t="s">
        <v>972</v>
      </c>
      <c r="D162" s="16" t="s">
        <v>844</v>
      </c>
      <c r="E162" s="16" t="s">
        <v>843</v>
      </c>
      <c r="F162" s="16" t="s">
        <v>843</v>
      </c>
      <c r="G162" s="16" t="s">
        <v>843</v>
      </c>
      <c r="H162" s="16" t="s">
        <v>843</v>
      </c>
      <c r="I162" s="16" t="s">
        <v>843</v>
      </c>
      <c r="J162" s="16" t="s">
        <v>843</v>
      </c>
      <c r="K162" s="16" t="s">
        <v>843</v>
      </c>
      <c r="L162" s="16" t="s">
        <v>843</v>
      </c>
      <c r="M162" s="16" t="s">
        <v>843</v>
      </c>
      <c r="N162" s="16" t="s">
        <v>843</v>
      </c>
      <c r="O162" s="16" t="s">
        <v>843</v>
      </c>
      <c r="Q162" s="16" t="s">
        <v>844</v>
      </c>
      <c r="R162" s="16">
        <v>28</v>
      </c>
      <c r="T162" s="16" t="s">
        <v>470</v>
      </c>
      <c r="U162" s="16" t="s">
        <v>844</v>
      </c>
      <c r="V162" s="16" t="s">
        <v>843</v>
      </c>
      <c r="W162" s="16" t="s">
        <v>844</v>
      </c>
      <c r="X162" s="16" t="s">
        <v>843</v>
      </c>
      <c r="Y162" s="16" t="s">
        <v>843</v>
      </c>
      <c r="Z162" s="16" t="s">
        <v>843</v>
      </c>
      <c r="AA162" s="16" t="s">
        <v>843</v>
      </c>
      <c r="AB162" s="16" t="s">
        <v>844</v>
      </c>
      <c r="AC162" s="16" t="s">
        <v>843</v>
      </c>
      <c r="AD162" s="16" t="s">
        <v>867</v>
      </c>
      <c r="AF162" s="16" t="s">
        <v>11752</v>
      </c>
      <c r="AG162" s="16" t="s">
        <v>11725</v>
      </c>
      <c r="AH162" s="16" t="s">
        <v>844</v>
      </c>
      <c r="AI162" s="16" t="s">
        <v>844</v>
      </c>
      <c r="AJ162" s="16" t="s">
        <v>843</v>
      </c>
      <c r="AK162" s="16" t="s">
        <v>843</v>
      </c>
      <c r="AL162" s="16" t="s">
        <v>844</v>
      </c>
      <c r="AM162" s="16" t="s">
        <v>844</v>
      </c>
      <c r="AN162" s="16" t="s">
        <v>843</v>
      </c>
      <c r="AO162" s="16" t="s">
        <v>843</v>
      </c>
      <c r="AP162" s="16" t="s">
        <v>843</v>
      </c>
      <c r="AQ162" s="16" t="s">
        <v>844</v>
      </c>
      <c r="AR162" s="16" t="s">
        <v>11679</v>
      </c>
      <c r="AS162" s="16" t="s">
        <v>844</v>
      </c>
      <c r="AT162" s="16" t="s">
        <v>843</v>
      </c>
      <c r="AU162" s="16" t="s">
        <v>844</v>
      </c>
      <c r="AV162" s="16" t="s">
        <v>843</v>
      </c>
      <c r="AW162" s="16" t="s">
        <v>843</v>
      </c>
      <c r="AX162" s="16" t="s">
        <v>843</v>
      </c>
      <c r="AY162" s="16" t="s">
        <v>843</v>
      </c>
      <c r="AZ162" s="16" t="s">
        <v>4437</v>
      </c>
      <c r="BB162" s="16" t="s">
        <v>4437</v>
      </c>
      <c r="BF162" s="16" t="s">
        <v>844</v>
      </c>
      <c r="BH162" s="16" t="s">
        <v>7383</v>
      </c>
      <c r="BI162" s="16" t="s">
        <v>7785</v>
      </c>
      <c r="BJ162" s="16" t="s">
        <v>843</v>
      </c>
      <c r="BK162" s="16" t="s">
        <v>843</v>
      </c>
      <c r="BL162" s="16" t="s">
        <v>843</v>
      </c>
      <c r="BM162" s="16" t="s">
        <v>843</v>
      </c>
      <c r="BN162" s="16" t="s">
        <v>843</v>
      </c>
      <c r="BO162" s="16" t="s">
        <v>844</v>
      </c>
      <c r="BP162" s="16" t="s">
        <v>843</v>
      </c>
      <c r="BQ162" s="16" t="s">
        <v>843</v>
      </c>
      <c r="DX162" s="16" t="s">
        <v>867</v>
      </c>
      <c r="DY162" s="16" t="s">
        <v>867</v>
      </c>
      <c r="ES162" s="16" t="s">
        <v>865</v>
      </c>
      <c r="EU162" s="16" t="s">
        <v>7813</v>
      </c>
      <c r="EV162" s="16" t="s">
        <v>865</v>
      </c>
      <c r="FT162" s="16" t="s">
        <v>865</v>
      </c>
      <c r="HC162" s="16" t="s">
        <v>867</v>
      </c>
      <c r="HD162" s="16" t="s">
        <v>867</v>
      </c>
      <c r="HE162" s="16" t="s">
        <v>4691</v>
      </c>
      <c r="HF162" s="16" t="s">
        <v>843</v>
      </c>
      <c r="HG162" s="16" t="s">
        <v>843</v>
      </c>
      <c r="HH162" s="16" t="s">
        <v>843</v>
      </c>
      <c r="HI162" s="16" t="s">
        <v>843</v>
      </c>
      <c r="HJ162" s="16" t="s">
        <v>843</v>
      </c>
      <c r="HK162" s="16" t="s">
        <v>843</v>
      </c>
      <c r="HL162" s="16" t="s">
        <v>844</v>
      </c>
      <c r="HM162" s="16" t="s">
        <v>843</v>
      </c>
      <c r="HN162" s="16" t="s">
        <v>843</v>
      </c>
      <c r="HO162" s="16" t="s">
        <v>843</v>
      </c>
      <c r="HP162" s="16" t="s">
        <v>843</v>
      </c>
      <c r="HQ162" s="16" t="s">
        <v>843</v>
      </c>
      <c r="HR162" s="16" t="s">
        <v>843</v>
      </c>
      <c r="HS162" s="16" t="s">
        <v>843</v>
      </c>
      <c r="IZ162" s="16" t="s">
        <v>867</v>
      </c>
      <c r="JA162" s="16" t="s">
        <v>4813</v>
      </c>
      <c r="JB162" s="16" t="s">
        <v>867</v>
      </c>
      <c r="JC162" s="16" t="s">
        <v>865</v>
      </c>
      <c r="JG162" s="16" t="s">
        <v>1056</v>
      </c>
      <c r="JV162" s="16">
        <v>40</v>
      </c>
      <c r="JW162" s="16" t="s">
        <v>7603</v>
      </c>
      <c r="JY162" s="16">
        <v>4000</v>
      </c>
      <c r="JZ162" s="16" t="s">
        <v>4883</v>
      </c>
      <c r="KB162" s="16" t="s">
        <v>7616</v>
      </c>
      <c r="KD162" s="16" t="s">
        <v>4917</v>
      </c>
      <c r="KE162" s="16" t="s">
        <v>7277</v>
      </c>
      <c r="KF162" s="16" t="s">
        <v>4411</v>
      </c>
      <c r="KH162" s="16" t="s">
        <v>7642</v>
      </c>
      <c r="KI162" s="16" t="s">
        <v>4982</v>
      </c>
      <c r="KK162" s="16" t="s">
        <v>4889</v>
      </c>
      <c r="KM162" s="16" t="s">
        <v>7616</v>
      </c>
      <c r="KO162" s="16" t="s">
        <v>9184</v>
      </c>
      <c r="KP162" s="16" t="s">
        <v>9183</v>
      </c>
      <c r="KQ162" s="16" t="s">
        <v>8694</v>
      </c>
      <c r="KR162" s="16" t="s">
        <v>9671</v>
      </c>
      <c r="KS162" s="16" t="s">
        <v>9185</v>
      </c>
      <c r="KT162" s="16" t="s">
        <v>9148</v>
      </c>
      <c r="KU162" s="16" t="s">
        <v>844</v>
      </c>
      <c r="KV162" s="16" t="s">
        <v>9148</v>
      </c>
      <c r="KW162" s="16" t="s">
        <v>851</v>
      </c>
      <c r="KX162" s="16" t="s">
        <v>487</v>
      </c>
      <c r="KY162" s="16" t="s">
        <v>487</v>
      </c>
      <c r="KZ162" s="16" t="s">
        <v>487</v>
      </c>
      <c r="LC162" s="16" t="s">
        <v>10879</v>
      </c>
      <c r="LF162" s="16" t="s">
        <v>11654</v>
      </c>
      <c r="LI162" s="16" t="s">
        <v>11655</v>
      </c>
      <c r="LJ162" s="16" t="s">
        <v>831</v>
      </c>
      <c r="LK162" s="16" t="s">
        <v>831</v>
      </c>
      <c r="LL162" s="16" t="s">
        <v>8756</v>
      </c>
      <c r="LM162" s="16" t="s">
        <v>8741</v>
      </c>
      <c r="LO162" s="16" t="s">
        <v>1056</v>
      </c>
      <c r="LP162" s="16" t="s">
        <v>1056</v>
      </c>
      <c r="LQ162" s="16" t="s">
        <v>844</v>
      </c>
      <c r="LR162" s="16" t="s">
        <v>8732</v>
      </c>
      <c r="LS162" s="16" t="s">
        <v>844</v>
      </c>
      <c r="LT162" s="16" t="s">
        <v>844</v>
      </c>
      <c r="LU162" s="16" t="s">
        <v>843</v>
      </c>
      <c r="LV162" s="16" t="s">
        <v>844</v>
      </c>
      <c r="LW162" s="16" t="s">
        <v>843</v>
      </c>
      <c r="LX162" s="16" t="s">
        <v>844</v>
      </c>
      <c r="LY162" s="16" t="s">
        <v>843</v>
      </c>
      <c r="LZ162" s="16" t="s">
        <v>843</v>
      </c>
      <c r="MA162" s="16" t="s">
        <v>843</v>
      </c>
      <c r="MB162" s="16" t="s">
        <v>843</v>
      </c>
      <c r="MC162" s="16" t="s">
        <v>1056</v>
      </c>
      <c r="ME162" s="16" t="s">
        <v>11656</v>
      </c>
      <c r="MF162" s="16" t="s">
        <v>8847</v>
      </c>
      <c r="MG162" s="16" t="s">
        <v>1840</v>
      </c>
      <c r="MH162" s="16" t="s">
        <v>11667</v>
      </c>
      <c r="MI162" s="16" t="s">
        <v>11733</v>
      </c>
      <c r="MJ162" s="16" t="s">
        <v>1840</v>
      </c>
      <c r="MK162" s="16" t="s">
        <v>9015</v>
      </c>
      <c r="ML162" s="16" t="s">
        <v>1790</v>
      </c>
      <c r="MM162" s="16" t="s">
        <v>487</v>
      </c>
      <c r="MN162" s="16" t="s">
        <v>1798</v>
      </c>
      <c r="MP162" s="16" t="s">
        <v>1829</v>
      </c>
      <c r="MQ162" s="16" t="s">
        <v>1778</v>
      </c>
      <c r="MR162" s="16" t="s">
        <v>470</v>
      </c>
      <c r="MS162" s="16" t="s">
        <v>11798</v>
      </c>
      <c r="MT162" s="16" t="s">
        <v>8904</v>
      </c>
      <c r="MU162" s="16" t="s">
        <v>817</v>
      </c>
      <c r="NC162" s="16" t="s">
        <v>486</v>
      </c>
      <c r="ND162" s="16" t="s">
        <v>486</v>
      </c>
      <c r="NE162" s="16" t="s">
        <v>487</v>
      </c>
      <c r="NF162" s="16" t="s">
        <v>487</v>
      </c>
      <c r="NG162" s="16" t="s">
        <v>1376</v>
      </c>
      <c r="NH162" s="16" t="s">
        <v>1913</v>
      </c>
      <c r="NI162" s="16" t="s">
        <v>11658</v>
      </c>
      <c r="NJ162" s="16" t="s">
        <v>8751</v>
      </c>
      <c r="NK162" s="16" t="s">
        <v>9877</v>
      </c>
      <c r="NM162" s="16" t="s">
        <v>11749</v>
      </c>
      <c r="NN162" s="16" t="s">
        <v>867</v>
      </c>
      <c r="NO162" s="16" t="s">
        <v>11750</v>
      </c>
      <c r="NR162" s="16" t="s">
        <v>445</v>
      </c>
      <c r="NS162" s="16" t="s">
        <v>462</v>
      </c>
      <c r="NT162" s="16" t="s">
        <v>482</v>
      </c>
      <c r="NU162" s="16">
        <v>0.79400000000000004</v>
      </c>
      <c r="NV162" s="16" t="s">
        <v>445</v>
      </c>
      <c r="NW162" s="16" t="s">
        <v>1174</v>
      </c>
      <c r="NX162" s="16" t="s">
        <v>1142</v>
      </c>
      <c r="OB162" s="16" t="s">
        <v>831</v>
      </c>
      <c r="OC162" s="16" t="s">
        <v>445</v>
      </c>
      <c r="OD162" s="16" t="s">
        <v>487</v>
      </c>
    </row>
    <row r="163" spans="1:394" x14ac:dyDescent="0.25">
      <c r="A163" s="16" t="s">
        <v>9674</v>
      </c>
      <c r="B163" s="16" t="s">
        <v>1056</v>
      </c>
      <c r="C163" s="16" t="s">
        <v>972</v>
      </c>
      <c r="D163" s="16" t="s">
        <v>844</v>
      </c>
      <c r="E163" s="16" t="s">
        <v>843</v>
      </c>
      <c r="F163" s="16" t="s">
        <v>843</v>
      </c>
      <c r="G163" s="16" t="s">
        <v>843</v>
      </c>
      <c r="H163" s="16" t="s">
        <v>843</v>
      </c>
      <c r="I163" s="16" t="s">
        <v>843</v>
      </c>
      <c r="J163" s="16" t="s">
        <v>843</v>
      </c>
      <c r="K163" s="16" t="s">
        <v>843</v>
      </c>
      <c r="L163" s="16" t="s">
        <v>843</v>
      </c>
      <c r="M163" s="16" t="s">
        <v>843</v>
      </c>
      <c r="N163" s="16" t="s">
        <v>843</v>
      </c>
      <c r="O163" s="16" t="s">
        <v>843</v>
      </c>
      <c r="Q163" s="16" t="s">
        <v>844</v>
      </c>
      <c r="R163" s="16">
        <v>3</v>
      </c>
      <c r="T163" s="16" t="s">
        <v>474</v>
      </c>
      <c r="U163" s="16" t="s">
        <v>843</v>
      </c>
      <c r="V163" s="16" t="s">
        <v>844</v>
      </c>
      <c r="W163" s="16" t="s">
        <v>843</v>
      </c>
      <c r="X163" s="16" t="s">
        <v>843</v>
      </c>
      <c r="Y163" s="16" t="s">
        <v>843</v>
      </c>
      <c r="Z163" s="16" t="s">
        <v>844</v>
      </c>
      <c r="AA163" s="16" t="s">
        <v>843</v>
      </c>
      <c r="AB163" s="16" t="s">
        <v>843</v>
      </c>
      <c r="AC163" s="16" t="s">
        <v>843</v>
      </c>
      <c r="AF163" s="16" t="s">
        <v>11752</v>
      </c>
      <c r="AG163" s="16" t="s">
        <v>11710</v>
      </c>
      <c r="AH163" s="16" t="s">
        <v>844</v>
      </c>
      <c r="AI163" s="16" t="s">
        <v>843</v>
      </c>
      <c r="AJ163" s="16" t="s">
        <v>843</v>
      </c>
      <c r="AK163" s="16" t="s">
        <v>843</v>
      </c>
      <c r="AL163" s="16" t="s">
        <v>844</v>
      </c>
      <c r="AM163" s="16" t="s">
        <v>844</v>
      </c>
      <c r="AN163" s="16" t="s">
        <v>843</v>
      </c>
      <c r="AO163" s="16" t="s">
        <v>843</v>
      </c>
      <c r="AP163" s="16" t="s">
        <v>843</v>
      </c>
      <c r="AQ163" s="16" t="s">
        <v>844</v>
      </c>
      <c r="BF163" s="16" t="s">
        <v>844</v>
      </c>
      <c r="CC163" s="16" t="s">
        <v>867</v>
      </c>
      <c r="CD163" s="16" t="s">
        <v>6834</v>
      </c>
      <c r="CE163" s="16" t="s">
        <v>7537</v>
      </c>
      <c r="DN163" s="16" t="s">
        <v>4411</v>
      </c>
      <c r="DQ163" s="16" t="s">
        <v>7226</v>
      </c>
      <c r="DR163" s="16" t="s">
        <v>865</v>
      </c>
      <c r="DX163" s="16" t="s">
        <v>865</v>
      </c>
      <c r="ES163" s="16" t="s">
        <v>865</v>
      </c>
      <c r="ET163" s="16" t="s">
        <v>867</v>
      </c>
      <c r="EU163" s="16" t="s">
        <v>7810</v>
      </c>
      <c r="EV163" s="16" t="s">
        <v>865</v>
      </c>
      <c r="KO163" s="16" t="s">
        <v>9184</v>
      </c>
      <c r="KP163" s="16" t="s">
        <v>9183</v>
      </c>
      <c r="KQ163" s="16" t="s">
        <v>8694</v>
      </c>
      <c r="KR163" s="16" t="s">
        <v>9675</v>
      </c>
      <c r="KS163" s="16" t="s">
        <v>9185</v>
      </c>
      <c r="KT163" s="16" t="s">
        <v>9148</v>
      </c>
      <c r="KU163" s="16" t="s">
        <v>844</v>
      </c>
      <c r="KV163" s="16" t="s">
        <v>9148</v>
      </c>
      <c r="KY163" s="16" t="s">
        <v>486</v>
      </c>
      <c r="LC163" s="16" t="s">
        <v>10879</v>
      </c>
      <c r="LF163" s="16" t="s">
        <v>11654</v>
      </c>
      <c r="LG163" s="16" t="s">
        <v>487</v>
      </c>
      <c r="LI163" s="16" t="s">
        <v>11655</v>
      </c>
      <c r="LM163" s="16" t="s">
        <v>8741</v>
      </c>
      <c r="LN163" s="16" t="s">
        <v>487</v>
      </c>
      <c r="LO163" s="16" t="s">
        <v>1056</v>
      </c>
      <c r="LP163" s="16" t="s">
        <v>1056</v>
      </c>
      <c r="LQ163" s="16" t="s">
        <v>844</v>
      </c>
      <c r="LR163" s="16" t="s">
        <v>8732</v>
      </c>
      <c r="LS163" s="16" t="s">
        <v>844</v>
      </c>
      <c r="LT163" s="16" t="s">
        <v>844</v>
      </c>
      <c r="LU163" s="16" t="s">
        <v>843</v>
      </c>
      <c r="LV163" s="16" t="s">
        <v>844</v>
      </c>
      <c r="LW163" s="16" t="s">
        <v>843</v>
      </c>
      <c r="LX163" s="16" t="s">
        <v>844</v>
      </c>
      <c r="LY163" s="16" t="s">
        <v>843</v>
      </c>
      <c r="LZ163" s="16" t="s">
        <v>843</v>
      </c>
      <c r="MA163" s="16" t="s">
        <v>843</v>
      </c>
      <c r="MB163" s="16" t="s">
        <v>843</v>
      </c>
      <c r="MC163" s="16" t="s">
        <v>1056</v>
      </c>
      <c r="ME163" s="16" t="s">
        <v>11656</v>
      </c>
      <c r="MF163" s="16" t="s">
        <v>8847</v>
      </c>
      <c r="MR163" s="16" t="s">
        <v>474</v>
      </c>
      <c r="MS163" s="16" t="s">
        <v>11798</v>
      </c>
      <c r="MT163" s="16" t="s">
        <v>8904</v>
      </c>
      <c r="MV163" s="16" t="s">
        <v>487</v>
      </c>
      <c r="MW163" s="16" t="s">
        <v>1263</v>
      </c>
      <c r="MX163" s="16" t="s">
        <v>1262</v>
      </c>
      <c r="MY163" s="16" t="s">
        <v>486</v>
      </c>
      <c r="MZ163" s="16" t="s">
        <v>486</v>
      </c>
      <c r="NA163" s="16" t="s">
        <v>486</v>
      </c>
      <c r="NC163" s="16" t="s">
        <v>486</v>
      </c>
      <c r="NI163" s="16" t="s">
        <v>11658</v>
      </c>
      <c r="NS163" s="16" t="s">
        <v>462</v>
      </c>
      <c r="NT163" s="16" t="s">
        <v>482</v>
      </c>
      <c r="NU163" s="16">
        <v>0.79400000000000004</v>
      </c>
      <c r="NV163" s="16" t="s">
        <v>1132</v>
      </c>
      <c r="NW163" s="16" t="s">
        <v>1178</v>
      </c>
      <c r="NX163" s="16" t="s">
        <v>1142</v>
      </c>
      <c r="NY163" s="16" t="s">
        <v>1121</v>
      </c>
      <c r="NZ163" s="16" t="s">
        <v>936</v>
      </c>
    </row>
    <row r="164" spans="1:394" x14ac:dyDescent="0.25">
      <c r="A164" s="16" t="s">
        <v>9681</v>
      </c>
      <c r="B164" s="16" t="s">
        <v>8732</v>
      </c>
      <c r="C164" s="16" t="s">
        <v>972</v>
      </c>
      <c r="D164" s="16" t="s">
        <v>844</v>
      </c>
      <c r="E164" s="16" t="s">
        <v>843</v>
      </c>
      <c r="F164" s="16" t="s">
        <v>843</v>
      </c>
      <c r="G164" s="16" t="s">
        <v>843</v>
      </c>
      <c r="H164" s="16" t="s">
        <v>843</v>
      </c>
      <c r="I164" s="16" t="s">
        <v>843</v>
      </c>
      <c r="J164" s="16" t="s">
        <v>843</v>
      </c>
      <c r="K164" s="16" t="s">
        <v>843</v>
      </c>
      <c r="L164" s="16" t="s">
        <v>843</v>
      </c>
      <c r="M164" s="16" t="s">
        <v>843</v>
      </c>
      <c r="N164" s="16" t="s">
        <v>843</v>
      </c>
      <c r="O164" s="16" t="s">
        <v>843</v>
      </c>
      <c r="Q164" s="16" t="s">
        <v>844</v>
      </c>
      <c r="R164" s="16">
        <v>8</v>
      </c>
      <c r="T164" s="16" t="s">
        <v>474</v>
      </c>
      <c r="U164" s="16" t="s">
        <v>843</v>
      </c>
      <c r="V164" s="16" t="s">
        <v>844</v>
      </c>
      <c r="W164" s="16" t="s">
        <v>843</v>
      </c>
      <c r="X164" s="16" t="s">
        <v>843</v>
      </c>
      <c r="Y164" s="16" t="s">
        <v>843</v>
      </c>
      <c r="Z164" s="16" t="s">
        <v>844</v>
      </c>
      <c r="AA164" s="16" t="s">
        <v>843</v>
      </c>
      <c r="AB164" s="16" t="s">
        <v>843</v>
      </c>
      <c r="AC164" s="16" t="s">
        <v>844</v>
      </c>
      <c r="AF164" s="16" t="s">
        <v>11752</v>
      </c>
      <c r="AG164" s="16" t="s">
        <v>11710</v>
      </c>
      <c r="AH164" s="16" t="s">
        <v>844</v>
      </c>
      <c r="AI164" s="16" t="s">
        <v>843</v>
      </c>
      <c r="AJ164" s="16" t="s">
        <v>843</v>
      </c>
      <c r="AK164" s="16" t="s">
        <v>843</v>
      </c>
      <c r="AL164" s="16" t="s">
        <v>844</v>
      </c>
      <c r="AM164" s="16" t="s">
        <v>844</v>
      </c>
      <c r="AN164" s="16" t="s">
        <v>843</v>
      </c>
      <c r="AO164" s="16" t="s">
        <v>843</v>
      </c>
      <c r="AP164" s="16" t="s">
        <v>843</v>
      </c>
      <c r="AQ164" s="16" t="s">
        <v>844</v>
      </c>
      <c r="AR164" s="16" t="s">
        <v>4433</v>
      </c>
      <c r="AS164" s="16" t="s">
        <v>843</v>
      </c>
      <c r="AT164" s="16" t="s">
        <v>843</v>
      </c>
      <c r="AU164" s="16" t="s">
        <v>843</v>
      </c>
      <c r="AV164" s="16" t="s">
        <v>843</v>
      </c>
      <c r="AW164" s="16" t="s">
        <v>843</v>
      </c>
      <c r="AX164" s="16" t="s">
        <v>843</v>
      </c>
      <c r="AY164" s="16" t="s">
        <v>844</v>
      </c>
      <c r="BF164" s="16" t="s">
        <v>844</v>
      </c>
      <c r="BI164" s="16" t="s">
        <v>7785</v>
      </c>
      <c r="BJ164" s="16" t="s">
        <v>843</v>
      </c>
      <c r="BK164" s="16" t="s">
        <v>843</v>
      </c>
      <c r="BL164" s="16" t="s">
        <v>843</v>
      </c>
      <c r="BM164" s="16" t="s">
        <v>843</v>
      </c>
      <c r="BN164" s="16" t="s">
        <v>843</v>
      </c>
      <c r="BO164" s="16" t="s">
        <v>844</v>
      </c>
      <c r="BP164" s="16" t="s">
        <v>843</v>
      </c>
      <c r="BQ164" s="16" t="s">
        <v>843</v>
      </c>
      <c r="CC164" s="16" t="s">
        <v>867</v>
      </c>
      <c r="CD164" s="16" t="s">
        <v>6837</v>
      </c>
      <c r="CE164" s="16" t="s">
        <v>7537</v>
      </c>
      <c r="DN164" s="16" t="s">
        <v>4411</v>
      </c>
      <c r="DQ164" s="16" t="s">
        <v>7226</v>
      </c>
      <c r="DR164" s="16" t="s">
        <v>865</v>
      </c>
      <c r="DX164" s="16" t="s">
        <v>865</v>
      </c>
      <c r="ES164" s="16" t="s">
        <v>865</v>
      </c>
      <c r="EU164" s="16" t="s">
        <v>7810</v>
      </c>
      <c r="EV164" s="16" t="s">
        <v>865</v>
      </c>
      <c r="HC164" s="16" t="s">
        <v>865</v>
      </c>
      <c r="KO164" s="16" t="s">
        <v>9184</v>
      </c>
      <c r="KP164" s="16" t="s">
        <v>9183</v>
      </c>
      <c r="KQ164" s="16" t="s">
        <v>8694</v>
      </c>
      <c r="KR164" s="16" t="s">
        <v>9682</v>
      </c>
      <c r="KS164" s="16" t="s">
        <v>9185</v>
      </c>
      <c r="KT164" s="16" t="s">
        <v>9148</v>
      </c>
      <c r="KU164" s="16" t="s">
        <v>844</v>
      </c>
      <c r="KV164" s="16" t="s">
        <v>9148</v>
      </c>
      <c r="KW164" s="16" t="s">
        <v>851</v>
      </c>
      <c r="KY164" s="16" t="s">
        <v>486</v>
      </c>
      <c r="LA164" s="16" t="s">
        <v>11675</v>
      </c>
      <c r="LB164" s="16" t="s">
        <v>11653</v>
      </c>
      <c r="LC164" s="16" t="s">
        <v>10879</v>
      </c>
      <c r="LF164" s="16" t="s">
        <v>11654</v>
      </c>
      <c r="LI164" s="16" t="s">
        <v>11655</v>
      </c>
      <c r="LM164" s="16" t="s">
        <v>8741</v>
      </c>
      <c r="LO164" s="16" t="s">
        <v>1056</v>
      </c>
      <c r="LP164" s="16" t="s">
        <v>1056</v>
      </c>
      <c r="LQ164" s="16" t="s">
        <v>844</v>
      </c>
      <c r="LR164" s="16" t="s">
        <v>8732</v>
      </c>
      <c r="LS164" s="16" t="s">
        <v>844</v>
      </c>
      <c r="LT164" s="16" t="s">
        <v>844</v>
      </c>
      <c r="LU164" s="16" t="s">
        <v>843</v>
      </c>
      <c r="LV164" s="16" t="s">
        <v>844</v>
      </c>
      <c r="LW164" s="16" t="s">
        <v>843</v>
      </c>
      <c r="LX164" s="16" t="s">
        <v>844</v>
      </c>
      <c r="LY164" s="16" t="s">
        <v>843</v>
      </c>
      <c r="LZ164" s="16" t="s">
        <v>843</v>
      </c>
      <c r="MA164" s="16" t="s">
        <v>843</v>
      </c>
      <c r="MB164" s="16" t="s">
        <v>843</v>
      </c>
      <c r="MC164" s="16" t="s">
        <v>1056</v>
      </c>
      <c r="MD164" s="16" t="s">
        <v>11676</v>
      </c>
      <c r="ME164" s="16" t="s">
        <v>11677</v>
      </c>
      <c r="MF164" s="16" t="s">
        <v>8847</v>
      </c>
      <c r="MR164" s="16" t="s">
        <v>474</v>
      </c>
      <c r="MS164" s="16" t="s">
        <v>11798</v>
      </c>
      <c r="MT164" s="16" t="s">
        <v>8904</v>
      </c>
      <c r="MV164" s="16" t="s">
        <v>487</v>
      </c>
      <c r="MW164" s="16" t="s">
        <v>1265</v>
      </c>
      <c r="MX164" s="16" t="s">
        <v>1262</v>
      </c>
      <c r="MY164" s="16" t="s">
        <v>486</v>
      </c>
      <c r="MZ164" s="16" t="s">
        <v>486</v>
      </c>
      <c r="NA164" s="16" t="s">
        <v>486</v>
      </c>
      <c r="NC164" s="16" t="s">
        <v>486</v>
      </c>
      <c r="NE164" s="16" t="s">
        <v>486</v>
      </c>
      <c r="NI164" s="16" t="s">
        <v>11658</v>
      </c>
      <c r="NL164" s="16" t="s">
        <v>844</v>
      </c>
      <c r="NS164" s="16" t="s">
        <v>462</v>
      </c>
      <c r="NT164" s="16" t="s">
        <v>482</v>
      </c>
      <c r="NU164" s="16">
        <v>0.79400000000000004</v>
      </c>
      <c r="NV164" s="16" t="s">
        <v>860</v>
      </c>
      <c r="NW164" s="16" t="s">
        <v>1182</v>
      </c>
      <c r="NX164" s="16" t="s">
        <v>1142</v>
      </c>
      <c r="NY164" s="16" t="s">
        <v>1122</v>
      </c>
      <c r="NZ164" s="16" t="s">
        <v>938</v>
      </c>
    </row>
    <row r="165" spans="1:394" x14ac:dyDescent="0.25">
      <c r="A165" s="16" t="s">
        <v>9686</v>
      </c>
      <c r="B165" s="16" t="s">
        <v>8746</v>
      </c>
      <c r="C165" s="16" t="s">
        <v>972</v>
      </c>
      <c r="D165" s="16" t="s">
        <v>844</v>
      </c>
      <c r="E165" s="16" t="s">
        <v>843</v>
      </c>
      <c r="F165" s="16" t="s">
        <v>843</v>
      </c>
      <c r="G165" s="16" t="s">
        <v>843</v>
      </c>
      <c r="H165" s="16" t="s">
        <v>843</v>
      </c>
      <c r="I165" s="16" t="s">
        <v>843</v>
      </c>
      <c r="J165" s="16" t="s">
        <v>843</v>
      </c>
      <c r="K165" s="16" t="s">
        <v>843</v>
      </c>
      <c r="L165" s="16" t="s">
        <v>843</v>
      </c>
      <c r="M165" s="16" t="s">
        <v>843</v>
      </c>
      <c r="N165" s="16" t="s">
        <v>843</v>
      </c>
      <c r="O165" s="16" t="s">
        <v>843</v>
      </c>
      <c r="Q165" s="16" t="s">
        <v>844</v>
      </c>
      <c r="R165" s="16">
        <v>31</v>
      </c>
      <c r="T165" s="16" t="s">
        <v>474</v>
      </c>
      <c r="U165" s="16" t="s">
        <v>843</v>
      </c>
      <c r="V165" s="16" t="s">
        <v>844</v>
      </c>
      <c r="W165" s="16" t="s">
        <v>843</v>
      </c>
      <c r="X165" s="16" t="s">
        <v>844</v>
      </c>
      <c r="Y165" s="16" t="s">
        <v>843</v>
      </c>
      <c r="Z165" s="16" t="s">
        <v>843</v>
      </c>
      <c r="AA165" s="16" t="s">
        <v>843</v>
      </c>
      <c r="AB165" s="16" t="s">
        <v>843</v>
      </c>
      <c r="AC165" s="16" t="s">
        <v>843</v>
      </c>
      <c r="AD165" s="16" t="s">
        <v>865</v>
      </c>
      <c r="AF165" s="16" t="s">
        <v>11702</v>
      </c>
      <c r="AG165" s="16" t="s">
        <v>11745</v>
      </c>
      <c r="AH165" s="16" t="s">
        <v>844</v>
      </c>
      <c r="AI165" s="16" t="s">
        <v>844</v>
      </c>
      <c r="AJ165" s="16" t="s">
        <v>843</v>
      </c>
      <c r="AK165" s="16" t="s">
        <v>843</v>
      </c>
      <c r="AL165" s="16" t="s">
        <v>844</v>
      </c>
      <c r="AM165" s="16" t="s">
        <v>844</v>
      </c>
      <c r="AN165" s="16" t="s">
        <v>843</v>
      </c>
      <c r="AO165" s="16" t="s">
        <v>843</v>
      </c>
      <c r="AP165" s="16" t="s">
        <v>843</v>
      </c>
      <c r="AQ165" s="16" t="s">
        <v>844</v>
      </c>
      <c r="AR165" s="16" t="s">
        <v>4424</v>
      </c>
      <c r="AS165" s="16" t="s">
        <v>843</v>
      </c>
      <c r="AT165" s="16" t="s">
        <v>843</v>
      </c>
      <c r="AU165" s="16" t="s">
        <v>843</v>
      </c>
      <c r="AV165" s="16" t="s">
        <v>844</v>
      </c>
      <c r="AW165" s="16" t="s">
        <v>843</v>
      </c>
      <c r="AX165" s="16" t="s">
        <v>843</v>
      </c>
      <c r="AY165" s="16" t="s">
        <v>843</v>
      </c>
      <c r="BC165" s="16" t="s">
        <v>4440</v>
      </c>
      <c r="BF165" s="16" t="s">
        <v>844</v>
      </c>
      <c r="BH165" s="16" t="s">
        <v>7383</v>
      </c>
      <c r="BI165" s="16" t="s">
        <v>7785</v>
      </c>
      <c r="BJ165" s="16" t="s">
        <v>843</v>
      </c>
      <c r="BK165" s="16" t="s">
        <v>843</v>
      </c>
      <c r="BL165" s="16" t="s">
        <v>843</v>
      </c>
      <c r="BM165" s="16" t="s">
        <v>843</v>
      </c>
      <c r="BN165" s="16" t="s">
        <v>843</v>
      </c>
      <c r="BO165" s="16" t="s">
        <v>844</v>
      </c>
      <c r="BP165" s="16" t="s">
        <v>843</v>
      </c>
      <c r="BQ165" s="16" t="s">
        <v>843</v>
      </c>
      <c r="DX165" s="16" t="s">
        <v>867</v>
      </c>
      <c r="DY165" s="16" t="s">
        <v>867</v>
      </c>
      <c r="ES165" s="16" t="s">
        <v>865</v>
      </c>
      <c r="EU165" s="16" t="s">
        <v>7813</v>
      </c>
      <c r="EV165" s="16" t="s">
        <v>865</v>
      </c>
      <c r="FF165" s="16" t="s">
        <v>7836</v>
      </c>
      <c r="HC165" s="16" t="s">
        <v>865</v>
      </c>
      <c r="JA165" s="16" t="s">
        <v>4822</v>
      </c>
      <c r="JB165" s="16" t="s">
        <v>865</v>
      </c>
      <c r="JC165" s="16" t="s">
        <v>865</v>
      </c>
      <c r="JD165" s="16" t="s">
        <v>865</v>
      </c>
      <c r="JE165" s="16" t="s">
        <v>865</v>
      </c>
      <c r="JF165" s="16" t="s">
        <v>865</v>
      </c>
      <c r="JG165" s="16" t="s">
        <v>1056</v>
      </c>
      <c r="JH165" s="16" t="s">
        <v>5638</v>
      </c>
      <c r="JJ165" s="16" t="s">
        <v>865</v>
      </c>
      <c r="KF165" s="16" t="s">
        <v>4926</v>
      </c>
      <c r="KI165" s="16" t="s">
        <v>4982</v>
      </c>
      <c r="KK165" s="16" t="s">
        <v>4874</v>
      </c>
      <c r="KM165" s="16" t="s">
        <v>7616</v>
      </c>
      <c r="KO165" s="16" t="s">
        <v>9184</v>
      </c>
      <c r="KP165" s="16" t="s">
        <v>9183</v>
      </c>
      <c r="KQ165" s="16" t="s">
        <v>8694</v>
      </c>
      <c r="KR165" s="16" t="s">
        <v>9687</v>
      </c>
      <c r="KS165" s="16" t="s">
        <v>9185</v>
      </c>
      <c r="KT165" s="16" t="s">
        <v>9148</v>
      </c>
      <c r="KU165" s="16" t="s">
        <v>844</v>
      </c>
      <c r="KV165" s="16" t="s">
        <v>9148</v>
      </c>
      <c r="KW165" s="16" t="s">
        <v>850</v>
      </c>
      <c r="KX165" s="16" t="s">
        <v>487</v>
      </c>
      <c r="KY165" s="16" t="s">
        <v>487</v>
      </c>
      <c r="KZ165" s="16" t="s">
        <v>487</v>
      </c>
      <c r="LC165" s="16" t="s">
        <v>10879</v>
      </c>
      <c r="LF165" s="16" t="s">
        <v>11654</v>
      </c>
      <c r="LI165" s="16" t="s">
        <v>11655</v>
      </c>
      <c r="LJ165" s="16" t="s">
        <v>843</v>
      </c>
      <c r="LL165" s="16" t="s">
        <v>8711</v>
      </c>
      <c r="LM165" s="16" t="s">
        <v>8741</v>
      </c>
      <c r="LO165" s="16" t="s">
        <v>1056</v>
      </c>
      <c r="LP165" s="16" t="s">
        <v>1056</v>
      </c>
      <c r="LQ165" s="16" t="s">
        <v>844</v>
      </c>
      <c r="LR165" s="16" t="s">
        <v>8732</v>
      </c>
      <c r="LS165" s="16" t="s">
        <v>844</v>
      </c>
      <c r="LT165" s="16" t="s">
        <v>844</v>
      </c>
      <c r="LU165" s="16" t="s">
        <v>843</v>
      </c>
      <c r="LV165" s="16" t="s">
        <v>844</v>
      </c>
      <c r="LW165" s="16" t="s">
        <v>843</v>
      </c>
      <c r="LX165" s="16" t="s">
        <v>844</v>
      </c>
      <c r="LY165" s="16" t="s">
        <v>843</v>
      </c>
      <c r="LZ165" s="16" t="s">
        <v>843</v>
      </c>
      <c r="MA165" s="16" t="s">
        <v>843</v>
      </c>
      <c r="MB165" s="16" t="s">
        <v>843</v>
      </c>
      <c r="MC165" s="16" t="s">
        <v>1056</v>
      </c>
      <c r="ME165" s="16" t="s">
        <v>11656</v>
      </c>
      <c r="MF165" s="16" t="s">
        <v>8847</v>
      </c>
      <c r="MJ165" s="16" t="s">
        <v>1840</v>
      </c>
      <c r="MO165" s="16" t="s">
        <v>1817</v>
      </c>
      <c r="MP165" s="16" t="s">
        <v>1829</v>
      </c>
      <c r="MQ165" s="16" t="s">
        <v>1785</v>
      </c>
      <c r="MR165" s="16" t="s">
        <v>474</v>
      </c>
      <c r="MS165" s="16" t="s">
        <v>11798</v>
      </c>
      <c r="MT165" s="16" t="s">
        <v>8978</v>
      </c>
      <c r="MU165" s="16" t="s">
        <v>817</v>
      </c>
      <c r="NC165" s="16" t="s">
        <v>486</v>
      </c>
      <c r="NE165" s="16" t="s">
        <v>486</v>
      </c>
      <c r="NG165" s="16" t="s">
        <v>1378</v>
      </c>
      <c r="NI165" s="16" t="s">
        <v>11658</v>
      </c>
      <c r="NR165" s="16" t="s">
        <v>445</v>
      </c>
      <c r="NS165" s="16" t="s">
        <v>462</v>
      </c>
      <c r="NT165" s="16" t="s">
        <v>482</v>
      </c>
      <c r="NU165" s="16">
        <v>0.79400000000000004</v>
      </c>
      <c r="NV165" s="16" t="s">
        <v>445</v>
      </c>
      <c r="NW165" s="16" t="s">
        <v>1180</v>
      </c>
      <c r="NX165" s="16" t="s">
        <v>1142</v>
      </c>
      <c r="OB165" s="16" t="s">
        <v>833</v>
      </c>
      <c r="OC165" s="16" t="s">
        <v>445</v>
      </c>
    </row>
    <row r="166" spans="1:394" x14ac:dyDescent="0.25">
      <c r="A166" s="16" t="s">
        <v>9702</v>
      </c>
      <c r="B166" s="16" t="s">
        <v>844</v>
      </c>
      <c r="C166" s="16" t="s">
        <v>972</v>
      </c>
      <c r="D166" s="16" t="s">
        <v>844</v>
      </c>
      <c r="E166" s="16" t="s">
        <v>843</v>
      </c>
      <c r="F166" s="16" t="s">
        <v>843</v>
      </c>
      <c r="G166" s="16" t="s">
        <v>843</v>
      </c>
      <c r="H166" s="16" t="s">
        <v>843</v>
      </c>
      <c r="I166" s="16" t="s">
        <v>843</v>
      </c>
      <c r="J166" s="16" t="s">
        <v>843</v>
      </c>
      <c r="K166" s="16" t="s">
        <v>843</v>
      </c>
      <c r="L166" s="16" t="s">
        <v>843</v>
      </c>
      <c r="M166" s="16" t="s">
        <v>843</v>
      </c>
      <c r="N166" s="16" t="s">
        <v>843</v>
      </c>
      <c r="O166" s="16" t="s">
        <v>843</v>
      </c>
      <c r="Q166" s="16" t="s">
        <v>844</v>
      </c>
      <c r="R166" s="16">
        <v>48</v>
      </c>
      <c r="T166" s="16" t="s">
        <v>470</v>
      </c>
      <c r="U166" s="16" t="s">
        <v>844</v>
      </c>
      <c r="V166" s="16" t="s">
        <v>843</v>
      </c>
      <c r="W166" s="16" t="s">
        <v>844</v>
      </c>
      <c r="X166" s="16" t="s">
        <v>843</v>
      </c>
      <c r="Y166" s="16" t="s">
        <v>843</v>
      </c>
      <c r="Z166" s="16" t="s">
        <v>843</v>
      </c>
      <c r="AA166" s="16" t="s">
        <v>843</v>
      </c>
      <c r="AB166" s="16" t="s">
        <v>844</v>
      </c>
      <c r="AC166" s="16" t="s">
        <v>843</v>
      </c>
      <c r="AD166" s="16" t="s">
        <v>867</v>
      </c>
      <c r="AF166" s="16" t="s">
        <v>11705</v>
      </c>
      <c r="AG166" s="16" t="s">
        <v>11725</v>
      </c>
      <c r="AH166" s="16" t="s">
        <v>844</v>
      </c>
      <c r="AI166" s="16" t="s">
        <v>844</v>
      </c>
      <c r="AJ166" s="16" t="s">
        <v>843</v>
      </c>
      <c r="AK166" s="16" t="s">
        <v>843</v>
      </c>
      <c r="AL166" s="16" t="s">
        <v>844</v>
      </c>
      <c r="AM166" s="16" t="s">
        <v>844</v>
      </c>
      <c r="AN166" s="16" t="s">
        <v>843</v>
      </c>
      <c r="AO166" s="16" t="s">
        <v>843</v>
      </c>
      <c r="AP166" s="16" t="s">
        <v>843</v>
      </c>
      <c r="AQ166" s="16" t="s">
        <v>844</v>
      </c>
      <c r="AR166" s="16" t="s">
        <v>4433</v>
      </c>
      <c r="AS166" s="16" t="s">
        <v>843</v>
      </c>
      <c r="AT166" s="16" t="s">
        <v>843</v>
      </c>
      <c r="AU166" s="16" t="s">
        <v>843</v>
      </c>
      <c r="AV166" s="16" t="s">
        <v>843</v>
      </c>
      <c r="AW166" s="16" t="s">
        <v>843</v>
      </c>
      <c r="AX166" s="16" t="s">
        <v>843</v>
      </c>
      <c r="AY166" s="16" t="s">
        <v>844</v>
      </c>
      <c r="BF166" s="16" t="s">
        <v>844</v>
      </c>
      <c r="BH166" s="16" t="s">
        <v>7383</v>
      </c>
      <c r="BI166" s="16" t="s">
        <v>7773</v>
      </c>
      <c r="BJ166" s="16" t="s">
        <v>843</v>
      </c>
      <c r="BK166" s="16" t="s">
        <v>844</v>
      </c>
      <c r="BL166" s="16" t="s">
        <v>843</v>
      </c>
      <c r="BM166" s="16" t="s">
        <v>843</v>
      </c>
      <c r="BN166" s="16" t="s">
        <v>843</v>
      </c>
      <c r="BO166" s="16" t="s">
        <v>843</v>
      </c>
      <c r="BP166" s="16" t="s">
        <v>843</v>
      </c>
      <c r="BQ166" s="16" t="s">
        <v>843</v>
      </c>
      <c r="BR166" s="16" t="s">
        <v>7790</v>
      </c>
      <c r="BS166" s="16" t="s">
        <v>844</v>
      </c>
      <c r="BT166" s="16" t="s">
        <v>843</v>
      </c>
      <c r="BU166" s="16" t="s">
        <v>843</v>
      </c>
      <c r="BV166" s="16" t="s">
        <v>843</v>
      </c>
      <c r="BW166" s="16" t="s">
        <v>843</v>
      </c>
      <c r="BX166" s="16" t="s">
        <v>843</v>
      </c>
      <c r="BY166" s="16" t="s">
        <v>843</v>
      </c>
      <c r="BZ166" s="16" t="s">
        <v>843</v>
      </c>
      <c r="CA166" s="16" t="s">
        <v>843</v>
      </c>
      <c r="DX166" s="16" t="s">
        <v>865</v>
      </c>
      <c r="ES166" s="16" t="s">
        <v>867</v>
      </c>
      <c r="EU166" s="16" t="s">
        <v>7813</v>
      </c>
      <c r="EV166" s="16" t="s">
        <v>865</v>
      </c>
      <c r="FT166" s="16" t="s">
        <v>865</v>
      </c>
      <c r="HC166" s="16" t="s">
        <v>865</v>
      </c>
      <c r="JA166" s="16" t="s">
        <v>4822</v>
      </c>
      <c r="JB166" s="16" t="s">
        <v>865</v>
      </c>
      <c r="JC166" s="16" t="s">
        <v>865</v>
      </c>
      <c r="JD166" s="16" t="s">
        <v>865</v>
      </c>
      <c r="JE166" s="16" t="s">
        <v>865</v>
      </c>
      <c r="JF166" s="16" t="s">
        <v>865</v>
      </c>
      <c r="JG166" s="16" t="s">
        <v>843</v>
      </c>
      <c r="JH166" s="16" t="s">
        <v>5638</v>
      </c>
      <c r="JJ166" s="16" t="s">
        <v>865</v>
      </c>
      <c r="KF166" s="16" t="s">
        <v>4926</v>
      </c>
      <c r="KI166" s="16" t="s">
        <v>4982</v>
      </c>
      <c r="KK166" s="16" t="s">
        <v>4901</v>
      </c>
      <c r="KM166" s="16" t="s">
        <v>7622</v>
      </c>
      <c r="KO166" s="16" t="s">
        <v>9189</v>
      </c>
      <c r="KP166" s="16" t="s">
        <v>9188</v>
      </c>
      <c r="KQ166" s="16" t="s">
        <v>8694</v>
      </c>
      <c r="KR166" s="16" t="s">
        <v>9703</v>
      </c>
      <c r="KS166" s="16" t="s">
        <v>9190</v>
      </c>
      <c r="KT166" s="16" t="s">
        <v>9148</v>
      </c>
      <c r="KU166" s="16" t="s">
        <v>844</v>
      </c>
      <c r="KV166" s="16" t="s">
        <v>9148</v>
      </c>
      <c r="KW166" s="16" t="s">
        <v>851</v>
      </c>
      <c r="KY166" s="16" t="s">
        <v>486</v>
      </c>
      <c r="LC166" s="16" t="s">
        <v>10879</v>
      </c>
      <c r="LF166" s="16" t="s">
        <v>11654</v>
      </c>
      <c r="LI166" s="16" t="s">
        <v>11655</v>
      </c>
      <c r="LJ166" s="16" t="s">
        <v>843</v>
      </c>
      <c r="LL166" s="16" t="s">
        <v>8711</v>
      </c>
      <c r="LM166" s="16" t="s">
        <v>8741</v>
      </c>
      <c r="LO166" s="16" t="s">
        <v>843</v>
      </c>
      <c r="LP166" s="16" t="s">
        <v>844</v>
      </c>
      <c r="LQ166" s="16" t="s">
        <v>844</v>
      </c>
      <c r="LR166" s="16" t="s">
        <v>843</v>
      </c>
      <c r="LS166" s="16" t="s">
        <v>844</v>
      </c>
      <c r="LT166" s="16" t="s">
        <v>843</v>
      </c>
      <c r="LU166" s="16" t="s">
        <v>843</v>
      </c>
      <c r="LV166" s="16" t="s">
        <v>843</v>
      </c>
      <c r="LW166" s="16" t="s">
        <v>844</v>
      </c>
      <c r="LX166" s="16" t="s">
        <v>843</v>
      </c>
      <c r="LY166" s="16" t="s">
        <v>843</v>
      </c>
      <c r="LZ166" s="16" t="s">
        <v>843</v>
      </c>
      <c r="MA166" s="16" t="s">
        <v>843</v>
      </c>
      <c r="MB166" s="16" t="s">
        <v>843</v>
      </c>
      <c r="MC166" s="16" t="s">
        <v>843</v>
      </c>
      <c r="ME166" s="16" t="s">
        <v>11656</v>
      </c>
      <c r="MF166" s="16" t="s">
        <v>8847</v>
      </c>
      <c r="MJ166" s="16" t="s">
        <v>1836</v>
      </c>
      <c r="MO166" s="16" t="s">
        <v>1817</v>
      </c>
      <c r="MP166" s="16" t="s">
        <v>1829</v>
      </c>
      <c r="MQ166" s="16" t="s">
        <v>1781</v>
      </c>
      <c r="MR166" s="16" t="s">
        <v>470</v>
      </c>
      <c r="MS166" s="16" t="s">
        <v>11798</v>
      </c>
      <c r="MT166" s="16" t="s">
        <v>8972</v>
      </c>
      <c r="MU166" s="16" t="s">
        <v>817</v>
      </c>
      <c r="NC166" s="16" t="s">
        <v>487</v>
      </c>
      <c r="ND166" s="16" t="s">
        <v>486</v>
      </c>
      <c r="NE166" s="16" t="s">
        <v>486</v>
      </c>
      <c r="NG166" s="16" t="s">
        <v>1378</v>
      </c>
      <c r="NI166" s="16" t="s">
        <v>11658</v>
      </c>
      <c r="NR166" s="16" t="s">
        <v>451</v>
      </c>
      <c r="NS166" s="16" t="s">
        <v>462</v>
      </c>
      <c r="NT166" s="16" t="s">
        <v>482</v>
      </c>
      <c r="NU166" s="16">
        <v>0.79400000000000004</v>
      </c>
      <c r="NV166" s="16" t="s">
        <v>451</v>
      </c>
      <c r="NW166" s="16" t="s">
        <v>1175</v>
      </c>
      <c r="NX166" s="16" t="s">
        <v>1142</v>
      </c>
      <c r="OB166" s="16" t="s">
        <v>833</v>
      </c>
      <c r="OC166" s="16" t="s">
        <v>451</v>
      </c>
    </row>
    <row r="167" spans="1:394" x14ac:dyDescent="0.25">
      <c r="A167" s="16" t="s">
        <v>9706</v>
      </c>
      <c r="B167" s="16" t="s">
        <v>844</v>
      </c>
      <c r="C167" s="16" t="s">
        <v>972</v>
      </c>
      <c r="D167" s="16" t="s">
        <v>844</v>
      </c>
      <c r="E167" s="16" t="s">
        <v>843</v>
      </c>
      <c r="F167" s="16" t="s">
        <v>843</v>
      </c>
      <c r="G167" s="16" t="s">
        <v>843</v>
      </c>
      <c r="H167" s="16" t="s">
        <v>843</v>
      </c>
      <c r="I167" s="16" t="s">
        <v>843</v>
      </c>
      <c r="J167" s="16" t="s">
        <v>843</v>
      </c>
      <c r="K167" s="16" t="s">
        <v>843</v>
      </c>
      <c r="L167" s="16" t="s">
        <v>843</v>
      </c>
      <c r="M167" s="16" t="s">
        <v>843</v>
      </c>
      <c r="N167" s="16" t="s">
        <v>843</v>
      </c>
      <c r="O167" s="16" t="s">
        <v>843</v>
      </c>
      <c r="Q167" s="16" t="s">
        <v>844</v>
      </c>
      <c r="R167" s="16">
        <v>64</v>
      </c>
      <c r="T167" s="16" t="s">
        <v>474</v>
      </c>
      <c r="U167" s="16" t="s">
        <v>843</v>
      </c>
      <c r="V167" s="16" t="s">
        <v>844</v>
      </c>
      <c r="W167" s="16" t="s">
        <v>843</v>
      </c>
      <c r="X167" s="16" t="s">
        <v>844</v>
      </c>
      <c r="Y167" s="16" t="s">
        <v>843</v>
      </c>
      <c r="Z167" s="16" t="s">
        <v>843</v>
      </c>
      <c r="AA167" s="16" t="s">
        <v>843</v>
      </c>
      <c r="AB167" s="16" t="s">
        <v>843</v>
      </c>
      <c r="AC167" s="16" t="s">
        <v>843</v>
      </c>
      <c r="AD167" s="16" t="s">
        <v>867</v>
      </c>
      <c r="AF167" s="16" t="s">
        <v>11799</v>
      </c>
      <c r="AG167" s="16" t="s">
        <v>11696</v>
      </c>
      <c r="AH167" s="16" t="s">
        <v>844</v>
      </c>
      <c r="AI167" s="16" t="s">
        <v>844</v>
      </c>
      <c r="AJ167" s="16" t="s">
        <v>844</v>
      </c>
      <c r="AK167" s="16" t="s">
        <v>843</v>
      </c>
      <c r="AL167" s="16" t="s">
        <v>843</v>
      </c>
      <c r="AM167" s="16" t="s">
        <v>844</v>
      </c>
      <c r="AN167" s="16" t="s">
        <v>843</v>
      </c>
      <c r="AO167" s="16" t="s">
        <v>843</v>
      </c>
      <c r="AP167" s="16" t="s">
        <v>843</v>
      </c>
      <c r="AQ167" s="16" t="s">
        <v>844</v>
      </c>
      <c r="AR167" s="16" t="s">
        <v>4415</v>
      </c>
      <c r="AS167" s="16" t="s">
        <v>844</v>
      </c>
      <c r="AT167" s="16" t="s">
        <v>843</v>
      </c>
      <c r="AU167" s="16" t="s">
        <v>843</v>
      </c>
      <c r="AV167" s="16" t="s">
        <v>843</v>
      </c>
      <c r="AW167" s="16" t="s">
        <v>843</v>
      </c>
      <c r="AX167" s="16" t="s">
        <v>843</v>
      </c>
      <c r="AY167" s="16" t="s">
        <v>843</v>
      </c>
      <c r="AZ167" s="16" t="s">
        <v>4437</v>
      </c>
      <c r="BF167" s="16" t="s">
        <v>844</v>
      </c>
      <c r="BH167" s="16" t="s">
        <v>7383</v>
      </c>
      <c r="BI167" s="16" t="s">
        <v>7785</v>
      </c>
      <c r="BJ167" s="16" t="s">
        <v>843</v>
      </c>
      <c r="BK167" s="16" t="s">
        <v>843</v>
      </c>
      <c r="BL167" s="16" t="s">
        <v>843</v>
      </c>
      <c r="BM167" s="16" t="s">
        <v>843</v>
      </c>
      <c r="BN167" s="16" t="s">
        <v>843</v>
      </c>
      <c r="BO167" s="16" t="s">
        <v>844</v>
      </c>
      <c r="BP167" s="16" t="s">
        <v>843</v>
      </c>
      <c r="BQ167" s="16" t="s">
        <v>843</v>
      </c>
      <c r="DX167" s="16" t="s">
        <v>867</v>
      </c>
      <c r="DY167" s="16" t="s">
        <v>867</v>
      </c>
      <c r="ES167" s="16" t="s">
        <v>865</v>
      </c>
      <c r="EU167" s="16" t="s">
        <v>7810</v>
      </c>
      <c r="EV167" s="16" t="s">
        <v>865</v>
      </c>
      <c r="FF167" s="16" t="s">
        <v>7836</v>
      </c>
      <c r="HC167" s="16" t="s">
        <v>865</v>
      </c>
      <c r="JA167" s="16" t="s">
        <v>4813</v>
      </c>
      <c r="JB167" s="16" t="s">
        <v>865</v>
      </c>
      <c r="JC167" s="16" t="s">
        <v>865</v>
      </c>
      <c r="JD167" s="16" t="s">
        <v>865</v>
      </c>
      <c r="JE167" s="16" t="s">
        <v>865</v>
      </c>
      <c r="JF167" s="16" t="s">
        <v>865</v>
      </c>
      <c r="JG167" s="16" t="s">
        <v>843</v>
      </c>
      <c r="JH167" s="16" t="s">
        <v>7591</v>
      </c>
      <c r="JJ167" s="16" t="s">
        <v>867</v>
      </c>
      <c r="KF167" s="16" t="s">
        <v>4942</v>
      </c>
      <c r="KI167" s="16" t="s">
        <v>4982</v>
      </c>
      <c r="KK167" s="16" t="s">
        <v>4886</v>
      </c>
      <c r="KM167" s="16" t="s">
        <v>4216</v>
      </c>
      <c r="KO167" s="16" t="s">
        <v>9195</v>
      </c>
      <c r="KP167" s="16" t="s">
        <v>9194</v>
      </c>
      <c r="KQ167" s="16" t="s">
        <v>8694</v>
      </c>
      <c r="KR167" s="16" t="s">
        <v>9707</v>
      </c>
      <c r="KS167" s="16" t="s">
        <v>9196</v>
      </c>
      <c r="KT167" s="16" t="s">
        <v>9148</v>
      </c>
      <c r="KU167" s="16" t="s">
        <v>844</v>
      </c>
      <c r="KV167" s="16" t="s">
        <v>9148</v>
      </c>
      <c r="KW167" s="16" t="s">
        <v>851</v>
      </c>
      <c r="KX167" s="16" t="s">
        <v>487</v>
      </c>
      <c r="KY167" s="16" t="s">
        <v>487</v>
      </c>
      <c r="KZ167" s="16" t="s">
        <v>487</v>
      </c>
      <c r="LC167" s="16" t="s">
        <v>10879</v>
      </c>
      <c r="LF167" s="16" t="s">
        <v>11654</v>
      </c>
      <c r="LI167" s="16" t="s">
        <v>11655</v>
      </c>
      <c r="LJ167" s="16" t="s">
        <v>843</v>
      </c>
      <c r="LM167" s="16" t="s">
        <v>8741</v>
      </c>
      <c r="LO167" s="16" t="s">
        <v>843</v>
      </c>
      <c r="LP167" s="16" t="s">
        <v>843</v>
      </c>
      <c r="LQ167" s="16" t="s">
        <v>843</v>
      </c>
      <c r="LR167" s="16" t="s">
        <v>844</v>
      </c>
      <c r="LS167" s="16" t="s">
        <v>843</v>
      </c>
      <c r="LT167" s="16" t="s">
        <v>844</v>
      </c>
      <c r="LU167" s="16" t="s">
        <v>844</v>
      </c>
      <c r="LV167" s="16" t="s">
        <v>843</v>
      </c>
      <c r="LW167" s="16" t="s">
        <v>843</v>
      </c>
      <c r="LX167" s="16" t="s">
        <v>843</v>
      </c>
      <c r="LY167" s="16" t="s">
        <v>843</v>
      </c>
      <c r="LZ167" s="16" t="s">
        <v>843</v>
      </c>
      <c r="MA167" s="16" t="s">
        <v>843</v>
      </c>
      <c r="MB167" s="16" t="s">
        <v>843</v>
      </c>
      <c r="MC167" s="16" t="s">
        <v>843</v>
      </c>
      <c r="ME167" s="16" t="s">
        <v>11656</v>
      </c>
      <c r="MF167" s="16" t="s">
        <v>8847</v>
      </c>
      <c r="MO167" s="16" t="s">
        <v>1805</v>
      </c>
      <c r="MP167" s="16" t="s">
        <v>1829</v>
      </c>
      <c r="MQ167" s="16" t="s">
        <v>1791</v>
      </c>
      <c r="MR167" s="16" t="s">
        <v>474</v>
      </c>
      <c r="MS167" s="16" t="s">
        <v>11798</v>
      </c>
      <c r="MT167" s="16" t="s">
        <v>8870</v>
      </c>
      <c r="MU167" s="16" t="s">
        <v>817</v>
      </c>
      <c r="NC167" s="16" t="s">
        <v>486</v>
      </c>
      <c r="NE167" s="16" t="s">
        <v>486</v>
      </c>
      <c r="NG167" s="16" t="s">
        <v>1376</v>
      </c>
      <c r="NI167" s="16" t="s">
        <v>11658</v>
      </c>
      <c r="NS167" s="16" t="s">
        <v>462</v>
      </c>
      <c r="NT167" s="16" t="s">
        <v>482</v>
      </c>
      <c r="NU167" s="16">
        <v>0.79400000000000004</v>
      </c>
      <c r="NV167" s="16" t="s">
        <v>457</v>
      </c>
      <c r="NW167" s="16" t="s">
        <v>1183</v>
      </c>
      <c r="NX167" s="16" t="s">
        <v>1142</v>
      </c>
      <c r="OC167" s="16" t="s">
        <v>877</v>
      </c>
    </row>
    <row r="168" spans="1:394" x14ac:dyDescent="0.25">
      <c r="A168" s="16" t="s">
        <v>9710</v>
      </c>
      <c r="B168" s="16" t="s">
        <v>844</v>
      </c>
      <c r="C168" s="16" t="s">
        <v>972</v>
      </c>
      <c r="D168" s="16" t="s">
        <v>844</v>
      </c>
      <c r="E168" s="16" t="s">
        <v>843</v>
      </c>
      <c r="F168" s="16" t="s">
        <v>843</v>
      </c>
      <c r="G168" s="16" t="s">
        <v>843</v>
      </c>
      <c r="H168" s="16" t="s">
        <v>843</v>
      </c>
      <c r="I168" s="16" t="s">
        <v>843</v>
      </c>
      <c r="J168" s="16" t="s">
        <v>843</v>
      </c>
      <c r="K168" s="16" t="s">
        <v>843</v>
      </c>
      <c r="L168" s="16" t="s">
        <v>843</v>
      </c>
      <c r="M168" s="16" t="s">
        <v>843</v>
      </c>
      <c r="N168" s="16" t="s">
        <v>843</v>
      </c>
      <c r="O168" s="16" t="s">
        <v>843</v>
      </c>
      <c r="Q168" s="16" t="s">
        <v>844</v>
      </c>
      <c r="R168" s="16">
        <v>58</v>
      </c>
      <c r="T168" s="16" t="s">
        <v>470</v>
      </c>
      <c r="U168" s="16" t="s">
        <v>844</v>
      </c>
      <c r="V168" s="16" t="s">
        <v>843</v>
      </c>
      <c r="W168" s="16" t="s">
        <v>844</v>
      </c>
      <c r="X168" s="16" t="s">
        <v>843</v>
      </c>
      <c r="Y168" s="16" t="s">
        <v>843</v>
      </c>
      <c r="Z168" s="16" t="s">
        <v>843</v>
      </c>
      <c r="AA168" s="16" t="s">
        <v>843</v>
      </c>
      <c r="AB168" s="16" t="s">
        <v>843</v>
      </c>
      <c r="AC168" s="16" t="s">
        <v>843</v>
      </c>
      <c r="AD168" s="16" t="s">
        <v>867</v>
      </c>
      <c r="AF168" s="16" t="s">
        <v>11746</v>
      </c>
      <c r="AG168" s="16" t="s">
        <v>11700</v>
      </c>
      <c r="AH168" s="16" t="s">
        <v>844</v>
      </c>
      <c r="AI168" s="16" t="s">
        <v>843</v>
      </c>
      <c r="AJ168" s="16" t="s">
        <v>844</v>
      </c>
      <c r="AK168" s="16" t="s">
        <v>844</v>
      </c>
      <c r="AL168" s="16" t="s">
        <v>843</v>
      </c>
      <c r="AM168" s="16" t="s">
        <v>844</v>
      </c>
      <c r="AN168" s="16" t="s">
        <v>843</v>
      </c>
      <c r="AO168" s="16" t="s">
        <v>843</v>
      </c>
      <c r="AP168" s="16" t="s">
        <v>843</v>
      </c>
      <c r="AQ168" s="16" t="s">
        <v>844</v>
      </c>
      <c r="AR168" s="16" t="s">
        <v>4415</v>
      </c>
      <c r="AS168" s="16" t="s">
        <v>844</v>
      </c>
      <c r="AT168" s="16" t="s">
        <v>843</v>
      </c>
      <c r="AU168" s="16" t="s">
        <v>843</v>
      </c>
      <c r="AV168" s="16" t="s">
        <v>843</v>
      </c>
      <c r="AW168" s="16" t="s">
        <v>843</v>
      </c>
      <c r="AX168" s="16" t="s">
        <v>843</v>
      </c>
      <c r="AY168" s="16" t="s">
        <v>843</v>
      </c>
      <c r="AZ168" s="16" t="s">
        <v>4437</v>
      </c>
      <c r="BF168" s="16" t="s">
        <v>844</v>
      </c>
      <c r="BH168" s="16" t="s">
        <v>7386</v>
      </c>
      <c r="BI168" s="16" t="s">
        <v>7785</v>
      </c>
      <c r="BJ168" s="16" t="s">
        <v>843</v>
      </c>
      <c r="BK168" s="16" t="s">
        <v>843</v>
      </c>
      <c r="BL168" s="16" t="s">
        <v>843</v>
      </c>
      <c r="BM168" s="16" t="s">
        <v>843</v>
      </c>
      <c r="BN168" s="16" t="s">
        <v>843</v>
      </c>
      <c r="BO168" s="16" t="s">
        <v>844</v>
      </c>
      <c r="BP168" s="16" t="s">
        <v>843</v>
      </c>
      <c r="BQ168" s="16" t="s">
        <v>843</v>
      </c>
      <c r="DX168" s="16" t="s">
        <v>867</v>
      </c>
      <c r="DY168" s="16" t="s">
        <v>867</v>
      </c>
      <c r="ES168" s="16" t="s">
        <v>865</v>
      </c>
      <c r="EU168" s="16" t="s">
        <v>7813</v>
      </c>
      <c r="EV168" s="16" t="s">
        <v>865</v>
      </c>
      <c r="HC168" s="16" t="s">
        <v>865</v>
      </c>
      <c r="JA168" s="16" t="s">
        <v>4813</v>
      </c>
      <c r="JB168" s="16" t="s">
        <v>865</v>
      </c>
      <c r="JC168" s="16" t="s">
        <v>865</v>
      </c>
      <c r="JD168" s="16" t="s">
        <v>865</v>
      </c>
      <c r="JE168" s="16" t="s">
        <v>865</v>
      </c>
      <c r="JF168" s="16" t="s">
        <v>865</v>
      </c>
      <c r="JG168" s="16" t="s">
        <v>843</v>
      </c>
      <c r="JH168" s="16" t="s">
        <v>7591</v>
      </c>
      <c r="JJ168" s="16" t="s">
        <v>865</v>
      </c>
      <c r="KF168" s="16" t="s">
        <v>864</v>
      </c>
      <c r="KI168" s="16" t="s">
        <v>4993</v>
      </c>
      <c r="KO168" s="16" t="s">
        <v>9200</v>
      </c>
      <c r="KP168" s="16" t="s">
        <v>9199</v>
      </c>
      <c r="KQ168" s="16" t="s">
        <v>8694</v>
      </c>
      <c r="KR168" s="16" t="s">
        <v>9711</v>
      </c>
      <c r="KS168" s="16" t="s">
        <v>9201</v>
      </c>
      <c r="KT168" s="16" t="s">
        <v>9148</v>
      </c>
      <c r="KU168" s="16" t="s">
        <v>844</v>
      </c>
      <c r="KV168" s="16" t="s">
        <v>9148</v>
      </c>
      <c r="KW168" s="16" t="s">
        <v>851</v>
      </c>
      <c r="KX168" s="16" t="s">
        <v>487</v>
      </c>
      <c r="KY168" s="16" t="s">
        <v>487</v>
      </c>
      <c r="KZ168" s="16" t="s">
        <v>487</v>
      </c>
      <c r="LC168" s="16" t="s">
        <v>10879</v>
      </c>
      <c r="LF168" s="16" t="s">
        <v>11654</v>
      </c>
      <c r="LI168" s="16" t="s">
        <v>11655</v>
      </c>
      <c r="LJ168" s="16" t="s">
        <v>843</v>
      </c>
      <c r="LL168" s="16" t="s">
        <v>8711</v>
      </c>
      <c r="LM168" s="16" t="s">
        <v>8741</v>
      </c>
      <c r="LO168" s="16" t="s">
        <v>843</v>
      </c>
      <c r="LP168" s="16" t="s">
        <v>844</v>
      </c>
      <c r="LQ168" s="16" t="s">
        <v>844</v>
      </c>
      <c r="LR168" s="16" t="s">
        <v>844</v>
      </c>
      <c r="LS168" s="16" t="s">
        <v>844</v>
      </c>
      <c r="LT168" s="16" t="s">
        <v>844</v>
      </c>
      <c r="LU168" s="16" t="s">
        <v>844</v>
      </c>
      <c r="LV168" s="16" t="s">
        <v>843</v>
      </c>
      <c r="LW168" s="16" t="s">
        <v>843</v>
      </c>
      <c r="LX168" s="16" t="s">
        <v>844</v>
      </c>
      <c r="LY168" s="16" t="s">
        <v>843</v>
      </c>
      <c r="LZ168" s="16" t="s">
        <v>843</v>
      </c>
      <c r="MA168" s="16" t="s">
        <v>843</v>
      </c>
      <c r="MB168" s="16" t="s">
        <v>843</v>
      </c>
      <c r="MC168" s="16" t="s">
        <v>843</v>
      </c>
      <c r="ME168" s="16" t="s">
        <v>11656</v>
      </c>
      <c r="MF168" s="16" t="s">
        <v>8847</v>
      </c>
      <c r="MP168" s="16" t="s">
        <v>1827</v>
      </c>
      <c r="MR168" s="16" t="s">
        <v>470</v>
      </c>
      <c r="MS168" s="16" t="s">
        <v>11798</v>
      </c>
      <c r="MT168" s="16" t="s">
        <v>8993</v>
      </c>
      <c r="MU168" s="16" t="s">
        <v>816</v>
      </c>
      <c r="NC168" s="16" t="s">
        <v>486</v>
      </c>
      <c r="NE168" s="16" t="s">
        <v>486</v>
      </c>
      <c r="NG168" s="16" t="s">
        <v>1376</v>
      </c>
      <c r="NI168" s="16" t="s">
        <v>11658</v>
      </c>
      <c r="NR168" s="16" t="s">
        <v>451</v>
      </c>
      <c r="NS168" s="16" t="s">
        <v>462</v>
      </c>
      <c r="NT168" s="16" t="s">
        <v>482</v>
      </c>
      <c r="NU168" s="16">
        <v>0.79400000000000004</v>
      </c>
      <c r="NV168" s="16" t="s">
        <v>451</v>
      </c>
      <c r="NW168" s="16" t="s">
        <v>1175</v>
      </c>
      <c r="NX168" s="16" t="s">
        <v>1142</v>
      </c>
      <c r="OB168" s="16" t="s">
        <v>833</v>
      </c>
      <c r="OC168" s="16" t="s">
        <v>451</v>
      </c>
    </row>
    <row r="169" spans="1:394" x14ac:dyDescent="0.25">
      <c r="A169" s="16" t="s">
        <v>9714</v>
      </c>
      <c r="B169" s="16" t="s">
        <v>1056</v>
      </c>
      <c r="C169" s="16" t="s">
        <v>4199</v>
      </c>
      <c r="D169" s="16" t="s">
        <v>843</v>
      </c>
      <c r="E169" s="16" t="s">
        <v>843</v>
      </c>
      <c r="F169" s="16" t="s">
        <v>843</v>
      </c>
      <c r="G169" s="16" t="s">
        <v>843</v>
      </c>
      <c r="H169" s="16" t="s">
        <v>843</v>
      </c>
      <c r="I169" s="16" t="s">
        <v>844</v>
      </c>
      <c r="J169" s="16" t="s">
        <v>843</v>
      </c>
      <c r="K169" s="16" t="s">
        <v>843</v>
      </c>
      <c r="L169" s="16" t="s">
        <v>843</v>
      </c>
      <c r="M169" s="16" t="s">
        <v>843</v>
      </c>
      <c r="N169" s="16" t="s">
        <v>843</v>
      </c>
      <c r="O169" s="16" t="s">
        <v>843</v>
      </c>
      <c r="Q169" s="16" t="s">
        <v>843</v>
      </c>
      <c r="R169" s="16">
        <v>62</v>
      </c>
      <c r="T169" s="16" t="s">
        <v>474</v>
      </c>
      <c r="U169" s="16" t="s">
        <v>843</v>
      </c>
      <c r="V169" s="16" t="s">
        <v>844</v>
      </c>
      <c r="W169" s="16" t="s">
        <v>843</v>
      </c>
      <c r="X169" s="16" t="s">
        <v>844</v>
      </c>
      <c r="Y169" s="16" t="s">
        <v>843</v>
      </c>
      <c r="Z169" s="16" t="s">
        <v>843</v>
      </c>
      <c r="AA169" s="16" t="s">
        <v>843</v>
      </c>
      <c r="AB169" s="16" t="s">
        <v>843</v>
      </c>
      <c r="AC169" s="16" t="s">
        <v>843</v>
      </c>
      <c r="AD169" s="16" t="s">
        <v>867</v>
      </c>
      <c r="BF169" s="16" t="s">
        <v>843</v>
      </c>
      <c r="JB169" s="16" t="s">
        <v>867</v>
      </c>
      <c r="JC169" s="16" t="s">
        <v>865</v>
      </c>
      <c r="JG169" s="16" t="s">
        <v>843</v>
      </c>
      <c r="KO169" s="16" t="s">
        <v>9200</v>
      </c>
      <c r="KP169" s="16" t="s">
        <v>9199</v>
      </c>
      <c r="KQ169" s="16" t="s">
        <v>8694</v>
      </c>
      <c r="KR169" s="16" t="s">
        <v>9715</v>
      </c>
      <c r="KS169" s="16" t="s">
        <v>9201</v>
      </c>
      <c r="KT169" s="16" t="s">
        <v>9148</v>
      </c>
      <c r="KU169" s="16" t="s">
        <v>844</v>
      </c>
      <c r="KV169" s="16" t="s">
        <v>9148</v>
      </c>
      <c r="LC169" s="16" t="s">
        <v>10879</v>
      </c>
      <c r="LF169" s="16" t="s">
        <v>11654</v>
      </c>
      <c r="LJ169" s="16" t="s">
        <v>831</v>
      </c>
      <c r="LK169" s="16" t="s">
        <v>831</v>
      </c>
      <c r="LL169" s="16" t="s">
        <v>8756</v>
      </c>
      <c r="LM169" s="16" t="s">
        <v>8741</v>
      </c>
      <c r="LO169" s="16" t="s">
        <v>843</v>
      </c>
      <c r="LP169" s="16" t="s">
        <v>844</v>
      </c>
      <c r="LQ169" s="16" t="s">
        <v>844</v>
      </c>
      <c r="LR169" s="16" t="s">
        <v>844</v>
      </c>
      <c r="LS169" s="16" t="s">
        <v>844</v>
      </c>
      <c r="LT169" s="16" t="s">
        <v>844</v>
      </c>
      <c r="LU169" s="16" t="s">
        <v>844</v>
      </c>
      <c r="LV169" s="16" t="s">
        <v>843</v>
      </c>
      <c r="LW169" s="16" t="s">
        <v>843</v>
      </c>
      <c r="LX169" s="16" t="s">
        <v>844</v>
      </c>
      <c r="LY169" s="16" t="s">
        <v>843</v>
      </c>
      <c r="LZ169" s="16" t="s">
        <v>843</v>
      </c>
      <c r="MA169" s="16" t="s">
        <v>843</v>
      </c>
      <c r="MB169" s="16" t="s">
        <v>843</v>
      </c>
      <c r="MC169" s="16" t="s">
        <v>843</v>
      </c>
      <c r="ME169" s="16" t="s">
        <v>11656</v>
      </c>
      <c r="MF169" s="16" t="s">
        <v>8847</v>
      </c>
      <c r="MR169" s="16" t="s">
        <v>474</v>
      </c>
      <c r="MS169" s="16" t="s">
        <v>11798</v>
      </c>
      <c r="NI169" s="16" t="s">
        <v>11658</v>
      </c>
      <c r="NR169" s="16" t="s">
        <v>877</v>
      </c>
      <c r="NS169" s="16" t="s">
        <v>462</v>
      </c>
      <c r="NT169" s="16" t="s">
        <v>482</v>
      </c>
      <c r="NU169" s="16">
        <v>0.79400000000000004</v>
      </c>
      <c r="NV169" s="16" t="s">
        <v>457</v>
      </c>
      <c r="NW169" s="16" t="s">
        <v>1183</v>
      </c>
      <c r="NX169" s="16" t="s">
        <v>1142</v>
      </c>
      <c r="OB169" s="16" t="s">
        <v>831</v>
      </c>
      <c r="OC169" s="16" t="s">
        <v>877</v>
      </c>
    </row>
    <row r="170" spans="1:394" x14ac:dyDescent="0.25">
      <c r="A170" s="16" t="s">
        <v>9718</v>
      </c>
      <c r="B170" s="16" t="s">
        <v>844</v>
      </c>
      <c r="C170" s="16" t="s">
        <v>972</v>
      </c>
      <c r="D170" s="16" t="s">
        <v>844</v>
      </c>
      <c r="E170" s="16" t="s">
        <v>843</v>
      </c>
      <c r="F170" s="16" t="s">
        <v>843</v>
      </c>
      <c r="G170" s="16" t="s">
        <v>843</v>
      </c>
      <c r="H170" s="16" t="s">
        <v>843</v>
      </c>
      <c r="I170" s="16" t="s">
        <v>843</v>
      </c>
      <c r="J170" s="16" t="s">
        <v>843</v>
      </c>
      <c r="K170" s="16" t="s">
        <v>843</v>
      </c>
      <c r="L170" s="16" t="s">
        <v>843</v>
      </c>
      <c r="M170" s="16" t="s">
        <v>843</v>
      </c>
      <c r="N170" s="16" t="s">
        <v>843</v>
      </c>
      <c r="O170" s="16" t="s">
        <v>843</v>
      </c>
      <c r="Q170" s="16" t="s">
        <v>844</v>
      </c>
      <c r="R170" s="16">
        <v>27</v>
      </c>
      <c r="T170" s="16" t="s">
        <v>470</v>
      </c>
      <c r="U170" s="16" t="s">
        <v>844</v>
      </c>
      <c r="V170" s="16" t="s">
        <v>843</v>
      </c>
      <c r="W170" s="16" t="s">
        <v>844</v>
      </c>
      <c r="X170" s="16" t="s">
        <v>843</v>
      </c>
      <c r="Y170" s="16" t="s">
        <v>843</v>
      </c>
      <c r="Z170" s="16" t="s">
        <v>843</v>
      </c>
      <c r="AA170" s="16" t="s">
        <v>843</v>
      </c>
      <c r="AB170" s="16" t="s">
        <v>844</v>
      </c>
      <c r="AC170" s="16" t="s">
        <v>843</v>
      </c>
      <c r="AD170" s="16" t="s">
        <v>867</v>
      </c>
      <c r="AF170" s="16" t="s">
        <v>11796</v>
      </c>
      <c r="AG170" s="16" t="s">
        <v>11725</v>
      </c>
      <c r="AH170" s="16" t="s">
        <v>844</v>
      </c>
      <c r="AI170" s="16" t="s">
        <v>844</v>
      </c>
      <c r="AJ170" s="16" t="s">
        <v>843</v>
      </c>
      <c r="AK170" s="16" t="s">
        <v>843</v>
      </c>
      <c r="AL170" s="16" t="s">
        <v>844</v>
      </c>
      <c r="AM170" s="16" t="s">
        <v>844</v>
      </c>
      <c r="AN170" s="16" t="s">
        <v>843</v>
      </c>
      <c r="AO170" s="16" t="s">
        <v>843</v>
      </c>
      <c r="AP170" s="16" t="s">
        <v>843</v>
      </c>
      <c r="AQ170" s="16" t="s">
        <v>844</v>
      </c>
      <c r="AR170" s="16" t="s">
        <v>4433</v>
      </c>
      <c r="AS170" s="16" t="s">
        <v>843</v>
      </c>
      <c r="AT170" s="16" t="s">
        <v>843</v>
      </c>
      <c r="AU170" s="16" t="s">
        <v>843</v>
      </c>
      <c r="AV170" s="16" t="s">
        <v>843</v>
      </c>
      <c r="AW170" s="16" t="s">
        <v>843</v>
      </c>
      <c r="AX170" s="16" t="s">
        <v>843</v>
      </c>
      <c r="AY170" s="16" t="s">
        <v>844</v>
      </c>
      <c r="BF170" s="16" t="s">
        <v>844</v>
      </c>
      <c r="BH170" s="16" t="s">
        <v>7380</v>
      </c>
      <c r="BI170" s="16" t="s">
        <v>7785</v>
      </c>
      <c r="BJ170" s="16" t="s">
        <v>843</v>
      </c>
      <c r="BK170" s="16" t="s">
        <v>843</v>
      </c>
      <c r="BL170" s="16" t="s">
        <v>843</v>
      </c>
      <c r="BM170" s="16" t="s">
        <v>843</v>
      </c>
      <c r="BN170" s="16" t="s">
        <v>843</v>
      </c>
      <c r="BO170" s="16" t="s">
        <v>844</v>
      </c>
      <c r="BP170" s="16" t="s">
        <v>843</v>
      </c>
      <c r="BQ170" s="16" t="s">
        <v>843</v>
      </c>
      <c r="DX170" s="16" t="s">
        <v>867</v>
      </c>
      <c r="DY170" s="16" t="s">
        <v>867</v>
      </c>
      <c r="ES170" s="16" t="s">
        <v>865</v>
      </c>
      <c r="EU170" s="16" t="s">
        <v>7813</v>
      </c>
      <c r="EV170" s="16" t="s">
        <v>865</v>
      </c>
      <c r="FT170" s="16" t="s">
        <v>865</v>
      </c>
      <c r="HC170" s="16" t="s">
        <v>867</v>
      </c>
      <c r="HD170" s="16" t="s">
        <v>865</v>
      </c>
      <c r="JA170" s="16" t="s">
        <v>4819</v>
      </c>
      <c r="JB170" s="16" t="s">
        <v>865</v>
      </c>
      <c r="JC170" s="16" t="s">
        <v>865</v>
      </c>
      <c r="JD170" s="16" t="s">
        <v>865</v>
      </c>
      <c r="JE170" s="16" t="s">
        <v>865</v>
      </c>
      <c r="JF170" s="16" t="s">
        <v>865</v>
      </c>
      <c r="JG170" s="16" t="s">
        <v>1056</v>
      </c>
      <c r="JH170" s="16" t="s">
        <v>7577</v>
      </c>
      <c r="JJ170" s="16" t="s">
        <v>865</v>
      </c>
      <c r="KF170" s="16" t="s">
        <v>4972</v>
      </c>
      <c r="KI170" s="16" t="s">
        <v>4982</v>
      </c>
      <c r="KK170" s="16" t="s">
        <v>4898</v>
      </c>
      <c r="KM170" s="16" t="s">
        <v>7607</v>
      </c>
      <c r="KO170" s="16" t="s">
        <v>9205</v>
      </c>
      <c r="KP170" s="16" t="s">
        <v>9204</v>
      </c>
      <c r="KQ170" s="16" t="s">
        <v>8694</v>
      </c>
      <c r="KR170" s="16" t="s">
        <v>9719</v>
      </c>
      <c r="KS170" s="16" t="s">
        <v>9206</v>
      </c>
      <c r="KT170" s="16" t="s">
        <v>9148</v>
      </c>
      <c r="KU170" s="16" t="s">
        <v>844</v>
      </c>
      <c r="KV170" s="16" t="s">
        <v>9148</v>
      </c>
      <c r="KW170" s="16" t="s">
        <v>851</v>
      </c>
      <c r="KX170" s="16" t="s">
        <v>487</v>
      </c>
      <c r="KY170" s="16" t="s">
        <v>487</v>
      </c>
      <c r="KZ170" s="16" t="s">
        <v>487</v>
      </c>
      <c r="LC170" s="16" t="s">
        <v>10879</v>
      </c>
      <c r="LF170" s="16" t="s">
        <v>11654</v>
      </c>
      <c r="LI170" s="16" t="s">
        <v>11655</v>
      </c>
      <c r="LJ170" s="16" t="s">
        <v>843</v>
      </c>
      <c r="LL170" s="16" t="s">
        <v>8711</v>
      </c>
      <c r="LM170" s="16" t="s">
        <v>8741</v>
      </c>
      <c r="LO170" s="16" t="s">
        <v>1056</v>
      </c>
      <c r="LP170" s="16" t="s">
        <v>844</v>
      </c>
      <c r="LQ170" s="16" t="s">
        <v>844</v>
      </c>
      <c r="LR170" s="16" t="s">
        <v>1056</v>
      </c>
      <c r="LS170" s="16" t="s">
        <v>844</v>
      </c>
      <c r="LT170" s="16" t="s">
        <v>843</v>
      </c>
      <c r="LU170" s="16" t="s">
        <v>843</v>
      </c>
      <c r="LV170" s="16" t="s">
        <v>844</v>
      </c>
      <c r="LW170" s="16" t="s">
        <v>843</v>
      </c>
      <c r="LX170" s="16" t="s">
        <v>843</v>
      </c>
      <c r="LY170" s="16" t="s">
        <v>843</v>
      </c>
      <c r="LZ170" s="16" t="s">
        <v>843</v>
      </c>
      <c r="MA170" s="16" t="s">
        <v>843</v>
      </c>
      <c r="MB170" s="16" t="s">
        <v>843</v>
      </c>
      <c r="MC170" s="16" t="s">
        <v>1056</v>
      </c>
      <c r="ME170" s="16" t="s">
        <v>11656</v>
      </c>
      <c r="MF170" s="16" t="s">
        <v>8847</v>
      </c>
      <c r="MJ170" s="16" t="s">
        <v>1837</v>
      </c>
      <c r="MO170" s="16" t="s">
        <v>1815</v>
      </c>
      <c r="MP170" s="16" t="s">
        <v>1829</v>
      </c>
      <c r="MQ170" s="16" t="s">
        <v>1832</v>
      </c>
      <c r="MR170" s="16" t="s">
        <v>470</v>
      </c>
      <c r="MS170" s="16" t="s">
        <v>11798</v>
      </c>
      <c r="MT170" s="16" t="s">
        <v>8982</v>
      </c>
      <c r="MU170" s="16" t="s">
        <v>817</v>
      </c>
      <c r="NC170" s="16" t="s">
        <v>486</v>
      </c>
      <c r="ND170" s="16" t="s">
        <v>486</v>
      </c>
      <c r="NE170" s="16" t="s">
        <v>487</v>
      </c>
      <c r="NF170" s="16" t="s">
        <v>486</v>
      </c>
      <c r="NG170" s="16" t="s">
        <v>1369</v>
      </c>
      <c r="NI170" s="16" t="s">
        <v>11658</v>
      </c>
      <c r="NR170" s="16" t="s">
        <v>445</v>
      </c>
      <c r="NS170" s="16" t="s">
        <v>462</v>
      </c>
      <c r="NT170" s="16" t="s">
        <v>482</v>
      </c>
      <c r="NU170" s="16">
        <v>0.79400000000000004</v>
      </c>
      <c r="NV170" s="16" t="s">
        <v>445</v>
      </c>
      <c r="NW170" s="16" t="s">
        <v>1174</v>
      </c>
      <c r="NX170" s="16" t="s">
        <v>1142</v>
      </c>
      <c r="OB170" s="16" t="s">
        <v>833</v>
      </c>
      <c r="OC170" s="16" t="s">
        <v>445</v>
      </c>
    </row>
    <row r="171" spans="1:394" x14ac:dyDescent="0.25">
      <c r="A171" s="16" t="s">
        <v>9722</v>
      </c>
      <c r="B171" s="16" t="s">
        <v>1056</v>
      </c>
      <c r="C171" s="16" t="s">
        <v>972</v>
      </c>
      <c r="D171" s="16" t="s">
        <v>844</v>
      </c>
      <c r="E171" s="16" t="s">
        <v>843</v>
      </c>
      <c r="F171" s="16" t="s">
        <v>843</v>
      </c>
      <c r="G171" s="16" t="s">
        <v>843</v>
      </c>
      <c r="H171" s="16" t="s">
        <v>843</v>
      </c>
      <c r="I171" s="16" t="s">
        <v>843</v>
      </c>
      <c r="J171" s="16" t="s">
        <v>843</v>
      </c>
      <c r="K171" s="16" t="s">
        <v>843</v>
      </c>
      <c r="L171" s="16" t="s">
        <v>843</v>
      </c>
      <c r="M171" s="16" t="s">
        <v>843</v>
      </c>
      <c r="N171" s="16" t="s">
        <v>843</v>
      </c>
      <c r="O171" s="16" t="s">
        <v>843</v>
      </c>
      <c r="Q171" s="16" t="s">
        <v>844</v>
      </c>
      <c r="R171" s="16">
        <v>5</v>
      </c>
      <c r="T171" s="16" t="s">
        <v>474</v>
      </c>
      <c r="U171" s="16" t="s">
        <v>843</v>
      </c>
      <c r="V171" s="16" t="s">
        <v>844</v>
      </c>
      <c r="W171" s="16" t="s">
        <v>843</v>
      </c>
      <c r="X171" s="16" t="s">
        <v>843</v>
      </c>
      <c r="Y171" s="16" t="s">
        <v>843</v>
      </c>
      <c r="Z171" s="16" t="s">
        <v>844</v>
      </c>
      <c r="AA171" s="16" t="s">
        <v>843</v>
      </c>
      <c r="AB171" s="16" t="s">
        <v>843</v>
      </c>
      <c r="AC171" s="16" t="s">
        <v>843</v>
      </c>
      <c r="AF171" s="16" t="s">
        <v>11796</v>
      </c>
      <c r="AG171" s="16" t="s">
        <v>11708</v>
      </c>
      <c r="AH171" s="16" t="s">
        <v>843</v>
      </c>
      <c r="AI171" s="16" t="s">
        <v>843</v>
      </c>
      <c r="AJ171" s="16" t="s">
        <v>843</v>
      </c>
      <c r="AK171" s="16" t="s">
        <v>843</v>
      </c>
      <c r="AL171" s="16" t="s">
        <v>844</v>
      </c>
      <c r="AM171" s="16" t="s">
        <v>844</v>
      </c>
      <c r="AN171" s="16" t="s">
        <v>843</v>
      </c>
      <c r="AO171" s="16" t="s">
        <v>843</v>
      </c>
      <c r="AP171" s="16" t="s">
        <v>843</v>
      </c>
      <c r="AQ171" s="16" t="s">
        <v>844</v>
      </c>
      <c r="AR171" s="16" t="s">
        <v>11800</v>
      </c>
      <c r="AS171" s="16" t="s">
        <v>843</v>
      </c>
      <c r="AT171" s="16" t="s">
        <v>843</v>
      </c>
      <c r="AU171" s="16" t="s">
        <v>843</v>
      </c>
      <c r="AV171" s="16" t="s">
        <v>844</v>
      </c>
      <c r="AW171" s="16" t="s">
        <v>844</v>
      </c>
      <c r="AX171" s="16" t="s">
        <v>844</v>
      </c>
      <c r="AY171" s="16" t="s">
        <v>843</v>
      </c>
      <c r="BC171" s="16" t="s">
        <v>4437</v>
      </c>
      <c r="BD171" s="16" t="s">
        <v>4437</v>
      </c>
      <c r="BE171" s="16" t="s">
        <v>4440</v>
      </c>
      <c r="BF171" s="16" t="s">
        <v>844</v>
      </c>
      <c r="CC171" s="16" t="s">
        <v>867</v>
      </c>
      <c r="CD171" s="16" t="s">
        <v>6834</v>
      </c>
      <c r="CE171" s="16" t="s">
        <v>7537</v>
      </c>
      <c r="DN171" s="16" t="s">
        <v>7561</v>
      </c>
      <c r="DQ171" s="16" t="s">
        <v>7093</v>
      </c>
      <c r="DR171" s="16" t="s">
        <v>865</v>
      </c>
      <c r="DX171" s="16" t="s">
        <v>867</v>
      </c>
      <c r="DY171" s="16" t="s">
        <v>867</v>
      </c>
      <c r="ES171" s="16" t="s">
        <v>865</v>
      </c>
      <c r="ET171" s="16" t="s">
        <v>867</v>
      </c>
      <c r="EU171" s="16" t="s">
        <v>7813</v>
      </c>
      <c r="EV171" s="16" t="s">
        <v>865</v>
      </c>
      <c r="FF171" s="16" t="s">
        <v>7845</v>
      </c>
      <c r="FG171" s="16" t="s">
        <v>7849</v>
      </c>
      <c r="FH171" s="16" t="s">
        <v>844</v>
      </c>
      <c r="FI171" s="16" t="s">
        <v>843</v>
      </c>
      <c r="FJ171" s="16" t="s">
        <v>843</v>
      </c>
      <c r="FK171" s="16" t="s">
        <v>843</v>
      </c>
      <c r="FL171" s="16" t="s">
        <v>843</v>
      </c>
      <c r="FM171" s="16" t="s">
        <v>843</v>
      </c>
      <c r="FN171" s="16" t="s">
        <v>843</v>
      </c>
      <c r="FO171" s="16" t="s">
        <v>843</v>
      </c>
      <c r="FP171" s="16" t="s">
        <v>843</v>
      </c>
      <c r="FQ171" s="16" t="s">
        <v>843</v>
      </c>
      <c r="HC171" s="16" t="s">
        <v>865</v>
      </c>
      <c r="KO171" s="16" t="s">
        <v>9205</v>
      </c>
      <c r="KP171" s="16" t="s">
        <v>9204</v>
      </c>
      <c r="KQ171" s="16" t="s">
        <v>8694</v>
      </c>
      <c r="KR171" s="16" t="s">
        <v>9723</v>
      </c>
      <c r="KS171" s="16" t="s">
        <v>9206</v>
      </c>
      <c r="KT171" s="16" t="s">
        <v>9148</v>
      </c>
      <c r="KU171" s="16" t="s">
        <v>844</v>
      </c>
      <c r="KV171" s="16" t="s">
        <v>9148</v>
      </c>
      <c r="KW171" s="16" t="s">
        <v>850</v>
      </c>
      <c r="KX171" s="16" t="s">
        <v>487</v>
      </c>
      <c r="KY171" s="16" t="s">
        <v>487</v>
      </c>
      <c r="KZ171" s="16" t="s">
        <v>487</v>
      </c>
      <c r="LC171" s="16" t="s">
        <v>10879</v>
      </c>
      <c r="LF171" s="16" t="s">
        <v>11654</v>
      </c>
      <c r="LI171" s="16" t="s">
        <v>11655</v>
      </c>
      <c r="LM171" s="16" t="s">
        <v>8741</v>
      </c>
      <c r="LN171" s="16" t="s">
        <v>487</v>
      </c>
      <c r="LO171" s="16" t="s">
        <v>1056</v>
      </c>
      <c r="LP171" s="16" t="s">
        <v>844</v>
      </c>
      <c r="LQ171" s="16" t="s">
        <v>844</v>
      </c>
      <c r="LR171" s="16" t="s">
        <v>1056</v>
      </c>
      <c r="LS171" s="16" t="s">
        <v>844</v>
      </c>
      <c r="LT171" s="16" t="s">
        <v>843</v>
      </c>
      <c r="LU171" s="16" t="s">
        <v>843</v>
      </c>
      <c r="LV171" s="16" t="s">
        <v>844</v>
      </c>
      <c r="LW171" s="16" t="s">
        <v>843</v>
      </c>
      <c r="LX171" s="16" t="s">
        <v>843</v>
      </c>
      <c r="LY171" s="16" t="s">
        <v>843</v>
      </c>
      <c r="LZ171" s="16" t="s">
        <v>843</v>
      </c>
      <c r="MA171" s="16" t="s">
        <v>843</v>
      </c>
      <c r="MB171" s="16" t="s">
        <v>843</v>
      </c>
      <c r="MC171" s="16" t="s">
        <v>1056</v>
      </c>
      <c r="ME171" s="16" t="s">
        <v>11656</v>
      </c>
      <c r="MF171" s="16" t="s">
        <v>8847</v>
      </c>
      <c r="MR171" s="16" t="s">
        <v>474</v>
      </c>
      <c r="MS171" s="16" t="s">
        <v>11798</v>
      </c>
      <c r="MT171" s="16" t="s">
        <v>8982</v>
      </c>
      <c r="MV171" s="16" t="s">
        <v>487</v>
      </c>
      <c r="MW171" s="16" t="s">
        <v>1263</v>
      </c>
      <c r="MX171" s="16" t="s">
        <v>1262</v>
      </c>
      <c r="MY171" s="16" t="s">
        <v>487</v>
      </c>
      <c r="MZ171" s="16" t="s">
        <v>487</v>
      </c>
      <c r="NA171" s="16" t="s">
        <v>486</v>
      </c>
      <c r="NC171" s="16" t="s">
        <v>486</v>
      </c>
      <c r="NE171" s="16" t="s">
        <v>486</v>
      </c>
      <c r="NI171" s="16" t="s">
        <v>11658</v>
      </c>
      <c r="NS171" s="16" t="s">
        <v>462</v>
      </c>
      <c r="NT171" s="16" t="s">
        <v>482</v>
      </c>
      <c r="NU171" s="16">
        <v>0.79400000000000004</v>
      </c>
      <c r="NV171" s="16" t="s">
        <v>860</v>
      </c>
      <c r="NW171" s="16" t="s">
        <v>1182</v>
      </c>
      <c r="NX171" s="16" t="s">
        <v>1142</v>
      </c>
      <c r="NY171" s="16" t="s">
        <v>1121</v>
      </c>
      <c r="NZ171" s="16" t="s">
        <v>936</v>
      </c>
    </row>
    <row r="172" spans="1:394" x14ac:dyDescent="0.25">
      <c r="A172" s="16" t="s">
        <v>9726</v>
      </c>
      <c r="B172" s="16" t="s">
        <v>8732</v>
      </c>
      <c r="C172" s="16" t="s">
        <v>972</v>
      </c>
      <c r="D172" s="16" t="s">
        <v>844</v>
      </c>
      <c r="E172" s="16" t="s">
        <v>843</v>
      </c>
      <c r="F172" s="16" t="s">
        <v>843</v>
      </c>
      <c r="G172" s="16" t="s">
        <v>843</v>
      </c>
      <c r="H172" s="16" t="s">
        <v>843</v>
      </c>
      <c r="I172" s="16" t="s">
        <v>843</v>
      </c>
      <c r="J172" s="16" t="s">
        <v>843</v>
      </c>
      <c r="K172" s="16" t="s">
        <v>843</v>
      </c>
      <c r="L172" s="16" t="s">
        <v>843</v>
      </c>
      <c r="M172" s="16" t="s">
        <v>843</v>
      </c>
      <c r="N172" s="16" t="s">
        <v>843</v>
      </c>
      <c r="O172" s="16" t="s">
        <v>843</v>
      </c>
      <c r="Q172" s="16" t="s">
        <v>844</v>
      </c>
      <c r="R172" s="16">
        <v>3</v>
      </c>
      <c r="T172" s="16" t="s">
        <v>474</v>
      </c>
      <c r="U172" s="16" t="s">
        <v>843</v>
      </c>
      <c r="V172" s="16" t="s">
        <v>844</v>
      </c>
      <c r="W172" s="16" t="s">
        <v>843</v>
      </c>
      <c r="X172" s="16" t="s">
        <v>843</v>
      </c>
      <c r="Y172" s="16" t="s">
        <v>843</v>
      </c>
      <c r="Z172" s="16" t="s">
        <v>844</v>
      </c>
      <c r="AA172" s="16" t="s">
        <v>843</v>
      </c>
      <c r="AB172" s="16" t="s">
        <v>843</v>
      </c>
      <c r="AC172" s="16" t="s">
        <v>843</v>
      </c>
      <c r="AF172" s="16" t="s">
        <v>11796</v>
      </c>
      <c r="AG172" s="16" t="s">
        <v>2381</v>
      </c>
      <c r="AH172" s="16" t="s">
        <v>843</v>
      </c>
      <c r="AI172" s="16" t="s">
        <v>843</v>
      </c>
      <c r="AJ172" s="16" t="s">
        <v>843</v>
      </c>
      <c r="AK172" s="16" t="s">
        <v>843</v>
      </c>
      <c r="AL172" s="16" t="s">
        <v>843</v>
      </c>
      <c r="AM172" s="16" t="s">
        <v>844</v>
      </c>
      <c r="AN172" s="16" t="s">
        <v>843</v>
      </c>
      <c r="AO172" s="16" t="s">
        <v>843</v>
      </c>
      <c r="AP172" s="16" t="s">
        <v>843</v>
      </c>
      <c r="AQ172" s="16" t="s">
        <v>844</v>
      </c>
      <c r="BF172" s="16" t="s">
        <v>844</v>
      </c>
      <c r="CC172" s="16" t="s">
        <v>867</v>
      </c>
      <c r="CD172" s="16" t="s">
        <v>6834</v>
      </c>
      <c r="CE172" s="16" t="s">
        <v>7537</v>
      </c>
      <c r="DN172" s="16" t="s">
        <v>4411</v>
      </c>
      <c r="DQ172" s="16" t="s">
        <v>7093</v>
      </c>
      <c r="DR172" s="16" t="s">
        <v>865</v>
      </c>
      <c r="DX172" s="16" t="s">
        <v>867</v>
      </c>
      <c r="DY172" s="16" t="s">
        <v>867</v>
      </c>
      <c r="ES172" s="16" t="s">
        <v>865</v>
      </c>
      <c r="ET172" s="16" t="s">
        <v>867</v>
      </c>
      <c r="EU172" s="16" t="s">
        <v>7813</v>
      </c>
      <c r="EV172" s="16" t="s">
        <v>865</v>
      </c>
      <c r="KO172" s="16" t="s">
        <v>9205</v>
      </c>
      <c r="KP172" s="16" t="s">
        <v>9204</v>
      </c>
      <c r="KQ172" s="16" t="s">
        <v>8694</v>
      </c>
      <c r="KR172" s="16" t="s">
        <v>9727</v>
      </c>
      <c r="KS172" s="16" t="s">
        <v>9206</v>
      </c>
      <c r="KT172" s="16" t="s">
        <v>9148</v>
      </c>
      <c r="KU172" s="16" t="s">
        <v>844</v>
      </c>
      <c r="KV172" s="16" t="s">
        <v>9148</v>
      </c>
      <c r="KX172" s="16" t="s">
        <v>487</v>
      </c>
      <c r="KY172" s="16" t="s">
        <v>487</v>
      </c>
      <c r="KZ172" s="16" t="s">
        <v>487</v>
      </c>
      <c r="LC172" s="16" t="s">
        <v>10879</v>
      </c>
      <c r="LF172" s="16" t="s">
        <v>11654</v>
      </c>
      <c r="LG172" s="16" t="s">
        <v>487</v>
      </c>
      <c r="LI172" s="16" t="s">
        <v>11655</v>
      </c>
      <c r="LM172" s="16" t="s">
        <v>8741</v>
      </c>
      <c r="LN172" s="16" t="s">
        <v>487</v>
      </c>
      <c r="LO172" s="16" t="s">
        <v>1056</v>
      </c>
      <c r="LP172" s="16" t="s">
        <v>844</v>
      </c>
      <c r="LQ172" s="16" t="s">
        <v>844</v>
      </c>
      <c r="LR172" s="16" t="s">
        <v>1056</v>
      </c>
      <c r="LS172" s="16" t="s">
        <v>844</v>
      </c>
      <c r="LT172" s="16" t="s">
        <v>843</v>
      </c>
      <c r="LU172" s="16" t="s">
        <v>843</v>
      </c>
      <c r="LV172" s="16" t="s">
        <v>844</v>
      </c>
      <c r="LW172" s="16" t="s">
        <v>843</v>
      </c>
      <c r="LX172" s="16" t="s">
        <v>843</v>
      </c>
      <c r="LY172" s="16" t="s">
        <v>843</v>
      </c>
      <c r="LZ172" s="16" t="s">
        <v>843</v>
      </c>
      <c r="MA172" s="16" t="s">
        <v>843</v>
      </c>
      <c r="MB172" s="16" t="s">
        <v>843</v>
      </c>
      <c r="MC172" s="16" t="s">
        <v>1056</v>
      </c>
      <c r="ME172" s="16" t="s">
        <v>11656</v>
      </c>
      <c r="MF172" s="16" t="s">
        <v>8847</v>
      </c>
      <c r="MR172" s="16" t="s">
        <v>474</v>
      </c>
      <c r="MS172" s="16" t="s">
        <v>11798</v>
      </c>
      <c r="MT172" s="16" t="s">
        <v>8982</v>
      </c>
      <c r="MV172" s="16" t="s">
        <v>487</v>
      </c>
      <c r="MW172" s="16" t="s">
        <v>1263</v>
      </c>
      <c r="MX172" s="16" t="s">
        <v>1262</v>
      </c>
      <c r="MY172" s="16" t="s">
        <v>486</v>
      </c>
      <c r="MZ172" s="16" t="s">
        <v>487</v>
      </c>
      <c r="NA172" s="16" t="s">
        <v>486</v>
      </c>
      <c r="NC172" s="16" t="s">
        <v>486</v>
      </c>
      <c r="NI172" s="16" t="s">
        <v>11658</v>
      </c>
      <c r="NS172" s="16" t="s">
        <v>462</v>
      </c>
      <c r="NT172" s="16" t="s">
        <v>482</v>
      </c>
      <c r="NU172" s="16">
        <v>0.79400000000000004</v>
      </c>
      <c r="NV172" s="16" t="s">
        <v>1132</v>
      </c>
      <c r="NW172" s="16" t="s">
        <v>1178</v>
      </c>
      <c r="NX172" s="16" t="s">
        <v>1142</v>
      </c>
      <c r="NY172" s="16" t="s">
        <v>1121</v>
      </c>
      <c r="NZ172" s="16" t="s">
        <v>936</v>
      </c>
    </row>
    <row r="173" spans="1:394" x14ac:dyDescent="0.25">
      <c r="A173" s="16" t="s">
        <v>9730</v>
      </c>
      <c r="B173" s="16" t="s">
        <v>844</v>
      </c>
      <c r="C173" s="16" t="s">
        <v>972</v>
      </c>
      <c r="D173" s="16" t="s">
        <v>844</v>
      </c>
      <c r="E173" s="16" t="s">
        <v>843</v>
      </c>
      <c r="F173" s="16" t="s">
        <v>843</v>
      </c>
      <c r="G173" s="16" t="s">
        <v>843</v>
      </c>
      <c r="H173" s="16" t="s">
        <v>843</v>
      </c>
      <c r="I173" s="16" t="s">
        <v>843</v>
      </c>
      <c r="J173" s="16" t="s">
        <v>843</v>
      </c>
      <c r="K173" s="16" t="s">
        <v>843</v>
      </c>
      <c r="L173" s="16" t="s">
        <v>843</v>
      </c>
      <c r="M173" s="16" t="s">
        <v>843</v>
      </c>
      <c r="N173" s="16" t="s">
        <v>843</v>
      </c>
      <c r="O173" s="16" t="s">
        <v>843</v>
      </c>
      <c r="Q173" s="16" t="s">
        <v>844</v>
      </c>
      <c r="R173" s="16">
        <v>56</v>
      </c>
      <c r="T173" s="16" t="s">
        <v>470</v>
      </c>
      <c r="U173" s="16" t="s">
        <v>844</v>
      </c>
      <c r="V173" s="16" t="s">
        <v>843</v>
      </c>
      <c r="W173" s="16" t="s">
        <v>844</v>
      </c>
      <c r="X173" s="16" t="s">
        <v>843</v>
      </c>
      <c r="Y173" s="16" t="s">
        <v>843</v>
      </c>
      <c r="Z173" s="16" t="s">
        <v>843</v>
      </c>
      <c r="AA173" s="16" t="s">
        <v>843</v>
      </c>
      <c r="AB173" s="16" t="s">
        <v>843</v>
      </c>
      <c r="AC173" s="16" t="s">
        <v>843</v>
      </c>
      <c r="AD173" s="16" t="s">
        <v>867</v>
      </c>
      <c r="AF173" s="16" t="s">
        <v>11746</v>
      </c>
      <c r="AG173" s="16" t="s">
        <v>11703</v>
      </c>
      <c r="AH173" s="16" t="s">
        <v>844</v>
      </c>
      <c r="AI173" s="16" t="s">
        <v>843</v>
      </c>
      <c r="AJ173" s="16" t="s">
        <v>844</v>
      </c>
      <c r="AK173" s="16" t="s">
        <v>843</v>
      </c>
      <c r="AL173" s="16" t="s">
        <v>844</v>
      </c>
      <c r="AM173" s="16" t="s">
        <v>843</v>
      </c>
      <c r="AN173" s="16" t="s">
        <v>843</v>
      </c>
      <c r="AO173" s="16" t="s">
        <v>843</v>
      </c>
      <c r="AP173" s="16" t="s">
        <v>843</v>
      </c>
      <c r="AQ173" s="16" t="s">
        <v>843</v>
      </c>
      <c r="AR173" s="16" t="s">
        <v>11680</v>
      </c>
      <c r="AS173" s="16" t="s">
        <v>844</v>
      </c>
      <c r="AT173" s="16" t="s">
        <v>843</v>
      </c>
      <c r="AU173" s="16" t="s">
        <v>844</v>
      </c>
      <c r="AV173" s="16" t="s">
        <v>844</v>
      </c>
      <c r="AW173" s="16" t="s">
        <v>843</v>
      </c>
      <c r="AX173" s="16" t="s">
        <v>843</v>
      </c>
      <c r="AY173" s="16" t="s">
        <v>843</v>
      </c>
      <c r="AZ173" s="16" t="s">
        <v>4437</v>
      </c>
      <c r="BB173" s="16" t="s">
        <v>4437</v>
      </c>
      <c r="BC173" s="16" t="s">
        <v>4437</v>
      </c>
      <c r="BF173" s="16" t="s">
        <v>843</v>
      </c>
      <c r="BH173" s="16" t="s">
        <v>7380</v>
      </c>
      <c r="BI173" s="16" t="s">
        <v>7785</v>
      </c>
      <c r="BJ173" s="16" t="s">
        <v>843</v>
      </c>
      <c r="BK173" s="16" t="s">
        <v>843</v>
      </c>
      <c r="BL173" s="16" t="s">
        <v>843</v>
      </c>
      <c r="BM173" s="16" t="s">
        <v>843</v>
      </c>
      <c r="BN173" s="16" t="s">
        <v>843</v>
      </c>
      <c r="BO173" s="16" t="s">
        <v>844</v>
      </c>
      <c r="BP173" s="16" t="s">
        <v>843</v>
      </c>
      <c r="BQ173" s="16" t="s">
        <v>843</v>
      </c>
      <c r="DX173" s="16" t="s">
        <v>865</v>
      </c>
      <c r="ES173" s="16" t="s">
        <v>867</v>
      </c>
      <c r="EU173" s="16" t="s">
        <v>7813</v>
      </c>
      <c r="EV173" s="16" t="s">
        <v>865</v>
      </c>
      <c r="HC173" s="16" t="s">
        <v>865</v>
      </c>
      <c r="JA173" s="16" t="s">
        <v>4822</v>
      </c>
      <c r="JB173" s="16" t="s">
        <v>865</v>
      </c>
      <c r="JC173" s="16" t="s">
        <v>865</v>
      </c>
      <c r="JD173" s="16" t="s">
        <v>865</v>
      </c>
      <c r="JE173" s="16" t="s">
        <v>865</v>
      </c>
      <c r="JF173" s="16" t="s">
        <v>865</v>
      </c>
      <c r="JG173" s="16" t="s">
        <v>843</v>
      </c>
      <c r="JH173" s="16" t="s">
        <v>5638</v>
      </c>
      <c r="JJ173" s="16" t="s">
        <v>865</v>
      </c>
      <c r="KF173" s="16" t="s">
        <v>4216</v>
      </c>
      <c r="KI173" s="16" t="s">
        <v>4849</v>
      </c>
      <c r="KO173" s="16" t="s">
        <v>9210</v>
      </c>
      <c r="KP173" s="16" t="s">
        <v>9209</v>
      </c>
      <c r="KQ173" s="16" t="s">
        <v>8694</v>
      </c>
      <c r="KR173" s="16" t="s">
        <v>9731</v>
      </c>
      <c r="KS173" s="16" t="s">
        <v>9211</v>
      </c>
      <c r="KT173" s="16" t="s">
        <v>9148</v>
      </c>
      <c r="KU173" s="16" t="s">
        <v>844</v>
      </c>
      <c r="KV173" s="16" t="s">
        <v>9148</v>
      </c>
      <c r="KW173" s="16" t="s">
        <v>851</v>
      </c>
      <c r="KY173" s="16" t="s">
        <v>486</v>
      </c>
      <c r="LC173" s="16" t="s">
        <v>10879</v>
      </c>
      <c r="LF173" s="16" t="s">
        <v>11654</v>
      </c>
      <c r="LI173" s="16" t="s">
        <v>11655</v>
      </c>
      <c r="LJ173" s="16" t="s">
        <v>843</v>
      </c>
      <c r="LL173" s="16" t="s">
        <v>8711</v>
      </c>
      <c r="LM173" s="16" t="s">
        <v>8741</v>
      </c>
      <c r="LO173" s="16" t="s">
        <v>843</v>
      </c>
      <c r="LP173" s="16" t="s">
        <v>844</v>
      </c>
      <c r="LQ173" s="16" t="s">
        <v>1056</v>
      </c>
      <c r="LR173" s="16" t="s">
        <v>843</v>
      </c>
      <c r="LS173" s="16" t="s">
        <v>1056</v>
      </c>
      <c r="LT173" s="16" t="s">
        <v>843</v>
      </c>
      <c r="LU173" s="16" t="s">
        <v>844</v>
      </c>
      <c r="LV173" s="16" t="s">
        <v>844</v>
      </c>
      <c r="LW173" s="16" t="s">
        <v>1056</v>
      </c>
      <c r="LX173" s="16" t="s">
        <v>843</v>
      </c>
      <c r="LY173" s="16" t="s">
        <v>843</v>
      </c>
      <c r="LZ173" s="16" t="s">
        <v>843</v>
      </c>
      <c r="MA173" s="16" t="s">
        <v>843</v>
      </c>
      <c r="MB173" s="16" t="s">
        <v>843</v>
      </c>
      <c r="MC173" s="16" t="s">
        <v>843</v>
      </c>
      <c r="ME173" s="16" t="s">
        <v>11656</v>
      </c>
      <c r="MF173" s="16" t="s">
        <v>8847</v>
      </c>
      <c r="MP173" s="16" t="s">
        <v>13845</v>
      </c>
      <c r="MR173" s="16" t="s">
        <v>470</v>
      </c>
      <c r="MS173" s="16" t="s">
        <v>11798</v>
      </c>
      <c r="MT173" s="16" t="s">
        <v>8993</v>
      </c>
      <c r="MU173" s="16" t="s">
        <v>817</v>
      </c>
      <c r="NC173" s="16" t="s">
        <v>487</v>
      </c>
      <c r="NE173" s="16" t="s">
        <v>486</v>
      </c>
      <c r="NG173" s="16" t="s">
        <v>1378</v>
      </c>
      <c r="NI173" s="16" t="s">
        <v>11658</v>
      </c>
      <c r="NR173" s="16" t="s">
        <v>451</v>
      </c>
      <c r="NS173" s="16" t="s">
        <v>462</v>
      </c>
      <c r="NT173" s="16" t="s">
        <v>482</v>
      </c>
      <c r="NU173" s="16">
        <v>0.79400000000000004</v>
      </c>
      <c r="NV173" s="16" t="s">
        <v>451</v>
      </c>
      <c r="NW173" s="16" t="s">
        <v>1175</v>
      </c>
      <c r="NX173" s="16" t="s">
        <v>1142</v>
      </c>
      <c r="OB173" s="16" t="s">
        <v>833</v>
      </c>
      <c r="OC173" s="16" t="s">
        <v>451</v>
      </c>
    </row>
    <row r="174" spans="1:394" x14ac:dyDescent="0.25">
      <c r="A174" s="16" t="s">
        <v>9735</v>
      </c>
      <c r="B174" s="16" t="s">
        <v>1056</v>
      </c>
      <c r="C174" s="16" t="s">
        <v>972</v>
      </c>
      <c r="D174" s="16" t="s">
        <v>844</v>
      </c>
      <c r="E174" s="16" t="s">
        <v>843</v>
      </c>
      <c r="F174" s="16" t="s">
        <v>843</v>
      </c>
      <c r="G174" s="16" t="s">
        <v>843</v>
      </c>
      <c r="H174" s="16" t="s">
        <v>843</v>
      </c>
      <c r="I174" s="16" t="s">
        <v>843</v>
      </c>
      <c r="J174" s="16" t="s">
        <v>843</v>
      </c>
      <c r="K174" s="16" t="s">
        <v>843</v>
      </c>
      <c r="L174" s="16" t="s">
        <v>843</v>
      </c>
      <c r="M174" s="16" t="s">
        <v>843</v>
      </c>
      <c r="N174" s="16" t="s">
        <v>843</v>
      </c>
      <c r="O174" s="16" t="s">
        <v>843</v>
      </c>
      <c r="Q174" s="16" t="s">
        <v>844</v>
      </c>
      <c r="R174" s="16">
        <v>85</v>
      </c>
      <c r="T174" s="16" t="s">
        <v>470</v>
      </c>
      <c r="U174" s="16" t="s">
        <v>844</v>
      </c>
      <c r="V174" s="16" t="s">
        <v>843</v>
      </c>
      <c r="W174" s="16" t="s">
        <v>844</v>
      </c>
      <c r="X174" s="16" t="s">
        <v>843</v>
      </c>
      <c r="Y174" s="16" t="s">
        <v>843</v>
      </c>
      <c r="Z174" s="16" t="s">
        <v>843</v>
      </c>
      <c r="AA174" s="16" t="s">
        <v>843</v>
      </c>
      <c r="AB174" s="16" t="s">
        <v>843</v>
      </c>
      <c r="AC174" s="16" t="s">
        <v>843</v>
      </c>
      <c r="AD174" s="16" t="s">
        <v>865</v>
      </c>
      <c r="AF174" s="16" t="s">
        <v>11746</v>
      </c>
      <c r="AG174" s="16" t="s">
        <v>11722</v>
      </c>
      <c r="AH174" s="16" t="s">
        <v>844</v>
      </c>
      <c r="AI174" s="16" t="s">
        <v>843</v>
      </c>
      <c r="AJ174" s="16" t="s">
        <v>844</v>
      </c>
      <c r="AK174" s="16" t="s">
        <v>844</v>
      </c>
      <c r="AL174" s="16" t="s">
        <v>843</v>
      </c>
      <c r="AM174" s="16" t="s">
        <v>843</v>
      </c>
      <c r="AN174" s="16" t="s">
        <v>843</v>
      </c>
      <c r="AO174" s="16" t="s">
        <v>843</v>
      </c>
      <c r="AP174" s="16" t="s">
        <v>843</v>
      </c>
      <c r="AQ174" s="16" t="s">
        <v>843</v>
      </c>
      <c r="AR174" s="16" t="s">
        <v>11801</v>
      </c>
      <c r="AS174" s="16" t="s">
        <v>844</v>
      </c>
      <c r="AT174" s="16" t="s">
        <v>844</v>
      </c>
      <c r="AU174" s="16" t="s">
        <v>844</v>
      </c>
      <c r="AV174" s="16" t="s">
        <v>844</v>
      </c>
      <c r="AW174" s="16" t="s">
        <v>844</v>
      </c>
      <c r="AX174" s="16" t="s">
        <v>844</v>
      </c>
      <c r="AY174" s="16" t="s">
        <v>843</v>
      </c>
      <c r="AZ174" s="16" t="s">
        <v>4440</v>
      </c>
      <c r="BA174" s="16" t="s">
        <v>4440</v>
      </c>
      <c r="BB174" s="16" t="s">
        <v>4437</v>
      </c>
      <c r="BC174" s="16" t="s">
        <v>4440</v>
      </c>
      <c r="BD174" s="16" t="s">
        <v>4437</v>
      </c>
      <c r="BE174" s="16" t="s">
        <v>4437</v>
      </c>
      <c r="BF174" s="16" t="s">
        <v>843</v>
      </c>
      <c r="BI174" s="16" t="s">
        <v>7785</v>
      </c>
      <c r="BJ174" s="16" t="s">
        <v>843</v>
      </c>
      <c r="BK174" s="16" t="s">
        <v>843</v>
      </c>
      <c r="BL174" s="16" t="s">
        <v>843</v>
      </c>
      <c r="BM174" s="16" t="s">
        <v>843</v>
      </c>
      <c r="BN174" s="16" t="s">
        <v>843</v>
      </c>
      <c r="BO174" s="16" t="s">
        <v>844</v>
      </c>
      <c r="BP174" s="16" t="s">
        <v>843</v>
      </c>
      <c r="BQ174" s="16" t="s">
        <v>843</v>
      </c>
      <c r="DX174" s="16" t="s">
        <v>865</v>
      </c>
      <c r="ES174" s="16" t="s">
        <v>867</v>
      </c>
      <c r="EU174" s="16" t="s">
        <v>7813</v>
      </c>
      <c r="EV174" s="16" t="s">
        <v>865</v>
      </c>
      <c r="FF174" s="16" t="s">
        <v>7839</v>
      </c>
      <c r="HC174" s="16" t="s">
        <v>864</v>
      </c>
      <c r="JA174" s="16" t="s">
        <v>4816</v>
      </c>
      <c r="JB174" s="16" t="s">
        <v>865</v>
      </c>
      <c r="JC174" s="16" t="s">
        <v>865</v>
      </c>
      <c r="JD174" s="16" t="s">
        <v>865</v>
      </c>
      <c r="JE174" s="16" t="s">
        <v>865</v>
      </c>
      <c r="JF174" s="16" t="s">
        <v>865</v>
      </c>
      <c r="JG174" s="16" t="s">
        <v>843</v>
      </c>
      <c r="JH174" s="16" t="s">
        <v>4846</v>
      </c>
      <c r="KF174" s="16" t="s">
        <v>4411</v>
      </c>
      <c r="KI174" s="16" t="s">
        <v>4846</v>
      </c>
      <c r="KO174" s="16" t="s">
        <v>9210</v>
      </c>
      <c r="KP174" s="16" t="s">
        <v>9209</v>
      </c>
      <c r="KQ174" s="16" t="s">
        <v>8694</v>
      </c>
      <c r="KR174" s="16" t="s">
        <v>9736</v>
      </c>
      <c r="KS174" s="16" t="s">
        <v>9211</v>
      </c>
      <c r="KT174" s="16" t="s">
        <v>9148</v>
      </c>
      <c r="KU174" s="16" t="s">
        <v>844</v>
      </c>
      <c r="KV174" s="16" t="s">
        <v>9148</v>
      </c>
      <c r="KW174" s="16" t="s">
        <v>850</v>
      </c>
      <c r="KY174" s="16" t="s">
        <v>486</v>
      </c>
      <c r="LC174" s="16" t="s">
        <v>10879</v>
      </c>
      <c r="LF174" s="16" t="s">
        <v>11654</v>
      </c>
      <c r="LI174" s="16" t="s">
        <v>11655</v>
      </c>
      <c r="LJ174" s="16" t="s">
        <v>843</v>
      </c>
      <c r="LL174" s="16" t="s">
        <v>8711</v>
      </c>
      <c r="LM174" s="16" t="s">
        <v>8741</v>
      </c>
      <c r="LO174" s="16" t="s">
        <v>843</v>
      </c>
      <c r="LP174" s="16" t="s">
        <v>844</v>
      </c>
      <c r="LQ174" s="16" t="s">
        <v>1056</v>
      </c>
      <c r="LR174" s="16" t="s">
        <v>843</v>
      </c>
      <c r="LS174" s="16" t="s">
        <v>1056</v>
      </c>
      <c r="LT174" s="16" t="s">
        <v>843</v>
      </c>
      <c r="LU174" s="16" t="s">
        <v>844</v>
      </c>
      <c r="LV174" s="16" t="s">
        <v>844</v>
      </c>
      <c r="LW174" s="16" t="s">
        <v>1056</v>
      </c>
      <c r="LX174" s="16" t="s">
        <v>843</v>
      </c>
      <c r="LY174" s="16" t="s">
        <v>843</v>
      </c>
      <c r="LZ174" s="16" t="s">
        <v>843</v>
      </c>
      <c r="MA174" s="16" t="s">
        <v>843</v>
      </c>
      <c r="MB174" s="16" t="s">
        <v>843</v>
      </c>
      <c r="MC174" s="16" t="s">
        <v>843</v>
      </c>
      <c r="ME174" s="16" t="s">
        <v>11656</v>
      </c>
      <c r="MF174" s="16" t="s">
        <v>8847</v>
      </c>
      <c r="MP174" s="16" t="s">
        <v>1824</v>
      </c>
      <c r="MR174" s="16" t="s">
        <v>470</v>
      </c>
      <c r="MS174" s="16" t="s">
        <v>11798</v>
      </c>
      <c r="MT174" s="16" t="s">
        <v>8993</v>
      </c>
      <c r="NC174" s="16" t="s">
        <v>487</v>
      </c>
      <c r="NG174" s="16" t="s">
        <v>1380</v>
      </c>
      <c r="NI174" s="16" t="s">
        <v>11658</v>
      </c>
      <c r="NR174" s="16" t="s">
        <v>878</v>
      </c>
      <c r="NS174" s="16" t="s">
        <v>462</v>
      </c>
      <c r="NT174" s="16" t="s">
        <v>482</v>
      </c>
      <c r="NU174" s="16">
        <v>0.79400000000000004</v>
      </c>
      <c r="NV174" s="16" t="s">
        <v>457</v>
      </c>
      <c r="NW174" s="16" t="s">
        <v>1177</v>
      </c>
      <c r="NX174" s="16" t="s">
        <v>1142</v>
      </c>
      <c r="OB174" s="16" t="s">
        <v>833</v>
      </c>
      <c r="OC174" s="16" t="s">
        <v>878</v>
      </c>
    </row>
    <row r="175" spans="1:394" x14ac:dyDescent="0.25">
      <c r="A175" s="16" t="s">
        <v>9739</v>
      </c>
      <c r="B175" s="16" t="s">
        <v>844</v>
      </c>
      <c r="C175" s="16" t="s">
        <v>4199</v>
      </c>
      <c r="D175" s="16" t="s">
        <v>843</v>
      </c>
      <c r="E175" s="16" t="s">
        <v>843</v>
      </c>
      <c r="F175" s="16" t="s">
        <v>843</v>
      </c>
      <c r="G175" s="16" t="s">
        <v>843</v>
      </c>
      <c r="H175" s="16" t="s">
        <v>843</v>
      </c>
      <c r="I175" s="16" t="s">
        <v>844</v>
      </c>
      <c r="J175" s="16" t="s">
        <v>843</v>
      </c>
      <c r="K175" s="16" t="s">
        <v>843</v>
      </c>
      <c r="L175" s="16" t="s">
        <v>843</v>
      </c>
      <c r="M175" s="16" t="s">
        <v>843</v>
      </c>
      <c r="N175" s="16" t="s">
        <v>843</v>
      </c>
      <c r="O175" s="16" t="s">
        <v>843</v>
      </c>
      <c r="Q175" s="16" t="s">
        <v>843</v>
      </c>
      <c r="R175" s="16">
        <v>62</v>
      </c>
      <c r="T175" s="16" t="s">
        <v>470</v>
      </c>
      <c r="U175" s="16" t="s">
        <v>844</v>
      </c>
      <c r="V175" s="16" t="s">
        <v>843</v>
      </c>
      <c r="W175" s="16" t="s">
        <v>844</v>
      </c>
      <c r="X175" s="16" t="s">
        <v>843</v>
      </c>
      <c r="Y175" s="16" t="s">
        <v>843</v>
      </c>
      <c r="Z175" s="16" t="s">
        <v>843</v>
      </c>
      <c r="AA175" s="16" t="s">
        <v>843</v>
      </c>
      <c r="AB175" s="16" t="s">
        <v>843</v>
      </c>
      <c r="AC175" s="16" t="s">
        <v>843</v>
      </c>
      <c r="AD175" s="16" t="s">
        <v>867</v>
      </c>
      <c r="BF175" s="16" t="s">
        <v>843</v>
      </c>
      <c r="JB175" s="16" t="s">
        <v>865</v>
      </c>
      <c r="JC175" s="16" t="s">
        <v>865</v>
      </c>
      <c r="JD175" s="16" t="s">
        <v>865</v>
      </c>
      <c r="JE175" s="16" t="s">
        <v>865</v>
      </c>
      <c r="JF175" s="16" t="s">
        <v>865</v>
      </c>
      <c r="JG175" s="16" t="s">
        <v>843</v>
      </c>
      <c r="JH175" s="16" t="s">
        <v>4846</v>
      </c>
      <c r="KO175" s="16" t="s">
        <v>9217</v>
      </c>
      <c r="KP175" s="16" t="s">
        <v>9216</v>
      </c>
      <c r="KQ175" s="16" t="s">
        <v>8694</v>
      </c>
      <c r="KR175" s="16" t="s">
        <v>9740</v>
      </c>
      <c r="KS175" s="16" t="s">
        <v>9218</v>
      </c>
      <c r="KT175" s="16" t="s">
        <v>9148</v>
      </c>
      <c r="KU175" s="16" t="s">
        <v>844</v>
      </c>
      <c r="KV175" s="16" t="s">
        <v>9148</v>
      </c>
      <c r="LC175" s="16" t="s">
        <v>10879</v>
      </c>
      <c r="LF175" s="16" t="s">
        <v>11654</v>
      </c>
      <c r="LJ175" s="16" t="s">
        <v>843</v>
      </c>
      <c r="LL175" s="16" t="s">
        <v>8711</v>
      </c>
      <c r="LM175" s="16" t="s">
        <v>8741</v>
      </c>
      <c r="LO175" s="16" t="s">
        <v>844</v>
      </c>
      <c r="LP175" s="16" t="s">
        <v>843</v>
      </c>
      <c r="LQ175" s="16" t="s">
        <v>1056</v>
      </c>
      <c r="LR175" s="16" t="s">
        <v>844</v>
      </c>
      <c r="LS175" s="16" t="s">
        <v>844</v>
      </c>
      <c r="LT175" s="16" t="s">
        <v>844</v>
      </c>
      <c r="LU175" s="16" t="s">
        <v>1056</v>
      </c>
      <c r="LV175" s="16" t="s">
        <v>843</v>
      </c>
      <c r="LW175" s="16" t="s">
        <v>843</v>
      </c>
      <c r="LX175" s="16" t="s">
        <v>843</v>
      </c>
      <c r="LY175" s="16" t="s">
        <v>843</v>
      </c>
      <c r="LZ175" s="16" t="s">
        <v>843</v>
      </c>
      <c r="MA175" s="16" t="s">
        <v>844</v>
      </c>
      <c r="MB175" s="16" t="s">
        <v>843</v>
      </c>
      <c r="MC175" s="16" t="s">
        <v>843</v>
      </c>
      <c r="ME175" s="16" t="s">
        <v>11656</v>
      </c>
      <c r="MF175" s="16" t="s">
        <v>8847</v>
      </c>
      <c r="MR175" s="16" t="s">
        <v>470</v>
      </c>
      <c r="MS175" s="16" t="s">
        <v>11798</v>
      </c>
      <c r="NI175" s="16" t="s">
        <v>11658</v>
      </c>
      <c r="NR175" s="16" t="s">
        <v>877</v>
      </c>
      <c r="NS175" s="16" t="s">
        <v>462</v>
      </c>
      <c r="NT175" s="16" t="s">
        <v>482</v>
      </c>
      <c r="NU175" s="16">
        <v>0.79400000000000004</v>
      </c>
      <c r="NV175" s="16" t="s">
        <v>457</v>
      </c>
      <c r="NW175" s="16" t="s">
        <v>1177</v>
      </c>
      <c r="NX175" s="16" t="s">
        <v>1142</v>
      </c>
      <c r="OB175" s="16" t="s">
        <v>833</v>
      </c>
      <c r="OC175" s="16" t="s">
        <v>877</v>
      </c>
    </row>
    <row r="176" spans="1:394" x14ac:dyDescent="0.25">
      <c r="A176" s="16" t="s">
        <v>9743</v>
      </c>
      <c r="B176" s="16" t="s">
        <v>1056</v>
      </c>
      <c r="C176" s="16" t="s">
        <v>972</v>
      </c>
      <c r="D176" s="16" t="s">
        <v>844</v>
      </c>
      <c r="E176" s="16" t="s">
        <v>843</v>
      </c>
      <c r="F176" s="16" t="s">
        <v>843</v>
      </c>
      <c r="G176" s="16" t="s">
        <v>843</v>
      </c>
      <c r="H176" s="16" t="s">
        <v>843</v>
      </c>
      <c r="I176" s="16" t="s">
        <v>843</v>
      </c>
      <c r="J176" s="16" t="s">
        <v>843</v>
      </c>
      <c r="K176" s="16" t="s">
        <v>843</v>
      </c>
      <c r="L176" s="16" t="s">
        <v>843</v>
      </c>
      <c r="M176" s="16" t="s">
        <v>843</v>
      </c>
      <c r="N176" s="16" t="s">
        <v>843</v>
      </c>
      <c r="O176" s="16" t="s">
        <v>843</v>
      </c>
      <c r="Q176" s="16" t="s">
        <v>844</v>
      </c>
      <c r="R176" s="16">
        <v>63</v>
      </c>
      <c r="T176" s="16" t="s">
        <v>474</v>
      </c>
      <c r="U176" s="16" t="s">
        <v>843</v>
      </c>
      <c r="V176" s="16" t="s">
        <v>844</v>
      </c>
      <c r="W176" s="16" t="s">
        <v>843</v>
      </c>
      <c r="X176" s="16" t="s">
        <v>844</v>
      </c>
      <c r="Y176" s="16" t="s">
        <v>843</v>
      </c>
      <c r="Z176" s="16" t="s">
        <v>843</v>
      </c>
      <c r="AA176" s="16" t="s">
        <v>843</v>
      </c>
      <c r="AB176" s="16" t="s">
        <v>843</v>
      </c>
      <c r="AC176" s="16" t="s">
        <v>843</v>
      </c>
      <c r="AD176" s="16" t="s">
        <v>867</v>
      </c>
      <c r="AF176" s="16" t="s">
        <v>11673</v>
      </c>
      <c r="AG176" s="16" t="s">
        <v>11666</v>
      </c>
      <c r="AH176" s="16" t="s">
        <v>844</v>
      </c>
      <c r="AI176" s="16" t="s">
        <v>844</v>
      </c>
      <c r="AJ176" s="16" t="s">
        <v>844</v>
      </c>
      <c r="AK176" s="16" t="s">
        <v>843</v>
      </c>
      <c r="AL176" s="16" t="s">
        <v>844</v>
      </c>
      <c r="AM176" s="16" t="s">
        <v>843</v>
      </c>
      <c r="AN176" s="16" t="s">
        <v>843</v>
      </c>
      <c r="AO176" s="16" t="s">
        <v>843</v>
      </c>
      <c r="AP176" s="16" t="s">
        <v>843</v>
      </c>
      <c r="AQ176" s="16" t="s">
        <v>843</v>
      </c>
      <c r="AR176" s="16" t="s">
        <v>4433</v>
      </c>
      <c r="AS176" s="16" t="s">
        <v>843</v>
      </c>
      <c r="AT176" s="16" t="s">
        <v>843</v>
      </c>
      <c r="AU176" s="16" t="s">
        <v>843</v>
      </c>
      <c r="AV176" s="16" t="s">
        <v>843</v>
      </c>
      <c r="AW176" s="16" t="s">
        <v>843</v>
      </c>
      <c r="AX176" s="16" t="s">
        <v>843</v>
      </c>
      <c r="AY176" s="16" t="s">
        <v>844</v>
      </c>
      <c r="BF176" s="16" t="s">
        <v>843</v>
      </c>
      <c r="BH176" s="16" t="s">
        <v>7380</v>
      </c>
      <c r="BI176" s="16" t="s">
        <v>7785</v>
      </c>
      <c r="BJ176" s="16" t="s">
        <v>843</v>
      </c>
      <c r="BK176" s="16" t="s">
        <v>843</v>
      </c>
      <c r="BL176" s="16" t="s">
        <v>843</v>
      </c>
      <c r="BM176" s="16" t="s">
        <v>843</v>
      </c>
      <c r="BN176" s="16" t="s">
        <v>843</v>
      </c>
      <c r="BO176" s="16" t="s">
        <v>844</v>
      </c>
      <c r="BP176" s="16" t="s">
        <v>843</v>
      </c>
      <c r="BQ176" s="16" t="s">
        <v>843</v>
      </c>
      <c r="DX176" s="16" t="s">
        <v>865</v>
      </c>
      <c r="ES176" s="16" t="s">
        <v>865</v>
      </c>
      <c r="EU176" s="16" t="s">
        <v>7810</v>
      </c>
      <c r="EV176" s="16" t="s">
        <v>865</v>
      </c>
      <c r="FF176" s="16" t="s">
        <v>7836</v>
      </c>
      <c r="HC176" s="16" t="s">
        <v>865</v>
      </c>
      <c r="JA176" s="16" t="s">
        <v>4816</v>
      </c>
      <c r="JB176" s="16" t="s">
        <v>865</v>
      </c>
      <c r="JC176" s="16" t="s">
        <v>865</v>
      </c>
      <c r="JD176" s="16" t="s">
        <v>865</v>
      </c>
      <c r="JE176" s="16" t="s">
        <v>865</v>
      </c>
      <c r="JF176" s="16" t="s">
        <v>865</v>
      </c>
      <c r="JG176" s="16" t="s">
        <v>843</v>
      </c>
      <c r="JH176" s="16" t="s">
        <v>4846</v>
      </c>
      <c r="KF176" s="16" t="s">
        <v>864</v>
      </c>
      <c r="KI176" s="16" t="s">
        <v>4982</v>
      </c>
      <c r="KK176" s="16" t="s">
        <v>4867</v>
      </c>
      <c r="KM176" s="16" t="s">
        <v>7619</v>
      </c>
      <c r="KO176" s="16" t="s">
        <v>9217</v>
      </c>
      <c r="KP176" s="16" t="s">
        <v>9216</v>
      </c>
      <c r="KQ176" s="16" t="s">
        <v>8694</v>
      </c>
      <c r="KR176" s="16" t="s">
        <v>9744</v>
      </c>
      <c r="KS176" s="16" t="s">
        <v>9218</v>
      </c>
      <c r="KT176" s="16" t="s">
        <v>9148</v>
      </c>
      <c r="KU176" s="16" t="s">
        <v>844</v>
      </c>
      <c r="KV176" s="16" t="s">
        <v>9148</v>
      </c>
      <c r="KW176" s="16" t="s">
        <v>851</v>
      </c>
      <c r="KY176" s="16" t="s">
        <v>486</v>
      </c>
      <c r="LC176" s="16" t="s">
        <v>10879</v>
      </c>
      <c r="LF176" s="16" t="s">
        <v>11654</v>
      </c>
      <c r="LI176" s="16" t="s">
        <v>11655</v>
      </c>
      <c r="LJ176" s="16" t="s">
        <v>843</v>
      </c>
      <c r="LL176" s="16" t="s">
        <v>8711</v>
      </c>
      <c r="LM176" s="16" t="s">
        <v>8741</v>
      </c>
      <c r="LO176" s="16" t="s">
        <v>844</v>
      </c>
      <c r="LP176" s="16" t="s">
        <v>843</v>
      </c>
      <c r="LQ176" s="16" t="s">
        <v>1056</v>
      </c>
      <c r="LR176" s="16" t="s">
        <v>844</v>
      </c>
      <c r="LS176" s="16" t="s">
        <v>844</v>
      </c>
      <c r="LT176" s="16" t="s">
        <v>844</v>
      </c>
      <c r="LU176" s="16" t="s">
        <v>1056</v>
      </c>
      <c r="LV176" s="16" t="s">
        <v>843</v>
      </c>
      <c r="LW176" s="16" t="s">
        <v>843</v>
      </c>
      <c r="LX176" s="16" t="s">
        <v>843</v>
      </c>
      <c r="LY176" s="16" t="s">
        <v>843</v>
      </c>
      <c r="LZ176" s="16" t="s">
        <v>843</v>
      </c>
      <c r="MA176" s="16" t="s">
        <v>844</v>
      </c>
      <c r="MB176" s="16" t="s">
        <v>843</v>
      </c>
      <c r="MC176" s="16" t="s">
        <v>843</v>
      </c>
      <c r="ME176" s="16" t="s">
        <v>11656</v>
      </c>
      <c r="MF176" s="16" t="s">
        <v>8847</v>
      </c>
      <c r="MJ176" s="16" t="s">
        <v>1833</v>
      </c>
      <c r="MP176" s="16" t="s">
        <v>1829</v>
      </c>
      <c r="MQ176" s="16" t="s">
        <v>1779</v>
      </c>
      <c r="MR176" s="16" t="s">
        <v>474</v>
      </c>
      <c r="MS176" s="16" t="s">
        <v>11798</v>
      </c>
      <c r="MT176" s="16" t="s">
        <v>9009</v>
      </c>
      <c r="MU176" s="16" t="s">
        <v>817</v>
      </c>
      <c r="NC176" s="16" t="s">
        <v>486</v>
      </c>
      <c r="NE176" s="16" t="s">
        <v>486</v>
      </c>
      <c r="NG176" s="16" t="s">
        <v>1380</v>
      </c>
      <c r="NI176" s="16" t="s">
        <v>11658</v>
      </c>
      <c r="NR176" s="16" t="s">
        <v>877</v>
      </c>
      <c r="NS176" s="16" t="s">
        <v>462</v>
      </c>
      <c r="NT176" s="16" t="s">
        <v>482</v>
      </c>
      <c r="NU176" s="16">
        <v>0.79400000000000004</v>
      </c>
      <c r="NV176" s="16" t="s">
        <v>457</v>
      </c>
      <c r="NW176" s="16" t="s">
        <v>1183</v>
      </c>
      <c r="NX176" s="16" t="s">
        <v>1142</v>
      </c>
      <c r="OB176" s="16" t="s">
        <v>833</v>
      </c>
      <c r="OC176" s="16" t="s">
        <v>877</v>
      </c>
    </row>
    <row r="177" spans="1:394" x14ac:dyDescent="0.25">
      <c r="A177" s="16" t="s">
        <v>9751</v>
      </c>
      <c r="B177" s="16" t="s">
        <v>8732</v>
      </c>
      <c r="C177" s="16" t="s">
        <v>973</v>
      </c>
      <c r="D177" s="16" t="s">
        <v>844</v>
      </c>
      <c r="E177" s="16" t="s">
        <v>843</v>
      </c>
      <c r="F177" s="16" t="s">
        <v>843</v>
      </c>
      <c r="G177" s="16" t="s">
        <v>843</v>
      </c>
      <c r="H177" s="16" t="s">
        <v>843</v>
      </c>
      <c r="I177" s="16" t="s">
        <v>844</v>
      </c>
      <c r="J177" s="16" t="s">
        <v>843</v>
      </c>
      <c r="K177" s="16" t="s">
        <v>843</v>
      </c>
      <c r="L177" s="16" t="s">
        <v>843</v>
      </c>
      <c r="M177" s="16" t="s">
        <v>843</v>
      </c>
      <c r="N177" s="16" t="s">
        <v>843</v>
      </c>
      <c r="O177" s="16" t="s">
        <v>843</v>
      </c>
      <c r="Q177" s="16" t="s">
        <v>843</v>
      </c>
      <c r="R177" s="16">
        <v>15</v>
      </c>
      <c r="T177" s="16" t="s">
        <v>470</v>
      </c>
      <c r="U177" s="16" t="s">
        <v>844</v>
      </c>
      <c r="V177" s="16" t="s">
        <v>843</v>
      </c>
      <c r="W177" s="16" t="s">
        <v>843</v>
      </c>
      <c r="X177" s="16" t="s">
        <v>843</v>
      </c>
      <c r="Y177" s="16" t="s">
        <v>844</v>
      </c>
      <c r="Z177" s="16" t="s">
        <v>843</v>
      </c>
      <c r="AA177" s="16" t="s">
        <v>843</v>
      </c>
      <c r="AB177" s="16" t="s">
        <v>844</v>
      </c>
      <c r="AC177" s="16" t="s">
        <v>844</v>
      </c>
      <c r="AD177" s="16" t="s">
        <v>865</v>
      </c>
      <c r="BF177" s="16" t="s">
        <v>843</v>
      </c>
      <c r="JB177" s="16" t="s">
        <v>865</v>
      </c>
      <c r="JC177" s="16" t="s">
        <v>865</v>
      </c>
      <c r="JD177" s="16" t="s">
        <v>865</v>
      </c>
      <c r="JE177" s="16" t="s">
        <v>865</v>
      </c>
      <c r="JF177" s="16" t="s">
        <v>865</v>
      </c>
      <c r="JG177" s="16" t="s">
        <v>1056</v>
      </c>
      <c r="JH177" s="16" t="s">
        <v>7582</v>
      </c>
      <c r="JJ177" s="16" t="s">
        <v>865</v>
      </c>
      <c r="KO177" s="16" t="s">
        <v>9217</v>
      </c>
      <c r="KP177" s="16" t="s">
        <v>9216</v>
      </c>
      <c r="KQ177" s="16" t="s">
        <v>8694</v>
      </c>
      <c r="KR177" s="16" t="s">
        <v>9752</v>
      </c>
      <c r="KS177" s="16" t="s">
        <v>9218</v>
      </c>
      <c r="KT177" s="16" t="s">
        <v>9148</v>
      </c>
      <c r="KU177" s="16" t="s">
        <v>844</v>
      </c>
      <c r="KV177" s="16" t="s">
        <v>9148</v>
      </c>
      <c r="LC177" s="16" t="s">
        <v>10879</v>
      </c>
      <c r="LF177" s="16" t="s">
        <v>11654</v>
      </c>
      <c r="LJ177" s="16" t="s">
        <v>843</v>
      </c>
      <c r="LL177" s="16" t="s">
        <v>8711</v>
      </c>
      <c r="LM177" s="16" t="s">
        <v>8741</v>
      </c>
      <c r="LO177" s="16" t="s">
        <v>844</v>
      </c>
      <c r="LP177" s="16" t="s">
        <v>843</v>
      </c>
      <c r="LQ177" s="16" t="s">
        <v>1056</v>
      </c>
      <c r="LR177" s="16" t="s">
        <v>844</v>
      </c>
      <c r="LS177" s="16" t="s">
        <v>844</v>
      </c>
      <c r="LT177" s="16" t="s">
        <v>844</v>
      </c>
      <c r="LU177" s="16" t="s">
        <v>1056</v>
      </c>
      <c r="LV177" s="16" t="s">
        <v>843</v>
      </c>
      <c r="LW177" s="16" t="s">
        <v>843</v>
      </c>
      <c r="LX177" s="16" t="s">
        <v>843</v>
      </c>
      <c r="LY177" s="16" t="s">
        <v>843</v>
      </c>
      <c r="LZ177" s="16" t="s">
        <v>843</v>
      </c>
      <c r="MA177" s="16" t="s">
        <v>844</v>
      </c>
      <c r="MB177" s="16" t="s">
        <v>843</v>
      </c>
      <c r="MC177" s="16" t="s">
        <v>843</v>
      </c>
      <c r="ME177" s="16" t="s">
        <v>11656</v>
      </c>
      <c r="MF177" s="16" t="s">
        <v>8847</v>
      </c>
      <c r="MR177" s="16" t="s">
        <v>470</v>
      </c>
      <c r="MS177" s="16" t="s">
        <v>11798</v>
      </c>
      <c r="NI177" s="16" t="s">
        <v>11658</v>
      </c>
      <c r="NR177" s="16" t="s">
        <v>876</v>
      </c>
      <c r="NS177" s="16" t="s">
        <v>462</v>
      </c>
      <c r="NT177" s="16" t="s">
        <v>482</v>
      </c>
      <c r="NU177" s="16">
        <v>0.79400000000000004</v>
      </c>
      <c r="NV177" s="16" t="s">
        <v>824</v>
      </c>
      <c r="NW177" s="16" t="s">
        <v>1173</v>
      </c>
      <c r="NX177" s="16" t="s">
        <v>1142</v>
      </c>
      <c r="NY177" s="16" t="s">
        <v>824</v>
      </c>
      <c r="OB177" s="16" t="s">
        <v>833</v>
      </c>
      <c r="OC177" s="16" t="s">
        <v>876</v>
      </c>
    </row>
    <row r="178" spans="1:394" x14ac:dyDescent="0.25">
      <c r="A178" s="16" t="s">
        <v>9755</v>
      </c>
      <c r="B178" s="16" t="s">
        <v>844</v>
      </c>
      <c r="C178" s="16" t="s">
        <v>972</v>
      </c>
      <c r="D178" s="16" t="s">
        <v>844</v>
      </c>
      <c r="E178" s="16" t="s">
        <v>843</v>
      </c>
      <c r="F178" s="16" t="s">
        <v>843</v>
      </c>
      <c r="G178" s="16" t="s">
        <v>843</v>
      </c>
      <c r="H178" s="16" t="s">
        <v>843</v>
      </c>
      <c r="I178" s="16" t="s">
        <v>843</v>
      </c>
      <c r="J178" s="16" t="s">
        <v>843</v>
      </c>
      <c r="K178" s="16" t="s">
        <v>843</v>
      </c>
      <c r="L178" s="16" t="s">
        <v>843</v>
      </c>
      <c r="M178" s="16" t="s">
        <v>843</v>
      </c>
      <c r="N178" s="16" t="s">
        <v>843</v>
      </c>
      <c r="O178" s="16" t="s">
        <v>843</v>
      </c>
      <c r="Q178" s="16" t="s">
        <v>844</v>
      </c>
      <c r="R178" s="16">
        <v>34</v>
      </c>
      <c r="T178" s="16" t="s">
        <v>470</v>
      </c>
      <c r="U178" s="16" t="s">
        <v>844</v>
      </c>
      <c r="V178" s="16" t="s">
        <v>843</v>
      </c>
      <c r="W178" s="16" t="s">
        <v>844</v>
      </c>
      <c r="X178" s="16" t="s">
        <v>843</v>
      </c>
      <c r="Y178" s="16" t="s">
        <v>843</v>
      </c>
      <c r="Z178" s="16" t="s">
        <v>843</v>
      </c>
      <c r="AA178" s="16" t="s">
        <v>843</v>
      </c>
      <c r="AB178" s="16" t="s">
        <v>844</v>
      </c>
      <c r="AC178" s="16" t="s">
        <v>843</v>
      </c>
      <c r="AD178" s="16" t="s">
        <v>867</v>
      </c>
      <c r="AF178" s="16" t="s">
        <v>11740</v>
      </c>
      <c r="AG178" s="16" t="s">
        <v>11802</v>
      </c>
      <c r="AH178" s="16" t="s">
        <v>843</v>
      </c>
      <c r="AI178" s="16" t="s">
        <v>843</v>
      </c>
      <c r="AJ178" s="16" t="s">
        <v>844</v>
      </c>
      <c r="AK178" s="16" t="s">
        <v>843</v>
      </c>
      <c r="AL178" s="16" t="s">
        <v>844</v>
      </c>
      <c r="AM178" s="16" t="s">
        <v>844</v>
      </c>
      <c r="AN178" s="16" t="s">
        <v>843</v>
      </c>
      <c r="AO178" s="16" t="s">
        <v>843</v>
      </c>
      <c r="AP178" s="16" t="s">
        <v>843</v>
      </c>
      <c r="AQ178" s="16" t="s">
        <v>844</v>
      </c>
      <c r="AR178" s="16" t="s">
        <v>4433</v>
      </c>
      <c r="AS178" s="16" t="s">
        <v>843</v>
      </c>
      <c r="AT178" s="16" t="s">
        <v>843</v>
      </c>
      <c r="AU178" s="16" t="s">
        <v>843</v>
      </c>
      <c r="AV178" s="16" t="s">
        <v>843</v>
      </c>
      <c r="AW178" s="16" t="s">
        <v>843</v>
      </c>
      <c r="AX178" s="16" t="s">
        <v>843</v>
      </c>
      <c r="AY178" s="16" t="s">
        <v>844</v>
      </c>
      <c r="BF178" s="16" t="s">
        <v>844</v>
      </c>
      <c r="BH178" s="16" t="s">
        <v>7383</v>
      </c>
      <c r="BI178" s="16" t="s">
        <v>7785</v>
      </c>
      <c r="BJ178" s="16" t="s">
        <v>843</v>
      </c>
      <c r="BK178" s="16" t="s">
        <v>843</v>
      </c>
      <c r="BL178" s="16" t="s">
        <v>843</v>
      </c>
      <c r="BM178" s="16" t="s">
        <v>843</v>
      </c>
      <c r="BN178" s="16" t="s">
        <v>843</v>
      </c>
      <c r="BO178" s="16" t="s">
        <v>844</v>
      </c>
      <c r="BP178" s="16" t="s">
        <v>843</v>
      </c>
      <c r="BQ178" s="16" t="s">
        <v>843</v>
      </c>
      <c r="DX178" s="16" t="s">
        <v>865</v>
      </c>
      <c r="ES178" s="16" t="s">
        <v>865</v>
      </c>
      <c r="EU178" s="16" t="s">
        <v>7813</v>
      </c>
      <c r="EV178" s="16" t="s">
        <v>865</v>
      </c>
      <c r="FT178" s="16" t="s">
        <v>865</v>
      </c>
      <c r="HC178" s="16" t="s">
        <v>865</v>
      </c>
      <c r="JA178" s="16" t="s">
        <v>4822</v>
      </c>
      <c r="JB178" s="16" t="s">
        <v>867</v>
      </c>
      <c r="JC178" s="16" t="s">
        <v>865</v>
      </c>
      <c r="JG178" s="16" t="s">
        <v>1056</v>
      </c>
      <c r="JV178" s="16">
        <v>40</v>
      </c>
      <c r="JW178" s="16" t="s">
        <v>7600</v>
      </c>
      <c r="JX178" s="16">
        <v>40</v>
      </c>
      <c r="JZ178" s="16" t="s">
        <v>4867</v>
      </c>
      <c r="KB178" s="16" t="s">
        <v>7619</v>
      </c>
      <c r="KD178" s="16" t="s">
        <v>4920</v>
      </c>
      <c r="KE178" s="16" t="s">
        <v>7277</v>
      </c>
      <c r="KF178" s="16" t="s">
        <v>4942</v>
      </c>
      <c r="KH178" s="16" t="s">
        <v>7636</v>
      </c>
      <c r="KI178" s="16" t="s">
        <v>4982</v>
      </c>
      <c r="KK178" s="16" t="s">
        <v>4892</v>
      </c>
      <c r="KM178" s="16" t="s">
        <v>7616</v>
      </c>
      <c r="KO178" s="16" t="s">
        <v>9221</v>
      </c>
      <c r="KP178" s="16" t="s">
        <v>9220</v>
      </c>
      <c r="KQ178" s="16" t="s">
        <v>8694</v>
      </c>
      <c r="KR178" s="16" t="s">
        <v>9756</v>
      </c>
      <c r="KS178" s="16" t="s">
        <v>9222</v>
      </c>
      <c r="KT178" s="16" t="s">
        <v>9148</v>
      </c>
      <c r="KU178" s="16" t="s">
        <v>844</v>
      </c>
      <c r="KV178" s="16" t="s">
        <v>9148</v>
      </c>
      <c r="KW178" s="16" t="s">
        <v>851</v>
      </c>
      <c r="KY178" s="16" t="s">
        <v>486</v>
      </c>
      <c r="LC178" s="16" t="s">
        <v>10879</v>
      </c>
      <c r="LF178" s="16" t="s">
        <v>11654</v>
      </c>
      <c r="LI178" s="16" t="s">
        <v>11655</v>
      </c>
      <c r="LJ178" s="16" t="s">
        <v>831</v>
      </c>
      <c r="LK178" s="16" t="s">
        <v>831</v>
      </c>
      <c r="LL178" s="16" t="s">
        <v>8756</v>
      </c>
      <c r="LM178" s="16" t="s">
        <v>8741</v>
      </c>
      <c r="LO178" s="16" t="s">
        <v>843</v>
      </c>
      <c r="LP178" s="16" t="s">
        <v>844</v>
      </c>
      <c r="LQ178" s="16" t="s">
        <v>844</v>
      </c>
      <c r="LR178" s="16" t="s">
        <v>843</v>
      </c>
      <c r="LS178" s="16" t="s">
        <v>844</v>
      </c>
      <c r="LT178" s="16" t="s">
        <v>843</v>
      </c>
      <c r="LU178" s="16" t="s">
        <v>843</v>
      </c>
      <c r="LV178" s="16" t="s">
        <v>843</v>
      </c>
      <c r="LW178" s="16" t="s">
        <v>843</v>
      </c>
      <c r="LX178" s="16" t="s">
        <v>844</v>
      </c>
      <c r="LY178" s="16" t="s">
        <v>843</v>
      </c>
      <c r="LZ178" s="16" t="s">
        <v>843</v>
      </c>
      <c r="MA178" s="16" t="s">
        <v>843</v>
      </c>
      <c r="MB178" s="16" t="s">
        <v>843</v>
      </c>
      <c r="MC178" s="16" t="s">
        <v>843</v>
      </c>
      <c r="ME178" s="16" t="s">
        <v>11656</v>
      </c>
      <c r="MF178" s="16" t="s">
        <v>8847</v>
      </c>
      <c r="MG178" s="16" t="s">
        <v>1833</v>
      </c>
      <c r="MH178" s="16" t="s">
        <v>11668</v>
      </c>
      <c r="MI178" s="16" t="s">
        <v>11668</v>
      </c>
      <c r="MJ178" s="16" t="s">
        <v>1840</v>
      </c>
      <c r="MK178" s="16" t="s">
        <v>9015</v>
      </c>
      <c r="ML178" s="16" t="s">
        <v>1779</v>
      </c>
      <c r="MM178" s="16" t="s">
        <v>486</v>
      </c>
      <c r="MN178" s="16" t="s">
        <v>1798</v>
      </c>
      <c r="MO178" s="16" t="s">
        <v>1805</v>
      </c>
      <c r="MP178" s="16" t="s">
        <v>1829</v>
      </c>
      <c r="MQ178" s="16" t="s">
        <v>1783</v>
      </c>
      <c r="MR178" s="16" t="s">
        <v>470</v>
      </c>
      <c r="MS178" s="16" t="s">
        <v>11798</v>
      </c>
      <c r="MT178" s="16" t="s">
        <v>8967</v>
      </c>
      <c r="MU178" s="16" t="s">
        <v>817</v>
      </c>
      <c r="NC178" s="16" t="s">
        <v>486</v>
      </c>
      <c r="ND178" s="16" t="s">
        <v>486</v>
      </c>
      <c r="NE178" s="16" t="s">
        <v>486</v>
      </c>
      <c r="NG178" s="16" t="s">
        <v>1378</v>
      </c>
      <c r="NH178" s="16" t="s">
        <v>1912</v>
      </c>
      <c r="NI178" s="16" t="s">
        <v>11658</v>
      </c>
      <c r="NJ178" s="16" t="s">
        <v>11803</v>
      </c>
      <c r="NK178" s="16" t="s">
        <v>11804</v>
      </c>
      <c r="NR178" s="16" t="s">
        <v>445</v>
      </c>
      <c r="NS178" s="16" t="s">
        <v>462</v>
      </c>
      <c r="NT178" s="16" t="s">
        <v>482</v>
      </c>
      <c r="NU178" s="16">
        <v>0.79400000000000004</v>
      </c>
      <c r="NV178" s="16" t="s">
        <v>445</v>
      </c>
      <c r="NW178" s="16" t="s">
        <v>1174</v>
      </c>
      <c r="NX178" s="16" t="s">
        <v>1142</v>
      </c>
      <c r="OB178" s="16" t="s">
        <v>831</v>
      </c>
      <c r="OC178" s="16" t="s">
        <v>445</v>
      </c>
    </row>
    <row r="179" spans="1:394" x14ac:dyDescent="0.25">
      <c r="A179" s="16" t="s">
        <v>9760</v>
      </c>
      <c r="B179" s="16" t="s">
        <v>844</v>
      </c>
      <c r="C179" s="16" t="s">
        <v>972</v>
      </c>
      <c r="D179" s="16" t="s">
        <v>844</v>
      </c>
      <c r="E179" s="16" t="s">
        <v>843</v>
      </c>
      <c r="F179" s="16" t="s">
        <v>843</v>
      </c>
      <c r="G179" s="16" t="s">
        <v>843</v>
      </c>
      <c r="H179" s="16" t="s">
        <v>843</v>
      </c>
      <c r="I179" s="16" t="s">
        <v>843</v>
      </c>
      <c r="J179" s="16" t="s">
        <v>843</v>
      </c>
      <c r="K179" s="16" t="s">
        <v>843</v>
      </c>
      <c r="L179" s="16" t="s">
        <v>843</v>
      </c>
      <c r="M179" s="16" t="s">
        <v>843</v>
      </c>
      <c r="N179" s="16" t="s">
        <v>843</v>
      </c>
      <c r="O179" s="16" t="s">
        <v>843</v>
      </c>
      <c r="Q179" s="16" t="s">
        <v>844</v>
      </c>
      <c r="R179" s="16">
        <v>61</v>
      </c>
      <c r="T179" s="16" t="s">
        <v>470</v>
      </c>
      <c r="U179" s="16" t="s">
        <v>844</v>
      </c>
      <c r="V179" s="16" t="s">
        <v>843</v>
      </c>
      <c r="W179" s="16" t="s">
        <v>844</v>
      </c>
      <c r="X179" s="16" t="s">
        <v>843</v>
      </c>
      <c r="Y179" s="16" t="s">
        <v>843</v>
      </c>
      <c r="Z179" s="16" t="s">
        <v>843</v>
      </c>
      <c r="AA179" s="16" t="s">
        <v>843</v>
      </c>
      <c r="AB179" s="16" t="s">
        <v>843</v>
      </c>
      <c r="AC179" s="16" t="s">
        <v>843</v>
      </c>
      <c r="AD179" s="16" t="s">
        <v>867</v>
      </c>
      <c r="AF179" s="16" t="s">
        <v>11752</v>
      </c>
      <c r="AG179" s="16" t="s">
        <v>11745</v>
      </c>
      <c r="AH179" s="16" t="s">
        <v>844</v>
      </c>
      <c r="AI179" s="16" t="s">
        <v>844</v>
      </c>
      <c r="AJ179" s="16" t="s">
        <v>843</v>
      </c>
      <c r="AK179" s="16" t="s">
        <v>843</v>
      </c>
      <c r="AL179" s="16" t="s">
        <v>844</v>
      </c>
      <c r="AM179" s="16" t="s">
        <v>844</v>
      </c>
      <c r="AN179" s="16" t="s">
        <v>843</v>
      </c>
      <c r="AO179" s="16" t="s">
        <v>843</v>
      </c>
      <c r="AP179" s="16" t="s">
        <v>843</v>
      </c>
      <c r="AQ179" s="16" t="s">
        <v>844</v>
      </c>
      <c r="AR179" s="16" t="s">
        <v>4415</v>
      </c>
      <c r="AS179" s="16" t="s">
        <v>844</v>
      </c>
      <c r="AT179" s="16" t="s">
        <v>843</v>
      </c>
      <c r="AU179" s="16" t="s">
        <v>843</v>
      </c>
      <c r="AV179" s="16" t="s">
        <v>843</v>
      </c>
      <c r="AW179" s="16" t="s">
        <v>843</v>
      </c>
      <c r="AX179" s="16" t="s">
        <v>843</v>
      </c>
      <c r="AY179" s="16" t="s">
        <v>843</v>
      </c>
      <c r="AZ179" s="16" t="s">
        <v>4437</v>
      </c>
      <c r="BF179" s="16" t="s">
        <v>844</v>
      </c>
      <c r="BH179" s="16" t="s">
        <v>7383</v>
      </c>
      <c r="BI179" s="16" t="s">
        <v>7785</v>
      </c>
      <c r="BJ179" s="16" t="s">
        <v>843</v>
      </c>
      <c r="BK179" s="16" t="s">
        <v>843</v>
      </c>
      <c r="BL179" s="16" t="s">
        <v>843</v>
      </c>
      <c r="BM179" s="16" t="s">
        <v>843</v>
      </c>
      <c r="BN179" s="16" t="s">
        <v>843</v>
      </c>
      <c r="BO179" s="16" t="s">
        <v>844</v>
      </c>
      <c r="BP179" s="16" t="s">
        <v>843</v>
      </c>
      <c r="BQ179" s="16" t="s">
        <v>843</v>
      </c>
      <c r="DX179" s="16" t="s">
        <v>867</v>
      </c>
      <c r="DY179" s="16" t="s">
        <v>867</v>
      </c>
      <c r="ES179" s="16" t="s">
        <v>867</v>
      </c>
      <c r="EU179" s="16" t="s">
        <v>7813</v>
      </c>
      <c r="EV179" s="16" t="s">
        <v>865</v>
      </c>
      <c r="FF179" s="16" t="s">
        <v>7836</v>
      </c>
      <c r="HC179" s="16" t="s">
        <v>867</v>
      </c>
      <c r="HD179" s="16" t="s">
        <v>867</v>
      </c>
      <c r="HE179" s="16" t="s">
        <v>4701</v>
      </c>
      <c r="HF179" s="16" t="s">
        <v>843</v>
      </c>
      <c r="HG179" s="16" t="s">
        <v>843</v>
      </c>
      <c r="HH179" s="16" t="s">
        <v>843</v>
      </c>
      <c r="HI179" s="16" t="s">
        <v>843</v>
      </c>
      <c r="HJ179" s="16" t="s">
        <v>843</v>
      </c>
      <c r="HK179" s="16" t="s">
        <v>843</v>
      </c>
      <c r="HL179" s="16" t="s">
        <v>843</v>
      </c>
      <c r="HM179" s="16" t="s">
        <v>843</v>
      </c>
      <c r="HN179" s="16" t="s">
        <v>843</v>
      </c>
      <c r="HO179" s="16" t="s">
        <v>844</v>
      </c>
      <c r="HP179" s="16" t="s">
        <v>843</v>
      </c>
      <c r="HQ179" s="16" t="s">
        <v>843</v>
      </c>
      <c r="HR179" s="16" t="s">
        <v>843</v>
      </c>
      <c r="HS179" s="16" t="s">
        <v>843</v>
      </c>
      <c r="IZ179" s="16" t="s">
        <v>867</v>
      </c>
      <c r="JA179" s="16" t="s">
        <v>4816</v>
      </c>
      <c r="JB179" s="16" t="s">
        <v>865</v>
      </c>
      <c r="JC179" s="16" t="s">
        <v>865</v>
      </c>
      <c r="JD179" s="16" t="s">
        <v>865</v>
      </c>
      <c r="JE179" s="16" t="s">
        <v>865</v>
      </c>
      <c r="JF179" s="16" t="s">
        <v>865</v>
      </c>
      <c r="JG179" s="16" t="s">
        <v>843</v>
      </c>
      <c r="JH179" s="16" t="s">
        <v>7574</v>
      </c>
      <c r="JJ179" s="16" t="s">
        <v>865</v>
      </c>
      <c r="KF179" s="16" t="s">
        <v>4942</v>
      </c>
      <c r="KI179" s="16" t="s">
        <v>4982</v>
      </c>
      <c r="KK179" s="16" t="s">
        <v>4892</v>
      </c>
      <c r="KM179" s="16" t="s">
        <v>7616</v>
      </c>
      <c r="KO179" s="16" t="s">
        <v>9225</v>
      </c>
      <c r="KP179" s="16" t="s">
        <v>9224</v>
      </c>
      <c r="KQ179" s="16" t="s">
        <v>8694</v>
      </c>
      <c r="KR179" s="16" t="s">
        <v>9761</v>
      </c>
      <c r="KS179" s="16" t="s">
        <v>9226</v>
      </c>
      <c r="KT179" s="16" t="s">
        <v>9148</v>
      </c>
      <c r="KU179" s="16" t="s">
        <v>844</v>
      </c>
      <c r="KV179" s="16" t="s">
        <v>9148</v>
      </c>
      <c r="KW179" s="16" t="s">
        <v>851</v>
      </c>
      <c r="KX179" s="16" t="s">
        <v>487</v>
      </c>
      <c r="KY179" s="16" t="s">
        <v>487</v>
      </c>
      <c r="KZ179" s="16" t="s">
        <v>487</v>
      </c>
      <c r="LC179" s="16" t="s">
        <v>10879</v>
      </c>
      <c r="LF179" s="16" t="s">
        <v>11654</v>
      </c>
      <c r="LI179" s="16" t="s">
        <v>11655</v>
      </c>
      <c r="LJ179" s="16" t="s">
        <v>843</v>
      </c>
      <c r="LL179" s="16" t="s">
        <v>8711</v>
      </c>
      <c r="LM179" s="16" t="s">
        <v>8741</v>
      </c>
      <c r="LO179" s="16" t="s">
        <v>843</v>
      </c>
      <c r="LP179" s="16" t="s">
        <v>843</v>
      </c>
      <c r="LQ179" s="16" t="s">
        <v>844</v>
      </c>
      <c r="LR179" s="16" t="s">
        <v>843</v>
      </c>
      <c r="LS179" s="16" t="s">
        <v>844</v>
      </c>
      <c r="LT179" s="16" t="s">
        <v>843</v>
      </c>
      <c r="LU179" s="16" t="s">
        <v>844</v>
      </c>
      <c r="LV179" s="16" t="s">
        <v>843</v>
      </c>
      <c r="LW179" s="16" t="s">
        <v>844</v>
      </c>
      <c r="LX179" s="16" t="s">
        <v>843</v>
      </c>
      <c r="LY179" s="16" t="s">
        <v>843</v>
      </c>
      <c r="LZ179" s="16" t="s">
        <v>843</v>
      </c>
      <c r="MA179" s="16" t="s">
        <v>843</v>
      </c>
      <c r="MB179" s="16" t="s">
        <v>843</v>
      </c>
      <c r="MC179" s="16" t="s">
        <v>843</v>
      </c>
      <c r="ME179" s="16" t="s">
        <v>11656</v>
      </c>
      <c r="MF179" s="16" t="s">
        <v>8847</v>
      </c>
      <c r="MJ179" s="16" t="s">
        <v>1840</v>
      </c>
      <c r="MO179" s="16" t="s">
        <v>1805</v>
      </c>
      <c r="MP179" s="16" t="s">
        <v>1829</v>
      </c>
      <c r="MQ179" s="16" t="s">
        <v>1783</v>
      </c>
      <c r="MR179" s="16" t="s">
        <v>470</v>
      </c>
      <c r="MS179" s="16" t="s">
        <v>11805</v>
      </c>
      <c r="MT179" s="16" t="s">
        <v>8904</v>
      </c>
      <c r="MU179" s="16" t="s">
        <v>817</v>
      </c>
      <c r="NC179" s="16" t="s">
        <v>487</v>
      </c>
      <c r="NE179" s="16" t="s">
        <v>487</v>
      </c>
      <c r="NF179" s="16" t="s">
        <v>487</v>
      </c>
      <c r="NG179" s="16" t="s">
        <v>1380</v>
      </c>
      <c r="NI179" s="16" t="s">
        <v>11658</v>
      </c>
      <c r="NM179" s="16" t="s">
        <v>11749</v>
      </c>
      <c r="NN179" s="16" t="s">
        <v>867</v>
      </c>
      <c r="NO179" s="16" t="s">
        <v>11750</v>
      </c>
      <c r="NR179" s="16" t="s">
        <v>877</v>
      </c>
      <c r="NS179" s="16" t="s">
        <v>462</v>
      </c>
      <c r="NT179" s="16" t="s">
        <v>482</v>
      </c>
      <c r="NU179" s="16">
        <v>0.79400000000000004</v>
      </c>
      <c r="NV179" s="16" t="s">
        <v>457</v>
      </c>
      <c r="NW179" s="16" t="s">
        <v>1177</v>
      </c>
      <c r="NX179" s="16" t="s">
        <v>1142</v>
      </c>
      <c r="OB179" s="16" t="s">
        <v>833</v>
      </c>
      <c r="OC179" s="16" t="s">
        <v>877</v>
      </c>
      <c r="OD179" s="16" t="s">
        <v>487</v>
      </c>
    </row>
    <row r="180" spans="1:394" x14ac:dyDescent="0.25">
      <c r="A180" s="16" t="s">
        <v>9767</v>
      </c>
      <c r="B180" s="16" t="s">
        <v>844</v>
      </c>
      <c r="C180" s="16" t="s">
        <v>972</v>
      </c>
      <c r="D180" s="16" t="s">
        <v>844</v>
      </c>
      <c r="E180" s="16" t="s">
        <v>843</v>
      </c>
      <c r="F180" s="16" t="s">
        <v>843</v>
      </c>
      <c r="G180" s="16" t="s">
        <v>843</v>
      </c>
      <c r="H180" s="16" t="s">
        <v>843</v>
      </c>
      <c r="I180" s="16" t="s">
        <v>843</v>
      </c>
      <c r="J180" s="16" t="s">
        <v>843</v>
      </c>
      <c r="K180" s="16" t="s">
        <v>843</v>
      </c>
      <c r="L180" s="16" t="s">
        <v>843</v>
      </c>
      <c r="M180" s="16" t="s">
        <v>843</v>
      </c>
      <c r="N180" s="16" t="s">
        <v>843</v>
      </c>
      <c r="O180" s="16" t="s">
        <v>843</v>
      </c>
      <c r="Q180" s="16" t="s">
        <v>844</v>
      </c>
      <c r="R180" s="16">
        <v>71</v>
      </c>
      <c r="T180" s="16" t="s">
        <v>470</v>
      </c>
      <c r="U180" s="16" t="s">
        <v>844</v>
      </c>
      <c r="V180" s="16" t="s">
        <v>843</v>
      </c>
      <c r="W180" s="16" t="s">
        <v>844</v>
      </c>
      <c r="X180" s="16" t="s">
        <v>843</v>
      </c>
      <c r="Y180" s="16" t="s">
        <v>843</v>
      </c>
      <c r="Z180" s="16" t="s">
        <v>843</v>
      </c>
      <c r="AA180" s="16" t="s">
        <v>843</v>
      </c>
      <c r="AB180" s="16" t="s">
        <v>843</v>
      </c>
      <c r="AC180" s="16" t="s">
        <v>843</v>
      </c>
      <c r="AD180" s="16" t="s">
        <v>867</v>
      </c>
      <c r="AF180" s="16" t="s">
        <v>11651</v>
      </c>
      <c r="AG180" s="16" t="s">
        <v>11787</v>
      </c>
      <c r="AH180" s="16" t="s">
        <v>844</v>
      </c>
      <c r="AI180" s="16" t="s">
        <v>843</v>
      </c>
      <c r="AJ180" s="16" t="s">
        <v>844</v>
      </c>
      <c r="AK180" s="16" t="s">
        <v>843</v>
      </c>
      <c r="AL180" s="16" t="s">
        <v>843</v>
      </c>
      <c r="AM180" s="16" t="s">
        <v>843</v>
      </c>
      <c r="AN180" s="16" t="s">
        <v>843</v>
      </c>
      <c r="AO180" s="16" t="s">
        <v>843</v>
      </c>
      <c r="AP180" s="16" t="s">
        <v>843</v>
      </c>
      <c r="AQ180" s="16" t="s">
        <v>843</v>
      </c>
      <c r="AR180" s="16" t="s">
        <v>4415</v>
      </c>
      <c r="AS180" s="16" t="s">
        <v>844</v>
      </c>
      <c r="AT180" s="16" t="s">
        <v>843</v>
      </c>
      <c r="AU180" s="16" t="s">
        <v>843</v>
      </c>
      <c r="AV180" s="16" t="s">
        <v>843</v>
      </c>
      <c r="AW180" s="16" t="s">
        <v>843</v>
      </c>
      <c r="AX180" s="16" t="s">
        <v>843</v>
      </c>
      <c r="AY180" s="16" t="s">
        <v>843</v>
      </c>
      <c r="AZ180" s="16" t="s">
        <v>4437</v>
      </c>
      <c r="BF180" s="16" t="s">
        <v>843</v>
      </c>
      <c r="BI180" s="16" t="s">
        <v>7785</v>
      </c>
      <c r="BJ180" s="16" t="s">
        <v>843</v>
      </c>
      <c r="BK180" s="16" t="s">
        <v>843</v>
      </c>
      <c r="BL180" s="16" t="s">
        <v>843</v>
      </c>
      <c r="BM180" s="16" t="s">
        <v>843</v>
      </c>
      <c r="BN180" s="16" t="s">
        <v>843</v>
      </c>
      <c r="BO180" s="16" t="s">
        <v>844</v>
      </c>
      <c r="BP180" s="16" t="s">
        <v>843</v>
      </c>
      <c r="BQ180" s="16" t="s">
        <v>843</v>
      </c>
      <c r="DX180" s="16" t="s">
        <v>865</v>
      </c>
      <c r="ES180" s="16" t="s">
        <v>867</v>
      </c>
      <c r="EU180" s="16" t="s">
        <v>7813</v>
      </c>
      <c r="EV180" s="16" t="s">
        <v>865</v>
      </c>
      <c r="FF180" s="16" t="s">
        <v>7836</v>
      </c>
      <c r="HC180" s="16" t="s">
        <v>867</v>
      </c>
      <c r="HD180" s="16" t="s">
        <v>867</v>
      </c>
      <c r="HE180" s="16" t="s">
        <v>4671</v>
      </c>
      <c r="HF180" s="16" t="s">
        <v>844</v>
      </c>
      <c r="HG180" s="16" t="s">
        <v>843</v>
      </c>
      <c r="HH180" s="16" t="s">
        <v>843</v>
      </c>
      <c r="HI180" s="16" t="s">
        <v>843</v>
      </c>
      <c r="HJ180" s="16" t="s">
        <v>843</v>
      </c>
      <c r="HK180" s="16" t="s">
        <v>843</v>
      </c>
      <c r="HL180" s="16" t="s">
        <v>843</v>
      </c>
      <c r="HM180" s="16" t="s">
        <v>843</v>
      </c>
      <c r="HN180" s="16" t="s">
        <v>843</v>
      </c>
      <c r="HO180" s="16" t="s">
        <v>843</v>
      </c>
      <c r="HP180" s="16" t="s">
        <v>843</v>
      </c>
      <c r="HQ180" s="16" t="s">
        <v>843</v>
      </c>
      <c r="HR180" s="16" t="s">
        <v>843</v>
      </c>
      <c r="HS180" s="16" t="s">
        <v>843</v>
      </c>
      <c r="IZ180" s="16" t="s">
        <v>4796</v>
      </c>
      <c r="JA180" s="16" t="s">
        <v>4816</v>
      </c>
      <c r="JB180" s="16" t="s">
        <v>865</v>
      </c>
      <c r="JC180" s="16" t="s">
        <v>865</v>
      </c>
      <c r="JD180" s="16" t="s">
        <v>865</v>
      </c>
      <c r="JE180" s="16" t="s">
        <v>865</v>
      </c>
      <c r="JF180" s="16" t="s">
        <v>865</v>
      </c>
      <c r="JG180" s="16" t="s">
        <v>843</v>
      </c>
      <c r="JH180" s="16" t="s">
        <v>4846</v>
      </c>
      <c r="KF180" s="16" t="s">
        <v>4926</v>
      </c>
      <c r="KI180" s="16" t="s">
        <v>4846</v>
      </c>
      <c r="KO180" s="16" t="s">
        <v>9230</v>
      </c>
      <c r="KP180" s="16" t="s">
        <v>9229</v>
      </c>
      <c r="KQ180" s="16" t="s">
        <v>8694</v>
      </c>
      <c r="KR180" s="16" t="s">
        <v>9768</v>
      </c>
      <c r="KS180" s="16" t="s">
        <v>9231</v>
      </c>
      <c r="KT180" s="16" t="s">
        <v>9148</v>
      </c>
      <c r="KU180" s="16" t="s">
        <v>844</v>
      </c>
      <c r="KV180" s="16" t="s">
        <v>9148</v>
      </c>
      <c r="KW180" s="16" t="s">
        <v>851</v>
      </c>
      <c r="KY180" s="16" t="s">
        <v>486</v>
      </c>
      <c r="LC180" s="16" t="s">
        <v>10879</v>
      </c>
      <c r="LF180" s="16" t="s">
        <v>11654</v>
      </c>
      <c r="LI180" s="16" t="s">
        <v>11655</v>
      </c>
      <c r="LJ180" s="16" t="s">
        <v>843</v>
      </c>
      <c r="LL180" s="16" t="s">
        <v>8711</v>
      </c>
      <c r="LM180" s="16" t="s">
        <v>8741</v>
      </c>
      <c r="LO180" s="16" t="s">
        <v>843</v>
      </c>
      <c r="LP180" s="16" t="s">
        <v>843</v>
      </c>
      <c r="LQ180" s="16" t="s">
        <v>844</v>
      </c>
      <c r="LR180" s="16" t="s">
        <v>843</v>
      </c>
      <c r="LS180" s="16" t="s">
        <v>844</v>
      </c>
      <c r="LT180" s="16" t="s">
        <v>843</v>
      </c>
      <c r="LU180" s="16" t="s">
        <v>844</v>
      </c>
      <c r="LV180" s="16" t="s">
        <v>843</v>
      </c>
      <c r="LW180" s="16" t="s">
        <v>844</v>
      </c>
      <c r="LX180" s="16" t="s">
        <v>843</v>
      </c>
      <c r="LY180" s="16" t="s">
        <v>843</v>
      </c>
      <c r="LZ180" s="16" t="s">
        <v>843</v>
      </c>
      <c r="MA180" s="16" t="s">
        <v>843</v>
      </c>
      <c r="MB180" s="16" t="s">
        <v>843</v>
      </c>
      <c r="MC180" s="16" t="s">
        <v>843</v>
      </c>
      <c r="ME180" s="16" t="s">
        <v>11656</v>
      </c>
      <c r="MF180" s="16" t="s">
        <v>8847</v>
      </c>
      <c r="MO180" s="16" t="s">
        <v>1817</v>
      </c>
      <c r="MP180" s="16" t="s">
        <v>1824</v>
      </c>
      <c r="MR180" s="16" t="s">
        <v>470</v>
      </c>
      <c r="MS180" s="16" t="s">
        <v>11805</v>
      </c>
      <c r="MT180" s="16" t="s">
        <v>8987</v>
      </c>
      <c r="NC180" s="16" t="s">
        <v>487</v>
      </c>
      <c r="NE180" s="16" t="s">
        <v>487</v>
      </c>
      <c r="NF180" s="16" t="s">
        <v>487</v>
      </c>
      <c r="NG180" s="16" t="s">
        <v>1380</v>
      </c>
      <c r="NI180" s="16" t="s">
        <v>11658</v>
      </c>
      <c r="NM180" s="16" t="s">
        <v>11682</v>
      </c>
      <c r="NN180" s="16" t="s">
        <v>867</v>
      </c>
      <c r="NO180" s="16" t="s">
        <v>11683</v>
      </c>
      <c r="NP180" s="16" t="s">
        <v>11684</v>
      </c>
      <c r="NR180" s="16" t="s">
        <v>878</v>
      </c>
      <c r="NS180" s="16" t="s">
        <v>462</v>
      </c>
      <c r="NT180" s="16" t="s">
        <v>482</v>
      </c>
      <c r="NU180" s="16">
        <v>0.79400000000000004</v>
      </c>
      <c r="NV180" s="16" t="s">
        <v>457</v>
      </c>
      <c r="NW180" s="16" t="s">
        <v>1177</v>
      </c>
      <c r="NX180" s="16" t="s">
        <v>1142</v>
      </c>
      <c r="OB180" s="16" t="s">
        <v>833</v>
      </c>
      <c r="OC180" s="16" t="s">
        <v>878</v>
      </c>
      <c r="OD180" s="16" t="s">
        <v>487</v>
      </c>
    </row>
    <row r="181" spans="1:394" x14ac:dyDescent="0.25">
      <c r="A181" s="16" t="s">
        <v>9771</v>
      </c>
      <c r="B181" s="16" t="s">
        <v>844</v>
      </c>
      <c r="C181" s="16" t="s">
        <v>972</v>
      </c>
      <c r="D181" s="16" t="s">
        <v>844</v>
      </c>
      <c r="E181" s="16" t="s">
        <v>843</v>
      </c>
      <c r="F181" s="16" t="s">
        <v>843</v>
      </c>
      <c r="G181" s="16" t="s">
        <v>843</v>
      </c>
      <c r="H181" s="16" t="s">
        <v>843</v>
      </c>
      <c r="I181" s="16" t="s">
        <v>843</v>
      </c>
      <c r="J181" s="16" t="s">
        <v>843</v>
      </c>
      <c r="K181" s="16" t="s">
        <v>843</v>
      </c>
      <c r="L181" s="16" t="s">
        <v>843</v>
      </c>
      <c r="M181" s="16" t="s">
        <v>843</v>
      </c>
      <c r="N181" s="16" t="s">
        <v>843</v>
      </c>
      <c r="O181" s="16" t="s">
        <v>843</v>
      </c>
      <c r="Q181" s="16" t="s">
        <v>844</v>
      </c>
      <c r="R181" s="16">
        <v>40</v>
      </c>
      <c r="T181" s="16" t="s">
        <v>470</v>
      </c>
      <c r="U181" s="16" t="s">
        <v>844</v>
      </c>
      <c r="V181" s="16" t="s">
        <v>843</v>
      </c>
      <c r="W181" s="16" t="s">
        <v>844</v>
      </c>
      <c r="X181" s="16" t="s">
        <v>843</v>
      </c>
      <c r="Y181" s="16" t="s">
        <v>843</v>
      </c>
      <c r="Z181" s="16" t="s">
        <v>843</v>
      </c>
      <c r="AA181" s="16" t="s">
        <v>843</v>
      </c>
      <c r="AB181" s="16" t="s">
        <v>844</v>
      </c>
      <c r="AC181" s="16" t="s">
        <v>843</v>
      </c>
      <c r="AD181" s="16" t="s">
        <v>867</v>
      </c>
      <c r="AF181" s="16" t="s">
        <v>11673</v>
      </c>
      <c r="AG181" s="16" t="s">
        <v>11725</v>
      </c>
      <c r="AH181" s="16" t="s">
        <v>844</v>
      </c>
      <c r="AI181" s="16" t="s">
        <v>844</v>
      </c>
      <c r="AJ181" s="16" t="s">
        <v>843</v>
      </c>
      <c r="AK181" s="16" t="s">
        <v>843</v>
      </c>
      <c r="AL181" s="16" t="s">
        <v>844</v>
      </c>
      <c r="AM181" s="16" t="s">
        <v>844</v>
      </c>
      <c r="AN181" s="16" t="s">
        <v>843</v>
      </c>
      <c r="AO181" s="16" t="s">
        <v>843</v>
      </c>
      <c r="AP181" s="16" t="s">
        <v>843</v>
      </c>
      <c r="AQ181" s="16" t="s">
        <v>844</v>
      </c>
      <c r="AR181" s="16" t="s">
        <v>4433</v>
      </c>
      <c r="AS181" s="16" t="s">
        <v>843</v>
      </c>
      <c r="AT181" s="16" t="s">
        <v>843</v>
      </c>
      <c r="AU181" s="16" t="s">
        <v>843</v>
      </c>
      <c r="AV181" s="16" t="s">
        <v>843</v>
      </c>
      <c r="AW181" s="16" t="s">
        <v>843</v>
      </c>
      <c r="AX181" s="16" t="s">
        <v>843</v>
      </c>
      <c r="AY181" s="16" t="s">
        <v>844</v>
      </c>
      <c r="BF181" s="16" t="s">
        <v>844</v>
      </c>
      <c r="BH181" s="16" t="s">
        <v>7380</v>
      </c>
      <c r="BI181" s="16" t="s">
        <v>7785</v>
      </c>
      <c r="BJ181" s="16" t="s">
        <v>843</v>
      </c>
      <c r="BK181" s="16" t="s">
        <v>843</v>
      </c>
      <c r="BL181" s="16" t="s">
        <v>843</v>
      </c>
      <c r="BM181" s="16" t="s">
        <v>843</v>
      </c>
      <c r="BN181" s="16" t="s">
        <v>843</v>
      </c>
      <c r="BO181" s="16" t="s">
        <v>844</v>
      </c>
      <c r="BP181" s="16" t="s">
        <v>843</v>
      </c>
      <c r="BQ181" s="16" t="s">
        <v>843</v>
      </c>
      <c r="DX181" s="16" t="s">
        <v>865</v>
      </c>
      <c r="ES181" s="16" t="s">
        <v>865</v>
      </c>
      <c r="EU181" s="16" t="s">
        <v>7810</v>
      </c>
      <c r="EV181" s="16" t="s">
        <v>865</v>
      </c>
      <c r="FT181" s="16" t="s">
        <v>865</v>
      </c>
      <c r="HC181" s="16" t="s">
        <v>865</v>
      </c>
      <c r="JA181" s="16" t="s">
        <v>4813</v>
      </c>
      <c r="JB181" s="16" t="s">
        <v>865</v>
      </c>
      <c r="JC181" s="16" t="s">
        <v>865</v>
      </c>
      <c r="JD181" s="16" t="s">
        <v>865</v>
      </c>
      <c r="JE181" s="16" t="s">
        <v>865</v>
      </c>
      <c r="JF181" s="16" t="s">
        <v>865</v>
      </c>
      <c r="JG181" s="16" t="s">
        <v>843</v>
      </c>
      <c r="JH181" s="16" t="s">
        <v>7591</v>
      </c>
      <c r="JJ181" s="16" t="s">
        <v>865</v>
      </c>
      <c r="KF181" s="16" t="s">
        <v>4926</v>
      </c>
      <c r="KI181" s="16" t="s">
        <v>4843</v>
      </c>
      <c r="KO181" s="16" t="s">
        <v>9234</v>
      </c>
      <c r="KP181" s="16" t="s">
        <v>9233</v>
      </c>
      <c r="KQ181" s="16" t="s">
        <v>8694</v>
      </c>
      <c r="KR181" s="16" t="s">
        <v>9772</v>
      </c>
      <c r="KS181" s="16" t="s">
        <v>9235</v>
      </c>
      <c r="KT181" s="16" t="s">
        <v>9148</v>
      </c>
      <c r="KU181" s="16" t="s">
        <v>844</v>
      </c>
      <c r="KV181" s="16" t="s">
        <v>9148</v>
      </c>
      <c r="KW181" s="16" t="s">
        <v>851</v>
      </c>
      <c r="KY181" s="16" t="s">
        <v>486</v>
      </c>
      <c r="LC181" s="16" t="s">
        <v>10879</v>
      </c>
      <c r="LF181" s="16" t="s">
        <v>11654</v>
      </c>
      <c r="LI181" s="16" t="s">
        <v>11655</v>
      </c>
      <c r="LJ181" s="16" t="s">
        <v>843</v>
      </c>
      <c r="LL181" s="16" t="s">
        <v>8711</v>
      </c>
      <c r="LM181" s="16" t="s">
        <v>8741</v>
      </c>
      <c r="LO181" s="16" t="s">
        <v>844</v>
      </c>
      <c r="LP181" s="16" t="s">
        <v>1056</v>
      </c>
      <c r="LQ181" s="16" t="s">
        <v>844</v>
      </c>
      <c r="LR181" s="16" t="s">
        <v>1056</v>
      </c>
      <c r="LS181" s="16" t="s">
        <v>844</v>
      </c>
      <c r="LT181" s="16" t="s">
        <v>844</v>
      </c>
      <c r="LU181" s="16" t="s">
        <v>843</v>
      </c>
      <c r="LV181" s="16" t="s">
        <v>843</v>
      </c>
      <c r="LW181" s="16" t="s">
        <v>843</v>
      </c>
      <c r="LX181" s="16" t="s">
        <v>844</v>
      </c>
      <c r="LY181" s="16" t="s">
        <v>843</v>
      </c>
      <c r="LZ181" s="16" t="s">
        <v>843</v>
      </c>
      <c r="MA181" s="16" t="s">
        <v>843</v>
      </c>
      <c r="MB181" s="16" t="s">
        <v>843</v>
      </c>
      <c r="MC181" s="16" t="s">
        <v>844</v>
      </c>
      <c r="ME181" s="16" t="s">
        <v>11656</v>
      </c>
      <c r="MF181" s="16" t="s">
        <v>8847</v>
      </c>
      <c r="MO181" s="16" t="s">
        <v>1817</v>
      </c>
      <c r="MP181" s="16" t="s">
        <v>13846</v>
      </c>
      <c r="MR181" s="16" t="s">
        <v>470</v>
      </c>
      <c r="MS181" s="16" t="s">
        <v>11805</v>
      </c>
      <c r="MT181" s="16" t="s">
        <v>9009</v>
      </c>
      <c r="MU181" s="16" t="s">
        <v>817</v>
      </c>
      <c r="NC181" s="16" t="s">
        <v>486</v>
      </c>
      <c r="ND181" s="16" t="s">
        <v>486</v>
      </c>
      <c r="NE181" s="16" t="s">
        <v>486</v>
      </c>
      <c r="NG181" s="16" t="s">
        <v>1376</v>
      </c>
      <c r="NI181" s="16" t="s">
        <v>11658</v>
      </c>
      <c r="NR181" s="16" t="s">
        <v>451</v>
      </c>
      <c r="NS181" s="16" t="s">
        <v>462</v>
      </c>
      <c r="NT181" s="16" t="s">
        <v>482</v>
      </c>
      <c r="NU181" s="16">
        <v>0.79400000000000004</v>
      </c>
      <c r="NV181" s="16" t="s">
        <v>451</v>
      </c>
      <c r="NW181" s="16" t="s">
        <v>1175</v>
      </c>
      <c r="NX181" s="16" t="s">
        <v>1142</v>
      </c>
      <c r="OB181" s="16" t="s">
        <v>833</v>
      </c>
      <c r="OC181" s="16" t="s">
        <v>451</v>
      </c>
    </row>
    <row r="182" spans="1:394" x14ac:dyDescent="0.25">
      <c r="A182" s="16" t="s">
        <v>9776</v>
      </c>
      <c r="B182" s="16" t="s">
        <v>1056</v>
      </c>
      <c r="C182" s="16" t="s">
        <v>972</v>
      </c>
      <c r="D182" s="16" t="s">
        <v>844</v>
      </c>
      <c r="E182" s="16" t="s">
        <v>843</v>
      </c>
      <c r="F182" s="16" t="s">
        <v>843</v>
      </c>
      <c r="G182" s="16" t="s">
        <v>843</v>
      </c>
      <c r="H182" s="16" t="s">
        <v>843</v>
      </c>
      <c r="I182" s="16" t="s">
        <v>843</v>
      </c>
      <c r="J182" s="16" t="s">
        <v>843</v>
      </c>
      <c r="K182" s="16" t="s">
        <v>843</v>
      </c>
      <c r="L182" s="16" t="s">
        <v>843</v>
      </c>
      <c r="M182" s="16" t="s">
        <v>843</v>
      </c>
      <c r="N182" s="16" t="s">
        <v>843</v>
      </c>
      <c r="O182" s="16" t="s">
        <v>843</v>
      </c>
      <c r="Q182" s="16" t="s">
        <v>844</v>
      </c>
      <c r="R182" s="16">
        <v>10</v>
      </c>
      <c r="T182" s="16" t="s">
        <v>474</v>
      </c>
      <c r="U182" s="16" t="s">
        <v>843</v>
      </c>
      <c r="V182" s="16" t="s">
        <v>844</v>
      </c>
      <c r="W182" s="16" t="s">
        <v>843</v>
      </c>
      <c r="X182" s="16" t="s">
        <v>843</v>
      </c>
      <c r="Y182" s="16" t="s">
        <v>843</v>
      </c>
      <c r="Z182" s="16" t="s">
        <v>844</v>
      </c>
      <c r="AA182" s="16" t="s">
        <v>843</v>
      </c>
      <c r="AB182" s="16" t="s">
        <v>843</v>
      </c>
      <c r="AC182" s="16" t="s">
        <v>844</v>
      </c>
      <c r="AF182" s="16" t="s">
        <v>11673</v>
      </c>
      <c r="AG182" s="16" t="s">
        <v>11717</v>
      </c>
      <c r="AH182" s="16" t="s">
        <v>844</v>
      </c>
      <c r="AI182" s="16" t="s">
        <v>843</v>
      </c>
      <c r="AJ182" s="16" t="s">
        <v>843</v>
      </c>
      <c r="AK182" s="16" t="s">
        <v>844</v>
      </c>
      <c r="AL182" s="16" t="s">
        <v>843</v>
      </c>
      <c r="AM182" s="16" t="s">
        <v>844</v>
      </c>
      <c r="AN182" s="16" t="s">
        <v>843</v>
      </c>
      <c r="AO182" s="16" t="s">
        <v>843</v>
      </c>
      <c r="AP182" s="16" t="s">
        <v>843</v>
      </c>
      <c r="AQ182" s="16" t="s">
        <v>844</v>
      </c>
      <c r="AR182" s="16" t="s">
        <v>4433</v>
      </c>
      <c r="AS182" s="16" t="s">
        <v>843</v>
      </c>
      <c r="AT182" s="16" t="s">
        <v>843</v>
      </c>
      <c r="AU182" s="16" t="s">
        <v>843</v>
      </c>
      <c r="AV182" s="16" t="s">
        <v>843</v>
      </c>
      <c r="AW182" s="16" t="s">
        <v>843</v>
      </c>
      <c r="AX182" s="16" t="s">
        <v>843</v>
      </c>
      <c r="AY182" s="16" t="s">
        <v>844</v>
      </c>
      <c r="BF182" s="16" t="s">
        <v>844</v>
      </c>
      <c r="BI182" s="16" t="s">
        <v>7785</v>
      </c>
      <c r="BJ182" s="16" t="s">
        <v>843</v>
      </c>
      <c r="BK182" s="16" t="s">
        <v>843</v>
      </c>
      <c r="BL182" s="16" t="s">
        <v>843</v>
      </c>
      <c r="BM182" s="16" t="s">
        <v>843</v>
      </c>
      <c r="BN182" s="16" t="s">
        <v>843</v>
      </c>
      <c r="BO182" s="16" t="s">
        <v>844</v>
      </c>
      <c r="BP182" s="16" t="s">
        <v>843</v>
      </c>
      <c r="BQ182" s="16" t="s">
        <v>843</v>
      </c>
      <c r="CC182" s="16" t="s">
        <v>865</v>
      </c>
      <c r="CF182" s="16" t="s">
        <v>7130</v>
      </c>
      <c r="CG182" s="16" t="s">
        <v>844</v>
      </c>
      <c r="CH182" s="16" t="s">
        <v>843</v>
      </c>
      <c r="CI182" s="16" t="s">
        <v>843</v>
      </c>
      <c r="CJ182" s="16" t="s">
        <v>843</v>
      </c>
      <c r="CK182" s="16" t="s">
        <v>843</v>
      </c>
      <c r="CL182" s="16" t="s">
        <v>843</v>
      </c>
      <c r="CM182" s="16" t="s">
        <v>843</v>
      </c>
      <c r="CN182" s="16" t="s">
        <v>843</v>
      </c>
      <c r="CO182" s="16" t="s">
        <v>843</v>
      </c>
      <c r="CP182" s="16" t="s">
        <v>843</v>
      </c>
      <c r="CQ182" s="16" t="s">
        <v>843</v>
      </c>
      <c r="CR182" s="16" t="s">
        <v>843</v>
      </c>
      <c r="CS182" s="16" t="s">
        <v>843</v>
      </c>
      <c r="CT182" s="16" t="s">
        <v>843</v>
      </c>
      <c r="CU182" s="16" t="s">
        <v>843</v>
      </c>
      <c r="CV182" s="16" t="s">
        <v>843</v>
      </c>
      <c r="CW182" s="16" t="s">
        <v>843</v>
      </c>
      <c r="CX182" s="16" t="s">
        <v>843</v>
      </c>
      <c r="CY182" s="16" t="s">
        <v>843</v>
      </c>
      <c r="CZ182" s="16" t="s">
        <v>843</v>
      </c>
      <c r="DA182" s="16" t="s">
        <v>843</v>
      </c>
      <c r="DB182" s="16" t="s">
        <v>843</v>
      </c>
      <c r="DC182" s="16" t="s">
        <v>843</v>
      </c>
      <c r="DD182" s="16" t="s">
        <v>843</v>
      </c>
      <c r="DE182" s="16" t="s">
        <v>843</v>
      </c>
      <c r="DF182" s="16" t="s">
        <v>843</v>
      </c>
      <c r="DG182" s="16" t="s">
        <v>843</v>
      </c>
      <c r="DH182" s="16" t="s">
        <v>843</v>
      </c>
      <c r="DI182" s="16" t="s">
        <v>843</v>
      </c>
      <c r="DJ182" s="16" t="s">
        <v>843</v>
      </c>
      <c r="DK182" s="16" t="s">
        <v>843</v>
      </c>
      <c r="DL182" s="16" t="s">
        <v>843</v>
      </c>
      <c r="DQ182" s="16" t="s">
        <v>7226</v>
      </c>
      <c r="DR182" s="16" t="s">
        <v>867</v>
      </c>
      <c r="DS182" s="16" t="s">
        <v>7318</v>
      </c>
      <c r="DX182" s="16" t="s">
        <v>865</v>
      </c>
      <c r="ES182" s="16" t="s">
        <v>865</v>
      </c>
      <c r="EU182" s="16" t="s">
        <v>7810</v>
      </c>
      <c r="EV182" s="16" t="s">
        <v>865</v>
      </c>
      <c r="HC182" s="16" t="s">
        <v>865</v>
      </c>
      <c r="KO182" s="16" t="s">
        <v>9234</v>
      </c>
      <c r="KP182" s="16" t="s">
        <v>9233</v>
      </c>
      <c r="KQ182" s="16" t="s">
        <v>8694</v>
      </c>
      <c r="KR182" s="16" t="s">
        <v>9777</v>
      </c>
      <c r="KS182" s="16" t="s">
        <v>9235</v>
      </c>
      <c r="KT182" s="16" t="s">
        <v>9148</v>
      </c>
      <c r="KU182" s="16" t="s">
        <v>844</v>
      </c>
      <c r="KV182" s="16" t="s">
        <v>9148</v>
      </c>
      <c r="KW182" s="16" t="s">
        <v>851</v>
      </c>
      <c r="KY182" s="16" t="s">
        <v>486</v>
      </c>
      <c r="LA182" s="16" t="s">
        <v>11697</v>
      </c>
      <c r="LC182" s="16" t="s">
        <v>10879</v>
      </c>
      <c r="LD182" s="16" t="s">
        <v>11698</v>
      </c>
      <c r="LE182" s="16" t="s">
        <v>11693</v>
      </c>
      <c r="LF182" s="16" t="s">
        <v>11654</v>
      </c>
      <c r="LI182" s="16" t="s">
        <v>11655</v>
      </c>
      <c r="LM182" s="16" t="s">
        <v>8741</v>
      </c>
      <c r="LO182" s="16" t="s">
        <v>844</v>
      </c>
      <c r="LP182" s="16" t="s">
        <v>1056</v>
      </c>
      <c r="LQ182" s="16" t="s">
        <v>844</v>
      </c>
      <c r="LR182" s="16" t="s">
        <v>1056</v>
      </c>
      <c r="LS182" s="16" t="s">
        <v>844</v>
      </c>
      <c r="LT182" s="16" t="s">
        <v>844</v>
      </c>
      <c r="LU182" s="16" t="s">
        <v>843</v>
      </c>
      <c r="LV182" s="16" t="s">
        <v>843</v>
      </c>
      <c r="LW182" s="16" t="s">
        <v>843</v>
      </c>
      <c r="LX182" s="16" t="s">
        <v>844</v>
      </c>
      <c r="LY182" s="16" t="s">
        <v>843</v>
      </c>
      <c r="LZ182" s="16" t="s">
        <v>843</v>
      </c>
      <c r="MA182" s="16" t="s">
        <v>843</v>
      </c>
      <c r="MB182" s="16" t="s">
        <v>843</v>
      </c>
      <c r="MC182" s="16" t="s">
        <v>844</v>
      </c>
      <c r="MD182" s="16" t="s">
        <v>11699</v>
      </c>
      <c r="ME182" s="16" t="s">
        <v>11677</v>
      </c>
      <c r="MF182" s="16" t="s">
        <v>8847</v>
      </c>
      <c r="MR182" s="16" t="s">
        <v>474</v>
      </c>
      <c r="MS182" s="16" t="s">
        <v>11805</v>
      </c>
      <c r="MT182" s="16" t="s">
        <v>9009</v>
      </c>
      <c r="MV182" s="16" t="s">
        <v>486</v>
      </c>
      <c r="MZ182" s="16" t="s">
        <v>486</v>
      </c>
      <c r="NA182" s="16" t="s">
        <v>487</v>
      </c>
      <c r="NB182" s="16" t="s">
        <v>1345</v>
      </c>
      <c r="NC182" s="16" t="s">
        <v>486</v>
      </c>
      <c r="NE182" s="16" t="s">
        <v>486</v>
      </c>
      <c r="NI182" s="16" t="s">
        <v>11658</v>
      </c>
      <c r="NL182" s="16" t="s">
        <v>843</v>
      </c>
      <c r="NS182" s="16" t="s">
        <v>462</v>
      </c>
      <c r="NT182" s="16" t="s">
        <v>482</v>
      </c>
      <c r="NU182" s="16">
        <v>0.79400000000000004</v>
      </c>
      <c r="NV182" s="16" t="s">
        <v>860</v>
      </c>
      <c r="NW182" s="16" t="s">
        <v>1182</v>
      </c>
      <c r="NX182" s="16" t="s">
        <v>1142</v>
      </c>
      <c r="NY182" s="16" t="s">
        <v>1122</v>
      </c>
      <c r="NZ182" s="16" t="s">
        <v>938</v>
      </c>
      <c r="OA182" s="16" t="s">
        <v>487</v>
      </c>
    </row>
    <row r="183" spans="1:394" x14ac:dyDescent="0.25">
      <c r="A183" s="16" t="s">
        <v>9782</v>
      </c>
      <c r="B183" s="16" t="s">
        <v>8732</v>
      </c>
      <c r="C183" s="16" t="s">
        <v>972</v>
      </c>
      <c r="D183" s="16" t="s">
        <v>844</v>
      </c>
      <c r="E183" s="16" t="s">
        <v>843</v>
      </c>
      <c r="F183" s="16" t="s">
        <v>843</v>
      </c>
      <c r="G183" s="16" t="s">
        <v>843</v>
      </c>
      <c r="H183" s="16" t="s">
        <v>843</v>
      </c>
      <c r="I183" s="16" t="s">
        <v>843</v>
      </c>
      <c r="J183" s="16" t="s">
        <v>843</v>
      </c>
      <c r="K183" s="16" t="s">
        <v>843</v>
      </c>
      <c r="L183" s="16" t="s">
        <v>843</v>
      </c>
      <c r="M183" s="16" t="s">
        <v>843</v>
      </c>
      <c r="N183" s="16" t="s">
        <v>843</v>
      </c>
      <c r="O183" s="16" t="s">
        <v>843</v>
      </c>
      <c r="Q183" s="16" t="s">
        <v>844</v>
      </c>
      <c r="R183" s="16">
        <v>41</v>
      </c>
      <c r="T183" s="16" t="s">
        <v>474</v>
      </c>
      <c r="U183" s="16" t="s">
        <v>843</v>
      </c>
      <c r="V183" s="16" t="s">
        <v>844</v>
      </c>
      <c r="W183" s="16" t="s">
        <v>843</v>
      </c>
      <c r="X183" s="16" t="s">
        <v>844</v>
      </c>
      <c r="Y183" s="16" t="s">
        <v>843</v>
      </c>
      <c r="Z183" s="16" t="s">
        <v>843</v>
      </c>
      <c r="AA183" s="16" t="s">
        <v>843</v>
      </c>
      <c r="AB183" s="16" t="s">
        <v>843</v>
      </c>
      <c r="AC183" s="16" t="s">
        <v>843</v>
      </c>
      <c r="AD183" s="16" t="s">
        <v>867</v>
      </c>
      <c r="AF183" s="16" t="s">
        <v>11746</v>
      </c>
      <c r="AG183" s="16" t="s">
        <v>11725</v>
      </c>
      <c r="AH183" s="16" t="s">
        <v>844</v>
      </c>
      <c r="AI183" s="16" t="s">
        <v>844</v>
      </c>
      <c r="AJ183" s="16" t="s">
        <v>843</v>
      </c>
      <c r="AK183" s="16" t="s">
        <v>843</v>
      </c>
      <c r="AL183" s="16" t="s">
        <v>844</v>
      </c>
      <c r="AM183" s="16" t="s">
        <v>844</v>
      </c>
      <c r="AN183" s="16" t="s">
        <v>843</v>
      </c>
      <c r="AO183" s="16" t="s">
        <v>843</v>
      </c>
      <c r="AP183" s="16" t="s">
        <v>843</v>
      </c>
      <c r="AQ183" s="16" t="s">
        <v>844</v>
      </c>
      <c r="AR183" s="16" t="s">
        <v>4433</v>
      </c>
      <c r="AS183" s="16" t="s">
        <v>843</v>
      </c>
      <c r="AT183" s="16" t="s">
        <v>843</v>
      </c>
      <c r="AU183" s="16" t="s">
        <v>843</v>
      </c>
      <c r="AV183" s="16" t="s">
        <v>843</v>
      </c>
      <c r="AW183" s="16" t="s">
        <v>843</v>
      </c>
      <c r="AX183" s="16" t="s">
        <v>843</v>
      </c>
      <c r="AY183" s="16" t="s">
        <v>844</v>
      </c>
      <c r="BF183" s="16" t="s">
        <v>844</v>
      </c>
      <c r="BH183" s="16" t="s">
        <v>7380</v>
      </c>
      <c r="BI183" s="16" t="s">
        <v>7785</v>
      </c>
      <c r="BJ183" s="16" t="s">
        <v>843</v>
      </c>
      <c r="BK183" s="16" t="s">
        <v>843</v>
      </c>
      <c r="BL183" s="16" t="s">
        <v>843</v>
      </c>
      <c r="BM183" s="16" t="s">
        <v>843</v>
      </c>
      <c r="BN183" s="16" t="s">
        <v>843</v>
      </c>
      <c r="BO183" s="16" t="s">
        <v>844</v>
      </c>
      <c r="BP183" s="16" t="s">
        <v>843</v>
      </c>
      <c r="BQ183" s="16" t="s">
        <v>843</v>
      </c>
      <c r="DX183" s="16" t="s">
        <v>865</v>
      </c>
      <c r="ES183" s="16" t="s">
        <v>865</v>
      </c>
      <c r="EU183" s="16" t="s">
        <v>7810</v>
      </c>
      <c r="EV183" s="16" t="s">
        <v>865</v>
      </c>
      <c r="HC183" s="16" t="s">
        <v>865</v>
      </c>
      <c r="JA183" s="16" t="s">
        <v>4822</v>
      </c>
      <c r="JB183" s="16" t="s">
        <v>867</v>
      </c>
      <c r="JC183" s="16" t="s">
        <v>865</v>
      </c>
      <c r="JG183" s="16" t="s">
        <v>843</v>
      </c>
      <c r="JV183" s="16">
        <v>40</v>
      </c>
      <c r="JW183" s="16" t="s">
        <v>7603</v>
      </c>
      <c r="JZ183" s="16" t="s">
        <v>4886</v>
      </c>
      <c r="KB183" s="16" t="s">
        <v>7610</v>
      </c>
      <c r="KD183" s="16" t="s">
        <v>4917</v>
      </c>
      <c r="KE183" s="16" t="s">
        <v>7289</v>
      </c>
      <c r="KF183" s="16" t="s">
        <v>4411</v>
      </c>
      <c r="KH183" s="16" t="s">
        <v>7642</v>
      </c>
      <c r="KI183" s="16" t="s">
        <v>4982</v>
      </c>
      <c r="KK183" s="16" t="s">
        <v>4886</v>
      </c>
      <c r="KM183" s="16" t="s">
        <v>7616</v>
      </c>
      <c r="KO183" s="16" t="s">
        <v>9234</v>
      </c>
      <c r="KP183" s="16" t="s">
        <v>9233</v>
      </c>
      <c r="KQ183" s="16" t="s">
        <v>8694</v>
      </c>
      <c r="KR183" s="16" t="s">
        <v>9783</v>
      </c>
      <c r="KS183" s="16" t="s">
        <v>9235</v>
      </c>
      <c r="KT183" s="16" t="s">
        <v>9148</v>
      </c>
      <c r="KU183" s="16" t="s">
        <v>844</v>
      </c>
      <c r="KV183" s="16" t="s">
        <v>9148</v>
      </c>
      <c r="KW183" s="16" t="s">
        <v>851</v>
      </c>
      <c r="KY183" s="16" t="s">
        <v>486</v>
      </c>
      <c r="LC183" s="16" t="s">
        <v>10879</v>
      </c>
      <c r="LF183" s="16" t="s">
        <v>11654</v>
      </c>
      <c r="LI183" s="16" t="s">
        <v>11655</v>
      </c>
      <c r="LJ183" s="16" t="s">
        <v>831</v>
      </c>
      <c r="LK183" s="16" t="s">
        <v>831</v>
      </c>
      <c r="LL183" s="16" t="s">
        <v>8756</v>
      </c>
      <c r="LM183" s="16" t="s">
        <v>8741</v>
      </c>
      <c r="LO183" s="16" t="s">
        <v>844</v>
      </c>
      <c r="LP183" s="16" t="s">
        <v>1056</v>
      </c>
      <c r="LQ183" s="16" t="s">
        <v>844</v>
      </c>
      <c r="LR183" s="16" t="s">
        <v>1056</v>
      </c>
      <c r="LS183" s="16" t="s">
        <v>844</v>
      </c>
      <c r="LT183" s="16" t="s">
        <v>844</v>
      </c>
      <c r="LU183" s="16" t="s">
        <v>843</v>
      </c>
      <c r="LV183" s="16" t="s">
        <v>843</v>
      </c>
      <c r="LW183" s="16" t="s">
        <v>843</v>
      </c>
      <c r="LX183" s="16" t="s">
        <v>844</v>
      </c>
      <c r="LY183" s="16" t="s">
        <v>843</v>
      </c>
      <c r="LZ183" s="16" t="s">
        <v>843</v>
      </c>
      <c r="MA183" s="16" t="s">
        <v>843</v>
      </c>
      <c r="MB183" s="16" t="s">
        <v>843</v>
      </c>
      <c r="MC183" s="16" t="s">
        <v>844</v>
      </c>
      <c r="ME183" s="16" t="s">
        <v>11656</v>
      </c>
      <c r="MF183" s="16" t="s">
        <v>8847</v>
      </c>
      <c r="MG183" s="16" t="s">
        <v>1839</v>
      </c>
      <c r="MH183" s="16" t="s">
        <v>11667</v>
      </c>
      <c r="MI183" s="16" t="s">
        <v>11733</v>
      </c>
      <c r="MJ183" s="16" t="s">
        <v>1840</v>
      </c>
      <c r="MK183" s="16" t="s">
        <v>9015</v>
      </c>
      <c r="ML183" s="16" t="s">
        <v>1791</v>
      </c>
      <c r="MM183" s="16" t="s">
        <v>487</v>
      </c>
      <c r="MN183" s="16" t="s">
        <v>1800</v>
      </c>
      <c r="MP183" s="16" t="s">
        <v>1829</v>
      </c>
      <c r="MQ183" s="16" t="s">
        <v>1791</v>
      </c>
      <c r="MR183" s="16" t="s">
        <v>474</v>
      </c>
      <c r="MS183" s="16" t="s">
        <v>11805</v>
      </c>
      <c r="MT183" s="16" t="s">
        <v>8993</v>
      </c>
      <c r="MU183" s="16" t="s">
        <v>817</v>
      </c>
      <c r="NC183" s="16" t="s">
        <v>486</v>
      </c>
      <c r="NE183" s="16" t="s">
        <v>486</v>
      </c>
      <c r="NG183" s="16" t="s">
        <v>1378</v>
      </c>
      <c r="NH183" s="16" t="s">
        <v>1913</v>
      </c>
      <c r="NI183" s="16" t="s">
        <v>11658</v>
      </c>
      <c r="NR183" s="16" t="s">
        <v>451</v>
      </c>
      <c r="NS183" s="16" t="s">
        <v>462</v>
      </c>
      <c r="NT183" s="16" t="s">
        <v>482</v>
      </c>
      <c r="NU183" s="16">
        <v>0.79400000000000004</v>
      </c>
      <c r="NV183" s="16" t="s">
        <v>451</v>
      </c>
      <c r="NW183" s="16" t="s">
        <v>1181</v>
      </c>
      <c r="NX183" s="16" t="s">
        <v>1142</v>
      </c>
      <c r="OB183" s="16" t="s">
        <v>831</v>
      </c>
      <c r="OC183" s="16" t="s">
        <v>451</v>
      </c>
    </row>
    <row r="184" spans="1:394" x14ac:dyDescent="0.25">
      <c r="A184" s="16" t="s">
        <v>9786</v>
      </c>
      <c r="B184" s="16" t="s">
        <v>844</v>
      </c>
      <c r="C184" s="16" t="s">
        <v>972</v>
      </c>
      <c r="D184" s="16" t="s">
        <v>844</v>
      </c>
      <c r="E184" s="16" t="s">
        <v>843</v>
      </c>
      <c r="F184" s="16" t="s">
        <v>843</v>
      </c>
      <c r="G184" s="16" t="s">
        <v>843</v>
      </c>
      <c r="H184" s="16" t="s">
        <v>843</v>
      </c>
      <c r="I184" s="16" t="s">
        <v>843</v>
      </c>
      <c r="J184" s="16" t="s">
        <v>843</v>
      </c>
      <c r="K184" s="16" t="s">
        <v>843</v>
      </c>
      <c r="L184" s="16" t="s">
        <v>843</v>
      </c>
      <c r="M184" s="16" t="s">
        <v>843</v>
      </c>
      <c r="N184" s="16" t="s">
        <v>843</v>
      </c>
      <c r="O184" s="16" t="s">
        <v>843</v>
      </c>
      <c r="Q184" s="16" t="s">
        <v>844</v>
      </c>
      <c r="R184" s="16">
        <v>65</v>
      </c>
      <c r="T184" s="16" t="s">
        <v>470</v>
      </c>
      <c r="U184" s="16" t="s">
        <v>844</v>
      </c>
      <c r="V184" s="16" t="s">
        <v>843</v>
      </c>
      <c r="W184" s="16" t="s">
        <v>844</v>
      </c>
      <c r="X184" s="16" t="s">
        <v>843</v>
      </c>
      <c r="Y184" s="16" t="s">
        <v>843</v>
      </c>
      <c r="Z184" s="16" t="s">
        <v>843</v>
      </c>
      <c r="AA184" s="16" t="s">
        <v>843</v>
      </c>
      <c r="AB184" s="16" t="s">
        <v>843</v>
      </c>
      <c r="AC184" s="16" t="s">
        <v>843</v>
      </c>
      <c r="AD184" s="16" t="s">
        <v>867</v>
      </c>
      <c r="AF184" s="16" t="s">
        <v>11673</v>
      </c>
      <c r="AG184" s="16" t="s">
        <v>11696</v>
      </c>
      <c r="AH184" s="16" t="s">
        <v>844</v>
      </c>
      <c r="AI184" s="16" t="s">
        <v>844</v>
      </c>
      <c r="AJ184" s="16" t="s">
        <v>844</v>
      </c>
      <c r="AK184" s="16" t="s">
        <v>843</v>
      </c>
      <c r="AL184" s="16" t="s">
        <v>843</v>
      </c>
      <c r="AM184" s="16" t="s">
        <v>844</v>
      </c>
      <c r="AN184" s="16" t="s">
        <v>843</v>
      </c>
      <c r="AO184" s="16" t="s">
        <v>843</v>
      </c>
      <c r="AP184" s="16" t="s">
        <v>843</v>
      </c>
      <c r="AQ184" s="16" t="s">
        <v>844</v>
      </c>
      <c r="AR184" s="16" t="s">
        <v>4424</v>
      </c>
      <c r="AS184" s="16" t="s">
        <v>843</v>
      </c>
      <c r="AT184" s="16" t="s">
        <v>843</v>
      </c>
      <c r="AU184" s="16" t="s">
        <v>843</v>
      </c>
      <c r="AV184" s="16" t="s">
        <v>844</v>
      </c>
      <c r="AW184" s="16" t="s">
        <v>843</v>
      </c>
      <c r="AX184" s="16" t="s">
        <v>843</v>
      </c>
      <c r="AY184" s="16" t="s">
        <v>843</v>
      </c>
      <c r="BC184" s="16" t="s">
        <v>4437</v>
      </c>
      <c r="BF184" s="16" t="s">
        <v>844</v>
      </c>
      <c r="BI184" s="16" t="s">
        <v>7785</v>
      </c>
      <c r="BJ184" s="16" t="s">
        <v>843</v>
      </c>
      <c r="BK184" s="16" t="s">
        <v>843</v>
      </c>
      <c r="BL184" s="16" t="s">
        <v>843</v>
      </c>
      <c r="BM184" s="16" t="s">
        <v>843</v>
      </c>
      <c r="BN184" s="16" t="s">
        <v>843</v>
      </c>
      <c r="BO184" s="16" t="s">
        <v>844</v>
      </c>
      <c r="BP184" s="16" t="s">
        <v>843</v>
      </c>
      <c r="BQ184" s="16" t="s">
        <v>843</v>
      </c>
      <c r="DX184" s="16" t="s">
        <v>867</v>
      </c>
      <c r="DY184" s="16" t="s">
        <v>867</v>
      </c>
      <c r="ES184" s="16" t="s">
        <v>865</v>
      </c>
      <c r="EU184" s="16" t="s">
        <v>7813</v>
      </c>
      <c r="EV184" s="16" t="s">
        <v>865</v>
      </c>
      <c r="FF184" s="16" t="s">
        <v>7836</v>
      </c>
      <c r="HC184" s="16" t="s">
        <v>865</v>
      </c>
      <c r="JA184" s="16" t="s">
        <v>4813</v>
      </c>
      <c r="JB184" s="16" t="s">
        <v>865</v>
      </c>
      <c r="JC184" s="16" t="s">
        <v>865</v>
      </c>
      <c r="JD184" s="16" t="s">
        <v>865</v>
      </c>
      <c r="JE184" s="16" t="s">
        <v>865</v>
      </c>
      <c r="JF184" s="16" t="s">
        <v>865</v>
      </c>
      <c r="JG184" s="16" t="s">
        <v>843</v>
      </c>
      <c r="JH184" s="16" t="s">
        <v>4846</v>
      </c>
      <c r="KF184" s="16" t="s">
        <v>4926</v>
      </c>
      <c r="KI184" s="16" t="s">
        <v>4982</v>
      </c>
      <c r="KK184" s="16" t="s">
        <v>4886</v>
      </c>
      <c r="KM184" s="16" t="s">
        <v>7616</v>
      </c>
      <c r="KO184" s="16" t="s">
        <v>9240</v>
      </c>
      <c r="KP184" s="16" t="s">
        <v>9239</v>
      </c>
      <c r="KQ184" s="16" t="s">
        <v>8694</v>
      </c>
      <c r="KR184" s="16" t="s">
        <v>9787</v>
      </c>
      <c r="KS184" s="16" t="s">
        <v>9241</v>
      </c>
      <c r="KT184" s="16" t="s">
        <v>9148</v>
      </c>
      <c r="KU184" s="16" t="s">
        <v>844</v>
      </c>
      <c r="KV184" s="16" t="s">
        <v>9148</v>
      </c>
      <c r="KW184" s="16" t="s">
        <v>851</v>
      </c>
      <c r="KX184" s="16" t="s">
        <v>487</v>
      </c>
      <c r="KY184" s="16" t="s">
        <v>487</v>
      </c>
      <c r="KZ184" s="16" t="s">
        <v>487</v>
      </c>
      <c r="LC184" s="16" t="s">
        <v>10879</v>
      </c>
      <c r="LF184" s="16" t="s">
        <v>11654</v>
      </c>
      <c r="LI184" s="16" t="s">
        <v>11655</v>
      </c>
      <c r="LJ184" s="16" t="s">
        <v>843</v>
      </c>
      <c r="LL184" s="16" t="s">
        <v>8711</v>
      </c>
      <c r="LM184" s="16" t="s">
        <v>8741</v>
      </c>
      <c r="LO184" s="16" t="s">
        <v>843</v>
      </c>
      <c r="LP184" s="16" t="s">
        <v>843</v>
      </c>
      <c r="LQ184" s="16" t="s">
        <v>844</v>
      </c>
      <c r="LR184" s="16" t="s">
        <v>843</v>
      </c>
      <c r="LS184" s="16" t="s">
        <v>844</v>
      </c>
      <c r="LT184" s="16" t="s">
        <v>843</v>
      </c>
      <c r="LU184" s="16" t="s">
        <v>844</v>
      </c>
      <c r="LV184" s="16" t="s">
        <v>843</v>
      </c>
      <c r="LW184" s="16" t="s">
        <v>843</v>
      </c>
      <c r="LX184" s="16" t="s">
        <v>843</v>
      </c>
      <c r="LY184" s="16" t="s">
        <v>843</v>
      </c>
      <c r="LZ184" s="16" t="s">
        <v>843</v>
      </c>
      <c r="MA184" s="16" t="s">
        <v>843</v>
      </c>
      <c r="MB184" s="16" t="s">
        <v>843</v>
      </c>
      <c r="MC184" s="16" t="s">
        <v>843</v>
      </c>
      <c r="ME184" s="16" t="s">
        <v>11656</v>
      </c>
      <c r="MF184" s="16" t="s">
        <v>8847</v>
      </c>
      <c r="MJ184" s="16" t="s">
        <v>1840</v>
      </c>
      <c r="MO184" s="16" t="s">
        <v>1817</v>
      </c>
      <c r="MP184" s="16" t="s">
        <v>1829</v>
      </c>
      <c r="MQ184" s="16" t="s">
        <v>1791</v>
      </c>
      <c r="MR184" s="16" t="s">
        <v>470</v>
      </c>
      <c r="MS184" s="16" t="s">
        <v>11805</v>
      </c>
      <c r="MT184" s="16" t="s">
        <v>9009</v>
      </c>
      <c r="NC184" s="16" t="s">
        <v>486</v>
      </c>
      <c r="NE184" s="16" t="s">
        <v>486</v>
      </c>
      <c r="NG184" s="16" t="s">
        <v>1376</v>
      </c>
      <c r="NI184" s="16" t="s">
        <v>11658</v>
      </c>
      <c r="NR184" s="16" t="s">
        <v>878</v>
      </c>
      <c r="NS184" s="16" t="s">
        <v>462</v>
      </c>
      <c r="NT184" s="16" t="s">
        <v>482</v>
      </c>
      <c r="NU184" s="16">
        <v>0.79400000000000004</v>
      </c>
      <c r="NV184" s="16" t="s">
        <v>457</v>
      </c>
      <c r="NW184" s="16" t="s">
        <v>1177</v>
      </c>
      <c r="NX184" s="16" t="s">
        <v>1142</v>
      </c>
      <c r="OB184" s="16" t="s">
        <v>833</v>
      </c>
      <c r="OC184" s="16" t="s">
        <v>878</v>
      </c>
    </row>
    <row r="185" spans="1:394" x14ac:dyDescent="0.25">
      <c r="A185" s="16" t="s">
        <v>9791</v>
      </c>
      <c r="B185" s="16" t="s">
        <v>844</v>
      </c>
      <c r="C185" s="16" t="s">
        <v>972</v>
      </c>
      <c r="D185" s="16" t="s">
        <v>844</v>
      </c>
      <c r="E185" s="16" t="s">
        <v>843</v>
      </c>
      <c r="F185" s="16" t="s">
        <v>843</v>
      </c>
      <c r="G185" s="16" t="s">
        <v>843</v>
      </c>
      <c r="H185" s="16" t="s">
        <v>843</v>
      </c>
      <c r="I185" s="16" t="s">
        <v>843</v>
      </c>
      <c r="J185" s="16" t="s">
        <v>843</v>
      </c>
      <c r="K185" s="16" t="s">
        <v>843</v>
      </c>
      <c r="L185" s="16" t="s">
        <v>843</v>
      </c>
      <c r="M185" s="16" t="s">
        <v>843</v>
      </c>
      <c r="N185" s="16" t="s">
        <v>843</v>
      </c>
      <c r="O185" s="16" t="s">
        <v>843</v>
      </c>
      <c r="Q185" s="16" t="s">
        <v>844</v>
      </c>
      <c r="R185" s="16">
        <v>66</v>
      </c>
      <c r="T185" s="16" t="s">
        <v>474</v>
      </c>
      <c r="U185" s="16" t="s">
        <v>843</v>
      </c>
      <c r="V185" s="16" t="s">
        <v>844</v>
      </c>
      <c r="W185" s="16" t="s">
        <v>843</v>
      </c>
      <c r="X185" s="16" t="s">
        <v>844</v>
      </c>
      <c r="Y185" s="16" t="s">
        <v>843</v>
      </c>
      <c r="Z185" s="16" t="s">
        <v>843</v>
      </c>
      <c r="AA185" s="16" t="s">
        <v>843</v>
      </c>
      <c r="AB185" s="16" t="s">
        <v>843</v>
      </c>
      <c r="AC185" s="16" t="s">
        <v>843</v>
      </c>
      <c r="AD185" s="16" t="s">
        <v>867</v>
      </c>
      <c r="AF185" s="16" t="s">
        <v>11756</v>
      </c>
      <c r="AG185" s="16" t="s">
        <v>11725</v>
      </c>
      <c r="AH185" s="16" t="s">
        <v>844</v>
      </c>
      <c r="AI185" s="16" t="s">
        <v>844</v>
      </c>
      <c r="AJ185" s="16" t="s">
        <v>843</v>
      </c>
      <c r="AK185" s="16" t="s">
        <v>843</v>
      </c>
      <c r="AL185" s="16" t="s">
        <v>844</v>
      </c>
      <c r="AM185" s="16" t="s">
        <v>844</v>
      </c>
      <c r="AN185" s="16" t="s">
        <v>843</v>
      </c>
      <c r="AO185" s="16" t="s">
        <v>843</v>
      </c>
      <c r="AP185" s="16" t="s">
        <v>843</v>
      </c>
      <c r="AQ185" s="16" t="s">
        <v>844</v>
      </c>
      <c r="AR185" s="16" t="s">
        <v>4427</v>
      </c>
      <c r="AS185" s="16" t="s">
        <v>843</v>
      </c>
      <c r="AT185" s="16" t="s">
        <v>843</v>
      </c>
      <c r="AU185" s="16" t="s">
        <v>843</v>
      </c>
      <c r="AV185" s="16" t="s">
        <v>843</v>
      </c>
      <c r="AW185" s="16" t="s">
        <v>844</v>
      </c>
      <c r="AX185" s="16" t="s">
        <v>843</v>
      </c>
      <c r="AY185" s="16" t="s">
        <v>843</v>
      </c>
      <c r="BD185" s="16" t="s">
        <v>4440</v>
      </c>
      <c r="BF185" s="16" t="s">
        <v>844</v>
      </c>
      <c r="BI185" s="16" t="s">
        <v>7785</v>
      </c>
      <c r="BJ185" s="16" t="s">
        <v>843</v>
      </c>
      <c r="BK185" s="16" t="s">
        <v>843</v>
      </c>
      <c r="BL185" s="16" t="s">
        <v>843</v>
      </c>
      <c r="BM185" s="16" t="s">
        <v>843</v>
      </c>
      <c r="BN185" s="16" t="s">
        <v>843</v>
      </c>
      <c r="BO185" s="16" t="s">
        <v>844</v>
      </c>
      <c r="BP185" s="16" t="s">
        <v>843</v>
      </c>
      <c r="BQ185" s="16" t="s">
        <v>843</v>
      </c>
      <c r="DX185" s="16" t="s">
        <v>867</v>
      </c>
      <c r="DY185" s="16" t="s">
        <v>867</v>
      </c>
      <c r="ES185" s="16" t="s">
        <v>865</v>
      </c>
      <c r="EU185" s="16" t="s">
        <v>7813</v>
      </c>
      <c r="EV185" s="16" t="s">
        <v>865</v>
      </c>
      <c r="FF185" s="16" t="s">
        <v>7839</v>
      </c>
      <c r="HC185" s="16" t="s">
        <v>867</v>
      </c>
      <c r="HD185" s="16" t="s">
        <v>867</v>
      </c>
      <c r="HE185" s="16" t="s">
        <v>4671</v>
      </c>
      <c r="HF185" s="16" t="s">
        <v>844</v>
      </c>
      <c r="HG185" s="16" t="s">
        <v>843</v>
      </c>
      <c r="HH185" s="16" t="s">
        <v>843</v>
      </c>
      <c r="HI185" s="16" t="s">
        <v>843</v>
      </c>
      <c r="HJ185" s="16" t="s">
        <v>843</v>
      </c>
      <c r="HK185" s="16" t="s">
        <v>843</v>
      </c>
      <c r="HL185" s="16" t="s">
        <v>843</v>
      </c>
      <c r="HM185" s="16" t="s">
        <v>843</v>
      </c>
      <c r="HN185" s="16" t="s">
        <v>843</v>
      </c>
      <c r="HO185" s="16" t="s">
        <v>843</v>
      </c>
      <c r="HP185" s="16" t="s">
        <v>843</v>
      </c>
      <c r="HQ185" s="16" t="s">
        <v>843</v>
      </c>
      <c r="HR185" s="16" t="s">
        <v>843</v>
      </c>
      <c r="HS185" s="16" t="s">
        <v>843</v>
      </c>
      <c r="IZ185" s="16" t="s">
        <v>867</v>
      </c>
      <c r="JA185" s="16" t="s">
        <v>4822</v>
      </c>
      <c r="JB185" s="16" t="s">
        <v>865</v>
      </c>
      <c r="JC185" s="16" t="s">
        <v>865</v>
      </c>
      <c r="JD185" s="16" t="s">
        <v>865</v>
      </c>
      <c r="JE185" s="16" t="s">
        <v>865</v>
      </c>
      <c r="JF185" s="16" t="s">
        <v>865</v>
      </c>
      <c r="JG185" s="16" t="s">
        <v>843</v>
      </c>
      <c r="JH185" s="16" t="s">
        <v>5638</v>
      </c>
      <c r="JJ185" s="16" t="s">
        <v>865</v>
      </c>
      <c r="KF185" s="16" t="s">
        <v>4926</v>
      </c>
      <c r="KI185" s="16" t="s">
        <v>4846</v>
      </c>
      <c r="KO185" s="16" t="s">
        <v>9246</v>
      </c>
      <c r="KP185" s="16" t="s">
        <v>9245</v>
      </c>
      <c r="KQ185" s="16" t="s">
        <v>8694</v>
      </c>
      <c r="KR185" s="16" t="s">
        <v>9792</v>
      </c>
      <c r="KS185" s="16" t="s">
        <v>9247</v>
      </c>
      <c r="KT185" s="16" t="s">
        <v>9148</v>
      </c>
      <c r="KU185" s="16" t="s">
        <v>844</v>
      </c>
      <c r="KV185" s="16" t="s">
        <v>9148</v>
      </c>
      <c r="KW185" s="16" t="s">
        <v>850</v>
      </c>
      <c r="KX185" s="16" t="s">
        <v>487</v>
      </c>
      <c r="KY185" s="16" t="s">
        <v>487</v>
      </c>
      <c r="KZ185" s="16" t="s">
        <v>487</v>
      </c>
      <c r="LC185" s="16" t="s">
        <v>10879</v>
      </c>
      <c r="LF185" s="16" t="s">
        <v>11654</v>
      </c>
      <c r="LI185" s="16" t="s">
        <v>11655</v>
      </c>
      <c r="LJ185" s="16" t="s">
        <v>843</v>
      </c>
      <c r="LL185" s="16" t="s">
        <v>8711</v>
      </c>
      <c r="LM185" s="16" t="s">
        <v>8741</v>
      </c>
      <c r="LO185" s="16" t="s">
        <v>843</v>
      </c>
      <c r="LP185" s="16" t="s">
        <v>843</v>
      </c>
      <c r="LQ185" s="16" t="s">
        <v>843</v>
      </c>
      <c r="LR185" s="16" t="s">
        <v>844</v>
      </c>
      <c r="LS185" s="16" t="s">
        <v>843</v>
      </c>
      <c r="LT185" s="16" t="s">
        <v>844</v>
      </c>
      <c r="LU185" s="16" t="s">
        <v>844</v>
      </c>
      <c r="LV185" s="16" t="s">
        <v>844</v>
      </c>
      <c r="LW185" s="16" t="s">
        <v>843</v>
      </c>
      <c r="LX185" s="16" t="s">
        <v>843</v>
      </c>
      <c r="LY185" s="16" t="s">
        <v>843</v>
      </c>
      <c r="LZ185" s="16" t="s">
        <v>843</v>
      </c>
      <c r="MA185" s="16" t="s">
        <v>843</v>
      </c>
      <c r="MB185" s="16" t="s">
        <v>843</v>
      </c>
      <c r="MC185" s="16" t="s">
        <v>843</v>
      </c>
      <c r="ME185" s="16" t="s">
        <v>11656</v>
      </c>
      <c r="MF185" s="16" t="s">
        <v>8847</v>
      </c>
      <c r="MO185" s="16" t="s">
        <v>1817</v>
      </c>
      <c r="MP185" s="16" t="s">
        <v>1824</v>
      </c>
      <c r="MR185" s="16" t="s">
        <v>474</v>
      </c>
      <c r="MS185" s="16" t="s">
        <v>11805</v>
      </c>
      <c r="MT185" s="16" t="s">
        <v>8957</v>
      </c>
      <c r="NC185" s="16" t="s">
        <v>486</v>
      </c>
      <c r="NE185" s="16" t="s">
        <v>487</v>
      </c>
      <c r="NF185" s="16" t="s">
        <v>487</v>
      </c>
      <c r="NG185" s="16" t="s">
        <v>1378</v>
      </c>
      <c r="NI185" s="16" t="s">
        <v>11658</v>
      </c>
      <c r="NM185" s="16" t="s">
        <v>11682</v>
      </c>
      <c r="NN185" s="16" t="s">
        <v>867</v>
      </c>
      <c r="NO185" s="16" t="s">
        <v>11683</v>
      </c>
      <c r="NP185" s="16" t="s">
        <v>11684</v>
      </c>
      <c r="NR185" s="16" t="s">
        <v>878</v>
      </c>
      <c r="NS185" s="16" t="s">
        <v>462</v>
      </c>
      <c r="NT185" s="16" t="s">
        <v>482</v>
      </c>
      <c r="NU185" s="16">
        <v>0.79400000000000004</v>
      </c>
      <c r="NV185" s="16" t="s">
        <v>457</v>
      </c>
      <c r="NW185" s="16" t="s">
        <v>1183</v>
      </c>
      <c r="NX185" s="16" t="s">
        <v>1142</v>
      </c>
      <c r="OB185" s="16" t="s">
        <v>833</v>
      </c>
      <c r="OC185" s="16" t="s">
        <v>878</v>
      </c>
      <c r="OD185" s="16" t="s">
        <v>487</v>
      </c>
    </row>
    <row r="186" spans="1:394" x14ac:dyDescent="0.25">
      <c r="A186" s="16" t="s">
        <v>9798</v>
      </c>
      <c r="B186" s="16" t="s">
        <v>844</v>
      </c>
      <c r="C186" s="16" t="s">
        <v>972</v>
      </c>
      <c r="D186" s="16" t="s">
        <v>844</v>
      </c>
      <c r="E186" s="16" t="s">
        <v>843</v>
      </c>
      <c r="F186" s="16" t="s">
        <v>843</v>
      </c>
      <c r="G186" s="16" t="s">
        <v>843</v>
      </c>
      <c r="H186" s="16" t="s">
        <v>843</v>
      </c>
      <c r="I186" s="16" t="s">
        <v>843</v>
      </c>
      <c r="J186" s="16" t="s">
        <v>843</v>
      </c>
      <c r="K186" s="16" t="s">
        <v>843</v>
      </c>
      <c r="L186" s="16" t="s">
        <v>843</v>
      </c>
      <c r="M186" s="16" t="s">
        <v>843</v>
      </c>
      <c r="N186" s="16" t="s">
        <v>843</v>
      </c>
      <c r="O186" s="16" t="s">
        <v>843</v>
      </c>
      <c r="Q186" s="16" t="s">
        <v>844</v>
      </c>
      <c r="R186" s="16">
        <v>43</v>
      </c>
      <c r="T186" s="16" t="s">
        <v>470</v>
      </c>
      <c r="U186" s="16" t="s">
        <v>844</v>
      </c>
      <c r="V186" s="16" t="s">
        <v>843</v>
      </c>
      <c r="W186" s="16" t="s">
        <v>844</v>
      </c>
      <c r="X186" s="16" t="s">
        <v>843</v>
      </c>
      <c r="Y186" s="16" t="s">
        <v>843</v>
      </c>
      <c r="Z186" s="16" t="s">
        <v>843</v>
      </c>
      <c r="AA186" s="16" t="s">
        <v>843</v>
      </c>
      <c r="AB186" s="16" t="s">
        <v>844</v>
      </c>
      <c r="AC186" s="16" t="s">
        <v>843</v>
      </c>
      <c r="AD186" s="16" t="s">
        <v>867</v>
      </c>
      <c r="AF186" s="16" t="s">
        <v>11687</v>
      </c>
      <c r="AG186" s="16" t="s">
        <v>11700</v>
      </c>
      <c r="AH186" s="16" t="s">
        <v>844</v>
      </c>
      <c r="AI186" s="16" t="s">
        <v>843</v>
      </c>
      <c r="AJ186" s="16" t="s">
        <v>844</v>
      </c>
      <c r="AK186" s="16" t="s">
        <v>844</v>
      </c>
      <c r="AL186" s="16" t="s">
        <v>843</v>
      </c>
      <c r="AM186" s="16" t="s">
        <v>844</v>
      </c>
      <c r="AN186" s="16" t="s">
        <v>843</v>
      </c>
      <c r="AO186" s="16" t="s">
        <v>843</v>
      </c>
      <c r="AP186" s="16" t="s">
        <v>843</v>
      </c>
      <c r="AQ186" s="16" t="s">
        <v>844</v>
      </c>
      <c r="AR186" s="16" t="s">
        <v>4433</v>
      </c>
      <c r="AS186" s="16" t="s">
        <v>843</v>
      </c>
      <c r="AT186" s="16" t="s">
        <v>843</v>
      </c>
      <c r="AU186" s="16" t="s">
        <v>843</v>
      </c>
      <c r="AV186" s="16" t="s">
        <v>843</v>
      </c>
      <c r="AW186" s="16" t="s">
        <v>843</v>
      </c>
      <c r="AX186" s="16" t="s">
        <v>843</v>
      </c>
      <c r="AY186" s="16" t="s">
        <v>844</v>
      </c>
      <c r="BF186" s="16" t="s">
        <v>844</v>
      </c>
      <c r="BH186" s="16" t="s">
        <v>7383</v>
      </c>
      <c r="BI186" s="16" t="s">
        <v>7785</v>
      </c>
      <c r="BJ186" s="16" t="s">
        <v>843</v>
      </c>
      <c r="BK186" s="16" t="s">
        <v>843</v>
      </c>
      <c r="BL186" s="16" t="s">
        <v>843</v>
      </c>
      <c r="BM186" s="16" t="s">
        <v>843</v>
      </c>
      <c r="BN186" s="16" t="s">
        <v>843</v>
      </c>
      <c r="BO186" s="16" t="s">
        <v>844</v>
      </c>
      <c r="BP186" s="16" t="s">
        <v>843</v>
      </c>
      <c r="BQ186" s="16" t="s">
        <v>843</v>
      </c>
      <c r="DX186" s="16" t="s">
        <v>865</v>
      </c>
      <c r="ES186" s="16" t="s">
        <v>865</v>
      </c>
      <c r="EU186" s="16" t="s">
        <v>7810</v>
      </c>
      <c r="EV186" s="16" t="s">
        <v>865</v>
      </c>
      <c r="FT186" s="16" t="s">
        <v>865</v>
      </c>
      <c r="HC186" s="16" t="s">
        <v>865</v>
      </c>
      <c r="JA186" s="16" t="s">
        <v>4825</v>
      </c>
      <c r="JB186" s="16" t="s">
        <v>865</v>
      </c>
      <c r="JC186" s="16" t="s">
        <v>865</v>
      </c>
      <c r="JD186" s="16" t="s">
        <v>865</v>
      </c>
      <c r="JE186" s="16" t="s">
        <v>865</v>
      </c>
      <c r="JF186" s="16" t="s">
        <v>865</v>
      </c>
      <c r="JG186" s="16" t="s">
        <v>843</v>
      </c>
      <c r="JH186" s="16" t="s">
        <v>7577</v>
      </c>
      <c r="JJ186" s="16" t="s">
        <v>865</v>
      </c>
      <c r="KF186" s="16" t="s">
        <v>4945</v>
      </c>
      <c r="KI186" s="16" t="s">
        <v>4843</v>
      </c>
      <c r="KO186" s="16" t="s">
        <v>9251</v>
      </c>
      <c r="KP186" s="16" t="s">
        <v>9250</v>
      </c>
      <c r="KQ186" s="16" t="s">
        <v>8694</v>
      </c>
      <c r="KR186" s="16" t="s">
        <v>9799</v>
      </c>
      <c r="KS186" s="16" t="s">
        <v>9252</v>
      </c>
      <c r="KT186" s="16" t="s">
        <v>9148</v>
      </c>
      <c r="KU186" s="16" t="s">
        <v>844</v>
      </c>
      <c r="KV186" s="16" t="s">
        <v>9148</v>
      </c>
      <c r="KW186" s="16" t="s">
        <v>851</v>
      </c>
      <c r="KY186" s="16" t="s">
        <v>486</v>
      </c>
      <c r="LC186" s="16" t="s">
        <v>10879</v>
      </c>
      <c r="LF186" s="16" t="s">
        <v>11654</v>
      </c>
      <c r="LI186" s="16" t="s">
        <v>11655</v>
      </c>
      <c r="LJ186" s="16" t="s">
        <v>843</v>
      </c>
      <c r="LL186" s="16" t="s">
        <v>8711</v>
      </c>
      <c r="LM186" s="16" t="s">
        <v>8741</v>
      </c>
      <c r="LO186" s="16" t="s">
        <v>844</v>
      </c>
      <c r="LP186" s="16" t="s">
        <v>844</v>
      </c>
      <c r="LQ186" s="16" t="s">
        <v>844</v>
      </c>
      <c r="LR186" s="16" t="s">
        <v>1056</v>
      </c>
      <c r="LS186" s="16" t="s">
        <v>844</v>
      </c>
      <c r="LT186" s="16" t="s">
        <v>844</v>
      </c>
      <c r="LU186" s="16" t="s">
        <v>844</v>
      </c>
      <c r="LV186" s="16" t="s">
        <v>844</v>
      </c>
      <c r="LW186" s="16" t="s">
        <v>843</v>
      </c>
      <c r="LX186" s="16" t="s">
        <v>843</v>
      </c>
      <c r="LY186" s="16" t="s">
        <v>843</v>
      </c>
      <c r="LZ186" s="16" t="s">
        <v>843</v>
      </c>
      <c r="MA186" s="16" t="s">
        <v>843</v>
      </c>
      <c r="MB186" s="16" t="s">
        <v>843</v>
      </c>
      <c r="MC186" s="16" t="s">
        <v>844</v>
      </c>
      <c r="ME186" s="16" t="s">
        <v>11656</v>
      </c>
      <c r="MF186" s="16" t="s">
        <v>8847</v>
      </c>
      <c r="MO186" s="16" t="s">
        <v>1807</v>
      </c>
      <c r="MP186" s="16" t="s">
        <v>13846</v>
      </c>
      <c r="MR186" s="16" t="s">
        <v>470</v>
      </c>
      <c r="MS186" s="16" t="s">
        <v>11805</v>
      </c>
      <c r="MT186" s="16" t="s">
        <v>9015</v>
      </c>
      <c r="MU186" s="16" t="s">
        <v>817</v>
      </c>
      <c r="NC186" s="16" t="s">
        <v>486</v>
      </c>
      <c r="ND186" s="16" t="s">
        <v>486</v>
      </c>
      <c r="NE186" s="16" t="s">
        <v>486</v>
      </c>
      <c r="NG186" s="16" t="s">
        <v>1372</v>
      </c>
      <c r="NI186" s="16" t="s">
        <v>11658</v>
      </c>
      <c r="NR186" s="16" t="s">
        <v>451</v>
      </c>
      <c r="NS186" s="16" t="s">
        <v>462</v>
      </c>
      <c r="NT186" s="16" t="s">
        <v>482</v>
      </c>
      <c r="NU186" s="16">
        <v>0.79400000000000004</v>
      </c>
      <c r="NV186" s="16" t="s">
        <v>451</v>
      </c>
      <c r="NW186" s="16" t="s">
        <v>1175</v>
      </c>
      <c r="NX186" s="16" t="s">
        <v>1142</v>
      </c>
      <c r="OB186" s="16" t="s">
        <v>833</v>
      </c>
      <c r="OC186" s="16" t="s">
        <v>451</v>
      </c>
    </row>
    <row r="187" spans="1:394" x14ac:dyDescent="0.25">
      <c r="A187" s="16" t="s">
        <v>9804</v>
      </c>
      <c r="B187" s="16" t="s">
        <v>1056</v>
      </c>
      <c r="C187" s="16" t="s">
        <v>4199</v>
      </c>
      <c r="D187" s="16" t="s">
        <v>843</v>
      </c>
      <c r="E187" s="16" t="s">
        <v>843</v>
      </c>
      <c r="F187" s="16" t="s">
        <v>843</v>
      </c>
      <c r="G187" s="16" t="s">
        <v>843</v>
      </c>
      <c r="H187" s="16" t="s">
        <v>843</v>
      </c>
      <c r="I187" s="16" t="s">
        <v>844</v>
      </c>
      <c r="J187" s="16" t="s">
        <v>843</v>
      </c>
      <c r="K187" s="16" t="s">
        <v>843</v>
      </c>
      <c r="L187" s="16" t="s">
        <v>843</v>
      </c>
      <c r="M187" s="16" t="s">
        <v>843</v>
      </c>
      <c r="N187" s="16" t="s">
        <v>843</v>
      </c>
      <c r="O187" s="16" t="s">
        <v>843</v>
      </c>
      <c r="Q187" s="16" t="s">
        <v>843</v>
      </c>
      <c r="R187" s="16">
        <v>73</v>
      </c>
      <c r="T187" s="16" t="s">
        <v>474</v>
      </c>
      <c r="U187" s="16" t="s">
        <v>843</v>
      </c>
      <c r="V187" s="16" t="s">
        <v>844</v>
      </c>
      <c r="W187" s="16" t="s">
        <v>843</v>
      </c>
      <c r="X187" s="16" t="s">
        <v>844</v>
      </c>
      <c r="Y187" s="16" t="s">
        <v>843</v>
      </c>
      <c r="Z187" s="16" t="s">
        <v>843</v>
      </c>
      <c r="AA187" s="16" t="s">
        <v>843</v>
      </c>
      <c r="AB187" s="16" t="s">
        <v>843</v>
      </c>
      <c r="AC187" s="16" t="s">
        <v>843</v>
      </c>
      <c r="AD187" s="16" t="s">
        <v>867</v>
      </c>
      <c r="BF187" s="16" t="s">
        <v>843</v>
      </c>
      <c r="JB187" s="16" t="s">
        <v>865</v>
      </c>
      <c r="JC187" s="16" t="s">
        <v>865</v>
      </c>
      <c r="JD187" s="16" t="s">
        <v>865</v>
      </c>
      <c r="JE187" s="16" t="s">
        <v>865</v>
      </c>
      <c r="JF187" s="16" t="s">
        <v>865</v>
      </c>
      <c r="JG187" s="16" t="s">
        <v>843</v>
      </c>
      <c r="JH187" s="16" t="s">
        <v>4846</v>
      </c>
      <c r="KO187" s="16" t="s">
        <v>9251</v>
      </c>
      <c r="KP187" s="16" t="s">
        <v>9250</v>
      </c>
      <c r="KQ187" s="16" t="s">
        <v>8694</v>
      </c>
      <c r="KR187" s="16" t="s">
        <v>9805</v>
      </c>
      <c r="KS187" s="16" t="s">
        <v>9252</v>
      </c>
      <c r="KT187" s="16" t="s">
        <v>9148</v>
      </c>
      <c r="KU187" s="16" t="s">
        <v>844</v>
      </c>
      <c r="KV187" s="16" t="s">
        <v>9148</v>
      </c>
      <c r="LC187" s="16" t="s">
        <v>10879</v>
      </c>
      <c r="LF187" s="16" t="s">
        <v>11654</v>
      </c>
      <c r="LJ187" s="16" t="s">
        <v>843</v>
      </c>
      <c r="LL187" s="16" t="s">
        <v>8711</v>
      </c>
      <c r="LM187" s="16" t="s">
        <v>8741</v>
      </c>
      <c r="LO187" s="16" t="s">
        <v>844</v>
      </c>
      <c r="LP187" s="16" t="s">
        <v>844</v>
      </c>
      <c r="LQ187" s="16" t="s">
        <v>844</v>
      </c>
      <c r="LR187" s="16" t="s">
        <v>1056</v>
      </c>
      <c r="LS187" s="16" t="s">
        <v>844</v>
      </c>
      <c r="LT187" s="16" t="s">
        <v>844</v>
      </c>
      <c r="LU187" s="16" t="s">
        <v>844</v>
      </c>
      <c r="LV187" s="16" t="s">
        <v>844</v>
      </c>
      <c r="LW187" s="16" t="s">
        <v>843</v>
      </c>
      <c r="LX187" s="16" t="s">
        <v>843</v>
      </c>
      <c r="LY187" s="16" t="s">
        <v>843</v>
      </c>
      <c r="LZ187" s="16" t="s">
        <v>843</v>
      </c>
      <c r="MA187" s="16" t="s">
        <v>843</v>
      </c>
      <c r="MB187" s="16" t="s">
        <v>843</v>
      </c>
      <c r="MC187" s="16" t="s">
        <v>844</v>
      </c>
      <c r="ME187" s="16" t="s">
        <v>11656</v>
      </c>
      <c r="MF187" s="16" t="s">
        <v>8847</v>
      </c>
      <c r="MR187" s="16" t="s">
        <v>474</v>
      </c>
      <c r="MS187" s="16" t="s">
        <v>11805</v>
      </c>
      <c r="NI187" s="16" t="s">
        <v>11658</v>
      </c>
      <c r="NR187" s="16" t="s">
        <v>878</v>
      </c>
      <c r="NS187" s="16" t="s">
        <v>462</v>
      </c>
      <c r="NT187" s="16" t="s">
        <v>482</v>
      </c>
      <c r="NU187" s="16">
        <v>0.79400000000000004</v>
      </c>
      <c r="NV187" s="16" t="s">
        <v>457</v>
      </c>
      <c r="NW187" s="16" t="s">
        <v>1183</v>
      </c>
      <c r="NX187" s="16" t="s">
        <v>1142</v>
      </c>
      <c r="OB187" s="16" t="s">
        <v>833</v>
      </c>
      <c r="OC187" s="16" t="s">
        <v>878</v>
      </c>
    </row>
    <row r="188" spans="1:394" x14ac:dyDescent="0.25">
      <c r="A188" s="16" t="s">
        <v>9810</v>
      </c>
      <c r="B188" s="16" t="s">
        <v>8732</v>
      </c>
      <c r="C188" s="16" t="s">
        <v>972</v>
      </c>
      <c r="D188" s="16" t="s">
        <v>844</v>
      </c>
      <c r="E188" s="16" t="s">
        <v>843</v>
      </c>
      <c r="F188" s="16" t="s">
        <v>843</v>
      </c>
      <c r="G188" s="16" t="s">
        <v>843</v>
      </c>
      <c r="H188" s="16" t="s">
        <v>843</v>
      </c>
      <c r="I188" s="16" t="s">
        <v>843</v>
      </c>
      <c r="J188" s="16" t="s">
        <v>843</v>
      </c>
      <c r="K188" s="16" t="s">
        <v>843</v>
      </c>
      <c r="L188" s="16" t="s">
        <v>843</v>
      </c>
      <c r="M188" s="16" t="s">
        <v>843</v>
      </c>
      <c r="N188" s="16" t="s">
        <v>843</v>
      </c>
      <c r="O188" s="16" t="s">
        <v>843</v>
      </c>
      <c r="Q188" s="16" t="s">
        <v>844</v>
      </c>
      <c r="R188" s="16">
        <v>11</v>
      </c>
      <c r="T188" s="16" t="s">
        <v>474</v>
      </c>
      <c r="U188" s="16" t="s">
        <v>843</v>
      </c>
      <c r="V188" s="16" t="s">
        <v>844</v>
      </c>
      <c r="W188" s="16" t="s">
        <v>843</v>
      </c>
      <c r="X188" s="16" t="s">
        <v>843</v>
      </c>
      <c r="Y188" s="16" t="s">
        <v>843</v>
      </c>
      <c r="Z188" s="16" t="s">
        <v>844</v>
      </c>
      <c r="AA188" s="16" t="s">
        <v>843</v>
      </c>
      <c r="AB188" s="16" t="s">
        <v>843</v>
      </c>
      <c r="AC188" s="16" t="s">
        <v>844</v>
      </c>
      <c r="AF188" s="16" t="s">
        <v>11687</v>
      </c>
      <c r="AG188" s="16" t="s">
        <v>11806</v>
      </c>
      <c r="AH188" s="16" t="s">
        <v>844</v>
      </c>
      <c r="AI188" s="16" t="s">
        <v>843</v>
      </c>
      <c r="AJ188" s="16" t="s">
        <v>843</v>
      </c>
      <c r="AK188" s="16" t="s">
        <v>844</v>
      </c>
      <c r="AL188" s="16" t="s">
        <v>843</v>
      </c>
      <c r="AM188" s="16" t="s">
        <v>844</v>
      </c>
      <c r="AN188" s="16" t="s">
        <v>843</v>
      </c>
      <c r="AO188" s="16" t="s">
        <v>843</v>
      </c>
      <c r="AP188" s="16" t="s">
        <v>843</v>
      </c>
      <c r="AQ188" s="16" t="s">
        <v>844</v>
      </c>
      <c r="AR188" s="16" t="s">
        <v>11807</v>
      </c>
      <c r="AS188" s="16" t="s">
        <v>844</v>
      </c>
      <c r="AT188" s="16" t="s">
        <v>843</v>
      </c>
      <c r="AU188" s="16" t="s">
        <v>843</v>
      </c>
      <c r="AV188" s="16" t="s">
        <v>844</v>
      </c>
      <c r="AW188" s="16" t="s">
        <v>844</v>
      </c>
      <c r="AX188" s="16" t="s">
        <v>844</v>
      </c>
      <c r="AY188" s="16" t="s">
        <v>843</v>
      </c>
      <c r="AZ188" s="16" t="s">
        <v>4437</v>
      </c>
      <c r="BC188" s="16" t="s">
        <v>4440</v>
      </c>
      <c r="BD188" s="16" t="s">
        <v>4440</v>
      </c>
      <c r="BE188" s="16" t="s">
        <v>4437</v>
      </c>
      <c r="BF188" s="16" t="s">
        <v>844</v>
      </c>
      <c r="BI188" s="16" t="s">
        <v>7785</v>
      </c>
      <c r="BJ188" s="16" t="s">
        <v>843</v>
      </c>
      <c r="BK188" s="16" t="s">
        <v>843</v>
      </c>
      <c r="BL188" s="16" t="s">
        <v>843</v>
      </c>
      <c r="BM188" s="16" t="s">
        <v>843</v>
      </c>
      <c r="BN188" s="16" t="s">
        <v>843</v>
      </c>
      <c r="BO188" s="16" t="s">
        <v>844</v>
      </c>
      <c r="BP188" s="16" t="s">
        <v>843</v>
      </c>
      <c r="BQ188" s="16" t="s">
        <v>843</v>
      </c>
      <c r="CC188" s="16" t="s">
        <v>865</v>
      </c>
      <c r="CF188" s="16" t="s">
        <v>7209</v>
      </c>
      <c r="CG188" s="16" t="s">
        <v>843</v>
      </c>
      <c r="CH188" s="16" t="s">
        <v>843</v>
      </c>
      <c r="CI188" s="16" t="s">
        <v>843</v>
      </c>
      <c r="CJ188" s="16" t="s">
        <v>843</v>
      </c>
      <c r="CK188" s="16" t="s">
        <v>843</v>
      </c>
      <c r="CL188" s="16" t="s">
        <v>843</v>
      </c>
      <c r="CM188" s="16" t="s">
        <v>843</v>
      </c>
      <c r="CN188" s="16" t="s">
        <v>843</v>
      </c>
      <c r="CO188" s="16" t="s">
        <v>843</v>
      </c>
      <c r="CP188" s="16" t="s">
        <v>843</v>
      </c>
      <c r="CQ188" s="16" t="s">
        <v>843</v>
      </c>
      <c r="CR188" s="16" t="s">
        <v>843</v>
      </c>
      <c r="CS188" s="16" t="s">
        <v>843</v>
      </c>
      <c r="CT188" s="16" t="s">
        <v>843</v>
      </c>
      <c r="CU188" s="16" t="s">
        <v>843</v>
      </c>
      <c r="CV188" s="16" t="s">
        <v>843</v>
      </c>
      <c r="CW188" s="16" t="s">
        <v>843</v>
      </c>
      <c r="CX188" s="16" t="s">
        <v>843</v>
      </c>
      <c r="CY188" s="16" t="s">
        <v>843</v>
      </c>
      <c r="CZ188" s="16" t="s">
        <v>843</v>
      </c>
      <c r="DA188" s="16" t="s">
        <v>843</v>
      </c>
      <c r="DB188" s="16" t="s">
        <v>843</v>
      </c>
      <c r="DC188" s="16" t="s">
        <v>843</v>
      </c>
      <c r="DD188" s="16" t="s">
        <v>843</v>
      </c>
      <c r="DE188" s="16" t="s">
        <v>843</v>
      </c>
      <c r="DF188" s="16" t="s">
        <v>843</v>
      </c>
      <c r="DG188" s="16" t="s">
        <v>843</v>
      </c>
      <c r="DH188" s="16" t="s">
        <v>844</v>
      </c>
      <c r="DI188" s="16" t="s">
        <v>843</v>
      </c>
      <c r="DJ188" s="16" t="s">
        <v>843</v>
      </c>
      <c r="DK188" s="16" t="s">
        <v>843</v>
      </c>
      <c r="DL188" s="16" t="s">
        <v>843</v>
      </c>
      <c r="DQ188" s="16" t="s">
        <v>865</v>
      </c>
      <c r="DR188" s="16" t="s">
        <v>867</v>
      </c>
      <c r="DS188" s="16" t="s">
        <v>7321</v>
      </c>
      <c r="DX188" s="16" t="s">
        <v>865</v>
      </c>
      <c r="ES188" s="16" t="s">
        <v>865</v>
      </c>
      <c r="EU188" s="16" t="s">
        <v>7813</v>
      </c>
      <c r="EV188" s="16" t="s">
        <v>865</v>
      </c>
      <c r="FF188" s="16" t="s">
        <v>7845</v>
      </c>
      <c r="FG188" s="16" t="s">
        <v>7849</v>
      </c>
      <c r="FH188" s="16" t="s">
        <v>844</v>
      </c>
      <c r="FI188" s="16" t="s">
        <v>843</v>
      </c>
      <c r="FJ188" s="16" t="s">
        <v>843</v>
      </c>
      <c r="FK188" s="16" t="s">
        <v>843</v>
      </c>
      <c r="FL188" s="16" t="s">
        <v>843</v>
      </c>
      <c r="FM188" s="16" t="s">
        <v>843</v>
      </c>
      <c r="FN188" s="16" t="s">
        <v>843</v>
      </c>
      <c r="FO188" s="16" t="s">
        <v>843</v>
      </c>
      <c r="FP188" s="16" t="s">
        <v>843</v>
      </c>
      <c r="FQ188" s="16" t="s">
        <v>843</v>
      </c>
      <c r="HC188" s="16" t="s">
        <v>867</v>
      </c>
      <c r="HD188" s="16" t="s">
        <v>865</v>
      </c>
      <c r="KO188" s="16" t="s">
        <v>9251</v>
      </c>
      <c r="KP188" s="16" t="s">
        <v>9250</v>
      </c>
      <c r="KQ188" s="16" t="s">
        <v>8694</v>
      </c>
      <c r="KR188" s="16" t="s">
        <v>9811</v>
      </c>
      <c r="KS188" s="16" t="s">
        <v>9252</v>
      </c>
      <c r="KT188" s="16" t="s">
        <v>9148</v>
      </c>
      <c r="KU188" s="16" t="s">
        <v>844</v>
      </c>
      <c r="KV188" s="16" t="s">
        <v>9148</v>
      </c>
      <c r="KW188" s="16" t="s">
        <v>850</v>
      </c>
      <c r="KY188" s="16" t="s">
        <v>486</v>
      </c>
      <c r="LA188" s="16" t="s">
        <v>11697</v>
      </c>
      <c r="LC188" s="16" t="s">
        <v>10879</v>
      </c>
      <c r="LD188" s="16" t="s">
        <v>11698</v>
      </c>
      <c r="LE188" s="16" t="s">
        <v>11693</v>
      </c>
      <c r="LF188" s="16" t="s">
        <v>11654</v>
      </c>
      <c r="LI188" s="16" t="s">
        <v>11655</v>
      </c>
      <c r="LM188" s="16" t="s">
        <v>8741</v>
      </c>
      <c r="LO188" s="16" t="s">
        <v>844</v>
      </c>
      <c r="LP188" s="16" t="s">
        <v>844</v>
      </c>
      <c r="LQ188" s="16" t="s">
        <v>844</v>
      </c>
      <c r="LR188" s="16" t="s">
        <v>1056</v>
      </c>
      <c r="LS188" s="16" t="s">
        <v>844</v>
      </c>
      <c r="LT188" s="16" t="s">
        <v>844</v>
      </c>
      <c r="LU188" s="16" t="s">
        <v>844</v>
      </c>
      <c r="LV188" s="16" t="s">
        <v>844</v>
      </c>
      <c r="LW188" s="16" t="s">
        <v>843</v>
      </c>
      <c r="LX188" s="16" t="s">
        <v>843</v>
      </c>
      <c r="LY188" s="16" t="s">
        <v>843</v>
      </c>
      <c r="LZ188" s="16" t="s">
        <v>843</v>
      </c>
      <c r="MA188" s="16" t="s">
        <v>843</v>
      </c>
      <c r="MB188" s="16" t="s">
        <v>843</v>
      </c>
      <c r="MC188" s="16" t="s">
        <v>844</v>
      </c>
      <c r="MD188" s="16" t="s">
        <v>11699</v>
      </c>
      <c r="ME188" s="16" t="s">
        <v>11677</v>
      </c>
      <c r="MF188" s="16" t="s">
        <v>8847</v>
      </c>
      <c r="MR188" s="16" t="s">
        <v>474</v>
      </c>
      <c r="MS188" s="16" t="s">
        <v>11805</v>
      </c>
      <c r="MT188" s="16" t="s">
        <v>9015</v>
      </c>
      <c r="MV188" s="16" t="s">
        <v>486</v>
      </c>
      <c r="MZ188" s="16" t="s">
        <v>486</v>
      </c>
      <c r="NA188" s="16" t="s">
        <v>487</v>
      </c>
      <c r="NB188" s="16" t="s">
        <v>1344</v>
      </c>
      <c r="NC188" s="16" t="s">
        <v>486</v>
      </c>
      <c r="NE188" s="16" t="s">
        <v>487</v>
      </c>
      <c r="NF188" s="16" t="s">
        <v>486</v>
      </c>
      <c r="NI188" s="16" t="s">
        <v>11658</v>
      </c>
      <c r="NL188" s="16" t="s">
        <v>843</v>
      </c>
      <c r="NS188" s="16" t="s">
        <v>462</v>
      </c>
      <c r="NT188" s="16" t="s">
        <v>482</v>
      </c>
      <c r="NU188" s="16">
        <v>0.79400000000000004</v>
      </c>
      <c r="NV188" s="16" t="s">
        <v>860</v>
      </c>
      <c r="NW188" s="16" t="s">
        <v>1182</v>
      </c>
      <c r="NX188" s="16" t="s">
        <v>1142</v>
      </c>
      <c r="NY188" s="16" t="s">
        <v>1122</v>
      </c>
      <c r="NZ188" s="16" t="s">
        <v>929</v>
      </c>
      <c r="OA188" s="16" t="s">
        <v>486</v>
      </c>
    </row>
    <row r="189" spans="1:394" x14ac:dyDescent="0.25">
      <c r="A189" s="16" t="s">
        <v>9815</v>
      </c>
      <c r="B189" s="16" t="s">
        <v>844</v>
      </c>
      <c r="C189" s="16" t="s">
        <v>972</v>
      </c>
      <c r="D189" s="16" t="s">
        <v>844</v>
      </c>
      <c r="E189" s="16" t="s">
        <v>843</v>
      </c>
      <c r="F189" s="16" t="s">
        <v>843</v>
      </c>
      <c r="G189" s="16" t="s">
        <v>843</v>
      </c>
      <c r="H189" s="16" t="s">
        <v>843</v>
      </c>
      <c r="I189" s="16" t="s">
        <v>843</v>
      </c>
      <c r="J189" s="16" t="s">
        <v>843</v>
      </c>
      <c r="K189" s="16" t="s">
        <v>843</v>
      </c>
      <c r="L189" s="16" t="s">
        <v>843</v>
      </c>
      <c r="M189" s="16" t="s">
        <v>843</v>
      </c>
      <c r="N189" s="16" t="s">
        <v>843</v>
      </c>
      <c r="O189" s="16" t="s">
        <v>843</v>
      </c>
      <c r="Q189" s="16" t="s">
        <v>844</v>
      </c>
      <c r="R189" s="16">
        <v>60</v>
      </c>
      <c r="T189" s="16" t="s">
        <v>470</v>
      </c>
      <c r="U189" s="16" t="s">
        <v>844</v>
      </c>
      <c r="V189" s="16" t="s">
        <v>843</v>
      </c>
      <c r="W189" s="16" t="s">
        <v>844</v>
      </c>
      <c r="X189" s="16" t="s">
        <v>843</v>
      </c>
      <c r="Y189" s="16" t="s">
        <v>843</v>
      </c>
      <c r="Z189" s="16" t="s">
        <v>843</v>
      </c>
      <c r="AA189" s="16" t="s">
        <v>843</v>
      </c>
      <c r="AB189" s="16" t="s">
        <v>843</v>
      </c>
      <c r="AC189" s="16" t="s">
        <v>843</v>
      </c>
      <c r="AD189" s="16" t="s">
        <v>867</v>
      </c>
      <c r="AF189" s="16" t="s">
        <v>11734</v>
      </c>
      <c r="AG189" s="16" t="s">
        <v>11664</v>
      </c>
      <c r="AH189" s="16" t="s">
        <v>844</v>
      </c>
      <c r="AI189" s="16" t="s">
        <v>843</v>
      </c>
      <c r="AJ189" s="16" t="s">
        <v>844</v>
      </c>
      <c r="AK189" s="16" t="s">
        <v>843</v>
      </c>
      <c r="AL189" s="16" t="s">
        <v>843</v>
      </c>
      <c r="AM189" s="16" t="s">
        <v>844</v>
      </c>
      <c r="AN189" s="16" t="s">
        <v>843</v>
      </c>
      <c r="AO189" s="16" t="s">
        <v>843</v>
      </c>
      <c r="AP189" s="16" t="s">
        <v>843</v>
      </c>
      <c r="AQ189" s="16" t="s">
        <v>844</v>
      </c>
      <c r="AR189" s="16" t="s">
        <v>4433</v>
      </c>
      <c r="AS189" s="16" t="s">
        <v>843</v>
      </c>
      <c r="AT189" s="16" t="s">
        <v>843</v>
      </c>
      <c r="AU189" s="16" t="s">
        <v>843</v>
      </c>
      <c r="AV189" s="16" t="s">
        <v>843</v>
      </c>
      <c r="AW189" s="16" t="s">
        <v>843</v>
      </c>
      <c r="AX189" s="16" t="s">
        <v>843</v>
      </c>
      <c r="AY189" s="16" t="s">
        <v>844</v>
      </c>
      <c r="BF189" s="16" t="s">
        <v>844</v>
      </c>
      <c r="BH189" s="16" t="s">
        <v>7383</v>
      </c>
      <c r="BI189" s="16" t="s">
        <v>7785</v>
      </c>
      <c r="BJ189" s="16" t="s">
        <v>843</v>
      </c>
      <c r="BK189" s="16" t="s">
        <v>843</v>
      </c>
      <c r="BL189" s="16" t="s">
        <v>843</v>
      </c>
      <c r="BM189" s="16" t="s">
        <v>843</v>
      </c>
      <c r="BN189" s="16" t="s">
        <v>843</v>
      </c>
      <c r="BO189" s="16" t="s">
        <v>844</v>
      </c>
      <c r="BP189" s="16" t="s">
        <v>843</v>
      </c>
      <c r="BQ189" s="16" t="s">
        <v>843</v>
      </c>
      <c r="DX189" s="16" t="s">
        <v>867</v>
      </c>
      <c r="DY189" s="16" t="s">
        <v>867</v>
      </c>
      <c r="ES189" s="16" t="s">
        <v>867</v>
      </c>
      <c r="EU189" s="16" t="s">
        <v>7813</v>
      </c>
      <c r="EV189" s="16" t="s">
        <v>865</v>
      </c>
      <c r="FF189" s="16" t="s">
        <v>7839</v>
      </c>
      <c r="HC189" s="16" t="s">
        <v>867</v>
      </c>
      <c r="HD189" s="16" t="s">
        <v>865</v>
      </c>
      <c r="JA189" s="16" t="s">
        <v>4822</v>
      </c>
      <c r="JB189" s="16" t="s">
        <v>865</v>
      </c>
      <c r="JC189" s="16" t="s">
        <v>865</v>
      </c>
      <c r="JD189" s="16" t="s">
        <v>865</v>
      </c>
      <c r="JE189" s="16" t="s">
        <v>865</v>
      </c>
      <c r="JF189" s="16" t="s">
        <v>865</v>
      </c>
      <c r="JG189" s="16" t="s">
        <v>843</v>
      </c>
      <c r="JH189" s="16" t="s">
        <v>5638</v>
      </c>
      <c r="JJ189" s="16" t="s">
        <v>864</v>
      </c>
      <c r="KF189" s="16" t="s">
        <v>4926</v>
      </c>
      <c r="KI189" s="16" t="s">
        <v>4982</v>
      </c>
      <c r="KK189" s="16" t="s">
        <v>4883</v>
      </c>
      <c r="KM189" s="16" t="s">
        <v>7616</v>
      </c>
      <c r="KO189" s="16" t="s">
        <v>9259</v>
      </c>
      <c r="KP189" s="16" t="s">
        <v>9258</v>
      </c>
      <c r="KQ189" s="16" t="s">
        <v>8694</v>
      </c>
      <c r="KR189" s="16" t="s">
        <v>9816</v>
      </c>
      <c r="KS189" s="16" t="s">
        <v>9260</v>
      </c>
      <c r="KT189" s="16" t="s">
        <v>9148</v>
      </c>
      <c r="KU189" s="16" t="s">
        <v>844</v>
      </c>
      <c r="KV189" s="16" t="s">
        <v>9148</v>
      </c>
      <c r="KW189" s="16" t="s">
        <v>851</v>
      </c>
      <c r="KX189" s="16" t="s">
        <v>487</v>
      </c>
      <c r="KY189" s="16" t="s">
        <v>487</v>
      </c>
      <c r="KZ189" s="16" t="s">
        <v>487</v>
      </c>
      <c r="LC189" s="16" t="s">
        <v>10879</v>
      </c>
      <c r="LF189" s="16" t="s">
        <v>11654</v>
      </c>
      <c r="LI189" s="16" t="s">
        <v>11655</v>
      </c>
      <c r="LJ189" s="16" t="s">
        <v>843</v>
      </c>
      <c r="LM189" s="16" t="s">
        <v>8741</v>
      </c>
      <c r="LO189" s="16" t="s">
        <v>843</v>
      </c>
      <c r="LP189" s="16" t="s">
        <v>843</v>
      </c>
      <c r="LQ189" s="16" t="s">
        <v>844</v>
      </c>
      <c r="LR189" s="16" t="s">
        <v>843</v>
      </c>
      <c r="LS189" s="16" t="s">
        <v>844</v>
      </c>
      <c r="LT189" s="16" t="s">
        <v>843</v>
      </c>
      <c r="LU189" s="16" t="s">
        <v>844</v>
      </c>
      <c r="LV189" s="16" t="s">
        <v>843</v>
      </c>
      <c r="LW189" s="16" t="s">
        <v>844</v>
      </c>
      <c r="LX189" s="16" t="s">
        <v>843</v>
      </c>
      <c r="LY189" s="16" t="s">
        <v>843</v>
      </c>
      <c r="LZ189" s="16" t="s">
        <v>843</v>
      </c>
      <c r="MA189" s="16" t="s">
        <v>843</v>
      </c>
      <c r="MB189" s="16" t="s">
        <v>843</v>
      </c>
      <c r="MC189" s="16" t="s">
        <v>843</v>
      </c>
      <c r="ME189" s="16" t="s">
        <v>11656</v>
      </c>
      <c r="MF189" s="16" t="s">
        <v>8847</v>
      </c>
      <c r="MJ189" s="16" t="s">
        <v>1840</v>
      </c>
      <c r="MO189" s="16" t="s">
        <v>1817</v>
      </c>
      <c r="MP189" s="16" t="s">
        <v>1829</v>
      </c>
      <c r="MQ189" s="16" t="s">
        <v>1790</v>
      </c>
      <c r="MR189" s="16" t="s">
        <v>470</v>
      </c>
      <c r="MS189" s="16" t="s">
        <v>11805</v>
      </c>
      <c r="MT189" s="16" t="s">
        <v>8916</v>
      </c>
      <c r="MU189" s="16" t="s">
        <v>817</v>
      </c>
      <c r="NC189" s="16" t="s">
        <v>487</v>
      </c>
      <c r="NE189" s="16" t="s">
        <v>487</v>
      </c>
      <c r="NF189" s="16" t="s">
        <v>486</v>
      </c>
      <c r="NG189" s="16" t="s">
        <v>1378</v>
      </c>
      <c r="NI189" s="16" t="s">
        <v>11658</v>
      </c>
      <c r="NS189" s="16" t="s">
        <v>462</v>
      </c>
      <c r="NT189" s="16" t="s">
        <v>482</v>
      </c>
      <c r="NU189" s="16">
        <v>0.79400000000000004</v>
      </c>
      <c r="NV189" s="16" t="s">
        <v>457</v>
      </c>
      <c r="NW189" s="16" t="s">
        <v>1177</v>
      </c>
      <c r="NX189" s="16" t="s">
        <v>1142</v>
      </c>
      <c r="OC189" s="16" t="s">
        <v>877</v>
      </c>
    </row>
    <row r="190" spans="1:394" x14ac:dyDescent="0.25">
      <c r="A190" s="16" t="s">
        <v>9821</v>
      </c>
      <c r="B190" s="16" t="s">
        <v>844</v>
      </c>
      <c r="C190" s="16" t="s">
        <v>972</v>
      </c>
      <c r="D190" s="16" t="s">
        <v>844</v>
      </c>
      <c r="E190" s="16" t="s">
        <v>843</v>
      </c>
      <c r="F190" s="16" t="s">
        <v>843</v>
      </c>
      <c r="G190" s="16" t="s">
        <v>843</v>
      </c>
      <c r="H190" s="16" t="s">
        <v>843</v>
      </c>
      <c r="I190" s="16" t="s">
        <v>843</v>
      </c>
      <c r="J190" s="16" t="s">
        <v>843</v>
      </c>
      <c r="K190" s="16" t="s">
        <v>843</v>
      </c>
      <c r="L190" s="16" t="s">
        <v>843</v>
      </c>
      <c r="M190" s="16" t="s">
        <v>843</v>
      </c>
      <c r="N190" s="16" t="s">
        <v>843</v>
      </c>
      <c r="O190" s="16" t="s">
        <v>843</v>
      </c>
      <c r="Q190" s="16" t="s">
        <v>844</v>
      </c>
      <c r="R190" s="16">
        <v>59</v>
      </c>
      <c r="T190" s="16" t="s">
        <v>474</v>
      </c>
      <c r="U190" s="16" t="s">
        <v>843</v>
      </c>
      <c r="V190" s="16" t="s">
        <v>844</v>
      </c>
      <c r="W190" s="16" t="s">
        <v>843</v>
      </c>
      <c r="X190" s="16" t="s">
        <v>844</v>
      </c>
      <c r="Y190" s="16" t="s">
        <v>843</v>
      </c>
      <c r="Z190" s="16" t="s">
        <v>843</v>
      </c>
      <c r="AA190" s="16" t="s">
        <v>843</v>
      </c>
      <c r="AB190" s="16" t="s">
        <v>843</v>
      </c>
      <c r="AC190" s="16" t="s">
        <v>843</v>
      </c>
      <c r="AD190" s="16" t="s">
        <v>867</v>
      </c>
      <c r="AF190" s="16" t="s">
        <v>11716</v>
      </c>
      <c r="AG190" s="16" t="s">
        <v>11808</v>
      </c>
      <c r="AH190" s="16" t="s">
        <v>844</v>
      </c>
      <c r="AI190" s="16" t="s">
        <v>844</v>
      </c>
      <c r="AJ190" s="16" t="s">
        <v>844</v>
      </c>
      <c r="AK190" s="16" t="s">
        <v>843</v>
      </c>
      <c r="AL190" s="16" t="s">
        <v>843</v>
      </c>
      <c r="AM190" s="16" t="s">
        <v>843</v>
      </c>
      <c r="AN190" s="16" t="s">
        <v>843</v>
      </c>
      <c r="AO190" s="16" t="s">
        <v>843</v>
      </c>
      <c r="AP190" s="16" t="s">
        <v>843</v>
      </c>
      <c r="AQ190" s="16" t="s">
        <v>843</v>
      </c>
      <c r="AR190" s="16" t="s">
        <v>4418</v>
      </c>
      <c r="AS190" s="16" t="s">
        <v>843</v>
      </c>
      <c r="AT190" s="16" t="s">
        <v>844</v>
      </c>
      <c r="AU190" s="16" t="s">
        <v>843</v>
      </c>
      <c r="AV190" s="16" t="s">
        <v>843</v>
      </c>
      <c r="AW190" s="16" t="s">
        <v>843</v>
      </c>
      <c r="AX190" s="16" t="s">
        <v>843</v>
      </c>
      <c r="AY190" s="16" t="s">
        <v>843</v>
      </c>
      <c r="BA190" s="16" t="s">
        <v>4437</v>
      </c>
      <c r="BF190" s="16" t="s">
        <v>843</v>
      </c>
      <c r="BH190" s="16" t="s">
        <v>7380</v>
      </c>
      <c r="BI190" s="16" t="s">
        <v>7785</v>
      </c>
      <c r="BJ190" s="16" t="s">
        <v>843</v>
      </c>
      <c r="BK190" s="16" t="s">
        <v>843</v>
      </c>
      <c r="BL190" s="16" t="s">
        <v>843</v>
      </c>
      <c r="BM190" s="16" t="s">
        <v>843</v>
      </c>
      <c r="BN190" s="16" t="s">
        <v>843</v>
      </c>
      <c r="BO190" s="16" t="s">
        <v>844</v>
      </c>
      <c r="BP190" s="16" t="s">
        <v>843</v>
      </c>
      <c r="BQ190" s="16" t="s">
        <v>843</v>
      </c>
      <c r="DX190" s="16" t="s">
        <v>867</v>
      </c>
      <c r="DY190" s="16" t="s">
        <v>867</v>
      </c>
      <c r="ES190" s="16" t="s">
        <v>867</v>
      </c>
      <c r="EU190" s="16" t="s">
        <v>7813</v>
      </c>
      <c r="EV190" s="16" t="s">
        <v>865</v>
      </c>
      <c r="HC190" s="16" t="s">
        <v>865</v>
      </c>
      <c r="JA190" s="16" t="s">
        <v>4813</v>
      </c>
      <c r="JB190" s="16" t="s">
        <v>865</v>
      </c>
      <c r="JC190" s="16" t="s">
        <v>865</v>
      </c>
      <c r="JD190" s="16" t="s">
        <v>865</v>
      </c>
      <c r="JE190" s="16" t="s">
        <v>865</v>
      </c>
      <c r="JF190" s="16" t="s">
        <v>865</v>
      </c>
      <c r="JG190" s="16" t="s">
        <v>843</v>
      </c>
      <c r="JH190" s="16" t="s">
        <v>864</v>
      </c>
      <c r="JJ190" s="16" t="s">
        <v>865</v>
      </c>
      <c r="KF190" s="16" t="s">
        <v>4926</v>
      </c>
      <c r="KI190" s="16" t="s">
        <v>4993</v>
      </c>
      <c r="KO190" s="16" t="s">
        <v>9263</v>
      </c>
      <c r="KP190" s="16" t="s">
        <v>9262</v>
      </c>
      <c r="KQ190" s="16" t="s">
        <v>8694</v>
      </c>
      <c r="KR190" s="16" t="s">
        <v>9822</v>
      </c>
      <c r="KS190" s="16" t="s">
        <v>9264</v>
      </c>
      <c r="KT190" s="16" t="s">
        <v>9148</v>
      </c>
      <c r="KU190" s="16" t="s">
        <v>844</v>
      </c>
      <c r="KV190" s="16" t="s">
        <v>9148</v>
      </c>
      <c r="KW190" s="16" t="s">
        <v>851</v>
      </c>
      <c r="KX190" s="16" t="s">
        <v>487</v>
      </c>
      <c r="KY190" s="16" t="s">
        <v>487</v>
      </c>
      <c r="KZ190" s="16" t="s">
        <v>487</v>
      </c>
      <c r="LC190" s="16" t="s">
        <v>10879</v>
      </c>
      <c r="LF190" s="16" t="s">
        <v>11654</v>
      </c>
      <c r="LI190" s="16" t="s">
        <v>11655</v>
      </c>
      <c r="LJ190" s="16" t="s">
        <v>843</v>
      </c>
      <c r="LL190" s="16" t="s">
        <v>8711</v>
      </c>
      <c r="LM190" s="16" t="s">
        <v>8741</v>
      </c>
      <c r="LO190" s="16" t="s">
        <v>843</v>
      </c>
      <c r="LP190" s="16" t="s">
        <v>1056</v>
      </c>
      <c r="LQ190" s="16" t="s">
        <v>844</v>
      </c>
      <c r="LR190" s="16" t="s">
        <v>844</v>
      </c>
      <c r="LS190" s="16" t="s">
        <v>844</v>
      </c>
      <c r="LT190" s="16" t="s">
        <v>844</v>
      </c>
      <c r="LU190" s="16" t="s">
        <v>843</v>
      </c>
      <c r="LV190" s="16" t="s">
        <v>843</v>
      </c>
      <c r="LW190" s="16" t="s">
        <v>844</v>
      </c>
      <c r="LX190" s="16" t="s">
        <v>843</v>
      </c>
      <c r="LY190" s="16" t="s">
        <v>843</v>
      </c>
      <c r="LZ190" s="16" t="s">
        <v>843</v>
      </c>
      <c r="MA190" s="16" t="s">
        <v>843</v>
      </c>
      <c r="MB190" s="16" t="s">
        <v>843</v>
      </c>
      <c r="MC190" s="16" t="s">
        <v>843</v>
      </c>
      <c r="ME190" s="16" t="s">
        <v>11656</v>
      </c>
      <c r="MF190" s="16" t="s">
        <v>8847</v>
      </c>
      <c r="MO190" s="16" t="s">
        <v>1817</v>
      </c>
      <c r="MP190" s="16" t="s">
        <v>1827</v>
      </c>
      <c r="MR190" s="16" t="s">
        <v>474</v>
      </c>
      <c r="MS190" s="16" t="s">
        <v>11805</v>
      </c>
      <c r="MT190" s="16" t="s">
        <v>8931</v>
      </c>
      <c r="MU190" s="16" t="s">
        <v>817</v>
      </c>
      <c r="NC190" s="16" t="s">
        <v>487</v>
      </c>
      <c r="NE190" s="16" t="s">
        <v>486</v>
      </c>
      <c r="NG190" s="16" t="s">
        <v>1376</v>
      </c>
      <c r="NI190" s="16" t="s">
        <v>11658</v>
      </c>
      <c r="NR190" s="16" t="s">
        <v>451</v>
      </c>
      <c r="NS190" s="16" t="s">
        <v>462</v>
      </c>
      <c r="NT190" s="16" t="s">
        <v>482</v>
      </c>
      <c r="NU190" s="16">
        <v>0.79400000000000004</v>
      </c>
      <c r="NV190" s="16" t="s">
        <v>451</v>
      </c>
      <c r="NW190" s="16" t="s">
        <v>1181</v>
      </c>
      <c r="NX190" s="16" t="s">
        <v>1142</v>
      </c>
      <c r="OB190" s="16" t="s">
        <v>833</v>
      </c>
      <c r="OC190" s="16" t="s">
        <v>451</v>
      </c>
    </row>
    <row r="191" spans="1:394" x14ac:dyDescent="0.25">
      <c r="A191" s="16" t="s">
        <v>9826</v>
      </c>
      <c r="B191" s="16" t="s">
        <v>1056</v>
      </c>
      <c r="C191" s="16" t="s">
        <v>4199</v>
      </c>
      <c r="D191" s="16" t="s">
        <v>843</v>
      </c>
      <c r="E191" s="16" t="s">
        <v>843</v>
      </c>
      <c r="F191" s="16" t="s">
        <v>843</v>
      </c>
      <c r="G191" s="16" t="s">
        <v>843</v>
      </c>
      <c r="H191" s="16" t="s">
        <v>843</v>
      </c>
      <c r="I191" s="16" t="s">
        <v>844</v>
      </c>
      <c r="J191" s="16" t="s">
        <v>843</v>
      </c>
      <c r="K191" s="16" t="s">
        <v>843</v>
      </c>
      <c r="L191" s="16" t="s">
        <v>843</v>
      </c>
      <c r="M191" s="16" t="s">
        <v>843</v>
      </c>
      <c r="N191" s="16" t="s">
        <v>843</v>
      </c>
      <c r="O191" s="16" t="s">
        <v>843</v>
      </c>
      <c r="Q191" s="16" t="s">
        <v>843</v>
      </c>
      <c r="R191" s="16">
        <v>43</v>
      </c>
      <c r="T191" s="16" t="s">
        <v>470</v>
      </c>
      <c r="U191" s="16" t="s">
        <v>844</v>
      </c>
      <c r="V191" s="16" t="s">
        <v>843</v>
      </c>
      <c r="W191" s="16" t="s">
        <v>844</v>
      </c>
      <c r="X191" s="16" t="s">
        <v>843</v>
      </c>
      <c r="Y191" s="16" t="s">
        <v>843</v>
      </c>
      <c r="Z191" s="16" t="s">
        <v>843</v>
      </c>
      <c r="AA191" s="16" t="s">
        <v>843</v>
      </c>
      <c r="AB191" s="16" t="s">
        <v>844</v>
      </c>
      <c r="AC191" s="16" t="s">
        <v>843</v>
      </c>
      <c r="AD191" s="16" t="s">
        <v>867</v>
      </c>
      <c r="BF191" s="16" t="s">
        <v>843</v>
      </c>
      <c r="JB191" s="16" t="s">
        <v>865</v>
      </c>
      <c r="JC191" s="16" t="s">
        <v>865</v>
      </c>
      <c r="JD191" s="16" t="s">
        <v>865</v>
      </c>
      <c r="JE191" s="16" t="s">
        <v>865</v>
      </c>
      <c r="JF191" s="16" t="s">
        <v>865</v>
      </c>
      <c r="JG191" s="16" t="s">
        <v>843</v>
      </c>
      <c r="JH191" s="16" t="s">
        <v>4216</v>
      </c>
      <c r="JJ191" s="16" t="s">
        <v>865</v>
      </c>
      <c r="KO191" s="16" t="s">
        <v>9263</v>
      </c>
      <c r="KP191" s="16" t="s">
        <v>9262</v>
      </c>
      <c r="KQ191" s="16" t="s">
        <v>8694</v>
      </c>
      <c r="KR191" s="16" t="s">
        <v>9827</v>
      </c>
      <c r="KS191" s="16" t="s">
        <v>9264</v>
      </c>
      <c r="KT191" s="16" t="s">
        <v>9148</v>
      </c>
      <c r="KU191" s="16" t="s">
        <v>844</v>
      </c>
      <c r="KV191" s="16" t="s">
        <v>9148</v>
      </c>
      <c r="LC191" s="16" t="s">
        <v>10879</v>
      </c>
      <c r="LF191" s="16" t="s">
        <v>11654</v>
      </c>
      <c r="LJ191" s="16" t="s">
        <v>843</v>
      </c>
      <c r="LL191" s="16" t="s">
        <v>8711</v>
      </c>
      <c r="LM191" s="16" t="s">
        <v>8741</v>
      </c>
      <c r="LO191" s="16" t="s">
        <v>843</v>
      </c>
      <c r="LP191" s="16" t="s">
        <v>1056</v>
      </c>
      <c r="LQ191" s="16" t="s">
        <v>844</v>
      </c>
      <c r="LR191" s="16" t="s">
        <v>844</v>
      </c>
      <c r="LS191" s="16" t="s">
        <v>844</v>
      </c>
      <c r="LT191" s="16" t="s">
        <v>844</v>
      </c>
      <c r="LU191" s="16" t="s">
        <v>843</v>
      </c>
      <c r="LV191" s="16" t="s">
        <v>843</v>
      </c>
      <c r="LW191" s="16" t="s">
        <v>844</v>
      </c>
      <c r="LX191" s="16" t="s">
        <v>843</v>
      </c>
      <c r="LY191" s="16" t="s">
        <v>843</v>
      </c>
      <c r="LZ191" s="16" t="s">
        <v>843</v>
      </c>
      <c r="MA191" s="16" t="s">
        <v>843</v>
      </c>
      <c r="MB191" s="16" t="s">
        <v>843</v>
      </c>
      <c r="MC191" s="16" t="s">
        <v>843</v>
      </c>
      <c r="ME191" s="16" t="s">
        <v>11656</v>
      </c>
      <c r="MF191" s="16" t="s">
        <v>8847</v>
      </c>
      <c r="MR191" s="16" t="s">
        <v>470</v>
      </c>
      <c r="MS191" s="16" t="s">
        <v>11805</v>
      </c>
      <c r="NI191" s="16" t="s">
        <v>11658</v>
      </c>
      <c r="NR191" s="16" t="s">
        <v>451</v>
      </c>
      <c r="NS191" s="16" t="s">
        <v>462</v>
      </c>
      <c r="NT191" s="16" t="s">
        <v>482</v>
      </c>
      <c r="NU191" s="16">
        <v>0.79400000000000004</v>
      </c>
      <c r="NV191" s="16" t="s">
        <v>451</v>
      </c>
      <c r="NW191" s="16" t="s">
        <v>1175</v>
      </c>
      <c r="NX191" s="16" t="s">
        <v>1142</v>
      </c>
      <c r="OB191" s="16" t="s">
        <v>833</v>
      </c>
      <c r="OC191" s="16" t="s">
        <v>451</v>
      </c>
    </row>
    <row r="192" spans="1:394" x14ac:dyDescent="0.25">
      <c r="A192" s="16" t="s">
        <v>9830</v>
      </c>
      <c r="B192" s="16" t="s">
        <v>844</v>
      </c>
      <c r="C192" s="16" t="s">
        <v>972</v>
      </c>
      <c r="D192" s="16" t="s">
        <v>844</v>
      </c>
      <c r="E192" s="16" t="s">
        <v>843</v>
      </c>
      <c r="F192" s="16" t="s">
        <v>843</v>
      </c>
      <c r="G192" s="16" t="s">
        <v>843</v>
      </c>
      <c r="H192" s="16" t="s">
        <v>843</v>
      </c>
      <c r="I192" s="16" t="s">
        <v>843</v>
      </c>
      <c r="J192" s="16" t="s">
        <v>843</v>
      </c>
      <c r="K192" s="16" t="s">
        <v>843</v>
      </c>
      <c r="L192" s="16" t="s">
        <v>843</v>
      </c>
      <c r="M192" s="16" t="s">
        <v>843</v>
      </c>
      <c r="N192" s="16" t="s">
        <v>843</v>
      </c>
      <c r="O192" s="16" t="s">
        <v>843</v>
      </c>
      <c r="Q192" s="16" t="s">
        <v>844</v>
      </c>
      <c r="R192" s="16">
        <v>43</v>
      </c>
      <c r="T192" s="16" t="s">
        <v>470</v>
      </c>
      <c r="U192" s="16" t="s">
        <v>844</v>
      </c>
      <c r="V192" s="16" t="s">
        <v>843</v>
      </c>
      <c r="W192" s="16" t="s">
        <v>844</v>
      </c>
      <c r="X192" s="16" t="s">
        <v>843</v>
      </c>
      <c r="Y192" s="16" t="s">
        <v>843</v>
      </c>
      <c r="Z192" s="16" t="s">
        <v>843</v>
      </c>
      <c r="AA192" s="16" t="s">
        <v>843</v>
      </c>
      <c r="AB192" s="16" t="s">
        <v>844</v>
      </c>
      <c r="AC192" s="16" t="s">
        <v>843</v>
      </c>
      <c r="AD192" s="16" t="s">
        <v>867</v>
      </c>
      <c r="AF192" s="16" t="s">
        <v>11716</v>
      </c>
      <c r="AG192" s="16" t="s">
        <v>11725</v>
      </c>
      <c r="AH192" s="16" t="s">
        <v>844</v>
      </c>
      <c r="AI192" s="16" t="s">
        <v>844</v>
      </c>
      <c r="AJ192" s="16" t="s">
        <v>843</v>
      </c>
      <c r="AK192" s="16" t="s">
        <v>843</v>
      </c>
      <c r="AL192" s="16" t="s">
        <v>844</v>
      </c>
      <c r="AM192" s="16" t="s">
        <v>844</v>
      </c>
      <c r="AN192" s="16" t="s">
        <v>843</v>
      </c>
      <c r="AO192" s="16" t="s">
        <v>843</v>
      </c>
      <c r="AP192" s="16" t="s">
        <v>843</v>
      </c>
      <c r="AQ192" s="16" t="s">
        <v>844</v>
      </c>
      <c r="AR192" s="16" t="s">
        <v>4415</v>
      </c>
      <c r="AS192" s="16" t="s">
        <v>844</v>
      </c>
      <c r="AT192" s="16" t="s">
        <v>843</v>
      </c>
      <c r="AU192" s="16" t="s">
        <v>843</v>
      </c>
      <c r="AV192" s="16" t="s">
        <v>843</v>
      </c>
      <c r="AW192" s="16" t="s">
        <v>843</v>
      </c>
      <c r="AX192" s="16" t="s">
        <v>843</v>
      </c>
      <c r="AY192" s="16" t="s">
        <v>843</v>
      </c>
      <c r="AZ192" s="16" t="s">
        <v>4437</v>
      </c>
      <c r="BF192" s="16" t="s">
        <v>844</v>
      </c>
      <c r="BH192" s="16" t="s">
        <v>7383</v>
      </c>
      <c r="BI192" s="16" t="s">
        <v>7785</v>
      </c>
      <c r="BJ192" s="16" t="s">
        <v>843</v>
      </c>
      <c r="BK192" s="16" t="s">
        <v>843</v>
      </c>
      <c r="BL192" s="16" t="s">
        <v>843</v>
      </c>
      <c r="BM192" s="16" t="s">
        <v>843</v>
      </c>
      <c r="BN192" s="16" t="s">
        <v>843</v>
      </c>
      <c r="BO192" s="16" t="s">
        <v>844</v>
      </c>
      <c r="BP192" s="16" t="s">
        <v>843</v>
      </c>
      <c r="BQ192" s="16" t="s">
        <v>843</v>
      </c>
      <c r="DX192" s="16" t="s">
        <v>867</v>
      </c>
      <c r="DY192" s="16" t="s">
        <v>867</v>
      </c>
      <c r="ES192" s="16" t="s">
        <v>865</v>
      </c>
      <c r="EU192" s="16" t="s">
        <v>7813</v>
      </c>
      <c r="EV192" s="16" t="s">
        <v>864</v>
      </c>
      <c r="FT192" s="16" t="s">
        <v>865</v>
      </c>
      <c r="HC192" s="16" t="s">
        <v>867</v>
      </c>
      <c r="HD192" s="16" t="s">
        <v>865</v>
      </c>
      <c r="JA192" s="16" t="s">
        <v>4816</v>
      </c>
      <c r="JB192" s="16" t="s">
        <v>867</v>
      </c>
      <c r="JC192" s="16" t="s">
        <v>865</v>
      </c>
      <c r="JG192" s="16" t="s">
        <v>843</v>
      </c>
      <c r="JV192" s="16">
        <v>40</v>
      </c>
      <c r="JW192" s="16" t="s">
        <v>7603</v>
      </c>
      <c r="JY192" s="16">
        <v>5000</v>
      </c>
      <c r="JZ192" s="16" t="s">
        <v>4883</v>
      </c>
      <c r="KB192" s="16" t="s">
        <v>7616</v>
      </c>
      <c r="KD192" s="16" t="s">
        <v>4920</v>
      </c>
      <c r="KE192" s="16" t="s">
        <v>7277</v>
      </c>
      <c r="KF192" s="16" t="s">
        <v>4932</v>
      </c>
      <c r="KH192" s="16" t="s">
        <v>7642</v>
      </c>
      <c r="KI192" s="16" t="s">
        <v>4982</v>
      </c>
      <c r="KK192" s="16" t="s">
        <v>4883</v>
      </c>
      <c r="KM192" s="16" t="s">
        <v>7616</v>
      </c>
      <c r="KO192" s="16" t="s">
        <v>9270</v>
      </c>
      <c r="KP192" s="16" t="s">
        <v>9269</v>
      </c>
      <c r="KQ192" s="16" t="s">
        <v>8694</v>
      </c>
      <c r="KR192" s="16" t="s">
        <v>9831</v>
      </c>
      <c r="KS192" s="16" t="s">
        <v>9271</v>
      </c>
      <c r="KT192" s="16" t="s">
        <v>9148</v>
      </c>
      <c r="KU192" s="16" t="s">
        <v>844</v>
      </c>
      <c r="KV192" s="16" t="s">
        <v>9148</v>
      </c>
      <c r="KW192" s="16" t="s">
        <v>851</v>
      </c>
      <c r="KX192" s="16" t="s">
        <v>487</v>
      </c>
      <c r="KY192" s="16" t="s">
        <v>487</v>
      </c>
      <c r="KZ192" s="16" t="s">
        <v>487</v>
      </c>
      <c r="LC192" s="16" t="s">
        <v>10879</v>
      </c>
      <c r="LF192" s="16" t="s">
        <v>11654</v>
      </c>
      <c r="LI192" s="16" t="s">
        <v>11655</v>
      </c>
      <c r="LJ192" s="16" t="s">
        <v>831</v>
      </c>
      <c r="LK192" s="16" t="s">
        <v>831</v>
      </c>
      <c r="LL192" s="16" t="s">
        <v>8756</v>
      </c>
      <c r="LM192" s="16" t="s">
        <v>8741</v>
      </c>
      <c r="LO192" s="16" t="s">
        <v>843</v>
      </c>
      <c r="LP192" s="16" t="s">
        <v>844</v>
      </c>
      <c r="LQ192" s="16" t="s">
        <v>844</v>
      </c>
      <c r="LR192" s="16" t="s">
        <v>843</v>
      </c>
      <c r="LS192" s="16" t="s">
        <v>844</v>
      </c>
      <c r="LT192" s="16" t="s">
        <v>843</v>
      </c>
      <c r="LU192" s="16" t="s">
        <v>843</v>
      </c>
      <c r="LV192" s="16" t="s">
        <v>843</v>
      </c>
      <c r="LW192" s="16" t="s">
        <v>843</v>
      </c>
      <c r="LX192" s="16" t="s">
        <v>844</v>
      </c>
      <c r="LY192" s="16" t="s">
        <v>843</v>
      </c>
      <c r="LZ192" s="16" t="s">
        <v>843</v>
      </c>
      <c r="MA192" s="16" t="s">
        <v>843</v>
      </c>
      <c r="MB192" s="16" t="s">
        <v>843</v>
      </c>
      <c r="MC192" s="16" t="s">
        <v>843</v>
      </c>
      <c r="ME192" s="16" t="s">
        <v>11656</v>
      </c>
      <c r="MF192" s="16" t="s">
        <v>8847</v>
      </c>
      <c r="MG192" s="16" t="s">
        <v>1840</v>
      </c>
      <c r="MH192" s="16" t="s">
        <v>11667</v>
      </c>
      <c r="MI192" s="16" t="s">
        <v>11733</v>
      </c>
      <c r="MJ192" s="16" t="s">
        <v>1840</v>
      </c>
      <c r="MK192" s="16" t="s">
        <v>9015</v>
      </c>
      <c r="ML192" s="16" t="s">
        <v>1790</v>
      </c>
      <c r="MM192" s="16" t="s">
        <v>486</v>
      </c>
      <c r="MN192" s="16" t="s">
        <v>1798</v>
      </c>
      <c r="MO192" s="16" t="s">
        <v>1813</v>
      </c>
      <c r="MP192" s="16" t="s">
        <v>1829</v>
      </c>
      <c r="MQ192" s="16" t="s">
        <v>1790</v>
      </c>
      <c r="MR192" s="16" t="s">
        <v>470</v>
      </c>
      <c r="MS192" s="16" t="s">
        <v>11805</v>
      </c>
      <c r="MT192" s="16" t="s">
        <v>8931</v>
      </c>
      <c r="MU192" s="16" t="s">
        <v>817</v>
      </c>
      <c r="NC192" s="16" t="s">
        <v>486</v>
      </c>
      <c r="ND192" s="16" t="s">
        <v>486</v>
      </c>
      <c r="NE192" s="16" t="s">
        <v>487</v>
      </c>
      <c r="NF192" s="16" t="s">
        <v>486</v>
      </c>
      <c r="NG192" s="16" t="s">
        <v>1380</v>
      </c>
      <c r="NH192" s="16" t="s">
        <v>1913</v>
      </c>
      <c r="NI192" s="16" t="s">
        <v>11658</v>
      </c>
      <c r="NJ192" s="16" t="s">
        <v>8954</v>
      </c>
      <c r="NK192" s="16" t="s">
        <v>10130</v>
      </c>
      <c r="NR192" s="16" t="s">
        <v>451</v>
      </c>
      <c r="NS192" s="16" t="s">
        <v>462</v>
      </c>
      <c r="NT192" s="16" t="s">
        <v>482</v>
      </c>
      <c r="NU192" s="16">
        <v>0.79400000000000004</v>
      </c>
      <c r="NV192" s="16" t="s">
        <v>451</v>
      </c>
      <c r="NW192" s="16" t="s">
        <v>1175</v>
      </c>
      <c r="NX192" s="16" t="s">
        <v>1142</v>
      </c>
      <c r="OB192" s="16" t="s">
        <v>831</v>
      </c>
      <c r="OC192" s="16" t="s">
        <v>451</v>
      </c>
    </row>
    <row r="193" spans="1:393" x14ac:dyDescent="0.25">
      <c r="A193" s="16" t="s">
        <v>9836</v>
      </c>
      <c r="B193" s="16" t="s">
        <v>844</v>
      </c>
      <c r="C193" s="16" t="s">
        <v>973</v>
      </c>
      <c r="D193" s="16" t="s">
        <v>844</v>
      </c>
      <c r="E193" s="16" t="s">
        <v>843</v>
      </c>
      <c r="F193" s="16" t="s">
        <v>843</v>
      </c>
      <c r="G193" s="16" t="s">
        <v>843</v>
      </c>
      <c r="H193" s="16" t="s">
        <v>843</v>
      </c>
      <c r="I193" s="16" t="s">
        <v>844</v>
      </c>
      <c r="J193" s="16" t="s">
        <v>843</v>
      </c>
      <c r="K193" s="16" t="s">
        <v>843</v>
      </c>
      <c r="L193" s="16" t="s">
        <v>843</v>
      </c>
      <c r="M193" s="16" t="s">
        <v>843</v>
      </c>
      <c r="N193" s="16" t="s">
        <v>843</v>
      </c>
      <c r="O193" s="16" t="s">
        <v>843</v>
      </c>
      <c r="Q193" s="16" t="s">
        <v>843</v>
      </c>
      <c r="R193" s="16">
        <v>53</v>
      </c>
      <c r="T193" s="16" t="s">
        <v>470</v>
      </c>
      <c r="U193" s="16" t="s">
        <v>844</v>
      </c>
      <c r="V193" s="16" t="s">
        <v>843</v>
      </c>
      <c r="W193" s="16" t="s">
        <v>844</v>
      </c>
      <c r="X193" s="16" t="s">
        <v>843</v>
      </c>
      <c r="Y193" s="16" t="s">
        <v>843</v>
      </c>
      <c r="Z193" s="16" t="s">
        <v>843</v>
      </c>
      <c r="AA193" s="16" t="s">
        <v>843</v>
      </c>
      <c r="AB193" s="16" t="s">
        <v>844</v>
      </c>
      <c r="AC193" s="16" t="s">
        <v>843</v>
      </c>
      <c r="AD193" s="16" t="s">
        <v>867</v>
      </c>
      <c r="BF193" s="16" t="s">
        <v>843</v>
      </c>
      <c r="JB193" s="16" t="s">
        <v>865</v>
      </c>
      <c r="JC193" s="16" t="s">
        <v>865</v>
      </c>
      <c r="JD193" s="16" t="s">
        <v>865</v>
      </c>
      <c r="JE193" s="16" t="s">
        <v>865</v>
      </c>
      <c r="JF193" s="16" t="s">
        <v>865</v>
      </c>
      <c r="JG193" s="16" t="s">
        <v>843</v>
      </c>
      <c r="JH193" s="16" t="s">
        <v>7577</v>
      </c>
      <c r="JJ193" s="16" t="s">
        <v>865</v>
      </c>
      <c r="KO193" s="16" t="s">
        <v>9276</v>
      </c>
      <c r="KP193" s="16" t="s">
        <v>9275</v>
      </c>
      <c r="KQ193" s="16" t="s">
        <v>8694</v>
      </c>
      <c r="KR193" s="16" t="s">
        <v>9837</v>
      </c>
      <c r="KS193" s="16" t="s">
        <v>9277</v>
      </c>
      <c r="KT193" s="16" t="s">
        <v>9148</v>
      </c>
      <c r="KU193" s="16" t="s">
        <v>844</v>
      </c>
      <c r="KV193" s="16" t="s">
        <v>9148</v>
      </c>
      <c r="LC193" s="16" t="s">
        <v>10879</v>
      </c>
      <c r="LF193" s="16" t="s">
        <v>11654</v>
      </c>
      <c r="LJ193" s="16" t="s">
        <v>843</v>
      </c>
      <c r="LL193" s="16" t="s">
        <v>8711</v>
      </c>
      <c r="LM193" s="16" t="s">
        <v>8741</v>
      </c>
      <c r="LO193" s="16" t="s">
        <v>843</v>
      </c>
      <c r="LP193" s="16" t="s">
        <v>8732</v>
      </c>
      <c r="LQ193" s="16" t="s">
        <v>844</v>
      </c>
      <c r="LR193" s="16" t="s">
        <v>1056</v>
      </c>
      <c r="LS193" s="16" t="s">
        <v>844</v>
      </c>
      <c r="LT193" s="16" t="s">
        <v>1056</v>
      </c>
      <c r="LU193" s="16" t="s">
        <v>843</v>
      </c>
      <c r="LV193" s="16" t="s">
        <v>843</v>
      </c>
      <c r="LW193" s="16" t="s">
        <v>844</v>
      </c>
      <c r="LX193" s="16" t="s">
        <v>1056</v>
      </c>
      <c r="LY193" s="16" t="s">
        <v>843</v>
      </c>
      <c r="LZ193" s="16" t="s">
        <v>843</v>
      </c>
      <c r="MA193" s="16" t="s">
        <v>843</v>
      </c>
      <c r="MB193" s="16" t="s">
        <v>843</v>
      </c>
      <c r="MC193" s="16" t="s">
        <v>843</v>
      </c>
      <c r="ME193" s="16" t="s">
        <v>11656</v>
      </c>
      <c r="MF193" s="16" t="s">
        <v>8847</v>
      </c>
      <c r="MR193" s="16" t="s">
        <v>470</v>
      </c>
      <c r="MS193" s="16" t="s">
        <v>11805</v>
      </c>
      <c r="NI193" s="16" t="s">
        <v>11658</v>
      </c>
      <c r="NR193" s="16" t="s">
        <v>451</v>
      </c>
      <c r="NS193" s="16" t="s">
        <v>462</v>
      </c>
      <c r="NT193" s="16" t="s">
        <v>482</v>
      </c>
      <c r="NU193" s="16">
        <v>0.79400000000000004</v>
      </c>
      <c r="NV193" s="16" t="s">
        <v>451</v>
      </c>
      <c r="NW193" s="16" t="s">
        <v>1175</v>
      </c>
      <c r="NX193" s="16" t="s">
        <v>1142</v>
      </c>
      <c r="OB193" s="16" t="s">
        <v>833</v>
      </c>
      <c r="OC193" s="16" t="s">
        <v>451</v>
      </c>
    </row>
    <row r="194" spans="1:393" x14ac:dyDescent="0.25">
      <c r="A194" s="16" t="s">
        <v>9840</v>
      </c>
      <c r="B194" s="16" t="s">
        <v>1056</v>
      </c>
      <c r="C194" s="16" t="s">
        <v>972</v>
      </c>
      <c r="D194" s="16" t="s">
        <v>844</v>
      </c>
      <c r="E194" s="16" t="s">
        <v>843</v>
      </c>
      <c r="F194" s="16" t="s">
        <v>843</v>
      </c>
      <c r="G194" s="16" t="s">
        <v>843</v>
      </c>
      <c r="H194" s="16" t="s">
        <v>843</v>
      </c>
      <c r="I194" s="16" t="s">
        <v>843</v>
      </c>
      <c r="J194" s="16" t="s">
        <v>843</v>
      </c>
      <c r="K194" s="16" t="s">
        <v>843</v>
      </c>
      <c r="L194" s="16" t="s">
        <v>843</v>
      </c>
      <c r="M194" s="16" t="s">
        <v>843</v>
      </c>
      <c r="N194" s="16" t="s">
        <v>843</v>
      </c>
      <c r="O194" s="16" t="s">
        <v>843</v>
      </c>
      <c r="Q194" s="16" t="s">
        <v>844</v>
      </c>
      <c r="R194" s="16">
        <v>54</v>
      </c>
      <c r="T194" s="16" t="s">
        <v>474</v>
      </c>
      <c r="U194" s="16" t="s">
        <v>843</v>
      </c>
      <c r="V194" s="16" t="s">
        <v>844</v>
      </c>
      <c r="W194" s="16" t="s">
        <v>843</v>
      </c>
      <c r="X194" s="16" t="s">
        <v>844</v>
      </c>
      <c r="Y194" s="16" t="s">
        <v>843</v>
      </c>
      <c r="Z194" s="16" t="s">
        <v>843</v>
      </c>
      <c r="AA194" s="16" t="s">
        <v>843</v>
      </c>
      <c r="AB194" s="16" t="s">
        <v>843</v>
      </c>
      <c r="AC194" s="16" t="s">
        <v>843</v>
      </c>
      <c r="AD194" s="16" t="s">
        <v>867</v>
      </c>
      <c r="AF194" s="16" t="s">
        <v>11687</v>
      </c>
      <c r="AG194" s="16" t="s">
        <v>11700</v>
      </c>
      <c r="AH194" s="16" t="s">
        <v>844</v>
      </c>
      <c r="AI194" s="16" t="s">
        <v>843</v>
      </c>
      <c r="AJ194" s="16" t="s">
        <v>844</v>
      </c>
      <c r="AK194" s="16" t="s">
        <v>844</v>
      </c>
      <c r="AL194" s="16" t="s">
        <v>843</v>
      </c>
      <c r="AM194" s="16" t="s">
        <v>844</v>
      </c>
      <c r="AN194" s="16" t="s">
        <v>843</v>
      </c>
      <c r="AO194" s="16" t="s">
        <v>843</v>
      </c>
      <c r="AP194" s="16" t="s">
        <v>843</v>
      </c>
      <c r="AQ194" s="16" t="s">
        <v>844</v>
      </c>
      <c r="AR194" s="16" t="s">
        <v>4415</v>
      </c>
      <c r="AS194" s="16" t="s">
        <v>844</v>
      </c>
      <c r="AT194" s="16" t="s">
        <v>843</v>
      </c>
      <c r="AU194" s="16" t="s">
        <v>843</v>
      </c>
      <c r="AV194" s="16" t="s">
        <v>843</v>
      </c>
      <c r="AW194" s="16" t="s">
        <v>843</v>
      </c>
      <c r="AX194" s="16" t="s">
        <v>843</v>
      </c>
      <c r="AY194" s="16" t="s">
        <v>843</v>
      </c>
      <c r="AZ194" s="16" t="s">
        <v>4437</v>
      </c>
      <c r="BF194" s="16" t="s">
        <v>844</v>
      </c>
      <c r="BH194" s="16" t="s">
        <v>7380</v>
      </c>
      <c r="BI194" s="16" t="s">
        <v>7785</v>
      </c>
      <c r="BJ194" s="16" t="s">
        <v>843</v>
      </c>
      <c r="BK194" s="16" t="s">
        <v>843</v>
      </c>
      <c r="BL194" s="16" t="s">
        <v>843</v>
      </c>
      <c r="BM194" s="16" t="s">
        <v>843</v>
      </c>
      <c r="BN194" s="16" t="s">
        <v>843</v>
      </c>
      <c r="BO194" s="16" t="s">
        <v>844</v>
      </c>
      <c r="BP194" s="16" t="s">
        <v>843</v>
      </c>
      <c r="BQ194" s="16" t="s">
        <v>843</v>
      </c>
      <c r="DX194" s="16" t="s">
        <v>867</v>
      </c>
      <c r="DY194" s="16" t="s">
        <v>867</v>
      </c>
      <c r="ES194" s="16" t="s">
        <v>867</v>
      </c>
      <c r="EU194" s="16" t="s">
        <v>7813</v>
      </c>
      <c r="EV194" s="16" t="s">
        <v>865</v>
      </c>
      <c r="HC194" s="16" t="s">
        <v>865</v>
      </c>
      <c r="JA194" s="16" t="s">
        <v>4816</v>
      </c>
      <c r="JB194" s="16" t="s">
        <v>867</v>
      </c>
      <c r="JC194" s="16" t="s">
        <v>865</v>
      </c>
      <c r="JG194" s="16" t="s">
        <v>843</v>
      </c>
      <c r="JV194" s="16">
        <v>20</v>
      </c>
      <c r="JW194" s="16" t="s">
        <v>7600</v>
      </c>
      <c r="JZ194" s="16" t="s">
        <v>4880</v>
      </c>
      <c r="KB194" s="16" t="s">
        <v>7622</v>
      </c>
      <c r="KD194" s="16" t="s">
        <v>4920</v>
      </c>
      <c r="KE194" s="16" t="s">
        <v>7277</v>
      </c>
      <c r="KF194" s="16" t="s">
        <v>864</v>
      </c>
      <c r="KH194" s="16" t="s">
        <v>7645</v>
      </c>
      <c r="KI194" s="16" t="s">
        <v>4982</v>
      </c>
      <c r="KK194" s="16" t="s">
        <v>4880</v>
      </c>
      <c r="KM194" s="16" t="s">
        <v>7622</v>
      </c>
      <c r="KO194" s="16" t="s">
        <v>9276</v>
      </c>
      <c r="KP194" s="16" t="s">
        <v>9275</v>
      </c>
      <c r="KQ194" s="16" t="s">
        <v>8694</v>
      </c>
      <c r="KR194" s="16" t="s">
        <v>9841</v>
      </c>
      <c r="KS194" s="16" t="s">
        <v>9277</v>
      </c>
      <c r="KT194" s="16" t="s">
        <v>9148</v>
      </c>
      <c r="KU194" s="16" t="s">
        <v>844</v>
      </c>
      <c r="KV194" s="16" t="s">
        <v>9148</v>
      </c>
      <c r="KW194" s="16" t="s">
        <v>851</v>
      </c>
      <c r="KX194" s="16" t="s">
        <v>487</v>
      </c>
      <c r="KY194" s="16" t="s">
        <v>487</v>
      </c>
      <c r="KZ194" s="16" t="s">
        <v>487</v>
      </c>
      <c r="LC194" s="16" t="s">
        <v>10879</v>
      </c>
      <c r="LF194" s="16" t="s">
        <v>11654</v>
      </c>
      <c r="LI194" s="16" t="s">
        <v>11655</v>
      </c>
      <c r="LJ194" s="16" t="s">
        <v>831</v>
      </c>
      <c r="LK194" s="16" t="s">
        <v>831</v>
      </c>
      <c r="LL194" s="16" t="s">
        <v>8756</v>
      </c>
      <c r="LM194" s="16" t="s">
        <v>8741</v>
      </c>
      <c r="LO194" s="16" t="s">
        <v>843</v>
      </c>
      <c r="LP194" s="16" t="s">
        <v>8732</v>
      </c>
      <c r="LQ194" s="16" t="s">
        <v>844</v>
      </c>
      <c r="LR194" s="16" t="s">
        <v>1056</v>
      </c>
      <c r="LS194" s="16" t="s">
        <v>844</v>
      </c>
      <c r="LT194" s="16" t="s">
        <v>1056</v>
      </c>
      <c r="LU194" s="16" t="s">
        <v>843</v>
      </c>
      <c r="LV194" s="16" t="s">
        <v>843</v>
      </c>
      <c r="LW194" s="16" t="s">
        <v>844</v>
      </c>
      <c r="LX194" s="16" t="s">
        <v>1056</v>
      </c>
      <c r="LY194" s="16" t="s">
        <v>843</v>
      </c>
      <c r="LZ194" s="16" t="s">
        <v>843</v>
      </c>
      <c r="MA194" s="16" t="s">
        <v>843</v>
      </c>
      <c r="MB194" s="16" t="s">
        <v>843</v>
      </c>
      <c r="MC194" s="16" t="s">
        <v>843</v>
      </c>
      <c r="ME194" s="16" t="s">
        <v>11656</v>
      </c>
      <c r="MF194" s="16" t="s">
        <v>8847</v>
      </c>
      <c r="MG194" s="16" t="s">
        <v>1836</v>
      </c>
      <c r="MH194" s="16" t="s">
        <v>11667</v>
      </c>
      <c r="MI194" s="16" t="s">
        <v>11733</v>
      </c>
      <c r="MJ194" s="16" t="s">
        <v>1836</v>
      </c>
      <c r="MK194" s="16" t="s">
        <v>8886</v>
      </c>
      <c r="ML194" s="16" t="s">
        <v>1780</v>
      </c>
      <c r="MM194" s="16" t="s">
        <v>486</v>
      </c>
      <c r="MN194" s="16" t="s">
        <v>1798</v>
      </c>
      <c r="MP194" s="16" t="s">
        <v>1829</v>
      </c>
      <c r="MQ194" s="16" t="s">
        <v>1780</v>
      </c>
      <c r="MR194" s="16" t="s">
        <v>474</v>
      </c>
      <c r="MS194" s="16" t="s">
        <v>11805</v>
      </c>
      <c r="MT194" s="16" t="s">
        <v>9015</v>
      </c>
      <c r="MU194" s="16" t="s">
        <v>817</v>
      </c>
      <c r="NC194" s="16" t="s">
        <v>487</v>
      </c>
      <c r="NE194" s="16" t="s">
        <v>486</v>
      </c>
      <c r="NG194" s="16" t="s">
        <v>1380</v>
      </c>
      <c r="NH194" s="16" t="s">
        <v>1912</v>
      </c>
      <c r="NI194" s="16" t="s">
        <v>11658</v>
      </c>
      <c r="NR194" s="16" t="s">
        <v>451</v>
      </c>
      <c r="NS194" s="16" t="s">
        <v>462</v>
      </c>
      <c r="NT194" s="16" t="s">
        <v>482</v>
      </c>
      <c r="NU194" s="16">
        <v>0.79400000000000004</v>
      </c>
      <c r="NV194" s="16" t="s">
        <v>451</v>
      </c>
      <c r="NW194" s="16" t="s">
        <v>1181</v>
      </c>
      <c r="NX194" s="16" t="s">
        <v>1142</v>
      </c>
      <c r="OB194" s="16" t="s">
        <v>831</v>
      </c>
      <c r="OC194" s="16" t="s">
        <v>451</v>
      </c>
    </row>
    <row r="195" spans="1:393" x14ac:dyDescent="0.25">
      <c r="A195" s="16" t="s">
        <v>9844</v>
      </c>
      <c r="B195" s="16" t="s">
        <v>8732</v>
      </c>
      <c r="C195" s="16" t="s">
        <v>973</v>
      </c>
      <c r="D195" s="16" t="s">
        <v>844</v>
      </c>
      <c r="E195" s="16" t="s">
        <v>843</v>
      </c>
      <c r="F195" s="16" t="s">
        <v>843</v>
      </c>
      <c r="G195" s="16" t="s">
        <v>843</v>
      </c>
      <c r="H195" s="16" t="s">
        <v>843</v>
      </c>
      <c r="I195" s="16" t="s">
        <v>844</v>
      </c>
      <c r="J195" s="16" t="s">
        <v>843</v>
      </c>
      <c r="K195" s="16" t="s">
        <v>843</v>
      </c>
      <c r="L195" s="16" t="s">
        <v>843</v>
      </c>
      <c r="M195" s="16" t="s">
        <v>843</v>
      </c>
      <c r="N195" s="16" t="s">
        <v>843</v>
      </c>
      <c r="O195" s="16" t="s">
        <v>843</v>
      </c>
      <c r="Q195" s="16" t="s">
        <v>843</v>
      </c>
      <c r="R195" s="16">
        <v>29</v>
      </c>
      <c r="T195" s="16" t="s">
        <v>474</v>
      </c>
      <c r="U195" s="16" t="s">
        <v>843</v>
      </c>
      <c r="V195" s="16" t="s">
        <v>844</v>
      </c>
      <c r="W195" s="16" t="s">
        <v>843</v>
      </c>
      <c r="X195" s="16" t="s">
        <v>844</v>
      </c>
      <c r="Y195" s="16" t="s">
        <v>843</v>
      </c>
      <c r="Z195" s="16" t="s">
        <v>843</v>
      </c>
      <c r="AA195" s="16" t="s">
        <v>843</v>
      </c>
      <c r="AB195" s="16" t="s">
        <v>843</v>
      </c>
      <c r="AC195" s="16" t="s">
        <v>843</v>
      </c>
      <c r="AD195" s="16" t="s">
        <v>865</v>
      </c>
      <c r="BF195" s="16" t="s">
        <v>843</v>
      </c>
      <c r="JB195" s="16" t="s">
        <v>867</v>
      </c>
      <c r="JC195" s="16" t="s">
        <v>865</v>
      </c>
      <c r="JG195" s="16" t="s">
        <v>1056</v>
      </c>
      <c r="KO195" s="16" t="s">
        <v>9276</v>
      </c>
      <c r="KP195" s="16" t="s">
        <v>9275</v>
      </c>
      <c r="KQ195" s="16" t="s">
        <v>8694</v>
      </c>
      <c r="KR195" s="16" t="s">
        <v>9845</v>
      </c>
      <c r="KS195" s="16" t="s">
        <v>9277</v>
      </c>
      <c r="KT195" s="16" t="s">
        <v>9148</v>
      </c>
      <c r="KU195" s="16" t="s">
        <v>844</v>
      </c>
      <c r="KV195" s="16" t="s">
        <v>9148</v>
      </c>
      <c r="LC195" s="16" t="s">
        <v>10879</v>
      </c>
      <c r="LF195" s="16" t="s">
        <v>11654</v>
      </c>
      <c r="LJ195" s="16" t="s">
        <v>831</v>
      </c>
      <c r="LK195" s="16" t="s">
        <v>831</v>
      </c>
      <c r="LL195" s="16" t="s">
        <v>8756</v>
      </c>
      <c r="LM195" s="16" t="s">
        <v>8741</v>
      </c>
      <c r="LO195" s="16" t="s">
        <v>843</v>
      </c>
      <c r="LP195" s="16" t="s">
        <v>8732</v>
      </c>
      <c r="LQ195" s="16" t="s">
        <v>844</v>
      </c>
      <c r="LR195" s="16" t="s">
        <v>1056</v>
      </c>
      <c r="LS195" s="16" t="s">
        <v>844</v>
      </c>
      <c r="LT195" s="16" t="s">
        <v>1056</v>
      </c>
      <c r="LU195" s="16" t="s">
        <v>843</v>
      </c>
      <c r="LV195" s="16" t="s">
        <v>843</v>
      </c>
      <c r="LW195" s="16" t="s">
        <v>844</v>
      </c>
      <c r="LX195" s="16" t="s">
        <v>1056</v>
      </c>
      <c r="LY195" s="16" t="s">
        <v>843</v>
      </c>
      <c r="LZ195" s="16" t="s">
        <v>843</v>
      </c>
      <c r="MA195" s="16" t="s">
        <v>843</v>
      </c>
      <c r="MB195" s="16" t="s">
        <v>843</v>
      </c>
      <c r="MC195" s="16" t="s">
        <v>843</v>
      </c>
      <c r="ME195" s="16" t="s">
        <v>11656</v>
      </c>
      <c r="MF195" s="16" t="s">
        <v>8847</v>
      </c>
      <c r="MR195" s="16" t="s">
        <v>474</v>
      </c>
      <c r="MS195" s="16" t="s">
        <v>11805</v>
      </c>
      <c r="NI195" s="16" t="s">
        <v>11658</v>
      </c>
      <c r="NR195" s="16" t="s">
        <v>445</v>
      </c>
      <c r="NS195" s="16" t="s">
        <v>462</v>
      </c>
      <c r="NT195" s="16" t="s">
        <v>482</v>
      </c>
      <c r="NU195" s="16">
        <v>0.79400000000000004</v>
      </c>
      <c r="NV195" s="16" t="s">
        <v>445</v>
      </c>
      <c r="NW195" s="16" t="s">
        <v>1180</v>
      </c>
      <c r="NX195" s="16" t="s">
        <v>1142</v>
      </c>
      <c r="OB195" s="16" t="s">
        <v>831</v>
      </c>
      <c r="OC195" s="16" t="s">
        <v>445</v>
      </c>
    </row>
    <row r="196" spans="1:393" x14ac:dyDescent="0.25">
      <c r="A196" s="16" t="s">
        <v>9852</v>
      </c>
      <c r="B196" s="16" t="s">
        <v>844</v>
      </c>
      <c r="C196" s="16" t="s">
        <v>972</v>
      </c>
      <c r="D196" s="16" t="s">
        <v>844</v>
      </c>
      <c r="E196" s="16" t="s">
        <v>843</v>
      </c>
      <c r="F196" s="16" t="s">
        <v>843</v>
      </c>
      <c r="G196" s="16" t="s">
        <v>843</v>
      </c>
      <c r="H196" s="16" t="s">
        <v>843</v>
      </c>
      <c r="I196" s="16" t="s">
        <v>843</v>
      </c>
      <c r="J196" s="16" t="s">
        <v>843</v>
      </c>
      <c r="K196" s="16" t="s">
        <v>843</v>
      </c>
      <c r="L196" s="16" t="s">
        <v>843</v>
      </c>
      <c r="M196" s="16" t="s">
        <v>843</v>
      </c>
      <c r="N196" s="16" t="s">
        <v>843</v>
      </c>
      <c r="O196" s="16" t="s">
        <v>843</v>
      </c>
      <c r="Q196" s="16" t="s">
        <v>844</v>
      </c>
      <c r="R196" s="16">
        <v>64</v>
      </c>
      <c r="T196" s="16" t="s">
        <v>470</v>
      </c>
      <c r="U196" s="16" t="s">
        <v>844</v>
      </c>
      <c r="V196" s="16" t="s">
        <v>843</v>
      </c>
      <c r="W196" s="16" t="s">
        <v>844</v>
      </c>
      <c r="X196" s="16" t="s">
        <v>843</v>
      </c>
      <c r="Y196" s="16" t="s">
        <v>843</v>
      </c>
      <c r="Z196" s="16" t="s">
        <v>843</v>
      </c>
      <c r="AA196" s="16" t="s">
        <v>843</v>
      </c>
      <c r="AB196" s="16" t="s">
        <v>843</v>
      </c>
      <c r="AC196" s="16" t="s">
        <v>843</v>
      </c>
      <c r="AD196" s="16" t="s">
        <v>867</v>
      </c>
      <c r="AF196" s="16" t="s">
        <v>11746</v>
      </c>
      <c r="AG196" s="16" t="s">
        <v>11660</v>
      </c>
      <c r="AH196" s="16" t="s">
        <v>844</v>
      </c>
      <c r="AI196" s="16" t="s">
        <v>844</v>
      </c>
      <c r="AJ196" s="16" t="s">
        <v>843</v>
      </c>
      <c r="AK196" s="16" t="s">
        <v>843</v>
      </c>
      <c r="AL196" s="16" t="s">
        <v>843</v>
      </c>
      <c r="AM196" s="16" t="s">
        <v>844</v>
      </c>
      <c r="AN196" s="16" t="s">
        <v>843</v>
      </c>
      <c r="AO196" s="16" t="s">
        <v>843</v>
      </c>
      <c r="AP196" s="16" t="s">
        <v>843</v>
      </c>
      <c r="AQ196" s="16" t="s">
        <v>844</v>
      </c>
      <c r="AR196" s="16" t="s">
        <v>4433</v>
      </c>
      <c r="AS196" s="16" t="s">
        <v>843</v>
      </c>
      <c r="AT196" s="16" t="s">
        <v>843</v>
      </c>
      <c r="AU196" s="16" t="s">
        <v>843</v>
      </c>
      <c r="AV196" s="16" t="s">
        <v>843</v>
      </c>
      <c r="AW196" s="16" t="s">
        <v>843</v>
      </c>
      <c r="AX196" s="16" t="s">
        <v>843</v>
      </c>
      <c r="AY196" s="16" t="s">
        <v>844</v>
      </c>
      <c r="BF196" s="16" t="s">
        <v>844</v>
      </c>
      <c r="BH196" s="16" t="s">
        <v>7383</v>
      </c>
      <c r="BI196" s="16" t="s">
        <v>7785</v>
      </c>
      <c r="BJ196" s="16" t="s">
        <v>843</v>
      </c>
      <c r="BK196" s="16" t="s">
        <v>843</v>
      </c>
      <c r="BL196" s="16" t="s">
        <v>843</v>
      </c>
      <c r="BM196" s="16" t="s">
        <v>843</v>
      </c>
      <c r="BN196" s="16" t="s">
        <v>843</v>
      </c>
      <c r="BO196" s="16" t="s">
        <v>844</v>
      </c>
      <c r="BP196" s="16" t="s">
        <v>843</v>
      </c>
      <c r="BQ196" s="16" t="s">
        <v>843</v>
      </c>
      <c r="DX196" s="16" t="s">
        <v>865</v>
      </c>
      <c r="ES196" s="16" t="s">
        <v>867</v>
      </c>
      <c r="EU196" s="16" t="s">
        <v>7813</v>
      </c>
      <c r="EV196" s="16" t="s">
        <v>865</v>
      </c>
      <c r="FF196" s="16" t="s">
        <v>7836</v>
      </c>
      <c r="HC196" s="16" t="s">
        <v>867</v>
      </c>
      <c r="HD196" s="16" t="s">
        <v>865</v>
      </c>
      <c r="JA196" s="16" t="s">
        <v>4816</v>
      </c>
      <c r="JB196" s="16" t="s">
        <v>865</v>
      </c>
      <c r="JC196" s="16" t="s">
        <v>865</v>
      </c>
      <c r="JD196" s="16" t="s">
        <v>865</v>
      </c>
      <c r="JE196" s="16" t="s">
        <v>865</v>
      </c>
      <c r="JF196" s="16" t="s">
        <v>865</v>
      </c>
      <c r="JG196" s="16" t="s">
        <v>843</v>
      </c>
      <c r="JH196" s="16" t="s">
        <v>4846</v>
      </c>
      <c r="KF196" s="16" t="s">
        <v>4926</v>
      </c>
      <c r="KI196" s="16" t="s">
        <v>4846</v>
      </c>
      <c r="KO196" s="16" t="s">
        <v>9281</v>
      </c>
      <c r="KP196" s="16" t="s">
        <v>9280</v>
      </c>
      <c r="KQ196" s="16" t="s">
        <v>8694</v>
      </c>
      <c r="KR196" s="16" t="s">
        <v>9853</v>
      </c>
      <c r="KS196" s="16" t="s">
        <v>9282</v>
      </c>
      <c r="KT196" s="16" t="s">
        <v>9148</v>
      </c>
      <c r="KU196" s="16" t="s">
        <v>844</v>
      </c>
      <c r="KV196" s="16" t="s">
        <v>9148</v>
      </c>
      <c r="KW196" s="16" t="s">
        <v>851</v>
      </c>
      <c r="KY196" s="16" t="s">
        <v>486</v>
      </c>
      <c r="LC196" s="16" t="s">
        <v>10879</v>
      </c>
      <c r="LF196" s="16" t="s">
        <v>11654</v>
      </c>
      <c r="LI196" s="16" t="s">
        <v>11655</v>
      </c>
      <c r="LJ196" s="16" t="s">
        <v>843</v>
      </c>
      <c r="LL196" s="16" t="s">
        <v>8711</v>
      </c>
      <c r="LM196" s="16" t="s">
        <v>8741</v>
      </c>
      <c r="LO196" s="16" t="s">
        <v>843</v>
      </c>
      <c r="LP196" s="16" t="s">
        <v>843</v>
      </c>
      <c r="LQ196" s="16" t="s">
        <v>844</v>
      </c>
      <c r="LR196" s="16" t="s">
        <v>843</v>
      </c>
      <c r="LS196" s="16" t="s">
        <v>844</v>
      </c>
      <c r="LT196" s="16" t="s">
        <v>843</v>
      </c>
      <c r="LU196" s="16" t="s">
        <v>844</v>
      </c>
      <c r="LV196" s="16" t="s">
        <v>843</v>
      </c>
      <c r="LW196" s="16" t="s">
        <v>844</v>
      </c>
      <c r="LX196" s="16" t="s">
        <v>843</v>
      </c>
      <c r="LY196" s="16" t="s">
        <v>843</v>
      </c>
      <c r="LZ196" s="16" t="s">
        <v>843</v>
      </c>
      <c r="MA196" s="16" t="s">
        <v>843</v>
      </c>
      <c r="MB196" s="16" t="s">
        <v>843</v>
      </c>
      <c r="MC196" s="16" t="s">
        <v>843</v>
      </c>
      <c r="ME196" s="16" t="s">
        <v>11656</v>
      </c>
      <c r="MF196" s="16" t="s">
        <v>8847</v>
      </c>
      <c r="MO196" s="16" t="s">
        <v>1817</v>
      </c>
      <c r="MP196" s="16" t="s">
        <v>1824</v>
      </c>
      <c r="MR196" s="16" t="s">
        <v>470</v>
      </c>
      <c r="MS196" s="16" t="s">
        <v>11805</v>
      </c>
      <c r="MT196" s="16" t="s">
        <v>8993</v>
      </c>
      <c r="MU196" s="16" t="s">
        <v>817</v>
      </c>
      <c r="NC196" s="16" t="s">
        <v>487</v>
      </c>
      <c r="NE196" s="16" t="s">
        <v>487</v>
      </c>
      <c r="NF196" s="16" t="s">
        <v>486</v>
      </c>
      <c r="NG196" s="16" t="s">
        <v>1380</v>
      </c>
      <c r="NI196" s="16" t="s">
        <v>11658</v>
      </c>
      <c r="NR196" s="16" t="s">
        <v>877</v>
      </c>
      <c r="NS196" s="16" t="s">
        <v>462</v>
      </c>
      <c r="NT196" s="16" t="s">
        <v>482</v>
      </c>
      <c r="NU196" s="16">
        <v>0.79400000000000004</v>
      </c>
      <c r="NV196" s="16" t="s">
        <v>457</v>
      </c>
      <c r="NW196" s="16" t="s">
        <v>1177</v>
      </c>
      <c r="NX196" s="16" t="s">
        <v>1142</v>
      </c>
      <c r="OB196" s="16" t="s">
        <v>833</v>
      </c>
      <c r="OC196" s="16" t="s">
        <v>877</v>
      </c>
    </row>
    <row r="197" spans="1:393" x14ac:dyDescent="0.25">
      <c r="A197" s="16" t="s">
        <v>9856</v>
      </c>
      <c r="B197" s="16" t="s">
        <v>844</v>
      </c>
      <c r="C197" s="16" t="s">
        <v>972</v>
      </c>
      <c r="D197" s="16" t="s">
        <v>844</v>
      </c>
      <c r="E197" s="16" t="s">
        <v>843</v>
      </c>
      <c r="F197" s="16" t="s">
        <v>843</v>
      </c>
      <c r="G197" s="16" t="s">
        <v>843</v>
      </c>
      <c r="H197" s="16" t="s">
        <v>843</v>
      </c>
      <c r="I197" s="16" t="s">
        <v>843</v>
      </c>
      <c r="J197" s="16" t="s">
        <v>843</v>
      </c>
      <c r="K197" s="16" t="s">
        <v>843</v>
      </c>
      <c r="L197" s="16" t="s">
        <v>843</v>
      </c>
      <c r="M197" s="16" t="s">
        <v>843</v>
      </c>
      <c r="N197" s="16" t="s">
        <v>843</v>
      </c>
      <c r="O197" s="16" t="s">
        <v>843</v>
      </c>
      <c r="Q197" s="16" t="s">
        <v>844</v>
      </c>
      <c r="R197" s="16">
        <v>64</v>
      </c>
      <c r="T197" s="16" t="s">
        <v>474</v>
      </c>
      <c r="U197" s="16" t="s">
        <v>843</v>
      </c>
      <c r="V197" s="16" t="s">
        <v>844</v>
      </c>
      <c r="W197" s="16" t="s">
        <v>843</v>
      </c>
      <c r="X197" s="16" t="s">
        <v>844</v>
      </c>
      <c r="Y197" s="16" t="s">
        <v>843</v>
      </c>
      <c r="Z197" s="16" t="s">
        <v>843</v>
      </c>
      <c r="AA197" s="16" t="s">
        <v>843</v>
      </c>
      <c r="AB197" s="16" t="s">
        <v>843</v>
      </c>
      <c r="AC197" s="16" t="s">
        <v>843</v>
      </c>
      <c r="AD197" s="16" t="s">
        <v>867</v>
      </c>
      <c r="AF197" s="16" t="s">
        <v>11673</v>
      </c>
      <c r="AG197" s="16" t="s">
        <v>11722</v>
      </c>
      <c r="AH197" s="16" t="s">
        <v>844</v>
      </c>
      <c r="AI197" s="16" t="s">
        <v>843</v>
      </c>
      <c r="AJ197" s="16" t="s">
        <v>844</v>
      </c>
      <c r="AK197" s="16" t="s">
        <v>844</v>
      </c>
      <c r="AL197" s="16" t="s">
        <v>843</v>
      </c>
      <c r="AM197" s="16" t="s">
        <v>843</v>
      </c>
      <c r="AN197" s="16" t="s">
        <v>843</v>
      </c>
      <c r="AO197" s="16" t="s">
        <v>843</v>
      </c>
      <c r="AP197" s="16" t="s">
        <v>843</v>
      </c>
      <c r="AQ197" s="16" t="s">
        <v>843</v>
      </c>
      <c r="AR197" s="16" t="s">
        <v>11809</v>
      </c>
      <c r="AS197" s="16" t="s">
        <v>844</v>
      </c>
      <c r="AT197" s="16" t="s">
        <v>844</v>
      </c>
      <c r="AU197" s="16" t="s">
        <v>843</v>
      </c>
      <c r="AV197" s="16" t="s">
        <v>843</v>
      </c>
      <c r="AW197" s="16" t="s">
        <v>843</v>
      </c>
      <c r="AX197" s="16" t="s">
        <v>843</v>
      </c>
      <c r="AY197" s="16" t="s">
        <v>843</v>
      </c>
      <c r="AZ197" s="16" t="s">
        <v>4440</v>
      </c>
      <c r="BA197" s="16" t="s">
        <v>4440</v>
      </c>
      <c r="BF197" s="16" t="s">
        <v>843</v>
      </c>
      <c r="BH197" s="16" t="s">
        <v>7383</v>
      </c>
      <c r="BI197" s="16" t="s">
        <v>7785</v>
      </c>
      <c r="BJ197" s="16" t="s">
        <v>843</v>
      </c>
      <c r="BK197" s="16" t="s">
        <v>843</v>
      </c>
      <c r="BL197" s="16" t="s">
        <v>843</v>
      </c>
      <c r="BM197" s="16" t="s">
        <v>843</v>
      </c>
      <c r="BN197" s="16" t="s">
        <v>843</v>
      </c>
      <c r="BO197" s="16" t="s">
        <v>844</v>
      </c>
      <c r="BP197" s="16" t="s">
        <v>843</v>
      </c>
      <c r="BQ197" s="16" t="s">
        <v>843</v>
      </c>
      <c r="DX197" s="16" t="s">
        <v>867</v>
      </c>
      <c r="DY197" s="16" t="s">
        <v>867</v>
      </c>
      <c r="ES197" s="16" t="s">
        <v>867</v>
      </c>
      <c r="EU197" s="16" t="s">
        <v>7813</v>
      </c>
      <c r="EV197" s="16" t="s">
        <v>864</v>
      </c>
      <c r="FF197" s="16" t="s">
        <v>7842</v>
      </c>
      <c r="FG197" s="16" t="s">
        <v>7852</v>
      </c>
      <c r="FH197" s="16" t="s">
        <v>843</v>
      </c>
      <c r="FI197" s="16" t="s">
        <v>844</v>
      </c>
      <c r="FJ197" s="16" t="s">
        <v>843</v>
      </c>
      <c r="FK197" s="16" t="s">
        <v>843</v>
      </c>
      <c r="FL197" s="16" t="s">
        <v>843</v>
      </c>
      <c r="FM197" s="16" t="s">
        <v>843</v>
      </c>
      <c r="FN197" s="16" t="s">
        <v>843</v>
      </c>
      <c r="FO197" s="16" t="s">
        <v>843</v>
      </c>
      <c r="FP197" s="16" t="s">
        <v>843</v>
      </c>
      <c r="FQ197" s="16" t="s">
        <v>843</v>
      </c>
      <c r="HC197" s="16" t="s">
        <v>867</v>
      </c>
      <c r="HD197" s="16" t="s">
        <v>865</v>
      </c>
      <c r="JA197" s="16" t="s">
        <v>4816</v>
      </c>
      <c r="JB197" s="16" t="s">
        <v>865</v>
      </c>
      <c r="JC197" s="16" t="s">
        <v>865</v>
      </c>
      <c r="JD197" s="16" t="s">
        <v>865</v>
      </c>
      <c r="JE197" s="16" t="s">
        <v>865</v>
      </c>
      <c r="JF197" s="16" t="s">
        <v>865</v>
      </c>
      <c r="JG197" s="16" t="s">
        <v>843</v>
      </c>
      <c r="JH197" s="16" t="s">
        <v>4846</v>
      </c>
      <c r="KF197" s="16" t="s">
        <v>4951</v>
      </c>
      <c r="KI197" s="16" t="s">
        <v>4846</v>
      </c>
      <c r="KO197" s="16" t="s">
        <v>9287</v>
      </c>
      <c r="KP197" s="16" t="s">
        <v>9286</v>
      </c>
      <c r="KQ197" s="16" t="s">
        <v>8694</v>
      </c>
      <c r="KR197" s="16" t="s">
        <v>9857</v>
      </c>
      <c r="KS197" s="16" t="s">
        <v>9288</v>
      </c>
      <c r="KT197" s="16" t="s">
        <v>9148</v>
      </c>
      <c r="KU197" s="16" t="s">
        <v>844</v>
      </c>
      <c r="KV197" s="16" t="s">
        <v>9148</v>
      </c>
      <c r="KW197" s="16" t="s">
        <v>850</v>
      </c>
      <c r="KX197" s="16" t="s">
        <v>487</v>
      </c>
      <c r="KY197" s="16" t="s">
        <v>487</v>
      </c>
      <c r="KZ197" s="16" t="s">
        <v>487</v>
      </c>
      <c r="LC197" s="16" t="s">
        <v>10879</v>
      </c>
      <c r="LF197" s="16" t="s">
        <v>11654</v>
      </c>
      <c r="LI197" s="16" t="s">
        <v>11655</v>
      </c>
      <c r="LJ197" s="16" t="s">
        <v>843</v>
      </c>
      <c r="LL197" s="16" t="s">
        <v>8711</v>
      </c>
      <c r="LM197" s="16" t="s">
        <v>8741</v>
      </c>
      <c r="LO197" s="16" t="s">
        <v>843</v>
      </c>
      <c r="LP197" s="16" t="s">
        <v>843</v>
      </c>
      <c r="LQ197" s="16" t="s">
        <v>843</v>
      </c>
      <c r="LR197" s="16" t="s">
        <v>844</v>
      </c>
      <c r="LS197" s="16" t="s">
        <v>843</v>
      </c>
      <c r="LT197" s="16" t="s">
        <v>844</v>
      </c>
      <c r="LU197" s="16" t="s">
        <v>844</v>
      </c>
      <c r="LV197" s="16" t="s">
        <v>844</v>
      </c>
      <c r="LW197" s="16" t="s">
        <v>844</v>
      </c>
      <c r="LX197" s="16" t="s">
        <v>843</v>
      </c>
      <c r="LY197" s="16" t="s">
        <v>843</v>
      </c>
      <c r="LZ197" s="16" t="s">
        <v>843</v>
      </c>
      <c r="MA197" s="16" t="s">
        <v>843</v>
      </c>
      <c r="MB197" s="16" t="s">
        <v>843</v>
      </c>
      <c r="MC197" s="16" t="s">
        <v>843</v>
      </c>
      <c r="ME197" s="16" t="s">
        <v>11656</v>
      </c>
      <c r="MF197" s="16" t="s">
        <v>8847</v>
      </c>
      <c r="MO197" s="16" t="s">
        <v>1809</v>
      </c>
      <c r="MP197" s="16" t="s">
        <v>1824</v>
      </c>
      <c r="MR197" s="16" t="s">
        <v>474</v>
      </c>
      <c r="MS197" s="16" t="s">
        <v>11805</v>
      </c>
      <c r="MT197" s="16" t="s">
        <v>9009</v>
      </c>
      <c r="MU197" s="16" t="s">
        <v>817</v>
      </c>
      <c r="NC197" s="16" t="s">
        <v>487</v>
      </c>
      <c r="NE197" s="16" t="s">
        <v>487</v>
      </c>
      <c r="NF197" s="16" t="s">
        <v>486</v>
      </c>
      <c r="NG197" s="16" t="s">
        <v>1380</v>
      </c>
      <c r="NI197" s="16" t="s">
        <v>11658</v>
      </c>
      <c r="NR197" s="16" t="s">
        <v>877</v>
      </c>
      <c r="NS197" s="16" t="s">
        <v>462</v>
      </c>
      <c r="NT197" s="16" t="s">
        <v>482</v>
      </c>
      <c r="NU197" s="16">
        <v>0.79400000000000004</v>
      </c>
      <c r="NV197" s="16" t="s">
        <v>457</v>
      </c>
      <c r="NW197" s="16" t="s">
        <v>1183</v>
      </c>
      <c r="NX197" s="16" t="s">
        <v>1142</v>
      </c>
      <c r="OB197" s="16" t="s">
        <v>833</v>
      </c>
      <c r="OC197" s="16" t="s">
        <v>877</v>
      </c>
    </row>
    <row r="198" spans="1:393" x14ac:dyDescent="0.25">
      <c r="A198" s="16" t="s">
        <v>8735</v>
      </c>
      <c r="B198" s="16" t="s">
        <v>844</v>
      </c>
      <c r="C198" s="16" t="s">
        <v>972</v>
      </c>
      <c r="D198" s="16" t="s">
        <v>844</v>
      </c>
      <c r="E198" s="16" t="s">
        <v>843</v>
      </c>
      <c r="F198" s="16" t="s">
        <v>843</v>
      </c>
      <c r="G198" s="16" t="s">
        <v>843</v>
      </c>
      <c r="H198" s="16" t="s">
        <v>843</v>
      </c>
      <c r="I198" s="16" t="s">
        <v>843</v>
      </c>
      <c r="J198" s="16" t="s">
        <v>843</v>
      </c>
      <c r="K198" s="16" t="s">
        <v>843</v>
      </c>
      <c r="L198" s="16" t="s">
        <v>843</v>
      </c>
      <c r="M198" s="16" t="s">
        <v>843</v>
      </c>
      <c r="N198" s="16" t="s">
        <v>843</v>
      </c>
      <c r="O198" s="16" t="s">
        <v>843</v>
      </c>
      <c r="Q198" s="16" t="s">
        <v>844</v>
      </c>
      <c r="R198" s="16">
        <v>62</v>
      </c>
      <c r="T198" s="16" t="s">
        <v>470</v>
      </c>
      <c r="U198" s="16" t="s">
        <v>844</v>
      </c>
      <c r="V198" s="16" t="s">
        <v>843</v>
      </c>
      <c r="W198" s="16" t="s">
        <v>844</v>
      </c>
      <c r="X198" s="16" t="s">
        <v>843</v>
      </c>
      <c r="Y198" s="16" t="s">
        <v>843</v>
      </c>
      <c r="Z198" s="16" t="s">
        <v>843</v>
      </c>
      <c r="AA198" s="16" t="s">
        <v>843</v>
      </c>
      <c r="AB198" s="16" t="s">
        <v>843</v>
      </c>
      <c r="AC198" s="16" t="s">
        <v>843</v>
      </c>
      <c r="AD198" s="16" t="s">
        <v>867</v>
      </c>
      <c r="AF198" s="16" t="s">
        <v>11810</v>
      </c>
      <c r="AG198" s="16" t="s">
        <v>11722</v>
      </c>
      <c r="AH198" s="16" t="s">
        <v>844</v>
      </c>
      <c r="AI198" s="16" t="s">
        <v>843</v>
      </c>
      <c r="AJ198" s="16" t="s">
        <v>844</v>
      </c>
      <c r="AK198" s="16" t="s">
        <v>844</v>
      </c>
      <c r="AL198" s="16" t="s">
        <v>843</v>
      </c>
      <c r="AM198" s="16" t="s">
        <v>843</v>
      </c>
      <c r="AN198" s="16" t="s">
        <v>843</v>
      </c>
      <c r="AO198" s="16" t="s">
        <v>843</v>
      </c>
      <c r="AP198" s="16" t="s">
        <v>843</v>
      </c>
      <c r="AQ198" s="16" t="s">
        <v>843</v>
      </c>
      <c r="AR198" s="16" t="s">
        <v>11811</v>
      </c>
      <c r="AS198" s="16" t="s">
        <v>844</v>
      </c>
      <c r="AT198" s="16" t="s">
        <v>844</v>
      </c>
      <c r="AU198" s="16" t="s">
        <v>843</v>
      </c>
      <c r="AV198" s="16" t="s">
        <v>843</v>
      </c>
      <c r="AW198" s="16" t="s">
        <v>843</v>
      </c>
      <c r="AX198" s="16" t="s">
        <v>843</v>
      </c>
      <c r="AY198" s="16" t="s">
        <v>843</v>
      </c>
      <c r="AZ198" s="16" t="s">
        <v>4437</v>
      </c>
      <c r="BA198" s="16" t="s">
        <v>4437</v>
      </c>
      <c r="BF198" s="16" t="s">
        <v>843</v>
      </c>
      <c r="BH198" s="16" t="s">
        <v>7380</v>
      </c>
      <c r="BI198" s="16" t="s">
        <v>7785</v>
      </c>
      <c r="BJ198" s="16" t="s">
        <v>843</v>
      </c>
      <c r="BK198" s="16" t="s">
        <v>843</v>
      </c>
      <c r="BL198" s="16" t="s">
        <v>843</v>
      </c>
      <c r="BM198" s="16" t="s">
        <v>843</v>
      </c>
      <c r="BN198" s="16" t="s">
        <v>843</v>
      </c>
      <c r="BO198" s="16" t="s">
        <v>844</v>
      </c>
      <c r="BP198" s="16" t="s">
        <v>843</v>
      </c>
      <c r="BQ198" s="16" t="s">
        <v>843</v>
      </c>
      <c r="DX198" s="16" t="s">
        <v>865</v>
      </c>
      <c r="ES198" s="16" t="s">
        <v>867</v>
      </c>
      <c r="EU198" s="16" t="s">
        <v>7813</v>
      </c>
      <c r="EV198" s="16" t="s">
        <v>865</v>
      </c>
      <c r="FF198" s="16" t="s">
        <v>7836</v>
      </c>
      <c r="HC198" s="16" t="s">
        <v>865</v>
      </c>
      <c r="JA198" s="16" t="s">
        <v>4816</v>
      </c>
      <c r="JB198" s="16" t="s">
        <v>865</v>
      </c>
      <c r="JC198" s="16" t="s">
        <v>865</v>
      </c>
      <c r="JD198" s="16" t="s">
        <v>865</v>
      </c>
      <c r="JE198" s="16" t="s">
        <v>865</v>
      </c>
      <c r="JF198" s="16" t="s">
        <v>865</v>
      </c>
      <c r="JG198" s="16" t="s">
        <v>843</v>
      </c>
      <c r="JH198" s="16" t="s">
        <v>4846</v>
      </c>
      <c r="KF198" s="16" t="s">
        <v>4411</v>
      </c>
      <c r="KI198" s="16" t="s">
        <v>4846</v>
      </c>
      <c r="KO198" s="16" t="s">
        <v>9293</v>
      </c>
      <c r="KP198" s="16" t="s">
        <v>9292</v>
      </c>
      <c r="KQ198" s="16" t="s">
        <v>8694</v>
      </c>
      <c r="KR198" s="16" t="s">
        <v>9861</v>
      </c>
      <c r="KS198" s="16" t="s">
        <v>9294</v>
      </c>
      <c r="KT198" s="16" t="s">
        <v>9148</v>
      </c>
      <c r="KU198" s="16" t="s">
        <v>844</v>
      </c>
      <c r="KV198" s="16" t="s">
        <v>9148</v>
      </c>
      <c r="KW198" s="16" t="s">
        <v>851</v>
      </c>
      <c r="KY198" s="16" t="s">
        <v>486</v>
      </c>
      <c r="LC198" s="16" t="s">
        <v>10879</v>
      </c>
      <c r="LF198" s="16" t="s">
        <v>11654</v>
      </c>
      <c r="LI198" s="16" t="s">
        <v>11655</v>
      </c>
      <c r="LJ198" s="16" t="s">
        <v>843</v>
      </c>
      <c r="LL198" s="16" t="s">
        <v>8711</v>
      </c>
      <c r="LM198" s="16" t="s">
        <v>8741</v>
      </c>
      <c r="LO198" s="16" t="s">
        <v>843</v>
      </c>
      <c r="LP198" s="16" t="s">
        <v>843</v>
      </c>
      <c r="LQ198" s="16" t="s">
        <v>1056</v>
      </c>
      <c r="LR198" s="16" t="s">
        <v>843</v>
      </c>
      <c r="LS198" s="16" t="s">
        <v>1056</v>
      </c>
      <c r="LT198" s="16" t="s">
        <v>843</v>
      </c>
      <c r="LU198" s="16" t="s">
        <v>1056</v>
      </c>
      <c r="LV198" s="16" t="s">
        <v>843</v>
      </c>
      <c r="LW198" s="16" t="s">
        <v>844</v>
      </c>
      <c r="LX198" s="16" t="s">
        <v>843</v>
      </c>
      <c r="LY198" s="16" t="s">
        <v>843</v>
      </c>
      <c r="LZ198" s="16" t="s">
        <v>843</v>
      </c>
      <c r="MA198" s="16" t="s">
        <v>843</v>
      </c>
      <c r="MB198" s="16" t="s">
        <v>843</v>
      </c>
      <c r="MC198" s="16" t="s">
        <v>843</v>
      </c>
      <c r="ME198" s="16" t="s">
        <v>11656</v>
      </c>
      <c r="MF198" s="16" t="s">
        <v>8847</v>
      </c>
      <c r="MP198" s="16" t="s">
        <v>1824</v>
      </c>
      <c r="MR198" s="16" t="s">
        <v>470</v>
      </c>
      <c r="MS198" s="16" t="s">
        <v>11805</v>
      </c>
      <c r="MT198" s="16" t="s">
        <v>8785</v>
      </c>
      <c r="MU198" s="16" t="s">
        <v>817</v>
      </c>
      <c r="NC198" s="16" t="s">
        <v>487</v>
      </c>
      <c r="NE198" s="16" t="s">
        <v>486</v>
      </c>
      <c r="NG198" s="16" t="s">
        <v>1380</v>
      </c>
      <c r="NI198" s="16" t="s">
        <v>11658</v>
      </c>
      <c r="NR198" s="16" t="s">
        <v>877</v>
      </c>
      <c r="NS198" s="16" t="s">
        <v>462</v>
      </c>
      <c r="NT198" s="16" t="s">
        <v>482</v>
      </c>
      <c r="NU198" s="16">
        <v>0.79400000000000004</v>
      </c>
      <c r="NV198" s="16" t="s">
        <v>457</v>
      </c>
      <c r="NW198" s="16" t="s">
        <v>1177</v>
      </c>
      <c r="NX198" s="16" t="s">
        <v>1142</v>
      </c>
      <c r="OB198" s="16" t="s">
        <v>833</v>
      </c>
      <c r="OC198" s="16" t="s">
        <v>877</v>
      </c>
    </row>
    <row r="199" spans="1:393" x14ac:dyDescent="0.25">
      <c r="A199" s="16" t="s">
        <v>9864</v>
      </c>
      <c r="B199" s="16" t="s">
        <v>1056</v>
      </c>
      <c r="C199" s="16" t="s">
        <v>972</v>
      </c>
      <c r="D199" s="16" t="s">
        <v>844</v>
      </c>
      <c r="E199" s="16" t="s">
        <v>843</v>
      </c>
      <c r="F199" s="16" t="s">
        <v>843</v>
      </c>
      <c r="G199" s="16" t="s">
        <v>843</v>
      </c>
      <c r="H199" s="16" t="s">
        <v>843</v>
      </c>
      <c r="I199" s="16" t="s">
        <v>843</v>
      </c>
      <c r="J199" s="16" t="s">
        <v>843</v>
      </c>
      <c r="K199" s="16" t="s">
        <v>843</v>
      </c>
      <c r="L199" s="16" t="s">
        <v>843</v>
      </c>
      <c r="M199" s="16" t="s">
        <v>843</v>
      </c>
      <c r="N199" s="16" t="s">
        <v>843</v>
      </c>
      <c r="O199" s="16" t="s">
        <v>843</v>
      </c>
      <c r="Q199" s="16" t="s">
        <v>844</v>
      </c>
      <c r="R199" s="16">
        <v>66</v>
      </c>
      <c r="T199" s="16" t="s">
        <v>470</v>
      </c>
      <c r="U199" s="16" t="s">
        <v>844</v>
      </c>
      <c r="V199" s="16" t="s">
        <v>843</v>
      </c>
      <c r="W199" s="16" t="s">
        <v>844</v>
      </c>
      <c r="X199" s="16" t="s">
        <v>843</v>
      </c>
      <c r="Y199" s="16" t="s">
        <v>843</v>
      </c>
      <c r="Z199" s="16" t="s">
        <v>843</v>
      </c>
      <c r="AA199" s="16" t="s">
        <v>843</v>
      </c>
      <c r="AB199" s="16" t="s">
        <v>843</v>
      </c>
      <c r="AC199" s="16" t="s">
        <v>843</v>
      </c>
      <c r="AD199" s="16" t="s">
        <v>867</v>
      </c>
      <c r="AF199" s="16" t="s">
        <v>11810</v>
      </c>
      <c r="AG199" s="16" t="s">
        <v>11664</v>
      </c>
      <c r="AH199" s="16" t="s">
        <v>844</v>
      </c>
      <c r="AI199" s="16" t="s">
        <v>843</v>
      </c>
      <c r="AJ199" s="16" t="s">
        <v>844</v>
      </c>
      <c r="AK199" s="16" t="s">
        <v>843</v>
      </c>
      <c r="AL199" s="16" t="s">
        <v>843</v>
      </c>
      <c r="AM199" s="16" t="s">
        <v>844</v>
      </c>
      <c r="AN199" s="16" t="s">
        <v>843</v>
      </c>
      <c r="AO199" s="16" t="s">
        <v>843</v>
      </c>
      <c r="AP199" s="16" t="s">
        <v>843</v>
      </c>
      <c r="AQ199" s="16" t="s">
        <v>844</v>
      </c>
      <c r="AR199" s="16" t="s">
        <v>4415</v>
      </c>
      <c r="AS199" s="16" t="s">
        <v>844</v>
      </c>
      <c r="AT199" s="16" t="s">
        <v>843</v>
      </c>
      <c r="AU199" s="16" t="s">
        <v>843</v>
      </c>
      <c r="AV199" s="16" t="s">
        <v>843</v>
      </c>
      <c r="AW199" s="16" t="s">
        <v>843</v>
      </c>
      <c r="AX199" s="16" t="s">
        <v>843</v>
      </c>
      <c r="AY199" s="16" t="s">
        <v>843</v>
      </c>
      <c r="AZ199" s="16" t="s">
        <v>4437</v>
      </c>
      <c r="BF199" s="16" t="s">
        <v>844</v>
      </c>
      <c r="BI199" s="16" t="s">
        <v>7785</v>
      </c>
      <c r="BJ199" s="16" t="s">
        <v>843</v>
      </c>
      <c r="BK199" s="16" t="s">
        <v>843</v>
      </c>
      <c r="BL199" s="16" t="s">
        <v>843</v>
      </c>
      <c r="BM199" s="16" t="s">
        <v>843</v>
      </c>
      <c r="BN199" s="16" t="s">
        <v>843</v>
      </c>
      <c r="BO199" s="16" t="s">
        <v>844</v>
      </c>
      <c r="BP199" s="16" t="s">
        <v>843</v>
      </c>
      <c r="BQ199" s="16" t="s">
        <v>843</v>
      </c>
      <c r="DX199" s="16" t="s">
        <v>865</v>
      </c>
      <c r="ES199" s="16" t="s">
        <v>865</v>
      </c>
      <c r="EU199" s="16" t="s">
        <v>7813</v>
      </c>
      <c r="EV199" s="16" t="s">
        <v>865</v>
      </c>
      <c r="FF199" s="16" t="s">
        <v>7836</v>
      </c>
      <c r="HC199" s="16" t="s">
        <v>865</v>
      </c>
      <c r="JA199" s="16" t="s">
        <v>4813</v>
      </c>
      <c r="JB199" s="16" t="s">
        <v>865</v>
      </c>
      <c r="JC199" s="16" t="s">
        <v>865</v>
      </c>
      <c r="JD199" s="16" t="s">
        <v>865</v>
      </c>
      <c r="JE199" s="16" t="s">
        <v>865</v>
      </c>
      <c r="JF199" s="16" t="s">
        <v>865</v>
      </c>
      <c r="JG199" s="16" t="s">
        <v>843</v>
      </c>
      <c r="JH199" s="16" t="s">
        <v>4846</v>
      </c>
      <c r="KF199" s="16" t="s">
        <v>4411</v>
      </c>
      <c r="KI199" s="16" t="s">
        <v>4846</v>
      </c>
      <c r="KO199" s="16" t="s">
        <v>9293</v>
      </c>
      <c r="KP199" s="16" t="s">
        <v>9292</v>
      </c>
      <c r="KQ199" s="16" t="s">
        <v>8694</v>
      </c>
      <c r="KR199" s="16" t="s">
        <v>9865</v>
      </c>
      <c r="KS199" s="16" t="s">
        <v>9294</v>
      </c>
      <c r="KT199" s="16" t="s">
        <v>9148</v>
      </c>
      <c r="KU199" s="16" t="s">
        <v>844</v>
      </c>
      <c r="KV199" s="16" t="s">
        <v>9148</v>
      </c>
      <c r="KW199" s="16" t="s">
        <v>851</v>
      </c>
      <c r="KY199" s="16" t="s">
        <v>486</v>
      </c>
      <c r="LC199" s="16" t="s">
        <v>10879</v>
      </c>
      <c r="LF199" s="16" t="s">
        <v>11654</v>
      </c>
      <c r="LI199" s="16" t="s">
        <v>11655</v>
      </c>
      <c r="LJ199" s="16" t="s">
        <v>843</v>
      </c>
      <c r="LL199" s="16" t="s">
        <v>8711</v>
      </c>
      <c r="LM199" s="16" t="s">
        <v>8741</v>
      </c>
      <c r="LO199" s="16" t="s">
        <v>843</v>
      </c>
      <c r="LP199" s="16" t="s">
        <v>843</v>
      </c>
      <c r="LQ199" s="16" t="s">
        <v>1056</v>
      </c>
      <c r="LR199" s="16" t="s">
        <v>843</v>
      </c>
      <c r="LS199" s="16" t="s">
        <v>1056</v>
      </c>
      <c r="LT199" s="16" t="s">
        <v>843</v>
      </c>
      <c r="LU199" s="16" t="s">
        <v>1056</v>
      </c>
      <c r="LV199" s="16" t="s">
        <v>843</v>
      </c>
      <c r="LW199" s="16" t="s">
        <v>844</v>
      </c>
      <c r="LX199" s="16" t="s">
        <v>843</v>
      </c>
      <c r="LY199" s="16" t="s">
        <v>843</v>
      </c>
      <c r="LZ199" s="16" t="s">
        <v>843</v>
      </c>
      <c r="MA199" s="16" t="s">
        <v>843</v>
      </c>
      <c r="MB199" s="16" t="s">
        <v>843</v>
      </c>
      <c r="MC199" s="16" t="s">
        <v>843</v>
      </c>
      <c r="ME199" s="16" t="s">
        <v>11656</v>
      </c>
      <c r="MF199" s="16" t="s">
        <v>8847</v>
      </c>
      <c r="MP199" s="16" t="s">
        <v>1824</v>
      </c>
      <c r="MR199" s="16" t="s">
        <v>470</v>
      </c>
      <c r="MS199" s="16" t="s">
        <v>11805</v>
      </c>
      <c r="MT199" s="16" t="s">
        <v>8785</v>
      </c>
      <c r="NC199" s="16" t="s">
        <v>486</v>
      </c>
      <c r="NE199" s="16" t="s">
        <v>486</v>
      </c>
      <c r="NG199" s="16" t="s">
        <v>1376</v>
      </c>
      <c r="NI199" s="16" t="s">
        <v>11658</v>
      </c>
      <c r="NR199" s="16" t="s">
        <v>878</v>
      </c>
      <c r="NS199" s="16" t="s">
        <v>462</v>
      </c>
      <c r="NT199" s="16" t="s">
        <v>482</v>
      </c>
      <c r="NU199" s="16">
        <v>0.79400000000000004</v>
      </c>
      <c r="NV199" s="16" t="s">
        <v>457</v>
      </c>
      <c r="NW199" s="16" t="s">
        <v>1177</v>
      </c>
      <c r="NX199" s="16" t="s">
        <v>1142</v>
      </c>
      <c r="OB199" s="16" t="s">
        <v>833</v>
      </c>
      <c r="OC199" s="16" t="s">
        <v>878</v>
      </c>
    </row>
    <row r="200" spans="1:393" x14ac:dyDescent="0.25">
      <c r="A200" s="16" t="s">
        <v>9869</v>
      </c>
      <c r="B200" s="16" t="s">
        <v>844</v>
      </c>
      <c r="C200" s="16" t="s">
        <v>972</v>
      </c>
      <c r="D200" s="16" t="s">
        <v>844</v>
      </c>
      <c r="E200" s="16" t="s">
        <v>843</v>
      </c>
      <c r="F200" s="16" t="s">
        <v>843</v>
      </c>
      <c r="G200" s="16" t="s">
        <v>843</v>
      </c>
      <c r="H200" s="16" t="s">
        <v>843</v>
      </c>
      <c r="I200" s="16" t="s">
        <v>843</v>
      </c>
      <c r="J200" s="16" t="s">
        <v>843</v>
      </c>
      <c r="K200" s="16" t="s">
        <v>843</v>
      </c>
      <c r="L200" s="16" t="s">
        <v>843</v>
      </c>
      <c r="M200" s="16" t="s">
        <v>843</v>
      </c>
      <c r="N200" s="16" t="s">
        <v>843</v>
      </c>
      <c r="O200" s="16" t="s">
        <v>843</v>
      </c>
      <c r="Q200" s="16" t="s">
        <v>844</v>
      </c>
      <c r="R200" s="16">
        <v>39</v>
      </c>
      <c r="T200" s="16" t="s">
        <v>470</v>
      </c>
      <c r="U200" s="16" t="s">
        <v>844</v>
      </c>
      <c r="V200" s="16" t="s">
        <v>843</v>
      </c>
      <c r="W200" s="16" t="s">
        <v>844</v>
      </c>
      <c r="X200" s="16" t="s">
        <v>843</v>
      </c>
      <c r="Y200" s="16" t="s">
        <v>843</v>
      </c>
      <c r="Z200" s="16" t="s">
        <v>843</v>
      </c>
      <c r="AA200" s="16" t="s">
        <v>843</v>
      </c>
      <c r="AB200" s="16" t="s">
        <v>844</v>
      </c>
      <c r="AC200" s="16" t="s">
        <v>843</v>
      </c>
      <c r="AD200" s="16" t="s">
        <v>867</v>
      </c>
      <c r="AF200" s="16" t="s">
        <v>11673</v>
      </c>
      <c r="AG200" s="16" t="s">
        <v>11725</v>
      </c>
      <c r="AH200" s="16" t="s">
        <v>844</v>
      </c>
      <c r="AI200" s="16" t="s">
        <v>844</v>
      </c>
      <c r="AJ200" s="16" t="s">
        <v>843</v>
      </c>
      <c r="AK200" s="16" t="s">
        <v>843</v>
      </c>
      <c r="AL200" s="16" t="s">
        <v>844</v>
      </c>
      <c r="AM200" s="16" t="s">
        <v>844</v>
      </c>
      <c r="AN200" s="16" t="s">
        <v>843</v>
      </c>
      <c r="AO200" s="16" t="s">
        <v>843</v>
      </c>
      <c r="AP200" s="16" t="s">
        <v>843</v>
      </c>
      <c r="AQ200" s="16" t="s">
        <v>844</v>
      </c>
      <c r="AR200" s="16" t="s">
        <v>4433</v>
      </c>
      <c r="AS200" s="16" t="s">
        <v>843</v>
      </c>
      <c r="AT200" s="16" t="s">
        <v>843</v>
      </c>
      <c r="AU200" s="16" t="s">
        <v>843</v>
      </c>
      <c r="AV200" s="16" t="s">
        <v>843</v>
      </c>
      <c r="AW200" s="16" t="s">
        <v>843</v>
      </c>
      <c r="AX200" s="16" t="s">
        <v>843</v>
      </c>
      <c r="AY200" s="16" t="s">
        <v>844</v>
      </c>
      <c r="BF200" s="16" t="s">
        <v>844</v>
      </c>
      <c r="BH200" s="16" t="s">
        <v>7380</v>
      </c>
      <c r="BI200" s="16" t="s">
        <v>7785</v>
      </c>
      <c r="BJ200" s="16" t="s">
        <v>843</v>
      </c>
      <c r="BK200" s="16" t="s">
        <v>843</v>
      </c>
      <c r="BL200" s="16" t="s">
        <v>843</v>
      </c>
      <c r="BM200" s="16" t="s">
        <v>843</v>
      </c>
      <c r="BN200" s="16" t="s">
        <v>843</v>
      </c>
      <c r="BO200" s="16" t="s">
        <v>844</v>
      </c>
      <c r="BP200" s="16" t="s">
        <v>843</v>
      </c>
      <c r="BQ200" s="16" t="s">
        <v>843</v>
      </c>
      <c r="DX200" s="16" t="s">
        <v>867</v>
      </c>
      <c r="DY200" s="16" t="s">
        <v>867</v>
      </c>
      <c r="ES200" s="16" t="s">
        <v>865</v>
      </c>
      <c r="EU200" s="16" t="s">
        <v>7813</v>
      </c>
      <c r="EV200" s="16" t="s">
        <v>865</v>
      </c>
      <c r="FT200" s="16" t="s">
        <v>865</v>
      </c>
      <c r="HC200" s="16" t="s">
        <v>865</v>
      </c>
      <c r="JA200" s="16" t="s">
        <v>4822</v>
      </c>
      <c r="JB200" s="16" t="s">
        <v>865</v>
      </c>
      <c r="JC200" s="16" t="s">
        <v>865</v>
      </c>
      <c r="JD200" s="16" t="s">
        <v>865</v>
      </c>
      <c r="JE200" s="16" t="s">
        <v>865</v>
      </c>
      <c r="JF200" s="16" t="s">
        <v>865</v>
      </c>
      <c r="JG200" s="16" t="s">
        <v>1056</v>
      </c>
      <c r="JH200" s="16" t="s">
        <v>7591</v>
      </c>
      <c r="JJ200" s="16" t="s">
        <v>4216</v>
      </c>
      <c r="KF200" s="16" t="s">
        <v>4216</v>
      </c>
      <c r="KI200" s="16" t="s">
        <v>4982</v>
      </c>
      <c r="KK200" s="16" t="s">
        <v>4883</v>
      </c>
      <c r="KM200" s="16" t="s">
        <v>7616</v>
      </c>
      <c r="KO200" s="16" t="s">
        <v>9299</v>
      </c>
      <c r="KP200" s="16" t="s">
        <v>9298</v>
      </c>
      <c r="KQ200" s="16" t="s">
        <v>8694</v>
      </c>
      <c r="KR200" s="16" t="s">
        <v>9870</v>
      </c>
      <c r="KS200" s="16" t="s">
        <v>9300</v>
      </c>
      <c r="KT200" s="16" t="s">
        <v>9148</v>
      </c>
      <c r="KU200" s="16" t="s">
        <v>844</v>
      </c>
      <c r="KV200" s="16" t="s">
        <v>9148</v>
      </c>
      <c r="KW200" s="16" t="s">
        <v>851</v>
      </c>
      <c r="KX200" s="16" t="s">
        <v>487</v>
      </c>
      <c r="KY200" s="16" t="s">
        <v>487</v>
      </c>
      <c r="KZ200" s="16" t="s">
        <v>487</v>
      </c>
      <c r="LC200" s="16" t="s">
        <v>10879</v>
      </c>
      <c r="LF200" s="16" t="s">
        <v>11654</v>
      </c>
      <c r="LI200" s="16" t="s">
        <v>11655</v>
      </c>
      <c r="LJ200" s="16" t="s">
        <v>843</v>
      </c>
      <c r="LM200" s="16" t="s">
        <v>8741</v>
      </c>
      <c r="LO200" s="16" t="s">
        <v>844</v>
      </c>
      <c r="LP200" s="16" t="s">
        <v>1056</v>
      </c>
      <c r="LQ200" s="16" t="s">
        <v>844</v>
      </c>
      <c r="LR200" s="16" t="s">
        <v>1056</v>
      </c>
      <c r="LS200" s="16" t="s">
        <v>844</v>
      </c>
      <c r="LT200" s="16" t="s">
        <v>844</v>
      </c>
      <c r="LU200" s="16" t="s">
        <v>843</v>
      </c>
      <c r="LV200" s="16" t="s">
        <v>843</v>
      </c>
      <c r="LW200" s="16" t="s">
        <v>843</v>
      </c>
      <c r="LX200" s="16" t="s">
        <v>844</v>
      </c>
      <c r="LY200" s="16" t="s">
        <v>843</v>
      </c>
      <c r="LZ200" s="16" t="s">
        <v>844</v>
      </c>
      <c r="MA200" s="16" t="s">
        <v>843</v>
      </c>
      <c r="MB200" s="16" t="s">
        <v>843</v>
      </c>
      <c r="MC200" s="16" t="s">
        <v>843</v>
      </c>
      <c r="ME200" s="16" t="s">
        <v>11656</v>
      </c>
      <c r="MF200" s="16" t="s">
        <v>8847</v>
      </c>
      <c r="MJ200" s="16" t="s">
        <v>1840</v>
      </c>
      <c r="MP200" s="16" t="s">
        <v>1829</v>
      </c>
      <c r="MQ200" s="16" t="s">
        <v>1790</v>
      </c>
      <c r="MR200" s="16" t="s">
        <v>470</v>
      </c>
      <c r="MS200" s="16" t="s">
        <v>11805</v>
      </c>
      <c r="MT200" s="16" t="s">
        <v>9009</v>
      </c>
      <c r="MU200" s="16" t="s">
        <v>817</v>
      </c>
      <c r="NC200" s="16" t="s">
        <v>486</v>
      </c>
      <c r="ND200" s="16" t="s">
        <v>486</v>
      </c>
      <c r="NE200" s="16" t="s">
        <v>486</v>
      </c>
      <c r="NG200" s="16" t="s">
        <v>1378</v>
      </c>
      <c r="NI200" s="16" t="s">
        <v>11658</v>
      </c>
      <c r="NS200" s="16" t="s">
        <v>462</v>
      </c>
      <c r="NT200" s="16" t="s">
        <v>482</v>
      </c>
      <c r="NU200" s="16">
        <v>0.79400000000000004</v>
      </c>
      <c r="NV200" s="16" t="s">
        <v>451</v>
      </c>
      <c r="NW200" s="16" t="s">
        <v>1175</v>
      </c>
      <c r="NX200" s="16" t="s">
        <v>1142</v>
      </c>
      <c r="OC200" s="16" t="s">
        <v>451</v>
      </c>
    </row>
    <row r="201" spans="1:393" x14ac:dyDescent="0.25">
      <c r="A201" s="16" t="s">
        <v>9873</v>
      </c>
      <c r="B201" s="16" t="s">
        <v>1056</v>
      </c>
      <c r="C201" s="16" t="s">
        <v>972</v>
      </c>
      <c r="D201" s="16" t="s">
        <v>844</v>
      </c>
      <c r="E201" s="16" t="s">
        <v>843</v>
      </c>
      <c r="F201" s="16" t="s">
        <v>843</v>
      </c>
      <c r="G201" s="16" t="s">
        <v>843</v>
      </c>
      <c r="H201" s="16" t="s">
        <v>843</v>
      </c>
      <c r="I201" s="16" t="s">
        <v>843</v>
      </c>
      <c r="J201" s="16" t="s">
        <v>843</v>
      </c>
      <c r="K201" s="16" t="s">
        <v>843</v>
      </c>
      <c r="L201" s="16" t="s">
        <v>843</v>
      </c>
      <c r="M201" s="16" t="s">
        <v>843</v>
      </c>
      <c r="N201" s="16" t="s">
        <v>843</v>
      </c>
      <c r="O201" s="16" t="s">
        <v>843</v>
      </c>
      <c r="Q201" s="16" t="s">
        <v>844</v>
      </c>
      <c r="R201" s="16">
        <v>43</v>
      </c>
      <c r="T201" s="16" t="s">
        <v>474</v>
      </c>
      <c r="U201" s="16" t="s">
        <v>843</v>
      </c>
      <c r="V201" s="16" t="s">
        <v>844</v>
      </c>
      <c r="W201" s="16" t="s">
        <v>843</v>
      </c>
      <c r="X201" s="16" t="s">
        <v>844</v>
      </c>
      <c r="Y201" s="16" t="s">
        <v>843</v>
      </c>
      <c r="Z201" s="16" t="s">
        <v>843</v>
      </c>
      <c r="AA201" s="16" t="s">
        <v>843</v>
      </c>
      <c r="AB201" s="16" t="s">
        <v>843</v>
      </c>
      <c r="AC201" s="16" t="s">
        <v>843</v>
      </c>
      <c r="AD201" s="16" t="s">
        <v>867</v>
      </c>
      <c r="AF201" s="16" t="s">
        <v>11673</v>
      </c>
      <c r="AG201" s="16" t="s">
        <v>11725</v>
      </c>
      <c r="AH201" s="16" t="s">
        <v>844</v>
      </c>
      <c r="AI201" s="16" t="s">
        <v>844</v>
      </c>
      <c r="AJ201" s="16" t="s">
        <v>843</v>
      </c>
      <c r="AK201" s="16" t="s">
        <v>843</v>
      </c>
      <c r="AL201" s="16" t="s">
        <v>844</v>
      </c>
      <c r="AM201" s="16" t="s">
        <v>844</v>
      </c>
      <c r="AN201" s="16" t="s">
        <v>843</v>
      </c>
      <c r="AO201" s="16" t="s">
        <v>843</v>
      </c>
      <c r="AP201" s="16" t="s">
        <v>843</v>
      </c>
      <c r="AQ201" s="16" t="s">
        <v>844</v>
      </c>
      <c r="AR201" s="16" t="s">
        <v>4433</v>
      </c>
      <c r="AS201" s="16" t="s">
        <v>843</v>
      </c>
      <c r="AT201" s="16" t="s">
        <v>843</v>
      </c>
      <c r="AU201" s="16" t="s">
        <v>843</v>
      </c>
      <c r="AV201" s="16" t="s">
        <v>843</v>
      </c>
      <c r="AW201" s="16" t="s">
        <v>843</v>
      </c>
      <c r="AX201" s="16" t="s">
        <v>843</v>
      </c>
      <c r="AY201" s="16" t="s">
        <v>844</v>
      </c>
      <c r="BF201" s="16" t="s">
        <v>844</v>
      </c>
      <c r="BH201" s="16" t="s">
        <v>7386</v>
      </c>
      <c r="BI201" s="16" t="s">
        <v>7785</v>
      </c>
      <c r="BJ201" s="16" t="s">
        <v>843</v>
      </c>
      <c r="BK201" s="16" t="s">
        <v>843</v>
      </c>
      <c r="BL201" s="16" t="s">
        <v>843</v>
      </c>
      <c r="BM201" s="16" t="s">
        <v>843</v>
      </c>
      <c r="BN201" s="16" t="s">
        <v>843</v>
      </c>
      <c r="BO201" s="16" t="s">
        <v>844</v>
      </c>
      <c r="BP201" s="16" t="s">
        <v>843</v>
      </c>
      <c r="BQ201" s="16" t="s">
        <v>843</v>
      </c>
      <c r="DX201" s="16" t="s">
        <v>867</v>
      </c>
      <c r="DY201" s="16" t="s">
        <v>867</v>
      </c>
      <c r="ES201" s="16" t="s">
        <v>865</v>
      </c>
      <c r="EU201" s="16" t="s">
        <v>7813</v>
      </c>
      <c r="EV201" s="16" t="s">
        <v>865</v>
      </c>
      <c r="HC201" s="16" t="s">
        <v>865</v>
      </c>
      <c r="JA201" s="16" t="s">
        <v>4822</v>
      </c>
      <c r="JB201" s="16" t="s">
        <v>867</v>
      </c>
      <c r="JC201" s="16" t="s">
        <v>865</v>
      </c>
      <c r="JG201" s="16" t="s">
        <v>843</v>
      </c>
      <c r="JV201" s="16">
        <v>40</v>
      </c>
      <c r="JW201" s="16" t="s">
        <v>7603</v>
      </c>
      <c r="JY201" s="16">
        <v>8000</v>
      </c>
      <c r="JZ201" s="16" t="s">
        <v>4886</v>
      </c>
      <c r="KB201" s="16" t="s">
        <v>7625</v>
      </c>
      <c r="KD201" s="16" t="s">
        <v>864</v>
      </c>
      <c r="KE201" s="16" t="s">
        <v>7277</v>
      </c>
      <c r="KF201" s="16" t="s">
        <v>4942</v>
      </c>
      <c r="KH201" s="16" t="s">
        <v>7636</v>
      </c>
      <c r="KI201" s="16" t="s">
        <v>4982</v>
      </c>
      <c r="KK201" s="16" t="s">
        <v>4886</v>
      </c>
      <c r="KM201" s="16" t="s">
        <v>7625</v>
      </c>
      <c r="KO201" s="16" t="s">
        <v>9299</v>
      </c>
      <c r="KP201" s="16" t="s">
        <v>9298</v>
      </c>
      <c r="KQ201" s="16" t="s">
        <v>8694</v>
      </c>
      <c r="KR201" s="16" t="s">
        <v>9874</v>
      </c>
      <c r="KS201" s="16" t="s">
        <v>9300</v>
      </c>
      <c r="KT201" s="16" t="s">
        <v>9148</v>
      </c>
      <c r="KU201" s="16" t="s">
        <v>844</v>
      </c>
      <c r="KV201" s="16" t="s">
        <v>9148</v>
      </c>
      <c r="KW201" s="16" t="s">
        <v>851</v>
      </c>
      <c r="KX201" s="16" t="s">
        <v>487</v>
      </c>
      <c r="KY201" s="16" t="s">
        <v>487</v>
      </c>
      <c r="KZ201" s="16" t="s">
        <v>487</v>
      </c>
      <c r="LC201" s="16" t="s">
        <v>10879</v>
      </c>
      <c r="LF201" s="16" t="s">
        <v>11654</v>
      </c>
      <c r="LI201" s="16" t="s">
        <v>11655</v>
      </c>
      <c r="LJ201" s="16" t="s">
        <v>831</v>
      </c>
      <c r="LK201" s="16" t="s">
        <v>831</v>
      </c>
      <c r="LL201" s="16" t="s">
        <v>8756</v>
      </c>
      <c r="LM201" s="16" t="s">
        <v>8741</v>
      </c>
      <c r="LO201" s="16" t="s">
        <v>844</v>
      </c>
      <c r="LP201" s="16" t="s">
        <v>1056</v>
      </c>
      <c r="LQ201" s="16" t="s">
        <v>844</v>
      </c>
      <c r="LR201" s="16" t="s">
        <v>1056</v>
      </c>
      <c r="LS201" s="16" t="s">
        <v>844</v>
      </c>
      <c r="LT201" s="16" t="s">
        <v>844</v>
      </c>
      <c r="LU201" s="16" t="s">
        <v>843</v>
      </c>
      <c r="LV201" s="16" t="s">
        <v>843</v>
      </c>
      <c r="LW201" s="16" t="s">
        <v>843</v>
      </c>
      <c r="LX201" s="16" t="s">
        <v>844</v>
      </c>
      <c r="LY201" s="16" t="s">
        <v>843</v>
      </c>
      <c r="LZ201" s="16" t="s">
        <v>844</v>
      </c>
      <c r="MA201" s="16" t="s">
        <v>843</v>
      </c>
      <c r="MB201" s="16" t="s">
        <v>843</v>
      </c>
      <c r="MC201" s="16" t="s">
        <v>843</v>
      </c>
      <c r="ME201" s="16" t="s">
        <v>11656</v>
      </c>
      <c r="MF201" s="16" t="s">
        <v>8847</v>
      </c>
      <c r="MG201" s="16" t="s">
        <v>1838</v>
      </c>
      <c r="MH201" s="16" t="s">
        <v>11668</v>
      </c>
      <c r="MI201" s="16" t="s">
        <v>11668</v>
      </c>
      <c r="MJ201" s="16" t="s">
        <v>1838</v>
      </c>
      <c r="MK201" s="16" t="s">
        <v>9015</v>
      </c>
      <c r="ML201" s="16" t="s">
        <v>1791</v>
      </c>
      <c r="MN201" s="16" t="s">
        <v>1798</v>
      </c>
      <c r="MO201" s="16" t="s">
        <v>1805</v>
      </c>
      <c r="MP201" s="16" t="s">
        <v>1829</v>
      </c>
      <c r="MQ201" s="16" t="s">
        <v>1791</v>
      </c>
      <c r="MR201" s="16" t="s">
        <v>474</v>
      </c>
      <c r="MS201" s="16" t="s">
        <v>11805</v>
      </c>
      <c r="MT201" s="16" t="s">
        <v>9009</v>
      </c>
      <c r="MU201" s="16" t="s">
        <v>816</v>
      </c>
      <c r="NC201" s="16" t="s">
        <v>486</v>
      </c>
      <c r="NE201" s="16" t="s">
        <v>486</v>
      </c>
      <c r="NG201" s="16" t="s">
        <v>1378</v>
      </c>
      <c r="NH201" s="16" t="s">
        <v>1913</v>
      </c>
      <c r="NI201" s="16" t="s">
        <v>11658</v>
      </c>
      <c r="NJ201" s="16" t="s">
        <v>11812</v>
      </c>
      <c r="NK201" s="16" t="s">
        <v>10825</v>
      </c>
      <c r="NR201" s="16" t="s">
        <v>451</v>
      </c>
      <c r="NS201" s="16" t="s">
        <v>462</v>
      </c>
      <c r="NT201" s="16" t="s">
        <v>482</v>
      </c>
      <c r="NU201" s="16">
        <v>0.79400000000000004</v>
      </c>
      <c r="NV201" s="16" t="s">
        <v>451</v>
      </c>
      <c r="NW201" s="16" t="s">
        <v>1181</v>
      </c>
      <c r="NX201" s="16" t="s">
        <v>1142</v>
      </c>
      <c r="OB201" s="16" t="s">
        <v>831</v>
      </c>
      <c r="OC201" s="16" t="s">
        <v>451</v>
      </c>
    </row>
    <row r="202" spans="1:393" x14ac:dyDescent="0.25">
      <c r="A202" s="16" t="s">
        <v>9877</v>
      </c>
      <c r="B202" s="16" t="s">
        <v>8732</v>
      </c>
      <c r="C202" s="16" t="s">
        <v>972</v>
      </c>
      <c r="D202" s="16" t="s">
        <v>844</v>
      </c>
      <c r="E202" s="16" t="s">
        <v>843</v>
      </c>
      <c r="F202" s="16" t="s">
        <v>843</v>
      </c>
      <c r="G202" s="16" t="s">
        <v>843</v>
      </c>
      <c r="H202" s="16" t="s">
        <v>843</v>
      </c>
      <c r="I202" s="16" t="s">
        <v>843</v>
      </c>
      <c r="J202" s="16" t="s">
        <v>843</v>
      </c>
      <c r="K202" s="16" t="s">
        <v>843</v>
      </c>
      <c r="L202" s="16" t="s">
        <v>843</v>
      </c>
      <c r="M202" s="16" t="s">
        <v>843</v>
      </c>
      <c r="N202" s="16" t="s">
        <v>843</v>
      </c>
      <c r="O202" s="16" t="s">
        <v>843</v>
      </c>
      <c r="Q202" s="16" t="s">
        <v>844</v>
      </c>
      <c r="R202" s="16">
        <v>14</v>
      </c>
      <c r="T202" s="16" t="s">
        <v>474</v>
      </c>
      <c r="U202" s="16" t="s">
        <v>843</v>
      </c>
      <c r="V202" s="16" t="s">
        <v>844</v>
      </c>
      <c r="W202" s="16" t="s">
        <v>843</v>
      </c>
      <c r="X202" s="16" t="s">
        <v>843</v>
      </c>
      <c r="Y202" s="16" t="s">
        <v>843</v>
      </c>
      <c r="Z202" s="16" t="s">
        <v>844</v>
      </c>
      <c r="AA202" s="16" t="s">
        <v>843</v>
      </c>
      <c r="AB202" s="16" t="s">
        <v>843</v>
      </c>
      <c r="AC202" s="16" t="s">
        <v>844</v>
      </c>
      <c r="AF202" s="16" t="s">
        <v>11673</v>
      </c>
      <c r="AG202" s="16" t="s">
        <v>11725</v>
      </c>
      <c r="AH202" s="16" t="s">
        <v>844</v>
      </c>
      <c r="AI202" s="16" t="s">
        <v>844</v>
      </c>
      <c r="AJ202" s="16" t="s">
        <v>843</v>
      </c>
      <c r="AK202" s="16" t="s">
        <v>843</v>
      </c>
      <c r="AL202" s="16" t="s">
        <v>844</v>
      </c>
      <c r="AM202" s="16" t="s">
        <v>844</v>
      </c>
      <c r="AN202" s="16" t="s">
        <v>843</v>
      </c>
      <c r="AO202" s="16" t="s">
        <v>843</v>
      </c>
      <c r="AP202" s="16" t="s">
        <v>843</v>
      </c>
      <c r="AQ202" s="16" t="s">
        <v>844</v>
      </c>
      <c r="AR202" s="16" t="s">
        <v>4433</v>
      </c>
      <c r="AS202" s="16" t="s">
        <v>843</v>
      </c>
      <c r="AT202" s="16" t="s">
        <v>843</v>
      </c>
      <c r="AU202" s="16" t="s">
        <v>843</v>
      </c>
      <c r="AV202" s="16" t="s">
        <v>843</v>
      </c>
      <c r="AW202" s="16" t="s">
        <v>843</v>
      </c>
      <c r="AX202" s="16" t="s">
        <v>843</v>
      </c>
      <c r="AY202" s="16" t="s">
        <v>844</v>
      </c>
      <c r="BF202" s="16" t="s">
        <v>844</v>
      </c>
      <c r="BH202" s="16" t="s">
        <v>7386</v>
      </c>
      <c r="BI202" s="16" t="s">
        <v>7785</v>
      </c>
      <c r="BJ202" s="16" t="s">
        <v>843</v>
      </c>
      <c r="BK202" s="16" t="s">
        <v>843</v>
      </c>
      <c r="BL202" s="16" t="s">
        <v>843</v>
      </c>
      <c r="BM202" s="16" t="s">
        <v>843</v>
      </c>
      <c r="BN202" s="16" t="s">
        <v>843</v>
      </c>
      <c r="BO202" s="16" t="s">
        <v>844</v>
      </c>
      <c r="BP202" s="16" t="s">
        <v>843</v>
      </c>
      <c r="BQ202" s="16" t="s">
        <v>843</v>
      </c>
      <c r="CC202" s="16" t="s">
        <v>865</v>
      </c>
      <c r="CF202" s="16" t="s">
        <v>7130</v>
      </c>
      <c r="CG202" s="16" t="s">
        <v>844</v>
      </c>
      <c r="CH202" s="16" t="s">
        <v>843</v>
      </c>
      <c r="CI202" s="16" t="s">
        <v>843</v>
      </c>
      <c r="CJ202" s="16" t="s">
        <v>843</v>
      </c>
      <c r="CK202" s="16" t="s">
        <v>843</v>
      </c>
      <c r="CL202" s="16" t="s">
        <v>843</v>
      </c>
      <c r="CM202" s="16" t="s">
        <v>843</v>
      </c>
      <c r="CN202" s="16" t="s">
        <v>843</v>
      </c>
      <c r="CO202" s="16" t="s">
        <v>843</v>
      </c>
      <c r="CP202" s="16" t="s">
        <v>843</v>
      </c>
      <c r="CQ202" s="16" t="s">
        <v>843</v>
      </c>
      <c r="CR202" s="16" t="s">
        <v>843</v>
      </c>
      <c r="CS202" s="16" t="s">
        <v>843</v>
      </c>
      <c r="CT202" s="16" t="s">
        <v>843</v>
      </c>
      <c r="CU202" s="16" t="s">
        <v>843</v>
      </c>
      <c r="CV202" s="16" t="s">
        <v>843</v>
      </c>
      <c r="CW202" s="16" t="s">
        <v>843</v>
      </c>
      <c r="CX202" s="16" t="s">
        <v>843</v>
      </c>
      <c r="CY202" s="16" t="s">
        <v>843</v>
      </c>
      <c r="CZ202" s="16" t="s">
        <v>843</v>
      </c>
      <c r="DA202" s="16" t="s">
        <v>843</v>
      </c>
      <c r="DB202" s="16" t="s">
        <v>843</v>
      </c>
      <c r="DC202" s="16" t="s">
        <v>843</v>
      </c>
      <c r="DD202" s="16" t="s">
        <v>843</v>
      </c>
      <c r="DE202" s="16" t="s">
        <v>843</v>
      </c>
      <c r="DF202" s="16" t="s">
        <v>843</v>
      </c>
      <c r="DG202" s="16" t="s">
        <v>843</v>
      </c>
      <c r="DH202" s="16" t="s">
        <v>843</v>
      </c>
      <c r="DI202" s="16" t="s">
        <v>843</v>
      </c>
      <c r="DJ202" s="16" t="s">
        <v>843</v>
      </c>
      <c r="DK202" s="16" t="s">
        <v>843</v>
      </c>
      <c r="DL202" s="16" t="s">
        <v>843</v>
      </c>
      <c r="DQ202" s="16" t="s">
        <v>7236</v>
      </c>
      <c r="DR202" s="16" t="s">
        <v>867</v>
      </c>
      <c r="DS202" s="16" t="s">
        <v>7321</v>
      </c>
      <c r="DX202" s="16" t="s">
        <v>865</v>
      </c>
      <c r="ES202" s="16" t="s">
        <v>865</v>
      </c>
      <c r="EU202" s="16" t="s">
        <v>7813</v>
      </c>
      <c r="EV202" s="16" t="s">
        <v>865</v>
      </c>
      <c r="HC202" s="16" t="s">
        <v>865</v>
      </c>
      <c r="KO202" s="16" t="s">
        <v>9299</v>
      </c>
      <c r="KP202" s="16" t="s">
        <v>9298</v>
      </c>
      <c r="KQ202" s="16" t="s">
        <v>8694</v>
      </c>
      <c r="KR202" s="16" t="s">
        <v>9878</v>
      </c>
      <c r="KS202" s="16" t="s">
        <v>9300</v>
      </c>
      <c r="KT202" s="16" t="s">
        <v>9148</v>
      </c>
      <c r="KU202" s="16" t="s">
        <v>844</v>
      </c>
      <c r="KV202" s="16" t="s">
        <v>9148</v>
      </c>
      <c r="KW202" s="16" t="s">
        <v>851</v>
      </c>
      <c r="KY202" s="16" t="s">
        <v>486</v>
      </c>
      <c r="LA202" s="16" t="s">
        <v>11697</v>
      </c>
      <c r="LC202" s="16" t="s">
        <v>10879</v>
      </c>
      <c r="LD202" s="16" t="s">
        <v>11698</v>
      </c>
      <c r="LE202" s="16" t="s">
        <v>11693</v>
      </c>
      <c r="LF202" s="16" t="s">
        <v>11654</v>
      </c>
      <c r="LI202" s="16" t="s">
        <v>11655</v>
      </c>
      <c r="LM202" s="16" t="s">
        <v>8741</v>
      </c>
      <c r="LO202" s="16" t="s">
        <v>844</v>
      </c>
      <c r="LP202" s="16" t="s">
        <v>1056</v>
      </c>
      <c r="LQ202" s="16" t="s">
        <v>844</v>
      </c>
      <c r="LR202" s="16" t="s">
        <v>1056</v>
      </c>
      <c r="LS202" s="16" t="s">
        <v>844</v>
      </c>
      <c r="LT202" s="16" t="s">
        <v>844</v>
      </c>
      <c r="LU202" s="16" t="s">
        <v>843</v>
      </c>
      <c r="LV202" s="16" t="s">
        <v>843</v>
      </c>
      <c r="LW202" s="16" t="s">
        <v>843</v>
      </c>
      <c r="LX202" s="16" t="s">
        <v>844</v>
      </c>
      <c r="LY202" s="16" t="s">
        <v>843</v>
      </c>
      <c r="LZ202" s="16" t="s">
        <v>844</v>
      </c>
      <c r="MA202" s="16" t="s">
        <v>843</v>
      </c>
      <c r="MB202" s="16" t="s">
        <v>843</v>
      </c>
      <c r="MC202" s="16" t="s">
        <v>843</v>
      </c>
      <c r="MD202" s="16" t="s">
        <v>11699</v>
      </c>
      <c r="ME202" s="16" t="s">
        <v>11677</v>
      </c>
      <c r="MF202" s="16" t="s">
        <v>8847</v>
      </c>
      <c r="MR202" s="16" t="s">
        <v>474</v>
      </c>
      <c r="MS202" s="16" t="s">
        <v>11805</v>
      </c>
      <c r="MT202" s="16" t="s">
        <v>9009</v>
      </c>
      <c r="MU202" s="16" t="s">
        <v>816</v>
      </c>
      <c r="MV202" s="16" t="s">
        <v>486</v>
      </c>
      <c r="MZ202" s="16" t="s">
        <v>486</v>
      </c>
      <c r="NA202" s="16" t="s">
        <v>487</v>
      </c>
      <c r="NB202" s="16" t="s">
        <v>1344</v>
      </c>
      <c r="NC202" s="16" t="s">
        <v>486</v>
      </c>
      <c r="NE202" s="16" t="s">
        <v>486</v>
      </c>
      <c r="NI202" s="16" t="s">
        <v>11658</v>
      </c>
      <c r="NL202" s="16" t="s">
        <v>843</v>
      </c>
      <c r="NS202" s="16" t="s">
        <v>462</v>
      </c>
      <c r="NT202" s="16" t="s">
        <v>482</v>
      </c>
      <c r="NU202" s="16">
        <v>0.79400000000000004</v>
      </c>
      <c r="NV202" s="16" t="s">
        <v>824</v>
      </c>
      <c r="NW202" s="16" t="s">
        <v>1179</v>
      </c>
      <c r="NX202" s="16" t="s">
        <v>1142</v>
      </c>
      <c r="NY202" s="16" t="s">
        <v>824</v>
      </c>
      <c r="NZ202" s="16" t="s">
        <v>929</v>
      </c>
      <c r="OA202" s="16" t="s">
        <v>486</v>
      </c>
    </row>
    <row r="203" spans="1:393" x14ac:dyDescent="0.25">
      <c r="A203" s="16" t="s">
        <v>9884</v>
      </c>
      <c r="B203" s="16" t="s">
        <v>844</v>
      </c>
      <c r="C203" s="16" t="s">
        <v>972</v>
      </c>
      <c r="D203" s="16" t="s">
        <v>844</v>
      </c>
      <c r="E203" s="16" t="s">
        <v>843</v>
      </c>
      <c r="F203" s="16" t="s">
        <v>843</v>
      </c>
      <c r="G203" s="16" t="s">
        <v>843</v>
      </c>
      <c r="H203" s="16" t="s">
        <v>843</v>
      </c>
      <c r="I203" s="16" t="s">
        <v>843</v>
      </c>
      <c r="J203" s="16" t="s">
        <v>843</v>
      </c>
      <c r="K203" s="16" t="s">
        <v>843</v>
      </c>
      <c r="L203" s="16" t="s">
        <v>843</v>
      </c>
      <c r="M203" s="16" t="s">
        <v>843</v>
      </c>
      <c r="N203" s="16" t="s">
        <v>843</v>
      </c>
      <c r="O203" s="16" t="s">
        <v>843</v>
      </c>
      <c r="Q203" s="16" t="s">
        <v>844</v>
      </c>
      <c r="R203" s="16">
        <v>61</v>
      </c>
      <c r="T203" s="16" t="s">
        <v>470</v>
      </c>
      <c r="U203" s="16" t="s">
        <v>844</v>
      </c>
      <c r="V203" s="16" t="s">
        <v>843</v>
      </c>
      <c r="W203" s="16" t="s">
        <v>844</v>
      </c>
      <c r="X203" s="16" t="s">
        <v>843</v>
      </c>
      <c r="Y203" s="16" t="s">
        <v>843</v>
      </c>
      <c r="Z203" s="16" t="s">
        <v>843</v>
      </c>
      <c r="AA203" s="16" t="s">
        <v>843</v>
      </c>
      <c r="AB203" s="16" t="s">
        <v>843</v>
      </c>
      <c r="AC203" s="16" t="s">
        <v>843</v>
      </c>
      <c r="AD203" s="16" t="s">
        <v>867</v>
      </c>
      <c r="AF203" s="16" t="s">
        <v>11659</v>
      </c>
      <c r="AG203" s="16" t="s">
        <v>11731</v>
      </c>
      <c r="AH203" s="16" t="s">
        <v>843</v>
      </c>
      <c r="AI203" s="16" t="s">
        <v>843</v>
      </c>
      <c r="AJ203" s="16" t="s">
        <v>844</v>
      </c>
      <c r="AK203" s="16" t="s">
        <v>843</v>
      </c>
      <c r="AL203" s="16" t="s">
        <v>844</v>
      </c>
      <c r="AM203" s="16" t="s">
        <v>843</v>
      </c>
      <c r="AN203" s="16" t="s">
        <v>843</v>
      </c>
      <c r="AO203" s="16" t="s">
        <v>843</v>
      </c>
      <c r="AP203" s="16" t="s">
        <v>843</v>
      </c>
      <c r="AQ203" s="16" t="s">
        <v>843</v>
      </c>
      <c r="AR203" s="16" t="s">
        <v>4433</v>
      </c>
      <c r="AS203" s="16" t="s">
        <v>843</v>
      </c>
      <c r="AT203" s="16" t="s">
        <v>843</v>
      </c>
      <c r="AU203" s="16" t="s">
        <v>843</v>
      </c>
      <c r="AV203" s="16" t="s">
        <v>843</v>
      </c>
      <c r="AW203" s="16" t="s">
        <v>843</v>
      </c>
      <c r="AX203" s="16" t="s">
        <v>843</v>
      </c>
      <c r="AY203" s="16" t="s">
        <v>844</v>
      </c>
      <c r="BF203" s="16" t="s">
        <v>843</v>
      </c>
      <c r="BH203" s="16" t="s">
        <v>7380</v>
      </c>
      <c r="BI203" s="16" t="s">
        <v>7785</v>
      </c>
      <c r="BJ203" s="16" t="s">
        <v>843</v>
      </c>
      <c r="BK203" s="16" t="s">
        <v>843</v>
      </c>
      <c r="BL203" s="16" t="s">
        <v>843</v>
      </c>
      <c r="BM203" s="16" t="s">
        <v>843</v>
      </c>
      <c r="BN203" s="16" t="s">
        <v>843</v>
      </c>
      <c r="BO203" s="16" t="s">
        <v>844</v>
      </c>
      <c r="BP203" s="16" t="s">
        <v>843</v>
      </c>
      <c r="BQ203" s="16" t="s">
        <v>843</v>
      </c>
      <c r="DX203" s="16" t="s">
        <v>867</v>
      </c>
      <c r="DY203" s="16" t="s">
        <v>867</v>
      </c>
      <c r="ES203" s="16" t="s">
        <v>865</v>
      </c>
      <c r="EU203" s="16" t="s">
        <v>7813</v>
      </c>
      <c r="EV203" s="16" t="s">
        <v>865</v>
      </c>
      <c r="FF203" s="16" t="s">
        <v>7836</v>
      </c>
      <c r="HC203" s="16" t="s">
        <v>865</v>
      </c>
      <c r="JA203" s="16" t="s">
        <v>4822</v>
      </c>
      <c r="JB203" s="16" t="s">
        <v>865</v>
      </c>
      <c r="JC203" s="16" t="s">
        <v>865</v>
      </c>
      <c r="JD203" s="16" t="s">
        <v>865</v>
      </c>
      <c r="JE203" s="16" t="s">
        <v>865</v>
      </c>
      <c r="JF203" s="16" t="s">
        <v>865</v>
      </c>
      <c r="JG203" s="16" t="s">
        <v>843</v>
      </c>
      <c r="JH203" s="16" t="s">
        <v>7577</v>
      </c>
      <c r="JJ203" s="16" t="s">
        <v>867</v>
      </c>
      <c r="KF203" s="16" t="s">
        <v>4945</v>
      </c>
      <c r="KI203" s="16" t="s">
        <v>4982</v>
      </c>
      <c r="KK203" s="16" t="s">
        <v>4874</v>
      </c>
      <c r="KM203" s="16" t="s">
        <v>7610</v>
      </c>
      <c r="KO203" s="16" t="s">
        <v>9304</v>
      </c>
      <c r="KP203" s="16" t="s">
        <v>9303</v>
      </c>
      <c r="KQ203" s="16" t="s">
        <v>8694</v>
      </c>
      <c r="KR203" s="16" t="s">
        <v>9885</v>
      </c>
      <c r="KS203" s="16" t="s">
        <v>9305</v>
      </c>
      <c r="KT203" s="16" t="s">
        <v>9148</v>
      </c>
      <c r="KU203" s="16" t="s">
        <v>844</v>
      </c>
      <c r="KV203" s="16" t="s">
        <v>9148</v>
      </c>
      <c r="KW203" s="16" t="s">
        <v>851</v>
      </c>
      <c r="KX203" s="16" t="s">
        <v>487</v>
      </c>
      <c r="KY203" s="16" t="s">
        <v>487</v>
      </c>
      <c r="KZ203" s="16" t="s">
        <v>487</v>
      </c>
      <c r="LC203" s="16" t="s">
        <v>10879</v>
      </c>
      <c r="LF203" s="16" t="s">
        <v>11654</v>
      </c>
      <c r="LI203" s="16" t="s">
        <v>11655</v>
      </c>
      <c r="LJ203" s="16" t="s">
        <v>843</v>
      </c>
      <c r="LM203" s="16" t="s">
        <v>8741</v>
      </c>
      <c r="LO203" s="16" t="s">
        <v>843</v>
      </c>
      <c r="LP203" s="16" t="s">
        <v>843</v>
      </c>
      <c r="LQ203" s="16" t="s">
        <v>844</v>
      </c>
      <c r="LR203" s="16" t="s">
        <v>844</v>
      </c>
      <c r="LS203" s="16" t="s">
        <v>844</v>
      </c>
      <c r="LT203" s="16" t="s">
        <v>844</v>
      </c>
      <c r="LU203" s="16" t="s">
        <v>1056</v>
      </c>
      <c r="LV203" s="16" t="s">
        <v>843</v>
      </c>
      <c r="LW203" s="16" t="s">
        <v>844</v>
      </c>
      <c r="LX203" s="16" t="s">
        <v>843</v>
      </c>
      <c r="LY203" s="16" t="s">
        <v>843</v>
      </c>
      <c r="LZ203" s="16" t="s">
        <v>843</v>
      </c>
      <c r="MA203" s="16" t="s">
        <v>843</v>
      </c>
      <c r="MB203" s="16" t="s">
        <v>843</v>
      </c>
      <c r="MC203" s="16" t="s">
        <v>843</v>
      </c>
      <c r="ME203" s="16" t="s">
        <v>11656</v>
      </c>
      <c r="MF203" s="16" t="s">
        <v>8847</v>
      </c>
      <c r="MJ203" s="16" t="s">
        <v>1839</v>
      </c>
      <c r="MO203" s="16" t="s">
        <v>1807</v>
      </c>
      <c r="MP203" s="16" t="s">
        <v>1829</v>
      </c>
      <c r="MQ203" s="16" t="s">
        <v>1785</v>
      </c>
      <c r="MR203" s="16" t="s">
        <v>470</v>
      </c>
      <c r="MS203" s="16" t="s">
        <v>11805</v>
      </c>
      <c r="MT203" s="16" t="s">
        <v>9003</v>
      </c>
      <c r="MU203" s="16" t="s">
        <v>817</v>
      </c>
      <c r="NC203" s="16" t="s">
        <v>486</v>
      </c>
      <c r="NE203" s="16" t="s">
        <v>486</v>
      </c>
      <c r="NG203" s="16" t="s">
        <v>1378</v>
      </c>
      <c r="NI203" s="16" t="s">
        <v>11658</v>
      </c>
      <c r="NS203" s="16" t="s">
        <v>462</v>
      </c>
      <c r="NT203" s="16" t="s">
        <v>482</v>
      </c>
      <c r="NU203" s="16">
        <v>0.79400000000000004</v>
      </c>
      <c r="NV203" s="16" t="s">
        <v>457</v>
      </c>
      <c r="NW203" s="16" t="s">
        <v>1177</v>
      </c>
      <c r="NX203" s="16" t="s">
        <v>1142</v>
      </c>
      <c r="OC203" s="16" t="s">
        <v>877</v>
      </c>
    </row>
    <row r="204" spans="1:393" x14ac:dyDescent="0.25">
      <c r="A204" s="16" t="s">
        <v>9888</v>
      </c>
      <c r="B204" s="16" t="s">
        <v>1056</v>
      </c>
      <c r="C204" s="16" t="s">
        <v>972</v>
      </c>
      <c r="D204" s="16" t="s">
        <v>844</v>
      </c>
      <c r="E204" s="16" t="s">
        <v>843</v>
      </c>
      <c r="F204" s="16" t="s">
        <v>843</v>
      </c>
      <c r="G204" s="16" t="s">
        <v>843</v>
      </c>
      <c r="H204" s="16" t="s">
        <v>843</v>
      </c>
      <c r="I204" s="16" t="s">
        <v>843</v>
      </c>
      <c r="J204" s="16" t="s">
        <v>843</v>
      </c>
      <c r="K204" s="16" t="s">
        <v>843</v>
      </c>
      <c r="L204" s="16" t="s">
        <v>843</v>
      </c>
      <c r="M204" s="16" t="s">
        <v>843</v>
      </c>
      <c r="N204" s="16" t="s">
        <v>843</v>
      </c>
      <c r="O204" s="16" t="s">
        <v>843</v>
      </c>
      <c r="Q204" s="16" t="s">
        <v>844</v>
      </c>
      <c r="R204" s="16">
        <v>68</v>
      </c>
      <c r="T204" s="16" t="s">
        <v>474</v>
      </c>
      <c r="U204" s="16" t="s">
        <v>843</v>
      </c>
      <c r="V204" s="16" t="s">
        <v>844</v>
      </c>
      <c r="W204" s="16" t="s">
        <v>843</v>
      </c>
      <c r="X204" s="16" t="s">
        <v>844</v>
      </c>
      <c r="Y204" s="16" t="s">
        <v>843</v>
      </c>
      <c r="Z204" s="16" t="s">
        <v>843</v>
      </c>
      <c r="AA204" s="16" t="s">
        <v>843</v>
      </c>
      <c r="AB204" s="16" t="s">
        <v>843</v>
      </c>
      <c r="AC204" s="16" t="s">
        <v>843</v>
      </c>
      <c r="AD204" s="16" t="s">
        <v>867</v>
      </c>
      <c r="AF204" s="16" t="s">
        <v>11659</v>
      </c>
      <c r="AG204" s="16" t="s">
        <v>11731</v>
      </c>
      <c r="AH204" s="16" t="s">
        <v>843</v>
      </c>
      <c r="AI204" s="16" t="s">
        <v>843</v>
      </c>
      <c r="AJ204" s="16" t="s">
        <v>844</v>
      </c>
      <c r="AK204" s="16" t="s">
        <v>843</v>
      </c>
      <c r="AL204" s="16" t="s">
        <v>844</v>
      </c>
      <c r="AM204" s="16" t="s">
        <v>843</v>
      </c>
      <c r="AN204" s="16" t="s">
        <v>843</v>
      </c>
      <c r="AO204" s="16" t="s">
        <v>843</v>
      </c>
      <c r="AP204" s="16" t="s">
        <v>843</v>
      </c>
      <c r="AQ204" s="16" t="s">
        <v>843</v>
      </c>
      <c r="AR204" s="16" t="s">
        <v>4415</v>
      </c>
      <c r="AS204" s="16" t="s">
        <v>844</v>
      </c>
      <c r="AT204" s="16" t="s">
        <v>843</v>
      </c>
      <c r="AU204" s="16" t="s">
        <v>843</v>
      </c>
      <c r="AV204" s="16" t="s">
        <v>843</v>
      </c>
      <c r="AW204" s="16" t="s">
        <v>843</v>
      </c>
      <c r="AX204" s="16" t="s">
        <v>843</v>
      </c>
      <c r="AY204" s="16" t="s">
        <v>843</v>
      </c>
      <c r="AZ204" s="16" t="s">
        <v>4437</v>
      </c>
      <c r="BF204" s="16" t="s">
        <v>843</v>
      </c>
      <c r="BI204" s="16" t="s">
        <v>7785</v>
      </c>
      <c r="BJ204" s="16" t="s">
        <v>843</v>
      </c>
      <c r="BK204" s="16" t="s">
        <v>843</v>
      </c>
      <c r="BL204" s="16" t="s">
        <v>843</v>
      </c>
      <c r="BM204" s="16" t="s">
        <v>843</v>
      </c>
      <c r="BN204" s="16" t="s">
        <v>843</v>
      </c>
      <c r="BO204" s="16" t="s">
        <v>844</v>
      </c>
      <c r="BP204" s="16" t="s">
        <v>843</v>
      </c>
      <c r="BQ204" s="16" t="s">
        <v>843</v>
      </c>
      <c r="DX204" s="16" t="s">
        <v>867</v>
      </c>
      <c r="DY204" s="16" t="s">
        <v>867</v>
      </c>
      <c r="ES204" s="16" t="s">
        <v>867</v>
      </c>
      <c r="EU204" s="16" t="s">
        <v>7813</v>
      </c>
      <c r="EV204" s="16" t="s">
        <v>865</v>
      </c>
      <c r="FF204" s="16" t="s">
        <v>7836</v>
      </c>
      <c r="HC204" s="16" t="s">
        <v>865</v>
      </c>
      <c r="JA204" s="16" t="s">
        <v>4822</v>
      </c>
      <c r="JB204" s="16" t="s">
        <v>865</v>
      </c>
      <c r="JC204" s="16" t="s">
        <v>865</v>
      </c>
      <c r="JD204" s="16" t="s">
        <v>865</v>
      </c>
      <c r="JE204" s="16" t="s">
        <v>865</v>
      </c>
      <c r="JF204" s="16" t="s">
        <v>865</v>
      </c>
      <c r="JG204" s="16" t="s">
        <v>843</v>
      </c>
      <c r="JH204" s="16" t="s">
        <v>4846</v>
      </c>
      <c r="KF204" s="16" t="s">
        <v>4411</v>
      </c>
      <c r="KI204" s="16" t="s">
        <v>4982</v>
      </c>
      <c r="KK204" s="16" t="s">
        <v>4874</v>
      </c>
      <c r="KM204" s="16" t="s">
        <v>7610</v>
      </c>
      <c r="KO204" s="16" t="s">
        <v>9304</v>
      </c>
      <c r="KP204" s="16" t="s">
        <v>9303</v>
      </c>
      <c r="KQ204" s="16" t="s">
        <v>8694</v>
      </c>
      <c r="KR204" s="16" t="s">
        <v>9889</v>
      </c>
      <c r="KS204" s="16" t="s">
        <v>9305</v>
      </c>
      <c r="KT204" s="16" t="s">
        <v>9148</v>
      </c>
      <c r="KU204" s="16" t="s">
        <v>844</v>
      </c>
      <c r="KV204" s="16" t="s">
        <v>9148</v>
      </c>
      <c r="KW204" s="16" t="s">
        <v>851</v>
      </c>
      <c r="KX204" s="16" t="s">
        <v>487</v>
      </c>
      <c r="KY204" s="16" t="s">
        <v>487</v>
      </c>
      <c r="KZ204" s="16" t="s">
        <v>487</v>
      </c>
      <c r="LC204" s="16" t="s">
        <v>10879</v>
      </c>
      <c r="LF204" s="16" t="s">
        <v>11654</v>
      </c>
      <c r="LI204" s="16" t="s">
        <v>11655</v>
      </c>
      <c r="LJ204" s="16" t="s">
        <v>843</v>
      </c>
      <c r="LL204" s="16" t="s">
        <v>8711</v>
      </c>
      <c r="LM204" s="16" t="s">
        <v>8741</v>
      </c>
      <c r="LO204" s="16" t="s">
        <v>843</v>
      </c>
      <c r="LP204" s="16" t="s">
        <v>843</v>
      </c>
      <c r="LQ204" s="16" t="s">
        <v>844</v>
      </c>
      <c r="LR204" s="16" t="s">
        <v>844</v>
      </c>
      <c r="LS204" s="16" t="s">
        <v>844</v>
      </c>
      <c r="LT204" s="16" t="s">
        <v>844</v>
      </c>
      <c r="LU204" s="16" t="s">
        <v>1056</v>
      </c>
      <c r="LV204" s="16" t="s">
        <v>843</v>
      </c>
      <c r="LW204" s="16" t="s">
        <v>844</v>
      </c>
      <c r="LX204" s="16" t="s">
        <v>843</v>
      </c>
      <c r="LY204" s="16" t="s">
        <v>843</v>
      </c>
      <c r="LZ204" s="16" t="s">
        <v>843</v>
      </c>
      <c r="MA204" s="16" t="s">
        <v>843</v>
      </c>
      <c r="MB204" s="16" t="s">
        <v>843</v>
      </c>
      <c r="MC204" s="16" t="s">
        <v>843</v>
      </c>
      <c r="ME204" s="16" t="s">
        <v>11656</v>
      </c>
      <c r="MF204" s="16" t="s">
        <v>8847</v>
      </c>
      <c r="MJ204" s="16" t="s">
        <v>1839</v>
      </c>
      <c r="MP204" s="16" t="s">
        <v>1829</v>
      </c>
      <c r="MQ204" s="16" t="s">
        <v>1785</v>
      </c>
      <c r="MR204" s="16" t="s">
        <v>474</v>
      </c>
      <c r="MS204" s="16" t="s">
        <v>11805</v>
      </c>
      <c r="MT204" s="16" t="s">
        <v>9003</v>
      </c>
      <c r="NC204" s="16" t="s">
        <v>487</v>
      </c>
      <c r="NE204" s="16" t="s">
        <v>486</v>
      </c>
      <c r="NG204" s="16" t="s">
        <v>1378</v>
      </c>
      <c r="NI204" s="16" t="s">
        <v>11658</v>
      </c>
      <c r="NR204" s="16" t="s">
        <v>878</v>
      </c>
      <c r="NS204" s="16" t="s">
        <v>462</v>
      </c>
      <c r="NT204" s="16" t="s">
        <v>482</v>
      </c>
      <c r="NU204" s="16">
        <v>0.79400000000000004</v>
      </c>
      <c r="NV204" s="16" t="s">
        <v>457</v>
      </c>
      <c r="NW204" s="16" t="s">
        <v>1183</v>
      </c>
      <c r="NX204" s="16" t="s">
        <v>1142</v>
      </c>
      <c r="OB204" s="16" t="s">
        <v>833</v>
      </c>
      <c r="OC204" s="16" t="s">
        <v>878</v>
      </c>
    </row>
    <row r="205" spans="1:393" x14ac:dyDescent="0.25">
      <c r="A205" s="16" t="s">
        <v>9892</v>
      </c>
      <c r="B205" s="16" t="s">
        <v>844</v>
      </c>
      <c r="C205" s="16" t="s">
        <v>972</v>
      </c>
      <c r="D205" s="16" t="s">
        <v>844</v>
      </c>
      <c r="E205" s="16" t="s">
        <v>843</v>
      </c>
      <c r="F205" s="16" t="s">
        <v>843</v>
      </c>
      <c r="G205" s="16" t="s">
        <v>843</v>
      </c>
      <c r="H205" s="16" t="s">
        <v>843</v>
      </c>
      <c r="I205" s="16" t="s">
        <v>843</v>
      </c>
      <c r="J205" s="16" t="s">
        <v>843</v>
      </c>
      <c r="K205" s="16" t="s">
        <v>843</v>
      </c>
      <c r="L205" s="16" t="s">
        <v>843</v>
      </c>
      <c r="M205" s="16" t="s">
        <v>843</v>
      </c>
      <c r="N205" s="16" t="s">
        <v>843</v>
      </c>
      <c r="O205" s="16" t="s">
        <v>843</v>
      </c>
      <c r="Q205" s="16" t="s">
        <v>844</v>
      </c>
      <c r="R205" s="16">
        <v>36</v>
      </c>
      <c r="T205" s="16" t="s">
        <v>470</v>
      </c>
      <c r="U205" s="16" t="s">
        <v>844</v>
      </c>
      <c r="V205" s="16" t="s">
        <v>843</v>
      </c>
      <c r="W205" s="16" t="s">
        <v>844</v>
      </c>
      <c r="X205" s="16" t="s">
        <v>843</v>
      </c>
      <c r="Y205" s="16" t="s">
        <v>843</v>
      </c>
      <c r="Z205" s="16" t="s">
        <v>843</v>
      </c>
      <c r="AA205" s="16" t="s">
        <v>843</v>
      </c>
      <c r="AB205" s="16" t="s">
        <v>844</v>
      </c>
      <c r="AC205" s="16" t="s">
        <v>843</v>
      </c>
      <c r="AD205" s="16" t="s">
        <v>867</v>
      </c>
      <c r="AF205" s="16" t="s">
        <v>11659</v>
      </c>
      <c r="AG205" s="16" t="s">
        <v>11802</v>
      </c>
      <c r="AH205" s="16" t="s">
        <v>843</v>
      </c>
      <c r="AI205" s="16" t="s">
        <v>843</v>
      </c>
      <c r="AJ205" s="16" t="s">
        <v>844</v>
      </c>
      <c r="AK205" s="16" t="s">
        <v>843</v>
      </c>
      <c r="AL205" s="16" t="s">
        <v>844</v>
      </c>
      <c r="AM205" s="16" t="s">
        <v>844</v>
      </c>
      <c r="AN205" s="16" t="s">
        <v>843</v>
      </c>
      <c r="AO205" s="16" t="s">
        <v>843</v>
      </c>
      <c r="AP205" s="16" t="s">
        <v>843</v>
      </c>
      <c r="AQ205" s="16" t="s">
        <v>844</v>
      </c>
      <c r="AR205" s="16" t="s">
        <v>4433</v>
      </c>
      <c r="AS205" s="16" t="s">
        <v>843</v>
      </c>
      <c r="AT205" s="16" t="s">
        <v>843</v>
      </c>
      <c r="AU205" s="16" t="s">
        <v>843</v>
      </c>
      <c r="AV205" s="16" t="s">
        <v>843</v>
      </c>
      <c r="AW205" s="16" t="s">
        <v>843</v>
      </c>
      <c r="AX205" s="16" t="s">
        <v>843</v>
      </c>
      <c r="AY205" s="16" t="s">
        <v>844</v>
      </c>
      <c r="BF205" s="16" t="s">
        <v>844</v>
      </c>
      <c r="BH205" s="16" t="s">
        <v>7383</v>
      </c>
      <c r="BI205" s="16" t="s">
        <v>7785</v>
      </c>
      <c r="BJ205" s="16" t="s">
        <v>843</v>
      </c>
      <c r="BK205" s="16" t="s">
        <v>843</v>
      </c>
      <c r="BL205" s="16" t="s">
        <v>843</v>
      </c>
      <c r="BM205" s="16" t="s">
        <v>843</v>
      </c>
      <c r="BN205" s="16" t="s">
        <v>843</v>
      </c>
      <c r="BO205" s="16" t="s">
        <v>844</v>
      </c>
      <c r="BP205" s="16" t="s">
        <v>843</v>
      </c>
      <c r="BQ205" s="16" t="s">
        <v>843</v>
      </c>
      <c r="DX205" s="16" t="s">
        <v>865</v>
      </c>
      <c r="ES205" s="16" t="s">
        <v>865</v>
      </c>
      <c r="EU205" s="16" t="s">
        <v>7810</v>
      </c>
      <c r="EV205" s="16" t="s">
        <v>865</v>
      </c>
      <c r="FT205" s="16" t="s">
        <v>865</v>
      </c>
      <c r="HC205" s="16" t="s">
        <v>865</v>
      </c>
      <c r="JA205" s="16" t="s">
        <v>4822</v>
      </c>
      <c r="JB205" s="16" t="s">
        <v>865</v>
      </c>
      <c r="JC205" s="16" t="s">
        <v>865</v>
      </c>
      <c r="JD205" s="16" t="s">
        <v>865</v>
      </c>
      <c r="JE205" s="16" t="s">
        <v>865</v>
      </c>
      <c r="JF205" s="16" t="s">
        <v>865</v>
      </c>
      <c r="JG205" s="16" t="s">
        <v>1056</v>
      </c>
      <c r="JH205" s="16" t="s">
        <v>7591</v>
      </c>
      <c r="JJ205" s="16" t="s">
        <v>865</v>
      </c>
      <c r="KF205" s="16" t="s">
        <v>4411</v>
      </c>
      <c r="KI205" s="16" t="s">
        <v>4982</v>
      </c>
      <c r="KK205" s="16" t="s">
        <v>4874</v>
      </c>
      <c r="KM205" s="16" t="s">
        <v>7610</v>
      </c>
      <c r="KO205" s="16" t="s">
        <v>9309</v>
      </c>
      <c r="KP205" s="16" t="s">
        <v>9308</v>
      </c>
      <c r="KQ205" s="16" t="s">
        <v>8694</v>
      </c>
      <c r="KR205" s="16" t="s">
        <v>9893</v>
      </c>
      <c r="KS205" s="16" t="s">
        <v>9310</v>
      </c>
      <c r="KT205" s="16" t="s">
        <v>9148</v>
      </c>
      <c r="KU205" s="16" t="s">
        <v>844</v>
      </c>
      <c r="KV205" s="16" t="s">
        <v>9148</v>
      </c>
      <c r="KW205" s="16" t="s">
        <v>851</v>
      </c>
      <c r="KY205" s="16" t="s">
        <v>486</v>
      </c>
      <c r="LC205" s="16" t="s">
        <v>10879</v>
      </c>
      <c r="LF205" s="16" t="s">
        <v>11654</v>
      </c>
      <c r="LI205" s="16" t="s">
        <v>11655</v>
      </c>
      <c r="LJ205" s="16" t="s">
        <v>843</v>
      </c>
      <c r="LL205" s="16" t="s">
        <v>8711</v>
      </c>
      <c r="LM205" s="16" t="s">
        <v>8741</v>
      </c>
      <c r="LO205" s="16" t="s">
        <v>843</v>
      </c>
      <c r="LP205" s="16" t="s">
        <v>1056</v>
      </c>
      <c r="LQ205" s="16" t="s">
        <v>844</v>
      </c>
      <c r="LR205" s="16" t="s">
        <v>844</v>
      </c>
      <c r="LS205" s="16" t="s">
        <v>844</v>
      </c>
      <c r="LT205" s="16" t="s">
        <v>844</v>
      </c>
      <c r="LU205" s="16" t="s">
        <v>843</v>
      </c>
      <c r="LV205" s="16" t="s">
        <v>843</v>
      </c>
      <c r="LW205" s="16" t="s">
        <v>843</v>
      </c>
      <c r="LX205" s="16" t="s">
        <v>844</v>
      </c>
      <c r="LY205" s="16" t="s">
        <v>843</v>
      </c>
      <c r="LZ205" s="16" t="s">
        <v>843</v>
      </c>
      <c r="MA205" s="16" t="s">
        <v>843</v>
      </c>
      <c r="MB205" s="16" t="s">
        <v>843</v>
      </c>
      <c r="MC205" s="16" t="s">
        <v>843</v>
      </c>
      <c r="ME205" s="16" t="s">
        <v>11656</v>
      </c>
      <c r="MF205" s="16" t="s">
        <v>8847</v>
      </c>
      <c r="MJ205" s="16" t="s">
        <v>1839</v>
      </c>
      <c r="MP205" s="16" t="s">
        <v>1829</v>
      </c>
      <c r="MQ205" s="16" t="s">
        <v>1785</v>
      </c>
      <c r="MR205" s="16" t="s">
        <v>470</v>
      </c>
      <c r="MS205" s="16" t="s">
        <v>11805</v>
      </c>
      <c r="MT205" s="16" t="s">
        <v>9003</v>
      </c>
      <c r="MU205" s="16" t="s">
        <v>817</v>
      </c>
      <c r="NC205" s="16" t="s">
        <v>486</v>
      </c>
      <c r="ND205" s="16" t="s">
        <v>486</v>
      </c>
      <c r="NE205" s="16" t="s">
        <v>486</v>
      </c>
      <c r="NG205" s="16" t="s">
        <v>1378</v>
      </c>
      <c r="NI205" s="16" t="s">
        <v>11658</v>
      </c>
      <c r="NR205" s="16" t="s">
        <v>451</v>
      </c>
      <c r="NS205" s="16" t="s">
        <v>462</v>
      </c>
      <c r="NT205" s="16" t="s">
        <v>482</v>
      </c>
      <c r="NU205" s="16">
        <v>0.79400000000000004</v>
      </c>
      <c r="NV205" s="16" t="s">
        <v>451</v>
      </c>
      <c r="NW205" s="16" t="s">
        <v>1175</v>
      </c>
      <c r="NX205" s="16" t="s">
        <v>1142</v>
      </c>
      <c r="OB205" s="16" t="s">
        <v>833</v>
      </c>
      <c r="OC205" s="16" t="s">
        <v>451</v>
      </c>
    </row>
    <row r="206" spans="1:393" x14ac:dyDescent="0.25">
      <c r="A206" s="16" t="s">
        <v>9896</v>
      </c>
      <c r="B206" s="16" t="s">
        <v>1056</v>
      </c>
      <c r="C206" s="16" t="s">
        <v>4199</v>
      </c>
      <c r="D206" s="16" t="s">
        <v>843</v>
      </c>
      <c r="E206" s="16" t="s">
        <v>843</v>
      </c>
      <c r="F206" s="16" t="s">
        <v>843</v>
      </c>
      <c r="G206" s="16" t="s">
        <v>843</v>
      </c>
      <c r="H206" s="16" t="s">
        <v>843</v>
      </c>
      <c r="I206" s="16" t="s">
        <v>844</v>
      </c>
      <c r="J206" s="16" t="s">
        <v>843</v>
      </c>
      <c r="K206" s="16" t="s">
        <v>843</v>
      </c>
      <c r="L206" s="16" t="s">
        <v>843</v>
      </c>
      <c r="M206" s="16" t="s">
        <v>843</v>
      </c>
      <c r="N206" s="16" t="s">
        <v>843</v>
      </c>
      <c r="O206" s="16" t="s">
        <v>843</v>
      </c>
      <c r="Q206" s="16" t="s">
        <v>843</v>
      </c>
      <c r="R206" s="16">
        <v>40</v>
      </c>
      <c r="T206" s="16" t="s">
        <v>474</v>
      </c>
      <c r="U206" s="16" t="s">
        <v>843</v>
      </c>
      <c r="V206" s="16" t="s">
        <v>844</v>
      </c>
      <c r="W206" s="16" t="s">
        <v>843</v>
      </c>
      <c r="X206" s="16" t="s">
        <v>844</v>
      </c>
      <c r="Y206" s="16" t="s">
        <v>843</v>
      </c>
      <c r="Z206" s="16" t="s">
        <v>843</v>
      </c>
      <c r="AA206" s="16" t="s">
        <v>843</v>
      </c>
      <c r="AB206" s="16" t="s">
        <v>843</v>
      </c>
      <c r="AC206" s="16" t="s">
        <v>843</v>
      </c>
      <c r="AD206" s="16" t="s">
        <v>867</v>
      </c>
      <c r="BF206" s="16" t="s">
        <v>843</v>
      </c>
      <c r="JB206" s="16" t="s">
        <v>867</v>
      </c>
      <c r="JC206" s="16" t="s">
        <v>865</v>
      </c>
      <c r="JG206" s="16" t="s">
        <v>843</v>
      </c>
      <c r="KO206" s="16" t="s">
        <v>9309</v>
      </c>
      <c r="KP206" s="16" t="s">
        <v>9308</v>
      </c>
      <c r="KQ206" s="16" t="s">
        <v>8694</v>
      </c>
      <c r="KR206" s="16" t="s">
        <v>9897</v>
      </c>
      <c r="KS206" s="16" t="s">
        <v>9310</v>
      </c>
      <c r="KT206" s="16" t="s">
        <v>9148</v>
      </c>
      <c r="KU206" s="16" t="s">
        <v>844</v>
      </c>
      <c r="KV206" s="16" t="s">
        <v>9148</v>
      </c>
      <c r="LC206" s="16" t="s">
        <v>10879</v>
      </c>
      <c r="LF206" s="16" t="s">
        <v>11654</v>
      </c>
      <c r="LJ206" s="16" t="s">
        <v>831</v>
      </c>
      <c r="LK206" s="16" t="s">
        <v>831</v>
      </c>
      <c r="LL206" s="16" t="s">
        <v>8756</v>
      </c>
      <c r="LM206" s="16" t="s">
        <v>8741</v>
      </c>
      <c r="LO206" s="16" t="s">
        <v>843</v>
      </c>
      <c r="LP206" s="16" t="s">
        <v>1056</v>
      </c>
      <c r="LQ206" s="16" t="s">
        <v>844</v>
      </c>
      <c r="LR206" s="16" t="s">
        <v>844</v>
      </c>
      <c r="LS206" s="16" t="s">
        <v>844</v>
      </c>
      <c r="LT206" s="16" t="s">
        <v>844</v>
      </c>
      <c r="LU206" s="16" t="s">
        <v>843</v>
      </c>
      <c r="LV206" s="16" t="s">
        <v>843</v>
      </c>
      <c r="LW206" s="16" t="s">
        <v>843</v>
      </c>
      <c r="LX206" s="16" t="s">
        <v>844</v>
      </c>
      <c r="LY206" s="16" t="s">
        <v>843</v>
      </c>
      <c r="LZ206" s="16" t="s">
        <v>843</v>
      </c>
      <c r="MA206" s="16" t="s">
        <v>843</v>
      </c>
      <c r="MB206" s="16" t="s">
        <v>843</v>
      </c>
      <c r="MC206" s="16" t="s">
        <v>843</v>
      </c>
      <c r="ME206" s="16" t="s">
        <v>11656</v>
      </c>
      <c r="MF206" s="16" t="s">
        <v>8847</v>
      </c>
      <c r="MR206" s="16" t="s">
        <v>474</v>
      </c>
      <c r="MS206" s="16" t="s">
        <v>11805</v>
      </c>
      <c r="NI206" s="16" t="s">
        <v>11658</v>
      </c>
      <c r="NR206" s="16" t="s">
        <v>451</v>
      </c>
      <c r="NS206" s="16" t="s">
        <v>462</v>
      </c>
      <c r="NT206" s="16" t="s">
        <v>482</v>
      </c>
      <c r="NU206" s="16">
        <v>0.79400000000000004</v>
      </c>
      <c r="NV206" s="16" t="s">
        <v>451</v>
      </c>
      <c r="NW206" s="16" t="s">
        <v>1181</v>
      </c>
      <c r="NX206" s="16" t="s">
        <v>1142</v>
      </c>
      <c r="OB206" s="16" t="s">
        <v>831</v>
      </c>
      <c r="OC206" s="16" t="s">
        <v>451</v>
      </c>
    </row>
    <row r="207" spans="1:393" x14ac:dyDescent="0.25">
      <c r="A207" s="16" t="s">
        <v>9903</v>
      </c>
      <c r="B207" s="16" t="s">
        <v>844</v>
      </c>
      <c r="C207" s="16" t="s">
        <v>972</v>
      </c>
      <c r="D207" s="16" t="s">
        <v>844</v>
      </c>
      <c r="E207" s="16" t="s">
        <v>843</v>
      </c>
      <c r="F207" s="16" t="s">
        <v>843</v>
      </c>
      <c r="G207" s="16" t="s">
        <v>843</v>
      </c>
      <c r="H207" s="16" t="s">
        <v>843</v>
      </c>
      <c r="I207" s="16" t="s">
        <v>843</v>
      </c>
      <c r="J207" s="16" t="s">
        <v>843</v>
      </c>
      <c r="K207" s="16" t="s">
        <v>843</v>
      </c>
      <c r="L207" s="16" t="s">
        <v>843</v>
      </c>
      <c r="M207" s="16" t="s">
        <v>843</v>
      </c>
      <c r="N207" s="16" t="s">
        <v>843</v>
      </c>
      <c r="O207" s="16" t="s">
        <v>843</v>
      </c>
      <c r="Q207" s="16" t="s">
        <v>844</v>
      </c>
      <c r="R207" s="16">
        <v>64</v>
      </c>
      <c r="T207" s="16" t="s">
        <v>470</v>
      </c>
      <c r="U207" s="16" t="s">
        <v>844</v>
      </c>
      <c r="V207" s="16" t="s">
        <v>843</v>
      </c>
      <c r="W207" s="16" t="s">
        <v>844</v>
      </c>
      <c r="X207" s="16" t="s">
        <v>843</v>
      </c>
      <c r="Y207" s="16" t="s">
        <v>843</v>
      </c>
      <c r="Z207" s="16" t="s">
        <v>843</v>
      </c>
      <c r="AA207" s="16" t="s">
        <v>843</v>
      </c>
      <c r="AB207" s="16" t="s">
        <v>843</v>
      </c>
      <c r="AC207" s="16" t="s">
        <v>843</v>
      </c>
      <c r="AD207" s="16" t="s">
        <v>867</v>
      </c>
      <c r="AF207" s="16" t="s">
        <v>11687</v>
      </c>
      <c r="AG207" s="16" t="s">
        <v>11694</v>
      </c>
      <c r="AH207" s="16" t="s">
        <v>843</v>
      </c>
      <c r="AI207" s="16" t="s">
        <v>843</v>
      </c>
      <c r="AJ207" s="16" t="s">
        <v>843</v>
      </c>
      <c r="AK207" s="16" t="s">
        <v>843</v>
      </c>
      <c r="AL207" s="16" t="s">
        <v>844</v>
      </c>
      <c r="AM207" s="16" t="s">
        <v>844</v>
      </c>
      <c r="AN207" s="16" t="s">
        <v>843</v>
      </c>
      <c r="AO207" s="16" t="s">
        <v>843</v>
      </c>
      <c r="AP207" s="16" t="s">
        <v>843</v>
      </c>
      <c r="AQ207" s="16" t="s">
        <v>844</v>
      </c>
      <c r="AR207" s="16" t="s">
        <v>4415</v>
      </c>
      <c r="AS207" s="16" t="s">
        <v>844</v>
      </c>
      <c r="AT207" s="16" t="s">
        <v>843</v>
      </c>
      <c r="AU207" s="16" t="s">
        <v>843</v>
      </c>
      <c r="AV207" s="16" t="s">
        <v>843</v>
      </c>
      <c r="AW207" s="16" t="s">
        <v>843</v>
      </c>
      <c r="AX207" s="16" t="s">
        <v>843</v>
      </c>
      <c r="AY207" s="16" t="s">
        <v>843</v>
      </c>
      <c r="AZ207" s="16" t="s">
        <v>4437</v>
      </c>
      <c r="BF207" s="16" t="s">
        <v>844</v>
      </c>
      <c r="BH207" s="16" t="s">
        <v>7386</v>
      </c>
      <c r="BI207" s="16" t="s">
        <v>7785</v>
      </c>
      <c r="BJ207" s="16" t="s">
        <v>843</v>
      </c>
      <c r="BK207" s="16" t="s">
        <v>843</v>
      </c>
      <c r="BL207" s="16" t="s">
        <v>843</v>
      </c>
      <c r="BM207" s="16" t="s">
        <v>843</v>
      </c>
      <c r="BN207" s="16" t="s">
        <v>843</v>
      </c>
      <c r="BO207" s="16" t="s">
        <v>844</v>
      </c>
      <c r="BP207" s="16" t="s">
        <v>843</v>
      </c>
      <c r="BQ207" s="16" t="s">
        <v>843</v>
      </c>
      <c r="DX207" s="16" t="s">
        <v>865</v>
      </c>
      <c r="ES207" s="16" t="s">
        <v>867</v>
      </c>
      <c r="EU207" s="16" t="s">
        <v>7813</v>
      </c>
      <c r="EV207" s="16" t="s">
        <v>865</v>
      </c>
      <c r="FF207" s="16" t="s">
        <v>7836</v>
      </c>
      <c r="HC207" s="16" t="s">
        <v>865</v>
      </c>
      <c r="JA207" s="16" t="s">
        <v>4816</v>
      </c>
      <c r="JB207" s="16" t="s">
        <v>865</v>
      </c>
      <c r="JC207" s="16" t="s">
        <v>865</v>
      </c>
      <c r="JD207" s="16" t="s">
        <v>865</v>
      </c>
      <c r="JE207" s="16" t="s">
        <v>865</v>
      </c>
      <c r="JF207" s="16" t="s">
        <v>865</v>
      </c>
      <c r="JG207" s="16" t="s">
        <v>843</v>
      </c>
      <c r="JH207" s="16" t="s">
        <v>4846</v>
      </c>
      <c r="KF207" s="16" t="s">
        <v>4411</v>
      </c>
      <c r="KI207" s="16" t="s">
        <v>4846</v>
      </c>
      <c r="KO207" s="16" t="s">
        <v>9313</v>
      </c>
      <c r="KP207" s="16" t="s">
        <v>9312</v>
      </c>
      <c r="KQ207" s="16" t="s">
        <v>8694</v>
      </c>
      <c r="KR207" s="16" t="s">
        <v>9904</v>
      </c>
      <c r="KS207" s="16" t="s">
        <v>9314</v>
      </c>
      <c r="KT207" s="16" t="s">
        <v>9148</v>
      </c>
      <c r="KU207" s="16" t="s">
        <v>844</v>
      </c>
      <c r="KV207" s="16" t="s">
        <v>9148</v>
      </c>
      <c r="KW207" s="16" t="s">
        <v>851</v>
      </c>
      <c r="KY207" s="16" t="s">
        <v>486</v>
      </c>
      <c r="LC207" s="16" t="s">
        <v>10879</v>
      </c>
      <c r="LF207" s="16" t="s">
        <v>11654</v>
      </c>
      <c r="LI207" s="16" t="s">
        <v>11655</v>
      </c>
      <c r="LJ207" s="16" t="s">
        <v>843</v>
      </c>
      <c r="LL207" s="16" t="s">
        <v>8711</v>
      </c>
      <c r="LM207" s="16" t="s">
        <v>8741</v>
      </c>
      <c r="LO207" s="16" t="s">
        <v>843</v>
      </c>
      <c r="LP207" s="16" t="s">
        <v>844</v>
      </c>
      <c r="LQ207" s="16" t="s">
        <v>844</v>
      </c>
      <c r="LR207" s="16" t="s">
        <v>844</v>
      </c>
      <c r="LS207" s="16" t="s">
        <v>844</v>
      </c>
      <c r="LT207" s="16" t="s">
        <v>844</v>
      </c>
      <c r="LU207" s="16" t="s">
        <v>844</v>
      </c>
      <c r="LV207" s="16" t="s">
        <v>843</v>
      </c>
      <c r="LW207" s="16" t="s">
        <v>844</v>
      </c>
      <c r="LX207" s="16" t="s">
        <v>843</v>
      </c>
      <c r="LY207" s="16" t="s">
        <v>843</v>
      </c>
      <c r="LZ207" s="16" t="s">
        <v>843</v>
      </c>
      <c r="MA207" s="16" t="s">
        <v>843</v>
      </c>
      <c r="MB207" s="16" t="s">
        <v>843</v>
      </c>
      <c r="MC207" s="16" t="s">
        <v>843</v>
      </c>
      <c r="ME207" s="16" t="s">
        <v>11656</v>
      </c>
      <c r="MF207" s="16" t="s">
        <v>8847</v>
      </c>
      <c r="MP207" s="16" t="s">
        <v>1824</v>
      </c>
      <c r="MR207" s="16" t="s">
        <v>470</v>
      </c>
      <c r="MS207" s="16" t="s">
        <v>11805</v>
      </c>
      <c r="MT207" s="16" t="s">
        <v>9015</v>
      </c>
      <c r="MU207" s="16" t="s">
        <v>816</v>
      </c>
      <c r="NC207" s="16" t="s">
        <v>487</v>
      </c>
      <c r="NE207" s="16" t="s">
        <v>486</v>
      </c>
      <c r="NG207" s="16" t="s">
        <v>1380</v>
      </c>
      <c r="NI207" s="16" t="s">
        <v>11658</v>
      </c>
      <c r="NR207" s="16" t="s">
        <v>877</v>
      </c>
      <c r="NS207" s="16" t="s">
        <v>462</v>
      </c>
      <c r="NT207" s="16" t="s">
        <v>482</v>
      </c>
      <c r="NU207" s="16">
        <v>0.79400000000000004</v>
      </c>
      <c r="NV207" s="16" t="s">
        <v>457</v>
      </c>
      <c r="NW207" s="16" t="s">
        <v>1177</v>
      </c>
      <c r="NX207" s="16" t="s">
        <v>1142</v>
      </c>
      <c r="OB207" s="16" t="s">
        <v>833</v>
      </c>
      <c r="OC207" s="16" t="s">
        <v>877</v>
      </c>
    </row>
    <row r="208" spans="1:393" x14ac:dyDescent="0.25">
      <c r="A208" s="16" t="s">
        <v>9907</v>
      </c>
      <c r="B208" s="16" t="s">
        <v>1056</v>
      </c>
      <c r="C208" s="16" t="s">
        <v>4199</v>
      </c>
      <c r="D208" s="16" t="s">
        <v>843</v>
      </c>
      <c r="E208" s="16" t="s">
        <v>843</v>
      </c>
      <c r="F208" s="16" t="s">
        <v>843</v>
      </c>
      <c r="G208" s="16" t="s">
        <v>843</v>
      </c>
      <c r="H208" s="16" t="s">
        <v>843</v>
      </c>
      <c r="I208" s="16" t="s">
        <v>844</v>
      </c>
      <c r="J208" s="16" t="s">
        <v>843</v>
      </c>
      <c r="K208" s="16" t="s">
        <v>843</v>
      </c>
      <c r="L208" s="16" t="s">
        <v>843</v>
      </c>
      <c r="M208" s="16" t="s">
        <v>843</v>
      </c>
      <c r="N208" s="16" t="s">
        <v>843</v>
      </c>
      <c r="O208" s="16" t="s">
        <v>843</v>
      </c>
      <c r="Q208" s="16" t="s">
        <v>843</v>
      </c>
      <c r="R208" s="16">
        <v>45</v>
      </c>
      <c r="T208" s="16" t="s">
        <v>474</v>
      </c>
      <c r="U208" s="16" t="s">
        <v>843</v>
      </c>
      <c r="V208" s="16" t="s">
        <v>844</v>
      </c>
      <c r="W208" s="16" t="s">
        <v>843</v>
      </c>
      <c r="X208" s="16" t="s">
        <v>844</v>
      </c>
      <c r="Y208" s="16" t="s">
        <v>843</v>
      </c>
      <c r="Z208" s="16" t="s">
        <v>843</v>
      </c>
      <c r="AA208" s="16" t="s">
        <v>843</v>
      </c>
      <c r="AB208" s="16" t="s">
        <v>843</v>
      </c>
      <c r="AC208" s="16" t="s">
        <v>843</v>
      </c>
      <c r="AD208" s="16" t="s">
        <v>865</v>
      </c>
      <c r="BF208" s="16" t="s">
        <v>843</v>
      </c>
      <c r="JB208" s="16" t="s">
        <v>865</v>
      </c>
      <c r="JC208" s="16" t="s">
        <v>865</v>
      </c>
      <c r="JD208" s="16" t="s">
        <v>865</v>
      </c>
      <c r="JE208" s="16" t="s">
        <v>865</v>
      </c>
      <c r="JF208" s="16" t="s">
        <v>865</v>
      </c>
      <c r="JG208" s="16" t="s">
        <v>843</v>
      </c>
      <c r="JH208" s="16" t="s">
        <v>5638</v>
      </c>
      <c r="JJ208" s="16" t="s">
        <v>865</v>
      </c>
      <c r="KO208" s="16" t="s">
        <v>9313</v>
      </c>
      <c r="KP208" s="16" t="s">
        <v>9312</v>
      </c>
      <c r="KQ208" s="16" t="s">
        <v>8694</v>
      </c>
      <c r="KR208" s="16" t="s">
        <v>9908</v>
      </c>
      <c r="KS208" s="16" t="s">
        <v>9314</v>
      </c>
      <c r="KT208" s="16" t="s">
        <v>9148</v>
      </c>
      <c r="KU208" s="16" t="s">
        <v>844</v>
      </c>
      <c r="KV208" s="16" t="s">
        <v>9148</v>
      </c>
      <c r="LC208" s="16" t="s">
        <v>10879</v>
      </c>
      <c r="LF208" s="16" t="s">
        <v>11654</v>
      </c>
      <c r="LJ208" s="16" t="s">
        <v>843</v>
      </c>
      <c r="LL208" s="16" t="s">
        <v>8711</v>
      </c>
      <c r="LM208" s="16" t="s">
        <v>8741</v>
      </c>
      <c r="LO208" s="16" t="s">
        <v>843</v>
      </c>
      <c r="LP208" s="16" t="s">
        <v>844</v>
      </c>
      <c r="LQ208" s="16" t="s">
        <v>844</v>
      </c>
      <c r="LR208" s="16" t="s">
        <v>844</v>
      </c>
      <c r="LS208" s="16" t="s">
        <v>844</v>
      </c>
      <c r="LT208" s="16" t="s">
        <v>844</v>
      </c>
      <c r="LU208" s="16" t="s">
        <v>844</v>
      </c>
      <c r="LV208" s="16" t="s">
        <v>843</v>
      </c>
      <c r="LW208" s="16" t="s">
        <v>844</v>
      </c>
      <c r="LX208" s="16" t="s">
        <v>843</v>
      </c>
      <c r="LY208" s="16" t="s">
        <v>843</v>
      </c>
      <c r="LZ208" s="16" t="s">
        <v>843</v>
      </c>
      <c r="MA208" s="16" t="s">
        <v>843</v>
      </c>
      <c r="MB208" s="16" t="s">
        <v>843</v>
      </c>
      <c r="MC208" s="16" t="s">
        <v>843</v>
      </c>
      <c r="ME208" s="16" t="s">
        <v>11656</v>
      </c>
      <c r="MF208" s="16" t="s">
        <v>8847</v>
      </c>
      <c r="MR208" s="16" t="s">
        <v>474</v>
      </c>
      <c r="MS208" s="16" t="s">
        <v>11805</v>
      </c>
      <c r="NI208" s="16" t="s">
        <v>11658</v>
      </c>
      <c r="NR208" s="16" t="s">
        <v>451</v>
      </c>
      <c r="NS208" s="16" t="s">
        <v>462</v>
      </c>
      <c r="NT208" s="16" t="s">
        <v>482</v>
      </c>
      <c r="NU208" s="16">
        <v>0.79400000000000004</v>
      </c>
      <c r="NV208" s="16" t="s">
        <v>451</v>
      </c>
      <c r="NW208" s="16" t="s">
        <v>1181</v>
      </c>
      <c r="NX208" s="16" t="s">
        <v>1142</v>
      </c>
      <c r="OB208" s="16" t="s">
        <v>833</v>
      </c>
      <c r="OC208" s="16" t="s">
        <v>451</v>
      </c>
    </row>
    <row r="209" spans="1:393" x14ac:dyDescent="0.25">
      <c r="A209" s="16" t="s">
        <v>9911</v>
      </c>
      <c r="B209" s="16" t="s">
        <v>844</v>
      </c>
      <c r="C209" s="16" t="s">
        <v>972</v>
      </c>
      <c r="D209" s="16" t="s">
        <v>844</v>
      </c>
      <c r="E209" s="16" t="s">
        <v>843</v>
      </c>
      <c r="F209" s="16" t="s">
        <v>843</v>
      </c>
      <c r="G209" s="16" t="s">
        <v>843</v>
      </c>
      <c r="H209" s="16" t="s">
        <v>843</v>
      </c>
      <c r="I209" s="16" t="s">
        <v>843</v>
      </c>
      <c r="J209" s="16" t="s">
        <v>843</v>
      </c>
      <c r="K209" s="16" t="s">
        <v>843</v>
      </c>
      <c r="L209" s="16" t="s">
        <v>843</v>
      </c>
      <c r="M209" s="16" t="s">
        <v>843</v>
      </c>
      <c r="N209" s="16" t="s">
        <v>843</v>
      </c>
      <c r="O209" s="16" t="s">
        <v>843</v>
      </c>
      <c r="Q209" s="16" t="s">
        <v>844</v>
      </c>
      <c r="R209" s="16">
        <v>69</v>
      </c>
      <c r="T209" s="16" t="s">
        <v>470</v>
      </c>
      <c r="U209" s="16" t="s">
        <v>844</v>
      </c>
      <c r="V209" s="16" t="s">
        <v>843</v>
      </c>
      <c r="W209" s="16" t="s">
        <v>844</v>
      </c>
      <c r="X209" s="16" t="s">
        <v>843</v>
      </c>
      <c r="Y209" s="16" t="s">
        <v>843</v>
      </c>
      <c r="Z209" s="16" t="s">
        <v>843</v>
      </c>
      <c r="AA209" s="16" t="s">
        <v>843</v>
      </c>
      <c r="AB209" s="16" t="s">
        <v>843</v>
      </c>
      <c r="AC209" s="16" t="s">
        <v>843</v>
      </c>
      <c r="AD209" s="16" t="s">
        <v>867</v>
      </c>
      <c r="AF209" s="16" t="s">
        <v>11739</v>
      </c>
      <c r="AG209" s="16" t="s">
        <v>11696</v>
      </c>
      <c r="AH209" s="16" t="s">
        <v>844</v>
      </c>
      <c r="AI209" s="16" t="s">
        <v>844</v>
      </c>
      <c r="AJ209" s="16" t="s">
        <v>844</v>
      </c>
      <c r="AK209" s="16" t="s">
        <v>843</v>
      </c>
      <c r="AL209" s="16" t="s">
        <v>843</v>
      </c>
      <c r="AM209" s="16" t="s">
        <v>844</v>
      </c>
      <c r="AN209" s="16" t="s">
        <v>843</v>
      </c>
      <c r="AO209" s="16" t="s">
        <v>843</v>
      </c>
      <c r="AP209" s="16" t="s">
        <v>843</v>
      </c>
      <c r="AQ209" s="16" t="s">
        <v>844</v>
      </c>
      <c r="AR209" s="16" t="s">
        <v>4415</v>
      </c>
      <c r="AS209" s="16" t="s">
        <v>844</v>
      </c>
      <c r="AT209" s="16" t="s">
        <v>843</v>
      </c>
      <c r="AU209" s="16" t="s">
        <v>843</v>
      </c>
      <c r="AV209" s="16" t="s">
        <v>843</v>
      </c>
      <c r="AW209" s="16" t="s">
        <v>843</v>
      </c>
      <c r="AX209" s="16" t="s">
        <v>843</v>
      </c>
      <c r="AY209" s="16" t="s">
        <v>843</v>
      </c>
      <c r="AZ209" s="16" t="s">
        <v>4437</v>
      </c>
      <c r="BF209" s="16" t="s">
        <v>844</v>
      </c>
      <c r="BI209" s="16" t="s">
        <v>7785</v>
      </c>
      <c r="BJ209" s="16" t="s">
        <v>843</v>
      </c>
      <c r="BK209" s="16" t="s">
        <v>843</v>
      </c>
      <c r="BL209" s="16" t="s">
        <v>843</v>
      </c>
      <c r="BM209" s="16" t="s">
        <v>843</v>
      </c>
      <c r="BN209" s="16" t="s">
        <v>843</v>
      </c>
      <c r="BO209" s="16" t="s">
        <v>844</v>
      </c>
      <c r="BP209" s="16" t="s">
        <v>843</v>
      </c>
      <c r="BQ209" s="16" t="s">
        <v>843</v>
      </c>
      <c r="DX209" s="16" t="s">
        <v>867</v>
      </c>
      <c r="DY209" s="16" t="s">
        <v>867</v>
      </c>
      <c r="ES209" s="16" t="s">
        <v>865</v>
      </c>
      <c r="EU209" s="16" t="s">
        <v>7813</v>
      </c>
      <c r="EV209" s="16" t="s">
        <v>865</v>
      </c>
      <c r="FF209" s="16" t="s">
        <v>7836</v>
      </c>
      <c r="HC209" s="16" t="s">
        <v>865</v>
      </c>
      <c r="JA209" s="16" t="s">
        <v>4813</v>
      </c>
      <c r="JB209" s="16" t="s">
        <v>865</v>
      </c>
      <c r="JC209" s="16" t="s">
        <v>865</v>
      </c>
      <c r="JD209" s="16" t="s">
        <v>865</v>
      </c>
      <c r="JE209" s="16" t="s">
        <v>865</v>
      </c>
      <c r="JF209" s="16" t="s">
        <v>865</v>
      </c>
      <c r="JG209" s="16" t="s">
        <v>843</v>
      </c>
      <c r="JH209" s="16" t="s">
        <v>4846</v>
      </c>
      <c r="KF209" s="16" t="s">
        <v>4926</v>
      </c>
      <c r="KI209" s="16" t="s">
        <v>4846</v>
      </c>
      <c r="KO209" s="16" t="s">
        <v>9318</v>
      </c>
      <c r="KP209" s="16" t="s">
        <v>9317</v>
      </c>
      <c r="KQ209" s="16" t="s">
        <v>8694</v>
      </c>
      <c r="KR209" s="16" t="s">
        <v>9912</v>
      </c>
      <c r="KS209" s="16" t="s">
        <v>9319</v>
      </c>
      <c r="KT209" s="16" t="s">
        <v>9148</v>
      </c>
      <c r="KU209" s="16" t="s">
        <v>844</v>
      </c>
      <c r="KV209" s="16" t="s">
        <v>9148</v>
      </c>
      <c r="KW209" s="16" t="s">
        <v>851</v>
      </c>
      <c r="KX209" s="16" t="s">
        <v>487</v>
      </c>
      <c r="KY209" s="16" t="s">
        <v>487</v>
      </c>
      <c r="KZ209" s="16" t="s">
        <v>487</v>
      </c>
      <c r="LC209" s="16" t="s">
        <v>10879</v>
      </c>
      <c r="LF209" s="16" t="s">
        <v>11654</v>
      </c>
      <c r="LI209" s="16" t="s">
        <v>11655</v>
      </c>
      <c r="LJ209" s="16" t="s">
        <v>843</v>
      </c>
      <c r="LL209" s="16" t="s">
        <v>8711</v>
      </c>
      <c r="LM209" s="16" t="s">
        <v>8741</v>
      </c>
      <c r="LO209" s="16" t="s">
        <v>843</v>
      </c>
      <c r="LP209" s="16" t="s">
        <v>843</v>
      </c>
      <c r="LQ209" s="16" t="s">
        <v>844</v>
      </c>
      <c r="LR209" s="16" t="s">
        <v>844</v>
      </c>
      <c r="LS209" s="16" t="s">
        <v>844</v>
      </c>
      <c r="LT209" s="16" t="s">
        <v>844</v>
      </c>
      <c r="LU209" s="16" t="s">
        <v>1056</v>
      </c>
      <c r="LV209" s="16" t="s">
        <v>843</v>
      </c>
      <c r="LW209" s="16" t="s">
        <v>843</v>
      </c>
      <c r="LX209" s="16" t="s">
        <v>843</v>
      </c>
      <c r="LY209" s="16" t="s">
        <v>843</v>
      </c>
      <c r="LZ209" s="16" t="s">
        <v>843</v>
      </c>
      <c r="MA209" s="16" t="s">
        <v>843</v>
      </c>
      <c r="MB209" s="16" t="s">
        <v>843</v>
      </c>
      <c r="MC209" s="16" t="s">
        <v>843</v>
      </c>
      <c r="ME209" s="16" t="s">
        <v>11656</v>
      </c>
      <c r="MF209" s="16" t="s">
        <v>8847</v>
      </c>
      <c r="MO209" s="16" t="s">
        <v>1817</v>
      </c>
      <c r="MP209" s="16" t="s">
        <v>1824</v>
      </c>
      <c r="MR209" s="16" t="s">
        <v>470</v>
      </c>
      <c r="MS209" s="16" t="s">
        <v>11813</v>
      </c>
      <c r="MT209" s="16" t="s">
        <v>8940</v>
      </c>
      <c r="NC209" s="16" t="s">
        <v>486</v>
      </c>
      <c r="NE209" s="16" t="s">
        <v>486</v>
      </c>
      <c r="NG209" s="16" t="s">
        <v>1376</v>
      </c>
      <c r="NI209" s="16" t="s">
        <v>11658</v>
      </c>
      <c r="NR209" s="16" t="s">
        <v>878</v>
      </c>
      <c r="NS209" s="16" t="s">
        <v>462</v>
      </c>
      <c r="NT209" s="16" t="s">
        <v>482</v>
      </c>
      <c r="NU209" s="16">
        <v>0.79400000000000004</v>
      </c>
      <c r="NV209" s="16" t="s">
        <v>457</v>
      </c>
      <c r="NW209" s="16" t="s">
        <v>1177</v>
      </c>
      <c r="NX209" s="16" t="s">
        <v>1142</v>
      </c>
      <c r="OB209" s="16" t="s">
        <v>833</v>
      </c>
      <c r="OC209" s="16" t="s">
        <v>878</v>
      </c>
    </row>
    <row r="210" spans="1:393" x14ac:dyDescent="0.25">
      <c r="A210" s="16" t="s">
        <v>9915</v>
      </c>
      <c r="B210" s="16" t="s">
        <v>1056</v>
      </c>
      <c r="C210" s="16" t="s">
        <v>972</v>
      </c>
      <c r="D210" s="16" t="s">
        <v>844</v>
      </c>
      <c r="E210" s="16" t="s">
        <v>843</v>
      </c>
      <c r="F210" s="16" t="s">
        <v>843</v>
      </c>
      <c r="G210" s="16" t="s">
        <v>843</v>
      </c>
      <c r="H210" s="16" t="s">
        <v>843</v>
      </c>
      <c r="I210" s="16" t="s">
        <v>843</v>
      </c>
      <c r="J210" s="16" t="s">
        <v>843</v>
      </c>
      <c r="K210" s="16" t="s">
        <v>843</v>
      </c>
      <c r="L210" s="16" t="s">
        <v>843</v>
      </c>
      <c r="M210" s="16" t="s">
        <v>843</v>
      </c>
      <c r="N210" s="16" t="s">
        <v>843</v>
      </c>
      <c r="O210" s="16" t="s">
        <v>843</v>
      </c>
      <c r="Q210" s="16" t="s">
        <v>844</v>
      </c>
      <c r="R210" s="16">
        <v>71</v>
      </c>
      <c r="T210" s="16" t="s">
        <v>474</v>
      </c>
      <c r="U210" s="16" t="s">
        <v>843</v>
      </c>
      <c r="V210" s="16" t="s">
        <v>844</v>
      </c>
      <c r="W210" s="16" t="s">
        <v>843</v>
      </c>
      <c r="X210" s="16" t="s">
        <v>844</v>
      </c>
      <c r="Y210" s="16" t="s">
        <v>843</v>
      </c>
      <c r="Z210" s="16" t="s">
        <v>843</v>
      </c>
      <c r="AA210" s="16" t="s">
        <v>843</v>
      </c>
      <c r="AB210" s="16" t="s">
        <v>843</v>
      </c>
      <c r="AC210" s="16" t="s">
        <v>843</v>
      </c>
      <c r="AD210" s="16" t="s">
        <v>867</v>
      </c>
      <c r="AF210" s="16" t="s">
        <v>11716</v>
      </c>
      <c r="AG210" s="16" t="s">
        <v>11696</v>
      </c>
      <c r="AH210" s="16" t="s">
        <v>844</v>
      </c>
      <c r="AI210" s="16" t="s">
        <v>844</v>
      </c>
      <c r="AJ210" s="16" t="s">
        <v>844</v>
      </c>
      <c r="AK210" s="16" t="s">
        <v>843</v>
      </c>
      <c r="AL210" s="16" t="s">
        <v>843</v>
      </c>
      <c r="AM210" s="16" t="s">
        <v>844</v>
      </c>
      <c r="AN210" s="16" t="s">
        <v>843</v>
      </c>
      <c r="AO210" s="16" t="s">
        <v>843</v>
      </c>
      <c r="AP210" s="16" t="s">
        <v>843</v>
      </c>
      <c r="AQ210" s="16" t="s">
        <v>844</v>
      </c>
      <c r="AR210" s="16" t="s">
        <v>4418</v>
      </c>
      <c r="AS210" s="16" t="s">
        <v>843</v>
      </c>
      <c r="AT210" s="16" t="s">
        <v>844</v>
      </c>
      <c r="AU210" s="16" t="s">
        <v>843</v>
      </c>
      <c r="AV210" s="16" t="s">
        <v>843</v>
      </c>
      <c r="AW210" s="16" t="s">
        <v>843</v>
      </c>
      <c r="AX210" s="16" t="s">
        <v>843</v>
      </c>
      <c r="AY210" s="16" t="s">
        <v>843</v>
      </c>
      <c r="BA210" s="16" t="s">
        <v>4437</v>
      </c>
      <c r="BF210" s="16" t="s">
        <v>844</v>
      </c>
      <c r="BI210" s="16" t="s">
        <v>7785</v>
      </c>
      <c r="BJ210" s="16" t="s">
        <v>843</v>
      </c>
      <c r="BK210" s="16" t="s">
        <v>843</v>
      </c>
      <c r="BL210" s="16" t="s">
        <v>843</v>
      </c>
      <c r="BM210" s="16" t="s">
        <v>843</v>
      </c>
      <c r="BN210" s="16" t="s">
        <v>843</v>
      </c>
      <c r="BO210" s="16" t="s">
        <v>844</v>
      </c>
      <c r="BP210" s="16" t="s">
        <v>843</v>
      </c>
      <c r="BQ210" s="16" t="s">
        <v>843</v>
      </c>
      <c r="DX210" s="16" t="s">
        <v>865</v>
      </c>
      <c r="ES210" s="16" t="s">
        <v>865</v>
      </c>
      <c r="EU210" s="16" t="s">
        <v>7813</v>
      </c>
      <c r="EV210" s="16" t="s">
        <v>865</v>
      </c>
      <c r="FF210" s="16" t="s">
        <v>7836</v>
      </c>
      <c r="HC210" s="16" t="s">
        <v>865</v>
      </c>
      <c r="JA210" s="16" t="s">
        <v>4807</v>
      </c>
      <c r="JB210" s="16" t="s">
        <v>865</v>
      </c>
      <c r="JC210" s="16" t="s">
        <v>865</v>
      </c>
      <c r="JD210" s="16" t="s">
        <v>865</v>
      </c>
      <c r="JE210" s="16" t="s">
        <v>865</v>
      </c>
      <c r="JF210" s="16" t="s">
        <v>865</v>
      </c>
      <c r="JG210" s="16" t="s">
        <v>843</v>
      </c>
      <c r="JH210" s="16" t="s">
        <v>4846</v>
      </c>
      <c r="KF210" s="16" t="s">
        <v>4926</v>
      </c>
      <c r="KI210" s="16" t="s">
        <v>4846</v>
      </c>
      <c r="KO210" s="16" t="s">
        <v>9318</v>
      </c>
      <c r="KP210" s="16" t="s">
        <v>9317</v>
      </c>
      <c r="KQ210" s="16" t="s">
        <v>8694</v>
      </c>
      <c r="KR210" s="16" t="s">
        <v>9916</v>
      </c>
      <c r="KS210" s="16" t="s">
        <v>9319</v>
      </c>
      <c r="KT210" s="16" t="s">
        <v>9148</v>
      </c>
      <c r="KU210" s="16" t="s">
        <v>844</v>
      </c>
      <c r="KV210" s="16" t="s">
        <v>9148</v>
      </c>
      <c r="KW210" s="16" t="s">
        <v>851</v>
      </c>
      <c r="KY210" s="16" t="s">
        <v>486</v>
      </c>
      <c r="LC210" s="16" t="s">
        <v>10879</v>
      </c>
      <c r="LF210" s="16" t="s">
        <v>11654</v>
      </c>
      <c r="LI210" s="16" t="s">
        <v>11655</v>
      </c>
      <c r="LJ210" s="16" t="s">
        <v>843</v>
      </c>
      <c r="LL210" s="16" t="s">
        <v>8711</v>
      </c>
      <c r="LM210" s="16" t="s">
        <v>8741</v>
      </c>
      <c r="LO210" s="16" t="s">
        <v>843</v>
      </c>
      <c r="LP210" s="16" t="s">
        <v>843</v>
      </c>
      <c r="LQ210" s="16" t="s">
        <v>844</v>
      </c>
      <c r="LR210" s="16" t="s">
        <v>844</v>
      </c>
      <c r="LS210" s="16" t="s">
        <v>844</v>
      </c>
      <c r="LT210" s="16" t="s">
        <v>844</v>
      </c>
      <c r="LU210" s="16" t="s">
        <v>1056</v>
      </c>
      <c r="LV210" s="16" t="s">
        <v>843</v>
      </c>
      <c r="LW210" s="16" t="s">
        <v>843</v>
      </c>
      <c r="LX210" s="16" t="s">
        <v>843</v>
      </c>
      <c r="LY210" s="16" t="s">
        <v>843</v>
      </c>
      <c r="LZ210" s="16" t="s">
        <v>843</v>
      </c>
      <c r="MA210" s="16" t="s">
        <v>843</v>
      </c>
      <c r="MB210" s="16" t="s">
        <v>843</v>
      </c>
      <c r="MC210" s="16" t="s">
        <v>843</v>
      </c>
      <c r="ME210" s="16" t="s">
        <v>11656</v>
      </c>
      <c r="MF210" s="16" t="s">
        <v>8847</v>
      </c>
      <c r="MO210" s="16" t="s">
        <v>1817</v>
      </c>
      <c r="MP210" s="16" t="s">
        <v>1824</v>
      </c>
      <c r="MR210" s="16" t="s">
        <v>474</v>
      </c>
      <c r="MS210" s="16" t="s">
        <v>11813</v>
      </c>
      <c r="MT210" s="16" t="s">
        <v>8931</v>
      </c>
      <c r="NC210" s="16" t="s">
        <v>486</v>
      </c>
      <c r="NE210" s="16" t="s">
        <v>486</v>
      </c>
      <c r="NG210" s="16" t="s">
        <v>1374</v>
      </c>
      <c r="NI210" s="16" t="s">
        <v>11658</v>
      </c>
      <c r="NR210" s="16" t="s">
        <v>878</v>
      </c>
      <c r="NS210" s="16" t="s">
        <v>462</v>
      </c>
      <c r="NT210" s="16" t="s">
        <v>482</v>
      </c>
      <c r="NU210" s="16">
        <v>0.79400000000000004</v>
      </c>
      <c r="NV210" s="16" t="s">
        <v>457</v>
      </c>
      <c r="NW210" s="16" t="s">
        <v>1183</v>
      </c>
      <c r="NX210" s="16" t="s">
        <v>1142</v>
      </c>
      <c r="OB210" s="16" t="s">
        <v>833</v>
      </c>
      <c r="OC210" s="16" t="s">
        <v>878</v>
      </c>
    </row>
    <row r="211" spans="1:393" x14ac:dyDescent="0.25">
      <c r="A211" s="16" t="s">
        <v>9920</v>
      </c>
      <c r="B211" s="16" t="s">
        <v>844</v>
      </c>
      <c r="C211" s="16" t="s">
        <v>972</v>
      </c>
      <c r="D211" s="16" t="s">
        <v>844</v>
      </c>
      <c r="E211" s="16" t="s">
        <v>843</v>
      </c>
      <c r="F211" s="16" t="s">
        <v>843</v>
      </c>
      <c r="G211" s="16" t="s">
        <v>843</v>
      </c>
      <c r="H211" s="16" t="s">
        <v>843</v>
      </c>
      <c r="I211" s="16" t="s">
        <v>843</v>
      </c>
      <c r="J211" s="16" t="s">
        <v>843</v>
      </c>
      <c r="K211" s="16" t="s">
        <v>843</v>
      </c>
      <c r="L211" s="16" t="s">
        <v>843</v>
      </c>
      <c r="M211" s="16" t="s">
        <v>843</v>
      </c>
      <c r="N211" s="16" t="s">
        <v>843</v>
      </c>
      <c r="O211" s="16" t="s">
        <v>843</v>
      </c>
      <c r="Q211" s="16" t="s">
        <v>844</v>
      </c>
      <c r="R211" s="16">
        <v>47</v>
      </c>
      <c r="T211" s="16" t="s">
        <v>470</v>
      </c>
      <c r="U211" s="16" t="s">
        <v>844</v>
      </c>
      <c r="V211" s="16" t="s">
        <v>843</v>
      </c>
      <c r="W211" s="16" t="s">
        <v>844</v>
      </c>
      <c r="X211" s="16" t="s">
        <v>843</v>
      </c>
      <c r="Y211" s="16" t="s">
        <v>843</v>
      </c>
      <c r="Z211" s="16" t="s">
        <v>843</v>
      </c>
      <c r="AA211" s="16" t="s">
        <v>843</v>
      </c>
      <c r="AB211" s="16" t="s">
        <v>844</v>
      </c>
      <c r="AC211" s="16" t="s">
        <v>843</v>
      </c>
      <c r="AD211" s="16" t="s">
        <v>867</v>
      </c>
      <c r="AF211" s="16" t="s">
        <v>11702</v>
      </c>
      <c r="AG211" s="16" t="s">
        <v>11725</v>
      </c>
      <c r="AH211" s="16" t="s">
        <v>844</v>
      </c>
      <c r="AI211" s="16" t="s">
        <v>844</v>
      </c>
      <c r="AJ211" s="16" t="s">
        <v>843</v>
      </c>
      <c r="AK211" s="16" t="s">
        <v>843</v>
      </c>
      <c r="AL211" s="16" t="s">
        <v>844</v>
      </c>
      <c r="AM211" s="16" t="s">
        <v>844</v>
      </c>
      <c r="AN211" s="16" t="s">
        <v>843</v>
      </c>
      <c r="AO211" s="16" t="s">
        <v>843</v>
      </c>
      <c r="AP211" s="16" t="s">
        <v>843</v>
      </c>
      <c r="AQ211" s="16" t="s">
        <v>844</v>
      </c>
      <c r="AR211" s="16" t="s">
        <v>4433</v>
      </c>
      <c r="AS211" s="16" t="s">
        <v>843</v>
      </c>
      <c r="AT211" s="16" t="s">
        <v>843</v>
      </c>
      <c r="AU211" s="16" t="s">
        <v>843</v>
      </c>
      <c r="AV211" s="16" t="s">
        <v>843</v>
      </c>
      <c r="AW211" s="16" t="s">
        <v>843</v>
      </c>
      <c r="AX211" s="16" t="s">
        <v>843</v>
      </c>
      <c r="AY211" s="16" t="s">
        <v>844</v>
      </c>
      <c r="BF211" s="16" t="s">
        <v>844</v>
      </c>
      <c r="BH211" s="16" t="s">
        <v>7380</v>
      </c>
      <c r="BI211" s="16" t="s">
        <v>7785</v>
      </c>
      <c r="BJ211" s="16" t="s">
        <v>843</v>
      </c>
      <c r="BK211" s="16" t="s">
        <v>843</v>
      </c>
      <c r="BL211" s="16" t="s">
        <v>843</v>
      </c>
      <c r="BM211" s="16" t="s">
        <v>843</v>
      </c>
      <c r="BN211" s="16" t="s">
        <v>843</v>
      </c>
      <c r="BO211" s="16" t="s">
        <v>844</v>
      </c>
      <c r="BP211" s="16" t="s">
        <v>843</v>
      </c>
      <c r="BQ211" s="16" t="s">
        <v>843</v>
      </c>
      <c r="DX211" s="16" t="s">
        <v>867</v>
      </c>
      <c r="DY211" s="16" t="s">
        <v>867</v>
      </c>
      <c r="ES211" s="16" t="s">
        <v>867</v>
      </c>
      <c r="EU211" s="16" t="s">
        <v>7813</v>
      </c>
      <c r="EV211" s="16" t="s">
        <v>865</v>
      </c>
      <c r="FT211" s="16" t="s">
        <v>865</v>
      </c>
      <c r="HC211" s="16" t="s">
        <v>865</v>
      </c>
      <c r="JA211" s="16" t="s">
        <v>4822</v>
      </c>
      <c r="JB211" s="16" t="s">
        <v>865</v>
      </c>
      <c r="JC211" s="16" t="s">
        <v>865</v>
      </c>
      <c r="JD211" s="16" t="s">
        <v>865</v>
      </c>
      <c r="JE211" s="16" t="s">
        <v>865</v>
      </c>
      <c r="JF211" s="16" t="s">
        <v>865</v>
      </c>
      <c r="JG211" s="16" t="s">
        <v>843</v>
      </c>
      <c r="JH211" s="16" t="s">
        <v>7591</v>
      </c>
      <c r="JJ211" s="16" t="s">
        <v>865</v>
      </c>
      <c r="KF211" s="16" t="s">
        <v>4932</v>
      </c>
      <c r="KI211" s="16" t="s">
        <v>4982</v>
      </c>
      <c r="KK211" s="16" t="s">
        <v>4892</v>
      </c>
      <c r="KM211" s="16" t="s">
        <v>7613</v>
      </c>
      <c r="KO211" s="16" t="s">
        <v>9322</v>
      </c>
      <c r="KP211" s="16" t="s">
        <v>9321</v>
      </c>
      <c r="KQ211" s="16" t="s">
        <v>8694</v>
      </c>
      <c r="KR211" s="16" t="s">
        <v>9921</v>
      </c>
      <c r="KS211" s="16" t="s">
        <v>9323</v>
      </c>
      <c r="KT211" s="16" t="s">
        <v>9148</v>
      </c>
      <c r="KU211" s="16" t="s">
        <v>844</v>
      </c>
      <c r="KV211" s="16" t="s">
        <v>9148</v>
      </c>
      <c r="KW211" s="16" t="s">
        <v>851</v>
      </c>
      <c r="KX211" s="16" t="s">
        <v>487</v>
      </c>
      <c r="KY211" s="16" t="s">
        <v>487</v>
      </c>
      <c r="KZ211" s="16" t="s">
        <v>487</v>
      </c>
      <c r="LC211" s="16" t="s">
        <v>10879</v>
      </c>
      <c r="LF211" s="16" t="s">
        <v>11654</v>
      </c>
      <c r="LI211" s="16" t="s">
        <v>11655</v>
      </c>
      <c r="LJ211" s="16" t="s">
        <v>843</v>
      </c>
      <c r="LL211" s="16" t="s">
        <v>8711</v>
      </c>
      <c r="LM211" s="16" t="s">
        <v>8741</v>
      </c>
      <c r="LO211" s="16" t="s">
        <v>844</v>
      </c>
      <c r="LP211" s="16" t="s">
        <v>844</v>
      </c>
      <c r="LQ211" s="16" t="s">
        <v>844</v>
      </c>
      <c r="LR211" s="16" t="s">
        <v>844</v>
      </c>
      <c r="LS211" s="16" t="s">
        <v>844</v>
      </c>
      <c r="LT211" s="16" t="s">
        <v>843</v>
      </c>
      <c r="LU211" s="16" t="s">
        <v>843</v>
      </c>
      <c r="LV211" s="16" t="s">
        <v>843</v>
      </c>
      <c r="LW211" s="16" t="s">
        <v>844</v>
      </c>
      <c r="LX211" s="16" t="s">
        <v>843</v>
      </c>
      <c r="LY211" s="16" t="s">
        <v>843</v>
      </c>
      <c r="LZ211" s="16" t="s">
        <v>844</v>
      </c>
      <c r="MA211" s="16" t="s">
        <v>843</v>
      </c>
      <c r="MB211" s="16" t="s">
        <v>843</v>
      </c>
      <c r="MC211" s="16" t="s">
        <v>843</v>
      </c>
      <c r="ME211" s="16" t="s">
        <v>11656</v>
      </c>
      <c r="MF211" s="16" t="s">
        <v>8847</v>
      </c>
      <c r="MJ211" s="16" t="s">
        <v>1835</v>
      </c>
      <c r="MO211" s="16" t="s">
        <v>1813</v>
      </c>
      <c r="MP211" s="16" t="s">
        <v>1829</v>
      </c>
      <c r="MQ211" s="16" t="s">
        <v>1783</v>
      </c>
      <c r="MR211" s="16" t="s">
        <v>470</v>
      </c>
      <c r="MS211" s="16" t="s">
        <v>11813</v>
      </c>
      <c r="MT211" s="16" t="s">
        <v>8978</v>
      </c>
      <c r="MU211" s="16" t="s">
        <v>817</v>
      </c>
      <c r="NC211" s="16" t="s">
        <v>487</v>
      </c>
      <c r="ND211" s="16" t="s">
        <v>486</v>
      </c>
      <c r="NE211" s="16" t="s">
        <v>486</v>
      </c>
      <c r="NG211" s="16" t="s">
        <v>1378</v>
      </c>
      <c r="NI211" s="16" t="s">
        <v>11658</v>
      </c>
      <c r="NR211" s="16" t="s">
        <v>451</v>
      </c>
      <c r="NS211" s="16" t="s">
        <v>462</v>
      </c>
      <c r="NT211" s="16" t="s">
        <v>482</v>
      </c>
      <c r="NU211" s="16">
        <v>0.79400000000000004</v>
      </c>
      <c r="NV211" s="16" t="s">
        <v>451</v>
      </c>
      <c r="NW211" s="16" t="s">
        <v>1175</v>
      </c>
      <c r="NX211" s="16" t="s">
        <v>1142</v>
      </c>
      <c r="OB211" s="16" t="s">
        <v>833</v>
      </c>
      <c r="OC211" s="16" t="s">
        <v>451</v>
      </c>
    </row>
    <row r="212" spans="1:393" x14ac:dyDescent="0.25">
      <c r="A212" s="16" t="s">
        <v>9926</v>
      </c>
      <c r="B212" s="16" t="s">
        <v>1056</v>
      </c>
      <c r="C212" s="16" t="s">
        <v>972</v>
      </c>
      <c r="D212" s="16" t="s">
        <v>844</v>
      </c>
      <c r="E212" s="16" t="s">
        <v>843</v>
      </c>
      <c r="F212" s="16" t="s">
        <v>843</v>
      </c>
      <c r="G212" s="16" t="s">
        <v>843</v>
      </c>
      <c r="H212" s="16" t="s">
        <v>843</v>
      </c>
      <c r="I212" s="16" t="s">
        <v>843</v>
      </c>
      <c r="J212" s="16" t="s">
        <v>843</v>
      </c>
      <c r="K212" s="16" t="s">
        <v>843</v>
      </c>
      <c r="L212" s="16" t="s">
        <v>843</v>
      </c>
      <c r="M212" s="16" t="s">
        <v>843</v>
      </c>
      <c r="N212" s="16" t="s">
        <v>843</v>
      </c>
      <c r="O212" s="16" t="s">
        <v>843</v>
      </c>
      <c r="Q212" s="16" t="s">
        <v>844</v>
      </c>
      <c r="R212" s="16">
        <v>13</v>
      </c>
      <c r="T212" s="16" t="s">
        <v>474</v>
      </c>
      <c r="U212" s="16" t="s">
        <v>843</v>
      </c>
      <c r="V212" s="16" t="s">
        <v>844</v>
      </c>
      <c r="W212" s="16" t="s">
        <v>843</v>
      </c>
      <c r="X212" s="16" t="s">
        <v>843</v>
      </c>
      <c r="Y212" s="16" t="s">
        <v>843</v>
      </c>
      <c r="Z212" s="16" t="s">
        <v>844</v>
      </c>
      <c r="AA212" s="16" t="s">
        <v>843</v>
      </c>
      <c r="AB212" s="16" t="s">
        <v>843</v>
      </c>
      <c r="AC212" s="16" t="s">
        <v>844</v>
      </c>
      <c r="AF212" s="16" t="s">
        <v>11702</v>
      </c>
      <c r="AG212" s="16" t="s">
        <v>11691</v>
      </c>
      <c r="AH212" s="16" t="s">
        <v>844</v>
      </c>
      <c r="AI212" s="16" t="s">
        <v>843</v>
      </c>
      <c r="AJ212" s="16" t="s">
        <v>843</v>
      </c>
      <c r="AK212" s="16" t="s">
        <v>843</v>
      </c>
      <c r="AL212" s="16" t="s">
        <v>844</v>
      </c>
      <c r="AM212" s="16" t="s">
        <v>844</v>
      </c>
      <c r="AN212" s="16" t="s">
        <v>843</v>
      </c>
      <c r="AO212" s="16" t="s">
        <v>843</v>
      </c>
      <c r="AP212" s="16" t="s">
        <v>843</v>
      </c>
      <c r="AQ212" s="16" t="s">
        <v>844</v>
      </c>
      <c r="AR212" s="16" t="s">
        <v>4433</v>
      </c>
      <c r="AS212" s="16" t="s">
        <v>843</v>
      </c>
      <c r="AT212" s="16" t="s">
        <v>843</v>
      </c>
      <c r="AU212" s="16" t="s">
        <v>843</v>
      </c>
      <c r="AV212" s="16" t="s">
        <v>843</v>
      </c>
      <c r="AW212" s="16" t="s">
        <v>843</v>
      </c>
      <c r="AX212" s="16" t="s">
        <v>843</v>
      </c>
      <c r="AY212" s="16" t="s">
        <v>844</v>
      </c>
      <c r="BF212" s="16" t="s">
        <v>844</v>
      </c>
      <c r="BH212" s="16" t="s">
        <v>7380</v>
      </c>
      <c r="BI212" s="16" t="s">
        <v>7785</v>
      </c>
      <c r="BJ212" s="16" t="s">
        <v>843</v>
      </c>
      <c r="BK212" s="16" t="s">
        <v>843</v>
      </c>
      <c r="BL212" s="16" t="s">
        <v>843</v>
      </c>
      <c r="BM212" s="16" t="s">
        <v>843</v>
      </c>
      <c r="BN212" s="16" t="s">
        <v>843</v>
      </c>
      <c r="BO212" s="16" t="s">
        <v>844</v>
      </c>
      <c r="BP212" s="16" t="s">
        <v>843</v>
      </c>
      <c r="BQ212" s="16" t="s">
        <v>843</v>
      </c>
      <c r="CC212" s="16" t="s">
        <v>865</v>
      </c>
      <c r="CF212" s="16" t="s">
        <v>7130</v>
      </c>
      <c r="CG212" s="16" t="s">
        <v>844</v>
      </c>
      <c r="CH212" s="16" t="s">
        <v>843</v>
      </c>
      <c r="CI212" s="16" t="s">
        <v>843</v>
      </c>
      <c r="CJ212" s="16" t="s">
        <v>843</v>
      </c>
      <c r="CK212" s="16" t="s">
        <v>843</v>
      </c>
      <c r="CL212" s="16" t="s">
        <v>843</v>
      </c>
      <c r="CM212" s="16" t="s">
        <v>843</v>
      </c>
      <c r="CN212" s="16" t="s">
        <v>843</v>
      </c>
      <c r="CO212" s="16" t="s">
        <v>843</v>
      </c>
      <c r="CP212" s="16" t="s">
        <v>843</v>
      </c>
      <c r="CQ212" s="16" t="s">
        <v>843</v>
      </c>
      <c r="CR212" s="16" t="s">
        <v>843</v>
      </c>
      <c r="CS212" s="16" t="s">
        <v>843</v>
      </c>
      <c r="CT212" s="16" t="s">
        <v>843</v>
      </c>
      <c r="CU212" s="16" t="s">
        <v>843</v>
      </c>
      <c r="CV212" s="16" t="s">
        <v>843</v>
      </c>
      <c r="CW212" s="16" t="s">
        <v>843</v>
      </c>
      <c r="CX212" s="16" t="s">
        <v>843</v>
      </c>
      <c r="CY212" s="16" t="s">
        <v>843</v>
      </c>
      <c r="CZ212" s="16" t="s">
        <v>843</v>
      </c>
      <c r="DA212" s="16" t="s">
        <v>843</v>
      </c>
      <c r="DB212" s="16" t="s">
        <v>843</v>
      </c>
      <c r="DC212" s="16" t="s">
        <v>843</v>
      </c>
      <c r="DD212" s="16" t="s">
        <v>843</v>
      </c>
      <c r="DE212" s="16" t="s">
        <v>843</v>
      </c>
      <c r="DF212" s="16" t="s">
        <v>843</v>
      </c>
      <c r="DG212" s="16" t="s">
        <v>843</v>
      </c>
      <c r="DH212" s="16" t="s">
        <v>843</v>
      </c>
      <c r="DI212" s="16" t="s">
        <v>843</v>
      </c>
      <c r="DJ212" s="16" t="s">
        <v>843</v>
      </c>
      <c r="DK212" s="16" t="s">
        <v>843</v>
      </c>
      <c r="DL212" s="16" t="s">
        <v>843</v>
      </c>
      <c r="DQ212" s="16" t="s">
        <v>7236</v>
      </c>
      <c r="DR212" s="16" t="s">
        <v>867</v>
      </c>
      <c r="DS212" s="16" t="s">
        <v>7321</v>
      </c>
      <c r="DX212" s="16" t="s">
        <v>867</v>
      </c>
      <c r="DY212" s="16" t="s">
        <v>867</v>
      </c>
      <c r="ES212" s="16" t="s">
        <v>865</v>
      </c>
      <c r="EU212" s="16" t="s">
        <v>7813</v>
      </c>
      <c r="EV212" s="16" t="s">
        <v>865</v>
      </c>
      <c r="HC212" s="16" t="s">
        <v>865</v>
      </c>
      <c r="KO212" s="16" t="s">
        <v>9322</v>
      </c>
      <c r="KP212" s="16" t="s">
        <v>9321</v>
      </c>
      <c r="KQ212" s="16" t="s">
        <v>8694</v>
      </c>
      <c r="KR212" s="16" t="s">
        <v>9927</v>
      </c>
      <c r="KS212" s="16" t="s">
        <v>9323</v>
      </c>
      <c r="KT212" s="16" t="s">
        <v>9148</v>
      </c>
      <c r="KU212" s="16" t="s">
        <v>844</v>
      </c>
      <c r="KV212" s="16" t="s">
        <v>9148</v>
      </c>
      <c r="KW212" s="16" t="s">
        <v>851</v>
      </c>
      <c r="KX212" s="16" t="s">
        <v>487</v>
      </c>
      <c r="KY212" s="16" t="s">
        <v>487</v>
      </c>
      <c r="KZ212" s="16" t="s">
        <v>487</v>
      </c>
      <c r="LA212" s="16" t="s">
        <v>11697</v>
      </c>
      <c r="LC212" s="16" t="s">
        <v>10879</v>
      </c>
      <c r="LD212" s="16" t="s">
        <v>11698</v>
      </c>
      <c r="LE212" s="16" t="s">
        <v>11693</v>
      </c>
      <c r="LF212" s="16" t="s">
        <v>11654</v>
      </c>
      <c r="LI212" s="16" t="s">
        <v>11655</v>
      </c>
      <c r="LM212" s="16" t="s">
        <v>8741</v>
      </c>
      <c r="LO212" s="16" t="s">
        <v>844</v>
      </c>
      <c r="LP212" s="16" t="s">
        <v>844</v>
      </c>
      <c r="LQ212" s="16" t="s">
        <v>844</v>
      </c>
      <c r="LR212" s="16" t="s">
        <v>844</v>
      </c>
      <c r="LS212" s="16" t="s">
        <v>844</v>
      </c>
      <c r="LT212" s="16" t="s">
        <v>843</v>
      </c>
      <c r="LU212" s="16" t="s">
        <v>843</v>
      </c>
      <c r="LV212" s="16" t="s">
        <v>843</v>
      </c>
      <c r="LW212" s="16" t="s">
        <v>844</v>
      </c>
      <c r="LX212" s="16" t="s">
        <v>843</v>
      </c>
      <c r="LY212" s="16" t="s">
        <v>843</v>
      </c>
      <c r="LZ212" s="16" t="s">
        <v>844</v>
      </c>
      <c r="MA212" s="16" t="s">
        <v>843</v>
      </c>
      <c r="MB212" s="16" t="s">
        <v>843</v>
      </c>
      <c r="MC212" s="16" t="s">
        <v>843</v>
      </c>
      <c r="MD212" s="16" t="s">
        <v>11699</v>
      </c>
      <c r="ME212" s="16" t="s">
        <v>11677</v>
      </c>
      <c r="MF212" s="16" t="s">
        <v>8847</v>
      </c>
      <c r="MR212" s="16" t="s">
        <v>474</v>
      </c>
      <c r="MS212" s="16" t="s">
        <v>11813</v>
      </c>
      <c r="MT212" s="16" t="s">
        <v>8978</v>
      </c>
      <c r="MU212" s="16" t="s">
        <v>817</v>
      </c>
      <c r="MV212" s="16" t="s">
        <v>486</v>
      </c>
      <c r="MZ212" s="16" t="s">
        <v>486</v>
      </c>
      <c r="NA212" s="16" t="s">
        <v>487</v>
      </c>
      <c r="NB212" s="16" t="s">
        <v>1344</v>
      </c>
      <c r="NC212" s="16" t="s">
        <v>486</v>
      </c>
      <c r="NE212" s="16" t="s">
        <v>486</v>
      </c>
      <c r="NI212" s="16" t="s">
        <v>11658</v>
      </c>
      <c r="NL212" s="16" t="s">
        <v>843</v>
      </c>
      <c r="NS212" s="16" t="s">
        <v>462</v>
      </c>
      <c r="NT212" s="16" t="s">
        <v>482</v>
      </c>
      <c r="NU212" s="16">
        <v>0.79400000000000004</v>
      </c>
      <c r="NV212" s="16" t="s">
        <v>824</v>
      </c>
      <c r="NW212" s="16" t="s">
        <v>1179</v>
      </c>
      <c r="NX212" s="16" t="s">
        <v>1142</v>
      </c>
      <c r="NY212" s="16" t="s">
        <v>824</v>
      </c>
      <c r="NZ212" s="16" t="s">
        <v>929</v>
      </c>
      <c r="OA212" s="16" t="s">
        <v>486</v>
      </c>
    </row>
    <row r="213" spans="1:393" x14ac:dyDescent="0.25">
      <c r="A213" s="16" t="s">
        <v>9931</v>
      </c>
      <c r="B213" s="16" t="s">
        <v>844</v>
      </c>
      <c r="C213" s="16" t="s">
        <v>972</v>
      </c>
      <c r="D213" s="16" t="s">
        <v>844</v>
      </c>
      <c r="E213" s="16" t="s">
        <v>843</v>
      </c>
      <c r="F213" s="16" t="s">
        <v>843</v>
      </c>
      <c r="G213" s="16" t="s">
        <v>843</v>
      </c>
      <c r="H213" s="16" t="s">
        <v>843</v>
      </c>
      <c r="I213" s="16" t="s">
        <v>843</v>
      </c>
      <c r="J213" s="16" t="s">
        <v>843</v>
      </c>
      <c r="K213" s="16" t="s">
        <v>843</v>
      </c>
      <c r="L213" s="16" t="s">
        <v>843</v>
      </c>
      <c r="M213" s="16" t="s">
        <v>843</v>
      </c>
      <c r="N213" s="16" t="s">
        <v>843</v>
      </c>
      <c r="O213" s="16" t="s">
        <v>843</v>
      </c>
      <c r="Q213" s="16" t="s">
        <v>844</v>
      </c>
      <c r="R213" s="16">
        <v>44</v>
      </c>
      <c r="T213" s="16" t="s">
        <v>470</v>
      </c>
      <c r="U213" s="16" t="s">
        <v>844</v>
      </c>
      <c r="V213" s="16" t="s">
        <v>843</v>
      </c>
      <c r="W213" s="16" t="s">
        <v>844</v>
      </c>
      <c r="X213" s="16" t="s">
        <v>843</v>
      </c>
      <c r="Y213" s="16" t="s">
        <v>843</v>
      </c>
      <c r="Z213" s="16" t="s">
        <v>843</v>
      </c>
      <c r="AA213" s="16" t="s">
        <v>843</v>
      </c>
      <c r="AB213" s="16" t="s">
        <v>844</v>
      </c>
      <c r="AC213" s="16" t="s">
        <v>843</v>
      </c>
      <c r="AD213" s="16" t="s">
        <v>867</v>
      </c>
      <c r="AF213" s="16" t="s">
        <v>11673</v>
      </c>
      <c r="AG213" s="16" t="s">
        <v>11725</v>
      </c>
      <c r="AH213" s="16" t="s">
        <v>844</v>
      </c>
      <c r="AI213" s="16" t="s">
        <v>844</v>
      </c>
      <c r="AJ213" s="16" t="s">
        <v>843</v>
      </c>
      <c r="AK213" s="16" t="s">
        <v>843</v>
      </c>
      <c r="AL213" s="16" t="s">
        <v>844</v>
      </c>
      <c r="AM213" s="16" t="s">
        <v>844</v>
      </c>
      <c r="AN213" s="16" t="s">
        <v>843</v>
      </c>
      <c r="AO213" s="16" t="s">
        <v>843</v>
      </c>
      <c r="AP213" s="16" t="s">
        <v>843</v>
      </c>
      <c r="AQ213" s="16" t="s">
        <v>844</v>
      </c>
      <c r="AR213" s="16" t="s">
        <v>4433</v>
      </c>
      <c r="AS213" s="16" t="s">
        <v>843</v>
      </c>
      <c r="AT213" s="16" t="s">
        <v>843</v>
      </c>
      <c r="AU213" s="16" t="s">
        <v>843</v>
      </c>
      <c r="AV213" s="16" t="s">
        <v>843</v>
      </c>
      <c r="AW213" s="16" t="s">
        <v>843</v>
      </c>
      <c r="AX213" s="16" t="s">
        <v>843</v>
      </c>
      <c r="AY213" s="16" t="s">
        <v>844</v>
      </c>
      <c r="BF213" s="16" t="s">
        <v>844</v>
      </c>
      <c r="BH213" s="16" t="s">
        <v>7380</v>
      </c>
      <c r="BI213" s="16" t="s">
        <v>7785</v>
      </c>
      <c r="BJ213" s="16" t="s">
        <v>843</v>
      </c>
      <c r="BK213" s="16" t="s">
        <v>843</v>
      </c>
      <c r="BL213" s="16" t="s">
        <v>843</v>
      </c>
      <c r="BM213" s="16" t="s">
        <v>843</v>
      </c>
      <c r="BN213" s="16" t="s">
        <v>843</v>
      </c>
      <c r="BO213" s="16" t="s">
        <v>844</v>
      </c>
      <c r="BP213" s="16" t="s">
        <v>843</v>
      </c>
      <c r="BQ213" s="16" t="s">
        <v>843</v>
      </c>
      <c r="DX213" s="16" t="s">
        <v>865</v>
      </c>
      <c r="ES213" s="16" t="s">
        <v>865</v>
      </c>
      <c r="EU213" s="16" t="s">
        <v>7810</v>
      </c>
      <c r="EV213" s="16" t="s">
        <v>865</v>
      </c>
      <c r="FT213" s="16" t="s">
        <v>865</v>
      </c>
      <c r="HC213" s="16" t="s">
        <v>867</v>
      </c>
      <c r="HD213" s="16" t="s">
        <v>865</v>
      </c>
      <c r="JA213" s="16" t="s">
        <v>4813</v>
      </c>
      <c r="JB213" s="16" t="s">
        <v>865</v>
      </c>
      <c r="JC213" s="16" t="s">
        <v>865</v>
      </c>
      <c r="JD213" s="16" t="s">
        <v>865</v>
      </c>
      <c r="JE213" s="16" t="s">
        <v>865</v>
      </c>
      <c r="JF213" s="16" t="s">
        <v>867</v>
      </c>
      <c r="JG213" s="16" t="s">
        <v>843</v>
      </c>
      <c r="JJ213" s="16" t="s">
        <v>865</v>
      </c>
      <c r="KF213" s="16" t="s">
        <v>864</v>
      </c>
      <c r="KI213" s="16" t="s">
        <v>4982</v>
      </c>
      <c r="KK213" s="16" t="s">
        <v>4889</v>
      </c>
      <c r="KM213" s="16" t="s">
        <v>7616</v>
      </c>
      <c r="KO213" s="16" t="s">
        <v>9327</v>
      </c>
      <c r="KP213" s="16" t="s">
        <v>9326</v>
      </c>
      <c r="KQ213" s="16" t="s">
        <v>8694</v>
      </c>
      <c r="KR213" s="16" t="s">
        <v>9932</v>
      </c>
      <c r="KS213" s="16" t="s">
        <v>9328</v>
      </c>
      <c r="KT213" s="16" t="s">
        <v>9148</v>
      </c>
      <c r="KU213" s="16" t="s">
        <v>844</v>
      </c>
      <c r="KV213" s="16" t="s">
        <v>9148</v>
      </c>
      <c r="KW213" s="16" t="s">
        <v>851</v>
      </c>
      <c r="KY213" s="16" t="s">
        <v>486</v>
      </c>
      <c r="LC213" s="16" t="s">
        <v>10879</v>
      </c>
      <c r="LF213" s="16" t="s">
        <v>11654</v>
      </c>
      <c r="LI213" s="16" t="s">
        <v>11655</v>
      </c>
      <c r="LJ213" s="16" t="s">
        <v>843</v>
      </c>
      <c r="LM213" s="16" t="s">
        <v>8741</v>
      </c>
      <c r="LO213" s="16" t="s">
        <v>843</v>
      </c>
      <c r="LP213" s="16" t="s">
        <v>844</v>
      </c>
      <c r="LQ213" s="16" t="s">
        <v>844</v>
      </c>
      <c r="LR213" s="16" t="s">
        <v>843</v>
      </c>
      <c r="LS213" s="16" t="s">
        <v>844</v>
      </c>
      <c r="LT213" s="16" t="s">
        <v>843</v>
      </c>
      <c r="LU213" s="16" t="s">
        <v>843</v>
      </c>
      <c r="LV213" s="16" t="s">
        <v>843</v>
      </c>
      <c r="LW213" s="16" t="s">
        <v>843</v>
      </c>
      <c r="LX213" s="16" t="s">
        <v>843</v>
      </c>
      <c r="LY213" s="16" t="s">
        <v>843</v>
      </c>
      <c r="LZ213" s="16" t="s">
        <v>843</v>
      </c>
      <c r="MA213" s="16" t="s">
        <v>843</v>
      </c>
      <c r="MB213" s="16" t="s">
        <v>843</v>
      </c>
      <c r="MC213" s="16" t="s">
        <v>843</v>
      </c>
      <c r="ME213" s="16" t="s">
        <v>11656</v>
      </c>
      <c r="MF213" s="16" t="s">
        <v>8847</v>
      </c>
      <c r="MJ213" s="16" t="s">
        <v>1840</v>
      </c>
      <c r="MP213" s="16" t="s">
        <v>1829</v>
      </c>
      <c r="MQ213" s="16" t="s">
        <v>1778</v>
      </c>
      <c r="MR213" s="16" t="s">
        <v>470</v>
      </c>
      <c r="MS213" s="16" t="s">
        <v>11813</v>
      </c>
      <c r="MT213" s="16" t="s">
        <v>9009</v>
      </c>
      <c r="MU213" s="16" t="s">
        <v>817</v>
      </c>
      <c r="NC213" s="16" t="s">
        <v>486</v>
      </c>
      <c r="ND213" s="16" t="s">
        <v>486</v>
      </c>
      <c r="NE213" s="16" t="s">
        <v>487</v>
      </c>
      <c r="NF213" s="16" t="s">
        <v>486</v>
      </c>
      <c r="NG213" s="16" t="s">
        <v>1376</v>
      </c>
      <c r="NI213" s="16" t="s">
        <v>11658</v>
      </c>
      <c r="NS213" s="16" t="s">
        <v>462</v>
      </c>
      <c r="NT213" s="16" t="s">
        <v>482</v>
      </c>
      <c r="NU213" s="16">
        <v>0.79400000000000004</v>
      </c>
      <c r="NV213" s="16" t="s">
        <v>451</v>
      </c>
      <c r="NW213" s="16" t="s">
        <v>1175</v>
      </c>
      <c r="NX213" s="16" t="s">
        <v>1142</v>
      </c>
      <c r="OC213" s="16" t="s">
        <v>451</v>
      </c>
    </row>
    <row r="214" spans="1:393" x14ac:dyDescent="0.25">
      <c r="A214" s="16" t="s">
        <v>9935</v>
      </c>
      <c r="B214" s="16" t="s">
        <v>844</v>
      </c>
      <c r="C214" s="16" t="s">
        <v>972</v>
      </c>
      <c r="D214" s="16" t="s">
        <v>844</v>
      </c>
      <c r="E214" s="16" t="s">
        <v>843</v>
      </c>
      <c r="F214" s="16" t="s">
        <v>843</v>
      </c>
      <c r="G214" s="16" t="s">
        <v>843</v>
      </c>
      <c r="H214" s="16" t="s">
        <v>843</v>
      </c>
      <c r="I214" s="16" t="s">
        <v>843</v>
      </c>
      <c r="J214" s="16" t="s">
        <v>843</v>
      </c>
      <c r="K214" s="16" t="s">
        <v>843</v>
      </c>
      <c r="L214" s="16" t="s">
        <v>843</v>
      </c>
      <c r="M214" s="16" t="s">
        <v>843</v>
      </c>
      <c r="N214" s="16" t="s">
        <v>843</v>
      </c>
      <c r="O214" s="16" t="s">
        <v>843</v>
      </c>
      <c r="Q214" s="16" t="s">
        <v>844</v>
      </c>
      <c r="R214" s="16">
        <v>24</v>
      </c>
      <c r="T214" s="16" t="s">
        <v>470</v>
      </c>
      <c r="U214" s="16" t="s">
        <v>844</v>
      </c>
      <c r="V214" s="16" t="s">
        <v>843</v>
      </c>
      <c r="W214" s="16" t="s">
        <v>844</v>
      </c>
      <c r="X214" s="16" t="s">
        <v>843</v>
      </c>
      <c r="Y214" s="16" t="s">
        <v>843</v>
      </c>
      <c r="Z214" s="16" t="s">
        <v>843</v>
      </c>
      <c r="AA214" s="16" t="s">
        <v>843</v>
      </c>
      <c r="AB214" s="16" t="s">
        <v>844</v>
      </c>
      <c r="AC214" s="16" t="s">
        <v>843</v>
      </c>
      <c r="AD214" s="16" t="s">
        <v>867</v>
      </c>
      <c r="AF214" s="16" t="s">
        <v>11799</v>
      </c>
      <c r="AG214" s="16" t="s">
        <v>11696</v>
      </c>
      <c r="AH214" s="16" t="s">
        <v>844</v>
      </c>
      <c r="AI214" s="16" t="s">
        <v>844</v>
      </c>
      <c r="AJ214" s="16" t="s">
        <v>844</v>
      </c>
      <c r="AK214" s="16" t="s">
        <v>843</v>
      </c>
      <c r="AL214" s="16" t="s">
        <v>843</v>
      </c>
      <c r="AM214" s="16" t="s">
        <v>844</v>
      </c>
      <c r="AN214" s="16" t="s">
        <v>843</v>
      </c>
      <c r="AO214" s="16" t="s">
        <v>843</v>
      </c>
      <c r="AP214" s="16" t="s">
        <v>843</v>
      </c>
      <c r="AQ214" s="16" t="s">
        <v>844</v>
      </c>
      <c r="AR214" s="16" t="s">
        <v>4433</v>
      </c>
      <c r="AS214" s="16" t="s">
        <v>843</v>
      </c>
      <c r="AT214" s="16" t="s">
        <v>843</v>
      </c>
      <c r="AU214" s="16" t="s">
        <v>843</v>
      </c>
      <c r="AV214" s="16" t="s">
        <v>843</v>
      </c>
      <c r="AW214" s="16" t="s">
        <v>843</v>
      </c>
      <c r="AX214" s="16" t="s">
        <v>843</v>
      </c>
      <c r="AY214" s="16" t="s">
        <v>844</v>
      </c>
      <c r="BF214" s="16" t="s">
        <v>844</v>
      </c>
      <c r="BH214" s="16" t="s">
        <v>7380</v>
      </c>
      <c r="BI214" s="16" t="s">
        <v>7785</v>
      </c>
      <c r="BJ214" s="16" t="s">
        <v>843</v>
      </c>
      <c r="BK214" s="16" t="s">
        <v>843</v>
      </c>
      <c r="BL214" s="16" t="s">
        <v>843</v>
      </c>
      <c r="BM214" s="16" t="s">
        <v>843</v>
      </c>
      <c r="BN214" s="16" t="s">
        <v>843</v>
      </c>
      <c r="BO214" s="16" t="s">
        <v>844</v>
      </c>
      <c r="BP214" s="16" t="s">
        <v>843</v>
      </c>
      <c r="BQ214" s="16" t="s">
        <v>843</v>
      </c>
      <c r="CC214" s="16" t="s">
        <v>865</v>
      </c>
      <c r="CF214" s="16" t="s">
        <v>7212</v>
      </c>
      <c r="CG214" s="16" t="s">
        <v>843</v>
      </c>
      <c r="CH214" s="16" t="s">
        <v>843</v>
      </c>
      <c r="CI214" s="16" t="s">
        <v>843</v>
      </c>
      <c r="CJ214" s="16" t="s">
        <v>843</v>
      </c>
      <c r="CK214" s="16" t="s">
        <v>843</v>
      </c>
      <c r="CL214" s="16" t="s">
        <v>843</v>
      </c>
      <c r="CM214" s="16" t="s">
        <v>843</v>
      </c>
      <c r="CN214" s="16" t="s">
        <v>843</v>
      </c>
      <c r="CO214" s="16" t="s">
        <v>843</v>
      </c>
      <c r="CP214" s="16" t="s">
        <v>843</v>
      </c>
      <c r="CQ214" s="16" t="s">
        <v>843</v>
      </c>
      <c r="CR214" s="16" t="s">
        <v>843</v>
      </c>
      <c r="CS214" s="16" t="s">
        <v>843</v>
      </c>
      <c r="CT214" s="16" t="s">
        <v>843</v>
      </c>
      <c r="CU214" s="16" t="s">
        <v>843</v>
      </c>
      <c r="CV214" s="16" t="s">
        <v>843</v>
      </c>
      <c r="CW214" s="16" t="s">
        <v>843</v>
      </c>
      <c r="CX214" s="16" t="s">
        <v>843</v>
      </c>
      <c r="CY214" s="16" t="s">
        <v>843</v>
      </c>
      <c r="CZ214" s="16" t="s">
        <v>843</v>
      </c>
      <c r="DA214" s="16" t="s">
        <v>843</v>
      </c>
      <c r="DB214" s="16" t="s">
        <v>843</v>
      </c>
      <c r="DC214" s="16" t="s">
        <v>843</v>
      </c>
      <c r="DD214" s="16" t="s">
        <v>843</v>
      </c>
      <c r="DE214" s="16" t="s">
        <v>843</v>
      </c>
      <c r="DF214" s="16" t="s">
        <v>843</v>
      </c>
      <c r="DG214" s="16" t="s">
        <v>843</v>
      </c>
      <c r="DH214" s="16" t="s">
        <v>843</v>
      </c>
      <c r="DI214" s="16" t="s">
        <v>844</v>
      </c>
      <c r="DJ214" s="16" t="s">
        <v>843</v>
      </c>
      <c r="DK214" s="16" t="s">
        <v>843</v>
      </c>
      <c r="DL214" s="16" t="s">
        <v>843</v>
      </c>
      <c r="DX214" s="16" t="s">
        <v>865</v>
      </c>
      <c r="ES214" s="16" t="s">
        <v>865</v>
      </c>
      <c r="EU214" s="16" t="s">
        <v>7810</v>
      </c>
      <c r="EV214" s="16" t="s">
        <v>865</v>
      </c>
      <c r="FT214" s="16" t="s">
        <v>865</v>
      </c>
      <c r="HC214" s="16" t="s">
        <v>865</v>
      </c>
      <c r="JA214" s="16" t="s">
        <v>4813</v>
      </c>
      <c r="JB214" s="16" t="s">
        <v>865</v>
      </c>
      <c r="JC214" s="16" t="s">
        <v>865</v>
      </c>
      <c r="JD214" s="16" t="s">
        <v>865</v>
      </c>
      <c r="JE214" s="16" t="s">
        <v>865</v>
      </c>
      <c r="JF214" s="16" t="s">
        <v>865</v>
      </c>
      <c r="JG214" s="16" t="s">
        <v>1056</v>
      </c>
      <c r="JH214" s="16" t="s">
        <v>4216</v>
      </c>
      <c r="JJ214" s="16" t="s">
        <v>867</v>
      </c>
      <c r="KF214" s="16" t="s">
        <v>4942</v>
      </c>
      <c r="KI214" s="16" t="s">
        <v>4982</v>
      </c>
      <c r="KK214" s="16" t="s">
        <v>4883</v>
      </c>
      <c r="KM214" s="16" t="s">
        <v>7616</v>
      </c>
      <c r="KO214" s="16" t="s">
        <v>9331</v>
      </c>
      <c r="KP214" s="16" t="s">
        <v>9330</v>
      </c>
      <c r="KQ214" s="16" t="s">
        <v>8694</v>
      </c>
      <c r="KR214" s="16" t="s">
        <v>9936</v>
      </c>
      <c r="KS214" s="16" t="s">
        <v>9332</v>
      </c>
      <c r="KT214" s="16" t="s">
        <v>9148</v>
      </c>
      <c r="KU214" s="16" t="s">
        <v>844</v>
      </c>
      <c r="KV214" s="16" t="s">
        <v>9148</v>
      </c>
      <c r="KW214" s="16" t="s">
        <v>851</v>
      </c>
      <c r="KY214" s="16" t="s">
        <v>486</v>
      </c>
      <c r="LA214" s="16" t="s">
        <v>11697</v>
      </c>
      <c r="LC214" s="16" t="s">
        <v>10879</v>
      </c>
      <c r="LD214" s="16" t="s">
        <v>11698</v>
      </c>
      <c r="LF214" s="16" t="s">
        <v>11654</v>
      </c>
      <c r="LI214" s="16" t="s">
        <v>11655</v>
      </c>
      <c r="LJ214" s="16" t="s">
        <v>843</v>
      </c>
      <c r="LM214" s="16" t="s">
        <v>8741</v>
      </c>
      <c r="LO214" s="16" t="s">
        <v>843</v>
      </c>
      <c r="LP214" s="16" t="s">
        <v>844</v>
      </c>
      <c r="LQ214" s="16" t="s">
        <v>844</v>
      </c>
      <c r="LR214" s="16" t="s">
        <v>843</v>
      </c>
      <c r="LS214" s="16" t="s">
        <v>844</v>
      </c>
      <c r="LT214" s="16" t="s">
        <v>843</v>
      </c>
      <c r="LU214" s="16" t="s">
        <v>843</v>
      </c>
      <c r="LV214" s="16" t="s">
        <v>843</v>
      </c>
      <c r="LW214" s="16" t="s">
        <v>843</v>
      </c>
      <c r="LX214" s="16" t="s">
        <v>843</v>
      </c>
      <c r="LY214" s="16" t="s">
        <v>843</v>
      </c>
      <c r="LZ214" s="16" t="s">
        <v>843</v>
      </c>
      <c r="MA214" s="16" t="s">
        <v>843</v>
      </c>
      <c r="MB214" s="16" t="s">
        <v>843</v>
      </c>
      <c r="MC214" s="16" t="s">
        <v>843</v>
      </c>
      <c r="MD214" s="16" t="s">
        <v>11699</v>
      </c>
      <c r="ME214" s="16" t="s">
        <v>11656</v>
      </c>
      <c r="MF214" s="16" t="s">
        <v>8847</v>
      </c>
      <c r="MJ214" s="16" t="s">
        <v>1840</v>
      </c>
      <c r="MO214" s="16" t="s">
        <v>1805</v>
      </c>
      <c r="MP214" s="16" t="s">
        <v>1829</v>
      </c>
      <c r="MQ214" s="16" t="s">
        <v>1790</v>
      </c>
      <c r="MR214" s="16" t="s">
        <v>470</v>
      </c>
      <c r="MS214" s="16" t="s">
        <v>11813</v>
      </c>
      <c r="MT214" s="16" t="s">
        <v>8870</v>
      </c>
      <c r="MU214" s="16" t="s">
        <v>817</v>
      </c>
      <c r="MV214" s="16" t="s">
        <v>486</v>
      </c>
      <c r="NC214" s="16" t="s">
        <v>486</v>
      </c>
      <c r="ND214" s="16" t="s">
        <v>486</v>
      </c>
      <c r="NE214" s="16" t="s">
        <v>486</v>
      </c>
      <c r="NG214" s="16" t="s">
        <v>1376</v>
      </c>
      <c r="NI214" s="16" t="s">
        <v>11658</v>
      </c>
      <c r="NS214" s="16" t="s">
        <v>462</v>
      </c>
      <c r="NT214" s="16" t="s">
        <v>482</v>
      </c>
      <c r="NU214" s="16">
        <v>0.79400000000000004</v>
      </c>
      <c r="NV214" s="16" t="s">
        <v>445</v>
      </c>
      <c r="NW214" s="16" t="s">
        <v>1174</v>
      </c>
      <c r="NX214" s="16" t="s">
        <v>1142</v>
      </c>
      <c r="NZ214" s="16" t="s">
        <v>935</v>
      </c>
      <c r="OC214" s="16" t="s">
        <v>445</v>
      </c>
    </row>
    <row r="215" spans="1:393" x14ac:dyDescent="0.25">
      <c r="A215" s="16" t="s">
        <v>9939</v>
      </c>
      <c r="B215" s="16" t="s">
        <v>844</v>
      </c>
      <c r="C215" s="16" t="s">
        <v>972</v>
      </c>
      <c r="D215" s="16" t="s">
        <v>844</v>
      </c>
      <c r="E215" s="16" t="s">
        <v>843</v>
      </c>
      <c r="F215" s="16" t="s">
        <v>843</v>
      </c>
      <c r="G215" s="16" t="s">
        <v>843</v>
      </c>
      <c r="H215" s="16" t="s">
        <v>843</v>
      </c>
      <c r="I215" s="16" t="s">
        <v>843</v>
      </c>
      <c r="J215" s="16" t="s">
        <v>843</v>
      </c>
      <c r="K215" s="16" t="s">
        <v>843</v>
      </c>
      <c r="L215" s="16" t="s">
        <v>843</v>
      </c>
      <c r="M215" s="16" t="s">
        <v>843</v>
      </c>
      <c r="N215" s="16" t="s">
        <v>843</v>
      </c>
      <c r="O215" s="16" t="s">
        <v>843</v>
      </c>
      <c r="Q215" s="16" t="s">
        <v>844</v>
      </c>
      <c r="R215" s="16">
        <v>36</v>
      </c>
      <c r="T215" s="16" t="s">
        <v>470</v>
      </c>
      <c r="U215" s="16" t="s">
        <v>844</v>
      </c>
      <c r="V215" s="16" t="s">
        <v>843</v>
      </c>
      <c r="W215" s="16" t="s">
        <v>844</v>
      </c>
      <c r="X215" s="16" t="s">
        <v>843</v>
      </c>
      <c r="Y215" s="16" t="s">
        <v>843</v>
      </c>
      <c r="Z215" s="16" t="s">
        <v>843</v>
      </c>
      <c r="AA215" s="16" t="s">
        <v>843</v>
      </c>
      <c r="AB215" s="16" t="s">
        <v>844</v>
      </c>
      <c r="AC215" s="16" t="s">
        <v>843</v>
      </c>
      <c r="AD215" s="16" t="s">
        <v>867</v>
      </c>
      <c r="AF215" s="16" t="s">
        <v>11814</v>
      </c>
      <c r="AG215" s="16" t="s">
        <v>11725</v>
      </c>
      <c r="AH215" s="16" t="s">
        <v>844</v>
      </c>
      <c r="AI215" s="16" t="s">
        <v>844</v>
      </c>
      <c r="AJ215" s="16" t="s">
        <v>843</v>
      </c>
      <c r="AK215" s="16" t="s">
        <v>843</v>
      </c>
      <c r="AL215" s="16" t="s">
        <v>844</v>
      </c>
      <c r="AM215" s="16" t="s">
        <v>844</v>
      </c>
      <c r="AN215" s="16" t="s">
        <v>843</v>
      </c>
      <c r="AO215" s="16" t="s">
        <v>843</v>
      </c>
      <c r="AP215" s="16" t="s">
        <v>843</v>
      </c>
      <c r="AQ215" s="16" t="s">
        <v>844</v>
      </c>
      <c r="AR215" s="16" t="s">
        <v>4433</v>
      </c>
      <c r="AS215" s="16" t="s">
        <v>843</v>
      </c>
      <c r="AT215" s="16" t="s">
        <v>843</v>
      </c>
      <c r="AU215" s="16" t="s">
        <v>843</v>
      </c>
      <c r="AV215" s="16" t="s">
        <v>843</v>
      </c>
      <c r="AW215" s="16" t="s">
        <v>843</v>
      </c>
      <c r="AX215" s="16" t="s">
        <v>843</v>
      </c>
      <c r="AY215" s="16" t="s">
        <v>844</v>
      </c>
      <c r="BF215" s="16" t="s">
        <v>844</v>
      </c>
      <c r="BH215" s="16" t="s">
        <v>7380</v>
      </c>
      <c r="BI215" s="16" t="s">
        <v>7785</v>
      </c>
      <c r="BJ215" s="16" t="s">
        <v>843</v>
      </c>
      <c r="BK215" s="16" t="s">
        <v>843</v>
      </c>
      <c r="BL215" s="16" t="s">
        <v>843</v>
      </c>
      <c r="BM215" s="16" t="s">
        <v>843</v>
      </c>
      <c r="BN215" s="16" t="s">
        <v>843</v>
      </c>
      <c r="BO215" s="16" t="s">
        <v>844</v>
      </c>
      <c r="BP215" s="16" t="s">
        <v>843</v>
      </c>
      <c r="BQ215" s="16" t="s">
        <v>843</v>
      </c>
      <c r="DX215" s="16" t="s">
        <v>865</v>
      </c>
      <c r="ES215" s="16" t="s">
        <v>865</v>
      </c>
      <c r="EU215" s="16" t="s">
        <v>7810</v>
      </c>
      <c r="EV215" s="16" t="s">
        <v>865</v>
      </c>
      <c r="FT215" s="16" t="s">
        <v>865</v>
      </c>
      <c r="HC215" s="16" t="s">
        <v>865</v>
      </c>
      <c r="JA215" s="16" t="s">
        <v>4822</v>
      </c>
      <c r="JB215" s="16" t="s">
        <v>867</v>
      </c>
      <c r="JC215" s="16" t="s">
        <v>865</v>
      </c>
      <c r="JG215" s="16" t="s">
        <v>1056</v>
      </c>
      <c r="JV215" s="16">
        <v>30</v>
      </c>
      <c r="JW215" s="16" t="s">
        <v>7603</v>
      </c>
      <c r="JY215" s="16">
        <v>5000</v>
      </c>
      <c r="JZ215" s="16" t="s">
        <v>4910</v>
      </c>
      <c r="KB215" s="16" t="s">
        <v>7628</v>
      </c>
      <c r="KD215" s="16" t="s">
        <v>4920</v>
      </c>
      <c r="KE215" s="16" t="s">
        <v>7277</v>
      </c>
      <c r="KF215" s="16" t="s">
        <v>4932</v>
      </c>
      <c r="KH215" s="16" t="s">
        <v>7639</v>
      </c>
      <c r="KI215" s="16" t="s">
        <v>4982</v>
      </c>
      <c r="KK215" s="16" t="s">
        <v>4892</v>
      </c>
      <c r="KM215" s="16" t="s">
        <v>7616</v>
      </c>
      <c r="KO215" s="16" t="s">
        <v>9335</v>
      </c>
      <c r="KP215" s="16" t="s">
        <v>9334</v>
      </c>
      <c r="KQ215" s="16" t="s">
        <v>8694</v>
      </c>
      <c r="KR215" s="16" t="s">
        <v>9940</v>
      </c>
      <c r="KS215" s="16" t="s">
        <v>9336</v>
      </c>
      <c r="KT215" s="16" t="s">
        <v>9148</v>
      </c>
      <c r="KU215" s="16" t="s">
        <v>844</v>
      </c>
      <c r="KV215" s="16" t="s">
        <v>9148</v>
      </c>
      <c r="KW215" s="16" t="s">
        <v>851</v>
      </c>
      <c r="KY215" s="16" t="s">
        <v>486</v>
      </c>
      <c r="LC215" s="16" t="s">
        <v>10879</v>
      </c>
      <c r="LF215" s="16" t="s">
        <v>11654</v>
      </c>
      <c r="LI215" s="16" t="s">
        <v>11655</v>
      </c>
      <c r="LJ215" s="16" t="s">
        <v>831</v>
      </c>
      <c r="LK215" s="16" t="s">
        <v>831</v>
      </c>
      <c r="LL215" s="16" t="s">
        <v>8756</v>
      </c>
      <c r="LM215" s="16" t="s">
        <v>8741</v>
      </c>
      <c r="LO215" s="16" t="s">
        <v>8746</v>
      </c>
      <c r="LP215" s="16" t="s">
        <v>844</v>
      </c>
      <c r="LQ215" s="16" t="s">
        <v>8732</v>
      </c>
      <c r="LR215" s="16" t="s">
        <v>1056</v>
      </c>
      <c r="LS215" s="16" t="s">
        <v>844</v>
      </c>
      <c r="LT215" s="16" t="s">
        <v>843</v>
      </c>
      <c r="LU215" s="16" t="s">
        <v>843</v>
      </c>
      <c r="LV215" s="16" t="s">
        <v>843</v>
      </c>
      <c r="LW215" s="16" t="s">
        <v>843</v>
      </c>
      <c r="LX215" s="16" t="s">
        <v>844</v>
      </c>
      <c r="LY215" s="16" t="s">
        <v>843</v>
      </c>
      <c r="LZ215" s="16" t="s">
        <v>1056</v>
      </c>
      <c r="MA215" s="16" t="s">
        <v>844</v>
      </c>
      <c r="MB215" s="16" t="s">
        <v>843</v>
      </c>
      <c r="MC215" s="16" t="s">
        <v>844</v>
      </c>
      <c r="ME215" s="16" t="s">
        <v>11656</v>
      </c>
      <c r="MF215" s="16" t="s">
        <v>8847</v>
      </c>
      <c r="MG215" s="16" t="s">
        <v>1834</v>
      </c>
      <c r="MH215" s="16" t="s">
        <v>11668</v>
      </c>
      <c r="MI215" s="16" t="s">
        <v>11668</v>
      </c>
      <c r="MJ215" s="16" t="s">
        <v>1840</v>
      </c>
      <c r="MK215" s="16" t="s">
        <v>8957</v>
      </c>
      <c r="ML215" s="16" t="s">
        <v>1787</v>
      </c>
      <c r="MM215" s="16" t="s">
        <v>486</v>
      </c>
      <c r="MN215" s="16" t="s">
        <v>1798</v>
      </c>
      <c r="MO215" s="16" t="s">
        <v>1813</v>
      </c>
      <c r="MP215" s="16" t="s">
        <v>1829</v>
      </c>
      <c r="MQ215" s="16" t="s">
        <v>1783</v>
      </c>
      <c r="MR215" s="16" t="s">
        <v>470</v>
      </c>
      <c r="MS215" s="16" t="s">
        <v>11813</v>
      </c>
      <c r="MT215" s="16" t="s">
        <v>8769</v>
      </c>
      <c r="MU215" s="16" t="s">
        <v>817</v>
      </c>
      <c r="NC215" s="16" t="s">
        <v>486</v>
      </c>
      <c r="ND215" s="16" t="s">
        <v>486</v>
      </c>
      <c r="NE215" s="16" t="s">
        <v>486</v>
      </c>
      <c r="NG215" s="16" t="s">
        <v>1378</v>
      </c>
      <c r="NH215" s="16" t="s">
        <v>1913</v>
      </c>
      <c r="NI215" s="16" t="s">
        <v>11658</v>
      </c>
      <c r="NJ215" s="16" t="s">
        <v>8954</v>
      </c>
      <c r="NK215" s="16" t="s">
        <v>10130</v>
      </c>
      <c r="NR215" s="16" t="s">
        <v>451</v>
      </c>
      <c r="NS215" s="16" t="s">
        <v>462</v>
      </c>
      <c r="NT215" s="16" t="s">
        <v>482</v>
      </c>
      <c r="NU215" s="16">
        <v>0.79400000000000004</v>
      </c>
      <c r="NV215" s="16" t="s">
        <v>451</v>
      </c>
      <c r="NW215" s="16" t="s">
        <v>1175</v>
      </c>
      <c r="NX215" s="16" t="s">
        <v>1142</v>
      </c>
      <c r="OB215" s="16" t="s">
        <v>831</v>
      </c>
      <c r="OC215" s="16" t="s">
        <v>451</v>
      </c>
    </row>
    <row r="216" spans="1:393" x14ac:dyDescent="0.25">
      <c r="A216" s="16" t="s">
        <v>9943</v>
      </c>
      <c r="B216" s="16" t="s">
        <v>1056</v>
      </c>
      <c r="C216" s="16" t="s">
        <v>972</v>
      </c>
      <c r="D216" s="16" t="s">
        <v>844</v>
      </c>
      <c r="E216" s="16" t="s">
        <v>843</v>
      </c>
      <c r="F216" s="16" t="s">
        <v>843</v>
      </c>
      <c r="G216" s="16" t="s">
        <v>843</v>
      </c>
      <c r="H216" s="16" t="s">
        <v>843</v>
      </c>
      <c r="I216" s="16" t="s">
        <v>843</v>
      </c>
      <c r="J216" s="16" t="s">
        <v>843</v>
      </c>
      <c r="K216" s="16" t="s">
        <v>843</v>
      </c>
      <c r="L216" s="16" t="s">
        <v>843</v>
      </c>
      <c r="M216" s="16" t="s">
        <v>843</v>
      </c>
      <c r="N216" s="16" t="s">
        <v>843</v>
      </c>
      <c r="O216" s="16" t="s">
        <v>843</v>
      </c>
      <c r="Q216" s="16" t="s">
        <v>844</v>
      </c>
      <c r="R216" s="16">
        <v>11</v>
      </c>
      <c r="T216" s="16" t="s">
        <v>470</v>
      </c>
      <c r="U216" s="16" t="s">
        <v>844</v>
      </c>
      <c r="V216" s="16" t="s">
        <v>843</v>
      </c>
      <c r="W216" s="16" t="s">
        <v>843</v>
      </c>
      <c r="X216" s="16" t="s">
        <v>843</v>
      </c>
      <c r="Y216" s="16" t="s">
        <v>844</v>
      </c>
      <c r="Z216" s="16" t="s">
        <v>843</v>
      </c>
      <c r="AA216" s="16" t="s">
        <v>843</v>
      </c>
      <c r="AB216" s="16" t="s">
        <v>844</v>
      </c>
      <c r="AC216" s="16" t="s">
        <v>844</v>
      </c>
      <c r="AF216" s="16" t="s">
        <v>11814</v>
      </c>
      <c r="AG216" s="16" t="s">
        <v>11672</v>
      </c>
      <c r="AH216" s="16" t="s">
        <v>844</v>
      </c>
      <c r="AI216" s="16" t="s">
        <v>843</v>
      </c>
      <c r="AJ216" s="16" t="s">
        <v>843</v>
      </c>
      <c r="AK216" s="16" t="s">
        <v>843</v>
      </c>
      <c r="AL216" s="16" t="s">
        <v>844</v>
      </c>
      <c r="AM216" s="16" t="s">
        <v>844</v>
      </c>
      <c r="AN216" s="16" t="s">
        <v>843</v>
      </c>
      <c r="AO216" s="16" t="s">
        <v>843</v>
      </c>
      <c r="AP216" s="16" t="s">
        <v>843</v>
      </c>
      <c r="AQ216" s="16" t="s">
        <v>844</v>
      </c>
      <c r="AR216" s="16" t="s">
        <v>4433</v>
      </c>
      <c r="AS216" s="16" t="s">
        <v>843</v>
      </c>
      <c r="AT216" s="16" t="s">
        <v>843</v>
      </c>
      <c r="AU216" s="16" t="s">
        <v>843</v>
      </c>
      <c r="AV216" s="16" t="s">
        <v>843</v>
      </c>
      <c r="AW216" s="16" t="s">
        <v>843</v>
      </c>
      <c r="AX216" s="16" t="s">
        <v>843</v>
      </c>
      <c r="AY216" s="16" t="s">
        <v>844</v>
      </c>
      <c r="BF216" s="16" t="s">
        <v>844</v>
      </c>
      <c r="BI216" s="16" t="s">
        <v>7785</v>
      </c>
      <c r="BJ216" s="16" t="s">
        <v>843</v>
      </c>
      <c r="BK216" s="16" t="s">
        <v>843</v>
      </c>
      <c r="BL216" s="16" t="s">
        <v>843</v>
      </c>
      <c r="BM216" s="16" t="s">
        <v>843</v>
      </c>
      <c r="BN216" s="16" t="s">
        <v>843</v>
      </c>
      <c r="BO216" s="16" t="s">
        <v>844</v>
      </c>
      <c r="BP216" s="16" t="s">
        <v>843</v>
      </c>
      <c r="BQ216" s="16" t="s">
        <v>843</v>
      </c>
      <c r="CC216" s="16" t="s">
        <v>867</v>
      </c>
      <c r="CD216" s="16" t="s">
        <v>6837</v>
      </c>
      <c r="CE216" s="16" t="s">
        <v>7537</v>
      </c>
      <c r="DN216" s="16" t="s">
        <v>4411</v>
      </c>
      <c r="DQ216" s="16" t="s">
        <v>7093</v>
      </c>
      <c r="DR216" s="16" t="s">
        <v>865</v>
      </c>
      <c r="DX216" s="16" t="s">
        <v>865</v>
      </c>
      <c r="ES216" s="16" t="s">
        <v>865</v>
      </c>
      <c r="EU216" s="16" t="s">
        <v>7810</v>
      </c>
      <c r="EV216" s="16" t="s">
        <v>865</v>
      </c>
      <c r="FT216" s="16" t="s">
        <v>865</v>
      </c>
      <c r="HC216" s="16" t="s">
        <v>865</v>
      </c>
      <c r="KO216" s="16" t="s">
        <v>9335</v>
      </c>
      <c r="KP216" s="16" t="s">
        <v>9334</v>
      </c>
      <c r="KQ216" s="16" t="s">
        <v>8694</v>
      </c>
      <c r="KR216" s="16" t="s">
        <v>9944</v>
      </c>
      <c r="KS216" s="16" t="s">
        <v>9336</v>
      </c>
      <c r="KT216" s="16" t="s">
        <v>9148</v>
      </c>
      <c r="KU216" s="16" t="s">
        <v>844</v>
      </c>
      <c r="KV216" s="16" t="s">
        <v>9148</v>
      </c>
      <c r="KW216" s="16" t="s">
        <v>851</v>
      </c>
      <c r="KY216" s="16" t="s">
        <v>486</v>
      </c>
      <c r="LA216" s="16" t="s">
        <v>11675</v>
      </c>
      <c r="LC216" s="16" t="s">
        <v>10879</v>
      </c>
      <c r="LE216" s="16" t="s">
        <v>11693</v>
      </c>
      <c r="LF216" s="16" t="s">
        <v>11654</v>
      </c>
      <c r="LI216" s="16" t="s">
        <v>11655</v>
      </c>
      <c r="LM216" s="16" t="s">
        <v>8741</v>
      </c>
      <c r="LO216" s="16" t="s">
        <v>8746</v>
      </c>
      <c r="LP216" s="16" t="s">
        <v>844</v>
      </c>
      <c r="LQ216" s="16" t="s">
        <v>8732</v>
      </c>
      <c r="LR216" s="16" t="s">
        <v>1056</v>
      </c>
      <c r="LS216" s="16" t="s">
        <v>844</v>
      </c>
      <c r="LT216" s="16" t="s">
        <v>843</v>
      </c>
      <c r="LU216" s="16" t="s">
        <v>843</v>
      </c>
      <c r="LV216" s="16" t="s">
        <v>843</v>
      </c>
      <c r="LW216" s="16" t="s">
        <v>843</v>
      </c>
      <c r="LX216" s="16" t="s">
        <v>844</v>
      </c>
      <c r="LY216" s="16" t="s">
        <v>843</v>
      </c>
      <c r="LZ216" s="16" t="s">
        <v>1056</v>
      </c>
      <c r="MA216" s="16" t="s">
        <v>844</v>
      </c>
      <c r="MB216" s="16" t="s">
        <v>843</v>
      </c>
      <c r="MC216" s="16" t="s">
        <v>844</v>
      </c>
      <c r="MD216" s="16" t="s">
        <v>11676</v>
      </c>
      <c r="ME216" s="16" t="s">
        <v>11677</v>
      </c>
      <c r="MF216" s="16" t="s">
        <v>8847</v>
      </c>
      <c r="MR216" s="16" t="s">
        <v>470</v>
      </c>
      <c r="MS216" s="16" t="s">
        <v>11813</v>
      </c>
      <c r="MT216" s="16" t="s">
        <v>8769</v>
      </c>
      <c r="MV216" s="16" t="s">
        <v>487</v>
      </c>
      <c r="MW216" s="16" t="s">
        <v>1265</v>
      </c>
      <c r="MX216" s="16" t="s">
        <v>1262</v>
      </c>
      <c r="MY216" s="16" t="s">
        <v>486</v>
      </c>
      <c r="MZ216" s="16" t="s">
        <v>487</v>
      </c>
      <c r="NA216" s="16" t="s">
        <v>486</v>
      </c>
      <c r="NC216" s="16" t="s">
        <v>486</v>
      </c>
      <c r="ND216" s="16" t="s">
        <v>486</v>
      </c>
      <c r="NE216" s="16" t="s">
        <v>486</v>
      </c>
      <c r="NI216" s="16" t="s">
        <v>11658</v>
      </c>
      <c r="NL216" s="16" t="s">
        <v>844</v>
      </c>
      <c r="NS216" s="16" t="s">
        <v>462</v>
      </c>
      <c r="NT216" s="16" t="s">
        <v>482</v>
      </c>
      <c r="NU216" s="16">
        <v>0.79400000000000004</v>
      </c>
      <c r="NV216" s="16" t="s">
        <v>860</v>
      </c>
      <c r="NW216" s="16" t="s">
        <v>1176</v>
      </c>
      <c r="NX216" s="16" t="s">
        <v>1142</v>
      </c>
      <c r="NY216" s="16" t="s">
        <v>1122</v>
      </c>
      <c r="NZ216" s="16" t="s">
        <v>929</v>
      </c>
    </row>
    <row r="217" spans="1:393" x14ac:dyDescent="0.25">
      <c r="A217" s="16" t="s">
        <v>9949</v>
      </c>
      <c r="B217" s="16" t="s">
        <v>8732</v>
      </c>
      <c r="C217" s="16" t="s">
        <v>972</v>
      </c>
      <c r="D217" s="16" t="s">
        <v>844</v>
      </c>
      <c r="E217" s="16" t="s">
        <v>843</v>
      </c>
      <c r="F217" s="16" t="s">
        <v>843</v>
      </c>
      <c r="G217" s="16" t="s">
        <v>843</v>
      </c>
      <c r="H217" s="16" t="s">
        <v>843</v>
      </c>
      <c r="I217" s="16" t="s">
        <v>843</v>
      </c>
      <c r="J217" s="16" t="s">
        <v>843</v>
      </c>
      <c r="K217" s="16" t="s">
        <v>843</v>
      </c>
      <c r="L217" s="16" t="s">
        <v>843</v>
      </c>
      <c r="M217" s="16" t="s">
        <v>843</v>
      </c>
      <c r="N217" s="16" t="s">
        <v>843</v>
      </c>
      <c r="O217" s="16" t="s">
        <v>843</v>
      </c>
      <c r="Q217" s="16" t="s">
        <v>844</v>
      </c>
      <c r="R217" s="16">
        <v>12</v>
      </c>
      <c r="T217" s="16" t="s">
        <v>474</v>
      </c>
      <c r="U217" s="16" t="s">
        <v>843</v>
      </c>
      <c r="V217" s="16" t="s">
        <v>844</v>
      </c>
      <c r="W217" s="16" t="s">
        <v>843</v>
      </c>
      <c r="X217" s="16" t="s">
        <v>843</v>
      </c>
      <c r="Y217" s="16" t="s">
        <v>843</v>
      </c>
      <c r="Z217" s="16" t="s">
        <v>844</v>
      </c>
      <c r="AA217" s="16" t="s">
        <v>843</v>
      </c>
      <c r="AB217" s="16" t="s">
        <v>843</v>
      </c>
      <c r="AC217" s="16" t="s">
        <v>844</v>
      </c>
      <c r="AF217" s="16" t="s">
        <v>11814</v>
      </c>
      <c r="AG217" s="16" t="s">
        <v>11672</v>
      </c>
      <c r="AH217" s="16" t="s">
        <v>844</v>
      </c>
      <c r="AI217" s="16" t="s">
        <v>843</v>
      </c>
      <c r="AJ217" s="16" t="s">
        <v>843</v>
      </c>
      <c r="AK217" s="16" t="s">
        <v>843</v>
      </c>
      <c r="AL217" s="16" t="s">
        <v>844</v>
      </c>
      <c r="AM217" s="16" t="s">
        <v>844</v>
      </c>
      <c r="AN217" s="16" t="s">
        <v>843</v>
      </c>
      <c r="AO217" s="16" t="s">
        <v>843</v>
      </c>
      <c r="AP217" s="16" t="s">
        <v>843</v>
      </c>
      <c r="AQ217" s="16" t="s">
        <v>844</v>
      </c>
      <c r="AR217" s="16" t="s">
        <v>4433</v>
      </c>
      <c r="AS217" s="16" t="s">
        <v>843</v>
      </c>
      <c r="AT217" s="16" t="s">
        <v>843</v>
      </c>
      <c r="AU217" s="16" t="s">
        <v>843</v>
      </c>
      <c r="AV217" s="16" t="s">
        <v>843</v>
      </c>
      <c r="AW217" s="16" t="s">
        <v>843</v>
      </c>
      <c r="AX217" s="16" t="s">
        <v>843</v>
      </c>
      <c r="AY217" s="16" t="s">
        <v>844</v>
      </c>
      <c r="BF217" s="16" t="s">
        <v>844</v>
      </c>
      <c r="BH217" s="16" t="s">
        <v>7380</v>
      </c>
      <c r="BI217" s="16" t="s">
        <v>7785</v>
      </c>
      <c r="BJ217" s="16" t="s">
        <v>843</v>
      </c>
      <c r="BK217" s="16" t="s">
        <v>843</v>
      </c>
      <c r="BL217" s="16" t="s">
        <v>843</v>
      </c>
      <c r="BM217" s="16" t="s">
        <v>843</v>
      </c>
      <c r="BN217" s="16" t="s">
        <v>843</v>
      </c>
      <c r="BO217" s="16" t="s">
        <v>844</v>
      </c>
      <c r="BP217" s="16" t="s">
        <v>843</v>
      </c>
      <c r="BQ217" s="16" t="s">
        <v>843</v>
      </c>
      <c r="CC217" s="16" t="s">
        <v>867</v>
      </c>
      <c r="CD217" s="16" t="s">
        <v>6840</v>
      </c>
      <c r="CE217" s="16" t="s">
        <v>7537</v>
      </c>
      <c r="DN217" s="16" t="s">
        <v>4411</v>
      </c>
      <c r="DQ217" s="16" t="s">
        <v>7093</v>
      </c>
      <c r="DR217" s="16" t="s">
        <v>865</v>
      </c>
      <c r="DX217" s="16" t="s">
        <v>865</v>
      </c>
      <c r="ES217" s="16" t="s">
        <v>865</v>
      </c>
      <c r="EU217" s="16" t="s">
        <v>7810</v>
      </c>
      <c r="EV217" s="16" t="s">
        <v>865</v>
      </c>
      <c r="HC217" s="16" t="s">
        <v>865</v>
      </c>
      <c r="KO217" s="16" t="s">
        <v>9335</v>
      </c>
      <c r="KP217" s="16" t="s">
        <v>9334</v>
      </c>
      <c r="KQ217" s="16" t="s">
        <v>8694</v>
      </c>
      <c r="KR217" s="16" t="s">
        <v>9950</v>
      </c>
      <c r="KS217" s="16" t="s">
        <v>9336</v>
      </c>
      <c r="KT217" s="16" t="s">
        <v>9148</v>
      </c>
      <c r="KU217" s="16" t="s">
        <v>844</v>
      </c>
      <c r="KV217" s="16" t="s">
        <v>9148</v>
      </c>
      <c r="KW217" s="16" t="s">
        <v>851</v>
      </c>
      <c r="KY217" s="16" t="s">
        <v>486</v>
      </c>
      <c r="LC217" s="16" t="s">
        <v>10879</v>
      </c>
      <c r="LD217" s="16" t="s">
        <v>11692</v>
      </c>
      <c r="LE217" s="16" t="s">
        <v>11693</v>
      </c>
      <c r="LF217" s="16" t="s">
        <v>11654</v>
      </c>
      <c r="LI217" s="16" t="s">
        <v>11655</v>
      </c>
      <c r="LM217" s="16" t="s">
        <v>8741</v>
      </c>
      <c r="LO217" s="16" t="s">
        <v>8746</v>
      </c>
      <c r="LP217" s="16" t="s">
        <v>844</v>
      </c>
      <c r="LQ217" s="16" t="s">
        <v>8732</v>
      </c>
      <c r="LR217" s="16" t="s">
        <v>1056</v>
      </c>
      <c r="LS217" s="16" t="s">
        <v>844</v>
      </c>
      <c r="LT217" s="16" t="s">
        <v>843</v>
      </c>
      <c r="LU217" s="16" t="s">
        <v>843</v>
      </c>
      <c r="LV217" s="16" t="s">
        <v>843</v>
      </c>
      <c r="LW217" s="16" t="s">
        <v>843</v>
      </c>
      <c r="LX217" s="16" t="s">
        <v>844</v>
      </c>
      <c r="LY217" s="16" t="s">
        <v>843</v>
      </c>
      <c r="LZ217" s="16" t="s">
        <v>1056</v>
      </c>
      <c r="MA217" s="16" t="s">
        <v>844</v>
      </c>
      <c r="MB217" s="16" t="s">
        <v>843</v>
      </c>
      <c r="MC217" s="16" t="s">
        <v>844</v>
      </c>
      <c r="ME217" s="16" t="s">
        <v>11677</v>
      </c>
      <c r="MF217" s="16" t="s">
        <v>8847</v>
      </c>
      <c r="MR217" s="16" t="s">
        <v>474</v>
      </c>
      <c r="MS217" s="16" t="s">
        <v>11813</v>
      </c>
      <c r="MT217" s="16" t="s">
        <v>8769</v>
      </c>
      <c r="MU217" s="16" t="s">
        <v>817</v>
      </c>
      <c r="MV217" s="16" t="s">
        <v>487</v>
      </c>
      <c r="MW217" s="16" t="s">
        <v>1266</v>
      </c>
      <c r="MX217" s="16" t="s">
        <v>1262</v>
      </c>
      <c r="MY217" s="16" t="s">
        <v>486</v>
      </c>
      <c r="MZ217" s="16" t="s">
        <v>487</v>
      </c>
      <c r="NA217" s="16" t="s">
        <v>486</v>
      </c>
      <c r="NC217" s="16" t="s">
        <v>486</v>
      </c>
      <c r="NE217" s="16" t="s">
        <v>486</v>
      </c>
      <c r="NI217" s="16" t="s">
        <v>11658</v>
      </c>
      <c r="NL217" s="16" t="s">
        <v>844</v>
      </c>
      <c r="NS217" s="16" t="s">
        <v>462</v>
      </c>
      <c r="NT217" s="16" t="s">
        <v>482</v>
      </c>
      <c r="NU217" s="16">
        <v>0.79400000000000004</v>
      </c>
      <c r="NV217" s="16" t="s">
        <v>824</v>
      </c>
      <c r="NW217" s="16" t="s">
        <v>1179</v>
      </c>
      <c r="NX217" s="16" t="s">
        <v>1142</v>
      </c>
      <c r="NY217" s="16" t="s">
        <v>824</v>
      </c>
      <c r="NZ217" s="16" t="s">
        <v>929</v>
      </c>
    </row>
    <row r="218" spans="1:393" x14ac:dyDescent="0.25">
      <c r="A218" s="16" t="s">
        <v>9953</v>
      </c>
      <c r="B218" s="16" t="s">
        <v>8746</v>
      </c>
      <c r="C218" s="16" t="s">
        <v>972</v>
      </c>
      <c r="D218" s="16" t="s">
        <v>844</v>
      </c>
      <c r="E218" s="16" t="s">
        <v>843</v>
      </c>
      <c r="F218" s="16" t="s">
        <v>843</v>
      </c>
      <c r="G218" s="16" t="s">
        <v>843</v>
      </c>
      <c r="H218" s="16" t="s">
        <v>843</v>
      </c>
      <c r="I218" s="16" t="s">
        <v>843</v>
      </c>
      <c r="J218" s="16" t="s">
        <v>843</v>
      </c>
      <c r="K218" s="16" t="s">
        <v>843</v>
      </c>
      <c r="L218" s="16" t="s">
        <v>843</v>
      </c>
      <c r="M218" s="16" t="s">
        <v>843</v>
      </c>
      <c r="N218" s="16" t="s">
        <v>843</v>
      </c>
      <c r="O218" s="16" t="s">
        <v>843</v>
      </c>
      <c r="Q218" s="16" t="s">
        <v>844</v>
      </c>
      <c r="R218" s="16">
        <v>14</v>
      </c>
      <c r="T218" s="16" t="s">
        <v>474</v>
      </c>
      <c r="U218" s="16" t="s">
        <v>843</v>
      </c>
      <c r="V218" s="16" t="s">
        <v>844</v>
      </c>
      <c r="W218" s="16" t="s">
        <v>843</v>
      </c>
      <c r="X218" s="16" t="s">
        <v>843</v>
      </c>
      <c r="Y218" s="16" t="s">
        <v>843</v>
      </c>
      <c r="Z218" s="16" t="s">
        <v>844</v>
      </c>
      <c r="AA218" s="16" t="s">
        <v>843</v>
      </c>
      <c r="AB218" s="16" t="s">
        <v>843</v>
      </c>
      <c r="AC218" s="16" t="s">
        <v>844</v>
      </c>
      <c r="AF218" s="16" t="s">
        <v>11814</v>
      </c>
      <c r="AG218" s="16" t="s">
        <v>11672</v>
      </c>
      <c r="AH218" s="16" t="s">
        <v>844</v>
      </c>
      <c r="AI218" s="16" t="s">
        <v>843</v>
      </c>
      <c r="AJ218" s="16" t="s">
        <v>843</v>
      </c>
      <c r="AK218" s="16" t="s">
        <v>843</v>
      </c>
      <c r="AL218" s="16" t="s">
        <v>844</v>
      </c>
      <c r="AM218" s="16" t="s">
        <v>844</v>
      </c>
      <c r="AN218" s="16" t="s">
        <v>843</v>
      </c>
      <c r="AO218" s="16" t="s">
        <v>843</v>
      </c>
      <c r="AP218" s="16" t="s">
        <v>843</v>
      </c>
      <c r="AQ218" s="16" t="s">
        <v>844</v>
      </c>
      <c r="AR218" s="16" t="s">
        <v>4415</v>
      </c>
      <c r="AS218" s="16" t="s">
        <v>844</v>
      </c>
      <c r="AT218" s="16" t="s">
        <v>843</v>
      </c>
      <c r="AU218" s="16" t="s">
        <v>843</v>
      </c>
      <c r="AV218" s="16" t="s">
        <v>843</v>
      </c>
      <c r="AW218" s="16" t="s">
        <v>843</v>
      </c>
      <c r="AX218" s="16" t="s">
        <v>843</v>
      </c>
      <c r="AY218" s="16" t="s">
        <v>843</v>
      </c>
      <c r="AZ218" s="16" t="s">
        <v>4437</v>
      </c>
      <c r="BF218" s="16" t="s">
        <v>844</v>
      </c>
      <c r="BH218" s="16" t="s">
        <v>7380</v>
      </c>
      <c r="BI218" s="16" t="s">
        <v>7785</v>
      </c>
      <c r="BJ218" s="16" t="s">
        <v>843</v>
      </c>
      <c r="BK218" s="16" t="s">
        <v>843</v>
      </c>
      <c r="BL218" s="16" t="s">
        <v>843</v>
      </c>
      <c r="BM218" s="16" t="s">
        <v>843</v>
      </c>
      <c r="BN218" s="16" t="s">
        <v>843</v>
      </c>
      <c r="BO218" s="16" t="s">
        <v>844</v>
      </c>
      <c r="BP218" s="16" t="s">
        <v>843</v>
      </c>
      <c r="BQ218" s="16" t="s">
        <v>843</v>
      </c>
      <c r="CC218" s="16" t="s">
        <v>867</v>
      </c>
      <c r="CD218" s="16" t="s">
        <v>6840</v>
      </c>
      <c r="CE218" s="16" t="s">
        <v>7537</v>
      </c>
      <c r="DN218" s="16" t="s">
        <v>4411</v>
      </c>
      <c r="DQ218" s="16" t="s">
        <v>7093</v>
      </c>
      <c r="DR218" s="16" t="s">
        <v>865</v>
      </c>
      <c r="DX218" s="16" t="s">
        <v>867</v>
      </c>
      <c r="DY218" s="16" t="s">
        <v>867</v>
      </c>
      <c r="ES218" s="16" t="s">
        <v>865</v>
      </c>
      <c r="EU218" s="16" t="s">
        <v>7813</v>
      </c>
      <c r="EV218" s="16" t="s">
        <v>865</v>
      </c>
      <c r="HC218" s="16" t="s">
        <v>865</v>
      </c>
      <c r="KO218" s="16" t="s">
        <v>9335</v>
      </c>
      <c r="KP218" s="16" t="s">
        <v>9334</v>
      </c>
      <c r="KQ218" s="16" t="s">
        <v>8694</v>
      </c>
      <c r="KR218" s="16" t="s">
        <v>9954</v>
      </c>
      <c r="KS218" s="16" t="s">
        <v>9336</v>
      </c>
      <c r="KT218" s="16" t="s">
        <v>9148</v>
      </c>
      <c r="KU218" s="16" t="s">
        <v>844</v>
      </c>
      <c r="KV218" s="16" t="s">
        <v>9148</v>
      </c>
      <c r="KW218" s="16" t="s">
        <v>851</v>
      </c>
      <c r="KX218" s="16" t="s">
        <v>487</v>
      </c>
      <c r="KY218" s="16" t="s">
        <v>487</v>
      </c>
      <c r="KZ218" s="16" t="s">
        <v>487</v>
      </c>
      <c r="LC218" s="16" t="s">
        <v>10879</v>
      </c>
      <c r="LD218" s="16" t="s">
        <v>11692</v>
      </c>
      <c r="LE218" s="16" t="s">
        <v>11693</v>
      </c>
      <c r="LF218" s="16" t="s">
        <v>11654</v>
      </c>
      <c r="LI218" s="16" t="s">
        <v>11655</v>
      </c>
      <c r="LM218" s="16" t="s">
        <v>8741</v>
      </c>
      <c r="LO218" s="16" t="s">
        <v>8746</v>
      </c>
      <c r="LP218" s="16" t="s">
        <v>844</v>
      </c>
      <c r="LQ218" s="16" t="s">
        <v>8732</v>
      </c>
      <c r="LR218" s="16" t="s">
        <v>1056</v>
      </c>
      <c r="LS218" s="16" t="s">
        <v>844</v>
      </c>
      <c r="LT218" s="16" t="s">
        <v>843</v>
      </c>
      <c r="LU218" s="16" t="s">
        <v>843</v>
      </c>
      <c r="LV218" s="16" t="s">
        <v>843</v>
      </c>
      <c r="LW218" s="16" t="s">
        <v>843</v>
      </c>
      <c r="LX218" s="16" t="s">
        <v>844</v>
      </c>
      <c r="LY218" s="16" t="s">
        <v>843</v>
      </c>
      <c r="LZ218" s="16" t="s">
        <v>1056</v>
      </c>
      <c r="MA218" s="16" t="s">
        <v>844</v>
      </c>
      <c r="MB218" s="16" t="s">
        <v>843</v>
      </c>
      <c r="MC218" s="16" t="s">
        <v>844</v>
      </c>
      <c r="ME218" s="16" t="s">
        <v>11677</v>
      </c>
      <c r="MF218" s="16" t="s">
        <v>8847</v>
      </c>
      <c r="MR218" s="16" t="s">
        <v>474</v>
      </c>
      <c r="MS218" s="16" t="s">
        <v>11813</v>
      </c>
      <c r="MT218" s="16" t="s">
        <v>8769</v>
      </c>
      <c r="MU218" s="16" t="s">
        <v>817</v>
      </c>
      <c r="MV218" s="16" t="s">
        <v>487</v>
      </c>
      <c r="MW218" s="16" t="s">
        <v>1266</v>
      </c>
      <c r="MX218" s="16" t="s">
        <v>1262</v>
      </c>
      <c r="MY218" s="16" t="s">
        <v>486</v>
      </c>
      <c r="MZ218" s="16" t="s">
        <v>487</v>
      </c>
      <c r="NA218" s="16" t="s">
        <v>486</v>
      </c>
      <c r="NC218" s="16" t="s">
        <v>486</v>
      </c>
      <c r="NE218" s="16" t="s">
        <v>486</v>
      </c>
      <c r="NI218" s="16" t="s">
        <v>11658</v>
      </c>
      <c r="NL218" s="16" t="s">
        <v>844</v>
      </c>
      <c r="NS218" s="16" t="s">
        <v>462</v>
      </c>
      <c r="NT218" s="16" t="s">
        <v>482</v>
      </c>
      <c r="NU218" s="16">
        <v>0.79400000000000004</v>
      </c>
      <c r="NV218" s="16" t="s">
        <v>824</v>
      </c>
      <c r="NW218" s="16" t="s">
        <v>1179</v>
      </c>
      <c r="NX218" s="16" t="s">
        <v>1142</v>
      </c>
      <c r="NY218" s="16" t="s">
        <v>824</v>
      </c>
      <c r="NZ218" s="16" t="s">
        <v>929</v>
      </c>
    </row>
    <row r="219" spans="1:393" x14ac:dyDescent="0.25">
      <c r="A219" s="16" t="s">
        <v>9958</v>
      </c>
      <c r="B219" s="16" t="s">
        <v>8759</v>
      </c>
      <c r="C219" s="16" t="s">
        <v>972</v>
      </c>
      <c r="D219" s="16" t="s">
        <v>844</v>
      </c>
      <c r="E219" s="16" t="s">
        <v>843</v>
      </c>
      <c r="F219" s="16" t="s">
        <v>843</v>
      </c>
      <c r="G219" s="16" t="s">
        <v>843</v>
      </c>
      <c r="H219" s="16" t="s">
        <v>843</v>
      </c>
      <c r="I219" s="16" t="s">
        <v>843</v>
      </c>
      <c r="J219" s="16" t="s">
        <v>843</v>
      </c>
      <c r="K219" s="16" t="s">
        <v>843</v>
      </c>
      <c r="L219" s="16" t="s">
        <v>843</v>
      </c>
      <c r="M219" s="16" t="s">
        <v>843</v>
      </c>
      <c r="N219" s="16" t="s">
        <v>843</v>
      </c>
      <c r="O219" s="16" t="s">
        <v>843</v>
      </c>
      <c r="Q219" s="16" t="s">
        <v>844</v>
      </c>
      <c r="R219" s="16">
        <v>16</v>
      </c>
      <c r="T219" s="16" t="s">
        <v>470</v>
      </c>
      <c r="U219" s="16" t="s">
        <v>844</v>
      </c>
      <c r="V219" s="16" t="s">
        <v>843</v>
      </c>
      <c r="W219" s="16" t="s">
        <v>843</v>
      </c>
      <c r="X219" s="16" t="s">
        <v>843</v>
      </c>
      <c r="Y219" s="16" t="s">
        <v>844</v>
      </c>
      <c r="Z219" s="16" t="s">
        <v>843</v>
      </c>
      <c r="AA219" s="16" t="s">
        <v>843</v>
      </c>
      <c r="AB219" s="16" t="s">
        <v>844</v>
      </c>
      <c r="AC219" s="16" t="s">
        <v>844</v>
      </c>
      <c r="AD219" s="16" t="s">
        <v>865</v>
      </c>
      <c r="AF219" s="16" t="s">
        <v>11814</v>
      </c>
      <c r="AG219" s="16" t="s">
        <v>11691</v>
      </c>
      <c r="AH219" s="16" t="s">
        <v>844</v>
      </c>
      <c r="AI219" s="16" t="s">
        <v>843</v>
      </c>
      <c r="AJ219" s="16" t="s">
        <v>843</v>
      </c>
      <c r="AK219" s="16" t="s">
        <v>843</v>
      </c>
      <c r="AL219" s="16" t="s">
        <v>844</v>
      </c>
      <c r="AM219" s="16" t="s">
        <v>844</v>
      </c>
      <c r="AN219" s="16" t="s">
        <v>843</v>
      </c>
      <c r="AO219" s="16" t="s">
        <v>843</v>
      </c>
      <c r="AP219" s="16" t="s">
        <v>843</v>
      </c>
      <c r="AQ219" s="16" t="s">
        <v>844</v>
      </c>
      <c r="AR219" s="16" t="s">
        <v>4433</v>
      </c>
      <c r="AS219" s="16" t="s">
        <v>843</v>
      </c>
      <c r="AT219" s="16" t="s">
        <v>843</v>
      </c>
      <c r="AU219" s="16" t="s">
        <v>843</v>
      </c>
      <c r="AV219" s="16" t="s">
        <v>843</v>
      </c>
      <c r="AW219" s="16" t="s">
        <v>843</v>
      </c>
      <c r="AX219" s="16" t="s">
        <v>843</v>
      </c>
      <c r="AY219" s="16" t="s">
        <v>844</v>
      </c>
      <c r="BF219" s="16" t="s">
        <v>844</v>
      </c>
      <c r="BH219" s="16" t="s">
        <v>7380</v>
      </c>
      <c r="BI219" s="16" t="s">
        <v>7785</v>
      </c>
      <c r="BJ219" s="16" t="s">
        <v>843</v>
      </c>
      <c r="BK219" s="16" t="s">
        <v>843</v>
      </c>
      <c r="BL219" s="16" t="s">
        <v>843</v>
      </c>
      <c r="BM219" s="16" t="s">
        <v>843</v>
      </c>
      <c r="BN219" s="16" t="s">
        <v>843</v>
      </c>
      <c r="BO219" s="16" t="s">
        <v>844</v>
      </c>
      <c r="BP219" s="16" t="s">
        <v>843</v>
      </c>
      <c r="BQ219" s="16" t="s">
        <v>843</v>
      </c>
      <c r="CC219" s="16" t="s">
        <v>867</v>
      </c>
      <c r="CD219" s="16" t="s">
        <v>6843</v>
      </c>
      <c r="CE219" s="16" t="s">
        <v>7537</v>
      </c>
      <c r="DN219" s="16" t="s">
        <v>4411</v>
      </c>
      <c r="DQ219" s="16" t="s">
        <v>7093</v>
      </c>
      <c r="DR219" s="16" t="s">
        <v>865</v>
      </c>
      <c r="DX219" s="16" t="s">
        <v>865</v>
      </c>
      <c r="ES219" s="16" t="s">
        <v>865</v>
      </c>
      <c r="EU219" s="16" t="s">
        <v>7810</v>
      </c>
      <c r="EV219" s="16" t="s">
        <v>865</v>
      </c>
      <c r="FT219" s="16" t="s">
        <v>865</v>
      </c>
      <c r="HC219" s="16" t="s">
        <v>865</v>
      </c>
      <c r="JA219" s="16" t="s">
        <v>4813</v>
      </c>
      <c r="JB219" s="16" t="s">
        <v>865</v>
      </c>
      <c r="JC219" s="16" t="s">
        <v>865</v>
      </c>
      <c r="JD219" s="16" t="s">
        <v>865</v>
      </c>
      <c r="JE219" s="16" t="s">
        <v>865</v>
      </c>
      <c r="JF219" s="16" t="s">
        <v>865</v>
      </c>
      <c r="JG219" s="16" t="s">
        <v>1056</v>
      </c>
      <c r="JH219" s="16" t="s">
        <v>7582</v>
      </c>
      <c r="JJ219" s="16" t="s">
        <v>865</v>
      </c>
      <c r="KF219" s="16" t="s">
        <v>4926</v>
      </c>
      <c r="KI219" s="16" t="s">
        <v>4837</v>
      </c>
      <c r="KO219" s="16" t="s">
        <v>9335</v>
      </c>
      <c r="KP219" s="16" t="s">
        <v>9334</v>
      </c>
      <c r="KQ219" s="16" t="s">
        <v>8694</v>
      </c>
      <c r="KR219" s="16" t="s">
        <v>9959</v>
      </c>
      <c r="KS219" s="16" t="s">
        <v>9336</v>
      </c>
      <c r="KT219" s="16" t="s">
        <v>9148</v>
      </c>
      <c r="KU219" s="16" t="s">
        <v>844</v>
      </c>
      <c r="KV219" s="16" t="s">
        <v>9148</v>
      </c>
      <c r="KW219" s="16" t="s">
        <v>851</v>
      </c>
      <c r="KY219" s="16" t="s">
        <v>486</v>
      </c>
      <c r="LC219" s="16" t="s">
        <v>10879</v>
      </c>
      <c r="LE219" s="16" t="s">
        <v>11693</v>
      </c>
      <c r="LF219" s="16" t="s">
        <v>11654</v>
      </c>
      <c r="LI219" s="16" t="s">
        <v>11655</v>
      </c>
      <c r="LJ219" s="16" t="s">
        <v>843</v>
      </c>
      <c r="LL219" s="16" t="s">
        <v>8711</v>
      </c>
      <c r="LM219" s="16" t="s">
        <v>8741</v>
      </c>
      <c r="LO219" s="16" t="s">
        <v>8746</v>
      </c>
      <c r="LP219" s="16" t="s">
        <v>844</v>
      </c>
      <c r="LQ219" s="16" t="s">
        <v>8732</v>
      </c>
      <c r="LR219" s="16" t="s">
        <v>1056</v>
      </c>
      <c r="LS219" s="16" t="s">
        <v>844</v>
      </c>
      <c r="LT219" s="16" t="s">
        <v>843</v>
      </c>
      <c r="LU219" s="16" t="s">
        <v>843</v>
      </c>
      <c r="LV219" s="16" t="s">
        <v>843</v>
      </c>
      <c r="LW219" s="16" t="s">
        <v>843</v>
      </c>
      <c r="LX219" s="16" t="s">
        <v>844</v>
      </c>
      <c r="LY219" s="16" t="s">
        <v>843</v>
      </c>
      <c r="LZ219" s="16" t="s">
        <v>1056</v>
      </c>
      <c r="MA219" s="16" t="s">
        <v>844</v>
      </c>
      <c r="MB219" s="16" t="s">
        <v>843</v>
      </c>
      <c r="MC219" s="16" t="s">
        <v>844</v>
      </c>
      <c r="ME219" s="16" t="s">
        <v>11656</v>
      </c>
      <c r="MF219" s="16" t="s">
        <v>8847</v>
      </c>
      <c r="MO219" s="16" t="s">
        <v>1817</v>
      </c>
      <c r="MP219" s="16" t="s">
        <v>1826</v>
      </c>
      <c r="MR219" s="16" t="s">
        <v>470</v>
      </c>
      <c r="MS219" s="16" t="s">
        <v>11813</v>
      </c>
      <c r="MT219" s="16" t="s">
        <v>8769</v>
      </c>
      <c r="MU219" s="16" t="s">
        <v>817</v>
      </c>
      <c r="MV219" s="16" t="s">
        <v>487</v>
      </c>
      <c r="MW219" s="16" t="s">
        <v>1267</v>
      </c>
      <c r="MX219" s="16" t="s">
        <v>1262</v>
      </c>
      <c r="MY219" s="16" t="s">
        <v>486</v>
      </c>
      <c r="MZ219" s="16" t="s">
        <v>487</v>
      </c>
      <c r="NA219" s="16" t="s">
        <v>486</v>
      </c>
      <c r="NC219" s="16" t="s">
        <v>486</v>
      </c>
      <c r="ND219" s="16" t="s">
        <v>486</v>
      </c>
      <c r="NE219" s="16" t="s">
        <v>486</v>
      </c>
      <c r="NG219" s="16" t="s">
        <v>1376</v>
      </c>
      <c r="NI219" s="16" t="s">
        <v>11658</v>
      </c>
      <c r="NQ219" s="16" t="s">
        <v>1078</v>
      </c>
      <c r="NR219" s="16" t="s">
        <v>876</v>
      </c>
      <c r="NS219" s="16" t="s">
        <v>462</v>
      </c>
      <c r="NT219" s="16" t="s">
        <v>482</v>
      </c>
      <c r="NU219" s="16">
        <v>0.79400000000000004</v>
      </c>
      <c r="NV219" s="16" t="s">
        <v>824</v>
      </c>
      <c r="NW219" s="16" t="s">
        <v>1173</v>
      </c>
      <c r="NX219" s="16" t="s">
        <v>1142</v>
      </c>
      <c r="NY219" s="16" t="s">
        <v>824</v>
      </c>
      <c r="NZ219" s="16" t="s">
        <v>932</v>
      </c>
      <c r="OB219" s="16" t="s">
        <v>833</v>
      </c>
      <c r="OC219" s="16" t="s">
        <v>876</v>
      </c>
    </row>
    <row r="220" spans="1:393" x14ac:dyDescent="0.25">
      <c r="A220" s="16" t="s">
        <v>9962</v>
      </c>
      <c r="B220" s="16" t="s">
        <v>844</v>
      </c>
      <c r="C220" s="16" t="s">
        <v>972</v>
      </c>
      <c r="D220" s="16" t="s">
        <v>844</v>
      </c>
      <c r="E220" s="16" t="s">
        <v>843</v>
      </c>
      <c r="F220" s="16" t="s">
        <v>843</v>
      </c>
      <c r="G220" s="16" t="s">
        <v>843</v>
      </c>
      <c r="H220" s="16" t="s">
        <v>843</v>
      </c>
      <c r="I220" s="16" t="s">
        <v>843</v>
      </c>
      <c r="J220" s="16" t="s">
        <v>843</v>
      </c>
      <c r="K220" s="16" t="s">
        <v>843</v>
      </c>
      <c r="L220" s="16" t="s">
        <v>843</v>
      </c>
      <c r="M220" s="16" t="s">
        <v>843</v>
      </c>
      <c r="N220" s="16" t="s">
        <v>843</v>
      </c>
      <c r="O220" s="16" t="s">
        <v>843</v>
      </c>
      <c r="Q220" s="16" t="s">
        <v>844</v>
      </c>
      <c r="R220" s="16">
        <v>78</v>
      </c>
      <c r="T220" s="16" t="s">
        <v>474</v>
      </c>
      <c r="U220" s="16" t="s">
        <v>843</v>
      </c>
      <c r="V220" s="16" t="s">
        <v>844</v>
      </c>
      <c r="W220" s="16" t="s">
        <v>843</v>
      </c>
      <c r="X220" s="16" t="s">
        <v>844</v>
      </c>
      <c r="Y220" s="16" t="s">
        <v>843</v>
      </c>
      <c r="Z220" s="16" t="s">
        <v>843</v>
      </c>
      <c r="AA220" s="16" t="s">
        <v>843</v>
      </c>
      <c r="AB220" s="16" t="s">
        <v>843</v>
      </c>
      <c r="AC220" s="16" t="s">
        <v>843</v>
      </c>
      <c r="AD220" s="16" t="s">
        <v>867</v>
      </c>
      <c r="AF220" s="16" t="s">
        <v>11659</v>
      </c>
      <c r="AG220" s="16" t="s">
        <v>11696</v>
      </c>
      <c r="AH220" s="16" t="s">
        <v>844</v>
      </c>
      <c r="AI220" s="16" t="s">
        <v>844</v>
      </c>
      <c r="AJ220" s="16" t="s">
        <v>844</v>
      </c>
      <c r="AK220" s="16" t="s">
        <v>843</v>
      </c>
      <c r="AL220" s="16" t="s">
        <v>843</v>
      </c>
      <c r="AM220" s="16" t="s">
        <v>844</v>
      </c>
      <c r="AN220" s="16" t="s">
        <v>843</v>
      </c>
      <c r="AO220" s="16" t="s">
        <v>843</v>
      </c>
      <c r="AP220" s="16" t="s">
        <v>843</v>
      </c>
      <c r="AQ220" s="16" t="s">
        <v>844</v>
      </c>
      <c r="AR220" s="16" t="s">
        <v>11809</v>
      </c>
      <c r="AS220" s="16" t="s">
        <v>844</v>
      </c>
      <c r="AT220" s="16" t="s">
        <v>844</v>
      </c>
      <c r="AU220" s="16" t="s">
        <v>843</v>
      </c>
      <c r="AV220" s="16" t="s">
        <v>843</v>
      </c>
      <c r="AW220" s="16" t="s">
        <v>843</v>
      </c>
      <c r="AX220" s="16" t="s">
        <v>843</v>
      </c>
      <c r="AY220" s="16" t="s">
        <v>843</v>
      </c>
      <c r="AZ220" s="16" t="s">
        <v>4437</v>
      </c>
      <c r="BA220" s="16" t="s">
        <v>4437</v>
      </c>
      <c r="BF220" s="16" t="s">
        <v>844</v>
      </c>
      <c r="BI220" s="16" t="s">
        <v>7785</v>
      </c>
      <c r="BJ220" s="16" t="s">
        <v>843</v>
      </c>
      <c r="BK220" s="16" t="s">
        <v>843</v>
      </c>
      <c r="BL220" s="16" t="s">
        <v>843</v>
      </c>
      <c r="BM220" s="16" t="s">
        <v>843</v>
      </c>
      <c r="BN220" s="16" t="s">
        <v>843</v>
      </c>
      <c r="BO220" s="16" t="s">
        <v>844</v>
      </c>
      <c r="BP220" s="16" t="s">
        <v>843</v>
      </c>
      <c r="BQ220" s="16" t="s">
        <v>843</v>
      </c>
      <c r="DX220" s="16" t="s">
        <v>867</v>
      </c>
      <c r="DY220" s="16" t="s">
        <v>867</v>
      </c>
      <c r="ES220" s="16" t="s">
        <v>867</v>
      </c>
      <c r="EU220" s="16" t="s">
        <v>7813</v>
      </c>
      <c r="EV220" s="16" t="s">
        <v>865</v>
      </c>
      <c r="FF220" s="16" t="s">
        <v>7836</v>
      </c>
      <c r="HC220" s="16" t="s">
        <v>865</v>
      </c>
      <c r="JA220" s="16" t="s">
        <v>4813</v>
      </c>
      <c r="JB220" s="16" t="s">
        <v>865</v>
      </c>
      <c r="JC220" s="16" t="s">
        <v>865</v>
      </c>
      <c r="JD220" s="16" t="s">
        <v>865</v>
      </c>
      <c r="JE220" s="16" t="s">
        <v>865</v>
      </c>
      <c r="JF220" s="16" t="s">
        <v>865</v>
      </c>
      <c r="JG220" s="16" t="s">
        <v>843</v>
      </c>
      <c r="JH220" s="16" t="s">
        <v>4846</v>
      </c>
      <c r="KF220" s="16" t="s">
        <v>4926</v>
      </c>
      <c r="KI220" s="16" t="s">
        <v>4846</v>
      </c>
      <c r="KO220" s="16" t="s">
        <v>9339</v>
      </c>
      <c r="KP220" s="16" t="s">
        <v>9338</v>
      </c>
      <c r="KQ220" s="16" t="s">
        <v>8694</v>
      </c>
      <c r="KR220" s="16" t="s">
        <v>9963</v>
      </c>
      <c r="KS220" s="16" t="s">
        <v>9340</v>
      </c>
      <c r="KT220" s="16" t="s">
        <v>9148</v>
      </c>
      <c r="KU220" s="16" t="s">
        <v>844</v>
      </c>
      <c r="KV220" s="16" t="s">
        <v>9148</v>
      </c>
      <c r="KW220" s="16" t="s">
        <v>851</v>
      </c>
      <c r="KX220" s="16" t="s">
        <v>487</v>
      </c>
      <c r="KY220" s="16" t="s">
        <v>487</v>
      </c>
      <c r="KZ220" s="16" t="s">
        <v>487</v>
      </c>
      <c r="LC220" s="16" t="s">
        <v>10879</v>
      </c>
      <c r="LF220" s="16" t="s">
        <v>11654</v>
      </c>
      <c r="LI220" s="16" t="s">
        <v>11655</v>
      </c>
      <c r="LJ220" s="16" t="s">
        <v>843</v>
      </c>
      <c r="LL220" s="16" t="s">
        <v>8711</v>
      </c>
      <c r="LM220" s="16" t="s">
        <v>8741</v>
      </c>
      <c r="LO220" s="16" t="s">
        <v>843</v>
      </c>
      <c r="LP220" s="16" t="s">
        <v>843</v>
      </c>
      <c r="LQ220" s="16" t="s">
        <v>843</v>
      </c>
      <c r="LR220" s="16" t="s">
        <v>844</v>
      </c>
      <c r="LS220" s="16" t="s">
        <v>843</v>
      </c>
      <c r="LT220" s="16" t="s">
        <v>844</v>
      </c>
      <c r="LU220" s="16" t="s">
        <v>844</v>
      </c>
      <c r="LV220" s="16" t="s">
        <v>843</v>
      </c>
      <c r="LW220" s="16" t="s">
        <v>844</v>
      </c>
      <c r="LX220" s="16" t="s">
        <v>843</v>
      </c>
      <c r="LY220" s="16" t="s">
        <v>843</v>
      </c>
      <c r="LZ220" s="16" t="s">
        <v>843</v>
      </c>
      <c r="MA220" s="16" t="s">
        <v>843</v>
      </c>
      <c r="MB220" s="16" t="s">
        <v>843</v>
      </c>
      <c r="MC220" s="16" t="s">
        <v>843</v>
      </c>
      <c r="ME220" s="16" t="s">
        <v>11656</v>
      </c>
      <c r="MF220" s="16" t="s">
        <v>8847</v>
      </c>
      <c r="MO220" s="16" t="s">
        <v>1817</v>
      </c>
      <c r="MP220" s="16" t="s">
        <v>1824</v>
      </c>
      <c r="MR220" s="16" t="s">
        <v>474</v>
      </c>
      <c r="MS220" s="16" t="s">
        <v>11813</v>
      </c>
      <c r="MT220" s="16" t="s">
        <v>9003</v>
      </c>
      <c r="NC220" s="16" t="s">
        <v>487</v>
      </c>
      <c r="NE220" s="16" t="s">
        <v>486</v>
      </c>
      <c r="NG220" s="16" t="s">
        <v>1376</v>
      </c>
      <c r="NI220" s="16" t="s">
        <v>11658</v>
      </c>
      <c r="NR220" s="16" t="s">
        <v>878</v>
      </c>
      <c r="NS220" s="16" t="s">
        <v>462</v>
      </c>
      <c r="NT220" s="16" t="s">
        <v>482</v>
      </c>
      <c r="NU220" s="16">
        <v>0.79400000000000004</v>
      </c>
      <c r="NV220" s="16" t="s">
        <v>457</v>
      </c>
      <c r="NW220" s="16" t="s">
        <v>1183</v>
      </c>
      <c r="NX220" s="16" t="s">
        <v>1142</v>
      </c>
      <c r="OB220" s="16" t="s">
        <v>833</v>
      </c>
      <c r="OC220" s="16" t="s">
        <v>878</v>
      </c>
    </row>
    <row r="221" spans="1:393" x14ac:dyDescent="0.25">
      <c r="A221" s="16" t="s">
        <v>9966</v>
      </c>
      <c r="B221" s="16" t="s">
        <v>844</v>
      </c>
      <c r="C221" s="16" t="s">
        <v>972</v>
      </c>
      <c r="D221" s="16" t="s">
        <v>844</v>
      </c>
      <c r="E221" s="16" t="s">
        <v>843</v>
      </c>
      <c r="F221" s="16" t="s">
        <v>843</v>
      </c>
      <c r="G221" s="16" t="s">
        <v>843</v>
      </c>
      <c r="H221" s="16" t="s">
        <v>843</v>
      </c>
      <c r="I221" s="16" t="s">
        <v>843</v>
      </c>
      <c r="J221" s="16" t="s">
        <v>843</v>
      </c>
      <c r="K221" s="16" t="s">
        <v>843</v>
      </c>
      <c r="L221" s="16" t="s">
        <v>843</v>
      </c>
      <c r="M221" s="16" t="s">
        <v>843</v>
      </c>
      <c r="N221" s="16" t="s">
        <v>843</v>
      </c>
      <c r="O221" s="16" t="s">
        <v>843</v>
      </c>
      <c r="Q221" s="16" t="s">
        <v>844</v>
      </c>
      <c r="R221" s="16">
        <v>58</v>
      </c>
      <c r="T221" s="16" t="s">
        <v>470</v>
      </c>
      <c r="U221" s="16" t="s">
        <v>844</v>
      </c>
      <c r="V221" s="16" t="s">
        <v>843</v>
      </c>
      <c r="W221" s="16" t="s">
        <v>844</v>
      </c>
      <c r="X221" s="16" t="s">
        <v>843</v>
      </c>
      <c r="Y221" s="16" t="s">
        <v>843</v>
      </c>
      <c r="Z221" s="16" t="s">
        <v>843</v>
      </c>
      <c r="AA221" s="16" t="s">
        <v>843</v>
      </c>
      <c r="AB221" s="16" t="s">
        <v>843</v>
      </c>
      <c r="AC221" s="16" t="s">
        <v>843</v>
      </c>
      <c r="AD221" s="16" t="s">
        <v>867</v>
      </c>
      <c r="AF221" s="16" t="s">
        <v>11659</v>
      </c>
      <c r="AG221" s="16" t="s">
        <v>11700</v>
      </c>
      <c r="AH221" s="16" t="s">
        <v>844</v>
      </c>
      <c r="AI221" s="16" t="s">
        <v>843</v>
      </c>
      <c r="AJ221" s="16" t="s">
        <v>844</v>
      </c>
      <c r="AK221" s="16" t="s">
        <v>844</v>
      </c>
      <c r="AL221" s="16" t="s">
        <v>843</v>
      </c>
      <c r="AM221" s="16" t="s">
        <v>844</v>
      </c>
      <c r="AN221" s="16" t="s">
        <v>843</v>
      </c>
      <c r="AO221" s="16" t="s">
        <v>843</v>
      </c>
      <c r="AP221" s="16" t="s">
        <v>843</v>
      </c>
      <c r="AQ221" s="16" t="s">
        <v>844</v>
      </c>
      <c r="AR221" s="16" t="s">
        <v>11815</v>
      </c>
      <c r="AS221" s="16" t="s">
        <v>844</v>
      </c>
      <c r="AT221" s="16" t="s">
        <v>844</v>
      </c>
      <c r="AU221" s="16" t="s">
        <v>844</v>
      </c>
      <c r="AV221" s="16" t="s">
        <v>843</v>
      </c>
      <c r="AW221" s="16" t="s">
        <v>843</v>
      </c>
      <c r="AX221" s="16" t="s">
        <v>843</v>
      </c>
      <c r="AY221" s="16" t="s">
        <v>843</v>
      </c>
      <c r="AZ221" s="16" t="s">
        <v>4437</v>
      </c>
      <c r="BA221" s="16" t="s">
        <v>4437</v>
      </c>
      <c r="BB221" s="16" t="s">
        <v>4437</v>
      </c>
      <c r="BF221" s="16" t="s">
        <v>844</v>
      </c>
      <c r="BH221" s="16" t="s">
        <v>7380</v>
      </c>
      <c r="BI221" s="16" t="s">
        <v>7785</v>
      </c>
      <c r="BJ221" s="16" t="s">
        <v>843</v>
      </c>
      <c r="BK221" s="16" t="s">
        <v>843</v>
      </c>
      <c r="BL221" s="16" t="s">
        <v>843</v>
      </c>
      <c r="BM221" s="16" t="s">
        <v>843</v>
      </c>
      <c r="BN221" s="16" t="s">
        <v>843</v>
      </c>
      <c r="BO221" s="16" t="s">
        <v>844</v>
      </c>
      <c r="BP221" s="16" t="s">
        <v>843</v>
      </c>
      <c r="BQ221" s="16" t="s">
        <v>843</v>
      </c>
      <c r="DX221" s="16" t="s">
        <v>867</v>
      </c>
      <c r="DY221" s="16" t="s">
        <v>867</v>
      </c>
      <c r="ES221" s="16" t="s">
        <v>867</v>
      </c>
      <c r="EU221" s="16" t="s">
        <v>7813</v>
      </c>
      <c r="EV221" s="16" t="s">
        <v>865</v>
      </c>
      <c r="HC221" s="16" t="s">
        <v>867</v>
      </c>
      <c r="HD221" s="16" t="s">
        <v>865</v>
      </c>
      <c r="JA221" s="16" t="s">
        <v>4816</v>
      </c>
      <c r="JB221" s="16" t="s">
        <v>865</v>
      </c>
      <c r="JC221" s="16" t="s">
        <v>865</v>
      </c>
      <c r="JD221" s="16" t="s">
        <v>865</v>
      </c>
      <c r="JE221" s="16" t="s">
        <v>865</v>
      </c>
      <c r="JF221" s="16" t="s">
        <v>865</v>
      </c>
      <c r="JG221" s="16" t="s">
        <v>843</v>
      </c>
      <c r="JH221" s="16" t="s">
        <v>5638</v>
      </c>
      <c r="JJ221" s="16" t="s">
        <v>865</v>
      </c>
      <c r="KF221" s="16" t="s">
        <v>4926</v>
      </c>
      <c r="KI221" s="16" t="s">
        <v>4982</v>
      </c>
      <c r="KK221" s="16" t="s">
        <v>4883</v>
      </c>
      <c r="KM221" s="16" t="s">
        <v>7616</v>
      </c>
      <c r="KO221" s="16" t="s">
        <v>8718</v>
      </c>
      <c r="KP221" s="16" t="s">
        <v>9344</v>
      </c>
      <c r="KQ221" s="16" t="s">
        <v>8694</v>
      </c>
      <c r="KR221" s="16" t="s">
        <v>9967</v>
      </c>
      <c r="KS221" s="16" t="s">
        <v>9345</v>
      </c>
      <c r="KT221" s="16" t="s">
        <v>9148</v>
      </c>
      <c r="KU221" s="16" t="s">
        <v>844</v>
      </c>
      <c r="KV221" s="16" t="s">
        <v>9148</v>
      </c>
      <c r="KW221" s="16" t="s">
        <v>851</v>
      </c>
      <c r="KX221" s="16" t="s">
        <v>487</v>
      </c>
      <c r="KY221" s="16" t="s">
        <v>487</v>
      </c>
      <c r="KZ221" s="16" t="s">
        <v>487</v>
      </c>
      <c r="LC221" s="16" t="s">
        <v>10879</v>
      </c>
      <c r="LF221" s="16" t="s">
        <v>11654</v>
      </c>
      <c r="LI221" s="16" t="s">
        <v>11655</v>
      </c>
      <c r="LJ221" s="16" t="s">
        <v>843</v>
      </c>
      <c r="LL221" s="16" t="s">
        <v>8711</v>
      </c>
      <c r="LM221" s="16" t="s">
        <v>8741</v>
      </c>
      <c r="LO221" s="16" t="s">
        <v>843</v>
      </c>
      <c r="LP221" s="16" t="s">
        <v>844</v>
      </c>
      <c r="LQ221" s="16" t="s">
        <v>844</v>
      </c>
      <c r="LR221" s="16" t="s">
        <v>844</v>
      </c>
      <c r="LS221" s="16" t="s">
        <v>844</v>
      </c>
      <c r="LT221" s="16" t="s">
        <v>844</v>
      </c>
      <c r="LU221" s="16" t="s">
        <v>844</v>
      </c>
      <c r="LV221" s="16" t="s">
        <v>844</v>
      </c>
      <c r="LW221" s="16" t="s">
        <v>1056</v>
      </c>
      <c r="LX221" s="16" t="s">
        <v>843</v>
      </c>
      <c r="LY221" s="16" t="s">
        <v>843</v>
      </c>
      <c r="LZ221" s="16" t="s">
        <v>843</v>
      </c>
      <c r="MA221" s="16" t="s">
        <v>843</v>
      </c>
      <c r="MB221" s="16" t="s">
        <v>843</v>
      </c>
      <c r="MC221" s="16" t="s">
        <v>843</v>
      </c>
      <c r="ME221" s="16" t="s">
        <v>11656</v>
      </c>
      <c r="MF221" s="16" t="s">
        <v>8847</v>
      </c>
      <c r="MJ221" s="16" t="s">
        <v>1840</v>
      </c>
      <c r="MO221" s="16" t="s">
        <v>1817</v>
      </c>
      <c r="MP221" s="16" t="s">
        <v>1829</v>
      </c>
      <c r="MQ221" s="16" t="s">
        <v>1790</v>
      </c>
      <c r="MR221" s="16" t="s">
        <v>470</v>
      </c>
      <c r="MS221" s="16" t="s">
        <v>11813</v>
      </c>
      <c r="MT221" s="16" t="s">
        <v>9003</v>
      </c>
      <c r="MU221" s="16" t="s">
        <v>817</v>
      </c>
      <c r="NC221" s="16" t="s">
        <v>487</v>
      </c>
      <c r="NE221" s="16" t="s">
        <v>487</v>
      </c>
      <c r="NF221" s="16" t="s">
        <v>486</v>
      </c>
      <c r="NG221" s="16" t="s">
        <v>1380</v>
      </c>
      <c r="NI221" s="16" t="s">
        <v>11658</v>
      </c>
      <c r="NR221" s="16" t="s">
        <v>451</v>
      </c>
      <c r="NS221" s="16" t="s">
        <v>462</v>
      </c>
      <c r="NT221" s="16" t="s">
        <v>482</v>
      </c>
      <c r="NU221" s="16">
        <v>0.79400000000000004</v>
      </c>
      <c r="NV221" s="16" t="s">
        <v>451</v>
      </c>
      <c r="NW221" s="16" t="s">
        <v>1175</v>
      </c>
      <c r="NX221" s="16" t="s">
        <v>1142</v>
      </c>
      <c r="OB221" s="16" t="s">
        <v>833</v>
      </c>
      <c r="OC221" s="16" t="s">
        <v>451</v>
      </c>
    </row>
    <row r="222" spans="1:393" x14ac:dyDescent="0.25">
      <c r="A222" s="16" t="s">
        <v>9971</v>
      </c>
      <c r="B222" s="16" t="s">
        <v>1056</v>
      </c>
      <c r="C222" s="16" t="s">
        <v>972</v>
      </c>
      <c r="D222" s="16" t="s">
        <v>844</v>
      </c>
      <c r="E222" s="16" t="s">
        <v>843</v>
      </c>
      <c r="F222" s="16" t="s">
        <v>843</v>
      </c>
      <c r="G222" s="16" t="s">
        <v>843</v>
      </c>
      <c r="H222" s="16" t="s">
        <v>843</v>
      </c>
      <c r="I222" s="16" t="s">
        <v>843</v>
      </c>
      <c r="J222" s="16" t="s">
        <v>843</v>
      </c>
      <c r="K222" s="16" t="s">
        <v>843</v>
      </c>
      <c r="L222" s="16" t="s">
        <v>843</v>
      </c>
      <c r="M222" s="16" t="s">
        <v>843</v>
      </c>
      <c r="N222" s="16" t="s">
        <v>843</v>
      </c>
      <c r="O222" s="16" t="s">
        <v>843</v>
      </c>
      <c r="Q222" s="16" t="s">
        <v>844</v>
      </c>
      <c r="R222" s="16">
        <v>61</v>
      </c>
      <c r="T222" s="16" t="s">
        <v>474</v>
      </c>
      <c r="U222" s="16" t="s">
        <v>843</v>
      </c>
      <c r="V222" s="16" t="s">
        <v>844</v>
      </c>
      <c r="W222" s="16" t="s">
        <v>843</v>
      </c>
      <c r="X222" s="16" t="s">
        <v>844</v>
      </c>
      <c r="Y222" s="16" t="s">
        <v>843</v>
      </c>
      <c r="Z222" s="16" t="s">
        <v>843</v>
      </c>
      <c r="AA222" s="16" t="s">
        <v>843</v>
      </c>
      <c r="AB222" s="16" t="s">
        <v>843</v>
      </c>
      <c r="AC222" s="16" t="s">
        <v>843</v>
      </c>
      <c r="AD222" s="16" t="s">
        <v>867</v>
      </c>
      <c r="AF222" s="16" t="s">
        <v>11659</v>
      </c>
      <c r="AG222" s="16" t="s">
        <v>11700</v>
      </c>
      <c r="AH222" s="16" t="s">
        <v>844</v>
      </c>
      <c r="AI222" s="16" t="s">
        <v>843</v>
      </c>
      <c r="AJ222" s="16" t="s">
        <v>844</v>
      </c>
      <c r="AK222" s="16" t="s">
        <v>844</v>
      </c>
      <c r="AL222" s="16" t="s">
        <v>843</v>
      </c>
      <c r="AM222" s="16" t="s">
        <v>844</v>
      </c>
      <c r="AN222" s="16" t="s">
        <v>843</v>
      </c>
      <c r="AO222" s="16" t="s">
        <v>843</v>
      </c>
      <c r="AP222" s="16" t="s">
        <v>843</v>
      </c>
      <c r="AQ222" s="16" t="s">
        <v>844</v>
      </c>
      <c r="AR222" s="16" t="s">
        <v>11815</v>
      </c>
      <c r="AS222" s="16" t="s">
        <v>844</v>
      </c>
      <c r="AT222" s="16" t="s">
        <v>844</v>
      </c>
      <c r="AU222" s="16" t="s">
        <v>844</v>
      </c>
      <c r="AV222" s="16" t="s">
        <v>843</v>
      </c>
      <c r="AW222" s="16" t="s">
        <v>843</v>
      </c>
      <c r="AX222" s="16" t="s">
        <v>843</v>
      </c>
      <c r="AY222" s="16" t="s">
        <v>843</v>
      </c>
      <c r="AZ222" s="16" t="s">
        <v>4437</v>
      </c>
      <c r="BA222" s="16" t="s">
        <v>4440</v>
      </c>
      <c r="BB222" s="16" t="s">
        <v>4440</v>
      </c>
      <c r="BF222" s="16" t="s">
        <v>844</v>
      </c>
      <c r="BH222" s="16" t="s">
        <v>7380</v>
      </c>
      <c r="BI222" s="16" t="s">
        <v>7785</v>
      </c>
      <c r="BJ222" s="16" t="s">
        <v>843</v>
      </c>
      <c r="BK222" s="16" t="s">
        <v>843</v>
      </c>
      <c r="BL222" s="16" t="s">
        <v>843</v>
      </c>
      <c r="BM222" s="16" t="s">
        <v>843</v>
      </c>
      <c r="BN222" s="16" t="s">
        <v>843</v>
      </c>
      <c r="BO222" s="16" t="s">
        <v>844</v>
      </c>
      <c r="BP222" s="16" t="s">
        <v>843</v>
      </c>
      <c r="BQ222" s="16" t="s">
        <v>843</v>
      </c>
      <c r="DX222" s="16" t="s">
        <v>867</v>
      </c>
      <c r="DY222" s="16" t="s">
        <v>867</v>
      </c>
      <c r="ES222" s="16" t="s">
        <v>867</v>
      </c>
      <c r="EU222" s="16" t="s">
        <v>7813</v>
      </c>
      <c r="EV222" s="16" t="s">
        <v>865</v>
      </c>
      <c r="FF222" s="16" t="s">
        <v>7842</v>
      </c>
      <c r="FG222" s="16" t="s">
        <v>7852</v>
      </c>
      <c r="FH222" s="16" t="s">
        <v>843</v>
      </c>
      <c r="FI222" s="16" t="s">
        <v>844</v>
      </c>
      <c r="FJ222" s="16" t="s">
        <v>843</v>
      </c>
      <c r="FK222" s="16" t="s">
        <v>843</v>
      </c>
      <c r="FL222" s="16" t="s">
        <v>843</v>
      </c>
      <c r="FM222" s="16" t="s">
        <v>843</v>
      </c>
      <c r="FN222" s="16" t="s">
        <v>843</v>
      </c>
      <c r="FO222" s="16" t="s">
        <v>843</v>
      </c>
      <c r="FP222" s="16" t="s">
        <v>843</v>
      </c>
      <c r="FQ222" s="16" t="s">
        <v>843</v>
      </c>
      <c r="HC222" s="16" t="s">
        <v>867</v>
      </c>
      <c r="HD222" s="16" t="s">
        <v>865</v>
      </c>
      <c r="JA222" s="16" t="s">
        <v>4816</v>
      </c>
      <c r="JB222" s="16" t="s">
        <v>865</v>
      </c>
      <c r="JC222" s="16" t="s">
        <v>865</v>
      </c>
      <c r="JD222" s="16" t="s">
        <v>865</v>
      </c>
      <c r="JE222" s="16" t="s">
        <v>865</v>
      </c>
      <c r="JF222" s="16" t="s">
        <v>865</v>
      </c>
      <c r="JG222" s="16" t="s">
        <v>843</v>
      </c>
      <c r="JH222" s="16" t="s">
        <v>5638</v>
      </c>
      <c r="JJ222" s="16" t="s">
        <v>865</v>
      </c>
      <c r="KF222" s="16" t="s">
        <v>2337</v>
      </c>
      <c r="KG222" s="16" t="s">
        <v>11663</v>
      </c>
      <c r="KI222" s="16" t="s">
        <v>4849</v>
      </c>
      <c r="KO222" s="16" t="s">
        <v>8718</v>
      </c>
      <c r="KP222" s="16" t="s">
        <v>9344</v>
      </c>
      <c r="KQ222" s="16" t="s">
        <v>8694</v>
      </c>
      <c r="KR222" s="16" t="s">
        <v>9972</v>
      </c>
      <c r="KS222" s="16" t="s">
        <v>9345</v>
      </c>
      <c r="KT222" s="16" t="s">
        <v>9148</v>
      </c>
      <c r="KU222" s="16" t="s">
        <v>844</v>
      </c>
      <c r="KV222" s="16" t="s">
        <v>9148</v>
      </c>
      <c r="KW222" s="16" t="s">
        <v>850</v>
      </c>
      <c r="KX222" s="16" t="s">
        <v>487</v>
      </c>
      <c r="KY222" s="16" t="s">
        <v>487</v>
      </c>
      <c r="KZ222" s="16" t="s">
        <v>487</v>
      </c>
      <c r="LC222" s="16" t="s">
        <v>10879</v>
      </c>
      <c r="LF222" s="16" t="s">
        <v>11654</v>
      </c>
      <c r="LI222" s="16" t="s">
        <v>11655</v>
      </c>
      <c r="LJ222" s="16" t="s">
        <v>843</v>
      </c>
      <c r="LL222" s="16" t="s">
        <v>8711</v>
      </c>
      <c r="LM222" s="16" t="s">
        <v>8741</v>
      </c>
      <c r="LO222" s="16" t="s">
        <v>843</v>
      </c>
      <c r="LP222" s="16" t="s">
        <v>844</v>
      </c>
      <c r="LQ222" s="16" t="s">
        <v>844</v>
      </c>
      <c r="LR222" s="16" t="s">
        <v>844</v>
      </c>
      <c r="LS222" s="16" t="s">
        <v>844</v>
      </c>
      <c r="LT222" s="16" t="s">
        <v>844</v>
      </c>
      <c r="LU222" s="16" t="s">
        <v>844</v>
      </c>
      <c r="LV222" s="16" t="s">
        <v>844</v>
      </c>
      <c r="LW222" s="16" t="s">
        <v>1056</v>
      </c>
      <c r="LX222" s="16" t="s">
        <v>843</v>
      </c>
      <c r="LY222" s="16" t="s">
        <v>843</v>
      </c>
      <c r="LZ222" s="16" t="s">
        <v>843</v>
      </c>
      <c r="MA222" s="16" t="s">
        <v>843</v>
      </c>
      <c r="MB222" s="16" t="s">
        <v>843</v>
      </c>
      <c r="MC222" s="16" t="s">
        <v>843</v>
      </c>
      <c r="ME222" s="16" t="s">
        <v>11656</v>
      </c>
      <c r="MF222" s="16" t="s">
        <v>8847</v>
      </c>
      <c r="MO222" s="16" t="s">
        <v>1542</v>
      </c>
      <c r="MP222" s="16" t="s">
        <v>13845</v>
      </c>
      <c r="MR222" s="16" t="s">
        <v>474</v>
      </c>
      <c r="MS222" s="16" t="s">
        <v>11813</v>
      </c>
      <c r="MT222" s="16" t="s">
        <v>9003</v>
      </c>
      <c r="MU222" s="16" t="s">
        <v>817</v>
      </c>
      <c r="NC222" s="16" t="s">
        <v>487</v>
      </c>
      <c r="NE222" s="16" t="s">
        <v>487</v>
      </c>
      <c r="NF222" s="16" t="s">
        <v>486</v>
      </c>
      <c r="NG222" s="16" t="s">
        <v>1380</v>
      </c>
      <c r="NI222" s="16" t="s">
        <v>11658</v>
      </c>
      <c r="NR222" s="16" t="s">
        <v>877</v>
      </c>
      <c r="NS222" s="16" t="s">
        <v>462</v>
      </c>
      <c r="NT222" s="16" t="s">
        <v>482</v>
      </c>
      <c r="NU222" s="16">
        <v>0.79400000000000004</v>
      </c>
      <c r="NV222" s="16" t="s">
        <v>457</v>
      </c>
      <c r="NW222" s="16" t="s">
        <v>1183</v>
      </c>
      <c r="NX222" s="16" t="s">
        <v>1142</v>
      </c>
      <c r="OB222" s="16" t="s">
        <v>833</v>
      </c>
      <c r="OC222" s="16" t="s">
        <v>877</v>
      </c>
    </row>
    <row r="223" spans="1:393" x14ac:dyDescent="0.25">
      <c r="A223" s="16" t="s">
        <v>9975</v>
      </c>
      <c r="B223" s="16" t="s">
        <v>844</v>
      </c>
      <c r="C223" s="16" t="s">
        <v>972</v>
      </c>
      <c r="D223" s="16" t="s">
        <v>844</v>
      </c>
      <c r="E223" s="16" t="s">
        <v>843</v>
      </c>
      <c r="F223" s="16" t="s">
        <v>843</v>
      </c>
      <c r="G223" s="16" t="s">
        <v>843</v>
      </c>
      <c r="H223" s="16" t="s">
        <v>843</v>
      </c>
      <c r="I223" s="16" t="s">
        <v>843</v>
      </c>
      <c r="J223" s="16" t="s">
        <v>843</v>
      </c>
      <c r="K223" s="16" t="s">
        <v>843</v>
      </c>
      <c r="L223" s="16" t="s">
        <v>843</v>
      </c>
      <c r="M223" s="16" t="s">
        <v>843</v>
      </c>
      <c r="N223" s="16" t="s">
        <v>843</v>
      </c>
      <c r="O223" s="16" t="s">
        <v>843</v>
      </c>
      <c r="Q223" s="16" t="s">
        <v>844</v>
      </c>
      <c r="R223" s="16">
        <v>41</v>
      </c>
      <c r="T223" s="16" t="s">
        <v>470</v>
      </c>
      <c r="U223" s="16" t="s">
        <v>844</v>
      </c>
      <c r="V223" s="16" t="s">
        <v>843</v>
      </c>
      <c r="W223" s="16" t="s">
        <v>844</v>
      </c>
      <c r="X223" s="16" t="s">
        <v>843</v>
      </c>
      <c r="Y223" s="16" t="s">
        <v>843</v>
      </c>
      <c r="Z223" s="16" t="s">
        <v>843</v>
      </c>
      <c r="AA223" s="16" t="s">
        <v>843</v>
      </c>
      <c r="AB223" s="16" t="s">
        <v>844</v>
      </c>
      <c r="AC223" s="16" t="s">
        <v>843</v>
      </c>
      <c r="AD223" s="16" t="s">
        <v>867</v>
      </c>
      <c r="AF223" s="16" t="s">
        <v>11673</v>
      </c>
      <c r="AG223" s="16" t="s">
        <v>11816</v>
      </c>
      <c r="AH223" s="16" t="s">
        <v>844</v>
      </c>
      <c r="AI223" s="16" t="s">
        <v>843</v>
      </c>
      <c r="AJ223" s="16" t="s">
        <v>844</v>
      </c>
      <c r="AK223" s="16" t="s">
        <v>843</v>
      </c>
      <c r="AL223" s="16" t="s">
        <v>844</v>
      </c>
      <c r="AM223" s="16" t="s">
        <v>844</v>
      </c>
      <c r="AN223" s="16" t="s">
        <v>843</v>
      </c>
      <c r="AO223" s="16" t="s">
        <v>843</v>
      </c>
      <c r="AP223" s="16" t="s">
        <v>843</v>
      </c>
      <c r="AQ223" s="16" t="s">
        <v>844</v>
      </c>
      <c r="AR223" s="16" t="s">
        <v>4433</v>
      </c>
      <c r="AS223" s="16" t="s">
        <v>843</v>
      </c>
      <c r="AT223" s="16" t="s">
        <v>843</v>
      </c>
      <c r="AU223" s="16" t="s">
        <v>843</v>
      </c>
      <c r="AV223" s="16" t="s">
        <v>843</v>
      </c>
      <c r="AW223" s="16" t="s">
        <v>843</v>
      </c>
      <c r="AX223" s="16" t="s">
        <v>843</v>
      </c>
      <c r="AY223" s="16" t="s">
        <v>844</v>
      </c>
      <c r="BF223" s="16" t="s">
        <v>844</v>
      </c>
      <c r="BH223" s="16" t="s">
        <v>7386</v>
      </c>
      <c r="BI223" s="16" t="s">
        <v>7785</v>
      </c>
      <c r="BJ223" s="16" t="s">
        <v>843</v>
      </c>
      <c r="BK223" s="16" t="s">
        <v>843</v>
      </c>
      <c r="BL223" s="16" t="s">
        <v>843</v>
      </c>
      <c r="BM223" s="16" t="s">
        <v>843</v>
      </c>
      <c r="BN223" s="16" t="s">
        <v>843</v>
      </c>
      <c r="BO223" s="16" t="s">
        <v>844</v>
      </c>
      <c r="BP223" s="16" t="s">
        <v>843</v>
      </c>
      <c r="BQ223" s="16" t="s">
        <v>843</v>
      </c>
      <c r="DX223" s="16" t="s">
        <v>865</v>
      </c>
      <c r="ES223" s="16" t="s">
        <v>867</v>
      </c>
      <c r="EU223" s="16" t="s">
        <v>7813</v>
      </c>
      <c r="EV223" s="16" t="s">
        <v>865</v>
      </c>
      <c r="FT223" s="16" t="s">
        <v>865</v>
      </c>
      <c r="HC223" s="16" t="s">
        <v>867</v>
      </c>
      <c r="HD223" s="16" t="s">
        <v>865</v>
      </c>
      <c r="JA223" s="16" t="s">
        <v>4822</v>
      </c>
      <c r="JB223" s="16" t="s">
        <v>867</v>
      </c>
      <c r="JC223" s="16" t="s">
        <v>865</v>
      </c>
      <c r="JG223" s="16" t="s">
        <v>843</v>
      </c>
      <c r="JV223" s="16">
        <v>48</v>
      </c>
      <c r="JW223" s="16" t="s">
        <v>7600</v>
      </c>
      <c r="JZ223" s="16" t="s">
        <v>4889</v>
      </c>
      <c r="KB223" s="16" t="s">
        <v>7616</v>
      </c>
      <c r="KD223" s="16" t="s">
        <v>4920</v>
      </c>
      <c r="KE223" s="16" t="s">
        <v>7277</v>
      </c>
      <c r="KF223" s="16" t="s">
        <v>4411</v>
      </c>
      <c r="KH223" s="16" t="s">
        <v>7636</v>
      </c>
      <c r="KI223" s="16" t="s">
        <v>4985</v>
      </c>
      <c r="KK223" s="16" t="s">
        <v>4883</v>
      </c>
      <c r="KM223" s="16" t="s">
        <v>7607</v>
      </c>
      <c r="KO223" s="16" t="s">
        <v>9351</v>
      </c>
      <c r="KP223" s="16" t="s">
        <v>9350</v>
      </c>
      <c r="KQ223" s="16" t="s">
        <v>8694</v>
      </c>
      <c r="KR223" s="16" t="s">
        <v>9976</v>
      </c>
      <c r="KS223" s="16" t="s">
        <v>9352</v>
      </c>
      <c r="KT223" s="16" t="s">
        <v>9148</v>
      </c>
      <c r="KU223" s="16" t="s">
        <v>844</v>
      </c>
      <c r="KV223" s="16" t="s">
        <v>9148</v>
      </c>
      <c r="KW223" s="16" t="s">
        <v>851</v>
      </c>
      <c r="KY223" s="16" t="s">
        <v>486</v>
      </c>
      <c r="LC223" s="16" t="s">
        <v>10879</v>
      </c>
      <c r="LF223" s="16" t="s">
        <v>11654</v>
      </c>
      <c r="LI223" s="16" t="s">
        <v>11655</v>
      </c>
      <c r="LJ223" s="16" t="s">
        <v>831</v>
      </c>
      <c r="LK223" s="16" t="s">
        <v>831</v>
      </c>
      <c r="LL223" s="16" t="s">
        <v>8756</v>
      </c>
      <c r="LM223" s="16" t="s">
        <v>8741</v>
      </c>
      <c r="LO223" s="16" t="s">
        <v>844</v>
      </c>
      <c r="LP223" s="16" t="s">
        <v>8732</v>
      </c>
      <c r="LQ223" s="16" t="s">
        <v>8746</v>
      </c>
      <c r="LR223" s="16" t="s">
        <v>8746</v>
      </c>
      <c r="LS223" s="16" t="s">
        <v>8746</v>
      </c>
      <c r="LT223" s="16" t="s">
        <v>8732</v>
      </c>
      <c r="LU223" s="16" t="s">
        <v>8746</v>
      </c>
      <c r="LV223" s="16" t="s">
        <v>844</v>
      </c>
      <c r="LW223" s="16" t="s">
        <v>8759</v>
      </c>
      <c r="LX223" s="16" t="s">
        <v>8732</v>
      </c>
      <c r="LY223" s="16" t="s">
        <v>843</v>
      </c>
      <c r="LZ223" s="16" t="s">
        <v>843</v>
      </c>
      <c r="MA223" s="16" t="s">
        <v>843</v>
      </c>
      <c r="MB223" s="16" t="s">
        <v>843</v>
      </c>
      <c r="MC223" s="16" t="s">
        <v>844</v>
      </c>
      <c r="ME223" s="16" t="s">
        <v>11656</v>
      </c>
      <c r="MF223" s="16" t="s">
        <v>8847</v>
      </c>
      <c r="MG223" s="16" t="s">
        <v>1840</v>
      </c>
      <c r="MH223" s="16" t="s">
        <v>11668</v>
      </c>
      <c r="MI223" s="16" t="s">
        <v>11668</v>
      </c>
      <c r="MJ223" s="16" t="s">
        <v>1837</v>
      </c>
      <c r="MK223" s="16" t="s">
        <v>9071</v>
      </c>
      <c r="ML223" s="16" t="s">
        <v>1778</v>
      </c>
      <c r="MM223" s="16" t="s">
        <v>486</v>
      </c>
      <c r="MN223" s="16" t="s">
        <v>1798</v>
      </c>
      <c r="MP223" s="16" t="s">
        <v>1825</v>
      </c>
      <c r="MQ223" s="16" t="s">
        <v>1790</v>
      </c>
      <c r="MR223" s="16" t="s">
        <v>470</v>
      </c>
      <c r="MS223" s="16" t="s">
        <v>11813</v>
      </c>
      <c r="MT223" s="16" t="s">
        <v>9009</v>
      </c>
      <c r="MU223" s="16" t="s">
        <v>816</v>
      </c>
      <c r="NC223" s="16" t="s">
        <v>487</v>
      </c>
      <c r="ND223" s="16" t="s">
        <v>486</v>
      </c>
      <c r="NE223" s="16" t="s">
        <v>487</v>
      </c>
      <c r="NF223" s="16" t="s">
        <v>486</v>
      </c>
      <c r="NG223" s="16" t="s">
        <v>1378</v>
      </c>
      <c r="NH223" s="16" t="s">
        <v>1912</v>
      </c>
      <c r="NI223" s="16" t="s">
        <v>11658</v>
      </c>
      <c r="NR223" s="16" t="s">
        <v>451</v>
      </c>
      <c r="NS223" s="16" t="s">
        <v>462</v>
      </c>
      <c r="NT223" s="16" t="s">
        <v>482</v>
      </c>
      <c r="NU223" s="16">
        <v>0.79400000000000004</v>
      </c>
      <c r="NV223" s="16" t="s">
        <v>451</v>
      </c>
      <c r="NW223" s="16" t="s">
        <v>1175</v>
      </c>
      <c r="NX223" s="16" t="s">
        <v>1142</v>
      </c>
      <c r="OB223" s="16" t="s">
        <v>831</v>
      </c>
      <c r="OC223" s="16" t="s">
        <v>451</v>
      </c>
    </row>
    <row r="224" spans="1:393" x14ac:dyDescent="0.25">
      <c r="A224" s="16" t="s">
        <v>9981</v>
      </c>
      <c r="B224" s="16" t="s">
        <v>1056</v>
      </c>
      <c r="C224" s="16" t="s">
        <v>972</v>
      </c>
      <c r="D224" s="16" t="s">
        <v>844</v>
      </c>
      <c r="E224" s="16" t="s">
        <v>843</v>
      </c>
      <c r="F224" s="16" t="s">
        <v>843</v>
      </c>
      <c r="G224" s="16" t="s">
        <v>843</v>
      </c>
      <c r="H224" s="16" t="s">
        <v>843</v>
      </c>
      <c r="I224" s="16" t="s">
        <v>843</v>
      </c>
      <c r="J224" s="16" t="s">
        <v>843</v>
      </c>
      <c r="K224" s="16" t="s">
        <v>843</v>
      </c>
      <c r="L224" s="16" t="s">
        <v>843</v>
      </c>
      <c r="M224" s="16" t="s">
        <v>843</v>
      </c>
      <c r="N224" s="16" t="s">
        <v>843</v>
      </c>
      <c r="O224" s="16" t="s">
        <v>843</v>
      </c>
      <c r="Q224" s="16" t="s">
        <v>844</v>
      </c>
      <c r="R224" s="16">
        <v>65</v>
      </c>
      <c r="T224" s="16" t="s">
        <v>470</v>
      </c>
      <c r="U224" s="16" t="s">
        <v>844</v>
      </c>
      <c r="V224" s="16" t="s">
        <v>843</v>
      </c>
      <c r="W224" s="16" t="s">
        <v>844</v>
      </c>
      <c r="X224" s="16" t="s">
        <v>843</v>
      </c>
      <c r="Y224" s="16" t="s">
        <v>843</v>
      </c>
      <c r="Z224" s="16" t="s">
        <v>843</v>
      </c>
      <c r="AA224" s="16" t="s">
        <v>843</v>
      </c>
      <c r="AB224" s="16" t="s">
        <v>843</v>
      </c>
      <c r="AC224" s="16" t="s">
        <v>843</v>
      </c>
      <c r="AD224" s="16" t="s">
        <v>867</v>
      </c>
      <c r="AF224" s="16" t="s">
        <v>11673</v>
      </c>
      <c r="AG224" s="16" t="s">
        <v>11787</v>
      </c>
      <c r="AH224" s="16" t="s">
        <v>844</v>
      </c>
      <c r="AI224" s="16" t="s">
        <v>843</v>
      </c>
      <c r="AJ224" s="16" t="s">
        <v>844</v>
      </c>
      <c r="AK224" s="16" t="s">
        <v>843</v>
      </c>
      <c r="AL224" s="16" t="s">
        <v>843</v>
      </c>
      <c r="AM224" s="16" t="s">
        <v>843</v>
      </c>
      <c r="AN224" s="16" t="s">
        <v>843</v>
      </c>
      <c r="AO224" s="16" t="s">
        <v>843</v>
      </c>
      <c r="AP224" s="16" t="s">
        <v>843</v>
      </c>
      <c r="AQ224" s="16" t="s">
        <v>843</v>
      </c>
      <c r="AR224" s="16" t="s">
        <v>4433</v>
      </c>
      <c r="AS224" s="16" t="s">
        <v>843</v>
      </c>
      <c r="AT224" s="16" t="s">
        <v>843</v>
      </c>
      <c r="AU224" s="16" t="s">
        <v>843</v>
      </c>
      <c r="AV224" s="16" t="s">
        <v>843</v>
      </c>
      <c r="AW224" s="16" t="s">
        <v>843</v>
      </c>
      <c r="AX224" s="16" t="s">
        <v>843</v>
      </c>
      <c r="AY224" s="16" t="s">
        <v>844</v>
      </c>
      <c r="BF224" s="16" t="s">
        <v>843</v>
      </c>
      <c r="BI224" s="16" t="s">
        <v>7785</v>
      </c>
      <c r="BJ224" s="16" t="s">
        <v>843</v>
      </c>
      <c r="BK224" s="16" t="s">
        <v>843</v>
      </c>
      <c r="BL224" s="16" t="s">
        <v>843</v>
      </c>
      <c r="BM224" s="16" t="s">
        <v>843</v>
      </c>
      <c r="BN224" s="16" t="s">
        <v>843</v>
      </c>
      <c r="BO224" s="16" t="s">
        <v>844</v>
      </c>
      <c r="BP224" s="16" t="s">
        <v>843</v>
      </c>
      <c r="BQ224" s="16" t="s">
        <v>843</v>
      </c>
      <c r="DX224" s="16" t="s">
        <v>865</v>
      </c>
      <c r="ES224" s="16" t="s">
        <v>867</v>
      </c>
      <c r="EU224" s="16" t="s">
        <v>7813</v>
      </c>
      <c r="EV224" s="16" t="s">
        <v>865</v>
      </c>
      <c r="FF224" s="16" t="s">
        <v>7845</v>
      </c>
      <c r="FG224" s="16" t="s">
        <v>11817</v>
      </c>
      <c r="FH224" s="16" t="s">
        <v>844</v>
      </c>
      <c r="FI224" s="16" t="s">
        <v>843</v>
      </c>
      <c r="FJ224" s="16" t="s">
        <v>844</v>
      </c>
      <c r="FK224" s="16" t="s">
        <v>843</v>
      </c>
      <c r="FL224" s="16" t="s">
        <v>843</v>
      </c>
      <c r="FM224" s="16" t="s">
        <v>843</v>
      </c>
      <c r="FN224" s="16" t="s">
        <v>843</v>
      </c>
      <c r="FO224" s="16" t="s">
        <v>843</v>
      </c>
      <c r="FP224" s="16" t="s">
        <v>843</v>
      </c>
      <c r="FQ224" s="16" t="s">
        <v>843</v>
      </c>
      <c r="HC224" s="16" t="s">
        <v>865</v>
      </c>
      <c r="JA224" s="16" t="s">
        <v>4813</v>
      </c>
      <c r="JB224" s="16" t="s">
        <v>865</v>
      </c>
      <c r="JC224" s="16" t="s">
        <v>865</v>
      </c>
      <c r="JD224" s="16" t="s">
        <v>865</v>
      </c>
      <c r="JE224" s="16" t="s">
        <v>865</v>
      </c>
      <c r="JF224" s="16" t="s">
        <v>865</v>
      </c>
      <c r="JG224" s="16" t="s">
        <v>843</v>
      </c>
      <c r="JH224" s="16" t="s">
        <v>4846</v>
      </c>
      <c r="KF224" s="16" t="s">
        <v>4926</v>
      </c>
      <c r="KI224" s="16" t="s">
        <v>4985</v>
      </c>
      <c r="KK224" s="16" t="s">
        <v>4883</v>
      </c>
      <c r="KM224" s="16" t="s">
        <v>7616</v>
      </c>
      <c r="KO224" s="16" t="s">
        <v>9351</v>
      </c>
      <c r="KP224" s="16" t="s">
        <v>9350</v>
      </c>
      <c r="KQ224" s="16" t="s">
        <v>8694</v>
      </c>
      <c r="KR224" s="16" t="s">
        <v>9982</v>
      </c>
      <c r="KS224" s="16" t="s">
        <v>9352</v>
      </c>
      <c r="KT224" s="16" t="s">
        <v>9148</v>
      </c>
      <c r="KU224" s="16" t="s">
        <v>844</v>
      </c>
      <c r="KV224" s="16" t="s">
        <v>9148</v>
      </c>
      <c r="KW224" s="16" t="s">
        <v>851</v>
      </c>
      <c r="KY224" s="16" t="s">
        <v>486</v>
      </c>
      <c r="LC224" s="16" t="s">
        <v>10879</v>
      </c>
      <c r="LF224" s="16" t="s">
        <v>11654</v>
      </c>
      <c r="LI224" s="16" t="s">
        <v>11655</v>
      </c>
      <c r="LJ224" s="16" t="s">
        <v>843</v>
      </c>
      <c r="LL224" s="16" t="s">
        <v>8711</v>
      </c>
      <c r="LM224" s="16" t="s">
        <v>8741</v>
      </c>
      <c r="LO224" s="16" t="s">
        <v>844</v>
      </c>
      <c r="LP224" s="16" t="s">
        <v>8732</v>
      </c>
      <c r="LQ224" s="16" t="s">
        <v>8746</v>
      </c>
      <c r="LR224" s="16" t="s">
        <v>8746</v>
      </c>
      <c r="LS224" s="16" t="s">
        <v>8746</v>
      </c>
      <c r="LT224" s="16" t="s">
        <v>8732</v>
      </c>
      <c r="LU224" s="16" t="s">
        <v>8746</v>
      </c>
      <c r="LV224" s="16" t="s">
        <v>844</v>
      </c>
      <c r="LW224" s="16" t="s">
        <v>8759</v>
      </c>
      <c r="LX224" s="16" t="s">
        <v>8732</v>
      </c>
      <c r="LY224" s="16" t="s">
        <v>843</v>
      </c>
      <c r="LZ224" s="16" t="s">
        <v>843</v>
      </c>
      <c r="MA224" s="16" t="s">
        <v>843</v>
      </c>
      <c r="MB224" s="16" t="s">
        <v>843</v>
      </c>
      <c r="MC224" s="16" t="s">
        <v>844</v>
      </c>
      <c r="ME224" s="16" t="s">
        <v>11656</v>
      </c>
      <c r="MF224" s="16" t="s">
        <v>8847</v>
      </c>
      <c r="MJ224" s="16" t="s">
        <v>1840</v>
      </c>
      <c r="MO224" s="16" t="s">
        <v>1817</v>
      </c>
      <c r="MP224" s="16" t="s">
        <v>1825</v>
      </c>
      <c r="MQ224" s="16" t="s">
        <v>1790</v>
      </c>
      <c r="MR224" s="16" t="s">
        <v>470</v>
      </c>
      <c r="MS224" s="16" t="s">
        <v>11813</v>
      </c>
      <c r="MT224" s="16" t="s">
        <v>9009</v>
      </c>
      <c r="NC224" s="16" t="s">
        <v>487</v>
      </c>
      <c r="NE224" s="16" t="s">
        <v>486</v>
      </c>
      <c r="NG224" s="16" t="s">
        <v>1376</v>
      </c>
      <c r="NI224" s="16" t="s">
        <v>11658</v>
      </c>
      <c r="NR224" s="16" t="s">
        <v>878</v>
      </c>
      <c r="NS224" s="16" t="s">
        <v>462</v>
      </c>
      <c r="NT224" s="16" t="s">
        <v>482</v>
      </c>
      <c r="NU224" s="16">
        <v>0.79400000000000004</v>
      </c>
      <c r="NV224" s="16" t="s">
        <v>457</v>
      </c>
      <c r="NW224" s="16" t="s">
        <v>1177</v>
      </c>
      <c r="NX224" s="16" t="s">
        <v>1142</v>
      </c>
      <c r="OB224" s="16" t="s">
        <v>833</v>
      </c>
      <c r="OC224" s="16" t="s">
        <v>878</v>
      </c>
    </row>
    <row r="225" spans="1:393" x14ac:dyDescent="0.25">
      <c r="A225" s="16" t="s">
        <v>9993</v>
      </c>
      <c r="B225" s="16" t="s">
        <v>8732</v>
      </c>
      <c r="C225" s="16" t="s">
        <v>972</v>
      </c>
      <c r="D225" s="16" t="s">
        <v>844</v>
      </c>
      <c r="E225" s="16" t="s">
        <v>843</v>
      </c>
      <c r="F225" s="16" t="s">
        <v>843</v>
      </c>
      <c r="G225" s="16" t="s">
        <v>843</v>
      </c>
      <c r="H225" s="16" t="s">
        <v>843</v>
      </c>
      <c r="I225" s="16" t="s">
        <v>843</v>
      </c>
      <c r="J225" s="16" t="s">
        <v>843</v>
      </c>
      <c r="K225" s="16" t="s">
        <v>843</v>
      </c>
      <c r="L225" s="16" t="s">
        <v>843</v>
      </c>
      <c r="M225" s="16" t="s">
        <v>843</v>
      </c>
      <c r="N225" s="16" t="s">
        <v>843</v>
      </c>
      <c r="O225" s="16" t="s">
        <v>843</v>
      </c>
      <c r="Q225" s="16" t="s">
        <v>844</v>
      </c>
      <c r="R225" s="16">
        <v>11</v>
      </c>
      <c r="T225" s="16" t="s">
        <v>474</v>
      </c>
      <c r="U225" s="16" t="s">
        <v>843</v>
      </c>
      <c r="V225" s="16" t="s">
        <v>844</v>
      </c>
      <c r="W225" s="16" t="s">
        <v>843</v>
      </c>
      <c r="X225" s="16" t="s">
        <v>843</v>
      </c>
      <c r="Y225" s="16" t="s">
        <v>843</v>
      </c>
      <c r="Z225" s="16" t="s">
        <v>844</v>
      </c>
      <c r="AA225" s="16" t="s">
        <v>843</v>
      </c>
      <c r="AB225" s="16" t="s">
        <v>843</v>
      </c>
      <c r="AC225" s="16" t="s">
        <v>844</v>
      </c>
      <c r="AF225" s="16" t="s">
        <v>11673</v>
      </c>
      <c r="AG225" s="16" t="s">
        <v>11708</v>
      </c>
      <c r="AH225" s="16" t="s">
        <v>843</v>
      </c>
      <c r="AI225" s="16" t="s">
        <v>843</v>
      </c>
      <c r="AJ225" s="16" t="s">
        <v>843</v>
      </c>
      <c r="AK225" s="16" t="s">
        <v>843</v>
      </c>
      <c r="AL225" s="16" t="s">
        <v>844</v>
      </c>
      <c r="AM225" s="16" t="s">
        <v>844</v>
      </c>
      <c r="AN225" s="16" t="s">
        <v>843</v>
      </c>
      <c r="AO225" s="16" t="s">
        <v>843</v>
      </c>
      <c r="AP225" s="16" t="s">
        <v>843</v>
      </c>
      <c r="AQ225" s="16" t="s">
        <v>844</v>
      </c>
      <c r="AR225" s="16" t="s">
        <v>4433</v>
      </c>
      <c r="AS225" s="16" t="s">
        <v>843</v>
      </c>
      <c r="AT225" s="16" t="s">
        <v>843</v>
      </c>
      <c r="AU225" s="16" t="s">
        <v>843</v>
      </c>
      <c r="AV225" s="16" t="s">
        <v>843</v>
      </c>
      <c r="AW225" s="16" t="s">
        <v>843</v>
      </c>
      <c r="AX225" s="16" t="s">
        <v>843</v>
      </c>
      <c r="AY225" s="16" t="s">
        <v>844</v>
      </c>
      <c r="BF225" s="16" t="s">
        <v>844</v>
      </c>
      <c r="BI225" s="16" t="s">
        <v>7785</v>
      </c>
      <c r="BJ225" s="16" t="s">
        <v>843</v>
      </c>
      <c r="BK225" s="16" t="s">
        <v>843</v>
      </c>
      <c r="BL225" s="16" t="s">
        <v>843</v>
      </c>
      <c r="BM225" s="16" t="s">
        <v>843</v>
      </c>
      <c r="BN225" s="16" t="s">
        <v>843</v>
      </c>
      <c r="BO225" s="16" t="s">
        <v>844</v>
      </c>
      <c r="BP225" s="16" t="s">
        <v>843</v>
      </c>
      <c r="BQ225" s="16" t="s">
        <v>843</v>
      </c>
      <c r="CC225" s="16" t="s">
        <v>865</v>
      </c>
      <c r="CF225" s="16" t="s">
        <v>7130</v>
      </c>
      <c r="CG225" s="16" t="s">
        <v>844</v>
      </c>
      <c r="CH225" s="16" t="s">
        <v>843</v>
      </c>
      <c r="CI225" s="16" t="s">
        <v>843</v>
      </c>
      <c r="CJ225" s="16" t="s">
        <v>843</v>
      </c>
      <c r="CK225" s="16" t="s">
        <v>843</v>
      </c>
      <c r="CL225" s="16" t="s">
        <v>843</v>
      </c>
      <c r="CM225" s="16" t="s">
        <v>843</v>
      </c>
      <c r="CN225" s="16" t="s">
        <v>843</v>
      </c>
      <c r="CO225" s="16" t="s">
        <v>843</v>
      </c>
      <c r="CP225" s="16" t="s">
        <v>843</v>
      </c>
      <c r="CQ225" s="16" t="s">
        <v>843</v>
      </c>
      <c r="CR225" s="16" t="s">
        <v>843</v>
      </c>
      <c r="CS225" s="16" t="s">
        <v>843</v>
      </c>
      <c r="CT225" s="16" t="s">
        <v>843</v>
      </c>
      <c r="CU225" s="16" t="s">
        <v>843</v>
      </c>
      <c r="CV225" s="16" t="s">
        <v>843</v>
      </c>
      <c r="CW225" s="16" t="s">
        <v>843</v>
      </c>
      <c r="CX225" s="16" t="s">
        <v>843</v>
      </c>
      <c r="CY225" s="16" t="s">
        <v>843</v>
      </c>
      <c r="CZ225" s="16" t="s">
        <v>843</v>
      </c>
      <c r="DA225" s="16" t="s">
        <v>843</v>
      </c>
      <c r="DB225" s="16" t="s">
        <v>843</v>
      </c>
      <c r="DC225" s="16" t="s">
        <v>843</v>
      </c>
      <c r="DD225" s="16" t="s">
        <v>843</v>
      </c>
      <c r="DE225" s="16" t="s">
        <v>843</v>
      </c>
      <c r="DF225" s="16" t="s">
        <v>843</v>
      </c>
      <c r="DG225" s="16" t="s">
        <v>843</v>
      </c>
      <c r="DH225" s="16" t="s">
        <v>843</v>
      </c>
      <c r="DI225" s="16" t="s">
        <v>843</v>
      </c>
      <c r="DJ225" s="16" t="s">
        <v>843</v>
      </c>
      <c r="DK225" s="16" t="s">
        <v>843</v>
      </c>
      <c r="DL225" s="16" t="s">
        <v>843</v>
      </c>
      <c r="DQ225" s="16" t="s">
        <v>7226</v>
      </c>
      <c r="DR225" s="16" t="s">
        <v>867</v>
      </c>
      <c r="DS225" s="16" t="s">
        <v>7321</v>
      </c>
      <c r="DX225" s="16" t="s">
        <v>867</v>
      </c>
      <c r="DY225" s="16" t="s">
        <v>867</v>
      </c>
      <c r="ES225" s="16" t="s">
        <v>865</v>
      </c>
      <c r="EU225" s="16" t="s">
        <v>7813</v>
      </c>
      <c r="EV225" s="16" t="s">
        <v>865</v>
      </c>
      <c r="HC225" s="16" t="s">
        <v>865</v>
      </c>
      <c r="KO225" s="16" t="s">
        <v>9351</v>
      </c>
      <c r="KP225" s="16" t="s">
        <v>9350</v>
      </c>
      <c r="KQ225" s="16" t="s">
        <v>8694</v>
      </c>
      <c r="KR225" s="16" t="s">
        <v>9994</v>
      </c>
      <c r="KS225" s="16" t="s">
        <v>9352</v>
      </c>
      <c r="KT225" s="16" t="s">
        <v>9148</v>
      </c>
      <c r="KU225" s="16" t="s">
        <v>844</v>
      </c>
      <c r="KV225" s="16" t="s">
        <v>9148</v>
      </c>
      <c r="KW225" s="16" t="s">
        <v>851</v>
      </c>
      <c r="KX225" s="16" t="s">
        <v>487</v>
      </c>
      <c r="KY225" s="16" t="s">
        <v>487</v>
      </c>
      <c r="KZ225" s="16" t="s">
        <v>487</v>
      </c>
      <c r="LA225" s="16" t="s">
        <v>11697</v>
      </c>
      <c r="LC225" s="16" t="s">
        <v>10879</v>
      </c>
      <c r="LD225" s="16" t="s">
        <v>11698</v>
      </c>
      <c r="LE225" s="16" t="s">
        <v>11693</v>
      </c>
      <c r="LF225" s="16" t="s">
        <v>11654</v>
      </c>
      <c r="LI225" s="16" t="s">
        <v>11655</v>
      </c>
      <c r="LM225" s="16" t="s">
        <v>8741</v>
      </c>
      <c r="LO225" s="16" t="s">
        <v>844</v>
      </c>
      <c r="LP225" s="16" t="s">
        <v>8732</v>
      </c>
      <c r="LQ225" s="16" t="s">
        <v>8746</v>
      </c>
      <c r="LR225" s="16" t="s">
        <v>8746</v>
      </c>
      <c r="LS225" s="16" t="s">
        <v>8746</v>
      </c>
      <c r="LT225" s="16" t="s">
        <v>8732</v>
      </c>
      <c r="LU225" s="16" t="s">
        <v>8746</v>
      </c>
      <c r="LV225" s="16" t="s">
        <v>844</v>
      </c>
      <c r="LW225" s="16" t="s">
        <v>8759</v>
      </c>
      <c r="LX225" s="16" t="s">
        <v>8732</v>
      </c>
      <c r="LY225" s="16" t="s">
        <v>843</v>
      </c>
      <c r="LZ225" s="16" t="s">
        <v>843</v>
      </c>
      <c r="MA225" s="16" t="s">
        <v>843</v>
      </c>
      <c r="MB225" s="16" t="s">
        <v>843</v>
      </c>
      <c r="MC225" s="16" t="s">
        <v>844</v>
      </c>
      <c r="MD225" s="16" t="s">
        <v>11699</v>
      </c>
      <c r="ME225" s="16" t="s">
        <v>11677</v>
      </c>
      <c r="MF225" s="16" t="s">
        <v>8847</v>
      </c>
      <c r="MR225" s="16" t="s">
        <v>474</v>
      </c>
      <c r="MS225" s="16" t="s">
        <v>11813</v>
      </c>
      <c r="MT225" s="16" t="s">
        <v>9009</v>
      </c>
      <c r="MV225" s="16" t="s">
        <v>486</v>
      </c>
      <c r="MZ225" s="16" t="s">
        <v>486</v>
      </c>
      <c r="NA225" s="16" t="s">
        <v>487</v>
      </c>
      <c r="NB225" s="16" t="s">
        <v>1344</v>
      </c>
      <c r="NC225" s="16" t="s">
        <v>486</v>
      </c>
      <c r="NE225" s="16" t="s">
        <v>486</v>
      </c>
      <c r="NI225" s="16" t="s">
        <v>11658</v>
      </c>
      <c r="NL225" s="16" t="s">
        <v>843</v>
      </c>
      <c r="NS225" s="16" t="s">
        <v>462</v>
      </c>
      <c r="NT225" s="16" t="s">
        <v>482</v>
      </c>
      <c r="NU225" s="16">
        <v>0.79400000000000004</v>
      </c>
      <c r="NV225" s="16" t="s">
        <v>860</v>
      </c>
      <c r="NW225" s="16" t="s">
        <v>1182</v>
      </c>
      <c r="NX225" s="16" t="s">
        <v>1142</v>
      </c>
      <c r="NY225" s="16" t="s">
        <v>1122</v>
      </c>
      <c r="NZ225" s="16" t="s">
        <v>929</v>
      </c>
      <c r="OA225" s="16" t="s">
        <v>486</v>
      </c>
    </row>
    <row r="226" spans="1:393" x14ac:dyDescent="0.25">
      <c r="A226" s="16" t="s">
        <v>10000</v>
      </c>
      <c r="B226" s="16" t="s">
        <v>8746</v>
      </c>
      <c r="C226" s="16" t="s">
        <v>972</v>
      </c>
      <c r="D226" s="16" t="s">
        <v>844</v>
      </c>
      <c r="E226" s="16" t="s">
        <v>843</v>
      </c>
      <c r="F226" s="16" t="s">
        <v>843</v>
      </c>
      <c r="G226" s="16" t="s">
        <v>843</v>
      </c>
      <c r="H226" s="16" t="s">
        <v>843</v>
      </c>
      <c r="I226" s="16" t="s">
        <v>843</v>
      </c>
      <c r="J226" s="16" t="s">
        <v>843</v>
      </c>
      <c r="K226" s="16" t="s">
        <v>843</v>
      </c>
      <c r="L226" s="16" t="s">
        <v>843</v>
      </c>
      <c r="M226" s="16" t="s">
        <v>843</v>
      </c>
      <c r="N226" s="16" t="s">
        <v>843</v>
      </c>
      <c r="O226" s="16" t="s">
        <v>843</v>
      </c>
      <c r="Q226" s="16" t="s">
        <v>844</v>
      </c>
      <c r="R226" s="16">
        <v>63</v>
      </c>
      <c r="T226" s="16" t="s">
        <v>474</v>
      </c>
      <c r="U226" s="16" t="s">
        <v>843</v>
      </c>
      <c r="V226" s="16" t="s">
        <v>844</v>
      </c>
      <c r="W226" s="16" t="s">
        <v>843</v>
      </c>
      <c r="X226" s="16" t="s">
        <v>844</v>
      </c>
      <c r="Y226" s="16" t="s">
        <v>843</v>
      </c>
      <c r="Z226" s="16" t="s">
        <v>843</v>
      </c>
      <c r="AA226" s="16" t="s">
        <v>843</v>
      </c>
      <c r="AB226" s="16" t="s">
        <v>843</v>
      </c>
      <c r="AC226" s="16" t="s">
        <v>843</v>
      </c>
      <c r="AD226" s="16" t="s">
        <v>867</v>
      </c>
      <c r="AF226" s="16" t="s">
        <v>11673</v>
      </c>
      <c r="AG226" s="16" t="s">
        <v>11818</v>
      </c>
      <c r="AH226" s="16" t="s">
        <v>844</v>
      </c>
      <c r="AI226" s="16" t="s">
        <v>843</v>
      </c>
      <c r="AJ226" s="16" t="s">
        <v>844</v>
      </c>
      <c r="AK226" s="16" t="s">
        <v>843</v>
      </c>
      <c r="AL226" s="16" t="s">
        <v>843</v>
      </c>
      <c r="AM226" s="16" t="s">
        <v>843</v>
      </c>
      <c r="AN226" s="16" t="s">
        <v>843</v>
      </c>
      <c r="AO226" s="16" t="s">
        <v>843</v>
      </c>
      <c r="AP226" s="16" t="s">
        <v>843</v>
      </c>
      <c r="AQ226" s="16" t="s">
        <v>843</v>
      </c>
      <c r="AR226" s="16" t="s">
        <v>4415</v>
      </c>
      <c r="AS226" s="16" t="s">
        <v>844</v>
      </c>
      <c r="AT226" s="16" t="s">
        <v>843</v>
      </c>
      <c r="AU226" s="16" t="s">
        <v>843</v>
      </c>
      <c r="AV226" s="16" t="s">
        <v>843</v>
      </c>
      <c r="AW226" s="16" t="s">
        <v>843</v>
      </c>
      <c r="AX226" s="16" t="s">
        <v>843</v>
      </c>
      <c r="AY226" s="16" t="s">
        <v>843</v>
      </c>
      <c r="AZ226" s="16" t="s">
        <v>4440</v>
      </c>
      <c r="BF226" s="16" t="s">
        <v>843</v>
      </c>
      <c r="BH226" s="16" t="s">
        <v>7386</v>
      </c>
      <c r="BI226" s="16" t="s">
        <v>7785</v>
      </c>
      <c r="BJ226" s="16" t="s">
        <v>843</v>
      </c>
      <c r="BK226" s="16" t="s">
        <v>843</v>
      </c>
      <c r="BL226" s="16" t="s">
        <v>843</v>
      </c>
      <c r="BM226" s="16" t="s">
        <v>843</v>
      </c>
      <c r="BN226" s="16" t="s">
        <v>843</v>
      </c>
      <c r="BO226" s="16" t="s">
        <v>844</v>
      </c>
      <c r="BP226" s="16" t="s">
        <v>843</v>
      </c>
      <c r="BQ226" s="16" t="s">
        <v>843</v>
      </c>
      <c r="DX226" s="16" t="s">
        <v>865</v>
      </c>
      <c r="ES226" s="16" t="s">
        <v>867</v>
      </c>
      <c r="EU226" s="16" t="s">
        <v>7813</v>
      </c>
      <c r="EV226" s="16" t="s">
        <v>865</v>
      </c>
      <c r="FF226" s="16" t="s">
        <v>7845</v>
      </c>
      <c r="FG226" s="16" t="s">
        <v>11817</v>
      </c>
      <c r="FH226" s="16" t="s">
        <v>844</v>
      </c>
      <c r="FI226" s="16" t="s">
        <v>843</v>
      </c>
      <c r="FJ226" s="16" t="s">
        <v>844</v>
      </c>
      <c r="FK226" s="16" t="s">
        <v>843</v>
      </c>
      <c r="FL226" s="16" t="s">
        <v>843</v>
      </c>
      <c r="FM226" s="16" t="s">
        <v>843</v>
      </c>
      <c r="FN226" s="16" t="s">
        <v>843</v>
      </c>
      <c r="FO226" s="16" t="s">
        <v>843</v>
      </c>
      <c r="FP226" s="16" t="s">
        <v>843</v>
      </c>
      <c r="FQ226" s="16" t="s">
        <v>843</v>
      </c>
      <c r="HC226" s="16" t="s">
        <v>865</v>
      </c>
      <c r="JA226" s="16" t="s">
        <v>4816</v>
      </c>
      <c r="JB226" s="16" t="s">
        <v>865</v>
      </c>
      <c r="JC226" s="16" t="s">
        <v>865</v>
      </c>
      <c r="JD226" s="16" t="s">
        <v>865</v>
      </c>
      <c r="JE226" s="16" t="s">
        <v>865</v>
      </c>
      <c r="JF226" s="16" t="s">
        <v>865</v>
      </c>
      <c r="JG226" s="16" t="s">
        <v>843</v>
      </c>
      <c r="JH226" s="16" t="s">
        <v>4846</v>
      </c>
      <c r="KF226" s="16" t="s">
        <v>4926</v>
      </c>
      <c r="KI226" s="16" t="s">
        <v>4982</v>
      </c>
      <c r="KK226" s="16" t="s">
        <v>4883</v>
      </c>
      <c r="KM226" s="16" t="s">
        <v>7616</v>
      </c>
      <c r="KO226" s="16" t="s">
        <v>9351</v>
      </c>
      <c r="KP226" s="16" t="s">
        <v>9350</v>
      </c>
      <c r="KQ226" s="16" t="s">
        <v>8694</v>
      </c>
      <c r="KR226" s="16" t="s">
        <v>10001</v>
      </c>
      <c r="KS226" s="16" t="s">
        <v>9352</v>
      </c>
      <c r="KT226" s="16" t="s">
        <v>9148</v>
      </c>
      <c r="KU226" s="16" t="s">
        <v>844</v>
      </c>
      <c r="KV226" s="16" t="s">
        <v>9148</v>
      </c>
      <c r="KW226" s="16" t="s">
        <v>850</v>
      </c>
      <c r="KY226" s="16" t="s">
        <v>486</v>
      </c>
      <c r="LC226" s="16" t="s">
        <v>10879</v>
      </c>
      <c r="LF226" s="16" t="s">
        <v>11654</v>
      </c>
      <c r="LI226" s="16" t="s">
        <v>11655</v>
      </c>
      <c r="LJ226" s="16" t="s">
        <v>843</v>
      </c>
      <c r="LL226" s="16" t="s">
        <v>8711</v>
      </c>
      <c r="LM226" s="16" t="s">
        <v>8741</v>
      </c>
      <c r="LO226" s="16" t="s">
        <v>844</v>
      </c>
      <c r="LP226" s="16" t="s">
        <v>8732</v>
      </c>
      <c r="LQ226" s="16" t="s">
        <v>8746</v>
      </c>
      <c r="LR226" s="16" t="s">
        <v>8746</v>
      </c>
      <c r="LS226" s="16" t="s">
        <v>8746</v>
      </c>
      <c r="LT226" s="16" t="s">
        <v>8732</v>
      </c>
      <c r="LU226" s="16" t="s">
        <v>8746</v>
      </c>
      <c r="LV226" s="16" t="s">
        <v>844</v>
      </c>
      <c r="LW226" s="16" t="s">
        <v>8759</v>
      </c>
      <c r="LX226" s="16" t="s">
        <v>8732</v>
      </c>
      <c r="LY226" s="16" t="s">
        <v>843</v>
      </c>
      <c r="LZ226" s="16" t="s">
        <v>843</v>
      </c>
      <c r="MA226" s="16" t="s">
        <v>843</v>
      </c>
      <c r="MB226" s="16" t="s">
        <v>843</v>
      </c>
      <c r="MC226" s="16" t="s">
        <v>844</v>
      </c>
      <c r="ME226" s="16" t="s">
        <v>11656</v>
      </c>
      <c r="MF226" s="16" t="s">
        <v>8847</v>
      </c>
      <c r="MJ226" s="16" t="s">
        <v>1840</v>
      </c>
      <c r="MO226" s="16" t="s">
        <v>1817</v>
      </c>
      <c r="MP226" s="16" t="s">
        <v>1829</v>
      </c>
      <c r="MQ226" s="16" t="s">
        <v>1790</v>
      </c>
      <c r="MR226" s="16" t="s">
        <v>474</v>
      </c>
      <c r="MS226" s="16" t="s">
        <v>11813</v>
      </c>
      <c r="MT226" s="16" t="s">
        <v>9009</v>
      </c>
      <c r="MU226" s="16" t="s">
        <v>816</v>
      </c>
      <c r="NC226" s="16" t="s">
        <v>487</v>
      </c>
      <c r="NE226" s="16" t="s">
        <v>486</v>
      </c>
      <c r="NG226" s="16" t="s">
        <v>1380</v>
      </c>
      <c r="NI226" s="16" t="s">
        <v>11658</v>
      </c>
      <c r="NR226" s="16" t="s">
        <v>877</v>
      </c>
      <c r="NS226" s="16" t="s">
        <v>462</v>
      </c>
      <c r="NT226" s="16" t="s">
        <v>482</v>
      </c>
      <c r="NU226" s="16">
        <v>0.79400000000000004</v>
      </c>
      <c r="NV226" s="16" t="s">
        <v>457</v>
      </c>
      <c r="NW226" s="16" t="s">
        <v>1183</v>
      </c>
      <c r="NX226" s="16" t="s">
        <v>1142</v>
      </c>
      <c r="OB226" s="16" t="s">
        <v>833</v>
      </c>
      <c r="OC226" s="16" t="s">
        <v>877</v>
      </c>
    </row>
    <row r="227" spans="1:393" x14ac:dyDescent="0.25">
      <c r="A227" s="16" t="s">
        <v>10006</v>
      </c>
      <c r="B227" s="16" t="s">
        <v>8759</v>
      </c>
      <c r="C227" s="16" t="s">
        <v>972</v>
      </c>
      <c r="D227" s="16" t="s">
        <v>844</v>
      </c>
      <c r="E227" s="16" t="s">
        <v>843</v>
      </c>
      <c r="F227" s="16" t="s">
        <v>843</v>
      </c>
      <c r="G227" s="16" t="s">
        <v>843</v>
      </c>
      <c r="H227" s="16" t="s">
        <v>843</v>
      </c>
      <c r="I227" s="16" t="s">
        <v>843</v>
      </c>
      <c r="J227" s="16" t="s">
        <v>843</v>
      </c>
      <c r="K227" s="16" t="s">
        <v>843</v>
      </c>
      <c r="L227" s="16" t="s">
        <v>843</v>
      </c>
      <c r="M227" s="16" t="s">
        <v>843</v>
      </c>
      <c r="N227" s="16" t="s">
        <v>843</v>
      </c>
      <c r="O227" s="16" t="s">
        <v>843</v>
      </c>
      <c r="Q227" s="16" t="s">
        <v>844</v>
      </c>
      <c r="R227" s="16">
        <v>63</v>
      </c>
      <c r="T227" s="16" t="s">
        <v>470</v>
      </c>
      <c r="U227" s="16" t="s">
        <v>844</v>
      </c>
      <c r="V227" s="16" t="s">
        <v>843</v>
      </c>
      <c r="W227" s="16" t="s">
        <v>844</v>
      </c>
      <c r="X227" s="16" t="s">
        <v>843</v>
      </c>
      <c r="Y227" s="16" t="s">
        <v>843</v>
      </c>
      <c r="Z227" s="16" t="s">
        <v>843</v>
      </c>
      <c r="AA227" s="16" t="s">
        <v>843</v>
      </c>
      <c r="AB227" s="16" t="s">
        <v>843</v>
      </c>
      <c r="AC227" s="16" t="s">
        <v>843</v>
      </c>
      <c r="AD227" s="16" t="s">
        <v>867</v>
      </c>
      <c r="AF227" s="16" t="s">
        <v>11687</v>
      </c>
      <c r="AG227" s="16" t="s">
        <v>11819</v>
      </c>
      <c r="AH227" s="16" t="s">
        <v>844</v>
      </c>
      <c r="AI227" s="16" t="s">
        <v>843</v>
      </c>
      <c r="AJ227" s="16" t="s">
        <v>844</v>
      </c>
      <c r="AK227" s="16" t="s">
        <v>843</v>
      </c>
      <c r="AL227" s="16" t="s">
        <v>844</v>
      </c>
      <c r="AM227" s="16" t="s">
        <v>843</v>
      </c>
      <c r="AN227" s="16" t="s">
        <v>843</v>
      </c>
      <c r="AO227" s="16" t="s">
        <v>843</v>
      </c>
      <c r="AP227" s="16" t="s">
        <v>843</v>
      </c>
      <c r="AQ227" s="16" t="s">
        <v>843</v>
      </c>
      <c r="AR227" s="16" t="s">
        <v>4415</v>
      </c>
      <c r="AS227" s="16" t="s">
        <v>844</v>
      </c>
      <c r="AT227" s="16" t="s">
        <v>843</v>
      </c>
      <c r="AU227" s="16" t="s">
        <v>843</v>
      </c>
      <c r="AV227" s="16" t="s">
        <v>843</v>
      </c>
      <c r="AW227" s="16" t="s">
        <v>843</v>
      </c>
      <c r="AX227" s="16" t="s">
        <v>843</v>
      </c>
      <c r="AY227" s="16" t="s">
        <v>843</v>
      </c>
      <c r="AZ227" s="16" t="s">
        <v>4437</v>
      </c>
      <c r="BF227" s="16" t="s">
        <v>843</v>
      </c>
      <c r="BH227" s="16" t="s">
        <v>7386</v>
      </c>
      <c r="BI227" s="16" t="s">
        <v>7785</v>
      </c>
      <c r="BJ227" s="16" t="s">
        <v>843</v>
      </c>
      <c r="BK227" s="16" t="s">
        <v>843</v>
      </c>
      <c r="BL227" s="16" t="s">
        <v>843</v>
      </c>
      <c r="BM227" s="16" t="s">
        <v>843</v>
      </c>
      <c r="BN227" s="16" t="s">
        <v>843</v>
      </c>
      <c r="BO227" s="16" t="s">
        <v>844</v>
      </c>
      <c r="BP227" s="16" t="s">
        <v>843</v>
      </c>
      <c r="BQ227" s="16" t="s">
        <v>843</v>
      </c>
      <c r="DX227" s="16" t="s">
        <v>867</v>
      </c>
      <c r="DY227" s="16" t="s">
        <v>867</v>
      </c>
      <c r="ES227" s="16" t="s">
        <v>867</v>
      </c>
      <c r="EU227" s="16" t="s">
        <v>7813</v>
      </c>
      <c r="EV227" s="16" t="s">
        <v>865</v>
      </c>
      <c r="FF227" s="16" t="s">
        <v>7845</v>
      </c>
      <c r="FG227" s="16" t="s">
        <v>7849</v>
      </c>
      <c r="FH227" s="16" t="s">
        <v>844</v>
      </c>
      <c r="FI227" s="16" t="s">
        <v>843</v>
      </c>
      <c r="FJ227" s="16" t="s">
        <v>843</v>
      </c>
      <c r="FK227" s="16" t="s">
        <v>843</v>
      </c>
      <c r="FL227" s="16" t="s">
        <v>843</v>
      </c>
      <c r="FM227" s="16" t="s">
        <v>843</v>
      </c>
      <c r="FN227" s="16" t="s">
        <v>843</v>
      </c>
      <c r="FO227" s="16" t="s">
        <v>843</v>
      </c>
      <c r="FP227" s="16" t="s">
        <v>843</v>
      </c>
      <c r="FQ227" s="16" t="s">
        <v>843</v>
      </c>
      <c r="HC227" s="16" t="s">
        <v>865</v>
      </c>
      <c r="JA227" s="16" t="s">
        <v>4813</v>
      </c>
      <c r="JB227" s="16" t="s">
        <v>865</v>
      </c>
      <c r="JC227" s="16" t="s">
        <v>865</v>
      </c>
      <c r="JD227" s="16" t="s">
        <v>865</v>
      </c>
      <c r="JE227" s="16" t="s">
        <v>865</v>
      </c>
      <c r="JF227" s="16" t="s">
        <v>865</v>
      </c>
      <c r="JG227" s="16" t="s">
        <v>843</v>
      </c>
      <c r="JH227" s="16" t="s">
        <v>5638</v>
      </c>
      <c r="JJ227" s="16" t="s">
        <v>865</v>
      </c>
      <c r="KF227" s="16" t="s">
        <v>4926</v>
      </c>
      <c r="KI227" s="16" t="s">
        <v>4849</v>
      </c>
      <c r="KO227" s="16" t="s">
        <v>9351</v>
      </c>
      <c r="KP227" s="16" t="s">
        <v>9350</v>
      </c>
      <c r="KQ227" s="16" t="s">
        <v>8694</v>
      </c>
      <c r="KR227" s="16" t="s">
        <v>10007</v>
      </c>
      <c r="KS227" s="16" t="s">
        <v>9352</v>
      </c>
      <c r="KT227" s="16" t="s">
        <v>9148</v>
      </c>
      <c r="KU227" s="16" t="s">
        <v>844</v>
      </c>
      <c r="KV227" s="16" t="s">
        <v>9148</v>
      </c>
      <c r="KW227" s="16" t="s">
        <v>851</v>
      </c>
      <c r="KX227" s="16" t="s">
        <v>487</v>
      </c>
      <c r="KY227" s="16" t="s">
        <v>487</v>
      </c>
      <c r="KZ227" s="16" t="s">
        <v>487</v>
      </c>
      <c r="LC227" s="16" t="s">
        <v>10879</v>
      </c>
      <c r="LF227" s="16" t="s">
        <v>11654</v>
      </c>
      <c r="LI227" s="16" t="s">
        <v>11655</v>
      </c>
      <c r="LJ227" s="16" t="s">
        <v>843</v>
      </c>
      <c r="LL227" s="16" t="s">
        <v>8711</v>
      </c>
      <c r="LM227" s="16" t="s">
        <v>8741</v>
      </c>
      <c r="LO227" s="16" t="s">
        <v>844</v>
      </c>
      <c r="LP227" s="16" t="s">
        <v>8732</v>
      </c>
      <c r="LQ227" s="16" t="s">
        <v>8746</v>
      </c>
      <c r="LR227" s="16" t="s">
        <v>8746</v>
      </c>
      <c r="LS227" s="16" t="s">
        <v>8746</v>
      </c>
      <c r="LT227" s="16" t="s">
        <v>8732</v>
      </c>
      <c r="LU227" s="16" t="s">
        <v>8746</v>
      </c>
      <c r="LV227" s="16" t="s">
        <v>844</v>
      </c>
      <c r="LW227" s="16" t="s">
        <v>8759</v>
      </c>
      <c r="LX227" s="16" t="s">
        <v>8732</v>
      </c>
      <c r="LY227" s="16" t="s">
        <v>843</v>
      </c>
      <c r="LZ227" s="16" t="s">
        <v>843</v>
      </c>
      <c r="MA227" s="16" t="s">
        <v>843</v>
      </c>
      <c r="MB227" s="16" t="s">
        <v>843</v>
      </c>
      <c r="MC227" s="16" t="s">
        <v>844</v>
      </c>
      <c r="ME227" s="16" t="s">
        <v>11656</v>
      </c>
      <c r="MF227" s="16" t="s">
        <v>8847</v>
      </c>
      <c r="MO227" s="16" t="s">
        <v>1817</v>
      </c>
      <c r="MP227" s="16" t="s">
        <v>13845</v>
      </c>
      <c r="MR227" s="16" t="s">
        <v>470</v>
      </c>
      <c r="MS227" s="16" t="s">
        <v>11813</v>
      </c>
      <c r="MT227" s="16" t="s">
        <v>9015</v>
      </c>
      <c r="MU227" s="16" t="s">
        <v>816</v>
      </c>
      <c r="NC227" s="16" t="s">
        <v>487</v>
      </c>
      <c r="NE227" s="16" t="s">
        <v>486</v>
      </c>
      <c r="NG227" s="16" t="s">
        <v>1376</v>
      </c>
      <c r="NI227" s="16" t="s">
        <v>11658</v>
      </c>
      <c r="NR227" s="16" t="s">
        <v>877</v>
      </c>
      <c r="NS227" s="16" t="s">
        <v>462</v>
      </c>
      <c r="NT227" s="16" t="s">
        <v>482</v>
      </c>
      <c r="NU227" s="16">
        <v>0.79400000000000004</v>
      </c>
      <c r="NV227" s="16" t="s">
        <v>457</v>
      </c>
      <c r="NW227" s="16" t="s">
        <v>1177</v>
      </c>
      <c r="NX227" s="16" t="s">
        <v>1142</v>
      </c>
      <c r="OB227" s="16" t="s">
        <v>833</v>
      </c>
      <c r="OC227" s="16" t="s">
        <v>877</v>
      </c>
    </row>
    <row r="228" spans="1:393" x14ac:dyDescent="0.25">
      <c r="A228" s="16" t="s">
        <v>10011</v>
      </c>
      <c r="B228" s="16" t="s">
        <v>8769</v>
      </c>
      <c r="C228" s="16" t="s">
        <v>972</v>
      </c>
      <c r="D228" s="16" t="s">
        <v>844</v>
      </c>
      <c r="E228" s="16" t="s">
        <v>843</v>
      </c>
      <c r="F228" s="16" t="s">
        <v>843</v>
      </c>
      <c r="G228" s="16" t="s">
        <v>843</v>
      </c>
      <c r="H228" s="16" t="s">
        <v>843</v>
      </c>
      <c r="I228" s="16" t="s">
        <v>843</v>
      </c>
      <c r="J228" s="16" t="s">
        <v>843</v>
      </c>
      <c r="K228" s="16" t="s">
        <v>843</v>
      </c>
      <c r="L228" s="16" t="s">
        <v>843</v>
      </c>
      <c r="M228" s="16" t="s">
        <v>843</v>
      </c>
      <c r="N228" s="16" t="s">
        <v>843</v>
      </c>
      <c r="O228" s="16" t="s">
        <v>843</v>
      </c>
      <c r="Q228" s="16" t="s">
        <v>844</v>
      </c>
      <c r="R228" s="16">
        <v>33</v>
      </c>
      <c r="T228" s="16" t="s">
        <v>474</v>
      </c>
      <c r="U228" s="16" t="s">
        <v>843</v>
      </c>
      <c r="V228" s="16" t="s">
        <v>844</v>
      </c>
      <c r="W228" s="16" t="s">
        <v>843</v>
      </c>
      <c r="X228" s="16" t="s">
        <v>844</v>
      </c>
      <c r="Y228" s="16" t="s">
        <v>843</v>
      </c>
      <c r="Z228" s="16" t="s">
        <v>843</v>
      </c>
      <c r="AA228" s="16" t="s">
        <v>843</v>
      </c>
      <c r="AB228" s="16" t="s">
        <v>843</v>
      </c>
      <c r="AC228" s="16" t="s">
        <v>843</v>
      </c>
      <c r="AD228" s="16" t="s">
        <v>867</v>
      </c>
      <c r="AF228" s="16" t="s">
        <v>11687</v>
      </c>
      <c r="AG228" s="16" t="s">
        <v>11787</v>
      </c>
      <c r="AH228" s="16" t="s">
        <v>844</v>
      </c>
      <c r="AI228" s="16" t="s">
        <v>843</v>
      </c>
      <c r="AJ228" s="16" t="s">
        <v>844</v>
      </c>
      <c r="AK228" s="16" t="s">
        <v>843</v>
      </c>
      <c r="AL228" s="16" t="s">
        <v>843</v>
      </c>
      <c r="AM228" s="16" t="s">
        <v>843</v>
      </c>
      <c r="AN228" s="16" t="s">
        <v>843</v>
      </c>
      <c r="AO228" s="16" t="s">
        <v>843</v>
      </c>
      <c r="AP228" s="16" t="s">
        <v>843</v>
      </c>
      <c r="AQ228" s="16" t="s">
        <v>843</v>
      </c>
      <c r="AR228" s="16" t="s">
        <v>4415</v>
      </c>
      <c r="AS228" s="16" t="s">
        <v>844</v>
      </c>
      <c r="AT228" s="16" t="s">
        <v>843</v>
      </c>
      <c r="AU228" s="16" t="s">
        <v>843</v>
      </c>
      <c r="AV228" s="16" t="s">
        <v>843</v>
      </c>
      <c r="AW228" s="16" t="s">
        <v>843</v>
      </c>
      <c r="AX228" s="16" t="s">
        <v>843</v>
      </c>
      <c r="AY228" s="16" t="s">
        <v>843</v>
      </c>
      <c r="AZ228" s="16" t="s">
        <v>4437</v>
      </c>
      <c r="BF228" s="16" t="s">
        <v>843</v>
      </c>
      <c r="BH228" s="16" t="s">
        <v>7386</v>
      </c>
      <c r="BI228" s="16" t="s">
        <v>7785</v>
      </c>
      <c r="BJ228" s="16" t="s">
        <v>843</v>
      </c>
      <c r="BK228" s="16" t="s">
        <v>843</v>
      </c>
      <c r="BL228" s="16" t="s">
        <v>843</v>
      </c>
      <c r="BM228" s="16" t="s">
        <v>843</v>
      </c>
      <c r="BN228" s="16" t="s">
        <v>843</v>
      </c>
      <c r="BO228" s="16" t="s">
        <v>844</v>
      </c>
      <c r="BP228" s="16" t="s">
        <v>843</v>
      </c>
      <c r="BQ228" s="16" t="s">
        <v>843</v>
      </c>
      <c r="DX228" s="16" t="s">
        <v>865</v>
      </c>
      <c r="ES228" s="16" t="s">
        <v>867</v>
      </c>
      <c r="EU228" s="16" t="s">
        <v>7813</v>
      </c>
      <c r="EV228" s="16" t="s">
        <v>865</v>
      </c>
      <c r="HC228" s="16" t="s">
        <v>865</v>
      </c>
      <c r="JA228" s="16" t="s">
        <v>4816</v>
      </c>
      <c r="JB228" s="16" t="s">
        <v>867</v>
      </c>
      <c r="JC228" s="16" t="s">
        <v>865</v>
      </c>
      <c r="JG228" s="16" t="s">
        <v>1056</v>
      </c>
      <c r="JV228" s="16">
        <v>48</v>
      </c>
      <c r="JW228" s="16" t="s">
        <v>7600</v>
      </c>
      <c r="JZ228" s="16" t="s">
        <v>4883</v>
      </c>
      <c r="KB228" s="16" t="s">
        <v>7616</v>
      </c>
      <c r="KD228" s="16" t="s">
        <v>4920</v>
      </c>
      <c r="KE228" s="16" t="s">
        <v>7277</v>
      </c>
      <c r="KF228" s="16" t="s">
        <v>4411</v>
      </c>
      <c r="KH228" s="16" t="s">
        <v>7636</v>
      </c>
      <c r="KI228" s="16" t="s">
        <v>4982</v>
      </c>
      <c r="KK228" s="16" t="s">
        <v>4883</v>
      </c>
      <c r="KM228" s="16" t="s">
        <v>7616</v>
      </c>
      <c r="KO228" s="16" t="s">
        <v>9351</v>
      </c>
      <c r="KP228" s="16" t="s">
        <v>9350</v>
      </c>
      <c r="KQ228" s="16" t="s">
        <v>8694</v>
      </c>
      <c r="KR228" s="16" t="s">
        <v>10012</v>
      </c>
      <c r="KS228" s="16" t="s">
        <v>9352</v>
      </c>
      <c r="KT228" s="16" t="s">
        <v>9148</v>
      </c>
      <c r="KU228" s="16" t="s">
        <v>844</v>
      </c>
      <c r="KV228" s="16" t="s">
        <v>9148</v>
      </c>
      <c r="KW228" s="16" t="s">
        <v>851</v>
      </c>
      <c r="KY228" s="16" t="s">
        <v>486</v>
      </c>
      <c r="LC228" s="16" t="s">
        <v>10879</v>
      </c>
      <c r="LF228" s="16" t="s">
        <v>11654</v>
      </c>
      <c r="LI228" s="16" t="s">
        <v>11655</v>
      </c>
      <c r="LJ228" s="16" t="s">
        <v>831</v>
      </c>
      <c r="LK228" s="16" t="s">
        <v>831</v>
      </c>
      <c r="LL228" s="16" t="s">
        <v>8756</v>
      </c>
      <c r="LM228" s="16" t="s">
        <v>8741</v>
      </c>
      <c r="LO228" s="16" t="s">
        <v>844</v>
      </c>
      <c r="LP228" s="16" t="s">
        <v>8732</v>
      </c>
      <c r="LQ228" s="16" t="s">
        <v>8746</v>
      </c>
      <c r="LR228" s="16" t="s">
        <v>8746</v>
      </c>
      <c r="LS228" s="16" t="s">
        <v>8746</v>
      </c>
      <c r="LT228" s="16" t="s">
        <v>8732</v>
      </c>
      <c r="LU228" s="16" t="s">
        <v>8746</v>
      </c>
      <c r="LV228" s="16" t="s">
        <v>844</v>
      </c>
      <c r="LW228" s="16" t="s">
        <v>8759</v>
      </c>
      <c r="LX228" s="16" t="s">
        <v>8732</v>
      </c>
      <c r="LY228" s="16" t="s">
        <v>843</v>
      </c>
      <c r="LZ228" s="16" t="s">
        <v>843</v>
      </c>
      <c r="MA228" s="16" t="s">
        <v>843</v>
      </c>
      <c r="MB228" s="16" t="s">
        <v>843</v>
      </c>
      <c r="MC228" s="16" t="s">
        <v>844</v>
      </c>
      <c r="ME228" s="16" t="s">
        <v>11656</v>
      </c>
      <c r="MF228" s="16" t="s">
        <v>8847</v>
      </c>
      <c r="MG228" s="16" t="s">
        <v>1840</v>
      </c>
      <c r="MH228" s="16" t="s">
        <v>11668</v>
      </c>
      <c r="MI228" s="16" t="s">
        <v>11668</v>
      </c>
      <c r="MJ228" s="16" t="s">
        <v>1840</v>
      </c>
      <c r="MK228" s="16" t="s">
        <v>9071</v>
      </c>
      <c r="ML228" s="16" t="s">
        <v>1790</v>
      </c>
      <c r="MM228" s="16" t="s">
        <v>486</v>
      </c>
      <c r="MN228" s="16" t="s">
        <v>1798</v>
      </c>
      <c r="MP228" s="16" t="s">
        <v>1829</v>
      </c>
      <c r="MQ228" s="16" t="s">
        <v>1790</v>
      </c>
      <c r="MR228" s="16" t="s">
        <v>474</v>
      </c>
      <c r="MS228" s="16" t="s">
        <v>11813</v>
      </c>
      <c r="MT228" s="16" t="s">
        <v>9015</v>
      </c>
      <c r="MU228" s="16" t="s">
        <v>816</v>
      </c>
      <c r="NC228" s="16" t="s">
        <v>487</v>
      </c>
      <c r="NE228" s="16" t="s">
        <v>486</v>
      </c>
      <c r="NG228" s="16" t="s">
        <v>1380</v>
      </c>
      <c r="NH228" s="16" t="s">
        <v>1912</v>
      </c>
      <c r="NI228" s="16" t="s">
        <v>11658</v>
      </c>
      <c r="NR228" s="16" t="s">
        <v>445</v>
      </c>
      <c r="NS228" s="16" t="s">
        <v>462</v>
      </c>
      <c r="NT228" s="16" t="s">
        <v>482</v>
      </c>
      <c r="NU228" s="16">
        <v>0.79400000000000004</v>
      </c>
      <c r="NV228" s="16" t="s">
        <v>445</v>
      </c>
      <c r="NW228" s="16" t="s">
        <v>1180</v>
      </c>
      <c r="NX228" s="16" t="s">
        <v>1142</v>
      </c>
      <c r="OB228" s="16" t="s">
        <v>831</v>
      </c>
      <c r="OC228" s="16" t="s">
        <v>445</v>
      </c>
    </row>
    <row r="229" spans="1:393" x14ac:dyDescent="0.25">
      <c r="A229" s="16" t="s">
        <v>10015</v>
      </c>
      <c r="B229" s="16" t="s">
        <v>8728</v>
      </c>
      <c r="C229" s="16" t="s">
        <v>4199</v>
      </c>
      <c r="D229" s="16" t="s">
        <v>843</v>
      </c>
      <c r="E229" s="16" t="s">
        <v>843</v>
      </c>
      <c r="F229" s="16" t="s">
        <v>843</v>
      </c>
      <c r="G229" s="16" t="s">
        <v>843</v>
      </c>
      <c r="H229" s="16" t="s">
        <v>843</v>
      </c>
      <c r="I229" s="16" t="s">
        <v>844</v>
      </c>
      <c r="J229" s="16" t="s">
        <v>843</v>
      </c>
      <c r="K229" s="16" t="s">
        <v>843</v>
      </c>
      <c r="L229" s="16" t="s">
        <v>843</v>
      </c>
      <c r="M229" s="16" t="s">
        <v>843</v>
      </c>
      <c r="N229" s="16" t="s">
        <v>843</v>
      </c>
      <c r="O229" s="16" t="s">
        <v>843</v>
      </c>
      <c r="Q229" s="16" t="s">
        <v>843</v>
      </c>
      <c r="R229" s="16">
        <v>60</v>
      </c>
      <c r="T229" s="16" t="s">
        <v>474</v>
      </c>
      <c r="U229" s="16" t="s">
        <v>843</v>
      </c>
      <c r="V229" s="16" t="s">
        <v>844</v>
      </c>
      <c r="W229" s="16" t="s">
        <v>843</v>
      </c>
      <c r="X229" s="16" t="s">
        <v>844</v>
      </c>
      <c r="Y229" s="16" t="s">
        <v>843</v>
      </c>
      <c r="Z229" s="16" t="s">
        <v>843</v>
      </c>
      <c r="AA229" s="16" t="s">
        <v>843</v>
      </c>
      <c r="AB229" s="16" t="s">
        <v>843</v>
      </c>
      <c r="AC229" s="16" t="s">
        <v>843</v>
      </c>
      <c r="AD229" s="16" t="s">
        <v>867</v>
      </c>
      <c r="BF229" s="16" t="s">
        <v>843</v>
      </c>
      <c r="JB229" s="16" t="s">
        <v>865</v>
      </c>
      <c r="JC229" s="16" t="s">
        <v>865</v>
      </c>
      <c r="JD229" s="16" t="s">
        <v>865</v>
      </c>
      <c r="JE229" s="16" t="s">
        <v>865</v>
      </c>
      <c r="JF229" s="16" t="s">
        <v>865</v>
      </c>
      <c r="JG229" s="16" t="s">
        <v>843</v>
      </c>
      <c r="JH229" s="16" t="s">
        <v>5638</v>
      </c>
      <c r="JJ229" s="16" t="s">
        <v>865</v>
      </c>
      <c r="KO229" s="16" t="s">
        <v>9351</v>
      </c>
      <c r="KP229" s="16" t="s">
        <v>9350</v>
      </c>
      <c r="KQ229" s="16" t="s">
        <v>8694</v>
      </c>
      <c r="KR229" s="16" t="s">
        <v>10016</v>
      </c>
      <c r="KS229" s="16" t="s">
        <v>9352</v>
      </c>
      <c r="KT229" s="16" t="s">
        <v>9148</v>
      </c>
      <c r="KU229" s="16" t="s">
        <v>844</v>
      </c>
      <c r="KV229" s="16" t="s">
        <v>9148</v>
      </c>
      <c r="LC229" s="16" t="s">
        <v>10879</v>
      </c>
      <c r="LF229" s="16" t="s">
        <v>11654</v>
      </c>
      <c r="LJ229" s="16" t="s">
        <v>843</v>
      </c>
      <c r="LL229" s="16" t="s">
        <v>8711</v>
      </c>
      <c r="LM229" s="16" t="s">
        <v>8741</v>
      </c>
      <c r="LO229" s="16" t="s">
        <v>844</v>
      </c>
      <c r="LP229" s="16" t="s">
        <v>8732</v>
      </c>
      <c r="LQ229" s="16" t="s">
        <v>8746</v>
      </c>
      <c r="LR229" s="16" t="s">
        <v>8746</v>
      </c>
      <c r="LS229" s="16" t="s">
        <v>8746</v>
      </c>
      <c r="LT229" s="16" t="s">
        <v>8732</v>
      </c>
      <c r="LU229" s="16" t="s">
        <v>8746</v>
      </c>
      <c r="LV229" s="16" t="s">
        <v>844</v>
      </c>
      <c r="LW229" s="16" t="s">
        <v>8759</v>
      </c>
      <c r="LX229" s="16" t="s">
        <v>8732</v>
      </c>
      <c r="LY229" s="16" t="s">
        <v>843</v>
      </c>
      <c r="LZ229" s="16" t="s">
        <v>843</v>
      </c>
      <c r="MA229" s="16" t="s">
        <v>843</v>
      </c>
      <c r="MB229" s="16" t="s">
        <v>843</v>
      </c>
      <c r="MC229" s="16" t="s">
        <v>844</v>
      </c>
      <c r="ME229" s="16" t="s">
        <v>11656</v>
      </c>
      <c r="MF229" s="16" t="s">
        <v>8847</v>
      </c>
      <c r="MR229" s="16" t="s">
        <v>474</v>
      </c>
      <c r="MS229" s="16" t="s">
        <v>11813</v>
      </c>
      <c r="NI229" s="16" t="s">
        <v>11658</v>
      </c>
      <c r="NR229" s="16" t="s">
        <v>877</v>
      </c>
      <c r="NS229" s="16" t="s">
        <v>462</v>
      </c>
      <c r="NT229" s="16" t="s">
        <v>482</v>
      </c>
      <c r="NU229" s="16">
        <v>0.79400000000000004</v>
      </c>
      <c r="NV229" s="16" t="s">
        <v>457</v>
      </c>
      <c r="NW229" s="16" t="s">
        <v>1183</v>
      </c>
      <c r="NX229" s="16" t="s">
        <v>1142</v>
      </c>
      <c r="OB229" s="16" t="s">
        <v>833</v>
      </c>
      <c r="OC229" s="16" t="s">
        <v>877</v>
      </c>
    </row>
    <row r="230" spans="1:393" x14ac:dyDescent="0.25">
      <c r="A230" s="16" t="s">
        <v>10019</v>
      </c>
      <c r="B230" s="16" t="s">
        <v>8785</v>
      </c>
      <c r="C230" s="16" t="s">
        <v>972</v>
      </c>
      <c r="D230" s="16" t="s">
        <v>844</v>
      </c>
      <c r="E230" s="16" t="s">
        <v>843</v>
      </c>
      <c r="F230" s="16" t="s">
        <v>843</v>
      </c>
      <c r="G230" s="16" t="s">
        <v>843</v>
      </c>
      <c r="H230" s="16" t="s">
        <v>843</v>
      </c>
      <c r="I230" s="16" t="s">
        <v>843</v>
      </c>
      <c r="J230" s="16" t="s">
        <v>843</v>
      </c>
      <c r="K230" s="16" t="s">
        <v>843</v>
      </c>
      <c r="L230" s="16" t="s">
        <v>843</v>
      </c>
      <c r="M230" s="16" t="s">
        <v>843</v>
      </c>
      <c r="N230" s="16" t="s">
        <v>843</v>
      </c>
      <c r="O230" s="16" t="s">
        <v>843</v>
      </c>
      <c r="Q230" s="16" t="s">
        <v>844</v>
      </c>
      <c r="R230" s="16">
        <v>31</v>
      </c>
      <c r="T230" s="16" t="s">
        <v>470</v>
      </c>
      <c r="U230" s="16" t="s">
        <v>844</v>
      </c>
      <c r="V230" s="16" t="s">
        <v>843</v>
      </c>
      <c r="W230" s="16" t="s">
        <v>844</v>
      </c>
      <c r="X230" s="16" t="s">
        <v>843</v>
      </c>
      <c r="Y230" s="16" t="s">
        <v>843</v>
      </c>
      <c r="Z230" s="16" t="s">
        <v>843</v>
      </c>
      <c r="AA230" s="16" t="s">
        <v>843</v>
      </c>
      <c r="AB230" s="16" t="s">
        <v>844</v>
      </c>
      <c r="AC230" s="16" t="s">
        <v>843</v>
      </c>
      <c r="AD230" s="16" t="s">
        <v>867</v>
      </c>
      <c r="AF230" s="16" t="s">
        <v>11687</v>
      </c>
      <c r="AG230" s="16" t="s">
        <v>11703</v>
      </c>
      <c r="AH230" s="16" t="s">
        <v>844</v>
      </c>
      <c r="AI230" s="16" t="s">
        <v>843</v>
      </c>
      <c r="AJ230" s="16" t="s">
        <v>844</v>
      </c>
      <c r="AK230" s="16" t="s">
        <v>843</v>
      </c>
      <c r="AL230" s="16" t="s">
        <v>844</v>
      </c>
      <c r="AM230" s="16" t="s">
        <v>843</v>
      </c>
      <c r="AN230" s="16" t="s">
        <v>843</v>
      </c>
      <c r="AO230" s="16" t="s">
        <v>843</v>
      </c>
      <c r="AP230" s="16" t="s">
        <v>843</v>
      </c>
      <c r="AQ230" s="16" t="s">
        <v>843</v>
      </c>
      <c r="AR230" s="16" t="s">
        <v>4415</v>
      </c>
      <c r="AS230" s="16" t="s">
        <v>844</v>
      </c>
      <c r="AT230" s="16" t="s">
        <v>843</v>
      </c>
      <c r="AU230" s="16" t="s">
        <v>843</v>
      </c>
      <c r="AV230" s="16" t="s">
        <v>843</v>
      </c>
      <c r="AW230" s="16" t="s">
        <v>843</v>
      </c>
      <c r="AX230" s="16" t="s">
        <v>843</v>
      </c>
      <c r="AY230" s="16" t="s">
        <v>843</v>
      </c>
      <c r="AZ230" s="16" t="s">
        <v>4437</v>
      </c>
      <c r="BF230" s="16" t="s">
        <v>843</v>
      </c>
      <c r="BH230" s="16" t="s">
        <v>7383</v>
      </c>
      <c r="BI230" s="16" t="s">
        <v>7785</v>
      </c>
      <c r="BJ230" s="16" t="s">
        <v>843</v>
      </c>
      <c r="BK230" s="16" t="s">
        <v>843</v>
      </c>
      <c r="BL230" s="16" t="s">
        <v>843</v>
      </c>
      <c r="BM230" s="16" t="s">
        <v>843</v>
      </c>
      <c r="BN230" s="16" t="s">
        <v>843</v>
      </c>
      <c r="BO230" s="16" t="s">
        <v>844</v>
      </c>
      <c r="BP230" s="16" t="s">
        <v>843</v>
      </c>
      <c r="BQ230" s="16" t="s">
        <v>843</v>
      </c>
      <c r="DX230" s="16" t="s">
        <v>865</v>
      </c>
      <c r="ES230" s="16" t="s">
        <v>864</v>
      </c>
      <c r="EU230" s="16" t="s">
        <v>7810</v>
      </c>
      <c r="EV230" s="16" t="s">
        <v>865</v>
      </c>
      <c r="FT230" s="16" t="s">
        <v>865</v>
      </c>
      <c r="HC230" s="16" t="s">
        <v>865</v>
      </c>
      <c r="JA230" s="16" t="s">
        <v>4816</v>
      </c>
      <c r="JB230" s="16" t="s">
        <v>867</v>
      </c>
      <c r="JC230" s="16" t="s">
        <v>865</v>
      </c>
      <c r="JG230" s="16" t="s">
        <v>1056</v>
      </c>
      <c r="JV230" s="16">
        <v>48</v>
      </c>
      <c r="JW230" s="16" t="s">
        <v>7600</v>
      </c>
      <c r="JZ230" s="16" t="s">
        <v>4883</v>
      </c>
      <c r="KB230" s="16" t="s">
        <v>7616</v>
      </c>
      <c r="KD230" s="16" t="s">
        <v>4920</v>
      </c>
      <c r="KE230" s="16" t="s">
        <v>7277</v>
      </c>
      <c r="KF230" s="16" t="s">
        <v>4411</v>
      </c>
      <c r="KH230" s="16" t="s">
        <v>7639</v>
      </c>
      <c r="KI230" s="16" t="s">
        <v>4982</v>
      </c>
      <c r="KK230" s="16" t="s">
        <v>4883</v>
      </c>
      <c r="KM230" s="16" t="s">
        <v>7616</v>
      </c>
      <c r="KO230" s="16" t="s">
        <v>9351</v>
      </c>
      <c r="KP230" s="16" t="s">
        <v>9350</v>
      </c>
      <c r="KQ230" s="16" t="s">
        <v>8694</v>
      </c>
      <c r="KR230" s="16" t="s">
        <v>10020</v>
      </c>
      <c r="KS230" s="16" t="s">
        <v>9352</v>
      </c>
      <c r="KT230" s="16" t="s">
        <v>9148</v>
      </c>
      <c r="KU230" s="16" t="s">
        <v>844</v>
      </c>
      <c r="KV230" s="16" t="s">
        <v>9148</v>
      </c>
      <c r="KW230" s="16" t="s">
        <v>851</v>
      </c>
      <c r="KY230" s="16" t="s">
        <v>486</v>
      </c>
      <c r="LC230" s="16" t="s">
        <v>10879</v>
      </c>
      <c r="LF230" s="16" t="s">
        <v>11654</v>
      </c>
      <c r="LI230" s="16" t="s">
        <v>11655</v>
      </c>
      <c r="LJ230" s="16" t="s">
        <v>831</v>
      </c>
      <c r="LK230" s="16" t="s">
        <v>831</v>
      </c>
      <c r="LL230" s="16" t="s">
        <v>8756</v>
      </c>
      <c r="LM230" s="16" t="s">
        <v>8741</v>
      </c>
      <c r="LO230" s="16" t="s">
        <v>844</v>
      </c>
      <c r="LP230" s="16" t="s">
        <v>8732</v>
      </c>
      <c r="LQ230" s="16" t="s">
        <v>8746</v>
      </c>
      <c r="LR230" s="16" t="s">
        <v>8746</v>
      </c>
      <c r="LS230" s="16" t="s">
        <v>8746</v>
      </c>
      <c r="LT230" s="16" t="s">
        <v>8732</v>
      </c>
      <c r="LU230" s="16" t="s">
        <v>8746</v>
      </c>
      <c r="LV230" s="16" t="s">
        <v>844</v>
      </c>
      <c r="LW230" s="16" t="s">
        <v>8759</v>
      </c>
      <c r="LX230" s="16" t="s">
        <v>8732</v>
      </c>
      <c r="LY230" s="16" t="s">
        <v>843</v>
      </c>
      <c r="LZ230" s="16" t="s">
        <v>843</v>
      </c>
      <c r="MA230" s="16" t="s">
        <v>843</v>
      </c>
      <c r="MB230" s="16" t="s">
        <v>843</v>
      </c>
      <c r="MC230" s="16" t="s">
        <v>844</v>
      </c>
      <c r="ME230" s="16" t="s">
        <v>11656</v>
      </c>
      <c r="MF230" s="16" t="s">
        <v>8847</v>
      </c>
      <c r="MG230" s="16" t="s">
        <v>1840</v>
      </c>
      <c r="MH230" s="16" t="s">
        <v>11668</v>
      </c>
      <c r="MI230" s="16" t="s">
        <v>11668</v>
      </c>
      <c r="MJ230" s="16" t="s">
        <v>1840</v>
      </c>
      <c r="MK230" s="16" t="s">
        <v>9071</v>
      </c>
      <c r="ML230" s="16" t="s">
        <v>1790</v>
      </c>
      <c r="MM230" s="16" t="s">
        <v>486</v>
      </c>
      <c r="MN230" s="16" t="s">
        <v>1798</v>
      </c>
      <c r="MP230" s="16" t="s">
        <v>1829</v>
      </c>
      <c r="MQ230" s="16" t="s">
        <v>1790</v>
      </c>
      <c r="MR230" s="16" t="s">
        <v>470</v>
      </c>
      <c r="MS230" s="16" t="s">
        <v>11813</v>
      </c>
      <c r="MT230" s="16" t="s">
        <v>9015</v>
      </c>
      <c r="MU230" s="16" t="s">
        <v>817</v>
      </c>
      <c r="ND230" s="16" t="s">
        <v>486</v>
      </c>
      <c r="NE230" s="16" t="s">
        <v>486</v>
      </c>
      <c r="NG230" s="16" t="s">
        <v>1380</v>
      </c>
      <c r="NH230" s="16" t="s">
        <v>1912</v>
      </c>
      <c r="NI230" s="16" t="s">
        <v>11658</v>
      </c>
      <c r="NR230" s="16" t="s">
        <v>445</v>
      </c>
      <c r="NS230" s="16" t="s">
        <v>462</v>
      </c>
      <c r="NT230" s="16" t="s">
        <v>482</v>
      </c>
      <c r="NU230" s="16">
        <v>0.79400000000000004</v>
      </c>
      <c r="NV230" s="16" t="s">
        <v>445</v>
      </c>
      <c r="NW230" s="16" t="s">
        <v>1174</v>
      </c>
      <c r="NX230" s="16" t="s">
        <v>1142</v>
      </c>
      <c r="OB230" s="16" t="s">
        <v>831</v>
      </c>
      <c r="OC230" s="16" t="s">
        <v>445</v>
      </c>
    </row>
    <row r="231" spans="1:393" x14ac:dyDescent="0.25">
      <c r="A231" s="16" t="s">
        <v>10024</v>
      </c>
      <c r="B231" s="16" t="s">
        <v>844</v>
      </c>
      <c r="C231" s="16" t="s">
        <v>972</v>
      </c>
      <c r="D231" s="16" t="s">
        <v>844</v>
      </c>
      <c r="E231" s="16" t="s">
        <v>843</v>
      </c>
      <c r="F231" s="16" t="s">
        <v>843</v>
      </c>
      <c r="G231" s="16" t="s">
        <v>843</v>
      </c>
      <c r="H231" s="16" t="s">
        <v>843</v>
      </c>
      <c r="I231" s="16" t="s">
        <v>843</v>
      </c>
      <c r="J231" s="16" t="s">
        <v>843</v>
      </c>
      <c r="K231" s="16" t="s">
        <v>843</v>
      </c>
      <c r="L231" s="16" t="s">
        <v>843</v>
      </c>
      <c r="M231" s="16" t="s">
        <v>843</v>
      </c>
      <c r="N231" s="16" t="s">
        <v>843</v>
      </c>
      <c r="O231" s="16" t="s">
        <v>843</v>
      </c>
      <c r="Q231" s="16" t="s">
        <v>844</v>
      </c>
      <c r="R231" s="16">
        <v>35</v>
      </c>
      <c r="T231" s="16" t="s">
        <v>470</v>
      </c>
      <c r="U231" s="16" t="s">
        <v>844</v>
      </c>
      <c r="V231" s="16" t="s">
        <v>843</v>
      </c>
      <c r="W231" s="16" t="s">
        <v>844</v>
      </c>
      <c r="X231" s="16" t="s">
        <v>843</v>
      </c>
      <c r="Y231" s="16" t="s">
        <v>843</v>
      </c>
      <c r="Z231" s="16" t="s">
        <v>843</v>
      </c>
      <c r="AA231" s="16" t="s">
        <v>843</v>
      </c>
      <c r="AB231" s="16" t="s">
        <v>844</v>
      </c>
      <c r="AC231" s="16" t="s">
        <v>843</v>
      </c>
      <c r="AD231" s="16" t="s">
        <v>867</v>
      </c>
      <c r="AF231" s="16" t="s">
        <v>11719</v>
      </c>
      <c r="AG231" s="16" t="s">
        <v>11725</v>
      </c>
      <c r="AH231" s="16" t="s">
        <v>844</v>
      </c>
      <c r="AI231" s="16" t="s">
        <v>844</v>
      </c>
      <c r="AJ231" s="16" t="s">
        <v>843</v>
      </c>
      <c r="AK231" s="16" t="s">
        <v>843</v>
      </c>
      <c r="AL231" s="16" t="s">
        <v>844</v>
      </c>
      <c r="AM231" s="16" t="s">
        <v>844</v>
      </c>
      <c r="AN231" s="16" t="s">
        <v>843</v>
      </c>
      <c r="AO231" s="16" t="s">
        <v>843</v>
      </c>
      <c r="AP231" s="16" t="s">
        <v>843</v>
      </c>
      <c r="AQ231" s="16" t="s">
        <v>844</v>
      </c>
      <c r="AR231" s="16" t="s">
        <v>4433</v>
      </c>
      <c r="AS231" s="16" t="s">
        <v>843</v>
      </c>
      <c r="AT231" s="16" t="s">
        <v>843</v>
      </c>
      <c r="AU231" s="16" t="s">
        <v>843</v>
      </c>
      <c r="AV231" s="16" t="s">
        <v>843</v>
      </c>
      <c r="AW231" s="16" t="s">
        <v>843</v>
      </c>
      <c r="AX231" s="16" t="s">
        <v>843</v>
      </c>
      <c r="AY231" s="16" t="s">
        <v>844</v>
      </c>
      <c r="BF231" s="16" t="s">
        <v>844</v>
      </c>
      <c r="BH231" s="16" t="s">
        <v>7383</v>
      </c>
      <c r="BI231" s="16" t="s">
        <v>7785</v>
      </c>
      <c r="BJ231" s="16" t="s">
        <v>843</v>
      </c>
      <c r="BK231" s="16" t="s">
        <v>843</v>
      </c>
      <c r="BL231" s="16" t="s">
        <v>843</v>
      </c>
      <c r="BM231" s="16" t="s">
        <v>843</v>
      </c>
      <c r="BN231" s="16" t="s">
        <v>843</v>
      </c>
      <c r="BO231" s="16" t="s">
        <v>844</v>
      </c>
      <c r="BP231" s="16" t="s">
        <v>843</v>
      </c>
      <c r="BQ231" s="16" t="s">
        <v>843</v>
      </c>
      <c r="DX231" s="16" t="s">
        <v>865</v>
      </c>
      <c r="ES231" s="16" t="s">
        <v>865</v>
      </c>
      <c r="EU231" s="16" t="s">
        <v>7810</v>
      </c>
      <c r="EV231" s="16" t="s">
        <v>865</v>
      </c>
      <c r="FT231" s="16" t="s">
        <v>865</v>
      </c>
      <c r="HC231" s="16" t="s">
        <v>865</v>
      </c>
      <c r="JA231" s="16" t="s">
        <v>4822</v>
      </c>
      <c r="JB231" s="16" t="s">
        <v>867</v>
      </c>
      <c r="JC231" s="16" t="s">
        <v>865</v>
      </c>
      <c r="JG231" s="16" t="s">
        <v>1056</v>
      </c>
      <c r="JV231" s="16">
        <v>40</v>
      </c>
      <c r="JW231" s="16" t="s">
        <v>7603</v>
      </c>
      <c r="JY231" s="16">
        <v>6000</v>
      </c>
      <c r="JZ231" s="16" t="s">
        <v>4883</v>
      </c>
      <c r="KB231" s="16" t="s">
        <v>7616</v>
      </c>
      <c r="KD231" s="16" t="s">
        <v>4920</v>
      </c>
      <c r="KE231" s="16" t="s">
        <v>7277</v>
      </c>
      <c r="KF231" s="16" t="s">
        <v>4942</v>
      </c>
      <c r="KH231" s="16" t="s">
        <v>7636</v>
      </c>
      <c r="KI231" s="16" t="s">
        <v>4982</v>
      </c>
      <c r="KK231" s="16" t="s">
        <v>4895</v>
      </c>
      <c r="KM231" s="16" t="s">
        <v>7610</v>
      </c>
      <c r="KO231" s="16" t="s">
        <v>9358</v>
      </c>
      <c r="KP231" s="16" t="s">
        <v>9357</v>
      </c>
      <c r="KQ231" s="16" t="s">
        <v>8694</v>
      </c>
      <c r="KR231" s="16" t="s">
        <v>10025</v>
      </c>
      <c r="KS231" s="16" t="s">
        <v>9359</v>
      </c>
      <c r="KT231" s="16" t="s">
        <v>9148</v>
      </c>
      <c r="KU231" s="16" t="s">
        <v>844</v>
      </c>
      <c r="KV231" s="16" t="s">
        <v>9148</v>
      </c>
      <c r="KW231" s="16" t="s">
        <v>851</v>
      </c>
      <c r="KY231" s="16" t="s">
        <v>486</v>
      </c>
      <c r="LC231" s="16" t="s">
        <v>10879</v>
      </c>
      <c r="LF231" s="16" t="s">
        <v>11654</v>
      </c>
      <c r="LI231" s="16" t="s">
        <v>11655</v>
      </c>
      <c r="LJ231" s="16" t="s">
        <v>831</v>
      </c>
      <c r="LK231" s="16" t="s">
        <v>831</v>
      </c>
      <c r="LL231" s="16" t="s">
        <v>8756</v>
      </c>
      <c r="LM231" s="16" t="s">
        <v>8741</v>
      </c>
      <c r="LO231" s="16" t="s">
        <v>844</v>
      </c>
      <c r="LP231" s="16" t="s">
        <v>844</v>
      </c>
      <c r="LQ231" s="16" t="s">
        <v>844</v>
      </c>
      <c r="LR231" s="16" t="s">
        <v>844</v>
      </c>
      <c r="LS231" s="16" t="s">
        <v>844</v>
      </c>
      <c r="LT231" s="16" t="s">
        <v>843</v>
      </c>
      <c r="LU231" s="16" t="s">
        <v>843</v>
      </c>
      <c r="LV231" s="16" t="s">
        <v>843</v>
      </c>
      <c r="LW231" s="16" t="s">
        <v>843</v>
      </c>
      <c r="LX231" s="16" t="s">
        <v>844</v>
      </c>
      <c r="LY231" s="16" t="s">
        <v>843</v>
      </c>
      <c r="LZ231" s="16" t="s">
        <v>844</v>
      </c>
      <c r="MA231" s="16" t="s">
        <v>843</v>
      </c>
      <c r="MB231" s="16" t="s">
        <v>843</v>
      </c>
      <c r="MC231" s="16" t="s">
        <v>843</v>
      </c>
      <c r="ME231" s="16" t="s">
        <v>11656</v>
      </c>
      <c r="MF231" s="16" t="s">
        <v>8847</v>
      </c>
      <c r="MG231" s="16" t="s">
        <v>1840</v>
      </c>
      <c r="MH231" s="16" t="s">
        <v>11668</v>
      </c>
      <c r="MI231" s="16" t="s">
        <v>11668</v>
      </c>
      <c r="MJ231" s="16" t="s">
        <v>1839</v>
      </c>
      <c r="MK231" s="16" t="s">
        <v>9015</v>
      </c>
      <c r="ML231" s="16" t="s">
        <v>1790</v>
      </c>
      <c r="MM231" s="16" t="s">
        <v>486</v>
      </c>
      <c r="MN231" s="16" t="s">
        <v>1798</v>
      </c>
      <c r="MO231" s="16" t="s">
        <v>1805</v>
      </c>
      <c r="MP231" s="16" t="s">
        <v>1829</v>
      </c>
      <c r="MQ231" s="16" t="s">
        <v>1788</v>
      </c>
      <c r="MR231" s="16" t="s">
        <v>470</v>
      </c>
      <c r="MS231" s="16" t="s">
        <v>11813</v>
      </c>
      <c r="MT231" s="16" t="s">
        <v>8952</v>
      </c>
      <c r="MU231" s="16" t="s">
        <v>817</v>
      </c>
      <c r="NC231" s="16" t="s">
        <v>486</v>
      </c>
      <c r="ND231" s="16" t="s">
        <v>486</v>
      </c>
      <c r="NE231" s="16" t="s">
        <v>486</v>
      </c>
      <c r="NG231" s="16" t="s">
        <v>1378</v>
      </c>
      <c r="NH231" s="16" t="s">
        <v>1913</v>
      </c>
      <c r="NI231" s="16" t="s">
        <v>11658</v>
      </c>
      <c r="NJ231" s="16" t="s">
        <v>11820</v>
      </c>
      <c r="NK231" s="16" t="s">
        <v>10365</v>
      </c>
      <c r="NR231" s="16" t="s">
        <v>451</v>
      </c>
      <c r="NS231" s="16" t="s">
        <v>462</v>
      </c>
      <c r="NT231" s="16" t="s">
        <v>482</v>
      </c>
      <c r="NU231" s="16">
        <v>0.79400000000000004</v>
      </c>
      <c r="NV231" s="16" t="s">
        <v>451</v>
      </c>
      <c r="NW231" s="16" t="s">
        <v>1175</v>
      </c>
      <c r="NX231" s="16" t="s">
        <v>1142</v>
      </c>
      <c r="OB231" s="16" t="s">
        <v>831</v>
      </c>
      <c r="OC231" s="16" t="s">
        <v>451</v>
      </c>
    </row>
    <row r="232" spans="1:393" x14ac:dyDescent="0.25">
      <c r="A232" s="16" t="s">
        <v>10028</v>
      </c>
      <c r="B232" s="16" t="s">
        <v>1056</v>
      </c>
      <c r="C232" s="16" t="s">
        <v>972</v>
      </c>
      <c r="D232" s="16" t="s">
        <v>844</v>
      </c>
      <c r="E232" s="16" t="s">
        <v>843</v>
      </c>
      <c r="F232" s="16" t="s">
        <v>843</v>
      </c>
      <c r="G232" s="16" t="s">
        <v>843</v>
      </c>
      <c r="H232" s="16" t="s">
        <v>843</v>
      </c>
      <c r="I232" s="16" t="s">
        <v>843</v>
      </c>
      <c r="J232" s="16" t="s">
        <v>843</v>
      </c>
      <c r="K232" s="16" t="s">
        <v>843</v>
      </c>
      <c r="L232" s="16" t="s">
        <v>843</v>
      </c>
      <c r="M232" s="16" t="s">
        <v>843</v>
      </c>
      <c r="N232" s="16" t="s">
        <v>843</v>
      </c>
      <c r="O232" s="16" t="s">
        <v>843</v>
      </c>
      <c r="Q232" s="16" t="s">
        <v>844</v>
      </c>
      <c r="R232" s="16">
        <v>13</v>
      </c>
      <c r="T232" s="16" t="s">
        <v>474</v>
      </c>
      <c r="U232" s="16" t="s">
        <v>843</v>
      </c>
      <c r="V232" s="16" t="s">
        <v>844</v>
      </c>
      <c r="W232" s="16" t="s">
        <v>843</v>
      </c>
      <c r="X232" s="16" t="s">
        <v>843</v>
      </c>
      <c r="Y232" s="16" t="s">
        <v>843</v>
      </c>
      <c r="Z232" s="16" t="s">
        <v>844</v>
      </c>
      <c r="AA232" s="16" t="s">
        <v>843</v>
      </c>
      <c r="AB232" s="16" t="s">
        <v>843</v>
      </c>
      <c r="AC232" s="16" t="s">
        <v>844</v>
      </c>
      <c r="AF232" s="16" t="s">
        <v>11719</v>
      </c>
      <c r="AG232" s="16" t="s">
        <v>11701</v>
      </c>
      <c r="AH232" s="16" t="s">
        <v>843</v>
      </c>
      <c r="AI232" s="16" t="s">
        <v>844</v>
      </c>
      <c r="AJ232" s="16" t="s">
        <v>843</v>
      </c>
      <c r="AK232" s="16" t="s">
        <v>843</v>
      </c>
      <c r="AL232" s="16" t="s">
        <v>844</v>
      </c>
      <c r="AM232" s="16" t="s">
        <v>844</v>
      </c>
      <c r="AN232" s="16" t="s">
        <v>843</v>
      </c>
      <c r="AO232" s="16" t="s">
        <v>843</v>
      </c>
      <c r="AP232" s="16" t="s">
        <v>843</v>
      </c>
      <c r="AQ232" s="16" t="s">
        <v>844</v>
      </c>
      <c r="AR232" s="16" t="s">
        <v>4433</v>
      </c>
      <c r="AS232" s="16" t="s">
        <v>843</v>
      </c>
      <c r="AT232" s="16" t="s">
        <v>843</v>
      </c>
      <c r="AU232" s="16" t="s">
        <v>843</v>
      </c>
      <c r="AV232" s="16" t="s">
        <v>843</v>
      </c>
      <c r="AW232" s="16" t="s">
        <v>843</v>
      </c>
      <c r="AX232" s="16" t="s">
        <v>843</v>
      </c>
      <c r="AY232" s="16" t="s">
        <v>844</v>
      </c>
      <c r="BF232" s="16" t="s">
        <v>844</v>
      </c>
      <c r="BH232" s="16" t="s">
        <v>7383</v>
      </c>
      <c r="BI232" s="16" t="s">
        <v>7785</v>
      </c>
      <c r="BJ232" s="16" t="s">
        <v>843</v>
      </c>
      <c r="BK232" s="16" t="s">
        <v>843</v>
      </c>
      <c r="BL232" s="16" t="s">
        <v>843</v>
      </c>
      <c r="BM232" s="16" t="s">
        <v>843</v>
      </c>
      <c r="BN232" s="16" t="s">
        <v>843</v>
      </c>
      <c r="BO232" s="16" t="s">
        <v>844</v>
      </c>
      <c r="BP232" s="16" t="s">
        <v>843</v>
      </c>
      <c r="BQ232" s="16" t="s">
        <v>843</v>
      </c>
      <c r="CC232" s="16" t="s">
        <v>865</v>
      </c>
      <c r="CF232" s="16" t="s">
        <v>7130</v>
      </c>
      <c r="CG232" s="16" t="s">
        <v>844</v>
      </c>
      <c r="CH232" s="16" t="s">
        <v>843</v>
      </c>
      <c r="CI232" s="16" t="s">
        <v>843</v>
      </c>
      <c r="CJ232" s="16" t="s">
        <v>843</v>
      </c>
      <c r="CK232" s="16" t="s">
        <v>843</v>
      </c>
      <c r="CL232" s="16" t="s">
        <v>843</v>
      </c>
      <c r="CM232" s="16" t="s">
        <v>843</v>
      </c>
      <c r="CN232" s="16" t="s">
        <v>843</v>
      </c>
      <c r="CO232" s="16" t="s">
        <v>843</v>
      </c>
      <c r="CP232" s="16" t="s">
        <v>843</v>
      </c>
      <c r="CQ232" s="16" t="s">
        <v>843</v>
      </c>
      <c r="CR232" s="16" t="s">
        <v>843</v>
      </c>
      <c r="CS232" s="16" t="s">
        <v>843</v>
      </c>
      <c r="CT232" s="16" t="s">
        <v>843</v>
      </c>
      <c r="CU232" s="16" t="s">
        <v>843</v>
      </c>
      <c r="CV232" s="16" t="s">
        <v>843</v>
      </c>
      <c r="CW232" s="16" t="s">
        <v>843</v>
      </c>
      <c r="CX232" s="16" t="s">
        <v>843</v>
      </c>
      <c r="CY232" s="16" t="s">
        <v>843</v>
      </c>
      <c r="CZ232" s="16" t="s">
        <v>843</v>
      </c>
      <c r="DA232" s="16" t="s">
        <v>843</v>
      </c>
      <c r="DB232" s="16" t="s">
        <v>843</v>
      </c>
      <c r="DC232" s="16" t="s">
        <v>843</v>
      </c>
      <c r="DD232" s="16" t="s">
        <v>843</v>
      </c>
      <c r="DE232" s="16" t="s">
        <v>843</v>
      </c>
      <c r="DF232" s="16" t="s">
        <v>843</v>
      </c>
      <c r="DG232" s="16" t="s">
        <v>843</v>
      </c>
      <c r="DH232" s="16" t="s">
        <v>843</v>
      </c>
      <c r="DI232" s="16" t="s">
        <v>843</v>
      </c>
      <c r="DJ232" s="16" t="s">
        <v>843</v>
      </c>
      <c r="DK232" s="16" t="s">
        <v>843</v>
      </c>
      <c r="DL232" s="16" t="s">
        <v>843</v>
      </c>
      <c r="DQ232" s="16" t="s">
        <v>865</v>
      </c>
      <c r="DR232" s="16" t="s">
        <v>867</v>
      </c>
      <c r="DS232" s="16" t="s">
        <v>7321</v>
      </c>
      <c r="DX232" s="16" t="s">
        <v>865</v>
      </c>
      <c r="ES232" s="16" t="s">
        <v>865</v>
      </c>
      <c r="EU232" s="16" t="s">
        <v>7810</v>
      </c>
      <c r="EV232" s="16" t="s">
        <v>865</v>
      </c>
      <c r="HC232" s="16" t="s">
        <v>867</v>
      </c>
      <c r="HD232" s="16" t="s">
        <v>865</v>
      </c>
      <c r="KO232" s="16" t="s">
        <v>9358</v>
      </c>
      <c r="KP232" s="16" t="s">
        <v>9357</v>
      </c>
      <c r="KQ232" s="16" t="s">
        <v>8694</v>
      </c>
      <c r="KR232" s="16" t="s">
        <v>10029</v>
      </c>
      <c r="KS232" s="16" t="s">
        <v>9359</v>
      </c>
      <c r="KT232" s="16" t="s">
        <v>9148</v>
      </c>
      <c r="KU232" s="16" t="s">
        <v>844</v>
      </c>
      <c r="KV232" s="16" t="s">
        <v>9148</v>
      </c>
      <c r="KW232" s="16" t="s">
        <v>851</v>
      </c>
      <c r="KY232" s="16" t="s">
        <v>486</v>
      </c>
      <c r="LA232" s="16" t="s">
        <v>11697</v>
      </c>
      <c r="LC232" s="16" t="s">
        <v>10879</v>
      </c>
      <c r="LD232" s="16" t="s">
        <v>11698</v>
      </c>
      <c r="LE232" s="16" t="s">
        <v>11693</v>
      </c>
      <c r="LF232" s="16" t="s">
        <v>11654</v>
      </c>
      <c r="LI232" s="16" t="s">
        <v>11655</v>
      </c>
      <c r="LM232" s="16" t="s">
        <v>8741</v>
      </c>
      <c r="LO232" s="16" t="s">
        <v>844</v>
      </c>
      <c r="LP232" s="16" t="s">
        <v>844</v>
      </c>
      <c r="LQ232" s="16" t="s">
        <v>844</v>
      </c>
      <c r="LR232" s="16" t="s">
        <v>844</v>
      </c>
      <c r="LS232" s="16" t="s">
        <v>844</v>
      </c>
      <c r="LT232" s="16" t="s">
        <v>843</v>
      </c>
      <c r="LU232" s="16" t="s">
        <v>843</v>
      </c>
      <c r="LV232" s="16" t="s">
        <v>843</v>
      </c>
      <c r="LW232" s="16" t="s">
        <v>843</v>
      </c>
      <c r="LX232" s="16" t="s">
        <v>844</v>
      </c>
      <c r="LY232" s="16" t="s">
        <v>843</v>
      </c>
      <c r="LZ232" s="16" t="s">
        <v>844</v>
      </c>
      <c r="MA232" s="16" t="s">
        <v>843</v>
      </c>
      <c r="MB232" s="16" t="s">
        <v>843</v>
      </c>
      <c r="MC232" s="16" t="s">
        <v>843</v>
      </c>
      <c r="MD232" s="16" t="s">
        <v>11699</v>
      </c>
      <c r="ME232" s="16" t="s">
        <v>11677</v>
      </c>
      <c r="MF232" s="16" t="s">
        <v>8847</v>
      </c>
      <c r="MR232" s="16" t="s">
        <v>474</v>
      </c>
      <c r="MS232" s="16" t="s">
        <v>11813</v>
      </c>
      <c r="MT232" s="16" t="s">
        <v>8952</v>
      </c>
      <c r="MU232" s="16" t="s">
        <v>817</v>
      </c>
      <c r="MV232" s="16" t="s">
        <v>486</v>
      </c>
      <c r="MZ232" s="16" t="s">
        <v>486</v>
      </c>
      <c r="NA232" s="16" t="s">
        <v>487</v>
      </c>
      <c r="NB232" s="16" t="s">
        <v>1344</v>
      </c>
      <c r="NC232" s="16" t="s">
        <v>486</v>
      </c>
      <c r="NE232" s="16" t="s">
        <v>487</v>
      </c>
      <c r="NF232" s="16" t="s">
        <v>486</v>
      </c>
      <c r="NI232" s="16" t="s">
        <v>11658</v>
      </c>
      <c r="NL232" s="16" t="s">
        <v>843</v>
      </c>
      <c r="NS232" s="16" t="s">
        <v>462</v>
      </c>
      <c r="NT232" s="16" t="s">
        <v>482</v>
      </c>
      <c r="NU232" s="16">
        <v>0.79400000000000004</v>
      </c>
      <c r="NV232" s="16" t="s">
        <v>824</v>
      </c>
      <c r="NW232" s="16" t="s">
        <v>1179</v>
      </c>
      <c r="NX232" s="16" t="s">
        <v>1142</v>
      </c>
      <c r="NY232" s="16" t="s">
        <v>824</v>
      </c>
      <c r="NZ232" s="16" t="s">
        <v>929</v>
      </c>
      <c r="OA232" s="16" t="s">
        <v>486</v>
      </c>
    </row>
    <row r="233" spans="1:393" x14ac:dyDescent="0.25">
      <c r="A233" s="16" t="s">
        <v>10032</v>
      </c>
      <c r="B233" s="16" t="s">
        <v>844</v>
      </c>
      <c r="C233" s="16" t="s">
        <v>972</v>
      </c>
      <c r="D233" s="16" t="s">
        <v>844</v>
      </c>
      <c r="E233" s="16" t="s">
        <v>843</v>
      </c>
      <c r="F233" s="16" t="s">
        <v>843</v>
      </c>
      <c r="G233" s="16" t="s">
        <v>843</v>
      </c>
      <c r="H233" s="16" t="s">
        <v>843</v>
      </c>
      <c r="I233" s="16" t="s">
        <v>843</v>
      </c>
      <c r="J233" s="16" t="s">
        <v>843</v>
      </c>
      <c r="K233" s="16" t="s">
        <v>843</v>
      </c>
      <c r="L233" s="16" t="s">
        <v>843</v>
      </c>
      <c r="M233" s="16" t="s">
        <v>843</v>
      </c>
      <c r="N233" s="16" t="s">
        <v>843</v>
      </c>
      <c r="O233" s="16" t="s">
        <v>843</v>
      </c>
      <c r="Q233" s="16" t="s">
        <v>844</v>
      </c>
      <c r="R233" s="16">
        <v>60</v>
      </c>
      <c r="T233" s="16" t="s">
        <v>470</v>
      </c>
      <c r="U233" s="16" t="s">
        <v>844</v>
      </c>
      <c r="V233" s="16" t="s">
        <v>843</v>
      </c>
      <c r="W233" s="16" t="s">
        <v>844</v>
      </c>
      <c r="X233" s="16" t="s">
        <v>843</v>
      </c>
      <c r="Y233" s="16" t="s">
        <v>843</v>
      </c>
      <c r="Z233" s="16" t="s">
        <v>843</v>
      </c>
      <c r="AA233" s="16" t="s">
        <v>843</v>
      </c>
      <c r="AB233" s="16" t="s">
        <v>843</v>
      </c>
      <c r="AC233" s="16" t="s">
        <v>843</v>
      </c>
      <c r="AD233" s="16" t="s">
        <v>867</v>
      </c>
      <c r="AF233" s="16" t="s">
        <v>11821</v>
      </c>
      <c r="AG233" s="16" t="s">
        <v>11696</v>
      </c>
      <c r="AH233" s="16" t="s">
        <v>844</v>
      </c>
      <c r="AI233" s="16" t="s">
        <v>844</v>
      </c>
      <c r="AJ233" s="16" t="s">
        <v>844</v>
      </c>
      <c r="AK233" s="16" t="s">
        <v>843</v>
      </c>
      <c r="AL233" s="16" t="s">
        <v>843</v>
      </c>
      <c r="AM233" s="16" t="s">
        <v>844</v>
      </c>
      <c r="AN233" s="16" t="s">
        <v>843</v>
      </c>
      <c r="AO233" s="16" t="s">
        <v>843</v>
      </c>
      <c r="AP233" s="16" t="s">
        <v>843</v>
      </c>
      <c r="AQ233" s="16" t="s">
        <v>844</v>
      </c>
      <c r="AR233" s="16" t="s">
        <v>4415</v>
      </c>
      <c r="AS233" s="16" t="s">
        <v>844</v>
      </c>
      <c r="AT233" s="16" t="s">
        <v>843</v>
      </c>
      <c r="AU233" s="16" t="s">
        <v>843</v>
      </c>
      <c r="AV233" s="16" t="s">
        <v>843</v>
      </c>
      <c r="AW233" s="16" t="s">
        <v>843</v>
      </c>
      <c r="AX233" s="16" t="s">
        <v>843</v>
      </c>
      <c r="AY233" s="16" t="s">
        <v>843</v>
      </c>
      <c r="AZ233" s="16" t="s">
        <v>4437</v>
      </c>
      <c r="BF233" s="16" t="s">
        <v>844</v>
      </c>
      <c r="BH233" s="16" t="s">
        <v>7380</v>
      </c>
      <c r="BI233" s="16" t="s">
        <v>7785</v>
      </c>
      <c r="BJ233" s="16" t="s">
        <v>843</v>
      </c>
      <c r="BK233" s="16" t="s">
        <v>843</v>
      </c>
      <c r="BL233" s="16" t="s">
        <v>843</v>
      </c>
      <c r="BM233" s="16" t="s">
        <v>843</v>
      </c>
      <c r="BN233" s="16" t="s">
        <v>843</v>
      </c>
      <c r="BO233" s="16" t="s">
        <v>844</v>
      </c>
      <c r="BP233" s="16" t="s">
        <v>843</v>
      </c>
      <c r="BQ233" s="16" t="s">
        <v>843</v>
      </c>
      <c r="DX233" s="16" t="s">
        <v>865</v>
      </c>
      <c r="ES233" s="16" t="s">
        <v>865</v>
      </c>
      <c r="EU233" s="16" t="s">
        <v>7810</v>
      </c>
      <c r="EV233" s="16" t="s">
        <v>865</v>
      </c>
      <c r="FF233" s="16" t="s">
        <v>7836</v>
      </c>
      <c r="HC233" s="16" t="s">
        <v>865</v>
      </c>
      <c r="JA233" s="16" t="s">
        <v>4813</v>
      </c>
      <c r="JB233" s="16" t="s">
        <v>865</v>
      </c>
      <c r="JC233" s="16" t="s">
        <v>865</v>
      </c>
      <c r="JD233" s="16" t="s">
        <v>865</v>
      </c>
      <c r="JE233" s="16" t="s">
        <v>865</v>
      </c>
      <c r="JF233" s="16" t="s">
        <v>865</v>
      </c>
      <c r="JG233" s="16" t="s">
        <v>843</v>
      </c>
      <c r="JH233" s="16" t="s">
        <v>7591</v>
      </c>
      <c r="JJ233" s="16" t="s">
        <v>865</v>
      </c>
      <c r="KF233" s="16" t="s">
        <v>4942</v>
      </c>
      <c r="KI233" s="16" t="s">
        <v>4982</v>
      </c>
      <c r="KK233" s="16" t="s">
        <v>4883</v>
      </c>
      <c r="KM233" s="16" t="s">
        <v>7616</v>
      </c>
      <c r="KO233" s="16" t="s">
        <v>9362</v>
      </c>
      <c r="KP233" s="16" t="s">
        <v>9361</v>
      </c>
      <c r="KQ233" s="16" t="s">
        <v>8694</v>
      </c>
      <c r="KR233" s="16" t="s">
        <v>10033</v>
      </c>
      <c r="KS233" s="16" t="s">
        <v>9363</v>
      </c>
      <c r="KT233" s="16" t="s">
        <v>9148</v>
      </c>
      <c r="KU233" s="16" t="s">
        <v>844</v>
      </c>
      <c r="KV233" s="16" t="s">
        <v>9148</v>
      </c>
      <c r="KW233" s="16" t="s">
        <v>851</v>
      </c>
      <c r="KY233" s="16" t="s">
        <v>486</v>
      </c>
      <c r="LC233" s="16" t="s">
        <v>10879</v>
      </c>
      <c r="LF233" s="16" t="s">
        <v>11654</v>
      </c>
      <c r="LI233" s="16" t="s">
        <v>11655</v>
      </c>
      <c r="LJ233" s="16" t="s">
        <v>843</v>
      </c>
      <c r="LL233" s="16" t="s">
        <v>8711</v>
      </c>
      <c r="LM233" s="16" t="s">
        <v>8741</v>
      </c>
      <c r="LO233" s="16" t="s">
        <v>843</v>
      </c>
      <c r="LP233" s="16" t="s">
        <v>843</v>
      </c>
      <c r="LQ233" s="16" t="s">
        <v>844</v>
      </c>
      <c r="LR233" s="16" t="s">
        <v>843</v>
      </c>
      <c r="LS233" s="16" t="s">
        <v>844</v>
      </c>
      <c r="LT233" s="16" t="s">
        <v>843</v>
      </c>
      <c r="LU233" s="16" t="s">
        <v>844</v>
      </c>
      <c r="LV233" s="16" t="s">
        <v>843</v>
      </c>
      <c r="LW233" s="16" t="s">
        <v>843</v>
      </c>
      <c r="LX233" s="16" t="s">
        <v>843</v>
      </c>
      <c r="LY233" s="16" t="s">
        <v>843</v>
      </c>
      <c r="LZ233" s="16" t="s">
        <v>843</v>
      </c>
      <c r="MA233" s="16" t="s">
        <v>843</v>
      </c>
      <c r="MB233" s="16" t="s">
        <v>843</v>
      </c>
      <c r="MC233" s="16" t="s">
        <v>843</v>
      </c>
      <c r="ME233" s="16" t="s">
        <v>11656</v>
      </c>
      <c r="MF233" s="16" t="s">
        <v>8847</v>
      </c>
      <c r="MJ233" s="16" t="s">
        <v>1840</v>
      </c>
      <c r="MO233" s="16" t="s">
        <v>1805</v>
      </c>
      <c r="MP233" s="16" t="s">
        <v>1829</v>
      </c>
      <c r="MQ233" s="16" t="s">
        <v>1790</v>
      </c>
      <c r="MR233" s="16" t="s">
        <v>470</v>
      </c>
      <c r="MS233" s="16" t="s">
        <v>11813</v>
      </c>
      <c r="MT233" s="16" t="s">
        <v>8947</v>
      </c>
      <c r="MU233" s="16" t="s">
        <v>817</v>
      </c>
      <c r="NC233" s="16" t="s">
        <v>486</v>
      </c>
      <c r="NE233" s="16" t="s">
        <v>486</v>
      </c>
      <c r="NG233" s="16" t="s">
        <v>1376</v>
      </c>
      <c r="NI233" s="16" t="s">
        <v>11658</v>
      </c>
      <c r="NR233" s="16" t="s">
        <v>877</v>
      </c>
      <c r="NS233" s="16" t="s">
        <v>462</v>
      </c>
      <c r="NT233" s="16" t="s">
        <v>482</v>
      </c>
      <c r="NU233" s="16">
        <v>0.79400000000000004</v>
      </c>
      <c r="NV233" s="16" t="s">
        <v>457</v>
      </c>
      <c r="NW233" s="16" t="s">
        <v>1177</v>
      </c>
      <c r="NX233" s="16" t="s">
        <v>1142</v>
      </c>
      <c r="OB233" s="16" t="s">
        <v>833</v>
      </c>
      <c r="OC233" s="16" t="s">
        <v>877</v>
      </c>
    </row>
    <row r="234" spans="1:393" x14ac:dyDescent="0.25">
      <c r="A234" s="16" t="s">
        <v>10037</v>
      </c>
      <c r="B234" s="16" t="s">
        <v>844</v>
      </c>
      <c r="C234" s="16" t="s">
        <v>972</v>
      </c>
      <c r="D234" s="16" t="s">
        <v>844</v>
      </c>
      <c r="E234" s="16" t="s">
        <v>843</v>
      </c>
      <c r="F234" s="16" t="s">
        <v>843</v>
      </c>
      <c r="G234" s="16" t="s">
        <v>843</v>
      </c>
      <c r="H234" s="16" t="s">
        <v>843</v>
      </c>
      <c r="I234" s="16" t="s">
        <v>843</v>
      </c>
      <c r="J234" s="16" t="s">
        <v>843</v>
      </c>
      <c r="K234" s="16" t="s">
        <v>843</v>
      </c>
      <c r="L234" s="16" t="s">
        <v>843</v>
      </c>
      <c r="M234" s="16" t="s">
        <v>843</v>
      </c>
      <c r="N234" s="16" t="s">
        <v>843</v>
      </c>
      <c r="O234" s="16" t="s">
        <v>843</v>
      </c>
      <c r="Q234" s="16" t="s">
        <v>844</v>
      </c>
      <c r="R234" s="16">
        <v>77</v>
      </c>
      <c r="T234" s="16" t="s">
        <v>470</v>
      </c>
      <c r="U234" s="16" t="s">
        <v>844</v>
      </c>
      <c r="V234" s="16" t="s">
        <v>843</v>
      </c>
      <c r="W234" s="16" t="s">
        <v>844</v>
      </c>
      <c r="X234" s="16" t="s">
        <v>843</v>
      </c>
      <c r="Y234" s="16" t="s">
        <v>843</v>
      </c>
      <c r="Z234" s="16" t="s">
        <v>843</v>
      </c>
      <c r="AA234" s="16" t="s">
        <v>843</v>
      </c>
      <c r="AB234" s="16" t="s">
        <v>843</v>
      </c>
      <c r="AC234" s="16" t="s">
        <v>843</v>
      </c>
      <c r="AD234" s="16" t="s">
        <v>867</v>
      </c>
      <c r="AF234" s="16" t="s">
        <v>11673</v>
      </c>
      <c r="AG234" s="16" t="s">
        <v>11725</v>
      </c>
      <c r="AH234" s="16" t="s">
        <v>844</v>
      </c>
      <c r="AI234" s="16" t="s">
        <v>844</v>
      </c>
      <c r="AJ234" s="16" t="s">
        <v>843</v>
      </c>
      <c r="AK234" s="16" t="s">
        <v>843</v>
      </c>
      <c r="AL234" s="16" t="s">
        <v>844</v>
      </c>
      <c r="AM234" s="16" t="s">
        <v>844</v>
      </c>
      <c r="AN234" s="16" t="s">
        <v>843</v>
      </c>
      <c r="AO234" s="16" t="s">
        <v>843</v>
      </c>
      <c r="AP234" s="16" t="s">
        <v>843</v>
      </c>
      <c r="AQ234" s="16" t="s">
        <v>844</v>
      </c>
      <c r="AR234" s="16" t="s">
        <v>11679</v>
      </c>
      <c r="AS234" s="16" t="s">
        <v>844</v>
      </c>
      <c r="AT234" s="16" t="s">
        <v>843</v>
      </c>
      <c r="AU234" s="16" t="s">
        <v>844</v>
      </c>
      <c r="AV234" s="16" t="s">
        <v>843</v>
      </c>
      <c r="AW234" s="16" t="s">
        <v>843</v>
      </c>
      <c r="AX234" s="16" t="s">
        <v>843</v>
      </c>
      <c r="AY234" s="16" t="s">
        <v>843</v>
      </c>
      <c r="AZ234" s="16" t="s">
        <v>4440</v>
      </c>
      <c r="BB234" s="16" t="s">
        <v>4440</v>
      </c>
      <c r="BF234" s="16" t="s">
        <v>844</v>
      </c>
      <c r="BI234" s="16" t="s">
        <v>7785</v>
      </c>
      <c r="BJ234" s="16" t="s">
        <v>843</v>
      </c>
      <c r="BK234" s="16" t="s">
        <v>843</v>
      </c>
      <c r="BL234" s="16" t="s">
        <v>843</v>
      </c>
      <c r="BM234" s="16" t="s">
        <v>843</v>
      </c>
      <c r="BN234" s="16" t="s">
        <v>843</v>
      </c>
      <c r="BO234" s="16" t="s">
        <v>844</v>
      </c>
      <c r="BP234" s="16" t="s">
        <v>843</v>
      </c>
      <c r="BQ234" s="16" t="s">
        <v>843</v>
      </c>
      <c r="DX234" s="16" t="s">
        <v>867</v>
      </c>
      <c r="DY234" s="16" t="s">
        <v>867</v>
      </c>
      <c r="ES234" s="16" t="s">
        <v>865</v>
      </c>
      <c r="EU234" s="16" t="s">
        <v>7813</v>
      </c>
      <c r="EV234" s="16" t="s">
        <v>865</v>
      </c>
      <c r="FF234" s="16" t="s">
        <v>7836</v>
      </c>
      <c r="HC234" s="16" t="s">
        <v>865</v>
      </c>
      <c r="JA234" s="16" t="s">
        <v>4816</v>
      </c>
      <c r="JB234" s="16" t="s">
        <v>865</v>
      </c>
      <c r="JC234" s="16" t="s">
        <v>865</v>
      </c>
      <c r="JD234" s="16" t="s">
        <v>865</v>
      </c>
      <c r="JE234" s="16" t="s">
        <v>865</v>
      </c>
      <c r="JF234" s="16" t="s">
        <v>865</v>
      </c>
      <c r="JG234" s="16" t="s">
        <v>843</v>
      </c>
      <c r="JH234" s="16" t="s">
        <v>4846</v>
      </c>
      <c r="KF234" s="16" t="s">
        <v>4926</v>
      </c>
      <c r="KI234" s="16" t="s">
        <v>4846</v>
      </c>
      <c r="KO234" s="16" t="s">
        <v>9368</v>
      </c>
      <c r="KP234" s="16" t="s">
        <v>9367</v>
      </c>
      <c r="KQ234" s="16" t="s">
        <v>8694</v>
      </c>
      <c r="KR234" s="16" t="s">
        <v>10038</v>
      </c>
      <c r="KS234" s="16" t="s">
        <v>9369</v>
      </c>
      <c r="KT234" s="16" t="s">
        <v>9148</v>
      </c>
      <c r="KU234" s="16" t="s">
        <v>844</v>
      </c>
      <c r="KV234" s="16" t="s">
        <v>9148</v>
      </c>
      <c r="KW234" s="16" t="s">
        <v>850</v>
      </c>
      <c r="KX234" s="16" t="s">
        <v>487</v>
      </c>
      <c r="KY234" s="16" t="s">
        <v>487</v>
      </c>
      <c r="KZ234" s="16" t="s">
        <v>487</v>
      </c>
      <c r="LC234" s="16" t="s">
        <v>10879</v>
      </c>
      <c r="LF234" s="16" t="s">
        <v>11654</v>
      </c>
      <c r="LI234" s="16" t="s">
        <v>11655</v>
      </c>
      <c r="LJ234" s="16" t="s">
        <v>843</v>
      </c>
      <c r="LL234" s="16" t="s">
        <v>8711</v>
      </c>
      <c r="LM234" s="16" t="s">
        <v>8741</v>
      </c>
      <c r="LO234" s="16" t="s">
        <v>843</v>
      </c>
      <c r="LP234" s="16" t="s">
        <v>843</v>
      </c>
      <c r="LQ234" s="16" t="s">
        <v>844</v>
      </c>
      <c r="LR234" s="16" t="s">
        <v>843</v>
      </c>
      <c r="LS234" s="16" t="s">
        <v>844</v>
      </c>
      <c r="LT234" s="16" t="s">
        <v>843</v>
      </c>
      <c r="LU234" s="16" t="s">
        <v>844</v>
      </c>
      <c r="LV234" s="16" t="s">
        <v>844</v>
      </c>
      <c r="LW234" s="16" t="s">
        <v>843</v>
      </c>
      <c r="LX234" s="16" t="s">
        <v>843</v>
      </c>
      <c r="LY234" s="16" t="s">
        <v>843</v>
      </c>
      <c r="LZ234" s="16" t="s">
        <v>843</v>
      </c>
      <c r="MA234" s="16" t="s">
        <v>843</v>
      </c>
      <c r="MB234" s="16" t="s">
        <v>843</v>
      </c>
      <c r="MC234" s="16" t="s">
        <v>843</v>
      </c>
      <c r="ME234" s="16" t="s">
        <v>11656</v>
      </c>
      <c r="MF234" s="16" t="s">
        <v>8847</v>
      </c>
      <c r="MO234" s="16" t="s">
        <v>1817</v>
      </c>
      <c r="MP234" s="16" t="s">
        <v>1824</v>
      </c>
      <c r="MR234" s="16" t="s">
        <v>470</v>
      </c>
      <c r="MS234" s="16" t="s">
        <v>11813</v>
      </c>
      <c r="MT234" s="16" t="s">
        <v>9009</v>
      </c>
      <c r="NC234" s="16" t="s">
        <v>486</v>
      </c>
      <c r="NE234" s="16" t="s">
        <v>486</v>
      </c>
      <c r="NG234" s="16" t="s">
        <v>1380</v>
      </c>
      <c r="NI234" s="16" t="s">
        <v>11658</v>
      </c>
      <c r="NR234" s="16" t="s">
        <v>878</v>
      </c>
      <c r="NS234" s="16" t="s">
        <v>462</v>
      </c>
      <c r="NT234" s="16" t="s">
        <v>482</v>
      </c>
      <c r="NU234" s="16">
        <v>0.79400000000000004</v>
      </c>
      <c r="NV234" s="16" t="s">
        <v>457</v>
      </c>
      <c r="NW234" s="16" t="s">
        <v>1177</v>
      </c>
      <c r="NX234" s="16" t="s">
        <v>1142</v>
      </c>
      <c r="OB234" s="16" t="s">
        <v>833</v>
      </c>
      <c r="OC234" s="16" t="s">
        <v>878</v>
      </c>
    </row>
    <row r="235" spans="1:393" x14ac:dyDescent="0.25">
      <c r="A235" s="16" t="s">
        <v>10041</v>
      </c>
      <c r="B235" s="16" t="s">
        <v>844</v>
      </c>
      <c r="C235" s="16" t="s">
        <v>972</v>
      </c>
      <c r="D235" s="16" t="s">
        <v>844</v>
      </c>
      <c r="E235" s="16" t="s">
        <v>843</v>
      </c>
      <c r="F235" s="16" t="s">
        <v>843</v>
      </c>
      <c r="G235" s="16" t="s">
        <v>843</v>
      </c>
      <c r="H235" s="16" t="s">
        <v>843</v>
      </c>
      <c r="I235" s="16" t="s">
        <v>843</v>
      </c>
      <c r="J235" s="16" t="s">
        <v>843</v>
      </c>
      <c r="K235" s="16" t="s">
        <v>843</v>
      </c>
      <c r="L235" s="16" t="s">
        <v>843</v>
      </c>
      <c r="M235" s="16" t="s">
        <v>843</v>
      </c>
      <c r="N235" s="16" t="s">
        <v>843</v>
      </c>
      <c r="O235" s="16" t="s">
        <v>843</v>
      </c>
      <c r="Q235" s="16" t="s">
        <v>844</v>
      </c>
      <c r="R235" s="16">
        <v>37</v>
      </c>
      <c r="T235" s="16" t="s">
        <v>470</v>
      </c>
      <c r="U235" s="16" t="s">
        <v>844</v>
      </c>
      <c r="V235" s="16" t="s">
        <v>843</v>
      </c>
      <c r="W235" s="16" t="s">
        <v>844</v>
      </c>
      <c r="X235" s="16" t="s">
        <v>843</v>
      </c>
      <c r="Y235" s="16" t="s">
        <v>843</v>
      </c>
      <c r="Z235" s="16" t="s">
        <v>843</v>
      </c>
      <c r="AA235" s="16" t="s">
        <v>843</v>
      </c>
      <c r="AB235" s="16" t="s">
        <v>844</v>
      </c>
      <c r="AC235" s="16" t="s">
        <v>843</v>
      </c>
      <c r="AD235" s="16" t="s">
        <v>867</v>
      </c>
      <c r="AF235" s="16" t="s">
        <v>11673</v>
      </c>
      <c r="AG235" s="16" t="s">
        <v>11664</v>
      </c>
      <c r="AH235" s="16" t="s">
        <v>844</v>
      </c>
      <c r="AI235" s="16" t="s">
        <v>843</v>
      </c>
      <c r="AJ235" s="16" t="s">
        <v>844</v>
      </c>
      <c r="AK235" s="16" t="s">
        <v>843</v>
      </c>
      <c r="AL235" s="16" t="s">
        <v>843</v>
      </c>
      <c r="AM235" s="16" t="s">
        <v>844</v>
      </c>
      <c r="AN235" s="16" t="s">
        <v>843</v>
      </c>
      <c r="AO235" s="16" t="s">
        <v>843</v>
      </c>
      <c r="AP235" s="16" t="s">
        <v>843</v>
      </c>
      <c r="AQ235" s="16" t="s">
        <v>844</v>
      </c>
      <c r="AR235" s="16" t="s">
        <v>4433</v>
      </c>
      <c r="AS235" s="16" t="s">
        <v>843</v>
      </c>
      <c r="AT235" s="16" t="s">
        <v>843</v>
      </c>
      <c r="AU235" s="16" t="s">
        <v>843</v>
      </c>
      <c r="AV235" s="16" t="s">
        <v>843</v>
      </c>
      <c r="AW235" s="16" t="s">
        <v>843</v>
      </c>
      <c r="AX235" s="16" t="s">
        <v>843</v>
      </c>
      <c r="AY235" s="16" t="s">
        <v>844</v>
      </c>
      <c r="BF235" s="16" t="s">
        <v>844</v>
      </c>
      <c r="BH235" s="16" t="s">
        <v>7380</v>
      </c>
      <c r="BI235" s="16" t="s">
        <v>7785</v>
      </c>
      <c r="BJ235" s="16" t="s">
        <v>843</v>
      </c>
      <c r="BK235" s="16" t="s">
        <v>843</v>
      </c>
      <c r="BL235" s="16" t="s">
        <v>843</v>
      </c>
      <c r="BM235" s="16" t="s">
        <v>843</v>
      </c>
      <c r="BN235" s="16" t="s">
        <v>843</v>
      </c>
      <c r="BO235" s="16" t="s">
        <v>844</v>
      </c>
      <c r="BP235" s="16" t="s">
        <v>843</v>
      </c>
      <c r="BQ235" s="16" t="s">
        <v>843</v>
      </c>
      <c r="DX235" s="16" t="s">
        <v>865</v>
      </c>
      <c r="ES235" s="16" t="s">
        <v>865</v>
      </c>
      <c r="EU235" s="16" t="s">
        <v>7810</v>
      </c>
      <c r="EV235" s="16" t="s">
        <v>865</v>
      </c>
      <c r="FT235" s="16" t="s">
        <v>865</v>
      </c>
      <c r="HC235" s="16" t="s">
        <v>865</v>
      </c>
      <c r="JA235" s="16" t="s">
        <v>4822</v>
      </c>
      <c r="JB235" s="16" t="s">
        <v>865</v>
      </c>
      <c r="JC235" s="16" t="s">
        <v>865</v>
      </c>
      <c r="JD235" s="16" t="s">
        <v>865</v>
      </c>
      <c r="JE235" s="16" t="s">
        <v>865</v>
      </c>
      <c r="JF235" s="16" t="s">
        <v>865</v>
      </c>
      <c r="JG235" s="16" t="s">
        <v>1056</v>
      </c>
      <c r="JH235" s="16" t="s">
        <v>7577</v>
      </c>
      <c r="JJ235" s="16" t="s">
        <v>865</v>
      </c>
      <c r="KF235" s="16" t="s">
        <v>4926</v>
      </c>
      <c r="KI235" s="16" t="s">
        <v>4982</v>
      </c>
      <c r="KK235" s="16" t="s">
        <v>4904</v>
      </c>
      <c r="KM235" s="16" t="s">
        <v>7616</v>
      </c>
      <c r="KO235" s="16" t="s">
        <v>9373</v>
      </c>
      <c r="KP235" s="16" t="s">
        <v>9372</v>
      </c>
      <c r="KQ235" s="16" t="s">
        <v>8694</v>
      </c>
      <c r="KR235" s="16" t="s">
        <v>10042</v>
      </c>
      <c r="KS235" s="16" t="s">
        <v>9374</v>
      </c>
      <c r="KT235" s="16" t="s">
        <v>9148</v>
      </c>
      <c r="KU235" s="16" t="s">
        <v>844</v>
      </c>
      <c r="KV235" s="16" t="s">
        <v>9148</v>
      </c>
      <c r="KW235" s="16" t="s">
        <v>851</v>
      </c>
      <c r="KY235" s="16" t="s">
        <v>486</v>
      </c>
      <c r="LC235" s="16" t="s">
        <v>10879</v>
      </c>
      <c r="LF235" s="16" t="s">
        <v>11654</v>
      </c>
      <c r="LI235" s="16" t="s">
        <v>11655</v>
      </c>
      <c r="LJ235" s="16" t="s">
        <v>843</v>
      </c>
      <c r="LL235" s="16" t="s">
        <v>8711</v>
      </c>
      <c r="LM235" s="16" t="s">
        <v>8741</v>
      </c>
      <c r="LO235" s="16" t="s">
        <v>844</v>
      </c>
      <c r="LP235" s="16" t="s">
        <v>844</v>
      </c>
      <c r="LQ235" s="16" t="s">
        <v>1056</v>
      </c>
      <c r="LR235" s="16" t="s">
        <v>843</v>
      </c>
      <c r="LS235" s="16" t="s">
        <v>844</v>
      </c>
      <c r="LT235" s="16" t="s">
        <v>843</v>
      </c>
      <c r="LU235" s="16" t="s">
        <v>843</v>
      </c>
      <c r="LV235" s="16" t="s">
        <v>843</v>
      </c>
      <c r="LW235" s="16" t="s">
        <v>843</v>
      </c>
      <c r="LX235" s="16" t="s">
        <v>843</v>
      </c>
      <c r="LY235" s="16" t="s">
        <v>843</v>
      </c>
      <c r="LZ235" s="16" t="s">
        <v>843</v>
      </c>
      <c r="MA235" s="16" t="s">
        <v>844</v>
      </c>
      <c r="MB235" s="16" t="s">
        <v>843</v>
      </c>
      <c r="MC235" s="16" t="s">
        <v>843</v>
      </c>
      <c r="ME235" s="16" t="s">
        <v>11656</v>
      </c>
      <c r="MF235" s="16" t="s">
        <v>8847</v>
      </c>
      <c r="MJ235" s="16" t="s">
        <v>1840</v>
      </c>
      <c r="MO235" s="16" t="s">
        <v>1817</v>
      </c>
      <c r="MP235" s="16" t="s">
        <v>1829</v>
      </c>
      <c r="MQ235" s="16" t="s">
        <v>1784</v>
      </c>
      <c r="MR235" s="16" t="s">
        <v>470</v>
      </c>
      <c r="MS235" s="16" t="s">
        <v>11813</v>
      </c>
      <c r="MT235" s="16" t="s">
        <v>9009</v>
      </c>
      <c r="MU235" s="16" t="s">
        <v>817</v>
      </c>
      <c r="NC235" s="16" t="s">
        <v>486</v>
      </c>
      <c r="ND235" s="16" t="s">
        <v>486</v>
      </c>
      <c r="NE235" s="16" t="s">
        <v>486</v>
      </c>
      <c r="NG235" s="16" t="s">
        <v>1378</v>
      </c>
      <c r="NI235" s="16" t="s">
        <v>11658</v>
      </c>
      <c r="NR235" s="16" t="s">
        <v>451</v>
      </c>
      <c r="NS235" s="16" t="s">
        <v>462</v>
      </c>
      <c r="NT235" s="16" t="s">
        <v>482</v>
      </c>
      <c r="NU235" s="16">
        <v>0.79400000000000004</v>
      </c>
      <c r="NV235" s="16" t="s">
        <v>451</v>
      </c>
      <c r="NW235" s="16" t="s">
        <v>1175</v>
      </c>
      <c r="NX235" s="16" t="s">
        <v>1142</v>
      </c>
      <c r="OB235" s="16" t="s">
        <v>833</v>
      </c>
      <c r="OC235" s="16" t="s">
        <v>451</v>
      </c>
    </row>
    <row r="236" spans="1:393" x14ac:dyDescent="0.25">
      <c r="A236" s="16" t="s">
        <v>10046</v>
      </c>
      <c r="B236" s="16" t="s">
        <v>1056</v>
      </c>
      <c r="C236" s="16" t="s">
        <v>972</v>
      </c>
      <c r="D236" s="16" t="s">
        <v>844</v>
      </c>
      <c r="E236" s="16" t="s">
        <v>843</v>
      </c>
      <c r="F236" s="16" t="s">
        <v>843</v>
      </c>
      <c r="G236" s="16" t="s">
        <v>843</v>
      </c>
      <c r="H236" s="16" t="s">
        <v>843</v>
      </c>
      <c r="I236" s="16" t="s">
        <v>843</v>
      </c>
      <c r="J236" s="16" t="s">
        <v>843</v>
      </c>
      <c r="K236" s="16" t="s">
        <v>843</v>
      </c>
      <c r="L236" s="16" t="s">
        <v>843</v>
      </c>
      <c r="M236" s="16" t="s">
        <v>843</v>
      </c>
      <c r="N236" s="16" t="s">
        <v>843</v>
      </c>
      <c r="O236" s="16" t="s">
        <v>843</v>
      </c>
      <c r="Q236" s="16" t="s">
        <v>844</v>
      </c>
      <c r="R236" s="16">
        <v>15</v>
      </c>
      <c r="T236" s="16" t="s">
        <v>470</v>
      </c>
      <c r="U236" s="16" t="s">
        <v>844</v>
      </c>
      <c r="V236" s="16" t="s">
        <v>843</v>
      </c>
      <c r="W236" s="16" t="s">
        <v>843</v>
      </c>
      <c r="X236" s="16" t="s">
        <v>843</v>
      </c>
      <c r="Y236" s="16" t="s">
        <v>844</v>
      </c>
      <c r="Z236" s="16" t="s">
        <v>843</v>
      </c>
      <c r="AA236" s="16" t="s">
        <v>843</v>
      </c>
      <c r="AB236" s="16" t="s">
        <v>844</v>
      </c>
      <c r="AC236" s="16" t="s">
        <v>844</v>
      </c>
      <c r="AD236" s="16" t="s">
        <v>865</v>
      </c>
      <c r="AF236" s="16" t="s">
        <v>11673</v>
      </c>
      <c r="AG236" s="16" t="s">
        <v>11822</v>
      </c>
      <c r="AH236" s="16" t="s">
        <v>844</v>
      </c>
      <c r="AI236" s="16" t="s">
        <v>843</v>
      </c>
      <c r="AJ236" s="16" t="s">
        <v>843</v>
      </c>
      <c r="AK236" s="16" t="s">
        <v>843</v>
      </c>
      <c r="AL236" s="16" t="s">
        <v>843</v>
      </c>
      <c r="AM236" s="16" t="s">
        <v>844</v>
      </c>
      <c r="AN236" s="16" t="s">
        <v>843</v>
      </c>
      <c r="AO236" s="16" t="s">
        <v>843</v>
      </c>
      <c r="AP236" s="16" t="s">
        <v>843</v>
      </c>
      <c r="AQ236" s="16" t="s">
        <v>844</v>
      </c>
      <c r="AR236" s="16" t="s">
        <v>4415</v>
      </c>
      <c r="AS236" s="16" t="s">
        <v>844</v>
      </c>
      <c r="AT236" s="16" t="s">
        <v>843</v>
      </c>
      <c r="AU236" s="16" t="s">
        <v>843</v>
      </c>
      <c r="AV236" s="16" t="s">
        <v>843</v>
      </c>
      <c r="AW236" s="16" t="s">
        <v>843</v>
      </c>
      <c r="AX236" s="16" t="s">
        <v>843</v>
      </c>
      <c r="AY236" s="16" t="s">
        <v>843</v>
      </c>
      <c r="AZ236" s="16" t="s">
        <v>4437</v>
      </c>
      <c r="BF236" s="16" t="s">
        <v>844</v>
      </c>
      <c r="BH236" s="16" t="s">
        <v>7380</v>
      </c>
      <c r="BI236" s="16" t="s">
        <v>7785</v>
      </c>
      <c r="BJ236" s="16" t="s">
        <v>843</v>
      </c>
      <c r="BK236" s="16" t="s">
        <v>843</v>
      </c>
      <c r="BL236" s="16" t="s">
        <v>843</v>
      </c>
      <c r="BM236" s="16" t="s">
        <v>843</v>
      </c>
      <c r="BN236" s="16" t="s">
        <v>843</v>
      </c>
      <c r="BO236" s="16" t="s">
        <v>844</v>
      </c>
      <c r="BP236" s="16" t="s">
        <v>843</v>
      </c>
      <c r="BQ236" s="16" t="s">
        <v>843</v>
      </c>
      <c r="CC236" s="16" t="s">
        <v>865</v>
      </c>
      <c r="CF236" s="16" t="s">
        <v>7130</v>
      </c>
      <c r="CG236" s="16" t="s">
        <v>844</v>
      </c>
      <c r="CH236" s="16" t="s">
        <v>843</v>
      </c>
      <c r="CI236" s="16" t="s">
        <v>843</v>
      </c>
      <c r="CJ236" s="16" t="s">
        <v>843</v>
      </c>
      <c r="CK236" s="16" t="s">
        <v>843</v>
      </c>
      <c r="CL236" s="16" t="s">
        <v>843</v>
      </c>
      <c r="CM236" s="16" t="s">
        <v>843</v>
      </c>
      <c r="CN236" s="16" t="s">
        <v>843</v>
      </c>
      <c r="CO236" s="16" t="s">
        <v>843</v>
      </c>
      <c r="CP236" s="16" t="s">
        <v>843</v>
      </c>
      <c r="CQ236" s="16" t="s">
        <v>843</v>
      </c>
      <c r="CR236" s="16" t="s">
        <v>843</v>
      </c>
      <c r="CS236" s="16" t="s">
        <v>843</v>
      </c>
      <c r="CT236" s="16" t="s">
        <v>843</v>
      </c>
      <c r="CU236" s="16" t="s">
        <v>843</v>
      </c>
      <c r="CV236" s="16" t="s">
        <v>843</v>
      </c>
      <c r="CW236" s="16" t="s">
        <v>843</v>
      </c>
      <c r="CX236" s="16" t="s">
        <v>843</v>
      </c>
      <c r="CY236" s="16" t="s">
        <v>843</v>
      </c>
      <c r="CZ236" s="16" t="s">
        <v>843</v>
      </c>
      <c r="DA236" s="16" t="s">
        <v>843</v>
      </c>
      <c r="DB236" s="16" t="s">
        <v>843</v>
      </c>
      <c r="DC236" s="16" t="s">
        <v>843</v>
      </c>
      <c r="DD236" s="16" t="s">
        <v>843</v>
      </c>
      <c r="DE236" s="16" t="s">
        <v>843</v>
      </c>
      <c r="DF236" s="16" t="s">
        <v>843</v>
      </c>
      <c r="DG236" s="16" t="s">
        <v>843</v>
      </c>
      <c r="DH236" s="16" t="s">
        <v>843</v>
      </c>
      <c r="DI236" s="16" t="s">
        <v>843</v>
      </c>
      <c r="DJ236" s="16" t="s">
        <v>843</v>
      </c>
      <c r="DK236" s="16" t="s">
        <v>843</v>
      </c>
      <c r="DL236" s="16" t="s">
        <v>843</v>
      </c>
      <c r="DQ236" s="16" t="s">
        <v>7226</v>
      </c>
      <c r="DR236" s="16" t="s">
        <v>867</v>
      </c>
      <c r="DS236" s="16" t="s">
        <v>7321</v>
      </c>
      <c r="DX236" s="16" t="s">
        <v>865</v>
      </c>
      <c r="ES236" s="16" t="s">
        <v>865</v>
      </c>
      <c r="EU236" s="16" t="s">
        <v>7810</v>
      </c>
      <c r="EV236" s="16" t="s">
        <v>865</v>
      </c>
      <c r="FT236" s="16" t="s">
        <v>865</v>
      </c>
      <c r="HC236" s="16" t="s">
        <v>865</v>
      </c>
      <c r="JA236" s="16" t="s">
        <v>4813</v>
      </c>
      <c r="JB236" s="16" t="s">
        <v>865</v>
      </c>
      <c r="JC236" s="16" t="s">
        <v>865</v>
      </c>
      <c r="JD236" s="16" t="s">
        <v>865</v>
      </c>
      <c r="JE236" s="16" t="s">
        <v>865</v>
      </c>
      <c r="JF236" s="16" t="s">
        <v>865</v>
      </c>
      <c r="JG236" s="16" t="s">
        <v>1056</v>
      </c>
      <c r="JH236" s="16" t="s">
        <v>7582</v>
      </c>
      <c r="JJ236" s="16" t="s">
        <v>865</v>
      </c>
      <c r="KF236" s="16" t="s">
        <v>4926</v>
      </c>
      <c r="KI236" s="16" t="s">
        <v>4837</v>
      </c>
      <c r="KO236" s="16" t="s">
        <v>9373</v>
      </c>
      <c r="KP236" s="16" t="s">
        <v>9372</v>
      </c>
      <c r="KQ236" s="16" t="s">
        <v>8694</v>
      </c>
      <c r="KR236" s="16" t="s">
        <v>10047</v>
      </c>
      <c r="KS236" s="16" t="s">
        <v>9374</v>
      </c>
      <c r="KT236" s="16" t="s">
        <v>9148</v>
      </c>
      <c r="KU236" s="16" t="s">
        <v>844</v>
      </c>
      <c r="KV236" s="16" t="s">
        <v>9148</v>
      </c>
      <c r="KW236" s="16" t="s">
        <v>851</v>
      </c>
      <c r="KY236" s="16" t="s">
        <v>486</v>
      </c>
      <c r="LA236" s="16" t="s">
        <v>11697</v>
      </c>
      <c r="LC236" s="16" t="s">
        <v>10879</v>
      </c>
      <c r="LD236" s="16" t="s">
        <v>11698</v>
      </c>
      <c r="LE236" s="16" t="s">
        <v>11693</v>
      </c>
      <c r="LF236" s="16" t="s">
        <v>11654</v>
      </c>
      <c r="LI236" s="16" t="s">
        <v>11655</v>
      </c>
      <c r="LJ236" s="16" t="s">
        <v>843</v>
      </c>
      <c r="LL236" s="16" t="s">
        <v>8711</v>
      </c>
      <c r="LM236" s="16" t="s">
        <v>8741</v>
      </c>
      <c r="LO236" s="16" t="s">
        <v>844</v>
      </c>
      <c r="LP236" s="16" t="s">
        <v>844</v>
      </c>
      <c r="LQ236" s="16" t="s">
        <v>1056</v>
      </c>
      <c r="LR236" s="16" t="s">
        <v>843</v>
      </c>
      <c r="LS236" s="16" t="s">
        <v>844</v>
      </c>
      <c r="LT236" s="16" t="s">
        <v>843</v>
      </c>
      <c r="LU236" s="16" t="s">
        <v>843</v>
      </c>
      <c r="LV236" s="16" t="s">
        <v>843</v>
      </c>
      <c r="LW236" s="16" t="s">
        <v>843</v>
      </c>
      <c r="LX236" s="16" t="s">
        <v>843</v>
      </c>
      <c r="LY236" s="16" t="s">
        <v>843</v>
      </c>
      <c r="LZ236" s="16" t="s">
        <v>843</v>
      </c>
      <c r="MA236" s="16" t="s">
        <v>844</v>
      </c>
      <c r="MB236" s="16" t="s">
        <v>843</v>
      </c>
      <c r="MC236" s="16" t="s">
        <v>843</v>
      </c>
      <c r="MD236" s="16" t="s">
        <v>11699</v>
      </c>
      <c r="ME236" s="16" t="s">
        <v>11677</v>
      </c>
      <c r="MF236" s="16" t="s">
        <v>8847</v>
      </c>
      <c r="MO236" s="16" t="s">
        <v>1817</v>
      </c>
      <c r="MP236" s="16" t="s">
        <v>1826</v>
      </c>
      <c r="MR236" s="16" t="s">
        <v>470</v>
      </c>
      <c r="MS236" s="16" t="s">
        <v>11813</v>
      </c>
      <c r="MT236" s="16" t="s">
        <v>9009</v>
      </c>
      <c r="MU236" s="16" t="s">
        <v>817</v>
      </c>
      <c r="MV236" s="16" t="s">
        <v>486</v>
      </c>
      <c r="MZ236" s="16" t="s">
        <v>486</v>
      </c>
      <c r="NA236" s="16" t="s">
        <v>487</v>
      </c>
      <c r="NB236" s="16" t="s">
        <v>1344</v>
      </c>
      <c r="NC236" s="16" t="s">
        <v>486</v>
      </c>
      <c r="ND236" s="16" t="s">
        <v>486</v>
      </c>
      <c r="NE236" s="16" t="s">
        <v>486</v>
      </c>
      <c r="NG236" s="16" t="s">
        <v>1376</v>
      </c>
      <c r="NI236" s="16" t="s">
        <v>11658</v>
      </c>
      <c r="NL236" s="16" t="s">
        <v>843</v>
      </c>
      <c r="NQ236" s="16" t="s">
        <v>1078</v>
      </c>
      <c r="NR236" s="16" t="s">
        <v>876</v>
      </c>
      <c r="NS236" s="16" t="s">
        <v>462</v>
      </c>
      <c r="NT236" s="16" t="s">
        <v>482</v>
      </c>
      <c r="NU236" s="16">
        <v>0.79400000000000004</v>
      </c>
      <c r="NV236" s="16" t="s">
        <v>824</v>
      </c>
      <c r="NW236" s="16" t="s">
        <v>1173</v>
      </c>
      <c r="NX236" s="16" t="s">
        <v>1142</v>
      </c>
      <c r="NY236" s="16" t="s">
        <v>824</v>
      </c>
      <c r="NZ236" s="16" t="s">
        <v>929</v>
      </c>
      <c r="OA236" s="16" t="s">
        <v>486</v>
      </c>
      <c r="OB236" s="16" t="s">
        <v>833</v>
      </c>
      <c r="OC236" s="16" t="s">
        <v>876</v>
      </c>
    </row>
    <row r="237" spans="1:393" x14ac:dyDescent="0.25">
      <c r="A237" s="16" t="s">
        <v>10051</v>
      </c>
      <c r="B237" s="16" t="s">
        <v>844</v>
      </c>
      <c r="C237" s="16" t="s">
        <v>972</v>
      </c>
      <c r="D237" s="16" t="s">
        <v>844</v>
      </c>
      <c r="E237" s="16" t="s">
        <v>843</v>
      </c>
      <c r="F237" s="16" t="s">
        <v>843</v>
      </c>
      <c r="G237" s="16" t="s">
        <v>843</v>
      </c>
      <c r="H237" s="16" t="s">
        <v>843</v>
      </c>
      <c r="I237" s="16" t="s">
        <v>843</v>
      </c>
      <c r="J237" s="16" t="s">
        <v>843</v>
      </c>
      <c r="K237" s="16" t="s">
        <v>843</v>
      </c>
      <c r="L237" s="16" t="s">
        <v>843</v>
      </c>
      <c r="M237" s="16" t="s">
        <v>843</v>
      </c>
      <c r="N237" s="16" t="s">
        <v>843</v>
      </c>
      <c r="O237" s="16" t="s">
        <v>843</v>
      </c>
      <c r="Q237" s="16" t="s">
        <v>844</v>
      </c>
      <c r="R237" s="16">
        <v>45</v>
      </c>
      <c r="T237" s="16" t="s">
        <v>470</v>
      </c>
      <c r="U237" s="16" t="s">
        <v>844</v>
      </c>
      <c r="V237" s="16" t="s">
        <v>843</v>
      </c>
      <c r="W237" s="16" t="s">
        <v>844</v>
      </c>
      <c r="X237" s="16" t="s">
        <v>843</v>
      </c>
      <c r="Y237" s="16" t="s">
        <v>843</v>
      </c>
      <c r="Z237" s="16" t="s">
        <v>843</v>
      </c>
      <c r="AA237" s="16" t="s">
        <v>843</v>
      </c>
      <c r="AB237" s="16" t="s">
        <v>844</v>
      </c>
      <c r="AC237" s="16" t="s">
        <v>843</v>
      </c>
      <c r="AD237" s="16" t="s">
        <v>867</v>
      </c>
      <c r="AF237" s="16" t="s">
        <v>11751</v>
      </c>
      <c r="AG237" s="16" t="s">
        <v>11664</v>
      </c>
      <c r="AH237" s="16" t="s">
        <v>844</v>
      </c>
      <c r="AI237" s="16" t="s">
        <v>843</v>
      </c>
      <c r="AJ237" s="16" t="s">
        <v>844</v>
      </c>
      <c r="AK237" s="16" t="s">
        <v>843</v>
      </c>
      <c r="AL237" s="16" t="s">
        <v>843</v>
      </c>
      <c r="AM237" s="16" t="s">
        <v>844</v>
      </c>
      <c r="AN237" s="16" t="s">
        <v>843</v>
      </c>
      <c r="AO237" s="16" t="s">
        <v>843</v>
      </c>
      <c r="AP237" s="16" t="s">
        <v>843</v>
      </c>
      <c r="AQ237" s="16" t="s">
        <v>844</v>
      </c>
      <c r="AR237" s="16" t="s">
        <v>4433</v>
      </c>
      <c r="AS237" s="16" t="s">
        <v>843</v>
      </c>
      <c r="AT237" s="16" t="s">
        <v>843</v>
      </c>
      <c r="AU237" s="16" t="s">
        <v>843</v>
      </c>
      <c r="AV237" s="16" t="s">
        <v>843</v>
      </c>
      <c r="AW237" s="16" t="s">
        <v>843</v>
      </c>
      <c r="AX237" s="16" t="s">
        <v>843</v>
      </c>
      <c r="AY237" s="16" t="s">
        <v>844</v>
      </c>
      <c r="BF237" s="16" t="s">
        <v>844</v>
      </c>
      <c r="BH237" s="16" t="s">
        <v>7380</v>
      </c>
      <c r="BI237" s="16" t="s">
        <v>7785</v>
      </c>
      <c r="BJ237" s="16" t="s">
        <v>843</v>
      </c>
      <c r="BK237" s="16" t="s">
        <v>843</v>
      </c>
      <c r="BL237" s="16" t="s">
        <v>843</v>
      </c>
      <c r="BM237" s="16" t="s">
        <v>843</v>
      </c>
      <c r="BN237" s="16" t="s">
        <v>843</v>
      </c>
      <c r="BO237" s="16" t="s">
        <v>844</v>
      </c>
      <c r="BP237" s="16" t="s">
        <v>843</v>
      </c>
      <c r="BQ237" s="16" t="s">
        <v>843</v>
      </c>
      <c r="DX237" s="16" t="s">
        <v>867</v>
      </c>
      <c r="DY237" s="16" t="s">
        <v>867</v>
      </c>
      <c r="ES237" s="16" t="s">
        <v>865</v>
      </c>
      <c r="EU237" s="16" t="s">
        <v>7816</v>
      </c>
      <c r="EV237" s="16" t="s">
        <v>867</v>
      </c>
      <c r="EW237" s="16" t="s">
        <v>7826</v>
      </c>
      <c r="EX237" s="16" t="s">
        <v>843</v>
      </c>
      <c r="EY237" s="16" t="s">
        <v>844</v>
      </c>
      <c r="EZ237" s="16" t="s">
        <v>843</v>
      </c>
      <c r="FA237" s="16" t="s">
        <v>843</v>
      </c>
      <c r="FB237" s="16" t="s">
        <v>843</v>
      </c>
      <c r="FC237" s="16" t="s">
        <v>843</v>
      </c>
      <c r="FD237" s="16" t="s">
        <v>843</v>
      </c>
      <c r="FT237" s="16" t="s">
        <v>865</v>
      </c>
      <c r="HC237" s="16" t="s">
        <v>865</v>
      </c>
      <c r="JA237" s="16" t="s">
        <v>4813</v>
      </c>
      <c r="JB237" s="16" t="s">
        <v>867</v>
      </c>
      <c r="JC237" s="16" t="s">
        <v>865</v>
      </c>
      <c r="JG237" s="16" t="s">
        <v>843</v>
      </c>
      <c r="JV237" s="16">
        <v>12</v>
      </c>
      <c r="JW237" s="16" t="s">
        <v>7600</v>
      </c>
      <c r="JX237" s="16">
        <v>60</v>
      </c>
      <c r="JZ237" s="16" t="s">
        <v>4867</v>
      </c>
      <c r="KB237" s="16" t="s">
        <v>7619</v>
      </c>
      <c r="KD237" s="16" t="s">
        <v>4920</v>
      </c>
      <c r="KE237" s="16" t="s">
        <v>7277</v>
      </c>
      <c r="KF237" s="16" t="s">
        <v>4942</v>
      </c>
      <c r="KH237" s="16" t="s">
        <v>7642</v>
      </c>
      <c r="KI237" s="16" t="s">
        <v>4982</v>
      </c>
      <c r="KK237" s="16" t="s">
        <v>4867</v>
      </c>
      <c r="KM237" s="16" t="s">
        <v>7619</v>
      </c>
      <c r="KO237" s="16" t="s">
        <v>9379</v>
      </c>
      <c r="KP237" s="16" t="s">
        <v>9378</v>
      </c>
      <c r="KQ237" s="16" t="s">
        <v>8694</v>
      </c>
      <c r="KR237" s="16" t="s">
        <v>10052</v>
      </c>
      <c r="KS237" s="16" t="s">
        <v>9380</v>
      </c>
      <c r="KT237" s="16" t="s">
        <v>9148</v>
      </c>
      <c r="KU237" s="16" t="s">
        <v>844</v>
      </c>
      <c r="KV237" s="16" t="s">
        <v>9148</v>
      </c>
      <c r="KW237" s="16" t="s">
        <v>851</v>
      </c>
      <c r="KX237" s="16" t="s">
        <v>487</v>
      </c>
      <c r="KY237" s="16" t="s">
        <v>487</v>
      </c>
      <c r="KZ237" s="16" t="s">
        <v>487</v>
      </c>
      <c r="LC237" s="16" t="s">
        <v>10879</v>
      </c>
      <c r="LF237" s="16" t="s">
        <v>11654</v>
      </c>
      <c r="LI237" s="16" t="s">
        <v>11655</v>
      </c>
      <c r="LJ237" s="16" t="s">
        <v>831</v>
      </c>
      <c r="LK237" s="16" t="s">
        <v>831</v>
      </c>
      <c r="LL237" s="16" t="s">
        <v>8756</v>
      </c>
      <c r="LM237" s="16" t="s">
        <v>8741</v>
      </c>
      <c r="LO237" s="16" t="s">
        <v>843</v>
      </c>
      <c r="LP237" s="16" t="s">
        <v>844</v>
      </c>
      <c r="LQ237" s="16" t="s">
        <v>1056</v>
      </c>
      <c r="LR237" s="16" t="s">
        <v>843</v>
      </c>
      <c r="LS237" s="16" t="s">
        <v>1056</v>
      </c>
      <c r="LT237" s="16" t="s">
        <v>843</v>
      </c>
      <c r="LU237" s="16" t="s">
        <v>844</v>
      </c>
      <c r="LV237" s="16" t="s">
        <v>843</v>
      </c>
      <c r="LW237" s="16" t="s">
        <v>843</v>
      </c>
      <c r="LX237" s="16" t="s">
        <v>844</v>
      </c>
      <c r="LY237" s="16" t="s">
        <v>843</v>
      </c>
      <c r="LZ237" s="16" t="s">
        <v>843</v>
      </c>
      <c r="MA237" s="16" t="s">
        <v>843</v>
      </c>
      <c r="MB237" s="16" t="s">
        <v>843</v>
      </c>
      <c r="MC237" s="16" t="s">
        <v>843</v>
      </c>
      <c r="ME237" s="16" t="s">
        <v>11656</v>
      </c>
      <c r="MF237" s="16" t="s">
        <v>8847</v>
      </c>
      <c r="MG237" s="16" t="s">
        <v>1833</v>
      </c>
      <c r="MH237" s="16" t="s">
        <v>11667</v>
      </c>
      <c r="MI237" s="16" t="s">
        <v>11733</v>
      </c>
      <c r="MJ237" s="16" t="s">
        <v>1833</v>
      </c>
      <c r="MK237" s="16" t="s">
        <v>8822</v>
      </c>
      <c r="ML237" s="16" t="s">
        <v>1779</v>
      </c>
      <c r="MM237" s="16" t="s">
        <v>486</v>
      </c>
      <c r="MN237" s="16" t="s">
        <v>1798</v>
      </c>
      <c r="MO237" s="16" t="s">
        <v>1805</v>
      </c>
      <c r="MP237" s="16" t="s">
        <v>1829</v>
      </c>
      <c r="MQ237" s="16" t="s">
        <v>1779</v>
      </c>
      <c r="MR237" s="16" t="s">
        <v>470</v>
      </c>
      <c r="MS237" s="16" t="s">
        <v>11813</v>
      </c>
      <c r="MT237" s="16" t="s">
        <v>8858</v>
      </c>
      <c r="MU237" s="16" t="s">
        <v>817</v>
      </c>
      <c r="NC237" s="16" t="s">
        <v>486</v>
      </c>
      <c r="ND237" s="16" t="s">
        <v>486</v>
      </c>
      <c r="NE237" s="16" t="s">
        <v>486</v>
      </c>
      <c r="NG237" s="16" t="s">
        <v>1376</v>
      </c>
      <c r="NH237" s="16" t="s">
        <v>1912</v>
      </c>
      <c r="NI237" s="16" t="s">
        <v>11658</v>
      </c>
      <c r="NJ237" s="16" t="s">
        <v>11823</v>
      </c>
      <c r="NK237" s="16" t="s">
        <v>11824</v>
      </c>
      <c r="NR237" s="16" t="s">
        <v>451</v>
      </c>
      <c r="NS237" s="16" t="s">
        <v>462</v>
      </c>
      <c r="NT237" s="16" t="s">
        <v>482</v>
      </c>
      <c r="NU237" s="16">
        <v>0.79400000000000004</v>
      </c>
      <c r="NV237" s="16" t="s">
        <v>451</v>
      </c>
      <c r="NW237" s="16" t="s">
        <v>1175</v>
      </c>
      <c r="NX237" s="16" t="s">
        <v>1142</v>
      </c>
      <c r="OB237" s="16" t="s">
        <v>831</v>
      </c>
      <c r="OC237" s="16" t="s">
        <v>451</v>
      </c>
    </row>
    <row r="238" spans="1:393" x14ac:dyDescent="0.25">
      <c r="A238" s="16" t="s">
        <v>10057</v>
      </c>
      <c r="B238" s="16" t="s">
        <v>1056</v>
      </c>
      <c r="C238" s="16" t="s">
        <v>4199</v>
      </c>
      <c r="D238" s="16" t="s">
        <v>843</v>
      </c>
      <c r="E238" s="16" t="s">
        <v>843</v>
      </c>
      <c r="F238" s="16" t="s">
        <v>843</v>
      </c>
      <c r="G238" s="16" t="s">
        <v>843</v>
      </c>
      <c r="H238" s="16" t="s">
        <v>843</v>
      </c>
      <c r="I238" s="16" t="s">
        <v>844</v>
      </c>
      <c r="J238" s="16" t="s">
        <v>843</v>
      </c>
      <c r="K238" s="16" t="s">
        <v>843</v>
      </c>
      <c r="L238" s="16" t="s">
        <v>843</v>
      </c>
      <c r="M238" s="16" t="s">
        <v>843</v>
      </c>
      <c r="N238" s="16" t="s">
        <v>843</v>
      </c>
      <c r="O238" s="16" t="s">
        <v>843</v>
      </c>
      <c r="Q238" s="16" t="s">
        <v>843</v>
      </c>
      <c r="R238" s="16">
        <v>76</v>
      </c>
      <c r="T238" s="16" t="s">
        <v>470</v>
      </c>
      <c r="U238" s="16" t="s">
        <v>844</v>
      </c>
      <c r="V238" s="16" t="s">
        <v>843</v>
      </c>
      <c r="W238" s="16" t="s">
        <v>844</v>
      </c>
      <c r="X238" s="16" t="s">
        <v>843</v>
      </c>
      <c r="Y238" s="16" t="s">
        <v>843</v>
      </c>
      <c r="Z238" s="16" t="s">
        <v>843</v>
      </c>
      <c r="AA238" s="16" t="s">
        <v>843</v>
      </c>
      <c r="AB238" s="16" t="s">
        <v>843</v>
      </c>
      <c r="AC238" s="16" t="s">
        <v>843</v>
      </c>
      <c r="AD238" s="16" t="s">
        <v>867</v>
      </c>
      <c r="BF238" s="16" t="s">
        <v>843</v>
      </c>
      <c r="JB238" s="16" t="s">
        <v>865</v>
      </c>
      <c r="JC238" s="16" t="s">
        <v>865</v>
      </c>
      <c r="JD238" s="16" t="s">
        <v>865</v>
      </c>
      <c r="JE238" s="16" t="s">
        <v>865</v>
      </c>
      <c r="JF238" s="16" t="s">
        <v>865</v>
      </c>
      <c r="JG238" s="16" t="s">
        <v>843</v>
      </c>
      <c r="JH238" s="16" t="s">
        <v>4846</v>
      </c>
      <c r="KO238" s="16" t="s">
        <v>9379</v>
      </c>
      <c r="KP238" s="16" t="s">
        <v>9378</v>
      </c>
      <c r="KQ238" s="16" t="s">
        <v>8694</v>
      </c>
      <c r="KR238" s="16" t="s">
        <v>10058</v>
      </c>
      <c r="KS238" s="16" t="s">
        <v>9380</v>
      </c>
      <c r="KT238" s="16" t="s">
        <v>9148</v>
      </c>
      <c r="KU238" s="16" t="s">
        <v>844</v>
      </c>
      <c r="KV238" s="16" t="s">
        <v>9148</v>
      </c>
      <c r="LC238" s="16" t="s">
        <v>10879</v>
      </c>
      <c r="LF238" s="16" t="s">
        <v>11654</v>
      </c>
      <c r="LJ238" s="16" t="s">
        <v>843</v>
      </c>
      <c r="LL238" s="16" t="s">
        <v>8711</v>
      </c>
      <c r="LM238" s="16" t="s">
        <v>8741</v>
      </c>
      <c r="LO238" s="16" t="s">
        <v>843</v>
      </c>
      <c r="LP238" s="16" t="s">
        <v>844</v>
      </c>
      <c r="LQ238" s="16" t="s">
        <v>1056</v>
      </c>
      <c r="LR238" s="16" t="s">
        <v>843</v>
      </c>
      <c r="LS238" s="16" t="s">
        <v>1056</v>
      </c>
      <c r="LT238" s="16" t="s">
        <v>843</v>
      </c>
      <c r="LU238" s="16" t="s">
        <v>844</v>
      </c>
      <c r="LV238" s="16" t="s">
        <v>843</v>
      </c>
      <c r="LW238" s="16" t="s">
        <v>843</v>
      </c>
      <c r="LX238" s="16" t="s">
        <v>844</v>
      </c>
      <c r="LY238" s="16" t="s">
        <v>843</v>
      </c>
      <c r="LZ238" s="16" t="s">
        <v>843</v>
      </c>
      <c r="MA238" s="16" t="s">
        <v>843</v>
      </c>
      <c r="MB238" s="16" t="s">
        <v>843</v>
      </c>
      <c r="MC238" s="16" t="s">
        <v>843</v>
      </c>
      <c r="ME238" s="16" t="s">
        <v>11656</v>
      </c>
      <c r="MF238" s="16" t="s">
        <v>8847</v>
      </c>
      <c r="MR238" s="16" t="s">
        <v>470</v>
      </c>
      <c r="MS238" s="16" t="s">
        <v>11813</v>
      </c>
      <c r="NI238" s="16" t="s">
        <v>11658</v>
      </c>
      <c r="NR238" s="16" t="s">
        <v>878</v>
      </c>
      <c r="NS238" s="16" t="s">
        <v>462</v>
      </c>
      <c r="NT238" s="16" t="s">
        <v>482</v>
      </c>
      <c r="NU238" s="16">
        <v>0.79400000000000004</v>
      </c>
      <c r="NV238" s="16" t="s">
        <v>457</v>
      </c>
      <c r="NW238" s="16" t="s">
        <v>1177</v>
      </c>
      <c r="NX238" s="16" t="s">
        <v>1142</v>
      </c>
      <c r="OB238" s="16" t="s">
        <v>833</v>
      </c>
      <c r="OC238" s="16" t="s">
        <v>878</v>
      </c>
    </row>
    <row r="239" spans="1:393" x14ac:dyDescent="0.25">
      <c r="A239" s="16" t="s">
        <v>10062</v>
      </c>
      <c r="B239" s="16" t="s">
        <v>844</v>
      </c>
      <c r="C239" s="16" t="s">
        <v>972</v>
      </c>
      <c r="D239" s="16" t="s">
        <v>844</v>
      </c>
      <c r="E239" s="16" t="s">
        <v>843</v>
      </c>
      <c r="F239" s="16" t="s">
        <v>843</v>
      </c>
      <c r="G239" s="16" t="s">
        <v>843</v>
      </c>
      <c r="H239" s="16" t="s">
        <v>843</v>
      </c>
      <c r="I239" s="16" t="s">
        <v>843</v>
      </c>
      <c r="J239" s="16" t="s">
        <v>843</v>
      </c>
      <c r="K239" s="16" t="s">
        <v>843</v>
      </c>
      <c r="L239" s="16" t="s">
        <v>843</v>
      </c>
      <c r="M239" s="16" t="s">
        <v>843</v>
      </c>
      <c r="N239" s="16" t="s">
        <v>843</v>
      </c>
      <c r="O239" s="16" t="s">
        <v>843</v>
      </c>
      <c r="Q239" s="16" t="s">
        <v>844</v>
      </c>
      <c r="R239" s="16">
        <v>30</v>
      </c>
      <c r="T239" s="16" t="s">
        <v>470</v>
      </c>
      <c r="U239" s="16" t="s">
        <v>844</v>
      </c>
      <c r="V239" s="16" t="s">
        <v>843</v>
      </c>
      <c r="W239" s="16" t="s">
        <v>844</v>
      </c>
      <c r="X239" s="16" t="s">
        <v>843</v>
      </c>
      <c r="Y239" s="16" t="s">
        <v>843</v>
      </c>
      <c r="Z239" s="16" t="s">
        <v>843</v>
      </c>
      <c r="AA239" s="16" t="s">
        <v>843</v>
      </c>
      <c r="AB239" s="16" t="s">
        <v>844</v>
      </c>
      <c r="AC239" s="16" t="s">
        <v>843</v>
      </c>
      <c r="AD239" s="16" t="s">
        <v>867</v>
      </c>
      <c r="AF239" s="16" t="s">
        <v>11687</v>
      </c>
      <c r="AG239" s="16" t="s">
        <v>11725</v>
      </c>
      <c r="AH239" s="16" t="s">
        <v>844</v>
      </c>
      <c r="AI239" s="16" t="s">
        <v>844</v>
      </c>
      <c r="AJ239" s="16" t="s">
        <v>843</v>
      </c>
      <c r="AK239" s="16" t="s">
        <v>843</v>
      </c>
      <c r="AL239" s="16" t="s">
        <v>844</v>
      </c>
      <c r="AM239" s="16" t="s">
        <v>844</v>
      </c>
      <c r="AN239" s="16" t="s">
        <v>843</v>
      </c>
      <c r="AO239" s="16" t="s">
        <v>843</v>
      </c>
      <c r="AP239" s="16" t="s">
        <v>843</v>
      </c>
      <c r="AQ239" s="16" t="s">
        <v>844</v>
      </c>
      <c r="AR239" s="16" t="s">
        <v>4415</v>
      </c>
      <c r="AS239" s="16" t="s">
        <v>844</v>
      </c>
      <c r="AT239" s="16" t="s">
        <v>843</v>
      </c>
      <c r="AU239" s="16" t="s">
        <v>843</v>
      </c>
      <c r="AV239" s="16" t="s">
        <v>843</v>
      </c>
      <c r="AW239" s="16" t="s">
        <v>843</v>
      </c>
      <c r="AX239" s="16" t="s">
        <v>843</v>
      </c>
      <c r="AY239" s="16" t="s">
        <v>843</v>
      </c>
      <c r="AZ239" s="16" t="s">
        <v>4440</v>
      </c>
      <c r="BF239" s="16" t="s">
        <v>844</v>
      </c>
      <c r="BH239" s="16" t="s">
        <v>7383</v>
      </c>
      <c r="BI239" s="16" t="s">
        <v>7785</v>
      </c>
      <c r="BJ239" s="16" t="s">
        <v>843</v>
      </c>
      <c r="BK239" s="16" t="s">
        <v>843</v>
      </c>
      <c r="BL239" s="16" t="s">
        <v>843</v>
      </c>
      <c r="BM239" s="16" t="s">
        <v>843</v>
      </c>
      <c r="BN239" s="16" t="s">
        <v>843</v>
      </c>
      <c r="BO239" s="16" t="s">
        <v>844</v>
      </c>
      <c r="BP239" s="16" t="s">
        <v>843</v>
      </c>
      <c r="BQ239" s="16" t="s">
        <v>843</v>
      </c>
      <c r="DX239" s="16" t="s">
        <v>865</v>
      </c>
      <c r="ES239" s="16" t="s">
        <v>865</v>
      </c>
      <c r="EU239" s="16" t="s">
        <v>7810</v>
      </c>
      <c r="EV239" s="16" t="s">
        <v>865</v>
      </c>
      <c r="FF239" s="16" t="s">
        <v>7836</v>
      </c>
      <c r="FT239" s="16" t="s">
        <v>865</v>
      </c>
      <c r="HC239" s="16" t="s">
        <v>865</v>
      </c>
      <c r="JA239" s="16" t="s">
        <v>4813</v>
      </c>
      <c r="JB239" s="16" t="s">
        <v>865</v>
      </c>
      <c r="JC239" s="16" t="s">
        <v>865</v>
      </c>
      <c r="JD239" s="16" t="s">
        <v>865</v>
      </c>
      <c r="JE239" s="16" t="s">
        <v>865</v>
      </c>
      <c r="JF239" s="16" t="s">
        <v>865</v>
      </c>
      <c r="JG239" s="16" t="s">
        <v>1056</v>
      </c>
      <c r="JH239" s="16" t="s">
        <v>7577</v>
      </c>
      <c r="JJ239" s="16" t="s">
        <v>865</v>
      </c>
      <c r="KF239" s="16" t="s">
        <v>4411</v>
      </c>
      <c r="KI239" s="16" t="s">
        <v>4843</v>
      </c>
      <c r="KO239" s="16" t="s">
        <v>9383</v>
      </c>
      <c r="KP239" s="16" t="s">
        <v>9382</v>
      </c>
      <c r="KQ239" s="16" t="s">
        <v>8694</v>
      </c>
      <c r="KR239" s="16" t="s">
        <v>10063</v>
      </c>
      <c r="KS239" s="16" t="s">
        <v>9384</v>
      </c>
      <c r="KT239" s="16" t="s">
        <v>9148</v>
      </c>
      <c r="KU239" s="16" t="s">
        <v>844</v>
      </c>
      <c r="KV239" s="16" t="s">
        <v>9148</v>
      </c>
      <c r="KW239" s="16" t="s">
        <v>850</v>
      </c>
      <c r="KY239" s="16" t="s">
        <v>486</v>
      </c>
      <c r="LC239" s="16" t="s">
        <v>10879</v>
      </c>
      <c r="LF239" s="16" t="s">
        <v>11654</v>
      </c>
      <c r="LI239" s="16" t="s">
        <v>11655</v>
      </c>
      <c r="LJ239" s="16" t="s">
        <v>843</v>
      </c>
      <c r="LL239" s="16" t="s">
        <v>8711</v>
      </c>
      <c r="LM239" s="16" t="s">
        <v>8741</v>
      </c>
      <c r="LO239" s="16" t="s">
        <v>8732</v>
      </c>
      <c r="LP239" s="16" t="s">
        <v>844</v>
      </c>
      <c r="LQ239" s="16" t="s">
        <v>8732</v>
      </c>
      <c r="LR239" s="16" t="s">
        <v>844</v>
      </c>
      <c r="LS239" s="16" t="s">
        <v>844</v>
      </c>
      <c r="LT239" s="16" t="s">
        <v>843</v>
      </c>
      <c r="LU239" s="16" t="s">
        <v>843</v>
      </c>
      <c r="LV239" s="16" t="s">
        <v>844</v>
      </c>
      <c r="LW239" s="16" t="s">
        <v>843</v>
      </c>
      <c r="LX239" s="16" t="s">
        <v>843</v>
      </c>
      <c r="LY239" s="16" t="s">
        <v>844</v>
      </c>
      <c r="LZ239" s="16" t="s">
        <v>844</v>
      </c>
      <c r="MA239" s="16" t="s">
        <v>843</v>
      </c>
      <c r="MB239" s="16" t="s">
        <v>843</v>
      </c>
      <c r="MC239" s="16" t="s">
        <v>1056</v>
      </c>
      <c r="ME239" s="16" t="s">
        <v>11656</v>
      </c>
      <c r="MF239" s="16" t="s">
        <v>8847</v>
      </c>
      <c r="MP239" s="16" t="s">
        <v>13846</v>
      </c>
      <c r="MR239" s="16" t="s">
        <v>470</v>
      </c>
      <c r="MS239" s="16" t="s">
        <v>11813</v>
      </c>
      <c r="MT239" s="16" t="s">
        <v>9015</v>
      </c>
      <c r="MU239" s="16" t="s">
        <v>817</v>
      </c>
      <c r="NC239" s="16" t="s">
        <v>486</v>
      </c>
      <c r="ND239" s="16" t="s">
        <v>486</v>
      </c>
      <c r="NE239" s="16" t="s">
        <v>486</v>
      </c>
      <c r="NG239" s="16" t="s">
        <v>1376</v>
      </c>
      <c r="NI239" s="16" t="s">
        <v>11658</v>
      </c>
      <c r="NR239" s="16" t="s">
        <v>445</v>
      </c>
      <c r="NS239" s="16" t="s">
        <v>462</v>
      </c>
      <c r="NT239" s="16" t="s">
        <v>482</v>
      </c>
      <c r="NU239" s="16">
        <v>0.79400000000000004</v>
      </c>
      <c r="NV239" s="16" t="s">
        <v>445</v>
      </c>
      <c r="NW239" s="16" t="s">
        <v>1174</v>
      </c>
      <c r="NX239" s="16" t="s">
        <v>1142</v>
      </c>
      <c r="OB239" s="16" t="s">
        <v>833</v>
      </c>
      <c r="OC239" s="16" t="s">
        <v>445</v>
      </c>
    </row>
    <row r="240" spans="1:393" x14ac:dyDescent="0.25">
      <c r="A240" s="16" t="s">
        <v>10067</v>
      </c>
      <c r="B240" s="16" t="s">
        <v>1056</v>
      </c>
      <c r="C240" s="16" t="s">
        <v>972</v>
      </c>
      <c r="D240" s="16" t="s">
        <v>844</v>
      </c>
      <c r="E240" s="16" t="s">
        <v>843</v>
      </c>
      <c r="F240" s="16" t="s">
        <v>843</v>
      </c>
      <c r="G240" s="16" t="s">
        <v>843</v>
      </c>
      <c r="H240" s="16" t="s">
        <v>843</v>
      </c>
      <c r="I240" s="16" t="s">
        <v>843</v>
      </c>
      <c r="J240" s="16" t="s">
        <v>843</v>
      </c>
      <c r="K240" s="16" t="s">
        <v>843</v>
      </c>
      <c r="L240" s="16" t="s">
        <v>843</v>
      </c>
      <c r="M240" s="16" t="s">
        <v>843</v>
      </c>
      <c r="N240" s="16" t="s">
        <v>843</v>
      </c>
      <c r="O240" s="16" t="s">
        <v>843</v>
      </c>
      <c r="Q240" s="16" t="s">
        <v>844</v>
      </c>
      <c r="R240" s="16">
        <v>12</v>
      </c>
      <c r="T240" s="16" t="s">
        <v>474</v>
      </c>
      <c r="U240" s="16" t="s">
        <v>843</v>
      </c>
      <c r="V240" s="16" t="s">
        <v>844</v>
      </c>
      <c r="W240" s="16" t="s">
        <v>843</v>
      </c>
      <c r="X240" s="16" t="s">
        <v>843</v>
      </c>
      <c r="Y240" s="16" t="s">
        <v>843</v>
      </c>
      <c r="Z240" s="16" t="s">
        <v>844</v>
      </c>
      <c r="AA240" s="16" t="s">
        <v>843</v>
      </c>
      <c r="AB240" s="16" t="s">
        <v>843</v>
      </c>
      <c r="AC240" s="16" t="s">
        <v>844</v>
      </c>
      <c r="AF240" s="16" t="s">
        <v>11687</v>
      </c>
      <c r="AG240" s="16" t="s">
        <v>11825</v>
      </c>
      <c r="AH240" s="16" t="s">
        <v>844</v>
      </c>
      <c r="AI240" s="16" t="s">
        <v>844</v>
      </c>
      <c r="AJ240" s="16" t="s">
        <v>844</v>
      </c>
      <c r="AK240" s="16" t="s">
        <v>843</v>
      </c>
      <c r="AL240" s="16" t="s">
        <v>843</v>
      </c>
      <c r="AM240" s="16" t="s">
        <v>844</v>
      </c>
      <c r="AN240" s="16" t="s">
        <v>843</v>
      </c>
      <c r="AO240" s="16" t="s">
        <v>843</v>
      </c>
      <c r="AP240" s="16" t="s">
        <v>843</v>
      </c>
      <c r="AQ240" s="16" t="s">
        <v>844</v>
      </c>
      <c r="AR240" s="16" t="s">
        <v>4433</v>
      </c>
      <c r="AS240" s="16" t="s">
        <v>843</v>
      </c>
      <c r="AT240" s="16" t="s">
        <v>843</v>
      </c>
      <c r="AU240" s="16" t="s">
        <v>843</v>
      </c>
      <c r="AV240" s="16" t="s">
        <v>843</v>
      </c>
      <c r="AW240" s="16" t="s">
        <v>843</v>
      </c>
      <c r="AX240" s="16" t="s">
        <v>843</v>
      </c>
      <c r="AY240" s="16" t="s">
        <v>844</v>
      </c>
      <c r="BF240" s="16" t="s">
        <v>844</v>
      </c>
      <c r="BH240" s="16" t="s">
        <v>7380</v>
      </c>
      <c r="BI240" s="16" t="s">
        <v>7785</v>
      </c>
      <c r="BJ240" s="16" t="s">
        <v>843</v>
      </c>
      <c r="BK240" s="16" t="s">
        <v>843</v>
      </c>
      <c r="BL240" s="16" t="s">
        <v>843</v>
      </c>
      <c r="BM240" s="16" t="s">
        <v>843</v>
      </c>
      <c r="BN240" s="16" t="s">
        <v>843</v>
      </c>
      <c r="BO240" s="16" t="s">
        <v>844</v>
      </c>
      <c r="BP240" s="16" t="s">
        <v>843</v>
      </c>
      <c r="BQ240" s="16" t="s">
        <v>843</v>
      </c>
      <c r="CC240" s="16" t="s">
        <v>865</v>
      </c>
      <c r="CF240" s="16" t="s">
        <v>7130</v>
      </c>
      <c r="CG240" s="16" t="s">
        <v>844</v>
      </c>
      <c r="CH240" s="16" t="s">
        <v>843</v>
      </c>
      <c r="CI240" s="16" t="s">
        <v>843</v>
      </c>
      <c r="CJ240" s="16" t="s">
        <v>843</v>
      </c>
      <c r="CK240" s="16" t="s">
        <v>843</v>
      </c>
      <c r="CL240" s="16" t="s">
        <v>843</v>
      </c>
      <c r="CM240" s="16" t="s">
        <v>843</v>
      </c>
      <c r="CN240" s="16" t="s">
        <v>843</v>
      </c>
      <c r="CO240" s="16" t="s">
        <v>843</v>
      </c>
      <c r="CP240" s="16" t="s">
        <v>843</v>
      </c>
      <c r="CQ240" s="16" t="s">
        <v>843</v>
      </c>
      <c r="CR240" s="16" t="s">
        <v>843</v>
      </c>
      <c r="CS240" s="16" t="s">
        <v>843</v>
      </c>
      <c r="CT240" s="16" t="s">
        <v>843</v>
      </c>
      <c r="CU240" s="16" t="s">
        <v>843</v>
      </c>
      <c r="CV240" s="16" t="s">
        <v>843</v>
      </c>
      <c r="CW240" s="16" t="s">
        <v>843</v>
      </c>
      <c r="CX240" s="16" t="s">
        <v>843</v>
      </c>
      <c r="CY240" s="16" t="s">
        <v>843</v>
      </c>
      <c r="CZ240" s="16" t="s">
        <v>843</v>
      </c>
      <c r="DA240" s="16" t="s">
        <v>843</v>
      </c>
      <c r="DB240" s="16" t="s">
        <v>843</v>
      </c>
      <c r="DC240" s="16" t="s">
        <v>843</v>
      </c>
      <c r="DD240" s="16" t="s">
        <v>843</v>
      </c>
      <c r="DE240" s="16" t="s">
        <v>843</v>
      </c>
      <c r="DF240" s="16" t="s">
        <v>843</v>
      </c>
      <c r="DG240" s="16" t="s">
        <v>843</v>
      </c>
      <c r="DH240" s="16" t="s">
        <v>843</v>
      </c>
      <c r="DI240" s="16" t="s">
        <v>843</v>
      </c>
      <c r="DJ240" s="16" t="s">
        <v>843</v>
      </c>
      <c r="DK240" s="16" t="s">
        <v>843</v>
      </c>
      <c r="DL240" s="16" t="s">
        <v>843</v>
      </c>
      <c r="DQ240" s="16" t="s">
        <v>7236</v>
      </c>
      <c r="DR240" s="16" t="s">
        <v>867</v>
      </c>
      <c r="DS240" s="16" t="s">
        <v>7321</v>
      </c>
      <c r="DX240" s="16" t="s">
        <v>865</v>
      </c>
      <c r="ES240" s="16" t="s">
        <v>865</v>
      </c>
      <c r="EU240" s="16" t="s">
        <v>7810</v>
      </c>
      <c r="EV240" s="16" t="s">
        <v>865</v>
      </c>
      <c r="HC240" s="16" t="s">
        <v>865</v>
      </c>
      <c r="KO240" s="16" t="s">
        <v>9383</v>
      </c>
      <c r="KP240" s="16" t="s">
        <v>9382</v>
      </c>
      <c r="KQ240" s="16" t="s">
        <v>8694</v>
      </c>
      <c r="KR240" s="16" t="s">
        <v>10068</v>
      </c>
      <c r="KS240" s="16" t="s">
        <v>9384</v>
      </c>
      <c r="KT240" s="16" t="s">
        <v>9148</v>
      </c>
      <c r="KU240" s="16" t="s">
        <v>844</v>
      </c>
      <c r="KV240" s="16" t="s">
        <v>9148</v>
      </c>
      <c r="KW240" s="16" t="s">
        <v>851</v>
      </c>
      <c r="KY240" s="16" t="s">
        <v>486</v>
      </c>
      <c r="LA240" s="16" t="s">
        <v>11697</v>
      </c>
      <c r="LC240" s="16" t="s">
        <v>10879</v>
      </c>
      <c r="LD240" s="16" t="s">
        <v>11698</v>
      </c>
      <c r="LE240" s="16" t="s">
        <v>11693</v>
      </c>
      <c r="LF240" s="16" t="s">
        <v>11654</v>
      </c>
      <c r="LI240" s="16" t="s">
        <v>11655</v>
      </c>
      <c r="LM240" s="16" t="s">
        <v>8741</v>
      </c>
      <c r="LO240" s="16" t="s">
        <v>8732</v>
      </c>
      <c r="LP240" s="16" t="s">
        <v>844</v>
      </c>
      <c r="LQ240" s="16" t="s">
        <v>8732</v>
      </c>
      <c r="LR240" s="16" t="s">
        <v>844</v>
      </c>
      <c r="LS240" s="16" t="s">
        <v>844</v>
      </c>
      <c r="LT240" s="16" t="s">
        <v>843</v>
      </c>
      <c r="LU240" s="16" t="s">
        <v>843</v>
      </c>
      <c r="LV240" s="16" t="s">
        <v>844</v>
      </c>
      <c r="LW240" s="16" t="s">
        <v>843</v>
      </c>
      <c r="LX240" s="16" t="s">
        <v>843</v>
      </c>
      <c r="LY240" s="16" t="s">
        <v>844</v>
      </c>
      <c r="LZ240" s="16" t="s">
        <v>844</v>
      </c>
      <c r="MA240" s="16" t="s">
        <v>843</v>
      </c>
      <c r="MB240" s="16" t="s">
        <v>843</v>
      </c>
      <c r="MC240" s="16" t="s">
        <v>1056</v>
      </c>
      <c r="MD240" s="16" t="s">
        <v>11699</v>
      </c>
      <c r="ME240" s="16" t="s">
        <v>11677</v>
      </c>
      <c r="MF240" s="16" t="s">
        <v>8847</v>
      </c>
      <c r="MR240" s="16" t="s">
        <v>474</v>
      </c>
      <c r="MS240" s="16" t="s">
        <v>11813</v>
      </c>
      <c r="MT240" s="16" t="s">
        <v>9015</v>
      </c>
      <c r="MU240" s="16" t="s">
        <v>817</v>
      </c>
      <c r="MV240" s="16" t="s">
        <v>486</v>
      </c>
      <c r="MZ240" s="16" t="s">
        <v>486</v>
      </c>
      <c r="NA240" s="16" t="s">
        <v>487</v>
      </c>
      <c r="NB240" s="16" t="s">
        <v>1344</v>
      </c>
      <c r="NC240" s="16" t="s">
        <v>486</v>
      </c>
      <c r="NE240" s="16" t="s">
        <v>486</v>
      </c>
      <c r="NI240" s="16" t="s">
        <v>11658</v>
      </c>
      <c r="NL240" s="16" t="s">
        <v>843</v>
      </c>
      <c r="NS240" s="16" t="s">
        <v>462</v>
      </c>
      <c r="NT240" s="16" t="s">
        <v>482</v>
      </c>
      <c r="NU240" s="16">
        <v>0.79400000000000004</v>
      </c>
      <c r="NV240" s="16" t="s">
        <v>824</v>
      </c>
      <c r="NW240" s="16" t="s">
        <v>1179</v>
      </c>
      <c r="NX240" s="16" t="s">
        <v>1142</v>
      </c>
      <c r="NY240" s="16" t="s">
        <v>824</v>
      </c>
      <c r="NZ240" s="16" t="s">
        <v>929</v>
      </c>
      <c r="OA240" s="16" t="s">
        <v>486</v>
      </c>
    </row>
    <row r="241" spans="1:393" x14ac:dyDescent="0.25">
      <c r="A241" s="16" t="s">
        <v>10073</v>
      </c>
      <c r="B241" s="16" t="s">
        <v>8732</v>
      </c>
      <c r="C241" s="16" t="s">
        <v>972</v>
      </c>
      <c r="D241" s="16" t="s">
        <v>844</v>
      </c>
      <c r="E241" s="16" t="s">
        <v>843</v>
      </c>
      <c r="F241" s="16" t="s">
        <v>843</v>
      </c>
      <c r="G241" s="16" t="s">
        <v>843</v>
      </c>
      <c r="H241" s="16" t="s">
        <v>843</v>
      </c>
      <c r="I241" s="16" t="s">
        <v>843</v>
      </c>
      <c r="J241" s="16" t="s">
        <v>843</v>
      </c>
      <c r="K241" s="16" t="s">
        <v>843</v>
      </c>
      <c r="L241" s="16" t="s">
        <v>843</v>
      </c>
      <c r="M241" s="16" t="s">
        <v>843</v>
      </c>
      <c r="N241" s="16" t="s">
        <v>843</v>
      </c>
      <c r="O241" s="16" t="s">
        <v>843</v>
      </c>
      <c r="Q241" s="16" t="s">
        <v>844</v>
      </c>
      <c r="R241" s="16">
        <v>3</v>
      </c>
      <c r="T241" s="16" t="s">
        <v>470</v>
      </c>
      <c r="U241" s="16" t="s">
        <v>844</v>
      </c>
      <c r="V241" s="16" t="s">
        <v>843</v>
      </c>
      <c r="W241" s="16" t="s">
        <v>843</v>
      </c>
      <c r="X241" s="16" t="s">
        <v>843</v>
      </c>
      <c r="Y241" s="16" t="s">
        <v>844</v>
      </c>
      <c r="Z241" s="16" t="s">
        <v>843</v>
      </c>
      <c r="AA241" s="16" t="s">
        <v>843</v>
      </c>
      <c r="AB241" s="16" t="s">
        <v>843</v>
      </c>
      <c r="AC241" s="16" t="s">
        <v>843</v>
      </c>
      <c r="AF241" s="16" t="s">
        <v>11687</v>
      </c>
      <c r="AG241" s="16" t="s">
        <v>11725</v>
      </c>
      <c r="AH241" s="16" t="s">
        <v>844</v>
      </c>
      <c r="AI241" s="16" t="s">
        <v>844</v>
      </c>
      <c r="AJ241" s="16" t="s">
        <v>843</v>
      </c>
      <c r="AK241" s="16" t="s">
        <v>843</v>
      </c>
      <c r="AL241" s="16" t="s">
        <v>844</v>
      </c>
      <c r="AM241" s="16" t="s">
        <v>844</v>
      </c>
      <c r="AN241" s="16" t="s">
        <v>843</v>
      </c>
      <c r="AO241" s="16" t="s">
        <v>843</v>
      </c>
      <c r="AP241" s="16" t="s">
        <v>843</v>
      </c>
      <c r="AQ241" s="16" t="s">
        <v>844</v>
      </c>
      <c r="BF241" s="16" t="s">
        <v>844</v>
      </c>
      <c r="CC241" s="16" t="s">
        <v>865</v>
      </c>
      <c r="CF241" s="16" t="s">
        <v>7209</v>
      </c>
      <c r="CG241" s="16" t="s">
        <v>843</v>
      </c>
      <c r="CH241" s="16" t="s">
        <v>843</v>
      </c>
      <c r="CI241" s="16" t="s">
        <v>843</v>
      </c>
      <c r="CJ241" s="16" t="s">
        <v>843</v>
      </c>
      <c r="CK241" s="16" t="s">
        <v>843</v>
      </c>
      <c r="CL241" s="16" t="s">
        <v>843</v>
      </c>
      <c r="CM241" s="16" t="s">
        <v>843</v>
      </c>
      <c r="CN241" s="16" t="s">
        <v>843</v>
      </c>
      <c r="CO241" s="16" t="s">
        <v>843</v>
      </c>
      <c r="CP241" s="16" t="s">
        <v>843</v>
      </c>
      <c r="CQ241" s="16" t="s">
        <v>843</v>
      </c>
      <c r="CR241" s="16" t="s">
        <v>843</v>
      </c>
      <c r="CS241" s="16" t="s">
        <v>843</v>
      </c>
      <c r="CT241" s="16" t="s">
        <v>843</v>
      </c>
      <c r="CU241" s="16" t="s">
        <v>843</v>
      </c>
      <c r="CV241" s="16" t="s">
        <v>843</v>
      </c>
      <c r="CW241" s="16" t="s">
        <v>843</v>
      </c>
      <c r="CX241" s="16" t="s">
        <v>843</v>
      </c>
      <c r="CY241" s="16" t="s">
        <v>843</v>
      </c>
      <c r="CZ241" s="16" t="s">
        <v>843</v>
      </c>
      <c r="DA241" s="16" t="s">
        <v>843</v>
      </c>
      <c r="DB241" s="16" t="s">
        <v>843</v>
      </c>
      <c r="DC241" s="16" t="s">
        <v>843</v>
      </c>
      <c r="DD241" s="16" t="s">
        <v>843</v>
      </c>
      <c r="DE241" s="16" t="s">
        <v>843</v>
      </c>
      <c r="DF241" s="16" t="s">
        <v>843</v>
      </c>
      <c r="DG241" s="16" t="s">
        <v>843</v>
      </c>
      <c r="DH241" s="16" t="s">
        <v>844</v>
      </c>
      <c r="DI241" s="16" t="s">
        <v>843</v>
      </c>
      <c r="DJ241" s="16" t="s">
        <v>843</v>
      </c>
      <c r="DK241" s="16" t="s">
        <v>843</v>
      </c>
      <c r="DL241" s="16" t="s">
        <v>843</v>
      </c>
      <c r="DQ241" s="16" t="s">
        <v>7236</v>
      </c>
      <c r="DR241" s="16" t="s">
        <v>865</v>
      </c>
      <c r="DX241" s="16" t="s">
        <v>865</v>
      </c>
      <c r="ES241" s="16" t="s">
        <v>865</v>
      </c>
      <c r="ET241" s="16" t="s">
        <v>867</v>
      </c>
      <c r="EU241" s="16" t="s">
        <v>7810</v>
      </c>
      <c r="EV241" s="16" t="s">
        <v>865</v>
      </c>
      <c r="KO241" s="16" t="s">
        <v>9383</v>
      </c>
      <c r="KP241" s="16" t="s">
        <v>9382</v>
      </c>
      <c r="KQ241" s="16" t="s">
        <v>8694</v>
      </c>
      <c r="KR241" s="16" t="s">
        <v>10074</v>
      </c>
      <c r="KS241" s="16" t="s">
        <v>9384</v>
      </c>
      <c r="KT241" s="16" t="s">
        <v>9148</v>
      </c>
      <c r="KU241" s="16" t="s">
        <v>844</v>
      </c>
      <c r="KV241" s="16" t="s">
        <v>9148</v>
      </c>
      <c r="KY241" s="16" t="s">
        <v>486</v>
      </c>
      <c r="LA241" s="16" t="s">
        <v>11697</v>
      </c>
      <c r="LC241" s="16" t="s">
        <v>10879</v>
      </c>
      <c r="LD241" s="16" t="s">
        <v>11698</v>
      </c>
      <c r="LF241" s="16" t="s">
        <v>11654</v>
      </c>
      <c r="LG241" s="16" t="s">
        <v>487</v>
      </c>
      <c r="LI241" s="16" t="s">
        <v>11655</v>
      </c>
      <c r="LM241" s="16" t="s">
        <v>8741</v>
      </c>
      <c r="LN241" s="16" t="s">
        <v>487</v>
      </c>
      <c r="LO241" s="16" t="s">
        <v>8732</v>
      </c>
      <c r="LP241" s="16" t="s">
        <v>844</v>
      </c>
      <c r="LQ241" s="16" t="s">
        <v>8732</v>
      </c>
      <c r="LR241" s="16" t="s">
        <v>844</v>
      </c>
      <c r="LS241" s="16" t="s">
        <v>844</v>
      </c>
      <c r="LT241" s="16" t="s">
        <v>843</v>
      </c>
      <c r="LU241" s="16" t="s">
        <v>843</v>
      </c>
      <c r="LV241" s="16" t="s">
        <v>844</v>
      </c>
      <c r="LW241" s="16" t="s">
        <v>843</v>
      </c>
      <c r="LX241" s="16" t="s">
        <v>843</v>
      </c>
      <c r="LY241" s="16" t="s">
        <v>844</v>
      </c>
      <c r="LZ241" s="16" t="s">
        <v>844</v>
      </c>
      <c r="MA241" s="16" t="s">
        <v>843</v>
      </c>
      <c r="MB241" s="16" t="s">
        <v>843</v>
      </c>
      <c r="MC241" s="16" t="s">
        <v>1056</v>
      </c>
      <c r="MD241" s="16" t="s">
        <v>11699</v>
      </c>
      <c r="ME241" s="16" t="s">
        <v>11656</v>
      </c>
      <c r="MF241" s="16" t="s">
        <v>8847</v>
      </c>
      <c r="MR241" s="16" t="s">
        <v>470</v>
      </c>
      <c r="MS241" s="16" t="s">
        <v>11813</v>
      </c>
      <c r="MT241" s="16" t="s">
        <v>9015</v>
      </c>
      <c r="MV241" s="16" t="s">
        <v>486</v>
      </c>
      <c r="MZ241" s="16" t="s">
        <v>486</v>
      </c>
      <c r="NA241" s="16" t="s">
        <v>486</v>
      </c>
      <c r="NC241" s="16" t="s">
        <v>486</v>
      </c>
      <c r="NI241" s="16" t="s">
        <v>11658</v>
      </c>
      <c r="NS241" s="16" t="s">
        <v>462</v>
      </c>
      <c r="NT241" s="16" t="s">
        <v>482</v>
      </c>
      <c r="NU241" s="16">
        <v>0.79400000000000004</v>
      </c>
      <c r="NV241" s="16" t="s">
        <v>1132</v>
      </c>
      <c r="NW241" s="16" t="s">
        <v>1172</v>
      </c>
      <c r="NX241" s="16" t="s">
        <v>1142</v>
      </c>
      <c r="NY241" s="16" t="s">
        <v>1121</v>
      </c>
      <c r="NZ241" s="16" t="s">
        <v>936</v>
      </c>
    </row>
    <row r="242" spans="1:393" x14ac:dyDescent="0.25">
      <c r="A242" s="16" t="s">
        <v>10078</v>
      </c>
      <c r="B242" s="16" t="s">
        <v>8746</v>
      </c>
      <c r="C242" s="16" t="s">
        <v>972</v>
      </c>
      <c r="D242" s="16" t="s">
        <v>844</v>
      </c>
      <c r="E242" s="16" t="s">
        <v>843</v>
      </c>
      <c r="F242" s="16" t="s">
        <v>843</v>
      </c>
      <c r="G242" s="16" t="s">
        <v>843</v>
      </c>
      <c r="H242" s="16" t="s">
        <v>843</v>
      </c>
      <c r="I242" s="16" t="s">
        <v>843</v>
      </c>
      <c r="J242" s="16" t="s">
        <v>843</v>
      </c>
      <c r="K242" s="16" t="s">
        <v>843</v>
      </c>
      <c r="L242" s="16" t="s">
        <v>843</v>
      </c>
      <c r="M242" s="16" t="s">
        <v>843</v>
      </c>
      <c r="N242" s="16" t="s">
        <v>843</v>
      </c>
      <c r="O242" s="16" t="s">
        <v>843</v>
      </c>
      <c r="Q242" s="16" t="s">
        <v>844</v>
      </c>
      <c r="R242" s="16">
        <v>0</v>
      </c>
      <c r="S242" s="16">
        <v>10</v>
      </c>
      <c r="T242" s="16" t="s">
        <v>470</v>
      </c>
      <c r="U242" s="16" t="s">
        <v>844</v>
      </c>
      <c r="V242" s="16" t="s">
        <v>843</v>
      </c>
      <c r="W242" s="16" t="s">
        <v>843</v>
      </c>
      <c r="X242" s="16" t="s">
        <v>843</v>
      </c>
      <c r="Y242" s="16" t="s">
        <v>844</v>
      </c>
      <c r="Z242" s="16" t="s">
        <v>843</v>
      </c>
      <c r="AA242" s="16" t="s">
        <v>843</v>
      </c>
      <c r="AB242" s="16" t="s">
        <v>843</v>
      </c>
      <c r="AC242" s="16" t="s">
        <v>843</v>
      </c>
      <c r="AG242" s="16" t="s">
        <v>11725</v>
      </c>
      <c r="AH242" s="16" t="s">
        <v>844</v>
      </c>
      <c r="AI242" s="16" t="s">
        <v>844</v>
      </c>
      <c r="AJ242" s="16" t="s">
        <v>843</v>
      </c>
      <c r="AK242" s="16" t="s">
        <v>843</v>
      </c>
      <c r="AL242" s="16" t="s">
        <v>844</v>
      </c>
      <c r="AM242" s="16" t="s">
        <v>844</v>
      </c>
      <c r="AN242" s="16" t="s">
        <v>843</v>
      </c>
      <c r="AO242" s="16" t="s">
        <v>843</v>
      </c>
      <c r="AP242" s="16" t="s">
        <v>843</v>
      </c>
      <c r="AQ242" s="16" t="s">
        <v>844</v>
      </c>
      <c r="BF242" s="16" t="s">
        <v>844</v>
      </c>
      <c r="DX242" s="16" t="s">
        <v>865</v>
      </c>
      <c r="ES242" s="16" t="s">
        <v>865</v>
      </c>
      <c r="ET242" s="16" t="s">
        <v>867</v>
      </c>
      <c r="EU242" s="16" t="s">
        <v>7810</v>
      </c>
      <c r="EV242" s="16" t="s">
        <v>865</v>
      </c>
      <c r="KO242" s="16" t="s">
        <v>9383</v>
      </c>
      <c r="KP242" s="16" t="s">
        <v>9382</v>
      </c>
      <c r="KQ242" s="16" t="s">
        <v>8694</v>
      </c>
      <c r="KR242" s="16" t="s">
        <v>10079</v>
      </c>
      <c r="KS242" s="16" t="s">
        <v>9384</v>
      </c>
      <c r="KT242" s="16" t="s">
        <v>9148</v>
      </c>
      <c r="KU242" s="16" t="s">
        <v>844</v>
      </c>
      <c r="KV242" s="16" t="s">
        <v>9148</v>
      </c>
      <c r="KY242" s="16" t="s">
        <v>486</v>
      </c>
      <c r="LC242" s="16" t="s">
        <v>10879</v>
      </c>
      <c r="LF242" s="16" t="s">
        <v>11654</v>
      </c>
      <c r="LG242" s="16" t="s">
        <v>487</v>
      </c>
      <c r="LI242" s="16" t="s">
        <v>11655</v>
      </c>
      <c r="LM242" s="16" t="s">
        <v>8741</v>
      </c>
      <c r="LN242" s="16" t="s">
        <v>487</v>
      </c>
      <c r="LO242" s="16" t="s">
        <v>8732</v>
      </c>
      <c r="LP242" s="16" t="s">
        <v>844</v>
      </c>
      <c r="LQ242" s="16" t="s">
        <v>8732</v>
      </c>
      <c r="LR242" s="16" t="s">
        <v>844</v>
      </c>
      <c r="LS242" s="16" t="s">
        <v>844</v>
      </c>
      <c r="LT242" s="16" t="s">
        <v>843</v>
      </c>
      <c r="LU242" s="16" t="s">
        <v>843</v>
      </c>
      <c r="LV242" s="16" t="s">
        <v>844</v>
      </c>
      <c r="LW242" s="16" t="s">
        <v>843</v>
      </c>
      <c r="LX242" s="16" t="s">
        <v>843</v>
      </c>
      <c r="LY242" s="16" t="s">
        <v>844</v>
      </c>
      <c r="LZ242" s="16" t="s">
        <v>844</v>
      </c>
      <c r="MA242" s="16" t="s">
        <v>843</v>
      </c>
      <c r="MB242" s="16" t="s">
        <v>843</v>
      </c>
      <c r="MC242" s="16" t="s">
        <v>1056</v>
      </c>
      <c r="ME242" s="16" t="s">
        <v>11656</v>
      </c>
      <c r="MF242" s="16" t="s">
        <v>8847</v>
      </c>
      <c r="MR242" s="16" t="s">
        <v>470</v>
      </c>
      <c r="MS242" s="16" t="s">
        <v>11813</v>
      </c>
      <c r="NC242" s="16" t="s">
        <v>486</v>
      </c>
      <c r="NI242" s="16" t="s">
        <v>11658</v>
      </c>
      <c r="NS242" s="16" t="s">
        <v>462</v>
      </c>
      <c r="NT242" s="16" t="s">
        <v>482</v>
      </c>
      <c r="NU242" s="16">
        <v>0.79400000000000004</v>
      </c>
      <c r="NV242" s="16" t="s">
        <v>1132</v>
      </c>
      <c r="NW242" s="16" t="s">
        <v>1172</v>
      </c>
      <c r="NX242" s="16" t="s">
        <v>1141</v>
      </c>
      <c r="NY242" s="16" t="s">
        <v>1121</v>
      </c>
    </row>
    <row r="243" spans="1:393" x14ac:dyDescent="0.25">
      <c r="A243" s="16" t="s">
        <v>10082</v>
      </c>
      <c r="B243" s="16" t="s">
        <v>844</v>
      </c>
      <c r="C243" s="16" t="s">
        <v>972</v>
      </c>
      <c r="D243" s="16" t="s">
        <v>844</v>
      </c>
      <c r="E243" s="16" t="s">
        <v>843</v>
      </c>
      <c r="F243" s="16" t="s">
        <v>843</v>
      </c>
      <c r="G243" s="16" t="s">
        <v>843</v>
      </c>
      <c r="H243" s="16" t="s">
        <v>843</v>
      </c>
      <c r="I243" s="16" t="s">
        <v>843</v>
      </c>
      <c r="J243" s="16" t="s">
        <v>843</v>
      </c>
      <c r="K243" s="16" t="s">
        <v>843</v>
      </c>
      <c r="L243" s="16" t="s">
        <v>843</v>
      </c>
      <c r="M243" s="16" t="s">
        <v>843</v>
      </c>
      <c r="N243" s="16" t="s">
        <v>843</v>
      </c>
      <c r="O243" s="16" t="s">
        <v>843</v>
      </c>
      <c r="Q243" s="16" t="s">
        <v>844</v>
      </c>
      <c r="R243" s="16">
        <v>43</v>
      </c>
      <c r="T243" s="16" t="s">
        <v>470</v>
      </c>
      <c r="U243" s="16" t="s">
        <v>844</v>
      </c>
      <c r="V243" s="16" t="s">
        <v>843</v>
      </c>
      <c r="W243" s="16" t="s">
        <v>844</v>
      </c>
      <c r="X243" s="16" t="s">
        <v>843</v>
      </c>
      <c r="Y243" s="16" t="s">
        <v>843</v>
      </c>
      <c r="Z243" s="16" t="s">
        <v>843</v>
      </c>
      <c r="AA243" s="16" t="s">
        <v>843</v>
      </c>
      <c r="AB243" s="16" t="s">
        <v>844</v>
      </c>
      <c r="AC243" s="16" t="s">
        <v>843</v>
      </c>
      <c r="AD243" s="16" t="s">
        <v>867</v>
      </c>
      <c r="AF243" s="16" t="s">
        <v>11651</v>
      </c>
      <c r="AG243" s="16" t="s">
        <v>11826</v>
      </c>
      <c r="AH243" s="16" t="s">
        <v>843</v>
      </c>
      <c r="AI243" s="16" t="s">
        <v>844</v>
      </c>
      <c r="AJ243" s="16" t="s">
        <v>843</v>
      </c>
      <c r="AK243" s="16" t="s">
        <v>844</v>
      </c>
      <c r="AL243" s="16" t="s">
        <v>843</v>
      </c>
      <c r="AM243" s="16" t="s">
        <v>844</v>
      </c>
      <c r="AN243" s="16" t="s">
        <v>843</v>
      </c>
      <c r="AO243" s="16" t="s">
        <v>843</v>
      </c>
      <c r="AP243" s="16" t="s">
        <v>843</v>
      </c>
      <c r="AQ243" s="16" t="s">
        <v>844</v>
      </c>
      <c r="AR243" s="16" t="s">
        <v>4433</v>
      </c>
      <c r="AS243" s="16" t="s">
        <v>843</v>
      </c>
      <c r="AT243" s="16" t="s">
        <v>843</v>
      </c>
      <c r="AU243" s="16" t="s">
        <v>843</v>
      </c>
      <c r="AV243" s="16" t="s">
        <v>843</v>
      </c>
      <c r="AW243" s="16" t="s">
        <v>843</v>
      </c>
      <c r="AX243" s="16" t="s">
        <v>843</v>
      </c>
      <c r="AY243" s="16" t="s">
        <v>844</v>
      </c>
      <c r="BF243" s="16" t="s">
        <v>844</v>
      </c>
      <c r="BH243" s="16" t="s">
        <v>7383</v>
      </c>
      <c r="BI243" s="16" t="s">
        <v>7785</v>
      </c>
      <c r="BJ243" s="16" t="s">
        <v>843</v>
      </c>
      <c r="BK243" s="16" t="s">
        <v>843</v>
      </c>
      <c r="BL243" s="16" t="s">
        <v>843</v>
      </c>
      <c r="BM243" s="16" t="s">
        <v>843</v>
      </c>
      <c r="BN243" s="16" t="s">
        <v>843</v>
      </c>
      <c r="BO243" s="16" t="s">
        <v>844</v>
      </c>
      <c r="BP243" s="16" t="s">
        <v>843</v>
      </c>
      <c r="BQ243" s="16" t="s">
        <v>843</v>
      </c>
      <c r="DX243" s="16" t="s">
        <v>865</v>
      </c>
      <c r="ES243" s="16" t="s">
        <v>867</v>
      </c>
      <c r="EU243" s="16" t="s">
        <v>7813</v>
      </c>
      <c r="EV243" s="16" t="s">
        <v>865</v>
      </c>
      <c r="FT243" s="16" t="s">
        <v>865</v>
      </c>
      <c r="HC243" s="16" t="s">
        <v>865</v>
      </c>
      <c r="JA243" s="16" t="s">
        <v>4816</v>
      </c>
      <c r="JB243" s="16" t="s">
        <v>865</v>
      </c>
      <c r="JC243" s="16" t="s">
        <v>865</v>
      </c>
      <c r="JD243" s="16" t="s">
        <v>865</v>
      </c>
      <c r="JE243" s="16" t="s">
        <v>865</v>
      </c>
      <c r="JF243" s="16" t="s">
        <v>865</v>
      </c>
      <c r="JG243" s="16" t="s">
        <v>843</v>
      </c>
      <c r="JH243" s="16" t="s">
        <v>7577</v>
      </c>
      <c r="JJ243" s="16" t="s">
        <v>867</v>
      </c>
      <c r="KF243" s="16" t="s">
        <v>4942</v>
      </c>
      <c r="KI243" s="16" t="s">
        <v>4982</v>
      </c>
      <c r="KK243" s="16" t="s">
        <v>4874</v>
      </c>
      <c r="KM243" s="16" t="s">
        <v>7625</v>
      </c>
      <c r="KO243" s="16" t="s">
        <v>9389</v>
      </c>
      <c r="KP243" s="16" t="s">
        <v>9388</v>
      </c>
      <c r="KQ243" s="16" t="s">
        <v>8694</v>
      </c>
      <c r="KR243" s="16" t="s">
        <v>10083</v>
      </c>
      <c r="KS243" s="16" t="s">
        <v>9390</v>
      </c>
      <c r="KT243" s="16" t="s">
        <v>9148</v>
      </c>
      <c r="KU243" s="16" t="s">
        <v>844</v>
      </c>
      <c r="KV243" s="16" t="s">
        <v>9148</v>
      </c>
      <c r="KW243" s="16" t="s">
        <v>851</v>
      </c>
      <c r="KY243" s="16" t="s">
        <v>486</v>
      </c>
      <c r="LC243" s="16" t="s">
        <v>10879</v>
      </c>
      <c r="LF243" s="16" t="s">
        <v>11654</v>
      </c>
      <c r="LI243" s="16" t="s">
        <v>11655</v>
      </c>
      <c r="LJ243" s="16" t="s">
        <v>843</v>
      </c>
      <c r="LM243" s="16" t="s">
        <v>8741</v>
      </c>
      <c r="LO243" s="16" t="s">
        <v>844</v>
      </c>
      <c r="LP243" s="16" t="s">
        <v>1056</v>
      </c>
      <c r="LQ243" s="16" t="s">
        <v>1056</v>
      </c>
      <c r="LR243" s="16" t="s">
        <v>1056</v>
      </c>
      <c r="LS243" s="16" t="s">
        <v>1056</v>
      </c>
      <c r="LT243" s="16" t="s">
        <v>844</v>
      </c>
      <c r="LU243" s="16" t="s">
        <v>844</v>
      </c>
      <c r="LV243" s="16" t="s">
        <v>843</v>
      </c>
      <c r="LW243" s="16" t="s">
        <v>1056</v>
      </c>
      <c r="LX243" s="16" t="s">
        <v>844</v>
      </c>
      <c r="LY243" s="16" t="s">
        <v>843</v>
      </c>
      <c r="LZ243" s="16" t="s">
        <v>844</v>
      </c>
      <c r="MA243" s="16" t="s">
        <v>843</v>
      </c>
      <c r="MB243" s="16" t="s">
        <v>843</v>
      </c>
      <c r="MC243" s="16" t="s">
        <v>843</v>
      </c>
      <c r="ME243" s="16" t="s">
        <v>11656</v>
      </c>
      <c r="MF243" s="16" t="s">
        <v>8847</v>
      </c>
      <c r="MJ243" s="16" t="s">
        <v>1838</v>
      </c>
      <c r="MO243" s="16" t="s">
        <v>1805</v>
      </c>
      <c r="MP243" s="16" t="s">
        <v>1829</v>
      </c>
      <c r="MQ243" s="16" t="s">
        <v>1785</v>
      </c>
      <c r="MR243" s="16" t="s">
        <v>470</v>
      </c>
      <c r="MS243" s="16" t="s">
        <v>11813</v>
      </c>
      <c r="MT243" s="16" t="s">
        <v>8987</v>
      </c>
      <c r="MU243" s="16" t="s">
        <v>817</v>
      </c>
      <c r="NC243" s="16" t="s">
        <v>487</v>
      </c>
      <c r="ND243" s="16" t="s">
        <v>486</v>
      </c>
      <c r="NE243" s="16" t="s">
        <v>486</v>
      </c>
      <c r="NG243" s="16" t="s">
        <v>1380</v>
      </c>
      <c r="NI243" s="16" t="s">
        <v>11658</v>
      </c>
      <c r="NS243" s="16" t="s">
        <v>462</v>
      </c>
      <c r="NT243" s="16" t="s">
        <v>482</v>
      </c>
      <c r="NU243" s="16">
        <v>0.79400000000000004</v>
      </c>
      <c r="NV243" s="16" t="s">
        <v>451</v>
      </c>
      <c r="NW243" s="16" t="s">
        <v>1175</v>
      </c>
      <c r="NX243" s="16" t="s">
        <v>1142</v>
      </c>
      <c r="OC243" s="16" t="s">
        <v>451</v>
      </c>
    </row>
    <row r="244" spans="1:393" x14ac:dyDescent="0.25">
      <c r="A244" s="16" t="s">
        <v>10087</v>
      </c>
      <c r="B244" s="16" t="s">
        <v>1056</v>
      </c>
      <c r="C244" s="16" t="s">
        <v>972</v>
      </c>
      <c r="D244" s="16" t="s">
        <v>844</v>
      </c>
      <c r="E244" s="16" t="s">
        <v>843</v>
      </c>
      <c r="F244" s="16" t="s">
        <v>843</v>
      </c>
      <c r="G244" s="16" t="s">
        <v>843</v>
      </c>
      <c r="H244" s="16" t="s">
        <v>843</v>
      </c>
      <c r="I244" s="16" t="s">
        <v>843</v>
      </c>
      <c r="J244" s="16" t="s">
        <v>843</v>
      </c>
      <c r="K244" s="16" t="s">
        <v>843</v>
      </c>
      <c r="L244" s="16" t="s">
        <v>843</v>
      </c>
      <c r="M244" s="16" t="s">
        <v>843</v>
      </c>
      <c r="N244" s="16" t="s">
        <v>843</v>
      </c>
      <c r="O244" s="16" t="s">
        <v>843</v>
      </c>
      <c r="Q244" s="16" t="s">
        <v>844</v>
      </c>
      <c r="R244" s="16">
        <v>63</v>
      </c>
      <c r="T244" s="16" t="s">
        <v>470</v>
      </c>
      <c r="U244" s="16" t="s">
        <v>844</v>
      </c>
      <c r="V244" s="16" t="s">
        <v>843</v>
      </c>
      <c r="W244" s="16" t="s">
        <v>844</v>
      </c>
      <c r="X244" s="16" t="s">
        <v>843</v>
      </c>
      <c r="Y244" s="16" t="s">
        <v>843</v>
      </c>
      <c r="Z244" s="16" t="s">
        <v>843</v>
      </c>
      <c r="AA244" s="16" t="s">
        <v>843</v>
      </c>
      <c r="AB244" s="16" t="s">
        <v>843</v>
      </c>
      <c r="AC244" s="16" t="s">
        <v>843</v>
      </c>
      <c r="AD244" s="16" t="s">
        <v>865</v>
      </c>
      <c r="AF244" s="16" t="s">
        <v>11651</v>
      </c>
      <c r="AG244" s="16" t="s">
        <v>11700</v>
      </c>
      <c r="AH244" s="16" t="s">
        <v>844</v>
      </c>
      <c r="AI244" s="16" t="s">
        <v>843</v>
      </c>
      <c r="AJ244" s="16" t="s">
        <v>844</v>
      </c>
      <c r="AK244" s="16" t="s">
        <v>844</v>
      </c>
      <c r="AL244" s="16" t="s">
        <v>843</v>
      </c>
      <c r="AM244" s="16" t="s">
        <v>844</v>
      </c>
      <c r="AN244" s="16" t="s">
        <v>843</v>
      </c>
      <c r="AO244" s="16" t="s">
        <v>843</v>
      </c>
      <c r="AP244" s="16" t="s">
        <v>843</v>
      </c>
      <c r="AQ244" s="16" t="s">
        <v>844</v>
      </c>
      <c r="AR244" s="16" t="s">
        <v>11773</v>
      </c>
      <c r="AS244" s="16" t="s">
        <v>844</v>
      </c>
      <c r="AT244" s="16" t="s">
        <v>843</v>
      </c>
      <c r="AU244" s="16" t="s">
        <v>843</v>
      </c>
      <c r="AV244" s="16" t="s">
        <v>844</v>
      </c>
      <c r="AW244" s="16" t="s">
        <v>843</v>
      </c>
      <c r="AX244" s="16" t="s">
        <v>843</v>
      </c>
      <c r="AY244" s="16" t="s">
        <v>843</v>
      </c>
      <c r="AZ244" s="16" t="s">
        <v>4437</v>
      </c>
      <c r="BC244" s="16" t="s">
        <v>4437</v>
      </c>
      <c r="BF244" s="16" t="s">
        <v>844</v>
      </c>
      <c r="BH244" s="16" t="s">
        <v>7380</v>
      </c>
      <c r="BI244" s="16" t="s">
        <v>7785</v>
      </c>
      <c r="BJ244" s="16" t="s">
        <v>843</v>
      </c>
      <c r="BK244" s="16" t="s">
        <v>843</v>
      </c>
      <c r="BL244" s="16" t="s">
        <v>843</v>
      </c>
      <c r="BM244" s="16" t="s">
        <v>843</v>
      </c>
      <c r="BN244" s="16" t="s">
        <v>843</v>
      </c>
      <c r="BO244" s="16" t="s">
        <v>844</v>
      </c>
      <c r="BP244" s="16" t="s">
        <v>843</v>
      </c>
      <c r="BQ244" s="16" t="s">
        <v>843</v>
      </c>
      <c r="DX244" s="16" t="s">
        <v>865</v>
      </c>
      <c r="ES244" s="16" t="s">
        <v>867</v>
      </c>
      <c r="EU244" s="16" t="s">
        <v>7813</v>
      </c>
      <c r="EV244" s="16" t="s">
        <v>865</v>
      </c>
      <c r="FF244" s="16" t="s">
        <v>7836</v>
      </c>
      <c r="HC244" s="16" t="s">
        <v>865</v>
      </c>
      <c r="JA244" s="16" t="s">
        <v>4822</v>
      </c>
      <c r="JB244" s="16" t="s">
        <v>865</v>
      </c>
      <c r="JC244" s="16" t="s">
        <v>865</v>
      </c>
      <c r="JD244" s="16" t="s">
        <v>865</v>
      </c>
      <c r="JE244" s="16" t="s">
        <v>865</v>
      </c>
      <c r="JF244" s="16" t="s">
        <v>865</v>
      </c>
      <c r="JG244" s="16" t="s">
        <v>843</v>
      </c>
      <c r="JH244" s="16" t="s">
        <v>5638</v>
      </c>
      <c r="JJ244" s="16" t="s">
        <v>865</v>
      </c>
      <c r="KF244" s="16" t="s">
        <v>4951</v>
      </c>
      <c r="KI244" s="16" t="s">
        <v>4849</v>
      </c>
      <c r="KO244" s="16" t="s">
        <v>9389</v>
      </c>
      <c r="KP244" s="16" t="s">
        <v>9388</v>
      </c>
      <c r="KQ244" s="16" t="s">
        <v>8694</v>
      </c>
      <c r="KR244" s="16" t="s">
        <v>10088</v>
      </c>
      <c r="KS244" s="16" t="s">
        <v>9390</v>
      </c>
      <c r="KT244" s="16" t="s">
        <v>9148</v>
      </c>
      <c r="KU244" s="16" t="s">
        <v>844</v>
      </c>
      <c r="KV244" s="16" t="s">
        <v>9148</v>
      </c>
      <c r="KW244" s="16" t="s">
        <v>851</v>
      </c>
      <c r="KY244" s="16" t="s">
        <v>486</v>
      </c>
      <c r="LC244" s="16" t="s">
        <v>10879</v>
      </c>
      <c r="LF244" s="16" t="s">
        <v>11654</v>
      </c>
      <c r="LI244" s="16" t="s">
        <v>11655</v>
      </c>
      <c r="LJ244" s="16" t="s">
        <v>843</v>
      </c>
      <c r="LL244" s="16" t="s">
        <v>8711</v>
      </c>
      <c r="LM244" s="16" t="s">
        <v>8741</v>
      </c>
      <c r="LO244" s="16" t="s">
        <v>844</v>
      </c>
      <c r="LP244" s="16" t="s">
        <v>1056</v>
      </c>
      <c r="LQ244" s="16" t="s">
        <v>1056</v>
      </c>
      <c r="LR244" s="16" t="s">
        <v>1056</v>
      </c>
      <c r="LS244" s="16" t="s">
        <v>1056</v>
      </c>
      <c r="LT244" s="16" t="s">
        <v>844</v>
      </c>
      <c r="LU244" s="16" t="s">
        <v>844</v>
      </c>
      <c r="LV244" s="16" t="s">
        <v>843</v>
      </c>
      <c r="LW244" s="16" t="s">
        <v>1056</v>
      </c>
      <c r="LX244" s="16" t="s">
        <v>844</v>
      </c>
      <c r="LY244" s="16" t="s">
        <v>843</v>
      </c>
      <c r="LZ244" s="16" t="s">
        <v>844</v>
      </c>
      <c r="MA244" s="16" t="s">
        <v>843</v>
      </c>
      <c r="MB244" s="16" t="s">
        <v>843</v>
      </c>
      <c r="MC244" s="16" t="s">
        <v>843</v>
      </c>
      <c r="ME244" s="16" t="s">
        <v>11656</v>
      </c>
      <c r="MF244" s="16" t="s">
        <v>8847</v>
      </c>
      <c r="MO244" s="16" t="s">
        <v>1809</v>
      </c>
      <c r="MP244" s="16" t="s">
        <v>13845</v>
      </c>
      <c r="MR244" s="16" t="s">
        <v>470</v>
      </c>
      <c r="MS244" s="16" t="s">
        <v>11813</v>
      </c>
      <c r="MT244" s="16" t="s">
        <v>8987</v>
      </c>
      <c r="MU244" s="16" t="s">
        <v>817</v>
      </c>
      <c r="NC244" s="16" t="s">
        <v>487</v>
      </c>
      <c r="NE244" s="16" t="s">
        <v>486</v>
      </c>
      <c r="NG244" s="16" t="s">
        <v>1378</v>
      </c>
      <c r="NI244" s="16" t="s">
        <v>11658</v>
      </c>
      <c r="NR244" s="16" t="s">
        <v>877</v>
      </c>
      <c r="NS244" s="16" t="s">
        <v>462</v>
      </c>
      <c r="NT244" s="16" t="s">
        <v>482</v>
      </c>
      <c r="NU244" s="16">
        <v>0.79400000000000004</v>
      </c>
      <c r="NV244" s="16" t="s">
        <v>457</v>
      </c>
      <c r="NW244" s="16" t="s">
        <v>1177</v>
      </c>
      <c r="NX244" s="16" t="s">
        <v>1142</v>
      </c>
      <c r="OB244" s="16" t="s">
        <v>833</v>
      </c>
      <c r="OC244" s="16" t="s">
        <v>877</v>
      </c>
    </row>
    <row r="245" spans="1:393" x14ac:dyDescent="0.25">
      <c r="A245" s="16" t="s">
        <v>10091</v>
      </c>
      <c r="B245" s="16" t="s">
        <v>8732</v>
      </c>
      <c r="C245" s="16" t="s">
        <v>973</v>
      </c>
      <c r="D245" s="16" t="s">
        <v>844</v>
      </c>
      <c r="E245" s="16" t="s">
        <v>843</v>
      </c>
      <c r="F245" s="16" t="s">
        <v>843</v>
      </c>
      <c r="G245" s="16" t="s">
        <v>843</v>
      </c>
      <c r="H245" s="16" t="s">
        <v>843</v>
      </c>
      <c r="I245" s="16" t="s">
        <v>844</v>
      </c>
      <c r="J245" s="16" t="s">
        <v>843</v>
      </c>
      <c r="K245" s="16" t="s">
        <v>843</v>
      </c>
      <c r="L245" s="16" t="s">
        <v>843</v>
      </c>
      <c r="M245" s="16" t="s">
        <v>843</v>
      </c>
      <c r="N245" s="16" t="s">
        <v>843</v>
      </c>
      <c r="O245" s="16" t="s">
        <v>843</v>
      </c>
      <c r="Q245" s="16" t="s">
        <v>843</v>
      </c>
      <c r="R245" s="16">
        <v>17</v>
      </c>
      <c r="T245" s="16" t="s">
        <v>474</v>
      </c>
      <c r="U245" s="16" t="s">
        <v>843</v>
      </c>
      <c r="V245" s="16" t="s">
        <v>844</v>
      </c>
      <c r="W245" s="16" t="s">
        <v>843</v>
      </c>
      <c r="X245" s="16" t="s">
        <v>843</v>
      </c>
      <c r="Y245" s="16" t="s">
        <v>843</v>
      </c>
      <c r="Z245" s="16" t="s">
        <v>844</v>
      </c>
      <c r="AA245" s="16" t="s">
        <v>843</v>
      </c>
      <c r="AB245" s="16" t="s">
        <v>843</v>
      </c>
      <c r="AC245" s="16" t="s">
        <v>844</v>
      </c>
      <c r="AD245" s="16" t="s">
        <v>865</v>
      </c>
      <c r="BF245" s="16" t="s">
        <v>843</v>
      </c>
      <c r="JB245" s="16" t="s">
        <v>865</v>
      </c>
      <c r="JC245" s="16" t="s">
        <v>865</v>
      </c>
      <c r="JD245" s="16" t="s">
        <v>865</v>
      </c>
      <c r="JE245" s="16" t="s">
        <v>865</v>
      </c>
      <c r="JF245" s="16" t="s">
        <v>865</v>
      </c>
      <c r="JG245" s="16" t="s">
        <v>1056</v>
      </c>
      <c r="JH245" s="16" t="s">
        <v>7582</v>
      </c>
      <c r="JJ245" s="16" t="s">
        <v>865</v>
      </c>
      <c r="KO245" s="16" t="s">
        <v>9389</v>
      </c>
      <c r="KP245" s="16" t="s">
        <v>9388</v>
      </c>
      <c r="KQ245" s="16" t="s">
        <v>8694</v>
      </c>
      <c r="KR245" s="16" t="s">
        <v>10092</v>
      </c>
      <c r="KS245" s="16" t="s">
        <v>9390</v>
      </c>
      <c r="KT245" s="16" t="s">
        <v>9148</v>
      </c>
      <c r="KU245" s="16" t="s">
        <v>844</v>
      </c>
      <c r="KV245" s="16" t="s">
        <v>9148</v>
      </c>
      <c r="LC245" s="16" t="s">
        <v>10879</v>
      </c>
      <c r="LF245" s="16" t="s">
        <v>11654</v>
      </c>
      <c r="LJ245" s="16" t="s">
        <v>843</v>
      </c>
      <c r="LL245" s="16" t="s">
        <v>8711</v>
      </c>
      <c r="LM245" s="16" t="s">
        <v>8741</v>
      </c>
      <c r="LO245" s="16" t="s">
        <v>844</v>
      </c>
      <c r="LP245" s="16" t="s">
        <v>1056</v>
      </c>
      <c r="LQ245" s="16" t="s">
        <v>1056</v>
      </c>
      <c r="LR245" s="16" t="s">
        <v>1056</v>
      </c>
      <c r="LS245" s="16" t="s">
        <v>1056</v>
      </c>
      <c r="LT245" s="16" t="s">
        <v>844</v>
      </c>
      <c r="LU245" s="16" t="s">
        <v>844</v>
      </c>
      <c r="LV245" s="16" t="s">
        <v>843</v>
      </c>
      <c r="LW245" s="16" t="s">
        <v>1056</v>
      </c>
      <c r="LX245" s="16" t="s">
        <v>844</v>
      </c>
      <c r="LY245" s="16" t="s">
        <v>843</v>
      </c>
      <c r="LZ245" s="16" t="s">
        <v>844</v>
      </c>
      <c r="MA245" s="16" t="s">
        <v>843</v>
      </c>
      <c r="MB245" s="16" t="s">
        <v>843</v>
      </c>
      <c r="MC245" s="16" t="s">
        <v>843</v>
      </c>
      <c r="ME245" s="16" t="s">
        <v>11656</v>
      </c>
      <c r="MF245" s="16" t="s">
        <v>8847</v>
      </c>
      <c r="MR245" s="16" t="s">
        <v>474</v>
      </c>
      <c r="MS245" s="16" t="s">
        <v>11813</v>
      </c>
      <c r="NI245" s="16" t="s">
        <v>11658</v>
      </c>
      <c r="NR245" s="16" t="s">
        <v>876</v>
      </c>
      <c r="NS245" s="16" t="s">
        <v>462</v>
      </c>
      <c r="NT245" s="16" t="s">
        <v>482</v>
      </c>
      <c r="NU245" s="16">
        <v>0.79400000000000004</v>
      </c>
      <c r="NV245" s="16" t="s">
        <v>824</v>
      </c>
      <c r="NW245" s="16" t="s">
        <v>1179</v>
      </c>
      <c r="NX245" s="16" t="s">
        <v>1142</v>
      </c>
      <c r="NY245" s="16" t="s">
        <v>824</v>
      </c>
      <c r="OB245" s="16" t="s">
        <v>833</v>
      </c>
      <c r="OC245" s="16" t="s">
        <v>876</v>
      </c>
    </row>
    <row r="246" spans="1:393" x14ac:dyDescent="0.25">
      <c r="A246" s="16" t="s">
        <v>10096</v>
      </c>
      <c r="B246" s="16" t="s">
        <v>8746</v>
      </c>
      <c r="C246" s="16" t="s">
        <v>4199</v>
      </c>
      <c r="D246" s="16" t="s">
        <v>843</v>
      </c>
      <c r="E246" s="16" t="s">
        <v>843</v>
      </c>
      <c r="F246" s="16" t="s">
        <v>843</v>
      </c>
      <c r="G246" s="16" t="s">
        <v>843</v>
      </c>
      <c r="H246" s="16" t="s">
        <v>843</v>
      </c>
      <c r="I246" s="16" t="s">
        <v>844</v>
      </c>
      <c r="J246" s="16" t="s">
        <v>843</v>
      </c>
      <c r="K246" s="16" t="s">
        <v>843</v>
      </c>
      <c r="L246" s="16" t="s">
        <v>843</v>
      </c>
      <c r="M246" s="16" t="s">
        <v>843</v>
      </c>
      <c r="N246" s="16" t="s">
        <v>843</v>
      </c>
      <c r="O246" s="16" t="s">
        <v>843</v>
      </c>
      <c r="Q246" s="16" t="s">
        <v>843</v>
      </c>
      <c r="R246" s="16">
        <v>45</v>
      </c>
      <c r="T246" s="16" t="s">
        <v>474</v>
      </c>
      <c r="U246" s="16" t="s">
        <v>843</v>
      </c>
      <c r="V246" s="16" t="s">
        <v>844</v>
      </c>
      <c r="W246" s="16" t="s">
        <v>843</v>
      </c>
      <c r="X246" s="16" t="s">
        <v>844</v>
      </c>
      <c r="Y246" s="16" t="s">
        <v>843</v>
      </c>
      <c r="Z246" s="16" t="s">
        <v>843</v>
      </c>
      <c r="AA246" s="16" t="s">
        <v>843</v>
      </c>
      <c r="AB246" s="16" t="s">
        <v>843</v>
      </c>
      <c r="AC246" s="16" t="s">
        <v>843</v>
      </c>
      <c r="AD246" s="16" t="s">
        <v>867</v>
      </c>
      <c r="BF246" s="16" t="s">
        <v>843</v>
      </c>
      <c r="JB246" s="16" t="s">
        <v>867</v>
      </c>
      <c r="JC246" s="16" t="s">
        <v>865</v>
      </c>
      <c r="JG246" s="16" t="s">
        <v>843</v>
      </c>
      <c r="KO246" s="16" t="s">
        <v>9389</v>
      </c>
      <c r="KP246" s="16" t="s">
        <v>9388</v>
      </c>
      <c r="KQ246" s="16" t="s">
        <v>8694</v>
      </c>
      <c r="KR246" s="16" t="s">
        <v>10097</v>
      </c>
      <c r="KS246" s="16" t="s">
        <v>9390</v>
      </c>
      <c r="KT246" s="16" t="s">
        <v>9148</v>
      </c>
      <c r="KU246" s="16" t="s">
        <v>844</v>
      </c>
      <c r="KV246" s="16" t="s">
        <v>9148</v>
      </c>
      <c r="LC246" s="16" t="s">
        <v>10879</v>
      </c>
      <c r="LF246" s="16" t="s">
        <v>11654</v>
      </c>
      <c r="LJ246" s="16" t="s">
        <v>831</v>
      </c>
      <c r="LK246" s="16" t="s">
        <v>831</v>
      </c>
      <c r="LL246" s="16" t="s">
        <v>8756</v>
      </c>
      <c r="LM246" s="16" t="s">
        <v>8741</v>
      </c>
      <c r="LO246" s="16" t="s">
        <v>844</v>
      </c>
      <c r="LP246" s="16" t="s">
        <v>1056</v>
      </c>
      <c r="LQ246" s="16" t="s">
        <v>1056</v>
      </c>
      <c r="LR246" s="16" t="s">
        <v>1056</v>
      </c>
      <c r="LS246" s="16" t="s">
        <v>1056</v>
      </c>
      <c r="LT246" s="16" t="s">
        <v>844</v>
      </c>
      <c r="LU246" s="16" t="s">
        <v>844</v>
      </c>
      <c r="LV246" s="16" t="s">
        <v>843</v>
      </c>
      <c r="LW246" s="16" t="s">
        <v>1056</v>
      </c>
      <c r="LX246" s="16" t="s">
        <v>844</v>
      </c>
      <c r="LY246" s="16" t="s">
        <v>843</v>
      </c>
      <c r="LZ246" s="16" t="s">
        <v>844</v>
      </c>
      <c r="MA246" s="16" t="s">
        <v>843</v>
      </c>
      <c r="MB246" s="16" t="s">
        <v>843</v>
      </c>
      <c r="MC246" s="16" t="s">
        <v>843</v>
      </c>
      <c r="ME246" s="16" t="s">
        <v>11656</v>
      </c>
      <c r="MF246" s="16" t="s">
        <v>8847</v>
      </c>
      <c r="MR246" s="16" t="s">
        <v>474</v>
      </c>
      <c r="MS246" s="16" t="s">
        <v>11813</v>
      </c>
      <c r="NI246" s="16" t="s">
        <v>11658</v>
      </c>
      <c r="NR246" s="16" t="s">
        <v>451</v>
      </c>
      <c r="NS246" s="16" t="s">
        <v>462</v>
      </c>
      <c r="NT246" s="16" t="s">
        <v>482</v>
      </c>
      <c r="NU246" s="16">
        <v>0.79400000000000004</v>
      </c>
      <c r="NV246" s="16" t="s">
        <v>451</v>
      </c>
      <c r="NW246" s="16" t="s">
        <v>1181</v>
      </c>
      <c r="NX246" s="16" t="s">
        <v>1142</v>
      </c>
      <c r="OB246" s="16" t="s">
        <v>831</v>
      </c>
      <c r="OC246" s="16" t="s">
        <v>451</v>
      </c>
    </row>
    <row r="247" spans="1:393" x14ac:dyDescent="0.25">
      <c r="A247" s="16" t="s">
        <v>10102</v>
      </c>
      <c r="B247" s="16" t="s">
        <v>844</v>
      </c>
      <c r="C247" s="16" t="s">
        <v>972</v>
      </c>
      <c r="D247" s="16" t="s">
        <v>844</v>
      </c>
      <c r="E247" s="16" t="s">
        <v>843</v>
      </c>
      <c r="F247" s="16" t="s">
        <v>843</v>
      </c>
      <c r="G247" s="16" t="s">
        <v>843</v>
      </c>
      <c r="H247" s="16" t="s">
        <v>843</v>
      </c>
      <c r="I247" s="16" t="s">
        <v>843</v>
      </c>
      <c r="J247" s="16" t="s">
        <v>843</v>
      </c>
      <c r="K247" s="16" t="s">
        <v>843</v>
      </c>
      <c r="L247" s="16" t="s">
        <v>843</v>
      </c>
      <c r="M247" s="16" t="s">
        <v>843</v>
      </c>
      <c r="N247" s="16" t="s">
        <v>843</v>
      </c>
      <c r="O247" s="16" t="s">
        <v>843</v>
      </c>
      <c r="Q247" s="16" t="s">
        <v>844</v>
      </c>
      <c r="R247" s="16">
        <v>67</v>
      </c>
      <c r="T247" s="16" t="s">
        <v>470</v>
      </c>
      <c r="U247" s="16" t="s">
        <v>844</v>
      </c>
      <c r="V247" s="16" t="s">
        <v>843</v>
      </c>
      <c r="W247" s="16" t="s">
        <v>844</v>
      </c>
      <c r="X247" s="16" t="s">
        <v>843</v>
      </c>
      <c r="Y247" s="16" t="s">
        <v>843</v>
      </c>
      <c r="Z247" s="16" t="s">
        <v>843</v>
      </c>
      <c r="AA247" s="16" t="s">
        <v>843</v>
      </c>
      <c r="AB247" s="16" t="s">
        <v>843</v>
      </c>
      <c r="AC247" s="16" t="s">
        <v>843</v>
      </c>
      <c r="AD247" s="16" t="s">
        <v>867</v>
      </c>
      <c r="AF247" s="16" t="s">
        <v>11746</v>
      </c>
      <c r="AG247" s="16" t="s">
        <v>11703</v>
      </c>
      <c r="AH247" s="16" t="s">
        <v>844</v>
      </c>
      <c r="AI247" s="16" t="s">
        <v>843</v>
      </c>
      <c r="AJ247" s="16" t="s">
        <v>844</v>
      </c>
      <c r="AK247" s="16" t="s">
        <v>843</v>
      </c>
      <c r="AL247" s="16" t="s">
        <v>844</v>
      </c>
      <c r="AM247" s="16" t="s">
        <v>843</v>
      </c>
      <c r="AN247" s="16" t="s">
        <v>843</v>
      </c>
      <c r="AO247" s="16" t="s">
        <v>843</v>
      </c>
      <c r="AP247" s="16" t="s">
        <v>843</v>
      </c>
      <c r="AQ247" s="16" t="s">
        <v>843</v>
      </c>
      <c r="AR247" s="16" t="s">
        <v>11809</v>
      </c>
      <c r="AS247" s="16" t="s">
        <v>844</v>
      </c>
      <c r="AT247" s="16" t="s">
        <v>844</v>
      </c>
      <c r="AU247" s="16" t="s">
        <v>843</v>
      </c>
      <c r="AV247" s="16" t="s">
        <v>843</v>
      </c>
      <c r="AW247" s="16" t="s">
        <v>843</v>
      </c>
      <c r="AX247" s="16" t="s">
        <v>843</v>
      </c>
      <c r="AY247" s="16" t="s">
        <v>843</v>
      </c>
      <c r="AZ247" s="16" t="s">
        <v>4437</v>
      </c>
      <c r="BA247" s="16" t="s">
        <v>4437</v>
      </c>
      <c r="BF247" s="16" t="s">
        <v>843</v>
      </c>
      <c r="BI247" s="16" t="s">
        <v>7785</v>
      </c>
      <c r="BJ247" s="16" t="s">
        <v>843</v>
      </c>
      <c r="BK247" s="16" t="s">
        <v>843</v>
      </c>
      <c r="BL247" s="16" t="s">
        <v>843</v>
      </c>
      <c r="BM247" s="16" t="s">
        <v>843</v>
      </c>
      <c r="BN247" s="16" t="s">
        <v>843</v>
      </c>
      <c r="BO247" s="16" t="s">
        <v>844</v>
      </c>
      <c r="BP247" s="16" t="s">
        <v>843</v>
      </c>
      <c r="BQ247" s="16" t="s">
        <v>843</v>
      </c>
      <c r="DX247" s="16" t="s">
        <v>867</v>
      </c>
      <c r="DY247" s="16" t="s">
        <v>867</v>
      </c>
      <c r="ES247" s="16" t="s">
        <v>867</v>
      </c>
      <c r="EU247" s="16" t="s">
        <v>7813</v>
      </c>
      <c r="EV247" s="16" t="s">
        <v>865</v>
      </c>
      <c r="FF247" s="16" t="s">
        <v>7842</v>
      </c>
      <c r="FG247" s="16" t="s">
        <v>7852</v>
      </c>
      <c r="FH247" s="16" t="s">
        <v>843</v>
      </c>
      <c r="FI247" s="16" t="s">
        <v>844</v>
      </c>
      <c r="FJ247" s="16" t="s">
        <v>843</v>
      </c>
      <c r="FK247" s="16" t="s">
        <v>843</v>
      </c>
      <c r="FL247" s="16" t="s">
        <v>843</v>
      </c>
      <c r="FM247" s="16" t="s">
        <v>843</v>
      </c>
      <c r="FN247" s="16" t="s">
        <v>843</v>
      </c>
      <c r="FO247" s="16" t="s">
        <v>843</v>
      </c>
      <c r="FP247" s="16" t="s">
        <v>843</v>
      </c>
      <c r="FQ247" s="16" t="s">
        <v>843</v>
      </c>
      <c r="HC247" s="16" t="s">
        <v>867</v>
      </c>
      <c r="HD247" s="16" t="s">
        <v>865</v>
      </c>
      <c r="JA247" s="16" t="s">
        <v>4822</v>
      </c>
      <c r="JB247" s="16" t="s">
        <v>865</v>
      </c>
      <c r="JC247" s="16" t="s">
        <v>865</v>
      </c>
      <c r="JD247" s="16" t="s">
        <v>865</v>
      </c>
      <c r="JE247" s="16" t="s">
        <v>865</v>
      </c>
      <c r="JF247" s="16" t="s">
        <v>865</v>
      </c>
      <c r="JG247" s="16" t="s">
        <v>843</v>
      </c>
      <c r="JH247" s="16" t="s">
        <v>4846</v>
      </c>
      <c r="KF247" s="16" t="s">
        <v>4411</v>
      </c>
      <c r="KI247" s="16" t="s">
        <v>4846</v>
      </c>
      <c r="KO247" s="16" t="s">
        <v>9394</v>
      </c>
      <c r="KP247" s="16" t="s">
        <v>9393</v>
      </c>
      <c r="KQ247" s="16" t="s">
        <v>8694</v>
      </c>
      <c r="KR247" s="16" t="s">
        <v>10103</v>
      </c>
      <c r="KS247" s="16" t="s">
        <v>9395</v>
      </c>
      <c r="KT247" s="16" t="s">
        <v>9148</v>
      </c>
      <c r="KU247" s="16" t="s">
        <v>844</v>
      </c>
      <c r="KV247" s="16" t="s">
        <v>9148</v>
      </c>
      <c r="KW247" s="16" t="s">
        <v>851</v>
      </c>
      <c r="KX247" s="16" t="s">
        <v>487</v>
      </c>
      <c r="KY247" s="16" t="s">
        <v>487</v>
      </c>
      <c r="KZ247" s="16" t="s">
        <v>487</v>
      </c>
      <c r="LC247" s="16" t="s">
        <v>10879</v>
      </c>
      <c r="LF247" s="16" t="s">
        <v>11654</v>
      </c>
      <c r="LI247" s="16" t="s">
        <v>11655</v>
      </c>
      <c r="LJ247" s="16" t="s">
        <v>843</v>
      </c>
      <c r="LL247" s="16" t="s">
        <v>8711</v>
      </c>
      <c r="LM247" s="16" t="s">
        <v>8741</v>
      </c>
      <c r="LO247" s="16" t="s">
        <v>843</v>
      </c>
      <c r="LP247" s="16" t="s">
        <v>843</v>
      </c>
      <c r="LQ247" s="16" t="s">
        <v>844</v>
      </c>
      <c r="LR247" s="16" t="s">
        <v>843</v>
      </c>
      <c r="LS247" s="16" t="s">
        <v>844</v>
      </c>
      <c r="LT247" s="16" t="s">
        <v>843</v>
      </c>
      <c r="LU247" s="16" t="s">
        <v>844</v>
      </c>
      <c r="LV247" s="16" t="s">
        <v>843</v>
      </c>
      <c r="LW247" s="16" t="s">
        <v>844</v>
      </c>
      <c r="LX247" s="16" t="s">
        <v>843</v>
      </c>
      <c r="LY247" s="16" t="s">
        <v>843</v>
      </c>
      <c r="LZ247" s="16" t="s">
        <v>843</v>
      </c>
      <c r="MA247" s="16" t="s">
        <v>843</v>
      </c>
      <c r="MB247" s="16" t="s">
        <v>843</v>
      </c>
      <c r="MC247" s="16" t="s">
        <v>843</v>
      </c>
      <c r="ME247" s="16" t="s">
        <v>11656</v>
      </c>
      <c r="MF247" s="16" t="s">
        <v>8847</v>
      </c>
      <c r="MP247" s="16" t="s">
        <v>1824</v>
      </c>
      <c r="MR247" s="16" t="s">
        <v>470</v>
      </c>
      <c r="MS247" s="16" t="s">
        <v>11813</v>
      </c>
      <c r="MT247" s="16" t="s">
        <v>8993</v>
      </c>
      <c r="NC247" s="16" t="s">
        <v>487</v>
      </c>
      <c r="NE247" s="16" t="s">
        <v>487</v>
      </c>
      <c r="NF247" s="16" t="s">
        <v>486</v>
      </c>
      <c r="NG247" s="16" t="s">
        <v>1378</v>
      </c>
      <c r="NI247" s="16" t="s">
        <v>11658</v>
      </c>
      <c r="NR247" s="16" t="s">
        <v>878</v>
      </c>
      <c r="NS247" s="16" t="s">
        <v>462</v>
      </c>
      <c r="NT247" s="16" t="s">
        <v>482</v>
      </c>
      <c r="NU247" s="16">
        <v>0.79400000000000004</v>
      </c>
      <c r="NV247" s="16" t="s">
        <v>457</v>
      </c>
      <c r="NW247" s="16" t="s">
        <v>1177</v>
      </c>
      <c r="NX247" s="16" t="s">
        <v>1142</v>
      </c>
      <c r="OB247" s="16" t="s">
        <v>833</v>
      </c>
      <c r="OC247" s="16" t="s">
        <v>878</v>
      </c>
    </row>
    <row r="248" spans="1:393" x14ac:dyDescent="0.25">
      <c r="A248" s="16" t="s">
        <v>8995</v>
      </c>
      <c r="B248" s="16" t="s">
        <v>844</v>
      </c>
      <c r="C248" s="16" t="s">
        <v>972</v>
      </c>
      <c r="D248" s="16" t="s">
        <v>844</v>
      </c>
      <c r="E248" s="16" t="s">
        <v>843</v>
      </c>
      <c r="F248" s="16" t="s">
        <v>843</v>
      </c>
      <c r="G248" s="16" t="s">
        <v>843</v>
      </c>
      <c r="H248" s="16" t="s">
        <v>843</v>
      </c>
      <c r="I248" s="16" t="s">
        <v>843</v>
      </c>
      <c r="J248" s="16" t="s">
        <v>843</v>
      </c>
      <c r="K248" s="16" t="s">
        <v>843</v>
      </c>
      <c r="L248" s="16" t="s">
        <v>843</v>
      </c>
      <c r="M248" s="16" t="s">
        <v>843</v>
      </c>
      <c r="N248" s="16" t="s">
        <v>843</v>
      </c>
      <c r="O248" s="16" t="s">
        <v>843</v>
      </c>
      <c r="Q248" s="16" t="s">
        <v>844</v>
      </c>
      <c r="R248" s="16">
        <v>40</v>
      </c>
      <c r="T248" s="16" t="s">
        <v>470</v>
      </c>
      <c r="U248" s="16" t="s">
        <v>844</v>
      </c>
      <c r="V248" s="16" t="s">
        <v>843</v>
      </c>
      <c r="W248" s="16" t="s">
        <v>844</v>
      </c>
      <c r="X248" s="16" t="s">
        <v>843</v>
      </c>
      <c r="Y248" s="16" t="s">
        <v>843</v>
      </c>
      <c r="Z248" s="16" t="s">
        <v>843</v>
      </c>
      <c r="AA248" s="16" t="s">
        <v>843</v>
      </c>
      <c r="AB248" s="16" t="s">
        <v>844</v>
      </c>
      <c r="AC248" s="16" t="s">
        <v>843</v>
      </c>
      <c r="AD248" s="16" t="s">
        <v>867</v>
      </c>
      <c r="AF248" s="16" t="s">
        <v>11746</v>
      </c>
      <c r="AG248" s="16" t="s">
        <v>11768</v>
      </c>
      <c r="AH248" s="16" t="s">
        <v>843</v>
      </c>
      <c r="AI248" s="16" t="s">
        <v>843</v>
      </c>
      <c r="AJ248" s="16" t="s">
        <v>844</v>
      </c>
      <c r="AK248" s="16" t="s">
        <v>843</v>
      </c>
      <c r="AL248" s="16" t="s">
        <v>844</v>
      </c>
      <c r="AM248" s="16" t="s">
        <v>844</v>
      </c>
      <c r="AN248" s="16" t="s">
        <v>843</v>
      </c>
      <c r="AO248" s="16" t="s">
        <v>843</v>
      </c>
      <c r="AP248" s="16" t="s">
        <v>843</v>
      </c>
      <c r="AQ248" s="16" t="s">
        <v>844</v>
      </c>
      <c r="AR248" s="16" t="s">
        <v>4433</v>
      </c>
      <c r="AS248" s="16" t="s">
        <v>843</v>
      </c>
      <c r="AT248" s="16" t="s">
        <v>843</v>
      </c>
      <c r="AU248" s="16" t="s">
        <v>843</v>
      </c>
      <c r="AV248" s="16" t="s">
        <v>843</v>
      </c>
      <c r="AW248" s="16" t="s">
        <v>843</v>
      </c>
      <c r="AX248" s="16" t="s">
        <v>843</v>
      </c>
      <c r="AY248" s="16" t="s">
        <v>844</v>
      </c>
      <c r="BF248" s="16" t="s">
        <v>844</v>
      </c>
      <c r="BH248" s="16" t="s">
        <v>7383</v>
      </c>
      <c r="BI248" s="16" t="s">
        <v>7785</v>
      </c>
      <c r="BJ248" s="16" t="s">
        <v>843</v>
      </c>
      <c r="BK248" s="16" t="s">
        <v>843</v>
      </c>
      <c r="BL248" s="16" t="s">
        <v>843</v>
      </c>
      <c r="BM248" s="16" t="s">
        <v>843</v>
      </c>
      <c r="BN248" s="16" t="s">
        <v>843</v>
      </c>
      <c r="BO248" s="16" t="s">
        <v>844</v>
      </c>
      <c r="BP248" s="16" t="s">
        <v>843</v>
      </c>
      <c r="BQ248" s="16" t="s">
        <v>843</v>
      </c>
      <c r="DX248" s="16" t="s">
        <v>865</v>
      </c>
      <c r="ES248" s="16" t="s">
        <v>865</v>
      </c>
      <c r="EU248" s="16" t="s">
        <v>7810</v>
      </c>
      <c r="EV248" s="16" t="s">
        <v>865</v>
      </c>
      <c r="FT248" s="16" t="s">
        <v>865</v>
      </c>
      <c r="HC248" s="16" t="s">
        <v>865</v>
      </c>
      <c r="JA248" s="16" t="s">
        <v>4822</v>
      </c>
      <c r="JB248" s="16" t="s">
        <v>867</v>
      </c>
      <c r="JC248" s="16" t="s">
        <v>865</v>
      </c>
      <c r="JG248" s="16" t="s">
        <v>843</v>
      </c>
      <c r="JV248" s="16">
        <v>40</v>
      </c>
      <c r="JW248" s="16" t="s">
        <v>7603</v>
      </c>
      <c r="JY248" s="16">
        <v>8000</v>
      </c>
      <c r="JZ248" s="16" t="s">
        <v>4883</v>
      </c>
      <c r="KB248" s="16" t="s">
        <v>7616</v>
      </c>
      <c r="KD248" s="16" t="s">
        <v>4920</v>
      </c>
      <c r="KE248" s="16" t="s">
        <v>7277</v>
      </c>
      <c r="KF248" s="16" t="s">
        <v>4411</v>
      </c>
      <c r="KH248" s="16" t="s">
        <v>7636</v>
      </c>
      <c r="KI248" s="16" t="s">
        <v>4982</v>
      </c>
      <c r="KK248" s="16" t="s">
        <v>4883</v>
      </c>
      <c r="KM248" s="16" t="s">
        <v>7613</v>
      </c>
      <c r="KO248" s="16" t="s">
        <v>9399</v>
      </c>
      <c r="KP248" s="16" t="s">
        <v>9398</v>
      </c>
      <c r="KQ248" s="16" t="s">
        <v>8694</v>
      </c>
      <c r="KR248" s="16" t="s">
        <v>10106</v>
      </c>
      <c r="KS248" s="16" t="s">
        <v>9400</v>
      </c>
      <c r="KT248" s="16" t="s">
        <v>9148</v>
      </c>
      <c r="KU248" s="16" t="s">
        <v>844</v>
      </c>
      <c r="KV248" s="16" t="s">
        <v>9148</v>
      </c>
      <c r="KW248" s="16" t="s">
        <v>851</v>
      </c>
      <c r="KY248" s="16" t="s">
        <v>486</v>
      </c>
      <c r="LC248" s="16" t="s">
        <v>10879</v>
      </c>
      <c r="LF248" s="16" t="s">
        <v>11654</v>
      </c>
      <c r="LI248" s="16" t="s">
        <v>11655</v>
      </c>
      <c r="LJ248" s="16" t="s">
        <v>831</v>
      </c>
      <c r="LK248" s="16" t="s">
        <v>831</v>
      </c>
      <c r="LL248" s="16" t="s">
        <v>8756</v>
      </c>
      <c r="LM248" s="16" t="s">
        <v>8741</v>
      </c>
      <c r="LO248" s="16" t="s">
        <v>844</v>
      </c>
      <c r="LP248" s="16" t="s">
        <v>844</v>
      </c>
      <c r="LQ248" s="16" t="s">
        <v>844</v>
      </c>
      <c r="LR248" s="16" t="s">
        <v>844</v>
      </c>
      <c r="LS248" s="16" t="s">
        <v>844</v>
      </c>
      <c r="LT248" s="16" t="s">
        <v>843</v>
      </c>
      <c r="LU248" s="16" t="s">
        <v>843</v>
      </c>
      <c r="LV248" s="16" t="s">
        <v>843</v>
      </c>
      <c r="LW248" s="16" t="s">
        <v>843</v>
      </c>
      <c r="LX248" s="16" t="s">
        <v>844</v>
      </c>
      <c r="LY248" s="16" t="s">
        <v>843</v>
      </c>
      <c r="LZ248" s="16" t="s">
        <v>843</v>
      </c>
      <c r="MA248" s="16" t="s">
        <v>843</v>
      </c>
      <c r="MB248" s="16" t="s">
        <v>843</v>
      </c>
      <c r="MC248" s="16" t="s">
        <v>844</v>
      </c>
      <c r="ME248" s="16" t="s">
        <v>11656</v>
      </c>
      <c r="MF248" s="16" t="s">
        <v>8847</v>
      </c>
      <c r="MG248" s="16" t="s">
        <v>1840</v>
      </c>
      <c r="MH248" s="16" t="s">
        <v>11668</v>
      </c>
      <c r="MI248" s="16" t="s">
        <v>11668</v>
      </c>
      <c r="MJ248" s="16" t="s">
        <v>1835</v>
      </c>
      <c r="MK248" s="16" t="s">
        <v>9015</v>
      </c>
      <c r="ML248" s="16" t="s">
        <v>1790</v>
      </c>
      <c r="MM248" s="16" t="s">
        <v>486</v>
      </c>
      <c r="MN248" s="16" t="s">
        <v>1798</v>
      </c>
      <c r="MP248" s="16" t="s">
        <v>1829</v>
      </c>
      <c r="MQ248" s="16" t="s">
        <v>1790</v>
      </c>
      <c r="MR248" s="16" t="s">
        <v>470</v>
      </c>
      <c r="MS248" s="16" t="s">
        <v>11813</v>
      </c>
      <c r="MT248" s="16" t="s">
        <v>8993</v>
      </c>
      <c r="MU248" s="16" t="s">
        <v>817</v>
      </c>
      <c r="NC248" s="16" t="s">
        <v>486</v>
      </c>
      <c r="ND248" s="16" t="s">
        <v>486</v>
      </c>
      <c r="NE248" s="16" t="s">
        <v>486</v>
      </c>
      <c r="NG248" s="16" t="s">
        <v>1378</v>
      </c>
      <c r="NH248" s="16" t="s">
        <v>1913</v>
      </c>
      <c r="NI248" s="16" t="s">
        <v>11658</v>
      </c>
      <c r="NJ248" s="16" t="s">
        <v>11812</v>
      </c>
      <c r="NK248" s="16" t="s">
        <v>10825</v>
      </c>
      <c r="NR248" s="16" t="s">
        <v>451</v>
      </c>
      <c r="NS248" s="16" t="s">
        <v>462</v>
      </c>
      <c r="NT248" s="16" t="s">
        <v>482</v>
      </c>
      <c r="NU248" s="16">
        <v>0.79400000000000004</v>
      </c>
      <c r="NV248" s="16" t="s">
        <v>451</v>
      </c>
      <c r="NW248" s="16" t="s">
        <v>1175</v>
      </c>
      <c r="NX248" s="16" t="s">
        <v>1142</v>
      </c>
      <c r="OB248" s="16" t="s">
        <v>831</v>
      </c>
      <c r="OC248" s="16" t="s">
        <v>451</v>
      </c>
    </row>
    <row r="249" spans="1:393" x14ac:dyDescent="0.25">
      <c r="A249" s="16" t="s">
        <v>10110</v>
      </c>
      <c r="B249" s="16" t="s">
        <v>1056</v>
      </c>
      <c r="C249" s="16" t="s">
        <v>972</v>
      </c>
      <c r="D249" s="16" t="s">
        <v>844</v>
      </c>
      <c r="E249" s="16" t="s">
        <v>843</v>
      </c>
      <c r="F249" s="16" t="s">
        <v>843</v>
      </c>
      <c r="G249" s="16" t="s">
        <v>843</v>
      </c>
      <c r="H249" s="16" t="s">
        <v>843</v>
      </c>
      <c r="I249" s="16" t="s">
        <v>843</v>
      </c>
      <c r="J249" s="16" t="s">
        <v>843</v>
      </c>
      <c r="K249" s="16" t="s">
        <v>843</v>
      </c>
      <c r="L249" s="16" t="s">
        <v>843</v>
      </c>
      <c r="M249" s="16" t="s">
        <v>843</v>
      </c>
      <c r="N249" s="16" t="s">
        <v>843</v>
      </c>
      <c r="O249" s="16" t="s">
        <v>843</v>
      </c>
      <c r="Q249" s="16" t="s">
        <v>844</v>
      </c>
      <c r="R249" s="16">
        <v>10</v>
      </c>
      <c r="T249" s="16" t="s">
        <v>474</v>
      </c>
      <c r="U249" s="16" t="s">
        <v>843</v>
      </c>
      <c r="V249" s="16" t="s">
        <v>844</v>
      </c>
      <c r="W249" s="16" t="s">
        <v>843</v>
      </c>
      <c r="X249" s="16" t="s">
        <v>843</v>
      </c>
      <c r="Y249" s="16" t="s">
        <v>843</v>
      </c>
      <c r="Z249" s="16" t="s">
        <v>844</v>
      </c>
      <c r="AA249" s="16" t="s">
        <v>843</v>
      </c>
      <c r="AB249" s="16" t="s">
        <v>843</v>
      </c>
      <c r="AC249" s="16" t="s">
        <v>844</v>
      </c>
      <c r="AF249" s="16" t="s">
        <v>11746</v>
      </c>
      <c r="AG249" s="16" t="s">
        <v>11827</v>
      </c>
      <c r="AH249" s="16" t="s">
        <v>843</v>
      </c>
      <c r="AI249" s="16" t="s">
        <v>843</v>
      </c>
      <c r="AJ249" s="16" t="s">
        <v>844</v>
      </c>
      <c r="AK249" s="16" t="s">
        <v>843</v>
      </c>
      <c r="AL249" s="16" t="s">
        <v>844</v>
      </c>
      <c r="AM249" s="16" t="s">
        <v>844</v>
      </c>
      <c r="AN249" s="16" t="s">
        <v>843</v>
      </c>
      <c r="AO249" s="16" t="s">
        <v>843</v>
      </c>
      <c r="AP249" s="16" t="s">
        <v>843</v>
      </c>
      <c r="AQ249" s="16" t="s">
        <v>844</v>
      </c>
      <c r="AR249" s="16" t="s">
        <v>4433</v>
      </c>
      <c r="AS249" s="16" t="s">
        <v>843</v>
      </c>
      <c r="AT249" s="16" t="s">
        <v>843</v>
      </c>
      <c r="AU249" s="16" t="s">
        <v>843</v>
      </c>
      <c r="AV249" s="16" t="s">
        <v>843</v>
      </c>
      <c r="AW249" s="16" t="s">
        <v>843</v>
      </c>
      <c r="AX249" s="16" t="s">
        <v>843</v>
      </c>
      <c r="AY249" s="16" t="s">
        <v>844</v>
      </c>
      <c r="BF249" s="16" t="s">
        <v>844</v>
      </c>
      <c r="BI249" s="16" t="s">
        <v>7785</v>
      </c>
      <c r="BJ249" s="16" t="s">
        <v>843</v>
      </c>
      <c r="BK249" s="16" t="s">
        <v>843</v>
      </c>
      <c r="BL249" s="16" t="s">
        <v>843</v>
      </c>
      <c r="BM249" s="16" t="s">
        <v>843</v>
      </c>
      <c r="BN249" s="16" t="s">
        <v>843</v>
      </c>
      <c r="BO249" s="16" t="s">
        <v>844</v>
      </c>
      <c r="BP249" s="16" t="s">
        <v>843</v>
      </c>
      <c r="BQ249" s="16" t="s">
        <v>843</v>
      </c>
      <c r="CC249" s="16" t="s">
        <v>867</v>
      </c>
      <c r="CD249" s="16" t="s">
        <v>6837</v>
      </c>
      <c r="CE249" s="16" t="s">
        <v>7537</v>
      </c>
      <c r="DN249" s="16" t="s">
        <v>4411</v>
      </c>
      <c r="DQ249" s="16" t="s">
        <v>7093</v>
      </c>
      <c r="DR249" s="16" t="s">
        <v>865</v>
      </c>
      <c r="DX249" s="16" t="s">
        <v>865</v>
      </c>
      <c r="ES249" s="16" t="s">
        <v>865</v>
      </c>
      <c r="EU249" s="16" t="s">
        <v>7810</v>
      </c>
      <c r="EV249" s="16" t="s">
        <v>865</v>
      </c>
      <c r="HC249" s="16" t="s">
        <v>865</v>
      </c>
      <c r="KO249" s="16" t="s">
        <v>9399</v>
      </c>
      <c r="KP249" s="16" t="s">
        <v>9398</v>
      </c>
      <c r="KQ249" s="16" t="s">
        <v>8694</v>
      </c>
      <c r="KR249" s="16" t="s">
        <v>10111</v>
      </c>
      <c r="KS249" s="16" t="s">
        <v>9400</v>
      </c>
      <c r="KT249" s="16" t="s">
        <v>9148</v>
      </c>
      <c r="KU249" s="16" t="s">
        <v>844</v>
      </c>
      <c r="KV249" s="16" t="s">
        <v>9148</v>
      </c>
      <c r="KW249" s="16" t="s">
        <v>851</v>
      </c>
      <c r="KY249" s="16" t="s">
        <v>486</v>
      </c>
      <c r="LA249" s="16" t="s">
        <v>11675</v>
      </c>
      <c r="LC249" s="16" t="s">
        <v>10879</v>
      </c>
      <c r="LE249" s="16" t="s">
        <v>11693</v>
      </c>
      <c r="LF249" s="16" t="s">
        <v>11654</v>
      </c>
      <c r="LI249" s="16" t="s">
        <v>11655</v>
      </c>
      <c r="LM249" s="16" t="s">
        <v>8741</v>
      </c>
      <c r="LO249" s="16" t="s">
        <v>844</v>
      </c>
      <c r="LP249" s="16" t="s">
        <v>844</v>
      </c>
      <c r="LQ249" s="16" t="s">
        <v>844</v>
      </c>
      <c r="LR249" s="16" t="s">
        <v>844</v>
      </c>
      <c r="LS249" s="16" t="s">
        <v>844</v>
      </c>
      <c r="LT249" s="16" t="s">
        <v>843</v>
      </c>
      <c r="LU249" s="16" t="s">
        <v>843</v>
      </c>
      <c r="LV249" s="16" t="s">
        <v>843</v>
      </c>
      <c r="LW249" s="16" t="s">
        <v>843</v>
      </c>
      <c r="LX249" s="16" t="s">
        <v>844</v>
      </c>
      <c r="LY249" s="16" t="s">
        <v>843</v>
      </c>
      <c r="LZ249" s="16" t="s">
        <v>843</v>
      </c>
      <c r="MA249" s="16" t="s">
        <v>843</v>
      </c>
      <c r="MB249" s="16" t="s">
        <v>843</v>
      </c>
      <c r="MC249" s="16" t="s">
        <v>844</v>
      </c>
      <c r="MD249" s="16" t="s">
        <v>11676</v>
      </c>
      <c r="ME249" s="16" t="s">
        <v>11677</v>
      </c>
      <c r="MF249" s="16" t="s">
        <v>8847</v>
      </c>
      <c r="MR249" s="16" t="s">
        <v>474</v>
      </c>
      <c r="MS249" s="16" t="s">
        <v>11813</v>
      </c>
      <c r="MT249" s="16" t="s">
        <v>8993</v>
      </c>
      <c r="MV249" s="16" t="s">
        <v>487</v>
      </c>
      <c r="MW249" s="16" t="s">
        <v>1265</v>
      </c>
      <c r="MX249" s="16" t="s">
        <v>1262</v>
      </c>
      <c r="MY249" s="16" t="s">
        <v>486</v>
      </c>
      <c r="MZ249" s="16" t="s">
        <v>487</v>
      </c>
      <c r="NA249" s="16" t="s">
        <v>486</v>
      </c>
      <c r="NC249" s="16" t="s">
        <v>486</v>
      </c>
      <c r="NE249" s="16" t="s">
        <v>486</v>
      </c>
      <c r="NI249" s="16" t="s">
        <v>11658</v>
      </c>
      <c r="NL249" s="16" t="s">
        <v>844</v>
      </c>
      <c r="NS249" s="16" t="s">
        <v>462</v>
      </c>
      <c r="NT249" s="16" t="s">
        <v>482</v>
      </c>
      <c r="NU249" s="16">
        <v>0.79400000000000004</v>
      </c>
      <c r="NV249" s="16" t="s">
        <v>860</v>
      </c>
      <c r="NW249" s="16" t="s">
        <v>1182</v>
      </c>
      <c r="NX249" s="16" t="s">
        <v>1142</v>
      </c>
      <c r="NY249" s="16" t="s">
        <v>1122</v>
      </c>
      <c r="NZ249" s="16" t="s">
        <v>938</v>
      </c>
    </row>
    <row r="250" spans="1:393" x14ac:dyDescent="0.25">
      <c r="A250" s="16" t="s">
        <v>10116</v>
      </c>
      <c r="B250" s="16" t="s">
        <v>844</v>
      </c>
      <c r="C250" s="16" t="s">
        <v>972</v>
      </c>
      <c r="D250" s="16" t="s">
        <v>844</v>
      </c>
      <c r="E250" s="16" t="s">
        <v>843</v>
      </c>
      <c r="F250" s="16" t="s">
        <v>843</v>
      </c>
      <c r="G250" s="16" t="s">
        <v>843</v>
      </c>
      <c r="H250" s="16" t="s">
        <v>843</v>
      </c>
      <c r="I250" s="16" t="s">
        <v>843</v>
      </c>
      <c r="J250" s="16" t="s">
        <v>843</v>
      </c>
      <c r="K250" s="16" t="s">
        <v>843</v>
      </c>
      <c r="L250" s="16" t="s">
        <v>843</v>
      </c>
      <c r="M250" s="16" t="s">
        <v>843</v>
      </c>
      <c r="N250" s="16" t="s">
        <v>843</v>
      </c>
      <c r="O250" s="16" t="s">
        <v>843</v>
      </c>
      <c r="Q250" s="16" t="s">
        <v>844</v>
      </c>
      <c r="R250" s="16">
        <v>38</v>
      </c>
      <c r="T250" s="16" t="s">
        <v>470</v>
      </c>
      <c r="U250" s="16" t="s">
        <v>844</v>
      </c>
      <c r="V250" s="16" t="s">
        <v>843</v>
      </c>
      <c r="W250" s="16" t="s">
        <v>844</v>
      </c>
      <c r="X250" s="16" t="s">
        <v>843</v>
      </c>
      <c r="Y250" s="16" t="s">
        <v>843</v>
      </c>
      <c r="Z250" s="16" t="s">
        <v>843</v>
      </c>
      <c r="AA250" s="16" t="s">
        <v>843</v>
      </c>
      <c r="AB250" s="16" t="s">
        <v>844</v>
      </c>
      <c r="AC250" s="16" t="s">
        <v>843</v>
      </c>
      <c r="AD250" s="16" t="s">
        <v>867</v>
      </c>
      <c r="AF250" s="16" t="s">
        <v>11796</v>
      </c>
      <c r="AG250" s="16" t="s">
        <v>11768</v>
      </c>
      <c r="AH250" s="16" t="s">
        <v>843</v>
      </c>
      <c r="AI250" s="16" t="s">
        <v>843</v>
      </c>
      <c r="AJ250" s="16" t="s">
        <v>844</v>
      </c>
      <c r="AK250" s="16" t="s">
        <v>843</v>
      </c>
      <c r="AL250" s="16" t="s">
        <v>844</v>
      </c>
      <c r="AM250" s="16" t="s">
        <v>844</v>
      </c>
      <c r="AN250" s="16" t="s">
        <v>843</v>
      </c>
      <c r="AO250" s="16" t="s">
        <v>843</v>
      </c>
      <c r="AP250" s="16" t="s">
        <v>843</v>
      </c>
      <c r="AQ250" s="16" t="s">
        <v>844</v>
      </c>
      <c r="AR250" s="16" t="s">
        <v>4415</v>
      </c>
      <c r="AS250" s="16" t="s">
        <v>844</v>
      </c>
      <c r="AT250" s="16" t="s">
        <v>843</v>
      </c>
      <c r="AU250" s="16" t="s">
        <v>843</v>
      </c>
      <c r="AV250" s="16" t="s">
        <v>843</v>
      </c>
      <c r="AW250" s="16" t="s">
        <v>843</v>
      </c>
      <c r="AX250" s="16" t="s">
        <v>843</v>
      </c>
      <c r="AY250" s="16" t="s">
        <v>843</v>
      </c>
      <c r="AZ250" s="16" t="s">
        <v>4437</v>
      </c>
      <c r="BF250" s="16" t="s">
        <v>844</v>
      </c>
      <c r="BH250" s="16" t="s">
        <v>7383</v>
      </c>
      <c r="BI250" s="16" t="s">
        <v>7785</v>
      </c>
      <c r="BJ250" s="16" t="s">
        <v>843</v>
      </c>
      <c r="BK250" s="16" t="s">
        <v>843</v>
      </c>
      <c r="BL250" s="16" t="s">
        <v>843</v>
      </c>
      <c r="BM250" s="16" t="s">
        <v>843</v>
      </c>
      <c r="BN250" s="16" t="s">
        <v>843</v>
      </c>
      <c r="BO250" s="16" t="s">
        <v>844</v>
      </c>
      <c r="BP250" s="16" t="s">
        <v>843</v>
      </c>
      <c r="BQ250" s="16" t="s">
        <v>843</v>
      </c>
      <c r="DX250" s="16" t="s">
        <v>867</v>
      </c>
      <c r="DY250" s="16" t="s">
        <v>867</v>
      </c>
      <c r="ES250" s="16" t="s">
        <v>865</v>
      </c>
      <c r="EU250" s="16" t="s">
        <v>7813</v>
      </c>
      <c r="EV250" s="16" t="s">
        <v>865</v>
      </c>
      <c r="FT250" s="16" t="s">
        <v>865</v>
      </c>
      <c r="HC250" s="16" t="s">
        <v>865</v>
      </c>
      <c r="JA250" s="16" t="s">
        <v>4822</v>
      </c>
      <c r="JB250" s="16" t="s">
        <v>867</v>
      </c>
      <c r="JC250" s="16" t="s">
        <v>865</v>
      </c>
      <c r="JG250" s="16" t="s">
        <v>1056</v>
      </c>
      <c r="JV250" s="16">
        <v>40</v>
      </c>
      <c r="JW250" s="16" t="s">
        <v>7603</v>
      </c>
      <c r="JY250" s="16">
        <v>6000</v>
      </c>
      <c r="JZ250" s="16" t="s">
        <v>4883</v>
      </c>
      <c r="KB250" s="16" t="s">
        <v>7616</v>
      </c>
      <c r="KD250" s="16" t="s">
        <v>4920</v>
      </c>
      <c r="KE250" s="16" t="s">
        <v>7277</v>
      </c>
      <c r="KF250" s="16" t="s">
        <v>4411</v>
      </c>
      <c r="KH250" s="16" t="s">
        <v>7636</v>
      </c>
      <c r="KI250" s="16" t="s">
        <v>4982</v>
      </c>
      <c r="KK250" s="16" t="s">
        <v>4892</v>
      </c>
      <c r="KM250" s="16" t="s">
        <v>7613</v>
      </c>
      <c r="KO250" s="16" t="s">
        <v>9403</v>
      </c>
      <c r="KP250" s="16" t="s">
        <v>9402</v>
      </c>
      <c r="KQ250" s="16" t="s">
        <v>8694</v>
      </c>
      <c r="KR250" s="16" t="s">
        <v>10117</v>
      </c>
      <c r="KS250" s="16" t="s">
        <v>9404</v>
      </c>
      <c r="KT250" s="16" t="s">
        <v>9148</v>
      </c>
      <c r="KU250" s="16" t="s">
        <v>844</v>
      </c>
      <c r="KV250" s="16" t="s">
        <v>9148</v>
      </c>
      <c r="KW250" s="16" t="s">
        <v>851</v>
      </c>
      <c r="KX250" s="16" t="s">
        <v>487</v>
      </c>
      <c r="KY250" s="16" t="s">
        <v>487</v>
      </c>
      <c r="KZ250" s="16" t="s">
        <v>487</v>
      </c>
      <c r="LC250" s="16" t="s">
        <v>10879</v>
      </c>
      <c r="LF250" s="16" t="s">
        <v>11654</v>
      </c>
      <c r="LI250" s="16" t="s">
        <v>11655</v>
      </c>
      <c r="LJ250" s="16" t="s">
        <v>831</v>
      </c>
      <c r="LK250" s="16" t="s">
        <v>831</v>
      </c>
      <c r="LL250" s="16" t="s">
        <v>8756</v>
      </c>
      <c r="LM250" s="16" t="s">
        <v>8741</v>
      </c>
      <c r="LO250" s="16" t="s">
        <v>843</v>
      </c>
      <c r="LP250" s="16" t="s">
        <v>844</v>
      </c>
      <c r="LQ250" s="16" t="s">
        <v>844</v>
      </c>
      <c r="LR250" s="16" t="s">
        <v>843</v>
      </c>
      <c r="LS250" s="16" t="s">
        <v>844</v>
      </c>
      <c r="LT250" s="16" t="s">
        <v>843</v>
      </c>
      <c r="LU250" s="16" t="s">
        <v>843</v>
      </c>
      <c r="LV250" s="16" t="s">
        <v>843</v>
      </c>
      <c r="LW250" s="16" t="s">
        <v>843</v>
      </c>
      <c r="LX250" s="16" t="s">
        <v>844</v>
      </c>
      <c r="LY250" s="16" t="s">
        <v>843</v>
      </c>
      <c r="LZ250" s="16" t="s">
        <v>843</v>
      </c>
      <c r="MA250" s="16" t="s">
        <v>843</v>
      </c>
      <c r="MB250" s="16" t="s">
        <v>843</v>
      </c>
      <c r="MC250" s="16" t="s">
        <v>843</v>
      </c>
      <c r="ME250" s="16" t="s">
        <v>11656</v>
      </c>
      <c r="MF250" s="16" t="s">
        <v>8847</v>
      </c>
      <c r="MG250" s="16" t="s">
        <v>1840</v>
      </c>
      <c r="MH250" s="16" t="s">
        <v>11668</v>
      </c>
      <c r="MI250" s="16" t="s">
        <v>11668</v>
      </c>
      <c r="MJ250" s="16" t="s">
        <v>1835</v>
      </c>
      <c r="MK250" s="16" t="s">
        <v>9015</v>
      </c>
      <c r="ML250" s="16" t="s">
        <v>1790</v>
      </c>
      <c r="MM250" s="16" t="s">
        <v>486</v>
      </c>
      <c r="MN250" s="16" t="s">
        <v>1798</v>
      </c>
      <c r="MP250" s="16" t="s">
        <v>1829</v>
      </c>
      <c r="MQ250" s="16" t="s">
        <v>1783</v>
      </c>
      <c r="MR250" s="16" t="s">
        <v>470</v>
      </c>
      <c r="MS250" s="16" t="s">
        <v>11813</v>
      </c>
      <c r="MT250" s="16" t="s">
        <v>8982</v>
      </c>
      <c r="MU250" s="16" t="s">
        <v>817</v>
      </c>
      <c r="NC250" s="16" t="s">
        <v>486</v>
      </c>
      <c r="ND250" s="16" t="s">
        <v>486</v>
      </c>
      <c r="NE250" s="16" t="s">
        <v>486</v>
      </c>
      <c r="NG250" s="16" t="s">
        <v>1378</v>
      </c>
      <c r="NH250" s="16" t="s">
        <v>1913</v>
      </c>
      <c r="NI250" s="16" t="s">
        <v>11658</v>
      </c>
      <c r="NJ250" s="16" t="s">
        <v>11820</v>
      </c>
      <c r="NK250" s="16" t="s">
        <v>10365</v>
      </c>
      <c r="NR250" s="16" t="s">
        <v>451</v>
      </c>
      <c r="NS250" s="16" t="s">
        <v>462</v>
      </c>
      <c r="NT250" s="16" t="s">
        <v>482</v>
      </c>
      <c r="NU250" s="16">
        <v>0.79400000000000004</v>
      </c>
      <c r="NV250" s="16" t="s">
        <v>451</v>
      </c>
      <c r="NW250" s="16" t="s">
        <v>1175</v>
      </c>
      <c r="NX250" s="16" t="s">
        <v>1142</v>
      </c>
      <c r="OB250" s="16" t="s">
        <v>831</v>
      </c>
      <c r="OC250" s="16" t="s">
        <v>451</v>
      </c>
    </row>
    <row r="251" spans="1:393" x14ac:dyDescent="0.25">
      <c r="A251" s="16" t="s">
        <v>10120</v>
      </c>
      <c r="B251" s="16" t="s">
        <v>844</v>
      </c>
      <c r="C251" s="16" t="s">
        <v>972</v>
      </c>
      <c r="D251" s="16" t="s">
        <v>844</v>
      </c>
      <c r="E251" s="16" t="s">
        <v>843</v>
      </c>
      <c r="F251" s="16" t="s">
        <v>843</v>
      </c>
      <c r="G251" s="16" t="s">
        <v>843</v>
      </c>
      <c r="H251" s="16" t="s">
        <v>843</v>
      </c>
      <c r="I251" s="16" t="s">
        <v>843</v>
      </c>
      <c r="J251" s="16" t="s">
        <v>843</v>
      </c>
      <c r="K251" s="16" t="s">
        <v>843</v>
      </c>
      <c r="L251" s="16" t="s">
        <v>843</v>
      </c>
      <c r="M251" s="16" t="s">
        <v>843</v>
      </c>
      <c r="N251" s="16" t="s">
        <v>843</v>
      </c>
      <c r="O251" s="16" t="s">
        <v>843</v>
      </c>
      <c r="Q251" s="16" t="s">
        <v>844</v>
      </c>
      <c r="R251" s="16">
        <v>59</v>
      </c>
      <c r="T251" s="16" t="s">
        <v>470</v>
      </c>
      <c r="U251" s="16" t="s">
        <v>844</v>
      </c>
      <c r="V251" s="16" t="s">
        <v>843</v>
      </c>
      <c r="W251" s="16" t="s">
        <v>844</v>
      </c>
      <c r="X251" s="16" t="s">
        <v>843</v>
      </c>
      <c r="Y251" s="16" t="s">
        <v>843</v>
      </c>
      <c r="Z251" s="16" t="s">
        <v>843</v>
      </c>
      <c r="AA251" s="16" t="s">
        <v>843</v>
      </c>
      <c r="AB251" s="16" t="s">
        <v>843</v>
      </c>
      <c r="AC251" s="16" t="s">
        <v>843</v>
      </c>
      <c r="AD251" s="16" t="s">
        <v>867</v>
      </c>
      <c r="AF251" s="16" t="s">
        <v>11673</v>
      </c>
      <c r="AG251" s="16" t="s">
        <v>11828</v>
      </c>
      <c r="AH251" s="16" t="s">
        <v>843</v>
      </c>
      <c r="AI251" s="16" t="s">
        <v>843</v>
      </c>
      <c r="AJ251" s="16" t="s">
        <v>844</v>
      </c>
      <c r="AK251" s="16" t="s">
        <v>843</v>
      </c>
      <c r="AL251" s="16" t="s">
        <v>844</v>
      </c>
      <c r="AM251" s="16" t="s">
        <v>844</v>
      </c>
      <c r="AN251" s="16" t="s">
        <v>843</v>
      </c>
      <c r="AO251" s="16" t="s">
        <v>843</v>
      </c>
      <c r="AP251" s="16" t="s">
        <v>843</v>
      </c>
      <c r="AQ251" s="16" t="s">
        <v>844</v>
      </c>
      <c r="AR251" s="16" t="s">
        <v>4415</v>
      </c>
      <c r="AS251" s="16" t="s">
        <v>844</v>
      </c>
      <c r="AT251" s="16" t="s">
        <v>843</v>
      </c>
      <c r="AU251" s="16" t="s">
        <v>843</v>
      </c>
      <c r="AV251" s="16" t="s">
        <v>843</v>
      </c>
      <c r="AW251" s="16" t="s">
        <v>843</v>
      </c>
      <c r="AX251" s="16" t="s">
        <v>843</v>
      </c>
      <c r="AY251" s="16" t="s">
        <v>843</v>
      </c>
      <c r="AZ251" s="16" t="s">
        <v>4437</v>
      </c>
      <c r="BF251" s="16" t="s">
        <v>844</v>
      </c>
      <c r="BH251" s="16" t="s">
        <v>7383</v>
      </c>
      <c r="BI251" s="16" t="s">
        <v>7785</v>
      </c>
      <c r="BJ251" s="16" t="s">
        <v>843</v>
      </c>
      <c r="BK251" s="16" t="s">
        <v>843</v>
      </c>
      <c r="BL251" s="16" t="s">
        <v>843</v>
      </c>
      <c r="BM251" s="16" t="s">
        <v>843</v>
      </c>
      <c r="BN251" s="16" t="s">
        <v>843</v>
      </c>
      <c r="BO251" s="16" t="s">
        <v>844</v>
      </c>
      <c r="BP251" s="16" t="s">
        <v>843</v>
      </c>
      <c r="BQ251" s="16" t="s">
        <v>843</v>
      </c>
      <c r="DX251" s="16" t="s">
        <v>865</v>
      </c>
      <c r="ES251" s="16" t="s">
        <v>867</v>
      </c>
      <c r="EU251" s="16" t="s">
        <v>7813</v>
      </c>
      <c r="EV251" s="16" t="s">
        <v>865</v>
      </c>
      <c r="HC251" s="16" t="s">
        <v>865</v>
      </c>
      <c r="JA251" s="16" t="s">
        <v>4816</v>
      </c>
      <c r="JB251" s="16" t="s">
        <v>867</v>
      </c>
      <c r="JC251" s="16" t="s">
        <v>865</v>
      </c>
      <c r="JG251" s="16" t="s">
        <v>843</v>
      </c>
      <c r="JV251" s="16">
        <v>30</v>
      </c>
      <c r="JW251" s="16" t="s">
        <v>7600</v>
      </c>
      <c r="JX251" s="16">
        <v>30</v>
      </c>
      <c r="JZ251" s="16" t="s">
        <v>4904</v>
      </c>
      <c r="KB251" s="16" t="s">
        <v>7616</v>
      </c>
      <c r="KD251" s="16" t="s">
        <v>4920</v>
      </c>
      <c r="KE251" s="16" t="s">
        <v>7277</v>
      </c>
      <c r="KF251" s="16" t="s">
        <v>4926</v>
      </c>
      <c r="KH251" s="16" t="s">
        <v>7636</v>
      </c>
      <c r="KI251" s="16" t="s">
        <v>4846</v>
      </c>
      <c r="KO251" s="16" t="s">
        <v>9407</v>
      </c>
      <c r="KP251" s="16" t="s">
        <v>9406</v>
      </c>
      <c r="KQ251" s="16" t="s">
        <v>8694</v>
      </c>
      <c r="KR251" s="16" t="s">
        <v>10121</v>
      </c>
      <c r="KS251" s="16" t="s">
        <v>9408</v>
      </c>
      <c r="KT251" s="16" t="s">
        <v>9148</v>
      </c>
      <c r="KU251" s="16" t="s">
        <v>844</v>
      </c>
      <c r="KV251" s="16" t="s">
        <v>9148</v>
      </c>
      <c r="KW251" s="16" t="s">
        <v>851</v>
      </c>
      <c r="KY251" s="16" t="s">
        <v>486</v>
      </c>
      <c r="LC251" s="16" t="s">
        <v>10879</v>
      </c>
      <c r="LF251" s="16" t="s">
        <v>11654</v>
      </c>
      <c r="LI251" s="16" t="s">
        <v>11655</v>
      </c>
      <c r="LJ251" s="16" t="s">
        <v>831</v>
      </c>
      <c r="LK251" s="16" t="s">
        <v>831</v>
      </c>
      <c r="LL251" s="16" t="s">
        <v>8756</v>
      </c>
      <c r="LM251" s="16" t="s">
        <v>8741</v>
      </c>
      <c r="LO251" s="16" t="s">
        <v>843</v>
      </c>
      <c r="LP251" s="16" t="s">
        <v>844</v>
      </c>
      <c r="LQ251" s="16" t="s">
        <v>844</v>
      </c>
      <c r="LR251" s="16" t="s">
        <v>843</v>
      </c>
      <c r="LS251" s="16" t="s">
        <v>844</v>
      </c>
      <c r="LT251" s="16" t="s">
        <v>843</v>
      </c>
      <c r="LU251" s="16" t="s">
        <v>843</v>
      </c>
      <c r="LV251" s="16" t="s">
        <v>843</v>
      </c>
      <c r="LW251" s="16" t="s">
        <v>844</v>
      </c>
      <c r="LX251" s="16" t="s">
        <v>844</v>
      </c>
      <c r="LY251" s="16" t="s">
        <v>843</v>
      </c>
      <c r="LZ251" s="16" t="s">
        <v>843</v>
      </c>
      <c r="MA251" s="16" t="s">
        <v>843</v>
      </c>
      <c r="MB251" s="16" t="s">
        <v>843</v>
      </c>
      <c r="MC251" s="16" t="s">
        <v>843</v>
      </c>
      <c r="ME251" s="16" t="s">
        <v>11656</v>
      </c>
      <c r="MF251" s="16" t="s">
        <v>8847</v>
      </c>
      <c r="MG251" s="16" t="s">
        <v>1840</v>
      </c>
      <c r="MH251" s="16" t="s">
        <v>11668</v>
      </c>
      <c r="MI251" s="16" t="s">
        <v>11668</v>
      </c>
      <c r="MK251" s="16" t="s">
        <v>8957</v>
      </c>
      <c r="ML251" s="16" t="s">
        <v>1784</v>
      </c>
      <c r="MM251" s="16" t="s">
        <v>486</v>
      </c>
      <c r="MN251" s="16" t="s">
        <v>1798</v>
      </c>
      <c r="MO251" s="16" t="s">
        <v>1817</v>
      </c>
      <c r="MP251" s="16" t="s">
        <v>1824</v>
      </c>
      <c r="MR251" s="16" t="s">
        <v>470</v>
      </c>
      <c r="MS251" s="16" t="s">
        <v>11813</v>
      </c>
      <c r="MT251" s="16" t="s">
        <v>9009</v>
      </c>
      <c r="MU251" s="16" t="s">
        <v>817</v>
      </c>
      <c r="NC251" s="16" t="s">
        <v>487</v>
      </c>
      <c r="NE251" s="16" t="s">
        <v>486</v>
      </c>
      <c r="NG251" s="16" t="s">
        <v>1380</v>
      </c>
      <c r="NH251" s="16" t="s">
        <v>1912</v>
      </c>
      <c r="NI251" s="16" t="s">
        <v>11658</v>
      </c>
      <c r="NJ251" s="16" t="s">
        <v>11829</v>
      </c>
      <c r="NK251" s="16" t="s">
        <v>11830</v>
      </c>
      <c r="NR251" s="16" t="s">
        <v>451</v>
      </c>
      <c r="NS251" s="16" t="s">
        <v>462</v>
      </c>
      <c r="NT251" s="16" t="s">
        <v>482</v>
      </c>
      <c r="NU251" s="16">
        <v>0.79400000000000004</v>
      </c>
      <c r="NV251" s="16" t="s">
        <v>451</v>
      </c>
      <c r="NW251" s="16" t="s">
        <v>1175</v>
      </c>
      <c r="NX251" s="16" t="s">
        <v>1142</v>
      </c>
      <c r="OB251" s="16" t="s">
        <v>831</v>
      </c>
      <c r="OC251" s="16" t="s">
        <v>451</v>
      </c>
    </row>
    <row r="252" spans="1:393" x14ac:dyDescent="0.25">
      <c r="A252" s="16" t="s">
        <v>10124</v>
      </c>
      <c r="B252" s="16" t="s">
        <v>844</v>
      </c>
      <c r="C252" s="16" t="s">
        <v>972</v>
      </c>
      <c r="D252" s="16" t="s">
        <v>844</v>
      </c>
      <c r="E252" s="16" t="s">
        <v>843</v>
      </c>
      <c r="F252" s="16" t="s">
        <v>843</v>
      </c>
      <c r="G252" s="16" t="s">
        <v>843</v>
      </c>
      <c r="H252" s="16" t="s">
        <v>843</v>
      </c>
      <c r="I252" s="16" t="s">
        <v>843</v>
      </c>
      <c r="J252" s="16" t="s">
        <v>843</v>
      </c>
      <c r="K252" s="16" t="s">
        <v>843</v>
      </c>
      <c r="L252" s="16" t="s">
        <v>843</v>
      </c>
      <c r="M252" s="16" t="s">
        <v>843</v>
      </c>
      <c r="N252" s="16" t="s">
        <v>843</v>
      </c>
      <c r="O252" s="16" t="s">
        <v>843</v>
      </c>
      <c r="Q252" s="16" t="s">
        <v>844</v>
      </c>
      <c r="R252" s="16">
        <v>58</v>
      </c>
      <c r="T252" s="16" t="s">
        <v>470</v>
      </c>
      <c r="U252" s="16" t="s">
        <v>844</v>
      </c>
      <c r="V252" s="16" t="s">
        <v>843</v>
      </c>
      <c r="W252" s="16" t="s">
        <v>844</v>
      </c>
      <c r="X252" s="16" t="s">
        <v>843</v>
      </c>
      <c r="Y252" s="16" t="s">
        <v>843</v>
      </c>
      <c r="Z252" s="16" t="s">
        <v>843</v>
      </c>
      <c r="AA252" s="16" t="s">
        <v>843</v>
      </c>
      <c r="AB252" s="16" t="s">
        <v>843</v>
      </c>
      <c r="AC252" s="16" t="s">
        <v>843</v>
      </c>
      <c r="AD252" s="16" t="s">
        <v>867</v>
      </c>
      <c r="AF252" s="16" t="s">
        <v>11673</v>
      </c>
      <c r="AG252" s="16" t="s">
        <v>11745</v>
      </c>
      <c r="AH252" s="16" t="s">
        <v>844</v>
      </c>
      <c r="AI252" s="16" t="s">
        <v>844</v>
      </c>
      <c r="AJ252" s="16" t="s">
        <v>843</v>
      </c>
      <c r="AK252" s="16" t="s">
        <v>843</v>
      </c>
      <c r="AL252" s="16" t="s">
        <v>844</v>
      </c>
      <c r="AM252" s="16" t="s">
        <v>844</v>
      </c>
      <c r="AN252" s="16" t="s">
        <v>843</v>
      </c>
      <c r="AO252" s="16" t="s">
        <v>843</v>
      </c>
      <c r="AP252" s="16" t="s">
        <v>843</v>
      </c>
      <c r="AQ252" s="16" t="s">
        <v>844</v>
      </c>
      <c r="AR252" s="16" t="s">
        <v>11679</v>
      </c>
      <c r="AS252" s="16" t="s">
        <v>844</v>
      </c>
      <c r="AT252" s="16" t="s">
        <v>843</v>
      </c>
      <c r="AU252" s="16" t="s">
        <v>844</v>
      </c>
      <c r="AV252" s="16" t="s">
        <v>843</v>
      </c>
      <c r="AW252" s="16" t="s">
        <v>843</v>
      </c>
      <c r="AX252" s="16" t="s">
        <v>843</v>
      </c>
      <c r="AY252" s="16" t="s">
        <v>843</v>
      </c>
      <c r="AZ252" s="16" t="s">
        <v>4437</v>
      </c>
      <c r="BB252" s="16" t="s">
        <v>4440</v>
      </c>
      <c r="BF252" s="16" t="s">
        <v>844</v>
      </c>
      <c r="BH252" s="16" t="s">
        <v>7383</v>
      </c>
      <c r="BI252" s="16" t="s">
        <v>7785</v>
      </c>
      <c r="BJ252" s="16" t="s">
        <v>843</v>
      </c>
      <c r="BK252" s="16" t="s">
        <v>843</v>
      </c>
      <c r="BL252" s="16" t="s">
        <v>843</v>
      </c>
      <c r="BM252" s="16" t="s">
        <v>843</v>
      </c>
      <c r="BN252" s="16" t="s">
        <v>843</v>
      </c>
      <c r="BO252" s="16" t="s">
        <v>844</v>
      </c>
      <c r="BP252" s="16" t="s">
        <v>843</v>
      </c>
      <c r="BQ252" s="16" t="s">
        <v>843</v>
      </c>
      <c r="DX252" s="16" t="s">
        <v>867</v>
      </c>
      <c r="DY252" s="16" t="s">
        <v>867</v>
      </c>
      <c r="ES252" s="16" t="s">
        <v>865</v>
      </c>
      <c r="EU252" s="16" t="s">
        <v>7813</v>
      </c>
      <c r="EV252" s="16" t="s">
        <v>865</v>
      </c>
      <c r="FF252" s="16" t="s">
        <v>7836</v>
      </c>
      <c r="HC252" s="16" t="s">
        <v>865</v>
      </c>
      <c r="JA252" s="16" t="s">
        <v>4816</v>
      </c>
      <c r="JB252" s="16" t="s">
        <v>865</v>
      </c>
      <c r="JC252" s="16" t="s">
        <v>865</v>
      </c>
      <c r="JD252" s="16" t="s">
        <v>865</v>
      </c>
      <c r="JE252" s="16" t="s">
        <v>865</v>
      </c>
      <c r="JF252" s="16" t="s">
        <v>865</v>
      </c>
      <c r="JG252" s="16" t="s">
        <v>843</v>
      </c>
      <c r="JH252" s="16" t="s">
        <v>7577</v>
      </c>
      <c r="JJ252" s="16" t="s">
        <v>865</v>
      </c>
      <c r="KF252" s="16" t="s">
        <v>4972</v>
      </c>
      <c r="KI252" s="16" t="s">
        <v>4843</v>
      </c>
      <c r="KO252" s="16" t="s">
        <v>9412</v>
      </c>
      <c r="KP252" s="16" t="s">
        <v>9411</v>
      </c>
      <c r="KQ252" s="16" t="s">
        <v>8694</v>
      </c>
      <c r="KR252" s="16" t="s">
        <v>10125</v>
      </c>
      <c r="KS252" s="16" t="s">
        <v>9413</v>
      </c>
      <c r="KT252" s="16" t="s">
        <v>9148</v>
      </c>
      <c r="KU252" s="16" t="s">
        <v>844</v>
      </c>
      <c r="KV252" s="16" t="s">
        <v>9148</v>
      </c>
      <c r="KW252" s="16" t="s">
        <v>850</v>
      </c>
      <c r="KX252" s="16" t="s">
        <v>487</v>
      </c>
      <c r="KY252" s="16" t="s">
        <v>487</v>
      </c>
      <c r="KZ252" s="16" t="s">
        <v>487</v>
      </c>
      <c r="LC252" s="16" t="s">
        <v>10879</v>
      </c>
      <c r="LF252" s="16" t="s">
        <v>11654</v>
      </c>
      <c r="LI252" s="16" t="s">
        <v>11655</v>
      </c>
      <c r="LJ252" s="16" t="s">
        <v>843</v>
      </c>
      <c r="LL252" s="16" t="s">
        <v>8711</v>
      </c>
      <c r="LM252" s="16" t="s">
        <v>8741</v>
      </c>
      <c r="LO252" s="16" t="s">
        <v>843</v>
      </c>
      <c r="LP252" s="16" t="s">
        <v>844</v>
      </c>
      <c r="LQ252" s="16" t="s">
        <v>844</v>
      </c>
      <c r="LR252" s="16" t="s">
        <v>844</v>
      </c>
      <c r="LS252" s="16" t="s">
        <v>844</v>
      </c>
      <c r="LT252" s="16" t="s">
        <v>844</v>
      </c>
      <c r="LU252" s="16" t="s">
        <v>844</v>
      </c>
      <c r="LV252" s="16" t="s">
        <v>1056</v>
      </c>
      <c r="LW252" s="16" t="s">
        <v>844</v>
      </c>
      <c r="LX252" s="16" t="s">
        <v>843</v>
      </c>
      <c r="LY252" s="16" t="s">
        <v>843</v>
      </c>
      <c r="LZ252" s="16" t="s">
        <v>843</v>
      </c>
      <c r="MA252" s="16" t="s">
        <v>843</v>
      </c>
      <c r="MB252" s="16" t="s">
        <v>843</v>
      </c>
      <c r="MC252" s="16" t="s">
        <v>843</v>
      </c>
      <c r="ME252" s="16" t="s">
        <v>11656</v>
      </c>
      <c r="MF252" s="16" t="s">
        <v>8847</v>
      </c>
      <c r="MO252" s="16" t="s">
        <v>1815</v>
      </c>
      <c r="MP252" s="16" t="s">
        <v>13846</v>
      </c>
      <c r="MR252" s="16" t="s">
        <v>470</v>
      </c>
      <c r="MS252" s="16" t="s">
        <v>11831</v>
      </c>
      <c r="MT252" s="16" t="s">
        <v>9009</v>
      </c>
      <c r="MU252" s="16" t="s">
        <v>817</v>
      </c>
      <c r="NC252" s="16" t="s">
        <v>486</v>
      </c>
      <c r="NE252" s="16" t="s">
        <v>486</v>
      </c>
      <c r="NG252" s="16" t="s">
        <v>1380</v>
      </c>
      <c r="NI252" s="16" t="s">
        <v>11658</v>
      </c>
      <c r="NR252" s="16" t="s">
        <v>451</v>
      </c>
      <c r="NS252" s="16" t="s">
        <v>462</v>
      </c>
      <c r="NT252" s="16" t="s">
        <v>482</v>
      </c>
      <c r="NU252" s="16">
        <v>0.79400000000000004</v>
      </c>
      <c r="NV252" s="16" t="s">
        <v>451</v>
      </c>
      <c r="NW252" s="16" t="s">
        <v>1175</v>
      </c>
      <c r="NX252" s="16" t="s">
        <v>1142</v>
      </c>
      <c r="OB252" s="16" t="s">
        <v>833</v>
      </c>
      <c r="OC252" s="16" t="s">
        <v>451</v>
      </c>
    </row>
    <row r="253" spans="1:393" x14ac:dyDescent="0.25">
      <c r="A253" s="16" t="s">
        <v>10130</v>
      </c>
      <c r="B253" s="16" t="s">
        <v>1056</v>
      </c>
      <c r="C253" s="16" t="s">
        <v>972</v>
      </c>
      <c r="D253" s="16" t="s">
        <v>844</v>
      </c>
      <c r="E253" s="16" t="s">
        <v>843</v>
      </c>
      <c r="F253" s="16" t="s">
        <v>843</v>
      </c>
      <c r="G253" s="16" t="s">
        <v>843</v>
      </c>
      <c r="H253" s="16" t="s">
        <v>843</v>
      </c>
      <c r="I253" s="16" t="s">
        <v>843</v>
      </c>
      <c r="J253" s="16" t="s">
        <v>843</v>
      </c>
      <c r="K253" s="16" t="s">
        <v>843</v>
      </c>
      <c r="L253" s="16" t="s">
        <v>843</v>
      </c>
      <c r="M253" s="16" t="s">
        <v>843</v>
      </c>
      <c r="N253" s="16" t="s">
        <v>843</v>
      </c>
      <c r="O253" s="16" t="s">
        <v>843</v>
      </c>
      <c r="Q253" s="16" t="s">
        <v>844</v>
      </c>
      <c r="R253" s="16">
        <v>66</v>
      </c>
      <c r="T253" s="16" t="s">
        <v>474</v>
      </c>
      <c r="U253" s="16" t="s">
        <v>843</v>
      </c>
      <c r="V253" s="16" t="s">
        <v>844</v>
      </c>
      <c r="W253" s="16" t="s">
        <v>843</v>
      </c>
      <c r="X253" s="16" t="s">
        <v>844</v>
      </c>
      <c r="Y253" s="16" t="s">
        <v>843</v>
      </c>
      <c r="Z253" s="16" t="s">
        <v>843</v>
      </c>
      <c r="AA253" s="16" t="s">
        <v>843</v>
      </c>
      <c r="AB253" s="16" t="s">
        <v>843</v>
      </c>
      <c r="AC253" s="16" t="s">
        <v>843</v>
      </c>
      <c r="AD253" s="16" t="s">
        <v>867</v>
      </c>
      <c r="AF253" s="16" t="s">
        <v>11673</v>
      </c>
      <c r="AG253" s="16" t="s">
        <v>11725</v>
      </c>
      <c r="AH253" s="16" t="s">
        <v>844</v>
      </c>
      <c r="AI253" s="16" t="s">
        <v>844</v>
      </c>
      <c r="AJ253" s="16" t="s">
        <v>843</v>
      </c>
      <c r="AK253" s="16" t="s">
        <v>843</v>
      </c>
      <c r="AL253" s="16" t="s">
        <v>844</v>
      </c>
      <c r="AM253" s="16" t="s">
        <v>844</v>
      </c>
      <c r="AN253" s="16" t="s">
        <v>843</v>
      </c>
      <c r="AO253" s="16" t="s">
        <v>843</v>
      </c>
      <c r="AP253" s="16" t="s">
        <v>843</v>
      </c>
      <c r="AQ253" s="16" t="s">
        <v>844</v>
      </c>
      <c r="AR253" s="16" t="s">
        <v>11832</v>
      </c>
      <c r="AS253" s="16" t="s">
        <v>843</v>
      </c>
      <c r="AT253" s="16" t="s">
        <v>843</v>
      </c>
      <c r="AU253" s="16" t="s">
        <v>844</v>
      </c>
      <c r="AV253" s="16" t="s">
        <v>843</v>
      </c>
      <c r="AW253" s="16" t="s">
        <v>844</v>
      </c>
      <c r="AX253" s="16" t="s">
        <v>843</v>
      </c>
      <c r="AY253" s="16" t="s">
        <v>843</v>
      </c>
      <c r="BB253" s="16" t="s">
        <v>4440</v>
      </c>
      <c r="BD253" s="16" t="s">
        <v>4440</v>
      </c>
      <c r="BF253" s="16" t="s">
        <v>844</v>
      </c>
      <c r="BI253" s="16" t="s">
        <v>7785</v>
      </c>
      <c r="BJ253" s="16" t="s">
        <v>843</v>
      </c>
      <c r="BK253" s="16" t="s">
        <v>843</v>
      </c>
      <c r="BL253" s="16" t="s">
        <v>843</v>
      </c>
      <c r="BM253" s="16" t="s">
        <v>843</v>
      </c>
      <c r="BN253" s="16" t="s">
        <v>843</v>
      </c>
      <c r="BO253" s="16" t="s">
        <v>844</v>
      </c>
      <c r="BP253" s="16" t="s">
        <v>843</v>
      </c>
      <c r="BQ253" s="16" t="s">
        <v>843</v>
      </c>
      <c r="DX253" s="16" t="s">
        <v>867</v>
      </c>
      <c r="DY253" s="16" t="s">
        <v>867</v>
      </c>
      <c r="ES253" s="16" t="s">
        <v>867</v>
      </c>
      <c r="EU253" s="16" t="s">
        <v>7813</v>
      </c>
      <c r="EV253" s="16" t="s">
        <v>865</v>
      </c>
      <c r="FF253" s="16" t="s">
        <v>7836</v>
      </c>
      <c r="HC253" s="16" t="s">
        <v>865</v>
      </c>
      <c r="JA253" s="16" t="s">
        <v>4813</v>
      </c>
      <c r="JB253" s="16" t="s">
        <v>865</v>
      </c>
      <c r="JC253" s="16" t="s">
        <v>865</v>
      </c>
      <c r="JD253" s="16" t="s">
        <v>865</v>
      </c>
      <c r="JE253" s="16" t="s">
        <v>865</v>
      </c>
      <c r="JF253" s="16" t="s">
        <v>865</v>
      </c>
      <c r="JG253" s="16" t="s">
        <v>843</v>
      </c>
      <c r="JH253" s="16" t="s">
        <v>5638</v>
      </c>
      <c r="JJ253" s="16" t="s">
        <v>865</v>
      </c>
      <c r="KF253" s="16" t="s">
        <v>4926</v>
      </c>
      <c r="KI253" s="16" t="s">
        <v>4849</v>
      </c>
      <c r="KO253" s="16" t="s">
        <v>9412</v>
      </c>
      <c r="KP253" s="16" t="s">
        <v>9411</v>
      </c>
      <c r="KQ253" s="16" t="s">
        <v>8694</v>
      </c>
      <c r="KR253" s="16" t="s">
        <v>10131</v>
      </c>
      <c r="KS253" s="16" t="s">
        <v>9413</v>
      </c>
      <c r="KT253" s="16" t="s">
        <v>9148</v>
      </c>
      <c r="KU253" s="16" t="s">
        <v>844</v>
      </c>
      <c r="KV253" s="16" t="s">
        <v>9148</v>
      </c>
      <c r="KW253" s="16" t="s">
        <v>850</v>
      </c>
      <c r="KX253" s="16" t="s">
        <v>487</v>
      </c>
      <c r="KY253" s="16" t="s">
        <v>487</v>
      </c>
      <c r="KZ253" s="16" t="s">
        <v>487</v>
      </c>
      <c r="LC253" s="16" t="s">
        <v>10879</v>
      </c>
      <c r="LF253" s="16" t="s">
        <v>11654</v>
      </c>
      <c r="LI253" s="16" t="s">
        <v>11655</v>
      </c>
      <c r="LJ253" s="16" t="s">
        <v>843</v>
      </c>
      <c r="LL253" s="16" t="s">
        <v>8711</v>
      </c>
      <c r="LM253" s="16" t="s">
        <v>8741</v>
      </c>
      <c r="LO253" s="16" t="s">
        <v>843</v>
      </c>
      <c r="LP253" s="16" t="s">
        <v>844</v>
      </c>
      <c r="LQ253" s="16" t="s">
        <v>844</v>
      </c>
      <c r="LR253" s="16" t="s">
        <v>844</v>
      </c>
      <c r="LS253" s="16" t="s">
        <v>844</v>
      </c>
      <c r="LT253" s="16" t="s">
        <v>844</v>
      </c>
      <c r="LU253" s="16" t="s">
        <v>844</v>
      </c>
      <c r="LV253" s="16" t="s">
        <v>1056</v>
      </c>
      <c r="LW253" s="16" t="s">
        <v>844</v>
      </c>
      <c r="LX253" s="16" t="s">
        <v>843</v>
      </c>
      <c r="LY253" s="16" t="s">
        <v>843</v>
      </c>
      <c r="LZ253" s="16" t="s">
        <v>843</v>
      </c>
      <c r="MA253" s="16" t="s">
        <v>843</v>
      </c>
      <c r="MB253" s="16" t="s">
        <v>843</v>
      </c>
      <c r="MC253" s="16" t="s">
        <v>843</v>
      </c>
      <c r="ME253" s="16" t="s">
        <v>11656</v>
      </c>
      <c r="MF253" s="16" t="s">
        <v>8847</v>
      </c>
      <c r="MO253" s="16" t="s">
        <v>1817</v>
      </c>
      <c r="MP253" s="16" t="s">
        <v>13845</v>
      </c>
      <c r="MR253" s="16" t="s">
        <v>474</v>
      </c>
      <c r="MS253" s="16" t="s">
        <v>11831</v>
      </c>
      <c r="MT253" s="16" t="s">
        <v>9009</v>
      </c>
      <c r="NC253" s="16" t="s">
        <v>487</v>
      </c>
      <c r="NE253" s="16" t="s">
        <v>486</v>
      </c>
      <c r="NG253" s="16" t="s">
        <v>1376</v>
      </c>
      <c r="NI253" s="16" t="s">
        <v>11658</v>
      </c>
      <c r="NR253" s="16" t="s">
        <v>878</v>
      </c>
      <c r="NS253" s="16" t="s">
        <v>462</v>
      </c>
      <c r="NT253" s="16" t="s">
        <v>482</v>
      </c>
      <c r="NU253" s="16">
        <v>0.79400000000000004</v>
      </c>
      <c r="NV253" s="16" t="s">
        <v>457</v>
      </c>
      <c r="NW253" s="16" t="s">
        <v>1183</v>
      </c>
      <c r="NX253" s="16" t="s">
        <v>1142</v>
      </c>
      <c r="OB253" s="16" t="s">
        <v>833</v>
      </c>
      <c r="OC253" s="16" t="s">
        <v>878</v>
      </c>
    </row>
    <row r="254" spans="1:393" x14ac:dyDescent="0.25">
      <c r="A254" s="16" t="s">
        <v>10135</v>
      </c>
      <c r="B254" s="16" t="s">
        <v>844</v>
      </c>
      <c r="C254" s="16" t="s">
        <v>972</v>
      </c>
      <c r="D254" s="16" t="s">
        <v>844</v>
      </c>
      <c r="E254" s="16" t="s">
        <v>843</v>
      </c>
      <c r="F254" s="16" t="s">
        <v>843</v>
      </c>
      <c r="G254" s="16" t="s">
        <v>843</v>
      </c>
      <c r="H254" s="16" t="s">
        <v>843</v>
      </c>
      <c r="I254" s="16" t="s">
        <v>843</v>
      </c>
      <c r="J254" s="16" t="s">
        <v>843</v>
      </c>
      <c r="K254" s="16" t="s">
        <v>843</v>
      </c>
      <c r="L254" s="16" t="s">
        <v>843</v>
      </c>
      <c r="M254" s="16" t="s">
        <v>843</v>
      </c>
      <c r="N254" s="16" t="s">
        <v>843</v>
      </c>
      <c r="O254" s="16" t="s">
        <v>843</v>
      </c>
      <c r="Q254" s="16" t="s">
        <v>844</v>
      </c>
      <c r="R254" s="16">
        <v>56</v>
      </c>
      <c r="T254" s="16" t="s">
        <v>470</v>
      </c>
      <c r="U254" s="16" t="s">
        <v>844</v>
      </c>
      <c r="V254" s="16" t="s">
        <v>843</v>
      </c>
      <c r="W254" s="16" t="s">
        <v>844</v>
      </c>
      <c r="X254" s="16" t="s">
        <v>843</v>
      </c>
      <c r="Y254" s="16" t="s">
        <v>843</v>
      </c>
      <c r="Z254" s="16" t="s">
        <v>843</v>
      </c>
      <c r="AA254" s="16" t="s">
        <v>843</v>
      </c>
      <c r="AB254" s="16" t="s">
        <v>843</v>
      </c>
      <c r="AC254" s="16" t="s">
        <v>843</v>
      </c>
      <c r="AD254" s="16" t="s">
        <v>867</v>
      </c>
      <c r="AF254" s="16" t="s">
        <v>11673</v>
      </c>
      <c r="AG254" s="16" t="s">
        <v>11696</v>
      </c>
      <c r="AH254" s="16" t="s">
        <v>844</v>
      </c>
      <c r="AI254" s="16" t="s">
        <v>844</v>
      </c>
      <c r="AJ254" s="16" t="s">
        <v>844</v>
      </c>
      <c r="AK254" s="16" t="s">
        <v>843</v>
      </c>
      <c r="AL254" s="16" t="s">
        <v>843</v>
      </c>
      <c r="AM254" s="16" t="s">
        <v>844</v>
      </c>
      <c r="AN254" s="16" t="s">
        <v>843</v>
      </c>
      <c r="AO254" s="16" t="s">
        <v>843</v>
      </c>
      <c r="AP254" s="16" t="s">
        <v>843</v>
      </c>
      <c r="AQ254" s="16" t="s">
        <v>844</v>
      </c>
      <c r="AR254" s="16" t="s">
        <v>4415</v>
      </c>
      <c r="AS254" s="16" t="s">
        <v>844</v>
      </c>
      <c r="AT254" s="16" t="s">
        <v>843</v>
      </c>
      <c r="AU254" s="16" t="s">
        <v>843</v>
      </c>
      <c r="AV254" s="16" t="s">
        <v>843</v>
      </c>
      <c r="AW254" s="16" t="s">
        <v>843</v>
      </c>
      <c r="AX254" s="16" t="s">
        <v>843</v>
      </c>
      <c r="AY254" s="16" t="s">
        <v>843</v>
      </c>
      <c r="AZ254" s="16" t="s">
        <v>4437</v>
      </c>
      <c r="BF254" s="16" t="s">
        <v>844</v>
      </c>
      <c r="BH254" s="16" t="s">
        <v>7380</v>
      </c>
      <c r="BI254" s="16" t="s">
        <v>7785</v>
      </c>
      <c r="BJ254" s="16" t="s">
        <v>843</v>
      </c>
      <c r="BK254" s="16" t="s">
        <v>843</v>
      </c>
      <c r="BL254" s="16" t="s">
        <v>843</v>
      </c>
      <c r="BM254" s="16" t="s">
        <v>843</v>
      </c>
      <c r="BN254" s="16" t="s">
        <v>843</v>
      </c>
      <c r="BO254" s="16" t="s">
        <v>844</v>
      </c>
      <c r="BP254" s="16" t="s">
        <v>843</v>
      </c>
      <c r="BQ254" s="16" t="s">
        <v>843</v>
      </c>
      <c r="DX254" s="16" t="s">
        <v>865</v>
      </c>
      <c r="ES254" s="16" t="s">
        <v>865</v>
      </c>
      <c r="EU254" s="16" t="s">
        <v>7810</v>
      </c>
      <c r="EV254" s="16" t="s">
        <v>865</v>
      </c>
      <c r="HC254" s="16" t="s">
        <v>865</v>
      </c>
      <c r="JA254" s="16" t="s">
        <v>4813</v>
      </c>
      <c r="JB254" s="16" t="s">
        <v>867</v>
      </c>
      <c r="JC254" s="16" t="s">
        <v>865</v>
      </c>
      <c r="JG254" s="16" t="s">
        <v>843</v>
      </c>
      <c r="JV254" s="16">
        <v>35</v>
      </c>
      <c r="JW254" s="16" t="s">
        <v>7603</v>
      </c>
      <c r="JY254" s="16">
        <v>6000</v>
      </c>
      <c r="JZ254" s="16" t="s">
        <v>4883</v>
      </c>
      <c r="KB254" s="16" t="s">
        <v>7616</v>
      </c>
      <c r="KD254" s="16" t="s">
        <v>4917</v>
      </c>
      <c r="KE254" s="16" t="s">
        <v>7277</v>
      </c>
      <c r="KF254" s="16" t="s">
        <v>4411</v>
      </c>
      <c r="KH254" s="16" t="s">
        <v>7642</v>
      </c>
      <c r="KI254" s="16" t="s">
        <v>4982</v>
      </c>
      <c r="KK254" s="16" t="s">
        <v>4883</v>
      </c>
      <c r="KM254" s="16" t="s">
        <v>7616</v>
      </c>
      <c r="KO254" s="16" t="s">
        <v>9416</v>
      </c>
      <c r="KP254" s="16" t="s">
        <v>9415</v>
      </c>
      <c r="KQ254" s="16" t="s">
        <v>8694</v>
      </c>
      <c r="KR254" s="16" t="s">
        <v>10136</v>
      </c>
      <c r="KS254" s="16" t="s">
        <v>9417</v>
      </c>
      <c r="KT254" s="16" t="s">
        <v>9148</v>
      </c>
      <c r="KU254" s="16" t="s">
        <v>844</v>
      </c>
      <c r="KV254" s="16" t="s">
        <v>9148</v>
      </c>
      <c r="KW254" s="16" t="s">
        <v>851</v>
      </c>
      <c r="KY254" s="16" t="s">
        <v>486</v>
      </c>
      <c r="LC254" s="16" t="s">
        <v>10879</v>
      </c>
      <c r="LF254" s="16" t="s">
        <v>11654</v>
      </c>
      <c r="LI254" s="16" t="s">
        <v>11655</v>
      </c>
      <c r="LJ254" s="16" t="s">
        <v>831</v>
      </c>
      <c r="LK254" s="16" t="s">
        <v>831</v>
      </c>
      <c r="LL254" s="16" t="s">
        <v>8756</v>
      </c>
      <c r="LM254" s="16" t="s">
        <v>8741</v>
      </c>
      <c r="LO254" s="16" t="s">
        <v>843</v>
      </c>
      <c r="LP254" s="16" t="s">
        <v>844</v>
      </c>
      <c r="LQ254" s="16" t="s">
        <v>844</v>
      </c>
      <c r="LR254" s="16" t="s">
        <v>843</v>
      </c>
      <c r="LS254" s="16" t="s">
        <v>844</v>
      </c>
      <c r="LT254" s="16" t="s">
        <v>843</v>
      </c>
      <c r="LU254" s="16" t="s">
        <v>843</v>
      </c>
      <c r="LV254" s="16" t="s">
        <v>843</v>
      </c>
      <c r="LW254" s="16" t="s">
        <v>843</v>
      </c>
      <c r="LX254" s="16" t="s">
        <v>844</v>
      </c>
      <c r="LY254" s="16" t="s">
        <v>843</v>
      </c>
      <c r="LZ254" s="16" t="s">
        <v>843</v>
      </c>
      <c r="MA254" s="16" t="s">
        <v>843</v>
      </c>
      <c r="MB254" s="16" t="s">
        <v>843</v>
      </c>
      <c r="MC254" s="16" t="s">
        <v>843</v>
      </c>
      <c r="ME254" s="16" t="s">
        <v>11656</v>
      </c>
      <c r="MF254" s="16" t="s">
        <v>8847</v>
      </c>
      <c r="MG254" s="16" t="s">
        <v>1840</v>
      </c>
      <c r="MH254" s="16" t="s">
        <v>11667</v>
      </c>
      <c r="MI254" s="16" t="s">
        <v>11733</v>
      </c>
      <c r="MJ254" s="16" t="s">
        <v>1840</v>
      </c>
      <c r="MK254" s="16" t="s">
        <v>8982</v>
      </c>
      <c r="ML254" s="16" t="s">
        <v>1790</v>
      </c>
      <c r="MM254" s="16" t="s">
        <v>487</v>
      </c>
      <c r="MN254" s="16" t="s">
        <v>1798</v>
      </c>
      <c r="MP254" s="16" t="s">
        <v>1829</v>
      </c>
      <c r="MQ254" s="16" t="s">
        <v>1790</v>
      </c>
      <c r="MR254" s="16" t="s">
        <v>470</v>
      </c>
      <c r="MS254" s="16" t="s">
        <v>11831</v>
      </c>
      <c r="MT254" s="16" t="s">
        <v>9009</v>
      </c>
      <c r="MU254" s="16" t="s">
        <v>817</v>
      </c>
      <c r="NC254" s="16" t="s">
        <v>486</v>
      </c>
      <c r="NE254" s="16" t="s">
        <v>486</v>
      </c>
      <c r="NG254" s="16" t="s">
        <v>1376</v>
      </c>
      <c r="NH254" s="16" t="s">
        <v>1913</v>
      </c>
      <c r="NI254" s="16" t="s">
        <v>11658</v>
      </c>
      <c r="NJ254" s="16" t="s">
        <v>11820</v>
      </c>
      <c r="NK254" s="16" t="s">
        <v>10365</v>
      </c>
      <c r="NR254" s="16" t="s">
        <v>451</v>
      </c>
      <c r="NS254" s="16" t="s">
        <v>462</v>
      </c>
      <c r="NT254" s="16" t="s">
        <v>482</v>
      </c>
      <c r="NU254" s="16">
        <v>0.79400000000000004</v>
      </c>
      <c r="NV254" s="16" t="s">
        <v>451</v>
      </c>
      <c r="NW254" s="16" t="s">
        <v>1175</v>
      </c>
      <c r="NX254" s="16" t="s">
        <v>1142</v>
      </c>
      <c r="OB254" s="16" t="s">
        <v>831</v>
      </c>
      <c r="OC254" s="16" t="s">
        <v>451</v>
      </c>
    </row>
    <row r="255" spans="1:393" x14ac:dyDescent="0.25">
      <c r="A255" s="16" t="s">
        <v>10140</v>
      </c>
      <c r="B255" s="16" t="s">
        <v>844</v>
      </c>
      <c r="C255" s="16" t="s">
        <v>972</v>
      </c>
      <c r="D255" s="16" t="s">
        <v>844</v>
      </c>
      <c r="E255" s="16" t="s">
        <v>843</v>
      </c>
      <c r="F255" s="16" t="s">
        <v>843</v>
      </c>
      <c r="G255" s="16" t="s">
        <v>843</v>
      </c>
      <c r="H255" s="16" t="s">
        <v>843</v>
      </c>
      <c r="I255" s="16" t="s">
        <v>843</v>
      </c>
      <c r="J255" s="16" t="s">
        <v>843</v>
      </c>
      <c r="K255" s="16" t="s">
        <v>843</v>
      </c>
      <c r="L255" s="16" t="s">
        <v>843</v>
      </c>
      <c r="M255" s="16" t="s">
        <v>843</v>
      </c>
      <c r="N255" s="16" t="s">
        <v>843</v>
      </c>
      <c r="O255" s="16" t="s">
        <v>843</v>
      </c>
      <c r="Q255" s="16" t="s">
        <v>844</v>
      </c>
      <c r="R255" s="16">
        <v>63</v>
      </c>
      <c r="T255" s="16" t="s">
        <v>470</v>
      </c>
      <c r="U255" s="16" t="s">
        <v>844</v>
      </c>
      <c r="V255" s="16" t="s">
        <v>843</v>
      </c>
      <c r="W255" s="16" t="s">
        <v>844</v>
      </c>
      <c r="X255" s="16" t="s">
        <v>843</v>
      </c>
      <c r="Y255" s="16" t="s">
        <v>843</v>
      </c>
      <c r="Z255" s="16" t="s">
        <v>843</v>
      </c>
      <c r="AA255" s="16" t="s">
        <v>843</v>
      </c>
      <c r="AB255" s="16" t="s">
        <v>843</v>
      </c>
      <c r="AC255" s="16" t="s">
        <v>843</v>
      </c>
      <c r="AD255" s="16" t="s">
        <v>867</v>
      </c>
      <c r="AF255" s="16" t="s">
        <v>11702</v>
      </c>
      <c r="AG255" s="16" t="s">
        <v>11725</v>
      </c>
      <c r="AH255" s="16" t="s">
        <v>844</v>
      </c>
      <c r="AI255" s="16" t="s">
        <v>844</v>
      </c>
      <c r="AJ255" s="16" t="s">
        <v>843</v>
      </c>
      <c r="AK255" s="16" t="s">
        <v>843</v>
      </c>
      <c r="AL255" s="16" t="s">
        <v>844</v>
      </c>
      <c r="AM255" s="16" t="s">
        <v>844</v>
      </c>
      <c r="AN255" s="16" t="s">
        <v>843</v>
      </c>
      <c r="AO255" s="16" t="s">
        <v>843</v>
      </c>
      <c r="AP255" s="16" t="s">
        <v>843</v>
      </c>
      <c r="AQ255" s="16" t="s">
        <v>844</v>
      </c>
      <c r="AR255" s="16" t="s">
        <v>4415</v>
      </c>
      <c r="AS255" s="16" t="s">
        <v>844</v>
      </c>
      <c r="AT255" s="16" t="s">
        <v>843</v>
      </c>
      <c r="AU255" s="16" t="s">
        <v>843</v>
      </c>
      <c r="AV255" s="16" t="s">
        <v>843</v>
      </c>
      <c r="AW255" s="16" t="s">
        <v>843</v>
      </c>
      <c r="AX255" s="16" t="s">
        <v>843</v>
      </c>
      <c r="AY255" s="16" t="s">
        <v>843</v>
      </c>
      <c r="AZ255" s="16" t="s">
        <v>4437</v>
      </c>
      <c r="BF255" s="16" t="s">
        <v>844</v>
      </c>
      <c r="BH255" s="16" t="s">
        <v>7383</v>
      </c>
      <c r="BI255" s="16" t="s">
        <v>7785</v>
      </c>
      <c r="BJ255" s="16" t="s">
        <v>843</v>
      </c>
      <c r="BK255" s="16" t="s">
        <v>843</v>
      </c>
      <c r="BL255" s="16" t="s">
        <v>843</v>
      </c>
      <c r="BM255" s="16" t="s">
        <v>843</v>
      </c>
      <c r="BN255" s="16" t="s">
        <v>843</v>
      </c>
      <c r="BO255" s="16" t="s">
        <v>844</v>
      </c>
      <c r="BP255" s="16" t="s">
        <v>843</v>
      </c>
      <c r="BQ255" s="16" t="s">
        <v>843</v>
      </c>
      <c r="DX255" s="16" t="s">
        <v>867</v>
      </c>
      <c r="DY255" s="16" t="s">
        <v>867</v>
      </c>
      <c r="ES255" s="16" t="s">
        <v>867</v>
      </c>
      <c r="EU255" s="16" t="s">
        <v>7813</v>
      </c>
      <c r="EV255" s="16" t="s">
        <v>865</v>
      </c>
      <c r="FF255" s="16" t="s">
        <v>7836</v>
      </c>
      <c r="HC255" s="16" t="s">
        <v>865</v>
      </c>
      <c r="JA255" s="16" t="s">
        <v>4816</v>
      </c>
      <c r="JB255" s="16" t="s">
        <v>865</v>
      </c>
      <c r="JC255" s="16" t="s">
        <v>865</v>
      </c>
      <c r="JD255" s="16" t="s">
        <v>865</v>
      </c>
      <c r="JE255" s="16" t="s">
        <v>865</v>
      </c>
      <c r="JF255" s="16" t="s">
        <v>865</v>
      </c>
      <c r="JG255" s="16" t="s">
        <v>843</v>
      </c>
      <c r="JH255" s="16" t="s">
        <v>4846</v>
      </c>
      <c r="KF255" s="16" t="s">
        <v>4926</v>
      </c>
      <c r="KI255" s="16" t="s">
        <v>4982</v>
      </c>
      <c r="KK255" s="16" t="s">
        <v>4874</v>
      </c>
      <c r="KM255" s="16" t="s">
        <v>7616</v>
      </c>
      <c r="KO255" s="16" t="s">
        <v>9423</v>
      </c>
      <c r="KP255" s="16" t="s">
        <v>9422</v>
      </c>
      <c r="KQ255" s="16" t="s">
        <v>8694</v>
      </c>
      <c r="KR255" s="16" t="s">
        <v>10141</v>
      </c>
      <c r="KS255" s="16" t="s">
        <v>9424</v>
      </c>
      <c r="KT255" s="16" t="s">
        <v>9148</v>
      </c>
      <c r="KU255" s="16" t="s">
        <v>844</v>
      </c>
      <c r="KV255" s="16" t="s">
        <v>9148</v>
      </c>
      <c r="KW255" s="16" t="s">
        <v>851</v>
      </c>
      <c r="KX255" s="16" t="s">
        <v>487</v>
      </c>
      <c r="KY255" s="16" t="s">
        <v>487</v>
      </c>
      <c r="KZ255" s="16" t="s">
        <v>487</v>
      </c>
      <c r="LC255" s="16" t="s">
        <v>10879</v>
      </c>
      <c r="LF255" s="16" t="s">
        <v>11654</v>
      </c>
      <c r="LI255" s="16" t="s">
        <v>11655</v>
      </c>
      <c r="LJ255" s="16" t="s">
        <v>843</v>
      </c>
      <c r="LL255" s="16" t="s">
        <v>8711</v>
      </c>
      <c r="LM255" s="16" t="s">
        <v>8741</v>
      </c>
      <c r="LO255" s="16" t="s">
        <v>843</v>
      </c>
      <c r="LP255" s="16" t="s">
        <v>843</v>
      </c>
      <c r="LQ255" s="16" t="s">
        <v>844</v>
      </c>
      <c r="LR255" s="16" t="s">
        <v>843</v>
      </c>
      <c r="LS255" s="16" t="s">
        <v>844</v>
      </c>
      <c r="LT255" s="16" t="s">
        <v>843</v>
      </c>
      <c r="LU255" s="16" t="s">
        <v>844</v>
      </c>
      <c r="LV255" s="16" t="s">
        <v>843</v>
      </c>
      <c r="LW255" s="16" t="s">
        <v>844</v>
      </c>
      <c r="LX255" s="16" t="s">
        <v>843</v>
      </c>
      <c r="LY255" s="16" t="s">
        <v>843</v>
      </c>
      <c r="LZ255" s="16" t="s">
        <v>843</v>
      </c>
      <c r="MA255" s="16" t="s">
        <v>843</v>
      </c>
      <c r="MB255" s="16" t="s">
        <v>843</v>
      </c>
      <c r="MC255" s="16" t="s">
        <v>843</v>
      </c>
      <c r="ME255" s="16" t="s">
        <v>11656</v>
      </c>
      <c r="MF255" s="16" t="s">
        <v>8847</v>
      </c>
      <c r="MJ255" s="16" t="s">
        <v>1840</v>
      </c>
      <c r="MO255" s="16" t="s">
        <v>1817</v>
      </c>
      <c r="MP255" s="16" t="s">
        <v>1829</v>
      </c>
      <c r="MQ255" s="16" t="s">
        <v>1785</v>
      </c>
      <c r="MR255" s="16" t="s">
        <v>470</v>
      </c>
      <c r="MS255" s="16" t="s">
        <v>11831</v>
      </c>
      <c r="MT255" s="16" t="s">
        <v>8978</v>
      </c>
      <c r="MU255" s="16" t="s">
        <v>817</v>
      </c>
      <c r="NC255" s="16" t="s">
        <v>487</v>
      </c>
      <c r="NE255" s="16" t="s">
        <v>486</v>
      </c>
      <c r="NG255" s="16" t="s">
        <v>1380</v>
      </c>
      <c r="NI255" s="16" t="s">
        <v>11658</v>
      </c>
      <c r="NR255" s="16" t="s">
        <v>877</v>
      </c>
      <c r="NS255" s="16" t="s">
        <v>462</v>
      </c>
      <c r="NT255" s="16" t="s">
        <v>482</v>
      </c>
      <c r="NU255" s="16">
        <v>0.79400000000000004</v>
      </c>
      <c r="NV255" s="16" t="s">
        <v>457</v>
      </c>
      <c r="NW255" s="16" t="s">
        <v>1177</v>
      </c>
      <c r="NX255" s="16" t="s">
        <v>1142</v>
      </c>
      <c r="OB255" s="16" t="s">
        <v>833</v>
      </c>
      <c r="OC255" s="16" t="s">
        <v>877</v>
      </c>
    </row>
    <row r="256" spans="1:393" x14ac:dyDescent="0.25">
      <c r="A256" s="16" t="s">
        <v>10145</v>
      </c>
      <c r="B256" s="16" t="s">
        <v>844</v>
      </c>
      <c r="C256" s="16" t="s">
        <v>972</v>
      </c>
      <c r="D256" s="16" t="s">
        <v>844</v>
      </c>
      <c r="E256" s="16" t="s">
        <v>843</v>
      </c>
      <c r="F256" s="16" t="s">
        <v>843</v>
      </c>
      <c r="G256" s="16" t="s">
        <v>843</v>
      </c>
      <c r="H256" s="16" t="s">
        <v>843</v>
      </c>
      <c r="I256" s="16" t="s">
        <v>843</v>
      </c>
      <c r="J256" s="16" t="s">
        <v>843</v>
      </c>
      <c r="K256" s="16" t="s">
        <v>843</v>
      </c>
      <c r="L256" s="16" t="s">
        <v>843</v>
      </c>
      <c r="M256" s="16" t="s">
        <v>843</v>
      </c>
      <c r="N256" s="16" t="s">
        <v>843</v>
      </c>
      <c r="O256" s="16" t="s">
        <v>843</v>
      </c>
      <c r="Q256" s="16" t="s">
        <v>844</v>
      </c>
      <c r="R256" s="16">
        <v>68</v>
      </c>
      <c r="T256" s="16" t="s">
        <v>474</v>
      </c>
      <c r="U256" s="16" t="s">
        <v>843</v>
      </c>
      <c r="V256" s="16" t="s">
        <v>844</v>
      </c>
      <c r="W256" s="16" t="s">
        <v>843</v>
      </c>
      <c r="X256" s="16" t="s">
        <v>844</v>
      </c>
      <c r="Y256" s="16" t="s">
        <v>843</v>
      </c>
      <c r="Z256" s="16" t="s">
        <v>843</v>
      </c>
      <c r="AA256" s="16" t="s">
        <v>843</v>
      </c>
      <c r="AB256" s="16" t="s">
        <v>843</v>
      </c>
      <c r="AC256" s="16" t="s">
        <v>843</v>
      </c>
      <c r="AD256" s="16" t="s">
        <v>867</v>
      </c>
      <c r="AF256" s="16" t="s">
        <v>11659</v>
      </c>
      <c r="AG256" s="16" t="s">
        <v>11722</v>
      </c>
      <c r="AH256" s="16" t="s">
        <v>844</v>
      </c>
      <c r="AI256" s="16" t="s">
        <v>843</v>
      </c>
      <c r="AJ256" s="16" t="s">
        <v>844</v>
      </c>
      <c r="AK256" s="16" t="s">
        <v>844</v>
      </c>
      <c r="AL256" s="16" t="s">
        <v>843</v>
      </c>
      <c r="AM256" s="16" t="s">
        <v>843</v>
      </c>
      <c r="AN256" s="16" t="s">
        <v>843</v>
      </c>
      <c r="AO256" s="16" t="s">
        <v>843</v>
      </c>
      <c r="AP256" s="16" t="s">
        <v>843</v>
      </c>
      <c r="AQ256" s="16" t="s">
        <v>843</v>
      </c>
      <c r="AR256" s="16" t="s">
        <v>11815</v>
      </c>
      <c r="AS256" s="16" t="s">
        <v>844</v>
      </c>
      <c r="AT256" s="16" t="s">
        <v>844</v>
      </c>
      <c r="AU256" s="16" t="s">
        <v>844</v>
      </c>
      <c r="AV256" s="16" t="s">
        <v>843</v>
      </c>
      <c r="AW256" s="16" t="s">
        <v>843</v>
      </c>
      <c r="AX256" s="16" t="s">
        <v>843</v>
      </c>
      <c r="AY256" s="16" t="s">
        <v>843</v>
      </c>
      <c r="AZ256" s="16" t="s">
        <v>4440</v>
      </c>
      <c r="BA256" s="16" t="s">
        <v>4440</v>
      </c>
      <c r="BB256" s="16" t="s">
        <v>4437</v>
      </c>
      <c r="BF256" s="16" t="s">
        <v>843</v>
      </c>
      <c r="BI256" s="16" t="s">
        <v>7785</v>
      </c>
      <c r="BJ256" s="16" t="s">
        <v>843</v>
      </c>
      <c r="BK256" s="16" t="s">
        <v>843</v>
      </c>
      <c r="BL256" s="16" t="s">
        <v>843</v>
      </c>
      <c r="BM256" s="16" t="s">
        <v>843</v>
      </c>
      <c r="BN256" s="16" t="s">
        <v>843</v>
      </c>
      <c r="BO256" s="16" t="s">
        <v>844</v>
      </c>
      <c r="BP256" s="16" t="s">
        <v>843</v>
      </c>
      <c r="BQ256" s="16" t="s">
        <v>843</v>
      </c>
      <c r="DX256" s="16" t="s">
        <v>867</v>
      </c>
      <c r="DY256" s="16" t="s">
        <v>867</v>
      </c>
      <c r="ES256" s="16" t="s">
        <v>867</v>
      </c>
      <c r="EU256" s="16" t="s">
        <v>7813</v>
      </c>
      <c r="EV256" s="16" t="s">
        <v>865</v>
      </c>
      <c r="FF256" s="16" t="s">
        <v>7842</v>
      </c>
      <c r="FG256" s="16" t="s">
        <v>7852</v>
      </c>
      <c r="FH256" s="16" t="s">
        <v>843</v>
      </c>
      <c r="FI256" s="16" t="s">
        <v>844</v>
      </c>
      <c r="FJ256" s="16" t="s">
        <v>843</v>
      </c>
      <c r="FK256" s="16" t="s">
        <v>843</v>
      </c>
      <c r="FL256" s="16" t="s">
        <v>843</v>
      </c>
      <c r="FM256" s="16" t="s">
        <v>843</v>
      </c>
      <c r="FN256" s="16" t="s">
        <v>843</v>
      </c>
      <c r="FO256" s="16" t="s">
        <v>843</v>
      </c>
      <c r="FP256" s="16" t="s">
        <v>843</v>
      </c>
      <c r="FQ256" s="16" t="s">
        <v>843</v>
      </c>
      <c r="HC256" s="16" t="s">
        <v>865</v>
      </c>
      <c r="JA256" s="16" t="s">
        <v>4816</v>
      </c>
      <c r="JB256" s="16" t="s">
        <v>865</v>
      </c>
      <c r="JC256" s="16" t="s">
        <v>865</v>
      </c>
      <c r="JD256" s="16" t="s">
        <v>865</v>
      </c>
      <c r="JE256" s="16" t="s">
        <v>865</v>
      </c>
      <c r="JF256" s="16" t="s">
        <v>865</v>
      </c>
      <c r="JG256" s="16" t="s">
        <v>843</v>
      </c>
      <c r="JH256" s="16" t="s">
        <v>4846</v>
      </c>
      <c r="KF256" s="16" t="s">
        <v>864</v>
      </c>
      <c r="KI256" s="16" t="s">
        <v>4846</v>
      </c>
      <c r="KO256" s="16" t="s">
        <v>9432</v>
      </c>
      <c r="KP256" s="16" t="s">
        <v>9431</v>
      </c>
      <c r="KQ256" s="16" t="s">
        <v>8694</v>
      </c>
      <c r="KR256" s="16" t="s">
        <v>10146</v>
      </c>
      <c r="KS256" s="16" t="s">
        <v>9433</v>
      </c>
      <c r="KT256" s="16" t="s">
        <v>9148</v>
      </c>
      <c r="KU256" s="16" t="s">
        <v>844</v>
      </c>
      <c r="KV256" s="16" t="s">
        <v>9148</v>
      </c>
      <c r="KW256" s="16" t="s">
        <v>850</v>
      </c>
      <c r="KX256" s="16" t="s">
        <v>487</v>
      </c>
      <c r="KY256" s="16" t="s">
        <v>487</v>
      </c>
      <c r="KZ256" s="16" t="s">
        <v>487</v>
      </c>
      <c r="LC256" s="16" t="s">
        <v>10879</v>
      </c>
      <c r="LF256" s="16" t="s">
        <v>11654</v>
      </c>
      <c r="LI256" s="16" t="s">
        <v>11655</v>
      </c>
      <c r="LJ256" s="16" t="s">
        <v>843</v>
      </c>
      <c r="LL256" s="16" t="s">
        <v>8711</v>
      </c>
      <c r="LM256" s="16" t="s">
        <v>8741</v>
      </c>
      <c r="LO256" s="16" t="s">
        <v>843</v>
      </c>
      <c r="LP256" s="16" t="s">
        <v>843</v>
      </c>
      <c r="LQ256" s="16" t="s">
        <v>844</v>
      </c>
      <c r="LR256" s="16" t="s">
        <v>844</v>
      </c>
      <c r="LS256" s="16" t="s">
        <v>844</v>
      </c>
      <c r="LT256" s="16" t="s">
        <v>844</v>
      </c>
      <c r="LU256" s="16" t="s">
        <v>1056</v>
      </c>
      <c r="LV256" s="16" t="s">
        <v>1056</v>
      </c>
      <c r="LW256" s="16" t="s">
        <v>1056</v>
      </c>
      <c r="LX256" s="16" t="s">
        <v>843</v>
      </c>
      <c r="LY256" s="16" t="s">
        <v>843</v>
      </c>
      <c r="LZ256" s="16" t="s">
        <v>843</v>
      </c>
      <c r="MA256" s="16" t="s">
        <v>843</v>
      </c>
      <c r="MB256" s="16" t="s">
        <v>843</v>
      </c>
      <c r="MC256" s="16" t="s">
        <v>843</v>
      </c>
      <c r="ME256" s="16" t="s">
        <v>11656</v>
      </c>
      <c r="MF256" s="16" t="s">
        <v>8847</v>
      </c>
      <c r="MP256" s="16" t="s">
        <v>1824</v>
      </c>
      <c r="MR256" s="16" t="s">
        <v>474</v>
      </c>
      <c r="MS256" s="16" t="s">
        <v>11831</v>
      </c>
      <c r="MT256" s="16" t="s">
        <v>9003</v>
      </c>
      <c r="NC256" s="16" t="s">
        <v>487</v>
      </c>
      <c r="NE256" s="16" t="s">
        <v>486</v>
      </c>
      <c r="NG256" s="16" t="s">
        <v>1380</v>
      </c>
      <c r="NI256" s="16" t="s">
        <v>11658</v>
      </c>
      <c r="NR256" s="16" t="s">
        <v>878</v>
      </c>
      <c r="NS256" s="16" t="s">
        <v>462</v>
      </c>
      <c r="NT256" s="16" t="s">
        <v>482</v>
      </c>
      <c r="NU256" s="16">
        <v>0.79400000000000004</v>
      </c>
      <c r="NV256" s="16" t="s">
        <v>457</v>
      </c>
      <c r="NW256" s="16" t="s">
        <v>1183</v>
      </c>
      <c r="NX256" s="16" t="s">
        <v>1142</v>
      </c>
      <c r="OB256" s="16" t="s">
        <v>833</v>
      </c>
      <c r="OC256" s="16" t="s">
        <v>878</v>
      </c>
    </row>
    <row r="257" spans="1:394" x14ac:dyDescent="0.25">
      <c r="A257" s="16" t="s">
        <v>10151</v>
      </c>
      <c r="B257" s="16" t="s">
        <v>1056</v>
      </c>
      <c r="C257" s="16" t="s">
        <v>972</v>
      </c>
      <c r="D257" s="16" t="s">
        <v>844</v>
      </c>
      <c r="E257" s="16" t="s">
        <v>843</v>
      </c>
      <c r="F257" s="16" t="s">
        <v>843</v>
      </c>
      <c r="G257" s="16" t="s">
        <v>843</v>
      </c>
      <c r="H257" s="16" t="s">
        <v>843</v>
      </c>
      <c r="I257" s="16" t="s">
        <v>843</v>
      </c>
      <c r="J257" s="16" t="s">
        <v>843</v>
      </c>
      <c r="K257" s="16" t="s">
        <v>843</v>
      </c>
      <c r="L257" s="16" t="s">
        <v>843</v>
      </c>
      <c r="M257" s="16" t="s">
        <v>843</v>
      </c>
      <c r="N257" s="16" t="s">
        <v>843</v>
      </c>
      <c r="O257" s="16" t="s">
        <v>843</v>
      </c>
      <c r="Q257" s="16" t="s">
        <v>844</v>
      </c>
      <c r="R257" s="16">
        <v>65</v>
      </c>
      <c r="T257" s="16" t="s">
        <v>470</v>
      </c>
      <c r="U257" s="16" t="s">
        <v>844</v>
      </c>
      <c r="V257" s="16" t="s">
        <v>843</v>
      </c>
      <c r="W257" s="16" t="s">
        <v>844</v>
      </c>
      <c r="X257" s="16" t="s">
        <v>843</v>
      </c>
      <c r="Y257" s="16" t="s">
        <v>843</v>
      </c>
      <c r="Z257" s="16" t="s">
        <v>843</v>
      </c>
      <c r="AA257" s="16" t="s">
        <v>843</v>
      </c>
      <c r="AB257" s="16" t="s">
        <v>843</v>
      </c>
      <c r="AC257" s="16" t="s">
        <v>843</v>
      </c>
      <c r="AD257" s="16" t="s">
        <v>865</v>
      </c>
      <c r="AF257" s="16" t="s">
        <v>11659</v>
      </c>
      <c r="AG257" s="16" t="s">
        <v>11722</v>
      </c>
      <c r="AH257" s="16" t="s">
        <v>844</v>
      </c>
      <c r="AI257" s="16" t="s">
        <v>843</v>
      </c>
      <c r="AJ257" s="16" t="s">
        <v>844</v>
      </c>
      <c r="AK257" s="16" t="s">
        <v>844</v>
      </c>
      <c r="AL257" s="16" t="s">
        <v>843</v>
      </c>
      <c r="AM257" s="16" t="s">
        <v>843</v>
      </c>
      <c r="AN257" s="16" t="s">
        <v>843</v>
      </c>
      <c r="AO257" s="16" t="s">
        <v>843</v>
      </c>
      <c r="AP257" s="16" t="s">
        <v>843</v>
      </c>
      <c r="AQ257" s="16" t="s">
        <v>843</v>
      </c>
      <c r="AR257" s="16" t="s">
        <v>11815</v>
      </c>
      <c r="AS257" s="16" t="s">
        <v>844</v>
      </c>
      <c r="AT257" s="16" t="s">
        <v>844</v>
      </c>
      <c r="AU257" s="16" t="s">
        <v>844</v>
      </c>
      <c r="AV257" s="16" t="s">
        <v>843</v>
      </c>
      <c r="AW257" s="16" t="s">
        <v>843</v>
      </c>
      <c r="AX257" s="16" t="s">
        <v>843</v>
      </c>
      <c r="AY257" s="16" t="s">
        <v>843</v>
      </c>
      <c r="AZ257" s="16" t="s">
        <v>4437</v>
      </c>
      <c r="BA257" s="16" t="s">
        <v>4437</v>
      </c>
      <c r="BB257" s="16" t="s">
        <v>4440</v>
      </c>
      <c r="BF257" s="16" t="s">
        <v>843</v>
      </c>
      <c r="BI257" s="16" t="s">
        <v>7785</v>
      </c>
      <c r="BJ257" s="16" t="s">
        <v>843</v>
      </c>
      <c r="BK257" s="16" t="s">
        <v>843</v>
      </c>
      <c r="BL257" s="16" t="s">
        <v>843</v>
      </c>
      <c r="BM257" s="16" t="s">
        <v>843</v>
      </c>
      <c r="BN257" s="16" t="s">
        <v>843</v>
      </c>
      <c r="BO257" s="16" t="s">
        <v>844</v>
      </c>
      <c r="BP257" s="16" t="s">
        <v>843</v>
      </c>
      <c r="BQ257" s="16" t="s">
        <v>843</v>
      </c>
      <c r="DX257" s="16" t="s">
        <v>867</v>
      </c>
      <c r="DY257" s="16" t="s">
        <v>867</v>
      </c>
      <c r="ES257" s="16" t="s">
        <v>867</v>
      </c>
      <c r="EU257" s="16" t="s">
        <v>7816</v>
      </c>
      <c r="EV257" s="16" t="s">
        <v>867</v>
      </c>
      <c r="EW257" s="16" t="s">
        <v>7823</v>
      </c>
      <c r="EX257" s="16" t="s">
        <v>844</v>
      </c>
      <c r="EY257" s="16" t="s">
        <v>843</v>
      </c>
      <c r="EZ257" s="16" t="s">
        <v>843</v>
      </c>
      <c r="FA257" s="16" t="s">
        <v>843</v>
      </c>
      <c r="FB257" s="16" t="s">
        <v>843</v>
      </c>
      <c r="FC257" s="16" t="s">
        <v>843</v>
      </c>
      <c r="FD257" s="16" t="s">
        <v>843</v>
      </c>
      <c r="FF257" s="16" t="s">
        <v>7842</v>
      </c>
      <c r="FG257" s="16" t="s">
        <v>7852</v>
      </c>
      <c r="FH257" s="16" t="s">
        <v>843</v>
      </c>
      <c r="FI257" s="16" t="s">
        <v>844</v>
      </c>
      <c r="FJ257" s="16" t="s">
        <v>843</v>
      </c>
      <c r="FK257" s="16" t="s">
        <v>843</v>
      </c>
      <c r="FL257" s="16" t="s">
        <v>843</v>
      </c>
      <c r="FM257" s="16" t="s">
        <v>843</v>
      </c>
      <c r="FN257" s="16" t="s">
        <v>843</v>
      </c>
      <c r="FO257" s="16" t="s">
        <v>843</v>
      </c>
      <c r="FP257" s="16" t="s">
        <v>843</v>
      </c>
      <c r="FQ257" s="16" t="s">
        <v>843</v>
      </c>
      <c r="HC257" s="16" t="s">
        <v>867</v>
      </c>
      <c r="HD257" s="16" t="s">
        <v>867</v>
      </c>
      <c r="HE257" s="16" t="s">
        <v>11833</v>
      </c>
      <c r="HF257" s="16" t="s">
        <v>843</v>
      </c>
      <c r="HG257" s="16" t="s">
        <v>843</v>
      </c>
      <c r="HH257" s="16" t="s">
        <v>843</v>
      </c>
      <c r="HI257" s="16" t="s">
        <v>844</v>
      </c>
      <c r="HJ257" s="16" t="s">
        <v>843</v>
      </c>
      <c r="HK257" s="16" t="s">
        <v>843</v>
      </c>
      <c r="HL257" s="16" t="s">
        <v>844</v>
      </c>
      <c r="HM257" s="16" t="s">
        <v>843</v>
      </c>
      <c r="HN257" s="16" t="s">
        <v>843</v>
      </c>
      <c r="HO257" s="16" t="s">
        <v>843</v>
      </c>
      <c r="HP257" s="16" t="s">
        <v>843</v>
      </c>
      <c r="HQ257" s="16" t="s">
        <v>843</v>
      </c>
      <c r="HR257" s="16" t="s">
        <v>843</v>
      </c>
      <c r="HS257" s="16" t="s">
        <v>843</v>
      </c>
      <c r="IZ257" s="16" t="s">
        <v>4796</v>
      </c>
      <c r="JA257" s="16" t="s">
        <v>4816</v>
      </c>
      <c r="JB257" s="16" t="s">
        <v>865</v>
      </c>
      <c r="JC257" s="16" t="s">
        <v>865</v>
      </c>
      <c r="JD257" s="16" t="s">
        <v>865</v>
      </c>
      <c r="JE257" s="16" t="s">
        <v>865</v>
      </c>
      <c r="JF257" s="16" t="s">
        <v>865</v>
      </c>
      <c r="JG257" s="16" t="s">
        <v>843</v>
      </c>
      <c r="JH257" s="16" t="s">
        <v>4846</v>
      </c>
      <c r="KF257" s="16" t="s">
        <v>4411</v>
      </c>
      <c r="KI257" s="16" t="s">
        <v>4846</v>
      </c>
      <c r="KO257" s="16" t="s">
        <v>9432</v>
      </c>
      <c r="KP257" s="16" t="s">
        <v>9431</v>
      </c>
      <c r="KQ257" s="16" t="s">
        <v>8694</v>
      </c>
      <c r="KR257" s="16" t="s">
        <v>10152</v>
      </c>
      <c r="KS257" s="16" t="s">
        <v>9433</v>
      </c>
      <c r="KT257" s="16" t="s">
        <v>9148</v>
      </c>
      <c r="KU257" s="16" t="s">
        <v>844</v>
      </c>
      <c r="KV257" s="16" t="s">
        <v>9148</v>
      </c>
      <c r="KW257" s="16" t="s">
        <v>850</v>
      </c>
      <c r="KX257" s="16" t="s">
        <v>487</v>
      </c>
      <c r="KY257" s="16" t="s">
        <v>487</v>
      </c>
      <c r="KZ257" s="16" t="s">
        <v>487</v>
      </c>
      <c r="LC257" s="16" t="s">
        <v>10879</v>
      </c>
      <c r="LF257" s="16" t="s">
        <v>11654</v>
      </c>
      <c r="LI257" s="16" t="s">
        <v>11655</v>
      </c>
      <c r="LJ257" s="16" t="s">
        <v>843</v>
      </c>
      <c r="LL257" s="16" t="s">
        <v>8711</v>
      </c>
      <c r="LM257" s="16" t="s">
        <v>8741</v>
      </c>
      <c r="LO257" s="16" t="s">
        <v>843</v>
      </c>
      <c r="LP257" s="16" t="s">
        <v>843</v>
      </c>
      <c r="LQ257" s="16" t="s">
        <v>844</v>
      </c>
      <c r="LR257" s="16" t="s">
        <v>844</v>
      </c>
      <c r="LS257" s="16" t="s">
        <v>844</v>
      </c>
      <c r="LT257" s="16" t="s">
        <v>844</v>
      </c>
      <c r="LU257" s="16" t="s">
        <v>1056</v>
      </c>
      <c r="LV257" s="16" t="s">
        <v>1056</v>
      </c>
      <c r="LW257" s="16" t="s">
        <v>1056</v>
      </c>
      <c r="LX257" s="16" t="s">
        <v>843</v>
      </c>
      <c r="LY257" s="16" t="s">
        <v>843</v>
      </c>
      <c r="LZ257" s="16" t="s">
        <v>843</v>
      </c>
      <c r="MA257" s="16" t="s">
        <v>843</v>
      </c>
      <c r="MB257" s="16" t="s">
        <v>843</v>
      </c>
      <c r="MC257" s="16" t="s">
        <v>843</v>
      </c>
      <c r="ME257" s="16" t="s">
        <v>11656</v>
      </c>
      <c r="MF257" s="16" t="s">
        <v>8847</v>
      </c>
      <c r="MP257" s="16" t="s">
        <v>1824</v>
      </c>
      <c r="MR257" s="16" t="s">
        <v>470</v>
      </c>
      <c r="MS257" s="16" t="s">
        <v>11831</v>
      </c>
      <c r="MT257" s="16" t="s">
        <v>9003</v>
      </c>
      <c r="NC257" s="16" t="s">
        <v>487</v>
      </c>
      <c r="NE257" s="16" t="s">
        <v>487</v>
      </c>
      <c r="NF257" s="16" t="s">
        <v>487</v>
      </c>
      <c r="NG257" s="16" t="s">
        <v>1380</v>
      </c>
      <c r="NI257" s="16" t="s">
        <v>11658</v>
      </c>
      <c r="NM257" s="16" t="s">
        <v>11834</v>
      </c>
      <c r="NN257" s="16" t="s">
        <v>867</v>
      </c>
      <c r="NO257" s="16" t="s">
        <v>11683</v>
      </c>
      <c r="NP257" s="16" t="s">
        <v>11684</v>
      </c>
      <c r="NR257" s="16" t="s">
        <v>878</v>
      </c>
      <c r="NS257" s="16" t="s">
        <v>462</v>
      </c>
      <c r="NT257" s="16" t="s">
        <v>482</v>
      </c>
      <c r="NU257" s="16">
        <v>0.79400000000000004</v>
      </c>
      <c r="NV257" s="16" t="s">
        <v>457</v>
      </c>
      <c r="NW257" s="16" t="s">
        <v>1177</v>
      </c>
      <c r="NX257" s="16" t="s">
        <v>1142</v>
      </c>
      <c r="OB257" s="16" t="s">
        <v>833</v>
      </c>
      <c r="OC257" s="16" t="s">
        <v>878</v>
      </c>
      <c r="OD257" s="16" t="s">
        <v>487</v>
      </c>
    </row>
    <row r="258" spans="1:394" x14ac:dyDescent="0.25">
      <c r="A258" s="16" t="s">
        <v>10155</v>
      </c>
      <c r="B258" s="16" t="s">
        <v>844</v>
      </c>
      <c r="C258" s="16" t="s">
        <v>972</v>
      </c>
      <c r="D258" s="16" t="s">
        <v>844</v>
      </c>
      <c r="E258" s="16" t="s">
        <v>843</v>
      </c>
      <c r="F258" s="16" t="s">
        <v>843</v>
      </c>
      <c r="G258" s="16" t="s">
        <v>843</v>
      </c>
      <c r="H258" s="16" t="s">
        <v>843</v>
      </c>
      <c r="I258" s="16" t="s">
        <v>843</v>
      </c>
      <c r="J258" s="16" t="s">
        <v>843</v>
      </c>
      <c r="K258" s="16" t="s">
        <v>843</v>
      </c>
      <c r="L258" s="16" t="s">
        <v>843</v>
      </c>
      <c r="M258" s="16" t="s">
        <v>843</v>
      </c>
      <c r="N258" s="16" t="s">
        <v>843</v>
      </c>
      <c r="O258" s="16" t="s">
        <v>843</v>
      </c>
      <c r="Q258" s="16" t="s">
        <v>844</v>
      </c>
      <c r="R258" s="16">
        <v>41</v>
      </c>
      <c r="T258" s="16" t="s">
        <v>474</v>
      </c>
      <c r="U258" s="16" t="s">
        <v>843</v>
      </c>
      <c r="V258" s="16" t="s">
        <v>844</v>
      </c>
      <c r="W258" s="16" t="s">
        <v>843</v>
      </c>
      <c r="X258" s="16" t="s">
        <v>844</v>
      </c>
      <c r="Y258" s="16" t="s">
        <v>843</v>
      </c>
      <c r="Z258" s="16" t="s">
        <v>843</v>
      </c>
      <c r="AA258" s="16" t="s">
        <v>843</v>
      </c>
      <c r="AB258" s="16" t="s">
        <v>843</v>
      </c>
      <c r="AC258" s="16" t="s">
        <v>843</v>
      </c>
      <c r="AD258" s="16" t="s">
        <v>867</v>
      </c>
      <c r="AF258" s="16" t="s">
        <v>11673</v>
      </c>
      <c r="AG258" s="16" t="s">
        <v>11696</v>
      </c>
      <c r="AH258" s="16" t="s">
        <v>844</v>
      </c>
      <c r="AI258" s="16" t="s">
        <v>844</v>
      </c>
      <c r="AJ258" s="16" t="s">
        <v>844</v>
      </c>
      <c r="AK258" s="16" t="s">
        <v>843</v>
      </c>
      <c r="AL258" s="16" t="s">
        <v>843</v>
      </c>
      <c r="AM258" s="16" t="s">
        <v>844</v>
      </c>
      <c r="AN258" s="16" t="s">
        <v>843</v>
      </c>
      <c r="AO258" s="16" t="s">
        <v>843</v>
      </c>
      <c r="AP258" s="16" t="s">
        <v>843</v>
      </c>
      <c r="AQ258" s="16" t="s">
        <v>844</v>
      </c>
      <c r="AR258" s="16" t="s">
        <v>4433</v>
      </c>
      <c r="AS258" s="16" t="s">
        <v>843</v>
      </c>
      <c r="AT258" s="16" t="s">
        <v>843</v>
      </c>
      <c r="AU258" s="16" t="s">
        <v>843</v>
      </c>
      <c r="AV258" s="16" t="s">
        <v>843</v>
      </c>
      <c r="AW258" s="16" t="s">
        <v>843</v>
      </c>
      <c r="AX258" s="16" t="s">
        <v>843</v>
      </c>
      <c r="AY258" s="16" t="s">
        <v>844</v>
      </c>
      <c r="BF258" s="16" t="s">
        <v>844</v>
      </c>
      <c r="BH258" s="16" t="s">
        <v>7383</v>
      </c>
      <c r="BI258" s="16" t="s">
        <v>7773</v>
      </c>
      <c r="BJ258" s="16" t="s">
        <v>843</v>
      </c>
      <c r="BK258" s="16" t="s">
        <v>844</v>
      </c>
      <c r="BL258" s="16" t="s">
        <v>843</v>
      </c>
      <c r="BM258" s="16" t="s">
        <v>843</v>
      </c>
      <c r="BN258" s="16" t="s">
        <v>843</v>
      </c>
      <c r="BO258" s="16" t="s">
        <v>843</v>
      </c>
      <c r="BP258" s="16" t="s">
        <v>843</v>
      </c>
      <c r="BQ258" s="16" t="s">
        <v>843</v>
      </c>
      <c r="BR258" s="16" t="s">
        <v>7804</v>
      </c>
      <c r="BS258" s="16" t="s">
        <v>843</v>
      </c>
      <c r="BT258" s="16" t="s">
        <v>843</v>
      </c>
      <c r="BU258" s="16" t="s">
        <v>843</v>
      </c>
      <c r="BV258" s="16" t="s">
        <v>843</v>
      </c>
      <c r="BW258" s="16" t="s">
        <v>843</v>
      </c>
      <c r="BX258" s="16" t="s">
        <v>844</v>
      </c>
      <c r="BY258" s="16" t="s">
        <v>843</v>
      </c>
      <c r="BZ258" s="16" t="s">
        <v>843</v>
      </c>
      <c r="CA258" s="16" t="s">
        <v>843</v>
      </c>
      <c r="DX258" s="16" t="s">
        <v>865</v>
      </c>
      <c r="ES258" s="16" t="s">
        <v>865</v>
      </c>
      <c r="EU258" s="16" t="s">
        <v>7810</v>
      </c>
      <c r="EV258" s="16" t="s">
        <v>865</v>
      </c>
      <c r="HC258" s="16" t="s">
        <v>865</v>
      </c>
      <c r="JA258" s="16" t="s">
        <v>4816</v>
      </c>
      <c r="JB258" s="16" t="s">
        <v>867</v>
      </c>
      <c r="JC258" s="16" t="s">
        <v>865</v>
      </c>
      <c r="JG258" s="16" t="s">
        <v>843</v>
      </c>
      <c r="JV258" s="16">
        <v>39</v>
      </c>
      <c r="JW258" s="16" t="s">
        <v>7603</v>
      </c>
      <c r="JZ258" s="16" t="s">
        <v>4886</v>
      </c>
      <c r="KB258" s="16" t="s">
        <v>7625</v>
      </c>
      <c r="KD258" s="16" t="s">
        <v>4917</v>
      </c>
      <c r="KE258" s="16" t="s">
        <v>7277</v>
      </c>
      <c r="KF258" s="16" t="s">
        <v>4411</v>
      </c>
      <c r="KH258" s="16" t="s">
        <v>7642</v>
      </c>
      <c r="KI258" s="16" t="s">
        <v>4982</v>
      </c>
      <c r="KK258" s="16" t="s">
        <v>4886</v>
      </c>
      <c r="KM258" s="16" t="s">
        <v>4216</v>
      </c>
      <c r="KO258" s="16" t="s">
        <v>9440</v>
      </c>
      <c r="KP258" s="16" t="s">
        <v>9439</v>
      </c>
      <c r="KQ258" s="16" t="s">
        <v>8694</v>
      </c>
      <c r="KR258" s="16" t="s">
        <v>10156</v>
      </c>
      <c r="KS258" s="16" t="s">
        <v>9441</v>
      </c>
      <c r="KT258" s="16" t="s">
        <v>9148</v>
      </c>
      <c r="KU258" s="16" t="s">
        <v>844</v>
      </c>
      <c r="KV258" s="16" t="s">
        <v>9148</v>
      </c>
      <c r="KW258" s="16" t="s">
        <v>851</v>
      </c>
      <c r="KY258" s="16" t="s">
        <v>486</v>
      </c>
      <c r="LC258" s="16" t="s">
        <v>10879</v>
      </c>
      <c r="LF258" s="16" t="s">
        <v>11654</v>
      </c>
      <c r="LI258" s="16" t="s">
        <v>11655</v>
      </c>
      <c r="LJ258" s="16" t="s">
        <v>831</v>
      </c>
      <c r="LK258" s="16" t="s">
        <v>831</v>
      </c>
      <c r="LL258" s="16" t="s">
        <v>8756</v>
      </c>
      <c r="LM258" s="16" t="s">
        <v>8741</v>
      </c>
      <c r="LO258" s="16" t="s">
        <v>843</v>
      </c>
      <c r="LP258" s="16" t="s">
        <v>1056</v>
      </c>
      <c r="LQ258" s="16" t="s">
        <v>844</v>
      </c>
      <c r="LR258" s="16" t="s">
        <v>844</v>
      </c>
      <c r="LS258" s="16" t="s">
        <v>844</v>
      </c>
      <c r="LT258" s="16" t="s">
        <v>844</v>
      </c>
      <c r="LU258" s="16" t="s">
        <v>843</v>
      </c>
      <c r="LV258" s="16" t="s">
        <v>843</v>
      </c>
      <c r="LW258" s="16" t="s">
        <v>843</v>
      </c>
      <c r="LX258" s="16" t="s">
        <v>1056</v>
      </c>
      <c r="LY258" s="16" t="s">
        <v>843</v>
      </c>
      <c r="LZ258" s="16" t="s">
        <v>843</v>
      </c>
      <c r="MA258" s="16" t="s">
        <v>843</v>
      </c>
      <c r="MB258" s="16" t="s">
        <v>843</v>
      </c>
      <c r="MC258" s="16" t="s">
        <v>843</v>
      </c>
      <c r="ME258" s="16" t="s">
        <v>11656</v>
      </c>
      <c r="MF258" s="16" t="s">
        <v>8847</v>
      </c>
      <c r="MG258" s="16" t="s">
        <v>1838</v>
      </c>
      <c r="MH258" s="16" t="s">
        <v>11667</v>
      </c>
      <c r="MI258" s="16" t="s">
        <v>11733</v>
      </c>
      <c r="MK258" s="16" t="s">
        <v>9009</v>
      </c>
      <c r="ML258" s="16" t="s">
        <v>1791</v>
      </c>
      <c r="MM258" s="16" t="s">
        <v>487</v>
      </c>
      <c r="MN258" s="16" t="s">
        <v>1798</v>
      </c>
      <c r="MP258" s="16" t="s">
        <v>1829</v>
      </c>
      <c r="MQ258" s="16" t="s">
        <v>1791</v>
      </c>
      <c r="MR258" s="16" t="s">
        <v>474</v>
      </c>
      <c r="MS258" s="16" t="s">
        <v>11831</v>
      </c>
      <c r="MT258" s="16" t="s">
        <v>9009</v>
      </c>
      <c r="MU258" s="16" t="s">
        <v>817</v>
      </c>
      <c r="NC258" s="16" t="s">
        <v>486</v>
      </c>
      <c r="NE258" s="16" t="s">
        <v>486</v>
      </c>
      <c r="NG258" s="16" t="s">
        <v>1380</v>
      </c>
      <c r="NH258" s="16" t="s">
        <v>1913</v>
      </c>
      <c r="NI258" s="16" t="s">
        <v>11658</v>
      </c>
      <c r="NR258" s="16" t="s">
        <v>451</v>
      </c>
      <c r="NS258" s="16" t="s">
        <v>462</v>
      </c>
      <c r="NT258" s="16" t="s">
        <v>482</v>
      </c>
      <c r="NU258" s="16">
        <v>0.79400000000000004</v>
      </c>
      <c r="NV258" s="16" t="s">
        <v>451</v>
      </c>
      <c r="NW258" s="16" t="s">
        <v>1181</v>
      </c>
      <c r="NX258" s="16" t="s">
        <v>1142</v>
      </c>
      <c r="OB258" s="16" t="s">
        <v>831</v>
      </c>
      <c r="OC258" s="16" t="s">
        <v>451</v>
      </c>
    </row>
    <row r="259" spans="1:394" x14ac:dyDescent="0.25">
      <c r="A259" s="16" t="s">
        <v>10159</v>
      </c>
      <c r="B259" s="16" t="s">
        <v>1056</v>
      </c>
      <c r="C259" s="16" t="s">
        <v>4199</v>
      </c>
      <c r="D259" s="16" t="s">
        <v>843</v>
      </c>
      <c r="E259" s="16" t="s">
        <v>843</v>
      </c>
      <c r="F259" s="16" t="s">
        <v>843</v>
      </c>
      <c r="G259" s="16" t="s">
        <v>843</v>
      </c>
      <c r="H259" s="16" t="s">
        <v>843</v>
      </c>
      <c r="I259" s="16" t="s">
        <v>844</v>
      </c>
      <c r="J259" s="16" t="s">
        <v>843</v>
      </c>
      <c r="K259" s="16" t="s">
        <v>843</v>
      </c>
      <c r="L259" s="16" t="s">
        <v>843</v>
      </c>
      <c r="M259" s="16" t="s">
        <v>843</v>
      </c>
      <c r="N259" s="16" t="s">
        <v>843</v>
      </c>
      <c r="O259" s="16" t="s">
        <v>843</v>
      </c>
      <c r="Q259" s="16" t="s">
        <v>843</v>
      </c>
      <c r="R259" s="16">
        <v>35</v>
      </c>
      <c r="T259" s="16" t="s">
        <v>470</v>
      </c>
      <c r="U259" s="16" t="s">
        <v>844</v>
      </c>
      <c r="V259" s="16" t="s">
        <v>843</v>
      </c>
      <c r="W259" s="16" t="s">
        <v>844</v>
      </c>
      <c r="X259" s="16" t="s">
        <v>843</v>
      </c>
      <c r="Y259" s="16" t="s">
        <v>843</v>
      </c>
      <c r="Z259" s="16" t="s">
        <v>843</v>
      </c>
      <c r="AA259" s="16" t="s">
        <v>843</v>
      </c>
      <c r="AB259" s="16" t="s">
        <v>844</v>
      </c>
      <c r="AC259" s="16" t="s">
        <v>843</v>
      </c>
      <c r="AD259" s="16" t="s">
        <v>867</v>
      </c>
      <c r="BF259" s="16" t="s">
        <v>843</v>
      </c>
      <c r="JB259" s="16" t="s">
        <v>867</v>
      </c>
      <c r="JC259" s="16" t="s">
        <v>865</v>
      </c>
      <c r="JG259" s="16" t="s">
        <v>1056</v>
      </c>
      <c r="KO259" s="16" t="s">
        <v>9440</v>
      </c>
      <c r="KP259" s="16" t="s">
        <v>9439</v>
      </c>
      <c r="KQ259" s="16" t="s">
        <v>8694</v>
      </c>
      <c r="KR259" s="16" t="s">
        <v>10160</v>
      </c>
      <c r="KS259" s="16" t="s">
        <v>9441</v>
      </c>
      <c r="KT259" s="16" t="s">
        <v>9148</v>
      </c>
      <c r="KU259" s="16" t="s">
        <v>844</v>
      </c>
      <c r="KV259" s="16" t="s">
        <v>9148</v>
      </c>
      <c r="LC259" s="16" t="s">
        <v>10879</v>
      </c>
      <c r="LF259" s="16" t="s">
        <v>11654</v>
      </c>
      <c r="LJ259" s="16" t="s">
        <v>831</v>
      </c>
      <c r="LK259" s="16" t="s">
        <v>831</v>
      </c>
      <c r="LL259" s="16" t="s">
        <v>8756</v>
      </c>
      <c r="LM259" s="16" t="s">
        <v>8741</v>
      </c>
      <c r="LO259" s="16" t="s">
        <v>843</v>
      </c>
      <c r="LP259" s="16" t="s">
        <v>1056</v>
      </c>
      <c r="LQ259" s="16" t="s">
        <v>844</v>
      </c>
      <c r="LR259" s="16" t="s">
        <v>844</v>
      </c>
      <c r="LS259" s="16" t="s">
        <v>844</v>
      </c>
      <c r="LT259" s="16" t="s">
        <v>844</v>
      </c>
      <c r="LU259" s="16" t="s">
        <v>843</v>
      </c>
      <c r="LV259" s="16" t="s">
        <v>843</v>
      </c>
      <c r="LW259" s="16" t="s">
        <v>843</v>
      </c>
      <c r="LX259" s="16" t="s">
        <v>1056</v>
      </c>
      <c r="LY259" s="16" t="s">
        <v>843</v>
      </c>
      <c r="LZ259" s="16" t="s">
        <v>843</v>
      </c>
      <c r="MA259" s="16" t="s">
        <v>843</v>
      </c>
      <c r="MB259" s="16" t="s">
        <v>843</v>
      </c>
      <c r="MC259" s="16" t="s">
        <v>843</v>
      </c>
      <c r="ME259" s="16" t="s">
        <v>11656</v>
      </c>
      <c r="MF259" s="16" t="s">
        <v>8847</v>
      </c>
      <c r="MR259" s="16" t="s">
        <v>470</v>
      </c>
      <c r="MS259" s="16" t="s">
        <v>11831</v>
      </c>
      <c r="NI259" s="16" t="s">
        <v>11658</v>
      </c>
      <c r="NR259" s="16" t="s">
        <v>451</v>
      </c>
      <c r="NS259" s="16" t="s">
        <v>462</v>
      </c>
      <c r="NT259" s="16" t="s">
        <v>482</v>
      </c>
      <c r="NU259" s="16">
        <v>0.79400000000000004</v>
      </c>
      <c r="NV259" s="16" t="s">
        <v>451</v>
      </c>
      <c r="NW259" s="16" t="s">
        <v>1175</v>
      </c>
      <c r="NX259" s="16" t="s">
        <v>1142</v>
      </c>
      <c r="OB259" s="16" t="s">
        <v>831</v>
      </c>
      <c r="OC259" s="16" t="s">
        <v>451</v>
      </c>
    </row>
    <row r="260" spans="1:394" x14ac:dyDescent="0.25">
      <c r="A260" s="16" t="s">
        <v>10163</v>
      </c>
      <c r="B260" s="16" t="s">
        <v>844</v>
      </c>
      <c r="C260" s="16" t="s">
        <v>972</v>
      </c>
      <c r="D260" s="16" t="s">
        <v>844</v>
      </c>
      <c r="E260" s="16" t="s">
        <v>843</v>
      </c>
      <c r="F260" s="16" t="s">
        <v>843</v>
      </c>
      <c r="G260" s="16" t="s">
        <v>843</v>
      </c>
      <c r="H260" s="16" t="s">
        <v>843</v>
      </c>
      <c r="I260" s="16" t="s">
        <v>843</v>
      </c>
      <c r="J260" s="16" t="s">
        <v>843</v>
      </c>
      <c r="K260" s="16" t="s">
        <v>843</v>
      </c>
      <c r="L260" s="16" t="s">
        <v>843</v>
      </c>
      <c r="M260" s="16" t="s">
        <v>843</v>
      </c>
      <c r="N260" s="16" t="s">
        <v>843</v>
      </c>
      <c r="O260" s="16" t="s">
        <v>843</v>
      </c>
      <c r="Q260" s="16" t="s">
        <v>844</v>
      </c>
      <c r="R260" s="16">
        <v>35</v>
      </c>
      <c r="T260" s="16" t="s">
        <v>470</v>
      </c>
      <c r="U260" s="16" t="s">
        <v>844</v>
      </c>
      <c r="V260" s="16" t="s">
        <v>843</v>
      </c>
      <c r="W260" s="16" t="s">
        <v>844</v>
      </c>
      <c r="X260" s="16" t="s">
        <v>843</v>
      </c>
      <c r="Y260" s="16" t="s">
        <v>843</v>
      </c>
      <c r="Z260" s="16" t="s">
        <v>843</v>
      </c>
      <c r="AA260" s="16" t="s">
        <v>843</v>
      </c>
      <c r="AB260" s="16" t="s">
        <v>844</v>
      </c>
      <c r="AC260" s="16" t="s">
        <v>843</v>
      </c>
      <c r="AD260" s="16" t="s">
        <v>867</v>
      </c>
      <c r="AF260" s="16" t="s">
        <v>11673</v>
      </c>
      <c r="AG260" s="16" t="s">
        <v>11700</v>
      </c>
      <c r="AH260" s="16" t="s">
        <v>844</v>
      </c>
      <c r="AI260" s="16" t="s">
        <v>843</v>
      </c>
      <c r="AJ260" s="16" t="s">
        <v>844</v>
      </c>
      <c r="AK260" s="16" t="s">
        <v>844</v>
      </c>
      <c r="AL260" s="16" t="s">
        <v>843</v>
      </c>
      <c r="AM260" s="16" t="s">
        <v>844</v>
      </c>
      <c r="AN260" s="16" t="s">
        <v>843</v>
      </c>
      <c r="AO260" s="16" t="s">
        <v>843</v>
      </c>
      <c r="AP260" s="16" t="s">
        <v>843</v>
      </c>
      <c r="AQ260" s="16" t="s">
        <v>844</v>
      </c>
      <c r="AR260" s="16" t="s">
        <v>4433</v>
      </c>
      <c r="AS260" s="16" t="s">
        <v>843</v>
      </c>
      <c r="AT260" s="16" t="s">
        <v>843</v>
      </c>
      <c r="AU260" s="16" t="s">
        <v>843</v>
      </c>
      <c r="AV260" s="16" t="s">
        <v>843</v>
      </c>
      <c r="AW260" s="16" t="s">
        <v>843</v>
      </c>
      <c r="AX260" s="16" t="s">
        <v>843</v>
      </c>
      <c r="AY260" s="16" t="s">
        <v>844</v>
      </c>
      <c r="BF260" s="16" t="s">
        <v>844</v>
      </c>
      <c r="BH260" s="16" t="s">
        <v>7380</v>
      </c>
      <c r="BI260" s="16" t="s">
        <v>7785</v>
      </c>
      <c r="BJ260" s="16" t="s">
        <v>843</v>
      </c>
      <c r="BK260" s="16" t="s">
        <v>843</v>
      </c>
      <c r="BL260" s="16" t="s">
        <v>843</v>
      </c>
      <c r="BM260" s="16" t="s">
        <v>843</v>
      </c>
      <c r="BN260" s="16" t="s">
        <v>843</v>
      </c>
      <c r="BO260" s="16" t="s">
        <v>844</v>
      </c>
      <c r="BP260" s="16" t="s">
        <v>843</v>
      </c>
      <c r="BQ260" s="16" t="s">
        <v>843</v>
      </c>
      <c r="DX260" s="16" t="s">
        <v>865</v>
      </c>
      <c r="ES260" s="16" t="s">
        <v>865</v>
      </c>
      <c r="EU260" s="16" t="s">
        <v>7813</v>
      </c>
      <c r="EV260" s="16" t="s">
        <v>865</v>
      </c>
      <c r="FT260" s="16" t="s">
        <v>865</v>
      </c>
      <c r="HC260" s="16" t="s">
        <v>865</v>
      </c>
      <c r="JA260" s="16" t="s">
        <v>4816</v>
      </c>
      <c r="JB260" s="16" t="s">
        <v>865</v>
      </c>
      <c r="JC260" s="16" t="s">
        <v>865</v>
      </c>
      <c r="JD260" s="16" t="s">
        <v>865</v>
      </c>
      <c r="JE260" s="16" t="s">
        <v>865</v>
      </c>
      <c r="JF260" s="16" t="s">
        <v>865</v>
      </c>
      <c r="JG260" s="16" t="s">
        <v>1056</v>
      </c>
      <c r="JH260" s="16" t="s">
        <v>7577</v>
      </c>
      <c r="JJ260" s="16" t="s">
        <v>864</v>
      </c>
      <c r="KF260" s="16" t="s">
        <v>4411</v>
      </c>
      <c r="KI260" s="16" t="s">
        <v>4982</v>
      </c>
      <c r="KK260" s="16" t="s">
        <v>4910</v>
      </c>
      <c r="KM260" s="16" t="s">
        <v>7616</v>
      </c>
      <c r="KO260" s="16" t="s">
        <v>9444</v>
      </c>
      <c r="KP260" s="16" t="s">
        <v>9443</v>
      </c>
      <c r="KQ260" s="16" t="s">
        <v>8694</v>
      </c>
      <c r="KR260" s="16" t="s">
        <v>10164</v>
      </c>
      <c r="KS260" s="16" t="s">
        <v>9445</v>
      </c>
      <c r="KT260" s="16" t="s">
        <v>9148</v>
      </c>
      <c r="KU260" s="16" t="s">
        <v>844</v>
      </c>
      <c r="KV260" s="16" t="s">
        <v>9148</v>
      </c>
      <c r="KW260" s="16" t="s">
        <v>851</v>
      </c>
      <c r="KY260" s="16" t="s">
        <v>486</v>
      </c>
      <c r="LC260" s="16" t="s">
        <v>10879</v>
      </c>
      <c r="LF260" s="16" t="s">
        <v>11654</v>
      </c>
      <c r="LI260" s="16" t="s">
        <v>11655</v>
      </c>
      <c r="LJ260" s="16" t="s">
        <v>843</v>
      </c>
      <c r="LM260" s="16" t="s">
        <v>8741</v>
      </c>
      <c r="LO260" s="16" t="s">
        <v>1056</v>
      </c>
      <c r="LP260" s="16" t="s">
        <v>844</v>
      </c>
      <c r="LQ260" s="16" t="s">
        <v>8746</v>
      </c>
      <c r="LR260" s="16" t="s">
        <v>843</v>
      </c>
      <c r="LS260" s="16" t="s">
        <v>1056</v>
      </c>
      <c r="LT260" s="16" t="s">
        <v>843</v>
      </c>
      <c r="LU260" s="16" t="s">
        <v>844</v>
      </c>
      <c r="LV260" s="16" t="s">
        <v>843</v>
      </c>
      <c r="LW260" s="16" t="s">
        <v>843</v>
      </c>
      <c r="LX260" s="16" t="s">
        <v>843</v>
      </c>
      <c r="LY260" s="16" t="s">
        <v>843</v>
      </c>
      <c r="LZ260" s="16" t="s">
        <v>843</v>
      </c>
      <c r="MA260" s="16" t="s">
        <v>844</v>
      </c>
      <c r="MB260" s="16" t="s">
        <v>843</v>
      </c>
      <c r="MC260" s="16" t="s">
        <v>844</v>
      </c>
      <c r="ME260" s="16" t="s">
        <v>11656</v>
      </c>
      <c r="MF260" s="16" t="s">
        <v>8847</v>
      </c>
      <c r="MJ260" s="16" t="s">
        <v>1840</v>
      </c>
      <c r="MP260" s="16" t="s">
        <v>1829</v>
      </c>
      <c r="MQ260" s="16" t="s">
        <v>1787</v>
      </c>
      <c r="MR260" s="16" t="s">
        <v>470</v>
      </c>
      <c r="MS260" s="16" t="s">
        <v>11831</v>
      </c>
      <c r="MT260" s="16" t="s">
        <v>9009</v>
      </c>
      <c r="MU260" s="16" t="s">
        <v>817</v>
      </c>
      <c r="NC260" s="16" t="s">
        <v>486</v>
      </c>
      <c r="ND260" s="16" t="s">
        <v>486</v>
      </c>
      <c r="NE260" s="16" t="s">
        <v>486</v>
      </c>
      <c r="NG260" s="16" t="s">
        <v>1380</v>
      </c>
      <c r="NI260" s="16" t="s">
        <v>11658</v>
      </c>
      <c r="NS260" s="16" t="s">
        <v>462</v>
      </c>
      <c r="NT260" s="16" t="s">
        <v>482</v>
      </c>
      <c r="NU260" s="16">
        <v>0.79400000000000004</v>
      </c>
      <c r="NV260" s="16" t="s">
        <v>451</v>
      </c>
      <c r="NW260" s="16" t="s">
        <v>1175</v>
      </c>
      <c r="NX260" s="16" t="s">
        <v>1142</v>
      </c>
      <c r="OC260" s="16" t="s">
        <v>451</v>
      </c>
    </row>
    <row r="261" spans="1:394" x14ac:dyDescent="0.25">
      <c r="A261" s="16" t="s">
        <v>10167</v>
      </c>
      <c r="B261" s="16" t="s">
        <v>1056</v>
      </c>
      <c r="C261" s="16" t="s">
        <v>4199</v>
      </c>
      <c r="D261" s="16" t="s">
        <v>843</v>
      </c>
      <c r="E261" s="16" t="s">
        <v>843</v>
      </c>
      <c r="F261" s="16" t="s">
        <v>843</v>
      </c>
      <c r="G261" s="16" t="s">
        <v>843</v>
      </c>
      <c r="H261" s="16" t="s">
        <v>843</v>
      </c>
      <c r="I261" s="16" t="s">
        <v>844</v>
      </c>
      <c r="J261" s="16" t="s">
        <v>843</v>
      </c>
      <c r="K261" s="16" t="s">
        <v>843</v>
      </c>
      <c r="L261" s="16" t="s">
        <v>843</v>
      </c>
      <c r="M261" s="16" t="s">
        <v>843</v>
      </c>
      <c r="N261" s="16" t="s">
        <v>843</v>
      </c>
      <c r="O261" s="16" t="s">
        <v>843</v>
      </c>
      <c r="Q261" s="16" t="s">
        <v>843</v>
      </c>
      <c r="R261" s="16">
        <v>71</v>
      </c>
      <c r="T261" s="16" t="s">
        <v>470</v>
      </c>
      <c r="U261" s="16" t="s">
        <v>844</v>
      </c>
      <c r="V261" s="16" t="s">
        <v>843</v>
      </c>
      <c r="W261" s="16" t="s">
        <v>844</v>
      </c>
      <c r="X261" s="16" t="s">
        <v>843</v>
      </c>
      <c r="Y261" s="16" t="s">
        <v>843</v>
      </c>
      <c r="Z261" s="16" t="s">
        <v>843</v>
      </c>
      <c r="AA261" s="16" t="s">
        <v>843</v>
      </c>
      <c r="AB261" s="16" t="s">
        <v>843</v>
      </c>
      <c r="AC261" s="16" t="s">
        <v>843</v>
      </c>
      <c r="AD261" s="16" t="s">
        <v>867</v>
      </c>
      <c r="BF261" s="16" t="s">
        <v>843</v>
      </c>
      <c r="JB261" s="16" t="s">
        <v>865</v>
      </c>
      <c r="JC261" s="16" t="s">
        <v>865</v>
      </c>
      <c r="JD261" s="16" t="s">
        <v>865</v>
      </c>
      <c r="JE261" s="16" t="s">
        <v>865</v>
      </c>
      <c r="JF261" s="16" t="s">
        <v>865</v>
      </c>
      <c r="JG261" s="16" t="s">
        <v>843</v>
      </c>
      <c r="JH261" s="16" t="s">
        <v>4846</v>
      </c>
      <c r="KO261" s="16" t="s">
        <v>9444</v>
      </c>
      <c r="KP261" s="16" t="s">
        <v>9443</v>
      </c>
      <c r="KQ261" s="16" t="s">
        <v>8694</v>
      </c>
      <c r="KR261" s="16" t="s">
        <v>10168</v>
      </c>
      <c r="KS261" s="16" t="s">
        <v>9445</v>
      </c>
      <c r="KT261" s="16" t="s">
        <v>9148</v>
      </c>
      <c r="KU261" s="16" t="s">
        <v>844</v>
      </c>
      <c r="KV261" s="16" t="s">
        <v>9148</v>
      </c>
      <c r="LC261" s="16" t="s">
        <v>10879</v>
      </c>
      <c r="LF261" s="16" t="s">
        <v>11654</v>
      </c>
      <c r="LJ261" s="16" t="s">
        <v>843</v>
      </c>
      <c r="LL261" s="16" t="s">
        <v>8711</v>
      </c>
      <c r="LM261" s="16" t="s">
        <v>8741</v>
      </c>
      <c r="LO261" s="16" t="s">
        <v>1056</v>
      </c>
      <c r="LP261" s="16" t="s">
        <v>844</v>
      </c>
      <c r="LQ261" s="16" t="s">
        <v>8746</v>
      </c>
      <c r="LR261" s="16" t="s">
        <v>843</v>
      </c>
      <c r="LS261" s="16" t="s">
        <v>1056</v>
      </c>
      <c r="LT261" s="16" t="s">
        <v>843</v>
      </c>
      <c r="LU261" s="16" t="s">
        <v>844</v>
      </c>
      <c r="LV261" s="16" t="s">
        <v>843</v>
      </c>
      <c r="LW261" s="16" t="s">
        <v>843</v>
      </c>
      <c r="LX261" s="16" t="s">
        <v>843</v>
      </c>
      <c r="LY261" s="16" t="s">
        <v>843</v>
      </c>
      <c r="LZ261" s="16" t="s">
        <v>843</v>
      </c>
      <c r="MA261" s="16" t="s">
        <v>844</v>
      </c>
      <c r="MB261" s="16" t="s">
        <v>843</v>
      </c>
      <c r="MC261" s="16" t="s">
        <v>844</v>
      </c>
      <c r="ME261" s="16" t="s">
        <v>11656</v>
      </c>
      <c r="MF261" s="16" t="s">
        <v>8847</v>
      </c>
      <c r="MR261" s="16" t="s">
        <v>470</v>
      </c>
      <c r="MS261" s="16" t="s">
        <v>11831</v>
      </c>
      <c r="NI261" s="16" t="s">
        <v>11658</v>
      </c>
      <c r="NR261" s="16" t="s">
        <v>878</v>
      </c>
      <c r="NS261" s="16" t="s">
        <v>462</v>
      </c>
      <c r="NT261" s="16" t="s">
        <v>482</v>
      </c>
      <c r="NU261" s="16">
        <v>0.79400000000000004</v>
      </c>
      <c r="NV261" s="16" t="s">
        <v>457</v>
      </c>
      <c r="NW261" s="16" t="s">
        <v>1177</v>
      </c>
      <c r="NX261" s="16" t="s">
        <v>1142</v>
      </c>
      <c r="OB261" s="16" t="s">
        <v>833</v>
      </c>
      <c r="OC261" s="16" t="s">
        <v>878</v>
      </c>
    </row>
    <row r="262" spans="1:394" x14ac:dyDescent="0.25">
      <c r="A262" s="16" t="s">
        <v>10171</v>
      </c>
      <c r="B262" s="16" t="s">
        <v>8732</v>
      </c>
      <c r="C262" s="16" t="s">
        <v>972</v>
      </c>
      <c r="D262" s="16" t="s">
        <v>844</v>
      </c>
      <c r="E262" s="16" t="s">
        <v>843</v>
      </c>
      <c r="F262" s="16" t="s">
        <v>843</v>
      </c>
      <c r="G262" s="16" t="s">
        <v>843</v>
      </c>
      <c r="H262" s="16" t="s">
        <v>843</v>
      </c>
      <c r="I262" s="16" t="s">
        <v>843</v>
      </c>
      <c r="J262" s="16" t="s">
        <v>843</v>
      </c>
      <c r="K262" s="16" t="s">
        <v>843</v>
      </c>
      <c r="L262" s="16" t="s">
        <v>843</v>
      </c>
      <c r="M262" s="16" t="s">
        <v>843</v>
      </c>
      <c r="N262" s="16" t="s">
        <v>843</v>
      </c>
      <c r="O262" s="16" t="s">
        <v>843</v>
      </c>
      <c r="Q262" s="16" t="s">
        <v>844</v>
      </c>
      <c r="R262" s="16">
        <v>13</v>
      </c>
      <c r="T262" s="16" t="s">
        <v>470</v>
      </c>
      <c r="U262" s="16" t="s">
        <v>844</v>
      </c>
      <c r="V262" s="16" t="s">
        <v>843</v>
      </c>
      <c r="W262" s="16" t="s">
        <v>843</v>
      </c>
      <c r="X262" s="16" t="s">
        <v>843</v>
      </c>
      <c r="Y262" s="16" t="s">
        <v>844</v>
      </c>
      <c r="Z262" s="16" t="s">
        <v>843</v>
      </c>
      <c r="AA262" s="16" t="s">
        <v>843</v>
      </c>
      <c r="AB262" s="16" t="s">
        <v>844</v>
      </c>
      <c r="AC262" s="16" t="s">
        <v>844</v>
      </c>
      <c r="AF262" s="16" t="s">
        <v>11673</v>
      </c>
      <c r="AG262" s="16" t="s">
        <v>11806</v>
      </c>
      <c r="AH262" s="16" t="s">
        <v>844</v>
      </c>
      <c r="AI262" s="16" t="s">
        <v>843</v>
      </c>
      <c r="AJ262" s="16" t="s">
        <v>843</v>
      </c>
      <c r="AK262" s="16" t="s">
        <v>844</v>
      </c>
      <c r="AL262" s="16" t="s">
        <v>843</v>
      </c>
      <c r="AM262" s="16" t="s">
        <v>844</v>
      </c>
      <c r="AN262" s="16" t="s">
        <v>843</v>
      </c>
      <c r="AO262" s="16" t="s">
        <v>843</v>
      </c>
      <c r="AP262" s="16" t="s">
        <v>843</v>
      </c>
      <c r="AQ262" s="16" t="s">
        <v>844</v>
      </c>
      <c r="AR262" s="16" t="s">
        <v>4433</v>
      </c>
      <c r="AS262" s="16" t="s">
        <v>843</v>
      </c>
      <c r="AT262" s="16" t="s">
        <v>843</v>
      </c>
      <c r="AU262" s="16" t="s">
        <v>843</v>
      </c>
      <c r="AV262" s="16" t="s">
        <v>843</v>
      </c>
      <c r="AW262" s="16" t="s">
        <v>843</v>
      </c>
      <c r="AX262" s="16" t="s">
        <v>843</v>
      </c>
      <c r="AY262" s="16" t="s">
        <v>844</v>
      </c>
      <c r="BF262" s="16" t="s">
        <v>844</v>
      </c>
      <c r="BH262" s="16" t="s">
        <v>7380</v>
      </c>
      <c r="BI262" s="16" t="s">
        <v>7785</v>
      </c>
      <c r="BJ262" s="16" t="s">
        <v>843</v>
      </c>
      <c r="BK262" s="16" t="s">
        <v>843</v>
      </c>
      <c r="BL262" s="16" t="s">
        <v>843</v>
      </c>
      <c r="BM262" s="16" t="s">
        <v>843</v>
      </c>
      <c r="BN262" s="16" t="s">
        <v>843</v>
      </c>
      <c r="BO262" s="16" t="s">
        <v>844</v>
      </c>
      <c r="BP262" s="16" t="s">
        <v>843</v>
      </c>
      <c r="BQ262" s="16" t="s">
        <v>843</v>
      </c>
      <c r="CC262" s="16" t="s">
        <v>865</v>
      </c>
      <c r="CF262" s="16" t="s">
        <v>7130</v>
      </c>
      <c r="CG262" s="16" t="s">
        <v>844</v>
      </c>
      <c r="CH262" s="16" t="s">
        <v>843</v>
      </c>
      <c r="CI262" s="16" t="s">
        <v>843</v>
      </c>
      <c r="CJ262" s="16" t="s">
        <v>843</v>
      </c>
      <c r="CK262" s="16" t="s">
        <v>843</v>
      </c>
      <c r="CL262" s="16" t="s">
        <v>843</v>
      </c>
      <c r="CM262" s="16" t="s">
        <v>843</v>
      </c>
      <c r="CN262" s="16" t="s">
        <v>843</v>
      </c>
      <c r="CO262" s="16" t="s">
        <v>843</v>
      </c>
      <c r="CP262" s="16" t="s">
        <v>843</v>
      </c>
      <c r="CQ262" s="16" t="s">
        <v>843</v>
      </c>
      <c r="CR262" s="16" t="s">
        <v>843</v>
      </c>
      <c r="CS262" s="16" t="s">
        <v>843</v>
      </c>
      <c r="CT262" s="16" t="s">
        <v>843</v>
      </c>
      <c r="CU262" s="16" t="s">
        <v>843</v>
      </c>
      <c r="CV262" s="16" t="s">
        <v>843</v>
      </c>
      <c r="CW262" s="16" t="s">
        <v>843</v>
      </c>
      <c r="CX262" s="16" t="s">
        <v>843</v>
      </c>
      <c r="CY262" s="16" t="s">
        <v>843</v>
      </c>
      <c r="CZ262" s="16" t="s">
        <v>843</v>
      </c>
      <c r="DA262" s="16" t="s">
        <v>843</v>
      </c>
      <c r="DB262" s="16" t="s">
        <v>843</v>
      </c>
      <c r="DC262" s="16" t="s">
        <v>843</v>
      </c>
      <c r="DD262" s="16" t="s">
        <v>843</v>
      </c>
      <c r="DE262" s="16" t="s">
        <v>843</v>
      </c>
      <c r="DF262" s="16" t="s">
        <v>843</v>
      </c>
      <c r="DG262" s="16" t="s">
        <v>843</v>
      </c>
      <c r="DH262" s="16" t="s">
        <v>843</v>
      </c>
      <c r="DI262" s="16" t="s">
        <v>843</v>
      </c>
      <c r="DJ262" s="16" t="s">
        <v>843</v>
      </c>
      <c r="DK262" s="16" t="s">
        <v>843</v>
      </c>
      <c r="DL262" s="16" t="s">
        <v>843</v>
      </c>
      <c r="DQ262" s="16" t="s">
        <v>7236</v>
      </c>
      <c r="DR262" s="16" t="s">
        <v>867</v>
      </c>
      <c r="DS262" s="16" t="s">
        <v>7321</v>
      </c>
      <c r="DX262" s="16" t="s">
        <v>865</v>
      </c>
      <c r="ES262" s="16" t="s">
        <v>865</v>
      </c>
      <c r="EU262" s="16" t="s">
        <v>7813</v>
      </c>
      <c r="EV262" s="16" t="s">
        <v>865</v>
      </c>
      <c r="FT262" s="16" t="s">
        <v>865</v>
      </c>
      <c r="HC262" s="16" t="s">
        <v>865</v>
      </c>
      <c r="KO262" s="16" t="s">
        <v>9444</v>
      </c>
      <c r="KP262" s="16" t="s">
        <v>9443</v>
      </c>
      <c r="KQ262" s="16" t="s">
        <v>8694</v>
      </c>
      <c r="KR262" s="16" t="s">
        <v>10172</v>
      </c>
      <c r="KS262" s="16" t="s">
        <v>9445</v>
      </c>
      <c r="KT262" s="16" t="s">
        <v>9148</v>
      </c>
      <c r="KU262" s="16" t="s">
        <v>844</v>
      </c>
      <c r="KV262" s="16" t="s">
        <v>9148</v>
      </c>
      <c r="KW262" s="16" t="s">
        <v>851</v>
      </c>
      <c r="KY262" s="16" t="s">
        <v>486</v>
      </c>
      <c r="LA262" s="16" t="s">
        <v>11697</v>
      </c>
      <c r="LC262" s="16" t="s">
        <v>10879</v>
      </c>
      <c r="LD262" s="16" t="s">
        <v>11698</v>
      </c>
      <c r="LE262" s="16" t="s">
        <v>11693</v>
      </c>
      <c r="LF262" s="16" t="s">
        <v>11654</v>
      </c>
      <c r="LI262" s="16" t="s">
        <v>11655</v>
      </c>
      <c r="LM262" s="16" t="s">
        <v>8741</v>
      </c>
      <c r="LO262" s="16" t="s">
        <v>1056</v>
      </c>
      <c r="LP262" s="16" t="s">
        <v>844</v>
      </c>
      <c r="LQ262" s="16" t="s">
        <v>8746</v>
      </c>
      <c r="LR262" s="16" t="s">
        <v>843</v>
      </c>
      <c r="LS262" s="16" t="s">
        <v>1056</v>
      </c>
      <c r="LT262" s="16" t="s">
        <v>843</v>
      </c>
      <c r="LU262" s="16" t="s">
        <v>844</v>
      </c>
      <c r="LV262" s="16" t="s">
        <v>843</v>
      </c>
      <c r="LW262" s="16" t="s">
        <v>843</v>
      </c>
      <c r="LX262" s="16" t="s">
        <v>843</v>
      </c>
      <c r="LY262" s="16" t="s">
        <v>843</v>
      </c>
      <c r="LZ262" s="16" t="s">
        <v>843</v>
      </c>
      <c r="MA262" s="16" t="s">
        <v>844</v>
      </c>
      <c r="MB262" s="16" t="s">
        <v>843</v>
      </c>
      <c r="MC262" s="16" t="s">
        <v>844</v>
      </c>
      <c r="MD262" s="16" t="s">
        <v>11699</v>
      </c>
      <c r="ME262" s="16" t="s">
        <v>11677</v>
      </c>
      <c r="MF262" s="16" t="s">
        <v>8847</v>
      </c>
      <c r="MR262" s="16" t="s">
        <v>470</v>
      </c>
      <c r="MS262" s="16" t="s">
        <v>11831</v>
      </c>
      <c r="MT262" s="16" t="s">
        <v>9009</v>
      </c>
      <c r="MU262" s="16" t="s">
        <v>817</v>
      </c>
      <c r="MV262" s="16" t="s">
        <v>486</v>
      </c>
      <c r="MZ262" s="16" t="s">
        <v>486</v>
      </c>
      <c r="NA262" s="16" t="s">
        <v>487</v>
      </c>
      <c r="NB262" s="16" t="s">
        <v>1344</v>
      </c>
      <c r="NC262" s="16" t="s">
        <v>486</v>
      </c>
      <c r="ND262" s="16" t="s">
        <v>486</v>
      </c>
      <c r="NE262" s="16" t="s">
        <v>486</v>
      </c>
      <c r="NI262" s="16" t="s">
        <v>11658</v>
      </c>
      <c r="NL262" s="16" t="s">
        <v>843</v>
      </c>
      <c r="NS262" s="16" t="s">
        <v>462</v>
      </c>
      <c r="NT262" s="16" t="s">
        <v>482</v>
      </c>
      <c r="NU262" s="16">
        <v>0.79400000000000004</v>
      </c>
      <c r="NV262" s="16" t="s">
        <v>824</v>
      </c>
      <c r="NW262" s="16" t="s">
        <v>1173</v>
      </c>
      <c r="NX262" s="16" t="s">
        <v>1142</v>
      </c>
      <c r="NY262" s="16" t="s">
        <v>824</v>
      </c>
      <c r="NZ262" s="16" t="s">
        <v>929</v>
      </c>
      <c r="OA262" s="16" t="s">
        <v>486</v>
      </c>
    </row>
    <row r="263" spans="1:394" x14ac:dyDescent="0.25">
      <c r="A263" s="16" t="s">
        <v>10175</v>
      </c>
      <c r="B263" s="16" t="s">
        <v>8746</v>
      </c>
      <c r="C263" s="16" t="s">
        <v>972</v>
      </c>
      <c r="D263" s="16" t="s">
        <v>844</v>
      </c>
      <c r="E263" s="16" t="s">
        <v>843</v>
      </c>
      <c r="F263" s="16" t="s">
        <v>843</v>
      </c>
      <c r="G263" s="16" t="s">
        <v>843</v>
      </c>
      <c r="H263" s="16" t="s">
        <v>843</v>
      </c>
      <c r="I263" s="16" t="s">
        <v>843</v>
      </c>
      <c r="J263" s="16" t="s">
        <v>843</v>
      </c>
      <c r="K263" s="16" t="s">
        <v>843</v>
      </c>
      <c r="L263" s="16" t="s">
        <v>843</v>
      </c>
      <c r="M263" s="16" t="s">
        <v>843</v>
      </c>
      <c r="N263" s="16" t="s">
        <v>843</v>
      </c>
      <c r="O263" s="16" t="s">
        <v>843</v>
      </c>
      <c r="Q263" s="16" t="s">
        <v>844</v>
      </c>
      <c r="R263" s="16">
        <v>10</v>
      </c>
      <c r="T263" s="16" t="s">
        <v>470</v>
      </c>
      <c r="U263" s="16" t="s">
        <v>844</v>
      </c>
      <c r="V263" s="16" t="s">
        <v>843</v>
      </c>
      <c r="W263" s="16" t="s">
        <v>843</v>
      </c>
      <c r="X263" s="16" t="s">
        <v>843</v>
      </c>
      <c r="Y263" s="16" t="s">
        <v>844</v>
      </c>
      <c r="Z263" s="16" t="s">
        <v>843</v>
      </c>
      <c r="AA263" s="16" t="s">
        <v>843</v>
      </c>
      <c r="AB263" s="16" t="s">
        <v>844</v>
      </c>
      <c r="AC263" s="16" t="s">
        <v>844</v>
      </c>
      <c r="AF263" s="16" t="s">
        <v>11673</v>
      </c>
      <c r="AG263" s="16" t="s">
        <v>11806</v>
      </c>
      <c r="AH263" s="16" t="s">
        <v>844</v>
      </c>
      <c r="AI263" s="16" t="s">
        <v>843</v>
      </c>
      <c r="AJ263" s="16" t="s">
        <v>843</v>
      </c>
      <c r="AK263" s="16" t="s">
        <v>844</v>
      </c>
      <c r="AL263" s="16" t="s">
        <v>843</v>
      </c>
      <c r="AM263" s="16" t="s">
        <v>844</v>
      </c>
      <c r="AN263" s="16" t="s">
        <v>843</v>
      </c>
      <c r="AO263" s="16" t="s">
        <v>843</v>
      </c>
      <c r="AP263" s="16" t="s">
        <v>843</v>
      </c>
      <c r="AQ263" s="16" t="s">
        <v>844</v>
      </c>
      <c r="AR263" s="16" t="s">
        <v>4433</v>
      </c>
      <c r="AS263" s="16" t="s">
        <v>843</v>
      </c>
      <c r="AT263" s="16" t="s">
        <v>843</v>
      </c>
      <c r="AU263" s="16" t="s">
        <v>843</v>
      </c>
      <c r="AV263" s="16" t="s">
        <v>843</v>
      </c>
      <c r="AW263" s="16" t="s">
        <v>843</v>
      </c>
      <c r="AX263" s="16" t="s">
        <v>843</v>
      </c>
      <c r="AY263" s="16" t="s">
        <v>844</v>
      </c>
      <c r="BF263" s="16" t="s">
        <v>844</v>
      </c>
      <c r="BI263" s="16" t="s">
        <v>7785</v>
      </c>
      <c r="BJ263" s="16" t="s">
        <v>843</v>
      </c>
      <c r="BK263" s="16" t="s">
        <v>843</v>
      </c>
      <c r="BL263" s="16" t="s">
        <v>843</v>
      </c>
      <c r="BM263" s="16" t="s">
        <v>843</v>
      </c>
      <c r="BN263" s="16" t="s">
        <v>843</v>
      </c>
      <c r="BO263" s="16" t="s">
        <v>844</v>
      </c>
      <c r="BP263" s="16" t="s">
        <v>843</v>
      </c>
      <c r="BQ263" s="16" t="s">
        <v>843</v>
      </c>
      <c r="CC263" s="16" t="s">
        <v>865</v>
      </c>
      <c r="CF263" s="16" t="s">
        <v>7130</v>
      </c>
      <c r="CG263" s="16" t="s">
        <v>844</v>
      </c>
      <c r="CH263" s="16" t="s">
        <v>843</v>
      </c>
      <c r="CI263" s="16" t="s">
        <v>843</v>
      </c>
      <c r="CJ263" s="16" t="s">
        <v>843</v>
      </c>
      <c r="CK263" s="16" t="s">
        <v>843</v>
      </c>
      <c r="CL263" s="16" t="s">
        <v>843</v>
      </c>
      <c r="CM263" s="16" t="s">
        <v>843</v>
      </c>
      <c r="CN263" s="16" t="s">
        <v>843</v>
      </c>
      <c r="CO263" s="16" t="s">
        <v>843</v>
      </c>
      <c r="CP263" s="16" t="s">
        <v>843</v>
      </c>
      <c r="CQ263" s="16" t="s">
        <v>843</v>
      </c>
      <c r="CR263" s="16" t="s">
        <v>843</v>
      </c>
      <c r="CS263" s="16" t="s">
        <v>843</v>
      </c>
      <c r="CT263" s="16" t="s">
        <v>843</v>
      </c>
      <c r="CU263" s="16" t="s">
        <v>843</v>
      </c>
      <c r="CV263" s="16" t="s">
        <v>843</v>
      </c>
      <c r="CW263" s="16" t="s">
        <v>843</v>
      </c>
      <c r="CX263" s="16" t="s">
        <v>843</v>
      </c>
      <c r="CY263" s="16" t="s">
        <v>843</v>
      </c>
      <c r="CZ263" s="16" t="s">
        <v>843</v>
      </c>
      <c r="DA263" s="16" t="s">
        <v>843</v>
      </c>
      <c r="DB263" s="16" t="s">
        <v>843</v>
      </c>
      <c r="DC263" s="16" t="s">
        <v>843</v>
      </c>
      <c r="DD263" s="16" t="s">
        <v>843</v>
      </c>
      <c r="DE263" s="16" t="s">
        <v>843</v>
      </c>
      <c r="DF263" s="16" t="s">
        <v>843</v>
      </c>
      <c r="DG263" s="16" t="s">
        <v>843</v>
      </c>
      <c r="DH263" s="16" t="s">
        <v>843</v>
      </c>
      <c r="DI263" s="16" t="s">
        <v>843</v>
      </c>
      <c r="DJ263" s="16" t="s">
        <v>843</v>
      </c>
      <c r="DK263" s="16" t="s">
        <v>843</v>
      </c>
      <c r="DL263" s="16" t="s">
        <v>843</v>
      </c>
      <c r="DQ263" s="16" t="s">
        <v>7236</v>
      </c>
      <c r="DR263" s="16" t="s">
        <v>867</v>
      </c>
      <c r="DS263" s="16" t="s">
        <v>7321</v>
      </c>
      <c r="DX263" s="16" t="s">
        <v>865</v>
      </c>
      <c r="ES263" s="16" t="s">
        <v>865</v>
      </c>
      <c r="EU263" s="16" t="s">
        <v>7813</v>
      </c>
      <c r="EV263" s="16" t="s">
        <v>865</v>
      </c>
      <c r="FT263" s="16" t="s">
        <v>865</v>
      </c>
      <c r="HC263" s="16" t="s">
        <v>865</v>
      </c>
      <c r="KO263" s="16" t="s">
        <v>9444</v>
      </c>
      <c r="KP263" s="16" t="s">
        <v>9443</v>
      </c>
      <c r="KQ263" s="16" t="s">
        <v>8694</v>
      </c>
      <c r="KR263" s="16" t="s">
        <v>10176</v>
      </c>
      <c r="KS263" s="16" t="s">
        <v>9445</v>
      </c>
      <c r="KT263" s="16" t="s">
        <v>9148</v>
      </c>
      <c r="KU263" s="16" t="s">
        <v>844</v>
      </c>
      <c r="KV263" s="16" t="s">
        <v>9148</v>
      </c>
      <c r="KW263" s="16" t="s">
        <v>851</v>
      </c>
      <c r="KY263" s="16" t="s">
        <v>486</v>
      </c>
      <c r="LA263" s="16" t="s">
        <v>11697</v>
      </c>
      <c r="LC263" s="16" t="s">
        <v>10879</v>
      </c>
      <c r="LD263" s="16" t="s">
        <v>11698</v>
      </c>
      <c r="LE263" s="16" t="s">
        <v>11693</v>
      </c>
      <c r="LF263" s="16" t="s">
        <v>11654</v>
      </c>
      <c r="LI263" s="16" t="s">
        <v>11655</v>
      </c>
      <c r="LM263" s="16" t="s">
        <v>8741</v>
      </c>
      <c r="LO263" s="16" t="s">
        <v>1056</v>
      </c>
      <c r="LP263" s="16" t="s">
        <v>844</v>
      </c>
      <c r="LQ263" s="16" t="s">
        <v>8746</v>
      </c>
      <c r="LR263" s="16" t="s">
        <v>843</v>
      </c>
      <c r="LS263" s="16" t="s">
        <v>1056</v>
      </c>
      <c r="LT263" s="16" t="s">
        <v>843</v>
      </c>
      <c r="LU263" s="16" t="s">
        <v>844</v>
      </c>
      <c r="LV263" s="16" t="s">
        <v>843</v>
      </c>
      <c r="LW263" s="16" t="s">
        <v>843</v>
      </c>
      <c r="LX263" s="16" t="s">
        <v>843</v>
      </c>
      <c r="LY263" s="16" t="s">
        <v>843</v>
      </c>
      <c r="LZ263" s="16" t="s">
        <v>843</v>
      </c>
      <c r="MA263" s="16" t="s">
        <v>844</v>
      </c>
      <c r="MB263" s="16" t="s">
        <v>843</v>
      </c>
      <c r="MC263" s="16" t="s">
        <v>844</v>
      </c>
      <c r="MD263" s="16" t="s">
        <v>11699</v>
      </c>
      <c r="ME263" s="16" t="s">
        <v>11677</v>
      </c>
      <c r="MF263" s="16" t="s">
        <v>8847</v>
      </c>
      <c r="MR263" s="16" t="s">
        <v>470</v>
      </c>
      <c r="MS263" s="16" t="s">
        <v>11831</v>
      </c>
      <c r="MT263" s="16" t="s">
        <v>9009</v>
      </c>
      <c r="MV263" s="16" t="s">
        <v>486</v>
      </c>
      <c r="MZ263" s="16" t="s">
        <v>486</v>
      </c>
      <c r="NA263" s="16" t="s">
        <v>487</v>
      </c>
      <c r="NB263" s="16" t="s">
        <v>1344</v>
      </c>
      <c r="NC263" s="16" t="s">
        <v>486</v>
      </c>
      <c r="ND263" s="16" t="s">
        <v>486</v>
      </c>
      <c r="NE263" s="16" t="s">
        <v>486</v>
      </c>
      <c r="NI263" s="16" t="s">
        <v>11658</v>
      </c>
      <c r="NL263" s="16" t="s">
        <v>843</v>
      </c>
      <c r="NS263" s="16" t="s">
        <v>462</v>
      </c>
      <c r="NT263" s="16" t="s">
        <v>482</v>
      </c>
      <c r="NU263" s="16">
        <v>0.79400000000000004</v>
      </c>
      <c r="NV263" s="16" t="s">
        <v>860</v>
      </c>
      <c r="NW263" s="16" t="s">
        <v>1176</v>
      </c>
      <c r="NX263" s="16" t="s">
        <v>1142</v>
      </c>
      <c r="NY263" s="16" t="s">
        <v>1122</v>
      </c>
      <c r="NZ263" s="16" t="s">
        <v>938</v>
      </c>
      <c r="OA263" s="16" t="s">
        <v>486</v>
      </c>
    </row>
    <row r="264" spans="1:394" x14ac:dyDescent="0.25">
      <c r="A264" s="16" t="s">
        <v>10180</v>
      </c>
      <c r="B264" s="16" t="s">
        <v>844</v>
      </c>
      <c r="C264" s="16" t="s">
        <v>972</v>
      </c>
      <c r="D264" s="16" t="s">
        <v>844</v>
      </c>
      <c r="E264" s="16" t="s">
        <v>843</v>
      </c>
      <c r="F264" s="16" t="s">
        <v>843</v>
      </c>
      <c r="G264" s="16" t="s">
        <v>843</v>
      </c>
      <c r="H264" s="16" t="s">
        <v>843</v>
      </c>
      <c r="I264" s="16" t="s">
        <v>843</v>
      </c>
      <c r="J264" s="16" t="s">
        <v>843</v>
      </c>
      <c r="K264" s="16" t="s">
        <v>843</v>
      </c>
      <c r="L264" s="16" t="s">
        <v>843</v>
      </c>
      <c r="M264" s="16" t="s">
        <v>843</v>
      </c>
      <c r="N264" s="16" t="s">
        <v>843</v>
      </c>
      <c r="O264" s="16" t="s">
        <v>843</v>
      </c>
      <c r="Q264" s="16" t="s">
        <v>844</v>
      </c>
      <c r="R264" s="16">
        <v>44</v>
      </c>
      <c r="T264" s="16" t="s">
        <v>470</v>
      </c>
      <c r="U264" s="16" t="s">
        <v>844</v>
      </c>
      <c r="V264" s="16" t="s">
        <v>843</v>
      </c>
      <c r="W264" s="16" t="s">
        <v>844</v>
      </c>
      <c r="X264" s="16" t="s">
        <v>843</v>
      </c>
      <c r="Y264" s="16" t="s">
        <v>843</v>
      </c>
      <c r="Z264" s="16" t="s">
        <v>843</v>
      </c>
      <c r="AA264" s="16" t="s">
        <v>843</v>
      </c>
      <c r="AB264" s="16" t="s">
        <v>844</v>
      </c>
      <c r="AC264" s="16" t="s">
        <v>843</v>
      </c>
      <c r="AD264" s="16" t="s">
        <v>867</v>
      </c>
      <c r="AF264" s="16" t="s">
        <v>11659</v>
      </c>
      <c r="AG264" s="16" t="s">
        <v>11660</v>
      </c>
      <c r="AH264" s="16" t="s">
        <v>844</v>
      </c>
      <c r="AI264" s="16" t="s">
        <v>844</v>
      </c>
      <c r="AJ264" s="16" t="s">
        <v>843</v>
      </c>
      <c r="AK264" s="16" t="s">
        <v>843</v>
      </c>
      <c r="AL264" s="16" t="s">
        <v>843</v>
      </c>
      <c r="AM264" s="16" t="s">
        <v>844</v>
      </c>
      <c r="AN264" s="16" t="s">
        <v>843</v>
      </c>
      <c r="AO264" s="16" t="s">
        <v>843</v>
      </c>
      <c r="AP264" s="16" t="s">
        <v>843</v>
      </c>
      <c r="AQ264" s="16" t="s">
        <v>844</v>
      </c>
      <c r="AR264" s="16" t="s">
        <v>4415</v>
      </c>
      <c r="AS264" s="16" t="s">
        <v>844</v>
      </c>
      <c r="AT264" s="16" t="s">
        <v>843</v>
      </c>
      <c r="AU264" s="16" t="s">
        <v>843</v>
      </c>
      <c r="AV264" s="16" t="s">
        <v>843</v>
      </c>
      <c r="AW264" s="16" t="s">
        <v>843</v>
      </c>
      <c r="AX264" s="16" t="s">
        <v>843</v>
      </c>
      <c r="AY264" s="16" t="s">
        <v>843</v>
      </c>
      <c r="AZ264" s="16" t="s">
        <v>4437</v>
      </c>
      <c r="BF264" s="16" t="s">
        <v>844</v>
      </c>
      <c r="BH264" s="16" t="s">
        <v>7380</v>
      </c>
      <c r="BI264" s="16" t="s">
        <v>7785</v>
      </c>
      <c r="BJ264" s="16" t="s">
        <v>843</v>
      </c>
      <c r="BK264" s="16" t="s">
        <v>843</v>
      </c>
      <c r="BL264" s="16" t="s">
        <v>843</v>
      </c>
      <c r="BM264" s="16" t="s">
        <v>843</v>
      </c>
      <c r="BN264" s="16" t="s">
        <v>843</v>
      </c>
      <c r="BO264" s="16" t="s">
        <v>844</v>
      </c>
      <c r="BP264" s="16" t="s">
        <v>843</v>
      </c>
      <c r="BQ264" s="16" t="s">
        <v>843</v>
      </c>
      <c r="DX264" s="16" t="s">
        <v>865</v>
      </c>
      <c r="ES264" s="16" t="s">
        <v>865</v>
      </c>
      <c r="EU264" s="16" t="s">
        <v>7813</v>
      </c>
      <c r="EV264" s="16" t="s">
        <v>865</v>
      </c>
      <c r="FT264" s="16" t="s">
        <v>865</v>
      </c>
      <c r="HC264" s="16" t="s">
        <v>865</v>
      </c>
      <c r="JA264" s="16" t="s">
        <v>4819</v>
      </c>
      <c r="JB264" s="16" t="s">
        <v>867</v>
      </c>
      <c r="JC264" s="16" t="s">
        <v>865</v>
      </c>
      <c r="JG264" s="16" t="s">
        <v>843</v>
      </c>
      <c r="JV264" s="16">
        <v>40</v>
      </c>
      <c r="JW264" s="16" t="s">
        <v>7600</v>
      </c>
      <c r="JX264" s="16">
        <v>60</v>
      </c>
      <c r="JZ264" s="16" t="s">
        <v>4867</v>
      </c>
      <c r="KB264" s="16" t="s">
        <v>7619</v>
      </c>
      <c r="KD264" s="16" t="s">
        <v>4920</v>
      </c>
      <c r="KE264" s="16" t="s">
        <v>7277</v>
      </c>
      <c r="KF264" s="16" t="s">
        <v>4932</v>
      </c>
      <c r="KH264" s="16" t="s">
        <v>7636</v>
      </c>
      <c r="KI264" s="16" t="s">
        <v>4982</v>
      </c>
      <c r="KK264" s="16" t="s">
        <v>4895</v>
      </c>
      <c r="KM264" s="16" t="s">
        <v>7610</v>
      </c>
      <c r="KO264" s="16" t="s">
        <v>9449</v>
      </c>
      <c r="KP264" s="16" t="s">
        <v>9448</v>
      </c>
      <c r="KQ264" s="16" t="s">
        <v>8694</v>
      </c>
      <c r="KR264" s="16" t="s">
        <v>10181</v>
      </c>
      <c r="KS264" s="16" t="s">
        <v>9450</v>
      </c>
      <c r="KT264" s="16" t="s">
        <v>9148</v>
      </c>
      <c r="KU264" s="16" t="s">
        <v>844</v>
      </c>
      <c r="KV264" s="16" t="s">
        <v>9148</v>
      </c>
      <c r="KW264" s="16" t="s">
        <v>851</v>
      </c>
      <c r="KY264" s="16" t="s">
        <v>486</v>
      </c>
      <c r="LC264" s="16" t="s">
        <v>10879</v>
      </c>
      <c r="LF264" s="16" t="s">
        <v>11654</v>
      </c>
      <c r="LI264" s="16" t="s">
        <v>11655</v>
      </c>
      <c r="LJ264" s="16" t="s">
        <v>831</v>
      </c>
      <c r="LK264" s="16" t="s">
        <v>831</v>
      </c>
      <c r="LL264" s="16" t="s">
        <v>8756</v>
      </c>
      <c r="LM264" s="16" t="s">
        <v>8741</v>
      </c>
      <c r="LO264" s="16" t="s">
        <v>843</v>
      </c>
      <c r="LP264" s="16" t="s">
        <v>1056</v>
      </c>
      <c r="LQ264" s="16" t="s">
        <v>8746</v>
      </c>
      <c r="LR264" s="16" t="s">
        <v>1056</v>
      </c>
      <c r="LS264" s="16" t="s">
        <v>8746</v>
      </c>
      <c r="LT264" s="16" t="s">
        <v>1056</v>
      </c>
      <c r="LU264" s="16" t="s">
        <v>8746</v>
      </c>
      <c r="LV264" s="16" t="s">
        <v>843</v>
      </c>
      <c r="LW264" s="16" t="s">
        <v>1056</v>
      </c>
      <c r="LX264" s="16" t="s">
        <v>844</v>
      </c>
      <c r="LY264" s="16" t="s">
        <v>843</v>
      </c>
      <c r="LZ264" s="16" t="s">
        <v>843</v>
      </c>
      <c r="MA264" s="16" t="s">
        <v>843</v>
      </c>
      <c r="MB264" s="16" t="s">
        <v>843</v>
      </c>
      <c r="MC264" s="16" t="s">
        <v>843</v>
      </c>
      <c r="ME264" s="16" t="s">
        <v>11656</v>
      </c>
      <c r="MF264" s="16" t="s">
        <v>8847</v>
      </c>
      <c r="MG264" s="16" t="s">
        <v>1833</v>
      </c>
      <c r="MH264" s="16" t="s">
        <v>11668</v>
      </c>
      <c r="MI264" s="16" t="s">
        <v>11668</v>
      </c>
      <c r="MJ264" s="16" t="s">
        <v>1839</v>
      </c>
      <c r="MK264" s="16" t="s">
        <v>9015</v>
      </c>
      <c r="ML264" s="16" t="s">
        <v>1779</v>
      </c>
      <c r="MM264" s="16" t="s">
        <v>486</v>
      </c>
      <c r="MN264" s="16" t="s">
        <v>1798</v>
      </c>
      <c r="MO264" s="16" t="s">
        <v>1813</v>
      </c>
      <c r="MP264" s="16" t="s">
        <v>1829</v>
      </c>
      <c r="MQ264" s="16" t="s">
        <v>1788</v>
      </c>
      <c r="MR264" s="16" t="s">
        <v>470</v>
      </c>
      <c r="MS264" s="16" t="s">
        <v>11831</v>
      </c>
      <c r="MT264" s="16" t="s">
        <v>9003</v>
      </c>
      <c r="MU264" s="16" t="s">
        <v>817</v>
      </c>
      <c r="NC264" s="16" t="s">
        <v>486</v>
      </c>
      <c r="ND264" s="16" t="s">
        <v>486</v>
      </c>
      <c r="NE264" s="16" t="s">
        <v>486</v>
      </c>
      <c r="NG264" s="16" t="s">
        <v>1369</v>
      </c>
      <c r="NH264" s="16" t="s">
        <v>1912</v>
      </c>
      <c r="NI264" s="16" t="s">
        <v>11658</v>
      </c>
      <c r="NJ264" s="16" t="s">
        <v>11823</v>
      </c>
      <c r="NK264" s="16" t="s">
        <v>11824</v>
      </c>
      <c r="NR264" s="16" t="s">
        <v>451</v>
      </c>
      <c r="NS264" s="16" t="s">
        <v>462</v>
      </c>
      <c r="NT264" s="16" t="s">
        <v>482</v>
      </c>
      <c r="NU264" s="16">
        <v>0.79400000000000004</v>
      </c>
      <c r="NV264" s="16" t="s">
        <v>451</v>
      </c>
      <c r="NW264" s="16" t="s">
        <v>1175</v>
      </c>
      <c r="NX264" s="16" t="s">
        <v>1142</v>
      </c>
      <c r="OB264" s="16" t="s">
        <v>831</v>
      </c>
      <c r="OC264" s="16" t="s">
        <v>451</v>
      </c>
    </row>
    <row r="265" spans="1:394" x14ac:dyDescent="0.25">
      <c r="A265" s="16" t="s">
        <v>10185</v>
      </c>
      <c r="B265" s="16" t="s">
        <v>1056</v>
      </c>
      <c r="C265" s="16" t="s">
        <v>972</v>
      </c>
      <c r="D265" s="16" t="s">
        <v>844</v>
      </c>
      <c r="E265" s="16" t="s">
        <v>843</v>
      </c>
      <c r="F265" s="16" t="s">
        <v>843</v>
      </c>
      <c r="G265" s="16" t="s">
        <v>843</v>
      </c>
      <c r="H265" s="16" t="s">
        <v>843</v>
      </c>
      <c r="I265" s="16" t="s">
        <v>843</v>
      </c>
      <c r="J265" s="16" t="s">
        <v>843</v>
      </c>
      <c r="K265" s="16" t="s">
        <v>843</v>
      </c>
      <c r="L265" s="16" t="s">
        <v>843</v>
      </c>
      <c r="M265" s="16" t="s">
        <v>843</v>
      </c>
      <c r="N265" s="16" t="s">
        <v>843</v>
      </c>
      <c r="O265" s="16" t="s">
        <v>843</v>
      </c>
      <c r="Q265" s="16" t="s">
        <v>844</v>
      </c>
      <c r="R265" s="16">
        <v>67</v>
      </c>
      <c r="T265" s="16" t="s">
        <v>474</v>
      </c>
      <c r="U265" s="16" t="s">
        <v>843</v>
      </c>
      <c r="V265" s="16" t="s">
        <v>844</v>
      </c>
      <c r="W265" s="16" t="s">
        <v>843</v>
      </c>
      <c r="X265" s="16" t="s">
        <v>844</v>
      </c>
      <c r="Y265" s="16" t="s">
        <v>843</v>
      </c>
      <c r="Z265" s="16" t="s">
        <v>843</v>
      </c>
      <c r="AA265" s="16" t="s">
        <v>843</v>
      </c>
      <c r="AB265" s="16" t="s">
        <v>843</v>
      </c>
      <c r="AC265" s="16" t="s">
        <v>843</v>
      </c>
      <c r="AD265" s="16" t="s">
        <v>867</v>
      </c>
      <c r="AF265" s="16" t="s">
        <v>11746</v>
      </c>
      <c r="AG265" s="16" t="s">
        <v>11664</v>
      </c>
      <c r="AH265" s="16" t="s">
        <v>844</v>
      </c>
      <c r="AI265" s="16" t="s">
        <v>843</v>
      </c>
      <c r="AJ265" s="16" t="s">
        <v>844</v>
      </c>
      <c r="AK265" s="16" t="s">
        <v>843</v>
      </c>
      <c r="AL265" s="16" t="s">
        <v>843</v>
      </c>
      <c r="AM265" s="16" t="s">
        <v>844</v>
      </c>
      <c r="AN265" s="16" t="s">
        <v>843</v>
      </c>
      <c r="AO265" s="16" t="s">
        <v>843</v>
      </c>
      <c r="AP265" s="16" t="s">
        <v>843</v>
      </c>
      <c r="AQ265" s="16" t="s">
        <v>844</v>
      </c>
      <c r="AR265" s="16" t="s">
        <v>4415</v>
      </c>
      <c r="AS265" s="16" t="s">
        <v>844</v>
      </c>
      <c r="AT265" s="16" t="s">
        <v>843</v>
      </c>
      <c r="AU265" s="16" t="s">
        <v>843</v>
      </c>
      <c r="AV265" s="16" t="s">
        <v>843</v>
      </c>
      <c r="AW265" s="16" t="s">
        <v>843</v>
      </c>
      <c r="AX265" s="16" t="s">
        <v>843</v>
      </c>
      <c r="AY265" s="16" t="s">
        <v>843</v>
      </c>
      <c r="AZ265" s="16" t="s">
        <v>4437</v>
      </c>
      <c r="BF265" s="16" t="s">
        <v>844</v>
      </c>
      <c r="BI265" s="16" t="s">
        <v>7785</v>
      </c>
      <c r="BJ265" s="16" t="s">
        <v>843</v>
      </c>
      <c r="BK265" s="16" t="s">
        <v>843</v>
      </c>
      <c r="BL265" s="16" t="s">
        <v>843</v>
      </c>
      <c r="BM265" s="16" t="s">
        <v>843</v>
      </c>
      <c r="BN265" s="16" t="s">
        <v>843</v>
      </c>
      <c r="BO265" s="16" t="s">
        <v>844</v>
      </c>
      <c r="BP265" s="16" t="s">
        <v>843</v>
      </c>
      <c r="BQ265" s="16" t="s">
        <v>843</v>
      </c>
      <c r="DX265" s="16" t="s">
        <v>865</v>
      </c>
      <c r="ES265" s="16" t="s">
        <v>865</v>
      </c>
      <c r="EU265" s="16" t="s">
        <v>7813</v>
      </c>
      <c r="EV265" s="16" t="s">
        <v>865</v>
      </c>
      <c r="FF265" s="16" t="s">
        <v>7836</v>
      </c>
      <c r="HC265" s="16" t="s">
        <v>865</v>
      </c>
      <c r="JA265" s="16" t="s">
        <v>4816</v>
      </c>
      <c r="JB265" s="16" t="s">
        <v>865</v>
      </c>
      <c r="JC265" s="16" t="s">
        <v>865</v>
      </c>
      <c r="JD265" s="16" t="s">
        <v>865</v>
      </c>
      <c r="JE265" s="16" t="s">
        <v>865</v>
      </c>
      <c r="JF265" s="16" t="s">
        <v>865</v>
      </c>
      <c r="JG265" s="16" t="s">
        <v>843</v>
      </c>
      <c r="JH265" s="16" t="s">
        <v>4846</v>
      </c>
      <c r="KF265" s="16" t="s">
        <v>4932</v>
      </c>
      <c r="KI265" s="16" t="s">
        <v>4846</v>
      </c>
      <c r="KO265" s="16" t="s">
        <v>9449</v>
      </c>
      <c r="KP265" s="16" t="s">
        <v>9448</v>
      </c>
      <c r="KQ265" s="16" t="s">
        <v>8694</v>
      </c>
      <c r="KR265" s="16" t="s">
        <v>10186</v>
      </c>
      <c r="KS265" s="16" t="s">
        <v>9450</v>
      </c>
      <c r="KT265" s="16" t="s">
        <v>9148</v>
      </c>
      <c r="KU265" s="16" t="s">
        <v>844</v>
      </c>
      <c r="KV265" s="16" t="s">
        <v>9148</v>
      </c>
      <c r="KW265" s="16" t="s">
        <v>851</v>
      </c>
      <c r="KY265" s="16" t="s">
        <v>486</v>
      </c>
      <c r="LC265" s="16" t="s">
        <v>10879</v>
      </c>
      <c r="LF265" s="16" t="s">
        <v>11654</v>
      </c>
      <c r="LI265" s="16" t="s">
        <v>11655</v>
      </c>
      <c r="LJ265" s="16" t="s">
        <v>843</v>
      </c>
      <c r="LL265" s="16" t="s">
        <v>8711</v>
      </c>
      <c r="LM265" s="16" t="s">
        <v>8741</v>
      </c>
      <c r="LO265" s="16" t="s">
        <v>843</v>
      </c>
      <c r="LP265" s="16" t="s">
        <v>1056</v>
      </c>
      <c r="LQ265" s="16" t="s">
        <v>8746</v>
      </c>
      <c r="LR265" s="16" t="s">
        <v>1056</v>
      </c>
      <c r="LS265" s="16" t="s">
        <v>8746</v>
      </c>
      <c r="LT265" s="16" t="s">
        <v>1056</v>
      </c>
      <c r="LU265" s="16" t="s">
        <v>8746</v>
      </c>
      <c r="LV265" s="16" t="s">
        <v>843</v>
      </c>
      <c r="LW265" s="16" t="s">
        <v>1056</v>
      </c>
      <c r="LX265" s="16" t="s">
        <v>844</v>
      </c>
      <c r="LY265" s="16" t="s">
        <v>843</v>
      </c>
      <c r="LZ265" s="16" t="s">
        <v>843</v>
      </c>
      <c r="MA265" s="16" t="s">
        <v>843</v>
      </c>
      <c r="MB265" s="16" t="s">
        <v>843</v>
      </c>
      <c r="MC265" s="16" t="s">
        <v>843</v>
      </c>
      <c r="ME265" s="16" t="s">
        <v>11656</v>
      </c>
      <c r="MF265" s="16" t="s">
        <v>8847</v>
      </c>
      <c r="MO265" s="16" t="s">
        <v>1813</v>
      </c>
      <c r="MP265" s="16" t="s">
        <v>1824</v>
      </c>
      <c r="MR265" s="16" t="s">
        <v>474</v>
      </c>
      <c r="MS265" s="16" t="s">
        <v>11831</v>
      </c>
      <c r="MT265" s="16" t="s">
        <v>8993</v>
      </c>
      <c r="NC265" s="16" t="s">
        <v>486</v>
      </c>
      <c r="NE265" s="16" t="s">
        <v>486</v>
      </c>
      <c r="NG265" s="16" t="s">
        <v>1380</v>
      </c>
      <c r="NI265" s="16" t="s">
        <v>11658</v>
      </c>
      <c r="NR265" s="16" t="s">
        <v>878</v>
      </c>
      <c r="NS265" s="16" t="s">
        <v>462</v>
      </c>
      <c r="NT265" s="16" t="s">
        <v>482</v>
      </c>
      <c r="NU265" s="16">
        <v>0.79400000000000004</v>
      </c>
      <c r="NV265" s="16" t="s">
        <v>457</v>
      </c>
      <c r="NW265" s="16" t="s">
        <v>1183</v>
      </c>
      <c r="NX265" s="16" t="s">
        <v>1142</v>
      </c>
      <c r="OB265" s="16" t="s">
        <v>833</v>
      </c>
      <c r="OC265" s="16" t="s">
        <v>878</v>
      </c>
    </row>
    <row r="266" spans="1:394" x14ac:dyDescent="0.25">
      <c r="A266" s="16" t="s">
        <v>10189</v>
      </c>
      <c r="B266" s="16" t="s">
        <v>8732</v>
      </c>
      <c r="C266" s="16" t="s">
        <v>972</v>
      </c>
      <c r="D266" s="16" t="s">
        <v>844</v>
      </c>
      <c r="E266" s="16" t="s">
        <v>843</v>
      </c>
      <c r="F266" s="16" t="s">
        <v>843</v>
      </c>
      <c r="G266" s="16" t="s">
        <v>843</v>
      </c>
      <c r="H266" s="16" t="s">
        <v>843</v>
      </c>
      <c r="I266" s="16" t="s">
        <v>843</v>
      </c>
      <c r="J266" s="16" t="s">
        <v>843</v>
      </c>
      <c r="K266" s="16" t="s">
        <v>843</v>
      </c>
      <c r="L266" s="16" t="s">
        <v>843</v>
      </c>
      <c r="M266" s="16" t="s">
        <v>843</v>
      </c>
      <c r="N266" s="16" t="s">
        <v>843</v>
      </c>
      <c r="O266" s="16" t="s">
        <v>843</v>
      </c>
      <c r="Q266" s="16" t="s">
        <v>844</v>
      </c>
      <c r="R266" s="16">
        <v>64</v>
      </c>
      <c r="T266" s="16" t="s">
        <v>470</v>
      </c>
      <c r="U266" s="16" t="s">
        <v>844</v>
      </c>
      <c r="V266" s="16" t="s">
        <v>843</v>
      </c>
      <c r="W266" s="16" t="s">
        <v>844</v>
      </c>
      <c r="X266" s="16" t="s">
        <v>843</v>
      </c>
      <c r="Y266" s="16" t="s">
        <v>843</v>
      </c>
      <c r="Z266" s="16" t="s">
        <v>843</v>
      </c>
      <c r="AA266" s="16" t="s">
        <v>843</v>
      </c>
      <c r="AB266" s="16" t="s">
        <v>843</v>
      </c>
      <c r="AC266" s="16" t="s">
        <v>843</v>
      </c>
      <c r="AD266" s="16" t="s">
        <v>865</v>
      </c>
      <c r="AF266" s="16" t="s">
        <v>11746</v>
      </c>
      <c r="AG266" s="16" t="s">
        <v>11664</v>
      </c>
      <c r="AH266" s="16" t="s">
        <v>844</v>
      </c>
      <c r="AI266" s="16" t="s">
        <v>843</v>
      </c>
      <c r="AJ266" s="16" t="s">
        <v>844</v>
      </c>
      <c r="AK266" s="16" t="s">
        <v>843</v>
      </c>
      <c r="AL266" s="16" t="s">
        <v>843</v>
      </c>
      <c r="AM266" s="16" t="s">
        <v>844</v>
      </c>
      <c r="AN266" s="16" t="s">
        <v>843</v>
      </c>
      <c r="AO266" s="16" t="s">
        <v>843</v>
      </c>
      <c r="AP266" s="16" t="s">
        <v>843</v>
      </c>
      <c r="AQ266" s="16" t="s">
        <v>844</v>
      </c>
      <c r="AR266" s="16" t="s">
        <v>4415</v>
      </c>
      <c r="AS266" s="16" t="s">
        <v>844</v>
      </c>
      <c r="AT266" s="16" t="s">
        <v>843</v>
      </c>
      <c r="AU266" s="16" t="s">
        <v>843</v>
      </c>
      <c r="AV266" s="16" t="s">
        <v>843</v>
      </c>
      <c r="AW266" s="16" t="s">
        <v>843</v>
      </c>
      <c r="AX266" s="16" t="s">
        <v>843</v>
      </c>
      <c r="AY266" s="16" t="s">
        <v>843</v>
      </c>
      <c r="AZ266" s="16" t="s">
        <v>4437</v>
      </c>
      <c r="BF266" s="16" t="s">
        <v>844</v>
      </c>
      <c r="BH266" s="16" t="s">
        <v>7380</v>
      </c>
      <c r="BI266" s="16" t="s">
        <v>7785</v>
      </c>
      <c r="BJ266" s="16" t="s">
        <v>843</v>
      </c>
      <c r="BK266" s="16" t="s">
        <v>843</v>
      </c>
      <c r="BL266" s="16" t="s">
        <v>843</v>
      </c>
      <c r="BM266" s="16" t="s">
        <v>843</v>
      </c>
      <c r="BN266" s="16" t="s">
        <v>843</v>
      </c>
      <c r="BO266" s="16" t="s">
        <v>844</v>
      </c>
      <c r="BP266" s="16" t="s">
        <v>843</v>
      </c>
      <c r="BQ266" s="16" t="s">
        <v>843</v>
      </c>
      <c r="DX266" s="16" t="s">
        <v>865</v>
      </c>
      <c r="ES266" s="16" t="s">
        <v>867</v>
      </c>
      <c r="EU266" s="16" t="s">
        <v>7813</v>
      </c>
      <c r="EV266" s="16" t="s">
        <v>865</v>
      </c>
      <c r="FF266" s="16" t="s">
        <v>7836</v>
      </c>
      <c r="HC266" s="16" t="s">
        <v>865</v>
      </c>
      <c r="JA266" s="16" t="s">
        <v>4813</v>
      </c>
      <c r="JB266" s="16" t="s">
        <v>865</v>
      </c>
      <c r="JC266" s="16" t="s">
        <v>865</v>
      </c>
      <c r="JD266" s="16" t="s">
        <v>865</v>
      </c>
      <c r="JE266" s="16" t="s">
        <v>864</v>
      </c>
      <c r="JG266" s="16" t="s">
        <v>843</v>
      </c>
      <c r="KF266" s="16" t="s">
        <v>4926</v>
      </c>
      <c r="KI266" s="16" t="s">
        <v>4846</v>
      </c>
      <c r="KO266" s="16" t="s">
        <v>9449</v>
      </c>
      <c r="KP266" s="16" t="s">
        <v>9448</v>
      </c>
      <c r="KQ266" s="16" t="s">
        <v>8694</v>
      </c>
      <c r="KR266" s="16" t="s">
        <v>10190</v>
      </c>
      <c r="KS266" s="16" t="s">
        <v>9450</v>
      </c>
      <c r="KT266" s="16" t="s">
        <v>9148</v>
      </c>
      <c r="KU266" s="16" t="s">
        <v>844</v>
      </c>
      <c r="KV266" s="16" t="s">
        <v>9148</v>
      </c>
      <c r="KW266" s="16" t="s">
        <v>851</v>
      </c>
      <c r="KY266" s="16" t="s">
        <v>486</v>
      </c>
      <c r="LC266" s="16" t="s">
        <v>10879</v>
      </c>
      <c r="LF266" s="16" t="s">
        <v>11654</v>
      </c>
      <c r="LI266" s="16" t="s">
        <v>11655</v>
      </c>
      <c r="LM266" s="16" t="s">
        <v>8741</v>
      </c>
      <c r="LO266" s="16" t="s">
        <v>843</v>
      </c>
      <c r="LP266" s="16" t="s">
        <v>1056</v>
      </c>
      <c r="LQ266" s="16" t="s">
        <v>8746</v>
      </c>
      <c r="LR266" s="16" t="s">
        <v>1056</v>
      </c>
      <c r="LS266" s="16" t="s">
        <v>8746</v>
      </c>
      <c r="LT266" s="16" t="s">
        <v>1056</v>
      </c>
      <c r="LU266" s="16" t="s">
        <v>8746</v>
      </c>
      <c r="LV266" s="16" t="s">
        <v>843</v>
      </c>
      <c r="LW266" s="16" t="s">
        <v>1056</v>
      </c>
      <c r="LX266" s="16" t="s">
        <v>844</v>
      </c>
      <c r="LY266" s="16" t="s">
        <v>843</v>
      </c>
      <c r="LZ266" s="16" t="s">
        <v>843</v>
      </c>
      <c r="MA266" s="16" t="s">
        <v>843</v>
      </c>
      <c r="MB266" s="16" t="s">
        <v>843</v>
      </c>
      <c r="MC266" s="16" t="s">
        <v>843</v>
      </c>
      <c r="ME266" s="16" t="s">
        <v>11656</v>
      </c>
      <c r="MF266" s="16" t="s">
        <v>8847</v>
      </c>
      <c r="MO266" s="16" t="s">
        <v>1817</v>
      </c>
      <c r="MP266" s="16" t="s">
        <v>1824</v>
      </c>
      <c r="MR266" s="16" t="s">
        <v>470</v>
      </c>
      <c r="MS266" s="16" t="s">
        <v>11831</v>
      </c>
      <c r="MT266" s="16" t="s">
        <v>8993</v>
      </c>
      <c r="MU266" s="16" t="s">
        <v>817</v>
      </c>
      <c r="NC266" s="16" t="s">
        <v>487</v>
      </c>
      <c r="NE266" s="16" t="s">
        <v>486</v>
      </c>
      <c r="NG266" s="16" t="s">
        <v>1376</v>
      </c>
      <c r="NI266" s="16" t="s">
        <v>11658</v>
      </c>
      <c r="NS266" s="16" t="s">
        <v>462</v>
      </c>
      <c r="NT266" s="16" t="s">
        <v>482</v>
      </c>
      <c r="NU266" s="16">
        <v>0.79400000000000004</v>
      </c>
      <c r="NV266" s="16" t="s">
        <v>457</v>
      </c>
      <c r="NW266" s="16" t="s">
        <v>1177</v>
      </c>
      <c r="NX266" s="16" t="s">
        <v>1142</v>
      </c>
      <c r="OC266" s="16" t="s">
        <v>877</v>
      </c>
    </row>
    <row r="267" spans="1:394" x14ac:dyDescent="0.25">
      <c r="A267" s="16" t="s">
        <v>10195</v>
      </c>
      <c r="B267" s="16" t="s">
        <v>8746</v>
      </c>
      <c r="C267" s="16" t="s">
        <v>972</v>
      </c>
      <c r="D267" s="16" t="s">
        <v>844</v>
      </c>
      <c r="E267" s="16" t="s">
        <v>843</v>
      </c>
      <c r="F267" s="16" t="s">
        <v>843</v>
      </c>
      <c r="G267" s="16" t="s">
        <v>843</v>
      </c>
      <c r="H267" s="16" t="s">
        <v>843</v>
      </c>
      <c r="I267" s="16" t="s">
        <v>843</v>
      </c>
      <c r="J267" s="16" t="s">
        <v>843</v>
      </c>
      <c r="K267" s="16" t="s">
        <v>843</v>
      </c>
      <c r="L267" s="16" t="s">
        <v>843</v>
      </c>
      <c r="M267" s="16" t="s">
        <v>843</v>
      </c>
      <c r="N267" s="16" t="s">
        <v>843</v>
      </c>
      <c r="O267" s="16" t="s">
        <v>843</v>
      </c>
      <c r="Q267" s="16" t="s">
        <v>844</v>
      </c>
      <c r="R267" s="16">
        <v>19</v>
      </c>
      <c r="T267" s="16" t="s">
        <v>470</v>
      </c>
      <c r="U267" s="16" t="s">
        <v>844</v>
      </c>
      <c r="V267" s="16" t="s">
        <v>843</v>
      </c>
      <c r="W267" s="16" t="s">
        <v>844</v>
      </c>
      <c r="X267" s="16" t="s">
        <v>843</v>
      </c>
      <c r="Y267" s="16" t="s">
        <v>843</v>
      </c>
      <c r="Z267" s="16" t="s">
        <v>843</v>
      </c>
      <c r="AA267" s="16" t="s">
        <v>843</v>
      </c>
      <c r="AB267" s="16" t="s">
        <v>844</v>
      </c>
      <c r="AC267" s="16" t="s">
        <v>843</v>
      </c>
      <c r="AD267" s="16" t="s">
        <v>865</v>
      </c>
      <c r="AF267" s="16" t="s">
        <v>11659</v>
      </c>
      <c r="AG267" s="16" t="s">
        <v>11660</v>
      </c>
      <c r="AH267" s="16" t="s">
        <v>844</v>
      </c>
      <c r="AI267" s="16" t="s">
        <v>844</v>
      </c>
      <c r="AJ267" s="16" t="s">
        <v>843</v>
      </c>
      <c r="AK267" s="16" t="s">
        <v>843</v>
      </c>
      <c r="AL267" s="16" t="s">
        <v>843</v>
      </c>
      <c r="AM267" s="16" t="s">
        <v>844</v>
      </c>
      <c r="AN267" s="16" t="s">
        <v>843</v>
      </c>
      <c r="AO267" s="16" t="s">
        <v>843</v>
      </c>
      <c r="AP267" s="16" t="s">
        <v>843</v>
      </c>
      <c r="AQ267" s="16" t="s">
        <v>844</v>
      </c>
      <c r="AR267" s="16" t="s">
        <v>4433</v>
      </c>
      <c r="AS267" s="16" t="s">
        <v>843</v>
      </c>
      <c r="AT267" s="16" t="s">
        <v>843</v>
      </c>
      <c r="AU267" s="16" t="s">
        <v>843</v>
      </c>
      <c r="AV267" s="16" t="s">
        <v>843</v>
      </c>
      <c r="AW267" s="16" t="s">
        <v>843</v>
      </c>
      <c r="AX267" s="16" t="s">
        <v>843</v>
      </c>
      <c r="AY267" s="16" t="s">
        <v>844</v>
      </c>
      <c r="BF267" s="16" t="s">
        <v>844</v>
      </c>
      <c r="BH267" s="16" t="s">
        <v>7380</v>
      </c>
      <c r="BI267" s="16" t="s">
        <v>7785</v>
      </c>
      <c r="BJ267" s="16" t="s">
        <v>843</v>
      </c>
      <c r="BK267" s="16" t="s">
        <v>843</v>
      </c>
      <c r="BL267" s="16" t="s">
        <v>843</v>
      </c>
      <c r="BM267" s="16" t="s">
        <v>843</v>
      </c>
      <c r="BN267" s="16" t="s">
        <v>843</v>
      </c>
      <c r="BO267" s="16" t="s">
        <v>844</v>
      </c>
      <c r="BP267" s="16" t="s">
        <v>843</v>
      </c>
      <c r="BQ267" s="16" t="s">
        <v>843</v>
      </c>
      <c r="CC267" s="16" t="s">
        <v>865</v>
      </c>
      <c r="CF267" s="16" t="s">
        <v>7140</v>
      </c>
      <c r="CG267" s="16" t="s">
        <v>843</v>
      </c>
      <c r="CH267" s="16" t="s">
        <v>843</v>
      </c>
      <c r="CI267" s="16" t="s">
        <v>843</v>
      </c>
      <c r="CJ267" s="16" t="s">
        <v>844</v>
      </c>
      <c r="CK267" s="16" t="s">
        <v>843</v>
      </c>
      <c r="CL267" s="16" t="s">
        <v>843</v>
      </c>
      <c r="CM267" s="16" t="s">
        <v>843</v>
      </c>
      <c r="CN267" s="16" t="s">
        <v>843</v>
      </c>
      <c r="CO267" s="16" t="s">
        <v>843</v>
      </c>
      <c r="CP267" s="16" t="s">
        <v>843</v>
      </c>
      <c r="CQ267" s="16" t="s">
        <v>843</v>
      </c>
      <c r="CR267" s="16" t="s">
        <v>843</v>
      </c>
      <c r="CS267" s="16" t="s">
        <v>843</v>
      </c>
      <c r="CT267" s="16" t="s">
        <v>843</v>
      </c>
      <c r="CU267" s="16" t="s">
        <v>843</v>
      </c>
      <c r="CV267" s="16" t="s">
        <v>843</v>
      </c>
      <c r="CW267" s="16" t="s">
        <v>843</v>
      </c>
      <c r="CX267" s="16" t="s">
        <v>843</v>
      </c>
      <c r="CY267" s="16" t="s">
        <v>843</v>
      </c>
      <c r="CZ267" s="16" t="s">
        <v>843</v>
      </c>
      <c r="DA267" s="16" t="s">
        <v>843</v>
      </c>
      <c r="DB267" s="16" t="s">
        <v>843</v>
      </c>
      <c r="DC267" s="16" t="s">
        <v>843</v>
      </c>
      <c r="DD267" s="16" t="s">
        <v>843</v>
      </c>
      <c r="DE267" s="16" t="s">
        <v>843</v>
      </c>
      <c r="DF267" s="16" t="s">
        <v>843</v>
      </c>
      <c r="DG267" s="16" t="s">
        <v>843</v>
      </c>
      <c r="DH267" s="16" t="s">
        <v>843</v>
      </c>
      <c r="DI267" s="16" t="s">
        <v>843</v>
      </c>
      <c r="DJ267" s="16" t="s">
        <v>843</v>
      </c>
      <c r="DK267" s="16" t="s">
        <v>843</v>
      </c>
      <c r="DL267" s="16" t="s">
        <v>843</v>
      </c>
      <c r="DX267" s="16" t="s">
        <v>865</v>
      </c>
      <c r="ES267" s="16" t="s">
        <v>867</v>
      </c>
      <c r="EU267" s="16" t="s">
        <v>7813</v>
      </c>
      <c r="EV267" s="16" t="s">
        <v>865</v>
      </c>
      <c r="FT267" s="16" t="s">
        <v>865</v>
      </c>
      <c r="HC267" s="16" t="s">
        <v>865</v>
      </c>
      <c r="JA267" s="16" t="s">
        <v>4813</v>
      </c>
      <c r="JB267" s="16" t="s">
        <v>865</v>
      </c>
      <c r="JC267" s="16" t="s">
        <v>865</v>
      </c>
      <c r="JD267" s="16" t="s">
        <v>865</v>
      </c>
      <c r="JE267" s="16" t="s">
        <v>865</v>
      </c>
      <c r="JF267" s="16" t="s">
        <v>865</v>
      </c>
      <c r="JG267" s="16" t="s">
        <v>1056</v>
      </c>
      <c r="JH267" s="16" t="s">
        <v>7582</v>
      </c>
      <c r="JJ267" s="16" t="s">
        <v>865</v>
      </c>
      <c r="KF267" s="16" t="s">
        <v>4411</v>
      </c>
      <c r="KI267" s="16" t="s">
        <v>4837</v>
      </c>
      <c r="KO267" s="16" t="s">
        <v>9449</v>
      </c>
      <c r="KP267" s="16" t="s">
        <v>9448</v>
      </c>
      <c r="KQ267" s="16" t="s">
        <v>8694</v>
      </c>
      <c r="KR267" s="16" t="s">
        <v>10196</v>
      </c>
      <c r="KS267" s="16" t="s">
        <v>9450</v>
      </c>
      <c r="KT267" s="16" t="s">
        <v>9148</v>
      </c>
      <c r="KU267" s="16" t="s">
        <v>844</v>
      </c>
      <c r="KV267" s="16" t="s">
        <v>9148</v>
      </c>
      <c r="KW267" s="16" t="s">
        <v>851</v>
      </c>
      <c r="KY267" s="16" t="s">
        <v>486</v>
      </c>
      <c r="LA267" s="16" t="s">
        <v>11697</v>
      </c>
      <c r="LC267" s="16" t="s">
        <v>10879</v>
      </c>
      <c r="LD267" s="16" t="s">
        <v>11698</v>
      </c>
      <c r="LF267" s="16" t="s">
        <v>11654</v>
      </c>
      <c r="LI267" s="16" t="s">
        <v>11655</v>
      </c>
      <c r="LJ267" s="16" t="s">
        <v>843</v>
      </c>
      <c r="LL267" s="16" t="s">
        <v>8711</v>
      </c>
      <c r="LM267" s="16" t="s">
        <v>8741</v>
      </c>
      <c r="LO267" s="16" t="s">
        <v>843</v>
      </c>
      <c r="LP267" s="16" t="s">
        <v>1056</v>
      </c>
      <c r="LQ267" s="16" t="s">
        <v>8746</v>
      </c>
      <c r="LR267" s="16" t="s">
        <v>1056</v>
      </c>
      <c r="LS267" s="16" t="s">
        <v>8746</v>
      </c>
      <c r="LT267" s="16" t="s">
        <v>1056</v>
      </c>
      <c r="LU267" s="16" t="s">
        <v>8746</v>
      </c>
      <c r="LV267" s="16" t="s">
        <v>843</v>
      </c>
      <c r="LW267" s="16" t="s">
        <v>1056</v>
      </c>
      <c r="LX267" s="16" t="s">
        <v>844</v>
      </c>
      <c r="LY267" s="16" t="s">
        <v>843</v>
      </c>
      <c r="LZ267" s="16" t="s">
        <v>843</v>
      </c>
      <c r="MA267" s="16" t="s">
        <v>843</v>
      </c>
      <c r="MB267" s="16" t="s">
        <v>843</v>
      </c>
      <c r="MC267" s="16" t="s">
        <v>843</v>
      </c>
      <c r="MD267" s="16" t="s">
        <v>11699</v>
      </c>
      <c r="ME267" s="16" t="s">
        <v>11656</v>
      </c>
      <c r="MF267" s="16" t="s">
        <v>8847</v>
      </c>
      <c r="MP267" s="16" t="s">
        <v>1826</v>
      </c>
      <c r="MR267" s="16" t="s">
        <v>470</v>
      </c>
      <c r="MS267" s="16" t="s">
        <v>11831</v>
      </c>
      <c r="MT267" s="16" t="s">
        <v>9003</v>
      </c>
      <c r="MU267" s="16" t="s">
        <v>817</v>
      </c>
      <c r="MV267" s="16" t="s">
        <v>486</v>
      </c>
      <c r="NC267" s="16" t="s">
        <v>487</v>
      </c>
      <c r="ND267" s="16" t="s">
        <v>486</v>
      </c>
      <c r="NE267" s="16" t="s">
        <v>486</v>
      </c>
      <c r="NG267" s="16" t="s">
        <v>1376</v>
      </c>
      <c r="NI267" s="16" t="s">
        <v>11658</v>
      </c>
      <c r="NQ267" s="16" t="s">
        <v>1078</v>
      </c>
      <c r="NR267" s="16" t="s">
        <v>445</v>
      </c>
      <c r="NS267" s="16" t="s">
        <v>462</v>
      </c>
      <c r="NT267" s="16" t="s">
        <v>482</v>
      </c>
      <c r="NU267" s="16">
        <v>0.79400000000000004</v>
      </c>
      <c r="NV267" s="16" t="s">
        <v>445</v>
      </c>
      <c r="NW267" s="16" t="s">
        <v>1174</v>
      </c>
      <c r="NX267" s="16" t="s">
        <v>1142</v>
      </c>
      <c r="NZ267" s="16" t="s">
        <v>935</v>
      </c>
      <c r="OB267" s="16" t="s">
        <v>833</v>
      </c>
      <c r="OC267" s="16" t="s">
        <v>445</v>
      </c>
    </row>
    <row r="268" spans="1:394" x14ac:dyDescent="0.25">
      <c r="A268" s="16" t="s">
        <v>10201</v>
      </c>
      <c r="B268" s="16" t="s">
        <v>8759</v>
      </c>
      <c r="C268" s="16" t="s">
        <v>4199</v>
      </c>
      <c r="D268" s="16" t="s">
        <v>843</v>
      </c>
      <c r="E268" s="16" t="s">
        <v>843</v>
      </c>
      <c r="F268" s="16" t="s">
        <v>843</v>
      </c>
      <c r="G268" s="16" t="s">
        <v>843</v>
      </c>
      <c r="H268" s="16" t="s">
        <v>843</v>
      </c>
      <c r="I268" s="16" t="s">
        <v>844</v>
      </c>
      <c r="J268" s="16" t="s">
        <v>843</v>
      </c>
      <c r="K268" s="16" t="s">
        <v>843</v>
      </c>
      <c r="L268" s="16" t="s">
        <v>843</v>
      </c>
      <c r="M268" s="16" t="s">
        <v>843</v>
      </c>
      <c r="N268" s="16" t="s">
        <v>843</v>
      </c>
      <c r="O268" s="16" t="s">
        <v>843</v>
      </c>
      <c r="Q268" s="16" t="s">
        <v>843</v>
      </c>
      <c r="R268" s="16">
        <v>67</v>
      </c>
      <c r="T268" s="16" t="s">
        <v>470</v>
      </c>
      <c r="U268" s="16" t="s">
        <v>844</v>
      </c>
      <c r="V268" s="16" t="s">
        <v>843</v>
      </c>
      <c r="W268" s="16" t="s">
        <v>844</v>
      </c>
      <c r="X268" s="16" t="s">
        <v>843</v>
      </c>
      <c r="Y268" s="16" t="s">
        <v>843</v>
      </c>
      <c r="Z268" s="16" t="s">
        <v>843</v>
      </c>
      <c r="AA268" s="16" t="s">
        <v>843</v>
      </c>
      <c r="AB268" s="16" t="s">
        <v>843</v>
      </c>
      <c r="AC268" s="16" t="s">
        <v>843</v>
      </c>
      <c r="AD268" s="16" t="s">
        <v>867</v>
      </c>
      <c r="BF268" s="16" t="s">
        <v>843</v>
      </c>
      <c r="JB268" s="16" t="s">
        <v>865</v>
      </c>
      <c r="JC268" s="16" t="s">
        <v>865</v>
      </c>
      <c r="JD268" s="16" t="s">
        <v>865</v>
      </c>
      <c r="JE268" s="16" t="s">
        <v>865</v>
      </c>
      <c r="JF268" s="16" t="s">
        <v>865</v>
      </c>
      <c r="JG268" s="16" t="s">
        <v>843</v>
      </c>
      <c r="JH268" s="16" t="s">
        <v>4846</v>
      </c>
      <c r="KO268" s="16" t="s">
        <v>9449</v>
      </c>
      <c r="KP268" s="16" t="s">
        <v>9448</v>
      </c>
      <c r="KQ268" s="16" t="s">
        <v>8694</v>
      </c>
      <c r="KR268" s="16" t="s">
        <v>10202</v>
      </c>
      <c r="KS268" s="16" t="s">
        <v>9450</v>
      </c>
      <c r="KT268" s="16" t="s">
        <v>9148</v>
      </c>
      <c r="KU268" s="16" t="s">
        <v>844</v>
      </c>
      <c r="KV268" s="16" t="s">
        <v>9148</v>
      </c>
      <c r="LC268" s="16" t="s">
        <v>10879</v>
      </c>
      <c r="LF268" s="16" t="s">
        <v>11654</v>
      </c>
      <c r="LJ268" s="16" t="s">
        <v>843</v>
      </c>
      <c r="LL268" s="16" t="s">
        <v>8711</v>
      </c>
      <c r="LM268" s="16" t="s">
        <v>8741</v>
      </c>
      <c r="LO268" s="16" t="s">
        <v>843</v>
      </c>
      <c r="LP268" s="16" t="s">
        <v>1056</v>
      </c>
      <c r="LQ268" s="16" t="s">
        <v>8746</v>
      </c>
      <c r="LR268" s="16" t="s">
        <v>1056</v>
      </c>
      <c r="LS268" s="16" t="s">
        <v>8746</v>
      </c>
      <c r="LT268" s="16" t="s">
        <v>1056</v>
      </c>
      <c r="LU268" s="16" t="s">
        <v>8746</v>
      </c>
      <c r="LV268" s="16" t="s">
        <v>843</v>
      </c>
      <c r="LW268" s="16" t="s">
        <v>1056</v>
      </c>
      <c r="LX268" s="16" t="s">
        <v>844</v>
      </c>
      <c r="LY268" s="16" t="s">
        <v>843</v>
      </c>
      <c r="LZ268" s="16" t="s">
        <v>843</v>
      </c>
      <c r="MA268" s="16" t="s">
        <v>843</v>
      </c>
      <c r="MB268" s="16" t="s">
        <v>843</v>
      </c>
      <c r="MC268" s="16" t="s">
        <v>843</v>
      </c>
      <c r="ME268" s="16" t="s">
        <v>11656</v>
      </c>
      <c r="MF268" s="16" t="s">
        <v>8847</v>
      </c>
      <c r="MR268" s="16" t="s">
        <v>470</v>
      </c>
      <c r="MS268" s="16" t="s">
        <v>11831</v>
      </c>
      <c r="NI268" s="16" t="s">
        <v>11658</v>
      </c>
      <c r="NR268" s="16" t="s">
        <v>878</v>
      </c>
      <c r="NS268" s="16" t="s">
        <v>462</v>
      </c>
      <c r="NT268" s="16" t="s">
        <v>482</v>
      </c>
      <c r="NU268" s="16">
        <v>0.79400000000000004</v>
      </c>
      <c r="NV268" s="16" t="s">
        <v>457</v>
      </c>
      <c r="NW268" s="16" t="s">
        <v>1177</v>
      </c>
      <c r="NX268" s="16" t="s">
        <v>1142</v>
      </c>
      <c r="OB268" s="16" t="s">
        <v>833</v>
      </c>
      <c r="OC268" s="16" t="s">
        <v>878</v>
      </c>
    </row>
    <row r="269" spans="1:394" x14ac:dyDescent="0.25">
      <c r="A269" s="16" t="s">
        <v>10205</v>
      </c>
      <c r="B269" s="16" t="s">
        <v>8769</v>
      </c>
      <c r="C269" s="16" t="s">
        <v>4199</v>
      </c>
      <c r="D269" s="16" t="s">
        <v>843</v>
      </c>
      <c r="E269" s="16" t="s">
        <v>843</v>
      </c>
      <c r="F269" s="16" t="s">
        <v>843</v>
      </c>
      <c r="G269" s="16" t="s">
        <v>843</v>
      </c>
      <c r="H269" s="16" t="s">
        <v>843</v>
      </c>
      <c r="I269" s="16" t="s">
        <v>844</v>
      </c>
      <c r="J269" s="16" t="s">
        <v>843</v>
      </c>
      <c r="K269" s="16" t="s">
        <v>843</v>
      </c>
      <c r="L269" s="16" t="s">
        <v>843</v>
      </c>
      <c r="M269" s="16" t="s">
        <v>843</v>
      </c>
      <c r="N269" s="16" t="s">
        <v>843</v>
      </c>
      <c r="O269" s="16" t="s">
        <v>843</v>
      </c>
      <c r="Q269" s="16" t="s">
        <v>843</v>
      </c>
      <c r="R269" s="16">
        <v>68</v>
      </c>
      <c r="T269" s="16" t="s">
        <v>474</v>
      </c>
      <c r="U269" s="16" t="s">
        <v>843</v>
      </c>
      <c r="V269" s="16" t="s">
        <v>844</v>
      </c>
      <c r="W269" s="16" t="s">
        <v>843</v>
      </c>
      <c r="X269" s="16" t="s">
        <v>844</v>
      </c>
      <c r="Y269" s="16" t="s">
        <v>843</v>
      </c>
      <c r="Z269" s="16" t="s">
        <v>843</v>
      </c>
      <c r="AA269" s="16" t="s">
        <v>843</v>
      </c>
      <c r="AB269" s="16" t="s">
        <v>843</v>
      </c>
      <c r="AC269" s="16" t="s">
        <v>843</v>
      </c>
      <c r="AD269" s="16" t="s">
        <v>865</v>
      </c>
      <c r="BF269" s="16" t="s">
        <v>843</v>
      </c>
      <c r="JB269" s="16" t="s">
        <v>865</v>
      </c>
      <c r="JC269" s="16" t="s">
        <v>865</v>
      </c>
      <c r="JD269" s="16" t="s">
        <v>865</v>
      </c>
      <c r="JE269" s="16" t="s">
        <v>865</v>
      </c>
      <c r="JF269" s="16" t="s">
        <v>865</v>
      </c>
      <c r="JG269" s="16" t="s">
        <v>843</v>
      </c>
      <c r="JH269" s="16" t="s">
        <v>4846</v>
      </c>
      <c r="KO269" s="16" t="s">
        <v>9449</v>
      </c>
      <c r="KP269" s="16" t="s">
        <v>9448</v>
      </c>
      <c r="KQ269" s="16" t="s">
        <v>8694</v>
      </c>
      <c r="KR269" s="16" t="s">
        <v>10206</v>
      </c>
      <c r="KS269" s="16" t="s">
        <v>9450</v>
      </c>
      <c r="KT269" s="16" t="s">
        <v>9148</v>
      </c>
      <c r="KU269" s="16" t="s">
        <v>844</v>
      </c>
      <c r="KV269" s="16" t="s">
        <v>9148</v>
      </c>
      <c r="LC269" s="16" t="s">
        <v>10879</v>
      </c>
      <c r="LF269" s="16" t="s">
        <v>11654</v>
      </c>
      <c r="LJ269" s="16" t="s">
        <v>843</v>
      </c>
      <c r="LL269" s="16" t="s">
        <v>8711</v>
      </c>
      <c r="LM269" s="16" t="s">
        <v>8741</v>
      </c>
      <c r="LO269" s="16" t="s">
        <v>843</v>
      </c>
      <c r="LP269" s="16" t="s">
        <v>1056</v>
      </c>
      <c r="LQ269" s="16" t="s">
        <v>8746</v>
      </c>
      <c r="LR269" s="16" t="s">
        <v>1056</v>
      </c>
      <c r="LS269" s="16" t="s">
        <v>8746</v>
      </c>
      <c r="LT269" s="16" t="s">
        <v>1056</v>
      </c>
      <c r="LU269" s="16" t="s">
        <v>8746</v>
      </c>
      <c r="LV269" s="16" t="s">
        <v>843</v>
      </c>
      <c r="LW269" s="16" t="s">
        <v>1056</v>
      </c>
      <c r="LX269" s="16" t="s">
        <v>844</v>
      </c>
      <c r="LY269" s="16" t="s">
        <v>843</v>
      </c>
      <c r="LZ269" s="16" t="s">
        <v>843</v>
      </c>
      <c r="MA269" s="16" t="s">
        <v>843</v>
      </c>
      <c r="MB269" s="16" t="s">
        <v>843</v>
      </c>
      <c r="MC269" s="16" t="s">
        <v>843</v>
      </c>
      <c r="ME269" s="16" t="s">
        <v>11656</v>
      </c>
      <c r="MF269" s="16" t="s">
        <v>8847</v>
      </c>
      <c r="MR269" s="16" t="s">
        <v>474</v>
      </c>
      <c r="MS269" s="16" t="s">
        <v>11831</v>
      </c>
      <c r="NI269" s="16" t="s">
        <v>11658</v>
      </c>
      <c r="NR269" s="16" t="s">
        <v>878</v>
      </c>
      <c r="NS269" s="16" t="s">
        <v>462</v>
      </c>
      <c r="NT269" s="16" t="s">
        <v>482</v>
      </c>
      <c r="NU269" s="16">
        <v>0.79400000000000004</v>
      </c>
      <c r="NV269" s="16" t="s">
        <v>457</v>
      </c>
      <c r="NW269" s="16" t="s">
        <v>1183</v>
      </c>
      <c r="NX269" s="16" t="s">
        <v>1142</v>
      </c>
      <c r="OB269" s="16" t="s">
        <v>833</v>
      </c>
      <c r="OC269" s="16" t="s">
        <v>878</v>
      </c>
    </row>
    <row r="270" spans="1:394" x14ac:dyDescent="0.25">
      <c r="A270" s="16" t="s">
        <v>10211</v>
      </c>
      <c r="B270" s="16" t="s">
        <v>844</v>
      </c>
      <c r="C270" s="16" t="s">
        <v>972</v>
      </c>
      <c r="D270" s="16" t="s">
        <v>844</v>
      </c>
      <c r="E270" s="16" t="s">
        <v>843</v>
      </c>
      <c r="F270" s="16" t="s">
        <v>843</v>
      </c>
      <c r="G270" s="16" t="s">
        <v>843</v>
      </c>
      <c r="H270" s="16" t="s">
        <v>843</v>
      </c>
      <c r="I270" s="16" t="s">
        <v>843</v>
      </c>
      <c r="J270" s="16" t="s">
        <v>843</v>
      </c>
      <c r="K270" s="16" t="s">
        <v>843</v>
      </c>
      <c r="L270" s="16" t="s">
        <v>843</v>
      </c>
      <c r="M270" s="16" t="s">
        <v>843</v>
      </c>
      <c r="N270" s="16" t="s">
        <v>843</v>
      </c>
      <c r="O270" s="16" t="s">
        <v>843</v>
      </c>
      <c r="Q270" s="16" t="s">
        <v>844</v>
      </c>
      <c r="R270" s="16">
        <v>57</v>
      </c>
      <c r="T270" s="16" t="s">
        <v>470</v>
      </c>
      <c r="U270" s="16" t="s">
        <v>844</v>
      </c>
      <c r="V270" s="16" t="s">
        <v>843</v>
      </c>
      <c r="W270" s="16" t="s">
        <v>844</v>
      </c>
      <c r="X270" s="16" t="s">
        <v>843</v>
      </c>
      <c r="Y270" s="16" t="s">
        <v>843</v>
      </c>
      <c r="Z270" s="16" t="s">
        <v>843</v>
      </c>
      <c r="AA270" s="16" t="s">
        <v>843</v>
      </c>
      <c r="AB270" s="16" t="s">
        <v>843</v>
      </c>
      <c r="AC270" s="16" t="s">
        <v>843</v>
      </c>
      <c r="AD270" s="16" t="s">
        <v>867</v>
      </c>
      <c r="AF270" s="16" t="s">
        <v>11746</v>
      </c>
      <c r="AG270" s="16" t="s">
        <v>11725</v>
      </c>
      <c r="AH270" s="16" t="s">
        <v>844</v>
      </c>
      <c r="AI270" s="16" t="s">
        <v>844</v>
      </c>
      <c r="AJ270" s="16" t="s">
        <v>843</v>
      </c>
      <c r="AK270" s="16" t="s">
        <v>843</v>
      </c>
      <c r="AL270" s="16" t="s">
        <v>844</v>
      </c>
      <c r="AM270" s="16" t="s">
        <v>844</v>
      </c>
      <c r="AN270" s="16" t="s">
        <v>843</v>
      </c>
      <c r="AO270" s="16" t="s">
        <v>843</v>
      </c>
      <c r="AP270" s="16" t="s">
        <v>843</v>
      </c>
      <c r="AQ270" s="16" t="s">
        <v>844</v>
      </c>
      <c r="AR270" s="16" t="s">
        <v>4433</v>
      </c>
      <c r="AS270" s="16" t="s">
        <v>843</v>
      </c>
      <c r="AT270" s="16" t="s">
        <v>843</v>
      </c>
      <c r="AU270" s="16" t="s">
        <v>843</v>
      </c>
      <c r="AV270" s="16" t="s">
        <v>843</v>
      </c>
      <c r="AW270" s="16" t="s">
        <v>843</v>
      </c>
      <c r="AX270" s="16" t="s">
        <v>843</v>
      </c>
      <c r="AY270" s="16" t="s">
        <v>844</v>
      </c>
      <c r="BF270" s="16" t="s">
        <v>844</v>
      </c>
      <c r="BH270" s="16" t="s">
        <v>7383</v>
      </c>
      <c r="BI270" s="16" t="s">
        <v>7785</v>
      </c>
      <c r="BJ270" s="16" t="s">
        <v>843</v>
      </c>
      <c r="BK270" s="16" t="s">
        <v>843</v>
      </c>
      <c r="BL270" s="16" t="s">
        <v>843</v>
      </c>
      <c r="BM270" s="16" t="s">
        <v>843</v>
      </c>
      <c r="BN270" s="16" t="s">
        <v>843</v>
      </c>
      <c r="BO270" s="16" t="s">
        <v>844</v>
      </c>
      <c r="BP270" s="16" t="s">
        <v>843</v>
      </c>
      <c r="BQ270" s="16" t="s">
        <v>843</v>
      </c>
      <c r="DX270" s="16" t="s">
        <v>865</v>
      </c>
      <c r="ES270" s="16" t="s">
        <v>864</v>
      </c>
      <c r="EU270" s="16" t="s">
        <v>7810</v>
      </c>
      <c r="EV270" s="16" t="s">
        <v>865</v>
      </c>
      <c r="HC270" s="16" t="s">
        <v>865</v>
      </c>
      <c r="JA270" s="16" t="s">
        <v>4816</v>
      </c>
      <c r="JB270" s="16" t="s">
        <v>867</v>
      </c>
      <c r="JC270" s="16" t="s">
        <v>867</v>
      </c>
      <c r="JG270" s="16" t="s">
        <v>843</v>
      </c>
      <c r="JV270" s="16">
        <v>35</v>
      </c>
      <c r="JW270" s="16" t="s">
        <v>7600</v>
      </c>
      <c r="JX270" s="16">
        <v>60</v>
      </c>
      <c r="JZ270" s="16" t="s">
        <v>4867</v>
      </c>
      <c r="KB270" s="16" t="s">
        <v>7619</v>
      </c>
      <c r="KD270" s="16" t="s">
        <v>4920</v>
      </c>
      <c r="KE270" s="16" t="s">
        <v>7277</v>
      </c>
      <c r="KF270" s="16" t="s">
        <v>4411</v>
      </c>
      <c r="KH270" s="16" t="s">
        <v>7639</v>
      </c>
      <c r="KI270" s="16" t="s">
        <v>4985</v>
      </c>
      <c r="KK270" s="16" t="s">
        <v>4886</v>
      </c>
      <c r="KM270" s="16" t="s">
        <v>7625</v>
      </c>
      <c r="KO270" s="16" t="s">
        <v>9453</v>
      </c>
      <c r="KP270" s="16" t="s">
        <v>9452</v>
      </c>
      <c r="KQ270" s="16" t="s">
        <v>8694</v>
      </c>
      <c r="KR270" s="16" t="s">
        <v>10212</v>
      </c>
      <c r="KS270" s="16" t="s">
        <v>9454</v>
      </c>
      <c r="KT270" s="16" t="s">
        <v>9148</v>
      </c>
      <c r="KU270" s="16" t="s">
        <v>844</v>
      </c>
      <c r="KV270" s="16" t="s">
        <v>9148</v>
      </c>
      <c r="KW270" s="16" t="s">
        <v>851</v>
      </c>
      <c r="KY270" s="16" t="s">
        <v>486</v>
      </c>
      <c r="LC270" s="16" t="s">
        <v>10879</v>
      </c>
      <c r="LF270" s="16" t="s">
        <v>11654</v>
      </c>
      <c r="LI270" s="16" t="s">
        <v>11655</v>
      </c>
      <c r="LJ270" s="16" t="s">
        <v>831</v>
      </c>
      <c r="LK270" s="16" t="s">
        <v>831</v>
      </c>
      <c r="LL270" s="16" t="s">
        <v>8756</v>
      </c>
      <c r="LM270" s="16" t="s">
        <v>8741</v>
      </c>
      <c r="LO270" s="16" t="s">
        <v>843</v>
      </c>
      <c r="LP270" s="16" t="s">
        <v>844</v>
      </c>
      <c r="LQ270" s="16" t="s">
        <v>844</v>
      </c>
      <c r="LR270" s="16" t="s">
        <v>843</v>
      </c>
      <c r="LS270" s="16" t="s">
        <v>844</v>
      </c>
      <c r="LT270" s="16" t="s">
        <v>843</v>
      </c>
      <c r="LU270" s="16" t="s">
        <v>843</v>
      </c>
      <c r="LV270" s="16" t="s">
        <v>843</v>
      </c>
      <c r="LW270" s="16" t="s">
        <v>843</v>
      </c>
      <c r="LX270" s="16" t="s">
        <v>844</v>
      </c>
      <c r="LY270" s="16" t="s">
        <v>843</v>
      </c>
      <c r="LZ270" s="16" t="s">
        <v>843</v>
      </c>
      <c r="MA270" s="16" t="s">
        <v>843</v>
      </c>
      <c r="MB270" s="16" t="s">
        <v>843</v>
      </c>
      <c r="MC270" s="16" t="s">
        <v>843</v>
      </c>
      <c r="ME270" s="16" t="s">
        <v>11656</v>
      </c>
      <c r="MF270" s="16" t="s">
        <v>8847</v>
      </c>
      <c r="MG270" s="16" t="s">
        <v>1833</v>
      </c>
      <c r="MH270" s="16" t="s">
        <v>11668</v>
      </c>
      <c r="MI270" s="16" t="s">
        <v>11668</v>
      </c>
      <c r="MJ270" s="16" t="s">
        <v>1838</v>
      </c>
      <c r="MK270" s="16" t="s">
        <v>8982</v>
      </c>
      <c r="ML270" s="16" t="s">
        <v>1779</v>
      </c>
      <c r="MM270" s="16" t="s">
        <v>486</v>
      </c>
      <c r="MN270" s="16" t="s">
        <v>1798</v>
      </c>
      <c r="MP270" s="16" t="s">
        <v>1825</v>
      </c>
      <c r="MQ270" s="16" t="s">
        <v>1791</v>
      </c>
      <c r="MR270" s="16" t="s">
        <v>470</v>
      </c>
      <c r="MS270" s="16" t="s">
        <v>11831</v>
      </c>
      <c r="MT270" s="16" t="s">
        <v>8993</v>
      </c>
      <c r="MU270" s="16" t="s">
        <v>817</v>
      </c>
      <c r="NE270" s="16" t="s">
        <v>486</v>
      </c>
      <c r="NG270" s="16" t="s">
        <v>1380</v>
      </c>
      <c r="NH270" s="16" t="s">
        <v>1912</v>
      </c>
      <c r="NI270" s="16" t="s">
        <v>11658</v>
      </c>
      <c r="NJ270" s="16" t="s">
        <v>11823</v>
      </c>
      <c r="NK270" s="16" t="s">
        <v>11824</v>
      </c>
      <c r="NR270" s="16" t="s">
        <v>451</v>
      </c>
      <c r="NS270" s="16" t="s">
        <v>462</v>
      </c>
      <c r="NT270" s="16" t="s">
        <v>482</v>
      </c>
      <c r="NU270" s="16">
        <v>0.79400000000000004</v>
      </c>
      <c r="NV270" s="16" t="s">
        <v>451</v>
      </c>
      <c r="NW270" s="16" t="s">
        <v>1175</v>
      </c>
      <c r="NX270" s="16" t="s">
        <v>1142</v>
      </c>
      <c r="OB270" s="16" t="s">
        <v>831</v>
      </c>
      <c r="OC270" s="16" t="s">
        <v>451</v>
      </c>
    </row>
    <row r="271" spans="1:394" x14ac:dyDescent="0.25">
      <c r="A271" s="16" t="s">
        <v>10217</v>
      </c>
      <c r="B271" s="16" t="s">
        <v>844</v>
      </c>
      <c r="C271" s="16" t="s">
        <v>972</v>
      </c>
      <c r="D271" s="16" t="s">
        <v>844</v>
      </c>
      <c r="E271" s="16" t="s">
        <v>843</v>
      </c>
      <c r="F271" s="16" t="s">
        <v>843</v>
      </c>
      <c r="G271" s="16" t="s">
        <v>843</v>
      </c>
      <c r="H271" s="16" t="s">
        <v>843</v>
      </c>
      <c r="I271" s="16" t="s">
        <v>843</v>
      </c>
      <c r="J271" s="16" t="s">
        <v>843</v>
      </c>
      <c r="K271" s="16" t="s">
        <v>843</v>
      </c>
      <c r="L271" s="16" t="s">
        <v>843</v>
      </c>
      <c r="M271" s="16" t="s">
        <v>843</v>
      </c>
      <c r="N271" s="16" t="s">
        <v>843</v>
      </c>
      <c r="O271" s="16" t="s">
        <v>843</v>
      </c>
      <c r="Q271" s="16" t="s">
        <v>844</v>
      </c>
      <c r="R271" s="16">
        <v>32</v>
      </c>
      <c r="T271" s="16" t="s">
        <v>470</v>
      </c>
      <c r="U271" s="16" t="s">
        <v>844</v>
      </c>
      <c r="V271" s="16" t="s">
        <v>843</v>
      </c>
      <c r="W271" s="16" t="s">
        <v>844</v>
      </c>
      <c r="X271" s="16" t="s">
        <v>843</v>
      </c>
      <c r="Y271" s="16" t="s">
        <v>843</v>
      </c>
      <c r="Z271" s="16" t="s">
        <v>843</v>
      </c>
      <c r="AA271" s="16" t="s">
        <v>843</v>
      </c>
      <c r="AB271" s="16" t="s">
        <v>844</v>
      </c>
      <c r="AC271" s="16" t="s">
        <v>843</v>
      </c>
      <c r="AD271" s="16" t="s">
        <v>867</v>
      </c>
      <c r="AF271" s="16" t="s">
        <v>11695</v>
      </c>
      <c r="AG271" s="16" t="s">
        <v>11725</v>
      </c>
      <c r="AH271" s="16" t="s">
        <v>844</v>
      </c>
      <c r="AI271" s="16" t="s">
        <v>844</v>
      </c>
      <c r="AJ271" s="16" t="s">
        <v>843</v>
      </c>
      <c r="AK271" s="16" t="s">
        <v>843</v>
      </c>
      <c r="AL271" s="16" t="s">
        <v>844</v>
      </c>
      <c r="AM271" s="16" t="s">
        <v>844</v>
      </c>
      <c r="AN271" s="16" t="s">
        <v>843</v>
      </c>
      <c r="AO271" s="16" t="s">
        <v>843</v>
      </c>
      <c r="AP271" s="16" t="s">
        <v>843</v>
      </c>
      <c r="AQ271" s="16" t="s">
        <v>844</v>
      </c>
      <c r="AR271" s="16" t="s">
        <v>4433</v>
      </c>
      <c r="AS271" s="16" t="s">
        <v>843</v>
      </c>
      <c r="AT271" s="16" t="s">
        <v>843</v>
      </c>
      <c r="AU271" s="16" t="s">
        <v>843</v>
      </c>
      <c r="AV271" s="16" t="s">
        <v>843</v>
      </c>
      <c r="AW271" s="16" t="s">
        <v>843</v>
      </c>
      <c r="AX271" s="16" t="s">
        <v>843</v>
      </c>
      <c r="AY271" s="16" t="s">
        <v>844</v>
      </c>
      <c r="BF271" s="16" t="s">
        <v>844</v>
      </c>
      <c r="BH271" s="16" t="s">
        <v>7383</v>
      </c>
      <c r="BI271" s="16" t="s">
        <v>7785</v>
      </c>
      <c r="BJ271" s="16" t="s">
        <v>843</v>
      </c>
      <c r="BK271" s="16" t="s">
        <v>843</v>
      </c>
      <c r="BL271" s="16" t="s">
        <v>843</v>
      </c>
      <c r="BM271" s="16" t="s">
        <v>843</v>
      </c>
      <c r="BN271" s="16" t="s">
        <v>843</v>
      </c>
      <c r="BO271" s="16" t="s">
        <v>844</v>
      </c>
      <c r="BP271" s="16" t="s">
        <v>843</v>
      </c>
      <c r="BQ271" s="16" t="s">
        <v>843</v>
      </c>
      <c r="DX271" s="16" t="s">
        <v>865</v>
      </c>
      <c r="ES271" s="16" t="s">
        <v>865</v>
      </c>
      <c r="EU271" s="16" t="s">
        <v>7810</v>
      </c>
      <c r="EV271" s="16" t="s">
        <v>865</v>
      </c>
      <c r="FT271" s="16" t="s">
        <v>865</v>
      </c>
      <c r="HC271" s="16" t="s">
        <v>865</v>
      </c>
      <c r="JA271" s="16" t="s">
        <v>4822</v>
      </c>
      <c r="JB271" s="16" t="s">
        <v>867</v>
      </c>
      <c r="JC271" s="16" t="s">
        <v>865</v>
      </c>
      <c r="JG271" s="16" t="s">
        <v>1056</v>
      </c>
      <c r="JV271" s="16">
        <v>40</v>
      </c>
      <c r="JW271" s="16" t="s">
        <v>7603</v>
      </c>
      <c r="JY271" s="16">
        <v>6000</v>
      </c>
      <c r="JZ271" s="16" t="s">
        <v>4883</v>
      </c>
      <c r="KB271" s="16" t="s">
        <v>7616</v>
      </c>
      <c r="KD271" s="16" t="s">
        <v>4920</v>
      </c>
      <c r="KE271" s="16" t="s">
        <v>7277</v>
      </c>
      <c r="KF271" s="16" t="s">
        <v>864</v>
      </c>
      <c r="KH271" s="16" t="s">
        <v>7636</v>
      </c>
      <c r="KI271" s="16" t="s">
        <v>4982</v>
      </c>
      <c r="KK271" s="16" t="s">
        <v>4886</v>
      </c>
      <c r="KM271" s="16" t="s">
        <v>7610</v>
      </c>
      <c r="KO271" s="16" t="s">
        <v>9459</v>
      </c>
      <c r="KP271" s="16" t="s">
        <v>9458</v>
      </c>
      <c r="KQ271" s="16" t="s">
        <v>8694</v>
      </c>
      <c r="KR271" s="16" t="s">
        <v>10218</v>
      </c>
      <c r="KS271" s="16" t="s">
        <v>9460</v>
      </c>
      <c r="KT271" s="16" t="s">
        <v>9148</v>
      </c>
      <c r="KU271" s="16" t="s">
        <v>844</v>
      </c>
      <c r="KV271" s="16" t="s">
        <v>9148</v>
      </c>
      <c r="KW271" s="16" t="s">
        <v>851</v>
      </c>
      <c r="KY271" s="16" t="s">
        <v>486</v>
      </c>
      <c r="LC271" s="16" t="s">
        <v>10879</v>
      </c>
      <c r="LF271" s="16" t="s">
        <v>11654</v>
      </c>
      <c r="LI271" s="16" t="s">
        <v>11655</v>
      </c>
      <c r="LJ271" s="16" t="s">
        <v>831</v>
      </c>
      <c r="LK271" s="16" t="s">
        <v>831</v>
      </c>
      <c r="LL271" s="16" t="s">
        <v>8756</v>
      </c>
      <c r="LM271" s="16" t="s">
        <v>8741</v>
      </c>
      <c r="LO271" s="16" t="s">
        <v>844</v>
      </c>
      <c r="LP271" s="16" t="s">
        <v>844</v>
      </c>
      <c r="LQ271" s="16" t="s">
        <v>844</v>
      </c>
      <c r="LR271" s="16" t="s">
        <v>844</v>
      </c>
      <c r="LS271" s="16" t="s">
        <v>844</v>
      </c>
      <c r="LT271" s="16" t="s">
        <v>843</v>
      </c>
      <c r="LU271" s="16" t="s">
        <v>843</v>
      </c>
      <c r="LV271" s="16" t="s">
        <v>843</v>
      </c>
      <c r="LW271" s="16" t="s">
        <v>843</v>
      </c>
      <c r="LX271" s="16" t="s">
        <v>844</v>
      </c>
      <c r="LY271" s="16" t="s">
        <v>843</v>
      </c>
      <c r="LZ271" s="16" t="s">
        <v>843</v>
      </c>
      <c r="MA271" s="16" t="s">
        <v>843</v>
      </c>
      <c r="MB271" s="16" t="s">
        <v>843</v>
      </c>
      <c r="MC271" s="16" t="s">
        <v>844</v>
      </c>
      <c r="ME271" s="16" t="s">
        <v>11656</v>
      </c>
      <c r="MF271" s="16" t="s">
        <v>8847</v>
      </c>
      <c r="MG271" s="16" t="s">
        <v>1840</v>
      </c>
      <c r="MH271" s="16" t="s">
        <v>11668</v>
      </c>
      <c r="MI271" s="16" t="s">
        <v>11668</v>
      </c>
      <c r="MJ271" s="16" t="s">
        <v>1839</v>
      </c>
      <c r="MK271" s="16" t="s">
        <v>9015</v>
      </c>
      <c r="ML271" s="16" t="s">
        <v>1790</v>
      </c>
      <c r="MM271" s="16" t="s">
        <v>486</v>
      </c>
      <c r="MN271" s="16" t="s">
        <v>1798</v>
      </c>
      <c r="MP271" s="16" t="s">
        <v>1829</v>
      </c>
      <c r="MQ271" s="16" t="s">
        <v>1791</v>
      </c>
      <c r="MR271" s="16" t="s">
        <v>470</v>
      </c>
      <c r="MS271" s="16" t="s">
        <v>11831</v>
      </c>
      <c r="MT271" s="16" t="s">
        <v>8813</v>
      </c>
      <c r="MU271" s="16" t="s">
        <v>817</v>
      </c>
      <c r="NC271" s="16" t="s">
        <v>486</v>
      </c>
      <c r="ND271" s="16" t="s">
        <v>486</v>
      </c>
      <c r="NE271" s="16" t="s">
        <v>486</v>
      </c>
      <c r="NG271" s="16" t="s">
        <v>1378</v>
      </c>
      <c r="NH271" s="16" t="s">
        <v>1913</v>
      </c>
      <c r="NI271" s="16" t="s">
        <v>11658</v>
      </c>
      <c r="NJ271" s="16" t="s">
        <v>11820</v>
      </c>
      <c r="NK271" s="16" t="s">
        <v>10365</v>
      </c>
      <c r="NR271" s="16" t="s">
        <v>445</v>
      </c>
      <c r="NS271" s="16" t="s">
        <v>462</v>
      </c>
      <c r="NT271" s="16" t="s">
        <v>482</v>
      </c>
      <c r="NU271" s="16">
        <v>0.79400000000000004</v>
      </c>
      <c r="NV271" s="16" t="s">
        <v>445</v>
      </c>
      <c r="NW271" s="16" t="s">
        <v>1174</v>
      </c>
      <c r="NX271" s="16" t="s">
        <v>1142</v>
      </c>
      <c r="OB271" s="16" t="s">
        <v>831</v>
      </c>
      <c r="OC271" s="16" t="s">
        <v>445</v>
      </c>
    </row>
    <row r="272" spans="1:394" x14ac:dyDescent="0.25">
      <c r="A272" s="16" t="s">
        <v>10222</v>
      </c>
      <c r="B272" s="16" t="s">
        <v>1056</v>
      </c>
      <c r="C272" s="16" t="s">
        <v>972</v>
      </c>
      <c r="D272" s="16" t="s">
        <v>844</v>
      </c>
      <c r="E272" s="16" t="s">
        <v>843</v>
      </c>
      <c r="F272" s="16" t="s">
        <v>843</v>
      </c>
      <c r="G272" s="16" t="s">
        <v>843</v>
      </c>
      <c r="H272" s="16" t="s">
        <v>843</v>
      </c>
      <c r="I272" s="16" t="s">
        <v>843</v>
      </c>
      <c r="J272" s="16" t="s">
        <v>843</v>
      </c>
      <c r="K272" s="16" t="s">
        <v>843</v>
      </c>
      <c r="L272" s="16" t="s">
        <v>843</v>
      </c>
      <c r="M272" s="16" t="s">
        <v>843</v>
      </c>
      <c r="N272" s="16" t="s">
        <v>843</v>
      </c>
      <c r="O272" s="16" t="s">
        <v>843</v>
      </c>
      <c r="Q272" s="16" t="s">
        <v>844</v>
      </c>
      <c r="R272" s="16">
        <v>10</v>
      </c>
      <c r="T272" s="16" t="s">
        <v>474</v>
      </c>
      <c r="U272" s="16" t="s">
        <v>843</v>
      </c>
      <c r="V272" s="16" t="s">
        <v>844</v>
      </c>
      <c r="W272" s="16" t="s">
        <v>843</v>
      </c>
      <c r="X272" s="16" t="s">
        <v>843</v>
      </c>
      <c r="Y272" s="16" t="s">
        <v>843</v>
      </c>
      <c r="Z272" s="16" t="s">
        <v>844</v>
      </c>
      <c r="AA272" s="16" t="s">
        <v>843</v>
      </c>
      <c r="AB272" s="16" t="s">
        <v>843</v>
      </c>
      <c r="AC272" s="16" t="s">
        <v>844</v>
      </c>
      <c r="AF272" s="16" t="s">
        <v>11716</v>
      </c>
      <c r="AG272" s="16" t="s">
        <v>11701</v>
      </c>
      <c r="AH272" s="16" t="s">
        <v>843</v>
      </c>
      <c r="AI272" s="16" t="s">
        <v>844</v>
      </c>
      <c r="AJ272" s="16" t="s">
        <v>843</v>
      </c>
      <c r="AK272" s="16" t="s">
        <v>843</v>
      </c>
      <c r="AL272" s="16" t="s">
        <v>844</v>
      </c>
      <c r="AM272" s="16" t="s">
        <v>844</v>
      </c>
      <c r="AN272" s="16" t="s">
        <v>843</v>
      </c>
      <c r="AO272" s="16" t="s">
        <v>843</v>
      </c>
      <c r="AP272" s="16" t="s">
        <v>843</v>
      </c>
      <c r="AQ272" s="16" t="s">
        <v>844</v>
      </c>
      <c r="AR272" s="16" t="s">
        <v>4433</v>
      </c>
      <c r="AS272" s="16" t="s">
        <v>843</v>
      </c>
      <c r="AT272" s="16" t="s">
        <v>843</v>
      </c>
      <c r="AU272" s="16" t="s">
        <v>843</v>
      </c>
      <c r="AV272" s="16" t="s">
        <v>843</v>
      </c>
      <c r="AW272" s="16" t="s">
        <v>843</v>
      </c>
      <c r="AX272" s="16" t="s">
        <v>843</v>
      </c>
      <c r="AY272" s="16" t="s">
        <v>844</v>
      </c>
      <c r="BF272" s="16" t="s">
        <v>844</v>
      </c>
      <c r="BI272" s="16" t="s">
        <v>7785</v>
      </c>
      <c r="BJ272" s="16" t="s">
        <v>843</v>
      </c>
      <c r="BK272" s="16" t="s">
        <v>843</v>
      </c>
      <c r="BL272" s="16" t="s">
        <v>843</v>
      </c>
      <c r="BM272" s="16" t="s">
        <v>843</v>
      </c>
      <c r="BN272" s="16" t="s">
        <v>843</v>
      </c>
      <c r="BO272" s="16" t="s">
        <v>844</v>
      </c>
      <c r="BP272" s="16" t="s">
        <v>843</v>
      </c>
      <c r="BQ272" s="16" t="s">
        <v>843</v>
      </c>
      <c r="CC272" s="16" t="s">
        <v>867</v>
      </c>
      <c r="CD272" s="16" t="s">
        <v>6837</v>
      </c>
      <c r="CE272" s="16" t="s">
        <v>7547</v>
      </c>
      <c r="DN272" s="16" t="s">
        <v>4411</v>
      </c>
      <c r="DQ272" s="16" t="s">
        <v>7093</v>
      </c>
      <c r="DR272" s="16" t="s">
        <v>865</v>
      </c>
      <c r="DX272" s="16" t="s">
        <v>865</v>
      </c>
      <c r="ES272" s="16" t="s">
        <v>865</v>
      </c>
      <c r="EU272" s="16" t="s">
        <v>7810</v>
      </c>
      <c r="EV272" s="16" t="s">
        <v>865</v>
      </c>
      <c r="HC272" s="16" t="s">
        <v>865</v>
      </c>
      <c r="KO272" s="16" t="s">
        <v>9459</v>
      </c>
      <c r="KP272" s="16" t="s">
        <v>9458</v>
      </c>
      <c r="KQ272" s="16" t="s">
        <v>8694</v>
      </c>
      <c r="KR272" s="16" t="s">
        <v>10223</v>
      </c>
      <c r="KS272" s="16" t="s">
        <v>9460</v>
      </c>
      <c r="KT272" s="16" t="s">
        <v>9148</v>
      </c>
      <c r="KU272" s="16" t="s">
        <v>844</v>
      </c>
      <c r="KV272" s="16" t="s">
        <v>9148</v>
      </c>
      <c r="KW272" s="16" t="s">
        <v>851</v>
      </c>
      <c r="KY272" s="16" t="s">
        <v>486</v>
      </c>
      <c r="LA272" s="16" t="s">
        <v>11675</v>
      </c>
      <c r="LC272" s="16" t="s">
        <v>10879</v>
      </c>
      <c r="LE272" s="16" t="s">
        <v>11693</v>
      </c>
      <c r="LF272" s="16" t="s">
        <v>11654</v>
      </c>
      <c r="LI272" s="16" t="s">
        <v>11655</v>
      </c>
      <c r="LM272" s="16" t="s">
        <v>8741</v>
      </c>
      <c r="LO272" s="16" t="s">
        <v>844</v>
      </c>
      <c r="LP272" s="16" t="s">
        <v>844</v>
      </c>
      <c r="LQ272" s="16" t="s">
        <v>844</v>
      </c>
      <c r="LR272" s="16" t="s">
        <v>844</v>
      </c>
      <c r="LS272" s="16" t="s">
        <v>844</v>
      </c>
      <c r="LT272" s="16" t="s">
        <v>843</v>
      </c>
      <c r="LU272" s="16" t="s">
        <v>843</v>
      </c>
      <c r="LV272" s="16" t="s">
        <v>843</v>
      </c>
      <c r="LW272" s="16" t="s">
        <v>843</v>
      </c>
      <c r="LX272" s="16" t="s">
        <v>844</v>
      </c>
      <c r="LY272" s="16" t="s">
        <v>843</v>
      </c>
      <c r="LZ272" s="16" t="s">
        <v>843</v>
      </c>
      <c r="MA272" s="16" t="s">
        <v>843</v>
      </c>
      <c r="MB272" s="16" t="s">
        <v>843</v>
      </c>
      <c r="MC272" s="16" t="s">
        <v>844</v>
      </c>
      <c r="MD272" s="16" t="s">
        <v>11676</v>
      </c>
      <c r="ME272" s="16" t="s">
        <v>11677</v>
      </c>
      <c r="MF272" s="16" t="s">
        <v>8847</v>
      </c>
      <c r="MR272" s="16" t="s">
        <v>474</v>
      </c>
      <c r="MS272" s="16" t="s">
        <v>11831</v>
      </c>
      <c r="MT272" s="16" t="s">
        <v>8931</v>
      </c>
      <c r="MV272" s="16" t="s">
        <v>487</v>
      </c>
      <c r="MW272" s="16" t="s">
        <v>1265</v>
      </c>
      <c r="MX272" s="16" t="s">
        <v>1261</v>
      </c>
      <c r="MY272" s="16" t="s">
        <v>486</v>
      </c>
      <c r="MZ272" s="16" t="s">
        <v>487</v>
      </c>
      <c r="NA272" s="16" t="s">
        <v>486</v>
      </c>
      <c r="NC272" s="16" t="s">
        <v>486</v>
      </c>
      <c r="NE272" s="16" t="s">
        <v>486</v>
      </c>
      <c r="NI272" s="16" t="s">
        <v>11658</v>
      </c>
      <c r="NL272" s="16" t="s">
        <v>844</v>
      </c>
      <c r="NS272" s="16" t="s">
        <v>462</v>
      </c>
      <c r="NT272" s="16" t="s">
        <v>482</v>
      </c>
      <c r="NU272" s="16">
        <v>0.79400000000000004</v>
      </c>
      <c r="NV272" s="16" t="s">
        <v>860</v>
      </c>
      <c r="NW272" s="16" t="s">
        <v>1182</v>
      </c>
      <c r="NX272" s="16" t="s">
        <v>1142</v>
      </c>
      <c r="NY272" s="16" t="s">
        <v>1122</v>
      </c>
      <c r="NZ272" s="16" t="s">
        <v>938</v>
      </c>
    </row>
    <row r="273" spans="1:393" x14ac:dyDescent="0.25">
      <c r="A273" s="16" t="s">
        <v>10226</v>
      </c>
      <c r="B273" s="16" t="s">
        <v>844</v>
      </c>
      <c r="C273" s="16" t="s">
        <v>972</v>
      </c>
      <c r="D273" s="16" t="s">
        <v>844</v>
      </c>
      <c r="E273" s="16" t="s">
        <v>843</v>
      </c>
      <c r="F273" s="16" t="s">
        <v>843</v>
      </c>
      <c r="G273" s="16" t="s">
        <v>843</v>
      </c>
      <c r="H273" s="16" t="s">
        <v>843</v>
      </c>
      <c r="I273" s="16" t="s">
        <v>843</v>
      </c>
      <c r="J273" s="16" t="s">
        <v>843</v>
      </c>
      <c r="K273" s="16" t="s">
        <v>843</v>
      </c>
      <c r="L273" s="16" t="s">
        <v>843</v>
      </c>
      <c r="M273" s="16" t="s">
        <v>843</v>
      </c>
      <c r="N273" s="16" t="s">
        <v>843</v>
      </c>
      <c r="O273" s="16" t="s">
        <v>843</v>
      </c>
      <c r="Q273" s="16" t="s">
        <v>844</v>
      </c>
      <c r="R273" s="16">
        <v>48</v>
      </c>
      <c r="T273" s="16" t="s">
        <v>470</v>
      </c>
      <c r="U273" s="16" t="s">
        <v>844</v>
      </c>
      <c r="V273" s="16" t="s">
        <v>843</v>
      </c>
      <c r="W273" s="16" t="s">
        <v>844</v>
      </c>
      <c r="X273" s="16" t="s">
        <v>843</v>
      </c>
      <c r="Y273" s="16" t="s">
        <v>843</v>
      </c>
      <c r="Z273" s="16" t="s">
        <v>843</v>
      </c>
      <c r="AA273" s="16" t="s">
        <v>843</v>
      </c>
      <c r="AB273" s="16" t="s">
        <v>844</v>
      </c>
      <c r="AC273" s="16" t="s">
        <v>843</v>
      </c>
      <c r="AD273" s="16" t="s">
        <v>867</v>
      </c>
      <c r="AF273" s="16" t="s">
        <v>11695</v>
      </c>
      <c r="AG273" s="16" t="s">
        <v>11770</v>
      </c>
      <c r="AH273" s="16" t="s">
        <v>844</v>
      </c>
      <c r="AI273" s="16" t="s">
        <v>844</v>
      </c>
      <c r="AJ273" s="16" t="s">
        <v>844</v>
      </c>
      <c r="AK273" s="16" t="s">
        <v>843</v>
      </c>
      <c r="AL273" s="16" t="s">
        <v>844</v>
      </c>
      <c r="AM273" s="16" t="s">
        <v>844</v>
      </c>
      <c r="AN273" s="16" t="s">
        <v>843</v>
      </c>
      <c r="AO273" s="16" t="s">
        <v>843</v>
      </c>
      <c r="AP273" s="16" t="s">
        <v>843</v>
      </c>
      <c r="AQ273" s="16" t="s">
        <v>844</v>
      </c>
      <c r="AR273" s="16" t="s">
        <v>4433</v>
      </c>
      <c r="AS273" s="16" t="s">
        <v>843</v>
      </c>
      <c r="AT273" s="16" t="s">
        <v>843</v>
      </c>
      <c r="AU273" s="16" t="s">
        <v>843</v>
      </c>
      <c r="AV273" s="16" t="s">
        <v>843</v>
      </c>
      <c r="AW273" s="16" t="s">
        <v>843</v>
      </c>
      <c r="AX273" s="16" t="s">
        <v>843</v>
      </c>
      <c r="AY273" s="16" t="s">
        <v>844</v>
      </c>
      <c r="BF273" s="16" t="s">
        <v>844</v>
      </c>
      <c r="BH273" s="16" t="s">
        <v>7386</v>
      </c>
      <c r="BI273" s="16" t="s">
        <v>7770</v>
      </c>
      <c r="BJ273" s="16" t="s">
        <v>844</v>
      </c>
      <c r="BK273" s="16" t="s">
        <v>843</v>
      </c>
      <c r="BL273" s="16" t="s">
        <v>843</v>
      </c>
      <c r="BM273" s="16" t="s">
        <v>843</v>
      </c>
      <c r="BN273" s="16" t="s">
        <v>843</v>
      </c>
      <c r="BO273" s="16" t="s">
        <v>843</v>
      </c>
      <c r="BP273" s="16" t="s">
        <v>843</v>
      </c>
      <c r="BQ273" s="16" t="s">
        <v>843</v>
      </c>
      <c r="BR273" s="16" t="s">
        <v>7790</v>
      </c>
      <c r="BS273" s="16" t="s">
        <v>844</v>
      </c>
      <c r="BT273" s="16" t="s">
        <v>843</v>
      </c>
      <c r="BU273" s="16" t="s">
        <v>843</v>
      </c>
      <c r="BV273" s="16" t="s">
        <v>843</v>
      </c>
      <c r="BW273" s="16" t="s">
        <v>843</v>
      </c>
      <c r="BX273" s="16" t="s">
        <v>843</v>
      </c>
      <c r="BY273" s="16" t="s">
        <v>843</v>
      </c>
      <c r="BZ273" s="16" t="s">
        <v>843</v>
      </c>
      <c r="CA273" s="16" t="s">
        <v>843</v>
      </c>
      <c r="DX273" s="16" t="s">
        <v>865</v>
      </c>
      <c r="ES273" s="16" t="s">
        <v>865</v>
      </c>
      <c r="EU273" s="16" t="s">
        <v>7810</v>
      </c>
      <c r="EV273" s="16" t="s">
        <v>865</v>
      </c>
      <c r="FT273" s="16" t="s">
        <v>865</v>
      </c>
      <c r="HC273" s="16" t="s">
        <v>865</v>
      </c>
      <c r="JA273" s="16" t="s">
        <v>4822</v>
      </c>
      <c r="JB273" s="16" t="s">
        <v>867</v>
      </c>
      <c r="JC273" s="16" t="s">
        <v>865</v>
      </c>
      <c r="JG273" s="16" t="s">
        <v>843</v>
      </c>
      <c r="JV273" s="16">
        <v>40</v>
      </c>
      <c r="JW273" s="16" t="s">
        <v>7603</v>
      </c>
      <c r="JY273" s="16">
        <v>9000</v>
      </c>
      <c r="JZ273" s="16" t="s">
        <v>4883</v>
      </c>
      <c r="KB273" s="16" t="s">
        <v>7616</v>
      </c>
      <c r="KD273" s="16" t="s">
        <v>4917</v>
      </c>
      <c r="KE273" s="16" t="s">
        <v>7277</v>
      </c>
      <c r="KF273" s="16" t="s">
        <v>4411</v>
      </c>
      <c r="KH273" s="16" t="s">
        <v>7639</v>
      </c>
      <c r="KI273" s="16" t="s">
        <v>4982</v>
      </c>
      <c r="KK273" s="16" t="s">
        <v>4892</v>
      </c>
      <c r="KM273" s="16" t="s">
        <v>7616</v>
      </c>
      <c r="KO273" s="16" t="s">
        <v>9464</v>
      </c>
      <c r="KP273" s="16" t="s">
        <v>9463</v>
      </c>
      <c r="KQ273" s="16" t="s">
        <v>8694</v>
      </c>
      <c r="KR273" s="16" t="s">
        <v>10227</v>
      </c>
      <c r="KS273" s="16" t="s">
        <v>9465</v>
      </c>
      <c r="KT273" s="16" t="s">
        <v>9148</v>
      </c>
      <c r="KU273" s="16" t="s">
        <v>844</v>
      </c>
      <c r="KV273" s="16" t="s">
        <v>9148</v>
      </c>
      <c r="KW273" s="16" t="s">
        <v>851</v>
      </c>
      <c r="KY273" s="16" t="s">
        <v>486</v>
      </c>
      <c r="LC273" s="16" t="s">
        <v>10879</v>
      </c>
      <c r="LF273" s="16" t="s">
        <v>11654</v>
      </c>
      <c r="LI273" s="16" t="s">
        <v>11655</v>
      </c>
      <c r="LJ273" s="16" t="s">
        <v>831</v>
      </c>
      <c r="LK273" s="16" t="s">
        <v>831</v>
      </c>
      <c r="LL273" s="16" t="s">
        <v>8756</v>
      </c>
      <c r="LM273" s="16" t="s">
        <v>8741</v>
      </c>
      <c r="LO273" s="16" t="s">
        <v>844</v>
      </c>
      <c r="LP273" s="16" t="s">
        <v>844</v>
      </c>
      <c r="LQ273" s="16" t="s">
        <v>1056</v>
      </c>
      <c r="LR273" s="16" t="s">
        <v>843</v>
      </c>
      <c r="LS273" s="16" t="s">
        <v>844</v>
      </c>
      <c r="LT273" s="16" t="s">
        <v>843</v>
      </c>
      <c r="LU273" s="16" t="s">
        <v>843</v>
      </c>
      <c r="LV273" s="16" t="s">
        <v>843</v>
      </c>
      <c r="LW273" s="16" t="s">
        <v>843</v>
      </c>
      <c r="LX273" s="16" t="s">
        <v>844</v>
      </c>
      <c r="LY273" s="16" t="s">
        <v>843</v>
      </c>
      <c r="LZ273" s="16" t="s">
        <v>843</v>
      </c>
      <c r="MA273" s="16" t="s">
        <v>844</v>
      </c>
      <c r="MB273" s="16" t="s">
        <v>843</v>
      </c>
      <c r="MC273" s="16" t="s">
        <v>843</v>
      </c>
      <c r="ME273" s="16" t="s">
        <v>11656</v>
      </c>
      <c r="MF273" s="16" t="s">
        <v>8847</v>
      </c>
      <c r="MG273" s="16" t="s">
        <v>1840</v>
      </c>
      <c r="MH273" s="16" t="s">
        <v>11668</v>
      </c>
      <c r="MI273" s="16" t="s">
        <v>11668</v>
      </c>
      <c r="MJ273" s="16" t="s">
        <v>1840</v>
      </c>
      <c r="MK273" s="16" t="s">
        <v>9015</v>
      </c>
      <c r="ML273" s="16" t="s">
        <v>1790</v>
      </c>
      <c r="MM273" s="16" t="s">
        <v>487</v>
      </c>
      <c r="MN273" s="16" t="s">
        <v>1798</v>
      </c>
      <c r="MP273" s="16" t="s">
        <v>1829</v>
      </c>
      <c r="MQ273" s="16" t="s">
        <v>1783</v>
      </c>
      <c r="MR273" s="16" t="s">
        <v>470</v>
      </c>
      <c r="MS273" s="16" t="s">
        <v>11831</v>
      </c>
      <c r="MT273" s="16" t="s">
        <v>8813</v>
      </c>
      <c r="MU273" s="16" t="s">
        <v>816</v>
      </c>
      <c r="NC273" s="16" t="s">
        <v>486</v>
      </c>
      <c r="ND273" s="16" t="s">
        <v>486</v>
      </c>
      <c r="NE273" s="16" t="s">
        <v>486</v>
      </c>
      <c r="NG273" s="16" t="s">
        <v>1378</v>
      </c>
      <c r="NH273" s="16" t="s">
        <v>1913</v>
      </c>
      <c r="NI273" s="16" t="s">
        <v>11658</v>
      </c>
      <c r="NJ273" s="16" t="s">
        <v>11835</v>
      </c>
      <c r="NK273" s="16" t="s">
        <v>11836</v>
      </c>
      <c r="NR273" s="16" t="s">
        <v>451</v>
      </c>
      <c r="NS273" s="16" t="s">
        <v>462</v>
      </c>
      <c r="NT273" s="16" t="s">
        <v>482</v>
      </c>
      <c r="NU273" s="16">
        <v>0.79400000000000004</v>
      </c>
      <c r="NV273" s="16" t="s">
        <v>451</v>
      </c>
      <c r="NW273" s="16" t="s">
        <v>1175</v>
      </c>
      <c r="NX273" s="16" t="s">
        <v>1142</v>
      </c>
      <c r="OB273" s="16" t="s">
        <v>831</v>
      </c>
      <c r="OC273" s="16" t="s">
        <v>451</v>
      </c>
    </row>
    <row r="274" spans="1:393" x14ac:dyDescent="0.25">
      <c r="A274" s="16" t="s">
        <v>10231</v>
      </c>
      <c r="B274" s="16" t="s">
        <v>1056</v>
      </c>
      <c r="C274" s="16" t="s">
        <v>972</v>
      </c>
      <c r="D274" s="16" t="s">
        <v>844</v>
      </c>
      <c r="E274" s="16" t="s">
        <v>843</v>
      </c>
      <c r="F274" s="16" t="s">
        <v>843</v>
      </c>
      <c r="G274" s="16" t="s">
        <v>843</v>
      </c>
      <c r="H274" s="16" t="s">
        <v>843</v>
      </c>
      <c r="I274" s="16" t="s">
        <v>843</v>
      </c>
      <c r="J274" s="16" t="s">
        <v>843</v>
      </c>
      <c r="K274" s="16" t="s">
        <v>843</v>
      </c>
      <c r="L274" s="16" t="s">
        <v>843</v>
      </c>
      <c r="M274" s="16" t="s">
        <v>843</v>
      </c>
      <c r="N274" s="16" t="s">
        <v>843</v>
      </c>
      <c r="O274" s="16" t="s">
        <v>843</v>
      </c>
      <c r="Q274" s="16" t="s">
        <v>844</v>
      </c>
      <c r="R274" s="16">
        <v>17</v>
      </c>
      <c r="T274" s="16" t="s">
        <v>470</v>
      </c>
      <c r="U274" s="16" t="s">
        <v>844</v>
      </c>
      <c r="V274" s="16" t="s">
        <v>843</v>
      </c>
      <c r="W274" s="16" t="s">
        <v>843</v>
      </c>
      <c r="X274" s="16" t="s">
        <v>843</v>
      </c>
      <c r="Y274" s="16" t="s">
        <v>844</v>
      </c>
      <c r="Z274" s="16" t="s">
        <v>843</v>
      </c>
      <c r="AA274" s="16" t="s">
        <v>843</v>
      </c>
      <c r="AB274" s="16" t="s">
        <v>844</v>
      </c>
      <c r="AC274" s="16" t="s">
        <v>844</v>
      </c>
      <c r="AD274" s="16" t="s">
        <v>865</v>
      </c>
      <c r="AF274" s="16" t="s">
        <v>11695</v>
      </c>
      <c r="AG274" s="16" t="s">
        <v>11745</v>
      </c>
      <c r="AH274" s="16" t="s">
        <v>844</v>
      </c>
      <c r="AI274" s="16" t="s">
        <v>844</v>
      </c>
      <c r="AJ274" s="16" t="s">
        <v>843</v>
      </c>
      <c r="AK274" s="16" t="s">
        <v>843</v>
      </c>
      <c r="AL274" s="16" t="s">
        <v>844</v>
      </c>
      <c r="AM274" s="16" t="s">
        <v>844</v>
      </c>
      <c r="AN274" s="16" t="s">
        <v>843</v>
      </c>
      <c r="AO274" s="16" t="s">
        <v>843</v>
      </c>
      <c r="AP274" s="16" t="s">
        <v>843</v>
      </c>
      <c r="AQ274" s="16" t="s">
        <v>844</v>
      </c>
      <c r="AR274" s="16" t="s">
        <v>4433</v>
      </c>
      <c r="AS274" s="16" t="s">
        <v>843</v>
      </c>
      <c r="AT274" s="16" t="s">
        <v>843</v>
      </c>
      <c r="AU274" s="16" t="s">
        <v>843</v>
      </c>
      <c r="AV274" s="16" t="s">
        <v>843</v>
      </c>
      <c r="AW274" s="16" t="s">
        <v>843</v>
      </c>
      <c r="AX274" s="16" t="s">
        <v>843</v>
      </c>
      <c r="AY274" s="16" t="s">
        <v>844</v>
      </c>
      <c r="BF274" s="16" t="s">
        <v>844</v>
      </c>
      <c r="BH274" s="16" t="s">
        <v>7389</v>
      </c>
      <c r="BI274" s="16" t="s">
        <v>7776</v>
      </c>
      <c r="BJ274" s="16" t="s">
        <v>843</v>
      </c>
      <c r="BK274" s="16" t="s">
        <v>843</v>
      </c>
      <c r="BL274" s="16" t="s">
        <v>844</v>
      </c>
      <c r="BM274" s="16" t="s">
        <v>843</v>
      </c>
      <c r="BN274" s="16" t="s">
        <v>843</v>
      </c>
      <c r="BO274" s="16" t="s">
        <v>843</v>
      </c>
      <c r="BP274" s="16" t="s">
        <v>843</v>
      </c>
      <c r="BQ274" s="16" t="s">
        <v>843</v>
      </c>
      <c r="BR274" s="16" t="s">
        <v>7793</v>
      </c>
      <c r="BS274" s="16" t="s">
        <v>843</v>
      </c>
      <c r="BT274" s="16" t="s">
        <v>844</v>
      </c>
      <c r="BU274" s="16" t="s">
        <v>843</v>
      </c>
      <c r="BV274" s="16" t="s">
        <v>843</v>
      </c>
      <c r="BW274" s="16" t="s">
        <v>843</v>
      </c>
      <c r="BX274" s="16" t="s">
        <v>843</v>
      </c>
      <c r="BY274" s="16" t="s">
        <v>843</v>
      </c>
      <c r="BZ274" s="16" t="s">
        <v>843</v>
      </c>
      <c r="CA274" s="16" t="s">
        <v>843</v>
      </c>
      <c r="CC274" s="16" t="s">
        <v>867</v>
      </c>
      <c r="CD274" s="16" t="s">
        <v>6843</v>
      </c>
      <c r="CE274" s="16" t="s">
        <v>7537</v>
      </c>
      <c r="DN274" s="16" t="s">
        <v>4411</v>
      </c>
      <c r="DQ274" s="16" t="s">
        <v>7093</v>
      </c>
      <c r="DR274" s="16" t="s">
        <v>865</v>
      </c>
      <c r="DX274" s="16" t="s">
        <v>865</v>
      </c>
      <c r="ES274" s="16" t="s">
        <v>865</v>
      </c>
      <c r="EU274" s="16" t="s">
        <v>7810</v>
      </c>
      <c r="EV274" s="16" t="s">
        <v>865</v>
      </c>
      <c r="FT274" s="16" t="s">
        <v>865</v>
      </c>
      <c r="HC274" s="16" t="s">
        <v>865</v>
      </c>
      <c r="JA274" s="16" t="s">
        <v>4813</v>
      </c>
      <c r="JB274" s="16" t="s">
        <v>865</v>
      </c>
      <c r="JC274" s="16" t="s">
        <v>865</v>
      </c>
      <c r="JD274" s="16" t="s">
        <v>865</v>
      </c>
      <c r="JE274" s="16" t="s">
        <v>865</v>
      </c>
      <c r="JF274" s="16" t="s">
        <v>865</v>
      </c>
      <c r="JG274" s="16" t="s">
        <v>1056</v>
      </c>
      <c r="JH274" s="16" t="s">
        <v>7582</v>
      </c>
      <c r="JJ274" s="16" t="s">
        <v>865</v>
      </c>
      <c r="KF274" s="16" t="s">
        <v>4962</v>
      </c>
      <c r="KI274" s="16" t="s">
        <v>4837</v>
      </c>
      <c r="KO274" s="16" t="s">
        <v>9464</v>
      </c>
      <c r="KP274" s="16" t="s">
        <v>9463</v>
      </c>
      <c r="KQ274" s="16" t="s">
        <v>8694</v>
      </c>
      <c r="KR274" s="16" t="s">
        <v>10232</v>
      </c>
      <c r="KS274" s="16" t="s">
        <v>9465</v>
      </c>
      <c r="KT274" s="16" t="s">
        <v>9148</v>
      </c>
      <c r="KU274" s="16" t="s">
        <v>844</v>
      </c>
      <c r="KV274" s="16" t="s">
        <v>9148</v>
      </c>
      <c r="KW274" s="16" t="s">
        <v>851</v>
      </c>
      <c r="KY274" s="16" t="s">
        <v>486</v>
      </c>
      <c r="LC274" s="16" t="s">
        <v>10879</v>
      </c>
      <c r="LE274" s="16" t="s">
        <v>11693</v>
      </c>
      <c r="LF274" s="16" t="s">
        <v>11654</v>
      </c>
      <c r="LI274" s="16" t="s">
        <v>11655</v>
      </c>
      <c r="LJ274" s="16" t="s">
        <v>843</v>
      </c>
      <c r="LL274" s="16" t="s">
        <v>8711</v>
      </c>
      <c r="LM274" s="16" t="s">
        <v>8741</v>
      </c>
      <c r="LO274" s="16" t="s">
        <v>844</v>
      </c>
      <c r="LP274" s="16" t="s">
        <v>844</v>
      </c>
      <c r="LQ274" s="16" t="s">
        <v>1056</v>
      </c>
      <c r="LR274" s="16" t="s">
        <v>843</v>
      </c>
      <c r="LS274" s="16" t="s">
        <v>844</v>
      </c>
      <c r="LT274" s="16" t="s">
        <v>843</v>
      </c>
      <c r="LU274" s="16" t="s">
        <v>843</v>
      </c>
      <c r="LV274" s="16" t="s">
        <v>843</v>
      </c>
      <c r="LW274" s="16" t="s">
        <v>843</v>
      </c>
      <c r="LX274" s="16" t="s">
        <v>844</v>
      </c>
      <c r="LY274" s="16" t="s">
        <v>843</v>
      </c>
      <c r="LZ274" s="16" t="s">
        <v>843</v>
      </c>
      <c r="MA274" s="16" t="s">
        <v>844</v>
      </c>
      <c r="MB274" s="16" t="s">
        <v>843</v>
      </c>
      <c r="MC274" s="16" t="s">
        <v>843</v>
      </c>
      <c r="ME274" s="16" t="s">
        <v>11656</v>
      </c>
      <c r="MF274" s="16" t="s">
        <v>8847</v>
      </c>
      <c r="MO274" s="16" t="s">
        <v>1808</v>
      </c>
      <c r="MP274" s="16" t="s">
        <v>1826</v>
      </c>
      <c r="MR274" s="16" t="s">
        <v>470</v>
      </c>
      <c r="MS274" s="16" t="s">
        <v>11831</v>
      </c>
      <c r="MT274" s="16" t="s">
        <v>8813</v>
      </c>
      <c r="MU274" s="16" t="s">
        <v>816</v>
      </c>
      <c r="MV274" s="16" t="s">
        <v>487</v>
      </c>
      <c r="MW274" s="16" t="s">
        <v>1267</v>
      </c>
      <c r="MX274" s="16" t="s">
        <v>1262</v>
      </c>
      <c r="MY274" s="16" t="s">
        <v>486</v>
      </c>
      <c r="MZ274" s="16" t="s">
        <v>487</v>
      </c>
      <c r="NA274" s="16" t="s">
        <v>486</v>
      </c>
      <c r="NC274" s="16" t="s">
        <v>486</v>
      </c>
      <c r="ND274" s="16" t="s">
        <v>486</v>
      </c>
      <c r="NE274" s="16" t="s">
        <v>486</v>
      </c>
      <c r="NG274" s="16" t="s">
        <v>1376</v>
      </c>
      <c r="NI274" s="16" t="s">
        <v>11658</v>
      </c>
      <c r="NQ274" s="16" t="s">
        <v>1078</v>
      </c>
      <c r="NR274" s="16" t="s">
        <v>876</v>
      </c>
      <c r="NS274" s="16" t="s">
        <v>462</v>
      </c>
      <c r="NT274" s="16" t="s">
        <v>482</v>
      </c>
      <c r="NU274" s="16">
        <v>0.79400000000000004</v>
      </c>
      <c r="NV274" s="16" t="s">
        <v>824</v>
      </c>
      <c r="NW274" s="16" t="s">
        <v>1173</v>
      </c>
      <c r="NX274" s="16" t="s">
        <v>1142</v>
      </c>
      <c r="NY274" s="16" t="s">
        <v>824</v>
      </c>
      <c r="NZ274" s="16" t="s">
        <v>932</v>
      </c>
      <c r="OB274" s="16" t="s">
        <v>833</v>
      </c>
      <c r="OC274" s="16" t="s">
        <v>876</v>
      </c>
    </row>
    <row r="275" spans="1:393" x14ac:dyDescent="0.25">
      <c r="A275" s="16" t="s">
        <v>10235</v>
      </c>
      <c r="B275" s="16" t="s">
        <v>844</v>
      </c>
      <c r="C275" s="16" t="s">
        <v>972</v>
      </c>
      <c r="D275" s="16" t="s">
        <v>844</v>
      </c>
      <c r="E275" s="16" t="s">
        <v>843</v>
      </c>
      <c r="F275" s="16" t="s">
        <v>843</v>
      </c>
      <c r="G275" s="16" t="s">
        <v>843</v>
      </c>
      <c r="H275" s="16" t="s">
        <v>843</v>
      </c>
      <c r="I275" s="16" t="s">
        <v>843</v>
      </c>
      <c r="J275" s="16" t="s">
        <v>843</v>
      </c>
      <c r="K275" s="16" t="s">
        <v>843</v>
      </c>
      <c r="L275" s="16" t="s">
        <v>843</v>
      </c>
      <c r="M275" s="16" t="s">
        <v>843</v>
      </c>
      <c r="N275" s="16" t="s">
        <v>843</v>
      </c>
      <c r="O275" s="16" t="s">
        <v>843</v>
      </c>
      <c r="Q275" s="16" t="s">
        <v>844</v>
      </c>
      <c r="R275" s="16">
        <v>85</v>
      </c>
      <c r="T275" s="16" t="s">
        <v>470</v>
      </c>
      <c r="U275" s="16" t="s">
        <v>844</v>
      </c>
      <c r="V275" s="16" t="s">
        <v>843</v>
      </c>
      <c r="W275" s="16" t="s">
        <v>844</v>
      </c>
      <c r="X275" s="16" t="s">
        <v>843</v>
      </c>
      <c r="Y275" s="16" t="s">
        <v>843</v>
      </c>
      <c r="Z275" s="16" t="s">
        <v>843</v>
      </c>
      <c r="AA275" s="16" t="s">
        <v>843</v>
      </c>
      <c r="AB275" s="16" t="s">
        <v>843</v>
      </c>
      <c r="AC275" s="16" t="s">
        <v>843</v>
      </c>
      <c r="AD275" s="16" t="s">
        <v>867</v>
      </c>
      <c r="AF275" s="16" t="s">
        <v>11739</v>
      </c>
      <c r="AG275" s="16" t="s">
        <v>11696</v>
      </c>
      <c r="AH275" s="16" t="s">
        <v>844</v>
      </c>
      <c r="AI275" s="16" t="s">
        <v>844</v>
      </c>
      <c r="AJ275" s="16" t="s">
        <v>844</v>
      </c>
      <c r="AK275" s="16" t="s">
        <v>843</v>
      </c>
      <c r="AL275" s="16" t="s">
        <v>843</v>
      </c>
      <c r="AM275" s="16" t="s">
        <v>844</v>
      </c>
      <c r="AN275" s="16" t="s">
        <v>843</v>
      </c>
      <c r="AO275" s="16" t="s">
        <v>843</v>
      </c>
      <c r="AP275" s="16" t="s">
        <v>843</v>
      </c>
      <c r="AQ275" s="16" t="s">
        <v>844</v>
      </c>
      <c r="AR275" s="16" t="s">
        <v>11680</v>
      </c>
      <c r="AS275" s="16" t="s">
        <v>844</v>
      </c>
      <c r="AT275" s="16" t="s">
        <v>843</v>
      </c>
      <c r="AU275" s="16" t="s">
        <v>844</v>
      </c>
      <c r="AV275" s="16" t="s">
        <v>844</v>
      </c>
      <c r="AW275" s="16" t="s">
        <v>843</v>
      </c>
      <c r="AX275" s="16" t="s">
        <v>843</v>
      </c>
      <c r="AY275" s="16" t="s">
        <v>843</v>
      </c>
      <c r="AZ275" s="16" t="s">
        <v>4440</v>
      </c>
      <c r="BB275" s="16" t="s">
        <v>4437</v>
      </c>
      <c r="BC275" s="16" t="s">
        <v>4437</v>
      </c>
      <c r="BF275" s="16" t="s">
        <v>844</v>
      </c>
      <c r="BI275" s="16" t="s">
        <v>7785</v>
      </c>
      <c r="BJ275" s="16" t="s">
        <v>843</v>
      </c>
      <c r="BK275" s="16" t="s">
        <v>843</v>
      </c>
      <c r="BL275" s="16" t="s">
        <v>843</v>
      </c>
      <c r="BM275" s="16" t="s">
        <v>843</v>
      </c>
      <c r="BN275" s="16" t="s">
        <v>843</v>
      </c>
      <c r="BO275" s="16" t="s">
        <v>844</v>
      </c>
      <c r="BP275" s="16" t="s">
        <v>843</v>
      </c>
      <c r="BQ275" s="16" t="s">
        <v>843</v>
      </c>
      <c r="DX275" s="16" t="s">
        <v>867</v>
      </c>
      <c r="DY275" s="16" t="s">
        <v>867</v>
      </c>
      <c r="ES275" s="16" t="s">
        <v>865</v>
      </c>
      <c r="EU275" s="16" t="s">
        <v>7813</v>
      </c>
      <c r="EV275" s="16" t="s">
        <v>865</v>
      </c>
      <c r="FF275" s="16" t="s">
        <v>7836</v>
      </c>
      <c r="HC275" s="16" t="s">
        <v>865</v>
      </c>
      <c r="JA275" s="16" t="s">
        <v>4807</v>
      </c>
      <c r="JB275" s="16" t="s">
        <v>865</v>
      </c>
      <c r="JC275" s="16" t="s">
        <v>865</v>
      </c>
      <c r="JD275" s="16" t="s">
        <v>865</v>
      </c>
      <c r="JE275" s="16" t="s">
        <v>865</v>
      </c>
      <c r="JF275" s="16" t="s">
        <v>865</v>
      </c>
      <c r="JG275" s="16" t="s">
        <v>843</v>
      </c>
      <c r="JH275" s="16" t="s">
        <v>4846</v>
      </c>
      <c r="KF275" s="16" t="s">
        <v>4926</v>
      </c>
      <c r="KI275" s="16" t="s">
        <v>4846</v>
      </c>
      <c r="KO275" s="16" t="s">
        <v>9471</v>
      </c>
      <c r="KP275" s="16" t="s">
        <v>9470</v>
      </c>
      <c r="KQ275" s="16" t="s">
        <v>8694</v>
      </c>
      <c r="KR275" s="16" t="s">
        <v>10236</v>
      </c>
      <c r="KS275" s="16" t="s">
        <v>9472</v>
      </c>
      <c r="KT275" s="16" t="s">
        <v>9148</v>
      </c>
      <c r="KU275" s="16" t="s">
        <v>844</v>
      </c>
      <c r="KV275" s="16" t="s">
        <v>9148</v>
      </c>
      <c r="KW275" s="16" t="s">
        <v>850</v>
      </c>
      <c r="KX275" s="16" t="s">
        <v>487</v>
      </c>
      <c r="KY275" s="16" t="s">
        <v>487</v>
      </c>
      <c r="KZ275" s="16" t="s">
        <v>487</v>
      </c>
      <c r="LC275" s="16" t="s">
        <v>10879</v>
      </c>
      <c r="LF275" s="16" t="s">
        <v>11654</v>
      </c>
      <c r="LI275" s="16" t="s">
        <v>11655</v>
      </c>
      <c r="LJ275" s="16" t="s">
        <v>843</v>
      </c>
      <c r="LL275" s="16" t="s">
        <v>8711</v>
      </c>
      <c r="LM275" s="16" t="s">
        <v>8741</v>
      </c>
      <c r="LO275" s="16" t="s">
        <v>843</v>
      </c>
      <c r="LP275" s="16" t="s">
        <v>843</v>
      </c>
      <c r="LQ275" s="16" t="s">
        <v>844</v>
      </c>
      <c r="LR275" s="16" t="s">
        <v>843</v>
      </c>
      <c r="LS275" s="16" t="s">
        <v>844</v>
      </c>
      <c r="LT275" s="16" t="s">
        <v>843</v>
      </c>
      <c r="LU275" s="16" t="s">
        <v>844</v>
      </c>
      <c r="LV275" s="16" t="s">
        <v>844</v>
      </c>
      <c r="LW275" s="16" t="s">
        <v>843</v>
      </c>
      <c r="LX275" s="16" t="s">
        <v>843</v>
      </c>
      <c r="LY275" s="16" t="s">
        <v>843</v>
      </c>
      <c r="LZ275" s="16" t="s">
        <v>843</v>
      </c>
      <c r="MA275" s="16" t="s">
        <v>843</v>
      </c>
      <c r="MB275" s="16" t="s">
        <v>843</v>
      </c>
      <c r="MC275" s="16" t="s">
        <v>843</v>
      </c>
      <c r="ME275" s="16" t="s">
        <v>11656</v>
      </c>
      <c r="MF275" s="16" t="s">
        <v>8847</v>
      </c>
      <c r="MO275" s="16" t="s">
        <v>1817</v>
      </c>
      <c r="MP275" s="16" t="s">
        <v>1824</v>
      </c>
      <c r="MR275" s="16" t="s">
        <v>470</v>
      </c>
      <c r="MS275" s="16" t="s">
        <v>11831</v>
      </c>
      <c r="MT275" s="16" t="s">
        <v>8940</v>
      </c>
      <c r="NC275" s="16" t="s">
        <v>486</v>
      </c>
      <c r="NE275" s="16" t="s">
        <v>486</v>
      </c>
      <c r="NG275" s="16" t="s">
        <v>1374</v>
      </c>
      <c r="NI275" s="16" t="s">
        <v>11658</v>
      </c>
      <c r="NR275" s="16" t="s">
        <v>878</v>
      </c>
      <c r="NS275" s="16" t="s">
        <v>462</v>
      </c>
      <c r="NT275" s="16" t="s">
        <v>482</v>
      </c>
      <c r="NU275" s="16">
        <v>0.79400000000000004</v>
      </c>
      <c r="NV275" s="16" t="s">
        <v>457</v>
      </c>
      <c r="NW275" s="16" t="s">
        <v>1177</v>
      </c>
      <c r="NX275" s="16" t="s">
        <v>1142</v>
      </c>
      <c r="OB275" s="16" t="s">
        <v>833</v>
      </c>
      <c r="OC275" s="16" t="s">
        <v>878</v>
      </c>
    </row>
    <row r="276" spans="1:393" x14ac:dyDescent="0.25">
      <c r="A276" s="16" t="s">
        <v>10240</v>
      </c>
      <c r="B276" s="16" t="s">
        <v>844</v>
      </c>
      <c r="C276" s="16" t="s">
        <v>972</v>
      </c>
      <c r="D276" s="16" t="s">
        <v>844</v>
      </c>
      <c r="E276" s="16" t="s">
        <v>843</v>
      </c>
      <c r="F276" s="16" t="s">
        <v>843</v>
      </c>
      <c r="G276" s="16" t="s">
        <v>843</v>
      </c>
      <c r="H276" s="16" t="s">
        <v>843</v>
      </c>
      <c r="I276" s="16" t="s">
        <v>843</v>
      </c>
      <c r="J276" s="16" t="s">
        <v>843</v>
      </c>
      <c r="K276" s="16" t="s">
        <v>843</v>
      </c>
      <c r="L276" s="16" t="s">
        <v>843</v>
      </c>
      <c r="M276" s="16" t="s">
        <v>843</v>
      </c>
      <c r="N276" s="16" t="s">
        <v>843</v>
      </c>
      <c r="O276" s="16" t="s">
        <v>843</v>
      </c>
      <c r="Q276" s="16" t="s">
        <v>844</v>
      </c>
      <c r="R276" s="16">
        <v>46</v>
      </c>
      <c r="T276" s="16" t="s">
        <v>470</v>
      </c>
      <c r="U276" s="16" t="s">
        <v>844</v>
      </c>
      <c r="V276" s="16" t="s">
        <v>843</v>
      </c>
      <c r="W276" s="16" t="s">
        <v>844</v>
      </c>
      <c r="X276" s="16" t="s">
        <v>843</v>
      </c>
      <c r="Y276" s="16" t="s">
        <v>843</v>
      </c>
      <c r="Z276" s="16" t="s">
        <v>843</v>
      </c>
      <c r="AA276" s="16" t="s">
        <v>843</v>
      </c>
      <c r="AB276" s="16" t="s">
        <v>844</v>
      </c>
      <c r="AC276" s="16" t="s">
        <v>843</v>
      </c>
      <c r="AD276" s="16" t="s">
        <v>867</v>
      </c>
      <c r="AF276" s="16" t="s">
        <v>11673</v>
      </c>
      <c r="AG276" s="16" t="s">
        <v>11837</v>
      </c>
      <c r="AH276" s="16" t="s">
        <v>844</v>
      </c>
      <c r="AI276" s="16" t="s">
        <v>844</v>
      </c>
      <c r="AJ276" s="16" t="s">
        <v>843</v>
      </c>
      <c r="AK276" s="16" t="s">
        <v>843</v>
      </c>
      <c r="AL276" s="16" t="s">
        <v>844</v>
      </c>
      <c r="AM276" s="16" t="s">
        <v>843</v>
      </c>
      <c r="AN276" s="16" t="s">
        <v>843</v>
      </c>
      <c r="AO276" s="16" t="s">
        <v>843</v>
      </c>
      <c r="AP276" s="16" t="s">
        <v>843</v>
      </c>
      <c r="AQ276" s="16" t="s">
        <v>843</v>
      </c>
      <c r="AR276" s="16" t="s">
        <v>4433</v>
      </c>
      <c r="AS276" s="16" t="s">
        <v>843</v>
      </c>
      <c r="AT276" s="16" t="s">
        <v>843</v>
      </c>
      <c r="AU276" s="16" t="s">
        <v>843</v>
      </c>
      <c r="AV276" s="16" t="s">
        <v>843</v>
      </c>
      <c r="AW276" s="16" t="s">
        <v>843</v>
      </c>
      <c r="AX276" s="16" t="s">
        <v>843</v>
      </c>
      <c r="AY276" s="16" t="s">
        <v>844</v>
      </c>
      <c r="BF276" s="16" t="s">
        <v>843</v>
      </c>
      <c r="BH276" s="16" t="s">
        <v>7380</v>
      </c>
      <c r="BI276" s="16" t="s">
        <v>7785</v>
      </c>
      <c r="BJ276" s="16" t="s">
        <v>843</v>
      </c>
      <c r="BK276" s="16" t="s">
        <v>843</v>
      </c>
      <c r="BL276" s="16" t="s">
        <v>843</v>
      </c>
      <c r="BM276" s="16" t="s">
        <v>843</v>
      </c>
      <c r="BN276" s="16" t="s">
        <v>843</v>
      </c>
      <c r="BO276" s="16" t="s">
        <v>844</v>
      </c>
      <c r="BP276" s="16" t="s">
        <v>843</v>
      </c>
      <c r="BQ276" s="16" t="s">
        <v>843</v>
      </c>
      <c r="DX276" s="16" t="s">
        <v>865</v>
      </c>
      <c r="ES276" s="16" t="s">
        <v>865</v>
      </c>
      <c r="EU276" s="16" t="s">
        <v>7813</v>
      </c>
      <c r="EV276" s="16" t="s">
        <v>865</v>
      </c>
      <c r="FT276" s="16" t="s">
        <v>865</v>
      </c>
      <c r="HC276" s="16" t="s">
        <v>867</v>
      </c>
      <c r="HD276" s="16" t="s">
        <v>865</v>
      </c>
      <c r="JA276" s="16" t="s">
        <v>4807</v>
      </c>
      <c r="JB276" s="16" t="s">
        <v>865</v>
      </c>
      <c r="JC276" s="16" t="s">
        <v>865</v>
      </c>
      <c r="JD276" s="16" t="s">
        <v>865</v>
      </c>
      <c r="JE276" s="16" t="s">
        <v>865</v>
      </c>
      <c r="JF276" s="16" t="s">
        <v>865</v>
      </c>
      <c r="JG276" s="16" t="s">
        <v>843</v>
      </c>
      <c r="JH276" s="16" t="s">
        <v>7574</v>
      </c>
      <c r="JJ276" s="16" t="s">
        <v>865</v>
      </c>
      <c r="KF276" s="16" t="s">
        <v>4942</v>
      </c>
      <c r="KI276" s="16" t="s">
        <v>4843</v>
      </c>
      <c r="KO276" s="16" t="s">
        <v>9479</v>
      </c>
      <c r="KP276" s="16" t="s">
        <v>9478</v>
      </c>
      <c r="KQ276" s="16" t="s">
        <v>8694</v>
      </c>
      <c r="KR276" s="16" t="s">
        <v>10241</v>
      </c>
      <c r="KS276" s="16" t="s">
        <v>9480</v>
      </c>
      <c r="KT276" s="16" t="s">
        <v>9148</v>
      </c>
      <c r="KU276" s="16" t="s">
        <v>844</v>
      </c>
      <c r="KV276" s="16" t="s">
        <v>9148</v>
      </c>
      <c r="KW276" s="16" t="s">
        <v>851</v>
      </c>
      <c r="KY276" s="16" t="s">
        <v>486</v>
      </c>
      <c r="LC276" s="16" t="s">
        <v>10879</v>
      </c>
      <c r="LF276" s="16" t="s">
        <v>11654</v>
      </c>
      <c r="LI276" s="16" t="s">
        <v>11655</v>
      </c>
      <c r="LJ276" s="16" t="s">
        <v>843</v>
      </c>
      <c r="LL276" s="16" t="s">
        <v>8711</v>
      </c>
      <c r="LM276" s="16" t="s">
        <v>8741</v>
      </c>
      <c r="LO276" s="16" t="s">
        <v>844</v>
      </c>
      <c r="LP276" s="16" t="s">
        <v>1056</v>
      </c>
      <c r="LQ276" s="16" t="s">
        <v>8732</v>
      </c>
      <c r="LR276" s="16" t="s">
        <v>843</v>
      </c>
      <c r="LS276" s="16" t="s">
        <v>1056</v>
      </c>
      <c r="LT276" s="16" t="s">
        <v>843</v>
      </c>
      <c r="LU276" s="16" t="s">
        <v>843</v>
      </c>
      <c r="LV276" s="16" t="s">
        <v>843</v>
      </c>
      <c r="LW276" s="16" t="s">
        <v>843</v>
      </c>
      <c r="LX276" s="16" t="s">
        <v>843</v>
      </c>
      <c r="LY276" s="16" t="s">
        <v>843</v>
      </c>
      <c r="LZ276" s="16" t="s">
        <v>843</v>
      </c>
      <c r="MA276" s="16" t="s">
        <v>844</v>
      </c>
      <c r="MB276" s="16" t="s">
        <v>843</v>
      </c>
      <c r="MC276" s="16" t="s">
        <v>843</v>
      </c>
      <c r="ME276" s="16" t="s">
        <v>11656</v>
      </c>
      <c r="MF276" s="16" t="s">
        <v>8847</v>
      </c>
      <c r="MO276" s="16" t="s">
        <v>1805</v>
      </c>
      <c r="MP276" s="16" t="s">
        <v>13846</v>
      </c>
      <c r="MR276" s="16" t="s">
        <v>470</v>
      </c>
      <c r="MS276" s="16" t="s">
        <v>11831</v>
      </c>
      <c r="MT276" s="16" t="s">
        <v>9009</v>
      </c>
      <c r="MU276" s="16" t="s">
        <v>817</v>
      </c>
      <c r="NC276" s="16" t="s">
        <v>486</v>
      </c>
      <c r="ND276" s="16" t="s">
        <v>486</v>
      </c>
      <c r="NE276" s="16" t="s">
        <v>487</v>
      </c>
      <c r="NF276" s="16" t="s">
        <v>486</v>
      </c>
      <c r="NG276" s="16" t="s">
        <v>1374</v>
      </c>
      <c r="NI276" s="16" t="s">
        <v>11658</v>
      </c>
      <c r="NR276" s="16" t="s">
        <v>451</v>
      </c>
      <c r="NS276" s="16" t="s">
        <v>462</v>
      </c>
      <c r="NT276" s="16" t="s">
        <v>482</v>
      </c>
      <c r="NU276" s="16">
        <v>0.79400000000000004</v>
      </c>
      <c r="NV276" s="16" t="s">
        <v>451</v>
      </c>
      <c r="NW276" s="16" t="s">
        <v>1175</v>
      </c>
      <c r="NX276" s="16" t="s">
        <v>1142</v>
      </c>
      <c r="OB276" s="16" t="s">
        <v>833</v>
      </c>
      <c r="OC276" s="16" t="s">
        <v>451</v>
      </c>
    </row>
    <row r="277" spans="1:393" x14ac:dyDescent="0.25">
      <c r="A277" s="16" t="s">
        <v>10245</v>
      </c>
      <c r="B277" s="16" t="s">
        <v>1056</v>
      </c>
      <c r="C277" s="16" t="s">
        <v>972</v>
      </c>
      <c r="D277" s="16" t="s">
        <v>844</v>
      </c>
      <c r="E277" s="16" t="s">
        <v>843</v>
      </c>
      <c r="F277" s="16" t="s">
        <v>843</v>
      </c>
      <c r="G277" s="16" t="s">
        <v>843</v>
      </c>
      <c r="H277" s="16" t="s">
        <v>843</v>
      </c>
      <c r="I277" s="16" t="s">
        <v>843</v>
      </c>
      <c r="J277" s="16" t="s">
        <v>843</v>
      </c>
      <c r="K277" s="16" t="s">
        <v>843</v>
      </c>
      <c r="L277" s="16" t="s">
        <v>843</v>
      </c>
      <c r="M277" s="16" t="s">
        <v>843</v>
      </c>
      <c r="N277" s="16" t="s">
        <v>843</v>
      </c>
      <c r="O277" s="16" t="s">
        <v>843</v>
      </c>
      <c r="Q277" s="16" t="s">
        <v>844</v>
      </c>
      <c r="R277" s="16">
        <v>12</v>
      </c>
      <c r="T277" s="16" t="s">
        <v>470</v>
      </c>
      <c r="U277" s="16" t="s">
        <v>844</v>
      </c>
      <c r="V277" s="16" t="s">
        <v>843</v>
      </c>
      <c r="W277" s="16" t="s">
        <v>843</v>
      </c>
      <c r="X277" s="16" t="s">
        <v>843</v>
      </c>
      <c r="Y277" s="16" t="s">
        <v>844</v>
      </c>
      <c r="Z277" s="16" t="s">
        <v>843</v>
      </c>
      <c r="AA277" s="16" t="s">
        <v>843</v>
      </c>
      <c r="AB277" s="16" t="s">
        <v>844</v>
      </c>
      <c r="AC277" s="16" t="s">
        <v>844</v>
      </c>
      <c r="AF277" s="16" t="s">
        <v>11673</v>
      </c>
      <c r="AG277" s="16" t="s">
        <v>11710</v>
      </c>
      <c r="AH277" s="16" t="s">
        <v>844</v>
      </c>
      <c r="AI277" s="16" t="s">
        <v>843</v>
      </c>
      <c r="AJ277" s="16" t="s">
        <v>843</v>
      </c>
      <c r="AK277" s="16" t="s">
        <v>843</v>
      </c>
      <c r="AL277" s="16" t="s">
        <v>844</v>
      </c>
      <c r="AM277" s="16" t="s">
        <v>844</v>
      </c>
      <c r="AN277" s="16" t="s">
        <v>843</v>
      </c>
      <c r="AO277" s="16" t="s">
        <v>843</v>
      </c>
      <c r="AP277" s="16" t="s">
        <v>843</v>
      </c>
      <c r="AQ277" s="16" t="s">
        <v>844</v>
      </c>
      <c r="AR277" s="16" t="s">
        <v>4433</v>
      </c>
      <c r="AS277" s="16" t="s">
        <v>843</v>
      </c>
      <c r="AT277" s="16" t="s">
        <v>843</v>
      </c>
      <c r="AU277" s="16" t="s">
        <v>843</v>
      </c>
      <c r="AV277" s="16" t="s">
        <v>843</v>
      </c>
      <c r="AW277" s="16" t="s">
        <v>843</v>
      </c>
      <c r="AX277" s="16" t="s">
        <v>843</v>
      </c>
      <c r="AY277" s="16" t="s">
        <v>844</v>
      </c>
      <c r="BF277" s="16" t="s">
        <v>844</v>
      </c>
      <c r="BH277" s="16" t="s">
        <v>7383</v>
      </c>
      <c r="BI277" s="16" t="s">
        <v>7785</v>
      </c>
      <c r="BJ277" s="16" t="s">
        <v>843</v>
      </c>
      <c r="BK277" s="16" t="s">
        <v>843</v>
      </c>
      <c r="BL277" s="16" t="s">
        <v>843</v>
      </c>
      <c r="BM277" s="16" t="s">
        <v>843</v>
      </c>
      <c r="BN277" s="16" t="s">
        <v>843</v>
      </c>
      <c r="BO277" s="16" t="s">
        <v>844</v>
      </c>
      <c r="BP277" s="16" t="s">
        <v>843</v>
      </c>
      <c r="BQ277" s="16" t="s">
        <v>843</v>
      </c>
      <c r="CC277" s="16" t="s">
        <v>865</v>
      </c>
      <c r="CF277" s="16" t="s">
        <v>7130</v>
      </c>
      <c r="CG277" s="16" t="s">
        <v>844</v>
      </c>
      <c r="CH277" s="16" t="s">
        <v>843</v>
      </c>
      <c r="CI277" s="16" t="s">
        <v>843</v>
      </c>
      <c r="CJ277" s="16" t="s">
        <v>843</v>
      </c>
      <c r="CK277" s="16" t="s">
        <v>843</v>
      </c>
      <c r="CL277" s="16" t="s">
        <v>843</v>
      </c>
      <c r="CM277" s="16" t="s">
        <v>843</v>
      </c>
      <c r="CN277" s="16" t="s">
        <v>843</v>
      </c>
      <c r="CO277" s="16" t="s">
        <v>843</v>
      </c>
      <c r="CP277" s="16" t="s">
        <v>843</v>
      </c>
      <c r="CQ277" s="16" t="s">
        <v>843</v>
      </c>
      <c r="CR277" s="16" t="s">
        <v>843</v>
      </c>
      <c r="CS277" s="16" t="s">
        <v>843</v>
      </c>
      <c r="CT277" s="16" t="s">
        <v>843</v>
      </c>
      <c r="CU277" s="16" t="s">
        <v>843</v>
      </c>
      <c r="CV277" s="16" t="s">
        <v>843</v>
      </c>
      <c r="CW277" s="16" t="s">
        <v>843</v>
      </c>
      <c r="CX277" s="16" t="s">
        <v>843</v>
      </c>
      <c r="CY277" s="16" t="s">
        <v>843</v>
      </c>
      <c r="CZ277" s="16" t="s">
        <v>843</v>
      </c>
      <c r="DA277" s="16" t="s">
        <v>843</v>
      </c>
      <c r="DB277" s="16" t="s">
        <v>843</v>
      </c>
      <c r="DC277" s="16" t="s">
        <v>843</v>
      </c>
      <c r="DD277" s="16" t="s">
        <v>843</v>
      </c>
      <c r="DE277" s="16" t="s">
        <v>843</v>
      </c>
      <c r="DF277" s="16" t="s">
        <v>843</v>
      </c>
      <c r="DG277" s="16" t="s">
        <v>843</v>
      </c>
      <c r="DH277" s="16" t="s">
        <v>843</v>
      </c>
      <c r="DI277" s="16" t="s">
        <v>843</v>
      </c>
      <c r="DJ277" s="16" t="s">
        <v>843</v>
      </c>
      <c r="DK277" s="16" t="s">
        <v>843</v>
      </c>
      <c r="DL277" s="16" t="s">
        <v>843</v>
      </c>
      <c r="DQ277" s="16" t="s">
        <v>7093</v>
      </c>
      <c r="DR277" s="16" t="s">
        <v>867</v>
      </c>
      <c r="DS277" s="16" t="s">
        <v>7321</v>
      </c>
      <c r="DX277" s="16" t="s">
        <v>865</v>
      </c>
      <c r="ES277" s="16" t="s">
        <v>865</v>
      </c>
      <c r="EU277" s="16" t="s">
        <v>7813</v>
      </c>
      <c r="EV277" s="16" t="s">
        <v>865</v>
      </c>
      <c r="FT277" s="16" t="s">
        <v>865</v>
      </c>
      <c r="HC277" s="16" t="s">
        <v>865</v>
      </c>
      <c r="KO277" s="16" t="s">
        <v>9479</v>
      </c>
      <c r="KP277" s="16" t="s">
        <v>9478</v>
      </c>
      <c r="KQ277" s="16" t="s">
        <v>8694</v>
      </c>
      <c r="KR277" s="16" t="s">
        <v>10246</v>
      </c>
      <c r="KS277" s="16" t="s">
        <v>9480</v>
      </c>
      <c r="KT277" s="16" t="s">
        <v>9148</v>
      </c>
      <c r="KU277" s="16" t="s">
        <v>844</v>
      </c>
      <c r="KV277" s="16" t="s">
        <v>9148</v>
      </c>
      <c r="KW277" s="16" t="s">
        <v>851</v>
      </c>
      <c r="KY277" s="16" t="s">
        <v>486</v>
      </c>
      <c r="LA277" s="16" t="s">
        <v>11697</v>
      </c>
      <c r="LC277" s="16" t="s">
        <v>10879</v>
      </c>
      <c r="LD277" s="16" t="s">
        <v>11698</v>
      </c>
      <c r="LE277" s="16" t="s">
        <v>11693</v>
      </c>
      <c r="LF277" s="16" t="s">
        <v>11654</v>
      </c>
      <c r="LI277" s="16" t="s">
        <v>11655</v>
      </c>
      <c r="LM277" s="16" t="s">
        <v>8741</v>
      </c>
      <c r="LO277" s="16" t="s">
        <v>844</v>
      </c>
      <c r="LP277" s="16" t="s">
        <v>1056</v>
      </c>
      <c r="LQ277" s="16" t="s">
        <v>8732</v>
      </c>
      <c r="LR277" s="16" t="s">
        <v>843</v>
      </c>
      <c r="LS277" s="16" t="s">
        <v>1056</v>
      </c>
      <c r="LT277" s="16" t="s">
        <v>843</v>
      </c>
      <c r="LU277" s="16" t="s">
        <v>843</v>
      </c>
      <c r="LV277" s="16" t="s">
        <v>843</v>
      </c>
      <c r="LW277" s="16" t="s">
        <v>843</v>
      </c>
      <c r="LX277" s="16" t="s">
        <v>843</v>
      </c>
      <c r="LY277" s="16" t="s">
        <v>843</v>
      </c>
      <c r="LZ277" s="16" t="s">
        <v>843</v>
      </c>
      <c r="MA277" s="16" t="s">
        <v>844</v>
      </c>
      <c r="MB277" s="16" t="s">
        <v>843</v>
      </c>
      <c r="MC277" s="16" t="s">
        <v>843</v>
      </c>
      <c r="MD277" s="16" t="s">
        <v>11699</v>
      </c>
      <c r="ME277" s="16" t="s">
        <v>11677</v>
      </c>
      <c r="MF277" s="16" t="s">
        <v>8847</v>
      </c>
      <c r="MR277" s="16" t="s">
        <v>470</v>
      </c>
      <c r="MS277" s="16" t="s">
        <v>11831</v>
      </c>
      <c r="MT277" s="16" t="s">
        <v>9009</v>
      </c>
      <c r="MU277" s="16" t="s">
        <v>817</v>
      </c>
      <c r="MV277" s="16" t="s">
        <v>486</v>
      </c>
      <c r="MZ277" s="16" t="s">
        <v>487</v>
      </c>
      <c r="NA277" s="16" t="s">
        <v>487</v>
      </c>
      <c r="NB277" s="16" t="s">
        <v>1344</v>
      </c>
      <c r="NC277" s="16" t="s">
        <v>486</v>
      </c>
      <c r="ND277" s="16" t="s">
        <v>486</v>
      </c>
      <c r="NE277" s="16" t="s">
        <v>486</v>
      </c>
      <c r="NI277" s="16" t="s">
        <v>11658</v>
      </c>
      <c r="NL277" s="16" t="s">
        <v>843</v>
      </c>
      <c r="NS277" s="16" t="s">
        <v>462</v>
      </c>
      <c r="NT277" s="16" t="s">
        <v>482</v>
      </c>
      <c r="NU277" s="16">
        <v>0.79400000000000004</v>
      </c>
      <c r="NV277" s="16" t="s">
        <v>824</v>
      </c>
      <c r="NW277" s="16" t="s">
        <v>1173</v>
      </c>
      <c r="NX277" s="16" t="s">
        <v>1142</v>
      </c>
      <c r="NY277" s="16" t="s">
        <v>824</v>
      </c>
      <c r="NZ277" s="16" t="s">
        <v>929</v>
      </c>
      <c r="OA277" s="16" t="s">
        <v>486</v>
      </c>
    </row>
    <row r="278" spans="1:393" x14ac:dyDescent="0.25">
      <c r="A278" s="16" t="s">
        <v>10251</v>
      </c>
      <c r="B278" s="16" t="s">
        <v>8732</v>
      </c>
      <c r="C278" s="16" t="s">
        <v>972</v>
      </c>
      <c r="D278" s="16" t="s">
        <v>844</v>
      </c>
      <c r="E278" s="16" t="s">
        <v>843</v>
      </c>
      <c r="F278" s="16" t="s">
        <v>843</v>
      </c>
      <c r="G278" s="16" t="s">
        <v>843</v>
      </c>
      <c r="H278" s="16" t="s">
        <v>843</v>
      </c>
      <c r="I278" s="16" t="s">
        <v>843</v>
      </c>
      <c r="J278" s="16" t="s">
        <v>843</v>
      </c>
      <c r="K278" s="16" t="s">
        <v>843</v>
      </c>
      <c r="L278" s="16" t="s">
        <v>843</v>
      </c>
      <c r="M278" s="16" t="s">
        <v>843</v>
      </c>
      <c r="N278" s="16" t="s">
        <v>843</v>
      </c>
      <c r="O278" s="16" t="s">
        <v>843</v>
      </c>
      <c r="Q278" s="16" t="s">
        <v>844</v>
      </c>
      <c r="R278" s="16">
        <v>20</v>
      </c>
      <c r="T278" s="16" t="s">
        <v>470</v>
      </c>
      <c r="U278" s="16" t="s">
        <v>844</v>
      </c>
      <c r="V278" s="16" t="s">
        <v>843</v>
      </c>
      <c r="W278" s="16" t="s">
        <v>844</v>
      </c>
      <c r="X278" s="16" t="s">
        <v>843</v>
      </c>
      <c r="Y278" s="16" t="s">
        <v>843</v>
      </c>
      <c r="Z278" s="16" t="s">
        <v>843</v>
      </c>
      <c r="AA278" s="16" t="s">
        <v>843</v>
      </c>
      <c r="AB278" s="16" t="s">
        <v>844</v>
      </c>
      <c r="AC278" s="16" t="s">
        <v>843</v>
      </c>
      <c r="AD278" s="16" t="s">
        <v>867</v>
      </c>
      <c r="AF278" s="16" t="s">
        <v>11673</v>
      </c>
      <c r="AG278" s="16" t="s">
        <v>11671</v>
      </c>
      <c r="AH278" s="16" t="s">
        <v>844</v>
      </c>
      <c r="AI278" s="16" t="s">
        <v>844</v>
      </c>
      <c r="AJ278" s="16" t="s">
        <v>843</v>
      </c>
      <c r="AK278" s="16" t="s">
        <v>843</v>
      </c>
      <c r="AL278" s="16" t="s">
        <v>844</v>
      </c>
      <c r="AM278" s="16" t="s">
        <v>843</v>
      </c>
      <c r="AN278" s="16" t="s">
        <v>843</v>
      </c>
      <c r="AO278" s="16" t="s">
        <v>843</v>
      </c>
      <c r="AP278" s="16" t="s">
        <v>843</v>
      </c>
      <c r="AQ278" s="16" t="s">
        <v>843</v>
      </c>
      <c r="AR278" s="16" t="s">
        <v>4433</v>
      </c>
      <c r="AS278" s="16" t="s">
        <v>843</v>
      </c>
      <c r="AT278" s="16" t="s">
        <v>843</v>
      </c>
      <c r="AU278" s="16" t="s">
        <v>843</v>
      </c>
      <c r="AV278" s="16" t="s">
        <v>843</v>
      </c>
      <c r="AW278" s="16" t="s">
        <v>843</v>
      </c>
      <c r="AX278" s="16" t="s">
        <v>843</v>
      </c>
      <c r="AY278" s="16" t="s">
        <v>844</v>
      </c>
      <c r="BF278" s="16" t="s">
        <v>843</v>
      </c>
      <c r="BH278" s="16" t="s">
        <v>7380</v>
      </c>
      <c r="BI278" s="16" t="s">
        <v>7785</v>
      </c>
      <c r="BJ278" s="16" t="s">
        <v>843</v>
      </c>
      <c r="BK278" s="16" t="s">
        <v>843</v>
      </c>
      <c r="BL278" s="16" t="s">
        <v>843</v>
      </c>
      <c r="BM278" s="16" t="s">
        <v>843</v>
      </c>
      <c r="BN278" s="16" t="s">
        <v>843</v>
      </c>
      <c r="BO278" s="16" t="s">
        <v>844</v>
      </c>
      <c r="BP278" s="16" t="s">
        <v>843</v>
      </c>
      <c r="BQ278" s="16" t="s">
        <v>843</v>
      </c>
      <c r="CC278" s="16" t="s">
        <v>865</v>
      </c>
      <c r="CF278" s="16" t="s">
        <v>7209</v>
      </c>
      <c r="CG278" s="16" t="s">
        <v>843</v>
      </c>
      <c r="CH278" s="16" t="s">
        <v>843</v>
      </c>
      <c r="CI278" s="16" t="s">
        <v>843</v>
      </c>
      <c r="CJ278" s="16" t="s">
        <v>843</v>
      </c>
      <c r="CK278" s="16" t="s">
        <v>843</v>
      </c>
      <c r="CL278" s="16" t="s">
        <v>843</v>
      </c>
      <c r="CM278" s="16" t="s">
        <v>843</v>
      </c>
      <c r="CN278" s="16" t="s">
        <v>843</v>
      </c>
      <c r="CO278" s="16" t="s">
        <v>843</v>
      </c>
      <c r="CP278" s="16" t="s">
        <v>843</v>
      </c>
      <c r="CQ278" s="16" t="s">
        <v>843</v>
      </c>
      <c r="CR278" s="16" t="s">
        <v>843</v>
      </c>
      <c r="CS278" s="16" t="s">
        <v>843</v>
      </c>
      <c r="CT278" s="16" t="s">
        <v>843</v>
      </c>
      <c r="CU278" s="16" t="s">
        <v>843</v>
      </c>
      <c r="CV278" s="16" t="s">
        <v>843</v>
      </c>
      <c r="CW278" s="16" t="s">
        <v>843</v>
      </c>
      <c r="CX278" s="16" t="s">
        <v>843</v>
      </c>
      <c r="CY278" s="16" t="s">
        <v>843</v>
      </c>
      <c r="CZ278" s="16" t="s">
        <v>843</v>
      </c>
      <c r="DA278" s="16" t="s">
        <v>843</v>
      </c>
      <c r="DB278" s="16" t="s">
        <v>843</v>
      </c>
      <c r="DC278" s="16" t="s">
        <v>843</v>
      </c>
      <c r="DD278" s="16" t="s">
        <v>843</v>
      </c>
      <c r="DE278" s="16" t="s">
        <v>843</v>
      </c>
      <c r="DF278" s="16" t="s">
        <v>843</v>
      </c>
      <c r="DG278" s="16" t="s">
        <v>843</v>
      </c>
      <c r="DH278" s="16" t="s">
        <v>844</v>
      </c>
      <c r="DI278" s="16" t="s">
        <v>843</v>
      </c>
      <c r="DJ278" s="16" t="s">
        <v>843</v>
      </c>
      <c r="DK278" s="16" t="s">
        <v>843</v>
      </c>
      <c r="DL278" s="16" t="s">
        <v>843</v>
      </c>
      <c r="DX278" s="16" t="s">
        <v>865</v>
      </c>
      <c r="ES278" s="16" t="s">
        <v>865</v>
      </c>
      <c r="EU278" s="16" t="s">
        <v>7810</v>
      </c>
      <c r="EV278" s="16" t="s">
        <v>865</v>
      </c>
      <c r="FT278" s="16" t="s">
        <v>865</v>
      </c>
      <c r="HC278" s="16" t="s">
        <v>865</v>
      </c>
      <c r="JA278" s="16" t="s">
        <v>4807</v>
      </c>
      <c r="JB278" s="16" t="s">
        <v>865</v>
      </c>
      <c r="JC278" s="16" t="s">
        <v>865</v>
      </c>
      <c r="JD278" s="16" t="s">
        <v>865</v>
      </c>
      <c r="JE278" s="16" t="s">
        <v>865</v>
      </c>
      <c r="JF278" s="16" t="s">
        <v>865</v>
      </c>
      <c r="JG278" s="16" t="s">
        <v>1056</v>
      </c>
      <c r="JH278" s="16" t="s">
        <v>7591</v>
      </c>
      <c r="JJ278" s="16" t="s">
        <v>865</v>
      </c>
      <c r="KF278" s="16" t="s">
        <v>4942</v>
      </c>
      <c r="KI278" s="16" t="s">
        <v>4843</v>
      </c>
      <c r="KO278" s="16" t="s">
        <v>9479</v>
      </c>
      <c r="KP278" s="16" t="s">
        <v>9478</v>
      </c>
      <c r="KQ278" s="16" t="s">
        <v>8694</v>
      </c>
      <c r="KR278" s="16" t="s">
        <v>10252</v>
      </c>
      <c r="KS278" s="16" t="s">
        <v>9480</v>
      </c>
      <c r="KT278" s="16" t="s">
        <v>9148</v>
      </c>
      <c r="KU278" s="16" t="s">
        <v>844</v>
      </c>
      <c r="KV278" s="16" t="s">
        <v>9148</v>
      </c>
      <c r="KW278" s="16" t="s">
        <v>851</v>
      </c>
      <c r="KY278" s="16" t="s">
        <v>486</v>
      </c>
      <c r="LA278" s="16" t="s">
        <v>11697</v>
      </c>
      <c r="LC278" s="16" t="s">
        <v>10879</v>
      </c>
      <c r="LD278" s="16" t="s">
        <v>11698</v>
      </c>
      <c r="LF278" s="16" t="s">
        <v>11654</v>
      </c>
      <c r="LI278" s="16" t="s">
        <v>11655</v>
      </c>
      <c r="LJ278" s="16" t="s">
        <v>843</v>
      </c>
      <c r="LL278" s="16" t="s">
        <v>8711</v>
      </c>
      <c r="LM278" s="16" t="s">
        <v>8741</v>
      </c>
      <c r="LO278" s="16" t="s">
        <v>844</v>
      </c>
      <c r="LP278" s="16" t="s">
        <v>1056</v>
      </c>
      <c r="LQ278" s="16" t="s">
        <v>8732</v>
      </c>
      <c r="LR278" s="16" t="s">
        <v>843</v>
      </c>
      <c r="LS278" s="16" t="s">
        <v>1056</v>
      </c>
      <c r="LT278" s="16" t="s">
        <v>843</v>
      </c>
      <c r="LU278" s="16" t="s">
        <v>843</v>
      </c>
      <c r="LV278" s="16" t="s">
        <v>843</v>
      </c>
      <c r="LW278" s="16" t="s">
        <v>843</v>
      </c>
      <c r="LX278" s="16" t="s">
        <v>843</v>
      </c>
      <c r="LY278" s="16" t="s">
        <v>843</v>
      </c>
      <c r="LZ278" s="16" t="s">
        <v>843</v>
      </c>
      <c r="MA278" s="16" t="s">
        <v>844</v>
      </c>
      <c r="MB278" s="16" t="s">
        <v>843</v>
      </c>
      <c r="MC278" s="16" t="s">
        <v>843</v>
      </c>
      <c r="MD278" s="16" t="s">
        <v>11699</v>
      </c>
      <c r="ME278" s="16" t="s">
        <v>11656</v>
      </c>
      <c r="MF278" s="16" t="s">
        <v>8847</v>
      </c>
      <c r="MO278" s="16" t="s">
        <v>1805</v>
      </c>
      <c r="MP278" s="16" t="s">
        <v>13846</v>
      </c>
      <c r="MR278" s="16" t="s">
        <v>470</v>
      </c>
      <c r="MS278" s="16" t="s">
        <v>11831</v>
      </c>
      <c r="MT278" s="16" t="s">
        <v>9009</v>
      </c>
      <c r="MU278" s="16" t="s">
        <v>817</v>
      </c>
      <c r="MV278" s="16" t="s">
        <v>486</v>
      </c>
      <c r="NC278" s="16" t="s">
        <v>486</v>
      </c>
      <c r="ND278" s="16" t="s">
        <v>486</v>
      </c>
      <c r="NE278" s="16" t="s">
        <v>486</v>
      </c>
      <c r="NG278" s="16" t="s">
        <v>1374</v>
      </c>
      <c r="NI278" s="16" t="s">
        <v>11658</v>
      </c>
      <c r="NQ278" s="16" t="s">
        <v>1079</v>
      </c>
      <c r="NR278" s="16" t="s">
        <v>445</v>
      </c>
      <c r="NS278" s="16" t="s">
        <v>462</v>
      </c>
      <c r="NT278" s="16" t="s">
        <v>482</v>
      </c>
      <c r="NU278" s="16">
        <v>0.79400000000000004</v>
      </c>
      <c r="NV278" s="16" t="s">
        <v>445</v>
      </c>
      <c r="NW278" s="16" t="s">
        <v>1174</v>
      </c>
      <c r="NX278" s="16" t="s">
        <v>1142</v>
      </c>
      <c r="NZ278" s="16" t="s">
        <v>935</v>
      </c>
      <c r="OB278" s="16" t="s">
        <v>833</v>
      </c>
      <c r="OC278" s="16" t="s">
        <v>445</v>
      </c>
    </row>
    <row r="279" spans="1:393" x14ac:dyDescent="0.25">
      <c r="A279" s="16" t="s">
        <v>10256</v>
      </c>
      <c r="B279" s="16" t="s">
        <v>844</v>
      </c>
      <c r="C279" s="16" t="s">
        <v>972</v>
      </c>
      <c r="D279" s="16" t="s">
        <v>844</v>
      </c>
      <c r="E279" s="16" t="s">
        <v>843</v>
      </c>
      <c r="F279" s="16" t="s">
        <v>843</v>
      </c>
      <c r="G279" s="16" t="s">
        <v>843</v>
      </c>
      <c r="H279" s="16" t="s">
        <v>843</v>
      </c>
      <c r="I279" s="16" t="s">
        <v>843</v>
      </c>
      <c r="J279" s="16" t="s">
        <v>843</v>
      </c>
      <c r="K279" s="16" t="s">
        <v>843</v>
      </c>
      <c r="L279" s="16" t="s">
        <v>843</v>
      </c>
      <c r="M279" s="16" t="s">
        <v>843</v>
      </c>
      <c r="N279" s="16" t="s">
        <v>843</v>
      </c>
      <c r="O279" s="16" t="s">
        <v>843</v>
      </c>
      <c r="Q279" s="16" t="s">
        <v>844</v>
      </c>
      <c r="R279" s="16">
        <v>54</v>
      </c>
      <c r="T279" s="16" t="s">
        <v>470</v>
      </c>
      <c r="U279" s="16" t="s">
        <v>844</v>
      </c>
      <c r="V279" s="16" t="s">
        <v>843</v>
      </c>
      <c r="W279" s="16" t="s">
        <v>844</v>
      </c>
      <c r="X279" s="16" t="s">
        <v>843</v>
      </c>
      <c r="Y279" s="16" t="s">
        <v>843</v>
      </c>
      <c r="Z279" s="16" t="s">
        <v>843</v>
      </c>
      <c r="AA279" s="16" t="s">
        <v>843</v>
      </c>
      <c r="AB279" s="16" t="s">
        <v>844</v>
      </c>
      <c r="AC279" s="16" t="s">
        <v>843</v>
      </c>
      <c r="AD279" s="16" t="s">
        <v>867</v>
      </c>
      <c r="AF279" s="16" t="s">
        <v>11673</v>
      </c>
      <c r="AG279" s="16" t="s">
        <v>11700</v>
      </c>
      <c r="AH279" s="16" t="s">
        <v>844</v>
      </c>
      <c r="AI279" s="16" t="s">
        <v>843</v>
      </c>
      <c r="AJ279" s="16" t="s">
        <v>844</v>
      </c>
      <c r="AK279" s="16" t="s">
        <v>844</v>
      </c>
      <c r="AL279" s="16" t="s">
        <v>843</v>
      </c>
      <c r="AM279" s="16" t="s">
        <v>844</v>
      </c>
      <c r="AN279" s="16" t="s">
        <v>843</v>
      </c>
      <c r="AO279" s="16" t="s">
        <v>843</v>
      </c>
      <c r="AP279" s="16" t="s">
        <v>843</v>
      </c>
      <c r="AQ279" s="16" t="s">
        <v>844</v>
      </c>
      <c r="AR279" s="16" t="s">
        <v>4415</v>
      </c>
      <c r="AS279" s="16" t="s">
        <v>844</v>
      </c>
      <c r="AT279" s="16" t="s">
        <v>843</v>
      </c>
      <c r="AU279" s="16" t="s">
        <v>843</v>
      </c>
      <c r="AV279" s="16" t="s">
        <v>843</v>
      </c>
      <c r="AW279" s="16" t="s">
        <v>843</v>
      </c>
      <c r="AX279" s="16" t="s">
        <v>843</v>
      </c>
      <c r="AY279" s="16" t="s">
        <v>843</v>
      </c>
      <c r="AZ279" s="16" t="s">
        <v>4437</v>
      </c>
      <c r="BF279" s="16" t="s">
        <v>844</v>
      </c>
      <c r="BH279" s="16" t="s">
        <v>7389</v>
      </c>
      <c r="BI279" s="16" t="s">
        <v>7785</v>
      </c>
      <c r="BJ279" s="16" t="s">
        <v>843</v>
      </c>
      <c r="BK279" s="16" t="s">
        <v>843</v>
      </c>
      <c r="BL279" s="16" t="s">
        <v>843</v>
      </c>
      <c r="BM279" s="16" t="s">
        <v>843</v>
      </c>
      <c r="BN279" s="16" t="s">
        <v>843</v>
      </c>
      <c r="BO279" s="16" t="s">
        <v>844</v>
      </c>
      <c r="BP279" s="16" t="s">
        <v>843</v>
      </c>
      <c r="BQ279" s="16" t="s">
        <v>843</v>
      </c>
      <c r="DX279" s="16" t="s">
        <v>867</v>
      </c>
      <c r="DY279" s="16" t="s">
        <v>867</v>
      </c>
      <c r="ES279" s="16" t="s">
        <v>867</v>
      </c>
      <c r="EU279" s="16" t="s">
        <v>7813</v>
      </c>
      <c r="EV279" s="16" t="s">
        <v>865</v>
      </c>
      <c r="FT279" s="16" t="s">
        <v>865</v>
      </c>
      <c r="HC279" s="16" t="s">
        <v>865</v>
      </c>
      <c r="JA279" s="16" t="s">
        <v>4822</v>
      </c>
      <c r="JB279" s="16" t="s">
        <v>865</v>
      </c>
      <c r="JC279" s="16" t="s">
        <v>865</v>
      </c>
      <c r="JD279" s="16" t="s">
        <v>865</v>
      </c>
      <c r="JE279" s="16" t="s">
        <v>865</v>
      </c>
      <c r="JF279" s="16" t="s">
        <v>865</v>
      </c>
      <c r="JG279" s="16" t="s">
        <v>843</v>
      </c>
      <c r="JH279" s="16" t="s">
        <v>5638</v>
      </c>
      <c r="JJ279" s="16" t="s">
        <v>865</v>
      </c>
      <c r="KF279" s="16" t="s">
        <v>4411</v>
      </c>
      <c r="KI279" s="16" t="s">
        <v>4837</v>
      </c>
      <c r="KO279" s="16" t="s">
        <v>9466</v>
      </c>
      <c r="KP279" s="16" t="s">
        <v>9482</v>
      </c>
      <c r="KQ279" s="16" t="s">
        <v>8694</v>
      </c>
      <c r="KR279" s="16" t="s">
        <v>10257</v>
      </c>
      <c r="KS279" s="16" t="s">
        <v>9483</v>
      </c>
      <c r="KT279" s="16" t="s">
        <v>9148</v>
      </c>
      <c r="KU279" s="16" t="s">
        <v>844</v>
      </c>
      <c r="KV279" s="16" t="s">
        <v>9148</v>
      </c>
      <c r="KW279" s="16" t="s">
        <v>851</v>
      </c>
      <c r="KX279" s="16" t="s">
        <v>487</v>
      </c>
      <c r="KY279" s="16" t="s">
        <v>487</v>
      </c>
      <c r="KZ279" s="16" t="s">
        <v>487</v>
      </c>
      <c r="LC279" s="16" t="s">
        <v>10879</v>
      </c>
      <c r="LF279" s="16" t="s">
        <v>11654</v>
      </c>
      <c r="LI279" s="16" t="s">
        <v>11655</v>
      </c>
      <c r="LJ279" s="16" t="s">
        <v>843</v>
      </c>
      <c r="LL279" s="16" t="s">
        <v>8711</v>
      </c>
      <c r="LM279" s="16" t="s">
        <v>8741</v>
      </c>
      <c r="LO279" s="16" t="s">
        <v>843</v>
      </c>
      <c r="LP279" s="16" t="s">
        <v>1056</v>
      </c>
      <c r="LQ279" s="16" t="s">
        <v>844</v>
      </c>
      <c r="LR279" s="16" t="s">
        <v>844</v>
      </c>
      <c r="LS279" s="16" t="s">
        <v>844</v>
      </c>
      <c r="LT279" s="16" t="s">
        <v>844</v>
      </c>
      <c r="LU279" s="16" t="s">
        <v>843</v>
      </c>
      <c r="LV279" s="16" t="s">
        <v>843</v>
      </c>
      <c r="LW279" s="16" t="s">
        <v>844</v>
      </c>
      <c r="LX279" s="16" t="s">
        <v>844</v>
      </c>
      <c r="LY279" s="16" t="s">
        <v>843</v>
      </c>
      <c r="LZ279" s="16" t="s">
        <v>843</v>
      </c>
      <c r="MA279" s="16" t="s">
        <v>843</v>
      </c>
      <c r="MB279" s="16" t="s">
        <v>843</v>
      </c>
      <c r="MC279" s="16" t="s">
        <v>843</v>
      </c>
      <c r="ME279" s="16" t="s">
        <v>11656</v>
      </c>
      <c r="MF279" s="16" t="s">
        <v>8847</v>
      </c>
      <c r="MP279" s="16" t="s">
        <v>1826</v>
      </c>
      <c r="MR279" s="16" t="s">
        <v>470</v>
      </c>
      <c r="MS279" s="16" t="s">
        <v>11831</v>
      </c>
      <c r="MT279" s="16" t="s">
        <v>9009</v>
      </c>
      <c r="MU279" s="16" t="s">
        <v>816</v>
      </c>
      <c r="NC279" s="16" t="s">
        <v>487</v>
      </c>
      <c r="ND279" s="16" t="s">
        <v>486</v>
      </c>
      <c r="NE279" s="16" t="s">
        <v>486</v>
      </c>
      <c r="NG279" s="16" t="s">
        <v>1378</v>
      </c>
      <c r="NI279" s="16" t="s">
        <v>11658</v>
      </c>
      <c r="NR279" s="16" t="s">
        <v>451</v>
      </c>
      <c r="NS279" s="16" t="s">
        <v>462</v>
      </c>
      <c r="NT279" s="16" t="s">
        <v>482</v>
      </c>
      <c r="NU279" s="16">
        <v>0.79400000000000004</v>
      </c>
      <c r="NV279" s="16" t="s">
        <v>451</v>
      </c>
      <c r="NW279" s="16" t="s">
        <v>1175</v>
      </c>
      <c r="NX279" s="16" t="s">
        <v>1142</v>
      </c>
      <c r="OB279" s="16" t="s">
        <v>833</v>
      </c>
      <c r="OC279" s="16" t="s">
        <v>451</v>
      </c>
    </row>
    <row r="280" spans="1:393" x14ac:dyDescent="0.25">
      <c r="A280" s="16" t="s">
        <v>10261</v>
      </c>
      <c r="B280" s="16" t="s">
        <v>1056</v>
      </c>
      <c r="C280" s="16" t="s">
        <v>4199</v>
      </c>
      <c r="D280" s="16" t="s">
        <v>843</v>
      </c>
      <c r="E280" s="16" t="s">
        <v>843</v>
      </c>
      <c r="F280" s="16" t="s">
        <v>843</v>
      </c>
      <c r="G280" s="16" t="s">
        <v>843</v>
      </c>
      <c r="H280" s="16" t="s">
        <v>843</v>
      </c>
      <c r="I280" s="16" t="s">
        <v>844</v>
      </c>
      <c r="J280" s="16" t="s">
        <v>843</v>
      </c>
      <c r="K280" s="16" t="s">
        <v>843</v>
      </c>
      <c r="L280" s="16" t="s">
        <v>843</v>
      </c>
      <c r="M280" s="16" t="s">
        <v>843</v>
      </c>
      <c r="N280" s="16" t="s">
        <v>843</v>
      </c>
      <c r="O280" s="16" t="s">
        <v>843</v>
      </c>
      <c r="Q280" s="16" t="s">
        <v>843</v>
      </c>
      <c r="R280" s="16">
        <v>58</v>
      </c>
      <c r="T280" s="16" t="s">
        <v>474</v>
      </c>
      <c r="U280" s="16" t="s">
        <v>843</v>
      </c>
      <c r="V280" s="16" t="s">
        <v>844</v>
      </c>
      <c r="W280" s="16" t="s">
        <v>843</v>
      </c>
      <c r="X280" s="16" t="s">
        <v>844</v>
      </c>
      <c r="Y280" s="16" t="s">
        <v>843</v>
      </c>
      <c r="Z280" s="16" t="s">
        <v>843</v>
      </c>
      <c r="AA280" s="16" t="s">
        <v>843</v>
      </c>
      <c r="AB280" s="16" t="s">
        <v>843</v>
      </c>
      <c r="AC280" s="16" t="s">
        <v>843</v>
      </c>
      <c r="AD280" s="16" t="s">
        <v>867</v>
      </c>
      <c r="BF280" s="16" t="s">
        <v>843</v>
      </c>
      <c r="JB280" s="16" t="s">
        <v>867</v>
      </c>
      <c r="JC280" s="16" t="s">
        <v>865</v>
      </c>
      <c r="JG280" s="16" t="s">
        <v>843</v>
      </c>
      <c r="KO280" s="16" t="s">
        <v>9466</v>
      </c>
      <c r="KP280" s="16" t="s">
        <v>9482</v>
      </c>
      <c r="KQ280" s="16" t="s">
        <v>8694</v>
      </c>
      <c r="KR280" s="16" t="s">
        <v>10262</v>
      </c>
      <c r="KS280" s="16" t="s">
        <v>9483</v>
      </c>
      <c r="KT280" s="16" t="s">
        <v>9148</v>
      </c>
      <c r="KU280" s="16" t="s">
        <v>844</v>
      </c>
      <c r="KV280" s="16" t="s">
        <v>9148</v>
      </c>
      <c r="LC280" s="16" t="s">
        <v>10879</v>
      </c>
      <c r="LF280" s="16" t="s">
        <v>11654</v>
      </c>
      <c r="LJ280" s="16" t="s">
        <v>831</v>
      </c>
      <c r="LK280" s="16" t="s">
        <v>831</v>
      </c>
      <c r="LL280" s="16" t="s">
        <v>8756</v>
      </c>
      <c r="LM280" s="16" t="s">
        <v>8741</v>
      </c>
      <c r="LO280" s="16" t="s">
        <v>843</v>
      </c>
      <c r="LP280" s="16" t="s">
        <v>1056</v>
      </c>
      <c r="LQ280" s="16" t="s">
        <v>844</v>
      </c>
      <c r="LR280" s="16" t="s">
        <v>844</v>
      </c>
      <c r="LS280" s="16" t="s">
        <v>844</v>
      </c>
      <c r="LT280" s="16" t="s">
        <v>844</v>
      </c>
      <c r="LU280" s="16" t="s">
        <v>843</v>
      </c>
      <c r="LV280" s="16" t="s">
        <v>843</v>
      </c>
      <c r="LW280" s="16" t="s">
        <v>844</v>
      </c>
      <c r="LX280" s="16" t="s">
        <v>844</v>
      </c>
      <c r="LY280" s="16" t="s">
        <v>843</v>
      </c>
      <c r="LZ280" s="16" t="s">
        <v>843</v>
      </c>
      <c r="MA280" s="16" t="s">
        <v>843</v>
      </c>
      <c r="MB280" s="16" t="s">
        <v>843</v>
      </c>
      <c r="MC280" s="16" t="s">
        <v>843</v>
      </c>
      <c r="ME280" s="16" t="s">
        <v>11656</v>
      </c>
      <c r="MF280" s="16" t="s">
        <v>8847</v>
      </c>
      <c r="MR280" s="16" t="s">
        <v>474</v>
      </c>
      <c r="MS280" s="16" t="s">
        <v>11831</v>
      </c>
      <c r="NI280" s="16" t="s">
        <v>11658</v>
      </c>
      <c r="NR280" s="16" t="s">
        <v>451</v>
      </c>
      <c r="NS280" s="16" t="s">
        <v>462</v>
      </c>
      <c r="NT280" s="16" t="s">
        <v>482</v>
      </c>
      <c r="NU280" s="16">
        <v>0.79400000000000004</v>
      </c>
      <c r="NV280" s="16" t="s">
        <v>451</v>
      </c>
      <c r="NW280" s="16" t="s">
        <v>1181</v>
      </c>
      <c r="NX280" s="16" t="s">
        <v>1142</v>
      </c>
      <c r="OB280" s="16" t="s">
        <v>831</v>
      </c>
      <c r="OC280" s="16" t="s">
        <v>451</v>
      </c>
    </row>
    <row r="281" spans="1:393" x14ac:dyDescent="0.25">
      <c r="A281" s="16" t="s">
        <v>10265</v>
      </c>
      <c r="B281" s="16" t="s">
        <v>844</v>
      </c>
      <c r="C281" s="16" t="s">
        <v>972</v>
      </c>
      <c r="D281" s="16" t="s">
        <v>844</v>
      </c>
      <c r="E281" s="16" t="s">
        <v>843</v>
      </c>
      <c r="F281" s="16" t="s">
        <v>843</v>
      </c>
      <c r="G281" s="16" t="s">
        <v>843</v>
      </c>
      <c r="H281" s="16" t="s">
        <v>843</v>
      </c>
      <c r="I281" s="16" t="s">
        <v>843</v>
      </c>
      <c r="J281" s="16" t="s">
        <v>843</v>
      </c>
      <c r="K281" s="16" t="s">
        <v>843</v>
      </c>
      <c r="L281" s="16" t="s">
        <v>843</v>
      </c>
      <c r="M281" s="16" t="s">
        <v>843</v>
      </c>
      <c r="N281" s="16" t="s">
        <v>843</v>
      </c>
      <c r="O281" s="16" t="s">
        <v>843</v>
      </c>
      <c r="Q281" s="16" t="s">
        <v>844</v>
      </c>
      <c r="R281" s="16">
        <v>35</v>
      </c>
      <c r="T281" s="16" t="s">
        <v>470</v>
      </c>
      <c r="U281" s="16" t="s">
        <v>844</v>
      </c>
      <c r="V281" s="16" t="s">
        <v>843</v>
      </c>
      <c r="W281" s="16" t="s">
        <v>844</v>
      </c>
      <c r="X281" s="16" t="s">
        <v>843</v>
      </c>
      <c r="Y281" s="16" t="s">
        <v>843</v>
      </c>
      <c r="Z281" s="16" t="s">
        <v>843</v>
      </c>
      <c r="AA281" s="16" t="s">
        <v>843</v>
      </c>
      <c r="AB281" s="16" t="s">
        <v>844</v>
      </c>
      <c r="AC281" s="16" t="s">
        <v>843</v>
      </c>
      <c r="AD281" s="16" t="s">
        <v>867</v>
      </c>
      <c r="AF281" s="16" t="s">
        <v>11702</v>
      </c>
      <c r="AG281" s="16" t="s">
        <v>11828</v>
      </c>
      <c r="AH281" s="16" t="s">
        <v>843</v>
      </c>
      <c r="AI281" s="16" t="s">
        <v>843</v>
      </c>
      <c r="AJ281" s="16" t="s">
        <v>844</v>
      </c>
      <c r="AK281" s="16" t="s">
        <v>843</v>
      </c>
      <c r="AL281" s="16" t="s">
        <v>844</v>
      </c>
      <c r="AM281" s="16" t="s">
        <v>844</v>
      </c>
      <c r="AN281" s="16" t="s">
        <v>843</v>
      </c>
      <c r="AO281" s="16" t="s">
        <v>843</v>
      </c>
      <c r="AP281" s="16" t="s">
        <v>843</v>
      </c>
      <c r="AQ281" s="16" t="s">
        <v>844</v>
      </c>
      <c r="AR281" s="16" t="s">
        <v>4415</v>
      </c>
      <c r="AS281" s="16" t="s">
        <v>844</v>
      </c>
      <c r="AT281" s="16" t="s">
        <v>843</v>
      </c>
      <c r="AU281" s="16" t="s">
        <v>843</v>
      </c>
      <c r="AV281" s="16" t="s">
        <v>843</v>
      </c>
      <c r="AW281" s="16" t="s">
        <v>843</v>
      </c>
      <c r="AX281" s="16" t="s">
        <v>843</v>
      </c>
      <c r="AY281" s="16" t="s">
        <v>843</v>
      </c>
      <c r="AZ281" s="16" t="s">
        <v>4437</v>
      </c>
      <c r="BF281" s="16" t="s">
        <v>844</v>
      </c>
      <c r="BH281" s="16" t="s">
        <v>7383</v>
      </c>
      <c r="BI281" s="16" t="s">
        <v>7785</v>
      </c>
      <c r="BJ281" s="16" t="s">
        <v>843</v>
      </c>
      <c r="BK281" s="16" t="s">
        <v>843</v>
      </c>
      <c r="BL281" s="16" t="s">
        <v>843</v>
      </c>
      <c r="BM281" s="16" t="s">
        <v>843</v>
      </c>
      <c r="BN281" s="16" t="s">
        <v>843</v>
      </c>
      <c r="BO281" s="16" t="s">
        <v>844</v>
      </c>
      <c r="BP281" s="16" t="s">
        <v>843</v>
      </c>
      <c r="BQ281" s="16" t="s">
        <v>843</v>
      </c>
      <c r="DX281" s="16" t="s">
        <v>865</v>
      </c>
      <c r="ES281" s="16" t="s">
        <v>865</v>
      </c>
      <c r="EU281" s="16" t="s">
        <v>7810</v>
      </c>
      <c r="EV281" s="16" t="s">
        <v>865</v>
      </c>
      <c r="FT281" s="16" t="s">
        <v>4216</v>
      </c>
      <c r="HC281" s="16" t="s">
        <v>865</v>
      </c>
      <c r="JA281" s="16" t="s">
        <v>4816</v>
      </c>
      <c r="JB281" s="16" t="s">
        <v>865</v>
      </c>
      <c r="JC281" s="16" t="s">
        <v>865</v>
      </c>
      <c r="JD281" s="16" t="s">
        <v>865</v>
      </c>
      <c r="JE281" s="16" t="s">
        <v>865</v>
      </c>
      <c r="JF281" s="16" t="s">
        <v>867</v>
      </c>
      <c r="JG281" s="16" t="s">
        <v>1056</v>
      </c>
      <c r="JJ281" s="16" t="s">
        <v>867</v>
      </c>
      <c r="KF281" s="16" t="s">
        <v>4932</v>
      </c>
      <c r="KI281" s="16" t="s">
        <v>4982</v>
      </c>
      <c r="KK281" s="16" t="s">
        <v>4883</v>
      </c>
      <c r="KM281" s="16" t="s">
        <v>7616</v>
      </c>
      <c r="KO281" s="16" t="s">
        <v>9486</v>
      </c>
      <c r="KP281" s="16" t="s">
        <v>9485</v>
      </c>
      <c r="KQ281" s="16" t="s">
        <v>8694</v>
      </c>
      <c r="KR281" s="16" t="s">
        <v>10266</v>
      </c>
      <c r="KS281" s="16" t="s">
        <v>9487</v>
      </c>
      <c r="KT281" s="16" t="s">
        <v>9148</v>
      </c>
      <c r="KU281" s="16" t="s">
        <v>844</v>
      </c>
      <c r="KV281" s="16" t="s">
        <v>9148</v>
      </c>
      <c r="KW281" s="16" t="s">
        <v>851</v>
      </c>
      <c r="KY281" s="16" t="s">
        <v>486</v>
      </c>
      <c r="LC281" s="16" t="s">
        <v>10879</v>
      </c>
      <c r="LF281" s="16" t="s">
        <v>11654</v>
      </c>
      <c r="LI281" s="16" t="s">
        <v>11655</v>
      </c>
      <c r="LJ281" s="16" t="s">
        <v>843</v>
      </c>
      <c r="LK281" s="16" t="s">
        <v>836</v>
      </c>
      <c r="LL281" s="16" t="s">
        <v>8756</v>
      </c>
      <c r="LM281" s="16" t="s">
        <v>8741</v>
      </c>
      <c r="LO281" s="16" t="s">
        <v>843</v>
      </c>
      <c r="LP281" s="16" t="s">
        <v>1056</v>
      </c>
      <c r="LQ281" s="16" t="s">
        <v>844</v>
      </c>
      <c r="LR281" s="16" t="s">
        <v>844</v>
      </c>
      <c r="LS281" s="16" t="s">
        <v>844</v>
      </c>
      <c r="LT281" s="16" t="s">
        <v>844</v>
      </c>
      <c r="LU281" s="16" t="s">
        <v>843</v>
      </c>
      <c r="LV281" s="16" t="s">
        <v>843</v>
      </c>
      <c r="LW281" s="16" t="s">
        <v>843</v>
      </c>
      <c r="LX281" s="16" t="s">
        <v>844</v>
      </c>
      <c r="LY281" s="16" t="s">
        <v>843</v>
      </c>
      <c r="LZ281" s="16" t="s">
        <v>843</v>
      </c>
      <c r="MA281" s="16" t="s">
        <v>843</v>
      </c>
      <c r="MB281" s="16" t="s">
        <v>843</v>
      </c>
      <c r="MC281" s="16" t="s">
        <v>843</v>
      </c>
      <c r="ME281" s="16" t="s">
        <v>11656</v>
      </c>
      <c r="MF281" s="16" t="s">
        <v>8847</v>
      </c>
      <c r="MJ281" s="16" t="s">
        <v>1840</v>
      </c>
      <c r="MO281" s="16" t="s">
        <v>1813</v>
      </c>
      <c r="MP281" s="16" t="s">
        <v>1829</v>
      </c>
      <c r="MQ281" s="16" t="s">
        <v>1790</v>
      </c>
      <c r="MR281" s="16" t="s">
        <v>470</v>
      </c>
      <c r="MS281" s="16" t="s">
        <v>11831</v>
      </c>
      <c r="MT281" s="16" t="s">
        <v>8978</v>
      </c>
      <c r="MU281" s="16" t="s">
        <v>817</v>
      </c>
      <c r="NC281" s="16" t="s">
        <v>486</v>
      </c>
      <c r="NE281" s="16" t="s">
        <v>486</v>
      </c>
      <c r="NG281" s="16" t="s">
        <v>1380</v>
      </c>
      <c r="NI281" s="16" t="s">
        <v>11658</v>
      </c>
      <c r="NR281" s="16" t="s">
        <v>451</v>
      </c>
      <c r="NS281" s="16" t="s">
        <v>462</v>
      </c>
      <c r="NT281" s="16" t="s">
        <v>482</v>
      </c>
      <c r="NU281" s="16">
        <v>0.79400000000000004</v>
      </c>
      <c r="NV281" s="16" t="s">
        <v>451</v>
      </c>
      <c r="NW281" s="16" t="s">
        <v>1175</v>
      </c>
      <c r="NX281" s="16" t="s">
        <v>1142</v>
      </c>
      <c r="OB281" s="16" t="s">
        <v>836</v>
      </c>
      <c r="OC281" s="16" t="s">
        <v>451</v>
      </c>
    </row>
    <row r="282" spans="1:393" x14ac:dyDescent="0.25">
      <c r="A282" s="16" t="s">
        <v>10269</v>
      </c>
      <c r="B282" s="16" t="s">
        <v>1056</v>
      </c>
      <c r="C282" s="16" t="s">
        <v>972</v>
      </c>
      <c r="D282" s="16" t="s">
        <v>844</v>
      </c>
      <c r="E282" s="16" t="s">
        <v>843</v>
      </c>
      <c r="F282" s="16" t="s">
        <v>843</v>
      </c>
      <c r="G282" s="16" t="s">
        <v>843</v>
      </c>
      <c r="H282" s="16" t="s">
        <v>843</v>
      </c>
      <c r="I282" s="16" t="s">
        <v>843</v>
      </c>
      <c r="J282" s="16" t="s">
        <v>843</v>
      </c>
      <c r="K282" s="16" t="s">
        <v>843</v>
      </c>
      <c r="L282" s="16" t="s">
        <v>843</v>
      </c>
      <c r="M282" s="16" t="s">
        <v>843</v>
      </c>
      <c r="N282" s="16" t="s">
        <v>843</v>
      </c>
      <c r="O282" s="16" t="s">
        <v>843</v>
      </c>
      <c r="Q282" s="16" t="s">
        <v>844</v>
      </c>
      <c r="R282" s="16">
        <v>40</v>
      </c>
      <c r="T282" s="16" t="s">
        <v>474</v>
      </c>
      <c r="U282" s="16" t="s">
        <v>843</v>
      </c>
      <c r="V282" s="16" t="s">
        <v>844</v>
      </c>
      <c r="W282" s="16" t="s">
        <v>843</v>
      </c>
      <c r="X282" s="16" t="s">
        <v>844</v>
      </c>
      <c r="Y282" s="16" t="s">
        <v>843</v>
      </c>
      <c r="Z282" s="16" t="s">
        <v>843</v>
      </c>
      <c r="AA282" s="16" t="s">
        <v>843</v>
      </c>
      <c r="AB282" s="16" t="s">
        <v>843</v>
      </c>
      <c r="AC282" s="16" t="s">
        <v>843</v>
      </c>
      <c r="AD282" s="16" t="s">
        <v>867</v>
      </c>
      <c r="AF282" s="16" t="s">
        <v>11687</v>
      </c>
      <c r="AG282" s="16" t="s">
        <v>11828</v>
      </c>
      <c r="AH282" s="16" t="s">
        <v>843</v>
      </c>
      <c r="AI282" s="16" t="s">
        <v>843</v>
      </c>
      <c r="AJ282" s="16" t="s">
        <v>844</v>
      </c>
      <c r="AK282" s="16" t="s">
        <v>843</v>
      </c>
      <c r="AL282" s="16" t="s">
        <v>844</v>
      </c>
      <c r="AM282" s="16" t="s">
        <v>844</v>
      </c>
      <c r="AN282" s="16" t="s">
        <v>843</v>
      </c>
      <c r="AO282" s="16" t="s">
        <v>843</v>
      </c>
      <c r="AP282" s="16" t="s">
        <v>843</v>
      </c>
      <c r="AQ282" s="16" t="s">
        <v>844</v>
      </c>
      <c r="AR282" s="16" t="s">
        <v>4415</v>
      </c>
      <c r="AS282" s="16" t="s">
        <v>844</v>
      </c>
      <c r="AT282" s="16" t="s">
        <v>843</v>
      </c>
      <c r="AU282" s="16" t="s">
        <v>843</v>
      </c>
      <c r="AV282" s="16" t="s">
        <v>843</v>
      </c>
      <c r="AW282" s="16" t="s">
        <v>843</v>
      </c>
      <c r="AX282" s="16" t="s">
        <v>843</v>
      </c>
      <c r="AY282" s="16" t="s">
        <v>843</v>
      </c>
      <c r="AZ282" s="16" t="s">
        <v>4437</v>
      </c>
      <c r="BF282" s="16" t="s">
        <v>844</v>
      </c>
      <c r="BH282" s="16" t="s">
        <v>7383</v>
      </c>
      <c r="BI282" s="16" t="s">
        <v>7785</v>
      </c>
      <c r="BJ282" s="16" t="s">
        <v>843</v>
      </c>
      <c r="BK282" s="16" t="s">
        <v>843</v>
      </c>
      <c r="BL282" s="16" t="s">
        <v>843</v>
      </c>
      <c r="BM282" s="16" t="s">
        <v>843</v>
      </c>
      <c r="BN282" s="16" t="s">
        <v>843</v>
      </c>
      <c r="BO282" s="16" t="s">
        <v>844</v>
      </c>
      <c r="BP282" s="16" t="s">
        <v>843</v>
      </c>
      <c r="BQ282" s="16" t="s">
        <v>843</v>
      </c>
      <c r="DX282" s="16" t="s">
        <v>865</v>
      </c>
      <c r="ES282" s="16" t="s">
        <v>865</v>
      </c>
      <c r="EU282" s="16" t="s">
        <v>7810</v>
      </c>
      <c r="EV282" s="16" t="s">
        <v>865</v>
      </c>
      <c r="HC282" s="16" t="s">
        <v>865</v>
      </c>
      <c r="JA282" s="16" t="s">
        <v>4822</v>
      </c>
      <c r="JB282" s="16" t="s">
        <v>867</v>
      </c>
      <c r="JC282" s="16" t="s">
        <v>865</v>
      </c>
      <c r="JG282" s="16" t="s">
        <v>843</v>
      </c>
      <c r="JV282" s="16">
        <v>30</v>
      </c>
      <c r="JW282" s="16" t="s">
        <v>4216</v>
      </c>
      <c r="JZ282" s="16" t="s">
        <v>4880</v>
      </c>
      <c r="KB282" s="16" t="s">
        <v>7622</v>
      </c>
      <c r="KD282" s="16" t="s">
        <v>4920</v>
      </c>
      <c r="KE282" s="16" t="s">
        <v>7283</v>
      </c>
      <c r="KF282" s="16" t="s">
        <v>4942</v>
      </c>
      <c r="KH282" s="16" t="s">
        <v>7636</v>
      </c>
      <c r="KI282" s="16" t="s">
        <v>4982</v>
      </c>
      <c r="KK282" s="16" t="s">
        <v>4880</v>
      </c>
      <c r="KM282" s="16" t="s">
        <v>7607</v>
      </c>
      <c r="KO282" s="16" t="s">
        <v>9486</v>
      </c>
      <c r="KP282" s="16" t="s">
        <v>9485</v>
      </c>
      <c r="KQ282" s="16" t="s">
        <v>8694</v>
      </c>
      <c r="KR282" s="16" t="s">
        <v>10270</v>
      </c>
      <c r="KS282" s="16" t="s">
        <v>9487</v>
      </c>
      <c r="KT282" s="16" t="s">
        <v>9148</v>
      </c>
      <c r="KU282" s="16" t="s">
        <v>844</v>
      </c>
      <c r="KV282" s="16" t="s">
        <v>9148</v>
      </c>
      <c r="KW282" s="16" t="s">
        <v>851</v>
      </c>
      <c r="KY282" s="16" t="s">
        <v>486</v>
      </c>
      <c r="LC282" s="16" t="s">
        <v>10879</v>
      </c>
      <c r="LF282" s="16" t="s">
        <v>11654</v>
      </c>
      <c r="LI282" s="16" t="s">
        <v>11655</v>
      </c>
      <c r="LJ282" s="16" t="s">
        <v>831</v>
      </c>
      <c r="LK282" s="16" t="s">
        <v>831</v>
      </c>
      <c r="LL282" s="16" t="s">
        <v>8756</v>
      </c>
      <c r="LM282" s="16" t="s">
        <v>8741</v>
      </c>
      <c r="LO282" s="16" t="s">
        <v>843</v>
      </c>
      <c r="LP282" s="16" t="s">
        <v>1056</v>
      </c>
      <c r="LQ282" s="16" t="s">
        <v>844</v>
      </c>
      <c r="LR282" s="16" t="s">
        <v>844</v>
      </c>
      <c r="LS282" s="16" t="s">
        <v>844</v>
      </c>
      <c r="LT282" s="16" t="s">
        <v>844</v>
      </c>
      <c r="LU282" s="16" t="s">
        <v>843</v>
      </c>
      <c r="LV282" s="16" t="s">
        <v>843</v>
      </c>
      <c r="LW282" s="16" t="s">
        <v>843</v>
      </c>
      <c r="LX282" s="16" t="s">
        <v>844</v>
      </c>
      <c r="LY282" s="16" t="s">
        <v>843</v>
      </c>
      <c r="LZ282" s="16" t="s">
        <v>843</v>
      </c>
      <c r="MA282" s="16" t="s">
        <v>843</v>
      </c>
      <c r="MB282" s="16" t="s">
        <v>843</v>
      </c>
      <c r="MC282" s="16" t="s">
        <v>843</v>
      </c>
      <c r="ME282" s="16" t="s">
        <v>11656</v>
      </c>
      <c r="MF282" s="16" t="s">
        <v>8847</v>
      </c>
      <c r="MG282" s="16" t="s">
        <v>1836</v>
      </c>
      <c r="MH282" s="16" t="s">
        <v>11668</v>
      </c>
      <c r="MI282" s="16" t="s">
        <v>11668</v>
      </c>
      <c r="MJ282" s="16" t="s">
        <v>1837</v>
      </c>
      <c r="MK282" s="16" t="s">
        <v>8957</v>
      </c>
      <c r="ML282" s="16" t="s">
        <v>1780</v>
      </c>
      <c r="MM282" s="16" t="s">
        <v>486</v>
      </c>
      <c r="MN282" s="16" t="s">
        <v>1797</v>
      </c>
      <c r="MO282" s="16" t="s">
        <v>1805</v>
      </c>
      <c r="MP282" s="16" t="s">
        <v>1829</v>
      </c>
      <c r="MQ282" s="16" t="s">
        <v>1780</v>
      </c>
      <c r="MR282" s="16" t="s">
        <v>474</v>
      </c>
      <c r="MS282" s="16" t="s">
        <v>11831</v>
      </c>
      <c r="MT282" s="16" t="s">
        <v>9015</v>
      </c>
      <c r="MU282" s="16" t="s">
        <v>817</v>
      </c>
      <c r="NC282" s="16" t="s">
        <v>486</v>
      </c>
      <c r="NE282" s="16" t="s">
        <v>486</v>
      </c>
      <c r="NG282" s="16" t="s">
        <v>1378</v>
      </c>
      <c r="NI282" s="16" t="s">
        <v>11658</v>
      </c>
      <c r="NR282" s="16" t="s">
        <v>451</v>
      </c>
      <c r="NS282" s="16" t="s">
        <v>462</v>
      </c>
      <c r="NT282" s="16" t="s">
        <v>482</v>
      </c>
      <c r="NU282" s="16">
        <v>0.79400000000000004</v>
      </c>
      <c r="NV282" s="16" t="s">
        <v>451</v>
      </c>
      <c r="NW282" s="16" t="s">
        <v>1181</v>
      </c>
      <c r="NX282" s="16" t="s">
        <v>1142</v>
      </c>
      <c r="OB282" s="16" t="s">
        <v>831</v>
      </c>
      <c r="OC282" s="16" t="s">
        <v>451</v>
      </c>
    </row>
    <row r="283" spans="1:393" x14ac:dyDescent="0.25">
      <c r="A283" s="16" t="s">
        <v>10273</v>
      </c>
      <c r="B283" s="16" t="s">
        <v>844</v>
      </c>
      <c r="C283" s="16" t="s">
        <v>4199</v>
      </c>
      <c r="D283" s="16" t="s">
        <v>843</v>
      </c>
      <c r="E283" s="16" t="s">
        <v>843</v>
      </c>
      <c r="F283" s="16" t="s">
        <v>843</v>
      </c>
      <c r="G283" s="16" t="s">
        <v>843</v>
      </c>
      <c r="H283" s="16" t="s">
        <v>843</v>
      </c>
      <c r="I283" s="16" t="s">
        <v>844</v>
      </c>
      <c r="J283" s="16" t="s">
        <v>843</v>
      </c>
      <c r="K283" s="16" t="s">
        <v>843</v>
      </c>
      <c r="L283" s="16" t="s">
        <v>843</v>
      </c>
      <c r="M283" s="16" t="s">
        <v>843</v>
      </c>
      <c r="N283" s="16" t="s">
        <v>843</v>
      </c>
      <c r="O283" s="16" t="s">
        <v>843</v>
      </c>
      <c r="Q283" s="16" t="s">
        <v>843</v>
      </c>
      <c r="R283" s="16">
        <v>63</v>
      </c>
      <c r="T283" s="16" t="s">
        <v>470</v>
      </c>
      <c r="U283" s="16" t="s">
        <v>844</v>
      </c>
      <c r="V283" s="16" t="s">
        <v>843</v>
      </c>
      <c r="W283" s="16" t="s">
        <v>844</v>
      </c>
      <c r="X283" s="16" t="s">
        <v>843</v>
      </c>
      <c r="Y283" s="16" t="s">
        <v>843</v>
      </c>
      <c r="Z283" s="16" t="s">
        <v>843</v>
      </c>
      <c r="AA283" s="16" t="s">
        <v>843</v>
      </c>
      <c r="AB283" s="16" t="s">
        <v>843</v>
      </c>
      <c r="AC283" s="16" t="s">
        <v>843</v>
      </c>
      <c r="AD283" s="16" t="s">
        <v>867</v>
      </c>
      <c r="BF283" s="16" t="s">
        <v>843</v>
      </c>
      <c r="JB283" s="16" t="s">
        <v>865</v>
      </c>
      <c r="JC283" s="16" t="s">
        <v>865</v>
      </c>
      <c r="JD283" s="16" t="s">
        <v>865</v>
      </c>
      <c r="JE283" s="16" t="s">
        <v>865</v>
      </c>
      <c r="JF283" s="16" t="s">
        <v>865</v>
      </c>
      <c r="JG283" s="16" t="s">
        <v>843</v>
      </c>
      <c r="JH283" s="16" t="s">
        <v>4846</v>
      </c>
      <c r="KO283" s="16" t="s">
        <v>9491</v>
      </c>
      <c r="KP283" s="16" t="s">
        <v>9490</v>
      </c>
      <c r="KQ283" s="16" t="s">
        <v>8694</v>
      </c>
      <c r="KR283" s="16" t="s">
        <v>10274</v>
      </c>
      <c r="KS283" s="16" t="s">
        <v>9492</v>
      </c>
      <c r="KT283" s="16" t="s">
        <v>9148</v>
      </c>
      <c r="KU283" s="16" t="s">
        <v>844</v>
      </c>
      <c r="KV283" s="16" t="s">
        <v>9148</v>
      </c>
      <c r="LC283" s="16" t="s">
        <v>10879</v>
      </c>
      <c r="LF283" s="16" t="s">
        <v>11654</v>
      </c>
      <c r="LJ283" s="16" t="s">
        <v>843</v>
      </c>
      <c r="LL283" s="16" t="s">
        <v>8711</v>
      </c>
      <c r="LM283" s="16" t="s">
        <v>8741</v>
      </c>
      <c r="LO283" s="16" t="s">
        <v>844</v>
      </c>
      <c r="LP283" s="16" t="s">
        <v>844</v>
      </c>
      <c r="LQ283" s="16" t="s">
        <v>1056</v>
      </c>
      <c r="LR283" s="16" t="s">
        <v>844</v>
      </c>
      <c r="LS283" s="16" t="s">
        <v>844</v>
      </c>
      <c r="LT283" s="16" t="s">
        <v>844</v>
      </c>
      <c r="LU283" s="16" t="s">
        <v>844</v>
      </c>
      <c r="LV283" s="16" t="s">
        <v>843</v>
      </c>
      <c r="LW283" s="16" t="s">
        <v>843</v>
      </c>
      <c r="LX283" s="16" t="s">
        <v>844</v>
      </c>
      <c r="LY283" s="16" t="s">
        <v>843</v>
      </c>
      <c r="LZ283" s="16" t="s">
        <v>843</v>
      </c>
      <c r="MA283" s="16" t="s">
        <v>844</v>
      </c>
      <c r="MB283" s="16" t="s">
        <v>843</v>
      </c>
      <c r="MC283" s="16" t="s">
        <v>843</v>
      </c>
      <c r="ME283" s="16" t="s">
        <v>11656</v>
      </c>
      <c r="MF283" s="16" t="s">
        <v>8847</v>
      </c>
      <c r="MR283" s="16" t="s">
        <v>470</v>
      </c>
      <c r="MS283" s="16" t="s">
        <v>11838</v>
      </c>
      <c r="NI283" s="16" t="s">
        <v>11658</v>
      </c>
      <c r="NR283" s="16" t="s">
        <v>877</v>
      </c>
      <c r="NS283" s="16" t="s">
        <v>462</v>
      </c>
      <c r="NT283" s="16" t="s">
        <v>482</v>
      </c>
      <c r="NU283" s="16">
        <v>0.79400000000000004</v>
      </c>
      <c r="NV283" s="16" t="s">
        <v>457</v>
      </c>
      <c r="NW283" s="16" t="s">
        <v>1177</v>
      </c>
      <c r="NX283" s="16" t="s">
        <v>1142</v>
      </c>
      <c r="OB283" s="16" t="s">
        <v>833</v>
      </c>
      <c r="OC283" s="16" t="s">
        <v>877</v>
      </c>
    </row>
    <row r="284" spans="1:393" x14ac:dyDescent="0.25">
      <c r="A284" s="16" t="s">
        <v>10278</v>
      </c>
      <c r="B284" s="16" t="s">
        <v>1056</v>
      </c>
      <c r="C284" s="16" t="s">
        <v>4199</v>
      </c>
      <c r="D284" s="16" t="s">
        <v>843</v>
      </c>
      <c r="E284" s="16" t="s">
        <v>843</v>
      </c>
      <c r="F284" s="16" t="s">
        <v>843</v>
      </c>
      <c r="G284" s="16" t="s">
        <v>843</v>
      </c>
      <c r="H284" s="16" t="s">
        <v>843</v>
      </c>
      <c r="I284" s="16" t="s">
        <v>844</v>
      </c>
      <c r="J284" s="16" t="s">
        <v>843</v>
      </c>
      <c r="K284" s="16" t="s">
        <v>843</v>
      </c>
      <c r="L284" s="16" t="s">
        <v>843</v>
      </c>
      <c r="M284" s="16" t="s">
        <v>843</v>
      </c>
      <c r="N284" s="16" t="s">
        <v>843</v>
      </c>
      <c r="O284" s="16" t="s">
        <v>843</v>
      </c>
      <c r="Q284" s="16" t="s">
        <v>843</v>
      </c>
      <c r="R284" s="16">
        <v>38</v>
      </c>
      <c r="T284" s="16" t="s">
        <v>474</v>
      </c>
      <c r="U284" s="16" t="s">
        <v>843</v>
      </c>
      <c r="V284" s="16" t="s">
        <v>844</v>
      </c>
      <c r="W284" s="16" t="s">
        <v>843</v>
      </c>
      <c r="X284" s="16" t="s">
        <v>844</v>
      </c>
      <c r="Y284" s="16" t="s">
        <v>843</v>
      </c>
      <c r="Z284" s="16" t="s">
        <v>843</v>
      </c>
      <c r="AA284" s="16" t="s">
        <v>843</v>
      </c>
      <c r="AB284" s="16" t="s">
        <v>843</v>
      </c>
      <c r="AC284" s="16" t="s">
        <v>843</v>
      </c>
      <c r="AD284" s="16" t="s">
        <v>867</v>
      </c>
      <c r="BF284" s="16" t="s">
        <v>843</v>
      </c>
      <c r="JB284" s="16" t="s">
        <v>867</v>
      </c>
      <c r="JC284" s="16" t="s">
        <v>865</v>
      </c>
      <c r="JG284" s="16" t="s">
        <v>1056</v>
      </c>
      <c r="KO284" s="16" t="s">
        <v>9491</v>
      </c>
      <c r="KP284" s="16" t="s">
        <v>9490</v>
      </c>
      <c r="KQ284" s="16" t="s">
        <v>8694</v>
      </c>
      <c r="KR284" s="16" t="s">
        <v>10279</v>
      </c>
      <c r="KS284" s="16" t="s">
        <v>9492</v>
      </c>
      <c r="KT284" s="16" t="s">
        <v>9148</v>
      </c>
      <c r="KU284" s="16" t="s">
        <v>844</v>
      </c>
      <c r="KV284" s="16" t="s">
        <v>9148</v>
      </c>
      <c r="LC284" s="16" t="s">
        <v>10879</v>
      </c>
      <c r="LF284" s="16" t="s">
        <v>11654</v>
      </c>
      <c r="LJ284" s="16" t="s">
        <v>831</v>
      </c>
      <c r="LK284" s="16" t="s">
        <v>831</v>
      </c>
      <c r="LL284" s="16" t="s">
        <v>8756</v>
      </c>
      <c r="LM284" s="16" t="s">
        <v>8741</v>
      </c>
      <c r="LO284" s="16" t="s">
        <v>844</v>
      </c>
      <c r="LP284" s="16" t="s">
        <v>844</v>
      </c>
      <c r="LQ284" s="16" t="s">
        <v>1056</v>
      </c>
      <c r="LR284" s="16" t="s">
        <v>844</v>
      </c>
      <c r="LS284" s="16" t="s">
        <v>844</v>
      </c>
      <c r="LT284" s="16" t="s">
        <v>844</v>
      </c>
      <c r="LU284" s="16" t="s">
        <v>844</v>
      </c>
      <c r="LV284" s="16" t="s">
        <v>843</v>
      </c>
      <c r="LW284" s="16" t="s">
        <v>843</v>
      </c>
      <c r="LX284" s="16" t="s">
        <v>844</v>
      </c>
      <c r="LY284" s="16" t="s">
        <v>843</v>
      </c>
      <c r="LZ284" s="16" t="s">
        <v>843</v>
      </c>
      <c r="MA284" s="16" t="s">
        <v>844</v>
      </c>
      <c r="MB284" s="16" t="s">
        <v>843</v>
      </c>
      <c r="MC284" s="16" t="s">
        <v>843</v>
      </c>
      <c r="ME284" s="16" t="s">
        <v>11656</v>
      </c>
      <c r="MF284" s="16" t="s">
        <v>8847</v>
      </c>
      <c r="MR284" s="16" t="s">
        <v>474</v>
      </c>
      <c r="MS284" s="16" t="s">
        <v>11838</v>
      </c>
      <c r="NI284" s="16" t="s">
        <v>11658</v>
      </c>
      <c r="NR284" s="16" t="s">
        <v>451</v>
      </c>
      <c r="NS284" s="16" t="s">
        <v>462</v>
      </c>
      <c r="NT284" s="16" t="s">
        <v>482</v>
      </c>
      <c r="NU284" s="16">
        <v>0.79400000000000004</v>
      </c>
      <c r="NV284" s="16" t="s">
        <v>451</v>
      </c>
      <c r="NW284" s="16" t="s">
        <v>1181</v>
      </c>
      <c r="NX284" s="16" t="s">
        <v>1142</v>
      </c>
      <c r="OB284" s="16" t="s">
        <v>831</v>
      </c>
      <c r="OC284" s="16" t="s">
        <v>451</v>
      </c>
    </row>
    <row r="285" spans="1:393" x14ac:dyDescent="0.25">
      <c r="A285" s="16" t="s">
        <v>10282</v>
      </c>
      <c r="B285" s="16" t="s">
        <v>8732</v>
      </c>
      <c r="C285" s="16" t="s">
        <v>972</v>
      </c>
      <c r="D285" s="16" t="s">
        <v>844</v>
      </c>
      <c r="E285" s="16" t="s">
        <v>843</v>
      </c>
      <c r="F285" s="16" t="s">
        <v>843</v>
      </c>
      <c r="G285" s="16" t="s">
        <v>843</v>
      </c>
      <c r="H285" s="16" t="s">
        <v>843</v>
      </c>
      <c r="I285" s="16" t="s">
        <v>843</v>
      </c>
      <c r="J285" s="16" t="s">
        <v>843</v>
      </c>
      <c r="K285" s="16" t="s">
        <v>843</v>
      </c>
      <c r="L285" s="16" t="s">
        <v>843</v>
      </c>
      <c r="M285" s="16" t="s">
        <v>843</v>
      </c>
      <c r="N285" s="16" t="s">
        <v>843</v>
      </c>
      <c r="O285" s="16" t="s">
        <v>843</v>
      </c>
      <c r="Q285" s="16" t="s">
        <v>844</v>
      </c>
      <c r="R285" s="16">
        <v>12</v>
      </c>
      <c r="T285" s="16" t="s">
        <v>470</v>
      </c>
      <c r="U285" s="16" t="s">
        <v>844</v>
      </c>
      <c r="V285" s="16" t="s">
        <v>843</v>
      </c>
      <c r="W285" s="16" t="s">
        <v>843</v>
      </c>
      <c r="X285" s="16" t="s">
        <v>843</v>
      </c>
      <c r="Y285" s="16" t="s">
        <v>844</v>
      </c>
      <c r="Z285" s="16" t="s">
        <v>843</v>
      </c>
      <c r="AA285" s="16" t="s">
        <v>843</v>
      </c>
      <c r="AB285" s="16" t="s">
        <v>844</v>
      </c>
      <c r="AC285" s="16" t="s">
        <v>844</v>
      </c>
      <c r="AF285" s="16" t="s">
        <v>11673</v>
      </c>
      <c r="AG285" s="16" t="s">
        <v>11694</v>
      </c>
      <c r="AH285" s="16" t="s">
        <v>843</v>
      </c>
      <c r="AI285" s="16" t="s">
        <v>843</v>
      </c>
      <c r="AJ285" s="16" t="s">
        <v>843</v>
      </c>
      <c r="AK285" s="16" t="s">
        <v>843</v>
      </c>
      <c r="AL285" s="16" t="s">
        <v>844</v>
      </c>
      <c r="AM285" s="16" t="s">
        <v>844</v>
      </c>
      <c r="AN285" s="16" t="s">
        <v>843</v>
      </c>
      <c r="AO285" s="16" t="s">
        <v>843</v>
      </c>
      <c r="AP285" s="16" t="s">
        <v>843</v>
      </c>
      <c r="AQ285" s="16" t="s">
        <v>844</v>
      </c>
      <c r="AR285" s="16" t="s">
        <v>4415</v>
      </c>
      <c r="AS285" s="16" t="s">
        <v>844</v>
      </c>
      <c r="AT285" s="16" t="s">
        <v>843</v>
      </c>
      <c r="AU285" s="16" t="s">
        <v>843</v>
      </c>
      <c r="AV285" s="16" t="s">
        <v>843</v>
      </c>
      <c r="AW285" s="16" t="s">
        <v>843</v>
      </c>
      <c r="AX285" s="16" t="s">
        <v>843</v>
      </c>
      <c r="AY285" s="16" t="s">
        <v>843</v>
      </c>
      <c r="AZ285" s="16" t="s">
        <v>4437</v>
      </c>
      <c r="BF285" s="16" t="s">
        <v>844</v>
      </c>
      <c r="BH285" s="16" t="s">
        <v>7389</v>
      </c>
      <c r="BI285" s="16" t="s">
        <v>7776</v>
      </c>
      <c r="BJ285" s="16" t="s">
        <v>843</v>
      </c>
      <c r="BK285" s="16" t="s">
        <v>843</v>
      </c>
      <c r="BL285" s="16" t="s">
        <v>844</v>
      </c>
      <c r="BM285" s="16" t="s">
        <v>843</v>
      </c>
      <c r="BN285" s="16" t="s">
        <v>843</v>
      </c>
      <c r="BO285" s="16" t="s">
        <v>843</v>
      </c>
      <c r="BP285" s="16" t="s">
        <v>843</v>
      </c>
      <c r="BQ285" s="16" t="s">
        <v>843</v>
      </c>
      <c r="BR285" s="16" t="s">
        <v>7793</v>
      </c>
      <c r="BS285" s="16" t="s">
        <v>843</v>
      </c>
      <c r="BT285" s="16" t="s">
        <v>844</v>
      </c>
      <c r="BU285" s="16" t="s">
        <v>843</v>
      </c>
      <c r="BV285" s="16" t="s">
        <v>843</v>
      </c>
      <c r="BW285" s="16" t="s">
        <v>843</v>
      </c>
      <c r="BX285" s="16" t="s">
        <v>843</v>
      </c>
      <c r="BY285" s="16" t="s">
        <v>843</v>
      </c>
      <c r="BZ285" s="16" t="s">
        <v>843</v>
      </c>
      <c r="CA285" s="16" t="s">
        <v>843</v>
      </c>
      <c r="CC285" s="16" t="s">
        <v>867</v>
      </c>
      <c r="CD285" s="16" t="s">
        <v>6840</v>
      </c>
      <c r="CE285" s="16" t="s">
        <v>7537</v>
      </c>
      <c r="DN285" s="16" t="s">
        <v>4411</v>
      </c>
      <c r="DQ285" s="16" t="s">
        <v>7093</v>
      </c>
      <c r="DR285" s="16" t="s">
        <v>867</v>
      </c>
      <c r="DS285" s="16" t="s">
        <v>7133</v>
      </c>
      <c r="DX285" s="16" t="s">
        <v>865</v>
      </c>
      <c r="ES285" s="16" t="s">
        <v>865</v>
      </c>
      <c r="EU285" s="16" t="s">
        <v>7813</v>
      </c>
      <c r="EV285" s="16" t="s">
        <v>865</v>
      </c>
      <c r="FT285" s="16" t="s">
        <v>865</v>
      </c>
      <c r="HC285" s="16" t="s">
        <v>865</v>
      </c>
      <c r="KO285" s="16" t="s">
        <v>9491</v>
      </c>
      <c r="KP285" s="16" t="s">
        <v>9490</v>
      </c>
      <c r="KQ285" s="16" t="s">
        <v>8694</v>
      </c>
      <c r="KR285" s="16" t="s">
        <v>10283</v>
      </c>
      <c r="KS285" s="16" t="s">
        <v>9492</v>
      </c>
      <c r="KT285" s="16" t="s">
        <v>9148</v>
      </c>
      <c r="KU285" s="16" t="s">
        <v>844</v>
      </c>
      <c r="KV285" s="16" t="s">
        <v>9148</v>
      </c>
      <c r="KW285" s="16" t="s">
        <v>851</v>
      </c>
      <c r="KY285" s="16" t="s">
        <v>486</v>
      </c>
      <c r="LC285" s="16" t="s">
        <v>10879</v>
      </c>
      <c r="LD285" s="16" t="s">
        <v>11692</v>
      </c>
      <c r="LE285" s="16" t="s">
        <v>11693</v>
      </c>
      <c r="LF285" s="16" t="s">
        <v>11654</v>
      </c>
      <c r="LI285" s="16" t="s">
        <v>11655</v>
      </c>
      <c r="LM285" s="16" t="s">
        <v>8741</v>
      </c>
      <c r="LO285" s="16" t="s">
        <v>844</v>
      </c>
      <c r="LP285" s="16" t="s">
        <v>844</v>
      </c>
      <c r="LQ285" s="16" t="s">
        <v>1056</v>
      </c>
      <c r="LR285" s="16" t="s">
        <v>844</v>
      </c>
      <c r="LS285" s="16" t="s">
        <v>844</v>
      </c>
      <c r="LT285" s="16" t="s">
        <v>844</v>
      </c>
      <c r="LU285" s="16" t="s">
        <v>844</v>
      </c>
      <c r="LV285" s="16" t="s">
        <v>843</v>
      </c>
      <c r="LW285" s="16" t="s">
        <v>843</v>
      </c>
      <c r="LX285" s="16" t="s">
        <v>844</v>
      </c>
      <c r="LY285" s="16" t="s">
        <v>843</v>
      </c>
      <c r="LZ285" s="16" t="s">
        <v>843</v>
      </c>
      <c r="MA285" s="16" t="s">
        <v>844</v>
      </c>
      <c r="MB285" s="16" t="s">
        <v>843</v>
      </c>
      <c r="MC285" s="16" t="s">
        <v>843</v>
      </c>
      <c r="ME285" s="16" t="s">
        <v>11677</v>
      </c>
      <c r="MF285" s="16" t="s">
        <v>8847</v>
      </c>
      <c r="MR285" s="16" t="s">
        <v>470</v>
      </c>
      <c r="MS285" s="16" t="s">
        <v>11838</v>
      </c>
      <c r="MT285" s="16" t="s">
        <v>9009</v>
      </c>
      <c r="MU285" s="16" t="s">
        <v>816</v>
      </c>
      <c r="MV285" s="16" t="s">
        <v>487</v>
      </c>
      <c r="MW285" s="16" t="s">
        <v>1266</v>
      </c>
      <c r="MX285" s="16" t="s">
        <v>1262</v>
      </c>
      <c r="MY285" s="16" t="s">
        <v>486</v>
      </c>
      <c r="MZ285" s="16" t="s">
        <v>487</v>
      </c>
      <c r="NA285" s="16" t="s">
        <v>487</v>
      </c>
      <c r="NB285" s="16" t="s">
        <v>1343</v>
      </c>
      <c r="NC285" s="16" t="s">
        <v>486</v>
      </c>
      <c r="ND285" s="16" t="s">
        <v>486</v>
      </c>
      <c r="NE285" s="16" t="s">
        <v>486</v>
      </c>
      <c r="NI285" s="16" t="s">
        <v>11658</v>
      </c>
      <c r="NL285" s="16" t="s">
        <v>844</v>
      </c>
      <c r="NS285" s="16" t="s">
        <v>462</v>
      </c>
      <c r="NT285" s="16" t="s">
        <v>482</v>
      </c>
      <c r="NU285" s="16">
        <v>0.79400000000000004</v>
      </c>
      <c r="NV285" s="16" t="s">
        <v>824</v>
      </c>
      <c r="NW285" s="16" t="s">
        <v>1173</v>
      </c>
      <c r="NX285" s="16" t="s">
        <v>1142</v>
      </c>
      <c r="NY285" s="16" t="s">
        <v>824</v>
      </c>
      <c r="NZ285" s="16" t="s">
        <v>929</v>
      </c>
      <c r="OA285" s="16" t="s">
        <v>486</v>
      </c>
    </row>
    <row r="286" spans="1:393" x14ac:dyDescent="0.25">
      <c r="A286" s="16" t="s">
        <v>10286</v>
      </c>
      <c r="B286" s="16" t="s">
        <v>844</v>
      </c>
      <c r="C286" s="16" t="s">
        <v>972</v>
      </c>
      <c r="D286" s="16" t="s">
        <v>844</v>
      </c>
      <c r="E286" s="16" t="s">
        <v>843</v>
      </c>
      <c r="F286" s="16" t="s">
        <v>843</v>
      </c>
      <c r="G286" s="16" t="s">
        <v>843</v>
      </c>
      <c r="H286" s="16" t="s">
        <v>843</v>
      </c>
      <c r="I286" s="16" t="s">
        <v>843</v>
      </c>
      <c r="J286" s="16" t="s">
        <v>843</v>
      </c>
      <c r="K286" s="16" t="s">
        <v>843</v>
      </c>
      <c r="L286" s="16" t="s">
        <v>843</v>
      </c>
      <c r="M286" s="16" t="s">
        <v>843</v>
      </c>
      <c r="N286" s="16" t="s">
        <v>843</v>
      </c>
      <c r="O286" s="16" t="s">
        <v>843</v>
      </c>
      <c r="Q286" s="16" t="s">
        <v>844</v>
      </c>
      <c r="R286" s="16">
        <v>57</v>
      </c>
      <c r="T286" s="16" t="s">
        <v>470</v>
      </c>
      <c r="U286" s="16" t="s">
        <v>844</v>
      </c>
      <c r="V286" s="16" t="s">
        <v>843</v>
      </c>
      <c r="W286" s="16" t="s">
        <v>844</v>
      </c>
      <c r="X286" s="16" t="s">
        <v>843</v>
      </c>
      <c r="Y286" s="16" t="s">
        <v>843</v>
      </c>
      <c r="Z286" s="16" t="s">
        <v>843</v>
      </c>
      <c r="AA286" s="16" t="s">
        <v>843</v>
      </c>
      <c r="AB286" s="16" t="s">
        <v>843</v>
      </c>
      <c r="AC286" s="16" t="s">
        <v>843</v>
      </c>
      <c r="AD286" s="16" t="s">
        <v>867</v>
      </c>
      <c r="AF286" s="16" t="s">
        <v>11659</v>
      </c>
      <c r="AG286" s="16" t="s">
        <v>11725</v>
      </c>
      <c r="AH286" s="16" t="s">
        <v>844</v>
      </c>
      <c r="AI286" s="16" t="s">
        <v>844</v>
      </c>
      <c r="AJ286" s="16" t="s">
        <v>843</v>
      </c>
      <c r="AK286" s="16" t="s">
        <v>843</v>
      </c>
      <c r="AL286" s="16" t="s">
        <v>844</v>
      </c>
      <c r="AM286" s="16" t="s">
        <v>844</v>
      </c>
      <c r="AN286" s="16" t="s">
        <v>843</v>
      </c>
      <c r="AO286" s="16" t="s">
        <v>843</v>
      </c>
      <c r="AP286" s="16" t="s">
        <v>843</v>
      </c>
      <c r="AQ286" s="16" t="s">
        <v>844</v>
      </c>
      <c r="AR286" s="16" t="s">
        <v>4421</v>
      </c>
      <c r="AS286" s="16" t="s">
        <v>843</v>
      </c>
      <c r="AT286" s="16" t="s">
        <v>843</v>
      </c>
      <c r="AU286" s="16" t="s">
        <v>844</v>
      </c>
      <c r="AV286" s="16" t="s">
        <v>843</v>
      </c>
      <c r="AW286" s="16" t="s">
        <v>843</v>
      </c>
      <c r="AX286" s="16" t="s">
        <v>843</v>
      </c>
      <c r="AY286" s="16" t="s">
        <v>843</v>
      </c>
      <c r="BB286" s="16" t="s">
        <v>4437</v>
      </c>
      <c r="BF286" s="16" t="s">
        <v>844</v>
      </c>
      <c r="BH286" s="16" t="s">
        <v>7383</v>
      </c>
      <c r="BI286" s="16" t="s">
        <v>7785</v>
      </c>
      <c r="BJ286" s="16" t="s">
        <v>843</v>
      </c>
      <c r="BK286" s="16" t="s">
        <v>843</v>
      </c>
      <c r="BL286" s="16" t="s">
        <v>843</v>
      </c>
      <c r="BM286" s="16" t="s">
        <v>843</v>
      </c>
      <c r="BN286" s="16" t="s">
        <v>843</v>
      </c>
      <c r="BO286" s="16" t="s">
        <v>844</v>
      </c>
      <c r="BP286" s="16" t="s">
        <v>843</v>
      </c>
      <c r="BQ286" s="16" t="s">
        <v>843</v>
      </c>
      <c r="DX286" s="16" t="s">
        <v>865</v>
      </c>
      <c r="ES286" s="16" t="s">
        <v>865</v>
      </c>
      <c r="EU286" s="16" t="s">
        <v>7813</v>
      </c>
      <c r="EV286" s="16" t="s">
        <v>865</v>
      </c>
      <c r="HC286" s="16" t="s">
        <v>865</v>
      </c>
      <c r="JA286" s="16" t="s">
        <v>4816</v>
      </c>
      <c r="JB286" s="16" t="s">
        <v>865</v>
      </c>
      <c r="JC286" s="16" t="s">
        <v>865</v>
      </c>
      <c r="JD286" s="16" t="s">
        <v>865</v>
      </c>
      <c r="JE286" s="16" t="s">
        <v>865</v>
      </c>
      <c r="JF286" s="16" t="s">
        <v>865</v>
      </c>
      <c r="JG286" s="16" t="s">
        <v>843</v>
      </c>
      <c r="JH286" s="16" t="s">
        <v>7574</v>
      </c>
      <c r="JJ286" s="16" t="s">
        <v>867</v>
      </c>
      <c r="KF286" s="16" t="s">
        <v>4942</v>
      </c>
      <c r="KI286" s="16" t="s">
        <v>4982</v>
      </c>
      <c r="KK286" s="16" t="s">
        <v>4874</v>
      </c>
      <c r="KM286" s="16" t="s">
        <v>7616</v>
      </c>
      <c r="KO286" s="16" t="s">
        <v>9497</v>
      </c>
      <c r="KP286" s="16" t="s">
        <v>9496</v>
      </c>
      <c r="KQ286" s="16" t="s">
        <v>8694</v>
      </c>
      <c r="KR286" s="16" t="s">
        <v>10287</v>
      </c>
      <c r="KS286" s="16" t="s">
        <v>9498</v>
      </c>
      <c r="KT286" s="16" t="s">
        <v>9148</v>
      </c>
      <c r="KU286" s="16" t="s">
        <v>844</v>
      </c>
      <c r="KV286" s="16" t="s">
        <v>9148</v>
      </c>
      <c r="KW286" s="16" t="s">
        <v>851</v>
      </c>
      <c r="KY286" s="16" t="s">
        <v>486</v>
      </c>
      <c r="LC286" s="16" t="s">
        <v>10879</v>
      </c>
      <c r="LF286" s="16" t="s">
        <v>11654</v>
      </c>
      <c r="LI286" s="16" t="s">
        <v>11655</v>
      </c>
      <c r="LJ286" s="16" t="s">
        <v>843</v>
      </c>
      <c r="LK286" s="16" t="s">
        <v>836</v>
      </c>
      <c r="LL286" s="16" t="s">
        <v>8756</v>
      </c>
      <c r="LM286" s="16" t="s">
        <v>8741</v>
      </c>
      <c r="LO286" s="16" t="s">
        <v>843</v>
      </c>
      <c r="LP286" s="16" t="s">
        <v>844</v>
      </c>
      <c r="LQ286" s="16" t="s">
        <v>844</v>
      </c>
      <c r="LR286" s="16" t="s">
        <v>843</v>
      </c>
      <c r="LS286" s="16" t="s">
        <v>844</v>
      </c>
      <c r="LT286" s="16" t="s">
        <v>843</v>
      </c>
      <c r="LU286" s="16" t="s">
        <v>843</v>
      </c>
      <c r="LV286" s="16" t="s">
        <v>843</v>
      </c>
      <c r="LW286" s="16" t="s">
        <v>843</v>
      </c>
      <c r="LX286" s="16" t="s">
        <v>843</v>
      </c>
      <c r="LY286" s="16" t="s">
        <v>843</v>
      </c>
      <c r="LZ286" s="16" t="s">
        <v>843</v>
      </c>
      <c r="MA286" s="16" t="s">
        <v>843</v>
      </c>
      <c r="MB286" s="16" t="s">
        <v>843</v>
      </c>
      <c r="MC286" s="16" t="s">
        <v>843</v>
      </c>
      <c r="ME286" s="16" t="s">
        <v>11656</v>
      </c>
      <c r="MF286" s="16" t="s">
        <v>8847</v>
      </c>
      <c r="MJ286" s="16" t="s">
        <v>1840</v>
      </c>
      <c r="MO286" s="16" t="s">
        <v>1805</v>
      </c>
      <c r="MP286" s="16" t="s">
        <v>1829</v>
      </c>
      <c r="MQ286" s="16" t="s">
        <v>1785</v>
      </c>
      <c r="MR286" s="16" t="s">
        <v>470</v>
      </c>
      <c r="MS286" s="16" t="s">
        <v>11838</v>
      </c>
      <c r="MT286" s="16" t="s">
        <v>9003</v>
      </c>
      <c r="MU286" s="16" t="s">
        <v>817</v>
      </c>
      <c r="NC286" s="16" t="s">
        <v>486</v>
      </c>
      <c r="NE286" s="16" t="s">
        <v>486</v>
      </c>
      <c r="NG286" s="16" t="s">
        <v>1380</v>
      </c>
      <c r="NI286" s="16" t="s">
        <v>11658</v>
      </c>
      <c r="NR286" s="16" t="s">
        <v>451</v>
      </c>
      <c r="NS286" s="16" t="s">
        <v>462</v>
      </c>
      <c r="NT286" s="16" t="s">
        <v>482</v>
      </c>
      <c r="NU286" s="16">
        <v>0.79400000000000004</v>
      </c>
      <c r="NV286" s="16" t="s">
        <v>451</v>
      </c>
      <c r="NW286" s="16" t="s">
        <v>1175</v>
      </c>
      <c r="NX286" s="16" t="s">
        <v>1142</v>
      </c>
      <c r="OB286" s="16" t="s">
        <v>836</v>
      </c>
      <c r="OC286" s="16" t="s">
        <v>451</v>
      </c>
    </row>
    <row r="287" spans="1:393" x14ac:dyDescent="0.25">
      <c r="A287" s="16" t="s">
        <v>10290</v>
      </c>
      <c r="B287" s="16" t="s">
        <v>844</v>
      </c>
      <c r="C287" s="16" t="s">
        <v>972</v>
      </c>
      <c r="D287" s="16" t="s">
        <v>844</v>
      </c>
      <c r="E287" s="16" t="s">
        <v>843</v>
      </c>
      <c r="F287" s="16" t="s">
        <v>843</v>
      </c>
      <c r="G287" s="16" t="s">
        <v>843</v>
      </c>
      <c r="H287" s="16" t="s">
        <v>843</v>
      </c>
      <c r="I287" s="16" t="s">
        <v>843</v>
      </c>
      <c r="J287" s="16" t="s">
        <v>843</v>
      </c>
      <c r="K287" s="16" t="s">
        <v>843</v>
      </c>
      <c r="L287" s="16" t="s">
        <v>843</v>
      </c>
      <c r="M287" s="16" t="s">
        <v>843</v>
      </c>
      <c r="N287" s="16" t="s">
        <v>843</v>
      </c>
      <c r="O287" s="16" t="s">
        <v>843</v>
      </c>
      <c r="Q287" s="16" t="s">
        <v>844</v>
      </c>
      <c r="R287" s="16">
        <v>75</v>
      </c>
      <c r="T287" s="16" t="s">
        <v>470</v>
      </c>
      <c r="U287" s="16" t="s">
        <v>844</v>
      </c>
      <c r="V287" s="16" t="s">
        <v>843</v>
      </c>
      <c r="W287" s="16" t="s">
        <v>844</v>
      </c>
      <c r="X287" s="16" t="s">
        <v>843</v>
      </c>
      <c r="Y287" s="16" t="s">
        <v>843</v>
      </c>
      <c r="Z287" s="16" t="s">
        <v>843</v>
      </c>
      <c r="AA287" s="16" t="s">
        <v>843</v>
      </c>
      <c r="AB287" s="16" t="s">
        <v>843</v>
      </c>
      <c r="AC287" s="16" t="s">
        <v>843</v>
      </c>
      <c r="AD287" s="16" t="s">
        <v>867</v>
      </c>
      <c r="AF287" s="16" t="s">
        <v>11739</v>
      </c>
      <c r="AG287" s="16" t="s">
        <v>11696</v>
      </c>
      <c r="AH287" s="16" t="s">
        <v>844</v>
      </c>
      <c r="AI287" s="16" t="s">
        <v>844</v>
      </c>
      <c r="AJ287" s="16" t="s">
        <v>844</v>
      </c>
      <c r="AK287" s="16" t="s">
        <v>843</v>
      </c>
      <c r="AL287" s="16" t="s">
        <v>843</v>
      </c>
      <c r="AM287" s="16" t="s">
        <v>844</v>
      </c>
      <c r="AN287" s="16" t="s">
        <v>843</v>
      </c>
      <c r="AO287" s="16" t="s">
        <v>843</v>
      </c>
      <c r="AP287" s="16" t="s">
        <v>843</v>
      </c>
      <c r="AQ287" s="16" t="s">
        <v>844</v>
      </c>
      <c r="AR287" s="16" t="s">
        <v>11809</v>
      </c>
      <c r="AS287" s="16" t="s">
        <v>844</v>
      </c>
      <c r="AT287" s="16" t="s">
        <v>844</v>
      </c>
      <c r="AU287" s="16" t="s">
        <v>843</v>
      </c>
      <c r="AV287" s="16" t="s">
        <v>843</v>
      </c>
      <c r="AW287" s="16" t="s">
        <v>843</v>
      </c>
      <c r="AX287" s="16" t="s">
        <v>843</v>
      </c>
      <c r="AY287" s="16" t="s">
        <v>843</v>
      </c>
      <c r="AZ287" s="16" t="s">
        <v>4437</v>
      </c>
      <c r="BA287" s="16" t="s">
        <v>4437</v>
      </c>
      <c r="BF287" s="16" t="s">
        <v>844</v>
      </c>
      <c r="BI287" s="16" t="s">
        <v>7785</v>
      </c>
      <c r="BJ287" s="16" t="s">
        <v>843</v>
      </c>
      <c r="BK287" s="16" t="s">
        <v>843</v>
      </c>
      <c r="BL287" s="16" t="s">
        <v>843</v>
      </c>
      <c r="BM287" s="16" t="s">
        <v>843</v>
      </c>
      <c r="BN287" s="16" t="s">
        <v>843</v>
      </c>
      <c r="BO287" s="16" t="s">
        <v>844</v>
      </c>
      <c r="BP287" s="16" t="s">
        <v>843</v>
      </c>
      <c r="BQ287" s="16" t="s">
        <v>843</v>
      </c>
      <c r="DX287" s="16" t="s">
        <v>867</v>
      </c>
      <c r="DY287" s="16" t="s">
        <v>867</v>
      </c>
      <c r="ES287" s="16" t="s">
        <v>865</v>
      </c>
      <c r="EU287" s="16" t="s">
        <v>7813</v>
      </c>
      <c r="EV287" s="16" t="s">
        <v>865</v>
      </c>
      <c r="FF287" s="16" t="s">
        <v>7836</v>
      </c>
      <c r="HC287" s="16" t="s">
        <v>865</v>
      </c>
      <c r="JA287" s="16" t="s">
        <v>4807</v>
      </c>
      <c r="JB287" s="16" t="s">
        <v>865</v>
      </c>
      <c r="JC287" s="16" t="s">
        <v>865</v>
      </c>
      <c r="JD287" s="16" t="s">
        <v>865</v>
      </c>
      <c r="JE287" s="16" t="s">
        <v>865</v>
      </c>
      <c r="JF287" s="16" t="s">
        <v>865</v>
      </c>
      <c r="JG287" s="16" t="s">
        <v>843</v>
      </c>
      <c r="JH287" s="16" t="s">
        <v>4846</v>
      </c>
      <c r="KF287" s="16" t="s">
        <v>4926</v>
      </c>
      <c r="KI287" s="16" t="s">
        <v>4846</v>
      </c>
      <c r="KO287" s="16" t="s">
        <v>9501</v>
      </c>
      <c r="KP287" s="16" t="s">
        <v>9500</v>
      </c>
      <c r="KQ287" s="16" t="s">
        <v>8694</v>
      </c>
      <c r="KR287" s="16" t="s">
        <v>10291</v>
      </c>
      <c r="KS287" s="16" t="s">
        <v>9502</v>
      </c>
      <c r="KT287" s="16" t="s">
        <v>9148</v>
      </c>
      <c r="KU287" s="16" t="s">
        <v>844</v>
      </c>
      <c r="KV287" s="16" t="s">
        <v>9148</v>
      </c>
      <c r="KW287" s="16" t="s">
        <v>851</v>
      </c>
      <c r="KX287" s="16" t="s">
        <v>487</v>
      </c>
      <c r="KY287" s="16" t="s">
        <v>487</v>
      </c>
      <c r="KZ287" s="16" t="s">
        <v>487</v>
      </c>
      <c r="LC287" s="16" t="s">
        <v>10879</v>
      </c>
      <c r="LF287" s="16" t="s">
        <v>11654</v>
      </c>
      <c r="LI287" s="16" t="s">
        <v>11655</v>
      </c>
      <c r="LJ287" s="16" t="s">
        <v>843</v>
      </c>
      <c r="LL287" s="16" t="s">
        <v>8711</v>
      </c>
      <c r="LM287" s="16" t="s">
        <v>8741</v>
      </c>
      <c r="LO287" s="16" t="s">
        <v>843</v>
      </c>
      <c r="LP287" s="16" t="s">
        <v>843</v>
      </c>
      <c r="LQ287" s="16" t="s">
        <v>844</v>
      </c>
      <c r="LR287" s="16" t="s">
        <v>843</v>
      </c>
      <c r="LS287" s="16" t="s">
        <v>844</v>
      </c>
      <c r="LT287" s="16" t="s">
        <v>843</v>
      </c>
      <c r="LU287" s="16" t="s">
        <v>844</v>
      </c>
      <c r="LV287" s="16" t="s">
        <v>843</v>
      </c>
      <c r="LW287" s="16" t="s">
        <v>843</v>
      </c>
      <c r="LX287" s="16" t="s">
        <v>843</v>
      </c>
      <c r="LY287" s="16" t="s">
        <v>843</v>
      </c>
      <c r="LZ287" s="16" t="s">
        <v>843</v>
      </c>
      <c r="MA287" s="16" t="s">
        <v>843</v>
      </c>
      <c r="MB287" s="16" t="s">
        <v>843</v>
      </c>
      <c r="MC287" s="16" t="s">
        <v>843</v>
      </c>
      <c r="ME287" s="16" t="s">
        <v>11656</v>
      </c>
      <c r="MF287" s="16" t="s">
        <v>8847</v>
      </c>
      <c r="MO287" s="16" t="s">
        <v>1817</v>
      </c>
      <c r="MP287" s="16" t="s">
        <v>1824</v>
      </c>
      <c r="MR287" s="16" t="s">
        <v>470</v>
      </c>
      <c r="MS287" s="16" t="s">
        <v>11838</v>
      </c>
      <c r="MT287" s="16" t="s">
        <v>8940</v>
      </c>
      <c r="NC287" s="16" t="s">
        <v>486</v>
      </c>
      <c r="NE287" s="16" t="s">
        <v>486</v>
      </c>
      <c r="NG287" s="16" t="s">
        <v>1374</v>
      </c>
      <c r="NI287" s="16" t="s">
        <v>11658</v>
      </c>
      <c r="NR287" s="16" t="s">
        <v>878</v>
      </c>
      <c r="NS287" s="16" t="s">
        <v>462</v>
      </c>
      <c r="NT287" s="16" t="s">
        <v>482</v>
      </c>
      <c r="NU287" s="16">
        <v>0.79400000000000004</v>
      </c>
      <c r="NV287" s="16" t="s">
        <v>457</v>
      </c>
      <c r="NW287" s="16" t="s">
        <v>1177</v>
      </c>
      <c r="NX287" s="16" t="s">
        <v>1142</v>
      </c>
      <c r="OB287" s="16" t="s">
        <v>833</v>
      </c>
      <c r="OC287" s="16" t="s">
        <v>878</v>
      </c>
    </row>
    <row r="288" spans="1:393" x14ac:dyDescent="0.25">
      <c r="A288" s="16" t="s">
        <v>10294</v>
      </c>
      <c r="B288" s="16" t="s">
        <v>844</v>
      </c>
      <c r="C288" s="16" t="s">
        <v>972</v>
      </c>
      <c r="D288" s="16" t="s">
        <v>844</v>
      </c>
      <c r="E288" s="16" t="s">
        <v>843</v>
      </c>
      <c r="F288" s="16" t="s">
        <v>843</v>
      </c>
      <c r="G288" s="16" t="s">
        <v>843</v>
      </c>
      <c r="H288" s="16" t="s">
        <v>843</v>
      </c>
      <c r="I288" s="16" t="s">
        <v>843</v>
      </c>
      <c r="J288" s="16" t="s">
        <v>843</v>
      </c>
      <c r="K288" s="16" t="s">
        <v>843</v>
      </c>
      <c r="L288" s="16" t="s">
        <v>843</v>
      </c>
      <c r="M288" s="16" t="s">
        <v>843</v>
      </c>
      <c r="N288" s="16" t="s">
        <v>843</v>
      </c>
      <c r="O288" s="16" t="s">
        <v>843</v>
      </c>
      <c r="Q288" s="16" t="s">
        <v>844</v>
      </c>
      <c r="R288" s="16">
        <v>59</v>
      </c>
      <c r="T288" s="16" t="s">
        <v>470</v>
      </c>
      <c r="U288" s="16" t="s">
        <v>844</v>
      </c>
      <c r="V288" s="16" t="s">
        <v>843</v>
      </c>
      <c r="W288" s="16" t="s">
        <v>844</v>
      </c>
      <c r="X288" s="16" t="s">
        <v>843</v>
      </c>
      <c r="Y288" s="16" t="s">
        <v>843</v>
      </c>
      <c r="Z288" s="16" t="s">
        <v>843</v>
      </c>
      <c r="AA288" s="16" t="s">
        <v>843</v>
      </c>
      <c r="AB288" s="16" t="s">
        <v>843</v>
      </c>
      <c r="AC288" s="16" t="s">
        <v>843</v>
      </c>
      <c r="AD288" s="16" t="s">
        <v>867</v>
      </c>
      <c r="AF288" s="16" t="s">
        <v>11673</v>
      </c>
      <c r="AG288" s="16" t="s">
        <v>11802</v>
      </c>
      <c r="AH288" s="16" t="s">
        <v>843</v>
      </c>
      <c r="AI288" s="16" t="s">
        <v>843</v>
      </c>
      <c r="AJ288" s="16" t="s">
        <v>844</v>
      </c>
      <c r="AK288" s="16" t="s">
        <v>843</v>
      </c>
      <c r="AL288" s="16" t="s">
        <v>844</v>
      </c>
      <c r="AM288" s="16" t="s">
        <v>844</v>
      </c>
      <c r="AN288" s="16" t="s">
        <v>843</v>
      </c>
      <c r="AO288" s="16" t="s">
        <v>843</v>
      </c>
      <c r="AP288" s="16" t="s">
        <v>843</v>
      </c>
      <c r="AQ288" s="16" t="s">
        <v>844</v>
      </c>
      <c r="AR288" s="16" t="s">
        <v>4415</v>
      </c>
      <c r="AS288" s="16" t="s">
        <v>844</v>
      </c>
      <c r="AT288" s="16" t="s">
        <v>843</v>
      </c>
      <c r="AU288" s="16" t="s">
        <v>843</v>
      </c>
      <c r="AV288" s="16" t="s">
        <v>843</v>
      </c>
      <c r="AW288" s="16" t="s">
        <v>843</v>
      </c>
      <c r="AX288" s="16" t="s">
        <v>843</v>
      </c>
      <c r="AY288" s="16" t="s">
        <v>843</v>
      </c>
      <c r="AZ288" s="16" t="s">
        <v>4440</v>
      </c>
      <c r="BF288" s="16" t="s">
        <v>844</v>
      </c>
      <c r="BH288" s="16" t="s">
        <v>7383</v>
      </c>
      <c r="BI288" s="16" t="s">
        <v>7785</v>
      </c>
      <c r="BJ288" s="16" t="s">
        <v>843</v>
      </c>
      <c r="BK288" s="16" t="s">
        <v>843</v>
      </c>
      <c r="BL288" s="16" t="s">
        <v>843</v>
      </c>
      <c r="BM288" s="16" t="s">
        <v>843</v>
      </c>
      <c r="BN288" s="16" t="s">
        <v>843</v>
      </c>
      <c r="BO288" s="16" t="s">
        <v>844</v>
      </c>
      <c r="BP288" s="16" t="s">
        <v>843</v>
      </c>
      <c r="BQ288" s="16" t="s">
        <v>843</v>
      </c>
      <c r="DX288" s="16" t="s">
        <v>865</v>
      </c>
      <c r="ES288" s="16" t="s">
        <v>867</v>
      </c>
      <c r="EU288" s="16" t="s">
        <v>7810</v>
      </c>
      <c r="EV288" s="16" t="s">
        <v>865</v>
      </c>
      <c r="FF288" s="16" t="s">
        <v>7836</v>
      </c>
      <c r="HC288" s="16" t="s">
        <v>867</v>
      </c>
      <c r="HD288" s="16" t="s">
        <v>865</v>
      </c>
      <c r="JA288" s="16" t="s">
        <v>4816</v>
      </c>
      <c r="JB288" s="16" t="s">
        <v>867</v>
      </c>
      <c r="JC288" s="16" t="s">
        <v>865</v>
      </c>
      <c r="JG288" s="16" t="s">
        <v>843</v>
      </c>
      <c r="JV288" s="16">
        <v>10</v>
      </c>
      <c r="JW288" s="16" t="s">
        <v>7600</v>
      </c>
      <c r="JZ288" s="16" t="s">
        <v>4216</v>
      </c>
      <c r="KB288" s="16" t="s">
        <v>4216</v>
      </c>
      <c r="KD288" s="16" t="s">
        <v>4216</v>
      </c>
      <c r="KE288" s="16" t="s">
        <v>4216</v>
      </c>
      <c r="KF288" s="16" t="s">
        <v>4972</v>
      </c>
      <c r="KH288" s="16" t="s">
        <v>7636</v>
      </c>
      <c r="KI288" s="16" t="s">
        <v>4216</v>
      </c>
      <c r="KO288" s="16" t="s">
        <v>9507</v>
      </c>
      <c r="KP288" s="16" t="s">
        <v>9506</v>
      </c>
      <c r="KQ288" s="16" t="s">
        <v>8694</v>
      </c>
      <c r="KR288" s="16" t="s">
        <v>10295</v>
      </c>
      <c r="KS288" s="16" t="s">
        <v>9508</v>
      </c>
      <c r="KT288" s="16" t="s">
        <v>9148</v>
      </c>
      <c r="KU288" s="16" t="s">
        <v>844</v>
      </c>
      <c r="KV288" s="16" t="s">
        <v>9148</v>
      </c>
      <c r="KW288" s="16" t="s">
        <v>850</v>
      </c>
      <c r="KY288" s="16" t="s">
        <v>486</v>
      </c>
      <c r="LC288" s="16" t="s">
        <v>10879</v>
      </c>
      <c r="LF288" s="16" t="s">
        <v>11654</v>
      </c>
      <c r="LI288" s="16" t="s">
        <v>11655</v>
      </c>
      <c r="LJ288" s="16" t="s">
        <v>831</v>
      </c>
      <c r="LK288" s="16" t="s">
        <v>831</v>
      </c>
      <c r="LL288" s="16" t="s">
        <v>8756</v>
      </c>
      <c r="LM288" s="16" t="s">
        <v>8741</v>
      </c>
      <c r="LO288" s="16" t="s">
        <v>843</v>
      </c>
      <c r="LP288" s="16" t="s">
        <v>844</v>
      </c>
      <c r="LQ288" s="16" t="s">
        <v>1056</v>
      </c>
      <c r="LR288" s="16" t="s">
        <v>843</v>
      </c>
      <c r="LS288" s="16" t="s">
        <v>1056</v>
      </c>
      <c r="LT288" s="16" t="s">
        <v>843</v>
      </c>
      <c r="LU288" s="16" t="s">
        <v>844</v>
      </c>
      <c r="LV288" s="16" t="s">
        <v>844</v>
      </c>
      <c r="LW288" s="16" t="s">
        <v>844</v>
      </c>
      <c r="LX288" s="16" t="s">
        <v>844</v>
      </c>
      <c r="LY288" s="16" t="s">
        <v>843</v>
      </c>
      <c r="LZ288" s="16" t="s">
        <v>843</v>
      </c>
      <c r="MA288" s="16" t="s">
        <v>843</v>
      </c>
      <c r="MB288" s="16" t="s">
        <v>843</v>
      </c>
      <c r="MC288" s="16" t="s">
        <v>843</v>
      </c>
      <c r="ME288" s="16" t="s">
        <v>11656</v>
      </c>
      <c r="MF288" s="16" t="s">
        <v>8847</v>
      </c>
      <c r="MH288" s="16" t="s">
        <v>11668</v>
      </c>
      <c r="MI288" s="16" t="s">
        <v>11668</v>
      </c>
      <c r="MK288" s="16" t="s">
        <v>8800</v>
      </c>
      <c r="MO288" s="16" t="s">
        <v>1815</v>
      </c>
      <c r="MR288" s="16" t="s">
        <v>470</v>
      </c>
      <c r="MS288" s="16" t="s">
        <v>11838</v>
      </c>
      <c r="MT288" s="16" t="s">
        <v>9009</v>
      </c>
      <c r="MU288" s="16" t="s">
        <v>817</v>
      </c>
      <c r="NC288" s="16" t="s">
        <v>487</v>
      </c>
      <c r="NE288" s="16" t="s">
        <v>487</v>
      </c>
      <c r="NF288" s="16" t="s">
        <v>486</v>
      </c>
      <c r="NG288" s="16" t="s">
        <v>1380</v>
      </c>
      <c r="NH288" s="16" t="s">
        <v>1912</v>
      </c>
      <c r="NI288" s="16" t="s">
        <v>11658</v>
      </c>
      <c r="NR288" s="16" t="s">
        <v>451</v>
      </c>
      <c r="NS288" s="16" t="s">
        <v>462</v>
      </c>
      <c r="NT288" s="16" t="s">
        <v>482</v>
      </c>
      <c r="NU288" s="16">
        <v>0.79400000000000004</v>
      </c>
      <c r="NV288" s="16" t="s">
        <v>451</v>
      </c>
      <c r="NW288" s="16" t="s">
        <v>1175</v>
      </c>
      <c r="NX288" s="16" t="s">
        <v>1142</v>
      </c>
      <c r="OB288" s="16" t="s">
        <v>831</v>
      </c>
      <c r="OC288" s="16" t="s">
        <v>451</v>
      </c>
    </row>
    <row r="289" spans="1:393" x14ac:dyDescent="0.25">
      <c r="A289" s="16" t="s">
        <v>10298</v>
      </c>
      <c r="B289" s="16" t="s">
        <v>1056</v>
      </c>
      <c r="C289" s="16" t="s">
        <v>4199</v>
      </c>
      <c r="D289" s="16" t="s">
        <v>843</v>
      </c>
      <c r="E289" s="16" t="s">
        <v>843</v>
      </c>
      <c r="F289" s="16" t="s">
        <v>843</v>
      </c>
      <c r="G289" s="16" t="s">
        <v>843</v>
      </c>
      <c r="H289" s="16" t="s">
        <v>843</v>
      </c>
      <c r="I289" s="16" t="s">
        <v>844</v>
      </c>
      <c r="J289" s="16" t="s">
        <v>843</v>
      </c>
      <c r="K289" s="16" t="s">
        <v>843</v>
      </c>
      <c r="L289" s="16" t="s">
        <v>843</v>
      </c>
      <c r="M289" s="16" t="s">
        <v>843</v>
      </c>
      <c r="N289" s="16" t="s">
        <v>843</v>
      </c>
      <c r="O289" s="16" t="s">
        <v>843</v>
      </c>
      <c r="Q289" s="16" t="s">
        <v>843</v>
      </c>
      <c r="R289" s="16">
        <v>92</v>
      </c>
      <c r="T289" s="16" t="s">
        <v>470</v>
      </c>
      <c r="U289" s="16" t="s">
        <v>844</v>
      </c>
      <c r="V289" s="16" t="s">
        <v>843</v>
      </c>
      <c r="W289" s="16" t="s">
        <v>844</v>
      </c>
      <c r="X289" s="16" t="s">
        <v>843</v>
      </c>
      <c r="Y289" s="16" t="s">
        <v>843</v>
      </c>
      <c r="Z289" s="16" t="s">
        <v>843</v>
      </c>
      <c r="AA289" s="16" t="s">
        <v>843</v>
      </c>
      <c r="AB289" s="16" t="s">
        <v>843</v>
      </c>
      <c r="AC289" s="16" t="s">
        <v>843</v>
      </c>
      <c r="AD289" s="16" t="s">
        <v>865</v>
      </c>
      <c r="BF289" s="16" t="s">
        <v>843</v>
      </c>
      <c r="JB289" s="16" t="s">
        <v>865</v>
      </c>
      <c r="JC289" s="16" t="s">
        <v>865</v>
      </c>
      <c r="JD289" s="16" t="s">
        <v>865</v>
      </c>
      <c r="JE289" s="16" t="s">
        <v>865</v>
      </c>
      <c r="JF289" s="16" t="s">
        <v>865</v>
      </c>
      <c r="JG289" s="16" t="s">
        <v>843</v>
      </c>
      <c r="JH289" s="16" t="s">
        <v>4846</v>
      </c>
      <c r="KO289" s="16" t="s">
        <v>9507</v>
      </c>
      <c r="KP289" s="16" t="s">
        <v>9506</v>
      </c>
      <c r="KQ289" s="16" t="s">
        <v>8694</v>
      </c>
      <c r="KR289" s="16" t="s">
        <v>10299</v>
      </c>
      <c r="KS289" s="16" t="s">
        <v>9508</v>
      </c>
      <c r="KT289" s="16" t="s">
        <v>9148</v>
      </c>
      <c r="KU289" s="16" t="s">
        <v>844</v>
      </c>
      <c r="KV289" s="16" t="s">
        <v>9148</v>
      </c>
      <c r="LC289" s="16" t="s">
        <v>10879</v>
      </c>
      <c r="LF289" s="16" t="s">
        <v>11654</v>
      </c>
      <c r="LJ289" s="16" t="s">
        <v>843</v>
      </c>
      <c r="LL289" s="16" t="s">
        <v>8711</v>
      </c>
      <c r="LM289" s="16" t="s">
        <v>8741</v>
      </c>
      <c r="LO289" s="16" t="s">
        <v>843</v>
      </c>
      <c r="LP289" s="16" t="s">
        <v>844</v>
      </c>
      <c r="LQ289" s="16" t="s">
        <v>1056</v>
      </c>
      <c r="LR289" s="16" t="s">
        <v>843</v>
      </c>
      <c r="LS289" s="16" t="s">
        <v>1056</v>
      </c>
      <c r="LT289" s="16" t="s">
        <v>843</v>
      </c>
      <c r="LU289" s="16" t="s">
        <v>844</v>
      </c>
      <c r="LV289" s="16" t="s">
        <v>844</v>
      </c>
      <c r="LW289" s="16" t="s">
        <v>844</v>
      </c>
      <c r="LX289" s="16" t="s">
        <v>844</v>
      </c>
      <c r="LY289" s="16" t="s">
        <v>843</v>
      </c>
      <c r="LZ289" s="16" t="s">
        <v>843</v>
      </c>
      <c r="MA289" s="16" t="s">
        <v>843</v>
      </c>
      <c r="MB289" s="16" t="s">
        <v>843</v>
      </c>
      <c r="MC289" s="16" t="s">
        <v>843</v>
      </c>
      <c r="ME289" s="16" t="s">
        <v>11656</v>
      </c>
      <c r="MF289" s="16" t="s">
        <v>8847</v>
      </c>
      <c r="MR289" s="16" t="s">
        <v>470</v>
      </c>
      <c r="MS289" s="16" t="s">
        <v>11838</v>
      </c>
      <c r="NI289" s="16" t="s">
        <v>11658</v>
      </c>
      <c r="NR289" s="16" t="s">
        <v>878</v>
      </c>
      <c r="NS289" s="16" t="s">
        <v>462</v>
      </c>
      <c r="NT289" s="16" t="s">
        <v>482</v>
      </c>
      <c r="NU289" s="16">
        <v>0.79400000000000004</v>
      </c>
      <c r="NV289" s="16" t="s">
        <v>457</v>
      </c>
      <c r="NW289" s="16" t="s">
        <v>1177</v>
      </c>
      <c r="NX289" s="16" t="s">
        <v>1142</v>
      </c>
      <c r="OB289" s="16" t="s">
        <v>833</v>
      </c>
      <c r="OC289" s="16" t="s">
        <v>878</v>
      </c>
    </row>
    <row r="290" spans="1:393" x14ac:dyDescent="0.25">
      <c r="A290" s="16" t="s">
        <v>10303</v>
      </c>
      <c r="B290" s="16" t="s">
        <v>844</v>
      </c>
      <c r="C290" s="16" t="s">
        <v>972</v>
      </c>
      <c r="D290" s="16" t="s">
        <v>844</v>
      </c>
      <c r="E290" s="16" t="s">
        <v>843</v>
      </c>
      <c r="F290" s="16" t="s">
        <v>843</v>
      </c>
      <c r="G290" s="16" t="s">
        <v>843</v>
      </c>
      <c r="H290" s="16" t="s">
        <v>843</v>
      </c>
      <c r="I290" s="16" t="s">
        <v>843</v>
      </c>
      <c r="J290" s="16" t="s">
        <v>843</v>
      </c>
      <c r="K290" s="16" t="s">
        <v>843</v>
      </c>
      <c r="L290" s="16" t="s">
        <v>843</v>
      </c>
      <c r="M290" s="16" t="s">
        <v>843</v>
      </c>
      <c r="N290" s="16" t="s">
        <v>843</v>
      </c>
      <c r="O290" s="16" t="s">
        <v>843</v>
      </c>
      <c r="Q290" s="16" t="s">
        <v>844</v>
      </c>
      <c r="R290" s="16">
        <v>66</v>
      </c>
      <c r="T290" s="16" t="s">
        <v>470</v>
      </c>
      <c r="U290" s="16" t="s">
        <v>844</v>
      </c>
      <c r="V290" s="16" t="s">
        <v>843</v>
      </c>
      <c r="W290" s="16" t="s">
        <v>844</v>
      </c>
      <c r="X290" s="16" t="s">
        <v>843</v>
      </c>
      <c r="Y290" s="16" t="s">
        <v>843</v>
      </c>
      <c r="Z290" s="16" t="s">
        <v>843</v>
      </c>
      <c r="AA290" s="16" t="s">
        <v>843</v>
      </c>
      <c r="AB290" s="16" t="s">
        <v>843</v>
      </c>
      <c r="AC290" s="16" t="s">
        <v>843</v>
      </c>
      <c r="AD290" s="16" t="s">
        <v>867</v>
      </c>
      <c r="AF290" s="16" t="s">
        <v>11746</v>
      </c>
      <c r="AG290" s="16" t="s">
        <v>11725</v>
      </c>
      <c r="AH290" s="16" t="s">
        <v>844</v>
      </c>
      <c r="AI290" s="16" t="s">
        <v>844</v>
      </c>
      <c r="AJ290" s="16" t="s">
        <v>843</v>
      </c>
      <c r="AK290" s="16" t="s">
        <v>843</v>
      </c>
      <c r="AL290" s="16" t="s">
        <v>844</v>
      </c>
      <c r="AM290" s="16" t="s">
        <v>844</v>
      </c>
      <c r="AN290" s="16" t="s">
        <v>843</v>
      </c>
      <c r="AO290" s="16" t="s">
        <v>843</v>
      </c>
      <c r="AP290" s="16" t="s">
        <v>843</v>
      </c>
      <c r="AQ290" s="16" t="s">
        <v>844</v>
      </c>
      <c r="AR290" s="16" t="s">
        <v>4433</v>
      </c>
      <c r="AS290" s="16" t="s">
        <v>843</v>
      </c>
      <c r="AT290" s="16" t="s">
        <v>843</v>
      </c>
      <c r="AU290" s="16" t="s">
        <v>843</v>
      </c>
      <c r="AV290" s="16" t="s">
        <v>843</v>
      </c>
      <c r="AW290" s="16" t="s">
        <v>843</v>
      </c>
      <c r="AX290" s="16" t="s">
        <v>843</v>
      </c>
      <c r="AY290" s="16" t="s">
        <v>844</v>
      </c>
      <c r="BF290" s="16" t="s">
        <v>844</v>
      </c>
      <c r="BI290" s="16" t="s">
        <v>7785</v>
      </c>
      <c r="BJ290" s="16" t="s">
        <v>843</v>
      </c>
      <c r="BK290" s="16" t="s">
        <v>843</v>
      </c>
      <c r="BL290" s="16" t="s">
        <v>843</v>
      </c>
      <c r="BM290" s="16" t="s">
        <v>843</v>
      </c>
      <c r="BN290" s="16" t="s">
        <v>843</v>
      </c>
      <c r="BO290" s="16" t="s">
        <v>844</v>
      </c>
      <c r="BP290" s="16" t="s">
        <v>843</v>
      </c>
      <c r="BQ290" s="16" t="s">
        <v>843</v>
      </c>
      <c r="DX290" s="16" t="s">
        <v>867</v>
      </c>
      <c r="DY290" s="16" t="s">
        <v>867</v>
      </c>
      <c r="ES290" s="16" t="s">
        <v>867</v>
      </c>
      <c r="EU290" s="16" t="s">
        <v>7813</v>
      </c>
      <c r="EV290" s="16" t="s">
        <v>865</v>
      </c>
      <c r="FF290" s="16" t="s">
        <v>7836</v>
      </c>
      <c r="HC290" s="16" t="s">
        <v>865</v>
      </c>
      <c r="JA290" s="16" t="s">
        <v>4816</v>
      </c>
      <c r="JB290" s="16" t="s">
        <v>865</v>
      </c>
      <c r="JC290" s="16" t="s">
        <v>865</v>
      </c>
      <c r="JD290" s="16" t="s">
        <v>865</v>
      </c>
      <c r="JE290" s="16" t="s">
        <v>865</v>
      </c>
      <c r="JF290" s="16" t="s">
        <v>865</v>
      </c>
      <c r="JG290" s="16" t="s">
        <v>843</v>
      </c>
      <c r="JH290" s="16" t="s">
        <v>4846</v>
      </c>
      <c r="KF290" s="16" t="s">
        <v>4926</v>
      </c>
      <c r="KI290" s="16" t="s">
        <v>4982</v>
      </c>
      <c r="KK290" s="16" t="s">
        <v>4880</v>
      </c>
      <c r="KM290" s="16" t="s">
        <v>7610</v>
      </c>
      <c r="KO290" s="16" t="s">
        <v>9513</v>
      </c>
      <c r="KP290" s="16" t="s">
        <v>9512</v>
      </c>
      <c r="KQ290" s="16" t="s">
        <v>8694</v>
      </c>
      <c r="KR290" s="16" t="s">
        <v>10304</v>
      </c>
      <c r="KS290" s="16" t="s">
        <v>9514</v>
      </c>
      <c r="KT290" s="16" t="s">
        <v>9148</v>
      </c>
      <c r="KU290" s="16" t="s">
        <v>844</v>
      </c>
      <c r="KV290" s="16" t="s">
        <v>9148</v>
      </c>
      <c r="KW290" s="16" t="s">
        <v>851</v>
      </c>
      <c r="KX290" s="16" t="s">
        <v>487</v>
      </c>
      <c r="KY290" s="16" t="s">
        <v>487</v>
      </c>
      <c r="KZ290" s="16" t="s">
        <v>487</v>
      </c>
      <c r="LC290" s="16" t="s">
        <v>10879</v>
      </c>
      <c r="LF290" s="16" t="s">
        <v>11654</v>
      </c>
      <c r="LI290" s="16" t="s">
        <v>11655</v>
      </c>
      <c r="LJ290" s="16" t="s">
        <v>843</v>
      </c>
      <c r="LL290" s="16" t="s">
        <v>8711</v>
      </c>
      <c r="LM290" s="16" t="s">
        <v>8741</v>
      </c>
      <c r="LO290" s="16" t="s">
        <v>843</v>
      </c>
      <c r="LP290" s="16" t="s">
        <v>843</v>
      </c>
      <c r="LQ290" s="16" t="s">
        <v>844</v>
      </c>
      <c r="LR290" s="16" t="s">
        <v>843</v>
      </c>
      <c r="LS290" s="16" t="s">
        <v>844</v>
      </c>
      <c r="LT290" s="16" t="s">
        <v>843</v>
      </c>
      <c r="LU290" s="16" t="s">
        <v>844</v>
      </c>
      <c r="LV290" s="16" t="s">
        <v>843</v>
      </c>
      <c r="LW290" s="16" t="s">
        <v>844</v>
      </c>
      <c r="LX290" s="16" t="s">
        <v>843</v>
      </c>
      <c r="LY290" s="16" t="s">
        <v>843</v>
      </c>
      <c r="LZ290" s="16" t="s">
        <v>843</v>
      </c>
      <c r="MA290" s="16" t="s">
        <v>843</v>
      </c>
      <c r="MB290" s="16" t="s">
        <v>843</v>
      </c>
      <c r="MC290" s="16" t="s">
        <v>843</v>
      </c>
      <c r="ME290" s="16" t="s">
        <v>11656</v>
      </c>
      <c r="MF290" s="16" t="s">
        <v>8847</v>
      </c>
      <c r="MJ290" s="16" t="s">
        <v>1839</v>
      </c>
      <c r="MO290" s="16" t="s">
        <v>1817</v>
      </c>
      <c r="MP290" s="16" t="s">
        <v>1829</v>
      </c>
      <c r="MQ290" s="16" t="s">
        <v>1780</v>
      </c>
      <c r="MR290" s="16" t="s">
        <v>470</v>
      </c>
      <c r="MS290" s="16" t="s">
        <v>11838</v>
      </c>
      <c r="MT290" s="16" t="s">
        <v>8993</v>
      </c>
      <c r="NC290" s="16" t="s">
        <v>487</v>
      </c>
      <c r="NE290" s="16" t="s">
        <v>486</v>
      </c>
      <c r="NG290" s="16" t="s">
        <v>1380</v>
      </c>
      <c r="NI290" s="16" t="s">
        <v>11658</v>
      </c>
      <c r="NR290" s="16" t="s">
        <v>878</v>
      </c>
      <c r="NS290" s="16" t="s">
        <v>462</v>
      </c>
      <c r="NT290" s="16" t="s">
        <v>482</v>
      </c>
      <c r="NU290" s="16">
        <v>0.79400000000000004</v>
      </c>
      <c r="NV290" s="16" t="s">
        <v>457</v>
      </c>
      <c r="NW290" s="16" t="s">
        <v>1177</v>
      </c>
      <c r="NX290" s="16" t="s">
        <v>1142</v>
      </c>
      <c r="OB290" s="16" t="s">
        <v>833</v>
      </c>
      <c r="OC290" s="16" t="s">
        <v>878</v>
      </c>
    </row>
    <row r="291" spans="1:393" x14ac:dyDescent="0.25">
      <c r="A291" s="16" t="s">
        <v>10307</v>
      </c>
      <c r="B291" s="16" t="s">
        <v>844</v>
      </c>
      <c r="C291" s="16" t="s">
        <v>972</v>
      </c>
      <c r="D291" s="16" t="s">
        <v>844</v>
      </c>
      <c r="E291" s="16" t="s">
        <v>843</v>
      </c>
      <c r="F291" s="16" t="s">
        <v>843</v>
      </c>
      <c r="G291" s="16" t="s">
        <v>843</v>
      </c>
      <c r="H291" s="16" t="s">
        <v>843</v>
      </c>
      <c r="I291" s="16" t="s">
        <v>843</v>
      </c>
      <c r="J291" s="16" t="s">
        <v>843</v>
      </c>
      <c r="K291" s="16" t="s">
        <v>843</v>
      </c>
      <c r="L291" s="16" t="s">
        <v>843</v>
      </c>
      <c r="M291" s="16" t="s">
        <v>843</v>
      </c>
      <c r="N291" s="16" t="s">
        <v>843</v>
      </c>
      <c r="O291" s="16" t="s">
        <v>843</v>
      </c>
      <c r="Q291" s="16" t="s">
        <v>844</v>
      </c>
      <c r="R291" s="16">
        <v>38</v>
      </c>
      <c r="T291" s="16" t="s">
        <v>470</v>
      </c>
      <c r="U291" s="16" t="s">
        <v>844</v>
      </c>
      <c r="V291" s="16" t="s">
        <v>843</v>
      </c>
      <c r="W291" s="16" t="s">
        <v>844</v>
      </c>
      <c r="X291" s="16" t="s">
        <v>843</v>
      </c>
      <c r="Y291" s="16" t="s">
        <v>843</v>
      </c>
      <c r="Z291" s="16" t="s">
        <v>843</v>
      </c>
      <c r="AA291" s="16" t="s">
        <v>843</v>
      </c>
      <c r="AB291" s="16" t="s">
        <v>844</v>
      </c>
      <c r="AC291" s="16" t="s">
        <v>843</v>
      </c>
      <c r="AD291" s="16" t="s">
        <v>867</v>
      </c>
      <c r="AF291" s="16" t="s">
        <v>11659</v>
      </c>
      <c r="AG291" s="16" t="s">
        <v>11696</v>
      </c>
      <c r="AH291" s="16" t="s">
        <v>844</v>
      </c>
      <c r="AI291" s="16" t="s">
        <v>844</v>
      </c>
      <c r="AJ291" s="16" t="s">
        <v>844</v>
      </c>
      <c r="AK291" s="16" t="s">
        <v>843</v>
      </c>
      <c r="AL291" s="16" t="s">
        <v>843</v>
      </c>
      <c r="AM291" s="16" t="s">
        <v>844</v>
      </c>
      <c r="AN291" s="16" t="s">
        <v>843</v>
      </c>
      <c r="AO291" s="16" t="s">
        <v>843</v>
      </c>
      <c r="AP291" s="16" t="s">
        <v>843</v>
      </c>
      <c r="AQ291" s="16" t="s">
        <v>844</v>
      </c>
      <c r="AR291" s="16" t="s">
        <v>4433</v>
      </c>
      <c r="AS291" s="16" t="s">
        <v>843</v>
      </c>
      <c r="AT291" s="16" t="s">
        <v>843</v>
      </c>
      <c r="AU291" s="16" t="s">
        <v>843</v>
      </c>
      <c r="AV291" s="16" t="s">
        <v>843</v>
      </c>
      <c r="AW291" s="16" t="s">
        <v>843</v>
      </c>
      <c r="AX291" s="16" t="s">
        <v>843</v>
      </c>
      <c r="AY291" s="16" t="s">
        <v>844</v>
      </c>
      <c r="BF291" s="16" t="s">
        <v>844</v>
      </c>
      <c r="BH291" s="16" t="s">
        <v>7380</v>
      </c>
      <c r="BI291" s="16" t="s">
        <v>7785</v>
      </c>
      <c r="BJ291" s="16" t="s">
        <v>843</v>
      </c>
      <c r="BK291" s="16" t="s">
        <v>843</v>
      </c>
      <c r="BL291" s="16" t="s">
        <v>843</v>
      </c>
      <c r="BM291" s="16" t="s">
        <v>843</v>
      </c>
      <c r="BN291" s="16" t="s">
        <v>843</v>
      </c>
      <c r="BO291" s="16" t="s">
        <v>844</v>
      </c>
      <c r="BP291" s="16" t="s">
        <v>843</v>
      </c>
      <c r="BQ291" s="16" t="s">
        <v>843</v>
      </c>
      <c r="DX291" s="16" t="s">
        <v>865</v>
      </c>
      <c r="ES291" s="16" t="s">
        <v>865</v>
      </c>
      <c r="EU291" s="16" t="s">
        <v>7810</v>
      </c>
      <c r="EV291" s="16" t="s">
        <v>865</v>
      </c>
      <c r="FT291" s="16" t="s">
        <v>865</v>
      </c>
      <c r="HC291" s="16" t="s">
        <v>865</v>
      </c>
      <c r="JA291" s="16" t="s">
        <v>4813</v>
      </c>
      <c r="JB291" s="16" t="s">
        <v>867</v>
      </c>
      <c r="JC291" s="16" t="s">
        <v>865</v>
      </c>
      <c r="JG291" s="16" t="s">
        <v>1056</v>
      </c>
      <c r="JV291" s="16">
        <v>35</v>
      </c>
      <c r="JW291" s="16" t="s">
        <v>7603</v>
      </c>
      <c r="JZ291" s="16" t="s">
        <v>4883</v>
      </c>
      <c r="KB291" s="16" t="s">
        <v>7616</v>
      </c>
      <c r="KD291" s="16" t="s">
        <v>4917</v>
      </c>
      <c r="KE291" s="16" t="s">
        <v>7277</v>
      </c>
      <c r="KF291" s="16" t="s">
        <v>4411</v>
      </c>
      <c r="KH291" s="16" t="s">
        <v>7642</v>
      </c>
      <c r="KI291" s="16" t="s">
        <v>4982</v>
      </c>
      <c r="KK291" s="16" t="s">
        <v>4874</v>
      </c>
      <c r="KM291" s="16" t="s">
        <v>7616</v>
      </c>
      <c r="KO291" s="16" t="s">
        <v>9517</v>
      </c>
      <c r="KP291" s="16" t="s">
        <v>9516</v>
      </c>
      <c r="KQ291" s="16" t="s">
        <v>8694</v>
      </c>
      <c r="KR291" s="16" t="s">
        <v>10308</v>
      </c>
      <c r="KS291" s="16" t="s">
        <v>9518</v>
      </c>
      <c r="KT291" s="16" t="s">
        <v>9148</v>
      </c>
      <c r="KU291" s="16" t="s">
        <v>844</v>
      </c>
      <c r="KV291" s="16" t="s">
        <v>9148</v>
      </c>
      <c r="KW291" s="16" t="s">
        <v>851</v>
      </c>
      <c r="KY291" s="16" t="s">
        <v>486</v>
      </c>
      <c r="LC291" s="16" t="s">
        <v>10879</v>
      </c>
      <c r="LF291" s="16" t="s">
        <v>11654</v>
      </c>
      <c r="LI291" s="16" t="s">
        <v>11655</v>
      </c>
      <c r="LJ291" s="16" t="s">
        <v>831</v>
      </c>
      <c r="LK291" s="16" t="s">
        <v>831</v>
      </c>
      <c r="LL291" s="16" t="s">
        <v>8756</v>
      </c>
      <c r="LM291" s="16" t="s">
        <v>8741</v>
      </c>
      <c r="LO291" s="16" t="s">
        <v>844</v>
      </c>
      <c r="LP291" s="16" t="s">
        <v>844</v>
      </c>
      <c r="LQ291" s="16" t="s">
        <v>1056</v>
      </c>
      <c r="LR291" s="16" t="s">
        <v>843</v>
      </c>
      <c r="LS291" s="16" t="s">
        <v>844</v>
      </c>
      <c r="LT291" s="16" t="s">
        <v>843</v>
      </c>
      <c r="LU291" s="16" t="s">
        <v>843</v>
      </c>
      <c r="LV291" s="16" t="s">
        <v>843</v>
      </c>
      <c r="LW291" s="16" t="s">
        <v>843</v>
      </c>
      <c r="LX291" s="16" t="s">
        <v>844</v>
      </c>
      <c r="LY291" s="16" t="s">
        <v>843</v>
      </c>
      <c r="LZ291" s="16" t="s">
        <v>843</v>
      </c>
      <c r="MA291" s="16" t="s">
        <v>844</v>
      </c>
      <c r="MB291" s="16" t="s">
        <v>843</v>
      </c>
      <c r="MC291" s="16" t="s">
        <v>843</v>
      </c>
      <c r="ME291" s="16" t="s">
        <v>11656</v>
      </c>
      <c r="MF291" s="16" t="s">
        <v>8847</v>
      </c>
      <c r="MG291" s="16" t="s">
        <v>1840</v>
      </c>
      <c r="MH291" s="16" t="s">
        <v>11667</v>
      </c>
      <c r="MI291" s="16" t="s">
        <v>11733</v>
      </c>
      <c r="MJ291" s="16" t="s">
        <v>1840</v>
      </c>
      <c r="MK291" s="16" t="s">
        <v>8982</v>
      </c>
      <c r="ML291" s="16" t="s">
        <v>1790</v>
      </c>
      <c r="MM291" s="16" t="s">
        <v>487</v>
      </c>
      <c r="MN291" s="16" t="s">
        <v>1798</v>
      </c>
      <c r="MP291" s="16" t="s">
        <v>1829</v>
      </c>
      <c r="MQ291" s="16" t="s">
        <v>1785</v>
      </c>
      <c r="MR291" s="16" t="s">
        <v>470</v>
      </c>
      <c r="MS291" s="16" t="s">
        <v>11838</v>
      </c>
      <c r="MT291" s="16" t="s">
        <v>9003</v>
      </c>
      <c r="MU291" s="16" t="s">
        <v>817</v>
      </c>
      <c r="NC291" s="16" t="s">
        <v>486</v>
      </c>
      <c r="ND291" s="16" t="s">
        <v>486</v>
      </c>
      <c r="NE291" s="16" t="s">
        <v>486</v>
      </c>
      <c r="NG291" s="16" t="s">
        <v>1376</v>
      </c>
      <c r="NH291" s="16" t="s">
        <v>1913</v>
      </c>
      <c r="NI291" s="16" t="s">
        <v>11658</v>
      </c>
      <c r="NR291" s="16" t="s">
        <v>451</v>
      </c>
      <c r="NS291" s="16" t="s">
        <v>462</v>
      </c>
      <c r="NT291" s="16" t="s">
        <v>482</v>
      </c>
      <c r="NU291" s="16">
        <v>0.79400000000000004</v>
      </c>
      <c r="NV291" s="16" t="s">
        <v>451</v>
      </c>
      <c r="NW291" s="16" t="s">
        <v>1175</v>
      </c>
      <c r="NX291" s="16" t="s">
        <v>1142</v>
      </c>
      <c r="OB291" s="16" t="s">
        <v>831</v>
      </c>
      <c r="OC291" s="16" t="s">
        <v>451</v>
      </c>
    </row>
    <row r="292" spans="1:393" x14ac:dyDescent="0.25">
      <c r="A292" s="16" t="s">
        <v>10311</v>
      </c>
      <c r="B292" s="16" t="s">
        <v>1056</v>
      </c>
      <c r="C292" s="16" t="s">
        <v>972</v>
      </c>
      <c r="D292" s="16" t="s">
        <v>844</v>
      </c>
      <c r="E292" s="16" t="s">
        <v>843</v>
      </c>
      <c r="F292" s="16" t="s">
        <v>843</v>
      </c>
      <c r="G292" s="16" t="s">
        <v>843</v>
      </c>
      <c r="H292" s="16" t="s">
        <v>843</v>
      </c>
      <c r="I292" s="16" t="s">
        <v>843</v>
      </c>
      <c r="J292" s="16" t="s">
        <v>843</v>
      </c>
      <c r="K292" s="16" t="s">
        <v>843</v>
      </c>
      <c r="L292" s="16" t="s">
        <v>843</v>
      </c>
      <c r="M292" s="16" t="s">
        <v>843</v>
      </c>
      <c r="N292" s="16" t="s">
        <v>843</v>
      </c>
      <c r="O292" s="16" t="s">
        <v>843</v>
      </c>
      <c r="Q292" s="16" t="s">
        <v>844</v>
      </c>
      <c r="R292" s="16">
        <v>14</v>
      </c>
      <c r="T292" s="16" t="s">
        <v>470</v>
      </c>
      <c r="U292" s="16" t="s">
        <v>844</v>
      </c>
      <c r="V292" s="16" t="s">
        <v>843</v>
      </c>
      <c r="W292" s="16" t="s">
        <v>843</v>
      </c>
      <c r="X292" s="16" t="s">
        <v>843</v>
      </c>
      <c r="Y292" s="16" t="s">
        <v>844</v>
      </c>
      <c r="Z292" s="16" t="s">
        <v>843</v>
      </c>
      <c r="AA292" s="16" t="s">
        <v>843</v>
      </c>
      <c r="AB292" s="16" t="s">
        <v>844</v>
      </c>
      <c r="AC292" s="16" t="s">
        <v>844</v>
      </c>
      <c r="AF292" s="16" t="s">
        <v>11673</v>
      </c>
      <c r="AG292" s="16" t="s">
        <v>11696</v>
      </c>
      <c r="AH292" s="16" t="s">
        <v>844</v>
      </c>
      <c r="AI292" s="16" t="s">
        <v>844</v>
      </c>
      <c r="AJ292" s="16" t="s">
        <v>844</v>
      </c>
      <c r="AK292" s="16" t="s">
        <v>843</v>
      </c>
      <c r="AL292" s="16" t="s">
        <v>843</v>
      </c>
      <c r="AM292" s="16" t="s">
        <v>844</v>
      </c>
      <c r="AN292" s="16" t="s">
        <v>843</v>
      </c>
      <c r="AO292" s="16" t="s">
        <v>843</v>
      </c>
      <c r="AP292" s="16" t="s">
        <v>843</v>
      </c>
      <c r="AQ292" s="16" t="s">
        <v>844</v>
      </c>
      <c r="AR292" s="16" t="s">
        <v>4433</v>
      </c>
      <c r="AS292" s="16" t="s">
        <v>843</v>
      </c>
      <c r="AT292" s="16" t="s">
        <v>843</v>
      </c>
      <c r="AU292" s="16" t="s">
        <v>843</v>
      </c>
      <c r="AV292" s="16" t="s">
        <v>843</v>
      </c>
      <c r="AW292" s="16" t="s">
        <v>843</v>
      </c>
      <c r="AX292" s="16" t="s">
        <v>843</v>
      </c>
      <c r="AY292" s="16" t="s">
        <v>844</v>
      </c>
      <c r="BF292" s="16" t="s">
        <v>844</v>
      </c>
      <c r="BH292" s="16" t="s">
        <v>7380</v>
      </c>
      <c r="BI292" s="16" t="s">
        <v>7785</v>
      </c>
      <c r="BJ292" s="16" t="s">
        <v>843</v>
      </c>
      <c r="BK292" s="16" t="s">
        <v>843</v>
      </c>
      <c r="BL292" s="16" t="s">
        <v>843</v>
      </c>
      <c r="BM292" s="16" t="s">
        <v>843</v>
      </c>
      <c r="BN292" s="16" t="s">
        <v>843</v>
      </c>
      <c r="BO292" s="16" t="s">
        <v>844</v>
      </c>
      <c r="BP292" s="16" t="s">
        <v>843</v>
      </c>
      <c r="BQ292" s="16" t="s">
        <v>843</v>
      </c>
      <c r="CC292" s="16" t="s">
        <v>865</v>
      </c>
      <c r="CF292" s="16" t="s">
        <v>7133</v>
      </c>
      <c r="CG292" s="16" t="s">
        <v>843</v>
      </c>
      <c r="CH292" s="16" t="s">
        <v>844</v>
      </c>
      <c r="CI292" s="16" t="s">
        <v>843</v>
      </c>
      <c r="CJ292" s="16" t="s">
        <v>843</v>
      </c>
      <c r="CK292" s="16" t="s">
        <v>843</v>
      </c>
      <c r="CL292" s="16" t="s">
        <v>843</v>
      </c>
      <c r="CM292" s="16" t="s">
        <v>843</v>
      </c>
      <c r="CN292" s="16" t="s">
        <v>843</v>
      </c>
      <c r="CO292" s="16" t="s">
        <v>843</v>
      </c>
      <c r="CP292" s="16" t="s">
        <v>843</v>
      </c>
      <c r="CQ292" s="16" t="s">
        <v>843</v>
      </c>
      <c r="CR292" s="16" t="s">
        <v>843</v>
      </c>
      <c r="CS292" s="16" t="s">
        <v>843</v>
      </c>
      <c r="CT292" s="16" t="s">
        <v>843</v>
      </c>
      <c r="CU292" s="16" t="s">
        <v>843</v>
      </c>
      <c r="CV292" s="16" t="s">
        <v>843</v>
      </c>
      <c r="CW292" s="16" t="s">
        <v>843</v>
      </c>
      <c r="CX292" s="16" t="s">
        <v>843</v>
      </c>
      <c r="CY292" s="16" t="s">
        <v>843</v>
      </c>
      <c r="CZ292" s="16" t="s">
        <v>843</v>
      </c>
      <c r="DA292" s="16" t="s">
        <v>843</v>
      </c>
      <c r="DB292" s="16" t="s">
        <v>843</v>
      </c>
      <c r="DC292" s="16" t="s">
        <v>843</v>
      </c>
      <c r="DD292" s="16" t="s">
        <v>843</v>
      </c>
      <c r="DE292" s="16" t="s">
        <v>843</v>
      </c>
      <c r="DF292" s="16" t="s">
        <v>843</v>
      </c>
      <c r="DG292" s="16" t="s">
        <v>843</v>
      </c>
      <c r="DH292" s="16" t="s">
        <v>843</v>
      </c>
      <c r="DI292" s="16" t="s">
        <v>843</v>
      </c>
      <c r="DJ292" s="16" t="s">
        <v>843</v>
      </c>
      <c r="DK292" s="16" t="s">
        <v>843</v>
      </c>
      <c r="DL292" s="16" t="s">
        <v>843</v>
      </c>
      <c r="DQ292" s="16" t="s">
        <v>7236</v>
      </c>
      <c r="DR292" s="16" t="s">
        <v>867</v>
      </c>
      <c r="DS292" s="16" t="s">
        <v>7133</v>
      </c>
      <c r="DX292" s="16" t="s">
        <v>865</v>
      </c>
      <c r="ES292" s="16" t="s">
        <v>865</v>
      </c>
      <c r="EU292" s="16" t="s">
        <v>7810</v>
      </c>
      <c r="EV292" s="16" t="s">
        <v>865</v>
      </c>
      <c r="FT292" s="16" t="s">
        <v>865</v>
      </c>
      <c r="HC292" s="16" t="s">
        <v>865</v>
      </c>
      <c r="KO292" s="16" t="s">
        <v>9517</v>
      </c>
      <c r="KP292" s="16" t="s">
        <v>9516</v>
      </c>
      <c r="KQ292" s="16" t="s">
        <v>8694</v>
      </c>
      <c r="KR292" s="16" t="s">
        <v>10312</v>
      </c>
      <c r="KS292" s="16" t="s">
        <v>9518</v>
      </c>
      <c r="KT292" s="16" t="s">
        <v>9148</v>
      </c>
      <c r="KU292" s="16" t="s">
        <v>844</v>
      </c>
      <c r="KV292" s="16" t="s">
        <v>9148</v>
      </c>
      <c r="KW292" s="16" t="s">
        <v>851</v>
      </c>
      <c r="KY292" s="16" t="s">
        <v>486</v>
      </c>
      <c r="LA292" s="16" t="s">
        <v>11697</v>
      </c>
      <c r="LC292" s="16" t="s">
        <v>10879</v>
      </c>
      <c r="LD292" s="16" t="s">
        <v>11698</v>
      </c>
      <c r="LE292" s="16" t="s">
        <v>11693</v>
      </c>
      <c r="LF292" s="16" t="s">
        <v>11654</v>
      </c>
      <c r="LI292" s="16" t="s">
        <v>11655</v>
      </c>
      <c r="LM292" s="16" t="s">
        <v>8741</v>
      </c>
      <c r="LO292" s="16" t="s">
        <v>844</v>
      </c>
      <c r="LP292" s="16" t="s">
        <v>844</v>
      </c>
      <c r="LQ292" s="16" t="s">
        <v>1056</v>
      </c>
      <c r="LR292" s="16" t="s">
        <v>843</v>
      </c>
      <c r="LS292" s="16" t="s">
        <v>844</v>
      </c>
      <c r="LT292" s="16" t="s">
        <v>843</v>
      </c>
      <c r="LU292" s="16" t="s">
        <v>843</v>
      </c>
      <c r="LV292" s="16" t="s">
        <v>843</v>
      </c>
      <c r="LW292" s="16" t="s">
        <v>843</v>
      </c>
      <c r="LX292" s="16" t="s">
        <v>844</v>
      </c>
      <c r="LY292" s="16" t="s">
        <v>843</v>
      </c>
      <c r="LZ292" s="16" t="s">
        <v>843</v>
      </c>
      <c r="MA292" s="16" t="s">
        <v>844</v>
      </c>
      <c r="MB292" s="16" t="s">
        <v>843</v>
      </c>
      <c r="MC292" s="16" t="s">
        <v>843</v>
      </c>
      <c r="MD292" s="16" t="s">
        <v>11699</v>
      </c>
      <c r="ME292" s="16" t="s">
        <v>11677</v>
      </c>
      <c r="MF292" s="16" t="s">
        <v>8847</v>
      </c>
      <c r="MR292" s="16" t="s">
        <v>470</v>
      </c>
      <c r="MS292" s="16" t="s">
        <v>11838</v>
      </c>
      <c r="MT292" s="16" t="s">
        <v>9009</v>
      </c>
      <c r="MU292" s="16" t="s">
        <v>817</v>
      </c>
      <c r="MV292" s="16" t="s">
        <v>486</v>
      </c>
      <c r="MZ292" s="16" t="s">
        <v>486</v>
      </c>
      <c r="NA292" s="16" t="s">
        <v>487</v>
      </c>
      <c r="NB292" s="16" t="s">
        <v>1343</v>
      </c>
      <c r="NC292" s="16" t="s">
        <v>486</v>
      </c>
      <c r="ND292" s="16" t="s">
        <v>486</v>
      </c>
      <c r="NE292" s="16" t="s">
        <v>486</v>
      </c>
      <c r="NI292" s="16" t="s">
        <v>11658</v>
      </c>
      <c r="NL292" s="16" t="s">
        <v>843</v>
      </c>
      <c r="NS292" s="16" t="s">
        <v>462</v>
      </c>
      <c r="NT292" s="16" t="s">
        <v>482</v>
      </c>
      <c r="NU292" s="16">
        <v>0.79400000000000004</v>
      </c>
      <c r="NV292" s="16" t="s">
        <v>824</v>
      </c>
      <c r="NW292" s="16" t="s">
        <v>1173</v>
      </c>
      <c r="NX292" s="16" t="s">
        <v>1142</v>
      </c>
      <c r="NY292" s="16" t="s">
        <v>824</v>
      </c>
      <c r="NZ292" s="16" t="s">
        <v>929</v>
      </c>
      <c r="OA292" s="16" t="s">
        <v>486</v>
      </c>
    </row>
    <row r="293" spans="1:393" x14ac:dyDescent="0.25">
      <c r="A293" s="16" t="s">
        <v>10318</v>
      </c>
      <c r="B293" s="16" t="s">
        <v>844</v>
      </c>
      <c r="C293" s="16" t="s">
        <v>972</v>
      </c>
      <c r="D293" s="16" t="s">
        <v>844</v>
      </c>
      <c r="E293" s="16" t="s">
        <v>843</v>
      </c>
      <c r="F293" s="16" t="s">
        <v>843</v>
      </c>
      <c r="G293" s="16" t="s">
        <v>843</v>
      </c>
      <c r="H293" s="16" t="s">
        <v>843</v>
      </c>
      <c r="I293" s="16" t="s">
        <v>843</v>
      </c>
      <c r="J293" s="16" t="s">
        <v>843</v>
      </c>
      <c r="K293" s="16" t="s">
        <v>843</v>
      </c>
      <c r="L293" s="16" t="s">
        <v>843</v>
      </c>
      <c r="M293" s="16" t="s">
        <v>843</v>
      </c>
      <c r="N293" s="16" t="s">
        <v>843</v>
      </c>
      <c r="O293" s="16" t="s">
        <v>843</v>
      </c>
      <c r="Q293" s="16" t="s">
        <v>844</v>
      </c>
      <c r="R293" s="16">
        <v>36</v>
      </c>
      <c r="T293" s="16" t="s">
        <v>470</v>
      </c>
      <c r="U293" s="16" t="s">
        <v>844</v>
      </c>
      <c r="V293" s="16" t="s">
        <v>843</v>
      </c>
      <c r="W293" s="16" t="s">
        <v>844</v>
      </c>
      <c r="X293" s="16" t="s">
        <v>843</v>
      </c>
      <c r="Y293" s="16" t="s">
        <v>843</v>
      </c>
      <c r="Z293" s="16" t="s">
        <v>843</v>
      </c>
      <c r="AA293" s="16" t="s">
        <v>843</v>
      </c>
      <c r="AB293" s="16" t="s">
        <v>844</v>
      </c>
      <c r="AC293" s="16" t="s">
        <v>843</v>
      </c>
      <c r="AD293" s="16" t="s">
        <v>867</v>
      </c>
      <c r="AF293" s="16" t="s">
        <v>11740</v>
      </c>
      <c r="AG293" s="16" t="s">
        <v>11652</v>
      </c>
      <c r="AH293" s="16" t="s">
        <v>844</v>
      </c>
      <c r="AI293" s="16" t="s">
        <v>843</v>
      </c>
      <c r="AJ293" s="16" t="s">
        <v>844</v>
      </c>
      <c r="AK293" s="16" t="s">
        <v>843</v>
      </c>
      <c r="AL293" s="16" t="s">
        <v>844</v>
      </c>
      <c r="AM293" s="16" t="s">
        <v>844</v>
      </c>
      <c r="AN293" s="16" t="s">
        <v>843</v>
      </c>
      <c r="AO293" s="16" t="s">
        <v>843</v>
      </c>
      <c r="AP293" s="16" t="s">
        <v>843</v>
      </c>
      <c r="AQ293" s="16" t="s">
        <v>844</v>
      </c>
      <c r="AR293" s="16" t="s">
        <v>4433</v>
      </c>
      <c r="AS293" s="16" t="s">
        <v>843</v>
      </c>
      <c r="AT293" s="16" t="s">
        <v>843</v>
      </c>
      <c r="AU293" s="16" t="s">
        <v>843</v>
      </c>
      <c r="AV293" s="16" t="s">
        <v>843</v>
      </c>
      <c r="AW293" s="16" t="s">
        <v>843</v>
      </c>
      <c r="AX293" s="16" t="s">
        <v>843</v>
      </c>
      <c r="AY293" s="16" t="s">
        <v>844</v>
      </c>
      <c r="BF293" s="16" t="s">
        <v>844</v>
      </c>
      <c r="BH293" s="16" t="s">
        <v>7389</v>
      </c>
      <c r="BI293" s="16" t="s">
        <v>7776</v>
      </c>
      <c r="BJ293" s="16" t="s">
        <v>843</v>
      </c>
      <c r="BK293" s="16" t="s">
        <v>843</v>
      </c>
      <c r="BL293" s="16" t="s">
        <v>844</v>
      </c>
      <c r="BM293" s="16" t="s">
        <v>843</v>
      </c>
      <c r="BN293" s="16" t="s">
        <v>843</v>
      </c>
      <c r="BO293" s="16" t="s">
        <v>843</v>
      </c>
      <c r="BP293" s="16" t="s">
        <v>843</v>
      </c>
      <c r="BQ293" s="16" t="s">
        <v>843</v>
      </c>
      <c r="BR293" s="16" t="s">
        <v>7790</v>
      </c>
      <c r="BS293" s="16" t="s">
        <v>844</v>
      </c>
      <c r="BT293" s="16" t="s">
        <v>843</v>
      </c>
      <c r="BU293" s="16" t="s">
        <v>843</v>
      </c>
      <c r="BV293" s="16" t="s">
        <v>843</v>
      </c>
      <c r="BW293" s="16" t="s">
        <v>843</v>
      </c>
      <c r="BX293" s="16" t="s">
        <v>843</v>
      </c>
      <c r="BY293" s="16" t="s">
        <v>843</v>
      </c>
      <c r="BZ293" s="16" t="s">
        <v>843</v>
      </c>
      <c r="CA293" s="16" t="s">
        <v>843</v>
      </c>
      <c r="DX293" s="16" t="s">
        <v>865</v>
      </c>
      <c r="ES293" s="16" t="s">
        <v>865</v>
      </c>
      <c r="EU293" s="16" t="s">
        <v>7810</v>
      </c>
      <c r="EV293" s="16" t="s">
        <v>865</v>
      </c>
      <c r="FT293" s="16" t="s">
        <v>865</v>
      </c>
      <c r="HC293" s="16" t="s">
        <v>865</v>
      </c>
      <c r="JA293" s="16" t="s">
        <v>4822</v>
      </c>
      <c r="JB293" s="16" t="s">
        <v>867</v>
      </c>
      <c r="JC293" s="16" t="s">
        <v>865</v>
      </c>
      <c r="JG293" s="16" t="s">
        <v>1056</v>
      </c>
      <c r="JV293" s="16">
        <v>40</v>
      </c>
      <c r="JW293" s="16" t="s">
        <v>7603</v>
      </c>
      <c r="JY293" s="16">
        <v>6500</v>
      </c>
      <c r="JZ293" s="16" t="s">
        <v>4901</v>
      </c>
      <c r="KB293" s="16" t="s">
        <v>7616</v>
      </c>
      <c r="KD293" s="16" t="s">
        <v>4917</v>
      </c>
      <c r="KE293" s="16" t="s">
        <v>7277</v>
      </c>
      <c r="KF293" s="16" t="s">
        <v>4411</v>
      </c>
      <c r="KH293" s="16" t="s">
        <v>7642</v>
      </c>
      <c r="KI293" s="16" t="s">
        <v>4843</v>
      </c>
      <c r="KO293" s="16" t="s">
        <v>9521</v>
      </c>
      <c r="KP293" s="16" t="s">
        <v>9520</v>
      </c>
      <c r="KQ293" s="16" t="s">
        <v>8694</v>
      </c>
      <c r="KR293" s="16" t="s">
        <v>10319</v>
      </c>
      <c r="KS293" s="16" t="s">
        <v>9522</v>
      </c>
      <c r="KT293" s="16" t="s">
        <v>9148</v>
      </c>
      <c r="KU293" s="16" t="s">
        <v>844</v>
      </c>
      <c r="KV293" s="16" t="s">
        <v>9148</v>
      </c>
      <c r="KW293" s="16" t="s">
        <v>851</v>
      </c>
      <c r="KY293" s="16" t="s">
        <v>486</v>
      </c>
      <c r="LC293" s="16" t="s">
        <v>10879</v>
      </c>
      <c r="LF293" s="16" t="s">
        <v>11654</v>
      </c>
      <c r="LI293" s="16" t="s">
        <v>11655</v>
      </c>
      <c r="LJ293" s="16" t="s">
        <v>831</v>
      </c>
      <c r="LK293" s="16" t="s">
        <v>831</v>
      </c>
      <c r="LL293" s="16" t="s">
        <v>8756</v>
      </c>
      <c r="LM293" s="16" t="s">
        <v>8741</v>
      </c>
      <c r="LO293" s="16" t="s">
        <v>1056</v>
      </c>
      <c r="LP293" s="16" t="s">
        <v>844</v>
      </c>
      <c r="LQ293" s="16" t="s">
        <v>1056</v>
      </c>
      <c r="LR293" s="16" t="s">
        <v>844</v>
      </c>
      <c r="LS293" s="16" t="s">
        <v>844</v>
      </c>
      <c r="LT293" s="16" t="s">
        <v>843</v>
      </c>
      <c r="LU293" s="16" t="s">
        <v>843</v>
      </c>
      <c r="LV293" s="16" t="s">
        <v>843</v>
      </c>
      <c r="LW293" s="16" t="s">
        <v>843</v>
      </c>
      <c r="LX293" s="16" t="s">
        <v>844</v>
      </c>
      <c r="LY293" s="16" t="s">
        <v>843</v>
      </c>
      <c r="LZ293" s="16" t="s">
        <v>843</v>
      </c>
      <c r="MA293" s="16" t="s">
        <v>843</v>
      </c>
      <c r="MB293" s="16" t="s">
        <v>843</v>
      </c>
      <c r="MC293" s="16" t="s">
        <v>1056</v>
      </c>
      <c r="ME293" s="16" t="s">
        <v>11656</v>
      </c>
      <c r="MF293" s="16" t="s">
        <v>8847</v>
      </c>
      <c r="MG293" s="16" t="s">
        <v>1840</v>
      </c>
      <c r="MH293" s="16" t="s">
        <v>11667</v>
      </c>
      <c r="MI293" s="16" t="s">
        <v>11733</v>
      </c>
      <c r="MK293" s="16" t="s">
        <v>9015</v>
      </c>
      <c r="ML293" s="16" t="s">
        <v>1781</v>
      </c>
      <c r="MM293" s="16" t="s">
        <v>487</v>
      </c>
      <c r="MN293" s="16" t="s">
        <v>1798</v>
      </c>
      <c r="MP293" s="16" t="s">
        <v>13846</v>
      </c>
      <c r="MR293" s="16" t="s">
        <v>470</v>
      </c>
      <c r="MS293" s="16" t="s">
        <v>11838</v>
      </c>
      <c r="MT293" s="16" t="s">
        <v>8967</v>
      </c>
      <c r="MU293" s="16" t="s">
        <v>816</v>
      </c>
      <c r="NC293" s="16" t="s">
        <v>486</v>
      </c>
      <c r="ND293" s="16" t="s">
        <v>486</v>
      </c>
      <c r="NE293" s="16" t="s">
        <v>486</v>
      </c>
      <c r="NG293" s="16" t="s">
        <v>1378</v>
      </c>
      <c r="NH293" s="16" t="s">
        <v>1913</v>
      </c>
      <c r="NI293" s="16" t="s">
        <v>11658</v>
      </c>
      <c r="NJ293" s="16" t="s">
        <v>11839</v>
      </c>
      <c r="NK293" s="16" t="s">
        <v>11840</v>
      </c>
      <c r="NR293" s="16" t="s">
        <v>451</v>
      </c>
      <c r="NS293" s="16" t="s">
        <v>462</v>
      </c>
      <c r="NT293" s="16" t="s">
        <v>482</v>
      </c>
      <c r="NU293" s="16">
        <v>0.79400000000000004</v>
      </c>
      <c r="NV293" s="16" t="s">
        <v>451</v>
      </c>
      <c r="NW293" s="16" t="s">
        <v>1175</v>
      </c>
      <c r="NX293" s="16" t="s">
        <v>1142</v>
      </c>
      <c r="OB293" s="16" t="s">
        <v>831</v>
      </c>
      <c r="OC293" s="16" t="s">
        <v>451</v>
      </c>
    </row>
    <row r="294" spans="1:393" x14ac:dyDescent="0.25">
      <c r="A294" s="16" t="s">
        <v>10322</v>
      </c>
      <c r="B294" s="16" t="s">
        <v>1056</v>
      </c>
      <c r="C294" s="16" t="s">
        <v>970</v>
      </c>
      <c r="D294" s="16" t="s">
        <v>844</v>
      </c>
      <c r="E294" s="16" t="s">
        <v>843</v>
      </c>
      <c r="F294" s="16" t="s">
        <v>843</v>
      </c>
      <c r="G294" s="16" t="s">
        <v>843</v>
      </c>
      <c r="H294" s="16" t="s">
        <v>843</v>
      </c>
      <c r="I294" s="16" t="s">
        <v>844</v>
      </c>
      <c r="J294" s="16" t="s">
        <v>843</v>
      </c>
      <c r="K294" s="16" t="s">
        <v>843</v>
      </c>
      <c r="L294" s="16" t="s">
        <v>843</v>
      </c>
      <c r="M294" s="16" t="s">
        <v>843</v>
      </c>
      <c r="N294" s="16" t="s">
        <v>843</v>
      </c>
      <c r="O294" s="16" t="s">
        <v>843</v>
      </c>
      <c r="Q294" s="16" t="s">
        <v>843</v>
      </c>
      <c r="R294" s="16">
        <v>8</v>
      </c>
      <c r="T294" s="16" t="s">
        <v>470</v>
      </c>
      <c r="U294" s="16" t="s">
        <v>844</v>
      </c>
      <c r="V294" s="16" t="s">
        <v>843</v>
      </c>
      <c r="W294" s="16" t="s">
        <v>843</v>
      </c>
      <c r="X294" s="16" t="s">
        <v>843</v>
      </c>
      <c r="Y294" s="16" t="s">
        <v>844</v>
      </c>
      <c r="Z294" s="16" t="s">
        <v>843</v>
      </c>
      <c r="AA294" s="16" t="s">
        <v>843</v>
      </c>
      <c r="AB294" s="16" t="s">
        <v>843</v>
      </c>
      <c r="AC294" s="16" t="s">
        <v>844</v>
      </c>
      <c r="BF294" s="16" t="s">
        <v>843</v>
      </c>
      <c r="KO294" s="16" t="s">
        <v>9521</v>
      </c>
      <c r="KP294" s="16" t="s">
        <v>9520</v>
      </c>
      <c r="KQ294" s="16" t="s">
        <v>8694</v>
      </c>
      <c r="KR294" s="16" t="s">
        <v>10323</v>
      </c>
      <c r="KS294" s="16" t="s">
        <v>9522</v>
      </c>
      <c r="KT294" s="16" t="s">
        <v>9148</v>
      </c>
      <c r="KU294" s="16" t="s">
        <v>844</v>
      </c>
      <c r="KV294" s="16" t="s">
        <v>9148</v>
      </c>
      <c r="LC294" s="16" t="s">
        <v>10879</v>
      </c>
      <c r="LF294" s="16" t="s">
        <v>11654</v>
      </c>
      <c r="LM294" s="16" t="s">
        <v>8741</v>
      </c>
      <c r="LO294" s="16" t="s">
        <v>1056</v>
      </c>
      <c r="LP294" s="16" t="s">
        <v>844</v>
      </c>
      <c r="LQ294" s="16" t="s">
        <v>1056</v>
      </c>
      <c r="LR294" s="16" t="s">
        <v>844</v>
      </c>
      <c r="LS294" s="16" t="s">
        <v>844</v>
      </c>
      <c r="LT294" s="16" t="s">
        <v>843</v>
      </c>
      <c r="LU294" s="16" t="s">
        <v>843</v>
      </c>
      <c r="LV294" s="16" t="s">
        <v>843</v>
      </c>
      <c r="LW294" s="16" t="s">
        <v>843</v>
      </c>
      <c r="LX294" s="16" t="s">
        <v>844</v>
      </c>
      <c r="LY294" s="16" t="s">
        <v>843</v>
      </c>
      <c r="LZ294" s="16" t="s">
        <v>843</v>
      </c>
      <c r="MA294" s="16" t="s">
        <v>843</v>
      </c>
      <c r="MB294" s="16" t="s">
        <v>843</v>
      </c>
      <c r="MC294" s="16" t="s">
        <v>1056</v>
      </c>
      <c r="ME294" s="16" t="s">
        <v>11656</v>
      </c>
      <c r="MF294" s="16" t="s">
        <v>8847</v>
      </c>
      <c r="MR294" s="16" t="s">
        <v>470</v>
      </c>
      <c r="MS294" s="16" t="s">
        <v>11838</v>
      </c>
      <c r="NI294" s="16" t="s">
        <v>11658</v>
      </c>
      <c r="NS294" s="16" t="s">
        <v>462</v>
      </c>
      <c r="NT294" s="16" t="s">
        <v>482</v>
      </c>
      <c r="NU294" s="16">
        <v>0.79400000000000004</v>
      </c>
      <c r="NV294" s="16" t="s">
        <v>860</v>
      </c>
      <c r="NW294" s="16" t="s">
        <v>1176</v>
      </c>
      <c r="NX294" s="16" t="s">
        <v>1142</v>
      </c>
      <c r="NY294" s="16" t="s">
        <v>1122</v>
      </c>
    </row>
    <row r="295" spans="1:393" x14ac:dyDescent="0.25">
      <c r="A295" s="16" t="s">
        <v>10327</v>
      </c>
      <c r="B295" s="16" t="s">
        <v>8732</v>
      </c>
      <c r="C295" s="16" t="s">
        <v>973</v>
      </c>
      <c r="D295" s="16" t="s">
        <v>844</v>
      </c>
      <c r="E295" s="16" t="s">
        <v>843</v>
      </c>
      <c r="F295" s="16" t="s">
        <v>843</v>
      </c>
      <c r="G295" s="16" t="s">
        <v>843</v>
      </c>
      <c r="H295" s="16" t="s">
        <v>843</v>
      </c>
      <c r="I295" s="16" t="s">
        <v>844</v>
      </c>
      <c r="J295" s="16" t="s">
        <v>843</v>
      </c>
      <c r="K295" s="16" t="s">
        <v>843</v>
      </c>
      <c r="L295" s="16" t="s">
        <v>843</v>
      </c>
      <c r="M295" s="16" t="s">
        <v>843</v>
      </c>
      <c r="N295" s="16" t="s">
        <v>843</v>
      </c>
      <c r="O295" s="16" t="s">
        <v>843</v>
      </c>
      <c r="Q295" s="16" t="s">
        <v>843</v>
      </c>
      <c r="R295" s="16">
        <v>5</v>
      </c>
      <c r="T295" s="16" t="s">
        <v>474</v>
      </c>
      <c r="U295" s="16" t="s">
        <v>843</v>
      </c>
      <c r="V295" s="16" t="s">
        <v>844</v>
      </c>
      <c r="W295" s="16" t="s">
        <v>843</v>
      </c>
      <c r="X295" s="16" t="s">
        <v>843</v>
      </c>
      <c r="Y295" s="16" t="s">
        <v>843</v>
      </c>
      <c r="Z295" s="16" t="s">
        <v>844</v>
      </c>
      <c r="AA295" s="16" t="s">
        <v>843</v>
      </c>
      <c r="AB295" s="16" t="s">
        <v>843</v>
      </c>
      <c r="AC295" s="16" t="s">
        <v>843</v>
      </c>
      <c r="BF295" s="16" t="s">
        <v>843</v>
      </c>
      <c r="KO295" s="16" t="s">
        <v>9521</v>
      </c>
      <c r="KP295" s="16" t="s">
        <v>9520</v>
      </c>
      <c r="KQ295" s="16" t="s">
        <v>8694</v>
      </c>
      <c r="KR295" s="16" t="s">
        <v>10328</v>
      </c>
      <c r="KS295" s="16" t="s">
        <v>9522</v>
      </c>
      <c r="KT295" s="16" t="s">
        <v>9148</v>
      </c>
      <c r="KU295" s="16" t="s">
        <v>844</v>
      </c>
      <c r="KV295" s="16" t="s">
        <v>9148</v>
      </c>
      <c r="LC295" s="16" t="s">
        <v>10879</v>
      </c>
      <c r="LF295" s="16" t="s">
        <v>11654</v>
      </c>
      <c r="LM295" s="16" t="s">
        <v>8741</v>
      </c>
      <c r="LO295" s="16" t="s">
        <v>1056</v>
      </c>
      <c r="LP295" s="16" t="s">
        <v>844</v>
      </c>
      <c r="LQ295" s="16" t="s">
        <v>1056</v>
      </c>
      <c r="LR295" s="16" t="s">
        <v>844</v>
      </c>
      <c r="LS295" s="16" t="s">
        <v>844</v>
      </c>
      <c r="LT295" s="16" t="s">
        <v>843</v>
      </c>
      <c r="LU295" s="16" t="s">
        <v>843</v>
      </c>
      <c r="LV295" s="16" t="s">
        <v>843</v>
      </c>
      <c r="LW295" s="16" t="s">
        <v>843</v>
      </c>
      <c r="LX295" s="16" t="s">
        <v>844</v>
      </c>
      <c r="LY295" s="16" t="s">
        <v>843</v>
      </c>
      <c r="LZ295" s="16" t="s">
        <v>843</v>
      </c>
      <c r="MA295" s="16" t="s">
        <v>843</v>
      </c>
      <c r="MB295" s="16" t="s">
        <v>843</v>
      </c>
      <c r="MC295" s="16" t="s">
        <v>1056</v>
      </c>
      <c r="ME295" s="16" t="s">
        <v>11656</v>
      </c>
      <c r="MF295" s="16" t="s">
        <v>8847</v>
      </c>
      <c r="MR295" s="16" t="s">
        <v>474</v>
      </c>
      <c r="MS295" s="16" t="s">
        <v>11838</v>
      </c>
      <c r="NI295" s="16" t="s">
        <v>11658</v>
      </c>
      <c r="NS295" s="16" t="s">
        <v>462</v>
      </c>
      <c r="NT295" s="16" t="s">
        <v>482</v>
      </c>
      <c r="NU295" s="16">
        <v>0.79400000000000004</v>
      </c>
      <c r="NV295" s="16" t="s">
        <v>860</v>
      </c>
      <c r="NW295" s="16" t="s">
        <v>1182</v>
      </c>
      <c r="NX295" s="16" t="s">
        <v>1142</v>
      </c>
      <c r="NY295" s="16" t="s">
        <v>1121</v>
      </c>
    </row>
    <row r="296" spans="1:393" x14ac:dyDescent="0.25">
      <c r="A296" s="16" t="s">
        <v>10331</v>
      </c>
      <c r="B296" s="16" t="s">
        <v>844</v>
      </c>
      <c r="C296" s="16" t="s">
        <v>972</v>
      </c>
      <c r="D296" s="16" t="s">
        <v>844</v>
      </c>
      <c r="E296" s="16" t="s">
        <v>843</v>
      </c>
      <c r="F296" s="16" t="s">
        <v>843</v>
      </c>
      <c r="G296" s="16" t="s">
        <v>843</v>
      </c>
      <c r="H296" s="16" t="s">
        <v>843</v>
      </c>
      <c r="I296" s="16" t="s">
        <v>843</v>
      </c>
      <c r="J296" s="16" t="s">
        <v>843</v>
      </c>
      <c r="K296" s="16" t="s">
        <v>843</v>
      </c>
      <c r="L296" s="16" t="s">
        <v>843</v>
      </c>
      <c r="M296" s="16" t="s">
        <v>843</v>
      </c>
      <c r="N296" s="16" t="s">
        <v>843</v>
      </c>
      <c r="O296" s="16" t="s">
        <v>843</v>
      </c>
      <c r="Q296" s="16" t="s">
        <v>844</v>
      </c>
      <c r="R296" s="16">
        <v>71</v>
      </c>
      <c r="T296" s="16" t="s">
        <v>470</v>
      </c>
      <c r="U296" s="16" t="s">
        <v>844</v>
      </c>
      <c r="V296" s="16" t="s">
        <v>843</v>
      </c>
      <c r="W296" s="16" t="s">
        <v>844</v>
      </c>
      <c r="X296" s="16" t="s">
        <v>843</v>
      </c>
      <c r="Y296" s="16" t="s">
        <v>843</v>
      </c>
      <c r="Z296" s="16" t="s">
        <v>843</v>
      </c>
      <c r="AA296" s="16" t="s">
        <v>843</v>
      </c>
      <c r="AB296" s="16" t="s">
        <v>843</v>
      </c>
      <c r="AC296" s="16" t="s">
        <v>843</v>
      </c>
      <c r="AD296" s="16" t="s">
        <v>867</v>
      </c>
      <c r="AF296" s="16" t="s">
        <v>11651</v>
      </c>
      <c r="AG296" s="16" t="s">
        <v>11828</v>
      </c>
      <c r="AH296" s="16" t="s">
        <v>843</v>
      </c>
      <c r="AI296" s="16" t="s">
        <v>843</v>
      </c>
      <c r="AJ296" s="16" t="s">
        <v>844</v>
      </c>
      <c r="AK296" s="16" t="s">
        <v>843</v>
      </c>
      <c r="AL296" s="16" t="s">
        <v>844</v>
      </c>
      <c r="AM296" s="16" t="s">
        <v>844</v>
      </c>
      <c r="AN296" s="16" t="s">
        <v>843</v>
      </c>
      <c r="AO296" s="16" t="s">
        <v>843</v>
      </c>
      <c r="AP296" s="16" t="s">
        <v>843</v>
      </c>
      <c r="AQ296" s="16" t="s">
        <v>844</v>
      </c>
      <c r="AR296" s="16" t="s">
        <v>11815</v>
      </c>
      <c r="AS296" s="16" t="s">
        <v>844</v>
      </c>
      <c r="AT296" s="16" t="s">
        <v>844</v>
      </c>
      <c r="AU296" s="16" t="s">
        <v>844</v>
      </c>
      <c r="AV296" s="16" t="s">
        <v>843</v>
      </c>
      <c r="AW296" s="16" t="s">
        <v>843</v>
      </c>
      <c r="AX296" s="16" t="s">
        <v>843</v>
      </c>
      <c r="AY296" s="16" t="s">
        <v>843</v>
      </c>
      <c r="AZ296" s="16" t="s">
        <v>4437</v>
      </c>
      <c r="BA296" s="16" t="s">
        <v>4437</v>
      </c>
      <c r="BB296" s="16" t="s">
        <v>4440</v>
      </c>
      <c r="BF296" s="16" t="s">
        <v>844</v>
      </c>
      <c r="BI296" s="16" t="s">
        <v>7785</v>
      </c>
      <c r="BJ296" s="16" t="s">
        <v>843</v>
      </c>
      <c r="BK296" s="16" t="s">
        <v>843</v>
      </c>
      <c r="BL296" s="16" t="s">
        <v>843</v>
      </c>
      <c r="BM296" s="16" t="s">
        <v>843</v>
      </c>
      <c r="BN296" s="16" t="s">
        <v>843</v>
      </c>
      <c r="BO296" s="16" t="s">
        <v>844</v>
      </c>
      <c r="BP296" s="16" t="s">
        <v>843</v>
      </c>
      <c r="BQ296" s="16" t="s">
        <v>843</v>
      </c>
      <c r="DX296" s="16" t="s">
        <v>867</v>
      </c>
      <c r="DY296" s="16" t="s">
        <v>867</v>
      </c>
      <c r="ES296" s="16" t="s">
        <v>867</v>
      </c>
      <c r="EU296" s="16" t="s">
        <v>7813</v>
      </c>
      <c r="EV296" s="16" t="s">
        <v>865</v>
      </c>
      <c r="FF296" s="16" t="s">
        <v>7836</v>
      </c>
      <c r="HC296" s="16" t="s">
        <v>865</v>
      </c>
      <c r="JA296" s="16" t="s">
        <v>4816</v>
      </c>
      <c r="JB296" s="16" t="s">
        <v>865</v>
      </c>
      <c r="JC296" s="16" t="s">
        <v>865</v>
      </c>
      <c r="JD296" s="16" t="s">
        <v>865</v>
      </c>
      <c r="JE296" s="16" t="s">
        <v>865</v>
      </c>
      <c r="JF296" s="16" t="s">
        <v>865</v>
      </c>
      <c r="JG296" s="16" t="s">
        <v>843</v>
      </c>
      <c r="JH296" s="16" t="s">
        <v>4846</v>
      </c>
      <c r="KF296" s="16" t="s">
        <v>4411</v>
      </c>
      <c r="KI296" s="16" t="s">
        <v>4846</v>
      </c>
      <c r="KO296" s="16" t="s">
        <v>9526</v>
      </c>
      <c r="KP296" s="16" t="s">
        <v>9525</v>
      </c>
      <c r="KQ296" s="16" t="s">
        <v>8694</v>
      </c>
      <c r="KR296" s="16" t="s">
        <v>10332</v>
      </c>
      <c r="KS296" s="16" t="s">
        <v>9527</v>
      </c>
      <c r="KT296" s="16" t="s">
        <v>9148</v>
      </c>
      <c r="KU296" s="16" t="s">
        <v>844</v>
      </c>
      <c r="KV296" s="16" t="s">
        <v>9148</v>
      </c>
      <c r="KW296" s="16" t="s">
        <v>850</v>
      </c>
      <c r="KX296" s="16" t="s">
        <v>487</v>
      </c>
      <c r="KY296" s="16" t="s">
        <v>487</v>
      </c>
      <c r="KZ296" s="16" t="s">
        <v>487</v>
      </c>
      <c r="LC296" s="16" t="s">
        <v>10879</v>
      </c>
      <c r="LF296" s="16" t="s">
        <v>11654</v>
      </c>
      <c r="LI296" s="16" t="s">
        <v>11655</v>
      </c>
      <c r="LJ296" s="16" t="s">
        <v>843</v>
      </c>
      <c r="LL296" s="16" t="s">
        <v>8711</v>
      </c>
      <c r="LM296" s="16" t="s">
        <v>8741</v>
      </c>
      <c r="LO296" s="16" t="s">
        <v>843</v>
      </c>
      <c r="LP296" s="16" t="s">
        <v>843</v>
      </c>
      <c r="LQ296" s="16" t="s">
        <v>1056</v>
      </c>
      <c r="LR296" s="16" t="s">
        <v>843</v>
      </c>
      <c r="LS296" s="16" t="s">
        <v>1056</v>
      </c>
      <c r="LT296" s="16" t="s">
        <v>843</v>
      </c>
      <c r="LU296" s="16" t="s">
        <v>1056</v>
      </c>
      <c r="LV296" s="16" t="s">
        <v>844</v>
      </c>
      <c r="LW296" s="16" t="s">
        <v>844</v>
      </c>
      <c r="LX296" s="16" t="s">
        <v>843</v>
      </c>
      <c r="LY296" s="16" t="s">
        <v>843</v>
      </c>
      <c r="LZ296" s="16" t="s">
        <v>843</v>
      </c>
      <c r="MA296" s="16" t="s">
        <v>843</v>
      </c>
      <c r="MB296" s="16" t="s">
        <v>843</v>
      </c>
      <c r="MC296" s="16" t="s">
        <v>843</v>
      </c>
      <c r="ME296" s="16" t="s">
        <v>11656</v>
      </c>
      <c r="MF296" s="16" t="s">
        <v>8847</v>
      </c>
      <c r="MP296" s="16" t="s">
        <v>1824</v>
      </c>
      <c r="MR296" s="16" t="s">
        <v>470</v>
      </c>
      <c r="MS296" s="16" t="s">
        <v>11838</v>
      </c>
      <c r="MT296" s="16" t="s">
        <v>8987</v>
      </c>
      <c r="NC296" s="16" t="s">
        <v>487</v>
      </c>
      <c r="NE296" s="16" t="s">
        <v>486</v>
      </c>
      <c r="NG296" s="16" t="s">
        <v>1380</v>
      </c>
      <c r="NI296" s="16" t="s">
        <v>11658</v>
      </c>
      <c r="NR296" s="16" t="s">
        <v>878</v>
      </c>
      <c r="NS296" s="16" t="s">
        <v>462</v>
      </c>
      <c r="NT296" s="16" t="s">
        <v>482</v>
      </c>
      <c r="NU296" s="16">
        <v>0.79400000000000004</v>
      </c>
      <c r="NV296" s="16" t="s">
        <v>457</v>
      </c>
      <c r="NW296" s="16" t="s">
        <v>1177</v>
      </c>
      <c r="NX296" s="16" t="s">
        <v>1142</v>
      </c>
      <c r="OB296" s="16" t="s">
        <v>833</v>
      </c>
      <c r="OC296" s="16" t="s">
        <v>878</v>
      </c>
    </row>
    <row r="297" spans="1:393" x14ac:dyDescent="0.25">
      <c r="A297" s="16" t="s">
        <v>10335</v>
      </c>
      <c r="B297" s="16" t="s">
        <v>1056</v>
      </c>
      <c r="C297" s="16" t="s">
        <v>4199</v>
      </c>
      <c r="D297" s="16" t="s">
        <v>843</v>
      </c>
      <c r="E297" s="16" t="s">
        <v>843</v>
      </c>
      <c r="F297" s="16" t="s">
        <v>843</v>
      </c>
      <c r="G297" s="16" t="s">
        <v>843</v>
      </c>
      <c r="H297" s="16" t="s">
        <v>843</v>
      </c>
      <c r="I297" s="16" t="s">
        <v>844</v>
      </c>
      <c r="J297" s="16" t="s">
        <v>843</v>
      </c>
      <c r="K297" s="16" t="s">
        <v>843</v>
      </c>
      <c r="L297" s="16" t="s">
        <v>843</v>
      </c>
      <c r="M297" s="16" t="s">
        <v>843</v>
      </c>
      <c r="N297" s="16" t="s">
        <v>843</v>
      </c>
      <c r="O297" s="16" t="s">
        <v>843</v>
      </c>
      <c r="Q297" s="16" t="s">
        <v>843</v>
      </c>
      <c r="R297" s="16">
        <v>74</v>
      </c>
      <c r="T297" s="16" t="s">
        <v>470</v>
      </c>
      <c r="U297" s="16" t="s">
        <v>844</v>
      </c>
      <c r="V297" s="16" t="s">
        <v>843</v>
      </c>
      <c r="W297" s="16" t="s">
        <v>844</v>
      </c>
      <c r="X297" s="16" t="s">
        <v>843</v>
      </c>
      <c r="Y297" s="16" t="s">
        <v>843</v>
      </c>
      <c r="Z297" s="16" t="s">
        <v>843</v>
      </c>
      <c r="AA297" s="16" t="s">
        <v>843</v>
      </c>
      <c r="AB297" s="16" t="s">
        <v>843</v>
      </c>
      <c r="AC297" s="16" t="s">
        <v>843</v>
      </c>
      <c r="AD297" s="16" t="s">
        <v>867</v>
      </c>
      <c r="BF297" s="16" t="s">
        <v>843</v>
      </c>
      <c r="JB297" s="16" t="s">
        <v>865</v>
      </c>
      <c r="JC297" s="16" t="s">
        <v>865</v>
      </c>
      <c r="JD297" s="16" t="s">
        <v>865</v>
      </c>
      <c r="JE297" s="16" t="s">
        <v>865</v>
      </c>
      <c r="JF297" s="16" t="s">
        <v>865</v>
      </c>
      <c r="JG297" s="16" t="s">
        <v>843</v>
      </c>
      <c r="JH297" s="16" t="s">
        <v>4846</v>
      </c>
      <c r="KO297" s="16" t="s">
        <v>9526</v>
      </c>
      <c r="KP297" s="16" t="s">
        <v>9525</v>
      </c>
      <c r="KQ297" s="16" t="s">
        <v>8694</v>
      </c>
      <c r="KR297" s="16" t="s">
        <v>10336</v>
      </c>
      <c r="KS297" s="16" t="s">
        <v>9527</v>
      </c>
      <c r="KT297" s="16" t="s">
        <v>9148</v>
      </c>
      <c r="KU297" s="16" t="s">
        <v>844</v>
      </c>
      <c r="KV297" s="16" t="s">
        <v>9148</v>
      </c>
      <c r="LC297" s="16" t="s">
        <v>10879</v>
      </c>
      <c r="LF297" s="16" t="s">
        <v>11654</v>
      </c>
      <c r="LJ297" s="16" t="s">
        <v>843</v>
      </c>
      <c r="LL297" s="16" t="s">
        <v>8711</v>
      </c>
      <c r="LM297" s="16" t="s">
        <v>8741</v>
      </c>
      <c r="LO297" s="16" t="s">
        <v>843</v>
      </c>
      <c r="LP297" s="16" t="s">
        <v>843</v>
      </c>
      <c r="LQ297" s="16" t="s">
        <v>1056</v>
      </c>
      <c r="LR297" s="16" t="s">
        <v>843</v>
      </c>
      <c r="LS297" s="16" t="s">
        <v>1056</v>
      </c>
      <c r="LT297" s="16" t="s">
        <v>843</v>
      </c>
      <c r="LU297" s="16" t="s">
        <v>1056</v>
      </c>
      <c r="LV297" s="16" t="s">
        <v>844</v>
      </c>
      <c r="LW297" s="16" t="s">
        <v>844</v>
      </c>
      <c r="LX297" s="16" t="s">
        <v>843</v>
      </c>
      <c r="LY297" s="16" t="s">
        <v>843</v>
      </c>
      <c r="LZ297" s="16" t="s">
        <v>843</v>
      </c>
      <c r="MA297" s="16" t="s">
        <v>843</v>
      </c>
      <c r="MB297" s="16" t="s">
        <v>843</v>
      </c>
      <c r="MC297" s="16" t="s">
        <v>843</v>
      </c>
      <c r="ME297" s="16" t="s">
        <v>11656</v>
      </c>
      <c r="MF297" s="16" t="s">
        <v>8847</v>
      </c>
      <c r="MR297" s="16" t="s">
        <v>470</v>
      </c>
      <c r="MS297" s="16" t="s">
        <v>11838</v>
      </c>
      <c r="NI297" s="16" t="s">
        <v>11658</v>
      </c>
      <c r="NR297" s="16" t="s">
        <v>878</v>
      </c>
      <c r="NS297" s="16" t="s">
        <v>462</v>
      </c>
      <c r="NT297" s="16" t="s">
        <v>482</v>
      </c>
      <c r="NU297" s="16">
        <v>0.79400000000000004</v>
      </c>
      <c r="NV297" s="16" t="s">
        <v>457</v>
      </c>
      <c r="NW297" s="16" t="s">
        <v>1177</v>
      </c>
      <c r="NX297" s="16" t="s">
        <v>1142</v>
      </c>
      <c r="OB297" s="16" t="s">
        <v>833</v>
      </c>
      <c r="OC297" s="16" t="s">
        <v>878</v>
      </c>
    </row>
    <row r="298" spans="1:393" x14ac:dyDescent="0.25">
      <c r="A298" s="16" t="s">
        <v>9018</v>
      </c>
      <c r="B298" s="16" t="s">
        <v>844</v>
      </c>
      <c r="C298" s="16" t="s">
        <v>972</v>
      </c>
      <c r="D298" s="16" t="s">
        <v>844</v>
      </c>
      <c r="E298" s="16" t="s">
        <v>843</v>
      </c>
      <c r="F298" s="16" t="s">
        <v>843</v>
      </c>
      <c r="G298" s="16" t="s">
        <v>843</v>
      </c>
      <c r="H298" s="16" t="s">
        <v>843</v>
      </c>
      <c r="I298" s="16" t="s">
        <v>843</v>
      </c>
      <c r="J298" s="16" t="s">
        <v>843</v>
      </c>
      <c r="K298" s="16" t="s">
        <v>843</v>
      </c>
      <c r="L298" s="16" t="s">
        <v>843</v>
      </c>
      <c r="M298" s="16" t="s">
        <v>843</v>
      </c>
      <c r="N298" s="16" t="s">
        <v>843</v>
      </c>
      <c r="O298" s="16" t="s">
        <v>843</v>
      </c>
      <c r="Q298" s="16" t="s">
        <v>844</v>
      </c>
      <c r="R298" s="16">
        <v>82</v>
      </c>
      <c r="T298" s="16" t="s">
        <v>470</v>
      </c>
      <c r="U298" s="16" t="s">
        <v>844</v>
      </c>
      <c r="V298" s="16" t="s">
        <v>843</v>
      </c>
      <c r="W298" s="16" t="s">
        <v>844</v>
      </c>
      <c r="X298" s="16" t="s">
        <v>843</v>
      </c>
      <c r="Y298" s="16" t="s">
        <v>843</v>
      </c>
      <c r="Z298" s="16" t="s">
        <v>843</v>
      </c>
      <c r="AA298" s="16" t="s">
        <v>843</v>
      </c>
      <c r="AB298" s="16" t="s">
        <v>843</v>
      </c>
      <c r="AC298" s="16" t="s">
        <v>843</v>
      </c>
      <c r="AD298" s="16" t="s">
        <v>867</v>
      </c>
      <c r="AF298" s="16" t="s">
        <v>11841</v>
      </c>
      <c r="AG298" s="16" t="s">
        <v>11725</v>
      </c>
      <c r="AH298" s="16" t="s">
        <v>844</v>
      </c>
      <c r="AI298" s="16" t="s">
        <v>844</v>
      </c>
      <c r="AJ298" s="16" t="s">
        <v>843</v>
      </c>
      <c r="AK298" s="16" t="s">
        <v>843</v>
      </c>
      <c r="AL298" s="16" t="s">
        <v>844</v>
      </c>
      <c r="AM298" s="16" t="s">
        <v>844</v>
      </c>
      <c r="AN298" s="16" t="s">
        <v>843</v>
      </c>
      <c r="AO298" s="16" t="s">
        <v>843</v>
      </c>
      <c r="AP298" s="16" t="s">
        <v>843</v>
      </c>
      <c r="AQ298" s="16" t="s">
        <v>844</v>
      </c>
      <c r="AR298" s="16" t="s">
        <v>11679</v>
      </c>
      <c r="AS298" s="16" t="s">
        <v>844</v>
      </c>
      <c r="AT298" s="16" t="s">
        <v>843</v>
      </c>
      <c r="AU298" s="16" t="s">
        <v>844</v>
      </c>
      <c r="AV298" s="16" t="s">
        <v>843</v>
      </c>
      <c r="AW298" s="16" t="s">
        <v>843</v>
      </c>
      <c r="AX298" s="16" t="s">
        <v>843</v>
      </c>
      <c r="AY298" s="16" t="s">
        <v>843</v>
      </c>
      <c r="AZ298" s="16" t="s">
        <v>4440</v>
      </c>
      <c r="BB298" s="16" t="s">
        <v>4440</v>
      </c>
      <c r="BF298" s="16" t="s">
        <v>844</v>
      </c>
      <c r="BI298" s="16" t="s">
        <v>7785</v>
      </c>
      <c r="BJ298" s="16" t="s">
        <v>843</v>
      </c>
      <c r="BK298" s="16" t="s">
        <v>843</v>
      </c>
      <c r="BL298" s="16" t="s">
        <v>843</v>
      </c>
      <c r="BM298" s="16" t="s">
        <v>843</v>
      </c>
      <c r="BN298" s="16" t="s">
        <v>843</v>
      </c>
      <c r="BO298" s="16" t="s">
        <v>844</v>
      </c>
      <c r="BP298" s="16" t="s">
        <v>843</v>
      </c>
      <c r="BQ298" s="16" t="s">
        <v>843</v>
      </c>
      <c r="DX298" s="16" t="s">
        <v>867</v>
      </c>
      <c r="DY298" s="16" t="s">
        <v>867</v>
      </c>
      <c r="ES298" s="16" t="s">
        <v>867</v>
      </c>
      <c r="EU298" s="16" t="s">
        <v>7813</v>
      </c>
      <c r="EV298" s="16" t="s">
        <v>865</v>
      </c>
      <c r="FF298" s="16" t="s">
        <v>7836</v>
      </c>
      <c r="HC298" s="16" t="s">
        <v>865</v>
      </c>
      <c r="JA298" s="16" t="s">
        <v>4813</v>
      </c>
      <c r="JB298" s="16" t="s">
        <v>865</v>
      </c>
      <c r="JC298" s="16" t="s">
        <v>865</v>
      </c>
      <c r="JD298" s="16" t="s">
        <v>865</v>
      </c>
      <c r="JE298" s="16" t="s">
        <v>865</v>
      </c>
      <c r="JF298" s="16" t="s">
        <v>865</v>
      </c>
      <c r="JG298" s="16" t="s">
        <v>843</v>
      </c>
      <c r="JH298" s="16" t="s">
        <v>4846</v>
      </c>
      <c r="KF298" s="16" t="s">
        <v>4926</v>
      </c>
      <c r="KI298" s="16" t="s">
        <v>4846</v>
      </c>
      <c r="KO298" s="16" t="s">
        <v>9533</v>
      </c>
      <c r="KP298" s="16" t="s">
        <v>9532</v>
      </c>
      <c r="KQ298" s="16" t="s">
        <v>8694</v>
      </c>
      <c r="KR298" s="16" t="s">
        <v>10340</v>
      </c>
      <c r="KS298" s="16" t="s">
        <v>9534</v>
      </c>
      <c r="KT298" s="16" t="s">
        <v>9148</v>
      </c>
      <c r="KU298" s="16" t="s">
        <v>844</v>
      </c>
      <c r="KV298" s="16" t="s">
        <v>9148</v>
      </c>
      <c r="KW298" s="16" t="s">
        <v>850</v>
      </c>
      <c r="KX298" s="16" t="s">
        <v>487</v>
      </c>
      <c r="KY298" s="16" t="s">
        <v>487</v>
      </c>
      <c r="KZ298" s="16" t="s">
        <v>487</v>
      </c>
      <c r="LC298" s="16" t="s">
        <v>10879</v>
      </c>
      <c r="LF298" s="16" t="s">
        <v>11654</v>
      </c>
      <c r="LI298" s="16" t="s">
        <v>11655</v>
      </c>
      <c r="LJ298" s="16" t="s">
        <v>843</v>
      </c>
      <c r="LL298" s="16" t="s">
        <v>8711</v>
      </c>
      <c r="LM298" s="16" t="s">
        <v>8741</v>
      </c>
      <c r="LO298" s="16" t="s">
        <v>843</v>
      </c>
      <c r="LP298" s="16" t="s">
        <v>843</v>
      </c>
      <c r="LQ298" s="16" t="s">
        <v>1056</v>
      </c>
      <c r="LR298" s="16" t="s">
        <v>843</v>
      </c>
      <c r="LS298" s="16" t="s">
        <v>1056</v>
      </c>
      <c r="LT298" s="16" t="s">
        <v>843</v>
      </c>
      <c r="LU298" s="16" t="s">
        <v>1056</v>
      </c>
      <c r="LV298" s="16" t="s">
        <v>844</v>
      </c>
      <c r="LW298" s="16" t="s">
        <v>1056</v>
      </c>
      <c r="LX298" s="16" t="s">
        <v>843</v>
      </c>
      <c r="LY298" s="16" t="s">
        <v>843</v>
      </c>
      <c r="LZ298" s="16" t="s">
        <v>843</v>
      </c>
      <c r="MA298" s="16" t="s">
        <v>843</v>
      </c>
      <c r="MB298" s="16" t="s">
        <v>843</v>
      </c>
      <c r="MC298" s="16" t="s">
        <v>843</v>
      </c>
      <c r="ME298" s="16" t="s">
        <v>11656</v>
      </c>
      <c r="MF298" s="16" t="s">
        <v>8847</v>
      </c>
      <c r="MO298" s="16" t="s">
        <v>1817</v>
      </c>
      <c r="MP298" s="16" t="s">
        <v>1824</v>
      </c>
      <c r="MR298" s="16" t="s">
        <v>470</v>
      </c>
      <c r="MS298" s="16" t="s">
        <v>11838</v>
      </c>
      <c r="MT298" s="16" t="s">
        <v>843</v>
      </c>
      <c r="NC298" s="16" t="s">
        <v>487</v>
      </c>
      <c r="NE298" s="16" t="s">
        <v>486</v>
      </c>
      <c r="NG298" s="16" t="s">
        <v>1376</v>
      </c>
      <c r="NI298" s="16" t="s">
        <v>11658</v>
      </c>
      <c r="NR298" s="16" t="s">
        <v>878</v>
      </c>
      <c r="NS298" s="16" t="s">
        <v>462</v>
      </c>
      <c r="NT298" s="16" t="s">
        <v>482</v>
      </c>
      <c r="NU298" s="16">
        <v>0.79400000000000004</v>
      </c>
      <c r="NV298" s="16" t="s">
        <v>457</v>
      </c>
      <c r="NW298" s="16" t="s">
        <v>1177</v>
      </c>
      <c r="NX298" s="16" t="s">
        <v>1142</v>
      </c>
      <c r="OB298" s="16" t="s">
        <v>833</v>
      </c>
      <c r="OC298" s="16" t="s">
        <v>878</v>
      </c>
    </row>
    <row r="299" spans="1:393" x14ac:dyDescent="0.25">
      <c r="A299" s="16" t="s">
        <v>10344</v>
      </c>
      <c r="B299" s="16" t="s">
        <v>1056</v>
      </c>
      <c r="C299" s="16" t="s">
        <v>972</v>
      </c>
      <c r="D299" s="16" t="s">
        <v>844</v>
      </c>
      <c r="E299" s="16" t="s">
        <v>843</v>
      </c>
      <c r="F299" s="16" t="s">
        <v>843</v>
      </c>
      <c r="G299" s="16" t="s">
        <v>843</v>
      </c>
      <c r="H299" s="16" t="s">
        <v>843</v>
      </c>
      <c r="I299" s="16" t="s">
        <v>843</v>
      </c>
      <c r="J299" s="16" t="s">
        <v>843</v>
      </c>
      <c r="K299" s="16" t="s">
        <v>843</v>
      </c>
      <c r="L299" s="16" t="s">
        <v>843</v>
      </c>
      <c r="M299" s="16" t="s">
        <v>843</v>
      </c>
      <c r="N299" s="16" t="s">
        <v>843</v>
      </c>
      <c r="O299" s="16" t="s">
        <v>843</v>
      </c>
      <c r="Q299" s="16" t="s">
        <v>844</v>
      </c>
      <c r="R299" s="16">
        <v>60</v>
      </c>
      <c r="T299" s="16" t="s">
        <v>470</v>
      </c>
      <c r="U299" s="16" t="s">
        <v>844</v>
      </c>
      <c r="V299" s="16" t="s">
        <v>843</v>
      </c>
      <c r="W299" s="16" t="s">
        <v>844</v>
      </c>
      <c r="X299" s="16" t="s">
        <v>843</v>
      </c>
      <c r="Y299" s="16" t="s">
        <v>843</v>
      </c>
      <c r="Z299" s="16" t="s">
        <v>843</v>
      </c>
      <c r="AA299" s="16" t="s">
        <v>843</v>
      </c>
      <c r="AB299" s="16" t="s">
        <v>843</v>
      </c>
      <c r="AC299" s="16" t="s">
        <v>843</v>
      </c>
      <c r="AD299" s="16" t="s">
        <v>867</v>
      </c>
      <c r="AF299" s="16" t="s">
        <v>11673</v>
      </c>
      <c r="AG299" s="16" t="s">
        <v>11842</v>
      </c>
      <c r="AH299" s="16" t="s">
        <v>844</v>
      </c>
      <c r="AI299" s="16" t="s">
        <v>844</v>
      </c>
      <c r="AJ299" s="16" t="s">
        <v>844</v>
      </c>
      <c r="AK299" s="16" t="s">
        <v>843</v>
      </c>
      <c r="AL299" s="16" t="s">
        <v>844</v>
      </c>
      <c r="AM299" s="16" t="s">
        <v>844</v>
      </c>
      <c r="AN299" s="16" t="s">
        <v>843</v>
      </c>
      <c r="AO299" s="16" t="s">
        <v>843</v>
      </c>
      <c r="AP299" s="16" t="s">
        <v>843</v>
      </c>
      <c r="AQ299" s="16" t="s">
        <v>844</v>
      </c>
      <c r="AR299" s="16" t="s">
        <v>4433</v>
      </c>
      <c r="AS299" s="16" t="s">
        <v>843</v>
      </c>
      <c r="AT299" s="16" t="s">
        <v>843</v>
      </c>
      <c r="AU299" s="16" t="s">
        <v>843</v>
      </c>
      <c r="AV299" s="16" t="s">
        <v>843</v>
      </c>
      <c r="AW299" s="16" t="s">
        <v>843</v>
      </c>
      <c r="AX299" s="16" t="s">
        <v>843</v>
      </c>
      <c r="AY299" s="16" t="s">
        <v>844</v>
      </c>
      <c r="BF299" s="16" t="s">
        <v>844</v>
      </c>
      <c r="BH299" s="16" t="s">
        <v>7383</v>
      </c>
      <c r="BI299" s="16" t="s">
        <v>7785</v>
      </c>
      <c r="BJ299" s="16" t="s">
        <v>843</v>
      </c>
      <c r="BK299" s="16" t="s">
        <v>843</v>
      </c>
      <c r="BL299" s="16" t="s">
        <v>843</v>
      </c>
      <c r="BM299" s="16" t="s">
        <v>843</v>
      </c>
      <c r="BN299" s="16" t="s">
        <v>843</v>
      </c>
      <c r="BO299" s="16" t="s">
        <v>844</v>
      </c>
      <c r="BP299" s="16" t="s">
        <v>843</v>
      </c>
      <c r="BQ299" s="16" t="s">
        <v>843</v>
      </c>
      <c r="DX299" s="16" t="s">
        <v>867</v>
      </c>
      <c r="DY299" s="16" t="s">
        <v>867</v>
      </c>
      <c r="ES299" s="16" t="s">
        <v>867</v>
      </c>
      <c r="EU299" s="16" t="s">
        <v>7813</v>
      </c>
      <c r="EV299" s="16" t="s">
        <v>865</v>
      </c>
      <c r="FF299" s="16" t="s">
        <v>7836</v>
      </c>
      <c r="HC299" s="16" t="s">
        <v>865</v>
      </c>
      <c r="JA299" s="16" t="s">
        <v>4816</v>
      </c>
      <c r="JB299" s="16" t="s">
        <v>865</v>
      </c>
      <c r="JC299" s="16" t="s">
        <v>865</v>
      </c>
      <c r="JD299" s="16" t="s">
        <v>865</v>
      </c>
      <c r="JE299" s="16" t="s">
        <v>865</v>
      </c>
      <c r="JF299" s="16" t="s">
        <v>865</v>
      </c>
      <c r="JG299" s="16" t="s">
        <v>843</v>
      </c>
      <c r="JH299" s="16" t="s">
        <v>4846</v>
      </c>
      <c r="KF299" s="16" t="s">
        <v>4926</v>
      </c>
      <c r="KI299" s="16" t="s">
        <v>4982</v>
      </c>
      <c r="KK299" s="16" t="s">
        <v>4901</v>
      </c>
      <c r="KM299" s="16" t="s">
        <v>7610</v>
      </c>
      <c r="KO299" s="16" t="s">
        <v>9533</v>
      </c>
      <c r="KP299" s="16" t="s">
        <v>9532</v>
      </c>
      <c r="KQ299" s="16" t="s">
        <v>8694</v>
      </c>
      <c r="KR299" s="16" t="s">
        <v>10345</v>
      </c>
      <c r="KS299" s="16" t="s">
        <v>9534</v>
      </c>
      <c r="KT299" s="16" t="s">
        <v>9148</v>
      </c>
      <c r="KU299" s="16" t="s">
        <v>844</v>
      </c>
      <c r="KV299" s="16" t="s">
        <v>9148</v>
      </c>
      <c r="KW299" s="16" t="s">
        <v>851</v>
      </c>
      <c r="KX299" s="16" t="s">
        <v>487</v>
      </c>
      <c r="KY299" s="16" t="s">
        <v>487</v>
      </c>
      <c r="KZ299" s="16" t="s">
        <v>487</v>
      </c>
      <c r="LC299" s="16" t="s">
        <v>10879</v>
      </c>
      <c r="LF299" s="16" t="s">
        <v>11654</v>
      </c>
      <c r="LI299" s="16" t="s">
        <v>11655</v>
      </c>
      <c r="LJ299" s="16" t="s">
        <v>843</v>
      </c>
      <c r="LL299" s="16" t="s">
        <v>8711</v>
      </c>
      <c r="LM299" s="16" t="s">
        <v>8741</v>
      </c>
      <c r="LO299" s="16" t="s">
        <v>843</v>
      </c>
      <c r="LP299" s="16" t="s">
        <v>843</v>
      </c>
      <c r="LQ299" s="16" t="s">
        <v>1056</v>
      </c>
      <c r="LR299" s="16" t="s">
        <v>843</v>
      </c>
      <c r="LS299" s="16" t="s">
        <v>1056</v>
      </c>
      <c r="LT299" s="16" t="s">
        <v>843</v>
      </c>
      <c r="LU299" s="16" t="s">
        <v>1056</v>
      </c>
      <c r="LV299" s="16" t="s">
        <v>844</v>
      </c>
      <c r="LW299" s="16" t="s">
        <v>1056</v>
      </c>
      <c r="LX299" s="16" t="s">
        <v>843</v>
      </c>
      <c r="LY299" s="16" t="s">
        <v>843</v>
      </c>
      <c r="LZ299" s="16" t="s">
        <v>843</v>
      </c>
      <c r="MA299" s="16" t="s">
        <v>843</v>
      </c>
      <c r="MB299" s="16" t="s">
        <v>843</v>
      </c>
      <c r="MC299" s="16" t="s">
        <v>843</v>
      </c>
      <c r="ME299" s="16" t="s">
        <v>11656</v>
      </c>
      <c r="MF299" s="16" t="s">
        <v>8847</v>
      </c>
      <c r="MJ299" s="16" t="s">
        <v>1839</v>
      </c>
      <c r="MO299" s="16" t="s">
        <v>1817</v>
      </c>
      <c r="MP299" s="16" t="s">
        <v>1829</v>
      </c>
      <c r="MQ299" s="16" t="s">
        <v>1781</v>
      </c>
      <c r="MR299" s="16" t="s">
        <v>470</v>
      </c>
      <c r="MS299" s="16" t="s">
        <v>11838</v>
      </c>
      <c r="MT299" s="16" t="s">
        <v>9009</v>
      </c>
      <c r="MU299" s="16" t="s">
        <v>817</v>
      </c>
      <c r="NC299" s="16" t="s">
        <v>487</v>
      </c>
      <c r="NE299" s="16" t="s">
        <v>486</v>
      </c>
      <c r="NG299" s="16" t="s">
        <v>1380</v>
      </c>
      <c r="NI299" s="16" t="s">
        <v>11658</v>
      </c>
      <c r="NR299" s="16" t="s">
        <v>877</v>
      </c>
      <c r="NS299" s="16" t="s">
        <v>462</v>
      </c>
      <c r="NT299" s="16" t="s">
        <v>482</v>
      </c>
      <c r="NU299" s="16">
        <v>0.79400000000000004</v>
      </c>
      <c r="NV299" s="16" t="s">
        <v>457</v>
      </c>
      <c r="NW299" s="16" t="s">
        <v>1177</v>
      </c>
      <c r="NX299" s="16" t="s">
        <v>1142</v>
      </c>
      <c r="OB299" s="16" t="s">
        <v>833</v>
      </c>
      <c r="OC299" s="16" t="s">
        <v>877</v>
      </c>
    </row>
    <row r="300" spans="1:393" x14ac:dyDescent="0.25">
      <c r="A300" s="16" t="s">
        <v>10348</v>
      </c>
      <c r="B300" s="16" t="s">
        <v>844</v>
      </c>
      <c r="C300" s="16" t="s">
        <v>972</v>
      </c>
      <c r="D300" s="16" t="s">
        <v>844</v>
      </c>
      <c r="E300" s="16" t="s">
        <v>843</v>
      </c>
      <c r="F300" s="16" t="s">
        <v>843</v>
      </c>
      <c r="G300" s="16" t="s">
        <v>843</v>
      </c>
      <c r="H300" s="16" t="s">
        <v>843</v>
      </c>
      <c r="I300" s="16" t="s">
        <v>843</v>
      </c>
      <c r="J300" s="16" t="s">
        <v>843</v>
      </c>
      <c r="K300" s="16" t="s">
        <v>843</v>
      </c>
      <c r="L300" s="16" t="s">
        <v>843</v>
      </c>
      <c r="M300" s="16" t="s">
        <v>843</v>
      </c>
      <c r="N300" s="16" t="s">
        <v>843</v>
      </c>
      <c r="O300" s="16" t="s">
        <v>843</v>
      </c>
      <c r="Q300" s="16" t="s">
        <v>844</v>
      </c>
      <c r="R300" s="16">
        <v>62</v>
      </c>
      <c r="T300" s="16" t="s">
        <v>470</v>
      </c>
      <c r="U300" s="16" t="s">
        <v>844</v>
      </c>
      <c r="V300" s="16" t="s">
        <v>843</v>
      </c>
      <c r="W300" s="16" t="s">
        <v>844</v>
      </c>
      <c r="X300" s="16" t="s">
        <v>843</v>
      </c>
      <c r="Y300" s="16" t="s">
        <v>843</v>
      </c>
      <c r="Z300" s="16" t="s">
        <v>843</v>
      </c>
      <c r="AA300" s="16" t="s">
        <v>843</v>
      </c>
      <c r="AB300" s="16" t="s">
        <v>843</v>
      </c>
      <c r="AC300" s="16" t="s">
        <v>843</v>
      </c>
      <c r="AD300" s="16" t="s">
        <v>867</v>
      </c>
      <c r="AF300" s="16" t="s">
        <v>11659</v>
      </c>
      <c r="AG300" s="16" t="s">
        <v>11696</v>
      </c>
      <c r="AH300" s="16" t="s">
        <v>844</v>
      </c>
      <c r="AI300" s="16" t="s">
        <v>844</v>
      </c>
      <c r="AJ300" s="16" t="s">
        <v>844</v>
      </c>
      <c r="AK300" s="16" t="s">
        <v>843</v>
      </c>
      <c r="AL300" s="16" t="s">
        <v>843</v>
      </c>
      <c r="AM300" s="16" t="s">
        <v>844</v>
      </c>
      <c r="AN300" s="16" t="s">
        <v>843</v>
      </c>
      <c r="AO300" s="16" t="s">
        <v>843</v>
      </c>
      <c r="AP300" s="16" t="s">
        <v>843</v>
      </c>
      <c r="AQ300" s="16" t="s">
        <v>844</v>
      </c>
      <c r="AR300" s="16" t="s">
        <v>11732</v>
      </c>
      <c r="AS300" s="16" t="s">
        <v>844</v>
      </c>
      <c r="AT300" s="16" t="s">
        <v>843</v>
      </c>
      <c r="AU300" s="16" t="s">
        <v>843</v>
      </c>
      <c r="AV300" s="16" t="s">
        <v>844</v>
      </c>
      <c r="AW300" s="16" t="s">
        <v>843</v>
      </c>
      <c r="AX300" s="16" t="s">
        <v>843</v>
      </c>
      <c r="AY300" s="16" t="s">
        <v>843</v>
      </c>
      <c r="AZ300" s="16" t="s">
        <v>4437</v>
      </c>
      <c r="BC300" s="16" t="s">
        <v>4437</v>
      </c>
      <c r="BF300" s="16" t="s">
        <v>844</v>
      </c>
      <c r="BH300" s="16" t="s">
        <v>7383</v>
      </c>
      <c r="BI300" s="16" t="s">
        <v>7785</v>
      </c>
      <c r="BJ300" s="16" t="s">
        <v>843</v>
      </c>
      <c r="BK300" s="16" t="s">
        <v>843</v>
      </c>
      <c r="BL300" s="16" t="s">
        <v>843</v>
      </c>
      <c r="BM300" s="16" t="s">
        <v>843</v>
      </c>
      <c r="BN300" s="16" t="s">
        <v>843</v>
      </c>
      <c r="BO300" s="16" t="s">
        <v>844</v>
      </c>
      <c r="BP300" s="16" t="s">
        <v>843</v>
      </c>
      <c r="BQ300" s="16" t="s">
        <v>843</v>
      </c>
      <c r="DX300" s="16" t="s">
        <v>865</v>
      </c>
      <c r="ES300" s="16" t="s">
        <v>865</v>
      </c>
      <c r="EU300" s="16" t="s">
        <v>7810</v>
      </c>
      <c r="EV300" s="16" t="s">
        <v>865</v>
      </c>
      <c r="FF300" s="16" t="s">
        <v>7836</v>
      </c>
      <c r="HC300" s="16" t="s">
        <v>865</v>
      </c>
      <c r="JA300" s="16" t="s">
        <v>4813</v>
      </c>
      <c r="JB300" s="16" t="s">
        <v>865</v>
      </c>
      <c r="JC300" s="16" t="s">
        <v>865</v>
      </c>
      <c r="JD300" s="16" t="s">
        <v>865</v>
      </c>
      <c r="JE300" s="16" t="s">
        <v>865</v>
      </c>
      <c r="JF300" s="16" t="s">
        <v>865</v>
      </c>
      <c r="JG300" s="16" t="s">
        <v>843</v>
      </c>
      <c r="JH300" s="16" t="s">
        <v>4846</v>
      </c>
      <c r="KF300" s="16" t="s">
        <v>4926</v>
      </c>
      <c r="KI300" s="16" t="s">
        <v>4846</v>
      </c>
      <c r="KO300" s="16" t="s">
        <v>9538</v>
      </c>
      <c r="KP300" s="16" t="s">
        <v>9537</v>
      </c>
      <c r="KQ300" s="16" t="s">
        <v>8694</v>
      </c>
      <c r="KR300" s="16" t="s">
        <v>10349</v>
      </c>
      <c r="KS300" s="16" t="s">
        <v>9539</v>
      </c>
      <c r="KT300" s="16" t="s">
        <v>9148</v>
      </c>
      <c r="KU300" s="16" t="s">
        <v>844</v>
      </c>
      <c r="KV300" s="16" t="s">
        <v>9148</v>
      </c>
      <c r="KW300" s="16" t="s">
        <v>851</v>
      </c>
      <c r="KY300" s="16" t="s">
        <v>486</v>
      </c>
      <c r="LC300" s="16" t="s">
        <v>10879</v>
      </c>
      <c r="LF300" s="16" t="s">
        <v>11654</v>
      </c>
      <c r="LI300" s="16" t="s">
        <v>11655</v>
      </c>
      <c r="LJ300" s="16" t="s">
        <v>843</v>
      </c>
      <c r="LL300" s="16" t="s">
        <v>8711</v>
      </c>
      <c r="LM300" s="16" t="s">
        <v>8741</v>
      </c>
      <c r="LO300" s="16" t="s">
        <v>843</v>
      </c>
      <c r="LP300" s="16" t="s">
        <v>843</v>
      </c>
      <c r="LQ300" s="16" t="s">
        <v>844</v>
      </c>
      <c r="LR300" s="16" t="s">
        <v>844</v>
      </c>
      <c r="LS300" s="16" t="s">
        <v>844</v>
      </c>
      <c r="LT300" s="16" t="s">
        <v>844</v>
      </c>
      <c r="LU300" s="16" t="s">
        <v>1056</v>
      </c>
      <c r="LV300" s="16" t="s">
        <v>844</v>
      </c>
      <c r="LW300" s="16" t="s">
        <v>844</v>
      </c>
      <c r="LX300" s="16" t="s">
        <v>843</v>
      </c>
      <c r="LY300" s="16" t="s">
        <v>843</v>
      </c>
      <c r="LZ300" s="16" t="s">
        <v>843</v>
      </c>
      <c r="MA300" s="16" t="s">
        <v>843</v>
      </c>
      <c r="MB300" s="16" t="s">
        <v>843</v>
      </c>
      <c r="MC300" s="16" t="s">
        <v>843</v>
      </c>
      <c r="ME300" s="16" t="s">
        <v>11656</v>
      </c>
      <c r="MF300" s="16" t="s">
        <v>8847</v>
      </c>
      <c r="MO300" s="16" t="s">
        <v>1817</v>
      </c>
      <c r="MP300" s="16" t="s">
        <v>1824</v>
      </c>
      <c r="MR300" s="16" t="s">
        <v>470</v>
      </c>
      <c r="MS300" s="16" t="s">
        <v>11838</v>
      </c>
      <c r="MT300" s="16" t="s">
        <v>9003</v>
      </c>
      <c r="MU300" s="16" t="s">
        <v>817</v>
      </c>
      <c r="NC300" s="16" t="s">
        <v>486</v>
      </c>
      <c r="NE300" s="16" t="s">
        <v>486</v>
      </c>
      <c r="NG300" s="16" t="s">
        <v>1376</v>
      </c>
      <c r="NI300" s="16" t="s">
        <v>11658</v>
      </c>
      <c r="NR300" s="16" t="s">
        <v>877</v>
      </c>
      <c r="NS300" s="16" t="s">
        <v>462</v>
      </c>
      <c r="NT300" s="16" t="s">
        <v>482</v>
      </c>
      <c r="NU300" s="16">
        <v>0.79400000000000004</v>
      </c>
      <c r="NV300" s="16" t="s">
        <v>457</v>
      </c>
      <c r="NW300" s="16" t="s">
        <v>1177</v>
      </c>
      <c r="NX300" s="16" t="s">
        <v>1142</v>
      </c>
      <c r="OB300" s="16" t="s">
        <v>833</v>
      </c>
      <c r="OC300" s="16" t="s">
        <v>877</v>
      </c>
    </row>
    <row r="301" spans="1:393" x14ac:dyDescent="0.25">
      <c r="A301" s="16" t="s">
        <v>10353</v>
      </c>
      <c r="B301" s="16" t="s">
        <v>1056</v>
      </c>
      <c r="C301" s="16" t="s">
        <v>972</v>
      </c>
      <c r="D301" s="16" t="s">
        <v>844</v>
      </c>
      <c r="E301" s="16" t="s">
        <v>843</v>
      </c>
      <c r="F301" s="16" t="s">
        <v>843</v>
      </c>
      <c r="G301" s="16" t="s">
        <v>843</v>
      </c>
      <c r="H301" s="16" t="s">
        <v>843</v>
      </c>
      <c r="I301" s="16" t="s">
        <v>843</v>
      </c>
      <c r="J301" s="16" t="s">
        <v>843</v>
      </c>
      <c r="K301" s="16" t="s">
        <v>843</v>
      </c>
      <c r="L301" s="16" t="s">
        <v>843</v>
      </c>
      <c r="M301" s="16" t="s">
        <v>843</v>
      </c>
      <c r="N301" s="16" t="s">
        <v>843</v>
      </c>
      <c r="O301" s="16" t="s">
        <v>843</v>
      </c>
      <c r="Q301" s="16" t="s">
        <v>844</v>
      </c>
      <c r="R301" s="16">
        <v>65</v>
      </c>
      <c r="T301" s="16" t="s">
        <v>474</v>
      </c>
      <c r="U301" s="16" t="s">
        <v>843</v>
      </c>
      <c r="V301" s="16" t="s">
        <v>844</v>
      </c>
      <c r="W301" s="16" t="s">
        <v>843</v>
      </c>
      <c r="X301" s="16" t="s">
        <v>844</v>
      </c>
      <c r="Y301" s="16" t="s">
        <v>843</v>
      </c>
      <c r="Z301" s="16" t="s">
        <v>843</v>
      </c>
      <c r="AA301" s="16" t="s">
        <v>843</v>
      </c>
      <c r="AB301" s="16" t="s">
        <v>843</v>
      </c>
      <c r="AC301" s="16" t="s">
        <v>843</v>
      </c>
      <c r="AD301" s="16" t="s">
        <v>867</v>
      </c>
      <c r="AF301" s="16" t="s">
        <v>11659</v>
      </c>
      <c r="AG301" s="16" t="s">
        <v>11808</v>
      </c>
      <c r="AH301" s="16" t="s">
        <v>844</v>
      </c>
      <c r="AI301" s="16" t="s">
        <v>844</v>
      </c>
      <c r="AJ301" s="16" t="s">
        <v>844</v>
      </c>
      <c r="AK301" s="16" t="s">
        <v>843</v>
      </c>
      <c r="AL301" s="16" t="s">
        <v>843</v>
      </c>
      <c r="AM301" s="16" t="s">
        <v>843</v>
      </c>
      <c r="AN301" s="16" t="s">
        <v>843</v>
      </c>
      <c r="AO301" s="16" t="s">
        <v>843</v>
      </c>
      <c r="AP301" s="16" t="s">
        <v>843</v>
      </c>
      <c r="AQ301" s="16" t="s">
        <v>843</v>
      </c>
      <c r="AR301" s="16" t="s">
        <v>4421</v>
      </c>
      <c r="AS301" s="16" t="s">
        <v>843</v>
      </c>
      <c r="AT301" s="16" t="s">
        <v>843</v>
      </c>
      <c r="AU301" s="16" t="s">
        <v>844</v>
      </c>
      <c r="AV301" s="16" t="s">
        <v>843</v>
      </c>
      <c r="AW301" s="16" t="s">
        <v>843</v>
      </c>
      <c r="AX301" s="16" t="s">
        <v>843</v>
      </c>
      <c r="AY301" s="16" t="s">
        <v>843</v>
      </c>
      <c r="BB301" s="16" t="s">
        <v>4440</v>
      </c>
      <c r="BF301" s="16" t="s">
        <v>843</v>
      </c>
      <c r="BI301" s="16" t="s">
        <v>7785</v>
      </c>
      <c r="BJ301" s="16" t="s">
        <v>843</v>
      </c>
      <c r="BK301" s="16" t="s">
        <v>843</v>
      </c>
      <c r="BL301" s="16" t="s">
        <v>843</v>
      </c>
      <c r="BM301" s="16" t="s">
        <v>843</v>
      </c>
      <c r="BN301" s="16" t="s">
        <v>843</v>
      </c>
      <c r="BO301" s="16" t="s">
        <v>844</v>
      </c>
      <c r="BP301" s="16" t="s">
        <v>843</v>
      </c>
      <c r="BQ301" s="16" t="s">
        <v>843</v>
      </c>
      <c r="DX301" s="16" t="s">
        <v>867</v>
      </c>
      <c r="DY301" s="16" t="s">
        <v>867</v>
      </c>
      <c r="ES301" s="16" t="s">
        <v>867</v>
      </c>
      <c r="EU301" s="16" t="s">
        <v>7813</v>
      </c>
      <c r="EV301" s="16" t="s">
        <v>865</v>
      </c>
      <c r="FF301" s="16" t="s">
        <v>7839</v>
      </c>
      <c r="HC301" s="16" t="s">
        <v>865</v>
      </c>
      <c r="JA301" s="16" t="s">
        <v>4813</v>
      </c>
      <c r="JB301" s="16" t="s">
        <v>865</v>
      </c>
      <c r="JC301" s="16" t="s">
        <v>865</v>
      </c>
      <c r="JD301" s="16" t="s">
        <v>865</v>
      </c>
      <c r="JE301" s="16" t="s">
        <v>865</v>
      </c>
      <c r="JF301" s="16" t="s">
        <v>865</v>
      </c>
      <c r="JG301" s="16" t="s">
        <v>843</v>
      </c>
      <c r="JH301" s="16" t="s">
        <v>5638</v>
      </c>
      <c r="JJ301" s="16" t="s">
        <v>865</v>
      </c>
      <c r="KF301" s="16" t="s">
        <v>4926</v>
      </c>
      <c r="KI301" s="16" t="s">
        <v>4849</v>
      </c>
      <c r="KO301" s="16" t="s">
        <v>9538</v>
      </c>
      <c r="KP301" s="16" t="s">
        <v>9537</v>
      </c>
      <c r="KQ301" s="16" t="s">
        <v>8694</v>
      </c>
      <c r="KR301" s="16" t="s">
        <v>10354</v>
      </c>
      <c r="KS301" s="16" t="s">
        <v>9539</v>
      </c>
      <c r="KT301" s="16" t="s">
        <v>9148</v>
      </c>
      <c r="KU301" s="16" t="s">
        <v>844</v>
      </c>
      <c r="KV301" s="16" t="s">
        <v>9148</v>
      </c>
      <c r="KW301" s="16" t="s">
        <v>850</v>
      </c>
      <c r="KX301" s="16" t="s">
        <v>487</v>
      </c>
      <c r="KY301" s="16" t="s">
        <v>487</v>
      </c>
      <c r="KZ301" s="16" t="s">
        <v>487</v>
      </c>
      <c r="LC301" s="16" t="s">
        <v>10879</v>
      </c>
      <c r="LF301" s="16" t="s">
        <v>11654</v>
      </c>
      <c r="LI301" s="16" t="s">
        <v>11655</v>
      </c>
      <c r="LJ301" s="16" t="s">
        <v>843</v>
      </c>
      <c r="LL301" s="16" t="s">
        <v>8711</v>
      </c>
      <c r="LM301" s="16" t="s">
        <v>8741</v>
      </c>
      <c r="LO301" s="16" t="s">
        <v>843</v>
      </c>
      <c r="LP301" s="16" t="s">
        <v>843</v>
      </c>
      <c r="LQ301" s="16" t="s">
        <v>844</v>
      </c>
      <c r="LR301" s="16" t="s">
        <v>844</v>
      </c>
      <c r="LS301" s="16" t="s">
        <v>844</v>
      </c>
      <c r="LT301" s="16" t="s">
        <v>844</v>
      </c>
      <c r="LU301" s="16" t="s">
        <v>1056</v>
      </c>
      <c r="LV301" s="16" t="s">
        <v>844</v>
      </c>
      <c r="LW301" s="16" t="s">
        <v>844</v>
      </c>
      <c r="LX301" s="16" t="s">
        <v>843</v>
      </c>
      <c r="LY301" s="16" t="s">
        <v>843</v>
      </c>
      <c r="LZ301" s="16" t="s">
        <v>843</v>
      </c>
      <c r="MA301" s="16" t="s">
        <v>843</v>
      </c>
      <c r="MB301" s="16" t="s">
        <v>843</v>
      </c>
      <c r="MC301" s="16" t="s">
        <v>843</v>
      </c>
      <c r="ME301" s="16" t="s">
        <v>11656</v>
      </c>
      <c r="MF301" s="16" t="s">
        <v>8847</v>
      </c>
      <c r="MO301" s="16" t="s">
        <v>1817</v>
      </c>
      <c r="MP301" s="16" t="s">
        <v>13845</v>
      </c>
      <c r="MR301" s="16" t="s">
        <v>474</v>
      </c>
      <c r="MS301" s="16" t="s">
        <v>11838</v>
      </c>
      <c r="MT301" s="16" t="s">
        <v>9003</v>
      </c>
      <c r="NC301" s="16" t="s">
        <v>487</v>
      </c>
      <c r="NE301" s="16" t="s">
        <v>486</v>
      </c>
      <c r="NG301" s="16" t="s">
        <v>1376</v>
      </c>
      <c r="NI301" s="16" t="s">
        <v>11658</v>
      </c>
      <c r="NR301" s="16" t="s">
        <v>878</v>
      </c>
      <c r="NS301" s="16" t="s">
        <v>462</v>
      </c>
      <c r="NT301" s="16" t="s">
        <v>482</v>
      </c>
      <c r="NU301" s="16">
        <v>0.79400000000000004</v>
      </c>
      <c r="NV301" s="16" t="s">
        <v>457</v>
      </c>
      <c r="NW301" s="16" t="s">
        <v>1183</v>
      </c>
      <c r="NX301" s="16" t="s">
        <v>1142</v>
      </c>
      <c r="OB301" s="16" t="s">
        <v>833</v>
      </c>
      <c r="OC301" s="16" t="s">
        <v>878</v>
      </c>
    </row>
    <row r="302" spans="1:393" x14ac:dyDescent="0.25">
      <c r="A302" s="16" t="s">
        <v>10357</v>
      </c>
      <c r="B302" s="16" t="s">
        <v>844</v>
      </c>
      <c r="C302" s="16" t="s">
        <v>972</v>
      </c>
      <c r="D302" s="16" t="s">
        <v>844</v>
      </c>
      <c r="E302" s="16" t="s">
        <v>843</v>
      </c>
      <c r="F302" s="16" t="s">
        <v>843</v>
      </c>
      <c r="G302" s="16" t="s">
        <v>843</v>
      </c>
      <c r="H302" s="16" t="s">
        <v>843</v>
      </c>
      <c r="I302" s="16" t="s">
        <v>843</v>
      </c>
      <c r="J302" s="16" t="s">
        <v>843</v>
      </c>
      <c r="K302" s="16" t="s">
        <v>843</v>
      </c>
      <c r="L302" s="16" t="s">
        <v>843</v>
      </c>
      <c r="M302" s="16" t="s">
        <v>843</v>
      </c>
      <c r="N302" s="16" t="s">
        <v>843</v>
      </c>
      <c r="O302" s="16" t="s">
        <v>843</v>
      </c>
      <c r="Q302" s="16" t="s">
        <v>844</v>
      </c>
      <c r="R302" s="16">
        <v>24</v>
      </c>
      <c r="T302" s="16" t="s">
        <v>470</v>
      </c>
      <c r="U302" s="16" t="s">
        <v>844</v>
      </c>
      <c r="V302" s="16" t="s">
        <v>843</v>
      </c>
      <c r="W302" s="16" t="s">
        <v>844</v>
      </c>
      <c r="X302" s="16" t="s">
        <v>843</v>
      </c>
      <c r="Y302" s="16" t="s">
        <v>843</v>
      </c>
      <c r="Z302" s="16" t="s">
        <v>843</v>
      </c>
      <c r="AA302" s="16" t="s">
        <v>843</v>
      </c>
      <c r="AB302" s="16" t="s">
        <v>844</v>
      </c>
      <c r="AC302" s="16" t="s">
        <v>843</v>
      </c>
      <c r="AD302" s="16" t="s">
        <v>867</v>
      </c>
      <c r="AF302" s="16" t="s">
        <v>11719</v>
      </c>
      <c r="AG302" s="16" t="s">
        <v>11770</v>
      </c>
      <c r="AH302" s="16" t="s">
        <v>844</v>
      </c>
      <c r="AI302" s="16" t="s">
        <v>844</v>
      </c>
      <c r="AJ302" s="16" t="s">
        <v>844</v>
      </c>
      <c r="AK302" s="16" t="s">
        <v>843</v>
      </c>
      <c r="AL302" s="16" t="s">
        <v>844</v>
      </c>
      <c r="AM302" s="16" t="s">
        <v>844</v>
      </c>
      <c r="AN302" s="16" t="s">
        <v>843</v>
      </c>
      <c r="AO302" s="16" t="s">
        <v>843</v>
      </c>
      <c r="AP302" s="16" t="s">
        <v>843</v>
      </c>
      <c r="AQ302" s="16" t="s">
        <v>844</v>
      </c>
      <c r="AR302" s="16" t="s">
        <v>4433</v>
      </c>
      <c r="AS302" s="16" t="s">
        <v>843</v>
      </c>
      <c r="AT302" s="16" t="s">
        <v>843</v>
      </c>
      <c r="AU302" s="16" t="s">
        <v>843</v>
      </c>
      <c r="AV302" s="16" t="s">
        <v>843</v>
      </c>
      <c r="AW302" s="16" t="s">
        <v>843</v>
      </c>
      <c r="AX302" s="16" t="s">
        <v>843</v>
      </c>
      <c r="AY302" s="16" t="s">
        <v>844</v>
      </c>
      <c r="BF302" s="16" t="s">
        <v>844</v>
      </c>
      <c r="BH302" s="16" t="s">
        <v>7380</v>
      </c>
      <c r="BI302" s="16" t="s">
        <v>7785</v>
      </c>
      <c r="BJ302" s="16" t="s">
        <v>843</v>
      </c>
      <c r="BK302" s="16" t="s">
        <v>843</v>
      </c>
      <c r="BL302" s="16" t="s">
        <v>843</v>
      </c>
      <c r="BM302" s="16" t="s">
        <v>843</v>
      </c>
      <c r="BN302" s="16" t="s">
        <v>843</v>
      </c>
      <c r="BO302" s="16" t="s">
        <v>844</v>
      </c>
      <c r="BP302" s="16" t="s">
        <v>843</v>
      </c>
      <c r="BQ302" s="16" t="s">
        <v>843</v>
      </c>
      <c r="CC302" s="16" t="s">
        <v>865</v>
      </c>
      <c r="CF302" s="16" t="s">
        <v>7212</v>
      </c>
      <c r="CG302" s="16" t="s">
        <v>843</v>
      </c>
      <c r="CH302" s="16" t="s">
        <v>843</v>
      </c>
      <c r="CI302" s="16" t="s">
        <v>843</v>
      </c>
      <c r="CJ302" s="16" t="s">
        <v>843</v>
      </c>
      <c r="CK302" s="16" t="s">
        <v>843</v>
      </c>
      <c r="CL302" s="16" t="s">
        <v>843</v>
      </c>
      <c r="CM302" s="16" t="s">
        <v>843</v>
      </c>
      <c r="CN302" s="16" t="s">
        <v>843</v>
      </c>
      <c r="CO302" s="16" t="s">
        <v>843</v>
      </c>
      <c r="CP302" s="16" t="s">
        <v>843</v>
      </c>
      <c r="CQ302" s="16" t="s">
        <v>843</v>
      </c>
      <c r="CR302" s="16" t="s">
        <v>843</v>
      </c>
      <c r="CS302" s="16" t="s">
        <v>843</v>
      </c>
      <c r="CT302" s="16" t="s">
        <v>843</v>
      </c>
      <c r="CU302" s="16" t="s">
        <v>843</v>
      </c>
      <c r="CV302" s="16" t="s">
        <v>843</v>
      </c>
      <c r="CW302" s="16" t="s">
        <v>843</v>
      </c>
      <c r="CX302" s="16" t="s">
        <v>843</v>
      </c>
      <c r="CY302" s="16" t="s">
        <v>843</v>
      </c>
      <c r="CZ302" s="16" t="s">
        <v>843</v>
      </c>
      <c r="DA302" s="16" t="s">
        <v>843</v>
      </c>
      <c r="DB302" s="16" t="s">
        <v>843</v>
      </c>
      <c r="DC302" s="16" t="s">
        <v>843</v>
      </c>
      <c r="DD302" s="16" t="s">
        <v>843</v>
      </c>
      <c r="DE302" s="16" t="s">
        <v>843</v>
      </c>
      <c r="DF302" s="16" t="s">
        <v>843</v>
      </c>
      <c r="DG302" s="16" t="s">
        <v>843</v>
      </c>
      <c r="DH302" s="16" t="s">
        <v>843</v>
      </c>
      <c r="DI302" s="16" t="s">
        <v>844</v>
      </c>
      <c r="DJ302" s="16" t="s">
        <v>843</v>
      </c>
      <c r="DK302" s="16" t="s">
        <v>843</v>
      </c>
      <c r="DL302" s="16" t="s">
        <v>843</v>
      </c>
      <c r="DX302" s="16" t="s">
        <v>865</v>
      </c>
      <c r="ES302" s="16" t="s">
        <v>865</v>
      </c>
      <c r="EU302" s="16" t="s">
        <v>7810</v>
      </c>
      <c r="EV302" s="16" t="s">
        <v>865</v>
      </c>
      <c r="FT302" s="16" t="s">
        <v>865</v>
      </c>
      <c r="HC302" s="16" t="s">
        <v>865</v>
      </c>
      <c r="JA302" s="16" t="s">
        <v>4819</v>
      </c>
      <c r="JB302" s="16" t="s">
        <v>865</v>
      </c>
      <c r="JC302" s="16" t="s">
        <v>865</v>
      </c>
      <c r="JD302" s="16" t="s">
        <v>865</v>
      </c>
      <c r="JE302" s="16" t="s">
        <v>865</v>
      </c>
      <c r="JF302" s="16" t="s">
        <v>865</v>
      </c>
      <c r="JG302" s="16" t="s">
        <v>1056</v>
      </c>
      <c r="JH302" s="16" t="s">
        <v>7577</v>
      </c>
      <c r="JJ302" s="16" t="s">
        <v>865</v>
      </c>
      <c r="KF302" s="16" t="s">
        <v>864</v>
      </c>
      <c r="KI302" s="16" t="s">
        <v>4840</v>
      </c>
      <c r="KO302" s="16" t="s">
        <v>9545</v>
      </c>
      <c r="KP302" s="16" t="s">
        <v>9544</v>
      </c>
      <c r="KQ302" s="16" t="s">
        <v>8694</v>
      </c>
      <c r="KR302" s="16" t="s">
        <v>10358</v>
      </c>
      <c r="KS302" s="16" t="s">
        <v>9546</v>
      </c>
      <c r="KT302" s="16" t="s">
        <v>9148</v>
      </c>
      <c r="KU302" s="16" t="s">
        <v>844</v>
      </c>
      <c r="KV302" s="16" t="s">
        <v>9148</v>
      </c>
      <c r="KW302" s="16" t="s">
        <v>851</v>
      </c>
      <c r="KY302" s="16" t="s">
        <v>486</v>
      </c>
      <c r="LA302" s="16" t="s">
        <v>11697</v>
      </c>
      <c r="LC302" s="16" t="s">
        <v>10879</v>
      </c>
      <c r="LD302" s="16" t="s">
        <v>11698</v>
      </c>
      <c r="LF302" s="16" t="s">
        <v>11654</v>
      </c>
      <c r="LI302" s="16" t="s">
        <v>11655</v>
      </c>
      <c r="LJ302" s="16" t="s">
        <v>843</v>
      </c>
      <c r="LL302" s="16" t="s">
        <v>8711</v>
      </c>
      <c r="LM302" s="16" t="s">
        <v>8741</v>
      </c>
      <c r="LO302" s="16" t="s">
        <v>843</v>
      </c>
      <c r="LP302" s="16" t="s">
        <v>8732</v>
      </c>
      <c r="LQ302" s="16" t="s">
        <v>1056</v>
      </c>
      <c r="LR302" s="16" t="s">
        <v>1056</v>
      </c>
      <c r="LS302" s="16" t="s">
        <v>1056</v>
      </c>
      <c r="LT302" s="16" t="s">
        <v>1056</v>
      </c>
      <c r="LU302" s="16" t="s">
        <v>844</v>
      </c>
      <c r="LV302" s="16" t="s">
        <v>843</v>
      </c>
      <c r="LW302" s="16" t="s">
        <v>843</v>
      </c>
      <c r="LX302" s="16" t="s">
        <v>8732</v>
      </c>
      <c r="LY302" s="16" t="s">
        <v>843</v>
      </c>
      <c r="LZ302" s="16" t="s">
        <v>843</v>
      </c>
      <c r="MA302" s="16" t="s">
        <v>843</v>
      </c>
      <c r="MB302" s="16" t="s">
        <v>843</v>
      </c>
      <c r="MC302" s="16" t="s">
        <v>843</v>
      </c>
      <c r="MD302" s="16" t="s">
        <v>11699</v>
      </c>
      <c r="ME302" s="16" t="s">
        <v>11656</v>
      </c>
      <c r="MF302" s="16" t="s">
        <v>8847</v>
      </c>
      <c r="MP302" s="16" t="s">
        <v>1823</v>
      </c>
      <c r="MR302" s="16" t="s">
        <v>470</v>
      </c>
      <c r="MS302" s="16" t="s">
        <v>11838</v>
      </c>
      <c r="MT302" s="16" t="s">
        <v>8952</v>
      </c>
      <c r="MU302" s="16" t="s">
        <v>817</v>
      </c>
      <c r="MV302" s="16" t="s">
        <v>486</v>
      </c>
      <c r="NC302" s="16" t="s">
        <v>486</v>
      </c>
      <c r="ND302" s="16" t="s">
        <v>486</v>
      </c>
      <c r="NE302" s="16" t="s">
        <v>486</v>
      </c>
      <c r="NG302" s="16" t="s">
        <v>1369</v>
      </c>
      <c r="NI302" s="16" t="s">
        <v>11658</v>
      </c>
      <c r="NQ302" s="16" t="s">
        <v>1079</v>
      </c>
      <c r="NR302" s="16" t="s">
        <v>445</v>
      </c>
      <c r="NS302" s="16" t="s">
        <v>462</v>
      </c>
      <c r="NT302" s="16" t="s">
        <v>482</v>
      </c>
      <c r="NU302" s="16">
        <v>0.79400000000000004</v>
      </c>
      <c r="NV302" s="16" t="s">
        <v>445</v>
      </c>
      <c r="NW302" s="16" t="s">
        <v>1174</v>
      </c>
      <c r="NX302" s="16" t="s">
        <v>1142</v>
      </c>
      <c r="NZ302" s="16" t="s">
        <v>935</v>
      </c>
      <c r="OB302" s="16" t="s">
        <v>833</v>
      </c>
      <c r="OC302" s="16" t="s">
        <v>445</v>
      </c>
    </row>
    <row r="303" spans="1:393" x14ac:dyDescent="0.25">
      <c r="A303" s="16" t="s">
        <v>10361</v>
      </c>
      <c r="B303" s="16" t="s">
        <v>1056</v>
      </c>
      <c r="C303" s="16" t="s">
        <v>4199</v>
      </c>
      <c r="D303" s="16" t="s">
        <v>843</v>
      </c>
      <c r="E303" s="16" t="s">
        <v>843</v>
      </c>
      <c r="F303" s="16" t="s">
        <v>843</v>
      </c>
      <c r="G303" s="16" t="s">
        <v>843</v>
      </c>
      <c r="H303" s="16" t="s">
        <v>843</v>
      </c>
      <c r="I303" s="16" t="s">
        <v>844</v>
      </c>
      <c r="J303" s="16" t="s">
        <v>843</v>
      </c>
      <c r="K303" s="16" t="s">
        <v>843</v>
      </c>
      <c r="L303" s="16" t="s">
        <v>843</v>
      </c>
      <c r="M303" s="16" t="s">
        <v>843</v>
      </c>
      <c r="N303" s="16" t="s">
        <v>843</v>
      </c>
      <c r="O303" s="16" t="s">
        <v>843</v>
      </c>
      <c r="Q303" s="16" t="s">
        <v>843</v>
      </c>
      <c r="R303" s="16">
        <v>25</v>
      </c>
      <c r="T303" s="16" t="s">
        <v>474</v>
      </c>
      <c r="U303" s="16" t="s">
        <v>843</v>
      </c>
      <c r="V303" s="16" t="s">
        <v>844</v>
      </c>
      <c r="W303" s="16" t="s">
        <v>843</v>
      </c>
      <c r="X303" s="16" t="s">
        <v>844</v>
      </c>
      <c r="Y303" s="16" t="s">
        <v>843</v>
      </c>
      <c r="Z303" s="16" t="s">
        <v>843</v>
      </c>
      <c r="AA303" s="16" t="s">
        <v>843</v>
      </c>
      <c r="AB303" s="16" t="s">
        <v>843</v>
      </c>
      <c r="AC303" s="16" t="s">
        <v>843</v>
      </c>
      <c r="AD303" s="16" t="s">
        <v>867</v>
      </c>
      <c r="BF303" s="16" t="s">
        <v>843</v>
      </c>
      <c r="JB303" s="16" t="s">
        <v>865</v>
      </c>
      <c r="JC303" s="16" t="s">
        <v>867</v>
      </c>
      <c r="JG303" s="16" t="s">
        <v>1056</v>
      </c>
      <c r="KO303" s="16" t="s">
        <v>9545</v>
      </c>
      <c r="KP303" s="16" t="s">
        <v>9544</v>
      </c>
      <c r="KQ303" s="16" t="s">
        <v>8694</v>
      </c>
      <c r="KR303" s="16" t="s">
        <v>10362</v>
      </c>
      <c r="KS303" s="16" t="s">
        <v>9546</v>
      </c>
      <c r="KT303" s="16" t="s">
        <v>9148</v>
      </c>
      <c r="KU303" s="16" t="s">
        <v>844</v>
      </c>
      <c r="KV303" s="16" t="s">
        <v>9148</v>
      </c>
      <c r="LC303" s="16" t="s">
        <v>10879</v>
      </c>
      <c r="LF303" s="16" t="s">
        <v>11654</v>
      </c>
      <c r="LJ303" s="16" t="s">
        <v>831</v>
      </c>
      <c r="LK303" s="16" t="s">
        <v>831</v>
      </c>
      <c r="LL303" s="16" t="s">
        <v>8756</v>
      </c>
      <c r="LM303" s="16" t="s">
        <v>8741</v>
      </c>
      <c r="LO303" s="16" t="s">
        <v>843</v>
      </c>
      <c r="LP303" s="16" t="s">
        <v>8732</v>
      </c>
      <c r="LQ303" s="16" t="s">
        <v>1056</v>
      </c>
      <c r="LR303" s="16" t="s">
        <v>1056</v>
      </c>
      <c r="LS303" s="16" t="s">
        <v>1056</v>
      </c>
      <c r="LT303" s="16" t="s">
        <v>1056</v>
      </c>
      <c r="LU303" s="16" t="s">
        <v>844</v>
      </c>
      <c r="LV303" s="16" t="s">
        <v>843</v>
      </c>
      <c r="LW303" s="16" t="s">
        <v>843</v>
      </c>
      <c r="LX303" s="16" t="s">
        <v>8732</v>
      </c>
      <c r="LY303" s="16" t="s">
        <v>843</v>
      </c>
      <c r="LZ303" s="16" t="s">
        <v>843</v>
      </c>
      <c r="MA303" s="16" t="s">
        <v>843</v>
      </c>
      <c r="MB303" s="16" t="s">
        <v>843</v>
      </c>
      <c r="MC303" s="16" t="s">
        <v>843</v>
      </c>
      <c r="ME303" s="16" t="s">
        <v>11656</v>
      </c>
      <c r="MF303" s="16" t="s">
        <v>8847</v>
      </c>
      <c r="MR303" s="16" t="s">
        <v>474</v>
      </c>
      <c r="MS303" s="16" t="s">
        <v>11838</v>
      </c>
      <c r="NI303" s="16" t="s">
        <v>11658</v>
      </c>
      <c r="NR303" s="16" t="s">
        <v>445</v>
      </c>
      <c r="NS303" s="16" t="s">
        <v>462</v>
      </c>
      <c r="NT303" s="16" t="s">
        <v>482</v>
      </c>
      <c r="NU303" s="16">
        <v>0.79400000000000004</v>
      </c>
      <c r="NV303" s="16" t="s">
        <v>445</v>
      </c>
      <c r="NW303" s="16" t="s">
        <v>1180</v>
      </c>
      <c r="NX303" s="16" t="s">
        <v>1142</v>
      </c>
      <c r="OB303" s="16" t="s">
        <v>831</v>
      </c>
      <c r="OC303" s="16" t="s">
        <v>445</v>
      </c>
    </row>
    <row r="304" spans="1:393" x14ac:dyDescent="0.25">
      <c r="A304" s="16" t="s">
        <v>10365</v>
      </c>
      <c r="B304" s="16" t="s">
        <v>8732</v>
      </c>
      <c r="C304" s="16" t="s">
        <v>4199</v>
      </c>
      <c r="D304" s="16" t="s">
        <v>843</v>
      </c>
      <c r="E304" s="16" t="s">
        <v>843</v>
      </c>
      <c r="F304" s="16" t="s">
        <v>843</v>
      </c>
      <c r="G304" s="16" t="s">
        <v>843</v>
      </c>
      <c r="H304" s="16" t="s">
        <v>843</v>
      </c>
      <c r="I304" s="16" t="s">
        <v>844</v>
      </c>
      <c r="J304" s="16" t="s">
        <v>843</v>
      </c>
      <c r="K304" s="16" t="s">
        <v>843</v>
      </c>
      <c r="L304" s="16" t="s">
        <v>843</v>
      </c>
      <c r="M304" s="16" t="s">
        <v>843</v>
      </c>
      <c r="N304" s="16" t="s">
        <v>843</v>
      </c>
      <c r="O304" s="16" t="s">
        <v>843</v>
      </c>
      <c r="Q304" s="16" t="s">
        <v>843</v>
      </c>
      <c r="R304" s="16">
        <v>60</v>
      </c>
      <c r="T304" s="16" t="s">
        <v>474</v>
      </c>
      <c r="U304" s="16" t="s">
        <v>843</v>
      </c>
      <c r="V304" s="16" t="s">
        <v>844</v>
      </c>
      <c r="W304" s="16" t="s">
        <v>843</v>
      </c>
      <c r="X304" s="16" t="s">
        <v>844</v>
      </c>
      <c r="Y304" s="16" t="s">
        <v>843</v>
      </c>
      <c r="Z304" s="16" t="s">
        <v>843</v>
      </c>
      <c r="AA304" s="16" t="s">
        <v>843</v>
      </c>
      <c r="AB304" s="16" t="s">
        <v>843</v>
      </c>
      <c r="AC304" s="16" t="s">
        <v>843</v>
      </c>
      <c r="AD304" s="16" t="s">
        <v>867</v>
      </c>
      <c r="BF304" s="16" t="s">
        <v>843</v>
      </c>
      <c r="JB304" s="16" t="s">
        <v>867</v>
      </c>
      <c r="JC304" s="16" t="s">
        <v>865</v>
      </c>
      <c r="JG304" s="16" t="s">
        <v>843</v>
      </c>
      <c r="KO304" s="16" t="s">
        <v>9545</v>
      </c>
      <c r="KP304" s="16" t="s">
        <v>9544</v>
      </c>
      <c r="KQ304" s="16" t="s">
        <v>8694</v>
      </c>
      <c r="KR304" s="16" t="s">
        <v>10366</v>
      </c>
      <c r="KS304" s="16" t="s">
        <v>9546</v>
      </c>
      <c r="KT304" s="16" t="s">
        <v>9148</v>
      </c>
      <c r="KU304" s="16" t="s">
        <v>844</v>
      </c>
      <c r="KV304" s="16" t="s">
        <v>9148</v>
      </c>
      <c r="LC304" s="16" t="s">
        <v>10879</v>
      </c>
      <c r="LF304" s="16" t="s">
        <v>11654</v>
      </c>
      <c r="LJ304" s="16" t="s">
        <v>831</v>
      </c>
      <c r="LK304" s="16" t="s">
        <v>831</v>
      </c>
      <c r="LL304" s="16" t="s">
        <v>8756</v>
      </c>
      <c r="LM304" s="16" t="s">
        <v>8741</v>
      </c>
      <c r="LO304" s="16" t="s">
        <v>843</v>
      </c>
      <c r="LP304" s="16" t="s">
        <v>8732</v>
      </c>
      <c r="LQ304" s="16" t="s">
        <v>1056</v>
      </c>
      <c r="LR304" s="16" t="s">
        <v>1056</v>
      </c>
      <c r="LS304" s="16" t="s">
        <v>1056</v>
      </c>
      <c r="LT304" s="16" t="s">
        <v>1056</v>
      </c>
      <c r="LU304" s="16" t="s">
        <v>844</v>
      </c>
      <c r="LV304" s="16" t="s">
        <v>843</v>
      </c>
      <c r="LW304" s="16" t="s">
        <v>843</v>
      </c>
      <c r="LX304" s="16" t="s">
        <v>8732</v>
      </c>
      <c r="LY304" s="16" t="s">
        <v>843</v>
      </c>
      <c r="LZ304" s="16" t="s">
        <v>843</v>
      </c>
      <c r="MA304" s="16" t="s">
        <v>843</v>
      </c>
      <c r="MB304" s="16" t="s">
        <v>843</v>
      </c>
      <c r="MC304" s="16" t="s">
        <v>843</v>
      </c>
      <c r="ME304" s="16" t="s">
        <v>11656</v>
      </c>
      <c r="MF304" s="16" t="s">
        <v>8847</v>
      </c>
      <c r="MR304" s="16" t="s">
        <v>474</v>
      </c>
      <c r="MS304" s="16" t="s">
        <v>11838</v>
      </c>
      <c r="NI304" s="16" t="s">
        <v>11658</v>
      </c>
      <c r="NR304" s="16" t="s">
        <v>877</v>
      </c>
      <c r="NS304" s="16" t="s">
        <v>462</v>
      </c>
      <c r="NT304" s="16" t="s">
        <v>482</v>
      </c>
      <c r="NU304" s="16">
        <v>0.79400000000000004</v>
      </c>
      <c r="NV304" s="16" t="s">
        <v>457</v>
      </c>
      <c r="NW304" s="16" t="s">
        <v>1183</v>
      </c>
      <c r="NX304" s="16" t="s">
        <v>1142</v>
      </c>
      <c r="OB304" s="16" t="s">
        <v>831</v>
      </c>
      <c r="OC304" s="16" t="s">
        <v>877</v>
      </c>
    </row>
    <row r="305" spans="1:393" x14ac:dyDescent="0.25">
      <c r="A305" s="16" t="s">
        <v>10369</v>
      </c>
      <c r="B305" s="16" t="s">
        <v>8746</v>
      </c>
      <c r="C305" s="16" t="s">
        <v>4199</v>
      </c>
      <c r="D305" s="16" t="s">
        <v>843</v>
      </c>
      <c r="E305" s="16" t="s">
        <v>843</v>
      </c>
      <c r="F305" s="16" t="s">
        <v>843</v>
      </c>
      <c r="G305" s="16" t="s">
        <v>843</v>
      </c>
      <c r="H305" s="16" t="s">
        <v>843</v>
      </c>
      <c r="I305" s="16" t="s">
        <v>844</v>
      </c>
      <c r="J305" s="16" t="s">
        <v>843</v>
      </c>
      <c r="K305" s="16" t="s">
        <v>843</v>
      </c>
      <c r="L305" s="16" t="s">
        <v>843</v>
      </c>
      <c r="M305" s="16" t="s">
        <v>843</v>
      </c>
      <c r="N305" s="16" t="s">
        <v>843</v>
      </c>
      <c r="O305" s="16" t="s">
        <v>843</v>
      </c>
      <c r="Q305" s="16" t="s">
        <v>843</v>
      </c>
      <c r="R305" s="16">
        <v>54</v>
      </c>
      <c r="T305" s="16" t="s">
        <v>470</v>
      </c>
      <c r="U305" s="16" t="s">
        <v>844</v>
      </c>
      <c r="V305" s="16" t="s">
        <v>843</v>
      </c>
      <c r="W305" s="16" t="s">
        <v>844</v>
      </c>
      <c r="X305" s="16" t="s">
        <v>843</v>
      </c>
      <c r="Y305" s="16" t="s">
        <v>843</v>
      </c>
      <c r="Z305" s="16" t="s">
        <v>843</v>
      </c>
      <c r="AA305" s="16" t="s">
        <v>843</v>
      </c>
      <c r="AB305" s="16" t="s">
        <v>844</v>
      </c>
      <c r="AC305" s="16" t="s">
        <v>843</v>
      </c>
      <c r="AD305" s="16" t="s">
        <v>867</v>
      </c>
      <c r="BF305" s="16" t="s">
        <v>843</v>
      </c>
      <c r="JB305" s="16" t="s">
        <v>867</v>
      </c>
      <c r="JC305" s="16" t="s">
        <v>865</v>
      </c>
      <c r="JG305" s="16" t="s">
        <v>843</v>
      </c>
      <c r="KO305" s="16" t="s">
        <v>9545</v>
      </c>
      <c r="KP305" s="16" t="s">
        <v>9544</v>
      </c>
      <c r="KQ305" s="16" t="s">
        <v>8694</v>
      </c>
      <c r="KR305" s="16" t="s">
        <v>10370</v>
      </c>
      <c r="KS305" s="16" t="s">
        <v>9546</v>
      </c>
      <c r="KT305" s="16" t="s">
        <v>9148</v>
      </c>
      <c r="KU305" s="16" t="s">
        <v>844</v>
      </c>
      <c r="KV305" s="16" t="s">
        <v>9148</v>
      </c>
      <c r="LC305" s="16" t="s">
        <v>10879</v>
      </c>
      <c r="LF305" s="16" t="s">
        <v>11654</v>
      </c>
      <c r="LJ305" s="16" t="s">
        <v>831</v>
      </c>
      <c r="LK305" s="16" t="s">
        <v>831</v>
      </c>
      <c r="LL305" s="16" t="s">
        <v>8756</v>
      </c>
      <c r="LM305" s="16" t="s">
        <v>8741</v>
      </c>
      <c r="LO305" s="16" t="s">
        <v>843</v>
      </c>
      <c r="LP305" s="16" t="s">
        <v>8732</v>
      </c>
      <c r="LQ305" s="16" t="s">
        <v>1056</v>
      </c>
      <c r="LR305" s="16" t="s">
        <v>1056</v>
      </c>
      <c r="LS305" s="16" t="s">
        <v>1056</v>
      </c>
      <c r="LT305" s="16" t="s">
        <v>1056</v>
      </c>
      <c r="LU305" s="16" t="s">
        <v>844</v>
      </c>
      <c r="LV305" s="16" t="s">
        <v>843</v>
      </c>
      <c r="LW305" s="16" t="s">
        <v>843</v>
      </c>
      <c r="LX305" s="16" t="s">
        <v>8732</v>
      </c>
      <c r="LY305" s="16" t="s">
        <v>843</v>
      </c>
      <c r="LZ305" s="16" t="s">
        <v>843</v>
      </c>
      <c r="MA305" s="16" t="s">
        <v>843</v>
      </c>
      <c r="MB305" s="16" t="s">
        <v>843</v>
      </c>
      <c r="MC305" s="16" t="s">
        <v>843</v>
      </c>
      <c r="ME305" s="16" t="s">
        <v>11656</v>
      </c>
      <c r="MF305" s="16" t="s">
        <v>8847</v>
      </c>
      <c r="MR305" s="16" t="s">
        <v>470</v>
      </c>
      <c r="MS305" s="16" t="s">
        <v>11838</v>
      </c>
      <c r="NI305" s="16" t="s">
        <v>11658</v>
      </c>
      <c r="NR305" s="16" t="s">
        <v>451</v>
      </c>
      <c r="NS305" s="16" t="s">
        <v>462</v>
      </c>
      <c r="NT305" s="16" t="s">
        <v>482</v>
      </c>
      <c r="NU305" s="16">
        <v>0.79400000000000004</v>
      </c>
      <c r="NV305" s="16" t="s">
        <v>451</v>
      </c>
      <c r="NW305" s="16" t="s">
        <v>1175</v>
      </c>
      <c r="NX305" s="16" t="s">
        <v>1142</v>
      </c>
      <c r="OB305" s="16" t="s">
        <v>831</v>
      </c>
      <c r="OC305" s="16" t="s">
        <v>451</v>
      </c>
    </row>
    <row r="306" spans="1:393" x14ac:dyDescent="0.25">
      <c r="A306" s="16" t="s">
        <v>10373</v>
      </c>
      <c r="B306" s="16" t="s">
        <v>844</v>
      </c>
      <c r="C306" s="16" t="s">
        <v>972</v>
      </c>
      <c r="D306" s="16" t="s">
        <v>844</v>
      </c>
      <c r="E306" s="16" t="s">
        <v>843</v>
      </c>
      <c r="F306" s="16" t="s">
        <v>843</v>
      </c>
      <c r="G306" s="16" t="s">
        <v>843</v>
      </c>
      <c r="H306" s="16" t="s">
        <v>843</v>
      </c>
      <c r="I306" s="16" t="s">
        <v>843</v>
      </c>
      <c r="J306" s="16" t="s">
        <v>843</v>
      </c>
      <c r="K306" s="16" t="s">
        <v>843</v>
      </c>
      <c r="L306" s="16" t="s">
        <v>843</v>
      </c>
      <c r="M306" s="16" t="s">
        <v>843</v>
      </c>
      <c r="N306" s="16" t="s">
        <v>843</v>
      </c>
      <c r="O306" s="16" t="s">
        <v>843</v>
      </c>
      <c r="Q306" s="16" t="s">
        <v>844</v>
      </c>
      <c r="R306" s="16">
        <v>49</v>
      </c>
      <c r="T306" s="16" t="s">
        <v>470</v>
      </c>
      <c r="U306" s="16" t="s">
        <v>844</v>
      </c>
      <c r="V306" s="16" t="s">
        <v>843</v>
      </c>
      <c r="W306" s="16" t="s">
        <v>844</v>
      </c>
      <c r="X306" s="16" t="s">
        <v>843</v>
      </c>
      <c r="Y306" s="16" t="s">
        <v>843</v>
      </c>
      <c r="Z306" s="16" t="s">
        <v>843</v>
      </c>
      <c r="AA306" s="16" t="s">
        <v>843</v>
      </c>
      <c r="AB306" s="16" t="s">
        <v>844</v>
      </c>
      <c r="AC306" s="16" t="s">
        <v>843</v>
      </c>
      <c r="AD306" s="16" t="s">
        <v>867</v>
      </c>
      <c r="AF306" s="16" t="s">
        <v>11673</v>
      </c>
      <c r="AG306" s="16" t="s">
        <v>11725</v>
      </c>
      <c r="AH306" s="16" t="s">
        <v>844</v>
      </c>
      <c r="AI306" s="16" t="s">
        <v>844</v>
      </c>
      <c r="AJ306" s="16" t="s">
        <v>843</v>
      </c>
      <c r="AK306" s="16" t="s">
        <v>843</v>
      </c>
      <c r="AL306" s="16" t="s">
        <v>844</v>
      </c>
      <c r="AM306" s="16" t="s">
        <v>844</v>
      </c>
      <c r="AN306" s="16" t="s">
        <v>843</v>
      </c>
      <c r="AO306" s="16" t="s">
        <v>843</v>
      </c>
      <c r="AP306" s="16" t="s">
        <v>843</v>
      </c>
      <c r="AQ306" s="16" t="s">
        <v>844</v>
      </c>
      <c r="AR306" s="16" t="s">
        <v>4433</v>
      </c>
      <c r="AS306" s="16" t="s">
        <v>843</v>
      </c>
      <c r="AT306" s="16" t="s">
        <v>843</v>
      </c>
      <c r="AU306" s="16" t="s">
        <v>843</v>
      </c>
      <c r="AV306" s="16" t="s">
        <v>843</v>
      </c>
      <c r="AW306" s="16" t="s">
        <v>843</v>
      </c>
      <c r="AX306" s="16" t="s">
        <v>843</v>
      </c>
      <c r="AY306" s="16" t="s">
        <v>844</v>
      </c>
      <c r="BF306" s="16" t="s">
        <v>844</v>
      </c>
      <c r="BH306" s="16" t="s">
        <v>7380</v>
      </c>
      <c r="BI306" s="16" t="s">
        <v>7785</v>
      </c>
      <c r="BJ306" s="16" t="s">
        <v>843</v>
      </c>
      <c r="BK306" s="16" t="s">
        <v>843</v>
      </c>
      <c r="BL306" s="16" t="s">
        <v>843</v>
      </c>
      <c r="BM306" s="16" t="s">
        <v>843</v>
      </c>
      <c r="BN306" s="16" t="s">
        <v>843</v>
      </c>
      <c r="BO306" s="16" t="s">
        <v>844</v>
      </c>
      <c r="BP306" s="16" t="s">
        <v>843</v>
      </c>
      <c r="BQ306" s="16" t="s">
        <v>843</v>
      </c>
      <c r="DX306" s="16" t="s">
        <v>865</v>
      </c>
      <c r="ES306" s="16" t="s">
        <v>867</v>
      </c>
      <c r="EU306" s="16" t="s">
        <v>7810</v>
      </c>
      <c r="EV306" s="16" t="s">
        <v>865</v>
      </c>
      <c r="FT306" s="16" t="s">
        <v>865</v>
      </c>
      <c r="HC306" s="16" t="s">
        <v>865</v>
      </c>
      <c r="JA306" s="16" t="s">
        <v>4813</v>
      </c>
      <c r="JB306" s="16" t="s">
        <v>865</v>
      </c>
      <c r="JC306" s="16" t="s">
        <v>865</v>
      </c>
      <c r="JD306" s="16" t="s">
        <v>865</v>
      </c>
      <c r="JE306" s="16" t="s">
        <v>865</v>
      </c>
      <c r="JF306" s="16" t="s">
        <v>865</v>
      </c>
      <c r="JG306" s="16" t="s">
        <v>843</v>
      </c>
      <c r="JH306" s="16" t="s">
        <v>5638</v>
      </c>
      <c r="JJ306" s="16" t="s">
        <v>865</v>
      </c>
      <c r="KF306" s="16" t="s">
        <v>4411</v>
      </c>
      <c r="KI306" s="16" t="s">
        <v>4849</v>
      </c>
      <c r="KO306" s="16" t="s">
        <v>9550</v>
      </c>
      <c r="KP306" s="16" t="s">
        <v>9549</v>
      </c>
      <c r="KQ306" s="16" t="s">
        <v>8694</v>
      </c>
      <c r="KR306" s="16" t="s">
        <v>10374</v>
      </c>
      <c r="KS306" s="16" t="s">
        <v>9551</v>
      </c>
      <c r="KT306" s="16" t="s">
        <v>9148</v>
      </c>
      <c r="KU306" s="16" t="s">
        <v>844</v>
      </c>
      <c r="KV306" s="16" t="s">
        <v>9148</v>
      </c>
      <c r="KW306" s="16" t="s">
        <v>851</v>
      </c>
      <c r="KY306" s="16" t="s">
        <v>486</v>
      </c>
      <c r="LC306" s="16" t="s">
        <v>10879</v>
      </c>
      <c r="LF306" s="16" t="s">
        <v>11654</v>
      </c>
      <c r="LI306" s="16" t="s">
        <v>11655</v>
      </c>
      <c r="LJ306" s="16" t="s">
        <v>843</v>
      </c>
      <c r="LL306" s="16" t="s">
        <v>8711</v>
      </c>
      <c r="LM306" s="16" t="s">
        <v>8741</v>
      </c>
      <c r="LO306" s="16" t="s">
        <v>8732</v>
      </c>
      <c r="LP306" s="16" t="s">
        <v>1056</v>
      </c>
      <c r="LQ306" s="16" t="s">
        <v>8732</v>
      </c>
      <c r="LR306" s="16" t="s">
        <v>1056</v>
      </c>
      <c r="LS306" s="16" t="s">
        <v>844</v>
      </c>
      <c r="LT306" s="16" t="s">
        <v>844</v>
      </c>
      <c r="LU306" s="16" t="s">
        <v>843</v>
      </c>
      <c r="LV306" s="16" t="s">
        <v>844</v>
      </c>
      <c r="LW306" s="16" t="s">
        <v>8732</v>
      </c>
      <c r="LX306" s="16" t="s">
        <v>843</v>
      </c>
      <c r="LY306" s="16" t="s">
        <v>843</v>
      </c>
      <c r="LZ306" s="16" t="s">
        <v>844</v>
      </c>
      <c r="MA306" s="16" t="s">
        <v>844</v>
      </c>
      <c r="MB306" s="16" t="s">
        <v>843</v>
      </c>
      <c r="MC306" s="16" t="s">
        <v>844</v>
      </c>
      <c r="ME306" s="16" t="s">
        <v>11656</v>
      </c>
      <c r="MF306" s="16" t="s">
        <v>8847</v>
      </c>
      <c r="MP306" s="16" t="s">
        <v>13845</v>
      </c>
      <c r="MR306" s="16" t="s">
        <v>470</v>
      </c>
      <c r="MS306" s="16" t="s">
        <v>11838</v>
      </c>
      <c r="MT306" s="16" t="s">
        <v>9009</v>
      </c>
      <c r="MU306" s="16" t="s">
        <v>817</v>
      </c>
      <c r="NC306" s="16" t="s">
        <v>487</v>
      </c>
      <c r="ND306" s="16" t="s">
        <v>486</v>
      </c>
      <c r="NE306" s="16" t="s">
        <v>486</v>
      </c>
      <c r="NG306" s="16" t="s">
        <v>1376</v>
      </c>
      <c r="NI306" s="16" t="s">
        <v>11658</v>
      </c>
      <c r="NR306" s="16" t="s">
        <v>451</v>
      </c>
      <c r="NS306" s="16" t="s">
        <v>462</v>
      </c>
      <c r="NT306" s="16" t="s">
        <v>482</v>
      </c>
      <c r="NU306" s="16">
        <v>0.79400000000000004</v>
      </c>
      <c r="NV306" s="16" t="s">
        <v>451</v>
      </c>
      <c r="NW306" s="16" t="s">
        <v>1175</v>
      </c>
      <c r="NX306" s="16" t="s">
        <v>1142</v>
      </c>
      <c r="OB306" s="16" t="s">
        <v>833</v>
      </c>
      <c r="OC306" s="16" t="s">
        <v>451</v>
      </c>
    </row>
    <row r="307" spans="1:393" x14ac:dyDescent="0.25">
      <c r="A307" s="16" t="s">
        <v>10377</v>
      </c>
      <c r="B307" s="16" t="s">
        <v>1056</v>
      </c>
      <c r="C307" s="16" t="s">
        <v>972</v>
      </c>
      <c r="D307" s="16" t="s">
        <v>844</v>
      </c>
      <c r="E307" s="16" t="s">
        <v>843</v>
      </c>
      <c r="F307" s="16" t="s">
        <v>843</v>
      </c>
      <c r="G307" s="16" t="s">
        <v>843</v>
      </c>
      <c r="H307" s="16" t="s">
        <v>843</v>
      </c>
      <c r="I307" s="16" t="s">
        <v>843</v>
      </c>
      <c r="J307" s="16" t="s">
        <v>843</v>
      </c>
      <c r="K307" s="16" t="s">
        <v>843</v>
      </c>
      <c r="L307" s="16" t="s">
        <v>843</v>
      </c>
      <c r="M307" s="16" t="s">
        <v>843</v>
      </c>
      <c r="N307" s="16" t="s">
        <v>843</v>
      </c>
      <c r="O307" s="16" t="s">
        <v>843</v>
      </c>
      <c r="Q307" s="16" t="s">
        <v>844</v>
      </c>
      <c r="R307" s="16">
        <v>39</v>
      </c>
      <c r="T307" s="16" t="s">
        <v>474</v>
      </c>
      <c r="U307" s="16" t="s">
        <v>843</v>
      </c>
      <c r="V307" s="16" t="s">
        <v>844</v>
      </c>
      <c r="W307" s="16" t="s">
        <v>843</v>
      </c>
      <c r="X307" s="16" t="s">
        <v>844</v>
      </c>
      <c r="Y307" s="16" t="s">
        <v>843</v>
      </c>
      <c r="Z307" s="16" t="s">
        <v>843</v>
      </c>
      <c r="AA307" s="16" t="s">
        <v>843</v>
      </c>
      <c r="AB307" s="16" t="s">
        <v>843</v>
      </c>
      <c r="AC307" s="16" t="s">
        <v>843</v>
      </c>
      <c r="AD307" s="16" t="s">
        <v>867</v>
      </c>
      <c r="AF307" s="16" t="s">
        <v>11705</v>
      </c>
      <c r="AG307" s="16" t="s">
        <v>11725</v>
      </c>
      <c r="AH307" s="16" t="s">
        <v>844</v>
      </c>
      <c r="AI307" s="16" t="s">
        <v>844</v>
      </c>
      <c r="AJ307" s="16" t="s">
        <v>843</v>
      </c>
      <c r="AK307" s="16" t="s">
        <v>843</v>
      </c>
      <c r="AL307" s="16" t="s">
        <v>844</v>
      </c>
      <c r="AM307" s="16" t="s">
        <v>844</v>
      </c>
      <c r="AN307" s="16" t="s">
        <v>843</v>
      </c>
      <c r="AO307" s="16" t="s">
        <v>843</v>
      </c>
      <c r="AP307" s="16" t="s">
        <v>843</v>
      </c>
      <c r="AQ307" s="16" t="s">
        <v>844</v>
      </c>
      <c r="AR307" s="16" t="s">
        <v>4433</v>
      </c>
      <c r="AS307" s="16" t="s">
        <v>843</v>
      </c>
      <c r="AT307" s="16" t="s">
        <v>843</v>
      </c>
      <c r="AU307" s="16" t="s">
        <v>843</v>
      </c>
      <c r="AV307" s="16" t="s">
        <v>843</v>
      </c>
      <c r="AW307" s="16" t="s">
        <v>843</v>
      </c>
      <c r="AX307" s="16" t="s">
        <v>843</v>
      </c>
      <c r="AY307" s="16" t="s">
        <v>844</v>
      </c>
      <c r="BF307" s="16" t="s">
        <v>844</v>
      </c>
      <c r="BH307" s="16" t="s">
        <v>7380</v>
      </c>
      <c r="BI307" s="16" t="s">
        <v>7785</v>
      </c>
      <c r="BJ307" s="16" t="s">
        <v>843</v>
      </c>
      <c r="BK307" s="16" t="s">
        <v>843</v>
      </c>
      <c r="BL307" s="16" t="s">
        <v>843</v>
      </c>
      <c r="BM307" s="16" t="s">
        <v>843</v>
      </c>
      <c r="BN307" s="16" t="s">
        <v>843</v>
      </c>
      <c r="BO307" s="16" t="s">
        <v>844</v>
      </c>
      <c r="BP307" s="16" t="s">
        <v>843</v>
      </c>
      <c r="BQ307" s="16" t="s">
        <v>843</v>
      </c>
      <c r="DX307" s="16" t="s">
        <v>865</v>
      </c>
      <c r="ES307" s="16" t="s">
        <v>867</v>
      </c>
      <c r="EU307" s="16" t="s">
        <v>7813</v>
      </c>
      <c r="EV307" s="16" t="s">
        <v>867</v>
      </c>
      <c r="EW307" s="16" t="s">
        <v>7826</v>
      </c>
      <c r="EX307" s="16" t="s">
        <v>843</v>
      </c>
      <c r="EY307" s="16" t="s">
        <v>844</v>
      </c>
      <c r="EZ307" s="16" t="s">
        <v>843</v>
      </c>
      <c r="FA307" s="16" t="s">
        <v>843</v>
      </c>
      <c r="FB307" s="16" t="s">
        <v>843</v>
      </c>
      <c r="FC307" s="16" t="s">
        <v>843</v>
      </c>
      <c r="FD307" s="16" t="s">
        <v>843</v>
      </c>
      <c r="HC307" s="16" t="s">
        <v>865</v>
      </c>
      <c r="JA307" s="16" t="s">
        <v>4813</v>
      </c>
      <c r="JB307" s="16" t="s">
        <v>865</v>
      </c>
      <c r="JC307" s="16" t="s">
        <v>865</v>
      </c>
      <c r="JD307" s="16" t="s">
        <v>865</v>
      </c>
      <c r="JE307" s="16" t="s">
        <v>865</v>
      </c>
      <c r="JF307" s="16" t="s">
        <v>865</v>
      </c>
      <c r="JG307" s="16" t="s">
        <v>1056</v>
      </c>
      <c r="JH307" s="16" t="s">
        <v>5638</v>
      </c>
      <c r="JJ307" s="16" t="s">
        <v>865</v>
      </c>
      <c r="KF307" s="16" t="s">
        <v>4411</v>
      </c>
      <c r="KI307" s="16" t="s">
        <v>4849</v>
      </c>
      <c r="KO307" s="16" t="s">
        <v>9550</v>
      </c>
      <c r="KP307" s="16" t="s">
        <v>9549</v>
      </c>
      <c r="KQ307" s="16" t="s">
        <v>8694</v>
      </c>
      <c r="KR307" s="16" t="s">
        <v>10378</v>
      </c>
      <c r="KS307" s="16" t="s">
        <v>9551</v>
      </c>
      <c r="KT307" s="16" t="s">
        <v>9148</v>
      </c>
      <c r="KU307" s="16" t="s">
        <v>844</v>
      </c>
      <c r="KV307" s="16" t="s">
        <v>9148</v>
      </c>
      <c r="KW307" s="16" t="s">
        <v>851</v>
      </c>
      <c r="KY307" s="16" t="s">
        <v>486</v>
      </c>
      <c r="LC307" s="16" t="s">
        <v>10879</v>
      </c>
      <c r="LF307" s="16" t="s">
        <v>11654</v>
      </c>
      <c r="LI307" s="16" t="s">
        <v>11655</v>
      </c>
      <c r="LJ307" s="16" t="s">
        <v>843</v>
      </c>
      <c r="LL307" s="16" t="s">
        <v>8711</v>
      </c>
      <c r="LM307" s="16" t="s">
        <v>8741</v>
      </c>
      <c r="LO307" s="16" t="s">
        <v>8732</v>
      </c>
      <c r="LP307" s="16" t="s">
        <v>1056</v>
      </c>
      <c r="LQ307" s="16" t="s">
        <v>8732</v>
      </c>
      <c r="LR307" s="16" t="s">
        <v>1056</v>
      </c>
      <c r="LS307" s="16" t="s">
        <v>844</v>
      </c>
      <c r="LT307" s="16" t="s">
        <v>844</v>
      </c>
      <c r="LU307" s="16" t="s">
        <v>843</v>
      </c>
      <c r="LV307" s="16" t="s">
        <v>844</v>
      </c>
      <c r="LW307" s="16" t="s">
        <v>8732</v>
      </c>
      <c r="LX307" s="16" t="s">
        <v>843</v>
      </c>
      <c r="LY307" s="16" t="s">
        <v>843</v>
      </c>
      <c r="LZ307" s="16" t="s">
        <v>844</v>
      </c>
      <c r="MA307" s="16" t="s">
        <v>844</v>
      </c>
      <c r="MB307" s="16" t="s">
        <v>843</v>
      </c>
      <c r="MC307" s="16" t="s">
        <v>844</v>
      </c>
      <c r="ME307" s="16" t="s">
        <v>11656</v>
      </c>
      <c r="MF307" s="16" t="s">
        <v>8847</v>
      </c>
      <c r="MP307" s="16" t="s">
        <v>13845</v>
      </c>
      <c r="MR307" s="16" t="s">
        <v>474</v>
      </c>
      <c r="MS307" s="16" t="s">
        <v>11838</v>
      </c>
      <c r="MT307" s="16" t="s">
        <v>8972</v>
      </c>
      <c r="MU307" s="16" t="s">
        <v>817</v>
      </c>
      <c r="NC307" s="16" t="s">
        <v>487</v>
      </c>
      <c r="NE307" s="16" t="s">
        <v>486</v>
      </c>
      <c r="NG307" s="16" t="s">
        <v>1376</v>
      </c>
      <c r="NI307" s="16" t="s">
        <v>11658</v>
      </c>
      <c r="NR307" s="16" t="s">
        <v>451</v>
      </c>
      <c r="NS307" s="16" t="s">
        <v>462</v>
      </c>
      <c r="NT307" s="16" t="s">
        <v>482</v>
      </c>
      <c r="NU307" s="16">
        <v>0.79400000000000004</v>
      </c>
      <c r="NV307" s="16" t="s">
        <v>451</v>
      </c>
      <c r="NW307" s="16" t="s">
        <v>1181</v>
      </c>
      <c r="NX307" s="16" t="s">
        <v>1142</v>
      </c>
      <c r="OB307" s="16" t="s">
        <v>833</v>
      </c>
      <c r="OC307" s="16" t="s">
        <v>451</v>
      </c>
    </row>
    <row r="308" spans="1:393" x14ac:dyDescent="0.25">
      <c r="A308" s="16" t="s">
        <v>10381</v>
      </c>
      <c r="B308" s="16" t="s">
        <v>8732</v>
      </c>
      <c r="C308" s="16" t="s">
        <v>972</v>
      </c>
      <c r="D308" s="16" t="s">
        <v>844</v>
      </c>
      <c r="E308" s="16" t="s">
        <v>843</v>
      </c>
      <c r="F308" s="16" t="s">
        <v>843</v>
      </c>
      <c r="G308" s="16" t="s">
        <v>843</v>
      </c>
      <c r="H308" s="16" t="s">
        <v>843</v>
      </c>
      <c r="I308" s="16" t="s">
        <v>843</v>
      </c>
      <c r="J308" s="16" t="s">
        <v>843</v>
      </c>
      <c r="K308" s="16" t="s">
        <v>843</v>
      </c>
      <c r="L308" s="16" t="s">
        <v>843</v>
      </c>
      <c r="M308" s="16" t="s">
        <v>843</v>
      </c>
      <c r="N308" s="16" t="s">
        <v>843</v>
      </c>
      <c r="O308" s="16" t="s">
        <v>843</v>
      </c>
      <c r="Q308" s="16" t="s">
        <v>844</v>
      </c>
      <c r="R308" s="16">
        <v>16</v>
      </c>
      <c r="T308" s="16" t="s">
        <v>474</v>
      </c>
      <c r="U308" s="16" t="s">
        <v>843</v>
      </c>
      <c r="V308" s="16" t="s">
        <v>844</v>
      </c>
      <c r="W308" s="16" t="s">
        <v>843</v>
      </c>
      <c r="X308" s="16" t="s">
        <v>843</v>
      </c>
      <c r="Y308" s="16" t="s">
        <v>843</v>
      </c>
      <c r="Z308" s="16" t="s">
        <v>844</v>
      </c>
      <c r="AA308" s="16" t="s">
        <v>843</v>
      </c>
      <c r="AB308" s="16" t="s">
        <v>843</v>
      </c>
      <c r="AC308" s="16" t="s">
        <v>844</v>
      </c>
      <c r="AD308" s="16" t="s">
        <v>867</v>
      </c>
      <c r="AF308" s="16" t="s">
        <v>11673</v>
      </c>
      <c r="AG308" s="16" t="s">
        <v>11843</v>
      </c>
      <c r="AH308" s="16" t="s">
        <v>844</v>
      </c>
      <c r="AI308" s="16" t="s">
        <v>844</v>
      </c>
      <c r="AJ308" s="16" t="s">
        <v>843</v>
      </c>
      <c r="AK308" s="16" t="s">
        <v>844</v>
      </c>
      <c r="AL308" s="16" t="s">
        <v>843</v>
      </c>
      <c r="AM308" s="16" t="s">
        <v>844</v>
      </c>
      <c r="AN308" s="16" t="s">
        <v>843</v>
      </c>
      <c r="AO308" s="16" t="s">
        <v>843</v>
      </c>
      <c r="AP308" s="16" t="s">
        <v>843</v>
      </c>
      <c r="AQ308" s="16" t="s">
        <v>844</v>
      </c>
      <c r="AR308" s="16" t="s">
        <v>4433</v>
      </c>
      <c r="AS308" s="16" t="s">
        <v>843</v>
      </c>
      <c r="AT308" s="16" t="s">
        <v>843</v>
      </c>
      <c r="AU308" s="16" t="s">
        <v>843</v>
      </c>
      <c r="AV308" s="16" t="s">
        <v>843</v>
      </c>
      <c r="AW308" s="16" t="s">
        <v>843</v>
      </c>
      <c r="AX308" s="16" t="s">
        <v>843</v>
      </c>
      <c r="AY308" s="16" t="s">
        <v>844</v>
      </c>
      <c r="BF308" s="16" t="s">
        <v>844</v>
      </c>
      <c r="BH308" s="16" t="s">
        <v>7380</v>
      </c>
      <c r="BI308" s="16" t="s">
        <v>7785</v>
      </c>
      <c r="BJ308" s="16" t="s">
        <v>843</v>
      </c>
      <c r="BK308" s="16" t="s">
        <v>843</v>
      </c>
      <c r="BL308" s="16" t="s">
        <v>843</v>
      </c>
      <c r="BM308" s="16" t="s">
        <v>843</v>
      </c>
      <c r="BN308" s="16" t="s">
        <v>843</v>
      </c>
      <c r="BO308" s="16" t="s">
        <v>844</v>
      </c>
      <c r="BP308" s="16" t="s">
        <v>843</v>
      </c>
      <c r="BQ308" s="16" t="s">
        <v>843</v>
      </c>
      <c r="CC308" s="16" t="s">
        <v>865</v>
      </c>
      <c r="CF308" s="16" t="s">
        <v>7212</v>
      </c>
      <c r="CG308" s="16" t="s">
        <v>843</v>
      </c>
      <c r="CH308" s="16" t="s">
        <v>843</v>
      </c>
      <c r="CI308" s="16" t="s">
        <v>843</v>
      </c>
      <c r="CJ308" s="16" t="s">
        <v>843</v>
      </c>
      <c r="CK308" s="16" t="s">
        <v>843</v>
      </c>
      <c r="CL308" s="16" t="s">
        <v>843</v>
      </c>
      <c r="CM308" s="16" t="s">
        <v>843</v>
      </c>
      <c r="CN308" s="16" t="s">
        <v>843</v>
      </c>
      <c r="CO308" s="16" t="s">
        <v>843</v>
      </c>
      <c r="CP308" s="16" t="s">
        <v>843</v>
      </c>
      <c r="CQ308" s="16" t="s">
        <v>843</v>
      </c>
      <c r="CR308" s="16" t="s">
        <v>843</v>
      </c>
      <c r="CS308" s="16" t="s">
        <v>843</v>
      </c>
      <c r="CT308" s="16" t="s">
        <v>843</v>
      </c>
      <c r="CU308" s="16" t="s">
        <v>843</v>
      </c>
      <c r="CV308" s="16" t="s">
        <v>843</v>
      </c>
      <c r="CW308" s="16" t="s">
        <v>843</v>
      </c>
      <c r="CX308" s="16" t="s">
        <v>843</v>
      </c>
      <c r="CY308" s="16" t="s">
        <v>843</v>
      </c>
      <c r="CZ308" s="16" t="s">
        <v>843</v>
      </c>
      <c r="DA308" s="16" t="s">
        <v>843</v>
      </c>
      <c r="DB308" s="16" t="s">
        <v>843</v>
      </c>
      <c r="DC308" s="16" t="s">
        <v>843</v>
      </c>
      <c r="DD308" s="16" t="s">
        <v>843</v>
      </c>
      <c r="DE308" s="16" t="s">
        <v>843</v>
      </c>
      <c r="DF308" s="16" t="s">
        <v>843</v>
      </c>
      <c r="DG308" s="16" t="s">
        <v>843</v>
      </c>
      <c r="DH308" s="16" t="s">
        <v>843</v>
      </c>
      <c r="DI308" s="16" t="s">
        <v>844</v>
      </c>
      <c r="DJ308" s="16" t="s">
        <v>843</v>
      </c>
      <c r="DK308" s="16" t="s">
        <v>843</v>
      </c>
      <c r="DL308" s="16" t="s">
        <v>843</v>
      </c>
      <c r="DQ308" s="16" t="s">
        <v>7236</v>
      </c>
      <c r="DR308" s="16" t="s">
        <v>865</v>
      </c>
      <c r="DX308" s="16" t="s">
        <v>865</v>
      </c>
      <c r="ES308" s="16" t="s">
        <v>865</v>
      </c>
      <c r="EU308" s="16" t="s">
        <v>7810</v>
      </c>
      <c r="EV308" s="16" t="s">
        <v>865</v>
      </c>
      <c r="HC308" s="16" t="s">
        <v>865</v>
      </c>
      <c r="JA308" s="16" t="s">
        <v>4813</v>
      </c>
      <c r="JB308" s="16" t="s">
        <v>865</v>
      </c>
      <c r="JC308" s="16" t="s">
        <v>865</v>
      </c>
      <c r="JD308" s="16" t="s">
        <v>865</v>
      </c>
      <c r="JE308" s="16" t="s">
        <v>865</v>
      </c>
      <c r="JF308" s="16" t="s">
        <v>865</v>
      </c>
      <c r="JG308" s="16" t="s">
        <v>1056</v>
      </c>
      <c r="JH308" s="16" t="s">
        <v>7591</v>
      </c>
      <c r="JJ308" s="16" t="s">
        <v>865</v>
      </c>
      <c r="KF308" s="16" t="s">
        <v>4926</v>
      </c>
      <c r="KI308" s="16" t="s">
        <v>4837</v>
      </c>
      <c r="KO308" s="16" t="s">
        <v>9550</v>
      </c>
      <c r="KP308" s="16" t="s">
        <v>9549</v>
      </c>
      <c r="KQ308" s="16" t="s">
        <v>8694</v>
      </c>
      <c r="KR308" s="16" t="s">
        <v>10382</v>
      </c>
      <c r="KS308" s="16" t="s">
        <v>9551</v>
      </c>
      <c r="KT308" s="16" t="s">
        <v>9148</v>
      </c>
      <c r="KU308" s="16" t="s">
        <v>844</v>
      </c>
      <c r="KV308" s="16" t="s">
        <v>9148</v>
      </c>
      <c r="KW308" s="16" t="s">
        <v>851</v>
      </c>
      <c r="KY308" s="16" t="s">
        <v>486</v>
      </c>
      <c r="LA308" s="16" t="s">
        <v>11697</v>
      </c>
      <c r="LC308" s="16" t="s">
        <v>10879</v>
      </c>
      <c r="LD308" s="16" t="s">
        <v>11698</v>
      </c>
      <c r="LE308" s="16" t="s">
        <v>11693</v>
      </c>
      <c r="LF308" s="16" t="s">
        <v>11654</v>
      </c>
      <c r="LI308" s="16" t="s">
        <v>11655</v>
      </c>
      <c r="LJ308" s="16" t="s">
        <v>843</v>
      </c>
      <c r="LL308" s="16" t="s">
        <v>8711</v>
      </c>
      <c r="LM308" s="16" t="s">
        <v>8741</v>
      </c>
      <c r="LO308" s="16" t="s">
        <v>8732</v>
      </c>
      <c r="LP308" s="16" t="s">
        <v>1056</v>
      </c>
      <c r="LQ308" s="16" t="s">
        <v>8732</v>
      </c>
      <c r="LR308" s="16" t="s">
        <v>1056</v>
      </c>
      <c r="LS308" s="16" t="s">
        <v>844</v>
      </c>
      <c r="LT308" s="16" t="s">
        <v>844</v>
      </c>
      <c r="LU308" s="16" t="s">
        <v>843</v>
      </c>
      <c r="LV308" s="16" t="s">
        <v>844</v>
      </c>
      <c r="LW308" s="16" t="s">
        <v>8732</v>
      </c>
      <c r="LX308" s="16" t="s">
        <v>843</v>
      </c>
      <c r="LY308" s="16" t="s">
        <v>843</v>
      </c>
      <c r="LZ308" s="16" t="s">
        <v>844</v>
      </c>
      <c r="MA308" s="16" t="s">
        <v>844</v>
      </c>
      <c r="MB308" s="16" t="s">
        <v>843</v>
      </c>
      <c r="MC308" s="16" t="s">
        <v>844</v>
      </c>
      <c r="MD308" s="16" t="s">
        <v>11699</v>
      </c>
      <c r="ME308" s="16" t="s">
        <v>11656</v>
      </c>
      <c r="MF308" s="16" t="s">
        <v>8847</v>
      </c>
      <c r="MO308" s="16" t="s">
        <v>1817</v>
      </c>
      <c r="MP308" s="16" t="s">
        <v>1826</v>
      </c>
      <c r="MR308" s="16" t="s">
        <v>474</v>
      </c>
      <c r="MS308" s="16" t="s">
        <v>11838</v>
      </c>
      <c r="MT308" s="16" t="s">
        <v>9009</v>
      </c>
      <c r="MU308" s="16" t="s">
        <v>817</v>
      </c>
      <c r="MV308" s="16" t="s">
        <v>486</v>
      </c>
      <c r="MZ308" s="16" t="s">
        <v>486</v>
      </c>
      <c r="NA308" s="16" t="s">
        <v>486</v>
      </c>
      <c r="NC308" s="16" t="s">
        <v>486</v>
      </c>
      <c r="NE308" s="16" t="s">
        <v>486</v>
      </c>
      <c r="NG308" s="16" t="s">
        <v>1376</v>
      </c>
      <c r="NI308" s="16" t="s">
        <v>11658</v>
      </c>
      <c r="NQ308" s="16" t="s">
        <v>1079</v>
      </c>
      <c r="NR308" s="16" t="s">
        <v>876</v>
      </c>
      <c r="NS308" s="16" t="s">
        <v>462</v>
      </c>
      <c r="NT308" s="16" t="s">
        <v>482</v>
      </c>
      <c r="NU308" s="16">
        <v>0.79400000000000004</v>
      </c>
      <c r="NV308" s="16" t="s">
        <v>824</v>
      </c>
      <c r="NW308" s="16" t="s">
        <v>1179</v>
      </c>
      <c r="NX308" s="16" t="s">
        <v>1142</v>
      </c>
      <c r="NY308" s="16" t="s">
        <v>824</v>
      </c>
      <c r="NZ308" s="16" t="s">
        <v>932</v>
      </c>
      <c r="OB308" s="16" t="s">
        <v>833</v>
      </c>
      <c r="OC308" s="16" t="s">
        <v>876</v>
      </c>
    </row>
    <row r="309" spans="1:393" x14ac:dyDescent="0.25">
      <c r="A309" s="16" t="s">
        <v>10387</v>
      </c>
      <c r="B309" s="16" t="s">
        <v>8746</v>
      </c>
      <c r="C309" s="16" t="s">
        <v>972</v>
      </c>
      <c r="D309" s="16" t="s">
        <v>844</v>
      </c>
      <c r="E309" s="16" t="s">
        <v>843</v>
      </c>
      <c r="F309" s="16" t="s">
        <v>843</v>
      </c>
      <c r="G309" s="16" t="s">
        <v>843</v>
      </c>
      <c r="H309" s="16" t="s">
        <v>843</v>
      </c>
      <c r="I309" s="16" t="s">
        <v>843</v>
      </c>
      <c r="J309" s="16" t="s">
        <v>843</v>
      </c>
      <c r="K309" s="16" t="s">
        <v>843</v>
      </c>
      <c r="L309" s="16" t="s">
        <v>843</v>
      </c>
      <c r="M309" s="16" t="s">
        <v>843</v>
      </c>
      <c r="N309" s="16" t="s">
        <v>843</v>
      </c>
      <c r="O309" s="16" t="s">
        <v>843</v>
      </c>
      <c r="Q309" s="16" t="s">
        <v>844</v>
      </c>
      <c r="R309" s="16">
        <v>13</v>
      </c>
      <c r="T309" s="16" t="s">
        <v>470</v>
      </c>
      <c r="U309" s="16" t="s">
        <v>844</v>
      </c>
      <c r="V309" s="16" t="s">
        <v>843</v>
      </c>
      <c r="W309" s="16" t="s">
        <v>843</v>
      </c>
      <c r="X309" s="16" t="s">
        <v>843</v>
      </c>
      <c r="Y309" s="16" t="s">
        <v>844</v>
      </c>
      <c r="Z309" s="16" t="s">
        <v>843</v>
      </c>
      <c r="AA309" s="16" t="s">
        <v>843</v>
      </c>
      <c r="AB309" s="16" t="s">
        <v>844</v>
      </c>
      <c r="AC309" s="16" t="s">
        <v>844</v>
      </c>
      <c r="AF309" s="16" t="s">
        <v>11673</v>
      </c>
      <c r="AG309" s="16" t="s">
        <v>11691</v>
      </c>
      <c r="AH309" s="16" t="s">
        <v>844</v>
      </c>
      <c r="AI309" s="16" t="s">
        <v>843</v>
      </c>
      <c r="AJ309" s="16" t="s">
        <v>843</v>
      </c>
      <c r="AK309" s="16" t="s">
        <v>843</v>
      </c>
      <c r="AL309" s="16" t="s">
        <v>844</v>
      </c>
      <c r="AM309" s="16" t="s">
        <v>844</v>
      </c>
      <c r="AN309" s="16" t="s">
        <v>843</v>
      </c>
      <c r="AO309" s="16" t="s">
        <v>843</v>
      </c>
      <c r="AP309" s="16" t="s">
        <v>843</v>
      </c>
      <c r="AQ309" s="16" t="s">
        <v>844</v>
      </c>
      <c r="AR309" s="16" t="s">
        <v>11727</v>
      </c>
      <c r="AS309" s="16" t="s">
        <v>844</v>
      </c>
      <c r="AT309" s="16" t="s">
        <v>843</v>
      </c>
      <c r="AU309" s="16" t="s">
        <v>844</v>
      </c>
      <c r="AV309" s="16" t="s">
        <v>844</v>
      </c>
      <c r="AW309" s="16" t="s">
        <v>844</v>
      </c>
      <c r="AX309" s="16" t="s">
        <v>843</v>
      </c>
      <c r="AY309" s="16" t="s">
        <v>843</v>
      </c>
      <c r="AZ309" s="16" t="s">
        <v>4440</v>
      </c>
      <c r="BB309" s="16" t="s">
        <v>4437</v>
      </c>
      <c r="BC309" s="16" t="s">
        <v>4437</v>
      </c>
      <c r="BD309" s="16" t="s">
        <v>4437</v>
      </c>
      <c r="BF309" s="16" t="s">
        <v>844</v>
      </c>
      <c r="BH309" s="16" t="s">
        <v>7380</v>
      </c>
      <c r="BI309" s="16" t="s">
        <v>7785</v>
      </c>
      <c r="BJ309" s="16" t="s">
        <v>843</v>
      </c>
      <c r="BK309" s="16" t="s">
        <v>843</v>
      </c>
      <c r="BL309" s="16" t="s">
        <v>843</v>
      </c>
      <c r="BM309" s="16" t="s">
        <v>843</v>
      </c>
      <c r="BN309" s="16" t="s">
        <v>843</v>
      </c>
      <c r="BO309" s="16" t="s">
        <v>844</v>
      </c>
      <c r="BP309" s="16" t="s">
        <v>843</v>
      </c>
      <c r="BQ309" s="16" t="s">
        <v>843</v>
      </c>
      <c r="CC309" s="16" t="s">
        <v>867</v>
      </c>
      <c r="CD309" s="16" t="s">
        <v>6840</v>
      </c>
      <c r="CE309" s="16" t="s">
        <v>7537</v>
      </c>
      <c r="DN309" s="16" t="s">
        <v>4411</v>
      </c>
      <c r="DQ309" s="16" t="s">
        <v>7093</v>
      </c>
      <c r="DR309" s="16" t="s">
        <v>865</v>
      </c>
      <c r="DX309" s="16" t="s">
        <v>867</v>
      </c>
      <c r="DY309" s="16" t="s">
        <v>867</v>
      </c>
      <c r="ES309" s="16" t="s">
        <v>867</v>
      </c>
      <c r="EU309" s="16" t="s">
        <v>7813</v>
      </c>
      <c r="EV309" s="16" t="s">
        <v>865</v>
      </c>
      <c r="FF309" s="16" t="s">
        <v>7839</v>
      </c>
      <c r="FT309" s="16" t="s">
        <v>865</v>
      </c>
      <c r="HC309" s="16" t="s">
        <v>865</v>
      </c>
      <c r="KO309" s="16" t="s">
        <v>9550</v>
      </c>
      <c r="KP309" s="16" t="s">
        <v>9549</v>
      </c>
      <c r="KQ309" s="16" t="s">
        <v>8694</v>
      </c>
      <c r="KR309" s="16" t="s">
        <v>10388</v>
      </c>
      <c r="KS309" s="16" t="s">
        <v>9551</v>
      </c>
      <c r="KT309" s="16" t="s">
        <v>9148</v>
      </c>
      <c r="KU309" s="16" t="s">
        <v>844</v>
      </c>
      <c r="KV309" s="16" t="s">
        <v>9148</v>
      </c>
      <c r="KW309" s="16" t="s">
        <v>850</v>
      </c>
      <c r="KX309" s="16" t="s">
        <v>487</v>
      </c>
      <c r="KY309" s="16" t="s">
        <v>487</v>
      </c>
      <c r="KZ309" s="16" t="s">
        <v>487</v>
      </c>
      <c r="LC309" s="16" t="s">
        <v>10879</v>
      </c>
      <c r="LD309" s="16" t="s">
        <v>11692</v>
      </c>
      <c r="LE309" s="16" t="s">
        <v>11693</v>
      </c>
      <c r="LF309" s="16" t="s">
        <v>11654</v>
      </c>
      <c r="LI309" s="16" t="s">
        <v>11655</v>
      </c>
      <c r="LM309" s="16" t="s">
        <v>8741</v>
      </c>
      <c r="LO309" s="16" t="s">
        <v>8732</v>
      </c>
      <c r="LP309" s="16" t="s">
        <v>1056</v>
      </c>
      <c r="LQ309" s="16" t="s">
        <v>8732</v>
      </c>
      <c r="LR309" s="16" t="s">
        <v>1056</v>
      </c>
      <c r="LS309" s="16" t="s">
        <v>844</v>
      </c>
      <c r="LT309" s="16" t="s">
        <v>844</v>
      </c>
      <c r="LU309" s="16" t="s">
        <v>843</v>
      </c>
      <c r="LV309" s="16" t="s">
        <v>844</v>
      </c>
      <c r="LW309" s="16" t="s">
        <v>8732</v>
      </c>
      <c r="LX309" s="16" t="s">
        <v>843</v>
      </c>
      <c r="LY309" s="16" t="s">
        <v>843</v>
      </c>
      <c r="LZ309" s="16" t="s">
        <v>844</v>
      </c>
      <c r="MA309" s="16" t="s">
        <v>844</v>
      </c>
      <c r="MB309" s="16" t="s">
        <v>843</v>
      </c>
      <c r="MC309" s="16" t="s">
        <v>844</v>
      </c>
      <c r="ME309" s="16" t="s">
        <v>11677</v>
      </c>
      <c r="MF309" s="16" t="s">
        <v>8847</v>
      </c>
      <c r="MR309" s="16" t="s">
        <v>470</v>
      </c>
      <c r="MS309" s="16" t="s">
        <v>11838</v>
      </c>
      <c r="MT309" s="16" t="s">
        <v>9009</v>
      </c>
      <c r="MU309" s="16" t="s">
        <v>817</v>
      </c>
      <c r="MV309" s="16" t="s">
        <v>487</v>
      </c>
      <c r="MW309" s="16" t="s">
        <v>1266</v>
      </c>
      <c r="MX309" s="16" t="s">
        <v>1262</v>
      </c>
      <c r="MY309" s="16" t="s">
        <v>486</v>
      </c>
      <c r="MZ309" s="16" t="s">
        <v>487</v>
      </c>
      <c r="NA309" s="16" t="s">
        <v>486</v>
      </c>
      <c r="NC309" s="16" t="s">
        <v>487</v>
      </c>
      <c r="ND309" s="16" t="s">
        <v>486</v>
      </c>
      <c r="NE309" s="16" t="s">
        <v>486</v>
      </c>
      <c r="NI309" s="16" t="s">
        <v>11658</v>
      </c>
      <c r="NL309" s="16" t="s">
        <v>844</v>
      </c>
      <c r="NS309" s="16" t="s">
        <v>462</v>
      </c>
      <c r="NT309" s="16" t="s">
        <v>482</v>
      </c>
      <c r="NU309" s="16">
        <v>0.79400000000000004</v>
      </c>
      <c r="NV309" s="16" t="s">
        <v>824</v>
      </c>
      <c r="NW309" s="16" t="s">
        <v>1173</v>
      </c>
      <c r="NX309" s="16" t="s">
        <v>1142</v>
      </c>
      <c r="NY309" s="16" t="s">
        <v>824</v>
      </c>
      <c r="NZ309" s="16" t="s">
        <v>929</v>
      </c>
    </row>
    <row r="310" spans="1:393" x14ac:dyDescent="0.25">
      <c r="A310" s="16" t="s">
        <v>10391</v>
      </c>
      <c r="B310" s="16" t="s">
        <v>8759</v>
      </c>
      <c r="C310" s="16" t="s">
        <v>972</v>
      </c>
      <c r="D310" s="16" t="s">
        <v>844</v>
      </c>
      <c r="E310" s="16" t="s">
        <v>843</v>
      </c>
      <c r="F310" s="16" t="s">
        <v>843</v>
      </c>
      <c r="G310" s="16" t="s">
        <v>843</v>
      </c>
      <c r="H310" s="16" t="s">
        <v>843</v>
      </c>
      <c r="I310" s="16" t="s">
        <v>843</v>
      </c>
      <c r="J310" s="16" t="s">
        <v>843</v>
      </c>
      <c r="K310" s="16" t="s">
        <v>843</v>
      </c>
      <c r="L310" s="16" t="s">
        <v>843</v>
      </c>
      <c r="M310" s="16" t="s">
        <v>843</v>
      </c>
      <c r="N310" s="16" t="s">
        <v>843</v>
      </c>
      <c r="O310" s="16" t="s">
        <v>843</v>
      </c>
      <c r="Q310" s="16" t="s">
        <v>844</v>
      </c>
      <c r="R310" s="16">
        <v>5</v>
      </c>
      <c r="T310" s="16" t="s">
        <v>470</v>
      </c>
      <c r="U310" s="16" t="s">
        <v>844</v>
      </c>
      <c r="V310" s="16" t="s">
        <v>843</v>
      </c>
      <c r="W310" s="16" t="s">
        <v>843</v>
      </c>
      <c r="X310" s="16" t="s">
        <v>843</v>
      </c>
      <c r="Y310" s="16" t="s">
        <v>844</v>
      </c>
      <c r="Z310" s="16" t="s">
        <v>843</v>
      </c>
      <c r="AA310" s="16" t="s">
        <v>843</v>
      </c>
      <c r="AB310" s="16" t="s">
        <v>843</v>
      </c>
      <c r="AC310" s="16" t="s">
        <v>843</v>
      </c>
      <c r="AF310" s="16" t="s">
        <v>11673</v>
      </c>
      <c r="AG310" s="16" t="s">
        <v>11758</v>
      </c>
      <c r="AH310" s="16" t="s">
        <v>844</v>
      </c>
      <c r="AI310" s="16" t="s">
        <v>843</v>
      </c>
      <c r="AJ310" s="16" t="s">
        <v>843</v>
      </c>
      <c r="AK310" s="16" t="s">
        <v>843</v>
      </c>
      <c r="AL310" s="16" t="s">
        <v>843</v>
      </c>
      <c r="AM310" s="16" t="s">
        <v>844</v>
      </c>
      <c r="AN310" s="16" t="s">
        <v>843</v>
      </c>
      <c r="AO310" s="16" t="s">
        <v>843</v>
      </c>
      <c r="AP310" s="16" t="s">
        <v>843</v>
      </c>
      <c r="AQ310" s="16" t="s">
        <v>844</v>
      </c>
      <c r="AR310" s="16" t="s">
        <v>4433</v>
      </c>
      <c r="AS310" s="16" t="s">
        <v>843</v>
      </c>
      <c r="AT310" s="16" t="s">
        <v>843</v>
      </c>
      <c r="AU310" s="16" t="s">
        <v>843</v>
      </c>
      <c r="AV310" s="16" t="s">
        <v>843</v>
      </c>
      <c r="AW310" s="16" t="s">
        <v>843</v>
      </c>
      <c r="AX310" s="16" t="s">
        <v>843</v>
      </c>
      <c r="AY310" s="16" t="s">
        <v>844</v>
      </c>
      <c r="BF310" s="16" t="s">
        <v>844</v>
      </c>
      <c r="CC310" s="16" t="s">
        <v>867</v>
      </c>
      <c r="CD310" s="16" t="s">
        <v>6834</v>
      </c>
      <c r="CE310" s="16" t="s">
        <v>7537</v>
      </c>
      <c r="DN310" s="16" t="s">
        <v>4411</v>
      </c>
      <c r="DQ310" s="16" t="s">
        <v>7093</v>
      </c>
      <c r="DR310" s="16" t="s">
        <v>865</v>
      </c>
      <c r="DX310" s="16" t="s">
        <v>865</v>
      </c>
      <c r="ES310" s="16" t="s">
        <v>865</v>
      </c>
      <c r="ET310" s="16" t="s">
        <v>867</v>
      </c>
      <c r="EU310" s="16" t="s">
        <v>7810</v>
      </c>
      <c r="EV310" s="16" t="s">
        <v>865</v>
      </c>
      <c r="HC310" s="16" t="s">
        <v>865</v>
      </c>
      <c r="KO310" s="16" t="s">
        <v>9550</v>
      </c>
      <c r="KP310" s="16" t="s">
        <v>9549</v>
      </c>
      <c r="KQ310" s="16" t="s">
        <v>8694</v>
      </c>
      <c r="KR310" s="16" t="s">
        <v>10392</v>
      </c>
      <c r="KS310" s="16" t="s">
        <v>9551</v>
      </c>
      <c r="KT310" s="16" t="s">
        <v>9148</v>
      </c>
      <c r="KU310" s="16" t="s">
        <v>844</v>
      </c>
      <c r="KV310" s="16" t="s">
        <v>9148</v>
      </c>
      <c r="KW310" s="16" t="s">
        <v>851</v>
      </c>
      <c r="KY310" s="16" t="s">
        <v>486</v>
      </c>
      <c r="LC310" s="16" t="s">
        <v>10879</v>
      </c>
      <c r="LF310" s="16" t="s">
        <v>11654</v>
      </c>
      <c r="LI310" s="16" t="s">
        <v>11655</v>
      </c>
      <c r="LM310" s="16" t="s">
        <v>8741</v>
      </c>
      <c r="LN310" s="16" t="s">
        <v>487</v>
      </c>
      <c r="LO310" s="16" t="s">
        <v>8732</v>
      </c>
      <c r="LP310" s="16" t="s">
        <v>1056</v>
      </c>
      <c r="LQ310" s="16" t="s">
        <v>8732</v>
      </c>
      <c r="LR310" s="16" t="s">
        <v>1056</v>
      </c>
      <c r="LS310" s="16" t="s">
        <v>844</v>
      </c>
      <c r="LT310" s="16" t="s">
        <v>844</v>
      </c>
      <c r="LU310" s="16" t="s">
        <v>843</v>
      </c>
      <c r="LV310" s="16" t="s">
        <v>844</v>
      </c>
      <c r="LW310" s="16" t="s">
        <v>8732</v>
      </c>
      <c r="LX310" s="16" t="s">
        <v>843</v>
      </c>
      <c r="LY310" s="16" t="s">
        <v>843</v>
      </c>
      <c r="LZ310" s="16" t="s">
        <v>844</v>
      </c>
      <c r="MA310" s="16" t="s">
        <v>844</v>
      </c>
      <c r="MB310" s="16" t="s">
        <v>843</v>
      </c>
      <c r="MC310" s="16" t="s">
        <v>844</v>
      </c>
      <c r="ME310" s="16" t="s">
        <v>11656</v>
      </c>
      <c r="MF310" s="16" t="s">
        <v>8847</v>
      </c>
      <c r="MR310" s="16" t="s">
        <v>470</v>
      </c>
      <c r="MS310" s="16" t="s">
        <v>11838</v>
      </c>
      <c r="MT310" s="16" t="s">
        <v>9009</v>
      </c>
      <c r="MV310" s="16" t="s">
        <v>487</v>
      </c>
      <c r="MW310" s="16" t="s">
        <v>1263</v>
      </c>
      <c r="MX310" s="16" t="s">
        <v>1262</v>
      </c>
      <c r="MY310" s="16" t="s">
        <v>486</v>
      </c>
      <c r="MZ310" s="16" t="s">
        <v>487</v>
      </c>
      <c r="NA310" s="16" t="s">
        <v>486</v>
      </c>
      <c r="NC310" s="16" t="s">
        <v>486</v>
      </c>
      <c r="NE310" s="16" t="s">
        <v>486</v>
      </c>
      <c r="NI310" s="16" t="s">
        <v>11658</v>
      </c>
      <c r="NS310" s="16" t="s">
        <v>462</v>
      </c>
      <c r="NT310" s="16" t="s">
        <v>482</v>
      </c>
      <c r="NU310" s="16">
        <v>0.79400000000000004</v>
      </c>
      <c r="NV310" s="16" t="s">
        <v>860</v>
      </c>
      <c r="NW310" s="16" t="s">
        <v>1176</v>
      </c>
      <c r="NX310" s="16" t="s">
        <v>1142</v>
      </c>
      <c r="NY310" s="16" t="s">
        <v>1121</v>
      </c>
      <c r="NZ310" s="16" t="s">
        <v>936</v>
      </c>
    </row>
    <row r="311" spans="1:393" x14ac:dyDescent="0.25">
      <c r="A311" s="16" t="s">
        <v>10395</v>
      </c>
      <c r="B311" s="16" t="s">
        <v>844</v>
      </c>
      <c r="C311" s="16" t="s">
        <v>972</v>
      </c>
      <c r="D311" s="16" t="s">
        <v>844</v>
      </c>
      <c r="E311" s="16" t="s">
        <v>843</v>
      </c>
      <c r="F311" s="16" t="s">
        <v>843</v>
      </c>
      <c r="G311" s="16" t="s">
        <v>843</v>
      </c>
      <c r="H311" s="16" t="s">
        <v>843</v>
      </c>
      <c r="I311" s="16" t="s">
        <v>843</v>
      </c>
      <c r="J311" s="16" t="s">
        <v>843</v>
      </c>
      <c r="K311" s="16" t="s">
        <v>843</v>
      </c>
      <c r="L311" s="16" t="s">
        <v>843</v>
      </c>
      <c r="M311" s="16" t="s">
        <v>843</v>
      </c>
      <c r="N311" s="16" t="s">
        <v>843</v>
      </c>
      <c r="O311" s="16" t="s">
        <v>843</v>
      </c>
      <c r="Q311" s="16" t="s">
        <v>844</v>
      </c>
      <c r="R311" s="16">
        <v>68</v>
      </c>
      <c r="T311" s="16" t="s">
        <v>470</v>
      </c>
      <c r="U311" s="16" t="s">
        <v>844</v>
      </c>
      <c r="V311" s="16" t="s">
        <v>843</v>
      </c>
      <c r="W311" s="16" t="s">
        <v>844</v>
      </c>
      <c r="X311" s="16" t="s">
        <v>843</v>
      </c>
      <c r="Y311" s="16" t="s">
        <v>843</v>
      </c>
      <c r="Z311" s="16" t="s">
        <v>843</v>
      </c>
      <c r="AA311" s="16" t="s">
        <v>843</v>
      </c>
      <c r="AB311" s="16" t="s">
        <v>843</v>
      </c>
      <c r="AC311" s="16" t="s">
        <v>843</v>
      </c>
      <c r="AD311" s="16" t="s">
        <v>867</v>
      </c>
      <c r="AF311" s="16" t="s">
        <v>11673</v>
      </c>
      <c r="AG311" s="16" t="s">
        <v>11700</v>
      </c>
      <c r="AH311" s="16" t="s">
        <v>844</v>
      </c>
      <c r="AI311" s="16" t="s">
        <v>843</v>
      </c>
      <c r="AJ311" s="16" t="s">
        <v>844</v>
      </c>
      <c r="AK311" s="16" t="s">
        <v>844</v>
      </c>
      <c r="AL311" s="16" t="s">
        <v>843</v>
      </c>
      <c r="AM311" s="16" t="s">
        <v>844</v>
      </c>
      <c r="AN311" s="16" t="s">
        <v>843</v>
      </c>
      <c r="AO311" s="16" t="s">
        <v>843</v>
      </c>
      <c r="AP311" s="16" t="s">
        <v>843</v>
      </c>
      <c r="AQ311" s="16" t="s">
        <v>844</v>
      </c>
      <c r="AR311" s="16" t="s">
        <v>11679</v>
      </c>
      <c r="AS311" s="16" t="s">
        <v>844</v>
      </c>
      <c r="AT311" s="16" t="s">
        <v>843</v>
      </c>
      <c r="AU311" s="16" t="s">
        <v>844</v>
      </c>
      <c r="AV311" s="16" t="s">
        <v>843</v>
      </c>
      <c r="AW311" s="16" t="s">
        <v>843</v>
      </c>
      <c r="AX311" s="16" t="s">
        <v>843</v>
      </c>
      <c r="AY311" s="16" t="s">
        <v>843</v>
      </c>
      <c r="AZ311" s="16" t="s">
        <v>4437</v>
      </c>
      <c r="BB311" s="16" t="s">
        <v>4437</v>
      </c>
      <c r="BF311" s="16" t="s">
        <v>844</v>
      </c>
      <c r="BI311" s="16" t="s">
        <v>7785</v>
      </c>
      <c r="BJ311" s="16" t="s">
        <v>843</v>
      </c>
      <c r="BK311" s="16" t="s">
        <v>843</v>
      </c>
      <c r="BL311" s="16" t="s">
        <v>843</v>
      </c>
      <c r="BM311" s="16" t="s">
        <v>843</v>
      </c>
      <c r="BN311" s="16" t="s">
        <v>843</v>
      </c>
      <c r="BO311" s="16" t="s">
        <v>844</v>
      </c>
      <c r="BP311" s="16" t="s">
        <v>843</v>
      </c>
      <c r="BQ311" s="16" t="s">
        <v>843</v>
      </c>
      <c r="DX311" s="16" t="s">
        <v>865</v>
      </c>
      <c r="ES311" s="16" t="s">
        <v>867</v>
      </c>
      <c r="EU311" s="16" t="s">
        <v>7810</v>
      </c>
      <c r="EV311" s="16" t="s">
        <v>865</v>
      </c>
      <c r="FF311" s="16" t="s">
        <v>7836</v>
      </c>
      <c r="HC311" s="16" t="s">
        <v>865</v>
      </c>
      <c r="JA311" s="16" t="s">
        <v>4816</v>
      </c>
      <c r="JB311" s="16" t="s">
        <v>865</v>
      </c>
      <c r="JC311" s="16" t="s">
        <v>865</v>
      </c>
      <c r="JD311" s="16" t="s">
        <v>865</v>
      </c>
      <c r="JE311" s="16" t="s">
        <v>865</v>
      </c>
      <c r="JF311" s="16" t="s">
        <v>865</v>
      </c>
      <c r="JG311" s="16" t="s">
        <v>843</v>
      </c>
      <c r="JH311" s="16" t="s">
        <v>4846</v>
      </c>
      <c r="KF311" s="16" t="s">
        <v>4951</v>
      </c>
      <c r="KI311" s="16" t="s">
        <v>4846</v>
      </c>
      <c r="KO311" s="16" t="s">
        <v>9558</v>
      </c>
      <c r="KP311" s="16" t="s">
        <v>9557</v>
      </c>
      <c r="KQ311" s="16" t="s">
        <v>8694</v>
      </c>
      <c r="KR311" s="16" t="s">
        <v>10396</v>
      </c>
      <c r="KS311" s="16" t="s">
        <v>9559</v>
      </c>
      <c r="KT311" s="16" t="s">
        <v>9148</v>
      </c>
      <c r="KU311" s="16" t="s">
        <v>844</v>
      </c>
      <c r="KV311" s="16" t="s">
        <v>9148</v>
      </c>
      <c r="KW311" s="16" t="s">
        <v>851</v>
      </c>
      <c r="KY311" s="16" t="s">
        <v>486</v>
      </c>
      <c r="LC311" s="16" t="s">
        <v>10879</v>
      </c>
      <c r="LF311" s="16" t="s">
        <v>11654</v>
      </c>
      <c r="LI311" s="16" t="s">
        <v>11655</v>
      </c>
      <c r="LJ311" s="16" t="s">
        <v>843</v>
      </c>
      <c r="LL311" s="16" t="s">
        <v>8711</v>
      </c>
      <c r="LM311" s="16" t="s">
        <v>8741</v>
      </c>
      <c r="LO311" s="16" t="s">
        <v>843</v>
      </c>
      <c r="LP311" s="16" t="s">
        <v>843</v>
      </c>
      <c r="LQ311" s="16" t="s">
        <v>844</v>
      </c>
      <c r="LR311" s="16" t="s">
        <v>843</v>
      </c>
      <c r="LS311" s="16" t="s">
        <v>844</v>
      </c>
      <c r="LT311" s="16" t="s">
        <v>843</v>
      </c>
      <c r="LU311" s="16" t="s">
        <v>844</v>
      </c>
      <c r="LV311" s="16" t="s">
        <v>843</v>
      </c>
      <c r="LW311" s="16" t="s">
        <v>844</v>
      </c>
      <c r="LX311" s="16" t="s">
        <v>843</v>
      </c>
      <c r="LY311" s="16" t="s">
        <v>843</v>
      </c>
      <c r="LZ311" s="16" t="s">
        <v>843</v>
      </c>
      <c r="MA311" s="16" t="s">
        <v>843</v>
      </c>
      <c r="MB311" s="16" t="s">
        <v>843</v>
      </c>
      <c r="MC311" s="16" t="s">
        <v>843</v>
      </c>
      <c r="ME311" s="16" t="s">
        <v>11656</v>
      </c>
      <c r="MF311" s="16" t="s">
        <v>8847</v>
      </c>
      <c r="MO311" s="16" t="s">
        <v>1809</v>
      </c>
      <c r="MP311" s="16" t="s">
        <v>1824</v>
      </c>
      <c r="MR311" s="16" t="s">
        <v>470</v>
      </c>
      <c r="MS311" s="16" t="s">
        <v>11838</v>
      </c>
      <c r="MT311" s="16" t="s">
        <v>9009</v>
      </c>
      <c r="NC311" s="16" t="s">
        <v>487</v>
      </c>
      <c r="NE311" s="16" t="s">
        <v>486</v>
      </c>
      <c r="NG311" s="16" t="s">
        <v>1380</v>
      </c>
      <c r="NI311" s="16" t="s">
        <v>11658</v>
      </c>
      <c r="NR311" s="16" t="s">
        <v>878</v>
      </c>
      <c r="NS311" s="16" t="s">
        <v>462</v>
      </c>
      <c r="NT311" s="16" t="s">
        <v>482</v>
      </c>
      <c r="NU311" s="16">
        <v>0.79400000000000004</v>
      </c>
      <c r="NV311" s="16" t="s">
        <v>457</v>
      </c>
      <c r="NW311" s="16" t="s">
        <v>1177</v>
      </c>
      <c r="NX311" s="16" t="s">
        <v>1142</v>
      </c>
      <c r="OB311" s="16" t="s">
        <v>833</v>
      </c>
      <c r="OC311" s="16" t="s">
        <v>878</v>
      </c>
    </row>
    <row r="312" spans="1:393" x14ac:dyDescent="0.25">
      <c r="A312" s="16" t="s">
        <v>10401</v>
      </c>
      <c r="B312" s="16" t="s">
        <v>844</v>
      </c>
      <c r="C312" s="16" t="s">
        <v>972</v>
      </c>
      <c r="D312" s="16" t="s">
        <v>844</v>
      </c>
      <c r="E312" s="16" t="s">
        <v>843</v>
      </c>
      <c r="F312" s="16" t="s">
        <v>843</v>
      </c>
      <c r="G312" s="16" t="s">
        <v>843</v>
      </c>
      <c r="H312" s="16" t="s">
        <v>843</v>
      </c>
      <c r="I312" s="16" t="s">
        <v>843</v>
      </c>
      <c r="J312" s="16" t="s">
        <v>843</v>
      </c>
      <c r="K312" s="16" t="s">
        <v>843</v>
      </c>
      <c r="L312" s="16" t="s">
        <v>843</v>
      </c>
      <c r="M312" s="16" t="s">
        <v>843</v>
      </c>
      <c r="N312" s="16" t="s">
        <v>843</v>
      </c>
      <c r="O312" s="16" t="s">
        <v>843</v>
      </c>
      <c r="Q312" s="16" t="s">
        <v>844</v>
      </c>
      <c r="R312" s="16">
        <v>64</v>
      </c>
      <c r="T312" s="16" t="s">
        <v>470</v>
      </c>
      <c r="U312" s="16" t="s">
        <v>844</v>
      </c>
      <c r="V312" s="16" t="s">
        <v>843</v>
      </c>
      <c r="W312" s="16" t="s">
        <v>844</v>
      </c>
      <c r="X312" s="16" t="s">
        <v>843</v>
      </c>
      <c r="Y312" s="16" t="s">
        <v>843</v>
      </c>
      <c r="Z312" s="16" t="s">
        <v>843</v>
      </c>
      <c r="AA312" s="16" t="s">
        <v>843</v>
      </c>
      <c r="AB312" s="16" t="s">
        <v>843</v>
      </c>
      <c r="AC312" s="16" t="s">
        <v>843</v>
      </c>
      <c r="AD312" s="16" t="s">
        <v>867</v>
      </c>
      <c r="AF312" s="16" t="s">
        <v>11705</v>
      </c>
      <c r="AG312" s="16" t="s">
        <v>11652</v>
      </c>
      <c r="AH312" s="16" t="s">
        <v>844</v>
      </c>
      <c r="AI312" s="16" t="s">
        <v>843</v>
      </c>
      <c r="AJ312" s="16" t="s">
        <v>844</v>
      </c>
      <c r="AK312" s="16" t="s">
        <v>843</v>
      </c>
      <c r="AL312" s="16" t="s">
        <v>844</v>
      </c>
      <c r="AM312" s="16" t="s">
        <v>844</v>
      </c>
      <c r="AN312" s="16" t="s">
        <v>843</v>
      </c>
      <c r="AO312" s="16" t="s">
        <v>843</v>
      </c>
      <c r="AP312" s="16" t="s">
        <v>843</v>
      </c>
      <c r="AQ312" s="16" t="s">
        <v>844</v>
      </c>
      <c r="AR312" s="16" t="s">
        <v>4433</v>
      </c>
      <c r="AS312" s="16" t="s">
        <v>843</v>
      </c>
      <c r="AT312" s="16" t="s">
        <v>843</v>
      </c>
      <c r="AU312" s="16" t="s">
        <v>843</v>
      </c>
      <c r="AV312" s="16" t="s">
        <v>843</v>
      </c>
      <c r="AW312" s="16" t="s">
        <v>843</v>
      </c>
      <c r="AX312" s="16" t="s">
        <v>843</v>
      </c>
      <c r="AY312" s="16" t="s">
        <v>844</v>
      </c>
      <c r="BF312" s="16" t="s">
        <v>844</v>
      </c>
      <c r="BH312" s="16" t="s">
        <v>7383</v>
      </c>
      <c r="BI312" s="16" t="s">
        <v>7785</v>
      </c>
      <c r="BJ312" s="16" t="s">
        <v>843</v>
      </c>
      <c r="BK312" s="16" t="s">
        <v>843</v>
      </c>
      <c r="BL312" s="16" t="s">
        <v>843</v>
      </c>
      <c r="BM312" s="16" t="s">
        <v>843</v>
      </c>
      <c r="BN312" s="16" t="s">
        <v>843</v>
      </c>
      <c r="BO312" s="16" t="s">
        <v>844</v>
      </c>
      <c r="BP312" s="16" t="s">
        <v>843</v>
      </c>
      <c r="BQ312" s="16" t="s">
        <v>843</v>
      </c>
      <c r="DX312" s="16" t="s">
        <v>865</v>
      </c>
      <c r="ES312" s="16" t="s">
        <v>867</v>
      </c>
      <c r="EU312" s="16" t="s">
        <v>7810</v>
      </c>
      <c r="EV312" s="16" t="s">
        <v>865</v>
      </c>
      <c r="FF312" s="16" t="s">
        <v>7836</v>
      </c>
      <c r="HC312" s="16" t="s">
        <v>867</v>
      </c>
      <c r="HD312" s="16" t="s">
        <v>865</v>
      </c>
      <c r="JA312" s="16" t="s">
        <v>4825</v>
      </c>
      <c r="JB312" s="16" t="s">
        <v>865</v>
      </c>
      <c r="JC312" s="16" t="s">
        <v>865</v>
      </c>
      <c r="JD312" s="16" t="s">
        <v>865</v>
      </c>
      <c r="JE312" s="16" t="s">
        <v>865</v>
      </c>
      <c r="JF312" s="16" t="s">
        <v>865</v>
      </c>
      <c r="JG312" s="16" t="s">
        <v>843</v>
      </c>
      <c r="JH312" s="16" t="s">
        <v>4846</v>
      </c>
      <c r="KF312" s="16" t="s">
        <v>864</v>
      </c>
      <c r="KI312" s="16" t="s">
        <v>4837</v>
      </c>
      <c r="KO312" s="16" t="s">
        <v>9564</v>
      </c>
      <c r="KP312" s="16" t="s">
        <v>9563</v>
      </c>
      <c r="KQ312" s="16" t="s">
        <v>8694</v>
      </c>
      <c r="KR312" s="16" t="s">
        <v>10402</v>
      </c>
      <c r="KS312" s="16" t="s">
        <v>9565</v>
      </c>
      <c r="KT312" s="16" t="s">
        <v>9148</v>
      </c>
      <c r="KU312" s="16" t="s">
        <v>844</v>
      </c>
      <c r="KV312" s="16" t="s">
        <v>9148</v>
      </c>
      <c r="KW312" s="16" t="s">
        <v>851</v>
      </c>
      <c r="KY312" s="16" t="s">
        <v>486</v>
      </c>
      <c r="LC312" s="16" t="s">
        <v>10879</v>
      </c>
      <c r="LF312" s="16" t="s">
        <v>11654</v>
      </c>
      <c r="LI312" s="16" t="s">
        <v>11655</v>
      </c>
      <c r="LJ312" s="16" t="s">
        <v>843</v>
      </c>
      <c r="LL312" s="16" t="s">
        <v>8711</v>
      </c>
      <c r="LM312" s="16" t="s">
        <v>8741</v>
      </c>
      <c r="LO312" s="16" t="s">
        <v>843</v>
      </c>
      <c r="LP312" s="16" t="s">
        <v>844</v>
      </c>
      <c r="LQ312" s="16" t="s">
        <v>1056</v>
      </c>
      <c r="LR312" s="16" t="s">
        <v>843</v>
      </c>
      <c r="LS312" s="16" t="s">
        <v>1056</v>
      </c>
      <c r="LT312" s="16" t="s">
        <v>843</v>
      </c>
      <c r="LU312" s="16" t="s">
        <v>844</v>
      </c>
      <c r="LV312" s="16" t="s">
        <v>844</v>
      </c>
      <c r="LW312" s="16" t="s">
        <v>1056</v>
      </c>
      <c r="LX312" s="16" t="s">
        <v>843</v>
      </c>
      <c r="LY312" s="16" t="s">
        <v>843</v>
      </c>
      <c r="LZ312" s="16" t="s">
        <v>843</v>
      </c>
      <c r="MA312" s="16" t="s">
        <v>843</v>
      </c>
      <c r="MB312" s="16" t="s">
        <v>843</v>
      </c>
      <c r="MC312" s="16" t="s">
        <v>843</v>
      </c>
      <c r="ME312" s="16" t="s">
        <v>11656</v>
      </c>
      <c r="MF312" s="16" t="s">
        <v>8847</v>
      </c>
      <c r="MP312" s="16" t="s">
        <v>1826</v>
      </c>
      <c r="MR312" s="16" t="s">
        <v>470</v>
      </c>
      <c r="MS312" s="16" t="s">
        <v>11838</v>
      </c>
      <c r="MT312" s="16" t="s">
        <v>8972</v>
      </c>
      <c r="MU312" s="16" t="s">
        <v>817</v>
      </c>
      <c r="NC312" s="16" t="s">
        <v>487</v>
      </c>
      <c r="NE312" s="16" t="s">
        <v>487</v>
      </c>
      <c r="NF312" s="16" t="s">
        <v>486</v>
      </c>
      <c r="NG312" s="16" t="s">
        <v>1372</v>
      </c>
      <c r="NI312" s="16" t="s">
        <v>11658</v>
      </c>
      <c r="NR312" s="16" t="s">
        <v>877</v>
      </c>
      <c r="NS312" s="16" t="s">
        <v>462</v>
      </c>
      <c r="NT312" s="16" t="s">
        <v>482</v>
      </c>
      <c r="NU312" s="16">
        <v>0.79400000000000004</v>
      </c>
      <c r="NV312" s="16" t="s">
        <v>457</v>
      </c>
      <c r="NW312" s="16" t="s">
        <v>1177</v>
      </c>
      <c r="NX312" s="16" t="s">
        <v>1142</v>
      </c>
      <c r="OB312" s="16" t="s">
        <v>833</v>
      </c>
      <c r="OC312" s="16" t="s">
        <v>877</v>
      </c>
    </row>
    <row r="313" spans="1:393" x14ac:dyDescent="0.25">
      <c r="A313" s="16" t="s">
        <v>10405</v>
      </c>
      <c r="B313" s="16" t="s">
        <v>1056</v>
      </c>
      <c r="C313" s="16" t="s">
        <v>972</v>
      </c>
      <c r="D313" s="16" t="s">
        <v>844</v>
      </c>
      <c r="E313" s="16" t="s">
        <v>843</v>
      </c>
      <c r="F313" s="16" t="s">
        <v>843</v>
      </c>
      <c r="G313" s="16" t="s">
        <v>843</v>
      </c>
      <c r="H313" s="16" t="s">
        <v>843</v>
      </c>
      <c r="I313" s="16" t="s">
        <v>843</v>
      </c>
      <c r="J313" s="16" t="s">
        <v>843</v>
      </c>
      <c r="K313" s="16" t="s">
        <v>843</v>
      </c>
      <c r="L313" s="16" t="s">
        <v>843</v>
      </c>
      <c r="M313" s="16" t="s">
        <v>843</v>
      </c>
      <c r="N313" s="16" t="s">
        <v>843</v>
      </c>
      <c r="O313" s="16" t="s">
        <v>843</v>
      </c>
      <c r="Q313" s="16" t="s">
        <v>844</v>
      </c>
      <c r="R313" s="16">
        <v>34</v>
      </c>
      <c r="T313" s="16" t="s">
        <v>470</v>
      </c>
      <c r="U313" s="16" t="s">
        <v>844</v>
      </c>
      <c r="V313" s="16" t="s">
        <v>843</v>
      </c>
      <c r="W313" s="16" t="s">
        <v>844</v>
      </c>
      <c r="X313" s="16" t="s">
        <v>843</v>
      </c>
      <c r="Y313" s="16" t="s">
        <v>843</v>
      </c>
      <c r="Z313" s="16" t="s">
        <v>843</v>
      </c>
      <c r="AA313" s="16" t="s">
        <v>843</v>
      </c>
      <c r="AB313" s="16" t="s">
        <v>844</v>
      </c>
      <c r="AC313" s="16" t="s">
        <v>843</v>
      </c>
      <c r="AD313" s="16" t="s">
        <v>865</v>
      </c>
      <c r="AF313" s="16" t="s">
        <v>11705</v>
      </c>
      <c r="AG313" s="16" t="s">
        <v>11652</v>
      </c>
      <c r="AH313" s="16" t="s">
        <v>844</v>
      </c>
      <c r="AI313" s="16" t="s">
        <v>843</v>
      </c>
      <c r="AJ313" s="16" t="s">
        <v>844</v>
      </c>
      <c r="AK313" s="16" t="s">
        <v>843</v>
      </c>
      <c r="AL313" s="16" t="s">
        <v>844</v>
      </c>
      <c r="AM313" s="16" t="s">
        <v>844</v>
      </c>
      <c r="AN313" s="16" t="s">
        <v>843</v>
      </c>
      <c r="AO313" s="16" t="s">
        <v>843</v>
      </c>
      <c r="AP313" s="16" t="s">
        <v>843</v>
      </c>
      <c r="AQ313" s="16" t="s">
        <v>844</v>
      </c>
      <c r="AR313" s="16" t="s">
        <v>11844</v>
      </c>
      <c r="AS313" s="16" t="s">
        <v>843</v>
      </c>
      <c r="AT313" s="16" t="s">
        <v>843</v>
      </c>
      <c r="AU313" s="16" t="s">
        <v>844</v>
      </c>
      <c r="AV313" s="16" t="s">
        <v>844</v>
      </c>
      <c r="AW313" s="16" t="s">
        <v>843</v>
      </c>
      <c r="AX313" s="16" t="s">
        <v>843</v>
      </c>
      <c r="AY313" s="16" t="s">
        <v>843</v>
      </c>
      <c r="BB313" s="16" t="s">
        <v>4440</v>
      </c>
      <c r="BC313" s="16" t="s">
        <v>4440</v>
      </c>
      <c r="BF313" s="16" t="s">
        <v>844</v>
      </c>
      <c r="BH313" s="16" t="s">
        <v>7380</v>
      </c>
      <c r="BI313" s="16" t="s">
        <v>7785</v>
      </c>
      <c r="BJ313" s="16" t="s">
        <v>843</v>
      </c>
      <c r="BK313" s="16" t="s">
        <v>843</v>
      </c>
      <c r="BL313" s="16" t="s">
        <v>843</v>
      </c>
      <c r="BM313" s="16" t="s">
        <v>843</v>
      </c>
      <c r="BN313" s="16" t="s">
        <v>843</v>
      </c>
      <c r="BO313" s="16" t="s">
        <v>844</v>
      </c>
      <c r="BP313" s="16" t="s">
        <v>843</v>
      </c>
      <c r="BQ313" s="16" t="s">
        <v>843</v>
      </c>
      <c r="DX313" s="16" t="s">
        <v>865</v>
      </c>
      <c r="ES313" s="16" t="s">
        <v>867</v>
      </c>
      <c r="EU313" s="16" t="s">
        <v>7813</v>
      </c>
      <c r="EV313" s="16" t="s">
        <v>865</v>
      </c>
      <c r="FF313" s="16" t="s">
        <v>7845</v>
      </c>
      <c r="FG313" s="16" t="s">
        <v>11845</v>
      </c>
      <c r="FH313" s="16" t="s">
        <v>844</v>
      </c>
      <c r="FI313" s="16" t="s">
        <v>844</v>
      </c>
      <c r="FJ313" s="16" t="s">
        <v>843</v>
      </c>
      <c r="FK313" s="16" t="s">
        <v>843</v>
      </c>
      <c r="FL313" s="16" t="s">
        <v>843</v>
      </c>
      <c r="FM313" s="16" t="s">
        <v>843</v>
      </c>
      <c r="FN313" s="16" t="s">
        <v>843</v>
      </c>
      <c r="FO313" s="16" t="s">
        <v>843</v>
      </c>
      <c r="FP313" s="16" t="s">
        <v>843</v>
      </c>
      <c r="FQ313" s="16" t="s">
        <v>843</v>
      </c>
      <c r="FT313" s="16" t="s">
        <v>865</v>
      </c>
      <c r="HC313" s="16" t="s">
        <v>865</v>
      </c>
      <c r="JA313" s="16" t="s">
        <v>4813</v>
      </c>
      <c r="JB313" s="16" t="s">
        <v>865</v>
      </c>
      <c r="JC313" s="16" t="s">
        <v>865</v>
      </c>
      <c r="JD313" s="16" t="s">
        <v>865</v>
      </c>
      <c r="JE313" s="16" t="s">
        <v>865</v>
      </c>
      <c r="JF313" s="16" t="s">
        <v>865</v>
      </c>
      <c r="JG313" s="16" t="s">
        <v>1056</v>
      </c>
      <c r="JH313" s="16" t="s">
        <v>5638</v>
      </c>
      <c r="JJ313" s="16" t="s">
        <v>865</v>
      </c>
      <c r="KF313" s="16" t="s">
        <v>2337</v>
      </c>
      <c r="KG313" s="16" t="s">
        <v>11663</v>
      </c>
      <c r="KI313" s="16" t="s">
        <v>4849</v>
      </c>
      <c r="KO313" s="16" t="s">
        <v>9564</v>
      </c>
      <c r="KP313" s="16" t="s">
        <v>9563</v>
      </c>
      <c r="KQ313" s="16" t="s">
        <v>8694</v>
      </c>
      <c r="KR313" s="16" t="s">
        <v>10406</v>
      </c>
      <c r="KS313" s="16" t="s">
        <v>9565</v>
      </c>
      <c r="KT313" s="16" t="s">
        <v>9148</v>
      </c>
      <c r="KU313" s="16" t="s">
        <v>844</v>
      </c>
      <c r="KV313" s="16" t="s">
        <v>9148</v>
      </c>
      <c r="KW313" s="16" t="s">
        <v>850</v>
      </c>
      <c r="KY313" s="16" t="s">
        <v>486</v>
      </c>
      <c r="LC313" s="16" t="s">
        <v>10879</v>
      </c>
      <c r="LF313" s="16" t="s">
        <v>11654</v>
      </c>
      <c r="LI313" s="16" t="s">
        <v>11655</v>
      </c>
      <c r="LJ313" s="16" t="s">
        <v>843</v>
      </c>
      <c r="LL313" s="16" t="s">
        <v>8711</v>
      </c>
      <c r="LM313" s="16" t="s">
        <v>8741</v>
      </c>
      <c r="LO313" s="16" t="s">
        <v>843</v>
      </c>
      <c r="LP313" s="16" t="s">
        <v>844</v>
      </c>
      <c r="LQ313" s="16" t="s">
        <v>1056</v>
      </c>
      <c r="LR313" s="16" t="s">
        <v>843</v>
      </c>
      <c r="LS313" s="16" t="s">
        <v>1056</v>
      </c>
      <c r="LT313" s="16" t="s">
        <v>843</v>
      </c>
      <c r="LU313" s="16" t="s">
        <v>844</v>
      </c>
      <c r="LV313" s="16" t="s">
        <v>844</v>
      </c>
      <c r="LW313" s="16" t="s">
        <v>1056</v>
      </c>
      <c r="LX313" s="16" t="s">
        <v>843</v>
      </c>
      <c r="LY313" s="16" t="s">
        <v>843</v>
      </c>
      <c r="LZ313" s="16" t="s">
        <v>843</v>
      </c>
      <c r="MA313" s="16" t="s">
        <v>843</v>
      </c>
      <c r="MB313" s="16" t="s">
        <v>843</v>
      </c>
      <c r="MC313" s="16" t="s">
        <v>843</v>
      </c>
      <c r="ME313" s="16" t="s">
        <v>11656</v>
      </c>
      <c r="MF313" s="16" t="s">
        <v>8847</v>
      </c>
      <c r="MO313" s="16" t="s">
        <v>1542</v>
      </c>
      <c r="MP313" s="16" t="s">
        <v>13845</v>
      </c>
      <c r="MR313" s="16" t="s">
        <v>470</v>
      </c>
      <c r="MS313" s="16" t="s">
        <v>11838</v>
      </c>
      <c r="MT313" s="16" t="s">
        <v>8972</v>
      </c>
      <c r="MU313" s="16" t="s">
        <v>817</v>
      </c>
      <c r="NC313" s="16" t="s">
        <v>487</v>
      </c>
      <c r="ND313" s="16" t="s">
        <v>486</v>
      </c>
      <c r="NE313" s="16" t="s">
        <v>486</v>
      </c>
      <c r="NG313" s="16" t="s">
        <v>1376</v>
      </c>
      <c r="NI313" s="16" t="s">
        <v>11658</v>
      </c>
      <c r="NR313" s="16" t="s">
        <v>445</v>
      </c>
      <c r="NS313" s="16" t="s">
        <v>462</v>
      </c>
      <c r="NT313" s="16" t="s">
        <v>482</v>
      </c>
      <c r="NU313" s="16">
        <v>0.79400000000000004</v>
      </c>
      <c r="NV313" s="16" t="s">
        <v>445</v>
      </c>
      <c r="NW313" s="16" t="s">
        <v>1174</v>
      </c>
      <c r="NX313" s="16" t="s">
        <v>1142</v>
      </c>
      <c r="OB313" s="16" t="s">
        <v>833</v>
      </c>
      <c r="OC313" s="16" t="s">
        <v>445</v>
      </c>
    </row>
    <row r="314" spans="1:393" x14ac:dyDescent="0.25">
      <c r="A314" s="16" t="s">
        <v>10410</v>
      </c>
      <c r="B314" s="16" t="s">
        <v>844</v>
      </c>
      <c r="C314" s="16" t="s">
        <v>972</v>
      </c>
      <c r="D314" s="16" t="s">
        <v>844</v>
      </c>
      <c r="E314" s="16" t="s">
        <v>843</v>
      </c>
      <c r="F314" s="16" t="s">
        <v>843</v>
      </c>
      <c r="G314" s="16" t="s">
        <v>843</v>
      </c>
      <c r="H314" s="16" t="s">
        <v>843</v>
      </c>
      <c r="I314" s="16" t="s">
        <v>843</v>
      </c>
      <c r="J314" s="16" t="s">
        <v>843</v>
      </c>
      <c r="K314" s="16" t="s">
        <v>843</v>
      </c>
      <c r="L314" s="16" t="s">
        <v>843</v>
      </c>
      <c r="M314" s="16" t="s">
        <v>843</v>
      </c>
      <c r="N314" s="16" t="s">
        <v>843</v>
      </c>
      <c r="O314" s="16" t="s">
        <v>843</v>
      </c>
      <c r="Q314" s="16" t="s">
        <v>844</v>
      </c>
      <c r="R314" s="16">
        <v>28</v>
      </c>
      <c r="T314" s="16" t="s">
        <v>470</v>
      </c>
      <c r="U314" s="16" t="s">
        <v>844</v>
      </c>
      <c r="V314" s="16" t="s">
        <v>843</v>
      </c>
      <c r="W314" s="16" t="s">
        <v>844</v>
      </c>
      <c r="X314" s="16" t="s">
        <v>843</v>
      </c>
      <c r="Y314" s="16" t="s">
        <v>843</v>
      </c>
      <c r="Z314" s="16" t="s">
        <v>843</v>
      </c>
      <c r="AA314" s="16" t="s">
        <v>843</v>
      </c>
      <c r="AB314" s="16" t="s">
        <v>844</v>
      </c>
      <c r="AC314" s="16" t="s">
        <v>843</v>
      </c>
      <c r="AD314" s="16" t="s">
        <v>867</v>
      </c>
      <c r="AF314" s="16" t="s">
        <v>11695</v>
      </c>
      <c r="AG314" s="16" t="s">
        <v>11725</v>
      </c>
      <c r="AH314" s="16" t="s">
        <v>844</v>
      </c>
      <c r="AI314" s="16" t="s">
        <v>844</v>
      </c>
      <c r="AJ314" s="16" t="s">
        <v>843</v>
      </c>
      <c r="AK314" s="16" t="s">
        <v>843</v>
      </c>
      <c r="AL314" s="16" t="s">
        <v>844</v>
      </c>
      <c r="AM314" s="16" t="s">
        <v>844</v>
      </c>
      <c r="AN314" s="16" t="s">
        <v>843</v>
      </c>
      <c r="AO314" s="16" t="s">
        <v>843</v>
      </c>
      <c r="AP314" s="16" t="s">
        <v>843</v>
      </c>
      <c r="AQ314" s="16" t="s">
        <v>844</v>
      </c>
      <c r="AR314" s="16" t="s">
        <v>4433</v>
      </c>
      <c r="AS314" s="16" t="s">
        <v>843</v>
      </c>
      <c r="AT314" s="16" t="s">
        <v>843</v>
      </c>
      <c r="AU314" s="16" t="s">
        <v>843</v>
      </c>
      <c r="AV314" s="16" t="s">
        <v>843</v>
      </c>
      <c r="AW314" s="16" t="s">
        <v>843</v>
      </c>
      <c r="AX314" s="16" t="s">
        <v>843</v>
      </c>
      <c r="AY314" s="16" t="s">
        <v>844</v>
      </c>
      <c r="BF314" s="16" t="s">
        <v>844</v>
      </c>
      <c r="BH314" s="16" t="s">
        <v>7380</v>
      </c>
      <c r="BI314" s="16" t="s">
        <v>7785</v>
      </c>
      <c r="BJ314" s="16" t="s">
        <v>843</v>
      </c>
      <c r="BK314" s="16" t="s">
        <v>843</v>
      </c>
      <c r="BL314" s="16" t="s">
        <v>843</v>
      </c>
      <c r="BM314" s="16" t="s">
        <v>843</v>
      </c>
      <c r="BN314" s="16" t="s">
        <v>843</v>
      </c>
      <c r="BO314" s="16" t="s">
        <v>844</v>
      </c>
      <c r="BP314" s="16" t="s">
        <v>843</v>
      </c>
      <c r="BQ314" s="16" t="s">
        <v>843</v>
      </c>
      <c r="DX314" s="16" t="s">
        <v>865</v>
      </c>
      <c r="ES314" s="16" t="s">
        <v>865</v>
      </c>
      <c r="EU314" s="16" t="s">
        <v>7813</v>
      </c>
      <c r="EV314" s="16" t="s">
        <v>865</v>
      </c>
      <c r="FT314" s="16" t="s">
        <v>865</v>
      </c>
      <c r="HC314" s="16" t="s">
        <v>864</v>
      </c>
      <c r="JA314" s="16" t="s">
        <v>4813</v>
      </c>
      <c r="JB314" s="16" t="s">
        <v>867</v>
      </c>
      <c r="JC314" s="16" t="s">
        <v>865</v>
      </c>
      <c r="JG314" s="16" t="s">
        <v>1056</v>
      </c>
      <c r="JV314" s="16">
        <v>40</v>
      </c>
      <c r="JW314" s="16" t="s">
        <v>7603</v>
      </c>
      <c r="JY314" s="16">
        <v>5000</v>
      </c>
      <c r="JZ314" s="16" t="s">
        <v>4874</v>
      </c>
      <c r="KB314" s="16" t="s">
        <v>7625</v>
      </c>
      <c r="KD314" s="16" t="s">
        <v>4917</v>
      </c>
      <c r="KE314" s="16" t="s">
        <v>7277</v>
      </c>
      <c r="KF314" s="16" t="s">
        <v>4411</v>
      </c>
      <c r="KH314" s="16" t="s">
        <v>7639</v>
      </c>
      <c r="KI314" s="16" t="s">
        <v>4982</v>
      </c>
      <c r="KK314" s="16" t="s">
        <v>4883</v>
      </c>
      <c r="KM314" s="16" t="s">
        <v>7616</v>
      </c>
      <c r="KO314" s="16" t="s">
        <v>9570</v>
      </c>
      <c r="KP314" s="16" t="s">
        <v>9569</v>
      </c>
      <c r="KQ314" s="16" t="s">
        <v>8694</v>
      </c>
      <c r="KR314" s="16" t="s">
        <v>10411</v>
      </c>
      <c r="KS314" s="16" t="s">
        <v>9571</v>
      </c>
      <c r="KT314" s="16" t="s">
        <v>9148</v>
      </c>
      <c r="KU314" s="16" t="s">
        <v>844</v>
      </c>
      <c r="KV314" s="16" t="s">
        <v>9148</v>
      </c>
      <c r="KW314" s="16" t="s">
        <v>851</v>
      </c>
      <c r="KY314" s="16" t="s">
        <v>486</v>
      </c>
      <c r="LC314" s="16" t="s">
        <v>10879</v>
      </c>
      <c r="LF314" s="16" t="s">
        <v>11654</v>
      </c>
      <c r="LI314" s="16" t="s">
        <v>11655</v>
      </c>
      <c r="LJ314" s="16" t="s">
        <v>831</v>
      </c>
      <c r="LK314" s="16" t="s">
        <v>831</v>
      </c>
      <c r="LL314" s="16" t="s">
        <v>8756</v>
      </c>
      <c r="LM314" s="16" t="s">
        <v>8741</v>
      </c>
      <c r="LO314" s="16" t="s">
        <v>844</v>
      </c>
      <c r="LP314" s="16" t="s">
        <v>844</v>
      </c>
      <c r="LQ314" s="16" t="s">
        <v>1056</v>
      </c>
      <c r="LR314" s="16" t="s">
        <v>843</v>
      </c>
      <c r="LS314" s="16" t="s">
        <v>844</v>
      </c>
      <c r="LT314" s="16" t="s">
        <v>843</v>
      </c>
      <c r="LU314" s="16" t="s">
        <v>843</v>
      </c>
      <c r="LV314" s="16" t="s">
        <v>843</v>
      </c>
      <c r="LW314" s="16" t="s">
        <v>843</v>
      </c>
      <c r="LX314" s="16" t="s">
        <v>844</v>
      </c>
      <c r="LY314" s="16" t="s">
        <v>843</v>
      </c>
      <c r="LZ314" s="16" t="s">
        <v>843</v>
      </c>
      <c r="MA314" s="16" t="s">
        <v>843</v>
      </c>
      <c r="MB314" s="16" t="s">
        <v>843</v>
      </c>
      <c r="MC314" s="16" t="s">
        <v>844</v>
      </c>
      <c r="ME314" s="16" t="s">
        <v>11656</v>
      </c>
      <c r="MF314" s="16" t="s">
        <v>8847</v>
      </c>
      <c r="MG314" s="16" t="s">
        <v>1838</v>
      </c>
      <c r="MH314" s="16" t="s">
        <v>11668</v>
      </c>
      <c r="MI314" s="16" t="s">
        <v>11668</v>
      </c>
      <c r="MJ314" s="16" t="s">
        <v>1840</v>
      </c>
      <c r="MK314" s="16" t="s">
        <v>9015</v>
      </c>
      <c r="ML314" s="16" t="s">
        <v>1785</v>
      </c>
      <c r="MM314" s="16" t="s">
        <v>487</v>
      </c>
      <c r="MN314" s="16" t="s">
        <v>1798</v>
      </c>
      <c r="MP314" s="16" t="s">
        <v>1829</v>
      </c>
      <c r="MQ314" s="16" t="s">
        <v>1790</v>
      </c>
      <c r="MR314" s="16" t="s">
        <v>470</v>
      </c>
      <c r="MS314" s="16" t="s">
        <v>11846</v>
      </c>
      <c r="MT314" s="16" t="s">
        <v>8813</v>
      </c>
      <c r="MU314" s="16" t="s">
        <v>817</v>
      </c>
      <c r="NC314" s="16" t="s">
        <v>486</v>
      </c>
      <c r="ND314" s="16" t="s">
        <v>486</v>
      </c>
      <c r="NG314" s="16" t="s">
        <v>1376</v>
      </c>
      <c r="NH314" s="16" t="s">
        <v>1913</v>
      </c>
      <c r="NI314" s="16" t="s">
        <v>11658</v>
      </c>
      <c r="NJ314" s="16" t="s">
        <v>8954</v>
      </c>
      <c r="NK314" s="16" t="s">
        <v>10130</v>
      </c>
      <c r="NR314" s="16" t="s">
        <v>445</v>
      </c>
      <c r="NS314" s="16" t="s">
        <v>462</v>
      </c>
      <c r="NT314" s="16" t="s">
        <v>482</v>
      </c>
      <c r="NU314" s="16">
        <v>0.79400000000000004</v>
      </c>
      <c r="NV314" s="16" t="s">
        <v>445</v>
      </c>
      <c r="NW314" s="16" t="s">
        <v>1174</v>
      </c>
      <c r="NX314" s="16" t="s">
        <v>1142</v>
      </c>
      <c r="OB314" s="16" t="s">
        <v>831</v>
      </c>
      <c r="OC314" s="16" t="s">
        <v>445</v>
      </c>
    </row>
    <row r="315" spans="1:393" x14ac:dyDescent="0.25">
      <c r="A315" s="16" t="s">
        <v>10414</v>
      </c>
      <c r="B315" s="16" t="s">
        <v>1056</v>
      </c>
      <c r="C315" s="16" t="s">
        <v>972</v>
      </c>
      <c r="D315" s="16" t="s">
        <v>844</v>
      </c>
      <c r="E315" s="16" t="s">
        <v>843</v>
      </c>
      <c r="F315" s="16" t="s">
        <v>843</v>
      </c>
      <c r="G315" s="16" t="s">
        <v>843</v>
      </c>
      <c r="H315" s="16" t="s">
        <v>843</v>
      </c>
      <c r="I315" s="16" t="s">
        <v>843</v>
      </c>
      <c r="J315" s="16" t="s">
        <v>843</v>
      </c>
      <c r="K315" s="16" t="s">
        <v>843</v>
      </c>
      <c r="L315" s="16" t="s">
        <v>843</v>
      </c>
      <c r="M315" s="16" t="s">
        <v>843</v>
      </c>
      <c r="N315" s="16" t="s">
        <v>843</v>
      </c>
      <c r="O315" s="16" t="s">
        <v>843</v>
      </c>
      <c r="Q315" s="16" t="s">
        <v>844</v>
      </c>
      <c r="R315" s="16">
        <v>7</v>
      </c>
      <c r="T315" s="16" t="s">
        <v>470</v>
      </c>
      <c r="U315" s="16" t="s">
        <v>844</v>
      </c>
      <c r="V315" s="16" t="s">
        <v>843</v>
      </c>
      <c r="W315" s="16" t="s">
        <v>843</v>
      </c>
      <c r="X315" s="16" t="s">
        <v>843</v>
      </c>
      <c r="Y315" s="16" t="s">
        <v>844</v>
      </c>
      <c r="Z315" s="16" t="s">
        <v>843</v>
      </c>
      <c r="AA315" s="16" t="s">
        <v>843</v>
      </c>
      <c r="AB315" s="16" t="s">
        <v>843</v>
      </c>
      <c r="AC315" s="16" t="s">
        <v>844</v>
      </c>
      <c r="AF315" s="16" t="s">
        <v>11695</v>
      </c>
      <c r="AG315" s="16" t="s">
        <v>11708</v>
      </c>
      <c r="AH315" s="16" t="s">
        <v>843</v>
      </c>
      <c r="AI315" s="16" t="s">
        <v>843</v>
      </c>
      <c r="AJ315" s="16" t="s">
        <v>843</v>
      </c>
      <c r="AK315" s="16" t="s">
        <v>843</v>
      </c>
      <c r="AL315" s="16" t="s">
        <v>844</v>
      </c>
      <c r="AM315" s="16" t="s">
        <v>844</v>
      </c>
      <c r="AN315" s="16" t="s">
        <v>843</v>
      </c>
      <c r="AO315" s="16" t="s">
        <v>843</v>
      </c>
      <c r="AP315" s="16" t="s">
        <v>843</v>
      </c>
      <c r="AQ315" s="16" t="s">
        <v>844</v>
      </c>
      <c r="AR315" s="16" t="s">
        <v>4433</v>
      </c>
      <c r="AS315" s="16" t="s">
        <v>843</v>
      </c>
      <c r="AT315" s="16" t="s">
        <v>843</v>
      </c>
      <c r="AU315" s="16" t="s">
        <v>843</v>
      </c>
      <c r="AV315" s="16" t="s">
        <v>843</v>
      </c>
      <c r="AW315" s="16" t="s">
        <v>843</v>
      </c>
      <c r="AX315" s="16" t="s">
        <v>843</v>
      </c>
      <c r="AY315" s="16" t="s">
        <v>844</v>
      </c>
      <c r="BF315" s="16" t="s">
        <v>844</v>
      </c>
      <c r="BI315" s="16" t="s">
        <v>7776</v>
      </c>
      <c r="BJ315" s="16" t="s">
        <v>843</v>
      </c>
      <c r="BK315" s="16" t="s">
        <v>843</v>
      </c>
      <c r="BL315" s="16" t="s">
        <v>844</v>
      </c>
      <c r="BM315" s="16" t="s">
        <v>843</v>
      </c>
      <c r="BN315" s="16" t="s">
        <v>843</v>
      </c>
      <c r="BO315" s="16" t="s">
        <v>843</v>
      </c>
      <c r="BP315" s="16" t="s">
        <v>843</v>
      </c>
      <c r="BQ315" s="16" t="s">
        <v>843</v>
      </c>
      <c r="BR315" s="16" t="s">
        <v>7793</v>
      </c>
      <c r="BS315" s="16" t="s">
        <v>843</v>
      </c>
      <c r="BT315" s="16" t="s">
        <v>844</v>
      </c>
      <c r="BU315" s="16" t="s">
        <v>843</v>
      </c>
      <c r="BV315" s="16" t="s">
        <v>843</v>
      </c>
      <c r="BW315" s="16" t="s">
        <v>843</v>
      </c>
      <c r="BX315" s="16" t="s">
        <v>843</v>
      </c>
      <c r="BY315" s="16" t="s">
        <v>843</v>
      </c>
      <c r="BZ315" s="16" t="s">
        <v>843</v>
      </c>
      <c r="CA315" s="16" t="s">
        <v>843</v>
      </c>
      <c r="CC315" s="16" t="s">
        <v>867</v>
      </c>
      <c r="CD315" s="16" t="s">
        <v>6837</v>
      </c>
      <c r="CE315" s="16" t="s">
        <v>7537</v>
      </c>
      <c r="DN315" s="16" t="s">
        <v>4411</v>
      </c>
      <c r="DQ315" s="16" t="s">
        <v>7093</v>
      </c>
      <c r="DR315" s="16" t="s">
        <v>865</v>
      </c>
      <c r="DX315" s="16" t="s">
        <v>865</v>
      </c>
      <c r="ES315" s="16" t="s">
        <v>865</v>
      </c>
      <c r="EU315" s="16" t="s">
        <v>7813</v>
      </c>
      <c r="EV315" s="16" t="s">
        <v>865</v>
      </c>
      <c r="HC315" s="16" t="s">
        <v>865</v>
      </c>
      <c r="KO315" s="16" t="s">
        <v>9570</v>
      </c>
      <c r="KP315" s="16" t="s">
        <v>9569</v>
      </c>
      <c r="KQ315" s="16" t="s">
        <v>8694</v>
      </c>
      <c r="KR315" s="16" t="s">
        <v>10415</v>
      </c>
      <c r="KS315" s="16" t="s">
        <v>9571</v>
      </c>
      <c r="KT315" s="16" t="s">
        <v>9148</v>
      </c>
      <c r="KU315" s="16" t="s">
        <v>844</v>
      </c>
      <c r="KV315" s="16" t="s">
        <v>9148</v>
      </c>
      <c r="KW315" s="16" t="s">
        <v>851</v>
      </c>
      <c r="KY315" s="16" t="s">
        <v>486</v>
      </c>
      <c r="LA315" s="16" t="s">
        <v>11675</v>
      </c>
      <c r="LB315" s="16" t="s">
        <v>11653</v>
      </c>
      <c r="LC315" s="16" t="s">
        <v>10879</v>
      </c>
      <c r="LF315" s="16" t="s">
        <v>11654</v>
      </c>
      <c r="LI315" s="16" t="s">
        <v>11655</v>
      </c>
      <c r="LM315" s="16" t="s">
        <v>8741</v>
      </c>
      <c r="LO315" s="16" t="s">
        <v>844</v>
      </c>
      <c r="LP315" s="16" t="s">
        <v>844</v>
      </c>
      <c r="LQ315" s="16" t="s">
        <v>1056</v>
      </c>
      <c r="LR315" s="16" t="s">
        <v>843</v>
      </c>
      <c r="LS315" s="16" t="s">
        <v>844</v>
      </c>
      <c r="LT315" s="16" t="s">
        <v>843</v>
      </c>
      <c r="LU315" s="16" t="s">
        <v>843</v>
      </c>
      <c r="LV315" s="16" t="s">
        <v>843</v>
      </c>
      <c r="LW315" s="16" t="s">
        <v>843</v>
      </c>
      <c r="LX315" s="16" t="s">
        <v>844</v>
      </c>
      <c r="LY315" s="16" t="s">
        <v>843</v>
      </c>
      <c r="LZ315" s="16" t="s">
        <v>843</v>
      </c>
      <c r="MA315" s="16" t="s">
        <v>843</v>
      </c>
      <c r="MB315" s="16" t="s">
        <v>843</v>
      </c>
      <c r="MC315" s="16" t="s">
        <v>844</v>
      </c>
      <c r="MD315" s="16" t="s">
        <v>11676</v>
      </c>
      <c r="ME315" s="16" t="s">
        <v>11677</v>
      </c>
      <c r="MF315" s="16" t="s">
        <v>8847</v>
      </c>
      <c r="MR315" s="16" t="s">
        <v>470</v>
      </c>
      <c r="MS315" s="16" t="s">
        <v>11846</v>
      </c>
      <c r="MT315" s="16" t="s">
        <v>8813</v>
      </c>
      <c r="MV315" s="16" t="s">
        <v>487</v>
      </c>
      <c r="MW315" s="16" t="s">
        <v>1265</v>
      </c>
      <c r="MX315" s="16" t="s">
        <v>1262</v>
      </c>
      <c r="MY315" s="16" t="s">
        <v>486</v>
      </c>
      <c r="MZ315" s="16" t="s">
        <v>487</v>
      </c>
      <c r="NA315" s="16" t="s">
        <v>486</v>
      </c>
      <c r="NC315" s="16" t="s">
        <v>486</v>
      </c>
      <c r="NE315" s="16" t="s">
        <v>486</v>
      </c>
      <c r="NI315" s="16" t="s">
        <v>11658</v>
      </c>
      <c r="NL315" s="16" t="s">
        <v>844</v>
      </c>
      <c r="NS315" s="16" t="s">
        <v>462</v>
      </c>
      <c r="NT315" s="16" t="s">
        <v>482</v>
      </c>
      <c r="NU315" s="16">
        <v>0.79400000000000004</v>
      </c>
      <c r="NV315" s="16" t="s">
        <v>860</v>
      </c>
      <c r="NW315" s="16" t="s">
        <v>1176</v>
      </c>
      <c r="NX315" s="16" t="s">
        <v>1142</v>
      </c>
      <c r="NY315" s="16" t="s">
        <v>1122</v>
      </c>
      <c r="NZ315" s="16" t="s">
        <v>938</v>
      </c>
    </row>
    <row r="316" spans="1:393" x14ac:dyDescent="0.25">
      <c r="A316" s="16" t="s">
        <v>11847</v>
      </c>
      <c r="B316" s="16" t="s">
        <v>844</v>
      </c>
      <c r="C316" s="16" t="s">
        <v>972</v>
      </c>
      <c r="D316" s="16" t="s">
        <v>844</v>
      </c>
      <c r="E316" s="16" t="s">
        <v>843</v>
      </c>
      <c r="F316" s="16" t="s">
        <v>843</v>
      </c>
      <c r="G316" s="16" t="s">
        <v>843</v>
      </c>
      <c r="H316" s="16" t="s">
        <v>843</v>
      </c>
      <c r="I316" s="16" t="s">
        <v>843</v>
      </c>
      <c r="J316" s="16" t="s">
        <v>843</v>
      </c>
      <c r="K316" s="16" t="s">
        <v>843</v>
      </c>
      <c r="L316" s="16" t="s">
        <v>843</v>
      </c>
      <c r="M316" s="16" t="s">
        <v>843</v>
      </c>
      <c r="N316" s="16" t="s">
        <v>843</v>
      </c>
      <c r="O316" s="16" t="s">
        <v>843</v>
      </c>
      <c r="Q316" s="16" t="s">
        <v>844</v>
      </c>
      <c r="R316" s="16">
        <v>57</v>
      </c>
      <c r="T316" s="16" t="s">
        <v>470</v>
      </c>
      <c r="U316" s="16" t="s">
        <v>844</v>
      </c>
      <c r="V316" s="16" t="s">
        <v>843</v>
      </c>
      <c r="W316" s="16" t="s">
        <v>844</v>
      </c>
      <c r="X316" s="16" t="s">
        <v>843</v>
      </c>
      <c r="Y316" s="16" t="s">
        <v>843</v>
      </c>
      <c r="Z316" s="16" t="s">
        <v>843</v>
      </c>
      <c r="AA316" s="16" t="s">
        <v>843</v>
      </c>
      <c r="AB316" s="16" t="s">
        <v>843</v>
      </c>
      <c r="AC316" s="16" t="s">
        <v>843</v>
      </c>
      <c r="AD316" s="16" t="s">
        <v>867</v>
      </c>
      <c r="AF316" s="16" t="s">
        <v>11659</v>
      </c>
      <c r="AG316" s="16" t="s">
        <v>11848</v>
      </c>
      <c r="AH316" s="16" t="s">
        <v>844</v>
      </c>
      <c r="AI316" s="16" t="s">
        <v>844</v>
      </c>
      <c r="AJ316" s="16" t="s">
        <v>843</v>
      </c>
      <c r="AK316" s="16" t="s">
        <v>844</v>
      </c>
      <c r="AL316" s="16" t="s">
        <v>844</v>
      </c>
      <c r="AM316" s="16" t="s">
        <v>844</v>
      </c>
      <c r="AN316" s="16" t="s">
        <v>843</v>
      </c>
      <c r="AO316" s="16" t="s">
        <v>843</v>
      </c>
      <c r="AP316" s="16" t="s">
        <v>843</v>
      </c>
      <c r="AQ316" s="16" t="s">
        <v>844</v>
      </c>
      <c r="AR316" s="16" t="s">
        <v>4415</v>
      </c>
      <c r="AS316" s="16" t="s">
        <v>844</v>
      </c>
      <c r="AT316" s="16" t="s">
        <v>843</v>
      </c>
      <c r="AU316" s="16" t="s">
        <v>843</v>
      </c>
      <c r="AV316" s="16" t="s">
        <v>843</v>
      </c>
      <c r="AW316" s="16" t="s">
        <v>843</v>
      </c>
      <c r="AX316" s="16" t="s">
        <v>843</v>
      </c>
      <c r="AY316" s="16" t="s">
        <v>843</v>
      </c>
      <c r="AZ316" s="16" t="s">
        <v>4437</v>
      </c>
      <c r="BF316" s="16" t="s">
        <v>844</v>
      </c>
      <c r="BH316" s="16" t="s">
        <v>7383</v>
      </c>
      <c r="BI316" s="16" t="s">
        <v>7785</v>
      </c>
      <c r="BJ316" s="16" t="s">
        <v>843</v>
      </c>
      <c r="BK316" s="16" t="s">
        <v>843</v>
      </c>
      <c r="BL316" s="16" t="s">
        <v>843</v>
      </c>
      <c r="BM316" s="16" t="s">
        <v>843</v>
      </c>
      <c r="BN316" s="16" t="s">
        <v>843</v>
      </c>
      <c r="BO316" s="16" t="s">
        <v>844</v>
      </c>
      <c r="BP316" s="16" t="s">
        <v>843</v>
      </c>
      <c r="BQ316" s="16" t="s">
        <v>843</v>
      </c>
      <c r="DX316" s="16" t="s">
        <v>867</v>
      </c>
      <c r="DY316" s="16" t="s">
        <v>867</v>
      </c>
      <c r="ES316" s="16" t="s">
        <v>867</v>
      </c>
      <c r="EU316" s="16" t="s">
        <v>7813</v>
      </c>
      <c r="EV316" s="16" t="s">
        <v>865</v>
      </c>
      <c r="HC316" s="16" t="s">
        <v>865</v>
      </c>
      <c r="JA316" s="16" t="s">
        <v>4816</v>
      </c>
      <c r="JB316" s="16" t="s">
        <v>865</v>
      </c>
      <c r="JC316" s="16" t="s">
        <v>865</v>
      </c>
      <c r="JD316" s="16" t="s">
        <v>865</v>
      </c>
      <c r="JE316" s="16" t="s">
        <v>865</v>
      </c>
      <c r="JF316" s="16" t="s">
        <v>865</v>
      </c>
      <c r="JG316" s="16" t="s">
        <v>843</v>
      </c>
      <c r="JH316" s="16" t="s">
        <v>7577</v>
      </c>
      <c r="JJ316" s="16" t="s">
        <v>865</v>
      </c>
      <c r="KF316" s="16" t="s">
        <v>4951</v>
      </c>
      <c r="KI316" s="16" t="s">
        <v>4982</v>
      </c>
      <c r="KK316" s="16" t="s">
        <v>4889</v>
      </c>
      <c r="KM316" s="16" t="s">
        <v>7628</v>
      </c>
      <c r="KO316" s="16" t="s">
        <v>9574</v>
      </c>
      <c r="KP316" s="16" t="s">
        <v>9573</v>
      </c>
      <c r="KQ316" s="16" t="s">
        <v>8694</v>
      </c>
      <c r="KR316" s="16" t="s">
        <v>11849</v>
      </c>
      <c r="KS316" s="16" t="s">
        <v>9575</v>
      </c>
      <c r="KT316" s="16" t="s">
        <v>9148</v>
      </c>
      <c r="KU316" s="16" t="s">
        <v>844</v>
      </c>
      <c r="KV316" s="16" t="s">
        <v>9148</v>
      </c>
      <c r="KW316" s="16" t="s">
        <v>851</v>
      </c>
      <c r="KX316" s="16" t="s">
        <v>487</v>
      </c>
      <c r="KY316" s="16" t="s">
        <v>487</v>
      </c>
      <c r="KZ316" s="16" t="s">
        <v>487</v>
      </c>
      <c r="LC316" s="16" t="s">
        <v>10879</v>
      </c>
      <c r="LF316" s="16" t="s">
        <v>11654</v>
      </c>
      <c r="LI316" s="16" t="s">
        <v>11655</v>
      </c>
      <c r="LJ316" s="16" t="s">
        <v>843</v>
      </c>
      <c r="LL316" s="16" t="s">
        <v>8711</v>
      </c>
      <c r="LM316" s="16" t="s">
        <v>8741</v>
      </c>
      <c r="LO316" s="16" t="s">
        <v>843</v>
      </c>
      <c r="LP316" s="16" t="s">
        <v>844</v>
      </c>
      <c r="LQ316" s="16" t="s">
        <v>844</v>
      </c>
      <c r="LR316" s="16" t="s">
        <v>844</v>
      </c>
      <c r="LS316" s="16" t="s">
        <v>844</v>
      </c>
      <c r="LT316" s="16" t="s">
        <v>844</v>
      </c>
      <c r="LU316" s="16" t="s">
        <v>844</v>
      </c>
      <c r="LV316" s="16" t="s">
        <v>844</v>
      </c>
      <c r="LW316" s="16" t="s">
        <v>844</v>
      </c>
      <c r="LX316" s="16" t="s">
        <v>843</v>
      </c>
      <c r="LY316" s="16" t="s">
        <v>843</v>
      </c>
      <c r="LZ316" s="16" t="s">
        <v>843</v>
      </c>
      <c r="MA316" s="16" t="s">
        <v>843</v>
      </c>
      <c r="MB316" s="16" t="s">
        <v>843</v>
      </c>
      <c r="MC316" s="16" t="s">
        <v>843</v>
      </c>
      <c r="ME316" s="16" t="s">
        <v>11656</v>
      </c>
      <c r="MF316" s="16" t="s">
        <v>8847</v>
      </c>
      <c r="MJ316" s="16" t="s">
        <v>1834</v>
      </c>
      <c r="MO316" s="16" t="s">
        <v>1809</v>
      </c>
      <c r="MP316" s="16" t="s">
        <v>1829</v>
      </c>
      <c r="MQ316" s="16" t="s">
        <v>1778</v>
      </c>
      <c r="MR316" s="16" t="s">
        <v>470</v>
      </c>
      <c r="MS316" s="16" t="s">
        <v>11846</v>
      </c>
      <c r="MT316" s="16" t="s">
        <v>9003</v>
      </c>
      <c r="MU316" s="16" t="s">
        <v>817</v>
      </c>
      <c r="NC316" s="16" t="s">
        <v>487</v>
      </c>
      <c r="NE316" s="16" t="s">
        <v>486</v>
      </c>
      <c r="NG316" s="16" t="s">
        <v>1380</v>
      </c>
      <c r="NI316" s="16" t="s">
        <v>11658</v>
      </c>
      <c r="NR316" s="16" t="s">
        <v>451</v>
      </c>
      <c r="NS316" s="16" t="s">
        <v>462</v>
      </c>
      <c r="NT316" s="16" t="s">
        <v>482</v>
      </c>
      <c r="NU316" s="16">
        <v>0.79400000000000004</v>
      </c>
      <c r="NV316" s="16" t="s">
        <v>451</v>
      </c>
      <c r="NW316" s="16" t="s">
        <v>1175</v>
      </c>
      <c r="NX316" s="16" t="s">
        <v>1142</v>
      </c>
      <c r="OB316" s="16" t="s">
        <v>833</v>
      </c>
      <c r="OC316" s="16" t="s">
        <v>451</v>
      </c>
    </row>
    <row r="317" spans="1:393" x14ac:dyDescent="0.25">
      <c r="A317" s="16" t="s">
        <v>10418</v>
      </c>
      <c r="B317" s="16" t="s">
        <v>1056</v>
      </c>
      <c r="C317" s="16" t="s">
        <v>972</v>
      </c>
      <c r="D317" s="16" t="s">
        <v>844</v>
      </c>
      <c r="E317" s="16" t="s">
        <v>843</v>
      </c>
      <c r="F317" s="16" t="s">
        <v>843</v>
      </c>
      <c r="G317" s="16" t="s">
        <v>843</v>
      </c>
      <c r="H317" s="16" t="s">
        <v>843</v>
      </c>
      <c r="I317" s="16" t="s">
        <v>843</v>
      </c>
      <c r="J317" s="16" t="s">
        <v>843</v>
      </c>
      <c r="K317" s="16" t="s">
        <v>843</v>
      </c>
      <c r="L317" s="16" t="s">
        <v>843</v>
      </c>
      <c r="M317" s="16" t="s">
        <v>843</v>
      </c>
      <c r="N317" s="16" t="s">
        <v>843</v>
      </c>
      <c r="O317" s="16" t="s">
        <v>843</v>
      </c>
      <c r="Q317" s="16" t="s">
        <v>844</v>
      </c>
      <c r="R317" s="16">
        <v>63</v>
      </c>
      <c r="T317" s="16" t="s">
        <v>474</v>
      </c>
      <c r="U317" s="16" t="s">
        <v>843</v>
      </c>
      <c r="V317" s="16" t="s">
        <v>844</v>
      </c>
      <c r="W317" s="16" t="s">
        <v>843</v>
      </c>
      <c r="X317" s="16" t="s">
        <v>844</v>
      </c>
      <c r="Y317" s="16" t="s">
        <v>843</v>
      </c>
      <c r="Z317" s="16" t="s">
        <v>843</v>
      </c>
      <c r="AA317" s="16" t="s">
        <v>843</v>
      </c>
      <c r="AB317" s="16" t="s">
        <v>843</v>
      </c>
      <c r="AC317" s="16" t="s">
        <v>843</v>
      </c>
      <c r="AD317" s="16" t="s">
        <v>867</v>
      </c>
      <c r="AF317" s="16" t="s">
        <v>11659</v>
      </c>
      <c r="AG317" s="16" t="s">
        <v>11770</v>
      </c>
      <c r="AH317" s="16" t="s">
        <v>844</v>
      </c>
      <c r="AI317" s="16" t="s">
        <v>844</v>
      </c>
      <c r="AJ317" s="16" t="s">
        <v>844</v>
      </c>
      <c r="AK317" s="16" t="s">
        <v>843</v>
      </c>
      <c r="AL317" s="16" t="s">
        <v>844</v>
      </c>
      <c r="AM317" s="16" t="s">
        <v>844</v>
      </c>
      <c r="AN317" s="16" t="s">
        <v>843</v>
      </c>
      <c r="AO317" s="16" t="s">
        <v>843</v>
      </c>
      <c r="AP317" s="16" t="s">
        <v>843</v>
      </c>
      <c r="AQ317" s="16" t="s">
        <v>844</v>
      </c>
      <c r="AR317" s="16" t="s">
        <v>11685</v>
      </c>
      <c r="AS317" s="16" t="s">
        <v>843</v>
      </c>
      <c r="AT317" s="16" t="s">
        <v>843</v>
      </c>
      <c r="AU317" s="16" t="s">
        <v>844</v>
      </c>
      <c r="AV317" s="16" t="s">
        <v>843</v>
      </c>
      <c r="AW317" s="16" t="s">
        <v>844</v>
      </c>
      <c r="AX317" s="16" t="s">
        <v>843</v>
      </c>
      <c r="AY317" s="16" t="s">
        <v>843</v>
      </c>
      <c r="BB317" s="16" t="s">
        <v>4440</v>
      </c>
      <c r="BD317" s="16" t="s">
        <v>4440</v>
      </c>
      <c r="BF317" s="16" t="s">
        <v>844</v>
      </c>
      <c r="BH317" s="16" t="s">
        <v>7383</v>
      </c>
      <c r="BI317" s="16" t="s">
        <v>7785</v>
      </c>
      <c r="BJ317" s="16" t="s">
        <v>843</v>
      </c>
      <c r="BK317" s="16" t="s">
        <v>843</v>
      </c>
      <c r="BL317" s="16" t="s">
        <v>843</v>
      </c>
      <c r="BM317" s="16" t="s">
        <v>843</v>
      </c>
      <c r="BN317" s="16" t="s">
        <v>843</v>
      </c>
      <c r="BO317" s="16" t="s">
        <v>844</v>
      </c>
      <c r="BP317" s="16" t="s">
        <v>843</v>
      </c>
      <c r="BQ317" s="16" t="s">
        <v>843</v>
      </c>
      <c r="DX317" s="16" t="s">
        <v>867</v>
      </c>
      <c r="DY317" s="16" t="s">
        <v>867</v>
      </c>
      <c r="ES317" s="16" t="s">
        <v>865</v>
      </c>
      <c r="EU317" s="16" t="s">
        <v>7813</v>
      </c>
      <c r="EV317" s="16" t="s">
        <v>865</v>
      </c>
      <c r="FF317" s="16" t="s">
        <v>7836</v>
      </c>
      <c r="HC317" s="16" t="s">
        <v>865</v>
      </c>
      <c r="JA317" s="16" t="s">
        <v>4816</v>
      </c>
      <c r="JB317" s="16" t="s">
        <v>865</v>
      </c>
      <c r="JC317" s="16" t="s">
        <v>865</v>
      </c>
      <c r="JD317" s="16" t="s">
        <v>865</v>
      </c>
      <c r="JE317" s="16" t="s">
        <v>865</v>
      </c>
      <c r="JF317" s="16" t="s">
        <v>865</v>
      </c>
      <c r="JG317" s="16" t="s">
        <v>843</v>
      </c>
      <c r="JH317" s="16" t="s">
        <v>5638</v>
      </c>
      <c r="JJ317" s="16" t="s">
        <v>865</v>
      </c>
      <c r="KF317" s="16" t="s">
        <v>4926</v>
      </c>
      <c r="KI317" s="16" t="s">
        <v>4849</v>
      </c>
      <c r="KO317" s="16" t="s">
        <v>9574</v>
      </c>
      <c r="KP317" s="16" t="s">
        <v>9573</v>
      </c>
      <c r="KQ317" s="16" t="s">
        <v>8694</v>
      </c>
      <c r="KR317" s="16" t="s">
        <v>10419</v>
      </c>
      <c r="KS317" s="16" t="s">
        <v>9575</v>
      </c>
      <c r="KT317" s="16" t="s">
        <v>9148</v>
      </c>
      <c r="KU317" s="16" t="s">
        <v>844</v>
      </c>
      <c r="KV317" s="16" t="s">
        <v>9148</v>
      </c>
      <c r="KW317" s="16" t="s">
        <v>850</v>
      </c>
      <c r="KX317" s="16" t="s">
        <v>487</v>
      </c>
      <c r="KY317" s="16" t="s">
        <v>487</v>
      </c>
      <c r="KZ317" s="16" t="s">
        <v>487</v>
      </c>
      <c r="LC317" s="16" t="s">
        <v>10879</v>
      </c>
      <c r="LF317" s="16" t="s">
        <v>11654</v>
      </c>
      <c r="LI317" s="16" t="s">
        <v>11655</v>
      </c>
      <c r="LJ317" s="16" t="s">
        <v>843</v>
      </c>
      <c r="LL317" s="16" t="s">
        <v>8711</v>
      </c>
      <c r="LM317" s="16" t="s">
        <v>8741</v>
      </c>
      <c r="LO317" s="16" t="s">
        <v>843</v>
      </c>
      <c r="LP317" s="16" t="s">
        <v>844</v>
      </c>
      <c r="LQ317" s="16" t="s">
        <v>844</v>
      </c>
      <c r="LR317" s="16" t="s">
        <v>844</v>
      </c>
      <c r="LS317" s="16" t="s">
        <v>844</v>
      </c>
      <c r="LT317" s="16" t="s">
        <v>844</v>
      </c>
      <c r="LU317" s="16" t="s">
        <v>844</v>
      </c>
      <c r="LV317" s="16" t="s">
        <v>844</v>
      </c>
      <c r="LW317" s="16" t="s">
        <v>844</v>
      </c>
      <c r="LX317" s="16" t="s">
        <v>843</v>
      </c>
      <c r="LY317" s="16" t="s">
        <v>843</v>
      </c>
      <c r="LZ317" s="16" t="s">
        <v>843</v>
      </c>
      <c r="MA317" s="16" t="s">
        <v>843</v>
      </c>
      <c r="MB317" s="16" t="s">
        <v>843</v>
      </c>
      <c r="MC317" s="16" t="s">
        <v>843</v>
      </c>
      <c r="ME317" s="16" t="s">
        <v>11656</v>
      </c>
      <c r="MF317" s="16" t="s">
        <v>8847</v>
      </c>
      <c r="MO317" s="16" t="s">
        <v>1817</v>
      </c>
      <c r="MP317" s="16" t="s">
        <v>13845</v>
      </c>
      <c r="MR317" s="16" t="s">
        <v>474</v>
      </c>
      <c r="MS317" s="16" t="s">
        <v>11846</v>
      </c>
      <c r="MT317" s="16" t="s">
        <v>9003</v>
      </c>
      <c r="MU317" s="16" t="s">
        <v>817</v>
      </c>
      <c r="NC317" s="16" t="s">
        <v>486</v>
      </c>
      <c r="NE317" s="16" t="s">
        <v>486</v>
      </c>
      <c r="NG317" s="16" t="s">
        <v>1380</v>
      </c>
      <c r="NI317" s="16" t="s">
        <v>11658</v>
      </c>
      <c r="NR317" s="16" t="s">
        <v>877</v>
      </c>
      <c r="NS317" s="16" t="s">
        <v>462</v>
      </c>
      <c r="NT317" s="16" t="s">
        <v>482</v>
      </c>
      <c r="NU317" s="16">
        <v>0.79400000000000004</v>
      </c>
      <c r="NV317" s="16" t="s">
        <v>457</v>
      </c>
      <c r="NW317" s="16" t="s">
        <v>1183</v>
      </c>
      <c r="NX317" s="16" t="s">
        <v>1142</v>
      </c>
      <c r="OB317" s="16" t="s">
        <v>833</v>
      </c>
      <c r="OC317" s="16" t="s">
        <v>877</v>
      </c>
    </row>
    <row r="318" spans="1:393" x14ac:dyDescent="0.25">
      <c r="A318" s="16" t="s">
        <v>10431</v>
      </c>
      <c r="B318" s="16" t="s">
        <v>844</v>
      </c>
      <c r="C318" s="16" t="s">
        <v>972</v>
      </c>
      <c r="D318" s="16" t="s">
        <v>844</v>
      </c>
      <c r="E318" s="16" t="s">
        <v>843</v>
      </c>
      <c r="F318" s="16" t="s">
        <v>843</v>
      </c>
      <c r="G318" s="16" t="s">
        <v>843</v>
      </c>
      <c r="H318" s="16" t="s">
        <v>843</v>
      </c>
      <c r="I318" s="16" t="s">
        <v>843</v>
      </c>
      <c r="J318" s="16" t="s">
        <v>843</v>
      </c>
      <c r="K318" s="16" t="s">
        <v>843</v>
      </c>
      <c r="L318" s="16" t="s">
        <v>843</v>
      </c>
      <c r="M318" s="16" t="s">
        <v>843</v>
      </c>
      <c r="N318" s="16" t="s">
        <v>843</v>
      </c>
      <c r="O318" s="16" t="s">
        <v>843</v>
      </c>
      <c r="Q318" s="16" t="s">
        <v>844</v>
      </c>
      <c r="R318" s="16">
        <v>44</v>
      </c>
      <c r="T318" s="16" t="s">
        <v>470</v>
      </c>
      <c r="U318" s="16" t="s">
        <v>844</v>
      </c>
      <c r="V318" s="16" t="s">
        <v>843</v>
      </c>
      <c r="W318" s="16" t="s">
        <v>844</v>
      </c>
      <c r="X318" s="16" t="s">
        <v>843</v>
      </c>
      <c r="Y318" s="16" t="s">
        <v>843</v>
      </c>
      <c r="Z318" s="16" t="s">
        <v>843</v>
      </c>
      <c r="AA318" s="16" t="s">
        <v>843</v>
      </c>
      <c r="AB318" s="16" t="s">
        <v>844</v>
      </c>
      <c r="AC318" s="16" t="s">
        <v>843</v>
      </c>
      <c r="AD318" s="16" t="s">
        <v>867</v>
      </c>
      <c r="AF318" s="16" t="s">
        <v>11716</v>
      </c>
      <c r="AG318" s="16" t="s">
        <v>11696</v>
      </c>
      <c r="AH318" s="16" t="s">
        <v>844</v>
      </c>
      <c r="AI318" s="16" t="s">
        <v>844</v>
      </c>
      <c r="AJ318" s="16" t="s">
        <v>844</v>
      </c>
      <c r="AK318" s="16" t="s">
        <v>843</v>
      </c>
      <c r="AL318" s="16" t="s">
        <v>843</v>
      </c>
      <c r="AM318" s="16" t="s">
        <v>844</v>
      </c>
      <c r="AN318" s="16" t="s">
        <v>843</v>
      </c>
      <c r="AO318" s="16" t="s">
        <v>843</v>
      </c>
      <c r="AP318" s="16" t="s">
        <v>843</v>
      </c>
      <c r="AQ318" s="16" t="s">
        <v>844</v>
      </c>
      <c r="AR318" s="16" t="s">
        <v>4433</v>
      </c>
      <c r="AS318" s="16" t="s">
        <v>843</v>
      </c>
      <c r="AT318" s="16" t="s">
        <v>843</v>
      </c>
      <c r="AU318" s="16" t="s">
        <v>843</v>
      </c>
      <c r="AV318" s="16" t="s">
        <v>843</v>
      </c>
      <c r="AW318" s="16" t="s">
        <v>843</v>
      </c>
      <c r="AX318" s="16" t="s">
        <v>843</v>
      </c>
      <c r="AY318" s="16" t="s">
        <v>844</v>
      </c>
      <c r="BF318" s="16" t="s">
        <v>844</v>
      </c>
      <c r="BH318" s="16" t="s">
        <v>7383</v>
      </c>
      <c r="BI318" s="16" t="s">
        <v>7785</v>
      </c>
      <c r="BJ318" s="16" t="s">
        <v>843</v>
      </c>
      <c r="BK318" s="16" t="s">
        <v>843</v>
      </c>
      <c r="BL318" s="16" t="s">
        <v>843</v>
      </c>
      <c r="BM318" s="16" t="s">
        <v>843</v>
      </c>
      <c r="BN318" s="16" t="s">
        <v>843</v>
      </c>
      <c r="BO318" s="16" t="s">
        <v>844</v>
      </c>
      <c r="BP318" s="16" t="s">
        <v>843</v>
      </c>
      <c r="BQ318" s="16" t="s">
        <v>843</v>
      </c>
      <c r="DX318" s="16" t="s">
        <v>865</v>
      </c>
      <c r="ES318" s="16" t="s">
        <v>865</v>
      </c>
      <c r="EU318" s="16" t="s">
        <v>7810</v>
      </c>
      <c r="EV318" s="16" t="s">
        <v>865</v>
      </c>
      <c r="FT318" s="16" t="s">
        <v>865</v>
      </c>
      <c r="HC318" s="16" t="s">
        <v>865</v>
      </c>
      <c r="JA318" s="16" t="s">
        <v>4822</v>
      </c>
      <c r="JB318" s="16" t="s">
        <v>867</v>
      </c>
      <c r="JC318" s="16" t="s">
        <v>865</v>
      </c>
      <c r="JG318" s="16" t="s">
        <v>843</v>
      </c>
      <c r="JV318" s="16">
        <v>25</v>
      </c>
      <c r="JW318" s="16" t="s">
        <v>7603</v>
      </c>
      <c r="JY318" s="16">
        <v>7000</v>
      </c>
      <c r="JZ318" s="16" t="s">
        <v>4904</v>
      </c>
      <c r="KB318" s="16" t="s">
        <v>7610</v>
      </c>
      <c r="KD318" s="16" t="s">
        <v>4917</v>
      </c>
      <c r="KE318" s="16" t="s">
        <v>7277</v>
      </c>
      <c r="KF318" s="16" t="s">
        <v>4411</v>
      </c>
      <c r="KH318" s="16" t="s">
        <v>7642</v>
      </c>
      <c r="KI318" s="16" t="s">
        <v>4982</v>
      </c>
      <c r="KK318" s="16" t="s">
        <v>4901</v>
      </c>
      <c r="KM318" s="16" t="s">
        <v>7628</v>
      </c>
      <c r="KO318" s="16" t="s">
        <v>9580</v>
      </c>
      <c r="KP318" s="16" t="s">
        <v>9579</v>
      </c>
      <c r="KQ318" s="16" t="s">
        <v>8694</v>
      </c>
      <c r="KR318" s="16" t="s">
        <v>10432</v>
      </c>
      <c r="KS318" s="16" t="s">
        <v>9581</v>
      </c>
      <c r="KT318" s="16" t="s">
        <v>9148</v>
      </c>
      <c r="KU318" s="16" t="s">
        <v>844</v>
      </c>
      <c r="KV318" s="16" t="s">
        <v>9148</v>
      </c>
      <c r="KW318" s="16" t="s">
        <v>851</v>
      </c>
      <c r="KY318" s="16" t="s">
        <v>486</v>
      </c>
      <c r="LC318" s="16" t="s">
        <v>10879</v>
      </c>
      <c r="LF318" s="16" t="s">
        <v>11654</v>
      </c>
      <c r="LI318" s="16" t="s">
        <v>11655</v>
      </c>
      <c r="LJ318" s="16" t="s">
        <v>831</v>
      </c>
      <c r="LK318" s="16" t="s">
        <v>831</v>
      </c>
      <c r="LL318" s="16" t="s">
        <v>8756</v>
      </c>
      <c r="LM318" s="16" t="s">
        <v>8741</v>
      </c>
      <c r="LO318" s="16" t="s">
        <v>843</v>
      </c>
      <c r="LP318" s="16" t="s">
        <v>844</v>
      </c>
      <c r="LQ318" s="16" t="s">
        <v>844</v>
      </c>
      <c r="LR318" s="16" t="s">
        <v>843</v>
      </c>
      <c r="LS318" s="16" t="s">
        <v>844</v>
      </c>
      <c r="LT318" s="16" t="s">
        <v>843</v>
      </c>
      <c r="LU318" s="16" t="s">
        <v>843</v>
      </c>
      <c r="LV318" s="16" t="s">
        <v>843</v>
      </c>
      <c r="LW318" s="16" t="s">
        <v>843</v>
      </c>
      <c r="LX318" s="16" t="s">
        <v>844</v>
      </c>
      <c r="LY318" s="16" t="s">
        <v>843</v>
      </c>
      <c r="LZ318" s="16" t="s">
        <v>843</v>
      </c>
      <c r="MA318" s="16" t="s">
        <v>843</v>
      </c>
      <c r="MB318" s="16" t="s">
        <v>843</v>
      </c>
      <c r="MC318" s="16" t="s">
        <v>843</v>
      </c>
      <c r="ME318" s="16" t="s">
        <v>11656</v>
      </c>
      <c r="MF318" s="16" t="s">
        <v>8847</v>
      </c>
      <c r="MG318" s="16" t="s">
        <v>1839</v>
      </c>
      <c r="MH318" s="16" t="s">
        <v>11667</v>
      </c>
      <c r="MI318" s="16" t="s">
        <v>11733</v>
      </c>
      <c r="MJ318" s="16" t="s">
        <v>1834</v>
      </c>
      <c r="MK318" s="16" t="s">
        <v>8813</v>
      </c>
      <c r="ML318" s="16" t="s">
        <v>1784</v>
      </c>
      <c r="MM318" s="16" t="s">
        <v>487</v>
      </c>
      <c r="MN318" s="16" t="s">
        <v>1798</v>
      </c>
      <c r="MP318" s="16" t="s">
        <v>1829</v>
      </c>
      <c r="MQ318" s="16" t="s">
        <v>1781</v>
      </c>
      <c r="MR318" s="16" t="s">
        <v>470</v>
      </c>
      <c r="MS318" s="16" t="s">
        <v>11846</v>
      </c>
      <c r="MT318" s="16" t="s">
        <v>8931</v>
      </c>
      <c r="MU318" s="16" t="s">
        <v>817</v>
      </c>
      <c r="NC318" s="16" t="s">
        <v>486</v>
      </c>
      <c r="ND318" s="16" t="s">
        <v>486</v>
      </c>
      <c r="NE318" s="16" t="s">
        <v>486</v>
      </c>
      <c r="NG318" s="16" t="s">
        <v>1378</v>
      </c>
      <c r="NH318" s="16" t="s">
        <v>1913</v>
      </c>
      <c r="NI318" s="16" t="s">
        <v>11658</v>
      </c>
      <c r="NJ318" s="16" t="s">
        <v>11783</v>
      </c>
      <c r="NK318" s="16" t="s">
        <v>10582</v>
      </c>
      <c r="NR318" s="16" t="s">
        <v>451</v>
      </c>
      <c r="NS318" s="16" t="s">
        <v>462</v>
      </c>
      <c r="NT318" s="16" t="s">
        <v>482</v>
      </c>
      <c r="NU318" s="16">
        <v>0.79400000000000004</v>
      </c>
      <c r="NV318" s="16" t="s">
        <v>451</v>
      </c>
      <c r="NW318" s="16" t="s">
        <v>1175</v>
      </c>
      <c r="NX318" s="16" t="s">
        <v>1142</v>
      </c>
      <c r="OB318" s="16" t="s">
        <v>831</v>
      </c>
      <c r="OC318" s="16" t="s">
        <v>451</v>
      </c>
    </row>
    <row r="319" spans="1:393" x14ac:dyDescent="0.25">
      <c r="A319" s="16" t="s">
        <v>10435</v>
      </c>
      <c r="B319" s="16" t="s">
        <v>844</v>
      </c>
      <c r="C319" s="16" t="s">
        <v>972</v>
      </c>
      <c r="D319" s="16" t="s">
        <v>844</v>
      </c>
      <c r="E319" s="16" t="s">
        <v>843</v>
      </c>
      <c r="F319" s="16" t="s">
        <v>843</v>
      </c>
      <c r="G319" s="16" t="s">
        <v>843</v>
      </c>
      <c r="H319" s="16" t="s">
        <v>843</v>
      </c>
      <c r="I319" s="16" t="s">
        <v>843</v>
      </c>
      <c r="J319" s="16" t="s">
        <v>843</v>
      </c>
      <c r="K319" s="16" t="s">
        <v>843</v>
      </c>
      <c r="L319" s="16" t="s">
        <v>843</v>
      </c>
      <c r="M319" s="16" t="s">
        <v>843</v>
      </c>
      <c r="N319" s="16" t="s">
        <v>843</v>
      </c>
      <c r="O319" s="16" t="s">
        <v>843</v>
      </c>
      <c r="Q319" s="16" t="s">
        <v>844</v>
      </c>
      <c r="R319" s="16">
        <v>74</v>
      </c>
      <c r="T319" s="16" t="s">
        <v>470</v>
      </c>
      <c r="U319" s="16" t="s">
        <v>844</v>
      </c>
      <c r="V319" s="16" t="s">
        <v>843</v>
      </c>
      <c r="W319" s="16" t="s">
        <v>844</v>
      </c>
      <c r="X319" s="16" t="s">
        <v>843</v>
      </c>
      <c r="Y319" s="16" t="s">
        <v>843</v>
      </c>
      <c r="Z319" s="16" t="s">
        <v>843</v>
      </c>
      <c r="AA319" s="16" t="s">
        <v>843</v>
      </c>
      <c r="AB319" s="16" t="s">
        <v>843</v>
      </c>
      <c r="AC319" s="16" t="s">
        <v>843</v>
      </c>
      <c r="AD319" s="16" t="s">
        <v>867</v>
      </c>
      <c r="AF319" s="16" t="s">
        <v>11810</v>
      </c>
      <c r="AG319" s="16" t="s">
        <v>4400</v>
      </c>
      <c r="AH319" s="16" t="s">
        <v>843</v>
      </c>
      <c r="AI319" s="16" t="s">
        <v>843</v>
      </c>
      <c r="AJ319" s="16" t="s">
        <v>844</v>
      </c>
      <c r="AK319" s="16" t="s">
        <v>843</v>
      </c>
      <c r="AL319" s="16" t="s">
        <v>843</v>
      </c>
      <c r="AM319" s="16" t="s">
        <v>843</v>
      </c>
      <c r="AN319" s="16" t="s">
        <v>843</v>
      </c>
      <c r="AO319" s="16" t="s">
        <v>843</v>
      </c>
      <c r="AP319" s="16" t="s">
        <v>843</v>
      </c>
      <c r="AQ319" s="16" t="s">
        <v>843</v>
      </c>
      <c r="AR319" s="16" t="s">
        <v>4421</v>
      </c>
      <c r="AS319" s="16" t="s">
        <v>843</v>
      </c>
      <c r="AT319" s="16" t="s">
        <v>843</v>
      </c>
      <c r="AU319" s="16" t="s">
        <v>844</v>
      </c>
      <c r="AV319" s="16" t="s">
        <v>843</v>
      </c>
      <c r="AW319" s="16" t="s">
        <v>843</v>
      </c>
      <c r="AX319" s="16" t="s">
        <v>843</v>
      </c>
      <c r="AY319" s="16" t="s">
        <v>843</v>
      </c>
      <c r="BB319" s="16" t="s">
        <v>4440</v>
      </c>
      <c r="BF319" s="16" t="s">
        <v>843</v>
      </c>
      <c r="BI319" s="16" t="s">
        <v>7785</v>
      </c>
      <c r="BJ319" s="16" t="s">
        <v>843</v>
      </c>
      <c r="BK319" s="16" t="s">
        <v>843</v>
      </c>
      <c r="BL319" s="16" t="s">
        <v>843</v>
      </c>
      <c r="BM319" s="16" t="s">
        <v>843</v>
      </c>
      <c r="BN319" s="16" t="s">
        <v>843</v>
      </c>
      <c r="BO319" s="16" t="s">
        <v>844</v>
      </c>
      <c r="BP319" s="16" t="s">
        <v>843</v>
      </c>
      <c r="BQ319" s="16" t="s">
        <v>843</v>
      </c>
      <c r="DX319" s="16" t="s">
        <v>865</v>
      </c>
      <c r="ES319" s="16" t="s">
        <v>867</v>
      </c>
      <c r="EU319" s="16" t="s">
        <v>7816</v>
      </c>
      <c r="EV319" s="16" t="s">
        <v>867</v>
      </c>
      <c r="EW319" s="16" t="s">
        <v>7826</v>
      </c>
      <c r="EX319" s="16" t="s">
        <v>843</v>
      </c>
      <c r="EY319" s="16" t="s">
        <v>844</v>
      </c>
      <c r="EZ319" s="16" t="s">
        <v>843</v>
      </c>
      <c r="FA319" s="16" t="s">
        <v>843</v>
      </c>
      <c r="FB319" s="16" t="s">
        <v>843</v>
      </c>
      <c r="FC319" s="16" t="s">
        <v>843</v>
      </c>
      <c r="FD319" s="16" t="s">
        <v>843</v>
      </c>
      <c r="FF319" s="16" t="s">
        <v>7836</v>
      </c>
      <c r="HC319" s="16" t="s">
        <v>865</v>
      </c>
      <c r="JA319" s="16" t="s">
        <v>4813</v>
      </c>
      <c r="JB319" s="16" t="s">
        <v>865</v>
      </c>
      <c r="JC319" s="16" t="s">
        <v>865</v>
      </c>
      <c r="JD319" s="16" t="s">
        <v>865</v>
      </c>
      <c r="JE319" s="16" t="s">
        <v>865</v>
      </c>
      <c r="JF319" s="16" t="s">
        <v>865</v>
      </c>
      <c r="JG319" s="16" t="s">
        <v>843</v>
      </c>
      <c r="JH319" s="16" t="s">
        <v>4846</v>
      </c>
      <c r="KF319" s="16" t="s">
        <v>4411</v>
      </c>
      <c r="KI319" s="16" t="s">
        <v>4846</v>
      </c>
      <c r="KO319" s="16" t="s">
        <v>9586</v>
      </c>
      <c r="KP319" s="16" t="s">
        <v>9585</v>
      </c>
      <c r="KQ319" s="16" t="s">
        <v>8694</v>
      </c>
      <c r="KR319" s="16" t="s">
        <v>10436</v>
      </c>
      <c r="KS319" s="16" t="s">
        <v>9587</v>
      </c>
      <c r="KT319" s="16" t="s">
        <v>9148</v>
      </c>
      <c r="KU319" s="16" t="s">
        <v>844</v>
      </c>
      <c r="KV319" s="16" t="s">
        <v>9148</v>
      </c>
      <c r="KW319" s="16" t="s">
        <v>850</v>
      </c>
      <c r="KY319" s="16" t="s">
        <v>486</v>
      </c>
      <c r="LC319" s="16" t="s">
        <v>10879</v>
      </c>
      <c r="LF319" s="16" t="s">
        <v>11654</v>
      </c>
      <c r="LI319" s="16" t="s">
        <v>11655</v>
      </c>
      <c r="LJ319" s="16" t="s">
        <v>843</v>
      </c>
      <c r="LL319" s="16" t="s">
        <v>8711</v>
      </c>
      <c r="LM319" s="16" t="s">
        <v>8741</v>
      </c>
      <c r="LO319" s="16" t="s">
        <v>843</v>
      </c>
      <c r="LP319" s="16" t="s">
        <v>844</v>
      </c>
      <c r="LQ319" s="16" t="s">
        <v>844</v>
      </c>
      <c r="LR319" s="16" t="s">
        <v>844</v>
      </c>
      <c r="LS319" s="16" t="s">
        <v>844</v>
      </c>
      <c r="LT319" s="16" t="s">
        <v>844</v>
      </c>
      <c r="LU319" s="16" t="s">
        <v>844</v>
      </c>
      <c r="LV319" s="16" t="s">
        <v>1056</v>
      </c>
      <c r="LW319" s="16" t="s">
        <v>844</v>
      </c>
      <c r="LX319" s="16" t="s">
        <v>844</v>
      </c>
      <c r="LY319" s="16" t="s">
        <v>843</v>
      </c>
      <c r="LZ319" s="16" t="s">
        <v>843</v>
      </c>
      <c r="MA319" s="16" t="s">
        <v>843</v>
      </c>
      <c r="MB319" s="16" t="s">
        <v>843</v>
      </c>
      <c r="MC319" s="16" t="s">
        <v>843</v>
      </c>
      <c r="ME319" s="16" t="s">
        <v>11656</v>
      </c>
      <c r="MF319" s="16" t="s">
        <v>8847</v>
      </c>
      <c r="MP319" s="16" t="s">
        <v>1824</v>
      </c>
      <c r="MR319" s="16" t="s">
        <v>470</v>
      </c>
      <c r="MS319" s="16" t="s">
        <v>11846</v>
      </c>
      <c r="MT319" s="16" t="s">
        <v>8785</v>
      </c>
      <c r="NC319" s="16" t="s">
        <v>487</v>
      </c>
      <c r="NE319" s="16" t="s">
        <v>486</v>
      </c>
      <c r="NG319" s="16" t="s">
        <v>1376</v>
      </c>
      <c r="NI319" s="16" t="s">
        <v>11658</v>
      </c>
      <c r="NR319" s="16" t="s">
        <v>878</v>
      </c>
      <c r="NS319" s="16" t="s">
        <v>462</v>
      </c>
      <c r="NT319" s="16" t="s">
        <v>482</v>
      </c>
      <c r="NU319" s="16">
        <v>0.79400000000000004</v>
      </c>
      <c r="NV319" s="16" t="s">
        <v>457</v>
      </c>
      <c r="NW319" s="16" t="s">
        <v>1177</v>
      </c>
      <c r="NX319" s="16" t="s">
        <v>1142</v>
      </c>
      <c r="OB319" s="16" t="s">
        <v>833</v>
      </c>
      <c r="OC319" s="16" t="s">
        <v>878</v>
      </c>
    </row>
    <row r="320" spans="1:393" x14ac:dyDescent="0.25">
      <c r="A320" s="16" t="s">
        <v>10440</v>
      </c>
      <c r="B320" s="16" t="s">
        <v>1056</v>
      </c>
      <c r="C320" s="16" t="s">
        <v>972</v>
      </c>
      <c r="D320" s="16" t="s">
        <v>844</v>
      </c>
      <c r="E320" s="16" t="s">
        <v>843</v>
      </c>
      <c r="F320" s="16" t="s">
        <v>843</v>
      </c>
      <c r="G320" s="16" t="s">
        <v>843</v>
      </c>
      <c r="H320" s="16" t="s">
        <v>843</v>
      </c>
      <c r="I320" s="16" t="s">
        <v>843</v>
      </c>
      <c r="J320" s="16" t="s">
        <v>843</v>
      </c>
      <c r="K320" s="16" t="s">
        <v>843</v>
      </c>
      <c r="L320" s="16" t="s">
        <v>843</v>
      </c>
      <c r="M320" s="16" t="s">
        <v>843</v>
      </c>
      <c r="N320" s="16" t="s">
        <v>843</v>
      </c>
      <c r="O320" s="16" t="s">
        <v>843</v>
      </c>
      <c r="Q320" s="16" t="s">
        <v>844</v>
      </c>
      <c r="R320" s="16">
        <v>34</v>
      </c>
      <c r="T320" s="16" t="s">
        <v>474</v>
      </c>
      <c r="U320" s="16" t="s">
        <v>843</v>
      </c>
      <c r="V320" s="16" t="s">
        <v>844</v>
      </c>
      <c r="W320" s="16" t="s">
        <v>843</v>
      </c>
      <c r="X320" s="16" t="s">
        <v>844</v>
      </c>
      <c r="Y320" s="16" t="s">
        <v>843</v>
      </c>
      <c r="Z320" s="16" t="s">
        <v>843</v>
      </c>
      <c r="AA320" s="16" t="s">
        <v>843</v>
      </c>
      <c r="AB320" s="16" t="s">
        <v>843</v>
      </c>
      <c r="AC320" s="16" t="s">
        <v>843</v>
      </c>
      <c r="AD320" s="16" t="s">
        <v>867</v>
      </c>
      <c r="AF320" s="16" t="s">
        <v>11850</v>
      </c>
      <c r="AG320" s="16" t="s">
        <v>11730</v>
      </c>
      <c r="AH320" s="16" t="s">
        <v>843</v>
      </c>
      <c r="AI320" s="16" t="s">
        <v>843</v>
      </c>
      <c r="AJ320" s="16" t="s">
        <v>844</v>
      </c>
      <c r="AK320" s="16" t="s">
        <v>843</v>
      </c>
      <c r="AL320" s="16" t="s">
        <v>843</v>
      </c>
      <c r="AM320" s="16" t="s">
        <v>844</v>
      </c>
      <c r="AN320" s="16" t="s">
        <v>843</v>
      </c>
      <c r="AO320" s="16" t="s">
        <v>843</v>
      </c>
      <c r="AP320" s="16" t="s">
        <v>843</v>
      </c>
      <c r="AQ320" s="16" t="s">
        <v>844</v>
      </c>
      <c r="AR320" s="16" t="s">
        <v>4421</v>
      </c>
      <c r="AS320" s="16" t="s">
        <v>843</v>
      </c>
      <c r="AT320" s="16" t="s">
        <v>843</v>
      </c>
      <c r="AU320" s="16" t="s">
        <v>844</v>
      </c>
      <c r="AV320" s="16" t="s">
        <v>843</v>
      </c>
      <c r="AW320" s="16" t="s">
        <v>843</v>
      </c>
      <c r="AX320" s="16" t="s">
        <v>843</v>
      </c>
      <c r="AY320" s="16" t="s">
        <v>843</v>
      </c>
      <c r="BB320" s="16" t="s">
        <v>4440</v>
      </c>
      <c r="BF320" s="16" t="s">
        <v>844</v>
      </c>
      <c r="BH320" s="16" t="s">
        <v>7380</v>
      </c>
      <c r="BI320" s="16" t="s">
        <v>7785</v>
      </c>
      <c r="BJ320" s="16" t="s">
        <v>843</v>
      </c>
      <c r="BK320" s="16" t="s">
        <v>843</v>
      </c>
      <c r="BL320" s="16" t="s">
        <v>843</v>
      </c>
      <c r="BM320" s="16" t="s">
        <v>843</v>
      </c>
      <c r="BN320" s="16" t="s">
        <v>843</v>
      </c>
      <c r="BO320" s="16" t="s">
        <v>844</v>
      </c>
      <c r="BP320" s="16" t="s">
        <v>843</v>
      </c>
      <c r="BQ320" s="16" t="s">
        <v>843</v>
      </c>
      <c r="DX320" s="16" t="s">
        <v>867</v>
      </c>
      <c r="DY320" s="16" t="s">
        <v>865</v>
      </c>
      <c r="DZ320" s="16" t="s">
        <v>4501</v>
      </c>
      <c r="EA320" s="16" t="s">
        <v>843</v>
      </c>
      <c r="EB320" s="16" t="s">
        <v>843</v>
      </c>
      <c r="EC320" s="16" t="s">
        <v>843</v>
      </c>
      <c r="ED320" s="16" t="s">
        <v>843</v>
      </c>
      <c r="EE320" s="16" t="s">
        <v>844</v>
      </c>
      <c r="EF320" s="16" t="s">
        <v>843</v>
      </c>
      <c r="EG320" s="16" t="s">
        <v>843</v>
      </c>
      <c r="EH320" s="16" t="s">
        <v>843</v>
      </c>
      <c r="EI320" s="16" t="s">
        <v>843</v>
      </c>
      <c r="EJ320" s="16" t="s">
        <v>843</v>
      </c>
      <c r="EK320" s="16" t="s">
        <v>843</v>
      </c>
      <c r="EL320" s="16" t="s">
        <v>843</v>
      </c>
      <c r="EM320" s="16" t="s">
        <v>843</v>
      </c>
      <c r="EN320" s="16" t="s">
        <v>843</v>
      </c>
      <c r="EO320" s="16" t="s">
        <v>843</v>
      </c>
      <c r="EP320" s="16" t="s">
        <v>843</v>
      </c>
      <c r="EQ320" s="16" t="s">
        <v>843</v>
      </c>
      <c r="ES320" s="16" t="s">
        <v>865</v>
      </c>
      <c r="EU320" s="16" t="s">
        <v>7816</v>
      </c>
      <c r="EV320" s="16" t="s">
        <v>867</v>
      </c>
      <c r="EW320" s="16" t="s">
        <v>7826</v>
      </c>
      <c r="EX320" s="16" t="s">
        <v>843</v>
      </c>
      <c r="EY320" s="16" t="s">
        <v>844</v>
      </c>
      <c r="EZ320" s="16" t="s">
        <v>843</v>
      </c>
      <c r="FA320" s="16" t="s">
        <v>843</v>
      </c>
      <c r="FB320" s="16" t="s">
        <v>843</v>
      </c>
      <c r="FC320" s="16" t="s">
        <v>843</v>
      </c>
      <c r="FD320" s="16" t="s">
        <v>843</v>
      </c>
      <c r="FF320" s="16" t="s">
        <v>7836</v>
      </c>
      <c r="HC320" s="16" t="s">
        <v>865</v>
      </c>
      <c r="JA320" s="16" t="s">
        <v>4813</v>
      </c>
      <c r="JB320" s="16" t="s">
        <v>867</v>
      </c>
      <c r="JC320" s="16" t="s">
        <v>865</v>
      </c>
      <c r="JG320" s="16" t="s">
        <v>1056</v>
      </c>
      <c r="JV320" s="16">
        <v>15</v>
      </c>
      <c r="JW320" s="16" t="s">
        <v>4216</v>
      </c>
      <c r="JZ320" s="16" t="s">
        <v>4880</v>
      </c>
      <c r="KB320" s="16" t="s">
        <v>7622</v>
      </c>
      <c r="KD320" s="16" t="s">
        <v>4920</v>
      </c>
      <c r="KE320" s="16" t="s">
        <v>7277</v>
      </c>
      <c r="KF320" s="16" t="s">
        <v>4929</v>
      </c>
      <c r="KH320" s="16" t="s">
        <v>7636</v>
      </c>
      <c r="KI320" s="16" t="s">
        <v>4982</v>
      </c>
      <c r="KK320" s="16" t="s">
        <v>4880</v>
      </c>
      <c r="KM320" s="16" t="s">
        <v>7622</v>
      </c>
      <c r="KO320" s="16" t="s">
        <v>9586</v>
      </c>
      <c r="KP320" s="16" t="s">
        <v>9585</v>
      </c>
      <c r="KQ320" s="16" t="s">
        <v>8694</v>
      </c>
      <c r="KR320" s="16" t="s">
        <v>10441</v>
      </c>
      <c r="KS320" s="16" t="s">
        <v>9587</v>
      </c>
      <c r="KT320" s="16" t="s">
        <v>9148</v>
      </c>
      <c r="KU320" s="16" t="s">
        <v>844</v>
      </c>
      <c r="KV320" s="16" t="s">
        <v>9148</v>
      </c>
      <c r="KW320" s="16" t="s">
        <v>850</v>
      </c>
      <c r="KX320" s="16" t="s">
        <v>486</v>
      </c>
      <c r="KY320" s="16" t="s">
        <v>487</v>
      </c>
      <c r="KZ320" s="16" t="s">
        <v>486</v>
      </c>
      <c r="LC320" s="16" t="s">
        <v>10879</v>
      </c>
      <c r="LF320" s="16" t="s">
        <v>11654</v>
      </c>
      <c r="LI320" s="16" t="s">
        <v>11655</v>
      </c>
      <c r="LJ320" s="16" t="s">
        <v>831</v>
      </c>
      <c r="LK320" s="16" t="s">
        <v>831</v>
      </c>
      <c r="LL320" s="16" t="s">
        <v>8756</v>
      </c>
      <c r="LM320" s="16" t="s">
        <v>8741</v>
      </c>
      <c r="LO320" s="16" t="s">
        <v>843</v>
      </c>
      <c r="LP320" s="16" t="s">
        <v>844</v>
      </c>
      <c r="LQ320" s="16" t="s">
        <v>844</v>
      </c>
      <c r="LR320" s="16" t="s">
        <v>844</v>
      </c>
      <c r="LS320" s="16" t="s">
        <v>844</v>
      </c>
      <c r="LT320" s="16" t="s">
        <v>844</v>
      </c>
      <c r="LU320" s="16" t="s">
        <v>844</v>
      </c>
      <c r="LV320" s="16" t="s">
        <v>1056</v>
      </c>
      <c r="LW320" s="16" t="s">
        <v>844</v>
      </c>
      <c r="LX320" s="16" t="s">
        <v>844</v>
      </c>
      <c r="LY320" s="16" t="s">
        <v>843</v>
      </c>
      <c r="LZ320" s="16" t="s">
        <v>843</v>
      </c>
      <c r="MA320" s="16" t="s">
        <v>843</v>
      </c>
      <c r="MB320" s="16" t="s">
        <v>843</v>
      </c>
      <c r="MC320" s="16" t="s">
        <v>843</v>
      </c>
      <c r="ME320" s="16" t="s">
        <v>11656</v>
      </c>
      <c r="MF320" s="16" t="s">
        <v>8847</v>
      </c>
      <c r="MG320" s="16" t="s">
        <v>1836</v>
      </c>
      <c r="MH320" s="16" t="s">
        <v>11668</v>
      </c>
      <c r="MI320" s="16" t="s">
        <v>11668</v>
      </c>
      <c r="MJ320" s="16" t="s">
        <v>1836</v>
      </c>
      <c r="MK320" s="16" t="s">
        <v>8845</v>
      </c>
      <c r="ML320" s="16" t="s">
        <v>1780</v>
      </c>
      <c r="MM320" s="16" t="s">
        <v>486</v>
      </c>
      <c r="MN320" s="16" t="s">
        <v>1798</v>
      </c>
      <c r="MO320" s="16" t="s">
        <v>1814</v>
      </c>
      <c r="MP320" s="16" t="s">
        <v>1829</v>
      </c>
      <c r="MQ320" s="16" t="s">
        <v>1780</v>
      </c>
      <c r="MR320" s="16" t="s">
        <v>474</v>
      </c>
      <c r="MS320" s="16" t="s">
        <v>11846</v>
      </c>
      <c r="MT320" s="16" t="s">
        <v>8800</v>
      </c>
      <c r="MU320" s="16" t="s">
        <v>817</v>
      </c>
      <c r="NC320" s="16" t="s">
        <v>486</v>
      </c>
      <c r="NE320" s="16" t="s">
        <v>486</v>
      </c>
      <c r="NG320" s="16" t="s">
        <v>1376</v>
      </c>
      <c r="NI320" s="16" t="s">
        <v>11658</v>
      </c>
      <c r="NR320" s="16" t="s">
        <v>445</v>
      </c>
      <c r="NS320" s="16" t="s">
        <v>462</v>
      </c>
      <c r="NT320" s="16" t="s">
        <v>482</v>
      </c>
      <c r="NU320" s="16">
        <v>0.79400000000000004</v>
      </c>
      <c r="NV320" s="16" t="s">
        <v>445</v>
      </c>
      <c r="NW320" s="16" t="s">
        <v>1180</v>
      </c>
      <c r="NX320" s="16" t="s">
        <v>1142</v>
      </c>
      <c r="OB320" s="16" t="s">
        <v>831</v>
      </c>
      <c r="OC320" s="16" t="s">
        <v>445</v>
      </c>
    </row>
    <row r="321" spans="1:393" x14ac:dyDescent="0.25">
      <c r="A321" s="16" t="s">
        <v>10445</v>
      </c>
      <c r="B321" s="16" t="s">
        <v>844</v>
      </c>
      <c r="C321" s="16" t="s">
        <v>972</v>
      </c>
      <c r="D321" s="16" t="s">
        <v>844</v>
      </c>
      <c r="E321" s="16" t="s">
        <v>843</v>
      </c>
      <c r="F321" s="16" t="s">
        <v>843</v>
      </c>
      <c r="G321" s="16" t="s">
        <v>843</v>
      </c>
      <c r="H321" s="16" t="s">
        <v>843</v>
      </c>
      <c r="I321" s="16" t="s">
        <v>843</v>
      </c>
      <c r="J321" s="16" t="s">
        <v>843</v>
      </c>
      <c r="K321" s="16" t="s">
        <v>843</v>
      </c>
      <c r="L321" s="16" t="s">
        <v>843</v>
      </c>
      <c r="M321" s="16" t="s">
        <v>843</v>
      </c>
      <c r="N321" s="16" t="s">
        <v>843</v>
      </c>
      <c r="O321" s="16" t="s">
        <v>843</v>
      </c>
      <c r="Q321" s="16" t="s">
        <v>844</v>
      </c>
      <c r="R321" s="16">
        <v>49</v>
      </c>
      <c r="T321" s="16" t="s">
        <v>470</v>
      </c>
      <c r="U321" s="16" t="s">
        <v>844</v>
      </c>
      <c r="V321" s="16" t="s">
        <v>843</v>
      </c>
      <c r="W321" s="16" t="s">
        <v>844</v>
      </c>
      <c r="X321" s="16" t="s">
        <v>843</v>
      </c>
      <c r="Y321" s="16" t="s">
        <v>843</v>
      </c>
      <c r="Z321" s="16" t="s">
        <v>843</v>
      </c>
      <c r="AA321" s="16" t="s">
        <v>843</v>
      </c>
      <c r="AB321" s="16" t="s">
        <v>844</v>
      </c>
      <c r="AC321" s="16" t="s">
        <v>843</v>
      </c>
      <c r="AD321" s="16" t="s">
        <v>867</v>
      </c>
      <c r="AF321" s="16" t="s">
        <v>11651</v>
      </c>
      <c r="AG321" s="16" t="s">
        <v>11851</v>
      </c>
      <c r="AH321" s="16" t="s">
        <v>844</v>
      </c>
      <c r="AI321" s="16" t="s">
        <v>844</v>
      </c>
      <c r="AJ321" s="16" t="s">
        <v>844</v>
      </c>
      <c r="AK321" s="16" t="s">
        <v>843</v>
      </c>
      <c r="AL321" s="16" t="s">
        <v>844</v>
      </c>
      <c r="AM321" s="16" t="s">
        <v>844</v>
      </c>
      <c r="AN321" s="16" t="s">
        <v>843</v>
      </c>
      <c r="AO321" s="16" t="s">
        <v>843</v>
      </c>
      <c r="AP321" s="16" t="s">
        <v>843</v>
      </c>
      <c r="AQ321" s="16" t="s">
        <v>844</v>
      </c>
      <c r="AR321" s="16" t="s">
        <v>4433</v>
      </c>
      <c r="AS321" s="16" t="s">
        <v>843</v>
      </c>
      <c r="AT321" s="16" t="s">
        <v>843</v>
      </c>
      <c r="AU321" s="16" t="s">
        <v>843</v>
      </c>
      <c r="AV321" s="16" t="s">
        <v>843</v>
      </c>
      <c r="AW321" s="16" t="s">
        <v>843</v>
      </c>
      <c r="AX321" s="16" t="s">
        <v>843</v>
      </c>
      <c r="AY321" s="16" t="s">
        <v>844</v>
      </c>
      <c r="BF321" s="16" t="s">
        <v>844</v>
      </c>
      <c r="BH321" s="16" t="s">
        <v>7383</v>
      </c>
      <c r="BI321" s="16" t="s">
        <v>7785</v>
      </c>
      <c r="BJ321" s="16" t="s">
        <v>843</v>
      </c>
      <c r="BK321" s="16" t="s">
        <v>843</v>
      </c>
      <c r="BL321" s="16" t="s">
        <v>843</v>
      </c>
      <c r="BM321" s="16" t="s">
        <v>843</v>
      </c>
      <c r="BN321" s="16" t="s">
        <v>843</v>
      </c>
      <c r="BO321" s="16" t="s">
        <v>844</v>
      </c>
      <c r="BP321" s="16" t="s">
        <v>843</v>
      </c>
      <c r="BQ321" s="16" t="s">
        <v>843</v>
      </c>
      <c r="DX321" s="16" t="s">
        <v>865</v>
      </c>
      <c r="ES321" s="16" t="s">
        <v>865</v>
      </c>
      <c r="EU321" s="16" t="s">
        <v>7810</v>
      </c>
      <c r="EV321" s="16" t="s">
        <v>865</v>
      </c>
      <c r="FT321" s="16" t="s">
        <v>865</v>
      </c>
      <c r="HC321" s="16" t="s">
        <v>865</v>
      </c>
      <c r="JA321" s="16" t="s">
        <v>4822</v>
      </c>
      <c r="JB321" s="16" t="s">
        <v>867</v>
      </c>
      <c r="JC321" s="16" t="s">
        <v>865</v>
      </c>
      <c r="JG321" s="16" t="s">
        <v>843</v>
      </c>
      <c r="JV321" s="16">
        <v>35</v>
      </c>
      <c r="JW321" s="16" t="s">
        <v>7603</v>
      </c>
      <c r="JY321" s="16">
        <v>8000</v>
      </c>
      <c r="JZ321" s="16" t="s">
        <v>4892</v>
      </c>
      <c r="KB321" s="16" t="s">
        <v>7610</v>
      </c>
      <c r="KD321" s="16" t="s">
        <v>4917</v>
      </c>
      <c r="KE321" s="16" t="s">
        <v>7286</v>
      </c>
      <c r="KF321" s="16" t="s">
        <v>4411</v>
      </c>
      <c r="KH321" s="16" t="s">
        <v>7642</v>
      </c>
      <c r="KI321" s="16" t="s">
        <v>4982</v>
      </c>
      <c r="KK321" s="16" t="s">
        <v>4892</v>
      </c>
      <c r="KM321" s="16" t="s">
        <v>7610</v>
      </c>
      <c r="KO321" s="16" t="s">
        <v>9592</v>
      </c>
      <c r="KP321" s="16" t="s">
        <v>9591</v>
      </c>
      <c r="KQ321" s="16" t="s">
        <v>8694</v>
      </c>
      <c r="KR321" s="16" t="s">
        <v>10446</v>
      </c>
      <c r="KS321" s="16" t="s">
        <v>9593</v>
      </c>
      <c r="KT321" s="16" t="s">
        <v>9148</v>
      </c>
      <c r="KU321" s="16" t="s">
        <v>844</v>
      </c>
      <c r="KV321" s="16" t="s">
        <v>9148</v>
      </c>
      <c r="KW321" s="16" t="s">
        <v>851</v>
      </c>
      <c r="KY321" s="16" t="s">
        <v>486</v>
      </c>
      <c r="LC321" s="16" t="s">
        <v>10879</v>
      </c>
      <c r="LF321" s="16" t="s">
        <v>11654</v>
      </c>
      <c r="LI321" s="16" t="s">
        <v>11655</v>
      </c>
      <c r="LJ321" s="16" t="s">
        <v>831</v>
      </c>
      <c r="LK321" s="16" t="s">
        <v>831</v>
      </c>
      <c r="LL321" s="16" t="s">
        <v>8756</v>
      </c>
      <c r="LM321" s="16" t="s">
        <v>8741</v>
      </c>
      <c r="LO321" s="16" t="s">
        <v>844</v>
      </c>
      <c r="LP321" s="16" t="s">
        <v>844</v>
      </c>
      <c r="LQ321" s="16" t="s">
        <v>844</v>
      </c>
      <c r="LR321" s="16" t="s">
        <v>844</v>
      </c>
      <c r="LS321" s="16" t="s">
        <v>844</v>
      </c>
      <c r="LT321" s="16" t="s">
        <v>843</v>
      </c>
      <c r="LU321" s="16" t="s">
        <v>843</v>
      </c>
      <c r="LV321" s="16" t="s">
        <v>843</v>
      </c>
      <c r="LW321" s="16" t="s">
        <v>843</v>
      </c>
      <c r="LX321" s="16" t="s">
        <v>844</v>
      </c>
      <c r="LY321" s="16" t="s">
        <v>843</v>
      </c>
      <c r="LZ321" s="16" t="s">
        <v>844</v>
      </c>
      <c r="MA321" s="16" t="s">
        <v>843</v>
      </c>
      <c r="MB321" s="16" t="s">
        <v>843</v>
      </c>
      <c r="MC321" s="16" t="s">
        <v>843</v>
      </c>
      <c r="ME321" s="16" t="s">
        <v>11656</v>
      </c>
      <c r="MF321" s="16" t="s">
        <v>8847</v>
      </c>
      <c r="MG321" s="16" t="s">
        <v>1839</v>
      </c>
      <c r="MH321" s="16" t="s">
        <v>11667</v>
      </c>
      <c r="MI321" s="16" t="s">
        <v>11733</v>
      </c>
      <c r="MJ321" s="16" t="s">
        <v>1839</v>
      </c>
      <c r="MK321" s="16" t="s">
        <v>8982</v>
      </c>
      <c r="ML321" s="16" t="s">
        <v>1783</v>
      </c>
      <c r="MM321" s="16" t="s">
        <v>487</v>
      </c>
      <c r="MN321" s="16" t="s">
        <v>1801</v>
      </c>
      <c r="MP321" s="16" t="s">
        <v>1829</v>
      </c>
      <c r="MQ321" s="16" t="s">
        <v>1783</v>
      </c>
      <c r="MR321" s="16" t="s">
        <v>470</v>
      </c>
      <c r="MS321" s="16" t="s">
        <v>11846</v>
      </c>
      <c r="MT321" s="16" t="s">
        <v>8987</v>
      </c>
      <c r="MU321" s="16" t="s">
        <v>817</v>
      </c>
      <c r="NC321" s="16" t="s">
        <v>486</v>
      </c>
      <c r="ND321" s="16" t="s">
        <v>486</v>
      </c>
      <c r="NE321" s="16" t="s">
        <v>486</v>
      </c>
      <c r="NG321" s="16" t="s">
        <v>1378</v>
      </c>
      <c r="NH321" s="16" t="s">
        <v>1913</v>
      </c>
      <c r="NI321" s="16" t="s">
        <v>11658</v>
      </c>
      <c r="NJ321" s="16" t="s">
        <v>11812</v>
      </c>
      <c r="NK321" s="16" t="s">
        <v>10825</v>
      </c>
      <c r="NR321" s="16" t="s">
        <v>451</v>
      </c>
      <c r="NS321" s="16" t="s">
        <v>462</v>
      </c>
      <c r="NT321" s="16" t="s">
        <v>482</v>
      </c>
      <c r="NU321" s="16">
        <v>0.79400000000000004</v>
      </c>
      <c r="NV321" s="16" t="s">
        <v>451</v>
      </c>
      <c r="NW321" s="16" t="s">
        <v>1175</v>
      </c>
      <c r="NX321" s="16" t="s">
        <v>1142</v>
      </c>
      <c r="OB321" s="16" t="s">
        <v>831</v>
      </c>
      <c r="OC321" s="16" t="s">
        <v>451</v>
      </c>
    </row>
    <row r="322" spans="1:393" x14ac:dyDescent="0.25">
      <c r="A322" s="16" t="s">
        <v>10449</v>
      </c>
      <c r="B322" s="16" t="s">
        <v>1056</v>
      </c>
      <c r="C322" s="16" t="s">
        <v>972</v>
      </c>
      <c r="D322" s="16" t="s">
        <v>844</v>
      </c>
      <c r="E322" s="16" t="s">
        <v>843</v>
      </c>
      <c r="F322" s="16" t="s">
        <v>843</v>
      </c>
      <c r="G322" s="16" t="s">
        <v>843</v>
      </c>
      <c r="H322" s="16" t="s">
        <v>843</v>
      </c>
      <c r="I322" s="16" t="s">
        <v>843</v>
      </c>
      <c r="J322" s="16" t="s">
        <v>843</v>
      </c>
      <c r="K322" s="16" t="s">
        <v>843</v>
      </c>
      <c r="L322" s="16" t="s">
        <v>843</v>
      </c>
      <c r="M322" s="16" t="s">
        <v>843</v>
      </c>
      <c r="N322" s="16" t="s">
        <v>843</v>
      </c>
      <c r="O322" s="16" t="s">
        <v>843</v>
      </c>
      <c r="Q322" s="16" t="s">
        <v>844</v>
      </c>
      <c r="R322" s="16">
        <v>17</v>
      </c>
      <c r="T322" s="16" t="s">
        <v>474</v>
      </c>
      <c r="U322" s="16" t="s">
        <v>843</v>
      </c>
      <c r="V322" s="16" t="s">
        <v>844</v>
      </c>
      <c r="W322" s="16" t="s">
        <v>843</v>
      </c>
      <c r="X322" s="16" t="s">
        <v>843</v>
      </c>
      <c r="Y322" s="16" t="s">
        <v>843</v>
      </c>
      <c r="Z322" s="16" t="s">
        <v>844</v>
      </c>
      <c r="AA322" s="16" t="s">
        <v>843</v>
      </c>
      <c r="AB322" s="16" t="s">
        <v>843</v>
      </c>
      <c r="AC322" s="16" t="s">
        <v>844</v>
      </c>
      <c r="AD322" s="16" t="s">
        <v>865</v>
      </c>
      <c r="AF322" s="16" t="s">
        <v>11651</v>
      </c>
      <c r="AG322" s="16" t="s">
        <v>11745</v>
      </c>
      <c r="AH322" s="16" t="s">
        <v>844</v>
      </c>
      <c r="AI322" s="16" t="s">
        <v>844</v>
      </c>
      <c r="AJ322" s="16" t="s">
        <v>843</v>
      </c>
      <c r="AK322" s="16" t="s">
        <v>843</v>
      </c>
      <c r="AL322" s="16" t="s">
        <v>844</v>
      </c>
      <c r="AM322" s="16" t="s">
        <v>844</v>
      </c>
      <c r="AN322" s="16" t="s">
        <v>843</v>
      </c>
      <c r="AO322" s="16" t="s">
        <v>843</v>
      </c>
      <c r="AP322" s="16" t="s">
        <v>843</v>
      </c>
      <c r="AQ322" s="16" t="s">
        <v>844</v>
      </c>
      <c r="AR322" s="16" t="s">
        <v>4433</v>
      </c>
      <c r="AS322" s="16" t="s">
        <v>843</v>
      </c>
      <c r="AT322" s="16" t="s">
        <v>843</v>
      </c>
      <c r="AU322" s="16" t="s">
        <v>843</v>
      </c>
      <c r="AV322" s="16" t="s">
        <v>843</v>
      </c>
      <c r="AW322" s="16" t="s">
        <v>843</v>
      </c>
      <c r="AX322" s="16" t="s">
        <v>843</v>
      </c>
      <c r="AY322" s="16" t="s">
        <v>844</v>
      </c>
      <c r="BF322" s="16" t="s">
        <v>844</v>
      </c>
      <c r="BH322" s="16" t="s">
        <v>7386</v>
      </c>
      <c r="BI322" s="16" t="s">
        <v>7776</v>
      </c>
      <c r="BJ322" s="16" t="s">
        <v>843</v>
      </c>
      <c r="BK322" s="16" t="s">
        <v>843</v>
      </c>
      <c r="BL322" s="16" t="s">
        <v>844</v>
      </c>
      <c r="BM322" s="16" t="s">
        <v>843</v>
      </c>
      <c r="BN322" s="16" t="s">
        <v>843</v>
      </c>
      <c r="BO322" s="16" t="s">
        <v>843</v>
      </c>
      <c r="BP322" s="16" t="s">
        <v>843</v>
      </c>
      <c r="BQ322" s="16" t="s">
        <v>843</v>
      </c>
      <c r="BR322" s="16" t="s">
        <v>7790</v>
      </c>
      <c r="BS322" s="16" t="s">
        <v>844</v>
      </c>
      <c r="BT322" s="16" t="s">
        <v>843</v>
      </c>
      <c r="BU322" s="16" t="s">
        <v>843</v>
      </c>
      <c r="BV322" s="16" t="s">
        <v>843</v>
      </c>
      <c r="BW322" s="16" t="s">
        <v>843</v>
      </c>
      <c r="BX322" s="16" t="s">
        <v>843</v>
      </c>
      <c r="BY322" s="16" t="s">
        <v>843</v>
      </c>
      <c r="BZ322" s="16" t="s">
        <v>843</v>
      </c>
      <c r="CA322" s="16" t="s">
        <v>843</v>
      </c>
      <c r="CC322" s="16" t="s">
        <v>867</v>
      </c>
      <c r="CD322" s="16" t="s">
        <v>6843</v>
      </c>
      <c r="CE322" s="16" t="s">
        <v>7537</v>
      </c>
      <c r="DN322" s="16" t="s">
        <v>4411</v>
      </c>
      <c r="DQ322" s="16" t="s">
        <v>7093</v>
      </c>
      <c r="DR322" s="16" t="s">
        <v>865</v>
      </c>
      <c r="DX322" s="16" t="s">
        <v>865</v>
      </c>
      <c r="ES322" s="16" t="s">
        <v>865</v>
      </c>
      <c r="EU322" s="16" t="s">
        <v>7810</v>
      </c>
      <c r="EV322" s="16" t="s">
        <v>865</v>
      </c>
      <c r="HC322" s="16" t="s">
        <v>865</v>
      </c>
      <c r="JA322" s="16" t="s">
        <v>4813</v>
      </c>
      <c r="JB322" s="16" t="s">
        <v>865</v>
      </c>
      <c r="JC322" s="16" t="s">
        <v>865</v>
      </c>
      <c r="JD322" s="16" t="s">
        <v>865</v>
      </c>
      <c r="JE322" s="16" t="s">
        <v>865</v>
      </c>
      <c r="JF322" s="16" t="s">
        <v>865</v>
      </c>
      <c r="JG322" s="16" t="s">
        <v>1056</v>
      </c>
      <c r="JH322" s="16" t="s">
        <v>7582</v>
      </c>
      <c r="JJ322" s="16" t="s">
        <v>867</v>
      </c>
      <c r="KF322" s="16" t="s">
        <v>4926</v>
      </c>
      <c r="KI322" s="16" t="s">
        <v>4837</v>
      </c>
      <c r="KO322" s="16" t="s">
        <v>9592</v>
      </c>
      <c r="KP322" s="16" t="s">
        <v>9591</v>
      </c>
      <c r="KQ322" s="16" t="s">
        <v>8694</v>
      </c>
      <c r="KR322" s="16" t="s">
        <v>10450</v>
      </c>
      <c r="KS322" s="16" t="s">
        <v>9593</v>
      </c>
      <c r="KT322" s="16" t="s">
        <v>9148</v>
      </c>
      <c r="KU322" s="16" t="s">
        <v>844</v>
      </c>
      <c r="KV322" s="16" t="s">
        <v>9148</v>
      </c>
      <c r="KW322" s="16" t="s">
        <v>851</v>
      </c>
      <c r="KY322" s="16" t="s">
        <v>486</v>
      </c>
      <c r="LC322" s="16" t="s">
        <v>10879</v>
      </c>
      <c r="LE322" s="16" t="s">
        <v>11693</v>
      </c>
      <c r="LF322" s="16" t="s">
        <v>11654</v>
      </c>
      <c r="LI322" s="16" t="s">
        <v>11655</v>
      </c>
      <c r="LJ322" s="16" t="s">
        <v>843</v>
      </c>
      <c r="LL322" s="16" t="s">
        <v>8711</v>
      </c>
      <c r="LM322" s="16" t="s">
        <v>8741</v>
      </c>
      <c r="LO322" s="16" t="s">
        <v>844</v>
      </c>
      <c r="LP322" s="16" t="s">
        <v>844</v>
      </c>
      <c r="LQ322" s="16" t="s">
        <v>844</v>
      </c>
      <c r="LR322" s="16" t="s">
        <v>844</v>
      </c>
      <c r="LS322" s="16" t="s">
        <v>844</v>
      </c>
      <c r="LT322" s="16" t="s">
        <v>843</v>
      </c>
      <c r="LU322" s="16" t="s">
        <v>843</v>
      </c>
      <c r="LV322" s="16" t="s">
        <v>843</v>
      </c>
      <c r="LW322" s="16" t="s">
        <v>843</v>
      </c>
      <c r="LX322" s="16" t="s">
        <v>844</v>
      </c>
      <c r="LY322" s="16" t="s">
        <v>843</v>
      </c>
      <c r="LZ322" s="16" t="s">
        <v>844</v>
      </c>
      <c r="MA322" s="16" t="s">
        <v>843</v>
      </c>
      <c r="MB322" s="16" t="s">
        <v>843</v>
      </c>
      <c r="MC322" s="16" t="s">
        <v>843</v>
      </c>
      <c r="ME322" s="16" t="s">
        <v>11656</v>
      </c>
      <c r="MF322" s="16" t="s">
        <v>8847</v>
      </c>
      <c r="MO322" s="16" t="s">
        <v>1817</v>
      </c>
      <c r="MP322" s="16" t="s">
        <v>1826</v>
      </c>
      <c r="MR322" s="16" t="s">
        <v>474</v>
      </c>
      <c r="MS322" s="16" t="s">
        <v>11846</v>
      </c>
      <c r="MT322" s="16" t="s">
        <v>8987</v>
      </c>
      <c r="MU322" s="16" t="s">
        <v>816</v>
      </c>
      <c r="MV322" s="16" t="s">
        <v>487</v>
      </c>
      <c r="MW322" s="16" t="s">
        <v>1267</v>
      </c>
      <c r="MX322" s="16" t="s">
        <v>1262</v>
      </c>
      <c r="MY322" s="16" t="s">
        <v>486</v>
      </c>
      <c r="MZ322" s="16" t="s">
        <v>487</v>
      </c>
      <c r="NA322" s="16" t="s">
        <v>486</v>
      </c>
      <c r="NC322" s="16" t="s">
        <v>486</v>
      </c>
      <c r="NE322" s="16" t="s">
        <v>486</v>
      </c>
      <c r="NG322" s="16" t="s">
        <v>1376</v>
      </c>
      <c r="NI322" s="16" t="s">
        <v>11658</v>
      </c>
      <c r="NQ322" s="16" t="s">
        <v>1078</v>
      </c>
      <c r="NR322" s="16" t="s">
        <v>876</v>
      </c>
      <c r="NS322" s="16" t="s">
        <v>462</v>
      </c>
      <c r="NT322" s="16" t="s">
        <v>482</v>
      </c>
      <c r="NU322" s="16">
        <v>0.79400000000000004</v>
      </c>
      <c r="NV322" s="16" t="s">
        <v>824</v>
      </c>
      <c r="NW322" s="16" t="s">
        <v>1179</v>
      </c>
      <c r="NX322" s="16" t="s">
        <v>1142</v>
      </c>
      <c r="NY322" s="16" t="s">
        <v>824</v>
      </c>
      <c r="NZ322" s="16" t="s">
        <v>932</v>
      </c>
      <c r="OB322" s="16" t="s">
        <v>833</v>
      </c>
      <c r="OC322" s="16" t="s">
        <v>876</v>
      </c>
    </row>
    <row r="323" spans="1:393" x14ac:dyDescent="0.25">
      <c r="A323" s="16" t="s">
        <v>10453</v>
      </c>
      <c r="B323" s="16" t="s">
        <v>844</v>
      </c>
      <c r="C323" s="16" t="s">
        <v>972</v>
      </c>
      <c r="D323" s="16" t="s">
        <v>844</v>
      </c>
      <c r="E323" s="16" t="s">
        <v>843</v>
      </c>
      <c r="F323" s="16" t="s">
        <v>843</v>
      </c>
      <c r="G323" s="16" t="s">
        <v>843</v>
      </c>
      <c r="H323" s="16" t="s">
        <v>843</v>
      </c>
      <c r="I323" s="16" t="s">
        <v>843</v>
      </c>
      <c r="J323" s="16" t="s">
        <v>843</v>
      </c>
      <c r="K323" s="16" t="s">
        <v>843</v>
      </c>
      <c r="L323" s="16" t="s">
        <v>843</v>
      </c>
      <c r="M323" s="16" t="s">
        <v>843</v>
      </c>
      <c r="N323" s="16" t="s">
        <v>843</v>
      </c>
      <c r="O323" s="16" t="s">
        <v>843</v>
      </c>
      <c r="Q323" s="16" t="s">
        <v>844</v>
      </c>
      <c r="R323" s="16">
        <v>45</v>
      </c>
      <c r="T323" s="16" t="s">
        <v>470</v>
      </c>
      <c r="U323" s="16" t="s">
        <v>844</v>
      </c>
      <c r="V323" s="16" t="s">
        <v>843</v>
      </c>
      <c r="W323" s="16" t="s">
        <v>844</v>
      </c>
      <c r="X323" s="16" t="s">
        <v>843</v>
      </c>
      <c r="Y323" s="16" t="s">
        <v>843</v>
      </c>
      <c r="Z323" s="16" t="s">
        <v>843</v>
      </c>
      <c r="AA323" s="16" t="s">
        <v>843</v>
      </c>
      <c r="AB323" s="16" t="s">
        <v>844</v>
      </c>
      <c r="AC323" s="16" t="s">
        <v>843</v>
      </c>
      <c r="AD323" s="16" t="s">
        <v>867</v>
      </c>
      <c r="AF323" s="16" t="s">
        <v>11746</v>
      </c>
      <c r="AG323" s="16" t="s">
        <v>11696</v>
      </c>
      <c r="AH323" s="16" t="s">
        <v>844</v>
      </c>
      <c r="AI323" s="16" t="s">
        <v>844</v>
      </c>
      <c r="AJ323" s="16" t="s">
        <v>844</v>
      </c>
      <c r="AK323" s="16" t="s">
        <v>843</v>
      </c>
      <c r="AL323" s="16" t="s">
        <v>843</v>
      </c>
      <c r="AM323" s="16" t="s">
        <v>844</v>
      </c>
      <c r="AN323" s="16" t="s">
        <v>843</v>
      </c>
      <c r="AO323" s="16" t="s">
        <v>843</v>
      </c>
      <c r="AP323" s="16" t="s">
        <v>843</v>
      </c>
      <c r="AQ323" s="16" t="s">
        <v>844</v>
      </c>
      <c r="AR323" s="16" t="s">
        <v>4415</v>
      </c>
      <c r="AS323" s="16" t="s">
        <v>844</v>
      </c>
      <c r="AT323" s="16" t="s">
        <v>843</v>
      </c>
      <c r="AU323" s="16" t="s">
        <v>843</v>
      </c>
      <c r="AV323" s="16" t="s">
        <v>843</v>
      </c>
      <c r="AW323" s="16" t="s">
        <v>843</v>
      </c>
      <c r="AX323" s="16" t="s">
        <v>843</v>
      </c>
      <c r="AY323" s="16" t="s">
        <v>843</v>
      </c>
      <c r="AZ323" s="16" t="s">
        <v>4437</v>
      </c>
      <c r="BF323" s="16" t="s">
        <v>844</v>
      </c>
      <c r="BH323" s="16" t="s">
        <v>7383</v>
      </c>
      <c r="BI323" s="16" t="s">
        <v>7785</v>
      </c>
      <c r="BJ323" s="16" t="s">
        <v>843</v>
      </c>
      <c r="BK323" s="16" t="s">
        <v>843</v>
      </c>
      <c r="BL323" s="16" t="s">
        <v>843</v>
      </c>
      <c r="BM323" s="16" t="s">
        <v>843</v>
      </c>
      <c r="BN323" s="16" t="s">
        <v>843</v>
      </c>
      <c r="BO323" s="16" t="s">
        <v>844</v>
      </c>
      <c r="BP323" s="16" t="s">
        <v>843</v>
      </c>
      <c r="BQ323" s="16" t="s">
        <v>843</v>
      </c>
      <c r="DX323" s="16" t="s">
        <v>865</v>
      </c>
      <c r="ES323" s="16" t="s">
        <v>865</v>
      </c>
      <c r="EU323" s="16" t="s">
        <v>7810</v>
      </c>
      <c r="EV323" s="16" t="s">
        <v>865</v>
      </c>
      <c r="FT323" s="16" t="s">
        <v>865</v>
      </c>
      <c r="HC323" s="16" t="s">
        <v>865</v>
      </c>
      <c r="JA323" s="16" t="s">
        <v>4813</v>
      </c>
      <c r="JB323" s="16" t="s">
        <v>865</v>
      </c>
      <c r="JC323" s="16" t="s">
        <v>865</v>
      </c>
      <c r="JD323" s="16" t="s">
        <v>865</v>
      </c>
      <c r="JE323" s="16" t="s">
        <v>865</v>
      </c>
      <c r="JF323" s="16" t="s">
        <v>865</v>
      </c>
      <c r="JG323" s="16" t="s">
        <v>843</v>
      </c>
      <c r="JH323" s="16" t="s">
        <v>7577</v>
      </c>
      <c r="JJ323" s="16" t="s">
        <v>865</v>
      </c>
      <c r="KF323" s="16" t="s">
        <v>4926</v>
      </c>
      <c r="KI323" s="16" t="s">
        <v>4993</v>
      </c>
      <c r="KO323" s="16" t="s">
        <v>9598</v>
      </c>
      <c r="KP323" s="16" t="s">
        <v>9597</v>
      </c>
      <c r="KQ323" s="16" t="s">
        <v>8694</v>
      </c>
      <c r="KR323" s="16" t="s">
        <v>10454</v>
      </c>
      <c r="KS323" s="16" t="s">
        <v>9599</v>
      </c>
      <c r="KT323" s="16" t="s">
        <v>9148</v>
      </c>
      <c r="KU323" s="16" t="s">
        <v>844</v>
      </c>
      <c r="KV323" s="16" t="s">
        <v>9148</v>
      </c>
      <c r="KW323" s="16" t="s">
        <v>851</v>
      </c>
      <c r="KY323" s="16" t="s">
        <v>486</v>
      </c>
      <c r="LC323" s="16" t="s">
        <v>10879</v>
      </c>
      <c r="LF323" s="16" t="s">
        <v>11654</v>
      </c>
      <c r="LI323" s="16" t="s">
        <v>11655</v>
      </c>
      <c r="LJ323" s="16" t="s">
        <v>843</v>
      </c>
      <c r="LL323" s="16" t="s">
        <v>8711</v>
      </c>
      <c r="LM323" s="16" t="s">
        <v>8741</v>
      </c>
      <c r="LO323" s="16" t="s">
        <v>1056</v>
      </c>
      <c r="LP323" s="16" t="s">
        <v>844</v>
      </c>
      <c r="LQ323" s="16" t="s">
        <v>1056</v>
      </c>
      <c r="LR323" s="16" t="s">
        <v>844</v>
      </c>
      <c r="LS323" s="16" t="s">
        <v>844</v>
      </c>
      <c r="LT323" s="16" t="s">
        <v>843</v>
      </c>
      <c r="LU323" s="16" t="s">
        <v>843</v>
      </c>
      <c r="LV323" s="16" t="s">
        <v>843</v>
      </c>
      <c r="LW323" s="16" t="s">
        <v>843</v>
      </c>
      <c r="LX323" s="16" t="s">
        <v>843</v>
      </c>
      <c r="LY323" s="16" t="s">
        <v>843</v>
      </c>
      <c r="LZ323" s="16" t="s">
        <v>843</v>
      </c>
      <c r="MA323" s="16" t="s">
        <v>843</v>
      </c>
      <c r="MB323" s="16" t="s">
        <v>843</v>
      </c>
      <c r="MC323" s="16" t="s">
        <v>1056</v>
      </c>
      <c r="ME323" s="16" t="s">
        <v>11656</v>
      </c>
      <c r="MF323" s="16" t="s">
        <v>8847</v>
      </c>
      <c r="MO323" s="16" t="s">
        <v>1817</v>
      </c>
      <c r="MP323" s="16" t="s">
        <v>1827</v>
      </c>
      <c r="MR323" s="16" t="s">
        <v>470</v>
      </c>
      <c r="MS323" s="16" t="s">
        <v>11846</v>
      </c>
      <c r="MT323" s="16" t="s">
        <v>8993</v>
      </c>
      <c r="MU323" s="16" t="s">
        <v>817</v>
      </c>
      <c r="NC323" s="16" t="s">
        <v>486</v>
      </c>
      <c r="ND323" s="16" t="s">
        <v>486</v>
      </c>
      <c r="NE323" s="16" t="s">
        <v>486</v>
      </c>
      <c r="NG323" s="16" t="s">
        <v>1376</v>
      </c>
      <c r="NI323" s="16" t="s">
        <v>11658</v>
      </c>
      <c r="NR323" s="16" t="s">
        <v>451</v>
      </c>
      <c r="NS323" s="16" t="s">
        <v>462</v>
      </c>
      <c r="NT323" s="16" t="s">
        <v>482</v>
      </c>
      <c r="NU323" s="16">
        <v>0.79400000000000004</v>
      </c>
      <c r="NV323" s="16" t="s">
        <v>451</v>
      </c>
      <c r="NW323" s="16" t="s">
        <v>1175</v>
      </c>
      <c r="NX323" s="16" t="s">
        <v>1142</v>
      </c>
      <c r="OB323" s="16" t="s">
        <v>833</v>
      </c>
      <c r="OC323" s="16" t="s">
        <v>451</v>
      </c>
    </row>
    <row r="324" spans="1:393" x14ac:dyDescent="0.25">
      <c r="A324" s="16" t="s">
        <v>10457</v>
      </c>
      <c r="B324" s="16" t="s">
        <v>1056</v>
      </c>
      <c r="C324" s="16" t="s">
        <v>972</v>
      </c>
      <c r="D324" s="16" t="s">
        <v>844</v>
      </c>
      <c r="E324" s="16" t="s">
        <v>843</v>
      </c>
      <c r="F324" s="16" t="s">
        <v>843</v>
      </c>
      <c r="G324" s="16" t="s">
        <v>843</v>
      </c>
      <c r="H324" s="16" t="s">
        <v>843</v>
      </c>
      <c r="I324" s="16" t="s">
        <v>843</v>
      </c>
      <c r="J324" s="16" t="s">
        <v>843</v>
      </c>
      <c r="K324" s="16" t="s">
        <v>843</v>
      </c>
      <c r="L324" s="16" t="s">
        <v>843</v>
      </c>
      <c r="M324" s="16" t="s">
        <v>843</v>
      </c>
      <c r="N324" s="16" t="s">
        <v>843</v>
      </c>
      <c r="O324" s="16" t="s">
        <v>843</v>
      </c>
      <c r="Q324" s="16" t="s">
        <v>844</v>
      </c>
      <c r="R324" s="16">
        <v>6</v>
      </c>
      <c r="T324" s="16" t="s">
        <v>470</v>
      </c>
      <c r="U324" s="16" t="s">
        <v>844</v>
      </c>
      <c r="V324" s="16" t="s">
        <v>843</v>
      </c>
      <c r="W324" s="16" t="s">
        <v>843</v>
      </c>
      <c r="X324" s="16" t="s">
        <v>843</v>
      </c>
      <c r="Y324" s="16" t="s">
        <v>844</v>
      </c>
      <c r="Z324" s="16" t="s">
        <v>843</v>
      </c>
      <c r="AA324" s="16" t="s">
        <v>843</v>
      </c>
      <c r="AB324" s="16" t="s">
        <v>843</v>
      </c>
      <c r="AC324" s="16" t="s">
        <v>844</v>
      </c>
      <c r="AF324" s="16" t="s">
        <v>11746</v>
      </c>
      <c r="AG324" s="16" t="s">
        <v>11696</v>
      </c>
      <c r="AH324" s="16" t="s">
        <v>844</v>
      </c>
      <c r="AI324" s="16" t="s">
        <v>844</v>
      </c>
      <c r="AJ324" s="16" t="s">
        <v>844</v>
      </c>
      <c r="AK324" s="16" t="s">
        <v>843</v>
      </c>
      <c r="AL324" s="16" t="s">
        <v>843</v>
      </c>
      <c r="AM324" s="16" t="s">
        <v>844</v>
      </c>
      <c r="AN324" s="16" t="s">
        <v>843</v>
      </c>
      <c r="AO324" s="16" t="s">
        <v>843</v>
      </c>
      <c r="AP324" s="16" t="s">
        <v>843</v>
      </c>
      <c r="AQ324" s="16" t="s">
        <v>844</v>
      </c>
      <c r="AR324" s="16" t="s">
        <v>4433</v>
      </c>
      <c r="AS324" s="16" t="s">
        <v>843</v>
      </c>
      <c r="AT324" s="16" t="s">
        <v>843</v>
      </c>
      <c r="AU324" s="16" t="s">
        <v>843</v>
      </c>
      <c r="AV324" s="16" t="s">
        <v>843</v>
      </c>
      <c r="AW324" s="16" t="s">
        <v>843</v>
      </c>
      <c r="AX324" s="16" t="s">
        <v>843</v>
      </c>
      <c r="AY324" s="16" t="s">
        <v>844</v>
      </c>
      <c r="BF324" s="16" t="s">
        <v>844</v>
      </c>
      <c r="BI324" s="16" t="s">
        <v>7785</v>
      </c>
      <c r="BJ324" s="16" t="s">
        <v>843</v>
      </c>
      <c r="BK324" s="16" t="s">
        <v>843</v>
      </c>
      <c r="BL324" s="16" t="s">
        <v>843</v>
      </c>
      <c r="BM324" s="16" t="s">
        <v>843</v>
      </c>
      <c r="BN324" s="16" t="s">
        <v>843</v>
      </c>
      <c r="BO324" s="16" t="s">
        <v>844</v>
      </c>
      <c r="BP324" s="16" t="s">
        <v>843</v>
      </c>
      <c r="BQ324" s="16" t="s">
        <v>843</v>
      </c>
      <c r="CC324" s="16" t="s">
        <v>867</v>
      </c>
      <c r="CD324" s="16" t="s">
        <v>6834</v>
      </c>
      <c r="CE324" s="16" t="s">
        <v>7537</v>
      </c>
      <c r="DN324" s="16" t="s">
        <v>4411</v>
      </c>
      <c r="DQ324" s="16" t="s">
        <v>7093</v>
      </c>
      <c r="DR324" s="16" t="s">
        <v>865</v>
      </c>
      <c r="DX324" s="16" t="s">
        <v>865</v>
      </c>
      <c r="ES324" s="16" t="s">
        <v>865</v>
      </c>
      <c r="EU324" s="16" t="s">
        <v>7810</v>
      </c>
      <c r="EV324" s="16" t="s">
        <v>865</v>
      </c>
      <c r="HC324" s="16" t="s">
        <v>865</v>
      </c>
      <c r="KO324" s="16" t="s">
        <v>9598</v>
      </c>
      <c r="KP324" s="16" t="s">
        <v>9597</v>
      </c>
      <c r="KQ324" s="16" t="s">
        <v>8694</v>
      </c>
      <c r="KR324" s="16" t="s">
        <v>10458</v>
      </c>
      <c r="KS324" s="16" t="s">
        <v>9599</v>
      </c>
      <c r="KT324" s="16" t="s">
        <v>9148</v>
      </c>
      <c r="KU324" s="16" t="s">
        <v>844</v>
      </c>
      <c r="KV324" s="16" t="s">
        <v>9148</v>
      </c>
      <c r="KW324" s="16" t="s">
        <v>851</v>
      </c>
      <c r="KY324" s="16" t="s">
        <v>486</v>
      </c>
      <c r="LB324" s="16" t="s">
        <v>11653</v>
      </c>
      <c r="LC324" s="16" t="s">
        <v>10879</v>
      </c>
      <c r="LF324" s="16" t="s">
        <v>11654</v>
      </c>
      <c r="LI324" s="16" t="s">
        <v>11655</v>
      </c>
      <c r="LM324" s="16" t="s">
        <v>8741</v>
      </c>
      <c r="LO324" s="16" t="s">
        <v>1056</v>
      </c>
      <c r="LP324" s="16" t="s">
        <v>844</v>
      </c>
      <c r="LQ324" s="16" t="s">
        <v>1056</v>
      </c>
      <c r="LR324" s="16" t="s">
        <v>844</v>
      </c>
      <c r="LS324" s="16" t="s">
        <v>844</v>
      </c>
      <c r="LT324" s="16" t="s">
        <v>843</v>
      </c>
      <c r="LU324" s="16" t="s">
        <v>843</v>
      </c>
      <c r="LV324" s="16" t="s">
        <v>843</v>
      </c>
      <c r="LW324" s="16" t="s">
        <v>843</v>
      </c>
      <c r="LX324" s="16" t="s">
        <v>843</v>
      </c>
      <c r="LY324" s="16" t="s">
        <v>843</v>
      </c>
      <c r="LZ324" s="16" t="s">
        <v>843</v>
      </c>
      <c r="MA324" s="16" t="s">
        <v>843</v>
      </c>
      <c r="MB324" s="16" t="s">
        <v>843</v>
      </c>
      <c r="MC324" s="16" t="s">
        <v>1056</v>
      </c>
      <c r="ME324" s="16" t="s">
        <v>11677</v>
      </c>
      <c r="MF324" s="16" t="s">
        <v>8847</v>
      </c>
      <c r="MR324" s="16" t="s">
        <v>470</v>
      </c>
      <c r="MS324" s="16" t="s">
        <v>11846</v>
      </c>
      <c r="MT324" s="16" t="s">
        <v>8993</v>
      </c>
      <c r="MV324" s="16" t="s">
        <v>487</v>
      </c>
      <c r="MW324" s="16" t="s">
        <v>1263</v>
      </c>
      <c r="MX324" s="16" t="s">
        <v>1262</v>
      </c>
      <c r="MY324" s="16" t="s">
        <v>486</v>
      </c>
      <c r="MZ324" s="16" t="s">
        <v>487</v>
      </c>
      <c r="NA324" s="16" t="s">
        <v>486</v>
      </c>
      <c r="NC324" s="16" t="s">
        <v>486</v>
      </c>
      <c r="NE324" s="16" t="s">
        <v>486</v>
      </c>
      <c r="NI324" s="16" t="s">
        <v>11658</v>
      </c>
      <c r="NL324" s="16" t="s">
        <v>844</v>
      </c>
      <c r="NS324" s="16" t="s">
        <v>462</v>
      </c>
      <c r="NT324" s="16" t="s">
        <v>482</v>
      </c>
      <c r="NU324" s="16">
        <v>0.79400000000000004</v>
      </c>
      <c r="NV324" s="16" t="s">
        <v>860</v>
      </c>
      <c r="NW324" s="16" t="s">
        <v>1176</v>
      </c>
      <c r="NX324" s="16" t="s">
        <v>1142</v>
      </c>
      <c r="NY324" s="16" t="s">
        <v>1122</v>
      </c>
      <c r="NZ324" s="16" t="s">
        <v>936</v>
      </c>
    </row>
    <row r="325" spans="1:393" x14ac:dyDescent="0.25">
      <c r="A325" s="16" t="s">
        <v>10461</v>
      </c>
      <c r="B325" s="16" t="s">
        <v>8732</v>
      </c>
      <c r="C325" s="16" t="s">
        <v>972</v>
      </c>
      <c r="D325" s="16" t="s">
        <v>844</v>
      </c>
      <c r="E325" s="16" t="s">
        <v>843</v>
      </c>
      <c r="F325" s="16" t="s">
        <v>843</v>
      </c>
      <c r="G325" s="16" t="s">
        <v>843</v>
      </c>
      <c r="H325" s="16" t="s">
        <v>843</v>
      </c>
      <c r="I325" s="16" t="s">
        <v>843</v>
      </c>
      <c r="J325" s="16" t="s">
        <v>843</v>
      </c>
      <c r="K325" s="16" t="s">
        <v>843</v>
      </c>
      <c r="L325" s="16" t="s">
        <v>843</v>
      </c>
      <c r="M325" s="16" t="s">
        <v>843</v>
      </c>
      <c r="N325" s="16" t="s">
        <v>843</v>
      </c>
      <c r="O325" s="16" t="s">
        <v>843</v>
      </c>
      <c r="Q325" s="16" t="s">
        <v>844</v>
      </c>
      <c r="R325" s="16">
        <v>10</v>
      </c>
      <c r="T325" s="16" t="s">
        <v>474</v>
      </c>
      <c r="U325" s="16" t="s">
        <v>843</v>
      </c>
      <c r="V325" s="16" t="s">
        <v>844</v>
      </c>
      <c r="W325" s="16" t="s">
        <v>843</v>
      </c>
      <c r="X325" s="16" t="s">
        <v>843</v>
      </c>
      <c r="Y325" s="16" t="s">
        <v>843</v>
      </c>
      <c r="Z325" s="16" t="s">
        <v>844</v>
      </c>
      <c r="AA325" s="16" t="s">
        <v>843</v>
      </c>
      <c r="AB325" s="16" t="s">
        <v>843</v>
      </c>
      <c r="AC325" s="16" t="s">
        <v>844</v>
      </c>
      <c r="AF325" s="16" t="s">
        <v>11746</v>
      </c>
      <c r="AG325" s="16" t="s">
        <v>11696</v>
      </c>
      <c r="AH325" s="16" t="s">
        <v>844</v>
      </c>
      <c r="AI325" s="16" t="s">
        <v>844</v>
      </c>
      <c r="AJ325" s="16" t="s">
        <v>844</v>
      </c>
      <c r="AK325" s="16" t="s">
        <v>843</v>
      </c>
      <c r="AL325" s="16" t="s">
        <v>843</v>
      </c>
      <c r="AM325" s="16" t="s">
        <v>844</v>
      </c>
      <c r="AN325" s="16" t="s">
        <v>843</v>
      </c>
      <c r="AO325" s="16" t="s">
        <v>843</v>
      </c>
      <c r="AP325" s="16" t="s">
        <v>843</v>
      </c>
      <c r="AQ325" s="16" t="s">
        <v>844</v>
      </c>
      <c r="AR325" s="16" t="s">
        <v>4433</v>
      </c>
      <c r="AS325" s="16" t="s">
        <v>843</v>
      </c>
      <c r="AT325" s="16" t="s">
        <v>843</v>
      </c>
      <c r="AU325" s="16" t="s">
        <v>843</v>
      </c>
      <c r="AV325" s="16" t="s">
        <v>843</v>
      </c>
      <c r="AW325" s="16" t="s">
        <v>843</v>
      </c>
      <c r="AX325" s="16" t="s">
        <v>843</v>
      </c>
      <c r="AY325" s="16" t="s">
        <v>844</v>
      </c>
      <c r="BF325" s="16" t="s">
        <v>844</v>
      </c>
      <c r="BI325" s="16" t="s">
        <v>7785</v>
      </c>
      <c r="BJ325" s="16" t="s">
        <v>843</v>
      </c>
      <c r="BK325" s="16" t="s">
        <v>843</v>
      </c>
      <c r="BL325" s="16" t="s">
        <v>843</v>
      </c>
      <c r="BM325" s="16" t="s">
        <v>843</v>
      </c>
      <c r="BN325" s="16" t="s">
        <v>843</v>
      </c>
      <c r="BO325" s="16" t="s">
        <v>844</v>
      </c>
      <c r="BP325" s="16" t="s">
        <v>843</v>
      </c>
      <c r="BQ325" s="16" t="s">
        <v>843</v>
      </c>
      <c r="CC325" s="16" t="s">
        <v>867</v>
      </c>
      <c r="CD325" s="16" t="s">
        <v>6837</v>
      </c>
      <c r="CE325" s="16" t="s">
        <v>7540</v>
      </c>
      <c r="DN325" s="16" t="s">
        <v>4411</v>
      </c>
      <c r="DQ325" s="16" t="s">
        <v>7093</v>
      </c>
      <c r="DR325" s="16" t="s">
        <v>865</v>
      </c>
      <c r="DX325" s="16" t="s">
        <v>865</v>
      </c>
      <c r="ES325" s="16" t="s">
        <v>865</v>
      </c>
      <c r="EU325" s="16" t="s">
        <v>7810</v>
      </c>
      <c r="EV325" s="16" t="s">
        <v>865</v>
      </c>
      <c r="HC325" s="16" t="s">
        <v>865</v>
      </c>
      <c r="KO325" s="16" t="s">
        <v>9598</v>
      </c>
      <c r="KP325" s="16" t="s">
        <v>9597</v>
      </c>
      <c r="KQ325" s="16" t="s">
        <v>8694</v>
      </c>
      <c r="KR325" s="16" t="s">
        <v>10462</v>
      </c>
      <c r="KS325" s="16" t="s">
        <v>9599</v>
      </c>
      <c r="KT325" s="16" t="s">
        <v>9148</v>
      </c>
      <c r="KU325" s="16" t="s">
        <v>844</v>
      </c>
      <c r="KV325" s="16" t="s">
        <v>9148</v>
      </c>
      <c r="KW325" s="16" t="s">
        <v>851</v>
      </c>
      <c r="KY325" s="16" t="s">
        <v>486</v>
      </c>
      <c r="LA325" s="16" t="s">
        <v>11675</v>
      </c>
      <c r="LC325" s="16" t="s">
        <v>10879</v>
      </c>
      <c r="LE325" s="16" t="s">
        <v>11693</v>
      </c>
      <c r="LF325" s="16" t="s">
        <v>11654</v>
      </c>
      <c r="LI325" s="16" t="s">
        <v>11655</v>
      </c>
      <c r="LM325" s="16" t="s">
        <v>8741</v>
      </c>
      <c r="LO325" s="16" t="s">
        <v>1056</v>
      </c>
      <c r="LP325" s="16" t="s">
        <v>844</v>
      </c>
      <c r="LQ325" s="16" t="s">
        <v>1056</v>
      </c>
      <c r="LR325" s="16" t="s">
        <v>844</v>
      </c>
      <c r="LS325" s="16" t="s">
        <v>844</v>
      </c>
      <c r="LT325" s="16" t="s">
        <v>843</v>
      </c>
      <c r="LU325" s="16" t="s">
        <v>843</v>
      </c>
      <c r="LV325" s="16" t="s">
        <v>843</v>
      </c>
      <c r="LW325" s="16" t="s">
        <v>843</v>
      </c>
      <c r="LX325" s="16" t="s">
        <v>843</v>
      </c>
      <c r="LY325" s="16" t="s">
        <v>843</v>
      </c>
      <c r="LZ325" s="16" t="s">
        <v>843</v>
      </c>
      <c r="MA325" s="16" t="s">
        <v>843</v>
      </c>
      <c r="MB325" s="16" t="s">
        <v>843</v>
      </c>
      <c r="MC325" s="16" t="s">
        <v>1056</v>
      </c>
      <c r="MD325" s="16" t="s">
        <v>11676</v>
      </c>
      <c r="ME325" s="16" t="s">
        <v>11677</v>
      </c>
      <c r="MF325" s="16" t="s">
        <v>8847</v>
      </c>
      <c r="MR325" s="16" t="s">
        <v>474</v>
      </c>
      <c r="MS325" s="16" t="s">
        <v>11846</v>
      </c>
      <c r="MT325" s="16" t="s">
        <v>8993</v>
      </c>
      <c r="MV325" s="16" t="s">
        <v>487</v>
      </c>
      <c r="MW325" s="16" t="s">
        <v>1265</v>
      </c>
      <c r="MX325" s="16" t="s">
        <v>1260</v>
      </c>
      <c r="MY325" s="16" t="s">
        <v>486</v>
      </c>
      <c r="MZ325" s="16" t="s">
        <v>487</v>
      </c>
      <c r="NA325" s="16" t="s">
        <v>486</v>
      </c>
      <c r="NC325" s="16" t="s">
        <v>486</v>
      </c>
      <c r="NE325" s="16" t="s">
        <v>486</v>
      </c>
      <c r="NI325" s="16" t="s">
        <v>11658</v>
      </c>
      <c r="NL325" s="16" t="s">
        <v>844</v>
      </c>
      <c r="NS325" s="16" t="s">
        <v>462</v>
      </c>
      <c r="NT325" s="16" t="s">
        <v>482</v>
      </c>
      <c r="NU325" s="16">
        <v>0.79400000000000004</v>
      </c>
      <c r="NV325" s="16" t="s">
        <v>860</v>
      </c>
      <c r="NW325" s="16" t="s">
        <v>1182</v>
      </c>
      <c r="NX325" s="16" t="s">
        <v>1142</v>
      </c>
      <c r="NY325" s="16" t="s">
        <v>1122</v>
      </c>
      <c r="NZ325" s="16" t="s">
        <v>938</v>
      </c>
    </row>
    <row r="326" spans="1:393" x14ac:dyDescent="0.25">
      <c r="A326" s="16" t="s">
        <v>10466</v>
      </c>
      <c r="B326" s="16" t="s">
        <v>844</v>
      </c>
      <c r="C326" s="16" t="s">
        <v>972</v>
      </c>
      <c r="D326" s="16" t="s">
        <v>844</v>
      </c>
      <c r="E326" s="16" t="s">
        <v>843</v>
      </c>
      <c r="F326" s="16" t="s">
        <v>843</v>
      </c>
      <c r="G326" s="16" t="s">
        <v>843</v>
      </c>
      <c r="H326" s="16" t="s">
        <v>843</v>
      </c>
      <c r="I326" s="16" t="s">
        <v>843</v>
      </c>
      <c r="J326" s="16" t="s">
        <v>843</v>
      </c>
      <c r="K326" s="16" t="s">
        <v>843</v>
      </c>
      <c r="L326" s="16" t="s">
        <v>843</v>
      </c>
      <c r="M326" s="16" t="s">
        <v>843</v>
      </c>
      <c r="N326" s="16" t="s">
        <v>843</v>
      </c>
      <c r="O326" s="16" t="s">
        <v>843</v>
      </c>
      <c r="Q326" s="16" t="s">
        <v>844</v>
      </c>
      <c r="R326" s="16">
        <v>54</v>
      </c>
      <c r="T326" s="16" t="s">
        <v>470</v>
      </c>
      <c r="U326" s="16" t="s">
        <v>844</v>
      </c>
      <c r="V326" s="16" t="s">
        <v>843</v>
      </c>
      <c r="W326" s="16" t="s">
        <v>844</v>
      </c>
      <c r="X326" s="16" t="s">
        <v>843</v>
      </c>
      <c r="Y326" s="16" t="s">
        <v>843</v>
      </c>
      <c r="Z326" s="16" t="s">
        <v>843</v>
      </c>
      <c r="AA326" s="16" t="s">
        <v>843</v>
      </c>
      <c r="AB326" s="16" t="s">
        <v>844</v>
      </c>
      <c r="AC326" s="16" t="s">
        <v>843</v>
      </c>
      <c r="AD326" s="16" t="s">
        <v>867</v>
      </c>
      <c r="AF326" s="16" t="s">
        <v>11739</v>
      </c>
      <c r="AG326" s="16" t="s">
        <v>11722</v>
      </c>
      <c r="AH326" s="16" t="s">
        <v>844</v>
      </c>
      <c r="AI326" s="16" t="s">
        <v>843</v>
      </c>
      <c r="AJ326" s="16" t="s">
        <v>844</v>
      </c>
      <c r="AK326" s="16" t="s">
        <v>844</v>
      </c>
      <c r="AL326" s="16" t="s">
        <v>843</v>
      </c>
      <c r="AM326" s="16" t="s">
        <v>843</v>
      </c>
      <c r="AN326" s="16" t="s">
        <v>843</v>
      </c>
      <c r="AO326" s="16" t="s">
        <v>843</v>
      </c>
      <c r="AP326" s="16" t="s">
        <v>843</v>
      </c>
      <c r="AQ326" s="16" t="s">
        <v>843</v>
      </c>
      <c r="AR326" s="16" t="s">
        <v>4415</v>
      </c>
      <c r="AS326" s="16" t="s">
        <v>844</v>
      </c>
      <c r="AT326" s="16" t="s">
        <v>843</v>
      </c>
      <c r="AU326" s="16" t="s">
        <v>843</v>
      </c>
      <c r="AV326" s="16" t="s">
        <v>843</v>
      </c>
      <c r="AW326" s="16" t="s">
        <v>843</v>
      </c>
      <c r="AX326" s="16" t="s">
        <v>843</v>
      </c>
      <c r="AY326" s="16" t="s">
        <v>843</v>
      </c>
      <c r="AZ326" s="16" t="s">
        <v>4437</v>
      </c>
      <c r="BF326" s="16" t="s">
        <v>843</v>
      </c>
      <c r="BH326" s="16" t="s">
        <v>7380</v>
      </c>
      <c r="BI326" s="16" t="s">
        <v>7785</v>
      </c>
      <c r="BJ326" s="16" t="s">
        <v>843</v>
      </c>
      <c r="BK326" s="16" t="s">
        <v>843</v>
      </c>
      <c r="BL326" s="16" t="s">
        <v>843</v>
      </c>
      <c r="BM326" s="16" t="s">
        <v>843</v>
      </c>
      <c r="BN326" s="16" t="s">
        <v>843</v>
      </c>
      <c r="BO326" s="16" t="s">
        <v>844</v>
      </c>
      <c r="BP326" s="16" t="s">
        <v>843</v>
      </c>
      <c r="BQ326" s="16" t="s">
        <v>843</v>
      </c>
      <c r="DX326" s="16" t="s">
        <v>865</v>
      </c>
      <c r="ES326" s="16" t="s">
        <v>867</v>
      </c>
      <c r="EU326" s="16" t="s">
        <v>7810</v>
      </c>
      <c r="EV326" s="16" t="s">
        <v>865</v>
      </c>
      <c r="FT326" s="16" t="s">
        <v>865</v>
      </c>
      <c r="HC326" s="16" t="s">
        <v>865</v>
      </c>
      <c r="JA326" s="16" t="s">
        <v>4822</v>
      </c>
      <c r="JB326" s="16" t="s">
        <v>865</v>
      </c>
      <c r="JC326" s="16" t="s">
        <v>865</v>
      </c>
      <c r="JD326" s="16" t="s">
        <v>865</v>
      </c>
      <c r="JE326" s="16" t="s">
        <v>865</v>
      </c>
      <c r="JF326" s="16" t="s">
        <v>865</v>
      </c>
      <c r="JG326" s="16" t="s">
        <v>843</v>
      </c>
      <c r="JH326" s="16" t="s">
        <v>7591</v>
      </c>
      <c r="JJ326" s="16" t="s">
        <v>865</v>
      </c>
      <c r="KF326" s="16" t="s">
        <v>4926</v>
      </c>
      <c r="KI326" s="16" t="s">
        <v>4982</v>
      </c>
      <c r="KK326" s="16" t="s">
        <v>4901</v>
      </c>
      <c r="KM326" s="16" t="s">
        <v>7616</v>
      </c>
      <c r="KO326" s="16" t="s">
        <v>9604</v>
      </c>
      <c r="KP326" s="16" t="s">
        <v>9603</v>
      </c>
      <c r="KQ326" s="16" t="s">
        <v>8694</v>
      </c>
      <c r="KR326" s="16" t="s">
        <v>10467</v>
      </c>
      <c r="KS326" s="16" t="s">
        <v>9605</v>
      </c>
      <c r="KT326" s="16" t="s">
        <v>9148</v>
      </c>
      <c r="KU326" s="16" t="s">
        <v>844</v>
      </c>
      <c r="KV326" s="16" t="s">
        <v>9148</v>
      </c>
      <c r="KW326" s="16" t="s">
        <v>851</v>
      </c>
      <c r="KY326" s="16" t="s">
        <v>486</v>
      </c>
      <c r="LC326" s="16" t="s">
        <v>10879</v>
      </c>
      <c r="LF326" s="16" t="s">
        <v>11654</v>
      </c>
      <c r="LI326" s="16" t="s">
        <v>11655</v>
      </c>
      <c r="LJ326" s="16" t="s">
        <v>843</v>
      </c>
      <c r="LL326" s="16" t="s">
        <v>8711</v>
      </c>
      <c r="LM326" s="16" t="s">
        <v>8741</v>
      </c>
      <c r="LO326" s="16" t="s">
        <v>843</v>
      </c>
      <c r="LP326" s="16" t="s">
        <v>844</v>
      </c>
      <c r="LQ326" s="16" t="s">
        <v>1056</v>
      </c>
      <c r="LR326" s="16" t="s">
        <v>843</v>
      </c>
      <c r="LS326" s="16" t="s">
        <v>1056</v>
      </c>
      <c r="LT326" s="16" t="s">
        <v>843</v>
      </c>
      <c r="LU326" s="16" t="s">
        <v>844</v>
      </c>
      <c r="LV326" s="16" t="s">
        <v>843</v>
      </c>
      <c r="LW326" s="16" t="s">
        <v>844</v>
      </c>
      <c r="LX326" s="16" t="s">
        <v>844</v>
      </c>
      <c r="LY326" s="16" t="s">
        <v>843</v>
      </c>
      <c r="LZ326" s="16" t="s">
        <v>843</v>
      </c>
      <c r="MA326" s="16" t="s">
        <v>843</v>
      </c>
      <c r="MB326" s="16" t="s">
        <v>843</v>
      </c>
      <c r="MC326" s="16" t="s">
        <v>843</v>
      </c>
      <c r="ME326" s="16" t="s">
        <v>11656</v>
      </c>
      <c r="MF326" s="16" t="s">
        <v>8847</v>
      </c>
      <c r="MJ326" s="16" t="s">
        <v>1840</v>
      </c>
      <c r="MO326" s="16" t="s">
        <v>1817</v>
      </c>
      <c r="MP326" s="16" t="s">
        <v>1829</v>
      </c>
      <c r="MQ326" s="16" t="s">
        <v>1781</v>
      </c>
      <c r="MR326" s="16" t="s">
        <v>470</v>
      </c>
      <c r="MS326" s="16" t="s">
        <v>11846</v>
      </c>
      <c r="MT326" s="16" t="s">
        <v>8940</v>
      </c>
      <c r="MU326" s="16" t="s">
        <v>817</v>
      </c>
      <c r="NC326" s="16" t="s">
        <v>487</v>
      </c>
      <c r="ND326" s="16" t="s">
        <v>486</v>
      </c>
      <c r="NE326" s="16" t="s">
        <v>486</v>
      </c>
      <c r="NG326" s="16" t="s">
        <v>1378</v>
      </c>
      <c r="NI326" s="16" t="s">
        <v>11658</v>
      </c>
      <c r="NR326" s="16" t="s">
        <v>451</v>
      </c>
      <c r="NS326" s="16" t="s">
        <v>462</v>
      </c>
      <c r="NT326" s="16" t="s">
        <v>482</v>
      </c>
      <c r="NU326" s="16">
        <v>0.79400000000000004</v>
      </c>
      <c r="NV326" s="16" t="s">
        <v>451</v>
      </c>
      <c r="NW326" s="16" t="s">
        <v>1175</v>
      </c>
      <c r="NX326" s="16" t="s">
        <v>1142</v>
      </c>
      <c r="OB326" s="16" t="s">
        <v>833</v>
      </c>
      <c r="OC326" s="16" t="s">
        <v>451</v>
      </c>
    </row>
    <row r="327" spans="1:393" x14ac:dyDescent="0.25">
      <c r="A327" s="16" t="s">
        <v>10470</v>
      </c>
      <c r="B327" s="16" t="s">
        <v>1056</v>
      </c>
      <c r="C327" s="16" t="s">
        <v>4199</v>
      </c>
      <c r="D327" s="16" t="s">
        <v>843</v>
      </c>
      <c r="E327" s="16" t="s">
        <v>843</v>
      </c>
      <c r="F327" s="16" t="s">
        <v>843</v>
      </c>
      <c r="G327" s="16" t="s">
        <v>843</v>
      </c>
      <c r="H327" s="16" t="s">
        <v>843</v>
      </c>
      <c r="I327" s="16" t="s">
        <v>844</v>
      </c>
      <c r="J327" s="16" t="s">
        <v>843</v>
      </c>
      <c r="K327" s="16" t="s">
        <v>843</v>
      </c>
      <c r="L327" s="16" t="s">
        <v>843</v>
      </c>
      <c r="M327" s="16" t="s">
        <v>843</v>
      </c>
      <c r="N327" s="16" t="s">
        <v>843</v>
      </c>
      <c r="O327" s="16" t="s">
        <v>843</v>
      </c>
      <c r="Q327" s="16" t="s">
        <v>843</v>
      </c>
      <c r="R327" s="16">
        <v>65</v>
      </c>
      <c r="T327" s="16" t="s">
        <v>470</v>
      </c>
      <c r="U327" s="16" t="s">
        <v>844</v>
      </c>
      <c r="V327" s="16" t="s">
        <v>843</v>
      </c>
      <c r="W327" s="16" t="s">
        <v>844</v>
      </c>
      <c r="X327" s="16" t="s">
        <v>843</v>
      </c>
      <c r="Y327" s="16" t="s">
        <v>843</v>
      </c>
      <c r="Z327" s="16" t="s">
        <v>843</v>
      </c>
      <c r="AA327" s="16" t="s">
        <v>843</v>
      </c>
      <c r="AB327" s="16" t="s">
        <v>843</v>
      </c>
      <c r="AC327" s="16" t="s">
        <v>843</v>
      </c>
      <c r="AD327" s="16" t="s">
        <v>867</v>
      </c>
      <c r="BF327" s="16" t="s">
        <v>843</v>
      </c>
      <c r="JB327" s="16" t="s">
        <v>867</v>
      </c>
      <c r="JC327" s="16" t="s">
        <v>865</v>
      </c>
      <c r="JG327" s="16" t="s">
        <v>843</v>
      </c>
      <c r="KO327" s="16" t="s">
        <v>9604</v>
      </c>
      <c r="KP327" s="16" t="s">
        <v>9603</v>
      </c>
      <c r="KQ327" s="16" t="s">
        <v>8694</v>
      </c>
      <c r="KR327" s="16" t="s">
        <v>10471</v>
      </c>
      <c r="KS327" s="16" t="s">
        <v>9605</v>
      </c>
      <c r="KT327" s="16" t="s">
        <v>9148</v>
      </c>
      <c r="KU327" s="16" t="s">
        <v>844</v>
      </c>
      <c r="KV327" s="16" t="s">
        <v>9148</v>
      </c>
      <c r="LC327" s="16" t="s">
        <v>10879</v>
      </c>
      <c r="LF327" s="16" t="s">
        <v>11654</v>
      </c>
      <c r="LJ327" s="16" t="s">
        <v>831</v>
      </c>
      <c r="LK327" s="16" t="s">
        <v>831</v>
      </c>
      <c r="LL327" s="16" t="s">
        <v>8756</v>
      </c>
      <c r="LM327" s="16" t="s">
        <v>8741</v>
      </c>
      <c r="LO327" s="16" t="s">
        <v>843</v>
      </c>
      <c r="LP327" s="16" t="s">
        <v>844</v>
      </c>
      <c r="LQ327" s="16" t="s">
        <v>1056</v>
      </c>
      <c r="LR327" s="16" t="s">
        <v>843</v>
      </c>
      <c r="LS327" s="16" t="s">
        <v>1056</v>
      </c>
      <c r="LT327" s="16" t="s">
        <v>843</v>
      </c>
      <c r="LU327" s="16" t="s">
        <v>844</v>
      </c>
      <c r="LV327" s="16" t="s">
        <v>843</v>
      </c>
      <c r="LW327" s="16" t="s">
        <v>844</v>
      </c>
      <c r="LX327" s="16" t="s">
        <v>844</v>
      </c>
      <c r="LY327" s="16" t="s">
        <v>843</v>
      </c>
      <c r="LZ327" s="16" t="s">
        <v>843</v>
      </c>
      <c r="MA327" s="16" t="s">
        <v>843</v>
      </c>
      <c r="MB327" s="16" t="s">
        <v>843</v>
      </c>
      <c r="MC327" s="16" t="s">
        <v>843</v>
      </c>
      <c r="ME327" s="16" t="s">
        <v>11656</v>
      </c>
      <c r="MF327" s="16" t="s">
        <v>8847</v>
      </c>
      <c r="MR327" s="16" t="s">
        <v>470</v>
      </c>
      <c r="MS327" s="16" t="s">
        <v>11846</v>
      </c>
      <c r="NI327" s="16" t="s">
        <v>11658</v>
      </c>
      <c r="NR327" s="16" t="s">
        <v>878</v>
      </c>
      <c r="NS327" s="16" t="s">
        <v>462</v>
      </c>
      <c r="NT327" s="16" t="s">
        <v>482</v>
      </c>
      <c r="NU327" s="16">
        <v>0.79400000000000004</v>
      </c>
      <c r="NV327" s="16" t="s">
        <v>457</v>
      </c>
      <c r="NW327" s="16" t="s">
        <v>1177</v>
      </c>
      <c r="NX327" s="16" t="s">
        <v>1142</v>
      </c>
      <c r="OB327" s="16" t="s">
        <v>831</v>
      </c>
      <c r="OC327" s="16" t="s">
        <v>878</v>
      </c>
    </row>
    <row r="328" spans="1:393" x14ac:dyDescent="0.25">
      <c r="A328" s="16" t="s">
        <v>10475</v>
      </c>
      <c r="B328" s="16" t="s">
        <v>844</v>
      </c>
      <c r="C328" s="16" t="s">
        <v>972</v>
      </c>
      <c r="D328" s="16" t="s">
        <v>844</v>
      </c>
      <c r="E328" s="16" t="s">
        <v>843</v>
      </c>
      <c r="F328" s="16" t="s">
        <v>843</v>
      </c>
      <c r="G328" s="16" t="s">
        <v>843</v>
      </c>
      <c r="H328" s="16" t="s">
        <v>843</v>
      </c>
      <c r="I328" s="16" t="s">
        <v>843</v>
      </c>
      <c r="J328" s="16" t="s">
        <v>843</v>
      </c>
      <c r="K328" s="16" t="s">
        <v>843</v>
      </c>
      <c r="L328" s="16" t="s">
        <v>843</v>
      </c>
      <c r="M328" s="16" t="s">
        <v>843</v>
      </c>
      <c r="N328" s="16" t="s">
        <v>843</v>
      </c>
      <c r="O328" s="16" t="s">
        <v>843</v>
      </c>
      <c r="Q328" s="16" t="s">
        <v>844</v>
      </c>
      <c r="R328" s="16">
        <v>65</v>
      </c>
      <c r="T328" s="16" t="s">
        <v>470</v>
      </c>
      <c r="U328" s="16" t="s">
        <v>844</v>
      </c>
      <c r="V328" s="16" t="s">
        <v>843</v>
      </c>
      <c r="W328" s="16" t="s">
        <v>844</v>
      </c>
      <c r="X328" s="16" t="s">
        <v>843</v>
      </c>
      <c r="Y328" s="16" t="s">
        <v>843</v>
      </c>
      <c r="Z328" s="16" t="s">
        <v>843</v>
      </c>
      <c r="AA328" s="16" t="s">
        <v>843</v>
      </c>
      <c r="AB328" s="16" t="s">
        <v>843</v>
      </c>
      <c r="AC328" s="16" t="s">
        <v>843</v>
      </c>
      <c r="AD328" s="16" t="s">
        <v>867</v>
      </c>
      <c r="AF328" s="16" t="s">
        <v>11756</v>
      </c>
      <c r="AG328" s="16" t="s">
        <v>11808</v>
      </c>
      <c r="AH328" s="16" t="s">
        <v>844</v>
      </c>
      <c r="AI328" s="16" t="s">
        <v>844</v>
      </c>
      <c r="AJ328" s="16" t="s">
        <v>844</v>
      </c>
      <c r="AK328" s="16" t="s">
        <v>843</v>
      </c>
      <c r="AL328" s="16" t="s">
        <v>843</v>
      </c>
      <c r="AM328" s="16" t="s">
        <v>843</v>
      </c>
      <c r="AN328" s="16" t="s">
        <v>843</v>
      </c>
      <c r="AO328" s="16" t="s">
        <v>843</v>
      </c>
      <c r="AP328" s="16" t="s">
        <v>843</v>
      </c>
      <c r="AQ328" s="16" t="s">
        <v>843</v>
      </c>
      <c r="AR328" s="16" t="s">
        <v>11852</v>
      </c>
      <c r="AS328" s="16" t="s">
        <v>844</v>
      </c>
      <c r="AT328" s="16" t="s">
        <v>844</v>
      </c>
      <c r="AU328" s="16" t="s">
        <v>843</v>
      </c>
      <c r="AV328" s="16" t="s">
        <v>844</v>
      </c>
      <c r="AW328" s="16" t="s">
        <v>843</v>
      </c>
      <c r="AX328" s="16" t="s">
        <v>843</v>
      </c>
      <c r="AY328" s="16" t="s">
        <v>843</v>
      </c>
      <c r="AZ328" s="16" t="s">
        <v>4437</v>
      </c>
      <c r="BA328" s="16" t="s">
        <v>4437</v>
      </c>
      <c r="BC328" s="16" t="s">
        <v>4437</v>
      </c>
      <c r="BF328" s="16" t="s">
        <v>843</v>
      </c>
      <c r="BI328" s="16" t="s">
        <v>7785</v>
      </c>
      <c r="BJ328" s="16" t="s">
        <v>843</v>
      </c>
      <c r="BK328" s="16" t="s">
        <v>843</v>
      </c>
      <c r="BL328" s="16" t="s">
        <v>843</v>
      </c>
      <c r="BM328" s="16" t="s">
        <v>843</v>
      </c>
      <c r="BN328" s="16" t="s">
        <v>843</v>
      </c>
      <c r="BO328" s="16" t="s">
        <v>844</v>
      </c>
      <c r="BP328" s="16" t="s">
        <v>843</v>
      </c>
      <c r="BQ328" s="16" t="s">
        <v>843</v>
      </c>
      <c r="DX328" s="16" t="s">
        <v>867</v>
      </c>
      <c r="DY328" s="16" t="s">
        <v>867</v>
      </c>
      <c r="ES328" s="16" t="s">
        <v>865</v>
      </c>
      <c r="EU328" s="16" t="s">
        <v>7813</v>
      </c>
      <c r="EV328" s="16" t="s">
        <v>865</v>
      </c>
      <c r="FF328" s="16" t="s">
        <v>7836</v>
      </c>
      <c r="HC328" s="16" t="s">
        <v>865</v>
      </c>
      <c r="JA328" s="16" t="s">
        <v>4813</v>
      </c>
      <c r="JB328" s="16" t="s">
        <v>865</v>
      </c>
      <c r="JC328" s="16" t="s">
        <v>865</v>
      </c>
      <c r="JD328" s="16" t="s">
        <v>865</v>
      </c>
      <c r="JE328" s="16" t="s">
        <v>865</v>
      </c>
      <c r="JF328" s="16" t="s">
        <v>865</v>
      </c>
      <c r="JG328" s="16" t="s">
        <v>843</v>
      </c>
      <c r="JH328" s="16" t="s">
        <v>4846</v>
      </c>
      <c r="KF328" s="16" t="s">
        <v>4926</v>
      </c>
      <c r="KI328" s="16" t="s">
        <v>4846</v>
      </c>
      <c r="KO328" s="16" t="s">
        <v>9609</v>
      </c>
      <c r="KP328" s="16" t="s">
        <v>9608</v>
      </c>
      <c r="KQ328" s="16" t="s">
        <v>8694</v>
      </c>
      <c r="KR328" s="16" t="s">
        <v>10476</v>
      </c>
      <c r="KS328" s="16" t="s">
        <v>9610</v>
      </c>
      <c r="KT328" s="16" t="s">
        <v>9148</v>
      </c>
      <c r="KU328" s="16" t="s">
        <v>844</v>
      </c>
      <c r="KV328" s="16" t="s">
        <v>9148</v>
      </c>
      <c r="KW328" s="16" t="s">
        <v>851</v>
      </c>
      <c r="KX328" s="16" t="s">
        <v>487</v>
      </c>
      <c r="KY328" s="16" t="s">
        <v>487</v>
      </c>
      <c r="KZ328" s="16" t="s">
        <v>487</v>
      </c>
      <c r="LC328" s="16" t="s">
        <v>10879</v>
      </c>
      <c r="LF328" s="16" t="s">
        <v>11654</v>
      </c>
      <c r="LI328" s="16" t="s">
        <v>11655</v>
      </c>
      <c r="LJ328" s="16" t="s">
        <v>843</v>
      </c>
      <c r="LL328" s="16" t="s">
        <v>8711</v>
      </c>
      <c r="LM328" s="16" t="s">
        <v>8741</v>
      </c>
      <c r="LO328" s="16" t="s">
        <v>843</v>
      </c>
      <c r="LP328" s="16" t="s">
        <v>843</v>
      </c>
      <c r="LQ328" s="16" t="s">
        <v>844</v>
      </c>
      <c r="LR328" s="16" t="s">
        <v>843</v>
      </c>
      <c r="LS328" s="16" t="s">
        <v>844</v>
      </c>
      <c r="LT328" s="16" t="s">
        <v>843</v>
      </c>
      <c r="LU328" s="16" t="s">
        <v>844</v>
      </c>
      <c r="LV328" s="16" t="s">
        <v>843</v>
      </c>
      <c r="LW328" s="16" t="s">
        <v>843</v>
      </c>
      <c r="LX328" s="16" t="s">
        <v>843</v>
      </c>
      <c r="LY328" s="16" t="s">
        <v>843</v>
      </c>
      <c r="LZ328" s="16" t="s">
        <v>843</v>
      </c>
      <c r="MA328" s="16" t="s">
        <v>843</v>
      </c>
      <c r="MB328" s="16" t="s">
        <v>843</v>
      </c>
      <c r="MC328" s="16" t="s">
        <v>843</v>
      </c>
      <c r="ME328" s="16" t="s">
        <v>11656</v>
      </c>
      <c r="MF328" s="16" t="s">
        <v>8847</v>
      </c>
      <c r="MO328" s="16" t="s">
        <v>1817</v>
      </c>
      <c r="MP328" s="16" t="s">
        <v>1824</v>
      </c>
      <c r="MR328" s="16" t="s">
        <v>470</v>
      </c>
      <c r="MS328" s="16" t="s">
        <v>11846</v>
      </c>
      <c r="MT328" s="16" t="s">
        <v>8957</v>
      </c>
      <c r="NC328" s="16" t="s">
        <v>486</v>
      </c>
      <c r="NE328" s="16" t="s">
        <v>486</v>
      </c>
      <c r="NG328" s="16" t="s">
        <v>1376</v>
      </c>
      <c r="NI328" s="16" t="s">
        <v>11658</v>
      </c>
      <c r="NR328" s="16" t="s">
        <v>878</v>
      </c>
      <c r="NS328" s="16" t="s">
        <v>462</v>
      </c>
      <c r="NT328" s="16" t="s">
        <v>482</v>
      </c>
      <c r="NU328" s="16">
        <v>0.79400000000000004</v>
      </c>
      <c r="NV328" s="16" t="s">
        <v>457</v>
      </c>
      <c r="NW328" s="16" t="s">
        <v>1177</v>
      </c>
      <c r="NX328" s="16" t="s">
        <v>1142</v>
      </c>
      <c r="OB328" s="16" t="s">
        <v>833</v>
      </c>
      <c r="OC328" s="16" t="s">
        <v>878</v>
      </c>
    </row>
    <row r="329" spans="1:393" x14ac:dyDescent="0.25">
      <c r="A329" s="16" t="s">
        <v>10480</v>
      </c>
      <c r="B329" s="16" t="s">
        <v>844</v>
      </c>
      <c r="C329" s="16" t="s">
        <v>972</v>
      </c>
      <c r="D329" s="16" t="s">
        <v>844</v>
      </c>
      <c r="E329" s="16" t="s">
        <v>843</v>
      </c>
      <c r="F329" s="16" t="s">
        <v>843</v>
      </c>
      <c r="G329" s="16" t="s">
        <v>843</v>
      </c>
      <c r="H329" s="16" t="s">
        <v>843</v>
      </c>
      <c r="I329" s="16" t="s">
        <v>843</v>
      </c>
      <c r="J329" s="16" t="s">
        <v>843</v>
      </c>
      <c r="K329" s="16" t="s">
        <v>843</v>
      </c>
      <c r="L329" s="16" t="s">
        <v>843</v>
      </c>
      <c r="M329" s="16" t="s">
        <v>843</v>
      </c>
      <c r="N329" s="16" t="s">
        <v>843</v>
      </c>
      <c r="O329" s="16" t="s">
        <v>843</v>
      </c>
      <c r="Q329" s="16" t="s">
        <v>844</v>
      </c>
      <c r="R329" s="16">
        <v>61</v>
      </c>
      <c r="T329" s="16" t="s">
        <v>474</v>
      </c>
      <c r="U329" s="16" t="s">
        <v>843</v>
      </c>
      <c r="V329" s="16" t="s">
        <v>844</v>
      </c>
      <c r="W329" s="16" t="s">
        <v>843</v>
      </c>
      <c r="X329" s="16" t="s">
        <v>844</v>
      </c>
      <c r="Y329" s="16" t="s">
        <v>843</v>
      </c>
      <c r="Z329" s="16" t="s">
        <v>843</v>
      </c>
      <c r="AA329" s="16" t="s">
        <v>843</v>
      </c>
      <c r="AB329" s="16" t="s">
        <v>843</v>
      </c>
      <c r="AC329" s="16" t="s">
        <v>843</v>
      </c>
      <c r="AD329" s="16" t="s">
        <v>867</v>
      </c>
      <c r="AF329" s="16" t="s">
        <v>11756</v>
      </c>
      <c r="AG329" s="16" t="s">
        <v>4400</v>
      </c>
      <c r="AH329" s="16" t="s">
        <v>843</v>
      </c>
      <c r="AI329" s="16" t="s">
        <v>843</v>
      </c>
      <c r="AJ329" s="16" t="s">
        <v>844</v>
      </c>
      <c r="AK329" s="16" t="s">
        <v>843</v>
      </c>
      <c r="AL329" s="16" t="s">
        <v>843</v>
      </c>
      <c r="AM329" s="16" t="s">
        <v>843</v>
      </c>
      <c r="AN329" s="16" t="s">
        <v>843</v>
      </c>
      <c r="AO329" s="16" t="s">
        <v>843</v>
      </c>
      <c r="AP329" s="16" t="s">
        <v>843</v>
      </c>
      <c r="AQ329" s="16" t="s">
        <v>843</v>
      </c>
      <c r="AR329" s="16" t="s">
        <v>11679</v>
      </c>
      <c r="AS329" s="16" t="s">
        <v>844</v>
      </c>
      <c r="AT329" s="16" t="s">
        <v>843</v>
      </c>
      <c r="AU329" s="16" t="s">
        <v>844</v>
      </c>
      <c r="AV329" s="16" t="s">
        <v>843</v>
      </c>
      <c r="AW329" s="16" t="s">
        <v>843</v>
      </c>
      <c r="AX329" s="16" t="s">
        <v>843</v>
      </c>
      <c r="AY329" s="16" t="s">
        <v>843</v>
      </c>
      <c r="AZ329" s="16" t="s">
        <v>4437</v>
      </c>
      <c r="BB329" s="16" t="s">
        <v>4437</v>
      </c>
      <c r="BF329" s="16" t="s">
        <v>843</v>
      </c>
      <c r="BH329" s="16" t="s">
        <v>7383</v>
      </c>
      <c r="BI329" s="16" t="s">
        <v>7785</v>
      </c>
      <c r="BJ329" s="16" t="s">
        <v>843</v>
      </c>
      <c r="BK329" s="16" t="s">
        <v>843</v>
      </c>
      <c r="BL329" s="16" t="s">
        <v>843</v>
      </c>
      <c r="BM329" s="16" t="s">
        <v>843</v>
      </c>
      <c r="BN329" s="16" t="s">
        <v>843</v>
      </c>
      <c r="BO329" s="16" t="s">
        <v>844</v>
      </c>
      <c r="BP329" s="16" t="s">
        <v>843</v>
      </c>
      <c r="BQ329" s="16" t="s">
        <v>843</v>
      </c>
      <c r="DX329" s="16" t="s">
        <v>867</v>
      </c>
      <c r="DY329" s="16" t="s">
        <v>867</v>
      </c>
      <c r="ES329" s="16" t="s">
        <v>867</v>
      </c>
      <c r="EU329" s="16" t="s">
        <v>7813</v>
      </c>
      <c r="EV329" s="16" t="s">
        <v>865</v>
      </c>
      <c r="FF329" s="16" t="s">
        <v>7836</v>
      </c>
      <c r="HC329" s="16" t="s">
        <v>865</v>
      </c>
      <c r="JA329" s="16" t="s">
        <v>4816</v>
      </c>
      <c r="JB329" s="16" t="s">
        <v>865</v>
      </c>
      <c r="JC329" s="16" t="s">
        <v>865</v>
      </c>
      <c r="JD329" s="16" t="s">
        <v>865</v>
      </c>
      <c r="JE329" s="16" t="s">
        <v>865</v>
      </c>
      <c r="JF329" s="16" t="s">
        <v>865</v>
      </c>
      <c r="JG329" s="16" t="s">
        <v>843</v>
      </c>
      <c r="JH329" s="16" t="s">
        <v>5638</v>
      </c>
      <c r="JJ329" s="16" t="s">
        <v>865</v>
      </c>
      <c r="KF329" s="16" t="s">
        <v>4411</v>
      </c>
      <c r="KI329" s="16" t="s">
        <v>4849</v>
      </c>
      <c r="KO329" s="16" t="s">
        <v>8734</v>
      </c>
      <c r="KP329" s="16" t="s">
        <v>9613</v>
      </c>
      <c r="KQ329" s="16" t="s">
        <v>8694</v>
      </c>
      <c r="KR329" s="16" t="s">
        <v>10481</v>
      </c>
      <c r="KS329" s="16" t="s">
        <v>9614</v>
      </c>
      <c r="KT329" s="16" t="s">
        <v>9148</v>
      </c>
      <c r="KU329" s="16" t="s">
        <v>844</v>
      </c>
      <c r="KV329" s="16" t="s">
        <v>9148</v>
      </c>
      <c r="KW329" s="16" t="s">
        <v>851</v>
      </c>
      <c r="KX329" s="16" t="s">
        <v>487</v>
      </c>
      <c r="KY329" s="16" t="s">
        <v>487</v>
      </c>
      <c r="KZ329" s="16" t="s">
        <v>487</v>
      </c>
      <c r="LC329" s="16" t="s">
        <v>10879</v>
      </c>
      <c r="LF329" s="16" t="s">
        <v>11654</v>
      </c>
      <c r="LI329" s="16" t="s">
        <v>11655</v>
      </c>
      <c r="LJ329" s="16" t="s">
        <v>843</v>
      </c>
      <c r="LL329" s="16" t="s">
        <v>8711</v>
      </c>
      <c r="LM329" s="16" t="s">
        <v>8741</v>
      </c>
      <c r="LO329" s="16" t="s">
        <v>843</v>
      </c>
      <c r="LP329" s="16" t="s">
        <v>843</v>
      </c>
      <c r="LQ329" s="16" t="s">
        <v>843</v>
      </c>
      <c r="LR329" s="16" t="s">
        <v>844</v>
      </c>
      <c r="LS329" s="16" t="s">
        <v>843</v>
      </c>
      <c r="LT329" s="16" t="s">
        <v>844</v>
      </c>
      <c r="LU329" s="16" t="s">
        <v>844</v>
      </c>
      <c r="LV329" s="16" t="s">
        <v>843</v>
      </c>
      <c r="LW329" s="16" t="s">
        <v>844</v>
      </c>
      <c r="LX329" s="16" t="s">
        <v>843</v>
      </c>
      <c r="LY329" s="16" t="s">
        <v>843</v>
      </c>
      <c r="LZ329" s="16" t="s">
        <v>843</v>
      </c>
      <c r="MA329" s="16" t="s">
        <v>843</v>
      </c>
      <c r="MB329" s="16" t="s">
        <v>843</v>
      </c>
      <c r="MC329" s="16" t="s">
        <v>843</v>
      </c>
      <c r="ME329" s="16" t="s">
        <v>11656</v>
      </c>
      <c r="MF329" s="16" t="s">
        <v>8847</v>
      </c>
      <c r="MP329" s="16" t="s">
        <v>13845</v>
      </c>
      <c r="MR329" s="16" t="s">
        <v>474</v>
      </c>
      <c r="MS329" s="16" t="s">
        <v>11846</v>
      </c>
      <c r="MT329" s="16" t="s">
        <v>8957</v>
      </c>
      <c r="MU329" s="16" t="s">
        <v>817</v>
      </c>
      <c r="NC329" s="16" t="s">
        <v>487</v>
      </c>
      <c r="NE329" s="16" t="s">
        <v>486</v>
      </c>
      <c r="NG329" s="16" t="s">
        <v>1380</v>
      </c>
      <c r="NI329" s="16" t="s">
        <v>11658</v>
      </c>
      <c r="NR329" s="16" t="s">
        <v>877</v>
      </c>
      <c r="NS329" s="16" t="s">
        <v>462</v>
      </c>
      <c r="NT329" s="16" t="s">
        <v>482</v>
      </c>
      <c r="NU329" s="16">
        <v>0.79400000000000004</v>
      </c>
      <c r="NV329" s="16" t="s">
        <v>457</v>
      </c>
      <c r="NW329" s="16" t="s">
        <v>1183</v>
      </c>
      <c r="NX329" s="16" t="s">
        <v>1142</v>
      </c>
      <c r="OB329" s="16" t="s">
        <v>833</v>
      </c>
      <c r="OC329" s="16" t="s">
        <v>877</v>
      </c>
    </row>
    <row r="330" spans="1:393" x14ac:dyDescent="0.25">
      <c r="A330" s="16" t="s">
        <v>10484</v>
      </c>
      <c r="B330" s="16" t="s">
        <v>844</v>
      </c>
      <c r="C330" s="16" t="s">
        <v>972</v>
      </c>
      <c r="D330" s="16" t="s">
        <v>844</v>
      </c>
      <c r="E330" s="16" t="s">
        <v>843</v>
      </c>
      <c r="F330" s="16" t="s">
        <v>843</v>
      </c>
      <c r="G330" s="16" t="s">
        <v>843</v>
      </c>
      <c r="H330" s="16" t="s">
        <v>843</v>
      </c>
      <c r="I330" s="16" t="s">
        <v>843</v>
      </c>
      <c r="J330" s="16" t="s">
        <v>843</v>
      </c>
      <c r="K330" s="16" t="s">
        <v>843</v>
      </c>
      <c r="L330" s="16" t="s">
        <v>843</v>
      </c>
      <c r="M330" s="16" t="s">
        <v>843</v>
      </c>
      <c r="N330" s="16" t="s">
        <v>843</v>
      </c>
      <c r="O330" s="16" t="s">
        <v>843</v>
      </c>
      <c r="Q330" s="16" t="s">
        <v>844</v>
      </c>
      <c r="R330" s="16">
        <v>54</v>
      </c>
      <c r="T330" s="16" t="s">
        <v>470</v>
      </c>
      <c r="U330" s="16" t="s">
        <v>844</v>
      </c>
      <c r="V330" s="16" t="s">
        <v>843</v>
      </c>
      <c r="W330" s="16" t="s">
        <v>844</v>
      </c>
      <c r="X330" s="16" t="s">
        <v>843</v>
      </c>
      <c r="Y330" s="16" t="s">
        <v>843</v>
      </c>
      <c r="Z330" s="16" t="s">
        <v>843</v>
      </c>
      <c r="AA330" s="16" t="s">
        <v>843</v>
      </c>
      <c r="AB330" s="16" t="s">
        <v>844</v>
      </c>
      <c r="AC330" s="16" t="s">
        <v>843</v>
      </c>
      <c r="AD330" s="16" t="s">
        <v>867</v>
      </c>
      <c r="AF330" s="16" t="s">
        <v>11746</v>
      </c>
      <c r="AG330" s="16" t="s">
        <v>11700</v>
      </c>
      <c r="AH330" s="16" t="s">
        <v>844</v>
      </c>
      <c r="AI330" s="16" t="s">
        <v>843</v>
      </c>
      <c r="AJ330" s="16" t="s">
        <v>844</v>
      </c>
      <c r="AK330" s="16" t="s">
        <v>844</v>
      </c>
      <c r="AL330" s="16" t="s">
        <v>843</v>
      </c>
      <c r="AM330" s="16" t="s">
        <v>844</v>
      </c>
      <c r="AN330" s="16" t="s">
        <v>843</v>
      </c>
      <c r="AO330" s="16" t="s">
        <v>843</v>
      </c>
      <c r="AP330" s="16" t="s">
        <v>843</v>
      </c>
      <c r="AQ330" s="16" t="s">
        <v>844</v>
      </c>
      <c r="AR330" s="16" t="s">
        <v>4433</v>
      </c>
      <c r="AS330" s="16" t="s">
        <v>843</v>
      </c>
      <c r="AT330" s="16" t="s">
        <v>843</v>
      </c>
      <c r="AU330" s="16" t="s">
        <v>843</v>
      </c>
      <c r="AV330" s="16" t="s">
        <v>843</v>
      </c>
      <c r="AW330" s="16" t="s">
        <v>843</v>
      </c>
      <c r="AX330" s="16" t="s">
        <v>843</v>
      </c>
      <c r="AY330" s="16" t="s">
        <v>844</v>
      </c>
      <c r="BF330" s="16" t="s">
        <v>844</v>
      </c>
      <c r="BH330" s="16" t="s">
        <v>7380</v>
      </c>
      <c r="BI330" s="16" t="s">
        <v>7785</v>
      </c>
      <c r="BJ330" s="16" t="s">
        <v>843</v>
      </c>
      <c r="BK330" s="16" t="s">
        <v>843</v>
      </c>
      <c r="BL330" s="16" t="s">
        <v>843</v>
      </c>
      <c r="BM330" s="16" t="s">
        <v>843</v>
      </c>
      <c r="BN330" s="16" t="s">
        <v>843</v>
      </c>
      <c r="BO330" s="16" t="s">
        <v>844</v>
      </c>
      <c r="BP330" s="16" t="s">
        <v>843</v>
      </c>
      <c r="BQ330" s="16" t="s">
        <v>843</v>
      </c>
      <c r="DX330" s="16" t="s">
        <v>865</v>
      </c>
      <c r="ES330" s="16" t="s">
        <v>865</v>
      </c>
      <c r="EU330" s="16" t="s">
        <v>7810</v>
      </c>
      <c r="EV330" s="16" t="s">
        <v>865</v>
      </c>
      <c r="FT330" s="16" t="s">
        <v>865</v>
      </c>
      <c r="HC330" s="16" t="s">
        <v>865</v>
      </c>
      <c r="JA330" s="16" t="s">
        <v>4816</v>
      </c>
      <c r="JB330" s="16" t="s">
        <v>867</v>
      </c>
      <c r="JC330" s="16" t="s">
        <v>865</v>
      </c>
      <c r="JG330" s="16" t="s">
        <v>843</v>
      </c>
      <c r="JV330" s="16">
        <v>30</v>
      </c>
      <c r="JW330" s="16" t="s">
        <v>7600</v>
      </c>
      <c r="JX330" s="16">
        <v>50</v>
      </c>
      <c r="JZ330" s="16" t="s">
        <v>4867</v>
      </c>
      <c r="KB330" s="16" t="s">
        <v>7619</v>
      </c>
      <c r="KD330" s="16" t="s">
        <v>4920</v>
      </c>
      <c r="KE330" s="16" t="s">
        <v>7277</v>
      </c>
      <c r="KF330" s="16" t="s">
        <v>4965</v>
      </c>
      <c r="KH330" s="16" t="s">
        <v>7636</v>
      </c>
      <c r="KI330" s="16" t="s">
        <v>4982</v>
      </c>
      <c r="KK330" s="16" t="s">
        <v>4883</v>
      </c>
      <c r="KM330" s="16" t="s">
        <v>7616</v>
      </c>
      <c r="KO330" s="16" t="s">
        <v>9617</v>
      </c>
      <c r="KP330" s="16" t="s">
        <v>9616</v>
      </c>
      <c r="KQ330" s="16" t="s">
        <v>8694</v>
      </c>
      <c r="KR330" s="16" t="s">
        <v>10485</v>
      </c>
      <c r="KS330" s="16" t="s">
        <v>9618</v>
      </c>
      <c r="KT330" s="16" t="s">
        <v>9148</v>
      </c>
      <c r="KU330" s="16" t="s">
        <v>844</v>
      </c>
      <c r="KV330" s="16" t="s">
        <v>9148</v>
      </c>
      <c r="KW330" s="16" t="s">
        <v>851</v>
      </c>
      <c r="KY330" s="16" t="s">
        <v>486</v>
      </c>
      <c r="LC330" s="16" t="s">
        <v>10879</v>
      </c>
      <c r="LF330" s="16" t="s">
        <v>11654</v>
      </c>
      <c r="LI330" s="16" t="s">
        <v>11655</v>
      </c>
      <c r="LJ330" s="16" t="s">
        <v>831</v>
      </c>
      <c r="LK330" s="16" t="s">
        <v>831</v>
      </c>
      <c r="LL330" s="16" t="s">
        <v>8756</v>
      </c>
      <c r="LM330" s="16" t="s">
        <v>8741</v>
      </c>
      <c r="LO330" s="16" t="s">
        <v>843</v>
      </c>
      <c r="LP330" s="16" t="s">
        <v>1056</v>
      </c>
      <c r="LQ330" s="16" t="s">
        <v>1056</v>
      </c>
      <c r="LR330" s="16" t="s">
        <v>843</v>
      </c>
      <c r="LS330" s="16" t="s">
        <v>1056</v>
      </c>
      <c r="LT330" s="16" t="s">
        <v>843</v>
      </c>
      <c r="LU330" s="16" t="s">
        <v>843</v>
      </c>
      <c r="LV330" s="16" t="s">
        <v>843</v>
      </c>
      <c r="LW330" s="16" t="s">
        <v>843</v>
      </c>
      <c r="LX330" s="16" t="s">
        <v>844</v>
      </c>
      <c r="LY330" s="16" t="s">
        <v>843</v>
      </c>
      <c r="LZ330" s="16" t="s">
        <v>843</v>
      </c>
      <c r="MA330" s="16" t="s">
        <v>843</v>
      </c>
      <c r="MB330" s="16" t="s">
        <v>843</v>
      </c>
      <c r="MC330" s="16" t="s">
        <v>843</v>
      </c>
      <c r="ME330" s="16" t="s">
        <v>11656</v>
      </c>
      <c r="MF330" s="16" t="s">
        <v>8847</v>
      </c>
      <c r="MG330" s="16" t="s">
        <v>1833</v>
      </c>
      <c r="MH330" s="16" t="s">
        <v>11668</v>
      </c>
      <c r="MI330" s="16" t="s">
        <v>11668</v>
      </c>
      <c r="MJ330" s="16" t="s">
        <v>1840</v>
      </c>
      <c r="MK330" s="16" t="s">
        <v>8957</v>
      </c>
      <c r="ML330" s="16" t="s">
        <v>1779</v>
      </c>
      <c r="MM330" s="16" t="s">
        <v>486</v>
      </c>
      <c r="MN330" s="16" t="s">
        <v>1798</v>
      </c>
      <c r="MO330" s="16" t="s">
        <v>1812</v>
      </c>
      <c r="MP330" s="16" t="s">
        <v>1829</v>
      </c>
      <c r="MQ330" s="16" t="s">
        <v>1790</v>
      </c>
      <c r="MR330" s="16" t="s">
        <v>470</v>
      </c>
      <c r="MS330" s="16" t="s">
        <v>11846</v>
      </c>
      <c r="MT330" s="16" t="s">
        <v>8993</v>
      </c>
      <c r="MU330" s="16" t="s">
        <v>817</v>
      </c>
      <c r="NC330" s="16" t="s">
        <v>486</v>
      </c>
      <c r="ND330" s="16" t="s">
        <v>486</v>
      </c>
      <c r="NE330" s="16" t="s">
        <v>486</v>
      </c>
      <c r="NG330" s="16" t="s">
        <v>1380</v>
      </c>
      <c r="NH330" s="16" t="s">
        <v>1912</v>
      </c>
      <c r="NI330" s="16" t="s">
        <v>11658</v>
      </c>
      <c r="NJ330" s="16" t="s">
        <v>11689</v>
      </c>
      <c r="NK330" s="16" t="s">
        <v>11690</v>
      </c>
      <c r="NR330" s="16" t="s">
        <v>451</v>
      </c>
      <c r="NS330" s="16" t="s">
        <v>462</v>
      </c>
      <c r="NT330" s="16" t="s">
        <v>482</v>
      </c>
      <c r="NU330" s="16">
        <v>0.79400000000000004</v>
      </c>
      <c r="NV330" s="16" t="s">
        <v>451</v>
      </c>
      <c r="NW330" s="16" t="s">
        <v>1175</v>
      </c>
      <c r="NX330" s="16" t="s">
        <v>1142</v>
      </c>
      <c r="OB330" s="16" t="s">
        <v>831</v>
      </c>
      <c r="OC330" s="16" t="s">
        <v>451</v>
      </c>
    </row>
    <row r="331" spans="1:393" x14ac:dyDescent="0.25">
      <c r="A331" s="16" t="s">
        <v>10488</v>
      </c>
      <c r="B331" s="16" t="s">
        <v>1056</v>
      </c>
      <c r="C331" s="16" t="s">
        <v>4199</v>
      </c>
      <c r="D331" s="16" t="s">
        <v>843</v>
      </c>
      <c r="E331" s="16" t="s">
        <v>843</v>
      </c>
      <c r="F331" s="16" t="s">
        <v>843</v>
      </c>
      <c r="G331" s="16" t="s">
        <v>843</v>
      </c>
      <c r="H331" s="16" t="s">
        <v>843</v>
      </c>
      <c r="I331" s="16" t="s">
        <v>844</v>
      </c>
      <c r="J331" s="16" t="s">
        <v>843</v>
      </c>
      <c r="K331" s="16" t="s">
        <v>843</v>
      </c>
      <c r="L331" s="16" t="s">
        <v>843</v>
      </c>
      <c r="M331" s="16" t="s">
        <v>843</v>
      </c>
      <c r="N331" s="16" t="s">
        <v>843</v>
      </c>
      <c r="O331" s="16" t="s">
        <v>843</v>
      </c>
      <c r="Q331" s="16" t="s">
        <v>843</v>
      </c>
      <c r="R331" s="16">
        <v>58</v>
      </c>
      <c r="T331" s="16" t="s">
        <v>470</v>
      </c>
      <c r="U331" s="16" t="s">
        <v>844</v>
      </c>
      <c r="V331" s="16" t="s">
        <v>843</v>
      </c>
      <c r="W331" s="16" t="s">
        <v>844</v>
      </c>
      <c r="X331" s="16" t="s">
        <v>843</v>
      </c>
      <c r="Y331" s="16" t="s">
        <v>843</v>
      </c>
      <c r="Z331" s="16" t="s">
        <v>843</v>
      </c>
      <c r="AA331" s="16" t="s">
        <v>843</v>
      </c>
      <c r="AB331" s="16" t="s">
        <v>843</v>
      </c>
      <c r="AC331" s="16" t="s">
        <v>843</v>
      </c>
      <c r="AD331" s="16" t="s">
        <v>867</v>
      </c>
      <c r="BF331" s="16" t="s">
        <v>843</v>
      </c>
      <c r="JB331" s="16" t="s">
        <v>865</v>
      </c>
      <c r="JC331" s="16" t="s">
        <v>865</v>
      </c>
      <c r="JD331" s="16" t="s">
        <v>865</v>
      </c>
      <c r="JE331" s="16" t="s">
        <v>865</v>
      </c>
      <c r="JF331" s="16" t="s">
        <v>865</v>
      </c>
      <c r="JG331" s="16" t="s">
        <v>843</v>
      </c>
      <c r="JH331" s="16" t="s">
        <v>5638</v>
      </c>
      <c r="JJ331" s="16" t="s">
        <v>865</v>
      </c>
      <c r="KO331" s="16" t="s">
        <v>9617</v>
      </c>
      <c r="KP331" s="16" t="s">
        <v>9616</v>
      </c>
      <c r="KQ331" s="16" t="s">
        <v>8694</v>
      </c>
      <c r="KR331" s="16" t="s">
        <v>10489</v>
      </c>
      <c r="KS331" s="16" t="s">
        <v>9618</v>
      </c>
      <c r="KT331" s="16" t="s">
        <v>9148</v>
      </c>
      <c r="KU331" s="16" t="s">
        <v>844</v>
      </c>
      <c r="KV331" s="16" t="s">
        <v>9148</v>
      </c>
      <c r="LC331" s="16" t="s">
        <v>10879</v>
      </c>
      <c r="LF331" s="16" t="s">
        <v>11654</v>
      </c>
      <c r="LJ331" s="16" t="s">
        <v>843</v>
      </c>
      <c r="LL331" s="16" t="s">
        <v>8711</v>
      </c>
      <c r="LM331" s="16" t="s">
        <v>8741</v>
      </c>
      <c r="LO331" s="16" t="s">
        <v>843</v>
      </c>
      <c r="LP331" s="16" t="s">
        <v>1056</v>
      </c>
      <c r="LQ331" s="16" t="s">
        <v>1056</v>
      </c>
      <c r="LR331" s="16" t="s">
        <v>843</v>
      </c>
      <c r="LS331" s="16" t="s">
        <v>1056</v>
      </c>
      <c r="LT331" s="16" t="s">
        <v>843</v>
      </c>
      <c r="LU331" s="16" t="s">
        <v>843</v>
      </c>
      <c r="LV331" s="16" t="s">
        <v>843</v>
      </c>
      <c r="LW331" s="16" t="s">
        <v>843</v>
      </c>
      <c r="LX331" s="16" t="s">
        <v>844</v>
      </c>
      <c r="LY331" s="16" t="s">
        <v>843</v>
      </c>
      <c r="LZ331" s="16" t="s">
        <v>843</v>
      </c>
      <c r="MA331" s="16" t="s">
        <v>843</v>
      </c>
      <c r="MB331" s="16" t="s">
        <v>843</v>
      </c>
      <c r="MC331" s="16" t="s">
        <v>843</v>
      </c>
      <c r="ME331" s="16" t="s">
        <v>11656</v>
      </c>
      <c r="MF331" s="16" t="s">
        <v>8847</v>
      </c>
      <c r="MR331" s="16" t="s">
        <v>470</v>
      </c>
      <c r="MS331" s="16" t="s">
        <v>11846</v>
      </c>
      <c r="NI331" s="16" t="s">
        <v>11658</v>
      </c>
      <c r="NR331" s="16" t="s">
        <v>451</v>
      </c>
      <c r="NS331" s="16" t="s">
        <v>462</v>
      </c>
      <c r="NT331" s="16" t="s">
        <v>482</v>
      </c>
      <c r="NU331" s="16">
        <v>0.79400000000000004</v>
      </c>
      <c r="NV331" s="16" t="s">
        <v>451</v>
      </c>
      <c r="NW331" s="16" t="s">
        <v>1175</v>
      </c>
      <c r="NX331" s="16" t="s">
        <v>1142</v>
      </c>
      <c r="OB331" s="16" t="s">
        <v>833</v>
      </c>
      <c r="OC331" s="16" t="s">
        <v>451</v>
      </c>
    </row>
    <row r="332" spans="1:393" x14ac:dyDescent="0.25">
      <c r="A332" s="16" t="s">
        <v>10492</v>
      </c>
      <c r="B332" s="16" t="s">
        <v>844</v>
      </c>
      <c r="C332" s="16" t="s">
        <v>972</v>
      </c>
      <c r="D332" s="16" t="s">
        <v>844</v>
      </c>
      <c r="E332" s="16" t="s">
        <v>843</v>
      </c>
      <c r="F332" s="16" t="s">
        <v>843</v>
      </c>
      <c r="G332" s="16" t="s">
        <v>843</v>
      </c>
      <c r="H332" s="16" t="s">
        <v>843</v>
      </c>
      <c r="I332" s="16" t="s">
        <v>843</v>
      </c>
      <c r="J332" s="16" t="s">
        <v>843</v>
      </c>
      <c r="K332" s="16" t="s">
        <v>843</v>
      </c>
      <c r="L332" s="16" t="s">
        <v>843</v>
      </c>
      <c r="M332" s="16" t="s">
        <v>843</v>
      </c>
      <c r="N332" s="16" t="s">
        <v>843</v>
      </c>
      <c r="O332" s="16" t="s">
        <v>843</v>
      </c>
      <c r="Q332" s="16" t="s">
        <v>844</v>
      </c>
      <c r="R332" s="16">
        <v>36</v>
      </c>
      <c r="T332" s="16" t="s">
        <v>470</v>
      </c>
      <c r="U332" s="16" t="s">
        <v>844</v>
      </c>
      <c r="V332" s="16" t="s">
        <v>843</v>
      </c>
      <c r="W332" s="16" t="s">
        <v>844</v>
      </c>
      <c r="X332" s="16" t="s">
        <v>843</v>
      </c>
      <c r="Y332" s="16" t="s">
        <v>843</v>
      </c>
      <c r="Z332" s="16" t="s">
        <v>843</v>
      </c>
      <c r="AA332" s="16" t="s">
        <v>843</v>
      </c>
      <c r="AB332" s="16" t="s">
        <v>844</v>
      </c>
      <c r="AC332" s="16" t="s">
        <v>843</v>
      </c>
      <c r="AD332" s="16" t="s">
        <v>867</v>
      </c>
      <c r="AF332" s="16" t="s">
        <v>11659</v>
      </c>
      <c r="AG332" s="16" t="s">
        <v>11725</v>
      </c>
      <c r="AH332" s="16" t="s">
        <v>844</v>
      </c>
      <c r="AI332" s="16" t="s">
        <v>844</v>
      </c>
      <c r="AJ332" s="16" t="s">
        <v>843</v>
      </c>
      <c r="AK332" s="16" t="s">
        <v>843</v>
      </c>
      <c r="AL332" s="16" t="s">
        <v>844</v>
      </c>
      <c r="AM332" s="16" t="s">
        <v>844</v>
      </c>
      <c r="AN332" s="16" t="s">
        <v>843</v>
      </c>
      <c r="AO332" s="16" t="s">
        <v>843</v>
      </c>
      <c r="AP332" s="16" t="s">
        <v>843</v>
      </c>
      <c r="AQ332" s="16" t="s">
        <v>844</v>
      </c>
      <c r="AR332" s="16" t="s">
        <v>4433</v>
      </c>
      <c r="AS332" s="16" t="s">
        <v>843</v>
      </c>
      <c r="AT332" s="16" t="s">
        <v>843</v>
      </c>
      <c r="AU332" s="16" t="s">
        <v>843</v>
      </c>
      <c r="AV332" s="16" t="s">
        <v>843</v>
      </c>
      <c r="AW332" s="16" t="s">
        <v>843</v>
      </c>
      <c r="AX332" s="16" t="s">
        <v>843</v>
      </c>
      <c r="AY332" s="16" t="s">
        <v>844</v>
      </c>
      <c r="BF332" s="16" t="s">
        <v>844</v>
      </c>
      <c r="BH332" s="16" t="s">
        <v>7380</v>
      </c>
      <c r="BI332" s="16" t="s">
        <v>7785</v>
      </c>
      <c r="BJ332" s="16" t="s">
        <v>843</v>
      </c>
      <c r="BK332" s="16" t="s">
        <v>843</v>
      </c>
      <c r="BL332" s="16" t="s">
        <v>843</v>
      </c>
      <c r="BM332" s="16" t="s">
        <v>843</v>
      </c>
      <c r="BN332" s="16" t="s">
        <v>843</v>
      </c>
      <c r="BO332" s="16" t="s">
        <v>844</v>
      </c>
      <c r="BP332" s="16" t="s">
        <v>843</v>
      </c>
      <c r="BQ332" s="16" t="s">
        <v>843</v>
      </c>
      <c r="DX332" s="16" t="s">
        <v>865</v>
      </c>
      <c r="ES332" s="16" t="s">
        <v>865</v>
      </c>
      <c r="EU332" s="16" t="s">
        <v>7810</v>
      </c>
      <c r="EV332" s="16" t="s">
        <v>865</v>
      </c>
      <c r="FT332" s="16" t="s">
        <v>865</v>
      </c>
      <c r="HC332" s="16" t="s">
        <v>865</v>
      </c>
      <c r="JA332" s="16" t="s">
        <v>4819</v>
      </c>
      <c r="JB332" s="16" t="s">
        <v>865</v>
      </c>
      <c r="JC332" s="16" t="s">
        <v>865</v>
      </c>
      <c r="JD332" s="16" t="s">
        <v>865</v>
      </c>
      <c r="JE332" s="16" t="s">
        <v>865</v>
      </c>
      <c r="JF332" s="16" t="s">
        <v>865</v>
      </c>
      <c r="JG332" s="16" t="s">
        <v>1056</v>
      </c>
      <c r="JH332" s="16" t="s">
        <v>7577</v>
      </c>
      <c r="JJ332" s="16" t="s">
        <v>865</v>
      </c>
      <c r="KF332" s="16" t="s">
        <v>4926</v>
      </c>
      <c r="KI332" s="16" t="s">
        <v>4843</v>
      </c>
      <c r="KO332" s="16" t="s">
        <v>9621</v>
      </c>
      <c r="KP332" s="16" t="s">
        <v>9620</v>
      </c>
      <c r="KQ332" s="16" t="s">
        <v>8694</v>
      </c>
      <c r="KR332" s="16" t="s">
        <v>10493</v>
      </c>
      <c r="KS332" s="16" t="s">
        <v>9622</v>
      </c>
      <c r="KT332" s="16" t="s">
        <v>9148</v>
      </c>
      <c r="KU332" s="16" t="s">
        <v>844</v>
      </c>
      <c r="KV332" s="16" t="s">
        <v>9148</v>
      </c>
      <c r="KW332" s="16" t="s">
        <v>851</v>
      </c>
      <c r="KY332" s="16" t="s">
        <v>486</v>
      </c>
      <c r="LC332" s="16" t="s">
        <v>10879</v>
      </c>
      <c r="LF332" s="16" t="s">
        <v>11654</v>
      </c>
      <c r="LI332" s="16" t="s">
        <v>11655</v>
      </c>
      <c r="LJ332" s="16" t="s">
        <v>843</v>
      </c>
      <c r="LL332" s="16" t="s">
        <v>8711</v>
      </c>
      <c r="LM332" s="16" t="s">
        <v>8741</v>
      </c>
      <c r="LO332" s="16" t="s">
        <v>844</v>
      </c>
      <c r="LP332" s="16" t="s">
        <v>844</v>
      </c>
      <c r="LQ332" s="16" t="s">
        <v>1056</v>
      </c>
      <c r="LR332" s="16" t="s">
        <v>843</v>
      </c>
      <c r="LS332" s="16" t="s">
        <v>844</v>
      </c>
      <c r="LT332" s="16" t="s">
        <v>843</v>
      </c>
      <c r="LU332" s="16" t="s">
        <v>843</v>
      </c>
      <c r="LV332" s="16" t="s">
        <v>843</v>
      </c>
      <c r="LW332" s="16" t="s">
        <v>843</v>
      </c>
      <c r="LX332" s="16" t="s">
        <v>843</v>
      </c>
      <c r="LY332" s="16" t="s">
        <v>843</v>
      </c>
      <c r="LZ332" s="16" t="s">
        <v>843</v>
      </c>
      <c r="MA332" s="16" t="s">
        <v>843</v>
      </c>
      <c r="MB332" s="16" t="s">
        <v>843</v>
      </c>
      <c r="MC332" s="16" t="s">
        <v>844</v>
      </c>
      <c r="ME332" s="16" t="s">
        <v>11656</v>
      </c>
      <c r="MF332" s="16" t="s">
        <v>8847</v>
      </c>
      <c r="MO332" s="16" t="s">
        <v>1817</v>
      </c>
      <c r="MP332" s="16" t="s">
        <v>13846</v>
      </c>
      <c r="MR332" s="16" t="s">
        <v>470</v>
      </c>
      <c r="MS332" s="16" t="s">
        <v>11846</v>
      </c>
      <c r="MT332" s="16" t="s">
        <v>9003</v>
      </c>
      <c r="MU332" s="16" t="s">
        <v>817</v>
      </c>
      <c r="NC332" s="16" t="s">
        <v>486</v>
      </c>
      <c r="ND332" s="16" t="s">
        <v>486</v>
      </c>
      <c r="NE332" s="16" t="s">
        <v>486</v>
      </c>
      <c r="NG332" s="16" t="s">
        <v>1369</v>
      </c>
      <c r="NI332" s="16" t="s">
        <v>11658</v>
      </c>
      <c r="NR332" s="16" t="s">
        <v>451</v>
      </c>
      <c r="NS332" s="16" t="s">
        <v>462</v>
      </c>
      <c r="NT332" s="16" t="s">
        <v>482</v>
      </c>
      <c r="NU332" s="16">
        <v>0.79400000000000004</v>
      </c>
      <c r="NV332" s="16" t="s">
        <v>451</v>
      </c>
      <c r="NW332" s="16" t="s">
        <v>1175</v>
      </c>
      <c r="NX332" s="16" t="s">
        <v>1142</v>
      </c>
      <c r="OB332" s="16" t="s">
        <v>833</v>
      </c>
      <c r="OC332" s="16" t="s">
        <v>451</v>
      </c>
    </row>
    <row r="333" spans="1:393" x14ac:dyDescent="0.25">
      <c r="A333" s="16" t="s">
        <v>10496</v>
      </c>
      <c r="B333" s="16" t="s">
        <v>1056</v>
      </c>
      <c r="C333" s="16" t="s">
        <v>972</v>
      </c>
      <c r="D333" s="16" t="s">
        <v>844</v>
      </c>
      <c r="E333" s="16" t="s">
        <v>843</v>
      </c>
      <c r="F333" s="16" t="s">
        <v>843</v>
      </c>
      <c r="G333" s="16" t="s">
        <v>843</v>
      </c>
      <c r="H333" s="16" t="s">
        <v>843</v>
      </c>
      <c r="I333" s="16" t="s">
        <v>843</v>
      </c>
      <c r="J333" s="16" t="s">
        <v>843</v>
      </c>
      <c r="K333" s="16" t="s">
        <v>843</v>
      </c>
      <c r="L333" s="16" t="s">
        <v>843</v>
      </c>
      <c r="M333" s="16" t="s">
        <v>843</v>
      </c>
      <c r="N333" s="16" t="s">
        <v>843</v>
      </c>
      <c r="O333" s="16" t="s">
        <v>843</v>
      </c>
      <c r="Q333" s="16" t="s">
        <v>844</v>
      </c>
      <c r="R333" s="16">
        <v>9</v>
      </c>
      <c r="T333" s="16" t="s">
        <v>470</v>
      </c>
      <c r="U333" s="16" t="s">
        <v>844</v>
      </c>
      <c r="V333" s="16" t="s">
        <v>843</v>
      </c>
      <c r="W333" s="16" t="s">
        <v>843</v>
      </c>
      <c r="X333" s="16" t="s">
        <v>843</v>
      </c>
      <c r="Y333" s="16" t="s">
        <v>844</v>
      </c>
      <c r="Z333" s="16" t="s">
        <v>843</v>
      </c>
      <c r="AA333" s="16" t="s">
        <v>843</v>
      </c>
      <c r="AB333" s="16" t="s">
        <v>843</v>
      </c>
      <c r="AC333" s="16" t="s">
        <v>844</v>
      </c>
      <c r="AF333" s="16" t="s">
        <v>11659</v>
      </c>
      <c r="AG333" s="16" t="s">
        <v>11816</v>
      </c>
      <c r="AH333" s="16" t="s">
        <v>844</v>
      </c>
      <c r="AI333" s="16" t="s">
        <v>843</v>
      </c>
      <c r="AJ333" s="16" t="s">
        <v>844</v>
      </c>
      <c r="AK333" s="16" t="s">
        <v>843</v>
      </c>
      <c r="AL333" s="16" t="s">
        <v>844</v>
      </c>
      <c r="AM333" s="16" t="s">
        <v>844</v>
      </c>
      <c r="AN333" s="16" t="s">
        <v>843</v>
      </c>
      <c r="AO333" s="16" t="s">
        <v>843</v>
      </c>
      <c r="AP333" s="16" t="s">
        <v>843</v>
      </c>
      <c r="AQ333" s="16" t="s">
        <v>844</v>
      </c>
      <c r="AR333" s="16" t="s">
        <v>4433</v>
      </c>
      <c r="AS333" s="16" t="s">
        <v>843</v>
      </c>
      <c r="AT333" s="16" t="s">
        <v>843</v>
      </c>
      <c r="AU333" s="16" t="s">
        <v>843</v>
      </c>
      <c r="AV333" s="16" t="s">
        <v>843</v>
      </c>
      <c r="AW333" s="16" t="s">
        <v>843</v>
      </c>
      <c r="AX333" s="16" t="s">
        <v>843</v>
      </c>
      <c r="AY333" s="16" t="s">
        <v>844</v>
      </c>
      <c r="BF333" s="16" t="s">
        <v>844</v>
      </c>
      <c r="BI333" s="16" t="s">
        <v>7785</v>
      </c>
      <c r="BJ333" s="16" t="s">
        <v>843</v>
      </c>
      <c r="BK333" s="16" t="s">
        <v>843</v>
      </c>
      <c r="BL333" s="16" t="s">
        <v>843</v>
      </c>
      <c r="BM333" s="16" t="s">
        <v>843</v>
      </c>
      <c r="BN333" s="16" t="s">
        <v>843</v>
      </c>
      <c r="BO333" s="16" t="s">
        <v>844</v>
      </c>
      <c r="BP333" s="16" t="s">
        <v>843</v>
      </c>
      <c r="BQ333" s="16" t="s">
        <v>843</v>
      </c>
      <c r="CC333" s="16" t="s">
        <v>867</v>
      </c>
      <c r="CD333" s="16" t="s">
        <v>6837</v>
      </c>
      <c r="CE333" s="16" t="s">
        <v>7537</v>
      </c>
      <c r="DN333" s="16" t="s">
        <v>4411</v>
      </c>
      <c r="DQ333" s="16" t="s">
        <v>7093</v>
      </c>
      <c r="DR333" s="16" t="s">
        <v>865</v>
      </c>
      <c r="DX333" s="16" t="s">
        <v>865</v>
      </c>
      <c r="ES333" s="16" t="s">
        <v>865</v>
      </c>
      <c r="EU333" s="16" t="s">
        <v>7810</v>
      </c>
      <c r="EV333" s="16" t="s">
        <v>865</v>
      </c>
      <c r="HC333" s="16" t="s">
        <v>865</v>
      </c>
      <c r="KO333" s="16" t="s">
        <v>9621</v>
      </c>
      <c r="KP333" s="16" t="s">
        <v>9620</v>
      </c>
      <c r="KQ333" s="16" t="s">
        <v>8694</v>
      </c>
      <c r="KR333" s="16" t="s">
        <v>10497</v>
      </c>
      <c r="KS333" s="16" t="s">
        <v>9622</v>
      </c>
      <c r="KT333" s="16" t="s">
        <v>9148</v>
      </c>
      <c r="KU333" s="16" t="s">
        <v>844</v>
      </c>
      <c r="KV333" s="16" t="s">
        <v>9148</v>
      </c>
      <c r="KW333" s="16" t="s">
        <v>851</v>
      </c>
      <c r="KY333" s="16" t="s">
        <v>486</v>
      </c>
      <c r="LA333" s="16" t="s">
        <v>11675</v>
      </c>
      <c r="LB333" s="16" t="s">
        <v>11653</v>
      </c>
      <c r="LC333" s="16" t="s">
        <v>10879</v>
      </c>
      <c r="LF333" s="16" t="s">
        <v>11654</v>
      </c>
      <c r="LI333" s="16" t="s">
        <v>11655</v>
      </c>
      <c r="LM333" s="16" t="s">
        <v>8741</v>
      </c>
      <c r="LO333" s="16" t="s">
        <v>844</v>
      </c>
      <c r="LP333" s="16" t="s">
        <v>844</v>
      </c>
      <c r="LQ333" s="16" t="s">
        <v>1056</v>
      </c>
      <c r="LR333" s="16" t="s">
        <v>843</v>
      </c>
      <c r="LS333" s="16" t="s">
        <v>844</v>
      </c>
      <c r="LT333" s="16" t="s">
        <v>843</v>
      </c>
      <c r="LU333" s="16" t="s">
        <v>843</v>
      </c>
      <c r="LV333" s="16" t="s">
        <v>843</v>
      </c>
      <c r="LW333" s="16" t="s">
        <v>843</v>
      </c>
      <c r="LX333" s="16" t="s">
        <v>843</v>
      </c>
      <c r="LY333" s="16" t="s">
        <v>843</v>
      </c>
      <c r="LZ333" s="16" t="s">
        <v>843</v>
      </c>
      <c r="MA333" s="16" t="s">
        <v>843</v>
      </c>
      <c r="MB333" s="16" t="s">
        <v>843</v>
      </c>
      <c r="MC333" s="16" t="s">
        <v>844</v>
      </c>
      <c r="MD333" s="16" t="s">
        <v>11676</v>
      </c>
      <c r="ME333" s="16" t="s">
        <v>11677</v>
      </c>
      <c r="MF333" s="16" t="s">
        <v>8847</v>
      </c>
      <c r="MR333" s="16" t="s">
        <v>470</v>
      </c>
      <c r="MS333" s="16" t="s">
        <v>11846</v>
      </c>
      <c r="MT333" s="16" t="s">
        <v>9003</v>
      </c>
      <c r="MV333" s="16" t="s">
        <v>487</v>
      </c>
      <c r="MW333" s="16" t="s">
        <v>1265</v>
      </c>
      <c r="MX333" s="16" t="s">
        <v>1262</v>
      </c>
      <c r="MY333" s="16" t="s">
        <v>486</v>
      </c>
      <c r="MZ333" s="16" t="s">
        <v>487</v>
      </c>
      <c r="NA333" s="16" t="s">
        <v>486</v>
      </c>
      <c r="NC333" s="16" t="s">
        <v>486</v>
      </c>
      <c r="NE333" s="16" t="s">
        <v>486</v>
      </c>
      <c r="NI333" s="16" t="s">
        <v>11658</v>
      </c>
      <c r="NL333" s="16" t="s">
        <v>844</v>
      </c>
      <c r="NS333" s="16" t="s">
        <v>462</v>
      </c>
      <c r="NT333" s="16" t="s">
        <v>482</v>
      </c>
      <c r="NU333" s="16">
        <v>0.79400000000000004</v>
      </c>
      <c r="NV333" s="16" t="s">
        <v>860</v>
      </c>
      <c r="NW333" s="16" t="s">
        <v>1176</v>
      </c>
      <c r="NX333" s="16" t="s">
        <v>1142</v>
      </c>
      <c r="NY333" s="16" t="s">
        <v>1122</v>
      </c>
      <c r="NZ333" s="16" t="s">
        <v>938</v>
      </c>
    </row>
    <row r="334" spans="1:393" x14ac:dyDescent="0.25">
      <c r="A334" s="16" t="s">
        <v>10501</v>
      </c>
      <c r="B334" s="16" t="s">
        <v>844</v>
      </c>
      <c r="C334" s="16" t="s">
        <v>972</v>
      </c>
      <c r="D334" s="16" t="s">
        <v>844</v>
      </c>
      <c r="E334" s="16" t="s">
        <v>843</v>
      </c>
      <c r="F334" s="16" t="s">
        <v>843</v>
      </c>
      <c r="G334" s="16" t="s">
        <v>843</v>
      </c>
      <c r="H334" s="16" t="s">
        <v>843</v>
      </c>
      <c r="I334" s="16" t="s">
        <v>843</v>
      </c>
      <c r="J334" s="16" t="s">
        <v>843</v>
      </c>
      <c r="K334" s="16" t="s">
        <v>843</v>
      </c>
      <c r="L334" s="16" t="s">
        <v>843</v>
      </c>
      <c r="M334" s="16" t="s">
        <v>843</v>
      </c>
      <c r="N334" s="16" t="s">
        <v>843</v>
      </c>
      <c r="O334" s="16" t="s">
        <v>843</v>
      </c>
      <c r="Q334" s="16" t="s">
        <v>844</v>
      </c>
      <c r="R334" s="16">
        <v>55</v>
      </c>
      <c r="T334" s="16" t="s">
        <v>470</v>
      </c>
      <c r="U334" s="16" t="s">
        <v>844</v>
      </c>
      <c r="V334" s="16" t="s">
        <v>843</v>
      </c>
      <c r="W334" s="16" t="s">
        <v>844</v>
      </c>
      <c r="X334" s="16" t="s">
        <v>843</v>
      </c>
      <c r="Y334" s="16" t="s">
        <v>843</v>
      </c>
      <c r="Z334" s="16" t="s">
        <v>843</v>
      </c>
      <c r="AA334" s="16" t="s">
        <v>843</v>
      </c>
      <c r="AB334" s="16" t="s">
        <v>844</v>
      </c>
      <c r="AC334" s="16" t="s">
        <v>843</v>
      </c>
      <c r="AD334" s="16" t="s">
        <v>867</v>
      </c>
      <c r="AF334" s="16" t="s">
        <v>11665</v>
      </c>
      <c r="AG334" s="16" t="s">
        <v>11703</v>
      </c>
      <c r="AH334" s="16" t="s">
        <v>844</v>
      </c>
      <c r="AI334" s="16" t="s">
        <v>843</v>
      </c>
      <c r="AJ334" s="16" t="s">
        <v>844</v>
      </c>
      <c r="AK334" s="16" t="s">
        <v>843</v>
      </c>
      <c r="AL334" s="16" t="s">
        <v>844</v>
      </c>
      <c r="AM334" s="16" t="s">
        <v>843</v>
      </c>
      <c r="AN334" s="16" t="s">
        <v>843</v>
      </c>
      <c r="AO334" s="16" t="s">
        <v>843</v>
      </c>
      <c r="AP334" s="16" t="s">
        <v>843</v>
      </c>
      <c r="AQ334" s="16" t="s">
        <v>843</v>
      </c>
      <c r="AR334" s="16" t="s">
        <v>4415</v>
      </c>
      <c r="AS334" s="16" t="s">
        <v>844</v>
      </c>
      <c r="AT334" s="16" t="s">
        <v>843</v>
      </c>
      <c r="AU334" s="16" t="s">
        <v>843</v>
      </c>
      <c r="AV334" s="16" t="s">
        <v>843</v>
      </c>
      <c r="AW334" s="16" t="s">
        <v>843</v>
      </c>
      <c r="AX334" s="16" t="s">
        <v>843</v>
      </c>
      <c r="AY334" s="16" t="s">
        <v>843</v>
      </c>
      <c r="AZ334" s="16" t="s">
        <v>4437</v>
      </c>
      <c r="BF334" s="16" t="s">
        <v>843</v>
      </c>
      <c r="BH334" s="16" t="s">
        <v>7383</v>
      </c>
      <c r="BI334" s="16" t="s">
        <v>7785</v>
      </c>
      <c r="BJ334" s="16" t="s">
        <v>843</v>
      </c>
      <c r="BK334" s="16" t="s">
        <v>843</v>
      </c>
      <c r="BL334" s="16" t="s">
        <v>843</v>
      </c>
      <c r="BM334" s="16" t="s">
        <v>843</v>
      </c>
      <c r="BN334" s="16" t="s">
        <v>843</v>
      </c>
      <c r="BO334" s="16" t="s">
        <v>844</v>
      </c>
      <c r="BP334" s="16" t="s">
        <v>843</v>
      </c>
      <c r="BQ334" s="16" t="s">
        <v>843</v>
      </c>
      <c r="DX334" s="16" t="s">
        <v>867</v>
      </c>
      <c r="DY334" s="16" t="s">
        <v>867</v>
      </c>
      <c r="ES334" s="16" t="s">
        <v>867</v>
      </c>
      <c r="EU334" s="16" t="s">
        <v>7813</v>
      </c>
      <c r="EV334" s="16" t="s">
        <v>865</v>
      </c>
      <c r="FT334" s="16" t="s">
        <v>865</v>
      </c>
      <c r="HC334" s="16" t="s">
        <v>867</v>
      </c>
      <c r="HD334" s="16" t="s">
        <v>865</v>
      </c>
      <c r="JA334" s="16" t="s">
        <v>4822</v>
      </c>
      <c r="JB334" s="16" t="s">
        <v>865</v>
      </c>
      <c r="JC334" s="16" t="s">
        <v>865</v>
      </c>
      <c r="JD334" s="16" t="s">
        <v>865</v>
      </c>
      <c r="JE334" s="16" t="s">
        <v>865</v>
      </c>
      <c r="JF334" s="16" t="s">
        <v>865</v>
      </c>
      <c r="JG334" s="16" t="s">
        <v>843</v>
      </c>
      <c r="JH334" s="16" t="s">
        <v>5638</v>
      </c>
      <c r="JJ334" s="16" t="s">
        <v>865</v>
      </c>
      <c r="KF334" s="16" t="s">
        <v>4926</v>
      </c>
      <c r="KI334" s="16" t="s">
        <v>4849</v>
      </c>
      <c r="KO334" s="16" t="s">
        <v>9626</v>
      </c>
      <c r="KP334" s="16" t="s">
        <v>9625</v>
      </c>
      <c r="KQ334" s="16" t="s">
        <v>8694</v>
      </c>
      <c r="KR334" s="16" t="s">
        <v>10502</v>
      </c>
      <c r="KS334" s="16" t="s">
        <v>9627</v>
      </c>
      <c r="KT334" s="16" t="s">
        <v>9148</v>
      </c>
      <c r="KU334" s="16" t="s">
        <v>844</v>
      </c>
      <c r="KV334" s="16" t="s">
        <v>9148</v>
      </c>
      <c r="KW334" s="16" t="s">
        <v>851</v>
      </c>
      <c r="KX334" s="16" t="s">
        <v>487</v>
      </c>
      <c r="KY334" s="16" t="s">
        <v>487</v>
      </c>
      <c r="KZ334" s="16" t="s">
        <v>487</v>
      </c>
      <c r="LC334" s="16" t="s">
        <v>10879</v>
      </c>
      <c r="LF334" s="16" t="s">
        <v>11654</v>
      </c>
      <c r="LI334" s="16" t="s">
        <v>11655</v>
      </c>
      <c r="LJ334" s="16" t="s">
        <v>843</v>
      </c>
      <c r="LL334" s="16" t="s">
        <v>8711</v>
      </c>
      <c r="LM334" s="16" t="s">
        <v>8741</v>
      </c>
      <c r="LO334" s="16" t="s">
        <v>843</v>
      </c>
      <c r="LP334" s="16" t="s">
        <v>844</v>
      </c>
      <c r="LQ334" s="16" t="s">
        <v>844</v>
      </c>
      <c r="LR334" s="16" t="s">
        <v>844</v>
      </c>
      <c r="LS334" s="16" t="s">
        <v>844</v>
      </c>
      <c r="LT334" s="16" t="s">
        <v>844</v>
      </c>
      <c r="LU334" s="16" t="s">
        <v>844</v>
      </c>
      <c r="LV334" s="16" t="s">
        <v>843</v>
      </c>
      <c r="LW334" s="16" t="s">
        <v>844</v>
      </c>
      <c r="LX334" s="16" t="s">
        <v>843</v>
      </c>
      <c r="LY334" s="16" t="s">
        <v>843</v>
      </c>
      <c r="LZ334" s="16" t="s">
        <v>843</v>
      </c>
      <c r="MA334" s="16" t="s">
        <v>843</v>
      </c>
      <c r="MB334" s="16" t="s">
        <v>843</v>
      </c>
      <c r="MC334" s="16" t="s">
        <v>843</v>
      </c>
      <c r="ME334" s="16" t="s">
        <v>11656</v>
      </c>
      <c r="MF334" s="16" t="s">
        <v>8847</v>
      </c>
      <c r="MO334" s="16" t="s">
        <v>1817</v>
      </c>
      <c r="MP334" s="16" t="s">
        <v>13845</v>
      </c>
      <c r="MR334" s="16" t="s">
        <v>470</v>
      </c>
      <c r="MS334" s="16" t="s">
        <v>11846</v>
      </c>
      <c r="MT334" s="16" t="s">
        <v>8961</v>
      </c>
      <c r="MU334" s="16" t="s">
        <v>817</v>
      </c>
      <c r="NC334" s="16" t="s">
        <v>487</v>
      </c>
      <c r="ND334" s="16" t="s">
        <v>486</v>
      </c>
      <c r="NE334" s="16" t="s">
        <v>487</v>
      </c>
      <c r="NF334" s="16" t="s">
        <v>486</v>
      </c>
      <c r="NG334" s="16" t="s">
        <v>1378</v>
      </c>
      <c r="NI334" s="16" t="s">
        <v>11658</v>
      </c>
      <c r="NR334" s="16" t="s">
        <v>451</v>
      </c>
      <c r="NS334" s="16" t="s">
        <v>462</v>
      </c>
      <c r="NT334" s="16" t="s">
        <v>482</v>
      </c>
      <c r="NU334" s="16">
        <v>0.79400000000000004</v>
      </c>
      <c r="NV334" s="16" t="s">
        <v>451</v>
      </c>
      <c r="NW334" s="16" t="s">
        <v>1175</v>
      </c>
      <c r="NX334" s="16" t="s">
        <v>1142</v>
      </c>
      <c r="OB334" s="16" t="s">
        <v>833</v>
      </c>
      <c r="OC334" s="16" t="s">
        <v>451</v>
      </c>
    </row>
    <row r="335" spans="1:393" x14ac:dyDescent="0.25">
      <c r="A335" s="16" t="s">
        <v>10505</v>
      </c>
      <c r="B335" s="16" t="s">
        <v>1056</v>
      </c>
      <c r="C335" s="16" t="s">
        <v>4199</v>
      </c>
      <c r="D335" s="16" t="s">
        <v>843</v>
      </c>
      <c r="E335" s="16" t="s">
        <v>843</v>
      </c>
      <c r="F335" s="16" t="s">
        <v>843</v>
      </c>
      <c r="G335" s="16" t="s">
        <v>843</v>
      </c>
      <c r="H335" s="16" t="s">
        <v>843</v>
      </c>
      <c r="I335" s="16" t="s">
        <v>844</v>
      </c>
      <c r="J335" s="16" t="s">
        <v>843</v>
      </c>
      <c r="K335" s="16" t="s">
        <v>843</v>
      </c>
      <c r="L335" s="16" t="s">
        <v>843</v>
      </c>
      <c r="M335" s="16" t="s">
        <v>843</v>
      </c>
      <c r="N335" s="16" t="s">
        <v>843</v>
      </c>
      <c r="O335" s="16" t="s">
        <v>843</v>
      </c>
      <c r="Q335" s="16" t="s">
        <v>843</v>
      </c>
      <c r="R335" s="16">
        <v>65</v>
      </c>
      <c r="T335" s="16" t="s">
        <v>474</v>
      </c>
      <c r="U335" s="16" t="s">
        <v>843</v>
      </c>
      <c r="V335" s="16" t="s">
        <v>844</v>
      </c>
      <c r="W335" s="16" t="s">
        <v>843</v>
      </c>
      <c r="X335" s="16" t="s">
        <v>844</v>
      </c>
      <c r="Y335" s="16" t="s">
        <v>843</v>
      </c>
      <c r="Z335" s="16" t="s">
        <v>843</v>
      </c>
      <c r="AA335" s="16" t="s">
        <v>843</v>
      </c>
      <c r="AB335" s="16" t="s">
        <v>843</v>
      </c>
      <c r="AC335" s="16" t="s">
        <v>843</v>
      </c>
      <c r="AD335" s="16" t="s">
        <v>867</v>
      </c>
      <c r="BF335" s="16" t="s">
        <v>843</v>
      </c>
      <c r="JB335" s="16" t="s">
        <v>865</v>
      </c>
      <c r="JC335" s="16" t="s">
        <v>865</v>
      </c>
      <c r="JD335" s="16" t="s">
        <v>865</v>
      </c>
      <c r="JE335" s="16" t="s">
        <v>865</v>
      </c>
      <c r="JF335" s="16" t="s">
        <v>865</v>
      </c>
      <c r="JG335" s="16" t="s">
        <v>843</v>
      </c>
      <c r="JH335" s="16" t="s">
        <v>4846</v>
      </c>
      <c r="KO335" s="16" t="s">
        <v>9626</v>
      </c>
      <c r="KP335" s="16" t="s">
        <v>9625</v>
      </c>
      <c r="KQ335" s="16" t="s">
        <v>8694</v>
      </c>
      <c r="KR335" s="16" t="s">
        <v>10506</v>
      </c>
      <c r="KS335" s="16" t="s">
        <v>9627</v>
      </c>
      <c r="KT335" s="16" t="s">
        <v>9148</v>
      </c>
      <c r="KU335" s="16" t="s">
        <v>844</v>
      </c>
      <c r="KV335" s="16" t="s">
        <v>9148</v>
      </c>
      <c r="LC335" s="16" t="s">
        <v>10879</v>
      </c>
      <c r="LF335" s="16" t="s">
        <v>11654</v>
      </c>
      <c r="LJ335" s="16" t="s">
        <v>843</v>
      </c>
      <c r="LL335" s="16" t="s">
        <v>8711</v>
      </c>
      <c r="LM335" s="16" t="s">
        <v>8741</v>
      </c>
      <c r="LO335" s="16" t="s">
        <v>843</v>
      </c>
      <c r="LP335" s="16" t="s">
        <v>844</v>
      </c>
      <c r="LQ335" s="16" t="s">
        <v>844</v>
      </c>
      <c r="LR335" s="16" t="s">
        <v>844</v>
      </c>
      <c r="LS335" s="16" t="s">
        <v>844</v>
      </c>
      <c r="LT335" s="16" t="s">
        <v>844</v>
      </c>
      <c r="LU335" s="16" t="s">
        <v>844</v>
      </c>
      <c r="LV335" s="16" t="s">
        <v>843</v>
      </c>
      <c r="LW335" s="16" t="s">
        <v>844</v>
      </c>
      <c r="LX335" s="16" t="s">
        <v>843</v>
      </c>
      <c r="LY335" s="16" t="s">
        <v>843</v>
      </c>
      <c r="LZ335" s="16" t="s">
        <v>843</v>
      </c>
      <c r="MA335" s="16" t="s">
        <v>843</v>
      </c>
      <c r="MB335" s="16" t="s">
        <v>843</v>
      </c>
      <c r="MC335" s="16" t="s">
        <v>843</v>
      </c>
      <c r="ME335" s="16" t="s">
        <v>11656</v>
      </c>
      <c r="MF335" s="16" t="s">
        <v>8847</v>
      </c>
      <c r="MR335" s="16" t="s">
        <v>474</v>
      </c>
      <c r="MS335" s="16" t="s">
        <v>11846</v>
      </c>
      <c r="NI335" s="16" t="s">
        <v>11658</v>
      </c>
      <c r="NR335" s="16" t="s">
        <v>878</v>
      </c>
      <c r="NS335" s="16" t="s">
        <v>462</v>
      </c>
      <c r="NT335" s="16" t="s">
        <v>482</v>
      </c>
      <c r="NU335" s="16">
        <v>0.79400000000000004</v>
      </c>
      <c r="NV335" s="16" t="s">
        <v>457</v>
      </c>
      <c r="NW335" s="16" t="s">
        <v>1183</v>
      </c>
      <c r="NX335" s="16" t="s">
        <v>1142</v>
      </c>
      <c r="OB335" s="16" t="s">
        <v>833</v>
      </c>
      <c r="OC335" s="16" t="s">
        <v>878</v>
      </c>
    </row>
    <row r="336" spans="1:393" x14ac:dyDescent="0.25">
      <c r="A336" s="16" t="s">
        <v>10509</v>
      </c>
      <c r="B336" s="16" t="s">
        <v>844</v>
      </c>
      <c r="C336" s="16" t="s">
        <v>972</v>
      </c>
      <c r="D336" s="16" t="s">
        <v>844</v>
      </c>
      <c r="E336" s="16" t="s">
        <v>843</v>
      </c>
      <c r="F336" s="16" t="s">
        <v>843</v>
      </c>
      <c r="G336" s="16" t="s">
        <v>843</v>
      </c>
      <c r="H336" s="16" t="s">
        <v>843</v>
      </c>
      <c r="I336" s="16" t="s">
        <v>843</v>
      </c>
      <c r="J336" s="16" t="s">
        <v>843</v>
      </c>
      <c r="K336" s="16" t="s">
        <v>843</v>
      </c>
      <c r="L336" s="16" t="s">
        <v>843</v>
      </c>
      <c r="M336" s="16" t="s">
        <v>843</v>
      </c>
      <c r="N336" s="16" t="s">
        <v>843</v>
      </c>
      <c r="O336" s="16" t="s">
        <v>843</v>
      </c>
      <c r="Q336" s="16" t="s">
        <v>844</v>
      </c>
      <c r="R336" s="16">
        <v>46</v>
      </c>
      <c r="T336" s="16" t="s">
        <v>470</v>
      </c>
      <c r="U336" s="16" t="s">
        <v>844</v>
      </c>
      <c r="V336" s="16" t="s">
        <v>843</v>
      </c>
      <c r="W336" s="16" t="s">
        <v>844</v>
      </c>
      <c r="X336" s="16" t="s">
        <v>843</v>
      </c>
      <c r="Y336" s="16" t="s">
        <v>843</v>
      </c>
      <c r="Z336" s="16" t="s">
        <v>843</v>
      </c>
      <c r="AA336" s="16" t="s">
        <v>843</v>
      </c>
      <c r="AB336" s="16" t="s">
        <v>844</v>
      </c>
      <c r="AC336" s="16" t="s">
        <v>843</v>
      </c>
      <c r="AD336" s="16" t="s">
        <v>867</v>
      </c>
      <c r="AF336" s="16" t="s">
        <v>11853</v>
      </c>
      <c r="AG336" s="16" t="s">
        <v>11735</v>
      </c>
      <c r="AH336" s="16" t="s">
        <v>843</v>
      </c>
      <c r="AI336" s="16" t="s">
        <v>843</v>
      </c>
      <c r="AJ336" s="16" t="s">
        <v>844</v>
      </c>
      <c r="AK336" s="16" t="s">
        <v>843</v>
      </c>
      <c r="AL336" s="16" t="s">
        <v>844</v>
      </c>
      <c r="AM336" s="16" t="s">
        <v>844</v>
      </c>
      <c r="AN336" s="16" t="s">
        <v>843</v>
      </c>
      <c r="AO336" s="16" t="s">
        <v>843</v>
      </c>
      <c r="AP336" s="16" t="s">
        <v>843</v>
      </c>
      <c r="AQ336" s="16" t="s">
        <v>844</v>
      </c>
      <c r="AR336" s="16" t="s">
        <v>4415</v>
      </c>
      <c r="AS336" s="16" t="s">
        <v>844</v>
      </c>
      <c r="AT336" s="16" t="s">
        <v>843</v>
      </c>
      <c r="AU336" s="16" t="s">
        <v>843</v>
      </c>
      <c r="AV336" s="16" t="s">
        <v>843</v>
      </c>
      <c r="AW336" s="16" t="s">
        <v>843</v>
      </c>
      <c r="AX336" s="16" t="s">
        <v>843</v>
      </c>
      <c r="AY336" s="16" t="s">
        <v>843</v>
      </c>
      <c r="AZ336" s="16" t="s">
        <v>4437</v>
      </c>
      <c r="BF336" s="16" t="s">
        <v>844</v>
      </c>
      <c r="BH336" s="16" t="s">
        <v>7380</v>
      </c>
      <c r="BI336" s="16" t="s">
        <v>7785</v>
      </c>
      <c r="BJ336" s="16" t="s">
        <v>843</v>
      </c>
      <c r="BK336" s="16" t="s">
        <v>843</v>
      </c>
      <c r="BL336" s="16" t="s">
        <v>843</v>
      </c>
      <c r="BM336" s="16" t="s">
        <v>843</v>
      </c>
      <c r="BN336" s="16" t="s">
        <v>843</v>
      </c>
      <c r="BO336" s="16" t="s">
        <v>844</v>
      </c>
      <c r="BP336" s="16" t="s">
        <v>843</v>
      </c>
      <c r="BQ336" s="16" t="s">
        <v>843</v>
      </c>
      <c r="DX336" s="16" t="s">
        <v>865</v>
      </c>
      <c r="ES336" s="16" t="s">
        <v>867</v>
      </c>
      <c r="EU336" s="16" t="s">
        <v>7813</v>
      </c>
      <c r="EV336" s="16" t="s">
        <v>865</v>
      </c>
      <c r="FT336" s="16" t="s">
        <v>865</v>
      </c>
      <c r="HC336" s="16" t="s">
        <v>865</v>
      </c>
      <c r="JA336" s="16" t="s">
        <v>4813</v>
      </c>
      <c r="JB336" s="16" t="s">
        <v>865</v>
      </c>
      <c r="JC336" s="16" t="s">
        <v>865</v>
      </c>
      <c r="JD336" s="16" t="s">
        <v>865</v>
      </c>
      <c r="JE336" s="16" t="s">
        <v>865</v>
      </c>
      <c r="JF336" s="16" t="s">
        <v>865</v>
      </c>
      <c r="JG336" s="16" t="s">
        <v>843</v>
      </c>
      <c r="JH336" s="16" t="s">
        <v>7591</v>
      </c>
      <c r="JJ336" s="16" t="s">
        <v>865</v>
      </c>
      <c r="KF336" s="16" t="s">
        <v>4926</v>
      </c>
      <c r="KI336" s="16" t="s">
        <v>4982</v>
      </c>
      <c r="KK336" s="16" t="s">
        <v>4867</v>
      </c>
      <c r="KM336" s="16" t="s">
        <v>7628</v>
      </c>
      <c r="KO336" s="16" t="s">
        <v>9631</v>
      </c>
      <c r="KP336" s="16" t="s">
        <v>9630</v>
      </c>
      <c r="KQ336" s="16" t="s">
        <v>8694</v>
      </c>
      <c r="KR336" s="16" t="s">
        <v>10510</v>
      </c>
      <c r="KS336" s="16" t="s">
        <v>9632</v>
      </c>
      <c r="KT336" s="16" t="s">
        <v>9148</v>
      </c>
      <c r="KU336" s="16" t="s">
        <v>844</v>
      </c>
      <c r="KV336" s="16" t="s">
        <v>9148</v>
      </c>
      <c r="KW336" s="16" t="s">
        <v>851</v>
      </c>
      <c r="KY336" s="16" t="s">
        <v>486</v>
      </c>
      <c r="LC336" s="16" t="s">
        <v>10879</v>
      </c>
      <c r="LF336" s="16" t="s">
        <v>11654</v>
      </c>
      <c r="LI336" s="16" t="s">
        <v>11655</v>
      </c>
      <c r="LJ336" s="16" t="s">
        <v>843</v>
      </c>
      <c r="LL336" s="16" t="s">
        <v>8711</v>
      </c>
      <c r="LM336" s="16" t="s">
        <v>8741</v>
      </c>
      <c r="LO336" s="16" t="s">
        <v>844</v>
      </c>
      <c r="LP336" s="16" t="s">
        <v>1056</v>
      </c>
      <c r="LQ336" s="16" t="s">
        <v>1056</v>
      </c>
      <c r="LR336" s="16" t="s">
        <v>844</v>
      </c>
      <c r="LS336" s="16" t="s">
        <v>844</v>
      </c>
      <c r="LT336" s="16" t="s">
        <v>844</v>
      </c>
      <c r="LU336" s="16" t="s">
        <v>843</v>
      </c>
      <c r="LV336" s="16" t="s">
        <v>843</v>
      </c>
      <c r="LW336" s="16" t="s">
        <v>844</v>
      </c>
      <c r="LX336" s="16" t="s">
        <v>844</v>
      </c>
      <c r="LY336" s="16" t="s">
        <v>843</v>
      </c>
      <c r="LZ336" s="16" t="s">
        <v>843</v>
      </c>
      <c r="MA336" s="16" t="s">
        <v>843</v>
      </c>
      <c r="MB336" s="16" t="s">
        <v>843</v>
      </c>
      <c r="MC336" s="16" t="s">
        <v>844</v>
      </c>
      <c r="ME336" s="16" t="s">
        <v>11656</v>
      </c>
      <c r="MF336" s="16" t="s">
        <v>8847</v>
      </c>
      <c r="MJ336" s="16" t="s">
        <v>1834</v>
      </c>
      <c r="MO336" s="16" t="s">
        <v>1817</v>
      </c>
      <c r="MP336" s="16" t="s">
        <v>1829</v>
      </c>
      <c r="MQ336" s="16" t="s">
        <v>1779</v>
      </c>
      <c r="MR336" s="16" t="s">
        <v>470</v>
      </c>
      <c r="MS336" s="16" t="s">
        <v>11846</v>
      </c>
      <c r="MT336" s="16" t="s">
        <v>8911</v>
      </c>
      <c r="MU336" s="16" t="s">
        <v>817</v>
      </c>
      <c r="NC336" s="16" t="s">
        <v>487</v>
      </c>
      <c r="ND336" s="16" t="s">
        <v>486</v>
      </c>
      <c r="NE336" s="16" t="s">
        <v>486</v>
      </c>
      <c r="NG336" s="16" t="s">
        <v>1376</v>
      </c>
      <c r="NI336" s="16" t="s">
        <v>11658</v>
      </c>
      <c r="NR336" s="16" t="s">
        <v>451</v>
      </c>
      <c r="NS336" s="16" t="s">
        <v>462</v>
      </c>
      <c r="NT336" s="16" t="s">
        <v>482</v>
      </c>
      <c r="NU336" s="16">
        <v>0.79400000000000004</v>
      </c>
      <c r="NV336" s="16" t="s">
        <v>451</v>
      </c>
      <c r="NW336" s="16" t="s">
        <v>1175</v>
      </c>
      <c r="NX336" s="16" t="s">
        <v>1142</v>
      </c>
      <c r="OB336" s="16" t="s">
        <v>833</v>
      </c>
      <c r="OC336" s="16" t="s">
        <v>451</v>
      </c>
    </row>
    <row r="337" spans="1:393" x14ac:dyDescent="0.25">
      <c r="A337" s="16" t="s">
        <v>10514</v>
      </c>
      <c r="B337" s="16" t="s">
        <v>1056</v>
      </c>
      <c r="C337" s="16" t="s">
        <v>4199</v>
      </c>
      <c r="D337" s="16" t="s">
        <v>843</v>
      </c>
      <c r="E337" s="16" t="s">
        <v>843</v>
      </c>
      <c r="F337" s="16" t="s">
        <v>843</v>
      </c>
      <c r="G337" s="16" t="s">
        <v>843</v>
      </c>
      <c r="H337" s="16" t="s">
        <v>843</v>
      </c>
      <c r="I337" s="16" t="s">
        <v>844</v>
      </c>
      <c r="J337" s="16" t="s">
        <v>843</v>
      </c>
      <c r="K337" s="16" t="s">
        <v>843</v>
      </c>
      <c r="L337" s="16" t="s">
        <v>843</v>
      </c>
      <c r="M337" s="16" t="s">
        <v>843</v>
      </c>
      <c r="N337" s="16" t="s">
        <v>843</v>
      </c>
      <c r="O337" s="16" t="s">
        <v>843</v>
      </c>
      <c r="Q337" s="16" t="s">
        <v>843</v>
      </c>
      <c r="R337" s="16">
        <v>39</v>
      </c>
      <c r="T337" s="16" t="s">
        <v>474</v>
      </c>
      <c r="U337" s="16" t="s">
        <v>843</v>
      </c>
      <c r="V337" s="16" t="s">
        <v>844</v>
      </c>
      <c r="W337" s="16" t="s">
        <v>843</v>
      </c>
      <c r="X337" s="16" t="s">
        <v>844</v>
      </c>
      <c r="Y337" s="16" t="s">
        <v>843</v>
      </c>
      <c r="Z337" s="16" t="s">
        <v>843</v>
      </c>
      <c r="AA337" s="16" t="s">
        <v>843</v>
      </c>
      <c r="AB337" s="16" t="s">
        <v>843</v>
      </c>
      <c r="AC337" s="16" t="s">
        <v>843</v>
      </c>
      <c r="AD337" s="16" t="s">
        <v>867</v>
      </c>
      <c r="BF337" s="16" t="s">
        <v>843</v>
      </c>
      <c r="JB337" s="16" t="s">
        <v>867</v>
      </c>
      <c r="JC337" s="16" t="s">
        <v>865</v>
      </c>
      <c r="JG337" s="16" t="s">
        <v>1056</v>
      </c>
      <c r="KO337" s="16" t="s">
        <v>9631</v>
      </c>
      <c r="KP337" s="16" t="s">
        <v>9630</v>
      </c>
      <c r="KQ337" s="16" t="s">
        <v>8694</v>
      </c>
      <c r="KR337" s="16" t="s">
        <v>10515</v>
      </c>
      <c r="KS337" s="16" t="s">
        <v>9632</v>
      </c>
      <c r="KT337" s="16" t="s">
        <v>9148</v>
      </c>
      <c r="KU337" s="16" t="s">
        <v>844</v>
      </c>
      <c r="KV337" s="16" t="s">
        <v>9148</v>
      </c>
      <c r="LC337" s="16" t="s">
        <v>10879</v>
      </c>
      <c r="LF337" s="16" t="s">
        <v>11654</v>
      </c>
      <c r="LJ337" s="16" t="s">
        <v>831</v>
      </c>
      <c r="LK337" s="16" t="s">
        <v>831</v>
      </c>
      <c r="LL337" s="16" t="s">
        <v>8756</v>
      </c>
      <c r="LM337" s="16" t="s">
        <v>8741</v>
      </c>
      <c r="LO337" s="16" t="s">
        <v>844</v>
      </c>
      <c r="LP337" s="16" t="s">
        <v>1056</v>
      </c>
      <c r="LQ337" s="16" t="s">
        <v>1056</v>
      </c>
      <c r="LR337" s="16" t="s">
        <v>844</v>
      </c>
      <c r="LS337" s="16" t="s">
        <v>844</v>
      </c>
      <c r="LT337" s="16" t="s">
        <v>844</v>
      </c>
      <c r="LU337" s="16" t="s">
        <v>843</v>
      </c>
      <c r="LV337" s="16" t="s">
        <v>843</v>
      </c>
      <c r="LW337" s="16" t="s">
        <v>844</v>
      </c>
      <c r="LX337" s="16" t="s">
        <v>844</v>
      </c>
      <c r="LY337" s="16" t="s">
        <v>843</v>
      </c>
      <c r="LZ337" s="16" t="s">
        <v>843</v>
      </c>
      <c r="MA337" s="16" t="s">
        <v>843</v>
      </c>
      <c r="MB337" s="16" t="s">
        <v>843</v>
      </c>
      <c r="MC337" s="16" t="s">
        <v>844</v>
      </c>
      <c r="ME337" s="16" t="s">
        <v>11656</v>
      </c>
      <c r="MF337" s="16" t="s">
        <v>8847</v>
      </c>
      <c r="MR337" s="16" t="s">
        <v>474</v>
      </c>
      <c r="MS337" s="16" t="s">
        <v>11846</v>
      </c>
      <c r="NI337" s="16" t="s">
        <v>11658</v>
      </c>
      <c r="NR337" s="16" t="s">
        <v>451</v>
      </c>
      <c r="NS337" s="16" t="s">
        <v>462</v>
      </c>
      <c r="NT337" s="16" t="s">
        <v>482</v>
      </c>
      <c r="NU337" s="16">
        <v>0.79400000000000004</v>
      </c>
      <c r="NV337" s="16" t="s">
        <v>451</v>
      </c>
      <c r="NW337" s="16" t="s">
        <v>1181</v>
      </c>
      <c r="NX337" s="16" t="s">
        <v>1142</v>
      </c>
      <c r="OB337" s="16" t="s">
        <v>831</v>
      </c>
      <c r="OC337" s="16" t="s">
        <v>451</v>
      </c>
    </row>
    <row r="338" spans="1:393" x14ac:dyDescent="0.25">
      <c r="A338" s="16" t="s">
        <v>10520</v>
      </c>
      <c r="B338" s="16" t="s">
        <v>8732</v>
      </c>
      <c r="C338" s="16" t="s">
        <v>972</v>
      </c>
      <c r="D338" s="16" t="s">
        <v>844</v>
      </c>
      <c r="E338" s="16" t="s">
        <v>843</v>
      </c>
      <c r="F338" s="16" t="s">
        <v>843</v>
      </c>
      <c r="G338" s="16" t="s">
        <v>843</v>
      </c>
      <c r="H338" s="16" t="s">
        <v>843</v>
      </c>
      <c r="I338" s="16" t="s">
        <v>843</v>
      </c>
      <c r="J338" s="16" t="s">
        <v>843</v>
      </c>
      <c r="K338" s="16" t="s">
        <v>843</v>
      </c>
      <c r="L338" s="16" t="s">
        <v>843</v>
      </c>
      <c r="M338" s="16" t="s">
        <v>843</v>
      </c>
      <c r="N338" s="16" t="s">
        <v>843</v>
      </c>
      <c r="O338" s="16" t="s">
        <v>843</v>
      </c>
      <c r="Q338" s="16" t="s">
        <v>844</v>
      </c>
      <c r="R338" s="16">
        <v>9</v>
      </c>
      <c r="T338" s="16" t="s">
        <v>470</v>
      </c>
      <c r="U338" s="16" t="s">
        <v>844</v>
      </c>
      <c r="V338" s="16" t="s">
        <v>843</v>
      </c>
      <c r="W338" s="16" t="s">
        <v>843</v>
      </c>
      <c r="X338" s="16" t="s">
        <v>843</v>
      </c>
      <c r="Y338" s="16" t="s">
        <v>844</v>
      </c>
      <c r="Z338" s="16" t="s">
        <v>843</v>
      </c>
      <c r="AA338" s="16" t="s">
        <v>843</v>
      </c>
      <c r="AB338" s="16" t="s">
        <v>843</v>
      </c>
      <c r="AC338" s="16" t="s">
        <v>844</v>
      </c>
      <c r="AF338" s="16" t="s">
        <v>11853</v>
      </c>
      <c r="AG338" s="16" t="s">
        <v>11708</v>
      </c>
      <c r="AH338" s="16" t="s">
        <v>843</v>
      </c>
      <c r="AI338" s="16" t="s">
        <v>843</v>
      </c>
      <c r="AJ338" s="16" t="s">
        <v>843</v>
      </c>
      <c r="AK338" s="16" t="s">
        <v>843</v>
      </c>
      <c r="AL338" s="16" t="s">
        <v>844</v>
      </c>
      <c r="AM338" s="16" t="s">
        <v>844</v>
      </c>
      <c r="AN338" s="16" t="s">
        <v>843</v>
      </c>
      <c r="AO338" s="16" t="s">
        <v>843</v>
      </c>
      <c r="AP338" s="16" t="s">
        <v>843</v>
      </c>
      <c r="AQ338" s="16" t="s">
        <v>844</v>
      </c>
      <c r="AR338" s="16" t="s">
        <v>4415</v>
      </c>
      <c r="AS338" s="16" t="s">
        <v>844</v>
      </c>
      <c r="AT338" s="16" t="s">
        <v>843</v>
      </c>
      <c r="AU338" s="16" t="s">
        <v>843</v>
      </c>
      <c r="AV338" s="16" t="s">
        <v>843</v>
      </c>
      <c r="AW338" s="16" t="s">
        <v>843</v>
      </c>
      <c r="AX338" s="16" t="s">
        <v>843</v>
      </c>
      <c r="AY338" s="16" t="s">
        <v>843</v>
      </c>
      <c r="AZ338" s="16" t="s">
        <v>4437</v>
      </c>
      <c r="BF338" s="16" t="s">
        <v>844</v>
      </c>
      <c r="BI338" s="16" t="s">
        <v>7785</v>
      </c>
      <c r="BJ338" s="16" t="s">
        <v>843</v>
      </c>
      <c r="BK338" s="16" t="s">
        <v>843</v>
      </c>
      <c r="BL338" s="16" t="s">
        <v>843</v>
      </c>
      <c r="BM338" s="16" t="s">
        <v>843</v>
      </c>
      <c r="BN338" s="16" t="s">
        <v>843</v>
      </c>
      <c r="BO338" s="16" t="s">
        <v>844</v>
      </c>
      <c r="BP338" s="16" t="s">
        <v>843</v>
      </c>
      <c r="BQ338" s="16" t="s">
        <v>843</v>
      </c>
      <c r="CC338" s="16" t="s">
        <v>867</v>
      </c>
      <c r="CD338" s="16" t="s">
        <v>6837</v>
      </c>
      <c r="CE338" s="16" t="s">
        <v>7537</v>
      </c>
      <c r="DN338" s="16" t="s">
        <v>4411</v>
      </c>
      <c r="DQ338" s="16" t="s">
        <v>7093</v>
      </c>
      <c r="DR338" s="16" t="s">
        <v>865</v>
      </c>
      <c r="DX338" s="16" t="s">
        <v>865</v>
      </c>
      <c r="ES338" s="16" t="s">
        <v>865</v>
      </c>
      <c r="EU338" s="16" t="s">
        <v>7810</v>
      </c>
      <c r="EV338" s="16" t="s">
        <v>865</v>
      </c>
      <c r="HC338" s="16" t="s">
        <v>865</v>
      </c>
      <c r="KO338" s="16" t="s">
        <v>9631</v>
      </c>
      <c r="KP338" s="16" t="s">
        <v>9630</v>
      </c>
      <c r="KQ338" s="16" t="s">
        <v>8694</v>
      </c>
      <c r="KR338" s="16" t="s">
        <v>10521</v>
      </c>
      <c r="KS338" s="16" t="s">
        <v>9632</v>
      </c>
      <c r="KT338" s="16" t="s">
        <v>9148</v>
      </c>
      <c r="KU338" s="16" t="s">
        <v>844</v>
      </c>
      <c r="KV338" s="16" t="s">
        <v>9148</v>
      </c>
      <c r="KW338" s="16" t="s">
        <v>851</v>
      </c>
      <c r="KY338" s="16" t="s">
        <v>486</v>
      </c>
      <c r="LA338" s="16" t="s">
        <v>11675</v>
      </c>
      <c r="LB338" s="16" t="s">
        <v>11653</v>
      </c>
      <c r="LC338" s="16" t="s">
        <v>10879</v>
      </c>
      <c r="LF338" s="16" t="s">
        <v>11654</v>
      </c>
      <c r="LI338" s="16" t="s">
        <v>11655</v>
      </c>
      <c r="LM338" s="16" t="s">
        <v>8741</v>
      </c>
      <c r="LO338" s="16" t="s">
        <v>844</v>
      </c>
      <c r="LP338" s="16" t="s">
        <v>1056</v>
      </c>
      <c r="LQ338" s="16" t="s">
        <v>1056</v>
      </c>
      <c r="LR338" s="16" t="s">
        <v>844</v>
      </c>
      <c r="LS338" s="16" t="s">
        <v>844</v>
      </c>
      <c r="LT338" s="16" t="s">
        <v>844</v>
      </c>
      <c r="LU338" s="16" t="s">
        <v>843</v>
      </c>
      <c r="LV338" s="16" t="s">
        <v>843</v>
      </c>
      <c r="LW338" s="16" t="s">
        <v>844</v>
      </c>
      <c r="LX338" s="16" t="s">
        <v>844</v>
      </c>
      <c r="LY338" s="16" t="s">
        <v>843</v>
      </c>
      <c r="LZ338" s="16" t="s">
        <v>843</v>
      </c>
      <c r="MA338" s="16" t="s">
        <v>843</v>
      </c>
      <c r="MB338" s="16" t="s">
        <v>843</v>
      </c>
      <c r="MC338" s="16" t="s">
        <v>844</v>
      </c>
      <c r="MD338" s="16" t="s">
        <v>11676</v>
      </c>
      <c r="ME338" s="16" t="s">
        <v>11677</v>
      </c>
      <c r="MF338" s="16" t="s">
        <v>8847</v>
      </c>
      <c r="MR338" s="16" t="s">
        <v>470</v>
      </c>
      <c r="MS338" s="16" t="s">
        <v>11846</v>
      </c>
      <c r="MT338" s="16" t="s">
        <v>8911</v>
      </c>
      <c r="MV338" s="16" t="s">
        <v>487</v>
      </c>
      <c r="MW338" s="16" t="s">
        <v>1265</v>
      </c>
      <c r="MX338" s="16" t="s">
        <v>1262</v>
      </c>
      <c r="MY338" s="16" t="s">
        <v>486</v>
      </c>
      <c r="MZ338" s="16" t="s">
        <v>487</v>
      </c>
      <c r="NA338" s="16" t="s">
        <v>486</v>
      </c>
      <c r="NC338" s="16" t="s">
        <v>486</v>
      </c>
      <c r="NE338" s="16" t="s">
        <v>486</v>
      </c>
      <c r="NI338" s="16" t="s">
        <v>11658</v>
      </c>
      <c r="NL338" s="16" t="s">
        <v>844</v>
      </c>
      <c r="NS338" s="16" t="s">
        <v>462</v>
      </c>
      <c r="NT338" s="16" t="s">
        <v>482</v>
      </c>
      <c r="NU338" s="16">
        <v>0.79400000000000004</v>
      </c>
      <c r="NV338" s="16" t="s">
        <v>860</v>
      </c>
      <c r="NW338" s="16" t="s">
        <v>1176</v>
      </c>
      <c r="NX338" s="16" t="s">
        <v>1142</v>
      </c>
      <c r="NY338" s="16" t="s">
        <v>1122</v>
      </c>
      <c r="NZ338" s="16" t="s">
        <v>938</v>
      </c>
    </row>
    <row r="339" spans="1:393" x14ac:dyDescent="0.25">
      <c r="A339" s="16" t="s">
        <v>10524</v>
      </c>
      <c r="B339" s="16" t="s">
        <v>844</v>
      </c>
      <c r="C339" s="16" t="s">
        <v>972</v>
      </c>
      <c r="D339" s="16" t="s">
        <v>844</v>
      </c>
      <c r="E339" s="16" t="s">
        <v>843</v>
      </c>
      <c r="F339" s="16" t="s">
        <v>843</v>
      </c>
      <c r="G339" s="16" t="s">
        <v>843</v>
      </c>
      <c r="H339" s="16" t="s">
        <v>843</v>
      </c>
      <c r="I339" s="16" t="s">
        <v>843</v>
      </c>
      <c r="J339" s="16" t="s">
        <v>843</v>
      </c>
      <c r="K339" s="16" t="s">
        <v>843</v>
      </c>
      <c r="L339" s="16" t="s">
        <v>843</v>
      </c>
      <c r="M339" s="16" t="s">
        <v>843</v>
      </c>
      <c r="N339" s="16" t="s">
        <v>843</v>
      </c>
      <c r="O339" s="16" t="s">
        <v>843</v>
      </c>
      <c r="Q339" s="16" t="s">
        <v>844</v>
      </c>
      <c r="R339" s="16">
        <v>63</v>
      </c>
      <c r="T339" s="16" t="s">
        <v>470</v>
      </c>
      <c r="U339" s="16" t="s">
        <v>844</v>
      </c>
      <c r="V339" s="16" t="s">
        <v>843</v>
      </c>
      <c r="W339" s="16" t="s">
        <v>844</v>
      </c>
      <c r="X339" s="16" t="s">
        <v>843</v>
      </c>
      <c r="Y339" s="16" t="s">
        <v>843</v>
      </c>
      <c r="Z339" s="16" t="s">
        <v>843</v>
      </c>
      <c r="AA339" s="16" t="s">
        <v>843</v>
      </c>
      <c r="AB339" s="16" t="s">
        <v>843</v>
      </c>
      <c r="AC339" s="16" t="s">
        <v>843</v>
      </c>
      <c r="AD339" s="16" t="s">
        <v>867</v>
      </c>
      <c r="AF339" s="16" t="s">
        <v>11659</v>
      </c>
      <c r="AG339" s="16" t="s">
        <v>11787</v>
      </c>
      <c r="AH339" s="16" t="s">
        <v>844</v>
      </c>
      <c r="AI339" s="16" t="s">
        <v>843</v>
      </c>
      <c r="AJ339" s="16" t="s">
        <v>844</v>
      </c>
      <c r="AK339" s="16" t="s">
        <v>843</v>
      </c>
      <c r="AL339" s="16" t="s">
        <v>843</v>
      </c>
      <c r="AM339" s="16" t="s">
        <v>843</v>
      </c>
      <c r="AN339" s="16" t="s">
        <v>843</v>
      </c>
      <c r="AO339" s="16" t="s">
        <v>843</v>
      </c>
      <c r="AP339" s="16" t="s">
        <v>843</v>
      </c>
      <c r="AQ339" s="16" t="s">
        <v>843</v>
      </c>
      <c r="AR339" s="16" t="s">
        <v>4433</v>
      </c>
      <c r="AS339" s="16" t="s">
        <v>843</v>
      </c>
      <c r="AT339" s="16" t="s">
        <v>843</v>
      </c>
      <c r="AU339" s="16" t="s">
        <v>843</v>
      </c>
      <c r="AV339" s="16" t="s">
        <v>843</v>
      </c>
      <c r="AW339" s="16" t="s">
        <v>843</v>
      </c>
      <c r="AX339" s="16" t="s">
        <v>843</v>
      </c>
      <c r="AY339" s="16" t="s">
        <v>844</v>
      </c>
      <c r="BF339" s="16" t="s">
        <v>843</v>
      </c>
      <c r="BH339" s="16" t="s">
        <v>7380</v>
      </c>
      <c r="BI339" s="16" t="s">
        <v>7785</v>
      </c>
      <c r="BJ339" s="16" t="s">
        <v>843</v>
      </c>
      <c r="BK339" s="16" t="s">
        <v>843</v>
      </c>
      <c r="BL339" s="16" t="s">
        <v>843</v>
      </c>
      <c r="BM339" s="16" t="s">
        <v>843</v>
      </c>
      <c r="BN339" s="16" t="s">
        <v>843</v>
      </c>
      <c r="BO339" s="16" t="s">
        <v>844</v>
      </c>
      <c r="BP339" s="16" t="s">
        <v>843</v>
      </c>
      <c r="BQ339" s="16" t="s">
        <v>843</v>
      </c>
      <c r="DX339" s="16" t="s">
        <v>865</v>
      </c>
      <c r="ES339" s="16" t="s">
        <v>867</v>
      </c>
      <c r="EU339" s="16" t="s">
        <v>7810</v>
      </c>
      <c r="EV339" s="16" t="s">
        <v>865</v>
      </c>
      <c r="FF339" s="16" t="s">
        <v>7845</v>
      </c>
      <c r="FG339" s="16" t="s">
        <v>7852</v>
      </c>
      <c r="FH339" s="16" t="s">
        <v>843</v>
      </c>
      <c r="FI339" s="16" t="s">
        <v>844</v>
      </c>
      <c r="FJ339" s="16" t="s">
        <v>843</v>
      </c>
      <c r="FK339" s="16" t="s">
        <v>843</v>
      </c>
      <c r="FL339" s="16" t="s">
        <v>843</v>
      </c>
      <c r="FM339" s="16" t="s">
        <v>843</v>
      </c>
      <c r="FN339" s="16" t="s">
        <v>843</v>
      </c>
      <c r="FO339" s="16" t="s">
        <v>843</v>
      </c>
      <c r="FP339" s="16" t="s">
        <v>843</v>
      </c>
      <c r="FQ339" s="16" t="s">
        <v>843</v>
      </c>
      <c r="HC339" s="16" t="s">
        <v>865</v>
      </c>
      <c r="JA339" s="16" t="s">
        <v>4816</v>
      </c>
      <c r="JB339" s="16" t="s">
        <v>865</v>
      </c>
      <c r="JC339" s="16" t="s">
        <v>865</v>
      </c>
      <c r="JD339" s="16" t="s">
        <v>865</v>
      </c>
      <c r="JE339" s="16" t="s">
        <v>865</v>
      </c>
      <c r="JF339" s="16" t="s">
        <v>865</v>
      </c>
      <c r="JG339" s="16" t="s">
        <v>843</v>
      </c>
      <c r="JH339" s="16" t="s">
        <v>4846</v>
      </c>
      <c r="KF339" s="16" t="s">
        <v>4926</v>
      </c>
      <c r="KI339" s="16" t="s">
        <v>4846</v>
      </c>
      <c r="KO339" s="16" t="s">
        <v>9635</v>
      </c>
      <c r="KP339" s="16" t="s">
        <v>9634</v>
      </c>
      <c r="KQ339" s="16" t="s">
        <v>8694</v>
      </c>
      <c r="KR339" s="16" t="s">
        <v>10525</v>
      </c>
      <c r="KS339" s="16" t="s">
        <v>9636</v>
      </c>
      <c r="KT339" s="16" t="s">
        <v>9148</v>
      </c>
      <c r="KU339" s="16" t="s">
        <v>844</v>
      </c>
      <c r="KV339" s="16" t="s">
        <v>9148</v>
      </c>
      <c r="KW339" s="16" t="s">
        <v>851</v>
      </c>
      <c r="KY339" s="16" t="s">
        <v>486</v>
      </c>
      <c r="LC339" s="16" t="s">
        <v>10879</v>
      </c>
      <c r="LF339" s="16" t="s">
        <v>11654</v>
      </c>
      <c r="LI339" s="16" t="s">
        <v>11655</v>
      </c>
      <c r="LJ339" s="16" t="s">
        <v>843</v>
      </c>
      <c r="LL339" s="16" t="s">
        <v>8711</v>
      </c>
      <c r="LM339" s="16" t="s">
        <v>8741</v>
      </c>
      <c r="LO339" s="16" t="s">
        <v>843</v>
      </c>
      <c r="LP339" s="16" t="s">
        <v>843</v>
      </c>
      <c r="LQ339" s="16" t="s">
        <v>844</v>
      </c>
      <c r="LR339" s="16" t="s">
        <v>844</v>
      </c>
      <c r="LS339" s="16" t="s">
        <v>844</v>
      </c>
      <c r="LT339" s="16" t="s">
        <v>844</v>
      </c>
      <c r="LU339" s="16" t="s">
        <v>1056</v>
      </c>
      <c r="LV339" s="16" t="s">
        <v>843</v>
      </c>
      <c r="LW339" s="16" t="s">
        <v>1056</v>
      </c>
      <c r="LX339" s="16" t="s">
        <v>843</v>
      </c>
      <c r="LY339" s="16" t="s">
        <v>843</v>
      </c>
      <c r="LZ339" s="16" t="s">
        <v>843</v>
      </c>
      <c r="MA339" s="16" t="s">
        <v>843</v>
      </c>
      <c r="MB339" s="16" t="s">
        <v>843</v>
      </c>
      <c r="MC339" s="16" t="s">
        <v>843</v>
      </c>
      <c r="ME339" s="16" t="s">
        <v>11656</v>
      </c>
      <c r="MF339" s="16" t="s">
        <v>8847</v>
      </c>
      <c r="MO339" s="16" t="s">
        <v>1817</v>
      </c>
      <c r="MP339" s="16" t="s">
        <v>1824</v>
      </c>
      <c r="MR339" s="16" t="s">
        <v>470</v>
      </c>
      <c r="MS339" s="16" t="s">
        <v>11846</v>
      </c>
      <c r="MT339" s="16" t="s">
        <v>9003</v>
      </c>
      <c r="MU339" s="16" t="s">
        <v>817</v>
      </c>
      <c r="NC339" s="16" t="s">
        <v>487</v>
      </c>
      <c r="NE339" s="16" t="s">
        <v>486</v>
      </c>
      <c r="NG339" s="16" t="s">
        <v>1380</v>
      </c>
      <c r="NI339" s="16" t="s">
        <v>11658</v>
      </c>
      <c r="NR339" s="16" t="s">
        <v>877</v>
      </c>
      <c r="NS339" s="16" t="s">
        <v>462</v>
      </c>
      <c r="NT339" s="16" t="s">
        <v>482</v>
      </c>
      <c r="NU339" s="16">
        <v>0.79400000000000004</v>
      </c>
      <c r="NV339" s="16" t="s">
        <v>457</v>
      </c>
      <c r="NW339" s="16" t="s">
        <v>1177</v>
      </c>
      <c r="NX339" s="16" t="s">
        <v>1142</v>
      </c>
      <c r="OB339" s="16" t="s">
        <v>833</v>
      </c>
      <c r="OC339" s="16" t="s">
        <v>877</v>
      </c>
    </row>
    <row r="340" spans="1:393" x14ac:dyDescent="0.25">
      <c r="A340" s="16" t="s">
        <v>10529</v>
      </c>
      <c r="B340" s="16" t="s">
        <v>1056</v>
      </c>
      <c r="C340" s="16" t="s">
        <v>972</v>
      </c>
      <c r="D340" s="16" t="s">
        <v>844</v>
      </c>
      <c r="E340" s="16" t="s">
        <v>843</v>
      </c>
      <c r="F340" s="16" t="s">
        <v>843</v>
      </c>
      <c r="G340" s="16" t="s">
        <v>843</v>
      </c>
      <c r="H340" s="16" t="s">
        <v>843</v>
      </c>
      <c r="I340" s="16" t="s">
        <v>843</v>
      </c>
      <c r="J340" s="16" t="s">
        <v>843</v>
      </c>
      <c r="K340" s="16" t="s">
        <v>843</v>
      </c>
      <c r="L340" s="16" t="s">
        <v>843</v>
      </c>
      <c r="M340" s="16" t="s">
        <v>843</v>
      </c>
      <c r="N340" s="16" t="s">
        <v>843</v>
      </c>
      <c r="O340" s="16" t="s">
        <v>843</v>
      </c>
      <c r="Q340" s="16" t="s">
        <v>844</v>
      </c>
      <c r="R340" s="16">
        <v>71</v>
      </c>
      <c r="T340" s="16" t="s">
        <v>474</v>
      </c>
      <c r="U340" s="16" t="s">
        <v>843</v>
      </c>
      <c r="V340" s="16" t="s">
        <v>844</v>
      </c>
      <c r="W340" s="16" t="s">
        <v>843</v>
      </c>
      <c r="X340" s="16" t="s">
        <v>844</v>
      </c>
      <c r="Y340" s="16" t="s">
        <v>843</v>
      </c>
      <c r="Z340" s="16" t="s">
        <v>843</v>
      </c>
      <c r="AA340" s="16" t="s">
        <v>843</v>
      </c>
      <c r="AB340" s="16" t="s">
        <v>843</v>
      </c>
      <c r="AC340" s="16" t="s">
        <v>843</v>
      </c>
      <c r="AD340" s="16" t="s">
        <v>867</v>
      </c>
      <c r="AF340" s="16" t="s">
        <v>11659</v>
      </c>
      <c r="AG340" s="16" t="s">
        <v>11854</v>
      </c>
      <c r="AH340" s="16" t="s">
        <v>844</v>
      </c>
      <c r="AI340" s="16" t="s">
        <v>843</v>
      </c>
      <c r="AJ340" s="16" t="s">
        <v>844</v>
      </c>
      <c r="AK340" s="16" t="s">
        <v>843</v>
      </c>
      <c r="AL340" s="16" t="s">
        <v>844</v>
      </c>
      <c r="AM340" s="16" t="s">
        <v>843</v>
      </c>
      <c r="AN340" s="16" t="s">
        <v>843</v>
      </c>
      <c r="AO340" s="16" t="s">
        <v>843</v>
      </c>
      <c r="AP340" s="16" t="s">
        <v>843</v>
      </c>
      <c r="AQ340" s="16" t="s">
        <v>843</v>
      </c>
      <c r="AR340" s="16" t="s">
        <v>4418</v>
      </c>
      <c r="AS340" s="16" t="s">
        <v>843</v>
      </c>
      <c r="AT340" s="16" t="s">
        <v>844</v>
      </c>
      <c r="AU340" s="16" t="s">
        <v>843</v>
      </c>
      <c r="AV340" s="16" t="s">
        <v>843</v>
      </c>
      <c r="AW340" s="16" t="s">
        <v>843</v>
      </c>
      <c r="AX340" s="16" t="s">
        <v>843</v>
      </c>
      <c r="AY340" s="16" t="s">
        <v>843</v>
      </c>
      <c r="BA340" s="16" t="s">
        <v>4437</v>
      </c>
      <c r="BF340" s="16" t="s">
        <v>843</v>
      </c>
      <c r="BI340" s="16" t="s">
        <v>7785</v>
      </c>
      <c r="BJ340" s="16" t="s">
        <v>843</v>
      </c>
      <c r="BK340" s="16" t="s">
        <v>843</v>
      </c>
      <c r="BL340" s="16" t="s">
        <v>843</v>
      </c>
      <c r="BM340" s="16" t="s">
        <v>843</v>
      </c>
      <c r="BN340" s="16" t="s">
        <v>843</v>
      </c>
      <c r="BO340" s="16" t="s">
        <v>844</v>
      </c>
      <c r="BP340" s="16" t="s">
        <v>843</v>
      </c>
      <c r="BQ340" s="16" t="s">
        <v>843</v>
      </c>
      <c r="DX340" s="16" t="s">
        <v>867</v>
      </c>
      <c r="DY340" s="16" t="s">
        <v>867</v>
      </c>
      <c r="ES340" s="16" t="s">
        <v>867</v>
      </c>
      <c r="EU340" s="16" t="s">
        <v>7813</v>
      </c>
      <c r="EV340" s="16" t="s">
        <v>865</v>
      </c>
      <c r="FF340" s="16" t="s">
        <v>7845</v>
      </c>
      <c r="FG340" s="16" t="s">
        <v>2337</v>
      </c>
      <c r="FH340" s="16" t="s">
        <v>843</v>
      </c>
      <c r="FI340" s="16" t="s">
        <v>843</v>
      </c>
      <c r="FJ340" s="16" t="s">
        <v>843</v>
      </c>
      <c r="FK340" s="16" t="s">
        <v>843</v>
      </c>
      <c r="FL340" s="16" t="s">
        <v>843</v>
      </c>
      <c r="FM340" s="16" t="s">
        <v>843</v>
      </c>
      <c r="FN340" s="16" t="s">
        <v>843</v>
      </c>
      <c r="FO340" s="16" t="s">
        <v>844</v>
      </c>
      <c r="FP340" s="16" t="s">
        <v>843</v>
      </c>
      <c r="FQ340" s="16" t="s">
        <v>843</v>
      </c>
      <c r="FR340" s="16" t="s">
        <v>11855</v>
      </c>
      <c r="HC340" s="16" t="s">
        <v>865</v>
      </c>
      <c r="JA340" s="16" t="s">
        <v>4816</v>
      </c>
      <c r="JB340" s="16" t="s">
        <v>865</v>
      </c>
      <c r="JC340" s="16" t="s">
        <v>865</v>
      </c>
      <c r="JD340" s="16" t="s">
        <v>865</v>
      </c>
      <c r="JE340" s="16" t="s">
        <v>865</v>
      </c>
      <c r="JF340" s="16" t="s">
        <v>865</v>
      </c>
      <c r="JG340" s="16" t="s">
        <v>843</v>
      </c>
      <c r="JH340" s="16" t="s">
        <v>4846</v>
      </c>
      <c r="KF340" s="16" t="s">
        <v>4926</v>
      </c>
      <c r="KI340" s="16" t="s">
        <v>4982</v>
      </c>
      <c r="KK340" s="16" t="s">
        <v>4874</v>
      </c>
      <c r="KM340" s="16" t="s">
        <v>7625</v>
      </c>
      <c r="KO340" s="16" t="s">
        <v>9635</v>
      </c>
      <c r="KP340" s="16" t="s">
        <v>9634</v>
      </c>
      <c r="KQ340" s="16" t="s">
        <v>8694</v>
      </c>
      <c r="KR340" s="16" t="s">
        <v>10530</v>
      </c>
      <c r="KS340" s="16" t="s">
        <v>9636</v>
      </c>
      <c r="KT340" s="16" t="s">
        <v>9148</v>
      </c>
      <c r="KU340" s="16" t="s">
        <v>844</v>
      </c>
      <c r="KV340" s="16" t="s">
        <v>9148</v>
      </c>
      <c r="KW340" s="16" t="s">
        <v>851</v>
      </c>
      <c r="KX340" s="16" t="s">
        <v>487</v>
      </c>
      <c r="KY340" s="16" t="s">
        <v>487</v>
      </c>
      <c r="KZ340" s="16" t="s">
        <v>487</v>
      </c>
      <c r="LC340" s="16" t="s">
        <v>10879</v>
      </c>
      <c r="LF340" s="16" t="s">
        <v>11654</v>
      </c>
      <c r="LI340" s="16" t="s">
        <v>11655</v>
      </c>
      <c r="LJ340" s="16" t="s">
        <v>843</v>
      </c>
      <c r="LL340" s="16" t="s">
        <v>8711</v>
      </c>
      <c r="LM340" s="16" t="s">
        <v>8741</v>
      </c>
      <c r="LO340" s="16" t="s">
        <v>843</v>
      </c>
      <c r="LP340" s="16" t="s">
        <v>843</v>
      </c>
      <c r="LQ340" s="16" t="s">
        <v>844</v>
      </c>
      <c r="LR340" s="16" t="s">
        <v>844</v>
      </c>
      <c r="LS340" s="16" t="s">
        <v>844</v>
      </c>
      <c r="LT340" s="16" t="s">
        <v>844</v>
      </c>
      <c r="LU340" s="16" t="s">
        <v>1056</v>
      </c>
      <c r="LV340" s="16" t="s">
        <v>843</v>
      </c>
      <c r="LW340" s="16" t="s">
        <v>1056</v>
      </c>
      <c r="LX340" s="16" t="s">
        <v>843</v>
      </c>
      <c r="LY340" s="16" t="s">
        <v>843</v>
      </c>
      <c r="LZ340" s="16" t="s">
        <v>843</v>
      </c>
      <c r="MA340" s="16" t="s">
        <v>843</v>
      </c>
      <c r="MB340" s="16" t="s">
        <v>843</v>
      </c>
      <c r="MC340" s="16" t="s">
        <v>843</v>
      </c>
      <c r="ME340" s="16" t="s">
        <v>11656</v>
      </c>
      <c r="MF340" s="16" t="s">
        <v>8847</v>
      </c>
      <c r="MJ340" s="16" t="s">
        <v>1838</v>
      </c>
      <c r="MO340" s="16" t="s">
        <v>1817</v>
      </c>
      <c r="MP340" s="16" t="s">
        <v>1829</v>
      </c>
      <c r="MQ340" s="16" t="s">
        <v>1785</v>
      </c>
      <c r="MR340" s="16" t="s">
        <v>474</v>
      </c>
      <c r="MS340" s="16" t="s">
        <v>11846</v>
      </c>
      <c r="MT340" s="16" t="s">
        <v>9003</v>
      </c>
      <c r="NC340" s="16" t="s">
        <v>487</v>
      </c>
      <c r="NE340" s="16" t="s">
        <v>486</v>
      </c>
      <c r="NG340" s="16" t="s">
        <v>1380</v>
      </c>
      <c r="NI340" s="16" t="s">
        <v>11658</v>
      </c>
      <c r="NR340" s="16" t="s">
        <v>878</v>
      </c>
      <c r="NS340" s="16" t="s">
        <v>462</v>
      </c>
      <c r="NT340" s="16" t="s">
        <v>482</v>
      </c>
      <c r="NU340" s="16">
        <v>0.79400000000000004</v>
      </c>
      <c r="NV340" s="16" t="s">
        <v>457</v>
      </c>
      <c r="NW340" s="16" t="s">
        <v>1183</v>
      </c>
      <c r="NX340" s="16" t="s">
        <v>1142</v>
      </c>
      <c r="OB340" s="16" t="s">
        <v>833</v>
      </c>
      <c r="OC340" s="16" t="s">
        <v>878</v>
      </c>
    </row>
    <row r="341" spans="1:393" x14ac:dyDescent="0.25">
      <c r="A341" s="16" t="s">
        <v>10534</v>
      </c>
      <c r="B341" s="16" t="s">
        <v>844</v>
      </c>
      <c r="C341" s="16" t="s">
        <v>972</v>
      </c>
      <c r="D341" s="16" t="s">
        <v>844</v>
      </c>
      <c r="E341" s="16" t="s">
        <v>843</v>
      </c>
      <c r="F341" s="16" t="s">
        <v>843</v>
      </c>
      <c r="G341" s="16" t="s">
        <v>843</v>
      </c>
      <c r="H341" s="16" t="s">
        <v>843</v>
      </c>
      <c r="I341" s="16" t="s">
        <v>843</v>
      </c>
      <c r="J341" s="16" t="s">
        <v>843</v>
      </c>
      <c r="K341" s="16" t="s">
        <v>843</v>
      </c>
      <c r="L341" s="16" t="s">
        <v>843</v>
      </c>
      <c r="M341" s="16" t="s">
        <v>843</v>
      </c>
      <c r="N341" s="16" t="s">
        <v>843</v>
      </c>
      <c r="O341" s="16" t="s">
        <v>843</v>
      </c>
      <c r="Q341" s="16" t="s">
        <v>844</v>
      </c>
      <c r="R341" s="16">
        <v>83</v>
      </c>
      <c r="T341" s="16" t="s">
        <v>470</v>
      </c>
      <c r="U341" s="16" t="s">
        <v>844</v>
      </c>
      <c r="V341" s="16" t="s">
        <v>843</v>
      </c>
      <c r="W341" s="16" t="s">
        <v>844</v>
      </c>
      <c r="X341" s="16" t="s">
        <v>843</v>
      </c>
      <c r="Y341" s="16" t="s">
        <v>843</v>
      </c>
      <c r="Z341" s="16" t="s">
        <v>843</v>
      </c>
      <c r="AA341" s="16" t="s">
        <v>843</v>
      </c>
      <c r="AB341" s="16" t="s">
        <v>843</v>
      </c>
      <c r="AC341" s="16" t="s">
        <v>843</v>
      </c>
      <c r="AD341" s="16" t="s">
        <v>867</v>
      </c>
      <c r="AF341" s="16" t="s">
        <v>11673</v>
      </c>
      <c r="AG341" s="16" t="s">
        <v>4400</v>
      </c>
      <c r="AH341" s="16" t="s">
        <v>843</v>
      </c>
      <c r="AI341" s="16" t="s">
        <v>843</v>
      </c>
      <c r="AJ341" s="16" t="s">
        <v>844</v>
      </c>
      <c r="AK341" s="16" t="s">
        <v>843</v>
      </c>
      <c r="AL341" s="16" t="s">
        <v>843</v>
      </c>
      <c r="AM341" s="16" t="s">
        <v>843</v>
      </c>
      <c r="AN341" s="16" t="s">
        <v>843</v>
      </c>
      <c r="AO341" s="16" t="s">
        <v>843</v>
      </c>
      <c r="AP341" s="16" t="s">
        <v>843</v>
      </c>
      <c r="AQ341" s="16" t="s">
        <v>843</v>
      </c>
      <c r="AR341" s="16" t="s">
        <v>11856</v>
      </c>
      <c r="AS341" s="16" t="s">
        <v>843</v>
      </c>
      <c r="AT341" s="16" t="s">
        <v>844</v>
      </c>
      <c r="AU341" s="16" t="s">
        <v>844</v>
      </c>
      <c r="AV341" s="16" t="s">
        <v>843</v>
      </c>
      <c r="AW341" s="16" t="s">
        <v>843</v>
      </c>
      <c r="AX341" s="16" t="s">
        <v>843</v>
      </c>
      <c r="AY341" s="16" t="s">
        <v>843</v>
      </c>
      <c r="BA341" s="16" t="s">
        <v>4437</v>
      </c>
      <c r="BB341" s="16" t="s">
        <v>4437</v>
      </c>
      <c r="BF341" s="16" t="s">
        <v>843</v>
      </c>
      <c r="BI341" s="16" t="s">
        <v>7785</v>
      </c>
      <c r="BJ341" s="16" t="s">
        <v>843</v>
      </c>
      <c r="BK341" s="16" t="s">
        <v>843</v>
      </c>
      <c r="BL341" s="16" t="s">
        <v>843</v>
      </c>
      <c r="BM341" s="16" t="s">
        <v>843</v>
      </c>
      <c r="BN341" s="16" t="s">
        <v>843</v>
      </c>
      <c r="BO341" s="16" t="s">
        <v>844</v>
      </c>
      <c r="BP341" s="16" t="s">
        <v>843</v>
      </c>
      <c r="BQ341" s="16" t="s">
        <v>843</v>
      </c>
      <c r="DX341" s="16" t="s">
        <v>867</v>
      </c>
      <c r="DY341" s="16" t="s">
        <v>867</v>
      </c>
      <c r="ES341" s="16" t="s">
        <v>867</v>
      </c>
      <c r="EU341" s="16" t="s">
        <v>7813</v>
      </c>
      <c r="EV341" s="16" t="s">
        <v>865</v>
      </c>
      <c r="FF341" s="16" t="s">
        <v>7836</v>
      </c>
      <c r="HC341" s="16" t="s">
        <v>865</v>
      </c>
      <c r="JA341" s="16" t="s">
        <v>4813</v>
      </c>
      <c r="JB341" s="16" t="s">
        <v>865</v>
      </c>
      <c r="JC341" s="16" t="s">
        <v>865</v>
      </c>
      <c r="JD341" s="16" t="s">
        <v>865</v>
      </c>
      <c r="JE341" s="16" t="s">
        <v>865</v>
      </c>
      <c r="JF341" s="16" t="s">
        <v>865</v>
      </c>
      <c r="JG341" s="16" t="s">
        <v>843</v>
      </c>
      <c r="JH341" s="16" t="s">
        <v>4846</v>
      </c>
      <c r="KF341" s="16" t="s">
        <v>4411</v>
      </c>
      <c r="KI341" s="16" t="s">
        <v>4846</v>
      </c>
      <c r="KO341" s="16" t="s">
        <v>9642</v>
      </c>
      <c r="KP341" s="16" t="s">
        <v>9641</v>
      </c>
      <c r="KQ341" s="16" t="s">
        <v>8694</v>
      </c>
      <c r="KR341" s="16" t="s">
        <v>10535</v>
      </c>
      <c r="KS341" s="16" t="s">
        <v>9643</v>
      </c>
      <c r="KT341" s="16" t="s">
        <v>9148</v>
      </c>
      <c r="KU341" s="16" t="s">
        <v>844</v>
      </c>
      <c r="KV341" s="16" t="s">
        <v>9148</v>
      </c>
      <c r="KW341" s="16" t="s">
        <v>851</v>
      </c>
      <c r="KX341" s="16" t="s">
        <v>487</v>
      </c>
      <c r="KY341" s="16" t="s">
        <v>487</v>
      </c>
      <c r="KZ341" s="16" t="s">
        <v>487</v>
      </c>
      <c r="LC341" s="16" t="s">
        <v>10879</v>
      </c>
      <c r="LF341" s="16" t="s">
        <v>11654</v>
      </c>
      <c r="LI341" s="16" t="s">
        <v>11655</v>
      </c>
      <c r="LJ341" s="16" t="s">
        <v>843</v>
      </c>
      <c r="LL341" s="16" t="s">
        <v>8711</v>
      </c>
      <c r="LM341" s="16" t="s">
        <v>8741</v>
      </c>
      <c r="LO341" s="16" t="s">
        <v>843</v>
      </c>
      <c r="LP341" s="16" t="s">
        <v>844</v>
      </c>
      <c r="LQ341" s="16" t="s">
        <v>1056</v>
      </c>
      <c r="LR341" s="16" t="s">
        <v>843</v>
      </c>
      <c r="LS341" s="16" t="s">
        <v>1056</v>
      </c>
      <c r="LT341" s="16" t="s">
        <v>843</v>
      </c>
      <c r="LU341" s="16" t="s">
        <v>844</v>
      </c>
      <c r="LV341" s="16" t="s">
        <v>843</v>
      </c>
      <c r="LW341" s="16" t="s">
        <v>844</v>
      </c>
      <c r="LX341" s="16" t="s">
        <v>844</v>
      </c>
      <c r="LY341" s="16" t="s">
        <v>843</v>
      </c>
      <c r="LZ341" s="16" t="s">
        <v>843</v>
      </c>
      <c r="MA341" s="16" t="s">
        <v>843</v>
      </c>
      <c r="MB341" s="16" t="s">
        <v>843</v>
      </c>
      <c r="MC341" s="16" t="s">
        <v>843</v>
      </c>
      <c r="ME341" s="16" t="s">
        <v>11656</v>
      </c>
      <c r="MF341" s="16" t="s">
        <v>8847</v>
      </c>
      <c r="MP341" s="16" t="s">
        <v>1824</v>
      </c>
      <c r="MR341" s="16" t="s">
        <v>470</v>
      </c>
      <c r="MS341" s="16" t="s">
        <v>11846</v>
      </c>
      <c r="MT341" s="16" t="s">
        <v>9009</v>
      </c>
      <c r="NC341" s="16" t="s">
        <v>487</v>
      </c>
      <c r="NE341" s="16" t="s">
        <v>486</v>
      </c>
      <c r="NG341" s="16" t="s">
        <v>1376</v>
      </c>
      <c r="NI341" s="16" t="s">
        <v>11658</v>
      </c>
      <c r="NR341" s="16" t="s">
        <v>878</v>
      </c>
      <c r="NS341" s="16" t="s">
        <v>462</v>
      </c>
      <c r="NT341" s="16" t="s">
        <v>482</v>
      </c>
      <c r="NU341" s="16">
        <v>0.79400000000000004</v>
      </c>
      <c r="NV341" s="16" t="s">
        <v>457</v>
      </c>
      <c r="NW341" s="16" t="s">
        <v>1177</v>
      </c>
      <c r="NX341" s="16" t="s">
        <v>1142</v>
      </c>
      <c r="OB341" s="16" t="s">
        <v>833</v>
      </c>
      <c r="OC341" s="16" t="s">
        <v>878</v>
      </c>
    </row>
    <row r="342" spans="1:393" x14ac:dyDescent="0.25">
      <c r="A342" s="16" t="s">
        <v>10538</v>
      </c>
      <c r="B342" s="16" t="s">
        <v>1056</v>
      </c>
      <c r="C342" s="16" t="s">
        <v>4199</v>
      </c>
      <c r="D342" s="16" t="s">
        <v>843</v>
      </c>
      <c r="E342" s="16" t="s">
        <v>843</v>
      </c>
      <c r="F342" s="16" t="s">
        <v>843</v>
      </c>
      <c r="G342" s="16" t="s">
        <v>843</v>
      </c>
      <c r="H342" s="16" t="s">
        <v>843</v>
      </c>
      <c r="I342" s="16" t="s">
        <v>844</v>
      </c>
      <c r="J342" s="16" t="s">
        <v>843</v>
      </c>
      <c r="K342" s="16" t="s">
        <v>843</v>
      </c>
      <c r="L342" s="16" t="s">
        <v>843</v>
      </c>
      <c r="M342" s="16" t="s">
        <v>843</v>
      </c>
      <c r="N342" s="16" t="s">
        <v>843</v>
      </c>
      <c r="O342" s="16" t="s">
        <v>843</v>
      </c>
      <c r="Q342" s="16" t="s">
        <v>843</v>
      </c>
      <c r="R342" s="16">
        <v>57</v>
      </c>
      <c r="T342" s="16" t="s">
        <v>470</v>
      </c>
      <c r="U342" s="16" t="s">
        <v>844</v>
      </c>
      <c r="V342" s="16" t="s">
        <v>843</v>
      </c>
      <c r="W342" s="16" t="s">
        <v>844</v>
      </c>
      <c r="X342" s="16" t="s">
        <v>843</v>
      </c>
      <c r="Y342" s="16" t="s">
        <v>843</v>
      </c>
      <c r="Z342" s="16" t="s">
        <v>843</v>
      </c>
      <c r="AA342" s="16" t="s">
        <v>843</v>
      </c>
      <c r="AB342" s="16" t="s">
        <v>843</v>
      </c>
      <c r="AC342" s="16" t="s">
        <v>843</v>
      </c>
      <c r="AD342" s="16" t="s">
        <v>867</v>
      </c>
      <c r="BF342" s="16" t="s">
        <v>843</v>
      </c>
      <c r="JB342" s="16" t="s">
        <v>867</v>
      </c>
      <c r="JC342" s="16" t="s">
        <v>865</v>
      </c>
      <c r="JG342" s="16" t="s">
        <v>843</v>
      </c>
      <c r="KO342" s="16" t="s">
        <v>9642</v>
      </c>
      <c r="KP342" s="16" t="s">
        <v>9641</v>
      </c>
      <c r="KQ342" s="16" t="s">
        <v>8694</v>
      </c>
      <c r="KR342" s="16" t="s">
        <v>10539</v>
      </c>
      <c r="KS342" s="16" t="s">
        <v>9643</v>
      </c>
      <c r="KT342" s="16" t="s">
        <v>9148</v>
      </c>
      <c r="KU342" s="16" t="s">
        <v>844</v>
      </c>
      <c r="KV342" s="16" t="s">
        <v>9148</v>
      </c>
      <c r="LC342" s="16" t="s">
        <v>10879</v>
      </c>
      <c r="LF342" s="16" t="s">
        <v>11654</v>
      </c>
      <c r="LJ342" s="16" t="s">
        <v>831</v>
      </c>
      <c r="LK342" s="16" t="s">
        <v>831</v>
      </c>
      <c r="LL342" s="16" t="s">
        <v>8756</v>
      </c>
      <c r="LM342" s="16" t="s">
        <v>8741</v>
      </c>
      <c r="LO342" s="16" t="s">
        <v>843</v>
      </c>
      <c r="LP342" s="16" t="s">
        <v>844</v>
      </c>
      <c r="LQ342" s="16" t="s">
        <v>1056</v>
      </c>
      <c r="LR342" s="16" t="s">
        <v>843</v>
      </c>
      <c r="LS342" s="16" t="s">
        <v>1056</v>
      </c>
      <c r="LT342" s="16" t="s">
        <v>843</v>
      </c>
      <c r="LU342" s="16" t="s">
        <v>844</v>
      </c>
      <c r="LV342" s="16" t="s">
        <v>843</v>
      </c>
      <c r="LW342" s="16" t="s">
        <v>844</v>
      </c>
      <c r="LX342" s="16" t="s">
        <v>844</v>
      </c>
      <c r="LY342" s="16" t="s">
        <v>843</v>
      </c>
      <c r="LZ342" s="16" t="s">
        <v>843</v>
      </c>
      <c r="MA342" s="16" t="s">
        <v>843</v>
      </c>
      <c r="MB342" s="16" t="s">
        <v>843</v>
      </c>
      <c r="MC342" s="16" t="s">
        <v>843</v>
      </c>
      <c r="ME342" s="16" t="s">
        <v>11656</v>
      </c>
      <c r="MF342" s="16" t="s">
        <v>8847</v>
      </c>
      <c r="MR342" s="16" t="s">
        <v>470</v>
      </c>
      <c r="MS342" s="16" t="s">
        <v>11846</v>
      </c>
      <c r="NI342" s="16" t="s">
        <v>11658</v>
      </c>
      <c r="NR342" s="16" t="s">
        <v>451</v>
      </c>
      <c r="NS342" s="16" t="s">
        <v>462</v>
      </c>
      <c r="NT342" s="16" t="s">
        <v>482</v>
      </c>
      <c r="NU342" s="16">
        <v>0.79400000000000004</v>
      </c>
      <c r="NV342" s="16" t="s">
        <v>451</v>
      </c>
      <c r="NW342" s="16" t="s">
        <v>1175</v>
      </c>
      <c r="NX342" s="16" t="s">
        <v>1142</v>
      </c>
      <c r="OB342" s="16" t="s">
        <v>831</v>
      </c>
      <c r="OC342" s="16" t="s">
        <v>451</v>
      </c>
    </row>
    <row r="343" spans="1:393" x14ac:dyDescent="0.25">
      <c r="A343" s="16" t="s">
        <v>10542</v>
      </c>
      <c r="B343" s="16" t="s">
        <v>844</v>
      </c>
      <c r="C343" s="16" t="s">
        <v>972</v>
      </c>
      <c r="D343" s="16" t="s">
        <v>844</v>
      </c>
      <c r="E343" s="16" t="s">
        <v>843</v>
      </c>
      <c r="F343" s="16" t="s">
        <v>843</v>
      </c>
      <c r="G343" s="16" t="s">
        <v>843</v>
      </c>
      <c r="H343" s="16" t="s">
        <v>843</v>
      </c>
      <c r="I343" s="16" t="s">
        <v>843</v>
      </c>
      <c r="J343" s="16" t="s">
        <v>843</v>
      </c>
      <c r="K343" s="16" t="s">
        <v>843</v>
      </c>
      <c r="L343" s="16" t="s">
        <v>843</v>
      </c>
      <c r="M343" s="16" t="s">
        <v>843</v>
      </c>
      <c r="N343" s="16" t="s">
        <v>843</v>
      </c>
      <c r="O343" s="16" t="s">
        <v>843</v>
      </c>
      <c r="Q343" s="16" t="s">
        <v>844</v>
      </c>
      <c r="R343" s="16">
        <v>35</v>
      </c>
      <c r="T343" s="16" t="s">
        <v>470</v>
      </c>
      <c r="U343" s="16" t="s">
        <v>844</v>
      </c>
      <c r="V343" s="16" t="s">
        <v>843</v>
      </c>
      <c r="W343" s="16" t="s">
        <v>844</v>
      </c>
      <c r="X343" s="16" t="s">
        <v>843</v>
      </c>
      <c r="Y343" s="16" t="s">
        <v>843</v>
      </c>
      <c r="Z343" s="16" t="s">
        <v>843</v>
      </c>
      <c r="AA343" s="16" t="s">
        <v>843</v>
      </c>
      <c r="AB343" s="16" t="s">
        <v>844</v>
      </c>
      <c r="AC343" s="16" t="s">
        <v>843</v>
      </c>
      <c r="AD343" s="16" t="s">
        <v>867</v>
      </c>
      <c r="AF343" s="16" t="s">
        <v>11651</v>
      </c>
      <c r="AG343" s="16" t="s">
        <v>11703</v>
      </c>
      <c r="AH343" s="16" t="s">
        <v>844</v>
      </c>
      <c r="AI343" s="16" t="s">
        <v>843</v>
      </c>
      <c r="AJ343" s="16" t="s">
        <v>844</v>
      </c>
      <c r="AK343" s="16" t="s">
        <v>843</v>
      </c>
      <c r="AL343" s="16" t="s">
        <v>844</v>
      </c>
      <c r="AM343" s="16" t="s">
        <v>843</v>
      </c>
      <c r="AN343" s="16" t="s">
        <v>843</v>
      </c>
      <c r="AO343" s="16" t="s">
        <v>843</v>
      </c>
      <c r="AP343" s="16" t="s">
        <v>843</v>
      </c>
      <c r="AQ343" s="16" t="s">
        <v>843</v>
      </c>
      <c r="AR343" s="16" t="s">
        <v>4433</v>
      </c>
      <c r="AS343" s="16" t="s">
        <v>843</v>
      </c>
      <c r="AT343" s="16" t="s">
        <v>843</v>
      </c>
      <c r="AU343" s="16" t="s">
        <v>843</v>
      </c>
      <c r="AV343" s="16" t="s">
        <v>843</v>
      </c>
      <c r="AW343" s="16" t="s">
        <v>843</v>
      </c>
      <c r="AX343" s="16" t="s">
        <v>843</v>
      </c>
      <c r="AY343" s="16" t="s">
        <v>844</v>
      </c>
      <c r="BF343" s="16" t="s">
        <v>843</v>
      </c>
      <c r="BH343" s="16" t="s">
        <v>7383</v>
      </c>
      <c r="BI343" s="16" t="s">
        <v>7770</v>
      </c>
      <c r="BJ343" s="16" t="s">
        <v>844</v>
      </c>
      <c r="BK343" s="16" t="s">
        <v>843</v>
      </c>
      <c r="BL343" s="16" t="s">
        <v>843</v>
      </c>
      <c r="BM343" s="16" t="s">
        <v>843</v>
      </c>
      <c r="BN343" s="16" t="s">
        <v>843</v>
      </c>
      <c r="BO343" s="16" t="s">
        <v>843</v>
      </c>
      <c r="BP343" s="16" t="s">
        <v>843</v>
      </c>
      <c r="BQ343" s="16" t="s">
        <v>843</v>
      </c>
      <c r="BR343" s="16" t="s">
        <v>7799</v>
      </c>
      <c r="BS343" s="16" t="s">
        <v>843</v>
      </c>
      <c r="BT343" s="16" t="s">
        <v>843</v>
      </c>
      <c r="BU343" s="16" t="s">
        <v>843</v>
      </c>
      <c r="BV343" s="16" t="s">
        <v>844</v>
      </c>
      <c r="BW343" s="16" t="s">
        <v>843</v>
      </c>
      <c r="BX343" s="16" t="s">
        <v>843</v>
      </c>
      <c r="BY343" s="16" t="s">
        <v>843</v>
      </c>
      <c r="BZ343" s="16" t="s">
        <v>843</v>
      </c>
      <c r="CA343" s="16" t="s">
        <v>843</v>
      </c>
      <c r="DX343" s="16" t="s">
        <v>865</v>
      </c>
      <c r="ES343" s="16" t="s">
        <v>864</v>
      </c>
      <c r="EU343" s="16" t="s">
        <v>7810</v>
      </c>
      <c r="EV343" s="16" t="s">
        <v>865</v>
      </c>
      <c r="FT343" s="16" t="s">
        <v>865</v>
      </c>
      <c r="HC343" s="16" t="s">
        <v>867</v>
      </c>
      <c r="HD343" s="16" t="s">
        <v>865</v>
      </c>
      <c r="JA343" s="16" t="s">
        <v>4825</v>
      </c>
      <c r="JB343" s="16" t="s">
        <v>865</v>
      </c>
      <c r="JC343" s="16" t="s">
        <v>865</v>
      </c>
      <c r="JD343" s="16" t="s">
        <v>865</v>
      </c>
      <c r="JE343" s="16" t="s">
        <v>865</v>
      </c>
      <c r="JF343" s="16" t="s">
        <v>865</v>
      </c>
      <c r="JG343" s="16" t="s">
        <v>1056</v>
      </c>
      <c r="JH343" s="16" t="s">
        <v>7577</v>
      </c>
      <c r="JJ343" s="16" t="s">
        <v>865</v>
      </c>
      <c r="KF343" s="16" t="s">
        <v>4945</v>
      </c>
      <c r="KI343" s="16" t="s">
        <v>4982</v>
      </c>
      <c r="KK343" s="16" t="s">
        <v>4883</v>
      </c>
      <c r="KM343" s="16" t="s">
        <v>7616</v>
      </c>
      <c r="KO343" s="16" t="s">
        <v>9646</v>
      </c>
      <c r="KP343" s="16" t="s">
        <v>9645</v>
      </c>
      <c r="KQ343" s="16" t="s">
        <v>8694</v>
      </c>
      <c r="KR343" s="16" t="s">
        <v>10543</v>
      </c>
      <c r="KS343" s="16" t="s">
        <v>9647</v>
      </c>
      <c r="KT343" s="16" t="s">
        <v>9148</v>
      </c>
      <c r="KU343" s="16" t="s">
        <v>844</v>
      </c>
      <c r="KV343" s="16" t="s">
        <v>9148</v>
      </c>
      <c r="KW343" s="16" t="s">
        <v>851</v>
      </c>
      <c r="KY343" s="16" t="s">
        <v>486</v>
      </c>
      <c r="LC343" s="16" t="s">
        <v>10879</v>
      </c>
      <c r="LF343" s="16" t="s">
        <v>11654</v>
      </c>
      <c r="LI343" s="16" t="s">
        <v>11655</v>
      </c>
      <c r="LJ343" s="16" t="s">
        <v>843</v>
      </c>
      <c r="LL343" s="16" t="s">
        <v>8711</v>
      </c>
      <c r="LM343" s="16" t="s">
        <v>8741</v>
      </c>
      <c r="LO343" s="16" t="s">
        <v>844</v>
      </c>
      <c r="LP343" s="16" t="s">
        <v>844</v>
      </c>
      <c r="LQ343" s="16" t="s">
        <v>1056</v>
      </c>
      <c r="LR343" s="16" t="s">
        <v>843</v>
      </c>
      <c r="LS343" s="16" t="s">
        <v>844</v>
      </c>
      <c r="LT343" s="16" t="s">
        <v>843</v>
      </c>
      <c r="LU343" s="16" t="s">
        <v>843</v>
      </c>
      <c r="LV343" s="16" t="s">
        <v>843</v>
      </c>
      <c r="LW343" s="16" t="s">
        <v>843</v>
      </c>
      <c r="LX343" s="16" t="s">
        <v>843</v>
      </c>
      <c r="LY343" s="16" t="s">
        <v>843</v>
      </c>
      <c r="LZ343" s="16" t="s">
        <v>843</v>
      </c>
      <c r="MA343" s="16" t="s">
        <v>843</v>
      </c>
      <c r="MB343" s="16" t="s">
        <v>843</v>
      </c>
      <c r="MC343" s="16" t="s">
        <v>844</v>
      </c>
      <c r="ME343" s="16" t="s">
        <v>11656</v>
      </c>
      <c r="MF343" s="16" t="s">
        <v>8847</v>
      </c>
      <c r="MJ343" s="16" t="s">
        <v>1840</v>
      </c>
      <c r="MO343" s="16" t="s">
        <v>1807</v>
      </c>
      <c r="MP343" s="16" t="s">
        <v>1829</v>
      </c>
      <c r="MQ343" s="16" t="s">
        <v>1790</v>
      </c>
      <c r="MR343" s="16" t="s">
        <v>470</v>
      </c>
      <c r="MS343" s="16" t="s">
        <v>11846</v>
      </c>
      <c r="MT343" s="16" t="s">
        <v>8987</v>
      </c>
      <c r="MU343" s="16" t="s">
        <v>817</v>
      </c>
      <c r="ND343" s="16" t="s">
        <v>486</v>
      </c>
      <c r="NE343" s="16" t="s">
        <v>487</v>
      </c>
      <c r="NF343" s="16" t="s">
        <v>486</v>
      </c>
      <c r="NG343" s="16" t="s">
        <v>1372</v>
      </c>
      <c r="NI343" s="16" t="s">
        <v>11658</v>
      </c>
      <c r="NR343" s="16" t="s">
        <v>451</v>
      </c>
      <c r="NS343" s="16" t="s">
        <v>462</v>
      </c>
      <c r="NT343" s="16" t="s">
        <v>482</v>
      </c>
      <c r="NU343" s="16">
        <v>0.79400000000000004</v>
      </c>
      <c r="NV343" s="16" t="s">
        <v>451</v>
      </c>
      <c r="NW343" s="16" t="s">
        <v>1175</v>
      </c>
      <c r="NX343" s="16" t="s">
        <v>1142</v>
      </c>
      <c r="OB343" s="16" t="s">
        <v>833</v>
      </c>
      <c r="OC343" s="16" t="s">
        <v>451</v>
      </c>
    </row>
    <row r="344" spans="1:393" x14ac:dyDescent="0.25">
      <c r="A344" s="16" t="s">
        <v>10546</v>
      </c>
      <c r="B344" s="16" t="s">
        <v>1056</v>
      </c>
      <c r="C344" s="16" t="s">
        <v>972</v>
      </c>
      <c r="D344" s="16" t="s">
        <v>844</v>
      </c>
      <c r="E344" s="16" t="s">
        <v>843</v>
      </c>
      <c r="F344" s="16" t="s">
        <v>843</v>
      </c>
      <c r="G344" s="16" t="s">
        <v>843</v>
      </c>
      <c r="H344" s="16" t="s">
        <v>843</v>
      </c>
      <c r="I344" s="16" t="s">
        <v>843</v>
      </c>
      <c r="J344" s="16" t="s">
        <v>843</v>
      </c>
      <c r="K344" s="16" t="s">
        <v>843</v>
      </c>
      <c r="L344" s="16" t="s">
        <v>843</v>
      </c>
      <c r="M344" s="16" t="s">
        <v>843</v>
      </c>
      <c r="N344" s="16" t="s">
        <v>843</v>
      </c>
      <c r="O344" s="16" t="s">
        <v>843</v>
      </c>
      <c r="Q344" s="16" t="s">
        <v>844</v>
      </c>
      <c r="R344" s="16">
        <v>8</v>
      </c>
      <c r="T344" s="16" t="s">
        <v>470</v>
      </c>
      <c r="U344" s="16" t="s">
        <v>844</v>
      </c>
      <c r="V344" s="16" t="s">
        <v>843</v>
      </c>
      <c r="W344" s="16" t="s">
        <v>843</v>
      </c>
      <c r="X344" s="16" t="s">
        <v>843</v>
      </c>
      <c r="Y344" s="16" t="s">
        <v>844</v>
      </c>
      <c r="Z344" s="16" t="s">
        <v>843</v>
      </c>
      <c r="AA344" s="16" t="s">
        <v>843</v>
      </c>
      <c r="AB344" s="16" t="s">
        <v>843</v>
      </c>
      <c r="AC344" s="16" t="s">
        <v>844</v>
      </c>
      <c r="AF344" s="16" t="s">
        <v>11651</v>
      </c>
      <c r="AG344" s="16" t="s">
        <v>11672</v>
      </c>
      <c r="AH344" s="16" t="s">
        <v>844</v>
      </c>
      <c r="AI344" s="16" t="s">
        <v>843</v>
      </c>
      <c r="AJ344" s="16" t="s">
        <v>843</v>
      </c>
      <c r="AK344" s="16" t="s">
        <v>843</v>
      </c>
      <c r="AL344" s="16" t="s">
        <v>844</v>
      </c>
      <c r="AM344" s="16" t="s">
        <v>844</v>
      </c>
      <c r="AN344" s="16" t="s">
        <v>843</v>
      </c>
      <c r="AO344" s="16" t="s">
        <v>843</v>
      </c>
      <c r="AP344" s="16" t="s">
        <v>843</v>
      </c>
      <c r="AQ344" s="16" t="s">
        <v>844</v>
      </c>
      <c r="AR344" s="16" t="s">
        <v>4433</v>
      </c>
      <c r="AS344" s="16" t="s">
        <v>843</v>
      </c>
      <c r="AT344" s="16" t="s">
        <v>843</v>
      </c>
      <c r="AU344" s="16" t="s">
        <v>843</v>
      </c>
      <c r="AV344" s="16" t="s">
        <v>843</v>
      </c>
      <c r="AW344" s="16" t="s">
        <v>843</v>
      </c>
      <c r="AX344" s="16" t="s">
        <v>843</v>
      </c>
      <c r="AY344" s="16" t="s">
        <v>844</v>
      </c>
      <c r="BF344" s="16" t="s">
        <v>844</v>
      </c>
      <c r="BI344" s="16" t="s">
        <v>7776</v>
      </c>
      <c r="BJ344" s="16" t="s">
        <v>843</v>
      </c>
      <c r="BK344" s="16" t="s">
        <v>843</v>
      </c>
      <c r="BL344" s="16" t="s">
        <v>844</v>
      </c>
      <c r="BM344" s="16" t="s">
        <v>843</v>
      </c>
      <c r="BN344" s="16" t="s">
        <v>843</v>
      </c>
      <c r="BO344" s="16" t="s">
        <v>843</v>
      </c>
      <c r="BP344" s="16" t="s">
        <v>843</v>
      </c>
      <c r="BQ344" s="16" t="s">
        <v>843</v>
      </c>
      <c r="BR344" s="16" t="s">
        <v>7793</v>
      </c>
      <c r="BS344" s="16" t="s">
        <v>843</v>
      </c>
      <c r="BT344" s="16" t="s">
        <v>844</v>
      </c>
      <c r="BU344" s="16" t="s">
        <v>843</v>
      </c>
      <c r="BV344" s="16" t="s">
        <v>843</v>
      </c>
      <c r="BW344" s="16" t="s">
        <v>843</v>
      </c>
      <c r="BX344" s="16" t="s">
        <v>843</v>
      </c>
      <c r="BY344" s="16" t="s">
        <v>843</v>
      </c>
      <c r="BZ344" s="16" t="s">
        <v>843</v>
      </c>
      <c r="CA344" s="16" t="s">
        <v>843</v>
      </c>
      <c r="CC344" s="16" t="s">
        <v>867</v>
      </c>
      <c r="CD344" s="16" t="s">
        <v>6837</v>
      </c>
      <c r="CE344" s="16" t="s">
        <v>7537</v>
      </c>
      <c r="DN344" s="16" t="s">
        <v>4411</v>
      </c>
      <c r="DQ344" s="16" t="s">
        <v>7093</v>
      </c>
      <c r="DR344" s="16" t="s">
        <v>865</v>
      </c>
      <c r="DX344" s="16" t="s">
        <v>865</v>
      </c>
      <c r="ES344" s="16" t="s">
        <v>865</v>
      </c>
      <c r="EU344" s="16" t="s">
        <v>7810</v>
      </c>
      <c r="EV344" s="16" t="s">
        <v>865</v>
      </c>
      <c r="HC344" s="16" t="s">
        <v>865</v>
      </c>
      <c r="KO344" s="16" t="s">
        <v>9646</v>
      </c>
      <c r="KP344" s="16" t="s">
        <v>9645</v>
      </c>
      <c r="KQ344" s="16" t="s">
        <v>8694</v>
      </c>
      <c r="KR344" s="16" t="s">
        <v>10547</v>
      </c>
      <c r="KS344" s="16" t="s">
        <v>9647</v>
      </c>
      <c r="KT344" s="16" t="s">
        <v>9148</v>
      </c>
      <c r="KU344" s="16" t="s">
        <v>844</v>
      </c>
      <c r="KV344" s="16" t="s">
        <v>9148</v>
      </c>
      <c r="KW344" s="16" t="s">
        <v>851</v>
      </c>
      <c r="KY344" s="16" t="s">
        <v>486</v>
      </c>
      <c r="LA344" s="16" t="s">
        <v>11675</v>
      </c>
      <c r="LB344" s="16" t="s">
        <v>11653</v>
      </c>
      <c r="LC344" s="16" t="s">
        <v>10879</v>
      </c>
      <c r="LF344" s="16" t="s">
        <v>11654</v>
      </c>
      <c r="LI344" s="16" t="s">
        <v>11655</v>
      </c>
      <c r="LM344" s="16" t="s">
        <v>8741</v>
      </c>
      <c r="LO344" s="16" t="s">
        <v>844</v>
      </c>
      <c r="LP344" s="16" t="s">
        <v>844</v>
      </c>
      <c r="LQ344" s="16" t="s">
        <v>1056</v>
      </c>
      <c r="LR344" s="16" t="s">
        <v>843</v>
      </c>
      <c r="LS344" s="16" t="s">
        <v>844</v>
      </c>
      <c r="LT344" s="16" t="s">
        <v>843</v>
      </c>
      <c r="LU344" s="16" t="s">
        <v>843</v>
      </c>
      <c r="LV344" s="16" t="s">
        <v>843</v>
      </c>
      <c r="LW344" s="16" t="s">
        <v>843</v>
      </c>
      <c r="LX344" s="16" t="s">
        <v>843</v>
      </c>
      <c r="LY344" s="16" t="s">
        <v>843</v>
      </c>
      <c r="LZ344" s="16" t="s">
        <v>843</v>
      </c>
      <c r="MA344" s="16" t="s">
        <v>843</v>
      </c>
      <c r="MB344" s="16" t="s">
        <v>843</v>
      </c>
      <c r="MC344" s="16" t="s">
        <v>844</v>
      </c>
      <c r="MD344" s="16" t="s">
        <v>11676</v>
      </c>
      <c r="ME344" s="16" t="s">
        <v>11677</v>
      </c>
      <c r="MF344" s="16" t="s">
        <v>8847</v>
      </c>
      <c r="MR344" s="16" t="s">
        <v>470</v>
      </c>
      <c r="MS344" s="16" t="s">
        <v>11846</v>
      </c>
      <c r="MT344" s="16" t="s">
        <v>8987</v>
      </c>
      <c r="MV344" s="16" t="s">
        <v>487</v>
      </c>
      <c r="MW344" s="16" t="s">
        <v>1265</v>
      </c>
      <c r="MX344" s="16" t="s">
        <v>1262</v>
      </c>
      <c r="MY344" s="16" t="s">
        <v>486</v>
      </c>
      <c r="MZ344" s="16" t="s">
        <v>487</v>
      </c>
      <c r="NA344" s="16" t="s">
        <v>486</v>
      </c>
      <c r="NC344" s="16" t="s">
        <v>486</v>
      </c>
      <c r="NE344" s="16" t="s">
        <v>486</v>
      </c>
      <c r="NI344" s="16" t="s">
        <v>11658</v>
      </c>
      <c r="NL344" s="16" t="s">
        <v>844</v>
      </c>
      <c r="NS344" s="16" t="s">
        <v>462</v>
      </c>
      <c r="NT344" s="16" t="s">
        <v>482</v>
      </c>
      <c r="NU344" s="16">
        <v>0.79400000000000004</v>
      </c>
      <c r="NV344" s="16" t="s">
        <v>860</v>
      </c>
      <c r="NW344" s="16" t="s">
        <v>1176</v>
      </c>
      <c r="NX344" s="16" t="s">
        <v>1142</v>
      </c>
      <c r="NY344" s="16" t="s">
        <v>1122</v>
      </c>
      <c r="NZ344" s="16" t="s">
        <v>938</v>
      </c>
    </row>
    <row r="345" spans="1:393" x14ac:dyDescent="0.25">
      <c r="A345" s="16" t="s">
        <v>10148</v>
      </c>
      <c r="B345" s="16" t="s">
        <v>844</v>
      </c>
      <c r="C345" s="16" t="s">
        <v>4199</v>
      </c>
      <c r="D345" s="16" t="s">
        <v>843</v>
      </c>
      <c r="E345" s="16" t="s">
        <v>843</v>
      </c>
      <c r="F345" s="16" t="s">
        <v>843</v>
      </c>
      <c r="G345" s="16" t="s">
        <v>843</v>
      </c>
      <c r="H345" s="16" t="s">
        <v>843</v>
      </c>
      <c r="I345" s="16" t="s">
        <v>844</v>
      </c>
      <c r="J345" s="16" t="s">
        <v>843</v>
      </c>
      <c r="K345" s="16" t="s">
        <v>843</v>
      </c>
      <c r="L345" s="16" t="s">
        <v>843</v>
      </c>
      <c r="M345" s="16" t="s">
        <v>843</v>
      </c>
      <c r="N345" s="16" t="s">
        <v>843</v>
      </c>
      <c r="O345" s="16" t="s">
        <v>843</v>
      </c>
      <c r="Q345" s="16" t="s">
        <v>843</v>
      </c>
      <c r="R345" s="16">
        <v>75</v>
      </c>
      <c r="T345" s="16" t="s">
        <v>474</v>
      </c>
      <c r="U345" s="16" t="s">
        <v>843</v>
      </c>
      <c r="V345" s="16" t="s">
        <v>844</v>
      </c>
      <c r="W345" s="16" t="s">
        <v>843</v>
      </c>
      <c r="X345" s="16" t="s">
        <v>844</v>
      </c>
      <c r="Y345" s="16" t="s">
        <v>843</v>
      </c>
      <c r="Z345" s="16" t="s">
        <v>843</v>
      </c>
      <c r="AA345" s="16" t="s">
        <v>843</v>
      </c>
      <c r="AB345" s="16" t="s">
        <v>843</v>
      </c>
      <c r="AC345" s="16" t="s">
        <v>843</v>
      </c>
      <c r="AD345" s="16" t="s">
        <v>867</v>
      </c>
      <c r="BF345" s="16" t="s">
        <v>843</v>
      </c>
      <c r="JB345" s="16" t="s">
        <v>865</v>
      </c>
      <c r="JC345" s="16" t="s">
        <v>865</v>
      </c>
      <c r="JD345" s="16" t="s">
        <v>865</v>
      </c>
      <c r="JE345" s="16" t="s">
        <v>865</v>
      </c>
      <c r="JF345" s="16" t="s">
        <v>865</v>
      </c>
      <c r="JG345" s="16" t="s">
        <v>843</v>
      </c>
      <c r="JH345" s="16" t="s">
        <v>4846</v>
      </c>
      <c r="KO345" s="16" t="s">
        <v>9652</v>
      </c>
      <c r="KP345" s="16" t="s">
        <v>9651</v>
      </c>
      <c r="KQ345" s="16" t="s">
        <v>8694</v>
      </c>
      <c r="KR345" s="16" t="s">
        <v>10551</v>
      </c>
      <c r="KS345" s="16" t="s">
        <v>9653</v>
      </c>
      <c r="KT345" s="16" t="s">
        <v>9148</v>
      </c>
      <c r="KU345" s="16" t="s">
        <v>844</v>
      </c>
      <c r="KV345" s="16" t="s">
        <v>9148</v>
      </c>
      <c r="LC345" s="16" t="s">
        <v>10879</v>
      </c>
      <c r="LF345" s="16" t="s">
        <v>11654</v>
      </c>
      <c r="LJ345" s="16" t="s">
        <v>843</v>
      </c>
      <c r="LL345" s="16" t="s">
        <v>8711</v>
      </c>
      <c r="LM345" s="16" t="s">
        <v>8741</v>
      </c>
      <c r="LO345" s="16" t="s">
        <v>844</v>
      </c>
      <c r="LP345" s="16" t="s">
        <v>8732</v>
      </c>
      <c r="LQ345" s="16" t="s">
        <v>8746</v>
      </c>
      <c r="LR345" s="16" t="s">
        <v>1056</v>
      </c>
      <c r="LS345" s="16" t="s">
        <v>8732</v>
      </c>
      <c r="LT345" s="16" t="s">
        <v>1056</v>
      </c>
      <c r="LU345" s="16" t="s">
        <v>1056</v>
      </c>
      <c r="LV345" s="16" t="s">
        <v>843</v>
      </c>
      <c r="LW345" s="16" t="s">
        <v>843</v>
      </c>
      <c r="LX345" s="16" t="s">
        <v>843</v>
      </c>
      <c r="LY345" s="16" t="s">
        <v>843</v>
      </c>
      <c r="LZ345" s="16" t="s">
        <v>843</v>
      </c>
      <c r="MA345" s="16" t="s">
        <v>844</v>
      </c>
      <c r="MB345" s="16" t="s">
        <v>843</v>
      </c>
      <c r="MC345" s="16" t="s">
        <v>843</v>
      </c>
      <c r="ME345" s="16" t="s">
        <v>11656</v>
      </c>
      <c r="MF345" s="16" t="s">
        <v>8847</v>
      </c>
      <c r="MR345" s="16" t="s">
        <v>474</v>
      </c>
      <c r="MS345" s="16" t="s">
        <v>11857</v>
      </c>
      <c r="NI345" s="16" t="s">
        <v>11658</v>
      </c>
      <c r="NR345" s="16" t="s">
        <v>878</v>
      </c>
      <c r="NS345" s="16" t="s">
        <v>462</v>
      </c>
      <c r="NT345" s="16" t="s">
        <v>482</v>
      </c>
      <c r="NU345" s="16">
        <v>0.79400000000000004</v>
      </c>
      <c r="NV345" s="16" t="s">
        <v>457</v>
      </c>
      <c r="NW345" s="16" t="s">
        <v>1183</v>
      </c>
      <c r="NX345" s="16" t="s">
        <v>1142</v>
      </c>
      <c r="OB345" s="16" t="s">
        <v>833</v>
      </c>
      <c r="OC345" s="16" t="s">
        <v>878</v>
      </c>
    </row>
    <row r="346" spans="1:393" x14ac:dyDescent="0.25">
      <c r="A346" s="16" t="s">
        <v>10554</v>
      </c>
      <c r="B346" s="16" t="s">
        <v>1056</v>
      </c>
      <c r="C346" s="16" t="s">
        <v>4199</v>
      </c>
      <c r="D346" s="16" t="s">
        <v>843</v>
      </c>
      <c r="E346" s="16" t="s">
        <v>843</v>
      </c>
      <c r="F346" s="16" t="s">
        <v>843</v>
      </c>
      <c r="G346" s="16" t="s">
        <v>843</v>
      </c>
      <c r="H346" s="16" t="s">
        <v>843</v>
      </c>
      <c r="I346" s="16" t="s">
        <v>844</v>
      </c>
      <c r="J346" s="16" t="s">
        <v>843</v>
      </c>
      <c r="K346" s="16" t="s">
        <v>843</v>
      </c>
      <c r="L346" s="16" t="s">
        <v>843</v>
      </c>
      <c r="M346" s="16" t="s">
        <v>843</v>
      </c>
      <c r="N346" s="16" t="s">
        <v>843</v>
      </c>
      <c r="O346" s="16" t="s">
        <v>843</v>
      </c>
      <c r="Q346" s="16" t="s">
        <v>843</v>
      </c>
      <c r="R346" s="16">
        <v>74</v>
      </c>
      <c r="T346" s="16" t="s">
        <v>470</v>
      </c>
      <c r="U346" s="16" t="s">
        <v>844</v>
      </c>
      <c r="V346" s="16" t="s">
        <v>843</v>
      </c>
      <c r="W346" s="16" t="s">
        <v>844</v>
      </c>
      <c r="X346" s="16" t="s">
        <v>843</v>
      </c>
      <c r="Y346" s="16" t="s">
        <v>843</v>
      </c>
      <c r="Z346" s="16" t="s">
        <v>843</v>
      </c>
      <c r="AA346" s="16" t="s">
        <v>843</v>
      </c>
      <c r="AB346" s="16" t="s">
        <v>843</v>
      </c>
      <c r="AC346" s="16" t="s">
        <v>843</v>
      </c>
      <c r="AD346" s="16" t="s">
        <v>867</v>
      </c>
      <c r="BF346" s="16" t="s">
        <v>843</v>
      </c>
      <c r="JB346" s="16" t="s">
        <v>865</v>
      </c>
      <c r="JC346" s="16" t="s">
        <v>865</v>
      </c>
      <c r="JD346" s="16" t="s">
        <v>865</v>
      </c>
      <c r="JE346" s="16" t="s">
        <v>865</v>
      </c>
      <c r="JF346" s="16" t="s">
        <v>865</v>
      </c>
      <c r="JG346" s="16" t="s">
        <v>843</v>
      </c>
      <c r="JH346" s="16" t="s">
        <v>4846</v>
      </c>
      <c r="KO346" s="16" t="s">
        <v>9652</v>
      </c>
      <c r="KP346" s="16" t="s">
        <v>9651</v>
      </c>
      <c r="KQ346" s="16" t="s">
        <v>8694</v>
      </c>
      <c r="KR346" s="16" t="s">
        <v>10555</v>
      </c>
      <c r="KS346" s="16" t="s">
        <v>9653</v>
      </c>
      <c r="KT346" s="16" t="s">
        <v>9148</v>
      </c>
      <c r="KU346" s="16" t="s">
        <v>844</v>
      </c>
      <c r="KV346" s="16" t="s">
        <v>9148</v>
      </c>
      <c r="LC346" s="16" t="s">
        <v>10879</v>
      </c>
      <c r="LF346" s="16" t="s">
        <v>11654</v>
      </c>
      <c r="LJ346" s="16" t="s">
        <v>843</v>
      </c>
      <c r="LL346" s="16" t="s">
        <v>8711</v>
      </c>
      <c r="LM346" s="16" t="s">
        <v>8741</v>
      </c>
      <c r="LO346" s="16" t="s">
        <v>844</v>
      </c>
      <c r="LP346" s="16" t="s">
        <v>8732</v>
      </c>
      <c r="LQ346" s="16" t="s">
        <v>8746</v>
      </c>
      <c r="LR346" s="16" t="s">
        <v>1056</v>
      </c>
      <c r="LS346" s="16" t="s">
        <v>8732</v>
      </c>
      <c r="LT346" s="16" t="s">
        <v>1056</v>
      </c>
      <c r="LU346" s="16" t="s">
        <v>1056</v>
      </c>
      <c r="LV346" s="16" t="s">
        <v>843</v>
      </c>
      <c r="LW346" s="16" t="s">
        <v>843</v>
      </c>
      <c r="LX346" s="16" t="s">
        <v>843</v>
      </c>
      <c r="LY346" s="16" t="s">
        <v>843</v>
      </c>
      <c r="LZ346" s="16" t="s">
        <v>843</v>
      </c>
      <c r="MA346" s="16" t="s">
        <v>844</v>
      </c>
      <c r="MB346" s="16" t="s">
        <v>843</v>
      </c>
      <c r="MC346" s="16" t="s">
        <v>843</v>
      </c>
      <c r="ME346" s="16" t="s">
        <v>11656</v>
      </c>
      <c r="MF346" s="16" t="s">
        <v>8847</v>
      </c>
      <c r="MR346" s="16" t="s">
        <v>470</v>
      </c>
      <c r="MS346" s="16" t="s">
        <v>11857</v>
      </c>
      <c r="NI346" s="16" t="s">
        <v>11658</v>
      </c>
      <c r="NR346" s="16" t="s">
        <v>878</v>
      </c>
      <c r="NS346" s="16" t="s">
        <v>462</v>
      </c>
      <c r="NT346" s="16" t="s">
        <v>482</v>
      </c>
      <c r="NU346" s="16">
        <v>0.79400000000000004</v>
      </c>
      <c r="NV346" s="16" t="s">
        <v>457</v>
      </c>
      <c r="NW346" s="16" t="s">
        <v>1177</v>
      </c>
      <c r="NX346" s="16" t="s">
        <v>1142</v>
      </c>
      <c r="OB346" s="16" t="s">
        <v>833</v>
      </c>
      <c r="OC346" s="16" t="s">
        <v>878</v>
      </c>
    </row>
    <row r="347" spans="1:393" x14ac:dyDescent="0.25">
      <c r="A347" s="16" t="s">
        <v>10558</v>
      </c>
      <c r="B347" s="16" t="s">
        <v>8732</v>
      </c>
      <c r="C347" s="16" t="s">
        <v>4199</v>
      </c>
      <c r="D347" s="16" t="s">
        <v>843</v>
      </c>
      <c r="E347" s="16" t="s">
        <v>843</v>
      </c>
      <c r="F347" s="16" t="s">
        <v>843</v>
      </c>
      <c r="G347" s="16" t="s">
        <v>843</v>
      </c>
      <c r="H347" s="16" t="s">
        <v>843</v>
      </c>
      <c r="I347" s="16" t="s">
        <v>844</v>
      </c>
      <c r="J347" s="16" t="s">
        <v>843</v>
      </c>
      <c r="K347" s="16" t="s">
        <v>843</v>
      </c>
      <c r="L347" s="16" t="s">
        <v>843</v>
      </c>
      <c r="M347" s="16" t="s">
        <v>843</v>
      </c>
      <c r="N347" s="16" t="s">
        <v>843</v>
      </c>
      <c r="O347" s="16" t="s">
        <v>843</v>
      </c>
      <c r="Q347" s="16" t="s">
        <v>843</v>
      </c>
      <c r="R347" s="16">
        <v>55</v>
      </c>
      <c r="T347" s="16" t="s">
        <v>474</v>
      </c>
      <c r="U347" s="16" t="s">
        <v>843</v>
      </c>
      <c r="V347" s="16" t="s">
        <v>844</v>
      </c>
      <c r="W347" s="16" t="s">
        <v>843</v>
      </c>
      <c r="X347" s="16" t="s">
        <v>844</v>
      </c>
      <c r="Y347" s="16" t="s">
        <v>843</v>
      </c>
      <c r="Z347" s="16" t="s">
        <v>843</v>
      </c>
      <c r="AA347" s="16" t="s">
        <v>843</v>
      </c>
      <c r="AB347" s="16" t="s">
        <v>843</v>
      </c>
      <c r="AC347" s="16" t="s">
        <v>843</v>
      </c>
      <c r="AD347" s="16" t="s">
        <v>867</v>
      </c>
      <c r="BF347" s="16" t="s">
        <v>843</v>
      </c>
      <c r="JB347" s="16" t="s">
        <v>865</v>
      </c>
      <c r="JC347" s="16" t="s">
        <v>865</v>
      </c>
      <c r="JD347" s="16" t="s">
        <v>865</v>
      </c>
      <c r="JE347" s="16" t="s">
        <v>865</v>
      </c>
      <c r="JF347" s="16" t="s">
        <v>867</v>
      </c>
      <c r="JG347" s="16" t="s">
        <v>843</v>
      </c>
      <c r="JJ347" s="16" t="s">
        <v>867</v>
      </c>
      <c r="KO347" s="16" t="s">
        <v>9652</v>
      </c>
      <c r="KP347" s="16" t="s">
        <v>9651</v>
      </c>
      <c r="KQ347" s="16" t="s">
        <v>8694</v>
      </c>
      <c r="KR347" s="16" t="s">
        <v>10559</v>
      </c>
      <c r="KS347" s="16" t="s">
        <v>9653</v>
      </c>
      <c r="KT347" s="16" t="s">
        <v>9148</v>
      </c>
      <c r="KU347" s="16" t="s">
        <v>844</v>
      </c>
      <c r="KV347" s="16" t="s">
        <v>9148</v>
      </c>
      <c r="LC347" s="16" t="s">
        <v>10879</v>
      </c>
      <c r="LF347" s="16" t="s">
        <v>11654</v>
      </c>
      <c r="LJ347" s="16" t="s">
        <v>843</v>
      </c>
      <c r="LK347" s="16" t="s">
        <v>836</v>
      </c>
      <c r="LL347" s="16" t="s">
        <v>8756</v>
      </c>
      <c r="LM347" s="16" t="s">
        <v>8741</v>
      </c>
      <c r="LO347" s="16" t="s">
        <v>844</v>
      </c>
      <c r="LP347" s="16" t="s">
        <v>8732</v>
      </c>
      <c r="LQ347" s="16" t="s">
        <v>8746</v>
      </c>
      <c r="LR347" s="16" t="s">
        <v>1056</v>
      </c>
      <c r="LS347" s="16" t="s">
        <v>8732</v>
      </c>
      <c r="LT347" s="16" t="s">
        <v>1056</v>
      </c>
      <c r="LU347" s="16" t="s">
        <v>1056</v>
      </c>
      <c r="LV347" s="16" t="s">
        <v>843</v>
      </c>
      <c r="LW347" s="16" t="s">
        <v>843</v>
      </c>
      <c r="LX347" s="16" t="s">
        <v>843</v>
      </c>
      <c r="LY347" s="16" t="s">
        <v>843</v>
      </c>
      <c r="LZ347" s="16" t="s">
        <v>843</v>
      </c>
      <c r="MA347" s="16" t="s">
        <v>844</v>
      </c>
      <c r="MB347" s="16" t="s">
        <v>843</v>
      </c>
      <c r="MC347" s="16" t="s">
        <v>843</v>
      </c>
      <c r="ME347" s="16" t="s">
        <v>11656</v>
      </c>
      <c r="MF347" s="16" t="s">
        <v>8847</v>
      </c>
      <c r="MR347" s="16" t="s">
        <v>474</v>
      </c>
      <c r="MS347" s="16" t="s">
        <v>11857</v>
      </c>
      <c r="NI347" s="16" t="s">
        <v>11658</v>
      </c>
      <c r="NR347" s="16" t="s">
        <v>451</v>
      </c>
      <c r="NS347" s="16" t="s">
        <v>462</v>
      </c>
      <c r="NT347" s="16" t="s">
        <v>482</v>
      </c>
      <c r="NU347" s="16">
        <v>0.79400000000000004</v>
      </c>
      <c r="NV347" s="16" t="s">
        <v>451</v>
      </c>
      <c r="NW347" s="16" t="s">
        <v>1181</v>
      </c>
      <c r="NX347" s="16" t="s">
        <v>1142</v>
      </c>
      <c r="OB347" s="16" t="s">
        <v>836</v>
      </c>
      <c r="OC347" s="16" t="s">
        <v>451</v>
      </c>
    </row>
    <row r="348" spans="1:393" x14ac:dyDescent="0.25">
      <c r="A348" s="16" t="s">
        <v>10562</v>
      </c>
      <c r="B348" s="16" t="s">
        <v>8746</v>
      </c>
      <c r="C348" s="16" t="s">
        <v>4199</v>
      </c>
      <c r="D348" s="16" t="s">
        <v>843</v>
      </c>
      <c r="E348" s="16" t="s">
        <v>843</v>
      </c>
      <c r="F348" s="16" t="s">
        <v>843</v>
      </c>
      <c r="G348" s="16" t="s">
        <v>843</v>
      </c>
      <c r="H348" s="16" t="s">
        <v>843</v>
      </c>
      <c r="I348" s="16" t="s">
        <v>844</v>
      </c>
      <c r="J348" s="16" t="s">
        <v>843</v>
      </c>
      <c r="K348" s="16" t="s">
        <v>843</v>
      </c>
      <c r="L348" s="16" t="s">
        <v>843</v>
      </c>
      <c r="M348" s="16" t="s">
        <v>843</v>
      </c>
      <c r="N348" s="16" t="s">
        <v>843</v>
      </c>
      <c r="O348" s="16" t="s">
        <v>843</v>
      </c>
      <c r="Q348" s="16" t="s">
        <v>843</v>
      </c>
      <c r="R348" s="16">
        <v>49</v>
      </c>
      <c r="T348" s="16" t="s">
        <v>470</v>
      </c>
      <c r="U348" s="16" t="s">
        <v>844</v>
      </c>
      <c r="V348" s="16" t="s">
        <v>843</v>
      </c>
      <c r="W348" s="16" t="s">
        <v>844</v>
      </c>
      <c r="X348" s="16" t="s">
        <v>843</v>
      </c>
      <c r="Y348" s="16" t="s">
        <v>843</v>
      </c>
      <c r="Z348" s="16" t="s">
        <v>843</v>
      </c>
      <c r="AA348" s="16" t="s">
        <v>843</v>
      </c>
      <c r="AB348" s="16" t="s">
        <v>844</v>
      </c>
      <c r="AC348" s="16" t="s">
        <v>843</v>
      </c>
      <c r="AD348" s="16" t="s">
        <v>867</v>
      </c>
      <c r="BF348" s="16" t="s">
        <v>843</v>
      </c>
      <c r="JB348" s="16" t="s">
        <v>865</v>
      </c>
      <c r="JC348" s="16" t="s">
        <v>865</v>
      </c>
      <c r="JD348" s="16" t="s">
        <v>865</v>
      </c>
      <c r="JE348" s="16" t="s">
        <v>865</v>
      </c>
      <c r="JF348" s="16" t="s">
        <v>865</v>
      </c>
      <c r="JG348" s="16" t="s">
        <v>843</v>
      </c>
      <c r="JH348" s="16" t="s">
        <v>7577</v>
      </c>
      <c r="JJ348" s="16" t="s">
        <v>865</v>
      </c>
      <c r="KO348" s="16" t="s">
        <v>9652</v>
      </c>
      <c r="KP348" s="16" t="s">
        <v>9651</v>
      </c>
      <c r="KQ348" s="16" t="s">
        <v>8694</v>
      </c>
      <c r="KR348" s="16" t="s">
        <v>10563</v>
      </c>
      <c r="KS348" s="16" t="s">
        <v>9653</v>
      </c>
      <c r="KT348" s="16" t="s">
        <v>9148</v>
      </c>
      <c r="KU348" s="16" t="s">
        <v>844</v>
      </c>
      <c r="KV348" s="16" t="s">
        <v>9148</v>
      </c>
      <c r="LC348" s="16" t="s">
        <v>10879</v>
      </c>
      <c r="LF348" s="16" t="s">
        <v>11654</v>
      </c>
      <c r="LJ348" s="16" t="s">
        <v>843</v>
      </c>
      <c r="LL348" s="16" t="s">
        <v>8711</v>
      </c>
      <c r="LM348" s="16" t="s">
        <v>8741</v>
      </c>
      <c r="LO348" s="16" t="s">
        <v>844</v>
      </c>
      <c r="LP348" s="16" t="s">
        <v>8732</v>
      </c>
      <c r="LQ348" s="16" t="s">
        <v>8746</v>
      </c>
      <c r="LR348" s="16" t="s">
        <v>1056</v>
      </c>
      <c r="LS348" s="16" t="s">
        <v>8732</v>
      </c>
      <c r="LT348" s="16" t="s">
        <v>1056</v>
      </c>
      <c r="LU348" s="16" t="s">
        <v>1056</v>
      </c>
      <c r="LV348" s="16" t="s">
        <v>843</v>
      </c>
      <c r="LW348" s="16" t="s">
        <v>843</v>
      </c>
      <c r="LX348" s="16" t="s">
        <v>843</v>
      </c>
      <c r="LY348" s="16" t="s">
        <v>843</v>
      </c>
      <c r="LZ348" s="16" t="s">
        <v>843</v>
      </c>
      <c r="MA348" s="16" t="s">
        <v>844</v>
      </c>
      <c r="MB348" s="16" t="s">
        <v>843</v>
      </c>
      <c r="MC348" s="16" t="s">
        <v>843</v>
      </c>
      <c r="ME348" s="16" t="s">
        <v>11656</v>
      </c>
      <c r="MF348" s="16" t="s">
        <v>8847</v>
      </c>
      <c r="MR348" s="16" t="s">
        <v>470</v>
      </c>
      <c r="MS348" s="16" t="s">
        <v>11857</v>
      </c>
      <c r="NI348" s="16" t="s">
        <v>11658</v>
      </c>
      <c r="NR348" s="16" t="s">
        <v>451</v>
      </c>
      <c r="NS348" s="16" t="s">
        <v>462</v>
      </c>
      <c r="NT348" s="16" t="s">
        <v>482</v>
      </c>
      <c r="NU348" s="16">
        <v>0.79400000000000004</v>
      </c>
      <c r="NV348" s="16" t="s">
        <v>451</v>
      </c>
      <c r="NW348" s="16" t="s">
        <v>1175</v>
      </c>
      <c r="NX348" s="16" t="s">
        <v>1142</v>
      </c>
      <c r="OB348" s="16" t="s">
        <v>833</v>
      </c>
      <c r="OC348" s="16" t="s">
        <v>451</v>
      </c>
    </row>
    <row r="349" spans="1:393" x14ac:dyDescent="0.25">
      <c r="A349" s="16" t="s">
        <v>10566</v>
      </c>
      <c r="B349" s="16" t="s">
        <v>8759</v>
      </c>
      <c r="C349" s="16" t="s">
        <v>972</v>
      </c>
      <c r="D349" s="16" t="s">
        <v>844</v>
      </c>
      <c r="E349" s="16" t="s">
        <v>843</v>
      </c>
      <c r="F349" s="16" t="s">
        <v>843</v>
      </c>
      <c r="G349" s="16" t="s">
        <v>843</v>
      </c>
      <c r="H349" s="16" t="s">
        <v>843</v>
      </c>
      <c r="I349" s="16" t="s">
        <v>843</v>
      </c>
      <c r="J349" s="16" t="s">
        <v>843</v>
      </c>
      <c r="K349" s="16" t="s">
        <v>843</v>
      </c>
      <c r="L349" s="16" t="s">
        <v>843</v>
      </c>
      <c r="M349" s="16" t="s">
        <v>843</v>
      </c>
      <c r="N349" s="16" t="s">
        <v>843</v>
      </c>
      <c r="O349" s="16" t="s">
        <v>843</v>
      </c>
      <c r="Q349" s="16" t="s">
        <v>844</v>
      </c>
      <c r="R349" s="16">
        <v>22</v>
      </c>
      <c r="T349" s="16" t="s">
        <v>470</v>
      </c>
      <c r="U349" s="16" t="s">
        <v>844</v>
      </c>
      <c r="V349" s="16" t="s">
        <v>843</v>
      </c>
      <c r="W349" s="16" t="s">
        <v>844</v>
      </c>
      <c r="X349" s="16" t="s">
        <v>843</v>
      </c>
      <c r="Y349" s="16" t="s">
        <v>843</v>
      </c>
      <c r="Z349" s="16" t="s">
        <v>843</v>
      </c>
      <c r="AA349" s="16" t="s">
        <v>843</v>
      </c>
      <c r="AB349" s="16" t="s">
        <v>844</v>
      </c>
      <c r="AC349" s="16" t="s">
        <v>843</v>
      </c>
      <c r="AD349" s="16" t="s">
        <v>867</v>
      </c>
      <c r="AF349" s="16" t="s">
        <v>11687</v>
      </c>
      <c r="AG349" s="16" t="s">
        <v>11725</v>
      </c>
      <c r="AH349" s="16" t="s">
        <v>844</v>
      </c>
      <c r="AI349" s="16" t="s">
        <v>844</v>
      </c>
      <c r="AJ349" s="16" t="s">
        <v>843</v>
      </c>
      <c r="AK349" s="16" t="s">
        <v>843</v>
      </c>
      <c r="AL349" s="16" t="s">
        <v>844</v>
      </c>
      <c r="AM349" s="16" t="s">
        <v>844</v>
      </c>
      <c r="AN349" s="16" t="s">
        <v>843</v>
      </c>
      <c r="AO349" s="16" t="s">
        <v>843</v>
      </c>
      <c r="AP349" s="16" t="s">
        <v>843</v>
      </c>
      <c r="AQ349" s="16" t="s">
        <v>844</v>
      </c>
      <c r="AR349" s="16" t="s">
        <v>4433</v>
      </c>
      <c r="AS349" s="16" t="s">
        <v>843</v>
      </c>
      <c r="AT349" s="16" t="s">
        <v>843</v>
      </c>
      <c r="AU349" s="16" t="s">
        <v>843</v>
      </c>
      <c r="AV349" s="16" t="s">
        <v>843</v>
      </c>
      <c r="AW349" s="16" t="s">
        <v>843</v>
      </c>
      <c r="AX349" s="16" t="s">
        <v>843</v>
      </c>
      <c r="AY349" s="16" t="s">
        <v>844</v>
      </c>
      <c r="BF349" s="16" t="s">
        <v>844</v>
      </c>
      <c r="BH349" s="16" t="s">
        <v>7380</v>
      </c>
      <c r="BI349" s="16" t="s">
        <v>7785</v>
      </c>
      <c r="BJ349" s="16" t="s">
        <v>843</v>
      </c>
      <c r="BK349" s="16" t="s">
        <v>843</v>
      </c>
      <c r="BL349" s="16" t="s">
        <v>843</v>
      </c>
      <c r="BM349" s="16" t="s">
        <v>843</v>
      </c>
      <c r="BN349" s="16" t="s">
        <v>843</v>
      </c>
      <c r="BO349" s="16" t="s">
        <v>844</v>
      </c>
      <c r="BP349" s="16" t="s">
        <v>843</v>
      </c>
      <c r="BQ349" s="16" t="s">
        <v>843</v>
      </c>
      <c r="CC349" s="16" t="s">
        <v>865</v>
      </c>
      <c r="CF349" s="16" t="s">
        <v>7212</v>
      </c>
      <c r="CG349" s="16" t="s">
        <v>843</v>
      </c>
      <c r="CH349" s="16" t="s">
        <v>843</v>
      </c>
      <c r="CI349" s="16" t="s">
        <v>843</v>
      </c>
      <c r="CJ349" s="16" t="s">
        <v>843</v>
      </c>
      <c r="CK349" s="16" t="s">
        <v>843</v>
      </c>
      <c r="CL349" s="16" t="s">
        <v>843</v>
      </c>
      <c r="CM349" s="16" t="s">
        <v>843</v>
      </c>
      <c r="CN349" s="16" t="s">
        <v>843</v>
      </c>
      <c r="CO349" s="16" t="s">
        <v>843</v>
      </c>
      <c r="CP349" s="16" t="s">
        <v>843</v>
      </c>
      <c r="CQ349" s="16" t="s">
        <v>843</v>
      </c>
      <c r="CR349" s="16" t="s">
        <v>843</v>
      </c>
      <c r="CS349" s="16" t="s">
        <v>843</v>
      </c>
      <c r="CT349" s="16" t="s">
        <v>843</v>
      </c>
      <c r="CU349" s="16" t="s">
        <v>843</v>
      </c>
      <c r="CV349" s="16" t="s">
        <v>843</v>
      </c>
      <c r="CW349" s="16" t="s">
        <v>843</v>
      </c>
      <c r="CX349" s="16" t="s">
        <v>843</v>
      </c>
      <c r="CY349" s="16" t="s">
        <v>843</v>
      </c>
      <c r="CZ349" s="16" t="s">
        <v>843</v>
      </c>
      <c r="DA349" s="16" t="s">
        <v>843</v>
      </c>
      <c r="DB349" s="16" t="s">
        <v>843</v>
      </c>
      <c r="DC349" s="16" t="s">
        <v>843</v>
      </c>
      <c r="DD349" s="16" t="s">
        <v>843</v>
      </c>
      <c r="DE349" s="16" t="s">
        <v>843</v>
      </c>
      <c r="DF349" s="16" t="s">
        <v>843</v>
      </c>
      <c r="DG349" s="16" t="s">
        <v>843</v>
      </c>
      <c r="DH349" s="16" t="s">
        <v>843</v>
      </c>
      <c r="DI349" s="16" t="s">
        <v>844</v>
      </c>
      <c r="DJ349" s="16" t="s">
        <v>843</v>
      </c>
      <c r="DK349" s="16" t="s">
        <v>843</v>
      </c>
      <c r="DL349" s="16" t="s">
        <v>843</v>
      </c>
      <c r="DX349" s="16" t="s">
        <v>865</v>
      </c>
      <c r="ES349" s="16" t="s">
        <v>865</v>
      </c>
      <c r="EU349" s="16" t="s">
        <v>7810</v>
      </c>
      <c r="EV349" s="16" t="s">
        <v>865</v>
      </c>
      <c r="FT349" s="16" t="s">
        <v>865</v>
      </c>
      <c r="HC349" s="16" t="s">
        <v>865</v>
      </c>
      <c r="JA349" s="16" t="s">
        <v>4813</v>
      </c>
      <c r="JB349" s="16" t="s">
        <v>865</v>
      </c>
      <c r="JC349" s="16" t="s">
        <v>865</v>
      </c>
      <c r="JD349" s="16" t="s">
        <v>865</v>
      </c>
      <c r="JE349" s="16" t="s">
        <v>865</v>
      </c>
      <c r="JF349" s="16" t="s">
        <v>865</v>
      </c>
      <c r="JG349" s="16" t="s">
        <v>1056</v>
      </c>
      <c r="JH349" s="16" t="s">
        <v>7582</v>
      </c>
      <c r="JJ349" s="16" t="s">
        <v>865</v>
      </c>
      <c r="KF349" s="16" t="s">
        <v>4926</v>
      </c>
      <c r="KI349" s="16" t="s">
        <v>4837</v>
      </c>
      <c r="KO349" s="16" t="s">
        <v>9652</v>
      </c>
      <c r="KP349" s="16" t="s">
        <v>9651</v>
      </c>
      <c r="KQ349" s="16" t="s">
        <v>8694</v>
      </c>
      <c r="KR349" s="16" t="s">
        <v>10567</v>
      </c>
      <c r="KS349" s="16" t="s">
        <v>9653</v>
      </c>
      <c r="KT349" s="16" t="s">
        <v>9148</v>
      </c>
      <c r="KU349" s="16" t="s">
        <v>844</v>
      </c>
      <c r="KV349" s="16" t="s">
        <v>9148</v>
      </c>
      <c r="KW349" s="16" t="s">
        <v>851</v>
      </c>
      <c r="KY349" s="16" t="s">
        <v>486</v>
      </c>
      <c r="LA349" s="16" t="s">
        <v>11697</v>
      </c>
      <c r="LC349" s="16" t="s">
        <v>10879</v>
      </c>
      <c r="LD349" s="16" t="s">
        <v>11698</v>
      </c>
      <c r="LF349" s="16" t="s">
        <v>11654</v>
      </c>
      <c r="LI349" s="16" t="s">
        <v>11655</v>
      </c>
      <c r="LJ349" s="16" t="s">
        <v>843</v>
      </c>
      <c r="LL349" s="16" t="s">
        <v>8711</v>
      </c>
      <c r="LM349" s="16" t="s">
        <v>8741</v>
      </c>
      <c r="LO349" s="16" t="s">
        <v>844</v>
      </c>
      <c r="LP349" s="16" t="s">
        <v>8732</v>
      </c>
      <c r="LQ349" s="16" t="s">
        <v>8746</v>
      </c>
      <c r="LR349" s="16" t="s">
        <v>1056</v>
      </c>
      <c r="LS349" s="16" t="s">
        <v>8732</v>
      </c>
      <c r="LT349" s="16" t="s">
        <v>1056</v>
      </c>
      <c r="LU349" s="16" t="s">
        <v>1056</v>
      </c>
      <c r="LV349" s="16" t="s">
        <v>843</v>
      </c>
      <c r="LW349" s="16" t="s">
        <v>843</v>
      </c>
      <c r="LX349" s="16" t="s">
        <v>843</v>
      </c>
      <c r="LY349" s="16" t="s">
        <v>843</v>
      </c>
      <c r="LZ349" s="16" t="s">
        <v>843</v>
      </c>
      <c r="MA349" s="16" t="s">
        <v>844</v>
      </c>
      <c r="MB349" s="16" t="s">
        <v>843</v>
      </c>
      <c r="MC349" s="16" t="s">
        <v>843</v>
      </c>
      <c r="MD349" s="16" t="s">
        <v>11699</v>
      </c>
      <c r="ME349" s="16" t="s">
        <v>11656</v>
      </c>
      <c r="MF349" s="16" t="s">
        <v>8847</v>
      </c>
      <c r="MO349" s="16" t="s">
        <v>1817</v>
      </c>
      <c r="MP349" s="16" t="s">
        <v>1826</v>
      </c>
      <c r="MR349" s="16" t="s">
        <v>470</v>
      </c>
      <c r="MS349" s="16" t="s">
        <v>11857</v>
      </c>
      <c r="MT349" s="16" t="s">
        <v>9015</v>
      </c>
      <c r="MU349" s="16" t="s">
        <v>817</v>
      </c>
      <c r="MV349" s="16" t="s">
        <v>486</v>
      </c>
      <c r="NC349" s="16" t="s">
        <v>486</v>
      </c>
      <c r="ND349" s="16" t="s">
        <v>486</v>
      </c>
      <c r="NE349" s="16" t="s">
        <v>486</v>
      </c>
      <c r="NG349" s="16" t="s">
        <v>1376</v>
      </c>
      <c r="NI349" s="16" t="s">
        <v>11658</v>
      </c>
      <c r="NQ349" s="16" t="s">
        <v>1078</v>
      </c>
      <c r="NR349" s="16" t="s">
        <v>445</v>
      </c>
      <c r="NS349" s="16" t="s">
        <v>462</v>
      </c>
      <c r="NT349" s="16" t="s">
        <v>482</v>
      </c>
      <c r="NU349" s="16">
        <v>0.79400000000000004</v>
      </c>
      <c r="NV349" s="16" t="s">
        <v>445</v>
      </c>
      <c r="NW349" s="16" t="s">
        <v>1174</v>
      </c>
      <c r="NX349" s="16" t="s">
        <v>1142</v>
      </c>
      <c r="NZ349" s="16" t="s">
        <v>935</v>
      </c>
      <c r="OB349" s="16" t="s">
        <v>833</v>
      </c>
      <c r="OC349" s="16" t="s">
        <v>445</v>
      </c>
    </row>
    <row r="350" spans="1:393" x14ac:dyDescent="0.25">
      <c r="A350" s="16" t="s">
        <v>10572</v>
      </c>
      <c r="B350" s="16" t="s">
        <v>8769</v>
      </c>
      <c r="C350" s="16" t="s">
        <v>972</v>
      </c>
      <c r="D350" s="16" t="s">
        <v>844</v>
      </c>
      <c r="E350" s="16" t="s">
        <v>843</v>
      </c>
      <c r="F350" s="16" t="s">
        <v>843</v>
      </c>
      <c r="G350" s="16" t="s">
        <v>843</v>
      </c>
      <c r="H350" s="16" t="s">
        <v>843</v>
      </c>
      <c r="I350" s="16" t="s">
        <v>843</v>
      </c>
      <c r="J350" s="16" t="s">
        <v>843</v>
      </c>
      <c r="K350" s="16" t="s">
        <v>843</v>
      </c>
      <c r="L350" s="16" t="s">
        <v>843</v>
      </c>
      <c r="M350" s="16" t="s">
        <v>843</v>
      </c>
      <c r="N350" s="16" t="s">
        <v>843</v>
      </c>
      <c r="O350" s="16" t="s">
        <v>843</v>
      </c>
      <c r="Q350" s="16" t="s">
        <v>844</v>
      </c>
      <c r="R350" s="16">
        <v>15</v>
      </c>
      <c r="T350" s="16" t="s">
        <v>470</v>
      </c>
      <c r="U350" s="16" t="s">
        <v>844</v>
      </c>
      <c r="V350" s="16" t="s">
        <v>843</v>
      </c>
      <c r="W350" s="16" t="s">
        <v>843</v>
      </c>
      <c r="X350" s="16" t="s">
        <v>843</v>
      </c>
      <c r="Y350" s="16" t="s">
        <v>844</v>
      </c>
      <c r="Z350" s="16" t="s">
        <v>843</v>
      </c>
      <c r="AA350" s="16" t="s">
        <v>843</v>
      </c>
      <c r="AB350" s="16" t="s">
        <v>844</v>
      </c>
      <c r="AC350" s="16" t="s">
        <v>844</v>
      </c>
      <c r="AD350" s="16" t="s">
        <v>865</v>
      </c>
      <c r="AF350" s="16" t="s">
        <v>11687</v>
      </c>
      <c r="AG350" s="16" t="s">
        <v>11708</v>
      </c>
      <c r="AH350" s="16" t="s">
        <v>843</v>
      </c>
      <c r="AI350" s="16" t="s">
        <v>843</v>
      </c>
      <c r="AJ350" s="16" t="s">
        <v>843</v>
      </c>
      <c r="AK350" s="16" t="s">
        <v>843</v>
      </c>
      <c r="AL350" s="16" t="s">
        <v>844</v>
      </c>
      <c r="AM350" s="16" t="s">
        <v>844</v>
      </c>
      <c r="AN350" s="16" t="s">
        <v>843</v>
      </c>
      <c r="AO350" s="16" t="s">
        <v>843</v>
      </c>
      <c r="AP350" s="16" t="s">
        <v>843</v>
      </c>
      <c r="AQ350" s="16" t="s">
        <v>844</v>
      </c>
      <c r="AR350" s="16" t="s">
        <v>4433</v>
      </c>
      <c r="AS350" s="16" t="s">
        <v>843</v>
      </c>
      <c r="AT350" s="16" t="s">
        <v>843</v>
      </c>
      <c r="AU350" s="16" t="s">
        <v>843</v>
      </c>
      <c r="AV350" s="16" t="s">
        <v>843</v>
      </c>
      <c r="AW350" s="16" t="s">
        <v>843</v>
      </c>
      <c r="AX350" s="16" t="s">
        <v>843</v>
      </c>
      <c r="AY350" s="16" t="s">
        <v>844</v>
      </c>
      <c r="BF350" s="16" t="s">
        <v>844</v>
      </c>
      <c r="BH350" s="16" t="s">
        <v>7380</v>
      </c>
      <c r="BI350" s="16" t="s">
        <v>7785</v>
      </c>
      <c r="BJ350" s="16" t="s">
        <v>843</v>
      </c>
      <c r="BK350" s="16" t="s">
        <v>843</v>
      </c>
      <c r="BL350" s="16" t="s">
        <v>843</v>
      </c>
      <c r="BM350" s="16" t="s">
        <v>843</v>
      </c>
      <c r="BN350" s="16" t="s">
        <v>843</v>
      </c>
      <c r="BO350" s="16" t="s">
        <v>844</v>
      </c>
      <c r="BP350" s="16" t="s">
        <v>843</v>
      </c>
      <c r="BQ350" s="16" t="s">
        <v>843</v>
      </c>
      <c r="CC350" s="16" t="s">
        <v>865</v>
      </c>
      <c r="CF350" s="16" t="s">
        <v>7130</v>
      </c>
      <c r="CG350" s="16" t="s">
        <v>844</v>
      </c>
      <c r="CH350" s="16" t="s">
        <v>843</v>
      </c>
      <c r="CI350" s="16" t="s">
        <v>843</v>
      </c>
      <c r="CJ350" s="16" t="s">
        <v>843</v>
      </c>
      <c r="CK350" s="16" t="s">
        <v>843</v>
      </c>
      <c r="CL350" s="16" t="s">
        <v>843</v>
      </c>
      <c r="CM350" s="16" t="s">
        <v>843</v>
      </c>
      <c r="CN350" s="16" t="s">
        <v>843</v>
      </c>
      <c r="CO350" s="16" t="s">
        <v>843</v>
      </c>
      <c r="CP350" s="16" t="s">
        <v>843</v>
      </c>
      <c r="CQ350" s="16" t="s">
        <v>843</v>
      </c>
      <c r="CR350" s="16" t="s">
        <v>843</v>
      </c>
      <c r="CS350" s="16" t="s">
        <v>843</v>
      </c>
      <c r="CT350" s="16" t="s">
        <v>843</v>
      </c>
      <c r="CU350" s="16" t="s">
        <v>843</v>
      </c>
      <c r="CV350" s="16" t="s">
        <v>843</v>
      </c>
      <c r="CW350" s="16" t="s">
        <v>843</v>
      </c>
      <c r="CX350" s="16" t="s">
        <v>843</v>
      </c>
      <c r="CY350" s="16" t="s">
        <v>843</v>
      </c>
      <c r="CZ350" s="16" t="s">
        <v>843</v>
      </c>
      <c r="DA350" s="16" t="s">
        <v>843</v>
      </c>
      <c r="DB350" s="16" t="s">
        <v>843</v>
      </c>
      <c r="DC350" s="16" t="s">
        <v>843</v>
      </c>
      <c r="DD350" s="16" t="s">
        <v>843</v>
      </c>
      <c r="DE350" s="16" t="s">
        <v>843</v>
      </c>
      <c r="DF350" s="16" t="s">
        <v>843</v>
      </c>
      <c r="DG350" s="16" t="s">
        <v>843</v>
      </c>
      <c r="DH350" s="16" t="s">
        <v>843</v>
      </c>
      <c r="DI350" s="16" t="s">
        <v>843</v>
      </c>
      <c r="DJ350" s="16" t="s">
        <v>843</v>
      </c>
      <c r="DK350" s="16" t="s">
        <v>843</v>
      </c>
      <c r="DL350" s="16" t="s">
        <v>843</v>
      </c>
      <c r="DQ350" s="16" t="s">
        <v>7093</v>
      </c>
      <c r="DR350" s="16" t="s">
        <v>867</v>
      </c>
      <c r="DS350" s="16" t="s">
        <v>7321</v>
      </c>
      <c r="DX350" s="16" t="s">
        <v>865</v>
      </c>
      <c r="ES350" s="16" t="s">
        <v>865</v>
      </c>
      <c r="EU350" s="16" t="s">
        <v>7810</v>
      </c>
      <c r="EV350" s="16" t="s">
        <v>865</v>
      </c>
      <c r="FT350" s="16" t="s">
        <v>865</v>
      </c>
      <c r="HC350" s="16" t="s">
        <v>865</v>
      </c>
      <c r="JA350" s="16" t="s">
        <v>4813</v>
      </c>
      <c r="JB350" s="16" t="s">
        <v>865</v>
      </c>
      <c r="JC350" s="16" t="s">
        <v>865</v>
      </c>
      <c r="JD350" s="16" t="s">
        <v>865</v>
      </c>
      <c r="JE350" s="16" t="s">
        <v>865</v>
      </c>
      <c r="JF350" s="16" t="s">
        <v>865</v>
      </c>
      <c r="JG350" s="16" t="s">
        <v>1056</v>
      </c>
      <c r="JH350" s="16" t="s">
        <v>7582</v>
      </c>
      <c r="JJ350" s="16" t="s">
        <v>865</v>
      </c>
      <c r="KF350" s="16" t="s">
        <v>4926</v>
      </c>
      <c r="KI350" s="16" t="s">
        <v>4837</v>
      </c>
      <c r="KO350" s="16" t="s">
        <v>9652</v>
      </c>
      <c r="KP350" s="16" t="s">
        <v>9651</v>
      </c>
      <c r="KQ350" s="16" t="s">
        <v>8694</v>
      </c>
      <c r="KR350" s="16" t="s">
        <v>10573</v>
      </c>
      <c r="KS350" s="16" t="s">
        <v>9653</v>
      </c>
      <c r="KT350" s="16" t="s">
        <v>9148</v>
      </c>
      <c r="KU350" s="16" t="s">
        <v>844</v>
      </c>
      <c r="KV350" s="16" t="s">
        <v>9148</v>
      </c>
      <c r="KW350" s="16" t="s">
        <v>851</v>
      </c>
      <c r="KY350" s="16" t="s">
        <v>486</v>
      </c>
      <c r="LA350" s="16" t="s">
        <v>11697</v>
      </c>
      <c r="LC350" s="16" t="s">
        <v>10879</v>
      </c>
      <c r="LD350" s="16" t="s">
        <v>11698</v>
      </c>
      <c r="LE350" s="16" t="s">
        <v>11693</v>
      </c>
      <c r="LF350" s="16" t="s">
        <v>11654</v>
      </c>
      <c r="LI350" s="16" t="s">
        <v>11655</v>
      </c>
      <c r="LJ350" s="16" t="s">
        <v>843</v>
      </c>
      <c r="LL350" s="16" t="s">
        <v>8711</v>
      </c>
      <c r="LM350" s="16" t="s">
        <v>8741</v>
      </c>
      <c r="LO350" s="16" t="s">
        <v>844</v>
      </c>
      <c r="LP350" s="16" t="s">
        <v>8732</v>
      </c>
      <c r="LQ350" s="16" t="s">
        <v>8746</v>
      </c>
      <c r="LR350" s="16" t="s">
        <v>1056</v>
      </c>
      <c r="LS350" s="16" t="s">
        <v>8732</v>
      </c>
      <c r="LT350" s="16" t="s">
        <v>1056</v>
      </c>
      <c r="LU350" s="16" t="s">
        <v>1056</v>
      </c>
      <c r="LV350" s="16" t="s">
        <v>843</v>
      </c>
      <c r="LW350" s="16" t="s">
        <v>843</v>
      </c>
      <c r="LX350" s="16" t="s">
        <v>843</v>
      </c>
      <c r="LY350" s="16" t="s">
        <v>843</v>
      </c>
      <c r="LZ350" s="16" t="s">
        <v>843</v>
      </c>
      <c r="MA350" s="16" t="s">
        <v>844</v>
      </c>
      <c r="MB350" s="16" t="s">
        <v>843</v>
      </c>
      <c r="MC350" s="16" t="s">
        <v>843</v>
      </c>
      <c r="MD350" s="16" t="s">
        <v>11699</v>
      </c>
      <c r="ME350" s="16" t="s">
        <v>11677</v>
      </c>
      <c r="MF350" s="16" t="s">
        <v>8847</v>
      </c>
      <c r="MO350" s="16" t="s">
        <v>1817</v>
      </c>
      <c r="MP350" s="16" t="s">
        <v>1826</v>
      </c>
      <c r="MR350" s="16" t="s">
        <v>470</v>
      </c>
      <c r="MS350" s="16" t="s">
        <v>11857</v>
      </c>
      <c r="MT350" s="16" t="s">
        <v>9015</v>
      </c>
      <c r="MU350" s="16" t="s">
        <v>817</v>
      </c>
      <c r="MV350" s="16" t="s">
        <v>486</v>
      </c>
      <c r="MZ350" s="16" t="s">
        <v>487</v>
      </c>
      <c r="NA350" s="16" t="s">
        <v>487</v>
      </c>
      <c r="NB350" s="16" t="s">
        <v>1344</v>
      </c>
      <c r="NC350" s="16" t="s">
        <v>486</v>
      </c>
      <c r="ND350" s="16" t="s">
        <v>486</v>
      </c>
      <c r="NE350" s="16" t="s">
        <v>486</v>
      </c>
      <c r="NG350" s="16" t="s">
        <v>1376</v>
      </c>
      <c r="NI350" s="16" t="s">
        <v>11658</v>
      </c>
      <c r="NL350" s="16" t="s">
        <v>843</v>
      </c>
      <c r="NQ350" s="16" t="s">
        <v>1078</v>
      </c>
      <c r="NR350" s="16" t="s">
        <v>876</v>
      </c>
      <c r="NS350" s="16" t="s">
        <v>462</v>
      </c>
      <c r="NT350" s="16" t="s">
        <v>482</v>
      </c>
      <c r="NU350" s="16">
        <v>0.79400000000000004</v>
      </c>
      <c r="NV350" s="16" t="s">
        <v>824</v>
      </c>
      <c r="NW350" s="16" t="s">
        <v>1173</v>
      </c>
      <c r="NX350" s="16" t="s">
        <v>1142</v>
      </c>
      <c r="NY350" s="16" t="s">
        <v>824</v>
      </c>
      <c r="NZ350" s="16" t="s">
        <v>929</v>
      </c>
      <c r="OA350" s="16" t="s">
        <v>486</v>
      </c>
      <c r="OB350" s="16" t="s">
        <v>833</v>
      </c>
      <c r="OC350" s="16" t="s">
        <v>876</v>
      </c>
    </row>
    <row r="351" spans="1:393" x14ac:dyDescent="0.25">
      <c r="A351" s="16" t="s">
        <v>10577</v>
      </c>
      <c r="B351" s="16" t="s">
        <v>844</v>
      </c>
      <c r="C351" s="16" t="s">
        <v>972</v>
      </c>
      <c r="D351" s="16" t="s">
        <v>844</v>
      </c>
      <c r="E351" s="16" t="s">
        <v>843</v>
      </c>
      <c r="F351" s="16" t="s">
        <v>843</v>
      </c>
      <c r="G351" s="16" t="s">
        <v>843</v>
      </c>
      <c r="H351" s="16" t="s">
        <v>843</v>
      </c>
      <c r="I351" s="16" t="s">
        <v>843</v>
      </c>
      <c r="J351" s="16" t="s">
        <v>843</v>
      </c>
      <c r="K351" s="16" t="s">
        <v>843</v>
      </c>
      <c r="L351" s="16" t="s">
        <v>843</v>
      </c>
      <c r="M351" s="16" t="s">
        <v>843</v>
      </c>
      <c r="N351" s="16" t="s">
        <v>843</v>
      </c>
      <c r="O351" s="16" t="s">
        <v>843</v>
      </c>
      <c r="Q351" s="16" t="s">
        <v>844</v>
      </c>
      <c r="R351" s="16">
        <v>52</v>
      </c>
      <c r="T351" s="16" t="s">
        <v>470</v>
      </c>
      <c r="U351" s="16" t="s">
        <v>844</v>
      </c>
      <c r="V351" s="16" t="s">
        <v>843</v>
      </c>
      <c r="W351" s="16" t="s">
        <v>844</v>
      </c>
      <c r="X351" s="16" t="s">
        <v>843</v>
      </c>
      <c r="Y351" s="16" t="s">
        <v>843</v>
      </c>
      <c r="Z351" s="16" t="s">
        <v>843</v>
      </c>
      <c r="AA351" s="16" t="s">
        <v>843</v>
      </c>
      <c r="AB351" s="16" t="s">
        <v>844</v>
      </c>
      <c r="AC351" s="16" t="s">
        <v>843</v>
      </c>
      <c r="AD351" s="16" t="s">
        <v>867</v>
      </c>
      <c r="AF351" s="16" t="s">
        <v>11719</v>
      </c>
      <c r="AG351" s="16" t="s">
        <v>11696</v>
      </c>
      <c r="AH351" s="16" t="s">
        <v>844</v>
      </c>
      <c r="AI351" s="16" t="s">
        <v>844</v>
      </c>
      <c r="AJ351" s="16" t="s">
        <v>844</v>
      </c>
      <c r="AK351" s="16" t="s">
        <v>843</v>
      </c>
      <c r="AL351" s="16" t="s">
        <v>843</v>
      </c>
      <c r="AM351" s="16" t="s">
        <v>844</v>
      </c>
      <c r="AN351" s="16" t="s">
        <v>843</v>
      </c>
      <c r="AO351" s="16" t="s">
        <v>843</v>
      </c>
      <c r="AP351" s="16" t="s">
        <v>843</v>
      </c>
      <c r="AQ351" s="16" t="s">
        <v>844</v>
      </c>
      <c r="AR351" s="16" t="s">
        <v>4415</v>
      </c>
      <c r="AS351" s="16" t="s">
        <v>844</v>
      </c>
      <c r="AT351" s="16" t="s">
        <v>843</v>
      </c>
      <c r="AU351" s="16" t="s">
        <v>843</v>
      </c>
      <c r="AV351" s="16" t="s">
        <v>843</v>
      </c>
      <c r="AW351" s="16" t="s">
        <v>843</v>
      </c>
      <c r="AX351" s="16" t="s">
        <v>843</v>
      </c>
      <c r="AY351" s="16" t="s">
        <v>843</v>
      </c>
      <c r="AZ351" s="16" t="s">
        <v>4437</v>
      </c>
      <c r="BF351" s="16" t="s">
        <v>844</v>
      </c>
      <c r="BH351" s="16" t="s">
        <v>7380</v>
      </c>
      <c r="BI351" s="16" t="s">
        <v>7785</v>
      </c>
      <c r="BJ351" s="16" t="s">
        <v>843</v>
      </c>
      <c r="BK351" s="16" t="s">
        <v>843</v>
      </c>
      <c r="BL351" s="16" t="s">
        <v>843</v>
      </c>
      <c r="BM351" s="16" t="s">
        <v>843</v>
      </c>
      <c r="BN351" s="16" t="s">
        <v>843</v>
      </c>
      <c r="BO351" s="16" t="s">
        <v>844</v>
      </c>
      <c r="BP351" s="16" t="s">
        <v>843</v>
      </c>
      <c r="BQ351" s="16" t="s">
        <v>843</v>
      </c>
      <c r="DX351" s="16" t="s">
        <v>865</v>
      </c>
      <c r="ES351" s="16" t="s">
        <v>865</v>
      </c>
      <c r="EU351" s="16" t="s">
        <v>7810</v>
      </c>
      <c r="EV351" s="16" t="s">
        <v>865</v>
      </c>
      <c r="FT351" s="16" t="s">
        <v>865</v>
      </c>
      <c r="HC351" s="16" t="s">
        <v>865</v>
      </c>
      <c r="JA351" s="16" t="s">
        <v>4813</v>
      </c>
      <c r="JB351" s="16" t="s">
        <v>867</v>
      </c>
      <c r="JC351" s="16" t="s">
        <v>865</v>
      </c>
      <c r="JG351" s="16" t="s">
        <v>843</v>
      </c>
      <c r="JV351" s="16">
        <v>35</v>
      </c>
      <c r="JW351" s="16" t="s">
        <v>7603</v>
      </c>
      <c r="JY351" s="16">
        <v>5000</v>
      </c>
      <c r="JZ351" s="16" t="s">
        <v>4883</v>
      </c>
      <c r="KB351" s="16" t="s">
        <v>7616</v>
      </c>
      <c r="KD351" s="16" t="s">
        <v>4917</v>
      </c>
      <c r="KE351" s="16" t="s">
        <v>7277</v>
      </c>
      <c r="KF351" s="16" t="s">
        <v>4411</v>
      </c>
      <c r="KH351" s="16" t="s">
        <v>7642</v>
      </c>
      <c r="KI351" s="16" t="s">
        <v>4993</v>
      </c>
      <c r="KO351" s="16" t="s">
        <v>9656</v>
      </c>
      <c r="KP351" s="16" t="s">
        <v>9655</v>
      </c>
      <c r="KQ351" s="16" t="s">
        <v>8694</v>
      </c>
      <c r="KR351" s="16" t="s">
        <v>10578</v>
      </c>
      <c r="KS351" s="16" t="s">
        <v>9657</v>
      </c>
      <c r="KT351" s="16" t="s">
        <v>9148</v>
      </c>
      <c r="KU351" s="16" t="s">
        <v>844</v>
      </c>
      <c r="KV351" s="16" t="s">
        <v>9148</v>
      </c>
      <c r="KW351" s="16" t="s">
        <v>851</v>
      </c>
      <c r="KY351" s="16" t="s">
        <v>486</v>
      </c>
      <c r="LC351" s="16" t="s">
        <v>10879</v>
      </c>
      <c r="LF351" s="16" t="s">
        <v>11654</v>
      </c>
      <c r="LI351" s="16" t="s">
        <v>11655</v>
      </c>
      <c r="LJ351" s="16" t="s">
        <v>831</v>
      </c>
      <c r="LK351" s="16" t="s">
        <v>831</v>
      </c>
      <c r="LL351" s="16" t="s">
        <v>8756</v>
      </c>
      <c r="LM351" s="16" t="s">
        <v>8741</v>
      </c>
      <c r="LO351" s="16" t="s">
        <v>843</v>
      </c>
      <c r="LP351" s="16" t="s">
        <v>844</v>
      </c>
      <c r="LQ351" s="16" t="s">
        <v>844</v>
      </c>
      <c r="LR351" s="16" t="s">
        <v>844</v>
      </c>
      <c r="LS351" s="16" t="s">
        <v>844</v>
      </c>
      <c r="LT351" s="16" t="s">
        <v>844</v>
      </c>
      <c r="LU351" s="16" t="s">
        <v>844</v>
      </c>
      <c r="LV351" s="16" t="s">
        <v>844</v>
      </c>
      <c r="LW351" s="16" t="s">
        <v>843</v>
      </c>
      <c r="LX351" s="16" t="s">
        <v>844</v>
      </c>
      <c r="LY351" s="16" t="s">
        <v>843</v>
      </c>
      <c r="LZ351" s="16" t="s">
        <v>843</v>
      </c>
      <c r="MA351" s="16" t="s">
        <v>843</v>
      </c>
      <c r="MB351" s="16" t="s">
        <v>843</v>
      </c>
      <c r="MC351" s="16" t="s">
        <v>843</v>
      </c>
      <c r="ME351" s="16" t="s">
        <v>11656</v>
      </c>
      <c r="MF351" s="16" t="s">
        <v>8847</v>
      </c>
      <c r="MG351" s="16" t="s">
        <v>1840</v>
      </c>
      <c r="MH351" s="16" t="s">
        <v>11667</v>
      </c>
      <c r="MI351" s="16" t="s">
        <v>11733</v>
      </c>
      <c r="MK351" s="16" t="s">
        <v>8982</v>
      </c>
      <c r="ML351" s="16" t="s">
        <v>1790</v>
      </c>
      <c r="MM351" s="16" t="s">
        <v>487</v>
      </c>
      <c r="MN351" s="16" t="s">
        <v>1798</v>
      </c>
      <c r="MP351" s="16" t="s">
        <v>1827</v>
      </c>
      <c r="MR351" s="16" t="s">
        <v>470</v>
      </c>
      <c r="MS351" s="16" t="s">
        <v>11857</v>
      </c>
      <c r="MT351" s="16" t="s">
        <v>8952</v>
      </c>
      <c r="MU351" s="16" t="s">
        <v>817</v>
      </c>
      <c r="NC351" s="16" t="s">
        <v>486</v>
      </c>
      <c r="ND351" s="16" t="s">
        <v>486</v>
      </c>
      <c r="NE351" s="16" t="s">
        <v>486</v>
      </c>
      <c r="NG351" s="16" t="s">
        <v>1376</v>
      </c>
      <c r="NH351" s="16" t="s">
        <v>1913</v>
      </c>
      <c r="NI351" s="16" t="s">
        <v>11658</v>
      </c>
      <c r="NJ351" s="16" t="s">
        <v>8954</v>
      </c>
      <c r="NK351" s="16" t="s">
        <v>10130</v>
      </c>
      <c r="NR351" s="16" t="s">
        <v>451</v>
      </c>
      <c r="NS351" s="16" t="s">
        <v>462</v>
      </c>
      <c r="NT351" s="16" t="s">
        <v>482</v>
      </c>
      <c r="NU351" s="16">
        <v>0.79400000000000004</v>
      </c>
      <c r="NV351" s="16" t="s">
        <v>451</v>
      </c>
      <c r="NW351" s="16" t="s">
        <v>1175</v>
      </c>
      <c r="NX351" s="16" t="s">
        <v>1142</v>
      </c>
      <c r="OB351" s="16" t="s">
        <v>831</v>
      </c>
      <c r="OC351" s="16" t="s">
        <v>451</v>
      </c>
    </row>
    <row r="352" spans="1:393" x14ac:dyDescent="0.25">
      <c r="A352" s="16" t="s">
        <v>10582</v>
      </c>
      <c r="B352" s="16" t="s">
        <v>1056</v>
      </c>
      <c r="C352" s="16" t="s">
        <v>972</v>
      </c>
      <c r="D352" s="16" t="s">
        <v>844</v>
      </c>
      <c r="E352" s="16" t="s">
        <v>843</v>
      </c>
      <c r="F352" s="16" t="s">
        <v>843</v>
      </c>
      <c r="G352" s="16" t="s">
        <v>843</v>
      </c>
      <c r="H352" s="16" t="s">
        <v>843</v>
      </c>
      <c r="I352" s="16" t="s">
        <v>843</v>
      </c>
      <c r="J352" s="16" t="s">
        <v>843</v>
      </c>
      <c r="K352" s="16" t="s">
        <v>843</v>
      </c>
      <c r="L352" s="16" t="s">
        <v>843</v>
      </c>
      <c r="M352" s="16" t="s">
        <v>843</v>
      </c>
      <c r="N352" s="16" t="s">
        <v>843</v>
      </c>
      <c r="O352" s="16" t="s">
        <v>843</v>
      </c>
      <c r="Q352" s="16" t="s">
        <v>844</v>
      </c>
      <c r="R352" s="16">
        <v>68</v>
      </c>
      <c r="T352" s="16" t="s">
        <v>474</v>
      </c>
      <c r="U352" s="16" t="s">
        <v>843</v>
      </c>
      <c r="V352" s="16" t="s">
        <v>844</v>
      </c>
      <c r="W352" s="16" t="s">
        <v>843</v>
      </c>
      <c r="X352" s="16" t="s">
        <v>844</v>
      </c>
      <c r="Y352" s="16" t="s">
        <v>843</v>
      </c>
      <c r="Z352" s="16" t="s">
        <v>843</v>
      </c>
      <c r="AA352" s="16" t="s">
        <v>843</v>
      </c>
      <c r="AB352" s="16" t="s">
        <v>843</v>
      </c>
      <c r="AC352" s="16" t="s">
        <v>843</v>
      </c>
      <c r="AD352" s="16" t="s">
        <v>867</v>
      </c>
      <c r="AF352" s="16" t="s">
        <v>11719</v>
      </c>
      <c r="AG352" s="16" t="s">
        <v>11808</v>
      </c>
      <c r="AH352" s="16" t="s">
        <v>844</v>
      </c>
      <c r="AI352" s="16" t="s">
        <v>844</v>
      </c>
      <c r="AJ352" s="16" t="s">
        <v>844</v>
      </c>
      <c r="AK352" s="16" t="s">
        <v>843</v>
      </c>
      <c r="AL352" s="16" t="s">
        <v>843</v>
      </c>
      <c r="AM352" s="16" t="s">
        <v>843</v>
      </c>
      <c r="AN352" s="16" t="s">
        <v>843</v>
      </c>
      <c r="AO352" s="16" t="s">
        <v>843</v>
      </c>
      <c r="AP352" s="16" t="s">
        <v>843</v>
      </c>
      <c r="AQ352" s="16" t="s">
        <v>843</v>
      </c>
      <c r="AR352" s="16" t="s">
        <v>11858</v>
      </c>
      <c r="AS352" s="16" t="s">
        <v>844</v>
      </c>
      <c r="AT352" s="16" t="s">
        <v>844</v>
      </c>
      <c r="AU352" s="16" t="s">
        <v>843</v>
      </c>
      <c r="AV352" s="16" t="s">
        <v>844</v>
      </c>
      <c r="AW352" s="16" t="s">
        <v>843</v>
      </c>
      <c r="AX352" s="16" t="s">
        <v>843</v>
      </c>
      <c r="AY352" s="16" t="s">
        <v>843</v>
      </c>
      <c r="AZ352" s="16" t="s">
        <v>4437</v>
      </c>
      <c r="BA352" s="16" t="s">
        <v>4440</v>
      </c>
      <c r="BC352" s="16" t="s">
        <v>4437</v>
      </c>
      <c r="BF352" s="16" t="s">
        <v>843</v>
      </c>
      <c r="BI352" s="16" t="s">
        <v>7785</v>
      </c>
      <c r="BJ352" s="16" t="s">
        <v>843</v>
      </c>
      <c r="BK352" s="16" t="s">
        <v>843</v>
      </c>
      <c r="BL352" s="16" t="s">
        <v>843</v>
      </c>
      <c r="BM352" s="16" t="s">
        <v>843</v>
      </c>
      <c r="BN352" s="16" t="s">
        <v>843</v>
      </c>
      <c r="BO352" s="16" t="s">
        <v>844</v>
      </c>
      <c r="BP352" s="16" t="s">
        <v>843</v>
      </c>
      <c r="BQ352" s="16" t="s">
        <v>843</v>
      </c>
      <c r="DX352" s="16" t="s">
        <v>867</v>
      </c>
      <c r="DY352" s="16" t="s">
        <v>867</v>
      </c>
      <c r="ES352" s="16" t="s">
        <v>865</v>
      </c>
      <c r="EU352" s="16" t="s">
        <v>7813</v>
      </c>
      <c r="EV352" s="16" t="s">
        <v>865</v>
      </c>
      <c r="FF352" s="16" t="s">
        <v>7836</v>
      </c>
      <c r="HC352" s="16" t="s">
        <v>865</v>
      </c>
      <c r="JA352" s="16" t="s">
        <v>4813</v>
      </c>
      <c r="JB352" s="16" t="s">
        <v>865</v>
      </c>
      <c r="JC352" s="16" t="s">
        <v>865</v>
      </c>
      <c r="JD352" s="16" t="s">
        <v>865</v>
      </c>
      <c r="JE352" s="16" t="s">
        <v>865</v>
      </c>
      <c r="JF352" s="16" t="s">
        <v>865</v>
      </c>
      <c r="JG352" s="16" t="s">
        <v>843</v>
      </c>
      <c r="JH352" s="16" t="s">
        <v>4846</v>
      </c>
      <c r="KF352" s="16" t="s">
        <v>4926</v>
      </c>
      <c r="KI352" s="16" t="s">
        <v>4846</v>
      </c>
      <c r="KO352" s="16" t="s">
        <v>9656</v>
      </c>
      <c r="KP352" s="16" t="s">
        <v>9655</v>
      </c>
      <c r="KQ352" s="16" t="s">
        <v>8694</v>
      </c>
      <c r="KR352" s="16" t="s">
        <v>10583</v>
      </c>
      <c r="KS352" s="16" t="s">
        <v>9657</v>
      </c>
      <c r="KT352" s="16" t="s">
        <v>9148</v>
      </c>
      <c r="KU352" s="16" t="s">
        <v>844</v>
      </c>
      <c r="KV352" s="16" t="s">
        <v>9148</v>
      </c>
      <c r="KW352" s="16" t="s">
        <v>850</v>
      </c>
      <c r="KX352" s="16" t="s">
        <v>487</v>
      </c>
      <c r="KY352" s="16" t="s">
        <v>487</v>
      </c>
      <c r="KZ352" s="16" t="s">
        <v>487</v>
      </c>
      <c r="LC352" s="16" t="s">
        <v>10879</v>
      </c>
      <c r="LF352" s="16" t="s">
        <v>11654</v>
      </c>
      <c r="LI352" s="16" t="s">
        <v>11655</v>
      </c>
      <c r="LJ352" s="16" t="s">
        <v>843</v>
      </c>
      <c r="LL352" s="16" t="s">
        <v>8711</v>
      </c>
      <c r="LM352" s="16" t="s">
        <v>8741</v>
      </c>
      <c r="LO352" s="16" t="s">
        <v>843</v>
      </c>
      <c r="LP352" s="16" t="s">
        <v>844</v>
      </c>
      <c r="LQ352" s="16" t="s">
        <v>844</v>
      </c>
      <c r="LR352" s="16" t="s">
        <v>844</v>
      </c>
      <c r="LS352" s="16" t="s">
        <v>844</v>
      </c>
      <c r="LT352" s="16" t="s">
        <v>844</v>
      </c>
      <c r="LU352" s="16" t="s">
        <v>844</v>
      </c>
      <c r="LV352" s="16" t="s">
        <v>844</v>
      </c>
      <c r="LW352" s="16" t="s">
        <v>843</v>
      </c>
      <c r="LX352" s="16" t="s">
        <v>844</v>
      </c>
      <c r="LY352" s="16" t="s">
        <v>843</v>
      </c>
      <c r="LZ352" s="16" t="s">
        <v>843</v>
      </c>
      <c r="MA352" s="16" t="s">
        <v>843</v>
      </c>
      <c r="MB352" s="16" t="s">
        <v>843</v>
      </c>
      <c r="MC352" s="16" t="s">
        <v>843</v>
      </c>
      <c r="ME352" s="16" t="s">
        <v>11656</v>
      </c>
      <c r="MF352" s="16" t="s">
        <v>8847</v>
      </c>
      <c r="MO352" s="16" t="s">
        <v>1817</v>
      </c>
      <c r="MP352" s="16" t="s">
        <v>1824</v>
      </c>
      <c r="MR352" s="16" t="s">
        <v>474</v>
      </c>
      <c r="MS352" s="16" t="s">
        <v>11857</v>
      </c>
      <c r="MT352" s="16" t="s">
        <v>8952</v>
      </c>
      <c r="NC352" s="16" t="s">
        <v>486</v>
      </c>
      <c r="NE352" s="16" t="s">
        <v>486</v>
      </c>
      <c r="NG352" s="16" t="s">
        <v>1376</v>
      </c>
      <c r="NI352" s="16" t="s">
        <v>11658</v>
      </c>
      <c r="NR352" s="16" t="s">
        <v>878</v>
      </c>
      <c r="NS352" s="16" t="s">
        <v>462</v>
      </c>
      <c r="NT352" s="16" t="s">
        <v>482</v>
      </c>
      <c r="NU352" s="16">
        <v>0.79400000000000004</v>
      </c>
      <c r="NV352" s="16" t="s">
        <v>457</v>
      </c>
      <c r="NW352" s="16" t="s">
        <v>1183</v>
      </c>
      <c r="NX352" s="16" t="s">
        <v>1142</v>
      </c>
      <c r="OB352" s="16" t="s">
        <v>833</v>
      </c>
      <c r="OC352" s="16" t="s">
        <v>878</v>
      </c>
    </row>
    <row r="353" spans="1:394" x14ac:dyDescent="0.25">
      <c r="A353" s="16" t="s">
        <v>10588</v>
      </c>
      <c r="B353" s="16" t="s">
        <v>844</v>
      </c>
      <c r="C353" s="16" t="s">
        <v>972</v>
      </c>
      <c r="D353" s="16" t="s">
        <v>844</v>
      </c>
      <c r="E353" s="16" t="s">
        <v>843</v>
      </c>
      <c r="F353" s="16" t="s">
        <v>843</v>
      </c>
      <c r="G353" s="16" t="s">
        <v>843</v>
      </c>
      <c r="H353" s="16" t="s">
        <v>843</v>
      </c>
      <c r="I353" s="16" t="s">
        <v>843</v>
      </c>
      <c r="J353" s="16" t="s">
        <v>843</v>
      </c>
      <c r="K353" s="16" t="s">
        <v>843</v>
      </c>
      <c r="L353" s="16" t="s">
        <v>843</v>
      </c>
      <c r="M353" s="16" t="s">
        <v>843</v>
      </c>
      <c r="N353" s="16" t="s">
        <v>843</v>
      </c>
      <c r="O353" s="16" t="s">
        <v>843</v>
      </c>
      <c r="Q353" s="16" t="s">
        <v>844</v>
      </c>
      <c r="R353" s="16">
        <v>36</v>
      </c>
      <c r="T353" s="16" t="s">
        <v>470</v>
      </c>
      <c r="U353" s="16" t="s">
        <v>844</v>
      </c>
      <c r="V353" s="16" t="s">
        <v>843</v>
      </c>
      <c r="W353" s="16" t="s">
        <v>844</v>
      </c>
      <c r="X353" s="16" t="s">
        <v>843</v>
      </c>
      <c r="Y353" s="16" t="s">
        <v>843</v>
      </c>
      <c r="Z353" s="16" t="s">
        <v>843</v>
      </c>
      <c r="AA353" s="16" t="s">
        <v>843</v>
      </c>
      <c r="AB353" s="16" t="s">
        <v>844</v>
      </c>
      <c r="AC353" s="16" t="s">
        <v>843</v>
      </c>
      <c r="AD353" s="16" t="s">
        <v>867</v>
      </c>
      <c r="AF353" s="16" t="s">
        <v>11695</v>
      </c>
      <c r="AG353" s="16" t="s">
        <v>11725</v>
      </c>
      <c r="AH353" s="16" t="s">
        <v>844</v>
      </c>
      <c r="AI353" s="16" t="s">
        <v>844</v>
      </c>
      <c r="AJ353" s="16" t="s">
        <v>843</v>
      </c>
      <c r="AK353" s="16" t="s">
        <v>843</v>
      </c>
      <c r="AL353" s="16" t="s">
        <v>844</v>
      </c>
      <c r="AM353" s="16" t="s">
        <v>844</v>
      </c>
      <c r="AN353" s="16" t="s">
        <v>843</v>
      </c>
      <c r="AO353" s="16" t="s">
        <v>843</v>
      </c>
      <c r="AP353" s="16" t="s">
        <v>843</v>
      </c>
      <c r="AQ353" s="16" t="s">
        <v>844</v>
      </c>
      <c r="AR353" s="16" t="s">
        <v>4415</v>
      </c>
      <c r="AS353" s="16" t="s">
        <v>844</v>
      </c>
      <c r="AT353" s="16" t="s">
        <v>843</v>
      </c>
      <c r="AU353" s="16" t="s">
        <v>843</v>
      </c>
      <c r="AV353" s="16" t="s">
        <v>843</v>
      </c>
      <c r="AW353" s="16" t="s">
        <v>843</v>
      </c>
      <c r="AX353" s="16" t="s">
        <v>843</v>
      </c>
      <c r="AY353" s="16" t="s">
        <v>843</v>
      </c>
      <c r="AZ353" s="16" t="s">
        <v>4437</v>
      </c>
      <c r="BF353" s="16" t="s">
        <v>844</v>
      </c>
      <c r="BH353" s="16" t="s">
        <v>7383</v>
      </c>
      <c r="BI353" s="16" t="s">
        <v>7785</v>
      </c>
      <c r="BJ353" s="16" t="s">
        <v>843</v>
      </c>
      <c r="BK353" s="16" t="s">
        <v>843</v>
      </c>
      <c r="BL353" s="16" t="s">
        <v>843</v>
      </c>
      <c r="BM353" s="16" t="s">
        <v>843</v>
      </c>
      <c r="BN353" s="16" t="s">
        <v>843</v>
      </c>
      <c r="BO353" s="16" t="s">
        <v>844</v>
      </c>
      <c r="BP353" s="16" t="s">
        <v>843</v>
      </c>
      <c r="BQ353" s="16" t="s">
        <v>843</v>
      </c>
      <c r="DX353" s="16" t="s">
        <v>865</v>
      </c>
      <c r="ES353" s="16" t="s">
        <v>865</v>
      </c>
      <c r="EU353" s="16" t="s">
        <v>7813</v>
      </c>
      <c r="EV353" s="16" t="s">
        <v>865</v>
      </c>
      <c r="FT353" s="16" t="s">
        <v>865</v>
      </c>
      <c r="HC353" s="16" t="s">
        <v>865</v>
      </c>
      <c r="JA353" s="16" t="s">
        <v>4822</v>
      </c>
      <c r="JB353" s="16" t="s">
        <v>867</v>
      </c>
      <c r="JC353" s="16" t="s">
        <v>865</v>
      </c>
      <c r="JG353" s="16" t="s">
        <v>1056</v>
      </c>
      <c r="JV353" s="16">
        <v>30</v>
      </c>
      <c r="JW353" s="16" t="s">
        <v>7600</v>
      </c>
      <c r="JX353" s="16">
        <v>70</v>
      </c>
      <c r="JZ353" s="16" t="s">
        <v>4910</v>
      </c>
      <c r="KB353" s="16" t="s">
        <v>7628</v>
      </c>
      <c r="KD353" s="16" t="s">
        <v>4917</v>
      </c>
      <c r="KE353" s="16" t="s">
        <v>7277</v>
      </c>
      <c r="KF353" s="16" t="s">
        <v>4411</v>
      </c>
      <c r="KH353" s="16" t="s">
        <v>7639</v>
      </c>
      <c r="KI353" s="16" t="s">
        <v>4982</v>
      </c>
      <c r="KK353" s="16" t="s">
        <v>4910</v>
      </c>
      <c r="KM353" s="16" t="s">
        <v>7628</v>
      </c>
      <c r="KO353" s="16" t="s">
        <v>9662</v>
      </c>
      <c r="KP353" s="16" t="s">
        <v>9661</v>
      </c>
      <c r="KQ353" s="16" t="s">
        <v>8694</v>
      </c>
      <c r="KR353" s="16" t="s">
        <v>10589</v>
      </c>
      <c r="KS353" s="16" t="s">
        <v>9663</v>
      </c>
      <c r="KT353" s="16" t="s">
        <v>9148</v>
      </c>
      <c r="KU353" s="16" t="s">
        <v>844</v>
      </c>
      <c r="KV353" s="16" t="s">
        <v>9148</v>
      </c>
      <c r="KW353" s="16" t="s">
        <v>851</v>
      </c>
      <c r="KY353" s="16" t="s">
        <v>486</v>
      </c>
      <c r="LC353" s="16" t="s">
        <v>10879</v>
      </c>
      <c r="LF353" s="16" t="s">
        <v>11654</v>
      </c>
      <c r="LI353" s="16" t="s">
        <v>11655</v>
      </c>
      <c r="LJ353" s="16" t="s">
        <v>831</v>
      </c>
      <c r="LK353" s="16" t="s">
        <v>831</v>
      </c>
      <c r="LL353" s="16" t="s">
        <v>8756</v>
      </c>
      <c r="LM353" s="16" t="s">
        <v>8741</v>
      </c>
      <c r="LO353" s="16" t="s">
        <v>844</v>
      </c>
      <c r="LP353" s="16" t="s">
        <v>844</v>
      </c>
      <c r="LQ353" s="16" t="s">
        <v>844</v>
      </c>
      <c r="LR353" s="16" t="s">
        <v>844</v>
      </c>
      <c r="LS353" s="16" t="s">
        <v>844</v>
      </c>
      <c r="LT353" s="16" t="s">
        <v>843</v>
      </c>
      <c r="LU353" s="16" t="s">
        <v>843</v>
      </c>
      <c r="LV353" s="16" t="s">
        <v>843</v>
      </c>
      <c r="LW353" s="16" t="s">
        <v>843</v>
      </c>
      <c r="LX353" s="16" t="s">
        <v>844</v>
      </c>
      <c r="LY353" s="16" t="s">
        <v>843</v>
      </c>
      <c r="LZ353" s="16" t="s">
        <v>843</v>
      </c>
      <c r="MA353" s="16" t="s">
        <v>843</v>
      </c>
      <c r="MB353" s="16" t="s">
        <v>843</v>
      </c>
      <c r="MC353" s="16" t="s">
        <v>844</v>
      </c>
      <c r="ME353" s="16" t="s">
        <v>11656</v>
      </c>
      <c r="MF353" s="16" t="s">
        <v>8847</v>
      </c>
      <c r="MG353" s="16" t="s">
        <v>1834</v>
      </c>
      <c r="MH353" s="16" t="s">
        <v>11668</v>
      </c>
      <c r="MI353" s="16" t="s">
        <v>11668</v>
      </c>
      <c r="MJ353" s="16" t="s">
        <v>1834</v>
      </c>
      <c r="MK353" s="16" t="s">
        <v>8957</v>
      </c>
      <c r="ML353" s="16" t="s">
        <v>1787</v>
      </c>
      <c r="MM353" s="16" t="s">
        <v>487</v>
      </c>
      <c r="MN353" s="16" t="s">
        <v>1798</v>
      </c>
      <c r="MP353" s="16" t="s">
        <v>1829</v>
      </c>
      <c r="MQ353" s="16" t="s">
        <v>1787</v>
      </c>
      <c r="MR353" s="16" t="s">
        <v>470</v>
      </c>
      <c r="MS353" s="16" t="s">
        <v>11857</v>
      </c>
      <c r="MT353" s="16" t="s">
        <v>8813</v>
      </c>
      <c r="MU353" s="16" t="s">
        <v>817</v>
      </c>
      <c r="NC353" s="16" t="s">
        <v>486</v>
      </c>
      <c r="ND353" s="16" t="s">
        <v>486</v>
      </c>
      <c r="NE353" s="16" t="s">
        <v>486</v>
      </c>
      <c r="NG353" s="16" t="s">
        <v>1378</v>
      </c>
      <c r="NH353" s="16" t="s">
        <v>1912</v>
      </c>
      <c r="NI353" s="16" t="s">
        <v>11658</v>
      </c>
      <c r="NJ353" s="16" t="s">
        <v>11859</v>
      </c>
      <c r="NK353" s="16" t="s">
        <v>11860</v>
      </c>
      <c r="NR353" s="16" t="s">
        <v>451</v>
      </c>
      <c r="NS353" s="16" t="s">
        <v>462</v>
      </c>
      <c r="NT353" s="16" t="s">
        <v>482</v>
      </c>
      <c r="NU353" s="16">
        <v>0.79400000000000004</v>
      </c>
      <c r="NV353" s="16" t="s">
        <v>451</v>
      </c>
      <c r="NW353" s="16" t="s">
        <v>1175</v>
      </c>
      <c r="NX353" s="16" t="s">
        <v>1142</v>
      </c>
      <c r="OB353" s="16" t="s">
        <v>831</v>
      </c>
      <c r="OC353" s="16" t="s">
        <v>451</v>
      </c>
    </row>
    <row r="354" spans="1:394" x14ac:dyDescent="0.25">
      <c r="A354" s="16" t="s">
        <v>10593</v>
      </c>
      <c r="B354" s="16" t="s">
        <v>1056</v>
      </c>
      <c r="C354" s="16" t="s">
        <v>972</v>
      </c>
      <c r="D354" s="16" t="s">
        <v>844</v>
      </c>
      <c r="E354" s="16" t="s">
        <v>843</v>
      </c>
      <c r="F354" s="16" t="s">
        <v>843</v>
      </c>
      <c r="G354" s="16" t="s">
        <v>843</v>
      </c>
      <c r="H354" s="16" t="s">
        <v>843</v>
      </c>
      <c r="I354" s="16" t="s">
        <v>843</v>
      </c>
      <c r="J354" s="16" t="s">
        <v>843</v>
      </c>
      <c r="K354" s="16" t="s">
        <v>843</v>
      </c>
      <c r="L354" s="16" t="s">
        <v>843</v>
      </c>
      <c r="M354" s="16" t="s">
        <v>843</v>
      </c>
      <c r="N354" s="16" t="s">
        <v>843</v>
      </c>
      <c r="O354" s="16" t="s">
        <v>843</v>
      </c>
      <c r="Q354" s="16" t="s">
        <v>844</v>
      </c>
      <c r="R354" s="16">
        <v>8</v>
      </c>
      <c r="T354" s="16" t="s">
        <v>474</v>
      </c>
      <c r="U354" s="16" t="s">
        <v>843</v>
      </c>
      <c r="V354" s="16" t="s">
        <v>844</v>
      </c>
      <c r="W354" s="16" t="s">
        <v>843</v>
      </c>
      <c r="X354" s="16" t="s">
        <v>843</v>
      </c>
      <c r="Y354" s="16" t="s">
        <v>843</v>
      </c>
      <c r="Z354" s="16" t="s">
        <v>844</v>
      </c>
      <c r="AA354" s="16" t="s">
        <v>843</v>
      </c>
      <c r="AB354" s="16" t="s">
        <v>843</v>
      </c>
      <c r="AC354" s="16" t="s">
        <v>844</v>
      </c>
      <c r="AF354" s="16" t="s">
        <v>11695</v>
      </c>
      <c r="AG354" s="16" t="s">
        <v>11691</v>
      </c>
      <c r="AH354" s="16" t="s">
        <v>844</v>
      </c>
      <c r="AI354" s="16" t="s">
        <v>843</v>
      </c>
      <c r="AJ354" s="16" t="s">
        <v>843</v>
      </c>
      <c r="AK354" s="16" t="s">
        <v>843</v>
      </c>
      <c r="AL354" s="16" t="s">
        <v>844</v>
      </c>
      <c r="AM354" s="16" t="s">
        <v>844</v>
      </c>
      <c r="AN354" s="16" t="s">
        <v>843</v>
      </c>
      <c r="AO354" s="16" t="s">
        <v>843</v>
      </c>
      <c r="AP354" s="16" t="s">
        <v>843</v>
      </c>
      <c r="AQ354" s="16" t="s">
        <v>844</v>
      </c>
      <c r="AR354" s="16" t="s">
        <v>4433</v>
      </c>
      <c r="AS354" s="16" t="s">
        <v>843</v>
      </c>
      <c r="AT354" s="16" t="s">
        <v>843</v>
      </c>
      <c r="AU354" s="16" t="s">
        <v>843</v>
      </c>
      <c r="AV354" s="16" t="s">
        <v>843</v>
      </c>
      <c r="AW354" s="16" t="s">
        <v>843</v>
      </c>
      <c r="AX354" s="16" t="s">
        <v>843</v>
      </c>
      <c r="AY354" s="16" t="s">
        <v>844</v>
      </c>
      <c r="BF354" s="16" t="s">
        <v>844</v>
      </c>
      <c r="BI354" s="16" t="s">
        <v>7776</v>
      </c>
      <c r="BJ354" s="16" t="s">
        <v>843</v>
      </c>
      <c r="BK354" s="16" t="s">
        <v>843</v>
      </c>
      <c r="BL354" s="16" t="s">
        <v>844</v>
      </c>
      <c r="BM354" s="16" t="s">
        <v>843</v>
      </c>
      <c r="BN354" s="16" t="s">
        <v>843</v>
      </c>
      <c r="BO354" s="16" t="s">
        <v>843</v>
      </c>
      <c r="BP354" s="16" t="s">
        <v>843</v>
      </c>
      <c r="BQ354" s="16" t="s">
        <v>843</v>
      </c>
      <c r="BR354" s="16" t="s">
        <v>7793</v>
      </c>
      <c r="BS354" s="16" t="s">
        <v>843</v>
      </c>
      <c r="BT354" s="16" t="s">
        <v>844</v>
      </c>
      <c r="BU354" s="16" t="s">
        <v>843</v>
      </c>
      <c r="BV354" s="16" t="s">
        <v>843</v>
      </c>
      <c r="BW354" s="16" t="s">
        <v>843</v>
      </c>
      <c r="BX354" s="16" t="s">
        <v>843</v>
      </c>
      <c r="BY354" s="16" t="s">
        <v>843</v>
      </c>
      <c r="BZ354" s="16" t="s">
        <v>843</v>
      </c>
      <c r="CA354" s="16" t="s">
        <v>843</v>
      </c>
      <c r="CC354" s="16" t="s">
        <v>867</v>
      </c>
      <c r="CD354" s="16" t="s">
        <v>6837</v>
      </c>
      <c r="CE354" s="16" t="s">
        <v>7537</v>
      </c>
      <c r="DN354" s="16" t="s">
        <v>4411</v>
      </c>
      <c r="DQ354" s="16" t="s">
        <v>7093</v>
      </c>
      <c r="DR354" s="16" t="s">
        <v>865</v>
      </c>
      <c r="DX354" s="16" t="s">
        <v>865</v>
      </c>
      <c r="ES354" s="16" t="s">
        <v>865</v>
      </c>
      <c r="EU354" s="16" t="s">
        <v>7810</v>
      </c>
      <c r="EV354" s="16" t="s">
        <v>865</v>
      </c>
      <c r="HC354" s="16" t="s">
        <v>865</v>
      </c>
      <c r="KO354" s="16" t="s">
        <v>9662</v>
      </c>
      <c r="KP354" s="16" t="s">
        <v>9661</v>
      </c>
      <c r="KQ354" s="16" t="s">
        <v>8694</v>
      </c>
      <c r="KR354" s="16" t="s">
        <v>10594</v>
      </c>
      <c r="KS354" s="16" t="s">
        <v>9663</v>
      </c>
      <c r="KT354" s="16" t="s">
        <v>9148</v>
      </c>
      <c r="KU354" s="16" t="s">
        <v>844</v>
      </c>
      <c r="KV354" s="16" t="s">
        <v>9148</v>
      </c>
      <c r="KW354" s="16" t="s">
        <v>851</v>
      </c>
      <c r="KY354" s="16" t="s">
        <v>486</v>
      </c>
      <c r="LA354" s="16" t="s">
        <v>11675</v>
      </c>
      <c r="LB354" s="16" t="s">
        <v>11653</v>
      </c>
      <c r="LC354" s="16" t="s">
        <v>10879</v>
      </c>
      <c r="LF354" s="16" t="s">
        <v>11654</v>
      </c>
      <c r="LI354" s="16" t="s">
        <v>11655</v>
      </c>
      <c r="LM354" s="16" t="s">
        <v>8741</v>
      </c>
      <c r="LO354" s="16" t="s">
        <v>844</v>
      </c>
      <c r="LP354" s="16" t="s">
        <v>844</v>
      </c>
      <c r="LQ354" s="16" t="s">
        <v>844</v>
      </c>
      <c r="LR354" s="16" t="s">
        <v>844</v>
      </c>
      <c r="LS354" s="16" t="s">
        <v>844</v>
      </c>
      <c r="LT354" s="16" t="s">
        <v>843</v>
      </c>
      <c r="LU354" s="16" t="s">
        <v>843</v>
      </c>
      <c r="LV354" s="16" t="s">
        <v>843</v>
      </c>
      <c r="LW354" s="16" t="s">
        <v>843</v>
      </c>
      <c r="LX354" s="16" t="s">
        <v>844</v>
      </c>
      <c r="LY354" s="16" t="s">
        <v>843</v>
      </c>
      <c r="LZ354" s="16" t="s">
        <v>843</v>
      </c>
      <c r="MA354" s="16" t="s">
        <v>843</v>
      </c>
      <c r="MB354" s="16" t="s">
        <v>843</v>
      </c>
      <c r="MC354" s="16" t="s">
        <v>844</v>
      </c>
      <c r="MD354" s="16" t="s">
        <v>11676</v>
      </c>
      <c r="ME354" s="16" t="s">
        <v>11677</v>
      </c>
      <c r="MF354" s="16" t="s">
        <v>8847</v>
      </c>
      <c r="MR354" s="16" t="s">
        <v>474</v>
      </c>
      <c r="MS354" s="16" t="s">
        <v>11857</v>
      </c>
      <c r="MT354" s="16" t="s">
        <v>8813</v>
      </c>
      <c r="MV354" s="16" t="s">
        <v>487</v>
      </c>
      <c r="MW354" s="16" t="s">
        <v>1265</v>
      </c>
      <c r="MX354" s="16" t="s">
        <v>1262</v>
      </c>
      <c r="MY354" s="16" t="s">
        <v>486</v>
      </c>
      <c r="MZ354" s="16" t="s">
        <v>487</v>
      </c>
      <c r="NA354" s="16" t="s">
        <v>486</v>
      </c>
      <c r="NC354" s="16" t="s">
        <v>486</v>
      </c>
      <c r="NE354" s="16" t="s">
        <v>486</v>
      </c>
      <c r="NI354" s="16" t="s">
        <v>11658</v>
      </c>
      <c r="NL354" s="16" t="s">
        <v>844</v>
      </c>
      <c r="NS354" s="16" t="s">
        <v>462</v>
      </c>
      <c r="NT354" s="16" t="s">
        <v>482</v>
      </c>
      <c r="NU354" s="16">
        <v>0.79400000000000004</v>
      </c>
      <c r="NV354" s="16" t="s">
        <v>860</v>
      </c>
      <c r="NW354" s="16" t="s">
        <v>1182</v>
      </c>
      <c r="NX354" s="16" t="s">
        <v>1142</v>
      </c>
      <c r="NY354" s="16" t="s">
        <v>1122</v>
      </c>
      <c r="NZ354" s="16" t="s">
        <v>938</v>
      </c>
    </row>
    <row r="355" spans="1:394" x14ac:dyDescent="0.25">
      <c r="A355" s="16" t="s">
        <v>10598</v>
      </c>
      <c r="B355" s="16" t="s">
        <v>844</v>
      </c>
      <c r="C355" s="16" t="s">
        <v>972</v>
      </c>
      <c r="D355" s="16" t="s">
        <v>844</v>
      </c>
      <c r="E355" s="16" t="s">
        <v>843</v>
      </c>
      <c r="F355" s="16" t="s">
        <v>843</v>
      </c>
      <c r="G355" s="16" t="s">
        <v>843</v>
      </c>
      <c r="H355" s="16" t="s">
        <v>843</v>
      </c>
      <c r="I355" s="16" t="s">
        <v>843</v>
      </c>
      <c r="J355" s="16" t="s">
        <v>843</v>
      </c>
      <c r="K355" s="16" t="s">
        <v>843</v>
      </c>
      <c r="L355" s="16" t="s">
        <v>843</v>
      </c>
      <c r="M355" s="16" t="s">
        <v>843</v>
      </c>
      <c r="N355" s="16" t="s">
        <v>843</v>
      </c>
      <c r="O355" s="16" t="s">
        <v>843</v>
      </c>
      <c r="Q355" s="16" t="s">
        <v>844</v>
      </c>
      <c r="R355" s="16">
        <v>36</v>
      </c>
      <c r="T355" s="16" t="s">
        <v>470</v>
      </c>
      <c r="U355" s="16" t="s">
        <v>844</v>
      </c>
      <c r="V355" s="16" t="s">
        <v>843</v>
      </c>
      <c r="W355" s="16" t="s">
        <v>844</v>
      </c>
      <c r="X355" s="16" t="s">
        <v>843</v>
      </c>
      <c r="Y355" s="16" t="s">
        <v>843</v>
      </c>
      <c r="Z355" s="16" t="s">
        <v>843</v>
      </c>
      <c r="AA355" s="16" t="s">
        <v>843</v>
      </c>
      <c r="AB355" s="16" t="s">
        <v>844</v>
      </c>
      <c r="AC355" s="16" t="s">
        <v>843</v>
      </c>
      <c r="AD355" s="16" t="s">
        <v>867</v>
      </c>
      <c r="AF355" s="16" t="s">
        <v>11821</v>
      </c>
      <c r="AG355" s="16" t="s">
        <v>11671</v>
      </c>
      <c r="AH355" s="16" t="s">
        <v>844</v>
      </c>
      <c r="AI355" s="16" t="s">
        <v>844</v>
      </c>
      <c r="AJ355" s="16" t="s">
        <v>843</v>
      </c>
      <c r="AK355" s="16" t="s">
        <v>843</v>
      </c>
      <c r="AL355" s="16" t="s">
        <v>844</v>
      </c>
      <c r="AM355" s="16" t="s">
        <v>843</v>
      </c>
      <c r="AN355" s="16" t="s">
        <v>843</v>
      </c>
      <c r="AO355" s="16" t="s">
        <v>843</v>
      </c>
      <c r="AP355" s="16" t="s">
        <v>843</v>
      </c>
      <c r="AQ355" s="16" t="s">
        <v>843</v>
      </c>
      <c r="AR355" s="16" t="s">
        <v>4433</v>
      </c>
      <c r="AS355" s="16" t="s">
        <v>843</v>
      </c>
      <c r="AT355" s="16" t="s">
        <v>843</v>
      </c>
      <c r="AU355" s="16" t="s">
        <v>843</v>
      </c>
      <c r="AV355" s="16" t="s">
        <v>843</v>
      </c>
      <c r="AW355" s="16" t="s">
        <v>843</v>
      </c>
      <c r="AX355" s="16" t="s">
        <v>843</v>
      </c>
      <c r="AY355" s="16" t="s">
        <v>844</v>
      </c>
      <c r="BF355" s="16" t="s">
        <v>843</v>
      </c>
      <c r="BH355" s="16" t="s">
        <v>7386</v>
      </c>
      <c r="BI355" s="16" t="s">
        <v>7770</v>
      </c>
      <c r="BJ355" s="16" t="s">
        <v>844</v>
      </c>
      <c r="BK355" s="16" t="s">
        <v>843</v>
      </c>
      <c r="BL355" s="16" t="s">
        <v>843</v>
      </c>
      <c r="BM355" s="16" t="s">
        <v>843</v>
      </c>
      <c r="BN355" s="16" t="s">
        <v>843</v>
      </c>
      <c r="BO355" s="16" t="s">
        <v>843</v>
      </c>
      <c r="BP355" s="16" t="s">
        <v>843</v>
      </c>
      <c r="BQ355" s="16" t="s">
        <v>843</v>
      </c>
      <c r="BR355" s="16" t="s">
        <v>7790</v>
      </c>
      <c r="BS355" s="16" t="s">
        <v>844</v>
      </c>
      <c r="BT355" s="16" t="s">
        <v>843</v>
      </c>
      <c r="BU355" s="16" t="s">
        <v>843</v>
      </c>
      <c r="BV355" s="16" t="s">
        <v>843</v>
      </c>
      <c r="BW355" s="16" t="s">
        <v>843</v>
      </c>
      <c r="BX355" s="16" t="s">
        <v>843</v>
      </c>
      <c r="BY355" s="16" t="s">
        <v>843</v>
      </c>
      <c r="BZ355" s="16" t="s">
        <v>843</v>
      </c>
      <c r="CA355" s="16" t="s">
        <v>843</v>
      </c>
      <c r="DX355" s="16" t="s">
        <v>865</v>
      </c>
      <c r="ES355" s="16" t="s">
        <v>865</v>
      </c>
      <c r="EU355" s="16" t="s">
        <v>7810</v>
      </c>
      <c r="EV355" s="16" t="s">
        <v>865</v>
      </c>
      <c r="FT355" s="16" t="s">
        <v>865</v>
      </c>
      <c r="HC355" s="16" t="s">
        <v>865</v>
      </c>
      <c r="JA355" s="16" t="s">
        <v>4822</v>
      </c>
      <c r="JB355" s="16" t="s">
        <v>867</v>
      </c>
      <c r="JC355" s="16" t="s">
        <v>865</v>
      </c>
      <c r="JG355" s="16" t="s">
        <v>1056</v>
      </c>
      <c r="JV355" s="16">
        <v>40</v>
      </c>
      <c r="JW355" s="16" t="s">
        <v>7603</v>
      </c>
      <c r="JY355" s="16">
        <v>9000</v>
      </c>
      <c r="JZ355" s="16" t="s">
        <v>4883</v>
      </c>
      <c r="KB355" s="16" t="s">
        <v>7616</v>
      </c>
      <c r="KD355" s="16" t="s">
        <v>4917</v>
      </c>
      <c r="KE355" s="16" t="s">
        <v>7277</v>
      </c>
      <c r="KF355" s="16" t="s">
        <v>864</v>
      </c>
      <c r="KH355" s="16" t="s">
        <v>7636</v>
      </c>
      <c r="KI355" s="16" t="s">
        <v>4982</v>
      </c>
      <c r="KK355" s="16" t="s">
        <v>4883</v>
      </c>
      <c r="KM355" s="16" t="s">
        <v>7613</v>
      </c>
      <c r="KO355" s="16" t="s">
        <v>9666</v>
      </c>
      <c r="KP355" s="16" t="s">
        <v>9665</v>
      </c>
      <c r="KQ355" s="16" t="s">
        <v>8694</v>
      </c>
      <c r="KR355" s="16" t="s">
        <v>10599</v>
      </c>
      <c r="KS355" s="16" t="s">
        <v>9667</v>
      </c>
      <c r="KT355" s="16" t="s">
        <v>9148</v>
      </c>
      <c r="KU355" s="16" t="s">
        <v>844</v>
      </c>
      <c r="KV355" s="16" t="s">
        <v>9148</v>
      </c>
      <c r="KW355" s="16" t="s">
        <v>851</v>
      </c>
      <c r="KY355" s="16" t="s">
        <v>486</v>
      </c>
      <c r="LC355" s="16" t="s">
        <v>10879</v>
      </c>
      <c r="LF355" s="16" t="s">
        <v>11654</v>
      </c>
      <c r="LI355" s="16" t="s">
        <v>11655</v>
      </c>
      <c r="LJ355" s="16" t="s">
        <v>831</v>
      </c>
      <c r="LK355" s="16" t="s">
        <v>831</v>
      </c>
      <c r="LL355" s="16" t="s">
        <v>8756</v>
      </c>
      <c r="LM355" s="16" t="s">
        <v>8741</v>
      </c>
      <c r="LO355" s="16" t="s">
        <v>844</v>
      </c>
      <c r="LP355" s="16" t="s">
        <v>844</v>
      </c>
      <c r="LQ355" s="16" t="s">
        <v>844</v>
      </c>
      <c r="LR355" s="16" t="s">
        <v>844</v>
      </c>
      <c r="LS355" s="16" t="s">
        <v>844</v>
      </c>
      <c r="LT355" s="16" t="s">
        <v>843</v>
      </c>
      <c r="LU355" s="16" t="s">
        <v>843</v>
      </c>
      <c r="LV355" s="16" t="s">
        <v>843</v>
      </c>
      <c r="LW355" s="16" t="s">
        <v>843</v>
      </c>
      <c r="LX355" s="16" t="s">
        <v>844</v>
      </c>
      <c r="LY355" s="16" t="s">
        <v>843</v>
      </c>
      <c r="LZ355" s="16" t="s">
        <v>843</v>
      </c>
      <c r="MA355" s="16" t="s">
        <v>843</v>
      </c>
      <c r="MB355" s="16" t="s">
        <v>843</v>
      </c>
      <c r="MC355" s="16" t="s">
        <v>844</v>
      </c>
      <c r="ME355" s="16" t="s">
        <v>11656</v>
      </c>
      <c r="MF355" s="16" t="s">
        <v>8847</v>
      </c>
      <c r="MG355" s="16" t="s">
        <v>1840</v>
      </c>
      <c r="MH355" s="16" t="s">
        <v>11668</v>
      </c>
      <c r="MI355" s="16" t="s">
        <v>11668</v>
      </c>
      <c r="MJ355" s="16" t="s">
        <v>1835</v>
      </c>
      <c r="MK355" s="16" t="s">
        <v>9015</v>
      </c>
      <c r="ML355" s="16" t="s">
        <v>1790</v>
      </c>
      <c r="MM355" s="16" t="s">
        <v>487</v>
      </c>
      <c r="MN355" s="16" t="s">
        <v>1798</v>
      </c>
      <c r="MP355" s="16" t="s">
        <v>1829</v>
      </c>
      <c r="MQ355" s="16" t="s">
        <v>1790</v>
      </c>
      <c r="MR355" s="16" t="s">
        <v>470</v>
      </c>
      <c r="MS355" s="16" t="s">
        <v>11857</v>
      </c>
      <c r="MT355" s="16" t="s">
        <v>8947</v>
      </c>
      <c r="MU355" s="16" t="s">
        <v>816</v>
      </c>
      <c r="NC355" s="16" t="s">
        <v>486</v>
      </c>
      <c r="ND355" s="16" t="s">
        <v>486</v>
      </c>
      <c r="NE355" s="16" t="s">
        <v>486</v>
      </c>
      <c r="NG355" s="16" t="s">
        <v>1378</v>
      </c>
      <c r="NH355" s="16" t="s">
        <v>1913</v>
      </c>
      <c r="NI355" s="16" t="s">
        <v>11658</v>
      </c>
      <c r="NJ355" s="16" t="s">
        <v>11835</v>
      </c>
      <c r="NK355" s="16" t="s">
        <v>11836</v>
      </c>
      <c r="NR355" s="16" t="s">
        <v>451</v>
      </c>
      <c r="NS355" s="16" t="s">
        <v>462</v>
      </c>
      <c r="NT355" s="16" t="s">
        <v>482</v>
      </c>
      <c r="NU355" s="16">
        <v>0.79400000000000004</v>
      </c>
      <c r="NV355" s="16" t="s">
        <v>451</v>
      </c>
      <c r="NW355" s="16" t="s">
        <v>1175</v>
      </c>
      <c r="NX355" s="16" t="s">
        <v>1142</v>
      </c>
      <c r="OB355" s="16" t="s">
        <v>831</v>
      </c>
      <c r="OC355" s="16" t="s">
        <v>451</v>
      </c>
    </row>
    <row r="356" spans="1:394" x14ac:dyDescent="0.25">
      <c r="A356" s="16" t="s">
        <v>10602</v>
      </c>
      <c r="B356" s="16" t="s">
        <v>1056</v>
      </c>
      <c r="C356" s="16" t="s">
        <v>972</v>
      </c>
      <c r="D356" s="16" t="s">
        <v>844</v>
      </c>
      <c r="E356" s="16" t="s">
        <v>843</v>
      </c>
      <c r="F356" s="16" t="s">
        <v>843</v>
      </c>
      <c r="G356" s="16" t="s">
        <v>843</v>
      </c>
      <c r="H356" s="16" t="s">
        <v>843</v>
      </c>
      <c r="I356" s="16" t="s">
        <v>843</v>
      </c>
      <c r="J356" s="16" t="s">
        <v>843</v>
      </c>
      <c r="K356" s="16" t="s">
        <v>843</v>
      </c>
      <c r="L356" s="16" t="s">
        <v>843</v>
      </c>
      <c r="M356" s="16" t="s">
        <v>843</v>
      </c>
      <c r="N356" s="16" t="s">
        <v>843</v>
      </c>
      <c r="O356" s="16" t="s">
        <v>843</v>
      </c>
      <c r="Q356" s="16" t="s">
        <v>844</v>
      </c>
      <c r="R356" s="16">
        <v>9</v>
      </c>
      <c r="T356" s="16" t="s">
        <v>474</v>
      </c>
      <c r="U356" s="16" t="s">
        <v>843</v>
      </c>
      <c r="V356" s="16" t="s">
        <v>844</v>
      </c>
      <c r="W356" s="16" t="s">
        <v>843</v>
      </c>
      <c r="X356" s="16" t="s">
        <v>843</v>
      </c>
      <c r="Y356" s="16" t="s">
        <v>843</v>
      </c>
      <c r="Z356" s="16" t="s">
        <v>844</v>
      </c>
      <c r="AA356" s="16" t="s">
        <v>843</v>
      </c>
      <c r="AB356" s="16" t="s">
        <v>843</v>
      </c>
      <c r="AC356" s="16" t="s">
        <v>844</v>
      </c>
      <c r="AF356" s="16" t="s">
        <v>11821</v>
      </c>
      <c r="AG356" s="16" t="s">
        <v>11725</v>
      </c>
      <c r="AH356" s="16" t="s">
        <v>844</v>
      </c>
      <c r="AI356" s="16" t="s">
        <v>844</v>
      </c>
      <c r="AJ356" s="16" t="s">
        <v>843</v>
      </c>
      <c r="AK356" s="16" t="s">
        <v>843</v>
      </c>
      <c r="AL356" s="16" t="s">
        <v>844</v>
      </c>
      <c r="AM356" s="16" t="s">
        <v>844</v>
      </c>
      <c r="AN356" s="16" t="s">
        <v>843</v>
      </c>
      <c r="AO356" s="16" t="s">
        <v>843</v>
      </c>
      <c r="AP356" s="16" t="s">
        <v>843</v>
      </c>
      <c r="AQ356" s="16" t="s">
        <v>844</v>
      </c>
      <c r="AR356" s="16" t="s">
        <v>4433</v>
      </c>
      <c r="AS356" s="16" t="s">
        <v>843</v>
      </c>
      <c r="AT356" s="16" t="s">
        <v>843</v>
      </c>
      <c r="AU356" s="16" t="s">
        <v>843</v>
      </c>
      <c r="AV356" s="16" t="s">
        <v>843</v>
      </c>
      <c r="AW356" s="16" t="s">
        <v>843</v>
      </c>
      <c r="AX356" s="16" t="s">
        <v>843</v>
      </c>
      <c r="AY356" s="16" t="s">
        <v>844</v>
      </c>
      <c r="BF356" s="16" t="s">
        <v>844</v>
      </c>
      <c r="BI356" s="16" t="s">
        <v>7770</v>
      </c>
      <c r="BJ356" s="16" t="s">
        <v>844</v>
      </c>
      <c r="BK356" s="16" t="s">
        <v>843</v>
      </c>
      <c r="BL356" s="16" t="s">
        <v>843</v>
      </c>
      <c r="BM356" s="16" t="s">
        <v>843</v>
      </c>
      <c r="BN356" s="16" t="s">
        <v>843</v>
      </c>
      <c r="BO356" s="16" t="s">
        <v>843</v>
      </c>
      <c r="BP356" s="16" t="s">
        <v>843</v>
      </c>
      <c r="BQ356" s="16" t="s">
        <v>843</v>
      </c>
      <c r="BR356" s="16" t="s">
        <v>7793</v>
      </c>
      <c r="BS356" s="16" t="s">
        <v>843</v>
      </c>
      <c r="BT356" s="16" t="s">
        <v>844</v>
      </c>
      <c r="BU356" s="16" t="s">
        <v>843</v>
      </c>
      <c r="BV356" s="16" t="s">
        <v>843</v>
      </c>
      <c r="BW356" s="16" t="s">
        <v>843</v>
      </c>
      <c r="BX356" s="16" t="s">
        <v>843</v>
      </c>
      <c r="BY356" s="16" t="s">
        <v>843</v>
      </c>
      <c r="BZ356" s="16" t="s">
        <v>843</v>
      </c>
      <c r="CA356" s="16" t="s">
        <v>843</v>
      </c>
      <c r="CC356" s="16" t="s">
        <v>867</v>
      </c>
      <c r="CD356" s="16" t="s">
        <v>6837</v>
      </c>
      <c r="CE356" s="16" t="s">
        <v>7537</v>
      </c>
      <c r="DN356" s="16" t="s">
        <v>4411</v>
      </c>
      <c r="DQ356" s="16" t="s">
        <v>7236</v>
      </c>
      <c r="DR356" s="16" t="s">
        <v>865</v>
      </c>
      <c r="DX356" s="16" t="s">
        <v>865</v>
      </c>
      <c r="ES356" s="16" t="s">
        <v>865</v>
      </c>
      <c r="EU356" s="16" t="s">
        <v>7810</v>
      </c>
      <c r="EV356" s="16" t="s">
        <v>865</v>
      </c>
      <c r="HC356" s="16" t="s">
        <v>865</v>
      </c>
      <c r="KO356" s="16" t="s">
        <v>9666</v>
      </c>
      <c r="KP356" s="16" t="s">
        <v>9665</v>
      </c>
      <c r="KQ356" s="16" t="s">
        <v>8694</v>
      </c>
      <c r="KR356" s="16" t="s">
        <v>10603</v>
      </c>
      <c r="KS356" s="16" t="s">
        <v>9667</v>
      </c>
      <c r="KT356" s="16" t="s">
        <v>9148</v>
      </c>
      <c r="KU356" s="16" t="s">
        <v>844</v>
      </c>
      <c r="KV356" s="16" t="s">
        <v>9148</v>
      </c>
      <c r="KW356" s="16" t="s">
        <v>851</v>
      </c>
      <c r="KY356" s="16" t="s">
        <v>486</v>
      </c>
      <c r="LA356" s="16" t="s">
        <v>11675</v>
      </c>
      <c r="LB356" s="16" t="s">
        <v>11653</v>
      </c>
      <c r="LC356" s="16" t="s">
        <v>10879</v>
      </c>
      <c r="LF356" s="16" t="s">
        <v>11654</v>
      </c>
      <c r="LI356" s="16" t="s">
        <v>11655</v>
      </c>
      <c r="LM356" s="16" t="s">
        <v>8741</v>
      </c>
      <c r="LO356" s="16" t="s">
        <v>844</v>
      </c>
      <c r="LP356" s="16" t="s">
        <v>844</v>
      </c>
      <c r="LQ356" s="16" t="s">
        <v>844</v>
      </c>
      <c r="LR356" s="16" t="s">
        <v>844</v>
      </c>
      <c r="LS356" s="16" t="s">
        <v>844</v>
      </c>
      <c r="LT356" s="16" t="s">
        <v>843</v>
      </c>
      <c r="LU356" s="16" t="s">
        <v>843</v>
      </c>
      <c r="LV356" s="16" t="s">
        <v>843</v>
      </c>
      <c r="LW356" s="16" t="s">
        <v>843</v>
      </c>
      <c r="LX356" s="16" t="s">
        <v>844</v>
      </c>
      <c r="LY356" s="16" t="s">
        <v>843</v>
      </c>
      <c r="LZ356" s="16" t="s">
        <v>843</v>
      </c>
      <c r="MA356" s="16" t="s">
        <v>843</v>
      </c>
      <c r="MB356" s="16" t="s">
        <v>843</v>
      </c>
      <c r="MC356" s="16" t="s">
        <v>844</v>
      </c>
      <c r="MD356" s="16" t="s">
        <v>11676</v>
      </c>
      <c r="ME356" s="16" t="s">
        <v>11677</v>
      </c>
      <c r="MF356" s="16" t="s">
        <v>8847</v>
      </c>
      <c r="MR356" s="16" t="s">
        <v>474</v>
      </c>
      <c r="MS356" s="16" t="s">
        <v>11857</v>
      </c>
      <c r="MT356" s="16" t="s">
        <v>8947</v>
      </c>
      <c r="MV356" s="16" t="s">
        <v>487</v>
      </c>
      <c r="MW356" s="16" t="s">
        <v>1265</v>
      </c>
      <c r="MX356" s="16" t="s">
        <v>1262</v>
      </c>
      <c r="MY356" s="16" t="s">
        <v>486</v>
      </c>
      <c r="MZ356" s="16" t="s">
        <v>486</v>
      </c>
      <c r="NA356" s="16" t="s">
        <v>486</v>
      </c>
      <c r="NC356" s="16" t="s">
        <v>486</v>
      </c>
      <c r="NE356" s="16" t="s">
        <v>486</v>
      </c>
      <c r="NI356" s="16" t="s">
        <v>11658</v>
      </c>
      <c r="NL356" s="16" t="s">
        <v>844</v>
      </c>
      <c r="NS356" s="16" t="s">
        <v>462</v>
      </c>
      <c r="NT356" s="16" t="s">
        <v>482</v>
      </c>
      <c r="NU356" s="16">
        <v>0.79400000000000004</v>
      </c>
      <c r="NV356" s="16" t="s">
        <v>860</v>
      </c>
      <c r="NW356" s="16" t="s">
        <v>1182</v>
      </c>
      <c r="NX356" s="16" t="s">
        <v>1142</v>
      </c>
      <c r="NY356" s="16" t="s">
        <v>1122</v>
      </c>
      <c r="NZ356" s="16" t="s">
        <v>938</v>
      </c>
    </row>
    <row r="357" spans="1:394" x14ac:dyDescent="0.25">
      <c r="A357" s="16" t="s">
        <v>10607</v>
      </c>
      <c r="B357" s="16" t="s">
        <v>844</v>
      </c>
      <c r="C357" s="16" t="s">
        <v>972</v>
      </c>
      <c r="D357" s="16" t="s">
        <v>844</v>
      </c>
      <c r="E357" s="16" t="s">
        <v>843</v>
      </c>
      <c r="F357" s="16" t="s">
        <v>843</v>
      </c>
      <c r="G357" s="16" t="s">
        <v>843</v>
      </c>
      <c r="H357" s="16" t="s">
        <v>843</v>
      </c>
      <c r="I357" s="16" t="s">
        <v>843</v>
      </c>
      <c r="J357" s="16" t="s">
        <v>843</v>
      </c>
      <c r="K357" s="16" t="s">
        <v>843</v>
      </c>
      <c r="L357" s="16" t="s">
        <v>843</v>
      </c>
      <c r="M357" s="16" t="s">
        <v>843</v>
      </c>
      <c r="N357" s="16" t="s">
        <v>843</v>
      </c>
      <c r="O357" s="16" t="s">
        <v>843</v>
      </c>
      <c r="Q357" s="16" t="s">
        <v>844</v>
      </c>
      <c r="R357" s="16">
        <v>60</v>
      </c>
      <c r="T357" s="16" t="s">
        <v>470</v>
      </c>
      <c r="U357" s="16" t="s">
        <v>844</v>
      </c>
      <c r="V357" s="16" t="s">
        <v>843</v>
      </c>
      <c r="W357" s="16" t="s">
        <v>844</v>
      </c>
      <c r="X357" s="16" t="s">
        <v>843</v>
      </c>
      <c r="Y357" s="16" t="s">
        <v>843</v>
      </c>
      <c r="Z357" s="16" t="s">
        <v>843</v>
      </c>
      <c r="AA357" s="16" t="s">
        <v>843</v>
      </c>
      <c r="AB357" s="16" t="s">
        <v>843</v>
      </c>
      <c r="AC357" s="16" t="s">
        <v>843</v>
      </c>
      <c r="AD357" s="16" t="s">
        <v>867</v>
      </c>
      <c r="AF357" s="16" t="s">
        <v>11687</v>
      </c>
      <c r="AG357" s="16" t="s">
        <v>4406</v>
      </c>
      <c r="AH357" s="16" t="s">
        <v>843</v>
      </c>
      <c r="AI357" s="16" t="s">
        <v>843</v>
      </c>
      <c r="AJ357" s="16" t="s">
        <v>843</v>
      </c>
      <c r="AK357" s="16" t="s">
        <v>843</v>
      </c>
      <c r="AL357" s="16" t="s">
        <v>844</v>
      </c>
      <c r="AM357" s="16" t="s">
        <v>843</v>
      </c>
      <c r="AN357" s="16" t="s">
        <v>843</v>
      </c>
      <c r="AO357" s="16" t="s">
        <v>843</v>
      </c>
      <c r="AP357" s="16" t="s">
        <v>843</v>
      </c>
      <c r="AQ357" s="16" t="s">
        <v>843</v>
      </c>
      <c r="AR357" s="16" t="s">
        <v>4433</v>
      </c>
      <c r="AS357" s="16" t="s">
        <v>843</v>
      </c>
      <c r="AT357" s="16" t="s">
        <v>843</v>
      </c>
      <c r="AU357" s="16" t="s">
        <v>843</v>
      </c>
      <c r="AV357" s="16" t="s">
        <v>843</v>
      </c>
      <c r="AW357" s="16" t="s">
        <v>843</v>
      </c>
      <c r="AX357" s="16" t="s">
        <v>843</v>
      </c>
      <c r="AY357" s="16" t="s">
        <v>844</v>
      </c>
      <c r="BF357" s="16" t="s">
        <v>843</v>
      </c>
      <c r="BH357" s="16" t="s">
        <v>7380</v>
      </c>
      <c r="BI357" s="16" t="s">
        <v>864</v>
      </c>
      <c r="BJ357" s="16" t="s">
        <v>843</v>
      </c>
      <c r="BK357" s="16" t="s">
        <v>843</v>
      </c>
      <c r="BL357" s="16" t="s">
        <v>843</v>
      </c>
      <c r="BM357" s="16" t="s">
        <v>843</v>
      </c>
      <c r="BN357" s="16" t="s">
        <v>843</v>
      </c>
      <c r="BO357" s="16" t="s">
        <v>843</v>
      </c>
      <c r="BP357" s="16" t="s">
        <v>844</v>
      </c>
      <c r="BQ357" s="16" t="s">
        <v>843</v>
      </c>
      <c r="DX357" s="16" t="s">
        <v>865</v>
      </c>
      <c r="ES357" s="16" t="s">
        <v>865</v>
      </c>
      <c r="EU357" s="16" t="s">
        <v>7810</v>
      </c>
      <c r="EV357" s="16" t="s">
        <v>865</v>
      </c>
      <c r="FF357" s="16" t="s">
        <v>7836</v>
      </c>
      <c r="HC357" s="16" t="s">
        <v>865</v>
      </c>
      <c r="JA357" s="16" t="s">
        <v>4813</v>
      </c>
      <c r="JB357" s="16" t="s">
        <v>865</v>
      </c>
      <c r="JC357" s="16" t="s">
        <v>865</v>
      </c>
      <c r="JD357" s="16" t="s">
        <v>865</v>
      </c>
      <c r="JE357" s="16" t="s">
        <v>865</v>
      </c>
      <c r="JF357" s="16" t="s">
        <v>865</v>
      </c>
      <c r="JG357" s="16" t="s">
        <v>843</v>
      </c>
      <c r="JH357" s="16" t="s">
        <v>4216</v>
      </c>
      <c r="JJ357" s="16" t="s">
        <v>867</v>
      </c>
      <c r="KF357" s="16" t="s">
        <v>4939</v>
      </c>
      <c r="KI357" s="16" t="s">
        <v>4982</v>
      </c>
      <c r="KK357" s="16" t="s">
        <v>4883</v>
      </c>
      <c r="KM357" s="16" t="s">
        <v>7616</v>
      </c>
      <c r="KO357" s="16" t="s">
        <v>9670</v>
      </c>
      <c r="KP357" s="16" t="s">
        <v>9669</v>
      </c>
      <c r="KQ357" s="16" t="s">
        <v>8694</v>
      </c>
      <c r="KR357" s="16" t="s">
        <v>10608</v>
      </c>
      <c r="KS357" s="16" t="s">
        <v>9671</v>
      </c>
      <c r="KT357" s="16" t="s">
        <v>9148</v>
      </c>
      <c r="KU357" s="16" t="s">
        <v>844</v>
      </c>
      <c r="KV357" s="16" t="s">
        <v>9148</v>
      </c>
      <c r="KW357" s="16" t="s">
        <v>851</v>
      </c>
      <c r="KY357" s="16" t="s">
        <v>486</v>
      </c>
      <c r="LC357" s="16" t="s">
        <v>10879</v>
      </c>
      <c r="LF357" s="16" t="s">
        <v>11654</v>
      </c>
      <c r="LI357" s="16" t="s">
        <v>11655</v>
      </c>
      <c r="LJ357" s="16" t="s">
        <v>843</v>
      </c>
      <c r="LM357" s="16" t="s">
        <v>8741</v>
      </c>
      <c r="LO357" s="16" t="s">
        <v>843</v>
      </c>
      <c r="LP357" s="16" t="s">
        <v>843</v>
      </c>
      <c r="LQ357" s="16" t="s">
        <v>844</v>
      </c>
      <c r="LR357" s="16" t="s">
        <v>843</v>
      </c>
      <c r="LS357" s="16" t="s">
        <v>844</v>
      </c>
      <c r="LT357" s="16" t="s">
        <v>843</v>
      </c>
      <c r="LU357" s="16" t="s">
        <v>844</v>
      </c>
      <c r="LV357" s="16" t="s">
        <v>843</v>
      </c>
      <c r="LW357" s="16" t="s">
        <v>843</v>
      </c>
      <c r="LX357" s="16" t="s">
        <v>843</v>
      </c>
      <c r="LY357" s="16" t="s">
        <v>843</v>
      </c>
      <c r="LZ357" s="16" t="s">
        <v>843</v>
      </c>
      <c r="MA357" s="16" t="s">
        <v>843</v>
      </c>
      <c r="MB357" s="16" t="s">
        <v>843</v>
      </c>
      <c r="MC357" s="16" t="s">
        <v>843</v>
      </c>
      <c r="ME357" s="16" t="s">
        <v>11656</v>
      </c>
      <c r="MF357" s="16" t="s">
        <v>8847</v>
      </c>
      <c r="MJ357" s="16" t="s">
        <v>1840</v>
      </c>
      <c r="MO357" s="16" t="s">
        <v>1811</v>
      </c>
      <c r="MP357" s="16" t="s">
        <v>1829</v>
      </c>
      <c r="MQ357" s="16" t="s">
        <v>1790</v>
      </c>
      <c r="MR357" s="16" t="s">
        <v>470</v>
      </c>
      <c r="MS357" s="16" t="s">
        <v>11857</v>
      </c>
      <c r="MT357" s="16" t="s">
        <v>9015</v>
      </c>
      <c r="MU357" s="16" t="s">
        <v>817</v>
      </c>
      <c r="NC357" s="16" t="s">
        <v>486</v>
      </c>
      <c r="NE357" s="16" t="s">
        <v>486</v>
      </c>
      <c r="NG357" s="16" t="s">
        <v>1376</v>
      </c>
      <c r="NI357" s="16" t="s">
        <v>11658</v>
      </c>
      <c r="NS357" s="16" t="s">
        <v>462</v>
      </c>
      <c r="NT357" s="16" t="s">
        <v>482</v>
      </c>
      <c r="NU357" s="16">
        <v>0.79400000000000004</v>
      </c>
      <c r="NV357" s="16" t="s">
        <v>457</v>
      </c>
      <c r="NW357" s="16" t="s">
        <v>1177</v>
      </c>
      <c r="NX357" s="16" t="s">
        <v>1142</v>
      </c>
      <c r="OC357" s="16" t="s">
        <v>877</v>
      </c>
    </row>
    <row r="358" spans="1:394" x14ac:dyDescent="0.25">
      <c r="A358" s="16" t="s">
        <v>10611</v>
      </c>
      <c r="B358" s="16" t="s">
        <v>844</v>
      </c>
      <c r="C358" s="16" t="s">
        <v>972</v>
      </c>
      <c r="D358" s="16" t="s">
        <v>844</v>
      </c>
      <c r="E358" s="16" t="s">
        <v>843</v>
      </c>
      <c r="F358" s="16" t="s">
        <v>843</v>
      </c>
      <c r="G358" s="16" t="s">
        <v>843</v>
      </c>
      <c r="H358" s="16" t="s">
        <v>843</v>
      </c>
      <c r="I358" s="16" t="s">
        <v>843</v>
      </c>
      <c r="J358" s="16" t="s">
        <v>843</v>
      </c>
      <c r="K358" s="16" t="s">
        <v>843</v>
      </c>
      <c r="L358" s="16" t="s">
        <v>843</v>
      </c>
      <c r="M358" s="16" t="s">
        <v>843</v>
      </c>
      <c r="N358" s="16" t="s">
        <v>843</v>
      </c>
      <c r="O358" s="16" t="s">
        <v>843</v>
      </c>
      <c r="Q358" s="16" t="s">
        <v>844</v>
      </c>
      <c r="R358" s="16">
        <v>63</v>
      </c>
      <c r="T358" s="16" t="s">
        <v>470</v>
      </c>
      <c r="U358" s="16" t="s">
        <v>844</v>
      </c>
      <c r="V358" s="16" t="s">
        <v>843</v>
      </c>
      <c r="W358" s="16" t="s">
        <v>844</v>
      </c>
      <c r="X358" s="16" t="s">
        <v>843</v>
      </c>
      <c r="Y358" s="16" t="s">
        <v>843</v>
      </c>
      <c r="Z358" s="16" t="s">
        <v>843</v>
      </c>
      <c r="AA358" s="16" t="s">
        <v>843</v>
      </c>
      <c r="AB358" s="16" t="s">
        <v>843</v>
      </c>
      <c r="AC358" s="16" t="s">
        <v>843</v>
      </c>
      <c r="AD358" s="16" t="s">
        <v>867</v>
      </c>
      <c r="AF358" s="16" t="s">
        <v>11740</v>
      </c>
      <c r="AG358" s="16" t="s">
        <v>11703</v>
      </c>
      <c r="AH358" s="16" t="s">
        <v>844</v>
      </c>
      <c r="AI358" s="16" t="s">
        <v>843</v>
      </c>
      <c r="AJ358" s="16" t="s">
        <v>844</v>
      </c>
      <c r="AK358" s="16" t="s">
        <v>843</v>
      </c>
      <c r="AL358" s="16" t="s">
        <v>844</v>
      </c>
      <c r="AM358" s="16" t="s">
        <v>843</v>
      </c>
      <c r="AN358" s="16" t="s">
        <v>843</v>
      </c>
      <c r="AO358" s="16" t="s">
        <v>843</v>
      </c>
      <c r="AP358" s="16" t="s">
        <v>843</v>
      </c>
      <c r="AQ358" s="16" t="s">
        <v>843</v>
      </c>
      <c r="AR358" s="16" t="s">
        <v>4433</v>
      </c>
      <c r="AS358" s="16" t="s">
        <v>843</v>
      </c>
      <c r="AT358" s="16" t="s">
        <v>843</v>
      </c>
      <c r="AU358" s="16" t="s">
        <v>843</v>
      </c>
      <c r="AV358" s="16" t="s">
        <v>843</v>
      </c>
      <c r="AW358" s="16" t="s">
        <v>843</v>
      </c>
      <c r="AX358" s="16" t="s">
        <v>843</v>
      </c>
      <c r="AY358" s="16" t="s">
        <v>844</v>
      </c>
      <c r="BF358" s="16" t="s">
        <v>843</v>
      </c>
      <c r="BH358" s="16" t="s">
        <v>7380</v>
      </c>
      <c r="BI358" s="16" t="s">
        <v>7785</v>
      </c>
      <c r="BJ358" s="16" t="s">
        <v>843</v>
      </c>
      <c r="BK358" s="16" t="s">
        <v>843</v>
      </c>
      <c r="BL358" s="16" t="s">
        <v>843</v>
      </c>
      <c r="BM358" s="16" t="s">
        <v>843</v>
      </c>
      <c r="BN358" s="16" t="s">
        <v>843</v>
      </c>
      <c r="BO358" s="16" t="s">
        <v>844</v>
      </c>
      <c r="BP358" s="16" t="s">
        <v>843</v>
      </c>
      <c r="BQ358" s="16" t="s">
        <v>843</v>
      </c>
      <c r="DX358" s="16" t="s">
        <v>865</v>
      </c>
      <c r="ES358" s="16" t="s">
        <v>865</v>
      </c>
      <c r="EU358" s="16" t="s">
        <v>7810</v>
      </c>
      <c r="EV358" s="16" t="s">
        <v>865</v>
      </c>
      <c r="FF358" s="16" t="s">
        <v>7836</v>
      </c>
      <c r="HC358" s="16" t="s">
        <v>867</v>
      </c>
      <c r="HD358" s="16" t="s">
        <v>865</v>
      </c>
      <c r="JA358" s="16" t="s">
        <v>4816</v>
      </c>
      <c r="JB358" s="16" t="s">
        <v>865</v>
      </c>
      <c r="JC358" s="16" t="s">
        <v>865</v>
      </c>
      <c r="JD358" s="16" t="s">
        <v>865</v>
      </c>
      <c r="JE358" s="16" t="s">
        <v>865</v>
      </c>
      <c r="JF358" s="16" t="s">
        <v>865</v>
      </c>
      <c r="JG358" s="16" t="s">
        <v>843</v>
      </c>
      <c r="JH358" s="16" t="s">
        <v>4846</v>
      </c>
      <c r="KF358" s="16" t="s">
        <v>4411</v>
      </c>
      <c r="KI358" s="16" t="s">
        <v>4982</v>
      </c>
      <c r="KK358" s="16" t="s">
        <v>4904</v>
      </c>
      <c r="KM358" s="16" t="s">
        <v>7613</v>
      </c>
      <c r="KO358" s="16" t="s">
        <v>9674</v>
      </c>
      <c r="KP358" s="16" t="s">
        <v>9673</v>
      </c>
      <c r="KQ358" s="16" t="s">
        <v>8694</v>
      </c>
      <c r="KR358" s="16" t="s">
        <v>10612</v>
      </c>
      <c r="KS358" s="16" t="s">
        <v>9675</v>
      </c>
      <c r="KT358" s="16" t="s">
        <v>9148</v>
      </c>
      <c r="KU358" s="16" t="s">
        <v>844</v>
      </c>
      <c r="KV358" s="16" t="s">
        <v>9148</v>
      </c>
      <c r="KW358" s="16" t="s">
        <v>851</v>
      </c>
      <c r="KY358" s="16" t="s">
        <v>486</v>
      </c>
      <c r="LC358" s="16" t="s">
        <v>10879</v>
      </c>
      <c r="LF358" s="16" t="s">
        <v>11654</v>
      </c>
      <c r="LI358" s="16" t="s">
        <v>11655</v>
      </c>
      <c r="LJ358" s="16" t="s">
        <v>843</v>
      </c>
      <c r="LL358" s="16" t="s">
        <v>8711</v>
      </c>
      <c r="LM358" s="16" t="s">
        <v>8741</v>
      </c>
      <c r="LO358" s="16" t="s">
        <v>843</v>
      </c>
      <c r="LP358" s="16" t="s">
        <v>843</v>
      </c>
      <c r="LQ358" s="16" t="s">
        <v>844</v>
      </c>
      <c r="LR358" s="16" t="s">
        <v>844</v>
      </c>
      <c r="LS358" s="16" t="s">
        <v>844</v>
      </c>
      <c r="LT358" s="16" t="s">
        <v>844</v>
      </c>
      <c r="LU358" s="16" t="s">
        <v>1056</v>
      </c>
      <c r="LV358" s="16" t="s">
        <v>843</v>
      </c>
      <c r="LW358" s="16" t="s">
        <v>844</v>
      </c>
      <c r="LX358" s="16" t="s">
        <v>843</v>
      </c>
      <c r="LY358" s="16" t="s">
        <v>843</v>
      </c>
      <c r="LZ358" s="16" t="s">
        <v>843</v>
      </c>
      <c r="MA358" s="16" t="s">
        <v>843</v>
      </c>
      <c r="MB358" s="16" t="s">
        <v>843</v>
      </c>
      <c r="MC358" s="16" t="s">
        <v>843</v>
      </c>
      <c r="ME358" s="16" t="s">
        <v>11656</v>
      </c>
      <c r="MF358" s="16" t="s">
        <v>8847</v>
      </c>
      <c r="MJ358" s="16" t="s">
        <v>1835</v>
      </c>
      <c r="MP358" s="16" t="s">
        <v>1829</v>
      </c>
      <c r="MQ358" s="16" t="s">
        <v>1784</v>
      </c>
      <c r="MR358" s="16" t="s">
        <v>470</v>
      </c>
      <c r="MS358" s="16" t="s">
        <v>11857</v>
      </c>
      <c r="MT358" s="16" t="s">
        <v>8967</v>
      </c>
      <c r="MU358" s="16" t="s">
        <v>817</v>
      </c>
      <c r="NC358" s="16" t="s">
        <v>486</v>
      </c>
      <c r="NE358" s="16" t="s">
        <v>487</v>
      </c>
      <c r="NF358" s="16" t="s">
        <v>486</v>
      </c>
      <c r="NG358" s="16" t="s">
        <v>1380</v>
      </c>
      <c r="NI358" s="16" t="s">
        <v>11658</v>
      </c>
      <c r="NR358" s="16" t="s">
        <v>877</v>
      </c>
      <c r="NS358" s="16" t="s">
        <v>462</v>
      </c>
      <c r="NT358" s="16" t="s">
        <v>482</v>
      </c>
      <c r="NU358" s="16">
        <v>0.79400000000000004</v>
      </c>
      <c r="NV358" s="16" t="s">
        <v>457</v>
      </c>
      <c r="NW358" s="16" t="s">
        <v>1177</v>
      </c>
      <c r="NX358" s="16" t="s">
        <v>1142</v>
      </c>
      <c r="OB358" s="16" t="s">
        <v>833</v>
      </c>
      <c r="OC358" s="16" t="s">
        <v>877</v>
      </c>
    </row>
    <row r="359" spans="1:394" x14ac:dyDescent="0.25">
      <c r="A359" s="16" t="s">
        <v>10616</v>
      </c>
      <c r="B359" s="16" t="s">
        <v>1056</v>
      </c>
      <c r="C359" s="16" t="s">
        <v>972</v>
      </c>
      <c r="D359" s="16" t="s">
        <v>844</v>
      </c>
      <c r="E359" s="16" t="s">
        <v>843</v>
      </c>
      <c r="F359" s="16" t="s">
        <v>843</v>
      </c>
      <c r="G359" s="16" t="s">
        <v>843</v>
      </c>
      <c r="H359" s="16" t="s">
        <v>843</v>
      </c>
      <c r="I359" s="16" t="s">
        <v>843</v>
      </c>
      <c r="J359" s="16" t="s">
        <v>843</v>
      </c>
      <c r="K359" s="16" t="s">
        <v>843</v>
      </c>
      <c r="L359" s="16" t="s">
        <v>843</v>
      </c>
      <c r="M359" s="16" t="s">
        <v>843</v>
      </c>
      <c r="N359" s="16" t="s">
        <v>843</v>
      </c>
      <c r="O359" s="16" t="s">
        <v>843</v>
      </c>
      <c r="Q359" s="16" t="s">
        <v>844</v>
      </c>
      <c r="R359" s="16">
        <v>67</v>
      </c>
      <c r="T359" s="16" t="s">
        <v>474</v>
      </c>
      <c r="U359" s="16" t="s">
        <v>843</v>
      </c>
      <c r="V359" s="16" t="s">
        <v>844</v>
      </c>
      <c r="W359" s="16" t="s">
        <v>843</v>
      </c>
      <c r="X359" s="16" t="s">
        <v>844</v>
      </c>
      <c r="Y359" s="16" t="s">
        <v>843</v>
      </c>
      <c r="Z359" s="16" t="s">
        <v>843</v>
      </c>
      <c r="AA359" s="16" t="s">
        <v>843</v>
      </c>
      <c r="AB359" s="16" t="s">
        <v>843</v>
      </c>
      <c r="AC359" s="16" t="s">
        <v>843</v>
      </c>
      <c r="AD359" s="16" t="s">
        <v>867</v>
      </c>
      <c r="AF359" s="16" t="s">
        <v>11756</v>
      </c>
      <c r="AG359" s="16" t="s">
        <v>11703</v>
      </c>
      <c r="AH359" s="16" t="s">
        <v>844</v>
      </c>
      <c r="AI359" s="16" t="s">
        <v>843</v>
      </c>
      <c r="AJ359" s="16" t="s">
        <v>844</v>
      </c>
      <c r="AK359" s="16" t="s">
        <v>843</v>
      </c>
      <c r="AL359" s="16" t="s">
        <v>844</v>
      </c>
      <c r="AM359" s="16" t="s">
        <v>843</v>
      </c>
      <c r="AN359" s="16" t="s">
        <v>843</v>
      </c>
      <c r="AO359" s="16" t="s">
        <v>843</v>
      </c>
      <c r="AP359" s="16" t="s">
        <v>843</v>
      </c>
      <c r="AQ359" s="16" t="s">
        <v>843</v>
      </c>
      <c r="AR359" s="16" t="s">
        <v>4433</v>
      </c>
      <c r="AS359" s="16" t="s">
        <v>843</v>
      </c>
      <c r="AT359" s="16" t="s">
        <v>843</v>
      </c>
      <c r="AU359" s="16" t="s">
        <v>843</v>
      </c>
      <c r="AV359" s="16" t="s">
        <v>843</v>
      </c>
      <c r="AW359" s="16" t="s">
        <v>843</v>
      </c>
      <c r="AX359" s="16" t="s">
        <v>843</v>
      </c>
      <c r="AY359" s="16" t="s">
        <v>844</v>
      </c>
      <c r="BF359" s="16" t="s">
        <v>843</v>
      </c>
      <c r="BI359" s="16" t="s">
        <v>7785</v>
      </c>
      <c r="BJ359" s="16" t="s">
        <v>843</v>
      </c>
      <c r="BK359" s="16" t="s">
        <v>843</v>
      </c>
      <c r="BL359" s="16" t="s">
        <v>843</v>
      </c>
      <c r="BM359" s="16" t="s">
        <v>843</v>
      </c>
      <c r="BN359" s="16" t="s">
        <v>843</v>
      </c>
      <c r="BO359" s="16" t="s">
        <v>844</v>
      </c>
      <c r="BP359" s="16" t="s">
        <v>843</v>
      </c>
      <c r="BQ359" s="16" t="s">
        <v>843</v>
      </c>
      <c r="DX359" s="16" t="s">
        <v>865</v>
      </c>
      <c r="ES359" s="16" t="s">
        <v>867</v>
      </c>
      <c r="EU359" s="16" t="s">
        <v>7813</v>
      </c>
      <c r="EV359" s="16" t="s">
        <v>865</v>
      </c>
      <c r="FF359" s="16" t="s">
        <v>7836</v>
      </c>
      <c r="HC359" s="16" t="s">
        <v>865</v>
      </c>
      <c r="JA359" s="16" t="s">
        <v>4813</v>
      </c>
      <c r="JB359" s="16" t="s">
        <v>865</v>
      </c>
      <c r="JC359" s="16" t="s">
        <v>865</v>
      </c>
      <c r="JD359" s="16" t="s">
        <v>865</v>
      </c>
      <c r="JE359" s="16" t="s">
        <v>865</v>
      </c>
      <c r="JF359" s="16" t="s">
        <v>865</v>
      </c>
      <c r="JG359" s="16" t="s">
        <v>843</v>
      </c>
      <c r="JH359" s="16" t="s">
        <v>4846</v>
      </c>
      <c r="KF359" s="16" t="s">
        <v>4411</v>
      </c>
      <c r="KI359" s="16" t="s">
        <v>4982</v>
      </c>
      <c r="KK359" s="16" t="s">
        <v>4895</v>
      </c>
      <c r="KM359" s="16" t="s">
        <v>7616</v>
      </c>
      <c r="KO359" s="16" t="s">
        <v>9674</v>
      </c>
      <c r="KP359" s="16" t="s">
        <v>9673</v>
      </c>
      <c r="KQ359" s="16" t="s">
        <v>8694</v>
      </c>
      <c r="KR359" s="16" t="s">
        <v>10617</v>
      </c>
      <c r="KS359" s="16" t="s">
        <v>9675</v>
      </c>
      <c r="KT359" s="16" t="s">
        <v>9148</v>
      </c>
      <c r="KU359" s="16" t="s">
        <v>844</v>
      </c>
      <c r="KV359" s="16" t="s">
        <v>9148</v>
      </c>
      <c r="KW359" s="16" t="s">
        <v>851</v>
      </c>
      <c r="KY359" s="16" t="s">
        <v>486</v>
      </c>
      <c r="LC359" s="16" t="s">
        <v>10879</v>
      </c>
      <c r="LF359" s="16" t="s">
        <v>11654</v>
      </c>
      <c r="LI359" s="16" t="s">
        <v>11655</v>
      </c>
      <c r="LJ359" s="16" t="s">
        <v>843</v>
      </c>
      <c r="LL359" s="16" t="s">
        <v>8711</v>
      </c>
      <c r="LM359" s="16" t="s">
        <v>8741</v>
      </c>
      <c r="LO359" s="16" t="s">
        <v>843</v>
      </c>
      <c r="LP359" s="16" t="s">
        <v>843</v>
      </c>
      <c r="LQ359" s="16" t="s">
        <v>844</v>
      </c>
      <c r="LR359" s="16" t="s">
        <v>844</v>
      </c>
      <c r="LS359" s="16" t="s">
        <v>844</v>
      </c>
      <c r="LT359" s="16" t="s">
        <v>844</v>
      </c>
      <c r="LU359" s="16" t="s">
        <v>1056</v>
      </c>
      <c r="LV359" s="16" t="s">
        <v>843</v>
      </c>
      <c r="LW359" s="16" t="s">
        <v>844</v>
      </c>
      <c r="LX359" s="16" t="s">
        <v>843</v>
      </c>
      <c r="LY359" s="16" t="s">
        <v>843</v>
      </c>
      <c r="LZ359" s="16" t="s">
        <v>843</v>
      </c>
      <c r="MA359" s="16" t="s">
        <v>843</v>
      </c>
      <c r="MB359" s="16" t="s">
        <v>843</v>
      </c>
      <c r="MC359" s="16" t="s">
        <v>843</v>
      </c>
      <c r="ME359" s="16" t="s">
        <v>11656</v>
      </c>
      <c r="MF359" s="16" t="s">
        <v>8847</v>
      </c>
      <c r="MJ359" s="16" t="s">
        <v>1840</v>
      </c>
      <c r="MP359" s="16" t="s">
        <v>1829</v>
      </c>
      <c r="MQ359" s="16" t="s">
        <v>1788</v>
      </c>
      <c r="MR359" s="16" t="s">
        <v>474</v>
      </c>
      <c r="MS359" s="16" t="s">
        <v>11857</v>
      </c>
      <c r="MT359" s="16" t="s">
        <v>8957</v>
      </c>
      <c r="NC359" s="16" t="s">
        <v>487</v>
      </c>
      <c r="NE359" s="16" t="s">
        <v>486</v>
      </c>
      <c r="NG359" s="16" t="s">
        <v>1376</v>
      </c>
      <c r="NI359" s="16" t="s">
        <v>11658</v>
      </c>
      <c r="NR359" s="16" t="s">
        <v>878</v>
      </c>
      <c r="NS359" s="16" t="s">
        <v>462</v>
      </c>
      <c r="NT359" s="16" t="s">
        <v>482</v>
      </c>
      <c r="NU359" s="16">
        <v>0.79400000000000004</v>
      </c>
      <c r="NV359" s="16" t="s">
        <v>457</v>
      </c>
      <c r="NW359" s="16" t="s">
        <v>1183</v>
      </c>
      <c r="NX359" s="16" t="s">
        <v>1142</v>
      </c>
      <c r="OB359" s="16" t="s">
        <v>833</v>
      </c>
      <c r="OC359" s="16" t="s">
        <v>878</v>
      </c>
    </row>
    <row r="360" spans="1:394" x14ac:dyDescent="0.25">
      <c r="A360" s="16" t="s">
        <v>10621</v>
      </c>
      <c r="B360" s="16" t="s">
        <v>844</v>
      </c>
      <c r="C360" s="16" t="s">
        <v>972</v>
      </c>
      <c r="D360" s="16" t="s">
        <v>844</v>
      </c>
      <c r="E360" s="16" t="s">
        <v>843</v>
      </c>
      <c r="F360" s="16" t="s">
        <v>843</v>
      </c>
      <c r="G360" s="16" t="s">
        <v>843</v>
      </c>
      <c r="H360" s="16" t="s">
        <v>843</v>
      </c>
      <c r="I360" s="16" t="s">
        <v>843</v>
      </c>
      <c r="J360" s="16" t="s">
        <v>843</v>
      </c>
      <c r="K360" s="16" t="s">
        <v>843</v>
      </c>
      <c r="L360" s="16" t="s">
        <v>843</v>
      </c>
      <c r="M360" s="16" t="s">
        <v>843</v>
      </c>
      <c r="N360" s="16" t="s">
        <v>843</v>
      </c>
      <c r="O360" s="16" t="s">
        <v>843</v>
      </c>
      <c r="Q360" s="16" t="s">
        <v>844</v>
      </c>
      <c r="R360" s="16">
        <v>41</v>
      </c>
      <c r="T360" s="16" t="s">
        <v>470</v>
      </c>
      <c r="U360" s="16" t="s">
        <v>844</v>
      </c>
      <c r="V360" s="16" t="s">
        <v>843</v>
      </c>
      <c r="W360" s="16" t="s">
        <v>844</v>
      </c>
      <c r="X360" s="16" t="s">
        <v>843</v>
      </c>
      <c r="Y360" s="16" t="s">
        <v>843</v>
      </c>
      <c r="Z360" s="16" t="s">
        <v>843</v>
      </c>
      <c r="AA360" s="16" t="s">
        <v>843</v>
      </c>
      <c r="AB360" s="16" t="s">
        <v>844</v>
      </c>
      <c r="AC360" s="16" t="s">
        <v>843</v>
      </c>
      <c r="AD360" s="16" t="s">
        <v>867</v>
      </c>
      <c r="AF360" s="16" t="s">
        <v>11796</v>
      </c>
      <c r="AG360" s="16" t="s">
        <v>11696</v>
      </c>
      <c r="AH360" s="16" t="s">
        <v>844</v>
      </c>
      <c r="AI360" s="16" t="s">
        <v>844</v>
      </c>
      <c r="AJ360" s="16" t="s">
        <v>844</v>
      </c>
      <c r="AK360" s="16" t="s">
        <v>843</v>
      </c>
      <c r="AL360" s="16" t="s">
        <v>843</v>
      </c>
      <c r="AM360" s="16" t="s">
        <v>844</v>
      </c>
      <c r="AN360" s="16" t="s">
        <v>843</v>
      </c>
      <c r="AO360" s="16" t="s">
        <v>843</v>
      </c>
      <c r="AP360" s="16" t="s">
        <v>843</v>
      </c>
      <c r="AQ360" s="16" t="s">
        <v>844</v>
      </c>
      <c r="AR360" s="16" t="s">
        <v>4433</v>
      </c>
      <c r="AS360" s="16" t="s">
        <v>843</v>
      </c>
      <c r="AT360" s="16" t="s">
        <v>843</v>
      </c>
      <c r="AU360" s="16" t="s">
        <v>843</v>
      </c>
      <c r="AV360" s="16" t="s">
        <v>843</v>
      </c>
      <c r="AW360" s="16" t="s">
        <v>843</v>
      </c>
      <c r="AX360" s="16" t="s">
        <v>843</v>
      </c>
      <c r="AY360" s="16" t="s">
        <v>844</v>
      </c>
      <c r="BF360" s="16" t="s">
        <v>844</v>
      </c>
      <c r="BH360" s="16" t="s">
        <v>7386</v>
      </c>
      <c r="BI360" s="16" t="s">
        <v>7770</v>
      </c>
      <c r="BJ360" s="16" t="s">
        <v>844</v>
      </c>
      <c r="BK360" s="16" t="s">
        <v>843</v>
      </c>
      <c r="BL360" s="16" t="s">
        <v>843</v>
      </c>
      <c r="BM360" s="16" t="s">
        <v>843</v>
      </c>
      <c r="BN360" s="16" t="s">
        <v>843</v>
      </c>
      <c r="BO360" s="16" t="s">
        <v>843</v>
      </c>
      <c r="BP360" s="16" t="s">
        <v>843</v>
      </c>
      <c r="BQ360" s="16" t="s">
        <v>843</v>
      </c>
      <c r="BR360" s="16" t="s">
        <v>7804</v>
      </c>
      <c r="BS360" s="16" t="s">
        <v>843</v>
      </c>
      <c r="BT360" s="16" t="s">
        <v>843</v>
      </c>
      <c r="BU360" s="16" t="s">
        <v>843</v>
      </c>
      <c r="BV360" s="16" t="s">
        <v>843</v>
      </c>
      <c r="BW360" s="16" t="s">
        <v>843</v>
      </c>
      <c r="BX360" s="16" t="s">
        <v>844</v>
      </c>
      <c r="BY360" s="16" t="s">
        <v>843</v>
      </c>
      <c r="BZ360" s="16" t="s">
        <v>843</v>
      </c>
      <c r="CA360" s="16" t="s">
        <v>843</v>
      </c>
      <c r="DX360" s="16" t="s">
        <v>865</v>
      </c>
      <c r="ES360" s="16" t="s">
        <v>865</v>
      </c>
      <c r="EU360" s="16" t="s">
        <v>7810</v>
      </c>
      <c r="EV360" s="16" t="s">
        <v>865</v>
      </c>
      <c r="FT360" s="16" t="s">
        <v>865</v>
      </c>
      <c r="HC360" s="16" t="s">
        <v>865</v>
      </c>
      <c r="JA360" s="16" t="s">
        <v>4816</v>
      </c>
      <c r="JB360" s="16" t="s">
        <v>865</v>
      </c>
      <c r="JC360" s="16" t="s">
        <v>865</v>
      </c>
      <c r="JD360" s="16" t="s">
        <v>865</v>
      </c>
      <c r="JE360" s="16" t="s">
        <v>865</v>
      </c>
      <c r="JF360" s="16" t="s">
        <v>865</v>
      </c>
      <c r="JG360" s="16" t="s">
        <v>843</v>
      </c>
      <c r="JH360" s="16" t="s">
        <v>7591</v>
      </c>
      <c r="JJ360" s="16" t="s">
        <v>865</v>
      </c>
      <c r="KF360" s="16" t="s">
        <v>4972</v>
      </c>
      <c r="KI360" s="16" t="s">
        <v>4993</v>
      </c>
      <c r="KO360" s="16" t="s">
        <v>9681</v>
      </c>
      <c r="KP360" s="16" t="s">
        <v>9680</v>
      </c>
      <c r="KQ360" s="16" t="s">
        <v>8694</v>
      </c>
      <c r="KR360" s="16" t="s">
        <v>10622</v>
      </c>
      <c r="KS360" s="16" t="s">
        <v>9682</v>
      </c>
      <c r="KT360" s="16" t="s">
        <v>9148</v>
      </c>
      <c r="KU360" s="16" t="s">
        <v>844</v>
      </c>
      <c r="KV360" s="16" t="s">
        <v>9148</v>
      </c>
      <c r="KW360" s="16" t="s">
        <v>851</v>
      </c>
      <c r="KY360" s="16" t="s">
        <v>486</v>
      </c>
      <c r="LC360" s="16" t="s">
        <v>10879</v>
      </c>
      <c r="LF360" s="16" t="s">
        <v>11654</v>
      </c>
      <c r="LI360" s="16" t="s">
        <v>11655</v>
      </c>
      <c r="LJ360" s="16" t="s">
        <v>843</v>
      </c>
      <c r="LL360" s="16" t="s">
        <v>8711</v>
      </c>
      <c r="LM360" s="16" t="s">
        <v>8741</v>
      </c>
      <c r="LO360" s="16" t="s">
        <v>844</v>
      </c>
      <c r="LP360" s="16" t="s">
        <v>844</v>
      </c>
      <c r="LQ360" s="16" t="s">
        <v>844</v>
      </c>
      <c r="LR360" s="16" t="s">
        <v>844</v>
      </c>
      <c r="LS360" s="16" t="s">
        <v>844</v>
      </c>
      <c r="LT360" s="16" t="s">
        <v>843</v>
      </c>
      <c r="LU360" s="16" t="s">
        <v>843</v>
      </c>
      <c r="LV360" s="16" t="s">
        <v>843</v>
      </c>
      <c r="LW360" s="16" t="s">
        <v>843</v>
      </c>
      <c r="LX360" s="16" t="s">
        <v>843</v>
      </c>
      <c r="LY360" s="16" t="s">
        <v>843</v>
      </c>
      <c r="LZ360" s="16" t="s">
        <v>844</v>
      </c>
      <c r="MA360" s="16" t="s">
        <v>843</v>
      </c>
      <c r="MB360" s="16" t="s">
        <v>843</v>
      </c>
      <c r="MC360" s="16" t="s">
        <v>843</v>
      </c>
      <c r="ME360" s="16" t="s">
        <v>11656</v>
      </c>
      <c r="MF360" s="16" t="s">
        <v>8847</v>
      </c>
      <c r="MO360" s="16" t="s">
        <v>1815</v>
      </c>
      <c r="MP360" s="16" t="s">
        <v>1827</v>
      </c>
      <c r="MR360" s="16" t="s">
        <v>470</v>
      </c>
      <c r="MS360" s="16" t="s">
        <v>11857</v>
      </c>
      <c r="MT360" s="16" t="s">
        <v>8982</v>
      </c>
      <c r="MU360" s="16" t="s">
        <v>816</v>
      </c>
      <c r="NC360" s="16" t="s">
        <v>486</v>
      </c>
      <c r="ND360" s="16" t="s">
        <v>486</v>
      </c>
      <c r="NE360" s="16" t="s">
        <v>486</v>
      </c>
      <c r="NG360" s="16" t="s">
        <v>1380</v>
      </c>
      <c r="NI360" s="16" t="s">
        <v>11658</v>
      </c>
      <c r="NR360" s="16" t="s">
        <v>451</v>
      </c>
      <c r="NS360" s="16" t="s">
        <v>462</v>
      </c>
      <c r="NT360" s="16" t="s">
        <v>482</v>
      </c>
      <c r="NU360" s="16">
        <v>0.79400000000000004</v>
      </c>
      <c r="NV360" s="16" t="s">
        <v>451</v>
      </c>
      <c r="NW360" s="16" t="s">
        <v>1175</v>
      </c>
      <c r="NX360" s="16" t="s">
        <v>1142</v>
      </c>
      <c r="OB360" s="16" t="s">
        <v>833</v>
      </c>
      <c r="OC360" s="16" t="s">
        <v>451</v>
      </c>
    </row>
    <row r="361" spans="1:394" x14ac:dyDescent="0.25">
      <c r="A361" s="16" t="s">
        <v>10625</v>
      </c>
      <c r="B361" s="16" t="s">
        <v>1056</v>
      </c>
      <c r="C361" s="16" t="s">
        <v>972</v>
      </c>
      <c r="D361" s="16" t="s">
        <v>844</v>
      </c>
      <c r="E361" s="16" t="s">
        <v>843</v>
      </c>
      <c r="F361" s="16" t="s">
        <v>843</v>
      </c>
      <c r="G361" s="16" t="s">
        <v>843</v>
      </c>
      <c r="H361" s="16" t="s">
        <v>843</v>
      </c>
      <c r="I361" s="16" t="s">
        <v>843</v>
      </c>
      <c r="J361" s="16" t="s">
        <v>843</v>
      </c>
      <c r="K361" s="16" t="s">
        <v>843</v>
      </c>
      <c r="L361" s="16" t="s">
        <v>843</v>
      </c>
      <c r="M361" s="16" t="s">
        <v>843</v>
      </c>
      <c r="N361" s="16" t="s">
        <v>843</v>
      </c>
      <c r="O361" s="16" t="s">
        <v>843</v>
      </c>
      <c r="Q361" s="16" t="s">
        <v>844</v>
      </c>
      <c r="R361" s="16">
        <v>12</v>
      </c>
      <c r="T361" s="16" t="s">
        <v>474</v>
      </c>
      <c r="U361" s="16" t="s">
        <v>843</v>
      </c>
      <c r="V361" s="16" t="s">
        <v>844</v>
      </c>
      <c r="W361" s="16" t="s">
        <v>843</v>
      </c>
      <c r="X361" s="16" t="s">
        <v>843</v>
      </c>
      <c r="Y361" s="16" t="s">
        <v>843</v>
      </c>
      <c r="Z361" s="16" t="s">
        <v>844</v>
      </c>
      <c r="AA361" s="16" t="s">
        <v>843</v>
      </c>
      <c r="AB361" s="16" t="s">
        <v>843</v>
      </c>
      <c r="AC361" s="16" t="s">
        <v>844</v>
      </c>
      <c r="AF361" s="16" t="s">
        <v>11796</v>
      </c>
      <c r="AG361" s="16" t="s">
        <v>11696</v>
      </c>
      <c r="AH361" s="16" t="s">
        <v>844</v>
      </c>
      <c r="AI361" s="16" t="s">
        <v>844</v>
      </c>
      <c r="AJ361" s="16" t="s">
        <v>844</v>
      </c>
      <c r="AK361" s="16" t="s">
        <v>843</v>
      </c>
      <c r="AL361" s="16" t="s">
        <v>843</v>
      </c>
      <c r="AM361" s="16" t="s">
        <v>844</v>
      </c>
      <c r="AN361" s="16" t="s">
        <v>843</v>
      </c>
      <c r="AO361" s="16" t="s">
        <v>843</v>
      </c>
      <c r="AP361" s="16" t="s">
        <v>843</v>
      </c>
      <c r="AQ361" s="16" t="s">
        <v>844</v>
      </c>
      <c r="AR361" s="16" t="s">
        <v>4433</v>
      </c>
      <c r="AS361" s="16" t="s">
        <v>843</v>
      </c>
      <c r="AT361" s="16" t="s">
        <v>843</v>
      </c>
      <c r="AU361" s="16" t="s">
        <v>843</v>
      </c>
      <c r="AV361" s="16" t="s">
        <v>843</v>
      </c>
      <c r="AW361" s="16" t="s">
        <v>843</v>
      </c>
      <c r="AX361" s="16" t="s">
        <v>843</v>
      </c>
      <c r="AY361" s="16" t="s">
        <v>844</v>
      </c>
      <c r="BF361" s="16" t="s">
        <v>844</v>
      </c>
      <c r="BH361" s="16" t="s">
        <v>7380</v>
      </c>
      <c r="BI361" s="16" t="s">
        <v>7785</v>
      </c>
      <c r="BJ361" s="16" t="s">
        <v>843</v>
      </c>
      <c r="BK361" s="16" t="s">
        <v>843</v>
      </c>
      <c r="BL361" s="16" t="s">
        <v>843</v>
      </c>
      <c r="BM361" s="16" t="s">
        <v>843</v>
      </c>
      <c r="BN361" s="16" t="s">
        <v>843</v>
      </c>
      <c r="BO361" s="16" t="s">
        <v>844</v>
      </c>
      <c r="BP361" s="16" t="s">
        <v>843</v>
      </c>
      <c r="BQ361" s="16" t="s">
        <v>843</v>
      </c>
      <c r="CC361" s="16" t="s">
        <v>865</v>
      </c>
      <c r="CF361" s="16" t="s">
        <v>7130</v>
      </c>
      <c r="CG361" s="16" t="s">
        <v>844</v>
      </c>
      <c r="CH361" s="16" t="s">
        <v>843</v>
      </c>
      <c r="CI361" s="16" t="s">
        <v>843</v>
      </c>
      <c r="CJ361" s="16" t="s">
        <v>843</v>
      </c>
      <c r="CK361" s="16" t="s">
        <v>843</v>
      </c>
      <c r="CL361" s="16" t="s">
        <v>843</v>
      </c>
      <c r="CM361" s="16" t="s">
        <v>843</v>
      </c>
      <c r="CN361" s="16" t="s">
        <v>843</v>
      </c>
      <c r="CO361" s="16" t="s">
        <v>843</v>
      </c>
      <c r="CP361" s="16" t="s">
        <v>843</v>
      </c>
      <c r="CQ361" s="16" t="s">
        <v>843</v>
      </c>
      <c r="CR361" s="16" t="s">
        <v>843</v>
      </c>
      <c r="CS361" s="16" t="s">
        <v>843</v>
      </c>
      <c r="CT361" s="16" t="s">
        <v>843</v>
      </c>
      <c r="CU361" s="16" t="s">
        <v>843</v>
      </c>
      <c r="CV361" s="16" t="s">
        <v>843</v>
      </c>
      <c r="CW361" s="16" t="s">
        <v>843</v>
      </c>
      <c r="CX361" s="16" t="s">
        <v>843</v>
      </c>
      <c r="CY361" s="16" t="s">
        <v>843</v>
      </c>
      <c r="CZ361" s="16" t="s">
        <v>843</v>
      </c>
      <c r="DA361" s="16" t="s">
        <v>843</v>
      </c>
      <c r="DB361" s="16" t="s">
        <v>843</v>
      </c>
      <c r="DC361" s="16" t="s">
        <v>843</v>
      </c>
      <c r="DD361" s="16" t="s">
        <v>843</v>
      </c>
      <c r="DE361" s="16" t="s">
        <v>843</v>
      </c>
      <c r="DF361" s="16" t="s">
        <v>843</v>
      </c>
      <c r="DG361" s="16" t="s">
        <v>843</v>
      </c>
      <c r="DH361" s="16" t="s">
        <v>843</v>
      </c>
      <c r="DI361" s="16" t="s">
        <v>843</v>
      </c>
      <c r="DJ361" s="16" t="s">
        <v>843</v>
      </c>
      <c r="DK361" s="16" t="s">
        <v>843</v>
      </c>
      <c r="DL361" s="16" t="s">
        <v>843</v>
      </c>
      <c r="DQ361" s="16" t="s">
        <v>7236</v>
      </c>
      <c r="DR361" s="16" t="s">
        <v>867</v>
      </c>
      <c r="DS361" s="16" t="s">
        <v>7321</v>
      </c>
      <c r="DX361" s="16" t="s">
        <v>865</v>
      </c>
      <c r="ES361" s="16" t="s">
        <v>865</v>
      </c>
      <c r="EU361" s="16" t="s">
        <v>7810</v>
      </c>
      <c r="EV361" s="16" t="s">
        <v>865</v>
      </c>
      <c r="HC361" s="16" t="s">
        <v>865</v>
      </c>
      <c r="KO361" s="16" t="s">
        <v>9681</v>
      </c>
      <c r="KP361" s="16" t="s">
        <v>9680</v>
      </c>
      <c r="KQ361" s="16" t="s">
        <v>8694</v>
      </c>
      <c r="KR361" s="16" t="s">
        <v>10626</v>
      </c>
      <c r="KS361" s="16" t="s">
        <v>9682</v>
      </c>
      <c r="KT361" s="16" t="s">
        <v>9148</v>
      </c>
      <c r="KU361" s="16" t="s">
        <v>844</v>
      </c>
      <c r="KV361" s="16" t="s">
        <v>9148</v>
      </c>
      <c r="KW361" s="16" t="s">
        <v>851</v>
      </c>
      <c r="KY361" s="16" t="s">
        <v>486</v>
      </c>
      <c r="LA361" s="16" t="s">
        <v>11697</v>
      </c>
      <c r="LC361" s="16" t="s">
        <v>10879</v>
      </c>
      <c r="LD361" s="16" t="s">
        <v>11698</v>
      </c>
      <c r="LE361" s="16" t="s">
        <v>11693</v>
      </c>
      <c r="LF361" s="16" t="s">
        <v>11654</v>
      </c>
      <c r="LI361" s="16" t="s">
        <v>11655</v>
      </c>
      <c r="LM361" s="16" t="s">
        <v>8741</v>
      </c>
      <c r="LO361" s="16" t="s">
        <v>844</v>
      </c>
      <c r="LP361" s="16" t="s">
        <v>844</v>
      </c>
      <c r="LQ361" s="16" t="s">
        <v>844</v>
      </c>
      <c r="LR361" s="16" t="s">
        <v>844</v>
      </c>
      <c r="LS361" s="16" t="s">
        <v>844</v>
      </c>
      <c r="LT361" s="16" t="s">
        <v>843</v>
      </c>
      <c r="LU361" s="16" t="s">
        <v>843</v>
      </c>
      <c r="LV361" s="16" t="s">
        <v>843</v>
      </c>
      <c r="LW361" s="16" t="s">
        <v>843</v>
      </c>
      <c r="LX361" s="16" t="s">
        <v>843</v>
      </c>
      <c r="LY361" s="16" t="s">
        <v>843</v>
      </c>
      <c r="LZ361" s="16" t="s">
        <v>844</v>
      </c>
      <c r="MA361" s="16" t="s">
        <v>843</v>
      </c>
      <c r="MB361" s="16" t="s">
        <v>843</v>
      </c>
      <c r="MC361" s="16" t="s">
        <v>843</v>
      </c>
      <c r="MD361" s="16" t="s">
        <v>11699</v>
      </c>
      <c r="ME361" s="16" t="s">
        <v>11677</v>
      </c>
      <c r="MF361" s="16" t="s">
        <v>8847</v>
      </c>
      <c r="MR361" s="16" t="s">
        <v>474</v>
      </c>
      <c r="MS361" s="16" t="s">
        <v>11857</v>
      </c>
      <c r="MT361" s="16" t="s">
        <v>8982</v>
      </c>
      <c r="MU361" s="16" t="s">
        <v>817</v>
      </c>
      <c r="MV361" s="16" t="s">
        <v>486</v>
      </c>
      <c r="MZ361" s="16" t="s">
        <v>486</v>
      </c>
      <c r="NA361" s="16" t="s">
        <v>487</v>
      </c>
      <c r="NB361" s="16" t="s">
        <v>1344</v>
      </c>
      <c r="NC361" s="16" t="s">
        <v>486</v>
      </c>
      <c r="NE361" s="16" t="s">
        <v>486</v>
      </c>
      <c r="NI361" s="16" t="s">
        <v>11658</v>
      </c>
      <c r="NL361" s="16" t="s">
        <v>843</v>
      </c>
      <c r="NS361" s="16" t="s">
        <v>462</v>
      </c>
      <c r="NT361" s="16" t="s">
        <v>482</v>
      </c>
      <c r="NU361" s="16">
        <v>0.79400000000000004</v>
      </c>
      <c r="NV361" s="16" t="s">
        <v>824</v>
      </c>
      <c r="NW361" s="16" t="s">
        <v>1179</v>
      </c>
      <c r="NX361" s="16" t="s">
        <v>1142</v>
      </c>
      <c r="NY361" s="16" t="s">
        <v>824</v>
      </c>
      <c r="NZ361" s="16" t="s">
        <v>929</v>
      </c>
      <c r="OA361" s="16" t="s">
        <v>486</v>
      </c>
    </row>
    <row r="362" spans="1:394" x14ac:dyDescent="0.25">
      <c r="A362" s="16" t="s">
        <v>10630</v>
      </c>
      <c r="B362" s="16" t="s">
        <v>844</v>
      </c>
      <c r="C362" s="16" t="s">
        <v>972</v>
      </c>
      <c r="D362" s="16" t="s">
        <v>844</v>
      </c>
      <c r="E362" s="16" t="s">
        <v>843</v>
      </c>
      <c r="F362" s="16" t="s">
        <v>843</v>
      </c>
      <c r="G362" s="16" t="s">
        <v>843</v>
      </c>
      <c r="H362" s="16" t="s">
        <v>843</v>
      </c>
      <c r="I362" s="16" t="s">
        <v>843</v>
      </c>
      <c r="J362" s="16" t="s">
        <v>843</v>
      </c>
      <c r="K362" s="16" t="s">
        <v>843</v>
      </c>
      <c r="L362" s="16" t="s">
        <v>843</v>
      </c>
      <c r="M362" s="16" t="s">
        <v>843</v>
      </c>
      <c r="N362" s="16" t="s">
        <v>843</v>
      </c>
      <c r="O362" s="16" t="s">
        <v>843</v>
      </c>
      <c r="Q362" s="16" t="s">
        <v>844</v>
      </c>
      <c r="R362" s="16">
        <v>67</v>
      </c>
      <c r="T362" s="16" t="s">
        <v>470</v>
      </c>
      <c r="U362" s="16" t="s">
        <v>844</v>
      </c>
      <c r="V362" s="16" t="s">
        <v>843</v>
      </c>
      <c r="W362" s="16" t="s">
        <v>844</v>
      </c>
      <c r="X362" s="16" t="s">
        <v>843</v>
      </c>
      <c r="Y362" s="16" t="s">
        <v>843</v>
      </c>
      <c r="Z362" s="16" t="s">
        <v>843</v>
      </c>
      <c r="AA362" s="16" t="s">
        <v>843</v>
      </c>
      <c r="AB362" s="16" t="s">
        <v>843</v>
      </c>
      <c r="AC362" s="16" t="s">
        <v>843</v>
      </c>
      <c r="AD362" s="16" t="s">
        <v>867</v>
      </c>
      <c r="AF362" s="16" t="s">
        <v>11659</v>
      </c>
      <c r="AG362" s="16" t="s">
        <v>11725</v>
      </c>
      <c r="AH362" s="16" t="s">
        <v>844</v>
      </c>
      <c r="AI362" s="16" t="s">
        <v>844</v>
      </c>
      <c r="AJ362" s="16" t="s">
        <v>843</v>
      </c>
      <c r="AK362" s="16" t="s">
        <v>843</v>
      </c>
      <c r="AL362" s="16" t="s">
        <v>844</v>
      </c>
      <c r="AM362" s="16" t="s">
        <v>844</v>
      </c>
      <c r="AN362" s="16" t="s">
        <v>843</v>
      </c>
      <c r="AO362" s="16" t="s">
        <v>843</v>
      </c>
      <c r="AP362" s="16" t="s">
        <v>843</v>
      </c>
      <c r="AQ362" s="16" t="s">
        <v>844</v>
      </c>
      <c r="AR362" s="16" t="s">
        <v>4433</v>
      </c>
      <c r="AS362" s="16" t="s">
        <v>843</v>
      </c>
      <c r="AT362" s="16" t="s">
        <v>843</v>
      </c>
      <c r="AU362" s="16" t="s">
        <v>843</v>
      </c>
      <c r="AV362" s="16" t="s">
        <v>843</v>
      </c>
      <c r="AW362" s="16" t="s">
        <v>843</v>
      </c>
      <c r="AX362" s="16" t="s">
        <v>843</v>
      </c>
      <c r="AY362" s="16" t="s">
        <v>844</v>
      </c>
      <c r="BF362" s="16" t="s">
        <v>844</v>
      </c>
      <c r="BI362" s="16" t="s">
        <v>7785</v>
      </c>
      <c r="BJ362" s="16" t="s">
        <v>843</v>
      </c>
      <c r="BK362" s="16" t="s">
        <v>843</v>
      </c>
      <c r="BL362" s="16" t="s">
        <v>843</v>
      </c>
      <c r="BM362" s="16" t="s">
        <v>843</v>
      </c>
      <c r="BN362" s="16" t="s">
        <v>843</v>
      </c>
      <c r="BO362" s="16" t="s">
        <v>844</v>
      </c>
      <c r="BP362" s="16" t="s">
        <v>843</v>
      </c>
      <c r="BQ362" s="16" t="s">
        <v>843</v>
      </c>
      <c r="DX362" s="16" t="s">
        <v>867</v>
      </c>
      <c r="DY362" s="16" t="s">
        <v>867</v>
      </c>
      <c r="ES362" s="16" t="s">
        <v>865</v>
      </c>
      <c r="EU362" s="16" t="s">
        <v>7813</v>
      </c>
      <c r="EV362" s="16" t="s">
        <v>865</v>
      </c>
      <c r="FF362" s="16" t="s">
        <v>7836</v>
      </c>
      <c r="HC362" s="16" t="s">
        <v>867</v>
      </c>
      <c r="HD362" s="16" t="s">
        <v>867</v>
      </c>
      <c r="HE362" s="16" t="s">
        <v>4671</v>
      </c>
      <c r="HF362" s="16" t="s">
        <v>844</v>
      </c>
      <c r="HG362" s="16" t="s">
        <v>843</v>
      </c>
      <c r="HH362" s="16" t="s">
        <v>843</v>
      </c>
      <c r="HI362" s="16" t="s">
        <v>843</v>
      </c>
      <c r="HJ362" s="16" t="s">
        <v>843</v>
      </c>
      <c r="HK362" s="16" t="s">
        <v>843</v>
      </c>
      <c r="HL362" s="16" t="s">
        <v>843</v>
      </c>
      <c r="HM362" s="16" t="s">
        <v>843</v>
      </c>
      <c r="HN362" s="16" t="s">
        <v>843</v>
      </c>
      <c r="HO362" s="16" t="s">
        <v>843</v>
      </c>
      <c r="HP362" s="16" t="s">
        <v>843</v>
      </c>
      <c r="HQ362" s="16" t="s">
        <v>843</v>
      </c>
      <c r="HR362" s="16" t="s">
        <v>843</v>
      </c>
      <c r="HS362" s="16" t="s">
        <v>843</v>
      </c>
      <c r="IZ362" s="16" t="s">
        <v>867</v>
      </c>
      <c r="JA362" s="16" t="s">
        <v>4813</v>
      </c>
      <c r="JB362" s="16" t="s">
        <v>865</v>
      </c>
      <c r="JC362" s="16" t="s">
        <v>865</v>
      </c>
      <c r="JD362" s="16" t="s">
        <v>865</v>
      </c>
      <c r="JE362" s="16" t="s">
        <v>865</v>
      </c>
      <c r="JF362" s="16" t="s">
        <v>865</v>
      </c>
      <c r="JG362" s="16" t="s">
        <v>843</v>
      </c>
      <c r="JH362" s="16" t="s">
        <v>4846</v>
      </c>
      <c r="KF362" s="16" t="s">
        <v>4926</v>
      </c>
      <c r="KI362" s="16" t="s">
        <v>4846</v>
      </c>
      <c r="KO362" s="16" t="s">
        <v>9686</v>
      </c>
      <c r="KP362" s="16" t="s">
        <v>9685</v>
      </c>
      <c r="KQ362" s="16" t="s">
        <v>8694</v>
      </c>
      <c r="KR362" s="16" t="s">
        <v>10631</v>
      </c>
      <c r="KS362" s="16" t="s">
        <v>9687</v>
      </c>
      <c r="KT362" s="16" t="s">
        <v>9148</v>
      </c>
      <c r="KU362" s="16" t="s">
        <v>844</v>
      </c>
      <c r="KV362" s="16" t="s">
        <v>9148</v>
      </c>
      <c r="KW362" s="16" t="s">
        <v>851</v>
      </c>
      <c r="KX362" s="16" t="s">
        <v>487</v>
      </c>
      <c r="KY362" s="16" t="s">
        <v>487</v>
      </c>
      <c r="KZ362" s="16" t="s">
        <v>487</v>
      </c>
      <c r="LC362" s="16" t="s">
        <v>10879</v>
      </c>
      <c r="LF362" s="16" t="s">
        <v>11654</v>
      </c>
      <c r="LI362" s="16" t="s">
        <v>11655</v>
      </c>
      <c r="LJ362" s="16" t="s">
        <v>843</v>
      </c>
      <c r="LL362" s="16" t="s">
        <v>8711</v>
      </c>
      <c r="LM362" s="16" t="s">
        <v>8741</v>
      </c>
      <c r="LO362" s="16" t="s">
        <v>843</v>
      </c>
      <c r="LP362" s="16" t="s">
        <v>843</v>
      </c>
      <c r="LQ362" s="16" t="s">
        <v>844</v>
      </c>
      <c r="LR362" s="16" t="s">
        <v>843</v>
      </c>
      <c r="LS362" s="16" t="s">
        <v>844</v>
      </c>
      <c r="LT362" s="16" t="s">
        <v>843</v>
      </c>
      <c r="LU362" s="16" t="s">
        <v>844</v>
      </c>
      <c r="LV362" s="16" t="s">
        <v>843</v>
      </c>
      <c r="LW362" s="16" t="s">
        <v>843</v>
      </c>
      <c r="LX362" s="16" t="s">
        <v>843</v>
      </c>
      <c r="LY362" s="16" t="s">
        <v>843</v>
      </c>
      <c r="LZ362" s="16" t="s">
        <v>843</v>
      </c>
      <c r="MA362" s="16" t="s">
        <v>843</v>
      </c>
      <c r="MB362" s="16" t="s">
        <v>843</v>
      </c>
      <c r="MC362" s="16" t="s">
        <v>843</v>
      </c>
      <c r="ME362" s="16" t="s">
        <v>11656</v>
      </c>
      <c r="MF362" s="16" t="s">
        <v>8847</v>
      </c>
      <c r="MO362" s="16" t="s">
        <v>1817</v>
      </c>
      <c r="MP362" s="16" t="s">
        <v>1824</v>
      </c>
      <c r="MR362" s="16" t="s">
        <v>470</v>
      </c>
      <c r="MS362" s="16" t="s">
        <v>11857</v>
      </c>
      <c r="MT362" s="16" t="s">
        <v>9003</v>
      </c>
      <c r="NC362" s="16" t="s">
        <v>486</v>
      </c>
      <c r="NE362" s="16" t="s">
        <v>487</v>
      </c>
      <c r="NF362" s="16" t="s">
        <v>487</v>
      </c>
      <c r="NG362" s="16" t="s">
        <v>1376</v>
      </c>
      <c r="NI362" s="16" t="s">
        <v>11658</v>
      </c>
      <c r="NM362" s="16" t="s">
        <v>11682</v>
      </c>
      <c r="NN362" s="16" t="s">
        <v>867</v>
      </c>
      <c r="NO362" s="16" t="s">
        <v>11683</v>
      </c>
      <c r="NP362" s="16" t="s">
        <v>11684</v>
      </c>
      <c r="NR362" s="16" t="s">
        <v>878</v>
      </c>
      <c r="NS362" s="16" t="s">
        <v>462</v>
      </c>
      <c r="NT362" s="16" t="s">
        <v>482</v>
      </c>
      <c r="NU362" s="16">
        <v>0.79400000000000004</v>
      </c>
      <c r="NV362" s="16" t="s">
        <v>457</v>
      </c>
      <c r="NW362" s="16" t="s">
        <v>1177</v>
      </c>
      <c r="NX362" s="16" t="s">
        <v>1142</v>
      </c>
      <c r="OB362" s="16" t="s">
        <v>833</v>
      </c>
      <c r="OC362" s="16" t="s">
        <v>878</v>
      </c>
      <c r="OD362" s="16" t="s">
        <v>487</v>
      </c>
    </row>
    <row r="363" spans="1:394" x14ac:dyDescent="0.25">
      <c r="A363" s="16" t="s">
        <v>10634</v>
      </c>
      <c r="B363" s="16" t="s">
        <v>844</v>
      </c>
      <c r="C363" s="16" t="s">
        <v>972</v>
      </c>
      <c r="D363" s="16" t="s">
        <v>844</v>
      </c>
      <c r="E363" s="16" t="s">
        <v>843</v>
      </c>
      <c r="F363" s="16" t="s">
        <v>843</v>
      </c>
      <c r="G363" s="16" t="s">
        <v>843</v>
      </c>
      <c r="H363" s="16" t="s">
        <v>843</v>
      </c>
      <c r="I363" s="16" t="s">
        <v>843</v>
      </c>
      <c r="J363" s="16" t="s">
        <v>843</v>
      </c>
      <c r="K363" s="16" t="s">
        <v>843</v>
      </c>
      <c r="L363" s="16" t="s">
        <v>843</v>
      </c>
      <c r="M363" s="16" t="s">
        <v>843</v>
      </c>
      <c r="N363" s="16" t="s">
        <v>843</v>
      </c>
      <c r="O363" s="16" t="s">
        <v>843</v>
      </c>
      <c r="Q363" s="16" t="s">
        <v>844</v>
      </c>
      <c r="R363" s="16">
        <v>30</v>
      </c>
      <c r="T363" s="16" t="s">
        <v>470</v>
      </c>
      <c r="U363" s="16" t="s">
        <v>844</v>
      </c>
      <c r="V363" s="16" t="s">
        <v>843</v>
      </c>
      <c r="W363" s="16" t="s">
        <v>844</v>
      </c>
      <c r="X363" s="16" t="s">
        <v>843</v>
      </c>
      <c r="Y363" s="16" t="s">
        <v>843</v>
      </c>
      <c r="Z363" s="16" t="s">
        <v>843</v>
      </c>
      <c r="AA363" s="16" t="s">
        <v>843</v>
      </c>
      <c r="AB363" s="16" t="s">
        <v>844</v>
      </c>
      <c r="AC363" s="16" t="s">
        <v>843</v>
      </c>
      <c r="AD363" s="16" t="s">
        <v>867</v>
      </c>
      <c r="AF363" s="16" t="s">
        <v>11673</v>
      </c>
      <c r="AG363" s="16" t="s">
        <v>11725</v>
      </c>
      <c r="AH363" s="16" t="s">
        <v>844</v>
      </c>
      <c r="AI363" s="16" t="s">
        <v>844</v>
      </c>
      <c r="AJ363" s="16" t="s">
        <v>843</v>
      </c>
      <c r="AK363" s="16" t="s">
        <v>843</v>
      </c>
      <c r="AL363" s="16" t="s">
        <v>844</v>
      </c>
      <c r="AM363" s="16" t="s">
        <v>844</v>
      </c>
      <c r="AN363" s="16" t="s">
        <v>843</v>
      </c>
      <c r="AO363" s="16" t="s">
        <v>843</v>
      </c>
      <c r="AP363" s="16" t="s">
        <v>843</v>
      </c>
      <c r="AQ363" s="16" t="s">
        <v>844</v>
      </c>
      <c r="AR363" s="16" t="s">
        <v>4433</v>
      </c>
      <c r="AS363" s="16" t="s">
        <v>843</v>
      </c>
      <c r="AT363" s="16" t="s">
        <v>843</v>
      </c>
      <c r="AU363" s="16" t="s">
        <v>843</v>
      </c>
      <c r="AV363" s="16" t="s">
        <v>843</v>
      </c>
      <c r="AW363" s="16" t="s">
        <v>843</v>
      </c>
      <c r="AX363" s="16" t="s">
        <v>843</v>
      </c>
      <c r="AY363" s="16" t="s">
        <v>844</v>
      </c>
      <c r="BF363" s="16" t="s">
        <v>844</v>
      </c>
      <c r="BH363" s="16" t="s">
        <v>7389</v>
      </c>
      <c r="BI363" s="16" t="s">
        <v>7770</v>
      </c>
      <c r="BJ363" s="16" t="s">
        <v>844</v>
      </c>
      <c r="BK363" s="16" t="s">
        <v>843</v>
      </c>
      <c r="BL363" s="16" t="s">
        <v>843</v>
      </c>
      <c r="BM363" s="16" t="s">
        <v>843</v>
      </c>
      <c r="BN363" s="16" t="s">
        <v>843</v>
      </c>
      <c r="BO363" s="16" t="s">
        <v>843</v>
      </c>
      <c r="BP363" s="16" t="s">
        <v>843</v>
      </c>
      <c r="BQ363" s="16" t="s">
        <v>843</v>
      </c>
      <c r="BR363" s="16" t="s">
        <v>7790</v>
      </c>
      <c r="BS363" s="16" t="s">
        <v>844</v>
      </c>
      <c r="BT363" s="16" t="s">
        <v>843</v>
      </c>
      <c r="BU363" s="16" t="s">
        <v>843</v>
      </c>
      <c r="BV363" s="16" t="s">
        <v>843</v>
      </c>
      <c r="BW363" s="16" t="s">
        <v>843</v>
      </c>
      <c r="BX363" s="16" t="s">
        <v>843</v>
      </c>
      <c r="BY363" s="16" t="s">
        <v>843</v>
      </c>
      <c r="BZ363" s="16" t="s">
        <v>843</v>
      </c>
      <c r="CA363" s="16" t="s">
        <v>843</v>
      </c>
      <c r="DX363" s="16" t="s">
        <v>865</v>
      </c>
      <c r="ES363" s="16" t="s">
        <v>865</v>
      </c>
      <c r="EU363" s="16" t="s">
        <v>7810</v>
      </c>
      <c r="EV363" s="16" t="s">
        <v>865</v>
      </c>
      <c r="FT363" s="16" t="s">
        <v>865</v>
      </c>
      <c r="HC363" s="16" t="s">
        <v>865</v>
      </c>
      <c r="JA363" s="16" t="s">
        <v>4822</v>
      </c>
      <c r="JB363" s="16" t="s">
        <v>867</v>
      </c>
      <c r="JC363" s="16" t="s">
        <v>865</v>
      </c>
      <c r="JG363" s="16" t="s">
        <v>1056</v>
      </c>
      <c r="JV363" s="16">
        <v>40</v>
      </c>
      <c r="JW363" s="16" t="s">
        <v>7603</v>
      </c>
      <c r="JZ363" s="16" t="s">
        <v>4907</v>
      </c>
      <c r="KB363" s="16" t="s">
        <v>7616</v>
      </c>
      <c r="KD363" s="16" t="s">
        <v>4917</v>
      </c>
      <c r="KE363" s="16" t="s">
        <v>7277</v>
      </c>
      <c r="KF363" s="16" t="s">
        <v>4411</v>
      </c>
      <c r="KH363" s="16" t="s">
        <v>7636</v>
      </c>
      <c r="KI363" s="16" t="s">
        <v>4982</v>
      </c>
      <c r="KK363" s="16" t="s">
        <v>4892</v>
      </c>
      <c r="KM363" s="16" t="s">
        <v>7613</v>
      </c>
      <c r="KO363" s="16" t="s">
        <v>9691</v>
      </c>
      <c r="KP363" s="16" t="s">
        <v>9690</v>
      </c>
      <c r="KQ363" s="16" t="s">
        <v>8694</v>
      </c>
      <c r="KR363" s="16" t="s">
        <v>10635</v>
      </c>
      <c r="KS363" s="16" t="s">
        <v>9692</v>
      </c>
      <c r="KT363" s="16" t="s">
        <v>9148</v>
      </c>
      <c r="KU363" s="16" t="s">
        <v>844</v>
      </c>
      <c r="KV363" s="16" t="s">
        <v>9148</v>
      </c>
      <c r="KW363" s="16" t="s">
        <v>851</v>
      </c>
      <c r="KY363" s="16" t="s">
        <v>486</v>
      </c>
      <c r="LC363" s="16" t="s">
        <v>10879</v>
      </c>
      <c r="LF363" s="16" t="s">
        <v>11654</v>
      </c>
      <c r="LI363" s="16" t="s">
        <v>11655</v>
      </c>
      <c r="LJ363" s="16" t="s">
        <v>831</v>
      </c>
      <c r="LK363" s="16" t="s">
        <v>831</v>
      </c>
      <c r="LL363" s="16" t="s">
        <v>8756</v>
      </c>
      <c r="LM363" s="16" t="s">
        <v>8741</v>
      </c>
      <c r="LO363" s="16" t="s">
        <v>843</v>
      </c>
      <c r="LP363" s="16" t="s">
        <v>844</v>
      </c>
      <c r="LQ363" s="16" t="s">
        <v>844</v>
      </c>
      <c r="LR363" s="16" t="s">
        <v>843</v>
      </c>
      <c r="LS363" s="16" t="s">
        <v>844</v>
      </c>
      <c r="LT363" s="16" t="s">
        <v>843</v>
      </c>
      <c r="LU363" s="16" t="s">
        <v>843</v>
      </c>
      <c r="LV363" s="16" t="s">
        <v>843</v>
      </c>
      <c r="LW363" s="16" t="s">
        <v>843</v>
      </c>
      <c r="LX363" s="16" t="s">
        <v>844</v>
      </c>
      <c r="LY363" s="16" t="s">
        <v>843</v>
      </c>
      <c r="LZ363" s="16" t="s">
        <v>843</v>
      </c>
      <c r="MA363" s="16" t="s">
        <v>843</v>
      </c>
      <c r="MB363" s="16" t="s">
        <v>843</v>
      </c>
      <c r="MC363" s="16" t="s">
        <v>843</v>
      </c>
      <c r="ME363" s="16" t="s">
        <v>11656</v>
      </c>
      <c r="MF363" s="16" t="s">
        <v>8847</v>
      </c>
      <c r="MG363" s="16" t="s">
        <v>1840</v>
      </c>
      <c r="MH363" s="16" t="s">
        <v>11668</v>
      </c>
      <c r="MI363" s="16" t="s">
        <v>11668</v>
      </c>
      <c r="MJ363" s="16" t="s">
        <v>1835</v>
      </c>
      <c r="MK363" s="16" t="s">
        <v>9015</v>
      </c>
      <c r="ML363" s="16" t="s">
        <v>1786</v>
      </c>
      <c r="MM363" s="16" t="s">
        <v>487</v>
      </c>
      <c r="MN363" s="16" t="s">
        <v>1798</v>
      </c>
      <c r="MP363" s="16" t="s">
        <v>1829</v>
      </c>
      <c r="MQ363" s="16" t="s">
        <v>1783</v>
      </c>
      <c r="MR363" s="16" t="s">
        <v>470</v>
      </c>
      <c r="MS363" s="16" t="s">
        <v>11857</v>
      </c>
      <c r="MT363" s="16" t="s">
        <v>9009</v>
      </c>
      <c r="MU363" s="16" t="s">
        <v>816</v>
      </c>
      <c r="NC363" s="16" t="s">
        <v>486</v>
      </c>
      <c r="ND363" s="16" t="s">
        <v>486</v>
      </c>
      <c r="NE363" s="16" t="s">
        <v>486</v>
      </c>
      <c r="NG363" s="16" t="s">
        <v>1378</v>
      </c>
      <c r="NH363" s="16" t="s">
        <v>1913</v>
      </c>
      <c r="NI363" s="16" t="s">
        <v>11658</v>
      </c>
      <c r="NR363" s="16" t="s">
        <v>445</v>
      </c>
      <c r="NS363" s="16" t="s">
        <v>462</v>
      </c>
      <c r="NT363" s="16" t="s">
        <v>482</v>
      </c>
      <c r="NU363" s="16">
        <v>0.79400000000000004</v>
      </c>
      <c r="NV363" s="16" t="s">
        <v>445</v>
      </c>
      <c r="NW363" s="16" t="s">
        <v>1174</v>
      </c>
      <c r="NX363" s="16" t="s">
        <v>1142</v>
      </c>
      <c r="OB363" s="16" t="s">
        <v>831</v>
      </c>
      <c r="OC363" s="16" t="s">
        <v>445</v>
      </c>
    </row>
    <row r="364" spans="1:394" x14ac:dyDescent="0.25">
      <c r="A364" s="16" t="s">
        <v>10638</v>
      </c>
      <c r="B364" s="16" t="s">
        <v>844</v>
      </c>
      <c r="C364" s="16" t="s">
        <v>972</v>
      </c>
      <c r="D364" s="16" t="s">
        <v>844</v>
      </c>
      <c r="E364" s="16" t="s">
        <v>843</v>
      </c>
      <c r="F364" s="16" t="s">
        <v>843</v>
      </c>
      <c r="G364" s="16" t="s">
        <v>843</v>
      </c>
      <c r="H364" s="16" t="s">
        <v>843</v>
      </c>
      <c r="I364" s="16" t="s">
        <v>843</v>
      </c>
      <c r="J364" s="16" t="s">
        <v>843</v>
      </c>
      <c r="K364" s="16" t="s">
        <v>843</v>
      </c>
      <c r="L364" s="16" t="s">
        <v>843</v>
      </c>
      <c r="M364" s="16" t="s">
        <v>843</v>
      </c>
      <c r="N364" s="16" t="s">
        <v>843</v>
      </c>
      <c r="O364" s="16" t="s">
        <v>843</v>
      </c>
      <c r="Q364" s="16" t="s">
        <v>844</v>
      </c>
      <c r="R364" s="16">
        <v>72</v>
      </c>
      <c r="T364" s="16" t="s">
        <v>474</v>
      </c>
      <c r="U364" s="16" t="s">
        <v>843</v>
      </c>
      <c r="V364" s="16" t="s">
        <v>844</v>
      </c>
      <c r="W364" s="16" t="s">
        <v>843</v>
      </c>
      <c r="X364" s="16" t="s">
        <v>844</v>
      </c>
      <c r="Y364" s="16" t="s">
        <v>843</v>
      </c>
      <c r="Z364" s="16" t="s">
        <v>843</v>
      </c>
      <c r="AA364" s="16" t="s">
        <v>843</v>
      </c>
      <c r="AB364" s="16" t="s">
        <v>843</v>
      </c>
      <c r="AC364" s="16" t="s">
        <v>843</v>
      </c>
      <c r="AD364" s="16" t="s">
        <v>867</v>
      </c>
      <c r="AF364" s="16" t="s">
        <v>11821</v>
      </c>
      <c r="AG364" s="16" t="s">
        <v>11808</v>
      </c>
      <c r="AH364" s="16" t="s">
        <v>844</v>
      </c>
      <c r="AI364" s="16" t="s">
        <v>844</v>
      </c>
      <c r="AJ364" s="16" t="s">
        <v>844</v>
      </c>
      <c r="AK364" s="16" t="s">
        <v>843</v>
      </c>
      <c r="AL364" s="16" t="s">
        <v>843</v>
      </c>
      <c r="AM364" s="16" t="s">
        <v>843</v>
      </c>
      <c r="AN364" s="16" t="s">
        <v>843</v>
      </c>
      <c r="AO364" s="16" t="s">
        <v>843</v>
      </c>
      <c r="AP364" s="16" t="s">
        <v>843</v>
      </c>
      <c r="AQ364" s="16" t="s">
        <v>843</v>
      </c>
      <c r="AR364" s="16" t="s">
        <v>11773</v>
      </c>
      <c r="AS364" s="16" t="s">
        <v>844</v>
      </c>
      <c r="AT364" s="16" t="s">
        <v>843</v>
      </c>
      <c r="AU364" s="16" t="s">
        <v>843</v>
      </c>
      <c r="AV364" s="16" t="s">
        <v>844</v>
      </c>
      <c r="AW364" s="16" t="s">
        <v>843</v>
      </c>
      <c r="AX364" s="16" t="s">
        <v>843</v>
      </c>
      <c r="AY364" s="16" t="s">
        <v>843</v>
      </c>
      <c r="AZ364" s="16" t="s">
        <v>4437</v>
      </c>
      <c r="BC364" s="16" t="s">
        <v>4437</v>
      </c>
      <c r="BF364" s="16" t="s">
        <v>843</v>
      </c>
      <c r="BI364" s="16" t="s">
        <v>7785</v>
      </c>
      <c r="BJ364" s="16" t="s">
        <v>843</v>
      </c>
      <c r="BK364" s="16" t="s">
        <v>843</v>
      </c>
      <c r="BL364" s="16" t="s">
        <v>843</v>
      </c>
      <c r="BM364" s="16" t="s">
        <v>843</v>
      </c>
      <c r="BN364" s="16" t="s">
        <v>843</v>
      </c>
      <c r="BO364" s="16" t="s">
        <v>844</v>
      </c>
      <c r="BP364" s="16" t="s">
        <v>843</v>
      </c>
      <c r="BQ364" s="16" t="s">
        <v>843</v>
      </c>
      <c r="DX364" s="16" t="s">
        <v>867</v>
      </c>
      <c r="DY364" s="16" t="s">
        <v>867</v>
      </c>
      <c r="ES364" s="16" t="s">
        <v>867</v>
      </c>
      <c r="EU364" s="16" t="s">
        <v>7813</v>
      </c>
      <c r="EV364" s="16" t="s">
        <v>865</v>
      </c>
      <c r="FF364" s="16" t="s">
        <v>7836</v>
      </c>
      <c r="HC364" s="16" t="s">
        <v>865</v>
      </c>
      <c r="JA364" s="16" t="s">
        <v>4813</v>
      </c>
      <c r="JB364" s="16" t="s">
        <v>865</v>
      </c>
      <c r="JC364" s="16" t="s">
        <v>865</v>
      </c>
      <c r="JD364" s="16" t="s">
        <v>865</v>
      </c>
      <c r="JE364" s="16" t="s">
        <v>865</v>
      </c>
      <c r="JF364" s="16" t="s">
        <v>865</v>
      </c>
      <c r="JG364" s="16" t="s">
        <v>843</v>
      </c>
      <c r="JH364" s="16" t="s">
        <v>4846</v>
      </c>
      <c r="KF364" s="16" t="s">
        <v>4926</v>
      </c>
      <c r="KI364" s="16" t="s">
        <v>4846</v>
      </c>
      <c r="KO364" s="16" t="s">
        <v>9697</v>
      </c>
      <c r="KP364" s="16" t="s">
        <v>9696</v>
      </c>
      <c r="KQ364" s="16" t="s">
        <v>8694</v>
      </c>
      <c r="KR364" s="16" t="s">
        <v>10639</v>
      </c>
      <c r="KS364" s="16" t="s">
        <v>9698</v>
      </c>
      <c r="KT364" s="16" t="s">
        <v>9148</v>
      </c>
      <c r="KU364" s="16" t="s">
        <v>844</v>
      </c>
      <c r="KV364" s="16" t="s">
        <v>9148</v>
      </c>
      <c r="KW364" s="16" t="s">
        <v>851</v>
      </c>
      <c r="KX364" s="16" t="s">
        <v>487</v>
      </c>
      <c r="KY364" s="16" t="s">
        <v>487</v>
      </c>
      <c r="KZ364" s="16" t="s">
        <v>487</v>
      </c>
      <c r="LC364" s="16" t="s">
        <v>10879</v>
      </c>
      <c r="LF364" s="16" t="s">
        <v>11654</v>
      </c>
      <c r="LI364" s="16" t="s">
        <v>11655</v>
      </c>
      <c r="LJ364" s="16" t="s">
        <v>843</v>
      </c>
      <c r="LL364" s="16" t="s">
        <v>8711</v>
      </c>
      <c r="LM364" s="16" t="s">
        <v>8741</v>
      </c>
      <c r="LO364" s="16" t="s">
        <v>843</v>
      </c>
      <c r="LP364" s="16" t="s">
        <v>843</v>
      </c>
      <c r="LQ364" s="16" t="s">
        <v>843</v>
      </c>
      <c r="LR364" s="16" t="s">
        <v>844</v>
      </c>
      <c r="LS364" s="16" t="s">
        <v>843</v>
      </c>
      <c r="LT364" s="16" t="s">
        <v>844</v>
      </c>
      <c r="LU364" s="16" t="s">
        <v>844</v>
      </c>
      <c r="LV364" s="16" t="s">
        <v>843</v>
      </c>
      <c r="LW364" s="16" t="s">
        <v>844</v>
      </c>
      <c r="LX364" s="16" t="s">
        <v>843</v>
      </c>
      <c r="LY364" s="16" t="s">
        <v>843</v>
      </c>
      <c r="LZ364" s="16" t="s">
        <v>843</v>
      </c>
      <c r="MA364" s="16" t="s">
        <v>843</v>
      </c>
      <c r="MB364" s="16" t="s">
        <v>843</v>
      </c>
      <c r="MC364" s="16" t="s">
        <v>843</v>
      </c>
      <c r="ME364" s="16" t="s">
        <v>11656</v>
      </c>
      <c r="MF364" s="16" t="s">
        <v>8847</v>
      </c>
      <c r="MO364" s="16" t="s">
        <v>1817</v>
      </c>
      <c r="MP364" s="16" t="s">
        <v>1824</v>
      </c>
      <c r="MR364" s="16" t="s">
        <v>474</v>
      </c>
      <c r="MS364" s="16" t="s">
        <v>11857</v>
      </c>
      <c r="MT364" s="16" t="s">
        <v>8947</v>
      </c>
      <c r="NC364" s="16" t="s">
        <v>487</v>
      </c>
      <c r="NE364" s="16" t="s">
        <v>486</v>
      </c>
      <c r="NG364" s="16" t="s">
        <v>1376</v>
      </c>
      <c r="NI364" s="16" t="s">
        <v>11658</v>
      </c>
      <c r="NR364" s="16" t="s">
        <v>878</v>
      </c>
      <c r="NS364" s="16" t="s">
        <v>462</v>
      </c>
      <c r="NT364" s="16" t="s">
        <v>482</v>
      </c>
      <c r="NU364" s="16">
        <v>0.79400000000000004</v>
      </c>
      <c r="NV364" s="16" t="s">
        <v>457</v>
      </c>
      <c r="NW364" s="16" t="s">
        <v>1183</v>
      </c>
      <c r="NX364" s="16" t="s">
        <v>1142</v>
      </c>
      <c r="OB364" s="16" t="s">
        <v>833</v>
      </c>
      <c r="OC364" s="16" t="s">
        <v>878</v>
      </c>
    </row>
    <row r="365" spans="1:394" x14ac:dyDescent="0.25">
      <c r="A365" s="16" t="s">
        <v>10642</v>
      </c>
      <c r="B365" s="16" t="s">
        <v>844</v>
      </c>
      <c r="C365" s="16" t="s">
        <v>972</v>
      </c>
      <c r="D365" s="16" t="s">
        <v>844</v>
      </c>
      <c r="E365" s="16" t="s">
        <v>843</v>
      </c>
      <c r="F365" s="16" t="s">
        <v>843</v>
      </c>
      <c r="G365" s="16" t="s">
        <v>843</v>
      </c>
      <c r="H365" s="16" t="s">
        <v>843</v>
      </c>
      <c r="I365" s="16" t="s">
        <v>843</v>
      </c>
      <c r="J365" s="16" t="s">
        <v>843</v>
      </c>
      <c r="K365" s="16" t="s">
        <v>843</v>
      </c>
      <c r="L365" s="16" t="s">
        <v>843</v>
      </c>
      <c r="M365" s="16" t="s">
        <v>843</v>
      </c>
      <c r="N365" s="16" t="s">
        <v>843</v>
      </c>
      <c r="O365" s="16" t="s">
        <v>843</v>
      </c>
      <c r="Q365" s="16" t="s">
        <v>844</v>
      </c>
      <c r="R365" s="16">
        <v>30</v>
      </c>
      <c r="T365" s="16" t="s">
        <v>470</v>
      </c>
      <c r="U365" s="16" t="s">
        <v>844</v>
      </c>
      <c r="V365" s="16" t="s">
        <v>843</v>
      </c>
      <c r="W365" s="16" t="s">
        <v>844</v>
      </c>
      <c r="X365" s="16" t="s">
        <v>843</v>
      </c>
      <c r="Y365" s="16" t="s">
        <v>843</v>
      </c>
      <c r="Z365" s="16" t="s">
        <v>843</v>
      </c>
      <c r="AA365" s="16" t="s">
        <v>843</v>
      </c>
      <c r="AB365" s="16" t="s">
        <v>844</v>
      </c>
      <c r="AC365" s="16" t="s">
        <v>843</v>
      </c>
      <c r="AD365" s="16" t="s">
        <v>867</v>
      </c>
      <c r="AF365" s="16" t="s">
        <v>11687</v>
      </c>
      <c r="AG365" s="16" t="s">
        <v>11725</v>
      </c>
      <c r="AH365" s="16" t="s">
        <v>844</v>
      </c>
      <c r="AI365" s="16" t="s">
        <v>844</v>
      </c>
      <c r="AJ365" s="16" t="s">
        <v>843</v>
      </c>
      <c r="AK365" s="16" t="s">
        <v>843</v>
      </c>
      <c r="AL365" s="16" t="s">
        <v>844</v>
      </c>
      <c r="AM365" s="16" t="s">
        <v>844</v>
      </c>
      <c r="AN365" s="16" t="s">
        <v>843</v>
      </c>
      <c r="AO365" s="16" t="s">
        <v>843</v>
      </c>
      <c r="AP365" s="16" t="s">
        <v>843</v>
      </c>
      <c r="AQ365" s="16" t="s">
        <v>844</v>
      </c>
      <c r="AR365" s="16" t="s">
        <v>4433</v>
      </c>
      <c r="AS365" s="16" t="s">
        <v>843</v>
      </c>
      <c r="AT365" s="16" t="s">
        <v>843</v>
      </c>
      <c r="AU365" s="16" t="s">
        <v>843</v>
      </c>
      <c r="AV365" s="16" t="s">
        <v>843</v>
      </c>
      <c r="AW365" s="16" t="s">
        <v>843</v>
      </c>
      <c r="AX365" s="16" t="s">
        <v>843</v>
      </c>
      <c r="AY365" s="16" t="s">
        <v>844</v>
      </c>
      <c r="BF365" s="16" t="s">
        <v>844</v>
      </c>
      <c r="BH365" s="16" t="s">
        <v>7383</v>
      </c>
      <c r="BI365" s="16" t="s">
        <v>7785</v>
      </c>
      <c r="BJ365" s="16" t="s">
        <v>843</v>
      </c>
      <c r="BK365" s="16" t="s">
        <v>843</v>
      </c>
      <c r="BL365" s="16" t="s">
        <v>843</v>
      </c>
      <c r="BM365" s="16" t="s">
        <v>843</v>
      </c>
      <c r="BN365" s="16" t="s">
        <v>843</v>
      </c>
      <c r="BO365" s="16" t="s">
        <v>844</v>
      </c>
      <c r="BP365" s="16" t="s">
        <v>843</v>
      </c>
      <c r="BQ365" s="16" t="s">
        <v>843</v>
      </c>
      <c r="DX365" s="16" t="s">
        <v>865</v>
      </c>
      <c r="ES365" s="16" t="s">
        <v>865</v>
      </c>
      <c r="EU365" s="16" t="s">
        <v>7810</v>
      </c>
      <c r="EV365" s="16" t="s">
        <v>865</v>
      </c>
      <c r="FT365" s="16" t="s">
        <v>865</v>
      </c>
      <c r="HC365" s="16" t="s">
        <v>865</v>
      </c>
      <c r="JA365" s="16" t="s">
        <v>4816</v>
      </c>
      <c r="JB365" s="16" t="s">
        <v>865</v>
      </c>
      <c r="JC365" s="16" t="s">
        <v>865</v>
      </c>
      <c r="JD365" s="16" t="s">
        <v>865</v>
      </c>
      <c r="JE365" s="16" t="s">
        <v>865</v>
      </c>
      <c r="JF365" s="16" t="s">
        <v>865</v>
      </c>
      <c r="JG365" s="16" t="s">
        <v>1056</v>
      </c>
      <c r="JH365" s="16" t="s">
        <v>7577</v>
      </c>
      <c r="JJ365" s="16" t="s">
        <v>867</v>
      </c>
      <c r="KF365" s="16" t="s">
        <v>4972</v>
      </c>
      <c r="KI365" s="16" t="s">
        <v>4982</v>
      </c>
      <c r="KK365" s="16" t="s">
        <v>4874</v>
      </c>
      <c r="KM365" s="16" t="s">
        <v>7610</v>
      </c>
      <c r="KO365" s="16" t="s">
        <v>9702</v>
      </c>
      <c r="KP365" s="16" t="s">
        <v>9701</v>
      </c>
      <c r="KQ365" s="16" t="s">
        <v>8694</v>
      </c>
      <c r="KR365" s="16" t="s">
        <v>10643</v>
      </c>
      <c r="KS365" s="16" t="s">
        <v>9703</v>
      </c>
      <c r="KT365" s="16" t="s">
        <v>9148</v>
      </c>
      <c r="KU365" s="16" t="s">
        <v>844</v>
      </c>
      <c r="KV365" s="16" t="s">
        <v>9148</v>
      </c>
      <c r="KW365" s="16" t="s">
        <v>851</v>
      </c>
      <c r="KY365" s="16" t="s">
        <v>486</v>
      </c>
      <c r="LC365" s="16" t="s">
        <v>10879</v>
      </c>
      <c r="LF365" s="16" t="s">
        <v>11654</v>
      </c>
      <c r="LI365" s="16" t="s">
        <v>11655</v>
      </c>
      <c r="LJ365" s="16" t="s">
        <v>843</v>
      </c>
      <c r="LM365" s="16" t="s">
        <v>8741</v>
      </c>
      <c r="LO365" s="16" t="s">
        <v>1056</v>
      </c>
      <c r="LP365" s="16" t="s">
        <v>844</v>
      </c>
      <c r="LQ365" s="16" t="s">
        <v>1056</v>
      </c>
      <c r="LR365" s="16" t="s">
        <v>844</v>
      </c>
      <c r="LS365" s="16" t="s">
        <v>844</v>
      </c>
      <c r="LT365" s="16" t="s">
        <v>843</v>
      </c>
      <c r="LU365" s="16" t="s">
        <v>843</v>
      </c>
      <c r="LV365" s="16" t="s">
        <v>843</v>
      </c>
      <c r="LW365" s="16" t="s">
        <v>843</v>
      </c>
      <c r="LX365" s="16" t="s">
        <v>843</v>
      </c>
      <c r="LY365" s="16" t="s">
        <v>843</v>
      </c>
      <c r="LZ365" s="16" t="s">
        <v>843</v>
      </c>
      <c r="MA365" s="16" t="s">
        <v>843</v>
      </c>
      <c r="MB365" s="16" t="s">
        <v>843</v>
      </c>
      <c r="MC365" s="16" t="s">
        <v>1056</v>
      </c>
      <c r="ME365" s="16" t="s">
        <v>11656</v>
      </c>
      <c r="MF365" s="16" t="s">
        <v>8847</v>
      </c>
      <c r="MJ365" s="16" t="s">
        <v>1839</v>
      </c>
      <c r="MO365" s="16" t="s">
        <v>1815</v>
      </c>
      <c r="MP365" s="16" t="s">
        <v>1829</v>
      </c>
      <c r="MQ365" s="16" t="s">
        <v>1785</v>
      </c>
      <c r="MR365" s="16" t="s">
        <v>470</v>
      </c>
      <c r="MS365" s="16" t="s">
        <v>11857</v>
      </c>
      <c r="MT365" s="16" t="s">
        <v>9015</v>
      </c>
      <c r="MU365" s="16" t="s">
        <v>817</v>
      </c>
      <c r="NC365" s="16" t="s">
        <v>486</v>
      </c>
      <c r="ND365" s="16" t="s">
        <v>486</v>
      </c>
      <c r="NE365" s="16" t="s">
        <v>486</v>
      </c>
      <c r="NG365" s="16" t="s">
        <v>1380</v>
      </c>
      <c r="NI365" s="16" t="s">
        <v>11658</v>
      </c>
      <c r="NS365" s="16" t="s">
        <v>462</v>
      </c>
      <c r="NT365" s="16" t="s">
        <v>482</v>
      </c>
      <c r="NU365" s="16">
        <v>0.79400000000000004</v>
      </c>
      <c r="NV365" s="16" t="s">
        <v>445</v>
      </c>
      <c r="NW365" s="16" t="s">
        <v>1174</v>
      </c>
      <c r="NX365" s="16" t="s">
        <v>1142</v>
      </c>
      <c r="OC365" s="16" t="s">
        <v>445</v>
      </c>
    </row>
    <row r="366" spans="1:394" x14ac:dyDescent="0.25">
      <c r="A366" s="16" t="s">
        <v>10647</v>
      </c>
      <c r="B366" s="16" t="s">
        <v>1056</v>
      </c>
      <c r="C366" s="16" t="s">
        <v>972</v>
      </c>
      <c r="D366" s="16" t="s">
        <v>844</v>
      </c>
      <c r="E366" s="16" t="s">
        <v>843</v>
      </c>
      <c r="F366" s="16" t="s">
        <v>843</v>
      </c>
      <c r="G366" s="16" t="s">
        <v>843</v>
      </c>
      <c r="H366" s="16" t="s">
        <v>843</v>
      </c>
      <c r="I366" s="16" t="s">
        <v>843</v>
      </c>
      <c r="J366" s="16" t="s">
        <v>843</v>
      </c>
      <c r="K366" s="16" t="s">
        <v>843</v>
      </c>
      <c r="L366" s="16" t="s">
        <v>843</v>
      </c>
      <c r="M366" s="16" t="s">
        <v>843</v>
      </c>
      <c r="N366" s="16" t="s">
        <v>843</v>
      </c>
      <c r="O366" s="16" t="s">
        <v>843</v>
      </c>
      <c r="Q366" s="16" t="s">
        <v>844</v>
      </c>
      <c r="R366" s="16">
        <v>7</v>
      </c>
      <c r="T366" s="16" t="s">
        <v>474</v>
      </c>
      <c r="U366" s="16" t="s">
        <v>843</v>
      </c>
      <c r="V366" s="16" t="s">
        <v>844</v>
      </c>
      <c r="W366" s="16" t="s">
        <v>843</v>
      </c>
      <c r="X366" s="16" t="s">
        <v>843</v>
      </c>
      <c r="Y366" s="16" t="s">
        <v>843</v>
      </c>
      <c r="Z366" s="16" t="s">
        <v>844</v>
      </c>
      <c r="AA366" s="16" t="s">
        <v>843</v>
      </c>
      <c r="AB366" s="16" t="s">
        <v>843</v>
      </c>
      <c r="AC366" s="16" t="s">
        <v>844</v>
      </c>
      <c r="AF366" s="16" t="s">
        <v>11687</v>
      </c>
      <c r="AG366" s="16" t="s">
        <v>11691</v>
      </c>
      <c r="AH366" s="16" t="s">
        <v>844</v>
      </c>
      <c r="AI366" s="16" t="s">
        <v>843</v>
      </c>
      <c r="AJ366" s="16" t="s">
        <v>843</v>
      </c>
      <c r="AK366" s="16" t="s">
        <v>843</v>
      </c>
      <c r="AL366" s="16" t="s">
        <v>844</v>
      </c>
      <c r="AM366" s="16" t="s">
        <v>844</v>
      </c>
      <c r="AN366" s="16" t="s">
        <v>843</v>
      </c>
      <c r="AO366" s="16" t="s">
        <v>843</v>
      </c>
      <c r="AP366" s="16" t="s">
        <v>843</v>
      </c>
      <c r="AQ366" s="16" t="s">
        <v>844</v>
      </c>
      <c r="AR366" s="16" t="s">
        <v>4433</v>
      </c>
      <c r="AS366" s="16" t="s">
        <v>843</v>
      </c>
      <c r="AT366" s="16" t="s">
        <v>843</v>
      </c>
      <c r="AU366" s="16" t="s">
        <v>843</v>
      </c>
      <c r="AV366" s="16" t="s">
        <v>843</v>
      </c>
      <c r="AW366" s="16" t="s">
        <v>843</v>
      </c>
      <c r="AX366" s="16" t="s">
        <v>843</v>
      </c>
      <c r="AY366" s="16" t="s">
        <v>844</v>
      </c>
      <c r="BF366" s="16" t="s">
        <v>844</v>
      </c>
      <c r="BI366" s="16" t="s">
        <v>7776</v>
      </c>
      <c r="BJ366" s="16" t="s">
        <v>843</v>
      </c>
      <c r="BK366" s="16" t="s">
        <v>843</v>
      </c>
      <c r="BL366" s="16" t="s">
        <v>844</v>
      </c>
      <c r="BM366" s="16" t="s">
        <v>843</v>
      </c>
      <c r="BN366" s="16" t="s">
        <v>843</v>
      </c>
      <c r="BO366" s="16" t="s">
        <v>843</v>
      </c>
      <c r="BP366" s="16" t="s">
        <v>843</v>
      </c>
      <c r="BQ366" s="16" t="s">
        <v>843</v>
      </c>
      <c r="BR366" s="16" t="s">
        <v>7793</v>
      </c>
      <c r="BS366" s="16" t="s">
        <v>843</v>
      </c>
      <c r="BT366" s="16" t="s">
        <v>844</v>
      </c>
      <c r="BU366" s="16" t="s">
        <v>843</v>
      </c>
      <c r="BV366" s="16" t="s">
        <v>843</v>
      </c>
      <c r="BW366" s="16" t="s">
        <v>843</v>
      </c>
      <c r="BX366" s="16" t="s">
        <v>843</v>
      </c>
      <c r="BY366" s="16" t="s">
        <v>843</v>
      </c>
      <c r="BZ366" s="16" t="s">
        <v>843</v>
      </c>
      <c r="CA366" s="16" t="s">
        <v>843</v>
      </c>
      <c r="CC366" s="16" t="s">
        <v>867</v>
      </c>
      <c r="CD366" s="16" t="s">
        <v>6837</v>
      </c>
      <c r="CE366" s="16" t="s">
        <v>7537</v>
      </c>
      <c r="DN366" s="16" t="s">
        <v>4411</v>
      </c>
      <c r="DQ366" s="16" t="s">
        <v>7093</v>
      </c>
      <c r="DR366" s="16" t="s">
        <v>865</v>
      </c>
      <c r="DX366" s="16" t="s">
        <v>867</v>
      </c>
      <c r="DY366" s="16" t="s">
        <v>867</v>
      </c>
      <c r="ES366" s="16" t="s">
        <v>865</v>
      </c>
      <c r="EU366" s="16" t="s">
        <v>7813</v>
      </c>
      <c r="EV366" s="16" t="s">
        <v>865</v>
      </c>
      <c r="HC366" s="16" t="s">
        <v>867</v>
      </c>
      <c r="HD366" s="16" t="s">
        <v>867</v>
      </c>
      <c r="HE366" s="16" t="s">
        <v>11861</v>
      </c>
      <c r="HF366" s="16" t="s">
        <v>843</v>
      </c>
      <c r="HG366" s="16" t="s">
        <v>843</v>
      </c>
      <c r="HH366" s="16" t="s">
        <v>843</v>
      </c>
      <c r="HI366" s="16" t="s">
        <v>843</v>
      </c>
      <c r="HJ366" s="16" t="s">
        <v>843</v>
      </c>
      <c r="HK366" s="16" t="s">
        <v>843</v>
      </c>
      <c r="HL366" s="16" t="s">
        <v>844</v>
      </c>
      <c r="HM366" s="16" t="s">
        <v>843</v>
      </c>
      <c r="HN366" s="16" t="s">
        <v>843</v>
      </c>
      <c r="HO366" s="16" t="s">
        <v>844</v>
      </c>
      <c r="HP366" s="16" t="s">
        <v>843</v>
      </c>
      <c r="HQ366" s="16" t="s">
        <v>843</v>
      </c>
      <c r="HR366" s="16" t="s">
        <v>843</v>
      </c>
      <c r="HS366" s="16" t="s">
        <v>843</v>
      </c>
      <c r="IZ366" s="16" t="s">
        <v>867</v>
      </c>
      <c r="KO366" s="16" t="s">
        <v>9702</v>
      </c>
      <c r="KP366" s="16" t="s">
        <v>9701</v>
      </c>
      <c r="KQ366" s="16" t="s">
        <v>8694</v>
      </c>
      <c r="KR366" s="16" t="s">
        <v>10648</v>
      </c>
      <c r="KS366" s="16" t="s">
        <v>9703</v>
      </c>
      <c r="KT366" s="16" t="s">
        <v>9148</v>
      </c>
      <c r="KU366" s="16" t="s">
        <v>844</v>
      </c>
      <c r="KV366" s="16" t="s">
        <v>9148</v>
      </c>
      <c r="KW366" s="16" t="s">
        <v>851</v>
      </c>
      <c r="KX366" s="16" t="s">
        <v>487</v>
      </c>
      <c r="KY366" s="16" t="s">
        <v>487</v>
      </c>
      <c r="KZ366" s="16" t="s">
        <v>487</v>
      </c>
      <c r="LA366" s="16" t="s">
        <v>11675</v>
      </c>
      <c r="LB366" s="16" t="s">
        <v>11653</v>
      </c>
      <c r="LC366" s="16" t="s">
        <v>10879</v>
      </c>
      <c r="LF366" s="16" t="s">
        <v>11654</v>
      </c>
      <c r="LI366" s="16" t="s">
        <v>11655</v>
      </c>
      <c r="LM366" s="16" t="s">
        <v>8741</v>
      </c>
      <c r="LO366" s="16" t="s">
        <v>1056</v>
      </c>
      <c r="LP366" s="16" t="s">
        <v>844</v>
      </c>
      <c r="LQ366" s="16" t="s">
        <v>1056</v>
      </c>
      <c r="LR366" s="16" t="s">
        <v>844</v>
      </c>
      <c r="LS366" s="16" t="s">
        <v>844</v>
      </c>
      <c r="LT366" s="16" t="s">
        <v>843</v>
      </c>
      <c r="LU366" s="16" t="s">
        <v>843</v>
      </c>
      <c r="LV366" s="16" t="s">
        <v>843</v>
      </c>
      <c r="LW366" s="16" t="s">
        <v>843</v>
      </c>
      <c r="LX366" s="16" t="s">
        <v>843</v>
      </c>
      <c r="LY366" s="16" t="s">
        <v>843</v>
      </c>
      <c r="LZ366" s="16" t="s">
        <v>843</v>
      </c>
      <c r="MA366" s="16" t="s">
        <v>843</v>
      </c>
      <c r="MB366" s="16" t="s">
        <v>843</v>
      </c>
      <c r="MC366" s="16" t="s">
        <v>1056</v>
      </c>
      <c r="MD366" s="16" t="s">
        <v>11676</v>
      </c>
      <c r="ME366" s="16" t="s">
        <v>11677</v>
      </c>
      <c r="MF366" s="16" t="s">
        <v>8847</v>
      </c>
      <c r="MR366" s="16" t="s">
        <v>474</v>
      </c>
      <c r="MS366" s="16" t="s">
        <v>11857</v>
      </c>
      <c r="MT366" s="16" t="s">
        <v>9015</v>
      </c>
      <c r="MV366" s="16" t="s">
        <v>487</v>
      </c>
      <c r="MW366" s="16" t="s">
        <v>1265</v>
      </c>
      <c r="MX366" s="16" t="s">
        <v>1262</v>
      </c>
      <c r="MY366" s="16" t="s">
        <v>486</v>
      </c>
      <c r="MZ366" s="16" t="s">
        <v>487</v>
      </c>
      <c r="NA366" s="16" t="s">
        <v>486</v>
      </c>
      <c r="NC366" s="16" t="s">
        <v>486</v>
      </c>
      <c r="NE366" s="16" t="s">
        <v>487</v>
      </c>
      <c r="NF366" s="16" t="s">
        <v>487</v>
      </c>
      <c r="NI366" s="16" t="s">
        <v>11658</v>
      </c>
      <c r="NL366" s="16" t="s">
        <v>844</v>
      </c>
      <c r="NM366" s="16" t="s">
        <v>11749</v>
      </c>
      <c r="NN366" s="16" t="s">
        <v>867</v>
      </c>
      <c r="NO366" s="16" t="s">
        <v>11750</v>
      </c>
      <c r="NS366" s="16" t="s">
        <v>462</v>
      </c>
      <c r="NT366" s="16" t="s">
        <v>482</v>
      </c>
      <c r="NU366" s="16">
        <v>0.79400000000000004</v>
      </c>
      <c r="NV366" s="16" t="s">
        <v>860</v>
      </c>
      <c r="NW366" s="16" t="s">
        <v>1182</v>
      </c>
      <c r="NX366" s="16" t="s">
        <v>1142</v>
      </c>
      <c r="NY366" s="16" t="s">
        <v>1122</v>
      </c>
      <c r="NZ366" s="16" t="s">
        <v>938</v>
      </c>
      <c r="OD366" s="16" t="s">
        <v>487</v>
      </c>
    </row>
    <row r="367" spans="1:394" x14ac:dyDescent="0.25">
      <c r="A367" s="16" t="s">
        <v>10651</v>
      </c>
      <c r="B367" s="16" t="s">
        <v>8732</v>
      </c>
      <c r="C367" s="16" t="s">
        <v>4199</v>
      </c>
      <c r="D367" s="16" t="s">
        <v>843</v>
      </c>
      <c r="E367" s="16" t="s">
        <v>843</v>
      </c>
      <c r="F367" s="16" t="s">
        <v>843</v>
      </c>
      <c r="G367" s="16" t="s">
        <v>843</v>
      </c>
      <c r="H367" s="16" t="s">
        <v>843</v>
      </c>
      <c r="I367" s="16" t="s">
        <v>844</v>
      </c>
      <c r="J367" s="16" t="s">
        <v>843</v>
      </c>
      <c r="K367" s="16" t="s">
        <v>843</v>
      </c>
      <c r="L367" s="16" t="s">
        <v>843</v>
      </c>
      <c r="M367" s="16" t="s">
        <v>843</v>
      </c>
      <c r="N367" s="16" t="s">
        <v>843</v>
      </c>
      <c r="O367" s="16" t="s">
        <v>843</v>
      </c>
      <c r="Q367" s="16" t="s">
        <v>843</v>
      </c>
      <c r="R367" s="16">
        <v>3</v>
      </c>
      <c r="T367" s="16" t="s">
        <v>470</v>
      </c>
      <c r="U367" s="16" t="s">
        <v>844</v>
      </c>
      <c r="V367" s="16" t="s">
        <v>843</v>
      </c>
      <c r="W367" s="16" t="s">
        <v>843</v>
      </c>
      <c r="X367" s="16" t="s">
        <v>843</v>
      </c>
      <c r="Y367" s="16" t="s">
        <v>844</v>
      </c>
      <c r="Z367" s="16" t="s">
        <v>843</v>
      </c>
      <c r="AA367" s="16" t="s">
        <v>843</v>
      </c>
      <c r="AB367" s="16" t="s">
        <v>843</v>
      </c>
      <c r="AC367" s="16" t="s">
        <v>843</v>
      </c>
      <c r="BF367" s="16" t="s">
        <v>843</v>
      </c>
      <c r="KO367" s="16" t="s">
        <v>9702</v>
      </c>
      <c r="KP367" s="16" t="s">
        <v>9701</v>
      </c>
      <c r="KQ367" s="16" t="s">
        <v>8694</v>
      </c>
      <c r="KR367" s="16" t="s">
        <v>10652</v>
      </c>
      <c r="KS367" s="16" t="s">
        <v>9703</v>
      </c>
      <c r="KT367" s="16" t="s">
        <v>9148</v>
      </c>
      <c r="KU367" s="16" t="s">
        <v>844</v>
      </c>
      <c r="KV367" s="16" t="s">
        <v>9148</v>
      </c>
      <c r="LC367" s="16" t="s">
        <v>10879</v>
      </c>
      <c r="LF367" s="16" t="s">
        <v>11654</v>
      </c>
      <c r="LM367" s="16" t="s">
        <v>8741</v>
      </c>
      <c r="LO367" s="16" t="s">
        <v>1056</v>
      </c>
      <c r="LP367" s="16" t="s">
        <v>844</v>
      </c>
      <c r="LQ367" s="16" t="s">
        <v>1056</v>
      </c>
      <c r="LR367" s="16" t="s">
        <v>844</v>
      </c>
      <c r="LS367" s="16" t="s">
        <v>844</v>
      </c>
      <c r="LT367" s="16" t="s">
        <v>843</v>
      </c>
      <c r="LU367" s="16" t="s">
        <v>843</v>
      </c>
      <c r="LV367" s="16" t="s">
        <v>843</v>
      </c>
      <c r="LW367" s="16" t="s">
        <v>843</v>
      </c>
      <c r="LX367" s="16" t="s">
        <v>843</v>
      </c>
      <c r="LY367" s="16" t="s">
        <v>843</v>
      </c>
      <c r="LZ367" s="16" t="s">
        <v>843</v>
      </c>
      <c r="MA367" s="16" t="s">
        <v>843</v>
      </c>
      <c r="MB367" s="16" t="s">
        <v>843</v>
      </c>
      <c r="MC367" s="16" t="s">
        <v>1056</v>
      </c>
      <c r="ME367" s="16" t="s">
        <v>11656</v>
      </c>
      <c r="MF367" s="16" t="s">
        <v>8847</v>
      </c>
      <c r="MR367" s="16" t="s">
        <v>470</v>
      </c>
      <c r="MS367" s="16" t="s">
        <v>11857</v>
      </c>
      <c r="NI367" s="16" t="s">
        <v>11658</v>
      </c>
      <c r="NS367" s="16" t="s">
        <v>462</v>
      </c>
      <c r="NT367" s="16" t="s">
        <v>482</v>
      </c>
      <c r="NU367" s="16">
        <v>0.79400000000000004</v>
      </c>
      <c r="NV367" s="16" t="s">
        <v>1132</v>
      </c>
      <c r="NW367" s="16" t="s">
        <v>1172</v>
      </c>
      <c r="NX367" s="16" t="s">
        <v>1142</v>
      </c>
      <c r="NY367" s="16" t="s">
        <v>1121</v>
      </c>
    </row>
    <row r="368" spans="1:394" x14ac:dyDescent="0.25">
      <c r="A368" s="16" t="s">
        <v>10658</v>
      </c>
      <c r="B368" s="16" t="s">
        <v>844</v>
      </c>
      <c r="C368" s="16" t="s">
        <v>972</v>
      </c>
      <c r="D368" s="16" t="s">
        <v>844</v>
      </c>
      <c r="E368" s="16" t="s">
        <v>843</v>
      </c>
      <c r="F368" s="16" t="s">
        <v>843</v>
      </c>
      <c r="G368" s="16" t="s">
        <v>843</v>
      </c>
      <c r="H368" s="16" t="s">
        <v>843</v>
      </c>
      <c r="I368" s="16" t="s">
        <v>843</v>
      </c>
      <c r="J368" s="16" t="s">
        <v>843</v>
      </c>
      <c r="K368" s="16" t="s">
        <v>843</v>
      </c>
      <c r="L368" s="16" t="s">
        <v>843</v>
      </c>
      <c r="M368" s="16" t="s">
        <v>843</v>
      </c>
      <c r="N368" s="16" t="s">
        <v>843</v>
      </c>
      <c r="O368" s="16" t="s">
        <v>843</v>
      </c>
      <c r="Q368" s="16" t="s">
        <v>844</v>
      </c>
      <c r="R368" s="16">
        <v>30</v>
      </c>
      <c r="T368" s="16" t="s">
        <v>470</v>
      </c>
      <c r="U368" s="16" t="s">
        <v>844</v>
      </c>
      <c r="V368" s="16" t="s">
        <v>843</v>
      </c>
      <c r="W368" s="16" t="s">
        <v>844</v>
      </c>
      <c r="X368" s="16" t="s">
        <v>843</v>
      </c>
      <c r="Y368" s="16" t="s">
        <v>843</v>
      </c>
      <c r="Z368" s="16" t="s">
        <v>843</v>
      </c>
      <c r="AA368" s="16" t="s">
        <v>843</v>
      </c>
      <c r="AB368" s="16" t="s">
        <v>844</v>
      </c>
      <c r="AC368" s="16" t="s">
        <v>843</v>
      </c>
      <c r="AD368" s="16" t="s">
        <v>867</v>
      </c>
      <c r="AF368" s="16" t="s">
        <v>11716</v>
      </c>
      <c r="AG368" s="16" t="s">
        <v>11652</v>
      </c>
      <c r="AH368" s="16" t="s">
        <v>844</v>
      </c>
      <c r="AI368" s="16" t="s">
        <v>843</v>
      </c>
      <c r="AJ368" s="16" t="s">
        <v>844</v>
      </c>
      <c r="AK368" s="16" t="s">
        <v>843</v>
      </c>
      <c r="AL368" s="16" t="s">
        <v>844</v>
      </c>
      <c r="AM368" s="16" t="s">
        <v>844</v>
      </c>
      <c r="AN368" s="16" t="s">
        <v>843</v>
      </c>
      <c r="AO368" s="16" t="s">
        <v>843</v>
      </c>
      <c r="AP368" s="16" t="s">
        <v>843</v>
      </c>
      <c r="AQ368" s="16" t="s">
        <v>844</v>
      </c>
      <c r="AR368" s="16" t="s">
        <v>4433</v>
      </c>
      <c r="AS368" s="16" t="s">
        <v>843</v>
      </c>
      <c r="AT368" s="16" t="s">
        <v>843</v>
      </c>
      <c r="AU368" s="16" t="s">
        <v>843</v>
      </c>
      <c r="AV368" s="16" t="s">
        <v>843</v>
      </c>
      <c r="AW368" s="16" t="s">
        <v>843</v>
      </c>
      <c r="AX368" s="16" t="s">
        <v>843</v>
      </c>
      <c r="AY368" s="16" t="s">
        <v>844</v>
      </c>
      <c r="BF368" s="16" t="s">
        <v>844</v>
      </c>
      <c r="BH368" s="16" t="s">
        <v>7380</v>
      </c>
      <c r="BI368" s="16" t="s">
        <v>7785</v>
      </c>
      <c r="BJ368" s="16" t="s">
        <v>843</v>
      </c>
      <c r="BK368" s="16" t="s">
        <v>843</v>
      </c>
      <c r="BL368" s="16" t="s">
        <v>843</v>
      </c>
      <c r="BM368" s="16" t="s">
        <v>843</v>
      </c>
      <c r="BN368" s="16" t="s">
        <v>843</v>
      </c>
      <c r="BO368" s="16" t="s">
        <v>844</v>
      </c>
      <c r="BP368" s="16" t="s">
        <v>843</v>
      </c>
      <c r="BQ368" s="16" t="s">
        <v>843</v>
      </c>
      <c r="DX368" s="16" t="s">
        <v>865</v>
      </c>
      <c r="ES368" s="16" t="s">
        <v>865</v>
      </c>
      <c r="EU368" s="16" t="s">
        <v>7810</v>
      </c>
      <c r="EV368" s="16" t="s">
        <v>865</v>
      </c>
      <c r="FT368" s="16" t="s">
        <v>865</v>
      </c>
      <c r="HC368" s="16" t="s">
        <v>865</v>
      </c>
      <c r="JA368" s="16" t="s">
        <v>4813</v>
      </c>
      <c r="JB368" s="16" t="s">
        <v>867</v>
      </c>
      <c r="JC368" s="16" t="s">
        <v>865</v>
      </c>
      <c r="JG368" s="16" t="s">
        <v>1056</v>
      </c>
      <c r="JV368" s="16">
        <v>40</v>
      </c>
      <c r="JW368" s="16" t="s">
        <v>7603</v>
      </c>
      <c r="JZ368" s="16" t="s">
        <v>4910</v>
      </c>
      <c r="KB368" s="16" t="s">
        <v>7622</v>
      </c>
      <c r="KD368" s="16" t="s">
        <v>4920</v>
      </c>
      <c r="KE368" s="16" t="s">
        <v>7277</v>
      </c>
      <c r="KF368" s="16" t="s">
        <v>4411</v>
      </c>
      <c r="KH368" s="16" t="s">
        <v>7645</v>
      </c>
      <c r="KI368" s="16" t="s">
        <v>4982</v>
      </c>
      <c r="KK368" s="16" t="s">
        <v>4910</v>
      </c>
      <c r="KM368" s="16" t="s">
        <v>7616</v>
      </c>
      <c r="KO368" s="16" t="s">
        <v>9706</v>
      </c>
      <c r="KP368" s="16" t="s">
        <v>9705</v>
      </c>
      <c r="KQ368" s="16" t="s">
        <v>8694</v>
      </c>
      <c r="KR368" s="16" t="s">
        <v>10659</v>
      </c>
      <c r="KS368" s="16" t="s">
        <v>9707</v>
      </c>
      <c r="KT368" s="16" t="s">
        <v>9148</v>
      </c>
      <c r="KU368" s="16" t="s">
        <v>844</v>
      </c>
      <c r="KV368" s="16" t="s">
        <v>9148</v>
      </c>
      <c r="KW368" s="16" t="s">
        <v>851</v>
      </c>
      <c r="KY368" s="16" t="s">
        <v>486</v>
      </c>
      <c r="LC368" s="16" t="s">
        <v>10879</v>
      </c>
      <c r="LF368" s="16" t="s">
        <v>11654</v>
      </c>
      <c r="LI368" s="16" t="s">
        <v>11655</v>
      </c>
      <c r="LJ368" s="16" t="s">
        <v>831</v>
      </c>
      <c r="LK368" s="16" t="s">
        <v>831</v>
      </c>
      <c r="LL368" s="16" t="s">
        <v>8756</v>
      </c>
      <c r="LM368" s="16" t="s">
        <v>8741</v>
      </c>
      <c r="LO368" s="16" t="s">
        <v>844</v>
      </c>
      <c r="LP368" s="16" t="s">
        <v>844</v>
      </c>
      <c r="LQ368" s="16" t="s">
        <v>844</v>
      </c>
      <c r="LR368" s="16" t="s">
        <v>844</v>
      </c>
      <c r="LS368" s="16" t="s">
        <v>844</v>
      </c>
      <c r="LT368" s="16" t="s">
        <v>843</v>
      </c>
      <c r="LU368" s="16" t="s">
        <v>843</v>
      </c>
      <c r="LV368" s="16" t="s">
        <v>843</v>
      </c>
      <c r="LW368" s="16" t="s">
        <v>843</v>
      </c>
      <c r="LX368" s="16" t="s">
        <v>844</v>
      </c>
      <c r="LY368" s="16" t="s">
        <v>843</v>
      </c>
      <c r="LZ368" s="16" t="s">
        <v>843</v>
      </c>
      <c r="MA368" s="16" t="s">
        <v>843</v>
      </c>
      <c r="MB368" s="16" t="s">
        <v>843</v>
      </c>
      <c r="MC368" s="16" t="s">
        <v>844</v>
      </c>
      <c r="ME368" s="16" t="s">
        <v>11656</v>
      </c>
      <c r="MF368" s="16" t="s">
        <v>8847</v>
      </c>
      <c r="MG368" s="16" t="s">
        <v>1836</v>
      </c>
      <c r="MH368" s="16" t="s">
        <v>11667</v>
      </c>
      <c r="MI368" s="16" t="s">
        <v>11733</v>
      </c>
      <c r="MJ368" s="16" t="s">
        <v>1840</v>
      </c>
      <c r="MK368" s="16" t="s">
        <v>9015</v>
      </c>
      <c r="ML368" s="16" t="s">
        <v>1787</v>
      </c>
      <c r="MM368" s="16" t="s">
        <v>486</v>
      </c>
      <c r="MN368" s="16" t="s">
        <v>1798</v>
      </c>
      <c r="MP368" s="16" t="s">
        <v>1829</v>
      </c>
      <c r="MQ368" s="16" t="s">
        <v>1787</v>
      </c>
      <c r="MR368" s="16" t="s">
        <v>470</v>
      </c>
      <c r="MS368" s="16" t="s">
        <v>11857</v>
      </c>
      <c r="MT368" s="16" t="s">
        <v>8931</v>
      </c>
      <c r="MU368" s="16" t="s">
        <v>817</v>
      </c>
      <c r="NC368" s="16" t="s">
        <v>486</v>
      </c>
      <c r="ND368" s="16" t="s">
        <v>486</v>
      </c>
      <c r="NE368" s="16" t="s">
        <v>486</v>
      </c>
      <c r="NG368" s="16" t="s">
        <v>1376</v>
      </c>
      <c r="NH368" s="16" t="s">
        <v>1913</v>
      </c>
      <c r="NI368" s="16" t="s">
        <v>11658</v>
      </c>
      <c r="NR368" s="16" t="s">
        <v>445</v>
      </c>
      <c r="NS368" s="16" t="s">
        <v>462</v>
      </c>
      <c r="NT368" s="16" t="s">
        <v>482</v>
      </c>
      <c r="NU368" s="16">
        <v>0.79400000000000004</v>
      </c>
      <c r="NV368" s="16" t="s">
        <v>445</v>
      </c>
      <c r="NW368" s="16" t="s">
        <v>1174</v>
      </c>
      <c r="NX368" s="16" t="s">
        <v>1142</v>
      </c>
      <c r="OB368" s="16" t="s">
        <v>831</v>
      </c>
      <c r="OC368" s="16" t="s">
        <v>445</v>
      </c>
    </row>
    <row r="369" spans="1:393" x14ac:dyDescent="0.25">
      <c r="A369" s="16" t="s">
        <v>10664</v>
      </c>
      <c r="B369" s="16" t="s">
        <v>1056</v>
      </c>
      <c r="C369" s="16" t="s">
        <v>972</v>
      </c>
      <c r="D369" s="16" t="s">
        <v>844</v>
      </c>
      <c r="E369" s="16" t="s">
        <v>843</v>
      </c>
      <c r="F369" s="16" t="s">
        <v>843</v>
      </c>
      <c r="G369" s="16" t="s">
        <v>843</v>
      </c>
      <c r="H369" s="16" t="s">
        <v>843</v>
      </c>
      <c r="I369" s="16" t="s">
        <v>843</v>
      </c>
      <c r="J369" s="16" t="s">
        <v>843</v>
      </c>
      <c r="K369" s="16" t="s">
        <v>843</v>
      </c>
      <c r="L369" s="16" t="s">
        <v>843</v>
      </c>
      <c r="M369" s="16" t="s">
        <v>843</v>
      </c>
      <c r="N369" s="16" t="s">
        <v>843</v>
      </c>
      <c r="O369" s="16" t="s">
        <v>843</v>
      </c>
      <c r="Q369" s="16" t="s">
        <v>844</v>
      </c>
      <c r="R369" s="16">
        <v>10</v>
      </c>
      <c r="T369" s="16" t="s">
        <v>474</v>
      </c>
      <c r="U369" s="16" t="s">
        <v>843</v>
      </c>
      <c r="V369" s="16" t="s">
        <v>844</v>
      </c>
      <c r="W369" s="16" t="s">
        <v>843</v>
      </c>
      <c r="X369" s="16" t="s">
        <v>843</v>
      </c>
      <c r="Y369" s="16" t="s">
        <v>843</v>
      </c>
      <c r="Z369" s="16" t="s">
        <v>844</v>
      </c>
      <c r="AA369" s="16" t="s">
        <v>843</v>
      </c>
      <c r="AB369" s="16" t="s">
        <v>843</v>
      </c>
      <c r="AC369" s="16" t="s">
        <v>844</v>
      </c>
      <c r="AF369" s="16" t="s">
        <v>11853</v>
      </c>
      <c r="AG369" s="16" t="s">
        <v>11708</v>
      </c>
      <c r="AH369" s="16" t="s">
        <v>843</v>
      </c>
      <c r="AI369" s="16" t="s">
        <v>843</v>
      </c>
      <c r="AJ369" s="16" t="s">
        <v>843</v>
      </c>
      <c r="AK369" s="16" t="s">
        <v>843</v>
      </c>
      <c r="AL369" s="16" t="s">
        <v>844</v>
      </c>
      <c r="AM369" s="16" t="s">
        <v>844</v>
      </c>
      <c r="AN369" s="16" t="s">
        <v>843</v>
      </c>
      <c r="AO369" s="16" t="s">
        <v>843</v>
      </c>
      <c r="AP369" s="16" t="s">
        <v>843</v>
      </c>
      <c r="AQ369" s="16" t="s">
        <v>844</v>
      </c>
      <c r="AR369" s="16" t="s">
        <v>4433</v>
      </c>
      <c r="AS369" s="16" t="s">
        <v>843</v>
      </c>
      <c r="AT369" s="16" t="s">
        <v>843</v>
      </c>
      <c r="AU369" s="16" t="s">
        <v>843</v>
      </c>
      <c r="AV369" s="16" t="s">
        <v>843</v>
      </c>
      <c r="AW369" s="16" t="s">
        <v>843</v>
      </c>
      <c r="AX369" s="16" t="s">
        <v>843</v>
      </c>
      <c r="AY369" s="16" t="s">
        <v>844</v>
      </c>
      <c r="BF369" s="16" t="s">
        <v>844</v>
      </c>
      <c r="BI369" s="16" t="s">
        <v>7776</v>
      </c>
      <c r="BJ369" s="16" t="s">
        <v>843</v>
      </c>
      <c r="BK369" s="16" t="s">
        <v>843</v>
      </c>
      <c r="BL369" s="16" t="s">
        <v>844</v>
      </c>
      <c r="BM369" s="16" t="s">
        <v>843</v>
      </c>
      <c r="BN369" s="16" t="s">
        <v>843</v>
      </c>
      <c r="BO369" s="16" t="s">
        <v>843</v>
      </c>
      <c r="BP369" s="16" t="s">
        <v>843</v>
      </c>
      <c r="BQ369" s="16" t="s">
        <v>843</v>
      </c>
      <c r="BR369" s="16" t="s">
        <v>7793</v>
      </c>
      <c r="BS369" s="16" t="s">
        <v>843</v>
      </c>
      <c r="BT369" s="16" t="s">
        <v>844</v>
      </c>
      <c r="BU369" s="16" t="s">
        <v>843</v>
      </c>
      <c r="BV369" s="16" t="s">
        <v>843</v>
      </c>
      <c r="BW369" s="16" t="s">
        <v>843</v>
      </c>
      <c r="BX369" s="16" t="s">
        <v>843</v>
      </c>
      <c r="BY369" s="16" t="s">
        <v>843</v>
      </c>
      <c r="BZ369" s="16" t="s">
        <v>843</v>
      </c>
      <c r="CA369" s="16" t="s">
        <v>843</v>
      </c>
      <c r="CC369" s="16" t="s">
        <v>867</v>
      </c>
      <c r="CD369" s="16" t="s">
        <v>6837</v>
      </c>
      <c r="CE369" s="16" t="s">
        <v>7537</v>
      </c>
      <c r="DN369" s="16" t="s">
        <v>4411</v>
      </c>
      <c r="DQ369" s="16" t="s">
        <v>7093</v>
      </c>
      <c r="DR369" s="16" t="s">
        <v>865</v>
      </c>
      <c r="DX369" s="16" t="s">
        <v>867</v>
      </c>
      <c r="DY369" s="16" t="s">
        <v>867</v>
      </c>
      <c r="ES369" s="16" t="s">
        <v>865</v>
      </c>
      <c r="EU369" s="16" t="s">
        <v>7813</v>
      </c>
      <c r="EV369" s="16" t="s">
        <v>865</v>
      </c>
      <c r="HC369" s="16" t="s">
        <v>865</v>
      </c>
      <c r="KO369" s="16" t="s">
        <v>9706</v>
      </c>
      <c r="KP369" s="16" t="s">
        <v>9705</v>
      </c>
      <c r="KQ369" s="16" t="s">
        <v>8694</v>
      </c>
      <c r="KR369" s="16" t="s">
        <v>10665</v>
      </c>
      <c r="KS369" s="16" t="s">
        <v>9707</v>
      </c>
      <c r="KT369" s="16" t="s">
        <v>9148</v>
      </c>
      <c r="KU369" s="16" t="s">
        <v>844</v>
      </c>
      <c r="KV369" s="16" t="s">
        <v>9148</v>
      </c>
      <c r="KW369" s="16" t="s">
        <v>851</v>
      </c>
      <c r="KX369" s="16" t="s">
        <v>487</v>
      </c>
      <c r="KY369" s="16" t="s">
        <v>487</v>
      </c>
      <c r="KZ369" s="16" t="s">
        <v>487</v>
      </c>
      <c r="LA369" s="16" t="s">
        <v>11675</v>
      </c>
      <c r="LC369" s="16" t="s">
        <v>10879</v>
      </c>
      <c r="LE369" s="16" t="s">
        <v>11693</v>
      </c>
      <c r="LF369" s="16" t="s">
        <v>11654</v>
      </c>
      <c r="LI369" s="16" t="s">
        <v>11655</v>
      </c>
      <c r="LM369" s="16" t="s">
        <v>8741</v>
      </c>
      <c r="LO369" s="16" t="s">
        <v>844</v>
      </c>
      <c r="LP369" s="16" t="s">
        <v>844</v>
      </c>
      <c r="LQ369" s="16" t="s">
        <v>844</v>
      </c>
      <c r="LR369" s="16" t="s">
        <v>844</v>
      </c>
      <c r="LS369" s="16" t="s">
        <v>844</v>
      </c>
      <c r="LT369" s="16" t="s">
        <v>843</v>
      </c>
      <c r="LU369" s="16" t="s">
        <v>843</v>
      </c>
      <c r="LV369" s="16" t="s">
        <v>843</v>
      </c>
      <c r="LW369" s="16" t="s">
        <v>843</v>
      </c>
      <c r="LX369" s="16" t="s">
        <v>844</v>
      </c>
      <c r="LY369" s="16" t="s">
        <v>843</v>
      </c>
      <c r="LZ369" s="16" t="s">
        <v>843</v>
      </c>
      <c r="MA369" s="16" t="s">
        <v>843</v>
      </c>
      <c r="MB369" s="16" t="s">
        <v>843</v>
      </c>
      <c r="MC369" s="16" t="s">
        <v>844</v>
      </c>
      <c r="MD369" s="16" t="s">
        <v>11676</v>
      </c>
      <c r="ME369" s="16" t="s">
        <v>11677</v>
      </c>
      <c r="MF369" s="16" t="s">
        <v>8847</v>
      </c>
      <c r="MR369" s="16" t="s">
        <v>474</v>
      </c>
      <c r="MS369" s="16" t="s">
        <v>11857</v>
      </c>
      <c r="MT369" s="16" t="s">
        <v>8911</v>
      </c>
      <c r="MV369" s="16" t="s">
        <v>487</v>
      </c>
      <c r="MW369" s="16" t="s">
        <v>1265</v>
      </c>
      <c r="MX369" s="16" t="s">
        <v>1262</v>
      </c>
      <c r="MY369" s="16" t="s">
        <v>486</v>
      </c>
      <c r="MZ369" s="16" t="s">
        <v>487</v>
      </c>
      <c r="NA369" s="16" t="s">
        <v>486</v>
      </c>
      <c r="NC369" s="16" t="s">
        <v>486</v>
      </c>
      <c r="NE369" s="16" t="s">
        <v>486</v>
      </c>
      <c r="NI369" s="16" t="s">
        <v>11658</v>
      </c>
      <c r="NL369" s="16" t="s">
        <v>844</v>
      </c>
      <c r="NS369" s="16" t="s">
        <v>462</v>
      </c>
      <c r="NT369" s="16" t="s">
        <v>482</v>
      </c>
      <c r="NU369" s="16">
        <v>0.79400000000000004</v>
      </c>
      <c r="NV369" s="16" t="s">
        <v>860</v>
      </c>
      <c r="NW369" s="16" t="s">
        <v>1182</v>
      </c>
      <c r="NX369" s="16" t="s">
        <v>1142</v>
      </c>
      <c r="NY369" s="16" t="s">
        <v>1122</v>
      </c>
      <c r="NZ369" s="16" t="s">
        <v>938</v>
      </c>
    </row>
    <row r="370" spans="1:393" x14ac:dyDescent="0.25">
      <c r="A370" s="16" t="s">
        <v>10671</v>
      </c>
      <c r="B370" s="16" t="s">
        <v>844</v>
      </c>
      <c r="C370" s="16" t="s">
        <v>972</v>
      </c>
      <c r="D370" s="16" t="s">
        <v>844</v>
      </c>
      <c r="E370" s="16" t="s">
        <v>843</v>
      </c>
      <c r="F370" s="16" t="s">
        <v>843</v>
      </c>
      <c r="G370" s="16" t="s">
        <v>843</v>
      </c>
      <c r="H370" s="16" t="s">
        <v>843</v>
      </c>
      <c r="I370" s="16" t="s">
        <v>843</v>
      </c>
      <c r="J370" s="16" t="s">
        <v>843</v>
      </c>
      <c r="K370" s="16" t="s">
        <v>843</v>
      </c>
      <c r="L370" s="16" t="s">
        <v>843</v>
      </c>
      <c r="M370" s="16" t="s">
        <v>843</v>
      </c>
      <c r="N370" s="16" t="s">
        <v>843</v>
      </c>
      <c r="O370" s="16" t="s">
        <v>843</v>
      </c>
      <c r="Q370" s="16" t="s">
        <v>844</v>
      </c>
      <c r="R370" s="16">
        <v>63</v>
      </c>
      <c r="T370" s="16" t="s">
        <v>470</v>
      </c>
      <c r="U370" s="16" t="s">
        <v>844</v>
      </c>
      <c r="V370" s="16" t="s">
        <v>843</v>
      </c>
      <c r="W370" s="16" t="s">
        <v>844</v>
      </c>
      <c r="X370" s="16" t="s">
        <v>843</v>
      </c>
      <c r="Y370" s="16" t="s">
        <v>843</v>
      </c>
      <c r="Z370" s="16" t="s">
        <v>843</v>
      </c>
      <c r="AA370" s="16" t="s">
        <v>843</v>
      </c>
      <c r="AB370" s="16" t="s">
        <v>843</v>
      </c>
      <c r="AC370" s="16" t="s">
        <v>843</v>
      </c>
      <c r="AD370" s="16" t="s">
        <v>867</v>
      </c>
      <c r="AF370" s="16" t="s">
        <v>11673</v>
      </c>
      <c r="AG370" s="16" t="s">
        <v>11862</v>
      </c>
      <c r="AH370" s="16" t="s">
        <v>843</v>
      </c>
      <c r="AI370" s="16" t="s">
        <v>843</v>
      </c>
      <c r="AJ370" s="16" t="s">
        <v>844</v>
      </c>
      <c r="AK370" s="16" t="s">
        <v>843</v>
      </c>
      <c r="AL370" s="16" t="s">
        <v>843</v>
      </c>
      <c r="AM370" s="16" t="s">
        <v>844</v>
      </c>
      <c r="AN370" s="16" t="s">
        <v>843</v>
      </c>
      <c r="AO370" s="16" t="s">
        <v>843</v>
      </c>
      <c r="AP370" s="16" t="s">
        <v>843</v>
      </c>
      <c r="AQ370" s="16" t="s">
        <v>844</v>
      </c>
      <c r="AR370" s="16" t="s">
        <v>11679</v>
      </c>
      <c r="AS370" s="16" t="s">
        <v>844</v>
      </c>
      <c r="AT370" s="16" t="s">
        <v>843</v>
      </c>
      <c r="AU370" s="16" t="s">
        <v>844</v>
      </c>
      <c r="AV370" s="16" t="s">
        <v>843</v>
      </c>
      <c r="AW370" s="16" t="s">
        <v>843</v>
      </c>
      <c r="AX370" s="16" t="s">
        <v>843</v>
      </c>
      <c r="AY370" s="16" t="s">
        <v>843</v>
      </c>
      <c r="AZ370" s="16" t="s">
        <v>4437</v>
      </c>
      <c r="BB370" s="16" t="s">
        <v>4437</v>
      </c>
      <c r="BF370" s="16" t="s">
        <v>844</v>
      </c>
      <c r="BH370" s="16" t="s">
        <v>7380</v>
      </c>
      <c r="BI370" s="16" t="s">
        <v>7785</v>
      </c>
      <c r="BJ370" s="16" t="s">
        <v>843</v>
      </c>
      <c r="BK370" s="16" t="s">
        <v>843</v>
      </c>
      <c r="BL370" s="16" t="s">
        <v>843</v>
      </c>
      <c r="BM370" s="16" t="s">
        <v>843</v>
      </c>
      <c r="BN370" s="16" t="s">
        <v>843</v>
      </c>
      <c r="BO370" s="16" t="s">
        <v>844</v>
      </c>
      <c r="BP370" s="16" t="s">
        <v>843</v>
      </c>
      <c r="BQ370" s="16" t="s">
        <v>843</v>
      </c>
      <c r="DX370" s="16" t="s">
        <v>865</v>
      </c>
      <c r="ES370" s="16" t="s">
        <v>867</v>
      </c>
      <c r="EU370" s="16" t="s">
        <v>7813</v>
      </c>
      <c r="EV370" s="16" t="s">
        <v>865</v>
      </c>
      <c r="FF370" s="16" t="s">
        <v>7836</v>
      </c>
      <c r="HC370" s="16" t="s">
        <v>865</v>
      </c>
      <c r="JA370" s="16" t="s">
        <v>4822</v>
      </c>
      <c r="JB370" s="16" t="s">
        <v>865</v>
      </c>
      <c r="JC370" s="16" t="s">
        <v>865</v>
      </c>
      <c r="JD370" s="16" t="s">
        <v>865</v>
      </c>
      <c r="JE370" s="16" t="s">
        <v>865</v>
      </c>
      <c r="JF370" s="16" t="s">
        <v>865</v>
      </c>
      <c r="JG370" s="16" t="s">
        <v>843</v>
      </c>
      <c r="JH370" s="16" t="s">
        <v>4846</v>
      </c>
      <c r="KF370" s="16" t="s">
        <v>864</v>
      </c>
      <c r="KI370" s="16" t="s">
        <v>4846</v>
      </c>
      <c r="KO370" s="16" t="s">
        <v>9710</v>
      </c>
      <c r="KP370" s="16" t="s">
        <v>9709</v>
      </c>
      <c r="KQ370" s="16" t="s">
        <v>8694</v>
      </c>
      <c r="KR370" s="16" t="s">
        <v>10672</v>
      </c>
      <c r="KS370" s="16" t="s">
        <v>9711</v>
      </c>
      <c r="KT370" s="16" t="s">
        <v>9148</v>
      </c>
      <c r="KU370" s="16" t="s">
        <v>844</v>
      </c>
      <c r="KV370" s="16" t="s">
        <v>9148</v>
      </c>
      <c r="KW370" s="16" t="s">
        <v>851</v>
      </c>
      <c r="KY370" s="16" t="s">
        <v>486</v>
      </c>
      <c r="LC370" s="16" t="s">
        <v>10879</v>
      </c>
      <c r="LF370" s="16" t="s">
        <v>11654</v>
      </c>
      <c r="LI370" s="16" t="s">
        <v>11655</v>
      </c>
      <c r="LJ370" s="16" t="s">
        <v>843</v>
      </c>
      <c r="LL370" s="16" t="s">
        <v>8711</v>
      </c>
      <c r="LM370" s="16" t="s">
        <v>8741</v>
      </c>
      <c r="LO370" s="16" t="s">
        <v>843</v>
      </c>
      <c r="LP370" s="16" t="s">
        <v>843</v>
      </c>
      <c r="LQ370" s="16" t="s">
        <v>844</v>
      </c>
      <c r="LR370" s="16" t="s">
        <v>843</v>
      </c>
      <c r="LS370" s="16" t="s">
        <v>844</v>
      </c>
      <c r="LT370" s="16" t="s">
        <v>843</v>
      </c>
      <c r="LU370" s="16" t="s">
        <v>844</v>
      </c>
      <c r="LV370" s="16" t="s">
        <v>843</v>
      </c>
      <c r="LW370" s="16" t="s">
        <v>844</v>
      </c>
      <c r="LX370" s="16" t="s">
        <v>843</v>
      </c>
      <c r="LY370" s="16" t="s">
        <v>843</v>
      </c>
      <c r="LZ370" s="16" t="s">
        <v>843</v>
      </c>
      <c r="MA370" s="16" t="s">
        <v>843</v>
      </c>
      <c r="MB370" s="16" t="s">
        <v>843</v>
      </c>
      <c r="MC370" s="16" t="s">
        <v>843</v>
      </c>
      <c r="ME370" s="16" t="s">
        <v>11656</v>
      </c>
      <c r="MF370" s="16" t="s">
        <v>8847</v>
      </c>
      <c r="MP370" s="16" t="s">
        <v>1824</v>
      </c>
      <c r="MR370" s="16" t="s">
        <v>470</v>
      </c>
      <c r="MS370" s="16" t="s">
        <v>11857</v>
      </c>
      <c r="MT370" s="16" t="s">
        <v>9009</v>
      </c>
      <c r="MU370" s="16" t="s">
        <v>817</v>
      </c>
      <c r="NC370" s="16" t="s">
        <v>487</v>
      </c>
      <c r="NE370" s="16" t="s">
        <v>486</v>
      </c>
      <c r="NG370" s="16" t="s">
        <v>1378</v>
      </c>
      <c r="NI370" s="16" t="s">
        <v>11658</v>
      </c>
      <c r="NR370" s="16" t="s">
        <v>877</v>
      </c>
      <c r="NS370" s="16" t="s">
        <v>462</v>
      </c>
      <c r="NT370" s="16" t="s">
        <v>482</v>
      </c>
      <c r="NU370" s="16">
        <v>0.79400000000000004</v>
      </c>
      <c r="NV370" s="16" t="s">
        <v>457</v>
      </c>
      <c r="NW370" s="16" t="s">
        <v>1177</v>
      </c>
      <c r="NX370" s="16" t="s">
        <v>1142</v>
      </c>
      <c r="OB370" s="16" t="s">
        <v>833</v>
      </c>
      <c r="OC370" s="16" t="s">
        <v>877</v>
      </c>
    </row>
    <row r="371" spans="1:393" x14ac:dyDescent="0.25">
      <c r="A371" s="16" t="s">
        <v>10677</v>
      </c>
      <c r="B371" s="16" t="s">
        <v>844</v>
      </c>
      <c r="C371" s="16" t="s">
        <v>972</v>
      </c>
      <c r="D371" s="16" t="s">
        <v>844</v>
      </c>
      <c r="E371" s="16" t="s">
        <v>843</v>
      </c>
      <c r="F371" s="16" t="s">
        <v>843</v>
      </c>
      <c r="G371" s="16" t="s">
        <v>843</v>
      </c>
      <c r="H371" s="16" t="s">
        <v>843</v>
      </c>
      <c r="I371" s="16" t="s">
        <v>843</v>
      </c>
      <c r="J371" s="16" t="s">
        <v>843</v>
      </c>
      <c r="K371" s="16" t="s">
        <v>843</v>
      </c>
      <c r="L371" s="16" t="s">
        <v>843</v>
      </c>
      <c r="M371" s="16" t="s">
        <v>843</v>
      </c>
      <c r="N371" s="16" t="s">
        <v>843</v>
      </c>
      <c r="O371" s="16" t="s">
        <v>843</v>
      </c>
      <c r="Q371" s="16" t="s">
        <v>844</v>
      </c>
      <c r="R371" s="16">
        <v>25</v>
      </c>
      <c r="T371" s="16" t="s">
        <v>474</v>
      </c>
      <c r="U371" s="16" t="s">
        <v>843</v>
      </c>
      <c r="V371" s="16" t="s">
        <v>844</v>
      </c>
      <c r="W371" s="16" t="s">
        <v>843</v>
      </c>
      <c r="X371" s="16" t="s">
        <v>844</v>
      </c>
      <c r="Y371" s="16" t="s">
        <v>843</v>
      </c>
      <c r="Z371" s="16" t="s">
        <v>843</v>
      </c>
      <c r="AA371" s="16" t="s">
        <v>843</v>
      </c>
      <c r="AB371" s="16" t="s">
        <v>843</v>
      </c>
      <c r="AC371" s="16" t="s">
        <v>843</v>
      </c>
      <c r="AD371" s="16" t="s">
        <v>867</v>
      </c>
      <c r="AF371" s="16" t="s">
        <v>11673</v>
      </c>
      <c r="AG371" s="16" t="s">
        <v>11725</v>
      </c>
      <c r="AH371" s="16" t="s">
        <v>844</v>
      </c>
      <c r="AI371" s="16" t="s">
        <v>844</v>
      </c>
      <c r="AJ371" s="16" t="s">
        <v>843</v>
      </c>
      <c r="AK371" s="16" t="s">
        <v>843</v>
      </c>
      <c r="AL371" s="16" t="s">
        <v>844</v>
      </c>
      <c r="AM371" s="16" t="s">
        <v>844</v>
      </c>
      <c r="AN371" s="16" t="s">
        <v>843</v>
      </c>
      <c r="AO371" s="16" t="s">
        <v>843</v>
      </c>
      <c r="AP371" s="16" t="s">
        <v>843</v>
      </c>
      <c r="AQ371" s="16" t="s">
        <v>844</v>
      </c>
      <c r="AR371" s="16" t="s">
        <v>4433</v>
      </c>
      <c r="AS371" s="16" t="s">
        <v>843</v>
      </c>
      <c r="AT371" s="16" t="s">
        <v>843</v>
      </c>
      <c r="AU371" s="16" t="s">
        <v>843</v>
      </c>
      <c r="AV371" s="16" t="s">
        <v>843</v>
      </c>
      <c r="AW371" s="16" t="s">
        <v>843</v>
      </c>
      <c r="AX371" s="16" t="s">
        <v>843</v>
      </c>
      <c r="AY371" s="16" t="s">
        <v>844</v>
      </c>
      <c r="BF371" s="16" t="s">
        <v>844</v>
      </c>
      <c r="BH371" s="16" t="s">
        <v>7392</v>
      </c>
      <c r="BI371" s="16" t="s">
        <v>7785</v>
      </c>
      <c r="BJ371" s="16" t="s">
        <v>843</v>
      </c>
      <c r="BK371" s="16" t="s">
        <v>843</v>
      </c>
      <c r="BL371" s="16" t="s">
        <v>843</v>
      </c>
      <c r="BM371" s="16" t="s">
        <v>843</v>
      </c>
      <c r="BN371" s="16" t="s">
        <v>843</v>
      </c>
      <c r="BO371" s="16" t="s">
        <v>844</v>
      </c>
      <c r="BP371" s="16" t="s">
        <v>843</v>
      </c>
      <c r="BQ371" s="16" t="s">
        <v>843</v>
      </c>
      <c r="DX371" s="16" t="s">
        <v>865</v>
      </c>
      <c r="ES371" s="16" t="s">
        <v>865</v>
      </c>
      <c r="EU371" s="16" t="s">
        <v>7810</v>
      </c>
      <c r="EV371" s="16" t="s">
        <v>865</v>
      </c>
      <c r="HC371" s="16" t="s">
        <v>865</v>
      </c>
      <c r="JA371" s="16" t="s">
        <v>4816</v>
      </c>
      <c r="JB371" s="16" t="s">
        <v>867</v>
      </c>
      <c r="JC371" s="16" t="s">
        <v>865</v>
      </c>
      <c r="JG371" s="16" t="s">
        <v>1056</v>
      </c>
      <c r="JV371" s="16">
        <v>40</v>
      </c>
      <c r="JW371" s="16" t="s">
        <v>7600</v>
      </c>
      <c r="JZ371" s="16" t="s">
        <v>4889</v>
      </c>
      <c r="KB371" s="16" t="s">
        <v>7616</v>
      </c>
      <c r="KD371" s="16" t="s">
        <v>4917</v>
      </c>
      <c r="KE371" s="16" t="s">
        <v>7277</v>
      </c>
      <c r="KF371" s="16" t="s">
        <v>4411</v>
      </c>
      <c r="KH371" s="16" t="s">
        <v>7642</v>
      </c>
      <c r="KI371" s="16" t="s">
        <v>4982</v>
      </c>
      <c r="KK371" s="16" t="s">
        <v>4874</v>
      </c>
      <c r="KM371" s="16" t="s">
        <v>7610</v>
      </c>
      <c r="KO371" s="16" t="s">
        <v>9714</v>
      </c>
      <c r="KP371" s="16" t="s">
        <v>9713</v>
      </c>
      <c r="KQ371" s="16" t="s">
        <v>8694</v>
      </c>
      <c r="KR371" s="16" t="s">
        <v>10678</v>
      </c>
      <c r="KS371" s="16" t="s">
        <v>9715</v>
      </c>
      <c r="KT371" s="16" t="s">
        <v>9148</v>
      </c>
      <c r="KU371" s="16" t="s">
        <v>844</v>
      </c>
      <c r="KV371" s="16" t="s">
        <v>9148</v>
      </c>
      <c r="KW371" s="16" t="s">
        <v>851</v>
      </c>
      <c r="KY371" s="16" t="s">
        <v>486</v>
      </c>
      <c r="LC371" s="16" t="s">
        <v>10879</v>
      </c>
      <c r="LF371" s="16" t="s">
        <v>11654</v>
      </c>
      <c r="LI371" s="16" t="s">
        <v>11655</v>
      </c>
      <c r="LJ371" s="16" t="s">
        <v>831</v>
      </c>
      <c r="LK371" s="16" t="s">
        <v>831</v>
      </c>
      <c r="LL371" s="16" t="s">
        <v>8756</v>
      </c>
      <c r="LM371" s="16" t="s">
        <v>8741</v>
      </c>
      <c r="LO371" s="16" t="s">
        <v>843</v>
      </c>
      <c r="LP371" s="16" t="s">
        <v>844</v>
      </c>
      <c r="LQ371" s="16" t="s">
        <v>843</v>
      </c>
      <c r="LR371" s="16" t="s">
        <v>844</v>
      </c>
      <c r="LS371" s="16" t="s">
        <v>843</v>
      </c>
      <c r="LT371" s="16" t="s">
        <v>844</v>
      </c>
      <c r="LU371" s="16" t="s">
        <v>843</v>
      </c>
      <c r="LV371" s="16" t="s">
        <v>843</v>
      </c>
      <c r="LW371" s="16" t="s">
        <v>843</v>
      </c>
      <c r="LX371" s="16" t="s">
        <v>844</v>
      </c>
      <c r="LY371" s="16" t="s">
        <v>843</v>
      </c>
      <c r="LZ371" s="16" t="s">
        <v>843</v>
      </c>
      <c r="MA371" s="16" t="s">
        <v>843</v>
      </c>
      <c r="MB371" s="16" t="s">
        <v>843</v>
      </c>
      <c r="MC371" s="16" t="s">
        <v>843</v>
      </c>
      <c r="ME371" s="16" t="s">
        <v>11656</v>
      </c>
      <c r="MF371" s="16" t="s">
        <v>8847</v>
      </c>
      <c r="MG371" s="16" t="s">
        <v>1840</v>
      </c>
      <c r="MH371" s="16" t="s">
        <v>11667</v>
      </c>
      <c r="MI371" s="16" t="s">
        <v>11733</v>
      </c>
      <c r="MJ371" s="16" t="s">
        <v>1839</v>
      </c>
      <c r="MK371" s="16" t="s">
        <v>9015</v>
      </c>
      <c r="ML371" s="16" t="s">
        <v>1778</v>
      </c>
      <c r="MM371" s="16" t="s">
        <v>487</v>
      </c>
      <c r="MN371" s="16" t="s">
        <v>1798</v>
      </c>
      <c r="MP371" s="16" t="s">
        <v>1829</v>
      </c>
      <c r="MQ371" s="16" t="s">
        <v>1785</v>
      </c>
      <c r="MR371" s="16" t="s">
        <v>474</v>
      </c>
      <c r="MS371" s="16" t="s">
        <v>11857</v>
      </c>
      <c r="MT371" s="16" t="s">
        <v>9009</v>
      </c>
      <c r="MU371" s="16" t="s">
        <v>816</v>
      </c>
      <c r="NC371" s="16" t="s">
        <v>486</v>
      </c>
      <c r="NE371" s="16" t="s">
        <v>486</v>
      </c>
      <c r="NG371" s="16" t="s">
        <v>1380</v>
      </c>
      <c r="NH371" s="16" t="s">
        <v>1912</v>
      </c>
      <c r="NI371" s="16" t="s">
        <v>11658</v>
      </c>
      <c r="NR371" s="16" t="s">
        <v>445</v>
      </c>
      <c r="NS371" s="16" t="s">
        <v>462</v>
      </c>
      <c r="NT371" s="16" t="s">
        <v>482</v>
      </c>
      <c r="NU371" s="16">
        <v>0.79400000000000004</v>
      </c>
      <c r="NV371" s="16" t="s">
        <v>445</v>
      </c>
      <c r="NW371" s="16" t="s">
        <v>1180</v>
      </c>
      <c r="NX371" s="16" t="s">
        <v>1142</v>
      </c>
      <c r="OB371" s="16" t="s">
        <v>831</v>
      </c>
      <c r="OC371" s="16" t="s">
        <v>445</v>
      </c>
    </row>
    <row r="372" spans="1:393" x14ac:dyDescent="0.25">
      <c r="A372" s="16" t="s">
        <v>10681</v>
      </c>
      <c r="B372" s="16" t="s">
        <v>844</v>
      </c>
      <c r="C372" s="16" t="s">
        <v>972</v>
      </c>
      <c r="D372" s="16" t="s">
        <v>844</v>
      </c>
      <c r="E372" s="16" t="s">
        <v>843</v>
      </c>
      <c r="F372" s="16" t="s">
        <v>843</v>
      </c>
      <c r="G372" s="16" t="s">
        <v>843</v>
      </c>
      <c r="H372" s="16" t="s">
        <v>843</v>
      </c>
      <c r="I372" s="16" t="s">
        <v>843</v>
      </c>
      <c r="J372" s="16" t="s">
        <v>843</v>
      </c>
      <c r="K372" s="16" t="s">
        <v>843</v>
      </c>
      <c r="L372" s="16" t="s">
        <v>843</v>
      </c>
      <c r="M372" s="16" t="s">
        <v>843</v>
      </c>
      <c r="N372" s="16" t="s">
        <v>843</v>
      </c>
      <c r="O372" s="16" t="s">
        <v>843</v>
      </c>
      <c r="Q372" s="16" t="s">
        <v>844</v>
      </c>
      <c r="R372" s="16">
        <v>48</v>
      </c>
      <c r="T372" s="16" t="s">
        <v>474</v>
      </c>
      <c r="U372" s="16" t="s">
        <v>843</v>
      </c>
      <c r="V372" s="16" t="s">
        <v>844</v>
      </c>
      <c r="W372" s="16" t="s">
        <v>843</v>
      </c>
      <c r="X372" s="16" t="s">
        <v>844</v>
      </c>
      <c r="Y372" s="16" t="s">
        <v>843</v>
      </c>
      <c r="Z372" s="16" t="s">
        <v>843</v>
      </c>
      <c r="AA372" s="16" t="s">
        <v>843</v>
      </c>
      <c r="AB372" s="16" t="s">
        <v>843</v>
      </c>
      <c r="AC372" s="16" t="s">
        <v>843</v>
      </c>
      <c r="AD372" s="16" t="s">
        <v>867</v>
      </c>
      <c r="AF372" s="16" t="s">
        <v>11673</v>
      </c>
      <c r="AG372" s="16" t="s">
        <v>11696</v>
      </c>
      <c r="AH372" s="16" t="s">
        <v>844</v>
      </c>
      <c r="AI372" s="16" t="s">
        <v>844</v>
      </c>
      <c r="AJ372" s="16" t="s">
        <v>844</v>
      </c>
      <c r="AK372" s="16" t="s">
        <v>843</v>
      </c>
      <c r="AL372" s="16" t="s">
        <v>843</v>
      </c>
      <c r="AM372" s="16" t="s">
        <v>844</v>
      </c>
      <c r="AN372" s="16" t="s">
        <v>843</v>
      </c>
      <c r="AO372" s="16" t="s">
        <v>843</v>
      </c>
      <c r="AP372" s="16" t="s">
        <v>843</v>
      </c>
      <c r="AQ372" s="16" t="s">
        <v>844</v>
      </c>
      <c r="AR372" s="16" t="s">
        <v>4433</v>
      </c>
      <c r="AS372" s="16" t="s">
        <v>843</v>
      </c>
      <c r="AT372" s="16" t="s">
        <v>843</v>
      </c>
      <c r="AU372" s="16" t="s">
        <v>843</v>
      </c>
      <c r="AV372" s="16" t="s">
        <v>843</v>
      </c>
      <c r="AW372" s="16" t="s">
        <v>843</v>
      </c>
      <c r="AX372" s="16" t="s">
        <v>843</v>
      </c>
      <c r="AY372" s="16" t="s">
        <v>844</v>
      </c>
      <c r="BF372" s="16" t="s">
        <v>844</v>
      </c>
      <c r="BH372" s="16" t="s">
        <v>7383</v>
      </c>
      <c r="BI372" s="16" t="s">
        <v>7785</v>
      </c>
      <c r="BJ372" s="16" t="s">
        <v>843</v>
      </c>
      <c r="BK372" s="16" t="s">
        <v>843</v>
      </c>
      <c r="BL372" s="16" t="s">
        <v>843</v>
      </c>
      <c r="BM372" s="16" t="s">
        <v>843</v>
      </c>
      <c r="BN372" s="16" t="s">
        <v>843</v>
      </c>
      <c r="BO372" s="16" t="s">
        <v>844</v>
      </c>
      <c r="BP372" s="16" t="s">
        <v>843</v>
      </c>
      <c r="BQ372" s="16" t="s">
        <v>843</v>
      </c>
      <c r="DX372" s="16" t="s">
        <v>865</v>
      </c>
      <c r="ES372" s="16" t="s">
        <v>865</v>
      </c>
      <c r="EU372" s="16" t="s">
        <v>7810</v>
      </c>
      <c r="EV372" s="16" t="s">
        <v>865</v>
      </c>
      <c r="HC372" s="16" t="s">
        <v>865</v>
      </c>
      <c r="JA372" s="16" t="s">
        <v>4813</v>
      </c>
      <c r="JB372" s="16" t="s">
        <v>867</v>
      </c>
      <c r="JC372" s="16" t="s">
        <v>865</v>
      </c>
      <c r="JG372" s="16" t="s">
        <v>843</v>
      </c>
      <c r="JV372" s="16">
        <v>37</v>
      </c>
      <c r="JW372" s="16" t="s">
        <v>7603</v>
      </c>
      <c r="JY372" s="16">
        <v>10000</v>
      </c>
      <c r="JZ372" s="16" t="s">
        <v>4880</v>
      </c>
      <c r="KB372" s="16" t="s">
        <v>7622</v>
      </c>
      <c r="KD372" s="16" t="s">
        <v>4917</v>
      </c>
      <c r="KE372" s="16" t="s">
        <v>7277</v>
      </c>
      <c r="KF372" s="16" t="s">
        <v>4411</v>
      </c>
      <c r="KH372" s="16" t="s">
        <v>7642</v>
      </c>
      <c r="KI372" s="16" t="s">
        <v>4982</v>
      </c>
      <c r="KK372" s="16" t="s">
        <v>4880</v>
      </c>
      <c r="KM372" s="16" t="s">
        <v>7622</v>
      </c>
      <c r="KO372" s="16" t="s">
        <v>9718</v>
      </c>
      <c r="KP372" s="16" t="s">
        <v>9717</v>
      </c>
      <c r="KQ372" s="16" t="s">
        <v>8694</v>
      </c>
      <c r="KR372" s="16" t="s">
        <v>10682</v>
      </c>
      <c r="KS372" s="16" t="s">
        <v>9719</v>
      </c>
      <c r="KT372" s="16" t="s">
        <v>9148</v>
      </c>
      <c r="KU372" s="16" t="s">
        <v>844</v>
      </c>
      <c r="KV372" s="16" t="s">
        <v>9148</v>
      </c>
      <c r="KW372" s="16" t="s">
        <v>851</v>
      </c>
      <c r="KY372" s="16" t="s">
        <v>486</v>
      </c>
      <c r="LC372" s="16" t="s">
        <v>10879</v>
      </c>
      <c r="LF372" s="16" t="s">
        <v>11654</v>
      </c>
      <c r="LI372" s="16" t="s">
        <v>11655</v>
      </c>
      <c r="LJ372" s="16" t="s">
        <v>831</v>
      </c>
      <c r="LK372" s="16" t="s">
        <v>831</v>
      </c>
      <c r="LL372" s="16" t="s">
        <v>8756</v>
      </c>
      <c r="LM372" s="16" t="s">
        <v>8741</v>
      </c>
      <c r="LO372" s="16" t="s">
        <v>1056</v>
      </c>
      <c r="LP372" s="16" t="s">
        <v>1056</v>
      </c>
      <c r="LQ372" s="16" t="s">
        <v>8732</v>
      </c>
      <c r="LR372" s="16" t="s">
        <v>844</v>
      </c>
      <c r="LS372" s="16" t="s">
        <v>844</v>
      </c>
      <c r="LT372" s="16" t="s">
        <v>844</v>
      </c>
      <c r="LU372" s="16" t="s">
        <v>843</v>
      </c>
      <c r="LV372" s="16" t="s">
        <v>843</v>
      </c>
      <c r="LW372" s="16" t="s">
        <v>843</v>
      </c>
      <c r="LX372" s="16" t="s">
        <v>1056</v>
      </c>
      <c r="LY372" s="16" t="s">
        <v>843</v>
      </c>
      <c r="LZ372" s="16" t="s">
        <v>843</v>
      </c>
      <c r="MA372" s="16" t="s">
        <v>843</v>
      </c>
      <c r="MB372" s="16" t="s">
        <v>843</v>
      </c>
      <c r="MC372" s="16" t="s">
        <v>1056</v>
      </c>
      <c r="ME372" s="16" t="s">
        <v>11656</v>
      </c>
      <c r="MF372" s="16" t="s">
        <v>8847</v>
      </c>
      <c r="MG372" s="16" t="s">
        <v>1836</v>
      </c>
      <c r="MH372" s="16" t="s">
        <v>11667</v>
      </c>
      <c r="MI372" s="16" t="s">
        <v>11733</v>
      </c>
      <c r="MJ372" s="16" t="s">
        <v>1836</v>
      </c>
      <c r="MK372" s="16" t="s">
        <v>8993</v>
      </c>
      <c r="ML372" s="16" t="s">
        <v>1780</v>
      </c>
      <c r="MM372" s="16" t="s">
        <v>487</v>
      </c>
      <c r="MN372" s="16" t="s">
        <v>1798</v>
      </c>
      <c r="MP372" s="16" t="s">
        <v>1829</v>
      </c>
      <c r="MQ372" s="16" t="s">
        <v>1780</v>
      </c>
      <c r="MR372" s="16" t="s">
        <v>474</v>
      </c>
      <c r="MS372" s="16" t="s">
        <v>11857</v>
      </c>
      <c r="MT372" s="16" t="s">
        <v>9009</v>
      </c>
      <c r="MU372" s="16" t="s">
        <v>817</v>
      </c>
      <c r="NC372" s="16" t="s">
        <v>486</v>
      </c>
      <c r="NE372" s="16" t="s">
        <v>486</v>
      </c>
      <c r="NG372" s="16" t="s">
        <v>1376</v>
      </c>
      <c r="NH372" s="16" t="s">
        <v>1913</v>
      </c>
      <c r="NI372" s="16" t="s">
        <v>11658</v>
      </c>
      <c r="NJ372" s="16" t="s">
        <v>9102</v>
      </c>
      <c r="NK372" s="16" t="s">
        <v>11753</v>
      </c>
      <c r="NR372" s="16" t="s">
        <v>451</v>
      </c>
      <c r="NS372" s="16" t="s">
        <v>462</v>
      </c>
      <c r="NT372" s="16" t="s">
        <v>482</v>
      </c>
      <c r="NU372" s="16">
        <v>0.79400000000000004</v>
      </c>
      <c r="NV372" s="16" t="s">
        <v>451</v>
      </c>
      <c r="NW372" s="16" t="s">
        <v>1181</v>
      </c>
      <c r="NX372" s="16" t="s">
        <v>1142</v>
      </c>
      <c r="OB372" s="16" t="s">
        <v>831</v>
      </c>
      <c r="OC372" s="16" t="s">
        <v>451</v>
      </c>
    </row>
    <row r="373" spans="1:393" x14ac:dyDescent="0.25">
      <c r="A373" s="16" t="s">
        <v>10689</v>
      </c>
      <c r="B373" s="16" t="s">
        <v>1056</v>
      </c>
      <c r="C373" s="16" t="s">
        <v>972</v>
      </c>
      <c r="D373" s="16" t="s">
        <v>844</v>
      </c>
      <c r="E373" s="16" t="s">
        <v>843</v>
      </c>
      <c r="F373" s="16" t="s">
        <v>843</v>
      </c>
      <c r="G373" s="16" t="s">
        <v>843</v>
      </c>
      <c r="H373" s="16" t="s">
        <v>843</v>
      </c>
      <c r="I373" s="16" t="s">
        <v>843</v>
      </c>
      <c r="J373" s="16" t="s">
        <v>843</v>
      </c>
      <c r="K373" s="16" t="s">
        <v>843</v>
      </c>
      <c r="L373" s="16" t="s">
        <v>843</v>
      </c>
      <c r="M373" s="16" t="s">
        <v>843</v>
      </c>
      <c r="N373" s="16" t="s">
        <v>843</v>
      </c>
      <c r="O373" s="16" t="s">
        <v>843</v>
      </c>
      <c r="Q373" s="16" t="s">
        <v>844</v>
      </c>
      <c r="R373" s="16">
        <v>38</v>
      </c>
      <c r="T373" s="16" t="s">
        <v>470</v>
      </c>
      <c r="U373" s="16" t="s">
        <v>844</v>
      </c>
      <c r="V373" s="16" t="s">
        <v>843</v>
      </c>
      <c r="W373" s="16" t="s">
        <v>844</v>
      </c>
      <c r="X373" s="16" t="s">
        <v>843</v>
      </c>
      <c r="Y373" s="16" t="s">
        <v>843</v>
      </c>
      <c r="Z373" s="16" t="s">
        <v>843</v>
      </c>
      <c r="AA373" s="16" t="s">
        <v>843</v>
      </c>
      <c r="AB373" s="16" t="s">
        <v>844</v>
      </c>
      <c r="AC373" s="16" t="s">
        <v>843</v>
      </c>
      <c r="AD373" s="16" t="s">
        <v>867</v>
      </c>
      <c r="AF373" s="16" t="s">
        <v>11673</v>
      </c>
      <c r="AG373" s="16" t="s">
        <v>11808</v>
      </c>
      <c r="AH373" s="16" t="s">
        <v>844</v>
      </c>
      <c r="AI373" s="16" t="s">
        <v>844</v>
      </c>
      <c r="AJ373" s="16" t="s">
        <v>844</v>
      </c>
      <c r="AK373" s="16" t="s">
        <v>843</v>
      </c>
      <c r="AL373" s="16" t="s">
        <v>843</v>
      </c>
      <c r="AM373" s="16" t="s">
        <v>843</v>
      </c>
      <c r="AN373" s="16" t="s">
        <v>843</v>
      </c>
      <c r="AO373" s="16" t="s">
        <v>843</v>
      </c>
      <c r="AP373" s="16" t="s">
        <v>843</v>
      </c>
      <c r="AQ373" s="16" t="s">
        <v>843</v>
      </c>
      <c r="AR373" s="16" t="s">
        <v>4433</v>
      </c>
      <c r="AS373" s="16" t="s">
        <v>843</v>
      </c>
      <c r="AT373" s="16" t="s">
        <v>843</v>
      </c>
      <c r="AU373" s="16" t="s">
        <v>843</v>
      </c>
      <c r="AV373" s="16" t="s">
        <v>843</v>
      </c>
      <c r="AW373" s="16" t="s">
        <v>843</v>
      </c>
      <c r="AX373" s="16" t="s">
        <v>843</v>
      </c>
      <c r="AY373" s="16" t="s">
        <v>844</v>
      </c>
      <c r="BF373" s="16" t="s">
        <v>843</v>
      </c>
      <c r="BH373" s="16" t="s">
        <v>7383</v>
      </c>
      <c r="BI373" s="16" t="s">
        <v>7785</v>
      </c>
      <c r="BJ373" s="16" t="s">
        <v>843</v>
      </c>
      <c r="BK373" s="16" t="s">
        <v>843</v>
      </c>
      <c r="BL373" s="16" t="s">
        <v>843</v>
      </c>
      <c r="BM373" s="16" t="s">
        <v>843</v>
      </c>
      <c r="BN373" s="16" t="s">
        <v>843</v>
      </c>
      <c r="BO373" s="16" t="s">
        <v>844</v>
      </c>
      <c r="BP373" s="16" t="s">
        <v>843</v>
      </c>
      <c r="BQ373" s="16" t="s">
        <v>843</v>
      </c>
      <c r="DX373" s="16" t="s">
        <v>865</v>
      </c>
      <c r="ES373" s="16" t="s">
        <v>865</v>
      </c>
      <c r="EU373" s="16" t="s">
        <v>7810</v>
      </c>
      <c r="EV373" s="16" t="s">
        <v>865</v>
      </c>
      <c r="FT373" s="16" t="s">
        <v>865</v>
      </c>
      <c r="HC373" s="16" t="s">
        <v>865</v>
      </c>
      <c r="JA373" s="16" t="s">
        <v>4813</v>
      </c>
      <c r="JB373" s="16" t="s">
        <v>867</v>
      </c>
      <c r="JC373" s="16" t="s">
        <v>865</v>
      </c>
      <c r="JG373" s="16" t="s">
        <v>1056</v>
      </c>
      <c r="JV373" s="16">
        <v>32</v>
      </c>
      <c r="JW373" s="16" t="s">
        <v>7603</v>
      </c>
      <c r="JY373" s="16">
        <v>7000</v>
      </c>
      <c r="JZ373" s="16" t="s">
        <v>4910</v>
      </c>
      <c r="KB373" s="16" t="s">
        <v>7616</v>
      </c>
      <c r="KD373" s="16" t="s">
        <v>4917</v>
      </c>
      <c r="KE373" s="16" t="s">
        <v>7277</v>
      </c>
      <c r="KF373" s="16" t="s">
        <v>4411</v>
      </c>
      <c r="KH373" s="16" t="s">
        <v>864</v>
      </c>
      <c r="KI373" s="16" t="s">
        <v>4993</v>
      </c>
      <c r="KO373" s="16" t="s">
        <v>9718</v>
      </c>
      <c r="KP373" s="16" t="s">
        <v>9717</v>
      </c>
      <c r="KQ373" s="16" t="s">
        <v>8694</v>
      </c>
      <c r="KR373" s="16" t="s">
        <v>10690</v>
      </c>
      <c r="KS373" s="16" t="s">
        <v>9719</v>
      </c>
      <c r="KT373" s="16" t="s">
        <v>9148</v>
      </c>
      <c r="KU373" s="16" t="s">
        <v>844</v>
      </c>
      <c r="KV373" s="16" t="s">
        <v>9148</v>
      </c>
      <c r="KW373" s="16" t="s">
        <v>851</v>
      </c>
      <c r="KY373" s="16" t="s">
        <v>486</v>
      </c>
      <c r="LC373" s="16" t="s">
        <v>10879</v>
      </c>
      <c r="LF373" s="16" t="s">
        <v>11654</v>
      </c>
      <c r="LI373" s="16" t="s">
        <v>11655</v>
      </c>
      <c r="LJ373" s="16" t="s">
        <v>831</v>
      </c>
      <c r="LK373" s="16" t="s">
        <v>831</v>
      </c>
      <c r="LL373" s="16" t="s">
        <v>8756</v>
      </c>
      <c r="LM373" s="16" t="s">
        <v>8741</v>
      </c>
      <c r="LO373" s="16" t="s">
        <v>1056</v>
      </c>
      <c r="LP373" s="16" t="s">
        <v>1056</v>
      </c>
      <c r="LQ373" s="16" t="s">
        <v>8732</v>
      </c>
      <c r="LR373" s="16" t="s">
        <v>844</v>
      </c>
      <c r="LS373" s="16" t="s">
        <v>844</v>
      </c>
      <c r="LT373" s="16" t="s">
        <v>844</v>
      </c>
      <c r="LU373" s="16" t="s">
        <v>843</v>
      </c>
      <c r="LV373" s="16" t="s">
        <v>843</v>
      </c>
      <c r="LW373" s="16" t="s">
        <v>843</v>
      </c>
      <c r="LX373" s="16" t="s">
        <v>1056</v>
      </c>
      <c r="LY373" s="16" t="s">
        <v>843</v>
      </c>
      <c r="LZ373" s="16" t="s">
        <v>843</v>
      </c>
      <c r="MA373" s="16" t="s">
        <v>843</v>
      </c>
      <c r="MB373" s="16" t="s">
        <v>843</v>
      </c>
      <c r="MC373" s="16" t="s">
        <v>1056</v>
      </c>
      <c r="ME373" s="16" t="s">
        <v>11656</v>
      </c>
      <c r="MF373" s="16" t="s">
        <v>8847</v>
      </c>
      <c r="MG373" s="16" t="s">
        <v>1840</v>
      </c>
      <c r="MK373" s="16" t="s">
        <v>8967</v>
      </c>
      <c r="ML373" s="16" t="s">
        <v>1787</v>
      </c>
      <c r="MM373" s="16" t="s">
        <v>487</v>
      </c>
      <c r="MN373" s="16" t="s">
        <v>1798</v>
      </c>
      <c r="MP373" s="16" t="s">
        <v>1827</v>
      </c>
      <c r="MR373" s="16" t="s">
        <v>470</v>
      </c>
      <c r="MS373" s="16" t="s">
        <v>11857</v>
      </c>
      <c r="MT373" s="16" t="s">
        <v>9009</v>
      </c>
      <c r="MU373" s="16" t="s">
        <v>817</v>
      </c>
      <c r="NC373" s="16" t="s">
        <v>486</v>
      </c>
      <c r="ND373" s="16" t="s">
        <v>486</v>
      </c>
      <c r="NE373" s="16" t="s">
        <v>486</v>
      </c>
      <c r="NG373" s="16" t="s">
        <v>1376</v>
      </c>
      <c r="NH373" s="16" t="s">
        <v>1913</v>
      </c>
      <c r="NI373" s="16" t="s">
        <v>11658</v>
      </c>
      <c r="NJ373" s="16" t="s">
        <v>11783</v>
      </c>
      <c r="NK373" s="16" t="s">
        <v>10582</v>
      </c>
      <c r="NR373" s="16" t="s">
        <v>451</v>
      </c>
      <c r="NS373" s="16" t="s">
        <v>462</v>
      </c>
      <c r="NT373" s="16" t="s">
        <v>482</v>
      </c>
      <c r="NU373" s="16">
        <v>0.79400000000000004</v>
      </c>
      <c r="NV373" s="16" t="s">
        <v>451</v>
      </c>
      <c r="NW373" s="16" t="s">
        <v>1175</v>
      </c>
      <c r="NX373" s="16" t="s">
        <v>1142</v>
      </c>
      <c r="OB373" s="16" t="s">
        <v>831</v>
      </c>
      <c r="OC373" s="16" t="s">
        <v>451</v>
      </c>
    </row>
    <row r="374" spans="1:393" x14ac:dyDescent="0.25">
      <c r="A374" s="16" t="s">
        <v>10693</v>
      </c>
      <c r="B374" s="16" t="s">
        <v>8732</v>
      </c>
      <c r="C374" s="16" t="s">
        <v>972</v>
      </c>
      <c r="D374" s="16" t="s">
        <v>844</v>
      </c>
      <c r="E374" s="16" t="s">
        <v>843</v>
      </c>
      <c r="F374" s="16" t="s">
        <v>843</v>
      </c>
      <c r="G374" s="16" t="s">
        <v>843</v>
      </c>
      <c r="H374" s="16" t="s">
        <v>843</v>
      </c>
      <c r="I374" s="16" t="s">
        <v>843</v>
      </c>
      <c r="J374" s="16" t="s">
        <v>843</v>
      </c>
      <c r="K374" s="16" t="s">
        <v>843</v>
      </c>
      <c r="L374" s="16" t="s">
        <v>843</v>
      </c>
      <c r="M374" s="16" t="s">
        <v>843</v>
      </c>
      <c r="N374" s="16" t="s">
        <v>843</v>
      </c>
      <c r="O374" s="16" t="s">
        <v>843</v>
      </c>
      <c r="Q374" s="16" t="s">
        <v>844</v>
      </c>
      <c r="R374" s="16">
        <v>10</v>
      </c>
      <c r="T374" s="16" t="s">
        <v>470</v>
      </c>
      <c r="U374" s="16" t="s">
        <v>844</v>
      </c>
      <c r="V374" s="16" t="s">
        <v>843</v>
      </c>
      <c r="W374" s="16" t="s">
        <v>843</v>
      </c>
      <c r="X374" s="16" t="s">
        <v>843</v>
      </c>
      <c r="Y374" s="16" t="s">
        <v>844</v>
      </c>
      <c r="Z374" s="16" t="s">
        <v>843</v>
      </c>
      <c r="AA374" s="16" t="s">
        <v>843</v>
      </c>
      <c r="AB374" s="16" t="s">
        <v>844</v>
      </c>
      <c r="AC374" s="16" t="s">
        <v>844</v>
      </c>
      <c r="AF374" s="16" t="s">
        <v>11673</v>
      </c>
      <c r="AG374" s="16" t="s">
        <v>11696</v>
      </c>
      <c r="AH374" s="16" t="s">
        <v>844</v>
      </c>
      <c r="AI374" s="16" t="s">
        <v>844</v>
      </c>
      <c r="AJ374" s="16" t="s">
        <v>844</v>
      </c>
      <c r="AK374" s="16" t="s">
        <v>843</v>
      </c>
      <c r="AL374" s="16" t="s">
        <v>843</v>
      </c>
      <c r="AM374" s="16" t="s">
        <v>844</v>
      </c>
      <c r="AN374" s="16" t="s">
        <v>843</v>
      </c>
      <c r="AO374" s="16" t="s">
        <v>843</v>
      </c>
      <c r="AP374" s="16" t="s">
        <v>843</v>
      </c>
      <c r="AQ374" s="16" t="s">
        <v>844</v>
      </c>
      <c r="AR374" s="16" t="s">
        <v>4415</v>
      </c>
      <c r="AS374" s="16" t="s">
        <v>844</v>
      </c>
      <c r="AT374" s="16" t="s">
        <v>843</v>
      </c>
      <c r="AU374" s="16" t="s">
        <v>843</v>
      </c>
      <c r="AV374" s="16" t="s">
        <v>843</v>
      </c>
      <c r="AW374" s="16" t="s">
        <v>843</v>
      </c>
      <c r="AX374" s="16" t="s">
        <v>843</v>
      </c>
      <c r="AY374" s="16" t="s">
        <v>843</v>
      </c>
      <c r="AZ374" s="16" t="s">
        <v>4437</v>
      </c>
      <c r="BF374" s="16" t="s">
        <v>844</v>
      </c>
      <c r="BI374" s="16" t="s">
        <v>7785</v>
      </c>
      <c r="BJ374" s="16" t="s">
        <v>843</v>
      </c>
      <c r="BK374" s="16" t="s">
        <v>843</v>
      </c>
      <c r="BL374" s="16" t="s">
        <v>843</v>
      </c>
      <c r="BM374" s="16" t="s">
        <v>843</v>
      </c>
      <c r="BN374" s="16" t="s">
        <v>843</v>
      </c>
      <c r="BO374" s="16" t="s">
        <v>844</v>
      </c>
      <c r="BP374" s="16" t="s">
        <v>843</v>
      </c>
      <c r="BQ374" s="16" t="s">
        <v>843</v>
      </c>
      <c r="CC374" s="16" t="s">
        <v>867</v>
      </c>
      <c r="CD374" s="16" t="s">
        <v>6837</v>
      </c>
      <c r="CE374" s="16" t="s">
        <v>7540</v>
      </c>
      <c r="DN374" s="16" t="s">
        <v>4411</v>
      </c>
      <c r="DQ374" s="16" t="s">
        <v>7093</v>
      </c>
      <c r="DR374" s="16" t="s">
        <v>865</v>
      </c>
      <c r="DX374" s="16" t="s">
        <v>865</v>
      </c>
      <c r="ES374" s="16" t="s">
        <v>865</v>
      </c>
      <c r="EU374" s="16" t="s">
        <v>7810</v>
      </c>
      <c r="EV374" s="16" t="s">
        <v>865</v>
      </c>
      <c r="FT374" s="16" t="s">
        <v>865</v>
      </c>
      <c r="HC374" s="16" t="s">
        <v>865</v>
      </c>
      <c r="KO374" s="16" t="s">
        <v>9718</v>
      </c>
      <c r="KP374" s="16" t="s">
        <v>9717</v>
      </c>
      <c r="KQ374" s="16" t="s">
        <v>8694</v>
      </c>
      <c r="KR374" s="16" t="s">
        <v>10694</v>
      </c>
      <c r="KS374" s="16" t="s">
        <v>9719</v>
      </c>
      <c r="KT374" s="16" t="s">
        <v>9148</v>
      </c>
      <c r="KU374" s="16" t="s">
        <v>844</v>
      </c>
      <c r="KV374" s="16" t="s">
        <v>9148</v>
      </c>
      <c r="KW374" s="16" t="s">
        <v>851</v>
      </c>
      <c r="KY374" s="16" t="s">
        <v>486</v>
      </c>
      <c r="LA374" s="16" t="s">
        <v>11675</v>
      </c>
      <c r="LC374" s="16" t="s">
        <v>10879</v>
      </c>
      <c r="LE374" s="16" t="s">
        <v>11693</v>
      </c>
      <c r="LF374" s="16" t="s">
        <v>11654</v>
      </c>
      <c r="LI374" s="16" t="s">
        <v>11655</v>
      </c>
      <c r="LM374" s="16" t="s">
        <v>8741</v>
      </c>
      <c r="LO374" s="16" t="s">
        <v>1056</v>
      </c>
      <c r="LP374" s="16" t="s">
        <v>1056</v>
      </c>
      <c r="LQ374" s="16" t="s">
        <v>8732</v>
      </c>
      <c r="LR374" s="16" t="s">
        <v>844</v>
      </c>
      <c r="LS374" s="16" t="s">
        <v>844</v>
      </c>
      <c r="LT374" s="16" t="s">
        <v>844</v>
      </c>
      <c r="LU374" s="16" t="s">
        <v>843</v>
      </c>
      <c r="LV374" s="16" t="s">
        <v>843</v>
      </c>
      <c r="LW374" s="16" t="s">
        <v>843</v>
      </c>
      <c r="LX374" s="16" t="s">
        <v>1056</v>
      </c>
      <c r="LY374" s="16" t="s">
        <v>843</v>
      </c>
      <c r="LZ374" s="16" t="s">
        <v>843</v>
      </c>
      <c r="MA374" s="16" t="s">
        <v>843</v>
      </c>
      <c r="MB374" s="16" t="s">
        <v>843</v>
      </c>
      <c r="MC374" s="16" t="s">
        <v>1056</v>
      </c>
      <c r="MD374" s="16" t="s">
        <v>11676</v>
      </c>
      <c r="ME374" s="16" t="s">
        <v>11677</v>
      </c>
      <c r="MF374" s="16" t="s">
        <v>8847</v>
      </c>
      <c r="MR374" s="16" t="s">
        <v>470</v>
      </c>
      <c r="MS374" s="16" t="s">
        <v>11857</v>
      </c>
      <c r="MT374" s="16" t="s">
        <v>9009</v>
      </c>
      <c r="MV374" s="16" t="s">
        <v>487</v>
      </c>
      <c r="MW374" s="16" t="s">
        <v>1265</v>
      </c>
      <c r="MX374" s="16" t="s">
        <v>1260</v>
      </c>
      <c r="MY374" s="16" t="s">
        <v>486</v>
      </c>
      <c r="MZ374" s="16" t="s">
        <v>487</v>
      </c>
      <c r="NA374" s="16" t="s">
        <v>486</v>
      </c>
      <c r="NC374" s="16" t="s">
        <v>486</v>
      </c>
      <c r="ND374" s="16" t="s">
        <v>486</v>
      </c>
      <c r="NE374" s="16" t="s">
        <v>486</v>
      </c>
      <c r="NI374" s="16" t="s">
        <v>11658</v>
      </c>
      <c r="NL374" s="16" t="s">
        <v>844</v>
      </c>
      <c r="NS374" s="16" t="s">
        <v>462</v>
      </c>
      <c r="NT374" s="16" t="s">
        <v>482</v>
      </c>
      <c r="NU374" s="16">
        <v>0.79400000000000004</v>
      </c>
      <c r="NV374" s="16" t="s">
        <v>860</v>
      </c>
      <c r="NW374" s="16" t="s">
        <v>1176</v>
      </c>
      <c r="NX374" s="16" t="s">
        <v>1142</v>
      </c>
      <c r="NY374" s="16" t="s">
        <v>1122</v>
      </c>
      <c r="NZ374" s="16" t="s">
        <v>938</v>
      </c>
    </row>
    <row r="375" spans="1:393" x14ac:dyDescent="0.25">
      <c r="A375" s="16" t="s">
        <v>10697</v>
      </c>
      <c r="B375" s="16" t="s">
        <v>8746</v>
      </c>
      <c r="C375" s="16" t="s">
        <v>972</v>
      </c>
      <c r="D375" s="16" t="s">
        <v>844</v>
      </c>
      <c r="E375" s="16" t="s">
        <v>843</v>
      </c>
      <c r="F375" s="16" t="s">
        <v>843</v>
      </c>
      <c r="G375" s="16" t="s">
        <v>843</v>
      </c>
      <c r="H375" s="16" t="s">
        <v>843</v>
      </c>
      <c r="I375" s="16" t="s">
        <v>843</v>
      </c>
      <c r="J375" s="16" t="s">
        <v>843</v>
      </c>
      <c r="K375" s="16" t="s">
        <v>843</v>
      </c>
      <c r="L375" s="16" t="s">
        <v>843</v>
      </c>
      <c r="M375" s="16" t="s">
        <v>843</v>
      </c>
      <c r="N375" s="16" t="s">
        <v>843</v>
      </c>
      <c r="O375" s="16" t="s">
        <v>843</v>
      </c>
      <c r="Q375" s="16" t="s">
        <v>844</v>
      </c>
      <c r="R375" s="16">
        <v>8</v>
      </c>
      <c r="T375" s="16" t="s">
        <v>470</v>
      </c>
      <c r="U375" s="16" t="s">
        <v>844</v>
      </c>
      <c r="V375" s="16" t="s">
        <v>843</v>
      </c>
      <c r="W375" s="16" t="s">
        <v>843</v>
      </c>
      <c r="X375" s="16" t="s">
        <v>843</v>
      </c>
      <c r="Y375" s="16" t="s">
        <v>844</v>
      </c>
      <c r="Z375" s="16" t="s">
        <v>843</v>
      </c>
      <c r="AA375" s="16" t="s">
        <v>843</v>
      </c>
      <c r="AB375" s="16" t="s">
        <v>843</v>
      </c>
      <c r="AC375" s="16" t="s">
        <v>844</v>
      </c>
      <c r="AF375" s="16" t="s">
        <v>11673</v>
      </c>
      <c r="AG375" s="16" t="s">
        <v>11696</v>
      </c>
      <c r="AH375" s="16" t="s">
        <v>844</v>
      </c>
      <c r="AI375" s="16" t="s">
        <v>844</v>
      </c>
      <c r="AJ375" s="16" t="s">
        <v>844</v>
      </c>
      <c r="AK375" s="16" t="s">
        <v>843</v>
      </c>
      <c r="AL375" s="16" t="s">
        <v>843</v>
      </c>
      <c r="AM375" s="16" t="s">
        <v>844</v>
      </c>
      <c r="AN375" s="16" t="s">
        <v>843</v>
      </c>
      <c r="AO375" s="16" t="s">
        <v>843</v>
      </c>
      <c r="AP375" s="16" t="s">
        <v>843</v>
      </c>
      <c r="AQ375" s="16" t="s">
        <v>844</v>
      </c>
      <c r="AR375" s="16" t="s">
        <v>4433</v>
      </c>
      <c r="AS375" s="16" t="s">
        <v>843</v>
      </c>
      <c r="AT375" s="16" t="s">
        <v>843</v>
      </c>
      <c r="AU375" s="16" t="s">
        <v>843</v>
      </c>
      <c r="AV375" s="16" t="s">
        <v>843</v>
      </c>
      <c r="AW375" s="16" t="s">
        <v>843</v>
      </c>
      <c r="AX375" s="16" t="s">
        <v>843</v>
      </c>
      <c r="AY375" s="16" t="s">
        <v>844</v>
      </c>
      <c r="BF375" s="16" t="s">
        <v>844</v>
      </c>
      <c r="BI375" s="16" t="s">
        <v>7785</v>
      </c>
      <c r="BJ375" s="16" t="s">
        <v>843</v>
      </c>
      <c r="BK375" s="16" t="s">
        <v>843</v>
      </c>
      <c r="BL375" s="16" t="s">
        <v>843</v>
      </c>
      <c r="BM375" s="16" t="s">
        <v>843</v>
      </c>
      <c r="BN375" s="16" t="s">
        <v>843</v>
      </c>
      <c r="BO375" s="16" t="s">
        <v>844</v>
      </c>
      <c r="BP375" s="16" t="s">
        <v>843</v>
      </c>
      <c r="BQ375" s="16" t="s">
        <v>843</v>
      </c>
      <c r="CC375" s="16" t="s">
        <v>867</v>
      </c>
      <c r="CD375" s="16" t="s">
        <v>6837</v>
      </c>
      <c r="CE375" s="16" t="s">
        <v>7537</v>
      </c>
      <c r="DN375" s="16" t="s">
        <v>4411</v>
      </c>
      <c r="DQ375" s="16" t="s">
        <v>7093</v>
      </c>
      <c r="DR375" s="16" t="s">
        <v>865</v>
      </c>
      <c r="DX375" s="16" t="s">
        <v>865</v>
      </c>
      <c r="ES375" s="16" t="s">
        <v>865</v>
      </c>
      <c r="EU375" s="16" t="s">
        <v>7810</v>
      </c>
      <c r="EV375" s="16" t="s">
        <v>865</v>
      </c>
      <c r="HC375" s="16" t="s">
        <v>865</v>
      </c>
      <c r="KO375" s="16" t="s">
        <v>9718</v>
      </c>
      <c r="KP375" s="16" t="s">
        <v>9717</v>
      </c>
      <c r="KQ375" s="16" t="s">
        <v>8694</v>
      </c>
      <c r="KR375" s="16" t="s">
        <v>10698</v>
      </c>
      <c r="KS375" s="16" t="s">
        <v>9719</v>
      </c>
      <c r="KT375" s="16" t="s">
        <v>9148</v>
      </c>
      <c r="KU375" s="16" t="s">
        <v>844</v>
      </c>
      <c r="KV375" s="16" t="s">
        <v>9148</v>
      </c>
      <c r="KW375" s="16" t="s">
        <v>851</v>
      </c>
      <c r="KY375" s="16" t="s">
        <v>486</v>
      </c>
      <c r="LA375" s="16" t="s">
        <v>11675</v>
      </c>
      <c r="LB375" s="16" t="s">
        <v>11653</v>
      </c>
      <c r="LC375" s="16" t="s">
        <v>10879</v>
      </c>
      <c r="LF375" s="16" t="s">
        <v>11654</v>
      </c>
      <c r="LI375" s="16" t="s">
        <v>11655</v>
      </c>
      <c r="LM375" s="16" t="s">
        <v>8741</v>
      </c>
      <c r="LO375" s="16" t="s">
        <v>1056</v>
      </c>
      <c r="LP375" s="16" t="s">
        <v>1056</v>
      </c>
      <c r="LQ375" s="16" t="s">
        <v>8732</v>
      </c>
      <c r="LR375" s="16" t="s">
        <v>844</v>
      </c>
      <c r="LS375" s="16" t="s">
        <v>844</v>
      </c>
      <c r="LT375" s="16" t="s">
        <v>844</v>
      </c>
      <c r="LU375" s="16" t="s">
        <v>843</v>
      </c>
      <c r="LV375" s="16" t="s">
        <v>843</v>
      </c>
      <c r="LW375" s="16" t="s">
        <v>843</v>
      </c>
      <c r="LX375" s="16" t="s">
        <v>1056</v>
      </c>
      <c r="LY375" s="16" t="s">
        <v>843</v>
      </c>
      <c r="LZ375" s="16" t="s">
        <v>843</v>
      </c>
      <c r="MA375" s="16" t="s">
        <v>843</v>
      </c>
      <c r="MB375" s="16" t="s">
        <v>843</v>
      </c>
      <c r="MC375" s="16" t="s">
        <v>1056</v>
      </c>
      <c r="MD375" s="16" t="s">
        <v>11676</v>
      </c>
      <c r="ME375" s="16" t="s">
        <v>11677</v>
      </c>
      <c r="MF375" s="16" t="s">
        <v>8847</v>
      </c>
      <c r="MR375" s="16" t="s">
        <v>470</v>
      </c>
      <c r="MS375" s="16" t="s">
        <v>11857</v>
      </c>
      <c r="MT375" s="16" t="s">
        <v>9009</v>
      </c>
      <c r="MV375" s="16" t="s">
        <v>487</v>
      </c>
      <c r="MW375" s="16" t="s">
        <v>1265</v>
      </c>
      <c r="MX375" s="16" t="s">
        <v>1262</v>
      </c>
      <c r="MY375" s="16" t="s">
        <v>486</v>
      </c>
      <c r="MZ375" s="16" t="s">
        <v>487</v>
      </c>
      <c r="NA375" s="16" t="s">
        <v>486</v>
      </c>
      <c r="NC375" s="16" t="s">
        <v>486</v>
      </c>
      <c r="NE375" s="16" t="s">
        <v>486</v>
      </c>
      <c r="NI375" s="16" t="s">
        <v>11658</v>
      </c>
      <c r="NL375" s="16" t="s">
        <v>844</v>
      </c>
      <c r="NS375" s="16" t="s">
        <v>462</v>
      </c>
      <c r="NT375" s="16" t="s">
        <v>482</v>
      </c>
      <c r="NU375" s="16">
        <v>0.79400000000000004</v>
      </c>
      <c r="NV375" s="16" t="s">
        <v>860</v>
      </c>
      <c r="NW375" s="16" t="s">
        <v>1176</v>
      </c>
      <c r="NX375" s="16" t="s">
        <v>1142</v>
      </c>
      <c r="NY375" s="16" t="s">
        <v>1122</v>
      </c>
      <c r="NZ375" s="16" t="s">
        <v>938</v>
      </c>
    </row>
    <row r="376" spans="1:393" x14ac:dyDescent="0.25">
      <c r="A376" s="16" t="s">
        <v>10701</v>
      </c>
      <c r="B376" s="16" t="s">
        <v>844</v>
      </c>
      <c r="C376" s="16" t="s">
        <v>972</v>
      </c>
      <c r="D376" s="16" t="s">
        <v>844</v>
      </c>
      <c r="E376" s="16" t="s">
        <v>843</v>
      </c>
      <c r="F376" s="16" t="s">
        <v>843</v>
      </c>
      <c r="G376" s="16" t="s">
        <v>843</v>
      </c>
      <c r="H376" s="16" t="s">
        <v>843</v>
      </c>
      <c r="I376" s="16" t="s">
        <v>843</v>
      </c>
      <c r="J376" s="16" t="s">
        <v>843</v>
      </c>
      <c r="K376" s="16" t="s">
        <v>843</v>
      </c>
      <c r="L376" s="16" t="s">
        <v>843</v>
      </c>
      <c r="M376" s="16" t="s">
        <v>843</v>
      </c>
      <c r="N376" s="16" t="s">
        <v>843</v>
      </c>
      <c r="O376" s="16" t="s">
        <v>843</v>
      </c>
      <c r="Q376" s="16" t="s">
        <v>844</v>
      </c>
      <c r="R376" s="16">
        <v>65</v>
      </c>
      <c r="T376" s="16" t="s">
        <v>470</v>
      </c>
      <c r="U376" s="16" t="s">
        <v>844</v>
      </c>
      <c r="V376" s="16" t="s">
        <v>843</v>
      </c>
      <c r="W376" s="16" t="s">
        <v>844</v>
      </c>
      <c r="X376" s="16" t="s">
        <v>843</v>
      </c>
      <c r="Y376" s="16" t="s">
        <v>843</v>
      </c>
      <c r="Z376" s="16" t="s">
        <v>843</v>
      </c>
      <c r="AA376" s="16" t="s">
        <v>843</v>
      </c>
      <c r="AB376" s="16" t="s">
        <v>843</v>
      </c>
      <c r="AC376" s="16" t="s">
        <v>843</v>
      </c>
      <c r="AD376" s="16" t="s">
        <v>867</v>
      </c>
      <c r="AF376" s="16" t="s">
        <v>11739</v>
      </c>
      <c r="AG376" s="16" t="s">
        <v>11725</v>
      </c>
      <c r="AH376" s="16" t="s">
        <v>844</v>
      </c>
      <c r="AI376" s="16" t="s">
        <v>844</v>
      </c>
      <c r="AJ376" s="16" t="s">
        <v>843</v>
      </c>
      <c r="AK376" s="16" t="s">
        <v>843</v>
      </c>
      <c r="AL376" s="16" t="s">
        <v>844</v>
      </c>
      <c r="AM376" s="16" t="s">
        <v>844</v>
      </c>
      <c r="AN376" s="16" t="s">
        <v>843</v>
      </c>
      <c r="AO376" s="16" t="s">
        <v>843</v>
      </c>
      <c r="AP376" s="16" t="s">
        <v>843</v>
      </c>
      <c r="AQ376" s="16" t="s">
        <v>844</v>
      </c>
      <c r="AR376" s="16" t="s">
        <v>11679</v>
      </c>
      <c r="AS376" s="16" t="s">
        <v>844</v>
      </c>
      <c r="AT376" s="16" t="s">
        <v>843</v>
      </c>
      <c r="AU376" s="16" t="s">
        <v>844</v>
      </c>
      <c r="AV376" s="16" t="s">
        <v>843</v>
      </c>
      <c r="AW376" s="16" t="s">
        <v>843</v>
      </c>
      <c r="AX376" s="16" t="s">
        <v>843</v>
      </c>
      <c r="AY376" s="16" t="s">
        <v>843</v>
      </c>
      <c r="AZ376" s="16" t="s">
        <v>4437</v>
      </c>
      <c r="BB376" s="16" t="s">
        <v>4437</v>
      </c>
      <c r="BF376" s="16" t="s">
        <v>844</v>
      </c>
      <c r="BI376" s="16" t="s">
        <v>7785</v>
      </c>
      <c r="BJ376" s="16" t="s">
        <v>843</v>
      </c>
      <c r="BK376" s="16" t="s">
        <v>843</v>
      </c>
      <c r="BL376" s="16" t="s">
        <v>843</v>
      </c>
      <c r="BM376" s="16" t="s">
        <v>843</v>
      </c>
      <c r="BN376" s="16" t="s">
        <v>843</v>
      </c>
      <c r="BO376" s="16" t="s">
        <v>844</v>
      </c>
      <c r="BP376" s="16" t="s">
        <v>843</v>
      </c>
      <c r="BQ376" s="16" t="s">
        <v>843</v>
      </c>
      <c r="DX376" s="16" t="s">
        <v>867</v>
      </c>
      <c r="DY376" s="16" t="s">
        <v>867</v>
      </c>
      <c r="ES376" s="16" t="s">
        <v>865</v>
      </c>
      <c r="EU376" s="16" t="s">
        <v>7813</v>
      </c>
      <c r="EV376" s="16" t="s">
        <v>865</v>
      </c>
      <c r="FF376" s="16" t="s">
        <v>7839</v>
      </c>
      <c r="HC376" s="16" t="s">
        <v>865</v>
      </c>
      <c r="JA376" s="16" t="s">
        <v>4816</v>
      </c>
      <c r="JB376" s="16" t="s">
        <v>865</v>
      </c>
      <c r="JC376" s="16" t="s">
        <v>865</v>
      </c>
      <c r="JD376" s="16" t="s">
        <v>865</v>
      </c>
      <c r="JE376" s="16" t="s">
        <v>865</v>
      </c>
      <c r="JF376" s="16" t="s">
        <v>865</v>
      </c>
      <c r="JG376" s="16" t="s">
        <v>843</v>
      </c>
      <c r="JH376" s="16" t="s">
        <v>4846</v>
      </c>
      <c r="KF376" s="16" t="s">
        <v>4951</v>
      </c>
      <c r="KI376" s="16" t="s">
        <v>4982</v>
      </c>
      <c r="KK376" s="16" t="s">
        <v>4883</v>
      </c>
      <c r="KM376" s="16" t="s">
        <v>7616</v>
      </c>
      <c r="KO376" s="16" t="s">
        <v>9722</v>
      </c>
      <c r="KP376" s="16" t="s">
        <v>9721</v>
      </c>
      <c r="KQ376" s="16" t="s">
        <v>8694</v>
      </c>
      <c r="KR376" s="16" t="s">
        <v>10702</v>
      </c>
      <c r="KS376" s="16" t="s">
        <v>9723</v>
      </c>
      <c r="KT376" s="16" t="s">
        <v>9148</v>
      </c>
      <c r="KU376" s="16" t="s">
        <v>844</v>
      </c>
      <c r="KV376" s="16" t="s">
        <v>9148</v>
      </c>
      <c r="KW376" s="16" t="s">
        <v>851</v>
      </c>
      <c r="KX376" s="16" t="s">
        <v>487</v>
      </c>
      <c r="KY376" s="16" t="s">
        <v>487</v>
      </c>
      <c r="KZ376" s="16" t="s">
        <v>487</v>
      </c>
      <c r="LC376" s="16" t="s">
        <v>10879</v>
      </c>
      <c r="LF376" s="16" t="s">
        <v>11654</v>
      </c>
      <c r="LI376" s="16" t="s">
        <v>11655</v>
      </c>
      <c r="LJ376" s="16" t="s">
        <v>843</v>
      </c>
      <c r="LL376" s="16" t="s">
        <v>8711</v>
      </c>
      <c r="LM376" s="16" t="s">
        <v>8741</v>
      </c>
      <c r="LO376" s="16" t="s">
        <v>843</v>
      </c>
      <c r="LP376" s="16" t="s">
        <v>843</v>
      </c>
      <c r="LQ376" s="16" t="s">
        <v>844</v>
      </c>
      <c r="LR376" s="16" t="s">
        <v>843</v>
      </c>
      <c r="LS376" s="16" t="s">
        <v>844</v>
      </c>
      <c r="LT376" s="16" t="s">
        <v>843</v>
      </c>
      <c r="LU376" s="16" t="s">
        <v>844</v>
      </c>
      <c r="LV376" s="16" t="s">
        <v>843</v>
      </c>
      <c r="LW376" s="16" t="s">
        <v>843</v>
      </c>
      <c r="LX376" s="16" t="s">
        <v>843</v>
      </c>
      <c r="LY376" s="16" t="s">
        <v>843</v>
      </c>
      <c r="LZ376" s="16" t="s">
        <v>843</v>
      </c>
      <c r="MA376" s="16" t="s">
        <v>843</v>
      </c>
      <c r="MB376" s="16" t="s">
        <v>843</v>
      </c>
      <c r="MC376" s="16" t="s">
        <v>843</v>
      </c>
      <c r="ME376" s="16" t="s">
        <v>11656</v>
      </c>
      <c r="MF376" s="16" t="s">
        <v>8847</v>
      </c>
      <c r="MJ376" s="16" t="s">
        <v>1840</v>
      </c>
      <c r="MO376" s="16" t="s">
        <v>1809</v>
      </c>
      <c r="MP376" s="16" t="s">
        <v>1829</v>
      </c>
      <c r="MQ376" s="16" t="s">
        <v>1790</v>
      </c>
      <c r="MR376" s="16" t="s">
        <v>470</v>
      </c>
      <c r="MS376" s="16" t="s">
        <v>11857</v>
      </c>
      <c r="MT376" s="16" t="s">
        <v>8940</v>
      </c>
      <c r="NC376" s="16" t="s">
        <v>486</v>
      </c>
      <c r="NE376" s="16" t="s">
        <v>486</v>
      </c>
      <c r="NG376" s="16" t="s">
        <v>1380</v>
      </c>
      <c r="NI376" s="16" t="s">
        <v>11658</v>
      </c>
      <c r="NR376" s="16" t="s">
        <v>878</v>
      </c>
      <c r="NS376" s="16" t="s">
        <v>462</v>
      </c>
      <c r="NT376" s="16" t="s">
        <v>482</v>
      </c>
      <c r="NU376" s="16">
        <v>0.79400000000000004</v>
      </c>
      <c r="NV376" s="16" t="s">
        <v>457</v>
      </c>
      <c r="NW376" s="16" t="s">
        <v>1177</v>
      </c>
      <c r="NX376" s="16" t="s">
        <v>1142</v>
      </c>
      <c r="OB376" s="16" t="s">
        <v>833</v>
      </c>
      <c r="OC376" s="16" t="s">
        <v>878</v>
      </c>
    </row>
    <row r="377" spans="1:393" x14ac:dyDescent="0.25">
      <c r="A377" s="16" t="s">
        <v>10705</v>
      </c>
      <c r="B377" s="16" t="s">
        <v>844</v>
      </c>
      <c r="C377" s="16" t="s">
        <v>972</v>
      </c>
      <c r="D377" s="16" t="s">
        <v>844</v>
      </c>
      <c r="E377" s="16" t="s">
        <v>843</v>
      </c>
      <c r="F377" s="16" t="s">
        <v>843</v>
      </c>
      <c r="G377" s="16" t="s">
        <v>843</v>
      </c>
      <c r="H377" s="16" t="s">
        <v>843</v>
      </c>
      <c r="I377" s="16" t="s">
        <v>843</v>
      </c>
      <c r="J377" s="16" t="s">
        <v>843</v>
      </c>
      <c r="K377" s="16" t="s">
        <v>843</v>
      </c>
      <c r="L377" s="16" t="s">
        <v>843</v>
      </c>
      <c r="M377" s="16" t="s">
        <v>843</v>
      </c>
      <c r="N377" s="16" t="s">
        <v>843</v>
      </c>
      <c r="O377" s="16" t="s">
        <v>843</v>
      </c>
      <c r="Q377" s="16" t="s">
        <v>844</v>
      </c>
      <c r="R377" s="16">
        <v>46</v>
      </c>
      <c r="T377" s="16" t="s">
        <v>470</v>
      </c>
      <c r="U377" s="16" t="s">
        <v>844</v>
      </c>
      <c r="V377" s="16" t="s">
        <v>843</v>
      </c>
      <c r="W377" s="16" t="s">
        <v>844</v>
      </c>
      <c r="X377" s="16" t="s">
        <v>843</v>
      </c>
      <c r="Y377" s="16" t="s">
        <v>843</v>
      </c>
      <c r="Z377" s="16" t="s">
        <v>843</v>
      </c>
      <c r="AA377" s="16" t="s">
        <v>843</v>
      </c>
      <c r="AB377" s="16" t="s">
        <v>844</v>
      </c>
      <c r="AC377" s="16" t="s">
        <v>843</v>
      </c>
      <c r="AD377" s="16" t="s">
        <v>867</v>
      </c>
      <c r="AF377" s="16" t="s">
        <v>11863</v>
      </c>
      <c r="AG377" s="16" t="s">
        <v>11703</v>
      </c>
      <c r="AH377" s="16" t="s">
        <v>844</v>
      </c>
      <c r="AI377" s="16" t="s">
        <v>843</v>
      </c>
      <c r="AJ377" s="16" t="s">
        <v>844</v>
      </c>
      <c r="AK377" s="16" t="s">
        <v>843</v>
      </c>
      <c r="AL377" s="16" t="s">
        <v>844</v>
      </c>
      <c r="AM377" s="16" t="s">
        <v>843</v>
      </c>
      <c r="AN377" s="16" t="s">
        <v>843</v>
      </c>
      <c r="AO377" s="16" t="s">
        <v>843</v>
      </c>
      <c r="AP377" s="16" t="s">
        <v>843</v>
      </c>
      <c r="AQ377" s="16" t="s">
        <v>843</v>
      </c>
      <c r="AR377" s="16" t="s">
        <v>11864</v>
      </c>
      <c r="AS377" s="16" t="s">
        <v>844</v>
      </c>
      <c r="AT377" s="16" t="s">
        <v>843</v>
      </c>
      <c r="AU377" s="16" t="s">
        <v>844</v>
      </c>
      <c r="AV377" s="16" t="s">
        <v>844</v>
      </c>
      <c r="AW377" s="16" t="s">
        <v>843</v>
      </c>
      <c r="AX377" s="16" t="s">
        <v>843</v>
      </c>
      <c r="AY377" s="16" t="s">
        <v>843</v>
      </c>
      <c r="AZ377" s="16" t="s">
        <v>4437</v>
      </c>
      <c r="BB377" s="16" t="s">
        <v>4437</v>
      </c>
      <c r="BC377" s="16" t="s">
        <v>4437</v>
      </c>
      <c r="BF377" s="16" t="s">
        <v>843</v>
      </c>
      <c r="BH377" s="16" t="s">
        <v>7380</v>
      </c>
      <c r="BI377" s="16" t="s">
        <v>7785</v>
      </c>
      <c r="BJ377" s="16" t="s">
        <v>843</v>
      </c>
      <c r="BK377" s="16" t="s">
        <v>843</v>
      </c>
      <c r="BL377" s="16" t="s">
        <v>843</v>
      </c>
      <c r="BM377" s="16" t="s">
        <v>843</v>
      </c>
      <c r="BN377" s="16" t="s">
        <v>843</v>
      </c>
      <c r="BO377" s="16" t="s">
        <v>844</v>
      </c>
      <c r="BP377" s="16" t="s">
        <v>843</v>
      </c>
      <c r="BQ377" s="16" t="s">
        <v>843</v>
      </c>
      <c r="DX377" s="16" t="s">
        <v>867</v>
      </c>
      <c r="DY377" s="16" t="s">
        <v>867</v>
      </c>
      <c r="ES377" s="16" t="s">
        <v>867</v>
      </c>
      <c r="EU377" s="16" t="s">
        <v>7813</v>
      </c>
      <c r="EV377" s="16" t="s">
        <v>865</v>
      </c>
      <c r="FT377" s="16" t="s">
        <v>865</v>
      </c>
      <c r="HC377" s="16" t="s">
        <v>867</v>
      </c>
      <c r="HD377" s="16" t="s">
        <v>865</v>
      </c>
      <c r="JA377" s="16" t="s">
        <v>4822</v>
      </c>
      <c r="JB377" s="16" t="s">
        <v>865</v>
      </c>
      <c r="JC377" s="16" t="s">
        <v>865</v>
      </c>
      <c r="JD377" s="16" t="s">
        <v>865</v>
      </c>
      <c r="JE377" s="16" t="s">
        <v>865</v>
      </c>
      <c r="JF377" s="16" t="s">
        <v>865</v>
      </c>
      <c r="JG377" s="16" t="s">
        <v>843</v>
      </c>
      <c r="JH377" s="16" t="s">
        <v>5638</v>
      </c>
      <c r="JJ377" s="16" t="s">
        <v>865</v>
      </c>
      <c r="KF377" s="16" t="s">
        <v>4926</v>
      </c>
      <c r="KI377" s="16" t="s">
        <v>4982</v>
      </c>
      <c r="KK377" s="16" t="s">
        <v>4904</v>
      </c>
      <c r="KM377" s="16" t="s">
        <v>7610</v>
      </c>
      <c r="KO377" s="16" t="s">
        <v>9726</v>
      </c>
      <c r="KP377" s="16" t="s">
        <v>9725</v>
      </c>
      <c r="KQ377" s="16" t="s">
        <v>8694</v>
      </c>
      <c r="KR377" s="16" t="s">
        <v>10706</v>
      </c>
      <c r="KS377" s="16" t="s">
        <v>9727</v>
      </c>
      <c r="KT377" s="16" t="s">
        <v>9148</v>
      </c>
      <c r="KU377" s="16" t="s">
        <v>844</v>
      </c>
      <c r="KV377" s="16" t="s">
        <v>9148</v>
      </c>
      <c r="KW377" s="16" t="s">
        <v>851</v>
      </c>
      <c r="KX377" s="16" t="s">
        <v>487</v>
      </c>
      <c r="KY377" s="16" t="s">
        <v>487</v>
      </c>
      <c r="KZ377" s="16" t="s">
        <v>487</v>
      </c>
      <c r="LC377" s="16" t="s">
        <v>10879</v>
      </c>
      <c r="LF377" s="16" t="s">
        <v>11654</v>
      </c>
      <c r="LI377" s="16" t="s">
        <v>11655</v>
      </c>
      <c r="LJ377" s="16" t="s">
        <v>843</v>
      </c>
      <c r="LL377" s="16" t="s">
        <v>8711</v>
      </c>
      <c r="LM377" s="16" t="s">
        <v>8741</v>
      </c>
      <c r="LO377" s="16" t="s">
        <v>843</v>
      </c>
      <c r="LP377" s="16" t="s">
        <v>844</v>
      </c>
      <c r="LQ377" s="16" t="s">
        <v>1056</v>
      </c>
      <c r="LR377" s="16" t="s">
        <v>844</v>
      </c>
      <c r="LS377" s="16" t="s">
        <v>1056</v>
      </c>
      <c r="LT377" s="16" t="s">
        <v>844</v>
      </c>
      <c r="LU377" s="16" t="s">
        <v>1056</v>
      </c>
      <c r="LV377" s="16" t="s">
        <v>843</v>
      </c>
      <c r="LW377" s="16" t="s">
        <v>844</v>
      </c>
      <c r="LX377" s="16" t="s">
        <v>843</v>
      </c>
      <c r="LY377" s="16" t="s">
        <v>843</v>
      </c>
      <c r="LZ377" s="16" t="s">
        <v>843</v>
      </c>
      <c r="MA377" s="16" t="s">
        <v>843</v>
      </c>
      <c r="MB377" s="16" t="s">
        <v>843</v>
      </c>
      <c r="MC377" s="16" t="s">
        <v>843</v>
      </c>
      <c r="ME377" s="16" t="s">
        <v>11656</v>
      </c>
      <c r="MF377" s="16" t="s">
        <v>8847</v>
      </c>
      <c r="MJ377" s="16" t="s">
        <v>1839</v>
      </c>
      <c r="MO377" s="16" t="s">
        <v>1817</v>
      </c>
      <c r="MP377" s="16" t="s">
        <v>1829</v>
      </c>
      <c r="MQ377" s="16" t="s">
        <v>1784</v>
      </c>
      <c r="MR377" s="16" t="s">
        <v>470</v>
      </c>
      <c r="MS377" s="16" t="s">
        <v>11857</v>
      </c>
      <c r="MT377" s="16" t="s">
        <v>8811</v>
      </c>
      <c r="MU377" s="16" t="s">
        <v>817</v>
      </c>
      <c r="NC377" s="16" t="s">
        <v>487</v>
      </c>
      <c r="ND377" s="16" t="s">
        <v>486</v>
      </c>
      <c r="NE377" s="16" t="s">
        <v>487</v>
      </c>
      <c r="NF377" s="16" t="s">
        <v>486</v>
      </c>
      <c r="NG377" s="16" t="s">
        <v>1378</v>
      </c>
      <c r="NI377" s="16" t="s">
        <v>11658</v>
      </c>
      <c r="NR377" s="16" t="s">
        <v>451</v>
      </c>
      <c r="NS377" s="16" t="s">
        <v>462</v>
      </c>
      <c r="NT377" s="16" t="s">
        <v>482</v>
      </c>
      <c r="NU377" s="16">
        <v>0.79400000000000004</v>
      </c>
      <c r="NV377" s="16" t="s">
        <v>451</v>
      </c>
      <c r="NW377" s="16" t="s">
        <v>1175</v>
      </c>
      <c r="NX377" s="16" t="s">
        <v>1142</v>
      </c>
      <c r="OB377" s="16" t="s">
        <v>833</v>
      </c>
      <c r="OC377" s="16" t="s">
        <v>451</v>
      </c>
    </row>
    <row r="378" spans="1:393" x14ac:dyDescent="0.25">
      <c r="A378" s="16" t="s">
        <v>10710</v>
      </c>
      <c r="B378" s="16" t="s">
        <v>1056</v>
      </c>
      <c r="C378" s="16" t="s">
        <v>4199</v>
      </c>
      <c r="D378" s="16" t="s">
        <v>843</v>
      </c>
      <c r="E378" s="16" t="s">
        <v>843</v>
      </c>
      <c r="F378" s="16" t="s">
        <v>843</v>
      </c>
      <c r="G378" s="16" t="s">
        <v>843</v>
      </c>
      <c r="H378" s="16" t="s">
        <v>843</v>
      </c>
      <c r="I378" s="16" t="s">
        <v>844</v>
      </c>
      <c r="J378" s="16" t="s">
        <v>843</v>
      </c>
      <c r="K378" s="16" t="s">
        <v>843</v>
      </c>
      <c r="L378" s="16" t="s">
        <v>843</v>
      </c>
      <c r="M378" s="16" t="s">
        <v>843</v>
      </c>
      <c r="N378" s="16" t="s">
        <v>843</v>
      </c>
      <c r="O378" s="16" t="s">
        <v>843</v>
      </c>
      <c r="Q378" s="16" t="s">
        <v>843</v>
      </c>
      <c r="R378" s="16">
        <v>65</v>
      </c>
      <c r="T378" s="16" t="s">
        <v>474</v>
      </c>
      <c r="U378" s="16" t="s">
        <v>843</v>
      </c>
      <c r="V378" s="16" t="s">
        <v>844</v>
      </c>
      <c r="W378" s="16" t="s">
        <v>843</v>
      </c>
      <c r="X378" s="16" t="s">
        <v>844</v>
      </c>
      <c r="Y378" s="16" t="s">
        <v>843</v>
      </c>
      <c r="Z378" s="16" t="s">
        <v>843</v>
      </c>
      <c r="AA378" s="16" t="s">
        <v>843</v>
      </c>
      <c r="AB378" s="16" t="s">
        <v>843</v>
      </c>
      <c r="AC378" s="16" t="s">
        <v>843</v>
      </c>
      <c r="AD378" s="16" t="s">
        <v>867</v>
      </c>
      <c r="BF378" s="16" t="s">
        <v>843</v>
      </c>
      <c r="JB378" s="16" t="s">
        <v>865</v>
      </c>
      <c r="JC378" s="16" t="s">
        <v>865</v>
      </c>
      <c r="JD378" s="16" t="s">
        <v>865</v>
      </c>
      <c r="JE378" s="16" t="s">
        <v>865</v>
      </c>
      <c r="JF378" s="16" t="s">
        <v>865</v>
      </c>
      <c r="JG378" s="16" t="s">
        <v>843</v>
      </c>
      <c r="JH378" s="16" t="s">
        <v>4846</v>
      </c>
      <c r="KO378" s="16" t="s">
        <v>9726</v>
      </c>
      <c r="KP378" s="16" t="s">
        <v>9725</v>
      </c>
      <c r="KQ378" s="16" t="s">
        <v>8694</v>
      </c>
      <c r="KR378" s="16" t="s">
        <v>10711</v>
      </c>
      <c r="KS378" s="16" t="s">
        <v>9727</v>
      </c>
      <c r="KT378" s="16" t="s">
        <v>9148</v>
      </c>
      <c r="KU378" s="16" t="s">
        <v>844</v>
      </c>
      <c r="KV378" s="16" t="s">
        <v>9148</v>
      </c>
      <c r="LC378" s="16" t="s">
        <v>10879</v>
      </c>
      <c r="LF378" s="16" t="s">
        <v>11654</v>
      </c>
      <c r="LJ378" s="16" t="s">
        <v>843</v>
      </c>
      <c r="LL378" s="16" t="s">
        <v>8711</v>
      </c>
      <c r="LM378" s="16" t="s">
        <v>8741</v>
      </c>
      <c r="LO378" s="16" t="s">
        <v>843</v>
      </c>
      <c r="LP378" s="16" t="s">
        <v>844</v>
      </c>
      <c r="LQ378" s="16" t="s">
        <v>1056</v>
      </c>
      <c r="LR378" s="16" t="s">
        <v>844</v>
      </c>
      <c r="LS378" s="16" t="s">
        <v>1056</v>
      </c>
      <c r="LT378" s="16" t="s">
        <v>844</v>
      </c>
      <c r="LU378" s="16" t="s">
        <v>1056</v>
      </c>
      <c r="LV378" s="16" t="s">
        <v>843</v>
      </c>
      <c r="LW378" s="16" t="s">
        <v>844</v>
      </c>
      <c r="LX378" s="16" t="s">
        <v>843</v>
      </c>
      <c r="LY378" s="16" t="s">
        <v>843</v>
      </c>
      <c r="LZ378" s="16" t="s">
        <v>843</v>
      </c>
      <c r="MA378" s="16" t="s">
        <v>843</v>
      </c>
      <c r="MB378" s="16" t="s">
        <v>843</v>
      </c>
      <c r="MC378" s="16" t="s">
        <v>843</v>
      </c>
      <c r="ME378" s="16" t="s">
        <v>11656</v>
      </c>
      <c r="MF378" s="16" t="s">
        <v>8847</v>
      </c>
      <c r="MR378" s="16" t="s">
        <v>474</v>
      </c>
      <c r="MS378" s="16" t="s">
        <v>11857</v>
      </c>
      <c r="NI378" s="16" t="s">
        <v>11658</v>
      </c>
      <c r="NR378" s="16" t="s">
        <v>878</v>
      </c>
      <c r="NS378" s="16" t="s">
        <v>462</v>
      </c>
      <c r="NT378" s="16" t="s">
        <v>482</v>
      </c>
      <c r="NU378" s="16">
        <v>0.79400000000000004</v>
      </c>
      <c r="NV378" s="16" t="s">
        <v>457</v>
      </c>
      <c r="NW378" s="16" t="s">
        <v>1183</v>
      </c>
      <c r="NX378" s="16" t="s">
        <v>1142</v>
      </c>
      <c r="OB378" s="16" t="s">
        <v>833</v>
      </c>
      <c r="OC378" s="16" t="s">
        <v>878</v>
      </c>
    </row>
    <row r="379" spans="1:393" x14ac:dyDescent="0.25">
      <c r="A379" s="16" t="s">
        <v>10714</v>
      </c>
      <c r="B379" s="16" t="s">
        <v>8732</v>
      </c>
      <c r="C379" s="16" t="s">
        <v>4199</v>
      </c>
      <c r="D379" s="16" t="s">
        <v>843</v>
      </c>
      <c r="E379" s="16" t="s">
        <v>843</v>
      </c>
      <c r="F379" s="16" t="s">
        <v>843</v>
      </c>
      <c r="G379" s="16" t="s">
        <v>843</v>
      </c>
      <c r="H379" s="16" t="s">
        <v>843</v>
      </c>
      <c r="I379" s="16" t="s">
        <v>844</v>
      </c>
      <c r="J379" s="16" t="s">
        <v>843</v>
      </c>
      <c r="K379" s="16" t="s">
        <v>843</v>
      </c>
      <c r="L379" s="16" t="s">
        <v>843</v>
      </c>
      <c r="M379" s="16" t="s">
        <v>843</v>
      </c>
      <c r="N379" s="16" t="s">
        <v>843</v>
      </c>
      <c r="O379" s="16" t="s">
        <v>843</v>
      </c>
      <c r="Q379" s="16" t="s">
        <v>843</v>
      </c>
      <c r="R379" s="16">
        <v>62</v>
      </c>
      <c r="T379" s="16" t="s">
        <v>470</v>
      </c>
      <c r="U379" s="16" t="s">
        <v>844</v>
      </c>
      <c r="V379" s="16" t="s">
        <v>843</v>
      </c>
      <c r="W379" s="16" t="s">
        <v>844</v>
      </c>
      <c r="X379" s="16" t="s">
        <v>843</v>
      </c>
      <c r="Y379" s="16" t="s">
        <v>843</v>
      </c>
      <c r="Z379" s="16" t="s">
        <v>843</v>
      </c>
      <c r="AA379" s="16" t="s">
        <v>843</v>
      </c>
      <c r="AB379" s="16" t="s">
        <v>843</v>
      </c>
      <c r="AC379" s="16" t="s">
        <v>843</v>
      </c>
      <c r="AD379" s="16" t="s">
        <v>865</v>
      </c>
      <c r="BF379" s="16" t="s">
        <v>843</v>
      </c>
      <c r="JB379" s="16" t="s">
        <v>865</v>
      </c>
      <c r="JC379" s="16" t="s">
        <v>865</v>
      </c>
      <c r="JD379" s="16" t="s">
        <v>865</v>
      </c>
      <c r="JE379" s="16" t="s">
        <v>865</v>
      </c>
      <c r="JF379" s="16" t="s">
        <v>865</v>
      </c>
      <c r="JG379" s="16" t="s">
        <v>843</v>
      </c>
      <c r="JH379" s="16" t="s">
        <v>4846</v>
      </c>
      <c r="KO379" s="16" t="s">
        <v>9726</v>
      </c>
      <c r="KP379" s="16" t="s">
        <v>9725</v>
      </c>
      <c r="KQ379" s="16" t="s">
        <v>8694</v>
      </c>
      <c r="KR379" s="16" t="s">
        <v>10715</v>
      </c>
      <c r="KS379" s="16" t="s">
        <v>9727</v>
      </c>
      <c r="KT379" s="16" t="s">
        <v>9148</v>
      </c>
      <c r="KU379" s="16" t="s">
        <v>844</v>
      </c>
      <c r="KV379" s="16" t="s">
        <v>9148</v>
      </c>
      <c r="LC379" s="16" t="s">
        <v>10879</v>
      </c>
      <c r="LF379" s="16" t="s">
        <v>11654</v>
      </c>
      <c r="LJ379" s="16" t="s">
        <v>843</v>
      </c>
      <c r="LL379" s="16" t="s">
        <v>8711</v>
      </c>
      <c r="LM379" s="16" t="s">
        <v>8741</v>
      </c>
      <c r="LO379" s="16" t="s">
        <v>843</v>
      </c>
      <c r="LP379" s="16" t="s">
        <v>844</v>
      </c>
      <c r="LQ379" s="16" t="s">
        <v>1056</v>
      </c>
      <c r="LR379" s="16" t="s">
        <v>844</v>
      </c>
      <c r="LS379" s="16" t="s">
        <v>1056</v>
      </c>
      <c r="LT379" s="16" t="s">
        <v>844</v>
      </c>
      <c r="LU379" s="16" t="s">
        <v>1056</v>
      </c>
      <c r="LV379" s="16" t="s">
        <v>843</v>
      </c>
      <c r="LW379" s="16" t="s">
        <v>844</v>
      </c>
      <c r="LX379" s="16" t="s">
        <v>843</v>
      </c>
      <c r="LY379" s="16" t="s">
        <v>843</v>
      </c>
      <c r="LZ379" s="16" t="s">
        <v>843</v>
      </c>
      <c r="MA379" s="16" t="s">
        <v>843</v>
      </c>
      <c r="MB379" s="16" t="s">
        <v>843</v>
      </c>
      <c r="MC379" s="16" t="s">
        <v>843</v>
      </c>
      <c r="ME379" s="16" t="s">
        <v>11656</v>
      </c>
      <c r="MF379" s="16" t="s">
        <v>8847</v>
      </c>
      <c r="MR379" s="16" t="s">
        <v>470</v>
      </c>
      <c r="MS379" s="16" t="s">
        <v>11857</v>
      </c>
      <c r="NI379" s="16" t="s">
        <v>11658</v>
      </c>
      <c r="NR379" s="16" t="s">
        <v>877</v>
      </c>
      <c r="NS379" s="16" t="s">
        <v>462</v>
      </c>
      <c r="NT379" s="16" t="s">
        <v>482</v>
      </c>
      <c r="NU379" s="16">
        <v>0.79400000000000004</v>
      </c>
      <c r="NV379" s="16" t="s">
        <v>457</v>
      </c>
      <c r="NW379" s="16" t="s">
        <v>1177</v>
      </c>
      <c r="NX379" s="16" t="s">
        <v>1142</v>
      </c>
      <c r="OB379" s="16" t="s">
        <v>833</v>
      </c>
      <c r="OC379" s="16" t="s">
        <v>877</v>
      </c>
    </row>
    <row r="380" spans="1:393" x14ac:dyDescent="0.25">
      <c r="A380" s="16" t="s">
        <v>10719</v>
      </c>
      <c r="B380" s="16" t="s">
        <v>844</v>
      </c>
      <c r="C380" s="16" t="s">
        <v>972</v>
      </c>
      <c r="D380" s="16" t="s">
        <v>844</v>
      </c>
      <c r="E380" s="16" t="s">
        <v>843</v>
      </c>
      <c r="F380" s="16" t="s">
        <v>843</v>
      </c>
      <c r="G380" s="16" t="s">
        <v>843</v>
      </c>
      <c r="H380" s="16" t="s">
        <v>843</v>
      </c>
      <c r="I380" s="16" t="s">
        <v>843</v>
      </c>
      <c r="J380" s="16" t="s">
        <v>843</v>
      </c>
      <c r="K380" s="16" t="s">
        <v>843</v>
      </c>
      <c r="L380" s="16" t="s">
        <v>843</v>
      </c>
      <c r="M380" s="16" t="s">
        <v>843</v>
      </c>
      <c r="N380" s="16" t="s">
        <v>843</v>
      </c>
      <c r="O380" s="16" t="s">
        <v>843</v>
      </c>
      <c r="Q380" s="16" t="s">
        <v>844</v>
      </c>
      <c r="R380" s="16">
        <v>38</v>
      </c>
      <c r="T380" s="16" t="s">
        <v>470</v>
      </c>
      <c r="U380" s="16" t="s">
        <v>844</v>
      </c>
      <c r="V380" s="16" t="s">
        <v>843</v>
      </c>
      <c r="W380" s="16" t="s">
        <v>844</v>
      </c>
      <c r="X380" s="16" t="s">
        <v>843</v>
      </c>
      <c r="Y380" s="16" t="s">
        <v>843</v>
      </c>
      <c r="Z380" s="16" t="s">
        <v>843</v>
      </c>
      <c r="AA380" s="16" t="s">
        <v>843</v>
      </c>
      <c r="AB380" s="16" t="s">
        <v>844</v>
      </c>
      <c r="AC380" s="16" t="s">
        <v>843</v>
      </c>
      <c r="AD380" s="16" t="s">
        <v>867</v>
      </c>
      <c r="AF380" s="16" t="s">
        <v>11739</v>
      </c>
      <c r="AG380" s="16" t="s">
        <v>11725</v>
      </c>
      <c r="AH380" s="16" t="s">
        <v>844</v>
      </c>
      <c r="AI380" s="16" t="s">
        <v>844</v>
      </c>
      <c r="AJ380" s="16" t="s">
        <v>843</v>
      </c>
      <c r="AK380" s="16" t="s">
        <v>843</v>
      </c>
      <c r="AL380" s="16" t="s">
        <v>844</v>
      </c>
      <c r="AM380" s="16" t="s">
        <v>844</v>
      </c>
      <c r="AN380" s="16" t="s">
        <v>843</v>
      </c>
      <c r="AO380" s="16" t="s">
        <v>843</v>
      </c>
      <c r="AP380" s="16" t="s">
        <v>843</v>
      </c>
      <c r="AQ380" s="16" t="s">
        <v>844</v>
      </c>
      <c r="AR380" s="16" t="s">
        <v>4433</v>
      </c>
      <c r="AS380" s="16" t="s">
        <v>843</v>
      </c>
      <c r="AT380" s="16" t="s">
        <v>843</v>
      </c>
      <c r="AU380" s="16" t="s">
        <v>843</v>
      </c>
      <c r="AV380" s="16" t="s">
        <v>843</v>
      </c>
      <c r="AW380" s="16" t="s">
        <v>843</v>
      </c>
      <c r="AX380" s="16" t="s">
        <v>843</v>
      </c>
      <c r="AY380" s="16" t="s">
        <v>844</v>
      </c>
      <c r="BF380" s="16" t="s">
        <v>844</v>
      </c>
      <c r="BH380" s="16" t="s">
        <v>7383</v>
      </c>
      <c r="BI380" s="16" t="s">
        <v>7785</v>
      </c>
      <c r="BJ380" s="16" t="s">
        <v>843</v>
      </c>
      <c r="BK380" s="16" t="s">
        <v>843</v>
      </c>
      <c r="BL380" s="16" t="s">
        <v>843</v>
      </c>
      <c r="BM380" s="16" t="s">
        <v>843</v>
      </c>
      <c r="BN380" s="16" t="s">
        <v>843</v>
      </c>
      <c r="BO380" s="16" t="s">
        <v>844</v>
      </c>
      <c r="BP380" s="16" t="s">
        <v>843</v>
      </c>
      <c r="BQ380" s="16" t="s">
        <v>843</v>
      </c>
      <c r="DX380" s="16" t="s">
        <v>865</v>
      </c>
      <c r="ES380" s="16" t="s">
        <v>865</v>
      </c>
      <c r="EU380" s="16" t="s">
        <v>7810</v>
      </c>
      <c r="EV380" s="16" t="s">
        <v>865</v>
      </c>
      <c r="FT380" s="16" t="s">
        <v>865</v>
      </c>
      <c r="HC380" s="16" t="s">
        <v>865</v>
      </c>
      <c r="JA380" s="16" t="s">
        <v>4819</v>
      </c>
      <c r="JB380" s="16" t="s">
        <v>867</v>
      </c>
      <c r="JC380" s="16" t="s">
        <v>865</v>
      </c>
      <c r="JG380" s="16" t="s">
        <v>1056</v>
      </c>
      <c r="JV380" s="16">
        <v>40</v>
      </c>
      <c r="JW380" s="16" t="s">
        <v>7603</v>
      </c>
      <c r="JY380" s="16">
        <v>7000</v>
      </c>
      <c r="JZ380" s="16" t="s">
        <v>4907</v>
      </c>
      <c r="KB380" s="16" t="s">
        <v>7616</v>
      </c>
      <c r="KD380" s="16" t="s">
        <v>4917</v>
      </c>
      <c r="KE380" s="16" t="s">
        <v>7277</v>
      </c>
      <c r="KF380" s="16" t="s">
        <v>4932</v>
      </c>
      <c r="KH380" s="16" t="s">
        <v>7642</v>
      </c>
      <c r="KI380" s="16" t="s">
        <v>4982</v>
      </c>
      <c r="KK380" s="16" t="s">
        <v>4910</v>
      </c>
      <c r="KM380" s="16" t="s">
        <v>7616</v>
      </c>
      <c r="KO380" s="16" t="s">
        <v>9730</v>
      </c>
      <c r="KP380" s="16" t="s">
        <v>9729</v>
      </c>
      <c r="KQ380" s="16" t="s">
        <v>8694</v>
      </c>
      <c r="KR380" s="16" t="s">
        <v>10720</v>
      </c>
      <c r="KS380" s="16" t="s">
        <v>9731</v>
      </c>
      <c r="KT380" s="16" t="s">
        <v>9148</v>
      </c>
      <c r="KU380" s="16" t="s">
        <v>844</v>
      </c>
      <c r="KV380" s="16" t="s">
        <v>9148</v>
      </c>
      <c r="KW380" s="16" t="s">
        <v>851</v>
      </c>
      <c r="KY380" s="16" t="s">
        <v>486</v>
      </c>
      <c r="LC380" s="16" t="s">
        <v>10879</v>
      </c>
      <c r="LF380" s="16" t="s">
        <v>11654</v>
      </c>
      <c r="LI380" s="16" t="s">
        <v>11655</v>
      </c>
      <c r="LJ380" s="16" t="s">
        <v>831</v>
      </c>
      <c r="LK380" s="16" t="s">
        <v>831</v>
      </c>
      <c r="LL380" s="16" t="s">
        <v>8756</v>
      </c>
      <c r="LM380" s="16" t="s">
        <v>8741</v>
      </c>
      <c r="LO380" s="16" t="s">
        <v>844</v>
      </c>
      <c r="LP380" s="16" t="s">
        <v>844</v>
      </c>
      <c r="LQ380" s="16" t="s">
        <v>1056</v>
      </c>
      <c r="LR380" s="16" t="s">
        <v>843</v>
      </c>
      <c r="LS380" s="16" t="s">
        <v>844</v>
      </c>
      <c r="LT380" s="16" t="s">
        <v>843</v>
      </c>
      <c r="LU380" s="16" t="s">
        <v>843</v>
      </c>
      <c r="LV380" s="16" t="s">
        <v>843</v>
      </c>
      <c r="LW380" s="16" t="s">
        <v>843</v>
      </c>
      <c r="LX380" s="16" t="s">
        <v>844</v>
      </c>
      <c r="LY380" s="16" t="s">
        <v>843</v>
      </c>
      <c r="LZ380" s="16" t="s">
        <v>843</v>
      </c>
      <c r="MA380" s="16" t="s">
        <v>843</v>
      </c>
      <c r="MB380" s="16" t="s">
        <v>843</v>
      </c>
      <c r="MC380" s="16" t="s">
        <v>844</v>
      </c>
      <c r="ME380" s="16" t="s">
        <v>11656</v>
      </c>
      <c r="MF380" s="16" t="s">
        <v>8847</v>
      </c>
      <c r="MG380" s="16" t="s">
        <v>1840</v>
      </c>
      <c r="MH380" s="16" t="s">
        <v>11667</v>
      </c>
      <c r="MI380" s="16" t="s">
        <v>11733</v>
      </c>
      <c r="MJ380" s="16" t="s">
        <v>1840</v>
      </c>
      <c r="MK380" s="16" t="s">
        <v>9015</v>
      </c>
      <c r="ML380" s="16" t="s">
        <v>1786</v>
      </c>
      <c r="MM380" s="16" t="s">
        <v>487</v>
      </c>
      <c r="MN380" s="16" t="s">
        <v>1798</v>
      </c>
      <c r="MO380" s="16" t="s">
        <v>1813</v>
      </c>
      <c r="MP380" s="16" t="s">
        <v>1829</v>
      </c>
      <c r="MQ380" s="16" t="s">
        <v>1787</v>
      </c>
      <c r="MR380" s="16" t="s">
        <v>470</v>
      </c>
      <c r="MS380" s="16" t="s">
        <v>11857</v>
      </c>
      <c r="MT380" s="16" t="s">
        <v>8940</v>
      </c>
      <c r="MU380" s="16" t="s">
        <v>817</v>
      </c>
      <c r="NC380" s="16" t="s">
        <v>486</v>
      </c>
      <c r="ND380" s="16" t="s">
        <v>486</v>
      </c>
      <c r="NE380" s="16" t="s">
        <v>486</v>
      </c>
      <c r="NG380" s="16" t="s">
        <v>1369</v>
      </c>
      <c r="NH380" s="16" t="s">
        <v>1913</v>
      </c>
      <c r="NI380" s="16" t="s">
        <v>11658</v>
      </c>
      <c r="NJ380" s="16" t="s">
        <v>11783</v>
      </c>
      <c r="NK380" s="16" t="s">
        <v>10582</v>
      </c>
      <c r="NR380" s="16" t="s">
        <v>451</v>
      </c>
      <c r="NS380" s="16" t="s">
        <v>462</v>
      </c>
      <c r="NT380" s="16" t="s">
        <v>482</v>
      </c>
      <c r="NU380" s="16">
        <v>0.79400000000000004</v>
      </c>
      <c r="NV380" s="16" t="s">
        <v>451</v>
      </c>
      <c r="NW380" s="16" t="s">
        <v>1175</v>
      </c>
      <c r="NX380" s="16" t="s">
        <v>1142</v>
      </c>
      <c r="OB380" s="16" t="s">
        <v>831</v>
      </c>
      <c r="OC380" s="16" t="s">
        <v>451</v>
      </c>
    </row>
    <row r="381" spans="1:393" x14ac:dyDescent="0.25">
      <c r="A381" s="16" t="s">
        <v>10723</v>
      </c>
      <c r="B381" s="16" t="s">
        <v>1056</v>
      </c>
      <c r="C381" s="16" t="s">
        <v>972</v>
      </c>
      <c r="D381" s="16" t="s">
        <v>844</v>
      </c>
      <c r="E381" s="16" t="s">
        <v>843</v>
      </c>
      <c r="F381" s="16" t="s">
        <v>843</v>
      </c>
      <c r="G381" s="16" t="s">
        <v>843</v>
      </c>
      <c r="H381" s="16" t="s">
        <v>843</v>
      </c>
      <c r="I381" s="16" t="s">
        <v>843</v>
      </c>
      <c r="J381" s="16" t="s">
        <v>843</v>
      </c>
      <c r="K381" s="16" t="s">
        <v>843</v>
      </c>
      <c r="L381" s="16" t="s">
        <v>843</v>
      </c>
      <c r="M381" s="16" t="s">
        <v>843</v>
      </c>
      <c r="N381" s="16" t="s">
        <v>843</v>
      </c>
      <c r="O381" s="16" t="s">
        <v>843</v>
      </c>
      <c r="Q381" s="16" t="s">
        <v>844</v>
      </c>
      <c r="R381" s="16">
        <v>11</v>
      </c>
      <c r="T381" s="16" t="s">
        <v>470</v>
      </c>
      <c r="U381" s="16" t="s">
        <v>844</v>
      </c>
      <c r="V381" s="16" t="s">
        <v>843</v>
      </c>
      <c r="W381" s="16" t="s">
        <v>843</v>
      </c>
      <c r="X381" s="16" t="s">
        <v>843</v>
      </c>
      <c r="Y381" s="16" t="s">
        <v>844</v>
      </c>
      <c r="Z381" s="16" t="s">
        <v>843</v>
      </c>
      <c r="AA381" s="16" t="s">
        <v>843</v>
      </c>
      <c r="AB381" s="16" t="s">
        <v>844</v>
      </c>
      <c r="AC381" s="16" t="s">
        <v>844</v>
      </c>
      <c r="AF381" s="16" t="s">
        <v>11739</v>
      </c>
      <c r="AG381" s="16" t="s">
        <v>11652</v>
      </c>
      <c r="AH381" s="16" t="s">
        <v>844</v>
      </c>
      <c r="AI381" s="16" t="s">
        <v>843</v>
      </c>
      <c r="AJ381" s="16" t="s">
        <v>844</v>
      </c>
      <c r="AK381" s="16" t="s">
        <v>843</v>
      </c>
      <c r="AL381" s="16" t="s">
        <v>844</v>
      </c>
      <c r="AM381" s="16" t="s">
        <v>844</v>
      </c>
      <c r="AN381" s="16" t="s">
        <v>843</v>
      </c>
      <c r="AO381" s="16" t="s">
        <v>843</v>
      </c>
      <c r="AP381" s="16" t="s">
        <v>843</v>
      </c>
      <c r="AQ381" s="16" t="s">
        <v>844</v>
      </c>
      <c r="AR381" s="16" t="s">
        <v>4433</v>
      </c>
      <c r="AS381" s="16" t="s">
        <v>843</v>
      </c>
      <c r="AT381" s="16" t="s">
        <v>843</v>
      </c>
      <c r="AU381" s="16" t="s">
        <v>843</v>
      </c>
      <c r="AV381" s="16" t="s">
        <v>843</v>
      </c>
      <c r="AW381" s="16" t="s">
        <v>843</v>
      </c>
      <c r="AX381" s="16" t="s">
        <v>843</v>
      </c>
      <c r="AY381" s="16" t="s">
        <v>844</v>
      </c>
      <c r="BF381" s="16" t="s">
        <v>844</v>
      </c>
      <c r="BI381" s="16" t="s">
        <v>7776</v>
      </c>
      <c r="BJ381" s="16" t="s">
        <v>843</v>
      </c>
      <c r="BK381" s="16" t="s">
        <v>843</v>
      </c>
      <c r="BL381" s="16" t="s">
        <v>844</v>
      </c>
      <c r="BM381" s="16" t="s">
        <v>843</v>
      </c>
      <c r="BN381" s="16" t="s">
        <v>843</v>
      </c>
      <c r="BO381" s="16" t="s">
        <v>843</v>
      </c>
      <c r="BP381" s="16" t="s">
        <v>843</v>
      </c>
      <c r="BQ381" s="16" t="s">
        <v>843</v>
      </c>
      <c r="BR381" s="16" t="s">
        <v>7793</v>
      </c>
      <c r="BS381" s="16" t="s">
        <v>843</v>
      </c>
      <c r="BT381" s="16" t="s">
        <v>844</v>
      </c>
      <c r="BU381" s="16" t="s">
        <v>843</v>
      </c>
      <c r="BV381" s="16" t="s">
        <v>843</v>
      </c>
      <c r="BW381" s="16" t="s">
        <v>843</v>
      </c>
      <c r="BX381" s="16" t="s">
        <v>843</v>
      </c>
      <c r="BY381" s="16" t="s">
        <v>843</v>
      </c>
      <c r="BZ381" s="16" t="s">
        <v>843</v>
      </c>
      <c r="CA381" s="16" t="s">
        <v>843</v>
      </c>
      <c r="CC381" s="16" t="s">
        <v>867</v>
      </c>
      <c r="CD381" s="16" t="s">
        <v>6840</v>
      </c>
      <c r="CE381" s="16" t="s">
        <v>7537</v>
      </c>
      <c r="DN381" s="16" t="s">
        <v>4411</v>
      </c>
      <c r="DQ381" s="16" t="s">
        <v>7093</v>
      </c>
      <c r="DR381" s="16" t="s">
        <v>865</v>
      </c>
      <c r="DX381" s="16" t="s">
        <v>865</v>
      </c>
      <c r="ES381" s="16" t="s">
        <v>865</v>
      </c>
      <c r="EU381" s="16" t="s">
        <v>7810</v>
      </c>
      <c r="EV381" s="16" t="s">
        <v>865</v>
      </c>
      <c r="FT381" s="16" t="s">
        <v>865</v>
      </c>
      <c r="HC381" s="16" t="s">
        <v>865</v>
      </c>
      <c r="KO381" s="16" t="s">
        <v>9730</v>
      </c>
      <c r="KP381" s="16" t="s">
        <v>9729</v>
      </c>
      <c r="KQ381" s="16" t="s">
        <v>8694</v>
      </c>
      <c r="KR381" s="16" t="s">
        <v>10724</v>
      </c>
      <c r="KS381" s="16" t="s">
        <v>9731</v>
      </c>
      <c r="KT381" s="16" t="s">
        <v>9148</v>
      </c>
      <c r="KU381" s="16" t="s">
        <v>844</v>
      </c>
      <c r="KV381" s="16" t="s">
        <v>9148</v>
      </c>
      <c r="KW381" s="16" t="s">
        <v>851</v>
      </c>
      <c r="KY381" s="16" t="s">
        <v>486</v>
      </c>
      <c r="LC381" s="16" t="s">
        <v>10879</v>
      </c>
      <c r="LD381" s="16" t="s">
        <v>11692</v>
      </c>
      <c r="LE381" s="16" t="s">
        <v>11693</v>
      </c>
      <c r="LF381" s="16" t="s">
        <v>11654</v>
      </c>
      <c r="LI381" s="16" t="s">
        <v>11655</v>
      </c>
      <c r="LM381" s="16" t="s">
        <v>8741</v>
      </c>
      <c r="LO381" s="16" t="s">
        <v>844</v>
      </c>
      <c r="LP381" s="16" t="s">
        <v>844</v>
      </c>
      <c r="LQ381" s="16" t="s">
        <v>1056</v>
      </c>
      <c r="LR381" s="16" t="s">
        <v>843</v>
      </c>
      <c r="LS381" s="16" t="s">
        <v>844</v>
      </c>
      <c r="LT381" s="16" t="s">
        <v>843</v>
      </c>
      <c r="LU381" s="16" t="s">
        <v>843</v>
      </c>
      <c r="LV381" s="16" t="s">
        <v>843</v>
      </c>
      <c r="LW381" s="16" t="s">
        <v>843</v>
      </c>
      <c r="LX381" s="16" t="s">
        <v>844</v>
      </c>
      <c r="LY381" s="16" t="s">
        <v>843</v>
      </c>
      <c r="LZ381" s="16" t="s">
        <v>843</v>
      </c>
      <c r="MA381" s="16" t="s">
        <v>843</v>
      </c>
      <c r="MB381" s="16" t="s">
        <v>843</v>
      </c>
      <c r="MC381" s="16" t="s">
        <v>844</v>
      </c>
      <c r="ME381" s="16" t="s">
        <v>11677</v>
      </c>
      <c r="MF381" s="16" t="s">
        <v>8847</v>
      </c>
      <c r="MR381" s="16" t="s">
        <v>470</v>
      </c>
      <c r="MS381" s="16" t="s">
        <v>11857</v>
      </c>
      <c r="MT381" s="16" t="s">
        <v>8940</v>
      </c>
      <c r="MV381" s="16" t="s">
        <v>487</v>
      </c>
      <c r="MW381" s="16" t="s">
        <v>1266</v>
      </c>
      <c r="MX381" s="16" t="s">
        <v>1262</v>
      </c>
      <c r="MY381" s="16" t="s">
        <v>486</v>
      </c>
      <c r="MZ381" s="16" t="s">
        <v>487</v>
      </c>
      <c r="NA381" s="16" t="s">
        <v>486</v>
      </c>
      <c r="NC381" s="16" t="s">
        <v>486</v>
      </c>
      <c r="ND381" s="16" t="s">
        <v>486</v>
      </c>
      <c r="NE381" s="16" t="s">
        <v>486</v>
      </c>
      <c r="NI381" s="16" t="s">
        <v>11658</v>
      </c>
      <c r="NL381" s="16" t="s">
        <v>844</v>
      </c>
      <c r="NS381" s="16" t="s">
        <v>462</v>
      </c>
      <c r="NT381" s="16" t="s">
        <v>482</v>
      </c>
      <c r="NU381" s="16">
        <v>0.79400000000000004</v>
      </c>
      <c r="NV381" s="16" t="s">
        <v>860</v>
      </c>
      <c r="NW381" s="16" t="s">
        <v>1176</v>
      </c>
      <c r="NX381" s="16" t="s">
        <v>1142</v>
      </c>
      <c r="NY381" s="16" t="s">
        <v>1122</v>
      </c>
      <c r="NZ381" s="16" t="s">
        <v>929</v>
      </c>
    </row>
    <row r="382" spans="1:393" x14ac:dyDescent="0.25">
      <c r="A382" s="16" t="s">
        <v>10728</v>
      </c>
      <c r="B382" s="16" t="s">
        <v>844</v>
      </c>
      <c r="C382" s="16" t="s">
        <v>972</v>
      </c>
      <c r="D382" s="16" t="s">
        <v>844</v>
      </c>
      <c r="E382" s="16" t="s">
        <v>843</v>
      </c>
      <c r="F382" s="16" t="s">
        <v>843</v>
      </c>
      <c r="G382" s="16" t="s">
        <v>843</v>
      </c>
      <c r="H382" s="16" t="s">
        <v>843</v>
      </c>
      <c r="I382" s="16" t="s">
        <v>843</v>
      </c>
      <c r="J382" s="16" t="s">
        <v>843</v>
      </c>
      <c r="K382" s="16" t="s">
        <v>843</v>
      </c>
      <c r="L382" s="16" t="s">
        <v>843</v>
      </c>
      <c r="M382" s="16" t="s">
        <v>843</v>
      </c>
      <c r="N382" s="16" t="s">
        <v>843</v>
      </c>
      <c r="O382" s="16" t="s">
        <v>843</v>
      </c>
      <c r="Q382" s="16" t="s">
        <v>844</v>
      </c>
      <c r="R382" s="16">
        <v>41</v>
      </c>
      <c r="T382" s="16" t="s">
        <v>470</v>
      </c>
      <c r="U382" s="16" t="s">
        <v>844</v>
      </c>
      <c r="V382" s="16" t="s">
        <v>843</v>
      </c>
      <c r="W382" s="16" t="s">
        <v>844</v>
      </c>
      <c r="X382" s="16" t="s">
        <v>843</v>
      </c>
      <c r="Y382" s="16" t="s">
        <v>843</v>
      </c>
      <c r="Z382" s="16" t="s">
        <v>843</v>
      </c>
      <c r="AA382" s="16" t="s">
        <v>843</v>
      </c>
      <c r="AB382" s="16" t="s">
        <v>844</v>
      </c>
      <c r="AC382" s="16" t="s">
        <v>843</v>
      </c>
      <c r="AD382" s="16" t="s">
        <v>867</v>
      </c>
      <c r="AF382" s="16" t="s">
        <v>11659</v>
      </c>
      <c r="AG382" s="16" t="s">
        <v>11843</v>
      </c>
      <c r="AH382" s="16" t="s">
        <v>844</v>
      </c>
      <c r="AI382" s="16" t="s">
        <v>844</v>
      </c>
      <c r="AJ382" s="16" t="s">
        <v>843</v>
      </c>
      <c r="AK382" s="16" t="s">
        <v>844</v>
      </c>
      <c r="AL382" s="16" t="s">
        <v>843</v>
      </c>
      <c r="AM382" s="16" t="s">
        <v>844</v>
      </c>
      <c r="AN382" s="16" t="s">
        <v>843</v>
      </c>
      <c r="AO382" s="16" t="s">
        <v>843</v>
      </c>
      <c r="AP382" s="16" t="s">
        <v>843</v>
      </c>
      <c r="AQ382" s="16" t="s">
        <v>844</v>
      </c>
      <c r="AR382" s="16" t="s">
        <v>4433</v>
      </c>
      <c r="AS382" s="16" t="s">
        <v>843</v>
      </c>
      <c r="AT382" s="16" t="s">
        <v>843</v>
      </c>
      <c r="AU382" s="16" t="s">
        <v>843</v>
      </c>
      <c r="AV382" s="16" t="s">
        <v>843</v>
      </c>
      <c r="AW382" s="16" t="s">
        <v>843</v>
      </c>
      <c r="AX382" s="16" t="s">
        <v>843</v>
      </c>
      <c r="AY382" s="16" t="s">
        <v>844</v>
      </c>
      <c r="BF382" s="16" t="s">
        <v>844</v>
      </c>
      <c r="BH382" s="16" t="s">
        <v>7380</v>
      </c>
      <c r="BI382" s="16" t="s">
        <v>7785</v>
      </c>
      <c r="BJ382" s="16" t="s">
        <v>843</v>
      </c>
      <c r="BK382" s="16" t="s">
        <v>843</v>
      </c>
      <c r="BL382" s="16" t="s">
        <v>843</v>
      </c>
      <c r="BM382" s="16" t="s">
        <v>843</v>
      </c>
      <c r="BN382" s="16" t="s">
        <v>843</v>
      </c>
      <c r="BO382" s="16" t="s">
        <v>844</v>
      </c>
      <c r="BP382" s="16" t="s">
        <v>843</v>
      </c>
      <c r="BQ382" s="16" t="s">
        <v>843</v>
      </c>
      <c r="DX382" s="16" t="s">
        <v>865</v>
      </c>
      <c r="ES382" s="16" t="s">
        <v>865</v>
      </c>
      <c r="EU382" s="16" t="s">
        <v>7810</v>
      </c>
      <c r="EV382" s="16" t="s">
        <v>865</v>
      </c>
      <c r="FT382" s="16" t="s">
        <v>865</v>
      </c>
      <c r="HC382" s="16" t="s">
        <v>865</v>
      </c>
      <c r="JA382" s="16" t="s">
        <v>4819</v>
      </c>
      <c r="JB382" s="16" t="s">
        <v>865</v>
      </c>
      <c r="JC382" s="16" t="s">
        <v>865</v>
      </c>
      <c r="JD382" s="16" t="s">
        <v>865</v>
      </c>
      <c r="JE382" s="16" t="s">
        <v>865</v>
      </c>
      <c r="JF382" s="16" t="s">
        <v>865</v>
      </c>
      <c r="JG382" s="16" t="s">
        <v>843</v>
      </c>
      <c r="JH382" s="16" t="s">
        <v>7577</v>
      </c>
      <c r="JJ382" s="16" t="s">
        <v>865</v>
      </c>
      <c r="KF382" s="16" t="s">
        <v>4926</v>
      </c>
      <c r="KI382" s="16" t="s">
        <v>4843</v>
      </c>
      <c r="KO382" s="16" t="s">
        <v>9735</v>
      </c>
      <c r="KP382" s="16" t="s">
        <v>9734</v>
      </c>
      <c r="KQ382" s="16" t="s">
        <v>8694</v>
      </c>
      <c r="KR382" s="16" t="s">
        <v>10729</v>
      </c>
      <c r="KS382" s="16" t="s">
        <v>9736</v>
      </c>
      <c r="KT382" s="16" t="s">
        <v>9148</v>
      </c>
      <c r="KU382" s="16" t="s">
        <v>844</v>
      </c>
      <c r="KV382" s="16" t="s">
        <v>9148</v>
      </c>
      <c r="KW382" s="16" t="s">
        <v>851</v>
      </c>
      <c r="KY382" s="16" t="s">
        <v>486</v>
      </c>
      <c r="LC382" s="16" t="s">
        <v>10879</v>
      </c>
      <c r="LF382" s="16" t="s">
        <v>11654</v>
      </c>
      <c r="LI382" s="16" t="s">
        <v>11655</v>
      </c>
      <c r="LJ382" s="16" t="s">
        <v>843</v>
      </c>
      <c r="LL382" s="16" t="s">
        <v>8711</v>
      </c>
      <c r="LM382" s="16" t="s">
        <v>8741</v>
      </c>
      <c r="LO382" s="16" t="s">
        <v>1056</v>
      </c>
      <c r="LP382" s="16" t="s">
        <v>844</v>
      </c>
      <c r="LQ382" s="16" t="s">
        <v>1056</v>
      </c>
      <c r="LR382" s="16" t="s">
        <v>844</v>
      </c>
      <c r="LS382" s="16" t="s">
        <v>844</v>
      </c>
      <c r="LT382" s="16" t="s">
        <v>843</v>
      </c>
      <c r="LU382" s="16" t="s">
        <v>843</v>
      </c>
      <c r="LV382" s="16" t="s">
        <v>843</v>
      </c>
      <c r="LW382" s="16" t="s">
        <v>843</v>
      </c>
      <c r="LX382" s="16" t="s">
        <v>843</v>
      </c>
      <c r="LY382" s="16" t="s">
        <v>843</v>
      </c>
      <c r="LZ382" s="16" t="s">
        <v>844</v>
      </c>
      <c r="MA382" s="16" t="s">
        <v>843</v>
      </c>
      <c r="MB382" s="16" t="s">
        <v>843</v>
      </c>
      <c r="MC382" s="16" t="s">
        <v>844</v>
      </c>
      <c r="ME382" s="16" t="s">
        <v>11656</v>
      </c>
      <c r="MF382" s="16" t="s">
        <v>8847</v>
      </c>
      <c r="MO382" s="16" t="s">
        <v>1817</v>
      </c>
      <c r="MP382" s="16" t="s">
        <v>13846</v>
      </c>
      <c r="MR382" s="16" t="s">
        <v>470</v>
      </c>
      <c r="MS382" s="16" t="s">
        <v>11857</v>
      </c>
      <c r="MT382" s="16" t="s">
        <v>9003</v>
      </c>
      <c r="MU382" s="16" t="s">
        <v>817</v>
      </c>
      <c r="NC382" s="16" t="s">
        <v>486</v>
      </c>
      <c r="ND382" s="16" t="s">
        <v>486</v>
      </c>
      <c r="NE382" s="16" t="s">
        <v>486</v>
      </c>
      <c r="NG382" s="16" t="s">
        <v>1369</v>
      </c>
      <c r="NI382" s="16" t="s">
        <v>11658</v>
      </c>
      <c r="NR382" s="16" t="s">
        <v>451</v>
      </c>
      <c r="NS382" s="16" t="s">
        <v>462</v>
      </c>
      <c r="NT382" s="16" t="s">
        <v>482</v>
      </c>
      <c r="NU382" s="16">
        <v>0.79400000000000004</v>
      </c>
      <c r="NV382" s="16" t="s">
        <v>451</v>
      </c>
      <c r="NW382" s="16" t="s">
        <v>1175</v>
      </c>
      <c r="NX382" s="16" t="s">
        <v>1142</v>
      </c>
      <c r="OB382" s="16" t="s">
        <v>833</v>
      </c>
      <c r="OC382" s="16" t="s">
        <v>451</v>
      </c>
    </row>
    <row r="383" spans="1:393" x14ac:dyDescent="0.25">
      <c r="A383" s="16" t="s">
        <v>10732</v>
      </c>
      <c r="B383" s="16" t="s">
        <v>1056</v>
      </c>
      <c r="C383" s="16" t="s">
        <v>972</v>
      </c>
      <c r="D383" s="16" t="s">
        <v>844</v>
      </c>
      <c r="E383" s="16" t="s">
        <v>843</v>
      </c>
      <c r="F383" s="16" t="s">
        <v>843</v>
      </c>
      <c r="G383" s="16" t="s">
        <v>843</v>
      </c>
      <c r="H383" s="16" t="s">
        <v>843</v>
      </c>
      <c r="I383" s="16" t="s">
        <v>843</v>
      </c>
      <c r="J383" s="16" t="s">
        <v>843</v>
      </c>
      <c r="K383" s="16" t="s">
        <v>843</v>
      </c>
      <c r="L383" s="16" t="s">
        <v>843</v>
      </c>
      <c r="M383" s="16" t="s">
        <v>843</v>
      </c>
      <c r="N383" s="16" t="s">
        <v>843</v>
      </c>
      <c r="O383" s="16" t="s">
        <v>843</v>
      </c>
      <c r="Q383" s="16" t="s">
        <v>844</v>
      </c>
      <c r="R383" s="16">
        <v>13</v>
      </c>
      <c r="T383" s="16" t="s">
        <v>474</v>
      </c>
      <c r="U383" s="16" t="s">
        <v>843</v>
      </c>
      <c r="V383" s="16" t="s">
        <v>844</v>
      </c>
      <c r="W383" s="16" t="s">
        <v>843</v>
      </c>
      <c r="X383" s="16" t="s">
        <v>843</v>
      </c>
      <c r="Y383" s="16" t="s">
        <v>843</v>
      </c>
      <c r="Z383" s="16" t="s">
        <v>844</v>
      </c>
      <c r="AA383" s="16" t="s">
        <v>843</v>
      </c>
      <c r="AB383" s="16" t="s">
        <v>843</v>
      </c>
      <c r="AC383" s="16" t="s">
        <v>844</v>
      </c>
      <c r="AF383" s="16" t="s">
        <v>11659</v>
      </c>
      <c r="AG383" s="16" t="s">
        <v>11710</v>
      </c>
      <c r="AH383" s="16" t="s">
        <v>844</v>
      </c>
      <c r="AI383" s="16" t="s">
        <v>843</v>
      </c>
      <c r="AJ383" s="16" t="s">
        <v>843</v>
      </c>
      <c r="AK383" s="16" t="s">
        <v>843</v>
      </c>
      <c r="AL383" s="16" t="s">
        <v>844</v>
      </c>
      <c r="AM383" s="16" t="s">
        <v>844</v>
      </c>
      <c r="AN383" s="16" t="s">
        <v>843</v>
      </c>
      <c r="AO383" s="16" t="s">
        <v>843</v>
      </c>
      <c r="AP383" s="16" t="s">
        <v>843</v>
      </c>
      <c r="AQ383" s="16" t="s">
        <v>844</v>
      </c>
      <c r="AR383" s="16" t="s">
        <v>4433</v>
      </c>
      <c r="AS383" s="16" t="s">
        <v>843</v>
      </c>
      <c r="AT383" s="16" t="s">
        <v>843</v>
      </c>
      <c r="AU383" s="16" t="s">
        <v>843</v>
      </c>
      <c r="AV383" s="16" t="s">
        <v>843</v>
      </c>
      <c r="AW383" s="16" t="s">
        <v>843</v>
      </c>
      <c r="AX383" s="16" t="s">
        <v>843</v>
      </c>
      <c r="AY383" s="16" t="s">
        <v>844</v>
      </c>
      <c r="BF383" s="16" t="s">
        <v>844</v>
      </c>
      <c r="BH383" s="16" t="s">
        <v>7386</v>
      </c>
      <c r="BI383" s="16" t="s">
        <v>7776</v>
      </c>
      <c r="BJ383" s="16" t="s">
        <v>843</v>
      </c>
      <c r="BK383" s="16" t="s">
        <v>843</v>
      </c>
      <c r="BL383" s="16" t="s">
        <v>844</v>
      </c>
      <c r="BM383" s="16" t="s">
        <v>843</v>
      </c>
      <c r="BN383" s="16" t="s">
        <v>843</v>
      </c>
      <c r="BO383" s="16" t="s">
        <v>843</v>
      </c>
      <c r="BP383" s="16" t="s">
        <v>843</v>
      </c>
      <c r="BQ383" s="16" t="s">
        <v>843</v>
      </c>
      <c r="BR383" s="16" t="s">
        <v>7796</v>
      </c>
      <c r="BS383" s="16" t="s">
        <v>843</v>
      </c>
      <c r="BT383" s="16" t="s">
        <v>843</v>
      </c>
      <c r="BU383" s="16" t="s">
        <v>844</v>
      </c>
      <c r="BV383" s="16" t="s">
        <v>843</v>
      </c>
      <c r="BW383" s="16" t="s">
        <v>843</v>
      </c>
      <c r="BX383" s="16" t="s">
        <v>843</v>
      </c>
      <c r="BY383" s="16" t="s">
        <v>843</v>
      </c>
      <c r="BZ383" s="16" t="s">
        <v>843</v>
      </c>
      <c r="CA383" s="16" t="s">
        <v>843</v>
      </c>
      <c r="CC383" s="16" t="s">
        <v>867</v>
      </c>
      <c r="CD383" s="16" t="s">
        <v>6840</v>
      </c>
      <c r="CE383" s="16" t="s">
        <v>7537</v>
      </c>
      <c r="DN383" s="16" t="s">
        <v>4411</v>
      </c>
      <c r="DQ383" s="16" t="s">
        <v>7093</v>
      </c>
      <c r="DR383" s="16" t="s">
        <v>865</v>
      </c>
      <c r="DX383" s="16" t="s">
        <v>865</v>
      </c>
      <c r="ES383" s="16" t="s">
        <v>865</v>
      </c>
      <c r="EU383" s="16" t="s">
        <v>7810</v>
      </c>
      <c r="EV383" s="16" t="s">
        <v>865</v>
      </c>
      <c r="HC383" s="16" t="s">
        <v>865</v>
      </c>
      <c r="KO383" s="16" t="s">
        <v>9735</v>
      </c>
      <c r="KP383" s="16" t="s">
        <v>9734</v>
      </c>
      <c r="KQ383" s="16" t="s">
        <v>8694</v>
      </c>
      <c r="KR383" s="16" t="s">
        <v>10733</v>
      </c>
      <c r="KS383" s="16" t="s">
        <v>9736</v>
      </c>
      <c r="KT383" s="16" t="s">
        <v>9148</v>
      </c>
      <c r="KU383" s="16" t="s">
        <v>844</v>
      </c>
      <c r="KV383" s="16" t="s">
        <v>9148</v>
      </c>
      <c r="KW383" s="16" t="s">
        <v>851</v>
      </c>
      <c r="KY383" s="16" t="s">
        <v>486</v>
      </c>
      <c r="LC383" s="16" t="s">
        <v>10879</v>
      </c>
      <c r="LD383" s="16" t="s">
        <v>11692</v>
      </c>
      <c r="LE383" s="16" t="s">
        <v>11693</v>
      </c>
      <c r="LF383" s="16" t="s">
        <v>11654</v>
      </c>
      <c r="LI383" s="16" t="s">
        <v>11655</v>
      </c>
      <c r="LM383" s="16" t="s">
        <v>8741</v>
      </c>
      <c r="LO383" s="16" t="s">
        <v>1056</v>
      </c>
      <c r="LP383" s="16" t="s">
        <v>844</v>
      </c>
      <c r="LQ383" s="16" t="s">
        <v>1056</v>
      </c>
      <c r="LR383" s="16" t="s">
        <v>844</v>
      </c>
      <c r="LS383" s="16" t="s">
        <v>844</v>
      </c>
      <c r="LT383" s="16" t="s">
        <v>843</v>
      </c>
      <c r="LU383" s="16" t="s">
        <v>843</v>
      </c>
      <c r="LV383" s="16" t="s">
        <v>843</v>
      </c>
      <c r="LW383" s="16" t="s">
        <v>843</v>
      </c>
      <c r="LX383" s="16" t="s">
        <v>843</v>
      </c>
      <c r="LY383" s="16" t="s">
        <v>843</v>
      </c>
      <c r="LZ383" s="16" t="s">
        <v>844</v>
      </c>
      <c r="MA383" s="16" t="s">
        <v>843</v>
      </c>
      <c r="MB383" s="16" t="s">
        <v>843</v>
      </c>
      <c r="MC383" s="16" t="s">
        <v>844</v>
      </c>
      <c r="ME383" s="16" t="s">
        <v>11677</v>
      </c>
      <c r="MF383" s="16" t="s">
        <v>8847</v>
      </c>
      <c r="MR383" s="16" t="s">
        <v>474</v>
      </c>
      <c r="MS383" s="16" t="s">
        <v>11857</v>
      </c>
      <c r="MT383" s="16" t="s">
        <v>9003</v>
      </c>
      <c r="MU383" s="16" t="s">
        <v>816</v>
      </c>
      <c r="MV383" s="16" t="s">
        <v>487</v>
      </c>
      <c r="MW383" s="16" t="s">
        <v>1266</v>
      </c>
      <c r="MX383" s="16" t="s">
        <v>1262</v>
      </c>
      <c r="MY383" s="16" t="s">
        <v>486</v>
      </c>
      <c r="MZ383" s="16" t="s">
        <v>487</v>
      </c>
      <c r="NA383" s="16" t="s">
        <v>486</v>
      </c>
      <c r="NC383" s="16" t="s">
        <v>486</v>
      </c>
      <c r="NE383" s="16" t="s">
        <v>486</v>
      </c>
      <c r="NI383" s="16" t="s">
        <v>11658</v>
      </c>
      <c r="NL383" s="16" t="s">
        <v>844</v>
      </c>
      <c r="NS383" s="16" t="s">
        <v>462</v>
      </c>
      <c r="NT383" s="16" t="s">
        <v>482</v>
      </c>
      <c r="NU383" s="16">
        <v>0.79400000000000004</v>
      </c>
      <c r="NV383" s="16" t="s">
        <v>824</v>
      </c>
      <c r="NW383" s="16" t="s">
        <v>1179</v>
      </c>
      <c r="NX383" s="16" t="s">
        <v>1142</v>
      </c>
      <c r="NY383" s="16" t="s">
        <v>824</v>
      </c>
      <c r="NZ383" s="16" t="s">
        <v>929</v>
      </c>
    </row>
    <row r="384" spans="1:393" x14ac:dyDescent="0.25">
      <c r="A384" s="16" t="s">
        <v>10736</v>
      </c>
      <c r="B384" s="16" t="s">
        <v>8732</v>
      </c>
      <c r="C384" s="16" t="s">
        <v>972</v>
      </c>
      <c r="D384" s="16" t="s">
        <v>844</v>
      </c>
      <c r="E384" s="16" t="s">
        <v>843</v>
      </c>
      <c r="F384" s="16" t="s">
        <v>843</v>
      </c>
      <c r="G384" s="16" t="s">
        <v>843</v>
      </c>
      <c r="H384" s="16" t="s">
        <v>843</v>
      </c>
      <c r="I384" s="16" t="s">
        <v>843</v>
      </c>
      <c r="J384" s="16" t="s">
        <v>843</v>
      </c>
      <c r="K384" s="16" t="s">
        <v>843</v>
      </c>
      <c r="L384" s="16" t="s">
        <v>843</v>
      </c>
      <c r="M384" s="16" t="s">
        <v>843</v>
      </c>
      <c r="N384" s="16" t="s">
        <v>843</v>
      </c>
      <c r="O384" s="16" t="s">
        <v>843</v>
      </c>
      <c r="Q384" s="16" t="s">
        <v>844</v>
      </c>
      <c r="R384" s="16">
        <v>6</v>
      </c>
      <c r="T384" s="16" t="s">
        <v>470</v>
      </c>
      <c r="U384" s="16" t="s">
        <v>844</v>
      </c>
      <c r="V384" s="16" t="s">
        <v>843</v>
      </c>
      <c r="W384" s="16" t="s">
        <v>843</v>
      </c>
      <c r="X384" s="16" t="s">
        <v>843</v>
      </c>
      <c r="Y384" s="16" t="s">
        <v>844</v>
      </c>
      <c r="Z384" s="16" t="s">
        <v>843</v>
      </c>
      <c r="AA384" s="16" t="s">
        <v>843</v>
      </c>
      <c r="AB384" s="16" t="s">
        <v>843</v>
      </c>
      <c r="AC384" s="16" t="s">
        <v>844</v>
      </c>
      <c r="AF384" s="16" t="s">
        <v>11659</v>
      </c>
      <c r="AG384" s="16" t="s">
        <v>11806</v>
      </c>
      <c r="AH384" s="16" t="s">
        <v>844</v>
      </c>
      <c r="AI384" s="16" t="s">
        <v>843</v>
      </c>
      <c r="AJ384" s="16" t="s">
        <v>843</v>
      </c>
      <c r="AK384" s="16" t="s">
        <v>844</v>
      </c>
      <c r="AL384" s="16" t="s">
        <v>843</v>
      </c>
      <c r="AM384" s="16" t="s">
        <v>844</v>
      </c>
      <c r="AN384" s="16" t="s">
        <v>843</v>
      </c>
      <c r="AO384" s="16" t="s">
        <v>843</v>
      </c>
      <c r="AP384" s="16" t="s">
        <v>843</v>
      </c>
      <c r="AQ384" s="16" t="s">
        <v>844</v>
      </c>
      <c r="AR384" s="16" t="s">
        <v>4433</v>
      </c>
      <c r="AS384" s="16" t="s">
        <v>843</v>
      </c>
      <c r="AT384" s="16" t="s">
        <v>843</v>
      </c>
      <c r="AU384" s="16" t="s">
        <v>843</v>
      </c>
      <c r="AV384" s="16" t="s">
        <v>843</v>
      </c>
      <c r="AW384" s="16" t="s">
        <v>843</v>
      </c>
      <c r="AX384" s="16" t="s">
        <v>843</v>
      </c>
      <c r="AY384" s="16" t="s">
        <v>844</v>
      </c>
      <c r="BF384" s="16" t="s">
        <v>844</v>
      </c>
      <c r="BI384" s="16" t="s">
        <v>7785</v>
      </c>
      <c r="BJ384" s="16" t="s">
        <v>843</v>
      </c>
      <c r="BK384" s="16" t="s">
        <v>843</v>
      </c>
      <c r="BL384" s="16" t="s">
        <v>843</v>
      </c>
      <c r="BM384" s="16" t="s">
        <v>843</v>
      </c>
      <c r="BN384" s="16" t="s">
        <v>843</v>
      </c>
      <c r="BO384" s="16" t="s">
        <v>844</v>
      </c>
      <c r="BP384" s="16" t="s">
        <v>843</v>
      </c>
      <c r="BQ384" s="16" t="s">
        <v>843</v>
      </c>
      <c r="CC384" s="16" t="s">
        <v>867</v>
      </c>
      <c r="CD384" s="16" t="s">
        <v>6834</v>
      </c>
      <c r="CE384" s="16" t="s">
        <v>7537</v>
      </c>
      <c r="DN384" s="16" t="s">
        <v>4411</v>
      </c>
      <c r="DQ384" s="16" t="s">
        <v>7093</v>
      </c>
      <c r="DR384" s="16" t="s">
        <v>865</v>
      </c>
      <c r="DX384" s="16" t="s">
        <v>865</v>
      </c>
      <c r="ES384" s="16" t="s">
        <v>865</v>
      </c>
      <c r="EU384" s="16" t="s">
        <v>7810</v>
      </c>
      <c r="EV384" s="16" t="s">
        <v>865</v>
      </c>
      <c r="HC384" s="16" t="s">
        <v>865</v>
      </c>
      <c r="KO384" s="16" t="s">
        <v>9735</v>
      </c>
      <c r="KP384" s="16" t="s">
        <v>9734</v>
      </c>
      <c r="KQ384" s="16" t="s">
        <v>8694</v>
      </c>
      <c r="KR384" s="16" t="s">
        <v>10737</v>
      </c>
      <c r="KS384" s="16" t="s">
        <v>9736</v>
      </c>
      <c r="KT384" s="16" t="s">
        <v>9148</v>
      </c>
      <c r="KU384" s="16" t="s">
        <v>844</v>
      </c>
      <c r="KV384" s="16" t="s">
        <v>9148</v>
      </c>
      <c r="KW384" s="16" t="s">
        <v>851</v>
      </c>
      <c r="KY384" s="16" t="s">
        <v>486</v>
      </c>
      <c r="LB384" s="16" t="s">
        <v>11653</v>
      </c>
      <c r="LC384" s="16" t="s">
        <v>10879</v>
      </c>
      <c r="LF384" s="16" t="s">
        <v>11654</v>
      </c>
      <c r="LI384" s="16" t="s">
        <v>11655</v>
      </c>
      <c r="LM384" s="16" t="s">
        <v>8741</v>
      </c>
      <c r="LO384" s="16" t="s">
        <v>1056</v>
      </c>
      <c r="LP384" s="16" t="s">
        <v>844</v>
      </c>
      <c r="LQ384" s="16" t="s">
        <v>1056</v>
      </c>
      <c r="LR384" s="16" t="s">
        <v>844</v>
      </c>
      <c r="LS384" s="16" t="s">
        <v>844</v>
      </c>
      <c r="LT384" s="16" t="s">
        <v>843</v>
      </c>
      <c r="LU384" s="16" t="s">
        <v>843</v>
      </c>
      <c r="LV384" s="16" t="s">
        <v>843</v>
      </c>
      <c r="LW384" s="16" t="s">
        <v>843</v>
      </c>
      <c r="LX384" s="16" t="s">
        <v>843</v>
      </c>
      <c r="LY384" s="16" t="s">
        <v>843</v>
      </c>
      <c r="LZ384" s="16" t="s">
        <v>844</v>
      </c>
      <c r="MA384" s="16" t="s">
        <v>843</v>
      </c>
      <c r="MB384" s="16" t="s">
        <v>843</v>
      </c>
      <c r="MC384" s="16" t="s">
        <v>844</v>
      </c>
      <c r="ME384" s="16" t="s">
        <v>11677</v>
      </c>
      <c r="MF384" s="16" t="s">
        <v>8847</v>
      </c>
      <c r="MR384" s="16" t="s">
        <v>470</v>
      </c>
      <c r="MS384" s="16" t="s">
        <v>11857</v>
      </c>
      <c r="MT384" s="16" t="s">
        <v>9003</v>
      </c>
      <c r="MV384" s="16" t="s">
        <v>487</v>
      </c>
      <c r="MW384" s="16" t="s">
        <v>1263</v>
      </c>
      <c r="MX384" s="16" t="s">
        <v>1262</v>
      </c>
      <c r="MY384" s="16" t="s">
        <v>486</v>
      </c>
      <c r="MZ384" s="16" t="s">
        <v>487</v>
      </c>
      <c r="NA384" s="16" t="s">
        <v>486</v>
      </c>
      <c r="NC384" s="16" t="s">
        <v>486</v>
      </c>
      <c r="NE384" s="16" t="s">
        <v>486</v>
      </c>
      <c r="NI384" s="16" t="s">
        <v>11658</v>
      </c>
      <c r="NL384" s="16" t="s">
        <v>844</v>
      </c>
      <c r="NS384" s="16" t="s">
        <v>462</v>
      </c>
      <c r="NT384" s="16" t="s">
        <v>482</v>
      </c>
      <c r="NU384" s="16">
        <v>0.79400000000000004</v>
      </c>
      <c r="NV384" s="16" t="s">
        <v>860</v>
      </c>
      <c r="NW384" s="16" t="s">
        <v>1176</v>
      </c>
      <c r="NX384" s="16" t="s">
        <v>1142</v>
      </c>
      <c r="NY384" s="16" t="s">
        <v>1122</v>
      </c>
      <c r="NZ384" s="16" t="s">
        <v>936</v>
      </c>
    </row>
    <row r="385" spans="1:393" x14ac:dyDescent="0.25">
      <c r="A385" s="16" t="s">
        <v>10740</v>
      </c>
      <c r="B385" s="16" t="s">
        <v>844</v>
      </c>
      <c r="C385" s="16" t="s">
        <v>972</v>
      </c>
      <c r="D385" s="16" t="s">
        <v>844</v>
      </c>
      <c r="E385" s="16" t="s">
        <v>843</v>
      </c>
      <c r="F385" s="16" t="s">
        <v>843</v>
      </c>
      <c r="G385" s="16" t="s">
        <v>843</v>
      </c>
      <c r="H385" s="16" t="s">
        <v>843</v>
      </c>
      <c r="I385" s="16" t="s">
        <v>843</v>
      </c>
      <c r="J385" s="16" t="s">
        <v>843</v>
      </c>
      <c r="K385" s="16" t="s">
        <v>843</v>
      </c>
      <c r="L385" s="16" t="s">
        <v>843</v>
      </c>
      <c r="M385" s="16" t="s">
        <v>843</v>
      </c>
      <c r="N385" s="16" t="s">
        <v>843</v>
      </c>
      <c r="O385" s="16" t="s">
        <v>843</v>
      </c>
      <c r="Q385" s="16" t="s">
        <v>844</v>
      </c>
      <c r="R385" s="16">
        <v>53</v>
      </c>
      <c r="T385" s="16" t="s">
        <v>474</v>
      </c>
      <c r="U385" s="16" t="s">
        <v>843</v>
      </c>
      <c r="V385" s="16" t="s">
        <v>844</v>
      </c>
      <c r="W385" s="16" t="s">
        <v>843</v>
      </c>
      <c r="X385" s="16" t="s">
        <v>844</v>
      </c>
      <c r="Y385" s="16" t="s">
        <v>843</v>
      </c>
      <c r="Z385" s="16" t="s">
        <v>843</v>
      </c>
      <c r="AA385" s="16" t="s">
        <v>843</v>
      </c>
      <c r="AB385" s="16" t="s">
        <v>843</v>
      </c>
      <c r="AC385" s="16" t="s">
        <v>843</v>
      </c>
      <c r="AD385" s="16" t="s">
        <v>867</v>
      </c>
      <c r="AF385" s="16" t="s">
        <v>11746</v>
      </c>
      <c r="AG385" s="16" t="s">
        <v>11652</v>
      </c>
      <c r="AH385" s="16" t="s">
        <v>844</v>
      </c>
      <c r="AI385" s="16" t="s">
        <v>843</v>
      </c>
      <c r="AJ385" s="16" t="s">
        <v>844</v>
      </c>
      <c r="AK385" s="16" t="s">
        <v>843</v>
      </c>
      <c r="AL385" s="16" t="s">
        <v>844</v>
      </c>
      <c r="AM385" s="16" t="s">
        <v>844</v>
      </c>
      <c r="AN385" s="16" t="s">
        <v>843</v>
      </c>
      <c r="AO385" s="16" t="s">
        <v>843</v>
      </c>
      <c r="AP385" s="16" t="s">
        <v>843</v>
      </c>
      <c r="AQ385" s="16" t="s">
        <v>844</v>
      </c>
      <c r="AR385" s="16" t="s">
        <v>4433</v>
      </c>
      <c r="AS385" s="16" t="s">
        <v>843</v>
      </c>
      <c r="AT385" s="16" t="s">
        <v>843</v>
      </c>
      <c r="AU385" s="16" t="s">
        <v>843</v>
      </c>
      <c r="AV385" s="16" t="s">
        <v>843</v>
      </c>
      <c r="AW385" s="16" t="s">
        <v>843</v>
      </c>
      <c r="AX385" s="16" t="s">
        <v>843</v>
      </c>
      <c r="AY385" s="16" t="s">
        <v>844</v>
      </c>
      <c r="BF385" s="16" t="s">
        <v>844</v>
      </c>
      <c r="BH385" s="16" t="s">
        <v>7383</v>
      </c>
      <c r="BI385" s="16" t="s">
        <v>7782</v>
      </c>
      <c r="BJ385" s="16" t="s">
        <v>843</v>
      </c>
      <c r="BK385" s="16" t="s">
        <v>843</v>
      </c>
      <c r="BL385" s="16" t="s">
        <v>843</v>
      </c>
      <c r="BM385" s="16" t="s">
        <v>843</v>
      </c>
      <c r="BN385" s="16" t="s">
        <v>844</v>
      </c>
      <c r="BO385" s="16" t="s">
        <v>843</v>
      </c>
      <c r="BP385" s="16" t="s">
        <v>843</v>
      </c>
      <c r="BQ385" s="16" t="s">
        <v>843</v>
      </c>
      <c r="DX385" s="16" t="s">
        <v>865</v>
      </c>
      <c r="ES385" s="16" t="s">
        <v>865</v>
      </c>
      <c r="EU385" s="16" t="s">
        <v>7813</v>
      </c>
      <c r="EV385" s="16" t="s">
        <v>865</v>
      </c>
      <c r="HC385" s="16" t="s">
        <v>865</v>
      </c>
      <c r="JA385" s="16" t="s">
        <v>4816</v>
      </c>
      <c r="JB385" s="16" t="s">
        <v>865</v>
      </c>
      <c r="JC385" s="16" t="s">
        <v>865</v>
      </c>
      <c r="JD385" s="16" t="s">
        <v>865</v>
      </c>
      <c r="JE385" s="16" t="s">
        <v>865</v>
      </c>
      <c r="JF385" s="16" t="s">
        <v>865</v>
      </c>
      <c r="JG385" s="16" t="s">
        <v>843</v>
      </c>
      <c r="JH385" s="16" t="s">
        <v>7591</v>
      </c>
      <c r="JJ385" s="16" t="s">
        <v>867</v>
      </c>
      <c r="KF385" s="16" t="s">
        <v>4411</v>
      </c>
      <c r="KI385" s="16" t="s">
        <v>4982</v>
      </c>
      <c r="KK385" s="16" t="s">
        <v>4886</v>
      </c>
      <c r="KM385" s="16" t="s">
        <v>7625</v>
      </c>
      <c r="KO385" s="16" t="s">
        <v>9739</v>
      </c>
      <c r="KP385" s="16" t="s">
        <v>9738</v>
      </c>
      <c r="KQ385" s="16" t="s">
        <v>8694</v>
      </c>
      <c r="KR385" s="16" t="s">
        <v>10741</v>
      </c>
      <c r="KS385" s="16" t="s">
        <v>9740</v>
      </c>
      <c r="KT385" s="16" t="s">
        <v>9148</v>
      </c>
      <c r="KU385" s="16" t="s">
        <v>844</v>
      </c>
      <c r="KV385" s="16" t="s">
        <v>9148</v>
      </c>
      <c r="KW385" s="16" t="s">
        <v>851</v>
      </c>
      <c r="KY385" s="16" t="s">
        <v>486</v>
      </c>
      <c r="LC385" s="16" t="s">
        <v>10879</v>
      </c>
      <c r="LF385" s="16" t="s">
        <v>11654</v>
      </c>
      <c r="LI385" s="16" t="s">
        <v>11655</v>
      </c>
      <c r="LJ385" s="16" t="s">
        <v>843</v>
      </c>
      <c r="LM385" s="16" t="s">
        <v>8741</v>
      </c>
      <c r="LO385" s="16" t="s">
        <v>844</v>
      </c>
      <c r="LP385" s="16" t="s">
        <v>1056</v>
      </c>
      <c r="LQ385" s="16" t="s">
        <v>844</v>
      </c>
      <c r="LR385" s="16" t="s">
        <v>1056</v>
      </c>
      <c r="LS385" s="16" t="s">
        <v>844</v>
      </c>
      <c r="LT385" s="16" t="s">
        <v>844</v>
      </c>
      <c r="LU385" s="16" t="s">
        <v>843</v>
      </c>
      <c r="LV385" s="16" t="s">
        <v>843</v>
      </c>
      <c r="LW385" s="16" t="s">
        <v>843</v>
      </c>
      <c r="LX385" s="16" t="s">
        <v>843</v>
      </c>
      <c r="LY385" s="16" t="s">
        <v>843</v>
      </c>
      <c r="LZ385" s="16" t="s">
        <v>843</v>
      </c>
      <c r="MA385" s="16" t="s">
        <v>843</v>
      </c>
      <c r="MB385" s="16" t="s">
        <v>843</v>
      </c>
      <c r="MC385" s="16" t="s">
        <v>844</v>
      </c>
      <c r="ME385" s="16" t="s">
        <v>11656</v>
      </c>
      <c r="MF385" s="16" t="s">
        <v>8847</v>
      </c>
      <c r="MJ385" s="16" t="s">
        <v>1838</v>
      </c>
      <c r="MP385" s="16" t="s">
        <v>1829</v>
      </c>
      <c r="MQ385" s="16" t="s">
        <v>1791</v>
      </c>
      <c r="MR385" s="16" t="s">
        <v>474</v>
      </c>
      <c r="MS385" s="16" t="s">
        <v>11857</v>
      </c>
      <c r="MT385" s="16" t="s">
        <v>8993</v>
      </c>
      <c r="MU385" s="16" t="s">
        <v>817</v>
      </c>
      <c r="NC385" s="16" t="s">
        <v>486</v>
      </c>
      <c r="NE385" s="16" t="s">
        <v>486</v>
      </c>
      <c r="NG385" s="16" t="s">
        <v>1380</v>
      </c>
      <c r="NI385" s="16" t="s">
        <v>11658</v>
      </c>
      <c r="NS385" s="16" t="s">
        <v>462</v>
      </c>
      <c r="NT385" s="16" t="s">
        <v>482</v>
      </c>
      <c r="NU385" s="16">
        <v>0.79400000000000004</v>
      </c>
      <c r="NV385" s="16" t="s">
        <v>451</v>
      </c>
      <c r="NW385" s="16" t="s">
        <v>1181</v>
      </c>
      <c r="NX385" s="16" t="s">
        <v>1142</v>
      </c>
      <c r="OC385" s="16" t="s">
        <v>451</v>
      </c>
    </row>
    <row r="386" spans="1:393" x14ac:dyDescent="0.25">
      <c r="A386" s="16" t="s">
        <v>10745</v>
      </c>
      <c r="B386" s="16" t="s">
        <v>1056</v>
      </c>
      <c r="C386" s="16" t="s">
        <v>972</v>
      </c>
      <c r="D386" s="16" t="s">
        <v>844</v>
      </c>
      <c r="E386" s="16" t="s">
        <v>843</v>
      </c>
      <c r="F386" s="16" t="s">
        <v>843</v>
      </c>
      <c r="G386" s="16" t="s">
        <v>843</v>
      </c>
      <c r="H386" s="16" t="s">
        <v>843</v>
      </c>
      <c r="I386" s="16" t="s">
        <v>843</v>
      </c>
      <c r="J386" s="16" t="s">
        <v>843</v>
      </c>
      <c r="K386" s="16" t="s">
        <v>843</v>
      </c>
      <c r="L386" s="16" t="s">
        <v>843</v>
      </c>
      <c r="M386" s="16" t="s">
        <v>843</v>
      </c>
      <c r="N386" s="16" t="s">
        <v>843</v>
      </c>
      <c r="O386" s="16" t="s">
        <v>843</v>
      </c>
      <c r="Q386" s="16" t="s">
        <v>844</v>
      </c>
      <c r="R386" s="16">
        <v>43</v>
      </c>
      <c r="T386" s="16" t="s">
        <v>470</v>
      </c>
      <c r="U386" s="16" t="s">
        <v>844</v>
      </c>
      <c r="V386" s="16" t="s">
        <v>843</v>
      </c>
      <c r="W386" s="16" t="s">
        <v>844</v>
      </c>
      <c r="X386" s="16" t="s">
        <v>843</v>
      </c>
      <c r="Y386" s="16" t="s">
        <v>843</v>
      </c>
      <c r="Z386" s="16" t="s">
        <v>843</v>
      </c>
      <c r="AA386" s="16" t="s">
        <v>843</v>
      </c>
      <c r="AB386" s="16" t="s">
        <v>844</v>
      </c>
      <c r="AC386" s="16" t="s">
        <v>843</v>
      </c>
      <c r="AD386" s="16" t="s">
        <v>867</v>
      </c>
      <c r="AF386" s="16" t="s">
        <v>11746</v>
      </c>
      <c r="AG386" s="16" t="s">
        <v>11725</v>
      </c>
      <c r="AH386" s="16" t="s">
        <v>844</v>
      </c>
      <c r="AI386" s="16" t="s">
        <v>844</v>
      </c>
      <c r="AJ386" s="16" t="s">
        <v>843</v>
      </c>
      <c r="AK386" s="16" t="s">
        <v>843</v>
      </c>
      <c r="AL386" s="16" t="s">
        <v>844</v>
      </c>
      <c r="AM386" s="16" t="s">
        <v>844</v>
      </c>
      <c r="AN386" s="16" t="s">
        <v>843</v>
      </c>
      <c r="AO386" s="16" t="s">
        <v>843</v>
      </c>
      <c r="AP386" s="16" t="s">
        <v>843</v>
      </c>
      <c r="AQ386" s="16" t="s">
        <v>844</v>
      </c>
      <c r="AR386" s="16" t="s">
        <v>4433</v>
      </c>
      <c r="AS386" s="16" t="s">
        <v>843</v>
      </c>
      <c r="AT386" s="16" t="s">
        <v>843</v>
      </c>
      <c r="AU386" s="16" t="s">
        <v>843</v>
      </c>
      <c r="AV386" s="16" t="s">
        <v>843</v>
      </c>
      <c r="AW386" s="16" t="s">
        <v>843</v>
      </c>
      <c r="AX386" s="16" t="s">
        <v>843</v>
      </c>
      <c r="AY386" s="16" t="s">
        <v>844</v>
      </c>
      <c r="BF386" s="16" t="s">
        <v>844</v>
      </c>
      <c r="BH386" s="16" t="s">
        <v>7380</v>
      </c>
      <c r="BI386" s="16" t="s">
        <v>7785</v>
      </c>
      <c r="BJ386" s="16" t="s">
        <v>843</v>
      </c>
      <c r="BK386" s="16" t="s">
        <v>843</v>
      </c>
      <c r="BL386" s="16" t="s">
        <v>843</v>
      </c>
      <c r="BM386" s="16" t="s">
        <v>843</v>
      </c>
      <c r="BN386" s="16" t="s">
        <v>843</v>
      </c>
      <c r="BO386" s="16" t="s">
        <v>844</v>
      </c>
      <c r="BP386" s="16" t="s">
        <v>843</v>
      </c>
      <c r="BQ386" s="16" t="s">
        <v>843</v>
      </c>
      <c r="DX386" s="16" t="s">
        <v>865</v>
      </c>
      <c r="ES386" s="16" t="s">
        <v>865</v>
      </c>
      <c r="EU386" s="16" t="s">
        <v>7810</v>
      </c>
      <c r="EV386" s="16" t="s">
        <v>865</v>
      </c>
      <c r="FT386" s="16" t="s">
        <v>865</v>
      </c>
      <c r="HC386" s="16" t="s">
        <v>865</v>
      </c>
      <c r="JA386" s="16" t="s">
        <v>4816</v>
      </c>
      <c r="JB386" s="16" t="s">
        <v>865</v>
      </c>
      <c r="JC386" s="16" t="s">
        <v>865</v>
      </c>
      <c r="JD386" s="16" t="s">
        <v>865</v>
      </c>
      <c r="JE386" s="16" t="s">
        <v>865</v>
      </c>
      <c r="JF386" s="16" t="s">
        <v>865</v>
      </c>
      <c r="JG386" s="16" t="s">
        <v>843</v>
      </c>
      <c r="JH386" s="16" t="s">
        <v>7577</v>
      </c>
      <c r="JJ386" s="16" t="s">
        <v>865</v>
      </c>
      <c r="KF386" s="16" t="s">
        <v>4411</v>
      </c>
      <c r="KI386" s="16" t="s">
        <v>4843</v>
      </c>
      <c r="KO386" s="16" t="s">
        <v>9739</v>
      </c>
      <c r="KP386" s="16" t="s">
        <v>9738</v>
      </c>
      <c r="KQ386" s="16" t="s">
        <v>8694</v>
      </c>
      <c r="KR386" s="16" t="s">
        <v>10746</v>
      </c>
      <c r="KS386" s="16" t="s">
        <v>9740</v>
      </c>
      <c r="KT386" s="16" t="s">
        <v>9148</v>
      </c>
      <c r="KU386" s="16" t="s">
        <v>844</v>
      </c>
      <c r="KV386" s="16" t="s">
        <v>9148</v>
      </c>
      <c r="KW386" s="16" t="s">
        <v>851</v>
      </c>
      <c r="KY386" s="16" t="s">
        <v>486</v>
      </c>
      <c r="LC386" s="16" t="s">
        <v>10879</v>
      </c>
      <c r="LF386" s="16" t="s">
        <v>11654</v>
      </c>
      <c r="LI386" s="16" t="s">
        <v>11655</v>
      </c>
      <c r="LJ386" s="16" t="s">
        <v>843</v>
      </c>
      <c r="LL386" s="16" t="s">
        <v>8711</v>
      </c>
      <c r="LM386" s="16" t="s">
        <v>8741</v>
      </c>
      <c r="LO386" s="16" t="s">
        <v>844</v>
      </c>
      <c r="LP386" s="16" t="s">
        <v>1056</v>
      </c>
      <c r="LQ386" s="16" t="s">
        <v>844</v>
      </c>
      <c r="LR386" s="16" t="s">
        <v>1056</v>
      </c>
      <c r="LS386" s="16" t="s">
        <v>844</v>
      </c>
      <c r="LT386" s="16" t="s">
        <v>844</v>
      </c>
      <c r="LU386" s="16" t="s">
        <v>843</v>
      </c>
      <c r="LV386" s="16" t="s">
        <v>843</v>
      </c>
      <c r="LW386" s="16" t="s">
        <v>843</v>
      </c>
      <c r="LX386" s="16" t="s">
        <v>843</v>
      </c>
      <c r="LY386" s="16" t="s">
        <v>843</v>
      </c>
      <c r="LZ386" s="16" t="s">
        <v>843</v>
      </c>
      <c r="MA386" s="16" t="s">
        <v>843</v>
      </c>
      <c r="MB386" s="16" t="s">
        <v>843</v>
      </c>
      <c r="MC386" s="16" t="s">
        <v>844</v>
      </c>
      <c r="ME386" s="16" t="s">
        <v>11656</v>
      </c>
      <c r="MF386" s="16" t="s">
        <v>8847</v>
      </c>
      <c r="MP386" s="16" t="s">
        <v>13846</v>
      </c>
      <c r="MR386" s="16" t="s">
        <v>470</v>
      </c>
      <c r="MS386" s="16" t="s">
        <v>11857</v>
      </c>
      <c r="MT386" s="16" t="s">
        <v>8993</v>
      </c>
      <c r="MU386" s="16" t="s">
        <v>817</v>
      </c>
      <c r="NC386" s="16" t="s">
        <v>486</v>
      </c>
      <c r="ND386" s="16" t="s">
        <v>486</v>
      </c>
      <c r="NE386" s="16" t="s">
        <v>486</v>
      </c>
      <c r="NG386" s="16" t="s">
        <v>1380</v>
      </c>
      <c r="NI386" s="16" t="s">
        <v>11658</v>
      </c>
      <c r="NR386" s="16" t="s">
        <v>451</v>
      </c>
      <c r="NS386" s="16" t="s">
        <v>462</v>
      </c>
      <c r="NT386" s="16" t="s">
        <v>482</v>
      </c>
      <c r="NU386" s="16">
        <v>0.79400000000000004</v>
      </c>
      <c r="NV386" s="16" t="s">
        <v>451</v>
      </c>
      <c r="NW386" s="16" t="s">
        <v>1175</v>
      </c>
      <c r="NX386" s="16" t="s">
        <v>1142</v>
      </c>
      <c r="OB386" s="16" t="s">
        <v>833</v>
      </c>
      <c r="OC386" s="16" t="s">
        <v>451</v>
      </c>
    </row>
    <row r="387" spans="1:393" x14ac:dyDescent="0.25">
      <c r="A387" s="16" t="s">
        <v>10750</v>
      </c>
      <c r="B387" s="16" t="s">
        <v>8732</v>
      </c>
      <c r="C387" s="16" t="s">
        <v>972</v>
      </c>
      <c r="D387" s="16" t="s">
        <v>844</v>
      </c>
      <c r="E387" s="16" t="s">
        <v>843</v>
      </c>
      <c r="F387" s="16" t="s">
        <v>843</v>
      </c>
      <c r="G387" s="16" t="s">
        <v>843</v>
      </c>
      <c r="H387" s="16" t="s">
        <v>843</v>
      </c>
      <c r="I387" s="16" t="s">
        <v>843</v>
      </c>
      <c r="J387" s="16" t="s">
        <v>843</v>
      </c>
      <c r="K387" s="16" t="s">
        <v>843</v>
      </c>
      <c r="L387" s="16" t="s">
        <v>843</v>
      </c>
      <c r="M387" s="16" t="s">
        <v>843</v>
      </c>
      <c r="N387" s="16" t="s">
        <v>843</v>
      </c>
      <c r="O387" s="16" t="s">
        <v>843</v>
      </c>
      <c r="Q387" s="16" t="s">
        <v>844</v>
      </c>
      <c r="R387" s="16">
        <v>7</v>
      </c>
      <c r="T387" s="16" t="s">
        <v>474</v>
      </c>
      <c r="U387" s="16" t="s">
        <v>843</v>
      </c>
      <c r="V387" s="16" t="s">
        <v>844</v>
      </c>
      <c r="W387" s="16" t="s">
        <v>843</v>
      </c>
      <c r="X387" s="16" t="s">
        <v>843</v>
      </c>
      <c r="Y387" s="16" t="s">
        <v>843</v>
      </c>
      <c r="Z387" s="16" t="s">
        <v>844</v>
      </c>
      <c r="AA387" s="16" t="s">
        <v>843</v>
      </c>
      <c r="AB387" s="16" t="s">
        <v>843</v>
      </c>
      <c r="AC387" s="16" t="s">
        <v>844</v>
      </c>
      <c r="AF387" s="16" t="s">
        <v>11746</v>
      </c>
      <c r="AG387" s="16" t="s">
        <v>11694</v>
      </c>
      <c r="AH387" s="16" t="s">
        <v>843</v>
      </c>
      <c r="AI387" s="16" t="s">
        <v>843</v>
      </c>
      <c r="AJ387" s="16" t="s">
        <v>843</v>
      </c>
      <c r="AK387" s="16" t="s">
        <v>843</v>
      </c>
      <c r="AL387" s="16" t="s">
        <v>844</v>
      </c>
      <c r="AM387" s="16" t="s">
        <v>844</v>
      </c>
      <c r="AN387" s="16" t="s">
        <v>843</v>
      </c>
      <c r="AO387" s="16" t="s">
        <v>843</v>
      </c>
      <c r="AP387" s="16" t="s">
        <v>843</v>
      </c>
      <c r="AQ387" s="16" t="s">
        <v>844</v>
      </c>
      <c r="AR387" s="16" t="s">
        <v>4433</v>
      </c>
      <c r="AS387" s="16" t="s">
        <v>843</v>
      </c>
      <c r="AT387" s="16" t="s">
        <v>843</v>
      </c>
      <c r="AU387" s="16" t="s">
        <v>843</v>
      </c>
      <c r="AV387" s="16" t="s">
        <v>843</v>
      </c>
      <c r="AW387" s="16" t="s">
        <v>843</v>
      </c>
      <c r="AX387" s="16" t="s">
        <v>843</v>
      </c>
      <c r="AY387" s="16" t="s">
        <v>844</v>
      </c>
      <c r="BF387" s="16" t="s">
        <v>844</v>
      </c>
      <c r="BI387" s="16" t="s">
        <v>7785</v>
      </c>
      <c r="BJ387" s="16" t="s">
        <v>843</v>
      </c>
      <c r="BK387" s="16" t="s">
        <v>843</v>
      </c>
      <c r="BL387" s="16" t="s">
        <v>843</v>
      </c>
      <c r="BM387" s="16" t="s">
        <v>843</v>
      </c>
      <c r="BN387" s="16" t="s">
        <v>843</v>
      </c>
      <c r="BO387" s="16" t="s">
        <v>844</v>
      </c>
      <c r="BP387" s="16" t="s">
        <v>843</v>
      </c>
      <c r="BQ387" s="16" t="s">
        <v>843</v>
      </c>
      <c r="CC387" s="16" t="s">
        <v>865</v>
      </c>
      <c r="CF387" s="16" t="s">
        <v>7130</v>
      </c>
      <c r="CG387" s="16" t="s">
        <v>844</v>
      </c>
      <c r="CH387" s="16" t="s">
        <v>843</v>
      </c>
      <c r="CI387" s="16" t="s">
        <v>843</v>
      </c>
      <c r="CJ387" s="16" t="s">
        <v>843</v>
      </c>
      <c r="CK387" s="16" t="s">
        <v>843</v>
      </c>
      <c r="CL387" s="16" t="s">
        <v>843</v>
      </c>
      <c r="CM387" s="16" t="s">
        <v>843</v>
      </c>
      <c r="CN387" s="16" t="s">
        <v>843</v>
      </c>
      <c r="CO387" s="16" t="s">
        <v>843</v>
      </c>
      <c r="CP387" s="16" t="s">
        <v>843</v>
      </c>
      <c r="CQ387" s="16" t="s">
        <v>843</v>
      </c>
      <c r="CR387" s="16" t="s">
        <v>843</v>
      </c>
      <c r="CS387" s="16" t="s">
        <v>843</v>
      </c>
      <c r="CT387" s="16" t="s">
        <v>843</v>
      </c>
      <c r="CU387" s="16" t="s">
        <v>843</v>
      </c>
      <c r="CV387" s="16" t="s">
        <v>843</v>
      </c>
      <c r="CW387" s="16" t="s">
        <v>843</v>
      </c>
      <c r="CX387" s="16" t="s">
        <v>843</v>
      </c>
      <c r="CY387" s="16" t="s">
        <v>843</v>
      </c>
      <c r="CZ387" s="16" t="s">
        <v>843</v>
      </c>
      <c r="DA387" s="16" t="s">
        <v>843</v>
      </c>
      <c r="DB387" s="16" t="s">
        <v>843</v>
      </c>
      <c r="DC387" s="16" t="s">
        <v>843</v>
      </c>
      <c r="DD387" s="16" t="s">
        <v>843</v>
      </c>
      <c r="DE387" s="16" t="s">
        <v>843</v>
      </c>
      <c r="DF387" s="16" t="s">
        <v>843</v>
      </c>
      <c r="DG387" s="16" t="s">
        <v>843</v>
      </c>
      <c r="DH387" s="16" t="s">
        <v>843</v>
      </c>
      <c r="DI387" s="16" t="s">
        <v>843</v>
      </c>
      <c r="DJ387" s="16" t="s">
        <v>843</v>
      </c>
      <c r="DK387" s="16" t="s">
        <v>843</v>
      </c>
      <c r="DL387" s="16" t="s">
        <v>843</v>
      </c>
      <c r="DQ387" s="16" t="s">
        <v>7226</v>
      </c>
      <c r="DR387" s="16" t="s">
        <v>867</v>
      </c>
      <c r="DS387" s="16" t="s">
        <v>7324</v>
      </c>
      <c r="DX387" s="16" t="s">
        <v>865</v>
      </c>
      <c r="ES387" s="16" t="s">
        <v>865</v>
      </c>
      <c r="EU387" s="16" t="s">
        <v>7810</v>
      </c>
      <c r="EV387" s="16" t="s">
        <v>865</v>
      </c>
      <c r="HC387" s="16" t="s">
        <v>865</v>
      </c>
      <c r="KO387" s="16" t="s">
        <v>9739</v>
      </c>
      <c r="KP387" s="16" t="s">
        <v>9738</v>
      </c>
      <c r="KQ387" s="16" t="s">
        <v>8694</v>
      </c>
      <c r="KR387" s="16" t="s">
        <v>10751</v>
      </c>
      <c r="KS387" s="16" t="s">
        <v>9740</v>
      </c>
      <c r="KT387" s="16" t="s">
        <v>9148</v>
      </c>
      <c r="KU387" s="16" t="s">
        <v>844</v>
      </c>
      <c r="KV387" s="16" t="s">
        <v>9148</v>
      </c>
      <c r="KW387" s="16" t="s">
        <v>851</v>
      </c>
      <c r="KY387" s="16" t="s">
        <v>486</v>
      </c>
      <c r="LA387" s="16" t="s">
        <v>11697</v>
      </c>
      <c r="LB387" s="16" t="s">
        <v>11653</v>
      </c>
      <c r="LC387" s="16" t="s">
        <v>10879</v>
      </c>
      <c r="LD387" s="16" t="s">
        <v>11698</v>
      </c>
      <c r="LF387" s="16" t="s">
        <v>11654</v>
      </c>
      <c r="LI387" s="16" t="s">
        <v>11655</v>
      </c>
      <c r="LM387" s="16" t="s">
        <v>8741</v>
      </c>
      <c r="LO387" s="16" t="s">
        <v>844</v>
      </c>
      <c r="LP387" s="16" t="s">
        <v>1056</v>
      </c>
      <c r="LQ387" s="16" t="s">
        <v>844</v>
      </c>
      <c r="LR387" s="16" t="s">
        <v>1056</v>
      </c>
      <c r="LS387" s="16" t="s">
        <v>844</v>
      </c>
      <c r="LT387" s="16" t="s">
        <v>844</v>
      </c>
      <c r="LU387" s="16" t="s">
        <v>843</v>
      </c>
      <c r="LV387" s="16" t="s">
        <v>843</v>
      </c>
      <c r="LW387" s="16" t="s">
        <v>843</v>
      </c>
      <c r="LX387" s="16" t="s">
        <v>843</v>
      </c>
      <c r="LY387" s="16" t="s">
        <v>843</v>
      </c>
      <c r="LZ387" s="16" t="s">
        <v>843</v>
      </c>
      <c r="MA387" s="16" t="s">
        <v>843</v>
      </c>
      <c r="MB387" s="16" t="s">
        <v>843</v>
      </c>
      <c r="MC387" s="16" t="s">
        <v>844</v>
      </c>
      <c r="MD387" s="16" t="s">
        <v>11699</v>
      </c>
      <c r="ME387" s="16" t="s">
        <v>11677</v>
      </c>
      <c r="MF387" s="16" t="s">
        <v>8847</v>
      </c>
      <c r="MR387" s="16" t="s">
        <v>474</v>
      </c>
      <c r="MS387" s="16" t="s">
        <v>11857</v>
      </c>
      <c r="MT387" s="16" t="s">
        <v>8993</v>
      </c>
      <c r="MV387" s="16" t="s">
        <v>486</v>
      </c>
      <c r="MZ387" s="16" t="s">
        <v>486</v>
      </c>
      <c r="NA387" s="16" t="s">
        <v>487</v>
      </c>
      <c r="NB387" s="16" t="s">
        <v>1342</v>
      </c>
      <c r="NC387" s="16" t="s">
        <v>486</v>
      </c>
      <c r="NE387" s="16" t="s">
        <v>486</v>
      </c>
      <c r="NI387" s="16" t="s">
        <v>11658</v>
      </c>
      <c r="NL387" s="16" t="s">
        <v>843</v>
      </c>
      <c r="NS387" s="16" t="s">
        <v>462</v>
      </c>
      <c r="NT387" s="16" t="s">
        <v>482</v>
      </c>
      <c r="NU387" s="16">
        <v>0.79400000000000004</v>
      </c>
      <c r="NV387" s="16" t="s">
        <v>860</v>
      </c>
      <c r="NW387" s="16" t="s">
        <v>1182</v>
      </c>
      <c r="NX387" s="16" t="s">
        <v>1142</v>
      </c>
      <c r="NY387" s="16" t="s">
        <v>1122</v>
      </c>
      <c r="NZ387" s="16" t="s">
        <v>938</v>
      </c>
      <c r="OA387" s="16" t="s">
        <v>486</v>
      </c>
    </row>
    <row r="388" spans="1:393" x14ac:dyDescent="0.25">
      <c r="A388" s="16" t="s">
        <v>10755</v>
      </c>
      <c r="B388" s="16" t="s">
        <v>844</v>
      </c>
      <c r="C388" s="16" t="s">
        <v>972</v>
      </c>
      <c r="D388" s="16" t="s">
        <v>844</v>
      </c>
      <c r="E388" s="16" t="s">
        <v>843</v>
      </c>
      <c r="F388" s="16" t="s">
        <v>843</v>
      </c>
      <c r="G388" s="16" t="s">
        <v>843</v>
      </c>
      <c r="H388" s="16" t="s">
        <v>843</v>
      </c>
      <c r="I388" s="16" t="s">
        <v>843</v>
      </c>
      <c r="J388" s="16" t="s">
        <v>843</v>
      </c>
      <c r="K388" s="16" t="s">
        <v>843</v>
      </c>
      <c r="L388" s="16" t="s">
        <v>843</v>
      </c>
      <c r="M388" s="16" t="s">
        <v>843</v>
      </c>
      <c r="N388" s="16" t="s">
        <v>843</v>
      </c>
      <c r="O388" s="16" t="s">
        <v>843</v>
      </c>
      <c r="Q388" s="16" t="s">
        <v>844</v>
      </c>
      <c r="R388" s="16">
        <v>69</v>
      </c>
      <c r="T388" s="16" t="s">
        <v>470</v>
      </c>
      <c r="U388" s="16" t="s">
        <v>844</v>
      </c>
      <c r="V388" s="16" t="s">
        <v>843</v>
      </c>
      <c r="W388" s="16" t="s">
        <v>844</v>
      </c>
      <c r="X388" s="16" t="s">
        <v>843</v>
      </c>
      <c r="Y388" s="16" t="s">
        <v>843</v>
      </c>
      <c r="Z388" s="16" t="s">
        <v>843</v>
      </c>
      <c r="AA388" s="16" t="s">
        <v>843</v>
      </c>
      <c r="AB388" s="16" t="s">
        <v>843</v>
      </c>
      <c r="AC388" s="16" t="s">
        <v>843</v>
      </c>
      <c r="AD388" s="16" t="s">
        <v>867</v>
      </c>
      <c r="AF388" s="16" t="s">
        <v>11746</v>
      </c>
      <c r="AG388" s="16" t="s">
        <v>11696</v>
      </c>
      <c r="AH388" s="16" t="s">
        <v>844</v>
      </c>
      <c r="AI388" s="16" t="s">
        <v>844</v>
      </c>
      <c r="AJ388" s="16" t="s">
        <v>844</v>
      </c>
      <c r="AK388" s="16" t="s">
        <v>843</v>
      </c>
      <c r="AL388" s="16" t="s">
        <v>843</v>
      </c>
      <c r="AM388" s="16" t="s">
        <v>844</v>
      </c>
      <c r="AN388" s="16" t="s">
        <v>843</v>
      </c>
      <c r="AO388" s="16" t="s">
        <v>843</v>
      </c>
      <c r="AP388" s="16" t="s">
        <v>843</v>
      </c>
      <c r="AQ388" s="16" t="s">
        <v>844</v>
      </c>
      <c r="AR388" s="16" t="s">
        <v>11773</v>
      </c>
      <c r="AS388" s="16" t="s">
        <v>844</v>
      </c>
      <c r="AT388" s="16" t="s">
        <v>843</v>
      </c>
      <c r="AU388" s="16" t="s">
        <v>843</v>
      </c>
      <c r="AV388" s="16" t="s">
        <v>844</v>
      </c>
      <c r="AW388" s="16" t="s">
        <v>843</v>
      </c>
      <c r="AX388" s="16" t="s">
        <v>843</v>
      </c>
      <c r="AY388" s="16" t="s">
        <v>843</v>
      </c>
      <c r="AZ388" s="16" t="s">
        <v>4437</v>
      </c>
      <c r="BC388" s="16" t="s">
        <v>4437</v>
      </c>
      <c r="BF388" s="16" t="s">
        <v>844</v>
      </c>
      <c r="BI388" s="16" t="s">
        <v>7785</v>
      </c>
      <c r="BJ388" s="16" t="s">
        <v>843</v>
      </c>
      <c r="BK388" s="16" t="s">
        <v>843</v>
      </c>
      <c r="BL388" s="16" t="s">
        <v>843</v>
      </c>
      <c r="BM388" s="16" t="s">
        <v>843</v>
      </c>
      <c r="BN388" s="16" t="s">
        <v>843</v>
      </c>
      <c r="BO388" s="16" t="s">
        <v>844</v>
      </c>
      <c r="BP388" s="16" t="s">
        <v>843</v>
      </c>
      <c r="BQ388" s="16" t="s">
        <v>843</v>
      </c>
      <c r="DX388" s="16" t="s">
        <v>867</v>
      </c>
      <c r="DY388" s="16" t="s">
        <v>867</v>
      </c>
      <c r="ES388" s="16" t="s">
        <v>865</v>
      </c>
      <c r="EU388" s="16" t="s">
        <v>7813</v>
      </c>
      <c r="EV388" s="16" t="s">
        <v>865</v>
      </c>
      <c r="FF388" s="16" t="s">
        <v>7836</v>
      </c>
      <c r="HC388" s="16" t="s">
        <v>865</v>
      </c>
      <c r="JA388" s="16" t="s">
        <v>4813</v>
      </c>
      <c r="JB388" s="16" t="s">
        <v>865</v>
      </c>
      <c r="JC388" s="16" t="s">
        <v>865</v>
      </c>
      <c r="JD388" s="16" t="s">
        <v>865</v>
      </c>
      <c r="JE388" s="16" t="s">
        <v>865</v>
      </c>
      <c r="JF388" s="16" t="s">
        <v>865</v>
      </c>
      <c r="JG388" s="16" t="s">
        <v>843</v>
      </c>
      <c r="JH388" s="16" t="s">
        <v>4846</v>
      </c>
      <c r="KF388" s="16" t="s">
        <v>4926</v>
      </c>
      <c r="KI388" s="16" t="s">
        <v>4846</v>
      </c>
      <c r="KO388" s="16" t="s">
        <v>9743</v>
      </c>
      <c r="KP388" s="16" t="s">
        <v>9742</v>
      </c>
      <c r="KQ388" s="16" t="s">
        <v>8694</v>
      </c>
      <c r="KR388" s="16" t="s">
        <v>10756</v>
      </c>
      <c r="KS388" s="16" t="s">
        <v>9744</v>
      </c>
      <c r="KT388" s="16" t="s">
        <v>9148</v>
      </c>
      <c r="KU388" s="16" t="s">
        <v>844</v>
      </c>
      <c r="KV388" s="16" t="s">
        <v>9148</v>
      </c>
      <c r="KW388" s="16" t="s">
        <v>851</v>
      </c>
      <c r="KX388" s="16" t="s">
        <v>487</v>
      </c>
      <c r="KY388" s="16" t="s">
        <v>487</v>
      </c>
      <c r="KZ388" s="16" t="s">
        <v>487</v>
      </c>
      <c r="LC388" s="16" t="s">
        <v>10879</v>
      </c>
      <c r="LF388" s="16" t="s">
        <v>11654</v>
      </c>
      <c r="LI388" s="16" t="s">
        <v>11655</v>
      </c>
      <c r="LJ388" s="16" t="s">
        <v>843</v>
      </c>
      <c r="LL388" s="16" t="s">
        <v>8711</v>
      </c>
      <c r="LM388" s="16" t="s">
        <v>8741</v>
      </c>
      <c r="LO388" s="16" t="s">
        <v>843</v>
      </c>
      <c r="LP388" s="16" t="s">
        <v>843</v>
      </c>
      <c r="LQ388" s="16" t="s">
        <v>844</v>
      </c>
      <c r="LR388" s="16" t="s">
        <v>843</v>
      </c>
      <c r="LS388" s="16" t="s">
        <v>844</v>
      </c>
      <c r="LT388" s="16" t="s">
        <v>843</v>
      </c>
      <c r="LU388" s="16" t="s">
        <v>844</v>
      </c>
      <c r="LV388" s="16" t="s">
        <v>843</v>
      </c>
      <c r="LW388" s="16" t="s">
        <v>843</v>
      </c>
      <c r="LX388" s="16" t="s">
        <v>843</v>
      </c>
      <c r="LY388" s="16" t="s">
        <v>843</v>
      </c>
      <c r="LZ388" s="16" t="s">
        <v>843</v>
      </c>
      <c r="MA388" s="16" t="s">
        <v>843</v>
      </c>
      <c r="MB388" s="16" t="s">
        <v>843</v>
      </c>
      <c r="MC388" s="16" t="s">
        <v>843</v>
      </c>
      <c r="ME388" s="16" t="s">
        <v>11656</v>
      </c>
      <c r="MF388" s="16" t="s">
        <v>8847</v>
      </c>
      <c r="MO388" s="16" t="s">
        <v>1817</v>
      </c>
      <c r="MP388" s="16" t="s">
        <v>1824</v>
      </c>
      <c r="MR388" s="16" t="s">
        <v>470</v>
      </c>
      <c r="MS388" s="16" t="s">
        <v>11857</v>
      </c>
      <c r="MT388" s="16" t="s">
        <v>8993</v>
      </c>
      <c r="NC388" s="16" t="s">
        <v>486</v>
      </c>
      <c r="NE388" s="16" t="s">
        <v>486</v>
      </c>
      <c r="NG388" s="16" t="s">
        <v>1376</v>
      </c>
      <c r="NI388" s="16" t="s">
        <v>11658</v>
      </c>
      <c r="NR388" s="16" t="s">
        <v>878</v>
      </c>
      <c r="NS388" s="16" t="s">
        <v>462</v>
      </c>
      <c r="NT388" s="16" t="s">
        <v>482</v>
      </c>
      <c r="NU388" s="16">
        <v>0.79400000000000004</v>
      </c>
      <c r="NV388" s="16" t="s">
        <v>457</v>
      </c>
      <c r="NW388" s="16" t="s">
        <v>1177</v>
      </c>
      <c r="NX388" s="16" t="s">
        <v>1142</v>
      </c>
      <c r="OB388" s="16" t="s">
        <v>833</v>
      </c>
      <c r="OC388" s="16" t="s">
        <v>878</v>
      </c>
    </row>
    <row r="389" spans="1:393" x14ac:dyDescent="0.25">
      <c r="A389" s="16" t="s">
        <v>10760</v>
      </c>
      <c r="B389" s="16" t="s">
        <v>844</v>
      </c>
      <c r="C389" s="16" t="s">
        <v>972</v>
      </c>
      <c r="D389" s="16" t="s">
        <v>844</v>
      </c>
      <c r="E389" s="16" t="s">
        <v>843</v>
      </c>
      <c r="F389" s="16" t="s">
        <v>843</v>
      </c>
      <c r="G389" s="16" t="s">
        <v>843</v>
      </c>
      <c r="H389" s="16" t="s">
        <v>843</v>
      </c>
      <c r="I389" s="16" t="s">
        <v>843</v>
      </c>
      <c r="J389" s="16" t="s">
        <v>843</v>
      </c>
      <c r="K389" s="16" t="s">
        <v>843</v>
      </c>
      <c r="L389" s="16" t="s">
        <v>843</v>
      </c>
      <c r="M389" s="16" t="s">
        <v>843</v>
      </c>
      <c r="N389" s="16" t="s">
        <v>843</v>
      </c>
      <c r="O389" s="16" t="s">
        <v>843</v>
      </c>
      <c r="Q389" s="16" t="s">
        <v>844</v>
      </c>
      <c r="R389" s="16">
        <v>28</v>
      </c>
      <c r="T389" s="16" t="s">
        <v>470</v>
      </c>
      <c r="U389" s="16" t="s">
        <v>844</v>
      </c>
      <c r="V389" s="16" t="s">
        <v>843</v>
      </c>
      <c r="W389" s="16" t="s">
        <v>844</v>
      </c>
      <c r="X389" s="16" t="s">
        <v>843</v>
      </c>
      <c r="Y389" s="16" t="s">
        <v>843</v>
      </c>
      <c r="Z389" s="16" t="s">
        <v>843</v>
      </c>
      <c r="AA389" s="16" t="s">
        <v>843</v>
      </c>
      <c r="AB389" s="16" t="s">
        <v>844</v>
      </c>
      <c r="AC389" s="16" t="s">
        <v>843</v>
      </c>
      <c r="AD389" s="16" t="s">
        <v>867</v>
      </c>
      <c r="AF389" s="16" t="s">
        <v>11850</v>
      </c>
      <c r="AG389" s="16" t="s">
        <v>11725</v>
      </c>
      <c r="AH389" s="16" t="s">
        <v>844</v>
      </c>
      <c r="AI389" s="16" t="s">
        <v>844</v>
      </c>
      <c r="AJ389" s="16" t="s">
        <v>843</v>
      </c>
      <c r="AK389" s="16" t="s">
        <v>843</v>
      </c>
      <c r="AL389" s="16" t="s">
        <v>844</v>
      </c>
      <c r="AM389" s="16" t="s">
        <v>844</v>
      </c>
      <c r="AN389" s="16" t="s">
        <v>843</v>
      </c>
      <c r="AO389" s="16" t="s">
        <v>843</v>
      </c>
      <c r="AP389" s="16" t="s">
        <v>843</v>
      </c>
      <c r="AQ389" s="16" t="s">
        <v>844</v>
      </c>
      <c r="AR389" s="16" t="s">
        <v>4433</v>
      </c>
      <c r="AS389" s="16" t="s">
        <v>843</v>
      </c>
      <c r="AT389" s="16" t="s">
        <v>843</v>
      </c>
      <c r="AU389" s="16" t="s">
        <v>843</v>
      </c>
      <c r="AV389" s="16" t="s">
        <v>843</v>
      </c>
      <c r="AW389" s="16" t="s">
        <v>843</v>
      </c>
      <c r="AX389" s="16" t="s">
        <v>843</v>
      </c>
      <c r="AY389" s="16" t="s">
        <v>844</v>
      </c>
      <c r="BF389" s="16" t="s">
        <v>844</v>
      </c>
      <c r="BH389" s="16" t="s">
        <v>7383</v>
      </c>
      <c r="BI389" s="16" t="s">
        <v>7770</v>
      </c>
      <c r="BJ389" s="16" t="s">
        <v>844</v>
      </c>
      <c r="BK389" s="16" t="s">
        <v>843</v>
      </c>
      <c r="BL389" s="16" t="s">
        <v>843</v>
      </c>
      <c r="BM389" s="16" t="s">
        <v>843</v>
      </c>
      <c r="BN389" s="16" t="s">
        <v>843</v>
      </c>
      <c r="BO389" s="16" t="s">
        <v>843</v>
      </c>
      <c r="BP389" s="16" t="s">
        <v>843</v>
      </c>
      <c r="BQ389" s="16" t="s">
        <v>843</v>
      </c>
      <c r="BR389" s="16" t="s">
        <v>7790</v>
      </c>
      <c r="BS389" s="16" t="s">
        <v>844</v>
      </c>
      <c r="BT389" s="16" t="s">
        <v>843</v>
      </c>
      <c r="BU389" s="16" t="s">
        <v>843</v>
      </c>
      <c r="BV389" s="16" t="s">
        <v>843</v>
      </c>
      <c r="BW389" s="16" t="s">
        <v>843</v>
      </c>
      <c r="BX389" s="16" t="s">
        <v>843</v>
      </c>
      <c r="BY389" s="16" t="s">
        <v>843</v>
      </c>
      <c r="BZ389" s="16" t="s">
        <v>843</v>
      </c>
      <c r="CA389" s="16" t="s">
        <v>843</v>
      </c>
      <c r="DX389" s="16" t="s">
        <v>865</v>
      </c>
      <c r="ES389" s="16" t="s">
        <v>865</v>
      </c>
      <c r="EU389" s="16" t="s">
        <v>7810</v>
      </c>
      <c r="EV389" s="16" t="s">
        <v>865</v>
      </c>
      <c r="FT389" s="16" t="s">
        <v>865</v>
      </c>
      <c r="HC389" s="16" t="s">
        <v>865</v>
      </c>
      <c r="JA389" s="16" t="s">
        <v>4816</v>
      </c>
      <c r="JB389" s="16" t="s">
        <v>867</v>
      </c>
      <c r="JC389" s="16" t="s">
        <v>865</v>
      </c>
      <c r="JG389" s="16" t="s">
        <v>1056</v>
      </c>
      <c r="JV389" s="16">
        <v>40</v>
      </c>
      <c r="JW389" s="16" t="s">
        <v>7603</v>
      </c>
      <c r="JY389" s="16">
        <v>10000</v>
      </c>
      <c r="JZ389" s="16" t="s">
        <v>4889</v>
      </c>
      <c r="KB389" s="16" t="s">
        <v>7628</v>
      </c>
      <c r="KD389" s="16" t="s">
        <v>4917</v>
      </c>
      <c r="KE389" s="16" t="s">
        <v>7277</v>
      </c>
      <c r="KF389" s="16" t="s">
        <v>4945</v>
      </c>
      <c r="KH389" s="16" t="s">
        <v>7642</v>
      </c>
      <c r="KI389" s="16" t="s">
        <v>4982</v>
      </c>
      <c r="KK389" s="16" t="s">
        <v>4889</v>
      </c>
      <c r="KM389" s="16" t="s">
        <v>7628</v>
      </c>
      <c r="KO389" s="16" t="s">
        <v>9751</v>
      </c>
      <c r="KP389" s="16" t="s">
        <v>9750</v>
      </c>
      <c r="KQ389" s="16" t="s">
        <v>8694</v>
      </c>
      <c r="KR389" s="16" t="s">
        <v>10761</v>
      </c>
      <c r="KS389" s="16" t="s">
        <v>9752</v>
      </c>
      <c r="KT389" s="16" t="s">
        <v>9148</v>
      </c>
      <c r="KU389" s="16" t="s">
        <v>844</v>
      </c>
      <c r="KV389" s="16" t="s">
        <v>9148</v>
      </c>
      <c r="KW389" s="16" t="s">
        <v>851</v>
      </c>
      <c r="KY389" s="16" t="s">
        <v>486</v>
      </c>
      <c r="LC389" s="16" t="s">
        <v>10879</v>
      </c>
      <c r="LF389" s="16" t="s">
        <v>11654</v>
      </c>
      <c r="LI389" s="16" t="s">
        <v>11655</v>
      </c>
      <c r="LJ389" s="16" t="s">
        <v>831</v>
      </c>
      <c r="LK389" s="16" t="s">
        <v>831</v>
      </c>
      <c r="LL389" s="16" t="s">
        <v>8756</v>
      </c>
      <c r="LM389" s="16" t="s">
        <v>8741</v>
      </c>
      <c r="LO389" s="16" t="s">
        <v>843</v>
      </c>
      <c r="LP389" s="16" t="s">
        <v>844</v>
      </c>
      <c r="LQ389" s="16" t="s">
        <v>844</v>
      </c>
      <c r="LR389" s="16" t="s">
        <v>843</v>
      </c>
      <c r="LS389" s="16" t="s">
        <v>844</v>
      </c>
      <c r="LT389" s="16" t="s">
        <v>843</v>
      </c>
      <c r="LU389" s="16" t="s">
        <v>843</v>
      </c>
      <c r="LV389" s="16" t="s">
        <v>843</v>
      </c>
      <c r="LW389" s="16" t="s">
        <v>843</v>
      </c>
      <c r="LX389" s="16" t="s">
        <v>844</v>
      </c>
      <c r="LY389" s="16" t="s">
        <v>843</v>
      </c>
      <c r="LZ389" s="16" t="s">
        <v>843</v>
      </c>
      <c r="MA389" s="16" t="s">
        <v>843</v>
      </c>
      <c r="MB389" s="16" t="s">
        <v>843</v>
      </c>
      <c r="MC389" s="16" t="s">
        <v>843</v>
      </c>
      <c r="ME389" s="16" t="s">
        <v>11656</v>
      </c>
      <c r="MF389" s="16" t="s">
        <v>8847</v>
      </c>
      <c r="MG389" s="16" t="s">
        <v>1834</v>
      </c>
      <c r="MH389" s="16" t="s">
        <v>11667</v>
      </c>
      <c r="MI389" s="16" t="s">
        <v>11733</v>
      </c>
      <c r="MJ389" s="16" t="s">
        <v>1834</v>
      </c>
      <c r="MK389" s="16" t="s">
        <v>9015</v>
      </c>
      <c r="ML389" s="16" t="s">
        <v>1778</v>
      </c>
      <c r="MM389" s="16" t="s">
        <v>487</v>
      </c>
      <c r="MN389" s="16" t="s">
        <v>1798</v>
      </c>
      <c r="MO389" s="16" t="s">
        <v>1807</v>
      </c>
      <c r="MP389" s="16" t="s">
        <v>1829</v>
      </c>
      <c r="MQ389" s="16" t="s">
        <v>1778</v>
      </c>
      <c r="MR389" s="16" t="s">
        <v>470</v>
      </c>
      <c r="MS389" s="16" t="s">
        <v>11857</v>
      </c>
      <c r="MT389" s="16" t="s">
        <v>8800</v>
      </c>
      <c r="MU389" s="16" t="s">
        <v>817</v>
      </c>
      <c r="NC389" s="16" t="s">
        <v>486</v>
      </c>
      <c r="ND389" s="16" t="s">
        <v>486</v>
      </c>
      <c r="NE389" s="16" t="s">
        <v>486</v>
      </c>
      <c r="NG389" s="16" t="s">
        <v>1380</v>
      </c>
      <c r="NH389" s="16" t="s">
        <v>1913</v>
      </c>
      <c r="NI389" s="16" t="s">
        <v>11658</v>
      </c>
      <c r="NJ389" s="16" t="s">
        <v>9102</v>
      </c>
      <c r="NK389" s="16" t="s">
        <v>11753</v>
      </c>
      <c r="NR389" s="16" t="s">
        <v>445</v>
      </c>
      <c r="NS389" s="16" t="s">
        <v>462</v>
      </c>
      <c r="NT389" s="16" t="s">
        <v>482</v>
      </c>
      <c r="NU389" s="16">
        <v>0.79400000000000004</v>
      </c>
      <c r="NV389" s="16" t="s">
        <v>445</v>
      </c>
      <c r="NW389" s="16" t="s">
        <v>1174</v>
      </c>
      <c r="NX389" s="16" t="s">
        <v>1142</v>
      </c>
      <c r="OB389" s="16" t="s">
        <v>831</v>
      </c>
      <c r="OC389" s="16" t="s">
        <v>445</v>
      </c>
    </row>
    <row r="390" spans="1:393" x14ac:dyDescent="0.25">
      <c r="A390" s="16" t="s">
        <v>10765</v>
      </c>
      <c r="B390" s="16" t="s">
        <v>844</v>
      </c>
      <c r="C390" s="16" t="s">
        <v>972</v>
      </c>
      <c r="D390" s="16" t="s">
        <v>844</v>
      </c>
      <c r="E390" s="16" t="s">
        <v>843</v>
      </c>
      <c r="F390" s="16" t="s">
        <v>843</v>
      </c>
      <c r="G390" s="16" t="s">
        <v>843</v>
      </c>
      <c r="H390" s="16" t="s">
        <v>843</v>
      </c>
      <c r="I390" s="16" t="s">
        <v>843</v>
      </c>
      <c r="J390" s="16" t="s">
        <v>843</v>
      </c>
      <c r="K390" s="16" t="s">
        <v>843</v>
      </c>
      <c r="L390" s="16" t="s">
        <v>843</v>
      </c>
      <c r="M390" s="16" t="s">
        <v>843</v>
      </c>
      <c r="N390" s="16" t="s">
        <v>843</v>
      </c>
      <c r="O390" s="16" t="s">
        <v>843</v>
      </c>
      <c r="Q390" s="16" t="s">
        <v>844</v>
      </c>
      <c r="R390" s="16">
        <v>69</v>
      </c>
      <c r="T390" s="16" t="s">
        <v>470</v>
      </c>
      <c r="U390" s="16" t="s">
        <v>844</v>
      </c>
      <c r="V390" s="16" t="s">
        <v>843</v>
      </c>
      <c r="W390" s="16" t="s">
        <v>844</v>
      </c>
      <c r="X390" s="16" t="s">
        <v>843</v>
      </c>
      <c r="Y390" s="16" t="s">
        <v>843</v>
      </c>
      <c r="Z390" s="16" t="s">
        <v>843</v>
      </c>
      <c r="AA390" s="16" t="s">
        <v>843</v>
      </c>
      <c r="AB390" s="16" t="s">
        <v>843</v>
      </c>
      <c r="AC390" s="16" t="s">
        <v>843</v>
      </c>
      <c r="AD390" s="16" t="s">
        <v>867</v>
      </c>
      <c r="AF390" s="16" t="s">
        <v>11716</v>
      </c>
      <c r="AG390" s="16" t="s">
        <v>11700</v>
      </c>
      <c r="AH390" s="16" t="s">
        <v>844</v>
      </c>
      <c r="AI390" s="16" t="s">
        <v>843</v>
      </c>
      <c r="AJ390" s="16" t="s">
        <v>844</v>
      </c>
      <c r="AK390" s="16" t="s">
        <v>844</v>
      </c>
      <c r="AL390" s="16" t="s">
        <v>843</v>
      </c>
      <c r="AM390" s="16" t="s">
        <v>844</v>
      </c>
      <c r="AN390" s="16" t="s">
        <v>843</v>
      </c>
      <c r="AO390" s="16" t="s">
        <v>843</v>
      </c>
      <c r="AP390" s="16" t="s">
        <v>843</v>
      </c>
      <c r="AQ390" s="16" t="s">
        <v>844</v>
      </c>
      <c r="AR390" s="16" t="s">
        <v>11679</v>
      </c>
      <c r="AS390" s="16" t="s">
        <v>844</v>
      </c>
      <c r="AT390" s="16" t="s">
        <v>843</v>
      </c>
      <c r="AU390" s="16" t="s">
        <v>844</v>
      </c>
      <c r="AV390" s="16" t="s">
        <v>843</v>
      </c>
      <c r="AW390" s="16" t="s">
        <v>843</v>
      </c>
      <c r="AX390" s="16" t="s">
        <v>843</v>
      </c>
      <c r="AY390" s="16" t="s">
        <v>843</v>
      </c>
      <c r="AZ390" s="16" t="s">
        <v>4440</v>
      </c>
      <c r="BB390" s="16" t="s">
        <v>4437</v>
      </c>
      <c r="BF390" s="16" t="s">
        <v>844</v>
      </c>
      <c r="BI390" s="16" t="s">
        <v>7785</v>
      </c>
      <c r="BJ390" s="16" t="s">
        <v>843</v>
      </c>
      <c r="BK390" s="16" t="s">
        <v>843</v>
      </c>
      <c r="BL390" s="16" t="s">
        <v>843</v>
      </c>
      <c r="BM390" s="16" t="s">
        <v>843</v>
      </c>
      <c r="BN390" s="16" t="s">
        <v>843</v>
      </c>
      <c r="BO390" s="16" t="s">
        <v>844</v>
      </c>
      <c r="BP390" s="16" t="s">
        <v>843</v>
      </c>
      <c r="BQ390" s="16" t="s">
        <v>843</v>
      </c>
      <c r="DX390" s="16" t="s">
        <v>865</v>
      </c>
      <c r="ES390" s="16" t="s">
        <v>867</v>
      </c>
      <c r="EU390" s="16" t="s">
        <v>7813</v>
      </c>
      <c r="EV390" s="16" t="s">
        <v>865</v>
      </c>
      <c r="FF390" s="16" t="s">
        <v>7836</v>
      </c>
      <c r="HC390" s="16" t="s">
        <v>865</v>
      </c>
      <c r="JA390" s="16" t="s">
        <v>4813</v>
      </c>
      <c r="JB390" s="16" t="s">
        <v>865</v>
      </c>
      <c r="JC390" s="16" t="s">
        <v>865</v>
      </c>
      <c r="JD390" s="16" t="s">
        <v>865</v>
      </c>
      <c r="JE390" s="16" t="s">
        <v>865</v>
      </c>
      <c r="JF390" s="16" t="s">
        <v>865</v>
      </c>
      <c r="JG390" s="16" t="s">
        <v>843</v>
      </c>
      <c r="JH390" s="16" t="s">
        <v>4846</v>
      </c>
      <c r="KF390" s="16" t="s">
        <v>4926</v>
      </c>
      <c r="KI390" s="16" t="s">
        <v>4846</v>
      </c>
      <c r="KO390" s="16" t="s">
        <v>9755</v>
      </c>
      <c r="KP390" s="16" t="s">
        <v>9754</v>
      </c>
      <c r="KQ390" s="16" t="s">
        <v>8694</v>
      </c>
      <c r="KR390" s="16" t="s">
        <v>10766</v>
      </c>
      <c r="KS390" s="16" t="s">
        <v>9756</v>
      </c>
      <c r="KT390" s="16" t="s">
        <v>9148</v>
      </c>
      <c r="KU390" s="16" t="s">
        <v>844</v>
      </c>
      <c r="KV390" s="16" t="s">
        <v>9148</v>
      </c>
      <c r="KW390" s="16" t="s">
        <v>850</v>
      </c>
      <c r="KY390" s="16" t="s">
        <v>486</v>
      </c>
      <c r="LC390" s="16" t="s">
        <v>10879</v>
      </c>
      <c r="LF390" s="16" t="s">
        <v>11654</v>
      </c>
      <c r="LI390" s="16" t="s">
        <v>11655</v>
      </c>
      <c r="LJ390" s="16" t="s">
        <v>843</v>
      </c>
      <c r="LL390" s="16" t="s">
        <v>8711</v>
      </c>
      <c r="LM390" s="16" t="s">
        <v>8741</v>
      </c>
      <c r="LO390" s="16" t="s">
        <v>843</v>
      </c>
      <c r="LP390" s="16" t="s">
        <v>843</v>
      </c>
      <c r="LQ390" s="16" t="s">
        <v>844</v>
      </c>
      <c r="LR390" s="16" t="s">
        <v>843</v>
      </c>
      <c r="LS390" s="16" t="s">
        <v>844</v>
      </c>
      <c r="LT390" s="16" t="s">
        <v>843</v>
      </c>
      <c r="LU390" s="16" t="s">
        <v>844</v>
      </c>
      <c r="LV390" s="16" t="s">
        <v>844</v>
      </c>
      <c r="LW390" s="16" t="s">
        <v>844</v>
      </c>
      <c r="LX390" s="16" t="s">
        <v>843</v>
      </c>
      <c r="LY390" s="16" t="s">
        <v>843</v>
      </c>
      <c r="LZ390" s="16" t="s">
        <v>843</v>
      </c>
      <c r="MA390" s="16" t="s">
        <v>843</v>
      </c>
      <c r="MB390" s="16" t="s">
        <v>843</v>
      </c>
      <c r="MC390" s="16" t="s">
        <v>843</v>
      </c>
      <c r="ME390" s="16" t="s">
        <v>11656</v>
      </c>
      <c r="MF390" s="16" t="s">
        <v>8847</v>
      </c>
      <c r="MO390" s="16" t="s">
        <v>1817</v>
      </c>
      <c r="MP390" s="16" t="s">
        <v>1824</v>
      </c>
      <c r="MR390" s="16" t="s">
        <v>470</v>
      </c>
      <c r="MS390" s="16" t="s">
        <v>11857</v>
      </c>
      <c r="MT390" s="16" t="s">
        <v>8931</v>
      </c>
      <c r="NC390" s="16" t="s">
        <v>487</v>
      </c>
      <c r="NE390" s="16" t="s">
        <v>486</v>
      </c>
      <c r="NG390" s="16" t="s">
        <v>1376</v>
      </c>
      <c r="NI390" s="16" t="s">
        <v>11658</v>
      </c>
      <c r="NR390" s="16" t="s">
        <v>878</v>
      </c>
      <c r="NS390" s="16" t="s">
        <v>462</v>
      </c>
      <c r="NT390" s="16" t="s">
        <v>482</v>
      </c>
      <c r="NU390" s="16">
        <v>0.79400000000000004</v>
      </c>
      <c r="NV390" s="16" t="s">
        <v>457</v>
      </c>
      <c r="NW390" s="16" t="s">
        <v>1177</v>
      </c>
      <c r="NX390" s="16" t="s">
        <v>1142</v>
      </c>
      <c r="OB390" s="16" t="s">
        <v>833</v>
      </c>
      <c r="OC390" s="16" t="s">
        <v>878</v>
      </c>
    </row>
    <row r="391" spans="1:393" x14ac:dyDescent="0.25">
      <c r="A391" s="16" t="s">
        <v>10769</v>
      </c>
      <c r="B391" s="16" t="s">
        <v>844</v>
      </c>
      <c r="C391" s="16" t="s">
        <v>4199</v>
      </c>
      <c r="D391" s="16" t="s">
        <v>843</v>
      </c>
      <c r="E391" s="16" t="s">
        <v>843</v>
      </c>
      <c r="F391" s="16" t="s">
        <v>843</v>
      </c>
      <c r="G391" s="16" t="s">
        <v>843</v>
      </c>
      <c r="H391" s="16" t="s">
        <v>843</v>
      </c>
      <c r="I391" s="16" t="s">
        <v>844</v>
      </c>
      <c r="J391" s="16" t="s">
        <v>843</v>
      </c>
      <c r="K391" s="16" t="s">
        <v>843</v>
      </c>
      <c r="L391" s="16" t="s">
        <v>843</v>
      </c>
      <c r="M391" s="16" t="s">
        <v>843</v>
      </c>
      <c r="N391" s="16" t="s">
        <v>843</v>
      </c>
      <c r="O391" s="16" t="s">
        <v>843</v>
      </c>
      <c r="Q391" s="16" t="s">
        <v>843</v>
      </c>
      <c r="R391" s="16">
        <v>38</v>
      </c>
      <c r="T391" s="16" t="s">
        <v>470</v>
      </c>
      <c r="U391" s="16" t="s">
        <v>844</v>
      </c>
      <c r="V391" s="16" t="s">
        <v>843</v>
      </c>
      <c r="W391" s="16" t="s">
        <v>844</v>
      </c>
      <c r="X391" s="16" t="s">
        <v>843</v>
      </c>
      <c r="Y391" s="16" t="s">
        <v>843</v>
      </c>
      <c r="Z391" s="16" t="s">
        <v>843</v>
      </c>
      <c r="AA391" s="16" t="s">
        <v>843</v>
      </c>
      <c r="AB391" s="16" t="s">
        <v>844</v>
      </c>
      <c r="AC391" s="16" t="s">
        <v>843</v>
      </c>
      <c r="AD391" s="16" t="s">
        <v>867</v>
      </c>
      <c r="BF391" s="16" t="s">
        <v>843</v>
      </c>
      <c r="JB391" s="16" t="s">
        <v>867</v>
      </c>
      <c r="JC391" s="16" t="s">
        <v>865</v>
      </c>
      <c r="JG391" s="16" t="s">
        <v>1056</v>
      </c>
      <c r="KO391" s="16" t="s">
        <v>9760</v>
      </c>
      <c r="KP391" s="16" t="s">
        <v>9759</v>
      </c>
      <c r="KQ391" s="16" t="s">
        <v>8694</v>
      </c>
      <c r="KR391" s="16" t="s">
        <v>10770</v>
      </c>
      <c r="KS391" s="16" t="s">
        <v>9761</v>
      </c>
      <c r="KT391" s="16" t="s">
        <v>9148</v>
      </c>
      <c r="KU391" s="16" t="s">
        <v>844</v>
      </c>
      <c r="KV391" s="16" t="s">
        <v>9148</v>
      </c>
      <c r="LC391" s="16" t="s">
        <v>10879</v>
      </c>
      <c r="LF391" s="16" t="s">
        <v>11654</v>
      </c>
      <c r="LJ391" s="16" t="s">
        <v>831</v>
      </c>
      <c r="LK391" s="16" t="s">
        <v>831</v>
      </c>
      <c r="LL391" s="16" t="s">
        <v>8756</v>
      </c>
      <c r="LM391" s="16" t="s">
        <v>8741</v>
      </c>
      <c r="LO391" s="16" t="s">
        <v>1056</v>
      </c>
      <c r="LP391" s="16" t="s">
        <v>1056</v>
      </c>
      <c r="LQ391" s="16" t="s">
        <v>8732</v>
      </c>
      <c r="LR391" s="16" t="s">
        <v>844</v>
      </c>
      <c r="LS391" s="16" t="s">
        <v>844</v>
      </c>
      <c r="LT391" s="16" t="s">
        <v>844</v>
      </c>
      <c r="LU391" s="16" t="s">
        <v>843</v>
      </c>
      <c r="LV391" s="16" t="s">
        <v>843</v>
      </c>
      <c r="LW391" s="16" t="s">
        <v>843</v>
      </c>
      <c r="LX391" s="16" t="s">
        <v>1056</v>
      </c>
      <c r="LY391" s="16" t="s">
        <v>843</v>
      </c>
      <c r="LZ391" s="16" t="s">
        <v>843</v>
      </c>
      <c r="MA391" s="16" t="s">
        <v>844</v>
      </c>
      <c r="MB391" s="16" t="s">
        <v>843</v>
      </c>
      <c r="MC391" s="16" t="s">
        <v>844</v>
      </c>
      <c r="ME391" s="16" t="s">
        <v>11656</v>
      </c>
      <c r="MF391" s="16" t="s">
        <v>8847</v>
      </c>
      <c r="MR391" s="16" t="s">
        <v>470</v>
      </c>
      <c r="MS391" s="16" t="s">
        <v>11857</v>
      </c>
      <c r="NI391" s="16" t="s">
        <v>11658</v>
      </c>
      <c r="NR391" s="16" t="s">
        <v>451</v>
      </c>
      <c r="NS391" s="16" t="s">
        <v>462</v>
      </c>
      <c r="NT391" s="16" t="s">
        <v>482</v>
      </c>
      <c r="NU391" s="16">
        <v>0.79400000000000004</v>
      </c>
      <c r="NV391" s="16" t="s">
        <v>451</v>
      </c>
      <c r="NW391" s="16" t="s">
        <v>1175</v>
      </c>
      <c r="NX391" s="16" t="s">
        <v>1142</v>
      </c>
      <c r="OB391" s="16" t="s">
        <v>831</v>
      </c>
      <c r="OC391" s="16" t="s">
        <v>451</v>
      </c>
    </row>
    <row r="392" spans="1:393" x14ac:dyDescent="0.25">
      <c r="A392" s="16" t="s">
        <v>10775</v>
      </c>
      <c r="B392" s="16" t="s">
        <v>1056</v>
      </c>
      <c r="C392" s="16" t="s">
        <v>972</v>
      </c>
      <c r="D392" s="16" t="s">
        <v>844</v>
      </c>
      <c r="E392" s="16" t="s">
        <v>843</v>
      </c>
      <c r="F392" s="16" t="s">
        <v>843</v>
      </c>
      <c r="G392" s="16" t="s">
        <v>843</v>
      </c>
      <c r="H392" s="16" t="s">
        <v>843</v>
      </c>
      <c r="I392" s="16" t="s">
        <v>843</v>
      </c>
      <c r="J392" s="16" t="s">
        <v>843</v>
      </c>
      <c r="K392" s="16" t="s">
        <v>843</v>
      </c>
      <c r="L392" s="16" t="s">
        <v>843</v>
      </c>
      <c r="M392" s="16" t="s">
        <v>843</v>
      </c>
      <c r="N392" s="16" t="s">
        <v>843</v>
      </c>
      <c r="O392" s="16" t="s">
        <v>843</v>
      </c>
      <c r="Q392" s="16" t="s">
        <v>844</v>
      </c>
      <c r="R392" s="16">
        <v>46</v>
      </c>
      <c r="T392" s="16" t="s">
        <v>474</v>
      </c>
      <c r="U392" s="16" t="s">
        <v>843</v>
      </c>
      <c r="V392" s="16" t="s">
        <v>844</v>
      </c>
      <c r="W392" s="16" t="s">
        <v>843</v>
      </c>
      <c r="X392" s="16" t="s">
        <v>844</v>
      </c>
      <c r="Y392" s="16" t="s">
        <v>843</v>
      </c>
      <c r="Z392" s="16" t="s">
        <v>843</v>
      </c>
      <c r="AA392" s="16" t="s">
        <v>843</v>
      </c>
      <c r="AB392" s="16" t="s">
        <v>843</v>
      </c>
      <c r="AC392" s="16" t="s">
        <v>843</v>
      </c>
      <c r="AD392" s="16" t="s">
        <v>867</v>
      </c>
      <c r="AF392" s="16" t="s">
        <v>11702</v>
      </c>
      <c r="AG392" s="16" t="s">
        <v>11780</v>
      </c>
      <c r="AH392" s="16" t="s">
        <v>844</v>
      </c>
      <c r="AI392" s="16" t="s">
        <v>843</v>
      </c>
      <c r="AJ392" s="16" t="s">
        <v>844</v>
      </c>
      <c r="AK392" s="16" t="s">
        <v>843</v>
      </c>
      <c r="AL392" s="16" t="s">
        <v>844</v>
      </c>
      <c r="AM392" s="16" t="s">
        <v>844</v>
      </c>
      <c r="AN392" s="16" t="s">
        <v>843</v>
      </c>
      <c r="AO392" s="16" t="s">
        <v>843</v>
      </c>
      <c r="AP392" s="16" t="s">
        <v>843</v>
      </c>
      <c r="AQ392" s="16" t="s">
        <v>844</v>
      </c>
      <c r="AR392" s="16" t="s">
        <v>4433</v>
      </c>
      <c r="AS392" s="16" t="s">
        <v>843</v>
      </c>
      <c r="AT392" s="16" t="s">
        <v>843</v>
      </c>
      <c r="AU392" s="16" t="s">
        <v>843</v>
      </c>
      <c r="AV392" s="16" t="s">
        <v>843</v>
      </c>
      <c r="AW392" s="16" t="s">
        <v>843</v>
      </c>
      <c r="AX392" s="16" t="s">
        <v>843</v>
      </c>
      <c r="AY392" s="16" t="s">
        <v>844</v>
      </c>
      <c r="BF392" s="16" t="s">
        <v>844</v>
      </c>
      <c r="BH392" s="16" t="s">
        <v>7380</v>
      </c>
      <c r="BI392" s="16" t="s">
        <v>7785</v>
      </c>
      <c r="BJ392" s="16" t="s">
        <v>843</v>
      </c>
      <c r="BK392" s="16" t="s">
        <v>843</v>
      </c>
      <c r="BL392" s="16" t="s">
        <v>843</v>
      </c>
      <c r="BM392" s="16" t="s">
        <v>843</v>
      </c>
      <c r="BN392" s="16" t="s">
        <v>843</v>
      </c>
      <c r="BO392" s="16" t="s">
        <v>844</v>
      </c>
      <c r="BP392" s="16" t="s">
        <v>843</v>
      </c>
      <c r="BQ392" s="16" t="s">
        <v>843</v>
      </c>
      <c r="DX392" s="16" t="s">
        <v>865</v>
      </c>
      <c r="ES392" s="16" t="s">
        <v>865</v>
      </c>
      <c r="EU392" s="16" t="s">
        <v>7810</v>
      </c>
      <c r="EV392" s="16" t="s">
        <v>865</v>
      </c>
      <c r="HC392" s="16" t="s">
        <v>865</v>
      </c>
      <c r="JA392" s="16" t="s">
        <v>4813</v>
      </c>
      <c r="JB392" s="16" t="s">
        <v>867</v>
      </c>
      <c r="JC392" s="16" t="s">
        <v>865</v>
      </c>
      <c r="JG392" s="16" t="s">
        <v>843</v>
      </c>
      <c r="JV392" s="16">
        <v>40</v>
      </c>
      <c r="JW392" s="16" t="s">
        <v>7600</v>
      </c>
      <c r="JZ392" s="16" t="s">
        <v>4880</v>
      </c>
      <c r="KB392" s="16" t="s">
        <v>7622</v>
      </c>
      <c r="KD392" s="16" t="s">
        <v>4920</v>
      </c>
      <c r="KE392" s="16" t="s">
        <v>7277</v>
      </c>
      <c r="KF392" s="16" t="s">
        <v>4411</v>
      </c>
      <c r="KH392" s="16" t="s">
        <v>7642</v>
      </c>
      <c r="KI392" s="16" t="s">
        <v>4982</v>
      </c>
      <c r="KK392" s="16" t="s">
        <v>4907</v>
      </c>
      <c r="KM392" s="16" t="s">
        <v>7622</v>
      </c>
      <c r="KO392" s="16" t="s">
        <v>9760</v>
      </c>
      <c r="KP392" s="16" t="s">
        <v>9759</v>
      </c>
      <c r="KQ392" s="16" t="s">
        <v>8694</v>
      </c>
      <c r="KR392" s="16" t="s">
        <v>10776</v>
      </c>
      <c r="KS392" s="16" t="s">
        <v>9761</v>
      </c>
      <c r="KT392" s="16" t="s">
        <v>9148</v>
      </c>
      <c r="KU392" s="16" t="s">
        <v>844</v>
      </c>
      <c r="KV392" s="16" t="s">
        <v>9148</v>
      </c>
      <c r="KW392" s="16" t="s">
        <v>851</v>
      </c>
      <c r="KY392" s="16" t="s">
        <v>486</v>
      </c>
      <c r="LC392" s="16" t="s">
        <v>10879</v>
      </c>
      <c r="LF392" s="16" t="s">
        <v>11654</v>
      </c>
      <c r="LI392" s="16" t="s">
        <v>11655</v>
      </c>
      <c r="LJ392" s="16" t="s">
        <v>831</v>
      </c>
      <c r="LK392" s="16" t="s">
        <v>831</v>
      </c>
      <c r="LL392" s="16" t="s">
        <v>8756</v>
      </c>
      <c r="LM392" s="16" t="s">
        <v>8741</v>
      </c>
      <c r="LO392" s="16" t="s">
        <v>1056</v>
      </c>
      <c r="LP392" s="16" t="s">
        <v>1056</v>
      </c>
      <c r="LQ392" s="16" t="s">
        <v>8732</v>
      </c>
      <c r="LR392" s="16" t="s">
        <v>844</v>
      </c>
      <c r="LS392" s="16" t="s">
        <v>844</v>
      </c>
      <c r="LT392" s="16" t="s">
        <v>844</v>
      </c>
      <c r="LU392" s="16" t="s">
        <v>843</v>
      </c>
      <c r="LV392" s="16" t="s">
        <v>843</v>
      </c>
      <c r="LW392" s="16" t="s">
        <v>843</v>
      </c>
      <c r="LX392" s="16" t="s">
        <v>1056</v>
      </c>
      <c r="LY392" s="16" t="s">
        <v>843</v>
      </c>
      <c r="LZ392" s="16" t="s">
        <v>843</v>
      </c>
      <c r="MA392" s="16" t="s">
        <v>844</v>
      </c>
      <c r="MB392" s="16" t="s">
        <v>843</v>
      </c>
      <c r="MC392" s="16" t="s">
        <v>844</v>
      </c>
      <c r="ME392" s="16" t="s">
        <v>11656</v>
      </c>
      <c r="MF392" s="16" t="s">
        <v>8847</v>
      </c>
      <c r="MG392" s="16" t="s">
        <v>1836</v>
      </c>
      <c r="MH392" s="16" t="s">
        <v>11667</v>
      </c>
      <c r="MI392" s="16" t="s">
        <v>11733</v>
      </c>
      <c r="MJ392" s="16" t="s">
        <v>1836</v>
      </c>
      <c r="MK392" s="16" t="s">
        <v>9015</v>
      </c>
      <c r="ML392" s="16" t="s">
        <v>1780</v>
      </c>
      <c r="MM392" s="16" t="s">
        <v>486</v>
      </c>
      <c r="MN392" s="16" t="s">
        <v>1798</v>
      </c>
      <c r="MP392" s="16" t="s">
        <v>1829</v>
      </c>
      <c r="MQ392" s="16" t="s">
        <v>1786</v>
      </c>
      <c r="MR392" s="16" t="s">
        <v>474</v>
      </c>
      <c r="MS392" s="16" t="s">
        <v>11857</v>
      </c>
      <c r="MT392" s="16" t="s">
        <v>8978</v>
      </c>
      <c r="MU392" s="16" t="s">
        <v>817</v>
      </c>
      <c r="NC392" s="16" t="s">
        <v>486</v>
      </c>
      <c r="NE392" s="16" t="s">
        <v>486</v>
      </c>
      <c r="NG392" s="16" t="s">
        <v>1376</v>
      </c>
      <c r="NH392" s="16" t="s">
        <v>1912</v>
      </c>
      <c r="NI392" s="16" t="s">
        <v>11658</v>
      </c>
      <c r="NR392" s="16" t="s">
        <v>451</v>
      </c>
      <c r="NS392" s="16" t="s">
        <v>462</v>
      </c>
      <c r="NT392" s="16" t="s">
        <v>482</v>
      </c>
      <c r="NU392" s="16">
        <v>0.79400000000000004</v>
      </c>
      <c r="NV392" s="16" t="s">
        <v>451</v>
      </c>
      <c r="NW392" s="16" t="s">
        <v>1181</v>
      </c>
      <c r="NX392" s="16" t="s">
        <v>1142</v>
      </c>
      <c r="OB392" s="16" t="s">
        <v>831</v>
      </c>
      <c r="OC392" s="16" t="s">
        <v>451</v>
      </c>
    </row>
    <row r="393" spans="1:393" x14ac:dyDescent="0.25">
      <c r="A393" s="16" t="s">
        <v>10781</v>
      </c>
      <c r="B393" s="16" t="s">
        <v>8732</v>
      </c>
      <c r="C393" s="16" t="s">
        <v>4199</v>
      </c>
      <c r="D393" s="16" t="s">
        <v>843</v>
      </c>
      <c r="E393" s="16" t="s">
        <v>843</v>
      </c>
      <c r="F393" s="16" t="s">
        <v>843</v>
      </c>
      <c r="G393" s="16" t="s">
        <v>843</v>
      </c>
      <c r="H393" s="16" t="s">
        <v>843</v>
      </c>
      <c r="I393" s="16" t="s">
        <v>844</v>
      </c>
      <c r="J393" s="16" t="s">
        <v>843</v>
      </c>
      <c r="K393" s="16" t="s">
        <v>843</v>
      </c>
      <c r="L393" s="16" t="s">
        <v>843</v>
      </c>
      <c r="M393" s="16" t="s">
        <v>843</v>
      </c>
      <c r="N393" s="16" t="s">
        <v>843</v>
      </c>
      <c r="O393" s="16" t="s">
        <v>843</v>
      </c>
      <c r="Q393" s="16" t="s">
        <v>843</v>
      </c>
      <c r="R393" s="16">
        <v>17</v>
      </c>
      <c r="T393" s="16" t="s">
        <v>470</v>
      </c>
      <c r="U393" s="16" t="s">
        <v>844</v>
      </c>
      <c r="V393" s="16" t="s">
        <v>843</v>
      </c>
      <c r="W393" s="16" t="s">
        <v>843</v>
      </c>
      <c r="X393" s="16" t="s">
        <v>843</v>
      </c>
      <c r="Y393" s="16" t="s">
        <v>844</v>
      </c>
      <c r="Z393" s="16" t="s">
        <v>843</v>
      </c>
      <c r="AA393" s="16" t="s">
        <v>843</v>
      </c>
      <c r="AB393" s="16" t="s">
        <v>844</v>
      </c>
      <c r="AC393" s="16" t="s">
        <v>844</v>
      </c>
      <c r="AD393" s="16" t="s">
        <v>865</v>
      </c>
      <c r="BF393" s="16" t="s">
        <v>843</v>
      </c>
      <c r="JB393" s="16" t="s">
        <v>865</v>
      </c>
      <c r="JC393" s="16" t="s">
        <v>865</v>
      </c>
      <c r="JD393" s="16" t="s">
        <v>865</v>
      </c>
      <c r="JE393" s="16" t="s">
        <v>865</v>
      </c>
      <c r="JF393" s="16" t="s">
        <v>865</v>
      </c>
      <c r="JG393" s="16" t="s">
        <v>1056</v>
      </c>
      <c r="JH393" s="16" t="s">
        <v>7582</v>
      </c>
      <c r="JJ393" s="16" t="s">
        <v>865</v>
      </c>
      <c r="KO393" s="16" t="s">
        <v>9760</v>
      </c>
      <c r="KP393" s="16" t="s">
        <v>9759</v>
      </c>
      <c r="KQ393" s="16" t="s">
        <v>8694</v>
      </c>
      <c r="KR393" s="16" t="s">
        <v>10782</v>
      </c>
      <c r="KS393" s="16" t="s">
        <v>9761</v>
      </c>
      <c r="KT393" s="16" t="s">
        <v>9148</v>
      </c>
      <c r="KU393" s="16" t="s">
        <v>844</v>
      </c>
      <c r="KV393" s="16" t="s">
        <v>9148</v>
      </c>
      <c r="LC393" s="16" t="s">
        <v>10879</v>
      </c>
      <c r="LF393" s="16" t="s">
        <v>11654</v>
      </c>
      <c r="LJ393" s="16" t="s">
        <v>843</v>
      </c>
      <c r="LL393" s="16" t="s">
        <v>8711</v>
      </c>
      <c r="LM393" s="16" t="s">
        <v>8741</v>
      </c>
      <c r="LO393" s="16" t="s">
        <v>1056</v>
      </c>
      <c r="LP393" s="16" t="s">
        <v>1056</v>
      </c>
      <c r="LQ393" s="16" t="s">
        <v>8732</v>
      </c>
      <c r="LR393" s="16" t="s">
        <v>844</v>
      </c>
      <c r="LS393" s="16" t="s">
        <v>844</v>
      </c>
      <c r="LT393" s="16" t="s">
        <v>844</v>
      </c>
      <c r="LU393" s="16" t="s">
        <v>843</v>
      </c>
      <c r="LV393" s="16" t="s">
        <v>843</v>
      </c>
      <c r="LW393" s="16" t="s">
        <v>843</v>
      </c>
      <c r="LX393" s="16" t="s">
        <v>1056</v>
      </c>
      <c r="LY393" s="16" t="s">
        <v>843</v>
      </c>
      <c r="LZ393" s="16" t="s">
        <v>843</v>
      </c>
      <c r="MA393" s="16" t="s">
        <v>844</v>
      </c>
      <c r="MB393" s="16" t="s">
        <v>843</v>
      </c>
      <c r="MC393" s="16" t="s">
        <v>844</v>
      </c>
      <c r="ME393" s="16" t="s">
        <v>11656</v>
      </c>
      <c r="MF393" s="16" t="s">
        <v>8847</v>
      </c>
      <c r="MR393" s="16" t="s">
        <v>470</v>
      </c>
      <c r="MS393" s="16" t="s">
        <v>11857</v>
      </c>
      <c r="NI393" s="16" t="s">
        <v>11658</v>
      </c>
      <c r="NR393" s="16" t="s">
        <v>876</v>
      </c>
      <c r="NS393" s="16" t="s">
        <v>462</v>
      </c>
      <c r="NT393" s="16" t="s">
        <v>482</v>
      </c>
      <c r="NU393" s="16">
        <v>0.79400000000000004</v>
      </c>
      <c r="NV393" s="16" t="s">
        <v>824</v>
      </c>
      <c r="NW393" s="16" t="s">
        <v>1173</v>
      </c>
      <c r="NX393" s="16" t="s">
        <v>1142</v>
      </c>
      <c r="NY393" s="16" t="s">
        <v>824</v>
      </c>
      <c r="OB393" s="16" t="s">
        <v>833</v>
      </c>
      <c r="OC393" s="16" t="s">
        <v>876</v>
      </c>
    </row>
    <row r="394" spans="1:393" x14ac:dyDescent="0.25">
      <c r="A394" s="16" t="s">
        <v>10786</v>
      </c>
      <c r="B394" s="16" t="s">
        <v>8746</v>
      </c>
      <c r="C394" s="16" t="s">
        <v>4199</v>
      </c>
      <c r="D394" s="16" t="s">
        <v>843</v>
      </c>
      <c r="E394" s="16" t="s">
        <v>843</v>
      </c>
      <c r="F394" s="16" t="s">
        <v>843</v>
      </c>
      <c r="G394" s="16" t="s">
        <v>843</v>
      </c>
      <c r="H394" s="16" t="s">
        <v>843</v>
      </c>
      <c r="I394" s="16" t="s">
        <v>844</v>
      </c>
      <c r="J394" s="16" t="s">
        <v>843</v>
      </c>
      <c r="K394" s="16" t="s">
        <v>843</v>
      </c>
      <c r="L394" s="16" t="s">
        <v>843</v>
      </c>
      <c r="M394" s="16" t="s">
        <v>843</v>
      </c>
      <c r="N394" s="16" t="s">
        <v>843</v>
      </c>
      <c r="O394" s="16" t="s">
        <v>843</v>
      </c>
      <c r="Q394" s="16" t="s">
        <v>843</v>
      </c>
      <c r="R394" s="16">
        <v>6</v>
      </c>
      <c r="T394" s="16" t="s">
        <v>470</v>
      </c>
      <c r="U394" s="16" t="s">
        <v>844</v>
      </c>
      <c r="V394" s="16" t="s">
        <v>843</v>
      </c>
      <c r="W394" s="16" t="s">
        <v>843</v>
      </c>
      <c r="X394" s="16" t="s">
        <v>843</v>
      </c>
      <c r="Y394" s="16" t="s">
        <v>844</v>
      </c>
      <c r="Z394" s="16" t="s">
        <v>843</v>
      </c>
      <c r="AA394" s="16" t="s">
        <v>843</v>
      </c>
      <c r="AB394" s="16" t="s">
        <v>843</v>
      </c>
      <c r="AC394" s="16" t="s">
        <v>844</v>
      </c>
      <c r="BF394" s="16" t="s">
        <v>843</v>
      </c>
      <c r="KO394" s="16" t="s">
        <v>9760</v>
      </c>
      <c r="KP394" s="16" t="s">
        <v>9759</v>
      </c>
      <c r="KQ394" s="16" t="s">
        <v>8694</v>
      </c>
      <c r="KR394" s="16" t="s">
        <v>10787</v>
      </c>
      <c r="KS394" s="16" t="s">
        <v>9761</v>
      </c>
      <c r="KT394" s="16" t="s">
        <v>9148</v>
      </c>
      <c r="KU394" s="16" t="s">
        <v>844</v>
      </c>
      <c r="KV394" s="16" t="s">
        <v>9148</v>
      </c>
      <c r="LC394" s="16" t="s">
        <v>10879</v>
      </c>
      <c r="LF394" s="16" t="s">
        <v>11654</v>
      </c>
      <c r="LM394" s="16" t="s">
        <v>8741</v>
      </c>
      <c r="LO394" s="16" t="s">
        <v>1056</v>
      </c>
      <c r="LP394" s="16" t="s">
        <v>1056</v>
      </c>
      <c r="LQ394" s="16" t="s">
        <v>8732</v>
      </c>
      <c r="LR394" s="16" t="s">
        <v>844</v>
      </c>
      <c r="LS394" s="16" t="s">
        <v>844</v>
      </c>
      <c r="LT394" s="16" t="s">
        <v>844</v>
      </c>
      <c r="LU394" s="16" t="s">
        <v>843</v>
      </c>
      <c r="LV394" s="16" t="s">
        <v>843</v>
      </c>
      <c r="LW394" s="16" t="s">
        <v>843</v>
      </c>
      <c r="LX394" s="16" t="s">
        <v>1056</v>
      </c>
      <c r="LY394" s="16" t="s">
        <v>843</v>
      </c>
      <c r="LZ394" s="16" t="s">
        <v>843</v>
      </c>
      <c r="MA394" s="16" t="s">
        <v>844</v>
      </c>
      <c r="MB394" s="16" t="s">
        <v>843</v>
      </c>
      <c r="MC394" s="16" t="s">
        <v>844</v>
      </c>
      <c r="ME394" s="16" t="s">
        <v>11656</v>
      </c>
      <c r="MF394" s="16" t="s">
        <v>8847</v>
      </c>
      <c r="MR394" s="16" t="s">
        <v>470</v>
      </c>
      <c r="MS394" s="16" t="s">
        <v>11857</v>
      </c>
      <c r="NI394" s="16" t="s">
        <v>11658</v>
      </c>
      <c r="NS394" s="16" t="s">
        <v>462</v>
      </c>
      <c r="NT394" s="16" t="s">
        <v>482</v>
      </c>
      <c r="NU394" s="16">
        <v>0.79400000000000004</v>
      </c>
      <c r="NV394" s="16" t="s">
        <v>860</v>
      </c>
      <c r="NW394" s="16" t="s">
        <v>1176</v>
      </c>
      <c r="NX394" s="16" t="s">
        <v>1142</v>
      </c>
      <c r="NY394" s="16" t="s">
        <v>1122</v>
      </c>
    </row>
    <row r="395" spans="1:393" x14ac:dyDescent="0.25">
      <c r="A395" s="16" t="s">
        <v>8698</v>
      </c>
      <c r="B395" s="16" t="s">
        <v>844</v>
      </c>
      <c r="C395" s="16" t="s">
        <v>972</v>
      </c>
      <c r="D395" s="16" t="s">
        <v>844</v>
      </c>
      <c r="E395" s="16" t="s">
        <v>843</v>
      </c>
      <c r="F395" s="16" t="s">
        <v>843</v>
      </c>
      <c r="G395" s="16" t="s">
        <v>843</v>
      </c>
      <c r="H395" s="16" t="s">
        <v>843</v>
      </c>
      <c r="I395" s="16" t="s">
        <v>843</v>
      </c>
      <c r="J395" s="16" t="s">
        <v>843</v>
      </c>
      <c r="K395" s="16" t="s">
        <v>843</v>
      </c>
      <c r="L395" s="16" t="s">
        <v>843</v>
      </c>
      <c r="M395" s="16" t="s">
        <v>843</v>
      </c>
      <c r="N395" s="16" t="s">
        <v>843</v>
      </c>
      <c r="O395" s="16" t="s">
        <v>843</v>
      </c>
      <c r="Q395" s="16" t="s">
        <v>844</v>
      </c>
      <c r="R395" s="16">
        <v>36</v>
      </c>
      <c r="T395" s="16" t="s">
        <v>470</v>
      </c>
      <c r="U395" s="16" t="s">
        <v>844</v>
      </c>
      <c r="V395" s="16" t="s">
        <v>843</v>
      </c>
      <c r="W395" s="16" t="s">
        <v>844</v>
      </c>
      <c r="X395" s="16" t="s">
        <v>843</v>
      </c>
      <c r="Y395" s="16" t="s">
        <v>843</v>
      </c>
      <c r="Z395" s="16" t="s">
        <v>843</v>
      </c>
      <c r="AA395" s="16" t="s">
        <v>843</v>
      </c>
      <c r="AB395" s="16" t="s">
        <v>844</v>
      </c>
      <c r="AC395" s="16" t="s">
        <v>843</v>
      </c>
      <c r="AD395" s="16" t="s">
        <v>867</v>
      </c>
      <c r="AF395" s="16" t="s">
        <v>11751</v>
      </c>
      <c r="AG395" s="16" t="s">
        <v>11802</v>
      </c>
      <c r="AH395" s="16" t="s">
        <v>843</v>
      </c>
      <c r="AI395" s="16" t="s">
        <v>843</v>
      </c>
      <c r="AJ395" s="16" t="s">
        <v>844</v>
      </c>
      <c r="AK395" s="16" t="s">
        <v>843</v>
      </c>
      <c r="AL395" s="16" t="s">
        <v>844</v>
      </c>
      <c r="AM395" s="16" t="s">
        <v>844</v>
      </c>
      <c r="AN395" s="16" t="s">
        <v>843</v>
      </c>
      <c r="AO395" s="16" t="s">
        <v>843</v>
      </c>
      <c r="AP395" s="16" t="s">
        <v>843</v>
      </c>
      <c r="AQ395" s="16" t="s">
        <v>844</v>
      </c>
      <c r="AR395" s="16" t="s">
        <v>4433</v>
      </c>
      <c r="AS395" s="16" t="s">
        <v>843</v>
      </c>
      <c r="AT395" s="16" t="s">
        <v>843</v>
      </c>
      <c r="AU395" s="16" t="s">
        <v>843</v>
      </c>
      <c r="AV395" s="16" t="s">
        <v>843</v>
      </c>
      <c r="AW395" s="16" t="s">
        <v>843</v>
      </c>
      <c r="AX395" s="16" t="s">
        <v>843</v>
      </c>
      <c r="AY395" s="16" t="s">
        <v>844</v>
      </c>
      <c r="BF395" s="16" t="s">
        <v>844</v>
      </c>
      <c r="BH395" s="16" t="s">
        <v>7380</v>
      </c>
      <c r="BI395" s="16" t="s">
        <v>7785</v>
      </c>
      <c r="BJ395" s="16" t="s">
        <v>843</v>
      </c>
      <c r="BK395" s="16" t="s">
        <v>843</v>
      </c>
      <c r="BL395" s="16" t="s">
        <v>843</v>
      </c>
      <c r="BM395" s="16" t="s">
        <v>843</v>
      </c>
      <c r="BN395" s="16" t="s">
        <v>843</v>
      </c>
      <c r="BO395" s="16" t="s">
        <v>844</v>
      </c>
      <c r="BP395" s="16" t="s">
        <v>843</v>
      </c>
      <c r="BQ395" s="16" t="s">
        <v>843</v>
      </c>
      <c r="DX395" s="16" t="s">
        <v>865</v>
      </c>
      <c r="ES395" s="16" t="s">
        <v>865</v>
      </c>
      <c r="EU395" s="16" t="s">
        <v>7810</v>
      </c>
      <c r="EV395" s="16" t="s">
        <v>865</v>
      </c>
      <c r="FT395" s="16" t="s">
        <v>865</v>
      </c>
      <c r="HC395" s="16" t="s">
        <v>865</v>
      </c>
      <c r="JA395" s="16" t="s">
        <v>4816</v>
      </c>
      <c r="JB395" s="16" t="s">
        <v>865</v>
      </c>
      <c r="JC395" s="16" t="s">
        <v>865</v>
      </c>
      <c r="JD395" s="16" t="s">
        <v>865</v>
      </c>
      <c r="JE395" s="16" t="s">
        <v>865</v>
      </c>
      <c r="JF395" s="16" t="s">
        <v>867</v>
      </c>
      <c r="JG395" s="16" t="s">
        <v>1056</v>
      </c>
      <c r="JJ395" s="16" t="s">
        <v>867</v>
      </c>
      <c r="KF395" s="16" t="s">
        <v>4942</v>
      </c>
      <c r="KI395" s="16" t="s">
        <v>4985</v>
      </c>
      <c r="KK395" s="16" t="s">
        <v>4910</v>
      </c>
      <c r="KM395" s="16" t="s">
        <v>7607</v>
      </c>
      <c r="KO395" s="16" t="s">
        <v>9767</v>
      </c>
      <c r="KP395" s="16" t="s">
        <v>9766</v>
      </c>
      <c r="KQ395" s="16" t="s">
        <v>8694</v>
      </c>
      <c r="KR395" s="16" t="s">
        <v>10791</v>
      </c>
      <c r="KS395" s="16" t="s">
        <v>9768</v>
      </c>
      <c r="KT395" s="16" t="s">
        <v>9148</v>
      </c>
      <c r="KU395" s="16" t="s">
        <v>844</v>
      </c>
      <c r="KV395" s="16" t="s">
        <v>9148</v>
      </c>
      <c r="KW395" s="16" t="s">
        <v>851</v>
      </c>
      <c r="KY395" s="16" t="s">
        <v>486</v>
      </c>
      <c r="LC395" s="16" t="s">
        <v>10879</v>
      </c>
      <c r="LF395" s="16" t="s">
        <v>11654</v>
      </c>
      <c r="LI395" s="16" t="s">
        <v>11655</v>
      </c>
      <c r="LJ395" s="16" t="s">
        <v>843</v>
      </c>
      <c r="LK395" s="16" t="s">
        <v>836</v>
      </c>
      <c r="LL395" s="16" t="s">
        <v>8756</v>
      </c>
      <c r="LM395" s="16" t="s">
        <v>8741</v>
      </c>
      <c r="LO395" s="16" t="s">
        <v>1056</v>
      </c>
      <c r="LP395" s="16" t="s">
        <v>844</v>
      </c>
      <c r="LQ395" s="16" t="s">
        <v>844</v>
      </c>
      <c r="LR395" s="16" t="s">
        <v>1056</v>
      </c>
      <c r="LS395" s="16" t="s">
        <v>844</v>
      </c>
      <c r="LT395" s="16" t="s">
        <v>843</v>
      </c>
      <c r="LU395" s="16" t="s">
        <v>843</v>
      </c>
      <c r="LV395" s="16" t="s">
        <v>844</v>
      </c>
      <c r="LW395" s="16" t="s">
        <v>844</v>
      </c>
      <c r="LX395" s="16" t="s">
        <v>843</v>
      </c>
      <c r="LY395" s="16" t="s">
        <v>843</v>
      </c>
      <c r="LZ395" s="16" t="s">
        <v>844</v>
      </c>
      <c r="MA395" s="16" t="s">
        <v>843</v>
      </c>
      <c r="MB395" s="16" t="s">
        <v>843</v>
      </c>
      <c r="MC395" s="16" t="s">
        <v>844</v>
      </c>
      <c r="ME395" s="16" t="s">
        <v>11656</v>
      </c>
      <c r="MF395" s="16" t="s">
        <v>8847</v>
      </c>
      <c r="MJ395" s="16" t="s">
        <v>1837</v>
      </c>
      <c r="MO395" s="16" t="s">
        <v>1805</v>
      </c>
      <c r="MP395" s="16" t="s">
        <v>1825</v>
      </c>
      <c r="MQ395" s="16" t="s">
        <v>1787</v>
      </c>
      <c r="MR395" s="16" t="s">
        <v>470</v>
      </c>
      <c r="MS395" s="16" t="s">
        <v>11857</v>
      </c>
      <c r="MT395" s="16" t="s">
        <v>8858</v>
      </c>
      <c r="MU395" s="16" t="s">
        <v>817</v>
      </c>
      <c r="NC395" s="16" t="s">
        <v>486</v>
      </c>
      <c r="ND395" s="16" t="s">
        <v>486</v>
      </c>
      <c r="NE395" s="16" t="s">
        <v>486</v>
      </c>
      <c r="NG395" s="16" t="s">
        <v>1380</v>
      </c>
      <c r="NI395" s="16" t="s">
        <v>11658</v>
      </c>
      <c r="NR395" s="16" t="s">
        <v>451</v>
      </c>
      <c r="NS395" s="16" t="s">
        <v>462</v>
      </c>
      <c r="NT395" s="16" t="s">
        <v>482</v>
      </c>
      <c r="NU395" s="16">
        <v>0.79400000000000004</v>
      </c>
      <c r="NV395" s="16" t="s">
        <v>451</v>
      </c>
      <c r="NW395" s="16" t="s">
        <v>1175</v>
      </c>
      <c r="NX395" s="16" t="s">
        <v>1142</v>
      </c>
      <c r="OB395" s="16" t="s">
        <v>836</v>
      </c>
      <c r="OC395" s="16" t="s">
        <v>451</v>
      </c>
    </row>
    <row r="396" spans="1:393" x14ac:dyDescent="0.25">
      <c r="A396" s="16" t="s">
        <v>10794</v>
      </c>
      <c r="B396" s="16" t="s">
        <v>1056</v>
      </c>
      <c r="C396" s="16" t="s">
        <v>972</v>
      </c>
      <c r="D396" s="16" t="s">
        <v>844</v>
      </c>
      <c r="E396" s="16" t="s">
        <v>843</v>
      </c>
      <c r="F396" s="16" t="s">
        <v>843</v>
      </c>
      <c r="G396" s="16" t="s">
        <v>843</v>
      </c>
      <c r="H396" s="16" t="s">
        <v>843</v>
      </c>
      <c r="I396" s="16" t="s">
        <v>843</v>
      </c>
      <c r="J396" s="16" t="s">
        <v>843</v>
      </c>
      <c r="K396" s="16" t="s">
        <v>843</v>
      </c>
      <c r="L396" s="16" t="s">
        <v>843</v>
      </c>
      <c r="M396" s="16" t="s">
        <v>843</v>
      </c>
      <c r="N396" s="16" t="s">
        <v>843</v>
      </c>
      <c r="O396" s="16" t="s">
        <v>843</v>
      </c>
      <c r="Q396" s="16" t="s">
        <v>844</v>
      </c>
      <c r="R396" s="16">
        <v>17</v>
      </c>
      <c r="T396" s="16" t="s">
        <v>474</v>
      </c>
      <c r="U396" s="16" t="s">
        <v>843</v>
      </c>
      <c r="V396" s="16" t="s">
        <v>844</v>
      </c>
      <c r="W396" s="16" t="s">
        <v>843</v>
      </c>
      <c r="X396" s="16" t="s">
        <v>843</v>
      </c>
      <c r="Y396" s="16" t="s">
        <v>843</v>
      </c>
      <c r="Z396" s="16" t="s">
        <v>844</v>
      </c>
      <c r="AA396" s="16" t="s">
        <v>843</v>
      </c>
      <c r="AB396" s="16" t="s">
        <v>843</v>
      </c>
      <c r="AC396" s="16" t="s">
        <v>844</v>
      </c>
      <c r="AD396" s="16" t="s">
        <v>865</v>
      </c>
      <c r="AF396" s="16" t="s">
        <v>11751</v>
      </c>
      <c r="AG396" s="16" t="s">
        <v>11865</v>
      </c>
      <c r="AH396" s="16" t="s">
        <v>843</v>
      </c>
      <c r="AI396" s="16" t="s">
        <v>844</v>
      </c>
      <c r="AJ396" s="16" t="s">
        <v>843</v>
      </c>
      <c r="AK396" s="16" t="s">
        <v>843</v>
      </c>
      <c r="AL396" s="16" t="s">
        <v>844</v>
      </c>
      <c r="AM396" s="16" t="s">
        <v>844</v>
      </c>
      <c r="AN396" s="16" t="s">
        <v>843</v>
      </c>
      <c r="AO396" s="16" t="s">
        <v>843</v>
      </c>
      <c r="AP396" s="16" t="s">
        <v>843</v>
      </c>
      <c r="AQ396" s="16" t="s">
        <v>844</v>
      </c>
      <c r="AR396" s="16" t="s">
        <v>4418</v>
      </c>
      <c r="AS396" s="16" t="s">
        <v>843</v>
      </c>
      <c r="AT396" s="16" t="s">
        <v>844</v>
      </c>
      <c r="AU396" s="16" t="s">
        <v>843</v>
      </c>
      <c r="AV396" s="16" t="s">
        <v>843</v>
      </c>
      <c r="AW396" s="16" t="s">
        <v>843</v>
      </c>
      <c r="AX396" s="16" t="s">
        <v>843</v>
      </c>
      <c r="AY396" s="16" t="s">
        <v>843</v>
      </c>
      <c r="BA396" s="16" t="s">
        <v>4440</v>
      </c>
      <c r="BF396" s="16" t="s">
        <v>844</v>
      </c>
      <c r="BH396" s="16" t="s">
        <v>7380</v>
      </c>
      <c r="BI396" s="16" t="s">
        <v>7785</v>
      </c>
      <c r="BJ396" s="16" t="s">
        <v>843</v>
      </c>
      <c r="BK396" s="16" t="s">
        <v>843</v>
      </c>
      <c r="BL396" s="16" t="s">
        <v>843</v>
      </c>
      <c r="BM396" s="16" t="s">
        <v>843</v>
      </c>
      <c r="BN396" s="16" t="s">
        <v>843</v>
      </c>
      <c r="BO396" s="16" t="s">
        <v>844</v>
      </c>
      <c r="BP396" s="16" t="s">
        <v>843</v>
      </c>
      <c r="BQ396" s="16" t="s">
        <v>843</v>
      </c>
      <c r="CC396" s="16" t="s">
        <v>865</v>
      </c>
      <c r="CF396" s="16" t="s">
        <v>7130</v>
      </c>
      <c r="CG396" s="16" t="s">
        <v>844</v>
      </c>
      <c r="CH396" s="16" t="s">
        <v>843</v>
      </c>
      <c r="CI396" s="16" t="s">
        <v>843</v>
      </c>
      <c r="CJ396" s="16" t="s">
        <v>843</v>
      </c>
      <c r="CK396" s="16" t="s">
        <v>843</v>
      </c>
      <c r="CL396" s="16" t="s">
        <v>843</v>
      </c>
      <c r="CM396" s="16" t="s">
        <v>843</v>
      </c>
      <c r="CN396" s="16" t="s">
        <v>843</v>
      </c>
      <c r="CO396" s="16" t="s">
        <v>843</v>
      </c>
      <c r="CP396" s="16" t="s">
        <v>843</v>
      </c>
      <c r="CQ396" s="16" t="s">
        <v>843</v>
      </c>
      <c r="CR396" s="16" t="s">
        <v>843</v>
      </c>
      <c r="CS396" s="16" t="s">
        <v>843</v>
      </c>
      <c r="CT396" s="16" t="s">
        <v>843</v>
      </c>
      <c r="CU396" s="16" t="s">
        <v>843</v>
      </c>
      <c r="CV396" s="16" t="s">
        <v>843</v>
      </c>
      <c r="CW396" s="16" t="s">
        <v>843</v>
      </c>
      <c r="CX396" s="16" t="s">
        <v>843</v>
      </c>
      <c r="CY396" s="16" t="s">
        <v>843</v>
      </c>
      <c r="CZ396" s="16" t="s">
        <v>843</v>
      </c>
      <c r="DA396" s="16" t="s">
        <v>843</v>
      </c>
      <c r="DB396" s="16" t="s">
        <v>843</v>
      </c>
      <c r="DC396" s="16" t="s">
        <v>843</v>
      </c>
      <c r="DD396" s="16" t="s">
        <v>843</v>
      </c>
      <c r="DE396" s="16" t="s">
        <v>843</v>
      </c>
      <c r="DF396" s="16" t="s">
        <v>843</v>
      </c>
      <c r="DG396" s="16" t="s">
        <v>843</v>
      </c>
      <c r="DH396" s="16" t="s">
        <v>843</v>
      </c>
      <c r="DI396" s="16" t="s">
        <v>843</v>
      </c>
      <c r="DJ396" s="16" t="s">
        <v>843</v>
      </c>
      <c r="DK396" s="16" t="s">
        <v>843</v>
      </c>
      <c r="DL396" s="16" t="s">
        <v>843</v>
      </c>
      <c r="DQ396" s="16" t="s">
        <v>7226</v>
      </c>
      <c r="DR396" s="16" t="s">
        <v>867</v>
      </c>
      <c r="DS396" s="16" t="s">
        <v>7321</v>
      </c>
      <c r="DX396" s="16" t="s">
        <v>865</v>
      </c>
      <c r="ES396" s="16" t="s">
        <v>865</v>
      </c>
      <c r="EU396" s="16" t="s">
        <v>7810</v>
      </c>
      <c r="EV396" s="16" t="s">
        <v>865</v>
      </c>
      <c r="FF396" s="16" t="s">
        <v>7836</v>
      </c>
      <c r="HC396" s="16" t="s">
        <v>865</v>
      </c>
      <c r="JA396" s="16" t="s">
        <v>4813</v>
      </c>
      <c r="JB396" s="16" t="s">
        <v>865</v>
      </c>
      <c r="JC396" s="16" t="s">
        <v>865</v>
      </c>
      <c r="JD396" s="16" t="s">
        <v>865</v>
      </c>
      <c r="JE396" s="16" t="s">
        <v>865</v>
      </c>
      <c r="JF396" s="16" t="s">
        <v>865</v>
      </c>
      <c r="JG396" s="16" t="s">
        <v>1056</v>
      </c>
      <c r="JH396" s="16" t="s">
        <v>7582</v>
      </c>
      <c r="JJ396" s="16" t="s">
        <v>865</v>
      </c>
      <c r="KF396" s="16" t="s">
        <v>4216</v>
      </c>
      <c r="KI396" s="16" t="s">
        <v>4837</v>
      </c>
      <c r="KO396" s="16" t="s">
        <v>9767</v>
      </c>
      <c r="KP396" s="16" t="s">
        <v>9766</v>
      </c>
      <c r="KQ396" s="16" t="s">
        <v>8694</v>
      </c>
      <c r="KR396" s="16" t="s">
        <v>10795</v>
      </c>
      <c r="KS396" s="16" t="s">
        <v>9768</v>
      </c>
      <c r="KT396" s="16" t="s">
        <v>9148</v>
      </c>
      <c r="KU396" s="16" t="s">
        <v>844</v>
      </c>
      <c r="KV396" s="16" t="s">
        <v>9148</v>
      </c>
      <c r="KW396" s="16" t="s">
        <v>850</v>
      </c>
      <c r="KY396" s="16" t="s">
        <v>486</v>
      </c>
      <c r="LA396" s="16" t="s">
        <v>11697</v>
      </c>
      <c r="LC396" s="16" t="s">
        <v>10879</v>
      </c>
      <c r="LD396" s="16" t="s">
        <v>11698</v>
      </c>
      <c r="LE396" s="16" t="s">
        <v>11693</v>
      </c>
      <c r="LF396" s="16" t="s">
        <v>11654</v>
      </c>
      <c r="LI396" s="16" t="s">
        <v>11655</v>
      </c>
      <c r="LJ396" s="16" t="s">
        <v>843</v>
      </c>
      <c r="LL396" s="16" t="s">
        <v>8711</v>
      </c>
      <c r="LM396" s="16" t="s">
        <v>8741</v>
      </c>
      <c r="LO396" s="16" t="s">
        <v>1056</v>
      </c>
      <c r="LP396" s="16" t="s">
        <v>844</v>
      </c>
      <c r="LQ396" s="16" t="s">
        <v>844</v>
      </c>
      <c r="LR396" s="16" t="s">
        <v>1056</v>
      </c>
      <c r="LS396" s="16" t="s">
        <v>844</v>
      </c>
      <c r="LT396" s="16" t="s">
        <v>843</v>
      </c>
      <c r="LU396" s="16" t="s">
        <v>843</v>
      </c>
      <c r="LV396" s="16" t="s">
        <v>844</v>
      </c>
      <c r="LW396" s="16" t="s">
        <v>844</v>
      </c>
      <c r="LX396" s="16" t="s">
        <v>843</v>
      </c>
      <c r="LY396" s="16" t="s">
        <v>843</v>
      </c>
      <c r="LZ396" s="16" t="s">
        <v>844</v>
      </c>
      <c r="MA396" s="16" t="s">
        <v>843</v>
      </c>
      <c r="MB396" s="16" t="s">
        <v>843</v>
      </c>
      <c r="MC396" s="16" t="s">
        <v>844</v>
      </c>
      <c r="MD396" s="16" t="s">
        <v>11699</v>
      </c>
      <c r="ME396" s="16" t="s">
        <v>11656</v>
      </c>
      <c r="MF396" s="16" t="s">
        <v>8847</v>
      </c>
      <c r="MP396" s="16" t="s">
        <v>1826</v>
      </c>
      <c r="MR396" s="16" t="s">
        <v>474</v>
      </c>
      <c r="MS396" s="16" t="s">
        <v>11857</v>
      </c>
      <c r="MT396" s="16" t="s">
        <v>8858</v>
      </c>
      <c r="MU396" s="16" t="s">
        <v>817</v>
      </c>
      <c r="MV396" s="16" t="s">
        <v>486</v>
      </c>
      <c r="MZ396" s="16" t="s">
        <v>486</v>
      </c>
      <c r="NA396" s="16" t="s">
        <v>487</v>
      </c>
      <c r="NB396" s="16" t="s">
        <v>1344</v>
      </c>
      <c r="NC396" s="16" t="s">
        <v>486</v>
      </c>
      <c r="NE396" s="16" t="s">
        <v>486</v>
      </c>
      <c r="NG396" s="16" t="s">
        <v>1376</v>
      </c>
      <c r="NI396" s="16" t="s">
        <v>11658</v>
      </c>
      <c r="NQ396" s="16" t="s">
        <v>1078</v>
      </c>
      <c r="NR396" s="16" t="s">
        <v>876</v>
      </c>
      <c r="NS396" s="16" t="s">
        <v>462</v>
      </c>
      <c r="NT396" s="16" t="s">
        <v>482</v>
      </c>
      <c r="NU396" s="16">
        <v>0.79400000000000004</v>
      </c>
      <c r="NV396" s="16" t="s">
        <v>824</v>
      </c>
      <c r="NW396" s="16" t="s">
        <v>1179</v>
      </c>
      <c r="NX396" s="16" t="s">
        <v>1142</v>
      </c>
      <c r="NY396" s="16" t="s">
        <v>824</v>
      </c>
      <c r="NZ396" s="16" t="s">
        <v>932</v>
      </c>
      <c r="OA396" s="16" t="s">
        <v>486</v>
      </c>
      <c r="OB396" s="16" t="s">
        <v>833</v>
      </c>
      <c r="OC396" s="16" t="s">
        <v>876</v>
      </c>
    </row>
    <row r="397" spans="1:393" x14ac:dyDescent="0.25">
      <c r="A397" s="16" t="s">
        <v>10798</v>
      </c>
      <c r="B397" s="16" t="s">
        <v>8732</v>
      </c>
      <c r="C397" s="16" t="s">
        <v>972</v>
      </c>
      <c r="D397" s="16" t="s">
        <v>844</v>
      </c>
      <c r="E397" s="16" t="s">
        <v>843</v>
      </c>
      <c r="F397" s="16" t="s">
        <v>843</v>
      </c>
      <c r="G397" s="16" t="s">
        <v>843</v>
      </c>
      <c r="H397" s="16" t="s">
        <v>843</v>
      </c>
      <c r="I397" s="16" t="s">
        <v>843</v>
      </c>
      <c r="J397" s="16" t="s">
        <v>843</v>
      </c>
      <c r="K397" s="16" t="s">
        <v>843</v>
      </c>
      <c r="L397" s="16" t="s">
        <v>843</v>
      </c>
      <c r="M397" s="16" t="s">
        <v>843</v>
      </c>
      <c r="N397" s="16" t="s">
        <v>843</v>
      </c>
      <c r="O397" s="16" t="s">
        <v>843</v>
      </c>
      <c r="Q397" s="16" t="s">
        <v>844</v>
      </c>
      <c r="R397" s="16">
        <v>10</v>
      </c>
      <c r="T397" s="16" t="s">
        <v>474</v>
      </c>
      <c r="U397" s="16" t="s">
        <v>843</v>
      </c>
      <c r="V397" s="16" t="s">
        <v>844</v>
      </c>
      <c r="W397" s="16" t="s">
        <v>843</v>
      </c>
      <c r="X397" s="16" t="s">
        <v>843</v>
      </c>
      <c r="Y397" s="16" t="s">
        <v>843</v>
      </c>
      <c r="Z397" s="16" t="s">
        <v>844</v>
      </c>
      <c r="AA397" s="16" t="s">
        <v>843</v>
      </c>
      <c r="AB397" s="16" t="s">
        <v>843</v>
      </c>
      <c r="AC397" s="16" t="s">
        <v>844</v>
      </c>
      <c r="AF397" s="16" t="s">
        <v>11751</v>
      </c>
      <c r="AG397" s="16" t="s">
        <v>11708</v>
      </c>
      <c r="AH397" s="16" t="s">
        <v>843</v>
      </c>
      <c r="AI397" s="16" t="s">
        <v>843</v>
      </c>
      <c r="AJ397" s="16" t="s">
        <v>843</v>
      </c>
      <c r="AK397" s="16" t="s">
        <v>843</v>
      </c>
      <c r="AL397" s="16" t="s">
        <v>844</v>
      </c>
      <c r="AM397" s="16" t="s">
        <v>844</v>
      </c>
      <c r="AN397" s="16" t="s">
        <v>843</v>
      </c>
      <c r="AO397" s="16" t="s">
        <v>843</v>
      </c>
      <c r="AP397" s="16" t="s">
        <v>843</v>
      </c>
      <c r="AQ397" s="16" t="s">
        <v>844</v>
      </c>
      <c r="AR397" s="16" t="s">
        <v>4433</v>
      </c>
      <c r="AS397" s="16" t="s">
        <v>843</v>
      </c>
      <c r="AT397" s="16" t="s">
        <v>843</v>
      </c>
      <c r="AU397" s="16" t="s">
        <v>843</v>
      </c>
      <c r="AV397" s="16" t="s">
        <v>843</v>
      </c>
      <c r="AW397" s="16" t="s">
        <v>843</v>
      </c>
      <c r="AX397" s="16" t="s">
        <v>843</v>
      </c>
      <c r="AY397" s="16" t="s">
        <v>844</v>
      </c>
      <c r="BF397" s="16" t="s">
        <v>844</v>
      </c>
      <c r="BI397" s="16" t="s">
        <v>7785</v>
      </c>
      <c r="BJ397" s="16" t="s">
        <v>843</v>
      </c>
      <c r="BK397" s="16" t="s">
        <v>843</v>
      </c>
      <c r="BL397" s="16" t="s">
        <v>843</v>
      </c>
      <c r="BM397" s="16" t="s">
        <v>843</v>
      </c>
      <c r="BN397" s="16" t="s">
        <v>843</v>
      </c>
      <c r="BO397" s="16" t="s">
        <v>844</v>
      </c>
      <c r="BP397" s="16" t="s">
        <v>843</v>
      </c>
      <c r="BQ397" s="16" t="s">
        <v>843</v>
      </c>
      <c r="CC397" s="16" t="s">
        <v>865</v>
      </c>
      <c r="CF397" s="16" t="s">
        <v>7130</v>
      </c>
      <c r="CG397" s="16" t="s">
        <v>844</v>
      </c>
      <c r="CH397" s="16" t="s">
        <v>843</v>
      </c>
      <c r="CI397" s="16" t="s">
        <v>843</v>
      </c>
      <c r="CJ397" s="16" t="s">
        <v>843</v>
      </c>
      <c r="CK397" s="16" t="s">
        <v>843</v>
      </c>
      <c r="CL397" s="16" t="s">
        <v>843</v>
      </c>
      <c r="CM397" s="16" t="s">
        <v>843</v>
      </c>
      <c r="CN397" s="16" t="s">
        <v>843</v>
      </c>
      <c r="CO397" s="16" t="s">
        <v>843</v>
      </c>
      <c r="CP397" s="16" t="s">
        <v>843</v>
      </c>
      <c r="CQ397" s="16" t="s">
        <v>843</v>
      </c>
      <c r="CR397" s="16" t="s">
        <v>843</v>
      </c>
      <c r="CS397" s="16" t="s">
        <v>843</v>
      </c>
      <c r="CT397" s="16" t="s">
        <v>843</v>
      </c>
      <c r="CU397" s="16" t="s">
        <v>843</v>
      </c>
      <c r="CV397" s="16" t="s">
        <v>843</v>
      </c>
      <c r="CW397" s="16" t="s">
        <v>843</v>
      </c>
      <c r="CX397" s="16" t="s">
        <v>843</v>
      </c>
      <c r="CY397" s="16" t="s">
        <v>843</v>
      </c>
      <c r="CZ397" s="16" t="s">
        <v>843</v>
      </c>
      <c r="DA397" s="16" t="s">
        <v>843</v>
      </c>
      <c r="DB397" s="16" t="s">
        <v>843</v>
      </c>
      <c r="DC397" s="16" t="s">
        <v>843</v>
      </c>
      <c r="DD397" s="16" t="s">
        <v>843</v>
      </c>
      <c r="DE397" s="16" t="s">
        <v>843</v>
      </c>
      <c r="DF397" s="16" t="s">
        <v>843</v>
      </c>
      <c r="DG397" s="16" t="s">
        <v>843</v>
      </c>
      <c r="DH397" s="16" t="s">
        <v>843</v>
      </c>
      <c r="DI397" s="16" t="s">
        <v>843</v>
      </c>
      <c r="DJ397" s="16" t="s">
        <v>843</v>
      </c>
      <c r="DK397" s="16" t="s">
        <v>843</v>
      </c>
      <c r="DL397" s="16" t="s">
        <v>843</v>
      </c>
      <c r="DQ397" s="16" t="s">
        <v>7226</v>
      </c>
      <c r="DR397" s="16" t="s">
        <v>867</v>
      </c>
      <c r="DS397" s="16" t="s">
        <v>7321</v>
      </c>
      <c r="DX397" s="16" t="s">
        <v>865</v>
      </c>
      <c r="ES397" s="16" t="s">
        <v>867</v>
      </c>
      <c r="EU397" s="16" t="s">
        <v>7810</v>
      </c>
      <c r="EV397" s="16" t="s">
        <v>865</v>
      </c>
      <c r="HC397" s="16" t="s">
        <v>865</v>
      </c>
      <c r="KO397" s="16" t="s">
        <v>9767</v>
      </c>
      <c r="KP397" s="16" t="s">
        <v>9766</v>
      </c>
      <c r="KQ397" s="16" t="s">
        <v>8694</v>
      </c>
      <c r="KR397" s="16" t="s">
        <v>10799</v>
      </c>
      <c r="KS397" s="16" t="s">
        <v>9768</v>
      </c>
      <c r="KT397" s="16" t="s">
        <v>9148</v>
      </c>
      <c r="KU397" s="16" t="s">
        <v>844</v>
      </c>
      <c r="KV397" s="16" t="s">
        <v>9148</v>
      </c>
      <c r="KW397" s="16" t="s">
        <v>851</v>
      </c>
      <c r="KY397" s="16" t="s">
        <v>486</v>
      </c>
      <c r="LA397" s="16" t="s">
        <v>11697</v>
      </c>
      <c r="LC397" s="16" t="s">
        <v>10879</v>
      </c>
      <c r="LD397" s="16" t="s">
        <v>11698</v>
      </c>
      <c r="LE397" s="16" t="s">
        <v>11693</v>
      </c>
      <c r="LF397" s="16" t="s">
        <v>11654</v>
      </c>
      <c r="LI397" s="16" t="s">
        <v>11655</v>
      </c>
      <c r="LM397" s="16" t="s">
        <v>8741</v>
      </c>
      <c r="LO397" s="16" t="s">
        <v>1056</v>
      </c>
      <c r="LP397" s="16" t="s">
        <v>844</v>
      </c>
      <c r="LQ397" s="16" t="s">
        <v>844</v>
      </c>
      <c r="LR397" s="16" t="s">
        <v>1056</v>
      </c>
      <c r="LS397" s="16" t="s">
        <v>844</v>
      </c>
      <c r="LT397" s="16" t="s">
        <v>843</v>
      </c>
      <c r="LU397" s="16" t="s">
        <v>843</v>
      </c>
      <c r="LV397" s="16" t="s">
        <v>844</v>
      </c>
      <c r="LW397" s="16" t="s">
        <v>844</v>
      </c>
      <c r="LX397" s="16" t="s">
        <v>843</v>
      </c>
      <c r="LY397" s="16" t="s">
        <v>843</v>
      </c>
      <c r="LZ397" s="16" t="s">
        <v>844</v>
      </c>
      <c r="MA397" s="16" t="s">
        <v>843</v>
      </c>
      <c r="MB397" s="16" t="s">
        <v>843</v>
      </c>
      <c r="MC397" s="16" t="s">
        <v>844</v>
      </c>
      <c r="MD397" s="16" t="s">
        <v>11699</v>
      </c>
      <c r="ME397" s="16" t="s">
        <v>11677</v>
      </c>
      <c r="MF397" s="16" t="s">
        <v>8847</v>
      </c>
      <c r="MR397" s="16" t="s">
        <v>474</v>
      </c>
      <c r="MS397" s="16" t="s">
        <v>11857</v>
      </c>
      <c r="MT397" s="16" t="s">
        <v>8858</v>
      </c>
      <c r="MV397" s="16" t="s">
        <v>486</v>
      </c>
      <c r="MZ397" s="16" t="s">
        <v>486</v>
      </c>
      <c r="NA397" s="16" t="s">
        <v>487</v>
      </c>
      <c r="NB397" s="16" t="s">
        <v>1344</v>
      </c>
      <c r="NC397" s="16" t="s">
        <v>487</v>
      </c>
      <c r="NE397" s="16" t="s">
        <v>486</v>
      </c>
      <c r="NI397" s="16" t="s">
        <v>11658</v>
      </c>
      <c r="NL397" s="16" t="s">
        <v>843</v>
      </c>
      <c r="NS397" s="16" t="s">
        <v>462</v>
      </c>
      <c r="NT397" s="16" t="s">
        <v>482</v>
      </c>
      <c r="NU397" s="16">
        <v>0.79400000000000004</v>
      </c>
      <c r="NV397" s="16" t="s">
        <v>860</v>
      </c>
      <c r="NW397" s="16" t="s">
        <v>1182</v>
      </c>
      <c r="NX397" s="16" t="s">
        <v>1142</v>
      </c>
      <c r="NY397" s="16" t="s">
        <v>1122</v>
      </c>
      <c r="NZ397" s="16" t="s">
        <v>938</v>
      </c>
      <c r="OA397" s="16" t="s">
        <v>486</v>
      </c>
    </row>
    <row r="398" spans="1:393" x14ac:dyDescent="0.25">
      <c r="A398" s="16" t="s">
        <v>10803</v>
      </c>
      <c r="B398" s="16" t="s">
        <v>844</v>
      </c>
      <c r="C398" s="16" t="s">
        <v>4199</v>
      </c>
      <c r="D398" s="16" t="s">
        <v>843</v>
      </c>
      <c r="E398" s="16" t="s">
        <v>843</v>
      </c>
      <c r="F398" s="16" t="s">
        <v>843</v>
      </c>
      <c r="G398" s="16" t="s">
        <v>843</v>
      </c>
      <c r="H398" s="16" t="s">
        <v>843</v>
      </c>
      <c r="I398" s="16" t="s">
        <v>844</v>
      </c>
      <c r="J398" s="16" t="s">
        <v>843</v>
      </c>
      <c r="K398" s="16" t="s">
        <v>843</v>
      </c>
      <c r="L398" s="16" t="s">
        <v>843</v>
      </c>
      <c r="M398" s="16" t="s">
        <v>843</v>
      </c>
      <c r="N398" s="16" t="s">
        <v>843</v>
      </c>
      <c r="O398" s="16" t="s">
        <v>843</v>
      </c>
      <c r="Q398" s="16" t="s">
        <v>843</v>
      </c>
      <c r="R398" s="16">
        <v>84</v>
      </c>
      <c r="T398" s="16" t="s">
        <v>470</v>
      </c>
      <c r="U398" s="16" t="s">
        <v>844</v>
      </c>
      <c r="V398" s="16" t="s">
        <v>843</v>
      </c>
      <c r="W398" s="16" t="s">
        <v>844</v>
      </c>
      <c r="X398" s="16" t="s">
        <v>843</v>
      </c>
      <c r="Y398" s="16" t="s">
        <v>843</v>
      </c>
      <c r="Z398" s="16" t="s">
        <v>843</v>
      </c>
      <c r="AA398" s="16" t="s">
        <v>843</v>
      </c>
      <c r="AB398" s="16" t="s">
        <v>843</v>
      </c>
      <c r="AC398" s="16" t="s">
        <v>843</v>
      </c>
      <c r="AD398" s="16" t="s">
        <v>867</v>
      </c>
      <c r="BF398" s="16" t="s">
        <v>843</v>
      </c>
      <c r="JB398" s="16" t="s">
        <v>865</v>
      </c>
      <c r="JC398" s="16" t="s">
        <v>865</v>
      </c>
      <c r="JD398" s="16" t="s">
        <v>865</v>
      </c>
      <c r="JE398" s="16" t="s">
        <v>865</v>
      </c>
      <c r="JF398" s="16" t="s">
        <v>865</v>
      </c>
      <c r="JG398" s="16" t="s">
        <v>843</v>
      </c>
      <c r="JH398" s="16" t="s">
        <v>4846</v>
      </c>
      <c r="KO398" s="16" t="s">
        <v>9771</v>
      </c>
      <c r="KP398" s="16" t="s">
        <v>9770</v>
      </c>
      <c r="KQ398" s="16" t="s">
        <v>8694</v>
      </c>
      <c r="KR398" s="16" t="s">
        <v>10804</v>
      </c>
      <c r="KS398" s="16" t="s">
        <v>9772</v>
      </c>
      <c r="KT398" s="16" t="s">
        <v>9148</v>
      </c>
      <c r="KU398" s="16" t="s">
        <v>844</v>
      </c>
      <c r="KV398" s="16" t="s">
        <v>9148</v>
      </c>
      <c r="LC398" s="16" t="s">
        <v>10879</v>
      </c>
      <c r="LF398" s="16" t="s">
        <v>11654</v>
      </c>
      <c r="LJ398" s="16" t="s">
        <v>843</v>
      </c>
      <c r="LL398" s="16" t="s">
        <v>8711</v>
      </c>
      <c r="LM398" s="16" t="s">
        <v>8741</v>
      </c>
      <c r="LO398" s="16" t="s">
        <v>844</v>
      </c>
      <c r="LP398" s="16" t="s">
        <v>843</v>
      </c>
      <c r="LQ398" s="16" t="s">
        <v>1056</v>
      </c>
      <c r="LR398" s="16" t="s">
        <v>843</v>
      </c>
      <c r="LS398" s="16" t="s">
        <v>844</v>
      </c>
      <c r="LT398" s="16" t="s">
        <v>843</v>
      </c>
      <c r="LU398" s="16" t="s">
        <v>844</v>
      </c>
      <c r="LV398" s="16" t="s">
        <v>843</v>
      </c>
      <c r="LW398" s="16" t="s">
        <v>843</v>
      </c>
      <c r="LX398" s="16" t="s">
        <v>843</v>
      </c>
      <c r="LY398" s="16" t="s">
        <v>843</v>
      </c>
      <c r="LZ398" s="16" t="s">
        <v>843</v>
      </c>
      <c r="MA398" s="16" t="s">
        <v>844</v>
      </c>
      <c r="MB398" s="16" t="s">
        <v>843</v>
      </c>
      <c r="MC398" s="16" t="s">
        <v>843</v>
      </c>
      <c r="ME398" s="16" t="s">
        <v>11656</v>
      </c>
      <c r="MF398" s="16" t="s">
        <v>8847</v>
      </c>
      <c r="MR398" s="16" t="s">
        <v>470</v>
      </c>
      <c r="MS398" s="16" t="s">
        <v>11857</v>
      </c>
      <c r="NI398" s="16" t="s">
        <v>11658</v>
      </c>
      <c r="NR398" s="16" t="s">
        <v>878</v>
      </c>
      <c r="NS398" s="16" t="s">
        <v>462</v>
      </c>
      <c r="NT398" s="16" t="s">
        <v>482</v>
      </c>
      <c r="NU398" s="16">
        <v>0.79400000000000004</v>
      </c>
      <c r="NV398" s="16" t="s">
        <v>457</v>
      </c>
      <c r="NW398" s="16" t="s">
        <v>1177</v>
      </c>
      <c r="NX398" s="16" t="s">
        <v>1142</v>
      </c>
      <c r="OB398" s="16" t="s">
        <v>833</v>
      </c>
      <c r="OC398" s="16" t="s">
        <v>878</v>
      </c>
    </row>
    <row r="399" spans="1:393" x14ac:dyDescent="0.25">
      <c r="A399" s="16" t="s">
        <v>10807</v>
      </c>
      <c r="B399" s="16" t="s">
        <v>1056</v>
      </c>
      <c r="C399" s="16" t="s">
        <v>972</v>
      </c>
      <c r="D399" s="16" t="s">
        <v>844</v>
      </c>
      <c r="E399" s="16" t="s">
        <v>843</v>
      </c>
      <c r="F399" s="16" t="s">
        <v>843</v>
      </c>
      <c r="G399" s="16" t="s">
        <v>843</v>
      </c>
      <c r="H399" s="16" t="s">
        <v>843</v>
      </c>
      <c r="I399" s="16" t="s">
        <v>843</v>
      </c>
      <c r="J399" s="16" t="s">
        <v>843</v>
      </c>
      <c r="K399" s="16" t="s">
        <v>843</v>
      </c>
      <c r="L399" s="16" t="s">
        <v>843</v>
      </c>
      <c r="M399" s="16" t="s">
        <v>843</v>
      </c>
      <c r="N399" s="16" t="s">
        <v>843</v>
      </c>
      <c r="O399" s="16" t="s">
        <v>843</v>
      </c>
      <c r="Q399" s="16" t="s">
        <v>844</v>
      </c>
      <c r="R399" s="16">
        <v>14</v>
      </c>
      <c r="T399" s="16" t="s">
        <v>470</v>
      </c>
      <c r="U399" s="16" t="s">
        <v>844</v>
      </c>
      <c r="V399" s="16" t="s">
        <v>843</v>
      </c>
      <c r="W399" s="16" t="s">
        <v>843</v>
      </c>
      <c r="X399" s="16" t="s">
        <v>843</v>
      </c>
      <c r="Y399" s="16" t="s">
        <v>844</v>
      </c>
      <c r="Z399" s="16" t="s">
        <v>843</v>
      </c>
      <c r="AA399" s="16" t="s">
        <v>843</v>
      </c>
      <c r="AB399" s="16" t="s">
        <v>844</v>
      </c>
      <c r="AC399" s="16" t="s">
        <v>844</v>
      </c>
      <c r="AF399" s="16" t="s">
        <v>11673</v>
      </c>
      <c r="AG399" s="16" t="s">
        <v>2381</v>
      </c>
      <c r="AH399" s="16" t="s">
        <v>843</v>
      </c>
      <c r="AI399" s="16" t="s">
        <v>843</v>
      </c>
      <c r="AJ399" s="16" t="s">
        <v>843</v>
      </c>
      <c r="AK399" s="16" t="s">
        <v>843</v>
      </c>
      <c r="AL399" s="16" t="s">
        <v>843</v>
      </c>
      <c r="AM399" s="16" t="s">
        <v>844</v>
      </c>
      <c r="AN399" s="16" t="s">
        <v>843</v>
      </c>
      <c r="AO399" s="16" t="s">
        <v>843</v>
      </c>
      <c r="AP399" s="16" t="s">
        <v>843</v>
      </c>
      <c r="AQ399" s="16" t="s">
        <v>844</v>
      </c>
      <c r="AR399" s="16" t="s">
        <v>4433</v>
      </c>
      <c r="AS399" s="16" t="s">
        <v>843</v>
      </c>
      <c r="AT399" s="16" t="s">
        <v>843</v>
      </c>
      <c r="AU399" s="16" t="s">
        <v>843</v>
      </c>
      <c r="AV399" s="16" t="s">
        <v>843</v>
      </c>
      <c r="AW399" s="16" t="s">
        <v>843</v>
      </c>
      <c r="AX399" s="16" t="s">
        <v>843</v>
      </c>
      <c r="AY399" s="16" t="s">
        <v>844</v>
      </c>
      <c r="BF399" s="16" t="s">
        <v>844</v>
      </c>
      <c r="BH399" s="16" t="s">
        <v>7383</v>
      </c>
      <c r="BI399" s="16" t="s">
        <v>7785</v>
      </c>
      <c r="BJ399" s="16" t="s">
        <v>843</v>
      </c>
      <c r="BK399" s="16" t="s">
        <v>843</v>
      </c>
      <c r="BL399" s="16" t="s">
        <v>843</v>
      </c>
      <c r="BM399" s="16" t="s">
        <v>843</v>
      </c>
      <c r="BN399" s="16" t="s">
        <v>843</v>
      </c>
      <c r="BO399" s="16" t="s">
        <v>844</v>
      </c>
      <c r="BP399" s="16" t="s">
        <v>843</v>
      </c>
      <c r="BQ399" s="16" t="s">
        <v>843</v>
      </c>
      <c r="CC399" s="16" t="s">
        <v>867</v>
      </c>
      <c r="CD399" s="16" t="s">
        <v>6840</v>
      </c>
      <c r="CE399" s="16" t="s">
        <v>7537</v>
      </c>
      <c r="DN399" s="16" t="s">
        <v>4411</v>
      </c>
      <c r="DQ399" s="16" t="s">
        <v>7093</v>
      </c>
      <c r="DR399" s="16" t="s">
        <v>865</v>
      </c>
      <c r="DX399" s="16" t="s">
        <v>865</v>
      </c>
      <c r="ES399" s="16" t="s">
        <v>865</v>
      </c>
      <c r="EU399" s="16" t="s">
        <v>7810</v>
      </c>
      <c r="EV399" s="16" t="s">
        <v>865</v>
      </c>
      <c r="FT399" s="16" t="s">
        <v>865</v>
      </c>
      <c r="HC399" s="16" t="s">
        <v>865</v>
      </c>
      <c r="KO399" s="16" t="s">
        <v>9771</v>
      </c>
      <c r="KP399" s="16" t="s">
        <v>9770</v>
      </c>
      <c r="KQ399" s="16" t="s">
        <v>8694</v>
      </c>
      <c r="KR399" s="16" t="s">
        <v>10808</v>
      </c>
      <c r="KS399" s="16" t="s">
        <v>9772</v>
      </c>
      <c r="KT399" s="16" t="s">
        <v>9148</v>
      </c>
      <c r="KU399" s="16" t="s">
        <v>844</v>
      </c>
      <c r="KV399" s="16" t="s">
        <v>9148</v>
      </c>
      <c r="KW399" s="16" t="s">
        <v>851</v>
      </c>
      <c r="KY399" s="16" t="s">
        <v>486</v>
      </c>
      <c r="LC399" s="16" t="s">
        <v>10879</v>
      </c>
      <c r="LD399" s="16" t="s">
        <v>11692</v>
      </c>
      <c r="LE399" s="16" t="s">
        <v>11693</v>
      </c>
      <c r="LF399" s="16" t="s">
        <v>11654</v>
      </c>
      <c r="LI399" s="16" t="s">
        <v>11655</v>
      </c>
      <c r="LM399" s="16" t="s">
        <v>8741</v>
      </c>
      <c r="LO399" s="16" t="s">
        <v>844</v>
      </c>
      <c r="LP399" s="16" t="s">
        <v>843</v>
      </c>
      <c r="LQ399" s="16" t="s">
        <v>1056</v>
      </c>
      <c r="LR399" s="16" t="s">
        <v>843</v>
      </c>
      <c r="LS399" s="16" t="s">
        <v>844</v>
      </c>
      <c r="LT399" s="16" t="s">
        <v>843</v>
      </c>
      <c r="LU399" s="16" t="s">
        <v>844</v>
      </c>
      <c r="LV399" s="16" t="s">
        <v>843</v>
      </c>
      <c r="LW399" s="16" t="s">
        <v>843</v>
      </c>
      <c r="LX399" s="16" t="s">
        <v>843</v>
      </c>
      <c r="LY399" s="16" t="s">
        <v>843</v>
      </c>
      <c r="LZ399" s="16" t="s">
        <v>843</v>
      </c>
      <c r="MA399" s="16" t="s">
        <v>844</v>
      </c>
      <c r="MB399" s="16" t="s">
        <v>843</v>
      </c>
      <c r="MC399" s="16" t="s">
        <v>843</v>
      </c>
      <c r="ME399" s="16" t="s">
        <v>11677</v>
      </c>
      <c r="MF399" s="16" t="s">
        <v>8847</v>
      </c>
      <c r="MR399" s="16" t="s">
        <v>470</v>
      </c>
      <c r="MS399" s="16" t="s">
        <v>11857</v>
      </c>
      <c r="MT399" s="16" t="s">
        <v>9009</v>
      </c>
      <c r="MU399" s="16" t="s">
        <v>817</v>
      </c>
      <c r="MV399" s="16" t="s">
        <v>487</v>
      </c>
      <c r="MW399" s="16" t="s">
        <v>1266</v>
      </c>
      <c r="MX399" s="16" t="s">
        <v>1262</v>
      </c>
      <c r="MY399" s="16" t="s">
        <v>486</v>
      </c>
      <c r="MZ399" s="16" t="s">
        <v>487</v>
      </c>
      <c r="NA399" s="16" t="s">
        <v>486</v>
      </c>
      <c r="NC399" s="16" t="s">
        <v>486</v>
      </c>
      <c r="ND399" s="16" t="s">
        <v>486</v>
      </c>
      <c r="NE399" s="16" t="s">
        <v>486</v>
      </c>
      <c r="NI399" s="16" t="s">
        <v>11658</v>
      </c>
      <c r="NL399" s="16" t="s">
        <v>844</v>
      </c>
      <c r="NS399" s="16" t="s">
        <v>462</v>
      </c>
      <c r="NT399" s="16" t="s">
        <v>482</v>
      </c>
      <c r="NU399" s="16">
        <v>0.79400000000000004</v>
      </c>
      <c r="NV399" s="16" t="s">
        <v>824</v>
      </c>
      <c r="NW399" s="16" t="s">
        <v>1173</v>
      </c>
      <c r="NX399" s="16" t="s">
        <v>1142</v>
      </c>
      <c r="NY399" s="16" t="s">
        <v>824</v>
      </c>
      <c r="NZ399" s="16" t="s">
        <v>929</v>
      </c>
    </row>
    <row r="400" spans="1:393" x14ac:dyDescent="0.25">
      <c r="A400" s="16" t="s">
        <v>10812</v>
      </c>
      <c r="B400" s="16" t="s">
        <v>844</v>
      </c>
      <c r="C400" s="16" t="s">
        <v>972</v>
      </c>
      <c r="D400" s="16" t="s">
        <v>844</v>
      </c>
      <c r="E400" s="16" t="s">
        <v>843</v>
      </c>
      <c r="F400" s="16" t="s">
        <v>843</v>
      </c>
      <c r="G400" s="16" t="s">
        <v>843</v>
      </c>
      <c r="H400" s="16" t="s">
        <v>843</v>
      </c>
      <c r="I400" s="16" t="s">
        <v>843</v>
      </c>
      <c r="J400" s="16" t="s">
        <v>843</v>
      </c>
      <c r="K400" s="16" t="s">
        <v>843</v>
      </c>
      <c r="L400" s="16" t="s">
        <v>843</v>
      </c>
      <c r="M400" s="16" t="s">
        <v>843</v>
      </c>
      <c r="N400" s="16" t="s">
        <v>843</v>
      </c>
      <c r="O400" s="16" t="s">
        <v>843</v>
      </c>
      <c r="Q400" s="16" t="s">
        <v>844</v>
      </c>
      <c r="R400" s="16">
        <v>62</v>
      </c>
      <c r="T400" s="16" t="s">
        <v>470</v>
      </c>
      <c r="U400" s="16" t="s">
        <v>844</v>
      </c>
      <c r="V400" s="16" t="s">
        <v>843</v>
      </c>
      <c r="W400" s="16" t="s">
        <v>844</v>
      </c>
      <c r="X400" s="16" t="s">
        <v>843</v>
      </c>
      <c r="Y400" s="16" t="s">
        <v>843</v>
      </c>
      <c r="Z400" s="16" t="s">
        <v>843</v>
      </c>
      <c r="AA400" s="16" t="s">
        <v>843</v>
      </c>
      <c r="AB400" s="16" t="s">
        <v>843</v>
      </c>
      <c r="AC400" s="16" t="s">
        <v>843</v>
      </c>
      <c r="AD400" s="16" t="s">
        <v>867</v>
      </c>
      <c r="AF400" s="16" t="s">
        <v>11705</v>
      </c>
      <c r="AG400" s="16" t="s">
        <v>11731</v>
      </c>
      <c r="AH400" s="16" t="s">
        <v>843</v>
      </c>
      <c r="AI400" s="16" t="s">
        <v>843</v>
      </c>
      <c r="AJ400" s="16" t="s">
        <v>844</v>
      </c>
      <c r="AK400" s="16" t="s">
        <v>843</v>
      </c>
      <c r="AL400" s="16" t="s">
        <v>844</v>
      </c>
      <c r="AM400" s="16" t="s">
        <v>843</v>
      </c>
      <c r="AN400" s="16" t="s">
        <v>843</v>
      </c>
      <c r="AO400" s="16" t="s">
        <v>843</v>
      </c>
      <c r="AP400" s="16" t="s">
        <v>843</v>
      </c>
      <c r="AQ400" s="16" t="s">
        <v>843</v>
      </c>
      <c r="AR400" s="16" t="s">
        <v>11809</v>
      </c>
      <c r="AS400" s="16" t="s">
        <v>844</v>
      </c>
      <c r="AT400" s="16" t="s">
        <v>844</v>
      </c>
      <c r="AU400" s="16" t="s">
        <v>843</v>
      </c>
      <c r="AV400" s="16" t="s">
        <v>843</v>
      </c>
      <c r="AW400" s="16" t="s">
        <v>843</v>
      </c>
      <c r="AX400" s="16" t="s">
        <v>843</v>
      </c>
      <c r="AY400" s="16" t="s">
        <v>843</v>
      </c>
      <c r="AZ400" s="16" t="s">
        <v>4437</v>
      </c>
      <c r="BA400" s="16" t="s">
        <v>4437</v>
      </c>
      <c r="BF400" s="16" t="s">
        <v>843</v>
      </c>
      <c r="BH400" s="16" t="s">
        <v>7380</v>
      </c>
      <c r="BI400" s="16" t="s">
        <v>7785</v>
      </c>
      <c r="BJ400" s="16" t="s">
        <v>843</v>
      </c>
      <c r="BK400" s="16" t="s">
        <v>843</v>
      </c>
      <c r="BL400" s="16" t="s">
        <v>843</v>
      </c>
      <c r="BM400" s="16" t="s">
        <v>843</v>
      </c>
      <c r="BN400" s="16" t="s">
        <v>843</v>
      </c>
      <c r="BO400" s="16" t="s">
        <v>844</v>
      </c>
      <c r="BP400" s="16" t="s">
        <v>843</v>
      </c>
      <c r="BQ400" s="16" t="s">
        <v>843</v>
      </c>
      <c r="DX400" s="16" t="s">
        <v>865</v>
      </c>
      <c r="ES400" s="16" t="s">
        <v>865</v>
      </c>
      <c r="EU400" s="16" t="s">
        <v>7810</v>
      </c>
      <c r="EV400" s="16" t="s">
        <v>865</v>
      </c>
      <c r="FF400" s="16" t="s">
        <v>7836</v>
      </c>
      <c r="HC400" s="16" t="s">
        <v>865</v>
      </c>
      <c r="JA400" s="16" t="s">
        <v>4816</v>
      </c>
      <c r="JB400" s="16" t="s">
        <v>865</v>
      </c>
      <c r="JC400" s="16" t="s">
        <v>865</v>
      </c>
      <c r="JD400" s="16" t="s">
        <v>865</v>
      </c>
      <c r="JE400" s="16" t="s">
        <v>865</v>
      </c>
      <c r="JF400" s="16" t="s">
        <v>865</v>
      </c>
      <c r="JG400" s="16" t="s">
        <v>843</v>
      </c>
      <c r="JH400" s="16" t="s">
        <v>4846</v>
      </c>
      <c r="KF400" s="16" t="s">
        <v>4411</v>
      </c>
      <c r="KI400" s="16" t="s">
        <v>4846</v>
      </c>
      <c r="KO400" s="16" t="s">
        <v>9776</v>
      </c>
      <c r="KP400" s="16" t="s">
        <v>9775</v>
      </c>
      <c r="KQ400" s="16" t="s">
        <v>8694</v>
      </c>
      <c r="KR400" s="16" t="s">
        <v>10813</v>
      </c>
      <c r="KS400" s="16" t="s">
        <v>9777</v>
      </c>
      <c r="KT400" s="16" t="s">
        <v>9148</v>
      </c>
      <c r="KU400" s="16" t="s">
        <v>844</v>
      </c>
      <c r="KV400" s="16" t="s">
        <v>9148</v>
      </c>
      <c r="KW400" s="16" t="s">
        <v>851</v>
      </c>
      <c r="KY400" s="16" t="s">
        <v>486</v>
      </c>
      <c r="LC400" s="16" t="s">
        <v>10879</v>
      </c>
      <c r="LF400" s="16" t="s">
        <v>11654</v>
      </c>
      <c r="LI400" s="16" t="s">
        <v>11655</v>
      </c>
      <c r="LJ400" s="16" t="s">
        <v>843</v>
      </c>
      <c r="LL400" s="16" t="s">
        <v>8711</v>
      </c>
      <c r="LM400" s="16" t="s">
        <v>8741</v>
      </c>
      <c r="LO400" s="16" t="s">
        <v>843</v>
      </c>
      <c r="LP400" s="16" t="s">
        <v>843</v>
      </c>
      <c r="LQ400" s="16" t="s">
        <v>844</v>
      </c>
      <c r="LR400" s="16" t="s">
        <v>843</v>
      </c>
      <c r="LS400" s="16" t="s">
        <v>844</v>
      </c>
      <c r="LT400" s="16" t="s">
        <v>843</v>
      </c>
      <c r="LU400" s="16" t="s">
        <v>844</v>
      </c>
      <c r="LV400" s="16" t="s">
        <v>843</v>
      </c>
      <c r="LW400" s="16" t="s">
        <v>843</v>
      </c>
      <c r="LX400" s="16" t="s">
        <v>843</v>
      </c>
      <c r="LY400" s="16" t="s">
        <v>843</v>
      </c>
      <c r="LZ400" s="16" t="s">
        <v>843</v>
      </c>
      <c r="MA400" s="16" t="s">
        <v>843</v>
      </c>
      <c r="MB400" s="16" t="s">
        <v>843</v>
      </c>
      <c r="MC400" s="16" t="s">
        <v>843</v>
      </c>
      <c r="ME400" s="16" t="s">
        <v>11656</v>
      </c>
      <c r="MF400" s="16" t="s">
        <v>8847</v>
      </c>
      <c r="MP400" s="16" t="s">
        <v>1824</v>
      </c>
      <c r="MR400" s="16" t="s">
        <v>470</v>
      </c>
      <c r="MS400" s="16" t="s">
        <v>11866</v>
      </c>
      <c r="MT400" s="16" t="s">
        <v>8972</v>
      </c>
      <c r="MU400" s="16" t="s">
        <v>817</v>
      </c>
      <c r="NC400" s="16" t="s">
        <v>486</v>
      </c>
      <c r="NE400" s="16" t="s">
        <v>486</v>
      </c>
      <c r="NG400" s="16" t="s">
        <v>1380</v>
      </c>
      <c r="NI400" s="16" t="s">
        <v>11658</v>
      </c>
      <c r="NR400" s="16" t="s">
        <v>877</v>
      </c>
      <c r="NS400" s="16" t="s">
        <v>462</v>
      </c>
      <c r="NT400" s="16" t="s">
        <v>482</v>
      </c>
      <c r="NU400" s="16">
        <v>0.79400000000000004</v>
      </c>
      <c r="NV400" s="16" t="s">
        <v>457</v>
      </c>
      <c r="NW400" s="16" t="s">
        <v>1177</v>
      </c>
      <c r="NX400" s="16" t="s">
        <v>1142</v>
      </c>
      <c r="OB400" s="16" t="s">
        <v>833</v>
      </c>
      <c r="OC400" s="16" t="s">
        <v>877</v>
      </c>
    </row>
    <row r="401" spans="1:394" x14ac:dyDescent="0.25">
      <c r="A401" s="16" t="s">
        <v>10816</v>
      </c>
      <c r="B401" s="16" t="s">
        <v>844</v>
      </c>
      <c r="C401" s="16" t="s">
        <v>972</v>
      </c>
      <c r="D401" s="16" t="s">
        <v>844</v>
      </c>
      <c r="E401" s="16" t="s">
        <v>843</v>
      </c>
      <c r="F401" s="16" t="s">
        <v>843</v>
      </c>
      <c r="G401" s="16" t="s">
        <v>843</v>
      </c>
      <c r="H401" s="16" t="s">
        <v>843</v>
      </c>
      <c r="I401" s="16" t="s">
        <v>843</v>
      </c>
      <c r="J401" s="16" t="s">
        <v>843</v>
      </c>
      <c r="K401" s="16" t="s">
        <v>843</v>
      </c>
      <c r="L401" s="16" t="s">
        <v>843</v>
      </c>
      <c r="M401" s="16" t="s">
        <v>843</v>
      </c>
      <c r="N401" s="16" t="s">
        <v>843</v>
      </c>
      <c r="O401" s="16" t="s">
        <v>843</v>
      </c>
      <c r="Q401" s="16" t="s">
        <v>844</v>
      </c>
      <c r="R401" s="16">
        <v>57</v>
      </c>
      <c r="T401" s="16" t="s">
        <v>474</v>
      </c>
      <c r="U401" s="16" t="s">
        <v>843</v>
      </c>
      <c r="V401" s="16" t="s">
        <v>844</v>
      </c>
      <c r="W401" s="16" t="s">
        <v>843</v>
      </c>
      <c r="X401" s="16" t="s">
        <v>844</v>
      </c>
      <c r="Y401" s="16" t="s">
        <v>843</v>
      </c>
      <c r="Z401" s="16" t="s">
        <v>843</v>
      </c>
      <c r="AA401" s="16" t="s">
        <v>843</v>
      </c>
      <c r="AB401" s="16" t="s">
        <v>843</v>
      </c>
      <c r="AC401" s="16" t="s">
        <v>843</v>
      </c>
      <c r="AD401" s="16" t="s">
        <v>867</v>
      </c>
      <c r="AF401" s="16" t="s">
        <v>11687</v>
      </c>
      <c r="AG401" s="16" t="s">
        <v>11770</v>
      </c>
      <c r="AH401" s="16" t="s">
        <v>844</v>
      </c>
      <c r="AI401" s="16" t="s">
        <v>844</v>
      </c>
      <c r="AJ401" s="16" t="s">
        <v>844</v>
      </c>
      <c r="AK401" s="16" t="s">
        <v>843</v>
      </c>
      <c r="AL401" s="16" t="s">
        <v>844</v>
      </c>
      <c r="AM401" s="16" t="s">
        <v>844</v>
      </c>
      <c r="AN401" s="16" t="s">
        <v>843</v>
      </c>
      <c r="AO401" s="16" t="s">
        <v>843</v>
      </c>
      <c r="AP401" s="16" t="s">
        <v>843</v>
      </c>
      <c r="AQ401" s="16" t="s">
        <v>844</v>
      </c>
      <c r="AR401" s="16" t="s">
        <v>4415</v>
      </c>
      <c r="AS401" s="16" t="s">
        <v>844</v>
      </c>
      <c r="AT401" s="16" t="s">
        <v>843</v>
      </c>
      <c r="AU401" s="16" t="s">
        <v>843</v>
      </c>
      <c r="AV401" s="16" t="s">
        <v>843</v>
      </c>
      <c r="AW401" s="16" t="s">
        <v>843</v>
      </c>
      <c r="AX401" s="16" t="s">
        <v>843</v>
      </c>
      <c r="AY401" s="16" t="s">
        <v>843</v>
      </c>
      <c r="AZ401" s="16" t="s">
        <v>4440</v>
      </c>
      <c r="BF401" s="16" t="s">
        <v>844</v>
      </c>
      <c r="BH401" s="16" t="s">
        <v>7383</v>
      </c>
      <c r="BI401" s="16" t="s">
        <v>7785</v>
      </c>
      <c r="BJ401" s="16" t="s">
        <v>843</v>
      </c>
      <c r="BK401" s="16" t="s">
        <v>843</v>
      </c>
      <c r="BL401" s="16" t="s">
        <v>843</v>
      </c>
      <c r="BM401" s="16" t="s">
        <v>843</v>
      </c>
      <c r="BN401" s="16" t="s">
        <v>843</v>
      </c>
      <c r="BO401" s="16" t="s">
        <v>844</v>
      </c>
      <c r="BP401" s="16" t="s">
        <v>843</v>
      </c>
      <c r="BQ401" s="16" t="s">
        <v>843</v>
      </c>
      <c r="DX401" s="16" t="s">
        <v>867</v>
      </c>
      <c r="DY401" s="16" t="s">
        <v>867</v>
      </c>
      <c r="ES401" s="16" t="s">
        <v>867</v>
      </c>
      <c r="EU401" s="16" t="s">
        <v>7813</v>
      </c>
      <c r="EV401" s="16" t="s">
        <v>865</v>
      </c>
      <c r="FF401" s="16" t="s">
        <v>7836</v>
      </c>
      <c r="HC401" s="16" t="s">
        <v>865</v>
      </c>
      <c r="JA401" s="16" t="s">
        <v>4816</v>
      </c>
      <c r="JB401" s="16" t="s">
        <v>867</v>
      </c>
      <c r="JC401" s="16" t="s">
        <v>865</v>
      </c>
      <c r="JG401" s="16" t="s">
        <v>843</v>
      </c>
      <c r="JV401" s="16">
        <v>36</v>
      </c>
      <c r="JW401" s="16" t="s">
        <v>7603</v>
      </c>
      <c r="JY401" s="16">
        <v>6000</v>
      </c>
      <c r="JZ401" s="16" t="s">
        <v>4883</v>
      </c>
      <c r="KB401" s="16" t="s">
        <v>7616</v>
      </c>
      <c r="KD401" s="16" t="s">
        <v>4920</v>
      </c>
      <c r="KE401" s="16" t="s">
        <v>7277</v>
      </c>
      <c r="KF401" s="16" t="s">
        <v>4411</v>
      </c>
      <c r="KH401" s="16" t="s">
        <v>7639</v>
      </c>
      <c r="KI401" s="16" t="s">
        <v>4982</v>
      </c>
      <c r="KK401" s="16" t="s">
        <v>4874</v>
      </c>
      <c r="KM401" s="16" t="s">
        <v>7625</v>
      </c>
      <c r="KO401" s="16" t="s">
        <v>9782</v>
      </c>
      <c r="KP401" s="16" t="s">
        <v>9781</v>
      </c>
      <c r="KQ401" s="16" t="s">
        <v>8694</v>
      </c>
      <c r="KR401" s="16" t="s">
        <v>10817</v>
      </c>
      <c r="KS401" s="16" t="s">
        <v>9783</v>
      </c>
      <c r="KT401" s="16" t="s">
        <v>9148</v>
      </c>
      <c r="KU401" s="16" t="s">
        <v>844</v>
      </c>
      <c r="KV401" s="16" t="s">
        <v>9148</v>
      </c>
      <c r="KW401" s="16" t="s">
        <v>850</v>
      </c>
      <c r="KX401" s="16" t="s">
        <v>487</v>
      </c>
      <c r="KY401" s="16" t="s">
        <v>487</v>
      </c>
      <c r="KZ401" s="16" t="s">
        <v>487</v>
      </c>
      <c r="LC401" s="16" t="s">
        <v>10879</v>
      </c>
      <c r="LF401" s="16" t="s">
        <v>11654</v>
      </c>
      <c r="LI401" s="16" t="s">
        <v>11655</v>
      </c>
      <c r="LJ401" s="16" t="s">
        <v>831</v>
      </c>
      <c r="LK401" s="16" t="s">
        <v>831</v>
      </c>
      <c r="LL401" s="16" t="s">
        <v>8756</v>
      </c>
      <c r="LM401" s="16" t="s">
        <v>8741</v>
      </c>
      <c r="LO401" s="16" t="s">
        <v>843</v>
      </c>
      <c r="LP401" s="16" t="s">
        <v>844</v>
      </c>
      <c r="LQ401" s="16" t="s">
        <v>844</v>
      </c>
      <c r="LR401" s="16" t="s">
        <v>844</v>
      </c>
      <c r="LS401" s="16" t="s">
        <v>844</v>
      </c>
      <c r="LT401" s="16" t="s">
        <v>844</v>
      </c>
      <c r="LU401" s="16" t="s">
        <v>844</v>
      </c>
      <c r="LV401" s="16" t="s">
        <v>844</v>
      </c>
      <c r="LW401" s="16" t="s">
        <v>844</v>
      </c>
      <c r="LX401" s="16" t="s">
        <v>844</v>
      </c>
      <c r="LY401" s="16" t="s">
        <v>843</v>
      </c>
      <c r="LZ401" s="16" t="s">
        <v>843</v>
      </c>
      <c r="MA401" s="16" t="s">
        <v>843</v>
      </c>
      <c r="MB401" s="16" t="s">
        <v>843</v>
      </c>
      <c r="MC401" s="16" t="s">
        <v>843</v>
      </c>
      <c r="ME401" s="16" t="s">
        <v>11656</v>
      </c>
      <c r="MF401" s="16" t="s">
        <v>8847</v>
      </c>
      <c r="MG401" s="16" t="s">
        <v>1840</v>
      </c>
      <c r="MH401" s="16" t="s">
        <v>11668</v>
      </c>
      <c r="MI401" s="16" t="s">
        <v>11668</v>
      </c>
      <c r="MJ401" s="16" t="s">
        <v>1838</v>
      </c>
      <c r="MK401" s="16" t="s">
        <v>8987</v>
      </c>
      <c r="ML401" s="16" t="s">
        <v>1790</v>
      </c>
      <c r="MM401" s="16" t="s">
        <v>486</v>
      </c>
      <c r="MN401" s="16" t="s">
        <v>1798</v>
      </c>
      <c r="MP401" s="16" t="s">
        <v>1829</v>
      </c>
      <c r="MQ401" s="16" t="s">
        <v>1785</v>
      </c>
      <c r="MR401" s="16" t="s">
        <v>474</v>
      </c>
      <c r="MS401" s="16" t="s">
        <v>11866</v>
      </c>
      <c r="MT401" s="16" t="s">
        <v>9015</v>
      </c>
      <c r="MU401" s="16" t="s">
        <v>817</v>
      </c>
      <c r="NC401" s="16" t="s">
        <v>487</v>
      </c>
      <c r="NE401" s="16" t="s">
        <v>486</v>
      </c>
      <c r="NG401" s="16" t="s">
        <v>1380</v>
      </c>
      <c r="NH401" s="16" t="s">
        <v>1913</v>
      </c>
      <c r="NI401" s="16" t="s">
        <v>11658</v>
      </c>
      <c r="NJ401" s="16" t="s">
        <v>11820</v>
      </c>
      <c r="NK401" s="16" t="s">
        <v>10365</v>
      </c>
      <c r="NR401" s="16" t="s">
        <v>451</v>
      </c>
      <c r="NS401" s="16" t="s">
        <v>462</v>
      </c>
      <c r="NT401" s="16" t="s">
        <v>482</v>
      </c>
      <c r="NU401" s="16">
        <v>0.79400000000000004</v>
      </c>
      <c r="NV401" s="16" t="s">
        <v>451</v>
      </c>
      <c r="NW401" s="16" t="s">
        <v>1181</v>
      </c>
      <c r="NX401" s="16" t="s">
        <v>1142</v>
      </c>
      <c r="OB401" s="16" t="s">
        <v>831</v>
      </c>
      <c r="OC401" s="16" t="s">
        <v>451</v>
      </c>
    </row>
    <row r="402" spans="1:394" x14ac:dyDescent="0.25">
      <c r="A402" s="16" t="s">
        <v>10821</v>
      </c>
      <c r="B402" s="16" t="s">
        <v>1056</v>
      </c>
      <c r="C402" s="16" t="s">
        <v>972</v>
      </c>
      <c r="D402" s="16" t="s">
        <v>844</v>
      </c>
      <c r="E402" s="16" t="s">
        <v>843</v>
      </c>
      <c r="F402" s="16" t="s">
        <v>843</v>
      </c>
      <c r="G402" s="16" t="s">
        <v>843</v>
      </c>
      <c r="H402" s="16" t="s">
        <v>843</v>
      </c>
      <c r="I402" s="16" t="s">
        <v>843</v>
      </c>
      <c r="J402" s="16" t="s">
        <v>843</v>
      </c>
      <c r="K402" s="16" t="s">
        <v>843</v>
      </c>
      <c r="L402" s="16" t="s">
        <v>843</v>
      </c>
      <c r="M402" s="16" t="s">
        <v>843</v>
      </c>
      <c r="N402" s="16" t="s">
        <v>843</v>
      </c>
      <c r="O402" s="16" t="s">
        <v>843</v>
      </c>
      <c r="Q402" s="16" t="s">
        <v>844</v>
      </c>
      <c r="R402" s="16">
        <v>68</v>
      </c>
      <c r="T402" s="16" t="s">
        <v>470</v>
      </c>
      <c r="U402" s="16" t="s">
        <v>844</v>
      </c>
      <c r="V402" s="16" t="s">
        <v>843</v>
      </c>
      <c r="W402" s="16" t="s">
        <v>844</v>
      </c>
      <c r="X402" s="16" t="s">
        <v>843</v>
      </c>
      <c r="Y402" s="16" t="s">
        <v>843</v>
      </c>
      <c r="Z402" s="16" t="s">
        <v>843</v>
      </c>
      <c r="AA402" s="16" t="s">
        <v>843</v>
      </c>
      <c r="AB402" s="16" t="s">
        <v>843</v>
      </c>
      <c r="AC402" s="16" t="s">
        <v>843</v>
      </c>
      <c r="AD402" s="16" t="s">
        <v>867</v>
      </c>
      <c r="AF402" s="16" t="s">
        <v>11687</v>
      </c>
      <c r="AG402" s="16" t="s">
        <v>11725</v>
      </c>
      <c r="AH402" s="16" t="s">
        <v>844</v>
      </c>
      <c r="AI402" s="16" t="s">
        <v>844</v>
      </c>
      <c r="AJ402" s="16" t="s">
        <v>843</v>
      </c>
      <c r="AK402" s="16" t="s">
        <v>843</v>
      </c>
      <c r="AL402" s="16" t="s">
        <v>844</v>
      </c>
      <c r="AM402" s="16" t="s">
        <v>844</v>
      </c>
      <c r="AN402" s="16" t="s">
        <v>843</v>
      </c>
      <c r="AO402" s="16" t="s">
        <v>843</v>
      </c>
      <c r="AP402" s="16" t="s">
        <v>843</v>
      </c>
      <c r="AQ402" s="16" t="s">
        <v>844</v>
      </c>
      <c r="AR402" s="16" t="s">
        <v>4421</v>
      </c>
      <c r="AS402" s="16" t="s">
        <v>843</v>
      </c>
      <c r="AT402" s="16" t="s">
        <v>843</v>
      </c>
      <c r="AU402" s="16" t="s">
        <v>844</v>
      </c>
      <c r="AV402" s="16" t="s">
        <v>843</v>
      </c>
      <c r="AW402" s="16" t="s">
        <v>843</v>
      </c>
      <c r="AX402" s="16" t="s">
        <v>843</v>
      </c>
      <c r="AY402" s="16" t="s">
        <v>843</v>
      </c>
      <c r="BB402" s="16" t="s">
        <v>4437</v>
      </c>
      <c r="BF402" s="16" t="s">
        <v>844</v>
      </c>
      <c r="BI402" s="16" t="s">
        <v>7785</v>
      </c>
      <c r="BJ402" s="16" t="s">
        <v>843</v>
      </c>
      <c r="BK402" s="16" t="s">
        <v>843</v>
      </c>
      <c r="BL402" s="16" t="s">
        <v>843</v>
      </c>
      <c r="BM402" s="16" t="s">
        <v>843</v>
      </c>
      <c r="BN402" s="16" t="s">
        <v>843</v>
      </c>
      <c r="BO402" s="16" t="s">
        <v>844</v>
      </c>
      <c r="BP402" s="16" t="s">
        <v>843</v>
      </c>
      <c r="BQ402" s="16" t="s">
        <v>843</v>
      </c>
      <c r="DX402" s="16" t="s">
        <v>867</v>
      </c>
      <c r="DY402" s="16" t="s">
        <v>867</v>
      </c>
      <c r="ES402" s="16" t="s">
        <v>865</v>
      </c>
      <c r="EU402" s="16" t="s">
        <v>7813</v>
      </c>
      <c r="EV402" s="16" t="s">
        <v>865</v>
      </c>
      <c r="FF402" s="16" t="s">
        <v>7836</v>
      </c>
      <c r="HC402" s="16" t="s">
        <v>865</v>
      </c>
      <c r="JA402" s="16" t="s">
        <v>4813</v>
      </c>
      <c r="JB402" s="16" t="s">
        <v>865</v>
      </c>
      <c r="JC402" s="16" t="s">
        <v>865</v>
      </c>
      <c r="JD402" s="16" t="s">
        <v>865</v>
      </c>
      <c r="JE402" s="16" t="s">
        <v>865</v>
      </c>
      <c r="JF402" s="16" t="s">
        <v>865</v>
      </c>
      <c r="JG402" s="16" t="s">
        <v>843</v>
      </c>
      <c r="JH402" s="16" t="s">
        <v>4846</v>
      </c>
      <c r="KF402" s="16" t="s">
        <v>4926</v>
      </c>
      <c r="KI402" s="16" t="s">
        <v>4846</v>
      </c>
      <c r="KO402" s="16" t="s">
        <v>9782</v>
      </c>
      <c r="KP402" s="16" t="s">
        <v>9781</v>
      </c>
      <c r="KQ402" s="16" t="s">
        <v>8694</v>
      </c>
      <c r="KR402" s="16" t="s">
        <v>10822</v>
      </c>
      <c r="KS402" s="16" t="s">
        <v>9783</v>
      </c>
      <c r="KT402" s="16" t="s">
        <v>9148</v>
      </c>
      <c r="KU402" s="16" t="s">
        <v>844</v>
      </c>
      <c r="KV402" s="16" t="s">
        <v>9148</v>
      </c>
      <c r="KW402" s="16" t="s">
        <v>851</v>
      </c>
      <c r="KX402" s="16" t="s">
        <v>487</v>
      </c>
      <c r="KY402" s="16" t="s">
        <v>487</v>
      </c>
      <c r="KZ402" s="16" t="s">
        <v>487</v>
      </c>
      <c r="LC402" s="16" t="s">
        <v>10879</v>
      </c>
      <c r="LF402" s="16" t="s">
        <v>11654</v>
      </c>
      <c r="LI402" s="16" t="s">
        <v>11655</v>
      </c>
      <c r="LJ402" s="16" t="s">
        <v>843</v>
      </c>
      <c r="LL402" s="16" t="s">
        <v>8711</v>
      </c>
      <c r="LM402" s="16" t="s">
        <v>8741</v>
      </c>
      <c r="LO402" s="16" t="s">
        <v>843</v>
      </c>
      <c r="LP402" s="16" t="s">
        <v>844</v>
      </c>
      <c r="LQ402" s="16" t="s">
        <v>844</v>
      </c>
      <c r="LR402" s="16" t="s">
        <v>844</v>
      </c>
      <c r="LS402" s="16" t="s">
        <v>844</v>
      </c>
      <c r="LT402" s="16" t="s">
        <v>844</v>
      </c>
      <c r="LU402" s="16" t="s">
        <v>844</v>
      </c>
      <c r="LV402" s="16" t="s">
        <v>844</v>
      </c>
      <c r="LW402" s="16" t="s">
        <v>844</v>
      </c>
      <c r="LX402" s="16" t="s">
        <v>844</v>
      </c>
      <c r="LY402" s="16" t="s">
        <v>843</v>
      </c>
      <c r="LZ402" s="16" t="s">
        <v>843</v>
      </c>
      <c r="MA402" s="16" t="s">
        <v>843</v>
      </c>
      <c r="MB402" s="16" t="s">
        <v>843</v>
      </c>
      <c r="MC402" s="16" t="s">
        <v>843</v>
      </c>
      <c r="ME402" s="16" t="s">
        <v>11656</v>
      </c>
      <c r="MF402" s="16" t="s">
        <v>8847</v>
      </c>
      <c r="MO402" s="16" t="s">
        <v>1817</v>
      </c>
      <c r="MP402" s="16" t="s">
        <v>1824</v>
      </c>
      <c r="MR402" s="16" t="s">
        <v>470</v>
      </c>
      <c r="MS402" s="16" t="s">
        <v>11866</v>
      </c>
      <c r="MT402" s="16" t="s">
        <v>9015</v>
      </c>
      <c r="NC402" s="16" t="s">
        <v>486</v>
      </c>
      <c r="NE402" s="16" t="s">
        <v>486</v>
      </c>
      <c r="NG402" s="16" t="s">
        <v>1376</v>
      </c>
      <c r="NI402" s="16" t="s">
        <v>11658</v>
      </c>
      <c r="NR402" s="16" t="s">
        <v>878</v>
      </c>
      <c r="NS402" s="16" t="s">
        <v>462</v>
      </c>
      <c r="NT402" s="16" t="s">
        <v>482</v>
      </c>
      <c r="NU402" s="16">
        <v>0.79400000000000004</v>
      </c>
      <c r="NV402" s="16" t="s">
        <v>457</v>
      </c>
      <c r="NW402" s="16" t="s">
        <v>1177</v>
      </c>
      <c r="NX402" s="16" t="s">
        <v>1142</v>
      </c>
      <c r="OB402" s="16" t="s">
        <v>833</v>
      </c>
      <c r="OC402" s="16" t="s">
        <v>878</v>
      </c>
    </row>
    <row r="403" spans="1:394" x14ac:dyDescent="0.25">
      <c r="A403" s="16" t="s">
        <v>10825</v>
      </c>
      <c r="B403" s="16" t="s">
        <v>844</v>
      </c>
      <c r="C403" s="16" t="s">
        <v>972</v>
      </c>
      <c r="D403" s="16" t="s">
        <v>844</v>
      </c>
      <c r="E403" s="16" t="s">
        <v>843</v>
      </c>
      <c r="F403" s="16" t="s">
        <v>843</v>
      </c>
      <c r="G403" s="16" t="s">
        <v>843</v>
      </c>
      <c r="H403" s="16" t="s">
        <v>843</v>
      </c>
      <c r="I403" s="16" t="s">
        <v>843</v>
      </c>
      <c r="J403" s="16" t="s">
        <v>843</v>
      </c>
      <c r="K403" s="16" t="s">
        <v>843</v>
      </c>
      <c r="L403" s="16" t="s">
        <v>843</v>
      </c>
      <c r="M403" s="16" t="s">
        <v>843</v>
      </c>
      <c r="N403" s="16" t="s">
        <v>843</v>
      </c>
      <c r="O403" s="16" t="s">
        <v>843</v>
      </c>
      <c r="Q403" s="16" t="s">
        <v>844</v>
      </c>
      <c r="R403" s="16">
        <v>39</v>
      </c>
      <c r="T403" s="16" t="s">
        <v>470</v>
      </c>
      <c r="U403" s="16" t="s">
        <v>844</v>
      </c>
      <c r="V403" s="16" t="s">
        <v>843</v>
      </c>
      <c r="W403" s="16" t="s">
        <v>844</v>
      </c>
      <c r="X403" s="16" t="s">
        <v>843</v>
      </c>
      <c r="Y403" s="16" t="s">
        <v>843</v>
      </c>
      <c r="Z403" s="16" t="s">
        <v>843</v>
      </c>
      <c r="AA403" s="16" t="s">
        <v>843</v>
      </c>
      <c r="AB403" s="16" t="s">
        <v>844</v>
      </c>
      <c r="AC403" s="16" t="s">
        <v>843</v>
      </c>
      <c r="AD403" s="16" t="s">
        <v>867</v>
      </c>
      <c r="AF403" s="16" t="s">
        <v>11796</v>
      </c>
      <c r="AG403" s="16" t="s">
        <v>11725</v>
      </c>
      <c r="AH403" s="16" t="s">
        <v>844</v>
      </c>
      <c r="AI403" s="16" t="s">
        <v>844</v>
      </c>
      <c r="AJ403" s="16" t="s">
        <v>843</v>
      </c>
      <c r="AK403" s="16" t="s">
        <v>843</v>
      </c>
      <c r="AL403" s="16" t="s">
        <v>844</v>
      </c>
      <c r="AM403" s="16" t="s">
        <v>844</v>
      </c>
      <c r="AN403" s="16" t="s">
        <v>843</v>
      </c>
      <c r="AO403" s="16" t="s">
        <v>843</v>
      </c>
      <c r="AP403" s="16" t="s">
        <v>843</v>
      </c>
      <c r="AQ403" s="16" t="s">
        <v>844</v>
      </c>
      <c r="AR403" s="16" t="s">
        <v>4433</v>
      </c>
      <c r="AS403" s="16" t="s">
        <v>843</v>
      </c>
      <c r="AT403" s="16" t="s">
        <v>843</v>
      </c>
      <c r="AU403" s="16" t="s">
        <v>843</v>
      </c>
      <c r="AV403" s="16" t="s">
        <v>843</v>
      </c>
      <c r="AW403" s="16" t="s">
        <v>843</v>
      </c>
      <c r="AX403" s="16" t="s">
        <v>843</v>
      </c>
      <c r="AY403" s="16" t="s">
        <v>844</v>
      </c>
      <c r="BF403" s="16" t="s">
        <v>844</v>
      </c>
      <c r="BH403" s="16" t="s">
        <v>7383</v>
      </c>
      <c r="BI403" s="16" t="s">
        <v>7770</v>
      </c>
      <c r="BJ403" s="16" t="s">
        <v>844</v>
      </c>
      <c r="BK403" s="16" t="s">
        <v>843</v>
      </c>
      <c r="BL403" s="16" t="s">
        <v>843</v>
      </c>
      <c r="BM403" s="16" t="s">
        <v>843</v>
      </c>
      <c r="BN403" s="16" t="s">
        <v>843</v>
      </c>
      <c r="BO403" s="16" t="s">
        <v>843</v>
      </c>
      <c r="BP403" s="16" t="s">
        <v>843</v>
      </c>
      <c r="BQ403" s="16" t="s">
        <v>843</v>
      </c>
      <c r="BR403" s="16" t="s">
        <v>7790</v>
      </c>
      <c r="BS403" s="16" t="s">
        <v>844</v>
      </c>
      <c r="BT403" s="16" t="s">
        <v>843</v>
      </c>
      <c r="BU403" s="16" t="s">
        <v>843</v>
      </c>
      <c r="BV403" s="16" t="s">
        <v>843</v>
      </c>
      <c r="BW403" s="16" t="s">
        <v>843</v>
      </c>
      <c r="BX403" s="16" t="s">
        <v>843</v>
      </c>
      <c r="BY403" s="16" t="s">
        <v>843</v>
      </c>
      <c r="BZ403" s="16" t="s">
        <v>843</v>
      </c>
      <c r="CA403" s="16" t="s">
        <v>843</v>
      </c>
      <c r="DX403" s="16" t="s">
        <v>865</v>
      </c>
      <c r="ES403" s="16" t="s">
        <v>865</v>
      </c>
      <c r="EU403" s="16" t="s">
        <v>7810</v>
      </c>
      <c r="EV403" s="16" t="s">
        <v>865</v>
      </c>
      <c r="FT403" s="16" t="s">
        <v>865</v>
      </c>
      <c r="HC403" s="16" t="s">
        <v>865</v>
      </c>
      <c r="JA403" s="16" t="s">
        <v>4816</v>
      </c>
      <c r="JB403" s="16" t="s">
        <v>867</v>
      </c>
      <c r="JC403" s="16" t="s">
        <v>865</v>
      </c>
      <c r="JG403" s="16" t="s">
        <v>1056</v>
      </c>
      <c r="JV403" s="16">
        <v>40</v>
      </c>
      <c r="JW403" s="16" t="s">
        <v>7603</v>
      </c>
      <c r="JY403" s="16">
        <v>12000</v>
      </c>
      <c r="JZ403" s="16" t="s">
        <v>4892</v>
      </c>
      <c r="KB403" s="16" t="s">
        <v>7610</v>
      </c>
      <c r="KD403" s="16" t="s">
        <v>4917</v>
      </c>
      <c r="KE403" s="16" t="s">
        <v>7289</v>
      </c>
      <c r="KF403" s="16" t="s">
        <v>4942</v>
      </c>
      <c r="KH403" s="16" t="s">
        <v>7642</v>
      </c>
      <c r="KI403" s="16" t="s">
        <v>4982</v>
      </c>
      <c r="KK403" s="16" t="s">
        <v>4892</v>
      </c>
      <c r="KM403" s="16" t="s">
        <v>7610</v>
      </c>
      <c r="KO403" s="16" t="s">
        <v>9786</v>
      </c>
      <c r="KP403" s="16" t="s">
        <v>9785</v>
      </c>
      <c r="KQ403" s="16" t="s">
        <v>8694</v>
      </c>
      <c r="KR403" s="16" t="s">
        <v>10826</v>
      </c>
      <c r="KS403" s="16" t="s">
        <v>9787</v>
      </c>
      <c r="KT403" s="16" t="s">
        <v>9148</v>
      </c>
      <c r="KU403" s="16" t="s">
        <v>844</v>
      </c>
      <c r="KV403" s="16" t="s">
        <v>9148</v>
      </c>
      <c r="KW403" s="16" t="s">
        <v>851</v>
      </c>
      <c r="KY403" s="16" t="s">
        <v>486</v>
      </c>
      <c r="LC403" s="16" t="s">
        <v>10879</v>
      </c>
      <c r="LF403" s="16" t="s">
        <v>11654</v>
      </c>
      <c r="LI403" s="16" t="s">
        <v>11655</v>
      </c>
      <c r="LJ403" s="16" t="s">
        <v>831</v>
      </c>
      <c r="LK403" s="16" t="s">
        <v>831</v>
      </c>
      <c r="LL403" s="16" t="s">
        <v>8756</v>
      </c>
      <c r="LM403" s="16" t="s">
        <v>8741</v>
      </c>
      <c r="LO403" s="16" t="s">
        <v>1056</v>
      </c>
      <c r="LP403" s="16" t="s">
        <v>844</v>
      </c>
      <c r="LQ403" s="16" t="s">
        <v>8732</v>
      </c>
      <c r="LR403" s="16" t="s">
        <v>843</v>
      </c>
      <c r="LS403" s="16" t="s">
        <v>844</v>
      </c>
      <c r="LT403" s="16" t="s">
        <v>843</v>
      </c>
      <c r="LU403" s="16" t="s">
        <v>843</v>
      </c>
      <c r="LV403" s="16" t="s">
        <v>843</v>
      </c>
      <c r="LW403" s="16" t="s">
        <v>843</v>
      </c>
      <c r="LX403" s="16" t="s">
        <v>844</v>
      </c>
      <c r="LY403" s="16" t="s">
        <v>843</v>
      </c>
      <c r="LZ403" s="16" t="s">
        <v>843</v>
      </c>
      <c r="MA403" s="16" t="s">
        <v>843</v>
      </c>
      <c r="MB403" s="16" t="s">
        <v>843</v>
      </c>
      <c r="MC403" s="16" t="s">
        <v>1056</v>
      </c>
      <c r="ME403" s="16" t="s">
        <v>11656</v>
      </c>
      <c r="MF403" s="16" t="s">
        <v>8847</v>
      </c>
      <c r="MG403" s="16" t="s">
        <v>1839</v>
      </c>
      <c r="MH403" s="16" t="s">
        <v>11667</v>
      </c>
      <c r="MI403" s="16" t="s">
        <v>11733</v>
      </c>
      <c r="MJ403" s="16" t="s">
        <v>1839</v>
      </c>
      <c r="MK403" s="16" t="s">
        <v>9015</v>
      </c>
      <c r="ML403" s="16" t="s">
        <v>1783</v>
      </c>
      <c r="MM403" s="16" t="s">
        <v>487</v>
      </c>
      <c r="MN403" s="16" t="s">
        <v>1800</v>
      </c>
      <c r="MO403" s="16" t="s">
        <v>1805</v>
      </c>
      <c r="MP403" s="16" t="s">
        <v>1829</v>
      </c>
      <c r="MQ403" s="16" t="s">
        <v>1783</v>
      </c>
      <c r="MR403" s="16" t="s">
        <v>470</v>
      </c>
      <c r="MS403" s="16" t="s">
        <v>11866</v>
      </c>
      <c r="MT403" s="16" t="s">
        <v>8982</v>
      </c>
      <c r="MU403" s="16" t="s">
        <v>817</v>
      </c>
      <c r="NC403" s="16" t="s">
        <v>486</v>
      </c>
      <c r="ND403" s="16" t="s">
        <v>486</v>
      </c>
      <c r="NE403" s="16" t="s">
        <v>486</v>
      </c>
      <c r="NG403" s="16" t="s">
        <v>1380</v>
      </c>
      <c r="NH403" s="16" t="s">
        <v>1913</v>
      </c>
      <c r="NI403" s="16" t="s">
        <v>11658</v>
      </c>
      <c r="NJ403" s="16" t="s">
        <v>9103</v>
      </c>
      <c r="NK403" s="16" t="s">
        <v>11867</v>
      </c>
      <c r="NR403" s="16" t="s">
        <v>451</v>
      </c>
      <c r="NS403" s="16" t="s">
        <v>462</v>
      </c>
      <c r="NT403" s="16" t="s">
        <v>482</v>
      </c>
      <c r="NU403" s="16">
        <v>0.79400000000000004</v>
      </c>
      <c r="NV403" s="16" t="s">
        <v>451</v>
      </c>
      <c r="NW403" s="16" t="s">
        <v>1175</v>
      </c>
      <c r="NX403" s="16" t="s">
        <v>1142</v>
      </c>
      <c r="OB403" s="16" t="s">
        <v>831</v>
      </c>
      <c r="OC403" s="16" t="s">
        <v>451</v>
      </c>
    </row>
    <row r="404" spans="1:394" x14ac:dyDescent="0.25">
      <c r="A404" s="16" t="s">
        <v>10830</v>
      </c>
      <c r="B404" s="16" t="s">
        <v>1056</v>
      </c>
      <c r="C404" s="16" t="s">
        <v>972</v>
      </c>
      <c r="D404" s="16" t="s">
        <v>844</v>
      </c>
      <c r="E404" s="16" t="s">
        <v>843</v>
      </c>
      <c r="F404" s="16" t="s">
        <v>843</v>
      </c>
      <c r="G404" s="16" t="s">
        <v>843</v>
      </c>
      <c r="H404" s="16" t="s">
        <v>843</v>
      </c>
      <c r="I404" s="16" t="s">
        <v>843</v>
      </c>
      <c r="J404" s="16" t="s">
        <v>843</v>
      </c>
      <c r="K404" s="16" t="s">
        <v>843</v>
      </c>
      <c r="L404" s="16" t="s">
        <v>843</v>
      </c>
      <c r="M404" s="16" t="s">
        <v>843</v>
      </c>
      <c r="N404" s="16" t="s">
        <v>843</v>
      </c>
      <c r="O404" s="16" t="s">
        <v>843</v>
      </c>
      <c r="Q404" s="16" t="s">
        <v>844</v>
      </c>
      <c r="R404" s="16">
        <v>7</v>
      </c>
      <c r="T404" s="16" t="s">
        <v>470</v>
      </c>
      <c r="U404" s="16" t="s">
        <v>844</v>
      </c>
      <c r="V404" s="16" t="s">
        <v>843</v>
      </c>
      <c r="W404" s="16" t="s">
        <v>843</v>
      </c>
      <c r="X404" s="16" t="s">
        <v>843</v>
      </c>
      <c r="Y404" s="16" t="s">
        <v>844</v>
      </c>
      <c r="Z404" s="16" t="s">
        <v>843</v>
      </c>
      <c r="AA404" s="16" t="s">
        <v>843</v>
      </c>
      <c r="AB404" s="16" t="s">
        <v>843</v>
      </c>
      <c r="AC404" s="16" t="s">
        <v>844</v>
      </c>
      <c r="AF404" s="16" t="s">
        <v>11796</v>
      </c>
      <c r="AG404" s="16" t="s">
        <v>11691</v>
      </c>
      <c r="AH404" s="16" t="s">
        <v>844</v>
      </c>
      <c r="AI404" s="16" t="s">
        <v>843</v>
      </c>
      <c r="AJ404" s="16" t="s">
        <v>843</v>
      </c>
      <c r="AK404" s="16" t="s">
        <v>843</v>
      </c>
      <c r="AL404" s="16" t="s">
        <v>844</v>
      </c>
      <c r="AM404" s="16" t="s">
        <v>844</v>
      </c>
      <c r="AN404" s="16" t="s">
        <v>843</v>
      </c>
      <c r="AO404" s="16" t="s">
        <v>843</v>
      </c>
      <c r="AP404" s="16" t="s">
        <v>843</v>
      </c>
      <c r="AQ404" s="16" t="s">
        <v>844</v>
      </c>
      <c r="AR404" s="16" t="s">
        <v>4433</v>
      </c>
      <c r="AS404" s="16" t="s">
        <v>843</v>
      </c>
      <c r="AT404" s="16" t="s">
        <v>843</v>
      </c>
      <c r="AU404" s="16" t="s">
        <v>843</v>
      </c>
      <c r="AV404" s="16" t="s">
        <v>843</v>
      </c>
      <c r="AW404" s="16" t="s">
        <v>843</v>
      </c>
      <c r="AX404" s="16" t="s">
        <v>843</v>
      </c>
      <c r="AY404" s="16" t="s">
        <v>844</v>
      </c>
      <c r="BF404" s="16" t="s">
        <v>844</v>
      </c>
      <c r="BI404" s="16" t="s">
        <v>7785</v>
      </c>
      <c r="BJ404" s="16" t="s">
        <v>843</v>
      </c>
      <c r="BK404" s="16" t="s">
        <v>843</v>
      </c>
      <c r="BL404" s="16" t="s">
        <v>843</v>
      </c>
      <c r="BM404" s="16" t="s">
        <v>843</v>
      </c>
      <c r="BN404" s="16" t="s">
        <v>843</v>
      </c>
      <c r="BO404" s="16" t="s">
        <v>844</v>
      </c>
      <c r="BP404" s="16" t="s">
        <v>843</v>
      </c>
      <c r="BQ404" s="16" t="s">
        <v>843</v>
      </c>
      <c r="CC404" s="16" t="s">
        <v>867</v>
      </c>
      <c r="CD404" s="16" t="s">
        <v>6834</v>
      </c>
      <c r="CE404" s="16" t="s">
        <v>7537</v>
      </c>
      <c r="DN404" s="16" t="s">
        <v>4411</v>
      </c>
      <c r="DQ404" s="16" t="s">
        <v>7093</v>
      </c>
      <c r="DR404" s="16" t="s">
        <v>865</v>
      </c>
      <c r="DX404" s="16" t="s">
        <v>865</v>
      </c>
      <c r="ES404" s="16" t="s">
        <v>865</v>
      </c>
      <c r="EU404" s="16" t="s">
        <v>7810</v>
      </c>
      <c r="EV404" s="16" t="s">
        <v>865</v>
      </c>
      <c r="HC404" s="16" t="s">
        <v>867</v>
      </c>
      <c r="HD404" s="16" t="s">
        <v>867</v>
      </c>
      <c r="HE404" s="16" t="s">
        <v>11868</v>
      </c>
      <c r="HF404" s="16" t="s">
        <v>844</v>
      </c>
      <c r="HG404" s="16" t="s">
        <v>843</v>
      </c>
      <c r="HH404" s="16" t="s">
        <v>844</v>
      </c>
      <c r="HI404" s="16" t="s">
        <v>844</v>
      </c>
      <c r="HJ404" s="16" t="s">
        <v>843</v>
      </c>
      <c r="HK404" s="16" t="s">
        <v>843</v>
      </c>
      <c r="HL404" s="16" t="s">
        <v>843</v>
      </c>
      <c r="HM404" s="16" t="s">
        <v>844</v>
      </c>
      <c r="HN404" s="16" t="s">
        <v>843</v>
      </c>
      <c r="HO404" s="16" t="s">
        <v>844</v>
      </c>
      <c r="HP404" s="16" t="s">
        <v>843</v>
      </c>
      <c r="HQ404" s="16" t="s">
        <v>843</v>
      </c>
      <c r="HR404" s="16" t="s">
        <v>843</v>
      </c>
      <c r="HS404" s="16" t="s">
        <v>843</v>
      </c>
      <c r="IZ404" s="16" t="s">
        <v>867</v>
      </c>
      <c r="KO404" s="16" t="s">
        <v>9786</v>
      </c>
      <c r="KP404" s="16" t="s">
        <v>9785</v>
      </c>
      <c r="KQ404" s="16" t="s">
        <v>8694</v>
      </c>
      <c r="KR404" s="16" t="s">
        <v>10831</v>
      </c>
      <c r="KS404" s="16" t="s">
        <v>9787</v>
      </c>
      <c r="KT404" s="16" t="s">
        <v>9148</v>
      </c>
      <c r="KU404" s="16" t="s">
        <v>844</v>
      </c>
      <c r="KV404" s="16" t="s">
        <v>9148</v>
      </c>
      <c r="KW404" s="16" t="s">
        <v>851</v>
      </c>
      <c r="KY404" s="16" t="s">
        <v>486</v>
      </c>
      <c r="LB404" s="16" t="s">
        <v>11653</v>
      </c>
      <c r="LC404" s="16" t="s">
        <v>10879</v>
      </c>
      <c r="LF404" s="16" t="s">
        <v>11654</v>
      </c>
      <c r="LI404" s="16" t="s">
        <v>11655</v>
      </c>
      <c r="LM404" s="16" t="s">
        <v>8741</v>
      </c>
      <c r="LO404" s="16" t="s">
        <v>1056</v>
      </c>
      <c r="LP404" s="16" t="s">
        <v>844</v>
      </c>
      <c r="LQ404" s="16" t="s">
        <v>8732</v>
      </c>
      <c r="LR404" s="16" t="s">
        <v>843</v>
      </c>
      <c r="LS404" s="16" t="s">
        <v>844</v>
      </c>
      <c r="LT404" s="16" t="s">
        <v>843</v>
      </c>
      <c r="LU404" s="16" t="s">
        <v>843</v>
      </c>
      <c r="LV404" s="16" t="s">
        <v>843</v>
      </c>
      <c r="LW404" s="16" t="s">
        <v>843</v>
      </c>
      <c r="LX404" s="16" t="s">
        <v>844</v>
      </c>
      <c r="LY404" s="16" t="s">
        <v>843</v>
      </c>
      <c r="LZ404" s="16" t="s">
        <v>843</v>
      </c>
      <c r="MA404" s="16" t="s">
        <v>843</v>
      </c>
      <c r="MB404" s="16" t="s">
        <v>843</v>
      </c>
      <c r="MC404" s="16" t="s">
        <v>1056</v>
      </c>
      <c r="ME404" s="16" t="s">
        <v>11677</v>
      </c>
      <c r="MF404" s="16" t="s">
        <v>8847</v>
      </c>
      <c r="MR404" s="16" t="s">
        <v>470</v>
      </c>
      <c r="MS404" s="16" t="s">
        <v>11866</v>
      </c>
      <c r="MT404" s="16" t="s">
        <v>8982</v>
      </c>
      <c r="MV404" s="16" t="s">
        <v>487</v>
      </c>
      <c r="MW404" s="16" t="s">
        <v>1263</v>
      </c>
      <c r="MX404" s="16" t="s">
        <v>1262</v>
      </c>
      <c r="MY404" s="16" t="s">
        <v>486</v>
      </c>
      <c r="MZ404" s="16" t="s">
        <v>487</v>
      </c>
      <c r="NA404" s="16" t="s">
        <v>486</v>
      </c>
      <c r="NC404" s="16" t="s">
        <v>486</v>
      </c>
      <c r="NE404" s="16" t="s">
        <v>487</v>
      </c>
      <c r="NF404" s="16" t="s">
        <v>487</v>
      </c>
      <c r="NI404" s="16" t="s">
        <v>11658</v>
      </c>
      <c r="NL404" s="16" t="s">
        <v>844</v>
      </c>
      <c r="NM404" s="16" t="s">
        <v>11834</v>
      </c>
      <c r="NN404" s="16" t="s">
        <v>867</v>
      </c>
      <c r="NO404" s="16" t="s">
        <v>11683</v>
      </c>
      <c r="NP404" s="16" t="s">
        <v>11684</v>
      </c>
      <c r="NS404" s="16" t="s">
        <v>462</v>
      </c>
      <c r="NT404" s="16" t="s">
        <v>482</v>
      </c>
      <c r="NU404" s="16">
        <v>0.79400000000000004</v>
      </c>
      <c r="NV404" s="16" t="s">
        <v>860</v>
      </c>
      <c r="NW404" s="16" t="s">
        <v>1176</v>
      </c>
      <c r="NX404" s="16" t="s">
        <v>1142</v>
      </c>
      <c r="NY404" s="16" t="s">
        <v>1122</v>
      </c>
      <c r="NZ404" s="16" t="s">
        <v>938</v>
      </c>
      <c r="OD404" s="16" t="s">
        <v>487</v>
      </c>
    </row>
    <row r="405" spans="1:394" x14ac:dyDescent="0.25">
      <c r="A405" s="16" t="s">
        <v>10835</v>
      </c>
      <c r="B405" s="16" t="s">
        <v>8732</v>
      </c>
      <c r="C405" s="16" t="s">
        <v>972</v>
      </c>
      <c r="D405" s="16" t="s">
        <v>844</v>
      </c>
      <c r="E405" s="16" t="s">
        <v>843</v>
      </c>
      <c r="F405" s="16" t="s">
        <v>843</v>
      </c>
      <c r="G405" s="16" t="s">
        <v>843</v>
      </c>
      <c r="H405" s="16" t="s">
        <v>843</v>
      </c>
      <c r="I405" s="16" t="s">
        <v>843</v>
      </c>
      <c r="J405" s="16" t="s">
        <v>843</v>
      </c>
      <c r="K405" s="16" t="s">
        <v>843</v>
      </c>
      <c r="L405" s="16" t="s">
        <v>843</v>
      </c>
      <c r="M405" s="16" t="s">
        <v>843</v>
      </c>
      <c r="N405" s="16" t="s">
        <v>843</v>
      </c>
      <c r="O405" s="16" t="s">
        <v>843</v>
      </c>
      <c r="Q405" s="16" t="s">
        <v>844</v>
      </c>
      <c r="R405" s="16">
        <v>10</v>
      </c>
      <c r="T405" s="16" t="s">
        <v>470</v>
      </c>
      <c r="U405" s="16" t="s">
        <v>844</v>
      </c>
      <c r="V405" s="16" t="s">
        <v>843</v>
      </c>
      <c r="W405" s="16" t="s">
        <v>843</v>
      </c>
      <c r="X405" s="16" t="s">
        <v>843</v>
      </c>
      <c r="Y405" s="16" t="s">
        <v>844</v>
      </c>
      <c r="Z405" s="16" t="s">
        <v>843</v>
      </c>
      <c r="AA405" s="16" t="s">
        <v>843</v>
      </c>
      <c r="AB405" s="16" t="s">
        <v>844</v>
      </c>
      <c r="AC405" s="16" t="s">
        <v>844</v>
      </c>
      <c r="AF405" s="16" t="s">
        <v>11796</v>
      </c>
      <c r="AG405" s="16" t="s">
        <v>11869</v>
      </c>
      <c r="AH405" s="16" t="s">
        <v>844</v>
      </c>
      <c r="AI405" s="16" t="s">
        <v>843</v>
      </c>
      <c r="AJ405" s="16" t="s">
        <v>843</v>
      </c>
      <c r="AK405" s="16" t="s">
        <v>843</v>
      </c>
      <c r="AL405" s="16" t="s">
        <v>844</v>
      </c>
      <c r="AM405" s="16" t="s">
        <v>844</v>
      </c>
      <c r="AN405" s="16" t="s">
        <v>843</v>
      </c>
      <c r="AO405" s="16" t="s">
        <v>843</v>
      </c>
      <c r="AP405" s="16" t="s">
        <v>843</v>
      </c>
      <c r="AQ405" s="16" t="s">
        <v>844</v>
      </c>
      <c r="AR405" s="16" t="s">
        <v>4433</v>
      </c>
      <c r="AS405" s="16" t="s">
        <v>843</v>
      </c>
      <c r="AT405" s="16" t="s">
        <v>843</v>
      </c>
      <c r="AU405" s="16" t="s">
        <v>843</v>
      </c>
      <c r="AV405" s="16" t="s">
        <v>843</v>
      </c>
      <c r="AW405" s="16" t="s">
        <v>843</v>
      </c>
      <c r="AX405" s="16" t="s">
        <v>843</v>
      </c>
      <c r="AY405" s="16" t="s">
        <v>844</v>
      </c>
      <c r="BF405" s="16" t="s">
        <v>844</v>
      </c>
      <c r="BI405" s="16" t="s">
        <v>7776</v>
      </c>
      <c r="BJ405" s="16" t="s">
        <v>843</v>
      </c>
      <c r="BK405" s="16" t="s">
        <v>843</v>
      </c>
      <c r="BL405" s="16" t="s">
        <v>844</v>
      </c>
      <c r="BM405" s="16" t="s">
        <v>843</v>
      </c>
      <c r="BN405" s="16" t="s">
        <v>843</v>
      </c>
      <c r="BO405" s="16" t="s">
        <v>843</v>
      </c>
      <c r="BP405" s="16" t="s">
        <v>843</v>
      </c>
      <c r="BQ405" s="16" t="s">
        <v>843</v>
      </c>
      <c r="BR405" s="16" t="s">
        <v>11870</v>
      </c>
      <c r="BS405" s="16" t="s">
        <v>843</v>
      </c>
      <c r="BT405" s="16" t="s">
        <v>844</v>
      </c>
      <c r="BU405" s="16" t="s">
        <v>844</v>
      </c>
      <c r="BV405" s="16" t="s">
        <v>843</v>
      </c>
      <c r="BW405" s="16" t="s">
        <v>843</v>
      </c>
      <c r="BX405" s="16" t="s">
        <v>843</v>
      </c>
      <c r="BY405" s="16" t="s">
        <v>843</v>
      </c>
      <c r="BZ405" s="16" t="s">
        <v>843</v>
      </c>
      <c r="CA405" s="16" t="s">
        <v>843</v>
      </c>
      <c r="CC405" s="16" t="s">
        <v>867</v>
      </c>
      <c r="CD405" s="16" t="s">
        <v>6837</v>
      </c>
      <c r="CE405" s="16" t="s">
        <v>7537</v>
      </c>
      <c r="DN405" s="16" t="s">
        <v>4411</v>
      </c>
      <c r="DQ405" s="16" t="s">
        <v>7093</v>
      </c>
      <c r="DR405" s="16" t="s">
        <v>865</v>
      </c>
      <c r="DX405" s="16" t="s">
        <v>865</v>
      </c>
      <c r="ES405" s="16" t="s">
        <v>865</v>
      </c>
      <c r="EU405" s="16" t="s">
        <v>7810</v>
      </c>
      <c r="EV405" s="16" t="s">
        <v>865</v>
      </c>
      <c r="FT405" s="16" t="s">
        <v>865</v>
      </c>
      <c r="HC405" s="16" t="s">
        <v>865</v>
      </c>
      <c r="KO405" s="16" t="s">
        <v>9786</v>
      </c>
      <c r="KP405" s="16" t="s">
        <v>9785</v>
      </c>
      <c r="KQ405" s="16" t="s">
        <v>8694</v>
      </c>
      <c r="KR405" s="16" t="s">
        <v>10836</v>
      </c>
      <c r="KS405" s="16" t="s">
        <v>9787</v>
      </c>
      <c r="KT405" s="16" t="s">
        <v>9148</v>
      </c>
      <c r="KU405" s="16" t="s">
        <v>844</v>
      </c>
      <c r="KV405" s="16" t="s">
        <v>9148</v>
      </c>
      <c r="KW405" s="16" t="s">
        <v>851</v>
      </c>
      <c r="KY405" s="16" t="s">
        <v>486</v>
      </c>
      <c r="LA405" s="16" t="s">
        <v>11675</v>
      </c>
      <c r="LC405" s="16" t="s">
        <v>10879</v>
      </c>
      <c r="LE405" s="16" t="s">
        <v>11693</v>
      </c>
      <c r="LF405" s="16" t="s">
        <v>11654</v>
      </c>
      <c r="LI405" s="16" t="s">
        <v>11655</v>
      </c>
      <c r="LM405" s="16" t="s">
        <v>8741</v>
      </c>
      <c r="LO405" s="16" t="s">
        <v>1056</v>
      </c>
      <c r="LP405" s="16" t="s">
        <v>844</v>
      </c>
      <c r="LQ405" s="16" t="s">
        <v>8732</v>
      </c>
      <c r="LR405" s="16" t="s">
        <v>843</v>
      </c>
      <c r="LS405" s="16" t="s">
        <v>844</v>
      </c>
      <c r="LT405" s="16" t="s">
        <v>843</v>
      </c>
      <c r="LU405" s="16" t="s">
        <v>843</v>
      </c>
      <c r="LV405" s="16" t="s">
        <v>843</v>
      </c>
      <c r="LW405" s="16" t="s">
        <v>843</v>
      </c>
      <c r="LX405" s="16" t="s">
        <v>844</v>
      </c>
      <c r="LY405" s="16" t="s">
        <v>843</v>
      </c>
      <c r="LZ405" s="16" t="s">
        <v>843</v>
      </c>
      <c r="MA405" s="16" t="s">
        <v>843</v>
      </c>
      <c r="MB405" s="16" t="s">
        <v>843</v>
      </c>
      <c r="MC405" s="16" t="s">
        <v>1056</v>
      </c>
      <c r="MD405" s="16" t="s">
        <v>11676</v>
      </c>
      <c r="ME405" s="16" t="s">
        <v>11677</v>
      </c>
      <c r="MF405" s="16" t="s">
        <v>8847</v>
      </c>
      <c r="MR405" s="16" t="s">
        <v>470</v>
      </c>
      <c r="MS405" s="16" t="s">
        <v>11866</v>
      </c>
      <c r="MT405" s="16" t="s">
        <v>8982</v>
      </c>
      <c r="MV405" s="16" t="s">
        <v>487</v>
      </c>
      <c r="MW405" s="16" t="s">
        <v>1265</v>
      </c>
      <c r="MX405" s="16" t="s">
        <v>1262</v>
      </c>
      <c r="MY405" s="16" t="s">
        <v>486</v>
      </c>
      <c r="MZ405" s="16" t="s">
        <v>487</v>
      </c>
      <c r="NA405" s="16" t="s">
        <v>486</v>
      </c>
      <c r="NC405" s="16" t="s">
        <v>486</v>
      </c>
      <c r="ND405" s="16" t="s">
        <v>486</v>
      </c>
      <c r="NE405" s="16" t="s">
        <v>486</v>
      </c>
      <c r="NI405" s="16" t="s">
        <v>11658</v>
      </c>
      <c r="NL405" s="16" t="s">
        <v>844</v>
      </c>
      <c r="NS405" s="16" t="s">
        <v>462</v>
      </c>
      <c r="NT405" s="16" t="s">
        <v>482</v>
      </c>
      <c r="NU405" s="16">
        <v>0.79400000000000004</v>
      </c>
      <c r="NV405" s="16" t="s">
        <v>860</v>
      </c>
      <c r="NW405" s="16" t="s">
        <v>1176</v>
      </c>
      <c r="NX405" s="16" t="s">
        <v>1142</v>
      </c>
      <c r="NY405" s="16" t="s">
        <v>1122</v>
      </c>
      <c r="NZ405" s="16" t="s">
        <v>938</v>
      </c>
    </row>
    <row r="406" spans="1:394" x14ac:dyDescent="0.25">
      <c r="A406" s="16" t="s">
        <v>10839</v>
      </c>
      <c r="B406" s="16" t="s">
        <v>844</v>
      </c>
      <c r="C406" s="16" t="s">
        <v>972</v>
      </c>
      <c r="D406" s="16" t="s">
        <v>844</v>
      </c>
      <c r="E406" s="16" t="s">
        <v>843</v>
      </c>
      <c r="F406" s="16" t="s">
        <v>843</v>
      </c>
      <c r="G406" s="16" t="s">
        <v>843</v>
      </c>
      <c r="H406" s="16" t="s">
        <v>843</v>
      </c>
      <c r="I406" s="16" t="s">
        <v>843</v>
      </c>
      <c r="J406" s="16" t="s">
        <v>843</v>
      </c>
      <c r="K406" s="16" t="s">
        <v>843</v>
      </c>
      <c r="L406" s="16" t="s">
        <v>843</v>
      </c>
      <c r="M406" s="16" t="s">
        <v>843</v>
      </c>
      <c r="N406" s="16" t="s">
        <v>843</v>
      </c>
      <c r="O406" s="16" t="s">
        <v>843</v>
      </c>
      <c r="Q406" s="16" t="s">
        <v>844</v>
      </c>
      <c r="R406" s="16">
        <v>37</v>
      </c>
      <c r="T406" s="16" t="s">
        <v>470</v>
      </c>
      <c r="U406" s="16" t="s">
        <v>844</v>
      </c>
      <c r="V406" s="16" t="s">
        <v>843</v>
      </c>
      <c r="W406" s="16" t="s">
        <v>844</v>
      </c>
      <c r="X406" s="16" t="s">
        <v>843</v>
      </c>
      <c r="Y406" s="16" t="s">
        <v>843</v>
      </c>
      <c r="Z406" s="16" t="s">
        <v>843</v>
      </c>
      <c r="AA406" s="16" t="s">
        <v>843</v>
      </c>
      <c r="AB406" s="16" t="s">
        <v>844</v>
      </c>
      <c r="AC406" s="16" t="s">
        <v>843</v>
      </c>
      <c r="AD406" s="16" t="s">
        <v>867</v>
      </c>
      <c r="AF406" s="16" t="s">
        <v>11687</v>
      </c>
      <c r="AG406" s="16" t="s">
        <v>11871</v>
      </c>
      <c r="AH406" s="16" t="s">
        <v>844</v>
      </c>
      <c r="AI406" s="16" t="s">
        <v>843</v>
      </c>
      <c r="AJ406" s="16" t="s">
        <v>844</v>
      </c>
      <c r="AK406" s="16" t="s">
        <v>843</v>
      </c>
      <c r="AL406" s="16" t="s">
        <v>844</v>
      </c>
      <c r="AM406" s="16" t="s">
        <v>844</v>
      </c>
      <c r="AN406" s="16" t="s">
        <v>843</v>
      </c>
      <c r="AO406" s="16" t="s">
        <v>843</v>
      </c>
      <c r="AP406" s="16" t="s">
        <v>843</v>
      </c>
      <c r="AQ406" s="16" t="s">
        <v>844</v>
      </c>
      <c r="AR406" s="16" t="s">
        <v>4433</v>
      </c>
      <c r="AS406" s="16" t="s">
        <v>843</v>
      </c>
      <c r="AT406" s="16" t="s">
        <v>843</v>
      </c>
      <c r="AU406" s="16" t="s">
        <v>843</v>
      </c>
      <c r="AV406" s="16" t="s">
        <v>843</v>
      </c>
      <c r="AW406" s="16" t="s">
        <v>843</v>
      </c>
      <c r="AX406" s="16" t="s">
        <v>843</v>
      </c>
      <c r="AY406" s="16" t="s">
        <v>844</v>
      </c>
      <c r="BF406" s="16" t="s">
        <v>844</v>
      </c>
      <c r="BH406" s="16" t="s">
        <v>7380</v>
      </c>
      <c r="BI406" s="16" t="s">
        <v>7785</v>
      </c>
      <c r="BJ406" s="16" t="s">
        <v>843</v>
      </c>
      <c r="BK406" s="16" t="s">
        <v>843</v>
      </c>
      <c r="BL406" s="16" t="s">
        <v>843</v>
      </c>
      <c r="BM406" s="16" t="s">
        <v>843</v>
      </c>
      <c r="BN406" s="16" t="s">
        <v>843</v>
      </c>
      <c r="BO406" s="16" t="s">
        <v>844</v>
      </c>
      <c r="BP406" s="16" t="s">
        <v>843</v>
      </c>
      <c r="BQ406" s="16" t="s">
        <v>843</v>
      </c>
      <c r="DX406" s="16" t="s">
        <v>865</v>
      </c>
      <c r="ES406" s="16" t="s">
        <v>867</v>
      </c>
      <c r="EU406" s="16" t="s">
        <v>7810</v>
      </c>
      <c r="EV406" s="16" t="s">
        <v>865</v>
      </c>
      <c r="FT406" s="16" t="s">
        <v>865</v>
      </c>
      <c r="HC406" s="16" t="s">
        <v>865</v>
      </c>
      <c r="JA406" s="16" t="s">
        <v>4822</v>
      </c>
      <c r="JB406" s="16" t="s">
        <v>865</v>
      </c>
      <c r="JC406" s="16" t="s">
        <v>865</v>
      </c>
      <c r="JD406" s="16" t="s">
        <v>865</v>
      </c>
      <c r="JE406" s="16" t="s">
        <v>865</v>
      </c>
      <c r="JF406" s="16" t="s">
        <v>865</v>
      </c>
      <c r="JG406" s="16" t="s">
        <v>1056</v>
      </c>
      <c r="JH406" s="16" t="s">
        <v>7577</v>
      </c>
      <c r="JJ406" s="16" t="s">
        <v>865</v>
      </c>
      <c r="KF406" s="16" t="s">
        <v>4926</v>
      </c>
      <c r="KI406" s="16" t="s">
        <v>4982</v>
      </c>
      <c r="KK406" s="16" t="s">
        <v>4901</v>
      </c>
      <c r="KM406" s="16" t="s">
        <v>7610</v>
      </c>
      <c r="KO406" s="16" t="s">
        <v>9791</v>
      </c>
      <c r="KP406" s="16" t="s">
        <v>9790</v>
      </c>
      <c r="KQ406" s="16" t="s">
        <v>8694</v>
      </c>
      <c r="KR406" s="16" t="s">
        <v>10840</v>
      </c>
      <c r="KS406" s="16" t="s">
        <v>9792</v>
      </c>
      <c r="KT406" s="16" t="s">
        <v>9148</v>
      </c>
      <c r="KU406" s="16" t="s">
        <v>844</v>
      </c>
      <c r="KV406" s="16" t="s">
        <v>9148</v>
      </c>
      <c r="KW406" s="16" t="s">
        <v>851</v>
      </c>
      <c r="KY406" s="16" t="s">
        <v>486</v>
      </c>
      <c r="LC406" s="16" t="s">
        <v>10879</v>
      </c>
      <c r="LF406" s="16" t="s">
        <v>11654</v>
      </c>
      <c r="LI406" s="16" t="s">
        <v>11655</v>
      </c>
      <c r="LJ406" s="16" t="s">
        <v>843</v>
      </c>
      <c r="LL406" s="16" t="s">
        <v>8711</v>
      </c>
      <c r="LM406" s="16" t="s">
        <v>8741</v>
      </c>
      <c r="LO406" s="16" t="s">
        <v>8746</v>
      </c>
      <c r="LP406" s="16" t="s">
        <v>1056</v>
      </c>
      <c r="LQ406" s="16" t="s">
        <v>8746</v>
      </c>
      <c r="LR406" s="16" t="s">
        <v>1056</v>
      </c>
      <c r="LS406" s="16" t="s">
        <v>1056</v>
      </c>
      <c r="LT406" s="16" t="s">
        <v>843</v>
      </c>
      <c r="LU406" s="16" t="s">
        <v>843</v>
      </c>
      <c r="LV406" s="16" t="s">
        <v>1056</v>
      </c>
      <c r="LW406" s="16" t="s">
        <v>1056</v>
      </c>
      <c r="LX406" s="16" t="s">
        <v>843</v>
      </c>
      <c r="LY406" s="16" t="s">
        <v>844</v>
      </c>
      <c r="LZ406" s="16" t="s">
        <v>844</v>
      </c>
      <c r="MA406" s="16" t="s">
        <v>844</v>
      </c>
      <c r="MB406" s="16" t="s">
        <v>843</v>
      </c>
      <c r="MC406" s="16" t="s">
        <v>1056</v>
      </c>
      <c r="ME406" s="16" t="s">
        <v>11656</v>
      </c>
      <c r="MF406" s="16" t="s">
        <v>8847</v>
      </c>
      <c r="MJ406" s="16" t="s">
        <v>1839</v>
      </c>
      <c r="MO406" s="16" t="s">
        <v>1817</v>
      </c>
      <c r="MP406" s="16" t="s">
        <v>1829</v>
      </c>
      <c r="MQ406" s="16" t="s">
        <v>1781</v>
      </c>
      <c r="MR406" s="16" t="s">
        <v>470</v>
      </c>
      <c r="MS406" s="16" t="s">
        <v>11866</v>
      </c>
      <c r="MT406" s="16" t="s">
        <v>9015</v>
      </c>
      <c r="MU406" s="16" t="s">
        <v>817</v>
      </c>
      <c r="NC406" s="16" t="s">
        <v>487</v>
      </c>
      <c r="ND406" s="16" t="s">
        <v>486</v>
      </c>
      <c r="NE406" s="16" t="s">
        <v>486</v>
      </c>
      <c r="NG406" s="16" t="s">
        <v>1378</v>
      </c>
      <c r="NI406" s="16" t="s">
        <v>11658</v>
      </c>
      <c r="NR406" s="16" t="s">
        <v>451</v>
      </c>
      <c r="NS406" s="16" t="s">
        <v>462</v>
      </c>
      <c r="NT406" s="16" t="s">
        <v>482</v>
      </c>
      <c r="NU406" s="16">
        <v>0.79400000000000004</v>
      </c>
      <c r="NV406" s="16" t="s">
        <v>451</v>
      </c>
      <c r="NW406" s="16" t="s">
        <v>1175</v>
      </c>
      <c r="NX406" s="16" t="s">
        <v>1142</v>
      </c>
      <c r="OB406" s="16" t="s">
        <v>833</v>
      </c>
      <c r="OC406" s="16" t="s">
        <v>451</v>
      </c>
    </row>
    <row r="407" spans="1:394" x14ac:dyDescent="0.25">
      <c r="A407" s="16" t="s">
        <v>10843</v>
      </c>
      <c r="B407" s="16" t="s">
        <v>1056</v>
      </c>
      <c r="C407" s="16" t="s">
        <v>972</v>
      </c>
      <c r="D407" s="16" t="s">
        <v>844</v>
      </c>
      <c r="E407" s="16" t="s">
        <v>843</v>
      </c>
      <c r="F407" s="16" t="s">
        <v>843</v>
      </c>
      <c r="G407" s="16" t="s">
        <v>843</v>
      </c>
      <c r="H407" s="16" t="s">
        <v>843</v>
      </c>
      <c r="I407" s="16" t="s">
        <v>843</v>
      </c>
      <c r="J407" s="16" t="s">
        <v>843</v>
      </c>
      <c r="K407" s="16" t="s">
        <v>843</v>
      </c>
      <c r="L407" s="16" t="s">
        <v>843</v>
      </c>
      <c r="M407" s="16" t="s">
        <v>843</v>
      </c>
      <c r="N407" s="16" t="s">
        <v>843</v>
      </c>
      <c r="O407" s="16" t="s">
        <v>843</v>
      </c>
      <c r="Q407" s="16" t="s">
        <v>844</v>
      </c>
      <c r="R407" s="16">
        <v>12</v>
      </c>
      <c r="T407" s="16" t="s">
        <v>474</v>
      </c>
      <c r="U407" s="16" t="s">
        <v>843</v>
      </c>
      <c r="V407" s="16" t="s">
        <v>844</v>
      </c>
      <c r="W407" s="16" t="s">
        <v>843</v>
      </c>
      <c r="X407" s="16" t="s">
        <v>843</v>
      </c>
      <c r="Y407" s="16" t="s">
        <v>843</v>
      </c>
      <c r="Z407" s="16" t="s">
        <v>844</v>
      </c>
      <c r="AA407" s="16" t="s">
        <v>843</v>
      </c>
      <c r="AB407" s="16" t="s">
        <v>843</v>
      </c>
      <c r="AC407" s="16" t="s">
        <v>844</v>
      </c>
      <c r="AF407" s="16" t="s">
        <v>11687</v>
      </c>
      <c r="AG407" s="16" t="s">
        <v>11710</v>
      </c>
      <c r="AH407" s="16" t="s">
        <v>844</v>
      </c>
      <c r="AI407" s="16" t="s">
        <v>843</v>
      </c>
      <c r="AJ407" s="16" t="s">
        <v>843</v>
      </c>
      <c r="AK407" s="16" t="s">
        <v>843</v>
      </c>
      <c r="AL407" s="16" t="s">
        <v>844</v>
      </c>
      <c r="AM407" s="16" t="s">
        <v>844</v>
      </c>
      <c r="AN407" s="16" t="s">
        <v>843</v>
      </c>
      <c r="AO407" s="16" t="s">
        <v>843</v>
      </c>
      <c r="AP407" s="16" t="s">
        <v>843</v>
      </c>
      <c r="AQ407" s="16" t="s">
        <v>844</v>
      </c>
      <c r="AR407" s="16" t="s">
        <v>4433</v>
      </c>
      <c r="AS407" s="16" t="s">
        <v>843</v>
      </c>
      <c r="AT407" s="16" t="s">
        <v>843</v>
      </c>
      <c r="AU407" s="16" t="s">
        <v>843</v>
      </c>
      <c r="AV407" s="16" t="s">
        <v>843</v>
      </c>
      <c r="AW407" s="16" t="s">
        <v>843</v>
      </c>
      <c r="AX407" s="16" t="s">
        <v>843</v>
      </c>
      <c r="AY407" s="16" t="s">
        <v>844</v>
      </c>
      <c r="BF407" s="16" t="s">
        <v>844</v>
      </c>
      <c r="BH407" s="16" t="s">
        <v>7380</v>
      </c>
      <c r="BI407" s="16" t="s">
        <v>7785</v>
      </c>
      <c r="BJ407" s="16" t="s">
        <v>843</v>
      </c>
      <c r="BK407" s="16" t="s">
        <v>843</v>
      </c>
      <c r="BL407" s="16" t="s">
        <v>843</v>
      </c>
      <c r="BM407" s="16" t="s">
        <v>843</v>
      </c>
      <c r="BN407" s="16" t="s">
        <v>843</v>
      </c>
      <c r="BO407" s="16" t="s">
        <v>844</v>
      </c>
      <c r="BP407" s="16" t="s">
        <v>843</v>
      </c>
      <c r="BQ407" s="16" t="s">
        <v>843</v>
      </c>
      <c r="CC407" s="16" t="s">
        <v>865</v>
      </c>
      <c r="CF407" s="16" t="s">
        <v>7130</v>
      </c>
      <c r="CG407" s="16" t="s">
        <v>844</v>
      </c>
      <c r="CH407" s="16" t="s">
        <v>843</v>
      </c>
      <c r="CI407" s="16" t="s">
        <v>843</v>
      </c>
      <c r="CJ407" s="16" t="s">
        <v>843</v>
      </c>
      <c r="CK407" s="16" t="s">
        <v>843</v>
      </c>
      <c r="CL407" s="16" t="s">
        <v>843</v>
      </c>
      <c r="CM407" s="16" t="s">
        <v>843</v>
      </c>
      <c r="CN407" s="16" t="s">
        <v>843</v>
      </c>
      <c r="CO407" s="16" t="s">
        <v>843</v>
      </c>
      <c r="CP407" s="16" t="s">
        <v>843</v>
      </c>
      <c r="CQ407" s="16" t="s">
        <v>843</v>
      </c>
      <c r="CR407" s="16" t="s">
        <v>843</v>
      </c>
      <c r="CS407" s="16" t="s">
        <v>843</v>
      </c>
      <c r="CT407" s="16" t="s">
        <v>843</v>
      </c>
      <c r="CU407" s="16" t="s">
        <v>843</v>
      </c>
      <c r="CV407" s="16" t="s">
        <v>843</v>
      </c>
      <c r="CW407" s="16" t="s">
        <v>843</v>
      </c>
      <c r="CX407" s="16" t="s">
        <v>843</v>
      </c>
      <c r="CY407" s="16" t="s">
        <v>843</v>
      </c>
      <c r="CZ407" s="16" t="s">
        <v>843</v>
      </c>
      <c r="DA407" s="16" t="s">
        <v>843</v>
      </c>
      <c r="DB407" s="16" t="s">
        <v>843</v>
      </c>
      <c r="DC407" s="16" t="s">
        <v>843</v>
      </c>
      <c r="DD407" s="16" t="s">
        <v>843</v>
      </c>
      <c r="DE407" s="16" t="s">
        <v>843</v>
      </c>
      <c r="DF407" s="16" t="s">
        <v>843</v>
      </c>
      <c r="DG407" s="16" t="s">
        <v>843</v>
      </c>
      <c r="DH407" s="16" t="s">
        <v>843</v>
      </c>
      <c r="DI407" s="16" t="s">
        <v>843</v>
      </c>
      <c r="DJ407" s="16" t="s">
        <v>843</v>
      </c>
      <c r="DK407" s="16" t="s">
        <v>843</v>
      </c>
      <c r="DL407" s="16" t="s">
        <v>843</v>
      </c>
      <c r="DQ407" s="16" t="s">
        <v>7226</v>
      </c>
      <c r="DR407" s="16" t="s">
        <v>867</v>
      </c>
      <c r="DS407" s="16" t="s">
        <v>7321</v>
      </c>
      <c r="DX407" s="16" t="s">
        <v>865</v>
      </c>
      <c r="ES407" s="16" t="s">
        <v>865</v>
      </c>
      <c r="EU407" s="16" t="s">
        <v>7810</v>
      </c>
      <c r="EV407" s="16" t="s">
        <v>865</v>
      </c>
      <c r="HC407" s="16" t="s">
        <v>865</v>
      </c>
      <c r="KO407" s="16" t="s">
        <v>9791</v>
      </c>
      <c r="KP407" s="16" t="s">
        <v>9790</v>
      </c>
      <c r="KQ407" s="16" t="s">
        <v>8694</v>
      </c>
      <c r="KR407" s="16" t="s">
        <v>10844</v>
      </c>
      <c r="KS407" s="16" t="s">
        <v>9792</v>
      </c>
      <c r="KT407" s="16" t="s">
        <v>9148</v>
      </c>
      <c r="KU407" s="16" t="s">
        <v>844</v>
      </c>
      <c r="KV407" s="16" t="s">
        <v>9148</v>
      </c>
      <c r="KW407" s="16" t="s">
        <v>851</v>
      </c>
      <c r="KY407" s="16" t="s">
        <v>486</v>
      </c>
      <c r="LA407" s="16" t="s">
        <v>11697</v>
      </c>
      <c r="LC407" s="16" t="s">
        <v>10879</v>
      </c>
      <c r="LD407" s="16" t="s">
        <v>11698</v>
      </c>
      <c r="LE407" s="16" t="s">
        <v>11693</v>
      </c>
      <c r="LF407" s="16" t="s">
        <v>11654</v>
      </c>
      <c r="LI407" s="16" t="s">
        <v>11655</v>
      </c>
      <c r="LM407" s="16" t="s">
        <v>8741</v>
      </c>
      <c r="LO407" s="16" t="s">
        <v>8746</v>
      </c>
      <c r="LP407" s="16" t="s">
        <v>1056</v>
      </c>
      <c r="LQ407" s="16" t="s">
        <v>8746</v>
      </c>
      <c r="LR407" s="16" t="s">
        <v>1056</v>
      </c>
      <c r="LS407" s="16" t="s">
        <v>1056</v>
      </c>
      <c r="LT407" s="16" t="s">
        <v>843</v>
      </c>
      <c r="LU407" s="16" t="s">
        <v>843</v>
      </c>
      <c r="LV407" s="16" t="s">
        <v>1056</v>
      </c>
      <c r="LW407" s="16" t="s">
        <v>1056</v>
      </c>
      <c r="LX407" s="16" t="s">
        <v>843</v>
      </c>
      <c r="LY407" s="16" t="s">
        <v>844</v>
      </c>
      <c r="LZ407" s="16" t="s">
        <v>844</v>
      </c>
      <c r="MA407" s="16" t="s">
        <v>844</v>
      </c>
      <c r="MB407" s="16" t="s">
        <v>843</v>
      </c>
      <c r="MC407" s="16" t="s">
        <v>1056</v>
      </c>
      <c r="MD407" s="16" t="s">
        <v>11699</v>
      </c>
      <c r="ME407" s="16" t="s">
        <v>11677</v>
      </c>
      <c r="MF407" s="16" t="s">
        <v>8847</v>
      </c>
      <c r="MR407" s="16" t="s">
        <v>474</v>
      </c>
      <c r="MS407" s="16" t="s">
        <v>11866</v>
      </c>
      <c r="MT407" s="16" t="s">
        <v>9015</v>
      </c>
      <c r="MU407" s="16" t="s">
        <v>817</v>
      </c>
      <c r="MV407" s="16" t="s">
        <v>486</v>
      </c>
      <c r="MZ407" s="16" t="s">
        <v>486</v>
      </c>
      <c r="NA407" s="16" t="s">
        <v>487</v>
      </c>
      <c r="NB407" s="16" t="s">
        <v>1344</v>
      </c>
      <c r="NC407" s="16" t="s">
        <v>486</v>
      </c>
      <c r="NE407" s="16" t="s">
        <v>486</v>
      </c>
      <c r="NI407" s="16" t="s">
        <v>11658</v>
      </c>
      <c r="NL407" s="16" t="s">
        <v>843</v>
      </c>
      <c r="NS407" s="16" t="s">
        <v>462</v>
      </c>
      <c r="NT407" s="16" t="s">
        <v>482</v>
      </c>
      <c r="NU407" s="16">
        <v>0.79400000000000004</v>
      </c>
      <c r="NV407" s="16" t="s">
        <v>824</v>
      </c>
      <c r="NW407" s="16" t="s">
        <v>1179</v>
      </c>
      <c r="NX407" s="16" t="s">
        <v>1142</v>
      </c>
      <c r="NY407" s="16" t="s">
        <v>824</v>
      </c>
      <c r="NZ407" s="16" t="s">
        <v>929</v>
      </c>
      <c r="OA407" s="16" t="s">
        <v>486</v>
      </c>
    </row>
    <row r="408" spans="1:394" x14ac:dyDescent="0.25">
      <c r="A408" s="16" t="s">
        <v>10847</v>
      </c>
      <c r="B408" s="16" t="s">
        <v>8732</v>
      </c>
      <c r="C408" s="16" t="s">
        <v>972</v>
      </c>
      <c r="D408" s="16" t="s">
        <v>844</v>
      </c>
      <c r="E408" s="16" t="s">
        <v>843</v>
      </c>
      <c r="F408" s="16" t="s">
        <v>843</v>
      </c>
      <c r="G408" s="16" t="s">
        <v>843</v>
      </c>
      <c r="H408" s="16" t="s">
        <v>843</v>
      </c>
      <c r="I408" s="16" t="s">
        <v>843</v>
      </c>
      <c r="J408" s="16" t="s">
        <v>843</v>
      </c>
      <c r="K408" s="16" t="s">
        <v>843</v>
      </c>
      <c r="L408" s="16" t="s">
        <v>843</v>
      </c>
      <c r="M408" s="16" t="s">
        <v>843</v>
      </c>
      <c r="N408" s="16" t="s">
        <v>843</v>
      </c>
      <c r="O408" s="16" t="s">
        <v>843</v>
      </c>
      <c r="Q408" s="16" t="s">
        <v>844</v>
      </c>
      <c r="R408" s="16">
        <v>11</v>
      </c>
      <c r="T408" s="16" t="s">
        <v>474</v>
      </c>
      <c r="U408" s="16" t="s">
        <v>843</v>
      </c>
      <c r="V408" s="16" t="s">
        <v>844</v>
      </c>
      <c r="W408" s="16" t="s">
        <v>843</v>
      </c>
      <c r="X408" s="16" t="s">
        <v>843</v>
      </c>
      <c r="Y408" s="16" t="s">
        <v>843</v>
      </c>
      <c r="Z408" s="16" t="s">
        <v>844</v>
      </c>
      <c r="AA408" s="16" t="s">
        <v>843</v>
      </c>
      <c r="AB408" s="16" t="s">
        <v>843</v>
      </c>
      <c r="AC408" s="16" t="s">
        <v>844</v>
      </c>
      <c r="AF408" s="16" t="s">
        <v>11687</v>
      </c>
      <c r="AG408" s="16" t="s">
        <v>11672</v>
      </c>
      <c r="AH408" s="16" t="s">
        <v>844</v>
      </c>
      <c r="AI408" s="16" t="s">
        <v>843</v>
      </c>
      <c r="AJ408" s="16" t="s">
        <v>843</v>
      </c>
      <c r="AK408" s="16" t="s">
        <v>843</v>
      </c>
      <c r="AL408" s="16" t="s">
        <v>844</v>
      </c>
      <c r="AM408" s="16" t="s">
        <v>844</v>
      </c>
      <c r="AN408" s="16" t="s">
        <v>843</v>
      </c>
      <c r="AO408" s="16" t="s">
        <v>843</v>
      </c>
      <c r="AP408" s="16" t="s">
        <v>843</v>
      </c>
      <c r="AQ408" s="16" t="s">
        <v>844</v>
      </c>
      <c r="AR408" s="16" t="s">
        <v>4433</v>
      </c>
      <c r="AS408" s="16" t="s">
        <v>843</v>
      </c>
      <c r="AT408" s="16" t="s">
        <v>843</v>
      </c>
      <c r="AU408" s="16" t="s">
        <v>843</v>
      </c>
      <c r="AV408" s="16" t="s">
        <v>843</v>
      </c>
      <c r="AW408" s="16" t="s">
        <v>843</v>
      </c>
      <c r="AX408" s="16" t="s">
        <v>843</v>
      </c>
      <c r="AY408" s="16" t="s">
        <v>844</v>
      </c>
      <c r="BF408" s="16" t="s">
        <v>844</v>
      </c>
      <c r="BI408" s="16" t="s">
        <v>7785</v>
      </c>
      <c r="BJ408" s="16" t="s">
        <v>843</v>
      </c>
      <c r="BK408" s="16" t="s">
        <v>843</v>
      </c>
      <c r="BL408" s="16" t="s">
        <v>843</v>
      </c>
      <c r="BM408" s="16" t="s">
        <v>843</v>
      </c>
      <c r="BN408" s="16" t="s">
        <v>843</v>
      </c>
      <c r="BO408" s="16" t="s">
        <v>844</v>
      </c>
      <c r="BP408" s="16" t="s">
        <v>843</v>
      </c>
      <c r="BQ408" s="16" t="s">
        <v>843</v>
      </c>
      <c r="CC408" s="16" t="s">
        <v>865</v>
      </c>
      <c r="CF408" s="16" t="s">
        <v>7130</v>
      </c>
      <c r="CG408" s="16" t="s">
        <v>844</v>
      </c>
      <c r="CH408" s="16" t="s">
        <v>843</v>
      </c>
      <c r="CI408" s="16" t="s">
        <v>843</v>
      </c>
      <c r="CJ408" s="16" t="s">
        <v>843</v>
      </c>
      <c r="CK408" s="16" t="s">
        <v>843</v>
      </c>
      <c r="CL408" s="16" t="s">
        <v>843</v>
      </c>
      <c r="CM408" s="16" t="s">
        <v>843</v>
      </c>
      <c r="CN408" s="16" t="s">
        <v>843</v>
      </c>
      <c r="CO408" s="16" t="s">
        <v>843</v>
      </c>
      <c r="CP408" s="16" t="s">
        <v>843</v>
      </c>
      <c r="CQ408" s="16" t="s">
        <v>843</v>
      </c>
      <c r="CR408" s="16" t="s">
        <v>843</v>
      </c>
      <c r="CS408" s="16" t="s">
        <v>843</v>
      </c>
      <c r="CT408" s="16" t="s">
        <v>843</v>
      </c>
      <c r="CU408" s="16" t="s">
        <v>843</v>
      </c>
      <c r="CV408" s="16" t="s">
        <v>843</v>
      </c>
      <c r="CW408" s="16" t="s">
        <v>843</v>
      </c>
      <c r="CX408" s="16" t="s">
        <v>843</v>
      </c>
      <c r="CY408" s="16" t="s">
        <v>843</v>
      </c>
      <c r="CZ408" s="16" t="s">
        <v>843</v>
      </c>
      <c r="DA408" s="16" t="s">
        <v>843</v>
      </c>
      <c r="DB408" s="16" t="s">
        <v>843</v>
      </c>
      <c r="DC408" s="16" t="s">
        <v>843</v>
      </c>
      <c r="DD408" s="16" t="s">
        <v>843</v>
      </c>
      <c r="DE408" s="16" t="s">
        <v>843</v>
      </c>
      <c r="DF408" s="16" t="s">
        <v>843</v>
      </c>
      <c r="DG408" s="16" t="s">
        <v>843</v>
      </c>
      <c r="DH408" s="16" t="s">
        <v>843</v>
      </c>
      <c r="DI408" s="16" t="s">
        <v>843</v>
      </c>
      <c r="DJ408" s="16" t="s">
        <v>843</v>
      </c>
      <c r="DK408" s="16" t="s">
        <v>843</v>
      </c>
      <c r="DL408" s="16" t="s">
        <v>843</v>
      </c>
      <c r="DQ408" s="16" t="s">
        <v>7226</v>
      </c>
      <c r="DR408" s="16" t="s">
        <v>867</v>
      </c>
      <c r="DS408" s="16" t="s">
        <v>7321</v>
      </c>
      <c r="DX408" s="16" t="s">
        <v>867</v>
      </c>
      <c r="DY408" s="16" t="s">
        <v>867</v>
      </c>
      <c r="ES408" s="16" t="s">
        <v>867</v>
      </c>
      <c r="EU408" s="16" t="s">
        <v>7813</v>
      </c>
      <c r="EV408" s="16" t="s">
        <v>865</v>
      </c>
      <c r="HC408" s="16" t="s">
        <v>865</v>
      </c>
      <c r="KO408" s="16" t="s">
        <v>9791</v>
      </c>
      <c r="KP408" s="16" t="s">
        <v>9790</v>
      </c>
      <c r="KQ408" s="16" t="s">
        <v>8694</v>
      </c>
      <c r="KR408" s="16" t="s">
        <v>10848</v>
      </c>
      <c r="KS408" s="16" t="s">
        <v>9792</v>
      </c>
      <c r="KT408" s="16" t="s">
        <v>9148</v>
      </c>
      <c r="KU408" s="16" t="s">
        <v>844</v>
      </c>
      <c r="KV408" s="16" t="s">
        <v>9148</v>
      </c>
      <c r="KW408" s="16" t="s">
        <v>851</v>
      </c>
      <c r="KX408" s="16" t="s">
        <v>487</v>
      </c>
      <c r="KY408" s="16" t="s">
        <v>487</v>
      </c>
      <c r="KZ408" s="16" t="s">
        <v>487</v>
      </c>
      <c r="LA408" s="16" t="s">
        <v>11697</v>
      </c>
      <c r="LC408" s="16" t="s">
        <v>10879</v>
      </c>
      <c r="LD408" s="16" t="s">
        <v>11698</v>
      </c>
      <c r="LE408" s="16" t="s">
        <v>11693</v>
      </c>
      <c r="LF408" s="16" t="s">
        <v>11654</v>
      </c>
      <c r="LI408" s="16" t="s">
        <v>11655</v>
      </c>
      <c r="LM408" s="16" t="s">
        <v>8741</v>
      </c>
      <c r="LO408" s="16" t="s">
        <v>8746</v>
      </c>
      <c r="LP408" s="16" t="s">
        <v>1056</v>
      </c>
      <c r="LQ408" s="16" t="s">
        <v>8746</v>
      </c>
      <c r="LR408" s="16" t="s">
        <v>1056</v>
      </c>
      <c r="LS408" s="16" t="s">
        <v>1056</v>
      </c>
      <c r="LT408" s="16" t="s">
        <v>843</v>
      </c>
      <c r="LU408" s="16" t="s">
        <v>843</v>
      </c>
      <c r="LV408" s="16" t="s">
        <v>1056</v>
      </c>
      <c r="LW408" s="16" t="s">
        <v>1056</v>
      </c>
      <c r="LX408" s="16" t="s">
        <v>843</v>
      </c>
      <c r="LY408" s="16" t="s">
        <v>844</v>
      </c>
      <c r="LZ408" s="16" t="s">
        <v>844</v>
      </c>
      <c r="MA408" s="16" t="s">
        <v>844</v>
      </c>
      <c r="MB408" s="16" t="s">
        <v>843</v>
      </c>
      <c r="MC408" s="16" t="s">
        <v>1056</v>
      </c>
      <c r="MD408" s="16" t="s">
        <v>11699</v>
      </c>
      <c r="ME408" s="16" t="s">
        <v>11677</v>
      </c>
      <c r="MF408" s="16" t="s">
        <v>8847</v>
      </c>
      <c r="MR408" s="16" t="s">
        <v>474</v>
      </c>
      <c r="MS408" s="16" t="s">
        <v>11866</v>
      </c>
      <c r="MT408" s="16" t="s">
        <v>9015</v>
      </c>
      <c r="MV408" s="16" t="s">
        <v>486</v>
      </c>
      <c r="MZ408" s="16" t="s">
        <v>486</v>
      </c>
      <c r="NA408" s="16" t="s">
        <v>487</v>
      </c>
      <c r="NB408" s="16" t="s">
        <v>1344</v>
      </c>
      <c r="NC408" s="16" t="s">
        <v>487</v>
      </c>
      <c r="NE408" s="16" t="s">
        <v>486</v>
      </c>
      <c r="NI408" s="16" t="s">
        <v>11658</v>
      </c>
      <c r="NL408" s="16" t="s">
        <v>843</v>
      </c>
      <c r="NS408" s="16" t="s">
        <v>462</v>
      </c>
      <c r="NT408" s="16" t="s">
        <v>482</v>
      </c>
      <c r="NU408" s="16">
        <v>0.79400000000000004</v>
      </c>
      <c r="NV408" s="16" t="s">
        <v>860</v>
      </c>
      <c r="NW408" s="16" t="s">
        <v>1182</v>
      </c>
      <c r="NX408" s="16" t="s">
        <v>1142</v>
      </c>
      <c r="NY408" s="16" t="s">
        <v>1122</v>
      </c>
      <c r="NZ408" s="16" t="s">
        <v>929</v>
      </c>
      <c r="OA408" s="16" t="s">
        <v>486</v>
      </c>
    </row>
    <row r="409" spans="1:394" x14ac:dyDescent="0.25">
      <c r="A409" s="16" t="s">
        <v>10851</v>
      </c>
      <c r="B409" s="16" t="s">
        <v>8746</v>
      </c>
      <c r="C409" s="16" t="s">
        <v>972</v>
      </c>
      <c r="D409" s="16" t="s">
        <v>844</v>
      </c>
      <c r="E409" s="16" t="s">
        <v>843</v>
      </c>
      <c r="F409" s="16" t="s">
        <v>843</v>
      </c>
      <c r="G409" s="16" t="s">
        <v>843</v>
      </c>
      <c r="H409" s="16" t="s">
        <v>843</v>
      </c>
      <c r="I409" s="16" t="s">
        <v>843</v>
      </c>
      <c r="J409" s="16" t="s">
        <v>843</v>
      </c>
      <c r="K409" s="16" t="s">
        <v>843</v>
      </c>
      <c r="L409" s="16" t="s">
        <v>843</v>
      </c>
      <c r="M409" s="16" t="s">
        <v>843</v>
      </c>
      <c r="N409" s="16" t="s">
        <v>843</v>
      </c>
      <c r="O409" s="16" t="s">
        <v>843</v>
      </c>
      <c r="Q409" s="16" t="s">
        <v>844</v>
      </c>
      <c r="R409" s="16">
        <v>19</v>
      </c>
      <c r="T409" s="16" t="s">
        <v>470</v>
      </c>
      <c r="U409" s="16" t="s">
        <v>844</v>
      </c>
      <c r="V409" s="16" t="s">
        <v>843</v>
      </c>
      <c r="W409" s="16" t="s">
        <v>844</v>
      </c>
      <c r="X409" s="16" t="s">
        <v>843</v>
      </c>
      <c r="Y409" s="16" t="s">
        <v>843</v>
      </c>
      <c r="Z409" s="16" t="s">
        <v>843</v>
      </c>
      <c r="AA409" s="16" t="s">
        <v>843</v>
      </c>
      <c r="AB409" s="16" t="s">
        <v>844</v>
      </c>
      <c r="AC409" s="16" t="s">
        <v>843</v>
      </c>
      <c r="AD409" s="16" t="s">
        <v>865</v>
      </c>
      <c r="AF409" s="16" t="s">
        <v>11687</v>
      </c>
      <c r="AG409" s="16" t="s">
        <v>11725</v>
      </c>
      <c r="AH409" s="16" t="s">
        <v>844</v>
      </c>
      <c r="AI409" s="16" t="s">
        <v>844</v>
      </c>
      <c r="AJ409" s="16" t="s">
        <v>843</v>
      </c>
      <c r="AK409" s="16" t="s">
        <v>843</v>
      </c>
      <c r="AL409" s="16" t="s">
        <v>844</v>
      </c>
      <c r="AM409" s="16" t="s">
        <v>844</v>
      </c>
      <c r="AN409" s="16" t="s">
        <v>843</v>
      </c>
      <c r="AO409" s="16" t="s">
        <v>843</v>
      </c>
      <c r="AP409" s="16" t="s">
        <v>843</v>
      </c>
      <c r="AQ409" s="16" t="s">
        <v>844</v>
      </c>
      <c r="AR409" s="16" t="s">
        <v>4415</v>
      </c>
      <c r="AS409" s="16" t="s">
        <v>844</v>
      </c>
      <c r="AT409" s="16" t="s">
        <v>843</v>
      </c>
      <c r="AU409" s="16" t="s">
        <v>843</v>
      </c>
      <c r="AV409" s="16" t="s">
        <v>843</v>
      </c>
      <c r="AW409" s="16" t="s">
        <v>843</v>
      </c>
      <c r="AX409" s="16" t="s">
        <v>843</v>
      </c>
      <c r="AY409" s="16" t="s">
        <v>843</v>
      </c>
      <c r="AZ409" s="16" t="s">
        <v>4440</v>
      </c>
      <c r="BF409" s="16" t="s">
        <v>844</v>
      </c>
      <c r="BH409" s="16" t="s">
        <v>7380</v>
      </c>
      <c r="BI409" s="16" t="s">
        <v>7785</v>
      </c>
      <c r="BJ409" s="16" t="s">
        <v>843</v>
      </c>
      <c r="BK409" s="16" t="s">
        <v>843</v>
      </c>
      <c r="BL409" s="16" t="s">
        <v>843</v>
      </c>
      <c r="BM409" s="16" t="s">
        <v>843</v>
      </c>
      <c r="BN409" s="16" t="s">
        <v>843</v>
      </c>
      <c r="BO409" s="16" t="s">
        <v>844</v>
      </c>
      <c r="BP409" s="16" t="s">
        <v>843</v>
      </c>
      <c r="BQ409" s="16" t="s">
        <v>843</v>
      </c>
      <c r="CC409" s="16" t="s">
        <v>865</v>
      </c>
      <c r="CF409" s="16" t="s">
        <v>7212</v>
      </c>
      <c r="CG409" s="16" t="s">
        <v>843</v>
      </c>
      <c r="CH409" s="16" t="s">
        <v>843</v>
      </c>
      <c r="CI409" s="16" t="s">
        <v>843</v>
      </c>
      <c r="CJ409" s="16" t="s">
        <v>843</v>
      </c>
      <c r="CK409" s="16" t="s">
        <v>843</v>
      </c>
      <c r="CL409" s="16" t="s">
        <v>843</v>
      </c>
      <c r="CM409" s="16" t="s">
        <v>843</v>
      </c>
      <c r="CN409" s="16" t="s">
        <v>843</v>
      </c>
      <c r="CO409" s="16" t="s">
        <v>843</v>
      </c>
      <c r="CP409" s="16" t="s">
        <v>843</v>
      </c>
      <c r="CQ409" s="16" t="s">
        <v>843</v>
      </c>
      <c r="CR409" s="16" t="s">
        <v>843</v>
      </c>
      <c r="CS409" s="16" t="s">
        <v>843</v>
      </c>
      <c r="CT409" s="16" t="s">
        <v>843</v>
      </c>
      <c r="CU409" s="16" t="s">
        <v>843</v>
      </c>
      <c r="CV409" s="16" t="s">
        <v>843</v>
      </c>
      <c r="CW409" s="16" t="s">
        <v>843</v>
      </c>
      <c r="CX409" s="16" t="s">
        <v>843</v>
      </c>
      <c r="CY409" s="16" t="s">
        <v>843</v>
      </c>
      <c r="CZ409" s="16" t="s">
        <v>843</v>
      </c>
      <c r="DA409" s="16" t="s">
        <v>843</v>
      </c>
      <c r="DB409" s="16" t="s">
        <v>843</v>
      </c>
      <c r="DC409" s="16" t="s">
        <v>843</v>
      </c>
      <c r="DD409" s="16" t="s">
        <v>843</v>
      </c>
      <c r="DE409" s="16" t="s">
        <v>843</v>
      </c>
      <c r="DF409" s="16" t="s">
        <v>843</v>
      </c>
      <c r="DG409" s="16" t="s">
        <v>843</v>
      </c>
      <c r="DH409" s="16" t="s">
        <v>843</v>
      </c>
      <c r="DI409" s="16" t="s">
        <v>844</v>
      </c>
      <c r="DJ409" s="16" t="s">
        <v>843</v>
      </c>
      <c r="DK409" s="16" t="s">
        <v>843</v>
      </c>
      <c r="DL409" s="16" t="s">
        <v>843</v>
      </c>
      <c r="DX409" s="16" t="s">
        <v>867</v>
      </c>
      <c r="DY409" s="16" t="s">
        <v>867</v>
      </c>
      <c r="ES409" s="16" t="s">
        <v>865</v>
      </c>
      <c r="EU409" s="16" t="s">
        <v>7813</v>
      </c>
      <c r="EV409" s="16" t="s">
        <v>865</v>
      </c>
      <c r="FF409" s="16" t="s">
        <v>7839</v>
      </c>
      <c r="FT409" s="16" t="s">
        <v>865</v>
      </c>
      <c r="HC409" s="16" t="s">
        <v>865</v>
      </c>
      <c r="JA409" s="16" t="s">
        <v>4813</v>
      </c>
      <c r="JB409" s="16" t="s">
        <v>865</v>
      </c>
      <c r="JC409" s="16" t="s">
        <v>865</v>
      </c>
      <c r="JD409" s="16" t="s">
        <v>865</v>
      </c>
      <c r="JE409" s="16" t="s">
        <v>865</v>
      </c>
      <c r="JF409" s="16" t="s">
        <v>865</v>
      </c>
      <c r="JG409" s="16" t="s">
        <v>1056</v>
      </c>
      <c r="JH409" s="16" t="s">
        <v>5638</v>
      </c>
      <c r="JJ409" s="16" t="s">
        <v>865</v>
      </c>
      <c r="KF409" s="16" t="s">
        <v>4926</v>
      </c>
      <c r="KI409" s="16" t="s">
        <v>4837</v>
      </c>
      <c r="KO409" s="16" t="s">
        <v>9791</v>
      </c>
      <c r="KP409" s="16" t="s">
        <v>9790</v>
      </c>
      <c r="KQ409" s="16" t="s">
        <v>8694</v>
      </c>
      <c r="KR409" s="16" t="s">
        <v>10852</v>
      </c>
      <c r="KS409" s="16" t="s">
        <v>9792</v>
      </c>
      <c r="KT409" s="16" t="s">
        <v>9148</v>
      </c>
      <c r="KU409" s="16" t="s">
        <v>844</v>
      </c>
      <c r="KV409" s="16" t="s">
        <v>9148</v>
      </c>
      <c r="KW409" s="16" t="s">
        <v>850</v>
      </c>
      <c r="KX409" s="16" t="s">
        <v>487</v>
      </c>
      <c r="KY409" s="16" t="s">
        <v>487</v>
      </c>
      <c r="KZ409" s="16" t="s">
        <v>487</v>
      </c>
      <c r="LA409" s="16" t="s">
        <v>11697</v>
      </c>
      <c r="LC409" s="16" t="s">
        <v>10879</v>
      </c>
      <c r="LD409" s="16" t="s">
        <v>11698</v>
      </c>
      <c r="LF409" s="16" t="s">
        <v>11654</v>
      </c>
      <c r="LI409" s="16" t="s">
        <v>11655</v>
      </c>
      <c r="LJ409" s="16" t="s">
        <v>843</v>
      </c>
      <c r="LL409" s="16" t="s">
        <v>8711</v>
      </c>
      <c r="LM409" s="16" t="s">
        <v>8741</v>
      </c>
      <c r="LO409" s="16" t="s">
        <v>8746</v>
      </c>
      <c r="LP409" s="16" t="s">
        <v>1056</v>
      </c>
      <c r="LQ409" s="16" t="s">
        <v>8746</v>
      </c>
      <c r="LR409" s="16" t="s">
        <v>1056</v>
      </c>
      <c r="LS409" s="16" t="s">
        <v>1056</v>
      </c>
      <c r="LT409" s="16" t="s">
        <v>843</v>
      </c>
      <c r="LU409" s="16" t="s">
        <v>843</v>
      </c>
      <c r="LV409" s="16" t="s">
        <v>1056</v>
      </c>
      <c r="LW409" s="16" t="s">
        <v>1056</v>
      </c>
      <c r="LX409" s="16" t="s">
        <v>843</v>
      </c>
      <c r="LY409" s="16" t="s">
        <v>844</v>
      </c>
      <c r="LZ409" s="16" t="s">
        <v>844</v>
      </c>
      <c r="MA409" s="16" t="s">
        <v>844</v>
      </c>
      <c r="MB409" s="16" t="s">
        <v>843</v>
      </c>
      <c r="MC409" s="16" t="s">
        <v>1056</v>
      </c>
      <c r="MD409" s="16" t="s">
        <v>11699</v>
      </c>
      <c r="ME409" s="16" t="s">
        <v>11656</v>
      </c>
      <c r="MF409" s="16" t="s">
        <v>8847</v>
      </c>
      <c r="MO409" s="16" t="s">
        <v>1817</v>
      </c>
      <c r="MP409" s="16" t="s">
        <v>1826</v>
      </c>
      <c r="MR409" s="16" t="s">
        <v>470</v>
      </c>
      <c r="MS409" s="16" t="s">
        <v>11866</v>
      </c>
      <c r="MT409" s="16" t="s">
        <v>9015</v>
      </c>
      <c r="MU409" s="16" t="s">
        <v>817</v>
      </c>
      <c r="MV409" s="16" t="s">
        <v>486</v>
      </c>
      <c r="NC409" s="16" t="s">
        <v>486</v>
      </c>
      <c r="ND409" s="16" t="s">
        <v>486</v>
      </c>
      <c r="NE409" s="16" t="s">
        <v>486</v>
      </c>
      <c r="NG409" s="16" t="s">
        <v>1376</v>
      </c>
      <c r="NI409" s="16" t="s">
        <v>11658</v>
      </c>
      <c r="NQ409" s="16" t="s">
        <v>1079</v>
      </c>
      <c r="NR409" s="16" t="s">
        <v>445</v>
      </c>
      <c r="NS409" s="16" t="s">
        <v>462</v>
      </c>
      <c r="NT409" s="16" t="s">
        <v>482</v>
      </c>
      <c r="NU409" s="16">
        <v>0.79400000000000004</v>
      </c>
      <c r="NV409" s="16" t="s">
        <v>445</v>
      </c>
      <c r="NW409" s="16" t="s">
        <v>1174</v>
      </c>
      <c r="NX409" s="16" t="s">
        <v>1142</v>
      </c>
      <c r="NZ409" s="16" t="s">
        <v>935</v>
      </c>
      <c r="OB409" s="16" t="s">
        <v>833</v>
      </c>
      <c r="OC409" s="16" t="s">
        <v>445</v>
      </c>
    </row>
    <row r="410" spans="1:394" x14ac:dyDescent="0.25">
      <c r="A410" s="16" t="s">
        <v>10856</v>
      </c>
      <c r="B410" s="16" t="s">
        <v>8759</v>
      </c>
      <c r="C410" s="16" t="s">
        <v>972</v>
      </c>
      <c r="D410" s="16" t="s">
        <v>844</v>
      </c>
      <c r="E410" s="16" t="s">
        <v>843</v>
      </c>
      <c r="F410" s="16" t="s">
        <v>843</v>
      </c>
      <c r="G410" s="16" t="s">
        <v>843</v>
      </c>
      <c r="H410" s="16" t="s">
        <v>843</v>
      </c>
      <c r="I410" s="16" t="s">
        <v>843</v>
      </c>
      <c r="J410" s="16" t="s">
        <v>843</v>
      </c>
      <c r="K410" s="16" t="s">
        <v>843</v>
      </c>
      <c r="L410" s="16" t="s">
        <v>843</v>
      </c>
      <c r="M410" s="16" t="s">
        <v>843</v>
      </c>
      <c r="N410" s="16" t="s">
        <v>843</v>
      </c>
      <c r="O410" s="16" t="s">
        <v>843</v>
      </c>
      <c r="Q410" s="16" t="s">
        <v>844</v>
      </c>
      <c r="R410" s="16">
        <v>12</v>
      </c>
      <c r="T410" s="16" t="s">
        <v>470</v>
      </c>
      <c r="U410" s="16" t="s">
        <v>844</v>
      </c>
      <c r="V410" s="16" t="s">
        <v>843</v>
      </c>
      <c r="W410" s="16" t="s">
        <v>843</v>
      </c>
      <c r="X410" s="16" t="s">
        <v>843</v>
      </c>
      <c r="Y410" s="16" t="s">
        <v>844</v>
      </c>
      <c r="Z410" s="16" t="s">
        <v>843</v>
      </c>
      <c r="AA410" s="16" t="s">
        <v>843</v>
      </c>
      <c r="AB410" s="16" t="s">
        <v>844</v>
      </c>
      <c r="AC410" s="16" t="s">
        <v>844</v>
      </c>
      <c r="AF410" s="16" t="s">
        <v>11687</v>
      </c>
      <c r="AG410" s="16" t="s">
        <v>11869</v>
      </c>
      <c r="AH410" s="16" t="s">
        <v>844</v>
      </c>
      <c r="AI410" s="16" t="s">
        <v>843</v>
      </c>
      <c r="AJ410" s="16" t="s">
        <v>843</v>
      </c>
      <c r="AK410" s="16" t="s">
        <v>843</v>
      </c>
      <c r="AL410" s="16" t="s">
        <v>844</v>
      </c>
      <c r="AM410" s="16" t="s">
        <v>844</v>
      </c>
      <c r="AN410" s="16" t="s">
        <v>843</v>
      </c>
      <c r="AO410" s="16" t="s">
        <v>843</v>
      </c>
      <c r="AP410" s="16" t="s">
        <v>843</v>
      </c>
      <c r="AQ410" s="16" t="s">
        <v>844</v>
      </c>
      <c r="AR410" s="16" t="s">
        <v>4415</v>
      </c>
      <c r="AS410" s="16" t="s">
        <v>844</v>
      </c>
      <c r="AT410" s="16" t="s">
        <v>843</v>
      </c>
      <c r="AU410" s="16" t="s">
        <v>843</v>
      </c>
      <c r="AV410" s="16" t="s">
        <v>843</v>
      </c>
      <c r="AW410" s="16" t="s">
        <v>843</v>
      </c>
      <c r="AX410" s="16" t="s">
        <v>843</v>
      </c>
      <c r="AY410" s="16" t="s">
        <v>843</v>
      </c>
      <c r="AZ410" s="16" t="s">
        <v>4440</v>
      </c>
      <c r="BF410" s="16" t="s">
        <v>844</v>
      </c>
      <c r="BH410" s="16" t="s">
        <v>7380</v>
      </c>
      <c r="BI410" s="16" t="s">
        <v>7785</v>
      </c>
      <c r="BJ410" s="16" t="s">
        <v>843</v>
      </c>
      <c r="BK410" s="16" t="s">
        <v>843</v>
      </c>
      <c r="BL410" s="16" t="s">
        <v>843</v>
      </c>
      <c r="BM410" s="16" t="s">
        <v>843</v>
      </c>
      <c r="BN410" s="16" t="s">
        <v>843</v>
      </c>
      <c r="BO410" s="16" t="s">
        <v>844</v>
      </c>
      <c r="BP410" s="16" t="s">
        <v>843</v>
      </c>
      <c r="BQ410" s="16" t="s">
        <v>843</v>
      </c>
      <c r="CC410" s="16" t="s">
        <v>865</v>
      </c>
      <c r="CF410" s="16" t="s">
        <v>7130</v>
      </c>
      <c r="CG410" s="16" t="s">
        <v>844</v>
      </c>
      <c r="CH410" s="16" t="s">
        <v>843</v>
      </c>
      <c r="CI410" s="16" t="s">
        <v>843</v>
      </c>
      <c r="CJ410" s="16" t="s">
        <v>843</v>
      </c>
      <c r="CK410" s="16" t="s">
        <v>843</v>
      </c>
      <c r="CL410" s="16" t="s">
        <v>843</v>
      </c>
      <c r="CM410" s="16" t="s">
        <v>843</v>
      </c>
      <c r="CN410" s="16" t="s">
        <v>843</v>
      </c>
      <c r="CO410" s="16" t="s">
        <v>843</v>
      </c>
      <c r="CP410" s="16" t="s">
        <v>843</v>
      </c>
      <c r="CQ410" s="16" t="s">
        <v>843</v>
      </c>
      <c r="CR410" s="16" t="s">
        <v>843</v>
      </c>
      <c r="CS410" s="16" t="s">
        <v>843</v>
      </c>
      <c r="CT410" s="16" t="s">
        <v>843</v>
      </c>
      <c r="CU410" s="16" t="s">
        <v>843</v>
      </c>
      <c r="CV410" s="16" t="s">
        <v>843</v>
      </c>
      <c r="CW410" s="16" t="s">
        <v>843</v>
      </c>
      <c r="CX410" s="16" t="s">
        <v>843</v>
      </c>
      <c r="CY410" s="16" t="s">
        <v>843</v>
      </c>
      <c r="CZ410" s="16" t="s">
        <v>843</v>
      </c>
      <c r="DA410" s="16" t="s">
        <v>843</v>
      </c>
      <c r="DB410" s="16" t="s">
        <v>843</v>
      </c>
      <c r="DC410" s="16" t="s">
        <v>843</v>
      </c>
      <c r="DD410" s="16" t="s">
        <v>843</v>
      </c>
      <c r="DE410" s="16" t="s">
        <v>843</v>
      </c>
      <c r="DF410" s="16" t="s">
        <v>843</v>
      </c>
      <c r="DG410" s="16" t="s">
        <v>843</v>
      </c>
      <c r="DH410" s="16" t="s">
        <v>843</v>
      </c>
      <c r="DI410" s="16" t="s">
        <v>843</v>
      </c>
      <c r="DJ410" s="16" t="s">
        <v>843</v>
      </c>
      <c r="DK410" s="16" t="s">
        <v>843</v>
      </c>
      <c r="DL410" s="16" t="s">
        <v>843</v>
      </c>
      <c r="DQ410" s="16" t="s">
        <v>7226</v>
      </c>
      <c r="DR410" s="16" t="s">
        <v>867</v>
      </c>
      <c r="DS410" s="16" t="s">
        <v>7321</v>
      </c>
      <c r="DX410" s="16" t="s">
        <v>867</v>
      </c>
      <c r="DY410" s="16" t="s">
        <v>867</v>
      </c>
      <c r="ES410" s="16" t="s">
        <v>865</v>
      </c>
      <c r="EU410" s="16" t="s">
        <v>7813</v>
      </c>
      <c r="EV410" s="16" t="s">
        <v>865</v>
      </c>
      <c r="FF410" s="16" t="s">
        <v>7839</v>
      </c>
      <c r="FT410" s="16" t="s">
        <v>865</v>
      </c>
      <c r="HC410" s="16" t="s">
        <v>865</v>
      </c>
      <c r="KO410" s="16" t="s">
        <v>9791</v>
      </c>
      <c r="KP410" s="16" t="s">
        <v>9790</v>
      </c>
      <c r="KQ410" s="16" t="s">
        <v>8694</v>
      </c>
      <c r="KR410" s="16" t="s">
        <v>10857</v>
      </c>
      <c r="KS410" s="16" t="s">
        <v>9792</v>
      </c>
      <c r="KT410" s="16" t="s">
        <v>9148</v>
      </c>
      <c r="KU410" s="16" t="s">
        <v>844</v>
      </c>
      <c r="KV410" s="16" t="s">
        <v>9148</v>
      </c>
      <c r="KW410" s="16" t="s">
        <v>850</v>
      </c>
      <c r="KX410" s="16" t="s">
        <v>487</v>
      </c>
      <c r="KY410" s="16" t="s">
        <v>487</v>
      </c>
      <c r="KZ410" s="16" t="s">
        <v>487</v>
      </c>
      <c r="LA410" s="16" t="s">
        <v>11697</v>
      </c>
      <c r="LC410" s="16" t="s">
        <v>10879</v>
      </c>
      <c r="LD410" s="16" t="s">
        <v>11698</v>
      </c>
      <c r="LE410" s="16" t="s">
        <v>11693</v>
      </c>
      <c r="LF410" s="16" t="s">
        <v>11654</v>
      </c>
      <c r="LI410" s="16" t="s">
        <v>11655</v>
      </c>
      <c r="LM410" s="16" t="s">
        <v>8741</v>
      </c>
      <c r="LO410" s="16" t="s">
        <v>8746</v>
      </c>
      <c r="LP410" s="16" t="s">
        <v>1056</v>
      </c>
      <c r="LQ410" s="16" t="s">
        <v>8746</v>
      </c>
      <c r="LR410" s="16" t="s">
        <v>1056</v>
      </c>
      <c r="LS410" s="16" t="s">
        <v>1056</v>
      </c>
      <c r="LT410" s="16" t="s">
        <v>843</v>
      </c>
      <c r="LU410" s="16" t="s">
        <v>843</v>
      </c>
      <c r="LV410" s="16" t="s">
        <v>1056</v>
      </c>
      <c r="LW410" s="16" t="s">
        <v>1056</v>
      </c>
      <c r="LX410" s="16" t="s">
        <v>843</v>
      </c>
      <c r="LY410" s="16" t="s">
        <v>844</v>
      </c>
      <c r="LZ410" s="16" t="s">
        <v>844</v>
      </c>
      <c r="MA410" s="16" t="s">
        <v>844</v>
      </c>
      <c r="MB410" s="16" t="s">
        <v>843</v>
      </c>
      <c r="MC410" s="16" t="s">
        <v>1056</v>
      </c>
      <c r="MD410" s="16" t="s">
        <v>11699</v>
      </c>
      <c r="ME410" s="16" t="s">
        <v>11677</v>
      </c>
      <c r="MF410" s="16" t="s">
        <v>8847</v>
      </c>
      <c r="MR410" s="16" t="s">
        <v>470</v>
      </c>
      <c r="MS410" s="16" t="s">
        <v>11866</v>
      </c>
      <c r="MT410" s="16" t="s">
        <v>9015</v>
      </c>
      <c r="MU410" s="16" t="s">
        <v>817</v>
      </c>
      <c r="MV410" s="16" t="s">
        <v>486</v>
      </c>
      <c r="MZ410" s="16" t="s">
        <v>486</v>
      </c>
      <c r="NA410" s="16" t="s">
        <v>487</v>
      </c>
      <c r="NB410" s="16" t="s">
        <v>1344</v>
      </c>
      <c r="NC410" s="16" t="s">
        <v>486</v>
      </c>
      <c r="ND410" s="16" t="s">
        <v>486</v>
      </c>
      <c r="NE410" s="16" t="s">
        <v>486</v>
      </c>
      <c r="NI410" s="16" t="s">
        <v>11658</v>
      </c>
      <c r="NL410" s="16" t="s">
        <v>843</v>
      </c>
      <c r="NS410" s="16" t="s">
        <v>462</v>
      </c>
      <c r="NT410" s="16" t="s">
        <v>482</v>
      </c>
      <c r="NU410" s="16">
        <v>0.79400000000000004</v>
      </c>
      <c r="NV410" s="16" t="s">
        <v>824</v>
      </c>
      <c r="NW410" s="16" t="s">
        <v>1173</v>
      </c>
      <c r="NX410" s="16" t="s">
        <v>1142</v>
      </c>
      <c r="NY410" s="16" t="s">
        <v>824</v>
      </c>
      <c r="NZ410" s="16" t="s">
        <v>929</v>
      </c>
      <c r="OA410" s="16" t="s">
        <v>486</v>
      </c>
    </row>
    <row r="411" spans="1:394" x14ac:dyDescent="0.25">
      <c r="A411" s="16" t="s">
        <v>10860</v>
      </c>
      <c r="B411" s="16" t="s">
        <v>8769</v>
      </c>
      <c r="C411" s="16" t="s">
        <v>972</v>
      </c>
      <c r="D411" s="16" t="s">
        <v>844</v>
      </c>
      <c r="E411" s="16" t="s">
        <v>843</v>
      </c>
      <c r="F411" s="16" t="s">
        <v>843</v>
      </c>
      <c r="G411" s="16" t="s">
        <v>843</v>
      </c>
      <c r="H411" s="16" t="s">
        <v>843</v>
      </c>
      <c r="I411" s="16" t="s">
        <v>843</v>
      </c>
      <c r="J411" s="16" t="s">
        <v>843</v>
      </c>
      <c r="K411" s="16" t="s">
        <v>843</v>
      </c>
      <c r="L411" s="16" t="s">
        <v>843</v>
      </c>
      <c r="M411" s="16" t="s">
        <v>843</v>
      </c>
      <c r="N411" s="16" t="s">
        <v>843</v>
      </c>
      <c r="O411" s="16" t="s">
        <v>843</v>
      </c>
      <c r="Q411" s="16" t="s">
        <v>844</v>
      </c>
      <c r="R411" s="16">
        <v>1</v>
      </c>
      <c r="S411" s="16">
        <v>14</v>
      </c>
      <c r="T411" s="16" t="s">
        <v>470</v>
      </c>
      <c r="U411" s="16" t="s">
        <v>844</v>
      </c>
      <c r="V411" s="16" t="s">
        <v>843</v>
      </c>
      <c r="W411" s="16" t="s">
        <v>843</v>
      </c>
      <c r="X411" s="16" t="s">
        <v>843</v>
      </c>
      <c r="Y411" s="16" t="s">
        <v>844</v>
      </c>
      <c r="Z411" s="16" t="s">
        <v>843</v>
      </c>
      <c r="AA411" s="16" t="s">
        <v>843</v>
      </c>
      <c r="AB411" s="16" t="s">
        <v>843</v>
      </c>
      <c r="AC411" s="16" t="s">
        <v>843</v>
      </c>
      <c r="AG411" s="16" t="s">
        <v>11872</v>
      </c>
      <c r="AH411" s="16" t="s">
        <v>844</v>
      </c>
      <c r="AI411" s="16" t="s">
        <v>843</v>
      </c>
      <c r="AJ411" s="16" t="s">
        <v>843</v>
      </c>
      <c r="AK411" s="16" t="s">
        <v>843</v>
      </c>
      <c r="AL411" s="16" t="s">
        <v>844</v>
      </c>
      <c r="AM411" s="16" t="s">
        <v>844</v>
      </c>
      <c r="AN411" s="16" t="s">
        <v>843</v>
      </c>
      <c r="AO411" s="16" t="s">
        <v>843</v>
      </c>
      <c r="AP411" s="16" t="s">
        <v>843</v>
      </c>
      <c r="AQ411" s="16" t="s">
        <v>844</v>
      </c>
      <c r="BF411" s="16" t="s">
        <v>844</v>
      </c>
      <c r="DX411" s="16" t="s">
        <v>867</v>
      </c>
      <c r="DY411" s="16" t="s">
        <v>867</v>
      </c>
      <c r="ES411" s="16" t="s">
        <v>865</v>
      </c>
      <c r="ET411" s="16" t="s">
        <v>867</v>
      </c>
      <c r="EU411" s="16" t="s">
        <v>7810</v>
      </c>
      <c r="EV411" s="16" t="s">
        <v>865</v>
      </c>
      <c r="KO411" s="16" t="s">
        <v>9791</v>
      </c>
      <c r="KP411" s="16" t="s">
        <v>9790</v>
      </c>
      <c r="KQ411" s="16" t="s">
        <v>8694</v>
      </c>
      <c r="KR411" s="16" t="s">
        <v>10861</v>
      </c>
      <c r="KS411" s="16" t="s">
        <v>9792</v>
      </c>
      <c r="KT411" s="16" t="s">
        <v>9148</v>
      </c>
      <c r="KU411" s="16" t="s">
        <v>844</v>
      </c>
      <c r="KV411" s="16" t="s">
        <v>9148</v>
      </c>
      <c r="KX411" s="16" t="s">
        <v>487</v>
      </c>
      <c r="KY411" s="16" t="s">
        <v>487</v>
      </c>
      <c r="KZ411" s="16" t="s">
        <v>487</v>
      </c>
      <c r="LC411" s="16" t="s">
        <v>10879</v>
      </c>
      <c r="LF411" s="16" t="s">
        <v>11654</v>
      </c>
      <c r="LG411" s="16" t="s">
        <v>487</v>
      </c>
      <c r="LI411" s="16" t="s">
        <v>11655</v>
      </c>
      <c r="LM411" s="16" t="s">
        <v>8741</v>
      </c>
      <c r="LN411" s="16" t="s">
        <v>487</v>
      </c>
      <c r="LO411" s="16" t="s">
        <v>8746</v>
      </c>
      <c r="LP411" s="16" t="s">
        <v>1056</v>
      </c>
      <c r="LQ411" s="16" t="s">
        <v>8746</v>
      </c>
      <c r="LR411" s="16" t="s">
        <v>1056</v>
      </c>
      <c r="LS411" s="16" t="s">
        <v>1056</v>
      </c>
      <c r="LT411" s="16" t="s">
        <v>843</v>
      </c>
      <c r="LU411" s="16" t="s">
        <v>843</v>
      </c>
      <c r="LV411" s="16" t="s">
        <v>1056</v>
      </c>
      <c r="LW411" s="16" t="s">
        <v>1056</v>
      </c>
      <c r="LX411" s="16" t="s">
        <v>843</v>
      </c>
      <c r="LY411" s="16" t="s">
        <v>844</v>
      </c>
      <c r="LZ411" s="16" t="s">
        <v>844</v>
      </c>
      <c r="MA411" s="16" t="s">
        <v>844</v>
      </c>
      <c r="MB411" s="16" t="s">
        <v>843</v>
      </c>
      <c r="MC411" s="16" t="s">
        <v>1056</v>
      </c>
      <c r="ME411" s="16" t="s">
        <v>11656</v>
      </c>
      <c r="MF411" s="16" t="s">
        <v>8847</v>
      </c>
      <c r="MR411" s="16" t="s">
        <v>470</v>
      </c>
      <c r="MS411" s="16" t="s">
        <v>11866</v>
      </c>
      <c r="NC411" s="16" t="s">
        <v>486</v>
      </c>
      <c r="NI411" s="16" t="s">
        <v>11658</v>
      </c>
      <c r="NS411" s="16" t="s">
        <v>462</v>
      </c>
      <c r="NT411" s="16" t="s">
        <v>482</v>
      </c>
      <c r="NU411" s="16">
        <v>0.79400000000000004</v>
      </c>
      <c r="NV411" s="16" t="s">
        <v>1132</v>
      </c>
      <c r="NW411" s="16" t="s">
        <v>1172</v>
      </c>
      <c r="NX411" s="16" t="s">
        <v>1141</v>
      </c>
      <c r="NY411" s="16" t="s">
        <v>1121</v>
      </c>
    </row>
    <row r="412" spans="1:394" x14ac:dyDescent="0.25">
      <c r="A412" s="16" t="s">
        <v>10864</v>
      </c>
      <c r="B412" s="16" t="s">
        <v>844</v>
      </c>
      <c r="C412" s="16" t="s">
        <v>972</v>
      </c>
      <c r="D412" s="16" t="s">
        <v>844</v>
      </c>
      <c r="E412" s="16" t="s">
        <v>843</v>
      </c>
      <c r="F412" s="16" t="s">
        <v>843</v>
      </c>
      <c r="G412" s="16" t="s">
        <v>843</v>
      </c>
      <c r="H412" s="16" t="s">
        <v>843</v>
      </c>
      <c r="I412" s="16" t="s">
        <v>843</v>
      </c>
      <c r="J412" s="16" t="s">
        <v>843</v>
      </c>
      <c r="K412" s="16" t="s">
        <v>843</v>
      </c>
      <c r="L412" s="16" t="s">
        <v>843</v>
      </c>
      <c r="M412" s="16" t="s">
        <v>843</v>
      </c>
      <c r="N412" s="16" t="s">
        <v>843</v>
      </c>
      <c r="O412" s="16" t="s">
        <v>843</v>
      </c>
      <c r="Q412" s="16" t="s">
        <v>844</v>
      </c>
      <c r="R412" s="16">
        <v>75</v>
      </c>
      <c r="T412" s="16" t="s">
        <v>470</v>
      </c>
      <c r="U412" s="16" t="s">
        <v>844</v>
      </c>
      <c r="V412" s="16" t="s">
        <v>843</v>
      </c>
      <c r="W412" s="16" t="s">
        <v>844</v>
      </c>
      <c r="X412" s="16" t="s">
        <v>843</v>
      </c>
      <c r="Y412" s="16" t="s">
        <v>843</v>
      </c>
      <c r="Z412" s="16" t="s">
        <v>843</v>
      </c>
      <c r="AA412" s="16" t="s">
        <v>843</v>
      </c>
      <c r="AB412" s="16" t="s">
        <v>843</v>
      </c>
      <c r="AC412" s="16" t="s">
        <v>843</v>
      </c>
      <c r="AD412" s="16" t="s">
        <v>867</v>
      </c>
      <c r="AF412" s="16" t="s">
        <v>11799</v>
      </c>
      <c r="AG412" s="16" t="s">
        <v>11770</v>
      </c>
      <c r="AH412" s="16" t="s">
        <v>844</v>
      </c>
      <c r="AI412" s="16" t="s">
        <v>844</v>
      </c>
      <c r="AJ412" s="16" t="s">
        <v>844</v>
      </c>
      <c r="AK412" s="16" t="s">
        <v>843</v>
      </c>
      <c r="AL412" s="16" t="s">
        <v>844</v>
      </c>
      <c r="AM412" s="16" t="s">
        <v>844</v>
      </c>
      <c r="AN412" s="16" t="s">
        <v>843</v>
      </c>
      <c r="AO412" s="16" t="s">
        <v>843</v>
      </c>
      <c r="AP412" s="16" t="s">
        <v>843</v>
      </c>
      <c r="AQ412" s="16" t="s">
        <v>844</v>
      </c>
      <c r="AR412" s="16" t="s">
        <v>4421</v>
      </c>
      <c r="AS412" s="16" t="s">
        <v>843</v>
      </c>
      <c r="AT412" s="16" t="s">
        <v>843</v>
      </c>
      <c r="AU412" s="16" t="s">
        <v>844</v>
      </c>
      <c r="AV412" s="16" t="s">
        <v>843</v>
      </c>
      <c r="AW412" s="16" t="s">
        <v>843</v>
      </c>
      <c r="AX412" s="16" t="s">
        <v>843</v>
      </c>
      <c r="AY412" s="16" t="s">
        <v>843</v>
      </c>
      <c r="BB412" s="16" t="s">
        <v>4437</v>
      </c>
      <c r="BF412" s="16" t="s">
        <v>844</v>
      </c>
      <c r="BI412" s="16" t="s">
        <v>7785</v>
      </c>
      <c r="BJ412" s="16" t="s">
        <v>843</v>
      </c>
      <c r="BK412" s="16" t="s">
        <v>843</v>
      </c>
      <c r="BL412" s="16" t="s">
        <v>843</v>
      </c>
      <c r="BM412" s="16" t="s">
        <v>843</v>
      </c>
      <c r="BN412" s="16" t="s">
        <v>843</v>
      </c>
      <c r="BO412" s="16" t="s">
        <v>844</v>
      </c>
      <c r="BP412" s="16" t="s">
        <v>843</v>
      </c>
      <c r="BQ412" s="16" t="s">
        <v>843</v>
      </c>
      <c r="DX412" s="16" t="s">
        <v>867</v>
      </c>
      <c r="DY412" s="16" t="s">
        <v>867</v>
      </c>
      <c r="ES412" s="16" t="s">
        <v>867</v>
      </c>
      <c r="EU412" s="16" t="s">
        <v>7813</v>
      </c>
      <c r="EV412" s="16" t="s">
        <v>865</v>
      </c>
      <c r="FF412" s="16" t="s">
        <v>7836</v>
      </c>
      <c r="HC412" s="16" t="s">
        <v>865</v>
      </c>
      <c r="JA412" s="16" t="s">
        <v>4813</v>
      </c>
      <c r="JB412" s="16" t="s">
        <v>865</v>
      </c>
      <c r="JC412" s="16" t="s">
        <v>865</v>
      </c>
      <c r="JD412" s="16" t="s">
        <v>865</v>
      </c>
      <c r="JE412" s="16" t="s">
        <v>865</v>
      </c>
      <c r="JF412" s="16" t="s">
        <v>865</v>
      </c>
      <c r="JG412" s="16" t="s">
        <v>843</v>
      </c>
      <c r="JH412" s="16" t="s">
        <v>4846</v>
      </c>
      <c r="KF412" s="16" t="s">
        <v>4926</v>
      </c>
      <c r="KI412" s="16" t="s">
        <v>4846</v>
      </c>
      <c r="KO412" s="16" t="s">
        <v>9798</v>
      </c>
      <c r="KP412" s="16" t="s">
        <v>9797</v>
      </c>
      <c r="KQ412" s="16" t="s">
        <v>8694</v>
      </c>
      <c r="KR412" s="16" t="s">
        <v>10865</v>
      </c>
      <c r="KS412" s="16" t="s">
        <v>9799</v>
      </c>
      <c r="KT412" s="16" t="s">
        <v>9148</v>
      </c>
      <c r="KU412" s="16" t="s">
        <v>844</v>
      </c>
      <c r="KV412" s="16" t="s">
        <v>9148</v>
      </c>
      <c r="KW412" s="16" t="s">
        <v>851</v>
      </c>
      <c r="KX412" s="16" t="s">
        <v>487</v>
      </c>
      <c r="KY412" s="16" t="s">
        <v>487</v>
      </c>
      <c r="KZ412" s="16" t="s">
        <v>487</v>
      </c>
      <c r="LC412" s="16" t="s">
        <v>10879</v>
      </c>
      <c r="LF412" s="16" t="s">
        <v>11654</v>
      </c>
      <c r="LI412" s="16" t="s">
        <v>11655</v>
      </c>
      <c r="LJ412" s="16" t="s">
        <v>843</v>
      </c>
      <c r="LL412" s="16" t="s">
        <v>8711</v>
      </c>
      <c r="LM412" s="16" t="s">
        <v>8741</v>
      </c>
      <c r="LO412" s="16" t="s">
        <v>843</v>
      </c>
      <c r="LP412" s="16" t="s">
        <v>843</v>
      </c>
      <c r="LQ412" s="16" t="s">
        <v>844</v>
      </c>
      <c r="LR412" s="16" t="s">
        <v>843</v>
      </c>
      <c r="LS412" s="16" t="s">
        <v>844</v>
      </c>
      <c r="LT412" s="16" t="s">
        <v>843</v>
      </c>
      <c r="LU412" s="16" t="s">
        <v>844</v>
      </c>
      <c r="LV412" s="16" t="s">
        <v>843</v>
      </c>
      <c r="LW412" s="16" t="s">
        <v>844</v>
      </c>
      <c r="LX412" s="16" t="s">
        <v>843</v>
      </c>
      <c r="LY412" s="16" t="s">
        <v>843</v>
      </c>
      <c r="LZ412" s="16" t="s">
        <v>843</v>
      </c>
      <c r="MA412" s="16" t="s">
        <v>843</v>
      </c>
      <c r="MB412" s="16" t="s">
        <v>843</v>
      </c>
      <c r="MC412" s="16" t="s">
        <v>843</v>
      </c>
      <c r="ME412" s="16" t="s">
        <v>11656</v>
      </c>
      <c r="MF412" s="16" t="s">
        <v>8847</v>
      </c>
      <c r="MO412" s="16" t="s">
        <v>1817</v>
      </c>
      <c r="MP412" s="16" t="s">
        <v>1824</v>
      </c>
      <c r="MR412" s="16" t="s">
        <v>470</v>
      </c>
      <c r="MS412" s="16" t="s">
        <v>11866</v>
      </c>
      <c r="MT412" s="16" t="s">
        <v>8870</v>
      </c>
      <c r="NC412" s="16" t="s">
        <v>487</v>
      </c>
      <c r="NE412" s="16" t="s">
        <v>486</v>
      </c>
      <c r="NG412" s="16" t="s">
        <v>1376</v>
      </c>
      <c r="NI412" s="16" t="s">
        <v>11658</v>
      </c>
      <c r="NR412" s="16" t="s">
        <v>878</v>
      </c>
      <c r="NS412" s="16" t="s">
        <v>462</v>
      </c>
      <c r="NT412" s="16" t="s">
        <v>482</v>
      </c>
      <c r="NU412" s="16">
        <v>0.79400000000000004</v>
      </c>
      <c r="NV412" s="16" t="s">
        <v>457</v>
      </c>
      <c r="NW412" s="16" t="s">
        <v>1177</v>
      </c>
      <c r="NX412" s="16" t="s">
        <v>1142</v>
      </c>
      <c r="OB412" s="16" t="s">
        <v>833</v>
      </c>
      <c r="OC412" s="16" t="s">
        <v>878</v>
      </c>
    </row>
    <row r="413" spans="1:394" x14ac:dyDescent="0.25">
      <c r="A413" s="16" t="s">
        <v>10868</v>
      </c>
      <c r="B413" s="16" t="s">
        <v>844</v>
      </c>
      <c r="C413" s="16" t="s">
        <v>972</v>
      </c>
      <c r="D413" s="16" t="s">
        <v>844</v>
      </c>
      <c r="E413" s="16" t="s">
        <v>843</v>
      </c>
      <c r="F413" s="16" t="s">
        <v>843</v>
      </c>
      <c r="G413" s="16" t="s">
        <v>843</v>
      </c>
      <c r="H413" s="16" t="s">
        <v>843</v>
      </c>
      <c r="I413" s="16" t="s">
        <v>843</v>
      </c>
      <c r="J413" s="16" t="s">
        <v>843</v>
      </c>
      <c r="K413" s="16" t="s">
        <v>843</v>
      </c>
      <c r="L413" s="16" t="s">
        <v>843</v>
      </c>
      <c r="M413" s="16" t="s">
        <v>843</v>
      </c>
      <c r="N413" s="16" t="s">
        <v>843</v>
      </c>
      <c r="O413" s="16" t="s">
        <v>843</v>
      </c>
      <c r="Q413" s="16" t="s">
        <v>844</v>
      </c>
      <c r="R413" s="16">
        <v>55</v>
      </c>
      <c r="T413" s="16" t="s">
        <v>474</v>
      </c>
      <c r="U413" s="16" t="s">
        <v>843</v>
      </c>
      <c r="V413" s="16" t="s">
        <v>844</v>
      </c>
      <c r="W413" s="16" t="s">
        <v>843</v>
      </c>
      <c r="X413" s="16" t="s">
        <v>844</v>
      </c>
      <c r="Y413" s="16" t="s">
        <v>843</v>
      </c>
      <c r="Z413" s="16" t="s">
        <v>843</v>
      </c>
      <c r="AA413" s="16" t="s">
        <v>843</v>
      </c>
      <c r="AB413" s="16" t="s">
        <v>843</v>
      </c>
      <c r="AC413" s="16" t="s">
        <v>843</v>
      </c>
      <c r="AD413" s="16" t="s">
        <v>867</v>
      </c>
      <c r="AF413" s="16" t="s">
        <v>11853</v>
      </c>
      <c r="AG413" s="16" t="s">
        <v>11782</v>
      </c>
      <c r="AH413" s="16" t="s">
        <v>843</v>
      </c>
      <c r="AI413" s="16" t="s">
        <v>843</v>
      </c>
      <c r="AJ413" s="16" t="s">
        <v>844</v>
      </c>
      <c r="AK413" s="16" t="s">
        <v>843</v>
      </c>
      <c r="AL413" s="16" t="s">
        <v>844</v>
      </c>
      <c r="AM413" s="16" t="s">
        <v>843</v>
      </c>
      <c r="AN413" s="16" t="s">
        <v>843</v>
      </c>
      <c r="AO413" s="16" t="s">
        <v>843</v>
      </c>
      <c r="AP413" s="16" t="s">
        <v>843</v>
      </c>
      <c r="AQ413" s="16" t="s">
        <v>843</v>
      </c>
      <c r="AR413" s="16" t="s">
        <v>4433</v>
      </c>
      <c r="AS413" s="16" t="s">
        <v>843</v>
      </c>
      <c r="AT413" s="16" t="s">
        <v>843</v>
      </c>
      <c r="AU413" s="16" t="s">
        <v>843</v>
      </c>
      <c r="AV413" s="16" t="s">
        <v>843</v>
      </c>
      <c r="AW413" s="16" t="s">
        <v>843</v>
      </c>
      <c r="AX413" s="16" t="s">
        <v>843</v>
      </c>
      <c r="AY413" s="16" t="s">
        <v>844</v>
      </c>
      <c r="BF413" s="16" t="s">
        <v>843</v>
      </c>
      <c r="BH413" s="16" t="s">
        <v>7380</v>
      </c>
      <c r="BI413" s="16" t="s">
        <v>7785</v>
      </c>
      <c r="BJ413" s="16" t="s">
        <v>843</v>
      </c>
      <c r="BK413" s="16" t="s">
        <v>843</v>
      </c>
      <c r="BL413" s="16" t="s">
        <v>843</v>
      </c>
      <c r="BM413" s="16" t="s">
        <v>843</v>
      </c>
      <c r="BN413" s="16" t="s">
        <v>843</v>
      </c>
      <c r="BO413" s="16" t="s">
        <v>844</v>
      </c>
      <c r="BP413" s="16" t="s">
        <v>843</v>
      </c>
      <c r="BQ413" s="16" t="s">
        <v>843</v>
      </c>
      <c r="DX413" s="16" t="s">
        <v>867</v>
      </c>
      <c r="DY413" s="16" t="s">
        <v>867</v>
      </c>
      <c r="ES413" s="16" t="s">
        <v>865</v>
      </c>
      <c r="EU413" s="16" t="s">
        <v>7810</v>
      </c>
      <c r="EV413" s="16" t="s">
        <v>865</v>
      </c>
      <c r="HC413" s="16" t="s">
        <v>865</v>
      </c>
      <c r="JA413" s="16" t="s">
        <v>4816</v>
      </c>
      <c r="JB413" s="16" t="s">
        <v>867</v>
      </c>
      <c r="JC413" s="16" t="s">
        <v>865</v>
      </c>
      <c r="JG413" s="16" t="s">
        <v>843</v>
      </c>
      <c r="JV413" s="16">
        <v>40</v>
      </c>
      <c r="JW413" s="16" t="s">
        <v>7600</v>
      </c>
      <c r="JX413" s="16">
        <v>40</v>
      </c>
      <c r="JZ413" s="16" t="s">
        <v>4874</v>
      </c>
      <c r="KB413" s="16" t="s">
        <v>7610</v>
      </c>
      <c r="KD413" s="16" t="s">
        <v>4920</v>
      </c>
      <c r="KE413" s="16" t="s">
        <v>7277</v>
      </c>
      <c r="KF413" s="16" t="s">
        <v>4411</v>
      </c>
      <c r="KH413" s="16" t="s">
        <v>7636</v>
      </c>
      <c r="KI413" s="16" t="s">
        <v>4982</v>
      </c>
      <c r="KK413" s="16" t="s">
        <v>4880</v>
      </c>
      <c r="KM413" s="16" t="s">
        <v>7610</v>
      </c>
      <c r="KO413" s="16" t="s">
        <v>9804</v>
      </c>
      <c r="KP413" s="16" t="s">
        <v>9803</v>
      </c>
      <c r="KQ413" s="16" t="s">
        <v>8694</v>
      </c>
      <c r="KR413" s="16" t="s">
        <v>10869</v>
      </c>
      <c r="KS413" s="16" t="s">
        <v>9805</v>
      </c>
      <c r="KT413" s="16" t="s">
        <v>9148</v>
      </c>
      <c r="KU413" s="16" t="s">
        <v>844</v>
      </c>
      <c r="KV413" s="16" t="s">
        <v>9148</v>
      </c>
      <c r="KW413" s="16" t="s">
        <v>851</v>
      </c>
      <c r="KX413" s="16" t="s">
        <v>487</v>
      </c>
      <c r="KY413" s="16" t="s">
        <v>487</v>
      </c>
      <c r="KZ413" s="16" t="s">
        <v>487</v>
      </c>
      <c r="LC413" s="16" t="s">
        <v>10879</v>
      </c>
      <c r="LF413" s="16" t="s">
        <v>11654</v>
      </c>
      <c r="LI413" s="16" t="s">
        <v>11655</v>
      </c>
      <c r="LJ413" s="16" t="s">
        <v>831</v>
      </c>
      <c r="LK413" s="16" t="s">
        <v>831</v>
      </c>
      <c r="LL413" s="16" t="s">
        <v>8756</v>
      </c>
      <c r="LM413" s="16" t="s">
        <v>8741</v>
      </c>
      <c r="LO413" s="16" t="s">
        <v>843</v>
      </c>
      <c r="LP413" s="16" t="s">
        <v>844</v>
      </c>
      <c r="LQ413" s="16" t="s">
        <v>843</v>
      </c>
      <c r="LR413" s="16" t="s">
        <v>844</v>
      </c>
      <c r="LS413" s="16" t="s">
        <v>843</v>
      </c>
      <c r="LT413" s="16" t="s">
        <v>844</v>
      </c>
      <c r="LU413" s="16" t="s">
        <v>843</v>
      </c>
      <c r="LV413" s="16" t="s">
        <v>843</v>
      </c>
      <c r="LW413" s="16" t="s">
        <v>843</v>
      </c>
      <c r="LX413" s="16" t="s">
        <v>844</v>
      </c>
      <c r="LY413" s="16" t="s">
        <v>843</v>
      </c>
      <c r="LZ413" s="16" t="s">
        <v>843</v>
      </c>
      <c r="MA413" s="16" t="s">
        <v>843</v>
      </c>
      <c r="MB413" s="16" t="s">
        <v>843</v>
      </c>
      <c r="MC413" s="16" t="s">
        <v>843</v>
      </c>
      <c r="ME413" s="16" t="s">
        <v>11656</v>
      </c>
      <c r="MF413" s="16" t="s">
        <v>8847</v>
      </c>
      <c r="MG413" s="16" t="s">
        <v>1839</v>
      </c>
      <c r="MH413" s="16" t="s">
        <v>11668</v>
      </c>
      <c r="MI413" s="16" t="s">
        <v>11668</v>
      </c>
      <c r="MJ413" s="16" t="s">
        <v>1839</v>
      </c>
      <c r="MK413" s="16" t="s">
        <v>9015</v>
      </c>
      <c r="ML413" s="16" t="s">
        <v>1785</v>
      </c>
      <c r="MM413" s="16" t="s">
        <v>486</v>
      </c>
      <c r="MN413" s="16" t="s">
        <v>1798</v>
      </c>
      <c r="MP413" s="16" t="s">
        <v>1829</v>
      </c>
      <c r="MQ413" s="16" t="s">
        <v>1780</v>
      </c>
      <c r="MR413" s="16" t="s">
        <v>474</v>
      </c>
      <c r="MS413" s="16" t="s">
        <v>11866</v>
      </c>
      <c r="MT413" s="16" t="s">
        <v>8911</v>
      </c>
      <c r="MU413" s="16" t="s">
        <v>817</v>
      </c>
      <c r="NC413" s="16" t="s">
        <v>486</v>
      </c>
      <c r="NE413" s="16" t="s">
        <v>486</v>
      </c>
      <c r="NG413" s="16" t="s">
        <v>1380</v>
      </c>
      <c r="NH413" s="16" t="s">
        <v>1912</v>
      </c>
      <c r="NI413" s="16" t="s">
        <v>11658</v>
      </c>
      <c r="NJ413" s="16" t="s">
        <v>11803</v>
      </c>
      <c r="NK413" s="16" t="s">
        <v>11804</v>
      </c>
      <c r="NR413" s="16" t="s">
        <v>451</v>
      </c>
      <c r="NS413" s="16" t="s">
        <v>462</v>
      </c>
      <c r="NT413" s="16" t="s">
        <v>482</v>
      </c>
      <c r="NU413" s="16">
        <v>0.79400000000000004</v>
      </c>
      <c r="NV413" s="16" t="s">
        <v>451</v>
      </c>
      <c r="NW413" s="16" t="s">
        <v>1181</v>
      </c>
      <c r="NX413" s="16" t="s">
        <v>1142</v>
      </c>
      <c r="OB413" s="16" t="s">
        <v>831</v>
      </c>
      <c r="OC413" s="16" t="s">
        <v>451</v>
      </c>
    </row>
    <row r="414" spans="1:394" x14ac:dyDescent="0.25">
      <c r="A414" s="16" t="s">
        <v>10873</v>
      </c>
      <c r="B414" s="16" t="s">
        <v>844</v>
      </c>
      <c r="C414" s="16" t="s">
        <v>972</v>
      </c>
      <c r="D414" s="16" t="s">
        <v>844</v>
      </c>
      <c r="E414" s="16" t="s">
        <v>843</v>
      </c>
      <c r="F414" s="16" t="s">
        <v>843</v>
      </c>
      <c r="G414" s="16" t="s">
        <v>843</v>
      </c>
      <c r="H414" s="16" t="s">
        <v>843</v>
      </c>
      <c r="I414" s="16" t="s">
        <v>843</v>
      </c>
      <c r="J414" s="16" t="s">
        <v>843</v>
      </c>
      <c r="K414" s="16" t="s">
        <v>843</v>
      </c>
      <c r="L414" s="16" t="s">
        <v>843</v>
      </c>
      <c r="M414" s="16" t="s">
        <v>843</v>
      </c>
      <c r="N414" s="16" t="s">
        <v>843</v>
      </c>
      <c r="O414" s="16" t="s">
        <v>843</v>
      </c>
      <c r="Q414" s="16" t="s">
        <v>844</v>
      </c>
      <c r="R414" s="16">
        <v>40</v>
      </c>
      <c r="T414" s="16" t="s">
        <v>470</v>
      </c>
      <c r="U414" s="16" t="s">
        <v>844</v>
      </c>
      <c r="V414" s="16" t="s">
        <v>843</v>
      </c>
      <c r="W414" s="16" t="s">
        <v>844</v>
      </c>
      <c r="X414" s="16" t="s">
        <v>843</v>
      </c>
      <c r="Y414" s="16" t="s">
        <v>843</v>
      </c>
      <c r="Z414" s="16" t="s">
        <v>843</v>
      </c>
      <c r="AA414" s="16" t="s">
        <v>843</v>
      </c>
      <c r="AB414" s="16" t="s">
        <v>844</v>
      </c>
      <c r="AC414" s="16" t="s">
        <v>843</v>
      </c>
      <c r="AD414" s="16" t="s">
        <v>867</v>
      </c>
      <c r="AF414" s="16" t="s">
        <v>11705</v>
      </c>
      <c r="AG414" s="16" t="s">
        <v>11802</v>
      </c>
      <c r="AH414" s="16" t="s">
        <v>843</v>
      </c>
      <c r="AI414" s="16" t="s">
        <v>843</v>
      </c>
      <c r="AJ414" s="16" t="s">
        <v>844</v>
      </c>
      <c r="AK414" s="16" t="s">
        <v>843</v>
      </c>
      <c r="AL414" s="16" t="s">
        <v>844</v>
      </c>
      <c r="AM414" s="16" t="s">
        <v>844</v>
      </c>
      <c r="AN414" s="16" t="s">
        <v>843</v>
      </c>
      <c r="AO414" s="16" t="s">
        <v>843</v>
      </c>
      <c r="AP414" s="16" t="s">
        <v>843</v>
      </c>
      <c r="AQ414" s="16" t="s">
        <v>844</v>
      </c>
      <c r="AR414" s="16" t="s">
        <v>4433</v>
      </c>
      <c r="AS414" s="16" t="s">
        <v>843</v>
      </c>
      <c r="AT414" s="16" t="s">
        <v>843</v>
      </c>
      <c r="AU414" s="16" t="s">
        <v>843</v>
      </c>
      <c r="AV414" s="16" t="s">
        <v>843</v>
      </c>
      <c r="AW414" s="16" t="s">
        <v>843</v>
      </c>
      <c r="AX414" s="16" t="s">
        <v>843</v>
      </c>
      <c r="AY414" s="16" t="s">
        <v>844</v>
      </c>
      <c r="BF414" s="16" t="s">
        <v>844</v>
      </c>
      <c r="BH414" s="16" t="s">
        <v>7383</v>
      </c>
      <c r="BI414" s="16" t="s">
        <v>7785</v>
      </c>
      <c r="BJ414" s="16" t="s">
        <v>843</v>
      </c>
      <c r="BK414" s="16" t="s">
        <v>843</v>
      </c>
      <c r="BL414" s="16" t="s">
        <v>843</v>
      </c>
      <c r="BM414" s="16" t="s">
        <v>843</v>
      </c>
      <c r="BN414" s="16" t="s">
        <v>843</v>
      </c>
      <c r="BO414" s="16" t="s">
        <v>844</v>
      </c>
      <c r="BP414" s="16" t="s">
        <v>843</v>
      </c>
      <c r="BQ414" s="16" t="s">
        <v>843</v>
      </c>
      <c r="DX414" s="16" t="s">
        <v>865</v>
      </c>
      <c r="ES414" s="16" t="s">
        <v>865</v>
      </c>
      <c r="EU414" s="16" t="s">
        <v>7810</v>
      </c>
      <c r="EV414" s="16" t="s">
        <v>865</v>
      </c>
      <c r="FT414" s="16" t="s">
        <v>865</v>
      </c>
      <c r="HC414" s="16" t="s">
        <v>865</v>
      </c>
      <c r="JA414" s="16" t="s">
        <v>4822</v>
      </c>
      <c r="JB414" s="16" t="s">
        <v>865</v>
      </c>
      <c r="JC414" s="16" t="s">
        <v>865</v>
      </c>
      <c r="JD414" s="16" t="s">
        <v>865</v>
      </c>
      <c r="JE414" s="16" t="s">
        <v>865</v>
      </c>
      <c r="JF414" s="16" t="s">
        <v>865</v>
      </c>
      <c r="JG414" s="16" t="s">
        <v>843</v>
      </c>
      <c r="JH414" s="16" t="s">
        <v>7577</v>
      </c>
      <c r="JJ414" s="16" t="s">
        <v>4216</v>
      </c>
      <c r="KF414" s="16" t="s">
        <v>864</v>
      </c>
      <c r="KI414" s="16" t="s">
        <v>4843</v>
      </c>
      <c r="KO414" s="16" t="s">
        <v>9810</v>
      </c>
      <c r="KP414" s="16" t="s">
        <v>9809</v>
      </c>
      <c r="KQ414" s="16" t="s">
        <v>8694</v>
      </c>
      <c r="KR414" s="16" t="s">
        <v>10874</v>
      </c>
      <c r="KS414" s="16" t="s">
        <v>9811</v>
      </c>
      <c r="KT414" s="16" t="s">
        <v>9148</v>
      </c>
      <c r="KU414" s="16" t="s">
        <v>844</v>
      </c>
      <c r="KV414" s="16" t="s">
        <v>9148</v>
      </c>
      <c r="KW414" s="16" t="s">
        <v>851</v>
      </c>
      <c r="KY414" s="16" t="s">
        <v>486</v>
      </c>
      <c r="LC414" s="16" t="s">
        <v>10879</v>
      </c>
      <c r="LF414" s="16" t="s">
        <v>11654</v>
      </c>
      <c r="LI414" s="16" t="s">
        <v>11655</v>
      </c>
      <c r="LJ414" s="16" t="s">
        <v>843</v>
      </c>
      <c r="LM414" s="16" t="s">
        <v>8741</v>
      </c>
      <c r="LO414" s="16" t="s">
        <v>844</v>
      </c>
      <c r="LP414" s="16" t="s">
        <v>844</v>
      </c>
      <c r="LQ414" s="16" t="s">
        <v>1056</v>
      </c>
      <c r="LR414" s="16" t="s">
        <v>843</v>
      </c>
      <c r="LS414" s="16" t="s">
        <v>844</v>
      </c>
      <c r="LT414" s="16" t="s">
        <v>843</v>
      </c>
      <c r="LU414" s="16" t="s">
        <v>843</v>
      </c>
      <c r="LV414" s="16" t="s">
        <v>843</v>
      </c>
      <c r="LW414" s="16" t="s">
        <v>843</v>
      </c>
      <c r="LX414" s="16" t="s">
        <v>843</v>
      </c>
      <c r="LY414" s="16" t="s">
        <v>843</v>
      </c>
      <c r="LZ414" s="16" t="s">
        <v>843</v>
      </c>
      <c r="MA414" s="16" t="s">
        <v>844</v>
      </c>
      <c r="MB414" s="16" t="s">
        <v>843</v>
      </c>
      <c r="MC414" s="16" t="s">
        <v>843</v>
      </c>
      <c r="ME414" s="16" t="s">
        <v>11656</v>
      </c>
      <c r="MF414" s="16" t="s">
        <v>8847</v>
      </c>
      <c r="MP414" s="16" t="s">
        <v>13846</v>
      </c>
      <c r="MR414" s="16" t="s">
        <v>470</v>
      </c>
      <c r="MS414" s="16" t="s">
        <v>11866</v>
      </c>
      <c r="MT414" s="16" t="s">
        <v>8972</v>
      </c>
      <c r="MU414" s="16" t="s">
        <v>817</v>
      </c>
      <c r="NC414" s="16" t="s">
        <v>486</v>
      </c>
      <c r="ND414" s="16" t="s">
        <v>486</v>
      </c>
      <c r="NE414" s="16" t="s">
        <v>486</v>
      </c>
      <c r="NG414" s="16" t="s">
        <v>1378</v>
      </c>
      <c r="NI414" s="16" t="s">
        <v>11658</v>
      </c>
      <c r="NS414" s="16" t="s">
        <v>462</v>
      </c>
      <c r="NT414" s="16" t="s">
        <v>482</v>
      </c>
      <c r="NU414" s="16">
        <v>0.79400000000000004</v>
      </c>
      <c r="NV414" s="16" t="s">
        <v>451</v>
      </c>
      <c r="NW414" s="16" t="s">
        <v>1175</v>
      </c>
      <c r="NX414" s="16" t="s">
        <v>1142</v>
      </c>
      <c r="OC414" s="16" t="s">
        <v>451</v>
      </c>
    </row>
    <row r="415" spans="1:394" x14ac:dyDescent="0.25">
      <c r="A415" s="16" t="s">
        <v>10877</v>
      </c>
      <c r="B415" s="16" t="s">
        <v>1056</v>
      </c>
      <c r="C415" s="16" t="s">
        <v>972</v>
      </c>
      <c r="D415" s="16" t="s">
        <v>844</v>
      </c>
      <c r="E415" s="16" t="s">
        <v>843</v>
      </c>
      <c r="F415" s="16" t="s">
        <v>843</v>
      </c>
      <c r="G415" s="16" t="s">
        <v>843</v>
      </c>
      <c r="H415" s="16" t="s">
        <v>843</v>
      </c>
      <c r="I415" s="16" t="s">
        <v>843</v>
      </c>
      <c r="J415" s="16" t="s">
        <v>843</v>
      </c>
      <c r="K415" s="16" t="s">
        <v>843</v>
      </c>
      <c r="L415" s="16" t="s">
        <v>843</v>
      </c>
      <c r="M415" s="16" t="s">
        <v>843</v>
      </c>
      <c r="N415" s="16" t="s">
        <v>843</v>
      </c>
      <c r="O415" s="16" t="s">
        <v>843</v>
      </c>
      <c r="Q415" s="16" t="s">
        <v>844</v>
      </c>
      <c r="R415" s="16">
        <v>13</v>
      </c>
      <c r="T415" s="16" t="s">
        <v>470</v>
      </c>
      <c r="U415" s="16" t="s">
        <v>844</v>
      </c>
      <c r="V415" s="16" t="s">
        <v>843</v>
      </c>
      <c r="W415" s="16" t="s">
        <v>843</v>
      </c>
      <c r="X415" s="16" t="s">
        <v>843</v>
      </c>
      <c r="Y415" s="16" t="s">
        <v>844</v>
      </c>
      <c r="Z415" s="16" t="s">
        <v>843</v>
      </c>
      <c r="AA415" s="16" t="s">
        <v>843</v>
      </c>
      <c r="AB415" s="16" t="s">
        <v>844</v>
      </c>
      <c r="AC415" s="16" t="s">
        <v>844</v>
      </c>
      <c r="AF415" s="16" t="s">
        <v>11705</v>
      </c>
      <c r="AG415" s="16" t="s">
        <v>11708</v>
      </c>
      <c r="AH415" s="16" t="s">
        <v>843</v>
      </c>
      <c r="AI415" s="16" t="s">
        <v>843</v>
      </c>
      <c r="AJ415" s="16" t="s">
        <v>843</v>
      </c>
      <c r="AK415" s="16" t="s">
        <v>843</v>
      </c>
      <c r="AL415" s="16" t="s">
        <v>844</v>
      </c>
      <c r="AM415" s="16" t="s">
        <v>844</v>
      </c>
      <c r="AN415" s="16" t="s">
        <v>843</v>
      </c>
      <c r="AO415" s="16" t="s">
        <v>843</v>
      </c>
      <c r="AP415" s="16" t="s">
        <v>843</v>
      </c>
      <c r="AQ415" s="16" t="s">
        <v>844</v>
      </c>
      <c r="AR415" s="16" t="s">
        <v>4433</v>
      </c>
      <c r="AS415" s="16" t="s">
        <v>843</v>
      </c>
      <c r="AT415" s="16" t="s">
        <v>843</v>
      </c>
      <c r="AU415" s="16" t="s">
        <v>843</v>
      </c>
      <c r="AV415" s="16" t="s">
        <v>843</v>
      </c>
      <c r="AW415" s="16" t="s">
        <v>843</v>
      </c>
      <c r="AX415" s="16" t="s">
        <v>843</v>
      </c>
      <c r="AY415" s="16" t="s">
        <v>844</v>
      </c>
      <c r="BF415" s="16" t="s">
        <v>844</v>
      </c>
      <c r="BH415" s="16" t="s">
        <v>7383</v>
      </c>
      <c r="BI415" s="16" t="s">
        <v>7785</v>
      </c>
      <c r="BJ415" s="16" t="s">
        <v>843</v>
      </c>
      <c r="BK415" s="16" t="s">
        <v>843</v>
      </c>
      <c r="BL415" s="16" t="s">
        <v>843</v>
      </c>
      <c r="BM415" s="16" t="s">
        <v>843</v>
      </c>
      <c r="BN415" s="16" t="s">
        <v>843</v>
      </c>
      <c r="BO415" s="16" t="s">
        <v>844</v>
      </c>
      <c r="BP415" s="16" t="s">
        <v>843</v>
      </c>
      <c r="BQ415" s="16" t="s">
        <v>843</v>
      </c>
      <c r="CC415" s="16" t="s">
        <v>867</v>
      </c>
      <c r="CD415" s="16" t="s">
        <v>6840</v>
      </c>
      <c r="CE415" s="16" t="s">
        <v>7537</v>
      </c>
      <c r="DN415" s="16" t="s">
        <v>4411</v>
      </c>
      <c r="DQ415" s="16" t="s">
        <v>7093</v>
      </c>
      <c r="DR415" s="16" t="s">
        <v>865</v>
      </c>
      <c r="DX415" s="16" t="s">
        <v>865</v>
      </c>
      <c r="ES415" s="16" t="s">
        <v>865</v>
      </c>
      <c r="EU415" s="16" t="s">
        <v>7810</v>
      </c>
      <c r="EV415" s="16" t="s">
        <v>865</v>
      </c>
      <c r="FT415" s="16" t="s">
        <v>865</v>
      </c>
      <c r="HC415" s="16" t="s">
        <v>865</v>
      </c>
      <c r="KO415" s="16" t="s">
        <v>9810</v>
      </c>
      <c r="KP415" s="16" t="s">
        <v>9809</v>
      </c>
      <c r="KQ415" s="16" t="s">
        <v>8694</v>
      </c>
      <c r="KR415" s="16" t="s">
        <v>10878</v>
      </c>
      <c r="KS415" s="16" t="s">
        <v>9811</v>
      </c>
      <c r="KT415" s="16" t="s">
        <v>9148</v>
      </c>
      <c r="KU415" s="16" t="s">
        <v>844</v>
      </c>
      <c r="KV415" s="16" t="s">
        <v>9148</v>
      </c>
      <c r="KW415" s="16" t="s">
        <v>851</v>
      </c>
      <c r="KY415" s="16" t="s">
        <v>486</v>
      </c>
      <c r="LC415" s="16" t="s">
        <v>10879</v>
      </c>
      <c r="LD415" s="16" t="s">
        <v>11692</v>
      </c>
      <c r="LE415" s="16" t="s">
        <v>11693</v>
      </c>
      <c r="LF415" s="16" t="s">
        <v>11654</v>
      </c>
      <c r="LI415" s="16" t="s">
        <v>11655</v>
      </c>
      <c r="LM415" s="16" t="s">
        <v>8741</v>
      </c>
      <c r="LO415" s="16" t="s">
        <v>844</v>
      </c>
      <c r="LP415" s="16" t="s">
        <v>844</v>
      </c>
      <c r="LQ415" s="16" t="s">
        <v>1056</v>
      </c>
      <c r="LR415" s="16" t="s">
        <v>843</v>
      </c>
      <c r="LS415" s="16" t="s">
        <v>844</v>
      </c>
      <c r="LT415" s="16" t="s">
        <v>843</v>
      </c>
      <c r="LU415" s="16" t="s">
        <v>843</v>
      </c>
      <c r="LV415" s="16" t="s">
        <v>843</v>
      </c>
      <c r="LW415" s="16" t="s">
        <v>843</v>
      </c>
      <c r="LX415" s="16" t="s">
        <v>843</v>
      </c>
      <c r="LY415" s="16" t="s">
        <v>843</v>
      </c>
      <c r="LZ415" s="16" t="s">
        <v>843</v>
      </c>
      <c r="MA415" s="16" t="s">
        <v>844</v>
      </c>
      <c r="MB415" s="16" t="s">
        <v>843</v>
      </c>
      <c r="MC415" s="16" t="s">
        <v>843</v>
      </c>
      <c r="ME415" s="16" t="s">
        <v>11677</v>
      </c>
      <c r="MF415" s="16" t="s">
        <v>8847</v>
      </c>
      <c r="MR415" s="16" t="s">
        <v>470</v>
      </c>
      <c r="MS415" s="16" t="s">
        <v>11866</v>
      </c>
      <c r="MT415" s="16" t="s">
        <v>8972</v>
      </c>
      <c r="MU415" s="16" t="s">
        <v>817</v>
      </c>
      <c r="MV415" s="16" t="s">
        <v>487</v>
      </c>
      <c r="MW415" s="16" t="s">
        <v>1266</v>
      </c>
      <c r="MX415" s="16" t="s">
        <v>1262</v>
      </c>
      <c r="MY415" s="16" t="s">
        <v>486</v>
      </c>
      <c r="MZ415" s="16" t="s">
        <v>487</v>
      </c>
      <c r="NA415" s="16" t="s">
        <v>486</v>
      </c>
      <c r="NC415" s="16" t="s">
        <v>486</v>
      </c>
      <c r="ND415" s="16" t="s">
        <v>486</v>
      </c>
      <c r="NE415" s="16" t="s">
        <v>486</v>
      </c>
      <c r="NI415" s="16" t="s">
        <v>11658</v>
      </c>
      <c r="NL415" s="16" t="s">
        <v>844</v>
      </c>
      <c r="NS415" s="16" t="s">
        <v>462</v>
      </c>
      <c r="NT415" s="16" t="s">
        <v>482</v>
      </c>
      <c r="NU415" s="16">
        <v>0.79400000000000004</v>
      </c>
      <c r="NV415" s="16" t="s">
        <v>824</v>
      </c>
      <c r="NW415" s="16" t="s">
        <v>1173</v>
      </c>
      <c r="NX415" s="16" t="s">
        <v>1142</v>
      </c>
      <c r="NY415" s="16" t="s">
        <v>824</v>
      </c>
      <c r="NZ415" s="16" t="s">
        <v>929</v>
      </c>
    </row>
    <row r="416" spans="1:394" x14ac:dyDescent="0.25">
      <c r="A416" s="16" t="s">
        <v>10882</v>
      </c>
      <c r="B416" s="16" t="s">
        <v>844</v>
      </c>
      <c r="C416" s="16" t="s">
        <v>972</v>
      </c>
      <c r="D416" s="16" t="s">
        <v>844</v>
      </c>
      <c r="E416" s="16" t="s">
        <v>843</v>
      </c>
      <c r="F416" s="16" t="s">
        <v>843</v>
      </c>
      <c r="G416" s="16" t="s">
        <v>843</v>
      </c>
      <c r="H416" s="16" t="s">
        <v>843</v>
      </c>
      <c r="I416" s="16" t="s">
        <v>843</v>
      </c>
      <c r="J416" s="16" t="s">
        <v>843</v>
      </c>
      <c r="K416" s="16" t="s">
        <v>843</v>
      </c>
      <c r="L416" s="16" t="s">
        <v>843</v>
      </c>
      <c r="M416" s="16" t="s">
        <v>843</v>
      </c>
      <c r="N416" s="16" t="s">
        <v>843</v>
      </c>
      <c r="O416" s="16" t="s">
        <v>843</v>
      </c>
      <c r="Q416" s="16" t="s">
        <v>844</v>
      </c>
      <c r="R416" s="16">
        <v>65</v>
      </c>
      <c r="T416" s="16" t="s">
        <v>474</v>
      </c>
      <c r="U416" s="16" t="s">
        <v>843</v>
      </c>
      <c r="V416" s="16" t="s">
        <v>844</v>
      </c>
      <c r="W416" s="16" t="s">
        <v>843</v>
      </c>
      <c r="X416" s="16" t="s">
        <v>844</v>
      </c>
      <c r="Y416" s="16" t="s">
        <v>843</v>
      </c>
      <c r="Z416" s="16" t="s">
        <v>843</v>
      </c>
      <c r="AA416" s="16" t="s">
        <v>843</v>
      </c>
      <c r="AB416" s="16" t="s">
        <v>843</v>
      </c>
      <c r="AC416" s="16" t="s">
        <v>843</v>
      </c>
      <c r="AD416" s="16" t="s">
        <v>867</v>
      </c>
      <c r="AF416" s="16" t="s">
        <v>11673</v>
      </c>
      <c r="AG416" s="16" t="s">
        <v>11873</v>
      </c>
      <c r="AH416" s="16" t="s">
        <v>844</v>
      </c>
      <c r="AI416" s="16" t="s">
        <v>844</v>
      </c>
      <c r="AJ416" s="16" t="s">
        <v>843</v>
      </c>
      <c r="AK416" s="16" t="s">
        <v>843</v>
      </c>
      <c r="AL416" s="16" t="s">
        <v>844</v>
      </c>
      <c r="AM416" s="16" t="s">
        <v>844</v>
      </c>
      <c r="AN416" s="16" t="s">
        <v>843</v>
      </c>
      <c r="AO416" s="16" t="s">
        <v>843</v>
      </c>
      <c r="AP416" s="16" t="s">
        <v>843</v>
      </c>
      <c r="AQ416" s="16" t="s">
        <v>844</v>
      </c>
      <c r="AR416" s="16" t="s">
        <v>4418</v>
      </c>
      <c r="AS416" s="16" t="s">
        <v>843</v>
      </c>
      <c r="AT416" s="16" t="s">
        <v>844</v>
      </c>
      <c r="AU416" s="16" t="s">
        <v>843</v>
      </c>
      <c r="AV416" s="16" t="s">
        <v>843</v>
      </c>
      <c r="AW416" s="16" t="s">
        <v>843</v>
      </c>
      <c r="AX416" s="16" t="s">
        <v>843</v>
      </c>
      <c r="AY416" s="16" t="s">
        <v>843</v>
      </c>
      <c r="BA416" s="16" t="s">
        <v>4437</v>
      </c>
      <c r="BF416" s="16" t="s">
        <v>844</v>
      </c>
      <c r="BI416" s="16" t="s">
        <v>7785</v>
      </c>
      <c r="BJ416" s="16" t="s">
        <v>843</v>
      </c>
      <c r="BK416" s="16" t="s">
        <v>843</v>
      </c>
      <c r="BL416" s="16" t="s">
        <v>843</v>
      </c>
      <c r="BM416" s="16" t="s">
        <v>843</v>
      </c>
      <c r="BN416" s="16" t="s">
        <v>843</v>
      </c>
      <c r="BO416" s="16" t="s">
        <v>844</v>
      </c>
      <c r="BP416" s="16" t="s">
        <v>843</v>
      </c>
      <c r="BQ416" s="16" t="s">
        <v>843</v>
      </c>
      <c r="DX416" s="16" t="s">
        <v>867</v>
      </c>
      <c r="DY416" s="16" t="s">
        <v>867</v>
      </c>
      <c r="ES416" s="16" t="s">
        <v>867</v>
      </c>
      <c r="EU416" s="16" t="s">
        <v>7813</v>
      </c>
      <c r="EV416" s="16" t="s">
        <v>865</v>
      </c>
      <c r="FF416" s="16" t="s">
        <v>7836</v>
      </c>
      <c r="HC416" s="16" t="s">
        <v>865</v>
      </c>
      <c r="JA416" s="16" t="s">
        <v>4816</v>
      </c>
      <c r="JB416" s="16" t="s">
        <v>865</v>
      </c>
      <c r="JC416" s="16" t="s">
        <v>865</v>
      </c>
      <c r="JD416" s="16" t="s">
        <v>865</v>
      </c>
      <c r="JE416" s="16" t="s">
        <v>865</v>
      </c>
      <c r="JF416" s="16" t="s">
        <v>865</v>
      </c>
      <c r="JG416" s="16" t="s">
        <v>843</v>
      </c>
      <c r="JH416" s="16" t="s">
        <v>4846</v>
      </c>
      <c r="KF416" s="16" t="s">
        <v>4926</v>
      </c>
      <c r="KI416" s="16" t="s">
        <v>4846</v>
      </c>
      <c r="KO416" s="16" t="s">
        <v>9815</v>
      </c>
      <c r="KP416" s="16" t="s">
        <v>9814</v>
      </c>
      <c r="KQ416" s="16" t="s">
        <v>8694</v>
      </c>
      <c r="KR416" s="16" t="s">
        <v>10883</v>
      </c>
      <c r="KS416" s="16" t="s">
        <v>9816</v>
      </c>
      <c r="KT416" s="16" t="s">
        <v>9148</v>
      </c>
      <c r="KU416" s="16" t="s">
        <v>844</v>
      </c>
      <c r="KV416" s="16" t="s">
        <v>9148</v>
      </c>
      <c r="KW416" s="16" t="s">
        <v>851</v>
      </c>
      <c r="KX416" s="16" t="s">
        <v>487</v>
      </c>
      <c r="KY416" s="16" t="s">
        <v>487</v>
      </c>
      <c r="KZ416" s="16" t="s">
        <v>487</v>
      </c>
      <c r="LC416" s="16" t="s">
        <v>10879</v>
      </c>
      <c r="LF416" s="16" t="s">
        <v>11654</v>
      </c>
      <c r="LI416" s="16" t="s">
        <v>11655</v>
      </c>
      <c r="LJ416" s="16" t="s">
        <v>843</v>
      </c>
      <c r="LL416" s="16" t="s">
        <v>8711</v>
      </c>
      <c r="LM416" s="16" t="s">
        <v>8741</v>
      </c>
      <c r="LO416" s="16" t="s">
        <v>843</v>
      </c>
      <c r="LP416" s="16" t="s">
        <v>844</v>
      </c>
      <c r="LQ416" s="16" t="s">
        <v>844</v>
      </c>
      <c r="LR416" s="16" t="s">
        <v>844</v>
      </c>
      <c r="LS416" s="16" t="s">
        <v>844</v>
      </c>
      <c r="LT416" s="16" t="s">
        <v>844</v>
      </c>
      <c r="LU416" s="16" t="s">
        <v>844</v>
      </c>
      <c r="LV416" s="16" t="s">
        <v>843</v>
      </c>
      <c r="LW416" s="16" t="s">
        <v>1056</v>
      </c>
      <c r="LX416" s="16" t="s">
        <v>843</v>
      </c>
      <c r="LY416" s="16" t="s">
        <v>843</v>
      </c>
      <c r="LZ416" s="16" t="s">
        <v>843</v>
      </c>
      <c r="MA416" s="16" t="s">
        <v>843</v>
      </c>
      <c r="MB416" s="16" t="s">
        <v>843</v>
      </c>
      <c r="MC416" s="16" t="s">
        <v>843</v>
      </c>
      <c r="ME416" s="16" t="s">
        <v>11656</v>
      </c>
      <c r="MF416" s="16" t="s">
        <v>8847</v>
      </c>
      <c r="MO416" s="16" t="s">
        <v>1817</v>
      </c>
      <c r="MP416" s="16" t="s">
        <v>1824</v>
      </c>
      <c r="MR416" s="16" t="s">
        <v>474</v>
      </c>
      <c r="MS416" s="16" t="s">
        <v>11866</v>
      </c>
      <c r="MT416" s="16" t="s">
        <v>9009</v>
      </c>
      <c r="NC416" s="16" t="s">
        <v>487</v>
      </c>
      <c r="NE416" s="16" t="s">
        <v>486</v>
      </c>
      <c r="NG416" s="16" t="s">
        <v>1380</v>
      </c>
      <c r="NI416" s="16" t="s">
        <v>11658</v>
      </c>
      <c r="NR416" s="16" t="s">
        <v>878</v>
      </c>
      <c r="NS416" s="16" t="s">
        <v>462</v>
      </c>
      <c r="NT416" s="16" t="s">
        <v>482</v>
      </c>
      <c r="NU416" s="16">
        <v>0.79400000000000004</v>
      </c>
      <c r="NV416" s="16" t="s">
        <v>457</v>
      </c>
      <c r="NW416" s="16" t="s">
        <v>1183</v>
      </c>
      <c r="NX416" s="16" t="s">
        <v>1142</v>
      </c>
      <c r="OB416" s="16" t="s">
        <v>833</v>
      </c>
      <c r="OC416" s="16" t="s">
        <v>878</v>
      </c>
    </row>
    <row r="417" spans="1:393" x14ac:dyDescent="0.25">
      <c r="A417" s="16" t="s">
        <v>10886</v>
      </c>
      <c r="B417" s="16" t="s">
        <v>1056</v>
      </c>
      <c r="C417" s="16" t="s">
        <v>972</v>
      </c>
      <c r="D417" s="16" t="s">
        <v>844</v>
      </c>
      <c r="E417" s="16" t="s">
        <v>843</v>
      </c>
      <c r="F417" s="16" t="s">
        <v>843</v>
      </c>
      <c r="G417" s="16" t="s">
        <v>843</v>
      </c>
      <c r="H417" s="16" t="s">
        <v>843</v>
      </c>
      <c r="I417" s="16" t="s">
        <v>843</v>
      </c>
      <c r="J417" s="16" t="s">
        <v>843</v>
      </c>
      <c r="K417" s="16" t="s">
        <v>843</v>
      </c>
      <c r="L417" s="16" t="s">
        <v>843</v>
      </c>
      <c r="M417" s="16" t="s">
        <v>843</v>
      </c>
      <c r="N417" s="16" t="s">
        <v>843</v>
      </c>
      <c r="O417" s="16" t="s">
        <v>843</v>
      </c>
      <c r="Q417" s="16" t="s">
        <v>844</v>
      </c>
      <c r="R417" s="16">
        <v>56</v>
      </c>
      <c r="T417" s="16" t="s">
        <v>470</v>
      </c>
      <c r="U417" s="16" t="s">
        <v>844</v>
      </c>
      <c r="V417" s="16" t="s">
        <v>843</v>
      </c>
      <c r="W417" s="16" t="s">
        <v>844</v>
      </c>
      <c r="X417" s="16" t="s">
        <v>843</v>
      </c>
      <c r="Y417" s="16" t="s">
        <v>843</v>
      </c>
      <c r="Z417" s="16" t="s">
        <v>843</v>
      </c>
      <c r="AA417" s="16" t="s">
        <v>843</v>
      </c>
      <c r="AB417" s="16" t="s">
        <v>843</v>
      </c>
      <c r="AC417" s="16" t="s">
        <v>843</v>
      </c>
      <c r="AD417" s="16" t="s">
        <v>867</v>
      </c>
      <c r="AF417" s="16" t="s">
        <v>11673</v>
      </c>
      <c r="AG417" s="16" t="s">
        <v>11652</v>
      </c>
      <c r="AH417" s="16" t="s">
        <v>844</v>
      </c>
      <c r="AI417" s="16" t="s">
        <v>843</v>
      </c>
      <c r="AJ417" s="16" t="s">
        <v>844</v>
      </c>
      <c r="AK417" s="16" t="s">
        <v>843</v>
      </c>
      <c r="AL417" s="16" t="s">
        <v>844</v>
      </c>
      <c r="AM417" s="16" t="s">
        <v>844</v>
      </c>
      <c r="AN417" s="16" t="s">
        <v>843</v>
      </c>
      <c r="AO417" s="16" t="s">
        <v>843</v>
      </c>
      <c r="AP417" s="16" t="s">
        <v>843</v>
      </c>
      <c r="AQ417" s="16" t="s">
        <v>844</v>
      </c>
      <c r="AR417" s="16" t="s">
        <v>4433</v>
      </c>
      <c r="AS417" s="16" t="s">
        <v>843</v>
      </c>
      <c r="AT417" s="16" t="s">
        <v>843</v>
      </c>
      <c r="AU417" s="16" t="s">
        <v>843</v>
      </c>
      <c r="AV417" s="16" t="s">
        <v>843</v>
      </c>
      <c r="AW417" s="16" t="s">
        <v>843</v>
      </c>
      <c r="AX417" s="16" t="s">
        <v>843</v>
      </c>
      <c r="AY417" s="16" t="s">
        <v>844</v>
      </c>
      <c r="BF417" s="16" t="s">
        <v>844</v>
      </c>
      <c r="BH417" s="16" t="s">
        <v>7380</v>
      </c>
      <c r="BI417" s="16" t="s">
        <v>7785</v>
      </c>
      <c r="BJ417" s="16" t="s">
        <v>843</v>
      </c>
      <c r="BK417" s="16" t="s">
        <v>843</v>
      </c>
      <c r="BL417" s="16" t="s">
        <v>843</v>
      </c>
      <c r="BM417" s="16" t="s">
        <v>843</v>
      </c>
      <c r="BN417" s="16" t="s">
        <v>843</v>
      </c>
      <c r="BO417" s="16" t="s">
        <v>844</v>
      </c>
      <c r="BP417" s="16" t="s">
        <v>843</v>
      </c>
      <c r="BQ417" s="16" t="s">
        <v>843</v>
      </c>
      <c r="DX417" s="16" t="s">
        <v>867</v>
      </c>
      <c r="DY417" s="16" t="s">
        <v>867</v>
      </c>
      <c r="ES417" s="16" t="s">
        <v>867</v>
      </c>
      <c r="EU417" s="16" t="s">
        <v>7813</v>
      </c>
      <c r="EV417" s="16" t="s">
        <v>865</v>
      </c>
      <c r="HC417" s="16" t="s">
        <v>865</v>
      </c>
      <c r="JA417" s="16" t="s">
        <v>4822</v>
      </c>
      <c r="JB417" s="16" t="s">
        <v>865</v>
      </c>
      <c r="JC417" s="16" t="s">
        <v>865</v>
      </c>
      <c r="JD417" s="16" t="s">
        <v>865</v>
      </c>
      <c r="JE417" s="16" t="s">
        <v>865</v>
      </c>
      <c r="JF417" s="16" t="s">
        <v>865</v>
      </c>
      <c r="JG417" s="16" t="s">
        <v>843</v>
      </c>
      <c r="JH417" s="16" t="s">
        <v>5638</v>
      </c>
      <c r="JJ417" s="16" t="s">
        <v>865</v>
      </c>
      <c r="KF417" s="16" t="s">
        <v>4411</v>
      </c>
      <c r="KI417" s="16" t="s">
        <v>4849</v>
      </c>
      <c r="KO417" s="16" t="s">
        <v>9815</v>
      </c>
      <c r="KP417" s="16" t="s">
        <v>9814</v>
      </c>
      <c r="KQ417" s="16" t="s">
        <v>8694</v>
      </c>
      <c r="KR417" s="16" t="s">
        <v>10887</v>
      </c>
      <c r="KS417" s="16" t="s">
        <v>9816</v>
      </c>
      <c r="KT417" s="16" t="s">
        <v>9148</v>
      </c>
      <c r="KU417" s="16" t="s">
        <v>844</v>
      </c>
      <c r="KV417" s="16" t="s">
        <v>9148</v>
      </c>
      <c r="KW417" s="16" t="s">
        <v>851</v>
      </c>
      <c r="KX417" s="16" t="s">
        <v>487</v>
      </c>
      <c r="KY417" s="16" t="s">
        <v>487</v>
      </c>
      <c r="KZ417" s="16" t="s">
        <v>487</v>
      </c>
      <c r="LC417" s="16" t="s">
        <v>10879</v>
      </c>
      <c r="LF417" s="16" t="s">
        <v>11654</v>
      </c>
      <c r="LI417" s="16" t="s">
        <v>11655</v>
      </c>
      <c r="LJ417" s="16" t="s">
        <v>843</v>
      </c>
      <c r="LL417" s="16" t="s">
        <v>8711</v>
      </c>
      <c r="LM417" s="16" t="s">
        <v>8741</v>
      </c>
      <c r="LO417" s="16" t="s">
        <v>843</v>
      </c>
      <c r="LP417" s="16" t="s">
        <v>844</v>
      </c>
      <c r="LQ417" s="16" t="s">
        <v>844</v>
      </c>
      <c r="LR417" s="16" t="s">
        <v>844</v>
      </c>
      <c r="LS417" s="16" t="s">
        <v>844</v>
      </c>
      <c r="LT417" s="16" t="s">
        <v>844</v>
      </c>
      <c r="LU417" s="16" t="s">
        <v>844</v>
      </c>
      <c r="LV417" s="16" t="s">
        <v>843</v>
      </c>
      <c r="LW417" s="16" t="s">
        <v>1056</v>
      </c>
      <c r="LX417" s="16" t="s">
        <v>843</v>
      </c>
      <c r="LY417" s="16" t="s">
        <v>843</v>
      </c>
      <c r="LZ417" s="16" t="s">
        <v>843</v>
      </c>
      <c r="MA417" s="16" t="s">
        <v>843</v>
      </c>
      <c r="MB417" s="16" t="s">
        <v>843</v>
      </c>
      <c r="MC417" s="16" t="s">
        <v>843</v>
      </c>
      <c r="ME417" s="16" t="s">
        <v>11656</v>
      </c>
      <c r="MF417" s="16" t="s">
        <v>8847</v>
      </c>
      <c r="MP417" s="16" t="s">
        <v>13845</v>
      </c>
      <c r="MR417" s="16" t="s">
        <v>470</v>
      </c>
      <c r="MS417" s="16" t="s">
        <v>11866</v>
      </c>
      <c r="MT417" s="16" t="s">
        <v>9009</v>
      </c>
      <c r="MU417" s="16" t="s">
        <v>817</v>
      </c>
      <c r="NC417" s="16" t="s">
        <v>487</v>
      </c>
      <c r="NE417" s="16" t="s">
        <v>486</v>
      </c>
      <c r="NG417" s="16" t="s">
        <v>1378</v>
      </c>
      <c r="NI417" s="16" t="s">
        <v>11658</v>
      </c>
      <c r="NR417" s="16" t="s">
        <v>451</v>
      </c>
      <c r="NS417" s="16" t="s">
        <v>462</v>
      </c>
      <c r="NT417" s="16" t="s">
        <v>482</v>
      </c>
      <c r="NU417" s="16">
        <v>0.79400000000000004</v>
      </c>
      <c r="NV417" s="16" t="s">
        <v>451</v>
      </c>
      <c r="NW417" s="16" t="s">
        <v>1175</v>
      </c>
      <c r="NX417" s="16" t="s">
        <v>1142</v>
      </c>
      <c r="OB417" s="16" t="s">
        <v>833</v>
      </c>
      <c r="OC417" s="16" t="s">
        <v>451</v>
      </c>
    </row>
    <row r="418" spans="1:393" x14ac:dyDescent="0.25">
      <c r="A418" s="16" t="s">
        <v>10890</v>
      </c>
      <c r="B418" s="16" t="s">
        <v>844</v>
      </c>
      <c r="C418" s="16" t="s">
        <v>972</v>
      </c>
      <c r="D418" s="16" t="s">
        <v>844</v>
      </c>
      <c r="E418" s="16" t="s">
        <v>843</v>
      </c>
      <c r="F418" s="16" t="s">
        <v>843</v>
      </c>
      <c r="G418" s="16" t="s">
        <v>843</v>
      </c>
      <c r="H418" s="16" t="s">
        <v>843</v>
      </c>
      <c r="I418" s="16" t="s">
        <v>843</v>
      </c>
      <c r="J418" s="16" t="s">
        <v>843</v>
      </c>
      <c r="K418" s="16" t="s">
        <v>843</v>
      </c>
      <c r="L418" s="16" t="s">
        <v>843</v>
      </c>
      <c r="M418" s="16" t="s">
        <v>843</v>
      </c>
      <c r="N418" s="16" t="s">
        <v>843</v>
      </c>
      <c r="O418" s="16" t="s">
        <v>843</v>
      </c>
      <c r="Q418" s="16" t="s">
        <v>844</v>
      </c>
      <c r="R418" s="16">
        <v>65</v>
      </c>
      <c r="T418" s="16" t="s">
        <v>474</v>
      </c>
      <c r="U418" s="16" t="s">
        <v>843</v>
      </c>
      <c r="V418" s="16" t="s">
        <v>844</v>
      </c>
      <c r="W418" s="16" t="s">
        <v>843</v>
      </c>
      <c r="X418" s="16" t="s">
        <v>844</v>
      </c>
      <c r="Y418" s="16" t="s">
        <v>843</v>
      </c>
      <c r="Z418" s="16" t="s">
        <v>843</v>
      </c>
      <c r="AA418" s="16" t="s">
        <v>843</v>
      </c>
      <c r="AB418" s="16" t="s">
        <v>843</v>
      </c>
      <c r="AC418" s="16" t="s">
        <v>843</v>
      </c>
      <c r="AD418" s="16" t="s">
        <v>867</v>
      </c>
      <c r="AF418" s="16" t="s">
        <v>11673</v>
      </c>
      <c r="AG418" s="16" t="s">
        <v>11819</v>
      </c>
      <c r="AH418" s="16" t="s">
        <v>844</v>
      </c>
      <c r="AI418" s="16" t="s">
        <v>843</v>
      </c>
      <c r="AJ418" s="16" t="s">
        <v>844</v>
      </c>
      <c r="AK418" s="16" t="s">
        <v>843</v>
      </c>
      <c r="AL418" s="16" t="s">
        <v>844</v>
      </c>
      <c r="AM418" s="16" t="s">
        <v>843</v>
      </c>
      <c r="AN418" s="16" t="s">
        <v>843</v>
      </c>
      <c r="AO418" s="16" t="s">
        <v>843</v>
      </c>
      <c r="AP418" s="16" t="s">
        <v>843</v>
      </c>
      <c r="AQ418" s="16" t="s">
        <v>843</v>
      </c>
      <c r="AR418" s="16" t="s">
        <v>4433</v>
      </c>
      <c r="AS418" s="16" t="s">
        <v>843</v>
      </c>
      <c r="AT418" s="16" t="s">
        <v>843</v>
      </c>
      <c r="AU418" s="16" t="s">
        <v>843</v>
      </c>
      <c r="AV418" s="16" t="s">
        <v>843</v>
      </c>
      <c r="AW418" s="16" t="s">
        <v>843</v>
      </c>
      <c r="AX418" s="16" t="s">
        <v>843</v>
      </c>
      <c r="AY418" s="16" t="s">
        <v>844</v>
      </c>
      <c r="BF418" s="16" t="s">
        <v>843</v>
      </c>
      <c r="BI418" s="16" t="s">
        <v>7785</v>
      </c>
      <c r="BJ418" s="16" t="s">
        <v>843</v>
      </c>
      <c r="BK418" s="16" t="s">
        <v>843</v>
      </c>
      <c r="BL418" s="16" t="s">
        <v>843</v>
      </c>
      <c r="BM418" s="16" t="s">
        <v>843</v>
      </c>
      <c r="BN418" s="16" t="s">
        <v>843</v>
      </c>
      <c r="BO418" s="16" t="s">
        <v>844</v>
      </c>
      <c r="BP418" s="16" t="s">
        <v>843</v>
      </c>
      <c r="BQ418" s="16" t="s">
        <v>843</v>
      </c>
      <c r="DX418" s="16" t="s">
        <v>867</v>
      </c>
      <c r="DY418" s="16" t="s">
        <v>867</v>
      </c>
      <c r="ES418" s="16" t="s">
        <v>867</v>
      </c>
      <c r="EU418" s="16" t="s">
        <v>7813</v>
      </c>
      <c r="EV418" s="16" t="s">
        <v>865</v>
      </c>
      <c r="FF418" s="16" t="s">
        <v>7839</v>
      </c>
      <c r="HC418" s="16" t="s">
        <v>865</v>
      </c>
      <c r="JA418" s="16" t="s">
        <v>4822</v>
      </c>
      <c r="JB418" s="16" t="s">
        <v>865</v>
      </c>
      <c r="JC418" s="16" t="s">
        <v>865</v>
      </c>
      <c r="JD418" s="16" t="s">
        <v>865</v>
      </c>
      <c r="JE418" s="16" t="s">
        <v>865</v>
      </c>
      <c r="JF418" s="16" t="s">
        <v>865</v>
      </c>
      <c r="JG418" s="16" t="s">
        <v>843</v>
      </c>
      <c r="JH418" s="16" t="s">
        <v>4846</v>
      </c>
      <c r="KF418" s="16" t="s">
        <v>4978</v>
      </c>
      <c r="KI418" s="16" t="s">
        <v>4982</v>
      </c>
      <c r="KK418" s="16" t="s">
        <v>4880</v>
      </c>
      <c r="KM418" s="16" t="s">
        <v>7610</v>
      </c>
      <c r="KO418" s="16" t="s">
        <v>9821</v>
      </c>
      <c r="KP418" s="16" t="s">
        <v>9820</v>
      </c>
      <c r="KQ418" s="16" t="s">
        <v>8694</v>
      </c>
      <c r="KR418" s="16" t="s">
        <v>10891</v>
      </c>
      <c r="KS418" s="16" t="s">
        <v>9822</v>
      </c>
      <c r="KT418" s="16" t="s">
        <v>9148</v>
      </c>
      <c r="KU418" s="16" t="s">
        <v>844</v>
      </c>
      <c r="KV418" s="16" t="s">
        <v>9148</v>
      </c>
      <c r="KW418" s="16" t="s">
        <v>851</v>
      </c>
      <c r="KX418" s="16" t="s">
        <v>487</v>
      </c>
      <c r="KY418" s="16" t="s">
        <v>487</v>
      </c>
      <c r="KZ418" s="16" t="s">
        <v>487</v>
      </c>
      <c r="LC418" s="16" t="s">
        <v>10879</v>
      </c>
      <c r="LF418" s="16" t="s">
        <v>11654</v>
      </c>
      <c r="LI418" s="16" t="s">
        <v>11655</v>
      </c>
      <c r="LJ418" s="16" t="s">
        <v>843</v>
      </c>
      <c r="LL418" s="16" t="s">
        <v>8711</v>
      </c>
      <c r="LM418" s="16" t="s">
        <v>8741</v>
      </c>
      <c r="LO418" s="16" t="s">
        <v>843</v>
      </c>
      <c r="LP418" s="16" t="s">
        <v>843</v>
      </c>
      <c r="LQ418" s="16" t="s">
        <v>844</v>
      </c>
      <c r="LR418" s="16" t="s">
        <v>844</v>
      </c>
      <c r="LS418" s="16" t="s">
        <v>844</v>
      </c>
      <c r="LT418" s="16" t="s">
        <v>844</v>
      </c>
      <c r="LU418" s="16" t="s">
        <v>1056</v>
      </c>
      <c r="LV418" s="16" t="s">
        <v>843</v>
      </c>
      <c r="LW418" s="16" t="s">
        <v>844</v>
      </c>
      <c r="LX418" s="16" t="s">
        <v>843</v>
      </c>
      <c r="LY418" s="16" t="s">
        <v>843</v>
      </c>
      <c r="LZ418" s="16" t="s">
        <v>843</v>
      </c>
      <c r="MA418" s="16" t="s">
        <v>843</v>
      </c>
      <c r="MB418" s="16" t="s">
        <v>843</v>
      </c>
      <c r="MC418" s="16" t="s">
        <v>843</v>
      </c>
      <c r="ME418" s="16" t="s">
        <v>11656</v>
      </c>
      <c r="MF418" s="16" t="s">
        <v>8847</v>
      </c>
      <c r="MJ418" s="16" t="s">
        <v>1839</v>
      </c>
      <c r="MO418" s="16" t="s">
        <v>1806</v>
      </c>
      <c r="MP418" s="16" t="s">
        <v>1829</v>
      </c>
      <c r="MQ418" s="16" t="s">
        <v>1780</v>
      </c>
      <c r="MR418" s="16" t="s">
        <v>474</v>
      </c>
      <c r="MS418" s="16" t="s">
        <v>11866</v>
      </c>
      <c r="MT418" s="16" t="s">
        <v>9009</v>
      </c>
      <c r="NC418" s="16" t="s">
        <v>487</v>
      </c>
      <c r="NE418" s="16" t="s">
        <v>486</v>
      </c>
      <c r="NG418" s="16" t="s">
        <v>1378</v>
      </c>
      <c r="NI418" s="16" t="s">
        <v>11658</v>
      </c>
      <c r="NR418" s="16" t="s">
        <v>878</v>
      </c>
      <c r="NS418" s="16" t="s">
        <v>462</v>
      </c>
      <c r="NT418" s="16" t="s">
        <v>482</v>
      </c>
      <c r="NU418" s="16">
        <v>0.79400000000000004</v>
      </c>
      <c r="NV418" s="16" t="s">
        <v>457</v>
      </c>
      <c r="NW418" s="16" t="s">
        <v>1183</v>
      </c>
      <c r="NX418" s="16" t="s">
        <v>1142</v>
      </c>
      <c r="OB418" s="16" t="s">
        <v>833</v>
      </c>
      <c r="OC418" s="16" t="s">
        <v>878</v>
      </c>
    </row>
    <row r="419" spans="1:393" x14ac:dyDescent="0.25">
      <c r="A419" s="16" t="s">
        <v>10894</v>
      </c>
      <c r="B419" s="16" t="s">
        <v>1056</v>
      </c>
      <c r="C419" s="16" t="s">
        <v>973</v>
      </c>
      <c r="D419" s="16" t="s">
        <v>844</v>
      </c>
      <c r="E419" s="16" t="s">
        <v>843</v>
      </c>
      <c r="F419" s="16" t="s">
        <v>843</v>
      </c>
      <c r="G419" s="16" t="s">
        <v>843</v>
      </c>
      <c r="H419" s="16" t="s">
        <v>843</v>
      </c>
      <c r="I419" s="16" t="s">
        <v>844</v>
      </c>
      <c r="J419" s="16" t="s">
        <v>843</v>
      </c>
      <c r="K419" s="16" t="s">
        <v>843</v>
      </c>
      <c r="L419" s="16" t="s">
        <v>843</v>
      </c>
      <c r="M419" s="16" t="s">
        <v>843</v>
      </c>
      <c r="N419" s="16" t="s">
        <v>843</v>
      </c>
      <c r="O419" s="16" t="s">
        <v>843</v>
      </c>
      <c r="Q419" s="16" t="s">
        <v>843</v>
      </c>
      <c r="R419" s="16">
        <v>69</v>
      </c>
      <c r="T419" s="16" t="s">
        <v>470</v>
      </c>
      <c r="U419" s="16" t="s">
        <v>844</v>
      </c>
      <c r="V419" s="16" t="s">
        <v>843</v>
      </c>
      <c r="W419" s="16" t="s">
        <v>844</v>
      </c>
      <c r="X419" s="16" t="s">
        <v>843</v>
      </c>
      <c r="Y419" s="16" t="s">
        <v>843</v>
      </c>
      <c r="Z419" s="16" t="s">
        <v>843</v>
      </c>
      <c r="AA419" s="16" t="s">
        <v>843</v>
      </c>
      <c r="AB419" s="16" t="s">
        <v>843</v>
      </c>
      <c r="AC419" s="16" t="s">
        <v>843</v>
      </c>
      <c r="AD419" s="16" t="s">
        <v>867</v>
      </c>
      <c r="BF419" s="16" t="s">
        <v>843</v>
      </c>
      <c r="JB419" s="16" t="s">
        <v>865</v>
      </c>
      <c r="JC419" s="16" t="s">
        <v>865</v>
      </c>
      <c r="JD419" s="16" t="s">
        <v>865</v>
      </c>
      <c r="JE419" s="16" t="s">
        <v>865</v>
      </c>
      <c r="JF419" s="16" t="s">
        <v>865</v>
      </c>
      <c r="JG419" s="16" t="s">
        <v>843</v>
      </c>
      <c r="JH419" s="16" t="s">
        <v>4846</v>
      </c>
      <c r="KO419" s="16" t="s">
        <v>9821</v>
      </c>
      <c r="KP419" s="16" t="s">
        <v>9820</v>
      </c>
      <c r="KQ419" s="16" t="s">
        <v>8694</v>
      </c>
      <c r="KR419" s="16" t="s">
        <v>10895</v>
      </c>
      <c r="KS419" s="16" t="s">
        <v>9822</v>
      </c>
      <c r="KT419" s="16" t="s">
        <v>9148</v>
      </c>
      <c r="KU419" s="16" t="s">
        <v>844</v>
      </c>
      <c r="KV419" s="16" t="s">
        <v>9148</v>
      </c>
      <c r="LC419" s="16" t="s">
        <v>10879</v>
      </c>
      <c r="LF419" s="16" t="s">
        <v>11654</v>
      </c>
      <c r="LJ419" s="16" t="s">
        <v>843</v>
      </c>
      <c r="LL419" s="16" t="s">
        <v>8711</v>
      </c>
      <c r="LM419" s="16" t="s">
        <v>8741</v>
      </c>
      <c r="LO419" s="16" t="s">
        <v>843</v>
      </c>
      <c r="LP419" s="16" t="s">
        <v>843</v>
      </c>
      <c r="LQ419" s="16" t="s">
        <v>844</v>
      </c>
      <c r="LR419" s="16" t="s">
        <v>844</v>
      </c>
      <c r="LS419" s="16" t="s">
        <v>844</v>
      </c>
      <c r="LT419" s="16" t="s">
        <v>844</v>
      </c>
      <c r="LU419" s="16" t="s">
        <v>1056</v>
      </c>
      <c r="LV419" s="16" t="s">
        <v>843</v>
      </c>
      <c r="LW419" s="16" t="s">
        <v>844</v>
      </c>
      <c r="LX419" s="16" t="s">
        <v>843</v>
      </c>
      <c r="LY419" s="16" t="s">
        <v>843</v>
      </c>
      <c r="LZ419" s="16" t="s">
        <v>843</v>
      </c>
      <c r="MA419" s="16" t="s">
        <v>843</v>
      </c>
      <c r="MB419" s="16" t="s">
        <v>843</v>
      </c>
      <c r="MC419" s="16" t="s">
        <v>843</v>
      </c>
      <c r="ME419" s="16" t="s">
        <v>11656</v>
      </c>
      <c r="MF419" s="16" t="s">
        <v>8847</v>
      </c>
      <c r="MR419" s="16" t="s">
        <v>470</v>
      </c>
      <c r="MS419" s="16" t="s">
        <v>11866</v>
      </c>
      <c r="NI419" s="16" t="s">
        <v>11658</v>
      </c>
      <c r="NR419" s="16" t="s">
        <v>878</v>
      </c>
      <c r="NS419" s="16" t="s">
        <v>462</v>
      </c>
      <c r="NT419" s="16" t="s">
        <v>482</v>
      </c>
      <c r="NU419" s="16">
        <v>0.79400000000000004</v>
      </c>
      <c r="NV419" s="16" t="s">
        <v>457</v>
      </c>
      <c r="NW419" s="16" t="s">
        <v>1177</v>
      </c>
      <c r="NX419" s="16" t="s">
        <v>1142</v>
      </c>
      <c r="OB419" s="16" t="s">
        <v>833</v>
      </c>
      <c r="OC419" s="16" t="s">
        <v>878</v>
      </c>
    </row>
    <row r="420" spans="1:393" x14ac:dyDescent="0.25">
      <c r="A420" s="16" t="s">
        <v>10898</v>
      </c>
      <c r="B420" s="16" t="s">
        <v>844</v>
      </c>
      <c r="C420" s="16" t="s">
        <v>972</v>
      </c>
      <c r="D420" s="16" t="s">
        <v>844</v>
      </c>
      <c r="E420" s="16" t="s">
        <v>843</v>
      </c>
      <c r="F420" s="16" t="s">
        <v>843</v>
      </c>
      <c r="G420" s="16" t="s">
        <v>843</v>
      </c>
      <c r="H420" s="16" t="s">
        <v>843</v>
      </c>
      <c r="I420" s="16" t="s">
        <v>843</v>
      </c>
      <c r="J420" s="16" t="s">
        <v>843</v>
      </c>
      <c r="K420" s="16" t="s">
        <v>843</v>
      </c>
      <c r="L420" s="16" t="s">
        <v>843</v>
      </c>
      <c r="M420" s="16" t="s">
        <v>843</v>
      </c>
      <c r="N420" s="16" t="s">
        <v>843</v>
      </c>
      <c r="O420" s="16" t="s">
        <v>843</v>
      </c>
      <c r="Q420" s="16" t="s">
        <v>844</v>
      </c>
      <c r="R420" s="16">
        <v>37</v>
      </c>
      <c r="T420" s="16" t="s">
        <v>470</v>
      </c>
      <c r="U420" s="16" t="s">
        <v>844</v>
      </c>
      <c r="V420" s="16" t="s">
        <v>843</v>
      </c>
      <c r="W420" s="16" t="s">
        <v>844</v>
      </c>
      <c r="X420" s="16" t="s">
        <v>843</v>
      </c>
      <c r="Y420" s="16" t="s">
        <v>843</v>
      </c>
      <c r="Z420" s="16" t="s">
        <v>843</v>
      </c>
      <c r="AA420" s="16" t="s">
        <v>843</v>
      </c>
      <c r="AB420" s="16" t="s">
        <v>844</v>
      </c>
      <c r="AC420" s="16" t="s">
        <v>843</v>
      </c>
      <c r="AD420" s="16" t="s">
        <v>867</v>
      </c>
      <c r="AF420" s="16" t="s">
        <v>11746</v>
      </c>
      <c r="AG420" s="16" t="s">
        <v>11725</v>
      </c>
      <c r="AH420" s="16" t="s">
        <v>844</v>
      </c>
      <c r="AI420" s="16" t="s">
        <v>844</v>
      </c>
      <c r="AJ420" s="16" t="s">
        <v>843</v>
      </c>
      <c r="AK420" s="16" t="s">
        <v>843</v>
      </c>
      <c r="AL420" s="16" t="s">
        <v>844</v>
      </c>
      <c r="AM420" s="16" t="s">
        <v>844</v>
      </c>
      <c r="AN420" s="16" t="s">
        <v>843</v>
      </c>
      <c r="AO420" s="16" t="s">
        <v>843</v>
      </c>
      <c r="AP420" s="16" t="s">
        <v>843</v>
      </c>
      <c r="AQ420" s="16" t="s">
        <v>844</v>
      </c>
      <c r="AR420" s="16" t="s">
        <v>4433</v>
      </c>
      <c r="AS420" s="16" t="s">
        <v>843</v>
      </c>
      <c r="AT420" s="16" t="s">
        <v>843</v>
      </c>
      <c r="AU420" s="16" t="s">
        <v>843</v>
      </c>
      <c r="AV420" s="16" t="s">
        <v>843</v>
      </c>
      <c r="AW420" s="16" t="s">
        <v>843</v>
      </c>
      <c r="AX420" s="16" t="s">
        <v>843</v>
      </c>
      <c r="AY420" s="16" t="s">
        <v>844</v>
      </c>
      <c r="BF420" s="16" t="s">
        <v>844</v>
      </c>
      <c r="BH420" s="16" t="s">
        <v>7380</v>
      </c>
      <c r="BI420" s="16" t="s">
        <v>7785</v>
      </c>
      <c r="BJ420" s="16" t="s">
        <v>843</v>
      </c>
      <c r="BK420" s="16" t="s">
        <v>843</v>
      </c>
      <c r="BL420" s="16" t="s">
        <v>843</v>
      </c>
      <c r="BM420" s="16" t="s">
        <v>843</v>
      </c>
      <c r="BN420" s="16" t="s">
        <v>843</v>
      </c>
      <c r="BO420" s="16" t="s">
        <v>844</v>
      </c>
      <c r="BP420" s="16" t="s">
        <v>843</v>
      </c>
      <c r="BQ420" s="16" t="s">
        <v>843</v>
      </c>
      <c r="DX420" s="16" t="s">
        <v>865</v>
      </c>
      <c r="ES420" s="16" t="s">
        <v>865</v>
      </c>
      <c r="EU420" s="16" t="s">
        <v>7810</v>
      </c>
      <c r="EV420" s="16" t="s">
        <v>865</v>
      </c>
      <c r="FT420" s="16" t="s">
        <v>865</v>
      </c>
      <c r="HC420" s="16" t="s">
        <v>865</v>
      </c>
      <c r="JA420" s="16" t="s">
        <v>4822</v>
      </c>
      <c r="JB420" s="16" t="s">
        <v>867</v>
      </c>
      <c r="JC420" s="16" t="s">
        <v>865</v>
      </c>
      <c r="JG420" s="16" t="s">
        <v>1056</v>
      </c>
      <c r="JV420" s="16">
        <v>30</v>
      </c>
      <c r="JW420" s="16" t="s">
        <v>7603</v>
      </c>
      <c r="JY420" s="16">
        <v>8000</v>
      </c>
      <c r="JZ420" s="16" t="s">
        <v>4910</v>
      </c>
      <c r="KB420" s="16" t="s">
        <v>7628</v>
      </c>
      <c r="KD420" s="16" t="s">
        <v>4917</v>
      </c>
      <c r="KE420" s="16" t="s">
        <v>7277</v>
      </c>
      <c r="KF420" s="16" t="s">
        <v>4411</v>
      </c>
      <c r="KH420" s="16" t="s">
        <v>7642</v>
      </c>
      <c r="KI420" s="16" t="s">
        <v>4982</v>
      </c>
      <c r="KK420" s="16" t="s">
        <v>4910</v>
      </c>
      <c r="KM420" s="16" t="s">
        <v>7628</v>
      </c>
      <c r="KO420" s="16" t="s">
        <v>9826</v>
      </c>
      <c r="KP420" s="16" t="s">
        <v>9825</v>
      </c>
      <c r="KQ420" s="16" t="s">
        <v>8694</v>
      </c>
      <c r="KR420" s="16" t="s">
        <v>10899</v>
      </c>
      <c r="KS420" s="16" t="s">
        <v>9827</v>
      </c>
      <c r="KT420" s="16" t="s">
        <v>9148</v>
      </c>
      <c r="KU420" s="16" t="s">
        <v>844</v>
      </c>
      <c r="KV420" s="16" t="s">
        <v>9148</v>
      </c>
      <c r="KW420" s="16" t="s">
        <v>851</v>
      </c>
      <c r="KY420" s="16" t="s">
        <v>486</v>
      </c>
      <c r="LC420" s="16" t="s">
        <v>10879</v>
      </c>
      <c r="LF420" s="16" t="s">
        <v>11654</v>
      </c>
      <c r="LI420" s="16" t="s">
        <v>11655</v>
      </c>
      <c r="LJ420" s="16" t="s">
        <v>831</v>
      </c>
      <c r="LK420" s="16" t="s">
        <v>831</v>
      </c>
      <c r="LL420" s="16" t="s">
        <v>8756</v>
      </c>
      <c r="LM420" s="16" t="s">
        <v>8741</v>
      </c>
      <c r="LO420" s="16" t="s">
        <v>844</v>
      </c>
      <c r="LP420" s="16" t="s">
        <v>844</v>
      </c>
      <c r="LQ420" s="16" t="s">
        <v>844</v>
      </c>
      <c r="LR420" s="16" t="s">
        <v>844</v>
      </c>
      <c r="LS420" s="16" t="s">
        <v>844</v>
      </c>
      <c r="LT420" s="16" t="s">
        <v>843</v>
      </c>
      <c r="LU420" s="16" t="s">
        <v>843</v>
      </c>
      <c r="LV420" s="16" t="s">
        <v>843</v>
      </c>
      <c r="LW420" s="16" t="s">
        <v>843</v>
      </c>
      <c r="LX420" s="16" t="s">
        <v>844</v>
      </c>
      <c r="LY420" s="16" t="s">
        <v>843</v>
      </c>
      <c r="LZ420" s="16" t="s">
        <v>843</v>
      </c>
      <c r="MA420" s="16" t="s">
        <v>843</v>
      </c>
      <c r="MB420" s="16" t="s">
        <v>843</v>
      </c>
      <c r="MC420" s="16" t="s">
        <v>844</v>
      </c>
      <c r="ME420" s="16" t="s">
        <v>11656</v>
      </c>
      <c r="MF420" s="16" t="s">
        <v>8847</v>
      </c>
      <c r="MG420" s="16" t="s">
        <v>1834</v>
      </c>
      <c r="MH420" s="16" t="s">
        <v>11667</v>
      </c>
      <c r="MI420" s="16" t="s">
        <v>11733</v>
      </c>
      <c r="MJ420" s="16" t="s">
        <v>1834</v>
      </c>
      <c r="MK420" s="16" t="s">
        <v>8957</v>
      </c>
      <c r="ML420" s="16" t="s">
        <v>1787</v>
      </c>
      <c r="MM420" s="16" t="s">
        <v>487</v>
      </c>
      <c r="MN420" s="16" t="s">
        <v>1798</v>
      </c>
      <c r="MP420" s="16" t="s">
        <v>1829</v>
      </c>
      <c r="MQ420" s="16" t="s">
        <v>1787</v>
      </c>
      <c r="MR420" s="16" t="s">
        <v>470</v>
      </c>
      <c r="MS420" s="16" t="s">
        <v>11866</v>
      </c>
      <c r="MT420" s="16" t="s">
        <v>8993</v>
      </c>
      <c r="MU420" s="16" t="s">
        <v>817</v>
      </c>
      <c r="NC420" s="16" t="s">
        <v>486</v>
      </c>
      <c r="ND420" s="16" t="s">
        <v>486</v>
      </c>
      <c r="NE420" s="16" t="s">
        <v>486</v>
      </c>
      <c r="NG420" s="16" t="s">
        <v>1378</v>
      </c>
      <c r="NH420" s="16" t="s">
        <v>1913</v>
      </c>
      <c r="NI420" s="16" t="s">
        <v>11658</v>
      </c>
      <c r="NJ420" s="16" t="s">
        <v>11812</v>
      </c>
      <c r="NK420" s="16" t="s">
        <v>10825</v>
      </c>
      <c r="NR420" s="16" t="s">
        <v>451</v>
      </c>
      <c r="NS420" s="16" t="s">
        <v>462</v>
      </c>
      <c r="NT420" s="16" t="s">
        <v>482</v>
      </c>
      <c r="NU420" s="16">
        <v>0.79400000000000004</v>
      </c>
      <c r="NV420" s="16" t="s">
        <v>451</v>
      </c>
      <c r="NW420" s="16" t="s">
        <v>1175</v>
      </c>
      <c r="NX420" s="16" t="s">
        <v>1142</v>
      </c>
      <c r="OB420" s="16" t="s">
        <v>831</v>
      </c>
      <c r="OC420" s="16" t="s">
        <v>451</v>
      </c>
    </row>
    <row r="421" spans="1:393" x14ac:dyDescent="0.25">
      <c r="A421" s="16" t="s">
        <v>10902</v>
      </c>
      <c r="B421" s="16" t="s">
        <v>1056</v>
      </c>
      <c r="C421" s="16" t="s">
        <v>972</v>
      </c>
      <c r="D421" s="16" t="s">
        <v>844</v>
      </c>
      <c r="E421" s="16" t="s">
        <v>843</v>
      </c>
      <c r="F421" s="16" t="s">
        <v>843</v>
      </c>
      <c r="G421" s="16" t="s">
        <v>843</v>
      </c>
      <c r="H421" s="16" t="s">
        <v>843</v>
      </c>
      <c r="I421" s="16" t="s">
        <v>843</v>
      </c>
      <c r="J421" s="16" t="s">
        <v>843</v>
      </c>
      <c r="K421" s="16" t="s">
        <v>843</v>
      </c>
      <c r="L421" s="16" t="s">
        <v>843</v>
      </c>
      <c r="M421" s="16" t="s">
        <v>843</v>
      </c>
      <c r="N421" s="16" t="s">
        <v>843</v>
      </c>
      <c r="O421" s="16" t="s">
        <v>843</v>
      </c>
      <c r="Q421" s="16" t="s">
        <v>844</v>
      </c>
      <c r="R421" s="16">
        <v>11</v>
      </c>
      <c r="T421" s="16" t="s">
        <v>474</v>
      </c>
      <c r="U421" s="16" t="s">
        <v>843</v>
      </c>
      <c r="V421" s="16" t="s">
        <v>844</v>
      </c>
      <c r="W421" s="16" t="s">
        <v>843</v>
      </c>
      <c r="X421" s="16" t="s">
        <v>843</v>
      </c>
      <c r="Y421" s="16" t="s">
        <v>843</v>
      </c>
      <c r="Z421" s="16" t="s">
        <v>844</v>
      </c>
      <c r="AA421" s="16" t="s">
        <v>843</v>
      </c>
      <c r="AB421" s="16" t="s">
        <v>843</v>
      </c>
      <c r="AC421" s="16" t="s">
        <v>844</v>
      </c>
      <c r="AF421" s="16" t="s">
        <v>11746</v>
      </c>
      <c r="AG421" s="16" t="s">
        <v>11869</v>
      </c>
      <c r="AH421" s="16" t="s">
        <v>844</v>
      </c>
      <c r="AI421" s="16" t="s">
        <v>843</v>
      </c>
      <c r="AJ421" s="16" t="s">
        <v>843</v>
      </c>
      <c r="AK421" s="16" t="s">
        <v>843</v>
      </c>
      <c r="AL421" s="16" t="s">
        <v>844</v>
      </c>
      <c r="AM421" s="16" t="s">
        <v>844</v>
      </c>
      <c r="AN421" s="16" t="s">
        <v>843</v>
      </c>
      <c r="AO421" s="16" t="s">
        <v>843</v>
      </c>
      <c r="AP421" s="16" t="s">
        <v>843</v>
      </c>
      <c r="AQ421" s="16" t="s">
        <v>844</v>
      </c>
      <c r="AR421" s="16" t="s">
        <v>4433</v>
      </c>
      <c r="AS421" s="16" t="s">
        <v>843</v>
      </c>
      <c r="AT421" s="16" t="s">
        <v>843</v>
      </c>
      <c r="AU421" s="16" t="s">
        <v>843</v>
      </c>
      <c r="AV421" s="16" t="s">
        <v>843</v>
      </c>
      <c r="AW421" s="16" t="s">
        <v>843</v>
      </c>
      <c r="AX421" s="16" t="s">
        <v>843</v>
      </c>
      <c r="AY421" s="16" t="s">
        <v>844</v>
      </c>
      <c r="BF421" s="16" t="s">
        <v>844</v>
      </c>
      <c r="BI421" s="16" t="s">
        <v>7776</v>
      </c>
      <c r="BJ421" s="16" t="s">
        <v>843</v>
      </c>
      <c r="BK421" s="16" t="s">
        <v>843</v>
      </c>
      <c r="BL421" s="16" t="s">
        <v>844</v>
      </c>
      <c r="BM421" s="16" t="s">
        <v>843</v>
      </c>
      <c r="BN421" s="16" t="s">
        <v>843</v>
      </c>
      <c r="BO421" s="16" t="s">
        <v>843</v>
      </c>
      <c r="BP421" s="16" t="s">
        <v>843</v>
      </c>
      <c r="BQ421" s="16" t="s">
        <v>843</v>
      </c>
      <c r="BR421" s="16" t="s">
        <v>7793</v>
      </c>
      <c r="BS421" s="16" t="s">
        <v>843</v>
      </c>
      <c r="BT421" s="16" t="s">
        <v>844</v>
      </c>
      <c r="BU421" s="16" t="s">
        <v>843</v>
      </c>
      <c r="BV421" s="16" t="s">
        <v>843</v>
      </c>
      <c r="BW421" s="16" t="s">
        <v>843</v>
      </c>
      <c r="BX421" s="16" t="s">
        <v>843</v>
      </c>
      <c r="BY421" s="16" t="s">
        <v>843</v>
      </c>
      <c r="BZ421" s="16" t="s">
        <v>843</v>
      </c>
      <c r="CA421" s="16" t="s">
        <v>843</v>
      </c>
      <c r="CC421" s="16" t="s">
        <v>867</v>
      </c>
      <c r="CD421" s="16" t="s">
        <v>6837</v>
      </c>
      <c r="CE421" s="16" t="s">
        <v>7537</v>
      </c>
      <c r="DN421" s="16" t="s">
        <v>4411</v>
      </c>
      <c r="DQ421" s="16" t="s">
        <v>7093</v>
      </c>
      <c r="DR421" s="16" t="s">
        <v>865</v>
      </c>
      <c r="DX421" s="16" t="s">
        <v>865</v>
      </c>
      <c r="ES421" s="16" t="s">
        <v>865</v>
      </c>
      <c r="EU421" s="16" t="s">
        <v>7810</v>
      </c>
      <c r="EV421" s="16" t="s">
        <v>865</v>
      </c>
      <c r="HC421" s="16" t="s">
        <v>865</v>
      </c>
      <c r="KO421" s="16" t="s">
        <v>9826</v>
      </c>
      <c r="KP421" s="16" t="s">
        <v>9825</v>
      </c>
      <c r="KQ421" s="16" t="s">
        <v>8694</v>
      </c>
      <c r="KR421" s="16" t="s">
        <v>10903</v>
      </c>
      <c r="KS421" s="16" t="s">
        <v>9827</v>
      </c>
      <c r="KT421" s="16" t="s">
        <v>9148</v>
      </c>
      <c r="KU421" s="16" t="s">
        <v>844</v>
      </c>
      <c r="KV421" s="16" t="s">
        <v>9148</v>
      </c>
      <c r="KW421" s="16" t="s">
        <v>851</v>
      </c>
      <c r="KY421" s="16" t="s">
        <v>486</v>
      </c>
      <c r="LA421" s="16" t="s">
        <v>11675</v>
      </c>
      <c r="LC421" s="16" t="s">
        <v>10879</v>
      </c>
      <c r="LE421" s="16" t="s">
        <v>11693</v>
      </c>
      <c r="LF421" s="16" t="s">
        <v>11654</v>
      </c>
      <c r="LI421" s="16" t="s">
        <v>11655</v>
      </c>
      <c r="LM421" s="16" t="s">
        <v>8741</v>
      </c>
      <c r="LO421" s="16" t="s">
        <v>844</v>
      </c>
      <c r="LP421" s="16" t="s">
        <v>844</v>
      </c>
      <c r="LQ421" s="16" t="s">
        <v>844</v>
      </c>
      <c r="LR421" s="16" t="s">
        <v>844</v>
      </c>
      <c r="LS421" s="16" t="s">
        <v>844</v>
      </c>
      <c r="LT421" s="16" t="s">
        <v>843</v>
      </c>
      <c r="LU421" s="16" t="s">
        <v>843</v>
      </c>
      <c r="LV421" s="16" t="s">
        <v>843</v>
      </c>
      <c r="LW421" s="16" t="s">
        <v>843</v>
      </c>
      <c r="LX421" s="16" t="s">
        <v>844</v>
      </c>
      <c r="LY421" s="16" t="s">
        <v>843</v>
      </c>
      <c r="LZ421" s="16" t="s">
        <v>843</v>
      </c>
      <c r="MA421" s="16" t="s">
        <v>843</v>
      </c>
      <c r="MB421" s="16" t="s">
        <v>843</v>
      </c>
      <c r="MC421" s="16" t="s">
        <v>844</v>
      </c>
      <c r="MD421" s="16" t="s">
        <v>11676</v>
      </c>
      <c r="ME421" s="16" t="s">
        <v>11677</v>
      </c>
      <c r="MF421" s="16" t="s">
        <v>8847</v>
      </c>
      <c r="MR421" s="16" t="s">
        <v>474</v>
      </c>
      <c r="MS421" s="16" t="s">
        <v>11866</v>
      </c>
      <c r="MT421" s="16" t="s">
        <v>8993</v>
      </c>
      <c r="MV421" s="16" t="s">
        <v>487</v>
      </c>
      <c r="MW421" s="16" t="s">
        <v>1265</v>
      </c>
      <c r="MX421" s="16" t="s">
        <v>1262</v>
      </c>
      <c r="MY421" s="16" t="s">
        <v>486</v>
      </c>
      <c r="MZ421" s="16" t="s">
        <v>487</v>
      </c>
      <c r="NA421" s="16" t="s">
        <v>486</v>
      </c>
      <c r="NC421" s="16" t="s">
        <v>486</v>
      </c>
      <c r="NE421" s="16" t="s">
        <v>486</v>
      </c>
      <c r="NI421" s="16" t="s">
        <v>11658</v>
      </c>
      <c r="NL421" s="16" t="s">
        <v>844</v>
      </c>
      <c r="NS421" s="16" t="s">
        <v>462</v>
      </c>
      <c r="NT421" s="16" t="s">
        <v>482</v>
      </c>
      <c r="NU421" s="16">
        <v>0.79400000000000004</v>
      </c>
      <c r="NV421" s="16" t="s">
        <v>860</v>
      </c>
      <c r="NW421" s="16" t="s">
        <v>1182</v>
      </c>
      <c r="NX421" s="16" t="s">
        <v>1142</v>
      </c>
      <c r="NY421" s="16" t="s">
        <v>1122</v>
      </c>
      <c r="NZ421" s="16" t="s">
        <v>929</v>
      </c>
    </row>
    <row r="422" spans="1:393" x14ac:dyDescent="0.25">
      <c r="A422" s="16" t="s">
        <v>10906</v>
      </c>
      <c r="B422" s="16" t="s">
        <v>844</v>
      </c>
      <c r="C422" s="16" t="s">
        <v>972</v>
      </c>
      <c r="D422" s="16" t="s">
        <v>844</v>
      </c>
      <c r="E422" s="16" t="s">
        <v>843</v>
      </c>
      <c r="F422" s="16" t="s">
        <v>843</v>
      </c>
      <c r="G422" s="16" t="s">
        <v>843</v>
      </c>
      <c r="H422" s="16" t="s">
        <v>843</v>
      </c>
      <c r="I422" s="16" t="s">
        <v>843</v>
      </c>
      <c r="J422" s="16" t="s">
        <v>843</v>
      </c>
      <c r="K422" s="16" t="s">
        <v>843</v>
      </c>
      <c r="L422" s="16" t="s">
        <v>843</v>
      </c>
      <c r="M422" s="16" t="s">
        <v>843</v>
      </c>
      <c r="N422" s="16" t="s">
        <v>843</v>
      </c>
      <c r="O422" s="16" t="s">
        <v>843</v>
      </c>
      <c r="Q422" s="16" t="s">
        <v>844</v>
      </c>
      <c r="R422" s="16">
        <v>46</v>
      </c>
      <c r="T422" s="16" t="s">
        <v>470</v>
      </c>
      <c r="U422" s="16" t="s">
        <v>844</v>
      </c>
      <c r="V422" s="16" t="s">
        <v>843</v>
      </c>
      <c r="W422" s="16" t="s">
        <v>844</v>
      </c>
      <c r="X422" s="16" t="s">
        <v>843</v>
      </c>
      <c r="Y422" s="16" t="s">
        <v>843</v>
      </c>
      <c r="Z422" s="16" t="s">
        <v>843</v>
      </c>
      <c r="AA422" s="16" t="s">
        <v>843</v>
      </c>
      <c r="AB422" s="16" t="s">
        <v>844</v>
      </c>
      <c r="AC422" s="16" t="s">
        <v>843</v>
      </c>
      <c r="AD422" s="16" t="s">
        <v>867</v>
      </c>
      <c r="AF422" s="16" t="s">
        <v>11673</v>
      </c>
      <c r="AG422" s="16" t="s">
        <v>11652</v>
      </c>
      <c r="AH422" s="16" t="s">
        <v>844</v>
      </c>
      <c r="AI422" s="16" t="s">
        <v>843</v>
      </c>
      <c r="AJ422" s="16" t="s">
        <v>844</v>
      </c>
      <c r="AK422" s="16" t="s">
        <v>843</v>
      </c>
      <c r="AL422" s="16" t="s">
        <v>844</v>
      </c>
      <c r="AM422" s="16" t="s">
        <v>844</v>
      </c>
      <c r="AN422" s="16" t="s">
        <v>843</v>
      </c>
      <c r="AO422" s="16" t="s">
        <v>843</v>
      </c>
      <c r="AP422" s="16" t="s">
        <v>843</v>
      </c>
      <c r="AQ422" s="16" t="s">
        <v>844</v>
      </c>
      <c r="AR422" s="16" t="s">
        <v>11679</v>
      </c>
      <c r="AS422" s="16" t="s">
        <v>844</v>
      </c>
      <c r="AT422" s="16" t="s">
        <v>843</v>
      </c>
      <c r="AU422" s="16" t="s">
        <v>844</v>
      </c>
      <c r="AV422" s="16" t="s">
        <v>843</v>
      </c>
      <c r="AW422" s="16" t="s">
        <v>843</v>
      </c>
      <c r="AX422" s="16" t="s">
        <v>843</v>
      </c>
      <c r="AY422" s="16" t="s">
        <v>843</v>
      </c>
      <c r="AZ422" s="16" t="s">
        <v>4437</v>
      </c>
      <c r="BB422" s="16" t="s">
        <v>4437</v>
      </c>
      <c r="BF422" s="16" t="s">
        <v>844</v>
      </c>
      <c r="BH422" s="16" t="s">
        <v>7383</v>
      </c>
      <c r="BI422" s="16" t="s">
        <v>7785</v>
      </c>
      <c r="BJ422" s="16" t="s">
        <v>843</v>
      </c>
      <c r="BK422" s="16" t="s">
        <v>843</v>
      </c>
      <c r="BL422" s="16" t="s">
        <v>843</v>
      </c>
      <c r="BM422" s="16" t="s">
        <v>843</v>
      </c>
      <c r="BN422" s="16" t="s">
        <v>843</v>
      </c>
      <c r="BO422" s="16" t="s">
        <v>844</v>
      </c>
      <c r="BP422" s="16" t="s">
        <v>843</v>
      </c>
      <c r="BQ422" s="16" t="s">
        <v>843</v>
      </c>
      <c r="DX422" s="16" t="s">
        <v>867</v>
      </c>
      <c r="DY422" s="16" t="s">
        <v>867</v>
      </c>
      <c r="ES422" s="16" t="s">
        <v>867</v>
      </c>
      <c r="EU422" s="16" t="s">
        <v>7813</v>
      </c>
      <c r="EV422" s="16" t="s">
        <v>865</v>
      </c>
      <c r="FT422" s="16" t="s">
        <v>865</v>
      </c>
      <c r="HC422" s="16" t="s">
        <v>867</v>
      </c>
      <c r="HD422" s="16" t="s">
        <v>865</v>
      </c>
      <c r="JA422" s="16" t="s">
        <v>4825</v>
      </c>
      <c r="JB422" s="16" t="s">
        <v>865</v>
      </c>
      <c r="JC422" s="16" t="s">
        <v>865</v>
      </c>
      <c r="JD422" s="16" t="s">
        <v>865</v>
      </c>
      <c r="JE422" s="16" t="s">
        <v>865</v>
      </c>
      <c r="JF422" s="16" t="s">
        <v>867</v>
      </c>
      <c r="JG422" s="16" t="s">
        <v>843</v>
      </c>
      <c r="JJ422" s="16" t="s">
        <v>867</v>
      </c>
      <c r="KF422" s="16" t="s">
        <v>4942</v>
      </c>
      <c r="KI422" s="16" t="s">
        <v>4985</v>
      </c>
      <c r="KK422" s="16" t="s">
        <v>4910</v>
      </c>
      <c r="KM422" s="16" t="s">
        <v>7607</v>
      </c>
      <c r="KO422" s="16" t="s">
        <v>9830</v>
      </c>
      <c r="KP422" s="16" t="s">
        <v>9829</v>
      </c>
      <c r="KQ422" s="16" t="s">
        <v>8694</v>
      </c>
      <c r="KR422" s="16" t="s">
        <v>10907</v>
      </c>
      <c r="KS422" s="16" t="s">
        <v>9831</v>
      </c>
      <c r="KT422" s="16" t="s">
        <v>9148</v>
      </c>
      <c r="KU422" s="16" t="s">
        <v>844</v>
      </c>
      <c r="KV422" s="16" t="s">
        <v>9148</v>
      </c>
      <c r="KW422" s="16" t="s">
        <v>851</v>
      </c>
      <c r="KX422" s="16" t="s">
        <v>487</v>
      </c>
      <c r="KY422" s="16" t="s">
        <v>487</v>
      </c>
      <c r="KZ422" s="16" t="s">
        <v>487</v>
      </c>
      <c r="LC422" s="16" t="s">
        <v>10879</v>
      </c>
      <c r="LF422" s="16" t="s">
        <v>11654</v>
      </c>
      <c r="LI422" s="16" t="s">
        <v>11655</v>
      </c>
      <c r="LJ422" s="16" t="s">
        <v>843</v>
      </c>
      <c r="LK422" s="16" t="s">
        <v>836</v>
      </c>
      <c r="LL422" s="16" t="s">
        <v>8756</v>
      </c>
      <c r="LM422" s="16" t="s">
        <v>8741</v>
      </c>
      <c r="LO422" s="16" t="s">
        <v>844</v>
      </c>
      <c r="LP422" s="16" t="s">
        <v>1056</v>
      </c>
      <c r="LQ422" s="16" t="s">
        <v>8732</v>
      </c>
      <c r="LR422" s="16" t="s">
        <v>843</v>
      </c>
      <c r="LS422" s="16" t="s">
        <v>1056</v>
      </c>
      <c r="LT422" s="16" t="s">
        <v>843</v>
      </c>
      <c r="LU422" s="16" t="s">
        <v>843</v>
      </c>
      <c r="LV422" s="16" t="s">
        <v>843</v>
      </c>
      <c r="LW422" s="16" t="s">
        <v>8732</v>
      </c>
      <c r="LX422" s="16" t="s">
        <v>843</v>
      </c>
      <c r="LY422" s="16" t="s">
        <v>843</v>
      </c>
      <c r="LZ422" s="16" t="s">
        <v>843</v>
      </c>
      <c r="MA422" s="16" t="s">
        <v>844</v>
      </c>
      <c r="MB422" s="16" t="s">
        <v>843</v>
      </c>
      <c r="MC422" s="16" t="s">
        <v>843</v>
      </c>
      <c r="ME422" s="16" t="s">
        <v>11656</v>
      </c>
      <c r="MF422" s="16" t="s">
        <v>8847</v>
      </c>
      <c r="MJ422" s="16" t="s">
        <v>1837</v>
      </c>
      <c r="MO422" s="16" t="s">
        <v>1805</v>
      </c>
      <c r="MP422" s="16" t="s">
        <v>1825</v>
      </c>
      <c r="MQ422" s="16" t="s">
        <v>1787</v>
      </c>
      <c r="MR422" s="16" t="s">
        <v>470</v>
      </c>
      <c r="MS422" s="16" t="s">
        <v>11866</v>
      </c>
      <c r="MT422" s="16" t="s">
        <v>9009</v>
      </c>
      <c r="MU422" s="16" t="s">
        <v>817</v>
      </c>
      <c r="NC422" s="16" t="s">
        <v>487</v>
      </c>
      <c r="ND422" s="16" t="s">
        <v>486</v>
      </c>
      <c r="NE422" s="16" t="s">
        <v>487</v>
      </c>
      <c r="NF422" s="16" t="s">
        <v>486</v>
      </c>
      <c r="NG422" s="16" t="s">
        <v>1372</v>
      </c>
      <c r="NI422" s="16" t="s">
        <v>11658</v>
      </c>
      <c r="NR422" s="16" t="s">
        <v>451</v>
      </c>
      <c r="NS422" s="16" t="s">
        <v>462</v>
      </c>
      <c r="NT422" s="16" t="s">
        <v>482</v>
      </c>
      <c r="NU422" s="16">
        <v>0.79400000000000004</v>
      </c>
      <c r="NV422" s="16" t="s">
        <v>451</v>
      </c>
      <c r="NW422" s="16" t="s">
        <v>1175</v>
      </c>
      <c r="NX422" s="16" t="s">
        <v>1142</v>
      </c>
      <c r="OB422" s="16" t="s">
        <v>836</v>
      </c>
      <c r="OC422" s="16" t="s">
        <v>451</v>
      </c>
    </row>
    <row r="423" spans="1:393" x14ac:dyDescent="0.25">
      <c r="A423" s="16" t="s">
        <v>10911</v>
      </c>
      <c r="B423" s="16" t="s">
        <v>1056</v>
      </c>
      <c r="C423" s="16" t="s">
        <v>972</v>
      </c>
      <c r="D423" s="16" t="s">
        <v>844</v>
      </c>
      <c r="E423" s="16" t="s">
        <v>843</v>
      </c>
      <c r="F423" s="16" t="s">
        <v>843</v>
      </c>
      <c r="G423" s="16" t="s">
        <v>843</v>
      </c>
      <c r="H423" s="16" t="s">
        <v>843</v>
      </c>
      <c r="I423" s="16" t="s">
        <v>843</v>
      </c>
      <c r="J423" s="16" t="s">
        <v>843</v>
      </c>
      <c r="K423" s="16" t="s">
        <v>843</v>
      </c>
      <c r="L423" s="16" t="s">
        <v>843</v>
      </c>
      <c r="M423" s="16" t="s">
        <v>843</v>
      </c>
      <c r="N423" s="16" t="s">
        <v>843</v>
      </c>
      <c r="O423" s="16" t="s">
        <v>843</v>
      </c>
      <c r="Q423" s="16" t="s">
        <v>844</v>
      </c>
      <c r="R423" s="16">
        <v>20</v>
      </c>
      <c r="T423" s="16" t="s">
        <v>470</v>
      </c>
      <c r="U423" s="16" t="s">
        <v>844</v>
      </c>
      <c r="V423" s="16" t="s">
        <v>843</v>
      </c>
      <c r="W423" s="16" t="s">
        <v>844</v>
      </c>
      <c r="X423" s="16" t="s">
        <v>843</v>
      </c>
      <c r="Y423" s="16" t="s">
        <v>843</v>
      </c>
      <c r="Z423" s="16" t="s">
        <v>843</v>
      </c>
      <c r="AA423" s="16" t="s">
        <v>843</v>
      </c>
      <c r="AB423" s="16" t="s">
        <v>844</v>
      </c>
      <c r="AC423" s="16" t="s">
        <v>843</v>
      </c>
      <c r="AD423" s="16" t="s">
        <v>865</v>
      </c>
      <c r="AF423" s="16" t="s">
        <v>11673</v>
      </c>
      <c r="AG423" s="16" t="s">
        <v>11725</v>
      </c>
      <c r="AH423" s="16" t="s">
        <v>844</v>
      </c>
      <c r="AI423" s="16" t="s">
        <v>844</v>
      </c>
      <c r="AJ423" s="16" t="s">
        <v>843</v>
      </c>
      <c r="AK423" s="16" t="s">
        <v>843</v>
      </c>
      <c r="AL423" s="16" t="s">
        <v>844</v>
      </c>
      <c r="AM423" s="16" t="s">
        <v>844</v>
      </c>
      <c r="AN423" s="16" t="s">
        <v>843</v>
      </c>
      <c r="AO423" s="16" t="s">
        <v>843</v>
      </c>
      <c r="AP423" s="16" t="s">
        <v>843</v>
      </c>
      <c r="AQ423" s="16" t="s">
        <v>844</v>
      </c>
      <c r="AR423" s="16" t="s">
        <v>4415</v>
      </c>
      <c r="AS423" s="16" t="s">
        <v>844</v>
      </c>
      <c r="AT423" s="16" t="s">
        <v>843</v>
      </c>
      <c r="AU423" s="16" t="s">
        <v>843</v>
      </c>
      <c r="AV423" s="16" t="s">
        <v>843</v>
      </c>
      <c r="AW423" s="16" t="s">
        <v>843</v>
      </c>
      <c r="AX423" s="16" t="s">
        <v>843</v>
      </c>
      <c r="AY423" s="16" t="s">
        <v>843</v>
      </c>
      <c r="AZ423" s="16" t="s">
        <v>4437</v>
      </c>
      <c r="BF423" s="16" t="s">
        <v>844</v>
      </c>
      <c r="BH423" s="16" t="s">
        <v>7380</v>
      </c>
      <c r="BI423" s="16" t="s">
        <v>7785</v>
      </c>
      <c r="BJ423" s="16" t="s">
        <v>843</v>
      </c>
      <c r="BK423" s="16" t="s">
        <v>843</v>
      </c>
      <c r="BL423" s="16" t="s">
        <v>843</v>
      </c>
      <c r="BM423" s="16" t="s">
        <v>843</v>
      </c>
      <c r="BN423" s="16" t="s">
        <v>843</v>
      </c>
      <c r="BO423" s="16" t="s">
        <v>844</v>
      </c>
      <c r="BP423" s="16" t="s">
        <v>843</v>
      </c>
      <c r="BQ423" s="16" t="s">
        <v>843</v>
      </c>
      <c r="CC423" s="16" t="s">
        <v>865</v>
      </c>
      <c r="CF423" s="16" t="s">
        <v>7212</v>
      </c>
      <c r="CG423" s="16" t="s">
        <v>843</v>
      </c>
      <c r="CH423" s="16" t="s">
        <v>843</v>
      </c>
      <c r="CI423" s="16" t="s">
        <v>843</v>
      </c>
      <c r="CJ423" s="16" t="s">
        <v>843</v>
      </c>
      <c r="CK423" s="16" t="s">
        <v>843</v>
      </c>
      <c r="CL423" s="16" t="s">
        <v>843</v>
      </c>
      <c r="CM423" s="16" t="s">
        <v>843</v>
      </c>
      <c r="CN423" s="16" t="s">
        <v>843</v>
      </c>
      <c r="CO423" s="16" t="s">
        <v>843</v>
      </c>
      <c r="CP423" s="16" t="s">
        <v>843</v>
      </c>
      <c r="CQ423" s="16" t="s">
        <v>843</v>
      </c>
      <c r="CR423" s="16" t="s">
        <v>843</v>
      </c>
      <c r="CS423" s="16" t="s">
        <v>843</v>
      </c>
      <c r="CT423" s="16" t="s">
        <v>843</v>
      </c>
      <c r="CU423" s="16" t="s">
        <v>843</v>
      </c>
      <c r="CV423" s="16" t="s">
        <v>843</v>
      </c>
      <c r="CW423" s="16" t="s">
        <v>843</v>
      </c>
      <c r="CX423" s="16" t="s">
        <v>843</v>
      </c>
      <c r="CY423" s="16" t="s">
        <v>843</v>
      </c>
      <c r="CZ423" s="16" t="s">
        <v>843</v>
      </c>
      <c r="DA423" s="16" t="s">
        <v>843</v>
      </c>
      <c r="DB423" s="16" t="s">
        <v>843</v>
      </c>
      <c r="DC423" s="16" t="s">
        <v>843</v>
      </c>
      <c r="DD423" s="16" t="s">
        <v>843</v>
      </c>
      <c r="DE423" s="16" t="s">
        <v>843</v>
      </c>
      <c r="DF423" s="16" t="s">
        <v>843</v>
      </c>
      <c r="DG423" s="16" t="s">
        <v>843</v>
      </c>
      <c r="DH423" s="16" t="s">
        <v>843</v>
      </c>
      <c r="DI423" s="16" t="s">
        <v>844</v>
      </c>
      <c r="DJ423" s="16" t="s">
        <v>843</v>
      </c>
      <c r="DK423" s="16" t="s">
        <v>843</v>
      </c>
      <c r="DL423" s="16" t="s">
        <v>843</v>
      </c>
      <c r="DX423" s="16" t="s">
        <v>867</v>
      </c>
      <c r="DY423" s="16" t="s">
        <v>867</v>
      </c>
      <c r="ES423" s="16" t="s">
        <v>867</v>
      </c>
      <c r="EU423" s="16" t="s">
        <v>7813</v>
      </c>
      <c r="EV423" s="16" t="s">
        <v>865</v>
      </c>
      <c r="FT423" s="16" t="s">
        <v>865</v>
      </c>
      <c r="HC423" s="16" t="s">
        <v>865</v>
      </c>
      <c r="JA423" s="16" t="s">
        <v>4813</v>
      </c>
      <c r="JB423" s="16" t="s">
        <v>865</v>
      </c>
      <c r="JC423" s="16" t="s">
        <v>865</v>
      </c>
      <c r="JD423" s="16" t="s">
        <v>865</v>
      </c>
      <c r="JE423" s="16" t="s">
        <v>865</v>
      </c>
      <c r="JF423" s="16" t="s">
        <v>865</v>
      </c>
      <c r="JG423" s="16" t="s">
        <v>1056</v>
      </c>
      <c r="JH423" s="16" t="s">
        <v>7582</v>
      </c>
      <c r="JJ423" s="16" t="s">
        <v>865</v>
      </c>
      <c r="KF423" s="16" t="s">
        <v>4942</v>
      </c>
      <c r="KI423" s="16" t="s">
        <v>4837</v>
      </c>
      <c r="KO423" s="16" t="s">
        <v>9830</v>
      </c>
      <c r="KP423" s="16" t="s">
        <v>9829</v>
      </c>
      <c r="KQ423" s="16" t="s">
        <v>8694</v>
      </c>
      <c r="KR423" s="16" t="s">
        <v>10912</v>
      </c>
      <c r="KS423" s="16" t="s">
        <v>9831</v>
      </c>
      <c r="KT423" s="16" t="s">
        <v>9148</v>
      </c>
      <c r="KU423" s="16" t="s">
        <v>844</v>
      </c>
      <c r="KV423" s="16" t="s">
        <v>9148</v>
      </c>
      <c r="KW423" s="16" t="s">
        <v>851</v>
      </c>
      <c r="KX423" s="16" t="s">
        <v>487</v>
      </c>
      <c r="KY423" s="16" t="s">
        <v>487</v>
      </c>
      <c r="KZ423" s="16" t="s">
        <v>487</v>
      </c>
      <c r="LA423" s="16" t="s">
        <v>11697</v>
      </c>
      <c r="LC423" s="16" t="s">
        <v>10879</v>
      </c>
      <c r="LD423" s="16" t="s">
        <v>11698</v>
      </c>
      <c r="LF423" s="16" t="s">
        <v>11654</v>
      </c>
      <c r="LI423" s="16" t="s">
        <v>11655</v>
      </c>
      <c r="LJ423" s="16" t="s">
        <v>843</v>
      </c>
      <c r="LL423" s="16" t="s">
        <v>8711</v>
      </c>
      <c r="LM423" s="16" t="s">
        <v>8741</v>
      </c>
      <c r="LO423" s="16" t="s">
        <v>844</v>
      </c>
      <c r="LP423" s="16" t="s">
        <v>1056</v>
      </c>
      <c r="LQ423" s="16" t="s">
        <v>8732</v>
      </c>
      <c r="LR423" s="16" t="s">
        <v>843</v>
      </c>
      <c r="LS423" s="16" t="s">
        <v>1056</v>
      </c>
      <c r="LT423" s="16" t="s">
        <v>843</v>
      </c>
      <c r="LU423" s="16" t="s">
        <v>843</v>
      </c>
      <c r="LV423" s="16" t="s">
        <v>843</v>
      </c>
      <c r="LW423" s="16" t="s">
        <v>8732</v>
      </c>
      <c r="LX423" s="16" t="s">
        <v>843</v>
      </c>
      <c r="LY423" s="16" t="s">
        <v>843</v>
      </c>
      <c r="LZ423" s="16" t="s">
        <v>843</v>
      </c>
      <c r="MA423" s="16" t="s">
        <v>844</v>
      </c>
      <c r="MB423" s="16" t="s">
        <v>843</v>
      </c>
      <c r="MC423" s="16" t="s">
        <v>843</v>
      </c>
      <c r="MD423" s="16" t="s">
        <v>11699</v>
      </c>
      <c r="ME423" s="16" t="s">
        <v>11656</v>
      </c>
      <c r="MF423" s="16" t="s">
        <v>8847</v>
      </c>
      <c r="MO423" s="16" t="s">
        <v>1805</v>
      </c>
      <c r="MP423" s="16" t="s">
        <v>1826</v>
      </c>
      <c r="MR423" s="16" t="s">
        <v>470</v>
      </c>
      <c r="MS423" s="16" t="s">
        <v>11866</v>
      </c>
      <c r="MT423" s="16" t="s">
        <v>9009</v>
      </c>
      <c r="MU423" s="16" t="s">
        <v>817</v>
      </c>
      <c r="MV423" s="16" t="s">
        <v>486</v>
      </c>
      <c r="NC423" s="16" t="s">
        <v>487</v>
      </c>
      <c r="ND423" s="16" t="s">
        <v>486</v>
      </c>
      <c r="NE423" s="16" t="s">
        <v>486</v>
      </c>
      <c r="NG423" s="16" t="s">
        <v>1376</v>
      </c>
      <c r="NI423" s="16" t="s">
        <v>11658</v>
      </c>
      <c r="NQ423" s="16" t="s">
        <v>1078</v>
      </c>
      <c r="NR423" s="16" t="s">
        <v>445</v>
      </c>
      <c r="NS423" s="16" t="s">
        <v>462</v>
      </c>
      <c r="NT423" s="16" t="s">
        <v>482</v>
      </c>
      <c r="NU423" s="16">
        <v>0.79400000000000004</v>
      </c>
      <c r="NV423" s="16" t="s">
        <v>445</v>
      </c>
      <c r="NW423" s="16" t="s">
        <v>1174</v>
      </c>
      <c r="NX423" s="16" t="s">
        <v>1142</v>
      </c>
      <c r="NZ423" s="16" t="s">
        <v>935</v>
      </c>
      <c r="OB423" s="16" t="s">
        <v>833</v>
      </c>
      <c r="OC423" s="16" t="s">
        <v>445</v>
      </c>
    </row>
    <row r="424" spans="1:393" x14ac:dyDescent="0.25">
      <c r="A424" s="16" t="s">
        <v>10916</v>
      </c>
      <c r="B424" s="16" t="s">
        <v>8732</v>
      </c>
      <c r="C424" s="16" t="s">
        <v>972</v>
      </c>
      <c r="D424" s="16" t="s">
        <v>844</v>
      </c>
      <c r="E424" s="16" t="s">
        <v>843</v>
      </c>
      <c r="F424" s="16" t="s">
        <v>843</v>
      </c>
      <c r="G424" s="16" t="s">
        <v>843</v>
      </c>
      <c r="H424" s="16" t="s">
        <v>843</v>
      </c>
      <c r="I424" s="16" t="s">
        <v>843</v>
      </c>
      <c r="J424" s="16" t="s">
        <v>843</v>
      </c>
      <c r="K424" s="16" t="s">
        <v>843</v>
      </c>
      <c r="L424" s="16" t="s">
        <v>843</v>
      </c>
      <c r="M424" s="16" t="s">
        <v>843</v>
      </c>
      <c r="N424" s="16" t="s">
        <v>843</v>
      </c>
      <c r="O424" s="16" t="s">
        <v>843</v>
      </c>
      <c r="Q424" s="16" t="s">
        <v>844</v>
      </c>
      <c r="R424" s="16">
        <v>15</v>
      </c>
      <c r="T424" s="16" t="s">
        <v>470</v>
      </c>
      <c r="U424" s="16" t="s">
        <v>844</v>
      </c>
      <c r="V424" s="16" t="s">
        <v>843</v>
      </c>
      <c r="W424" s="16" t="s">
        <v>843</v>
      </c>
      <c r="X424" s="16" t="s">
        <v>843</v>
      </c>
      <c r="Y424" s="16" t="s">
        <v>844</v>
      </c>
      <c r="Z424" s="16" t="s">
        <v>843</v>
      </c>
      <c r="AA424" s="16" t="s">
        <v>843</v>
      </c>
      <c r="AB424" s="16" t="s">
        <v>844</v>
      </c>
      <c r="AC424" s="16" t="s">
        <v>844</v>
      </c>
      <c r="AD424" s="16" t="s">
        <v>865</v>
      </c>
      <c r="AF424" s="16" t="s">
        <v>11673</v>
      </c>
      <c r="AG424" s="16" t="s">
        <v>11691</v>
      </c>
      <c r="AH424" s="16" t="s">
        <v>844</v>
      </c>
      <c r="AI424" s="16" t="s">
        <v>843</v>
      </c>
      <c r="AJ424" s="16" t="s">
        <v>843</v>
      </c>
      <c r="AK424" s="16" t="s">
        <v>843</v>
      </c>
      <c r="AL424" s="16" t="s">
        <v>844</v>
      </c>
      <c r="AM424" s="16" t="s">
        <v>844</v>
      </c>
      <c r="AN424" s="16" t="s">
        <v>843</v>
      </c>
      <c r="AO424" s="16" t="s">
        <v>843</v>
      </c>
      <c r="AP424" s="16" t="s">
        <v>843</v>
      </c>
      <c r="AQ424" s="16" t="s">
        <v>844</v>
      </c>
      <c r="AR424" s="16" t="s">
        <v>4415</v>
      </c>
      <c r="AS424" s="16" t="s">
        <v>844</v>
      </c>
      <c r="AT424" s="16" t="s">
        <v>843</v>
      </c>
      <c r="AU424" s="16" t="s">
        <v>843</v>
      </c>
      <c r="AV424" s="16" t="s">
        <v>843</v>
      </c>
      <c r="AW424" s="16" t="s">
        <v>843</v>
      </c>
      <c r="AX424" s="16" t="s">
        <v>843</v>
      </c>
      <c r="AY424" s="16" t="s">
        <v>843</v>
      </c>
      <c r="AZ424" s="16" t="s">
        <v>4437</v>
      </c>
      <c r="BF424" s="16" t="s">
        <v>844</v>
      </c>
      <c r="BH424" s="16" t="s">
        <v>7380</v>
      </c>
      <c r="BI424" s="16" t="s">
        <v>7785</v>
      </c>
      <c r="BJ424" s="16" t="s">
        <v>843</v>
      </c>
      <c r="BK424" s="16" t="s">
        <v>843</v>
      </c>
      <c r="BL424" s="16" t="s">
        <v>843</v>
      </c>
      <c r="BM424" s="16" t="s">
        <v>843</v>
      </c>
      <c r="BN424" s="16" t="s">
        <v>843</v>
      </c>
      <c r="BO424" s="16" t="s">
        <v>844</v>
      </c>
      <c r="BP424" s="16" t="s">
        <v>843</v>
      </c>
      <c r="BQ424" s="16" t="s">
        <v>843</v>
      </c>
      <c r="CC424" s="16" t="s">
        <v>865</v>
      </c>
      <c r="CF424" s="16" t="s">
        <v>7130</v>
      </c>
      <c r="CG424" s="16" t="s">
        <v>844</v>
      </c>
      <c r="CH424" s="16" t="s">
        <v>843</v>
      </c>
      <c r="CI424" s="16" t="s">
        <v>843</v>
      </c>
      <c r="CJ424" s="16" t="s">
        <v>843</v>
      </c>
      <c r="CK424" s="16" t="s">
        <v>843</v>
      </c>
      <c r="CL424" s="16" t="s">
        <v>843</v>
      </c>
      <c r="CM424" s="16" t="s">
        <v>843</v>
      </c>
      <c r="CN424" s="16" t="s">
        <v>843</v>
      </c>
      <c r="CO424" s="16" t="s">
        <v>843</v>
      </c>
      <c r="CP424" s="16" t="s">
        <v>843</v>
      </c>
      <c r="CQ424" s="16" t="s">
        <v>843</v>
      </c>
      <c r="CR424" s="16" t="s">
        <v>843</v>
      </c>
      <c r="CS424" s="16" t="s">
        <v>843</v>
      </c>
      <c r="CT424" s="16" t="s">
        <v>843</v>
      </c>
      <c r="CU424" s="16" t="s">
        <v>843</v>
      </c>
      <c r="CV424" s="16" t="s">
        <v>843</v>
      </c>
      <c r="CW424" s="16" t="s">
        <v>843</v>
      </c>
      <c r="CX424" s="16" t="s">
        <v>843</v>
      </c>
      <c r="CY424" s="16" t="s">
        <v>843</v>
      </c>
      <c r="CZ424" s="16" t="s">
        <v>843</v>
      </c>
      <c r="DA424" s="16" t="s">
        <v>843</v>
      </c>
      <c r="DB424" s="16" t="s">
        <v>843</v>
      </c>
      <c r="DC424" s="16" t="s">
        <v>843</v>
      </c>
      <c r="DD424" s="16" t="s">
        <v>843</v>
      </c>
      <c r="DE424" s="16" t="s">
        <v>843</v>
      </c>
      <c r="DF424" s="16" t="s">
        <v>843</v>
      </c>
      <c r="DG424" s="16" t="s">
        <v>843</v>
      </c>
      <c r="DH424" s="16" t="s">
        <v>843</v>
      </c>
      <c r="DI424" s="16" t="s">
        <v>843</v>
      </c>
      <c r="DJ424" s="16" t="s">
        <v>843</v>
      </c>
      <c r="DK424" s="16" t="s">
        <v>843</v>
      </c>
      <c r="DL424" s="16" t="s">
        <v>843</v>
      </c>
      <c r="DQ424" s="16" t="s">
        <v>7226</v>
      </c>
      <c r="DR424" s="16" t="s">
        <v>867</v>
      </c>
      <c r="DS424" s="16" t="s">
        <v>7321</v>
      </c>
      <c r="DX424" s="16" t="s">
        <v>867</v>
      </c>
      <c r="DY424" s="16" t="s">
        <v>867</v>
      </c>
      <c r="ES424" s="16" t="s">
        <v>867</v>
      </c>
      <c r="EU424" s="16" t="s">
        <v>7810</v>
      </c>
      <c r="EV424" s="16" t="s">
        <v>865</v>
      </c>
      <c r="FT424" s="16" t="s">
        <v>865</v>
      </c>
      <c r="HC424" s="16" t="s">
        <v>865</v>
      </c>
      <c r="JA424" s="16" t="s">
        <v>4813</v>
      </c>
      <c r="JB424" s="16" t="s">
        <v>865</v>
      </c>
      <c r="JC424" s="16" t="s">
        <v>865</v>
      </c>
      <c r="JD424" s="16" t="s">
        <v>865</v>
      </c>
      <c r="JE424" s="16" t="s">
        <v>865</v>
      </c>
      <c r="JF424" s="16" t="s">
        <v>865</v>
      </c>
      <c r="JG424" s="16" t="s">
        <v>1056</v>
      </c>
      <c r="JH424" s="16" t="s">
        <v>7582</v>
      </c>
      <c r="JJ424" s="16" t="s">
        <v>865</v>
      </c>
      <c r="KF424" s="16" t="s">
        <v>4926</v>
      </c>
      <c r="KI424" s="16" t="s">
        <v>4837</v>
      </c>
      <c r="KO424" s="16" t="s">
        <v>9830</v>
      </c>
      <c r="KP424" s="16" t="s">
        <v>9829</v>
      </c>
      <c r="KQ424" s="16" t="s">
        <v>8694</v>
      </c>
      <c r="KR424" s="16" t="s">
        <v>10917</v>
      </c>
      <c r="KS424" s="16" t="s">
        <v>9831</v>
      </c>
      <c r="KT424" s="16" t="s">
        <v>9148</v>
      </c>
      <c r="KU424" s="16" t="s">
        <v>844</v>
      </c>
      <c r="KV424" s="16" t="s">
        <v>9148</v>
      </c>
      <c r="KW424" s="16" t="s">
        <v>851</v>
      </c>
      <c r="KX424" s="16" t="s">
        <v>487</v>
      </c>
      <c r="KY424" s="16" t="s">
        <v>487</v>
      </c>
      <c r="KZ424" s="16" t="s">
        <v>487</v>
      </c>
      <c r="LA424" s="16" t="s">
        <v>11697</v>
      </c>
      <c r="LC424" s="16" t="s">
        <v>10879</v>
      </c>
      <c r="LD424" s="16" t="s">
        <v>11698</v>
      </c>
      <c r="LE424" s="16" t="s">
        <v>11693</v>
      </c>
      <c r="LF424" s="16" t="s">
        <v>11654</v>
      </c>
      <c r="LI424" s="16" t="s">
        <v>11655</v>
      </c>
      <c r="LJ424" s="16" t="s">
        <v>843</v>
      </c>
      <c r="LL424" s="16" t="s">
        <v>8711</v>
      </c>
      <c r="LM424" s="16" t="s">
        <v>8741</v>
      </c>
      <c r="LO424" s="16" t="s">
        <v>844</v>
      </c>
      <c r="LP424" s="16" t="s">
        <v>1056</v>
      </c>
      <c r="LQ424" s="16" t="s">
        <v>8732</v>
      </c>
      <c r="LR424" s="16" t="s">
        <v>843</v>
      </c>
      <c r="LS424" s="16" t="s">
        <v>1056</v>
      </c>
      <c r="LT424" s="16" t="s">
        <v>843</v>
      </c>
      <c r="LU424" s="16" t="s">
        <v>843</v>
      </c>
      <c r="LV424" s="16" t="s">
        <v>843</v>
      </c>
      <c r="LW424" s="16" t="s">
        <v>8732</v>
      </c>
      <c r="LX424" s="16" t="s">
        <v>843</v>
      </c>
      <c r="LY424" s="16" t="s">
        <v>843</v>
      </c>
      <c r="LZ424" s="16" t="s">
        <v>843</v>
      </c>
      <c r="MA424" s="16" t="s">
        <v>844</v>
      </c>
      <c r="MB424" s="16" t="s">
        <v>843</v>
      </c>
      <c r="MC424" s="16" t="s">
        <v>843</v>
      </c>
      <c r="MD424" s="16" t="s">
        <v>11699</v>
      </c>
      <c r="ME424" s="16" t="s">
        <v>11677</v>
      </c>
      <c r="MF424" s="16" t="s">
        <v>8847</v>
      </c>
      <c r="MO424" s="16" t="s">
        <v>1817</v>
      </c>
      <c r="MP424" s="16" t="s">
        <v>1826</v>
      </c>
      <c r="MR424" s="16" t="s">
        <v>470</v>
      </c>
      <c r="MS424" s="16" t="s">
        <v>11866</v>
      </c>
      <c r="MT424" s="16" t="s">
        <v>9009</v>
      </c>
      <c r="MU424" s="16" t="s">
        <v>817</v>
      </c>
      <c r="MV424" s="16" t="s">
        <v>486</v>
      </c>
      <c r="MZ424" s="16" t="s">
        <v>486</v>
      </c>
      <c r="NA424" s="16" t="s">
        <v>487</v>
      </c>
      <c r="NB424" s="16" t="s">
        <v>1344</v>
      </c>
      <c r="NC424" s="16" t="s">
        <v>487</v>
      </c>
      <c r="ND424" s="16" t="s">
        <v>486</v>
      </c>
      <c r="NE424" s="16" t="s">
        <v>486</v>
      </c>
      <c r="NG424" s="16" t="s">
        <v>1376</v>
      </c>
      <c r="NI424" s="16" t="s">
        <v>11658</v>
      </c>
      <c r="NL424" s="16" t="s">
        <v>843</v>
      </c>
      <c r="NQ424" s="16" t="s">
        <v>1078</v>
      </c>
      <c r="NR424" s="16" t="s">
        <v>876</v>
      </c>
      <c r="NS424" s="16" t="s">
        <v>462</v>
      </c>
      <c r="NT424" s="16" t="s">
        <v>482</v>
      </c>
      <c r="NU424" s="16">
        <v>0.79400000000000004</v>
      </c>
      <c r="NV424" s="16" t="s">
        <v>824</v>
      </c>
      <c r="NW424" s="16" t="s">
        <v>1173</v>
      </c>
      <c r="NX424" s="16" t="s">
        <v>1142</v>
      </c>
      <c r="NY424" s="16" t="s">
        <v>824</v>
      </c>
      <c r="NZ424" s="16" t="s">
        <v>929</v>
      </c>
      <c r="OA424" s="16" t="s">
        <v>486</v>
      </c>
      <c r="OB424" s="16" t="s">
        <v>833</v>
      </c>
      <c r="OC424" s="16" t="s">
        <v>876</v>
      </c>
    </row>
    <row r="425" spans="1:393" x14ac:dyDescent="0.25">
      <c r="A425" s="16" t="s">
        <v>10921</v>
      </c>
      <c r="B425" s="16" t="s">
        <v>844</v>
      </c>
      <c r="C425" s="16" t="s">
        <v>972</v>
      </c>
      <c r="D425" s="16" t="s">
        <v>844</v>
      </c>
      <c r="E425" s="16" t="s">
        <v>843</v>
      </c>
      <c r="F425" s="16" t="s">
        <v>843</v>
      </c>
      <c r="G425" s="16" t="s">
        <v>843</v>
      </c>
      <c r="H425" s="16" t="s">
        <v>843</v>
      </c>
      <c r="I425" s="16" t="s">
        <v>843</v>
      </c>
      <c r="J425" s="16" t="s">
        <v>843</v>
      </c>
      <c r="K425" s="16" t="s">
        <v>843</v>
      </c>
      <c r="L425" s="16" t="s">
        <v>843</v>
      </c>
      <c r="M425" s="16" t="s">
        <v>843</v>
      </c>
      <c r="N425" s="16" t="s">
        <v>843</v>
      </c>
      <c r="O425" s="16" t="s">
        <v>843</v>
      </c>
      <c r="Q425" s="16" t="s">
        <v>844</v>
      </c>
      <c r="R425" s="16">
        <v>42</v>
      </c>
      <c r="T425" s="16" t="s">
        <v>470</v>
      </c>
      <c r="U425" s="16" t="s">
        <v>844</v>
      </c>
      <c r="V425" s="16" t="s">
        <v>843</v>
      </c>
      <c r="W425" s="16" t="s">
        <v>844</v>
      </c>
      <c r="X425" s="16" t="s">
        <v>843</v>
      </c>
      <c r="Y425" s="16" t="s">
        <v>843</v>
      </c>
      <c r="Z425" s="16" t="s">
        <v>843</v>
      </c>
      <c r="AA425" s="16" t="s">
        <v>843</v>
      </c>
      <c r="AB425" s="16" t="s">
        <v>844</v>
      </c>
      <c r="AC425" s="16" t="s">
        <v>843</v>
      </c>
      <c r="AD425" s="16" t="s">
        <v>867</v>
      </c>
      <c r="AF425" s="16" t="s">
        <v>11673</v>
      </c>
      <c r="AG425" s="16" t="s">
        <v>11696</v>
      </c>
      <c r="AH425" s="16" t="s">
        <v>844</v>
      </c>
      <c r="AI425" s="16" t="s">
        <v>844</v>
      </c>
      <c r="AJ425" s="16" t="s">
        <v>844</v>
      </c>
      <c r="AK425" s="16" t="s">
        <v>843</v>
      </c>
      <c r="AL425" s="16" t="s">
        <v>843</v>
      </c>
      <c r="AM425" s="16" t="s">
        <v>844</v>
      </c>
      <c r="AN425" s="16" t="s">
        <v>843</v>
      </c>
      <c r="AO425" s="16" t="s">
        <v>843</v>
      </c>
      <c r="AP425" s="16" t="s">
        <v>843</v>
      </c>
      <c r="AQ425" s="16" t="s">
        <v>844</v>
      </c>
      <c r="AR425" s="16" t="s">
        <v>4433</v>
      </c>
      <c r="AS425" s="16" t="s">
        <v>843</v>
      </c>
      <c r="AT425" s="16" t="s">
        <v>843</v>
      </c>
      <c r="AU425" s="16" t="s">
        <v>843</v>
      </c>
      <c r="AV425" s="16" t="s">
        <v>843</v>
      </c>
      <c r="AW425" s="16" t="s">
        <v>843</v>
      </c>
      <c r="AX425" s="16" t="s">
        <v>843</v>
      </c>
      <c r="AY425" s="16" t="s">
        <v>844</v>
      </c>
      <c r="BF425" s="16" t="s">
        <v>844</v>
      </c>
      <c r="BH425" s="16" t="s">
        <v>7386</v>
      </c>
      <c r="BI425" s="16" t="s">
        <v>7785</v>
      </c>
      <c r="BJ425" s="16" t="s">
        <v>843</v>
      </c>
      <c r="BK425" s="16" t="s">
        <v>843</v>
      </c>
      <c r="BL425" s="16" t="s">
        <v>843</v>
      </c>
      <c r="BM425" s="16" t="s">
        <v>843</v>
      </c>
      <c r="BN425" s="16" t="s">
        <v>843</v>
      </c>
      <c r="BO425" s="16" t="s">
        <v>844</v>
      </c>
      <c r="BP425" s="16" t="s">
        <v>843</v>
      </c>
      <c r="BQ425" s="16" t="s">
        <v>843</v>
      </c>
      <c r="DX425" s="16" t="s">
        <v>865</v>
      </c>
      <c r="ES425" s="16" t="s">
        <v>865</v>
      </c>
      <c r="EU425" s="16" t="s">
        <v>7810</v>
      </c>
      <c r="EV425" s="16" t="s">
        <v>865</v>
      </c>
      <c r="FT425" s="16" t="s">
        <v>865</v>
      </c>
      <c r="HC425" s="16" t="s">
        <v>865</v>
      </c>
      <c r="JA425" s="16" t="s">
        <v>4813</v>
      </c>
      <c r="JB425" s="16" t="s">
        <v>865</v>
      </c>
      <c r="JC425" s="16" t="s">
        <v>865</v>
      </c>
      <c r="JD425" s="16" t="s">
        <v>865</v>
      </c>
      <c r="JE425" s="16" t="s">
        <v>865</v>
      </c>
      <c r="JF425" s="16" t="s">
        <v>865</v>
      </c>
      <c r="JG425" s="16" t="s">
        <v>843</v>
      </c>
      <c r="JH425" s="16" t="s">
        <v>7574</v>
      </c>
      <c r="JJ425" s="16" t="s">
        <v>867</v>
      </c>
      <c r="KF425" s="16" t="s">
        <v>4942</v>
      </c>
      <c r="KI425" s="16" t="s">
        <v>4993</v>
      </c>
      <c r="KO425" s="16" t="s">
        <v>9836</v>
      </c>
      <c r="KP425" s="16" t="s">
        <v>9835</v>
      </c>
      <c r="KQ425" s="16" t="s">
        <v>8694</v>
      </c>
      <c r="KR425" s="16" t="s">
        <v>10922</v>
      </c>
      <c r="KS425" s="16" t="s">
        <v>9837</v>
      </c>
      <c r="KT425" s="16" t="s">
        <v>9148</v>
      </c>
      <c r="KU425" s="16" t="s">
        <v>844</v>
      </c>
      <c r="KV425" s="16" t="s">
        <v>9148</v>
      </c>
      <c r="KW425" s="16" t="s">
        <v>851</v>
      </c>
      <c r="KY425" s="16" t="s">
        <v>486</v>
      </c>
      <c r="LC425" s="16" t="s">
        <v>10879</v>
      </c>
      <c r="LF425" s="16" t="s">
        <v>11654</v>
      </c>
      <c r="LI425" s="16" t="s">
        <v>11655</v>
      </c>
      <c r="LJ425" s="16" t="s">
        <v>843</v>
      </c>
      <c r="LK425" s="16" t="s">
        <v>836</v>
      </c>
      <c r="LL425" s="16" t="s">
        <v>8756</v>
      </c>
      <c r="LM425" s="16" t="s">
        <v>8741</v>
      </c>
      <c r="LO425" s="16" t="s">
        <v>844</v>
      </c>
      <c r="LP425" s="16" t="s">
        <v>1056</v>
      </c>
      <c r="LQ425" s="16" t="s">
        <v>1056</v>
      </c>
      <c r="LR425" s="16" t="s">
        <v>844</v>
      </c>
      <c r="LS425" s="16" t="s">
        <v>844</v>
      </c>
      <c r="LT425" s="16" t="s">
        <v>844</v>
      </c>
      <c r="LU425" s="16" t="s">
        <v>843</v>
      </c>
      <c r="LV425" s="16" t="s">
        <v>843</v>
      </c>
      <c r="LW425" s="16" t="s">
        <v>843</v>
      </c>
      <c r="LX425" s="16" t="s">
        <v>844</v>
      </c>
      <c r="LY425" s="16" t="s">
        <v>843</v>
      </c>
      <c r="LZ425" s="16" t="s">
        <v>843</v>
      </c>
      <c r="MA425" s="16" t="s">
        <v>844</v>
      </c>
      <c r="MB425" s="16" t="s">
        <v>843</v>
      </c>
      <c r="MC425" s="16" t="s">
        <v>843</v>
      </c>
      <c r="ME425" s="16" t="s">
        <v>11656</v>
      </c>
      <c r="MF425" s="16" t="s">
        <v>8847</v>
      </c>
      <c r="MO425" s="16" t="s">
        <v>1805</v>
      </c>
      <c r="MP425" s="16" t="s">
        <v>1827</v>
      </c>
      <c r="MR425" s="16" t="s">
        <v>470</v>
      </c>
      <c r="MS425" s="16" t="s">
        <v>11866</v>
      </c>
      <c r="MT425" s="16" t="s">
        <v>9009</v>
      </c>
      <c r="MU425" s="16" t="s">
        <v>816</v>
      </c>
      <c r="NC425" s="16" t="s">
        <v>486</v>
      </c>
      <c r="ND425" s="16" t="s">
        <v>486</v>
      </c>
      <c r="NE425" s="16" t="s">
        <v>486</v>
      </c>
      <c r="NG425" s="16" t="s">
        <v>1376</v>
      </c>
      <c r="NI425" s="16" t="s">
        <v>11658</v>
      </c>
      <c r="NR425" s="16" t="s">
        <v>451</v>
      </c>
      <c r="NS425" s="16" t="s">
        <v>462</v>
      </c>
      <c r="NT425" s="16" t="s">
        <v>482</v>
      </c>
      <c r="NU425" s="16">
        <v>0.79400000000000004</v>
      </c>
      <c r="NV425" s="16" t="s">
        <v>451</v>
      </c>
      <c r="NW425" s="16" t="s">
        <v>1175</v>
      </c>
      <c r="NX425" s="16" t="s">
        <v>1142</v>
      </c>
      <c r="OB425" s="16" t="s">
        <v>836</v>
      </c>
      <c r="OC425" s="16" t="s">
        <v>451</v>
      </c>
    </row>
    <row r="426" spans="1:393" x14ac:dyDescent="0.25">
      <c r="A426" s="16" t="s">
        <v>10925</v>
      </c>
      <c r="B426" s="16" t="s">
        <v>1056</v>
      </c>
      <c r="C426" s="16" t="s">
        <v>972</v>
      </c>
      <c r="D426" s="16" t="s">
        <v>844</v>
      </c>
      <c r="E426" s="16" t="s">
        <v>843</v>
      </c>
      <c r="F426" s="16" t="s">
        <v>843</v>
      </c>
      <c r="G426" s="16" t="s">
        <v>843</v>
      </c>
      <c r="H426" s="16" t="s">
        <v>843</v>
      </c>
      <c r="I426" s="16" t="s">
        <v>843</v>
      </c>
      <c r="J426" s="16" t="s">
        <v>843</v>
      </c>
      <c r="K426" s="16" t="s">
        <v>843</v>
      </c>
      <c r="L426" s="16" t="s">
        <v>843</v>
      </c>
      <c r="M426" s="16" t="s">
        <v>843</v>
      </c>
      <c r="N426" s="16" t="s">
        <v>843</v>
      </c>
      <c r="O426" s="16" t="s">
        <v>843</v>
      </c>
      <c r="Q426" s="16" t="s">
        <v>844</v>
      </c>
      <c r="R426" s="16">
        <v>16</v>
      </c>
      <c r="T426" s="16" t="s">
        <v>470</v>
      </c>
      <c r="U426" s="16" t="s">
        <v>844</v>
      </c>
      <c r="V426" s="16" t="s">
        <v>843</v>
      </c>
      <c r="W426" s="16" t="s">
        <v>843</v>
      </c>
      <c r="X426" s="16" t="s">
        <v>843</v>
      </c>
      <c r="Y426" s="16" t="s">
        <v>844</v>
      </c>
      <c r="Z426" s="16" t="s">
        <v>843</v>
      </c>
      <c r="AA426" s="16" t="s">
        <v>843</v>
      </c>
      <c r="AB426" s="16" t="s">
        <v>844</v>
      </c>
      <c r="AC426" s="16" t="s">
        <v>844</v>
      </c>
      <c r="AD426" s="16" t="s">
        <v>865</v>
      </c>
      <c r="AF426" s="16" t="s">
        <v>11673</v>
      </c>
      <c r="AG426" s="16" t="s">
        <v>11696</v>
      </c>
      <c r="AH426" s="16" t="s">
        <v>844</v>
      </c>
      <c r="AI426" s="16" t="s">
        <v>844</v>
      </c>
      <c r="AJ426" s="16" t="s">
        <v>844</v>
      </c>
      <c r="AK426" s="16" t="s">
        <v>843</v>
      </c>
      <c r="AL426" s="16" t="s">
        <v>843</v>
      </c>
      <c r="AM426" s="16" t="s">
        <v>844</v>
      </c>
      <c r="AN426" s="16" t="s">
        <v>843</v>
      </c>
      <c r="AO426" s="16" t="s">
        <v>843</v>
      </c>
      <c r="AP426" s="16" t="s">
        <v>843</v>
      </c>
      <c r="AQ426" s="16" t="s">
        <v>844</v>
      </c>
      <c r="AR426" s="16" t="s">
        <v>4415</v>
      </c>
      <c r="AS426" s="16" t="s">
        <v>844</v>
      </c>
      <c r="AT426" s="16" t="s">
        <v>843</v>
      </c>
      <c r="AU426" s="16" t="s">
        <v>843</v>
      </c>
      <c r="AV426" s="16" t="s">
        <v>843</v>
      </c>
      <c r="AW426" s="16" t="s">
        <v>843</v>
      </c>
      <c r="AX426" s="16" t="s">
        <v>843</v>
      </c>
      <c r="AY426" s="16" t="s">
        <v>843</v>
      </c>
      <c r="AZ426" s="16" t="s">
        <v>4437</v>
      </c>
      <c r="BF426" s="16" t="s">
        <v>844</v>
      </c>
      <c r="BH426" s="16" t="s">
        <v>7383</v>
      </c>
      <c r="BI426" s="16" t="s">
        <v>7785</v>
      </c>
      <c r="BJ426" s="16" t="s">
        <v>843</v>
      </c>
      <c r="BK426" s="16" t="s">
        <v>843</v>
      </c>
      <c r="BL426" s="16" t="s">
        <v>843</v>
      </c>
      <c r="BM426" s="16" t="s">
        <v>843</v>
      </c>
      <c r="BN426" s="16" t="s">
        <v>843</v>
      </c>
      <c r="BO426" s="16" t="s">
        <v>844</v>
      </c>
      <c r="BP426" s="16" t="s">
        <v>843</v>
      </c>
      <c r="BQ426" s="16" t="s">
        <v>843</v>
      </c>
      <c r="CC426" s="16" t="s">
        <v>867</v>
      </c>
      <c r="CD426" s="16" t="s">
        <v>6840</v>
      </c>
      <c r="CE426" s="16" t="s">
        <v>7540</v>
      </c>
      <c r="DN426" s="16" t="s">
        <v>4411</v>
      </c>
      <c r="DQ426" s="16" t="s">
        <v>7093</v>
      </c>
      <c r="DR426" s="16" t="s">
        <v>865</v>
      </c>
      <c r="DX426" s="16" t="s">
        <v>865</v>
      </c>
      <c r="ES426" s="16" t="s">
        <v>865</v>
      </c>
      <c r="EU426" s="16" t="s">
        <v>7810</v>
      </c>
      <c r="EV426" s="16" t="s">
        <v>865</v>
      </c>
      <c r="FT426" s="16" t="s">
        <v>865</v>
      </c>
      <c r="HC426" s="16" t="s">
        <v>865</v>
      </c>
      <c r="JA426" s="16" t="s">
        <v>4813</v>
      </c>
      <c r="JB426" s="16" t="s">
        <v>865</v>
      </c>
      <c r="JC426" s="16" t="s">
        <v>865</v>
      </c>
      <c r="JD426" s="16" t="s">
        <v>865</v>
      </c>
      <c r="JE426" s="16" t="s">
        <v>865</v>
      </c>
      <c r="JF426" s="16" t="s">
        <v>865</v>
      </c>
      <c r="JG426" s="16" t="s">
        <v>1056</v>
      </c>
      <c r="JH426" s="16" t="s">
        <v>7591</v>
      </c>
      <c r="JJ426" s="16" t="s">
        <v>865</v>
      </c>
      <c r="KF426" s="16" t="s">
        <v>4926</v>
      </c>
      <c r="KI426" s="16" t="s">
        <v>4837</v>
      </c>
      <c r="KO426" s="16" t="s">
        <v>9836</v>
      </c>
      <c r="KP426" s="16" t="s">
        <v>9835</v>
      </c>
      <c r="KQ426" s="16" t="s">
        <v>8694</v>
      </c>
      <c r="KR426" s="16" t="s">
        <v>10926</v>
      </c>
      <c r="KS426" s="16" t="s">
        <v>9837</v>
      </c>
      <c r="KT426" s="16" t="s">
        <v>9148</v>
      </c>
      <c r="KU426" s="16" t="s">
        <v>844</v>
      </c>
      <c r="KV426" s="16" t="s">
        <v>9148</v>
      </c>
      <c r="KW426" s="16" t="s">
        <v>851</v>
      </c>
      <c r="KY426" s="16" t="s">
        <v>486</v>
      </c>
      <c r="LC426" s="16" t="s">
        <v>10879</v>
      </c>
      <c r="LD426" s="16" t="s">
        <v>11692</v>
      </c>
      <c r="LE426" s="16" t="s">
        <v>11693</v>
      </c>
      <c r="LF426" s="16" t="s">
        <v>11654</v>
      </c>
      <c r="LI426" s="16" t="s">
        <v>11655</v>
      </c>
      <c r="LJ426" s="16" t="s">
        <v>843</v>
      </c>
      <c r="LL426" s="16" t="s">
        <v>8711</v>
      </c>
      <c r="LM426" s="16" t="s">
        <v>8741</v>
      </c>
      <c r="LO426" s="16" t="s">
        <v>844</v>
      </c>
      <c r="LP426" s="16" t="s">
        <v>1056</v>
      </c>
      <c r="LQ426" s="16" t="s">
        <v>1056</v>
      </c>
      <c r="LR426" s="16" t="s">
        <v>844</v>
      </c>
      <c r="LS426" s="16" t="s">
        <v>844</v>
      </c>
      <c r="LT426" s="16" t="s">
        <v>844</v>
      </c>
      <c r="LU426" s="16" t="s">
        <v>843</v>
      </c>
      <c r="LV426" s="16" t="s">
        <v>843</v>
      </c>
      <c r="LW426" s="16" t="s">
        <v>843</v>
      </c>
      <c r="LX426" s="16" t="s">
        <v>844</v>
      </c>
      <c r="LY426" s="16" t="s">
        <v>843</v>
      </c>
      <c r="LZ426" s="16" t="s">
        <v>843</v>
      </c>
      <c r="MA426" s="16" t="s">
        <v>844</v>
      </c>
      <c r="MB426" s="16" t="s">
        <v>843</v>
      </c>
      <c r="MC426" s="16" t="s">
        <v>843</v>
      </c>
      <c r="ME426" s="16" t="s">
        <v>11656</v>
      </c>
      <c r="MF426" s="16" t="s">
        <v>8847</v>
      </c>
      <c r="MO426" s="16" t="s">
        <v>1817</v>
      </c>
      <c r="MP426" s="16" t="s">
        <v>1826</v>
      </c>
      <c r="MR426" s="16" t="s">
        <v>470</v>
      </c>
      <c r="MS426" s="16" t="s">
        <v>11866</v>
      </c>
      <c r="MT426" s="16" t="s">
        <v>9009</v>
      </c>
      <c r="MU426" s="16" t="s">
        <v>817</v>
      </c>
      <c r="MV426" s="16" t="s">
        <v>487</v>
      </c>
      <c r="MW426" s="16" t="s">
        <v>1266</v>
      </c>
      <c r="MX426" s="16" t="s">
        <v>1260</v>
      </c>
      <c r="MY426" s="16" t="s">
        <v>486</v>
      </c>
      <c r="MZ426" s="16" t="s">
        <v>487</v>
      </c>
      <c r="NA426" s="16" t="s">
        <v>486</v>
      </c>
      <c r="NC426" s="16" t="s">
        <v>486</v>
      </c>
      <c r="ND426" s="16" t="s">
        <v>486</v>
      </c>
      <c r="NE426" s="16" t="s">
        <v>486</v>
      </c>
      <c r="NG426" s="16" t="s">
        <v>1376</v>
      </c>
      <c r="NI426" s="16" t="s">
        <v>11658</v>
      </c>
      <c r="NQ426" s="16" t="s">
        <v>1078</v>
      </c>
      <c r="NR426" s="16" t="s">
        <v>876</v>
      </c>
      <c r="NS426" s="16" t="s">
        <v>462</v>
      </c>
      <c r="NT426" s="16" t="s">
        <v>482</v>
      </c>
      <c r="NU426" s="16">
        <v>0.79400000000000004</v>
      </c>
      <c r="NV426" s="16" t="s">
        <v>824</v>
      </c>
      <c r="NW426" s="16" t="s">
        <v>1173</v>
      </c>
      <c r="NX426" s="16" t="s">
        <v>1142</v>
      </c>
      <c r="NY426" s="16" t="s">
        <v>824</v>
      </c>
      <c r="NZ426" s="16" t="s">
        <v>932</v>
      </c>
      <c r="OB426" s="16" t="s">
        <v>833</v>
      </c>
      <c r="OC426" s="16" t="s">
        <v>876</v>
      </c>
    </row>
    <row r="427" spans="1:393" x14ac:dyDescent="0.25">
      <c r="A427" s="16" t="s">
        <v>10931</v>
      </c>
      <c r="B427" s="16" t="s">
        <v>8732</v>
      </c>
      <c r="C427" s="16" t="s">
        <v>972</v>
      </c>
      <c r="D427" s="16" t="s">
        <v>844</v>
      </c>
      <c r="E427" s="16" t="s">
        <v>843</v>
      </c>
      <c r="F427" s="16" t="s">
        <v>843</v>
      </c>
      <c r="G427" s="16" t="s">
        <v>843</v>
      </c>
      <c r="H427" s="16" t="s">
        <v>843</v>
      </c>
      <c r="I427" s="16" t="s">
        <v>843</v>
      </c>
      <c r="J427" s="16" t="s">
        <v>843</v>
      </c>
      <c r="K427" s="16" t="s">
        <v>843</v>
      </c>
      <c r="L427" s="16" t="s">
        <v>843</v>
      </c>
      <c r="M427" s="16" t="s">
        <v>843</v>
      </c>
      <c r="N427" s="16" t="s">
        <v>843</v>
      </c>
      <c r="O427" s="16" t="s">
        <v>843</v>
      </c>
      <c r="Q427" s="16" t="s">
        <v>844</v>
      </c>
      <c r="R427" s="16">
        <v>50</v>
      </c>
      <c r="T427" s="16" t="s">
        <v>474</v>
      </c>
      <c r="U427" s="16" t="s">
        <v>843</v>
      </c>
      <c r="V427" s="16" t="s">
        <v>844</v>
      </c>
      <c r="W427" s="16" t="s">
        <v>843</v>
      </c>
      <c r="X427" s="16" t="s">
        <v>844</v>
      </c>
      <c r="Y427" s="16" t="s">
        <v>843</v>
      </c>
      <c r="Z427" s="16" t="s">
        <v>843</v>
      </c>
      <c r="AA427" s="16" t="s">
        <v>843</v>
      </c>
      <c r="AB427" s="16" t="s">
        <v>843</v>
      </c>
      <c r="AC427" s="16" t="s">
        <v>843</v>
      </c>
      <c r="AD427" s="16" t="s">
        <v>867</v>
      </c>
      <c r="AF427" s="16" t="s">
        <v>11673</v>
      </c>
      <c r="AG427" s="16" t="s">
        <v>11808</v>
      </c>
      <c r="AH427" s="16" t="s">
        <v>844</v>
      </c>
      <c r="AI427" s="16" t="s">
        <v>844</v>
      </c>
      <c r="AJ427" s="16" t="s">
        <v>844</v>
      </c>
      <c r="AK427" s="16" t="s">
        <v>843</v>
      </c>
      <c r="AL427" s="16" t="s">
        <v>843</v>
      </c>
      <c r="AM427" s="16" t="s">
        <v>843</v>
      </c>
      <c r="AN427" s="16" t="s">
        <v>843</v>
      </c>
      <c r="AO427" s="16" t="s">
        <v>843</v>
      </c>
      <c r="AP427" s="16" t="s">
        <v>843</v>
      </c>
      <c r="AQ427" s="16" t="s">
        <v>843</v>
      </c>
      <c r="AR427" s="16" t="s">
        <v>4433</v>
      </c>
      <c r="AS427" s="16" t="s">
        <v>843</v>
      </c>
      <c r="AT427" s="16" t="s">
        <v>843</v>
      </c>
      <c r="AU427" s="16" t="s">
        <v>843</v>
      </c>
      <c r="AV427" s="16" t="s">
        <v>843</v>
      </c>
      <c r="AW427" s="16" t="s">
        <v>843</v>
      </c>
      <c r="AX427" s="16" t="s">
        <v>843</v>
      </c>
      <c r="AY427" s="16" t="s">
        <v>844</v>
      </c>
      <c r="BF427" s="16" t="s">
        <v>843</v>
      </c>
      <c r="BH427" s="16" t="s">
        <v>7386</v>
      </c>
      <c r="BI427" s="16" t="s">
        <v>7785</v>
      </c>
      <c r="BJ427" s="16" t="s">
        <v>843</v>
      </c>
      <c r="BK427" s="16" t="s">
        <v>843</v>
      </c>
      <c r="BL427" s="16" t="s">
        <v>843</v>
      </c>
      <c r="BM427" s="16" t="s">
        <v>843</v>
      </c>
      <c r="BN427" s="16" t="s">
        <v>843</v>
      </c>
      <c r="BO427" s="16" t="s">
        <v>844</v>
      </c>
      <c r="BP427" s="16" t="s">
        <v>843</v>
      </c>
      <c r="BQ427" s="16" t="s">
        <v>843</v>
      </c>
      <c r="DX427" s="16" t="s">
        <v>865</v>
      </c>
      <c r="ES427" s="16" t="s">
        <v>865</v>
      </c>
      <c r="EU427" s="16" t="s">
        <v>7810</v>
      </c>
      <c r="EV427" s="16" t="s">
        <v>865</v>
      </c>
      <c r="HC427" s="16" t="s">
        <v>865</v>
      </c>
      <c r="JA427" s="16" t="s">
        <v>4816</v>
      </c>
      <c r="JB427" s="16" t="s">
        <v>867</v>
      </c>
      <c r="JC427" s="16" t="s">
        <v>865</v>
      </c>
      <c r="JG427" s="16" t="s">
        <v>843</v>
      </c>
      <c r="JV427" s="16">
        <v>36</v>
      </c>
      <c r="JW427" s="16" t="s">
        <v>7603</v>
      </c>
      <c r="JZ427" s="16" t="s">
        <v>4886</v>
      </c>
      <c r="KB427" s="16" t="s">
        <v>7625</v>
      </c>
      <c r="KD427" s="16" t="s">
        <v>4917</v>
      </c>
      <c r="KE427" s="16" t="s">
        <v>7277</v>
      </c>
      <c r="KF427" s="16" t="s">
        <v>4411</v>
      </c>
      <c r="KH427" s="16" t="s">
        <v>7642</v>
      </c>
      <c r="KI427" s="16" t="s">
        <v>4982</v>
      </c>
      <c r="KK427" s="16" t="s">
        <v>4883</v>
      </c>
      <c r="KM427" s="16" t="s">
        <v>7616</v>
      </c>
      <c r="KO427" s="16" t="s">
        <v>9836</v>
      </c>
      <c r="KP427" s="16" t="s">
        <v>9835</v>
      </c>
      <c r="KQ427" s="16" t="s">
        <v>8694</v>
      </c>
      <c r="KR427" s="16" t="s">
        <v>10932</v>
      </c>
      <c r="KS427" s="16" t="s">
        <v>9837</v>
      </c>
      <c r="KT427" s="16" t="s">
        <v>9148</v>
      </c>
      <c r="KU427" s="16" t="s">
        <v>844</v>
      </c>
      <c r="KV427" s="16" t="s">
        <v>9148</v>
      </c>
      <c r="KW427" s="16" t="s">
        <v>851</v>
      </c>
      <c r="KY427" s="16" t="s">
        <v>486</v>
      </c>
      <c r="LC427" s="16" t="s">
        <v>10879</v>
      </c>
      <c r="LF427" s="16" t="s">
        <v>11654</v>
      </c>
      <c r="LI427" s="16" t="s">
        <v>11655</v>
      </c>
      <c r="LJ427" s="16" t="s">
        <v>831</v>
      </c>
      <c r="LK427" s="16" t="s">
        <v>831</v>
      </c>
      <c r="LL427" s="16" t="s">
        <v>8756</v>
      </c>
      <c r="LM427" s="16" t="s">
        <v>8741</v>
      </c>
      <c r="LO427" s="16" t="s">
        <v>844</v>
      </c>
      <c r="LP427" s="16" t="s">
        <v>1056</v>
      </c>
      <c r="LQ427" s="16" t="s">
        <v>1056</v>
      </c>
      <c r="LR427" s="16" t="s">
        <v>844</v>
      </c>
      <c r="LS427" s="16" t="s">
        <v>844</v>
      </c>
      <c r="LT427" s="16" t="s">
        <v>844</v>
      </c>
      <c r="LU427" s="16" t="s">
        <v>843</v>
      </c>
      <c r="LV427" s="16" t="s">
        <v>843</v>
      </c>
      <c r="LW427" s="16" t="s">
        <v>843</v>
      </c>
      <c r="LX427" s="16" t="s">
        <v>844</v>
      </c>
      <c r="LY427" s="16" t="s">
        <v>843</v>
      </c>
      <c r="LZ427" s="16" t="s">
        <v>843</v>
      </c>
      <c r="MA427" s="16" t="s">
        <v>844</v>
      </c>
      <c r="MB427" s="16" t="s">
        <v>843</v>
      </c>
      <c r="MC427" s="16" t="s">
        <v>843</v>
      </c>
      <c r="ME427" s="16" t="s">
        <v>11656</v>
      </c>
      <c r="MF427" s="16" t="s">
        <v>8847</v>
      </c>
      <c r="MG427" s="16" t="s">
        <v>1838</v>
      </c>
      <c r="MH427" s="16" t="s">
        <v>11667</v>
      </c>
      <c r="MI427" s="16" t="s">
        <v>11733</v>
      </c>
      <c r="MJ427" s="16" t="s">
        <v>1840</v>
      </c>
      <c r="MK427" s="16" t="s">
        <v>8987</v>
      </c>
      <c r="ML427" s="16" t="s">
        <v>1791</v>
      </c>
      <c r="MM427" s="16" t="s">
        <v>487</v>
      </c>
      <c r="MN427" s="16" t="s">
        <v>1798</v>
      </c>
      <c r="MP427" s="16" t="s">
        <v>1829</v>
      </c>
      <c r="MQ427" s="16" t="s">
        <v>1790</v>
      </c>
      <c r="MR427" s="16" t="s">
        <v>474</v>
      </c>
      <c r="MS427" s="16" t="s">
        <v>11866</v>
      </c>
      <c r="MT427" s="16" t="s">
        <v>9009</v>
      </c>
      <c r="MU427" s="16" t="s">
        <v>816</v>
      </c>
      <c r="NC427" s="16" t="s">
        <v>486</v>
      </c>
      <c r="NE427" s="16" t="s">
        <v>486</v>
      </c>
      <c r="NG427" s="16" t="s">
        <v>1380</v>
      </c>
      <c r="NH427" s="16" t="s">
        <v>1913</v>
      </c>
      <c r="NI427" s="16" t="s">
        <v>11658</v>
      </c>
      <c r="NR427" s="16" t="s">
        <v>451</v>
      </c>
      <c r="NS427" s="16" t="s">
        <v>462</v>
      </c>
      <c r="NT427" s="16" t="s">
        <v>482</v>
      </c>
      <c r="NU427" s="16">
        <v>0.79400000000000004</v>
      </c>
      <c r="NV427" s="16" t="s">
        <v>451</v>
      </c>
      <c r="NW427" s="16" t="s">
        <v>1181</v>
      </c>
      <c r="NX427" s="16" t="s">
        <v>1142</v>
      </c>
      <c r="OB427" s="16" t="s">
        <v>831</v>
      </c>
      <c r="OC427" s="16" t="s">
        <v>451</v>
      </c>
    </row>
    <row r="428" spans="1:393" x14ac:dyDescent="0.25">
      <c r="A428" s="16" t="s">
        <v>10937</v>
      </c>
      <c r="B428" s="16" t="s">
        <v>844</v>
      </c>
      <c r="C428" s="16" t="s">
        <v>972</v>
      </c>
      <c r="D428" s="16" t="s">
        <v>844</v>
      </c>
      <c r="E428" s="16" t="s">
        <v>843</v>
      </c>
      <c r="F428" s="16" t="s">
        <v>843</v>
      </c>
      <c r="G428" s="16" t="s">
        <v>843</v>
      </c>
      <c r="H428" s="16" t="s">
        <v>843</v>
      </c>
      <c r="I428" s="16" t="s">
        <v>843</v>
      </c>
      <c r="J428" s="16" t="s">
        <v>843</v>
      </c>
      <c r="K428" s="16" t="s">
        <v>843</v>
      </c>
      <c r="L428" s="16" t="s">
        <v>843</v>
      </c>
      <c r="M428" s="16" t="s">
        <v>843</v>
      </c>
      <c r="N428" s="16" t="s">
        <v>843</v>
      </c>
      <c r="O428" s="16" t="s">
        <v>843</v>
      </c>
      <c r="Q428" s="16" t="s">
        <v>844</v>
      </c>
      <c r="R428" s="16">
        <v>39</v>
      </c>
      <c r="T428" s="16" t="s">
        <v>474</v>
      </c>
      <c r="U428" s="16" t="s">
        <v>843</v>
      </c>
      <c r="V428" s="16" t="s">
        <v>844</v>
      </c>
      <c r="W428" s="16" t="s">
        <v>843</v>
      </c>
      <c r="X428" s="16" t="s">
        <v>844</v>
      </c>
      <c r="Y428" s="16" t="s">
        <v>843</v>
      </c>
      <c r="Z428" s="16" t="s">
        <v>843</v>
      </c>
      <c r="AA428" s="16" t="s">
        <v>843</v>
      </c>
      <c r="AB428" s="16" t="s">
        <v>843</v>
      </c>
      <c r="AC428" s="16" t="s">
        <v>843</v>
      </c>
      <c r="AD428" s="16" t="s">
        <v>867</v>
      </c>
      <c r="AF428" s="16" t="s">
        <v>11673</v>
      </c>
      <c r="AG428" s="16" t="s">
        <v>11725</v>
      </c>
      <c r="AH428" s="16" t="s">
        <v>844</v>
      </c>
      <c r="AI428" s="16" t="s">
        <v>844</v>
      </c>
      <c r="AJ428" s="16" t="s">
        <v>843</v>
      </c>
      <c r="AK428" s="16" t="s">
        <v>843</v>
      </c>
      <c r="AL428" s="16" t="s">
        <v>844</v>
      </c>
      <c r="AM428" s="16" t="s">
        <v>844</v>
      </c>
      <c r="AN428" s="16" t="s">
        <v>843</v>
      </c>
      <c r="AO428" s="16" t="s">
        <v>843</v>
      </c>
      <c r="AP428" s="16" t="s">
        <v>843</v>
      </c>
      <c r="AQ428" s="16" t="s">
        <v>844</v>
      </c>
      <c r="AR428" s="16" t="s">
        <v>4433</v>
      </c>
      <c r="AS428" s="16" t="s">
        <v>843</v>
      </c>
      <c r="AT428" s="16" t="s">
        <v>843</v>
      </c>
      <c r="AU428" s="16" t="s">
        <v>843</v>
      </c>
      <c r="AV428" s="16" t="s">
        <v>843</v>
      </c>
      <c r="AW428" s="16" t="s">
        <v>843</v>
      </c>
      <c r="AX428" s="16" t="s">
        <v>843</v>
      </c>
      <c r="AY428" s="16" t="s">
        <v>844</v>
      </c>
      <c r="BF428" s="16" t="s">
        <v>844</v>
      </c>
      <c r="BH428" s="16" t="s">
        <v>7392</v>
      </c>
      <c r="BI428" s="16" t="s">
        <v>7785</v>
      </c>
      <c r="BJ428" s="16" t="s">
        <v>843</v>
      </c>
      <c r="BK428" s="16" t="s">
        <v>843</v>
      </c>
      <c r="BL428" s="16" t="s">
        <v>843</v>
      </c>
      <c r="BM428" s="16" t="s">
        <v>843</v>
      </c>
      <c r="BN428" s="16" t="s">
        <v>843</v>
      </c>
      <c r="BO428" s="16" t="s">
        <v>844</v>
      </c>
      <c r="BP428" s="16" t="s">
        <v>843</v>
      </c>
      <c r="BQ428" s="16" t="s">
        <v>843</v>
      </c>
      <c r="DX428" s="16" t="s">
        <v>865</v>
      </c>
      <c r="ES428" s="16" t="s">
        <v>865</v>
      </c>
      <c r="EU428" s="16" t="s">
        <v>7810</v>
      </c>
      <c r="EV428" s="16" t="s">
        <v>865</v>
      </c>
      <c r="HC428" s="16" t="s">
        <v>865</v>
      </c>
      <c r="JA428" s="16" t="s">
        <v>4816</v>
      </c>
      <c r="JB428" s="16" t="s">
        <v>867</v>
      </c>
      <c r="JC428" s="16" t="s">
        <v>865</v>
      </c>
      <c r="JG428" s="16" t="s">
        <v>1056</v>
      </c>
      <c r="JV428" s="16">
        <v>40</v>
      </c>
      <c r="JW428" s="16" t="s">
        <v>7603</v>
      </c>
      <c r="JZ428" s="16" t="s">
        <v>4880</v>
      </c>
      <c r="KB428" s="16" t="s">
        <v>7616</v>
      </c>
      <c r="KD428" s="16" t="s">
        <v>4216</v>
      </c>
      <c r="KE428" s="16" t="s">
        <v>7277</v>
      </c>
      <c r="KF428" s="16" t="s">
        <v>864</v>
      </c>
      <c r="KH428" s="16" t="s">
        <v>7642</v>
      </c>
      <c r="KI428" s="16" t="s">
        <v>4982</v>
      </c>
      <c r="KK428" s="16" t="s">
        <v>4880</v>
      </c>
      <c r="KM428" s="16" t="s">
        <v>7616</v>
      </c>
      <c r="KO428" s="16" t="s">
        <v>9840</v>
      </c>
      <c r="KP428" s="16" t="s">
        <v>9839</v>
      </c>
      <c r="KQ428" s="16" t="s">
        <v>8694</v>
      </c>
      <c r="KR428" s="16" t="s">
        <v>10938</v>
      </c>
      <c r="KS428" s="16" t="s">
        <v>9841</v>
      </c>
      <c r="KT428" s="16" t="s">
        <v>9148</v>
      </c>
      <c r="KU428" s="16" t="s">
        <v>844</v>
      </c>
      <c r="KV428" s="16" t="s">
        <v>9148</v>
      </c>
      <c r="KW428" s="16" t="s">
        <v>851</v>
      </c>
      <c r="KY428" s="16" t="s">
        <v>486</v>
      </c>
      <c r="LC428" s="16" t="s">
        <v>10879</v>
      </c>
      <c r="LF428" s="16" t="s">
        <v>11654</v>
      </c>
      <c r="LI428" s="16" t="s">
        <v>11655</v>
      </c>
      <c r="LJ428" s="16" t="s">
        <v>831</v>
      </c>
      <c r="LK428" s="16" t="s">
        <v>831</v>
      </c>
      <c r="LL428" s="16" t="s">
        <v>8756</v>
      </c>
      <c r="LM428" s="16" t="s">
        <v>8741</v>
      </c>
      <c r="LO428" s="16" t="s">
        <v>843</v>
      </c>
      <c r="LP428" s="16" t="s">
        <v>1056</v>
      </c>
      <c r="LQ428" s="16" t="s">
        <v>844</v>
      </c>
      <c r="LR428" s="16" t="s">
        <v>844</v>
      </c>
      <c r="LS428" s="16" t="s">
        <v>844</v>
      </c>
      <c r="LT428" s="16" t="s">
        <v>844</v>
      </c>
      <c r="LU428" s="16" t="s">
        <v>843</v>
      </c>
      <c r="LV428" s="16" t="s">
        <v>843</v>
      </c>
      <c r="LW428" s="16" t="s">
        <v>843</v>
      </c>
      <c r="LX428" s="16" t="s">
        <v>844</v>
      </c>
      <c r="LY428" s="16" t="s">
        <v>843</v>
      </c>
      <c r="LZ428" s="16" t="s">
        <v>843</v>
      </c>
      <c r="MA428" s="16" t="s">
        <v>843</v>
      </c>
      <c r="MB428" s="16" t="s">
        <v>843</v>
      </c>
      <c r="MC428" s="16" t="s">
        <v>843</v>
      </c>
      <c r="ME428" s="16" t="s">
        <v>11656</v>
      </c>
      <c r="MF428" s="16" t="s">
        <v>8847</v>
      </c>
      <c r="MG428" s="16" t="s">
        <v>1840</v>
      </c>
      <c r="MH428" s="16" t="s">
        <v>11667</v>
      </c>
      <c r="MI428" s="16" t="s">
        <v>11733</v>
      </c>
      <c r="MJ428" s="16" t="s">
        <v>1840</v>
      </c>
      <c r="MK428" s="16" t="s">
        <v>9015</v>
      </c>
      <c r="ML428" s="16" t="s">
        <v>1780</v>
      </c>
      <c r="MN428" s="16" t="s">
        <v>1798</v>
      </c>
      <c r="MP428" s="16" t="s">
        <v>1829</v>
      </c>
      <c r="MQ428" s="16" t="s">
        <v>1780</v>
      </c>
      <c r="MR428" s="16" t="s">
        <v>474</v>
      </c>
      <c r="MS428" s="16" t="s">
        <v>11866</v>
      </c>
      <c r="MT428" s="16" t="s">
        <v>9009</v>
      </c>
      <c r="MU428" s="16" t="s">
        <v>816</v>
      </c>
      <c r="NC428" s="16" t="s">
        <v>486</v>
      </c>
      <c r="NE428" s="16" t="s">
        <v>486</v>
      </c>
      <c r="NG428" s="16" t="s">
        <v>1380</v>
      </c>
      <c r="NH428" s="16" t="s">
        <v>1913</v>
      </c>
      <c r="NI428" s="16" t="s">
        <v>11658</v>
      </c>
      <c r="NR428" s="16" t="s">
        <v>451</v>
      </c>
      <c r="NS428" s="16" t="s">
        <v>462</v>
      </c>
      <c r="NT428" s="16" t="s">
        <v>482</v>
      </c>
      <c r="NU428" s="16">
        <v>0.79400000000000004</v>
      </c>
      <c r="NV428" s="16" t="s">
        <v>451</v>
      </c>
      <c r="NW428" s="16" t="s">
        <v>1181</v>
      </c>
      <c r="NX428" s="16" t="s">
        <v>1142</v>
      </c>
      <c r="OB428" s="16" t="s">
        <v>831</v>
      </c>
      <c r="OC428" s="16" t="s">
        <v>451</v>
      </c>
    </row>
    <row r="429" spans="1:393" x14ac:dyDescent="0.25">
      <c r="A429" s="16" t="s">
        <v>10941</v>
      </c>
      <c r="B429" s="16" t="s">
        <v>1056</v>
      </c>
      <c r="C429" s="16" t="s">
        <v>4199</v>
      </c>
      <c r="D429" s="16" t="s">
        <v>843</v>
      </c>
      <c r="E429" s="16" t="s">
        <v>843</v>
      </c>
      <c r="F429" s="16" t="s">
        <v>843</v>
      </c>
      <c r="G429" s="16" t="s">
        <v>843</v>
      </c>
      <c r="H429" s="16" t="s">
        <v>843</v>
      </c>
      <c r="I429" s="16" t="s">
        <v>844</v>
      </c>
      <c r="J429" s="16" t="s">
        <v>843</v>
      </c>
      <c r="K429" s="16" t="s">
        <v>843</v>
      </c>
      <c r="L429" s="16" t="s">
        <v>843</v>
      </c>
      <c r="M429" s="16" t="s">
        <v>843</v>
      </c>
      <c r="N429" s="16" t="s">
        <v>843</v>
      </c>
      <c r="O429" s="16" t="s">
        <v>843</v>
      </c>
      <c r="Q429" s="16" t="s">
        <v>843</v>
      </c>
      <c r="R429" s="16">
        <v>37</v>
      </c>
      <c r="T429" s="16" t="s">
        <v>470</v>
      </c>
      <c r="U429" s="16" t="s">
        <v>844</v>
      </c>
      <c r="V429" s="16" t="s">
        <v>843</v>
      </c>
      <c r="W429" s="16" t="s">
        <v>844</v>
      </c>
      <c r="X429" s="16" t="s">
        <v>843</v>
      </c>
      <c r="Y429" s="16" t="s">
        <v>843</v>
      </c>
      <c r="Z429" s="16" t="s">
        <v>843</v>
      </c>
      <c r="AA429" s="16" t="s">
        <v>843</v>
      </c>
      <c r="AB429" s="16" t="s">
        <v>844</v>
      </c>
      <c r="AC429" s="16" t="s">
        <v>843</v>
      </c>
      <c r="AD429" s="16" t="s">
        <v>867</v>
      </c>
      <c r="BF429" s="16" t="s">
        <v>843</v>
      </c>
      <c r="JB429" s="16" t="s">
        <v>865</v>
      </c>
      <c r="JC429" s="16" t="s">
        <v>865</v>
      </c>
      <c r="JD429" s="16" t="s">
        <v>865</v>
      </c>
      <c r="JE429" s="16" t="s">
        <v>865</v>
      </c>
      <c r="JF429" s="16" t="s">
        <v>865</v>
      </c>
      <c r="JG429" s="16" t="s">
        <v>1056</v>
      </c>
      <c r="JH429" s="16" t="s">
        <v>4216</v>
      </c>
      <c r="JJ429" s="16" t="s">
        <v>865</v>
      </c>
      <c r="KO429" s="16" t="s">
        <v>9840</v>
      </c>
      <c r="KP429" s="16" t="s">
        <v>9839</v>
      </c>
      <c r="KQ429" s="16" t="s">
        <v>8694</v>
      </c>
      <c r="KR429" s="16" t="s">
        <v>10942</v>
      </c>
      <c r="KS429" s="16" t="s">
        <v>9841</v>
      </c>
      <c r="KT429" s="16" t="s">
        <v>9148</v>
      </c>
      <c r="KU429" s="16" t="s">
        <v>844</v>
      </c>
      <c r="KV429" s="16" t="s">
        <v>9148</v>
      </c>
      <c r="LC429" s="16" t="s">
        <v>10879</v>
      </c>
      <c r="LF429" s="16" t="s">
        <v>11654</v>
      </c>
      <c r="LJ429" s="16" t="s">
        <v>843</v>
      </c>
      <c r="LL429" s="16" t="s">
        <v>8711</v>
      </c>
      <c r="LM429" s="16" t="s">
        <v>8741</v>
      </c>
      <c r="LO429" s="16" t="s">
        <v>843</v>
      </c>
      <c r="LP429" s="16" t="s">
        <v>1056</v>
      </c>
      <c r="LQ429" s="16" t="s">
        <v>844</v>
      </c>
      <c r="LR429" s="16" t="s">
        <v>844</v>
      </c>
      <c r="LS429" s="16" t="s">
        <v>844</v>
      </c>
      <c r="LT429" s="16" t="s">
        <v>844</v>
      </c>
      <c r="LU429" s="16" t="s">
        <v>843</v>
      </c>
      <c r="LV429" s="16" t="s">
        <v>843</v>
      </c>
      <c r="LW429" s="16" t="s">
        <v>843</v>
      </c>
      <c r="LX429" s="16" t="s">
        <v>844</v>
      </c>
      <c r="LY429" s="16" t="s">
        <v>843</v>
      </c>
      <c r="LZ429" s="16" t="s">
        <v>843</v>
      </c>
      <c r="MA429" s="16" t="s">
        <v>843</v>
      </c>
      <c r="MB429" s="16" t="s">
        <v>843</v>
      </c>
      <c r="MC429" s="16" t="s">
        <v>843</v>
      </c>
      <c r="ME429" s="16" t="s">
        <v>11656</v>
      </c>
      <c r="MF429" s="16" t="s">
        <v>8847</v>
      </c>
      <c r="MR429" s="16" t="s">
        <v>470</v>
      </c>
      <c r="MS429" s="16" t="s">
        <v>11866</v>
      </c>
      <c r="NI429" s="16" t="s">
        <v>11658</v>
      </c>
      <c r="NR429" s="16" t="s">
        <v>451</v>
      </c>
      <c r="NS429" s="16" t="s">
        <v>462</v>
      </c>
      <c r="NT429" s="16" t="s">
        <v>482</v>
      </c>
      <c r="NU429" s="16">
        <v>0.79400000000000004</v>
      </c>
      <c r="NV429" s="16" t="s">
        <v>451</v>
      </c>
      <c r="NW429" s="16" t="s">
        <v>1175</v>
      </c>
      <c r="NX429" s="16" t="s">
        <v>1142</v>
      </c>
      <c r="OB429" s="16" t="s">
        <v>833</v>
      </c>
      <c r="OC429" s="16" t="s">
        <v>451</v>
      </c>
    </row>
    <row r="430" spans="1:393" x14ac:dyDescent="0.25">
      <c r="A430" s="16" t="s">
        <v>10946</v>
      </c>
      <c r="B430" s="16" t="s">
        <v>844</v>
      </c>
      <c r="C430" s="16" t="s">
        <v>972</v>
      </c>
      <c r="D430" s="16" t="s">
        <v>844</v>
      </c>
      <c r="E430" s="16" t="s">
        <v>843</v>
      </c>
      <c r="F430" s="16" t="s">
        <v>843</v>
      </c>
      <c r="G430" s="16" t="s">
        <v>843</v>
      </c>
      <c r="H430" s="16" t="s">
        <v>843</v>
      </c>
      <c r="I430" s="16" t="s">
        <v>843</v>
      </c>
      <c r="J430" s="16" t="s">
        <v>843</v>
      </c>
      <c r="K430" s="16" t="s">
        <v>843</v>
      </c>
      <c r="L430" s="16" t="s">
        <v>843</v>
      </c>
      <c r="M430" s="16" t="s">
        <v>843</v>
      </c>
      <c r="N430" s="16" t="s">
        <v>843</v>
      </c>
      <c r="O430" s="16" t="s">
        <v>843</v>
      </c>
      <c r="Q430" s="16" t="s">
        <v>844</v>
      </c>
      <c r="R430" s="16">
        <v>53</v>
      </c>
      <c r="T430" s="16" t="s">
        <v>470</v>
      </c>
      <c r="U430" s="16" t="s">
        <v>844</v>
      </c>
      <c r="V430" s="16" t="s">
        <v>843</v>
      </c>
      <c r="W430" s="16" t="s">
        <v>844</v>
      </c>
      <c r="X430" s="16" t="s">
        <v>843</v>
      </c>
      <c r="Y430" s="16" t="s">
        <v>843</v>
      </c>
      <c r="Z430" s="16" t="s">
        <v>843</v>
      </c>
      <c r="AA430" s="16" t="s">
        <v>843</v>
      </c>
      <c r="AB430" s="16" t="s">
        <v>844</v>
      </c>
      <c r="AC430" s="16" t="s">
        <v>843</v>
      </c>
      <c r="AD430" s="16" t="s">
        <v>867</v>
      </c>
      <c r="AF430" s="16" t="s">
        <v>11704</v>
      </c>
      <c r="AG430" s="16" t="s">
        <v>11808</v>
      </c>
      <c r="AH430" s="16" t="s">
        <v>844</v>
      </c>
      <c r="AI430" s="16" t="s">
        <v>844</v>
      </c>
      <c r="AJ430" s="16" t="s">
        <v>844</v>
      </c>
      <c r="AK430" s="16" t="s">
        <v>843</v>
      </c>
      <c r="AL430" s="16" t="s">
        <v>843</v>
      </c>
      <c r="AM430" s="16" t="s">
        <v>843</v>
      </c>
      <c r="AN430" s="16" t="s">
        <v>843</v>
      </c>
      <c r="AO430" s="16" t="s">
        <v>843</v>
      </c>
      <c r="AP430" s="16" t="s">
        <v>843</v>
      </c>
      <c r="AQ430" s="16" t="s">
        <v>843</v>
      </c>
      <c r="AR430" s="16" t="s">
        <v>11809</v>
      </c>
      <c r="AS430" s="16" t="s">
        <v>844</v>
      </c>
      <c r="AT430" s="16" t="s">
        <v>844</v>
      </c>
      <c r="AU430" s="16" t="s">
        <v>843</v>
      </c>
      <c r="AV430" s="16" t="s">
        <v>843</v>
      </c>
      <c r="AW430" s="16" t="s">
        <v>843</v>
      </c>
      <c r="AX430" s="16" t="s">
        <v>843</v>
      </c>
      <c r="AY430" s="16" t="s">
        <v>843</v>
      </c>
      <c r="AZ430" s="16" t="s">
        <v>4437</v>
      </c>
      <c r="BA430" s="16" t="s">
        <v>4437</v>
      </c>
      <c r="BF430" s="16" t="s">
        <v>843</v>
      </c>
      <c r="BH430" s="16" t="s">
        <v>7383</v>
      </c>
      <c r="BI430" s="16" t="s">
        <v>7785</v>
      </c>
      <c r="BJ430" s="16" t="s">
        <v>843</v>
      </c>
      <c r="BK430" s="16" t="s">
        <v>843</v>
      </c>
      <c r="BL430" s="16" t="s">
        <v>843</v>
      </c>
      <c r="BM430" s="16" t="s">
        <v>843</v>
      </c>
      <c r="BN430" s="16" t="s">
        <v>843</v>
      </c>
      <c r="BO430" s="16" t="s">
        <v>844</v>
      </c>
      <c r="BP430" s="16" t="s">
        <v>843</v>
      </c>
      <c r="BQ430" s="16" t="s">
        <v>843</v>
      </c>
      <c r="DX430" s="16" t="s">
        <v>867</v>
      </c>
      <c r="DY430" s="16" t="s">
        <v>867</v>
      </c>
      <c r="ES430" s="16" t="s">
        <v>865</v>
      </c>
      <c r="EU430" s="16" t="s">
        <v>7813</v>
      </c>
      <c r="EV430" s="16" t="s">
        <v>865</v>
      </c>
      <c r="FT430" s="16" t="s">
        <v>865</v>
      </c>
      <c r="HC430" s="16" t="s">
        <v>865</v>
      </c>
      <c r="JA430" s="16" t="s">
        <v>4816</v>
      </c>
      <c r="JB430" s="16" t="s">
        <v>865</v>
      </c>
      <c r="JC430" s="16" t="s">
        <v>865</v>
      </c>
      <c r="JD430" s="16" t="s">
        <v>865</v>
      </c>
      <c r="JE430" s="16" t="s">
        <v>865</v>
      </c>
      <c r="JF430" s="16" t="s">
        <v>865</v>
      </c>
      <c r="JG430" s="16" t="s">
        <v>843</v>
      </c>
      <c r="JH430" s="16" t="s">
        <v>7577</v>
      </c>
      <c r="JJ430" s="16" t="s">
        <v>865</v>
      </c>
      <c r="KF430" s="16" t="s">
        <v>4972</v>
      </c>
      <c r="KI430" s="16" t="s">
        <v>4993</v>
      </c>
      <c r="KO430" s="16" t="s">
        <v>9844</v>
      </c>
      <c r="KP430" s="16" t="s">
        <v>9843</v>
      </c>
      <c r="KQ430" s="16" t="s">
        <v>8694</v>
      </c>
      <c r="KR430" s="16" t="s">
        <v>10947</v>
      </c>
      <c r="KS430" s="16" t="s">
        <v>9845</v>
      </c>
      <c r="KT430" s="16" t="s">
        <v>9148</v>
      </c>
      <c r="KU430" s="16" t="s">
        <v>844</v>
      </c>
      <c r="KV430" s="16" t="s">
        <v>9148</v>
      </c>
      <c r="KW430" s="16" t="s">
        <v>851</v>
      </c>
      <c r="KX430" s="16" t="s">
        <v>487</v>
      </c>
      <c r="KY430" s="16" t="s">
        <v>487</v>
      </c>
      <c r="KZ430" s="16" t="s">
        <v>487</v>
      </c>
      <c r="LC430" s="16" t="s">
        <v>10879</v>
      </c>
      <c r="LF430" s="16" t="s">
        <v>11654</v>
      </c>
      <c r="LI430" s="16" t="s">
        <v>11655</v>
      </c>
      <c r="LJ430" s="16" t="s">
        <v>843</v>
      </c>
      <c r="LL430" s="16" t="s">
        <v>8711</v>
      </c>
      <c r="LM430" s="16" t="s">
        <v>8741</v>
      </c>
      <c r="LO430" s="16" t="s">
        <v>843</v>
      </c>
      <c r="LP430" s="16" t="s">
        <v>844</v>
      </c>
      <c r="LQ430" s="16" t="s">
        <v>844</v>
      </c>
      <c r="LR430" s="16" t="s">
        <v>844</v>
      </c>
      <c r="LS430" s="16" t="s">
        <v>844</v>
      </c>
      <c r="LT430" s="16" t="s">
        <v>844</v>
      </c>
      <c r="LU430" s="16" t="s">
        <v>844</v>
      </c>
      <c r="LV430" s="16" t="s">
        <v>844</v>
      </c>
      <c r="LW430" s="16" t="s">
        <v>844</v>
      </c>
      <c r="LX430" s="16" t="s">
        <v>843</v>
      </c>
      <c r="LY430" s="16" t="s">
        <v>843</v>
      </c>
      <c r="LZ430" s="16" t="s">
        <v>843</v>
      </c>
      <c r="MA430" s="16" t="s">
        <v>843</v>
      </c>
      <c r="MB430" s="16" t="s">
        <v>843</v>
      </c>
      <c r="MC430" s="16" t="s">
        <v>843</v>
      </c>
      <c r="ME430" s="16" t="s">
        <v>11656</v>
      </c>
      <c r="MF430" s="16" t="s">
        <v>8847</v>
      </c>
      <c r="MO430" s="16" t="s">
        <v>1815</v>
      </c>
      <c r="MP430" s="16" t="s">
        <v>1827</v>
      </c>
      <c r="MR430" s="16" t="s">
        <v>470</v>
      </c>
      <c r="MS430" s="16" t="s">
        <v>11866</v>
      </c>
      <c r="MT430" s="16" t="s">
        <v>8881</v>
      </c>
      <c r="MU430" s="16" t="s">
        <v>817</v>
      </c>
      <c r="NC430" s="16" t="s">
        <v>486</v>
      </c>
      <c r="ND430" s="16" t="s">
        <v>486</v>
      </c>
      <c r="NE430" s="16" t="s">
        <v>486</v>
      </c>
      <c r="NG430" s="16" t="s">
        <v>1380</v>
      </c>
      <c r="NI430" s="16" t="s">
        <v>11658</v>
      </c>
      <c r="NR430" s="16" t="s">
        <v>451</v>
      </c>
      <c r="NS430" s="16" t="s">
        <v>462</v>
      </c>
      <c r="NT430" s="16" t="s">
        <v>482</v>
      </c>
      <c r="NU430" s="16">
        <v>0.79400000000000004</v>
      </c>
      <c r="NV430" s="16" t="s">
        <v>451</v>
      </c>
      <c r="NW430" s="16" t="s">
        <v>1175</v>
      </c>
      <c r="NX430" s="16" t="s">
        <v>1142</v>
      </c>
      <c r="OB430" s="16" t="s">
        <v>833</v>
      </c>
      <c r="OC430" s="16" t="s">
        <v>451</v>
      </c>
    </row>
    <row r="431" spans="1:393" x14ac:dyDescent="0.25">
      <c r="A431" s="16" t="s">
        <v>10951</v>
      </c>
      <c r="B431" s="16" t="s">
        <v>1056</v>
      </c>
      <c r="C431" s="16" t="s">
        <v>972</v>
      </c>
      <c r="D431" s="16" t="s">
        <v>844</v>
      </c>
      <c r="E431" s="16" t="s">
        <v>843</v>
      </c>
      <c r="F431" s="16" t="s">
        <v>843</v>
      </c>
      <c r="G431" s="16" t="s">
        <v>843</v>
      </c>
      <c r="H431" s="16" t="s">
        <v>843</v>
      </c>
      <c r="I431" s="16" t="s">
        <v>843</v>
      </c>
      <c r="J431" s="16" t="s">
        <v>843</v>
      </c>
      <c r="K431" s="16" t="s">
        <v>843</v>
      </c>
      <c r="L431" s="16" t="s">
        <v>843</v>
      </c>
      <c r="M431" s="16" t="s">
        <v>843</v>
      </c>
      <c r="N431" s="16" t="s">
        <v>843</v>
      </c>
      <c r="O431" s="16" t="s">
        <v>843</v>
      </c>
      <c r="Q431" s="16" t="s">
        <v>844</v>
      </c>
      <c r="R431" s="16">
        <v>68</v>
      </c>
      <c r="T431" s="16" t="s">
        <v>474</v>
      </c>
      <c r="U431" s="16" t="s">
        <v>843</v>
      </c>
      <c r="V431" s="16" t="s">
        <v>844</v>
      </c>
      <c r="W431" s="16" t="s">
        <v>843</v>
      </c>
      <c r="X431" s="16" t="s">
        <v>844</v>
      </c>
      <c r="Y431" s="16" t="s">
        <v>843</v>
      </c>
      <c r="Z431" s="16" t="s">
        <v>843</v>
      </c>
      <c r="AA431" s="16" t="s">
        <v>843</v>
      </c>
      <c r="AB431" s="16" t="s">
        <v>843</v>
      </c>
      <c r="AC431" s="16" t="s">
        <v>843</v>
      </c>
      <c r="AD431" s="16" t="s">
        <v>867</v>
      </c>
      <c r="AF431" s="16" t="s">
        <v>11704</v>
      </c>
      <c r="AG431" s="16" t="s">
        <v>11696</v>
      </c>
      <c r="AH431" s="16" t="s">
        <v>844</v>
      </c>
      <c r="AI431" s="16" t="s">
        <v>844</v>
      </c>
      <c r="AJ431" s="16" t="s">
        <v>844</v>
      </c>
      <c r="AK431" s="16" t="s">
        <v>843</v>
      </c>
      <c r="AL431" s="16" t="s">
        <v>843</v>
      </c>
      <c r="AM431" s="16" t="s">
        <v>844</v>
      </c>
      <c r="AN431" s="16" t="s">
        <v>843</v>
      </c>
      <c r="AO431" s="16" t="s">
        <v>843</v>
      </c>
      <c r="AP431" s="16" t="s">
        <v>843</v>
      </c>
      <c r="AQ431" s="16" t="s">
        <v>844</v>
      </c>
      <c r="AR431" s="16" t="s">
        <v>4421</v>
      </c>
      <c r="AS431" s="16" t="s">
        <v>843</v>
      </c>
      <c r="AT431" s="16" t="s">
        <v>843</v>
      </c>
      <c r="AU431" s="16" t="s">
        <v>844</v>
      </c>
      <c r="AV431" s="16" t="s">
        <v>843</v>
      </c>
      <c r="AW431" s="16" t="s">
        <v>843</v>
      </c>
      <c r="AX431" s="16" t="s">
        <v>843</v>
      </c>
      <c r="AY431" s="16" t="s">
        <v>843</v>
      </c>
      <c r="BB431" s="16" t="s">
        <v>4440</v>
      </c>
      <c r="BF431" s="16" t="s">
        <v>844</v>
      </c>
      <c r="BI431" s="16" t="s">
        <v>7785</v>
      </c>
      <c r="BJ431" s="16" t="s">
        <v>843</v>
      </c>
      <c r="BK431" s="16" t="s">
        <v>843</v>
      </c>
      <c r="BL431" s="16" t="s">
        <v>843</v>
      </c>
      <c r="BM431" s="16" t="s">
        <v>843</v>
      </c>
      <c r="BN431" s="16" t="s">
        <v>843</v>
      </c>
      <c r="BO431" s="16" t="s">
        <v>844</v>
      </c>
      <c r="BP431" s="16" t="s">
        <v>843</v>
      </c>
      <c r="BQ431" s="16" t="s">
        <v>843</v>
      </c>
      <c r="DX431" s="16" t="s">
        <v>867</v>
      </c>
      <c r="DY431" s="16" t="s">
        <v>867</v>
      </c>
      <c r="ES431" s="16" t="s">
        <v>867</v>
      </c>
      <c r="EU431" s="16" t="s">
        <v>7813</v>
      </c>
      <c r="EV431" s="16" t="s">
        <v>865</v>
      </c>
      <c r="FF431" s="16" t="s">
        <v>7836</v>
      </c>
      <c r="HC431" s="16" t="s">
        <v>865</v>
      </c>
      <c r="JA431" s="16" t="s">
        <v>4816</v>
      </c>
      <c r="JB431" s="16" t="s">
        <v>865</v>
      </c>
      <c r="JC431" s="16" t="s">
        <v>865</v>
      </c>
      <c r="JD431" s="16" t="s">
        <v>865</v>
      </c>
      <c r="JE431" s="16" t="s">
        <v>865</v>
      </c>
      <c r="JF431" s="16" t="s">
        <v>865</v>
      </c>
      <c r="JG431" s="16" t="s">
        <v>843</v>
      </c>
      <c r="JH431" s="16" t="s">
        <v>5638</v>
      </c>
      <c r="JJ431" s="16" t="s">
        <v>865</v>
      </c>
      <c r="KF431" s="16" t="s">
        <v>4926</v>
      </c>
      <c r="KI431" s="16" t="s">
        <v>4846</v>
      </c>
      <c r="KO431" s="16" t="s">
        <v>9844</v>
      </c>
      <c r="KP431" s="16" t="s">
        <v>9843</v>
      </c>
      <c r="KQ431" s="16" t="s">
        <v>8694</v>
      </c>
      <c r="KR431" s="16" t="s">
        <v>10952</v>
      </c>
      <c r="KS431" s="16" t="s">
        <v>9845</v>
      </c>
      <c r="KT431" s="16" t="s">
        <v>9148</v>
      </c>
      <c r="KU431" s="16" t="s">
        <v>844</v>
      </c>
      <c r="KV431" s="16" t="s">
        <v>9148</v>
      </c>
      <c r="KW431" s="16" t="s">
        <v>850</v>
      </c>
      <c r="KX431" s="16" t="s">
        <v>487</v>
      </c>
      <c r="KY431" s="16" t="s">
        <v>487</v>
      </c>
      <c r="KZ431" s="16" t="s">
        <v>487</v>
      </c>
      <c r="LC431" s="16" t="s">
        <v>10879</v>
      </c>
      <c r="LF431" s="16" t="s">
        <v>11654</v>
      </c>
      <c r="LI431" s="16" t="s">
        <v>11655</v>
      </c>
      <c r="LJ431" s="16" t="s">
        <v>843</v>
      </c>
      <c r="LL431" s="16" t="s">
        <v>8711</v>
      </c>
      <c r="LM431" s="16" t="s">
        <v>8741</v>
      </c>
      <c r="LO431" s="16" t="s">
        <v>843</v>
      </c>
      <c r="LP431" s="16" t="s">
        <v>844</v>
      </c>
      <c r="LQ431" s="16" t="s">
        <v>844</v>
      </c>
      <c r="LR431" s="16" t="s">
        <v>844</v>
      </c>
      <c r="LS431" s="16" t="s">
        <v>844</v>
      </c>
      <c r="LT431" s="16" t="s">
        <v>844</v>
      </c>
      <c r="LU431" s="16" t="s">
        <v>844</v>
      </c>
      <c r="LV431" s="16" t="s">
        <v>844</v>
      </c>
      <c r="LW431" s="16" t="s">
        <v>844</v>
      </c>
      <c r="LX431" s="16" t="s">
        <v>843</v>
      </c>
      <c r="LY431" s="16" t="s">
        <v>843</v>
      </c>
      <c r="LZ431" s="16" t="s">
        <v>843</v>
      </c>
      <c r="MA431" s="16" t="s">
        <v>843</v>
      </c>
      <c r="MB431" s="16" t="s">
        <v>843</v>
      </c>
      <c r="MC431" s="16" t="s">
        <v>843</v>
      </c>
      <c r="ME431" s="16" t="s">
        <v>11656</v>
      </c>
      <c r="MF431" s="16" t="s">
        <v>8847</v>
      </c>
      <c r="MO431" s="16" t="s">
        <v>1817</v>
      </c>
      <c r="MP431" s="16" t="s">
        <v>1824</v>
      </c>
      <c r="MR431" s="16" t="s">
        <v>474</v>
      </c>
      <c r="MS431" s="16" t="s">
        <v>11866</v>
      </c>
      <c r="MT431" s="16" t="s">
        <v>8881</v>
      </c>
      <c r="NC431" s="16" t="s">
        <v>487</v>
      </c>
      <c r="NE431" s="16" t="s">
        <v>486</v>
      </c>
      <c r="NG431" s="16" t="s">
        <v>1380</v>
      </c>
      <c r="NI431" s="16" t="s">
        <v>11658</v>
      </c>
      <c r="NR431" s="16" t="s">
        <v>878</v>
      </c>
      <c r="NS431" s="16" t="s">
        <v>462</v>
      </c>
      <c r="NT431" s="16" t="s">
        <v>482</v>
      </c>
      <c r="NU431" s="16">
        <v>0.79400000000000004</v>
      </c>
      <c r="NV431" s="16" t="s">
        <v>457</v>
      </c>
      <c r="NW431" s="16" t="s">
        <v>1183</v>
      </c>
      <c r="NX431" s="16" t="s">
        <v>1142</v>
      </c>
      <c r="OB431" s="16" t="s">
        <v>833</v>
      </c>
      <c r="OC431" s="16" t="s">
        <v>878</v>
      </c>
    </row>
    <row r="432" spans="1:393" x14ac:dyDescent="0.25">
      <c r="A432" s="16" t="s">
        <v>10955</v>
      </c>
      <c r="B432" s="16" t="s">
        <v>844</v>
      </c>
      <c r="C432" s="16" t="s">
        <v>972</v>
      </c>
      <c r="D432" s="16" t="s">
        <v>844</v>
      </c>
      <c r="E432" s="16" t="s">
        <v>843</v>
      </c>
      <c r="F432" s="16" t="s">
        <v>843</v>
      </c>
      <c r="G432" s="16" t="s">
        <v>843</v>
      </c>
      <c r="H432" s="16" t="s">
        <v>843</v>
      </c>
      <c r="I432" s="16" t="s">
        <v>843</v>
      </c>
      <c r="J432" s="16" t="s">
        <v>843</v>
      </c>
      <c r="K432" s="16" t="s">
        <v>843</v>
      </c>
      <c r="L432" s="16" t="s">
        <v>843</v>
      </c>
      <c r="M432" s="16" t="s">
        <v>843</v>
      </c>
      <c r="N432" s="16" t="s">
        <v>843</v>
      </c>
      <c r="O432" s="16" t="s">
        <v>843</v>
      </c>
      <c r="Q432" s="16" t="s">
        <v>844</v>
      </c>
      <c r="R432" s="16">
        <v>42</v>
      </c>
      <c r="T432" s="16" t="s">
        <v>470</v>
      </c>
      <c r="U432" s="16" t="s">
        <v>844</v>
      </c>
      <c r="V432" s="16" t="s">
        <v>843</v>
      </c>
      <c r="W432" s="16" t="s">
        <v>844</v>
      </c>
      <c r="X432" s="16" t="s">
        <v>843</v>
      </c>
      <c r="Y432" s="16" t="s">
        <v>843</v>
      </c>
      <c r="Z432" s="16" t="s">
        <v>843</v>
      </c>
      <c r="AA432" s="16" t="s">
        <v>843</v>
      </c>
      <c r="AB432" s="16" t="s">
        <v>844</v>
      </c>
      <c r="AC432" s="16" t="s">
        <v>843</v>
      </c>
      <c r="AD432" s="16" t="s">
        <v>867</v>
      </c>
      <c r="AF432" s="16" t="s">
        <v>11673</v>
      </c>
      <c r="AG432" s="16" t="s">
        <v>11725</v>
      </c>
      <c r="AH432" s="16" t="s">
        <v>844</v>
      </c>
      <c r="AI432" s="16" t="s">
        <v>844</v>
      </c>
      <c r="AJ432" s="16" t="s">
        <v>843</v>
      </c>
      <c r="AK432" s="16" t="s">
        <v>843</v>
      </c>
      <c r="AL432" s="16" t="s">
        <v>844</v>
      </c>
      <c r="AM432" s="16" t="s">
        <v>844</v>
      </c>
      <c r="AN432" s="16" t="s">
        <v>843</v>
      </c>
      <c r="AO432" s="16" t="s">
        <v>843</v>
      </c>
      <c r="AP432" s="16" t="s">
        <v>843</v>
      </c>
      <c r="AQ432" s="16" t="s">
        <v>844</v>
      </c>
      <c r="AR432" s="16" t="s">
        <v>4433</v>
      </c>
      <c r="AS432" s="16" t="s">
        <v>843</v>
      </c>
      <c r="AT432" s="16" t="s">
        <v>843</v>
      </c>
      <c r="AU432" s="16" t="s">
        <v>843</v>
      </c>
      <c r="AV432" s="16" t="s">
        <v>843</v>
      </c>
      <c r="AW432" s="16" t="s">
        <v>843</v>
      </c>
      <c r="AX432" s="16" t="s">
        <v>843</v>
      </c>
      <c r="AY432" s="16" t="s">
        <v>844</v>
      </c>
      <c r="BF432" s="16" t="s">
        <v>844</v>
      </c>
      <c r="BH432" s="16" t="s">
        <v>7383</v>
      </c>
      <c r="BI432" s="16" t="s">
        <v>7785</v>
      </c>
      <c r="BJ432" s="16" t="s">
        <v>843</v>
      </c>
      <c r="BK432" s="16" t="s">
        <v>843</v>
      </c>
      <c r="BL432" s="16" t="s">
        <v>843</v>
      </c>
      <c r="BM432" s="16" t="s">
        <v>843</v>
      </c>
      <c r="BN432" s="16" t="s">
        <v>843</v>
      </c>
      <c r="BO432" s="16" t="s">
        <v>844</v>
      </c>
      <c r="BP432" s="16" t="s">
        <v>843</v>
      </c>
      <c r="BQ432" s="16" t="s">
        <v>843</v>
      </c>
      <c r="DX432" s="16" t="s">
        <v>865</v>
      </c>
      <c r="ES432" s="16" t="s">
        <v>865</v>
      </c>
      <c r="EU432" s="16" t="s">
        <v>7810</v>
      </c>
      <c r="EV432" s="16" t="s">
        <v>865</v>
      </c>
      <c r="FT432" s="16" t="s">
        <v>865</v>
      </c>
      <c r="HC432" s="16" t="s">
        <v>865</v>
      </c>
      <c r="JA432" s="16" t="s">
        <v>4822</v>
      </c>
      <c r="JB432" s="16" t="s">
        <v>867</v>
      </c>
      <c r="JC432" s="16" t="s">
        <v>865</v>
      </c>
      <c r="JG432" s="16" t="s">
        <v>843</v>
      </c>
      <c r="JV432" s="16">
        <v>40</v>
      </c>
      <c r="JW432" s="16" t="s">
        <v>7603</v>
      </c>
      <c r="JY432" s="16">
        <v>7500</v>
      </c>
      <c r="JZ432" s="16" t="s">
        <v>4883</v>
      </c>
      <c r="KB432" s="16" t="s">
        <v>7616</v>
      </c>
      <c r="KD432" s="16" t="s">
        <v>4917</v>
      </c>
      <c r="KE432" s="16" t="s">
        <v>7277</v>
      </c>
      <c r="KF432" s="16" t="s">
        <v>4932</v>
      </c>
      <c r="KH432" s="16" t="s">
        <v>7639</v>
      </c>
      <c r="KI432" s="16" t="s">
        <v>4982</v>
      </c>
      <c r="KK432" s="16" t="s">
        <v>4901</v>
      </c>
      <c r="KM432" s="16" t="s">
        <v>7613</v>
      </c>
      <c r="KO432" s="16" t="s">
        <v>9852</v>
      </c>
      <c r="KP432" s="16" t="s">
        <v>9851</v>
      </c>
      <c r="KQ432" s="16" t="s">
        <v>8694</v>
      </c>
      <c r="KR432" s="16" t="s">
        <v>10956</v>
      </c>
      <c r="KS432" s="16" t="s">
        <v>9853</v>
      </c>
      <c r="KT432" s="16" t="s">
        <v>9148</v>
      </c>
      <c r="KU432" s="16" t="s">
        <v>844</v>
      </c>
      <c r="KV432" s="16" t="s">
        <v>9148</v>
      </c>
      <c r="KW432" s="16" t="s">
        <v>851</v>
      </c>
      <c r="KY432" s="16" t="s">
        <v>486</v>
      </c>
      <c r="LC432" s="16" t="s">
        <v>10879</v>
      </c>
      <c r="LF432" s="16" t="s">
        <v>11654</v>
      </c>
      <c r="LI432" s="16" t="s">
        <v>11655</v>
      </c>
      <c r="LJ432" s="16" t="s">
        <v>831</v>
      </c>
      <c r="LK432" s="16" t="s">
        <v>831</v>
      </c>
      <c r="LL432" s="16" t="s">
        <v>8756</v>
      </c>
      <c r="LM432" s="16" t="s">
        <v>8741</v>
      </c>
      <c r="LO432" s="16" t="s">
        <v>844</v>
      </c>
      <c r="LP432" s="16" t="s">
        <v>844</v>
      </c>
      <c r="LQ432" s="16" t="s">
        <v>844</v>
      </c>
      <c r="LR432" s="16" t="s">
        <v>844</v>
      </c>
      <c r="LS432" s="16" t="s">
        <v>844</v>
      </c>
      <c r="LT432" s="16" t="s">
        <v>843</v>
      </c>
      <c r="LU432" s="16" t="s">
        <v>843</v>
      </c>
      <c r="LV432" s="16" t="s">
        <v>843</v>
      </c>
      <c r="LW432" s="16" t="s">
        <v>843</v>
      </c>
      <c r="LX432" s="16" t="s">
        <v>844</v>
      </c>
      <c r="LY432" s="16" t="s">
        <v>843</v>
      </c>
      <c r="LZ432" s="16" t="s">
        <v>844</v>
      </c>
      <c r="MA432" s="16" t="s">
        <v>843</v>
      </c>
      <c r="MB432" s="16" t="s">
        <v>843</v>
      </c>
      <c r="MC432" s="16" t="s">
        <v>843</v>
      </c>
      <c r="ME432" s="16" t="s">
        <v>11656</v>
      </c>
      <c r="MF432" s="16" t="s">
        <v>8847</v>
      </c>
      <c r="MG432" s="16" t="s">
        <v>1840</v>
      </c>
      <c r="MH432" s="16" t="s">
        <v>11668</v>
      </c>
      <c r="MI432" s="16" t="s">
        <v>11668</v>
      </c>
      <c r="MJ432" s="16" t="s">
        <v>1835</v>
      </c>
      <c r="MK432" s="16" t="s">
        <v>9015</v>
      </c>
      <c r="ML432" s="16" t="s">
        <v>1790</v>
      </c>
      <c r="MM432" s="16" t="s">
        <v>487</v>
      </c>
      <c r="MN432" s="16" t="s">
        <v>1798</v>
      </c>
      <c r="MO432" s="16" t="s">
        <v>1813</v>
      </c>
      <c r="MP432" s="16" t="s">
        <v>1829</v>
      </c>
      <c r="MQ432" s="16" t="s">
        <v>1781</v>
      </c>
      <c r="MR432" s="16" t="s">
        <v>470</v>
      </c>
      <c r="MS432" s="16" t="s">
        <v>11866</v>
      </c>
      <c r="MT432" s="16" t="s">
        <v>9009</v>
      </c>
      <c r="MU432" s="16" t="s">
        <v>817</v>
      </c>
      <c r="NC432" s="16" t="s">
        <v>486</v>
      </c>
      <c r="ND432" s="16" t="s">
        <v>486</v>
      </c>
      <c r="NE432" s="16" t="s">
        <v>486</v>
      </c>
      <c r="NG432" s="16" t="s">
        <v>1378</v>
      </c>
      <c r="NH432" s="16" t="s">
        <v>1913</v>
      </c>
      <c r="NI432" s="16" t="s">
        <v>11658</v>
      </c>
      <c r="NJ432" s="16" t="s">
        <v>11874</v>
      </c>
      <c r="NK432" s="16" t="s">
        <v>11875</v>
      </c>
      <c r="NR432" s="16" t="s">
        <v>451</v>
      </c>
      <c r="NS432" s="16" t="s">
        <v>462</v>
      </c>
      <c r="NT432" s="16" t="s">
        <v>482</v>
      </c>
      <c r="NU432" s="16">
        <v>0.79400000000000004</v>
      </c>
      <c r="NV432" s="16" t="s">
        <v>451</v>
      </c>
      <c r="NW432" s="16" t="s">
        <v>1175</v>
      </c>
      <c r="NX432" s="16" t="s">
        <v>1142</v>
      </c>
      <c r="OB432" s="16" t="s">
        <v>831</v>
      </c>
      <c r="OC432" s="16" t="s">
        <v>451</v>
      </c>
    </row>
    <row r="433" spans="1:393" x14ac:dyDescent="0.25">
      <c r="A433" s="16" t="s">
        <v>10960</v>
      </c>
      <c r="B433" s="16" t="s">
        <v>1056</v>
      </c>
      <c r="C433" s="16" t="s">
        <v>972</v>
      </c>
      <c r="D433" s="16" t="s">
        <v>844</v>
      </c>
      <c r="E433" s="16" t="s">
        <v>843</v>
      </c>
      <c r="F433" s="16" t="s">
        <v>843</v>
      </c>
      <c r="G433" s="16" t="s">
        <v>843</v>
      </c>
      <c r="H433" s="16" t="s">
        <v>843</v>
      </c>
      <c r="I433" s="16" t="s">
        <v>843</v>
      </c>
      <c r="J433" s="16" t="s">
        <v>843</v>
      </c>
      <c r="K433" s="16" t="s">
        <v>843</v>
      </c>
      <c r="L433" s="16" t="s">
        <v>843</v>
      </c>
      <c r="M433" s="16" t="s">
        <v>843</v>
      </c>
      <c r="N433" s="16" t="s">
        <v>843</v>
      </c>
      <c r="O433" s="16" t="s">
        <v>843</v>
      </c>
      <c r="Q433" s="16" t="s">
        <v>844</v>
      </c>
      <c r="R433" s="16">
        <v>16</v>
      </c>
      <c r="T433" s="16" t="s">
        <v>474</v>
      </c>
      <c r="U433" s="16" t="s">
        <v>843</v>
      </c>
      <c r="V433" s="16" t="s">
        <v>844</v>
      </c>
      <c r="W433" s="16" t="s">
        <v>843</v>
      </c>
      <c r="X433" s="16" t="s">
        <v>843</v>
      </c>
      <c r="Y433" s="16" t="s">
        <v>843</v>
      </c>
      <c r="Z433" s="16" t="s">
        <v>844</v>
      </c>
      <c r="AA433" s="16" t="s">
        <v>843</v>
      </c>
      <c r="AB433" s="16" t="s">
        <v>843</v>
      </c>
      <c r="AC433" s="16" t="s">
        <v>844</v>
      </c>
      <c r="AD433" s="16" t="s">
        <v>865</v>
      </c>
      <c r="AF433" s="16" t="s">
        <v>11673</v>
      </c>
      <c r="AG433" s="16" t="s">
        <v>11725</v>
      </c>
      <c r="AH433" s="16" t="s">
        <v>844</v>
      </c>
      <c r="AI433" s="16" t="s">
        <v>844</v>
      </c>
      <c r="AJ433" s="16" t="s">
        <v>843</v>
      </c>
      <c r="AK433" s="16" t="s">
        <v>843</v>
      </c>
      <c r="AL433" s="16" t="s">
        <v>844</v>
      </c>
      <c r="AM433" s="16" t="s">
        <v>844</v>
      </c>
      <c r="AN433" s="16" t="s">
        <v>843</v>
      </c>
      <c r="AO433" s="16" t="s">
        <v>843</v>
      </c>
      <c r="AP433" s="16" t="s">
        <v>843</v>
      </c>
      <c r="AQ433" s="16" t="s">
        <v>844</v>
      </c>
      <c r="AR433" s="16" t="s">
        <v>4433</v>
      </c>
      <c r="AS433" s="16" t="s">
        <v>843</v>
      </c>
      <c r="AT433" s="16" t="s">
        <v>843</v>
      </c>
      <c r="AU433" s="16" t="s">
        <v>843</v>
      </c>
      <c r="AV433" s="16" t="s">
        <v>843</v>
      </c>
      <c r="AW433" s="16" t="s">
        <v>843</v>
      </c>
      <c r="AX433" s="16" t="s">
        <v>843</v>
      </c>
      <c r="AY433" s="16" t="s">
        <v>844</v>
      </c>
      <c r="BF433" s="16" t="s">
        <v>844</v>
      </c>
      <c r="BH433" s="16" t="s">
        <v>7392</v>
      </c>
      <c r="BI433" s="16" t="s">
        <v>7776</v>
      </c>
      <c r="BJ433" s="16" t="s">
        <v>843</v>
      </c>
      <c r="BK433" s="16" t="s">
        <v>843</v>
      </c>
      <c r="BL433" s="16" t="s">
        <v>844</v>
      </c>
      <c r="BM433" s="16" t="s">
        <v>843</v>
      </c>
      <c r="BN433" s="16" t="s">
        <v>843</v>
      </c>
      <c r="BO433" s="16" t="s">
        <v>843</v>
      </c>
      <c r="BP433" s="16" t="s">
        <v>843</v>
      </c>
      <c r="BQ433" s="16" t="s">
        <v>843</v>
      </c>
      <c r="BR433" s="16" t="s">
        <v>7793</v>
      </c>
      <c r="BS433" s="16" t="s">
        <v>843</v>
      </c>
      <c r="BT433" s="16" t="s">
        <v>844</v>
      </c>
      <c r="BU433" s="16" t="s">
        <v>843</v>
      </c>
      <c r="BV433" s="16" t="s">
        <v>843</v>
      </c>
      <c r="BW433" s="16" t="s">
        <v>843</v>
      </c>
      <c r="BX433" s="16" t="s">
        <v>843</v>
      </c>
      <c r="BY433" s="16" t="s">
        <v>843</v>
      </c>
      <c r="BZ433" s="16" t="s">
        <v>843</v>
      </c>
      <c r="CA433" s="16" t="s">
        <v>843</v>
      </c>
      <c r="CC433" s="16" t="s">
        <v>867</v>
      </c>
      <c r="CD433" s="16" t="s">
        <v>6840</v>
      </c>
      <c r="CE433" s="16" t="s">
        <v>7537</v>
      </c>
      <c r="DN433" s="16" t="s">
        <v>7554</v>
      </c>
      <c r="DQ433" s="16" t="s">
        <v>7093</v>
      </c>
      <c r="DR433" s="16" t="s">
        <v>865</v>
      </c>
      <c r="DX433" s="16" t="s">
        <v>865</v>
      </c>
      <c r="ES433" s="16" t="s">
        <v>865</v>
      </c>
      <c r="EU433" s="16" t="s">
        <v>7810</v>
      </c>
      <c r="EV433" s="16" t="s">
        <v>865</v>
      </c>
      <c r="HC433" s="16" t="s">
        <v>865</v>
      </c>
      <c r="JA433" s="16" t="s">
        <v>4813</v>
      </c>
      <c r="JB433" s="16" t="s">
        <v>865</v>
      </c>
      <c r="JC433" s="16" t="s">
        <v>865</v>
      </c>
      <c r="JD433" s="16" t="s">
        <v>865</v>
      </c>
      <c r="JE433" s="16" t="s">
        <v>865</v>
      </c>
      <c r="JF433" s="16" t="s">
        <v>865</v>
      </c>
      <c r="JG433" s="16" t="s">
        <v>1056</v>
      </c>
      <c r="JH433" s="16" t="s">
        <v>7582</v>
      </c>
      <c r="JJ433" s="16" t="s">
        <v>865</v>
      </c>
      <c r="KF433" s="16" t="s">
        <v>4926</v>
      </c>
      <c r="KI433" s="16" t="s">
        <v>4837</v>
      </c>
      <c r="KO433" s="16" t="s">
        <v>9852</v>
      </c>
      <c r="KP433" s="16" t="s">
        <v>9851</v>
      </c>
      <c r="KQ433" s="16" t="s">
        <v>8694</v>
      </c>
      <c r="KR433" s="16" t="s">
        <v>10961</v>
      </c>
      <c r="KS433" s="16" t="s">
        <v>9853</v>
      </c>
      <c r="KT433" s="16" t="s">
        <v>9148</v>
      </c>
      <c r="KU433" s="16" t="s">
        <v>844</v>
      </c>
      <c r="KV433" s="16" t="s">
        <v>9148</v>
      </c>
      <c r="KW433" s="16" t="s">
        <v>851</v>
      </c>
      <c r="KY433" s="16" t="s">
        <v>486</v>
      </c>
      <c r="LC433" s="16" t="s">
        <v>10879</v>
      </c>
      <c r="LD433" s="16" t="s">
        <v>11692</v>
      </c>
      <c r="LE433" s="16" t="s">
        <v>11693</v>
      </c>
      <c r="LF433" s="16" t="s">
        <v>11654</v>
      </c>
      <c r="LI433" s="16" t="s">
        <v>11655</v>
      </c>
      <c r="LJ433" s="16" t="s">
        <v>843</v>
      </c>
      <c r="LL433" s="16" t="s">
        <v>8711</v>
      </c>
      <c r="LM433" s="16" t="s">
        <v>8741</v>
      </c>
      <c r="LO433" s="16" t="s">
        <v>844</v>
      </c>
      <c r="LP433" s="16" t="s">
        <v>844</v>
      </c>
      <c r="LQ433" s="16" t="s">
        <v>844</v>
      </c>
      <c r="LR433" s="16" t="s">
        <v>844</v>
      </c>
      <c r="LS433" s="16" t="s">
        <v>844</v>
      </c>
      <c r="LT433" s="16" t="s">
        <v>843</v>
      </c>
      <c r="LU433" s="16" t="s">
        <v>843</v>
      </c>
      <c r="LV433" s="16" t="s">
        <v>843</v>
      </c>
      <c r="LW433" s="16" t="s">
        <v>843</v>
      </c>
      <c r="LX433" s="16" t="s">
        <v>844</v>
      </c>
      <c r="LY433" s="16" t="s">
        <v>843</v>
      </c>
      <c r="LZ433" s="16" t="s">
        <v>844</v>
      </c>
      <c r="MA433" s="16" t="s">
        <v>843</v>
      </c>
      <c r="MB433" s="16" t="s">
        <v>843</v>
      </c>
      <c r="MC433" s="16" t="s">
        <v>843</v>
      </c>
      <c r="ME433" s="16" t="s">
        <v>11656</v>
      </c>
      <c r="MF433" s="16" t="s">
        <v>8847</v>
      </c>
      <c r="MO433" s="16" t="s">
        <v>1817</v>
      </c>
      <c r="MP433" s="16" t="s">
        <v>1826</v>
      </c>
      <c r="MR433" s="16" t="s">
        <v>474</v>
      </c>
      <c r="MS433" s="16" t="s">
        <v>11866</v>
      </c>
      <c r="MT433" s="16" t="s">
        <v>9009</v>
      </c>
      <c r="MU433" s="16" t="s">
        <v>816</v>
      </c>
      <c r="MV433" s="16" t="s">
        <v>487</v>
      </c>
      <c r="MW433" s="16" t="s">
        <v>1266</v>
      </c>
      <c r="MX433" s="16" t="s">
        <v>1262</v>
      </c>
      <c r="MY433" s="16" t="s">
        <v>487</v>
      </c>
      <c r="MZ433" s="16" t="s">
        <v>487</v>
      </c>
      <c r="NA433" s="16" t="s">
        <v>486</v>
      </c>
      <c r="NC433" s="16" t="s">
        <v>486</v>
      </c>
      <c r="NE433" s="16" t="s">
        <v>486</v>
      </c>
      <c r="NG433" s="16" t="s">
        <v>1376</v>
      </c>
      <c r="NI433" s="16" t="s">
        <v>11658</v>
      </c>
      <c r="NQ433" s="16" t="s">
        <v>1078</v>
      </c>
      <c r="NR433" s="16" t="s">
        <v>876</v>
      </c>
      <c r="NS433" s="16" t="s">
        <v>462</v>
      </c>
      <c r="NT433" s="16" t="s">
        <v>482</v>
      </c>
      <c r="NU433" s="16">
        <v>0.79400000000000004</v>
      </c>
      <c r="NV433" s="16" t="s">
        <v>824</v>
      </c>
      <c r="NW433" s="16" t="s">
        <v>1179</v>
      </c>
      <c r="NX433" s="16" t="s">
        <v>1142</v>
      </c>
      <c r="NY433" s="16" t="s">
        <v>824</v>
      </c>
      <c r="NZ433" s="16" t="s">
        <v>932</v>
      </c>
      <c r="OB433" s="16" t="s">
        <v>833</v>
      </c>
      <c r="OC433" s="16" t="s">
        <v>876</v>
      </c>
    </row>
    <row r="434" spans="1:393" x14ac:dyDescent="0.25">
      <c r="A434" s="16" t="s">
        <v>10964</v>
      </c>
      <c r="B434" s="16" t="s">
        <v>844</v>
      </c>
      <c r="C434" s="16" t="s">
        <v>972</v>
      </c>
      <c r="D434" s="16" t="s">
        <v>844</v>
      </c>
      <c r="E434" s="16" t="s">
        <v>843</v>
      </c>
      <c r="F434" s="16" t="s">
        <v>843</v>
      </c>
      <c r="G434" s="16" t="s">
        <v>843</v>
      </c>
      <c r="H434" s="16" t="s">
        <v>843</v>
      </c>
      <c r="I434" s="16" t="s">
        <v>843</v>
      </c>
      <c r="J434" s="16" t="s">
        <v>843</v>
      </c>
      <c r="K434" s="16" t="s">
        <v>843</v>
      </c>
      <c r="L434" s="16" t="s">
        <v>843</v>
      </c>
      <c r="M434" s="16" t="s">
        <v>843</v>
      </c>
      <c r="N434" s="16" t="s">
        <v>843</v>
      </c>
      <c r="O434" s="16" t="s">
        <v>843</v>
      </c>
      <c r="Q434" s="16" t="s">
        <v>844</v>
      </c>
      <c r="R434" s="16">
        <v>69</v>
      </c>
      <c r="T434" s="16" t="s">
        <v>474</v>
      </c>
      <c r="U434" s="16" t="s">
        <v>843</v>
      </c>
      <c r="V434" s="16" t="s">
        <v>844</v>
      </c>
      <c r="W434" s="16" t="s">
        <v>843</v>
      </c>
      <c r="X434" s="16" t="s">
        <v>844</v>
      </c>
      <c r="Y434" s="16" t="s">
        <v>843</v>
      </c>
      <c r="Z434" s="16" t="s">
        <v>843</v>
      </c>
      <c r="AA434" s="16" t="s">
        <v>843</v>
      </c>
      <c r="AB434" s="16" t="s">
        <v>843</v>
      </c>
      <c r="AC434" s="16" t="s">
        <v>843</v>
      </c>
      <c r="AD434" s="16" t="s">
        <v>867</v>
      </c>
      <c r="AF434" s="16" t="s">
        <v>11673</v>
      </c>
      <c r="AG434" s="16" t="s">
        <v>11808</v>
      </c>
      <c r="AH434" s="16" t="s">
        <v>844</v>
      </c>
      <c r="AI434" s="16" t="s">
        <v>844</v>
      </c>
      <c r="AJ434" s="16" t="s">
        <v>844</v>
      </c>
      <c r="AK434" s="16" t="s">
        <v>843</v>
      </c>
      <c r="AL434" s="16" t="s">
        <v>843</v>
      </c>
      <c r="AM434" s="16" t="s">
        <v>843</v>
      </c>
      <c r="AN434" s="16" t="s">
        <v>843</v>
      </c>
      <c r="AO434" s="16" t="s">
        <v>843</v>
      </c>
      <c r="AP434" s="16" t="s">
        <v>843</v>
      </c>
      <c r="AQ434" s="16" t="s">
        <v>843</v>
      </c>
      <c r="AR434" s="16" t="s">
        <v>11876</v>
      </c>
      <c r="AS434" s="16" t="s">
        <v>844</v>
      </c>
      <c r="AT434" s="16" t="s">
        <v>844</v>
      </c>
      <c r="AU434" s="16" t="s">
        <v>843</v>
      </c>
      <c r="AV434" s="16" t="s">
        <v>844</v>
      </c>
      <c r="AW434" s="16" t="s">
        <v>843</v>
      </c>
      <c r="AX434" s="16" t="s">
        <v>843</v>
      </c>
      <c r="AY434" s="16" t="s">
        <v>843</v>
      </c>
      <c r="AZ434" s="16" t="s">
        <v>4437</v>
      </c>
      <c r="BA434" s="16" t="s">
        <v>4437</v>
      </c>
      <c r="BC434" s="16" t="s">
        <v>4437</v>
      </c>
      <c r="BF434" s="16" t="s">
        <v>843</v>
      </c>
      <c r="BI434" s="16" t="s">
        <v>7785</v>
      </c>
      <c r="BJ434" s="16" t="s">
        <v>843</v>
      </c>
      <c r="BK434" s="16" t="s">
        <v>843</v>
      </c>
      <c r="BL434" s="16" t="s">
        <v>843</v>
      </c>
      <c r="BM434" s="16" t="s">
        <v>843</v>
      </c>
      <c r="BN434" s="16" t="s">
        <v>843</v>
      </c>
      <c r="BO434" s="16" t="s">
        <v>844</v>
      </c>
      <c r="BP434" s="16" t="s">
        <v>843</v>
      </c>
      <c r="BQ434" s="16" t="s">
        <v>843</v>
      </c>
      <c r="DX434" s="16" t="s">
        <v>867</v>
      </c>
      <c r="DY434" s="16" t="s">
        <v>867</v>
      </c>
      <c r="ES434" s="16" t="s">
        <v>865</v>
      </c>
      <c r="EU434" s="16" t="s">
        <v>7813</v>
      </c>
      <c r="EV434" s="16" t="s">
        <v>865</v>
      </c>
      <c r="FF434" s="16" t="s">
        <v>7836</v>
      </c>
      <c r="HC434" s="16" t="s">
        <v>865</v>
      </c>
      <c r="JA434" s="16" t="s">
        <v>4816</v>
      </c>
      <c r="JB434" s="16" t="s">
        <v>865</v>
      </c>
      <c r="JC434" s="16" t="s">
        <v>865</v>
      </c>
      <c r="JD434" s="16" t="s">
        <v>865</v>
      </c>
      <c r="JE434" s="16" t="s">
        <v>865</v>
      </c>
      <c r="JF434" s="16" t="s">
        <v>865</v>
      </c>
      <c r="JG434" s="16" t="s">
        <v>843</v>
      </c>
      <c r="JH434" s="16" t="s">
        <v>4846</v>
      </c>
      <c r="KF434" s="16" t="s">
        <v>4926</v>
      </c>
      <c r="KI434" s="16" t="s">
        <v>4846</v>
      </c>
      <c r="KO434" s="16" t="s">
        <v>9856</v>
      </c>
      <c r="KP434" s="16" t="s">
        <v>9855</v>
      </c>
      <c r="KQ434" s="16" t="s">
        <v>8694</v>
      </c>
      <c r="KR434" s="16" t="s">
        <v>10965</v>
      </c>
      <c r="KS434" s="16" t="s">
        <v>9857</v>
      </c>
      <c r="KT434" s="16" t="s">
        <v>9148</v>
      </c>
      <c r="KU434" s="16" t="s">
        <v>844</v>
      </c>
      <c r="KV434" s="16" t="s">
        <v>9148</v>
      </c>
      <c r="KW434" s="16" t="s">
        <v>851</v>
      </c>
      <c r="KX434" s="16" t="s">
        <v>487</v>
      </c>
      <c r="KY434" s="16" t="s">
        <v>487</v>
      </c>
      <c r="KZ434" s="16" t="s">
        <v>487</v>
      </c>
      <c r="LC434" s="16" t="s">
        <v>10879</v>
      </c>
      <c r="LF434" s="16" t="s">
        <v>11654</v>
      </c>
      <c r="LI434" s="16" t="s">
        <v>11655</v>
      </c>
      <c r="LJ434" s="16" t="s">
        <v>843</v>
      </c>
      <c r="LL434" s="16" t="s">
        <v>8711</v>
      </c>
      <c r="LM434" s="16" t="s">
        <v>8741</v>
      </c>
      <c r="LO434" s="16" t="s">
        <v>843</v>
      </c>
      <c r="LP434" s="16" t="s">
        <v>843</v>
      </c>
      <c r="LQ434" s="16" t="s">
        <v>843</v>
      </c>
      <c r="LR434" s="16" t="s">
        <v>844</v>
      </c>
      <c r="LS434" s="16" t="s">
        <v>843</v>
      </c>
      <c r="LT434" s="16" t="s">
        <v>844</v>
      </c>
      <c r="LU434" s="16" t="s">
        <v>844</v>
      </c>
      <c r="LV434" s="16" t="s">
        <v>843</v>
      </c>
      <c r="LW434" s="16" t="s">
        <v>843</v>
      </c>
      <c r="LX434" s="16" t="s">
        <v>843</v>
      </c>
      <c r="LY434" s="16" t="s">
        <v>843</v>
      </c>
      <c r="LZ434" s="16" t="s">
        <v>843</v>
      </c>
      <c r="MA434" s="16" t="s">
        <v>843</v>
      </c>
      <c r="MB434" s="16" t="s">
        <v>843</v>
      </c>
      <c r="MC434" s="16" t="s">
        <v>843</v>
      </c>
      <c r="ME434" s="16" t="s">
        <v>11656</v>
      </c>
      <c r="MF434" s="16" t="s">
        <v>8847</v>
      </c>
      <c r="MO434" s="16" t="s">
        <v>1817</v>
      </c>
      <c r="MP434" s="16" t="s">
        <v>1824</v>
      </c>
      <c r="MR434" s="16" t="s">
        <v>474</v>
      </c>
      <c r="MS434" s="16" t="s">
        <v>11866</v>
      </c>
      <c r="MT434" s="16" t="s">
        <v>9009</v>
      </c>
      <c r="NC434" s="16" t="s">
        <v>486</v>
      </c>
      <c r="NE434" s="16" t="s">
        <v>486</v>
      </c>
      <c r="NG434" s="16" t="s">
        <v>1380</v>
      </c>
      <c r="NI434" s="16" t="s">
        <v>11658</v>
      </c>
      <c r="NR434" s="16" t="s">
        <v>878</v>
      </c>
      <c r="NS434" s="16" t="s">
        <v>462</v>
      </c>
      <c r="NT434" s="16" t="s">
        <v>482</v>
      </c>
      <c r="NU434" s="16">
        <v>0.79400000000000004</v>
      </c>
      <c r="NV434" s="16" t="s">
        <v>457</v>
      </c>
      <c r="NW434" s="16" t="s">
        <v>1183</v>
      </c>
      <c r="NX434" s="16" t="s">
        <v>1142</v>
      </c>
      <c r="OB434" s="16" t="s">
        <v>833</v>
      </c>
      <c r="OC434" s="16" t="s">
        <v>878</v>
      </c>
    </row>
    <row r="435" spans="1:393" x14ac:dyDescent="0.25">
      <c r="A435" s="16" t="s">
        <v>10969</v>
      </c>
      <c r="B435" s="16" t="s">
        <v>844</v>
      </c>
      <c r="C435" s="16" t="s">
        <v>972</v>
      </c>
      <c r="D435" s="16" t="s">
        <v>844</v>
      </c>
      <c r="E435" s="16" t="s">
        <v>843</v>
      </c>
      <c r="F435" s="16" t="s">
        <v>843</v>
      </c>
      <c r="G435" s="16" t="s">
        <v>843</v>
      </c>
      <c r="H435" s="16" t="s">
        <v>843</v>
      </c>
      <c r="I435" s="16" t="s">
        <v>843</v>
      </c>
      <c r="J435" s="16" t="s">
        <v>843</v>
      </c>
      <c r="K435" s="16" t="s">
        <v>843</v>
      </c>
      <c r="L435" s="16" t="s">
        <v>843</v>
      </c>
      <c r="M435" s="16" t="s">
        <v>843</v>
      </c>
      <c r="N435" s="16" t="s">
        <v>843</v>
      </c>
      <c r="O435" s="16" t="s">
        <v>843</v>
      </c>
      <c r="Q435" s="16" t="s">
        <v>844</v>
      </c>
      <c r="R435" s="16">
        <v>38</v>
      </c>
      <c r="T435" s="16" t="s">
        <v>470</v>
      </c>
      <c r="U435" s="16" t="s">
        <v>844</v>
      </c>
      <c r="V435" s="16" t="s">
        <v>843</v>
      </c>
      <c r="W435" s="16" t="s">
        <v>844</v>
      </c>
      <c r="X435" s="16" t="s">
        <v>843</v>
      </c>
      <c r="Y435" s="16" t="s">
        <v>843</v>
      </c>
      <c r="Z435" s="16" t="s">
        <v>843</v>
      </c>
      <c r="AA435" s="16" t="s">
        <v>843</v>
      </c>
      <c r="AB435" s="16" t="s">
        <v>844</v>
      </c>
      <c r="AC435" s="16" t="s">
        <v>843</v>
      </c>
      <c r="AD435" s="16" t="s">
        <v>867</v>
      </c>
      <c r="AF435" s="16" t="s">
        <v>11673</v>
      </c>
      <c r="AG435" s="16" t="s">
        <v>11652</v>
      </c>
      <c r="AH435" s="16" t="s">
        <v>844</v>
      </c>
      <c r="AI435" s="16" t="s">
        <v>843</v>
      </c>
      <c r="AJ435" s="16" t="s">
        <v>844</v>
      </c>
      <c r="AK435" s="16" t="s">
        <v>843</v>
      </c>
      <c r="AL435" s="16" t="s">
        <v>844</v>
      </c>
      <c r="AM435" s="16" t="s">
        <v>844</v>
      </c>
      <c r="AN435" s="16" t="s">
        <v>843</v>
      </c>
      <c r="AO435" s="16" t="s">
        <v>843</v>
      </c>
      <c r="AP435" s="16" t="s">
        <v>843</v>
      </c>
      <c r="AQ435" s="16" t="s">
        <v>844</v>
      </c>
      <c r="AR435" s="16" t="s">
        <v>4433</v>
      </c>
      <c r="AS435" s="16" t="s">
        <v>843</v>
      </c>
      <c r="AT435" s="16" t="s">
        <v>843</v>
      </c>
      <c r="AU435" s="16" t="s">
        <v>843</v>
      </c>
      <c r="AV435" s="16" t="s">
        <v>843</v>
      </c>
      <c r="AW435" s="16" t="s">
        <v>843</v>
      </c>
      <c r="AX435" s="16" t="s">
        <v>843</v>
      </c>
      <c r="AY435" s="16" t="s">
        <v>844</v>
      </c>
      <c r="BF435" s="16" t="s">
        <v>844</v>
      </c>
      <c r="BH435" s="16" t="s">
        <v>7383</v>
      </c>
      <c r="BI435" s="16" t="s">
        <v>7770</v>
      </c>
      <c r="BJ435" s="16" t="s">
        <v>844</v>
      </c>
      <c r="BK435" s="16" t="s">
        <v>843</v>
      </c>
      <c r="BL435" s="16" t="s">
        <v>843</v>
      </c>
      <c r="BM435" s="16" t="s">
        <v>843</v>
      </c>
      <c r="BN435" s="16" t="s">
        <v>843</v>
      </c>
      <c r="BO435" s="16" t="s">
        <v>843</v>
      </c>
      <c r="BP435" s="16" t="s">
        <v>843</v>
      </c>
      <c r="BQ435" s="16" t="s">
        <v>843</v>
      </c>
      <c r="BR435" s="16" t="s">
        <v>7799</v>
      </c>
      <c r="BS435" s="16" t="s">
        <v>843</v>
      </c>
      <c r="BT435" s="16" t="s">
        <v>843</v>
      </c>
      <c r="BU435" s="16" t="s">
        <v>843</v>
      </c>
      <c r="BV435" s="16" t="s">
        <v>844</v>
      </c>
      <c r="BW435" s="16" t="s">
        <v>843</v>
      </c>
      <c r="BX435" s="16" t="s">
        <v>843</v>
      </c>
      <c r="BY435" s="16" t="s">
        <v>843</v>
      </c>
      <c r="BZ435" s="16" t="s">
        <v>843</v>
      </c>
      <c r="CA435" s="16" t="s">
        <v>843</v>
      </c>
      <c r="DX435" s="16" t="s">
        <v>865</v>
      </c>
      <c r="ES435" s="16" t="s">
        <v>865</v>
      </c>
      <c r="EU435" s="16" t="s">
        <v>7810</v>
      </c>
      <c r="EV435" s="16" t="s">
        <v>865</v>
      </c>
      <c r="FT435" s="16" t="s">
        <v>865</v>
      </c>
      <c r="HC435" s="16" t="s">
        <v>865</v>
      </c>
      <c r="JA435" s="16" t="s">
        <v>4816</v>
      </c>
      <c r="JB435" s="16" t="s">
        <v>865</v>
      </c>
      <c r="JC435" s="16" t="s">
        <v>865</v>
      </c>
      <c r="JD435" s="16" t="s">
        <v>865</v>
      </c>
      <c r="JE435" s="16" t="s">
        <v>865</v>
      </c>
      <c r="JF435" s="16" t="s">
        <v>867</v>
      </c>
      <c r="JG435" s="16" t="s">
        <v>1056</v>
      </c>
      <c r="JJ435" s="16" t="s">
        <v>867</v>
      </c>
      <c r="KF435" s="16" t="s">
        <v>4945</v>
      </c>
      <c r="KI435" s="16" t="s">
        <v>4982</v>
      </c>
      <c r="KK435" s="16" t="s">
        <v>4904</v>
      </c>
      <c r="KM435" s="16" t="s">
        <v>4216</v>
      </c>
      <c r="KO435" s="16" t="s">
        <v>8735</v>
      </c>
      <c r="KP435" s="16" t="s">
        <v>9860</v>
      </c>
      <c r="KQ435" s="16" t="s">
        <v>8694</v>
      </c>
      <c r="KR435" s="16" t="s">
        <v>10970</v>
      </c>
      <c r="KS435" s="16" t="s">
        <v>9861</v>
      </c>
      <c r="KT435" s="16" t="s">
        <v>9148</v>
      </c>
      <c r="KU435" s="16" t="s">
        <v>844</v>
      </c>
      <c r="KV435" s="16" t="s">
        <v>9148</v>
      </c>
      <c r="KW435" s="16" t="s">
        <v>851</v>
      </c>
      <c r="KY435" s="16" t="s">
        <v>486</v>
      </c>
      <c r="LC435" s="16" t="s">
        <v>10879</v>
      </c>
      <c r="LF435" s="16" t="s">
        <v>11654</v>
      </c>
      <c r="LI435" s="16" t="s">
        <v>11655</v>
      </c>
      <c r="LJ435" s="16" t="s">
        <v>843</v>
      </c>
      <c r="LK435" s="16" t="s">
        <v>836</v>
      </c>
      <c r="LL435" s="16" t="s">
        <v>8756</v>
      </c>
      <c r="LM435" s="16" t="s">
        <v>8741</v>
      </c>
      <c r="LO435" s="16" t="s">
        <v>1056</v>
      </c>
      <c r="LP435" s="16" t="s">
        <v>844</v>
      </c>
      <c r="LQ435" s="16" t="s">
        <v>1056</v>
      </c>
      <c r="LR435" s="16" t="s">
        <v>844</v>
      </c>
      <c r="LS435" s="16" t="s">
        <v>844</v>
      </c>
      <c r="LT435" s="16" t="s">
        <v>843</v>
      </c>
      <c r="LU435" s="16" t="s">
        <v>843</v>
      </c>
      <c r="LV435" s="16" t="s">
        <v>843</v>
      </c>
      <c r="LW435" s="16" t="s">
        <v>843</v>
      </c>
      <c r="LX435" s="16" t="s">
        <v>843</v>
      </c>
      <c r="LY435" s="16" t="s">
        <v>843</v>
      </c>
      <c r="LZ435" s="16" t="s">
        <v>844</v>
      </c>
      <c r="MA435" s="16" t="s">
        <v>843</v>
      </c>
      <c r="MB435" s="16" t="s">
        <v>843</v>
      </c>
      <c r="MC435" s="16" t="s">
        <v>844</v>
      </c>
      <c r="ME435" s="16" t="s">
        <v>11656</v>
      </c>
      <c r="MF435" s="16" t="s">
        <v>8847</v>
      </c>
      <c r="MO435" s="16" t="s">
        <v>1807</v>
      </c>
      <c r="MP435" s="16" t="s">
        <v>1829</v>
      </c>
      <c r="MQ435" s="16" t="s">
        <v>1784</v>
      </c>
      <c r="MR435" s="16" t="s">
        <v>470</v>
      </c>
      <c r="MS435" s="16" t="s">
        <v>11866</v>
      </c>
      <c r="MT435" s="16" t="s">
        <v>9009</v>
      </c>
      <c r="MU435" s="16" t="s">
        <v>817</v>
      </c>
      <c r="NC435" s="16" t="s">
        <v>486</v>
      </c>
      <c r="ND435" s="16" t="s">
        <v>486</v>
      </c>
      <c r="NE435" s="16" t="s">
        <v>486</v>
      </c>
      <c r="NG435" s="16" t="s">
        <v>1380</v>
      </c>
      <c r="NI435" s="16" t="s">
        <v>11658</v>
      </c>
      <c r="NR435" s="16" t="s">
        <v>451</v>
      </c>
      <c r="NS435" s="16" t="s">
        <v>462</v>
      </c>
      <c r="NT435" s="16" t="s">
        <v>482</v>
      </c>
      <c r="NU435" s="16">
        <v>0.79400000000000004</v>
      </c>
      <c r="NV435" s="16" t="s">
        <v>451</v>
      </c>
      <c r="NW435" s="16" t="s">
        <v>1175</v>
      </c>
      <c r="NX435" s="16" t="s">
        <v>1142</v>
      </c>
      <c r="OB435" s="16" t="s">
        <v>836</v>
      </c>
      <c r="OC435" s="16" t="s">
        <v>451</v>
      </c>
    </row>
    <row r="436" spans="1:393" x14ac:dyDescent="0.25">
      <c r="A436" s="16" t="s">
        <v>10973</v>
      </c>
      <c r="B436" s="16" t="s">
        <v>1056</v>
      </c>
      <c r="C436" s="16" t="s">
        <v>972</v>
      </c>
      <c r="D436" s="16" t="s">
        <v>844</v>
      </c>
      <c r="E436" s="16" t="s">
        <v>843</v>
      </c>
      <c r="F436" s="16" t="s">
        <v>843</v>
      </c>
      <c r="G436" s="16" t="s">
        <v>843</v>
      </c>
      <c r="H436" s="16" t="s">
        <v>843</v>
      </c>
      <c r="I436" s="16" t="s">
        <v>843</v>
      </c>
      <c r="J436" s="16" t="s">
        <v>843</v>
      </c>
      <c r="K436" s="16" t="s">
        <v>843</v>
      </c>
      <c r="L436" s="16" t="s">
        <v>843</v>
      </c>
      <c r="M436" s="16" t="s">
        <v>843</v>
      </c>
      <c r="N436" s="16" t="s">
        <v>843</v>
      </c>
      <c r="O436" s="16" t="s">
        <v>843</v>
      </c>
      <c r="Q436" s="16" t="s">
        <v>844</v>
      </c>
      <c r="R436" s="16">
        <v>15</v>
      </c>
      <c r="T436" s="16" t="s">
        <v>474</v>
      </c>
      <c r="U436" s="16" t="s">
        <v>843</v>
      </c>
      <c r="V436" s="16" t="s">
        <v>844</v>
      </c>
      <c r="W436" s="16" t="s">
        <v>843</v>
      </c>
      <c r="X436" s="16" t="s">
        <v>843</v>
      </c>
      <c r="Y436" s="16" t="s">
        <v>843</v>
      </c>
      <c r="Z436" s="16" t="s">
        <v>844</v>
      </c>
      <c r="AA436" s="16" t="s">
        <v>843</v>
      </c>
      <c r="AB436" s="16" t="s">
        <v>843</v>
      </c>
      <c r="AC436" s="16" t="s">
        <v>844</v>
      </c>
      <c r="AD436" s="16" t="s">
        <v>865</v>
      </c>
      <c r="AF436" s="16" t="s">
        <v>11673</v>
      </c>
      <c r="AG436" s="16" t="s">
        <v>11877</v>
      </c>
      <c r="AH436" s="16" t="s">
        <v>844</v>
      </c>
      <c r="AI436" s="16" t="s">
        <v>844</v>
      </c>
      <c r="AJ436" s="16" t="s">
        <v>843</v>
      </c>
      <c r="AK436" s="16" t="s">
        <v>843</v>
      </c>
      <c r="AL436" s="16" t="s">
        <v>844</v>
      </c>
      <c r="AM436" s="16" t="s">
        <v>844</v>
      </c>
      <c r="AN436" s="16" t="s">
        <v>843</v>
      </c>
      <c r="AO436" s="16" t="s">
        <v>843</v>
      </c>
      <c r="AP436" s="16" t="s">
        <v>843</v>
      </c>
      <c r="AQ436" s="16" t="s">
        <v>844</v>
      </c>
      <c r="AR436" s="16" t="s">
        <v>4433</v>
      </c>
      <c r="AS436" s="16" t="s">
        <v>843</v>
      </c>
      <c r="AT436" s="16" t="s">
        <v>843</v>
      </c>
      <c r="AU436" s="16" t="s">
        <v>843</v>
      </c>
      <c r="AV436" s="16" t="s">
        <v>843</v>
      </c>
      <c r="AW436" s="16" t="s">
        <v>843</v>
      </c>
      <c r="AX436" s="16" t="s">
        <v>843</v>
      </c>
      <c r="AY436" s="16" t="s">
        <v>844</v>
      </c>
      <c r="BF436" s="16" t="s">
        <v>844</v>
      </c>
      <c r="BH436" s="16" t="s">
        <v>7380</v>
      </c>
      <c r="BI436" s="16" t="s">
        <v>7785</v>
      </c>
      <c r="BJ436" s="16" t="s">
        <v>843</v>
      </c>
      <c r="BK436" s="16" t="s">
        <v>843</v>
      </c>
      <c r="BL436" s="16" t="s">
        <v>843</v>
      </c>
      <c r="BM436" s="16" t="s">
        <v>843</v>
      </c>
      <c r="BN436" s="16" t="s">
        <v>843</v>
      </c>
      <c r="BO436" s="16" t="s">
        <v>844</v>
      </c>
      <c r="BP436" s="16" t="s">
        <v>843</v>
      </c>
      <c r="BQ436" s="16" t="s">
        <v>843</v>
      </c>
      <c r="CC436" s="16" t="s">
        <v>865</v>
      </c>
      <c r="CF436" s="16" t="s">
        <v>7130</v>
      </c>
      <c r="CG436" s="16" t="s">
        <v>844</v>
      </c>
      <c r="CH436" s="16" t="s">
        <v>843</v>
      </c>
      <c r="CI436" s="16" t="s">
        <v>843</v>
      </c>
      <c r="CJ436" s="16" t="s">
        <v>843</v>
      </c>
      <c r="CK436" s="16" t="s">
        <v>843</v>
      </c>
      <c r="CL436" s="16" t="s">
        <v>843</v>
      </c>
      <c r="CM436" s="16" t="s">
        <v>843</v>
      </c>
      <c r="CN436" s="16" t="s">
        <v>843</v>
      </c>
      <c r="CO436" s="16" t="s">
        <v>843</v>
      </c>
      <c r="CP436" s="16" t="s">
        <v>843</v>
      </c>
      <c r="CQ436" s="16" t="s">
        <v>843</v>
      </c>
      <c r="CR436" s="16" t="s">
        <v>843</v>
      </c>
      <c r="CS436" s="16" t="s">
        <v>843</v>
      </c>
      <c r="CT436" s="16" t="s">
        <v>843</v>
      </c>
      <c r="CU436" s="16" t="s">
        <v>843</v>
      </c>
      <c r="CV436" s="16" t="s">
        <v>843</v>
      </c>
      <c r="CW436" s="16" t="s">
        <v>843</v>
      </c>
      <c r="CX436" s="16" t="s">
        <v>843</v>
      </c>
      <c r="CY436" s="16" t="s">
        <v>843</v>
      </c>
      <c r="CZ436" s="16" t="s">
        <v>843</v>
      </c>
      <c r="DA436" s="16" t="s">
        <v>843</v>
      </c>
      <c r="DB436" s="16" t="s">
        <v>843</v>
      </c>
      <c r="DC436" s="16" t="s">
        <v>843</v>
      </c>
      <c r="DD436" s="16" t="s">
        <v>843</v>
      </c>
      <c r="DE436" s="16" t="s">
        <v>843</v>
      </c>
      <c r="DF436" s="16" t="s">
        <v>843</v>
      </c>
      <c r="DG436" s="16" t="s">
        <v>843</v>
      </c>
      <c r="DH436" s="16" t="s">
        <v>843</v>
      </c>
      <c r="DI436" s="16" t="s">
        <v>843</v>
      </c>
      <c r="DJ436" s="16" t="s">
        <v>843</v>
      </c>
      <c r="DK436" s="16" t="s">
        <v>843</v>
      </c>
      <c r="DL436" s="16" t="s">
        <v>843</v>
      </c>
      <c r="DQ436" s="16" t="s">
        <v>7226</v>
      </c>
      <c r="DR436" s="16" t="s">
        <v>867</v>
      </c>
      <c r="DS436" s="16" t="s">
        <v>7321</v>
      </c>
      <c r="DX436" s="16" t="s">
        <v>865</v>
      </c>
      <c r="ES436" s="16" t="s">
        <v>865</v>
      </c>
      <c r="EU436" s="16" t="s">
        <v>7810</v>
      </c>
      <c r="EV436" s="16" t="s">
        <v>865</v>
      </c>
      <c r="HC436" s="16" t="s">
        <v>865</v>
      </c>
      <c r="JA436" s="16" t="s">
        <v>4813</v>
      </c>
      <c r="JB436" s="16" t="s">
        <v>865</v>
      </c>
      <c r="JC436" s="16" t="s">
        <v>865</v>
      </c>
      <c r="JD436" s="16" t="s">
        <v>865</v>
      </c>
      <c r="JE436" s="16" t="s">
        <v>865</v>
      </c>
      <c r="JF436" s="16" t="s">
        <v>865</v>
      </c>
      <c r="JG436" s="16" t="s">
        <v>1056</v>
      </c>
      <c r="JH436" s="16" t="s">
        <v>5638</v>
      </c>
      <c r="JJ436" s="16" t="s">
        <v>865</v>
      </c>
      <c r="KF436" s="16" t="s">
        <v>4926</v>
      </c>
      <c r="KI436" s="16" t="s">
        <v>4837</v>
      </c>
      <c r="KO436" s="16" t="s">
        <v>8735</v>
      </c>
      <c r="KP436" s="16" t="s">
        <v>9860</v>
      </c>
      <c r="KQ436" s="16" t="s">
        <v>8694</v>
      </c>
      <c r="KR436" s="16" t="s">
        <v>10974</v>
      </c>
      <c r="KS436" s="16" t="s">
        <v>9861</v>
      </c>
      <c r="KT436" s="16" t="s">
        <v>9148</v>
      </c>
      <c r="KU436" s="16" t="s">
        <v>844</v>
      </c>
      <c r="KV436" s="16" t="s">
        <v>9148</v>
      </c>
      <c r="KW436" s="16" t="s">
        <v>851</v>
      </c>
      <c r="KY436" s="16" t="s">
        <v>486</v>
      </c>
      <c r="LA436" s="16" t="s">
        <v>11697</v>
      </c>
      <c r="LC436" s="16" t="s">
        <v>10879</v>
      </c>
      <c r="LD436" s="16" t="s">
        <v>11698</v>
      </c>
      <c r="LE436" s="16" t="s">
        <v>11693</v>
      </c>
      <c r="LF436" s="16" t="s">
        <v>11654</v>
      </c>
      <c r="LI436" s="16" t="s">
        <v>11655</v>
      </c>
      <c r="LJ436" s="16" t="s">
        <v>843</v>
      </c>
      <c r="LL436" s="16" t="s">
        <v>8711</v>
      </c>
      <c r="LM436" s="16" t="s">
        <v>8741</v>
      </c>
      <c r="LO436" s="16" t="s">
        <v>1056</v>
      </c>
      <c r="LP436" s="16" t="s">
        <v>844</v>
      </c>
      <c r="LQ436" s="16" t="s">
        <v>1056</v>
      </c>
      <c r="LR436" s="16" t="s">
        <v>844</v>
      </c>
      <c r="LS436" s="16" t="s">
        <v>844</v>
      </c>
      <c r="LT436" s="16" t="s">
        <v>843</v>
      </c>
      <c r="LU436" s="16" t="s">
        <v>843</v>
      </c>
      <c r="LV436" s="16" t="s">
        <v>843</v>
      </c>
      <c r="LW436" s="16" t="s">
        <v>843</v>
      </c>
      <c r="LX436" s="16" t="s">
        <v>843</v>
      </c>
      <c r="LY436" s="16" t="s">
        <v>843</v>
      </c>
      <c r="LZ436" s="16" t="s">
        <v>844</v>
      </c>
      <c r="MA436" s="16" t="s">
        <v>843</v>
      </c>
      <c r="MB436" s="16" t="s">
        <v>843</v>
      </c>
      <c r="MC436" s="16" t="s">
        <v>844</v>
      </c>
      <c r="MD436" s="16" t="s">
        <v>11699</v>
      </c>
      <c r="ME436" s="16" t="s">
        <v>11677</v>
      </c>
      <c r="MF436" s="16" t="s">
        <v>8847</v>
      </c>
      <c r="MO436" s="16" t="s">
        <v>1817</v>
      </c>
      <c r="MP436" s="16" t="s">
        <v>1826</v>
      </c>
      <c r="MR436" s="16" t="s">
        <v>474</v>
      </c>
      <c r="MS436" s="16" t="s">
        <v>11866</v>
      </c>
      <c r="MT436" s="16" t="s">
        <v>9009</v>
      </c>
      <c r="MU436" s="16" t="s">
        <v>817</v>
      </c>
      <c r="MV436" s="16" t="s">
        <v>486</v>
      </c>
      <c r="MZ436" s="16" t="s">
        <v>486</v>
      </c>
      <c r="NA436" s="16" t="s">
        <v>487</v>
      </c>
      <c r="NB436" s="16" t="s">
        <v>1344</v>
      </c>
      <c r="NC436" s="16" t="s">
        <v>486</v>
      </c>
      <c r="NE436" s="16" t="s">
        <v>486</v>
      </c>
      <c r="NG436" s="16" t="s">
        <v>1376</v>
      </c>
      <c r="NI436" s="16" t="s">
        <v>11658</v>
      </c>
      <c r="NL436" s="16" t="s">
        <v>843</v>
      </c>
      <c r="NQ436" s="16" t="s">
        <v>1079</v>
      </c>
      <c r="NR436" s="16" t="s">
        <v>876</v>
      </c>
      <c r="NS436" s="16" t="s">
        <v>462</v>
      </c>
      <c r="NT436" s="16" t="s">
        <v>482</v>
      </c>
      <c r="NU436" s="16">
        <v>0.79400000000000004</v>
      </c>
      <c r="NV436" s="16" t="s">
        <v>824</v>
      </c>
      <c r="NW436" s="16" t="s">
        <v>1179</v>
      </c>
      <c r="NX436" s="16" t="s">
        <v>1142</v>
      </c>
      <c r="NY436" s="16" t="s">
        <v>824</v>
      </c>
      <c r="NZ436" s="16" t="s">
        <v>929</v>
      </c>
      <c r="OA436" s="16" t="s">
        <v>486</v>
      </c>
      <c r="OB436" s="16" t="s">
        <v>833</v>
      </c>
      <c r="OC436" s="16" t="s">
        <v>876</v>
      </c>
    </row>
    <row r="437" spans="1:393" x14ac:dyDescent="0.25">
      <c r="A437" s="16" t="s">
        <v>10977</v>
      </c>
      <c r="B437" s="16" t="s">
        <v>8732</v>
      </c>
      <c r="C437" s="16" t="s">
        <v>972</v>
      </c>
      <c r="D437" s="16" t="s">
        <v>844</v>
      </c>
      <c r="E437" s="16" t="s">
        <v>843</v>
      </c>
      <c r="F437" s="16" t="s">
        <v>843</v>
      </c>
      <c r="G437" s="16" t="s">
        <v>843</v>
      </c>
      <c r="H437" s="16" t="s">
        <v>843</v>
      </c>
      <c r="I437" s="16" t="s">
        <v>843</v>
      </c>
      <c r="J437" s="16" t="s">
        <v>843</v>
      </c>
      <c r="K437" s="16" t="s">
        <v>843</v>
      </c>
      <c r="L437" s="16" t="s">
        <v>843</v>
      </c>
      <c r="M437" s="16" t="s">
        <v>843</v>
      </c>
      <c r="N437" s="16" t="s">
        <v>843</v>
      </c>
      <c r="O437" s="16" t="s">
        <v>843</v>
      </c>
      <c r="Q437" s="16" t="s">
        <v>844</v>
      </c>
      <c r="R437" s="16">
        <v>8</v>
      </c>
      <c r="T437" s="16" t="s">
        <v>470</v>
      </c>
      <c r="U437" s="16" t="s">
        <v>844</v>
      </c>
      <c r="V437" s="16" t="s">
        <v>843</v>
      </c>
      <c r="W437" s="16" t="s">
        <v>843</v>
      </c>
      <c r="X437" s="16" t="s">
        <v>843</v>
      </c>
      <c r="Y437" s="16" t="s">
        <v>844</v>
      </c>
      <c r="Z437" s="16" t="s">
        <v>843</v>
      </c>
      <c r="AA437" s="16" t="s">
        <v>843</v>
      </c>
      <c r="AB437" s="16" t="s">
        <v>843</v>
      </c>
      <c r="AC437" s="16" t="s">
        <v>844</v>
      </c>
      <c r="AF437" s="16" t="s">
        <v>11673</v>
      </c>
      <c r="AG437" s="16" t="s">
        <v>11708</v>
      </c>
      <c r="AH437" s="16" t="s">
        <v>843</v>
      </c>
      <c r="AI437" s="16" t="s">
        <v>843</v>
      </c>
      <c r="AJ437" s="16" t="s">
        <v>843</v>
      </c>
      <c r="AK437" s="16" t="s">
        <v>843</v>
      </c>
      <c r="AL437" s="16" t="s">
        <v>844</v>
      </c>
      <c r="AM437" s="16" t="s">
        <v>844</v>
      </c>
      <c r="AN437" s="16" t="s">
        <v>843</v>
      </c>
      <c r="AO437" s="16" t="s">
        <v>843</v>
      </c>
      <c r="AP437" s="16" t="s">
        <v>843</v>
      </c>
      <c r="AQ437" s="16" t="s">
        <v>844</v>
      </c>
      <c r="AR437" s="16" t="s">
        <v>4415</v>
      </c>
      <c r="AS437" s="16" t="s">
        <v>844</v>
      </c>
      <c r="AT437" s="16" t="s">
        <v>843</v>
      </c>
      <c r="AU437" s="16" t="s">
        <v>843</v>
      </c>
      <c r="AV437" s="16" t="s">
        <v>843</v>
      </c>
      <c r="AW437" s="16" t="s">
        <v>843</v>
      </c>
      <c r="AX437" s="16" t="s">
        <v>843</v>
      </c>
      <c r="AY437" s="16" t="s">
        <v>843</v>
      </c>
      <c r="AZ437" s="16" t="s">
        <v>4437</v>
      </c>
      <c r="BF437" s="16" t="s">
        <v>844</v>
      </c>
      <c r="BI437" s="16" t="s">
        <v>7776</v>
      </c>
      <c r="BJ437" s="16" t="s">
        <v>843</v>
      </c>
      <c r="BK437" s="16" t="s">
        <v>843</v>
      </c>
      <c r="BL437" s="16" t="s">
        <v>844</v>
      </c>
      <c r="BM437" s="16" t="s">
        <v>843</v>
      </c>
      <c r="BN437" s="16" t="s">
        <v>843</v>
      </c>
      <c r="BO437" s="16" t="s">
        <v>843</v>
      </c>
      <c r="BP437" s="16" t="s">
        <v>843</v>
      </c>
      <c r="BQ437" s="16" t="s">
        <v>843</v>
      </c>
      <c r="BR437" s="16" t="s">
        <v>7793</v>
      </c>
      <c r="BS437" s="16" t="s">
        <v>843</v>
      </c>
      <c r="BT437" s="16" t="s">
        <v>844</v>
      </c>
      <c r="BU437" s="16" t="s">
        <v>843</v>
      </c>
      <c r="BV437" s="16" t="s">
        <v>843</v>
      </c>
      <c r="BW437" s="16" t="s">
        <v>843</v>
      </c>
      <c r="BX437" s="16" t="s">
        <v>843</v>
      </c>
      <c r="BY437" s="16" t="s">
        <v>843</v>
      </c>
      <c r="BZ437" s="16" t="s">
        <v>843</v>
      </c>
      <c r="CA437" s="16" t="s">
        <v>843</v>
      </c>
      <c r="CC437" s="16" t="s">
        <v>867</v>
      </c>
      <c r="CD437" s="16" t="s">
        <v>6837</v>
      </c>
      <c r="CE437" s="16" t="s">
        <v>7537</v>
      </c>
      <c r="DN437" s="16" t="s">
        <v>4411</v>
      </c>
      <c r="DQ437" s="16" t="s">
        <v>7093</v>
      </c>
      <c r="DR437" s="16" t="s">
        <v>867</v>
      </c>
      <c r="DS437" s="16" t="s">
        <v>7321</v>
      </c>
      <c r="DX437" s="16" t="s">
        <v>865</v>
      </c>
      <c r="ES437" s="16" t="s">
        <v>865</v>
      </c>
      <c r="EU437" s="16" t="s">
        <v>7810</v>
      </c>
      <c r="EV437" s="16" t="s">
        <v>865</v>
      </c>
      <c r="HC437" s="16" t="s">
        <v>865</v>
      </c>
      <c r="KO437" s="16" t="s">
        <v>8735</v>
      </c>
      <c r="KP437" s="16" t="s">
        <v>9860</v>
      </c>
      <c r="KQ437" s="16" t="s">
        <v>8694</v>
      </c>
      <c r="KR437" s="16" t="s">
        <v>10978</v>
      </c>
      <c r="KS437" s="16" t="s">
        <v>9861</v>
      </c>
      <c r="KT437" s="16" t="s">
        <v>9148</v>
      </c>
      <c r="KU437" s="16" t="s">
        <v>844</v>
      </c>
      <c r="KV437" s="16" t="s">
        <v>9148</v>
      </c>
      <c r="KW437" s="16" t="s">
        <v>851</v>
      </c>
      <c r="KY437" s="16" t="s">
        <v>486</v>
      </c>
      <c r="LA437" s="16" t="s">
        <v>11675</v>
      </c>
      <c r="LB437" s="16" t="s">
        <v>11653</v>
      </c>
      <c r="LC437" s="16" t="s">
        <v>10879</v>
      </c>
      <c r="LF437" s="16" t="s">
        <v>11654</v>
      </c>
      <c r="LI437" s="16" t="s">
        <v>11655</v>
      </c>
      <c r="LM437" s="16" t="s">
        <v>8741</v>
      </c>
      <c r="LO437" s="16" t="s">
        <v>1056</v>
      </c>
      <c r="LP437" s="16" t="s">
        <v>844</v>
      </c>
      <c r="LQ437" s="16" t="s">
        <v>1056</v>
      </c>
      <c r="LR437" s="16" t="s">
        <v>844</v>
      </c>
      <c r="LS437" s="16" t="s">
        <v>844</v>
      </c>
      <c r="LT437" s="16" t="s">
        <v>843</v>
      </c>
      <c r="LU437" s="16" t="s">
        <v>843</v>
      </c>
      <c r="LV437" s="16" t="s">
        <v>843</v>
      </c>
      <c r="LW437" s="16" t="s">
        <v>843</v>
      </c>
      <c r="LX437" s="16" t="s">
        <v>843</v>
      </c>
      <c r="LY437" s="16" t="s">
        <v>843</v>
      </c>
      <c r="LZ437" s="16" t="s">
        <v>844</v>
      </c>
      <c r="MA437" s="16" t="s">
        <v>843</v>
      </c>
      <c r="MB437" s="16" t="s">
        <v>843</v>
      </c>
      <c r="MC437" s="16" t="s">
        <v>844</v>
      </c>
      <c r="MD437" s="16" t="s">
        <v>11676</v>
      </c>
      <c r="ME437" s="16" t="s">
        <v>11677</v>
      </c>
      <c r="MF437" s="16" t="s">
        <v>8847</v>
      </c>
      <c r="MR437" s="16" t="s">
        <v>470</v>
      </c>
      <c r="MS437" s="16" t="s">
        <v>11866</v>
      </c>
      <c r="MT437" s="16" t="s">
        <v>9009</v>
      </c>
      <c r="MV437" s="16" t="s">
        <v>487</v>
      </c>
      <c r="MW437" s="16" t="s">
        <v>1265</v>
      </c>
      <c r="MX437" s="16" t="s">
        <v>1262</v>
      </c>
      <c r="MY437" s="16" t="s">
        <v>486</v>
      </c>
      <c r="MZ437" s="16" t="s">
        <v>487</v>
      </c>
      <c r="NA437" s="16" t="s">
        <v>487</v>
      </c>
      <c r="NB437" s="16" t="s">
        <v>1344</v>
      </c>
      <c r="NC437" s="16" t="s">
        <v>486</v>
      </c>
      <c r="NE437" s="16" t="s">
        <v>486</v>
      </c>
      <c r="NI437" s="16" t="s">
        <v>11658</v>
      </c>
      <c r="NL437" s="16" t="s">
        <v>844</v>
      </c>
      <c r="NS437" s="16" t="s">
        <v>462</v>
      </c>
      <c r="NT437" s="16" t="s">
        <v>482</v>
      </c>
      <c r="NU437" s="16">
        <v>0.79400000000000004</v>
      </c>
      <c r="NV437" s="16" t="s">
        <v>860</v>
      </c>
      <c r="NW437" s="16" t="s">
        <v>1176</v>
      </c>
      <c r="NX437" s="16" t="s">
        <v>1142</v>
      </c>
      <c r="NY437" s="16" t="s">
        <v>1122</v>
      </c>
      <c r="NZ437" s="16" t="s">
        <v>938</v>
      </c>
      <c r="OA437" s="16" t="s">
        <v>486</v>
      </c>
    </row>
    <row r="438" spans="1:393" x14ac:dyDescent="0.25">
      <c r="A438" s="16" t="s">
        <v>10981</v>
      </c>
      <c r="B438" s="16" t="s">
        <v>844</v>
      </c>
      <c r="C438" s="16" t="s">
        <v>972</v>
      </c>
      <c r="D438" s="16" t="s">
        <v>844</v>
      </c>
      <c r="E438" s="16" t="s">
        <v>843</v>
      </c>
      <c r="F438" s="16" t="s">
        <v>843</v>
      </c>
      <c r="G438" s="16" t="s">
        <v>843</v>
      </c>
      <c r="H438" s="16" t="s">
        <v>843</v>
      </c>
      <c r="I438" s="16" t="s">
        <v>843</v>
      </c>
      <c r="J438" s="16" t="s">
        <v>843</v>
      </c>
      <c r="K438" s="16" t="s">
        <v>843</v>
      </c>
      <c r="L438" s="16" t="s">
        <v>843</v>
      </c>
      <c r="M438" s="16" t="s">
        <v>843</v>
      </c>
      <c r="N438" s="16" t="s">
        <v>843</v>
      </c>
      <c r="O438" s="16" t="s">
        <v>843</v>
      </c>
      <c r="Q438" s="16" t="s">
        <v>844</v>
      </c>
      <c r="R438" s="16">
        <v>66</v>
      </c>
      <c r="T438" s="16" t="s">
        <v>474</v>
      </c>
      <c r="U438" s="16" t="s">
        <v>843</v>
      </c>
      <c r="V438" s="16" t="s">
        <v>844</v>
      </c>
      <c r="W438" s="16" t="s">
        <v>843</v>
      </c>
      <c r="X438" s="16" t="s">
        <v>844</v>
      </c>
      <c r="Y438" s="16" t="s">
        <v>843</v>
      </c>
      <c r="Z438" s="16" t="s">
        <v>843</v>
      </c>
      <c r="AA438" s="16" t="s">
        <v>843</v>
      </c>
      <c r="AB438" s="16" t="s">
        <v>843</v>
      </c>
      <c r="AC438" s="16" t="s">
        <v>843</v>
      </c>
      <c r="AD438" s="16" t="s">
        <v>867</v>
      </c>
      <c r="AF438" s="16" t="s">
        <v>11702</v>
      </c>
      <c r="AG438" s="16" t="s">
        <v>11730</v>
      </c>
      <c r="AH438" s="16" t="s">
        <v>843</v>
      </c>
      <c r="AI438" s="16" t="s">
        <v>843</v>
      </c>
      <c r="AJ438" s="16" t="s">
        <v>844</v>
      </c>
      <c r="AK438" s="16" t="s">
        <v>843</v>
      </c>
      <c r="AL438" s="16" t="s">
        <v>843</v>
      </c>
      <c r="AM438" s="16" t="s">
        <v>844</v>
      </c>
      <c r="AN438" s="16" t="s">
        <v>843</v>
      </c>
      <c r="AO438" s="16" t="s">
        <v>843</v>
      </c>
      <c r="AP438" s="16" t="s">
        <v>843</v>
      </c>
      <c r="AQ438" s="16" t="s">
        <v>844</v>
      </c>
      <c r="AR438" s="16" t="s">
        <v>11878</v>
      </c>
      <c r="AS438" s="16" t="s">
        <v>844</v>
      </c>
      <c r="AT438" s="16" t="s">
        <v>843</v>
      </c>
      <c r="AU438" s="16" t="s">
        <v>844</v>
      </c>
      <c r="AV438" s="16" t="s">
        <v>843</v>
      </c>
      <c r="AW438" s="16" t="s">
        <v>843</v>
      </c>
      <c r="AX438" s="16" t="s">
        <v>843</v>
      </c>
      <c r="AY438" s="16" t="s">
        <v>843</v>
      </c>
      <c r="AZ438" s="16" t="s">
        <v>4437</v>
      </c>
      <c r="BB438" s="16" t="s">
        <v>4437</v>
      </c>
      <c r="BF438" s="16" t="s">
        <v>844</v>
      </c>
      <c r="BI438" s="16" t="s">
        <v>7785</v>
      </c>
      <c r="BJ438" s="16" t="s">
        <v>843</v>
      </c>
      <c r="BK438" s="16" t="s">
        <v>843</v>
      </c>
      <c r="BL438" s="16" t="s">
        <v>843</v>
      </c>
      <c r="BM438" s="16" t="s">
        <v>843</v>
      </c>
      <c r="BN438" s="16" t="s">
        <v>843</v>
      </c>
      <c r="BO438" s="16" t="s">
        <v>844</v>
      </c>
      <c r="BP438" s="16" t="s">
        <v>843</v>
      </c>
      <c r="BQ438" s="16" t="s">
        <v>843</v>
      </c>
      <c r="DX438" s="16" t="s">
        <v>865</v>
      </c>
      <c r="ES438" s="16" t="s">
        <v>867</v>
      </c>
      <c r="EU438" s="16" t="s">
        <v>7813</v>
      </c>
      <c r="EV438" s="16" t="s">
        <v>865</v>
      </c>
      <c r="FF438" s="16" t="s">
        <v>7836</v>
      </c>
      <c r="HC438" s="16" t="s">
        <v>865</v>
      </c>
      <c r="JA438" s="16" t="s">
        <v>4816</v>
      </c>
      <c r="JB438" s="16" t="s">
        <v>865</v>
      </c>
      <c r="JC438" s="16" t="s">
        <v>865</v>
      </c>
      <c r="JD438" s="16" t="s">
        <v>865</v>
      </c>
      <c r="JE438" s="16" t="s">
        <v>865</v>
      </c>
      <c r="JF438" s="16" t="s">
        <v>865</v>
      </c>
      <c r="JG438" s="16" t="s">
        <v>843</v>
      </c>
      <c r="JH438" s="16" t="s">
        <v>4846</v>
      </c>
      <c r="KF438" s="16" t="s">
        <v>4411</v>
      </c>
      <c r="KI438" s="16" t="s">
        <v>4846</v>
      </c>
      <c r="KO438" s="16" t="s">
        <v>9864</v>
      </c>
      <c r="KP438" s="16" t="s">
        <v>9863</v>
      </c>
      <c r="KQ438" s="16" t="s">
        <v>8694</v>
      </c>
      <c r="KR438" s="16" t="s">
        <v>10982</v>
      </c>
      <c r="KS438" s="16" t="s">
        <v>9865</v>
      </c>
      <c r="KT438" s="16" t="s">
        <v>9148</v>
      </c>
      <c r="KU438" s="16" t="s">
        <v>844</v>
      </c>
      <c r="KV438" s="16" t="s">
        <v>9148</v>
      </c>
      <c r="KW438" s="16" t="s">
        <v>851</v>
      </c>
      <c r="KY438" s="16" t="s">
        <v>486</v>
      </c>
      <c r="LC438" s="16" t="s">
        <v>10879</v>
      </c>
      <c r="LF438" s="16" t="s">
        <v>11654</v>
      </c>
      <c r="LI438" s="16" t="s">
        <v>11655</v>
      </c>
      <c r="LJ438" s="16" t="s">
        <v>843</v>
      </c>
      <c r="LL438" s="16" t="s">
        <v>8711</v>
      </c>
      <c r="LM438" s="16" t="s">
        <v>8741</v>
      </c>
      <c r="LO438" s="16" t="s">
        <v>843</v>
      </c>
      <c r="LP438" s="16" t="s">
        <v>843</v>
      </c>
      <c r="LQ438" s="16" t="s">
        <v>844</v>
      </c>
      <c r="LR438" s="16" t="s">
        <v>844</v>
      </c>
      <c r="LS438" s="16" t="s">
        <v>844</v>
      </c>
      <c r="LT438" s="16" t="s">
        <v>844</v>
      </c>
      <c r="LU438" s="16" t="s">
        <v>1056</v>
      </c>
      <c r="LV438" s="16" t="s">
        <v>843</v>
      </c>
      <c r="LW438" s="16" t="s">
        <v>844</v>
      </c>
      <c r="LX438" s="16" t="s">
        <v>843</v>
      </c>
      <c r="LY438" s="16" t="s">
        <v>843</v>
      </c>
      <c r="LZ438" s="16" t="s">
        <v>843</v>
      </c>
      <c r="MA438" s="16" t="s">
        <v>843</v>
      </c>
      <c r="MB438" s="16" t="s">
        <v>843</v>
      </c>
      <c r="MC438" s="16" t="s">
        <v>843</v>
      </c>
      <c r="ME438" s="16" t="s">
        <v>11656</v>
      </c>
      <c r="MF438" s="16" t="s">
        <v>8847</v>
      </c>
      <c r="MP438" s="16" t="s">
        <v>1824</v>
      </c>
      <c r="MR438" s="16" t="s">
        <v>474</v>
      </c>
      <c r="MS438" s="16" t="s">
        <v>11866</v>
      </c>
      <c r="MT438" s="16" t="s">
        <v>8978</v>
      </c>
      <c r="NC438" s="16" t="s">
        <v>487</v>
      </c>
      <c r="NE438" s="16" t="s">
        <v>486</v>
      </c>
      <c r="NG438" s="16" t="s">
        <v>1380</v>
      </c>
      <c r="NI438" s="16" t="s">
        <v>11658</v>
      </c>
      <c r="NR438" s="16" t="s">
        <v>878</v>
      </c>
      <c r="NS438" s="16" t="s">
        <v>462</v>
      </c>
      <c r="NT438" s="16" t="s">
        <v>482</v>
      </c>
      <c r="NU438" s="16">
        <v>0.79400000000000004</v>
      </c>
      <c r="NV438" s="16" t="s">
        <v>457</v>
      </c>
      <c r="NW438" s="16" t="s">
        <v>1183</v>
      </c>
      <c r="NX438" s="16" t="s">
        <v>1142</v>
      </c>
      <c r="OB438" s="16" t="s">
        <v>833</v>
      </c>
      <c r="OC438" s="16" t="s">
        <v>878</v>
      </c>
    </row>
    <row r="439" spans="1:393" x14ac:dyDescent="0.25">
      <c r="A439" s="16" t="s">
        <v>10986</v>
      </c>
      <c r="B439" s="16" t="s">
        <v>1056</v>
      </c>
      <c r="C439" s="16" t="s">
        <v>972</v>
      </c>
      <c r="D439" s="16" t="s">
        <v>844</v>
      </c>
      <c r="E439" s="16" t="s">
        <v>843</v>
      </c>
      <c r="F439" s="16" t="s">
        <v>843</v>
      </c>
      <c r="G439" s="16" t="s">
        <v>843</v>
      </c>
      <c r="H439" s="16" t="s">
        <v>843</v>
      </c>
      <c r="I439" s="16" t="s">
        <v>843</v>
      </c>
      <c r="J439" s="16" t="s">
        <v>843</v>
      </c>
      <c r="K439" s="16" t="s">
        <v>843</v>
      </c>
      <c r="L439" s="16" t="s">
        <v>843</v>
      </c>
      <c r="M439" s="16" t="s">
        <v>843</v>
      </c>
      <c r="N439" s="16" t="s">
        <v>843</v>
      </c>
      <c r="O439" s="16" t="s">
        <v>843</v>
      </c>
      <c r="Q439" s="16" t="s">
        <v>844</v>
      </c>
      <c r="R439" s="16">
        <v>62</v>
      </c>
      <c r="T439" s="16" t="s">
        <v>470</v>
      </c>
      <c r="U439" s="16" t="s">
        <v>844</v>
      </c>
      <c r="V439" s="16" t="s">
        <v>843</v>
      </c>
      <c r="W439" s="16" t="s">
        <v>844</v>
      </c>
      <c r="X439" s="16" t="s">
        <v>843</v>
      </c>
      <c r="Y439" s="16" t="s">
        <v>843</v>
      </c>
      <c r="Z439" s="16" t="s">
        <v>843</v>
      </c>
      <c r="AA439" s="16" t="s">
        <v>843</v>
      </c>
      <c r="AB439" s="16" t="s">
        <v>843</v>
      </c>
      <c r="AC439" s="16" t="s">
        <v>843</v>
      </c>
      <c r="AD439" s="16" t="s">
        <v>867</v>
      </c>
      <c r="AF439" s="16" t="s">
        <v>11702</v>
      </c>
      <c r="AG439" s="16" t="s">
        <v>11802</v>
      </c>
      <c r="AH439" s="16" t="s">
        <v>843</v>
      </c>
      <c r="AI439" s="16" t="s">
        <v>843</v>
      </c>
      <c r="AJ439" s="16" t="s">
        <v>844</v>
      </c>
      <c r="AK439" s="16" t="s">
        <v>843</v>
      </c>
      <c r="AL439" s="16" t="s">
        <v>844</v>
      </c>
      <c r="AM439" s="16" t="s">
        <v>844</v>
      </c>
      <c r="AN439" s="16" t="s">
        <v>843</v>
      </c>
      <c r="AO439" s="16" t="s">
        <v>843</v>
      </c>
      <c r="AP439" s="16" t="s">
        <v>843</v>
      </c>
      <c r="AQ439" s="16" t="s">
        <v>844</v>
      </c>
      <c r="AR439" s="16" t="s">
        <v>4415</v>
      </c>
      <c r="AS439" s="16" t="s">
        <v>844</v>
      </c>
      <c r="AT439" s="16" t="s">
        <v>843</v>
      </c>
      <c r="AU439" s="16" t="s">
        <v>843</v>
      </c>
      <c r="AV439" s="16" t="s">
        <v>843</v>
      </c>
      <c r="AW439" s="16" t="s">
        <v>843</v>
      </c>
      <c r="AX439" s="16" t="s">
        <v>843</v>
      </c>
      <c r="AY439" s="16" t="s">
        <v>843</v>
      </c>
      <c r="AZ439" s="16" t="s">
        <v>4437</v>
      </c>
      <c r="BF439" s="16" t="s">
        <v>844</v>
      </c>
      <c r="BH439" s="16" t="s">
        <v>7380</v>
      </c>
      <c r="BI439" s="16" t="s">
        <v>7785</v>
      </c>
      <c r="BJ439" s="16" t="s">
        <v>843</v>
      </c>
      <c r="BK439" s="16" t="s">
        <v>843</v>
      </c>
      <c r="BL439" s="16" t="s">
        <v>843</v>
      </c>
      <c r="BM439" s="16" t="s">
        <v>843</v>
      </c>
      <c r="BN439" s="16" t="s">
        <v>843</v>
      </c>
      <c r="BO439" s="16" t="s">
        <v>844</v>
      </c>
      <c r="BP439" s="16" t="s">
        <v>843</v>
      </c>
      <c r="BQ439" s="16" t="s">
        <v>843</v>
      </c>
      <c r="DX439" s="16" t="s">
        <v>865</v>
      </c>
      <c r="ES439" s="16" t="s">
        <v>865</v>
      </c>
      <c r="EU439" s="16" t="s">
        <v>7813</v>
      </c>
      <c r="EV439" s="16" t="s">
        <v>865</v>
      </c>
      <c r="FF439" s="16" t="s">
        <v>7836</v>
      </c>
      <c r="HC439" s="16" t="s">
        <v>865</v>
      </c>
      <c r="JA439" s="16" t="s">
        <v>4822</v>
      </c>
      <c r="JB439" s="16" t="s">
        <v>865</v>
      </c>
      <c r="JC439" s="16" t="s">
        <v>865</v>
      </c>
      <c r="JD439" s="16" t="s">
        <v>865</v>
      </c>
      <c r="JE439" s="16" t="s">
        <v>865</v>
      </c>
      <c r="JF439" s="16" t="s">
        <v>865</v>
      </c>
      <c r="JG439" s="16" t="s">
        <v>843</v>
      </c>
      <c r="JH439" s="16" t="s">
        <v>4846</v>
      </c>
      <c r="KF439" s="16" t="s">
        <v>4411</v>
      </c>
      <c r="KI439" s="16" t="s">
        <v>4846</v>
      </c>
      <c r="KO439" s="16" t="s">
        <v>9864</v>
      </c>
      <c r="KP439" s="16" t="s">
        <v>9863</v>
      </c>
      <c r="KQ439" s="16" t="s">
        <v>8694</v>
      </c>
      <c r="KR439" s="16" t="s">
        <v>10987</v>
      </c>
      <c r="KS439" s="16" t="s">
        <v>9865</v>
      </c>
      <c r="KT439" s="16" t="s">
        <v>9148</v>
      </c>
      <c r="KU439" s="16" t="s">
        <v>844</v>
      </c>
      <c r="KV439" s="16" t="s">
        <v>9148</v>
      </c>
      <c r="KW439" s="16" t="s">
        <v>851</v>
      </c>
      <c r="KY439" s="16" t="s">
        <v>486</v>
      </c>
      <c r="LC439" s="16" t="s">
        <v>10879</v>
      </c>
      <c r="LF439" s="16" t="s">
        <v>11654</v>
      </c>
      <c r="LI439" s="16" t="s">
        <v>11655</v>
      </c>
      <c r="LJ439" s="16" t="s">
        <v>843</v>
      </c>
      <c r="LL439" s="16" t="s">
        <v>8711</v>
      </c>
      <c r="LM439" s="16" t="s">
        <v>8741</v>
      </c>
      <c r="LO439" s="16" t="s">
        <v>843</v>
      </c>
      <c r="LP439" s="16" t="s">
        <v>843</v>
      </c>
      <c r="LQ439" s="16" t="s">
        <v>844</v>
      </c>
      <c r="LR439" s="16" t="s">
        <v>844</v>
      </c>
      <c r="LS439" s="16" t="s">
        <v>844</v>
      </c>
      <c r="LT439" s="16" t="s">
        <v>844</v>
      </c>
      <c r="LU439" s="16" t="s">
        <v>1056</v>
      </c>
      <c r="LV439" s="16" t="s">
        <v>843</v>
      </c>
      <c r="LW439" s="16" t="s">
        <v>844</v>
      </c>
      <c r="LX439" s="16" t="s">
        <v>843</v>
      </c>
      <c r="LY439" s="16" t="s">
        <v>843</v>
      </c>
      <c r="LZ439" s="16" t="s">
        <v>843</v>
      </c>
      <c r="MA439" s="16" t="s">
        <v>843</v>
      </c>
      <c r="MB439" s="16" t="s">
        <v>843</v>
      </c>
      <c r="MC439" s="16" t="s">
        <v>843</v>
      </c>
      <c r="ME439" s="16" t="s">
        <v>11656</v>
      </c>
      <c r="MF439" s="16" t="s">
        <v>8847</v>
      </c>
      <c r="MP439" s="16" t="s">
        <v>1824</v>
      </c>
      <c r="MR439" s="16" t="s">
        <v>470</v>
      </c>
      <c r="MS439" s="16" t="s">
        <v>11866</v>
      </c>
      <c r="MT439" s="16" t="s">
        <v>8978</v>
      </c>
      <c r="MU439" s="16" t="s">
        <v>817</v>
      </c>
      <c r="NC439" s="16" t="s">
        <v>486</v>
      </c>
      <c r="NE439" s="16" t="s">
        <v>486</v>
      </c>
      <c r="NG439" s="16" t="s">
        <v>1378</v>
      </c>
      <c r="NI439" s="16" t="s">
        <v>11658</v>
      </c>
      <c r="NR439" s="16" t="s">
        <v>877</v>
      </c>
      <c r="NS439" s="16" t="s">
        <v>462</v>
      </c>
      <c r="NT439" s="16" t="s">
        <v>482</v>
      </c>
      <c r="NU439" s="16">
        <v>0.79400000000000004</v>
      </c>
      <c r="NV439" s="16" t="s">
        <v>457</v>
      </c>
      <c r="NW439" s="16" t="s">
        <v>1177</v>
      </c>
      <c r="NX439" s="16" t="s">
        <v>1142</v>
      </c>
      <c r="OB439" s="16" t="s">
        <v>833</v>
      </c>
      <c r="OC439" s="16" t="s">
        <v>877</v>
      </c>
    </row>
    <row r="440" spans="1:393" x14ac:dyDescent="0.25">
      <c r="A440" s="16" t="s">
        <v>10991</v>
      </c>
      <c r="B440" s="16" t="s">
        <v>844</v>
      </c>
      <c r="C440" s="16" t="s">
        <v>972</v>
      </c>
      <c r="D440" s="16" t="s">
        <v>844</v>
      </c>
      <c r="E440" s="16" t="s">
        <v>843</v>
      </c>
      <c r="F440" s="16" t="s">
        <v>843</v>
      </c>
      <c r="G440" s="16" t="s">
        <v>843</v>
      </c>
      <c r="H440" s="16" t="s">
        <v>843</v>
      </c>
      <c r="I440" s="16" t="s">
        <v>843</v>
      </c>
      <c r="J440" s="16" t="s">
        <v>843</v>
      </c>
      <c r="K440" s="16" t="s">
        <v>843</v>
      </c>
      <c r="L440" s="16" t="s">
        <v>843</v>
      </c>
      <c r="M440" s="16" t="s">
        <v>843</v>
      </c>
      <c r="N440" s="16" t="s">
        <v>843</v>
      </c>
      <c r="O440" s="16" t="s">
        <v>843</v>
      </c>
      <c r="Q440" s="16" t="s">
        <v>844</v>
      </c>
      <c r="R440" s="16">
        <v>28</v>
      </c>
      <c r="T440" s="16" t="s">
        <v>470</v>
      </c>
      <c r="U440" s="16" t="s">
        <v>844</v>
      </c>
      <c r="V440" s="16" t="s">
        <v>843</v>
      </c>
      <c r="W440" s="16" t="s">
        <v>844</v>
      </c>
      <c r="X440" s="16" t="s">
        <v>843</v>
      </c>
      <c r="Y440" s="16" t="s">
        <v>843</v>
      </c>
      <c r="Z440" s="16" t="s">
        <v>843</v>
      </c>
      <c r="AA440" s="16" t="s">
        <v>843</v>
      </c>
      <c r="AB440" s="16" t="s">
        <v>844</v>
      </c>
      <c r="AC440" s="16" t="s">
        <v>843</v>
      </c>
      <c r="AD440" s="16" t="s">
        <v>867</v>
      </c>
      <c r="AF440" s="16" t="s">
        <v>11734</v>
      </c>
      <c r="AG440" s="16" t="s">
        <v>11768</v>
      </c>
      <c r="AH440" s="16" t="s">
        <v>843</v>
      </c>
      <c r="AI440" s="16" t="s">
        <v>843</v>
      </c>
      <c r="AJ440" s="16" t="s">
        <v>844</v>
      </c>
      <c r="AK440" s="16" t="s">
        <v>843</v>
      </c>
      <c r="AL440" s="16" t="s">
        <v>844</v>
      </c>
      <c r="AM440" s="16" t="s">
        <v>844</v>
      </c>
      <c r="AN440" s="16" t="s">
        <v>843</v>
      </c>
      <c r="AO440" s="16" t="s">
        <v>843</v>
      </c>
      <c r="AP440" s="16" t="s">
        <v>843</v>
      </c>
      <c r="AQ440" s="16" t="s">
        <v>844</v>
      </c>
      <c r="AR440" s="16" t="s">
        <v>4433</v>
      </c>
      <c r="AS440" s="16" t="s">
        <v>843</v>
      </c>
      <c r="AT440" s="16" t="s">
        <v>843</v>
      </c>
      <c r="AU440" s="16" t="s">
        <v>843</v>
      </c>
      <c r="AV440" s="16" t="s">
        <v>843</v>
      </c>
      <c r="AW440" s="16" t="s">
        <v>843</v>
      </c>
      <c r="AX440" s="16" t="s">
        <v>843</v>
      </c>
      <c r="AY440" s="16" t="s">
        <v>844</v>
      </c>
      <c r="BF440" s="16" t="s">
        <v>844</v>
      </c>
      <c r="BH440" s="16" t="s">
        <v>7383</v>
      </c>
      <c r="BI440" s="16" t="s">
        <v>7785</v>
      </c>
      <c r="BJ440" s="16" t="s">
        <v>843</v>
      </c>
      <c r="BK440" s="16" t="s">
        <v>843</v>
      </c>
      <c r="BL440" s="16" t="s">
        <v>843</v>
      </c>
      <c r="BM440" s="16" t="s">
        <v>843</v>
      </c>
      <c r="BN440" s="16" t="s">
        <v>843</v>
      </c>
      <c r="BO440" s="16" t="s">
        <v>844</v>
      </c>
      <c r="BP440" s="16" t="s">
        <v>843</v>
      </c>
      <c r="BQ440" s="16" t="s">
        <v>843</v>
      </c>
      <c r="DX440" s="16" t="s">
        <v>865</v>
      </c>
      <c r="ES440" s="16" t="s">
        <v>865</v>
      </c>
      <c r="EU440" s="16" t="s">
        <v>7810</v>
      </c>
      <c r="EV440" s="16" t="s">
        <v>865</v>
      </c>
      <c r="FT440" s="16" t="s">
        <v>865</v>
      </c>
      <c r="HC440" s="16" t="s">
        <v>865</v>
      </c>
      <c r="JA440" s="16" t="s">
        <v>4819</v>
      </c>
      <c r="JB440" s="16" t="s">
        <v>867</v>
      </c>
      <c r="JC440" s="16" t="s">
        <v>865</v>
      </c>
      <c r="JG440" s="16" t="s">
        <v>1056</v>
      </c>
      <c r="JV440" s="16">
        <v>40</v>
      </c>
      <c r="JW440" s="16" t="s">
        <v>7603</v>
      </c>
      <c r="JY440" s="16">
        <v>8000</v>
      </c>
      <c r="JZ440" s="16" t="s">
        <v>4883</v>
      </c>
      <c r="KB440" s="16" t="s">
        <v>7616</v>
      </c>
      <c r="KD440" s="16" t="s">
        <v>4216</v>
      </c>
      <c r="KE440" s="16" t="s">
        <v>7277</v>
      </c>
      <c r="KF440" s="16" t="s">
        <v>4411</v>
      </c>
      <c r="KH440" s="16" t="s">
        <v>4216</v>
      </c>
      <c r="KI440" s="16" t="s">
        <v>4982</v>
      </c>
      <c r="KK440" s="16" t="s">
        <v>4892</v>
      </c>
      <c r="KM440" s="16" t="s">
        <v>7613</v>
      </c>
      <c r="KO440" s="16" t="s">
        <v>9869</v>
      </c>
      <c r="KP440" s="16" t="s">
        <v>9868</v>
      </c>
      <c r="KQ440" s="16" t="s">
        <v>8694</v>
      </c>
      <c r="KR440" s="16" t="s">
        <v>10992</v>
      </c>
      <c r="KS440" s="16" t="s">
        <v>9870</v>
      </c>
      <c r="KT440" s="16" t="s">
        <v>9148</v>
      </c>
      <c r="KU440" s="16" t="s">
        <v>844</v>
      </c>
      <c r="KV440" s="16" t="s">
        <v>9148</v>
      </c>
      <c r="KW440" s="16" t="s">
        <v>851</v>
      </c>
      <c r="KY440" s="16" t="s">
        <v>486</v>
      </c>
      <c r="LC440" s="16" t="s">
        <v>10879</v>
      </c>
      <c r="LF440" s="16" t="s">
        <v>11654</v>
      </c>
      <c r="LI440" s="16" t="s">
        <v>11655</v>
      </c>
      <c r="LJ440" s="16" t="s">
        <v>831</v>
      </c>
      <c r="LK440" s="16" t="s">
        <v>831</v>
      </c>
      <c r="LL440" s="16" t="s">
        <v>8756</v>
      </c>
      <c r="LM440" s="16" t="s">
        <v>8741</v>
      </c>
      <c r="LO440" s="16" t="s">
        <v>843</v>
      </c>
      <c r="LP440" s="16" t="s">
        <v>844</v>
      </c>
      <c r="LQ440" s="16" t="s">
        <v>844</v>
      </c>
      <c r="LR440" s="16" t="s">
        <v>843</v>
      </c>
      <c r="LS440" s="16" t="s">
        <v>844</v>
      </c>
      <c r="LT440" s="16" t="s">
        <v>843</v>
      </c>
      <c r="LU440" s="16" t="s">
        <v>843</v>
      </c>
      <c r="LV440" s="16" t="s">
        <v>843</v>
      </c>
      <c r="LW440" s="16" t="s">
        <v>843</v>
      </c>
      <c r="LX440" s="16" t="s">
        <v>844</v>
      </c>
      <c r="LY440" s="16" t="s">
        <v>843</v>
      </c>
      <c r="LZ440" s="16" t="s">
        <v>843</v>
      </c>
      <c r="MA440" s="16" t="s">
        <v>843</v>
      </c>
      <c r="MB440" s="16" t="s">
        <v>843</v>
      </c>
      <c r="MC440" s="16" t="s">
        <v>843</v>
      </c>
      <c r="ME440" s="16" t="s">
        <v>11656</v>
      </c>
      <c r="MF440" s="16" t="s">
        <v>8847</v>
      </c>
      <c r="MG440" s="16" t="s">
        <v>1840</v>
      </c>
      <c r="MJ440" s="16" t="s">
        <v>1835</v>
      </c>
      <c r="MK440" s="16" t="s">
        <v>9015</v>
      </c>
      <c r="ML440" s="16" t="s">
        <v>1790</v>
      </c>
      <c r="MN440" s="16" t="s">
        <v>1798</v>
      </c>
      <c r="MP440" s="16" t="s">
        <v>1829</v>
      </c>
      <c r="MQ440" s="16" t="s">
        <v>1783</v>
      </c>
      <c r="MR440" s="16" t="s">
        <v>470</v>
      </c>
      <c r="MS440" s="16" t="s">
        <v>11866</v>
      </c>
      <c r="MT440" s="16" t="s">
        <v>8916</v>
      </c>
      <c r="MU440" s="16" t="s">
        <v>817</v>
      </c>
      <c r="NC440" s="16" t="s">
        <v>486</v>
      </c>
      <c r="ND440" s="16" t="s">
        <v>486</v>
      </c>
      <c r="NE440" s="16" t="s">
        <v>486</v>
      </c>
      <c r="NG440" s="16" t="s">
        <v>1369</v>
      </c>
      <c r="NH440" s="16" t="s">
        <v>1913</v>
      </c>
      <c r="NI440" s="16" t="s">
        <v>11658</v>
      </c>
      <c r="NJ440" s="16" t="s">
        <v>11812</v>
      </c>
      <c r="NK440" s="16" t="s">
        <v>10825</v>
      </c>
      <c r="NR440" s="16" t="s">
        <v>445</v>
      </c>
      <c r="NS440" s="16" t="s">
        <v>462</v>
      </c>
      <c r="NT440" s="16" t="s">
        <v>482</v>
      </c>
      <c r="NU440" s="16">
        <v>0.79400000000000004</v>
      </c>
      <c r="NV440" s="16" t="s">
        <v>445</v>
      </c>
      <c r="NW440" s="16" t="s">
        <v>1174</v>
      </c>
      <c r="NX440" s="16" t="s">
        <v>1142</v>
      </c>
      <c r="OB440" s="16" t="s">
        <v>831</v>
      </c>
      <c r="OC440" s="16" t="s">
        <v>445</v>
      </c>
    </row>
    <row r="441" spans="1:393" x14ac:dyDescent="0.25">
      <c r="A441" s="16" t="s">
        <v>10995</v>
      </c>
      <c r="B441" s="16" t="s">
        <v>844</v>
      </c>
      <c r="C441" s="16" t="s">
        <v>972</v>
      </c>
      <c r="D441" s="16" t="s">
        <v>844</v>
      </c>
      <c r="E441" s="16" t="s">
        <v>843</v>
      </c>
      <c r="F441" s="16" t="s">
        <v>843</v>
      </c>
      <c r="G441" s="16" t="s">
        <v>843</v>
      </c>
      <c r="H441" s="16" t="s">
        <v>843</v>
      </c>
      <c r="I441" s="16" t="s">
        <v>843</v>
      </c>
      <c r="J441" s="16" t="s">
        <v>843</v>
      </c>
      <c r="K441" s="16" t="s">
        <v>843</v>
      </c>
      <c r="L441" s="16" t="s">
        <v>843</v>
      </c>
      <c r="M441" s="16" t="s">
        <v>843</v>
      </c>
      <c r="N441" s="16" t="s">
        <v>843</v>
      </c>
      <c r="O441" s="16" t="s">
        <v>843</v>
      </c>
      <c r="Q441" s="16" t="s">
        <v>844</v>
      </c>
      <c r="R441" s="16">
        <v>56</v>
      </c>
      <c r="T441" s="16" t="s">
        <v>474</v>
      </c>
      <c r="U441" s="16" t="s">
        <v>843</v>
      </c>
      <c r="V441" s="16" t="s">
        <v>844</v>
      </c>
      <c r="W441" s="16" t="s">
        <v>843</v>
      </c>
      <c r="X441" s="16" t="s">
        <v>844</v>
      </c>
      <c r="Y441" s="16" t="s">
        <v>843</v>
      </c>
      <c r="Z441" s="16" t="s">
        <v>843</v>
      </c>
      <c r="AA441" s="16" t="s">
        <v>843</v>
      </c>
      <c r="AB441" s="16" t="s">
        <v>843</v>
      </c>
      <c r="AC441" s="16" t="s">
        <v>843</v>
      </c>
      <c r="AD441" s="16" t="s">
        <v>867</v>
      </c>
      <c r="AF441" s="16" t="s">
        <v>11673</v>
      </c>
      <c r="AG441" s="16" t="s">
        <v>11725</v>
      </c>
      <c r="AH441" s="16" t="s">
        <v>844</v>
      </c>
      <c r="AI441" s="16" t="s">
        <v>844</v>
      </c>
      <c r="AJ441" s="16" t="s">
        <v>843</v>
      </c>
      <c r="AK441" s="16" t="s">
        <v>843</v>
      </c>
      <c r="AL441" s="16" t="s">
        <v>844</v>
      </c>
      <c r="AM441" s="16" t="s">
        <v>844</v>
      </c>
      <c r="AN441" s="16" t="s">
        <v>843</v>
      </c>
      <c r="AO441" s="16" t="s">
        <v>843</v>
      </c>
      <c r="AP441" s="16" t="s">
        <v>843</v>
      </c>
      <c r="AQ441" s="16" t="s">
        <v>844</v>
      </c>
      <c r="AR441" s="16" t="s">
        <v>4421</v>
      </c>
      <c r="AS441" s="16" t="s">
        <v>843</v>
      </c>
      <c r="AT441" s="16" t="s">
        <v>843</v>
      </c>
      <c r="AU441" s="16" t="s">
        <v>844</v>
      </c>
      <c r="AV441" s="16" t="s">
        <v>843</v>
      </c>
      <c r="AW441" s="16" t="s">
        <v>843</v>
      </c>
      <c r="AX441" s="16" t="s">
        <v>843</v>
      </c>
      <c r="AY441" s="16" t="s">
        <v>843</v>
      </c>
      <c r="BB441" s="16" t="s">
        <v>4443</v>
      </c>
      <c r="BF441" s="16" t="s">
        <v>844</v>
      </c>
      <c r="BH441" s="16" t="s">
        <v>7380</v>
      </c>
      <c r="BI441" s="16" t="s">
        <v>7785</v>
      </c>
      <c r="BJ441" s="16" t="s">
        <v>843</v>
      </c>
      <c r="BK441" s="16" t="s">
        <v>843</v>
      </c>
      <c r="BL441" s="16" t="s">
        <v>843</v>
      </c>
      <c r="BM441" s="16" t="s">
        <v>843</v>
      </c>
      <c r="BN441" s="16" t="s">
        <v>843</v>
      </c>
      <c r="BO441" s="16" t="s">
        <v>844</v>
      </c>
      <c r="BP441" s="16" t="s">
        <v>843</v>
      </c>
      <c r="BQ441" s="16" t="s">
        <v>843</v>
      </c>
      <c r="DX441" s="16" t="s">
        <v>867</v>
      </c>
      <c r="DY441" s="16" t="s">
        <v>867</v>
      </c>
      <c r="ES441" s="16" t="s">
        <v>867</v>
      </c>
      <c r="EU441" s="16" t="s">
        <v>7813</v>
      </c>
      <c r="EV441" s="16" t="s">
        <v>865</v>
      </c>
      <c r="FF441" s="16" t="s">
        <v>7839</v>
      </c>
      <c r="HC441" s="16" t="s">
        <v>865</v>
      </c>
      <c r="JA441" s="16" t="s">
        <v>4822</v>
      </c>
      <c r="JB441" s="16" t="s">
        <v>865</v>
      </c>
      <c r="JC441" s="16" t="s">
        <v>865</v>
      </c>
      <c r="JD441" s="16" t="s">
        <v>865</v>
      </c>
      <c r="JE441" s="16" t="s">
        <v>865</v>
      </c>
      <c r="JF441" s="16" t="s">
        <v>865</v>
      </c>
      <c r="JG441" s="16" t="s">
        <v>843</v>
      </c>
      <c r="JH441" s="16" t="s">
        <v>5638</v>
      </c>
      <c r="JJ441" s="16" t="s">
        <v>865</v>
      </c>
      <c r="KF441" s="16" t="s">
        <v>4926</v>
      </c>
      <c r="KI441" s="16" t="s">
        <v>4849</v>
      </c>
      <c r="KO441" s="16" t="s">
        <v>9873</v>
      </c>
      <c r="KP441" s="16" t="s">
        <v>9872</v>
      </c>
      <c r="KQ441" s="16" t="s">
        <v>8694</v>
      </c>
      <c r="KR441" s="16" t="s">
        <v>10996</v>
      </c>
      <c r="KS441" s="16" t="s">
        <v>9874</v>
      </c>
      <c r="KT441" s="16" t="s">
        <v>9148</v>
      </c>
      <c r="KU441" s="16" t="s">
        <v>844</v>
      </c>
      <c r="KV441" s="16" t="s">
        <v>9148</v>
      </c>
      <c r="KW441" s="16" t="s">
        <v>850</v>
      </c>
      <c r="KX441" s="16" t="s">
        <v>487</v>
      </c>
      <c r="KY441" s="16" t="s">
        <v>487</v>
      </c>
      <c r="KZ441" s="16" t="s">
        <v>487</v>
      </c>
      <c r="LC441" s="16" t="s">
        <v>10879</v>
      </c>
      <c r="LF441" s="16" t="s">
        <v>11654</v>
      </c>
      <c r="LI441" s="16" t="s">
        <v>11655</v>
      </c>
      <c r="LJ441" s="16" t="s">
        <v>843</v>
      </c>
      <c r="LL441" s="16" t="s">
        <v>8711</v>
      </c>
      <c r="LM441" s="16" t="s">
        <v>8741</v>
      </c>
      <c r="LO441" s="16" t="s">
        <v>843</v>
      </c>
      <c r="LP441" s="16" t="s">
        <v>1056</v>
      </c>
      <c r="LQ441" s="16" t="s">
        <v>844</v>
      </c>
      <c r="LR441" s="16" t="s">
        <v>844</v>
      </c>
      <c r="LS441" s="16" t="s">
        <v>844</v>
      </c>
      <c r="LT441" s="16" t="s">
        <v>844</v>
      </c>
      <c r="LU441" s="16" t="s">
        <v>843</v>
      </c>
      <c r="LV441" s="16" t="s">
        <v>844</v>
      </c>
      <c r="LW441" s="16" t="s">
        <v>844</v>
      </c>
      <c r="LX441" s="16" t="s">
        <v>844</v>
      </c>
      <c r="LY441" s="16" t="s">
        <v>843</v>
      </c>
      <c r="LZ441" s="16" t="s">
        <v>843</v>
      </c>
      <c r="MA441" s="16" t="s">
        <v>843</v>
      </c>
      <c r="MB441" s="16" t="s">
        <v>843</v>
      </c>
      <c r="MC441" s="16" t="s">
        <v>843</v>
      </c>
      <c r="ME441" s="16" t="s">
        <v>11656</v>
      </c>
      <c r="MF441" s="16" t="s">
        <v>8847</v>
      </c>
      <c r="MO441" s="16" t="s">
        <v>1817</v>
      </c>
      <c r="MP441" s="16" t="s">
        <v>13845</v>
      </c>
      <c r="MR441" s="16" t="s">
        <v>474</v>
      </c>
      <c r="MS441" s="16" t="s">
        <v>11866</v>
      </c>
      <c r="MT441" s="16" t="s">
        <v>9009</v>
      </c>
      <c r="MU441" s="16" t="s">
        <v>817</v>
      </c>
      <c r="NC441" s="16" t="s">
        <v>487</v>
      </c>
      <c r="NE441" s="16" t="s">
        <v>486</v>
      </c>
      <c r="NG441" s="16" t="s">
        <v>1378</v>
      </c>
      <c r="NI441" s="16" t="s">
        <v>11658</v>
      </c>
      <c r="NR441" s="16" t="s">
        <v>451</v>
      </c>
      <c r="NS441" s="16" t="s">
        <v>462</v>
      </c>
      <c r="NT441" s="16" t="s">
        <v>482</v>
      </c>
      <c r="NU441" s="16">
        <v>0.79400000000000004</v>
      </c>
      <c r="NV441" s="16" t="s">
        <v>451</v>
      </c>
      <c r="NW441" s="16" t="s">
        <v>1181</v>
      </c>
      <c r="NX441" s="16" t="s">
        <v>1142</v>
      </c>
      <c r="OB441" s="16" t="s">
        <v>833</v>
      </c>
      <c r="OC441" s="16" t="s">
        <v>451</v>
      </c>
    </row>
    <row r="442" spans="1:393" x14ac:dyDescent="0.25">
      <c r="A442" s="16" t="s">
        <v>11000</v>
      </c>
      <c r="B442" s="16" t="s">
        <v>1056</v>
      </c>
      <c r="C442" s="16" t="s">
        <v>4199</v>
      </c>
      <c r="D442" s="16" t="s">
        <v>843</v>
      </c>
      <c r="E442" s="16" t="s">
        <v>843</v>
      </c>
      <c r="F442" s="16" t="s">
        <v>843</v>
      </c>
      <c r="G442" s="16" t="s">
        <v>843</v>
      </c>
      <c r="H442" s="16" t="s">
        <v>843</v>
      </c>
      <c r="I442" s="16" t="s">
        <v>844</v>
      </c>
      <c r="J442" s="16" t="s">
        <v>843</v>
      </c>
      <c r="K442" s="16" t="s">
        <v>843</v>
      </c>
      <c r="L442" s="16" t="s">
        <v>843</v>
      </c>
      <c r="M442" s="16" t="s">
        <v>843</v>
      </c>
      <c r="N442" s="16" t="s">
        <v>843</v>
      </c>
      <c r="O442" s="16" t="s">
        <v>843</v>
      </c>
      <c r="Q442" s="16" t="s">
        <v>843</v>
      </c>
      <c r="R442" s="16">
        <v>49</v>
      </c>
      <c r="T442" s="16" t="s">
        <v>470</v>
      </c>
      <c r="U442" s="16" t="s">
        <v>844</v>
      </c>
      <c r="V442" s="16" t="s">
        <v>843</v>
      </c>
      <c r="W442" s="16" t="s">
        <v>844</v>
      </c>
      <c r="X442" s="16" t="s">
        <v>843</v>
      </c>
      <c r="Y442" s="16" t="s">
        <v>843</v>
      </c>
      <c r="Z442" s="16" t="s">
        <v>843</v>
      </c>
      <c r="AA442" s="16" t="s">
        <v>843</v>
      </c>
      <c r="AB442" s="16" t="s">
        <v>844</v>
      </c>
      <c r="AC442" s="16" t="s">
        <v>843</v>
      </c>
      <c r="AD442" s="16" t="s">
        <v>867</v>
      </c>
      <c r="BF442" s="16" t="s">
        <v>843</v>
      </c>
      <c r="JB442" s="16" t="s">
        <v>867</v>
      </c>
      <c r="JC442" s="16" t="s">
        <v>865</v>
      </c>
      <c r="JG442" s="16" t="s">
        <v>843</v>
      </c>
      <c r="KO442" s="16" t="s">
        <v>9873</v>
      </c>
      <c r="KP442" s="16" t="s">
        <v>9872</v>
      </c>
      <c r="KQ442" s="16" t="s">
        <v>8694</v>
      </c>
      <c r="KR442" s="16" t="s">
        <v>11001</v>
      </c>
      <c r="KS442" s="16" t="s">
        <v>9874</v>
      </c>
      <c r="KT442" s="16" t="s">
        <v>9148</v>
      </c>
      <c r="KU442" s="16" t="s">
        <v>844</v>
      </c>
      <c r="KV442" s="16" t="s">
        <v>9148</v>
      </c>
      <c r="LC442" s="16" t="s">
        <v>10879</v>
      </c>
      <c r="LF442" s="16" t="s">
        <v>11654</v>
      </c>
      <c r="LJ442" s="16" t="s">
        <v>831</v>
      </c>
      <c r="LK442" s="16" t="s">
        <v>831</v>
      </c>
      <c r="LL442" s="16" t="s">
        <v>8756</v>
      </c>
      <c r="LM442" s="16" t="s">
        <v>8741</v>
      </c>
      <c r="LO442" s="16" t="s">
        <v>843</v>
      </c>
      <c r="LP442" s="16" t="s">
        <v>1056</v>
      </c>
      <c r="LQ442" s="16" t="s">
        <v>844</v>
      </c>
      <c r="LR442" s="16" t="s">
        <v>844</v>
      </c>
      <c r="LS442" s="16" t="s">
        <v>844</v>
      </c>
      <c r="LT442" s="16" t="s">
        <v>844</v>
      </c>
      <c r="LU442" s="16" t="s">
        <v>843</v>
      </c>
      <c r="LV442" s="16" t="s">
        <v>844</v>
      </c>
      <c r="LW442" s="16" t="s">
        <v>844</v>
      </c>
      <c r="LX442" s="16" t="s">
        <v>844</v>
      </c>
      <c r="LY442" s="16" t="s">
        <v>843</v>
      </c>
      <c r="LZ442" s="16" t="s">
        <v>843</v>
      </c>
      <c r="MA442" s="16" t="s">
        <v>843</v>
      </c>
      <c r="MB442" s="16" t="s">
        <v>843</v>
      </c>
      <c r="MC442" s="16" t="s">
        <v>843</v>
      </c>
      <c r="ME442" s="16" t="s">
        <v>11656</v>
      </c>
      <c r="MF442" s="16" t="s">
        <v>8847</v>
      </c>
      <c r="MR442" s="16" t="s">
        <v>470</v>
      </c>
      <c r="MS442" s="16" t="s">
        <v>11866</v>
      </c>
      <c r="NI442" s="16" t="s">
        <v>11658</v>
      </c>
      <c r="NR442" s="16" t="s">
        <v>451</v>
      </c>
      <c r="NS442" s="16" t="s">
        <v>462</v>
      </c>
      <c r="NT442" s="16" t="s">
        <v>482</v>
      </c>
      <c r="NU442" s="16">
        <v>0.79400000000000004</v>
      </c>
      <c r="NV442" s="16" t="s">
        <v>451</v>
      </c>
      <c r="NW442" s="16" t="s">
        <v>1175</v>
      </c>
      <c r="NX442" s="16" t="s">
        <v>1142</v>
      </c>
      <c r="OB442" s="16" t="s">
        <v>831</v>
      </c>
      <c r="OC442" s="16" t="s">
        <v>451</v>
      </c>
    </row>
    <row r="443" spans="1:393" x14ac:dyDescent="0.25">
      <c r="A443" s="16" t="s">
        <v>11004</v>
      </c>
      <c r="B443" s="16" t="s">
        <v>844</v>
      </c>
      <c r="C443" s="16" t="s">
        <v>972</v>
      </c>
      <c r="D443" s="16" t="s">
        <v>844</v>
      </c>
      <c r="E443" s="16" t="s">
        <v>843</v>
      </c>
      <c r="F443" s="16" t="s">
        <v>843</v>
      </c>
      <c r="G443" s="16" t="s">
        <v>843</v>
      </c>
      <c r="H443" s="16" t="s">
        <v>843</v>
      </c>
      <c r="I443" s="16" t="s">
        <v>843</v>
      </c>
      <c r="J443" s="16" t="s">
        <v>843</v>
      </c>
      <c r="K443" s="16" t="s">
        <v>843</v>
      </c>
      <c r="L443" s="16" t="s">
        <v>843</v>
      </c>
      <c r="M443" s="16" t="s">
        <v>843</v>
      </c>
      <c r="N443" s="16" t="s">
        <v>843</v>
      </c>
      <c r="O443" s="16" t="s">
        <v>843</v>
      </c>
      <c r="Q443" s="16" t="s">
        <v>844</v>
      </c>
      <c r="R443" s="16">
        <v>36</v>
      </c>
      <c r="T443" s="16" t="s">
        <v>470</v>
      </c>
      <c r="U443" s="16" t="s">
        <v>844</v>
      </c>
      <c r="V443" s="16" t="s">
        <v>843</v>
      </c>
      <c r="W443" s="16" t="s">
        <v>844</v>
      </c>
      <c r="X443" s="16" t="s">
        <v>843</v>
      </c>
      <c r="Y443" s="16" t="s">
        <v>843</v>
      </c>
      <c r="Z443" s="16" t="s">
        <v>843</v>
      </c>
      <c r="AA443" s="16" t="s">
        <v>843</v>
      </c>
      <c r="AB443" s="16" t="s">
        <v>844</v>
      </c>
      <c r="AC443" s="16" t="s">
        <v>843</v>
      </c>
      <c r="AD443" s="16" t="s">
        <v>867</v>
      </c>
      <c r="AF443" s="16" t="s">
        <v>11746</v>
      </c>
      <c r="AG443" s="16" t="s">
        <v>11725</v>
      </c>
      <c r="AH443" s="16" t="s">
        <v>844</v>
      </c>
      <c r="AI443" s="16" t="s">
        <v>844</v>
      </c>
      <c r="AJ443" s="16" t="s">
        <v>843</v>
      </c>
      <c r="AK443" s="16" t="s">
        <v>843</v>
      </c>
      <c r="AL443" s="16" t="s">
        <v>844</v>
      </c>
      <c r="AM443" s="16" t="s">
        <v>844</v>
      </c>
      <c r="AN443" s="16" t="s">
        <v>843</v>
      </c>
      <c r="AO443" s="16" t="s">
        <v>843</v>
      </c>
      <c r="AP443" s="16" t="s">
        <v>843</v>
      </c>
      <c r="AQ443" s="16" t="s">
        <v>844</v>
      </c>
      <c r="AR443" s="16" t="s">
        <v>4433</v>
      </c>
      <c r="AS443" s="16" t="s">
        <v>843</v>
      </c>
      <c r="AT443" s="16" t="s">
        <v>843</v>
      </c>
      <c r="AU443" s="16" t="s">
        <v>843</v>
      </c>
      <c r="AV443" s="16" t="s">
        <v>843</v>
      </c>
      <c r="AW443" s="16" t="s">
        <v>843</v>
      </c>
      <c r="AX443" s="16" t="s">
        <v>843</v>
      </c>
      <c r="AY443" s="16" t="s">
        <v>844</v>
      </c>
      <c r="BF443" s="16" t="s">
        <v>844</v>
      </c>
      <c r="BH443" s="16" t="s">
        <v>7383</v>
      </c>
      <c r="BI443" s="16" t="s">
        <v>7773</v>
      </c>
      <c r="BJ443" s="16" t="s">
        <v>843</v>
      </c>
      <c r="BK443" s="16" t="s">
        <v>844</v>
      </c>
      <c r="BL443" s="16" t="s">
        <v>843</v>
      </c>
      <c r="BM443" s="16" t="s">
        <v>843</v>
      </c>
      <c r="BN443" s="16" t="s">
        <v>843</v>
      </c>
      <c r="BO443" s="16" t="s">
        <v>843</v>
      </c>
      <c r="BP443" s="16" t="s">
        <v>843</v>
      </c>
      <c r="BQ443" s="16" t="s">
        <v>843</v>
      </c>
      <c r="BR443" s="16" t="s">
        <v>7790</v>
      </c>
      <c r="BS443" s="16" t="s">
        <v>844</v>
      </c>
      <c r="BT443" s="16" t="s">
        <v>843</v>
      </c>
      <c r="BU443" s="16" t="s">
        <v>843</v>
      </c>
      <c r="BV443" s="16" t="s">
        <v>843</v>
      </c>
      <c r="BW443" s="16" t="s">
        <v>843</v>
      </c>
      <c r="BX443" s="16" t="s">
        <v>843</v>
      </c>
      <c r="BY443" s="16" t="s">
        <v>843</v>
      </c>
      <c r="BZ443" s="16" t="s">
        <v>843</v>
      </c>
      <c r="CA443" s="16" t="s">
        <v>843</v>
      </c>
      <c r="DX443" s="16" t="s">
        <v>865</v>
      </c>
      <c r="ES443" s="16" t="s">
        <v>865</v>
      </c>
      <c r="EU443" s="16" t="s">
        <v>7810</v>
      </c>
      <c r="EV443" s="16" t="s">
        <v>865</v>
      </c>
      <c r="FT443" s="16" t="s">
        <v>865</v>
      </c>
      <c r="HC443" s="16" t="s">
        <v>865</v>
      </c>
      <c r="JA443" s="16" t="s">
        <v>4819</v>
      </c>
      <c r="JB443" s="16" t="s">
        <v>867</v>
      </c>
      <c r="JC443" s="16" t="s">
        <v>865</v>
      </c>
      <c r="JG443" s="16" t="s">
        <v>1056</v>
      </c>
      <c r="JV443" s="16">
        <v>60</v>
      </c>
      <c r="JW443" s="16" t="s">
        <v>7603</v>
      </c>
      <c r="JZ443" s="16" t="s">
        <v>4895</v>
      </c>
      <c r="KB443" s="16" t="s">
        <v>7610</v>
      </c>
      <c r="KD443" s="16" t="s">
        <v>4917</v>
      </c>
      <c r="KE443" s="16" t="s">
        <v>7289</v>
      </c>
      <c r="KF443" s="16" t="s">
        <v>4411</v>
      </c>
      <c r="KH443" s="16" t="s">
        <v>7642</v>
      </c>
      <c r="KI443" s="16" t="s">
        <v>4840</v>
      </c>
      <c r="KO443" s="16" t="s">
        <v>9877</v>
      </c>
      <c r="KP443" s="16" t="s">
        <v>9876</v>
      </c>
      <c r="KQ443" s="16" t="s">
        <v>8694</v>
      </c>
      <c r="KR443" s="16" t="s">
        <v>11005</v>
      </c>
      <c r="KS443" s="16" t="s">
        <v>9878</v>
      </c>
      <c r="KT443" s="16" t="s">
        <v>9148</v>
      </c>
      <c r="KU443" s="16" t="s">
        <v>844</v>
      </c>
      <c r="KV443" s="16" t="s">
        <v>9148</v>
      </c>
      <c r="KW443" s="16" t="s">
        <v>851</v>
      </c>
      <c r="KY443" s="16" t="s">
        <v>486</v>
      </c>
      <c r="LC443" s="16" t="s">
        <v>10879</v>
      </c>
      <c r="LF443" s="16" t="s">
        <v>11654</v>
      </c>
      <c r="LI443" s="16" t="s">
        <v>11655</v>
      </c>
      <c r="LJ443" s="16" t="s">
        <v>831</v>
      </c>
      <c r="LK443" s="16" t="s">
        <v>831</v>
      </c>
      <c r="LL443" s="16" t="s">
        <v>8756</v>
      </c>
      <c r="LM443" s="16" t="s">
        <v>8741</v>
      </c>
      <c r="LO443" s="16" t="s">
        <v>844</v>
      </c>
      <c r="LP443" s="16" t="s">
        <v>844</v>
      </c>
      <c r="LQ443" s="16" t="s">
        <v>844</v>
      </c>
      <c r="LR443" s="16" t="s">
        <v>844</v>
      </c>
      <c r="LS443" s="16" t="s">
        <v>844</v>
      </c>
      <c r="LT443" s="16" t="s">
        <v>843</v>
      </c>
      <c r="LU443" s="16" t="s">
        <v>843</v>
      </c>
      <c r="LV443" s="16" t="s">
        <v>843</v>
      </c>
      <c r="LW443" s="16" t="s">
        <v>843</v>
      </c>
      <c r="LX443" s="16" t="s">
        <v>844</v>
      </c>
      <c r="LY443" s="16" t="s">
        <v>843</v>
      </c>
      <c r="LZ443" s="16" t="s">
        <v>843</v>
      </c>
      <c r="MA443" s="16" t="s">
        <v>843</v>
      </c>
      <c r="MB443" s="16" t="s">
        <v>843</v>
      </c>
      <c r="MC443" s="16" t="s">
        <v>844</v>
      </c>
      <c r="ME443" s="16" t="s">
        <v>11656</v>
      </c>
      <c r="MF443" s="16" t="s">
        <v>8847</v>
      </c>
      <c r="MG443" s="16" t="s">
        <v>1839</v>
      </c>
      <c r="MH443" s="16" t="s">
        <v>11667</v>
      </c>
      <c r="MI443" s="16" t="s">
        <v>11733</v>
      </c>
      <c r="MK443" s="16" t="s">
        <v>9139</v>
      </c>
      <c r="ML443" s="16" t="s">
        <v>1788</v>
      </c>
      <c r="MM443" s="16" t="s">
        <v>487</v>
      </c>
      <c r="MN443" s="16" t="s">
        <v>1800</v>
      </c>
      <c r="MP443" s="16" t="s">
        <v>1823</v>
      </c>
      <c r="MR443" s="16" t="s">
        <v>470</v>
      </c>
      <c r="MS443" s="16" t="s">
        <v>11866</v>
      </c>
      <c r="MT443" s="16" t="s">
        <v>8993</v>
      </c>
      <c r="MU443" s="16" t="s">
        <v>817</v>
      </c>
      <c r="NC443" s="16" t="s">
        <v>486</v>
      </c>
      <c r="ND443" s="16" t="s">
        <v>486</v>
      </c>
      <c r="NE443" s="16" t="s">
        <v>486</v>
      </c>
      <c r="NG443" s="16" t="s">
        <v>1369</v>
      </c>
      <c r="NH443" s="16" t="s">
        <v>1913</v>
      </c>
      <c r="NI443" s="16" t="s">
        <v>11658</v>
      </c>
      <c r="NR443" s="16" t="s">
        <v>451</v>
      </c>
      <c r="NS443" s="16" t="s">
        <v>462</v>
      </c>
      <c r="NT443" s="16" t="s">
        <v>482</v>
      </c>
      <c r="NU443" s="16">
        <v>0.79400000000000004</v>
      </c>
      <c r="NV443" s="16" t="s">
        <v>451</v>
      </c>
      <c r="NW443" s="16" t="s">
        <v>1175</v>
      </c>
      <c r="NX443" s="16" t="s">
        <v>1142</v>
      </c>
      <c r="OB443" s="16" t="s">
        <v>831</v>
      </c>
      <c r="OC443" s="16" t="s">
        <v>451</v>
      </c>
    </row>
    <row r="444" spans="1:393" x14ac:dyDescent="0.25">
      <c r="A444" s="16" t="s">
        <v>11008</v>
      </c>
      <c r="B444" s="16" t="s">
        <v>1056</v>
      </c>
      <c r="C444" s="16" t="s">
        <v>972</v>
      </c>
      <c r="D444" s="16" t="s">
        <v>844</v>
      </c>
      <c r="E444" s="16" t="s">
        <v>843</v>
      </c>
      <c r="F444" s="16" t="s">
        <v>843</v>
      </c>
      <c r="G444" s="16" t="s">
        <v>843</v>
      </c>
      <c r="H444" s="16" t="s">
        <v>843</v>
      </c>
      <c r="I444" s="16" t="s">
        <v>843</v>
      </c>
      <c r="J444" s="16" t="s">
        <v>843</v>
      </c>
      <c r="K444" s="16" t="s">
        <v>843</v>
      </c>
      <c r="L444" s="16" t="s">
        <v>843</v>
      </c>
      <c r="M444" s="16" t="s">
        <v>843</v>
      </c>
      <c r="N444" s="16" t="s">
        <v>843</v>
      </c>
      <c r="O444" s="16" t="s">
        <v>843</v>
      </c>
      <c r="Q444" s="16" t="s">
        <v>844</v>
      </c>
      <c r="R444" s="16">
        <v>10</v>
      </c>
      <c r="T444" s="16" t="s">
        <v>474</v>
      </c>
      <c r="U444" s="16" t="s">
        <v>843</v>
      </c>
      <c r="V444" s="16" t="s">
        <v>844</v>
      </c>
      <c r="W444" s="16" t="s">
        <v>843</v>
      </c>
      <c r="X444" s="16" t="s">
        <v>843</v>
      </c>
      <c r="Y444" s="16" t="s">
        <v>843</v>
      </c>
      <c r="Z444" s="16" t="s">
        <v>844</v>
      </c>
      <c r="AA444" s="16" t="s">
        <v>843</v>
      </c>
      <c r="AB444" s="16" t="s">
        <v>843</v>
      </c>
      <c r="AC444" s="16" t="s">
        <v>844</v>
      </c>
      <c r="AF444" s="16" t="s">
        <v>11746</v>
      </c>
      <c r="AG444" s="16" t="s">
        <v>11652</v>
      </c>
      <c r="AH444" s="16" t="s">
        <v>844</v>
      </c>
      <c r="AI444" s="16" t="s">
        <v>843</v>
      </c>
      <c r="AJ444" s="16" t="s">
        <v>844</v>
      </c>
      <c r="AK444" s="16" t="s">
        <v>843</v>
      </c>
      <c r="AL444" s="16" t="s">
        <v>844</v>
      </c>
      <c r="AM444" s="16" t="s">
        <v>844</v>
      </c>
      <c r="AN444" s="16" t="s">
        <v>843</v>
      </c>
      <c r="AO444" s="16" t="s">
        <v>843</v>
      </c>
      <c r="AP444" s="16" t="s">
        <v>843</v>
      </c>
      <c r="AQ444" s="16" t="s">
        <v>844</v>
      </c>
      <c r="AR444" s="16" t="s">
        <v>4433</v>
      </c>
      <c r="AS444" s="16" t="s">
        <v>843</v>
      </c>
      <c r="AT444" s="16" t="s">
        <v>843</v>
      </c>
      <c r="AU444" s="16" t="s">
        <v>843</v>
      </c>
      <c r="AV444" s="16" t="s">
        <v>843</v>
      </c>
      <c r="AW444" s="16" t="s">
        <v>843</v>
      </c>
      <c r="AX444" s="16" t="s">
        <v>843</v>
      </c>
      <c r="AY444" s="16" t="s">
        <v>844</v>
      </c>
      <c r="BF444" s="16" t="s">
        <v>844</v>
      </c>
      <c r="BI444" s="16" t="s">
        <v>7785</v>
      </c>
      <c r="BJ444" s="16" t="s">
        <v>843</v>
      </c>
      <c r="BK444" s="16" t="s">
        <v>843</v>
      </c>
      <c r="BL444" s="16" t="s">
        <v>843</v>
      </c>
      <c r="BM444" s="16" t="s">
        <v>843</v>
      </c>
      <c r="BN444" s="16" t="s">
        <v>843</v>
      </c>
      <c r="BO444" s="16" t="s">
        <v>844</v>
      </c>
      <c r="BP444" s="16" t="s">
        <v>843</v>
      </c>
      <c r="BQ444" s="16" t="s">
        <v>843</v>
      </c>
      <c r="CC444" s="16" t="s">
        <v>867</v>
      </c>
      <c r="CD444" s="16" t="s">
        <v>6837</v>
      </c>
      <c r="CE444" s="16" t="s">
        <v>7537</v>
      </c>
      <c r="DN444" s="16" t="s">
        <v>4411</v>
      </c>
      <c r="DQ444" s="16" t="s">
        <v>7093</v>
      </c>
      <c r="DR444" s="16" t="s">
        <v>865</v>
      </c>
      <c r="DX444" s="16" t="s">
        <v>865</v>
      </c>
      <c r="ES444" s="16" t="s">
        <v>865</v>
      </c>
      <c r="EU444" s="16" t="s">
        <v>7810</v>
      </c>
      <c r="EV444" s="16" t="s">
        <v>865</v>
      </c>
      <c r="HC444" s="16" t="s">
        <v>865</v>
      </c>
      <c r="KO444" s="16" t="s">
        <v>9877</v>
      </c>
      <c r="KP444" s="16" t="s">
        <v>9876</v>
      </c>
      <c r="KQ444" s="16" t="s">
        <v>8694</v>
      </c>
      <c r="KR444" s="16" t="s">
        <v>11009</v>
      </c>
      <c r="KS444" s="16" t="s">
        <v>9878</v>
      </c>
      <c r="KT444" s="16" t="s">
        <v>9148</v>
      </c>
      <c r="KU444" s="16" t="s">
        <v>844</v>
      </c>
      <c r="KV444" s="16" t="s">
        <v>9148</v>
      </c>
      <c r="KW444" s="16" t="s">
        <v>851</v>
      </c>
      <c r="KY444" s="16" t="s">
        <v>486</v>
      </c>
      <c r="LA444" s="16" t="s">
        <v>11675</v>
      </c>
      <c r="LC444" s="16" t="s">
        <v>10879</v>
      </c>
      <c r="LE444" s="16" t="s">
        <v>11693</v>
      </c>
      <c r="LF444" s="16" t="s">
        <v>11654</v>
      </c>
      <c r="LI444" s="16" t="s">
        <v>11655</v>
      </c>
      <c r="LM444" s="16" t="s">
        <v>8741</v>
      </c>
      <c r="LO444" s="16" t="s">
        <v>844</v>
      </c>
      <c r="LP444" s="16" t="s">
        <v>844</v>
      </c>
      <c r="LQ444" s="16" t="s">
        <v>844</v>
      </c>
      <c r="LR444" s="16" t="s">
        <v>844</v>
      </c>
      <c r="LS444" s="16" t="s">
        <v>844</v>
      </c>
      <c r="LT444" s="16" t="s">
        <v>843</v>
      </c>
      <c r="LU444" s="16" t="s">
        <v>843</v>
      </c>
      <c r="LV444" s="16" t="s">
        <v>843</v>
      </c>
      <c r="LW444" s="16" t="s">
        <v>843</v>
      </c>
      <c r="LX444" s="16" t="s">
        <v>844</v>
      </c>
      <c r="LY444" s="16" t="s">
        <v>843</v>
      </c>
      <c r="LZ444" s="16" t="s">
        <v>843</v>
      </c>
      <c r="MA444" s="16" t="s">
        <v>843</v>
      </c>
      <c r="MB444" s="16" t="s">
        <v>843</v>
      </c>
      <c r="MC444" s="16" t="s">
        <v>844</v>
      </c>
      <c r="MD444" s="16" t="s">
        <v>11676</v>
      </c>
      <c r="ME444" s="16" t="s">
        <v>11677</v>
      </c>
      <c r="MF444" s="16" t="s">
        <v>8847</v>
      </c>
      <c r="MR444" s="16" t="s">
        <v>474</v>
      </c>
      <c r="MS444" s="16" t="s">
        <v>11866</v>
      </c>
      <c r="MT444" s="16" t="s">
        <v>8993</v>
      </c>
      <c r="MV444" s="16" t="s">
        <v>487</v>
      </c>
      <c r="MW444" s="16" t="s">
        <v>1265</v>
      </c>
      <c r="MX444" s="16" t="s">
        <v>1262</v>
      </c>
      <c r="MY444" s="16" t="s">
        <v>486</v>
      </c>
      <c r="MZ444" s="16" t="s">
        <v>487</v>
      </c>
      <c r="NA444" s="16" t="s">
        <v>486</v>
      </c>
      <c r="NC444" s="16" t="s">
        <v>486</v>
      </c>
      <c r="NE444" s="16" t="s">
        <v>486</v>
      </c>
      <c r="NI444" s="16" t="s">
        <v>11658</v>
      </c>
      <c r="NL444" s="16" t="s">
        <v>844</v>
      </c>
      <c r="NS444" s="16" t="s">
        <v>462</v>
      </c>
      <c r="NT444" s="16" t="s">
        <v>482</v>
      </c>
      <c r="NU444" s="16">
        <v>0.79400000000000004</v>
      </c>
      <c r="NV444" s="16" t="s">
        <v>860</v>
      </c>
      <c r="NW444" s="16" t="s">
        <v>1182</v>
      </c>
      <c r="NX444" s="16" t="s">
        <v>1142</v>
      </c>
      <c r="NY444" s="16" t="s">
        <v>1122</v>
      </c>
      <c r="NZ444" s="16" t="s">
        <v>938</v>
      </c>
    </row>
    <row r="445" spans="1:393" x14ac:dyDescent="0.25">
      <c r="A445" s="16" t="s">
        <v>8737</v>
      </c>
      <c r="B445" s="16" t="s">
        <v>844</v>
      </c>
      <c r="C445" s="16" t="s">
        <v>972</v>
      </c>
      <c r="D445" s="16" t="s">
        <v>844</v>
      </c>
      <c r="E445" s="16" t="s">
        <v>843</v>
      </c>
      <c r="F445" s="16" t="s">
        <v>843</v>
      </c>
      <c r="G445" s="16" t="s">
        <v>843</v>
      </c>
      <c r="H445" s="16" t="s">
        <v>843</v>
      </c>
      <c r="I445" s="16" t="s">
        <v>843</v>
      </c>
      <c r="J445" s="16" t="s">
        <v>843</v>
      </c>
      <c r="K445" s="16" t="s">
        <v>843</v>
      </c>
      <c r="L445" s="16" t="s">
        <v>843</v>
      </c>
      <c r="M445" s="16" t="s">
        <v>843</v>
      </c>
      <c r="N445" s="16" t="s">
        <v>843</v>
      </c>
      <c r="O445" s="16" t="s">
        <v>843</v>
      </c>
      <c r="Q445" s="16" t="s">
        <v>844</v>
      </c>
      <c r="R445" s="16">
        <v>46</v>
      </c>
      <c r="T445" s="16" t="s">
        <v>470</v>
      </c>
      <c r="U445" s="16" t="s">
        <v>844</v>
      </c>
      <c r="V445" s="16" t="s">
        <v>843</v>
      </c>
      <c r="W445" s="16" t="s">
        <v>844</v>
      </c>
      <c r="X445" s="16" t="s">
        <v>843</v>
      </c>
      <c r="Y445" s="16" t="s">
        <v>843</v>
      </c>
      <c r="Z445" s="16" t="s">
        <v>843</v>
      </c>
      <c r="AA445" s="16" t="s">
        <v>843</v>
      </c>
      <c r="AB445" s="16" t="s">
        <v>844</v>
      </c>
      <c r="AC445" s="16" t="s">
        <v>843</v>
      </c>
      <c r="AD445" s="16" t="s">
        <v>867</v>
      </c>
      <c r="AF445" s="16" t="s">
        <v>11673</v>
      </c>
      <c r="AG445" s="16" t="s">
        <v>11725</v>
      </c>
      <c r="AH445" s="16" t="s">
        <v>844</v>
      </c>
      <c r="AI445" s="16" t="s">
        <v>844</v>
      </c>
      <c r="AJ445" s="16" t="s">
        <v>843</v>
      </c>
      <c r="AK445" s="16" t="s">
        <v>843</v>
      </c>
      <c r="AL445" s="16" t="s">
        <v>844</v>
      </c>
      <c r="AM445" s="16" t="s">
        <v>844</v>
      </c>
      <c r="AN445" s="16" t="s">
        <v>843</v>
      </c>
      <c r="AO445" s="16" t="s">
        <v>843</v>
      </c>
      <c r="AP445" s="16" t="s">
        <v>843</v>
      </c>
      <c r="AQ445" s="16" t="s">
        <v>844</v>
      </c>
      <c r="AR445" s="16" t="s">
        <v>4433</v>
      </c>
      <c r="AS445" s="16" t="s">
        <v>843</v>
      </c>
      <c r="AT445" s="16" t="s">
        <v>843</v>
      </c>
      <c r="AU445" s="16" t="s">
        <v>843</v>
      </c>
      <c r="AV445" s="16" t="s">
        <v>843</v>
      </c>
      <c r="AW445" s="16" t="s">
        <v>843</v>
      </c>
      <c r="AX445" s="16" t="s">
        <v>843</v>
      </c>
      <c r="AY445" s="16" t="s">
        <v>844</v>
      </c>
      <c r="BF445" s="16" t="s">
        <v>844</v>
      </c>
      <c r="BH445" s="16" t="s">
        <v>7380</v>
      </c>
      <c r="BI445" s="16" t="s">
        <v>7785</v>
      </c>
      <c r="BJ445" s="16" t="s">
        <v>843</v>
      </c>
      <c r="BK445" s="16" t="s">
        <v>843</v>
      </c>
      <c r="BL445" s="16" t="s">
        <v>843</v>
      </c>
      <c r="BM445" s="16" t="s">
        <v>843</v>
      </c>
      <c r="BN445" s="16" t="s">
        <v>843</v>
      </c>
      <c r="BO445" s="16" t="s">
        <v>844</v>
      </c>
      <c r="BP445" s="16" t="s">
        <v>843</v>
      </c>
      <c r="BQ445" s="16" t="s">
        <v>843</v>
      </c>
      <c r="DX445" s="16" t="s">
        <v>865</v>
      </c>
      <c r="ES445" s="16" t="s">
        <v>865</v>
      </c>
      <c r="EU445" s="16" t="s">
        <v>7810</v>
      </c>
      <c r="EV445" s="16" t="s">
        <v>865</v>
      </c>
      <c r="FT445" s="16" t="s">
        <v>865</v>
      </c>
      <c r="HC445" s="16" t="s">
        <v>865</v>
      </c>
      <c r="JA445" s="16" t="s">
        <v>4819</v>
      </c>
      <c r="JB445" s="16" t="s">
        <v>865</v>
      </c>
      <c r="JC445" s="16" t="s">
        <v>865</v>
      </c>
      <c r="JD445" s="16" t="s">
        <v>865</v>
      </c>
      <c r="JE445" s="16" t="s">
        <v>865</v>
      </c>
      <c r="JF445" s="16" t="s">
        <v>865</v>
      </c>
      <c r="JG445" s="16" t="s">
        <v>843</v>
      </c>
      <c r="JH445" s="16" t="s">
        <v>7577</v>
      </c>
      <c r="JJ445" s="16" t="s">
        <v>865</v>
      </c>
      <c r="KF445" s="16" t="s">
        <v>4926</v>
      </c>
      <c r="KI445" s="16" t="s">
        <v>4982</v>
      </c>
      <c r="KK445" s="16" t="s">
        <v>4874</v>
      </c>
      <c r="KM445" s="16" t="s">
        <v>7625</v>
      </c>
      <c r="KO445" s="16" t="s">
        <v>9884</v>
      </c>
      <c r="KP445" s="16" t="s">
        <v>9883</v>
      </c>
      <c r="KQ445" s="16" t="s">
        <v>8694</v>
      </c>
      <c r="KR445" s="16" t="s">
        <v>11012</v>
      </c>
      <c r="KS445" s="16" t="s">
        <v>9885</v>
      </c>
      <c r="KT445" s="16" t="s">
        <v>9148</v>
      </c>
      <c r="KU445" s="16" t="s">
        <v>844</v>
      </c>
      <c r="KV445" s="16" t="s">
        <v>9148</v>
      </c>
      <c r="KW445" s="16" t="s">
        <v>851</v>
      </c>
      <c r="KY445" s="16" t="s">
        <v>486</v>
      </c>
      <c r="LC445" s="16" t="s">
        <v>10879</v>
      </c>
      <c r="LF445" s="16" t="s">
        <v>11654</v>
      </c>
      <c r="LI445" s="16" t="s">
        <v>11655</v>
      </c>
      <c r="LJ445" s="16" t="s">
        <v>843</v>
      </c>
      <c r="LL445" s="16" t="s">
        <v>8711</v>
      </c>
      <c r="LM445" s="16" t="s">
        <v>8741</v>
      </c>
      <c r="LO445" s="16" t="s">
        <v>843</v>
      </c>
      <c r="LP445" s="16" t="s">
        <v>1056</v>
      </c>
      <c r="LQ445" s="16" t="s">
        <v>1056</v>
      </c>
      <c r="LR445" s="16" t="s">
        <v>844</v>
      </c>
      <c r="LS445" s="16" t="s">
        <v>1056</v>
      </c>
      <c r="LT445" s="16" t="s">
        <v>844</v>
      </c>
      <c r="LU445" s="16" t="s">
        <v>844</v>
      </c>
      <c r="LV445" s="16" t="s">
        <v>843</v>
      </c>
      <c r="LW445" s="16" t="s">
        <v>844</v>
      </c>
      <c r="LX445" s="16" t="s">
        <v>844</v>
      </c>
      <c r="LY445" s="16" t="s">
        <v>843</v>
      </c>
      <c r="LZ445" s="16" t="s">
        <v>843</v>
      </c>
      <c r="MA445" s="16" t="s">
        <v>843</v>
      </c>
      <c r="MB445" s="16" t="s">
        <v>843</v>
      </c>
      <c r="MC445" s="16" t="s">
        <v>843</v>
      </c>
      <c r="ME445" s="16" t="s">
        <v>11656</v>
      </c>
      <c r="MF445" s="16" t="s">
        <v>8847</v>
      </c>
      <c r="MJ445" s="16" t="s">
        <v>1838</v>
      </c>
      <c r="MO445" s="16" t="s">
        <v>1817</v>
      </c>
      <c r="MP445" s="16" t="s">
        <v>1829</v>
      </c>
      <c r="MQ445" s="16" t="s">
        <v>1785</v>
      </c>
      <c r="MR445" s="16" t="s">
        <v>470</v>
      </c>
      <c r="MS445" s="16" t="s">
        <v>11866</v>
      </c>
      <c r="MT445" s="16" t="s">
        <v>9009</v>
      </c>
      <c r="MU445" s="16" t="s">
        <v>817</v>
      </c>
      <c r="NC445" s="16" t="s">
        <v>486</v>
      </c>
      <c r="ND445" s="16" t="s">
        <v>486</v>
      </c>
      <c r="NE445" s="16" t="s">
        <v>486</v>
      </c>
      <c r="NG445" s="16" t="s">
        <v>1369</v>
      </c>
      <c r="NI445" s="16" t="s">
        <v>11658</v>
      </c>
      <c r="NR445" s="16" t="s">
        <v>451</v>
      </c>
      <c r="NS445" s="16" t="s">
        <v>462</v>
      </c>
      <c r="NT445" s="16" t="s">
        <v>482</v>
      </c>
      <c r="NU445" s="16">
        <v>0.79400000000000004</v>
      </c>
      <c r="NV445" s="16" t="s">
        <v>451</v>
      </c>
      <c r="NW445" s="16" t="s">
        <v>1175</v>
      </c>
      <c r="NX445" s="16" t="s">
        <v>1142</v>
      </c>
      <c r="OB445" s="16" t="s">
        <v>833</v>
      </c>
      <c r="OC445" s="16" t="s">
        <v>451</v>
      </c>
    </row>
    <row r="446" spans="1:393" x14ac:dyDescent="0.25">
      <c r="A446" s="16" t="s">
        <v>11017</v>
      </c>
      <c r="B446" s="16" t="s">
        <v>1056</v>
      </c>
      <c r="C446" s="16" t="s">
        <v>972</v>
      </c>
      <c r="D446" s="16" t="s">
        <v>844</v>
      </c>
      <c r="E446" s="16" t="s">
        <v>843</v>
      </c>
      <c r="F446" s="16" t="s">
        <v>843</v>
      </c>
      <c r="G446" s="16" t="s">
        <v>843</v>
      </c>
      <c r="H446" s="16" t="s">
        <v>843</v>
      </c>
      <c r="I446" s="16" t="s">
        <v>843</v>
      </c>
      <c r="J446" s="16" t="s">
        <v>843</v>
      </c>
      <c r="K446" s="16" t="s">
        <v>843</v>
      </c>
      <c r="L446" s="16" t="s">
        <v>843</v>
      </c>
      <c r="M446" s="16" t="s">
        <v>843</v>
      </c>
      <c r="N446" s="16" t="s">
        <v>843</v>
      </c>
      <c r="O446" s="16" t="s">
        <v>843</v>
      </c>
      <c r="Q446" s="16" t="s">
        <v>844</v>
      </c>
      <c r="R446" s="16">
        <v>47</v>
      </c>
      <c r="T446" s="16" t="s">
        <v>474</v>
      </c>
      <c r="U446" s="16" t="s">
        <v>843</v>
      </c>
      <c r="V446" s="16" t="s">
        <v>844</v>
      </c>
      <c r="W446" s="16" t="s">
        <v>843</v>
      </c>
      <c r="X446" s="16" t="s">
        <v>844</v>
      </c>
      <c r="Y446" s="16" t="s">
        <v>843</v>
      </c>
      <c r="Z446" s="16" t="s">
        <v>843</v>
      </c>
      <c r="AA446" s="16" t="s">
        <v>843</v>
      </c>
      <c r="AB446" s="16" t="s">
        <v>843</v>
      </c>
      <c r="AC446" s="16" t="s">
        <v>843</v>
      </c>
      <c r="AD446" s="16" t="s">
        <v>867</v>
      </c>
      <c r="AF446" s="16" t="s">
        <v>11673</v>
      </c>
      <c r="AG446" s="16" t="s">
        <v>11725</v>
      </c>
      <c r="AH446" s="16" t="s">
        <v>844</v>
      </c>
      <c r="AI446" s="16" t="s">
        <v>844</v>
      </c>
      <c r="AJ446" s="16" t="s">
        <v>843</v>
      </c>
      <c r="AK446" s="16" t="s">
        <v>843</v>
      </c>
      <c r="AL446" s="16" t="s">
        <v>844</v>
      </c>
      <c r="AM446" s="16" t="s">
        <v>844</v>
      </c>
      <c r="AN446" s="16" t="s">
        <v>843</v>
      </c>
      <c r="AO446" s="16" t="s">
        <v>843</v>
      </c>
      <c r="AP446" s="16" t="s">
        <v>843</v>
      </c>
      <c r="AQ446" s="16" t="s">
        <v>844</v>
      </c>
      <c r="AR446" s="16" t="s">
        <v>11679</v>
      </c>
      <c r="AS446" s="16" t="s">
        <v>844</v>
      </c>
      <c r="AT446" s="16" t="s">
        <v>843</v>
      </c>
      <c r="AU446" s="16" t="s">
        <v>844</v>
      </c>
      <c r="AV446" s="16" t="s">
        <v>843</v>
      </c>
      <c r="AW446" s="16" t="s">
        <v>843</v>
      </c>
      <c r="AX446" s="16" t="s">
        <v>843</v>
      </c>
      <c r="AY446" s="16" t="s">
        <v>843</v>
      </c>
      <c r="AZ446" s="16" t="s">
        <v>4437</v>
      </c>
      <c r="BB446" s="16" t="s">
        <v>4437</v>
      </c>
      <c r="BF446" s="16" t="s">
        <v>844</v>
      </c>
      <c r="BH446" s="16" t="s">
        <v>7380</v>
      </c>
      <c r="BI446" s="16" t="s">
        <v>7785</v>
      </c>
      <c r="BJ446" s="16" t="s">
        <v>843</v>
      </c>
      <c r="BK446" s="16" t="s">
        <v>843</v>
      </c>
      <c r="BL446" s="16" t="s">
        <v>843</v>
      </c>
      <c r="BM446" s="16" t="s">
        <v>843</v>
      </c>
      <c r="BN446" s="16" t="s">
        <v>843</v>
      </c>
      <c r="BO446" s="16" t="s">
        <v>844</v>
      </c>
      <c r="BP446" s="16" t="s">
        <v>843</v>
      </c>
      <c r="BQ446" s="16" t="s">
        <v>843</v>
      </c>
      <c r="DX446" s="16" t="s">
        <v>865</v>
      </c>
      <c r="ES446" s="16" t="s">
        <v>867</v>
      </c>
      <c r="EU446" s="16" t="s">
        <v>7813</v>
      </c>
      <c r="EV446" s="16" t="s">
        <v>865</v>
      </c>
      <c r="HC446" s="16" t="s">
        <v>865</v>
      </c>
      <c r="JA446" s="16" t="s">
        <v>4816</v>
      </c>
      <c r="JB446" s="16" t="s">
        <v>867</v>
      </c>
      <c r="JC446" s="16" t="s">
        <v>865</v>
      </c>
      <c r="JG446" s="16" t="s">
        <v>843</v>
      </c>
      <c r="JV446" s="16">
        <v>48</v>
      </c>
      <c r="JW446" s="16" t="s">
        <v>7603</v>
      </c>
      <c r="JY446" s="16">
        <v>7000</v>
      </c>
      <c r="JZ446" s="16" t="s">
        <v>4880</v>
      </c>
      <c r="KB446" s="16" t="s">
        <v>7622</v>
      </c>
      <c r="KD446" s="16" t="s">
        <v>4920</v>
      </c>
      <c r="KE446" s="16" t="s">
        <v>7277</v>
      </c>
      <c r="KF446" s="16" t="s">
        <v>4411</v>
      </c>
      <c r="KH446" s="16" t="s">
        <v>7639</v>
      </c>
      <c r="KI446" s="16" t="s">
        <v>4982</v>
      </c>
      <c r="KK446" s="16" t="s">
        <v>4877</v>
      </c>
      <c r="KM446" s="16" t="s">
        <v>7622</v>
      </c>
      <c r="KO446" s="16" t="s">
        <v>9884</v>
      </c>
      <c r="KP446" s="16" t="s">
        <v>9883</v>
      </c>
      <c r="KQ446" s="16" t="s">
        <v>8694</v>
      </c>
      <c r="KR446" s="16" t="s">
        <v>11018</v>
      </c>
      <c r="KS446" s="16" t="s">
        <v>9885</v>
      </c>
      <c r="KT446" s="16" t="s">
        <v>9148</v>
      </c>
      <c r="KU446" s="16" t="s">
        <v>844</v>
      </c>
      <c r="KV446" s="16" t="s">
        <v>9148</v>
      </c>
      <c r="KW446" s="16" t="s">
        <v>851</v>
      </c>
      <c r="KY446" s="16" t="s">
        <v>486</v>
      </c>
      <c r="LC446" s="16" t="s">
        <v>10879</v>
      </c>
      <c r="LF446" s="16" t="s">
        <v>11654</v>
      </c>
      <c r="LI446" s="16" t="s">
        <v>11655</v>
      </c>
      <c r="LJ446" s="16" t="s">
        <v>831</v>
      </c>
      <c r="LK446" s="16" t="s">
        <v>831</v>
      </c>
      <c r="LL446" s="16" t="s">
        <v>8756</v>
      </c>
      <c r="LM446" s="16" t="s">
        <v>8741</v>
      </c>
      <c r="LO446" s="16" t="s">
        <v>843</v>
      </c>
      <c r="LP446" s="16" t="s">
        <v>1056</v>
      </c>
      <c r="LQ446" s="16" t="s">
        <v>1056</v>
      </c>
      <c r="LR446" s="16" t="s">
        <v>844</v>
      </c>
      <c r="LS446" s="16" t="s">
        <v>1056</v>
      </c>
      <c r="LT446" s="16" t="s">
        <v>844</v>
      </c>
      <c r="LU446" s="16" t="s">
        <v>844</v>
      </c>
      <c r="LV446" s="16" t="s">
        <v>843</v>
      </c>
      <c r="LW446" s="16" t="s">
        <v>844</v>
      </c>
      <c r="LX446" s="16" t="s">
        <v>844</v>
      </c>
      <c r="LY446" s="16" t="s">
        <v>843</v>
      </c>
      <c r="LZ446" s="16" t="s">
        <v>843</v>
      </c>
      <c r="MA446" s="16" t="s">
        <v>843</v>
      </c>
      <c r="MB446" s="16" t="s">
        <v>843</v>
      </c>
      <c r="MC446" s="16" t="s">
        <v>843</v>
      </c>
      <c r="ME446" s="16" t="s">
        <v>11656</v>
      </c>
      <c r="MF446" s="16" t="s">
        <v>8847</v>
      </c>
      <c r="MG446" s="16" t="s">
        <v>1836</v>
      </c>
      <c r="MH446" s="16" t="s">
        <v>11668</v>
      </c>
      <c r="MI446" s="16" t="s">
        <v>11668</v>
      </c>
      <c r="MJ446" s="16" t="s">
        <v>1836</v>
      </c>
      <c r="MK446" s="16" t="s">
        <v>9071</v>
      </c>
      <c r="ML446" s="16" t="s">
        <v>1780</v>
      </c>
      <c r="MM446" s="16" t="s">
        <v>486</v>
      </c>
      <c r="MN446" s="16" t="s">
        <v>1798</v>
      </c>
      <c r="MP446" s="16" t="s">
        <v>1829</v>
      </c>
      <c r="MQ446" s="16" t="s">
        <v>1782</v>
      </c>
      <c r="MR446" s="16" t="s">
        <v>474</v>
      </c>
      <c r="MS446" s="16" t="s">
        <v>11866</v>
      </c>
      <c r="MT446" s="16" t="s">
        <v>9009</v>
      </c>
      <c r="MU446" s="16" t="s">
        <v>817</v>
      </c>
      <c r="NC446" s="16" t="s">
        <v>487</v>
      </c>
      <c r="NE446" s="16" t="s">
        <v>486</v>
      </c>
      <c r="NG446" s="16" t="s">
        <v>1380</v>
      </c>
      <c r="NH446" s="16" t="s">
        <v>1913</v>
      </c>
      <c r="NI446" s="16" t="s">
        <v>11658</v>
      </c>
      <c r="NJ446" s="16" t="s">
        <v>11783</v>
      </c>
      <c r="NK446" s="16" t="s">
        <v>10582</v>
      </c>
      <c r="NR446" s="16" t="s">
        <v>451</v>
      </c>
      <c r="NS446" s="16" t="s">
        <v>462</v>
      </c>
      <c r="NT446" s="16" t="s">
        <v>482</v>
      </c>
      <c r="NU446" s="16">
        <v>0.79400000000000004</v>
      </c>
      <c r="NV446" s="16" t="s">
        <v>451</v>
      </c>
      <c r="NW446" s="16" t="s">
        <v>1181</v>
      </c>
      <c r="NX446" s="16" t="s">
        <v>1142</v>
      </c>
      <c r="OB446" s="16" t="s">
        <v>831</v>
      </c>
      <c r="OC446" s="16" t="s">
        <v>451</v>
      </c>
    </row>
    <row r="447" spans="1:393" x14ac:dyDescent="0.25">
      <c r="A447" s="16" t="s">
        <v>11021</v>
      </c>
      <c r="B447" s="16" t="s">
        <v>8732</v>
      </c>
      <c r="C447" s="16" t="s">
        <v>4199</v>
      </c>
      <c r="D447" s="16" t="s">
        <v>843</v>
      </c>
      <c r="E447" s="16" t="s">
        <v>843</v>
      </c>
      <c r="F447" s="16" t="s">
        <v>843</v>
      </c>
      <c r="G447" s="16" t="s">
        <v>843</v>
      </c>
      <c r="H447" s="16" t="s">
        <v>843</v>
      </c>
      <c r="I447" s="16" t="s">
        <v>844</v>
      </c>
      <c r="J447" s="16" t="s">
        <v>843</v>
      </c>
      <c r="K447" s="16" t="s">
        <v>843</v>
      </c>
      <c r="L447" s="16" t="s">
        <v>843</v>
      </c>
      <c r="M447" s="16" t="s">
        <v>843</v>
      </c>
      <c r="N447" s="16" t="s">
        <v>843</v>
      </c>
      <c r="O447" s="16" t="s">
        <v>843</v>
      </c>
      <c r="Q447" s="16" t="s">
        <v>843</v>
      </c>
      <c r="R447" s="16">
        <v>72</v>
      </c>
      <c r="T447" s="16" t="s">
        <v>470</v>
      </c>
      <c r="U447" s="16" t="s">
        <v>844</v>
      </c>
      <c r="V447" s="16" t="s">
        <v>843</v>
      </c>
      <c r="W447" s="16" t="s">
        <v>844</v>
      </c>
      <c r="X447" s="16" t="s">
        <v>843</v>
      </c>
      <c r="Y447" s="16" t="s">
        <v>843</v>
      </c>
      <c r="Z447" s="16" t="s">
        <v>843</v>
      </c>
      <c r="AA447" s="16" t="s">
        <v>843</v>
      </c>
      <c r="AB447" s="16" t="s">
        <v>843</v>
      </c>
      <c r="AC447" s="16" t="s">
        <v>843</v>
      </c>
      <c r="AD447" s="16" t="s">
        <v>867</v>
      </c>
      <c r="BF447" s="16" t="s">
        <v>843</v>
      </c>
      <c r="JB447" s="16" t="s">
        <v>865</v>
      </c>
      <c r="JC447" s="16" t="s">
        <v>865</v>
      </c>
      <c r="JD447" s="16" t="s">
        <v>865</v>
      </c>
      <c r="JE447" s="16" t="s">
        <v>865</v>
      </c>
      <c r="JF447" s="16" t="s">
        <v>865</v>
      </c>
      <c r="JG447" s="16" t="s">
        <v>843</v>
      </c>
      <c r="JH447" s="16" t="s">
        <v>4846</v>
      </c>
      <c r="KO447" s="16" t="s">
        <v>9884</v>
      </c>
      <c r="KP447" s="16" t="s">
        <v>9883</v>
      </c>
      <c r="KQ447" s="16" t="s">
        <v>8694</v>
      </c>
      <c r="KR447" s="16" t="s">
        <v>11022</v>
      </c>
      <c r="KS447" s="16" t="s">
        <v>9885</v>
      </c>
      <c r="KT447" s="16" t="s">
        <v>9148</v>
      </c>
      <c r="KU447" s="16" t="s">
        <v>844</v>
      </c>
      <c r="KV447" s="16" t="s">
        <v>9148</v>
      </c>
      <c r="LC447" s="16" t="s">
        <v>10879</v>
      </c>
      <c r="LF447" s="16" t="s">
        <v>11654</v>
      </c>
      <c r="LJ447" s="16" t="s">
        <v>843</v>
      </c>
      <c r="LL447" s="16" t="s">
        <v>8711</v>
      </c>
      <c r="LM447" s="16" t="s">
        <v>8741</v>
      </c>
      <c r="LO447" s="16" t="s">
        <v>843</v>
      </c>
      <c r="LP447" s="16" t="s">
        <v>1056</v>
      </c>
      <c r="LQ447" s="16" t="s">
        <v>1056</v>
      </c>
      <c r="LR447" s="16" t="s">
        <v>844</v>
      </c>
      <c r="LS447" s="16" t="s">
        <v>1056</v>
      </c>
      <c r="LT447" s="16" t="s">
        <v>844</v>
      </c>
      <c r="LU447" s="16" t="s">
        <v>844</v>
      </c>
      <c r="LV447" s="16" t="s">
        <v>843</v>
      </c>
      <c r="LW447" s="16" t="s">
        <v>844</v>
      </c>
      <c r="LX447" s="16" t="s">
        <v>844</v>
      </c>
      <c r="LY447" s="16" t="s">
        <v>843</v>
      </c>
      <c r="LZ447" s="16" t="s">
        <v>843</v>
      </c>
      <c r="MA447" s="16" t="s">
        <v>843</v>
      </c>
      <c r="MB447" s="16" t="s">
        <v>843</v>
      </c>
      <c r="MC447" s="16" t="s">
        <v>843</v>
      </c>
      <c r="ME447" s="16" t="s">
        <v>11656</v>
      </c>
      <c r="MF447" s="16" t="s">
        <v>8847</v>
      </c>
      <c r="MR447" s="16" t="s">
        <v>470</v>
      </c>
      <c r="MS447" s="16" t="s">
        <v>11866</v>
      </c>
      <c r="NI447" s="16" t="s">
        <v>11658</v>
      </c>
      <c r="NR447" s="16" t="s">
        <v>878</v>
      </c>
      <c r="NS447" s="16" t="s">
        <v>462</v>
      </c>
      <c r="NT447" s="16" t="s">
        <v>482</v>
      </c>
      <c r="NU447" s="16">
        <v>0.79400000000000004</v>
      </c>
      <c r="NV447" s="16" t="s">
        <v>457</v>
      </c>
      <c r="NW447" s="16" t="s">
        <v>1177</v>
      </c>
      <c r="NX447" s="16" t="s">
        <v>1142</v>
      </c>
      <c r="OB447" s="16" t="s">
        <v>833</v>
      </c>
      <c r="OC447" s="16" t="s">
        <v>878</v>
      </c>
    </row>
    <row r="448" spans="1:393" x14ac:dyDescent="0.25">
      <c r="A448" s="16" t="s">
        <v>11026</v>
      </c>
      <c r="B448" s="16" t="s">
        <v>844</v>
      </c>
      <c r="C448" s="16" t="s">
        <v>972</v>
      </c>
      <c r="D448" s="16" t="s">
        <v>844</v>
      </c>
      <c r="E448" s="16" t="s">
        <v>843</v>
      </c>
      <c r="F448" s="16" t="s">
        <v>843</v>
      </c>
      <c r="G448" s="16" t="s">
        <v>843</v>
      </c>
      <c r="H448" s="16" t="s">
        <v>843</v>
      </c>
      <c r="I448" s="16" t="s">
        <v>843</v>
      </c>
      <c r="J448" s="16" t="s">
        <v>843</v>
      </c>
      <c r="K448" s="16" t="s">
        <v>843</v>
      </c>
      <c r="L448" s="16" t="s">
        <v>843</v>
      </c>
      <c r="M448" s="16" t="s">
        <v>843</v>
      </c>
      <c r="N448" s="16" t="s">
        <v>843</v>
      </c>
      <c r="O448" s="16" t="s">
        <v>843</v>
      </c>
      <c r="Q448" s="16" t="s">
        <v>844</v>
      </c>
      <c r="R448" s="16">
        <v>73</v>
      </c>
      <c r="T448" s="16" t="s">
        <v>470</v>
      </c>
      <c r="U448" s="16" t="s">
        <v>844</v>
      </c>
      <c r="V448" s="16" t="s">
        <v>843</v>
      </c>
      <c r="W448" s="16" t="s">
        <v>844</v>
      </c>
      <c r="X448" s="16" t="s">
        <v>843</v>
      </c>
      <c r="Y448" s="16" t="s">
        <v>843</v>
      </c>
      <c r="Z448" s="16" t="s">
        <v>843</v>
      </c>
      <c r="AA448" s="16" t="s">
        <v>843</v>
      </c>
      <c r="AB448" s="16" t="s">
        <v>843</v>
      </c>
      <c r="AC448" s="16" t="s">
        <v>843</v>
      </c>
      <c r="AD448" s="16" t="s">
        <v>867</v>
      </c>
      <c r="AF448" s="16" t="s">
        <v>11879</v>
      </c>
      <c r="AG448" s="16" t="s">
        <v>11722</v>
      </c>
      <c r="AH448" s="16" t="s">
        <v>844</v>
      </c>
      <c r="AI448" s="16" t="s">
        <v>843</v>
      </c>
      <c r="AJ448" s="16" t="s">
        <v>844</v>
      </c>
      <c r="AK448" s="16" t="s">
        <v>844</v>
      </c>
      <c r="AL448" s="16" t="s">
        <v>843</v>
      </c>
      <c r="AM448" s="16" t="s">
        <v>843</v>
      </c>
      <c r="AN448" s="16" t="s">
        <v>843</v>
      </c>
      <c r="AO448" s="16" t="s">
        <v>843</v>
      </c>
      <c r="AP448" s="16" t="s">
        <v>843</v>
      </c>
      <c r="AQ448" s="16" t="s">
        <v>843</v>
      </c>
      <c r="AR448" s="16" t="s">
        <v>11880</v>
      </c>
      <c r="AS448" s="16" t="s">
        <v>844</v>
      </c>
      <c r="AT448" s="16" t="s">
        <v>844</v>
      </c>
      <c r="AU448" s="16" t="s">
        <v>844</v>
      </c>
      <c r="AV448" s="16" t="s">
        <v>843</v>
      </c>
      <c r="AW448" s="16" t="s">
        <v>843</v>
      </c>
      <c r="AX448" s="16" t="s">
        <v>843</v>
      </c>
      <c r="AY448" s="16" t="s">
        <v>843</v>
      </c>
      <c r="AZ448" s="16" t="s">
        <v>4440</v>
      </c>
      <c r="BA448" s="16" t="s">
        <v>4437</v>
      </c>
      <c r="BB448" s="16" t="s">
        <v>4440</v>
      </c>
      <c r="BF448" s="16" t="s">
        <v>843</v>
      </c>
      <c r="BI448" s="16" t="s">
        <v>7785</v>
      </c>
      <c r="BJ448" s="16" t="s">
        <v>843</v>
      </c>
      <c r="BK448" s="16" t="s">
        <v>843</v>
      </c>
      <c r="BL448" s="16" t="s">
        <v>843</v>
      </c>
      <c r="BM448" s="16" t="s">
        <v>843</v>
      </c>
      <c r="BN448" s="16" t="s">
        <v>843</v>
      </c>
      <c r="BO448" s="16" t="s">
        <v>844</v>
      </c>
      <c r="BP448" s="16" t="s">
        <v>843</v>
      </c>
      <c r="BQ448" s="16" t="s">
        <v>843</v>
      </c>
      <c r="DX448" s="16" t="s">
        <v>867</v>
      </c>
      <c r="DY448" s="16" t="s">
        <v>867</v>
      </c>
      <c r="ES448" s="16" t="s">
        <v>867</v>
      </c>
      <c r="EU448" s="16" t="s">
        <v>7813</v>
      </c>
      <c r="EV448" s="16" t="s">
        <v>867</v>
      </c>
      <c r="EW448" s="16" t="s">
        <v>7826</v>
      </c>
      <c r="EX448" s="16" t="s">
        <v>843</v>
      </c>
      <c r="EY448" s="16" t="s">
        <v>844</v>
      </c>
      <c r="EZ448" s="16" t="s">
        <v>843</v>
      </c>
      <c r="FA448" s="16" t="s">
        <v>843</v>
      </c>
      <c r="FB448" s="16" t="s">
        <v>843</v>
      </c>
      <c r="FC448" s="16" t="s">
        <v>843</v>
      </c>
      <c r="FD448" s="16" t="s">
        <v>843</v>
      </c>
      <c r="FF448" s="16" t="s">
        <v>7842</v>
      </c>
      <c r="FG448" s="16" t="s">
        <v>7852</v>
      </c>
      <c r="FH448" s="16" t="s">
        <v>843</v>
      </c>
      <c r="FI448" s="16" t="s">
        <v>844</v>
      </c>
      <c r="FJ448" s="16" t="s">
        <v>843</v>
      </c>
      <c r="FK448" s="16" t="s">
        <v>843</v>
      </c>
      <c r="FL448" s="16" t="s">
        <v>843</v>
      </c>
      <c r="FM448" s="16" t="s">
        <v>843</v>
      </c>
      <c r="FN448" s="16" t="s">
        <v>843</v>
      </c>
      <c r="FO448" s="16" t="s">
        <v>843</v>
      </c>
      <c r="FP448" s="16" t="s">
        <v>843</v>
      </c>
      <c r="FQ448" s="16" t="s">
        <v>843</v>
      </c>
      <c r="HC448" s="16" t="s">
        <v>865</v>
      </c>
      <c r="JA448" s="16" t="s">
        <v>4813</v>
      </c>
      <c r="JB448" s="16" t="s">
        <v>865</v>
      </c>
      <c r="JC448" s="16" t="s">
        <v>865</v>
      </c>
      <c r="JD448" s="16" t="s">
        <v>865</v>
      </c>
      <c r="JE448" s="16" t="s">
        <v>865</v>
      </c>
      <c r="JF448" s="16" t="s">
        <v>865</v>
      </c>
      <c r="JG448" s="16" t="s">
        <v>843</v>
      </c>
      <c r="JH448" s="16" t="s">
        <v>4846</v>
      </c>
      <c r="KF448" s="16" t="s">
        <v>4926</v>
      </c>
      <c r="KI448" s="16" t="s">
        <v>4846</v>
      </c>
      <c r="KO448" s="16" t="s">
        <v>9888</v>
      </c>
      <c r="KP448" s="16" t="s">
        <v>9887</v>
      </c>
      <c r="KQ448" s="16" t="s">
        <v>8694</v>
      </c>
      <c r="KR448" s="16" t="s">
        <v>11027</v>
      </c>
      <c r="KS448" s="16" t="s">
        <v>9889</v>
      </c>
      <c r="KT448" s="16" t="s">
        <v>9148</v>
      </c>
      <c r="KU448" s="16" t="s">
        <v>844</v>
      </c>
      <c r="KV448" s="16" t="s">
        <v>9148</v>
      </c>
      <c r="KW448" s="16" t="s">
        <v>850</v>
      </c>
      <c r="KX448" s="16" t="s">
        <v>487</v>
      </c>
      <c r="KY448" s="16" t="s">
        <v>487</v>
      </c>
      <c r="KZ448" s="16" t="s">
        <v>487</v>
      </c>
      <c r="LC448" s="16" t="s">
        <v>10879</v>
      </c>
      <c r="LF448" s="16" t="s">
        <v>11654</v>
      </c>
      <c r="LI448" s="16" t="s">
        <v>11655</v>
      </c>
      <c r="LJ448" s="16" t="s">
        <v>843</v>
      </c>
      <c r="LL448" s="16" t="s">
        <v>8711</v>
      </c>
      <c r="LM448" s="16" t="s">
        <v>8741</v>
      </c>
      <c r="LO448" s="16" t="s">
        <v>843</v>
      </c>
      <c r="LP448" s="16" t="s">
        <v>843</v>
      </c>
      <c r="LQ448" s="16" t="s">
        <v>844</v>
      </c>
      <c r="LR448" s="16" t="s">
        <v>843</v>
      </c>
      <c r="LS448" s="16" t="s">
        <v>844</v>
      </c>
      <c r="LT448" s="16" t="s">
        <v>843</v>
      </c>
      <c r="LU448" s="16" t="s">
        <v>844</v>
      </c>
      <c r="LV448" s="16" t="s">
        <v>844</v>
      </c>
      <c r="LW448" s="16" t="s">
        <v>844</v>
      </c>
      <c r="LX448" s="16" t="s">
        <v>843</v>
      </c>
      <c r="LY448" s="16" t="s">
        <v>843</v>
      </c>
      <c r="LZ448" s="16" t="s">
        <v>843</v>
      </c>
      <c r="MA448" s="16" t="s">
        <v>843</v>
      </c>
      <c r="MB448" s="16" t="s">
        <v>843</v>
      </c>
      <c r="MC448" s="16" t="s">
        <v>843</v>
      </c>
      <c r="ME448" s="16" t="s">
        <v>11656</v>
      </c>
      <c r="MF448" s="16" t="s">
        <v>8847</v>
      </c>
      <c r="MO448" s="16" t="s">
        <v>1817</v>
      </c>
      <c r="MP448" s="16" t="s">
        <v>1824</v>
      </c>
      <c r="MR448" s="16" t="s">
        <v>470</v>
      </c>
      <c r="MS448" s="16" t="s">
        <v>11866</v>
      </c>
      <c r="MT448" s="16" t="s">
        <v>8898</v>
      </c>
      <c r="NC448" s="16" t="s">
        <v>487</v>
      </c>
      <c r="NE448" s="16" t="s">
        <v>486</v>
      </c>
      <c r="NG448" s="16" t="s">
        <v>1376</v>
      </c>
      <c r="NI448" s="16" t="s">
        <v>11658</v>
      </c>
      <c r="NR448" s="16" t="s">
        <v>878</v>
      </c>
      <c r="NS448" s="16" t="s">
        <v>462</v>
      </c>
      <c r="NT448" s="16" t="s">
        <v>482</v>
      </c>
      <c r="NU448" s="16">
        <v>0.79400000000000004</v>
      </c>
      <c r="NV448" s="16" t="s">
        <v>457</v>
      </c>
      <c r="NW448" s="16" t="s">
        <v>1177</v>
      </c>
      <c r="NX448" s="16" t="s">
        <v>1142</v>
      </c>
      <c r="OB448" s="16" t="s">
        <v>833</v>
      </c>
      <c r="OC448" s="16" t="s">
        <v>878</v>
      </c>
    </row>
    <row r="449" spans="1:393" x14ac:dyDescent="0.25">
      <c r="A449" s="16" t="s">
        <v>11030</v>
      </c>
      <c r="B449" s="16" t="s">
        <v>844</v>
      </c>
      <c r="C449" s="16" t="s">
        <v>972</v>
      </c>
      <c r="D449" s="16" t="s">
        <v>844</v>
      </c>
      <c r="E449" s="16" t="s">
        <v>843</v>
      </c>
      <c r="F449" s="16" t="s">
        <v>843</v>
      </c>
      <c r="G449" s="16" t="s">
        <v>843</v>
      </c>
      <c r="H449" s="16" t="s">
        <v>843</v>
      </c>
      <c r="I449" s="16" t="s">
        <v>843</v>
      </c>
      <c r="J449" s="16" t="s">
        <v>843</v>
      </c>
      <c r="K449" s="16" t="s">
        <v>843</v>
      </c>
      <c r="L449" s="16" t="s">
        <v>843</v>
      </c>
      <c r="M449" s="16" t="s">
        <v>843</v>
      </c>
      <c r="N449" s="16" t="s">
        <v>843</v>
      </c>
      <c r="O449" s="16" t="s">
        <v>843</v>
      </c>
      <c r="Q449" s="16" t="s">
        <v>844</v>
      </c>
      <c r="R449" s="16">
        <v>61</v>
      </c>
      <c r="T449" s="16" t="s">
        <v>470</v>
      </c>
      <c r="U449" s="16" t="s">
        <v>844</v>
      </c>
      <c r="V449" s="16" t="s">
        <v>843</v>
      </c>
      <c r="W449" s="16" t="s">
        <v>844</v>
      </c>
      <c r="X449" s="16" t="s">
        <v>843</v>
      </c>
      <c r="Y449" s="16" t="s">
        <v>843</v>
      </c>
      <c r="Z449" s="16" t="s">
        <v>843</v>
      </c>
      <c r="AA449" s="16" t="s">
        <v>843</v>
      </c>
      <c r="AB449" s="16" t="s">
        <v>843</v>
      </c>
      <c r="AC449" s="16" t="s">
        <v>843</v>
      </c>
      <c r="AD449" s="16" t="s">
        <v>865</v>
      </c>
      <c r="AF449" s="16" t="s">
        <v>11659</v>
      </c>
      <c r="AG449" s="16" t="s">
        <v>11703</v>
      </c>
      <c r="AH449" s="16" t="s">
        <v>844</v>
      </c>
      <c r="AI449" s="16" t="s">
        <v>843</v>
      </c>
      <c r="AJ449" s="16" t="s">
        <v>844</v>
      </c>
      <c r="AK449" s="16" t="s">
        <v>843</v>
      </c>
      <c r="AL449" s="16" t="s">
        <v>844</v>
      </c>
      <c r="AM449" s="16" t="s">
        <v>843</v>
      </c>
      <c r="AN449" s="16" t="s">
        <v>843</v>
      </c>
      <c r="AO449" s="16" t="s">
        <v>843</v>
      </c>
      <c r="AP449" s="16" t="s">
        <v>843</v>
      </c>
      <c r="AQ449" s="16" t="s">
        <v>843</v>
      </c>
      <c r="AR449" s="16" t="s">
        <v>4433</v>
      </c>
      <c r="AS449" s="16" t="s">
        <v>843</v>
      </c>
      <c r="AT449" s="16" t="s">
        <v>843</v>
      </c>
      <c r="AU449" s="16" t="s">
        <v>843</v>
      </c>
      <c r="AV449" s="16" t="s">
        <v>843</v>
      </c>
      <c r="AW449" s="16" t="s">
        <v>843</v>
      </c>
      <c r="AX449" s="16" t="s">
        <v>843</v>
      </c>
      <c r="AY449" s="16" t="s">
        <v>844</v>
      </c>
      <c r="BF449" s="16" t="s">
        <v>843</v>
      </c>
      <c r="BH449" s="16" t="s">
        <v>7386</v>
      </c>
      <c r="BI449" s="16" t="s">
        <v>7785</v>
      </c>
      <c r="BJ449" s="16" t="s">
        <v>843</v>
      </c>
      <c r="BK449" s="16" t="s">
        <v>843</v>
      </c>
      <c r="BL449" s="16" t="s">
        <v>843</v>
      </c>
      <c r="BM449" s="16" t="s">
        <v>843</v>
      </c>
      <c r="BN449" s="16" t="s">
        <v>843</v>
      </c>
      <c r="BO449" s="16" t="s">
        <v>844</v>
      </c>
      <c r="BP449" s="16" t="s">
        <v>843</v>
      </c>
      <c r="BQ449" s="16" t="s">
        <v>843</v>
      </c>
      <c r="DX449" s="16" t="s">
        <v>865</v>
      </c>
      <c r="ES449" s="16" t="s">
        <v>865</v>
      </c>
      <c r="EU449" s="16" t="s">
        <v>7810</v>
      </c>
      <c r="EV449" s="16" t="s">
        <v>865</v>
      </c>
      <c r="FF449" s="16" t="s">
        <v>7836</v>
      </c>
      <c r="HC449" s="16" t="s">
        <v>865</v>
      </c>
      <c r="JA449" s="16" t="s">
        <v>4816</v>
      </c>
      <c r="JB449" s="16" t="s">
        <v>865</v>
      </c>
      <c r="JC449" s="16" t="s">
        <v>865</v>
      </c>
      <c r="JD449" s="16" t="s">
        <v>865</v>
      </c>
      <c r="JE449" s="16" t="s">
        <v>865</v>
      </c>
      <c r="JF449" s="16" t="s">
        <v>865</v>
      </c>
      <c r="JG449" s="16" t="s">
        <v>843</v>
      </c>
      <c r="JH449" s="16" t="s">
        <v>7577</v>
      </c>
      <c r="JJ449" s="16" t="s">
        <v>865</v>
      </c>
      <c r="KF449" s="16" t="s">
        <v>4926</v>
      </c>
      <c r="KI449" s="16" t="s">
        <v>4982</v>
      </c>
      <c r="KK449" s="16" t="s">
        <v>4904</v>
      </c>
      <c r="KM449" s="16" t="s">
        <v>7610</v>
      </c>
      <c r="KO449" s="16" t="s">
        <v>9892</v>
      </c>
      <c r="KP449" s="16" t="s">
        <v>9891</v>
      </c>
      <c r="KQ449" s="16" t="s">
        <v>8694</v>
      </c>
      <c r="KR449" s="16" t="s">
        <v>11031</v>
      </c>
      <c r="KS449" s="16" t="s">
        <v>9893</v>
      </c>
      <c r="KT449" s="16" t="s">
        <v>9148</v>
      </c>
      <c r="KU449" s="16" t="s">
        <v>844</v>
      </c>
      <c r="KV449" s="16" t="s">
        <v>9148</v>
      </c>
      <c r="KW449" s="16" t="s">
        <v>851</v>
      </c>
      <c r="KY449" s="16" t="s">
        <v>486</v>
      </c>
      <c r="LC449" s="16" t="s">
        <v>10879</v>
      </c>
      <c r="LF449" s="16" t="s">
        <v>11654</v>
      </c>
      <c r="LI449" s="16" t="s">
        <v>11655</v>
      </c>
      <c r="LJ449" s="16" t="s">
        <v>843</v>
      </c>
      <c r="LL449" s="16" t="s">
        <v>8711</v>
      </c>
      <c r="LM449" s="16" t="s">
        <v>8741</v>
      </c>
      <c r="LO449" s="16" t="s">
        <v>843</v>
      </c>
      <c r="LP449" s="16" t="s">
        <v>843</v>
      </c>
      <c r="LQ449" s="16" t="s">
        <v>1056</v>
      </c>
      <c r="LR449" s="16" t="s">
        <v>844</v>
      </c>
      <c r="LS449" s="16" t="s">
        <v>1056</v>
      </c>
      <c r="LT449" s="16" t="s">
        <v>844</v>
      </c>
      <c r="LU449" s="16" t="s">
        <v>8732</v>
      </c>
      <c r="LV449" s="16" t="s">
        <v>843</v>
      </c>
      <c r="LW449" s="16" t="s">
        <v>843</v>
      </c>
      <c r="LX449" s="16" t="s">
        <v>844</v>
      </c>
      <c r="LY449" s="16" t="s">
        <v>843</v>
      </c>
      <c r="LZ449" s="16" t="s">
        <v>843</v>
      </c>
      <c r="MA449" s="16" t="s">
        <v>843</v>
      </c>
      <c r="MB449" s="16" t="s">
        <v>843</v>
      </c>
      <c r="MC449" s="16" t="s">
        <v>843</v>
      </c>
      <c r="ME449" s="16" t="s">
        <v>11656</v>
      </c>
      <c r="MF449" s="16" t="s">
        <v>8847</v>
      </c>
      <c r="MJ449" s="16" t="s">
        <v>1839</v>
      </c>
      <c r="MO449" s="16" t="s">
        <v>1817</v>
      </c>
      <c r="MP449" s="16" t="s">
        <v>1829</v>
      </c>
      <c r="MQ449" s="16" t="s">
        <v>1784</v>
      </c>
      <c r="MR449" s="16" t="s">
        <v>470</v>
      </c>
      <c r="MS449" s="16" t="s">
        <v>11866</v>
      </c>
      <c r="MT449" s="16" t="s">
        <v>9003</v>
      </c>
      <c r="MU449" s="16" t="s">
        <v>816</v>
      </c>
      <c r="NC449" s="16" t="s">
        <v>486</v>
      </c>
      <c r="NE449" s="16" t="s">
        <v>486</v>
      </c>
      <c r="NG449" s="16" t="s">
        <v>1380</v>
      </c>
      <c r="NI449" s="16" t="s">
        <v>11658</v>
      </c>
      <c r="NR449" s="16" t="s">
        <v>877</v>
      </c>
      <c r="NS449" s="16" t="s">
        <v>462</v>
      </c>
      <c r="NT449" s="16" t="s">
        <v>482</v>
      </c>
      <c r="NU449" s="16">
        <v>0.79400000000000004</v>
      </c>
      <c r="NV449" s="16" t="s">
        <v>457</v>
      </c>
      <c r="NW449" s="16" t="s">
        <v>1177</v>
      </c>
      <c r="NX449" s="16" t="s">
        <v>1142</v>
      </c>
      <c r="OB449" s="16" t="s">
        <v>833</v>
      </c>
      <c r="OC449" s="16" t="s">
        <v>877</v>
      </c>
    </row>
    <row r="450" spans="1:393" x14ac:dyDescent="0.25">
      <c r="A450" s="16" t="s">
        <v>11035</v>
      </c>
      <c r="B450" s="16" t="s">
        <v>1056</v>
      </c>
      <c r="C450" s="16" t="s">
        <v>4199</v>
      </c>
      <c r="D450" s="16" t="s">
        <v>843</v>
      </c>
      <c r="E450" s="16" t="s">
        <v>843</v>
      </c>
      <c r="F450" s="16" t="s">
        <v>843</v>
      </c>
      <c r="G450" s="16" t="s">
        <v>843</v>
      </c>
      <c r="H450" s="16" t="s">
        <v>843</v>
      </c>
      <c r="I450" s="16" t="s">
        <v>844</v>
      </c>
      <c r="J450" s="16" t="s">
        <v>843</v>
      </c>
      <c r="K450" s="16" t="s">
        <v>843</v>
      </c>
      <c r="L450" s="16" t="s">
        <v>843</v>
      </c>
      <c r="M450" s="16" t="s">
        <v>843</v>
      </c>
      <c r="N450" s="16" t="s">
        <v>843</v>
      </c>
      <c r="O450" s="16" t="s">
        <v>843</v>
      </c>
      <c r="Q450" s="16" t="s">
        <v>843</v>
      </c>
      <c r="R450" s="16">
        <v>64</v>
      </c>
      <c r="T450" s="16" t="s">
        <v>474</v>
      </c>
      <c r="U450" s="16" t="s">
        <v>843</v>
      </c>
      <c r="V450" s="16" t="s">
        <v>844</v>
      </c>
      <c r="W450" s="16" t="s">
        <v>843</v>
      </c>
      <c r="X450" s="16" t="s">
        <v>844</v>
      </c>
      <c r="Y450" s="16" t="s">
        <v>843</v>
      </c>
      <c r="Z450" s="16" t="s">
        <v>843</v>
      </c>
      <c r="AA450" s="16" t="s">
        <v>843</v>
      </c>
      <c r="AB450" s="16" t="s">
        <v>843</v>
      </c>
      <c r="AC450" s="16" t="s">
        <v>843</v>
      </c>
      <c r="AD450" s="16" t="s">
        <v>867</v>
      </c>
      <c r="BF450" s="16" t="s">
        <v>843</v>
      </c>
      <c r="JB450" s="16" t="s">
        <v>865</v>
      </c>
      <c r="JC450" s="16" t="s">
        <v>865</v>
      </c>
      <c r="JD450" s="16" t="s">
        <v>865</v>
      </c>
      <c r="JE450" s="16" t="s">
        <v>865</v>
      </c>
      <c r="JF450" s="16" t="s">
        <v>865</v>
      </c>
      <c r="JG450" s="16" t="s">
        <v>843</v>
      </c>
      <c r="JH450" s="16" t="s">
        <v>4846</v>
      </c>
      <c r="KO450" s="16" t="s">
        <v>9892</v>
      </c>
      <c r="KP450" s="16" t="s">
        <v>9891</v>
      </c>
      <c r="KQ450" s="16" t="s">
        <v>8694</v>
      </c>
      <c r="KR450" s="16" t="s">
        <v>11036</v>
      </c>
      <c r="KS450" s="16" t="s">
        <v>9893</v>
      </c>
      <c r="KT450" s="16" t="s">
        <v>9148</v>
      </c>
      <c r="KU450" s="16" t="s">
        <v>844</v>
      </c>
      <c r="KV450" s="16" t="s">
        <v>9148</v>
      </c>
      <c r="LC450" s="16" t="s">
        <v>10879</v>
      </c>
      <c r="LF450" s="16" t="s">
        <v>11654</v>
      </c>
      <c r="LJ450" s="16" t="s">
        <v>843</v>
      </c>
      <c r="LL450" s="16" t="s">
        <v>8711</v>
      </c>
      <c r="LM450" s="16" t="s">
        <v>8741</v>
      </c>
      <c r="LO450" s="16" t="s">
        <v>843</v>
      </c>
      <c r="LP450" s="16" t="s">
        <v>843</v>
      </c>
      <c r="LQ450" s="16" t="s">
        <v>1056</v>
      </c>
      <c r="LR450" s="16" t="s">
        <v>844</v>
      </c>
      <c r="LS450" s="16" t="s">
        <v>1056</v>
      </c>
      <c r="LT450" s="16" t="s">
        <v>844</v>
      </c>
      <c r="LU450" s="16" t="s">
        <v>8732</v>
      </c>
      <c r="LV450" s="16" t="s">
        <v>843</v>
      </c>
      <c r="LW450" s="16" t="s">
        <v>843</v>
      </c>
      <c r="LX450" s="16" t="s">
        <v>844</v>
      </c>
      <c r="LY450" s="16" t="s">
        <v>843</v>
      </c>
      <c r="LZ450" s="16" t="s">
        <v>843</v>
      </c>
      <c r="MA450" s="16" t="s">
        <v>843</v>
      </c>
      <c r="MB450" s="16" t="s">
        <v>843</v>
      </c>
      <c r="MC450" s="16" t="s">
        <v>843</v>
      </c>
      <c r="ME450" s="16" t="s">
        <v>11656</v>
      </c>
      <c r="MF450" s="16" t="s">
        <v>8847</v>
      </c>
      <c r="MR450" s="16" t="s">
        <v>474</v>
      </c>
      <c r="MS450" s="16" t="s">
        <v>11866</v>
      </c>
      <c r="NI450" s="16" t="s">
        <v>11658</v>
      </c>
      <c r="NR450" s="16" t="s">
        <v>877</v>
      </c>
      <c r="NS450" s="16" t="s">
        <v>462</v>
      </c>
      <c r="NT450" s="16" t="s">
        <v>482</v>
      </c>
      <c r="NU450" s="16">
        <v>0.79400000000000004</v>
      </c>
      <c r="NV450" s="16" t="s">
        <v>457</v>
      </c>
      <c r="NW450" s="16" t="s">
        <v>1183</v>
      </c>
      <c r="NX450" s="16" t="s">
        <v>1142</v>
      </c>
      <c r="OB450" s="16" t="s">
        <v>833</v>
      </c>
      <c r="OC450" s="16" t="s">
        <v>877</v>
      </c>
    </row>
    <row r="451" spans="1:393" x14ac:dyDescent="0.25">
      <c r="A451" s="16" t="s">
        <v>11040</v>
      </c>
      <c r="B451" s="16" t="s">
        <v>8732</v>
      </c>
      <c r="C451" s="16" t="s">
        <v>4199</v>
      </c>
      <c r="D451" s="16" t="s">
        <v>843</v>
      </c>
      <c r="E451" s="16" t="s">
        <v>843</v>
      </c>
      <c r="F451" s="16" t="s">
        <v>843</v>
      </c>
      <c r="G451" s="16" t="s">
        <v>843</v>
      </c>
      <c r="H451" s="16" t="s">
        <v>843</v>
      </c>
      <c r="I451" s="16" t="s">
        <v>844</v>
      </c>
      <c r="J451" s="16" t="s">
        <v>843</v>
      </c>
      <c r="K451" s="16" t="s">
        <v>843</v>
      </c>
      <c r="L451" s="16" t="s">
        <v>843</v>
      </c>
      <c r="M451" s="16" t="s">
        <v>843</v>
      </c>
      <c r="N451" s="16" t="s">
        <v>843</v>
      </c>
      <c r="O451" s="16" t="s">
        <v>843</v>
      </c>
      <c r="Q451" s="16" t="s">
        <v>843</v>
      </c>
      <c r="R451" s="16">
        <v>64</v>
      </c>
      <c r="T451" s="16" t="s">
        <v>470</v>
      </c>
      <c r="U451" s="16" t="s">
        <v>844</v>
      </c>
      <c r="V451" s="16" t="s">
        <v>843</v>
      </c>
      <c r="W451" s="16" t="s">
        <v>844</v>
      </c>
      <c r="X451" s="16" t="s">
        <v>843</v>
      </c>
      <c r="Y451" s="16" t="s">
        <v>843</v>
      </c>
      <c r="Z451" s="16" t="s">
        <v>843</v>
      </c>
      <c r="AA451" s="16" t="s">
        <v>843</v>
      </c>
      <c r="AB451" s="16" t="s">
        <v>843</v>
      </c>
      <c r="AC451" s="16" t="s">
        <v>843</v>
      </c>
      <c r="AD451" s="16" t="s">
        <v>867</v>
      </c>
      <c r="BF451" s="16" t="s">
        <v>843</v>
      </c>
      <c r="JB451" s="16" t="s">
        <v>867</v>
      </c>
      <c r="JC451" s="16" t="s">
        <v>865</v>
      </c>
      <c r="JG451" s="16" t="s">
        <v>843</v>
      </c>
      <c r="KO451" s="16" t="s">
        <v>9892</v>
      </c>
      <c r="KP451" s="16" t="s">
        <v>9891</v>
      </c>
      <c r="KQ451" s="16" t="s">
        <v>8694</v>
      </c>
      <c r="KR451" s="16" t="s">
        <v>11041</v>
      </c>
      <c r="KS451" s="16" t="s">
        <v>9893</v>
      </c>
      <c r="KT451" s="16" t="s">
        <v>9148</v>
      </c>
      <c r="KU451" s="16" t="s">
        <v>844</v>
      </c>
      <c r="KV451" s="16" t="s">
        <v>9148</v>
      </c>
      <c r="LC451" s="16" t="s">
        <v>10879</v>
      </c>
      <c r="LF451" s="16" t="s">
        <v>11654</v>
      </c>
      <c r="LJ451" s="16" t="s">
        <v>831</v>
      </c>
      <c r="LK451" s="16" t="s">
        <v>831</v>
      </c>
      <c r="LL451" s="16" t="s">
        <v>8756</v>
      </c>
      <c r="LM451" s="16" t="s">
        <v>8741</v>
      </c>
      <c r="LO451" s="16" t="s">
        <v>843</v>
      </c>
      <c r="LP451" s="16" t="s">
        <v>843</v>
      </c>
      <c r="LQ451" s="16" t="s">
        <v>1056</v>
      </c>
      <c r="LR451" s="16" t="s">
        <v>844</v>
      </c>
      <c r="LS451" s="16" t="s">
        <v>1056</v>
      </c>
      <c r="LT451" s="16" t="s">
        <v>844</v>
      </c>
      <c r="LU451" s="16" t="s">
        <v>8732</v>
      </c>
      <c r="LV451" s="16" t="s">
        <v>843</v>
      </c>
      <c r="LW451" s="16" t="s">
        <v>843</v>
      </c>
      <c r="LX451" s="16" t="s">
        <v>844</v>
      </c>
      <c r="LY451" s="16" t="s">
        <v>843</v>
      </c>
      <c r="LZ451" s="16" t="s">
        <v>843</v>
      </c>
      <c r="MA451" s="16" t="s">
        <v>843</v>
      </c>
      <c r="MB451" s="16" t="s">
        <v>843</v>
      </c>
      <c r="MC451" s="16" t="s">
        <v>843</v>
      </c>
      <c r="ME451" s="16" t="s">
        <v>11656</v>
      </c>
      <c r="MF451" s="16" t="s">
        <v>8847</v>
      </c>
      <c r="MR451" s="16" t="s">
        <v>470</v>
      </c>
      <c r="MS451" s="16" t="s">
        <v>11866</v>
      </c>
      <c r="NI451" s="16" t="s">
        <v>11658</v>
      </c>
      <c r="NR451" s="16" t="s">
        <v>877</v>
      </c>
      <c r="NS451" s="16" t="s">
        <v>462</v>
      </c>
      <c r="NT451" s="16" t="s">
        <v>482</v>
      </c>
      <c r="NU451" s="16">
        <v>0.79400000000000004</v>
      </c>
      <c r="NV451" s="16" t="s">
        <v>457</v>
      </c>
      <c r="NW451" s="16" t="s">
        <v>1177</v>
      </c>
      <c r="NX451" s="16" t="s">
        <v>1142</v>
      </c>
      <c r="OB451" s="16" t="s">
        <v>831</v>
      </c>
      <c r="OC451" s="16" t="s">
        <v>877</v>
      </c>
    </row>
    <row r="452" spans="1:393" x14ac:dyDescent="0.25">
      <c r="A452" s="16" t="s">
        <v>11044</v>
      </c>
      <c r="B452" s="16" t="s">
        <v>844</v>
      </c>
      <c r="C452" s="16" t="s">
        <v>972</v>
      </c>
      <c r="D452" s="16" t="s">
        <v>844</v>
      </c>
      <c r="E452" s="16" t="s">
        <v>843</v>
      </c>
      <c r="F452" s="16" t="s">
        <v>843</v>
      </c>
      <c r="G452" s="16" t="s">
        <v>843</v>
      </c>
      <c r="H452" s="16" t="s">
        <v>843</v>
      </c>
      <c r="I452" s="16" t="s">
        <v>843</v>
      </c>
      <c r="J452" s="16" t="s">
        <v>843</v>
      </c>
      <c r="K452" s="16" t="s">
        <v>843</v>
      </c>
      <c r="L452" s="16" t="s">
        <v>843</v>
      </c>
      <c r="M452" s="16" t="s">
        <v>843</v>
      </c>
      <c r="N452" s="16" t="s">
        <v>843</v>
      </c>
      <c r="O452" s="16" t="s">
        <v>843</v>
      </c>
      <c r="Q452" s="16" t="s">
        <v>844</v>
      </c>
      <c r="R452" s="16">
        <v>64</v>
      </c>
      <c r="T452" s="16" t="s">
        <v>474</v>
      </c>
      <c r="U452" s="16" t="s">
        <v>843</v>
      </c>
      <c r="V452" s="16" t="s">
        <v>844</v>
      </c>
      <c r="W452" s="16" t="s">
        <v>843</v>
      </c>
      <c r="X452" s="16" t="s">
        <v>844</v>
      </c>
      <c r="Y452" s="16" t="s">
        <v>843</v>
      </c>
      <c r="Z452" s="16" t="s">
        <v>843</v>
      </c>
      <c r="AA452" s="16" t="s">
        <v>843</v>
      </c>
      <c r="AB452" s="16" t="s">
        <v>843</v>
      </c>
      <c r="AC452" s="16" t="s">
        <v>843</v>
      </c>
      <c r="AD452" s="16" t="s">
        <v>867</v>
      </c>
      <c r="AF452" s="16" t="s">
        <v>11746</v>
      </c>
      <c r="AG452" s="16" t="s">
        <v>11700</v>
      </c>
      <c r="AH452" s="16" t="s">
        <v>844</v>
      </c>
      <c r="AI452" s="16" t="s">
        <v>843</v>
      </c>
      <c r="AJ452" s="16" t="s">
        <v>844</v>
      </c>
      <c r="AK452" s="16" t="s">
        <v>844</v>
      </c>
      <c r="AL452" s="16" t="s">
        <v>843</v>
      </c>
      <c r="AM452" s="16" t="s">
        <v>844</v>
      </c>
      <c r="AN452" s="16" t="s">
        <v>843</v>
      </c>
      <c r="AO452" s="16" t="s">
        <v>843</v>
      </c>
      <c r="AP452" s="16" t="s">
        <v>843</v>
      </c>
      <c r="AQ452" s="16" t="s">
        <v>844</v>
      </c>
      <c r="AR452" s="16" t="s">
        <v>11809</v>
      </c>
      <c r="AS452" s="16" t="s">
        <v>844</v>
      </c>
      <c r="AT452" s="16" t="s">
        <v>844</v>
      </c>
      <c r="AU452" s="16" t="s">
        <v>843</v>
      </c>
      <c r="AV452" s="16" t="s">
        <v>843</v>
      </c>
      <c r="AW452" s="16" t="s">
        <v>843</v>
      </c>
      <c r="AX452" s="16" t="s">
        <v>843</v>
      </c>
      <c r="AY452" s="16" t="s">
        <v>843</v>
      </c>
      <c r="AZ452" s="16" t="s">
        <v>4437</v>
      </c>
      <c r="BA452" s="16" t="s">
        <v>4437</v>
      </c>
      <c r="BF452" s="16" t="s">
        <v>844</v>
      </c>
      <c r="BH452" s="16" t="s">
        <v>7383</v>
      </c>
      <c r="BI452" s="16" t="s">
        <v>7785</v>
      </c>
      <c r="BJ452" s="16" t="s">
        <v>843</v>
      </c>
      <c r="BK452" s="16" t="s">
        <v>843</v>
      </c>
      <c r="BL452" s="16" t="s">
        <v>843</v>
      </c>
      <c r="BM452" s="16" t="s">
        <v>843</v>
      </c>
      <c r="BN452" s="16" t="s">
        <v>843</v>
      </c>
      <c r="BO452" s="16" t="s">
        <v>844</v>
      </c>
      <c r="BP452" s="16" t="s">
        <v>843</v>
      </c>
      <c r="BQ452" s="16" t="s">
        <v>843</v>
      </c>
      <c r="DX452" s="16" t="s">
        <v>867</v>
      </c>
      <c r="DY452" s="16" t="s">
        <v>867</v>
      </c>
      <c r="ES452" s="16" t="s">
        <v>867</v>
      </c>
      <c r="EU452" s="16" t="s">
        <v>7816</v>
      </c>
      <c r="EV452" s="16" t="s">
        <v>865</v>
      </c>
      <c r="FF452" s="16" t="s">
        <v>7842</v>
      </c>
      <c r="FG452" s="16" t="s">
        <v>7852</v>
      </c>
      <c r="FH452" s="16" t="s">
        <v>843</v>
      </c>
      <c r="FI452" s="16" t="s">
        <v>844</v>
      </c>
      <c r="FJ452" s="16" t="s">
        <v>843</v>
      </c>
      <c r="FK452" s="16" t="s">
        <v>843</v>
      </c>
      <c r="FL452" s="16" t="s">
        <v>843</v>
      </c>
      <c r="FM452" s="16" t="s">
        <v>843</v>
      </c>
      <c r="FN452" s="16" t="s">
        <v>843</v>
      </c>
      <c r="FO452" s="16" t="s">
        <v>843</v>
      </c>
      <c r="FP452" s="16" t="s">
        <v>843</v>
      </c>
      <c r="FQ452" s="16" t="s">
        <v>843</v>
      </c>
      <c r="HC452" s="16" t="s">
        <v>865</v>
      </c>
      <c r="JA452" s="16" t="s">
        <v>4816</v>
      </c>
      <c r="JB452" s="16" t="s">
        <v>865</v>
      </c>
      <c r="JC452" s="16" t="s">
        <v>865</v>
      </c>
      <c r="JD452" s="16" t="s">
        <v>865</v>
      </c>
      <c r="JE452" s="16" t="s">
        <v>865</v>
      </c>
      <c r="JF452" s="16" t="s">
        <v>865</v>
      </c>
      <c r="JG452" s="16" t="s">
        <v>843</v>
      </c>
      <c r="JH452" s="16" t="s">
        <v>4846</v>
      </c>
      <c r="KF452" s="16" t="s">
        <v>4926</v>
      </c>
      <c r="KI452" s="16" t="s">
        <v>4846</v>
      </c>
      <c r="KO452" s="16" t="s">
        <v>9896</v>
      </c>
      <c r="KP452" s="16" t="s">
        <v>9895</v>
      </c>
      <c r="KQ452" s="16" t="s">
        <v>8694</v>
      </c>
      <c r="KR452" s="16" t="s">
        <v>11045</v>
      </c>
      <c r="KS452" s="16" t="s">
        <v>9897</v>
      </c>
      <c r="KT452" s="16" t="s">
        <v>9148</v>
      </c>
      <c r="KU452" s="16" t="s">
        <v>844</v>
      </c>
      <c r="KV452" s="16" t="s">
        <v>9148</v>
      </c>
      <c r="KW452" s="16" t="s">
        <v>851</v>
      </c>
      <c r="KX452" s="16" t="s">
        <v>487</v>
      </c>
      <c r="KY452" s="16" t="s">
        <v>487</v>
      </c>
      <c r="KZ452" s="16" t="s">
        <v>487</v>
      </c>
      <c r="LC452" s="16" t="s">
        <v>10879</v>
      </c>
      <c r="LF452" s="16" t="s">
        <v>11654</v>
      </c>
      <c r="LI452" s="16" t="s">
        <v>11655</v>
      </c>
      <c r="LJ452" s="16" t="s">
        <v>843</v>
      </c>
      <c r="LL452" s="16" t="s">
        <v>8711</v>
      </c>
      <c r="LM452" s="16" t="s">
        <v>8741</v>
      </c>
      <c r="LO452" s="16" t="s">
        <v>843</v>
      </c>
      <c r="LP452" s="16" t="s">
        <v>843</v>
      </c>
      <c r="LQ452" s="16" t="s">
        <v>844</v>
      </c>
      <c r="LR452" s="16" t="s">
        <v>844</v>
      </c>
      <c r="LS452" s="16" t="s">
        <v>844</v>
      </c>
      <c r="LT452" s="16" t="s">
        <v>844</v>
      </c>
      <c r="LU452" s="16" t="s">
        <v>1056</v>
      </c>
      <c r="LV452" s="16" t="s">
        <v>844</v>
      </c>
      <c r="LW452" s="16" t="s">
        <v>1056</v>
      </c>
      <c r="LX452" s="16" t="s">
        <v>843</v>
      </c>
      <c r="LY452" s="16" t="s">
        <v>843</v>
      </c>
      <c r="LZ452" s="16" t="s">
        <v>843</v>
      </c>
      <c r="MA452" s="16" t="s">
        <v>843</v>
      </c>
      <c r="MB452" s="16" t="s">
        <v>843</v>
      </c>
      <c r="MC452" s="16" t="s">
        <v>843</v>
      </c>
      <c r="ME452" s="16" t="s">
        <v>11656</v>
      </c>
      <c r="MF452" s="16" t="s">
        <v>8847</v>
      </c>
      <c r="MO452" s="16" t="s">
        <v>1817</v>
      </c>
      <c r="MP452" s="16" t="s">
        <v>1824</v>
      </c>
      <c r="MR452" s="16" t="s">
        <v>474</v>
      </c>
      <c r="MS452" s="16" t="s">
        <v>11866</v>
      </c>
      <c r="MT452" s="16" t="s">
        <v>8993</v>
      </c>
      <c r="MU452" s="16" t="s">
        <v>817</v>
      </c>
      <c r="NC452" s="16" t="s">
        <v>487</v>
      </c>
      <c r="NE452" s="16" t="s">
        <v>486</v>
      </c>
      <c r="NG452" s="16" t="s">
        <v>1380</v>
      </c>
      <c r="NI452" s="16" t="s">
        <v>11658</v>
      </c>
      <c r="NR452" s="16" t="s">
        <v>877</v>
      </c>
      <c r="NS452" s="16" t="s">
        <v>462</v>
      </c>
      <c r="NT452" s="16" t="s">
        <v>482</v>
      </c>
      <c r="NU452" s="16">
        <v>0.79400000000000004</v>
      </c>
      <c r="NV452" s="16" t="s">
        <v>457</v>
      </c>
      <c r="NW452" s="16" t="s">
        <v>1183</v>
      </c>
      <c r="NX452" s="16" t="s">
        <v>1142</v>
      </c>
      <c r="OB452" s="16" t="s">
        <v>833</v>
      </c>
      <c r="OC452" s="16" t="s">
        <v>877</v>
      </c>
    </row>
    <row r="453" spans="1:393" x14ac:dyDescent="0.25">
      <c r="A453" s="16" t="s">
        <v>11048</v>
      </c>
      <c r="B453" s="16" t="s">
        <v>1056</v>
      </c>
      <c r="C453" s="16" t="s">
        <v>972</v>
      </c>
      <c r="D453" s="16" t="s">
        <v>844</v>
      </c>
      <c r="E453" s="16" t="s">
        <v>843</v>
      </c>
      <c r="F453" s="16" t="s">
        <v>843</v>
      </c>
      <c r="G453" s="16" t="s">
        <v>843</v>
      </c>
      <c r="H453" s="16" t="s">
        <v>843</v>
      </c>
      <c r="I453" s="16" t="s">
        <v>843</v>
      </c>
      <c r="J453" s="16" t="s">
        <v>843</v>
      </c>
      <c r="K453" s="16" t="s">
        <v>843</v>
      </c>
      <c r="L453" s="16" t="s">
        <v>843</v>
      </c>
      <c r="M453" s="16" t="s">
        <v>843</v>
      </c>
      <c r="N453" s="16" t="s">
        <v>843</v>
      </c>
      <c r="O453" s="16" t="s">
        <v>843</v>
      </c>
      <c r="Q453" s="16" t="s">
        <v>844</v>
      </c>
      <c r="R453" s="16">
        <v>73</v>
      </c>
      <c r="T453" s="16" t="s">
        <v>470</v>
      </c>
      <c r="U453" s="16" t="s">
        <v>844</v>
      </c>
      <c r="V453" s="16" t="s">
        <v>843</v>
      </c>
      <c r="W453" s="16" t="s">
        <v>844</v>
      </c>
      <c r="X453" s="16" t="s">
        <v>843</v>
      </c>
      <c r="Y453" s="16" t="s">
        <v>843</v>
      </c>
      <c r="Z453" s="16" t="s">
        <v>843</v>
      </c>
      <c r="AA453" s="16" t="s">
        <v>843</v>
      </c>
      <c r="AB453" s="16" t="s">
        <v>843</v>
      </c>
      <c r="AC453" s="16" t="s">
        <v>843</v>
      </c>
      <c r="AD453" s="16" t="s">
        <v>867</v>
      </c>
      <c r="AF453" s="16" t="s">
        <v>11746</v>
      </c>
      <c r="AG453" s="16" t="s">
        <v>11700</v>
      </c>
      <c r="AH453" s="16" t="s">
        <v>844</v>
      </c>
      <c r="AI453" s="16" t="s">
        <v>843</v>
      </c>
      <c r="AJ453" s="16" t="s">
        <v>844</v>
      </c>
      <c r="AK453" s="16" t="s">
        <v>844</v>
      </c>
      <c r="AL453" s="16" t="s">
        <v>843</v>
      </c>
      <c r="AM453" s="16" t="s">
        <v>844</v>
      </c>
      <c r="AN453" s="16" t="s">
        <v>843</v>
      </c>
      <c r="AO453" s="16" t="s">
        <v>843</v>
      </c>
      <c r="AP453" s="16" t="s">
        <v>843</v>
      </c>
      <c r="AQ453" s="16" t="s">
        <v>844</v>
      </c>
      <c r="AR453" s="16" t="s">
        <v>11815</v>
      </c>
      <c r="AS453" s="16" t="s">
        <v>844</v>
      </c>
      <c r="AT453" s="16" t="s">
        <v>844</v>
      </c>
      <c r="AU453" s="16" t="s">
        <v>844</v>
      </c>
      <c r="AV453" s="16" t="s">
        <v>843</v>
      </c>
      <c r="AW453" s="16" t="s">
        <v>843</v>
      </c>
      <c r="AX453" s="16" t="s">
        <v>843</v>
      </c>
      <c r="AY453" s="16" t="s">
        <v>843</v>
      </c>
      <c r="AZ453" s="16" t="s">
        <v>4437</v>
      </c>
      <c r="BA453" s="16" t="s">
        <v>4440</v>
      </c>
      <c r="BB453" s="16" t="s">
        <v>4440</v>
      </c>
      <c r="BF453" s="16" t="s">
        <v>844</v>
      </c>
      <c r="BI453" s="16" t="s">
        <v>7785</v>
      </c>
      <c r="BJ453" s="16" t="s">
        <v>843</v>
      </c>
      <c r="BK453" s="16" t="s">
        <v>843</v>
      </c>
      <c r="BL453" s="16" t="s">
        <v>843</v>
      </c>
      <c r="BM453" s="16" t="s">
        <v>843</v>
      </c>
      <c r="BN453" s="16" t="s">
        <v>843</v>
      </c>
      <c r="BO453" s="16" t="s">
        <v>844</v>
      </c>
      <c r="BP453" s="16" t="s">
        <v>843</v>
      </c>
      <c r="BQ453" s="16" t="s">
        <v>843</v>
      </c>
      <c r="DX453" s="16" t="s">
        <v>867</v>
      </c>
      <c r="DY453" s="16" t="s">
        <v>867</v>
      </c>
      <c r="ES453" s="16" t="s">
        <v>867</v>
      </c>
      <c r="EU453" s="16" t="s">
        <v>7816</v>
      </c>
      <c r="EV453" s="16" t="s">
        <v>865</v>
      </c>
      <c r="FF453" s="16" t="s">
        <v>7842</v>
      </c>
      <c r="FG453" s="16" t="s">
        <v>7852</v>
      </c>
      <c r="FH453" s="16" t="s">
        <v>843</v>
      </c>
      <c r="FI453" s="16" t="s">
        <v>844</v>
      </c>
      <c r="FJ453" s="16" t="s">
        <v>843</v>
      </c>
      <c r="FK453" s="16" t="s">
        <v>843</v>
      </c>
      <c r="FL453" s="16" t="s">
        <v>843</v>
      </c>
      <c r="FM453" s="16" t="s">
        <v>843</v>
      </c>
      <c r="FN453" s="16" t="s">
        <v>843</v>
      </c>
      <c r="FO453" s="16" t="s">
        <v>843</v>
      </c>
      <c r="FP453" s="16" t="s">
        <v>843</v>
      </c>
      <c r="FQ453" s="16" t="s">
        <v>843</v>
      </c>
      <c r="HC453" s="16" t="s">
        <v>867</v>
      </c>
      <c r="HD453" s="16" t="s">
        <v>865</v>
      </c>
      <c r="JA453" s="16" t="s">
        <v>4816</v>
      </c>
      <c r="JB453" s="16" t="s">
        <v>865</v>
      </c>
      <c r="JC453" s="16" t="s">
        <v>865</v>
      </c>
      <c r="JD453" s="16" t="s">
        <v>865</v>
      </c>
      <c r="JE453" s="16" t="s">
        <v>865</v>
      </c>
      <c r="JF453" s="16" t="s">
        <v>865</v>
      </c>
      <c r="JG453" s="16" t="s">
        <v>843</v>
      </c>
      <c r="JH453" s="16" t="s">
        <v>5638</v>
      </c>
      <c r="JJ453" s="16" t="s">
        <v>865</v>
      </c>
      <c r="KF453" s="16" t="s">
        <v>2337</v>
      </c>
      <c r="KG453" s="16" t="s">
        <v>11663</v>
      </c>
      <c r="KI453" s="16" t="s">
        <v>4849</v>
      </c>
      <c r="KO453" s="16" t="s">
        <v>9896</v>
      </c>
      <c r="KP453" s="16" t="s">
        <v>9895</v>
      </c>
      <c r="KQ453" s="16" t="s">
        <v>8694</v>
      </c>
      <c r="KR453" s="16" t="s">
        <v>11049</v>
      </c>
      <c r="KS453" s="16" t="s">
        <v>9897</v>
      </c>
      <c r="KT453" s="16" t="s">
        <v>9148</v>
      </c>
      <c r="KU453" s="16" t="s">
        <v>844</v>
      </c>
      <c r="KV453" s="16" t="s">
        <v>9148</v>
      </c>
      <c r="KW453" s="16" t="s">
        <v>850</v>
      </c>
      <c r="KX453" s="16" t="s">
        <v>487</v>
      </c>
      <c r="KY453" s="16" t="s">
        <v>487</v>
      </c>
      <c r="KZ453" s="16" t="s">
        <v>487</v>
      </c>
      <c r="LC453" s="16" t="s">
        <v>10879</v>
      </c>
      <c r="LF453" s="16" t="s">
        <v>11654</v>
      </c>
      <c r="LI453" s="16" t="s">
        <v>11655</v>
      </c>
      <c r="LJ453" s="16" t="s">
        <v>843</v>
      </c>
      <c r="LL453" s="16" t="s">
        <v>8711</v>
      </c>
      <c r="LM453" s="16" t="s">
        <v>8741</v>
      </c>
      <c r="LO453" s="16" t="s">
        <v>843</v>
      </c>
      <c r="LP453" s="16" t="s">
        <v>843</v>
      </c>
      <c r="LQ453" s="16" t="s">
        <v>844</v>
      </c>
      <c r="LR453" s="16" t="s">
        <v>844</v>
      </c>
      <c r="LS453" s="16" t="s">
        <v>844</v>
      </c>
      <c r="LT453" s="16" t="s">
        <v>844</v>
      </c>
      <c r="LU453" s="16" t="s">
        <v>1056</v>
      </c>
      <c r="LV453" s="16" t="s">
        <v>844</v>
      </c>
      <c r="LW453" s="16" t="s">
        <v>1056</v>
      </c>
      <c r="LX453" s="16" t="s">
        <v>843</v>
      </c>
      <c r="LY453" s="16" t="s">
        <v>843</v>
      </c>
      <c r="LZ453" s="16" t="s">
        <v>843</v>
      </c>
      <c r="MA453" s="16" t="s">
        <v>843</v>
      </c>
      <c r="MB453" s="16" t="s">
        <v>843</v>
      </c>
      <c r="MC453" s="16" t="s">
        <v>843</v>
      </c>
      <c r="ME453" s="16" t="s">
        <v>11656</v>
      </c>
      <c r="MF453" s="16" t="s">
        <v>8847</v>
      </c>
      <c r="MO453" s="16" t="s">
        <v>1542</v>
      </c>
      <c r="MP453" s="16" t="s">
        <v>13845</v>
      </c>
      <c r="MR453" s="16" t="s">
        <v>470</v>
      </c>
      <c r="MS453" s="16" t="s">
        <v>11866</v>
      </c>
      <c r="MT453" s="16" t="s">
        <v>8993</v>
      </c>
      <c r="NC453" s="16" t="s">
        <v>487</v>
      </c>
      <c r="NE453" s="16" t="s">
        <v>487</v>
      </c>
      <c r="NF453" s="16" t="s">
        <v>486</v>
      </c>
      <c r="NG453" s="16" t="s">
        <v>1380</v>
      </c>
      <c r="NI453" s="16" t="s">
        <v>11658</v>
      </c>
      <c r="NR453" s="16" t="s">
        <v>878</v>
      </c>
      <c r="NS453" s="16" t="s">
        <v>462</v>
      </c>
      <c r="NT453" s="16" t="s">
        <v>482</v>
      </c>
      <c r="NU453" s="16">
        <v>0.79400000000000004</v>
      </c>
      <c r="NV453" s="16" t="s">
        <v>457</v>
      </c>
      <c r="NW453" s="16" t="s">
        <v>1177</v>
      </c>
      <c r="NX453" s="16" t="s">
        <v>1142</v>
      </c>
      <c r="OB453" s="16" t="s">
        <v>833</v>
      </c>
      <c r="OC453" s="16" t="s">
        <v>878</v>
      </c>
    </row>
    <row r="454" spans="1:393" x14ac:dyDescent="0.25">
      <c r="A454" s="16" t="s">
        <v>11052</v>
      </c>
      <c r="B454" s="16" t="s">
        <v>844</v>
      </c>
      <c r="C454" s="16" t="s">
        <v>972</v>
      </c>
      <c r="D454" s="16" t="s">
        <v>844</v>
      </c>
      <c r="E454" s="16" t="s">
        <v>843</v>
      </c>
      <c r="F454" s="16" t="s">
        <v>843</v>
      </c>
      <c r="G454" s="16" t="s">
        <v>843</v>
      </c>
      <c r="H454" s="16" t="s">
        <v>843</v>
      </c>
      <c r="I454" s="16" t="s">
        <v>843</v>
      </c>
      <c r="J454" s="16" t="s">
        <v>843</v>
      </c>
      <c r="K454" s="16" t="s">
        <v>843</v>
      </c>
      <c r="L454" s="16" t="s">
        <v>843</v>
      </c>
      <c r="M454" s="16" t="s">
        <v>843</v>
      </c>
      <c r="N454" s="16" t="s">
        <v>843</v>
      </c>
      <c r="O454" s="16" t="s">
        <v>843</v>
      </c>
      <c r="Q454" s="16" t="s">
        <v>844</v>
      </c>
      <c r="R454" s="16">
        <v>38</v>
      </c>
      <c r="T454" s="16" t="s">
        <v>470</v>
      </c>
      <c r="U454" s="16" t="s">
        <v>844</v>
      </c>
      <c r="V454" s="16" t="s">
        <v>843</v>
      </c>
      <c r="W454" s="16" t="s">
        <v>844</v>
      </c>
      <c r="X454" s="16" t="s">
        <v>843</v>
      </c>
      <c r="Y454" s="16" t="s">
        <v>843</v>
      </c>
      <c r="Z454" s="16" t="s">
        <v>843</v>
      </c>
      <c r="AA454" s="16" t="s">
        <v>843</v>
      </c>
      <c r="AB454" s="16" t="s">
        <v>844</v>
      </c>
      <c r="AC454" s="16" t="s">
        <v>843</v>
      </c>
      <c r="AD454" s="16" t="s">
        <v>867</v>
      </c>
      <c r="AF454" s="16" t="s">
        <v>11651</v>
      </c>
      <c r="AG454" s="16" t="s">
        <v>11652</v>
      </c>
      <c r="AH454" s="16" t="s">
        <v>844</v>
      </c>
      <c r="AI454" s="16" t="s">
        <v>843</v>
      </c>
      <c r="AJ454" s="16" t="s">
        <v>844</v>
      </c>
      <c r="AK454" s="16" t="s">
        <v>843</v>
      </c>
      <c r="AL454" s="16" t="s">
        <v>844</v>
      </c>
      <c r="AM454" s="16" t="s">
        <v>844</v>
      </c>
      <c r="AN454" s="16" t="s">
        <v>843</v>
      </c>
      <c r="AO454" s="16" t="s">
        <v>843</v>
      </c>
      <c r="AP454" s="16" t="s">
        <v>843</v>
      </c>
      <c r="AQ454" s="16" t="s">
        <v>844</v>
      </c>
      <c r="AR454" s="16" t="s">
        <v>4433</v>
      </c>
      <c r="AS454" s="16" t="s">
        <v>843</v>
      </c>
      <c r="AT454" s="16" t="s">
        <v>843</v>
      </c>
      <c r="AU454" s="16" t="s">
        <v>843</v>
      </c>
      <c r="AV454" s="16" t="s">
        <v>843</v>
      </c>
      <c r="AW454" s="16" t="s">
        <v>843</v>
      </c>
      <c r="AX454" s="16" t="s">
        <v>843</v>
      </c>
      <c r="AY454" s="16" t="s">
        <v>844</v>
      </c>
      <c r="BF454" s="16" t="s">
        <v>844</v>
      </c>
      <c r="BH454" s="16" t="s">
        <v>7380</v>
      </c>
      <c r="BI454" s="16" t="s">
        <v>7785</v>
      </c>
      <c r="BJ454" s="16" t="s">
        <v>843</v>
      </c>
      <c r="BK454" s="16" t="s">
        <v>843</v>
      </c>
      <c r="BL454" s="16" t="s">
        <v>843</v>
      </c>
      <c r="BM454" s="16" t="s">
        <v>843</v>
      </c>
      <c r="BN454" s="16" t="s">
        <v>843</v>
      </c>
      <c r="BO454" s="16" t="s">
        <v>844</v>
      </c>
      <c r="BP454" s="16" t="s">
        <v>843</v>
      </c>
      <c r="BQ454" s="16" t="s">
        <v>843</v>
      </c>
      <c r="DX454" s="16" t="s">
        <v>865</v>
      </c>
      <c r="ES454" s="16" t="s">
        <v>865</v>
      </c>
      <c r="EU454" s="16" t="s">
        <v>7810</v>
      </c>
      <c r="EV454" s="16" t="s">
        <v>865</v>
      </c>
      <c r="FT454" s="16" t="s">
        <v>865</v>
      </c>
      <c r="HC454" s="16" t="s">
        <v>867</v>
      </c>
      <c r="HD454" s="16" t="s">
        <v>865</v>
      </c>
      <c r="JA454" s="16" t="s">
        <v>4822</v>
      </c>
      <c r="JB454" s="16" t="s">
        <v>865</v>
      </c>
      <c r="JC454" s="16" t="s">
        <v>865</v>
      </c>
      <c r="JD454" s="16" t="s">
        <v>865</v>
      </c>
      <c r="JE454" s="16" t="s">
        <v>865</v>
      </c>
      <c r="JF454" s="16" t="s">
        <v>865</v>
      </c>
      <c r="JG454" s="16" t="s">
        <v>1056</v>
      </c>
      <c r="JH454" s="16" t="s">
        <v>7577</v>
      </c>
      <c r="JJ454" s="16" t="s">
        <v>865</v>
      </c>
      <c r="KF454" s="16" t="s">
        <v>4972</v>
      </c>
      <c r="KI454" s="16" t="s">
        <v>4982</v>
      </c>
      <c r="KK454" s="16" t="s">
        <v>4910</v>
      </c>
      <c r="KM454" s="16" t="s">
        <v>7616</v>
      </c>
      <c r="KO454" s="16" t="s">
        <v>9903</v>
      </c>
      <c r="KP454" s="16" t="s">
        <v>9902</v>
      </c>
      <c r="KQ454" s="16" t="s">
        <v>8694</v>
      </c>
      <c r="KR454" s="16" t="s">
        <v>11053</v>
      </c>
      <c r="KS454" s="16" t="s">
        <v>9904</v>
      </c>
      <c r="KT454" s="16" t="s">
        <v>9148</v>
      </c>
      <c r="KU454" s="16" t="s">
        <v>844</v>
      </c>
      <c r="KV454" s="16" t="s">
        <v>9148</v>
      </c>
      <c r="KW454" s="16" t="s">
        <v>851</v>
      </c>
      <c r="KY454" s="16" t="s">
        <v>486</v>
      </c>
      <c r="LC454" s="16" t="s">
        <v>10879</v>
      </c>
      <c r="LF454" s="16" t="s">
        <v>11654</v>
      </c>
      <c r="LI454" s="16" t="s">
        <v>11655</v>
      </c>
      <c r="LJ454" s="16" t="s">
        <v>843</v>
      </c>
      <c r="LL454" s="16" t="s">
        <v>8711</v>
      </c>
      <c r="LM454" s="16" t="s">
        <v>8741</v>
      </c>
      <c r="LO454" s="16" t="s">
        <v>844</v>
      </c>
      <c r="LP454" s="16" t="s">
        <v>844</v>
      </c>
      <c r="LQ454" s="16" t="s">
        <v>844</v>
      </c>
      <c r="LR454" s="16" t="s">
        <v>844</v>
      </c>
      <c r="LS454" s="16" t="s">
        <v>844</v>
      </c>
      <c r="LT454" s="16" t="s">
        <v>843</v>
      </c>
      <c r="LU454" s="16" t="s">
        <v>843</v>
      </c>
      <c r="LV454" s="16" t="s">
        <v>843</v>
      </c>
      <c r="LW454" s="16" t="s">
        <v>843</v>
      </c>
      <c r="LX454" s="16" t="s">
        <v>843</v>
      </c>
      <c r="LY454" s="16" t="s">
        <v>843</v>
      </c>
      <c r="LZ454" s="16" t="s">
        <v>844</v>
      </c>
      <c r="MA454" s="16" t="s">
        <v>843</v>
      </c>
      <c r="MB454" s="16" t="s">
        <v>843</v>
      </c>
      <c r="MC454" s="16" t="s">
        <v>843</v>
      </c>
      <c r="ME454" s="16" t="s">
        <v>11656</v>
      </c>
      <c r="MF454" s="16" t="s">
        <v>8847</v>
      </c>
      <c r="MJ454" s="16" t="s">
        <v>1840</v>
      </c>
      <c r="MO454" s="16" t="s">
        <v>1815</v>
      </c>
      <c r="MP454" s="16" t="s">
        <v>1829</v>
      </c>
      <c r="MQ454" s="16" t="s">
        <v>1787</v>
      </c>
      <c r="MR454" s="16" t="s">
        <v>470</v>
      </c>
      <c r="MS454" s="16" t="s">
        <v>11866</v>
      </c>
      <c r="MT454" s="16" t="s">
        <v>8987</v>
      </c>
      <c r="MU454" s="16" t="s">
        <v>817</v>
      </c>
      <c r="NC454" s="16" t="s">
        <v>486</v>
      </c>
      <c r="ND454" s="16" t="s">
        <v>486</v>
      </c>
      <c r="NE454" s="16" t="s">
        <v>487</v>
      </c>
      <c r="NF454" s="16" t="s">
        <v>486</v>
      </c>
      <c r="NG454" s="16" t="s">
        <v>1378</v>
      </c>
      <c r="NI454" s="16" t="s">
        <v>11658</v>
      </c>
      <c r="NR454" s="16" t="s">
        <v>451</v>
      </c>
      <c r="NS454" s="16" t="s">
        <v>462</v>
      </c>
      <c r="NT454" s="16" t="s">
        <v>482</v>
      </c>
      <c r="NU454" s="16">
        <v>0.79400000000000004</v>
      </c>
      <c r="NV454" s="16" t="s">
        <v>451</v>
      </c>
      <c r="NW454" s="16" t="s">
        <v>1175</v>
      </c>
      <c r="NX454" s="16" t="s">
        <v>1142</v>
      </c>
      <c r="OB454" s="16" t="s">
        <v>833</v>
      </c>
      <c r="OC454" s="16" t="s">
        <v>451</v>
      </c>
    </row>
    <row r="455" spans="1:393" x14ac:dyDescent="0.25">
      <c r="A455" s="16" t="s">
        <v>11057</v>
      </c>
      <c r="B455" s="16" t="s">
        <v>1056</v>
      </c>
      <c r="C455" s="16" t="s">
        <v>972</v>
      </c>
      <c r="D455" s="16" t="s">
        <v>844</v>
      </c>
      <c r="E455" s="16" t="s">
        <v>843</v>
      </c>
      <c r="F455" s="16" t="s">
        <v>843</v>
      </c>
      <c r="G455" s="16" t="s">
        <v>843</v>
      </c>
      <c r="H455" s="16" t="s">
        <v>843</v>
      </c>
      <c r="I455" s="16" t="s">
        <v>843</v>
      </c>
      <c r="J455" s="16" t="s">
        <v>843</v>
      </c>
      <c r="K455" s="16" t="s">
        <v>843</v>
      </c>
      <c r="L455" s="16" t="s">
        <v>843</v>
      </c>
      <c r="M455" s="16" t="s">
        <v>843</v>
      </c>
      <c r="N455" s="16" t="s">
        <v>843</v>
      </c>
      <c r="O455" s="16" t="s">
        <v>843</v>
      </c>
      <c r="Q455" s="16" t="s">
        <v>844</v>
      </c>
      <c r="R455" s="16">
        <v>13</v>
      </c>
      <c r="T455" s="16" t="s">
        <v>474</v>
      </c>
      <c r="U455" s="16" t="s">
        <v>843</v>
      </c>
      <c r="V455" s="16" t="s">
        <v>844</v>
      </c>
      <c r="W455" s="16" t="s">
        <v>843</v>
      </c>
      <c r="X455" s="16" t="s">
        <v>843</v>
      </c>
      <c r="Y455" s="16" t="s">
        <v>843</v>
      </c>
      <c r="Z455" s="16" t="s">
        <v>844</v>
      </c>
      <c r="AA455" s="16" t="s">
        <v>843</v>
      </c>
      <c r="AB455" s="16" t="s">
        <v>843</v>
      </c>
      <c r="AC455" s="16" t="s">
        <v>844</v>
      </c>
      <c r="AF455" s="16" t="s">
        <v>11651</v>
      </c>
      <c r="AG455" s="16" t="s">
        <v>11710</v>
      </c>
      <c r="AH455" s="16" t="s">
        <v>844</v>
      </c>
      <c r="AI455" s="16" t="s">
        <v>843</v>
      </c>
      <c r="AJ455" s="16" t="s">
        <v>843</v>
      </c>
      <c r="AK455" s="16" t="s">
        <v>843</v>
      </c>
      <c r="AL455" s="16" t="s">
        <v>844</v>
      </c>
      <c r="AM455" s="16" t="s">
        <v>844</v>
      </c>
      <c r="AN455" s="16" t="s">
        <v>843</v>
      </c>
      <c r="AO455" s="16" t="s">
        <v>843</v>
      </c>
      <c r="AP455" s="16" t="s">
        <v>843</v>
      </c>
      <c r="AQ455" s="16" t="s">
        <v>844</v>
      </c>
      <c r="AR455" s="16" t="s">
        <v>4433</v>
      </c>
      <c r="AS455" s="16" t="s">
        <v>843</v>
      </c>
      <c r="AT455" s="16" t="s">
        <v>843</v>
      </c>
      <c r="AU455" s="16" t="s">
        <v>843</v>
      </c>
      <c r="AV455" s="16" t="s">
        <v>843</v>
      </c>
      <c r="AW455" s="16" t="s">
        <v>843</v>
      </c>
      <c r="AX455" s="16" t="s">
        <v>843</v>
      </c>
      <c r="AY455" s="16" t="s">
        <v>844</v>
      </c>
      <c r="BF455" s="16" t="s">
        <v>844</v>
      </c>
      <c r="BH455" s="16" t="s">
        <v>7380</v>
      </c>
      <c r="BI455" s="16" t="s">
        <v>7785</v>
      </c>
      <c r="BJ455" s="16" t="s">
        <v>843</v>
      </c>
      <c r="BK455" s="16" t="s">
        <v>843</v>
      </c>
      <c r="BL455" s="16" t="s">
        <v>843</v>
      </c>
      <c r="BM455" s="16" t="s">
        <v>843</v>
      </c>
      <c r="BN455" s="16" t="s">
        <v>843</v>
      </c>
      <c r="BO455" s="16" t="s">
        <v>844</v>
      </c>
      <c r="BP455" s="16" t="s">
        <v>843</v>
      </c>
      <c r="BQ455" s="16" t="s">
        <v>843</v>
      </c>
      <c r="CC455" s="16" t="s">
        <v>865</v>
      </c>
      <c r="CF455" s="16" t="s">
        <v>7130</v>
      </c>
      <c r="CG455" s="16" t="s">
        <v>844</v>
      </c>
      <c r="CH455" s="16" t="s">
        <v>843</v>
      </c>
      <c r="CI455" s="16" t="s">
        <v>843</v>
      </c>
      <c r="CJ455" s="16" t="s">
        <v>843</v>
      </c>
      <c r="CK455" s="16" t="s">
        <v>843</v>
      </c>
      <c r="CL455" s="16" t="s">
        <v>843</v>
      </c>
      <c r="CM455" s="16" t="s">
        <v>843</v>
      </c>
      <c r="CN455" s="16" t="s">
        <v>843</v>
      </c>
      <c r="CO455" s="16" t="s">
        <v>843</v>
      </c>
      <c r="CP455" s="16" t="s">
        <v>843</v>
      </c>
      <c r="CQ455" s="16" t="s">
        <v>843</v>
      </c>
      <c r="CR455" s="16" t="s">
        <v>843</v>
      </c>
      <c r="CS455" s="16" t="s">
        <v>843</v>
      </c>
      <c r="CT455" s="16" t="s">
        <v>843</v>
      </c>
      <c r="CU455" s="16" t="s">
        <v>843</v>
      </c>
      <c r="CV455" s="16" t="s">
        <v>843</v>
      </c>
      <c r="CW455" s="16" t="s">
        <v>843</v>
      </c>
      <c r="CX455" s="16" t="s">
        <v>843</v>
      </c>
      <c r="CY455" s="16" t="s">
        <v>843</v>
      </c>
      <c r="CZ455" s="16" t="s">
        <v>843</v>
      </c>
      <c r="DA455" s="16" t="s">
        <v>843</v>
      </c>
      <c r="DB455" s="16" t="s">
        <v>843</v>
      </c>
      <c r="DC455" s="16" t="s">
        <v>843</v>
      </c>
      <c r="DD455" s="16" t="s">
        <v>843</v>
      </c>
      <c r="DE455" s="16" t="s">
        <v>843</v>
      </c>
      <c r="DF455" s="16" t="s">
        <v>843</v>
      </c>
      <c r="DG455" s="16" t="s">
        <v>843</v>
      </c>
      <c r="DH455" s="16" t="s">
        <v>843</v>
      </c>
      <c r="DI455" s="16" t="s">
        <v>843</v>
      </c>
      <c r="DJ455" s="16" t="s">
        <v>843</v>
      </c>
      <c r="DK455" s="16" t="s">
        <v>843</v>
      </c>
      <c r="DL455" s="16" t="s">
        <v>843</v>
      </c>
      <c r="DQ455" s="16" t="s">
        <v>7226</v>
      </c>
      <c r="DR455" s="16" t="s">
        <v>867</v>
      </c>
      <c r="DS455" s="16" t="s">
        <v>7321</v>
      </c>
      <c r="DX455" s="16" t="s">
        <v>865</v>
      </c>
      <c r="ES455" s="16" t="s">
        <v>865</v>
      </c>
      <c r="EU455" s="16" t="s">
        <v>7810</v>
      </c>
      <c r="EV455" s="16" t="s">
        <v>865</v>
      </c>
      <c r="HC455" s="16" t="s">
        <v>865</v>
      </c>
      <c r="KO455" s="16" t="s">
        <v>9903</v>
      </c>
      <c r="KP455" s="16" t="s">
        <v>9902</v>
      </c>
      <c r="KQ455" s="16" t="s">
        <v>8694</v>
      </c>
      <c r="KR455" s="16" t="s">
        <v>11058</v>
      </c>
      <c r="KS455" s="16" t="s">
        <v>9904</v>
      </c>
      <c r="KT455" s="16" t="s">
        <v>9148</v>
      </c>
      <c r="KU455" s="16" t="s">
        <v>844</v>
      </c>
      <c r="KV455" s="16" t="s">
        <v>9148</v>
      </c>
      <c r="KW455" s="16" t="s">
        <v>851</v>
      </c>
      <c r="KY455" s="16" t="s">
        <v>486</v>
      </c>
      <c r="LA455" s="16" t="s">
        <v>11697</v>
      </c>
      <c r="LC455" s="16" t="s">
        <v>10879</v>
      </c>
      <c r="LD455" s="16" t="s">
        <v>11698</v>
      </c>
      <c r="LE455" s="16" t="s">
        <v>11693</v>
      </c>
      <c r="LF455" s="16" t="s">
        <v>11654</v>
      </c>
      <c r="LI455" s="16" t="s">
        <v>11655</v>
      </c>
      <c r="LM455" s="16" t="s">
        <v>8741</v>
      </c>
      <c r="LO455" s="16" t="s">
        <v>844</v>
      </c>
      <c r="LP455" s="16" t="s">
        <v>844</v>
      </c>
      <c r="LQ455" s="16" t="s">
        <v>844</v>
      </c>
      <c r="LR455" s="16" t="s">
        <v>844</v>
      </c>
      <c r="LS455" s="16" t="s">
        <v>844</v>
      </c>
      <c r="LT455" s="16" t="s">
        <v>843</v>
      </c>
      <c r="LU455" s="16" t="s">
        <v>843</v>
      </c>
      <c r="LV455" s="16" t="s">
        <v>843</v>
      </c>
      <c r="LW455" s="16" t="s">
        <v>843</v>
      </c>
      <c r="LX455" s="16" t="s">
        <v>843</v>
      </c>
      <c r="LY455" s="16" t="s">
        <v>843</v>
      </c>
      <c r="LZ455" s="16" t="s">
        <v>844</v>
      </c>
      <c r="MA455" s="16" t="s">
        <v>843</v>
      </c>
      <c r="MB455" s="16" t="s">
        <v>843</v>
      </c>
      <c r="MC455" s="16" t="s">
        <v>843</v>
      </c>
      <c r="MD455" s="16" t="s">
        <v>11699</v>
      </c>
      <c r="ME455" s="16" t="s">
        <v>11677</v>
      </c>
      <c r="MF455" s="16" t="s">
        <v>8847</v>
      </c>
      <c r="MR455" s="16" t="s">
        <v>474</v>
      </c>
      <c r="MS455" s="16" t="s">
        <v>11866</v>
      </c>
      <c r="MT455" s="16" t="s">
        <v>8987</v>
      </c>
      <c r="MU455" s="16" t="s">
        <v>817</v>
      </c>
      <c r="MV455" s="16" t="s">
        <v>486</v>
      </c>
      <c r="MZ455" s="16" t="s">
        <v>486</v>
      </c>
      <c r="NA455" s="16" t="s">
        <v>487</v>
      </c>
      <c r="NB455" s="16" t="s">
        <v>1344</v>
      </c>
      <c r="NC455" s="16" t="s">
        <v>486</v>
      </c>
      <c r="NE455" s="16" t="s">
        <v>486</v>
      </c>
      <c r="NI455" s="16" t="s">
        <v>11658</v>
      </c>
      <c r="NL455" s="16" t="s">
        <v>843</v>
      </c>
      <c r="NS455" s="16" t="s">
        <v>462</v>
      </c>
      <c r="NT455" s="16" t="s">
        <v>482</v>
      </c>
      <c r="NU455" s="16">
        <v>0.79400000000000004</v>
      </c>
      <c r="NV455" s="16" t="s">
        <v>824</v>
      </c>
      <c r="NW455" s="16" t="s">
        <v>1179</v>
      </c>
      <c r="NX455" s="16" t="s">
        <v>1142</v>
      </c>
      <c r="NY455" s="16" t="s">
        <v>824</v>
      </c>
      <c r="NZ455" s="16" t="s">
        <v>929</v>
      </c>
      <c r="OA455" s="16" t="s">
        <v>486</v>
      </c>
    </row>
    <row r="456" spans="1:393" x14ac:dyDescent="0.25">
      <c r="A456" s="16" t="s">
        <v>11061</v>
      </c>
      <c r="B456" s="16" t="s">
        <v>844</v>
      </c>
      <c r="C456" s="16" t="s">
        <v>972</v>
      </c>
      <c r="D456" s="16" t="s">
        <v>844</v>
      </c>
      <c r="E456" s="16" t="s">
        <v>843</v>
      </c>
      <c r="F456" s="16" t="s">
        <v>843</v>
      </c>
      <c r="G456" s="16" t="s">
        <v>843</v>
      </c>
      <c r="H456" s="16" t="s">
        <v>843</v>
      </c>
      <c r="I456" s="16" t="s">
        <v>843</v>
      </c>
      <c r="J456" s="16" t="s">
        <v>843</v>
      </c>
      <c r="K456" s="16" t="s">
        <v>843</v>
      </c>
      <c r="L456" s="16" t="s">
        <v>843</v>
      </c>
      <c r="M456" s="16" t="s">
        <v>843</v>
      </c>
      <c r="N456" s="16" t="s">
        <v>843</v>
      </c>
      <c r="O456" s="16" t="s">
        <v>843</v>
      </c>
      <c r="Q456" s="16" t="s">
        <v>844</v>
      </c>
      <c r="R456" s="16">
        <v>34</v>
      </c>
      <c r="T456" s="16" t="s">
        <v>470</v>
      </c>
      <c r="U456" s="16" t="s">
        <v>844</v>
      </c>
      <c r="V456" s="16" t="s">
        <v>843</v>
      </c>
      <c r="W456" s="16" t="s">
        <v>844</v>
      </c>
      <c r="X456" s="16" t="s">
        <v>843</v>
      </c>
      <c r="Y456" s="16" t="s">
        <v>843</v>
      </c>
      <c r="Z456" s="16" t="s">
        <v>843</v>
      </c>
      <c r="AA456" s="16" t="s">
        <v>843</v>
      </c>
      <c r="AB456" s="16" t="s">
        <v>844</v>
      </c>
      <c r="AC456" s="16" t="s">
        <v>843</v>
      </c>
      <c r="AD456" s="16" t="s">
        <v>867</v>
      </c>
      <c r="AF456" s="16" t="s">
        <v>11881</v>
      </c>
      <c r="AG456" s="16" t="s">
        <v>11725</v>
      </c>
      <c r="AH456" s="16" t="s">
        <v>844</v>
      </c>
      <c r="AI456" s="16" t="s">
        <v>844</v>
      </c>
      <c r="AJ456" s="16" t="s">
        <v>843</v>
      </c>
      <c r="AK456" s="16" t="s">
        <v>843</v>
      </c>
      <c r="AL456" s="16" t="s">
        <v>844</v>
      </c>
      <c r="AM456" s="16" t="s">
        <v>844</v>
      </c>
      <c r="AN456" s="16" t="s">
        <v>843</v>
      </c>
      <c r="AO456" s="16" t="s">
        <v>843</v>
      </c>
      <c r="AP456" s="16" t="s">
        <v>843</v>
      </c>
      <c r="AQ456" s="16" t="s">
        <v>844</v>
      </c>
      <c r="AR456" s="16" t="s">
        <v>4433</v>
      </c>
      <c r="AS456" s="16" t="s">
        <v>843</v>
      </c>
      <c r="AT456" s="16" t="s">
        <v>843</v>
      </c>
      <c r="AU456" s="16" t="s">
        <v>843</v>
      </c>
      <c r="AV456" s="16" t="s">
        <v>843</v>
      </c>
      <c r="AW456" s="16" t="s">
        <v>843</v>
      </c>
      <c r="AX456" s="16" t="s">
        <v>843</v>
      </c>
      <c r="AY456" s="16" t="s">
        <v>844</v>
      </c>
      <c r="BF456" s="16" t="s">
        <v>844</v>
      </c>
      <c r="BH456" s="16" t="s">
        <v>7386</v>
      </c>
      <c r="BI456" s="16" t="s">
        <v>7770</v>
      </c>
      <c r="BJ456" s="16" t="s">
        <v>844</v>
      </c>
      <c r="BK456" s="16" t="s">
        <v>843</v>
      </c>
      <c r="BL456" s="16" t="s">
        <v>843</v>
      </c>
      <c r="BM456" s="16" t="s">
        <v>843</v>
      </c>
      <c r="BN456" s="16" t="s">
        <v>843</v>
      </c>
      <c r="BO456" s="16" t="s">
        <v>843</v>
      </c>
      <c r="BP456" s="16" t="s">
        <v>843</v>
      </c>
      <c r="BQ456" s="16" t="s">
        <v>843</v>
      </c>
      <c r="BR456" s="16" t="s">
        <v>7790</v>
      </c>
      <c r="BS456" s="16" t="s">
        <v>844</v>
      </c>
      <c r="BT456" s="16" t="s">
        <v>843</v>
      </c>
      <c r="BU456" s="16" t="s">
        <v>843</v>
      </c>
      <c r="BV456" s="16" t="s">
        <v>843</v>
      </c>
      <c r="BW456" s="16" t="s">
        <v>843</v>
      </c>
      <c r="BX456" s="16" t="s">
        <v>843</v>
      </c>
      <c r="BY456" s="16" t="s">
        <v>843</v>
      </c>
      <c r="BZ456" s="16" t="s">
        <v>843</v>
      </c>
      <c r="CA456" s="16" t="s">
        <v>843</v>
      </c>
      <c r="DX456" s="16" t="s">
        <v>865</v>
      </c>
      <c r="ES456" s="16" t="s">
        <v>865</v>
      </c>
      <c r="EU456" s="16" t="s">
        <v>7810</v>
      </c>
      <c r="EV456" s="16" t="s">
        <v>865</v>
      </c>
      <c r="FT456" s="16" t="s">
        <v>865</v>
      </c>
      <c r="HC456" s="16" t="s">
        <v>865</v>
      </c>
      <c r="JA456" s="16" t="s">
        <v>4822</v>
      </c>
      <c r="JB456" s="16" t="s">
        <v>867</v>
      </c>
      <c r="JC456" s="16" t="s">
        <v>865</v>
      </c>
      <c r="JG456" s="16" t="s">
        <v>1056</v>
      </c>
      <c r="JV456" s="16">
        <v>40</v>
      </c>
      <c r="JW456" s="16" t="s">
        <v>7603</v>
      </c>
      <c r="JY456" s="16">
        <v>10000</v>
      </c>
      <c r="JZ456" s="16" t="s">
        <v>4907</v>
      </c>
      <c r="KB456" s="16" t="s">
        <v>7616</v>
      </c>
      <c r="KD456" s="16" t="s">
        <v>4917</v>
      </c>
      <c r="KE456" s="16" t="s">
        <v>7277</v>
      </c>
      <c r="KF456" s="16" t="s">
        <v>4411</v>
      </c>
      <c r="KH456" s="16" t="s">
        <v>7642</v>
      </c>
      <c r="KI456" s="16" t="s">
        <v>4982</v>
      </c>
      <c r="KK456" s="16" t="s">
        <v>4907</v>
      </c>
      <c r="KM456" s="16" t="s">
        <v>7616</v>
      </c>
      <c r="KO456" s="16" t="s">
        <v>9907</v>
      </c>
      <c r="KP456" s="16" t="s">
        <v>9906</v>
      </c>
      <c r="KQ456" s="16" t="s">
        <v>8694</v>
      </c>
      <c r="KR456" s="16" t="s">
        <v>11062</v>
      </c>
      <c r="KS456" s="16" t="s">
        <v>9908</v>
      </c>
      <c r="KT456" s="16" t="s">
        <v>9148</v>
      </c>
      <c r="KU456" s="16" t="s">
        <v>844</v>
      </c>
      <c r="KV456" s="16" t="s">
        <v>9148</v>
      </c>
      <c r="KW456" s="16" t="s">
        <v>851</v>
      </c>
      <c r="KY456" s="16" t="s">
        <v>486</v>
      </c>
      <c r="LC456" s="16" t="s">
        <v>10879</v>
      </c>
      <c r="LF456" s="16" t="s">
        <v>11654</v>
      </c>
      <c r="LI456" s="16" t="s">
        <v>11655</v>
      </c>
      <c r="LJ456" s="16" t="s">
        <v>831</v>
      </c>
      <c r="LK456" s="16" t="s">
        <v>831</v>
      </c>
      <c r="LL456" s="16" t="s">
        <v>8756</v>
      </c>
      <c r="LM456" s="16" t="s">
        <v>8741</v>
      </c>
      <c r="LO456" s="16" t="s">
        <v>843</v>
      </c>
      <c r="LP456" s="16" t="s">
        <v>844</v>
      </c>
      <c r="LQ456" s="16" t="s">
        <v>844</v>
      </c>
      <c r="LR456" s="16" t="s">
        <v>843</v>
      </c>
      <c r="LS456" s="16" t="s">
        <v>844</v>
      </c>
      <c r="LT456" s="16" t="s">
        <v>843</v>
      </c>
      <c r="LU456" s="16" t="s">
        <v>843</v>
      </c>
      <c r="LV456" s="16" t="s">
        <v>843</v>
      </c>
      <c r="LW456" s="16" t="s">
        <v>843</v>
      </c>
      <c r="LX456" s="16" t="s">
        <v>844</v>
      </c>
      <c r="LY456" s="16" t="s">
        <v>843</v>
      </c>
      <c r="LZ456" s="16" t="s">
        <v>843</v>
      </c>
      <c r="MA456" s="16" t="s">
        <v>843</v>
      </c>
      <c r="MB456" s="16" t="s">
        <v>843</v>
      </c>
      <c r="MC456" s="16" t="s">
        <v>843</v>
      </c>
      <c r="ME456" s="16" t="s">
        <v>11656</v>
      </c>
      <c r="MF456" s="16" t="s">
        <v>8847</v>
      </c>
      <c r="MG456" s="16" t="s">
        <v>1840</v>
      </c>
      <c r="MH456" s="16" t="s">
        <v>11667</v>
      </c>
      <c r="MI456" s="16" t="s">
        <v>11733</v>
      </c>
      <c r="MJ456" s="16" t="s">
        <v>1840</v>
      </c>
      <c r="MK456" s="16" t="s">
        <v>9015</v>
      </c>
      <c r="ML456" s="16" t="s">
        <v>1786</v>
      </c>
      <c r="MM456" s="16" t="s">
        <v>487</v>
      </c>
      <c r="MN456" s="16" t="s">
        <v>1798</v>
      </c>
      <c r="MP456" s="16" t="s">
        <v>1829</v>
      </c>
      <c r="MQ456" s="16" t="s">
        <v>1786</v>
      </c>
      <c r="MR456" s="16" t="s">
        <v>470</v>
      </c>
      <c r="MS456" s="16" t="s">
        <v>11882</v>
      </c>
      <c r="MT456" s="16" t="s">
        <v>8845</v>
      </c>
      <c r="MU456" s="16" t="s">
        <v>816</v>
      </c>
      <c r="NC456" s="16" t="s">
        <v>486</v>
      </c>
      <c r="ND456" s="16" t="s">
        <v>486</v>
      </c>
      <c r="NE456" s="16" t="s">
        <v>486</v>
      </c>
      <c r="NG456" s="16" t="s">
        <v>1378</v>
      </c>
      <c r="NH456" s="16" t="s">
        <v>1913</v>
      </c>
      <c r="NI456" s="16" t="s">
        <v>11658</v>
      </c>
      <c r="NJ456" s="16" t="s">
        <v>9102</v>
      </c>
      <c r="NK456" s="16" t="s">
        <v>11753</v>
      </c>
      <c r="NR456" s="16" t="s">
        <v>445</v>
      </c>
      <c r="NS456" s="16" t="s">
        <v>462</v>
      </c>
      <c r="NT456" s="16" t="s">
        <v>482</v>
      </c>
      <c r="NU456" s="16">
        <v>0.79400000000000004</v>
      </c>
      <c r="NV456" s="16" t="s">
        <v>445</v>
      </c>
      <c r="NW456" s="16" t="s">
        <v>1174</v>
      </c>
      <c r="NX456" s="16" t="s">
        <v>1142</v>
      </c>
      <c r="OB456" s="16" t="s">
        <v>831</v>
      </c>
      <c r="OC456" s="16" t="s">
        <v>445</v>
      </c>
    </row>
    <row r="457" spans="1:393" x14ac:dyDescent="0.25">
      <c r="A457" s="16" t="s">
        <v>11066</v>
      </c>
      <c r="B457" s="16" t="s">
        <v>844</v>
      </c>
      <c r="C457" s="16" t="s">
        <v>972</v>
      </c>
      <c r="D457" s="16" t="s">
        <v>844</v>
      </c>
      <c r="E457" s="16" t="s">
        <v>843</v>
      </c>
      <c r="F457" s="16" t="s">
        <v>843</v>
      </c>
      <c r="G457" s="16" t="s">
        <v>843</v>
      </c>
      <c r="H457" s="16" t="s">
        <v>843</v>
      </c>
      <c r="I457" s="16" t="s">
        <v>843</v>
      </c>
      <c r="J457" s="16" t="s">
        <v>843</v>
      </c>
      <c r="K457" s="16" t="s">
        <v>843</v>
      </c>
      <c r="L457" s="16" t="s">
        <v>843</v>
      </c>
      <c r="M457" s="16" t="s">
        <v>843</v>
      </c>
      <c r="N457" s="16" t="s">
        <v>843</v>
      </c>
      <c r="O457" s="16" t="s">
        <v>843</v>
      </c>
      <c r="Q457" s="16" t="s">
        <v>844</v>
      </c>
      <c r="R457" s="16">
        <v>47</v>
      </c>
      <c r="T457" s="16" t="s">
        <v>470</v>
      </c>
      <c r="U457" s="16" t="s">
        <v>844</v>
      </c>
      <c r="V457" s="16" t="s">
        <v>843</v>
      </c>
      <c r="W457" s="16" t="s">
        <v>844</v>
      </c>
      <c r="X457" s="16" t="s">
        <v>843</v>
      </c>
      <c r="Y457" s="16" t="s">
        <v>843</v>
      </c>
      <c r="Z457" s="16" t="s">
        <v>843</v>
      </c>
      <c r="AA457" s="16" t="s">
        <v>843</v>
      </c>
      <c r="AB457" s="16" t="s">
        <v>844</v>
      </c>
      <c r="AC457" s="16" t="s">
        <v>843</v>
      </c>
      <c r="AD457" s="16" t="s">
        <v>867</v>
      </c>
      <c r="AF457" s="16" t="s">
        <v>11659</v>
      </c>
      <c r="AG457" s="16" t="s">
        <v>11725</v>
      </c>
      <c r="AH457" s="16" t="s">
        <v>844</v>
      </c>
      <c r="AI457" s="16" t="s">
        <v>844</v>
      </c>
      <c r="AJ457" s="16" t="s">
        <v>843</v>
      </c>
      <c r="AK457" s="16" t="s">
        <v>843</v>
      </c>
      <c r="AL457" s="16" t="s">
        <v>844</v>
      </c>
      <c r="AM457" s="16" t="s">
        <v>844</v>
      </c>
      <c r="AN457" s="16" t="s">
        <v>843</v>
      </c>
      <c r="AO457" s="16" t="s">
        <v>843</v>
      </c>
      <c r="AP457" s="16" t="s">
        <v>843</v>
      </c>
      <c r="AQ457" s="16" t="s">
        <v>844</v>
      </c>
      <c r="AR457" s="16" t="s">
        <v>4433</v>
      </c>
      <c r="AS457" s="16" t="s">
        <v>843</v>
      </c>
      <c r="AT457" s="16" t="s">
        <v>843</v>
      </c>
      <c r="AU457" s="16" t="s">
        <v>843</v>
      </c>
      <c r="AV457" s="16" t="s">
        <v>843</v>
      </c>
      <c r="AW457" s="16" t="s">
        <v>843</v>
      </c>
      <c r="AX457" s="16" t="s">
        <v>843</v>
      </c>
      <c r="AY457" s="16" t="s">
        <v>844</v>
      </c>
      <c r="BF457" s="16" t="s">
        <v>844</v>
      </c>
      <c r="BH457" s="16" t="s">
        <v>7383</v>
      </c>
      <c r="BI457" s="16" t="s">
        <v>7785</v>
      </c>
      <c r="BJ457" s="16" t="s">
        <v>843</v>
      </c>
      <c r="BK457" s="16" t="s">
        <v>843</v>
      </c>
      <c r="BL457" s="16" t="s">
        <v>843</v>
      </c>
      <c r="BM457" s="16" t="s">
        <v>843</v>
      </c>
      <c r="BN457" s="16" t="s">
        <v>843</v>
      </c>
      <c r="BO457" s="16" t="s">
        <v>844</v>
      </c>
      <c r="BP457" s="16" t="s">
        <v>843</v>
      </c>
      <c r="BQ457" s="16" t="s">
        <v>843</v>
      </c>
      <c r="DX457" s="16" t="s">
        <v>865</v>
      </c>
      <c r="ES457" s="16" t="s">
        <v>865</v>
      </c>
      <c r="EU457" s="16" t="s">
        <v>7810</v>
      </c>
      <c r="EV457" s="16" t="s">
        <v>865</v>
      </c>
      <c r="FT457" s="16" t="s">
        <v>865</v>
      </c>
      <c r="HC457" s="16" t="s">
        <v>865</v>
      </c>
      <c r="JA457" s="16" t="s">
        <v>4822</v>
      </c>
      <c r="JB457" s="16" t="s">
        <v>867</v>
      </c>
      <c r="JC457" s="16" t="s">
        <v>865</v>
      </c>
      <c r="JG457" s="16" t="s">
        <v>843</v>
      </c>
      <c r="JV457" s="16">
        <v>35</v>
      </c>
      <c r="JW457" s="16" t="s">
        <v>7603</v>
      </c>
      <c r="JY457" s="16">
        <v>15000</v>
      </c>
      <c r="JZ457" s="16" t="s">
        <v>4895</v>
      </c>
      <c r="KB457" s="16" t="s">
        <v>7610</v>
      </c>
      <c r="KD457" s="16" t="s">
        <v>4917</v>
      </c>
      <c r="KE457" s="16" t="s">
        <v>7289</v>
      </c>
      <c r="KF457" s="16" t="s">
        <v>4926</v>
      </c>
      <c r="KH457" s="16" t="s">
        <v>7642</v>
      </c>
      <c r="KI457" s="16" t="s">
        <v>4982</v>
      </c>
      <c r="KK457" s="16" t="s">
        <v>4895</v>
      </c>
      <c r="KM457" s="16" t="s">
        <v>7610</v>
      </c>
      <c r="KO457" s="16" t="s">
        <v>9911</v>
      </c>
      <c r="KP457" s="16" t="s">
        <v>9910</v>
      </c>
      <c r="KQ457" s="16" t="s">
        <v>8694</v>
      </c>
      <c r="KR457" s="16" t="s">
        <v>11067</v>
      </c>
      <c r="KS457" s="16" t="s">
        <v>9912</v>
      </c>
      <c r="KT457" s="16" t="s">
        <v>9148</v>
      </c>
      <c r="KU457" s="16" t="s">
        <v>844</v>
      </c>
      <c r="KV457" s="16" t="s">
        <v>9148</v>
      </c>
      <c r="KW457" s="16" t="s">
        <v>851</v>
      </c>
      <c r="KY457" s="16" t="s">
        <v>486</v>
      </c>
      <c r="LC457" s="16" t="s">
        <v>10879</v>
      </c>
      <c r="LF457" s="16" t="s">
        <v>11654</v>
      </c>
      <c r="LI457" s="16" t="s">
        <v>11655</v>
      </c>
      <c r="LJ457" s="16" t="s">
        <v>831</v>
      </c>
      <c r="LK457" s="16" t="s">
        <v>831</v>
      </c>
      <c r="LL457" s="16" t="s">
        <v>8756</v>
      </c>
      <c r="LM457" s="16" t="s">
        <v>8741</v>
      </c>
      <c r="LO457" s="16" t="s">
        <v>1056</v>
      </c>
      <c r="LP457" s="16" t="s">
        <v>844</v>
      </c>
      <c r="LQ457" s="16" t="s">
        <v>1056</v>
      </c>
      <c r="LR457" s="16" t="s">
        <v>844</v>
      </c>
      <c r="LS457" s="16" t="s">
        <v>844</v>
      </c>
      <c r="LT457" s="16" t="s">
        <v>843</v>
      </c>
      <c r="LU457" s="16" t="s">
        <v>843</v>
      </c>
      <c r="LV457" s="16" t="s">
        <v>843</v>
      </c>
      <c r="LW457" s="16" t="s">
        <v>843</v>
      </c>
      <c r="LX457" s="16" t="s">
        <v>844</v>
      </c>
      <c r="LY457" s="16" t="s">
        <v>843</v>
      </c>
      <c r="LZ457" s="16" t="s">
        <v>844</v>
      </c>
      <c r="MA457" s="16" t="s">
        <v>844</v>
      </c>
      <c r="MB457" s="16" t="s">
        <v>843</v>
      </c>
      <c r="MC457" s="16" t="s">
        <v>843</v>
      </c>
      <c r="ME457" s="16" t="s">
        <v>11656</v>
      </c>
      <c r="MF457" s="16" t="s">
        <v>8847</v>
      </c>
      <c r="MG457" s="16" t="s">
        <v>1839</v>
      </c>
      <c r="MH457" s="16" t="s">
        <v>11667</v>
      </c>
      <c r="MI457" s="16" t="s">
        <v>11733</v>
      </c>
      <c r="MJ457" s="16" t="s">
        <v>1839</v>
      </c>
      <c r="MK457" s="16" t="s">
        <v>8982</v>
      </c>
      <c r="ML457" s="16" t="s">
        <v>1788</v>
      </c>
      <c r="MM457" s="16" t="s">
        <v>487</v>
      </c>
      <c r="MN457" s="16" t="s">
        <v>1800</v>
      </c>
      <c r="MO457" s="16" t="s">
        <v>1817</v>
      </c>
      <c r="MP457" s="16" t="s">
        <v>1829</v>
      </c>
      <c r="MQ457" s="16" t="s">
        <v>1788</v>
      </c>
      <c r="MR457" s="16" t="s">
        <v>470</v>
      </c>
      <c r="MS457" s="16" t="s">
        <v>11882</v>
      </c>
      <c r="MT457" s="16" t="s">
        <v>9003</v>
      </c>
      <c r="MU457" s="16" t="s">
        <v>817</v>
      </c>
      <c r="NC457" s="16" t="s">
        <v>486</v>
      </c>
      <c r="ND457" s="16" t="s">
        <v>486</v>
      </c>
      <c r="NE457" s="16" t="s">
        <v>486</v>
      </c>
      <c r="NG457" s="16" t="s">
        <v>1378</v>
      </c>
      <c r="NH457" s="16" t="s">
        <v>1913</v>
      </c>
      <c r="NI457" s="16" t="s">
        <v>11658</v>
      </c>
      <c r="NJ457" s="16" t="s">
        <v>11883</v>
      </c>
      <c r="NK457" s="16" t="s">
        <v>11884</v>
      </c>
      <c r="NR457" s="16" t="s">
        <v>451</v>
      </c>
      <c r="NS457" s="16" t="s">
        <v>462</v>
      </c>
      <c r="NT457" s="16" t="s">
        <v>482</v>
      </c>
      <c r="NU457" s="16">
        <v>0.79400000000000004</v>
      </c>
      <c r="NV457" s="16" t="s">
        <v>451</v>
      </c>
      <c r="NW457" s="16" t="s">
        <v>1175</v>
      </c>
      <c r="NX457" s="16" t="s">
        <v>1142</v>
      </c>
      <c r="OB457" s="16" t="s">
        <v>831</v>
      </c>
      <c r="OC457" s="16" t="s">
        <v>451</v>
      </c>
    </row>
    <row r="458" spans="1:393" x14ac:dyDescent="0.25">
      <c r="A458" s="16" t="s">
        <v>11070</v>
      </c>
      <c r="B458" s="16" t="s">
        <v>1056</v>
      </c>
      <c r="C458" s="16" t="s">
        <v>972</v>
      </c>
      <c r="D458" s="16" t="s">
        <v>844</v>
      </c>
      <c r="E458" s="16" t="s">
        <v>843</v>
      </c>
      <c r="F458" s="16" t="s">
        <v>843</v>
      </c>
      <c r="G458" s="16" t="s">
        <v>843</v>
      </c>
      <c r="H458" s="16" t="s">
        <v>843</v>
      </c>
      <c r="I458" s="16" t="s">
        <v>843</v>
      </c>
      <c r="J458" s="16" t="s">
        <v>843</v>
      </c>
      <c r="K458" s="16" t="s">
        <v>843</v>
      </c>
      <c r="L458" s="16" t="s">
        <v>843</v>
      </c>
      <c r="M458" s="16" t="s">
        <v>843</v>
      </c>
      <c r="N458" s="16" t="s">
        <v>843</v>
      </c>
      <c r="O458" s="16" t="s">
        <v>843</v>
      </c>
      <c r="Q458" s="16" t="s">
        <v>844</v>
      </c>
      <c r="R458" s="16">
        <v>17</v>
      </c>
      <c r="T458" s="16" t="s">
        <v>470</v>
      </c>
      <c r="U458" s="16" t="s">
        <v>844</v>
      </c>
      <c r="V458" s="16" t="s">
        <v>843</v>
      </c>
      <c r="W458" s="16" t="s">
        <v>843</v>
      </c>
      <c r="X458" s="16" t="s">
        <v>843</v>
      </c>
      <c r="Y458" s="16" t="s">
        <v>844</v>
      </c>
      <c r="Z458" s="16" t="s">
        <v>843</v>
      </c>
      <c r="AA458" s="16" t="s">
        <v>843</v>
      </c>
      <c r="AB458" s="16" t="s">
        <v>844</v>
      </c>
      <c r="AC458" s="16" t="s">
        <v>844</v>
      </c>
      <c r="AD458" s="16" t="s">
        <v>865</v>
      </c>
      <c r="AF458" s="16" t="s">
        <v>11659</v>
      </c>
      <c r="AG458" s="16" t="s">
        <v>11691</v>
      </c>
      <c r="AH458" s="16" t="s">
        <v>844</v>
      </c>
      <c r="AI458" s="16" t="s">
        <v>843</v>
      </c>
      <c r="AJ458" s="16" t="s">
        <v>843</v>
      </c>
      <c r="AK458" s="16" t="s">
        <v>843</v>
      </c>
      <c r="AL458" s="16" t="s">
        <v>844</v>
      </c>
      <c r="AM458" s="16" t="s">
        <v>844</v>
      </c>
      <c r="AN458" s="16" t="s">
        <v>843</v>
      </c>
      <c r="AO458" s="16" t="s">
        <v>843</v>
      </c>
      <c r="AP458" s="16" t="s">
        <v>843</v>
      </c>
      <c r="AQ458" s="16" t="s">
        <v>844</v>
      </c>
      <c r="AR458" s="16" t="s">
        <v>4433</v>
      </c>
      <c r="AS458" s="16" t="s">
        <v>843</v>
      </c>
      <c r="AT458" s="16" t="s">
        <v>843</v>
      </c>
      <c r="AU458" s="16" t="s">
        <v>843</v>
      </c>
      <c r="AV458" s="16" t="s">
        <v>843</v>
      </c>
      <c r="AW458" s="16" t="s">
        <v>843</v>
      </c>
      <c r="AX458" s="16" t="s">
        <v>843</v>
      </c>
      <c r="AY458" s="16" t="s">
        <v>844</v>
      </c>
      <c r="BF458" s="16" t="s">
        <v>844</v>
      </c>
      <c r="BH458" s="16" t="s">
        <v>7386</v>
      </c>
      <c r="BI458" s="16" t="s">
        <v>11885</v>
      </c>
      <c r="BJ458" s="16" t="s">
        <v>844</v>
      </c>
      <c r="BK458" s="16" t="s">
        <v>843</v>
      </c>
      <c r="BL458" s="16" t="s">
        <v>844</v>
      </c>
      <c r="BM458" s="16" t="s">
        <v>843</v>
      </c>
      <c r="BN458" s="16" t="s">
        <v>843</v>
      </c>
      <c r="BO458" s="16" t="s">
        <v>843</v>
      </c>
      <c r="BP458" s="16" t="s">
        <v>843</v>
      </c>
      <c r="BQ458" s="16" t="s">
        <v>843</v>
      </c>
      <c r="BR458" s="16" t="s">
        <v>11886</v>
      </c>
      <c r="BS458" s="16" t="s">
        <v>844</v>
      </c>
      <c r="BT458" s="16" t="s">
        <v>844</v>
      </c>
      <c r="BU458" s="16" t="s">
        <v>843</v>
      </c>
      <c r="BV458" s="16" t="s">
        <v>843</v>
      </c>
      <c r="BW458" s="16" t="s">
        <v>843</v>
      </c>
      <c r="BX458" s="16" t="s">
        <v>843</v>
      </c>
      <c r="BY458" s="16" t="s">
        <v>843</v>
      </c>
      <c r="BZ458" s="16" t="s">
        <v>843</v>
      </c>
      <c r="CA458" s="16" t="s">
        <v>843</v>
      </c>
      <c r="CC458" s="16" t="s">
        <v>867</v>
      </c>
      <c r="CD458" s="16" t="s">
        <v>6843</v>
      </c>
      <c r="CE458" s="16" t="s">
        <v>7537</v>
      </c>
      <c r="DN458" s="16" t="s">
        <v>4411</v>
      </c>
      <c r="DQ458" s="16" t="s">
        <v>7093</v>
      </c>
      <c r="DR458" s="16" t="s">
        <v>865</v>
      </c>
      <c r="DX458" s="16" t="s">
        <v>865</v>
      </c>
      <c r="ES458" s="16" t="s">
        <v>865</v>
      </c>
      <c r="EU458" s="16" t="s">
        <v>7810</v>
      </c>
      <c r="EV458" s="16" t="s">
        <v>865</v>
      </c>
      <c r="FT458" s="16" t="s">
        <v>865</v>
      </c>
      <c r="HC458" s="16" t="s">
        <v>865</v>
      </c>
      <c r="JA458" s="16" t="s">
        <v>4813</v>
      </c>
      <c r="JB458" s="16" t="s">
        <v>865</v>
      </c>
      <c r="JC458" s="16" t="s">
        <v>865</v>
      </c>
      <c r="JD458" s="16" t="s">
        <v>865</v>
      </c>
      <c r="JE458" s="16" t="s">
        <v>865</v>
      </c>
      <c r="JF458" s="16" t="s">
        <v>865</v>
      </c>
      <c r="JG458" s="16" t="s">
        <v>1056</v>
      </c>
      <c r="JH458" s="16" t="s">
        <v>7582</v>
      </c>
      <c r="JJ458" s="16" t="s">
        <v>867</v>
      </c>
      <c r="KF458" s="16" t="s">
        <v>4926</v>
      </c>
      <c r="KI458" s="16" t="s">
        <v>4837</v>
      </c>
      <c r="KO458" s="16" t="s">
        <v>9911</v>
      </c>
      <c r="KP458" s="16" t="s">
        <v>9910</v>
      </c>
      <c r="KQ458" s="16" t="s">
        <v>8694</v>
      </c>
      <c r="KR458" s="16" t="s">
        <v>11071</v>
      </c>
      <c r="KS458" s="16" t="s">
        <v>9912</v>
      </c>
      <c r="KT458" s="16" t="s">
        <v>9148</v>
      </c>
      <c r="KU458" s="16" t="s">
        <v>844</v>
      </c>
      <c r="KV458" s="16" t="s">
        <v>9148</v>
      </c>
      <c r="KW458" s="16" t="s">
        <v>851</v>
      </c>
      <c r="KY458" s="16" t="s">
        <v>486</v>
      </c>
      <c r="LC458" s="16" t="s">
        <v>10879</v>
      </c>
      <c r="LE458" s="16" t="s">
        <v>11693</v>
      </c>
      <c r="LF458" s="16" t="s">
        <v>11654</v>
      </c>
      <c r="LI458" s="16" t="s">
        <v>11655</v>
      </c>
      <c r="LJ458" s="16" t="s">
        <v>843</v>
      </c>
      <c r="LL458" s="16" t="s">
        <v>8711</v>
      </c>
      <c r="LM458" s="16" t="s">
        <v>8741</v>
      </c>
      <c r="LO458" s="16" t="s">
        <v>1056</v>
      </c>
      <c r="LP458" s="16" t="s">
        <v>844</v>
      </c>
      <c r="LQ458" s="16" t="s">
        <v>1056</v>
      </c>
      <c r="LR458" s="16" t="s">
        <v>844</v>
      </c>
      <c r="LS458" s="16" t="s">
        <v>844</v>
      </c>
      <c r="LT458" s="16" t="s">
        <v>843</v>
      </c>
      <c r="LU458" s="16" t="s">
        <v>843</v>
      </c>
      <c r="LV458" s="16" t="s">
        <v>843</v>
      </c>
      <c r="LW458" s="16" t="s">
        <v>843</v>
      </c>
      <c r="LX458" s="16" t="s">
        <v>844</v>
      </c>
      <c r="LY458" s="16" t="s">
        <v>843</v>
      </c>
      <c r="LZ458" s="16" t="s">
        <v>844</v>
      </c>
      <c r="MA458" s="16" t="s">
        <v>844</v>
      </c>
      <c r="MB458" s="16" t="s">
        <v>843</v>
      </c>
      <c r="MC458" s="16" t="s">
        <v>843</v>
      </c>
      <c r="ME458" s="16" t="s">
        <v>11656</v>
      </c>
      <c r="MF458" s="16" t="s">
        <v>8847</v>
      </c>
      <c r="MO458" s="16" t="s">
        <v>1817</v>
      </c>
      <c r="MP458" s="16" t="s">
        <v>1826</v>
      </c>
      <c r="MR458" s="16" t="s">
        <v>470</v>
      </c>
      <c r="MS458" s="16" t="s">
        <v>11882</v>
      </c>
      <c r="MT458" s="16" t="s">
        <v>9003</v>
      </c>
      <c r="MU458" s="16" t="s">
        <v>816</v>
      </c>
      <c r="MV458" s="16" t="s">
        <v>487</v>
      </c>
      <c r="MW458" s="16" t="s">
        <v>1267</v>
      </c>
      <c r="MX458" s="16" t="s">
        <v>1262</v>
      </c>
      <c r="MY458" s="16" t="s">
        <v>486</v>
      </c>
      <c r="MZ458" s="16" t="s">
        <v>487</v>
      </c>
      <c r="NA458" s="16" t="s">
        <v>486</v>
      </c>
      <c r="NC458" s="16" t="s">
        <v>486</v>
      </c>
      <c r="ND458" s="16" t="s">
        <v>486</v>
      </c>
      <c r="NE458" s="16" t="s">
        <v>486</v>
      </c>
      <c r="NG458" s="16" t="s">
        <v>1376</v>
      </c>
      <c r="NI458" s="16" t="s">
        <v>11658</v>
      </c>
      <c r="NQ458" s="16" t="s">
        <v>1078</v>
      </c>
      <c r="NR458" s="16" t="s">
        <v>876</v>
      </c>
      <c r="NS458" s="16" t="s">
        <v>462</v>
      </c>
      <c r="NT458" s="16" t="s">
        <v>482</v>
      </c>
      <c r="NU458" s="16">
        <v>0.79400000000000004</v>
      </c>
      <c r="NV458" s="16" t="s">
        <v>824</v>
      </c>
      <c r="NW458" s="16" t="s">
        <v>1173</v>
      </c>
      <c r="NX458" s="16" t="s">
        <v>1142</v>
      </c>
      <c r="NY458" s="16" t="s">
        <v>824</v>
      </c>
      <c r="NZ458" s="16" t="s">
        <v>932</v>
      </c>
      <c r="OB458" s="16" t="s">
        <v>833</v>
      </c>
      <c r="OC458" s="16" t="s">
        <v>876</v>
      </c>
    </row>
    <row r="459" spans="1:393" x14ac:dyDescent="0.25">
      <c r="A459" s="16" t="s">
        <v>11074</v>
      </c>
      <c r="B459" s="16" t="s">
        <v>8732</v>
      </c>
      <c r="C459" s="16" t="s">
        <v>972</v>
      </c>
      <c r="D459" s="16" t="s">
        <v>844</v>
      </c>
      <c r="E459" s="16" t="s">
        <v>843</v>
      </c>
      <c r="F459" s="16" t="s">
        <v>843</v>
      </c>
      <c r="G459" s="16" t="s">
        <v>843</v>
      </c>
      <c r="H459" s="16" t="s">
        <v>843</v>
      </c>
      <c r="I459" s="16" t="s">
        <v>843</v>
      </c>
      <c r="J459" s="16" t="s">
        <v>843</v>
      </c>
      <c r="K459" s="16" t="s">
        <v>843</v>
      </c>
      <c r="L459" s="16" t="s">
        <v>843</v>
      </c>
      <c r="M459" s="16" t="s">
        <v>843</v>
      </c>
      <c r="N459" s="16" t="s">
        <v>843</v>
      </c>
      <c r="O459" s="16" t="s">
        <v>843</v>
      </c>
      <c r="Q459" s="16" t="s">
        <v>844</v>
      </c>
      <c r="R459" s="16">
        <v>13</v>
      </c>
      <c r="T459" s="16" t="s">
        <v>474</v>
      </c>
      <c r="U459" s="16" t="s">
        <v>843</v>
      </c>
      <c r="V459" s="16" t="s">
        <v>844</v>
      </c>
      <c r="W459" s="16" t="s">
        <v>843</v>
      </c>
      <c r="X459" s="16" t="s">
        <v>843</v>
      </c>
      <c r="Y459" s="16" t="s">
        <v>843</v>
      </c>
      <c r="Z459" s="16" t="s">
        <v>844</v>
      </c>
      <c r="AA459" s="16" t="s">
        <v>843</v>
      </c>
      <c r="AB459" s="16" t="s">
        <v>843</v>
      </c>
      <c r="AC459" s="16" t="s">
        <v>844</v>
      </c>
      <c r="AF459" s="16" t="s">
        <v>11659</v>
      </c>
      <c r="AG459" s="16" t="s">
        <v>11691</v>
      </c>
      <c r="AH459" s="16" t="s">
        <v>844</v>
      </c>
      <c r="AI459" s="16" t="s">
        <v>843</v>
      </c>
      <c r="AJ459" s="16" t="s">
        <v>843</v>
      </c>
      <c r="AK459" s="16" t="s">
        <v>843</v>
      </c>
      <c r="AL459" s="16" t="s">
        <v>844</v>
      </c>
      <c r="AM459" s="16" t="s">
        <v>844</v>
      </c>
      <c r="AN459" s="16" t="s">
        <v>843</v>
      </c>
      <c r="AO459" s="16" t="s">
        <v>843</v>
      </c>
      <c r="AP459" s="16" t="s">
        <v>843</v>
      </c>
      <c r="AQ459" s="16" t="s">
        <v>844</v>
      </c>
      <c r="AR459" s="16" t="s">
        <v>4415</v>
      </c>
      <c r="AS459" s="16" t="s">
        <v>844</v>
      </c>
      <c r="AT459" s="16" t="s">
        <v>843</v>
      </c>
      <c r="AU459" s="16" t="s">
        <v>843</v>
      </c>
      <c r="AV459" s="16" t="s">
        <v>843</v>
      </c>
      <c r="AW459" s="16" t="s">
        <v>843</v>
      </c>
      <c r="AX459" s="16" t="s">
        <v>843</v>
      </c>
      <c r="AY459" s="16" t="s">
        <v>843</v>
      </c>
      <c r="AZ459" s="16" t="s">
        <v>4437</v>
      </c>
      <c r="BF459" s="16" t="s">
        <v>844</v>
      </c>
      <c r="BH459" s="16" t="s">
        <v>7386</v>
      </c>
      <c r="BI459" s="16" t="s">
        <v>7770</v>
      </c>
      <c r="BJ459" s="16" t="s">
        <v>844</v>
      </c>
      <c r="BK459" s="16" t="s">
        <v>843</v>
      </c>
      <c r="BL459" s="16" t="s">
        <v>843</v>
      </c>
      <c r="BM459" s="16" t="s">
        <v>843</v>
      </c>
      <c r="BN459" s="16" t="s">
        <v>843</v>
      </c>
      <c r="BO459" s="16" t="s">
        <v>843</v>
      </c>
      <c r="BP459" s="16" t="s">
        <v>843</v>
      </c>
      <c r="BQ459" s="16" t="s">
        <v>843</v>
      </c>
      <c r="BR459" s="16" t="s">
        <v>7793</v>
      </c>
      <c r="BS459" s="16" t="s">
        <v>843</v>
      </c>
      <c r="BT459" s="16" t="s">
        <v>844</v>
      </c>
      <c r="BU459" s="16" t="s">
        <v>843</v>
      </c>
      <c r="BV459" s="16" t="s">
        <v>843</v>
      </c>
      <c r="BW459" s="16" t="s">
        <v>843</v>
      </c>
      <c r="BX459" s="16" t="s">
        <v>843</v>
      </c>
      <c r="BY459" s="16" t="s">
        <v>843</v>
      </c>
      <c r="BZ459" s="16" t="s">
        <v>843</v>
      </c>
      <c r="CA459" s="16" t="s">
        <v>843</v>
      </c>
      <c r="CC459" s="16" t="s">
        <v>867</v>
      </c>
      <c r="CD459" s="16" t="s">
        <v>6840</v>
      </c>
      <c r="CE459" s="16" t="s">
        <v>7537</v>
      </c>
      <c r="DN459" s="16" t="s">
        <v>4411</v>
      </c>
      <c r="DQ459" s="16" t="s">
        <v>7093</v>
      </c>
      <c r="DR459" s="16" t="s">
        <v>865</v>
      </c>
      <c r="DX459" s="16" t="s">
        <v>865</v>
      </c>
      <c r="ES459" s="16" t="s">
        <v>865</v>
      </c>
      <c r="EU459" s="16" t="s">
        <v>7810</v>
      </c>
      <c r="EV459" s="16" t="s">
        <v>865</v>
      </c>
      <c r="HC459" s="16" t="s">
        <v>865</v>
      </c>
      <c r="KO459" s="16" t="s">
        <v>9911</v>
      </c>
      <c r="KP459" s="16" t="s">
        <v>9910</v>
      </c>
      <c r="KQ459" s="16" t="s">
        <v>8694</v>
      </c>
      <c r="KR459" s="16" t="s">
        <v>11075</v>
      </c>
      <c r="KS459" s="16" t="s">
        <v>9912</v>
      </c>
      <c r="KT459" s="16" t="s">
        <v>9148</v>
      </c>
      <c r="KU459" s="16" t="s">
        <v>844</v>
      </c>
      <c r="KV459" s="16" t="s">
        <v>9148</v>
      </c>
      <c r="KW459" s="16" t="s">
        <v>851</v>
      </c>
      <c r="KY459" s="16" t="s">
        <v>486</v>
      </c>
      <c r="LC459" s="16" t="s">
        <v>10879</v>
      </c>
      <c r="LD459" s="16" t="s">
        <v>11692</v>
      </c>
      <c r="LE459" s="16" t="s">
        <v>11693</v>
      </c>
      <c r="LF459" s="16" t="s">
        <v>11654</v>
      </c>
      <c r="LI459" s="16" t="s">
        <v>11655</v>
      </c>
      <c r="LM459" s="16" t="s">
        <v>8741</v>
      </c>
      <c r="LO459" s="16" t="s">
        <v>1056</v>
      </c>
      <c r="LP459" s="16" t="s">
        <v>844</v>
      </c>
      <c r="LQ459" s="16" t="s">
        <v>1056</v>
      </c>
      <c r="LR459" s="16" t="s">
        <v>844</v>
      </c>
      <c r="LS459" s="16" t="s">
        <v>844</v>
      </c>
      <c r="LT459" s="16" t="s">
        <v>843</v>
      </c>
      <c r="LU459" s="16" t="s">
        <v>843</v>
      </c>
      <c r="LV459" s="16" t="s">
        <v>843</v>
      </c>
      <c r="LW459" s="16" t="s">
        <v>843</v>
      </c>
      <c r="LX459" s="16" t="s">
        <v>844</v>
      </c>
      <c r="LY459" s="16" t="s">
        <v>843</v>
      </c>
      <c r="LZ459" s="16" t="s">
        <v>844</v>
      </c>
      <c r="MA459" s="16" t="s">
        <v>844</v>
      </c>
      <c r="MB459" s="16" t="s">
        <v>843</v>
      </c>
      <c r="MC459" s="16" t="s">
        <v>843</v>
      </c>
      <c r="ME459" s="16" t="s">
        <v>11677</v>
      </c>
      <c r="MF459" s="16" t="s">
        <v>8847</v>
      </c>
      <c r="MR459" s="16" t="s">
        <v>474</v>
      </c>
      <c r="MS459" s="16" t="s">
        <v>11882</v>
      </c>
      <c r="MT459" s="16" t="s">
        <v>9003</v>
      </c>
      <c r="MU459" s="16" t="s">
        <v>816</v>
      </c>
      <c r="MV459" s="16" t="s">
        <v>487</v>
      </c>
      <c r="MW459" s="16" t="s">
        <v>1266</v>
      </c>
      <c r="MX459" s="16" t="s">
        <v>1262</v>
      </c>
      <c r="MY459" s="16" t="s">
        <v>486</v>
      </c>
      <c r="MZ459" s="16" t="s">
        <v>487</v>
      </c>
      <c r="NA459" s="16" t="s">
        <v>486</v>
      </c>
      <c r="NC459" s="16" t="s">
        <v>486</v>
      </c>
      <c r="NE459" s="16" t="s">
        <v>486</v>
      </c>
      <c r="NI459" s="16" t="s">
        <v>11658</v>
      </c>
      <c r="NL459" s="16" t="s">
        <v>844</v>
      </c>
      <c r="NS459" s="16" t="s">
        <v>462</v>
      </c>
      <c r="NT459" s="16" t="s">
        <v>482</v>
      </c>
      <c r="NU459" s="16">
        <v>0.79400000000000004</v>
      </c>
      <c r="NV459" s="16" t="s">
        <v>824</v>
      </c>
      <c r="NW459" s="16" t="s">
        <v>1179</v>
      </c>
      <c r="NX459" s="16" t="s">
        <v>1142</v>
      </c>
      <c r="NY459" s="16" t="s">
        <v>824</v>
      </c>
      <c r="NZ459" s="16" t="s">
        <v>929</v>
      </c>
    </row>
    <row r="460" spans="1:393" x14ac:dyDescent="0.25">
      <c r="A460" s="16" t="s">
        <v>11079</v>
      </c>
      <c r="B460" s="16" t="s">
        <v>844</v>
      </c>
      <c r="C460" s="16" t="s">
        <v>972</v>
      </c>
      <c r="D460" s="16" t="s">
        <v>844</v>
      </c>
      <c r="E460" s="16" t="s">
        <v>843</v>
      </c>
      <c r="F460" s="16" t="s">
        <v>843</v>
      </c>
      <c r="G460" s="16" t="s">
        <v>843</v>
      </c>
      <c r="H460" s="16" t="s">
        <v>843</v>
      </c>
      <c r="I460" s="16" t="s">
        <v>843</v>
      </c>
      <c r="J460" s="16" t="s">
        <v>843</v>
      </c>
      <c r="K460" s="16" t="s">
        <v>843</v>
      </c>
      <c r="L460" s="16" t="s">
        <v>843</v>
      </c>
      <c r="M460" s="16" t="s">
        <v>843</v>
      </c>
      <c r="N460" s="16" t="s">
        <v>843</v>
      </c>
      <c r="O460" s="16" t="s">
        <v>843</v>
      </c>
      <c r="Q460" s="16" t="s">
        <v>844</v>
      </c>
      <c r="R460" s="16">
        <v>60</v>
      </c>
      <c r="T460" s="16" t="s">
        <v>470</v>
      </c>
      <c r="U460" s="16" t="s">
        <v>844</v>
      </c>
      <c r="V460" s="16" t="s">
        <v>843</v>
      </c>
      <c r="W460" s="16" t="s">
        <v>844</v>
      </c>
      <c r="X460" s="16" t="s">
        <v>843</v>
      </c>
      <c r="Y460" s="16" t="s">
        <v>843</v>
      </c>
      <c r="Z460" s="16" t="s">
        <v>843</v>
      </c>
      <c r="AA460" s="16" t="s">
        <v>843</v>
      </c>
      <c r="AB460" s="16" t="s">
        <v>843</v>
      </c>
      <c r="AC460" s="16" t="s">
        <v>843</v>
      </c>
      <c r="AD460" s="16" t="s">
        <v>867</v>
      </c>
      <c r="AF460" s="16" t="s">
        <v>11740</v>
      </c>
      <c r="AG460" s="16" t="s">
        <v>11854</v>
      </c>
      <c r="AH460" s="16" t="s">
        <v>844</v>
      </c>
      <c r="AI460" s="16" t="s">
        <v>843</v>
      </c>
      <c r="AJ460" s="16" t="s">
        <v>844</v>
      </c>
      <c r="AK460" s="16" t="s">
        <v>843</v>
      </c>
      <c r="AL460" s="16" t="s">
        <v>844</v>
      </c>
      <c r="AM460" s="16" t="s">
        <v>843</v>
      </c>
      <c r="AN460" s="16" t="s">
        <v>843</v>
      </c>
      <c r="AO460" s="16" t="s">
        <v>843</v>
      </c>
      <c r="AP460" s="16" t="s">
        <v>843</v>
      </c>
      <c r="AQ460" s="16" t="s">
        <v>843</v>
      </c>
      <c r="AR460" s="16" t="s">
        <v>4433</v>
      </c>
      <c r="AS460" s="16" t="s">
        <v>843</v>
      </c>
      <c r="AT460" s="16" t="s">
        <v>843</v>
      </c>
      <c r="AU460" s="16" t="s">
        <v>843</v>
      </c>
      <c r="AV460" s="16" t="s">
        <v>843</v>
      </c>
      <c r="AW460" s="16" t="s">
        <v>843</v>
      </c>
      <c r="AX460" s="16" t="s">
        <v>843</v>
      </c>
      <c r="AY460" s="16" t="s">
        <v>844</v>
      </c>
      <c r="BF460" s="16" t="s">
        <v>843</v>
      </c>
      <c r="BH460" s="16" t="s">
        <v>7380</v>
      </c>
      <c r="BI460" s="16" t="s">
        <v>7785</v>
      </c>
      <c r="BJ460" s="16" t="s">
        <v>843</v>
      </c>
      <c r="BK460" s="16" t="s">
        <v>843</v>
      </c>
      <c r="BL460" s="16" t="s">
        <v>843</v>
      </c>
      <c r="BM460" s="16" t="s">
        <v>843</v>
      </c>
      <c r="BN460" s="16" t="s">
        <v>843</v>
      </c>
      <c r="BO460" s="16" t="s">
        <v>844</v>
      </c>
      <c r="BP460" s="16" t="s">
        <v>843</v>
      </c>
      <c r="BQ460" s="16" t="s">
        <v>843</v>
      </c>
      <c r="DX460" s="16" t="s">
        <v>865</v>
      </c>
      <c r="ES460" s="16" t="s">
        <v>865</v>
      </c>
      <c r="EU460" s="16" t="s">
        <v>7810</v>
      </c>
      <c r="EV460" s="16" t="s">
        <v>865</v>
      </c>
      <c r="FF460" s="16" t="s">
        <v>7836</v>
      </c>
      <c r="HC460" s="16" t="s">
        <v>865</v>
      </c>
      <c r="JA460" s="16" t="s">
        <v>4813</v>
      </c>
      <c r="JB460" s="16" t="s">
        <v>865</v>
      </c>
      <c r="JC460" s="16" t="s">
        <v>865</v>
      </c>
      <c r="JD460" s="16" t="s">
        <v>865</v>
      </c>
      <c r="JE460" s="16" t="s">
        <v>865</v>
      </c>
      <c r="JF460" s="16" t="s">
        <v>865</v>
      </c>
      <c r="JG460" s="16" t="s">
        <v>843</v>
      </c>
      <c r="JH460" s="16" t="s">
        <v>7574</v>
      </c>
      <c r="JJ460" s="16" t="s">
        <v>867</v>
      </c>
      <c r="KF460" s="16" t="s">
        <v>4951</v>
      </c>
      <c r="KI460" s="16" t="s">
        <v>4982</v>
      </c>
      <c r="KK460" s="16" t="s">
        <v>4904</v>
      </c>
      <c r="KM460" s="16" t="s">
        <v>7628</v>
      </c>
      <c r="KO460" s="16" t="s">
        <v>9915</v>
      </c>
      <c r="KP460" s="16" t="s">
        <v>9914</v>
      </c>
      <c r="KQ460" s="16" t="s">
        <v>8694</v>
      </c>
      <c r="KR460" s="16" t="s">
        <v>11080</v>
      </c>
      <c r="KS460" s="16" t="s">
        <v>9916</v>
      </c>
      <c r="KT460" s="16" t="s">
        <v>9148</v>
      </c>
      <c r="KU460" s="16" t="s">
        <v>844</v>
      </c>
      <c r="KV460" s="16" t="s">
        <v>9148</v>
      </c>
      <c r="KW460" s="16" t="s">
        <v>851</v>
      </c>
      <c r="KY460" s="16" t="s">
        <v>486</v>
      </c>
      <c r="LC460" s="16" t="s">
        <v>10879</v>
      </c>
      <c r="LF460" s="16" t="s">
        <v>11654</v>
      </c>
      <c r="LI460" s="16" t="s">
        <v>11655</v>
      </c>
      <c r="LJ460" s="16" t="s">
        <v>843</v>
      </c>
      <c r="LK460" s="16" t="s">
        <v>836</v>
      </c>
      <c r="LL460" s="16" t="s">
        <v>8756</v>
      </c>
      <c r="LM460" s="16" t="s">
        <v>8741</v>
      </c>
      <c r="LO460" s="16" t="s">
        <v>843</v>
      </c>
      <c r="LP460" s="16" t="s">
        <v>843</v>
      </c>
      <c r="LQ460" s="16" t="s">
        <v>1056</v>
      </c>
      <c r="LR460" s="16" t="s">
        <v>843</v>
      </c>
      <c r="LS460" s="16" t="s">
        <v>1056</v>
      </c>
      <c r="LT460" s="16" t="s">
        <v>843</v>
      </c>
      <c r="LU460" s="16" t="s">
        <v>1056</v>
      </c>
      <c r="LV460" s="16" t="s">
        <v>843</v>
      </c>
      <c r="LW460" s="16" t="s">
        <v>843</v>
      </c>
      <c r="LX460" s="16" t="s">
        <v>843</v>
      </c>
      <c r="LY460" s="16" t="s">
        <v>843</v>
      </c>
      <c r="LZ460" s="16" t="s">
        <v>843</v>
      </c>
      <c r="MA460" s="16" t="s">
        <v>843</v>
      </c>
      <c r="MB460" s="16" t="s">
        <v>843</v>
      </c>
      <c r="MC460" s="16" t="s">
        <v>843</v>
      </c>
      <c r="ME460" s="16" t="s">
        <v>11656</v>
      </c>
      <c r="MF460" s="16" t="s">
        <v>8847</v>
      </c>
      <c r="MJ460" s="16" t="s">
        <v>1834</v>
      </c>
      <c r="MO460" s="16" t="s">
        <v>1809</v>
      </c>
      <c r="MP460" s="16" t="s">
        <v>1829</v>
      </c>
      <c r="MQ460" s="16" t="s">
        <v>1784</v>
      </c>
      <c r="MR460" s="16" t="s">
        <v>470</v>
      </c>
      <c r="MS460" s="16" t="s">
        <v>11882</v>
      </c>
      <c r="MT460" s="16" t="s">
        <v>8967</v>
      </c>
      <c r="MU460" s="16" t="s">
        <v>817</v>
      </c>
      <c r="NC460" s="16" t="s">
        <v>486</v>
      </c>
      <c r="NE460" s="16" t="s">
        <v>486</v>
      </c>
      <c r="NG460" s="16" t="s">
        <v>1376</v>
      </c>
      <c r="NI460" s="16" t="s">
        <v>11658</v>
      </c>
      <c r="NR460" s="16" t="s">
        <v>877</v>
      </c>
      <c r="NS460" s="16" t="s">
        <v>462</v>
      </c>
      <c r="NT460" s="16" t="s">
        <v>482</v>
      </c>
      <c r="NU460" s="16">
        <v>0.79400000000000004</v>
      </c>
      <c r="NV460" s="16" t="s">
        <v>457</v>
      </c>
      <c r="NW460" s="16" t="s">
        <v>1177</v>
      </c>
      <c r="NX460" s="16" t="s">
        <v>1142</v>
      </c>
      <c r="OB460" s="16" t="s">
        <v>836</v>
      </c>
      <c r="OC460" s="16" t="s">
        <v>877</v>
      </c>
    </row>
    <row r="461" spans="1:393" x14ac:dyDescent="0.25">
      <c r="A461" s="16" t="s">
        <v>11085</v>
      </c>
      <c r="B461" s="16" t="s">
        <v>1056</v>
      </c>
      <c r="C461" s="16" t="s">
        <v>4199</v>
      </c>
      <c r="D461" s="16" t="s">
        <v>843</v>
      </c>
      <c r="E461" s="16" t="s">
        <v>843</v>
      </c>
      <c r="F461" s="16" t="s">
        <v>843</v>
      </c>
      <c r="G461" s="16" t="s">
        <v>843</v>
      </c>
      <c r="H461" s="16" t="s">
        <v>843</v>
      </c>
      <c r="I461" s="16" t="s">
        <v>844</v>
      </c>
      <c r="J461" s="16" t="s">
        <v>843</v>
      </c>
      <c r="K461" s="16" t="s">
        <v>843</v>
      </c>
      <c r="L461" s="16" t="s">
        <v>843</v>
      </c>
      <c r="M461" s="16" t="s">
        <v>843</v>
      </c>
      <c r="N461" s="16" t="s">
        <v>843</v>
      </c>
      <c r="O461" s="16" t="s">
        <v>843</v>
      </c>
      <c r="Q461" s="16" t="s">
        <v>843</v>
      </c>
      <c r="R461" s="16">
        <v>65</v>
      </c>
      <c r="T461" s="16" t="s">
        <v>470</v>
      </c>
      <c r="U461" s="16" t="s">
        <v>844</v>
      </c>
      <c r="V461" s="16" t="s">
        <v>843</v>
      </c>
      <c r="W461" s="16" t="s">
        <v>844</v>
      </c>
      <c r="X461" s="16" t="s">
        <v>843</v>
      </c>
      <c r="Y461" s="16" t="s">
        <v>843</v>
      </c>
      <c r="Z461" s="16" t="s">
        <v>843</v>
      </c>
      <c r="AA461" s="16" t="s">
        <v>843</v>
      </c>
      <c r="AB461" s="16" t="s">
        <v>843</v>
      </c>
      <c r="AC461" s="16" t="s">
        <v>843</v>
      </c>
      <c r="AD461" s="16" t="s">
        <v>867</v>
      </c>
      <c r="BF461" s="16" t="s">
        <v>843</v>
      </c>
      <c r="JB461" s="16" t="s">
        <v>865</v>
      </c>
      <c r="JC461" s="16" t="s">
        <v>865</v>
      </c>
      <c r="JD461" s="16" t="s">
        <v>865</v>
      </c>
      <c r="JE461" s="16" t="s">
        <v>865</v>
      </c>
      <c r="JF461" s="16" t="s">
        <v>865</v>
      </c>
      <c r="JG461" s="16" t="s">
        <v>843</v>
      </c>
      <c r="JH461" s="16" t="s">
        <v>4846</v>
      </c>
      <c r="KO461" s="16" t="s">
        <v>9915</v>
      </c>
      <c r="KP461" s="16" t="s">
        <v>9914</v>
      </c>
      <c r="KQ461" s="16" t="s">
        <v>8694</v>
      </c>
      <c r="KR461" s="16" t="s">
        <v>11086</v>
      </c>
      <c r="KS461" s="16" t="s">
        <v>9916</v>
      </c>
      <c r="KT461" s="16" t="s">
        <v>9148</v>
      </c>
      <c r="KU461" s="16" t="s">
        <v>844</v>
      </c>
      <c r="KV461" s="16" t="s">
        <v>9148</v>
      </c>
      <c r="LC461" s="16" t="s">
        <v>10879</v>
      </c>
      <c r="LF461" s="16" t="s">
        <v>11654</v>
      </c>
      <c r="LJ461" s="16" t="s">
        <v>843</v>
      </c>
      <c r="LL461" s="16" t="s">
        <v>8711</v>
      </c>
      <c r="LM461" s="16" t="s">
        <v>8741</v>
      </c>
      <c r="LO461" s="16" t="s">
        <v>843</v>
      </c>
      <c r="LP461" s="16" t="s">
        <v>843</v>
      </c>
      <c r="LQ461" s="16" t="s">
        <v>1056</v>
      </c>
      <c r="LR461" s="16" t="s">
        <v>843</v>
      </c>
      <c r="LS461" s="16" t="s">
        <v>1056</v>
      </c>
      <c r="LT461" s="16" t="s">
        <v>843</v>
      </c>
      <c r="LU461" s="16" t="s">
        <v>1056</v>
      </c>
      <c r="LV461" s="16" t="s">
        <v>843</v>
      </c>
      <c r="LW461" s="16" t="s">
        <v>843</v>
      </c>
      <c r="LX461" s="16" t="s">
        <v>843</v>
      </c>
      <c r="LY461" s="16" t="s">
        <v>843</v>
      </c>
      <c r="LZ461" s="16" t="s">
        <v>843</v>
      </c>
      <c r="MA461" s="16" t="s">
        <v>843</v>
      </c>
      <c r="MB461" s="16" t="s">
        <v>843</v>
      </c>
      <c r="MC461" s="16" t="s">
        <v>843</v>
      </c>
      <c r="ME461" s="16" t="s">
        <v>11656</v>
      </c>
      <c r="MF461" s="16" t="s">
        <v>8847</v>
      </c>
      <c r="MR461" s="16" t="s">
        <v>470</v>
      </c>
      <c r="MS461" s="16" t="s">
        <v>11882</v>
      </c>
      <c r="NI461" s="16" t="s">
        <v>11658</v>
      </c>
      <c r="NR461" s="16" t="s">
        <v>878</v>
      </c>
      <c r="NS461" s="16" t="s">
        <v>462</v>
      </c>
      <c r="NT461" s="16" t="s">
        <v>482</v>
      </c>
      <c r="NU461" s="16">
        <v>0.79400000000000004</v>
      </c>
      <c r="NV461" s="16" t="s">
        <v>457</v>
      </c>
      <c r="NW461" s="16" t="s">
        <v>1177</v>
      </c>
      <c r="NX461" s="16" t="s">
        <v>1142</v>
      </c>
      <c r="OB461" s="16" t="s">
        <v>833</v>
      </c>
      <c r="OC461" s="16" t="s">
        <v>878</v>
      </c>
    </row>
    <row r="462" spans="1:393" x14ac:dyDescent="0.25">
      <c r="A462" s="16" t="s">
        <v>11089</v>
      </c>
      <c r="B462" s="16" t="s">
        <v>844</v>
      </c>
      <c r="C462" s="16" t="s">
        <v>972</v>
      </c>
      <c r="D462" s="16" t="s">
        <v>844</v>
      </c>
      <c r="E462" s="16" t="s">
        <v>843</v>
      </c>
      <c r="F462" s="16" t="s">
        <v>843</v>
      </c>
      <c r="G462" s="16" t="s">
        <v>843</v>
      </c>
      <c r="H462" s="16" t="s">
        <v>843</v>
      </c>
      <c r="I462" s="16" t="s">
        <v>843</v>
      </c>
      <c r="J462" s="16" t="s">
        <v>843</v>
      </c>
      <c r="K462" s="16" t="s">
        <v>843</v>
      </c>
      <c r="L462" s="16" t="s">
        <v>843</v>
      </c>
      <c r="M462" s="16" t="s">
        <v>843</v>
      </c>
      <c r="N462" s="16" t="s">
        <v>843</v>
      </c>
      <c r="O462" s="16" t="s">
        <v>843</v>
      </c>
      <c r="Q462" s="16" t="s">
        <v>844</v>
      </c>
      <c r="R462" s="16">
        <v>61</v>
      </c>
      <c r="T462" s="16" t="s">
        <v>470</v>
      </c>
      <c r="U462" s="16" t="s">
        <v>844</v>
      </c>
      <c r="V462" s="16" t="s">
        <v>843</v>
      </c>
      <c r="W462" s="16" t="s">
        <v>844</v>
      </c>
      <c r="X462" s="16" t="s">
        <v>843</v>
      </c>
      <c r="Y462" s="16" t="s">
        <v>843</v>
      </c>
      <c r="Z462" s="16" t="s">
        <v>843</v>
      </c>
      <c r="AA462" s="16" t="s">
        <v>843</v>
      </c>
      <c r="AB462" s="16" t="s">
        <v>843</v>
      </c>
      <c r="AC462" s="16" t="s">
        <v>843</v>
      </c>
      <c r="AD462" s="16" t="s">
        <v>867</v>
      </c>
      <c r="AF462" s="16" t="s">
        <v>11695</v>
      </c>
      <c r="AG462" s="16" t="s">
        <v>11725</v>
      </c>
      <c r="AH462" s="16" t="s">
        <v>844</v>
      </c>
      <c r="AI462" s="16" t="s">
        <v>844</v>
      </c>
      <c r="AJ462" s="16" t="s">
        <v>843</v>
      </c>
      <c r="AK462" s="16" t="s">
        <v>843</v>
      </c>
      <c r="AL462" s="16" t="s">
        <v>844</v>
      </c>
      <c r="AM462" s="16" t="s">
        <v>844</v>
      </c>
      <c r="AN462" s="16" t="s">
        <v>843</v>
      </c>
      <c r="AO462" s="16" t="s">
        <v>843</v>
      </c>
      <c r="AP462" s="16" t="s">
        <v>843</v>
      </c>
      <c r="AQ462" s="16" t="s">
        <v>844</v>
      </c>
      <c r="AR462" s="16" t="s">
        <v>11878</v>
      </c>
      <c r="AS462" s="16" t="s">
        <v>844</v>
      </c>
      <c r="AT462" s="16" t="s">
        <v>843</v>
      </c>
      <c r="AU462" s="16" t="s">
        <v>844</v>
      </c>
      <c r="AV462" s="16" t="s">
        <v>843</v>
      </c>
      <c r="AW462" s="16" t="s">
        <v>843</v>
      </c>
      <c r="AX462" s="16" t="s">
        <v>843</v>
      </c>
      <c r="AY462" s="16" t="s">
        <v>843</v>
      </c>
      <c r="AZ462" s="16" t="s">
        <v>4437</v>
      </c>
      <c r="BB462" s="16" t="s">
        <v>4437</v>
      </c>
      <c r="BF462" s="16" t="s">
        <v>844</v>
      </c>
      <c r="BH462" s="16" t="s">
        <v>7383</v>
      </c>
      <c r="BI462" s="16" t="s">
        <v>7785</v>
      </c>
      <c r="BJ462" s="16" t="s">
        <v>843</v>
      </c>
      <c r="BK462" s="16" t="s">
        <v>843</v>
      </c>
      <c r="BL462" s="16" t="s">
        <v>843</v>
      </c>
      <c r="BM462" s="16" t="s">
        <v>843</v>
      </c>
      <c r="BN462" s="16" t="s">
        <v>843</v>
      </c>
      <c r="BO462" s="16" t="s">
        <v>844</v>
      </c>
      <c r="BP462" s="16" t="s">
        <v>843</v>
      </c>
      <c r="BQ462" s="16" t="s">
        <v>843</v>
      </c>
      <c r="DX462" s="16" t="s">
        <v>867</v>
      </c>
      <c r="DY462" s="16" t="s">
        <v>867</v>
      </c>
      <c r="ES462" s="16" t="s">
        <v>865</v>
      </c>
      <c r="EU462" s="16" t="s">
        <v>7813</v>
      </c>
      <c r="EV462" s="16" t="s">
        <v>865</v>
      </c>
      <c r="FF462" s="16" t="s">
        <v>7839</v>
      </c>
      <c r="HC462" s="16" t="s">
        <v>865</v>
      </c>
      <c r="JA462" s="16" t="s">
        <v>4813</v>
      </c>
      <c r="JB462" s="16" t="s">
        <v>865</v>
      </c>
      <c r="JC462" s="16" t="s">
        <v>865</v>
      </c>
      <c r="JD462" s="16" t="s">
        <v>865</v>
      </c>
      <c r="JE462" s="16" t="s">
        <v>865</v>
      </c>
      <c r="JF462" s="16" t="s">
        <v>865</v>
      </c>
      <c r="JG462" s="16" t="s">
        <v>843</v>
      </c>
      <c r="JH462" s="16" t="s">
        <v>7591</v>
      </c>
      <c r="JJ462" s="16" t="s">
        <v>865</v>
      </c>
      <c r="KF462" s="16" t="s">
        <v>4926</v>
      </c>
      <c r="KI462" s="16" t="s">
        <v>4843</v>
      </c>
      <c r="KO462" s="16" t="s">
        <v>9920</v>
      </c>
      <c r="KP462" s="16" t="s">
        <v>9919</v>
      </c>
      <c r="KQ462" s="16" t="s">
        <v>8694</v>
      </c>
      <c r="KR462" s="16" t="s">
        <v>11090</v>
      </c>
      <c r="KS462" s="16" t="s">
        <v>9921</v>
      </c>
      <c r="KT462" s="16" t="s">
        <v>9148</v>
      </c>
      <c r="KU462" s="16" t="s">
        <v>844</v>
      </c>
      <c r="KV462" s="16" t="s">
        <v>9148</v>
      </c>
      <c r="KW462" s="16" t="s">
        <v>851</v>
      </c>
      <c r="KX462" s="16" t="s">
        <v>487</v>
      </c>
      <c r="KY462" s="16" t="s">
        <v>487</v>
      </c>
      <c r="KZ462" s="16" t="s">
        <v>487</v>
      </c>
      <c r="LC462" s="16" t="s">
        <v>10879</v>
      </c>
      <c r="LF462" s="16" t="s">
        <v>11654</v>
      </c>
      <c r="LI462" s="16" t="s">
        <v>11655</v>
      </c>
      <c r="LJ462" s="16" t="s">
        <v>843</v>
      </c>
      <c r="LL462" s="16" t="s">
        <v>8711</v>
      </c>
      <c r="LM462" s="16" t="s">
        <v>8741</v>
      </c>
      <c r="LO462" s="16" t="s">
        <v>843</v>
      </c>
      <c r="LP462" s="16" t="s">
        <v>843</v>
      </c>
      <c r="LQ462" s="16" t="s">
        <v>844</v>
      </c>
      <c r="LR462" s="16" t="s">
        <v>843</v>
      </c>
      <c r="LS462" s="16" t="s">
        <v>844</v>
      </c>
      <c r="LT462" s="16" t="s">
        <v>843</v>
      </c>
      <c r="LU462" s="16" t="s">
        <v>844</v>
      </c>
      <c r="LV462" s="16" t="s">
        <v>843</v>
      </c>
      <c r="LW462" s="16" t="s">
        <v>843</v>
      </c>
      <c r="LX462" s="16" t="s">
        <v>843</v>
      </c>
      <c r="LY462" s="16" t="s">
        <v>843</v>
      </c>
      <c r="LZ462" s="16" t="s">
        <v>843</v>
      </c>
      <c r="MA462" s="16" t="s">
        <v>843</v>
      </c>
      <c r="MB462" s="16" t="s">
        <v>843</v>
      </c>
      <c r="MC462" s="16" t="s">
        <v>843</v>
      </c>
      <c r="ME462" s="16" t="s">
        <v>11656</v>
      </c>
      <c r="MF462" s="16" t="s">
        <v>8847</v>
      </c>
      <c r="MO462" s="16" t="s">
        <v>1817</v>
      </c>
      <c r="MP462" s="16" t="s">
        <v>13846</v>
      </c>
      <c r="MR462" s="16" t="s">
        <v>470</v>
      </c>
      <c r="MS462" s="16" t="s">
        <v>11882</v>
      </c>
      <c r="MT462" s="16" t="s">
        <v>8813</v>
      </c>
      <c r="MU462" s="16" t="s">
        <v>817</v>
      </c>
      <c r="NC462" s="16" t="s">
        <v>486</v>
      </c>
      <c r="NE462" s="16" t="s">
        <v>486</v>
      </c>
      <c r="NG462" s="16" t="s">
        <v>1376</v>
      </c>
      <c r="NI462" s="16" t="s">
        <v>11658</v>
      </c>
      <c r="NR462" s="16" t="s">
        <v>877</v>
      </c>
      <c r="NS462" s="16" t="s">
        <v>462</v>
      </c>
      <c r="NT462" s="16" t="s">
        <v>482</v>
      </c>
      <c r="NU462" s="16">
        <v>0.79400000000000004</v>
      </c>
      <c r="NV462" s="16" t="s">
        <v>457</v>
      </c>
      <c r="NW462" s="16" t="s">
        <v>1177</v>
      </c>
      <c r="NX462" s="16" t="s">
        <v>1142</v>
      </c>
      <c r="OB462" s="16" t="s">
        <v>833</v>
      </c>
      <c r="OC462" s="16" t="s">
        <v>877</v>
      </c>
    </row>
    <row r="463" spans="1:393" x14ac:dyDescent="0.25">
      <c r="A463" s="16" t="s">
        <v>11093</v>
      </c>
      <c r="B463" s="16" t="s">
        <v>844</v>
      </c>
      <c r="C463" s="16" t="s">
        <v>972</v>
      </c>
      <c r="D463" s="16" t="s">
        <v>844</v>
      </c>
      <c r="E463" s="16" t="s">
        <v>843</v>
      </c>
      <c r="F463" s="16" t="s">
        <v>843</v>
      </c>
      <c r="G463" s="16" t="s">
        <v>843</v>
      </c>
      <c r="H463" s="16" t="s">
        <v>843</v>
      </c>
      <c r="I463" s="16" t="s">
        <v>843</v>
      </c>
      <c r="J463" s="16" t="s">
        <v>843</v>
      </c>
      <c r="K463" s="16" t="s">
        <v>843</v>
      </c>
      <c r="L463" s="16" t="s">
        <v>843</v>
      </c>
      <c r="M463" s="16" t="s">
        <v>843</v>
      </c>
      <c r="N463" s="16" t="s">
        <v>843</v>
      </c>
      <c r="O463" s="16" t="s">
        <v>843</v>
      </c>
      <c r="Q463" s="16" t="s">
        <v>844</v>
      </c>
      <c r="R463" s="16">
        <v>32</v>
      </c>
      <c r="T463" s="16" t="s">
        <v>470</v>
      </c>
      <c r="U463" s="16" t="s">
        <v>844</v>
      </c>
      <c r="V463" s="16" t="s">
        <v>843</v>
      </c>
      <c r="W463" s="16" t="s">
        <v>844</v>
      </c>
      <c r="X463" s="16" t="s">
        <v>843</v>
      </c>
      <c r="Y463" s="16" t="s">
        <v>843</v>
      </c>
      <c r="Z463" s="16" t="s">
        <v>843</v>
      </c>
      <c r="AA463" s="16" t="s">
        <v>843</v>
      </c>
      <c r="AB463" s="16" t="s">
        <v>844</v>
      </c>
      <c r="AC463" s="16" t="s">
        <v>843</v>
      </c>
      <c r="AD463" s="16" t="s">
        <v>867</v>
      </c>
      <c r="AF463" s="16" t="s">
        <v>11687</v>
      </c>
      <c r="AG463" s="16" t="s">
        <v>11725</v>
      </c>
      <c r="AH463" s="16" t="s">
        <v>844</v>
      </c>
      <c r="AI463" s="16" t="s">
        <v>844</v>
      </c>
      <c r="AJ463" s="16" t="s">
        <v>843</v>
      </c>
      <c r="AK463" s="16" t="s">
        <v>843</v>
      </c>
      <c r="AL463" s="16" t="s">
        <v>844</v>
      </c>
      <c r="AM463" s="16" t="s">
        <v>844</v>
      </c>
      <c r="AN463" s="16" t="s">
        <v>843</v>
      </c>
      <c r="AO463" s="16" t="s">
        <v>843</v>
      </c>
      <c r="AP463" s="16" t="s">
        <v>843</v>
      </c>
      <c r="AQ463" s="16" t="s">
        <v>844</v>
      </c>
      <c r="AR463" s="16" t="s">
        <v>4433</v>
      </c>
      <c r="AS463" s="16" t="s">
        <v>843</v>
      </c>
      <c r="AT463" s="16" t="s">
        <v>843</v>
      </c>
      <c r="AU463" s="16" t="s">
        <v>843</v>
      </c>
      <c r="AV463" s="16" t="s">
        <v>843</v>
      </c>
      <c r="AW463" s="16" t="s">
        <v>843</v>
      </c>
      <c r="AX463" s="16" t="s">
        <v>843</v>
      </c>
      <c r="AY463" s="16" t="s">
        <v>844</v>
      </c>
      <c r="BF463" s="16" t="s">
        <v>844</v>
      </c>
      <c r="BH463" s="16" t="s">
        <v>7380</v>
      </c>
      <c r="BI463" s="16" t="s">
        <v>7785</v>
      </c>
      <c r="BJ463" s="16" t="s">
        <v>843</v>
      </c>
      <c r="BK463" s="16" t="s">
        <v>843</v>
      </c>
      <c r="BL463" s="16" t="s">
        <v>843</v>
      </c>
      <c r="BM463" s="16" t="s">
        <v>843</v>
      </c>
      <c r="BN463" s="16" t="s">
        <v>843</v>
      </c>
      <c r="BO463" s="16" t="s">
        <v>844</v>
      </c>
      <c r="BP463" s="16" t="s">
        <v>843</v>
      </c>
      <c r="BQ463" s="16" t="s">
        <v>843</v>
      </c>
      <c r="DX463" s="16" t="s">
        <v>865</v>
      </c>
      <c r="ES463" s="16" t="s">
        <v>865</v>
      </c>
      <c r="EU463" s="16" t="s">
        <v>7810</v>
      </c>
      <c r="EV463" s="16" t="s">
        <v>865</v>
      </c>
      <c r="FT463" s="16" t="s">
        <v>865</v>
      </c>
      <c r="HC463" s="16" t="s">
        <v>865</v>
      </c>
      <c r="JA463" s="16" t="s">
        <v>4813</v>
      </c>
      <c r="JB463" s="16" t="s">
        <v>865</v>
      </c>
      <c r="JC463" s="16" t="s">
        <v>865</v>
      </c>
      <c r="JD463" s="16" t="s">
        <v>865</v>
      </c>
      <c r="JE463" s="16" t="s">
        <v>865</v>
      </c>
      <c r="JF463" s="16" t="s">
        <v>865</v>
      </c>
      <c r="JG463" s="16" t="s">
        <v>1056</v>
      </c>
      <c r="JH463" s="16" t="s">
        <v>7577</v>
      </c>
      <c r="JJ463" s="16" t="s">
        <v>865</v>
      </c>
      <c r="KF463" s="16" t="s">
        <v>4972</v>
      </c>
      <c r="KI463" s="16" t="s">
        <v>4843</v>
      </c>
      <c r="KO463" s="16" t="s">
        <v>9926</v>
      </c>
      <c r="KP463" s="16" t="s">
        <v>9925</v>
      </c>
      <c r="KQ463" s="16" t="s">
        <v>8694</v>
      </c>
      <c r="KR463" s="16" t="s">
        <v>11094</v>
      </c>
      <c r="KS463" s="16" t="s">
        <v>9927</v>
      </c>
      <c r="KT463" s="16" t="s">
        <v>9148</v>
      </c>
      <c r="KU463" s="16" t="s">
        <v>844</v>
      </c>
      <c r="KV463" s="16" t="s">
        <v>9148</v>
      </c>
      <c r="KW463" s="16" t="s">
        <v>851</v>
      </c>
      <c r="KY463" s="16" t="s">
        <v>486</v>
      </c>
      <c r="LC463" s="16" t="s">
        <v>10879</v>
      </c>
      <c r="LF463" s="16" t="s">
        <v>11654</v>
      </c>
      <c r="LI463" s="16" t="s">
        <v>11655</v>
      </c>
      <c r="LJ463" s="16" t="s">
        <v>843</v>
      </c>
      <c r="LL463" s="16" t="s">
        <v>8711</v>
      </c>
      <c r="LM463" s="16" t="s">
        <v>8741</v>
      </c>
      <c r="LO463" s="16" t="s">
        <v>1056</v>
      </c>
      <c r="LP463" s="16" t="s">
        <v>1056</v>
      </c>
      <c r="LQ463" s="16" t="s">
        <v>1056</v>
      </c>
      <c r="LR463" s="16" t="s">
        <v>1056</v>
      </c>
      <c r="LS463" s="16" t="s">
        <v>844</v>
      </c>
      <c r="LT463" s="16" t="s">
        <v>844</v>
      </c>
      <c r="LU463" s="16" t="s">
        <v>843</v>
      </c>
      <c r="LV463" s="16" t="s">
        <v>843</v>
      </c>
      <c r="LW463" s="16" t="s">
        <v>843</v>
      </c>
      <c r="LX463" s="16" t="s">
        <v>843</v>
      </c>
      <c r="LY463" s="16" t="s">
        <v>843</v>
      </c>
      <c r="LZ463" s="16" t="s">
        <v>843</v>
      </c>
      <c r="MA463" s="16" t="s">
        <v>843</v>
      </c>
      <c r="MB463" s="16" t="s">
        <v>843</v>
      </c>
      <c r="MC463" s="16" t="s">
        <v>1056</v>
      </c>
      <c r="ME463" s="16" t="s">
        <v>11656</v>
      </c>
      <c r="MF463" s="16" t="s">
        <v>8847</v>
      </c>
      <c r="MO463" s="16" t="s">
        <v>1815</v>
      </c>
      <c r="MP463" s="16" t="s">
        <v>13846</v>
      </c>
      <c r="MR463" s="16" t="s">
        <v>470</v>
      </c>
      <c r="MS463" s="16" t="s">
        <v>11882</v>
      </c>
      <c r="MT463" s="16" t="s">
        <v>9015</v>
      </c>
      <c r="MU463" s="16" t="s">
        <v>817</v>
      </c>
      <c r="NC463" s="16" t="s">
        <v>486</v>
      </c>
      <c r="ND463" s="16" t="s">
        <v>486</v>
      </c>
      <c r="NE463" s="16" t="s">
        <v>486</v>
      </c>
      <c r="NG463" s="16" t="s">
        <v>1376</v>
      </c>
      <c r="NI463" s="16" t="s">
        <v>11658</v>
      </c>
      <c r="NR463" s="16" t="s">
        <v>445</v>
      </c>
      <c r="NS463" s="16" t="s">
        <v>462</v>
      </c>
      <c r="NT463" s="16" t="s">
        <v>482</v>
      </c>
      <c r="NU463" s="16">
        <v>0.79400000000000004</v>
      </c>
      <c r="NV463" s="16" t="s">
        <v>445</v>
      </c>
      <c r="NW463" s="16" t="s">
        <v>1174</v>
      </c>
      <c r="NX463" s="16" t="s">
        <v>1142</v>
      </c>
      <c r="OB463" s="16" t="s">
        <v>833</v>
      </c>
      <c r="OC463" s="16" t="s">
        <v>445</v>
      </c>
    </row>
    <row r="464" spans="1:393" x14ac:dyDescent="0.25">
      <c r="A464" s="16" t="s">
        <v>11097</v>
      </c>
      <c r="B464" s="16" t="s">
        <v>1056</v>
      </c>
      <c r="C464" s="16" t="s">
        <v>4199</v>
      </c>
      <c r="D464" s="16" t="s">
        <v>843</v>
      </c>
      <c r="E464" s="16" t="s">
        <v>843</v>
      </c>
      <c r="F464" s="16" t="s">
        <v>843</v>
      </c>
      <c r="G464" s="16" t="s">
        <v>843</v>
      </c>
      <c r="H464" s="16" t="s">
        <v>843</v>
      </c>
      <c r="I464" s="16" t="s">
        <v>844</v>
      </c>
      <c r="J464" s="16" t="s">
        <v>843</v>
      </c>
      <c r="K464" s="16" t="s">
        <v>843</v>
      </c>
      <c r="L464" s="16" t="s">
        <v>843</v>
      </c>
      <c r="M464" s="16" t="s">
        <v>843</v>
      </c>
      <c r="N464" s="16" t="s">
        <v>843</v>
      </c>
      <c r="O464" s="16" t="s">
        <v>843</v>
      </c>
      <c r="Q464" s="16" t="s">
        <v>843</v>
      </c>
      <c r="R464" s="16">
        <v>38</v>
      </c>
      <c r="T464" s="16" t="s">
        <v>474</v>
      </c>
      <c r="U464" s="16" t="s">
        <v>843</v>
      </c>
      <c r="V464" s="16" t="s">
        <v>844</v>
      </c>
      <c r="W464" s="16" t="s">
        <v>843</v>
      </c>
      <c r="X464" s="16" t="s">
        <v>844</v>
      </c>
      <c r="Y464" s="16" t="s">
        <v>843</v>
      </c>
      <c r="Z464" s="16" t="s">
        <v>843</v>
      </c>
      <c r="AA464" s="16" t="s">
        <v>843</v>
      </c>
      <c r="AB464" s="16" t="s">
        <v>843</v>
      </c>
      <c r="AC464" s="16" t="s">
        <v>843</v>
      </c>
      <c r="AD464" s="16" t="s">
        <v>867</v>
      </c>
      <c r="BF464" s="16" t="s">
        <v>843</v>
      </c>
      <c r="JB464" s="16" t="s">
        <v>865</v>
      </c>
      <c r="JC464" s="16" t="s">
        <v>865</v>
      </c>
      <c r="JD464" s="16" t="s">
        <v>865</v>
      </c>
      <c r="JE464" s="16" t="s">
        <v>865</v>
      </c>
      <c r="JF464" s="16" t="s">
        <v>865</v>
      </c>
      <c r="JG464" s="16" t="s">
        <v>1056</v>
      </c>
      <c r="JH464" s="16" t="s">
        <v>5638</v>
      </c>
      <c r="JJ464" s="16" t="s">
        <v>865</v>
      </c>
      <c r="KO464" s="16" t="s">
        <v>9926</v>
      </c>
      <c r="KP464" s="16" t="s">
        <v>9925</v>
      </c>
      <c r="KQ464" s="16" t="s">
        <v>8694</v>
      </c>
      <c r="KR464" s="16" t="s">
        <v>11098</v>
      </c>
      <c r="KS464" s="16" t="s">
        <v>9927</v>
      </c>
      <c r="KT464" s="16" t="s">
        <v>9148</v>
      </c>
      <c r="KU464" s="16" t="s">
        <v>844</v>
      </c>
      <c r="KV464" s="16" t="s">
        <v>9148</v>
      </c>
      <c r="LC464" s="16" t="s">
        <v>10879</v>
      </c>
      <c r="LF464" s="16" t="s">
        <v>11654</v>
      </c>
      <c r="LJ464" s="16" t="s">
        <v>843</v>
      </c>
      <c r="LL464" s="16" t="s">
        <v>8711</v>
      </c>
      <c r="LM464" s="16" t="s">
        <v>8741</v>
      </c>
      <c r="LO464" s="16" t="s">
        <v>1056</v>
      </c>
      <c r="LP464" s="16" t="s">
        <v>1056</v>
      </c>
      <c r="LQ464" s="16" t="s">
        <v>1056</v>
      </c>
      <c r="LR464" s="16" t="s">
        <v>1056</v>
      </c>
      <c r="LS464" s="16" t="s">
        <v>844</v>
      </c>
      <c r="LT464" s="16" t="s">
        <v>844</v>
      </c>
      <c r="LU464" s="16" t="s">
        <v>843</v>
      </c>
      <c r="LV464" s="16" t="s">
        <v>843</v>
      </c>
      <c r="LW464" s="16" t="s">
        <v>843</v>
      </c>
      <c r="LX464" s="16" t="s">
        <v>843</v>
      </c>
      <c r="LY464" s="16" t="s">
        <v>843</v>
      </c>
      <c r="LZ464" s="16" t="s">
        <v>843</v>
      </c>
      <c r="MA464" s="16" t="s">
        <v>843</v>
      </c>
      <c r="MB464" s="16" t="s">
        <v>843</v>
      </c>
      <c r="MC464" s="16" t="s">
        <v>1056</v>
      </c>
      <c r="ME464" s="16" t="s">
        <v>11656</v>
      </c>
      <c r="MF464" s="16" t="s">
        <v>8847</v>
      </c>
      <c r="MR464" s="16" t="s">
        <v>474</v>
      </c>
      <c r="MS464" s="16" t="s">
        <v>11882</v>
      </c>
      <c r="NI464" s="16" t="s">
        <v>11658</v>
      </c>
      <c r="NR464" s="16" t="s">
        <v>451</v>
      </c>
      <c r="NS464" s="16" t="s">
        <v>462</v>
      </c>
      <c r="NT464" s="16" t="s">
        <v>482</v>
      </c>
      <c r="NU464" s="16">
        <v>0.79400000000000004</v>
      </c>
      <c r="NV464" s="16" t="s">
        <v>451</v>
      </c>
      <c r="NW464" s="16" t="s">
        <v>1181</v>
      </c>
      <c r="NX464" s="16" t="s">
        <v>1142</v>
      </c>
      <c r="OB464" s="16" t="s">
        <v>833</v>
      </c>
      <c r="OC464" s="16" t="s">
        <v>451</v>
      </c>
    </row>
    <row r="465" spans="1:393" x14ac:dyDescent="0.25">
      <c r="A465" s="16" t="s">
        <v>11102</v>
      </c>
      <c r="B465" s="16" t="s">
        <v>8732</v>
      </c>
      <c r="C465" s="16" t="s">
        <v>972</v>
      </c>
      <c r="D465" s="16" t="s">
        <v>844</v>
      </c>
      <c r="E465" s="16" t="s">
        <v>843</v>
      </c>
      <c r="F465" s="16" t="s">
        <v>843</v>
      </c>
      <c r="G465" s="16" t="s">
        <v>843</v>
      </c>
      <c r="H465" s="16" t="s">
        <v>843</v>
      </c>
      <c r="I465" s="16" t="s">
        <v>843</v>
      </c>
      <c r="J465" s="16" t="s">
        <v>843</v>
      </c>
      <c r="K465" s="16" t="s">
        <v>843</v>
      </c>
      <c r="L465" s="16" t="s">
        <v>843</v>
      </c>
      <c r="M465" s="16" t="s">
        <v>843</v>
      </c>
      <c r="N465" s="16" t="s">
        <v>843</v>
      </c>
      <c r="O465" s="16" t="s">
        <v>843</v>
      </c>
      <c r="Q465" s="16" t="s">
        <v>844</v>
      </c>
      <c r="R465" s="16">
        <v>8</v>
      </c>
      <c r="T465" s="16" t="s">
        <v>470</v>
      </c>
      <c r="U465" s="16" t="s">
        <v>844</v>
      </c>
      <c r="V465" s="16" t="s">
        <v>843</v>
      </c>
      <c r="W465" s="16" t="s">
        <v>843</v>
      </c>
      <c r="X465" s="16" t="s">
        <v>843</v>
      </c>
      <c r="Y465" s="16" t="s">
        <v>844</v>
      </c>
      <c r="Z465" s="16" t="s">
        <v>843</v>
      </c>
      <c r="AA465" s="16" t="s">
        <v>843</v>
      </c>
      <c r="AB465" s="16" t="s">
        <v>843</v>
      </c>
      <c r="AC465" s="16" t="s">
        <v>844</v>
      </c>
      <c r="AF465" s="16" t="s">
        <v>11687</v>
      </c>
      <c r="AG465" s="16" t="s">
        <v>11708</v>
      </c>
      <c r="AH465" s="16" t="s">
        <v>843</v>
      </c>
      <c r="AI465" s="16" t="s">
        <v>843</v>
      </c>
      <c r="AJ465" s="16" t="s">
        <v>843</v>
      </c>
      <c r="AK465" s="16" t="s">
        <v>843</v>
      </c>
      <c r="AL465" s="16" t="s">
        <v>844</v>
      </c>
      <c r="AM465" s="16" t="s">
        <v>844</v>
      </c>
      <c r="AN465" s="16" t="s">
        <v>843</v>
      </c>
      <c r="AO465" s="16" t="s">
        <v>843</v>
      </c>
      <c r="AP465" s="16" t="s">
        <v>843</v>
      </c>
      <c r="AQ465" s="16" t="s">
        <v>844</v>
      </c>
      <c r="AR465" s="16" t="s">
        <v>4433</v>
      </c>
      <c r="AS465" s="16" t="s">
        <v>843</v>
      </c>
      <c r="AT465" s="16" t="s">
        <v>843</v>
      </c>
      <c r="AU465" s="16" t="s">
        <v>843</v>
      </c>
      <c r="AV465" s="16" t="s">
        <v>843</v>
      </c>
      <c r="AW465" s="16" t="s">
        <v>843</v>
      </c>
      <c r="AX465" s="16" t="s">
        <v>843</v>
      </c>
      <c r="AY465" s="16" t="s">
        <v>844</v>
      </c>
      <c r="BF465" s="16" t="s">
        <v>844</v>
      </c>
      <c r="BI465" s="16" t="s">
        <v>7776</v>
      </c>
      <c r="BJ465" s="16" t="s">
        <v>843</v>
      </c>
      <c r="BK465" s="16" t="s">
        <v>843</v>
      </c>
      <c r="BL465" s="16" t="s">
        <v>844</v>
      </c>
      <c r="BM465" s="16" t="s">
        <v>843</v>
      </c>
      <c r="BN465" s="16" t="s">
        <v>843</v>
      </c>
      <c r="BO465" s="16" t="s">
        <v>843</v>
      </c>
      <c r="BP465" s="16" t="s">
        <v>843</v>
      </c>
      <c r="BQ465" s="16" t="s">
        <v>843</v>
      </c>
      <c r="BR465" s="16" t="s">
        <v>7793</v>
      </c>
      <c r="BS465" s="16" t="s">
        <v>843</v>
      </c>
      <c r="BT465" s="16" t="s">
        <v>844</v>
      </c>
      <c r="BU465" s="16" t="s">
        <v>843</v>
      </c>
      <c r="BV465" s="16" t="s">
        <v>843</v>
      </c>
      <c r="BW465" s="16" t="s">
        <v>843</v>
      </c>
      <c r="BX465" s="16" t="s">
        <v>843</v>
      </c>
      <c r="BY465" s="16" t="s">
        <v>843</v>
      </c>
      <c r="BZ465" s="16" t="s">
        <v>843</v>
      </c>
      <c r="CA465" s="16" t="s">
        <v>843</v>
      </c>
      <c r="CC465" s="16" t="s">
        <v>867</v>
      </c>
      <c r="CD465" s="16" t="s">
        <v>6837</v>
      </c>
      <c r="CE465" s="16" t="s">
        <v>7537</v>
      </c>
      <c r="DN465" s="16" t="s">
        <v>4411</v>
      </c>
      <c r="DQ465" s="16" t="s">
        <v>7093</v>
      </c>
      <c r="DR465" s="16" t="s">
        <v>865</v>
      </c>
      <c r="DX465" s="16" t="s">
        <v>865</v>
      </c>
      <c r="ES465" s="16" t="s">
        <v>865</v>
      </c>
      <c r="EU465" s="16" t="s">
        <v>7810</v>
      </c>
      <c r="EV465" s="16" t="s">
        <v>865</v>
      </c>
      <c r="HC465" s="16" t="s">
        <v>865</v>
      </c>
      <c r="KO465" s="16" t="s">
        <v>9926</v>
      </c>
      <c r="KP465" s="16" t="s">
        <v>9925</v>
      </c>
      <c r="KQ465" s="16" t="s">
        <v>8694</v>
      </c>
      <c r="KR465" s="16" t="s">
        <v>11103</v>
      </c>
      <c r="KS465" s="16" t="s">
        <v>9927</v>
      </c>
      <c r="KT465" s="16" t="s">
        <v>9148</v>
      </c>
      <c r="KU465" s="16" t="s">
        <v>844</v>
      </c>
      <c r="KV465" s="16" t="s">
        <v>9148</v>
      </c>
      <c r="KW465" s="16" t="s">
        <v>851</v>
      </c>
      <c r="KY465" s="16" t="s">
        <v>486</v>
      </c>
      <c r="LA465" s="16" t="s">
        <v>11675</v>
      </c>
      <c r="LB465" s="16" t="s">
        <v>11653</v>
      </c>
      <c r="LC465" s="16" t="s">
        <v>10879</v>
      </c>
      <c r="LF465" s="16" t="s">
        <v>11654</v>
      </c>
      <c r="LI465" s="16" t="s">
        <v>11655</v>
      </c>
      <c r="LM465" s="16" t="s">
        <v>8741</v>
      </c>
      <c r="LO465" s="16" t="s">
        <v>1056</v>
      </c>
      <c r="LP465" s="16" t="s">
        <v>1056</v>
      </c>
      <c r="LQ465" s="16" t="s">
        <v>1056</v>
      </c>
      <c r="LR465" s="16" t="s">
        <v>1056</v>
      </c>
      <c r="LS465" s="16" t="s">
        <v>844</v>
      </c>
      <c r="LT465" s="16" t="s">
        <v>844</v>
      </c>
      <c r="LU465" s="16" t="s">
        <v>843</v>
      </c>
      <c r="LV465" s="16" t="s">
        <v>843</v>
      </c>
      <c r="LW465" s="16" t="s">
        <v>843</v>
      </c>
      <c r="LX465" s="16" t="s">
        <v>843</v>
      </c>
      <c r="LY465" s="16" t="s">
        <v>843</v>
      </c>
      <c r="LZ465" s="16" t="s">
        <v>843</v>
      </c>
      <c r="MA465" s="16" t="s">
        <v>843</v>
      </c>
      <c r="MB465" s="16" t="s">
        <v>843</v>
      </c>
      <c r="MC465" s="16" t="s">
        <v>1056</v>
      </c>
      <c r="MD465" s="16" t="s">
        <v>11676</v>
      </c>
      <c r="ME465" s="16" t="s">
        <v>11677</v>
      </c>
      <c r="MF465" s="16" t="s">
        <v>8847</v>
      </c>
      <c r="MR465" s="16" t="s">
        <v>470</v>
      </c>
      <c r="MS465" s="16" t="s">
        <v>11882</v>
      </c>
      <c r="MT465" s="16" t="s">
        <v>9015</v>
      </c>
      <c r="MV465" s="16" t="s">
        <v>487</v>
      </c>
      <c r="MW465" s="16" t="s">
        <v>1265</v>
      </c>
      <c r="MX465" s="16" t="s">
        <v>1262</v>
      </c>
      <c r="MY465" s="16" t="s">
        <v>486</v>
      </c>
      <c r="MZ465" s="16" t="s">
        <v>487</v>
      </c>
      <c r="NA465" s="16" t="s">
        <v>486</v>
      </c>
      <c r="NC465" s="16" t="s">
        <v>486</v>
      </c>
      <c r="NE465" s="16" t="s">
        <v>486</v>
      </c>
      <c r="NI465" s="16" t="s">
        <v>11658</v>
      </c>
      <c r="NL465" s="16" t="s">
        <v>844</v>
      </c>
      <c r="NS465" s="16" t="s">
        <v>462</v>
      </c>
      <c r="NT465" s="16" t="s">
        <v>482</v>
      </c>
      <c r="NU465" s="16">
        <v>0.79400000000000004</v>
      </c>
      <c r="NV465" s="16" t="s">
        <v>860</v>
      </c>
      <c r="NW465" s="16" t="s">
        <v>1176</v>
      </c>
      <c r="NX465" s="16" t="s">
        <v>1142</v>
      </c>
      <c r="NY465" s="16" t="s">
        <v>1122</v>
      </c>
      <c r="NZ465" s="16" t="s">
        <v>938</v>
      </c>
    </row>
    <row r="466" spans="1:393" x14ac:dyDescent="0.25">
      <c r="A466" s="16" t="s">
        <v>11106</v>
      </c>
      <c r="B466" s="16" t="s">
        <v>8746</v>
      </c>
      <c r="C466" s="16" t="s">
        <v>972</v>
      </c>
      <c r="D466" s="16" t="s">
        <v>844</v>
      </c>
      <c r="E466" s="16" t="s">
        <v>843</v>
      </c>
      <c r="F466" s="16" t="s">
        <v>843</v>
      </c>
      <c r="G466" s="16" t="s">
        <v>843</v>
      </c>
      <c r="H466" s="16" t="s">
        <v>843</v>
      </c>
      <c r="I466" s="16" t="s">
        <v>843</v>
      </c>
      <c r="J466" s="16" t="s">
        <v>843</v>
      </c>
      <c r="K466" s="16" t="s">
        <v>843</v>
      </c>
      <c r="L466" s="16" t="s">
        <v>843</v>
      </c>
      <c r="M466" s="16" t="s">
        <v>843</v>
      </c>
      <c r="N466" s="16" t="s">
        <v>843</v>
      </c>
      <c r="O466" s="16" t="s">
        <v>843</v>
      </c>
      <c r="Q466" s="16" t="s">
        <v>844</v>
      </c>
      <c r="R466" s="16">
        <v>6</v>
      </c>
      <c r="T466" s="16" t="s">
        <v>474</v>
      </c>
      <c r="U466" s="16" t="s">
        <v>843</v>
      </c>
      <c r="V466" s="16" t="s">
        <v>844</v>
      </c>
      <c r="W466" s="16" t="s">
        <v>843</v>
      </c>
      <c r="X466" s="16" t="s">
        <v>843</v>
      </c>
      <c r="Y466" s="16" t="s">
        <v>843</v>
      </c>
      <c r="Z466" s="16" t="s">
        <v>844</v>
      </c>
      <c r="AA466" s="16" t="s">
        <v>843</v>
      </c>
      <c r="AB466" s="16" t="s">
        <v>843</v>
      </c>
      <c r="AC466" s="16" t="s">
        <v>844</v>
      </c>
      <c r="AF466" s="16" t="s">
        <v>11687</v>
      </c>
      <c r="AG466" s="16" t="s">
        <v>11708</v>
      </c>
      <c r="AH466" s="16" t="s">
        <v>843</v>
      </c>
      <c r="AI466" s="16" t="s">
        <v>843</v>
      </c>
      <c r="AJ466" s="16" t="s">
        <v>843</v>
      </c>
      <c r="AK466" s="16" t="s">
        <v>843</v>
      </c>
      <c r="AL466" s="16" t="s">
        <v>844</v>
      </c>
      <c r="AM466" s="16" t="s">
        <v>844</v>
      </c>
      <c r="AN466" s="16" t="s">
        <v>843</v>
      </c>
      <c r="AO466" s="16" t="s">
        <v>843</v>
      </c>
      <c r="AP466" s="16" t="s">
        <v>843</v>
      </c>
      <c r="AQ466" s="16" t="s">
        <v>844</v>
      </c>
      <c r="AR466" s="16" t="s">
        <v>4433</v>
      </c>
      <c r="AS466" s="16" t="s">
        <v>843</v>
      </c>
      <c r="AT466" s="16" t="s">
        <v>843</v>
      </c>
      <c r="AU466" s="16" t="s">
        <v>843</v>
      </c>
      <c r="AV466" s="16" t="s">
        <v>843</v>
      </c>
      <c r="AW466" s="16" t="s">
        <v>843</v>
      </c>
      <c r="AX466" s="16" t="s">
        <v>843</v>
      </c>
      <c r="AY466" s="16" t="s">
        <v>844</v>
      </c>
      <c r="BF466" s="16" t="s">
        <v>844</v>
      </c>
      <c r="BI466" s="16" t="s">
        <v>7785</v>
      </c>
      <c r="BJ466" s="16" t="s">
        <v>843</v>
      </c>
      <c r="BK466" s="16" t="s">
        <v>843</v>
      </c>
      <c r="BL466" s="16" t="s">
        <v>843</v>
      </c>
      <c r="BM466" s="16" t="s">
        <v>843</v>
      </c>
      <c r="BN466" s="16" t="s">
        <v>843</v>
      </c>
      <c r="BO466" s="16" t="s">
        <v>844</v>
      </c>
      <c r="BP466" s="16" t="s">
        <v>843</v>
      </c>
      <c r="BQ466" s="16" t="s">
        <v>843</v>
      </c>
      <c r="CC466" s="16" t="s">
        <v>867</v>
      </c>
      <c r="CD466" s="16" t="s">
        <v>6834</v>
      </c>
      <c r="CE466" s="16" t="s">
        <v>7537</v>
      </c>
      <c r="DN466" s="16" t="s">
        <v>4411</v>
      </c>
      <c r="DQ466" s="16" t="s">
        <v>7093</v>
      </c>
      <c r="DR466" s="16" t="s">
        <v>865</v>
      </c>
      <c r="DX466" s="16" t="s">
        <v>867</v>
      </c>
      <c r="DY466" s="16" t="s">
        <v>867</v>
      </c>
      <c r="ES466" s="16" t="s">
        <v>865</v>
      </c>
      <c r="EU466" s="16" t="s">
        <v>7813</v>
      </c>
      <c r="EV466" s="16" t="s">
        <v>865</v>
      </c>
      <c r="HC466" s="16" t="s">
        <v>865</v>
      </c>
      <c r="KO466" s="16" t="s">
        <v>9926</v>
      </c>
      <c r="KP466" s="16" t="s">
        <v>9925</v>
      </c>
      <c r="KQ466" s="16" t="s">
        <v>8694</v>
      </c>
      <c r="KR466" s="16" t="s">
        <v>11107</v>
      </c>
      <c r="KS466" s="16" t="s">
        <v>9927</v>
      </c>
      <c r="KT466" s="16" t="s">
        <v>9148</v>
      </c>
      <c r="KU466" s="16" t="s">
        <v>844</v>
      </c>
      <c r="KV466" s="16" t="s">
        <v>9148</v>
      </c>
      <c r="KW466" s="16" t="s">
        <v>851</v>
      </c>
      <c r="KX466" s="16" t="s">
        <v>487</v>
      </c>
      <c r="KY466" s="16" t="s">
        <v>487</v>
      </c>
      <c r="KZ466" s="16" t="s">
        <v>487</v>
      </c>
      <c r="LB466" s="16" t="s">
        <v>11653</v>
      </c>
      <c r="LC466" s="16" t="s">
        <v>10879</v>
      </c>
      <c r="LF466" s="16" t="s">
        <v>11654</v>
      </c>
      <c r="LI466" s="16" t="s">
        <v>11655</v>
      </c>
      <c r="LM466" s="16" t="s">
        <v>8741</v>
      </c>
      <c r="LO466" s="16" t="s">
        <v>1056</v>
      </c>
      <c r="LP466" s="16" t="s">
        <v>1056</v>
      </c>
      <c r="LQ466" s="16" t="s">
        <v>1056</v>
      </c>
      <c r="LR466" s="16" t="s">
        <v>1056</v>
      </c>
      <c r="LS466" s="16" t="s">
        <v>844</v>
      </c>
      <c r="LT466" s="16" t="s">
        <v>844</v>
      </c>
      <c r="LU466" s="16" t="s">
        <v>843</v>
      </c>
      <c r="LV466" s="16" t="s">
        <v>843</v>
      </c>
      <c r="LW466" s="16" t="s">
        <v>843</v>
      </c>
      <c r="LX466" s="16" t="s">
        <v>843</v>
      </c>
      <c r="LY466" s="16" t="s">
        <v>843</v>
      </c>
      <c r="LZ466" s="16" t="s">
        <v>843</v>
      </c>
      <c r="MA466" s="16" t="s">
        <v>843</v>
      </c>
      <c r="MB466" s="16" t="s">
        <v>843</v>
      </c>
      <c r="MC466" s="16" t="s">
        <v>1056</v>
      </c>
      <c r="ME466" s="16" t="s">
        <v>11677</v>
      </c>
      <c r="MF466" s="16" t="s">
        <v>8847</v>
      </c>
      <c r="MR466" s="16" t="s">
        <v>474</v>
      </c>
      <c r="MS466" s="16" t="s">
        <v>11882</v>
      </c>
      <c r="MT466" s="16" t="s">
        <v>9015</v>
      </c>
      <c r="MV466" s="16" t="s">
        <v>487</v>
      </c>
      <c r="MW466" s="16" t="s">
        <v>1263</v>
      </c>
      <c r="MX466" s="16" t="s">
        <v>1262</v>
      </c>
      <c r="MY466" s="16" t="s">
        <v>486</v>
      </c>
      <c r="MZ466" s="16" t="s">
        <v>487</v>
      </c>
      <c r="NA466" s="16" t="s">
        <v>486</v>
      </c>
      <c r="NC466" s="16" t="s">
        <v>486</v>
      </c>
      <c r="NE466" s="16" t="s">
        <v>486</v>
      </c>
      <c r="NI466" s="16" t="s">
        <v>11658</v>
      </c>
      <c r="NL466" s="16" t="s">
        <v>844</v>
      </c>
      <c r="NS466" s="16" t="s">
        <v>462</v>
      </c>
      <c r="NT466" s="16" t="s">
        <v>482</v>
      </c>
      <c r="NU466" s="16">
        <v>0.79400000000000004</v>
      </c>
      <c r="NV466" s="16" t="s">
        <v>860</v>
      </c>
      <c r="NW466" s="16" t="s">
        <v>1182</v>
      </c>
      <c r="NX466" s="16" t="s">
        <v>1142</v>
      </c>
      <c r="NY466" s="16" t="s">
        <v>1122</v>
      </c>
      <c r="NZ466" s="16" t="s">
        <v>936</v>
      </c>
    </row>
    <row r="467" spans="1:393" x14ac:dyDescent="0.25">
      <c r="A467" s="16" t="s">
        <v>11111</v>
      </c>
      <c r="B467" s="16" t="s">
        <v>844</v>
      </c>
      <c r="C467" s="16" t="s">
        <v>972</v>
      </c>
      <c r="D467" s="16" t="s">
        <v>844</v>
      </c>
      <c r="E467" s="16" t="s">
        <v>843</v>
      </c>
      <c r="F467" s="16" t="s">
        <v>843</v>
      </c>
      <c r="G467" s="16" t="s">
        <v>843</v>
      </c>
      <c r="H467" s="16" t="s">
        <v>843</v>
      </c>
      <c r="I467" s="16" t="s">
        <v>843</v>
      </c>
      <c r="J467" s="16" t="s">
        <v>843</v>
      </c>
      <c r="K467" s="16" t="s">
        <v>843</v>
      </c>
      <c r="L467" s="16" t="s">
        <v>843</v>
      </c>
      <c r="M467" s="16" t="s">
        <v>843</v>
      </c>
      <c r="N467" s="16" t="s">
        <v>843</v>
      </c>
      <c r="O467" s="16" t="s">
        <v>843</v>
      </c>
      <c r="Q467" s="16" t="s">
        <v>844</v>
      </c>
      <c r="R467" s="16">
        <v>24</v>
      </c>
      <c r="T467" s="16" t="s">
        <v>470</v>
      </c>
      <c r="U467" s="16" t="s">
        <v>844</v>
      </c>
      <c r="V467" s="16" t="s">
        <v>843</v>
      </c>
      <c r="W467" s="16" t="s">
        <v>844</v>
      </c>
      <c r="X467" s="16" t="s">
        <v>843</v>
      </c>
      <c r="Y467" s="16" t="s">
        <v>843</v>
      </c>
      <c r="Z467" s="16" t="s">
        <v>843</v>
      </c>
      <c r="AA467" s="16" t="s">
        <v>843</v>
      </c>
      <c r="AB467" s="16" t="s">
        <v>844</v>
      </c>
      <c r="AC467" s="16" t="s">
        <v>843</v>
      </c>
      <c r="AD467" s="16" t="s">
        <v>867</v>
      </c>
      <c r="AF467" s="16" t="s">
        <v>11799</v>
      </c>
      <c r="AG467" s="16" t="s">
        <v>11696</v>
      </c>
      <c r="AH467" s="16" t="s">
        <v>844</v>
      </c>
      <c r="AI467" s="16" t="s">
        <v>844</v>
      </c>
      <c r="AJ467" s="16" t="s">
        <v>844</v>
      </c>
      <c r="AK467" s="16" t="s">
        <v>843</v>
      </c>
      <c r="AL467" s="16" t="s">
        <v>843</v>
      </c>
      <c r="AM467" s="16" t="s">
        <v>844</v>
      </c>
      <c r="AN467" s="16" t="s">
        <v>843</v>
      </c>
      <c r="AO467" s="16" t="s">
        <v>843</v>
      </c>
      <c r="AP467" s="16" t="s">
        <v>843</v>
      </c>
      <c r="AQ467" s="16" t="s">
        <v>844</v>
      </c>
      <c r="AR467" s="16" t="s">
        <v>4433</v>
      </c>
      <c r="AS467" s="16" t="s">
        <v>843</v>
      </c>
      <c r="AT467" s="16" t="s">
        <v>843</v>
      </c>
      <c r="AU467" s="16" t="s">
        <v>843</v>
      </c>
      <c r="AV467" s="16" t="s">
        <v>843</v>
      </c>
      <c r="AW467" s="16" t="s">
        <v>843</v>
      </c>
      <c r="AX467" s="16" t="s">
        <v>843</v>
      </c>
      <c r="AY467" s="16" t="s">
        <v>844</v>
      </c>
      <c r="BF467" s="16" t="s">
        <v>844</v>
      </c>
      <c r="BH467" s="16" t="s">
        <v>7383</v>
      </c>
      <c r="BI467" s="16" t="s">
        <v>7785</v>
      </c>
      <c r="BJ467" s="16" t="s">
        <v>843</v>
      </c>
      <c r="BK467" s="16" t="s">
        <v>843</v>
      </c>
      <c r="BL467" s="16" t="s">
        <v>843</v>
      </c>
      <c r="BM467" s="16" t="s">
        <v>843</v>
      </c>
      <c r="BN467" s="16" t="s">
        <v>843</v>
      </c>
      <c r="BO467" s="16" t="s">
        <v>844</v>
      </c>
      <c r="BP467" s="16" t="s">
        <v>843</v>
      </c>
      <c r="BQ467" s="16" t="s">
        <v>843</v>
      </c>
      <c r="CC467" s="16" t="s">
        <v>865</v>
      </c>
      <c r="CF467" s="16" t="s">
        <v>7212</v>
      </c>
      <c r="CG467" s="16" t="s">
        <v>843</v>
      </c>
      <c r="CH467" s="16" t="s">
        <v>843</v>
      </c>
      <c r="CI467" s="16" t="s">
        <v>843</v>
      </c>
      <c r="CJ467" s="16" t="s">
        <v>843</v>
      </c>
      <c r="CK467" s="16" t="s">
        <v>843</v>
      </c>
      <c r="CL467" s="16" t="s">
        <v>843</v>
      </c>
      <c r="CM467" s="16" t="s">
        <v>843</v>
      </c>
      <c r="CN467" s="16" t="s">
        <v>843</v>
      </c>
      <c r="CO467" s="16" t="s">
        <v>843</v>
      </c>
      <c r="CP467" s="16" t="s">
        <v>843</v>
      </c>
      <c r="CQ467" s="16" t="s">
        <v>843</v>
      </c>
      <c r="CR467" s="16" t="s">
        <v>843</v>
      </c>
      <c r="CS467" s="16" t="s">
        <v>843</v>
      </c>
      <c r="CT467" s="16" t="s">
        <v>843</v>
      </c>
      <c r="CU467" s="16" t="s">
        <v>843</v>
      </c>
      <c r="CV467" s="16" t="s">
        <v>843</v>
      </c>
      <c r="CW467" s="16" t="s">
        <v>843</v>
      </c>
      <c r="CX467" s="16" t="s">
        <v>843</v>
      </c>
      <c r="CY467" s="16" t="s">
        <v>843</v>
      </c>
      <c r="CZ467" s="16" t="s">
        <v>843</v>
      </c>
      <c r="DA467" s="16" t="s">
        <v>843</v>
      </c>
      <c r="DB467" s="16" t="s">
        <v>843</v>
      </c>
      <c r="DC467" s="16" t="s">
        <v>843</v>
      </c>
      <c r="DD467" s="16" t="s">
        <v>843</v>
      </c>
      <c r="DE467" s="16" t="s">
        <v>843</v>
      </c>
      <c r="DF467" s="16" t="s">
        <v>843</v>
      </c>
      <c r="DG467" s="16" t="s">
        <v>843</v>
      </c>
      <c r="DH467" s="16" t="s">
        <v>843</v>
      </c>
      <c r="DI467" s="16" t="s">
        <v>844</v>
      </c>
      <c r="DJ467" s="16" t="s">
        <v>843</v>
      </c>
      <c r="DK467" s="16" t="s">
        <v>843</v>
      </c>
      <c r="DL467" s="16" t="s">
        <v>843</v>
      </c>
      <c r="DX467" s="16" t="s">
        <v>865</v>
      </c>
      <c r="ES467" s="16" t="s">
        <v>865</v>
      </c>
      <c r="EU467" s="16" t="s">
        <v>7810</v>
      </c>
      <c r="EV467" s="16" t="s">
        <v>865</v>
      </c>
      <c r="FT467" s="16" t="s">
        <v>865</v>
      </c>
      <c r="HC467" s="16" t="s">
        <v>865</v>
      </c>
      <c r="JA467" s="16" t="s">
        <v>4816</v>
      </c>
      <c r="JB467" s="16" t="s">
        <v>865</v>
      </c>
      <c r="JC467" s="16" t="s">
        <v>865</v>
      </c>
      <c r="JD467" s="16" t="s">
        <v>865</v>
      </c>
      <c r="JE467" s="16" t="s">
        <v>865</v>
      </c>
      <c r="JF467" s="16" t="s">
        <v>865</v>
      </c>
      <c r="JG467" s="16" t="s">
        <v>1056</v>
      </c>
      <c r="JH467" s="16" t="s">
        <v>7577</v>
      </c>
      <c r="JJ467" s="16" t="s">
        <v>864</v>
      </c>
      <c r="KF467" s="16" t="s">
        <v>4926</v>
      </c>
      <c r="KI467" s="16" t="s">
        <v>4993</v>
      </c>
      <c r="KO467" s="16" t="s">
        <v>9931</v>
      </c>
      <c r="KP467" s="16" t="s">
        <v>9930</v>
      </c>
      <c r="KQ467" s="16" t="s">
        <v>8694</v>
      </c>
      <c r="KR467" s="16" t="s">
        <v>11112</v>
      </c>
      <c r="KS467" s="16" t="s">
        <v>9932</v>
      </c>
      <c r="KT467" s="16" t="s">
        <v>9148</v>
      </c>
      <c r="KU467" s="16" t="s">
        <v>844</v>
      </c>
      <c r="KV467" s="16" t="s">
        <v>9148</v>
      </c>
      <c r="KW467" s="16" t="s">
        <v>851</v>
      </c>
      <c r="KY467" s="16" t="s">
        <v>486</v>
      </c>
      <c r="LA467" s="16" t="s">
        <v>11697</v>
      </c>
      <c r="LC467" s="16" t="s">
        <v>10879</v>
      </c>
      <c r="LD467" s="16" t="s">
        <v>11698</v>
      </c>
      <c r="LF467" s="16" t="s">
        <v>11654</v>
      </c>
      <c r="LI467" s="16" t="s">
        <v>11655</v>
      </c>
      <c r="LJ467" s="16" t="s">
        <v>843</v>
      </c>
      <c r="LM467" s="16" t="s">
        <v>8741</v>
      </c>
      <c r="LO467" s="16" t="s">
        <v>844</v>
      </c>
      <c r="LP467" s="16" t="s">
        <v>844</v>
      </c>
      <c r="LQ467" s="16" t="s">
        <v>844</v>
      </c>
      <c r="LR467" s="16" t="s">
        <v>844</v>
      </c>
      <c r="LS467" s="16" t="s">
        <v>844</v>
      </c>
      <c r="LT467" s="16" t="s">
        <v>843</v>
      </c>
      <c r="LU467" s="16" t="s">
        <v>843</v>
      </c>
      <c r="LV467" s="16" t="s">
        <v>843</v>
      </c>
      <c r="LW467" s="16" t="s">
        <v>843</v>
      </c>
      <c r="LX467" s="16" t="s">
        <v>843</v>
      </c>
      <c r="LY467" s="16" t="s">
        <v>843</v>
      </c>
      <c r="LZ467" s="16" t="s">
        <v>843</v>
      </c>
      <c r="MA467" s="16" t="s">
        <v>843</v>
      </c>
      <c r="MB467" s="16" t="s">
        <v>843</v>
      </c>
      <c r="MC467" s="16" t="s">
        <v>844</v>
      </c>
      <c r="MD467" s="16" t="s">
        <v>11699</v>
      </c>
      <c r="ME467" s="16" t="s">
        <v>11656</v>
      </c>
      <c r="MF467" s="16" t="s">
        <v>8847</v>
      </c>
      <c r="MO467" s="16" t="s">
        <v>1817</v>
      </c>
      <c r="MP467" s="16" t="s">
        <v>1827</v>
      </c>
      <c r="MR467" s="16" t="s">
        <v>470</v>
      </c>
      <c r="MS467" s="16" t="s">
        <v>11882</v>
      </c>
      <c r="MT467" s="16" t="s">
        <v>8870</v>
      </c>
      <c r="MU467" s="16" t="s">
        <v>817</v>
      </c>
      <c r="MV467" s="16" t="s">
        <v>486</v>
      </c>
      <c r="NC467" s="16" t="s">
        <v>486</v>
      </c>
      <c r="ND467" s="16" t="s">
        <v>486</v>
      </c>
      <c r="NE467" s="16" t="s">
        <v>486</v>
      </c>
      <c r="NG467" s="16" t="s">
        <v>1380</v>
      </c>
      <c r="NI467" s="16" t="s">
        <v>11658</v>
      </c>
      <c r="NQ467" s="16" t="s">
        <v>1079</v>
      </c>
      <c r="NS467" s="16" t="s">
        <v>462</v>
      </c>
      <c r="NT467" s="16" t="s">
        <v>482</v>
      </c>
      <c r="NU467" s="16">
        <v>0.79400000000000004</v>
      </c>
      <c r="NV467" s="16" t="s">
        <v>445</v>
      </c>
      <c r="NW467" s="16" t="s">
        <v>1174</v>
      </c>
      <c r="NX467" s="16" t="s">
        <v>1142</v>
      </c>
      <c r="NZ467" s="16" t="s">
        <v>935</v>
      </c>
      <c r="OC467" s="16" t="s">
        <v>445</v>
      </c>
    </row>
    <row r="468" spans="1:393" x14ac:dyDescent="0.25">
      <c r="A468" s="16" t="s">
        <v>11116</v>
      </c>
      <c r="B468" s="16" t="s">
        <v>1056</v>
      </c>
      <c r="C468" s="16" t="s">
        <v>972</v>
      </c>
      <c r="D468" s="16" t="s">
        <v>844</v>
      </c>
      <c r="E468" s="16" t="s">
        <v>843</v>
      </c>
      <c r="F468" s="16" t="s">
        <v>843</v>
      </c>
      <c r="G468" s="16" t="s">
        <v>843</v>
      </c>
      <c r="H468" s="16" t="s">
        <v>843</v>
      </c>
      <c r="I468" s="16" t="s">
        <v>843</v>
      </c>
      <c r="J468" s="16" t="s">
        <v>843</v>
      </c>
      <c r="K468" s="16" t="s">
        <v>843</v>
      </c>
      <c r="L468" s="16" t="s">
        <v>843</v>
      </c>
      <c r="M468" s="16" t="s">
        <v>843</v>
      </c>
      <c r="N468" s="16" t="s">
        <v>843</v>
      </c>
      <c r="O468" s="16" t="s">
        <v>843</v>
      </c>
      <c r="Q468" s="16" t="s">
        <v>844</v>
      </c>
      <c r="R468" s="16">
        <v>5</v>
      </c>
      <c r="T468" s="16" t="s">
        <v>474</v>
      </c>
      <c r="U468" s="16" t="s">
        <v>843</v>
      </c>
      <c r="V468" s="16" t="s">
        <v>844</v>
      </c>
      <c r="W468" s="16" t="s">
        <v>843</v>
      </c>
      <c r="X468" s="16" t="s">
        <v>843</v>
      </c>
      <c r="Y468" s="16" t="s">
        <v>843</v>
      </c>
      <c r="Z468" s="16" t="s">
        <v>844</v>
      </c>
      <c r="AA468" s="16" t="s">
        <v>843</v>
      </c>
      <c r="AB468" s="16" t="s">
        <v>843</v>
      </c>
      <c r="AC468" s="16" t="s">
        <v>843</v>
      </c>
      <c r="AF468" s="16" t="s">
        <v>11799</v>
      </c>
      <c r="AG468" s="16" t="s">
        <v>11887</v>
      </c>
      <c r="AH468" s="16" t="s">
        <v>844</v>
      </c>
      <c r="AI468" s="16" t="s">
        <v>844</v>
      </c>
      <c r="AJ468" s="16" t="s">
        <v>844</v>
      </c>
      <c r="AK468" s="16" t="s">
        <v>843</v>
      </c>
      <c r="AL468" s="16" t="s">
        <v>843</v>
      </c>
      <c r="AM468" s="16" t="s">
        <v>844</v>
      </c>
      <c r="AN468" s="16" t="s">
        <v>843</v>
      </c>
      <c r="AO468" s="16" t="s">
        <v>843</v>
      </c>
      <c r="AP468" s="16" t="s">
        <v>843</v>
      </c>
      <c r="AQ468" s="16" t="s">
        <v>844</v>
      </c>
      <c r="AR468" s="16" t="s">
        <v>4433</v>
      </c>
      <c r="AS468" s="16" t="s">
        <v>843</v>
      </c>
      <c r="AT468" s="16" t="s">
        <v>843</v>
      </c>
      <c r="AU468" s="16" t="s">
        <v>843</v>
      </c>
      <c r="AV468" s="16" t="s">
        <v>843</v>
      </c>
      <c r="AW468" s="16" t="s">
        <v>843</v>
      </c>
      <c r="AX468" s="16" t="s">
        <v>843</v>
      </c>
      <c r="AY468" s="16" t="s">
        <v>844</v>
      </c>
      <c r="BF468" s="16" t="s">
        <v>844</v>
      </c>
      <c r="CC468" s="16" t="s">
        <v>867</v>
      </c>
      <c r="CD468" s="16" t="s">
        <v>6834</v>
      </c>
      <c r="CE468" s="16" t="s">
        <v>7537</v>
      </c>
      <c r="DN468" s="16" t="s">
        <v>4411</v>
      </c>
      <c r="DQ468" s="16" t="s">
        <v>7093</v>
      </c>
      <c r="DR468" s="16" t="s">
        <v>865</v>
      </c>
      <c r="DX468" s="16" t="s">
        <v>865</v>
      </c>
      <c r="ES468" s="16" t="s">
        <v>865</v>
      </c>
      <c r="ET468" s="16" t="s">
        <v>867</v>
      </c>
      <c r="EU468" s="16" t="s">
        <v>7810</v>
      </c>
      <c r="EV468" s="16" t="s">
        <v>865</v>
      </c>
      <c r="HC468" s="16" t="s">
        <v>865</v>
      </c>
      <c r="KO468" s="16" t="s">
        <v>9931</v>
      </c>
      <c r="KP468" s="16" t="s">
        <v>9930</v>
      </c>
      <c r="KQ468" s="16" t="s">
        <v>8694</v>
      </c>
      <c r="KR468" s="16" t="s">
        <v>11117</v>
      </c>
      <c r="KS468" s="16" t="s">
        <v>9932</v>
      </c>
      <c r="KT468" s="16" t="s">
        <v>9148</v>
      </c>
      <c r="KU468" s="16" t="s">
        <v>844</v>
      </c>
      <c r="KV468" s="16" t="s">
        <v>9148</v>
      </c>
      <c r="KW468" s="16" t="s">
        <v>851</v>
      </c>
      <c r="KY468" s="16" t="s">
        <v>486</v>
      </c>
      <c r="LC468" s="16" t="s">
        <v>10879</v>
      </c>
      <c r="LF468" s="16" t="s">
        <v>11654</v>
      </c>
      <c r="LI468" s="16" t="s">
        <v>11655</v>
      </c>
      <c r="LM468" s="16" t="s">
        <v>8741</v>
      </c>
      <c r="LN468" s="16" t="s">
        <v>487</v>
      </c>
      <c r="LO468" s="16" t="s">
        <v>844</v>
      </c>
      <c r="LP468" s="16" t="s">
        <v>844</v>
      </c>
      <c r="LQ468" s="16" t="s">
        <v>844</v>
      </c>
      <c r="LR468" s="16" t="s">
        <v>844</v>
      </c>
      <c r="LS468" s="16" t="s">
        <v>844</v>
      </c>
      <c r="LT468" s="16" t="s">
        <v>843</v>
      </c>
      <c r="LU468" s="16" t="s">
        <v>843</v>
      </c>
      <c r="LV468" s="16" t="s">
        <v>843</v>
      </c>
      <c r="LW468" s="16" t="s">
        <v>843</v>
      </c>
      <c r="LX468" s="16" t="s">
        <v>843</v>
      </c>
      <c r="LY468" s="16" t="s">
        <v>843</v>
      </c>
      <c r="LZ468" s="16" t="s">
        <v>843</v>
      </c>
      <c r="MA468" s="16" t="s">
        <v>843</v>
      </c>
      <c r="MB468" s="16" t="s">
        <v>843</v>
      </c>
      <c r="MC468" s="16" t="s">
        <v>844</v>
      </c>
      <c r="ME468" s="16" t="s">
        <v>11656</v>
      </c>
      <c r="MF468" s="16" t="s">
        <v>8847</v>
      </c>
      <c r="MR468" s="16" t="s">
        <v>474</v>
      </c>
      <c r="MS468" s="16" t="s">
        <v>11882</v>
      </c>
      <c r="MT468" s="16" t="s">
        <v>8870</v>
      </c>
      <c r="MV468" s="16" t="s">
        <v>487</v>
      </c>
      <c r="MW468" s="16" t="s">
        <v>1263</v>
      </c>
      <c r="MX468" s="16" t="s">
        <v>1262</v>
      </c>
      <c r="MY468" s="16" t="s">
        <v>486</v>
      </c>
      <c r="MZ468" s="16" t="s">
        <v>487</v>
      </c>
      <c r="NA468" s="16" t="s">
        <v>486</v>
      </c>
      <c r="NC468" s="16" t="s">
        <v>486</v>
      </c>
      <c r="NE468" s="16" t="s">
        <v>486</v>
      </c>
      <c r="NI468" s="16" t="s">
        <v>11658</v>
      </c>
      <c r="NS468" s="16" t="s">
        <v>462</v>
      </c>
      <c r="NT468" s="16" t="s">
        <v>482</v>
      </c>
      <c r="NU468" s="16">
        <v>0.79400000000000004</v>
      </c>
      <c r="NV468" s="16" t="s">
        <v>860</v>
      </c>
      <c r="NW468" s="16" t="s">
        <v>1182</v>
      </c>
      <c r="NX468" s="16" t="s">
        <v>1142</v>
      </c>
      <c r="NY468" s="16" t="s">
        <v>1121</v>
      </c>
      <c r="NZ468" s="16" t="s">
        <v>936</v>
      </c>
    </row>
    <row r="469" spans="1:393" x14ac:dyDescent="0.25">
      <c r="A469" s="16" t="s">
        <v>11120</v>
      </c>
      <c r="B469" s="16" t="s">
        <v>844</v>
      </c>
      <c r="C469" s="16" t="s">
        <v>972</v>
      </c>
      <c r="D469" s="16" t="s">
        <v>844</v>
      </c>
      <c r="E469" s="16" t="s">
        <v>843</v>
      </c>
      <c r="F469" s="16" t="s">
        <v>843</v>
      </c>
      <c r="G469" s="16" t="s">
        <v>843</v>
      </c>
      <c r="H469" s="16" t="s">
        <v>843</v>
      </c>
      <c r="I469" s="16" t="s">
        <v>843</v>
      </c>
      <c r="J469" s="16" t="s">
        <v>843</v>
      </c>
      <c r="K469" s="16" t="s">
        <v>843</v>
      </c>
      <c r="L469" s="16" t="s">
        <v>843</v>
      </c>
      <c r="M469" s="16" t="s">
        <v>843</v>
      </c>
      <c r="N469" s="16" t="s">
        <v>843</v>
      </c>
      <c r="O469" s="16" t="s">
        <v>843</v>
      </c>
      <c r="Q469" s="16" t="s">
        <v>844</v>
      </c>
      <c r="R469" s="16">
        <v>32</v>
      </c>
      <c r="T469" s="16" t="s">
        <v>470</v>
      </c>
      <c r="U469" s="16" t="s">
        <v>844</v>
      </c>
      <c r="V469" s="16" t="s">
        <v>843</v>
      </c>
      <c r="W469" s="16" t="s">
        <v>844</v>
      </c>
      <c r="X469" s="16" t="s">
        <v>843</v>
      </c>
      <c r="Y469" s="16" t="s">
        <v>843</v>
      </c>
      <c r="Z469" s="16" t="s">
        <v>843</v>
      </c>
      <c r="AA469" s="16" t="s">
        <v>843</v>
      </c>
      <c r="AB469" s="16" t="s">
        <v>844</v>
      </c>
      <c r="AC469" s="16" t="s">
        <v>843</v>
      </c>
      <c r="AD469" s="16" t="s">
        <v>867</v>
      </c>
      <c r="AF469" s="16" t="s">
        <v>11734</v>
      </c>
      <c r="AG469" s="16" t="s">
        <v>11828</v>
      </c>
      <c r="AH469" s="16" t="s">
        <v>843</v>
      </c>
      <c r="AI469" s="16" t="s">
        <v>843</v>
      </c>
      <c r="AJ469" s="16" t="s">
        <v>844</v>
      </c>
      <c r="AK469" s="16" t="s">
        <v>843</v>
      </c>
      <c r="AL469" s="16" t="s">
        <v>844</v>
      </c>
      <c r="AM469" s="16" t="s">
        <v>844</v>
      </c>
      <c r="AN469" s="16" t="s">
        <v>843</v>
      </c>
      <c r="AO469" s="16" t="s">
        <v>843</v>
      </c>
      <c r="AP469" s="16" t="s">
        <v>843</v>
      </c>
      <c r="AQ469" s="16" t="s">
        <v>844</v>
      </c>
      <c r="AR469" s="16" t="s">
        <v>4433</v>
      </c>
      <c r="AS469" s="16" t="s">
        <v>843</v>
      </c>
      <c r="AT469" s="16" t="s">
        <v>843</v>
      </c>
      <c r="AU469" s="16" t="s">
        <v>843</v>
      </c>
      <c r="AV469" s="16" t="s">
        <v>843</v>
      </c>
      <c r="AW469" s="16" t="s">
        <v>843</v>
      </c>
      <c r="AX469" s="16" t="s">
        <v>843</v>
      </c>
      <c r="AY469" s="16" t="s">
        <v>844</v>
      </c>
      <c r="BF469" s="16" t="s">
        <v>844</v>
      </c>
      <c r="BH469" s="16" t="s">
        <v>7380</v>
      </c>
      <c r="BI469" s="16" t="s">
        <v>7785</v>
      </c>
      <c r="BJ469" s="16" t="s">
        <v>843</v>
      </c>
      <c r="BK469" s="16" t="s">
        <v>843</v>
      </c>
      <c r="BL469" s="16" t="s">
        <v>843</v>
      </c>
      <c r="BM469" s="16" t="s">
        <v>843</v>
      </c>
      <c r="BN469" s="16" t="s">
        <v>843</v>
      </c>
      <c r="BO469" s="16" t="s">
        <v>844</v>
      </c>
      <c r="BP469" s="16" t="s">
        <v>843</v>
      </c>
      <c r="BQ469" s="16" t="s">
        <v>843</v>
      </c>
      <c r="DX469" s="16" t="s">
        <v>865</v>
      </c>
      <c r="ES469" s="16" t="s">
        <v>865</v>
      </c>
      <c r="EU469" s="16" t="s">
        <v>7810</v>
      </c>
      <c r="EV469" s="16" t="s">
        <v>865</v>
      </c>
      <c r="FT469" s="16" t="s">
        <v>865</v>
      </c>
      <c r="HC469" s="16" t="s">
        <v>865</v>
      </c>
      <c r="JA469" s="16" t="s">
        <v>4816</v>
      </c>
      <c r="JB469" s="16" t="s">
        <v>867</v>
      </c>
      <c r="JC469" s="16" t="s">
        <v>865</v>
      </c>
      <c r="JG469" s="16" t="s">
        <v>1056</v>
      </c>
      <c r="JV469" s="16">
        <v>35</v>
      </c>
      <c r="JW469" s="16" t="s">
        <v>4216</v>
      </c>
      <c r="JZ469" s="16" t="s">
        <v>4883</v>
      </c>
      <c r="KB469" s="16" t="s">
        <v>7616</v>
      </c>
      <c r="KD469" s="16" t="s">
        <v>4216</v>
      </c>
      <c r="KE469" s="16" t="s">
        <v>7277</v>
      </c>
      <c r="KF469" s="16" t="s">
        <v>864</v>
      </c>
      <c r="KH469" s="16" t="s">
        <v>4216</v>
      </c>
      <c r="KI469" s="16" t="s">
        <v>4982</v>
      </c>
      <c r="KK469" s="16" t="s">
        <v>4216</v>
      </c>
      <c r="KM469" s="16" t="s">
        <v>4216</v>
      </c>
      <c r="KO469" s="16" t="s">
        <v>9935</v>
      </c>
      <c r="KP469" s="16" t="s">
        <v>9934</v>
      </c>
      <c r="KQ469" s="16" t="s">
        <v>8694</v>
      </c>
      <c r="KR469" s="16" t="s">
        <v>11121</v>
      </c>
      <c r="KS469" s="16" t="s">
        <v>9936</v>
      </c>
      <c r="KT469" s="16" t="s">
        <v>9148</v>
      </c>
      <c r="KU469" s="16" t="s">
        <v>844</v>
      </c>
      <c r="KV469" s="16" t="s">
        <v>9148</v>
      </c>
      <c r="KW469" s="16" t="s">
        <v>851</v>
      </c>
      <c r="KY469" s="16" t="s">
        <v>486</v>
      </c>
      <c r="LC469" s="16" t="s">
        <v>10879</v>
      </c>
      <c r="LF469" s="16" t="s">
        <v>11654</v>
      </c>
      <c r="LI469" s="16" t="s">
        <v>11655</v>
      </c>
      <c r="LJ469" s="16" t="s">
        <v>831</v>
      </c>
      <c r="LK469" s="16" t="s">
        <v>831</v>
      </c>
      <c r="LL469" s="16" t="s">
        <v>8756</v>
      </c>
      <c r="LM469" s="16" t="s">
        <v>8741</v>
      </c>
      <c r="LO469" s="16" t="s">
        <v>844</v>
      </c>
      <c r="LP469" s="16" t="s">
        <v>844</v>
      </c>
      <c r="LQ469" s="16" t="s">
        <v>1056</v>
      </c>
      <c r="LR469" s="16" t="s">
        <v>843</v>
      </c>
      <c r="LS469" s="16" t="s">
        <v>844</v>
      </c>
      <c r="LT469" s="16" t="s">
        <v>843</v>
      </c>
      <c r="LU469" s="16" t="s">
        <v>843</v>
      </c>
      <c r="LV469" s="16" t="s">
        <v>843</v>
      </c>
      <c r="LW469" s="16" t="s">
        <v>843</v>
      </c>
      <c r="LX469" s="16" t="s">
        <v>844</v>
      </c>
      <c r="LY469" s="16" t="s">
        <v>843</v>
      </c>
      <c r="LZ469" s="16" t="s">
        <v>843</v>
      </c>
      <c r="MA469" s="16" t="s">
        <v>843</v>
      </c>
      <c r="MB469" s="16" t="s">
        <v>843</v>
      </c>
      <c r="MC469" s="16" t="s">
        <v>844</v>
      </c>
      <c r="ME469" s="16" t="s">
        <v>11656</v>
      </c>
      <c r="MF469" s="16" t="s">
        <v>8847</v>
      </c>
      <c r="MG469" s="16" t="s">
        <v>1840</v>
      </c>
      <c r="MK469" s="16" t="s">
        <v>8982</v>
      </c>
      <c r="ML469" s="16" t="s">
        <v>1790</v>
      </c>
      <c r="MN469" s="16" t="s">
        <v>1798</v>
      </c>
      <c r="MP469" s="16" t="s">
        <v>1829</v>
      </c>
      <c r="MR469" s="16" t="s">
        <v>470</v>
      </c>
      <c r="MS469" s="16" t="s">
        <v>11882</v>
      </c>
      <c r="MT469" s="16" t="s">
        <v>8916</v>
      </c>
      <c r="MU469" s="16" t="s">
        <v>817</v>
      </c>
      <c r="NC469" s="16" t="s">
        <v>486</v>
      </c>
      <c r="ND469" s="16" t="s">
        <v>486</v>
      </c>
      <c r="NE469" s="16" t="s">
        <v>486</v>
      </c>
      <c r="NG469" s="16" t="s">
        <v>1380</v>
      </c>
      <c r="NI469" s="16" t="s">
        <v>11658</v>
      </c>
      <c r="NR469" s="16" t="s">
        <v>445</v>
      </c>
      <c r="NS469" s="16" t="s">
        <v>462</v>
      </c>
      <c r="NT469" s="16" t="s">
        <v>482</v>
      </c>
      <c r="NU469" s="16">
        <v>0.79400000000000004</v>
      </c>
      <c r="NV469" s="16" t="s">
        <v>445</v>
      </c>
      <c r="NW469" s="16" t="s">
        <v>1174</v>
      </c>
      <c r="NX469" s="16" t="s">
        <v>1142</v>
      </c>
      <c r="OB469" s="16" t="s">
        <v>831</v>
      </c>
      <c r="OC469" s="16" t="s">
        <v>445</v>
      </c>
    </row>
    <row r="470" spans="1:393" x14ac:dyDescent="0.25">
      <c r="A470" s="16" t="s">
        <v>11125</v>
      </c>
      <c r="B470" s="16" t="s">
        <v>1056</v>
      </c>
      <c r="C470" s="16" t="s">
        <v>972</v>
      </c>
      <c r="D470" s="16" t="s">
        <v>844</v>
      </c>
      <c r="E470" s="16" t="s">
        <v>843</v>
      </c>
      <c r="F470" s="16" t="s">
        <v>843</v>
      </c>
      <c r="G470" s="16" t="s">
        <v>843</v>
      </c>
      <c r="H470" s="16" t="s">
        <v>843</v>
      </c>
      <c r="I470" s="16" t="s">
        <v>843</v>
      </c>
      <c r="J470" s="16" t="s">
        <v>843</v>
      </c>
      <c r="K470" s="16" t="s">
        <v>843</v>
      </c>
      <c r="L470" s="16" t="s">
        <v>843</v>
      </c>
      <c r="M470" s="16" t="s">
        <v>843</v>
      </c>
      <c r="N470" s="16" t="s">
        <v>843</v>
      </c>
      <c r="O470" s="16" t="s">
        <v>843</v>
      </c>
      <c r="Q470" s="16" t="s">
        <v>844</v>
      </c>
      <c r="R470" s="16">
        <v>11</v>
      </c>
      <c r="T470" s="16" t="s">
        <v>470</v>
      </c>
      <c r="U470" s="16" t="s">
        <v>844</v>
      </c>
      <c r="V470" s="16" t="s">
        <v>843</v>
      </c>
      <c r="W470" s="16" t="s">
        <v>843</v>
      </c>
      <c r="X470" s="16" t="s">
        <v>843</v>
      </c>
      <c r="Y470" s="16" t="s">
        <v>844</v>
      </c>
      <c r="Z470" s="16" t="s">
        <v>843</v>
      </c>
      <c r="AA470" s="16" t="s">
        <v>843</v>
      </c>
      <c r="AB470" s="16" t="s">
        <v>844</v>
      </c>
      <c r="AC470" s="16" t="s">
        <v>844</v>
      </c>
      <c r="AF470" s="16" t="s">
        <v>11734</v>
      </c>
      <c r="AG470" s="16" t="s">
        <v>11708</v>
      </c>
      <c r="AH470" s="16" t="s">
        <v>843</v>
      </c>
      <c r="AI470" s="16" t="s">
        <v>843</v>
      </c>
      <c r="AJ470" s="16" t="s">
        <v>843</v>
      </c>
      <c r="AK470" s="16" t="s">
        <v>843</v>
      </c>
      <c r="AL470" s="16" t="s">
        <v>844</v>
      </c>
      <c r="AM470" s="16" t="s">
        <v>844</v>
      </c>
      <c r="AN470" s="16" t="s">
        <v>843</v>
      </c>
      <c r="AO470" s="16" t="s">
        <v>843</v>
      </c>
      <c r="AP470" s="16" t="s">
        <v>843</v>
      </c>
      <c r="AQ470" s="16" t="s">
        <v>844</v>
      </c>
      <c r="AR470" s="16" t="s">
        <v>4415</v>
      </c>
      <c r="AS470" s="16" t="s">
        <v>844</v>
      </c>
      <c r="AT470" s="16" t="s">
        <v>843</v>
      </c>
      <c r="AU470" s="16" t="s">
        <v>843</v>
      </c>
      <c r="AV470" s="16" t="s">
        <v>843</v>
      </c>
      <c r="AW470" s="16" t="s">
        <v>843</v>
      </c>
      <c r="AX470" s="16" t="s">
        <v>843</v>
      </c>
      <c r="AY470" s="16" t="s">
        <v>843</v>
      </c>
      <c r="AZ470" s="16" t="s">
        <v>4437</v>
      </c>
      <c r="BF470" s="16" t="s">
        <v>844</v>
      </c>
      <c r="BI470" s="16" t="s">
        <v>7785</v>
      </c>
      <c r="BJ470" s="16" t="s">
        <v>843</v>
      </c>
      <c r="BK470" s="16" t="s">
        <v>843</v>
      </c>
      <c r="BL470" s="16" t="s">
        <v>843</v>
      </c>
      <c r="BM470" s="16" t="s">
        <v>843</v>
      </c>
      <c r="BN470" s="16" t="s">
        <v>843</v>
      </c>
      <c r="BO470" s="16" t="s">
        <v>844</v>
      </c>
      <c r="BP470" s="16" t="s">
        <v>843</v>
      </c>
      <c r="BQ470" s="16" t="s">
        <v>843</v>
      </c>
      <c r="CC470" s="16" t="s">
        <v>867</v>
      </c>
      <c r="CD470" s="16" t="s">
        <v>6837</v>
      </c>
      <c r="CE470" s="16" t="s">
        <v>7537</v>
      </c>
      <c r="DN470" s="16" t="s">
        <v>4411</v>
      </c>
      <c r="DQ470" s="16" t="s">
        <v>7093</v>
      </c>
      <c r="DR470" s="16" t="s">
        <v>865</v>
      </c>
      <c r="DX470" s="16" t="s">
        <v>865</v>
      </c>
      <c r="ES470" s="16" t="s">
        <v>865</v>
      </c>
      <c r="EU470" s="16" t="s">
        <v>7810</v>
      </c>
      <c r="EV470" s="16" t="s">
        <v>865</v>
      </c>
      <c r="FT470" s="16" t="s">
        <v>865</v>
      </c>
      <c r="HC470" s="16" t="s">
        <v>865</v>
      </c>
      <c r="KO470" s="16" t="s">
        <v>9935</v>
      </c>
      <c r="KP470" s="16" t="s">
        <v>9934</v>
      </c>
      <c r="KQ470" s="16" t="s">
        <v>8694</v>
      </c>
      <c r="KR470" s="16" t="s">
        <v>11126</v>
      </c>
      <c r="KS470" s="16" t="s">
        <v>9936</v>
      </c>
      <c r="KT470" s="16" t="s">
        <v>9148</v>
      </c>
      <c r="KU470" s="16" t="s">
        <v>844</v>
      </c>
      <c r="KV470" s="16" t="s">
        <v>9148</v>
      </c>
      <c r="KW470" s="16" t="s">
        <v>851</v>
      </c>
      <c r="KY470" s="16" t="s">
        <v>486</v>
      </c>
      <c r="LA470" s="16" t="s">
        <v>11675</v>
      </c>
      <c r="LC470" s="16" t="s">
        <v>10879</v>
      </c>
      <c r="LE470" s="16" t="s">
        <v>11693</v>
      </c>
      <c r="LF470" s="16" t="s">
        <v>11654</v>
      </c>
      <c r="LI470" s="16" t="s">
        <v>11655</v>
      </c>
      <c r="LM470" s="16" t="s">
        <v>8741</v>
      </c>
      <c r="LO470" s="16" t="s">
        <v>844</v>
      </c>
      <c r="LP470" s="16" t="s">
        <v>844</v>
      </c>
      <c r="LQ470" s="16" t="s">
        <v>1056</v>
      </c>
      <c r="LR470" s="16" t="s">
        <v>843</v>
      </c>
      <c r="LS470" s="16" t="s">
        <v>844</v>
      </c>
      <c r="LT470" s="16" t="s">
        <v>843</v>
      </c>
      <c r="LU470" s="16" t="s">
        <v>843</v>
      </c>
      <c r="LV470" s="16" t="s">
        <v>843</v>
      </c>
      <c r="LW470" s="16" t="s">
        <v>843</v>
      </c>
      <c r="LX470" s="16" t="s">
        <v>844</v>
      </c>
      <c r="LY470" s="16" t="s">
        <v>843</v>
      </c>
      <c r="LZ470" s="16" t="s">
        <v>843</v>
      </c>
      <c r="MA470" s="16" t="s">
        <v>843</v>
      </c>
      <c r="MB470" s="16" t="s">
        <v>843</v>
      </c>
      <c r="MC470" s="16" t="s">
        <v>844</v>
      </c>
      <c r="MD470" s="16" t="s">
        <v>11676</v>
      </c>
      <c r="ME470" s="16" t="s">
        <v>11677</v>
      </c>
      <c r="MF470" s="16" t="s">
        <v>8847</v>
      </c>
      <c r="MR470" s="16" t="s">
        <v>470</v>
      </c>
      <c r="MS470" s="16" t="s">
        <v>11882</v>
      </c>
      <c r="MT470" s="16" t="s">
        <v>8916</v>
      </c>
      <c r="MV470" s="16" t="s">
        <v>487</v>
      </c>
      <c r="MW470" s="16" t="s">
        <v>1265</v>
      </c>
      <c r="MX470" s="16" t="s">
        <v>1262</v>
      </c>
      <c r="MY470" s="16" t="s">
        <v>486</v>
      </c>
      <c r="MZ470" s="16" t="s">
        <v>487</v>
      </c>
      <c r="NA470" s="16" t="s">
        <v>486</v>
      </c>
      <c r="NC470" s="16" t="s">
        <v>486</v>
      </c>
      <c r="ND470" s="16" t="s">
        <v>486</v>
      </c>
      <c r="NE470" s="16" t="s">
        <v>486</v>
      </c>
      <c r="NI470" s="16" t="s">
        <v>11658</v>
      </c>
      <c r="NL470" s="16" t="s">
        <v>844</v>
      </c>
      <c r="NS470" s="16" t="s">
        <v>462</v>
      </c>
      <c r="NT470" s="16" t="s">
        <v>482</v>
      </c>
      <c r="NU470" s="16">
        <v>0.79400000000000004</v>
      </c>
      <c r="NV470" s="16" t="s">
        <v>860</v>
      </c>
      <c r="NW470" s="16" t="s">
        <v>1176</v>
      </c>
      <c r="NX470" s="16" t="s">
        <v>1142</v>
      </c>
      <c r="NY470" s="16" t="s">
        <v>1122</v>
      </c>
      <c r="NZ470" s="16" t="s">
        <v>929</v>
      </c>
    </row>
    <row r="471" spans="1:393" x14ac:dyDescent="0.25">
      <c r="A471" s="16" t="s">
        <v>11129</v>
      </c>
      <c r="B471" s="16" t="s">
        <v>844</v>
      </c>
      <c r="C471" s="16" t="s">
        <v>972</v>
      </c>
      <c r="D471" s="16" t="s">
        <v>844</v>
      </c>
      <c r="E471" s="16" t="s">
        <v>843</v>
      </c>
      <c r="F471" s="16" t="s">
        <v>843</v>
      </c>
      <c r="G471" s="16" t="s">
        <v>843</v>
      </c>
      <c r="H471" s="16" t="s">
        <v>843</v>
      </c>
      <c r="I471" s="16" t="s">
        <v>843</v>
      </c>
      <c r="J471" s="16" t="s">
        <v>843</v>
      </c>
      <c r="K471" s="16" t="s">
        <v>843</v>
      </c>
      <c r="L471" s="16" t="s">
        <v>843</v>
      </c>
      <c r="M471" s="16" t="s">
        <v>843</v>
      </c>
      <c r="N471" s="16" t="s">
        <v>843</v>
      </c>
      <c r="O471" s="16" t="s">
        <v>843</v>
      </c>
      <c r="Q471" s="16" t="s">
        <v>844</v>
      </c>
      <c r="R471" s="16">
        <v>49</v>
      </c>
      <c r="T471" s="16" t="s">
        <v>470</v>
      </c>
      <c r="U471" s="16" t="s">
        <v>844</v>
      </c>
      <c r="V471" s="16" t="s">
        <v>843</v>
      </c>
      <c r="W471" s="16" t="s">
        <v>844</v>
      </c>
      <c r="X471" s="16" t="s">
        <v>843</v>
      </c>
      <c r="Y471" s="16" t="s">
        <v>843</v>
      </c>
      <c r="Z471" s="16" t="s">
        <v>843</v>
      </c>
      <c r="AA471" s="16" t="s">
        <v>843</v>
      </c>
      <c r="AB471" s="16" t="s">
        <v>844</v>
      </c>
      <c r="AC471" s="16" t="s">
        <v>843</v>
      </c>
      <c r="AD471" s="16" t="s">
        <v>867</v>
      </c>
      <c r="AF471" s="16" t="s">
        <v>11751</v>
      </c>
      <c r="AG471" s="16" t="s">
        <v>11708</v>
      </c>
      <c r="AH471" s="16" t="s">
        <v>843</v>
      </c>
      <c r="AI471" s="16" t="s">
        <v>843</v>
      </c>
      <c r="AJ471" s="16" t="s">
        <v>843</v>
      </c>
      <c r="AK471" s="16" t="s">
        <v>843</v>
      </c>
      <c r="AL471" s="16" t="s">
        <v>844</v>
      </c>
      <c r="AM471" s="16" t="s">
        <v>844</v>
      </c>
      <c r="AN471" s="16" t="s">
        <v>843</v>
      </c>
      <c r="AO471" s="16" t="s">
        <v>843</v>
      </c>
      <c r="AP471" s="16" t="s">
        <v>843</v>
      </c>
      <c r="AQ471" s="16" t="s">
        <v>844</v>
      </c>
      <c r="AR471" s="16" t="s">
        <v>4415</v>
      </c>
      <c r="AS471" s="16" t="s">
        <v>844</v>
      </c>
      <c r="AT471" s="16" t="s">
        <v>843</v>
      </c>
      <c r="AU471" s="16" t="s">
        <v>843</v>
      </c>
      <c r="AV471" s="16" t="s">
        <v>843</v>
      </c>
      <c r="AW471" s="16" t="s">
        <v>843</v>
      </c>
      <c r="AX471" s="16" t="s">
        <v>843</v>
      </c>
      <c r="AY471" s="16" t="s">
        <v>843</v>
      </c>
      <c r="AZ471" s="16" t="s">
        <v>4437</v>
      </c>
      <c r="BF471" s="16" t="s">
        <v>844</v>
      </c>
      <c r="BH471" s="16" t="s">
        <v>7380</v>
      </c>
      <c r="BI471" s="16" t="s">
        <v>7785</v>
      </c>
      <c r="BJ471" s="16" t="s">
        <v>843</v>
      </c>
      <c r="BK471" s="16" t="s">
        <v>843</v>
      </c>
      <c r="BL471" s="16" t="s">
        <v>843</v>
      </c>
      <c r="BM471" s="16" t="s">
        <v>843</v>
      </c>
      <c r="BN471" s="16" t="s">
        <v>843</v>
      </c>
      <c r="BO471" s="16" t="s">
        <v>844</v>
      </c>
      <c r="BP471" s="16" t="s">
        <v>843</v>
      </c>
      <c r="BQ471" s="16" t="s">
        <v>843</v>
      </c>
      <c r="DX471" s="16" t="s">
        <v>867</v>
      </c>
      <c r="DY471" s="16" t="s">
        <v>867</v>
      </c>
      <c r="ES471" s="16" t="s">
        <v>865</v>
      </c>
      <c r="EU471" s="16" t="s">
        <v>7813</v>
      </c>
      <c r="EV471" s="16" t="s">
        <v>865</v>
      </c>
      <c r="FT471" s="16" t="s">
        <v>865</v>
      </c>
      <c r="HC471" s="16" t="s">
        <v>865</v>
      </c>
      <c r="JA471" s="16" t="s">
        <v>4822</v>
      </c>
      <c r="JB471" s="16" t="s">
        <v>865</v>
      </c>
      <c r="JC471" s="16" t="s">
        <v>865</v>
      </c>
      <c r="JD471" s="16" t="s">
        <v>865</v>
      </c>
      <c r="JE471" s="16" t="s">
        <v>865</v>
      </c>
      <c r="JF471" s="16" t="s">
        <v>865</v>
      </c>
      <c r="JG471" s="16" t="s">
        <v>843</v>
      </c>
      <c r="JH471" s="16" t="s">
        <v>7591</v>
      </c>
      <c r="JJ471" s="16" t="s">
        <v>4216</v>
      </c>
      <c r="KF471" s="16" t="s">
        <v>4216</v>
      </c>
      <c r="KI471" s="16" t="s">
        <v>4982</v>
      </c>
      <c r="KK471" s="16" t="s">
        <v>4216</v>
      </c>
      <c r="KM471" s="16" t="s">
        <v>4216</v>
      </c>
      <c r="KO471" s="16" t="s">
        <v>9939</v>
      </c>
      <c r="KP471" s="16" t="s">
        <v>9938</v>
      </c>
      <c r="KQ471" s="16" t="s">
        <v>8694</v>
      </c>
      <c r="KR471" s="16" t="s">
        <v>11130</v>
      </c>
      <c r="KS471" s="16" t="s">
        <v>9940</v>
      </c>
      <c r="KT471" s="16" t="s">
        <v>9148</v>
      </c>
      <c r="KU471" s="16" t="s">
        <v>844</v>
      </c>
      <c r="KV471" s="16" t="s">
        <v>9148</v>
      </c>
      <c r="KW471" s="16" t="s">
        <v>851</v>
      </c>
      <c r="KX471" s="16" t="s">
        <v>487</v>
      </c>
      <c r="KY471" s="16" t="s">
        <v>487</v>
      </c>
      <c r="KZ471" s="16" t="s">
        <v>487</v>
      </c>
      <c r="LC471" s="16" t="s">
        <v>10879</v>
      </c>
      <c r="LF471" s="16" t="s">
        <v>11654</v>
      </c>
      <c r="LI471" s="16" t="s">
        <v>11655</v>
      </c>
      <c r="LJ471" s="16" t="s">
        <v>843</v>
      </c>
      <c r="LM471" s="16" t="s">
        <v>8741</v>
      </c>
      <c r="LO471" s="16" t="s">
        <v>843</v>
      </c>
      <c r="LP471" s="16" t="s">
        <v>844</v>
      </c>
      <c r="LQ471" s="16" t="s">
        <v>844</v>
      </c>
      <c r="LR471" s="16" t="s">
        <v>843</v>
      </c>
      <c r="LS471" s="16" t="s">
        <v>844</v>
      </c>
      <c r="LT471" s="16" t="s">
        <v>843</v>
      </c>
      <c r="LU471" s="16" t="s">
        <v>843</v>
      </c>
      <c r="LV471" s="16" t="s">
        <v>843</v>
      </c>
      <c r="LW471" s="16" t="s">
        <v>843</v>
      </c>
      <c r="LX471" s="16" t="s">
        <v>843</v>
      </c>
      <c r="LY471" s="16" t="s">
        <v>843</v>
      </c>
      <c r="LZ471" s="16" t="s">
        <v>843</v>
      </c>
      <c r="MA471" s="16" t="s">
        <v>843</v>
      </c>
      <c r="MB471" s="16" t="s">
        <v>843</v>
      </c>
      <c r="MC471" s="16" t="s">
        <v>843</v>
      </c>
      <c r="ME471" s="16" t="s">
        <v>11656</v>
      </c>
      <c r="MF471" s="16" t="s">
        <v>8847</v>
      </c>
      <c r="MP471" s="16" t="s">
        <v>1829</v>
      </c>
      <c r="MR471" s="16" t="s">
        <v>470</v>
      </c>
      <c r="MS471" s="16" t="s">
        <v>11882</v>
      </c>
      <c r="MT471" s="16" t="s">
        <v>8858</v>
      </c>
      <c r="MU471" s="16" t="s">
        <v>817</v>
      </c>
      <c r="NC471" s="16" t="s">
        <v>486</v>
      </c>
      <c r="ND471" s="16" t="s">
        <v>486</v>
      </c>
      <c r="NE471" s="16" t="s">
        <v>486</v>
      </c>
      <c r="NG471" s="16" t="s">
        <v>1378</v>
      </c>
      <c r="NI471" s="16" t="s">
        <v>11658</v>
      </c>
      <c r="NS471" s="16" t="s">
        <v>462</v>
      </c>
      <c r="NT471" s="16" t="s">
        <v>482</v>
      </c>
      <c r="NU471" s="16">
        <v>0.79400000000000004</v>
      </c>
      <c r="NV471" s="16" t="s">
        <v>451</v>
      </c>
      <c r="NW471" s="16" t="s">
        <v>1175</v>
      </c>
      <c r="NX471" s="16" t="s">
        <v>1142</v>
      </c>
      <c r="OC471" s="16" t="s">
        <v>451</v>
      </c>
    </row>
    <row r="472" spans="1:393" x14ac:dyDescent="0.25">
      <c r="A472" s="16" t="s">
        <v>11138</v>
      </c>
      <c r="B472" s="16" t="s">
        <v>844</v>
      </c>
      <c r="C472" s="16" t="s">
        <v>972</v>
      </c>
      <c r="D472" s="16" t="s">
        <v>844</v>
      </c>
      <c r="E472" s="16" t="s">
        <v>843</v>
      </c>
      <c r="F472" s="16" t="s">
        <v>843</v>
      </c>
      <c r="G472" s="16" t="s">
        <v>843</v>
      </c>
      <c r="H472" s="16" t="s">
        <v>843</v>
      </c>
      <c r="I472" s="16" t="s">
        <v>843</v>
      </c>
      <c r="J472" s="16" t="s">
        <v>843</v>
      </c>
      <c r="K472" s="16" t="s">
        <v>843</v>
      </c>
      <c r="L472" s="16" t="s">
        <v>843</v>
      </c>
      <c r="M472" s="16" t="s">
        <v>843</v>
      </c>
      <c r="N472" s="16" t="s">
        <v>843</v>
      </c>
      <c r="O472" s="16" t="s">
        <v>843</v>
      </c>
      <c r="Q472" s="16" t="s">
        <v>844</v>
      </c>
      <c r="R472" s="16">
        <v>46</v>
      </c>
      <c r="T472" s="16" t="s">
        <v>474</v>
      </c>
      <c r="U472" s="16" t="s">
        <v>843</v>
      </c>
      <c r="V472" s="16" t="s">
        <v>844</v>
      </c>
      <c r="W472" s="16" t="s">
        <v>843</v>
      </c>
      <c r="X472" s="16" t="s">
        <v>844</v>
      </c>
      <c r="Y472" s="16" t="s">
        <v>843</v>
      </c>
      <c r="Z472" s="16" t="s">
        <v>843</v>
      </c>
      <c r="AA472" s="16" t="s">
        <v>843</v>
      </c>
      <c r="AB472" s="16" t="s">
        <v>843</v>
      </c>
      <c r="AC472" s="16" t="s">
        <v>843</v>
      </c>
      <c r="AD472" s="16" t="s">
        <v>867</v>
      </c>
      <c r="AF472" s="16" t="s">
        <v>11673</v>
      </c>
      <c r="AG472" s="16" t="s">
        <v>11862</v>
      </c>
      <c r="AH472" s="16" t="s">
        <v>843</v>
      </c>
      <c r="AI472" s="16" t="s">
        <v>843</v>
      </c>
      <c r="AJ472" s="16" t="s">
        <v>844</v>
      </c>
      <c r="AK472" s="16" t="s">
        <v>843</v>
      </c>
      <c r="AL472" s="16" t="s">
        <v>843</v>
      </c>
      <c r="AM472" s="16" t="s">
        <v>844</v>
      </c>
      <c r="AN472" s="16" t="s">
        <v>843</v>
      </c>
      <c r="AO472" s="16" t="s">
        <v>843</v>
      </c>
      <c r="AP472" s="16" t="s">
        <v>843</v>
      </c>
      <c r="AQ472" s="16" t="s">
        <v>844</v>
      </c>
      <c r="AR472" s="16" t="s">
        <v>4433</v>
      </c>
      <c r="AS472" s="16" t="s">
        <v>843</v>
      </c>
      <c r="AT472" s="16" t="s">
        <v>843</v>
      </c>
      <c r="AU472" s="16" t="s">
        <v>843</v>
      </c>
      <c r="AV472" s="16" t="s">
        <v>843</v>
      </c>
      <c r="AW472" s="16" t="s">
        <v>843</v>
      </c>
      <c r="AX472" s="16" t="s">
        <v>843</v>
      </c>
      <c r="AY472" s="16" t="s">
        <v>844</v>
      </c>
      <c r="BF472" s="16" t="s">
        <v>844</v>
      </c>
      <c r="BH472" s="16" t="s">
        <v>7383</v>
      </c>
      <c r="BI472" s="16" t="s">
        <v>7785</v>
      </c>
      <c r="BJ472" s="16" t="s">
        <v>843</v>
      </c>
      <c r="BK472" s="16" t="s">
        <v>843</v>
      </c>
      <c r="BL472" s="16" t="s">
        <v>843</v>
      </c>
      <c r="BM472" s="16" t="s">
        <v>843</v>
      </c>
      <c r="BN472" s="16" t="s">
        <v>843</v>
      </c>
      <c r="BO472" s="16" t="s">
        <v>844</v>
      </c>
      <c r="BP472" s="16" t="s">
        <v>843</v>
      </c>
      <c r="BQ472" s="16" t="s">
        <v>843</v>
      </c>
      <c r="DX472" s="16" t="s">
        <v>865</v>
      </c>
      <c r="ES472" s="16" t="s">
        <v>865</v>
      </c>
      <c r="EU472" s="16" t="s">
        <v>7810</v>
      </c>
      <c r="EV472" s="16" t="s">
        <v>865</v>
      </c>
      <c r="HC472" s="16" t="s">
        <v>865</v>
      </c>
      <c r="JA472" s="16" t="s">
        <v>4822</v>
      </c>
      <c r="JB472" s="16" t="s">
        <v>867</v>
      </c>
      <c r="JC472" s="16" t="s">
        <v>865</v>
      </c>
      <c r="JG472" s="16" t="s">
        <v>843</v>
      </c>
      <c r="JV472" s="16">
        <v>40</v>
      </c>
      <c r="JW472" s="16" t="s">
        <v>7603</v>
      </c>
      <c r="JY472" s="16">
        <v>10000</v>
      </c>
      <c r="JZ472" s="16" t="s">
        <v>4883</v>
      </c>
      <c r="KB472" s="16" t="s">
        <v>7610</v>
      </c>
      <c r="KD472" s="16" t="s">
        <v>4920</v>
      </c>
      <c r="KE472" s="16" t="s">
        <v>7277</v>
      </c>
      <c r="KF472" s="16" t="s">
        <v>4411</v>
      </c>
      <c r="KH472" s="16" t="s">
        <v>864</v>
      </c>
      <c r="KI472" s="16" t="s">
        <v>4982</v>
      </c>
      <c r="KK472" s="16" t="s">
        <v>4883</v>
      </c>
      <c r="KM472" s="16" t="s">
        <v>7610</v>
      </c>
      <c r="KO472" s="16" t="s">
        <v>9943</v>
      </c>
      <c r="KP472" s="16" t="s">
        <v>9942</v>
      </c>
      <c r="KQ472" s="16" t="s">
        <v>8694</v>
      </c>
      <c r="KR472" s="16" t="s">
        <v>11139</v>
      </c>
      <c r="KS472" s="16" t="s">
        <v>9944</v>
      </c>
      <c r="KT472" s="16" t="s">
        <v>9148</v>
      </c>
      <c r="KU472" s="16" t="s">
        <v>844</v>
      </c>
      <c r="KV472" s="16" t="s">
        <v>9148</v>
      </c>
      <c r="KW472" s="16" t="s">
        <v>851</v>
      </c>
      <c r="KY472" s="16" t="s">
        <v>486</v>
      </c>
      <c r="LC472" s="16" t="s">
        <v>10879</v>
      </c>
      <c r="LF472" s="16" t="s">
        <v>11654</v>
      </c>
      <c r="LI472" s="16" t="s">
        <v>11655</v>
      </c>
      <c r="LJ472" s="16" t="s">
        <v>831</v>
      </c>
      <c r="LK472" s="16" t="s">
        <v>831</v>
      </c>
      <c r="LL472" s="16" t="s">
        <v>8756</v>
      </c>
      <c r="LM472" s="16" t="s">
        <v>8741</v>
      </c>
      <c r="LO472" s="16" t="s">
        <v>1056</v>
      </c>
      <c r="LP472" s="16" t="s">
        <v>844</v>
      </c>
      <c r="LQ472" s="16" t="s">
        <v>844</v>
      </c>
      <c r="LR472" s="16" t="s">
        <v>1056</v>
      </c>
      <c r="LS472" s="16" t="s">
        <v>843</v>
      </c>
      <c r="LT472" s="16" t="s">
        <v>844</v>
      </c>
      <c r="LU472" s="16" t="s">
        <v>843</v>
      </c>
      <c r="LV472" s="16" t="s">
        <v>843</v>
      </c>
      <c r="LW472" s="16" t="s">
        <v>843</v>
      </c>
      <c r="LX472" s="16" t="s">
        <v>844</v>
      </c>
      <c r="LY472" s="16" t="s">
        <v>843</v>
      </c>
      <c r="LZ472" s="16" t="s">
        <v>844</v>
      </c>
      <c r="MA472" s="16" t="s">
        <v>844</v>
      </c>
      <c r="MB472" s="16" t="s">
        <v>843</v>
      </c>
      <c r="MC472" s="16" t="s">
        <v>843</v>
      </c>
      <c r="ME472" s="16" t="s">
        <v>11656</v>
      </c>
      <c r="MF472" s="16" t="s">
        <v>8847</v>
      </c>
      <c r="MG472" s="16" t="s">
        <v>1839</v>
      </c>
      <c r="MJ472" s="16" t="s">
        <v>1839</v>
      </c>
      <c r="MK472" s="16" t="s">
        <v>9015</v>
      </c>
      <c r="ML472" s="16" t="s">
        <v>1790</v>
      </c>
      <c r="MM472" s="16" t="s">
        <v>486</v>
      </c>
      <c r="MN472" s="16" t="s">
        <v>1798</v>
      </c>
      <c r="MP472" s="16" t="s">
        <v>1829</v>
      </c>
      <c r="MQ472" s="16" t="s">
        <v>1790</v>
      </c>
      <c r="MR472" s="16" t="s">
        <v>474</v>
      </c>
      <c r="MS472" s="16" t="s">
        <v>11882</v>
      </c>
      <c r="MT472" s="16" t="s">
        <v>9009</v>
      </c>
      <c r="MU472" s="16" t="s">
        <v>817</v>
      </c>
      <c r="NC472" s="16" t="s">
        <v>486</v>
      </c>
      <c r="NE472" s="16" t="s">
        <v>486</v>
      </c>
      <c r="NG472" s="16" t="s">
        <v>1378</v>
      </c>
      <c r="NH472" s="16" t="s">
        <v>1913</v>
      </c>
      <c r="NI472" s="16" t="s">
        <v>11658</v>
      </c>
      <c r="NJ472" s="16" t="s">
        <v>9102</v>
      </c>
      <c r="NK472" s="16" t="s">
        <v>11753</v>
      </c>
      <c r="NR472" s="16" t="s">
        <v>451</v>
      </c>
      <c r="NS472" s="16" t="s">
        <v>462</v>
      </c>
      <c r="NT472" s="16" t="s">
        <v>482</v>
      </c>
      <c r="NU472" s="16">
        <v>0.79400000000000004</v>
      </c>
      <c r="NV472" s="16" t="s">
        <v>451</v>
      </c>
      <c r="NW472" s="16" t="s">
        <v>1181</v>
      </c>
      <c r="NX472" s="16" t="s">
        <v>1142</v>
      </c>
      <c r="OB472" s="16" t="s">
        <v>831</v>
      </c>
      <c r="OC472" s="16" t="s">
        <v>451</v>
      </c>
    </row>
    <row r="473" spans="1:393" x14ac:dyDescent="0.25">
      <c r="A473" s="16" t="s">
        <v>11142</v>
      </c>
      <c r="B473" s="16" t="s">
        <v>1056</v>
      </c>
      <c r="C473" s="16" t="s">
        <v>972</v>
      </c>
      <c r="D473" s="16" t="s">
        <v>844</v>
      </c>
      <c r="E473" s="16" t="s">
        <v>843</v>
      </c>
      <c r="F473" s="16" t="s">
        <v>843</v>
      </c>
      <c r="G473" s="16" t="s">
        <v>843</v>
      </c>
      <c r="H473" s="16" t="s">
        <v>843</v>
      </c>
      <c r="I473" s="16" t="s">
        <v>843</v>
      </c>
      <c r="J473" s="16" t="s">
        <v>843</v>
      </c>
      <c r="K473" s="16" t="s">
        <v>843</v>
      </c>
      <c r="L473" s="16" t="s">
        <v>843</v>
      </c>
      <c r="M473" s="16" t="s">
        <v>843</v>
      </c>
      <c r="N473" s="16" t="s">
        <v>843</v>
      </c>
      <c r="O473" s="16" t="s">
        <v>843</v>
      </c>
      <c r="Q473" s="16" t="s">
        <v>844</v>
      </c>
      <c r="R473" s="16">
        <v>13</v>
      </c>
      <c r="T473" s="16" t="s">
        <v>470</v>
      </c>
      <c r="U473" s="16" t="s">
        <v>844</v>
      </c>
      <c r="V473" s="16" t="s">
        <v>843</v>
      </c>
      <c r="W473" s="16" t="s">
        <v>843</v>
      </c>
      <c r="X473" s="16" t="s">
        <v>843</v>
      </c>
      <c r="Y473" s="16" t="s">
        <v>844</v>
      </c>
      <c r="Z473" s="16" t="s">
        <v>843</v>
      </c>
      <c r="AA473" s="16" t="s">
        <v>843</v>
      </c>
      <c r="AB473" s="16" t="s">
        <v>844</v>
      </c>
      <c r="AC473" s="16" t="s">
        <v>844</v>
      </c>
      <c r="AF473" s="16" t="s">
        <v>11673</v>
      </c>
      <c r="AG473" s="16" t="s">
        <v>11708</v>
      </c>
      <c r="AH473" s="16" t="s">
        <v>843</v>
      </c>
      <c r="AI473" s="16" t="s">
        <v>843</v>
      </c>
      <c r="AJ473" s="16" t="s">
        <v>843</v>
      </c>
      <c r="AK473" s="16" t="s">
        <v>843</v>
      </c>
      <c r="AL473" s="16" t="s">
        <v>844</v>
      </c>
      <c r="AM473" s="16" t="s">
        <v>844</v>
      </c>
      <c r="AN473" s="16" t="s">
        <v>843</v>
      </c>
      <c r="AO473" s="16" t="s">
        <v>843</v>
      </c>
      <c r="AP473" s="16" t="s">
        <v>843</v>
      </c>
      <c r="AQ473" s="16" t="s">
        <v>844</v>
      </c>
      <c r="AR473" s="16" t="s">
        <v>4433</v>
      </c>
      <c r="AS473" s="16" t="s">
        <v>843</v>
      </c>
      <c r="AT473" s="16" t="s">
        <v>843</v>
      </c>
      <c r="AU473" s="16" t="s">
        <v>843</v>
      </c>
      <c r="AV473" s="16" t="s">
        <v>843</v>
      </c>
      <c r="AW473" s="16" t="s">
        <v>843</v>
      </c>
      <c r="AX473" s="16" t="s">
        <v>843</v>
      </c>
      <c r="AY473" s="16" t="s">
        <v>844</v>
      </c>
      <c r="BF473" s="16" t="s">
        <v>844</v>
      </c>
      <c r="BH473" s="16" t="s">
        <v>7383</v>
      </c>
      <c r="BI473" s="16" t="s">
        <v>7785</v>
      </c>
      <c r="BJ473" s="16" t="s">
        <v>843</v>
      </c>
      <c r="BK473" s="16" t="s">
        <v>843</v>
      </c>
      <c r="BL473" s="16" t="s">
        <v>843</v>
      </c>
      <c r="BM473" s="16" t="s">
        <v>843</v>
      </c>
      <c r="BN473" s="16" t="s">
        <v>843</v>
      </c>
      <c r="BO473" s="16" t="s">
        <v>844</v>
      </c>
      <c r="BP473" s="16" t="s">
        <v>843</v>
      </c>
      <c r="BQ473" s="16" t="s">
        <v>843</v>
      </c>
      <c r="CC473" s="16" t="s">
        <v>867</v>
      </c>
      <c r="CD473" s="16" t="s">
        <v>6840</v>
      </c>
      <c r="CE473" s="16" t="s">
        <v>7537</v>
      </c>
      <c r="DN473" s="16" t="s">
        <v>4411</v>
      </c>
      <c r="DQ473" s="16" t="s">
        <v>7093</v>
      </c>
      <c r="DR473" s="16" t="s">
        <v>865</v>
      </c>
      <c r="DX473" s="16" t="s">
        <v>865</v>
      </c>
      <c r="ES473" s="16" t="s">
        <v>865</v>
      </c>
      <c r="EU473" s="16" t="s">
        <v>7810</v>
      </c>
      <c r="EV473" s="16" t="s">
        <v>865</v>
      </c>
      <c r="FT473" s="16" t="s">
        <v>865</v>
      </c>
      <c r="HC473" s="16" t="s">
        <v>865</v>
      </c>
      <c r="KO473" s="16" t="s">
        <v>9943</v>
      </c>
      <c r="KP473" s="16" t="s">
        <v>9942</v>
      </c>
      <c r="KQ473" s="16" t="s">
        <v>8694</v>
      </c>
      <c r="KR473" s="16" t="s">
        <v>11143</v>
      </c>
      <c r="KS473" s="16" t="s">
        <v>9944</v>
      </c>
      <c r="KT473" s="16" t="s">
        <v>9148</v>
      </c>
      <c r="KU473" s="16" t="s">
        <v>844</v>
      </c>
      <c r="KV473" s="16" t="s">
        <v>9148</v>
      </c>
      <c r="KW473" s="16" t="s">
        <v>851</v>
      </c>
      <c r="KY473" s="16" t="s">
        <v>486</v>
      </c>
      <c r="LC473" s="16" t="s">
        <v>10879</v>
      </c>
      <c r="LD473" s="16" t="s">
        <v>11692</v>
      </c>
      <c r="LE473" s="16" t="s">
        <v>11693</v>
      </c>
      <c r="LF473" s="16" t="s">
        <v>11654</v>
      </c>
      <c r="LI473" s="16" t="s">
        <v>11655</v>
      </c>
      <c r="LM473" s="16" t="s">
        <v>8741</v>
      </c>
      <c r="LO473" s="16" t="s">
        <v>1056</v>
      </c>
      <c r="LP473" s="16" t="s">
        <v>844</v>
      </c>
      <c r="LQ473" s="16" t="s">
        <v>844</v>
      </c>
      <c r="LR473" s="16" t="s">
        <v>1056</v>
      </c>
      <c r="LS473" s="16" t="s">
        <v>843</v>
      </c>
      <c r="LT473" s="16" t="s">
        <v>844</v>
      </c>
      <c r="LU473" s="16" t="s">
        <v>843</v>
      </c>
      <c r="LV473" s="16" t="s">
        <v>843</v>
      </c>
      <c r="LW473" s="16" t="s">
        <v>843</v>
      </c>
      <c r="LX473" s="16" t="s">
        <v>844</v>
      </c>
      <c r="LY473" s="16" t="s">
        <v>843</v>
      </c>
      <c r="LZ473" s="16" t="s">
        <v>844</v>
      </c>
      <c r="MA473" s="16" t="s">
        <v>844</v>
      </c>
      <c r="MB473" s="16" t="s">
        <v>843</v>
      </c>
      <c r="MC473" s="16" t="s">
        <v>843</v>
      </c>
      <c r="ME473" s="16" t="s">
        <v>11677</v>
      </c>
      <c r="MF473" s="16" t="s">
        <v>8847</v>
      </c>
      <c r="MR473" s="16" t="s">
        <v>470</v>
      </c>
      <c r="MS473" s="16" t="s">
        <v>11882</v>
      </c>
      <c r="MT473" s="16" t="s">
        <v>9009</v>
      </c>
      <c r="MU473" s="16" t="s">
        <v>817</v>
      </c>
      <c r="MV473" s="16" t="s">
        <v>487</v>
      </c>
      <c r="MW473" s="16" t="s">
        <v>1266</v>
      </c>
      <c r="MX473" s="16" t="s">
        <v>1262</v>
      </c>
      <c r="MY473" s="16" t="s">
        <v>486</v>
      </c>
      <c r="MZ473" s="16" t="s">
        <v>487</v>
      </c>
      <c r="NA473" s="16" t="s">
        <v>486</v>
      </c>
      <c r="NC473" s="16" t="s">
        <v>486</v>
      </c>
      <c r="ND473" s="16" t="s">
        <v>486</v>
      </c>
      <c r="NE473" s="16" t="s">
        <v>486</v>
      </c>
      <c r="NI473" s="16" t="s">
        <v>11658</v>
      </c>
      <c r="NL473" s="16" t="s">
        <v>844</v>
      </c>
      <c r="NS473" s="16" t="s">
        <v>462</v>
      </c>
      <c r="NT473" s="16" t="s">
        <v>482</v>
      </c>
      <c r="NU473" s="16">
        <v>0.79400000000000004</v>
      </c>
      <c r="NV473" s="16" t="s">
        <v>824</v>
      </c>
      <c r="NW473" s="16" t="s">
        <v>1173</v>
      </c>
      <c r="NX473" s="16" t="s">
        <v>1142</v>
      </c>
      <c r="NY473" s="16" t="s">
        <v>824</v>
      </c>
      <c r="NZ473" s="16" t="s">
        <v>929</v>
      </c>
    </row>
    <row r="474" spans="1:393" x14ac:dyDescent="0.25">
      <c r="A474" s="16" t="s">
        <v>11146</v>
      </c>
      <c r="B474" s="16" t="s">
        <v>8732</v>
      </c>
      <c r="C474" s="16" t="s">
        <v>972</v>
      </c>
      <c r="D474" s="16" t="s">
        <v>844</v>
      </c>
      <c r="E474" s="16" t="s">
        <v>843</v>
      </c>
      <c r="F474" s="16" t="s">
        <v>843</v>
      </c>
      <c r="G474" s="16" t="s">
        <v>843</v>
      </c>
      <c r="H474" s="16" t="s">
        <v>843</v>
      </c>
      <c r="I474" s="16" t="s">
        <v>843</v>
      </c>
      <c r="J474" s="16" t="s">
        <v>843</v>
      </c>
      <c r="K474" s="16" t="s">
        <v>843</v>
      </c>
      <c r="L474" s="16" t="s">
        <v>843</v>
      </c>
      <c r="M474" s="16" t="s">
        <v>843</v>
      </c>
      <c r="N474" s="16" t="s">
        <v>843</v>
      </c>
      <c r="O474" s="16" t="s">
        <v>843</v>
      </c>
      <c r="Q474" s="16" t="s">
        <v>844</v>
      </c>
      <c r="R474" s="16">
        <v>12</v>
      </c>
      <c r="T474" s="16" t="s">
        <v>474</v>
      </c>
      <c r="U474" s="16" t="s">
        <v>843</v>
      </c>
      <c r="V474" s="16" t="s">
        <v>844</v>
      </c>
      <c r="W474" s="16" t="s">
        <v>843</v>
      </c>
      <c r="X474" s="16" t="s">
        <v>843</v>
      </c>
      <c r="Y474" s="16" t="s">
        <v>843</v>
      </c>
      <c r="Z474" s="16" t="s">
        <v>844</v>
      </c>
      <c r="AA474" s="16" t="s">
        <v>843</v>
      </c>
      <c r="AB474" s="16" t="s">
        <v>843</v>
      </c>
      <c r="AC474" s="16" t="s">
        <v>844</v>
      </c>
      <c r="AF474" s="16" t="s">
        <v>11673</v>
      </c>
      <c r="AG474" s="16" t="s">
        <v>11708</v>
      </c>
      <c r="AH474" s="16" t="s">
        <v>843</v>
      </c>
      <c r="AI474" s="16" t="s">
        <v>843</v>
      </c>
      <c r="AJ474" s="16" t="s">
        <v>843</v>
      </c>
      <c r="AK474" s="16" t="s">
        <v>843</v>
      </c>
      <c r="AL474" s="16" t="s">
        <v>844</v>
      </c>
      <c r="AM474" s="16" t="s">
        <v>844</v>
      </c>
      <c r="AN474" s="16" t="s">
        <v>843</v>
      </c>
      <c r="AO474" s="16" t="s">
        <v>843</v>
      </c>
      <c r="AP474" s="16" t="s">
        <v>843</v>
      </c>
      <c r="AQ474" s="16" t="s">
        <v>844</v>
      </c>
      <c r="AR474" s="16" t="s">
        <v>4433</v>
      </c>
      <c r="AS474" s="16" t="s">
        <v>843</v>
      </c>
      <c r="AT474" s="16" t="s">
        <v>843</v>
      </c>
      <c r="AU474" s="16" t="s">
        <v>843</v>
      </c>
      <c r="AV474" s="16" t="s">
        <v>843</v>
      </c>
      <c r="AW474" s="16" t="s">
        <v>843</v>
      </c>
      <c r="AX474" s="16" t="s">
        <v>843</v>
      </c>
      <c r="AY474" s="16" t="s">
        <v>844</v>
      </c>
      <c r="BF474" s="16" t="s">
        <v>844</v>
      </c>
      <c r="BH474" s="16" t="s">
        <v>7380</v>
      </c>
      <c r="BI474" s="16" t="s">
        <v>7785</v>
      </c>
      <c r="BJ474" s="16" t="s">
        <v>843</v>
      </c>
      <c r="BK474" s="16" t="s">
        <v>843</v>
      </c>
      <c r="BL474" s="16" t="s">
        <v>843</v>
      </c>
      <c r="BM474" s="16" t="s">
        <v>843</v>
      </c>
      <c r="BN474" s="16" t="s">
        <v>843</v>
      </c>
      <c r="BO474" s="16" t="s">
        <v>844</v>
      </c>
      <c r="BP474" s="16" t="s">
        <v>843</v>
      </c>
      <c r="BQ474" s="16" t="s">
        <v>843</v>
      </c>
      <c r="CC474" s="16" t="s">
        <v>867</v>
      </c>
      <c r="CD474" s="16" t="s">
        <v>6840</v>
      </c>
      <c r="CE474" s="16" t="s">
        <v>7537</v>
      </c>
      <c r="DN474" s="16" t="s">
        <v>4411</v>
      </c>
      <c r="DQ474" s="16" t="s">
        <v>7093</v>
      </c>
      <c r="DR474" s="16" t="s">
        <v>865</v>
      </c>
      <c r="DX474" s="16" t="s">
        <v>867</v>
      </c>
      <c r="DY474" s="16" t="s">
        <v>867</v>
      </c>
      <c r="ES474" s="16" t="s">
        <v>865</v>
      </c>
      <c r="EU474" s="16" t="s">
        <v>7813</v>
      </c>
      <c r="EV474" s="16" t="s">
        <v>865</v>
      </c>
      <c r="HC474" s="16" t="s">
        <v>865</v>
      </c>
      <c r="KO474" s="16" t="s">
        <v>9943</v>
      </c>
      <c r="KP474" s="16" t="s">
        <v>9942</v>
      </c>
      <c r="KQ474" s="16" t="s">
        <v>8694</v>
      </c>
      <c r="KR474" s="16" t="s">
        <v>11147</v>
      </c>
      <c r="KS474" s="16" t="s">
        <v>9944</v>
      </c>
      <c r="KT474" s="16" t="s">
        <v>9148</v>
      </c>
      <c r="KU474" s="16" t="s">
        <v>844</v>
      </c>
      <c r="KV474" s="16" t="s">
        <v>9148</v>
      </c>
      <c r="KW474" s="16" t="s">
        <v>851</v>
      </c>
      <c r="KX474" s="16" t="s">
        <v>487</v>
      </c>
      <c r="KY474" s="16" t="s">
        <v>487</v>
      </c>
      <c r="KZ474" s="16" t="s">
        <v>487</v>
      </c>
      <c r="LC474" s="16" t="s">
        <v>10879</v>
      </c>
      <c r="LD474" s="16" t="s">
        <v>11692</v>
      </c>
      <c r="LE474" s="16" t="s">
        <v>11693</v>
      </c>
      <c r="LF474" s="16" t="s">
        <v>11654</v>
      </c>
      <c r="LI474" s="16" t="s">
        <v>11655</v>
      </c>
      <c r="LM474" s="16" t="s">
        <v>8741</v>
      </c>
      <c r="LO474" s="16" t="s">
        <v>1056</v>
      </c>
      <c r="LP474" s="16" t="s">
        <v>844</v>
      </c>
      <c r="LQ474" s="16" t="s">
        <v>844</v>
      </c>
      <c r="LR474" s="16" t="s">
        <v>1056</v>
      </c>
      <c r="LS474" s="16" t="s">
        <v>843</v>
      </c>
      <c r="LT474" s="16" t="s">
        <v>844</v>
      </c>
      <c r="LU474" s="16" t="s">
        <v>843</v>
      </c>
      <c r="LV474" s="16" t="s">
        <v>843</v>
      </c>
      <c r="LW474" s="16" t="s">
        <v>843</v>
      </c>
      <c r="LX474" s="16" t="s">
        <v>844</v>
      </c>
      <c r="LY474" s="16" t="s">
        <v>843</v>
      </c>
      <c r="LZ474" s="16" t="s">
        <v>844</v>
      </c>
      <c r="MA474" s="16" t="s">
        <v>844</v>
      </c>
      <c r="MB474" s="16" t="s">
        <v>843</v>
      </c>
      <c r="MC474" s="16" t="s">
        <v>843</v>
      </c>
      <c r="ME474" s="16" t="s">
        <v>11677</v>
      </c>
      <c r="MF474" s="16" t="s">
        <v>8847</v>
      </c>
      <c r="MR474" s="16" t="s">
        <v>474</v>
      </c>
      <c r="MS474" s="16" t="s">
        <v>11882</v>
      </c>
      <c r="MT474" s="16" t="s">
        <v>9009</v>
      </c>
      <c r="MU474" s="16" t="s">
        <v>817</v>
      </c>
      <c r="MV474" s="16" t="s">
        <v>487</v>
      </c>
      <c r="MW474" s="16" t="s">
        <v>1266</v>
      </c>
      <c r="MX474" s="16" t="s">
        <v>1262</v>
      </c>
      <c r="MY474" s="16" t="s">
        <v>486</v>
      </c>
      <c r="MZ474" s="16" t="s">
        <v>487</v>
      </c>
      <c r="NA474" s="16" t="s">
        <v>486</v>
      </c>
      <c r="NC474" s="16" t="s">
        <v>486</v>
      </c>
      <c r="NE474" s="16" t="s">
        <v>486</v>
      </c>
      <c r="NI474" s="16" t="s">
        <v>11658</v>
      </c>
      <c r="NL474" s="16" t="s">
        <v>844</v>
      </c>
      <c r="NS474" s="16" t="s">
        <v>462</v>
      </c>
      <c r="NT474" s="16" t="s">
        <v>482</v>
      </c>
      <c r="NU474" s="16">
        <v>0.79400000000000004</v>
      </c>
      <c r="NV474" s="16" t="s">
        <v>824</v>
      </c>
      <c r="NW474" s="16" t="s">
        <v>1179</v>
      </c>
      <c r="NX474" s="16" t="s">
        <v>1142</v>
      </c>
      <c r="NY474" s="16" t="s">
        <v>824</v>
      </c>
      <c r="NZ474" s="16" t="s">
        <v>929</v>
      </c>
    </row>
    <row r="475" spans="1:393" x14ac:dyDescent="0.25">
      <c r="A475" s="16" t="s">
        <v>11151</v>
      </c>
      <c r="B475" s="16" t="s">
        <v>844</v>
      </c>
      <c r="C475" s="16" t="s">
        <v>972</v>
      </c>
      <c r="D475" s="16" t="s">
        <v>844</v>
      </c>
      <c r="E475" s="16" t="s">
        <v>843</v>
      </c>
      <c r="F475" s="16" t="s">
        <v>843</v>
      </c>
      <c r="G475" s="16" t="s">
        <v>843</v>
      </c>
      <c r="H475" s="16" t="s">
        <v>843</v>
      </c>
      <c r="I475" s="16" t="s">
        <v>843</v>
      </c>
      <c r="J475" s="16" t="s">
        <v>843</v>
      </c>
      <c r="K475" s="16" t="s">
        <v>843</v>
      </c>
      <c r="L475" s="16" t="s">
        <v>843</v>
      </c>
      <c r="M475" s="16" t="s">
        <v>843</v>
      </c>
      <c r="N475" s="16" t="s">
        <v>843</v>
      </c>
      <c r="O475" s="16" t="s">
        <v>843</v>
      </c>
      <c r="Q475" s="16" t="s">
        <v>844</v>
      </c>
      <c r="R475" s="16">
        <v>48</v>
      </c>
      <c r="T475" s="16" t="s">
        <v>470</v>
      </c>
      <c r="U475" s="16" t="s">
        <v>844</v>
      </c>
      <c r="V475" s="16" t="s">
        <v>843</v>
      </c>
      <c r="W475" s="16" t="s">
        <v>844</v>
      </c>
      <c r="X475" s="16" t="s">
        <v>843</v>
      </c>
      <c r="Y475" s="16" t="s">
        <v>843</v>
      </c>
      <c r="Z475" s="16" t="s">
        <v>843</v>
      </c>
      <c r="AA475" s="16" t="s">
        <v>843</v>
      </c>
      <c r="AB475" s="16" t="s">
        <v>844</v>
      </c>
      <c r="AC475" s="16" t="s">
        <v>843</v>
      </c>
      <c r="AD475" s="16" t="s">
        <v>867</v>
      </c>
      <c r="AF475" s="16" t="s">
        <v>11673</v>
      </c>
      <c r="AG475" s="16" t="s">
        <v>11745</v>
      </c>
      <c r="AH475" s="16" t="s">
        <v>844</v>
      </c>
      <c r="AI475" s="16" t="s">
        <v>844</v>
      </c>
      <c r="AJ475" s="16" t="s">
        <v>843</v>
      </c>
      <c r="AK475" s="16" t="s">
        <v>843</v>
      </c>
      <c r="AL475" s="16" t="s">
        <v>844</v>
      </c>
      <c r="AM475" s="16" t="s">
        <v>844</v>
      </c>
      <c r="AN475" s="16" t="s">
        <v>843</v>
      </c>
      <c r="AO475" s="16" t="s">
        <v>843</v>
      </c>
      <c r="AP475" s="16" t="s">
        <v>843</v>
      </c>
      <c r="AQ475" s="16" t="s">
        <v>844</v>
      </c>
      <c r="AR475" s="16" t="s">
        <v>4433</v>
      </c>
      <c r="AS475" s="16" t="s">
        <v>843</v>
      </c>
      <c r="AT475" s="16" t="s">
        <v>843</v>
      </c>
      <c r="AU475" s="16" t="s">
        <v>843</v>
      </c>
      <c r="AV475" s="16" t="s">
        <v>843</v>
      </c>
      <c r="AW475" s="16" t="s">
        <v>843</v>
      </c>
      <c r="AX475" s="16" t="s">
        <v>843</v>
      </c>
      <c r="AY475" s="16" t="s">
        <v>844</v>
      </c>
      <c r="BF475" s="16" t="s">
        <v>844</v>
      </c>
      <c r="BH475" s="16" t="s">
        <v>7386</v>
      </c>
      <c r="BI475" s="16" t="s">
        <v>7770</v>
      </c>
      <c r="BJ475" s="16" t="s">
        <v>844</v>
      </c>
      <c r="BK475" s="16" t="s">
        <v>843</v>
      </c>
      <c r="BL475" s="16" t="s">
        <v>843</v>
      </c>
      <c r="BM475" s="16" t="s">
        <v>843</v>
      </c>
      <c r="BN475" s="16" t="s">
        <v>843</v>
      </c>
      <c r="BO475" s="16" t="s">
        <v>843</v>
      </c>
      <c r="BP475" s="16" t="s">
        <v>843</v>
      </c>
      <c r="BQ475" s="16" t="s">
        <v>843</v>
      </c>
      <c r="BR475" s="16" t="s">
        <v>7790</v>
      </c>
      <c r="BS475" s="16" t="s">
        <v>844</v>
      </c>
      <c r="BT475" s="16" t="s">
        <v>843</v>
      </c>
      <c r="BU475" s="16" t="s">
        <v>843</v>
      </c>
      <c r="BV475" s="16" t="s">
        <v>843</v>
      </c>
      <c r="BW475" s="16" t="s">
        <v>843</v>
      </c>
      <c r="BX475" s="16" t="s">
        <v>843</v>
      </c>
      <c r="BY475" s="16" t="s">
        <v>843</v>
      </c>
      <c r="BZ475" s="16" t="s">
        <v>843</v>
      </c>
      <c r="CA475" s="16" t="s">
        <v>843</v>
      </c>
      <c r="DX475" s="16" t="s">
        <v>865</v>
      </c>
      <c r="ES475" s="16" t="s">
        <v>865</v>
      </c>
      <c r="EU475" s="16" t="s">
        <v>7810</v>
      </c>
      <c r="EV475" s="16" t="s">
        <v>865</v>
      </c>
      <c r="FT475" s="16" t="s">
        <v>865</v>
      </c>
      <c r="HC475" s="16" t="s">
        <v>865</v>
      </c>
      <c r="JA475" s="16" t="s">
        <v>4816</v>
      </c>
      <c r="JB475" s="16" t="s">
        <v>867</v>
      </c>
      <c r="JC475" s="16" t="s">
        <v>865</v>
      </c>
      <c r="JG475" s="16" t="s">
        <v>843</v>
      </c>
      <c r="JV475" s="16">
        <v>25</v>
      </c>
      <c r="JW475" s="16" t="s">
        <v>7603</v>
      </c>
      <c r="JY475" s="16">
        <v>6000</v>
      </c>
      <c r="JZ475" s="16" t="s">
        <v>4883</v>
      </c>
      <c r="KB475" s="16" t="s">
        <v>7616</v>
      </c>
      <c r="KD475" s="16" t="s">
        <v>4216</v>
      </c>
      <c r="KE475" s="16" t="s">
        <v>7289</v>
      </c>
      <c r="KF475" s="16" t="s">
        <v>4945</v>
      </c>
      <c r="KH475" s="16" t="s">
        <v>7639</v>
      </c>
      <c r="KI475" s="16" t="s">
        <v>4843</v>
      </c>
      <c r="KO475" s="16" t="s">
        <v>9949</v>
      </c>
      <c r="KP475" s="16" t="s">
        <v>9948</v>
      </c>
      <c r="KQ475" s="16" t="s">
        <v>8694</v>
      </c>
      <c r="KR475" s="16" t="s">
        <v>11152</v>
      </c>
      <c r="KS475" s="16" t="s">
        <v>9950</v>
      </c>
      <c r="KT475" s="16" t="s">
        <v>9148</v>
      </c>
      <c r="KU475" s="16" t="s">
        <v>844</v>
      </c>
      <c r="KV475" s="16" t="s">
        <v>9148</v>
      </c>
      <c r="KW475" s="16" t="s">
        <v>851</v>
      </c>
      <c r="KY475" s="16" t="s">
        <v>486</v>
      </c>
      <c r="LC475" s="16" t="s">
        <v>10879</v>
      </c>
      <c r="LF475" s="16" t="s">
        <v>11654</v>
      </c>
      <c r="LI475" s="16" t="s">
        <v>11655</v>
      </c>
      <c r="LJ475" s="16" t="s">
        <v>831</v>
      </c>
      <c r="LK475" s="16" t="s">
        <v>831</v>
      </c>
      <c r="LL475" s="16" t="s">
        <v>8756</v>
      </c>
      <c r="LM475" s="16" t="s">
        <v>8741</v>
      </c>
      <c r="LO475" s="16" t="s">
        <v>844</v>
      </c>
      <c r="LP475" s="16" t="s">
        <v>844</v>
      </c>
      <c r="LQ475" s="16" t="s">
        <v>1056</v>
      </c>
      <c r="LR475" s="16" t="s">
        <v>843</v>
      </c>
      <c r="LS475" s="16" t="s">
        <v>844</v>
      </c>
      <c r="LT475" s="16" t="s">
        <v>843</v>
      </c>
      <c r="LU475" s="16" t="s">
        <v>843</v>
      </c>
      <c r="LV475" s="16" t="s">
        <v>843</v>
      </c>
      <c r="LW475" s="16" t="s">
        <v>843</v>
      </c>
      <c r="LX475" s="16" t="s">
        <v>844</v>
      </c>
      <c r="LY475" s="16" t="s">
        <v>843</v>
      </c>
      <c r="LZ475" s="16" t="s">
        <v>843</v>
      </c>
      <c r="MA475" s="16" t="s">
        <v>843</v>
      </c>
      <c r="MB475" s="16" t="s">
        <v>843</v>
      </c>
      <c r="MC475" s="16" t="s">
        <v>844</v>
      </c>
      <c r="ME475" s="16" t="s">
        <v>11656</v>
      </c>
      <c r="MF475" s="16" t="s">
        <v>8847</v>
      </c>
      <c r="MG475" s="16" t="s">
        <v>1840</v>
      </c>
      <c r="MH475" s="16" t="s">
        <v>11668</v>
      </c>
      <c r="MI475" s="16" t="s">
        <v>11668</v>
      </c>
      <c r="MK475" s="16" t="s">
        <v>8813</v>
      </c>
      <c r="ML475" s="16" t="s">
        <v>1790</v>
      </c>
      <c r="MN475" s="16" t="s">
        <v>1800</v>
      </c>
      <c r="MO475" s="16" t="s">
        <v>1807</v>
      </c>
      <c r="MP475" s="16" t="s">
        <v>13846</v>
      </c>
      <c r="MR475" s="16" t="s">
        <v>470</v>
      </c>
      <c r="MS475" s="16" t="s">
        <v>11882</v>
      </c>
      <c r="MT475" s="16" t="s">
        <v>9009</v>
      </c>
      <c r="MU475" s="16" t="s">
        <v>816</v>
      </c>
      <c r="NC475" s="16" t="s">
        <v>486</v>
      </c>
      <c r="ND475" s="16" t="s">
        <v>486</v>
      </c>
      <c r="NE475" s="16" t="s">
        <v>486</v>
      </c>
      <c r="NG475" s="16" t="s">
        <v>1380</v>
      </c>
      <c r="NH475" s="16" t="s">
        <v>1913</v>
      </c>
      <c r="NI475" s="16" t="s">
        <v>11658</v>
      </c>
      <c r="NJ475" s="16" t="s">
        <v>11820</v>
      </c>
      <c r="NK475" s="16" t="s">
        <v>10365</v>
      </c>
      <c r="NR475" s="16" t="s">
        <v>451</v>
      </c>
      <c r="NS475" s="16" t="s">
        <v>462</v>
      </c>
      <c r="NT475" s="16" t="s">
        <v>482</v>
      </c>
      <c r="NU475" s="16">
        <v>0.79400000000000004</v>
      </c>
      <c r="NV475" s="16" t="s">
        <v>451</v>
      </c>
      <c r="NW475" s="16" t="s">
        <v>1175</v>
      </c>
      <c r="NX475" s="16" t="s">
        <v>1142</v>
      </c>
      <c r="OB475" s="16" t="s">
        <v>831</v>
      </c>
      <c r="OC475" s="16" t="s">
        <v>451</v>
      </c>
    </row>
    <row r="476" spans="1:393" x14ac:dyDescent="0.25">
      <c r="A476" s="16" t="s">
        <v>11156</v>
      </c>
      <c r="B476" s="16" t="s">
        <v>1056</v>
      </c>
      <c r="C476" s="16" t="s">
        <v>972</v>
      </c>
      <c r="D476" s="16" t="s">
        <v>844</v>
      </c>
      <c r="E476" s="16" t="s">
        <v>843</v>
      </c>
      <c r="F476" s="16" t="s">
        <v>843</v>
      </c>
      <c r="G476" s="16" t="s">
        <v>843</v>
      </c>
      <c r="H476" s="16" t="s">
        <v>843</v>
      </c>
      <c r="I476" s="16" t="s">
        <v>843</v>
      </c>
      <c r="J476" s="16" t="s">
        <v>843</v>
      </c>
      <c r="K476" s="16" t="s">
        <v>843</v>
      </c>
      <c r="L476" s="16" t="s">
        <v>843</v>
      </c>
      <c r="M476" s="16" t="s">
        <v>843</v>
      </c>
      <c r="N476" s="16" t="s">
        <v>843</v>
      </c>
      <c r="O476" s="16" t="s">
        <v>843</v>
      </c>
      <c r="Q476" s="16" t="s">
        <v>844</v>
      </c>
      <c r="R476" s="16">
        <v>11</v>
      </c>
      <c r="T476" s="16" t="s">
        <v>470</v>
      </c>
      <c r="U476" s="16" t="s">
        <v>844</v>
      </c>
      <c r="V476" s="16" t="s">
        <v>843</v>
      </c>
      <c r="W476" s="16" t="s">
        <v>843</v>
      </c>
      <c r="X476" s="16" t="s">
        <v>843</v>
      </c>
      <c r="Y476" s="16" t="s">
        <v>844</v>
      </c>
      <c r="Z476" s="16" t="s">
        <v>843</v>
      </c>
      <c r="AA476" s="16" t="s">
        <v>843</v>
      </c>
      <c r="AB476" s="16" t="s">
        <v>844</v>
      </c>
      <c r="AC476" s="16" t="s">
        <v>844</v>
      </c>
      <c r="AF476" s="16" t="s">
        <v>11673</v>
      </c>
      <c r="AG476" s="16" t="s">
        <v>11691</v>
      </c>
      <c r="AH476" s="16" t="s">
        <v>844</v>
      </c>
      <c r="AI476" s="16" t="s">
        <v>843</v>
      </c>
      <c r="AJ476" s="16" t="s">
        <v>843</v>
      </c>
      <c r="AK476" s="16" t="s">
        <v>843</v>
      </c>
      <c r="AL476" s="16" t="s">
        <v>844</v>
      </c>
      <c r="AM476" s="16" t="s">
        <v>844</v>
      </c>
      <c r="AN476" s="16" t="s">
        <v>843</v>
      </c>
      <c r="AO476" s="16" t="s">
        <v>843</v>
      </c>
      <c r="AP476" s="16" t="s">
        <v>843</v>
      </c>
      <c r="AQ476" s="16" t="s">
        <v>844</v>
      </c>
      <c r="AR476" s="16" t="s">
        <v>4433</v>
      </c>
      <c r="AS476" s="16" t="s">
        <v>843</v>
      </c>
      <c r="AT476" s="16" t="s">
        <v>843</v>
      </c>
      <c r="AU476" s="16" t="s">
        <v>843</v>
      </c>
      <c r="AV476" s="16" t="s">
        <v>843</v>
      </c>
      <c r="AW476" s="16" t="s">
        <v>843</v>
      </c>
      <c r="AX476" s="16" t="s">
        <v>843</v>
      </c>
      <c r="AY476" s="16" t="s">
        <v>844</v>
      </c>
      <c r="BF476" s="16" t="s">
        <v>844</v>
      </c>
      <c r="BI476" s="16" t="s">
        <v>7776</v>
      </c>
      <c r="BJ476" s="16" t="s">
        <v>843</v>
      </c>
      <c r="BK476" s="16" t="s">
        <v>843</v>
      </c>
      <c r="BL476" s="16" t="s">
        <v>844</v>
      </c>
      <c r="BM476" s="16" t="s">
        <v>843</v>
      </c>
      <c r="BN476" s="16" t="s">
        <v>843</v>
      </c>
      <c r="BO476" s="16" t="s">
        <v>843</v>
      </c>
      <c r="BP476" s="16" t="s">
        <v>843</v>
      </c>
      <c r="BQ476" s="16" t="s">
        <v>843</v>
      </c>
      <c r="BR476" s="16" t="s">
        <v>7793</v>
      </c>
      <c r="BS476" s="16" t="s">
        <v>843</v>
      </c>
      <c r="BT476" s="16" t="s">
        <v>844</v>
      </c>
      <c r="BU476" s="16" t="s">
        <v>843</v>
      </c>
      <c r="BV476" s="16" t="s">
        <v>843</v>
      </c>
      <c r="BW476" s="16" t="s">
        <v>843</v>
      </c>
      <c r="BX476" s="16" t="s">
        <v>843</v>
      </c>
      <c r="BY476" s="16" t="s">
        <v>843</v>
      </c>
      <c r="BZ476" s="16" t="s">
        <v>843</v>
      </c>
      <c r="CA476" s="16" t="s">
        <v>843</v>
      </c>
      <c r="CC476" s="16" t="s">
        <v>867</v>
      </c>
      <c r="CD476" s="16" t="s">
        <v>6837</v>
      </c>
      <c r="CE476" s="16" t="s">
        <v>7537</v>
      </c>
      <c r="DN476" s="16" t="s">
        <v>4411</v>
      </c>
      <c r="DQ476" s="16" t="s">
        <v>7093</v>
      </c>
      <c r="DR476" s="16" t="s">
        <v>865</v>
      </c>
      <c r="DX476" s="16" t="s">
        <v>865</v>
      </c>
      <c r="ES476" s="16" t="s">
        <v>865</v>
      </c>
      <c r="EU476" s="16" t="s">
        <v>7810</v>
      </c>
      <c r="EV476" s="16" t="s">
        <v>865</v>
      </c>
      <c r="FT476" s="16" t="s">
        <v>865</v>
      </c>
      <c r="HC476" s="16" t="s">
        <v>865</v>
      </c>
      <c r="KO476" s="16" t="s">
        <v>9949</v>
      </c>
      <c r="KP476" s="16" t="s">
        <v>9948</v>
      </c>
      <c r="KQ476" s="16" t="s">
        <v>8694</v>
      </c>
      <c r="KR476" s="16" t="s">
        <v>11157</v>
      </c>
      <c r="KS476" s="16" t="s">
        <v>9950</v>
      </c>
      <c r="KT476" s="16" t="s">
        <v>9148</v>
      </c>
      <c r="KU476" s="16" t="s">
        <v>844</v>
      </c>
      <c r="KV476" s="16" t="s">
        <v>9148</v>
      </c>
      <c r="KW476" s="16" t="s">
        <v>851</v>
      </c>
      <c r="KY476" s="16" t="s">
        <v>486</v>
      </c>
      <c r="LA476" s="16" t="s">
        <v>11675</v>
      </c>
      <c r="LC476" s="16" t="s">
        <v>10879</v>
      </c>
      <c r="LE476" s="16" t="s">
        <v>11693</v>
      </c>
      <c r="LF476" s="16" t="s">
        <v>11654</v>
      </c>
      <c r="LI476" s="16" t="s">
        <v>11655</v>
      </c>
      <c r="LM476" s="16" t="s">
        <v>8741</v>
      </c>
      <c r="LO476" s="16" t="s">
        <v>844</v>
      </c>
      <c r="LP476" s="16" t="s">
        <v>844</v>
      </c>
      <c r="LQ476" s="16" t="s">
        <v>1056</v>
      </c>
      <c r="LR476" s="16" t="s">
        <v>843</v>
      </c>
      <c r="LS476" s="16" t="s">
        <v>844</v>
      </c>
      <c r="LT476" s="16" t="s">
        <v>843</v>
      </c>
      <c r="LU476" s="16" t="s">
        <v>843</v>
      </c>
      <c r="LV476" s="16" t="s">
        <v>843</v>
      </c>
      <c r="LW476" s="16" t="s">
        <v>843</v>
      </c>
      <c r="LX476" s="16" t="s">
        <v>844</v>
      </c>
      <c r="LY476" s="16" t="s">
        <v>843</v>
      </c>
      <c r="LZ476" s="16" t="s">
        <v>843</v>
      </c>
      <c r="MA476" s="16" t="s">
        <v>843</v>
      </c>
      <c r="MB476" s="16" t="s">
        <v>843</v>
      </c>
      <c r="MC476" s="16" t="s">
        <v>844</v>
      </c>
      <c r="MD476" s="16" t="s">
        <v>11676</v>
      </c>
      <c r="ME476" s="16" t="s">
        <v>11677</v>
      </c>
      <c r="MF476" s="16" t="s">
        <v>8847</v>
      </c>
      <c r="MR476" s="16" t="s">
        <v>470</v>
      </c>
      <c r="MS476" s="16" t="s">
        <v>11882</v>
      </c>
      <c r="MT476" s="16" t="s">
        <v>9009</v>
      </c>
      <c r="MV476" s="16" t="s">
        <v>487</v>
      </c>
      <c r="MW476" s="16" t="s">
        <v>1265</v>
      </c>
      <c r="MX476" s="16" t="s">
        <v>1262</v>
      </c>
      <c r="MY476" s="16" t="s">
        <v>486</v>
      </c>
      <c r="MZ476" s="16" t="s">
        <v>487</v>
      </c>
      <c r="NA476" s="16" t="s">
        <v>486</v>
      </c>
      <c r="NC476" s="16" t="s">
        <v>486</v>
      </c>
      <c r="ND476" s="16" t="s">
        <v>486</v>
      </c>
      <c r="NE476" s="16" t="s">
        <v>486</v>
      </c>
      <c r="NI476" s="16" t="s">
        <v>11658</v>
      </c>
      <c r="NL476" s="16" t="s">
        <v>844</v>
      </c>
      <c r="NS476" s="16" t="s">
        <v>462</v>
      </c>
      <c r="NT476" s="16" t="s">
        <v>482</v>
      </c>
      <c r="NU476" s="16">
        <v>0.79400000000000004</v>
      </c>
      <c r="NV476" s="16" t="s">
        <v>860</v>
      </c>
      <c r="NW476" s="16" t="s">
        <v>1176</v>
      </c>
      <c r="NX476" s="16" t="s">
        <v>1142</v>
      </c>
      <c r="NY476" s="16" t="s">
        <v>1122</v>
      </c>
      <c r="NZ476" s="16" t="s">
        <v>929</v>
      </c>
    </row>
    <row r="477" spans="1:393" x14ac:dyDescent="0.25">
      <c r="A477" s="16" t="s">
        <v>11160</v>
      </c>
      <c r="B477" s="16" t="s">
        <v>844</v>
      </c>
      <c r="C477" s="16" t="s">
        <v>972</v>
      </c>
      <c r="D477" s="16" t="s">
        <v>844</v>
      </c>
      <c r="E477" s="16" t="s">
        <v>843</v>
      </c>
      <c r="F477" s="16" t="s">
        <v>843</v>
      </c>
      <c r="G477" s="16" t="s">
        <v>843</v>
      </c>
      <c r="H477" s="16" t="s">
        <v>843</v>
      </c>
      <c r="I477" s="16" t="s">
        <v>843</v>
      </c>
      <c r="J477" s="16" t="s">
        <v>843</v>
      </c>
      <c r="K477" s="16" t="s">
        <v>843</v>
      </c>
      <c r="L477" s="16" t="s">
        <v>843</v>
      </c>
      <c r="M477" s="16" t="s">
        <v>843</v>
      </c>
      <c r="N477" s="16" t="s">
        <v>843</v>
      </c>
      <c r="O477" s="16" t="s">
        <v>843</v>
      </c>
      <c r="Q477" s="16" t="s">
        <v>844</v>
      </c>
      <c r="R477" s="16">
        <v>73</v>
      </c>
      <c r="T477" s="16" t="s">
        <v>474</v>
      </c>
      <c r="U477" s="16" t="s">
        <v>843</v>
      </c>
      <c r="V477" s="16" t="s">
        <v>844</v>
      </c>
      <c r="W477" s="16" t="s">
        <v>843</v>
      </c>
      <c r="X477" s="16" t="s">
        <v>844</v>
      </c>
      <c r="Y477" s="16" t="s">
        <v>843</v>
      </c>
      <c r="Z477" s="16" t="s">
        <v>843</v>
      </c>
      <c r="AA477" s="16" t="s">
        <v>843</v>
      </c>
      <c r="AB477" s="16" t="s">
        <v>843</v>
      </c>
      <c r="AC477" s="16" t="s">
        <v>843</v>
      </c>
      <c r="AD477" s="16" t="s">
        <v>867</v>
      </c>
      <c r="AF477" s="16" t="s">
        <v>11659</v>
      </c>
      <c r="AG477" s="16" t="s">
        <v>11888</v>
      </c>
      <c r="AH477" s="16" t="s">
        <v>844</v>
      </c>
      <c r="AI477" s="16" t="s">
        <v>844</v>
      </c>
      <c r="AJ477" s="16" t="s">
        <v>844</v>
      </c>
      <c r="AK477" s="16" t="s">
        <v>843</v>
      </c>
      <c r="AL477" s="16" t="s">
        <v>843</v>
      </c>
      <c r="AM477" s="16" t="s">
        <v>844</v>
      </c>
      <c r="AN477" s="16" t="s">
        <v>843</v>
      </c>
      <c r="AO477" s="16" t="s">
        <v>843</v>
      </c>
      <c r="AP477" s="16" t="s">
        <v>843</v>
      </c>
      <c r="AQ477" s="16" t="s">
        <v>844</v>
      </c>
      <c r="AR477" s="16" t="s">
        <v>11889</v>
      </c>
      <c r="AS477" s="16" t="s">
        <v>844</v>
      </c>
      <c r="AT477" s="16" t="s">
        <v>844</v>
      </c>
      <c r="AU477" s="16" t="s">
        <v>844</v>
      </c>
      <c r="AV477" s="16" t="s">
        <v>844</v>
      </c>
      <c r="AW477" s="16" t="s">
        <v>843</v>
      </c>
      <c r="AX477" s="16" t="s">
        <v>843</v>
      </c>
      <c r="AY477" s="16" t="s">
        <v>843</v>
      </c>
      <c r="AZ477" s="16" t="s">
        <v>4437</v>
      </c>
      <c r="BA477" s="16" t="s">
        <v>4437</v>
      </c>
      <c r="BB477" s="16" t="s">
        <v>4437</v>
      </c>
      <c r="BC477" s="16" t="s">
        <v>4437</v>
      </c>
      <c r="BF477" s="16" t="s">
        <v>844</v>
      </c>
      <c r="BI477" s="16" t="s">
        <v>7785</v>
      </c>
      <c r="BJ477" s="16" t="s">
        <v>843</v>
      </c>
      <c r="BK477" s="16" t="s">
        <v>843</v>
      </c>
      <c r="BL477" s="16" t="s">
        <v>843</v>
      </c>
      <c r="BM477" s="16" t="s">
        <v>843</v>
      </c>
      <c r="BN477" s="16" t="s">
        <v>843</v>
      </c>
      <c r="BO477" s="16" t="s">
        <v>844</v>
      </c>
      <c r="BP477" s="16" t="s">
        <v>843</v>
      </c>
      <c r="BQ477" s="16" t="s">
        <v>843</v>
      </c>
      <c r="DX477" s="16" t="s">
        <v>867</v>
      </c>
      <c r="DY477" s="16" t="s">
        <v>867</v>
      </c>
      <c r="ES477" s="16" t="s">
        <v>865</v>
      </c>
      <c r="EU477" s="16" t="s">
        <v>7813</v>
      </c>
      <c r="EV477" s="16" t="s">
        <v>865</v>
      </c>
      <c r="FF477" s="16" t="s">
        <v>7836</v>
      </c>
      <c r="HC477" s="16" t="s">
        <v>865</v>
      </c>
      <c r="JA477" s="16" t="s">
        <v>4813</v>
      </c>
      <c r="JB477" s="16" t="s">
        <v>865</v>
      </c>
      <c r="JC477" s="16" t="s">
        <v>865</v>
      </c>
      <c r="JD477" s="16" t="s">
        <v>865</v>
      </c>
      <c r="JE477" s="16" t="s">
        <v>865</v>
      </c>
      <c r="JF477" s="16" t="s">
        <v>865</v>
      </c>
      <c r="JG477" s="16" t="s">
        <v>843</v>
      </c>
      <c r="JH477" s="16" t="s">
        <v>4846</v>
      </c>
      <c r="KF477" s="16" t="s">
        <v>4926</v>
      </c>
      <c r="KI477" s="16" t="s">
        <v>4846</v>
      </c>
      <c r="KO477" s="16" t="s">
        <v>9953</v>
      </c>
      <c r="KP477" s="16" t="s">
        <v>9952</v>
      </c>
      <c r="KQ477" s="16" t="s">
        <v>8694</v>
      </c>
      <c r="KR477" s="16" t="s">
        <v>11161</v>
      </c>
      <c r="KS477" s="16" t="s">
        <v>9954</v>
      </c>
      <c r="KT477" s="16" t="s">
        <v>9148</v>
      </c>
      <c r="KU477" s="16" t="s">
        <v>844</v>
      </c>
      <c r="KV477" s="16" t="s">
        <v>9148</v>
      </c>
      <c r="KW477" s="16" t="s">
        <v>851</v>
      </c>
      <c r="KX477" s="16" t="s">
        <v>487</v>
      </c>
      <c r="KY477" s="16" t="s">
        <v>487</v>
      </c>
      <c r="KZ477" s="16" t="s">
        <v>487</v>
      </c>
      <c r="LC477" s="16" t="s">
        <v>10879</v>
      </c>
      <c r="LF477" s="16" t="s">
        <v>11654</v>
      </c>
      <c r="LI477" s="16" t="s">
        <v>11655</v>
      </c>
      <c r="LJ477" s="16" t="s">
        <v>843</v>
      </c>
      <c r="LL477" s="16" t="s">
        <v>8711</v>
      </c>
      <c r="LM477" s="16" t="s">
        <v>8741</v>
      </c>
      <c r="LO477" s="16" t="s">
        <v>843</v>
      </c>
      <c r="LP477" s="16" t="s">
        <v>843</v>
      </c>
      <c r="LQ477" s="16" t="s">
        <v>844</v>
      </c>
      <c r="LR477" s="16" t="s">
        <v>844</v>
      </c>
      <c r="LS477" s="16" t="s">
        <v>844</v>
      </c>
      <c r="LT477" s="16" t="s">
        <v>844</v>
      </c>
      <c r="LU477" s="16" t="s">
        <v>1056</v>
      </c>
      <c r="LV477" s="16" t="s">
        <v>843</v>
      </c>
      <c r="LW477" s="16" t="s">
        <v>843</v>
      </c>
      <c r="LX477" s="16" t="s">
        <v>843</v>
      </c>
      <c r="LY477" s="16" t="s">
        <v>843</v>
      </c>
      <c r="LZ477" s="16" t="s">
        <v>843</v>
      </c>
      <c r="MA477" s="16" t="s">
        <v>843</v>
      </c>
      <c r="MB477" s="16" t="s">
        <v>843</v>
      </c>
      <c r="MC477" s="16" t="s">
        <v>843</v>
      </c>
      <c r="ME477" s="16" t="s">
        <v>11656</v>
      </c>
      <c r="MF477" s="16" t="s">
        <v>8847</v>
      </c>
      <c r="MO477" s="16" t="s">
        <v>1817</v>
      </c>
      <c r="MP477" s="16" t="s">
        <v>1824</v>
      </c>
      <c r="MR477" s="16" t="s">
        <v>474</v>
      </c>
      <c r="MS477" s="16" t="s">
        <v>11882</v>
      </c>
      <c r="MT477" s="16" t="s">
        <v>9003</v>
      </c>
      <c r="NC477" s="16" t="s">
        <v>486</v>
      </c>
      <c r="NE477" s="16" t="s">
        <v>486</v>
      </c>
      <c r="NG477" s="16" t="s">
        <v>1376</v>
      </c>
      <c r="NI477" s="16" t="s">
        <v>11658</v>
      </c>
      <c r="NR477" s="16" t="s">
        <v>878</v>
      </c>
      <c r="NS477" s="16" t="s">
        <v>462</v>
      </c>
      <c r="NT477" s="16" t="s">
        <v>482</v>
      </c>
      <c r="NU477" s="16">
        <v>0.79400000000000004</v>
      </c>
      <c r="NV477" s="16" t="s">
        <v>457</v>
      </c>
      <c r="NW477" s="16" t="s">
        <v>1183</v>
      </c>
      <c r="NX477" s="16" t="s">
        <v>1142</v>
      </c>
      <c r="OB477" s="16" t="s">
        <v>833</v>
      </c>
      <c r="OC477" s="16" t="s">
        <v>878</v>
      </c>
    </row>
    <row r="478" spans="1:393" x14ac:dyDescent="0.25">
      <c r="A478" s="16" t="s">
        <v>11164</v>
      </c>
      <c r="B478" s="16" t="s">
        <v>1056</v>
      </c>
      <c r="C478" s="16" t="s">
        <v>972</v>
      </c>
      <c r="D478" s="16" t="s">
        <v>844</v>
      </c>
      <c r="E478" s="16" t="s">
        <v>843</v>
      </c>
      <c r="F478" s="16" t="s">
        <v>843</v>
      </c>
      <c r="G478" s="16" t="s">
        <v>843</v>
      </c>
      <c r="H478" s="16" t="s">
        <v>843</v>
      </c>
      <c r="I478" s="16" t="s">
        <v>843</v>
      </c>
      <c r="J478" s="16" t="s">
        <v>843</v>
      </c>
      <c r="K478" s="16" t="s">
        <v>843</v>
      </c>
      <c r="L478" s="16" t="s">
        <v>843</v>
      </c>
      <c r="M478" s="16" t="s">
        <v>843</v>
      </c>
      <c r="N478" s="16" t="s">
        <v>843</v>
      </c>
      <c r="O478" s="16" t="s">
        <v>843</v>
      </c>
      <c r="Q478" s="16" t="s">
        <v>844</v>
      </c>
      <c r="R478" s="16">
        <v>69</v>
      </c>
      <c r="T478" s="16" t="s">
        <v>470</v>
      </c>
      <c r="U478" s="16" t="s">
        <v>844</v>
      </c>
      <c r="V478" s="16" t="s">
        <v>843</v>
      </c>
      <c r="W478" s="16" t="s">
        <v>844</v>
      </c>
      <c r="X478" s="16" t="s">
        <v>843</v>
      </c>
      <c r="Y478" s="16" t="s">
        <v>843</v>
      </c>
      <c r="Z478" s="16" t="s">
        <v>843</v>
      </c>
      <c r="AA478" s="16" t="s">
        <v>843</v>
      </c>
      <c r="AB478" s="16" t="s">
        <v>843</v>
      </c>
      <c r="AC478" s="16" t="s">
        <v>843</v>
      </c>
      <c r="AD478" s="16" t="s">
        <v>867</v>
      </c>
      <c r="AF478" s="16" t="s">
        <v>11659</v>
      </c>
      <c r="AG478" s="16" t="s">
        <v>11696</v>
      </c>
      <c r="AH478" s="16" t="s">
        <v>844</v>
      </c>
      <c r="AI478" s="16" t="s">
        <v>844</v>
      </c>
      <c r="AJ478" s="16" t="s">
        <v>844</v>
      </c>
      <c r="AK478" s="16" t="s">
        <v>843</v>
      </c>
      <c r="AL478" s="16" t="s">
        <v>843</v>
      </c>
      <c r="AM478" s="16" t="s">
        <v>844</v>
      </c>
      <c r="AN478" s="16" t="s">
        <v>843</v>
      </c>
      <c r="AO478" s="16" t="s">
        <v>843</v>
      </c>
      <c r="AP478" s="16" t="s">
        <v>843</v>
      </c>
      <c r="AQ478" s="16" t="s">
        <v>844</v>
      </c>
      <c r="AR478" s="16" t="s">
        <v>11809</v>
      </c>
      <c r="AS478" s="16" t="s">
        <v>844</v>
      </c>
      <c r="AT478" s="16" t="s">
        <v>844</v>
      </c>
      <c r="AU478" s="16" t="s">
        <v>843</v>
      </c>
      <c r="AV478" s="16" t="s">
        <v>843</v>
      </c>
      <c r="AW478" s="16" t="s">
        <v>843</v>
      </c>
      <c r="AX478" s="16" t="s">
        <v>843</v>
      </c>
      <c r="AY478" s="16" t="s">
        <v>843</v>
      </c>
      <c r="AZ478" s="16" t="s">
        <v>4437</v>
      </c>
      <c r="BA478" s="16" t="s">
        <v>4437</v>
      </c>
      <c r="BF478" s="16" t="s">
        <v>844</v>
      </c>
      <c r="BI478" s="16" t="s">
        <v>7785</v>
      </c>
      <c r="BJ478" s="16" t="s">
        <v>843</v>
      </c>
      <c r="BK478" s="16" t="s">
        <v>843</v>
      </c>
      <c r="BL478" s="16" t="s">
        <v>843</v>
      </c>
      <c r="BM478" s="16" t="s">
        <v>843</v>
      </c>
      <c r="BN478" s="16" t="s">
        <v>843</v>
      </c>
      <c r="BO478" s="16" t="s">
        <v>844</v>
      </c>
      <c r="BP478" s="16" t="s">
        <v>843</v>
      </c>
      <c r="BQ478" s="16" t="s">
        <v>843</v>
      </c>
      <c r="DX478" s="16" t="s">
        <v>867</v>
      </c>
      <c r="DY478" s="16" t="s">
        <v>867</v>
      </c>
      <c r="ES478" s="16" t="s">
        <v>865</v>
      </c>
      <c r="EU478" s="16" t="s">
        <v>7813</v>
      </c>
      <c r="EV478" s="16" t="s">
        <v>865</v>
      </c>
      <c r="FF478" s="16" t="s">
        <v>7836</v>
      </c>
      <c r="HC478" s="16" t="s">
        <v>865</v>
      </c>
      <c r="JA478" s="16" t="s">
        <v>4813</v>
      </c>
      <c r="JB478" s="16" t="s">
        <v>865</v>
      </c>
      <c r="JC478" s="16" t="s">
        <v>865</v>
      </c>
      <c r="JD478" s="16" t="s">
        <v>865</v>
      </c>
      <c r="JE478" s="16" t="s">
        <v>865</v>
      </c>
      <c r="JF478" s="16" t="s">
        <v>865</v>
      </c>
      <c r="JG478" s="16" t="s">
        <v>843</v>
      </c>
      <c r="JH478" s="16" t="s">
        <v>4846</v>
      </c>
      <c r="KF478" s="16" t="s">
        <v>4926</v>
      </c>
      <c r="KI478" s="16" t="s">
        <v>4846</v>
      </c>
      <c r="KO478" s="16" t="s">
        <v>9953</v>
      </c>
      <c r="KP478" s="16" t="s">
        <v>9952</v>
      </c>
      <c r="KQ478" s="16" t="s">
        <v>8694</v>
      </c>
      <c r="KR478" s="16" t="s">
        <v>11165</v>
      </c>
      <c r="KS478" s="16" t="s">
        <v>9954</v>
      </c>
      <c r="KT478" s="16" t="s">
        <v>9148</v>
      </c>
      <c r="KU478" s="16" t="s">
        <v>844</v>
      </c>
      <c r="KV478" s="16" t="s">
        <v>9148</v>
      </c>
      <c r="KW478" s="16" t="s">
        <v>851</v>
      </c>
      <c r="KX478" s="16" t="s">
        <v>487</v>
      </c>
      <c r="KY478" s="16" t="s">
        <v>487</v>
      </c>
      <c r="KZ478" s="16" t="s">
        <v>487</v>
      </c>
      <c r="LC478" s="16" t="s">
        <v>10879</v>
      </c>
      <c r="LF478" s="16" t="s">
        <v>11654</v>
      </c>
      <c r="LI478" s="16" t="s">
        <v>11655</v>
      </c>
      <c r="LJ478" s="16" t="s">
        <v>843</v>
      </c>
      <c r="LL478" s="16" t="s">
        <v>8711</v>
      </c>
      <c r="LM478" s="16" t="s">
        <v>8741</v>
      </c>
      <c r="LO478" s="16" t="s">
        <v>843</v>
      </c>
      <c r="LP478" s="16" t="s">
        <v>843</v>
      </c>
      <c r="LQ478" s="16" t="s">
        <v>844</v>
      </c>
      <c r="LR478" s="16" t="s">
        <v>844</v>
      </c>
      <c r="LS478" s="16" t="s">
        <v>844</v>
      </c>
      <c r="LT478" s="16" t="s">
        <v>844</v>
      </c>
      <c r="LU478" s="16" t="s">
        <v>1056</v>
      </c>
      <c r="LV478" s="16" t="s">
        <v>843</v>
      </c>
      <c r="LW478" s="16" t="s">
        <v>843</v>
      </c>
      <c r="LX478" s="16" t="s">
        <v>843</v>
      </c>
      <c r="LY478" s="16" t="s">
        <v>843</v>
      </c>
      <c r="LZ478" s="16" t="s">
        <v>843</v>
      </c>
      <c r="MA478" s="16" t="s">
        <v>843</v>
      </c>
      <c r="MB478" s="16" t="s">
        <v>843</v>
      </c>
      <c r="MC478" s="16" t="s">
        <v>843</v>
      </c>
      <c r="ME478" s="16" t="s">
        <v>11656</v>
      </c>
      <c r="MF478" s="16" t="s">
        <v>8847</v>
      </c>
      <c r="MO478" s="16" t="s">
        <v>1817</v>
      </c>
      <c r="MP478" s="16" t="s">
        <v>1824</v>
      </c>
      <c r="MR478" s="16" t="s">
        <v>470</v>
      </c>
      <c r="MS478" s="16" t="s">
        <v>11882</v>
      </c>
      <c r="MT478" s="16" t="s">
        <v>9003</v>
      </c>
      <c r="NC478" s="16" t="s">
        <v>486</v>
      </c>
      <c r="NE478" s="16" t="s">
        <v>486</v>
      </c>
      <c r="NG478" s="16" t="s">
        <v>1376</v>
      </c>
      <c r="NI478" s="16" t="s">
        <v>11658</v>
      </c>
      <c r="NR478" s="16" t="s">
        <v>878</v>
      </c>
      <c r="NS478" s="16" t="s">
        <v>462</v>
      </c>
      <c r="NT478" s="16" t="s">
        <v>482</v>
      </c>
      <c r="NU478" s="16">
        <v>0.79400000000000004</v>
      </c>
      <c r="NV478" s="16" t="s">
        <v>457</v>
      </c>
      <c r="NW478" s="16" t="s">
        <v>1177</v>
      </c>
      <c r="NX478" s="16" t="s">
        <v>1142</v>
      </c>
      <c r="OB478" s="16" t="s">
        <v>833</v>
      </c>
      <c r="OC478" s="16" t="s">
        <v>878</v>
      </c>
    </row>
    <row r="479" spans="1:393" x14ac:dyDescent="0.25">
      <c r="A479" s="16" t="s">
        <v>11168</v>
      </c>
      <c r="B479" s="16" t="s">
        <v>844</v>
      </c>
      <c r="C479" s="16" t="s">
        <v>972</v>
      </c>
      <c r="D479" s="16" t="s">
        <v>844</v>
      </c>
      <c r="E479" s="16" t="s">
        <v>843</v>
      </c>
      <c r="F479" s="16" t="s">
        <v>843</v>
      </c>
      <c r="G479" s="16" t="s">
        <v>843</v>
      </c>
      <c r="H479" s="16" t="s">
        <v>843</v>
      </c>
      <c r="I479" s="16" t="s">
        <v>843</v>
      </c>
      <c r="J479" s="16" t="s">
        <v>843</v>
      </c>
      <c r="K479" s="16" t="s">
        <v>843</v>
      </c>
      <c r="L479" s="16" t="s">
        <v>843</v>
      </c>
      <c r="M479" s="16" t="s">
        <v>843</v>
      </c>
      <c r="N479" s="16" t="s">
        <v>843</v>
      </c>
      <c r="O479" s="16" t="s">
        <v>843</v>
      </c>
      <c r="Q479" s="16" t="s">
        <v>844</v>
      </c>
      <c r="R479" s="16">
        <v>46</v>
      </c>
      <c r="T479" s="16" t="s">
        <v>470</v>
      </c>
      <c r="U479" s="16" t="s">
        <v>844</v>
      </c>
      <c r="V479" s="16" t="s">
        <v>843</v>
      </c>
      <c r="W479" s="16" t="s">
        <v>844</v>
      </c>
      <c r="X479" s="16" t="s">
        <v>843</v>
      </c>
      <c r="Y479" s="16" t="s">
        <v>843</v>
      </c>
      <c r="Z479" s="16" t="s">
        <v>843</v>
      </c>
      <c r="AA479" s="16" t="s">
        <v>843</v>
      </c>
      <c r="AB479" s="16" t="s">
        <v>844</v>
      </c>
      <c r="AC479" s="16" t="s">
        <v>843</v>
      </c>
      <c r="AD479" s="16" t="s">
        <v>867</v>
      </c>
      <c r="AF479" s="16" t="s">
        <v>11651</v>
      </c>
      <c r="AG479" s="16" t="s">
        <v>11652</v>
      </c>
      <c r="AH479" s="16" t="s">
        <v>844</v>
      </c>
      <c r="AI479" s="16" t="s">
        <v>843</v>
      </c>
      <c r="AJ479" s="16" t="s">
        <v>844</v>
      </c>
      <c r="AK479" s="16" t="s">
        <v>843</v>
      </c>
      <c r="AL479" s="16" t="s">
        <v>844</v>
      </c>
      <c r="AM479" s="16" t="s">
        <v>844</v>
      </c>
      <c r="AN479" s="16" t="s">
        <v>843</v>
      </c>
      <c r="AO479" s="16" t="s">
        <v>843</v>
      </c>
      <c r="AP479" s="16" t="s">
        <v>843</v>
      </c>
      <c r="AQ479" s="16" t="s">
        <v>844</v>
      </c>
      <c r="AR479" s="16" t="s">
        <v>4415</v>
      </c>
      <c r="AS479" s="16" t="s">
        <v>844</v>
      </c>
      <c r="AT479" s="16" t="s">
        <v>843</v>
      </c>
      <c r="AU479" s="16" t="s">
        <v>843</v>
      </c>
      <c r="AV479" s="16" t="s">
        <v>843</v>
      </c>
      <c r="AW479" s="16" t="s">
        <v>843</v>
      </c>
      <c r="AX479" s="16" t="s">
        <v>843</v>
      </c>
      <c r="AY479" s="16" t="s">
        <v>843</v>
      </c>
      <c r="AZ479" s="16" t="s">
        <v>4437</v>
      </c>
      <c r="BF479" s="16" t="s">
        <v>844</v>
      </c>
      <c r="BH479" s="16" t="s">
        <v>7383</v>
      </c>
      <c r="BI479" s="16" t="s">
        <v>7785</v>
      </c>
      <c r="BJ479" s="16" t="s">
        <v>843</v>
      </c>
      <c r="BK479" s="16" t="s">
        <v>843</v>
      </c>
      <c r="BL479" s="16" t="s">
        <v>843</v>
      </c>
      <c r="BM479" s="16" t="s">
        <v>843</v>
      </c>
      <c r="BN479" s="16" t="s">
        <v>843</v>
      </c>
      <c r="BO479" s="16" t="s">
        <v>844</v>
      </c>
      <c r="BP479" s="16" t="s">
        <v>843</v>
      </c>
      <c r="BQ479" s="16" t="s">
        <v>843</v>
      </c>
      <c r="DX479" s="16" t="s">
        <v>867</v>
      </c>
      <c r="DY479" s="16" t="s">
        <v>867</v>
      </c>
      <c r="ES479" s="16" t="s">
        <v>867</v>
      </c>
      <c r="EU479" s="16" t="s">
        <v>7813</v>
      </c>
      <c r="EV479" s="16" t="s">
        <v>865</v>
      </c>
      <c r="FT479" s="16" t="s">
        <v>865</v>
      </c>
      <c r="HC479" s="16" t="s">
        <v>865</v>
      </c>
      <c r="JA479" s="16" t="s">
        <v>4822</v>
      </c>
      <c r="JB479" s="16" t="s">
        <v>867</v>
      </c>
      <c r="JC479" s="16" t="s">
        <v>865</v>
      </c>
      <c r="JG479" s="16" t="s">
        <v>843</v>
      </c>
      <c r="JV479" s="16">
        <v>40</v>
      </c>
      <c r="JW479" s="16" t="s">
        <v>7603</v>
      </c>
      <c r="JY479" s="16">
        <v>5000</v>
      </c>
      <c r="JZ479" s="16" t="s">
        <v>4889</v>
      </c>
      <c r="KB479" s="16" t="s">
        <v>7628</v>
      </c>
      <c r="KD479" s="16" t="s">
        <v>4917</v>
      </c>
      <c r="KE479" s="16" t="s">
        <v>7277</v>
      </c>
      <c r="KF479" s="16" t="s">
        <v>4932</v>
      </c>
      <c r="KH479" s="16" t="s">
        <v>7636</v>
      </c>
      <c r="KI479" s="16" t="s">
        <v>4837</v>
      </c>
      <c r="KO479" s="16" t="s">
        <v>9958</v>
      </c>
      <c r="KP479" s="16" t="s">
        <v>9957</v>
      </c>
      <c r="KQ479" s="16" t="s">
        <v>8694</v>
      </c>
      <c r="KR479" s="16" t="s">
        <v>11169</v>
      </c>
      <c r="KS479" s="16" t="s">
        <v>9959</v>
      </c>
      <c r="KT479" s="16" t="s">
        <v>9148</v>
      </c>
      <c r="KU479" s="16" t="s">
        <v>844</v>
      </c>
      <c r="KV479" s="16" t="s">
        <v>9148</v>
      </c>
      <c r="KW479" s="16" t="s">
        <v>851</v>
      </c>
      <c r="KX479" s="16" t="s">
        <v>487</v>
      </c>
      <c r="KY479" s="16" t="s">
        <v>487</v>
      </c>
      <c r="KZ479" s="16" t="s">
        <v>487</v>
      </c>
      <c r="LC479" s="16" t="s">
        <v>10879</v>
      </c>
      <c r="LF479" s="16" t="s">
        <v>11654</v>
      </c>
      <c r="LI479" s="16" t="s">
        <v>11655</v>
      </c>
      <c r="LJ479" s="16" t="s">
        <v>831</v>
      </c>
      <c r="LK479" s="16" t="s">
        <v>831</v>
      </c>
      <c r="LL479" s="16" t="s">
        <v>8756</v>
      </c>
      <c r="LM479" s="16" t="s">
        <v>8741</v>
      </c>
      <c r="LO479" s="16" t="s">
        <v>1056</v>
      </c>
      <c r="LP479" s="16" t="s">
        <v>844</v>
      </c>
      <c r="LQ479" s="16" t="s">
        <v>1056</v>
      </c>
      <c r="LR479" s="16" t="s">
        <v>844</v>
      </c>
      <c r="LS479" s="16" t="s">
        <v>844</v>
      </c>
      <c r="LT479" s="16" t="s">
        <v>843</v>
      </c>
      <c r="LU479" s="16" t="s">
        <v>843</v>
      </c>
      <c r="LV479" s="16" t="s">
        <v>843</v>
      </c>
      <c r="LW479" s="16" t="s">
        <v>1056</v>
      </c>
      <c r="LX479" s="16" t="s">
        <v>844</v>
      </c>
      <c r="LY479" s="16" t="s">
        <v>843</v>
      </c>
      <c r="LZ479" s="16" t="s">
        <v>844</v>
      </c>
      <c r="MA479" s="16" t="s">
        <v>843</v>
      </c>
      <c r="MB479" s="16" t="s">
        <v>843</v>
      </c>
      <c r="MC479" s="16" t="s">
        <v>844</v>
      </c>
      <c r="ME479" s="16" t="s">
        <v>11656</v>
      </c>
      <c r="MF479" s="16" t="s">
        <v>8847</v>
      </c>
      <c r="MG479" s="16" t="s">
        <v>1834</v>
      </c>
      <c r="MH479" s="16" t="s">
        <v>11668</v>
      </c>
      <c r="MI479" s="16" t="s">
        <v>11668</v>
      </c>
      <c r="MK479" s="16" t="s">
        <v>9015</v>
      </c>
      <c r="ML479" s="16" t="s">
        <v>1778</v>
      </c>
      <c r="MM479" s="16" t="s">
        <v>487</v>
      </c>
      <c r="MN479" s="16" t="s">
        <v>1798</v>
      </c>
      <c r="MO479" s="16" t="s">
        <v>1813</v>
      </c>
      <c r="MP479" s="16" t="s">
        <v>1826</v>
      </c>
      <c r="MR479" s="16" t="s">
        <v>470</v>
      </c>
      <c r="MS479" s="16" t="s">
        <v>11882</v>
      </c>
      <c r="MT479" s="16" t="s">
        <v>8987</v>
      </c>
      <c r="MU479" s="16" t="s">
        <v>817</v>
      </c>
      <c r="NC479" s="16" t="s">
        <v>487</v>
      </c>
      <c r="ND479" s="16" t="s">
        <v>486</v>
      </c>
      <c r="NE479" s="16" t="s">
        <v>486</v>
      </c>
      <c r="NG479" s="16" t="s">
        <v>1378</v>
      </c>
      <c r="NH479" s="16" t="s">
        <v>1913</v>
      </c>
      <c r="NI479" s="16" t="s">
        <v>11658</v>
      </c>
      <c r="NJ479" s="16" t="s">
        <v>8954</v>
      </c>
      <c r="NK479" s="16" t="s">
        <v>10130</v>
      </c>
      <c r="NR479" s="16" t="s">
        <v>451</v>
      </c>
      <c r="NS479" s="16" t="s">
        <v>462</v>
      </c>
      <c r="NT479" s="16" t="s">
        <v>482</v>
      </c>
      <c r="NU479" s="16">
        <v>0.79400000000000004</v>
      </c>
      <c r="NV479" s="16" t="s">
        <v>451</v>
      </c>
      <c r="NW479" s="16" t="s">
        <v>1175</v>
      </c>
      <c r="NX479" s="16" t="s">
        <v>1142</v>
      </c>
      <c r="OB479" s="16" t="s">
        <v>831</v>
      </c>
      <c r="OC479" s="16" t="s">
        <v>451</v>
      </c>
    </row>
    <row r="480" spans="1:393" x14ac:dyDescent="0.25">
      <c r="A480" s="16" t="s">
        <v>11172</v>
      </c>
      <c r="B480" s="16" t="s">
        <v>1056</v>
      </c>
      <c r="C480" s="16" t="s">
        <v>972</v>
      </c>
      <c r="D480" s="16" t="s">
        <v>844</v>
      </c>
      <c r="E480" s="16" t="s">
        <v>843</v>
      </c>
      <c r="F480" s="16" t="s">
        <v>843</v>
      </c>
      <c r="G480" s="16" t="s">
        <v>843</v>
      </c>
      <c r="H480" s="16" t="s">
        <v>843</v>
      </c>
      <c r="I480" s="16" t="s">
        <v>843</v>
      </c>
      <c r="J480" s="16" t="s">
        <v>843</v>
      </c>
      <c r="K480" s="16" t="s">
        <v>843</v>
      </c>
      <c r="L480" s="16" t="s">
        <v>843</v>
      </c>
      <c r="M480" s="16" t="s">
        <v>843</v>
      </c>
      <c r="N480" s="16" t="s">
        <v>843</v>
      </c>
      <c r="O480" s="16" t="s">
        <v>843</v>
      </c>
      <c r="Q480" s="16" t="s">
        <v>844</v>
      </c>
      <c r="R480" s="16">
        <v>17</v>
      </c>
      <c r="T480" s="16" t="s">
        <v>474</v>
      </c>
      <c r="U480" s="16" t="s">
        <v>843</v>
      </c>
      <c r="V480" s="16" t="s">
        <v>844</v>
      </c>
      <c r="W480" s="16" t="s">
        <v>843</v>
      </c>
      <c r="X480" s="16" t="s">
        <v>843</v>
      </c>
      <c r="Y480" s="16" t="s">
        <v>843</v>
      </c>
      <c r="Z480" s="16" t="s">
        <v>844</v>
      </c>
      <c r="AA480" s="16" t="s">
        <v>843</v>
      </c>
      <c r="AB480" s="16" t="s">
        <v>843</v>
      </c>
      <c r="AC480" s="16" t="s">
        <v>844</v>
      </c>
      <c r="AD480" s="16" t="s">
        <v>865</v>
      </c>
      <c r="AF480" s="16" t="s">
        <v>11651</v>
      </c>
      <c r="AG480" s="16" t="s">
        <v>11725</v>
      </c>
      <c r="AH480" s="16" t="s">
        <v>844</v>
      </c>
      <c r="AI480" s="16" t="s">
        <v>844</v>
      </c>
      <c r="AJ480" s="16" t="s">
        <v>843</v>
      </c>
      <c r="AK480" s="16" t="s">
        <v>843</v>
      </c>
      <c r="AL480" s="16" t="s">
        <v>844</v>
      </c>
      <c r="AM480" s="16" t="s">
        <v>844</v>
      </c>
      <c r="AN480" s="16" t="s">
        <v>843</v>
      </c>
      <c r="AO480" s="16" t="s">
        <v>843</v>
      </c>
      <c r="AP480" s="16" t="s">
        <v>843</v>
      </c>
      <c r="AQ480" s="16" t="s">
        <v>844</v>
      </c>
      <c r="AR480" s="16" t="s">
        <v>4433</v>
      </c>
      <c r="AS480" s="16" t="s">
        <v>843</v>
      </c>
      <c r="AT480" s="16" t="s">
        <v>843</v>
      </c>
      <c r="AU480" s="16" t="s">
        <v>843</v>
      </c>
      <c r="AV480" s="16" t="s">
        <v>843</v>
      </c>
      <c r="AW480" s="16" t="s">
        <v>843</v>
      </c>
      <c r="AX480" s="16" t="s">
        <v>843</v>
      </c>
      <c r="AY480" s="16" t="s">
        <v>844</v>
      </c>
      <c r="BF480" s="16" t="s">
        <v>844</v>
      </c>
      <c r="BH480" s="16" t="s">
        <v>7389</v>
      </c>
      <c r="BI480" s="16" t="s">
        <v>7776</v>
      </c>
      <c r="BJ480" s="16" t="s">
        <v>843</v>
      </c>
      <c r="BK480" s="16" t="s">
        <v>843</v>
      </c>
      <c r="BL480" s="16" t="s">
        <v>844</v>
      </c>
      <c r="BM480" s="16" t="s">
        <v>843</v>
      </c>
      <c r="BN480" s="16" t="s">
        <v>843</v>
      </c>
      <c r="BO480" s="16" t="s">
        <v>843</v>
      </c>
      <c r="BP480" s="16" t="s">
        <v>843</v>
      </c>
      <c r="BQ480" s="16" t="s">
        <v>843</v>
      </c>
      <c r="BR480" s="16" t="s">
        <v>7793</v>
      </c>
      <c r="BS480" s="16" t="s">
        <v>843</v>
      </c>
      <c r="BT480" s="16" t="s">
        <v>844</v>
      </c>
      <c r="BU480" s="16" t="s">
        <v>843</v>
      </c>
      <c r="BV480" s="16" t="s">
        <v>843</v>
      </c>
      <c r="BW480" s="16" t="s">
        <v>843</v>
      </c>
      <c r="BX480" s="16" t="s">
        <v>843</v>
      </c>
      <c r="BY480" s="16" t="s">
        <v>843</v>
      </c>
      <c r="BZ480" s="16" t="s">
        <v>843</v>
      </c>
      <c r="CA480" s="16" t="s">
        <v>843</v>
      </c>
      <c r="CC480" s="16" t="s">
        <v>867</v>
      </c>
      <c r="CD480" s="16" t="s">
        <v>6840</v>
      </c>
      <c r="CE480" s="16" t="s">
        <v>7537</v>
      </c>
      <c r="DN480" s="16" t="s">
        <v>4411</v>
      </c>
      <c r="DQ480" s="16" t="s">
        <v>7236</v>
      </c>
      <c r="DR480" s="16" t="s">
        <v>865</v>
      </c>
      <c r="DX480" s="16" t="s">
        <v>867</v>
      </c>
      <c r="DY480" s="16" t="s">
        <v>867</v>
      </c>
      <c r="ES480" s="16" t="s">
        <v>865</v>
      </c>
      <c r="EU480" s="16" t="s">
        <v>7813</v>
      </c>
      <c r="EV480" s="16" t="s">
        <v>865</v>
      </c>
      <c r="HC480" s="16" t="s">
        <v>865</v>
      </c>
      <c r="JA480" s="16" t="s">
        <v>4813</v>
      </c>
      <c r="JB480" s="16" t="s">
        <v>865</v>
      </c>
      <c r="JC480" s="16" t="s">
        <v>865</v>
      </c>
      <c r="JD480" s="16" t="s">
        <v>865</v>
      </c>
      <c r="JE480" s="16" t="s">
        <v>865</v>
      </c>
      <c r="JF480" s="16" t="s">
        <v>865</v>
      </c>
      <c r="JG480" s="16" t="s">
        <v>1056</v>
      </c>
      <c r="JH480" s="16" t="s">
        <v>7591</v>
      </c>
      <c r="JJ480" s="16" t="s">
        <v>865</v>
      </c>
      <c r="KF480" s="16" t="s">
        <v>4951</v>
      </c>
      <c r="KI480" s="16" t="s">
        <v>4837</v>
      </c>
      <c r="KO480" s="16" t="s">
        <v>9958</v>
      </c>
      <c r="KP480" s="16" t="s">
        <v>9957</v>
      </c>
      <c r="KQ480" s="16" t="s">
        <v>8694</v>
      </c>
      <c r="KR480" s="16" t="s">
        <v>11173</v>
      </c>
      <c r="KS480" s="16" t="s">
        <v>9959</v>
      </c>
      <c r="KT480" s="16" t="s">
        <v>9148</v>
      </c>
      <c r="KU480" s="16" t="s">
        <v>844</v>
      </c>
      <c r="KV480" s="16" t="s">
        <v>9148</v>
      </c>
      <c r="KW480" s="16" t="s">
        <v>851</v>
      </c>
      <c r="KX480" s="16" t="s">
        <v>487</v>
      </c>
      <c r="KY480" s="16" t="s">
        <v>487</v>
      </c>
      <c r="KZ480" s="16" t="s">
        <v>487</v>
      </c>
      <c r="LC480" s="16" t="s">
        <v>10879</v>
      </c>
      <c r="LD480" s="16" t="s">
        <v>11692</v>
      </c>
      <c r="LE480" s="16" t="s">
        <v>11693</v>
      </c>
      <c r="LF480" s="16" t="s">
        <v>11654</v>
      </c>
      <c r="LI480" s="16" t="s">
        <v>11655</v>
      </c>
      <c r="LJ480" s="16" t="s">
        <v>843</v>
      </c>
      <c r="LL480" s="16" t="s">
        <v>8711</v>
      </c>
      <c r="LM480" s="16" t="s">
        <v>8741</v>
      </c>
      <c r="LO480" s="16" t="s">
        <v>1056</v>
      </c>
      <c r="LP480" s="16" t="s">
        <v>844</v>
      </c>
      <c r="LQ480" s="16" t="s">
        <v>1056</v>
      </c>
      <c r="LR480" s="16" t="s">
        <v>844</v>
      </c>
      <c r="LS480" s="16" t="s">
        <v>844</v>
      </c>
      <c r="LT480" s="16" t="s">
        <v>843</v>
      </c>
      <c r="LU480" s="16" t="s">
        <v>843</v>
      </c>
      <c r="LV480" s="16" t="s">
        <v>843</v>
      </c>
      <c r="LW480" s="16" t="s">
        <v>1056</v>
      </c>
      <c r="LX480" s="16" t="s">
        <v>844</v>
      </c>
      <c r="LY480" s="16" t="s">
        <v>843</v>
      </c>
      <c r="LZ480" s="16" t="s">
        <v>844</v>
      </c>
      <c r="MA480" s="16" t="s">
        <v>843</v>
      </c>
      <c r="MB480" s="16" t="s">
        <v>843</v>
      </c>
      <c r="MC480" s="16" t="s">
        <v>844</v>
      </c>
      <c r="ME480" s="16" t="s">
        <v>11656</v>
      </c>
      <c r="MF480" s="16" t="s">
        <v>8847</v>
      </c>
      <c r="MO480" s="16" t="s">
        <v>1809</v>
      </c>
      <c r="MP480" s="16" t="s">
        <v>1826</v>
      </c>
      <c r="MR480" s="16" t="s">
        <v>474</v>
      </c>
      <c r="MS480" s="16" t="s">
        <v>11882</v>
      </c>
      <c r="MT480" s="16" t="s">
        <v>8987</v>
      </c>
      <c r="MU480" s="16" t="s">
        <v>816</v>
      </c>
      <c r="MV480" s="16" t="s">
        <v>487</v>
      </c>
      <c r="MW480" s="16" t="s">
        <v>1266</v>
      </c>
      <c r="MX480" s="16" t="s">
        <v>1262</v>
      </c>
      <c r="MY480" s="16" t="s">
        <v>486</v>
      </c>
      <c r="MZ480" s="16" t="s">
        <v>486</v>
      </c>
      <c r="NA480" s="16" t="s">
        <v>486</v>
      </c>
      <c r="NC480" s="16" t="s">
        <v>486</v>
      </c>
      <c r="NE480" s="16" t="s">
        <v>486</v>
      </c>
      <c r="NG480" s="16" t="s">
        <v>1376</v>
      </c>
      <c r="NI480" s="16" t="s">
        <v>11658</v>
      </c>
      <c r="NQ480" s="16" t="s">
        <v>1078</v>
      </c>
      <c r="NR480" s="16" t="s">
        <v>876</v>
      </c>
      <c r="NS480" s="16" t="s">
        <v>462</v>
      </c>
      <c r="NT480" s="16" t="s">
        <v>482</v>
      </c>
      <c r="NU480" s="16">
        <v>0.79400000000000004</v>
      </c>
      <c r="NV480" s="16" t="s">
        <v>824</v>
      </c>
      <c r="NW480" s="16" t="s">
        <v>1179</v>
      </c>
      <c r="NX480" s="16" t="s">
        <v>1142</v>
      </c>
      <c r="NY480" s="16" t="s">
        <v>824</v>
      </c>
      <c r="NZ480" s="16" t="s">
        <v>932</v>
      </c>
      <c r="OB480" s="16" t="s">
        <v>833</v>
      </c>
      <c r="OC480" s="16" t="s">
        <v>876</v>
      </c>
    </row>
    <row r="481" spans="1:394" x14ac:dyDescent="0.25">
      <c r="A481" s="16" t="s">
        <v>11176</v>
      </c>
      <c r="B481" s="16" t="s">
        <v>8732</v>
      </c>
      <c r="C481" s="16" t="s">
        <v>972</v>
      </c>
      <c r="D481" s="16" t="s">
        <v>844</v>
      </c>
      <c r="E481" s="16" t="s">
        <v>843</v>
      </c>
      <c r="F481" s="16" t="s">
        <v>843</v>
      </c>
      <c r="G481" s="16" t="s">
        <v>843</v>
      </c>
      <c r="H481" s="16" t="s">
        <v>843</v>
      </c>
      <c r="I481" s="16" t="s">
        <v>843</v>
      </c>
      <c r="J481" s="16" t="s">
        <v>843</v>
      </c>
      <c r="K481" s="16" t="s">
        <v>843</v>
      </c>
      <c r="L481" s="16" t="s">
        <v>843</v>
      </c>
      <c r="M481" s="16" t="s">
        <v>843</v>
      </c>
      <c r="N481" s="16" t="s">
        <v>843</v>
      </c>
      <c r="O481" s="16" t="s">
        <v>843</v>
      </c>
      <c r="Q481" s="16" t="s">
        <v>844</v>
      </c>
      <c r="R481" s="16">
        <v>11</v>
      </c>
      <c r="T481" s="16" t="s">
        <v>470</v>
      </c>
      <c r="U481" s="16" t="s">
        <v>844</v>
      </c>
      <c r="V481" s="16" t="s">
        <v>843</v>
      </c>
      <c r="W481" s="16" t="s">
        <v>843</v>
      </c>
      <c r="X481" s="16" t="s">
        <v>843</v>
      </c>
      <c r="Y481" s="16" t="s">
        <v>844</v>
      </c>
      <c r="Z481" s="16" t="s">
        <v>843</v>
      </c>
      <c r="AA481" s="16" t="s">
        <v>843</v>
      </c>
      <c r="AB481" s="16" t="s">
        <v>844</v>
      </c>
      <c r="AC481" s="16" t="s">
        <v>844</v>
      </c>
      <c r="AF481" s="16" t="s">
        <v>11651</v>
      </c>
      <c r="AG481" s="16" t="s">
        <v>11725</v>
      </c>
      <c r="AH481" s="16" t="s">
        <v>844</v>
      </c>
      <c r="AI481" s="16" t="s">
        <v>844</v>
      </c>
      <c r="AJ481" s="16" t="s">
        <v>843</v>
      </c>
      <c r="AK481" s="16" t="s">
        <v>843</v>
      </c>
      <c r="AL481" s="16" t="s">
        <v>844</v>
      </c>
      <c r="AM481" s="16" t="s">
        <v>844</v>
      </c>
      <c r="AN481" s="16" t="s">
        <v>843</v>
      </c>
      <c r="AO481" s="16" t="s">
        <v>843</v>
      </c>
      <c r="AP481" s="16" t="s">
        <v>843</v>
      </c>
      <c r="AQ481" s="16" t="s">
        <v>844</v>
      </c>
      <c r="AR481" s="16" t="s">
        <v>4415</v>
      </c>
      <c r="AS481" s="16" t="s">
        <v>844</v>
      </c>
      <c r="AT481" s="16" t="s">
        <v>843</v>
      </c>
      <c r="AU481" s="16" t="s">
        <v>843</v>
      </c>
      <c r="AV481" s="16" t="s">
        <v>843</v>
      </c>
      <c r="AW481" s="16" t="s">
        <v>843</v>
      </c>
      <c r="AX481" s="16" t="s">
        <v>843</v>
      </c>
      <c r="AY481" s="16" t="s">
        <v>843</v>
      </c>
      <c r="AZ481" s="16" t="s">
        <v>4437</v>
      </c>
      <c r="BF481" s="16" t="s">
        <v>844</v>
      </c>
      <c r="BI481" s="16" t="s">
        <v>7776</v>
      </c>
      <c r="BJ481" s="16" t="s">
        <v>843</v>
      </c>
      <c r="BK481" s="16" t="s">
        <v>843</v>
      </c>
      <c r="BL481" s="16" t="s">
        <v>844</v>
      </c>
      <c r="BM481" s="16" t="s">
        <v>843</v>
      </c>
      <c r="BN481" s="16" t="s">
        <v>843</v>
      </c>
      <c r="BO481" s="16" t="s">
        <v>843</v>
      </c>
      <c r="BP481" s="16" t="s">
        <v>843</v>
      </c>
      <c r="BQ481" s="16" t="s">
        <v>843</v>
      </c>
      <c r="BR481" s="16" t="s">
        <v>7793</v>
      </c>
      <c r="BS481" s="16" t="s">
        <v>843</v>
      </c>
      <c r="BT481" s="16" t="s">
        <v>844</v>
      </c>
      <c r="BU481" s="16" t="s">
        <v>843</v>
      </c>
      <c r="BV481" s="16" t="s">
        <v>843</v>
      </c>
      <c r="BW481" s="16" t="s">
        <v>843</v>
      </c>
      <c r="BX481" s="16" t="s">
        <v>843</v>
      </c>
      <c r="BY481" s="16" t="s">
        <v>843</v>
      </c>
      <c r="BZ481" s="16" t="s">
        <v>843</v>
      </c>
      <c r="CA481" s="16" t="s">
        <v>843</v>
      </c>
      <c r="CC481" s="16" t="s">
        <v>867</v>
      </c>
      <c r="CD481" s="16" t="s">
        <v>6840</v>
      </c>
      <c r="CE481" s="16" t="s">
        <v>7537</v>
      </c>
      <c r="DN481" s="16" t="s">
        <v>4411</v>
      </c>
      <c r="DQ481" s="16" t="s">
        <v>7236</v>
      </c>
      <c r="DR481" s="16" t="s">
        <v>865</v>
      </c>
      <c r="DX481" s="16" t="s">
        <v>867</v>
      </c>
      <c r="DY481" s="16" t="s">
        <v>867</v>
      </c>
      <c r="ES481" s="16" t="s">
        <v>867</v>
      </c>
      <c r="EU481" s="16" t="s">
        <v>7813</v>
      </c>
      <c r="EV481" s="16" t="s">
        <v>865</v>
      </c>
      <c r="FT481" s="16" t="s">
        <v>865</v>
      </c>
      <c r="HC481" s="16" t="s">
        <v>865</v>
      </c>
      <c r="KO481" s="16" t="s">
        <v>9958</v>
      </c>
      <c r="KP481" s="16" t="s">
        <v>9957</v>
      </c>
      <c r="KQ481" s="16" t="s">
        <v>8694</v>
      </c>
      <c r="KR481" s="16" t="s">
        <v>11177</v>
      </c>
      <c r="KS481" s="16" t="s">
        <v>9959</v>
      </c>
      <c r="KT481" s="16" t="s">
        <v>9148</v>
      </c>
      <c r="KU481" s="16" t="s">
        <v>844</v>
      </c>
      <c r="KV481" s="16" t="s">
        <v>9148</v>
      </c>
      <c r="KW481" s="16" t="s">
        <v>851</v>
      </c>
      <c r="KX481" s="16" t="s">
        <v>487</v>
      </c>
      <c r="KY481" s="16" t="s">
        <v>487</v>
      </c>
      <c r="KZ481" s="16" t="s">
        <v>487</v>
      </c>
      <c r="LC481" s="16" t="s">
        <v>10879</v>
      </c>
      <c r="LD481" s="16" t="s">
        <v>11692</v>
      </c>
      <c r="LE481" s="16" t="s">
        <v>11693</v>
      </c>
      <c r="LF481" s="16" t="s">
        <v>11654</v>
      </c>
      <c r="LI481" s="16" t="s">
        <v>11655</v>
      </c>
      <c r="LM481" s="16" t="s">
        <v>8741</v>
      </c>
      <c r="LO481" s="16" t="s">
        <v>1056</v>
      </c>
      <c r="LP481" s="16" t="s">
        <v>844</v>
      </c>
      <c r="LQ481" s="16" t="s">
        <v>1056</v>
      </c>
      <c r="LR481" s="16" t="s">
        <v>844</v>
      </c>
      <c r="LS481" s="16" t="s">
        <v>844</v>
      </c>
      <c r="LT481" s="16" t="s">
        <v>843</v>
      </c>
      <c r="LU481" s="16" t="s">
        <v>843</v>
      </c>
      <c r="LV481" s="16" t="s">
        <v>843</v>
      </c>
      <c r="LW481" s="16" t="s">
        <v>1056</v>
      </c>
      <c r="LX481" s="16" t="s">
        <v>844</v>
      </c>
      <c r="LY481" s="16" t="s">
        <v>843</v>
      </c>
      <c r="LZ481" s="16" t="s">
        <v>844</v>
      </c>
      <c r="MA481" s="16" t="s">
        <v>843</v>
      </c>
      <c r="MB481" s="16" t="s">
        <v>843</v>
      </c>
      <c r="MC481" s="16" t="s">
        <v>844</v>
      </c>
      <c r="ME481" s="16" t="s">
        <v>11677</v>
      </c>
      <c r="MF481" s="16" t="s">
        <v>8847</v>
      </c>
      <c r="MR481" s="16" t="s">
        <v>470</v>
      </c>
      <c r="MS481" s="16" t="s">
        <v>11882</v>
      </c>
      <c r="MT481" s="16" t="s">
        <v>8987</v>
      </c>
      <c r="MV481" s="16" t="s">
        <v>487</v>
      </c>
      <c r="MW481" s="16" t="s">
        <v>1266</v>
      </c>
      <c r="MX481" s="16" t="s">
        <v>1262</v>
      </c>
      <c r="MY481" s="16" t="s">
        <v>486</v>
      </c>
      <c r="MZ481" s="16" t="s">
        <v>486</v>
      </c>
      <c r="NA481" s="16" t="s">
        <v>486</v>
      </c>
      <c r="NC481" s="16" t="s">
        <v>487</v>
      </c>
      <c r="ND481" s="16" t="s">
        <v>486</v>
      </c>
      <c r="NE481" s="16" t="s">
        <v>486</v>
      </c>
      <c r="NI481" s="16" t="s">
        <v>11658</v>
      </c>
      <c r="NL481" s="16" t="s">
        <v>844</v>
      </c>
      <c r="NS481" s="16" t="s">
        <v>462</v>
      </c>
      <c r="NT481" s="16" t="s">
        <v>482</v>
      </c>
      <c r="NU481" s="16">
        <v>0.79400000000000004</v>
      </c>
      <c r="NV481" s="16" t="s">
        <v>860</v>
      </c>
      <c r="NW481" s="16" t="s">
        <v>1176</v>
      </c>
      <c r="NX481" s="16" t="s">
        <v>1142</v>
      </c>
      <c r="NY481" s="16" t="s">
        <v>1122</v>
      </c>
      <c r="NZ481" s="16" t="s">
        <v>929</v>
      </c>
    </row>
    <row r="482" spans="1:394" x14ac:dyDescent="0.25">
      <c r="A482" s="16" t="s">
        <v>11181</v>
      </c>
      <c r="B482" s="16" t="s">
        <v>844</v>
      </c>
      <c r="C482" s="16" t="s">
        <v>972</v>
      </c>
      <c r="D482" s="16" t="s">
        <v>844</v>
      </c>
      <c r="E482" s="16" t="s">
        <v>843</v>
      </c>
      <c r="F482" s="16" t="s">
        <v>843</v>
      </c>
      <c r="G482" s="16" t="s">
        <v>843</v>
      </c>
      <c r="H482" s="16" t="s">
        <v>843</v>
      </c>
      <c r="I482" s="16" t="s">
        <v>843</v>
      </c>
      <c r="J482" s="16" t="s">
        <v>843</v>
      </c>
      <c r="K482" s="16" t="s">
        <v>843</v>
      </c>
      <c r="L482" s="16" t="s">
        <v>843</v>
      </c>
      <c r="M482" s="16" t="s">
        <v>843</v>
      </c>
      <c r="N482" s="16" t="s">
        <v>843</v>
      </c>
      <c r="O482" s="16" t="s">
        <v>843</v>
      </c>
      <c r="Q482" s="16" t="s">
        <v>844</v>
      </c>
      <c r="R482" s="16">
        <v>49</v>
      </c>
      <c r="T482" s="16" t="s">
        <v>470</v>
      </c>
      <c r="U482" s="16" t="s">
        <v>844</v>
      </c>
      <c r="V482" s="16" t="s">
        <v>843</v>
      </c>
      <c r="W482" s="16" t="s">
        <v>844</v>
      </c>
      <c r="X482" s="16" t="s">
        <v>843</v>
      </c>
      <c r="Y482" s="16" t="s">
        <v>843</v>
      </c>
      <c r="Z482" s="16" t="s">
        <v>843</v>
      </c>
      <c r="AA482" s="16" t="s">
        <v>843</v>
      </c>
      <c r="AB482" s="16" t="s">
        <v>844</v>
      </c>
      <c r="AC482" s="16" t="s">
        <v>843</v>
      </c>
      <c r="AD482" s="16" t="s">
        <v>867</v>
      </c>
      <c r="AF482" s="16" t="s">
        <v>11719</v>
      </c>
      <c r="AG482" s="16" t="s">
        <v>11696</v>
      </c>
      <c r="AH482" s="16" t="s">
        <v>844</v>
      </c>
      <c r="AI482" s="16" t="s">
        <v>844</v>
      </c>
      <c r="AJ482" s="16" t="s">
        <v>844</v>
      </c>
      <c r="AK482" s="16" t="s">
        <v>843</v>
      </c>
      <c r="AL482" s="16" t="s">
        <v>843</v>
      </c>
      <c r="AM482" s="16" t="s">
        <v>844</v>
      </c>
      <c r="AN482" s="16" t="s">
        <v>843</v>
      </c>
      <c r="AO482" s="16" t="s">
        <v>843</v>
      </c>
      <c r="AP482" s="16" t="s">
        <v>843</v>
      </c>
      <c r="AQ482" s="16" t="s">
        <v>844</v>
      </c>
      <c r="AR482" s="16" t="s">
        <v>4433</v>
      </c>
      <c r="AS482" s="16" t="s">
        <v>843</v>
      </c>
      <c r="AT482" s="16" t="s">
        <v>843</v>
      </c>
      <c r="AU482" s="16" t="s">
        <v>843</v>
      </c>
      <c r="AV482" s="16" t="s">
        <v>843</v>
      </c>
      <c r="AW482" s="16" t="s">
        <v>843</v>
      </c>
      <c r="AX482" s="16" t="s">
        <v>843</v>
      </c>
      <c r="AY482" s="16" t="s">
        <v>844</v>
      </c>
      <c r="BF482" s="16" t="s">
        <v>844</v>
      </c>
      <c r="BH482" s="16" t="s">
        <v>7383</v>
      </c>
      <c r="BI482" s="16" t="s">
        <v>7785</v>
      </c>
      <c r="BJ482" s="16" t="s">
        <v>843</v>
      </c>
      <c r="BK482" s="16" t="s">
        <v>843</v>
      </c>
      <c r="BL482" s="16" t="s">
        <v>843</v>
      </c>
      <c r="BM482" s="16" t="s">
        <v>843</v>
      </c>
      <c r="BN482" s="16" t="s">
        <v>843</v>
      </c>
      <c r="BO482" s="16" t="s">
        <v>844</v>
      </c>
      <c r="BP482" s="16" t="s">
        <v>843</v>
      </c>
      <c r="BQ482" s="16" t="s">
        <v>843</v>
      </c>
      <c r="DX482" s="16" t="s">
        <v>865</v>
      </c>
      <c r="ES482" s="16" t="s">
        <v>865</v>
      </c>
      <c r="EU482" s="16" t="s">
        <v>7810</v>
      </c>
      <c r="EV482" s="16" t="s">
        <v>865</v>
      </c>
      <c r="FT482" s="16" t="s">
        <v>865</v>
      </c>
      <c r="HC482" s="16" t="s">
        <v>865</v>
      </c>
      <c r="JA482" s="16" t="s">
        <v>4816</v>
      </c>
      <c r="JB482" s="16" t="s">
        <v>867</v>
      </c>
      <c r="JC482" s="16" t="s">
        <v>865</v>
      </c>
      <c r="JG482" s="16" t="s">
        <v>843</v>
      </c>
      <c r="JV482" s="16">
        <v>32</v>
      </c>
      <c r="JW482" s="16" t="s">
        <v>7603</v>
      </c>
      <c r="JY482" s="16">
        <v>8000</v>
      </c>
      <c r="JZ482" s="16" t="s">
        <v>4910</v>
      </c>
      <c r="KB482" s="16" t="s">
        <v>7616</v>
      </c>
      <c r="KD482" s="16" t="s">
        <v>4917</v>
      </c>
      <c r="KE482" s="16" t="s">
        <v>7277</v>
      </c>
      <c r="KF482" s="16" t="s">
        <v>4411</v>
      </c>
      <c r="KH482" s="16" t="s">
        <v>7642</v>
      </c>
      <c r="KI482" s="16" t="s">
        <v>4993</v>
      </c>
      <c r="KO482" s="16" t="s">
        <v>9962</v>
      </c>
      <c r="KP482" s="16" t="s">
        <v>9961</v>
      </c>
      <c r="KQ482" s="16" t="s">
        <v>8694</v>
      </c>
      <c r="KR482" s="16" t="s">
        <v>11182</v>
      </c>
      <c r="KS482" s="16" t="s">
        <v>9963</v>
      </c>
      <c r="KT482" s="16" t="s">
        <v>9148</v>
      </c>
      <c r="KU482" s="16" t="s">
        <v>844</v>
      </c>
      <c r="KV482" s="16" t="s">
        <v>9148</v>
      </c>
      <c r="KW482" s="16" t="s">
        <v>851</v>
      </c>
      <c r="KY482" s="16" t="s">
        <v>486</v>
      </c>
      <c r="LC482" s="16" t="s">
        <v>10879</v>
      </c>
      <c r="LF482" s="16" t="s">
        <v>11654</v>
      </c>
      <c r="LI482" s="16" t="s">
        <v>11655</v>
      </c>
      <c r="LJ482" s="16" t="s">
        <v>831</v>
      </c>
      <c r="LK482" s="16" t="s">
        <v>831</v>
      </c>
      <c r="LL482" s="16" t="s">
        <v>8756</v>
      </c>
      <c r="LM482" s="16" t="s">
        <v>8741</v>
      </c>
      <c r="LO482" s="16" t="s">
        <v>843</v>
      </c>
      <c r="LP482" s="16" t="s">
        <v>844</v>
      </c>
      <c r="LQ482" s="16" t="s">
        <v>844</v>
      </c>
      <c r="LR482" s="16" t="s">
        <v>843</v>
      </c>
      <c r="LS482" s="16" t="s">
        <v>844</v>
      </c>
      <c r="LT482" s="16" t="s">
        <v>843</v>
      </c>
      <c r="LU482" s="16" t="s">
        <v>843</v>
      </c>
      <c r="LV482" s="16" t="s">
        <v>843</v>
      </c>
      <c r="LW482" s="16" t="s">
        <v>843</v>
      </c>
      <c r="LX482" s="16" t="s">
        <v>844</v>
      </c>
      <c r="LY482" s="16" t="s">
        <v>843</v>
      </c>
      <c r="LZ482" s="16" t="s">
        <v>843</v>
      </c>
      <c r="MA482" s="16" t="s">
        <v>843</v>
      </c>
      <c r="MB482" s="16" t="s">
        <v>843</v>
      </c>
      <c r="MC482" s="16" t="s">
        <v>843</v>
      </c>
      <c r="ME482" s="16" t="s">
        <v>11656</v>
      </c>
      <c r="MF482" s="16" t="s">
        <v>8847</v>
      </c>
      <c r="MG482" s="16" t="s">
        <v>1840</v>
      </c>
      <c r="MH482" s="16" t="s">
        <v>11667</v>
      </c>
      <c r="MI482" s="16" t="s">
        <v>11733</v>
      </c>
      <c r="MK482" s="16" t="s">
        <v>8967</v>
      </c>
      <c r="ML482" s="16" t="s">
        <v>1787</v>
      </c>
      <c r="MM482" s="16" t="s">
        <v>487</v>
      </c>
      <c r="MN482" s="16" t="s">
        <v>1798</v>
      </c>
      <c r="MP482" s="16" t="s">
        <v>1827</v>
      </c>
      <c r="MR482" s="16" t="s">
        <v>470</v>
      </c>
      <c r="MS482" s="16" t="s">
        <v>11882</v>
      </c>
      <c r="MT482" s="16" t="s">
        <v>8952</v>
      </c>
      <c r="MU482" s="16" t="s">
        <v>817</v>
      </c>
      <c r="NC482" s="16" t="s">
        <v>486</v>
      </c>
      <c r="ND482" s="16" t="s">
        <v>486</v>
      </c>
      <c r="NE482" s="16" t="s">
        <v>486</v>
      </c>
      <c r="NG482" s="16" t="s">
        <v>1380</v>
      </c>
      <c r="NH482" s="16" t="s">
        <v>1913</v>
      </c>
      <c r="NI482" s="16" t="s">
        <v>11658</v>
      </c>
      <c r="NJ482" s="16" t="s">
        <v>11812</v>
      </c>
      <c r="NK482" s="16" t="s">
        <v>10825</v>
      </c>
      <c r="NR482" s="16" t="s">
        <v>451</v>
      </c>
      <c r="NS482" s="16" t="s">
        <v>462</v>
      </c>
      <c r="NT482" s="16" t="s">
        <v>482</v>
      </c>
      <c r="NU482" s="16">
        <v>0.79400000000000004</v>
      </c>
      <c r="NV482" s="16" t="s">
        <v>451</v>
      </c>
      <c r="NW482" s="16" t="s">
        <v>1175</v>
      </c>
      <c r="NX482" s="16" t="s">
        <v>1142</v>
      </c>
      <c r="OB482" s="16" t="s">
        <v>831</v>
      </c>
      <c r="OC482" s="16" t="s">
        <v>451</v>
      </c>
    </row>
    <row r="483" spans="1:394" x14ac:dyDescent="0.25">
      <c r="A483" s="16" t="s">
        <v>11185</v>
      </c>
      <c r="B483" s="16" t="s">
        <v>844</v>
      </c>
      <c r="C483" s="16" t="s">
        <v>972</v>
      </c>
      <c r="D483" s="16" t="s">
        <v>844</v>
      </c>
      <c r="E483" s="16" t="s">
        <v>843</v>
      </c>
      <c r="F483" s="16" t="s">
        <v>843</v>
      </c>
      <c r="G483" s="16" t="s">
        <v>843</v>
      </c>
      <c r="H483" s="16" t="s">
        <v>843</v>
      </c>
      <c r="I483" s="16" t="s">
        <v>843</v>
      </c>
      <c r="J483" s="16" t="s">
        <v>843</v>
      </c>
      <c r="K483" s="16" t="s">
        <v>843</v>
      </c>
      <c r="L483" s="16" t="s">
        <v>843</v>
      </c>
      <c r="M483" s="16" t="s">
        <v>843</v>
      </c>
      <c r="N483" s="16" t="s">
        <v>843</v>
      </c>
      <c r="O483" s="16" t="s">
        <v>843</v>
      </c>
      <c r="Q483" s="16" t="s">
        <v>844</v>
      </c>
      <c r="R483" s="16">
        <v>67</v>
      </c>
      <c r="T483" s="16" t="s">
        <v>470</v>
      </c>
      <c r="U483" s="16" t="s">
        <v>844</v>
      </c>
      <c r="V483" s="16" t="s">
        <v>843</v>
      </c>
      <c r="W483" s="16" t="s">
        <v>844</v>
      </c>
      <c r="X483" s="16" t="s">
        <v>843</v>
      </c>
      <c r="Y483" s="16" t="s">
        <v>843</v>
      </c>
      <c r="Z483" s="16" t="s">
        <v>843</v>
      </c>
      <c r="AA483" s="16" t="s">
        <v>843</v>
      </c>
      <c r="AB483" s="16" t="s">
        <v>843</v>
      </c>
      <c r="AC483" s="16" t="s">
        <v>843</v>
      </c>
      <c r="AD483" s="16" t="s">
        <v>867</v>
      </c>
      <c r="AF483" s="16" t="s">
        <v>11659</v>
      </c>
      <c r="AG483" s="16" t="s">
        <v>11652</v>
      </c>
      <c r="AH483" s="16" t="s">
        <v>844</v>
      </c>
      <c r="AI483" s="16" t="s">
        <v>843</v>
      </c>
      <c r="AJ483" s="16" t="s">
        <v>844</v>
      </c>
      <c r="AK483" s="16" t="s">
        <v>843</v>
      </c>
      <c r="AL483" s="16" t="s">
        <v>844</v>
      </c>
      <c r="AM483" s="16" t="s">
        <v>844</v>
      </c>
      <c r="AN483" s="16" t="s">
        <v>843</v>
      </c>
      <c r="AO483" s="16" t="s">
        <v>843</v>
      </c>
      <c r="AP483" s="16" t="s">
        <v>843</v>
      </c>
      <c r="AQ483" s="16" t="s">
        <v>844</v>
      </c>
      <c r="AR483" s="16" t="s">
        <v>4415</v>
      </c>
      <c r="AS483" s="16" t="s">
        <v>844</v>
      </c>
      <c r="AT483" s="16" t="s">
        <v>843</v>
      </c>
      <c r="AU483" s="16" t="s">
        <v>843</v>
      </c>
      <c r="AV483" s="16" t="s">
        <v>843</v>
      </c>
      <c r="AW483" s="16" t="s">
        <v>843</v>
      </c>
      <c r="AX483" s="16" t="s">
        <v>843</v>
      </c>
      <c r="AY483" s="16" t="s">
        <v>843</v>
      </c>
      <c r="AZ483" s="16" t="s">
        <v>4437</v>
      </c>
      <c r="BF483" s="16" t="s">
        <v>844</v>
      </c>
      <c r="BI483" s="16" t="s">
        <v>7785</v>
      </c>
      <c r="BJ483" s="16" t="s">
        <v>843</v>
      </c>
      <c r="BK483" s="16" t="s">
        <v>843</v>
      </c>
      <c r="BL483" s="16" t="s">
        <v>843</v>
      </c>
      <c r="BM483" s="16" t="s">
        <v>843</v>
      </c>
      <c r="BN483" s="16" t="s">
        <v>843</v>
      </c>
      <c r="BO483" s="16" t="s">
        <v>844</v>
      </c>
      <c r="BP483" s="16" t="s">
        <v>843</v>
      </c>
      <c r="BQ483" s="16" t="s">
        <v>843</v>
      </c>
      <c r="DX483" s="16" t="s">
        <v>867</v>
      </c>
      <c r="DY483" s="16" t="s">
        <v>867</v>
      </c>
      <c r="ES483" s="16" t="s">
        <v>867</v>
      </c>
      <c r="EU483" s="16" t="s">
        <v>7813</v>
      </c>
      <c r="EV483" s="16" t="s">
        <v>865</v>
      </c>
      <c r="FF483" s="16" t="s">
        <v>7836</v>
      </c>
      <c r="HC483" s="16" t="s">
        <v>865</v>
      </c>
      <c r="JA483" s="16" t="s">
        <v>4819</v>
      </c>
      <c r="JB483" s="16" t="s">
        <v>865</v>
      </c>
      <c r="JC483" s="16" t="s">
        <v>865</v>
      </c>
      <c r="JD483" s="16" t="s">
        <v>865</v>
      </c>
      <c r="JE483" s="16" t="s">
        <v>865</v>
      </c>
      <c r="JF483" s="16" t="s">
        <v>865</v>
      </c>
      <c r="JG483" s="16" t="s">
        <v>843</v>
      </c>
      <c r="JH483" s="16" t="s">
        <v>4846</v>
      </c>
      <c r="KF483" s="16" t="s">
        <v>4411</v>
      </c>
      <c r="KI483" s="16" t="s">
        <v>4846</v>
      </c>
      <c r="KO483" s="16" t="s">
        <v>9966</v>
      </c>
      <c r="KP483" s="16" t="s">
        <v>9965</v>
      </c>
      <c r="KQ483" s="16" t="s">
        <v>8694</v>
      </c>
      <c r="KR483" s="16" t="s">
        <v>11186</v>
      </c>
      <c r="KS483" s="16" t="s">
        <v>9967</v>
      </c>
      <c r="KT483" s="16" t="s">
        <v>9148</v>
      </c>
      <c r="KU483" s="16" t="s">
        <v>844</v>
      </c>
      <c r="KV483" s="16" t="s">
        <v>9148</v>
      </c>
      <c r="KW483" s="16" t="s">
        <v>851</v>
      </c>
      <c r="KX483" s="16" t="s">
        <v>487</v>
      </c>
      <c r="KY483" s="16" t="s">
        <v>487</v>
      </c>
      <c r="KZ483" s="16" t="s">
        <v>487</v>
      </c>
      <c r="LC483" s="16" t="s">
        <v>10879</v>
      </c>
      <c r="LF483" s="16" t="s">
        <v>11654</v>
      </c>
      <c r="LI483" s="16" t="s">
        <v>11655</v>
      </c>
      <c r="LJ483" s="16" t="s">
        <v>843</v>
      </c>
      <c r="LL483" s="16" t="s">
        <v>8711</v>
      </c>
      <c r="LM483" s="16" t="s">
        <v>8741</v>
      </c>
      <c r="LO483" s="16" t="s">
        <v>843</v>
      </c>
      <c r="LP483" s="16" t="s">
        <v>843</v>
      </c>
      <c r="LQ483" s="16" t="s">
        <v>844</v>
      </c>
      <c r="LR483" s="16" t="s">
        <v>843</v>
      </c>
      <c r="LS483" s="16" t="s">
        <v>844</v>
      </c>
      <c r="LT483" s="16" t="s">
        <v>843</v>
      </c>
      <c r="LU483" s="16" t="s">
        <v>844</v>
      </c>
      <c r="LV483" s="16" t="s">
        <v>843</v>
      </c>
      <c r="LW483" s="16" t="s">
        <v>844</v>
      </c>
      <c r="LX483" s="16" t="s">
        <v>843</v>
      </c>
      <c r="LY483" s="16" t="s">
        <v>843</v>
      </c>
      <c r="LZ483" s="16" t="s">
        <v>843</v>
      </c>
      <c r="MA483" s="16" t="s">
        <v>843</v>
      </c>
      <c r="MB483" s="16" t="s">
        <v>843</v>
      </c>
      <c r="MC483" s="16" t="s">
        <v>843</v>
      </c>
      <c r="ME483" s="16" t="s">
        <v>11656</v>
      </c>
      <c r="MF483" s="16" t="s">
        <v>8847</v>
      </c>
      <c r="MP483" s="16" t="s">
        <v>1824</v>
      </c>
      <c r="MR483" s="16" t="s">
        <v>470</v>
      </c>
      <c r="MS483" s="16" t="s">
        <v>11882</v>
      </c>
      <c r="MT483" s="16" t="s">
        <v>9003</v>
      </c>
      <c r="NC483" s="16" t="s">
        <v>487</v>
      </c>
      <c r="NE483" s="16" t="s">
        <v>486</v>
      </c>
      <c r="NG483" s="16" t="s">
        <v>1369</v>
      </c>
      <c r="NI483" s="16" t="s">
        <v>11658</v>
      </c>
      <c r="NR483" s="16" t="s">
        <v>878</v>
      </c>
      <c r="NS483" s="16" t="s">
        <v>462</v>
      </c>
      <c r="NT483" s="16" t="s">
        <v>482</v>
      </c>
      <c r="NU483" s="16">
        <v>0.79400000000000004</v>
      </c>
      <c r="NV483" s="16" t="s">
        <v>457</v>
      </c>
      <c r="NW483" s="16" t="s">
        <v>1177</v>
      </c>
      <c r="NX483" s="16" t="s">
        <v>1142</v>
      </c>
      <c r="OB483" s="16" t="s">
        <v>833</v>
      </c>
      <c r="OC483" s="16" t="s">
        <v>878</v>
      </c>
    </row>
    <row r="484" spans="1:394" x14ac:dyDescent="0.25">
      <c r="A484" s="16" t="s">
        <v>11189</v>
      </c>
      <c r="B484" s="16" t="s">
        <v>844</v>
      </c>
      <c r="C484" s="16" t="s">
        <v>972</v>
      </c>
      <c r="D484" s="16" t="s">
        <v>844</v>
      </c>
      <c r="E484" s="16" t="s">
        <v>843</v>
      </c>
      <c r="F484" s="16" t="s">
        <v>843</v>
      </c>
      <c r="G484" s="16" t="s">
        <v>843</v>
      </c>
      <c r="H484" s="16" t="s">
        <v>843</v>
      </c>
      <c r="I484" s="16" t="s">
        <v>843</v>
      </c>
      <c r="J484" s="16" t="s">
        <v>843</v>
      </c>
      <c r="K484" s="16" t="s">
        <v>843</v>
      </c>
      <c r="L484" s="16" t="s">
        <v>843</v>
      </c>
      <c r="M484" s="16" t="s">
        <v>843</v>
      </c>
      <c r="N484" s="16" t="s">
        <v>843</v>
      </c>
      <c r="O484" s="16" t="s">
        <v>843</v>
      </c>
      <c r="Q484" s="16" t="s">
        <v>844</v>
      </c>
      <c r="R484" s="16">
        <v>42</v>
      </c>
      <c r="T484" s="16" t="s">
        <v>470</v>
      </c>
      <c r="U484" s="16" t="s">
        <v>844</v>
      </c>
      <c r="V484" s="16" t="s">
        <v>843</v>
      </c>
      <c r="W484" s="16" t="s">
        <v>844</v>
      </c>
      <c r="X484" s="16" t="s">
        <v>843</v>
      </c>
      <c r="Y484" s="16" t="s">
        <v>843</v>
      </c>
      <c r="Z484" s="16" t="s">
        <v>843</v>
      </c>
      <c r="AA484" s="16" t="s">
        <v>843</v>
      </c>
      <c r="AB484" s="16" t="s">
        <v>844</v>
      </c>
      <c r="AC484" s="16" t="s">
        <v>843</v>
      </c>
      <c r="AD484" s="16" t="s">
        <v>867</v>
      </c>
      <c r="AF484" s="16" t="s">
        <v>11673</v>
      </c>
      <c r="AG484" s="16" t="s">
        <v>11652</v>
      </c>
      <c r="AH484" s="16" t="s">
        <v>844</v>
      </c>
      <c r="AI484" s="16" t="s">
        <v>843</v>
      </c>
      <c r="AJ484" s="16" t="s">
        <v>844</v>
      </c>
      <c r="AK484" s="16" t="s">
        <v>843</v>
      </c>
      <c r="AL484" s="16" t="s">
        <v>844</v>
      </c>
      <c r="AM484" s="16" t="s">
        <v>844</v>
      </c>
      <c r="AN484" s="16" t="s">
        <v>843</v>
      </c>
      <c r="AO484" s="16" t="s">
        <v>843</v>
      </c>
      <c r="AP484" s="16" t="s">
        <v>843</v>
      </c>
      <c r="AQ484" s="16" t="s">
        <v>844</v>
      </c>
      <c r="AR484" s="16" t="s">
        <v>4433</v>
      </c>
      <c r="AS484" s="16" t="s">
        <v>843</v>
      </c>
      <c r="AT484" s="16" t="s">
        <v>843</v>
      </c>
      <c r="AU484" s="16" t="s">
        <v>843</v>
      </c>
      <c r="AV484" s="16" t="s">
        <v>843</v>
      </c>
      <c r="AW484" s="16" t="s">
        <v>843</v>
      </c>
      <c r="AX484" s="16" t="s">
        <v>843</v>
      </c>
      <c r="AY484" s="16" t="s">
        <v>844</v>
      </c>
      <c r="BF484" s="16" t="s">
        <v>844</v>
      </c>
      <c r="BH484" s="16" t="s">
        <v>7380</v>
      </c>
      <c r="BI484" s="16" t="s">
        <v>7785</v>
      </c>
      <c r="BJ484" s="16" t="s">
        <v>843</v>
      </c>
      <c r="BK484" s="16" t="s">
        <v>843</v>
      </c>
      <c r="BL484" s="16" t="s">
        <v>843</v>
      </c>
      <c r="BM484" s="16" t="s">
        <v>843</v>
      </c>
      <c r="BN484" s="16" t="s">
        <v>843</v>
      </c>
      <c r="BO484" s="16" t="s">
        <v>844</v>
      </c>
      <c r="BP484" s="16" t="s">
        <v>843</v>
      </c>
      <c r="BQ484" s="16" t="s">
        <v>843</v>
      </c>
      <c r="DX484" s="16" t="s">
        <v>865</v>
      </c>
      <c r="ES484" s="16" t="s">
        <v>865</v>
      </c>
      <c r="EU484" s="16" t="s">
        <v>7810</v>
      </c>
      <c r="EV484" s="16" t="s">
        <v>865</v>
      </c>
      <c r="FT484" s="16" t="s">
        <v>865</v>
      </c>
      <c r="HC484" s="16" t="s">
        <v>865</v>
      </c>
      <c r="JA484" s="16" t="s">
        <v>4819</v>
      </c>
      <c r="JB484" s="16" t="s">
        <v>865</v>
      </c>
      <c r="JC484" s="16" t="s">
        <v>865</v>
      </c>
      <c r="JD484" s="16" t="s">
        <v>865</v>
      </c>
      <c r="JE484" s="16" t="s">
        <v>865</v>
      </c>
      <c r="JF484" s="16" t="s">
        <v>865</v>
      </c>
      <c r="JG484" s="16" t="s">
        <v>843</v>
      </c>
      <c r="JH484" s="16" t="s">
        <v>7577</v>
      </c>
      <c r="JJ484" s="16" t="s">
        <v>865</v>
      </c>
      <c r="KF484" s="16" t="s">
        <v>4411</v>
      </c>
      <c r="KI484" s="16" t="s">
        <v>4843</v>
      </c>
      <c r="KO484" s="16" t="s">
        <v>9971</v>
      </c>
      <c r="KP484" s="16" t="s">
        <v>9970</v>
      </c>
      <c r="KQ484" s="16" t="s">
        <v>8694</v>
      </c>
      <c r="KR484" s="16" t="s">
        <v>11190</v>
      </c>
      <c r="KS484" s="16" t="s">
        <v>9972</v>
      </c>
      <c r="KT484" s="16" t="s">
        <v>9148</v>
      </c>
      <c r="KU484" s="16" t="s">
        <v>844</v>
      </c>
      <c r="KV484" s="16" t="s">
        <v>9148</v>
      </c>
      <c r="KW484" s="16" t="s">
        <v>851</v>
      </c>
      <c r="KY484" s="16" t="s">
        <v>486</v>
      </c>
      <c r="LC484" s="16" t="s">
        <v>10879</v>
      </c>
      <c r="LF484" s="16" t="s">
        <v>11654</v>
      </c>
      <c r="LI484" s="16" t="s">
        <v>11655</v>
      </c>
      <c r="LJ484" s="16" t="s">
        <v>843</v>
      </c>
      <c r="LL484" s="16" t="s">
        <v>8711</v>
      </c>
      <c r="LM484" s="16" t="s">
        <v>8741</v>
      </c>
      <c r="LO484" s="16" t="s">
        <v>844</v>
      </c>
      <c r="LP484" s="16" t="s">
        <v>1056</v>
      </c>
      <c r="LQ484" s="16" t="s">
        <v>1056</v>
      </c>
      <c r="LR484" s="16" t="s">
        <v>844</v>
      </c>
      <c r="LS484" s="16" t="s">
        <v>844</v>
      </c>
      <c r="LT484" s="16" t="s">
        <v>844</v>
      </c>
      <c r="LU484" s="16" t="s">
        <v>843</v>
      </c>
      <c r="LV484" s="16" t="s">
        <v>843</v>
      </c>
      <c r="LW484" s="16" t="s">
        <v>843</v>
      </c>
      <c r="LX484" s="16" t="s">
        <v>844</v>
      </c>
      <c r="LY484" s="16" t="s">
        <v>843</v>
      </c>
      <c r="LZ484" s="16" t="s">
        <v>843</v>
      </c>
      <c r="MA484" s="16" t="s">
        <v>844</v>
      </c>
      <c r="MB484" s="16" t="s">
        <v>843</v>
      </c>
      <c r="MC484" s="16" t="s">
        <v>843</v>
      </c>
      <c r="ME484" s="16" t="s">
        <v>11656</v>
      </c>
      <c r="MF484" s="16" t="s">
        <v>8847</v>
      </c>
      <c r="MP484" s="16" t="s">
        <v>13846</v>
      </c>
      <c r="MR484" s="16" t="s">
        <v>470</v>
      </c>
      <c r="MS484" s="16" t="s">
        <v>11882</v>
      </c>
      <c r="MT484" s="16" t="s">
        <v>9009</v>
      </c>
      <c r="MU484" s="16" t="s">
        <v>817</v>
      </c>
      <c r="NC484" s="16" t="s">
        <v>486</v>
      </c>
      <c r="ND484" s="16" t="s">
        <v>486</v>
      </c>
      <c r="NE484" s="16" t="s">
        <v>486</v>
      </c>
      <c r="NG484" s="16" t="s">
        <v>1369</v>
      </c>
      <c r="NI484" s="16" t="s">
        <v>11658</v>
      </c>
      <c r="NR484" s="16" t="s">
        <v>451</v>
      </c>
      <c r="NS484" s="16" t="s">
        <v>462</v>
      </c>
      <c r="NT484" s="16" t="s">
        <v>482</v>
      </c>
      <c r="NU484" s="16">
        <v>0.79400000000000004</v>
      </c>
      <c r="NV484" s="16" t="s">
        <v>451</v>
      </c>
      <c r="NW484" s="16" t="s">
        <v>1175</v>
      </c>
      <c r="NX484" s="16" t="s">
        <v>1142</v>
      </c>
      <c r="OB484" s="16" t="s">
        <v>833</v>
      </c>
      <c r="OC484" s="16" t="s">
        <v>451</v>
      </c>
    </row>
    <row r="485" spans="1:394" x14ac:dyDescent="0.25">
      <c r="A485" s="16" t="s">
        <v>11194</v>
      </c>
      <c r="B485" s="16" t="s">
        <v>1056</v>
      </c>
      <c r="C485" s="16" t="s">
        <v>972</v>
      </c>
      <c r="D485" s="16" t="s">
        <v>844</v>
      </c>
      <c r="E485" s="16" t="s">
        <v>843</v>
      </c>
      <c r="F485" s="16" t="s">
        <v>843</v>
      </c>
      <c r="G485" s="16" t="s">
        <v>843</v>
      </c>
      <c r="H485" s="16" t="s">
        <v>843</v>
      </c>
      <c r="I485" s="16" t="s">
        <v>843</v>
      </c>
      <c r="J485" s="16" t="s">
        <v>843</v>
      </c>
      <c r="K485" s="16" t="s">
        <v>843</v>
      </c>
      <c r="L485" s="16" t="s">
        <v>843</v>
      </c>
      <c r="M485" s="16" t="s">
        <v>843</v>
      </c>
      <c r="N485" s="16" t="s">
        <v>843</v>
      </c>
      <c r="O485" s="16" t="s">
        <v>843</v>
      </c>
      <c r="Q485" s="16" t="s">
        <v>844</v>
      </c>
      <c r="R485" s="16">
        <v>43</v>
      </c>
      <c r="T485" s="16" t="s">
        <v>474</v>
      </c>
      <c r="U485" s="16" t="s">
        <v>843</v>
      </c>
      <c r="V485" s="16" t="s">
        <v>844</v>
      </c>
      <c r="W485" s="16" t="s">
        <v>843</v>
      </c>
      <c r="X485" s="16" t="s">
        <v>844</v>
      </c>
      <c r="Y485" s="16" t="s">
        <v>843</v>
      </c>
      <c r="Z485" s="16" t="s">
        <v>843</v>
      </c>
      <c r="AA485" s="16" t="s">
        <v>843</v>
      </c>
      <c r="AB485" s="16" t="s">
        <v>843</v>
      </c>
      <c r="AC485" s="16" t="s">
        <v>843</v>
      </c>
      <c r="AD485" s="16" t="s">
        <v>867</v>
      </c>
      <c r="AF485" s="16" t="s">
        <v>11707</v>
      </c>
      <c r="AG485" s="16" t="s">
        <v>11652</v>
      </c>
      <c r="AH485" s="16" t="s">
        <v>844</v>
      </c>
      <c r="AI485" s="16" t="s">
        <v>843</v>
      </c>
      <c r="AJ485" s="16" t="s">
        <v>844</v>
      </c>
      <c r="AK485" s="16" t="s">
        <v>843</v>
      </c>
      <c r="AL485" s="16" t="s">
        <v>844</v>
      </c>
      <c r="AM485" s="16" t="s">
        <v>844</v>
      </c>
      <c r="AN485" s="16" t="s">
        <v>843</v>
      </c>
      <c r="AO485" s="16" t="s">
        <v>843</v>
      </c>
      <c r="AP485" s="16" t="s">
        <v>843</v>
      </c>
      <c r="AQ485" s="16" t="s">
        <v>844</v>
      </c>
      <c r="AR485" s="16" t="s">
        <v>4433</v>
      </c>
      <c r="AS485" s="16" t="s">
        <v>843</v>
      </c>
      <c r="AT485" s="16" t="s">
        <v>843</v>
      </c>
      <c r="AU485" s="16" t="s">
        <v>843</v>
      </c>
      <c r="AV485" s="16" t="s">
        <v>843</v>
      </c>
      <c r="AW485" s="16" t="s">
        <v>843</v>
      </c>
      <c r="AX485" s="16" t="s">
        <v>843</v>
      </c>
      <c r="AY485" s="16" t="s">
        <v>844</v>
      </c>
      <c r="BF485" s="16" t="s">
        <v>844</v>
      </c>
      <c r="BH485" s="16" t="s">
        <v>7380</v>
      </c>
      <c r="BI485" s="16" t="s">
        <v>7785</v>
      </c>
      <c r="BJ485" s="16" t="s">
        <v>843</v>
      </c>
      <c r="BK485" s="16" t="s">
        <v>843</v>
      </c>
      <c r="BL485" s="16" t="s">
        <v>843</v>
      </c>
      <c r="BM485" s="16" t="s">
        <v>843</v>
      </c>
      <c r="BN485" s="16" t="s">
        <v>843</v>
      </c>
      <c r="BO485" s="16" t="s">
        <v>844</v>
      </c>
      <c r="BP485" s="16" t="s">
        <v>843</v>
      </c>
      <c r="BQ485" s="16" t="s">
        <v>843</v>
      </c>
      <c r="DX485" s="16" t="s">
        <v>865</v>
      </c>
      <c r="ES485" s="16" t="s">
        <v>865</v>
      </c>
      <c r="EU485" s="16" t="s">
        <v>7810</v>
      </c>
      <c r="EV485" s="16" t="s">
        <v>865</v>
      </c>
      <c r="HC485" s="16" t="s">
        <v>865</v>
      </c>
      <c r="JA485" s="16" t="s">
        <v>4816</v>
      </c>
      <c r="JB485" s="16" t="s">
        <v>867</v>
      </c>
      <c r="JC485" s="16" t="s">
        <v>865</v>
      </c>
      <c r="JG485" s="16" t="s">
        <v>843</v>
      </c>
      <c r="JV485" s="16">
        <v>40</v>
      </c>
      <c r="JW485" s="16" t="s">
        <v>7603</v>
      </c>
      <c r="JY485" s="16">
        <v>8000</v>
      </c>
      <c r="JZ485" s="16" t="s">
        <v>4874</v>
      </c>
      <c r="KB485" s="16" t="s">
        <v>7625</v>
      </c>
      <c r="KD485" s="16" t="s">
        <v>4920</v>
      </c>
      <c r="KE485" s="16" t="s">
        <v>7277</v>
      </c>
      <c r="KF485" s="16" t="s">
        <v>4932</v>
      </c>
      <c r="KH485" s="16" t="s">
        <v>7639</v>
      </c>
      <c r="KI485" s="16" t="s">
        <v>4982</v>
      </c>
      <c r="KK485" s="16" t="s">
        <v>4886</v>
      </c>
      <c r="KM485" s="16" t="s">
        <v>7625</v>
      </c>
      <c r="KO485" s="16" t="s">
        <v>9971</v>
      </c>
      <c r="KP485" s="16" t="s">
        <v>9970</v>
      </c>
      <c r="KQ485" s="16" t="s">
        <v>8694</v>
      </c>
      <c r="KR485" s="16" t="s">
        <v>11195</v>
      </c>
      <c r="KS485" s="16" t="s">
        <v>9972</v>
      </c>
      <c r="KT485" s="16" t="s">
        <v>9148</v>
      </c>
      <c r="KU485" s="16" t="s">
        <v>844</v>
      </c>
      <c r="KV485" s="16" t="s">
        <v>9148</v>
      </c>
      <c r="KW485" s="16" t="s">
        <v>851</v>
      </c>
      <c r="KY485" s="16" t="s">
        <v>486</v>
      </c>
      <c r="LC485" s="16" t="s">
        <v>10879</v>
      </c>
      <c r="LF485" s="16" t="s">
        <v>11654</v>
      </c>
      <c r="LI485" s="16" t="s">
        <v>11655</v>
      </c>
      <c r="LJ485" s="16" t="s">
        <v>831</v>
      </c>
      <c r="LK485" s="16" t="s">
        <v>831</v>
      </c>
      <c r="LL485" s="16" t="s">
        <v>8756</v>
      </c>
      <c r="LM485" s="16" t="s">
        <v>8741</v>
      </c>
      <c r="LO485" s="16" t="s">
        <v>844</v>
      </c>
      <c r="LP485" s="16" t="s">
        <v>1056</v>
      </c>
      <c r="LQ485" s="16" t="s">
        <v>1056</v>
      </c>
      <c r="LR485" s="16" t="s">
        <v>844</v>
      </c>
      <c r="LS485" s="16" t="s">
        <v>844</v>
      </c>
      <c r="LT485" s="16" t="s">
        <v>844</v>
      </c>
      <c r="LU485" s="16" t="s">
        <v>843</v>
      </c>
      <c r="LV485" s="16" t="s">
        <v>843</v>
      </c>
      <c r="LW485" s="16" t="s">
        <v>843</v>
      </c>
      <c r="LX485" s="16" t="s">
        <v>844</v>
      </c>
      <c r="LY485" s="16" t="s">
        <v>843</v>
      </c>
      <c r="LZ485" s="16" t="s">
        <v>843</v>
      </c>
      <c r="MA485" s="16" t="s">
        <v>844</v>
      </c>
      <c r="MB485" s="16" t="s">
        <v>843</v>
      </c>
      <c r="MC485" s="16" t="s">
        <v>843</v>
      </c>
      <c r="ME485" s="16" t="s">
        <v>11656</v>
      </c>
      <c r="MF485" s="16" t="s">
        <v>8847</v>
      </c>
      <c r="MG485" s="16" t="s">
        <v>1838</v>
      </c>
      <c r="MH485" s="16" t="s">
        <v>11668</v>
      </c>
      <c r="MI485" s="16" t="s">
        <v>11668</v>
      </c>
      <c r="MJ485" s="16" t="s">
        <v>1838</v>
      </c>
      <c r="MK485" s="16" t="s">
        <v>9015</v>
      </c>
      <c r="ML485" s="16" t="s">
        <v>1785</v>
      </c>
      <c r="MM485" s="16" t="s">
        <v>486</v>
      </c>
      <c r="MN485" s="16" t="s">
        <v>1798</v>
      </c>
      <c r="MO485" s="16" t="s">
        <v>1813</v>
      </c>
      <c r="MP485" s="16" t="s">
        <v>1829</v>
      </c>
      <c r="MQ485" s="16" t="s">
        <v>1791</v>
      </c>
      <c r="MR485" s="16" t="s">
        <v>474</v>
      </c>
      <c r="MS485" s="16" t="s">
        <v>11882</v>
      </c>
      <c r="MT485" s="16" t="s">
        <v>8886</v>
      </c>
      <c r="MU485" s="16" t="s">
        <v>817</v>
      </c>
      <c r="NC485" s="16" t="s">
        <v>486</v>
      </c>
      <c r="NE485" s="16" t="s">
        <v>486</v>
      </c>
      <c r="NG485" s="16" t="s">
        <v>1380</v>
      </c>
      <c r="NH485" s="16" t="s">
        <v>1913</v>
      </c>
      <c r="NI485" s="16" t="s">
        <v>11658</v>
      </c>
      <c r="NJ485" s="16" t="s">
        <v>11812</v>
      </c>
      <c r="NK485" s="16" t="s">
        <v>10825</v>
      </c>
      <c r="NR485" s="16" t="s">
        <v>451</v>
      </c>
      <c r="NS485" s="16" t="s">
        <v>462</v>
      </c>
      <c r="NT485" s="16" t="s">
        <v>482</v>
      </c>
      <c r="NU485" s="16">
        <v>0.79400000000000004</v>
      </c>
      <c r="NV485" s="16" t="s">
        <v>451</v>
      </c>
      <c r="NW485" s="16" t="s">
        <v>1181</v>
      </c>
      <c r="NX485" s="16" t="s">
        <v>1142</v>
      </c>
      <c r="OB485" s="16" t="s">
        <v>831</v>
      </c>
      <c r="OC485" s="16" t="s">
        <v>451</v>
      </c>
    </row>
    <row r="486" spans="1:394" x14ac:dyDescent="0.25">
      <c r="A486" s="16" t="s">
        <v>11198</v>
      </c>
      <c r="B486" s="16" t="s">
        <v>8732</v>
      </c>
      <c r="C486" s="16" t="s">
        <v>972</v>
      </c>
      <c r="D486" s="16" t="s">
        <v>844</v>
      </c>
      <c r="E486" s="16" t="s">
        <v>843</v>
      </c>
      <c r="F486" s="16" t="s">
        <v>843</v>
      </c>
      <c r="G486" s="16" t="s">
        <v>843</v>
      </c>
      <c r="H486" s="16" t="s">
        <v>843</v>
      </c>
      <c r="I486" s="16" t="s">
        <v>843</v>
      </c>
      <c r="J486" s="16" t="s">
        <v>843</v>
      </c>
      <c r="K486" s="16" t="s">
        <v>843</v>
      </c>
      <c r="L486" s="16" t="s">
        <v>843</v>
      </c>
      <c r="M486" s="16" t="s">
        <v>843</v>
      </c>
      <c r="N486" s="16" t="s">
        <v>843</v>
      </c>
      <c r="O486" s="16" t="s">
        <v>843</v>
      </c>
      <c r="Q486" s="16" t="s">
        <v>844</v>
      </c>
      <c r="R486" s="16">
        <v>14</v>
      </c>
      <c r="T486" s="16" t="s">
        <v>470</v>
      </c>
      <c r="U486" s="16" t="s">
        <v>844</v>
      </c>
      <c r="V486" s="16" t="s">
        <v>843</v>
      </c>
      <c r="W486" s="16" t="s">
        <v>843</v>
      </c>
      <c r="X486" s="16" t="s">
        <v>843</v>
      </c>
      <c r="Y486" s="16" t="s">
        <v>844</v>
      </c>
      <c r="Z486" s="16" t="s">
        <v>843</v>
      </c>
      <c r="AA486" s="16" t="s">
        <v>843</v>
      </c>
      <c r="AB486" s="16" t="s">
        <v>844</v>
      </c>
      <c r="AC486" s="16" t="s">
        <v>844</v>
      </c>
      <c r="AF486" s="16" t="s">
        <v>11673</v>
      </c>
      <c r="AG486" s="16" t="s">
        <v>11691</v>
      </c>
      <c r="AH486" s="16" t="s">
        <v>844</v>
      </c>
      <c r="AI486" s="16" t="s">
        <v>843</v>
      </c>
      <c r="AJ486" s="16" t="s">
        <v>843</v>
      </c>
      <c r="AK486" s="16" t="s">
        <v>843</v>
      </c>
      <c r="AL486" s="16" t="s">
        <v>844</v>
      </c>
      <c r="AM486" s="16" t="s">
        <v>844</v>
      </c>
      <c r="AN486" s="16" t="s">
        <v>843</v>
      </c>
      <c r="AO486" s="16" t="s">
        <v>843</v>
      </c>
      <c r="AP486" s="16" t="s">
        <v>843</v>
      </c>
      <c r="AQ486" s="16" t="s">
        <v>844</v>
      </c>
      <c r="AR486" s="16" t="s">
        <v>4415</v>
      </c>
      <c r="AS486" s="16" t="s">
        <v>844</v>
      </c>
      <c r="AT486" s="16" t="s">
        <v>843</v>
      </c>
      <c r="AU486" s="16" t="s">
        <v>843</v>
      </c>
      <c r="AV486" s="16" t="s">
        <v>843</v>
      </c>
      <c r="AW486" s="16" t="s">
        <v>843</v>
      </c>
      <c r="AX486" s="16" t="s">
        <v>843</v>
      </c>
      <c r="AY486" s="16" t="s">
        <v>843</v>
      </c>
      <c r="AZ486" s="16" t="s">
        <v>4437</v>
      </c>
      <c r="BF486" s="16" t="s">
        <v>844</v>
      </c>
      <c r="BH486" s="16" t="s">
        <v>7383</v>
      </c>
      <c r="BI486" s="16" t="s">
        <v>7776</v>
      </c>
      <c r="BJ486" s="16" t="s">
        <v>843</v>
      </c>
      <c r="BK486" s="16" t="s">
        <v>843</v>
      </c>
      <c r="BL486" s="16" t="s">
        <v>844</v>
      </c>
      <c r="BM486" s="16" t="s">
        <v>843</v>
      </c>
      <c r="BN486" s="16" t="s">
        <v>843</v>
      </c>
      <c r="BO486" s="16" t="s">
        <v>843</v>
      </c>
      <c r="BP486" s="16" t="s">
        <v>843</v>
      </c>
      <c r="BQ486" s="16" t="s">
        <v>843</v>
      </c>
      <c r="BR486" s="16" t="s">
        <v>7793</v>
      </c>
      <c r="BS486" s="16" t="s">
        <v>843</v>
      </c>
      <c r="BT486" s="16" t="s">
        <v>844</v>
      </c>
      <c r="BU486" s="16" t="s">
        <v>843</v>
      </c>
      <c r="BV486" s="16" t="s">
        <v>843</v>
      </c>
      <c r="BW486" s="16" t="s">
        <v>843</v>
      </c>
      <c r="BX486" s="16" t="s">
        <v>843</v>
      </c>
      <c r="BY486" s="16" t="s">
        <v>843</v>
      </c>
      <c r="BZ486" s="16" t="s">
        <v>843</v>
      </c>
      <c r="CA486" s="16" t="s">
        <v>843</v>
      </c>
      <c r="CC486" s="16" t="s">
        <v>867</v>
      </c>
      <c r="CD486" s="16" t="s">
        <v>6840</v>
      </c>
      <c r="CE486" s="16" t="s">
        <v>7537</v>
      </c>
      <c r="DN486" s="16" t="s">
        <v>4411</v>
      </c>
      <c r="DQ486" s="16" t="s">
        <v>7093</v>
      </c>
      <c r="DR486" s="16" t="s">
        <v>865</v>
      </c>
      <c r="DX486" s="16" t="s">
        <v>865</v>
      </c>
      <c r="ES486" s="16" t="s">
        <v>865</v>
      </c>
      <c r="EU486" s="16" t="s">
        <v>7810</v>
      </c>
      <c r="EV486" s="16" t="s">
        <v>865</v>
      </c>
      <c r="FT486" s="16" t="s">
        <v>865</v>
      </c>
      <c r="HC486" s="16" t="s">
        <v>865</v>
      </c>
      <c r="KO486" s="16" t="s">
        <v>9971</v>
      </c>
      <c r="KP486" s="16" t="s">
        <v>9970</v>
      </c>
      <c r="KQ486" s="16" t="s">
        <v>8694</v>
      </c>
      <c r="KR486" s="16" t="s">
        <v>11199</v>
      </c>
      <c r="KS486" s="16" t="s">
        <v>9972</v>
      </c>
      <c r="KT486" s="16" t="s">
        <v>9148</v>
      </c>
      <c r="KU486" s="16" t="s">
        <v>844</v>
      </c>
      <c r="KV486" s="16" t="s">
        <v>9148</v>
      </c>
      <c r="KW486" s="16" t="s">
        <v>851</v>
      </c>
      <c r="KY486" s="16" t="s">
        <v>486</v>
      </c>
      <c r="LC486" s="16" t="s">
        <v>10879</v>
      </c>
      <c r="LD486" s="16" t="s">
        <v>11692</v>
      </c>
      <c r="LE486" s="16" t="s">
        <v>11693</v>
      </c>
      <c r="LF486" s="16" t="s">
        <v>11654</v>
      </c>
      <c r="LI486" s="16" t="s">
        <v>11655</v>
      </c>
      <c r="LM486" s="16" t="s">
        <v>8741</v>
      </c>
      <c r="LO486" s="16" t="s">
        <v>844</v>
      </c>
      <c r="LP486" s="16" t="s">
        <v>1056</v>
      </c>
      <c r="LQ486" s="16" t="s">
        <v>1056</v>
      </c>
      <c r="LR486" s="16" t="s">
        <v>844</v>
      </c>
      <c r="LS486" s="16" t="s">
        <v>844</v>
      </c>
      <c r="LT486" s="16" t="s">
        <v>844</v>
      </c>
      <c r="LU486" s="16" t="s">
        <v>843</v>
      </c>
      <c r="LV486" s="16" t="s">
        <v>843</v>
      </c>
      <c r="LW486" s="16" t="s">
        <v>843</v>
      </c>
      <c r="LX486" s="16" t="s">
        <v>844</v>
      </c>
      <c r="LY486" s="16" t="s">
        <v>843</v>
      </c>
      <c r="LZ486" s="16" t="s">
        <v>843</v>
      </c>
      <c r="MA486" s="16" t="s">
        <v>844</v>
      </c>
      <c r="MB486" s="16" t="s">
        <v>843</v>
      </c>
      <c r="MC486" s="16" t="s">
        <v>843</v>
      </c>
      <c r="ME486" s="16" t="s">
        <v>11677</v>
      </c>
      <c r="MF486" s="16" t="s">
        <v>8847</v>
      </c>
      <c r="MR486" s="16" t="s">
        <v>470</v>
      </c>
      <c r="MS486" s="16" t="s">
        <v>11882</v>
      </c>
      <c r="MT486" s="16" t="s">
        <v>9009</v>
      </c>
      <c r="MU486" s="16" t="s">
        <v>817</v>
      </c>
      <c r="MV486" s="16" t="s">
        <v>487</v>
      </c>
      <c r="MW486" s="16" t="s">
        <v>1266</v>
      </c>
      <c r="MX486" s="16" t="s">
        <v>1262</v>
      </c>
      <c r="MY486" s="16" t="s">
        <v>486</v>
      </c>
      <c r="MZ486" s="16" t="s">
        <v>487</v>
      </c>
      <c r="NA486" s="16" t="s">
        <v>486</v>
      </c>
      <c r="NC486" s="16" t="s">
        <v>486</v>
      </c>
      <c r="ND486" s="16" t="s">
        <v>486</v>
      </c>
      <c r="NE486" s="16" t="s">
        <v>486</v>
      </c>
      <c r="NI486" s="16" t="s">
        <v>11658</v>
      </c>
      <c r="NL486" s="16" t="s">
        <v>844</v>
      </c>
      <c r="NS486" s="16" t="s">
        <v>462</v>
      </c>
      <c r="NT486" s="16" t="s">
        <v>482</v>
      </c>
      <c r="NU486" s="16">
        <v>0.79400000000000004</v>
      </c>
      <c r="NV486" s="16" t="s">
        <v>824</v>
      </c>
      <c r="NW486" s="16" t="s">
        <v>1173</v>
      </c>
      <c r="NX486" s="16" t="s">
        <v>1142</v>
      </c>
      <c r="NY486" s="16" t="s">
        <v>824</v>
      </c>
      <c r="NZ486" s="16" t="s">
        <v>929</v>
      </c>
    </row>
    <row r="487" spans="1:394" x14ac:dyDescent="0.25">
      <c r="A487" s="16" t="s">
        <v>11202</v>
      </c>
      <c r="B487" s="16" t="s">
        <v>844</v>
      </c>
      <c r="C487" s="16" t="s">
        <v>972</v>
      </c>
      <c r="D487" s="16" t="s">
        <v>844</v>
      </c>
      <c r="E487" s="16" t="s">
        <v>843</v>
      </c>
      <c r="F487" s="16" t="s">
        <v>843</v>
      </c>
      <c r="G487" s="16" t="s">
        <v>843</v>
      </c>
      <c r="H487" s="16" t="s">
        <v>843</v>
      </c>
      <c r="I487" s="16" t="s">
        <v>843</v>
      </c>
      <c r="J487" s="16" t="s">
        <v>843</v>
      </c>
      <c r="K487" s="16" t="s">
        <v>843</v>
      </c>
      <c r="L487" s="16" t="s">
        <v>843</v>
      </c>
      <c r="M487" s="16" t="s">
        <v>843</v>
      </c>
      <c r="N487" s="16" t="s">
        <v>843</v>
      </c>
      <c r="O487" s="16" t="s">
        <v>843</v>
      </c>
      <c r="Q487" s="16" t="s">
        <v>844</v>
      </c>
      <c r="R487" s="16">
        <v>68</v>
      </c>
      <c r="T487" s="16" t="s">
        <v>470</v>
      </c>
      <c r="U487" s="16" t="s">
        <v>844</v>
      </c>
      <c r="V487" s="16" t="s">
        <v>843</v>
      </c>
      <c r="W487" s="16" t="s">
        <v>844</v>
      </c>
      <c r="X487" s="16" t="s">
        <v>843</v>
      </c>
      <c r="Y487" s="16" t="s">
        <v>843</v>
      </c>
      <c r="Z487" s="16" t="s">
        <v>843</v>
      </c>
      <c r="AA487" s="16" t="s">
        <v>843</v>
      </c>
      <c r="AB487" s="16" t="s">
        <v>843</v>
      </c>
      <c r="AC487" s="16" t="s">
        <v>843</v>
      </c>
      <c r="AD487" s="16" t="s">
        <v>867</v>
      </c>
      <c r="AF487" s="16" t="s">
        <v>11821</v>
      </c>
      <c r="AG487" s="16" t="s">
        <v>11722</v>
      </c>
      <c r="AH487" s="16" t="s">
        <v>844</v>
      </c>
      <c r="AI487" s="16" t="s">
        <v>843</v>
      </c>
      <c r="AJ487" s="16" t="s">
        <v>844</v>
      </c>
      <c r="AK487" s="16" t="s">
        <v>844</v>
      </c>
      <c r="AL487" s="16" t="s">
        <v>843</v>
      </c>
      <c r="AM487" s="16" t="s">
        <v>843</v>
      </c>
      <c r="AN487" s="16" t="s">
        <v>843</v>
      </c>
      <c r="AO487" s="16" t="s">
        <v>843</v>
      </c>
      <c r="AP487" s="16" t="s">
        <v>843</v>
      </c>
      <c r="AQ487" s="16" t="s">
        <v>843</v>
      </c>
      <c r="AR487" s="16" t="s">
        <v>11815</v>
      </c>
      <c r="AS487" s="16" t="s">
        <v>844</v>
      </c>
      <c r="AT487" s="16" t="s">
        <v>844</v>
      </c>
      <c r="AU487" s="16" t="s">
        <v>844</v>
      </c>
      <c r="AV487" s="16" t="s">
        <v>843</v>
      </c>
      <c r="AW487" s="16" t="s">
        <v>843</v>
      </c>
      <c r="AX487" s="16" t="s">
        <v>843</v>
      </c>
      <c r="AY487" s="16" t="s">
        <v>843</v>
      </c>
      <c r="AZ487" s="16" t="s">
        <v>4437</v>
      </c>
      <c r="BA487" s="16" t="s">
        <v>4440</v>
      </c>
      <c r="BB487" s="16" t="s">
        <v>4437</v>
      </c>
      <c r="BF487" s="16" t="s">
        <v>843</v>
      </c>
      <c r="BI487" s="16" t="s">
        <v>7785</v>
      </c>
      <c r="BJ487" s="16" t="s">
        <v>843</v>
      </c>
      <c r="BK487" s="16" t="s">
        <v>843</v>
      </c>
      <c r="BL487" s="16" t="s">
        <v>843</v>
      </c>
      <c r="BM487" s="16" t="s">
        <v>843</v>
      </c>
      <c r="BN487" s="16" t="s">
        <v>843</v>
      </c>
      <c r="BO487" s="16" t="s">
        <v>844</v>
      </c>
      <c r="BP487" s="16" t="s">
        <v>843</v>
      </c>
      <c r="BQ487" s="16" t="s">
        <v>843</v>
      </c>
      <c r="DX487" s="16" t="s">
        <v>867</v>
      </c>
      <c r="DY487" s="16" t="s">
        <v>867</v>
      </c>
      <c r="ES487" s="16" t="s">
        <v>867</v>
      </c>
      <c r="EU487" s="16" t="s">
        <v>7813</v>
      </c>
      <c r="EV487" s="16" t="s">
        <v>865</v>
      </c>
      <c r="FF487" s="16" t="s">
        <v>7842</v>
      </c>
      <c r="FG487" s="16" t="s">
        <v>7852</v>
      </c>
      <c r="FH487" s="16" t="s">
        <v>843</v>
      </c>
      <c r="FI487" s="16" t="s">
        <v>844</v>
      </c>
      <c r="FJ487" s="16" t="s">
        <v>843</v>
      </c>
      <c r="FK487" s="16" t="s">
        <v>843</v>
      </c>
      <c r="FL487" s="16" t="s">
        <v>843</v>
      </c>
      <c r="FM487" s="16" t="s">
        <v>843</v>
      </c>
      <c r="FN487" s="16" t="s">
        <v>843</v>
      </c>
      <c r="FO487" s="16" t="s">
        <v>843</v>
      </c>
      <c r="FP487" s="16" t="s">
        <v>843</v>
      </c>
      <c r="FQ487" s="16" t="s">
        <v>843</v>
      </c>
      <c r="HC487" s="16" t="s">
        <v>867</v>
      </c>
      <c r="HD487" s="16" t="s">
        <v>867</v>
      </c>
      <c r="HE487" s="16" t="s">
        <v>4691</v>
      </c>
      <c r="HF487" s="16" t="s">
        <v>843</v>
      </c>
      <c r="HG487" s="16" t="s">
        <v>843</v>
      </c>
      <c r="HH487" s="16" t="s">
        <v>843</v>
      </c>
      <c r="HI487" s="16" t="s">
        <v>843</v>
      </c>
      <c r="HJ487" s="16" t="s">
        <v>843</v>
      </c>
      <c r="HK487" s="16" t="s">
        <v>843</v>
      </c>
      <c r="HL487" s="16" t="s">
        <v>844</v>
      </c>
      <c r="HM487" s="16" t="s">
        <v>843</v>
      </c>
      <c r="HN487" s="16" t="s">
        <v>843</v>
      </c>
      <c r="HO487" s="16" t="s">
        <v>843</v>
      </c>
      <c r="HP487" s="16" t="s">
        <v>843</v>
      </c>
      <c r="HQ487" s="16" t="s">
        <v>843</v>
      </c>
      <c r="HR487" s="16" t="s">
        <v>843</v>
      </c>
      <c r="HS487" s="16" t="s">
        <v>843</v>
      </c>
      <c r="IZ487" s="16" t="s">
        <v>4796</v>
      </c>
      <c r="JA487" s="16" t="s">
        <v>4816</v>
      </c>
      <c r="JB487" s="16" t="s">
        <v>865</v>
      </c>
      <c r="JC487" s="16" t="s">
        <v>865</v>
      </c>
      <c r="JD487" s="16" t="s">
        <v>865</v>
      </c>
      <c r="JE487" s="16" t="s">
        <v>865</v>
      </c>
      <c r="JF487" s="16" t="s">
        <v>865</v>
      </c>
      <c r="JG487" s="16" t="s">
        <v>843</v>
      </c>
      <c r="JH487" s="16" t="s">
        <v>4846</v>
      </c>
      <c r="KF487" s="16" t="s">
        <v>864</v>
      </c>
      <c r="KI487" s="16" t="s">
        <v>4846</v>
      </c>
      <c r="KO487" s="16" t="s">
        <v>9975</v>
      </c>
      <c r="KP487" s="16" t="s">
        <v>9974</v>
      </c>
      <c r="KQ487" s="16" t="s">
        <v>8694</v>
      </c>
      <c r="KR487" s="16" t="s">
        <v>11203</v>
      </c>
      <c r="KS487" s="16" t="s">
        <v>9976</v>
      </c>
      <c r="KT487" s="16" t="s">
        <v>9148</v>
      </c>
      <c r="KU487" s="16" t="s">
        <v>844</v>
      </c>
      <c r="KV487" s="16" t="s">
        <v>9148</v>
      </c>
      <c r="KW487" s="16" t="s">
        <v>850</v>
      </c>
      <c r="KX487" s="16" t="s">
        <v>487</v>
      </c>
      <c r="KY487" s="16" t="s">
        <v>487</v>
      </c>
      <c r="KZ487" s="16" t="s">
        <v>487</v>
      </c>
      <c r="LC487" s="16" t="s">
        <v>10879</v>
      </c>
      <c r="LF487" s="16" t="s">
        <v>11654</v>
      </c>
      <c r="LI487" s="16" t="s">
        <v>11655</v>
      </c>
      <c r="LJ487" s="16" t="s">
        <v>843</v>
      </c>
      <c r="LL487" s="16" t="s">
        <v>8711</v>
      </c>
      <c r="LM487" s="16" t="s">
        <v>8741</v>
      </c>
      <c r="LO487" s="16" t="s">
        <v>843</v>
      </c>
      <c r="LP487" s="16" t="s">
        <v>843</v>
      </c>
      <c r="LQ487" s="16" t="s">
        <v>844</v>
      </c>
      <c r="LR487" s="16" t="s">
        <v>843</v>
      </c>
      <c r="LS487" s="16" t="s">
        <v>844</v>
      </c>
      <c r="LT487" s="16" t="s">
        <v>843</v>
      </c>
      <c r="LU487" s="16" t="s">
        <v>844</v>
      </c>
      <c r="LV487" s="16" t="s">
        <v>844</v>
      </c>
      <c r="LW487" s="16" t="s">
        <v>844</v>
      </c>
      <c r="LX487" s="16" t="s">
        <v>843</v>
      </c>
      <c r="LY487" s="16" t="s">
        <v>843</v>
      </c>
      <c r="LZ487" s="16" t="s">
        <v>843</v>
      </c>
      <c r="MA487" s="16" t="s">
        <v>843</v>
      </c>
      <c r="MB487" s="16" t="s">
        <v>843</v>
      </c>
      <c r="MC487" s="16" t="s">
        <v>843</v>
      </c>
      <c r="ME487" s="16" t="s">
        <v>11656</v>
      </c>
      <c r="MF487" s="16" t="s">
        <v>8847</v>
      </c>
      <c r="MP487" s="16" t="s">
        <v>1824</v>
      </c>
      <c r="MR487" s="16" t="s">
        <v>470</v>
      </c>
      <c r="MS487" s="16" t="s">
        <v>11882</v>
      </c>
      <c r="MT487" s="16" t="s">
        <v>8947</v>
      </c>
      <c r="NC487" s="16" t="s">
        <v>487</v>
      </c>
      <c r="NE487" s="16" t="s">
        <v>487</v>
      </c>
      <c r="NF487" s="16" t="s">
        <v>487</v>
      </c>
      <c r="NG487" s="16" t="s">
        <v>1380</v>
      </c>
      <c r="NI487" s="16" t="s">
        <v>11658</v>
      </c>
      <c r="NM487" s="16" t="s">
        <v>11749</v>
      </c>
      <c r="NN487" s="16" t="s">
        <v>867</v>
      </c>
      <c r="NO487" s="16" t="s">
        <v>11750</v>
      </c>
      <c r="NR487" s="16" t="s">
        <v>878</v>
      </c>
      <c r="NS487" s="16" t="s">
        <v>462</v>
      </c>
      <c r="NT487" s="16" t="s">
        <v>482</v>
      </c>
      <c r="NU487" s="16">
        <v>0.79400000000000004</v>
      </c>
      <c r="NV487" s="16" t="s">
        <v>457</v>
      </c>
      <c r="NW487" s="16" t="s">
        <v>1177</v>
      </c>
      <c r="NX487" s="16" t="s">
        <v>1142</v>
      </c>
      <c r="OB487" s="16" t="s">
        <v>833</v>
      </c>
      <c r="OC487" s="16" t="s">
        <v>878</v>
      </c>
      <c r="OD487" s="16" t="s">
        <v>487</v>
      </c>
    </row>
    <row r="488" spans="1:394" x14ac:dyDescent="0.25">
      <c r="A488" s="16" t="s">
        <v>11211</v>
      </c>
      <c r="B488" s="16" t="s">
        <v>844</v>
      </c>
      <c r="C488" s="16" t="s">
        <v>972</v>
      </c>
      <c r="D488" s="16" t="s">
        <v>844</v>
      </c>
      <c r="E488" s="16" t="s">
        <v>843</v>
      </c>
      <c r="F488" s="16" t="s">
        <v>843</v>
      </c>
      <c r="G488" s="16" t="s">
        <v>843</v>
      </c>
      <c r="H488" s="16" t="s">
        <v>843</v>
      </c>
      <c r="I488" s="16" t="s">
        <v>843</v>
      </c>
      <c r="J488" s="16" t="s">
        <v>843</v>
      </c>
      <c r="K488" s="16" t="s">
        <v>843</v>
      </c>
      <c r="L488" s="16" t="s">
        <v>843</v>
      </c>
      <c r="M488" s="16" t="s">
        <v>843</v>
      </c>
      <c r="N488" s="16" t="s">
        <v>843</v>
      </c>
      <c r="O488" s="16" t="s">
        <v>843</v>
      </c>
      <c r="Q488" s="16" t="s">
        <v>844</v>
      </c>
      <c r="R488" s="16">
        <v>65</v>
      </c>
      <c r="T488" s="16" t="s">
        <v>470</v>
      </c>
      <c r="U488" s="16" t="s">
        <v>844</v>
      </c>
      <c r="V488" s="16" t="s">
        <v>843</v>
      </c>
      <c r="W488" s="16" t="s">
        <v>844</v>
      </c>
      <c r="X488" s="16" t="s">
        <v>843</v>
      </c>
      <c r="Y488" s="16" t="s">
        <v>843</v>
      </c>
      <c r="Z488" s="16" t="s">
        <v>843</v>
      </c>
      <c r="AA488" s="16" t="s">
        <v>843</v>
      </c>
      <c r="AB488" s="16" t="s">
        <v>843</v>
      </c>
      <c r="AC488" s="16" t="s">
        <v>843</v>
      </c>
      <c r="AD488" s="16" t="s">
        <v>867</v>
      </c>
      <c r="AF488" s="16" t="s">
        <v>11687</v>
      </c>
      <c r="AG488" s="16" t="s">
        <v>11703</v>
      </c>
      <c r="AH488" s="16" t="s">
        <v>844</v>
      </c>
      <c r="AI488" s="16" t="s">
        <v>843</v>
      </c>
      <c r="AJ488" s="16" t="s">
        <v>844</v>
      </c>
      <c r="AK488" s="16" t="s">
        <v>843</v>
      </c>
      <c r="AL488" s="16" t="s">
        <v>844</v>
      </c>
      <c r="AM488" s="16" t="s">
        <v>843</v>
      </c>
      <c r="AN488" s="16" t="s">
        <v>843</v>
      </c>
      <c r="AO488" s="16" t="s">
        <v>843</v>
      </c>
      <c r="AP488" s="16" t="s">
        <v>843</v>
      </c>
      <c r="AQ488" s="16" t="s">
        <v>843</v>
      </c>
      <c r="AR488" s="16" t="s">
        <v>4433</v>
      </c>
      <c r="AS488" s="16" t="s">
        <v>843</v>
      </c>
      <c r="AT488" s="16" t="s">
        <v>843</v>
      </c>
      <c r="AU488" s="16" t="s">
        <v>843</v>
      </c>
      <c r="AV488" s="16" t="s">
        <v>843</v>
      </c>
      <c r="AW488" s="16" t="s">
        <v>843</v>
      </c>
      <c r="AX488" s="16" t="s">
        <v>843</v>
      </c>
      <c r="AY488" s="16" t="s">
        <v>844</v>
      </c>
      <c r="BF488" s="16" t="s">
        <v>843</v>
      </c>
      <c r="BI488" s="16" t="s">
        <v>7785</v>
      </c>
      <c r="BJ488" s="16" t="s">
        <v>843</v>
      </c>
      <c r="BK488" s="16" t="s">
        <v>843</v>
      </c>
      <c r="BL488" s="16" t="s">
        <v>843</v>
      </c>
      <c r="BM488" s="16" t="s">
        <v>843</v>
      </c>
      <c r="BN488" s="16" t="s">
        <v>843</v>
      </c>
      <c r="BO488" s="16" t="s">
        <v>844</v>
      </c>
      <c r="BP488" s="16" t="s">
        <v>843</v>
      </c>
      <c r="BQ488" s="16" t="s">
        <v>843</v>
      </c>
      <c r="DX488" s="16" t="s">
        <v>867</v>
      </c>
      <c r="DY488" s="16" t="s">
        <v>867</v>
      </c>
      <c r="ES488" s="16" t="s">
        <v>867</v>
      </c>
      <c r="EU488" s="16" t="s">
        <v>7813</v>
      </c>
      <c r="EV488" s="16" t="s">
        <v>865</v>
      </c>
      <c r="FF488" s="16" t="s">
        <v>7842</v>
      </c>
      <c r="FG488" s="16" t="s">
        <v>7852</v>
      </c>
      <c r="FH488" s="16" t="s">
        <v>843</v>
      </c>
      <c r="FI488" s="16" t="s">
        <v>844</v>
      </c>
      <c r="FJ488" s="16" t="s">
        <v>843</v>
      </c>
      <c r="FK488" s="16" t="s">
        <v>843</v>
      </c>
      <c r="FL488" s="16" t="s">
        <v>843</v>
      </c>
      <c r="FM488" s="16" t="s">
        <v>843</v>
      </c>
      <c r="FN488" s="16" t="s">
        <v>843</v>
      </c>
      <c r="FO488" s="16" t="s">
        <v>843</v>
      </c>
      <c r="FP488" s="16" t="s">
        <v>843</v>
      </c>
      <c r="FQ488" s="16" t="s">
        <v>843</v>
      </c>
      <c r="HC488" s="16" t="s">
        <v>865</v>
      </c>
      <c r="JA488" s="16" t="s">
        <v>4822</v>
      </c>
      <c r="JB488" s="16" t="s">
        <v>865</v>
      </c>
      <c r="JC488" s="16" t="s">
        <v>865</v>
      </c>
      <c r="JD488" s="16" t="s">
        <v>865</v>
      </c>
      <c r="JE488" s="16" t="s">
        <v>865</v>
      </c>
      <c r="JF488" s="16" t="s">
        <v>865</v>
      </c>
      <c r="JG488" s="16" t="s">
        <v>843</v>
      </c>
      <c r="JH488" s="16" t="s">
        <v>4846</v>
      </c>
      <c r="KF488" s="16" t="s">
        <v>4951</v>
      </c>
      <c r="KI488" s="16" t="s">
        <v>4846</v>
      </c>
      <c r="KO488" s="16" t="s">
        <v>9981</v>
      </c>
      <c r="KP488" s="16" t="s">
        <v>9980</v>
      </c>
      <c r="KQ488" s="16" t="s">
        <v>8694</v>
      </c>
      <c r="KR488" s="16" t="s">
        <v>11212</v>
      </c>
      <c r="KS488" s="16" t="s">
        <v>9982</v>
      </c>
      <c r="KT488" s="16" t="s">
        <v>8696</v>
      </c>
      <c r="KU488" s="16" t="s">
        <v>844</v>
      </c>
      <c r="KV488" s="16" t="s">
        <v>8696</v>
      </c>
      <c r="KW488" s="16" t="s">
        <v>851</v>
      </c>
      <c r="KX488" s="16" t="s">
        <v>487</v>
      </c>
      <c r="KY488" s="16" t="s">
        <v>487</v>
      </c>
      <c r="KZ488" s="16" t="s">
        <v>487</v>
      </c>
      <c r="LC488" s="16" t="s">
        <v>10879</v>
      </c>
      <c r="LF488" s="16" t="s">
        <v>11654</v>
      </c>
      <c r="LI488" s="16" t="s">
        <v>11655</v>
      </c>
      <c r="LJ488" s="16" t="s">
        <v>843</v>
      </c>
      <c r="LL488" s="16" t="s">
        <v>8711</v>
      </c>
      <c r="LM488" s="16" t="s">
        <v>8741</v>
      </c>
      <c r="LO488" s="16" t="s">
        <v>843</v>
      </c>
      <c r="LP488" s="16" t="s">
        <v>843</v>
      </c>
      <c r="LQ488" s="16" t="s">
        <v>844</v>
      </c>
      <c r="LR488" s="16" t="s">
        <v>843</v>
      </c>
      <c r="LS488" s="16" t="s">
        <v>844</v>
      </c>
      <c r="LT488" s="16" t="s">
        <v>843</v>
      </c>
      <c r="LU488" s="16" t="s">
        <v>844</v>
      </c>
      <c r="LV488" s="16" t="s">
        <v>843</v>
      </c>
      <c r="LW488" s="16" t="s">
        <v>844</v>
      </c>
      <c r="LX488" s="16" t="s">
        <v>843</v>
      </c>
      <c r="LY488" s="16" t="s">
        <v>843</v>
      </c>
      <c r="LZ488" s="16" t="s">
        <v>843</v>
      </c>
      <c r="MA488" s="16" t="s">
        <v>843</v>
      </c>
      <c r="MB488" s="16" t="s">
        <v>843</v>
      </c>
      <c r="MC488" s="16" t="s">
        <v>843</v>
      </c>
      <c r="ME488" s="16" t="s">
        <v>11656</v>
      </c>
      <c r="MF488" s="16" t="s">
        <v>8847</v>
      </c>
      <c r="MO488" s="16" t="s">
        <v>1809</v>
      </c>
      <c r="MP488" s="16" t="s">
        <v>1824</v>
      </c>
      <c r="MR488" s="16" t="s">
        <v>470</v>
      </c>
      <c r="MS488" s="16" t="s">
        <v>11890</v>
      </c>
      <c r="MT488" s="16" t="s">
        <v>9015</v>
      </c>
      <c r="NC488" s="16" t="s">
        <v>487</v>
      </c>
      <c r="NE488" s="16" t="s">
        <v>486</v>
      </c>
      <c r="NG488" s="16" t="s">
        <v>1378</v>
      </c>
      <c r="NI488" s="16" t="s">
        <v>11658</v>
      </c>
      <c r="NR488" s="16" t="s">
        <v>878</v>
      </c>
      <c r="NS488" s="16" t="s">
        <v>462</v>
      </c>
      <c r="NT488" s="16" t="s">
        <v>478</v>
      </c>
      <c r="NU488" s="16">
        <v>1.1910000000000001</v>
      </c>
      <c r="NV488" s="16" t="s">
        <v>457</v>
      </c>
      <c r="NW488" s="16" t="s">
        <v>1177</v>
      </c>
      <c r="NX488" s="16" t="s">
        <v>1142</v>
      </c>
      <c r="OB488" s="16" t="s">
        <v>833</v>
      </c>
      <c r="OC488" s="16" t="s">
        <v>878</v>
      </c>
    </row>
    <row r="489" spans="1:394" x14ac:dyDescent="0.25">
      <c r="A489" s="16" t="s">
        <v>11215</v>
      </c>
      <c r="B489" s="16" t="s">
        <v>844</v>
      </c>
      <c r="C489" s="16" t="s">
        <v>972</v>
      </c>
      <c r="D489" s="16" t="s">
        <v>844</v>
      </c>
      <c r="E489" s="16" t="s">
        <v>843</v>
      </c>
      <c r="F489" s="16" t="s">
        <v>843</v>
      </c>
      <c r="G489" s="16" t="s">
        <v>843</v>
      </c>
      <c r="H489" s="16" t="s">
        <v>843</v>
      </c>
      <c r="I489" s="16" t="s">
        <v>843</v>
      </c>
      <c r="J489" s="16" t="s">
        <v>843</v>
      </c>
      <c r="K489" s="16" t="s">
        <v>843</v>
      </c>
      <c r="L489" s="16" t="s">
        <v>843</v>
      </c>
      <c r="M489" s="16" t="s">
        <v>843</v>
      </c>
      <c r="N489" s="16" t="s">
        <v>843</v>
      </c>
      <c r="O489" s="16" t="s">
        <v>843</v>
      </c>
      <c r="Q489" s="16" t="s">
        <v>844</v>
      </c>
      <c r="R489" s="16">
        <v>37</v>
      </c>
      <c r="T489" s="16" t="s">
        <v>470</v>
      </c>
      <c r="U489" s="16" t="s">
        <v>844</v>
      </c>
      <c r="V489" s="16" t="s">
        <v>843</v>
      </c>
      <c r="W489" s="16" t="s">
        <v>844</v>
      </c>
      <c r="X489" s="16" t="s">
        <v>843</v>
      </c>
      <c r="Y489" s="16" t="s">
        <v>843</v>
      </c>
      <c r="Z489" s="16" t="s">
        <v>843</v>
      </c>
      <c r="AA489" s="16" t="s">
        <v>843</v>
      </c>
      <c r="AB489" s="16" t="s">
        <v>844</v>
      </c>
      <c r="AC489" s="16" t="s">
        <v>843</v>
      </c>
      <c r="AD489" s="16" t="s">
        <v>867</v>
      </c>
      <c r="AF489" s="16" t="s">
        <v>11687</v>
      </c>
      <c r="AG489" s="16" t="s">
        <v>11725</v>
      </c>
      <c r="AH489" s="16" t="s">
        <v>844</v>
      </c>
      <c r="AI489" s="16" t="s">
        <v>844</v>
      </c>
      <c r="AJ489" s="16" t="s">
        <v>843</v>
      </c>
      <c r="AK489" s="16" t="s">
        <v>843</v>
      </c>
      <c r="AL489" s="16" t="s">
        <v>844</v>
      </c>
      <c r="AM489" s="16" t="s">
        <v>844</v>
      </c>
      <c r="AN489" s="16" t="s">
        <v>843</v>
      </c>
      <c r="AO489" s="16" t="s">
        <v>843</v>
      </c>
      <c r="AP489" s="16" t="s">
        <v>843</v>
      </c>
      <c r="AQ489" s="16" t="s">
        <v>844</v>
      </c>
      <c r="AR489" s="16" t="s">
        <v>4433</v>
      </c>
      <c r="AS489" s="16" t="s">
        <v>843</v>
      </c>
      <c r="AT489" s="16" t="s">
        <v>843</v>
      </c>
      <c r="AU489" s="16" t="s">
        <v>843</v>
      </c>
      <c r="AV489" s="16" t="s">
        <v>843</v>
      </c>
      <c r="AW489" s="16" t="s">
        <v>843</v>
      </c>
      <c r="AX489" s="16" t="s">
        <v>843</v>
      </c>
      <c r="AY489" s="16" t="s">
        <v>844</v>
      </c>
      <c r="BF489" s="16" t="s">
        <v>844</v>
      </c>
      <c r="BH489" s="16" t="s">
        <v>7380</v>
      </c>
      <c r="BI489" s="16" t="s">
        <v>7785</v>
      </c>
      <c r="BJ489" s="16" t="s">
        <v>843</v>
      </c>
      <c r="BK489" s="16" t="s">
        <v>843</v>
      </c>
      <c r="BL489" s="16" t="s">
        <v>843</v>
      </c>
      <c r="BM489" s="16" t="s">
        <v>843</v>
      </c>
      <c r="BN489" s="16" t="s">
        <v>843</v>
      </c>
      <c r="BO489" s="16" t="s">
        <v>844</v>
      </c>
      <c r="BP489" s="16" t="s">
        <v>843</v>
      </c>
      <c r="BQ489" s="16" t="s">
        <v>843</v>
      </c>
      <c r="DX489" s="16" t="s">
        <v>865</v>
      </c>
      <c r="ES489" s="16" t="s">
        <v>865</v>
      </c>
      <c r="EU489" s="16" t="s">
        <v>7810</v>
      </c>
      <c r="EV489" s="16" t="s">
        <v>865</v>
      </c>
      <c r="FT489" s="16" t="s">
        <v>865</v>
      </c>
      <c r="HC489" s="16" t="s">
        <v>867</v>
      </c>
      <c r="HD489" s="16" t="s">
        <v>867</v>
      </c>
      <c r="HE489" s="16" t="s">
        <v>11681</v>
      </c>
      <c r="HF489" s="16" t="s">
        <v>844</v>
      </c>
      <c r="HG489" s="16" t="s">
        <v>844</v>
      </c>
      <c r="HH489" s="16" t="s">
        <v>843</v>
      </c>
      <c r="HI489" s="16" t="s">
        <v>843</v>
      </c>
      <c r="HJ489" s="16" t="s">
        <v>843</v>
      </c>
      <c r="HK489" s="16" t="s">
        <v>843</v>
      </c>
      <c r="HL489" s="16" t="s">
        <v>843</v>
      </c>
      <c r="HM489" s="16" t="s">
        <v>843</v>
      </c>
      <c r="HN489" s="16" t="s">
        <v>843</v>
      </c>
      <c r="HO489" s="16" t="s">
        <v>843</v>
      </c>
      <c r="HP489" s="16" t="s">
        <v>843</v>
      </c>
      <c r="HQ489" s="16" t="s">
        <v>843</v>
      </c>
      <c r="HR489" s="16" t="s">
        <v>843</v>
      </c>
      <c r="HS489" s="16" t="s">
        <v>843</v>
      </c>
      <c r="IZ489" s="16" t="s">
        <v>4796</v>
      </c>
      <c r="JA489" s="16" t="s">
        <v>4822</v>
      </c>
      <c r="JB489" s="16" t="s">
        <v>865</v>
      </c>
      <c r="JC489" s="16" t="s">
        <v>865</v>
      </c>
      <c r="JD489" s="16" t="s">
        <v>865</v>
      </c>
      <c r="JE489" s="16" t="s">
        <v>865</v>
      </c>
      <c r="JF489" s="16" t="s">
        <v>865</v>
      </c>
      <c r="JG489" s="16" t="s">
        <v>1056</v>
      </c>
      <c r="JH489" s="16" t="s">
        <v>7577</v>
      </c>
      <c r="JJ489" s="16" t="s">
        <v>865</v>
      </c>
      <c r="KF489" s="16" t="s">
        <v>4978</v>
      </c>
      <c r="KI489" s="16" t="s">
        <v>4982</v>
      </c>
      <c r="KK489" s="16" t="s">
        <v>4907</v>
      </c>
      <c r="KM489" s="16" t="s">
        <v>7610</v>
      </c>
      <c r="KO489" s="16" t="s">
        <v>9993</v>
      </c>
      <c r="KP489" s="16" t="s">
        <v>9992</v>
      </c>
      <c r="KQ489" s="16" t="s">
        <v>8694</v>
      </c>
      <c r="KR489" s="16" t="s">
        <v>11216</v>
      </c>
      <c r="KS489" s="16" t="s">
        <v>9994</v>
      </c>
      <c r="KT489" s="16" t="s">
        <v>8696</v>
      </c>
      <c r="KU489" s="16" t="s">
        <v>844</v>
      </c>
      <c r="KV489" s="16" t="s">
        <v>8696</v>
      </c>
      <c r="KW489" s="16" t="s">
        <v>851</v>
      </c>
      <c r="KY489" s="16" t="s">
        <v>486</v>
      </c>
      <c r="LC489" s="16" t="s">
        <v>10879</v>
      </c>
      <c r="LF489" s="16" t="s">
        <v>11654</v>
      </c>
      <c r="LI489" s="16" t="s">
        <v>11655</v>
      </c>
      <c r="LJ489" s="16" t="s">
        <v>843</v>
      </c>
      <c r="LL489" s="16" t="s">
        <v>8711</v>
      </c>
      <c r="LM489" s="16" t="s">
        <v>8741</v>
      </c>
      <c r="LO489" s="16" t="s">
        <v>1056</v>
      </c>
      <c r="LP489" s="16" t="s">
        <v>844</v>
      </c>
      <c r="LQ489" s="16" t="s">
        <v>8732</v>
      </c>
      <c r="LR489" s="16" t="s">
        <v>844</v>
      </c>
      <c r="LS489" s="16" t="s">
        <v>1056</v>
      </c>
      <c r="LT489" s="16" t="s">
        <v>843</v>
      </c>
      <c r="LU489" s="16" t="s">
        <v>844</v>
      </c>
      <c r="LV489" s="16" t="s">
        <v>843</v>
      </c>
      <c r="LW489" s="16" t="s">
        <v>844</v>
      </c>
      <c r="LX489" s="16" t="s">
        <v>843</v>
      </c>
      <c r="LY489" s="16" t="s">
        <v>844</v>
      </c>
      <c r="LZ489" s="16" t="s">
        <v>843</v>
      </c>
      <c r="MA489" s="16" t="s">
        <v>843</v>
      </c>
      <c r="MB489" s="16" t="s">
        <v>843</v>
      </c>
      <c r="MC489" s="16" t="s">
        <v>1056</v>
      </c>
      <c r="ME489" s="16" t="s">
        <v>11656</v>
      </c>
      <c r="MF489" s="16" t="s">
        <v>8847</v>
      </c>
      <c r="MJ489" s="16" t="s">
        <v>1839</v>
      </c>
      <c r="MO489" s="16" t="s">
        <v>1806</v>
      </c>
      <c r="MP489" s="16" t="s">
        <v>1829</v>
      </c>
      <c r="MQ489" s="16" t="s">
        <v>1786</v>
      </c>
      <c r="MR489" s="16" t="s">
        <v>470</v>
      </c>
      <c r="MS489" s="16" t="s">
        <v>11890</v>
      </c>
      <c r="MT489" s="16" t="s">
        <v>9015</v>
      </c>
      <c r="MU489" s="16" t="s">
        <v>817</v>
      </c>
      <c r="NC489" s="16" t="s">
        <v>486</v>
      </c>
      <c r="ND489" s="16" t="s">
        <v>486</v>
      </c>
      <c r="NE489" s="16" t="s">
        <v>487</v>
      </c>
      <c r="NF489" s="16" t="s">
        <v>487</v>
      </c>
      <c r="NG489" s="16" t="s">
        <v>1378</v>
      </c>
      <c r="NI489" s="16" t="s">
        <v>11658</v>
      </c>
      <c r="NM489" s="16" t="s">
        <v>11682</v>
      </c>
      <c r="NN489" s="16" t="s">
        <v>867</v>
      </c>
      <c r="NO489" s="16" t="s">
        <v>11683</v>
      </c>
      <c r="NP489" s="16" t="s">
        <v>11684</v>
      </c>
      <c r="NR489" s="16" t="s">
        <v>451</v>
      </c>
      <c r="NS489" s="16" t="s">
        <v>462</v>
      </c>
      <c r="NT489" s="16" t="s">
        <v>478</v>
      </c>
      <c r="NU489" s="16">
        <v>1.1910000000000001</v>
      </c>
      <c r="NV489" s="16" t="s">
        <v>451</v>
      </c>
      <c r="NW489" s="16" t="s">
        <v>1175</v>
      </c>
      <c r="NX489" s="16" t="s">
        <v>1142</v>
      </c>
      <c r="OB489" s="16" t="s">
        <v>833</v>
      </c>
      <c r="OC489" s="16" t="s">
        <v>451</v>
      </c>
      <c r="OD489" s="16" t="s">
        <v>487</v>
      </c>
    </row>
    <row r="490" spans="1:394" x14ac:dyDescent="0.25">
      <c r="A490" s="16" t="s">
        <v>11219</v>
      </c>
      <c r="B490" s="16" t="s">
        <v>1056</v>
      </c>
      <c r="C490" s="16" t="s">
        <v>972</v>
      </c>
      <c r="D490" s="16" t="s">
        <v>844</v>
      </c>
      <c r="E490" s="16" t="s">
        <v>843</v>
      </c>
      <c r="F490" s="16" t="s">
        <v>843</v>
      </c>
      <c r="G490" s="16" t="s">
        <v>843</v>
      </c>
      <c r="H490" s="16" t="s">
        <v>843</v>
      </c>
      <c r="I490" s="16" t="s">
        <v>843</v>
      </c>
      <c r="J490" s="16" t="s">
        <v>843</v>
      </c>
      <c r="K490" s="16" t="s">
        <v>843</v>
      </c>
      <c r="L490" s="16" t="s">
        <v>843</v>
      </c>
      <c r="M490" s="16" t="s">
        <v>843</v>
      </c>
      <c r="N490" s="16" t="s">
        <v>843</v>
      </c>
      <c r="O490" s="16" t="s">
        <v>843</v>
      </c>
      <c r="Q490" s="16" t="s">
        <v>844</v>
      </c>
      <c r="R490" s="16">
        <v>68</v>
      </c>
      <c r="T490" s="16" t="s">
        <v>470</v>
      </c>
      <c r="U490" s="16" t="s">
        <v>844</v>
      </c>
      <c r="V490" s="16" t="s">
        <v>843</v>
      </c>
      <c r="W490" s="16" t="s">
        <v>844</v>
      </c>
      <c r="X490" s="16" t="s">
        <v>843</v>
      </c>
      <c r="Y490" s="16" t="s">
        <v>843</v>
      </c>
      <c r="Z490" s="16" t="s">
        <v>843</v>
      </c>
      <c r="AA490" s="16" t="s">
        <v>843</v>
      </c>
      <c r="AB490" s="16" t="s">
        <v>843</v>
      </c>
      <c r="AC490" s="16" t="s">
        <v>843</v>
      </c>
      <c r="AD490" s="16" t="s">
        <v>867</v>
      </c>
      <c r="AF490" s="16" t="s">
        <v>11687</v>
      </c>
      <c r="AG490" s="16" t="s">
        <v>11891</v>
      </c>
      <c r="AH490" s="16" t="s">
        <v>844</v>
      </c>
      <c r="AI490" s="16" t="s">
        <v>843</v>
      </c>
      <c r="AJ490" s="16" t="s">
        <v>844</v>
      </c>
      <c r="AK490" s="16" t="s">
        <v>843</v>
      </c>
      <c r="AL490" s="16" t="s">
        <v>844</v>
      </c>
      <c r="AM490" s="16" t="s">
        <v>843</v>
      </c>
      <c r="AN490" s="16" t="s">
        <v>843</v>
      </c>
      <c r="AO490" s="16" t="s">
        <v>843</v>
      </c>
      <c r="AP490" s="16" t="s">
        <v>843</v>
      </c>
      <c r="AQ490" s="16" t="s">
        <v>843</v>
      </c>
      <c r="AR490" s="16" t="s">
        <v>4433</v>
      </c>
      <c r="AS490" s="16" t="s">
        <v>843</v>
      </c>
      <c r="AT490" s="16" t="s">
        <v>843</v>
      </c>
      <c r="AU490" s="16" t="s">
        <v>843</v>
      </c>
      <c r="AV490" s="16" t="s">
        <v>843</v>
      </c>
      <c r="AW490" s="16" t="s">
        <v>843</v>
      </c>
      <c r="AX490" s="16" t="s">
        <v>843</v>
      </c>
      <c r="AY490" s="16" t="s">
        <v>844</v>
      </c>
      <c r="BF490" s="16" t="s">
        <v>843</v>
      </c>
      <c r="BI490" s="16" t="s">
        <v>7785</v>
      </c>
      <c r="BJ490" s="16" t="s">
        <v>843</v>
      </c>
      <c r="BK490" s="16" t="s">
        <v>843</v>
      </c>
      <c r="BL490" s="16" t="s">
        <v>843</v>
      </c>
      <c r="BM490" s="16" t="s">
        <v>843</v>
      </c>
      <c r="BN490" s="16" t="s">
        <v>843</v>
      </c>
      <c r="BO490" s="16" t="s">
        <v>844</v>
      </c>
      <c r="BP490" s="16" t="s">
        <v>843</v>
      </c>
      <c r="BQ490" s="16" t="s">
        <v>843</v>
      </c>
      <c r="DX490" s="16" t="s">
        <v>867</v>
      </c>
      <c r="DY490" s="16" t="s">
        <v>867</v>
      </c>
      <c r="ES490" s="16" t="s">
        <v>867</v>
      </c>
      <c r="EU490" s="16" t="s">
        <v>7813</v>
      </c>
      <c r="EV490" s="16" t="s">
        <v>865</v>
      </c>
      <c r="FF490" s="16" t="s">
        <v>7836</v>
      </c>
      <c r="HC490" s="16" t="s">
        <v>867</v>
      </c>
      <c r="HD490" s="16" t="s">
        <v>865</v>
      </c>
      <c r="JA490" s="16" t="s">
        <v>4816</v>
      </c>
      <c r="JB490" s="16" t="s">
        <v>865</v>
      </c>
      <c r="JC490" s="16" t="s">
        <v>865</v>
      </c>
      <c r="JD490" s="16" t="s">
        <v>865</v>
      </c>
      <c r="JE490" s="16" t="s">
        <v>865</v>
      </c>
      <c r="JF490" s="16" t="s">
        <v>865</v>
      </c>
      <c r="JG490" s="16" t="s">
        <v>843</v>
      </c>
      <c r="JH490" s="16" t="s">
        <v>4846</v>
      </c>
      <c r="KF490" s="16" t="s">
        <v>4926</v>
      </c>
      <c r="KI490" s="16" t="s">
        <v>4846</v>
      </c>
      <c r="KO490" s="16" t="s">
        <v>9993</v>
      </c>
      <c r="KP490" s="16" t="s">
        <v>9992</v>
      </c>
      <c r="KQ490" s="16" t="s">
        <v>8694</v>
      </c>
      <c r="KR490" s="16" t="s">
        <v>11220</v>
      </c>
      <c r="KS490" s="16" t="s">
        <v>9994</v>
      </c>
      <c r="KT490" s="16" t="s">
        <v>8696</v>
      </c>
      <c r="KU490" s="16" t="s">
        <v>844</v>
      </c>
      <c r="KV490" s="16" t="s">
        <v>8696</v>
      </c>
      <c r="KW490" s="16" t="s">
        <v>851</v>
      </c>
      <c r="KX490" s="16" t="s">
        <v>487</v>
      </c>
      <c r="KY490" s="16" t="s">
        <v>487</v>
      </c>
      <c r="KZ490" s="16" t="s">
        <v>487</v>
      </c>
      <c r="LC490" s="16" t="s">
        <v>10879</v>
      </c>
      <c r="LF490" s="16" t="s">
        <v>11654</v>
      </c>
      <c r="LI490" s="16" t="s">
        <v>11655</v>
      </c>
      <c r="LJ490" s="16" t="s">
        <v>843</v>
      </c>
      <c r="LL490" s="16" t="s">
        <v>8711</v>
      </c>
      <c r="LM490" s="16" t="s">
        <v>8741</v>
      </c>
      <c r="LO490" s="16" t="s">
        <v>1056</v>
      </c>
      <c r="LP490" s="16" t="s">
        <v>844</v>
      </c>
      <c r="LQ490" s="16" t="s">
        <v>8732</v>
      </c>
      <c r="LR490" s="16" t="s">
        <v>844</v>
      </c>
      <c r="LS490" s="16" t="s">
        <v>1056</v>
      </c>
      <c r="LT490" s="16" t="s">
        <v>843</v>
      </c>
      <c r="LU490" s="16" t="s">
        <v>844</v>
      </c>
      <c r="LV490" s="16" t="s">
        <v>843</v>
      </c>
      <c r="LW490" s="16" t="s">
        <v>844</v>
      </c>
      <c r="LX490" s="16" t="s">
        <v>843</v>
      </c>
      <c r="LY490" s="16" t="s">
        <v>844</v>
      </c>
      <c r="LZ490" s="16" t="s">
        <v>843</v>
      </c>
      <c r="MA490" s="16" t="s">
        <v>843</v>
      </c>
      <c r="MB490" s="16" t="s">
        <v>843</v>
      </c>
      <c r="MC490" s="16" t="s">
        <v>1056</v>
      </c>
      <c r="ME490" s="16" t="s">
        <v>11656</v>
      </c>
      <c r="MF490" s="16" t="s">
        <v>8847</v>
      </c>
      <c r="MO490" s="16" t="s">
        <v>1817</v>
      </c>
      <c r="MP490" s="16" t="s">
        <v>1824</v>
      </c>
      <c r="MR490" s="16" t="s">
        <v>470</v>
      </c>
      <c r="MS490" s="16" t="s">
        <v>11890</v>
      </c>
      <c r="MT490" s="16" t="s">
        <v>9015</v>
      </c>
      <c r="NC490" s="16" t="s">
        <v>487</v>
      </c>
      <c r="NE490" s="16" t="s">
        <v>487</v>
      </c>
      <c r="NF490" s="16" t="s">
        <v>486</v>
      </c>
      <c r="NG490" s="16" t="s">
        <v>1380</v>
      </c>
      <c r="NI490" s="16" t="s">
        <v>11658</v>
      </c>
      <c r="NR490" s="16" t="s">
        <v>878</v>
      </c>
      <c r="NS490" s="16" t="s">
        <v>462</v>
      </c>
      <c r="NT490" s="16" t="s">
        <v>478</v>
      </c>
      <c r="NU490" s="16">
        <v>1.1910000000000001</v>
      </c>
      <c r="NV490" s="16" t="s">
        <v>457</v>
      </c>
      <c r="NW490" s="16" t="s">
        <v>1177</v>
      </c>
      <c r="NX490" s="16" t="s">
        <v>1142</v>
      </c>
      <c r="OB490" s="16" t="s">
        <v>833</v>
      </c>
      <c r="OC490" s="16" t="s">
        <v>878</v>
      </c>
    </row>
    <row r="491" spans="1:394" x14ac:dyDescent="0.25">
      <c r="A491" s="16" t="s">
        <v>11223</v>
      </c>
      <c r="B491" s="16" t="s">
        <v>8732</v>
      </c>
      <c r="C491" s="16" t="s">
        <v>972</v>
      </c>
      <c r="D491" s="16" t="s">
        <v>844</v>
      </c>
      <c r="E491" s="16" t="s">
        <v>843</v>
      </c>
      <c r="F491" s="16" t="s">
        <v>843</v>
      </c>
      <c r="G491" s="16" t="s">
        <v>843</v>
      </c>
      <c r="H491" s="16" t="s">
        <v>843</v>
      </c>
      <c r="I491" s="16" t="s">
        <v>843</v>
      </c>
      <c r="J491" s="16" t="s">
        <v>843</v>
      </c>
      <c r="K491" s="16" t="s">
        <v>843</v>
      </c>
      <c r="L491" s="16" t="s">
        <v>843</v>
      </c>
      <c r="M491" s="16" t="s">
        <v>843</v>
      </c>
      <c r="N491" s="16" t="s">
        <v>843</v>
      </c>
      <c r="O491" s="16" t="s">
        <v>843</v>
      </c>
      <c r="Q491" s="16" t="s">
        <v>844</v>
      </c>
      <c r="R491" s="16">
        <v>7</v>
      </c>
      <c r="T491" s="16" t="s">
        <v>470</v>
      </c>
      <c r="U491" s="16" t="s">
        <v>844</v>
      </c>
      <c r="V491" s="16" t="s">
        <v>843</v>
      </c>
      <c r="W491" s="16" t="s">
        <v>843</v>
      </c>
      <c r="X491" s="16" t="s">
        <v>843</v>
      </c>
      <c r="Y491" s="16" t="s">
        <v>844</v>
      </c>
      <c r="Z491" s="16" t="s">
        <v>843</v>
      </c>
      <c r="AA491" s="16" t="s">
        <v>843</v>
      </c>
      <c r="AB491" s="16" t="s">
        <v>843</v>
      </c>
      <c r="AC491" s="16" t="s">
        <v>844</v>
      </c>
      <c r="AF491" s="16" t="s">
        <v>11687</v>
      </c>
      <c r="AG491" s="16" t="s">
        <v>11708</v>
      </c>
      <c r="AH491" s="16" t="s">
        <v>843</v>
      </c>
      <c r="AI491" s="16" t="s">
        <v>843</v>
      </c>
      <c r="AJ491" s="16" t="s">
        <v>843</v>
      </c>
      <c r="AK491" s="16" t="s">
        <v>843</v>
      </c>
      <c r="AL491" s="16" t="s">
        <v>844</v>
      </c>
      <c r="AM491" s="16" t="s">
        <v>844</v>
      </c>
      <c r="AN491" s="16" t="s">
        <v>843</v>
      </c>
      <c r="AO491" s="16" t="s">
        <v>843</v>
      </c>
      <c r="AP491" s="16" t="s">
        <v>843</v>
      </c>
      <c r="AQ491" s="16" t="s">
        <v>844</v>
      </c>
      <c r="AR491" s="16" t="s">
        <v>4433</v>
      </c>
      <c r="AS491" s="16" t="s">
        <v>843</v>
      </c>
      <c r="AT491" s="16" t="s">
        <v>843</v>
      </c>
      <c r="AU491" s="16" t="s">
        <v>843</v>
      </c>
      <c r="AV491" s="16" t="s">
        <v>843</v>
      </c>
      <c r="AW491" s="16" t="s">
        <v>843</v>
      </c>
      <c r="AX491" s="16" t="s">
        <v>843</v>
      </c>
      <c r="AY491" s="16" t="s">
        <v>844</v>
      </c>
      <c r="BF491" s="16" t="s">
        <v>844</v>
      </c>
      <c r="BI491" s="16" t="s">
        <v>7776</v>
      </c>
      <c r="BJ491" s="16" t="s">
        <v>843</v>
      </c>
      <c r="BK491" s="16" t="s">
        <v>843</v>
      </c>
      <c r="BL491" s="16" t="s">
        <v>844</v>
      </c>
      <c r="BM491" s="16" t="s">
        <v>843</v>
      </c>
      <c r="BN491" s="16" t="s">
        <v>843</v>
      </c>
      <c r="BO491" s="16" t="s">
        <v>843</v>
      </c>
      <c r="BP491" s="16" t="s">
        <v>843</v>
      </c>
      <c r="BQ491" s="16" t="s">
        <v>843</v>
      </c>
      <c r="BR491" s="16" t="s">
        <v>7793</v>
      </c>
      <c r="BS491" s="16" t="s">
        <v>843</v>
      </c>
      <c r="BT491" s="16" t="s">
        <v>844</v>
      </c>
      <c r="BU491" s="16" t="s">
        <v>843</v>
      </c>
      <c r="BV491" s="16" t="s">
        <v>843</v>
      </c>
      <c r="BW491" s="16" t="s">
        <v>843</v>
      </c>
      <c r="BX491" s="16" t="s">
        <v>843</v>
      </c>
      <c r="BY491" s="16" t="s">
        <v>843</v>
      </c>
      <c r="BZ491" s="16" t="s">
        <v>843</v>
      </c>
      <c r="CA491" s="16" t="s">
        <v>843</v>
      </c>
      <c r="CC491" s="16" t="s">
        <v>867</v>
      </c>
      <c r="CD491" s="16" t="s">
        <v>6837</v>
      </c>
      <c r="CE491" s="16" t="s">
        <v>7537</v>
      </c>
      <c r="DN491" s="16" t="s">
        <v>4411</v>
      </c>
      <c r="DQ491" s="16" t="s">
        <v>7093</v>
      </c>
      <c r="DR491" s="16" t="s">
        <v>867</v>
      </c>
      <c r="DS491" s="16" t="s">
        <v>7321</v>
      </c>
      <c r="DX491" s="16" t="s">
        <v>865</v>
      </c>
      <c r="ES491" s="16" t="s">
        <v>865</v>
      </c>
      <c r="EU491" s="16" t="s">
        <v>7813</v>
      </c>
      <c r="EV491" s="16" t="s">
        <v>865</v>
      </c>
      <c r="HC491" s="16" t="s">
        <v>867</v>
      </c>
      <c r="HD491" s="16" t="s">
        <v>867</v>
      </c>
      <c r="HE491" s="16" t="s">
        <v>4671</v>
      </c>
      <c r="HF491" s="16" t="s">
        <v>844</v>
      </c>
      <c r="HG491" s="16" t="s">
        <v>843</v>
      </c>
      <c r="HH491" s="16" t="s">
        <v>843</v>
      </c>
      <c r="HI491" s="16" t="s">
        <v>843</v>
      </c>
      <c r="HJ491" s="16" t="s">
        <v>843</v>
      </c>
      <c r="HK491" s="16" t="s">
        <v>843</v>
      </c>
      <c r="HL491" s="16" t="s">
        <v>843</v>
      </c>
      <c r="HM491" s="16" t="s">
        <v>843</v>
      </c>
      <c r="HN491" s="16" t="s">
        <v>843</v>
      </c>
      <c r="HO491" s="16" t="s">
        <v>843</v>
      </c>
      <c r="HP491" s="16" t="s">
        <v>843</v>
      </c>
      <c r="HQ491" s="16" t="s">
        <v>843</v>
      </c>
      <c r="HR491" s="16" t="s">
        <v>843</v>
      </c>
      <c r="HS491" s="16" t="s">
        <v>843</v>
      </c>
      <c r="IZ491" s="16" t="s">
        <v>4796</v>
      </c>
      <c r="KO491" s="16" t="s">
        <v>9993</v>
      </c>
      <c r="KP491" s="16" t="s">
        <v>9992</v>
      </c>
      <c r="KQ491" s="16" t="s">
        <v>8694</v>
      </c>
      <c r="KR491" s="16" t="s">
        <v>11224</v>
      </c>
      <c r="KS491" s="16" t="s">
        <v>9994</v>
      </c>
      <c r="KT491" s="16" t="s">
        <v>8696</v>
      </c>
      <c r="KU491" s="16" t="s">
        <v>844</v>
      </c>
      <c r="KV491" s="16" t="s">
        <v>8696</v>
      </c>
      <c r="KW491" s="16" t="s">
        <v>851</v>
      </c>
      <c r="KY491" s="16" t="s">
        <v>486</v>
      </c>
      <c r="LA491" s="16" t="s">
        <v>11675</v>
      </c>
      <c r="LB491" s="16" t="s">
        <v>11653</v>
      </c>
      <c r="LC491" s="16" t="s">
        <v>10879</v>
      </c>
      <c r="LF491" s="16" t="s">
        <v>11654</v>
      </c>
      <c r="LI491" s="16" t="s">
        <v>11655</v>
      </c>
      <c r="LM491" s="16" t="s">
        <v>8741</v>
      </c>
      <c r="LO491" s="16" t="s">
        <v>1056</v>
      </c>
      <c r="LP491" s="16" t="s">
        <v>844</v>
      </c>
      <c r="LQ491" s="16" t="s">
        <v>8732</v>
      </c>
      <c r="LR491" s="16" t="s">
        <v>844</v>
      </c>
      <c r="LS491" s="16" t="s">
        <v>1056</v>
      </c>
      <c r="LT491" s="16" t="s">
        <v>843</v>
      </c>
      <c r="LU491" s="16" t="s">
        <v>844</v>
      </c>
      <c r="LV491" s="16" t="s">
        <v>843</v>
      </c>
      <c r="LW491" s="16" t="s">
        <v>844</v>
      </c>
      <c r="LX491" s="16" t="s">
        <v>843</v>
      </c>
      <c r="LY491" s="16" t="s">
        <v>844</v>
      </c>
      <c r="LZ491" s="16" t="s">
        <v>843</v>
      </c>
      <c r="MA491" s="16" t="s">
        <v>843</v>
      </c>
      <c r="MB491" s="16" t="s">
        <v>843</v>
      </c>
      <c r="MC491" s="16" t="s">
        <v>1056</v>
      </c>
      <c r="MD491" s="16" t="s">
        <v>11676</v>
      </c>
      <c r="ME491" s="16" t="s">
        <v>11677</v>
      </c>
      <c r="MF491" s="16" t="s">
        <v>8847</v>
      </c>
      <c r="MR491" s="16" t="s">
        <v>470</v>
      </c>
      <c r="MS491" s="16" t="s">
        <v>11890</v>
      </c>
      <c r="MT491" s="16" t="s">
        <v>9015</v>
      </c>
      <c r="MV491" s="16" t="s">
        <v>487</v>
      </c>
      <c r="MW491" s="16" t="s">
        <v>1265</v>
      </c>
      <c r="MX491" s="16" t="s">
        <v>1262</v>
      </c>
      <c r="MY491" s="16" t="s">
        <v>486</v>
      </c>
      <c r="MZ491" s="16" t="s">
        <v>487</v>
      </c>
      <c r="NA491" s="16" t="s">
        <v>487</v>
      </c>
      <c r="NB491" s="16" t="s">
        <v>1344</v>
      </c>
      <c r="NC491" s="16" t="s">
        <v>486</v>
      </c>
      <c r="NE491" s="16" t="s">
        <v>487</v>
      </c>
      <c r="NF491" s="16" t="s">
        <v>487</v>
      </c>
      <c r="NI491" s="16" t="s">
        <v>11658</v>
      </c>
      <c r="NL491" s="16" t="s">
        <v>844</v>
      </c>
      <c r="NM491" s="16" t="s">
        <v>11682</v>
      </c>
      <c r="NN491" s="16" t="s">
        <v>867</v>
      </c>
      <c r="NO491" s="16" t="s">
        <v>11683</v>
      </c>
      <c r="NP491" s="16" t="s">
        <v>11684</v>
      </c>
      <c r="NS491" s="16" t="s">
        <v>462</v>
      </c>
      <c r="NT491" s="16" t="s">
        <v>478</v>
      </c>
      <c r="NU491" s="16">
        <v>1.1910000000000001</v>
      </c>
      <c r="NV491" s="16" t="s">
        <v>860</v>
      </c>
      <c r="NW491" s="16" t="s">
        <v>1176</v>
      </c>
      <c r="NX491" s="16" t="s">
        <v>1142</v>
      </c>
      <c r="NY491" s="16" t="s">
        <v>1122</v>
      </c>
      <c r="NZ491" s="16" t="s">
        <v>938</v>
      </c>
      <c r="OA491" s="16" t="s">
        <v>486</v>
      </c>
      <c r="OD491" s="16" t="s">
        <v>487</v>
      </c>
    </row>
    <row r="492" spans="1:394" x14ac:dyDescent="0.25">
      <c r="A492" s="16" t="s">
        <v>11227</v>
      </c>
      <c r="B492" s="16" t="s">
        <v>8746</v>
      </c>
      <c r="C492" s="16" t="s">
        <v>972</v>
      </c>
      <c r="D492" s="16" t="s">
        <v>844</v>
      </c>
      <c r="E492" s="16" t="s">
        <v>843</v>
      </c>
      <c r="F492" s="16" t="s">
        <v>843</v>
      </c>
      <c r="G492" s="16" t="s">
        <v>843</v>
      </c>
      <c r="H492" s="16" t="s">
        <v>843</v>
      </c>
      <c r="I492" s="16" t="s">
        <v>843</v>
      </c>
      <c r="J492" s="16" t="s">
        <v>843</v>
      </c>
      <c r="K492" s="16" t="s">
        <v>843</v>
      </c>
      <c r="L492" s="16" t="s">
        <v>843</v>
      </c>
      <c r="M492" s="16" t="s">
        <v>843</v>
      </c>
      <c r="N492" s="16" t="s">
        <v>843</v>
      </c>
      <c r="O492" s="16" t="s">
        <v>843</v>
      </c>
      <c r="Q492" s="16" t="s">
        <v>844</v>
      </c>
      <c r="R492" s="16">
        <v>0</v>
      </c>
      <c r="S492" s="16">
        <v>3</v>
      </c>
      <c r="T492" s="16" t="s">
        <v>474</v>
      </c>
      <c r="U492" s="16" t="s">
        <v>843</v>
      </c>
      <c r="V492" s="16" t="s">
        <v>844</v>
      </c>
      <c r="W492" s="16" t="s">
        <v>843</v>
      </c>
      <c r="X492" s="16" t="s">
        <v>843</v>
      </c>
      <c r="Y492" s="16" t="s">
        <v>843</v>
      </c>
      <c r="Z492" s="16" t="s">
        <v>844</v>
      </c>
      <c r="AA492" s="16" t="s">
        <v>843</v>
      </c>
      <c r="AB492" s="16" t="s">
        <v>843</v>
      </c>
      <c r="AC492" s="16" t="s">
        <v>843</v>
      </c>
      <c r="AG492" s="16" t="s">
        <v>2381</v>
      </c>
      <c r="AH492" s="16" t="s">
        <v>843</v>
      </c>
      <c r="AI492" s="16" t="s">
        <v>843</v>
      </c>
      <c r="AJ492" s="16" t="s">
        <v>843</v>
      </c>
      <c r="AK492" s="16" t="s">
        <v>843</v>
      </c>
      <c r="AL492" s="16" t="s">
        <v>843</v>
      </c>
      <c r="AM492" s="16" t="s">
        <v>844</v>
      </c>
      <c r="AN492" s="16" t="s">
        <v>843</v>
      </c>
      <c r="AO492" s="16" t="s">
        <v>843</v>
      </c>
      <c r="AP492" s="16" t="s">
        <v>843</v>
      </c>
      <c r="AQ492" s="16" t="s">
        <v>844</v>
      </c>
      <c r="BF492" s="16" t="s">
        <v>844</v>
      </c>
      <c r="DX492" s="16" t="s">
        <v>865</v>
      </c>
      <c r="ES492" s="16" t="s">
        <v>865</v>
      </c>
      <c r="ET492" s="16" t="s">
        <v>865</v>
      </c>
      <c r="EU492" s="16" t="s">
        <v>7810</v>
      </c>
      <c r="EV492" s="16" t="s">
        <v>865</v>
      </c>
      <c r="KO492" s="16" t="s">
        <v>9993</v>
      </c>
      <c r="KP492" s="16" t="s">
        <v>9992</v>
      </c>
      <c r="KQ492" s="16" t="s">
        <v>8694</v>
      </c>
      <c r="KR492" s="16" t="s">
        <v>11228</v>
      </c>
      <c r="KS492" s="16" t="s">
        <v>9994</v>
      </c>
      <c r="KT492" s="16" t="s">
        <v>8696</v>
      </c>
      <c r="KU492" s="16" t="s">
        <v>844</v>
      </c>
      <c r="KV492" s="16" t="s">
        <v>8696</v>
      </c>
      <c r="KY492" s="16" t="s">
        <v>486</v>
      </c>
      <c r="LC492" s="16" t="s">
        <v>10879</v>
      </c>
      <c r="LF492" s="16" t="s">
        <v>11654</v>
      </c>
      <c r="LG492" s="16" t="s">
        <v>487</v>
      </c>
      <c r="LI492" s="16" t="s">
        <v>11655</v>
      </c>
      <c r="LM492" s="16" t="s">
        <v>8741</v>
      </c>
      <c r="LO492" s="16" t="s">
        <v>1056</v>
      </c>
      <c r="LP492" s="16" t="s">
        <v>844</v>
      </c>
      <c r="LQ492" s="16" t="s">
        <v>8732</v>
      </c>
      <c r="LR492" s="16" t="s">
        <v>844</v>
      </c>
      <c r="LS492" s="16" t="s">
        <v>1056</v>
      </c>
      <c r="LT492" s="16" t="s">
        <v>843</v>
      </c>
      <c r="LU492" s="16" t="s">
        <v>844</v>
      </c>
      <c r="LV492" s="16" t="s">
        <v>843</v>
      </c>
      <c r="LW492" s="16" t="s">
        <v>844</v>
      </c>
      <c r="LX492" s="16" t="s">
        <v>843</v>
      </c>
      <c r="LY492" s="16" t="s">
        <v>844</v>
      </c>
      <c r="LZ492" s="16" t="s">
        <v>843</v>
      </c>
      <c r="MA492" s="16" t="s">
        <v>843</v>
      </c>
      <c r="MB492" s="16" t="s">
        <v>843</v>
      </c>
      <c r="MC492" s="16" t="s">
        <v>1056</v>
      </c>
      <c r="ME492" s="16" t="s">
        <v>11656</v>
      </c>
      <c r="MF492" s="16" t="s">
        <v>8847</v>
      </c>
      <c r="MR492" s="16" t="s">
        <v>474</v>
      </c>
      <c r="MS492" s="16" t="s">
        <v>11890</v>
      </c>
      <c r="NC492" s="16" t="s">
        <v>486</v>
      </c>
      <c r="NI492" s="16" t="s">
        <v>11658</v>
      </c>
      <c r="NS492" s="16" t="s">
        <v>462</v>
      </c>
      <c r="NT492" s="16" t="s">
        <v>478</v>
      </c>
      <c r="NU492" s="16">
        <v>1.1910000000000001</v>
      </c>
      <c r="NV492" s="16" t="s">
        <v>1132</v>
      </c>
      <c r="NW492" s="16" t="s">
        <v>1178</v>
      </c>
      <c r="NX492" s="16" t="s">
        <v>1141</v>
      </c>
      <c r="NY492" s="16" t="s">
        <v>1121</v>
      </c>
    </row>
    <row r="493" spans="1:394" x14ac:dyDescent="0.25">
      <c r="A493" s="16" t="s">
        <v>11232</v>
      </c>
      <c r="B493" s="16" t="s">
        <v>844</v>
      </c>
      <c r="C493" s="16" t="s">
        <v>972</v>
      </c>
      <c r="D493" s="16" t="s">
        <v>844</v>
      </c>
      <c r="E493" s="16" t="s">
        <v>843</v>
      </c>
      <c r="F493" s="16" t="s">
        <v>843</v>
      </c>
      <c r="G493" s="16" t="s">
        <v>843</v>
      </c>
      <c r="H493" s="16" t="s">
        <v>843</v>
      </c>
      <c r="I493" s="16" t="s">
        <v>843</v>
      </c>
      <c r="J493" s="16" t="s">
        <v>843</v>
      </c>
      <c r="K493" s="16" t="s">
        <v>843</v>
      </c>
      <c r="L493" s="16" t="s">
        <v>843</v>
      </c>
      <c r="M493" s="16" t="s">
        <v>843</v>
      </c>
      <c r="N493" s="16" t="s">
        <v>843</v>
      </c>
      <c r="O493" s="16" t="s">
        <v>843</v>
      </c>
      <c r="Q493" s="16" t="s">
        <v>844</v>
      </c>
      <c r="R493" s="16">
        <v>39</v>
      </c>
      <c r="T493" s="16" t="s">
        <v>474</v>
      </c>
      <c r="U493" s="16" t="s">
        <v>843</v>
      </c>
      <c r="V493" s="16" t="s">
        <v>844</v>
      </c>
      <c r="W493" s="16" t="s">
        <v>843</v>
      </c>
      <c r="X493" s="16" t="s">
        <v>844</v>
      </c>
      <c r="Y493" s="16" t="s">
        <v>843</v>
      </c>
      <c r="Z493" s="16" t="s">
        <v>843</v>
      </c>
      <c r="AA493" s="16" t="s">
        <v>843</v>
      </c>
      <c r="AB493" s="16" t="s">
        <v>843</v>
      </c>
      <c r="AC493" s="16" t="s">
        <v>843</v>
      </c>
      <c r="AD493" s="16" t="s">
        <v>867</v>
      </c>
      <c r="AF493" s="16" t="s">
        <v>11673</v>
      </c>
      <c r="AG493" s="16" t="s">
        <v>11871</v>
      </c>
      <c r="AH493" s="16" t="s">
        <v>844</v>
      </c>
      <c r="AI493" s="16" t="s">
        <v>843</v>
      </c>
      <c r="AJ493" s="16" t="s">
        <v>844</v>
      </c>
      <c r="AK493" s="16" t="s">
        <v>843</v>
      </c>
      <c r="AL493" s="16" t="s">
        <v>844</v>
      </c>
      <c r="AM493" s="16" t="s">
        <v>844</v>
      </c>
      <c r="AN493" s="16" t="s">
        <v>843</v>
      </c>
      <c r="AO493" s="16" t="s">
        <v>843</v>
      </c>
      <c r="AP493" s="16" t="s">
        <v>843</v>
      </c>
      <c r="AQ493" s="16" t="s">
        <v>844</v>
      </c>
      <c r="AR493" s="16" t="s">
        <v>4433</v>
      </c>
      <c r="AS493" s="16" t="s">
        <v>843</v>
      </c>
      <c r="AT493" s="16" t="s">
        <v>843</v>
      </c>
      <c r="AU493" s="16" t="s">
        <v>843</v>
      </c>
      <c r="AV493" s="16" t="s">
        <v>843</v>
      </c>
      <c r="AW493" s="16" t="s">
        <v>843</v>
      </c>
      <c r="AX493" s="16" t="s">
        <v>843</v>
      </c>
      <c r="AY493" s="16" t="s">
        <v>844</v>
      </c>
      <c r="BF493" s="16" t="s">
        <v>844</v>
      </c>
      <c r="BH493" s="16" t="s">
        <v>7392</v>
      </c>
      <c r="BI493" s="16" t="s">
        <v>7785</v>
      </c>
      <c r="BJ493" s="16" t="s">
        <v>843</v>
      </c>
      <c r="BK493" s="16" t="s">
        <v>843</v>
      </c>
      <c r="BL493" s="16" t="s">
        <v>843</v>
      </c>
      <c r="BM493" s="16" t="s">
        <v>843</v>
      </c>
      <c r="BN493" s="16" t="s">
        <v>843</v>
      </c>
      <c r="BO493" s="16" t="s">
        <v>844</v>
      </c>
      <c r="BP493" s="16" t="s">
        <v>843</v>
      </c>
      <c r="BQ493" s="16" t="s">
        <v>843</v>
      </c>
      <c r="DX493" s="16" t="s">
        <v>867</v>
      </c>
      <c r="DY493" s="16" t="s">
        <v>867</v>
      </c>
      <c r="ES493" s="16" t="s">
        <v>865</v>
      </c>
      <c r="EU493" s="16" t="s">
        <v>7813</v>
      </c>
      <c r="EV493" s="16" t="s">
        <v>865</v>
      </c>
      <c r="HC493" s="16" t="s">
        <v>867</v>
      </c>
      <c r="HD493" s="16" t="s">
        <v>865</v>
      </c>
      <c r="JA493" s="16" t="s">
        <v>4813</v>
      </c>
      <c r="JB493" s="16" t="s">
        <v>867</v>
      </c>
      <c r="JC493" s="16" t="s">
        <v>865</v>
      </c>
      <c r="JG493" s="16" t="s">
        <v>1056</v>
      </c>
      <c r="JV493" s="16">
        <v>30</v>
      </c>
      <c r="JW493" s="16" t="s">
        <v>4216</v>
      </c>
      <c r="JZ493" s="16" t="s">
        <v>4913</v>
      </c>
      <c r="KB493" s="16" t="s">
        <v>7622</v>
      </c>
      <c r="KD493" s="16" t="s">
        <v>4920</v>
      </c>
      <c r="KE493" s="16" t="s">
        <v>7277</v>
      </c>
      <c r="KF493" s="16" t="s">
        <v>4942</v>
      </c>
      <c r="KH493" s="16" t="s">
        <v>7642</v>
      </c>
      <c r="KI493" s="16" t="s">
        <v>4982</v>
      </c>
      <c r="KK493" s="16" t="s">
        <v>4913</v>
      </c>
      <c r="KM493" s="16" t="s">
        <v>7622</v>
      </c>
      <c r="KO493" s="16" t="s">
        <v>10000</v>
      </c>
      <c r="KP493" s="16" t="s">
        <v>9999</v>
      </c>
      <c r="KQ493" s="16" t="s">
        <v>8694</v>
      </c>
      <c r="KR493" s="16" t="s">
        <v>11233</v>
      </c>
      <c r="KS493" s="16" t="s">
        <v>10001</v>
      </c>
      <c r="KT493" s="16" t="s">
        <v>9148</v>
      </c>
      <c r="KU493" s="16" t="s">
        <v>844</v>
      </c>
      <c r="KV493" s="16" t="s">
        <v>9148</v>
      </c>
      <c r="KW493" s="16" t="s">
        <v>851</v>
      </c>
      <c r="KX493" s="16" t="s">
        <v>487</v>
      </c>
      <c r="KY493" s="16" t="s">
        <v>487</v>
      </c>
      <c r="KZ493" s="16" t="s">
        <v>487</v>
      </c>
      <c r="LC493" s="16" t="s">
        <v>10879</v>
      </c>
      <c r="LF493" s="16" t="s">
        <v>11654</v>
      </c>
      <c r="LI493" s="16" t="s">
        <v>11655</v>
      </c>
      <c r="LJ493" s="16" t="s">
        <v>831</v>
      </c>
      <c r="LK493" s="16" t="s">
        <v>831</v>
      </c>
      <c r="LL493" s="16" t="s">
        <v>8756</v>
      </c>
      <c r="LM493" s="16" t="s">
        <v>8741</v>
      </c>
      <c r="LO493" s="16" t="s">
        <v>844</v>
      </c>
      <c r="LP493" s="16" t="s">
        <v>1056</v>
      </c>
      <c r="LQ493" s="16" t="s">
        <v>844</v>
      </c>
      <c r="LR493" s="16" t="s">
        <v>1056</v>
      </c>
      <c r="LS493" s="16" t="s">
        <v>844</v>
      </c>
      <c r="LT493" s="16" t="s">
        <v>844</v>
      </c>
      <c r="LU493" s="16" t="s">
        <v>843</v>
      </c>
      <c r="LV493" s="16" t="s">
        <v>843</v>
      </c>
      <c r="LW493" s="16" t="s">
        <v>843</v>
      </c>
      <c r="LX493" s="16" t="s">
        <v>844</v>
      </c>
      <c r="LY493" s="16" t="s">
        <v>843</v>
      </c>
      <c r="LZ493" s="16" t="s">
        <v>843</v>
      </c>
      <c r="MA493" s="16" t="s">
        <v>843</v>
      </c>
      <c r="MB493" s="16" t="s">
        <v>843</v>
      </c>
      <c r="MC493" s="16" t="s">
        <v>844</v>
      </c>
      <c r="ME493" s="16" t="s">
        <v>11656</v>
      </c>
      <c r="MF493" s="16" t="s">
        <v>8847</v>
      </c>
      <c r="MG493" s="16" t="s">
        <v>1836</v>
      </c>
      <c r="MH493" s="16" t="s">
        <v>11667</v>
      </c>
      <c r="MI493" s="16" t="s">
        <v>11733</v>
      </c>
      <c r="MJ493" s="16" t="s">
        <v>1836</v>
      </c>
      <c r="MK493" s="16" t="s">
        <v>8957</v>
      </c>
      <c r="ML493" s="16" t="s">
        <v>1789</v>
      </c>
      <c r="MM493" s="16" t="s">
        <v>486</v>
      </c>
      <c r="MN493" s="16" t="s">
        <v>1798</v>
      </c>
      <c r="MO493" s="16" t="s">
        <v>1805</v>
      </c>
      <c r="MP493" s="16" t="s">
        <v>1829</v>
      </c>
      <c r="MQ493" s="16" t="s">
        <v>1789</v>
      </c>
      <c r="MR493" s="16" t="s">
        <v>474</v>
      </c>
      <c r="MS493" s="16" t="s">
        <v>11890</v>
      </c>
      <c r="MT493" s="16" t="s">
        <v>9015</v>
      </c>
      <c r="MU493" s="16" t="s">
        <v>816</v>
      </c>
      <c r="NC493" s="16" t="s">
        <v>486</v>
      </c>
      <c r="NE493" s="16" t="s">
        <v>487</v>
      </c>
      <c r="NF493" s="16" t="s">
        <v>486</v>
      </c>
      <c r="NG493" s="16" t="s">
        <v>1376</v>
      </c>
      <c r="NI493" s="16" t="s">
        <v>11658</v>
      </c>
      <c r="NR493" s="16" t="s">
        <v>451</v>
      </c>
      <c r="NS493" s="16" t="s">
        <v>462</v>
      </c>
      <c r="NT493" s="16" t="s">
        <v>482</v>
      </c>
      <c r="NU493" s="16">
        <v>0.79400000000000004</v>
      </c>
      <c r="NV493" s="16" t="s">
        <v>451</v>
      </c>
      <c r="NW493" s="16" t="s">
        <v>1181</v>
      </c>
      <c r="NX493" s="16" t="s">
        <v>1142</v>
      </c>
      <c r="OB493" s="16" t="s">
        <v>831</v>
      </c>
      <c r="OC493" s="16" t="s">
        <v>451</v>
      </c>
    </row>
    <row r="494" spans="1:394" x14ac:dyDescent="0.25">
      <c r="A494" s="16" t="s">
        <v>11236</v>
      </c>
      <c r="B494" s="16" t="s">
        <v>1056</v>
      </c>
      <c r="C494" s="16" t="s">
        <v>4199</v>
      </c>
      <c r="D494" s="16" t="s">
        <v>843</v>
      </c>
      <c r="E494" s="16" t="s">
        <v>843</v>
      </c>
      <c r="F494" s="16" t="s">
        <v>843</v>
      </c>
      <c r="G494" s="16" t="s">
        <v>843</v>
      </c>
      <c r="H494" s="16" t="s">
        <v>843</v>
      </c>
      <c r="I494" s="16" t="s">
        <v>844</v>
      </c>
      <c r="J494" s="16" t="s">
        <v>843</v>
      </c>
      <c r="K494" s="16" t="s">
        <v>843</v>
      </c>
      <c r="L494" s="16" t="s">
        <v>843</v>
      </c>
      <c r="M494" s="16" t="s">
        <v>843</v>
      </c>
      <c r="N494" s="16" t="s">
        <v>843</v>
      </c>
      <c r="O494" s="16" t="s">
        <v>843</v>
      </c>
      <c r="Q494" s="16" t="s">
        <v>843</v>
      </c>
      <c r="R494" s="16">
        <v>43</v>
      </c>
      <c r="T494" s="16" t="s">
        <v>470</v>
      </c>
      <c r="U494" s="16" t="s">
        <v>844</v>
      </c>
      <c r="V494" s="16" t="s">
        <v>843</v>
      </c>
      <c r="W494" s="16" t="s">
        <v>844</v>
      </c>
      <c r="X494" s="16" t="s">
        <v>843</v>
      </c>
      <c r="Y494" s="16" t="s">
        <v>843</v>
      </c>
      <c r="Z494" s="16" t="s">
        <v>843</v>
      </c>
      <c r="AA494" s="16" t="s">
        <v>843</v>
      </c>
      <c r="AB494" s="16" t="s">
        <v>844</v>
      </c>
      <c r="AC494" s="16" t="s">
        <v>843</v>
      </c>
      <c r="AD494" s="16" t="s">
        <v>867</v>
      </c>
      <c r="BF494" s="16" t="s">
        <v>843</v>
      </c>
      <c r="JB494" s="16" t="s">
        <v>865</v>
      </c>
      <c r="JC494" s="16" t="s">
        <v>865</v>
      </c>
      <c r="JD494" s="16" t="s">
        <v>865</v>
      </c>
      <c r="JE494" s="16" t="s">
        <v>865</v>
      </c>
      <c r="JF494" s="16" t="s">
        <v>865</v>
      </c>
      <c r="JG494" s="16" t="s">
        <v>843</v>
      </c>
      <c r="JH494" s="16" t="s">
        <v>7574</v>
      </c>
      <c r="JJ494" s="16" t="s">
        <v>867</v>
      </c>
      <c r="KO494" s="16" t="s">
        <v>10000</v>
      </c>
      <c r="KP494" s="16" t="s">
        <v>9999</v>
      </c>
      <c r="KQ494" s="16" t="s">
        <v>8694</v>
      </c>
      <c r="KR494" s="16" t="s">
        <v>11237</v>
      </c>
      <c r="KS494" s="16" t="s">
        <v>10001</v>
      </c>
      <c r="KT494" s="16" t="s">
        <v>9148</v>
      </c>
      <c r="KU494" s="16" t="s">
        <v>844</v>
      </c>
      <c r="KV494" s="16" t="s">
        <v>9148</v>
      </c>
      <c r="LC494" s="16" t="s">
        <v>10879</v>
      </c>
      <c r="LF494" s="16" t="s">
        <v>11654</v>
      </c>
      <c r="LJ494" s="16" t="s">
        <v>843</v>
      </c>
      <c r="LK494" s="16" t="s">
        <v>836</v>
      </c>
      <c r="LL494" s="16" t="s">
        <v>8756</v>
      </c>
      <c r="LM494" s="16" t="s">
        <v>8741</v>
      </c>
      <c r="LO494" s="16" t="s">
        <v>844</v>
      </c>
      <c r="LP494" s="16" t="s">
        <v>1056</v>
      </c>
      <c r="LQ494" s="16" t="s">
        <v>844</v>
      </c>
      <c r="LR494" s="16" t="s">
        <v>1056</v>
      </c>
      <c r="LS494" s="16" t="s">
        <v>844</v>
      </c>
      <c r="LT494" s="16" t="s">
        <v>844</v>
      </c>
      <c r="LU494" s="16" t="s">
        <v>843</v>
      </c>
      <c r="LV494" s="16" t="s">
        <v>843</v>
      </c>
      <c r="LW494" s="16" t="s">
        <v>843</v>
      </c>
      <c r="LX494" s="16" t="s">
        <v>844</v>
      </c>
      <c r="LY494" s="16" t="s">
        <v>843</v>
      </c>
      <c r="LZ494" s="16" t="s">
        <v>843</v>
      </c>
      <c r="MA494" s="16" t="s">
        <v>843</v>
      </c>
      <c r="MB494" s="16" t="s">
        <v>843</v>
      </c>
      <c r="MC494" s="16" t="s">
        <v>844</v>
      </c>
      <c r="ME494" s="16" t="s">
        <v>11656</v>
      </c>
      <c r="MF494" s="16" t="s">
        <v>8847</v>
      </c>
      <c r="MR494" s="16" t="s">
        <v>470</v>
      </c>
      <c r="MS494" s="16" t="s">
        <v>11890</v>
      </c>
      <c r="NI494" s="16" t="s">
        <v>11658</v>
      </c>
      <c r="NR494" s="16" t="s">
        <v>451</v>
      </c>
      <c r="NS494" s="16" t="s">
        <v>462</v>
      </c>
      <c r="NT494" s="16" t="s">
        <v>482</v>
      </c>
      <c r="NU494" s="16">
        <v>0.79400000000000004</v>
      </c>
      <c r="NV494" s="16" t="s">
        <v>451</v>
      </c>
      <c r="NW494" s="16" t="s">
        <v>1175</v>
      </c>
      <c r="NX494" s="16" t="s">
        <v>1142</v>
      </c>
      <c r="OB494" s="16" t="s">
        <v>836</v>
      </c>
      <c r="OC494" s="16" t="s">
        <v>451</v>
      </c>
    </row>
    <row r="495" spans="1:394" x14ac:dyDescent="0.25">
      <c r="A495" s="16" t="s">
        <v>8789</v>
      </c>
      <c r="B495" s="16" t="s">
        <v>8732</v>
      </c>
      <c r="C495" s="16" t="s">
        <v>4199</v>
      </c>
      <c r="D495" s="16" t="s">
        <v>843</v>
      </c>
      <c r="E495" s="16" t="s">
        <v>843</v>
      </c>
      <c r="F495" s="16" t="s">
        <v>843</v>
      </c>
      <c r="G495" s="16" t="s">
        <v>843</v>
      </c>
      <c r="H495" s="16" t="s">
        <v>843</v>
      </c>
      <c r="I495" s="16" t="s">
        <v>844</v>
      </c>
      <c r="J495" s="16" t="s">
        <v>843</v>
      </c>
      <c r="K495" s="16" t="s">
        <v>843</v>
      </c>
      <c r="L495" s="16" t="s">
        <v>843</v>
      </c>
      <c r="M495" s="16" t="s">
        <v>843</v>
      </c>
      <c r="N495" s="16" t="s">
        <v>843</v>
      </c>
      <c r="O495" s="16" t="s">
        <v>843</v>
      </c>
      <c r="Q495" s="16" t="s">
        <v>843</v>
      </c>
      <c r="R495" s="16">
        <v>9</v>
      </c>
      <c r="T495" s="16" t="s">
        <v>474</v>
      </c>
      <c r="U495" s="16" t="s">
        <v>843</v>
      </c>
      <c r="V495" s="16" t="s">
        <v>844</v>
      </c>
      <c r="W495" s="16" t="s">
        <v>843</v>
      </c>
      <c r="X495" s="16" t="s">
        <v>843</v>
      </c>
      <c r="Y495" s="16" t="s">
        <v>843</v>
      </c>
      <c r="Z495" s="16" t="s">
        <v>844</v>
      </c>
      <c r="AA495" s="16" t="s">
        <v>843</v>
      </c>
      <c r="AB495" s="16" t="s">
        <v>843</v>
      </c>
      <c r="AC495" s="16" t="s">
        <v>844</v>
      </c>
      <c r="BF495" s="16" t="s">
        <v>843</v>
      </c>
      <c r="KO495" s="16" t="s">
        <v>10000</v>
      </c>
      <c r="KP495" s="16" t="s">
        <v>9999</v>
      </c>
      <c r="KQ495" s="16" t="s">
        <v>8694</v>
      </c>
      <c r="KR495" s="16" t="s">
        <v>11240</v>
      </c>
      <c r="KS495" s="16" t="s">
        <v>10001</v>
      </c>
      <c r="KT495" s="16" t="s">
        <v>9148</v>
      </c>
      <c r="KU495" s="16" t="s">
        <v>844</v>
      </c>
      <c r="KV495" s="16" t="s">
        <v>9148</v>
      </c>
      <c r="LC495" s="16" t="s">
        <v>10879</v>
      </c>
      <c r="LF495" s="16" t="s">
        <v>11654</v>
      </c>
      <c r="LM495" s="16" t="s">
        <v>8741</v>
      </c>
      <c r="LO495" s="16" t="s">
        <v>844</v>
      </c>
      <c r="LP495" s="16" t="s">
        <v>1056</v>
      </c>
      <c r="LQ495" s="16" t="s">
        <v>844</v>
      </c>
      <c r="LR495" s="16" t="s">
        <v>1056</v>
      </c>
      <c r="LS495" s="16" t="s">
        <v>844</v>
      </c>
      <c r="LT495" s="16" t="s">
        <v>844</v>
      </c>
      <c r="LU495" s="16" t="s">
        <v>843</v>
      </c>
      <c r="LV495" s="16" t="s">
        <v>843</v>
      </c>
      <c r="LW495" s="16" t="s">
        <v>843</v>
      </c>
      <c r="LX495" s="16" t="s">
        <v>844</v>
      </c>
      <c r="LY495" s="16" t="s">
        <v>843</v>
      </c>
      <c r="LZ495" s="16" t="s">
        <v>843</v>
      </c>
      <c r="MA495" s="16" t="s">
        <v>843</v>
      </c>
      <c r="MB495" s="16" t="s">
        <v>843</v>
      </c>
      <c r="MC495" s="16" t="s">
        <v>844</v>
      </c>
      <c r="ME495" s="16" t="s">
        <v>11656</v>
      </c>
      <c r="MF495" s="16" t="s">
        <v>8847</v>
      </c>
      <c r="MR495" s="16" t="s">
        <v>474</v>
      </c>
      <c r="MS495" s="16" t="s">
        <v>11890</v>
      </c>
      <c r="NI495" s="16" t="s">
        <v>11658</v>
      </c>
      <c r="NS495" s="16" t="s">
        <v>462</v>
      </c>
      <c r="NT495" s="16" t="s">
        <v>482</v>
      </c>
      <c r="NU495" s="16">
        <v>0.79400000000000004</v>
      </c>
      <c r="NV495" s="16" t="s">
        <v>860</v>
      </c>
      <c r="NW495" s="16" t="s">
        <v>1182</v>
      </c>
      <c r="NX495" s="16" t="s">
        <v>1142</v>
      </c>
      <c r="NY495" s="16" t="s">
        <v>1122</v>
      </c>
    </row>
    <row r="496" spans="1:394" x14ac:dyDescent="0.25">
      <c r="A496" s="16" t="s">
        <v>11245</v>
      </c>
      <c r="B496" s="16" t="s">
        <v>844</v>
      </c>
      <c r="C496" s="16" t="s">
        <v>972</v>
      </c>
      <c r="D496" s="16" t="s">
        <v>844</v>
      </c>
      <c r="E496" s="16" t="s">
        <v>843</v>
      </c>
      <c r="F496" s="16" t="s">
        <v>843</v>
      </c>
      <c r="G496" s="16" t="s">
        <v>843</v>
      </c>
      <c r="H496" s="16" t="s">
        <v>843</v>
      </c>
      <c r="I496" s="16" t="s">
        <v>843</v>
      </c>
      <c r="J496" s="16" t="s">
        <v>843</v>
      </c>
      <c r="K496" s="16" t="s">
        <v>843</v>
      </c>
      <c r="L496" s="16" t="s">
        <v>843</v>
      </c>
      <c r="M496" s="16" t="s">
        <v>843</v>
      </c>
      <c r="N496" s="16" t="s">
        <v>843</v>
      </c>
      <c r="O496" s="16" t="s">
        <v>843</v>
      </c>
      <c r="Q496" s="16" t="s">
        <v>844</v>
      </c>
      <c r="R496" s="16">
        <v>36</v>
      </c>
      <c r="T496" s="16" t="s">
        <v>470</v>
      </c>
      <c r="U496" s="16" t="s">
        <v>844</v>
      </c>
      <c r="V496" s="16" t="s">
        <v>843</v>
      </c>
      <c r="W496" s="16" t="s">
        <v>844</v>
      </c>
      <c r="X496" s="16" t="s">
        <v>843</v>
      </c>
      <c r="Y496" s="16" t="s">
        <v>843</v>
      </c>
      <c r="Z496" s="16" t="s">
        <v>843</v>
      </c>
      <c r="AA496" s="16" t="s">
        <v>843</v>
      </c>
      <c r="AB496" s="16" t="s">
        <v>844</v>
      </c>
      <c r="AC496" s="16" t="s">
        <v>843</v>
      </c>
      <c r="AD496" s="16" t="s">
        <v>867</v>
      </c>
      <c r="AF496" s="16" t="s">
        <v>11719</v>
      </c>
      <c r="AG496" s="16" t="s">
        <v>11652</v>
      </c>
      <c r="AH496" s="16" t="s">
        <v>844</v>
      </c>
      <c r="AI496" s="16" t="s">
        <v>843</v>
      </c>
      <c r="AJ496" s="16" t="s">
        <v>844</v>
      </c>
      <c r="AK496" s="16" t="s">
        <v>843</v>
      </c>
      <c r="AL496" s="16" t="s">
        <v>844</v>
      </c>
      <c r="AM496" s="16" t="s">
        <v>844</v>
      </c>
      <c r="AN496" s="16" t="s">
        <v>843</v>
      </c>
      <c r="AO496" s="16" t="s">
        <v>843</v>
      </c>
      <c r="AP496" s="16" t="s">
        <v>843</v>
      </c>
      <c r="AQ496" s="16" t="s">
        <v>844</v>
      </c>
      <c r="AR496" s="16" t="s">
        <v>4433</v>
      </c>
      <c r="AS496" s="16" t="s">
        <v>843</v>
      </c>
      <c r="AT496" s="16" t="s">
        <v>843</v>
      </c>
      <c r="AU496" s="16" t="s">
        <v>843</v>
      </c>
      <c r="AV496" s="16" t="s">
        <v>843</v>
      </c>
      <c r="AW496" s="16" t="s">
        <v>843</v>
      </c>
      <c r="AX496" s="16" t="s">
        <v>843</v>
      </c>
      <c r="AY496" s="16" t="s">
        <v>844</v>
      </c>
      <c r="BF496" s="16" t="s">
        <v>844</v>
      </c>
      <c r="BH496" s="16" t="s">
        <v>7386</v>
      </c>
      <c r="BI496" s="16" t="s">
        <v>7770</v>
      </c>
      <c r="BJ496" s="16" t="s">
        <v>844</v>
      </c>
      <c r="BK496" s="16" t="s">
        <v>843</v>
      </c>
      <c r="BL496" s="16" t="s">
        <v>843</v>
      </c>
      <c r="BM496" s="16" t="s">
        <v>843</v>
      </c>
      <c r="BN496" s="16" t="s">
        <v>843</v>
      </c>
      <c r="BO496" s="16" t="s">
        <v>843</v>
      </c>
      <c r="BP496" s="16" t="s">
        <v>843</v>
      </c>
      <c r="BQ496" s="16" t="s">
        <v>843</v>
      </c>
      <c r="BR496" s="16" t="s">
        <v>7790</v>
      </c>
      <c r="BS496" s="16" t="s">
        <v>844</v>
      </c>
      <c r="BT496" s="16" t="s">
        <v>843</v>
      </c>
      <c r="BU496" s="16" t="s">
        <v>843</v>
      </c>
      <c r="BV496" s="16" t="s">
        <v>843</v>
      </c>
      <c r="BW496" s="16" t="s">
        <v>843</v>
      </c>
      <c r="BX496" s="16" t="s">
        <v>843</v>
      </c>
      <c r="BY496" s="16" t="s">
        <v>843</v>
      </c>
      <c r="BZ496" s="16" t="s">
        <v>843</v>
      </c>
      <c r="CA496" s="16" t="s">
        <v>843</v>
      </c>
      <c r="DX496" s="16" t="s">
        <v>865</v>
      </c>
      <c r="ES496" s="16" t="s">
        <v>865</v>
      </c>
      <c r="EU496" s="16" t="s">
        <v>7810</v>
      </c>
      <c r="EV496" s="16" t="s">
        <v>865</v>
      </c>
      <c r="FT496" s="16" t="s">
        <v>865</v>
      </c>
      <c r="HC496" s="16" t="s">
        <v>865</v>
      </c>
      <c r="JA496" s="16" t="s">
        <v>4822</v>
      </c>
      <c r="JB496" s="16" t="s">
        <v>867</v>
      </c>
      <c r="JC496" s="16" t="s">
        <v>865</v>
      </c>
      <c r="JG496" s="16" t="s">
        <v>1056</v>
      </c>
      <c r="JV496" s="16">
        <v>40</v>
      </c>
      <c r="JW496" s="16" t="s">
        <v>7603</v>
      </c>
      <c r="JY496" s="16">
        <v>10000</v>
      </c>
      <c r="JZ496" s="16" t="s">
        <v>4895</v>
      </c>
      <c r="KB496" s="16" t="s">
        <v>7610</v>
      </c>
      <c r="KD496" s="16" t="s">
        <v>4917</v>
      </c>
      <c r="KE496" s="16" t="s">
        <v>7277</v>
      </c>
      <c r="KF496" s="16" t="s">
        <v>4978</v>
      </c>
      <c r="KH496" s="16" t="s">
        <v>7642</v>
      </c>
      <c r="KI496" s="16" t="s">
        <v>4982</v>
      </c>
      <c r="KK496" s="16" t="s">
        <v>4895</v>
      </c>
      <c r="KM496" s="16" t="s">
        <v>7610</v>
      </c>
      <c r="KO496" s="16" t="s">
        <v>10006</v>
      </c>
      <c r="KP496" s="16" t="s">
        <v>10005</v>
      </c>
      <c r="KQ496" s="16" t="s">
        <v>8694</v>
      </c>
      <c r="KR496" s="16" t="s">
        <v>11246</v>
      </c>
      <c r="KS496" s="16" t="s">
        <v>10007</v>
      </c>
      <c r="KT496" s="16" t="s">
        <v>8696</v>
      </c>
      <c r="KU496" s="16" t="s">
        <v>844</v>
      </c>
      <c r="KV496" s="16" t="s">
        <v>8696</v>
      </c>
      <c r="KW496" s="16" t="s">
        <v>851</v>
      </c>
      <c r="KY496" s="16" t="s">
        <v>486</v>
      </c>
      <c r="LC496" s="16" t="s">
        <v>10879</v>
      </c>
      <c r="LF496" s="16" t="s">
        <v>11654</v>
      </c>
      <c r="LI496" s="16" t="s">
        <v>11655</v>
      </c>
      <c r="LJ496" s="16" t="s">
        <v>831</v>
      </c>
      <c r="LK496" s="16" t="s">
        <v>831</v>
      </c>
      <c r="LL496" s="16" t="s">
        <v>8756</v>
      </c>
      <c r="LM496" s="16" t="s">
        <v>8741</v>
      </c>
      <c r="LO496" s="16" t="s">
        <v>843</v>
      </c>
      <c r="LP496" s="16" t="s">
        <v>1056</v>
      </c>
      <c r="LQ496" s="16" t="s">
        <v>844</v>
      </c>
      <c r="LR496" s="16" t="s">
        <v>844</v>
      </c>
      <c r="LS496" s="16" t="s">
        <v>844</v>
      </c>
      <c r="LT496" s="16" t="s">
        <v>844</v>
      </c>
      <c r="LU496" s="16" t="s">
        <v>843</v>
      </c>
      <c r="LV496" s="16" t="s">
        <v>843</v>
      </c>
      <c r="LW496" s="16" t="s">
        <v>843</v>
      </c>
      <c r="LX496" s="16" t="s">
        <v>1056</v>
      </c>
      <c r="LY496" s="16" t="s">
        <v>843</v>
      </c>
      <c r="LZ496" s="16" t="s">
        <v>843</v>
      </c>
      <c r="MA496" s="16" t="s">
        <v>843</v>
      </c>
      <c r="MB496" s="16" t="s">
        <v>843</v>
      </c>
      <c r="MC496" s="16" t="s">
        <v>843</v>
      </c>
      <c r="ME496" s="16" t="s">
        <v>11656</v>
      </c>
      <c r="MF496" s="16" t="s">
        <v>8847</v>
      </c>
      <c r="MG496" s="16" t="s">
        <v>1839</v>
      </c>
      <c r="MH496" s="16" t="s">
        <v>11667</v>
      </c>
      <c r="MI496" s="16" t="s">
        <v>11733</v>
      </c>
      <c r="MJ496" s="16" t="s">
        <v>1839</v>
      </c>
      <c r="MK496" s="16" t="s">
        <v>9015</v>
      </c>
      <c r="ML496" s="16" t="s">
        <v>1788</v>
      </c>
      <c r="MM496" s="16" t="s">
        <v>487</v>
      </c>
      <c r="MN496" s="16" t="s">
        <v>1798</v>
      </c>
      <c r="MO496" s="16" t="s">
        <v>1806</v>
      </c>
      <c r="MP496" s="16" t="s">
        <v>1829</v>
      </c>
      <c r="MQ496" s="16" t="s">
        <v>1788</v>
      </c>
      <c r="MR496" s="16" t="s">
        <v>470</v>
      </c>
      <c r="MS496" s="16" t="s">
        <v>11890</v>
      </c>
      <c r="MT496" s="16" t="s">
        <v>8957</v>
      </c>
      <c r="MU496" s="16" t="s">
        <v>816</v>
      </c>
      <c r="NC496" s="16" t="s">
        <v>486</v>
      </c>
      <c r="ND496" s="16" t="s">
        <v>486</v>
      </c>
      <c r="NE496" s="16" t="s">
        <v>486</v>
      </c>
      <c r="NG496" s="16" t="s">
        <v>1378</v>
      </c>
      <c r="NH496" s="16" t="s">
        <v>1913</v>
      </c>
      <c r="NI496" s="16" t="s">
        <v>11658</v>
      </c>
      <c r="NJ496" s="16" t="s">
        <v>9102</v>
      </c>
      <c r="NK496" s="16" t="s">
        <v>11753</v>
      </c>
      <c r="NR496" s="16" t="s">
        <v>451</v>
      </c>
      <c r="NS496" s="16" t="s">
        <v>462</v>
      </c>
      <c r="NT496" s="16" t="s">
        <v>478</v>
      </c>
      <c r="NU496" s="16">
        <v>1.1910000000000001</v>
      </c>
      <c r="NV496" s="16" t="s">
        <v>451</v>
      </c>
      <c r="NW496" s="16" t="s">
        <v>1175</v>
      </c>
      <c r="NX496" s="16" t="s">
        <v>1142</v>
      </c>
      <c r="OB496" s="16" t="s">
        <v>831</v>
      </c>
      <c r="OC496" s="16" t="s">
        <v>451</v>
      </c>
    </row>
    <row r="497" spans="1:394" x14ac:dyDescent="0.25">
      <c r="A497" s="16" t="s">
        <v>11250</v>
      </c>
      <c r="B497" s="16" t="s">
        <v>1056</v>
      </c>
      <c r="C497" s="16" t="s">
        <v>4199</v>
      </c>
      <c r="D497" s="16" t="s">
        <v>843</v>
      </c>
      <c r="E497" s="16" t="s">
        <v>843</v>
      </c>
      <c r="F497" s="16" t="s">
        <v>843</v>
      </c>
      <c r="G497" s="16" t="s">
        <v>843</v>
      </c>
      <c r="H497" s="16" t="s">
        <v>843</v>
      </c>
      <c r="I497" s="16" t="s">
        <v>844</v>
      </c>
      <c r="J497" s="16" t="s">
        <v>843</v>
      </c>
      <c r="K497" s="16" t="s">
        <v>843</v>
      </c>
      <c r="L497" s="16" t="s">
        <v>843</v>
      </c>
      <c r="M497" s="16" t="s">
        <v>843</v>
      </c>
      <c r="N497" s="16" t="s">
        <v>843</v>
      </c>
      <c r="O497" s="16" t="s">
        <v>843</v>
      </c>
      <c r="Q497" s="16" t="s">
        <v>843</v>
      </c>
      <c r="R497" s="16">
        <v>44</v>
      </c>
      <c r="T497" s="16" t="s">
        <v>474</v>
      </c>
      <c r="U497" s="16" t="s">
        <v>843</v>
      </c>
      <c r="V497" s="16" t="s">
        <v>844</v>
      </c>
      <c r="W497" s="16" t="s">
        <v>843</v>
      </c>
      <c r="X497" s="16" t="s">
        <v>844</v>
      </c>
      <c r="Y497" s="16" t="s">
        <v>843</v>
      </c>
      <c r="Z497" s="16" t="s">
        <v>843</v>
      </c>
      <c r="AA497" s="16" t="s">
        <v>843</v>
      </c>
      <c r="AB497" s="16" t="s">
        <v>843</v>
      </c>
      <c r="AC497" s="16" t="s">
        <v>843</v>
      </c>
      <c r="AD497" s="16" t="s">
        <v>867</v>
      </c>
      <c r="BF497" s="16" t="s">
        <v>843</v>
      </c>
      <c r="JB497" s="16" t="s">
        <v>867</v>
      </c>
      <c r="JC497" s="16" t="s">
        <v>865</v>
      </c>
      <c r="JG497" s="16" t="s">
        <v>843</v>
      </c>
      <c r="KO497" s="16" t="s">
        <v>10006</v>
      </c>
      <c r="KP497" s="16" t="s">
        <v>10005</v>
      </c>
      <c r="KQ497" s="16" t="s">
        <v>8694</v>
      </c>
      <c r="KR497" s="16" t="s">
        <v>11251</v>
      </c>
      <c r="KS497" s="16" t="s">
        <v>10007</v>
      </c>
      <c r="KT497" s="16" t="s">
        <v>8696</v>
      </c>
      <c r="KU497" s="16" t="s">
        <v>844</v>
      </c>
      <c r="KV497" s="16" t="s">
        <v>8696</v>
      </c>
      <c r="LC497" s="16" t="s">
        <v>10879</v>
      </c>
      <c r="LF497" s="16" t="s">
        <v>11654</v>
      </c>
      <c r="LJ497" s="16" t="s">
        <v>831</v>
      </c>
      <c r="LK497" s="16" t="s">
        <v>831</v>
      </c>
      <c r="LL497" s="16" t="s">
        <v>8756</v>
      </c>
      <c r="LM497" s="16" t="s">
        <v>8741</v>
      </c>
      <c r="LO497" s="16" t="s">
        <v>843</v>
      </c>
      <c r="LP497" s="16" t="s">
        <v>1056</v>
      </c>
      <c r="LQ497" s="16" t="s">
        <v>844</v>
      </c>
      <c r="LR497" s="16" t="s">
        <v>844</v>
      </c>
      <c r="LS497" s="16" t="s">
        <v>844</v>
      </c>
      <c r="LT497" s="16" t="s">
        <v>844</v>
      </c>
      <c r="LU497" s="16" t="s">
        <v>843</v>
      </c>
      <c r="LV497" s="16" t="s">
        <v>843</v>
      </c>
      <c r="LW497" s="16" t="s">
        <v>843</v>
      </c>
      <c r="LX497" s="16" t="s">
        <v>1056</v>
      </c>
      <c r="LY497" s="16" t="s">
        <v>843</v>
      </c>
      <c r="LZ497" s="16" t="s">
        <v>843</v>
      </c>
      <c r="MA497" s="16" t="s">
        <v>843</v>
      </c>
      <c r="MB497" s="16" t="s">
        <v>843</v>
      </c>
      <c r="MC497" s="16" t="s">
        <v>843</v>
      </c>
      <c r="ME497" s="16" t="s">
        <v>11656</v>
      </c>
      <c r="MF497" s="16" t="s">
        <v>8847</v>
      </c>
      <c r="MR497" s="16" t="s">
        <v>474</v>
      </c>
      <c r="MS497" s="16" t="s">
        <v>11890</v>
      </c>
      <c r="NI497" s="16" t="s">
        <v>11658</v>
      </c>
      <c r="NR497" s="16" t="s">
        <v>451</v>
      </c>
      <c r="NS497" s="16" t="s">
        <v>462</v>
      </c>
      <c r="NT497" s="16" t="s">
        <v>478</v>
      </c>
      <c r="NU497" s="16">
        <v>1.1910000000000001</v>
      </c>
      <c r="NV497" s="16" t="s">
        <v>451</v>
      </c>
      <c r="NW497" s="16" t="s">
        <v>1181</v>
      </c>
      <c r="NX497" s="16" t="s">
        <v>1142</v>
      </c>
      <c r="OB497" s="16" t="s">
        <v>831</v>
      </c>
      <c r="OC497" s="16" t="s">
        <v>451</v>
      </c>
    </row>
    <row r="498" spans="1:394" x14ac:dyDescent="0.25">
      <c r="A498" s="16" t="s">
        <v>11255</v>
      </c>
      <c r="B498" s="16" t="s">
        <v>844</v>
      </c>
      <c r="C498" s="16" t="s">
        <v>972</v>
      </c>
      <c r="D498" s="16" t="s">
        <v>844</v>
      </c>
      <c r="E498" s="16" t="s">
        <v>843</v>
      </c>
      <c r="F498" s="16" t="s">
        <v>843</v>
      </c>
      <c r="G498" s="16" t="s">
        <v>843</v>
      </c>
      <c r="H498" s="16" t="s">
        <v>843</v>
      </c>
      <c r="I498" s="16" t="s">
        <v>843</v>
      </c>
      <c r="J498" s="16" t="s">
        <v>843</v>
      </c>
      <c r="K498" s="16" t="s">
        <v>843</v>
      </c>
      <c r="L498" s="16" t="s">
        <v>843</v>
      </c>
      <c r="M498" s="16" t="s">
        <v>843</v>
      </c>
      <c r="N498" s="16" t="s">
        <v>843</v>
      </c>
      <c r="O498" s="16" t="s">
        <v>843</v>
      </c>
      <c r="Q498" s="16" t="s">
        <v>844</v>
      </c>
      <c r="R498" s="16">
        <v>49</v>
      </c>
      <c r="T498" s="16" t="s">
        <v>470</v>
      </c>
      <c r="U498" s="16" t="s">
        <v>844</v>
      </c>
      <c r="V498" s="16" t="s">
        <v>843</v>
      </c>
      <c r="W498" s="16" t="s">
        <v>844</v>
      </c>
      <c r="X498" s="16" t="s">
        <v>843</v>
      </c>
      <c r="Y498" s="16" t="s">
        <v>843</v>
      </c>
      <c r="Z498" s="16" t="s">
        <v>843</v>
      </c>
      <c r="AA498" s="16" t="s">
        <v>843</v>
      </c>
      <c r="AB498" s="16" t="s">
        <v>844</v>
      </c>
      <c r="AC498" s="16" t="s">
        <v>843</v>
      </c>
      <c r="AD498" s="16" t="s">
        <v>867</v>
      </c>
      <c r="AF498" s="16" t="s">
        <v>11659</v>
      </c>
      <c r="AG498" s="16" t="s">
        <v>11700</v>
      </c>
      <c r="AH498" s="16" t="s">
        <v>844</v>
      </c>
      <c r="AI498" s="16" t="s">
        <v>843</v>
      </c>
      <c r="AJ498" s="16" t="s">
        <v>844</v>
      </c>
      <c r="AK498" s="16" t="s">
        <v>844</v>
      </c>
      <c r="AL498" s="16" t="s">
        <v>843</v>
      </c>
      <c r="AM498" s="16" t="s">
        <v>844</v>
      </c>
      <c r="AN498" s="16" t="s">
        <v>843</v>
      </c>
      <c r="AO498" s="16" t="s">
        <v>843</v>
      </c>
      <c r="AP498" s="16" t="s">
        <v>843</v>
      </c>
      <c r="AQ498" s="16" t="s">
        <v>844</v>
      </c>
      <c r="AR498" s="16" t="s">
        <v>4415</v>
      </c>
      <c r="AS498" s="16" t="s">
        <v>844</v>
      </c>
      <c r="AT498" s="16" t="s">
        <v>843</v>
      </c>
      <c r="AU498" s="16" t="s">
        <v>843</v>
      </c>
      <c r="AV498" s="16" t="s">
        <v>843</v>
      </c>
      <c r="AW498" s="16" t="s">
        <v>843</v>
      </c>
      <c r="AX498" s="16" t="s">
        <v>843</v>
      </c>
      <c r="AY498" s="16" t="s">
        <v>843</v>
      </c>
      <c r="AZ498" s="16" t="s">
        <v>4437</v>
      </c>
      <c r="BF498" s="16" t="s">
        <v>844</v>
      </c>
      <c r="BH498" s="16" t="s">
        <v>7386</v>
      </c>
      <c r="BI498" s="16" t="s">
        <v>7770</v>
      </c>
      <c r="BJ498" s="16" t="s">
        <v>844</v>
      </c>
      <c r="BK498" s="16" t="s">
        <v>843</v>
      </c>
      <c r="BL498" s="16" t="s">
        <v>843</v>
      </c>
      <c r="BM498" s="16" t="s">
        <v>843</v>
      </c>
      <c r="BN498" s="16" t="s">
        <v>843</v>
      </c>
      <c r="BO498" s="16" t="s">
        <v>843</v>
      </c>
      <c r="BP498" s="16" t="s">
        <v>843</v>
      </c>
      <c r="BQ498" s="16" t="s">
        <v>843</v>
      </c>
      <c r="BR498" s="16" t="s">
        <v>7799</v>
      </c>
      <c r="BS498" s="16" t="s">
        <v>843</v>
      </c>
      <c r="BT498" s="16" t="s">
        <v>843</v>
      </c>
      <c r="BU498" s="16" t="s">
        <v>843</v>
      </c>
      <c r="BV498" s="16" t="s">
        <v>844</v>
      </c>
      <c r="BW498" s="16" t="s">
        <v>843</v>
      </c>
      <c r="BX498" s="16" t="s">
        <v>843</v>
      </c>
      <c r="BY498" s="16" t="s">
        <v>843</v>
      </c>
      <c r="BZ498" s="16" t="s">
        <v>843</v>
      </c>
      <c r="CA498" s="16" t="s">
        <v>843</v>
      </c>
      <c r="DX498" s="16" t="s">
        <v>867</v>
      </c>
      <c r="DY498" s="16" t="s">
        <v>867</v>
      </c>
      <c r="ES498" s="16" t="s">
        <v>867</v>
      </c>
      <c r="EU498" s="16" t="s">
        <v>7813</v>
      </c>
      <c r="EV498" s="16" t="s">
        <v>865</v>
      </c>
      <c r="FT498" s="16" t="s">
        <v>865</v>
      </c>
      <c r="HC498" s="16" t="s">
        <v>867</v>
      </c>
      <c r="HD498" s="16" t="s">
        <v>867</v>
      </c>
      <c r="HE498" s="16" t="s">
        <v>4681</v>
      </c>
      <c r="HF498" s="16" t="s">
        <v>843</v>
      </c>
      <c r="HG498" s="16" t="s">
        <v>843</v>
      </c>
      <c r="HH498" s="16" t="s">
        <v>843</v>
      </c>
      <c r="HI498" s="16" t="s">
        <v>844</v>
      </c>
      <c r="HJ498" s="16" t="s">
        <v>843</v>
      </c>
      <c r="HK498" s="16" t="s">
        <v>843</v>
      </c>
      <c r="HL498" s="16" t="s">
        <v>843</v>
      </c>
      <c r="HM498" s="16" t="s">
        <v>843</v>
      </c>
      <c r="HN498" s="16" t="s">
        <v>843</v>
      </c>
      <c r="HO498" s="16" t="s">
        <v>843</v>
      </c>
      <c r="HP498" s="16" t="s">
        <v>843</v>
      </c>
      <c r="HQ498" s="16" t="s">
        <v>843</v>
      </c>
      <c r="HR498" s="16" t="s">
        <v>843</v>
      </c>
      <c r="HS498" s="16" t="s">
        <v>843</v>
      </c>
      <c r="IZ498" s="16" t="s">
        <v>867</v>
      </c>
      <c r="JA498" s="16" t="s">
        <v>4816</v>
      </c>
      <c r="JB498" s="16" t="s">
        <v>867</v>
      </c>
      <c r="JC498" s="16" t="s">
        <v>865</v>
      </c>
      <c r="JG498" s="16" t="s">
        <v>843</v>
      </c>
      <c r="JV498" s="16">
        <v>20</v>
      </c>
      <c r="JW498" s="16" t="s">
        <v>7600</v>
      </c>
      <c r="JX498" s="16">
        <v>25</v>
      </c>
      <c r="JZ498" s="16" t="s">
        <v>4910</v>
      </c>
      <c r="KB498" s="16" t="s">
        <v>7628</v>
      </c>
      <c r="KD498" s="16" t="s">
        <v>4920</v>
      </c>
      <c r="KE498" s="16" t="s">
        <v>7277</v>
      </c>
      <c r="KF498" s="16" t="s">
        <v>4942</v>
      </c>
      <c r="KH498" s="16" t="s">
        <v>7636</v>
      </c>
      <c r="KI498" s="16" t="s">
        <v>4982</v>
      </c>
      <c r="KK498" s="16" t="s">
        <v>4874</v>
      </c>
      <c r="KM498" s="16" t="s">
        <v>7625</v>
      </c>
      <c r="KO498" s="16" t="s">
        <v>10011</v>
      </c>
      <c r="KP498" s="16" t="s">
        <v>10010</v>
      </c>
      <c r="KQ498" s="16" t="s">
        <v>8694</v>
      </c>
      <c r="KR498" s="16" t="s">
        <v>11256</v>
      </c>
      <c r="KS498" s="16" t="s">
        <v>10012</v>
      </c>
      <c r="KT498" s="16" t="s">
        <v>9148</v>
      </c>
      <c r="KU498" s="16" t="s">
        <v>844</v>
      </c>
      <c r="KV498" s="16" t="s">
        <v>9148</v>
      </c>
      <c r="KW498" s="16" t="s">
        <v>851</v>
      </c>
      <c r="KX498" s="16" t="s">
        <v>487</v>
      </c>
      <c r="KY498" s="16" t="s">
        <v>487</v>
      </c>
      <c r="KZ498" s="16" t="s">
        <v>487</v>
      </c>
      <c r="LC498" s="16" t="s">
        <v>10879</v>
      </c>
      <c r="LF498" s="16" t="s">
        <v>11654</v>
      </c>
      <c r="LI498" s="16" t="s">
        <v>11655</v>
      </c>
      <c r="LJ498" s="16" t="s">
        <v>831</v>
      </c>
      <c r="LK498" s="16" t="s">
        <v>831</v>
      </c>
      <c r="LL498" s="16" t="s">
        <v>8756</v>
      </c>
      <c r="LM498" s="16" t="s">
        <v>8741</v>
      </c>
      <c r="LO498" s="16" t="s">
        <v>843</v>
      </c>
      <c r="LP498" s="16" t="s">
        <v>844</v>
      </c>
      <c r="LQ498" s="16" t="s">
        <v>844</v>
      </c>
      <c r="LR498" s="16" t="s">
        <v>843</v>
      </c>
      <c r="LS498" s="16" t="s">
        <v>844</v>
      </c>
      <c r="LT498" s="16" t="s">
        <v>843</v>
      </c>
      <c r="LU498" s="16" t="s">
        <v>843</v>
      </c>
      <c r="LV498" s="16" t="s">
        <v>843</v>
      </c>
      <c r="LW498" s="16" t="s">
        <v>844</v>
      </c>
      <c r="LX498" s="16" t="s">
        <v>844</v>
      </c>
      <c r="LY498" s="16" t="s">
        <v>843</v>
      </c>
      <c r="LZ498" s="16" t="s">
        <v>843</v>
      </c>
      <c r="MA498" s="16" t="s">
        <v>843</v>
      </c>
      <c r="MB498" s="16" t="s">
        <v>843</v>
      </c>
      <c r="MC498" s="16" t="s">
        <v>843</v>
      </c>
      <c r="ME498" s="16" t="s">
        <v>11656</v>
      </c>
      <c r="MF498" s="16" t="s">
        <v>8847</v>
      </c>
      <c r="MG498" s="16" t="s">
        <v>1834</v>
      </c>
      <c r="MH498" s="16" t="s">
        <v>11668</v>
      </c>
      <c r="MI498" s="16" t="s">
        <v>11668</v>
      </c>
      <c r="MJ498" s="16" t="s">
        <v>1838</v>
      </c>
      <c r="MK498" s="16" t="s">
        <v>8886</v>
      </c>
      <c r="ML498" s="16" t="s">
        <v>1787</v>
      </c>
      <c r="MM498" s="16" t="s">
        <v>486</v>
      </c>
      <c r="MN498" s="16" t="s">
        <v>1798</v>
      </c>
      <c r="MO498" s="16" t="s">
        <v>1805</v>
      </c>
      <c r="MP498" s="16" t="s">
        <v>1829</v>
      </c>
      <c r="MQ498" s="16" t="s">
        <v>1785</v>
      </c>
      <c r="MR498" s="16" t="s">
        <v>470</v>
      </c>
      <c r="MS498" s="16" t="s">
        <v>11890</v>
      </c>
      <c r="MT498" s="16" t="s">
        <v>9003</v>
      </c>
      <c r="MU498" s="16" t="s">
        <v>816</v>
      </c>
      <c r="NC498" s="16" t="s">
        <v>487</v>
      </c>
      <c r="ND498" s="16" t="s">
        <v>486</v>
      </c>
      <c r="NE498" s="16" t="s">
        <v>487</v>
      </c>
      <c r="NF498" s="16" t="s">
        <v>487</v>
      </c>
      <c r="NG498" s="16" t="s">
        <v>1380</v>
      </c>
      <c r="NH498" s="16" t="s">
        <v>1912</v>
      </c>
      <c r="NI498" s="16" t="s">
        <v>11658</v>
      </c>
      <c r="NJ498" s="16" t="s">
        <v>11892</v>
      </c>
      <c r="NK498" s="16" t="s">
        <v>11893</v>
      </c>
      <c r="NM498" s="16" t="s">
        <v>11682</v>
      </c>
      <c r="NN498" s="16" t="s">
        <v>867</v>
      </c>
      <c r="NO498" s="16" t="s">
        <v>11683</v>
      </c>
      <c r="NP498" s="16" t="s">
        <v>11684</v>
      </c>
      <c r="NR498" s="16" t="s">
        <v>451</v>
      </c>
      <c r="NS498" s="16" t="s">
        <v>462</v>
      </c>
      <c r="NT498" s="16" t="s">
        <v>482</v>
      </c>
      <c r="NU498" s="16">
        <v>0.79400000000000004</v>
      </c>
      <c r="NV498" s="16" t="s">
        <v>451</v>
      </c>
      <c r="NW498" s="16" t="s">
        <v>1175</v>
      </c>
      <c r="NX498" s="16" t="s">
        <v>1142</v>
      </c>
      <c r="OB498" s="16" t="s">
        <v>831</v>
      </c>
      <c r="OC498" s="16" t="s">
        <v>451</v>
      </c>
      <c r="OD498" s="16" t="s">
        <v>487</v>
      </c>
    </row>
    <row r="499" spans="1:394" x14ac:dyDescent="0.25">
      <c r="A499" s="16" t="s">
        <v>11259</v>
      </c>
      <c r="B499" s="16" t="s">
        <v>844</v>
      </c>
      <c r="C499" s="16" t="s">
        <v>972</v>
      </c>
      <c r="D499" s="16" t="s">
        <v>844</v>
      </c>
      <c r="E499" s="16" t="s">
        <v>843</v>
      </c>
      <c r="F499" s="16" t="s">
        <v>843</v>
      </c>
      <c r="G499" s="16" t="s">
        <v>843</v>
      </c>
      <c r="H499" s="16" t="s">
        <v>843</v>
      </c>
      <c r="I499" s="16" t="s">
        <v>843</v>
      </c>
      <c r="J499" s="16" t="s">
        <v>843</v>
      </c>
      <c r="K499" s="16" t="s">
        <v>843</v>
      </c>
      <c r="L499" s="16" t="s">
        <v>843</v>
      </c>
      <c r="M499" s="16" t="s">
        <v>843</v>
      </c>
      <c r="N499" s="16" t="s">
        <v>843</v>
      </c>
      <c r="O499" s="16" t="s">
        <v>843</v>
      </c>
      <c r="Q499" s="16" t="s">
        <v>844</v>
      </c>
      <c r="R499" s="16">
        <v>36</v>
      </c>
      <c r="T499" s="16" t="s">
        <v>470</v>
      </c>
      <c r="U499" s="16" t="s">
        <v>844</v>
      </c>
      <c r="V499" s="16" t="s">
        <v>843</v>
      </c>
      <c r="W499" s="16" t="s">
        <v>844</v>
      </c>
      <c r="X499" s="16" t="s">
        <v>843</v>
      </c>
      <c r="Y499" s="16" t="s">
        <v>843</v>
      </c>
      <c r="Z499" s="16" t="s">
        <v>843</v>
      </c>
      <c r="AA499" s="16" t="s">
        <v>843</v>
      </c>
      <c r="AB499" s="16" t="s">
        <v>844</v>
      </c>
      <c r="AC499" s="16" t="s">
        <v>843</v>
      </c>
      <c r="AD499" s="16" t="s">
        <v>867</v>
      </c>
      <c r="AF499" s="16" t="s">
        <v>11687</v>
      </c>
      <c r="AG499" s="16" t="s">
        <v>11652</v>
      </c>
      <c r="AH499" s="16" t="s">
        <v>844</v>
      </c>
      <c r="AI499" s="16" t="s">
        <v>843</v>
      </c>
      <c r="AJ499" s="16" t="s">
        <v>844</v>
      </c>
      <c r="AK499" s="16" t="s">
        <v>843</v>
      </c>
      <c r="AL499" s="16" t="s">
        <v>844</v>
      </c>
      <c r="AM499" s="16" t="s">
        <v>844</v>
      </c>
      <c r="AN499" s="16" t="s">
        <v>843</v>
      </c>
      <c r="AO499" s="16" t="s">
        <v>843</v>
      </c>
      <c r="AP499" s="16" t="s">
        <v>843</v>
      </c>
      <c r="AQ499" s="16" t="s">
        <v>844</v>
      </c>
      <c r="AR499" s="16" t="s">
        <v>4433</v>
      </c>
      <c r="AS499" s="16" t="s">
        <v>843</v>
      </c>
      <c r="AT499" s="16" t="s">
        <v>843</v>
      </c>
      <c r="AU499" s="16" t="s">
        <v>843</v>
      </c>
      <c r="AV499" s="16" t="s">
        <v>843</v>
      </c>
      <c r="AW499" s="16" t="s">
        <v>843</v>
      </c>
      <c r="AX499" s="16" t="s">
        <v>843</v>
      </c>
      <c r="AY499" s="16" t="s">
        <v>844</v>
      </c>
      <c r="BF499" s="16" t="s">
        <v>844</v>
      </c>
      <c r="BH499" s="16" t="s">
        <v>7386</v>
      </c>
      <c r="BI499" s="16" t="s">
        <v>7770</v>
      </c>
      <c r="BJ499" s="16" t="s">
        <v>844</v>
      </c>
      <c r="BK499" s="16" t="s">
        <v>843</v>
      </c>
      <c r="BL499" s="16" t="s">
        <v>843</v>
      </c>
      <c r="BM499" s="16" t="s">
        <v>843</v>
      </c>
      <c r="BN499" s="16" t="s">
        <v>843</v>
      </c>
      <c r="BO499" s="16" t="s">
        <v>843</v>
      </c>
      <c r="BP499" s="16" t="s">
        <v>843</v>
      </c>
      <c r="BQ499" s="16" t="s">
        <v>843</v>
      </c>
      <c r="BR499" s="16" t="s">
        <v>7799</v>
      </c>
      <c r="BS499" s="16" t="s">
        <v>843</v>
      </c>
      <c r="BT499" s="16" t="s">
        <v>843</v>
      </c>
      <c r="BU499" s="16" t="s">
        <v>843</v>
      </c>
      <c r="BV499" s="16" t="s">
        <v>844</v>
      </c>
      <c r="BW499" s="16" t="s">
        <v>843</v>
      </c>
      <c r="BX499" s="16" t="s">
        <v>843</v>
      </c>
      <c r="BY499" s="16" t="s">
        <v>843</v>
      </c>
      <c r="BZ499" s="16" t="s">
        <v>843</v>
      </c>
      <c r="CA499" s="16" t="s">
        <v>843</v>
      </c>
      <c r="DX499" s="16" t="s">
        <v>865</v>
      </c>
      <c r="ES499" s="16" t="s">
        <v>865</v>
      </c>
      <c r="EU499" s="16" t="s">
        <v>7810</v>
      </c>
      <c r="EV499" s="16" t="s">
        <v>865</v>
      </c>
      <c r="FT499" s="16" t="s">
        <v>865</v>
      </c>
      <c r="HC499" s="16" t="s">
        <v>865</v>
      </c>
      <c r="JA499" s="16" t="s">
        <v>4822</v>
      </c>
      <c r="JB499" s="16" t="s">
        <v>865</v>
      </c>
      <c r="JC499" s="16" t="s">
        <v>865</v>
      </c>
      <c r="JD499" s="16" t="s">
        <v>865</v>
      </c>
      <c r="JE499" s="16" t="s">
        <v>865</v>
      </c>
      <c r="JF499" s="16" t="s">
        <v>865</v>
      </c>
      <c r="JG499" s="16" t="s">
        <v>1056</v>
      </c>
      <c r="JH499" s="16" t="s">
        <v>7574</v>
      </c>
      <c r="JJ499" s="16" t="s">
        <v>867</v>
      </c>
      <c r="KF499" s="16" t="s">
        <v>4942</v>
      </c>
      <c r="KI499" s="16" t="s">
        <v>4982</v>
      </c>
      <c r="KK499" s="16" t="s">
        <v>4904</v>
      </c>
      <c r="KM499" s="16" t="s">
        <v>7628</v>
      </c>
      <c r="KO499" s="16" t="s">
        <v>10015</v>
      </c>
      <c r="KP499" s="16" t="s">
        <v>10014</v>
      </c>
      <c r="KQ499" s="16" t="s">
        <v>8694</v>
      </c>
      <c r="KR499" s="16" t="s">
        <v>11260</v>
      </c>
      <c r="KS499" s="16" t="s">
        <v>10016</v>
      </c>
      <c r="KT499" s="16" t="s">
        <v>9148</v>
      </c>
      <c r="KU499" s="16" t="s">
        <v>844</v>
      </c>
      <c r="KV499" s="16" t="s">
        <v>9148</v>
      </c>
      <c r="KW499" s="16" t="s">
        <v>851</v>
      </c>
      <c r="KY499" s="16" t="s">
        <v>486</v>
      </c>
      <c r="LC499" s="16" t="s">
        <v>10879</v>
      </c>
      <c r="LF499" s="16" t="s">
        <v>11654</v>
      </c>
      <c r="LI499" s="16" t="s">
        <v>11655</v>
      </c>
      <c r="LJ499" s="16" t="s">
        <v>843</v>
      </c>
      <c r="LK499" s="16" t="s">
        <v>836</v>
      </c>
      <c r="LL499" s="16" t="s">
        <v>8756</v>
      </c>
      <c r="LM499" s="16" t="s">
        <v>8741</v>
      </c>
      <c r="LO499" s="16" t="s">
        <v>844</v>
      </c>
      <c r="LP499" s="16" t="s">
        <v>844</v>
      </c>
      <c r="LQ499" s="16" t="s">
        <v>844</v>
      </c>
      <c r="LR499" s="16" t="s">
        <v>844</v>
      </c>
      <c r="LS499" s="16" t="s">
        <v>844</v>
      </c>
      <c r="LT499" s="16" t="s">
        <v>843</v>
      </c>
      <c r="LU499" s="16" t="s">
        <v>843</v>
      </c>
      <c r="LV499" s="16" t="s">
        <v>843</v>
      </c>
      <c r="LW499" s="16" t="s">
        <v>843</v>
      </c>
      <c r="LX499" s="16" t="s">
        <v>843</v>
      </c>
      <c r="LY499" s="16" t="s">
        <v>843</v>
      </c>
      <c r="LZ499" s="16" t="s">
        <v>844</v>
      </c>
      <c r="MA499" s="16" t="s">
        <v>843</v>
      </c>
      <c r="MB499" s="16" t="s">
        <v>843</v>
      </c>
      <c r="MC499" s="16" t="s">
        <v>843</v>
      </c>
      <c r="ME499" s="16" t="s">
        <v>11656</v>
      </c>
      <c r="MF499" s="16" t="s">
        <v>8847</v>
      </c>
      <c r="MJ499" s="16" t="s">
        <v>1834</v>
      </c>
      <c r="MO499" s="16" t="s">
        <v>1805</v>
      </c>
      <c r="MP499" s="16" t="s">
        <v>1829</v>
      </c>
      <c r="MQ499" s="16" t="s">
        <v>1784</v>
      </c>
      <c r="MR499" s="16" t="s">
        <v>470</v>
      </c>
      <c r="MS499" s="16" t="s">
        <v>11890</v>
      </c>
      <c r="MT499" s="16" t="s">
        <v>9015</v>
      </c>
      <c r="MU499" s="16" t="s">
        <v>816</v>
      </c>
      <c r="NC499" s="16" t="s">
        <v>486</v>
      </c>
      <c r="ND499" s="16" t="s">
        <v>486</v>
      </c>
      <c r="NE499" s="16" t="s">
        <v>486</v>
      </c>
      <c r="NG499" s="16" t="s">
        <v>1378</v>
      </c>
      <c r="NI499" s="16" t="s">
        <v>11658</v>
      </c>
      <c r="NR499" s="16" t="s">
        <v>451</v>
      </c>
      <c r="NS499" s="16" t="s">
        <v>462</v>
      </c>
      <c r="NT499" s="16" t="s">
        <v>482</v>
      </c>
      <c r="NU499" s="16">
        <v>0.79400000000000004</v>
      </c>
      <c r="NV499" s="16" t="s">
        <v>451</v>
      </c>
      <c r="NW499" s="16" t="s">
        <v>1175</v>
      </c>
      <c r="NX499" s="16" t="s">
        <v>1142</v>
      </c>
      <c r="OB499" s="16" t="s">
        <v>836</v>
      </c>
      <c r="OC499" s="16" t="s">
        <v>451</v>
      </c>
    </row>
    <row r="500" spans="1:394" x14ac:dyDescent="0.25">
      <c r="A500" s="16" t="s">
        <v>11263</v>
      </c>
      <c r="B500" s="16" t="s">
        <v>1056</v>
      </c>
      <c r="C500" s="16" t="s">
        <v>972</v>
      </c>
      <c r="D500" s="16" t="s">
        <v>844</v>
      </c>
      <c r="E500" s="16" t="s">
        <v>843</v>
      </c>
      <c r="F500" s="16" t="s">
        <v>843</v>
      </c>
      <c r="G500" s="16" t="s">
        <v>843</v>
      </c>
      <c r="H500" s="16" t="s">
        <v>843</v>
      </c>
      <c r="I500" s="16" t="s">
        <v>843</v>
      </c>
      <c r="J500" s="16" t="s">
        <v>843</v>
      </c>
      <c r="K500" s="16" t="s">
        <v>843</v>
      </c>
      <c r="L500" s="16" t="s">
        <v>843</v>
      </c>
      <c r="M500" s="16" t="s">
        <v>843</v>
      </c>
      <c r="N500" s="16" t="s">
        <v>843</v>
      </c>
      <c r="O500" s="16" t="s">
        <v>843</v>
      </c>
      <c r="Q500" s="16" t="s">
        <v>844</v>
      </c>
      <c r="R500" s="16">
        <v>12</v>
      </c>
      <c r="T500" s="16" t="s">
        <v>474</v>
      </c>
      <c r="U500" s="16" t="s">
        <v>843</v>
      </c>
      <c r="V500" s="16" t="s">
        <v>844</v>
      </c>
      <c r="W500" s="16" t="s">
        <v>843</v>
      </c>
      <c r="X500" s="16" t="s">
        <v>843</v>
      </c>
      <c r="Y500" s="16" t="s">
        <v>843</v>
      </c>
      <c r="Z500" s="16" t="s">
        <v>844</v>
      </c>
      <c r="AA500" s="16" t="s">
        <v>843</v>
      </c>
      <c r="AB500" s="16" t="s">
        <v>843</v>
      </c>
      <c r="AC500" s="16" t="s">
        <v>844</v>
      </c>
      <c r="AF500" s="16" t="s">
        <v>11687</v>
      </c>
      <c r="AG500" s="16" t="s">
        <v>11710</v>
      </c>
      <c r="AH500" s="16" t="s">
        <v>844</v>
      </c>
      <c r="AI500" s="16" t="s">
        <v>843</v>
      </c>
      <c r="AJ500" s="16" t="s">
        <v>843</v>
      </c>
      <c r="AK500" s="16" t="s">
        <v>843</v>
      </c>
      <c r="AL500" s="16" t="s">
        <v>844</v>
      </c>
      <c r="AM500" s="16" t="s">
        <v>844</v>
      </c>
      <c r="AN500" s="16" t="s">
        <v>843</v>
      </c>
      <c r="AO500" s="16" t="s">
        <v>843</v>
      </c>
      <c r="AP500" s="16" t="s">
        <v>843</v>
      </c>
      <c r="AQ500" s="16" t="s">
        <v>844</v>
      </c>
      <c r="AR500" s="16" t="s">
        <v>4433</v>
      </c>
      <c r="AS500" s="16" t="s">
        <v>843</v>
      </c>
      <c r="AT500" s="16" t="s">
        <v>843</v>
      </c>
      <c r="AU500" s="16" t="s">
        <v>843</v>
      </c>
      <c r="AV500" s="16" t="s">
        <v>843</v>
      </c>
      <c r="AW500" s="16" t="s">
        <v>843</v>
      </c>
      <c r="AX500" s="16" t="s">
        <v>843</v>
      </c>
      <c r="AY500" s="16" t="s">
        <v>844</v>
      </c>
      <c r="BF500" s="16" t="s">
        <v>844</v>
      </c>
      <c r="BH500" s="16" t="s">
        <v>7386</v>
      </c>
      <c r="BI500" s="16" t="s">
        <v>11894</v>
      </c>
      <c r="BJ500" s="16" t="s">
        <v>844</v>
      </c>
      <c r="BK500" s="16" t="s">
        <v>844</v>
      </c>
      <c r="BL500" s="16" t="s">
        <v>844</v>
      </c>
      <c r="BM500" s="16" t="s">
        <v>843</v>
      </c>
      <c r="BN500" s="16" t="s">
        <v>843</v>
      </c>
      <c r="BO500" s="16" t="s">
        <v>843</v>
      </c>
      <c r="BP500" s="16" t="s">
        <v>843</v>
      </c>
      <c r="BQ500" s="16" t="s">
        <v>843</v>
      </c>
      <c r="BR500" s="16" t="s">
        <v>7793</v>
      </c>
      <c r="BS500" s="16" t="s">
        <v>843</v>
      </c>
      <c r="BT500" s="16" t="s">
        <v>844</v>
      </c>
      <c r="BU500" s="16" t="s">
        <v>843</v>
      </c>
      <c r="BV500" s="16" t="s">
        <v>843</v>
      </c>
      <c r="BW500" s="16" t="s">
        <v>843</v>
      </c>
      <c r="BX500" s="16" t="s">
        <v>843</v>
      </c>
      <c r="BY500" s="16" t="s">
        <v>843</v>
      </c>
      <c r="BZ500" s="16" t="s">
        <v>843</v>
      </c>
      <c r="CA500" s="16" t="s">
        <v>843</v>
      </c>
      <c r="CC500" s="16" t="s">
        <v>867</v>
      </c>
      <c r="CD500" s="16" t="s">
        <v>6840</v>
      </c>
      <c r="CE500" s="16" t="s">
        <v>7537</v>
      </c>
      <c r="DN500" s="16" t="s">
        <v>7554</v>
      </c>
      <c r="DQ500" s="16" t="s">
        <v>7236</v>
      </c>
      <c r="DR500" s="16" t="s">
        <v>865</v>
      </c>
      <c r="DX500" s="16" t="s">
        <v>867</v>
      </c>
      <c r="DY500" s="16" t="s">
        <v>865</v>
      </c>
      <c r="DZ500" s="16" t="s">
        <v>4501</v>
      </c>
      <c r="EA500" s="16" t="s">
        <v>843</v>
      </c>
      <c r="EB500" s="16" t="s">
        <v>843</v>
      </c>
      <c r="EC500" s="16" t="s">
        <v>843</v>
      </c>
      <c r="ED500" s="16" t="s">
        <v>843</v>
      </c>
      <c r="EE500" s="16" t="s">
        <v>844</v>
      </c>
      <c r="EF500" s="16" t="s">
        <v>843</v>
      </c>
      <c r="EG500" s="16" t="s">
        <v>843</v>
      </c>
      <c r="EH500" s="16" t="s">
        <v>843</v>
      </c>
      <c r="EI500" s="16" t="s">
        <v>843</v>
      </c>
      <c r="EJ500" s="16" t="s">
        <v>843</v>
      </c>
      <c r="EK500" s="16" t="s">
        <v>843</v>
      </c>
      <c r="EL500" s="16" t="s">
        <v>843</v>
      </c>
      <c r="EM500" s="16" t="s">
        <v>843</v>
      </c>
      <c r="EN500" s="16" t="s">
        <v>843</v>
      </c>
      <c r="EO500" s="16" t="s">
        <v>843</v>
      </c>
      <c r="EP500" s="16" t="s">
        <v>843</v>
      </c>
      <c r="EQ500" s="16" t="s">
        <v>843</v>
      </c>
      <c r="ES500" s="16" t="s">
        <v>865</v>
      </c>
      <c r="EU500" s="16" t="s">
        <v>7816</v>
      </c>
      <c r="EV500" s="16" t="s">
        <v>865</v>
      </c>
      <c r="HC500" s="16" t="s">
        <v>867</v>
      </c>
      <c r="HD500" s="16" t="s">
        <v>867</v>
      </c>
      <c r="HE500" s="16" t="s">
        <v>4677</v>
      </c>
      <c r="HF500" s="16" t="s">
        <v>843</v>
      </c>
      <c r="HG500" s="16" t="s">
        <v>843</v>
      </c>
      <c r="HH500" s="16" t="s">
        <v>844</v>
      </c>
      <c r="HI500" s="16" t="s">
        <v>843</v>
      </c>
      <c r="HJ500" s="16" t="s">
        <v>843</v>
      </c>
      <c r="HK500" s="16" t="s">
        <v>843</v>
      </c>
      <c r="HL500" s="16" t="s">
        <v>843</v>
      </c>
      <c r="HM500" s="16" t="s">
        <v>843</v>
      </c>
      <c r="HN500" s="16" t="s">
        <v>843</v>
      </c>
      <c r="HO500" s="16" t="s">
        <v>843</v>
      </c>
      <c r="HP500" s="16" t="s">
        <v>843</v>
      </c>
      <c r="HQ500" s="16" t="s">
        <v>843</v>
      </c>
      <c r="HR500" s="16" t="s">
        <v>843</v>
      </c>
      <c r="HS500" s="16" t="s">
        <v>843</v>
      </c>
      <c r="IZ500" s="16" t="s">
        <v>4796</v>
      </c>
      <c r="KO500" s="16" t="s">
        <v>10015</v>
      </c>
      <c r="KP500" s="16" t="s">
        <v>10014</v>
      </c>
      <c r="KQ500" s="16" t="s">
        <v>8694</v>
      </c>
      <c r="KR500" s="16" t="s">
        <v>11264</v>
      </c>
      <c r="KS500" s="16" t="s">
        <v>10016</v>
      </c>
      <c r="KT500" s="16" t="s">
        <v>9148</v>
      </c>
      <c r="KU500" s="16" t="s">
        <v>844</v>
      </c>
      <c r="KV500" s="16" t="s">
        <v>9148</v>
      </c>
      <c r="KW500" s="16" t="s">
        <v>851</v>
      </c>
      <c r="KX500" s="16" t="s">
        <v>486</v>
      </c>
      <c r="KY500" s="16" t="s">
        <v>487</v>
      </c>
      <c r="KZ500" s="16" t="s">
        <v>486</v>
      </c>
      <c r="LC500" s="16" t="s">
        <v>10879</v>
      </c>
      <c r="LD500" s="16" t="s">
        <v>11692</v>
      </c>
      <c r="LE500" s="16" t="s">
        <v>11693</v>
      </c>
      <c r="LF500" s="16" t="s">
        <v>11654</v>
      </c>
      <c r="LI500" s="16" t="s">
        <v>11655</v>
      </c>
      <c r="LM500" s="16" t="s">
        <v>8741</v>
      </c>
      <c r="LO500" s="16" t="s">
        <v>844</v>
      </c>
      <c r="LP500" s="16" t="s">
        <v>844</v>
      </c>
      <c r="LQ500" s="16" t="s">
        <v>844</v>
      </c>
      <c r="LR500" s="16" t="s">
        <v>844</v>
      </c>
      <c r="LS500" s="16" t="s">
        <v>844</v>
      </c>
      <c r="LT500" s="16" t="s">
        <v>843</v>
      </c>
      <c r="LU500" s="16" t="s">
        <v>843</v>
      </c>
      <c r="LV500" s="16" t="s">
        <v>843</v>
      </c>
      <c r="LW500" s="16" t="s">
        <v>843</v>
      </c>
      <c r="LX500" s="16" t="s">
        <v>843</v>
      </c>
      <c r="LY500" s="16" t="s">
        <v>843</v>
      </c>
      <c r="LZ500" s="16" t="s">
        <v>844</v>
      </c>
      <c r="MA500" s="16" t="s">
        <v>843</v>
      </c>
      <c r="MB500" s="16" t="s">
        <v>843</v>
      </c>
      <c r="MC500" s="16" t="s">
        <v>843</v>
      </c>
      <c r="ME500" s="16" t="s">
        <v>11677</v>
      </c>
      <c r="MF500" s="16" t="s">
        <v>8847</v>
      </c>
      <c r="MR500" s="16" t="s">
        <v>474</v>
      </c>
      <c r="MS500" s="16" t="s">
        <v>11890</v>
      </c>
      <c r="MT500" s="16" t="s">
        <v>9015</v>
      </c>
      <c r="MU500" s="16" t="s">
        <v>816</v>
      </c>
      <c r="MV500" s="16" t="s">
        <v>487</v>
      </c>
      <c r="MW500" s="16" t="s">
        <v>1266</v>
      </c>
      <c r="MX500" s="16" t="s">
        <v>1262</v>
      </c>
      <c r="MY500" s="16" t="s">
        <v>487</v>
      </c>
      <c r="MZ500" s="16" t="s">
        <v>486</v>
      </c>
      <c r="NA500" s="16" t="s">
        <v>486</v>
      </c>
      <c r="NC500" s="16" t="s">
        <v>486</v>
      </c>
      <c r="NE500" s="16" t="s">
        <v>487</v>
      </c>
      <c r="NF500" s="16" t="s">
        <v>487</v>
      </c>
      <c r="NI500" s="16" t="s">
        <v>11658</v>
      </c>
      <c r="NL500" s="16" t="s">
        <v>844</v>
      </c>
      <c r="NM500" s="16" t="s">
        <v>11682</v>
      </c>
      <c r="NN500" s="16" t="s">
        <v>867</v>
      </c>
      <c r="NO500" s="16" t="s">
        <v>11683</v>
      </c>
      <c r="NP500" s="16" t="s">
        <v>11684</v>
      </c>
      <c r="NS500" s="16" t="s">
        <v>462</v>
      </c>
      <c r="NT500" s="16" t="s">
        <v>482</v>
      </c>
      <c r="NU500" s="16">
        <v>0.79400000000000004</v>
      </c>
      <c r="NV500" s="16" t="s">
        <v>824</v>
      </c>
      <c r="NW500" s="16" t="s">
        <v>1179</v>
      </c>
      <c r="NX500" s="16" t="s">
        <v>1142</v>
      </c>
      <c r="NY500" s="16" t="s">
        <v>824</v>
      </c>
      <c r="NZ500" s="16" t="s">
        <v>929</v>
      </c>
      <c r="OD500" s="16" t="s">
        <v>487</v>
      </c>
    </row>
    <row r="501" spans="1:394" x14ac:dyDescent="0.25">
      <c r="A501" s="16" t="s">
        <v>11267</v>
      </c>
      <c r="B501" s="16" t="s">
        <v>844</v>
      </c>
      <c r="C501" s="16" t="s">
        <v>970</v>
      </c>
      <c r="D501" s="16" t="s">
        <v>844</v>
      </c>
      <c r="E501" s="16" t="s">
        <v>843</v>
      </c>
      <c r="F501" s="16" t="s">
        <v>843</v>
      </c>
      <c r="G501" s="16" t="s">
        <v>843</v>
      </c>
      <c r="H501" s="16" t="s">
        <v>843</v>
      </c>
      <c r="I501" s="16" t="s">
        <v>844</v>
      </c>
      <c r="J501" s="16" t="s">
        <v>843</v>
      </c>
      <c r="K501" s="16" t="s">
        <v>843</v>
      </c>
      <c r="L501" s="16" t="s">
        <v>843</v>
      </c>
      <c r="M501" s="16" t="s">
        <v>843</v>
      </c>
      <c r="N501" s="16" t="s">
        <v>843</v>
      </c>
      <c r="O501" s="16" t="s">
        <v>843</v>
      </c>
      <c r="Q501" s="16" t="s">
        <v>843</v>
      </c>
      <c r="R501" s="16">
        <v>45</v>
      </c>
      <c r="T501" s="16" t="s">
        <v>470</v>
      </c>
      <c r="U501" s="16" t="s">
        <v>844</v>
      </c>
      <c r="V501" s="16" t="s">
        <v>843</v>
      </c>
      <c r="W501" s="16" t="s">
        <v>844</v>
      </c>
      <c r="X501" s="16" t="s">
        <v>843</v>
      </c>
      <c r="Y501" s="16" t="s">
        <v>843</v>
      </c>
      <c r="Z501" s="16" t="s">
        <v>843</v>
      </c>
      <c r="AA501" s="16" t="s">
        <v>843</v>
      </c>
      <c r="AB501" s="16" t="s">
        <v>844</v>
      </c>
      <c r="AC501" s="16" t="s">
        <v>843</v>
      </c>
      <c r="AD501" s="16" t="s">
        <v>867</v>
      </c>
      <c r="BF501" s="16" t="s">
        <v>843</v>
      </c>
      <c r="JB501" s="16" t="s">
        <v>867</v>
      </c>
      <c r="JC501" s="16" t="s">
        <v>865</v>
      </c>
      <c r="JG501" s="16" t="s">
        <v>843</v>
      </c>
      <c r="KO501" s="16" t="s">
        <v>10019</v>
      </c>
      <c r="KP501" s="16" t="s">
        <v>10018</v>
      </c>
      <c r="KQ501" s="16" t="s">
        <v>8694</v>
      </c>
      <c r="KR501" s="16" t="s">
        <v>11268</v>
      </c>
      <c r="KS501" s="16" t="s">
        <v>10020</v>
      </c>
      <c r="KT501" s="16" t="s">
        <v>9148</v>
      </c>
      <c r="KU501" s="16" t="s">
        <v>844</v>
      </c>
      <c r="KV501" s="16" t="s">
        <v>9148</v>
      </c>
      <c r="LC501" s="16" t="s">
        <v>10879</v>
      </c>
      <c r="LF501" s="16" t="s">
        <v>11654</v>
      </c>
      <c r="LJ501" s="16" t="s">
        <v>831</v>
      </c>
      <c r="LK501" s="16" t="s">
        <v>831</v>
      </c>
      <c r="LL501" s="16" t="s">
        <v>8756</v>
      </c>
      <c r="LM501" s="16" t="s">
        <v>8741</v>
      </c>
      <c r="LO501" s="16" t="s">
        <v>844</v>
      </c>
      <c r="LP501" s="16" t="s">
        <v>1056</v>
      </c>
      <c r="LQ501" s="16" t="s">
        <v>1056</v>
      </c>
      <c r="LR501" s="16" t="s">
        <v>844</v>
      </c>
      <c r="LS501" s="16" t="s">
        <v>844</v>
      </c>
      <c r="LT501" s="16" t="s">
        <v>844</v>
      </c>
      <c r="LU501" s="16" t="s">
        <v>843</v>
      </c>
      <c r="LV501" s="16" t="s">
        <v>843</v>
      </c>
      <c r="LW501" s="16" t="s">
        <v>843</v>
      </c>
      <c r="LX501" s="16" t="s">
        <v>844</v>
      </c>
      <c r="LY501" s="16" t="s">
        <v>843</v>
      </c>
      <c r="LZ501" s="16" t="s">
        <v>843</v>
      </c>
      <c r="MA501" s="16" t="s">
        <v>843</v>
      </c>
      <c r="MB501" s="16" t="s">
        <v>843</v>
      </c>
      <c r="MC501" s="16" t="s">
        <v>844</v>
      </c>
      <c r="ME501" s="16" t="s">
        <v>11656</v>
      </c>
      <c r="MF501" s="16" t="s">
        <v>8847</v>
      </c>
      <c r="MR501" s="16" t="s">
        <v>470</v>
      </c>
      <c r="MS501" s="16" t="s">
        <v>11890</v>
      </c>
      <c r="NI501" s="16" t="s">
        <v>11658</v>
      </c>
      <c r="NR501" s="16" t="s">
        <v>451</v>
      </c>
      <c r="NS501" s="16" t="s">
        <v>462</v>
      </c>
      <c r="NT501" s="16" t="s">
        <v>482</v>
      </c>
      <c r="NU501" s="16">
        <v>0.79400000000000004</v>
      </c>
      <c r="NV501" s="16" t="s">
        <v>451</v>
      </c>
      <c r="NW501" s="16" t="s">
        <v>1175</v>
      </c>
      <c r="NX501" s="16" t="s">
        <v>1142</v>
      </c>
      <c r="OB501" s="16" t="s">
        <v>831</v>
      </c>
      <c r="OC501" s="16" t="s">
        <v>451</v>
      </c>
    </row>
    <row r="502" spans="1:394" x14ac:dyDescent="0.25">
      <c r="A502" s="16" t="s">
        <v>11272</v>
      </c>
      <c r="B502" s="16" t="s">
        <v>1056</v>
      </c>
      <c r="C502" s="16" t="s">
        <v>972</v>
      </c>
      <c r="D502" s="16" t="s">
        <v>844</v>
      </c>
      <c r="E502" s="16" t="s">
        <v>843</v>
      </c>
      <c r="F502" s="16" t="s">
        <v>843</v>
      </c>
      <c r="G502" s="16" t="s">
        <v>843</v>
      </c>
      <c r="H502" s="16" t="s">
        <v>843</v>
      </c>
      <c r="I502" s="16" t="s">
        <v>843</v>
      </c>
      <c r="J502" s="16" t="s">
        <v>843</v>
      </c>
      <c r="K502" s="16" t="s">
        <v>843</v>
      </c>
      <c r="L502" s="16" t="s">
        <v>843</v>
      </c>
      <c r="M502" s="16" t="s">
        <v>843</v>
      </c>
      <c r="N502" s="16" t="s">
        <v>843</v>
      </c>
      <c r="O502" s="16" t="s">
        <v>843</v>
      </c>
      <c r="Q502" s="16" t="s">
        <v>844</v>
      </c>
      <c r="R502" s="16">
        <v>49</v>
      </c>
      <c r="T502" s="16" t="s">
        <v>474</v>
      </c>
      <c r="U502" s="16" t="s">
        <v>843</v>
      </c>
      <c r="V502" s="16" t="s">
        <v>844</v>
      </c>
      <c r="W502" s="16" t="s">
        <v>843</v>
      </c>
      <c r="X502" s="16" t="s">
        <v>844</v>
      </c>
      <c r="Y502" s="16" t="s">
        <v>843</v>
      </c>
      <c r="Z502" s="16" t="s">
        <v>843</v>
      </c>
      <c r="AA502" s="16" t="s">
        <v>843</v>
      </c>
      <c r="AB502" s="16" t="s">
        <v>843</v>
      </c>
      <c r="AC502" s="16" t="s">
        <v>843</v>
      </c>
      <c r="AD502" s="16" t="s">
        <v>867</v>
      </c>
      <c r="AF502" s="16" t="s">
        <v>11673</v>
      </c>
      <c r="AG502" s="16" t="s">
        <v>11722</v>
      </c>
      <c r="AH502" s="16" t="s">
        <v>844</v>
      </c>
      <c r="AI502" s="16" t="s">
        <v>843</v>
      </c>
      <c r="AJ502" s="16" t="s">
        <v>844</v>
      </c>
      <c r="AK502" s="16" t="s">
        <v>844</v>
      </c>
      <c r="AL502" s="16" t="s">
        <v>843</v>
      </c>
      <c r="AM502" s="16" t="s">
        <v>843</v>
      </c>
      <c r="AN502" s="16" t="s">
        <v>843</v>
      </c>
      <c r="AO502" s="16" t="s">
        <v>843</v>
      </c>
      <c r="AP502" s="16" t="s">
        <v>843</v>
      </c>
      <c r="AQ502" s="16" t="s">
        <v>843</v>
      </c>
      <c r="AR502" s="16" t="s">
        <v>4433</v>
      </c>
      <c r="AS502" s="16" t="s">
        <v>843</v>
      </c>
      <c r="AT502" s="16" t="s">
        <v>843</v>
      </c>
      <c r="AU502" s="16" t="s">
        <v>843</v>
      </c>
      <c r="AV502" s="16" t="s">
        <v>843</v>
      </c>
      <c r="AW502" s="16" t="s">
        <v>843</v>
      </c>
      <c r="AX502" s="16" t="s">
        <v>843</v>
      </c>
      <c r="AY502" s="16" t="s">
        <v>844</v>
      </c>
      <c r="BF502" s="16" t="s">
        <v>843</v>
      </c>
      <c r="BH502" s="16" t="s">
        <v>7386</v>
      </c>
      <c r="BI502" s="16" t="s">
        <v>7782</v>
      </c>
      <c r="BJ502" s="16" t="s">
        <v>843</v>
      </c>
      <c r="BK502" s="16" t="s">
        <v>843</v>
      </c>
      <c r="BL502" s="16" t="s">
        <v>843</v>
      </c>
      <c r="BM502" s="16" t="s">
        <v>843</v>
      </c>
      <c r="BN502" s="16" t="s">
        <v>844</v>
      </c>
      <c r="BO502" s="16" t="s">
        <v>843</v>
      </c>
      <c r="BP502" s="16" t="s">
        <v>843</v>
      </c>
      <c r="BQ502" s="16" t="s">
        <v>843</v>
      </c>
      <c r="DX502" s="16" t="s">
        <v>865</v>
      </c>
      <c r="ES502" s="16" t="s">
        <v>865</v>
      </c>
      <c r="EU502" s="16" t="s">
        <v>7810</v>
      </c>
      <c r="EV502" s="16" t="s">
        <v>865</v>
      </c>
      <c r="HC502" s="16" t="s">
        <v>865</v>
      </c>
      <c r="JA502" s="16" t="s">
        <v>4816</v>
      </c>
      <c r="JB502" s="16" t="s">
        <v>865</v>
      </c>
      <c r="JC502" s="16" t="s">
        <v>865</v>
      </c>
      <c r="JD502" s="16" t="s">
        <v>865</v>
      </c>
      <c r="JE502" s="16" t="s">
        <v>865</v>
      </c>
      <c r="JF502" s="16" t="s">
        <v>865</v>
      </c>
      <c r="JG502" s="16" t="s">
        <v>843</v>
      </c>
      <c r="JH502" s="16" t="s">
        <v>7574</v>
      </c>
      <c r="JJ502" s="16" t="s">
        <v>867</v>
      </c>
      <c r="KF502" s="16" t="s">
        <v>4942</v>
      </c>
      <c r="KI502" s="16" t="s">
        <v>4982</v>
      </c>
      <c r="KK502" s="16" t="s">
        <v>4874</v>
      </c>
      <c r="KM502" s="16" t="s">
        <v>7610</v>
      </c>
      <c r="KO502" s="16" t="s">
        <v>10019</v>
      </c>
      <c r="KP502" s="16" t="s">
        <v>10018</v>
      </c>
      <c r="KQ502" s="16" t="s">
        <v>8694</v>
      </c>
      <c r="KR502" s="16" t="s">
        <v>11273</v>
      </c>
      <c r="KS502" s="16" t="s">
        <v>10020</v>
      </c>
      <c r="KT502" s="16" t="s">
        <v>9148</v>
      </c>
      <c r="KU502" s="16" t="s">
        <v>844</v>
      </c>
      <c r="KV502" s="16" t="s">
        <v>9148</v>
      </c>
      <c r="KW502" s="16" t="s">
        <v>851</v>
      </c>
      <c r="KY502" s="16" t="s">
        <v>486</v>
      </c>
      <c r="LC502" s="16" t="s">
        <v>10879</v>
      </c>
      <c r="LF502" s="16" t="s">
        <v>11654</v>
      </c>
      <c r="LI502" s="16" t="s">
        <v>11655</v>
      </c>
      <c r="LJ502" s="16" t="s">
        <v>843</v>
      </c>
      <c r="LK502" s="16" t="s">
        <v>836</v>
      </c>
      <c r="LL502" s="16" t="s">
        <v>8756</v>
      </c>
      <c r="LM502" s="16" t="s">
        <v>8741</v>
      </c>
      <c r="LO502" s="16" t="s">
        <v>844</v>
      </c>
      <c r="LP502" s="16" t="s">
        <v>1056</v>
      </c>
      <c r="LQ502" s="16" t="s">
        <v>1056</v>
      </c>
      <c r="LR502" s="16" t="s">
        <v>844</v>
      </c>
      <c r="LS502" s="16" t="s">
        <v>844</v>
      </c>
      <c r="LT502" s="16" t="s">
        <v>844</v>
      </c>
      <c r="LU502" s="16" t="s">
        <v>843</v>
      </c>
      <c r="LV502" s="16" t="s">
        <v>843</v>
      </c>
      <c r="LW502" s="16" t="s">
        <v>843</v>
      </c>
      <c r="LX502" s="16" t="s">
        <v>844</v>
      </c>
      <c r="LY502" s="16" t="s">
        <v>843</v>
      </c>
      <c r="LZ502" s="16" t="s">
        <v>843</v>
      </c>
      <c r="MA502" s="16" t="s">
        <v>843</v>
      </c>
      <c r="MB502" s="16" t="s">
        <v>843</v>
      </c>
      <c r="MC502" s="16" t="s">
        <v>844</v>
      </c>
      <c r="ME502" s="16" t="s">
        <v>11656</v>
      </c>
      <c r="MF502" s="16" t="s">
        <v>8847</v>
      </c>
      <c r="MJ502" s="16" t="s">
        <v>1839</v>
      </c>
      <c r="MO502" s="16" t="s">
        <v>1805</v>
      </c>
      <c r="MP502" s="16" t="s">
        <v>1829</v>
      </c>
      <c r="MQ502" s="16" t="s">
        <v>1785</v>
      </c>
      <c r="MR502" s="16" t="s">
        <v>474</v>
      </c>
      <c r="MS502" s="16" t="s">
        <v>11890</v>
      </c>
      <c r="MT502" s="16" t="s">
        <v>9015</v>
      </c>
      <c r="MU502" s="16" t="s">
        <v>816</v>
      </c>
      <c r="NC502" s="16" t="s">
        <v>486</v>
      </c>
      <c r="NE502" s="16" t="s">
        <v>486</v>
      </c>
      <c r="NG502" s="16" t="s">
        <v>1380</v>
      </c>
      <c r="NI502" s="16" t="s">
        <v>11658</v>
      </c>
      <c r="NR502" s="16" t="s">
        <v>451</v>
      </c>
      <c r="NS502" s="16" t="s">
        <v>462</v>
      </c>
      <c r="NT502" s="16" t="s">
        <v>482</v>
      </c>
      <c r="NU502" s="16">
        <v>0.79400000000000004</v>
      </c>
      <c r="NV502" s="16" t="s">
        <v>451</v>
      </c>
      <c r="NW502" s="16" t="s">
        <v>1181</v>
      </c>
      <c r="NX502" s="16" t="s">
        <v>1142</v>
      </c>
      <c r="OB502" s="16" t="s">
        <v>836</v>
      </c>
      <c r="OC502" s="16" t="s">
        <v>451</v>
      </c>
    </row>
    <row r="503" spans="1:394" x14ac:dyDescent="0.25">
      <c r="A503" s="16" t="s">
        <v>11277</v>
      </c>
      <c r="B503" s="16" t="s">
        <v>8732</v>
      </c>
      <c r="C503" s="16" t="s">
        <v>972</v>
      </c>
      <c r="D503" s="16" t="s">
        <v>844</v>
      </c>
      <c r="E503" s="16" t="s">
        <v>843</v>
      </c>
      <c r="F503" s="16" t="s">
        <v>843</v>
      </c>
      <c r="G503" s="16" t="s">
        <v>843</v>
      </c>
      <c r="H503" s="16" t="s">
        <v>843</v>
      </c>
      <c r="I503" s="16" t="s">
        <v>843</v>
      </c>
      <c r="J503" s="16" t="s">
        <v>843</v>
      </c>
      <c r="K503" s="16" t="s">
        <v>843</v>
      </c>
      <c r="L503" s="16" t="s">
        <v>843</v>
      </c>
      <c r="M503" s="16" t="s">
        <v>843</v>
      </c>
      <c r="N503" s="16" t="s">
        <v>843</v>
      </c>
      <c r="O503" s="16" t="s">
        <v>843</v>
      </c>
      <c r="Q503" s="16" t="s">
        <v>844</v>
      </c>
      <c r="R503" s="16">
        <v>10</v>
      </c>
      <c r="T503" s="16" t="s">
        <v>470</v>
      </c>
      <c r="U503" s="16" t="s">
        <v>844</v>
      </c>
      <c r="V503" s="16" t="s">
        <v>843</v>
      </c>
      <c r="W503" s="16" t="s">
        <v>843</v>
      </c>
      <c r="X503" s="16" t="s">
        <v>843</v>
      </c>
      <c r="Y503" s="16" t="s">
        <v>844</v>
      </c>
      <c r="Z503" s="16" t="s">
        <v>843</v>
      </c>
      <c r="AA503" s="16" t="s">
        <v>843</v>
      </c>
      <c r="AB503" s="16" t="s">
        <v>844</v>
      </c>
      <c r="AC503" s="16" t="s">
        <v>844</v>
      </c>
      <c r="AF503" s="16" t="s">
        <v>11673</v>
      </c>
      <c r="AG503" s="16" t="s">
        <v>11691</v>
      </c>
      <c r="AH503" s="16" t="s">
        <v>844</v>
      </c>
      <c r="AI503" s="16" t="s">
        <v>843</v>
      </c>
      <c r="AJ503" s="16" t="s">
        <v>843</v>
      </c>
      <c r="AK503" s="16" t="s">
        <v>843</v>
      </c>
      <c r="AL503" s="16" t="s">
        <v>844</v>
      </c>
      <c r="AM503" s="16" t="s">
        <v>844</v>
      </c>
      <c r="AN503" s="16" t="s">
        <v>843</v>
      </c>
      <c r="AO503" s="16" t="s">
        <v>843</v>
      </c>
      <c r="AP503" s="16" t="s">
        <v>843</v>
      </c>
      <c r="AQ503" s="16" t="s">
        <v>844</v>
      </c>
      <c r="AR503" s="16" t="s">
        <v>4433</v>
      </c>
      <c r="AS503" s="16" t="s">
        <v>843</v>
      </c>
      <c r="AT503" s="16" t="s">
        <v>843</v>
      </c>
      <c r="AU503" s="16" t="s">
        <v>843</v>
      </c>
      <c r="AV503" s="16" t="s">
        <v>843</v>
      </c>
      <c r="AW503" s="16" t="s">
        <v>843</v>
      </c>
      <c r="AX503" s="16" t="s">
        <v>843</v>
      </c>
      <c r="AY503" s="16" t="s">
        <v>844</v>
      </c>
      <c r="BF503" s="16" t="s">
        <v>844</v>
      </c>
      <c r="BI503" s="16" t="s">
        <v>7776</v>
      </c>
      <c r="BJ503" s="16" t="s">
        <v>843</v>
      </c>
      <c r="BK503" s="16" t="s">
        <v>843</v>
      </c>
      <c r="BL503" s="16" t="s">
        <v>844</v>
      </c>
      <c r="BM503" s="16" t="s">
        <v>843</v>
      </c>
      <c r="BN503" s="16" t="s">
        <v>843</v>
      </c>
      <c r="BO503" s="16" t="s">
        <v>843</v>
      </c>
      <c r="BP503" s="16" t="s">
        <v>843</v>
      </c>
      <c r="BQ503" s="16" t="s">
        <v>843</v>
      </c>
      <c r="BR503" s="16" t="s">
        <v>7793</v>
      </c>
      <c r="BS503" s="16" t="s">
        <v>843</v>
      </c>
      <c r="BT503" s="16" t="s">
        <v>844</v>
      </c>
      <c r="BU503" s="16" t="s">
        <v>843</v>
      </c>
      <c r="BV503" s="16" t="s">
        <v>843</v>
      </c>
      <c r="BW503" s="16" t="s">
        <v>843</v>
      </c>
      <c r="BX503" s="16" t="s">
        <v>843</v>
      </c>
      <c r="BY503" s="16" t="s">
        <v>843</v>
      </c>
      <c r="BZ503" s="16" t="s">
        <v>843</v>
      </c>
      <c r="CA503" s="16" t="s">
        <v>843</v>
      </c>
      <c r="CC503" s="16" t="s">
        <v>867</v>
      </c>
      <c r="CD503" s="16" t="s">
        <v>6837</v>
      </c>
      <c r="CE503" s="16" t="s">
        <v>7537</v>
      </c>
      <c r="DN503" s="16" t="s">
        <v>4411</v>
      </c>
      <c r="DQ503" s="16" t="s">
        <v>7093</v>
      </c>
      <c r="DR503" s="16" t="s">
        <v>865</v>
      </c>
      <c r="DX503" s="16" t="s">
        <v>865</v>
      </c>
      <c r="ES503" s="16" t="s">
        <v>865</v>
      </c>
      <c r="EU503" s="16" t="s">
        <v>7810</v>
      </c>
      <c r="EV503" s="16" t="s">
        <v>865</v>
      </c>
      <c r="FT503" s="16" t="s">
        <v>865</v>
      </c>
      <c r="HC503" s="16" t="s">
        <v>865</v>
      </c>
      <c r="KO503" s="16" t="s">
        <v>10019</v>
      </c>
      <c r="KP503" s="16" t="s">
        <v>10018</v>
      </c>
      <c r="KQ503" s="16" t="s">
        <v>8694</v>
      </c>
      <c r="KR503" s="16" t="s">
        <v>11278</v>
      </c>
      <c r="KS503" s="16" t="s">
        <v>10020</v>
      </c>
      <c r="KT503" s="16" t="s">
        <v>9148</v>
      </c>
      <c r="KU503" s="16" t="s">
        <v>844</v>
      </c>
      <c r="KV503" s="16" t="s">
        <v>9148</v>
      </c>
      <c r="KW503" s="16" t="s">
        <v>851</v>
      </c>
      <c r="KY503" s="16" t="s">
        <v>486</v>
      </c>
      <c r="LA503" s="16" t="s">
        <v>11675</v>
      </c>
      <c r="LC503" s="16" t="s">
        <v>10879</v>
      </c>
      <c r="LE503" s="16" t="s">
        <v>11693</v>
      </c>
      <c r="LF503" s="16" t="s">
        <v>11654</v>
      </c>
      <c r="LI503" s="16" t="s">
        <v>11655</v>
      </c>
      <c r="LM503" s="16" t="s">
        <v>8741</v>
      </c>
      <c r="LO503" s="16" t="s">
        <v>844</v>
      </c>
      <c r="LP503" s="16" t="s">
        <v>1056</v>
      </c>
      <c r="LQ503" s="16" t="s">
        <v>1056</v>
      </c>
      <c r="LR503" s="16" t="s">
        <v>844</v>
      </c>
      <c r="LS503" s="16" t="s">
        <v>844</v>
      </c>
      <c r="LT503" s="16" t="s">
        <v>844</v>
      </c>
      <c r="LU503" s="16" t="s">
        <v>843</v>
      </c>
      <c r="LV503" s="16" t="s">
        <v>843</v>
      </c>
      <c r="LW503" s="16" t="s">
        <v>843</v>
      </c>
      <c r="LX503" s="16" t="s">
        <v>844</v>
      </c>
      <c r="LY503" s="16" t="s">
        <v>843</v>
      </c>
      <c r="LZ503" s="16" t="s">
        <v>843</v>
      </c>
      <c r="MA503" s="16" t="s">
        <v>843</v>
      </c>
      <c r="MB503" s="16" t="s">
        <v>843</v>
      </c>
      <c r="MC503" s="16" t="s">
        <v>844</v>
      </c>
      <c r="MD503" s="16" t="s">
        <v>11676</v>
      </c>
      <c r="ME503" s="16" t="s">
        <v>11677</v>
      </c>
      <c r="MF503" s="16" t="s">
        <v>8847</v>
      </c>
      <c r="MR503" s="16" t="s">
        <v>470</v>
      </c>
      <c r="MS503" s="16" t="s">
        <v>11890</v>
      </c>
      <c r="MT503" s="16" t="s">
        <v>9015</v>
      </c>
      <c r="MV503" s="16" t="s">
        <v>487</v>
      </c>
      <c r="MW503" s="16" t="s">
        <v>1265</v>
      </c>
      <c r="MX503" s="16" t="s">
        <v>1262</v>
      </c>
      <c r="MY503" s="16" t="s">
        <v>486</v>
      </c>
      <c r="MZ503" s="16" t="s">
        <v>487</v>
      </c>
      <c r="NA503" s="16" t="s">
        <v>486</v>
      </c>
      <c r="NC503" s="16" t="s">
        <v>486</v>
      </c>
      <c r="ND503" s="16" t="s">
        <v>486</v>
      </c>
      <c r="NE503" s="16" t="s">
        <v>486</v>
      </c>
      <c r="NI503" s="16" t="s">
        <v>11658</v>
      </c>
      <c r="NL503" s="16" t="s">
        <v>844</v>
      </c>
      <c r="NS503" s="16" t="s">
        <v>462</v>
      </c>
      <c r="NT503" s="16" t="s">
        <v>482</v>
      </c>
      <c r="NU503" s="16">
        <v>0.79400000000000004</v>
      </c>
      <c r="NV503" s="16" t="s">
        <v>860</v>
      </c>
      <c r="NW503" s="16" t="s">
        <v>1176</v>
      </c>
      <c r="NX503" s="16" t="s">
        <v>1142</v>
      </c>
      <c r="NY503" s="16" t="s">
        <v>1122</v>
      </c>
      <c r="NZ503" s="16" t="s">
        <v>938</v>
      </c>
    </row>
    <row r="504" spans="1:394" x14ac:dyDescent="0.25">
      <c r="A504" s="16" t="s">
        <v>11282</v>
      </c>
      <c r="B504" s="16" t="s">
        <v>844</v>
      </c>
      <c r="C504" s="16" t="s">
        <v>972</v>
      </c>
      <c r="D504" s="16" t="s">
        <v>844</v>
      </c>
      <c r="E504" s="16" t="s">
        <v>843</v>
      </c>
      <c r="F504" s="16" t="s">
        <v>843</v>
      </c>
      <c r="G504" s="16" t="s">
        <v>843</v>
      </c>
      <c r="H504" s="16" t="s">
        <v>843</v>
      </c>
      <c r="I504" s="16" t="s">
        <v>843</v>
      </c>
      <c r="J504" s="16" t="s">
        <v>843</v>
      </c>
      <c r="K504" s="16" t="s">
        <v>843</v>
      </c>
      <c r="L504" s="16" t="s">
        <v>843</v>
      </c>
      <c r="M504" s="16" t="s">
        <v>843</v>
      </c>
      <c r="N504" s="16" t="s">
        <v>843</v>
      </c>
      <c r="O504" s="16" t="s">
        <v>843</v>
      </c>
      <c r="Q504" s="16" t="s">
        <v>844</v>
      </c>
      <c r="R504" s="16">
        <v>37</v>
      </c>
      <c r="T504" s="16" t="s">
        <v>470</v>
      </c>
      <c r="U504" s="16" t="s">
        <v>844</v>
      </c>
      <c r="V504" s="16" t="s">
        <v>843</v>
      </c>
      <c r="W504" s="16" t="s">
        <v>844</v>
      </c>
      <c r="X504" s="16" t="s">
        <v>843</v>
      </c>
      <c r="Y504" s="16" t="s">
        <v>843</v>
      </c>
      <c r="Z504" s="16" t="s">
        <v>843</v>
      </c>
      <c r="AA504" s="16" t="s">
        <v>843</v>
      </c>
      <c r="AB504" s="16" t="s">
        <v>844</v>
      </c>
      <c r="AC504" s="16" t="s">
        <v>843</v>
      </c>
      <c r="AD504" s="16" t="s">
        <v>867</v>
      </c>
      <c r="AF504" s="16" t="s">
        <v>11746</v>
      </c>
      <c r="AG504" s="16" t="s">
        <v>11671</v>
      </c>
      <c r="AH504" s="16" t="s">
        <v>844</v>
      </c>
      <c r="AI504" s="16" t="s">
        <v>844</v>
      </c>
      <c r="AJ504" s="16" t="s">
        <v>843</v>
      </c>
      <c r="AK504" s="16" t="s">
        <v>843</v>
      </c>
      <c r="AL504" s="16" t="s">
        <v>844</v>
      </c>
      <c r="AM504" s="16" t="s">
        <v>843</v>
      </c>
      <c r="AN504" s="16" t="s">
        <v>843</v>
      </c>
      <c r="AO504" s="16" t="s">
        <v>843</v>
      </c>
      <c r="AP504" s="16" t="s">
        <v>843</v>
      </c>
      <c r="AQ504" s="16" t="s">
        <v>843</v>
      </c>
      <c r="AR504" s="16" t="s">
        <v>4433</v>
      </c>
      <c r="AS504" s="16" t="s">
        <v>843</v>
      </c>
      <c r="AT504" s="16" t="s">
        <v>843</v>
      </c>
      <c r="AU504" s="16" t="s">
        <v>843</v>
      </c>
      <c r="AV504" s="16" t="s">
        <v>843</v>
      </c>
      <c r="AW504" s="16" t="s">
        <v>843</v>
      </c>
      <c r="AX504" s="16" t="s">
        <v>843</v>
      </c>
      <c r="AY504" s="16" t="s">
        <v>844</v>
      </c>
      <c r="BF504" s="16" t="s">
        <v>843</v>
      </c>
      <c r="BH504" s="16" t="s">
        <v>7380</v>
      </c>
      <c r="BI504" s="16" t="s">
        <v>7785</v>
      </c>
      <c r="BJ504" s="16" t="s">
        <v>843</v>
      </c>
      <c r="BK504" s="16" t="s">
        <v>843</v>
      </c>
      <c r="BL504" s="16" t="s">
        <v>843</v>
      </c>
      <c r="BM504" s="16" t="s">
        <v>843</v>
      </c>
      <c r="BN504" s="16" t="s">
        <v>843</v>
      </c>
      <c r="BO504" s="16" t="s">
        <v>844</v>
      </c>
      <c r="BP504" s="16" t="s">
        <v>843</v>
      </c>
      <c r="BQ504" s="16" t="s">
        <v>843</v>
      </c>
      <c r="DX504" s="16" t="s">
        <v>865</v>
      </c>
      <c r="ES504" s="16" t="s">
        <v>865</v>
      </c>
      <c r="EU504" s="16" t="s">
        <v>7810</v>
      </c>
      <c r="EV504" s="16" t="s">
        <v>865</v>
      </c>
      <c r="FT504" s="16" t="s">
        <v>865</v>
      </c>
      <c r="HC504" s="16" t="s">
        <v>865</v>
      </c>
      <c r="JA504" s="16" t="s">
        <v>4819</v>
      </c>
      <c r="JB504" s="16" t="s">
        <v>867</v>
      </c>
      <c r="JC504" s="16" t="s">
        <v>865</v>
      </c>
      <c r="JG504" s="16" t="s">
        <v>1056</v>
      </c>
      <c r="JV504" s="16">
        <v>40</v>
      </c>
      <c r="JW504" s="16" t="s">
        <v>7603</v>
      </c>
      <c r="JY504" s="16">
        <v>10000</v>
      </c>
      <c r="JZ504" s="16" t="s">
        <v>4910</v>
      </c>
      <c r="KB504" s="16" t="s">
        <v>7616</v>
      </c>
      <c r="KD504" s="16" t="s">
        <v>4917</v>
      </c>
      <c r="KE504" s="16" t="s">
        <v>7277</v>
      </c>
      <c r="KF504" s="16" t="s">
        <v>4932</v>
      </c>
      <c r="KH504" s="16" t="s">
        <v>7642</v>
      </c>
      <c r="KI504" s="16" t="s">
        <v>4843</v>
      </c>
      <c r="KO504" s="16" t="s">
        <v>10024</v>
      </c>
      <c r="KP504" s="16" t="s">
        <v>10023</v>
      </c>
      <c r="KQ504" s="16" t="s">
        <v>8694</v>
      </c>
      <c r="KR504" s="16" t="s">
        <v>11283</v>
      </c>
      <c r="KS504" s="16" t="s">
        <v>10025</v>
      </c>
      <c r="KT504" s="16" t="s">
        <v>9148</v>
      </c>
      <c r="KU504" s="16" t="s">
        <v>844</v>
      </c>
      <c r="KV504" s="16" t="s">
        <v>9148</v>
      </c>
      <c r="KW504" s="16" t="s">
        <v>851</v>
      </c>
      <c r="KY504" s="16" t="s">
        <v>486</v>
      </c>
      <c r="LC504" s="16" t="s">
        <v>10879</v>
      </c>
      <c r="LF504" s="16" t="s">
        <v>11654</v>
      </c>
      <c r="LI504" s="16" t="s">
        <v>11655</v>
      </c>
      <c r="LJ504" s="16" t="s">
        <v>831</v>
      </c>
      <c r="LK504" s="16" t="s">
        <v>831</v>
      </c>
      <c r="LL504" s="16" t="s">
        <v>8756</v>
      </c>
      <c r="LM504" s="16" t="s">
        <v>8741</v>
      </c>
      <c r="LO504" s="16" t="s">
        <v>844</v>
      </c>
      <c r="LP504" s="16" t="s">
        <v>844</v>
      </c>
      <c r="LQ504" s="16" t="s">
        <v>8732</v>
      </c>
      <c r="LR504" s="16" t="s">
        <v>843</v>
      </c>
      <c r="LS504" s="16" t="s">
        <v>1056</v>
      </c>
      <c r="LT504" s="16" t="s">
        <v>843</v>
      </c>
      <c r="LU504" s="16" t="s">
        <v>844</v>
      </c>
      <c r="LV504" s="16" t="s">
        <v>843</v>
      </c>
      <c r="LW504" s="16" t="s">
        <v>843</v>
      </c>
      <c r="LX504" s="16" t="s">
        <v>844</v>
      </c>
      <c r="LY504" s="16" t="s">
        <v>843</v>
      </c>
      <c r="LZ504" s="16" t="s">
        <v>843</v>
      </c>
      <c r="MA504" s="16" t="s">
        <v>844</v>
      </c>
      <c r="MB504" s="16" t="s">
        <v>843</v>
      </c>
      <c r="MC504" s="16" t="s">
        <v>843</v>
      </c>
      <c r="ME504" s="16" t="s">
        <v>11656</v>
      </c>
      <c r="MF504" s="16" t="s">
        <v>8847</v>
      </c>
      <c r="MG504" s="16" t="s">
        <v>1840</v>
      </c>
      <c r="MH504" s="16" t="s">
        <v>11667</v>
      </c>
      <c r="MI504" s="16" t="s">
        <v>11733</v>
      </c>
      <c r="MK504" s="16" t="s">
        <v>9015</v>
      </c>
      <c r="ML504" s="16" t="s">
        <v>1787</v>
      </c>
      <c r="MM504" s="16" t="s">
        <v>487</v>
      </c>
      <c r="MN504" s="16" t="s">
        <v>1798</v>
      </c>
      <c r="MO504" s="16" t="s">
        <v>1813</v>
      </c>
      <c r="MP504" s="16" t="s">
        <v>13846</v>
      </c>
      <c r="MR504" s="16" t="s">
        <v>470</v>
      </c>
      <c r="MS504" s="16" t="s">
        <v>11890</v>
      </c>
      <c r="MT504" s="16" t="s">
        <v>9003</v>
      </c>
      <c r="MU504" s="16" t="s">
        <v>817</v>
      </c>
      <c r="NC504" s="16" t="s">
        <v>486</v>
      </c>
      <c r="ND504" s="16" t="s">
        <v>486</v>
      </c>
      <c r="NE504" s="16" t="s">
        <v>486</v>
      </c>
      <c r="NG504" s="16" t="s">
        <v>1369</v>
      </c>
      <c r="NH504" s="16" t="s">
        <v>1913</v>
      </c>
      <c r="NI504" s="16" t="s">
        <v>11658</v>
      </c>
      <c r="NJ504" s="16" t="s">
        <v>9102</v>
      </c>
      <c r="NK504" s="16" t="s">
        <v>11753</v>
      </c>
      <c r="NR504" s="16" t="s">
        <v>451</v>
      </c>
      <c r="NS504" s="16" t="s">
        <v>462</v>
      </c>
      <c r="NT504" s="16" t="s">
        <v>482</v>
      </c>
      <c r="NU504" s="16">
        <v>0.79400000000000004</v>
      </c>
      <c r="NV504" s="16" t="s">
        <v>451</v>
      </c>
      <c r="NW504" s="16" t="s">
        <v>1175</v>
      </c>
      <c r="NX504" s="16" t="s">
        <v>1142</v>
      </c>
      <c r="OB504" s="16" t="s">
        <v>831</v>
      </c>
      <c r="OC504" s="16" t="s">
        <v>451</v>
      </c>
    </row>
    <row r="505" spans="1:394" x14ac:dyDescent="0.25">
      <c r="A505" s="16" t="s">
        <v>11286</v>
      </c>
      <c r="B505" s="16" t="s">
        <v>1056</v>
      </c>
      <c r="C505" s="16" t="s">
        <v>972</v>
      </c>
      <c r="D505" s="16" t="s">
        <v>844</v>
      </c>
      <c r="E505" s="16" t="s">
        <v>843</v>
      </c>
      <c r="F505" s="16" t="s">
        <v>843</v>
      </c>
      <c r="G505" s="16" t="s">
        <v>843</v>
      </c>
      <c r="H505" s="16" t="s">
        <v>843</v>
      </c>
      <c r="I505" s="16" t="s">
        <v>843</v>
      </c>
      <c r="J505" s="16" t="s">
        <v>843</v>
      </c>
      <c r="K505" s="16" t="s">
        <v>843</v>
      </c>
      <c r="L505" s="16" t="s">
        <v>843</v>
      </c>
      <c r="M505" s="16" t="s">
        <v>843</v>
      </c>
      <c r="N505" s="16" t="s">
        <v>843</v>
      </c>
      <c r="O505" s="16" t="s">
        <v>843</v>
      </c>
      <c r="Q505" s="16" t="s">
        <v>844</v>
      </c>
      <c r="R505" s="16">
        <v>12</v>
      </c>
      <c r="T505" s="16" t="s">
        <v>470</v>
      </c>
      <c r="U505" s="16" t="s">
        <v>844</v>
      </c>
      <c r="V505" s="16" t="s">
        <v>843</v>
      </c>
      <c r="W505" s="16" t="s">
        <v>843</v>
      </c>
      <c r="X505" s="16" t="s">
        <v>843</v>
      </c>
      <c r="Y505" s="16" t="s">
        <v>844</v>
      </c>
      <c r="Z505" s="16" t="s">
        <v>843</v>
      </c>
      <c r="AA505" s="16" t="s">
        <v>843</v>
      </c>
      <c r="AB505" s="16" t="s">
        <v>844</v>
      </c>
      <c r="AC505" s="16" t="s">
        <v>844</v>
      </c>
      <c r="AF505" s="16" t="s">
        <v>11746</v>
      </c>
      <c r="AG505" s="16" t="s">
        <v>11700</v>
      </c>
      <c r="AH505" s="16" t="s">
        <v>844</v>
      </c>
      <c r="AI505" s="16" t="s">
        <v>843</v>
      </c>
      <c r="AJ505" s="16" t="s">
        <v>844</v>
      </c>
      <c r="AK505" s="16" t="s">
        <v>844</v>
      </c>
      <c r="AL505" s="16" t="s">
        <v>843</v>
      </c>
      <c r="AM505" s="16" t="s">
        <v>844</v>
      </c>
      <c r="AN505" s="16" t="s">
        <v>843</v>
      </c>
      <c r="AO505" s="16" t="s">
        <v>843</v>
      </c>
      <c r="AP505" s="16" t="s">
        <v>843</v>
      </c>
      <c r="AQ505" s="16" t="s">
        <v>844</v>
      </c>
      <c r="AR505" s="16" t="s">
        <v>4433</v>
      </c>
      <c r="AS505" s="16" t="s">
        <v>843</v>
      </c>
      <c r="AT505" s="16" t="s">
        <v>843</v>
      </c>
      <c r="AU505" s="16" t="s">
        <v>843</v>
      </c>
      <c r="AV505" s="16" t="s">
        <v>843</v>
      </c>
      <c r="AW505" s="16" t="s">
        <v>843</v>
      </c>
      <c r="AX505" s="16" t="s">
        <v>843</v>
      </c>
      <c r="AY505" s="16" t="s">
        <v>844</v>
      </c>
      <c r="BF505" s="16" t="s">
        <v>844</v>
      </c>
      <c r="BH505" s="16" t="s">
        <v>7383</v>
      </c>
      <c r="BI505" s="16" t="s">
        <v>7776</v>
      </c>
      <c r="BJ505" s="16" t="s">
        <v>843</v>
      </c>
      <c r="BK505" s="16" t="s">
        <v>843</v>
      </c>
      <c r="BL505" s="16" t="s">
        <v>844</v>
      </c>
      <c r="BM505" s="16" t="s">
        <v>843</v>
      </c>
      <c r="BN505" s="16" t="s">
        <v>843</v>
      </c>
      <c r="BO505" s="16" t="s">
        <v>843</v>
      </c>
      <c r="BP505" s="16" t="s">
        <v>843</v>
      </c>
      <c r="BQ505" s="16" t="s">
        <v>843</v>
      </c>
      <c r="BR505" s="16" t="s">
        <v>7793</v>
      </c>
      <c r="BS505" s="16" t="s">
        <v>843</v>
      </c>
      <c r="BT505" s="16" t="s">
        <v>844</v>
      </c>
      <c r="BU505" s="16" t="s">
        <v>843</v>
      </c>
      <c r="BV505" s="16" t="s">
        <v>843</v>
      </c>
      <c r="BW505" s="16" t="s">
        <v>843</v>
      </c>
      <c r="BX505" s="16" t="s">
        <v>843</v>
      </c>
      <c r="BY505" s="16" t="s">
        <v>843</v>
      </c>
      <c r="BZ505" s="16" t="s">
        <v>843</v>
      </c>
      <c r="CA505" s="16" t="s">
        <v>843</v>
      </c>
      <c r="CC505" s="16" t="s">
        <v>867</v>
      </c>
      <c r="CD505" s="16" t="s">
        <v>6840</v>
      </c>
      <c r="CE505" s="16" t="s">
        <v>7537</v>
      </c>
      <c r="DN505" s="16" t="s">
        <v>4411</v>
      </c>
      <c r="DQ505" s="16" t="s">
        <v>7093</v>
      </c>
      <c r="DR505" s="16" t="s">
        <v>865</v>
      </c>
      <c r="DX505" s="16" t="s">
        <v>865</v>
      </c>
      <c r="ES505" s="16" t="s">
        <v>865</v>
      </c>
      <c r="EU505" s="16" t="s">
        <v>7810</v>
      </c>
      <c r="EV505" s="16" t="s">
        <v>865</v>
      </c>
      <c r="FT505" s="16" t="s">
        <v>865</v>
      </c>
      <c r="HC505" s="16" t="s">
        <v>865</v>
      </c>
      <c r="KO505" s="16" t="s">
        <v>10024</v>
      </c>
      <c r="KP505" s="16" t="s">
        <v>10023</v>
      </c>
      <c r="KQ505" s="16" t="s">
        <v>8694</v>
      </c>
      <c r="KR505" s="16" t="s">
        <v>11287</v>
      </c>
      <c r="KS505" s="16" t="s">
        <v>10025</v>
      </c>
      <c r="KT505" s="16" t="s">
        <v>9148</v>
      </c>
      <c r="KU505" s="16" t="s">
        <v>844</v>
      </c>
      <c r="KV505" s="16" t="s">
        <v>9148</v>
      </c>
      <c r="KW505" s="16" t="s">
        <v>851</v>
      </c>
      <c r="KY505" s="16" t="s">
        <v>486</v>
      </c>
      <c r="LC505" s="16" t="s">
        <v>10879</v>
      </c>
      <c r="LD505" s="16" t="s">
        <v>11692</v>
      </c>
      <c r="LE505" s="16" t="s">
        <v>11693</v>
      </c>
      <c r="LF505" s="16" t="s">
        <v>11654</v>
      </c>
      <c r="LI505" s="16" t="s">
        <v>11655</v>
      </c>
      <c r="LM505" s="16" t="s">
        <v>8741</v>
      </c>
      <c r="LO505" s="16" t="s">
        <v>844</v>
      </c>
      <c r="LP505" s="16" t="s">
        <v>844</v>
      </c>
      <c r="LQ505" s="16" t="s">
        <v>8732</v>
      </c>
      <c r="LR505" s="16" t="s">
        <v>843</v>
      </c>
      <c r="LS505" s="16" t="s">
        <v>1056</v>
      </c>
      <c r="LT505" s="16" t="s">
        <v>843</v>
      </c>
      <c r="LU505" s="16" t="s">
        <v>844</v>
      </c>
      <c r="LV505" s="16" t="s">
        <v>843</v>
      </c>
      <c r="LW505" s="16" t="s">
        <v>843</v>
      </c>
      <c r="LX505" s="16" t="s">
        <v>844</v>
      </c>
      <c r="LY505" s="16" t="s">
        <v>843</v>
      </c>
      <c r="LZ505" s="16" t="s">
        <v>843</v>
      </c>
      <c r="MA505" s="16" t="s">
        <v>844</v>
      </c>
      <c r="MB505" s="16" t="s">
        <v>843</v>
      </c>
      <c r="MC505" s="16" t="s">
        <v>843</v>
      </c>
      <c r="ME505" s="16" t="s">
        <v>11677</v>
      </c>
      <c r="MF505" s="16" t="s">
        <v>8847</v>
      </c>
      <c r="MR505" s="16" t="s">
        <v>470</v>
      </c>
      <c r="MS505" s="16" t="s">
        <v>11890</v>
      </c>
      <c r="MT505" s="16" t="s">
        <v>9003</v>
      </c>
      <c r="MU505" s="16" t="s">
        <v>817</v>
      </c>
      <c r="MV505" s="16" t="s">
        <v>487</v>
      </c>
      <c r="MW505" s="16" t="s">
        <v>1266</v>
      </c>
      <c r="MX505" s="16" t="s">
        <v>1262</v>
      </c>
      <c r="MY505" s="16" t="s">
        <v>486</v>
      </c>
      <c r="MZ505" s="16" t="s">
        <v>487</v>
      </c>
      <c r="NA505" s="16" t="s">
        <v>486</v>
      </c>
      <c r="NC505" s="16" t="s">
        <v>486</v>
      </c>
      <c r="ND505" s="16" t="s">
        <v>486</v>
      </c>
      <c r="NE505" s="16" t="s">
        <v>486</v>
      </c>
      <c r="NI505" s="16" t="s">
        <v>11658</v>
      </c>
      <c r="NL505" s="16" t="s">
        <v>844</v>
      </c>
      <c r="NS505" s="16" t="s">
        <v>462</v>
      </c>
      <c r="NT505" s="16" t="s">
        <v>482</v>
      </c>
      <c r="NU505" s="16">
        <v>0.79400000000000004</v>
      </c>
      <c r="NV505" s="16" t="s">
        <v>824</v>
      </c>
      <c r="NW505" s="16" t="s">
        <v>1173</v>
      </c>
      <c r="NX505" s="16" t="s">
        <v>1142</v>
      </c>
      <c r="NY505" s="16" t="s">
        <v>824</v>
      </c>
      <c r="NZ505" s="16" t="s">
        <v>929</v>
      </c>
    </row>
    <row r="506" spans="1:394" x14ac:dyDescent="0.25">
      <c r="A506" s="16" t="s">
        <v>11290</v>
      </c>
      <c r="B506" s="16" t="s">
        <v>8732</v>
      </c>
      <c r="C506" s="16" t="s">
        <v>4199</v>
      </c>
      <c r="D506" s="16" t="s">
        <v>843</v>
      </c>
      <c r="E506" s="16" t="s">
        <v>843</v>
      </c>
      <c r="F506" s="16" t="s">
        <v>843</v>
      </c>
      <c r="G506" s="16" t="s">
        <v>843</v>
      </c>
      <c r="H506" s="16" t="s">
        <v>843</v>
      </c>
      <c r="I506" s="16" t="s">
        <v>844</v>
      </c>
      <c r="J506" s="16" t="s">
        <v>843</v>
      </c>
      <c r="K506" s="16" t="s">
        <v>843</v>
      </c>
      <c r="L506" s="16" t="s">
        <v>843</v>
      </c>
      <c r="M506" s="16" t="s">
        <v>843</v>
      </c>
      <c r="N506" s="16" t="s">
        <v>843</v>
      </c>
      <c r="O506" s="16" t="s">
        <v>843</v>
      </c>
      <c r="Q506" s="16" t="s">
        <v>843</v>
      </c>
      <c r="R506" s="16">
        <v>72</v>
      </c>
      <c r="T506" s="16" t="s">
        <v>470</v>
      </c>
      <c r="U506" s="16" t="s">
        <v>844</v>
      </c>
      <c r="V506" s="16" t="s">
        <v>843</v>
      </c>
      <c r="W506" s="16" t="s">
        <v>844</v>
      </c>
      <c r="X506" s="16" t="s">
        <v>843</v>
      </c>
      <c r="Y506" s="16" t="s">
        <v>843</v>
      </c>
      <c r="Z506" s="16" t="s">
        <v>843</v>
      </c>
      <c r="AA506" s="16" t="s">
        <v>843</v>
      </c>
      <c r="AB506" s="16" t="s">
        <v>843</v>
      </c>
      <c r="AC506" s="16" t="s">
        <v>843</v>
      </c>
      <c r="AD506" s="16" t="s">
        <v>867</v>
      </c>
      <c r="BF506" s="16" t="s">
        <v>843</v>
      </c>
      <c r="JB506" s="16" t="s">
        <v>865</v>
      </c>
      <c r="JC506" s="16" t="s">
        <v>865</v>
      </c>
      <c r="JD506" s="16" t="s">
        <v>865</v>
      </c>
      <c r="JE506" s="16" t="s">
        <v>865</v>
      </c>
      <c r="JF506" s="16" t="s">
        <v>865</v>
      </c>
      <c r="JG506" s="16" t="s">
        <v>843</v>
      </c>
      <c r="JH506" s="16" t="s">
        <v>4846</v>
      </c>
      <c r="KO506" s="16" t="s">
        <v>10024</v>
      </c>
      <c r="KP506" s="16" t="s">
        <v>10023</v>
      </c>
      <c r="KQ506" s="16" t="s">
        <v>8694</v>
      </c>
      <c r="KR506" s="16" t="s">
        <v>11291</v>
      </c>
      <c r="KS506" s="16" t="s">
        <v>10025</v>
      </c>
      <c r="KT506" s="16" t="s">
        <v>9148</v>
      </c>
      <c r="KU506" s="16" t="s">
        <v>844</v>
      </c>
      <c r="KV506" s="16" t="s">
        <v>9148</v>
      </c>
      <c r="LC506" s="16" t="s">
        <v>10879</v>
      </c>
      <c r="LF506" s="16" t="s">
        <v>11654</v>
      </c>
      <c r="LJ506" s="16" t="s">
        <v>843</v>
      </c>
      <c r="LL506" s="16" t="s">
        <v>8711</v>
      </c>
      <c r="LM506" s="16" t="s">
        <v>8741</v>
      </c>
      <c r="LO506" s="16" t="s">
        <v>844</v>
      </c>
      <c r="LP506" s="16" t="s">
        <v>844</v>
      </c>
      <c r="LQ506" s="16" t="s">
        <v>8732</v>
      </c>
      <c r="LR506" s="16" t="s">
        <v>843</v>
      </c>
      <c r="LS506" s="16" t="s">
        <v>1056</v>
      </c>
      <c r="LT506" s="16" t="s">
        <v>843</v>
      </c>
      <c r="LU506" s="16" t="s">
        <v>844</v>
      </c>
      <c r="LV506" s="16" t="s">
        <v>843</v>
      </c>
      <c r="LW506" s="16" t="s">
        <v>843</v>
      </c>
      <c r="LX506" s="16" t="s">
        <v>844</v>
      </c>
      <c r="LY506" s="16" t="s">
        <v>843</v>
      </c>
      <c r="LZ506" s="16" t="s">
        <v>843</v>
      </c>
      <c r="MA506" s="16" t="s">
        <v>844</v>
      </c>
      <c r="MB506" s="16" t="s">
        <v>843</v>
      </c>
      <c r="MC506" s="16" t="s">
        <v>843</v>
      </c>
      <c r="ME506" s="16" t="s">
        <v>11656</v>
      </c>
      <c r="MF506" s="16" t="s">
        <v>8847</v>
      </c>
      <c r="MR506" s="16" t="s">
        <v>470</v>
      </c>
      <c r="MS506" s="16" t="s">
        <v>11890</v>
      </c>
      <c r="NI506" s="16" t="s">
        <v>11658</v>
      </c>
      <c r="NR506" s="16" t="s">
        <v>878</v>
      </c>
      <c r="NS506" s="16" t="s">
        <v>462</v>
      </c>
      <c r="NT506" s="16" t="s">
        <v>482</v>
      </c>
      <c r="NU506" s="16">
        <v>0.79400000000000004</v>
      </c>
      <c r="NV506" s="16" t="s">
        <v>457</v>
      </c>
      <c r="NW506" s="16" t="s">
        <v>1177</v>
      </c>
      <c r="NX506" s="16" t="s">
        <v>1142</v>
      </c>
      <c r="OB506" s="16" t="s">
        <v>833</v>
      </c>
      <c r="OC506" s="16" t="s">
        <v>878</v>
      </c>
    </row>
    <row r="507" spans="1:394" x14ac:dyDescent="0.25">
      <c r="A507" s="16" t="s">
        <v>11294</v>
      </c>
      <c r="B507" s="16" t="s">
        <v>844</v>
      </c>
      <c r="C507" s="16" t="s">
        <v>972</v>
      </c>
      <c r="D507" s="16" t="s">
        <v>844</v>
      </c>
      <c r="E507" s="16" t="s">
        <v>843</v>
      </c>
      <c r="F507" s="16" t="s">
        <v>843</v>
      </c>
      <c r="G507" s="16" t="s">
        <v>843</v>
      </c>
      <c r="H507" s="16" t="s">
        <v>843</v>
      </c>
      <c r="I507" s="16" t="s">
        <v>843</v>
      </c>
      <c r="J507" s="16" t="s">
        <v>843</v>
      </c>
      <c r="K507" s="16" t="s">
        <v>843</v>
      </c>
      <c r="L507" s="16" t="s">
        <v>843</v>
      </c>
      <c r="M507" s="16" t="s">
        <v>843</v>
      </c>
      <c r="N507" s="16" t="s">
        <v>843</v>
      </c>
      <c r="O507" s="16" t="s">
        <v>843</v>
      </c>
      <c r="Q507" s="16" t="s">
        <v>844</v>
      </c>
      <c r="R507" s="16">
        <v>43</v>
      </c>
      <c r="T507" s="16" t="s">
        <v>470</v>
      </c>
      <c r="U507" s="16" t="s">
        <v>844</v>
      </c>
      <c r="V507" s="16" t="s">
        <v>843</v>
      </c>
      <c r="W507" s="16" t="s">
        <v>844</v>
      </c>
      <c r="X507" s="16" t="s">
        <v>843</v>
      </c>
      <c r="Y507" s="16" t="s">
        <v>843</v>
      </c>
      <c r="Z507" s="16" t="s">
        <v>843</v>
      </c>
      <c r="AA507" s="16" t="s">
        <v>843</v>
      </c>
      <c r="AB507" s="16" t="s">
        <v>844</v>
      </c>
      <c r="AC507" s="16" t="s">
        <v>843</v>
      </c>
      <c r="AD507" s="16" t="s">
        <v>867</v>
      </c>
      <c r="AF507" s="16" t="s">
        <v>11673</v>
      </c>
      <c r="AG507" s="16" t="s">
        <v>11725</v>
      </c>
      <c r="AH507" s="16" t="s">
        <v>844</v>
      </c>
      <c r="AI507" s="16" t="s">
        <v>844</v>
      </c>
      <c r="AJ507" s="16" t="s">
        <v>843</v>
      </c>
      <c r="AK507" s="16" t="s">
        <v>843</v>
      </c>
      <c r="AL507" s="16" t="s">
        <v>844</v>
      </c>
      <c r="AM507" s="16" t="s">
        <v>844</v>
      </c>
      <c r="AN507" s="16" t="s">
        <v>843</v>
      </c>
      <c r="AO507" s="16" t="s">
        <v>843</v>
      </c>
      <c r="AP507" s="16" t="s">
        <v>843</v>
      </c>
      <c r="AQ507" s="16" t="s">
        <v>844</v>
      </c>
      <c r="AR507" s="16" t="s">
        <v>4433</v>
      </c>
      <c r="AS507" s="16" t="s">
        <v>843</v>
      </c>
      <c r="AT507" s="16" t="s">
        <v>843</v>
      </c>
      <c r="AU507" s="16" t="s">
        <v>843</v>
      </c>
      <c r="AV507" s="16" t="s">
        <v>843</v>
      </c>
      <c r="AW507" s="16" t="s">
        <v>843</v>
      </c>
      <c r="AX507" s="16" t="s">
        <v>843</v>
      </c>
      <c r="AY507" s="16" t="s">
        <v>844</v>
      </c>
      <c r="BF507" s="16" t="s">
        <v>844</v>
      </c>
      <c r="BH507" s="16" t="s">
        <v>7380</v>
      </c>
      <c r="BI507" s="16" t="s">
        <v>7785</v>
      </c>
      <c r="BJ507" s="16" t="s">
        <v>843</v>
      </c>
      <c r="BK507" s="16" t="s">
        <v>843</v>
      </c>
      <c r="BL507" s="16" t="s">
        <v>843</v>
      </c>
      <c r="BM507" s="16" t="s">
        <v>843</v>
      </c>
      <c r="BN507" s="16" t="s">
        <v>843</v>
      </c>
      <c r="BO507" s="16" t="s">
        <v>844</v>
      </c>
      <c r="BP507" s="16" t="s">
        <v>843</v>
      </c>
      <c r="BQ507" s="16" t="s">
        <v>843</v>
      </c>
      <c r="DX507" s="16" t="s">
        <v>865</v>
      </c>
      <c r="ES507" s="16" t="s">
        <v>865</v>
      </c>
      <c r="EU507" s="16" t="s">
        <v>7810</v>
      </c>
      <c r="EV507" s="16" t="s">
        <v>865</v>
      </c>
      <c r="FT507" s="16" t="s">
        <v>865</v>
      </c>
      <c r="HC507" s="16" t="s">
        <v>865</v>
      </c>
      <c r="JA507" s="16" t="s">
        <v>4819</v>
      </c>
      <c r="JB507" s="16" t="s">
        <v>865</v>
      </c>
      <c r="JC507" s="16" t="s">
        <v>865</v>
      </c>
      <c r="JD507" s="16" t="s">
        <v>865</v>
      </c>
      <c r="JE507" s="16" t="s">
        <v>865</v>
      </c>
      <c r="JF507" s="16" t="s">
        <v>865</v>
      </c>
      <c r="JG507" s="16" t="s">
        <v>843</v>
      </c>
      <c r="JH507" s="16" t="s">
        <v>7577</v>
      </c>
      <c r="JJ507" s="16" t="s">
        <v>864</v>
      </c>
      <c r="KF507" s="16" t="s">
        <v>4926</v>
      </c>
      <c r="KI507" s="16" t="s">
        <v>4985</v>
      </c>
      <c r="KK507" s="16" t="s">
        <v>4883</v>
      </c>
      <c r="KM507" s="16" t="s">
        <v>7616</v>
      </c>
      <c r="KO507" s="16" t="s">
        <v>10028</v>
      </c>
      <c r="KP507" s="16" t="s">
        <v>10027</v>
      </c>
      <c r="KQ507" s="16" t="s">
        <v>8694</v>
      </c>
      <c r="KR507" s="16" t="s">
        <v>11295</v>
      </c>
      <c r="KS507" s="16" t="s">
        <v>10029</v>
      </c>
      <c r="KT507" s="16" t="s">
        <v>9148</v>
      </c>
      <c r="KU507" s="16" t="s">
        <v>844</v>
      </c>
      <c r="KV507" s="16" t="s">
        <v>9148</v>
      </c>
      <c r="KW507" s="16" t="s">
        <v>851</v>
      </c>
      <c r="KY507" s="16" t="s">
        <v>486</v>
      </c>
      <c r="LC507" s="16" t="s">
        <v>10879</v>
      </c>
      <c r="LF507" s="16" t="s">
        <v>11654</v>
      </c>
      <c r="LI507" s="16" t="s">
        <v>11655</v>
      </c>
      <c r="LJ507" s="16" t="s">
        <v>843</v>
      </c>
      <c r="LM507" s="16" t="s">
        <v>8741</v>
      </c>
      <c r="LO507" s="16" t="s">
        <v>844</v>
      </c>
      <c r="LP507" s="16" t="s">
        <v>844</v>
      </c>
      <c r="LQ507" s="16" t="s">
        <v>1056</v>
      </c>
      <c r="LR507" s="16" t="s">
        <v>843</v>
      </c>
      <c r="LS507" s="16" t="s">
        <v>844</v>
      </c>
      <c r="LT507" s="16" t="s">
        <v>843</v>
      </c>
      <c r="LU507" s="16" t="s">
        <v>843</v>
      </c>
      <c r="LV507" s="16" t="s">
        <v>843</v>
      </c>
      <c r="LW507" s="16" t="s">
        <v>843</v>
      </c>
      <c r="LX507" s="16" t="s">
        <v>843</v>
      </c>
      <c r="LY507" s="16" t="s">
        <v>843</v>
      </c>
      <c r="LZ507" s="16" t="s">
        <v>843</v>
      </c>
      <c r="MA507" s="16" t="s">
        <v>844</v>
      </c>
      <c r="MB507" s="16" t="s">
        <v>843</v>
      </c>
      <c r="MC507" s="16" t="s">
        <v>843</v>
      </c>
      <c r="ME507" s="16" t="s">
        <v>11656</v>
      </c>
      <c r="MF507" s="16" t="s">
        <v>8847</v>
      </c>
      <c r="MJ507" s="16" t="s">
        <v>1840</v>
      </c>
      <c r="MO507" s="16" t="s">
        <v>1817</v>
      </c>
      <c r="MP507" s="16" t="s">
        <v>1825</v>
      </c>
      <c r="MQ507" s="16" t="s">
        <v>1790</v>
      </c>
      <c r="MR507" s="16" t="s">
        <v>470</v>
      </c>
      <c r="MS507" s="16" t="s">
        <v>11890</v>
      </c>
      <c r="MT507" s="16" t="s">
        <v>9015</v>
      </c>
      <c r="MU507" s="16" t="s">
        <v>817</v>
      </c>
      <c r="NC507" s="16" t="s">
        <v>486</v>
      </c>
      <c r="ND507" s="16" t="s">
        <v>486</v>
      </c>
      <c r="NE507" s="16" t="s">
        <v>486</v>
      </c>
      <c r="NG507" s="16" t="s">
        <v>1369</v>
      </c>
      <c r="NI507" s="16" t="s">
        <v>11658</v>
      </c>
      <c r="NS507" s="16" t="s">
        <v>462</v>
      </c>
      <c r="NT507" s="16" t="s">
        <v>482</v>
      </c>
      <c r="NU507" s="16">
        <v>0.79400000000000004</v>
      </c>
      <c r="NV507" s="16" t="s">
        <v>451</v>
      </c>
      <c r="NW507" s="16" t="s">
        <v>1175</v>
      </c>
      <c r="NX507" s="16" t="s">
        <v>1142</v>
      </c>
      <c r="OC507" s="16" t="s">
        <v>451</v>
      </c>
    </row>
    <row r="508" spans="1:394" x14ac:dyDescent="0.25">
      <c r="A508" s="16" t="s">
        <v>11298</v>
      </c>
      <c r="B508" s="16" t="s">
        <v>1056</v>
      </c>
      <c r="C508" s="16" t="s">
        <v>972</v>
      </c>
      <c r="D508" s="16" t="s">
        <v>844</v>
      </c>
      <c r="E508" s="16" t="s">
        <v>843</v>
      </c>
      <c r="F508" s="16" t="s">
        <v>843</v>
      </c>
      <c r="G508" s="16" t="s">
        <v>843</v>
      </c>
      <c r="H508" s="16" t="s">
        <v>843</v>
      </c>
      <c r="I508" s="16" t="s">
        <v>843</v>
      </c>
      <c r="J508" s="16" t="s">
        <v>843</v>
      </c>
      <c r="K508" s="16" t="s">
        <v>843</v>
      </c>
      <c r="L508" s="16" t="s">
        <v>843</v>
      </c>
      <c r="M508" s="16" t="s">
        <v>843</v>
      </c>
      <c r="N508" s="16" t="s">
        <v>843</v>
      </c>
      <c r="O508" s="16" t="s">
        <v>843</v>
      </c>
      <c r="Q508" s="16" t="s">
        <v>844</v>
      </c>
      <c r="R508" s="16">
        <v>13</v>
      </c>
      <c r="T508" s="16" t="s">
        <v>470</v>
      </c>
      <c r="U508" s="16" t="s">
        <v>844</v>
      </c>
      <c r="V508" s="16" t="s">
        <v>843</v>
      </c>
      <c r="W508" s="16" t="s">
        <v>843</v>
      </c>
      <c r="X508" s="16" t="s">
        <v>843</v>
      </c>
      <c r="Y508" s="16" t="s">
        <v>844</v>
      </c>
      <c r="Z508" s="16" t="s">
        <v>843</v>
      </c>
      <c r="AA508" s="16" t="s">
        <v>843</v>
      </c>
      <c r="AB508" s="16" t="s">
        <v>844</v>
      </c>
      <c r="AC508" s="16" t="s">
        <v>844</v>
      </c>
      <c r="AF508" s="16" t="s">
        <v>11673</v>
      </c>
      <c r="AG508" s="16" t="s">
        <v>11652</v>
      </c>
      <c r="AH508" s="16" t="s">
        <v>844</v>
      </c>
      <c r="AI508" s="16" t="s">
        <v>843</v>
      </c>
      <c r="AJ508" s="16" t="s">
        <v>844</v>
      </c>
      <c r="AK508" s="16" t="s">
        <v>843</v>
      </c>
      <c r="AL508" s="16" t="s">
        <v>844</v>
      </c>
      <c r="AM508" s="16" t="s">
        <v>844</v>
      </c>
      <c r="AN508" s="16" t="s">
        <v>843</v>
      </c>
      <c r="AO508" s="16" t="s">
        <v>843</v>
      </c>
      <c r="AP508" s="16" t="s">
        <v>843</v>
      </c>
      <c r="AQ508" s="16" t="s">
        <v>844</v>
      </c>
      <c r="AR508" s="16" t="s">
        <v>4415</v>
      </c>
      <c r="AS508" s="16" t="s">
        <v>844</v>
      </c>
      <c r="AT508" s="16" t="s">
        <v>843</v>
      </c>
      <c r="AU508" s="16" t="s">
        <v>843</v>
      </c>
      <c r="AV508" s="16" t="s">
        <v>843</v>
      </c>
      <c r="AW508" s="16" t="s">
        <v>843</v>
      </c>
      <c r="AX508" s="16" t="s">
        <v>843</v>
      </c>
      <c r="AY508" s="16" t="s">
        <v>843</v>
      </c>
      <c r="AZ508" s="16" t="s">
        <v>4437</v>
      </c>
      <c r="BF508" s="16" t="s">
        <v>844</v>
      </c>
      <c r="BH508" s="16" t="s">
        <v>7383</v>
      </c>
      <c r="BI508" s="16" t="s">
        <v>7776</v>
      </c>
      <c r="BJ508" s="16" t="s">
        <v>843</v>
      </c>
      <c r="BK508" s="16" t="s">
        <v>843</v>
      </c>
      <c r="BL508" s="16" t="s">
        <v>844</v>
      </c>
      <c r="BM508" s="16" t="s">
        <v>843</v>
      </c>
      <c r="BN508" s="16" t="s">
        <v>843</v>
      </c>
      <c r="BO508" s="16" t="s">
        <v>843</v>
      </c>
      <c r="BP508" s="16" t="s">
        <v>843</v>
      </c>
      <c r="BQ508" s="16" t="s">
        <v>843</v>
      </c>
      <c r="BR508" s="16" t="s">
        <v>7793</v>
      </c>
      <c r="BS508" s="16" t="s">
        <v>843</v>
      </c>
      <c r="BT508" s="16" t="s">
        <v>844</v>
      </c>
      <c r="BU508" s="16" t="s">
        <v>843</v>
      </c>
      <c r="BV508" s="16" t="s">
        <v>843</v>
      </c>
      <c r="BW508" s="16" t="s">
        <v>843</v>
      </c>
      <c r="BX508" s="16" t="s">
        <v>843</v>
      </c>
      <c r="BY508" s="16" t="s">
        <v>843</v>
      </c>
      <c r="BZ508" s="16" t="s">
        <v>843</v>
      </c>
      <c r="CA508" s="16" t="s">
        <v>843</v>
      </c>
      <c r="CC508" s="16" t="s">
        <v>867</v>
      </c>
      <c r="CD508" s="16" t="s">
        <v>6840</v>
      </c>
      <c r="CE508" s="16" t="s">
        <v>7537</v>
      </c>
      <c r="DN508" s="16" t="s">
        <v>4411</v>
      </c>
      <c r="DQ508" s="16" t="s">
        <v>7093</v>
      </c>
      <c r="DR508" s="16" t="s">
        <v>865</v>
      </c>
      <c r="DX508" s="16" t="s">
        <v>865</v>
      </c>
      <c r="ES508" s="16" t="s">
        <v>865</v>
      </c>
      <c r="EU508" s="16" t="s">
        <v>7810</v>
      </c>
      <c r="EV508" s="16" t="s">
        <v>865</v>
      </c>
      <c r="FT508" s="16" t="s">
        <v>865</v>
      </c>
      <c r="HC508" s="16" t="s">
        <v>865</v>
      </c>
      <c r="KO508" s="16" t="s">
        <v>10028</v>
      </c>
      <c r="KP508" s="16" t="s">
        <v>10027</v>
      </c>
      <c r="KQ508" s="16" t="s">
        <v>8694</v>
      </c>
      <c r="KR508" s="16" t="s">
        <v>11299</v>
      </c>
      <c r="KS508" s="16" t="s">
        <v>10029</v>
      </c>
      <c r="KT508" s="16" t="s">
        <v>9148</v>
      </c>
      <c r="KU508" s="16" t="s">
        <v>844</v>
      </c>
      <c r="KV508" s="16" t="s">
        <v>9148</v>
      </c>
      <c r="KW508" s="16" t="s">
        <v>851</v>
      </c>
      <c r="KY508" s="16" t="s">
        <v>486</v>
      </c>
      <c r="LC508" s="16" t="s">
        <v>10879</v>
      </c>
      <c r="LD508" s="16" t="s">
        <v>11692</v>
      </c>
      <c r="LE508" s="16" t="s">
        <v>11693</v>
      </c>
      <c r="LF508" s="16" t="s">
        <v>11654</v>
      </c>
      <c r="LI508" s="16" t="s">
        <v>11655</v>
      </c>
      <c r="LM508" s="16" t="s">
        <v>8741</v>
      </c>
      <c r="LO508" s="16" t="s">
        <v>844</v>
      </c>
      <c r="LP508" s="16" t="s">
        <v>844</v>
      </c>
      <c r="LQ508" s="16" t="s">
        <v>1056</v>
      </c>
      <c r="LR508" s="16" t="s">
        <v>843</v>
      </c>
      <c r="LS508" s="16" t="s">
        <v>844</v>
      </c>
      <c r="LT508" s="16" t="s">
        <v>843</v>
      </c>
      <c r="LU508" s="16" t="s">
        <v>843</v>
      </c>
      <c r="LV508" s="16" t="s">
        <v>843</v>
      </c>
      <c r="LW508" s="16" t="s">
        <v>843</v>
      </c>
      <c r="LX508" s="16" t="s">
        <v>843</v>
      </c>
      <c r="LY508" s="16" t="s">
        <v>843</v>
      </c>
      <c r="LZ508" s="16" t="s">
        <v>843</v>
      </c>
      <c r="MA508" s="16" t="s">
        <v>844</v>
      </c>
      <c r="MB508" s="16" t="s">
        <v>843</v>
      </c>
      <c r="MC508" s="16" t="s">
        <v>843</v>
      </c>
      <c r="ME508" s="16" t="s">
        <v>11677</v>
      </c>
      <c r="MF508" s="16" t="s">
        <v>8847</v>
      </c>
      <c r="MR508" s="16" t="s">
        <v>470</v>
      </c>
      <c r="MS508" s="16" t="s">
        <v>11890</v>
      </c>
      <c r="MT508" s="16" t="s">
        <v>9015</v>
      </c>
      <c r="MU508" s="16" t="s">
        <v>817</v>
      </c>
      <c r="MV508" s="16" t="s">
        <v>487</v>
      </c>
      <c r="MW508" s="16" t="s">
        <v>1266</v>
      </c>
      <c r="MX508" s="16" t="s">
        <v>1262</v>
      </c>
      <c r="MY508" s="16" t="s">
        <v>486</v>
      </c>
      <c r="MZ508" s="16" t="s">
        <v>487</v>
      </c>
      <c r="NA508" s="16" t="s">
        <v>486</v>
      </c>
      <c r="NC508" s="16" t="s">
        <v>486</v>
      </c>
      <c r="ND508" s="16" t="s">
        <v>486</v>
      </c>
      <c r="NE508" s="16" t="s">
        <v>486</v>
      </c>
      <c r="NI508" s="16" t="s">
        <v>11658</v>
      </c>
      <c r="NL508" s="16" t="s">
        <v>844</v>
      </c>
      <c r="NS508" s="16" t="s">
        <v>462</v>
      </c>
      <c r="NT508" s="16" t="s">
        <v>482</v>
      </c>
      <c r="NU508" s="16">
        <v>0.79400000000000004</v>
      </c>
      <c r="NV508" s="16" t="s">
        <v>824</v>
      </c>
      <c r="NW508" s="16" t="s">
        <v>1173</v>
      </c>
      <c r="NX508" s="16" t="s">
        <v>1142</v>
      </c>
      <c r="NY508" s="16" t="s">
        <v>824</v>
      </c>
      <c r="NZ508" s="16" t="s">
        <v>929</v>
      </c>
    </row>
    <row r="509" spans="1:394" x14ac:dyDescent="0.25">
      <c r="A509" s="16" t="s">
        <v>11302</v>
      </c>
      <c r="B509" s="16" t="s">
        <v>844</v>
      </c>
      <c r="C509" s="16" t="s">
        <v>972</v>
      </c>
      <c r="D509" s="16" t="s">
        <v>844</v>
      </c>
      <c r="E509" s="16" t="s">
        <v>843</v>
      </c>
      <c r="F509" s="16" t="s">
        <v>843</v>
      </c>
      <c r="G509" s="16" t="s">
        <v>843</v>
      </c>
      <c r="H509" s="16" t="s">
        <v>843</v>
      </c>
      <c r="I509" s="16" t="s">
        <v>843</v>
      </c>
      <c r="J509" s="16" t="s">
        <v>843</v>
      </c>
      <c r="K509" s="16" t="s">
        <v>843</v>
      </c>
      <c r="L509" s="16" t="s">
        <v>843</v>
      </c>
      <c r="M509" s="16" t="s">
        <v>843</v>
      </c>
      <c r="N509" s="16" t="s">
        <v>843</v>
      </c>
      <c r="O509" s="16" t="s">
        <v>843</v>
      </c>
      <c r="Q509" s="16" t="s">
        <v>844</v>
      </c>
      <c r="R509" s="16">
        <v>71</v>
      </c>
      <c r="T509" s="16" t="s">
        <v>470</v>
      </c>
      <c r="U509" s="16" t="s">
        <v>844</v>
      </c>
      <c r="V509" s="16" t="s">
        <v>843</v>
      </c>
      <c r="W509" s="16" t="s">
        <v>844</v>
      </c>
      <c r="X509" s="16" t="s">
        <v>843</v>
      </c>
      <c r="Y509" s="16" t="s">
        <v>843</v>
      </c>
      <c r="Z509" s="16" t="s">
        <v>843</v>
      </c>
      <c r="AA509" s="16" t="s">
        <v>843</v>
      </c>
      <c r="AB509" s="16" t="s">
        <v>843</v>
      </c>
      <c r="AC509" s="16" t="s">
        <v>843</v>
      </c>
      <c r="AD509" s="16" t="s">
        <v>867</v>
      </c>
      <c r="AF509" s="16" t="s">
        <v>11695</v>
      </c>
      <c r="AG509" s="16" t="s">
        <v>11700</v>
      </c>
      <c r="AH509" s="16" t="s">
        <v>844</v>
      </c>
      <c r="AI509" s="16" t="s">
        <v>843</v>
      </c>
      <c r="AJ509" s="16" t="s">
        <v>844</v>
      </c>
      <c r="AK509" s="16" t="s">
        <v>844</v>
      </c>
      <c r="AL509" s="16" t="s">
        <v>843</v>
      </c>
      <c r="AM509" s="16" t="s">
        <v>844</v>
      </c>
      <c r="AN509" s="16" t="s">
        <v>843</v>
      </c>
      <c r="AO509" s="16" t="s">
        <v>843</v>
      </c>
      <c r="AP509" s="16" t="s">
        <v>843</v>
      </c>
      <c r="AQ509" s="16" t="s">
        <v>844</v>
      </c>
      <c r="AR509" s="16" t="s">
        <v>11815</v>
      </c>
      <c r="AS509" s="16" t="s">
        <v>844</v>
      </c>
      <c r="AT509" s="16" t="s">
        <v>844</v>
      </c>
      <c r="AU509" s="16" t="s">
        <v>844</v>
      </c>
      <c r="AV509" s="16" t="s">
        <v>843</v>
      </c>
      <c r="AW509" s="16" t="s">
        <v>843</v>
      </c>
      <c r="AX509" s="16" t="s">
        <v>843</v>
      </c>
      <c r="AY509" s="16" t="s">
        <v>843</v>
      </c>
      <c r="AZ509" s="16" t="s">
        <v>4437</v>
      </c>
      <c r="BA509" s="16" t="s">
        <v>4437</v>
      </c>
      <c r="BB509" s="16" t="s">
        <v>4440</v>
      </c>
      <c r="BF509" s="16" t="s">
        <v>844</v>
      </c>
      <c r="BI509" s="16" t="s">
        <v>7785</v>
      </c>
      <c r="BJ509" s="16" t="s">
        <v>843</v>
      </c>
      <c r="BK509" s="16" t="s">
        <v>843</v>
      </c>
      <c r="BL509" s="16" t="s">
        <v>843</v>
      </c>
      <c r="BM509" s="16" t="s">
        <v>843</v>
      </c>
      <c r="BN509" s="16" t="s">
        <v>843</v>
      </c>
      <c r="BO509" s="16" t="s">
        <v>844</v>
      </c>
      <c r="BP509" s="16" t="s">
        <v>843</v>
      </c>
      <c r="BQ509" s="16" t="s">
        <v>843</v>
      </c>
      <c r="DX509" s="16" t="s">
        <v>865</v>
      </c>
      <c r="ES509" s="16" t="s">
        <v>867</v>
      </c>
      <c r="EU509" s="16" t="s">
        <v>7813</v>
      </c>
      <c r="EV509" s="16" t="s">
        <v>865</v>
      </c>
      <c r="FF509" s="16" t="s">
        <v>7836</v>
      </c>
      <c r="HC509" s="16" t="s">
        <v>865</v>
      </c>
      <c r="JA509" s="16" t="s">
        <v>4813</v>
      </c>
      <c r="JB509" s="16" t="s">
        <v>865</v>
      </c>
      <c r="JC509" s="16" t="s">
        <v>865</v>
      </c>
      <c r="JD509" s="16" t="s">
        <v>865</v>
      </c>
      <c r="JE509" s="16" t="s">
        <v>865</v>
      </c>
      <c r="JF509" s="16" t="s">
        <v>865</v>
      </c>
      <c r="JG509" s="16" t="s">
        <v>843</v>
      </c>
      <c r="JH509" s="16" t="s">
        <v>4846</v>
      </c>
      <c r="KF509" s="16" t="s">
        <v>4926</v>
      </c>
      <c r="KI509" s="16" t="s">
        <v>4846</v>
      </c>
      <c r="KO509" s="16" t="s">
        <v>10032</v>
      </c>
      <c r="KP509" s="16" t="s">
        <v>10031</v>
      </c>
      <c r="KQ509" s="16" t="s">
        <v>8694</v>
      </c>
      <c r="KR509" s="16" t="s">
        <v>11303</v>
      </c>
      <c r="KS509" s="16" t="s">
        <v>10033</v>
      </c>
      <c r="KT509" s="16" t="s">
        <v>9148</v>
      </c>
      <c r="KU509" s="16" t="s">
        <v>844</v>
      </c>
      <c r="KV509" s="16" t="s">
        <v>9148</v>
      </c>
      <c r="KW509" s="16" t="s">
        <v>850</v>
      </c>
      <c r="KY509" s="16" t="s">
        <v>486</v>
      </c>
      <c r="LC509" s="16" t="s">
        <v>10879</v>
      </c>
      <c r="LF509" s="16" t="s">
        <v>11654</v>
      </c>
      <c r="LI509" s="16" t="s">
        <v>11655</v>
      </c>
      <c r="LJ509" s="16" t="s">
        <v>843</v>
      </c>
      <c r="LL509" s="16" t="s">
        <v>8711</v>
      </c>
      <c r="LM509" s="16" t="s">
        <v>8741</v>
      </c>
      <c r="LO509" s="16" t="s">
        <v>843</v>
      </c>
      <c r="LP509" s="16" t="s">
        <v>843</v>
      </c>
      <c r="LQ509" s="16" t="s">
        <v>844</v>
      </c>
      <c r="LR509" s="16" t="s">
        <v>843</v>
      </c>
      <c r="LS509" s="16" t="s">
        <v>844</v>
      </c>
      <c r="LT509" s="16" t="s">
        <v>843</v>
      </c>
      <c r="LU509" s="16" t="s">
        <v>844</v>
      </c>
      <c r="LV509" s="16" t="s">
        <v>844</v>
      </c>
      <c r="LW509" s="16" t="s">
        <v>844</v>
      </c>
      <c r="LX509" s="16" t="s">
        <v>843</v>
      </c>
      <c r="LY509" s="16" t="s">
        <v>843</v>
      </c>
      <c r="LZ509" s="16" t="s">
        <v>843</v>
      </c>
      <c r="MA509" s="16" t="s">
        <v>843</v>
      </c>
      <c r="MB509" s="16" t="s">
        <v>843</v>
      </c>
      <c r="MC509" s="16" t="s">
        <v>843</v>
      </c>
      <c r="ME509" s="16" t="s">
        <v>11656</v>
      </c>
      <c r="MF509" s="16" t="s">
        <v>8847</v>
      </c>
      <c r="MO509" s="16" t="s">
        <v>1817</v>
      </c>
      <c r="MP509" s="16" t="s">
        <v>1824</v>
      </c>
      <c r="MR509" s="16" t="s">
        <v>470</v>
      </c>
      <c r="MS509" s="16" t="s">
        <v>11890</v>
      </c>
      <c r="MT509" s="16" t="s">
        <v>8931</v>
      </c>
      <c r="NC509" s="16" t="s">
        <v>487</v>
      </c>
      <c r="NE509" s="16" t="s">
        <v>486</v>
      </c>
      <c r="NG509" s="16" t="s">
        <v>1376</v>
      </c>
      <c r="NI509" s="16" t="s">
        <v>11658</v>
      </c>
      <c r="NR509" s="16" t="s">
        <v>878</v>
      </c>
      <c r="NS509" s="16" t="s">
        <v>462</v>
      </c>
      <c r="NT509" s="16" t="s">
        <v>482</v>
      </c>
      <c r="NU509" s="16">
        <v>0.79400000000000004</v>
      </c>
      <c r="NV509" s="16" t="s">
        <v>457</v>
      </c>
      <c r="NW509" s="16" t="s">
        <v>1177</v>
      </c>
      <c r="NX509" s="16" t="s">
        <v>1142</v>
      </c>
      <c r="OB509" s="16" t="s">
        <v>833</v>
      </c>
      <c r="OC509" s="16" t="s">
        <v>878</v>
      </c>
    </row>
    <row r="510" spans="1:394" x14ac:dyDescent="0.25">
      <c r="A510" s="16" t="s">
        <v>11307</v>
      </c>
      <c r="B510" s="16" t="s">
        <v>844</v>
      </c>
      <c r="C510" s="16" t="s">
        <v>972</v>
      </c>
      <c r="D510" s="16" t="s">
        <v>844</v>
      </c>
      <c r="E510" s="16" t="s">
        <v>843</v>
      </c>
      <c r="F510" s="16" t="s">
        <v>843</v>
      </c>
      <c r="G510" s="16" t="s">
        <v>843</v>
      </c>
      <c r="H510" s="16" t="s">
        <v>843</v>
      </c>
      <c r="I510" s="16" t="s">
        <v>843</v>
      </c>
      <c r="J510" s="16" t="s">
        <v>843</v>
      </c>
      <c r="K510" s="16" t="s">
        <v>843</v>
      </c>
      <c r="L510" s="16" t="s">
        <v>843</v>
      </c>
      <c r="M510" s="16" t="s">
        <v>843</v>
      </c>
      <c r="N510" s="16" t="s">
        <v>843</v>
      </c>
      <c r="O510" s="16" t="s">
        <v>843</v>
      </c>
      <c r="Q510" s="16" t="s">
        <v>844</v>
      </c>
      <c r="R510" s="16">
        <v>65</v>
      </c>
      <c r="T510" s="16" t="s">
        <v>470</v>
      </c>
      <c r="U510" s="16" t="s">
        <v>844</v>
      </c>
      <c r="V510" s="16" t="s">
        <v>843</v>
      </c>
      <c r="W510" s="16" t="s">
        <v>844</v>
      </c>
      <c r="X510" s="16" t="s">
        <v>843</v>
      </c>
      <c r="Y510" s="16" t="s">
        <v>843</v>
      </c>
      <c r="Z510" s="16" t="s">
        <v>843</v>
      </c>
      <c r="AA510" s="16" t="s">
        <v>843</v>
      </c>
      <c r="AB510" s="16" t="s">
        <v>843</v>
      </c>
      <c r="AC510" s="16" t="s">
        <v>843</v>
      </c>
      <c r="AD510" s="16" t="s">
        <v>867</v>
      </c>
      <c r="AF510" s="16" t="s">
        <v>11659</v>
      </c>
      <c r="AG510" s="16" t="s">
        <v>11700</v>
      </c>
      <c r="AH510" s="16" t="s">
        <v>844</v>
      </c>
      <c r="AI510" s="16" t="s">
        <v>843</v>
      </c>
      <c r="AJ510" s="16" t="s">
        <v>844</v>
      </c>
      <c r="AK510" s="16" t="s">
        <v>844</v>
      </c>
      <c r="AL510" s="16" t="s">
        <v>843</v>
      </c>
      <c r="AM510" s="16" t="s">
        <v>844</v>
      </c>
      <c r="AN510" s="16" t="s">
        <v>843</v>
      </c>
      <c r="AO510" s="16" t="s">
        <v>843</v>
      </c>
      <c r="AP510" s="16" t="s">
        <v>843</v>
      </c>
      <c r="AQ510" s="16" t="s">
        <v>844</v>
      </c>
      <c r="AR510" s="16" t="s">
        <v>11679</v>
      </c>
      <c r="AS510" s="16" t="s">
        <v>844</v>
      </c>
      <c r="AT510" s="16" t="s">
        <v>843</v>
      </c>
      <c r="AU510" s="16" t="s">
        <v>844</v>
      </c>
      <c r="AV510" s="16" t="s">
        <v>843</v>
      </c>
      <c r="AW510" s="16" t="s">
        <v>843</v>
      </c>
      <c r="AX510" s="16" t="s">
        <v>843</v>
      </c>
      <c r="AY510" s="16" t="s">
        <v>843</v>
      </c>
      <c r="AZ510" s="16" t="s">
        <v>4437</v>
      </c>
      <c r="BB510" s="16" t="s">
        <v>4437</v>
      </c>
      <c r="BF510" s="16" t="s">
        <v>844</v>
      </c>
      <c r="BI510" s="16" t="s">
        <v>7785</v>
      </c>
      <c r="BJ510" s="16" t="s">
        <v>843</v>
      </c>
      <c r="BK510" s="16" t="s">
        <v>843</v>
      </c>
      <c r="BL510" s="16" t="s">
        <v>843</v>
      </c>
      <c r="BM510" s="16" t="s">
        <v>843</v>
      </c>
      <c r="BN510" s="16" t="s">
        <v>843</v>
      </c>
      <c r="BO510" s="16" t="s">
        <v>844</v>
      </c>
      <c r="BP510" s="16" t="s">
        <v>843</v>
      </c>
      <c r="BQ510" s="16" t="s">
        <v>843</v>
      </c>
      <c r="DX510" s="16" t="s">
        <v>865</v>
      </c>
      <c r="ES510" s="16" t="s">
        <v>867</v>
      </c>
      <c r="EU510" s="16" t="s">
        <v>7813</v>
      </c>
      <c r="EV510" s="16" t="s">
        <v>865</v>
      </c>
      <c r="FF510" s="16" t="s">
        <v>7836</v>
      </c>
      <c r="HC510" s="16" t="s">
        <v>865</v>
      </c>
      <c r="JA510" s="16" t="s">
        <v>4816</v>
      </c>
      <c r="JB510" s="16" t="s">
        <v>865</v>
      </c>
      <c r="JC510" s="16" t="s">
        <v>865</v>
      </c>
      <c r="JD510" s="16" t="s">
        <v>865</v>
      </c>
      <c r="JE510" s="16" t="s">
        <v>865</v>
      </c>
      <c r="JF510" s="16" t="s">
        <v>865</v>
      </c>
      <c r="JG510" s="16" t="s">
        <v>843</v>
      </c>
      <c r="JH510" s="16" t="s">
        <v>4846</v>
      </c>
      <c r="KF510" s="16" t="s">
        <v>4411</v>
      </c>
      <c r="KI510" s="16" t="s">
        <v>4846</v>
      </c>
      <c r="KO510" s="16" t="s">
        <v>10037</v>
      </c>
      <c r="KP510" s="16" t="s">
        <v>10036</v>
      </c>
      <c r="KQ510" s="16" t="s">
        <v>8694</v>
      </c>
      <c r="KR510" s="16" t="s">
        <v>11308</v>
      </c>
      <c r="KS510" s="16" t="s">
        <v>10038</v>
      </c>
      <c r="KT510" s="16" t="s">
        <v>9148</v>
      </c>
      <c r="KU510" s="16" t="s">
        <v>844</v>
      </c>
      <c r="KV510" s="16" t="s">
        <v>9148</v>
      </c>
      <c r="KW510" s="16" t="s">
        <v>851</v>
      </c>
      <c r="KY510" s="16" t="s">
        <v>486</v>
      </c>
      <c r="LC510" s="16" t="s">
        <v>10879</v>
      </c>
      <c r="LF510" s="16" t="s">
        <v>11654</v>
      </c>
      <c r="LI510" s="16" t="s">
        <v>11655</v>
      </c>
      <c r="LJ510" s="16" t="s">
        <v>843</v>
      </c>
      <c r="LL510" s="16" t="s">
        <v>8711</v>
      </c>
      <c r="LM510" s="16" t="s">
        <v>8741</v>
      </c>
      <c r="LO510" s="16" t="s">
        <v>843</v>
      </c>
      <c r="LP510" s="16" t="s">
        <v>843</v>
      </c>
      <c r="LQ510" s="16" t="s">
        <v>844</v>
      </c>
      <c r="LR510" s="16" t="s">
        <v>843</v>
      </c>
      <c r="LS510" s="16" t="s">
        <v>844</v>
      </c>
      <c r="LT510" s="16" t="s">
        <v>843</v>
      </c>
      <c r="LU510" s="16" t="s">
        <v>844</v>
      </c>
      <c r="LV510" s="16" t="s">
        <v>843</v>
      </c>
      <c r="LW510" s="16" t="s">
        <v>844</v>
      </c>
      <c r="LX510" s="16" t="s">
        <v>843</v>
      </c>
      <c r="LY510" s="16" t="s">
        <v>843</v>
      </c>
      <c r="LZ510" s="16" t="s">
        <v>843</v>
      </c>
      <c r="MA510" s="16" t="s">
        <v>843</v>
      </c>
      <c r="MB510" s="16" t="s">
        <v>843</v>
      </c>
      <c r="MC510" s="16" t="s">
        <v>843</v>
      </c>
      <c r="ME510" s="16" t="s">
        <v>11656</v>
      </c>
      <c r="MF510" s="16" t="s">
        <v>8847</v>
      </c>
      <c r="MP510" s="16" t="s">
        <v>1824</v>
      </c>
      <c r="MR510" s="16" t="s">
        <v>470</v>
      </c>
      <c r="MS510" s="16" t="s">
        <v>11890</v>
      </c>
      <c r="MT510" s="16" t="s">
        <v>9003</v>
      </c>
      <c r="NC510" s="16" t="s">
        <v>487</v>
      </c>
      <c r="NE510" s="16" t="s">
        <v>486</v>
      </c>
      <c r="NG510" s="16" t="s">
        <v>1380</v>
      </c>
      <c r="NI510" s="16" t="s">
        <v>11658</v>
      </c>
      <c r="NR510" s="16" t="s">
        <v>878</v>
      </c>
      <c r="NS510" s="16" t="s">
        <v>462</v>
      </c>
      <c r="NT510" s="16" t="s">
        <v>482</v>
      </c>
      <c r="NU510" s="16">
        <v>0.79400000000000004</v>
      </c>
      <c r="NV510" s="16" t="s">
        <v>457</v>
      </c>
      <c r="NW510" s="16" t="s">
        <v>1177</v>
      </c>
      <c r="NX510" s="16" t="s">
        <v>1142</v>
      </c>
      <c r="OB510" s="16" t="s">
        <v>833</v>
      </c>
      <c r="OC510" s="16" t="s">
        <v>878</v>
      </c>
    </row>
    <row r="511" spans="1:394" x14ac:dyDescent="0.25">
      <c r="A511" s="16" t="s">
        <v>11311</v>
      </c>
      <c r="B511" s="16" t="s">
        <v>844</v>
      </c>
      <c r="C511" s="16" t="s">
        <v>972</v>
      </c>
      <c r="D511" s="16" t="s">
        <v>844</v>
      </c>
      <c r="E511" s="16" t="s">
        <v>843</v>
      </c>
      <c r="F511" s="16" t="s">
        <v>843</v>
      </c>
      <c r="G511" s="16" t="s">
        <v>843</v>
      </c>
      <c r="H511" s="16" t="s">
        <v>843</v>
      </c>
      <c r="I511" s="16" t="s">
        <v>843</v>
      </c>
      <c r="J511" s="16" t="s">
        <v>843</v>
      </c>
      <c r="K511" s="16" t="s">
        <v>843</v>
      </c>
      <c r="L511" s="16" t="s">
        <v>843</v>
      </c>
      <c r="M511" s="16" t="s">
        <v>843</v>
      </c>
      <c r="N511" s="16" t="s">
        <v>843</v>
      </c>
      <c r="O511" s="16" t="s">
        <v>843</v>
      </c>
      <c r="Q511" s="16" t="s">
        <v>844</v>
      </c>
      <c r="R511" s="16">
        <v>28</v>
      </c>
      <c r="T511" s="16" t="s">
        <v>470</v>
      </c>
      <c r="U511" s="16" t="s">
        <v>844</v>
      </c>
      <c r="V511" s="16" t="s">
        <v>843</v>
      </c>
      <c r="W511" s="16" t="s">
        <v>844</v>
      </c>
      <c r="X511" s="16" t="s">
        <v>843</v>
      </c>
      <c r="Y511" s="16" t="s">
        <v>843</v>
      </c>
      <c r="Z511" s="16" t="s">
        <v>843</v>
      </c>
      <c r="AA511" s="16" t="s">
        <v>843</v>
      </c>
      <c r="AB511" s="16" t="s">
        <v>844</v>
      </c>
      <c r="AC511" s="16" t="s">
        <v>843</v>
      </c>
      <c r="AD511" s="16" t="s">
        <v>867</v>
      </c>
      <c r="AF511" s="16" t="s">
        <v>11665</v>
      </c>
      <c r="AG511" s="16" t="s">
        <v>11696</v>
      </c>
      <c r="AH511" s="16" t="s">
        <v>844</v>
      </c>
      <c r="AI511" s="16" t="s">
        <v>844</v>
      </c>
      <c r="AJ511" s="16" t="s">
        <v>844</v>
      </c>
      <c r="AK511" s="16" t="s">
        <v>843</v>
      </c>
      <c r="AL511" s="16" t="s">
        <v>843</v>
      </c>
      <c r="AM511" s="16" t="s">
        <v>844</v>
      </c>
      <c r="AN511" s="16" t="s">
        <v>843</v>
      </c>
      <c r="AO511" s="16" t="s">
        <v>843</v>
      </c>
      <c r="AP511" s="16" t="s">
        <v>843</v>
      </c>
      <c r="AQ511" s="16" t="s">
        <v>844</v>
      </c>
      <c r="AR511" s="16" t="s">
        <v>4433</v>
      </c>
      <c r="AS511" s="16" t="s">
        <v>843</v>
      </c>
      <c r="AT511" s="16" t="s">
        <v>843</v>
      </c>
      <c r="AU511" s="16" t="s">
        <v>843</v>
      </c>
      <c r="AV511" s="16" t="s">
        <v>843</v>
      </c>
      <c r="AW511" s="16" t="s">
        <v>843</v>
      </c>
      <c r="AX511" s="16" t="s">
        <v>843</v>
      </c>
      <c r="AY511" s="16" t="s">
        <v>844</v>
      </c>
      <c r="BF511" s="16" t="s">
        <v>844</v>
      </c>
      <c r="BH511" s="16" t="s">
        <v>7383</v>
      </c>
      <c r="BI511" s="16" t="s">
        <v>7785</v>
      </c>
      <c r="BJ511" s="16" t="s">
        <v>843</v>
      </c>
      <c r="BK511" s="16" t="s">
        <v>843</v>
      </c>
      <c r="BL511" s="16" t="s">
        <v>843</v>
      </c>
      <c r="BM511" s="16" t="s">
        <v>843</v>
      </c>
      <c r="BN511" s="16" t="s">
        <v>843</v>
      </c>
      <c r="BO511" s="16" t="s">
        <v>844</v>
      </c>
      <c r="BP511" s="16" t="s">
        <v>843</v>
      </c>
      <c r="BQ511" s="16" t="s">
        <v>843</v>
      </c>
      <c r="DX511" s="16" t="s">
        <v>865</v>
      </c>
      <c r="ES511" s="16" t="s">
        <v>865</v>
      </c>
      <c r="EU511" s="16" t="s">
        <v>7810</v>
      </c>
      <c r="EV511" s="16" t="s">
        <v>865</v>
      </c>
      <c r="FT511" s="16" t="s">
        <v>865</v>
      </c>
      <c r="HC511" s="16" t="s">
        <v>865</v>
      </c>
      <c r="JA511" s="16" t="s">
        <v>4816</v>
      </c>
      <c r="JB511" s="16" t="s">
        <v>865</v>
      </c>
      <c r="JC511" s="16" t="s">
        <v>865</v>
      </c>
      <c r="JD511" s="16" t="s">
        <v>865</v>
      </c>
      <c r="JE511" s="16" t="s">
        <v>865</v>
      </c>
      <c r="JF511" s="16" t="s">
        <v>865</v>
      </c>
      <c r="JG511" s="16" t="s">
        <v>1056</v>
      </c>
      <c r="JH511" s="16" t="s">
        <v>7577</v>
      </c>
      <c r="JJ511" s="16" t="s">
        <v>865</v>
      </c>
      <c r="KF511" s="16" t="s">
        <v>4972</v>
      </c>
      <c r="KI511" s="16" t="s">
        <v>4993</v>
      </c>
      <c r="KO511" s="16" t="s">
        <v>10041</v>
      </c>
      <c r="KP511" s="16" t="s">
        <v>10040</v>
      </c>
      <c r="KQ511" s="16" t="s">
        <v>8694</v>
      </c>
      <c r="KR511" s="16" t="s">
        <v>11312</v>
      </c>
      <c r="KS511" s="16" t="s">
        <v>10042</v>
      </c>
      <c r="KT511" s="16" t="s">
        <v>9148</v>
      </c>
      <c r="KU511" s="16" t="s">
        <v>844</v>
      </c>
      <c r="KV511" s="16" t="s">
        <v>9148</v>
      </c>
      <c r="KW511" s="16" t="s">
        <v>851</v>
      </c>
      <c r="KY511" s="16" t="s">
        <v>486</v>
      </c>
      <c r="LC511" s="16" t="s">
        <v>10879</v>
      </c>
      <c r="LF511" s="16" t="s">
        <v>11654</v>
      </c>
      <c r="LI511" s="16" t="s">
        <v>11655</v>
      </c>
      <c r="LJ511" s="16" t="s">
        <v>843</v>
      </c>
      <c r="LL511" s="16" t="s">
        <v>8711</v>
      </c>
      <c r="LM511" s="16" t="s">
        <v>8741</v>
      </c>
      <c r="LO511" s="16" t="s">
        <v>843</v>
      </c>
      <c r="LP511" s="16" t="s">
        <v>844</v>
      </c>
      <c r="LQ511" s="16" t="s">
        <v>844</v>
      </c>
      <c r="LR511" s="16" t="s">
        <v>844</v>
      </c>
      <c r="LS511" s="16" t="s">
        <v>844</v>
      </c>
      <c r="LT511" s="16" t="s">
        <v>844</v>
      </c>
      <c r="LU511" s="16" t="s">
        <v>844</v>
      </c>
      <c r="LV511" s="16" t="s">
        <v>844</v>
      </c>
      <c r="LW511" s="16" t="s">
        <v>844</v>
      </c>
      <c r="LX511" s="16" t="s">
        <v>843</v>
      </c>
      <c r="LY511" s="16" t="s">
        <v>843</v>
      </c>
      <c r="LZ511" s="16" t="s">
        <v>843</v>
      </c>
      <c r="MA511" s="16" t="s">
        <v>843</v>
      </c>
      <c r="MB511" s="16" t="s">
        <v>843</v>
      </c>
      <c r="MC511" s="16" t="s">
        <v>843</v>
      </c>
      <c r="ME511" s="16" t="s">
        <v>11656</v>
      </c>
      <c r="MF511" s="16" t="s">
        <v>8847</v>
      </c>
      <c r="MO511" s="16" t="s">
        <v>1815</v>
      </c>
      <c r="MP511" s="16" t="s">
        <v>1827</v>
      </c>
      <c r="MR511" s="16" t="s">
        <v>470</v>
      </c>
      <c r="MS511" s="16" t="s">
        <v>11890</v>
      </c>
      <c r="MT511" s="16" t="s">
        <v>8967</v>
      </c>
      <c r="MU511" s="16" t="s">
        <v>817</v>
      </c>
      <c r="NC511" s="16" t="s">
        <v>486</v>
      </c>
      <c r="ND511" s="16" t="s">
        <v>486</v>
      </c>
      <c r="NE511" s="16" t="s">
        <v>486</v>
      </c>
      <c r="NG511" s="16" t="s">
        <v>1380</v>
      </c>
      <c r="NI511" s="16" t="s">
        <v>11658</v>
      </c>
      <c r="NR511" s="16" t="s">
        <v>445</v>
      </c>
      <c r="NS511" s="16" t="s">
        <v>462</v>
      </c>
      <c r="NT511" s="16" t="s">
        <v>482</v>
      </c>
      <c r="NU511" s="16">
        <v>0.79400000000000004</v>
      </c>
      <c r="NV511" s="16" t="s">
        <v>445</v>
      </c>
      <c r="NW511" s="16" t="s">
        <v>1174</v>
      </c>
      <c r="NX511" s="16" t="s">
        <v>1142</v>
      </c>
      <c r="OB511" s="16" t="s">
        <v>833</v>
      </c>
      <c r="OC511" s="16" t="s">
        <v>445</v>
      </c>
    </row>
    <row r="512" spans="1:394" x14ac:dyDescent="0.25">
      <c r="A512" s="16" t="s">
        <v>11316</v>
      </c>
      <c r="B512" s="16" t="s">
        <v>1056</v>
      </c>
      <c r="C512" s="16" t="s">
        <v>972</v>
      </c>
      <c r="D512" s="16" t="s">
        <v>844</v>
      </c>
      <c r="E512" s="16" t="s">
        <v>843</v>
      </c>
      <c r="F512" s="16" t="s">
        <v>843</v>
      </c>
      <c r="G512" s="16" t="s">
        <v>843</v>
      </c>
      <c r="H512" s="16" t="s">
        <v>843</v>
      </c>
      <c r="I512" s="16" t="s">
        <v>843</v>
      </c>
      <c r="J512" s="16" t="s">
        <v>843</v>
      </c>
      <c r="K512" s="16" t="s">
        <v>843</v>
      </c>
      <c r="L512" s="16" t="s">
        <v>843</v>
      </c>
      <c r="M512" s="16" t="s">
        <v>843</v>
      </c>
      <c r="N512" s="16" t="s">
        <v>843</v>
      </c>
      <c r="O512" s="16" t="s">
        <v>843</v>
      </c>
      <c r="Q512" s="16" t="s">
        <v>844</v>
      </c>
      <c r="R512" s="16">
        <v>69</v>
      </c>
      <c r="T512" s="16" t="s">
        <v>474</v>
      </c>
      <c r="U512" s="16" t="s">
        <v>843</v>
      </c>
      <c r="V512" s="16" t="s">
        <v>844</v>
      </c>
      <c r="W512" s="16" t="s">
        <v>843</v>
      </c>
      <c r="X512" s="16" t="s">
        <v>844</v>
      </c>
      <c r="Y512" s="16" t="s">
        <v>843</v>
      </c>
      <c r="Z512" s="16" t="s">
        <v>843</v>
      </c>
      <c r="AA512" s="16" t="s">
        <v>843</v>
      </c>
      <c r="AB512" s="16" t="s">
        <v>843</v>
      </c>
      <c r="AC512" s="16" t="s">
        <v>843</v>
      </c>
      <c r="AD512" s="16" t="s">
        <v>867</v>
      </c>
      <c r="AF512" s="16" t="s">
        <v>11665</v>
      </c>
      <c r="AG512" s="16" t="s">
        <v>11808</v>
      </c>
      <c r="AH512" s="16" t="s">
        <v>844</v>
      </c>
      <c r="AI512" s="16" t="s">
        <v>844</v>
      </c>
      <c r="AJ512" s="16" t="s">
        <v>844</v>
      </c>
      <c r="AK512" s="16" t="s">
        <v>843</v>
      </c>
      <c r="AL512" s="16" t="s">
        <v>843</v>
      </c>
      <c r="AM512" s="16" t="s">
        <v>843</v>
      </c>
      <c r="AN512" s="16" t="s">
        <v>843</v>
      </c>
      <c r="AO512" s="16" t="s">
        <v>843</v>
      </c>
      <c r="AP512" s="16" t="s">
        <v>843</v>
      </c>
      <c r="AQ512" s="16" t="s">
        <v>843</v>
      </c>
      <c r="AR512" s="16" t="s">
        <v>4421</v>
      </c>
      <c r="AS512" s="16" t="s">
        <v>843</v>
      </c>
      <c r="AT512" s="16" t="s">
        <v>843</v>
      </c>
      <c r="AU512" s="16" t="s">
        <v>844</v>
      </c>
      <c r="AV512" s="16" t="s">
        <v>843</v>
      </c>
      <c r="AW512" s="16" t="s">
        <v>843</v>
      </c>
      <c r="AX512" s="16" t="s">
        <v>843</v>
      </c>
      <c r="AY512" s="16" t="s">
        <v>843</v>
      </c>
      <c r="BB512" s="16" t="s">
        <v>4440</v>
      </c>
      <c r="BF512" s="16" t="s">
        <v>843</v>
      </c>
      <c r="BI512" s="16" t="s">
        <v>7785</v>
      </c>
      <c r="BJ512" s="16" t="s">
        <v>843</v>
      </c>
      <c r="BK512" s="16" t="s">
        <v>843</v>
      </c>
      <c r="BL512" s="16" t="s">
        <v>843</v>
      </c>
      <c r="BM512" s="16" t="s">
        <v>843</v>
      </c>
      <c r="BN512" s="16" t="s">
        <v>843</v>
      </c>
      <c r="BO512" s="16" t="s">
        <v>844</v>
      </c>
      <c r="BP512" s="16" t="s">
        <v>843</v>
      </c>
      <c r="BQ512" s="16" t="s">
        <v>843</v>
      </c>
      <c r="DX512" s="16" t="s">
        <v>867</v>
      </c>
      <c r="DY512" s="16" t="s">
        <v>867</v>
      </c>
      <c r="ES512" s="16" t="s">
        <v>867</v>
      </c>
      <c r="EU512" s="16" t="s">
        <v>7813</v>
      </c>
      <c r="EV512" s="16" t="s">
        <v>865</v>
      </c>
      <c r="FF512" s="16" t="s">
        <v>7836</v>
      </c>
      <c r="HC512" s="16" t="s">
        <v>865</v>
      </c>
      <c r="JA512" s="16" t="s">
        <v>4813</v>
      </c>
      <c r="JB512" s="16" t="s">
        <v>865</v>
      </c>
      <c r="JC512" s="16" t="s">
        <v>865</v>
      </c>
      <c r="JD512" s="16" t="s">
        <v>865</v>
      </c>
      <c r="JE512" s="16" t="s">
        <v>865</v>
      </c>
      <c r="JF512" s="16" t="s">
        <v>865</v>
      </c>
      <c r="JG512" s="16" t="s">
        <v>843</v>
      </c>
      <c r="JH512" s="16" t="s">
        <v>5638</v>
      </c>
      <c r="JJ512" s="16" t="s">
        <v>865</v>
      </c>
      <c r="KF512" s="16" t="s">
        <v>4926</v>
      </c>
      <c r="KI512" s="16" t="s">
        <v>4849</v>
      </c>
      <c r="KO512" s="16" t="s">
        <v>10041</v>
      </c>
      <c r="KP512" s="16" t="s">
        <v>10040</v>
      </c>
      <c r="KQ512" s="16" t="s">
        <v>8694</v>
      </c>
      <c r="KR512" s="16" t="s">
        <v>11317</v>
      </c>
      <c r="KS512" s="16" t="s">
        <v>10042</v>
      </c>
      <c r="KT512" s="16" t="s">
        <v>9148</v>
      </c>
      <c r="KU512" s="16" t="s">
        <v>844</v>
      </c>
      <c r="KV512" s="16" t="s">
        <v>9148</v>
      </c>
      <c r="KW512" s="16" t="s">
        <v>850</v>
      </c>
      <c r="KX512" s="16" t="s">
        <v>487</v>
      </c>
      <c r="KY512" s="16" t="s">
        <v>487</v>
      </c>
      <c r="KZ512" s="16" t="s">
        <v>487</v>
      </c>
      <c r="LC512" s="16" t="s">
        <v>10879</v>
      </c>
      <c r="LF512" s="16" t="s">
        <v>11654</v>
      </c>
      <c r="LI512" s="16" t="s">
        <v>11655</v>
      </c>
      <c r="LJ512" s="16" t="s">
        <v>843</v>
      </c>
      <c r="LL512" s="16" t="s">
        <v>8711</v>
      </c>
      <c r="LM512" s="16" t="s">
        <v>8741</v>
      </c>
      <c r="LO512" s="16" t="s">
        <v>843</v>
      </c>
      <c r="LP512" s="16" t="s">
        <v>844</v>
      </c>
      <c r="LQ512" s="16" t="s">
        <v>844</v>
      </c>
      <c r="LR512" s="16" t="s">
        <v>844</v>
      </c>
      <c r="LS512" s="16" t="s">
        <v>844</v>
      </c>
      <c r="LT512" s="16" t="s">
        <v>844</v>
      </c>
      <c r="LU512" s="16" t="s">
        <v>844</v>
      </c>
      <c r="LV512" s="16" t="s">
        <v>844</v>
      </c>
      <c r="LW512" s="16" t="s">
        <v>844</v>
      </c>
      <c r="LX512" s="16" t="s">
        <v>843</v>
      </c>
      <c r="LY512" s="16" t="s">
        <v>843</v>
      </c>
      <c r="LZ512" s="16" t="s">
        <v>843</v>
      </c>
      <c r="MA512" s="16" t="s">
        <v>843</v>
      </c>
      <c r="MB512" s="16" t="s">
        <v>843</v>
      </c>
      <c r="MC512" s="16" t="s">
        <v>843</v>
      </c>
      <c r="ME512" s="16" t="s">
        <v>11656</v>
      </c>
      <c r="MF512" s="16" t="s">
        <v>8847</v>
      </c>
      <c r="MO512" s="16" t="s">
        <v>1817</v>
      </c>
      <c r="MP512" s="16" t="s">
        <v>13845</v>
      </c>
      <c r="MR512" s="16" t="s">
        <v>474</v>
      </c>
      <c r="MS512" s="16" t="s">
        <v>11890</v>
      </c>
      <c r="MT512" s="16" t="s">
        <v>8967</v>
      </c>
      <c r="NC512" s="16" t="s">
        <v>487</v>
      </c>
      <c r="NE512" s="16" t="s">
        <v>486</v>
      </c>
      <c r="NG512" s="16" t="s">
        <v>1376</v>
      </c>
      <c r="NI512" s="16" t="s">
        <v>11658</v>
      </c>
      <c r="NR512" s="16" t="s">
        <v>878</v>
      </c>
      <c r="NS512" s="16" t="s">
        <v>462</v>
      </c>
      <c r="NT512" s="16" t="s">
        <v>482</v>
      </c>
      <c r="NU512" s="16">
        <v>0.79400000000000004</v>
      </c>
      <c r="NV512" s="16" t="s">
        <v>457</v>
      </c>
      <c r="NW512" s="16" t="s">
        <v>1183</v>
      </c>
      <c r="NX512" s="16" t="s">
        <v>1142</v>
      </c>
      <c r="OB512" s="16" t="s">
        <v>833</v>
      </c>
      <c r="OC512" s="16" t="s">
        <v>878</v>
      </c>
    </row>
    <row r="513" spans="1:394" x14ac:dyDescent="0.25">
      <c r="A513" s="16" t="s">
        <v>11321</v>
      </c>
      <c r="B513" s="16" t="s">
        <v>844</v>
      </c>
      <c r="C513" s="16" t="s">
        <v>972</v>
      </c>
      <c r="D513" s="16" t="s">
        <v>844</v>
      </c>
      <c r="E513" s="16" t="s">
        <v>843</v>
      </c>
      <c r="F513" s="16" t="s">
        <v>843</v>
      </c>
      <c r="G513" s="16" t="s">
        <v>843</v>
      </c>
      <c r="H513" s="16" t="s">
        <v>843</v>
      </c>
      <c r="I513" s="16" t="s">
        <v>843</v>
      </c>
      <c r="J513" s="16" t="s">
        <v>843</v>
      </c>
      <c r="K513" s="16" t="s">
        <v>843</v>
      </c>
      <c r="L513" s="16" t="s">
        <v>843</v>
      </c>
      <c r="M513" s="16" t="s">
        <v>843</v>
      </c>
      <c r="N513" s="16" t="s">
        <v>843</v>
      </c>
      <c r="O513" s="16" t="s">
        <v>843</v>
      </c>
      <c r="Q513" s="16" t="s">
        <v>844</v>
      </c>
      <c r="R513" s="16">
        <v>38</v>
      </c>
      <c r="T513" s="16" t="s">
        <v>470</v>
      </c>
      <c r="U513" s="16" t="s">
        <v>844</v>
      </c>
      <c r="V513" s="16" t="s">
        <v>843</v>
      </c>
      <c r="W513" s="16" t="s">
        <v>844</v>
      </c>
      <c r="X513" s="16" t="s">
        <v>843</v>
      </c>
      <c r="Y513" s="16" t="s">
        <v>843</v>
      </c>
      <c r="Z513" s="16" t="s">
        <v>843</v>
      </c>
      <c r="AA513" s="16" t="s">
        <v>843</v>
      </c>
      <c r="AB513" s="16" t="s">
        <v>844</v>
      </c>
      <c r="AC513" s="16" t="s">
        <v>843</v>
      </c>
      <c r="AD513" s="16" t="s">
        <v>867</v>
      </c>
      <c r="AF513" s="16" t="s">
        <v>11702</v>
      </c>
      <c r="AG513" s="16" t="s">
        <v>11725</v>
      </c>
      <c r="AH513" s="16" t="s">
        <v>844</v>
      </c>
      <c r="AI513" s="16" t="s">
        <v>844</v>
      </c>
      <c r="AJ513" s="16" t="s">
        <v>843</v>
      </c>
      <c r="AK513" s="16" t="s">
        <v>843</v>
      </c>
      <c r="AL513" s="16" t="s">
        <v>844</v>
      </c>
      <c r="AM513" s="16" t="s">
        <v>844</v>
      </c>
      <c r="AN513" s="16" t="s">
        <v>843</v>
      </c>
      <c r="AO513" s="16" t="s">
        <v>843</v>
      </c>
      <c r="AP513" s="16" t="s">
        <v>843</v>
      </c>
      <c r="AQ513" s="16" t="s">
        <v>844</v>
      </c>
      <c r="AR513" s="16" t="s">
        <v>4433</v>
      </c>
      <c r="AS513" s="16" t="s">
        <v>843</v>
      </c>
      <c r="AT513" s="16" t="s">
        <v>843</v>
      </c>
      <c r="AU513" s="16" t="s">
        <v>843</v>
      </c>
      <c r="AV513" s="16" t="s">
        <v>843</v>
      </c>
      <c r="AW513" s="16" t="s">
        <v>843</v>
      </c>
      <c r="AX513" s="16" t="s">
        <v>843</v>
      </c>
      <c r="AY513" s="16" t="s">
        <v>844</v>
      </c>
      <c r="BF513" s="16" t="s">
        <v>844</v>
      </c>
      <c r="BH513" s="16" t="s">
        <v>7383</v>
      </c>
      <c r="BI513" s="16" t="s">
        <v>7785</v>
      </c>
      <c r="BJ513" s="16" t="s">
        <v>843</v>
      </c>
      <c r="BK513" s="16" t="s">
        <v>843</v>
      </c>
      <c r="BL513" s="16" t="s">
        <v>843</v>
      </c>
      <c r="BM513" s="16" t="s">
        <v>843</v>
      </c>
      <c r="BN513" s="16" t="s">
        <v>843</v>
      </c>
      <c r="BO513" s="16" t="s">
        <v>844</v>
      </c>
      <c r="BP513" s="16" t="s">
        <v>843</v>
      </c>
      <c r="BQ513" s="16" t="s">
        <v>843</v>
      </c>
      <c r="DX513" s="16" t="s">
        <v>865</v>
      </c>
      <c r="ES513" s="16" t="s">
        <v>865</v>
      </c>
      <c r="EU513" s="16" t="s">
        <v>7810</v>
      </c>
      <c r="EV513" s="16" t="s">
        <v>865</v>
      </c>
      <c r="FT513" s="16" t="s">
        <v>865</v>
      </c>
      <c r="HC513" s="16" t="s">
        <v>865</v>
      </c>
      <c r="JA513" s="16" t="s">
        <v>4816</v>
      </c>
      <c r="JB513" s="16" t="s">
        <v>865</v>
      </c>
      <c r="JC513" s="16" t="s">
        <v>865</v>
      </c>
      <c r="JD513" s="16" t="s">
        <v>865</v>
      </c>
      <c r="JE513" s="16" t="s">
        <v>865</v>
      </c>
      <c r="JF513" s="16" t="s">
        <v>865</v>
      </c>
      <c r="JG513" s="16" t="s">
        <v>1056</v>
      </c>
      <c r="JH513" s="16" t="s">
        <v>7577</v>
      </c>
      <c r="JJ513" s="16" t="s">
        <v>867</v>
      </c>
      <c r="KF513" s="16" t="s">
        <v>4926</v>
      </c>
      <c r="KI513" s="16" t="s">
        <v>4982</v>
      </c>
      <c r="KK513" s="16" t="s">
        <v>4901</v>
      </c>
      <c r="KM513" s="16" t="s">
        <v>7610</v>
      </c>
      <c r="KO513" s="16" t="s">
        <v>10046</v>
      </c>
      <c r="KP513" s="16" t="s">
        <v>10045</v>
      </c>
      <c r="KQ513" s="16" t="s">
        <v>8694</v>
      </c>
      <c r="KR513" s="16" t="s">
        <v>11322</v>
      </c>
      <c r="KS513" s="16" t="s">
        <v>10047</v>
      </c>
      <c r="KT513" s="16" t="s">
        <v>9148</v>
      </c>
      <c r="KU513" s="16" t="s">
        <v>844</v>
      </c>
      <c r="KV513" s="16" t="s">
        <v>9148</v>
      </c>
      <c r="KW513" s="16" t="s">
        <v>851</v>
      </c>
      <c r="KY513" s="16" t="s">
        <v>486</v>
      </c>
      <c r="LC513" s="16" t="s">
        <v>10879</v>
      </c>
      <c r="LF513" s="16" t="s">
        <v>11654</v>
      </c>
      <c r="LI513" s="16" t="s">
        <v>11655</v>
      </c>
      <c r="LJ513" s="16" t="s">
        <v>843</v>
      </c>
      <c r="LM513" s="16" t="s">
        <v>8741</v>
      </c>
      <c r="LO513" s="16" t="s">
        <v>843</v>
      </c>
      <c r="LP513" s="16" t="s">
        <v>844</v>
      </c>
      <c r="LQ513" s="16" t="s">
        <v>1056</v>
      </c>
      <c r="LR513" s="16" t="s">
        <v>843</v>
      </c>
      <c r="LS513" s="16" t="s">
        <v>1056</v>
      </c>
      <c r="LT513" s="16" t="s">
        <v>843</v>
      </c>
      <c r="LU513" s="16" t="s">
        <v>844</v>
      </c>
      <c r="LV513" s="16" t="s">
        <v>844</v>
      </c>
      <c r="LW513" s="16" t="s">
        <v>844</v>
      </c>
      <c r="LX513" s="16" t="s">
        <v>843</v>
      </c>
      <c r="LY513" s="16" t="s">
        <v>843</v>
      </c>
      <c r="LZ513" s="16" t="s">
        <v>843</v>
      </c>
      <c r="MA513" s="16" t="s">
        <v>843</v>
      </c>
      <c r="MB513" s="16" t="s">
        <v>843</v>
      </c>
      <c r="MC513" s="16" t="s">
        <v>843</v>
      </c>
      <c r="ME513" s="16" t="s">
        <v>11656</v>
      </c>
      <c r="MF513" s="16" t="s">
        <v>8847</v>
      </c>
      <c r="MJ513" s="16" t="s">
        <v>1839</v>
      </c>
      <c r="MO513" s="16" t="s">
        <v>1817</v>
      </c>
      <c r="MP513" s="16" t="s">
        <v>1829</v>
      </c>
      <c r="MQ513" s="16" t="s">
        <v>1781</v>
      </c>
      <c r="MR513" s="16" t="s">
        <v>470</v>
      </c>
      <c r="MS513" s="16" t="s">
        <v>11890</v>
      </c>
      <c r="MT513" s="16" t="s">
        <v>8978</v>
      </c>
      <c r="MU513" s="16" t="s">
        <v>817</v>
      </c>
      <c r="NC513" s="16" t="s">
        <v>486</v>
      </c>
      <c r="ND513" s="16" t="s">
        <v>486</v>
      </c>
      <c r="NE513" s="16" t="s">
        <v>486</v>
      </c>
      <c r="NG513" s="16" t="s">
        <v>1380</v>
      </c>
      <c r="NI513" s="16" t="s">
        <v>11658</v>
      </c>
      <c r="NS513" s="16" t="s">
        <v>462</v>
      </c>
      <c r="NT513" s="16" t="s">
        <v>482</v>
      </c>
      <c r="NU513" s="16">
        <v>0.79400000000000004</v>
      </c>
      <c r="NV513" s="16" t="s">
        <v>451</v>
      </c>
      <c r="NW513" s="16" t="s">
        <v>1175</v>
      </c>
      <c r="NX513" s="16" t="s">
        <v>1142</v>
      </c>
      <c r="OC513" s="16" t="s">
        <v>451</v>
      </c>
    </row>
    <row r="514" spans="1:394" x14ac:dyDescent="0.25">
      <c r="A514" s="16" t="s">
        <v>11325</v>
      </c>
      <c r="B514" s="16" t="s">
        <v>1056</v>
      </c>
      <c r="C514" s="16" t="s">
        <v>972</v>
      </c>
      <c r="D514" s="16" t="s">
        <v>844</v>
      </c>
      <c r="E514" s="16" t="s">
        <v>843</v>
      </c>
      <c r="F514" s="16" t="s">
        <v>843</v>
      </c>
      <c r="G514" s="16" t="s">
        <v>843</v>
      </c>
      <c r="H514" s="16" t="s">
        <v>843</v>
      </c>
      <c r="I514" s="16" t="s">
        <v>843</v>
      </c>
      <c r="J514" s="16" t="s">
        <v>843</v>
      </c>
      <c r="K514" s="16" t="s">
        <v>843</v>
      </c>
      <c r="L514" s="16" t="s">
        <v>843</v>
      </c>
      <c r="M514" s="16" t="s">
        <v>843</v>
      </c>
      <c r="N514" s="16" t="s">
        <v>843</v>
      </c>
      <c r="O514" s="16" t="s">
        <v>843</v>
      </c>
      <c r="Q514" s="16" t="s">
        <v>844</v>
      </c>
      <c r="R514" s="16">
        <v>67</v>
      </c>
      <c r="T514" s="16" t="s">
        <v>470</v>
      </c>
      <c r="U514" s="16" t="s">
        <v>844</v>
      </c>
      <c r="V514" s="16" t="s">
        <v>843</v>
      </c>
      <c r="W514" s="16" t="s">
        <v>844</v>
      </c>
      <c r="X514" s="16" t="s">
        <v>843</v>
      </c>
      <c r="Y514" s="16" t="s">
        <v>843</v>
      </c>
      <c r="Z514" s="16" t="s">
        <v>843</v>
      </c>
      <c r="AA514" s="16" t="s">
        <v>843</v>
      </c>
      <c r="AB514" s="16" t="s">
        <v>843</v>
      </c>
      <c r="AC514" s="16" t="s">
        <v>843</v>
      </c>
      <c r="AD514" s="16" t="s">
        <v>865</v>
      </c>
      <c r="AF514" s="16" t="s">
        <v>11702</v>
      </c>
      <c r="AG514" s="16" t="s">
        <v>11725</v>
      </c>
      <c r="AH514" s="16" t="s">
        <v>844</v>
      </c>
      <c r="AI514" s="16" t="s">
        <v>844</v>
      </c>
      <c r="AJ514" s="16" t="s">
        <v>843</v>
      </c>
      <c r="AK514" s="16" t="s">
        <v>843</v>
      </c>
      <c r="AL514" s="16" t="s">
        <v>844</v>
      </c>
      <c r="AM514" s="16" t="s">
        <v>844</v>
      </c>
      <c r="AN514" s="16" t="s">
        <v>843</v>
      </c>
      <c r="AO514" s="16" t="s">
        <v>843</v>
      </c>
      <c r="AP514" s="16" t="s">
        <v>843</v>
      </c>
      <c r="AQ514" s="16" t="s">
        <v>844</v>
      </c>
      <c r="AR514" s="16" t="s">
        <v>11679</v>
      </c>
      <c r="AS514" s="16" t="s">
        <v>844</v>
      </c>
      <c r="AT514" s="16" t="s">
        <v>843</v>
      </c>
      <c r="AU514" s="16" t="s">
        <v>844</v>
      </c>
      <c r="AV514" s="16" t="s">
        <v>843</v>
      </c>
      <c r="AW514" s="16" t="s">
        <v>843</v>
      </c>
      <c r="AX514" s="16" t="s">
        <v>843</v>
      </c>
      <c r="AY514" s="16" t="s">
        <v>843</v>
      </c>
      <c r="AZ514" s="16" t="s">
        <v>4440</v>
      </c>
      <c r="BB514" s="16" t="s">
        <v>4440</v>
      </c>
      <c r="BF514" s="16" t="s">
        <v>844</v>
      </c>
      <c r="BI514" s="16" t="s">
        <v>7785</v>
      </c>
      <c r="BJ514" s="16" t="s">
        <v>843</v>
      </c>
      <c r="BK514" s="16" t="s">
        <v>843</v>
      </c>
      <c r="BL514" s="16" t="s">
        <v>843</v>
      </c>
      <c r="BM514" s="16" t="s">
        <v>843</v>
      </c>
      <c r="BN514" s="16" t="s">
        <v>843</v>
      </c>
      <c r="BO514" s="16" t="s">
        <v>844</v>
      </c>
      <c r="BP514" s="16" t="s">
        <v>843</v>
      </c>
      <c r="BQ514" s="16" t="s">
        <v>843</v>
      </c>
      <c r="DX514" s="16" t="s">
        <v>867</v>
      </c>
      <c r="DY514" s="16" t="s">
        <v>867</v>
      </c>
      <c r="ES514" s="16" t="s">
        <v>867</v>
      </c>
      <c r="EU514" s="16" t="s">
        <v>7813</v>
      </c>
      <c r="EV514" s="16" t="s">
        <v>865</v>
      </c>
      <c r="FF514" s="16" t="s">
        <v>7836</v>
      </c>
      <c r="HC514" s="16" t="s">
        <v>867</v>
      </c>
      <c r="HD514" s="16" t="s">
        <v>867</v>
      </c>
      <c r="HE514" s="16" t="s">
        <v>11895</v>
      </c>
      <c r="HF514" s="16" t="s">
        <v>844</v>
      </c>
      <c r="HG514" s="16" t="s">
        <v>843</v>
      </c>
      <c r="HH514" s="16" t="s">
        <v>843</v>
      </c>
      <c r="HI514" s="16" t="s">
        <v>843</v>
      </c>
      <c r="HJ514" s="16" t="s">
        <v>843</v>
      </c>
      <c r="HK514" s="16" t="s">
        <v>843</v>
      </c>
      <c r="HL514" s="16" t="s">
        <v>843</v>
      </c>
      <c r="HM514" s="16" t="s">
        <v>843</v>
      </c>
      <c r="HN514" s="16" t="s">
        <v>843</v>
      </c>
      <c r="HO514" s="16" t="s">
        <v>844</v>
      </c>
      <c r="HP514" s="16" t="s">
        <v>843</v>
      </c>
      <c r="HQ514" s="16" t="s">
        <v>843</v>
      </c>
      <c r="HR514" s="16" t="s">
        <v>843</v>
      </c>
      <c r="HS514" s="16" t="s">
        <v>843</v>
      </c>
      <c r="IZ514" s="16" t="s">
        <v>867</v>
      </c>
      <c r="JA514" s="16" t="s">
        <v>4813</v>
      </c>
      <c r="JB514" s="16" t="s">
        <v>865</v>
      </c>
      <c r="JC514" s="16" t="s">
        <v>865</v>
      </c>
      <c r="JD514" s="16" t="s">
        <v>865</v>
      </c>
      <c r="JE514" s="16" t="s">
        <v>865</v>
      </c>
      <c r="JF514" s="16" t="s">
        <v>865</v>
      </c>
      <c r="JG514" s="16" t="s">
        <v>843</v>
      </c>
      <c r="JH514" s="16" t="s">
        <v>5638</v>
      </c>
      <c r="JJ514" s="16" t="s">
        <v>865</v>
      </c>
      <c r="KF514" s="16" t="s">
        <v>4926</v>
      </c>
      <c r="KI514" s="16" t="s">
        <v>4846</v>
      </c>
      <c r="KO514" s="16" t="s">
        <v>10046</v>
      </c>
      <c r="KP514" s="16" t="s">
        <v>10045</v>
      </c>
      <c r="KQ514" s="16" t="s">
        <v>8694</v>
      </c>
      <c r="KR514" s="16" t="s">
        <v>11326</v>
      </c>
      <c r="KS514" s="16" t="s">
        <v>10047</v>
      </c>
      <c r="KT514" s="16" t="s">
        <v>9148</v>
      </c>
      <c r="KU514" s="16" t="s">
        <v>844</v>
      </c>
      <c r="KV514" s="16" t="s">
        <v>9148</v>
      </c>
      <c r="KW514" s="16" t="s">
        <v>850</v>
      </c>
      <c r="KX514" s="16" t="s">
        <v>487</v>
      </c>
      <c r="KY514" s="16" t="s">
        <v>487</v>
      </c>
      <c r="KZ514" s="16" t="s">
        <v>487</v>
      </c>
      <c r="LC514" s="16" t="s">
        <v>10879</v>
      </c>
      <c r="LF514" s="16" t="s">
        <v>11654</v>
      </c>
      <c r="LI514" s="16" t="s">
        <v>11655</v>
      </c>
      <c r="LJ514" s="16" t="s">
        <v>843</v>
      </c>
      <c r="LL514" s="16" t="s">
        <v>8711</v>
      </c>
      <c r="LM514" s="16" t="s">
        <v>8741</v>
      </c>
      <c r="LO514" s="16" t="s">
        <v>843</v>
      </c>
      <c r="LP514" s="16" t="s">
        <v>844</v>
      </c>
      <c r="LQ514" s="16" t="s">
        <v>1056</v>
      </c>
      <c r="LR514" s="16" t="s">
        <v>843</v>
      </c>
      <c r="LS514" s="16" t="s">
        <v>1056</v>
      </c>
      <c r="LT514" s="16" t="s">
        <v>843</v>
      </c>
      <c r="LU514" s="16" t="s">
        <v>844</v>
      </c>
      <c r="LV514" s="16" t="s">
        <v>844</v>
      </c>
      <c r="LW514" s="16" t="s">
        <v>844</v>
      </c>
      <c r="LX514" s="16" t="s">
        <v>843</v>
      </c>
      <c r="LY514" s="16" t="s">
        <v>843</v>
      </c>
      <c r="LZ514" s="16" t="s">
        <v>843</v>
      </c>
      <c r="MA514" s="16" t="s">
        <v>843</v>
      </c>
      <c r="MB514" s="16" t="s">
        <v>843</v>
      </c>
      <c r="MC514" s="16" t="s">
        <v>843</v>
      </c>
      <c r="ME514" s="16" t="s">
        <v>11656</v>
      </c>
      <c r="MF514" s="16" t="s">
        <v>8847</v>
      </c>
      <c r="MO514" s="16" t="s">
        <v>1817</v>
      </c>
      <c r="MP514" s="16" t="s">
        <v>1824</v>
      </c>
      <c r="MR514" s="16" t="s">
        <v>470</v>
      </c>
      <c r="MS514" s="16" t="s">
        <v>11890</v>
      </c>
      <c r="MT514" s="16" t="s">
        <v>8978</v>
      </c>
      <c r="NC514" s="16" t="s">
        <v>487</v>
      </c>
      <c r="NE514" s="16" t="s">
        <v>487</v>
      </c>
      <c r="NF514" s="16" t="s">
        <v>487</v>
      </c>
      <c r="NG514" s="16" t="s">
        <v>1376</v>
      </c>
      <c r="NI514" s="16" t="s">
        <v>11658</v>
      </c>
      <c r="NM514" s="16" t="s">
        <v>11834</v>
      </c>
      <c r="NN514" s="16" t="s">
        <v>867</v>
      </c>
      <c r="NO514" s="16" t="s">
        <v>11683</v>
      </c>
      <c r="NP514" s="16" t="s">
        <v>11684</v>
      </c>
      <c r="NR514" s="16" t="s">
        <v>878</v>
      </c>
      <c r="NS514" s="16" t="s">
        <v>462</v>
      </c>
      <c r="NT514" s="16" t="s">
        <v>482</v>
      </c>
      <c r="NU514" s="16">
        <v>0.79400000000000004</v>
      </c>
      <c r="NV514" s="16" t="s">
        <v>457</v>
      </c>
      <c r="NW514" s="16" t="s">
        <v>1177</v>
      </c>
      <c r="NX514" s="16" t="s">
        <v>1142</v>
      </c>
      <c r="OB514" s="16" t="s">
        <v>833</v>
      </c>
      <c r="OC514" s="16" t="s">
        <v>878</v>
      </c>
      <c r="OD514" s="16" t="s">
        <v>487</v>
      </c>
    </row>
    <row r="515" spans="1:394" x14ac:dyDescent="0.25">
      <c r="A515" s="16" t="s">
        <v>11329</v>
      </c>
      <c r="B515" s="16" t="s">
        <v>844</v>
      </c>
      <c r="C515" s="16" t="s">
        <v>972</v>
      </c>
      <c r="D515" s="16" t="s">
        <v>844</v>
      </c>
      <c r="E515" s="16" t="s">
        <v>843</v>
      </c>
      <c r="F515" s="16" t="s">
        <v>843</v>
      </c>
      <c r="G515" s="16" t="s">
        <v>843</v>
      </c>
      <c r="H515" s="16" t="s">
        <v>843</v>
      </c>
      <c r="I515" s="16" t="s">
        <v>843</v>
      </c>
      <c r="J515" s="16" t="s">
        <v>843</v>
      </c>
      <c r="K515" s="16" t="s">
        <v>843</v>
      </c>
      <c r="L515" s="16" t="s">
        <v>843</v>
      </c>
      <c r="M515" s="16" t="s">
        <v>843</v>
      </c>
      <c r="N515" s="16" t="s">
        <v>843</v>
      </c>
      <c r="O515" s="16" t="s">
        <v>843</v>
      </c>
      <c r="Q515" s="16" t="s">
        <v>844</v>
      </c>
      <c r="R515" s="16">
        <v>72</v>
      </c>
      <c r="T515" s="16" t="s">
        <v>474</v>
      </c>
      <c r="U515" s="16" t="s">
        <v>843</v>
      </c>
      <c r="V515" s="16" t="s">
        <v>844</v>
      </c>
      <c r="W515" s="16" t="s">
        <v>843</v>
      </c>
      <c r="X515" s="16" t="s">
        <v>844</v>
      </c>
      <c r="Y515" s="16" t="s">
        <v>843</v>
      </c>
      <c r="Z515" s="16" t="s">
        <v>843</v>
      </c>
      <c r="AA515" s="16" t="s">
        <v>843</v>
      </c>
      <c r="AB515" s="16" t="s">
        <v>843</v>
      </c>
      <c r="AC515" s="16" t="s">
        <v>843</v>
      </c>
      <c r="AD515" s="16" t="s">
        <v>867</v>
      </c>
      <c r="AF515" s="16" t="s">
        <v>11673</v>
      </c>
      <c r="AG515" s="16" t="s">
        <v>11696</v>
      </c>
      <c r="AH515" s="16" t="s">
        <v>844</v>
      </c>
      <c r="AI515" s="16" t="s">
        <v>844</v>
      </c>
      <c r="AJ515" s="16" t="s">
        <v>844</v>
      </c>
      <c r="AK515" s="16" t="s">
        <v>843</v>
      </c>
      <c r="AL515" s="16" t="s">
        <v>843</v>
      </c>
      <c r="AM515" s="16" t="s">
        <v>844</v>
      </c>
      <c r="AN515" s="16" t="s">
        <v>843</v>
      </c>
      <c r="AO515" s="16" t="s">
        <v>843</v>
      </c>
      <c r="AP515" s="16" t="s">
        <v>843</v>
      </c>
      <c r="AQ515" s="16" t="s">
        <v>844</v>
      </c>
      <c r="AR515" s="16" t="s">
        <v>11896</v>
      </c>
      <c r="AS515" s="16" t="s">
        <v>844</v>
      </c>
      <c r="AT515" s="16" t="s">
        <v>844</v>
      </c>
      <c r="AU515" s="16" t="s">
        <v>843</v>
      </c>
      <c r="AV515" s="16" t="s">
        <v>844</v>
      </c>
      <c r="AW515" s="16" t="s">
        <v>843</v>
      </c>
      <c r="AX515" s="16" t="s">
        <v>843</v>
      </c>
      <c r="AY515" s="16" t="s">
        <v>843</v>
      </c>
      <c r="AZ515" s="16" t="s">
        <v>4437</v>
      </c>
      <c r="BA515" s="16" t="s">
        <v>4437</v>
      </c>
      <c r="BC515" s="16" t="s">
        <v>4437</v>
      </c>
      <c r="BF515" s="16" t="s">
        <v>844</v>
      </c>
      <c r="BI515" s="16" t="s">
        <v>7785</v>
      </c>
      <c r="BJ515" s="16" t="s">
        <v>843</v>
      </c>
      <c r="BK515" s="16" t="s">
        <v>843</v>
      </c>
      <c r="BL515" s="16" t="s">
        <v>843</v>
      </c>
      <c r="BM515" s="16" t="s">
        <v>843</v>
      </c>
      <c r="BN515" s="16" t="s">
        <v>843</v>
      </c>
      <c r="BO515" s="16" t="s">
        <v>844</v>
      </c>
      <c r="BP515" s="16" t="s">
        <v>843</v>
      </c>
      <c r="BQ515" s="16" t="s">
        <v>843</v>
      </c>
      <c r="DX515" s="16" t="s">
        <v>865</v>
      </c>
      <c r="ES515" s="16" t="s">
        <v>865</v>
      </c>
      <c r="EU515" s="16" t="s">
        <v>7810</v>
      </c>
      <c r="EV515" s="16" t="s">
        <v>865</v>
      </c>
      <c r="FF515" s="16" t="s">
        <v>7836</v>
      </c>
      <c r="HC515" s="16" t="s">
        <v>865</v>
      </c>
      <c r="JA515" s="16" t="s">
        <v>4813</v>
      </c>
      <c r="JB515" s="16" t="s">
        <v>865</v>
      </c>
      <c r="JC515" s="16" t="s">
        <v>865</v>
      </c>
      <c r="JD515" s="16" t="s">
        <v>865</v>
      </c>
      <c r="JE515" s="16" t="s">
        <v>865</v>
      </c>
      <c r="JF515" s="16" t="s">
        <v>865</v>
      </c>
      <c r="JG515" s="16" t="s">
        <v>843</v>
      </c>
      <c r="JH515" s="16" t="s">
        <v>4846</v>
      </c>
      <c r="KF515" s="16" t="s">
        <v>4926</v>
      </c>
      <c r="KI515" s="16" t="s">
        <v>4846</v>
      </c>
      <c r="KO515" s="16" t="s">
        <v>10051</v>
      </c>
      <c r="KP515" s="16" t="s">
        <v>10050</v>
      </c>
      <c r="KQ515" s="16" t="s">
        <v>8694</v>
      </c>
      <c r="KR515" s="16" t="s">
        <v>11330</v>
      </c>
      <c r="KS515" s="16" t="s">
        <v>10052</v>
      </c>
      <c r="KT515" s="16" t="s">
        <v>9148</v>
      </c>
      <c r="KU515" s="16" t="s">
        <v>844</v>
      </c>
      <c r="KV515" s="16" t="s">
        <v>9148</v>
      </c>
      <c r="KW515" s="16" t="s">
        <v>851</v>
      </c>
      <c r="KY515" s="16" t="s">
        <v>486</v>
      </c>
      <c r="LC515" s="16" t="s">
        <v>10879</v>
      </c>
      <c r="LF515" s="16" t="s">
        <v>11654</v>
      </c>
      <c r="LI515" s="16" t="s">
        <v>11655</v>
      </c>
      <c r="LJ515" s="16" t="s">
        <v>843</v>
      </c>
      <c r="LL515" s="16" t="s">
        <v>8711</v>
      </c>
      <c r="LM515" s="16" t="s">
        <v>8741</v>
      </c>
      <c r="LO515" s="16" t="s">
        <v>843</v>
      </c>
      <c r="LP515" s="16" t="s">
        <v>843</v>
      </c>
      <c r="LQ515" s="16" t="s">
        <v>843</v>
      </c>
      <c r="LR515" s="16" t="s">
        <v>844</v>
      </c>
      <c r="LS515" s="16" t="s">
        <v>843</v>
      </c>
      <c r="LT515" s="16" t="s">
        <v>844</v>
      </c>
      <c r="LU515" s="16" t="s">
        <v>844</v>
      </c>
      <c r="LV515" s="16" t="s">
        <v>843</v>
      </c>
      <c r="LW515" s="16" t="s">
        <v>843</v>
      </c>
      <c r="LX515" s="16" t="s">
        <v>843</v>
      </c>
      <c r="LY515" s="16" t="s">
        <v>843</v>
      </c>
      <c r="LZ515" s="16" t="s">
        <v>843</v>
      </c>
      <c r="MA515" s="16" t="s">
        <v>843</v>
      </c>
      <c r="MB515" s="16" t="s">
        <v>843</v>
      </c>
      <c r="MC515" s="16" t="s">
        <v>843</v>
      </c>
      <c r="ME515" s="16" t="s">
        <v>11656</v>
      </c>
      <c r="MF515" s="16" t="s">
        <v>8847</v>
      </c>
      <c r="MO515" s="16" t="s">
        <v>1817</v>
      </c>
      <c r="MP515" s="16" t="s">
        <v>1824</v>
      </c>
      <c r="MR515" s="16" t="s">
        <v>474</v>
      </c>
      <c r="MS515" s="16" t="s">
        <v>11890</v>
      </c>
      <c r="MT515" s="16" t="s">
        <v>9015</v>
      </c>
      <c r="NC515" s="16" t="s">
        <v>486</v>
      </c>
      <c r="NE515" s="16" t="s">
        <v>486</v>
      </c>
      <c r="NG515" s="16" t="s">
        <v>1376</v>
      </c>
      <c r="NI515" s="16" t="s">
        <v>11658</v>
      </c>
      <c r="NR515" s="16" t="s">
        <v>878</v>
      </c>
      <c r="NS515" s="16" t="s">
        <v>462</v>
      </c>
      <c r="NT515" s="16" t="s">
        <v>482</v>
      </c>
      <c r="NU515" s="16">
        <v>0.79400000000000004</v>
      </c>
      <c r="NV515" s="16" t="s">
        <v>457</v>
      </c>
      <c r="NW515" s="16" t="s">
        <v>1183</v>
      </c>
      <c r="NX515" s="16" t="s">
        <v>1142</v>
      </c>
      <c r="OB515" s="16" t="s">
        <v>833</v>
      </c>
      <c r="OC515" s="16" t="s">
        <v>878</v>
      </c>
    </row>
    <row r="516" spans="1:394" x14ac:dyDescent="0.25">
      <c r="A516" s="16" t="s">
        <v>11335</v>
      </c>
      <c r="B516" s="16" t="s">
        <v>844</v>
      </c>
      <c r="C516" s="16" t="s">
        <v>972</v>
      </c>
      <c r="D516" s="16" t="s">
        <v>844</v>
      </c>
      <c r="E516" s="16" t="s">
        <v>843</v>
      </c>
      <c r="F516" s="16" t="s">
        <v>843</v>
      </c>
      <c r="G516" s="16" t="s">
        <v>843</v>
      </c>
      <c r="H516" s="16" t="s">
        <v>843</v>
      </c>
      <c r="I516" s="16" t="s">
        <v>843</v>
      </c>
      <c r="J516" s="16" t="s">
        <v>843</v>
      </c>
      <c r="K516" s="16" t="s">
        <v>843</v>
      </c>
      <c r="L516" s="16" t="s">
        <v>843</v>
      </c>
      <c r="M516" s="16" t="s">
        <v>843</v>
      </c>
      <c r="N516" s="16" t="s">
        <v>843</v>
      </c>
      <c r="O516" s="16" t="s">
        <v>843</v>
      </c>
      <c r="Q516" s="16" t="s">
        <v>844</v>
      </c>
      <c r="R516" s="16">
        <v>31</v>
      </c>
      <c r="T516" s="16" t="s">
        <v>470</v>
      </c>
      <c r="U516" s="16" t="s">
        <v>844</v>
      </c>
      <c r="V516" s="16" t="s">
        <v>843</v>
      </c>
      <c r="W516" s="16" t="s">
        <v>844</v>
      </c>
      <c r="X516" s="16" t="s">
        <v>843</v>
      </c>
      <c r="Y516" s="16" t="s">
        <v>843</v>
      </c>
      <c r="Z516" s="16" t="s">
        <v>843</v>
      </c>
      <c r="AA516" s="16" t="s">
        <v>843</v>
      </c>
      <c r="AB516" s="16" t="s">
        <v>844</v>
      </c>
      <c r="AC516" s="16" t="s">
        <v>843</v>
      </c>
      <c r="AD516" s="16" t="s">
        <v>867</v>
      </c>
      <c r="AF516" s="16" t="s">
        <v>11810</v>
      </c>
      <c r="AG516" s="16" t="s">
        <v>11725</v>
      </c>
      <c r="AH516" s="16" t="s">
        <v>844</v>
      </c>
      <c r="AI516" s="16" t="s">
        <v>844</v>
      </c>
      <c r="AJ516" s="16" t="s">
        <v>843</v>
      </c>
      <c r="AK516" s="16" t="s">
        <v>843</v>
      </c>
      <c r="AL516" s="16" t="s">
        <v>844</v>
      </c>
      <c r="AM516" s="16" t="s">
        <v>844</v>
      </c>
      <c r="AN516" s="16" t="s">
        <v>843</v>
      </c>
      <c r="AO516" s="16" t="s">
        <v>843</v>
      </c>
      <c r="AP516" s="16" t="s">
        <v>843</v>
      </c>
      <c r="AQ516" s="16" t="s">
        <v>844</v>
      </c>
      <c r="AR516" s="16" t="s">
        <v>4433</v>
      </c>
      <c r="AS516" s="16" t="s">
        <v>843</v>
      </c>
      <c r="AT516" s="16" t="s">
        <v>843</v>
      </c>
      <c r="AU516" s="16" t="s">
        <v>843</v>
      </c>
      <c r="AV516" s="16" t="s">
        <v>843</v>
      </c>
      <c r="AW516" s="16" t="s">
        <v>843</v>
      </c>
      <c r="AX516" s="16" t="s">
        <v>843</v>
      </c>
      <c r="AY516" s="16" t="s">
        <v>844</v>
      </c>
      <c r="BF516" s="16" t="s">
        <v>844</v>
      </c>
      <c r="BH516" s="16" t="s">
        <v>7386</v>
      </c>
      <c r="BI516" s="16" t="s">
        <v>7770</v>
      </c>
      <c r="BJ516" s="16" t="s">
        <v>844</v>
      </c>
      <c r="BK516" s="16" t="s">
        <v>843</v>
      </c>
      <c r="BL516" s="16" t="s">
        <v>843</v>
      </c>
      <c r="BM516" s="16" t="s">
        <v>843</v>
      </c>
      <c r="BN516" s="16" t="s">
        <v>843</v>
      </c>
      <c r="BO516" s="16" t="s">
        <v>843</v>
      </c>
      <c r="BP516" s="16" t="s">
        <v>843</v>
      </c>
      <c r="BQ516" s="16" t="s">
        <v>843</v>
      </c>
      <c r="BR516" s="16" t="s">
        <v>7790</v>
      </c>
      <c r="BS516" s="16" t="s">
        <v>844</v>
      </c>
      <c r="BT516" s="16" t="s">
        <v>843</v>
      </c>
      <c r="BU516" s="16" t="s">
        <v>843</v>
      </c>
      <c r="BV516" s="16" t="s">
        <v>843</v>
      </c>
      <c r="BW516" s="16" t="s">
        <v>843</v>
      </c>
      <c r="BX516" s="16" t="s">
        <v>843</v>
      </c>
      <c r="BY516" s="16" t="s">
        <v>843</v>
      </c>
      <c r="BZ516" s="16" t="s">
        <v>843</v>
      </c>
      <c r="CA516" s="16" t="s">
        <v>843</v>
      </c>
      <c r="DX516" s="16" t="s">
        <v>865</v>
      </c>
      <c r="ES516" s="16" t="s">
        <v>865</v>
      </c>
      <c r="EU516" s="16" t="s">
        <v>7810</v>
      </c>
      <c r="EV516" s="16" t="s">
        <v>865</v>
      </c>
      <c r="FT516" s="16" t="s">
        <v>865</v>
      </c>
      <c r="HC516" s="16" t="s">
        <v>865</v>
      </c>
      <c r="JA516" s="16" t="s">
        <v>4816</v>
      </c>
      <c r="JB516" s="16" t="s">
        <v>867</v>
      </c>
      <c r="JC516" s="16" t="s">
        <v>867</v>
      </c>
      <c r="JG516" s="16" t="s">
        <v>1056</v>
      </c>
      <c r="JV516" s="16">
        <v>40</v>
      </c>
      <c r="JW516" s="16" t="s">
        <v>7603</v>
      </c>
      <c r="JY516" s="16">
        <v>8000</v>
      </c>
      <c r="JZ516" s="16" t="s">
        <v>4910</v>
      </c>
      <c r="KB516" s="16" t="s">
        <v>7607</v>
      </c>
      <c r="KD516" s="16" t="s">
        <v>4917</v>
      </c>
      <c r="KE516" s="16" t="s">
        <v>7277</v>
      </c>
      <c r="KF516" s="16" t="s">
        <v>4411</v>
      </c>
      <c r="KH516" s="16" t="s">
        <v>7642</v>
      </c>
      <c r="KI516" s="16" t="s">
        <v>4982</v>
      </c>
      <c r="KK516" s="16" t="s">
        <v>4910</v>
      </c>
      <c r="KM516" s="16" t="s">
        <v>7607</v>
      </c>
      <c r="KO516" s="16" t="s">
        <v>10057</v>
      </c>
      <c r="KP516" s="16" t="s">
        <v>10056</v>
      </c>
      <c r="KQ516" s="16" t="s">
        <v>8694</v>
      </c>
      <c r="KR516" s="16" t="s">
        <v>11336</v>
      </c>
      <c r="KS516" s="16" t="s">
        <v>10058</v>
      </c>
      <c r="KT516" s="16" t="s">
        <v>9148</v>
      </c>
      <c r="KU516" s="16" t="s">
        <v>844</v>
      </c>
      <c r="KV516" s="16" t="s">
        <v>9148</v>
      </c>
      <c r="KW516" s="16" t="s">
        <v>851</v>
      </c>
      <c r="KY516" s="16" t="s">
        <v>486</v>
      </c>
      <c r="LC516" s="16" t="s">
        <v>10879</v>
      </c>
      <c r="LF516" s="16" t="s">
        <v>11654</v>
      </c>
      <c r="LI516" s="16" t="s">
        <v>11655</v>
      </c>
      <c r="LJ516" s="16" t="s">
        <v>831</v>
      </c>
      <c r="LK516" s="16" t="s">
        <v>831</v>
      </c>
      <c r="LL516" s="16" t="s">
        <v>8756</v>
      </c>
      <c r="LM516" s="16" t="s">
        <v>8741</v>
      </c>
      <c r="LO516" s="16" t="s">
        <v>843</v>
      </c>
      <c r="LP516" s="16" t="s">
        <v>844</v>
      </c>
      <c r="LQ516" s="16" t="s">
        <v>844</v>
      </c>
      <c r="LR516" s="16" t="s">
        <v>843</v>
      </c>
      <c r="LS516" s="16" t="s">
        <v>844</v>
      </c>
      <c r="LT516" s="16" t="s">
        <v>843</v>
      </c>
      <c r="LU516" s="16" t="s">
        <v>843</v>
      </c>
      <c r="LV516" s="16" t="s">
        <v>843</v>
      </c>
      <c r="LW516" s="16" t="s">
        <v>843</v>
      </c>
      <c r="LX516" s="16" t="s">
        <v>844</v>
      </c>
      <c r="LY516" s="16" t="s">
        <v>843</v>
      </c>
      <c r="LZ516" s="16" t="s">
        <v>843</v>
      </c>
      <c r="MA516" s="16" t="s">
        <v>843</v>
      </c>
      <c r="MB516" s="16" t="s">
        <v>843</v>
      </c>
      <c r="MC516" s="16" t="s">
        <v>843</v>
      </c>
      <c r="ME516" s="16" t="s">
        <v>11656</v>
      </c>
      <c r="MF516" s="16" t="s">
        <v>8847</v>
      </c>
      <c r="MG516" s="16" t="s">
        <v>1837</v>
      </c>
      <c r="MH516" s="16" t="s">
        <v>11667</v>
      </c>
      <c r="MI516" s="16" t="s">
        <v>11733</v>
      </c>
      <c r="MJ516" s="16" t="s">
        <v>1837</v>
      </c>
      <c r="MK516" s="16" t="s">
        <v>9015</v>
      </c>
      <c r="ML516" s="16" t="s">
        <v>1787</v>
      </c>
      <c r="MM516" s="16" t="s">
        <v>487</v>
      </c>
      <c r="MN516" s="16" t="s">
        <v>1798</v>
      </c>
      <c r="MP516" s="16" t="s">
        <v>1829</v>
      </c>
      <c r="MQ516" s="16" t="s">
        <v>1787</v>
      </c>
      <c r="MR516" s="16" t="s">
        <v>470</v>
      </c>
      <c r="MS516" s="16" t="s">
        <v>11890</v>
      </c>
      <c r="MT516" s="16" t="s">
        <v>8785</v>
      </c>
      <c r="MU516" s="16" t="s">
        <v>816</v>
      </c>
      <c r="NC516" s="16" t="s">
        <v>486</v>
      </c>
      <c r="ND516" s="16" t="s">
        <v>486</v>
      </c>
      <c r="NE516" s="16" t="s">
        <v>486</v>
      </c>
      <c r="NG516" s="16" t="s">
        <v>1380</v>
      </c>
      <c r="NH516" s="16" t="s">
        <v>1913</v>
      </c>
      <c r="NI516" s="16" t="s">
        <v>11658</v>
      </c>
      <c r="NJ516" s="16" t="s">
        <v>11812</v>
      </c>
      <c r="NK516" s="16" t="s">
        <v>10825</v>
      </c>
      <c r="NR516" s="16" t="s">
        <v>445</v>
      </c>
      <c r="NS516" s="16" t="s">
        <v>462</v>
      </c>
      <c r="NT516" s="16" t="s">
        <v>482</v>
      </c>
      <c r="NU516" s="16">
        <v>0.79400000000000004</v>
      </c>
      <c r="NV516" s="16" t="s">
        <v>445</v>
      </c>
      <c r="NW516" s="16" t="s">
        <v>1174</v>
      </c>
      <c r="NX516" s="16" t="s">
        <v>1142</v>
      </c>
      <c r="OB516" s="16" t="s">
        <v>831</v>
      </c>
      <c r="OC516" s="16" t="s">
        <v>445</v>
      </c>
    </row>
    <row r="517" spans="1:394" x14ac:dyDescent="0.25">
      <c r="A517" s="16" t="s">
        <v>11340</v>
      </c>
      <c r="B517" s="16" t="s">
        <v>844</v>
      </c>
      <c r="C517" s="16" t="s">
        <v>972</v>
      </c>
      <c r="D517" s="16" t="s">
        <v>844</v>
      </c>
      <c r="E517" s="16" t="s">
        <v>843</v>
      </c>
      <c r="F517" s="16" t="s">
        <v>843</v>
      </c>
      <c r="G517" s="16" t="s">
        <v>843</v>
      </c>
      <c r="H517" s="16" t="s">
        <v>843</v>
      </c>
      <c r="I517" s="16" t="s">
        <v>843</v>
      </c>
      <c r="J517" s="16" t="s">
        <v>843</v>
      </c>
      <c r="K517" s="16" t="s">
        <v>843</v>
      </c>
      <c r="L517" s="16" t="s">
        <v>843</v>
      </c>
      <c r="M517" s="16" t="s">
        <v>843</v>
      </c>
      <c r="N517" s="16" t="s">
        <v>843</v>
      </c>
      <c r="O517" s="16" t="s">
        <v>843</v>
      </c>
      <c r="Q517" s="16" t="s">
        <v>844</v>
      </c>
      <c r="R517" s="16">
        <v>31</v>
      </c>
      <c r="T517" s="16" t="s">
        <v>470</v>
      </c>
      <c r="U517" s="16" t="s">
        <v>844</v>
      </c>
      <c r="V517" s="16" t="s">
        <v>843</v>
      </c>
      <c r="W517" s="16" t="s">
        <v>844</v>
      </c>
      <c r="X517" s="16" t="s">
        <v>843</v>
      </c>
      <c r="Y517" s="16" t="s">
        <v>843</v>
      </c>
      <c r="Z517" s="16" t="s">
        <v>843</v>
      </c>
      <c r="AA517" s="16" t="s">
        <v>843</v>
      </c>
      <c r="AB517" s="16" t="s">
        <v>844</v>
      </c>
      <c r="AC517" s="16" t="s">
        <v>843</v>
      </c>
      <c r="AD517" s="16" t="s">
        <v>867</v>
      </c>
      <c r="AF517" s="16" t="s">
        <v>11673</v>
      </c>
      <c r="AG517" s="16" t="s">
        <v>11725</v>
      </c>
      <c r="AH517" s="16" t="s">
        <v>844</v>
      </c>
      <c r="AI517" s="16" t="s">
        <v>844</v>
      </c>
      <c r="AJ517" s="16" t="s">
        <v>843</v>
      </c>
      <c r="AK517" s="16" t="s">
        <v>843</v>
      </c>
      <c r="AL517" s="16" t="s">
        <v>844</v>
      </c>
      <c r="AM517" s="16" t="s">
        <v>844</v>
      </c>
      <c r="AN517" s="16" t="s">
        <v>843</v>
      </c>
      <c r="AO517" s="16" t="s">
        <v>843</v>
      </c>
      <c r="AP517" s="16" t="s">
        <v>843</v>
      </c>
      <c r="AQ517" s="16" t="s">
        <v>844</v>
      </c>
      <c r="AR517" s="16" t="s">
        <v>4433</v>
      </c>
      <c r="AS517" s="16" t="s">
        <v>843</v>
      </c>
      <c r="AT517" s="16" t="s">
        <v>843</v>
      </c>
      <c r="AU517" s="16" t="s">
        <v>843</v>
      </c>
      <c r="AV517" s="16" t="s">
        <v>843</v>
      </c>
      <c r="AW517" s="16" t="s">
        <v>843</v>
      </c>
      <c r="AX517" s="16" t="s">
        <v>843</v>
      </c>
      <c r="AY517" s="16" t="s">
        <v>844</v>
      </c>
      <c r="BF517" s="16" t="s">
        <v>844</v>
      </c>
      <c r="BH517" s="16" t="s">
        <v>7383</v>
      </c>
      <c r="BI517" s="16" t="s">
        <v>7785</v>
      </c>
      <c r="BJ517" s="16" t="s">
        <v>843</v>
      </c>
      <c r="BK517" s="16" t="s">
        <v>843</v>
      </c>
      <c r="BL517" s="16" t="s">
        <v>843</v>
      </c>
      <c r="BM517" s="16" t="s">
        <v>843</v>
      </c>
      <c r="BN517" s="16" t="s">
        <v>843</v>
      </c>
      <c r="BO517" s="16" t="s">
        <v>844</v>
      </c>
      <c r="BP517" s="16" t="s">
        <v>843</v>
      </c>
      <c r="BQ517" s="16" t="s">
        <v>843</v>
      </c>
      <c r="DX517" s="16" t="s">
        <v>867</v>
      </c>
      <c r="DY517" s="16" t="s">
        <v>865</v>
      </c>
      <c r="DZ517" s="16" t="s">
        <v>4516</v>
      </c>
      <c r="EA517" s="16" t="s">
        <v>843</v>
      </c>
      <c r="EB517" s="16" t="s">
        <v>843</v>
      </c>
      <c r="EC517" s="16" t="s">
        <v>843</v>
      </c>
      <c r="ED517" s="16" t="s">
        <v>843</v>
      </c>
      <c r="EE517" s="16" t="s">
        <v>843</v>
      </c>
      <c r="EF517" s="16" t="s">
        <v>843</v>
      </c>
      <c r="EG517" s="16" t="s">
        <v>843</v>
      </c>
      <c r="EH517" s="16" t="s">
        <v>843</v>
      </c>
      <c r="EI517" s="16" t="s">
        <v>843</v>
      </c>
      <c r="EJ517" s="16" t="s">
        <v>844</v>
      </c>
      <c r="EK517" s="16" t="s">
        <v>843</v>
      </c>
      <c r="EL517" s="16" t="s">
        <v>843</v>
      </c>
      <c r="EM517" s="16" t="s">
        <v>843</v>
      </c>
      <c r="EN517" s="16" t="s">
        <v>843</v>
      </c>
      <c r="EO517" s="16" t="s">
        <v>843</v>
      </c>
      <c r="EP517" s="16" t="s">
        <v>843</v>
      </c>
      <c r="EQ517" s="16" t="s">
        <v>843</v>
      </c>
      <c r="ES517" s="16" t="s">
        <v>867</v>
      </c>
      <c r="EU517" s="16" t="s">
        <v>7813</v>
      </c>
      <c r="EV517" s="16" t="s">
        <v>865</v>
      </c>
      <c r="FT517" s="16" t="s">
        <v>865</v>
      </c>
      <c r="HC517" s="16" t="s">
        <v>867</v>
      </c>
      <c r="HD517" s="16" t="s">
        <v>867</v>
      </c>
      <c r="HE517" s="16" t="s">
        <v>4671</v>
      </c>
      <c r="HF517" s="16" t="s">
        <v>844</v>
      </c>
      <c r="HG517" s="16" t="s">
        <v>843</v>
      </c>
      <c r="HH517" s="16" t="s">
        <v>843</v>
      </c>
      <c r="HI517" s="16" t="s">
        <v>843</v>
      </c>
      <c r="HJ517" s="16" t="s">
        <v>843</v>
      </c>
      <c r="HK517" s="16" t="s">
        <v>843</v>
      </c>
      <c r="HL517" s="16" t="s">
        <v>843</v>
      </c>
      <c r="HM517" s="16" t="s">
        <v>843</v>
      </c>
      <c r="HN517" s="16" t="s">
        <v>843</v>
      </c>
      <c r="HO517" s="16" t="s">
        <v>843</v>
      </c>
      <c r="HP517" s="16" t="s">
        <v>843</v>
      </c>
      <c r="HQ517" s="16" t="s">
        <v>843</v>
      </c>
      <c r="HR517" s="16" t="s">
        <v>843</v>
      </c>
      <c r="HS517" s="16" t="s">
        <v>843</v>
      </c>
      <c r="IZ517" s="16" t="s">
        <v>865</v>
      </c>
      <c r="JA517" s="16" t="s">
        <v>4822</v>
      </c>
      <c r="JB517" s="16" t="s">
        <v>865</v>
      </c>
      <c r="JC517" s="16" t="s">
        <v>865</v>
      </c>
      <c r="JD517" s="16" t="s">
        <v>865</v>
      </c>
      <c r="JE517" s="16" t="s">
        <v>865</v>
      </c>
      <c r="JF517" s="16" t="s">
        <v>867</v>
      </c>
      <c r="JG517" s="16" t="s">
        <v>1056</v>
      </c>
      <c r="JJ517" s="16" t="s">
        <v>867</v>
      </c>
      <c r="KF517" s="16" t="s">
        <v>4932</v>
      </c>
      <c r="KI517" s="16" t="s">
        <v>4982</v>
      </c>
      <c r="KK517" s="16" t="s">
        <v>4892</v>
      </c>
      <c r="KM517" s="16" t="s">
        <v>7610</v>
      </c>
      <c r="KO517" s="16" t="s">
        <v>10062</v>
      </c>
      <c r="KP517" s="16" t="s">
        <v>10061</v>
      </c>
      <c r="KQ517" s="16" t="s">
        <v>8694</v>
      </c>
      <c r="KR517" s="16" t="s">
        <v>11341</v>
      </c>
      <c r="KS517" s="16" t="s">
        <v>10063</v>
      </c>
      <c r="KT517" s="16" t="s">
        <v>8696</v>
      </c>
      <c r="KU517" s="16" t="s">
        <v>844</v>
      </c>
      <c r="KV517" s="16" t="s">
        <v>8696</v>
      </c>
      <c r="KW517" s="16" t="s">
        <v>851</v>
      </c>
      <c r="KX517" s="16" t="s">
        <v>486</v>
      </c>
      <c r="KY517" s="16" t="s">
        <v>487</v>
      </c>
      <c r="KZ517" s="16" t="s">
        <v>486</v>
      </c>
      <c r="LC517" s="16" t="s">
        <v>10879</v>
      </c>
      <c r="LF517" s="16" t="s">
        <v>11654</v>
      </c>
      <c r="LI517" s="16" t="s">
        <v>11655</v>
      </c>
      <c r="LJ517" s="16" t="s">
        <v>843</v>
      </c>
      <c r="LK517" s="16" t="s">
        <v>836</v>
      </c>
      <c r="LL517" s="16" t="s">
        <v>8756</v>
      </c>
      <c r="LM517" s="16" t="s">
        <v>8741</v>
      </c>
      <c r="LO517" s="16" t="s">
        <v>843</v>
      </c>
      <c r="LP517" s="16" t="s">
        <v>844</v>
      </c>
      <c r="LQ517" s="16" t="s">
        <v>844</v>
      </c>
      <c r="LR517" s="16" t="s">
        <v>843</v>
      </c>
      <c r="LS517" s="16" t="s">
        <v>844</v>
      </c>
      <c r="LT517" s="16" t="s">
        <v>843</v>
      </c>
      <c r="LU517" s="16" t="s">
        <v>843</v>
      </c>
      <c r="LV517" s="16" t="s">
        <v>843</v>
      </c>
      <c r="LW517" s="16" t="s">
        <v>844</v>
      </c>
      <c r="LX517" s="16" t="s">
        <v>843</v>
      </c>
      <c r="LY517" s="16" t="s">
        <v>843</v>
      </c>
      <c r="LZ517" s="16" t="s">
        <v>843</v>
      </c>
      <c r="MA517" s="16" t="s">
        <v>843</v>
      </c>
      <c r="MB517" s="16" t="s">
        <v>843</v>
      </c>
      <c r="MC517" s="16" t="s">
        <v>843</v>
      </c>
      <c r="ME517" s="16" t="s">
        <v>11656</v>
      </c>
      <c r="MF517" s="16" t="s">
        <v>8847</v>
      </c>
      <c r="MJ517" s="16" t="s">
        <v>1839</v>
      </c>
      <c r="MO517" s="16" t="s">
        <v>1813</v>
      </c>
      <c r="MP517" s="16" t="s">
        <v>1829</v>
      </c>
      <c r="MQ517" s="16" t="s">
        <v>1783</v>
      </c>
      <c r="MR517" s="16" t="s">
        <v>470</v>
      </c>
      <c r="MS517" s="16" t="s">
        <v>11890</v>
      </c>
      <c r="MT517" s="16" t="s">
        <v>9015</v>
      </c>
      <c r="MU517" s="16" t="s">
        <v>817</v>
      </c>
      <c r="NC517" s="16" t="s">
        <v>487</v>
      </c>
      <c r="ND517" s="16" t="s">
        <v>486</v>
      </c>
      <c r="NE517" s="16" t="s">
        <v>487</v>
      </c>
      <c r="NF517" s="16" t="s">
        <v>487</v>
      </c>
      <c r="NG517" s="16" t="s">
        <v>1378</v>
      </c>
      <c r="NI517" s="16" t="s">
        <v>11658</v>
      </c>
      <c r="NM517" s="16" t="s">
        <v>11682</v>
      </c>
      <c r="NN517" s="16" t="s">
        <v>865</v>
      </c>
      <c r="NO517" s="16" t="s">
        <v>11683</v>
      </c>
      <c r="NP517" s="16" t="s">
        <v>11750</v>
      </c>
      <c r="NR517" s="16" t="s">
        <v>445</v>
      </c>
      <c r="NS517" s="16" t="s">
        <v>462</v>
      </c>
      <c r="NT517" s="16" t="s">
        <v>478</v>
      </c>
      <c r="NU517" s="16">
        <v>1.1910000000000001</v>
      </c>
      <c r="NV517" s="16" t="s">
        <v>445</v>
      </c>
      <c r="NW517" s="16" t="s">
        <v>1174</v>
      </c>
      <c r="NX517" s="16" t="s">
        <v>1142</v>
      </c>
      <c r="OB517" s="16" t="s">
        <v>836</v>
      </c>
      <c r="OC517" s="16" t="s">
        <v>445</v>
      </c>
      <c r="OD517" s="16" t="s">
        <v>487</v>
      </c>
    </row>
    <row r="518" spans="1:394" x14ac:dyDescent="0.25">
      <c r="A518" s="16" t="s">
        <v>11345</v>
      </c>
      <c r="B518" s="16" t="s">
        <v>844</v>
      </c>
      <c r="C518" s="16" t="s">
        <v>972</v>
      </c>
      <c r="D518" s="16" t="s">
        <v>844</v>
      </c>
      <c r="E518" s="16" t="s">
        <v>843</v>
      </c>
      <c r="F518" s="16" t="s">
        <v>843</v>
      </c>
      <c r="G518" s="16" t="s">
        <v>843</v>
      </c>
      <c r="H518" s="16" t="s">
        <v>843</v>
      </c>
      <c r="I518" s="16" t="s">
        <v>843</v>
      </c>
      <c r="J518" s="16" t="s">
        <v>843</v>
      </c>
      <c r="K518" s="16" t="s">
        <v>843</v>
      </c>
      <c r="L518" s="16" t="s">
        <v>843</v>
      </c>
      <c r="M518" s="16" t="s">
        <v>843</v>
      </c>
      <c r="N518" s="16" t="s">
        <v>843</v>
      </c>
      <c r="O518" s="16" t="s">
        <v>843</v>
      </c>
      <c r="Q518" s="16" t="s">
        <v>844</v>
      </c>
      <c r="R518" s="16">
        <v>36</v>
      </c>
      <c r="T518" s="16" t="s">
        <v>474</v>
      </c>
      <c r="U518" s="16" t="s">
        <v>843</v>
      </c>
      <c r="V518" s="16" t="s">
        <v>844</v>
      </c>
      <c r="W518" s="16" t="s">
        <v>843</v>
      </c>
      <c r="X518" s="16" t="s">
        <v>844</v>
      </c>
      <c r="Y518" s="16" t="s">
        <v>843</v>
      </c>
      <c r="Z518" s="16" t="s">
        <v>843</v>
      </c>
      <c r="AA518" s="16" t="s">
        <v>843</v>
      </c>
      <c r="AB518" s="16" t="s">
        <v>843</v>
      </c>
      <c r="AC518" s="16" t="s">
        <v>843</v>
      </c>
      <c r="AD518" s="16" t="s">
        <v>867</v>
      </c>
      <c r="AF518" s="16" t="s">
        <v>11797</v>
      </c>
      <c r="AG518" s="16" t="s">
        <v>11828</v>
      </c>
      <c r="AH518" s="16" t="s">
        <v>843</v>
      </c>
      <c r="AI518" s="16" t="s">
        <v>843</v>
      </c>
      <c r="AJ518" s="16" t="s">
        <v>844</v>
      </c>
      <c r="AK518" s="16" t="s">
        <v>843</v>
      </c>
      <c r="AL518" s="16" t="s">
        <v>844</v>
      </c>
      <c r="AM518" s="16" t="s">
        <v>844</v>
      </c>
      <c r="AN518" s="16" t="s">
        <v>843</v>
      </c>
      <c r="AO518" s="16" t="s">
        <v>843</v>
      </c>
      <c r="AP518" s="16" t="s">
        <v>843</v>
      </c>
      <c r="AQ518" s="16" t="s">
        <v>844</v>
      </c>
      <c r="AR518" s="16" t="s">
        <v>4433</v>
      </c>
      <c r="AS518" s="16" t="s">
        <v>843</v>
      </c>
      <c r="AT518" s="16" t="s">
        <v>843</v>
      </c>
      <c r="AU518" s="16" t="s">
        <v>843</v>
      </c>
      <c r="AV518" s="16" t="s">
        <v>843</v>
      </c>
      <c r="AW518" s="16" t="s">
        <v>843</v>
      </c>
      <c r="AX518" s="16" t="s">
        <v>843</v>
      </c>
      <c r="AY518" s="16" t="s">
        <v>844</v>
      </c>
      <c r="BF518" s="16" t="s">
        <v>844</v>
      </c>
      <c r="BH518" s="16" t="s">
        <v>7383</v>
      </c>
      <c r="BI518" s="16" t="s">
        <v>7785</v>
      </c>
      <c r="BJ518" s="16" t="s">
        <v>843</v>
      </c>
      <c r="BK518" s="16" t="s">
        <v>843</v>
      </c>
      <c r="BL518" s="16" t="s">
        <v>843</v>
      </c>
      <c r="BM518" s="16" t="s">
        <v>843</v>
      </c>
      <c r="BN518" s="16" t="s">
        <v>843</v>
      </c>
      <c r="BO518" s="16" t="s">
        <v>844</v>
      </c>
      <c r="BP518" s="16" t="s">
        <v>843</v>
      </c>
      <c r="BQ518" s="16" t="s">
        <v>843</v>
      </c>
      <c r="DX518" s="16" t="s">
        <v>865</v>
      </c>
      <c r="ES518" s="16" t="s">
        <v>865</v>
      </c>
      <c r="EU518" s="16" t="s">
        <v>7810</v>
      </c>
      <c r="EV518" s="16" t="s">
        <v>865</v>
      </c>
      <c r="HC518" s="16" t="s">
        <v>865</v>
      </c>
      <c r="JA518" s="16" t="s">
        <v>4822</v>
      </c>
      <c r="JB518" s="16" t="s">
        <v>867</v>
      </c>
      <c r="JC518" s="16" t="s">
        <v>865</v>
      </c>
      <c r="JG518" s="16" t="s">
        <v>1056</v>
      </c>
      <c r="JV518" s="16">
        <v>40</v>
      </c>
      <c r="JW518" s="16" t="s">
        <v>7603</v>
      </c>
      <c r="JY518" s="16">
        <v>60000</v>
      </c>
      <c r="JZ518" s="16" t="s">
        <v>2337</v>
      </c>
      <c r="KA518" s="16" t="s">
        <v>11781</v>
      </c>
      <c r="KB518" s="16" t="s">
        <v>7610</v>
      </c>
      <c r="KD518" s="16" t="s">
        <v>4917</v>
      </c>
      <c r="KE518" s="16" t="s">
        <v>7289</v>
      </c>
      <c r="KF518" s="16" t="s">
        <v>4411</v>
      </c>
      <c r="KH518" s="16" t="s">
        <v>7642</v>
      </c>
      <c r="KI518" s="16" t="s">
        <v>4982</v>
      </c>
      <c r="KK518" s="16" t="s">
        <v>2337</v>
      </c>
      <c r="KL518" s="16" t="s">
        <v>11781</v>
      </c>
      <c r="KM518" s="16" t="s">
        <v>7610</v>
      </c>
      <c r="KO518" s="16" t="s">
        <v>10067</v>
      </c>
      <c r="KP518" s="16" t="s">
        <v>10066</v>
      </c>
      <c r="KQ518" s="16" t="s">
        <v>8694</v>
      </c>
      <c r="KR518" s="16" t="s">
        <v>11346</v>
      </c>
      <c r="KS518" s="16" t="s">
        <v>10068</v>
      </c>
      <c r="KT518" s="16" t="s">
        <v>8696</v>
      </c>
      <c r="KU518" s="16" t="s">
        <v>844</v>
      </c>
      <c r="KV518" s="16" t="s">
        <v>8696</v>
      </c>
      <c r="KW518" s="16" t="s">
        <v>851</v>
      </c>
      <c r="KY518" s="16" t="s">
        <v>486</v>
      </c>
      <c r="LC518" s="16" t="s">
        <v>10879</v>
      </c>
      <c r="LF518" s="16" t="s">
        <v>11654</v>
      </c>
      <c r="LI518" s="16" t="s">
        <v>11655</v>
      </c>
      <c r="LJ518" s="16" t="s">
        <v>831</v>
      </c>
      <c r="LK518" s="16" t="s">
        <v>831</v>
      </c>
      <c r="LL518" s="16" t="s">
        <v>8756</v>
      </c>
      <c r="LM518" s="16" t="s">
        <v>8741</v>
      </c>
      <c r="LO518" s="16" t="s">
        <v>844</v>
      </c>
      <c r="LP518" s="16" t="s">
        <v>1056</v>
      </c>
      <c r="LQ518" s="16" t="s">
        <v>1056</v>
      </c>
      <c r="LR518" s="16" t="s">
        <v>844</v>
      </c>
      <c r="LS518" s="16" t="s">
        <v>844</v>
      </c>
      <c r="LT518" s="16" t="s">
        <v>844</v>
      </c>
      <c r="LU518" s="16" t="s">
        <v>843</v>
      </c>
      <c r="LV518" s="16" t="s">
        <v>843</v>
      </c>
      <c r="LW518" s="16" t="s">
        <v>843</v>
      </c>
      <c r="LX518" s="16" t="s">
        <v>844</v>
      </c>
      <c r="LY518" s="16" t="s">
        <v>843</v>
      </c>
      <c r="LZ518" s="16" t="s">
        <v>843</v>
      </c>
      <c r="MA518" s="16" t="s">
        <v>844</v>
      </c>
      <c r="MB518" s="16" t="s">
        <v>843</v>
      </c>
      <c r="MC518" s="16" t="s">
        <v>843</v>
      </c>
      <c r="ME518" s="16" t="s">
        <v>11656</v>
      </c>
      <c r="MF518" s="16" t="s">
        <v>8847</v>
      </c>
      <c r="MG518" s="16" t="s">
        <v>1839</v>
      </c>
      <c r="MH518" s="16" t="s">
        <v>11667</v>
      </c>
      <c r="MI518" s="16" t="s">
        <v>11733</v>
      </c>
      <c r="MJ518" s="16" t="s">
        <v>1839</v>
      </c>
      <c r="MK518" s="16" t="s">
        <v>9015</v>
      </c>
      <c r="ML518" s="16" t="s">
        <v>530</v>
      </c>
      <c r="MM518" s="16" t="s">
        <v>487</v>
      </c>
      <c r="MN518" s="16" t="s">
        <v>1800</v>
      </c>
      <c r="MP518" s="16" t="s">
        <v>1829</v>
      </c>
      <c r="MQ518" s="16" t="s">
        <v>530</v>
      </c>
      <c r="MR518" s="16" t="s">
        <v>474</v>
      </c>
      <c r="MS518" s="16" t="s">
        <v>11890</v>
      </c>
      <c r="MT518" s="16" t="s">
        <v>8822</v>
      </c>
      <c r="MU518" s="16" t="s">
        <v>817</v>
      </c>
      <c r="NC518" s="16" t="s">
        <v>486</v>
      </c>
      <c r="NE518" s="16" t="s">
        <v>486</v>
      </c>
      <c r="NG518" s="16" t="s">
        <v>1378</v>
      </c>
      <c r="NH518" s="16" t="s">
        <v>1913</v>
      </c>
      <c r="NI518" s="16" t="s">
        <v>11658</v>
      </c>
      <c r="NJ518" s="16" t="s">
        <v>11897</v>
      </c>
      <c r="NK518" s="16" t="s">
        <v>11898</v>
      </c>
      <c r="NR518" s="16" t="s">
        <v>451</v>
      </c>
      <c r="NS518" s="16" t="s">
        <v>462</v>
      </c>
      <c r="NT518" s="16" t="s">
        <v>478</v>
      </c>
      <c r="NU518" s="16">
        <v>1.1910000000000001</v>
      </c>
      <c r="NV518" s="16" t="s">
        <v>451</v>
      </c>
      <c r="NW518" s="16" t="s">
        <v>1181</v>
      </c>
      <c r="NX518" s="16" t="s">
        <v>1142</v>
      </c>
      <c r="OB518" s="16" t="s">
        <v>831</v>
      </c>
      <c r="OC518" s="16" t="s">
        <v>451</v>
      </c>
    </row>
    <row r="519" spans="1:394" x14ac:dyDescent="0.25">
      <c r="A519" s="16" t="s">
        <v>11350</v>
      </c>
      <c r="B519" s="16" t="s">
        <v>1056</v>
      </c>
      <c r="C519" s="16" t="s">
        <v>972</v>
      </c>
      <c r="D519" s="16" t="s">
        <v>844</v>
      </c>
      <c r="E519" s="16" t="s">
        <v>843</v>
      </c>
      <c r="F519" s="16" t="s">
        <v>843</v>
      </c>
      <c r="G519" s="16" t="s">
        <v>843</v>
      </c>
      <c r="H519" s="16" t="s">
        <v>843</v>
      </c>
      <c r="I519" s="16" t="s">
        <v>843</v>
      </c>
      <c r="J519" s="16" t="s">
        <v>843</v>
      </c>
      <c r="K519" s="16" t="s">
        <v>843</v>
      </c>
      <c r="L519" s="16" t="s">
        <v>843</v>
      </c>
      <c r="M519" s="16" t="s">
        <v>843</v>
      </c>
      <c r="N519" s="16" t="s">
        <v>843</v>
      </c>
      <c r="O519" s="16" t="s">
        <v>843</v>
      </c>
      <c r="Q519" s="16" t="s">
        <v>844</v>
      </c>
      <c r="R519" s="16">
        <v>34</v>
      </c>
      <c r="T519" s="16" t="s">
        <v>470</v>
      </c>
      <c r="U519" s="16" t="s">
        <v>844</v>
      </c>
      <c r="V519" s="16" t="s">
        <v>843</v>
      </c>
      <c r="W519" s="16" t="s">
        <v>844</v>
      </c>
      <c r="X519" s="16" t="s">
        <v>843</v>
      </c>
      <c r="Y519" s="16" t="s">
        <v>843</v>
      </c>
      <c r="Z519" s="16" t="s">
        <v>843</v>
      </c>
      <c r="AA519" s="16" t="s">
        <v>843</v>
      </c>
      <c r="AB519" s="16" t="s">
        <v>844</v>
      </c>
      <c r="AC519" s="16" t="s">
        <v>843</v>
      </c>
      <c r="AD519" s="16" t="s">
        <v>867</v>
      </c>
      <c r="AF519" s="16" t="s">
        <v>11797</v>
      </c>
      <c r="AG519" s="16" t="s">
        <v>11802</v>
      </c>
      <c r="AH519" s="16" t="s">
        <v>843</v>
      </c>
      <c r="AI519" s="16" t="s">
        <v>843</v>
      </c>
      <c r="AJ519" s="16" t="s">
        <v>844</v>
      </c>
      <c r="AK519" s="16" t="s">
        <v>843</v>
      </c>
      <c r="AL519" s="16" t="s">
        <v>844</v>
      </c>
      <c r="AM519" s="16" t="s">
        <v>844</v>
      </c>
      <c r="AN519" s="16" t="s">
        <v>843</v>
      </c>
      <c r="AO519" s="16" t="s">
        <v>843</v>
      </c>
      <c r="AP519" s="16" t="s">
        <v>843</v>
      </c>
      <c r="AQ519" s="16" t="s">
        <v>844</v>
      </c>
      <c r="AR519" s="16" t="s">
        <v>4433</v>
      </c>
      <c r="AS519" s="16" t="s">
        <v>843</v>
      </c>
      <c r="AT519" s="16" t="s">
        <v>843</v>
      </c>
      <c r="AU519" s="16" t="s">
        <v>843</v>
      </c>
      <c r="AV519" s="16" t="s">
        <v>843</v>
      </c>
      <c r="AW519" s="16" t="s">
        <v>843</v>
      </c>
      <c r="AX519" s="16" t="s">
        <v>843</v>
      </c>
      <c r="AY519" s="16" t="s">
        <v>844</v>
      </c>
      <c r="BF519" s="16" t="s">
        <v>844</v>
      </c>
      <c r="BH519" s="16" t="s">
        <v>7380</v>
      </c>
      <c r="BI519" s="16" t="s">
        <v>7785</v>
      </c>
      <c r="BJ519" s="16" t="s">
        <v>843</v>
      </c>
      <c r="BK519" s="16" t="s">
        <v>843</v>
      </c>
      <c r="BL519" s="16" t="s">
        <v>843</v>
      </c>
      <c r="BM519" s="16" t="s">
        <v>843</v>
      </c>
      <c r="BN519" s="16" t="s">
        <v>843</v>
      </c>
      <c r="BO519" s="16" t="s">
        <v>844</v>
      </c>
      <c r="BP519" s="16" t="s">
        <v>843</v>
      </c>
      <c r="BQ519" s="16" t="s">
        <v>843</v>
      </c>
      <c r="DX519" s="16" t="s">
        <v>865</v>
      </c>
      <c r="ES519" s="16" t="s">
        <v>865</v>
      </c>
      <c r="EU519" s="16" t="s">
        <v>7810</v>
      </c>
      <c r="EV519" s="16" t="s">
        <v>865</v>
      </c>
      <c r="FT519" s="16" t="s">
        <v>865</v>
      </c>
      <c r="HC519" s="16" t="s">
        <v>865</v>
      </c>
      <c r="JA519" s="16" t="s">
        <v>4813</v>
      </c>
      <c r="JB519" s="16" t="s">
        <v>865</v>
      </c>
      <c r="JC519" s="16" t="s">
        <v>865</v>
      </c>
      <c r="JD519" s="16" t="s">
        <v>865</v>
      </c>
      <c r="JE519" s="16" t="s">
        <v>865</v>
      </c>
      <c r="JF519" s="16" t="s">
        <v>865</v>
      </c>
      <c r="JG519" s="16" t="s">
        <v>1056</v>
      </c>
      <c r="JH519" s="16" t="s">
        <v>7577</v>
      </c>
      <c r="JJ519" s="16" t="s">
        <v>865</v>
      </c>
      <c r="KF519" s="16" t="s">
        <v>4411</v>
      </c>
      <c r="KI519" s="16" t="s">
        <v>4843</v>
      </c>
      <c r="KO519" s="16" t="s">
        <v>10067</v>
      </c>
      <c r="KP519" s="16" t="s">
        <v>10066</v>
      </c>
      <c r="KQ519" s="16" t="s">
        <v>8694</v>
      </c>
      <c r="KR519" s="16" t="s">
        <v>11351</v>
      </c>
      <c r="KS519" s="16" t="s">
        <v>10068</v>
      </c>
      <c r="KT519" s="16" t="s">
        <v>8696</v>
      </c>
      <c r="KU519" s="16" t="s">
        <v>844</v>
      </c>
      <c r="KV519" s="16" t="s">
        <v>8696</v>
      </c>
      <c r="KW519" s="16" t="s">
        <v>851</v>
      </c>
      <c r="KY519" s="16" t="s">
        <v>486</v>
      </c>
      <c r="LC519" s="16" t="s">
        <v>10879</v>
      </c>
      <c r="LF519" s="16" t="s">
        <v>11654</v>
      </c>
      <c r="LI519" s="16" t="s">
        <v>11655</v>
      </c>
      <c r="LJ519" s="16" t="s">
        <v>843</v>
      </c>
      <c r="LL519" s="16" t="s">
        <v>8711</v>
      </c>
      <c r="LM519" s="16" t="s">
        <v>8741</v>
      </c>
      <c r="LO519" s="16" t="s">
        <v>844</v>
      </c>
      <c r="LP519" s="16" t="s">
        <v>1056</v>
      </c>
      <c r="LQ519" s="16" t="s">
        <v>1056</v>
      </c>
      <c r="LR519" s="16" t="s">
        <v>844</v>
      </c>
      <c r="LS519" s="16" t="s">
        <v>844</v>
      </c>
      <c r="LT519" s="16" t="s">
        <v>844</v>
      </c>
      <c r="LU519" s="16" t="s">
        <v>843</v>
      </c>
      <c r="LV519" s="16" t="s">
        <v>843</v>
      </c>
      <c r="LW519" s="16" t="s">
        <v>843</v>
      </c>
      <c r="LX519" s="16" t="s">
        <v>844</v>
      </c>
      <c r="LY519" s="16" t="s">
        <v>843</v>
      </c>
      <c r="LZ519" s="16" t="s">
        <v>843</v>
      </c>
      <c r="MA519" s="16" t="s">
        <v>844</v>
      </c>
      <c r="MB519" s="16" t="s">
        <v>843</v>
      </c>
      <c r="MC519" s="16" t="s">
        <v>843</v>
      </c>
      <c r="ME519" s="16" t="s">
        <v>11656</v>
      </c>
      <c r="MF519" s="16" t="s">
        <v>8847</v>
      </c>
      <c r="MP519" s="16" t="s">
        <v>13846</v>
      </c>
      <c r="MR519" s="16" t="s">
        <v>470</v>
      </c>
      <c r="MS519" s="16" t="s">
        <v>11890</v>
      </c>
      <c r="MT519" s="16" t="s">
        <v>8822</v>
      </c>
      <c r="MU519" s="16" t="s">
        <v>817</v>
      </c>
      <c r="NC519" s="16" t="s">
        <v>486</v>
      </c>
      <c r="ND519" s="16" t="s">
        <v>486</v>
      </c>
      <c r="NE519" s="16" t="s">
        <v>486</v>
      </c>
      <c r="NG519" s="16" t="s">
        <v>1376</v>
      </c>
      <c r="NI519" s="16" t="s">
        <v>11658</v>
      </c>
      <c r="NR519" s="16" t="s">
        <v>445</v>
      </c>
      <c r="NS519" s="16" t="s">
        <v>462</v>
      </c>
      <c r="NT519" s="16" t="s">
        <v>478</v>
      </c>
      <c r="NU519" s="16">
        <v>1.1910000000000001</v>
      </c>
      <c r="NV519" s="16" t="s">
        <v>445</v>
      </c>
      <c r="NW519" s="16" t="s">
        <v>1174</v>
      </c>
      <c r="NX519" s="16" t="s">
        <v>1142</v>
      </c>
      <c r="OB519" s="16" t="s">
        <v>833</v>
      </c>
      <c r="OC519" s="16" t="s">
        <v>445</v>
      </c>
    </row>
    <row r="520" spans="1:394" x14ac:dyDescent="0.25">
      <c r="A520" s="16" t="s">
        <v>11355</v>
      </c>
      <c r="B520" s="16" t="s">
        <v>8732</v>
      </c>
      <c r="C520" s="16" t="s">
        <v>972</v>
      </c>
      <c r="D520" s="16" t="s">
        <v>844</v>
      </c>
      <c r="E520" s="16" t="s">
        <v>843</v>
      </c>
      <c r="F520" s="16" t="s">
        <v>843</v>
      </c>
      <c r="G520" s="16" t="s">
        <v>843</v>
      </c>
      <c r="H520" s="16" t="s">
        <v>843</v>
      </c>
      <c r="I520" s="16" t="s">
        <v>843</v>
      </c>
      <c r="J520" s="16" t="s">
        <v>843</v>
      </c>
      <c r="K520" s="16" t="s">
        <v>843</v>
      </c>
      <c r="L520" s="16" t="s">
        <v>843</v>
      </c>
      <c r="M520" s="16" t="s">
        <v>843</v>
      </c>
      <c r="N520" s="16" t="s">
        <v>843</v>
      </c>
      <c r="O520" s="16" t="s">
        <v>843</v>
      </c>
      <c r="Q520" s="16" t="s">
        <v>844</v>
      </c>
      <c r="R520" s="16">
        <v>13</v>
      </c>
      <c r="T520" s="16" t="s">
        <v>470</v>
      </c>
      <c r="U520" s="16" t="s">
        <v>844</v>
      </c>
      <c r="V520" s="16" t="s">
        <v>843</v>
      </c>
      <c r="W520" s="16" t="s">
        <v>843</v>
      </c>
      <c r="X520" s="16" t="s">
        <v>843</v>
      </c>
      <c r="Y520" s="16" t="s">
        <v>844</v>
      </c>
      <c r="Z520" s="16" t="s">
        <v>843</v>
      </c>
      <c r="AA520" s="16" t="s">
        <v>843</v>
      </c>
      <c r="AB520" s="16" t="s">
        <v>844</v>
      </c>
      <c r="AC520" s="16" t="s">
        <v>844</v>
      </c>
      <c r="AF520" s="16" t="s">
        <v>11797</v>
      </c>
      <c r="AG520" s="16" t="s">
        <v>11694</v>
      </c>
      <c r="AH520" s="16" t="s">
        <v>843</v>
      </c>
      <c r="AI520" s="16" t="s">
        <v>843</v>
      </c>
      <c r="AJ520" s="16" t="s">
        <v>843</v>
      </c>
      <c r="AK520" s="16" t="s">
        <v>843</v>
      </c>
      <c r="AL520" s="16" t="s">
        <v>844</v>
      </c>
      <c r="AM520" s="16" t="s">
        <v>844</v>
      </c>
      <c r="AN520" s="16" t="s">
        <v>843</v>
      </c>
      <c r="AO520" s="16" t="s">
        <v>843</v>
      </c>
      <c r="AP520" s="16" t="s">
        <v>843</v>
      </c>
      <c r="AQ520" s="16" t="s">
        <v>844</v>
      </c>
      <c r="AR520" s="16" t="s">
        <v>4415</v>
      </c>
      <c r="AS520" s="16" t="s">
        <v>844</v>
      </c>
      <c r="AT520" s="16" t="s">
        <v>843</v>
      </c>
      <c r="AU520" s="16" t="s">
        <v>843</v>
      </c>
      <c r="AV520" s="16" t="s">
        <v>843</v>
      </c>
      <c r="AW520" s="16" t="s">
        <v>843</v>
      </c>
      <c r="AX520" s="16" t="s">
        <v>843</v>
      </c>
      <c r="AY520" s="16" t="s">
        <v>843</v>
      </c>
      <c r="AZ520" s="16" t="s">
        <v>4437</v>
      </c>
      <c r="BF520" s="16" t="s">
        <v>844</v>
      </c>
      <c r="BH520" s="16" t="s">
        <v>7383</v>
      </c>
      <c r="BI520" s="16" t="s">
        <v>7785</v>
      </c>
      <c r="BJ520" s="16" t="s">
        <v>843</v>
      </c>
      <c r="BK520" s="16" t="s">
        <v>843</v>
      </c>
      <c r="BL520" s="16" t="s">
        <v>843</v>
      </c>
      <c r="BM520" s="16" t="s">
        <v>843</v>
      </c>
      <c r="BN520" s="16" t="s">
        <v>843</v>
      </c>
      <c r="BO520" s="16" t="s">
        <v>844</v>
      </c>
      <c r="BP520" s="16" t="s">
        <v>843</v>
      </c>
      <c r="BQ520" s="16" t="s">
        <v>843</v>
      </c>
      <c r="CC520" s="16" t="s">
        <v>867</v>
      </c>
      <c r="CD520" s="16" t="s">
        <v>6840</v>
      </c>
      <c r="CE520" s="16" t="s">
        <v>7537</v>
      </c>
      <c r="DN520" s="16" t="s">
        <v>4411</v>
      </c>
      <c r="DQ520" s="16" t="s">
        <v>7093</v>
      </c>
      <c r="DR520" s="16" t="s">
        <v>865</v>
      </c>
      <c r="DX520" s="16" t="s">
        <v>865</v>
      </c>
      <c r="ES520" s="16" t="s">
        <v>865</v>
      </c>
      <c r="EU520" s="16" t="s">
        <v>7810</v>
      </c>
      <c r="EV520" s="16" t="s">
        <v>865</v>
      </c>
      <c r="FT520" s="16" t="s">
        <v>865</v>
      </c>
      <c r="HC520" s="16" t="s">
        <v>865</v>
      </c>
      <c r="KO520" s="16" t="s">
        <v>10067</v>
      </c>
      <c r="KP520" s="16" t="s">
        <v>10066</v>
      </c>
      <c r="KQ520" s="16" t="s">
        <v>8694</v>
      </c>
      <c r="KR520" s="16" t="s">
        <v>11356</v>
      </c>
      <c r="KS520" s="16" t="s">
        <v>10068</v>
      </c>
      <c r="KT520" s="16" t="s">
        <v>8696</v>
      </c>
      <c r="KU520" s="16" t="s">
        <v>844</v>
      </c>
      <c r="KV520" s="16" t="s">
        <v>8696</v>
      </c>
      <c r="KW520" s="16" t="s">
        <v>851</v>
      </c>
      <c r="KY520" s="16" t="s">
        <v>486</v>
      </c>
      <c r="LC520" s="16" t="s">
        <v>10879</v>
      </c>
      <c r="LD520" s="16" t="s">
        <v>11692</v>
      </c>
      <c r="LE520" s="16" t="s">
        <v>11693</v>
      </c>
      <c r="LF520" s="16" t="s">
        <v>11654</v>
      </c>
      <c r="LI520" s="16" t="s">
        <v>11655</v>
      </c>
      <c r="LM520" s="16" t="s">
        <v>8741</v>
      </c>
      <c r="LO520" s="16" t="s">
        <v>844</v>
      </c>
      <c r="LP520" s="16" t="s">
        <v>1056</v>
      </c>
      <c r="LQ520" s="16" t="s">
        <v>1056</v>
      </c>
      <c r="LR520" s="16" t="s">
        <v>844</v>
      </c>
      <c r="LS520" s="16" t="s">
        <v>844</v>
      </c>
      <c r="LT520" s="16" t="s">
        <v>844</v>
      </c>
      <c r="LU520" s="16" t="s">
        <v>843</v>
      </c>
      <c r="LV520" s="16" t="s">
        <v>843</v>
      </c>
      <c r="LW520" s="16" t="s">
        <v>843</v>
      </c>
      <c r="LX520" s="16" t="s">
        <v>844</v>
      </c>
      <c r="LY520" s="16" t="s">
        <v>843</v>
      </c>
      <c r="LZ520" s="16" t="s">
        <v>843</v>
      </c>
      <c r="MA520" s="16" t="s">
        <v>844</v>
      </c>
      <c r="MB520" s="16" t="s">
        <v>843</v>
      </c>
      <c r="MC520" s="16" t="s">
        <v>843</v>
      </c>
      <c r="ME520" s="16" t="s">
        <v>11677</v>
      </c>
      <c r="MF520" s="16" t="s">
        <v>8847</v>
      </c>
      <c r="MR520" s="16" t="s">
        <v>470</v>
      </c>
      <c r="MS520" s="16" t="s">
        <v>11890</v>
      </c>
      <c r="MT520" s="16" t="s">
        <v>8822</v>
      </c>
      <c r="MU520" s="16" t="s">
        <v>817</v>
      </c>
      <c r="MV520" s="16" t="s">
        <v>487</v>
      </c>
      <c r="MW520" s="16" t="s">
        <v>1266</v>
      </c>
      <c r="MX520" s="16" t="s">
        <v>1262</v>
      </c>
      <c r="MY520" s="16" t="s">
        <v>486</v>
      </c>
      <c r="MZ520" s="16" t="s">
        <v>487</v>
      </c>
      <c r="NA520" s="16" t="s">
        <v>486</v>
      </c>
      <c r="NC520" s="16" t="s">
        <v>486</v>
      </c>
      <c r="ND520" s="16" t="s">
        <v>486</v>
      </c>
      <c r="NE520" s="16" t="s">
        <v>486</v>
      </c>
      <c r="NI520" s="16" t="s">
        <v>11658</v>
      </c>
      <c r="NL520" s="16" t="s">
        <v>844</v>
      </c>
      <c r="NS520" s="16" t="s">
        <v>462</v>
      </c>
      <c r="NT520" s="16" t="s">
        <v>478</v>
      </c>
      <c r="NU520" s="16">
        <v>1.1910000000000001</v>
      </c>
      <c r="NV520" s="16" t="s">
        <v>824</v>
      </c>
      <c r="NW520" s="16" t="s">
        <v>1173</v>
      </c>
      <c r="NX520" s="16" t="s">
        <v>1142</v>
      </c>
      <c r="NY520" s="16" t="s">
        <v>824</v>
      </c>
      <c r="NZ520" s="16" t="s">
        <v>929</v>
      </c>
    </row>
    <row r="521" spans="1:394" x14ac:dyDescent="0.25">
      <c r="A521" s="16" t="s">
        <v>11359</v>
      </c>
      <c r="B521" s="16" t="s">
        <v>844</v>
      </c>
      <c r="C521" s="16" t="s">
        <v>972</v>
      </c>
      <c r="D521" s="16" t="s">
        <v>844</v>
      </c>
      <c r="E521" s="16" t="s">
        <v>843</v>
      </c>
      <c r="F521" s="16" t="s">
        <v>843</v>
      </c>
      <c r="G521" s="16" t="s">
        <v>843</v>
      </c>
      <c r="H521" s="16" t="s">
        <v>843</v>
      </c>
      <c r="I521" s="16" t="s">
        <v>843</v>
      </c>
      <c r="J521" s="16" t="s">
        <v>843</v>
      </c>
      <c r="K521" s="16" t="s">
        <v>843</v>
      </c>
      <c r="L521" s="16" t="s">
        <v>843</v>
      </c>
      <c r="M521" s="16" t="s">
        <v>843</v>
      </c>
      <c r="N521" s="16" t="s">
        <v>843</v>
      </c>
      <c r="O521" s="16" t="s">
        <v>843</v>
      </c>
      <c r="Q521" s="16" t="s">
        <v>844</v>
      </c>
      <c r="R521" s="16">
        <v>29</v>
      </c>
      <c r="T521" s="16" t="s">
        <v>470</v>
      </c>
      <c r="U521" s="16" t="s">
        <v>844</v>
      </c>
      <c r="V521" s="16" t="s">
        <v>843</v>
      </c>
      <c r="W521" s="16" t="s">
        <v>844</v>
      </c>
      <c r="X521" s="16" t="s">
        <v>843</v>
      </c>
      <c r="Y521" s="16" t="s">
        <v>843</v>
      </c>
      <c r="Z521" s="16" t="s">
        <v>843</v>
      </c>
      <c r="AA521" s="16" t="s">
        <v>843</v>
      </c>
      <c r="AB521" s="16" t="s">
        <v>844</v>
      </c>
      <c r="AC521" s="16" t="s">
        <v>843</v>
      </c>
      <c r="AD521" s="16" t="s">
        <v>867</v>
      </c>
      <c r="AF521" s="16" t="s">
        <v>11746</v>
      </c>
      <c r="AG521" s="16" t="s">
        <v>11725</v>
      </c>
      <c r="AH521" s="16" t="s">
        <v>844</v>
      </c>
      <c r="AI521" s="16" t="s">
        <v>844</v>
      </c>
      <c r="AJ521" s="16" t="s">
        <v>843</v>
      </c>
      <c r="AK521" s="16" t="s">
        <v>843</v>
      </c>
      <c r="AL521" s="16" t="s">
        <v>844</v>
      </c>
      <c r="AM521" s="16" t="s">
        <v>844</v>
      </c>
      <c r="AN521" s="16" t="s">
        <v>843</v>
      </c>
      <c r="AO521" s="16" t="s">
        <v>843</v>
      </c>
      <c r="AP521" s="16" t="s">
        <v>843</v>
      </c>
      <c r="AQ521" s="16" t="s">
        <v>844</v>
      </c>
      <c r="AR521" s="16" t="s">
        <v>4415</v>
      </c>
      <c r="AS521" s="16" t="s">
        <v>844</v>
      </c>
      <c r="AT521" s="16" t="s">
        <v>843</v>
      </c>
      <c r="AU521" s="16" t="s">
        <v>843</v>
      </c>
      <c r="AV521" s="16" t="s">
        <v>843</v>
      </c>
      <c r="AW521" s="16" t="s">
        <v>843</v>
      </c>
      <c r="AX521" s="16" t="s">
        <v>843</v>
      </c>
      <c r="AY521" s="16" t="s">
        <v>843</v>
      </c>
      <c r="AZ521" s="16" t="s">
        <v>4437</v>
      </c>
      <c r="BF521" s="16" t="s">
        <v>844</v>
      </c>
      <c r="BH521" s="16" t="s">
        <v>7383</v>
      </c>
      <c r="BI521" s="16" t="s">
        <v>7785</v>
      </c>
      <c r="BJ521" s="16" t="s">
        <v>843</v>
      </c>
      <c r="BK521" s="16" t="s">
        <v>843</v>
      </c>
      <c r="BL521" s="16" t="s">
        <v>843</v>
      </c>
      <c r="BM521" s="16" t="s">
        <v>843</v>
      </c>
      <c r="BN521" s="16" t="s">
        <v>843</v>
      </c>
      <c r="BO521" s="16" t="s">
        <v>844</v>
      </c>
      <c r="BP521" s="16" t="s">
        <v>843</v>
      </c>
      <c r="BQ521" s="16" t="s">
        <v>843</v>
      </c>
      <c r="DX521" s="16" t="s">
        <v>867</v>
      </c>
      <c r="DY521" s="16" t="s">
        <v>867</v>
      </c>
      <c r="ES521" s="16" t="s">
        <v>867</v>
      </c>
      <c r="EU521" s="16" t="s">
        <v>7813</v>
      </c>
      <c r="EV521" s="16" t="s">
        <v>865</v>
      </c>
      <c r="FT521" s="16" t="s">
        <v>865</v>
      </c>
      <c r="HC521" s="16" t="s">
        <v>865</v>
      </c>
      <c r="JA521" s="16" t="s">
        <v>4825</v>
      </c>
      <c r="JB521" s="16" t="s">
        <v>865</v>
      </c>
      <c r="JC521" s="16" t="s">
        <v>865</v>
      </c>
      <c r="JD521" s="16" t="s">
        <v>865</v>
      </c>
      <c r="JE521" s="16" t="s">
        <v>865</v>
      </c>
      <c r="JF521" s="16" t="s">
        <v>865</v>
      </c>
      <c r="JG521" s="16" t="s">
        <v>1056</v>
      </c>
      <c r="JH521" s="16" t="s">
        <v>7577</v>
      </c>
      <c r="JJ521" s="16" t="s">
        <v>865</v>
      </c>
      <c r="KF521" s="16" t="s">
        <v>4926</v>
      </c>
      <c r="KI521" s="16" t="s">
        <v>4982</v>
      </c>
      <c r="KK521" s="16" t="s">
        <v>4895</v>
      </c>
      <c r="KM521" s="16" t="s">
        <v>7610</v>
      </c>
      <c r="KO521" s="16" t="s">
        <v>10073</v>
      </c>
      <c r="KP521" s="16" t="s">
        <v>10072</v>
      </c>
      <c r="KQ521" s="16" t="s">
        <v>8694</v>
      </c>
      <c r="KR521" s="16" t="s">
        <v>11360</v>
      </c>
      <c r="KS521" s="16" t="s">
        <v>10074</v>
      </c>
      <c r="KT521" s="16" t="s">
        <v>8696</v>
      </c>
      <c r="KU521" s="16" t="s">
        <v>844</v>
      </c>
      <c r="KV521" s="16" t="s">
        <v>8696</v>
      </c>
      <c r="KW521" s="16" t="s">
        <v>851</v>
      </c>
      <c r="KX521" s="16" t="s">
        <v>487</v>
      </c>
      <c r="KY521" s="16" t="s">
        <v>487</v>
      </c>
      <c r="KZ521" s="16" t="s">
        <v>487</v>
      </c>
      <c r="LC521" s="16" t="s">
        <v>10879</v>
      </c>
      <c r="LF521" s="16" t="s">
        <v>11654</v>
      </c>
      <c r="LI521" s="16" t="s">
        <v>11655</v>
      </c>
      <c r="LJ521" s="16" t="s">
        <v>843</v>
      </c>
      <c r="LL521" s="16" t="s">
        <v>8711</v>
      </c>
      <c r="LM521" s="16" t="s">
        <v>8741</v>
      </c>
      <c r="LO521" s="16" t="s">
        <v>843</v>
      </c>
      <c r="LP521" s="16" t="s">
        <v>1056</v>
      </c>
      <c r="LQ521" s="16" t="s">
        <v>844</v>
      </c>
      <c r="LR521" s="16" t="s">
        <v>844</v>
      </c>
      <c r="LS521" s="16" t="s">
        <v>844</v>
      </c>
      <c r="LT521" s="16" t="s">
        <v>844</v>
      </c>
      <c r="LU521" s="16" t="s">
        <v>843</v>
      </c>
      <c r="LV521" s="16" t="s">
        <v>843</v>
      </c>
      <c r="LW521" s="16" t="s">
        <v>844</v>
      </c>
      <c r="LX521" s="16" t="s">
        <v>844</v>
      </c>
      <c r="LY521" s="16" t="s">
        <v>843</v>
      </c>
      <c r="LZ521" s="16" t="s">
        <v>843</v>
      </c>
      <c r="MA521" s="16" t="s">
        <v>843</v>
      </c>
      <c r="MB521" s="16" t="s">
        <v>843</v>
      </c>
      <c r="MC521" s="16" t="s">
        <v>843</v>
      </c>
      <c r="ME521" s="16" t="s">
        <v>11656</v>
      </c>
      <c r="MF521" s="16" t="s">
        <v>8847</v>
      </c>
      <c r="MJ521" s="16" t="s">
        <v>1839</v>
      </c>
      <c r="MO521" s="16" t="s">
        <v>1817</v>
      </c>
      <c r="MP521" s="16" t="s">
        <v>1829</v>
      </c>
      <c r="MQ521" s="16" t="s">
        <v>1788</v>
      </c>
      <c r="MR521" s="16" t="s">
        <v>470</v>
      </c>
      <c r="MS521" s="16" t="s">
        <v>11890</v>
      </c>
      <c r="MT521" s="16" t="s">
        <v>9003</v>
      </c>
      <c r="MU521" s="16" t="s">
        <v>817</v>
      </c>
      <c r="NC521" s="16" t="s">
        <v>487</v>
      </c>
      <c r="ND521" s="16" t="s">
        <v>486</v>
      </c>
      <c r="NE521" s="16" t="s">
        <v>486</v>
      </c>
      <c r="NG521" s="16" t="s">
        <v>1372</v>
      </c>
      <c r="NI521" s="16" t="s">
        <v>11658</v>
      </c>
      <c r="NR521" s="16" t="s">
        <v>445</v>
      </c>
      <c r="NS521" s="16" t="s">
        <v>462</v>
      </c>
      <c r="NT521" s="16" t="s">
        <v>478</v>
      </c>
      <c r="NU521" s="16">
        <v>1.1910000000000001</v>
      </c>
      <c r="NV521" s="16" t="s">
        <v>445</v>
      </c>
      <c r="NW521" s="16" t="s">
        <v>1174</v>
      </c>
      <c r="NX521" s="16" t="s">
        <v>1142</v>
      </c>
      <c r="OB521" s="16" t="s">
        <v>833</v>
      </c>
      <c r="OC521" s="16" t="s">
        <v>445</v>
      </c>
    </row>
    <row r="522" spans="1:394" x14ac:dyDescent="0.25">
      <c r="A522" s="16" t="s">
        <v>11363</v>
      </c>
      <c r="B522" s="16" t="s">
        <v>1056</v>
      </c>
      <c r="C522" s="16" t="s">
        <v>972</v>
      </c>
      <c r="D522" s="16" t="s">
        <v>844</v>
      </c>
      <c r="E522" s="16" t="s">
        <v>843</v>
      </c>
      <c r="F522" s="16" t="s">
        <v>843</v>
      </c>
      <c r="G522" s="16" t="s">
        <v>843</v>
      </c>
      <c r="H522" s="16" t="s">
        <v>843</v>
      </c>
      <c r="I522" s="16" t="s">
        <v>843</v>
      </c>
      <c r="J522" s="16" t="s">
        <v>843</v>
      </c>
      <c r="K522" s="16" t="s">
        <v>843</v>
      </c>
      <c r="L522" s="16" t="s">
        <v>843</v>
      </c>
      <c r="M522" s="16" t="s">
        <v>843</v>
      </c>
      <c r="N522" s="16" t="s">
        <v>843</v>
      </c>
      <c r="O522" s="16" t="s">
        <v>843</v>
      </c>
      <c r="Q522" s="16" t="s">
        <v>844</v>
      </c>
      <c r="R522" s="16">
        <v>30</v>
      </c>
      <c r="T522" s="16" t="s">
        <v>474</v>
      </c>
      <c r="U522" s="16" t="s">
        <v>843</v>
      </c>
      <c r="V522" s="16" t="s">
        <v>844</v>
      </c>
      <c r="W522" s="16" t="s">
        <v>843</v>
      </c>
      <c r="X522" s="16" t="s">
        <v>844</v>
      </c>
      <c r="Y522" s="16" t="s">
        <v>843</v>
      </c>
      <c r="Z522" s="16" t="s">
        <v>843</v>
      </c>
      <c r="AA522" s="16" t="s">
        <v>843</v>
      </c>
      <c r="AB522" s="16" t="s">
        <v>843</v>
      </c>
      <c r="AC522" s="16" t="s">
        <v>843</v>
      </c>
      <c r="AD522" s="16" t="s">
        <v>867</v>
      </c>
      <c r="AF522" s="16" t="s">
        <v>11673</v>
      </c>
      <c r="AG522" s="16" t="s">
        <v>11725</v>
      </c>
      <c r="AH522" s="16" t="s">
        <v>844</v>
      </c>
      <c r="AI522" s="16" t="s">
        <v>844</v>
      </c>
      <c r="AJ522" s="16" t="s">
        <v>843</v>
      </c>
      <c r="AK522" s="16" t="s">
        <v>843</v>
      </c>
      <c r="AL522" s="16" t="s">
        <v>844</v>
      </c>
      <c r="AM522" s="16" t="s">
        <v>844</v>
      </c>
      <c r="AN522" s="16" t="s">
        <v>843</v>
      </c>
      <c r="AO522" s="16" t="s">
        <v>843</v>
      </c>
      <c r="AP522" s="16" t="s">
        <v>843</v>
      </c>
      <c r="AQ522" s="16" t="s">
        <v>844</v>
      </c>
      <c r="AR522" s="16" t="s">
        <v>4433</v>
      </c>
      <c r="AS522" s="16" t="s">
        <v>843</v>
      </c>
      <c r="AT522" s="16" t="s">
        <v>843</v>
      </c>
      <c r="AU522" s="16" t="s">
        <v>843</v>
      </c>
      <c r="AV522" s="16" t="s">
        <v>843</v>
      </c>
      <c r="AW522" s="16" t="s">
        <v>843</v>
      </c>
      <c r="AX522" s="16" t="s">
        <v>843</v>
      </c>
      <c r="AY522" s="16" t="s">
        <v>844</v>
      </c>
      <c r="BF522" s="16" t="s">
        <v>844</v>
      </c>
      <c r="BH522" s="16" t="s">
        <v>7380</v>
      </c>
      <c r="BI522" s="16" t="s">
        <v>7785</v>
      </c>
      <c r="BJ522" s="16" t="s">
        <v>843</v>
      </c>
      <c r="BK522" s="16" t="s">
        <v>843</v>
      </c>
      <c r="BL522" s="16" t="s">
        <v>843</v>
      </c>
      <c r="BM522" s="16" t="s">
        <v>843</v>
      </c>
      <c r="BN522" s="16" t="s">
        <v>843</v>
      </c>
      <c r="BO522" s="16" t="s">
        <v>844</v>
      </c>
      <c r="BP522" s="16" t="s">
        <v>843</v>
      </c>
      <c r="BQ522" s="16" t="s">
        <v>843</v>
      </c>
      <c r="DX522" s="16" t="s">
        <v>865</v>
      </c>
      <c r="ES522" s="16" t="s">
        <v>865</v>
      </c>
      <c r="EU522" s="16" t="s">
        <v>7810</v>
      </c>
      <c r="EV522" s="16" t="s">
        <v>865</v>
      </c>
      <c r="HC522" s="16" t="s">
        <v>865</v>
      </c>
      <c r="JA522" s="16" t="s">
        <v>4822</v>
      </c>
      <c r="JB522" s="16" t="s">
        <v>867</v>
      </c>
      <c r="JC522" s="16" t="s">
        <v>865</v>
      </c>
      <c r="JG522" s="16" t="s">
        <v>1056</v>
      </c>
      <c r="JV522" s="16">
        <v>50</v>
      </c>
      <c r="JW522" s="16" t="s">
        <v>7603</v>
      </c>
      <c r="JZ522" s="16" t="s">
        <v>4886</v>
      </c>
      <c r="KB522" s="16" t="s">
        <v>7625</v>
      </c>
      <c r="KD522" s="16" t="s">
        <v>4917</v>
      </c>
      <c r="KE522" s="16" t="s">
        <v>7289</v>
      </c>
      <c r="KF522" s="16" t="s">
        <v>864</v>
      </c>
      <c r="KH522" s="16" t="s">
        <v>7642</v>
      </c>
      <c r="KI522" s="16" t="s">
        <v>4982</v>
      </c>
      <c r="KK522" s="16" t="s">
        <v>4886</v>
      </c>
      <c r="KM522" s="16" t="s">
        <v>7625</v>
      </c>
      <c r="KO522" s="16" t="s">
        <v>10073</v>
      </c>
      <c r="KP522" s="16" t="s">
        <v>10072</v>
      </c>
      <c r="KQ522" s="16" t="s">
        <v>8694</v>
      </c>
      <c r="KR522" s="16" t="s">
        <v>11364</v>
      </c>
      <c r="KS522" s="16" t="s">
        <v>10074</v>
      </c>
      <c r="KT522" s="16" t="s">
        <v>8696</v>
      </c>
      <c r="KU522" s="16" t="s">
        <v>844</v>
      </c>
      <c r="KV522" s="16" t="s">
        <v>8696</v>
      </c>
      <c r="KW522" s="16" t="s">
        <v>851</v>
      </c>
      <c r="KY522" s="16" t="s">
        <v>486</v>
      </c>
      <c r="LC522" s="16" t="s">
        <v>10879</v>
      </c>
      <c r="LF522" s="16" t="s">
        <v>11654</v>
      </c>
      <c r="LI522" s="16" t="s">
        <v>11655</v>
      </c>
      <c r="LJ522" s="16" t="s">
        <v>831</v>
      </c>
      <c r="LK522" s="16" t="s">
        <v>831</v>
      </c>
      <c r="LL522" s="16" t="s">
        <v>8756</v>
      </c>
      <c r="LM522" s="16" t="s">
        <v>8741</v>
      </c>
      <c r="LO522" s="16" t="s">
        <v>843</v>
      </c>
      <c r="LP522" s="16" t="s">
        <v>1056</v>
      </c>
      <c r="LQ522" s="16" t="s">
        <v>844</v>
      </c>
      <c r="LR522" s="16" t="s">
        <v>844</v>
      </c>
      <c r="LS522" s="16" t="s">
        <v>844</v>
      </c>
      <c r="LT522" s="16" t="s">
        <v>844</v>
      </c>
      <c r="LU522" s="16" t="s">
        <v>843</v>
      </c>
      <c r="LV522" s="16" t="s">
        <v>843</v>
      </c>
      <c r="LW522" s="16" t="s">
        <v>844</v>
      </c>
      <c r="LX522" s="16" t="s">
        <v>844</v>
      </c>
      <c r="LY522" s="16" t="s">
        <v>843</v>
      </c>
      <c r="LZ522" s="16" t="s">
        <v>843</v>
      </c>
      <c r="MA522" s="16" t="s">
        <v>843</v>
      </c>
      <c r="MB522" s="16" t="s">
        <v>843</v>
      </c>
      <c r="MC522" s="16" t="s">
        <v>843</v>
      </c>
      <c r="ME522" s="16" t="s">
        <v>11656</v>
      </c>
      <c r="MF522" s="16" t="s">
        <v>8847</v>
      </c>
      <c r="MG522" s="16" t="s">
        <v>1838</v>
      </c>
      <c r="MH522" s="16" t="s">
        <v>11667</v>
      </c>
      <c r="MI522" s="16" t="s">
        <v>11733</v>
      </c>
      <c r="MJ522" s="16" t="s">
        <v>1838</v>
      </c>
      <c r="MK522" s="16" t="s">
        <v>9084</v>
      </c>
      <c r="ML522" s="16" t="s">
        <v>1791</v>
      </c>
      <c r="MM522" s="16" t="s">
        <v>487</v>
      </c>
      <c r="MN522" s="16" t="s">
        <v>1800</v>
      </c>
      <c r="MP522" s="16" t="s">
        <v>1829</v>
      </c>
      <c r="MQ522" s="16" t="s">
        <v>1791</v>
      </c>
      <c r="MR522" s="16" t="s">
        <v>474</v>
      </c>
      <c r="MS522" s="16" t="s">
        <v>11890</v>
      </c>
      <c r="MT522" s="16" t="s">
        <v>9015</v>
      </c>
      <c r="MU522" s="16" t="s">
        <v>817</v>
      </c>
      <c r="NC522" s="16" t="s">
        <v>486</v>
      </c>
      <c r="NE522" s="16" t="s">
        <v>486</v>
      </c>
      <c r="NG522" s="16" t="s">
        <v>1378</v>
      </c>
      <c r="NH522" s="16" t="s">
        <v>1913</v>
      </c>
      <c r="NI522" s="16" t="s">
        <v>11658</v>
      </c>
      <c r="NR522" s="16" t="s">
        <v>445</v>
      </c>
      <c r="NS522" s="16" t="s">
        <v>462</v>
      </c>
      <c r="NT522" s="16" t="s">
        <v>478</v>
      </c>
      <c r="NU522" s="16">
        <v>1.1910000000000001</v>
      </c>
      <c r="NV522" s="16" t="s">
        <v>445</v>
      </c>
      <c r="NW522" s="16" t="s">
        <v>1180</v>
      </c>
      <c r="NX522" s="16" t="s">
        <v>1142</v>
      </c>
      <c r="OB522" s="16" t="s">
        <v>831</v>
      </c>
      <c r="OC522" s="16" t="s">
        <v>445</v>
      </c>
    </row>
    <row r="523" spans="1:394" x14ac:dyDescent="0.25">
      <c r="A523" s="16" t="s">
        <v>11367</v>
      </c>
      <c r="B523" s="16" t="s">
        <v>844</v>
      </c>
      <c r="C523" s="16" t="s">
        <v>972</v>
      </c>
      <c r="D523" s="16" t="s">
        <v>844</v>
      </c>
      <c r="E523" s="16" t="s">
        <v>843</v>
      </c>
      <c r="F523" s="16" t="s">
        <v>843</v>
      </c>
      <c r="G523" s="16" t="s">
        <v>843</v>
      </c>
      <c r="H523" s="16" t="s">
        <v>843</v>
      </c>
      <c r="I523" s="16" t="s">
        <v>843</v>
      </c>
      <c r="J523" s="16" t="s">
        <v>843</v>
      </c>
      <c r="K523" s="16" t="s">
        <v>843</v>
      </c>
      <c r="L523" s="16" t="s">
        <v>843</v>
      </c>
      <c r="M523" s="16" t="s">
        <v>843</v>
      </c>
      <c r="N523" s="16" t="s">
        <v>843</v>
      </c>
      <c r="O523" s="16" t="s">
        <v>843</v>
      </c>
      <c r="Q523" s="16" t="s">
        <v>844</v>
      </c>
      <c r="R523" s="16">
        <v>29</v>
      </c>
      <c r="T523" s="16" t="s">
        <v>470</v>
      </c>
      <c r="U523" s="16" t="s">
        <v>844</v>
      </c>
      <c r="V523" s="16" t="s">
        <v>843</v>
      </c>
      <c r="W523" s="16" t="s">
        <v>844</v>
      </c>
      <c r="X523" s="16" t="s">
        <v>843</v>
      </c>
      <c r="Y523" s="16" t="s">
        <v>843</v>
      </c>
      <c r="Z523" s="16" t="s">
        <v>843</v>
      </c>
      <c r="AA523" s="16" t="s">
        <v>843</v>
      </c>
      <c r="AB523" s="16" t="s">
        <v>844</v>
      </c>
      <c r="AC523" s="16" t="s">
        <v>843</v>
      </c>
      <c r="AD523" s="16" t="s">
        <v>867</v>
      </c>
      <c r="AF523" s="16" t="s">
        <v>11899</v>
      </c>
      <c r="AG523" s="16" t="s">
        <v>11725</v>
      </c>
      <c r="AH523" s="16" t="s">
        <v>844</v>
      </c>
      <c r="AI523" s="16" t="s">
        <v>844</v>
      </c>
      <c r="AJ523" s="16" t="s">
        <v>843</v>
      </c>
      <c r="AK523" s="16" t="s">
        <v>843</v>
      </c>
      <c r="AL523" s="16" t="s">
        <v>844</v>
      </c>
      <c r="AM523" s="16" t="s">
        <v>844</v>
      </c>
      <c r="AN523" s="16" t="s">
        <v>843</v>
      </c>
      <c r="AO523" s="16" t="s">
        <v>843</v>
      </c>
      <c r="AP523" s="16" t="s">
        <v>843</v>
      </c>
      <c r="AQ523" s="16" t="s">
        <v>844</v>
      </c>
      <c r="AR523" s="16" t="s">
        <v>4433</v>
      </c>
      <c r="AS523" s="16" t="s">
        <v>843</v>
      </c>
      <c r="AT523" s="16" t="s">
        <v>843</v>
      </c>
      <c r="AU523" s="16" t="s">
        <v>843</v>
      </c>
      <c r="AV523" s="16" t="s">
        <v>843</v>
      </c>
      <c r="AW523" s="16" t="s">
        <v>843</v>
      </c>
      <c r="AX523" s="16" t="s">
        <v>843</v>
      </c>
      <c r="AY523" s="16" t="s">
        <v>844</v>
      </c>
      <c r="BF523" s="16" t="s">
        <v>844</v>
      </c>
      <c r="BH523" s="16" t="s">
        <v>7380</v>
      </c>
      <c r="BI523" s="16" t="s">
        <v>7785</v>
      </c>
      <c r="BJ523" s="16" t="s">
        <v>843</v>
      </c>
      <c r="BK523" s="16" t="s">
        <v>843</v>
      </c>
      <c r="BL523" s="16" t="s">
        <v>843</v>
      </c>
      <c r="BM523" s="16" t="s">
        <v>843</v>
      </c>
      <c r="BN523" s="16" t="s">
        <v>843</v>
      </c>
      <c r="BO523" s="16" t="s">
        <v>844</v>
      </c>
      <c r="BP523" s="16" t="s">
        <v>843</v>
      </c>
      <c r="BQ523" s="16" t="s">
        <v>843</v>
      </c>
      <c r="DX523" s="16" t="s">
        <v>867</v>
      </c>
      <c r="DY523" s="16" t="s">
        <v>867</v>
      </c>
      <c r="ES523" s="16" t="s">
        <v>865</v>
      </c>
      <c r="EU523" s="16" t="s">
        <v>7813</v>
      </c>
      <c r="EV523" s="16" t="s">
        <v>865</v>
      </c>
      <c r="FT523" s="16" t="s">
        <v>865</v>
      </c>
      <c r="HC523" s="16" t="s">
        <v>867</v>
      </c>
      <c r="HD523" s="16" t="s">
        <v>865</v>
      </c>
      <c r="JA523" s="16" t="s">
        <v>4816</v>
      </c>
      <c r="JB523" s="16" t="s">
        <v>865</v>
      </c>
      <c r="JC523" s="16" t="s">
        <v>865</v>
      </c>
      <c r="JD523" s="16" t="s">
        <v>865</v>
      </c>
      <c r="JE523" s="16" t="s">
        <v>865</v>
      </c>
      <c r="JF523" s="16" t="s">
        <v>865</v>
      </c>
      <c r="JG523" s="16" t="s">
        <v>1056</v>
      </c>
      <c r="JH523" s="16" t="s">
        <v>7577</v>
      </c>
      <c r="JJ523" s="16" t="s">
        <v>865</v>
      </c>
      <c r="KF523" s="16" t="s">
        <v>864</v>
      </c>
      <c r="KI523" s="16" t="s">
        <v>4982</v>
      </c>
      <c r="KK523" s="16" t="s">
        <v>4883</v>
      </c>
      <c r="KM523" s="16" t="s">
        <v>7610</v>
      </c>
      <c r="KO523" s="16" t="s">
        <v>10078</v>
      </c>
      <c r="KP523" s="16" t="s">
        <v>10077</v>
      </c>
      <c r="KQ523" s="16" t="s">
        <v>8694</v>
      </c>
      <c r="KR523" s="16" t="s">
        <v>11368</v>
      </c>
      <c r="KS523" s="16" t="s">
        <v>10079</v>
      </c>
      <c r="KT523" s="16" t="s">
        <v>8696</v>
      </c>
      <c r="KU523" s="16" t="s">
        <v>844</v>
      </c>
      <c r="KV523" s="16" t="s">
        <v>8696</v>
      </c>
      <c r="KW523" s="16" t="s">
        <v>851</v>
      </c>
      <c r="KX523" s="16" t="s">
        <v>487</v>
      </c>
      <c r="KY523" s="16" t="s">
        <v>487</v>
      </c>
      <c r="KZ523" s="16" t="s">
        <v>487</v>
      </c>
      <c r="LC523" s="16" t="s">
        <v>10879</v>
      </c>
      <c r="LF523" s="16" t="s">
        <v>11654</v>
      </c>
      <c r="LI523" s="16" t="s">
        <v>11655</v>
      </c>
      <c r="LJ523" s="16" t="s">
        <v>843</v>
      </c>
      <c r="LL523" s="16" t="s">
        <v>8711</v>
      </c>
      <c r="LM523" s="16" t="s">
        <v>8741</v>
      </c>
      <c r="LO523" s="16" t="s">
        <v>1056</v>
      </c>
      <c r="LP523" s="16" t="s">
        <v>8732</v>
      </c>
      <c r="LQ523" s="16" t="s">
        <v>8732</v>
      </c>
      <c r="LR523" s="16" t="s">
        <v>1056</v>
      </c>
      <c r="LS523" s="16" t="s">
        <v>1056</v>
      </c>
      <c r="LT523" s="16" t="s">
        <v>844</v>
      </c>
      <c r="LU523" s="16" t="s">
        <v>843</v>
      </c>
      <c r="LV523" s="16" t="s">
        <v>843</v>
      </c>
      <c r="LW523" s="16" t="s">
        <v>843</v>
      </c>
      <c r="LX523" s="16" t="s">
        <v>844</v>
      </c>
      <c r="LY523" s="16" t="s">
        <v>1056</v>
      </c>
      <c r="LZ523" s="16" t="s">
        <v>843</v>
      </c>
      <c r="MA523" s="16" t="s">
        <v>843</v>
      </c>
      <c r="MB523" s="16" t="s">
        <v>843</v>
      </c>
      <c r="MC523" s="16" t="s">
        <v>1056</v>
      </c>
      <c r="ME523" s="16" t="s">
        <v>11656</v>
      </c>
      <c r="MF523" s="16" t="s">
        <v>8847</v>
      </c>
      <c r="MJ523" s="16" t="s">
        <v>1839</v>
      </c>
      <c r="MP523" s="16" t="s">
        <v>1829</v>
      </c>
      <c r="MQ523" s="16" t="s">
        <v>1790</v>
      </c>
      <c r="MR523" s="16" t="s">
        <v>470</v>
      </c>
      <c r="MS523" s="16" t="s">
        <v>11900</v>
      </c>
      <c r="MT523" s="16" t="s">
        <v>1056</v>
      </c>
      <c r="MU523" s="16" t="s">
        <v>817</v>
      </c>
      <c r="NC523" s="16" t="s">
        <v>486</v>
      </c>
      <c r="ND523" s="16" t="s">
        <v>486</v>
      </c>
      <c r="NE523" s="16" t="s">
        <v>487</v>
      </c>
      <c r="NF523" s="16" t="s">
        <v>486</v>
      </c>
      <c r="NG523" s="16" t="s">
        <v>1380</v>
      </c>
      <c r="NI523" s="16" t="s">
        <v>11658</v>
      </c>
      <c r="NR523" s="16" t="s">
        <v>445</v>
      </c>
      <c r="NS523" s="16" t="s">
        <v>462</v>
      </c>
      <c r="NT523" s="16" t="s">
        <v>478</v>
      </c>
      <c r="NU523" s="16">
        <v>1.1910000000000001</v>
      </c>
      <c r="NV523" s="16" t="s">
        <v>445</v>
      </c>
      <c r="NW523" s="16" t="s">
        <v>1174</v>
      </c>
      <c r="NX523" s="16" t="s">
        <v>1142</v>
      </c>
      <c r="OB523" s="16" t="s">
        <v>833</v>
      </c>
      <c r="OC523" s="16" t="s">
        <v>445</v>
      </c>
    </row>
    <row r="524" spans="1:394" x14ac:dyDescent="0.25">
      <c r="A524" s="16" t="s">
        <v>11372</v>
      </c>
      <c r="B524" s="16" t="s">
        <v>1056</v>
      </c>
      <c r="C524" s="16" t="s">
        <v>972</v>
      </c>
      <c r="D524" s="16" t="s">
        <v>844</v>
      </c>
      <c r="E524" s="16" t="s">
        <v>843</v>
      </c>
      <c r="F524" s="16" t="s">
        <v>843</v>
      </c>
      <c r="G524" s="16" t="s">
        <v>843</v>
      </c>
      <c r="H524" s="16" t="s">
        <v>843</v>
      </c>
      <c r="I524" s="16" t="s">
        <v>843</v>
      </c>
      <c r="J524" s="16" t="s">
        <v>843</v>
      </c>
      <c r="K524" s="16" t="s">
        <v>843</v>
      </c>
      <c r="L524" s="16" t="s">
        <v>843</v>
      </c>
      <c r="M524" s="16" t="s">
        <v>843</v>
      </c>
      <c r="N524" s="16" t="s">
        <v>843</v>
      </c>
      <c r="O524" s="16" t="s">
        <v>843</v>
      </c>
      <c r="Q524" s="16" t="s">
        <v>844</v>
      </c>
      <c r="R524" s="16">
        <v>50</v>
      </c>
      <c r="T524" s="16" t="s">
        <v>470</v>
      </c>
      <c r="U524" s="16" t="s">
        <v>844</v>
      </c>
      <c r="V524" s="16" t="s">
        <v>843</v>
      </c>
      <c r="W524" s="16" t="s">
        <v>844</v>
      </c>
      <c r="X524" s="16" t="s">
        <v>843</v>
      </c>
      <c r="Y524" s="16" t="s">
        <v>843</v>
      </c>
      <c r="Z524" s="16" t="s">
        <v>843</v>
      </c>
      <c r="AA524" s="16" t="s">
        <v>843</v>
      </c>
      <c r="AB524" s="16" t="s">
        <v>844</v>
      </c>
      <c r="AC524" s="16" t="s">
        <v>843</v>
      </c>
      <c r="AD524" s="16" t="s">
        <v>867</v>
      </c>
      <c r="AF524" s="16" t="s">
        <v>11899</v>
      </c>
      <c r="AG524" s="16" t="s">
        <v>11775</v>
      </c>
      <c r="AH524" s="16" t="s">
        <v>844</v>
      </c>
      <c r="AI524" s="16" t="s">
        <v>844</v>
      </c>
      <c r="AJ524" s="16" t="s">
        <v>843</v>
      </c>
      <c r="AK524" s="16" t="s">
        <v>843</v>
      </c>
      <c r="AL524" s="16" t="s">
        <v>844</v>
      </c>
      <c r="AM524" s="16" t="s">
        <v>844</v>
      </c>
      <c r="AN524" s="16" t="s">
        <v>843</v>
      </c>
      <c r="AO524" s="16" t="s">
        <v>843</v>
      </c>
      <c r="AP524" s="16" t="s">
        <v>843</v>
      </c>
      <c r="AQ524" s="16" t="s">
        <v>844</v>
      </c>
      <c r="AR524" s="16" t="s">
        <v>4433</v>
      </c>
      <c r="AS524" s="16" t="s">
        <v>843</v>
      </c>
      <c r="AT524" s="16" t="s">
        <v>843</v>
      </c>
      <c r="AU524" s="16" t="s">
        <v>843</v>
      </c>
      <c r="AV524" s="16" t="s">
        <v>843</v>
      </c>
      <c r="AW524" s="16" t="s">
        <v>843</v>
      </c>
      <c r="AX524" s="16" t="s">
        <v>843</v>
      </c>
      <c r="AY524" s="16" t="s">
        <v>844</v>
      </c>
      <c r="BF524" s="16" t="s">
        <v>844</v>
      </c>
      <c r="BH524" s="16" t="s">
        <v>7380</v>
      </c>
      <c r="BI524" s="16" t="s">
        <v>7785</v>
      </c>
      <c r="BJ524" s="16" t="s">
        <v>843</v>
      </c>
      <c r="BK524" s="16" t="s">
        <v>843</v>
      </c>
      <c r="BL524" s="16" t="s">
        <v>843</v>
      </c>
      <c r="BM524" s="16" t="s">
        <v>843</v>
      </c>
      <c r="BN524" s="16" t="s">
        <v>843</v>
      </c>
      <c r="BO524" s="16" t="s">
        <v>844</v>
      </c>
      <c r="BP524" s="16" t="s">
        <v>843</v>
      </c>
      <c r="BQ524" s="16" t="s">
        <v>843</v>
      </c>
      <c r="DX524" s="16" t="s">
        <v>865</v>
      </c>
      <c r="ES524" s="16" t="s">
        <v>865</v>
      </c>
      <c r="EU524" s="16" t="s">
        <v>7810</v>
      </c>
      <c r="EV524" s="16" t="s">
        <v>865</v>
      </c>
      <c r="FT524" s="16" t="s">
        <v>865</v>
      </c>
      <c r="HC524" s="16" t="s">
        <v>865</v>
      </c>
      <c r="JA524" s="16" t="s">
        <v>4816</v>
      </c>
      <c r="JB524" s="16" t="s">
        <v>865</v>
      </c>
      <c r="JC524" s="16" t="s">
        <v>865</v>
      </c>
      <c r="JD524" s="16" t="s">
        <v>865</v>
      </c>
      <c r="JE524" s="16" t="s">
        <v>865</v>
      </c>
      <c r="JF524" s="16" t="s">
        <v>865</v>
      </c>
      <c r="JG524" s="16" t="s">
        <v>843</v>
      </c>
      <c r="JH524" s="16" t="s">
        <v>7577</v>
      </c>
      <c r="JJ524" s="16" t="s">
        <v>865</v>
      </c>
      <c r="KF524" s="16" t="s">
        <v>4926</v>
      </c>
      <c r="KI524" s="16" t="s">
        <v>4982</v>
      </c>
      <c r="KK524" s="16" t="s">
        <v>4883</v>
      </c>
      <c r="KM524" s="16" t="s">
        <v>7610</v>
      </c>
      <c r="KO524" s="16" t="s">
        <v>10078</v>
      </c>
      <c r="KP524" s="16" t="s">
        <v>10077</v>
      </c>
      <c r="KQ524" s="16" t="s">
        <v>8694</v>
      </c>
      <c r="KR524" s="16" t="s">
        <v>11373</v>
      </c>
      <c r="KS524" s="16" t="s">
        <v>10079</v>
      </c>
      <c r="KT524" s="16" t="s">
        <v>8696</v>
      </c>
      <c r="KU524" s="16" t="s">
        <v>844</v>
      </c>
      <c r="KV524" s="16" t="s">
        <v>8696</v>
      </c>
      <c r="KW524" s="16" t="s">
        <v>851</v>
      </c>
      <c r="KY524" s="16" t="s">
        <v>486</v>
      </c>
      <c r="LC524" s="16" t="s">
        <v>10879</v>
      </c>
      <c r="LF524" s="16" t="s">
        <v>11654</v>
      </c>
      <c r="LI524" s="16" t="s">
        <v>11655</v>
      </c>
      <c r="LJ524" s="16" t="s">
        <v>843</v>
      </c>
      <c r="LL524" s="16" t="s">
        <v>8711</v>
      </c>
      <c r="LM524" s="16" t="s">
        <v>8741</v>
      </c>
      <c r="LO524" s="16" t="s">
        <v>1056</v>
      </c>
      <c r="LP524" s="16" t="s">
        <v>8732</v>
      </c>
      <c r="LQ524" s="16" t="s">
        <v>8732</v>
      </c>
      <c r="LR524" s="16" t="s">
        <v>1056</v>
      </c>
      <c r="LS524" s="16" t="s">
        <v>1056</v>
      </c>
      <c r="LT524" s="16" t="s">
        <v>844</v>
      </c>
      <c r="LU524" s="16" t="s">
        <v>843</v>
      </c>
      <c r="LV524" s="16" t="s">
        <v>843</v>
      </c>
      <c r="LW524" s="16" t="s">
        <v>843</v>
      </c>
      <c r="LX524" s="16" t="s">
        <v>844</v>
      </c>
      <c r="LY524" s="16" t="s">
        <v>1056</v>
      </c>
      <c r="LZ524" s="16" t="s">
        <v>843</v>
      </c>
      <c r="MA524" s="16" t="s">
        <v>843</v>
      </c>
      <c r="MB524" s="16" t="s">
        <v>843</v>
      </c>
      <c r="MC524" s="16" t="s">
        <v>1056</v>
      </c>
      <c r="ME524" s="16" t="s">
        <v>11656</v>
      </c>
      <c r="MF524" s="16" t="s">
        <v>8847</v>
      </c>
      <c r="MJ524" s="16" t="s">
        <v>1839</v>
      </c>
      <c r="MO524" s="16" t="s">
        <v>1817</v>
      </c>
      <c r="MP524" s="16" t="s">
        <v>1829</v>
      </c>
      <c r="MQ524" s="16" t="s">
        <v>1790</v>
      </c>
      <c r="MR524" s="16" t="s">
        <v>470</v>
      </c>
      <c r="MS524" s="16" t="s">
        <v>11900</v>
      </c>
      <c r="MT524" s="16" t="s">
        <v>1056</v>
      </c>
      <c r="MU524" s="16" t="s">
        <v>817</v>
      </c>
      <c r="NC524" s="16" t="s">
        <v>486</v>
      </c>
      <c r="ND524" s="16" t="s">
        <v>486</v>
      </c>
      <c r="NE524" s="16" t="s">
        <v>486</v>
      </c>
      <c r="NG524" s="16" t="s">
        <v>1380</v>
      </c>
      <c r="NI524" s="16" t="s">
        <v>11658</v>
      </c>
      <c r="NR524" s="16" t="s">
        <v>451</v>
      </c>
      <c r="NS524" s="16" t="s">
        <v>462</v>
      </c>
      <c r="NT524" s="16" t="s">
        <v>478</v>
      </c>
      <c r="NU524" s="16">
        <v>1.1910000000000001</v>
      </c>
      <c r="NV524" s="16" t="s">
        <v>451</v>
      </c>
      <c r="NW524" s="16" t="s">
        <v>1175</v>
      </c>
      <c r="NX524" s="16" t="s">
        <v>1142</v>
      </c>
      <c r="OB524" s="16" t="s">
        <v>833</v>
      </c>
      <c r="OC524" s="16" t="s">
        <v>451</v>
      </c>
    </row>
    <row r="525" spans="1:394" x14ac:dyDescent="0.25">
      <c r="A525" s="16" t="s">
        <v>11376</v>
      </c>
      <c r="B525" s="16" t="s">
        <v>8732</v>
      </c>
      <c r="C525" s="16" t="s">
        <v>972</v>
      </c>
      <c r="D525" s="16" t="s">
        <v>844</v>
      </c>
      <c r="E525" s="16" t="s">
        <v>843</v>
      </c>
      <c r="F525" s="16" t="s">
        <v>843</v>
      </c>
      <c r="G525" s="16" t="s">
        <v>843</v>
      </c>
      <c r="H525" s="16" t="s">
        <v>843</v>
      </c>
      <c r="I525" s="16" t="s">
        <v>843</v>
      </c>
      <c r="J525" s="16" t="s">
        <v>843</v>
      </c>
      <c r="K525" s="16" t="s">
        <v>843</v>
      </c>
      <c r="L525" s="16" t="s">
        <v>843</v>
      </c>
      <c r="M525" s="16" t="s">
        <v>843</v>
      </c>
      <c r="N525" s="16" t="s">
        <v>843</v>
      </c>
      <c r="O525" s="16" t="s">
        <v>843</v>
      </c>
      <c r="Q525" s="16" t="s">
        <v>844</v>
      </c>
      <c r="R525" s="16">
        <v>2</v>
      </c>
      <c r="S525" s="16">
        <v>24</v>
      </c>
      <c r="T525" s="16" t="s">
        <v>470</v>
      </c>
      <c r="U525" s="16" t="s">
        <v>844</v>
      </c>
      <c r="V525" s="16" t="s">
        <v>843</v>
      </c>
      <c r="W525" s="16" t="s">
        <v>843</v>
      </c>
      <c r="X525" s="16" t="s">
        <v>843</v>
      </c>
      <c r="Y525" s="16" t="s">
        <v>844</v>
      </c>
      <c r="Z525" s="16" t="s">
        <v>843</v>
      </c>
      <c r="AA525" s="16" t="s">
        <v>843</v>
      </c>
      <c r="AB525" s="16" t="s">
        <v>843</v>
      </c>
      <c r="AC525" s="16" t="s">
        <v>843</v>
      </c>
      <c r="AG525" s="16" t="s">
        <v>11708</v>
      </c>
      <c r="AH525" s="16" t="s">
        <v>843</v>
      </c>
      <c r="AI525" s="16" t="s">
        <v>843</v>
      </c>
      <c r="AJ525" s="16" t="s">
        <v>843</v>
      </c>
      <c r="AK525" s="16" t="s">
        <v>843</v>
      </c>
      <c r="AL525" s="16" t="s">
        <v>844</v>
      </c>
      <c r="AM525" s="16" t="s">
        <v>844</v>
      </c>
      <c r="AN525" s="16" t="s">
        <v>843</v>
      </c>
      <c r="AO525" s="16" t="s">
        <v>843</v>
      </c>
      <c r="AP525" s="16" t="s">
        <v>843</v>
      </c>
      <c r="AQ525" s="16" t="s">
        <v>844</v>
      </c>
      <c r="BF525" s="16" t="s">
        <v>844</v>
      </c>
      <c r="DX525" s="16" t="s">
        <v>865</v>
      </c>
      <c r="ES525" s="16" t="s">
        <v>865</v>
      </c>
      <c r="ET525" s="16" t="s">
        <v>865</v>
      </c>
      <c r="EU525" s="16" t="s">
        <v>7810</v>
      </c>
      <c r="EV525" s="16" t="s">
        <v>865</v>
      </c>
      <c r="KO525" s="16" t="s">
        <v>10078</v>
      </c>
      <c r="KP525" s="16" t="s">
        <v>10077</v>
      </c>
      <c r="KQ525" s="16" t="s">
        <v>8694</v>
      </c>
      <c r="KR525" s="16" t="s">
        <v>11377</v>
      </c>
      <c r="KS525" s="16" t="s">
        <v>10079</v>
      </c>
      <c r="KT525" s="16" t="s">
        <v>8696</v>
      </c>
      <c r="KU525" s="16" t="s">
        <v>844</v>
      </c>
      <c r="KV525" s="16" t="s">
        <v>8696</v>
      </c>
      <c r="KY525" s="16" t="s">
        <v>486</v>
      </c>
      <c r="LC525" s="16" t="s">
        <v>10879</v>
      </c>
      <c r="LF525" s="16" t="s">
        <v>11654</v>
      </c>
      <c r="LG525" s="16" t="s">
        <v>487</v>
      </c>
      <c r="LI525" s="16" t="s">
        <v>11655</v>
      </c>
      <c r="LM525" s="16" t="s">
        <v>8741</v>
      </c>
      <c r="LN525" s="16" t="s">
        <v>486</v>
      </c>
      <c r="LO525" s="16" t="s">
        <v>1056</v>
      </c>
      <c r="LP525" s="16" t="s">
        <v>8732</v>
      </c>
      <c r="LQ525" s="16" t="s">
        <v>8732</v>
      </c>
      <c r="LR525" s="16" t="s">
        <v>1056</v>
      </c>
      <c r="LS525" s="16" t="s">
        <v>1056</v>
      </c>
      <c r="LT525" s="16" t="s">
        <v>844</v>
      </c>
      <c r="LU525" s="16" t="s">
        <v>843</v>
      </c>
      <c r="LV525" s="16" t="s">
        <v>843</v>
      </c>
      <c r="LW525" s="16" t="s">
        <v>843</v>
      </c>
      <c r="LX525" s="16" t="s">
        <v>844</v>
      </c>
      <c r="LY525" s="16" t="s">
        <v>1056</v>
      </c>
      <c r="LZ525" s="16" t="s">
        <v>843</v>
      </c>
      <c r="MA525" s="16" t="s">
        <v>843</v>
      </c>
      <c r="MB525" s="16" t="s">
        <v>843</v>
      </c>
      <c r="MC525" s="16" t="s">
        <v>1056</v>
      </c>
      <c r="ME525" s="16" t="s">
        <v>11656</v>
      </c>
      <c r="MF525" s="16" t="s">
        <v>8847</v>
      </c>
      <c r="MR525" s="16" t="s">
        <v>470</v>
      </c>
      <c r="MS525" s="16" t="s">
        <v>11900</v>
      </c>
      <c r="NC525" s="16" t="s">
        <v>486</v>
      </c>
      <c r="NI525" s="16" t="s">
        <v>11658</v>
      </c>
      <c r="NS525" s="16" t="s">
        <v>462</v>
      </c>
      <c r="NT525" s="16" t="s">
        <v>478</v>
      </c>
      <c r="NU525" s="16">
        <v>1.1910000000000001</v>
      </c>
      <c r="NV525" s="16" t="s">
        <v>1132</v>
      </c>
      <c r="NW525" s="16" t="s">
        <v>1172</v>
      </c>
      <c r="NX525" s="16" t="s">
        <v>1142</v>
      </c>
      <c r="NY525" s="16" t="s">
        <v>1121</v>
      </c>
    </row>
    <row r="526" spans="1:394" x14ac:dyDescent="0.25">
      <c r="A526" s="16" t="s">
        <v>11380</v>
      </c>
      <c r="B526" s="16" t="s">
        <v>8746</v>
      </c>
      <c r="C526" s="16" t="s">
        <v>4199</v>
      </c>
      <c r="D526" s="16" t="s">
        <v>843</v>
      </c>
      <c r="E526" s="16" t="s">
        <v>843</v>
      </c>
      <c r="F526" s="16" t="s">
        <v>843</v>
      </c>
      <c r="G526" s="16" t="s">
        <v>843</v>
      </c>
      <c r="H526" s="16" t="s">
        <v>843</v>
      </c>
      <c r="I526" s="16" t="s">
        <v>844</v>
      </c>
      <c r="J526" s="16" t="s">
        <v>843</v>
      </c>
      <c r="K526" s="16" t="s">
        <v>843</v>
      </c>
      <c r="L526" s="16" t="s">
        <v>843</v>
      </c>
      <c r="M526" s="16" t="s">
        <v>843</v>
      </c>
      <c r="N526" s="16" t="s">
        <v>843</v>
      </c>
      <c r="O526" s="16" t="s">
        <v>843</v>
      </c>
      <c r="Q526" s="16" t="s">
        <v>843</v>
      </c>
      <c r="R526" s="16">
        <v>0</v>
      </c>
      <c r="S526" s="16">
        <v>5</v>
      </c>
      <c r="T526" s="16" t="s">
        <v>474</v>
      </c>
      <c r="U526" s="16" t="s">
        <v>843</v>
      </c>
      <c r="V526" s="16" t="s">
        <v>844</v>
      </c>
      <c r="W526" s="16" t="s">
        <v>843</v>
      </c>
      <c r="X526" s="16" t="s">
        <v>843</v>
      </c>
      <c r="Y526" s="16" t="s">
        <v>843</v>
      </c>
      <c r="Z526" s="16" t="s">
        <v>844</v>
      </c>
      <c r="AA526" s="16" t="s">
        <v>843</v>
      </c>
      <c r="AB526" s="16" t="s">
        <v>843</v>
      </c>
      <c r="AC526" s="16" t="s">
        <v>843</v>
      </c>
      <c r="BF526" s="16" t="s">
        <v>843</v>
      </c>
      <c r="KO526" s="16" t="s">
        <v>10078</v>
      </c>
      <c r="KP526" s="16" t="s">
        <v>10077</v>
      </c>
      <c r="KQ526" s="16" t="s">
        <v>8694</v>
      </c>
      <c r="KR526" s="16" t="s">
        <v>11381</v>
      </c>
      <c r="KS526" s="16" t="s">
        <v>10079</v>
      </c>
      <c r="KT526" s="16" t="s">
        <v>8696</v>
      </c>
      <c r="KU526" s="16" t="s">
        <v>844</v>
      </c>
      <c r="KV526" s="16" t="s">
        <v>8696</v>
      </c>
      <c r="LC526" s="16" t="s">
        <v>10879</v>
      </c>
      <c r="LF526" s="16" t="s">
        <v>11654</v>
      </c>
      <c r="LM526" s="16" t="s">
        <v>8741</v>
      </c>
      <c r="LO526" s="16" t="s">
        <v>1056</v>
      </c>
      <c r="LP526" s="16" t="s">
        <v>8732</v>
      </c>
      <c r="LQ526" s="16" t="s">
        <v>8732</v>
      </c>
      <c r="LR526" s="16" t="s">
        <v>1056</v>
      </c>
      <c r="LS526" s="16" t="s">
        <v>1056</v>
      </c>
      <c r="LT526" s="16" t="s">
        <v>844</v>
      </c>
      <c r="LU526" s="16" t="s">
        <v>843</v>
      </c>
      <c r="LV526" s="16" t="s">
        <v>843</v>
      </c>
      <c r="LW526" s="16" t="s">
        <v>843</v>
      </c>
      <c r="LX526" s="16" t="s">
        <v>844</v>
      </c>
      <c r="LY526" s="16" t="s">
        <v>1056</v>
      </c>
      <c r="LZ526" s="16" t="s">
        <v>843</v>
      </c>
      <c r="MA526" s="16" t="s">
        <v>843</v>
      </c>
      <c r="MB526" s="16" t="s">
        <v>843</v>
      </c>
      <c r="MC526" s="16" t="s">
        <v>1056</v>
      </c>
      <c r="ME526" s="16" t="s">
        <v>11656</v>
      </c>
      <c r="MF526" s="16" t="s">
        <v>8847</v>
      </c>
      <c r="MR526" s="16" t="s">
        <v>474</v>
      </c>
      <c r="MS526" s="16" t="s">
        <v>11900</v>
      </c>
      <c r="NI526" s="16" t="s">
        <v>11658</v>
      </c>
      <c r="NS526" s="16" t="s">
        <v>462</v>
      </c>
      <c r="NT526" s="16" t="s">
        <v>478</v>
      </c>
      <c r="NU526" s="16">
        <v>1.1910000000000001</v>
      </c>
      <c r="NV526" s="16" t="s">
        <v>1132</v>
      </c>
      <c r="NW526" s="16" t="s">
        <v>1178</v>
      </c>
      <c r="NX526" s="16" t="s">
        <v>1141</v>
      </c>
      <c r="NY526" s="16" t="s">
        <v>1121</v>
      </c>
    </row>
    <row r="527" spans="1:394" x14ac:dyDescent="0.25">
      <c r="A527" s="16" t="s">
        <v>11384</v>
      </c>
      <c r="B527" s="16" t="s">
        <v>8759</v>
      </c>
      <c r="C527" s="16" t="s">
        <v>4199</v>
      </c>
      <c r="D527" s="16" t="s">
        <v>843</v>
      </c>
      <c r="E527" s="16" t="s">
        <v>843</v>
      </c>
      <c r="F527" s="16" t="s">
        <v>843</v>
      </c>
      <c r="G527" s="16" t="s">
        <v>843</v>
      </c>
      <c r="H527" s="16" t="s">
        <v>843</v>
      </c>
      <c r="I527" s="16" t="s">
        <v>844</v>
      </c>
      <c r="J527" s="16" t="s">
        <v>843</v>
      </c>
      <c r="K527" s="16" t="s">
        <v>843</v>
      </c>
      <c r="L527" s="16" t="s">
        <v>843</v>
      </c>
      <c r="M527" s="16" t="s">
        <v>843</v>
      </c>
      <c r="N527" s="16" t="s">
        <v>843</v>
      </c>
      <c r="O527" s="16" t="s">
        <v>843</v>
      </c>
      <c r="Q527" s="16" t="s">
        <v>843</v>
      </c>
      <c r="R527" s="16">
        <v>28</v>
      </c>
      <c r="T527" s="16" t="s">
        <v>474</v>
      </c>
      <c r="U527" s="16" t="s">
        <v>843</v>
      </c>
      <c r="V527" s="16" t="s">
        <v>844</v>
      </c>
      <c r="W527" s="16" t="s">
        <v>843</v>
      </c>
      <c r="X527" s="16" t="s">
        <v>844</v>
      </c>
      <c r="Y527" s="16" t="s">
        <v>843</v>
      </c>
      <c r="Z527" s="16" t="s">
        <v>843</v>
      </c>
      <c r="AA527" s="16" t="s">
        <v>843</v>
      </c>
      <c r="AB527" s="16" t="s">
        <v>843</v>
      </c>
      <c r="AC527" s="16" t="s">
        <v>843</v>
      </c>
      <c r="AD527" s="16" t="s">
        <v>867</v>
      </c>
      <c r="BF527" s="16" t="s">
        <v>843</v>
      </c>
      <c r="JB527" s="16" t="s">
        <v>867</v>
      </c>
      <c r="JC527" s="16" t="s">
        <v>865</v>
      </c>
      <c r="JG527" s="16" t="s">
        <v>1056</v>
      </c>
      <c r="KO527" s="16" t="s">
        <v>10078</v>
      </c>
      <c r="KP527" s="16" t="s">
        <v>10077</v>
      </c>
      <c r="KQ527" s="16" t="s">
        <v>8694</v>
      </c>
      <c r="KR527" s="16" t="s">
        <v>11385</v>
      </c>
      <c r="KS527" s="16" t="s">
        <v>10079</v>
      </c>
      <c r="KT527" s="16" t="s">
        <v>8696</v>
      </c>
      <c r="KU527" s="16" t="s">
        <v>844</v>
      </c>
      <c r="KV527" s="16" t="s">
        <v>8696</v>
      </c>
      <c r="LC527" s="16" t="s">
        <v>10879</v>
      </c>
      <c r="LF527" s="16" t="s">
        <v>11654</v>
      </c>
      <c r="LJ527" s="16" t="s">
        <v>831</v>
      </c>
      <c r="LK527" s="16" t="s">
        <v>831</v>
      </c>
      <c r="LL527" s="16" t="s">
        <v>8756</v>
      </c>
      <c r="LM527" s="16" t="s">
        <v>8741</v>
      </c>
      <c r="LO527" s="16" t="s">
        <v>1056</v>
      </c>
      <c r="LP527" s="16" t="s">
        <v>8732</v>
      </c>
      <c r="LQ527" s="16" t="s">
        <v>8732</v>
      </c>
      <c r="LR527" s="16" t="s">
        <v>1056</v>
      </c>
      <c r="LS527" s="16" t="s">
        <v>1056</v>
      </c>
      <c r="LT527" s="16" t="s">
        <v>844</v>
      </c>
      <c r="LU527" s="16" t="s">
        <v>843</v>
      </c>
      <c r="LV527" s="16" t="s">
        <v>843</v>
      </c>
      <c r="LW527" s="16" t="s">
        <v>843</v>
      </c>
      <c r="LX527" s="16" t="s">
        <v>844</v>
      </c>
      <c r="LY527" s="16" t="s">
        <v>1056</v>
      </c>
      <c r="LZ527" s="16" t="s">
        <v>843</v>
      </c>
      <c r="MA527" s="16" t="s">
        <v>843</v>
      </c>
      <c r="MB527" s="16" t="s">
        <v>843</v>
      </c>
      <c r="MC527" s="16" t="s">
        <v>1056</v>
      </c>
      <c r="ME527" s="16" t="s">
        <v>11656</v>
      </c>
      <c r="MF527" s="16" t="s">
        <v>8847</v>
      </c>
      <c r="MR527" s="16" t="s">
        <v>474</v>
      </c>
      <c r="MS527" s="16" t="s">
        <v>11900</v>
      </c>
      <c r="NI527" s="16" t="s">
        <v>11658</v>
      </c>
      <c r="NR527" s="16" t="s">
        <v>445</v>
      </c>
      <c r="NS527" s="16" t="s">
        <v>462</v>
      </c>
      <c r="NT527" s="16" t="s">
        <v>478</v>
      </c>
      <c r="NU527" s="16">
        <v>1.1910000000000001</v>
      </c>
      <c r="NV527" s="16" t="s">
        <v>445</v>
      </c>
      <c r="NW527" s="16" t="s">
        <v>1180</v>
      </c>
      <c r="NX527" s="16" t="s">
        <v>1142</v>
      </c>
      <c r="OB527" s="16" t="s">
        <v>831</v>
      </c>
      <c r="OC527" s="16" t="s">
        <v>445</v>
      </c>
    </row>
    <row r="528" spans="1:394" x14ac:dyDescent="0.25">
      <c r="A528" s="16" t="s">
        <v>11388</v>
      </c>
      <c r="B528" s="16" t="s">
        <v>844</v>
      </c>
      <c r="C528" s="16" t="s">
        <v>972</v>
      </c>
      <c r="D528" s="16" t="s">
        <v>844</v>
      </c>
      <c r="E528" s="16" t="s">
        <v>843</v>
      </c>
      <c r="F528" s="16" t="s">
        <v>843</v>
      </c>
      <c r="G528" s="16" t="s">
        <v>843</v>
      </c>
      <c r="H528" s="16" t="s">
        <v>843</v>
      </c>
      <c r="I528" s="16" t="s">
        <v>843</v>
      </c>
      <c r="J528" s="16" t="s">
        <v>843</v>
      </c>
      <c r="K528" s="16" t="s">
        <v>843</v>
      </c>
      <c r="L528" s="16" t="s">
        <v>843</v>
      </c>
      <c r="M528" s="16" t="s">
        <v>843</v>
      </c>
      <c r="N528" s="16" t="s">
        <v>843</v>
      </c>
      <c r="O528" s="16" t="s">
        <v>843</v>
      </c>
      <c r="Q528" s="16" t="s">
        <v>844</v>
      </c>
      <c r="R528" s="16">
        <v>52</v>
      </c>
      <c r="T528" s="16" t="s">
        <v>470</v>
      </c>
      <c r="U528" s="16" t="s">
        <v>844</v>
      </c>
      <c r="V528" s="16" t="s">
        <v>843</v>
      </c>
      <c r="W528" s="16" t="s">
        <v>844</v>
      </c>
      <c r="X528" s="16" t="s">
        <v>843</v>
      </c>
      <c r="Y528" s="16" t="s">
        <v>843</v>
      </c>
      <c r="Z528" s="16" t="s">
        <v>843</v>
      </c>
      <c r="AA528" s="16" t="s">
        <v>843</v>
      </c>
      <c r="AB528" s="16" t="s">
        <v>844</v>
      </c>
      <c r="AC528" s="16" t="s">
        <v>843</v>
      </c>
      <c r="AD528" s="16" t="s">
        <v>867</v>
      </c>
      <c r="AF528" s="16" t="s">
        <v>11901</v>
      </c>
      <c r="AG528" s="16" t="s">
        <v>11862</v>
      </c>
      <c r="AH528" s="16" t="s">
        <v>843</v>
      </c>
      <c r="AI528" s="16" t="s">
        <v>843</v>
      </c>
      <c r="AJ528" s="16" t="s">
        <v>844</v>
      </c>
      <c r="AK528" s="16" t="s">
        <v>843</v>
      </c>
      <c r="AL528" s="16" t="s">
        <v>843</v>
      </c>
      <c r="AM528" s="16" t="s">
        <v>844</v>
      </c>
      <c r="AN528" s="16" t="s">
        <v>843</v>
      </c>
      <c r="AO528" s="16" t="s">
        <v>843</v>
      </c>
      <c r="AP528" s="16" t="s">
        <v>843</v>
      </c>
      <c r="AQ528" s="16" t="s">
        <v>844</v>
      </c>
      <c r="AR528" s="16" t="s">
        <v>4415</v>
      </c>
      <c r="AS528" s="16" t="s">
        <v>844</v>
      </c>
      <c r="AT528" s="16" t="s">
        <v>843</v>
      </c>
      <c r="AU528" s="16" t="s">
        <v>843</v>
      </c>
      <c r="AV528" s="16" t="s">
        <v>843</v>
      </c>
      <c r="AW528" s="16" t="s">
        <v>843</v>
      </c>
      <c r="AX528" s="16" t="s">
        <v>843</v>
      </c>
      <c r="AY528" s="16" t="s">
        <v>843</v>
      </c>
      <c r="AZ528" s="16" t="s">
        <v>4437</v>
      </c>
      <c r="BF528" s="16" t="s">
        <v>844</v>
      </c>
      <c r="BH528" s="16" t="s">
        <v>7386</v>
      </c>
      <c r="BI528" s="16" t="s">
        <v>7785</v>
      </c>
      <c r="BJ528" s="16" t="s">
        <v>843</v>
      </c>
      <c r="BK528" s="16" t="s">
        <v>843</v>
      </c>
      <c r="BL528" s="16" t="s">
        <v>843</v>
      </c>
      <c r="BM528" s="16" t="s">
        <v>843</v>
      </c>
      <c r="BN528" s="16" t="s">
        <v>843</v>
      </c>
      <c r="BO528" s="16" t="s">
        <v>844</v>
      </c>
      <c r="BP528" s="16" t="s">
        <v>843</v>
      </c>
      <c r="BQ528" s="16" t="s">
        <v>843</v>
      </c>
      <c r="DX528" s="16" t="s">
        <v>865</v>
      </c>
      <c r="ES528" s="16" t="s">
        <v>865</v>
      </c>
      <c r="EU528" s="16" t="s">
        <v>7810</v>
      </c>
      <c r="EV528" s="16" t="s">
        <v>865</v>
      </c>
      <c r="FT528" s="16" t="s">
        <v>865</v>
      </c>
      <c r="HC528" s="16" t="s">
        <v>865</v>
      </c>
      <c r="JA528" s="16" t="s">
        <v>4813</v>
      </c>
      <c r="JB528" s="16" t="s">
        <v>865</v>
      </c>
      <c r="JC528" s="16" t="s">
        <v>865</v>
      </c>
      <c r="JD528" s="16" t="s">
        <v>865</v>
      </c>
      <c r="JE528" s="16" t="s">
        <v>865</v>
      </c>
      <c r="JF528" s="16" t="s">
        <v>865</v>
      </c>
      <c r="JG528" s="16" t="s">
        <v>843</v>
      </c>
      <c r="JH528" s="16" t="s">
        <v>7577</v>
      </c>
      <c r="JJ528" s="16" t="s">
        <v>865</v>
      </c>
      <c r="KF528" s="16" t="s">
        <v>4411</v>
      </c>
      <c r="KI528" s="16" t="s">
        <v>4982</v>
      </c>
      <c r="KK528" s="16" t="s">
        <v>4883</v>
      </c>
      <c r="KM528" s="16" t="s">
        <v>7616</v>
      </c>
      <c r="KO528" s="16" t="s">
        <v>10082</v>
      </c>
      <c r="KP528" s="16" t="s">
        <v>10081</v>
      </c>
      <c r="KQ528" s="16" t="s">
        <v>8694</v>
      </c>
      <c r="KR528" s="16" t="s">
        <v>11389</v>
      </c>
      <c r="KS528" s="16" t="s">
        <v>10083</v>
      </c>
      <c r="KT528" s="16" t="s">
        <v>8696</v>
      </c>
      <c r="KU528" s="16" t="s">
        <v>844</v>
      </c>
      <c r="KV528" s="16" t="s">
        <v>8696</v>
      </c>
      <c r="KW528" s="16" t="s">
        <v>851</v>
      </c>
      <c r="KY528" s="16" t="s">
        <v>486</v>
      </c>
      <c r="LC528" s="16" t="s">
        <v>10879</v>
      </c>
      <c r="LF528" s="16" t="s">
        <v>11654</v>
      </c>
      <c r="LI528" s="16" t="s">
        <v>11655</v>
      </c>
      <c r="LJ528" s="16" t="s">
        <v>843</v>
      </c>
      <c r="LL528" s="16" t="s">
        <v>8711</v>
      </c>
      <c r="LM528" s="16" t="s">
        <v>8741</v>
      </c>
      <c r="LO528" s="16" t="s">
        <v>843</v>
      </c>
      <c r="LP528" s="16" t="s">
        <v>1056</v>
      </c>
      <c r="LQ528" s="16" t="s">
        <v>1056</v>
      </c>
      <c r="LR528" s="16" t="s">
        <v>843</v>
      </c>
      <c r="LS528" s="16" t="s">
        <v>1056</v>
      </c>
      <c r="LT528" s="16" t="s">
        <v>843</v>
      </c>
      <c r="LU528" s="16" t="s">
        <v>843</v>
      </c>
      <c r="LV528" s="16" t="s">
        <v>843</v>
      </c>
      <c r="LW528" s="16" t="s">
        <v>843</v>
      </c>
      <c r="LX528" s="16" t="s">
        <v>843</v>
      </c>
      <c r="LY528" s="16" t="s">
        <v>843</v>
      </c>
      <c r="LZ528" s="16" t="s">
        <v>843</v>
      </c>
      <c r="MA528" s="16" t="s">
        <v>843</v>
      </c>
      <c r="MB528" s="16" t="s">
        <v>843</v>
      </c>
      <c r="MC528" s="16" t="s">
        <v>843</v>
      </c>
      <c r="ME528" s="16" t="s">
        <v>11656</v>
      </c>
      <c r="MF528" s="16" t="s">
        <v>8847</v>
      </c>
      <c r="MJ528" s="16" t="s">
        <v>1840</v>
      </c>
      <c r="MP528" s="16" t="s">
        <v>1829</v>
      </c>
      <c r="MQ528" s="16" t="s">
        <v>1790</v>
      </c>
      <c r="MR528" s="16" t="s">
        <v>470</v>
      </c>
      <c r="MS528" s="16" t="s">
        <v>11900</v>
      </c>
      <c r="MT528" s="16" t="s">
        <v>8759</v>
      </c>
      <c r="MU528" s="16" t="s">
        <v>816</v>
      </c>
      <c r="NC528" s="16" t="s">
        <v>486</v>
      </c>
      <c r="ND528" s="16" t="s">
        <v>486</v>
      </c>
      <c r="NE528" s="16" t="s">
        <v>486</v>
      </c>
      <c r="NG528" s="16" t="s">
        <v>1376</v>
      </c>
      <c r="NI528" s="16" t="s">
        <v>11658</v>
      </c>
      <c r="NR528" s="16" t="s">
        <v>451</v>
      </c>
      <c r="NS528" s="16" t="s">
        <v>462</v>
      </c>
      <c r="NT528" s="16" t="s">
        <v>478</v>
      </c>
      <c r="NU528" s="16">
        <v>1.1910000000000001</v>
      </c>
      <c r="NV528" s="16" t="s">
        <v>451</v>
      </c>
      <c r="NW528" s="16" t="s">
        <v>1175</v>
      </c>
      <c r="NX528" s="16" t="s">
        <v>1142</v>
      </c>
      <c r="OB528" s="16" t="s">
        <v>833</v>
      </c>
      <c r="OC528" s="16" t="s">
        <v>451</v>
      </c>
    </row>
    <row r="529" spans="1:393" x14ac:dyDescent="0.25">
      <c r="A529" s="16" t="s">
        <v>11393</v>
      </c>
      <c r="B529" s="16" t="s">
        <v>1056</v>
      </c>
      <c r="C529" s="16" t="s">
        <v>972</v>
      </c>
      <c r="D529" s="16" t="s">
        <v>844</v>
      </c>
      <c r="E529" s="16" t="s">
        <v>843</v>
      </c>
      <c r="F529" s="16" t="s">
        <v>843</v>
      </c>
      <c r="G529" s="16" t="s">
        <v>843</v>
      </c>
      <c r="H529" s="16" t="s">
        <v>843</v>
      </c>
      <c r="I529" s="16" t="s">
        <v>843</v>
      </c>
      <c r="J529" s="16" t="s">
        <v>843</v>
      </c>
      <c r="K529" s="16" t="s">
        <v>843</v>
      </c>
      <c r="L529" s="16" t="s">
        <v>843</v>
      </c>
      <c r="M529" s="16" t="s">
        <v>843</v>
      </c>
      <c r="N529" s="16" t="s">
        <v>843</v>
      </c>
      <c r="O529" s="16" t="s">
        <v>843</v>
      </c>
      <c r="Q529" s="16" t="s">
        <v>844</v>
      </c>
      <c r="R529" s="16">
        <v>57</v>
      </c>
      <c r="T529" s="16" t="s">
        <v>470</v>
      </c>
      <c r="U529" s="16" t="s">
        <v>844</v>
      </c>
      <c r="V529" s="16" t="s">
        <v>843</v>
      </c>
      <c r="W529" s="16" t="s">
        <v>844</v>
      </c>
      <c r="X529" s="16" t="s">
        <v>843</v>
      </c>
      <c r="Y529" s="16" t="s">
        <v>843</v>
      </c>
      <c r="Z529" s="16" t="s">
        <v>843</v>
      </c>
      <c r="AA529" s="16" t="s">
        <v>843</v>
      </c>
      <c r="AB529" s="16" t="s">
        <v>843</v>
      </c>
      <c r="AC529" s="16" t="s">
        <v>843</v>
      </c>
      <c r="AD529" s="16" t="s">
        <v>867</v>
      </c>
      <c r="AF529" s="16" t="s">
        <v>11899</v>
      </c>
      <c r="AG529" s="16" t="s">
        <v>11862</v>
      </c>
      <c r="AH529" s="16" t="s">
        <v>843</v>
      </c>
      <c r="AI529" s="16" t="s">
        <v>843</v>
      </c>
      <c r="AJ529" s="16" t="s">
        <v>844</v>
      </c>
      <c r="AK529" s="16" t="s">
        <v>843</v>
      </c>
      <c r="AL529" s="16" t="s">
        <v>843</v>
      </c>
      <c r="AM529" s="16" t="s">
        <v>844</v>
      </c>
      <c r="AN529" s="16" t="s">
        <v>843</v>
      </c>
      <c r="AO529" s="16" t="s">
        <v>843</v>
      </c>
      <c r="AP529" s="16" t="s">
        <v>843</v>
      </c>
      <c r="AQ529" s="16" t="s">
        <v>844</v>
      </c>
      <c r="AR529" s="16" t="s">
        <v>4433</v>
      </c>
      <c r="AS529" s="16" t="s">
        <v>843</v>
      </c>
      <c r="AT529" s="16" t="s">
        <v>843</v>
      </c>
      <c r="AU529" s="16" t="s">
        <v>843</v>
      </c>
      <c r="AV529" s="16" t="s">
        <v>843</v>
      </c>
      <c r="AW529" s="16" t="s">
        <v>843</v>
      </c>
      <c r="AX529" s="16" t="s">
        <v>843</v>
      </c>
      <c r="AY529" s="16" t="s">
        <v>844</v>
      </c>
      <c r="BF529" s="16" t="s">
        <v>844</v>
      </c>
      <c r="BH529" s="16" t="s">
        <v>7386</v>
      </c>
      <c r="BI529" s="16" t="s">
        <v>7785</v>
      </c>
      <c r="BJ529" s="16" t="s">
        <v>843</v>
      </c>
      <c r="BK529" s="16" t="s">
        <v>843</v>
      </c>
      <c r="BL529" s="16" t="s">
        <v>843</v>
      </c>
      <c r="BM529" s="16" t="s">
        <v>843</v>
      </c>
      <c r="BN529" s="16" t="s">
        <v>843</v>
      </c>
      <c r="BO529" s="16" t="s">
        <v>844</v>
      </c>
      <c r="BP529" s="16" t="s">
        <v>843</v>
      </c>
      <c r="BQ529" s="16" t="s">
        <v>843</v>
      </c>
      <c r="DX529" s="16" t="s">
        <v>865</v>
      </c>
      <c r="ES529" s="16" t="s">
        <v>865</v>
      </c>
      <c r="EU529" s="16" t="s">
        <v>7810</v>
      </c>
      <c r="EV529" s="16" t="s">
        <v>865</v>
      </c>
      <c r="HC529" s="16" t="s">
        <v>865</v>
      </c>
      <c r="JA529" s="16" t="s">
        <v>4813</v>
      </c>
      <c r="JB529" s="16" t="s">
        <v>865</v>
      </c>
      <c r="JC529" s="16" t="s">
        <v>865</v>
      </c>
      <c r="JD529" s="16" t="s">
        <v>865</v>
      </c>
      <c r="JE529" s="16" t="s">
        <v>865</v>
      </c>
      <c r="JF529" s="16" t="s">
        <v>865</v>
      </c>
      <c r="JG529" s="16" t="s">
        <v>843</v>
      </c>
      <c r="JH529" s="16" t="s">
        <v>5638</v>
      </c>
      <c r="JJ529" s="16" t="s">
        <v>865</v>
      </c>
      <c r="KF529" s="16" t="s">
        <v>4411</v>
      </c>
      <c r="KI529" s="16" t="s">
        <v>4849</v>
      </c>
      <c r="KO529" s="16" t="s">
        <v>10082</v>
      </c>
      <c r="KP529" s="16" t="s">
        <v>10081</v>
      </c>
      <c r="KQ529" s="16" t="s">
        <v>8694</v>
      </c>
      <c r="KR529" s="16" t="s">
        <v>11394</v>
      </c>
      <c r="KS529" s="16" t="s">
        <v>10083</v>
      </c>
      <c r="KT529" s="16" t="s">
        <v>8696</v>
      </c>
      <c r="KU529" s="16" t="s">
        <v>844</v>
      </c>
      <c r="KV529" s="16" t="s">
        <v>8696</v>
      </c>
      <c r="KW529" s="16" t="s">
        <v>851</v>
      </c>
      <c r="KY529" s="16" t="s">
        <v>486</v>
      </c>
      <c r="LC529" s="16" t="s">
        <v>10879</v>
      </c>
      <c r="LF529" s="16" t="s">
        <v>11654</v>
      </c>
      <c r="LI529" s="16" t="s">
        <v>11655</v>
      </c>
      <c r="LJ529" s="16" t="s">
        <v>843</v>
      </c>
      <c r="LL529" s="16" t="s">
        <v>8711</v>
      </c>
      <c r="LM529" s="16" t="s">
        <v>8741</v>
      </c>
      <c r="LO529" s="16" t="s">
        <v>843</v>
      </c>
      <c r="LP529" s="16" t="s">
        <v>1056</v>
      </c>
      <c r="LQ529" s="16" t="s">
        <v>1056</v>
      </c>
      <c r="LR529" s="16" t="s">
        <v>843</v>
      </c>
      <c r="LS529" s="16" t="s">
        <v>1056</v>
      </c>
      <c r="LT529" s="16" t="s">
        <v>843</v>
      </c>
      <c r="LU529" s="16" t="s">
        <v>843</v>
      </c>
      <c r="LV529" s="16" t="s">
        <v>843</v>
      </c>
      <c r="LW529" s="16" t="s">
        <v>843</v>
      </c>
      <c r="LX529" s="16" t="s">
        <v>843</v>
      </c>
      <c r="LY529" s="16" t="s">
        <v>843</v>
      </c>
      <c r="LZ529" s="16" t="s">
        <v>843</v>
      </c>
      <c r="MA529" s="16" t="s">
        <v>843</v>
      </c>
      <c r="MB529" s="16" t="s">
        <v>843</v>
      </c>
      <c r="MC529" s="16" t="s">
        <v>843</v>
      </c>
      <c r="ME529" s="16" t="s">
        <v>11656</v>
      </c>
      <c r="MF529" s="16" t="s">
        <v>8847</v>
      </c>
      <c r="MP529" s="16" t="s">
        <v>13845</v>
      </c>
      <c r="MR529" s="16" t="s">
        <v>470</v>
      </c>
      <c r="MS529" s="16" t="s">
        <v>11900</v>
      </c>
      <c r="MT529" s="16" t="s">
        <v>1056</v>
      </c>
      <c r="MU529" s="16" t="s">
        <v>816</v>
      </c>
      <c r="NC529" s="16" t="s">
        <v>486</v>
      </c>
      <c r="NE529" s="16" t="s">
        <v>486</v>
      </c>
      <c r="NG529" s="16" t="s">
        <v>1376</v>
      </c>
      <c r="NI529" s="16" t="s">
        <v>11658</v>
      </c>
      <c r="NR529" s="16" t="s">
        <v>451</v>
      </c>
      <c r="NS529" s="16" t="s">
        <v>462</v>
      </c>
      <c r="NT529" s="16" t="s">
        <v>478</v>
      </c>
      <c r="NU529" s="16">
        <v>1.1910000000000001</v>
      </c>
      <c r="NV529" s="16" t="s">
        <v>451</v>
      </c>
      <c r="NW529" s="16" t="s">
        <v>1175</v>
      </c>
      <c r="NX529" s="16" t="s">
        <v>1142</v>
      </c>
      <c r="OB529" s="16" t="s">
        <v>833</v>
      </c>
      <c r="OC529" s="16" t="s">
        <v>451</v>
      </c>
    </row>
    <row r="530" spans="1:393" x14ac:dyDescent="0.25">
      <c r="A530" s="16" t="s">
        <v>11397</v>
      </c>
      <c r="B530" s="16" t="s">
        <v>844</v>
      </c>
      <c r="C530" s="16" t="s">
        <v>972</v>
      </c>
      <c r="D530" s="16" t="s">
        <v>844</v>
      </c>
      <c r="E530" s="16" t="s">
        <v>843</v>
      </c>
      <c r="F530" s="16" t="s">
        <v>843</v>
      </c>
      <c r="G530" s="16" t="s">
        <v>843</v>
      </c>
      <c r="H530" s="16" t="s">
        <v>843</v>
      </c>
      <c r="I530" s="16" t="s">
        <v>843</v>
      </c>
      <c r="J530" s="16" t="s">
        <v>843</v>
      </c>
      <c r="K530" s="16" t="s">
        <v>843</v>
      </c>
      <c r="L530" s="16" t="s">
        <v>843</v>
      </c>
      <c r="M530" s="16" t="s">
        <v>843</v>
      </c>
      <c r="N530" s="16" t="s">
        <v>843</v>
      </c>
      <c r="O530" s="16" t="s">
        <v>843</v>
      </c>
      <c r="Q530" s="16" t="s">
        <v>844</v>
      </c>
      <c r="R530" s="16">
        <v>32</v>
      </c>
      <c r="T530" s="16" t="s">
        <v>470</v>
      </c>
      <c r="U530" s="16" t="s">
        <v>844</v>
      </c>
      <c r="V530" s="16" t="s">
        <v>843</v>
      </c>
      <c r="W530" s="16" t="s">
        <v>844</v>
      </c>
      <c r="X530" s="16" t="s">
        <v>843</v>
      </c>
      <c r="Y530" s="16" t="s">
        <v>843</v>
      </c>
      <c r="Z530" s="16" t="s">
        <v>843</v>
      </c>
      <c r="AA530" s="16" t="s">
        <v>843</v>
      </c>
      <c r="AB530" s="16" t="s">
        <v>844</v>
      </c>
      <c r="AC530" s="16" t="s">
        <v>843</v>
      </c>
      <c r="AD530" s="16" t="s">
        <v>867</v>
      </c>
      <c r="AF530" s="16" t="s">
        <v>11902</v>
      </c>
      <c r="AG530" s="16" t="s">
        <v>11725</v>
      </c>
      <c r="AH530" s="16" t="s">
        <v>844</v>
      </c>
      <c r="AI530" s="16" t="s">
        <v>844</v>
      </c>
      <c r="AJ530" s="16" t="s">
        <v>843</v>
      </c>
      <c r="AK530" s="16" t="s">
        <v>843</v>
      </c>
      <c r="AL530" s="16" t="s">
        <v>844</v>
      </c>
      <c r="AM530" s="16" t="s">
        <v>844</v>
      </c>
      <c r="AN530" s="16" t="s">
        <v>843</v>
      </c>
      <c r="AO530" s="16" t="s">
        <v>843</v>
      </c>
      <c r="AP530" s="16" t="s">
        <v>843</v>
      </c>
      <c r="AQ530" s="16" t="s">
        <v>844</v>
      </c>
      <c r="AR530" s="16" t="s">
        <v>4433</v>
      </c>
      <c r="AS530" s="16" t="s">
        <v>843</v>
      </c>
      <c r="AT530" s="16" t="s">
        <v>843</v>
      </c>
      <c r="AU530" s="16" t="s">
        <v>843</v>
      </c>
      <c r="AV530" s="16" t="s">
        <v>843</v>
      </c>
      <c r="AW530" s="16" t="s">
        <v>843</v>
      </c>
      <c r="AX530" s="16" t="s">
        <v>843</v>
      </c>
      <c r="AY530" s="16" t="s">
        <v>844</v>
      </c>
      <c r="BF530" s="16" t="s">
        <v>844</v>
      </c>
      <c r="BH530" s="16" t="s">
        <v>7380</v>
      </c>
      <c r="BI530" s="16" t="s">
        <v>7785</v>
      </c>
      <c r="BJ530" s="16" t="s">
        <v>843</v>
      </c>
      <c r="BK530" s="16" t="s">
        <v>843</v>
      </c>
      <c r="BL530" s="16" t="s">
        <v>843</v>
      </c>
      <c r="BM530" s="16" t="s">
        <v>843</v>
      </c>
      <c r="BN530" s="16" t="s">
        <v>843</v>
      </c>
      <c r="BO530" s="16" t="s">
        <v>844</v>
      </c>
      <c r="BP530" s="16" t="s">
        <v>843</v>
      </c>
      <c r="BQ530" s="16" t="s">
        <v>843</v>
      </c>
      <c r="DX530" s="16" t="s">
        <v>865</v>
      </c>
      <c r="ES530" s="16" t="s">
        <v>865</v>
      </c>
      <c r="EU530" s="16" t="s">
        <v>7810</v>
      </c>
      <c r="EV530" s="16" t="s">
        <v>865</v>
      </c>
      <c r="FT530" s="16" t="s">
        <v>865</v>
      </c>
      <c r="HC530" s="16" t="s">
        <v>865</v>
      </c>
      <c r="JA530" s="16" t="s">
        <v>4816</v>
      </c>
      <c r="JB530" s="16" t="s">
        <v>865</v>
      </c>
      <c r="JC530" s="16" t="s">
        <v>865</v>
      </c>
      <c r="JD530" s="16" t="s">
        <v>865</v>
      </c>
      <c r="JE530" s="16" t="s">
        <v>865</v>
      </c>
      <c r="JF530" s="16" t="s">
        <v>865</v>
      </c>
      <c r="JG530" s="16" t="s">
        <v>1056</v>
      </c>
      <c r="JH530" s="16" t="s">
        <v>7577</v>
      </c>
      <c r="JJ530" s="16" t="s">
        <v>865</v>
      </c>
      <c r="KF530" s="16" t="s">
        <v>4926</v>
      </c>
      <c r="KI530" s="16" t="s">
        <v>4982</v>
      </c>
      <c r="KK530" s="16" t="s">
        <v>4910</v>
      </c>
      <c r="KM530" s="16" t="s">
        <v>7616</v>
      </c>
      <c r="KO530" s="16" t="s">
        <v>10087</v>
      </c>
      <c r="KP530" s="16" t="s">
        <v>10086</v>
      </c>
      <c r="KQ530" s="16" t="s">
        <v>8694</v>
      </c>
      <c r="KR530" s="16" t="s">
        <v>11398</v>
      </c>
      <c r="KS530" s="16" t="s">
        <v>10088</v>
      </c>
      <c r="KT530" s="16" t="s">
        <v>8696</v>
      </c>
      <c r="KU530" s="16" t="s">
        <v>844</v>
      </c>
      <c r="KV530" s="16" t="s">
        <v>8696</v>
      </c>
      <c r="KW530" s="16" t="s">
        <v>851</v>
      </c>
      <c r="KY530" s="16" t="s">
        <v>486</v>
      </c>
      <c r="LC530" s="16" t="s">
        <v>10879</v>
      </c>
      <c r="LF530" s="16" t="s">
        <v>11654</v>
      </c>
      <c r="LI530" s="16" t="s">
        <v>11655</v>
      </c>
      <c r="LJ530" s="16" t="s">
        <v>843</v>
      </c>
      <c r="LL530" s="16" t="s">
        <v>8711</v>
      </c>
      <c r="LM530" s="16" t="s">
        <v>8741</v>
      </c>
      <c r="LO530" s="16" t="s">
        <v>844</v>
      </c>
      <c r="LP530" s="16" t="s">
        <v>844</v>
      </c>
      <c r="LQ530" s="16" t="s">
        <v>844</v>
      </c>
      <c r="LR530" s="16" t="s">
        <v>844</v>
      </c>
      <c r="LS530" s="16" t="s">
        <v>844</v>
      </c>
      <c r="LT530" s="16" t="s">
        <v>843</v>
      </c>
      <c r="LU530" s="16" t="s">
        <v>843</v>
      </c>
      <c r="LV530" s="16" t="s">
        <v>843</v>
      </c>
      <c r="LW530" s="16" t="s">
        <v>843</v>
      </c>
      <c r="LX530" s="16" t="s">
        <v>843</v>
      </c>
      <c r="LY530" s="16" t="s">
        <v>843</v>
      </c>
      <c r="LZ530" s="16" t="s">
        <v>843</v>
      </c>
      <c r="MA530" s="16" t="s">
        <v>843</v>
      </c>
      <c r="MB530" s="16" t="s">
        <v>843</v>
      </c>
      <c r="MC530" s="16" t="s">
        <v>844</v>
      </c>
      <c r="ME530" s="16" t="s">
        <v>11656</v>
      </c>
      <c r="MF530" s="16" t="s">
        <v>8847</v>
      </c>
      <c r="MJ530" s="16" t="s">
        <v>1840</v>
      </c>
      <c r="MO530" s="16" t="s">
        <v>1817</v>
      </c>
      <c r="MP530" s="16" t="s">
        <v>1829</v>
      </c>
      <c r="MQ530" s="16" t="s">
        <v>1787</v>
      </c>
      <c r="MR530" s="16" t="s">
        <v>470</v>
      </c>
      <c r="MS530" s="16" t="s">
        <v>11900</v>
      </c>
      <c r="MT530" s="16" t="s">
        <v>8732</v>
      </c>
      <c r="MU530" s="16" t="s">
        <v>817</v>
      </c>
      <c r="NC530" s="16" t="s">
        <v>486</v>
      </c>
      <c r="ND530" s="16" t="s">
        <v>486</v>
      </c>
      <c r="NE530" s="16" t="s">
        <v>486</v>
      </c>
      <c r="NG530" s="16" t="s">
        <v>1380</v>
      </c>
      <c r="NI530" s="16" t="s">
        <v>11658</v>
      </c>
      <c r="NR530" s="16" t="s">
        <v>445</v>
      </c>
      <c r="NS530" s="16" t="s">
        <v>462</v>
      </c>
      <c r="NT530" s="16" t="s">
        <v>478</v>
      </c>
      <c r="NU530" s="16">
        <v>1.1910000000000001</v>
      </c>
      <c r="NV530" s="16" t="s">
        <v>445</v>
      </c>
      <c r="NW530" s="16" t="s">
        <v>1174</v>
      </c>
      <c r="NX530" s="16" t="s">
        <v>1142</v>
      </c>
      <c r="OB530" s="16" t="s">
        <v>833</v>
      </c>
      <c r="OC530" s="16" t="s">
        <v>445</v>
      </c>
    </row>
    <row r="531" spans="1:393" x14ac:dyDescent="0.25">
      <c r="A531" s="16" t="s">
        <v>11403</v>
      </c>
      <c r="B531" s="16" t="s">
        <v>1056</v>
      </c>
      <c r="C531" s="16" t="s">
        <v>972</v>
      </c>
      <c r="D531" s="16" t="s">
        <v>844</v>
      </c>
      <c r="E531" s="16" t="s">
        <v>843</v>
      </c>
      <c r="F531" s="16" t="s">
        <v>843</v>
      </c>
      <c r="G531" s="16" t="s">
        <v>843</v>
      </c>
      <c r="H531" s="16" t="s">
        <v>843</v>
      </c>
      <c r="I531" s="16" t="s">
        <v>843</v>
      </c>
      <c r="J531" s="16" t="s">
        <v>843</v>
      </c>
      <c r="K531" s="16" t="s">
        <v>843</v>
      </c>
      <c r="L531" s="16" t="s">
        <v>843</v>
      </c>
      <c r="M531" s="16" t="s">
        <v>843</v>
      </c>
      <c r="N531" s="16" t="s">
        <v>843</v>
      </c>
      <c r="O531" s="16" t="s">
        <v>843</v>
      </c>
      <c r="Q531" s="16" t="s">
        <v>844</v>
      </c>
      <c r="R531" s="16">
        <v>6</v>
      </c>
      <c r="T531" s="16" t="s">
        <v>474</v>
      </c>
      <c r="U531" s="16" t="s">
        <v>843</v>
      </c>
      <c r="V531" s="16" t="s">
        <v>844</v>
      </c>
      <c r="W531" s="16" t="s">
        <v>843</v>
      </c>
      <c r="X531" s="16" t="s">
        <v>843</v>
      </c>
      <c r="Y531" s="16" t="s">
        <v>843</v>
      </c>
      <c r="Z531" s="16" t="s">
        <v>844</v>
      </c>
      <c r="AA531" s="16" t="s">
        <v>843</v>
      </c>
      <c r="AB531" s="16" t="s">
        <v>843</v>
      </c>
      <c r="AC531" s="16" t="s">
        <v>844</v>
      </c>
      <c r="AF531" s="16" t="s">
        <v>11902</v>
      </c>
      <c r="AG531" s="16" t="s">
        <v>11708</v>
      </c>
      <c r="AH531" s="16" t="s">
        <v>843</v>
      </c>
      <c r="AI531" s="16" t="s">
        <v>843</v>
      </c>
      <c r="AJ531" s="16" t="s">
        <v>843</v>
      </c>
      <c r="AK531" s="16" t="s">
        <v>843</v>
      </c>
      <c r="AL531" s="16" t="s">
        <v>844</v>
      </c>
      <c r="AM531" s="16" t="s">
        <v>844</v>
      </c>
      <c r="AN531" s="16" t="s">
        <v>843</v>
      </c>
      <c r="AO531" s="16" t="s">
        <v>843</v>
      </c>
      <c r="AP531" s="16" t="s">
        <v>843</v>
      </c>
      <c r="AQ531" s="16" t="s">
        <v>844</v>
      </c>
      <c r="AR531" s="16" t="s">
        <v>11903</v>
      </c>
      <c r="AS531" s="16" t="s">
        <v>843</v>
      </c>
      <c r="AT531" s="16" t="s">
        <v>843</v>
      </c>
      <c r="AU531" s="16" t="s">
        <v>843</v>
      </c>
      <c r="AV531" s="16" t="s">
        <v>844</v>
      </c>
      <c r="AW531" s="16" t="s">
        <v>843</v>
      </c>
      <c r="AX531" s="16" t="s">
        <v>844</v>
      </c>
      <c r="AY531" s="16" t="s">
        <v>843</v>
      </c>
      <c r="BC531" s="16" t="s">
        <v>4437</v>
      </c>
      <c r="BE531" s="16" t="s">
        <v>4437</v>
      </c>
      <c r="BF531" s="16" t="s">
        <v>844</v>
      </c>
      <c r="BI531" s="16" t="s">
        <v>7785</v>
      </c>
      <c r="BJ531" s="16" t="s">
        <v>843</v>
      </c>
      <c r="BK531" s="16" t="s">
        <v>843</v>
      </c>
      <c r="BL531" s="16" t="s">
        <v>843</v>
      </c>
      <c r="BM531" s="16" t="s">
        <v>843</v>
      </c>
      <c r="BN531" s="16" t="s">
        <v>843</v>
      </c>
      <c r="BO531" s="16" t="s">
        <v>844</v>
      </c>
      <c r="BP531" s="16" t="s">
        <v>843</v>
      </c>
      <c r="BQ531" s="16" t="s">
        <v>843</v>
      </c>
      <c r="CC531" s="16" t="s">
        <v>867</v>
      </c>
      <c r="CD531" s="16" t="s">
        <v>6834</v>
      </c>
      <c r="CE531" s="16" t="s">
        <v>7537</v>
      </c>
      <c r="DN531" s="16" t="s">
        <v>4411</v>
      </c>
      <c r="DQ531" s="16" t="s">
        <v>7093</v>
      </c>
      <c r="DR531" s="16" t="s">
        <v>865</v>
      </c>
      <c r="DX531" s="16" t="s">
        <v>865</v>
      </c>
      <c r="ES531" s="16" t="s">
        <v>865</v>
      </c>
      <c r="EU531" s="16" t="s">
        <v>7810</v>
      </c>
      <c r="EV531" s="16" t="s">
        <v>865</v>
      </c>
      <c r="HC531" s="16" t="s">
        <v>865</v>
      </c>
      <c r="KO531" s="16" t="s">
        <v>10087</v>
      </c>
      <c r="KP531" s="16" t="s">
        <v>10086</v>
      </c>
      <c r="KQ531" s="16" t="s">
        <v>8694</v>
      </c>
      <c r="KR531" s="16" t="s">
        <v>11404</v>
      </c>
      <c r="KS531" s="16" t="s">
        <v>10088</v>
      </c>
      <c r="KT531" s="16" t="s">
        <v>8696</v>
      </c>
      <c r="KU531" s="16" t="s">
        <v>844</v>
      </c>
      <c r="KV531" s="16" t="s">
        <v>8696</v>
      </c>
      <c r="KW531" s="16" t="s">
        <v>851</v>
      </c>
      <c r="KY531" s="16" t="s">
        <v>486</v>
      </c>
      <c r="LB531" s="16" t="s">
        <v>11653</v>
      </c>
      <c r="LC531" s="16" t="s">
        <v>10879</v>
      </c>
      <c r="LF531" s="16" t="s">
        <v>11654</v>
      </c>
      <c r="LI531" s="16" t="s">
        <v>11655</v>
      </c>
      <c r="LM531" s="16" t="s">
        <v>8741</v>
      </c>
      <c r="LO531" s="16" t="s">
        <v>844</v>
      </c>
      <c r="LP531" s="16" t="s">
        <v>844</v>
      </c>
      <c r="LQ531" s="16" t="s">
        <v>844</v>
      </c>
      <c r="LR531" s="16" t="s">
        <v>844</v>
      </c>
      <c r="LS531" s="16" t="s">
        <v>844</v>
      </c>
      <c r="LT531" s="16" t="s">
        <v>843</v>
      </c>
      <c r="LU531" s="16" t="s">
        <v>843</v>
      </c>
      <c r="LV531" s="16" t="s">
        <v>843</v>
      </c>
      <c r="LW531" s="16" t="s">
        <v>843</v>
      </c>
      <c r="LX531" s="16" t="s">
        <v>843</v>
      </c>
      <c r="LY531" s="16" t="s">
        <v>843</v>
      </c>
      <c r="LZ531" s="16" t="s">
        <v>843</v>
      </c>
      <c r="MA531" s="16" t="s">
        <v>843</v>
      </c>
      <c r="MB531" s="16" t="s">
        <v>843</v>
      </c>
      <c r="MC531" s="16" t="s">
        <v>844</v>
      </c>
      <c r="ME531" s="16" t="s">
        <v>11677</v>
      </c>
      <c r="MF531" s="16" t="s">
        <v>8847</v>
      </c>
      <c r="MR531" s="16" t="s">
        <v>474</v>
      </c>
      <c r="MS531" s="16" t="s">
        <v>11900</v>
      </c>
      <c r="MT531" s="16" t="s">
        <v>8732</v>
      </c>
      <c r="MV531" s="16" t="s">
        <v>487</v>
      </c>
      <c r="MW531" s="16" t="s">
        <v>1263</v>
      </c>
      <c r="MX531" s="16" t="s">
        <v>1262</v>
      </c>
      <c r="MY531" s="16" t="s">
        <v>486</v>
      </c>
      <c r="MZ531" s="16" t="s">
        <v>487</v>
      </c>
      <c r="NA531" s="16" t="s">
        <v>486</v>
      </c>
      <c r="NC531" s="16" t="s">
        <v>486</v>
      </c>
      <c r="NE531" s="16" t="s">
        <v>486</v>
      </c>
      <c r="NI531" s="16" t="s">
        <v>11658</v>
      </c>
      <c r="NL531" s="16" t="s">
        <v>844</v>
      </c>
      <c r="NS531" s="16" t="s">
        <v>462</v>
      </c>
      <c r="NT531" s="16" t="s">
        <v>478</v>
      </c>
      <c r="NU531" s="16">
        <v>1.1910000000000001</v>
      </c>
      <c r="NV531" s="16" t="s">
        <v>860</v>
      </c>
      <c r="NW531" s="16" t="s">
        <v>1182</v>
      </c>
      <c r="NX531" s="16" t="s">
        <v>1142</v>
      </c>
      <c r="NY531" s="16" t="s">
        <v>1122</v>
      </c>
      <c r="NZ531" s="16" t="s">
        <v>936</v>
      </c>
    </row>
    <row r="532" spans="1:393" x14ac:dyDescent="0.25">
      <c r="A532" s="16" t="s">
        <v>11904</v>
      </c>
      <c r="B532" s="16" t="s">
        <v>844</v>
      </c>
      <c r="C532" s="16" t="s">
        <v>972</v>
      </c>
      <c r="D532" s="16" t="s">
        <v>844</v>
      </c>
      <c r="E532" s="16" t="s">
        <v>843</v>
      </c>
      <c r="F532" s="16" t="s">
        <v>843</v>
      </c>
      <c r="G532" s="16" t="s">
        <v>843</v>
      </c>
      <c r="H532" s="16" t="s">
        <v>843</v>
      </c>
      <c r="I532" s="16" t="s">
        <v>843</v>
      </c>
      <c r="J532" s="16" t="s">
        <v>843</v>
      </c>
      <c r="K532" s="16" t="s">
        <v>843</v>
      </c>
      <c r="L532" s="16" t="s">
        <v>843</v>
      </c>
      <c r="M532" s="16" t="s">
        <v>843</v>
      </c>
      <c r="N532" s="16" t="s">
        <v>843</v>
      </c>
      <c r="O532" s="16" t="s">
        <v>843</v>
      </c>
      <c r="Q532" s="16" t="s">
        <v>844</v>
      </c>
      <c r="R532" s="16">
        <v>22</v>
      </c>
      <c r="T532" s="16" t="s">
        <v>470</v>
      </c>
      <c r="U532" s="16" t="s">
        <v>844</v>
      </c>
      <c r="V532" s="16" t="s">
        <v>843</v>
      </c>
      <c r="W532" s="16" t="s">
        <v>844</v>
      </c>
      <c r="X532" s="16" t="s">
        <v>843</v>
      </c>
      <c r="Y532" s="16" t="s">
        <v>843</v>
      </c>
      <c r="Z532" s="16" t="s">
        <v>843</v>
      </c>
      <c r="AA532" s="16" t="s">
        <v>843</v>
      </c>
      <c r="AB532" s="16" t="s">
        <v>844</v>
      </c>
      <c r="AC532" s="16" t="s">
        <v>843</v>
      </c>
      <c r="AD532" s="16" t="s">
        <v>867</v>
      </c>
      <c r="AF532" s="16" t="s">
        <v>11841</v>
      </c>
      <c r="AG532" s="16" t="s">
        <v>11768</v>
      </c>
      <c r="AH532" s="16" t="s">
        <v>843</v>
      </c>
      <c r="AI532" s="16" t="s">
        <v>843</v>
      </c>
      <c r="AJ532" s="16" t="s">
        <v>844</v>
      </c>
      <c r="AK532" s="16" t="s">
        <v>843</v>
      </c>
      <c r="AL532" s="16" t="s">
        <v>844</v>
      </c>
      <c r="AM532" s="16" t="s">
        <v>844</v>
      </c>
      <c r="AN532" s="16" t="s">
        <v>843</v>
      </c>
      <c r="AO532" s="16" t="s">
        <v>843</v>
      </c>
      <c r="AP532" s="16" t="s">
        <v>843</v>
      </c>
      <c r="AQ532" s="16" t="s">
        <v>844</v>
      </c>
      <c r="AR532" s="16" t="s">
        <v>4433</v>
      </c>
      <c r="AS532" s="16" t="s">
        <v>843</v>
      </c>
      <c r="AT532" s="16" t="s">
        <v>843</v>
      </c>
      <c r="AU532" s="16" t="s">
        <v>843</v>
      </c>
      <c r="AV532" s="16" t="s">
        <v>843</v>
      </c>
      <c r="AW532" s="16" t="s">
        <v>843</v>
      </c>
      <c r="AX532" s="16" t="s">
        <v>843</v>
      </c>
      <c r="AY532" s="16" t="s">
        <v>844</v>
      </c>
      <c r="BF532" s="16" t="s">
        <v>844</v>
      </c>
      <c r="BH532" s="16" t="s">
        <v>7380</v>
      </c>
      <c r="BI532" s="16" t="s">
        <v>7785</v>
      </c>
      <c r="BJ532" s="16" t="s">
        <v>843</v>
      </c>
      <c r="BK532" s="16" t="s">
        <v>843</v>
      </c>
      <c r="BL532" s="16" t="s">
        <v>843</v>
      </c>
      <c r="BM532" s="16" t="s">
        <v>843</v>
      </c>
      <c r="BN532" s="16" t="s">
        <v>843</v>
      </c>
      <c r="BO532" s="16" t="s">
        <v>844</v>
      </c>
      <c r="BP532" s="16" t="s">
        <v>843</v>
      </c>
      <c r="BQ532" s="16" t="s">
        <v>843</v>
      </c>
      <c r="CC532" s="16" t="s">
        <v>865</v>
      </c>
      <c r="CF532" s="16" t="s">
        <v>2337</v>
      </c>
      <c r="CG532" s="16" t="s">
        <v>843</v>
      </c>
      <c r="CH532" s="16" t="s">
        <v>843</v>
      </c>
      <c r="CI532" s="16" t="s">
        <v>843</v>
      </c>
      <c r="CJ532" s="16" t="s">
        <v>843</v>
      </c>
      <c r="CK532" s="16" t="s">
        <v>843</v>
      </c>
      <c r="CL532" s="16" t="s">
        <v>843</v>
      </c>
      <c r="CM532" s="16" t="s">
        <v>843</v>
      </c>
      <c r="CN532" s="16" t="s">
        <v>843</v>
      </c>
      <c r="CO532" s="16" t="s">
        <v>843</v>
      </c>
      <c r="CP532" s="16" t="s">
        <v>843</v>
      </c>
      <c r="CQ532" s="16" t="s">
        <v>843</v>
      </c>
      <c r="CR532" s="16" t="s">
        <v>843</v>
      </c>
      <c r="CS532" s="16" t="s">
        <v>843</v>
      </c>
      <c r="CT532" s="16" t="s">
        <v>843</v>
      </c>
      <c r="CU532" s="16" t="s">
        <v>843</v>
      </c>
      <c r="CV532" s="16" t="s">
        <v>843</v>
      </c>
      <c r="CW532" s="16" t="s">
        <v>843</v>
      </c>
      <c r="CX532" s="16" t="s">
        <v>843</v>
      </c>
      <c r="CY532" s="16" t="s">
        <v>843</v>
      </c>
      <c r="CZ532" s="16" t="s">
        <v>843</v>
      </c>
      <c r="DA532" s="16" t="s">
        <v>843</v>
      </c>
      <c r="DB532" s="16" t="s">
        <v>843</v>
      </c>
      <c r="DC532" s="16" t="s">
        <v>843</v>
      </c>
      <c r="DD532" s="16" t="s">
        <v>843</v>
      </c>
      <c r="DE532" s="16" t="s">
        <v>843</v>
      </c>
      <c r="DF532" s="16" t="s">
        <v>843</v>
      </c>
      <c r="DG532" s="16" t="s">
        <v>843</v>
      </c>
      <c r="DH532" s="16" t="s">
        <v>843</v>
      </c>
      <c r="DI532" s="16" t="s">
        <v>843</v>
      </c>
      <c r="DJ532" s="16" t="s">
        <v>844</v>
      </c>
      <c r="DK532" s="16" t="s">
        <v>843</v>
      </c>
      <c r="DL532" s="16" t="s">
        <v>843</v>
      </c>
      <c r="DM532" s="16" t="s">
        <v>11905</v>
      </c>
      <c r="DX532" s="16" t="s">
        <v>865</v>
      </c>
      <c r="ES532" s="16" t="s">
        <v>865</v>
      </c>
      <c r="EU532" s="16" t="s">
        <v>7810</v>
      </c>
      <c r="EV532" s="16" t="s">
        <v>865</v>
      </c>
      <c r="FT532" s="16" t="s">
        <v>865</v>
      </c>
      <c r="HC532" s="16" t="s">
        <v>865</v>
      </c>
      <c r="JA532" s="16" t="s">
        <v>4813</v>
      </c>
      <c r="JB532" s="16" t="s">
        <v>865</v>
      </c>
      <c r="JC532" s="16" t="s">
        <v>865</v>
      </c>
      <c r="JD532" s="16" t="s">
        <v>865</v>
      </c>
      <c r="JE532" s="16" t="s">
        <v>865</v>
      </c>
      <c r="JF532" s="16" t="s">
        <v>865</v>
      </c>
      <c r="JG532" s="16" t="s">
        <v>1056</v>
      </c>
      <c r="JH532" s="16" t="s">
        <v>7577</v>
      </c>
      <c r="JJ532" s="16" t="s">
        <v>867</v>
      </c>
      <c r="KF532" s="16" t="s">
        <v>4411</v>
      </c>
      <c r="KI532" s="16" t="s">
        <v>4843</v>
      </c>
      <c r="KO532" s="16" t="s">
        <v>10091</v>
      </c>
      <c r="KP532" s="16" t="s">
        <v>10090</v>
      </c>
      <c r="KQ532" s="16" t="s">
        <v>8694</v>
      </c>
      <c r="KR532" s="16" t="s">
        <v>11906</v>
      </c>
      <c r="KS532" s="16" t="s">
        <v>10092</v>
      </c>
      <c r="KT532" s="16" t="s">
        <v>8696</v>
      </c>
      <c r="KU532" s="16" t="s">
        <v>844</v>
      </c>
      <c r="KV532" s="16" t="s">
        <v>8696</v>
      </c>
      <c r="KW532" s="16" t="s">
        <v>851</v>
      </c>
      <c r="KY532" s="16" t="s">
        <v>486</v>
      </c>
      <c r="LA532" s="16" t="s">
        <v>11697</v>
      </c>
      <c r="LC532" s="16" t="s">
        <v>10879</v>
      </c>
      <c r="LD532" s="16" t="s">
        <v>11698</v>
      </c>
      <c r="LF532" s="16" t="s">
        <v>11654</v>
      </c>
      <c r="LI532" s="16" t="s">
        <v>11655</v>
      </c>
      <c r="LJ532" s="16" t="s">
        <v>843</v>
      </c>
      <c r="LM532" s="16" t="s">
        <v>8741</v>
      </c>
      <c r="LO532" s="16" t="s">
        <v>844</v>
      </c>
      <c r="LP532" s="16" t="s">
        <v>844</v>
      </c>
      <c r="LQ532" s="16" t="s">
        <v>844</v>
      </c>
      <c r="LR532" s="16" t="s">
        <v>844</v>
      </c>
      <c r="LS532" s="16" t="s">
        <v>844</v>
      </c>
      <c r="LT532" s="16" t="s">
        <v>843</v>
      </c>
      <c r="LU532" s="16" t="s">
        <v>843</v>
      </c>
      <c r="LV532" s="16" t="s">
        <v>843</v>
      </c>
      <c r="LW532" s="16" t="s">
        <v>843</v>
      </c>
      <c r="LX532" s="16" t="s">
        <v>843</v>
      </c>
      <c r="LY532" s="16" t="s">
        <v>843</v>
      </c>
      <c r="LZ532" s="16" t="s">
        <v>843</v>
      </c>
      <c r="MA532" s="16" t="s">
        <v>843</v>
      </c>
      <c r="MB532" s="16" t="s">
        <v>843</v>
      </c>
      <c r="MC532" s="16" t="s">
        <v>844</v>
      </c>
      <c r="MD532" s="16" t="s">
        <v>11699</v>
      </c>
      <c r="ME532" s="16" t="s">
        <v>11656</v>
      </c>
      <c r="MF532" s="16" t="s">
        <v>8847</v>
      </c>
      <c r="MP532" s="16" t="s">
        <v>13846</v>
      </c>
      <c r="MR532" s="16" t="s">
        <v>470</v>
      </c>
      <c r="MS532" s="16" t="s">
        <v>11900</v>
      </c>
      <c r="MT532" s="16" t="s">
        <v>844</v>
      </c>
      <c r="MU532" s="16" t="s">
        <v>817</v>
      </c>
      <c r="MV532" s="16" t="s">
        <v>486</v>
      </c>
      <c r="NC532" s="16" t="s">
        <v>486</v>
      </c>
      <c r="ND532" s="16" t="s">
        <v>486</v>
      </c>
      <c r="NE532" s="16" t="s">
        <v>486</v>
      </c>
      <c r="NG532" s="16" t="s">
        <v>1376</v>
      </c>
      <c r="NI532" s="16" t="s">
        <v>11658</v>
      </c>
      <c r="NQ532" s="16" t="s">
        <v>1079</v>
      </c>
      <c r="NS532" s="16" t="s">
        <v>462</v>
      </c>
      <c r="NT532" s="16" t="s">
        <v>478</v>
      </c>
      <c r="NU532" s="16">
        <v>1.1910000000000001</v>
      </c>
      <c r="NV532" s="16" t="s">
        <v>445</v>
      </c>
      <c r="NW532" s="16" t="s">
        <v>1174</v>
      </c>
      <c r="NX532" s="16" t="s">
        <v>1142</v>
      </c>
      <c r="NZ532" s="16" t="s">
        <v>935</v>
      </c>
      <c r="OC532" s="16" t="s">
        <v>445</v>
      </c>
    </row>
    <row r="533" spans="1:393" x14ac:dyDescent="0.25">
      <c r="A533" s="16" t="s">
        <v>11907</v>
      </c>
      <c r="B533" s="16" t="s">
        <v>1056</v>
      </c>
      <c r="C533" s="16" t="s">
        <v>972</v>
      </c>
      <c r="D533" s="16" t="s">
        <v>844</v>
      </c>
      <c r="E533" s="16" t="s">
        <v>843</v>
      </c>
      <c r="F533" s="16" t="s">
        <v>843</v>
      </c>
      <c r="G533" s="16" t="s">
        <v>843</v>
      </c>
      <c r="H533" s="16" t="s">
        <v>843</v>
      </c>
      <c r="I533" s="16" t="s">
        <v>843</v>
      </c>
      <c r="J533" s="16" t="s">
        <v>843</v>
      </c>
      <c r="K533" s="16" t="s">
        <v>843</v>
      </c>
      <c r="L533" s="16" t="s">
        <v>843</v>
      </c>
      <c r="M533" s="16" t="s">
        <v>843</v>
      </c>
      <c r="N533" s="16" t="s">
        <v>843</v>
      </c>
      <c r="O533" s="16" t="s">
        <v>843</v>
      </c>
      <c r="Q533" s="16" t="s">
        <v>844</v>
      </c>
      <c r="R533" s="16">
        <v>3</v>
      </c>
      <c r="T533" s="16" t="s">
        <v>474</v>
      </c>
      <c r="U533" s="16" t="s">
        <v>843</v>
      </c>
      <c r="V533" s="16" t="s">
        <v>844</v>
      </c>
      <c r="W533" s="16" t="s">
        <v>843</v>
      </c>
      <c r="X533" s="16" t="s">
        <v>843</v>
      </c>
      <c r="Y533" s="16" t="s">
        <v>843</v>
      </c>
      <c r="Z533" s="16" t="s">
        <v>844</v>
      </c>
      <c r="AA533" s="16" t="s">
        <v>843</v>
      </c>
      <c r="AB533" s="16" t="s">
        <v>843</v>
      </c>
      <c r="AC533" s="16" t="s">
        <v>843</v>
      </c>
      <c r="AF533" s="16" t="s">
        <v>11841</v>
      </c>
      <c r="AG533" s="16" t="s">
        <v>11708</v>
      </c>
      <c r="AH533" s="16" t="s">
        <v>843</v>
      </c>
      <c r="AI533" s="16" t="s">
        <v>843</v>
      </c>
      <c r="AJ533" s="16" t="s">
        <v>843</v>
      </c>
      <c r="AK533" s="16" t="s">
        <v>843</v>
      </c>
      <c r="AL533" s="16" t="s">
        <v>844</v>
      </c>
      <c r="AM533" s="16" t="s">
        <v>844</v>
      </c>
      <c r="AN533" s="16" t="s">
        <v>843</v>
      </c>
      <c r="AO533" s="16" t="s">
        <v>843</v>
      </c>
      <c r="AP533" s="16" t="s">
        <v>843</v>
      </c>
      <c r="AQ533" s="16" t="s">
        <v>844</v>
      </c>
      <c r="BF533" s="16" t="s">
        <v>844</v>
      </c>
      <c r="CC533" s="16" t="s">
        <v>865</v>
      </c>
      <c r="CF533" s="16" t="s">
        <v>2337</v>
      </c>
      <c r="CG533" s="16" t="s">
        <v>843</v>
      </c>
      <c r="CH533" s="16" t="s">
        <v>843</v>
      </c>
      <c r="CI533" s="16" t="s">
        <v>843</v>
      </c>
      <c r="CJ533" s="16" t="s">
        <v>843</v>
      </c>
      <c r="CK533" s="16" t="s">
        <v>843</v>
      </c>
      <c r="CL533" s="16" t="s">
        <v>843</v>
      </c>
      <c r="CM533" s="16" t="s">
        <v>843</v>
      </c>
      <c r="CN533" s="16" t="s">
        <v>843</v>
      </c>
      <c r="CO533" s="16" t="s">
        <v>843</v>
      </c>
      <c r="CP533" s="16" t="s">
        <v>843</v>
      </c>
      <c r="CQ533" s="16" t="s">
        <v>843</v>
      </c>
      <c r="CR533" s="16" t="s">
        <v>843</v>
      </c>
      <c r="CS533" s="16" t="s">
        <v>843</v>
      </c>
      <c r="CT533" s="16" t="s">
        <v>843</v>
      </c>
      <c r="CU533" s="16" t="s">
        <v>843</v>
      </c>
      <c r="CV533" s="16" t="s">
        <v>843</v>
      </c>
      <c r="CW533" s="16" t="s">
        <v>843</v>
      </c>
      <c r="CX533" s="16" t="s">
        <v>843</v>
      </c>
      <c r="CY533" s="16" t="s">
        <v>843</v>
      </c>
      <c r="CZ533" s="16" t="s">
        <v>843</v>
      </c>
      <c r="DA533" s="16" t="s">
        <v>843</v>
      </c>
      <c r="DB533" s="16" t="s">
        <v>843</v>
      </c>
      <c r="DC533" s="16" t="s">
        <v>843</v>
      </c>
      <c r="DD533" s="16" t="s">
        <v>843</v>
      </c>
      <c r="DE533" s="16" t="s">
        <v>843</v>
      </c>
      <c r="DF533" s="16" t="s">
        <v>843</v>
      </c>
      <c r="DG533" s="16" t="s">
        <v>843</v>
      </c>
      <c r="DH533" s="16" t="s">
        <v>843</v>
      </c>
      <c r="DI533" s="16" t="s">
        <v>843</v>
      </c>
      <c r="DJ533" s="16" t="s">
        <v>844</v>
      </c>
      <c r="DK533" s="16" t="s">
        <v>843</v>
      </c>
      <c r="DL533" s="16" t="s">
        <v>843</v>
      </c>
      <c r="DM533" s="16" t="s">
        <v>11905</v>
      </c>
      <c r="DQ533" s="16" t="s">
        <v>7093</v>
      </c>
      <c r="DR533" s="16" t="s">
        <v>865</v>
      </c>
      <c r="DX533" s="16" t="s">
        <v>865</v>
      </c>
      <c r="ES533" s="16" t="s">
        <v>865</v>
      </c>
      <c r="ET533" s="16" t="s">
        <v>867</v>
      </c>
      <c r="EU533" s="16" t="s">
        <v>7810</v>
      </c>
      <c r="EV533" s="16" t="s">
        <v>865</v>
      </c>
      <c r="KO533" s="16" t="s">
        <v>10091</v>
      </c>
      <c r="KP533" s="16" t="s">
        <v>10090</v>
      </c>
      <c r="KQ533" s="16" t="s">
        <v>8694</v>
      </c>
      <c r="KR533" s="16" t="s">
        <v>11908</v>
      </c>
      <c r="KS533" s="16" t="s">
        <v>10092</v>
      </c>
      <c r="KT533" s="16" t="s">
        <v>8696</v>
      </c>
      <c r="KU533" s="16" t="s">
        <v>844</v>
      </c>
      <c r="KV533" s="16" t="s">
        <v>8696</v>
      </c>
      <c r="KY533" s="16" t="s">
        <v>486</v>
      </c>
      <c r="LA533" s="16" t="s">
        <v>11697</v>
      </c>
      <c r="LC533" s="16" t="s">
        <v>10879</v>
      </c>
      <c r="LD533" s="16" t="s">
        <v>11698</v>
      </c>
      <c r="LF533" s="16" t="s">
        <v>11654</v>
      </c>
      <c r="LG533" s="16" t="s">
        <v>487</v>
      </c>
      <c r="LI533" s="16" t="s">
        <v>11655</v>
      </c>
      <c r="LM533" s="16" t="s">
        <v>8741</v>
      </c>
      <c r="LN533" s="16" t="s">
        <v>487</v>
      </c>
      <c r="LO533" s="16" t="s">
        <v>844</v>
      </c>
      <c r="LP533" s="16" t="s">
        <v>844</v>
      </c>
      <c r="LQ533" s="16" t="s">
        <v>844</v>
      </c>
      <c r="LR533" s="16" t="s">
        <v>844</v>
      </c>
      <c r="LS533" s="16" t="s">
        <v>844</v>
      </c>
      <c r="LT533" s="16" t="s">
        <v>843</v>
      </c>
      <c r="LU533" s="16" t="s">
        <v>843</v>
      </c>
      <c r="LV533" s="16" t="s">
        <v>843</v>
      </c>
      <c r="LW533" s="16" t="s">
        <v>843</v>
      </c>
      <c r="LX533" s="16" t="s">
        <v>843</v>
      </c>
      <c r="LY533" s="16" t="s">
        <v>843</v>
      </c>
      <c r="LZ533" s="16" t="s">
        <v>843</v>
      </c>
      <c r="MA533" s="16" t="s">
        <v>843</v>
      </c>
      <c r="MB533" s="16" t="s">
        <v>843</v>
      </c>
      <c r="MC533" s="16" t="s">
        <v>844</v>
      </c>
      <c r="MD533" s="16" t="s">
        <v>11699</v>
      </c>
      <c r="ME533" s="16" t="s">
        <v>11656</v>
      </c>
      <c r="MF533" s="16" t="s">
        <v>8847</v>
      </c>
      <c r="MR533" s="16" t="s">
        <v>474</v>
      </c>
      <c r="MS533" s="16" t="s">
        <v>11900</v>
      </c>
      <c r="MT533" s="16" t="s">
        <v>844</v>
      </c>
      <c r="MV533" s="16" t="s">
        <v>486</v>
      </c>
      <c r="MZ533" s="16" t="s">
        <v>487</v>
      </c>
      <c r="NA533" s="16" t="s">
        <v>486</v>
      </c>
      <c r="NC533" s="16" t="s">
        <v>486</v>
      </c>
      <c r="NI533" s="16" t="s">
        <v>11658</v>
      </c>
      <c r="NS533" s="16" t="s">
        <v>462</v>
      </c>
      <c r="NT533" s="16" t="s">
        <v>478</v>
      </c>
      <c r="NU533" s="16">
        <v>1.1910000000000001</v>
      </c>
      <c r="NV533" s="16" t="s">
        <v>1132</v>
      </c>
      <c r="NW533" s="16" t="s">
        <v>1178</v>
      </c>
      <c r="NX533" s="16" t="s">
        <v>1142</v>
      </c>
      <c r="NY533" s="16" t="s">
        <v>1121</v>
      </c>
      <c r="NZ533" s="16" t="s">
        <v>936</v>
      </c>
    </row>
    <row r="534" spans="1:393" x14ac:dyDescent="0.25">
      <c r="A534" s="16" t="s">
        <v>11909</v>
      </c>
      <c r="B534" s="16" t="s">
        <v>844</v>
      </c>
      <c r="C534" s="16" t="s">
        <v>972</v>
      </c>
      <c r="D534" s="16" t="s">
        <v>844</v>
      </c>
      <c r="E534" s="16" t="s">
        <v>843</v>
      </c>
      <c r="F534" s="16" t="s">
        <v>843</v>
      </c>
      <c r="G534" s="16" t="s">
        <v>843</v>
      </c>
      <c r="H534" s="16" t="s">
        <v>843</v>
      </c>
      <c r="I534" s="16" t="s">
        <v>843</v>
      </c>
      <c r="J534" s="16" t="s">
        <v>843</v>
      </c>
      <c r="K534" s="16" t="s">
        <v>843</v>
      </c>
      <c r="L534" s="16" t="s">
        <v>843</v>
      </c>
      <c r="M534" s="16" t="s">
        <v>843</v>
      </c>
      <c r="N534" s="16" t="s">
        <v>843</v>
      </c>
      <c r="O534" s="16" t="s">
        <v>843</v>
      </c>
      <c r="Q534" s="16" t="s">
        <v>844</v>
      </c>
      <c r="R534" s="16">
        <v>26</v>
      </c>
      <c r="T534" s="16" t="s">
        <v>470</v>
      </c>
      <c r="U534" s="16" t="s">
        <v>844</v>
      </c>
      <c r="V534" s="16" t="s">
        <v>843</v>
      </c>
      <c r="W534" s="16" t="s">
        <v>844</v>
      </c>
      <c r="X534" s="16" t="s">
        <v>843</v>
      </c>
      <c r="Y534" s="16" t="s">
        <v>843</v>
      </c>
      <c r="Z534" s="16" t="s">
        <v>843</v>
      </c>
      <c r="AA534" s="16" t="s">
        <v>843</v>
      </c>
      <c r="AB534" s="16" t="s">
        <v>844</v>
      </c>
      <c r="AC534" s="16" t="s">
        <v>843</v>
      </c>
      <c r="AD534" s="16" t="s">
        <v>867</v>
      </c>
      <c r="AF534" s="16" t="s">
        <v>11797</v>
      </c>
      <c r="AG534" s="16" t="s">
        <v>11745</v>
      </c>
      <c r="AH534" s="16" t="s">
        <v>844</v>
      </c>
      <c r="AI534" s="16" t="s">
        <v>844</v>
      </c>
      <c r="AJ534" s="16" t="s">
        <v>843</v>
      </c>
      <c r="AK534" s="16" t="s">
        <v>843</v>
      </c>
      <c r="AL534" s="16" t="s">
        <v>844</v>
      </c>
      <c r="AM534" s="16" t="s">
        <v>844</v>
      </c>
      <c r="AN534" s="16" t="s">
        <v>843</v>
      </c>
      <c r="AO534" s="16" t="s">
        <v>843</v>
      </c>
      <c r="AP534" s="16" t="s">
        <v>843</v>
      </c>
      <c r="AQ534" s="16" t="s">
        <v>844</v>
      </c>
      <c r="AR534" s="16" t="s">
        <v>4433</v>
      </c>
      <c r="AS534" s="16" t="s">
        <v>843</v>
      </c>
      <c r="AT534" s="16" t="s">
        <v>843</v>
      </c>
      <c r="AU534" s="16" t="s">
        <v>843</v>
      </c>
      <c r="AV534" s="16" t="s">
        <v>843</v>
      </c>
      <c r="AW534" s="16" t="s">
        <v>843</v>
      </c>
      <c r="AX534" s="16" t="s">
        <v>843</v>
      </c>
      <c r="AY534" s="16" t="s">
        <v>844</v>
      </c>
      <c r="BF534" s="16" t="s">
        <v>844</v>
      </c>
      <c r="BH534" s="16" t="s">
        <v>7380</v>
      </c>
      <c r="BI534" s="16" t="s">
        <v>7785</v>
      </c>
      <c r="BJ534" s="16" t="s">
        <v>843</v>
      </c>
      <c r="BK534" s="16" t="s">
        <v>843</v>
      </c>
      <c r="BL534" s="16" t="s">
        <v>843</v>
      </c>
      <c r="BM534" s="16" t="s">
        <v>843</v>
      </c>
      <c r="BN534" s="16" t="s">
        <v>843</v>
      </c>
      <c r="BO534" s="16" t="s">
        <v>844</v>
      </c>
      <c r="BP534" s="16" t="s">
        <v>843</v>
      </c>
      <c r="BQ534" s="16" t="s">
        <v>843</v>
      </c>
      <c r="DX534" s="16" t="s">
        <v>865</v>
      </c>
      <c r="ES534" s="16" t="s">
        <v>865</v>
      </c>
      <c r="EU534" s="16" t="s">
        <v>7810</v>
      </c>
      <c r="EV534" s="16" t="s">
        <v>865</v>
      </c>
      <c r="FT534" s="16" t="s">
        <v>865</v>
      </c>
      <c r="HC534" s="16" t="s">
        <v>865</v>
      </c>
      <c r="JA534" s="16" t="s">
        <v>4816</v>
      </c>
      <c r="JB534" s="16" t="s">
        <v>865</v>
      </c>
      <c r="JC534" s="16" t="s">
        <v>865</v>
      </c>
      <c r="JD534" s="16" t="s">
        <v>865</v>
      </c>
      <c r="JE534" s="16" t="s">
        <v>865</v>
      </c>
      <c r="JF534" s="16" t="s">
        <v>865</v>
      </c>
      <c r="JG534" s="16" t="s">
        <v>1056</v>
      </c>
      <c r="JH534" s="16" t="s">
        <v>7577</v>
      </c>
      <c r="JJ534" s="16" t="s">
        <v>865</v>
      </c>
      <c r="KF534" s="16" t="s">
        <v>4926</v>
      </c>
      <c r="KI534" s="16" t="s">
        <v>4843</v>
      </c>
      <c r="KO534" s="16" t="s">
        <v>10096</v>
      </c>
      <c r="KP534" s="16" t="s">
        <v>10095</v>
      </c>
      <c r="KQ534" s="16" t="s">
        <v>8694</v>
      </c>
      <c r="KR534" s="16" t="s">
        <v>11910</v>
      </c>
      <c r="KS534" s="16" t="s">
        <v>10097</v>
      </c>
      <c r="KT534" s="16" t="s">
        <v>8696</v>
      </c>
      <c r="KU534" s="16" t="s">
        <v>844</v>
      </c>
      <c r="KV534" s="16" t="s">
        <v>8696</v>
      </c>
      <c r="KW534" s="16" t="s">
        <v>851</v>
      </c>
      <c r="KY534" s="16" t="s">
        <v>486</v>
      </c>
      <c r="LC534" s="16" t="s">
        <v>10879</v>
      </c>
      <c r="LF534" s="16" t="s">
        <v>11654</v>
      </c>
      <c r="LI534" s="16" t="s">
        <v>11655</v>
      </c>
      <c r="LJ534" s="16" t="s">
        <v>843</v>
      </c>
      <c r="LL534" s="16" t="s">
        <v>8711</v>
      </c>
      <c r="LM534" s="16" t="s">
        <v>8741</v>
      </c>
      <c r="LO534" s="16" t="s">
        <v>844</v>
      </c>
      <c r="LP534" s="16" t="s">
        <v>844</v>
      </c>
      <c r="LQ534" s="16" t="s">
        <v>1056</v>
      </c>
      <c r="LR534" s="16" t="s">
        <v>844</v>
      </c>
      <c r="LS534" s="16" t="s">
        <v>1056</v>
      </c>
      <c r="LT534" s="16" t="s">
        <v>843</v>
      </c>
      <c r="LU534" s="16" t="s">
        <v>844</v>
      </c>
      <c r="LV534" s="16" t="s">
        <v>843</v>
      </c>
      <c r="LW534" s="16" t="s">
        <v>844</v>
      </c>
      <c r="LX534" s="16" t="s">
        <v>843</v>
      </c>
      <c r="LY534" s="16" t="s">
        <v>843</v>
      </c>
      <c r="LZ534" s="16" t="s">
        <v>843</v>
      </c>
      <c r="MA534" s="16" t="s">
        <v>843</v>
      </c>
      <c r="MB534" s="16" t="s">
        <v>843</v>
      </c>
      <c r="MC534" s="16" t="s">
        <v>844</v>
      </c>
      <c r="ME534" s="16" t="s">
        <v>11656</v>
      </c>
      <c r="MF534" s="16" t="s">
        <v>8847</v>
      </c>
      <c r="MO534" s="16" t="s">
        <v>1817</v>
      </c>
      <c r="MP534" s="16" t="s">
        <v>13846</v>
      </c>
      <c r="MR534" s="16" t="s">
        <v>470</v>
      </c>
      <c r="MS534" s="16" t="s">
        <v>11900</v>
      </c>
      <c r="MT534" s="16" t="s">
        <v>8830</v>
      </c>
      <c r="MU534" s="16" t="s">
        <v>817</v>
      </c>
      <c r="NC534" s="16" t="s">
        <v>486</v>
      </c>
      <c r="ND534" s="16" t="s">
        <v>486</v>
      </c>
      <c r="NE534" s="16" t="s">
        <v>486</v>
      </c>
      <c r="NG534" s="16" t="s">
        <v>1380</v>
      </c>
      <c r="NI534" s="16" t="s">
        <v>11658</v>
      </c>
      <c r="NR534" s="16" t="s">
        <v>445</v>
      </c>
      <c r="NS534" s="16" t="s">
        <v>462</v>
      </c>
      <c r="NT534" s="16" t="s">
        <v>478</v>
      </c>
      <c r="NU534" s="16">
        <v>1.1910000000000001</v>
      </c>
      <c r="NV534" s="16" t="s">
        <v>445</v>
      </c>
      <c r="NW534" s="16" t="s">
        <v>1174</v>
      </c>
      <c r="NX534" s="16" t="s">
        <v>1142</v>
      </c>
      <c r="OB534" s="16" t="s">
        <v>833</v>
      </c>
      <c r="OC534" s="16" t="s">
        <v>445</v>
      </c>
    </row>
    <row r="535" spans="1:393" x14ac:dyDescent="0.25">
      <c r="A535" s="16" t="s">
        <v>11911</v>
      </c>
      <c r="B535" s="16" t="s">
        <v>1056</v>
      </c>
      <c r="C535" s="16" t="s">
        <v>972</v>
      </c>
      <c r="D535" s="16" t="s">
        <v>844</v>
      </c>
      <c r="E535" s="16" t="s">
        <v>843</v>
      </c>
      <c r="F535" s="16" t="s">
        <v>843</v>
      </c>
      <c r="G535" s="16" t="s">
        <v>843</v>
      </c>
      <c r="H535" s="16" t="s">
        <v>843</v>
      </c>
      <c r="I535" s="16" t="s">
        <v>843</v>
      </c>
      <c r="J535" s="16" t="s">
        <v>843</v>
      </c>
      <c r="K535" s="16" t="s">
        <v>843</v>
      </c>
      <c r="L535" s="16" t="s">
        <v>843</v>
      </c>
      <c r="M535" s="16" t="s">
        <v>843</v>
      </c>
      <c r="N535" s="16" t="s">
        <v>843</v>
      </c>
      <c r="O535" s="16" t="s">
        <v>843</v>
      </c>
      <c r="Q535" s="16" t="s">
        <v>844</v>
      </c>
      <c r="R535" s="16">
        <v>3</v>
      </c>
      <c r="T535" s="16" t="s">
        <v>474</v>
      </c>
      <c r="U535" s="16" t="s">
        <v>843</v>
      </c>
      <c r="V535" s="16" t="s">
        <v>844</v>
      </c>
      <c r="W535" s="16" t="s">
        <v>843</v>
      </c>
      <c r="X535" s="16" t="s">
        <v>843</v>
      </c>
      <c r="Y535" s="16" t="s">
        <v>843</v>
      </c>
      <c r="Z535" s="16" t="s">
        <v>844</v>
      </c>
      <c r="AA535" s="16" t="s">
        <v>843</v>
      </c>
      <c r="AB535" s="16" t="s">
        <v>843</v>
      </c>
      <c r="AC535" s="16" t="s">
        <v>843</v>
      </c>
      <c r="AF535" s="16" t="s">
        <v>11797</v>
      </c>
      <c r="AG535" s="16" t="s">
        <v>11708</v>
      </c>
      <c r="AH535" s="16" t="s">
        <v>843</v>
      </c>
      <c r="AI535" s="16" t="s">
        <v>843</v>
      </c>
      <c r="AJ535" s="16" t="s">
        <v>843</v>
      </c>
      <c r="AK535" s="16" t="s">
        <v>843</v>
      </c>
      <c r="AL535" s="16" t="s">
        <v>844</v>
      </c>
      <c r="AM535" s="16" t="s">
        <v>844</v>
      </c>
      <c r="AN535" s="16" t="s">
        <v>843</v>
      </c>
      <c r="AO535" s="16" t="s">
        <v>843</v>
      </c>
      <c r="AP535" s="16" t="s">
        <v>843</v>
      </c>
      <c r="AQ535" s="16" t="s">
        <v>844</v>
      </c>
      <c r="BF535" s="16" t="s">
        <v>844</v>
      </c>
      <c r="CC535" s="16" t="s">
        <v>867</v>
      </c>
      <c r="CD535" s="16" t="s">
        <v>6834</v>
      </c>
      <c r="CE535" s="16" t="s">
        <v>7537</v>
      </c>
      <c r="DN535" s="16" t="s">
        <v>4411</v>
      </c>
      <c r="DQ535" s="16" t="s">
        <v>7093</v>
      </c>
      <c r="DR535" s="16" t="s">
        <v>865</v>
      </c>
      <c r="DX535" s="16" t="s">
        <v>865</v>
      </c>
      <c r="ES535" s="16" t="s">
        <v>865</v>
      </c>
      <c r="ET535" s="16" t="s">
        <v>865</v>
      </c>
      <c r="EU535" s="16" t="s">
        <v>7810</v>
      </c>
      <c r="EV535" s="16" t="s">
        <v>865</v>
      </c>
      <c r="KO535" s="16" t="s">
        <v>10096</v>
      </c>
      <c r="KP535" s="16" t="s">
        <v>10095</v>
      </c>
      <c r="KQ535" s="16" t="s">
        <v>8694</v>
      </c>
      <c r="KR535" s="16" t="s">
        <v>11912</v>
      </c>
      <c r="KS535" s="16" t="s">
        <v>10097</v>
      </c>
      <c r="KT535" s="16" t="s">
        <v>8696</v>
      </c>
      <c r="KU535" s="16" t="s">
        <v>844</v>
      </c>
      <c r="KV535" s="16" t="s">
        <v>8696</v>
      </c>
      <c r="KY535" s="16" t="s">
        <v>486</v>
      </c>
      <c r="LC535" s="16" t="s">
        <v>10879</v>
      </c>
      <c r="LF535" s="16" t="s">
        <v>11654</v>
      </c>
      <c r="LG535" s="16" t="s">
        <v>487</v>
      </c>
      <c r="LI535" s="16" t="s">
        <v>11655</v>
      </c>
      <c r="LM535" s="16" t="s">
        <v>8741</v>
      </c>
      <c r="LN535" s="16" t="s">
        <v>486</v>
      </c>
      <c r="LO535" s="16" t="s">
        <v>844</v>
      </c>
      <c r="LP535" s="16" t="s">
        <v>844</v>
      </c>
      <c r="LQ535" s="16" t="s">
        <v>1056</v>
      </c>
      <c r="LR535" s="16" t="s">
        <v>844</v>
      </c>
      <c r="LS535" s="16" t="s">
        <v>1056</v>
      </c>
      <c r="LT535" s="16" t="s">
        <v>843</v>
      </c>
      <c r="LU535" s="16" t="s">
        <v>844</v>
      </c>
      <c r="LV535" s="16" t="s">
        <v>843</v>
      </c>
      <c r="LW535" s="16" t="s">
        <v>844</v>
      </c>
      <c r="LX535" s="16" t="s">
        <v>843</v>
      </c>
      <c r="LY535" s="16" t="s">
        <v>843</v>
      </c>
      <c r="LZ535" s="16" t="s">
        <v>843</v>
      </c>
      <c r="MA535" s="16" t="s">
        <v>843</v>
      </c>
      <c r="MB535" s="16" t="s">
        <v>843</v>
      </c>
      <c r="MC535" s="16" t="s">
        <v>844</v>
      </c>
      <c r="ME535" s="16" t="s">
        <v>11656</v>
      </c>
      <c r="MF535" s="16" t="s">
        <v>8847</v>
      </c>
      <c r="MR535" s="16" t="s">
        <v>474</v>
      </c>
      <c r="MS535" s="16" t="s">
        <v>11900</v>
      </c>
      <c r="MT535" s="16" t="s">
        <v>8830</v>
      </c>
      <c r="MV535" s="16" t="s">
        <v>487</v>
      </c>
      <c r="MW535" s="16" t="s">
        <v>1263</v>
      </c>
      <c r="MX535" s="16" t="s">
        <v>1262</v>
      </c>
      <c r="MY535" s="16" t="s">
        <v>486</v>
      </c>
      <c r="MZ535" s="16" t="s">
        <v>487</v>
      </c>
      <c r="NA535" s="16" t="s">
        <v>486</v>
      </c>
      <c r="NC535" s="16" t="s">
        <v>486</v>
      </c>
      <c r="NI535" s="16" t="s">
        <v>11658</v>
      </c>
      <c r="NS535" s="16" t="s">
        <v>462</v>
      </c>
      <c r="NT535" s="16" t="s">
        <v>478</v>
      </c>
      <c r="NU535" s="16">
        <v>1.1910000000000001</v>
      </c>
      <c r="NV535" s="16" t="s">
        <v>1132</v>
      </c>
      <c r="NW535" s="16" t="s">
        <v>1178</v>
      </c>
      <c r="NX535" s="16" t="s">
        <v>1142</v>
      </c>
      <c r="NY535" s="16" t="s">
        <v>1121</v>
      </c>
      <c r="NZ535" s="16" t="s">
        <v>936</v>
      </c>
    </row>
    <row r="536" spans="1:393" x14ac:dyDescent="0.25">
      <c r="A536" s="16" t="s">
        <v>11913</v>
      </c>
      <c r="B536" s="16" t="s">
        <v>8732</v>
      </c>
      <c r="C536" s="16" t="s">
        <v>972</v>
      </c>
      <c r="D536" s="16" t="s">
        <v>844</v>
      </c>
      <c r="E536" s="16" t="s">
        <v>843</v>
      </c>
      <c r="F536" s="16" t="s">
        <v>843</v>
      </c>
      <c r="G536" s="16" t="s">
        <v>843</v>
      </c>
      <c r="H536" s="16" t="s">
        <v>843</v>
      </c>
      <c r="I536" s="16" t="s">
        <v>843</v>
      </c>
      <c r="J536" s="16" t="s">
        <v>843</v>
      </c>
      <c r="K536" s="16" t="s">
        <v>843</v>
      </c>
      <c r="L536" s="16" t="s">
        <v>843</v>
      </c>
      <c r="M536" s="16" t="s">
        <v>843</v>
      </c>
      <c r="N536" s="16" t="s">
        <v>843</v>
      </c>
      <c r="O536" s="16" t="s">
        <v>843</v>
      </c>
      <c r="Q536" s="16" t="s">
        <v>844</v>
      </c>
      <c r="R536" s="16">
        <v>67</v>
      </c>
      <c r="T536" s="16" t="s">
        <v>470</v>
      </c>
      <c r="U536" s="16" t="s">
        <v>844</v>
      </c>
      <c r="V536" s="16" t="s">
        <v>843</v>
      </c>
      <c r="W536" s="16" t="s">
        <v>844</v>
      </c>
      <c r="X536" s="16" t="s">
        <v>843</v>
      </c>
      <c r="Y536" s="16" t="s">
        <v>843</v>
      </c>
      <c r="Z536" s="16" t="s">
        <v>843</v>
      </c>
      <c r="AA536" s="16" t="s">
        <v>843</v>
      </c>
      <c r="AB536" s="16" t="s">
        <v>843</v>
      </c>
      <c r="AC536" s="16" t="s">
        <v>843</v>
      </c>
      <c r="AD536" s="16" t="s">
        <v>867</v>
      </c>
      <c r="AF536" s="16" t="s">
        <v>11899</v>
      </c>
      <c r="AG536" s="16" t="s">
        <v>11703</v>
      </c>
      <c r="AH536" s="16" t="s">
        <v>844</v>
      </c>
      <c r="AI536" s="16" t="s">
        <v>843</v>
      </c>
      <c r="AJ536" s="16" t="s">
        <v>844</v>
      </c>
      <c r="AK536" s="16" t="s">
        <v>843</v>
      </c>
      <c r="AL536" s="16" t="s">
        <v>844</v>
      </c>
      <c r="AM536" s="16" t="s">
        <v>843</v>
      </c>
      <c r="AN536" s="16" t="s">
        <v>843</v>
      </c>
      <c r="AO536" s="16" t="s">
        <v>843</v>
      </c>
      <c r="AP536" s="16" t="s">
        <v>843</v>
      </c>
      <c r="AQ536" s="16" t="s">
        <v>843</v>
      </c>
      <c r="AR536" s="16" t="s">
        <v>4415</v>
      </c>
      <c r="AS536" s="16" t="s">
        <v>844</v>
      </c>
      <c r="AT536" s="16" t="s">
        <v>843</v>
      </c>
      <c r="AU536" s="16" t="s">
        <v>843</v>
      </c>
      <c r="AV536" s="16" t="s">
        <v>843</v>
      </c>
      <c r="AW536" s="16" t="s">
        <v>843</v>
      </c>
      <c r="AX536" s="16" t="s">
        <v>843</v>
      </c>
      <c r="AY536" s="16" t="s">
        <v>843</v>
      </c>
      <c r="AZ536" s="16" t="s">
        <v>4437</v>
      </c>
      <c r="BF536" s="16" t="s">
        <v>843</v>
      </c>
      <c r="BI536" s="16" t="s">
        <v>7785</v>
      </c>
      <c r="BJ536" s="16" t="s">
        <v>843</v>
      </c>
      <c r="BK536" s="16" t="s">
        <v>843</v>
      </c>
      <c r="BL536" s="16" t="s">
        <v>843</v>
      </c>
      <c r="BM536" s="16" t="s">
        <v>843</v>
      </c>
      <c r="BN536" s="16" t="s">
        <v>843</v>
      </c>
      <c r="BO536" s="16" t="s">
        <v>844</v>
      </c>
      <c r="BP536" s="16" t="s">
        <v>843</v>
      </c>
      <c r="BQ536" s="16" t="s">
        <v>843</v>
      </c>
      <c r="DX536" s="16" t="s">
        <v>865</v>
      </c>
      <c r="ES536" s="16" t="s">
        <v>867</v>
      </c>
      <c r="EU536" s="16" t="s">
        <v>7810</v>
      </c>
      <c r="EV536" s="16" t="s">
        <v>865</v>
      </c>
      <c r="FF536" s="16" t="s">
        <v>7845</v>
      </c>
      <c r="FG536" s="16" t="s">
        <v>4965</v>
      </c>
      <c r="FH536" s="16" t="s">
        <v>843</v>
      </c>
      <c r="FI536" s="16" t="s">
        <v>843</v>
      </c>
      <c r="FJ536" s="16" t="s">
        <v>844</v>
      </c>
      <c r="FK536" s="16" t="s">
        <v>843</v>
      </c>
      <c r="FL536" s="16" t="s">
        <v>843</v>
      </c>
      <c r="FM536" s="16" t="s">
        <v>843</v>
      </c>
      <c r="FN536" s="16" t="s">
        <v>843</v>
      </c>
      <c r="FO536" s="16" t="s">
        <v>843</v>
      </c>
      <c r="FP536" s="16" t="s">
        <v>843</v>
      </c>
      <c r="FQ536" s="16" t="s">
        <v>843</v>
      </c>
      <c r="HC536" s="16" t="s">
        <v>865</v>
      </c>
      <c r="JA536" s="16" t="s">
        <v>4816</v>
      </c>
      <c r="JB536" s="16" t="s">
        <v>865</v>
      </c>
      <c r="JC536" s="16" t="s">
        <v>865</v>
      </c>
      <c r="JD536" s="16" t="s">
        <v>865</v>
      </c>
      <c r="JE536" s="16" t="s">
        <v>865</v>
      </c>
      <c r="JF536" s="16" t="s">
        <v>865</v>
      </c>
      <c r="JG536" s="16" t="s">
        <v>843</v>
      </c>
      <c r="JH536" s="16" t="s">
        <v>4846</v>
      </c>
      <c r="KF536" s="16" t="s">
        <v>4926</v>
      </c>
      <c r="KI536" s="16" t="s">
        <v>4846</v>
      </c>
      <c r="KO536" s="16" t="s">
        <v>10096</v>
      </c>
      <c r="KP536" s="16" t="s">
        <v>10095</v>
      </c>
      <c r="KQ536" s="16" t="s">
        <v>8694</v>
      </c>
      <c r="KR536" s="16" t="s">
        <v>11914</v>
      </c>
      <c r="KS536" s="16" t="s">
        <v>10097</v>
      </c>
      <c r="KT536" s="16" t="s">
        <v>8696</v>
      </c>
      <c r="KU536" s="16" t="s">
        <v>844</v>
      </c>
      <c r="KV536" s="16" t="s">
        <v>8696</v>
      </c>
      <c r="KW536" s="16" t="s">
        <v>851</v>
      </c>
      <c r="KY536" s="16" t="s">
        <v>486</v>
      </c>
      <c r="LC536" s="16" t="s">
        <v>10879</v>
      </c>
      <c r="LF536" s="16" t="s">
        <v>11654</v>
      </c>
      <c r="LI536" s="16" t="s">
        <v>11655</v>
      </c>
      <c r="LJ536" s="16" t="s">
        <v>843</v>
      </c>
      <c r="LL536" s="16" t="s">
        <v>8711</v>
      </c>
      <c r="LM536" s="16" t="s">
        <v>8741</v>
      </c>
      <c r="LO536" s="16" t="s">
        <v>844</v>
      </c>
      <c r="LP536" s="16" t="s">
        <v>844</v>
      </c>
      <c r="LQ536" s="16" t="s">
        <v>1056</v>
      </c>
      <c r="LR536" s="16" t="s">
        <v>844</v>
      </c>
      <c r="LS536" s="16" t="s">
        <v>1056</v>
      </c>
      <c r="LT536" s="16" t="s">
        <v>843</v>
      </c>
      <c r="LU536" s="16" t="s">
        <v>844</v>
      </c>
      <c r="LV536" s="16" t="s">
        <v>843</v>
      </c>
      <c r="LW536" s="16" t="s">
        <v>844</v>
      </c>
      <c r="LX536" s="16" t="s">
        <v>843</v>
      </c>
      <c r="LY536" s="16" t="s">
        <v>843</v>
      </c>
      <c r="LZ536" s="16" t="s">
        <v>843</v>
      </c>
      <c r="MA536" s="16" t="s">
        <v>843</v>
      </c>
      <c r="MB536" s="16" t="s">
        <v>843</v>
      </c>
      <c r="MC536" s="16" t="s">
        <v>844</v>
      </c>
      <c r="ME536" s="16" t="s">
        <v>11656</v>
      </c>
      <c r="MF536" s="16" t="s">
        <v>8847</v>
      </c>
      <c r="MO536" s="16" t="s">
        <v>1817</v>
      </c>
      <c r="MP536" s="16" t="s">
        <v>1824</v>
      </c>
      <c r="MR536" s="16" t="s">
        <v>470</v>
      </c>
      <c r="MS536" s="16" t="s">
        <v>11900</v>
      </c>
      <c r="MT536" s="16" t="s">
        <v>1056</v>
      </c>
      <c r="NC536" s="16" t="s">
        <v>487</v>
      </c>
      <c r="NE536" s="16" t="s">
        <v>486</v>
      </c>
      <c r="NG536" s="16" t="s">
        <v>1380</v>
      </c>
      <c r="NI536" s="16" t="s">
        <v>11658</v>
      </c>
      <c r="NR536" s="16" t="s">
        <v>878</v>
      </c>
      <c r="NS536" s="16" t="s">
        <v>462</v>
      </c>
      <c r="NT536" s="16" t="s">
        <v>478</v>
      </c>
      <c r="NU536" s="16">
        <v>1.1910000000000001</v>
      </c>
      <c r="NV536" s="16" t="s">
        <v>457</v>
      </c>
      <c r="NW536" s="16" t="s">
        <v>1177</v>
      </c>
      <c r="NX536" s="16" t="s">
        <v>1142</v>
      </c>
      <c r="OB536" s="16" t="s">
        <v>833</v>
      </c>
      <c r="OC536" s="16" t="s">
        <v>878</v>
      </c>
    </row>
    <row r="537" spans="1:393" x14ac:dyDescent="0.25">
      <c r="A537" s="16" t="s">
        <v>11915</v>
      </c>
      <c r="B537" s="16" t="s">
        <v>844</v>
      </c>
      <c r="C537" s="16" t="s">
        <v>972</v>
      </c>
      <c r="D537" s="16" t="s">
        <v>844</v>
      </c>
      <c r="E537" s="16" t="s">
        <v>843</v>
      </c>
      <c r="F537" s="16" t="s">
        <v>843</v>
      </c>
      <c r="G537" s="16" t="s">
        <v>843</v>
      </c>
      <c r="H537" s="16" t="s">
        <v>843</v>
      </c>
      <c r="I537" s="16" t="s">
        <v>843</v>
      </c>
      <c r="J537" s="16" t="s">
        <v>843</v>
      </c>
      <c r="K537" s="16" t="s">
        <v>843</v>
      </c>
      <c r="L537" s="16" t="s">
        <v>843</v>
      </c>
      <c r="M537" s="16" t="s">
        <v>843</v>
      </c>
      <c r="N537" s="16" t="s">
        <v>843</v>
      </c>
      <c r="O537" s="16" t="s">
        <v>843</v>
      </c>
      <c r="Q537" s="16" t="s">
        <v>844</v>
      </c>
      <c r="R537" s="16">
        <v>29</v>
      </c>
      <c r="T537" s="16" t="s">
        <v>470</v>
      </c>
      <c r="U537" s="16" t="s">
        <v>844</v>
      </c>
      <c r="V537" s="16" t="s">
        <v>843</v>
      </c>
      <c r="W537" s="16" t="s">
        <v>844</v>
      </c>
      <c r="X537" s="16" t="s">
        <v>843</v>
      </c>
      <c r="Y537" s="16" t="s">
        <v>843</v>
      </c>
      <c r="Z537" s="16" t="s">
        <v>843</v>
      </c>
      <c r="AA537" s="16" t="s">
        <v>843</v>
      </c>
      <c r="AB537" s="16" t="s">
        <v>844</v>
      </c>
      <c r="AC537" s="16" t="s">
        <v>843</v>
      </c>
      <c r="AD537" s="16" t="s">
        <v>867</v>
      </c>
      <c r="AF537" s="16" t="s">
        <v>11821</v>
      </c>
      <c r="AG537" s="16" t="s">
        <v>11696</v>
      </c>
      <c r="AH537" s="16" t="s">
        <v>844</v>
      </c>
      <c r="AI537" s="16" t="s">
        <v>844</v>
      </c>
      <c r="AJ537" s="16" t="s">
        <v>844</v>
      </c>
      <c r="AK537" s="16" t="s">
        <v>843</v>
      </c>
      <c r="AL537" s="16" t="s">
        <v>843</v>
      </c>
      <c r="AM537" s="16" t="s">
        <v>844</v>
      </c>
      <c r="AN537" s="16" t="s">
        <v>843</v>
      </c>
      <c r="AO537" s="16" t="s">
        <v>843</v>
      </c>
      <c r="AP537" s="16" t="s">
        <v>843</v>
      </c>
      <c r="AQ537" s="16" t="s">
        <v>844</v>
      </c>
      <c r="AR537" s="16" t="s">
        <v>4433</v>
      </c>
      <c r="AS537" s="16" t="s">
        <v>843</v>
      </c>
      <c r="AT537" s="16" t="s">
        <v>843</v>
      </c>
      <c r="AU537" s="16" t="s">
        <v>843</v>
      </c>
      <c r="AV537" s="16" t="s">
        <v>843</v>
      </c>
      <c r="AW537" s="16" t="s">
        <v>843</v>
      </c>
      <c r="AX537" s="16" t="s">
        <v>843</v>
      </c>
      <c r="AY537" s="16" t="s">
        <v>844</v>
      </c>
      <c r="BF537" s="16" t="s">
        <v>844</v>
      </c>
      <c r="BH537" s="16" t="s">
        <v>7383</v>
      </c>
      <c r="BI537" s="16" t="s">
        <v>7785</v>
      </c>
      <c r="BJ537" s="16" t="s">
        <v>843</v>
      </c>
      <c r="BK537" s="16" t="s">
        <v>843</v>
      </c>
      <c r="BL537" s="16" t="s">
        <v>843</v>
      </c>
      <c r="BM537" s="16" t="s">
        <v>843</v>
      </c>
      <c r="BN537" s="16" t="s">
        <v>843</v>
      </c>
      <c r="BO537" s="16" t="s">
        <v>844</v>
      </c>
      <c r="BP537" s="16" t="s">
        <v>843</v>
      </c>
      <c r="BQ537" s="16" t="s">
        <v>843</v>
      </c>
      <c r="DX537" s="16" t="s">
        <v>865</v>
      </c>
      <c r="ES537" s="16" t="s">
        <v>865</v>
      </c>
      <c r="EU537" s="16" t="s">
        <v>7810</v>
      </c>
      <c r="EV537" s="16" t="s">
        <v>865</v>
      </c>
      <c r="FT537" s="16" t="s">
        <v>865</v>
      </c>
      <c r="HC537" s="16" t="s">
        <v>865</v>
      </c>
      <c r="JA537" s="16" t="s">
        <v>4813</v>
      </c>
      <c r="JB537" s="16" t="s">
        <v>865</v>
      </c>
      <c r="JC537" s="16" t="s">
        <v>865</v>
      </c>
      <c r="JD537" s="16" t="s">
        <v>865</v>
      </c>
      <c r="JE537" s="16" t="s">
        <v>865</v>
      </c>
      <c r="JF537" s="16" t="s">
        <v>865</v>
      </c>
      <c r="JG537" s="16" t="s">
        <v>1056</v>
      </c>
      <c r="JH537" s="16" t="s">
        <v>7577</v>
      </c>
      <c r="JJ537" s="16" t="s">
        <v>864</v>
      </c>
      <c r="KF537" s="16" t="s">
        <v>4972</v>
      </c>
      <c r="KI537" s="16" t="s">
        <v>4993</v>
      </c>
      <c r="KO537" s="16" t="s">
        <v>10102</v>
      </c>
      <c r="KP537" s="16" t="s">
        <v>10101</v>
      </c>
      <c r="KQ537" s="16" t="s">
        <v>8694</v>
      </c>
      <c r="KR537" s="16" t="s">
        <v>11916</v>
      </c>
      <c r="KS537" s="16" t="s">
        <v>10103</v>
      </c>
      <c r="KT537" s="16" t="s">
        <v>9148</v>
      </c>
      <c r="KU537" s="16" t="s">
        <v>844</v>
      </c>
      <c r="KV537" s="16" t="s">
        <v>9148</v>
      </c>
      <c r="KW537" s="16" t="s">
        <v>851</v>
      </c>
      <c r="KY537" s="16" t="s">
        <v>486</v>
      </c>
      <c r="LC537" s="16" t="s">
        <v>10879</v>
      </c>
      <c r="LF537" s="16" t="s">
        <v>11654</v>
      </c>
      <c r="LI537" s="16" t="s">
        <v>11655</v>
      </c>
      <c r="LJ537" s="16" t="s">
        <v>843</v>
      </c>
      <c r="LM537" s="16" t="s">
        <v>8741</v>
      </c>
      <c r="LO537" s="16" t="s">
        <v>1056</v>
      </c>
      <c r="LP537" s="16" t="s">
        <v>844</v>
      </c>
      <c r="LQ537" s="16" t="s">
        <v>1056</v>
      </c>
      <c r="LR537" s="16" t="s">
        <v>844</v>
      </c>
      <c r="LS537" s="16" t="s">
        <v>844</v>
      </c>
      <c r="LT537" s="16" t="s">
        <v>843</v>
      </c>
      <c r="LU537" s="16" t="s">
        <v>843</v>
      </c>
      <c r="LV537" s="16" t="s">
        <v>843</v>
      </c>
      <c r="LW537" s="16" t="s">
        <v>843</v>
      </c>
      <c r="LX537" s="16" t="s">
        <v>843</v>
      </c>
      <c r="LY537" s="16" t="s">
        <v>843</v>
      </c>
      <c r="LZ537" s="16" t="s">
        <v>843</v>
      </c>
      <c r="MA537" s="16" t="s">
        <v>843</v>
      </c>
      <c r="MB537" s="16" t="s">
        <v>843</v>
      </c>
      <c r="MC537" s="16" t="s">
        <v>1056</v>
      </c>
      <c r="ME537" s="16" t="s">
        <v>11656</v>
      </c>
      <c r="MF537" s="16" t="s">
        <v>8847</v>
      </c>
      <c r="MO537" s="16" t="s">
        <v>1815</v>
      </c>
      <c r="MP537" s="16" t="s">
        <v>1827</v>
      </c>
      <c r="MR537" s="16" t="s">
        <v>470</v>
      </c>
      <c r="MS537" s="16" t="s">
        <v>11900</v>
      </c>
      <c r="MT537" s="16" t="s">
        <v>8952</v>
      </c>
      <c r="MU537" s="16" t="s">
        <v>817</v>
      </c>
      <c r="NC537" s="16" t="s">
        <v>486</v>
      </c>
      <c r="ND537" s="16" t="s">
        <v>486</v>
      </c>
      <c r="NE537" s="16" t="s">
        <v>486</v>
      </c>
      <c r="NG537" s="16" t="s">
        <v>1376</v>
      </c>
      <c r="NI537" s="16" t="s">
        <v>11658</v>
      </c>
      <c r="NS537" s="16" t="s">
        <v>462</v>
      </c>
      <c r="NT537" s="16" t="s">
        <v>482</v>
      </c>
      <c r="NU537" s="16">
        <v>0.79400000000000004</v>
      </c>
      <c r="NV537" s="16" t="s">
        <v>445</v>
      </c>
      <c r="NW537" s="16" t="s">
        <v>1174</v>
      </c>
      <c r="NX537" s="16" t="s">
        <v>1142</v>
      </c>
      <c r="OC537" s="16" t="s">
        <v>445</v>
      </c>
    </row>
    <row r="538" spans="1:393" x14ac:dyDescent="0.25">
      <c r="A538" s="16" t="s">
        <v>11917</v>
      </c>
      <c r="B538" s="16" t="s">
        <v>1056</v>
      </c>
      <c r="C538" s="16" t="s">
        <v>972</v>
      </c>
      <c r="D538" s="16" t="s">
        <v>844</v>
      </c>
      <c r="E538" s="16" t="s">
        <v>843</v>
      </c>
      <c r="F538" s="16" t="s">
        <v>843</v>
      </c>
      <c r="G538" s="16" t="s">
        <v>843</v>
      </c>
      <c r="H538" s="16" t="s">
        <v>843</v>
      </c>
      <c r="I538" s="16" t="s">
        <v>843</v>
      </c>
      <c r="J538" s="16" t="s">
        <v>843</v>
      </c>
      <c r="K538" s="16" t="s">
        <v>843</v>
      </c>
      <c r="L538" s="16" t="s">
        <v>843</v>
      </c>
      <c r="M538" s="16" t="s">
        <v>843</v>
      </c>
      <c r="N538" s="16" t="s">
        <v>843</v>
      </c>
      <c r="O538" s="16" t="s">
        <v>843</v>
      </c>
      <c r="Q538" s="16" t="s">
        <v>844</v>
      </c>
      <c r="R538" s="16">
        <v>10</v>
      </c>
      <c r="T538" s="16" t="s">
        <v>470</v>
      </c>
      <c r="U538" s="16" t="s">
        <v>844</v>
      </c>
      <c r="V538" s="16" t="s">
        <v>843</v>
      </c>
      <c r="W538" s="16" t="s">
        <v>843</v>
      </c>
      <c r="X538" s="16" t="s">
        <v>843</v>
      </c>
      <c r="Y538" s="16" t="s">
        <v>844</v>
      </c>
      <c r="Z538" s="16" t="s">
        <v>843</v>
      </c>
      <c r="AA538" s="16" t="s">
        <v>843</v>
      </c>
      <c r="AB538" s="16" t="s">
        <v>844</v>
      </c>
      <c r="AC538" s="16" t="s">
        <v>844</v>
      </c>
      <c r="AF538" s="16" t="s">
        <v>11821</v>
      </c>
      <c r="AG538" s="16" t="s">
        <v>11696</v>
      </c>
      <c r="AH538" s="16" t="s">
        <v>844</v>
      </c>
      <c r="AI538" s="16" t="s">
        <v>844</v>
      </c>
      <c r="AJ538" s="16" t="s">
        <v>844</v>
      </c>
      <c r="AK538" s="16" t="s">
        <v>843</v>
      </c>
      <c r="AL538" s="16" t="s">
        <v>843</v>
      </c>
      <c r="AM538" s="16" t="s">
        <v>844</v>
      </c>
      <c r="AN538" s="16" t="s">
        <v>843</v>
      </c>
      <c r="AO538" s="16" t="s">
        <v>843</v>
      </c>
      <c r="AP538" s="16" t="s">
        <v>843</v>
      </c>
      <c r="AQ538" s="16" t="s">
        <v>844</v>
      </c>
      <c r="AR538" s="16" t="s">
        <v>4415</v>
      </c>
      <c r="AS538" s="16" t="s">
        <v>844</v>
      </c>
      <c r="AT538" s="16" t="s">
        <v>843</v>
      </c>
      <c r="AU538" s="16" t="s">
        <v>843</v>
      </c>
      <c r="AV538" s="16" t="s">
        <v>843</v>
      </c>
      <c r="AW538" s="16" t="s">
        <v>843</v>
      </c>
      <c r="AX538" s="16" t="s">
        <v>843</v>
      </c>
      <c r="AY538" s="16" t="s">
        <v>843</v>
      </c>
      <c r="AZ538" s="16" t="s">
        <v>4437</v>
      </c>
      <c r="BF538" s="16" t="s">
        <v>844</v>
      </c>
      <c r="BI538" s="16" t="s">
        <v>7785</v>
      </c>
      <c r="BJ538" s="16" t="s">
        <v>843</v>
      </c>
      <c r="BK538" s="16" t="s">
        <v>843</v>
      </c>
      <c r="BL538" s="16" t="s">
        <v>843</v>
      </c>
      <c r="BM538" s="16" t="s">
        <v>843</v>
      </c>
      <c r="BN538" s="16" t="s">
        <v>843</v>
      </c>
      <c r="BO538" s="16" t="s">
        <v>844</v>
      </c>
      <c r="BP538" s="16" t="s">
        <v>843</v>
      </c>
      <c r="BQ538" s="16" t="s">
        <v>843</v>
      </c>
      <c r="CC538" s="16" t="s">
        <v>867</v>
      </c>
      <c r="CD538" s="16" t="s">
        <v>6837</v>
      </c>
      <c r="CE538" s="16" t="s">
        <v>7537</v>
      </c>
      <c r="DN538" s="16" t="s">
        <v>4411</v>
      </c>
      <c r="DQ538" s="16" t="s">
        <v>7093</v>
      </c>
      <c r="DR538" s="16" t="s">
        <v>865</v>
      </c>
      <c r="DX538" s="16" t="s">
        <v>865</v>
      </c>
      <c r="ES538" s="16" t="s">
        <v>865</v>
      </c>
      <c r="EU538" s="16" t="s">
        <v>7810</v>
      </c>
      <c r="EV538" s="16" t="s">
        <v>865</v>
      </c>
      <c r="FT538" s="16" t="s">
        <v>865</v>
      </c>
      <c r="HC538" s="16" t="s">
        <v>865</v>
      </c>
      <c r="KO538" s="16" t="s">
        <v>10102</v>
      </c>
      <c r="KP538" s="16" t="s">
        <v>10101</v>
      </c>
      <c r="KQ538" s="16" t="s">
        <v>8694</v>
      </c>
      <c r="KR538" s="16" t="s">
        <v>11918</v>
      </c>
      <c r="KS538" s="16" t="s">
        <v>10103</v>
      </c>
      <c r="KT538" s="16" t="s">
        <v>9148</v>
      </c>
      <c r="KU538" s="16" t="s">
        <v>844</v>
      </c>
      <c r="KV538" s="16" t="s">
        <v>9148</v>
      </c>
      <c r="KW538" s="16" t="s">
        <v>851</v>
      </c>
      <c r="KY538" s="16" t="s">
        <v>486</v>
      </c>
      <c r="LA538" s="16" t="s">
        <v>11675</v>
      </c>
      <c r="LC538" s="16" t="s">
        <v>10879</v>
      </c>
      <c r="LE538" s="16" t="s">
        <v>11693</v>
      </c>
      <c r="LF538" s="16" t="s">
        <v>11654</v>
      </c>
      <c r="LI538" s="16" t="s">
        <v>11655</v>
      </c>
      <c r="LM538" s="16" t="s">
        <v>8741</v>
      </c>
      <c r="LO538" s="16" t="s">
        <v>1056</v>
      </c>
      <c r="LP538" s="16" t="s">
        <v>844</v>
      </c>
      <c r="LQ538" s="16" t="s">
        <v>1056</v>
      </c>
      <c r="LR538" s="16" t="s">
        <v>844</v>
      </c>
      <c r="LS538" s="16" t="s">
        <v>844</v>
      </c>
      <c r="LT538" s="16" t="s">
        <v>843</v>
      </c>
      <c r="LU538" s="16" t="s">
        <v>843</v>
      </c>
      <c r="LV538" s="16" t="s">
        <v>843</v>
      </c>
      <c r="LW538" s="16" t="s">
        <v>843</v>
      </c>
      <c r="LX538" s="16" t="s">
        <v>843</v>
      </c>
      <c r="LY538" s="16" t="s">
        <v>843</v>
      </c>
      <c r="LZ538" s="16" t="s">
        <v>843</v>
      </c>
      <c r="MA538" s="16" t="s">
        <v>843</v>
      </c>
      <c r="MB538" s="16" t="s">
        <v>843</v>
      </c>
      <c r="MC538" s="16" t="s">
        <v>1056</v>
      </c>
      <c r="MD538" s="16" t="s">
        <v>11676</v>
      </c>
      <c r="ME538" s="16" t="s">
        <v>11677</v>
      </c>
      <c r="MF538" s="16" t="s">
        <v>8847</v>
      </c>
      <c r="MR538" s="16" t="s">
        <v>470</v>
      </c>
      <c r="MS538" s="16" t="s">
        <v>11900</v>
      </c>
      <c r="MT538" s="16" t="s">
        <v>8952</v>
      </c>
      <c r="MV538" s="16" t="s">
        <v>487</v>
      </c>
      <c r="MW538" s="16" t="s">
        <v>1265</v>
      </c>
      <c r="MX538" s="16" t="s">
        <v>1262</v>
      </c>
      <c r="MY538" s="16" t="s">
        <v>486</v>
      </c>
      <c r="MZ538" s="16" t="s">
        <v>487</v>
      </c>
      <c r="NA538" s="16" t="s">
        <v>486</v>
      </c>
      <c r="NC538" s="16" t="s">
        <v>486</v>
      </c>
      <c r="ND538" s="16" t="s">
        <v>486</v>
      </c>
      <c r="NE538" s="16" t="s">
        <v>486</v>
      </c>
      <c r="NI538" s="16" t="s">
        <v>11658</v>
      </c>
      <c r="NL538" s="16" t="s">
        <v>844</v>
      </c>
      <c r="NS538" s="16" t="s">
        <v>462</v>
      </c>
      <c r="NT538" s="16" t="s">
        <v>482</v>
      </c>
      <c r="NU538" s="16">
        <v>0.79400000000000004</v>
      </c>
      <c r="NV538" s="16" t="s">
        <v>860</v>
      </c>
      <c r="NW538" s="16" t="s">
        <v>1176</v>
      </c>
      <c r="NX538" s="16" t="s">
        <v>1142</v>
      </c>
      <c r="NY538" s="16" t="s">
        <v>1122</v>
      </c>
      <c r="NZ538" s="16" t="s">
        <v>938</v>
      </c>
    </row>
    <row r="539" spans="1:393" x14ac:dyDescent="0.25">
      <c r="A539" s="16" t="s">
        <v>11919</v>
      </c>
      <c r="B539" s="16" t="s">
        <v>8732</v>
      </c>
      <c r="C539" s="16" t="s">
        <v>972</v>
      </c>
      <c r="D539" s="16" t="s">
        <v>844</v>
      </c>
      <c r="E539" s="16" t="s">
        <v>843</v>
      </c>
      <c r="F539" s="16" t="s">
        <v>843</v>
      </c>
      <c r="G539" s="16" t="s">
        <v>843</v>
      </c>
      <c r="H539" s="16" t="s">
        <v>843</v>
      </c>
      <c r="I539" s="16" t="s">
        <v>843</v>
      </c>
      <c r="J539" s="16" t="s">
        <v>843</v>
      </c>
      <c r="K539" s="16" t="s">
        <v>843</v>
      </c>
      <c r="L539" s="16" t="s">
        <v>843</v>
      </c>
      <c r="M539" s="16" t="s">
        <v>843</v>
      </c>
      <c r="N539" s="16" t="s">
        <v>843</v>
      </c>
      <c r="O539" s="16" t="s">
        <v>843</v>
      </c>
      <c r="Q539" s="16" t="s">
        <v>844</v>
      </c>
      <c r="R539" s="16">
        <v>8</v>
      </c>
      <c r="T539" s="16" t="s">
        <v>474</v>
      </c>
      <c r="U539" s="16" t="s">
        <v>843</v>
      </c>
      <c r="V539" s="16" t="s">
        <v>844</v>
      </c>
      <c r="W539" s="16" t="s">
        <v>843</v>
      </c>
      <c r="X539" s="16" t="s">
        <v>843</v>
      </c>
      <c r="Y539" s="16" t="s">
        <v>843</v>
      </c>
      <c r="Z539" s="16" t="s">
        <v>844</v>
      </c>
      <c r="AA539" s="16" t="s">
        <v>843</v>
      </c>
      <c r="AB539" s="16" t="s">
        <v>843</v>
      </c>
      <c r="AC539" s="16" t="s">
        <v>844</v>
      </c>
      <c r="AF539" s="16" t="s">
        <v>11821</v>
      </c>
      <c r="AG539" s="16" t="s">
        <v>11696</v>
      </c>
      <c r="AH539" s="16" t="s">
        <v>844</v>
      </c>
      <c r="AI539" s="16" t="s">
        <v>844</v>
      </c>
      <c r="AJ539" s="16" t="s">
        <v>844</v>
      </c>
      <c r="AK539" s="16" t="s">
        <v>843</v>
      </c>
      <c r="AL539" s="16" t="s">
        <v>843</v>
      </c>
      <c r="AM539" s="16" t="s">
        <v>844</v>
      </c>
      <c r="AN539" s="16" t="s">
        <v>843</v>
      </c>
      <c r="AO539" s="16" t="s">
        <v>843</v>
      </c>
      <c r="AP539" s="16" t="s">
        <v>843</v>
      </c>
      <c r="AQ539" s="16" t="s">
        <v>844</v>
      </c>
      <c r="AR539" s="16" t="s">
        <v>4433</v>
      </c>
      <c r="AS539" s="16" t="s">
        <v>843</v>
      </c>
      <c r="AT539" s="16" t="s">
        <v>843</v>
      </c>
      <c r="AU539" s="16" t="s">
        <v>843</v>
      </c>
      <c r="AV539" s="16" t="s">
        <v>843</v>
      </c>
      <c r="AW539" s="16" t="s">
        <v>843</v>
      </c>
      <c r="AX539" s="16" t="s">
        <v>843</v>
      </c>
      <c r="AY539" s="16" t="s">
        <v>844</v>
      </c>
      <c r="BF539" s="16" t="s">
        <v>844</v>
      </c>
      <c r="BI539" s="16" t="s">
        <v>7785</v>
      </c>
      <c r="BJ539" s="16" t="s">
        <v>843</v>
      </c>
      <c r="BK539" s="16" t="s">
        <v>843</v>
      </c>
      <c r="BL539" s="16" t="s">
        <v>843</v>
      </c>
      <c r="BM539" s="16" t="s">
        <v>843</v>
      </c>
      <c r="BN539" s="16" t="s">
        <v>843</v>
      </c>
      <c r="BO539" s="16" t="s">
        <v>844</v>
      </c>
      <c r="BP539" s="16" t="s">
        <v>843</v>
      </c>
      <c r="BQ539" s="16" t="s">
        <v>843</v>
      </c>
      <c r="CC539" s="16" t="s">
        <v>867</v>
      </c>
      <c r="CD539" s="16" t="s">
        <v>6837</v>
      </c>
      <c r="CE539" s="16" t="s">
        <v>7537</v>
      </c>
      <c r="DN539" s="16" t="s">
        <v>4411</v>
      </c>
      <c r="DQ539" s="16" t="s">
        <v>7093</v>
      </c>
      <c r="DR539" s="16" t="s">
        <v>865</v>
      </c>
      <c r="DX539" s="16" t="s">
        <v>865</v>
      </c>
      <c r="ES539" s="16" t="s">
        <v>865</v>
      </c>
      <c r="EU539" s="16" t="s">
        <v>7810</v>
      </c>
      <c r="EV539" s="16" t="s">
        <v>865</v>
      </c>
      <c r="HC539" s="16" t="s">
        <v>865</v>
      </c>
      <c r="KO539" s="16" t="s">
        <v>10102</v>
      </c>
      <c r="KP539" s="16" t="s">
        <v>10101</v>
      </c>
      <c r="KQ539" s="16" t="s">
        <v>8694</v>
      </c>
      <c r="KR539" s="16" t="s">
        <v>11920</v>
      </c>
      <c r="KS539" s="16" t="s">
        <v>10103</v>
      </c>
      <c r="KT539" s="16" t="s">
        <v>9148</v>
      </c>
      <c r="KU539" s="16" t="s">
        <v>844</v>
      </c>
      <c r="KV539" s="16" t="s">
        <v>9148</v>
      </c>
      <c r="KW539" s="16" t="s">
        <v>851</v>
      </c>
      <c r="KY539" s="16" t="s">
        <v>486</v>
      </c>
      <c r="LA539" s="16" t="s">
        <v>11675</v>
      </c>
      <c r="LB539" s="16" t="s">
        <v>11653</v>
      </c>
      <c r="LC539" s="16" t="s">
        <v>10879</v>
      </c>
      <c r="LF539" s="16" t="s">
        <v>11654</v>
      </c>
      <c r="LI539" s="16" t="s">
        <v>11655</v>
      </c>
      <c r="LM539" s="16" t="s">
        <v>8741</v>
      </c>
      <c r="LO539" s="16" t="s">
        <v>1056</v>
      </c>
      <c r="LP539" s="16" t="s">
        <v>844</v>
      </c>
      <c r="LQ539" s="16" t="s">
        <v>1056</v>
      </c>
      <c r="LR539" s="16" t="s">
        <v>844</v>
      </c>
      <c r="LS539" s="16" t="s">
        <v>844</v>
      </c>
      <c r="LT539" s="16" t="s">
        <v>843</v>
      </c>
      <c r="LU539" s="16" t="s">
        <v>843</v>
      </c>
      <c r="LV539" s="16" t="s">
        <v>843</v>
      </c>
      <c r="LW539" s="16" t="s">
        <v>843</v>
      </c>
      <c r="LX539" s="16" t="s">
        <v>843</v>
      </c>
      <c r="LY539" s="16" t="s">
        <v>843</v>
      </c>
      <c r="LZ539" s="16" t="s">
        <v>843</v>
      </c>
      <c r="MA539" s="16" t="s">
        <v>843</v>
      </c>
      <c r="MB539" s="16" t="s">
        <v>843</v>
      </c>
      <c r="MC539" s="16" t="s">
        <v>1056</v>
      </c>
      <c r="MD539" s="16" t="s">
        <v>11676</v>
      </c>
      <c r="ME539" s="16" t="s">
        <v>11677</v>
      </c>
      <c r="MF539" s="16" t="s">
        <v>8847</v>
      </c>
      <c r="MR539" s="16" t="s">
        <v>474</v>
      </c>
      <c r="MS539" s="16" t="s">
        <v>11900</v>
      </c>
      <c r="MT539" s="16" t="s">
        <v>8952</v>
      </c>
      <c r="MV539" s="16" t="s">
        <v>487</v>
      </c>
      <c r="MW539" s="16" t="s">
        <v>1265</v>
      </c>
      <c r="MX539" s="16" t="s">
        <v>1262</v>
      </c>
      <c r="MY539" s="16" t="s">
        <v>486</v>
      </c>
      <c r="MZ539" s="16" t="s">
        <v>487</v>
      </c>
      <c r="NA539" s="16" t="s">
        <v>486</v>
      </c>
      <c r="NC539" s="16" t="s">
        <v>486</v>
      </c>
      <c r="NE539" s="16" t="s">
        <v>486</v>
      </c>
      <c r="NI539" s="16" t="s">
        <v>11658</v>
      </c>
      <c r="NL539" s="16" t="s">
        <v>844</v>
      </c>
      <c r="NS539" s="16" t="s">
        <v>462</v>
      </c>
      <c r="NT539" s="16" t="s">
        <v>482</v>
      </c>
      <c r="NU539" s="16">
        <v>0.79400000000000004</v>
      </c>
      <c r="NV539" s="16" t="s">
        <v>860</v>
      </c>
      <c r="NW539" s="16" t="s">
        <v>1182</v>
      </c>
      <c r="NX539" s="16" t="s">
        <v>1142</v>
      </c>
      <c r="NY539" s="16" t="s">
        <v>1122</v>
      </c>
      <c r="NZ539" s="16" t="s">
        <v>938</v>
      </c>
    </row>
    <row r="540" spans="1:393" x14ac:dyDescent="0.25">
      <c r="A540" s="16" t="s">
        <v>11921</v>
      </c>
      <c r="B540" s="16" t="s">
        <v>844</v>
      </c>
      <c r="C540" s="16" t="s">
        <v>972</v>
      </c>
      <c r="D540" s="16" t="s">
        <v>844</v>
      </c>
      <c r="E540" s="16" t="s">
        <v>843</v>
      </c>
      <c r="F540" s="16" t="s">
        <v>843</v>
      </c>
      <c r="G540" s="16" t="s">
        <v>843</v>
      </c>
      <c r="H540" s="16" t="s">
        <v>843</v>
      </c>
      <c r="I540" s="16" t="s">
        <v>843</v>
      </c>
      <c r="J540" s="16" t="s">
        <v>843</v>
      </c>
      <c r="K540" s="16" t="s">
        <v>843</v>
      </c>
      <c r="L540" s="16" t="s">
        <v>843</v>
      </c>
      <c r="M540" s="16" t="s">
        <v>843</v>
      </c>
      <c r="N540" s="16" t="s">
        <v>843</v>
      </c>
      <c r="O540" s="16" t="s">
        <v>843</v>
      </c>
      <c r="Q540" s="16" t="s">
        <v>844</v>
      </c>
      <c r="R540" s="16">
        <v>19</v>
      </c>
      <c r="T540" s="16" t="s">
        <v>470</v>
      </c>
      <c r="U540" s="16" t="s">
        <v>844</v>
      </c>
      <c r="V540" s="16" t="s">
        <v>843</v>
      </c>
      <c r="W540" s="16" t="s">
        <v>844</v>
      </c>
      <c r="X540" s="16" t="s">
        <v>843</v>
      </c>
      <c r="Y540" s="16" t="s">
        <v>843</v>
      </c>
      <c r="Z540" s="16" t="s">
        <v>843</v>
      </c>
      <c r="AA540" s="16" t="s">
        <v>843</v>
      </c>
      <c r="AB540" s="16" t="s">
        <v>844</v>
      </c>
      <c r="AC540" s="16" t="s">
        <v>843</v>
      </c>
      <c r="AD540" s="16" t="s">
        <v>867</v>
      </c>
      <c r="AF540" s="16" t="s">
        <v>11899</v>
      </c>
      <c r="AG540" s="16" t="s">
        <v>11725</v>
      </c>
      <c r="AH540" s="16" t="s">
        <v>844</v>
      </c>
      <c r="AI540" s="16" t="s">
        <v>844</v>
      </c>
      <c r="AJ540" s="16" t="s">
        <v>843</v>
      </c>
      <c r="AK540" s="16" t="s">
        <v>843</v>
      </c>
      <c r="AL540" s="16" t="s">
        <v>844</v>
      </c>
      <c r="AM540" s="16" t="s">
        <v>844</v>
      </c>
      <c r="AN540" s="16" t="s">
        <v>843</v>
      </c>
      <c r="AO540" s="16" t="s">
        <v>843</v>
      </c>
      <c r="AP540" s="16" t="s">
        <v>843</v>
      </c>
      <c r="AQ540" s="16" t="s">
        <v>844</v>
      </c>
      <c r="AR540" s="16" t="s">
        <v>4433</v>
      </c>
      <c r="AS540" s="16" t="s">
        <v>843</v>
      </c>
      <c r="AT540" s="16" t="s">
        <v>843</v>
      </c>
      <c r="AU540" s="16" t="s">
        <v>843</v>
      </c>
      <c r="AV540" s="16" t="s">
        <v>843</v>
      </c>
      <c r="AW540" s="16" t="s">
        <v>843</v>
      </c>
      <c r="AX540" s="16" t="s">
        <v>843</v>
      </c>
      <c r="AY540" s="16" t="s">
        <v>844</v>
      </c>
      <c r="BF540" s="16" t="s">
        <v>844</v>
      </c>
      <c r="BH540" s="16" t="s">
        <v>7380</v>
      </c>
      <c r="BI540" s="16" t="s">
        <v>7782</v>
      </c>
      <c r="BJ540" s="16" t="s">
        <v>843</v>
      </c>
      <c r="BK540" s="16" t="s">
        <v>843</v>
      </c>
      <c r="BL540" s="16" t="s">
        <v>843</v>
      </c>
      <c r="BM540" s="16" t="s">
        <v>843</v>
      </c>
      <c r="BN540" s="16" t="s">
        <v>844</v>
      </c>
      <c r="BO540" s="16" t="s">
        <v>843</v>
      </c>
      <c r="BP540" s="16" t="s">
        <v>843</v>
      </c>
      <c r="BQ540" s="16" t="s">
        <v>843</v>
      </c>
      <c r="CC540" s="16" t="s">
        <v>865</v>
      </c>
      <c r="CF540" s="16" t="s">
        <v>7212</v>
      </c>
      <c r="CG540" s="16" t="s">
        <v>843</v>
      </c>
      <c r="CH540" s="16" t="s">
        <v>843</v>
      </c>
      <c r="CI540" s="16" t="s">
        <v>843</v>
      </c>
      <c r="CJ540" s="16" t="s">
        <v>843</v>
      </c>
      <c r="CK540" s="16" t="s">
        <v>843</v>
      </c>
      <c r="CL540" s="16" t="s">
        <v>843</v>
      </c>
      <c r="CM540" s="16" t="s">
        <v>843</v>
      </c>
      <c r="CN540" s="16" t="s">
        <v>843</v>
      </c>
      <c r="CO540" s="16" t="s">
        <v>843</v>
      </c>
      <c r="CP540" s="16" t="s">
        <v>843</v>
      </c>
      <c r="CQ540" s="16" t="s">
        <v>843</v>
      </c>
      <c r="CR540" s="16" t="s">
        <v>843</v>
      </c>
      <c r="CS540" s="16" t="s">
        <v>843</v>
      </c>
      <c r="CT540" s="16" t="s">
        <v>843</v>
      </c>
      <c r="CU540" s="16" t="s">
        <v>843</v>
      </c>
      <c r="CV540" s="16" t="s">
        <v>843</v>
      </c>
      <c r="CW540" s="16" t="s">
        <v>843</v>
      </c>
      <c r="CX540" s="16" t="s">
        <v>843</v>
      </c>
      <c r="CY540" s="16" t="s">
        <v>843</v>
      </c>
      <c r="CZ540" s="16" t="s">
        <v>843</v>
      </c>
      <c r="DA540" s="16" t="s">
        <v>843</v>
      </c>
      <c r="DB540" s="16" t="s">
        <v>843</v>
      </c>
      <c r="DC540" s="16" t="s">
        <v>843</v>
      </c>
      <c r="DD540" s="16" t="s">
        <v>843</v>
      </c>
      <c r="DE540" s="16" t="s">
        <v>843</v>
      </c>
      <c r="DF540" s="16" t="s">
        <v>843</v>
      </c>
      <c r="DG540" s="16" t="s">
        <v>843</v>
      </c>
      <c r="DH540" s="16" t="s">
        <v>843</v>
      </c>
      <c r="DI540" s="16" t="s">
        <v>844</v>
      </c>
      <c r="DJ540" s="16" t="s">
        <v>843</v>
      </c>
      <c r="DK540" s="16" t="s">
        <v>843</v>
      </c>
      <c r="DL540" s="16" t="s">
        <v>843</v>
      </c>
      <c r="DX540" s="16" t="s">
        <v>865</v>
      </c>
      <c r="ES540" s="16" t="s">
        <v>865</v>
      </c>
      <c r="EU540" s="16" t="s">
        <v>7810</v>
      </c>
      <c r="EV540" s="16" t="s">
        <v>865</v>
      </c>
      <c r="FT540" s="16" t="s">
        <v>865</v>
      </c>
      <c r="HC540" s="16" t="s">
        <v>865</v>
      </c>
      <c r="JA540" s="16" t="s">
        <v>4813</v>
      </c>
      <c r="JB540" s="16" t="s">
        <v>865</v>
      </c>
      <c r="JC540" s="16" t="s">
        <v>865</v>
      </c>
      <c r="JD540" s="16" t="s">
        <v>865</v>
      </c>
      <c r="JE540" s="16" t="s">
        <v>865</v>
      </c>
      <c r="JF540" s="16" t="s">
        <v>867</v>
      </c>
      <c r="JG540" s="16" t="s">
        <v>1056</v>
      </c>
      <c r="JJ540" s="16" t="s">
        <v>867</v>
      </c>
      <c r="KF540" s="16" t="s">
        <v>4932</v>
      </c>
      <c r="KI540" s="16" t="s">
        <v>4837</v>
      </c>
      <c r="KO540" s="16" t="s">
        <v>8995</v>
      </c>
      <c r="KP540" s="16" t="s">
        <v>10105</v>
      </c>
      <c r="KQ540" s="16" t="s">
        <v>8694</v>
      </c>
      <c r="KR540" s="16" t="s">
        <v>11922</v>
      </c>
      <c r="KS540" s="16" t="s">
        <v>10106</v>
      </c>
      <c r="KT540" s="16" t="s">
        <v>8696</v>
      </c>
      <c r="KU540" s="16" t="s">
        <v>844</v>
      </c>
      <c r="KV540" s="16" t="s">
        <v>8696</v>
      </c>
      <c r="KW540" s="16" t="s">
        <v>851</v>
      </c>
      <c r="KY540" s="16" t="s">
        <v>486</v>
      </c>
      <c r="LA540" s="16" t="s">
        <v>11697</v>
      </c>
      <c r="LC540" s="16" t="s">
        <v>10879</v>
      </c>
      <c r="LD540" s="16" t="s">
        <v>11698</v>
      </c>
      <c r="LF540" s="16" t="s">
        <v>11654</v>
      </c>
      <c r="LI540" s="16" t="s">
        <v>11655</v>
      </c>
      <c r="LJ540" s="16" t="s">
        <v>843</v>
      </c>
      <c r="LK540" s="16" t="s">
        <v>836</v>
      </c>
      <c r="LL540" s="16" t="s">
        <v>8756</v>
      </c>
      <c r="LM540" s="16" t="s">
        <v>8741</v>
      </c>
      <c r="LO540" s="16" t="s">
        <v>843</v>
      </c>
      <c r="LP540" s="16" t="s">
        <v>8732</v>
      </c>
      <c r="LQ540" s="16" t="s">
        <v>1056</v>
      </c>
      <c r="LR540" s="16" t="s">
        <v>844</v>
      </c>
      <c r="LS540" s="16" t="s">
        <v>1056</v>
      </c>
      <c r="LT540" s="16" t="s">
        <v>844</v>
      </c>
      <c r="LU540" s="16" t="s">
        <v>843</v>
      </c>
      <c r="LV540" s="16" t="s">
        <v>843</v>
      </c>
      <c r="LW540" s="16" t="s">
        <v>843</v>
      </c>
      <c r="LX540" s="16" t="s">
        <v>844</v>
      </c>
      <c r="LY540" s="16" t="s">
        <v>843</v>
      </c>
      <c r="LZ540" s="16" t="s">
        <v>843</v>
      </c>
      <c r="MA540" s="16" t="s">
        <v>843</v>
      </c>
      <c r="MB540" s="16" t="s">
        <v>843</v>
      </c>
      <c r="MC540" s="16" t="s">
        <v>843</v>
      </c>
      <c r="MD540" s="16" t="s">
        <v>11699</v>
      </c>
      <c r="ME540" s="16" t="s">
        <v>11656</v>
      </c>
      <c r="MF540" s="16" t="s">
        <v>8847</v>
      </c>
      <c r="MO540" s="16" t="s">
        <v>1813</v>
      </c>
      <c r="MP540" s="16" t="s">
        <v>1826</v>
      </c>
      <c r="MR540" s="16" t="s">
        <v>470</v>
      </c>
      <c r="MS540" s="16" t="s">
        <v>11900</v>
      </c>
      <c r="MT540" s="16" t="s">
        <v>1056</v>
      </c>
      <c r="MU540" s="16" t="s">
        <v>817</v>
      </c>
      <c r="MV540" s="16" t="s">
        <v>486</v>
      </c>
      <c r="NC540" s="16" t="s">
        <v>486</v>
      </c>
      <c r="ND540" s="16" t="s">
        <v>486</v>
      </c>
      <c r="NE540" s="16" t="s">
        <v>486</v>
      </c>
      <c r="NG540" s="16" t="s">
        <v>1376</v>
      </c>
      <c r="NI540" s="16" t="s">
        <v>11658</v>
      </c>
      <c r="NR540" s="16" t="s">
        <v>445</v>
      </c>
      <c r="NS540" s="16" t="s">
        <v>462</v>
      </c>
      <c r="NT540" s="16" t="s">
        <v>478</v>
      </c>
      <c r="NU540" s="16">
        <v>1.1910000000000001</v>
      </c>
      <c r="NV540" s="16" t="s">
        <v>445</v>
      </c>
      <c r="NW540" s="16" t="s">
        <v>1174</v>
      </c>
      <c r="NX540" s="16" t="s">
        <v>1142</v>
      </c>
      <c r="NZ540" s="16" t="s">
        <v>935</v>
      </c>
      <c r="OB540" s="16" t="s">
        <v>836</v>
      </c>
      <c r="OC540" s="16" t="s">
        <v>445</v>
      </c>
    </row>
    <row r="541" spans="1:393" x14ac:dyDescent="0.25">
      <c r="A541" s="16" t="s">
        <v>11923</v>
      </c>
      <c r="B541" s="16" t="s">
        <v>1056</v>
      </c>
      <c r="C541" s="16" t="s">
        <v>972</v>
      </c>
      <c r="D541" s="16" t="s">
        <v>844</v>
      </c>
      <c r="E541" s="16" t="s">
        <v>843</v>
      </c>
      <c r="F541" s="16" t="s">
        <v>843</v>
      </c>
      <c r="G541" s="16" t="s">
        <v>843</v>
      </c>
      <c r="H541" s="16" t="s">
        <v>843</v>
      </c>
      <c r="I541" s="16" t="s">
        <v>843</v>
      </c>
      <c r="J541" s="16" t="s">
        <v>843</v>
      </c>
      <c r="K541" s="16" t="s">
        <v>843</v>
      </c>
      <c r="L541" s="16" t="s">
        <v>843</v>
      </c>
      <c r="M541" s="16" t="s">
        <v>843</v>
      </c>
      <c r="N541" s="16" t="s">
        <v>843</v>
      </c>
      <c r="O541" s="16" t="s">
        <v>843</v>
      </c>
      <c r="Q541" s="16" t="s">
        <v>844</v>
      </c>
      <c r="R541" s="16">
        <v>18</v>
      </c>
      <c r="T541" s="16" t="s">
        <v>474</v>
      </c>
      <c r="U541" s="16" t="s">
        <v>843</v>
      </c>
      <c r="V541" s="16" t="s">
        <v>844</v>
      </c>
      <c r="W541" s="16" t="s">
        <v>843</v>
      </c>
      <c r="X541" s="16" t="s">
        <v>844</v>
      </c>
      <c r="Y541" s="16" t="s">
        <v>843</v>
      </c>
      <c r="Z541" s="16" t="s">
        <v>843</v>
      </c>
      <c r="AA541" s="16" t="s">
        <v>843</v>
      </c>
      <c r="AB541" s="16" t="s">
        <v>843</v>
      </c>
      <c r="AC541" s="16" t="s">
        <v>843</v>
      </c>
      <c r="AD541" s="16" t="s">
        <v>865</v>
      </c>
      <c r="AF541" s="16" t="s">
        <v>11902</v>
      </c>
      <c r="AG541" s="16" t="s">
        <v>11725</v>
      </c>
      <c r="AH541" s="16" t="s">
        <v>844</v>
      </c>
      <c r="AI541" s="16" t="s">
        <v>844</v>
      </c>
      <c r="AJ541" s="16" t="s">
        <v>843</v>
      </c>
      <c r="AK541" s="16" t="s">
        <v>843</v>
      </c>
      <c r="AL541" s="16" t="s">
        <v>844</v>
      </c>
      <c r="AM541" s="16" t="s">
        <v>844</v>
      </c>
      <c r="AN541" s="16" t="s">
        <v>843</v>
      </c>
      <c r="AO541" s="16" t="s">
        <v>843</v>
      </c>
      <c r="AP541" s="16" t="s">
        <v>843</v>
      </c>
      <c r="AQ541" s="16" t="s">
        <v>844</v>
      </c>
      <c r="AR541" s="16" t="s">
        <v>4433</v>
      </c>
      <c r="AS541" s="16" t="s">
        <v>843</v>
      </c>
      <c r="AT541" s="16" t="s">
        <v>843</v>
      </c>
      <c r="AU541" s="16" t="s">
        <v>843</v>
      </c>
      <c r="AV541" s="16" t="s">
        <v>843</v>
      </c>
      <c r="AW541" s="16" t="s">
        <v>843</v>
      </c>
      <c r="AX541" s="16" t="s">
        <v>843</v>
      </c>
      <c r="AY541" s="16" t="s">
        <v>844</v>
      </c>
      <c r="BF541" s="16" t="s">
        <v>844</v>
      </c>
      <c r="BH541" s="16" t="s">
        <v>7380</v>
      </c>
      <c r="BI541" s="16" t="s">
        <v>7782</v>
      </c>
      <c r="BJ541" s="16" t="s">
        <v>843</v>
      </c>
      <c r="BK541" s="16" t="s">
        <v>843</v>
      </c>
      <c r="BL541" s="16" t="s">
        <v>843</v>
      </c>
      <c r="BM541" s="16" t="s">
        <v>843</v>
      </c>
      <c r="BN541" s="16" t="s">
        <v>844</v>
      </c>
      <c r="BO541" s="16" t="s">
        <v>843</v>
      </c>
      <c r="BP541" s="16" t="s">
        <v>843</v>
      </c>
      <c r="BQ541" s="16" t="s">
        <v>843</v>
      </c>
      <c r="CC541" s="16" t="s">
        <v>865</v>
      </c>
      <c r="CF541" s="16" t="s">
        <v>7212</v>
      </c>
      <c r="CG541" s="16" t="s">
        <v>843</v>
      </c>
      <c r="CH541" s="16" t="s">
        <v>843</v>
      </c>
      <c r="CI541" s="16" t="s">
        <v>843</v>
      </c>
      <c r="CJ541" s="16" t="s">
        <v>843</v>
      </c>
      <c r="CK541" s="16" t="s">
        <v>843</v>
      </c>
      <c r="CL541" s="16" t="s">
        <v>843</v>
      </c>
      <c r="CM541" s="16" t="s">
        <v>843</v>
      </c>
      <c r="CN541" s="16" t="s">
        <v>843</v>
      </c>
      <c r="CO541" s="16" t="s">
        <v>843</v>
      </c>
      <c r="CP541" s="16" t="s">
        <v>843</v>
      </c>
      <c r="CQ541" s="16" t="s">
        <v>843</v>
      </c>
      <c r="CR541" s="16" t="s">
        <v>843</v>
      </c>
      <c r="CS541" s="16" t="s">
        <v>843</v>
      </c>
      <c r="CT541" s="16" t="s">
        <v>843</v>
      </c>
      <c r="CU541" s="16" t="s">
        <v>843</v>
      </c>
      <c r="CV541" s="16" t="s">
        <v>843</v>
      </c>
      <c r="CW541" s="16" t="s">
        <v>843</v>
      </c>
      <c r="CX541" s="16" t="s">
        <v>843</v>
      </c>
      <c r="CY541" s="16" t="s">
        <v>843</v>
      </c>
      <c r="CZ541" s="16" t="s">
        <v>843</v>
      </c>
      <c r="DA541" s="16" t="s">
        <v>843</v>
      </c>
      <c r="DB541" s="16" t="s">
        <v>843</v>
      </c>
      <c r="DC541" s="16" t="s">
        <v>843</v>
      </c>
      <c r="DD541" s="16" t="s">
        <v>843</v>
      </c>
      <c r="DE541" s="16" t="s">
        <v>843</v>
      </c>
      <c r="DF541" s="16" t="s">
        <v>843</v>
      </c>
      <c r="DG541" s="16" t="s">
        <v>843</v>
      </c>
      <c r="DH541" s="16" t="s">
        <v>843</v>
      </c>
      <c r="DI541" s="16" t="s">
        <v>844</v>
      </c>
      <c r="DJ541" s="16" t="s">
        <v>843</v>
      </c>
      <c r="DK541" s="16" t="s">
        <v>843</v>
      </c>
      <c r="DL541" s="16" t="s">
        <v>843</v>
      </c>
      <c r="DQ541" s="16" t="s">
        <v>865</v>
      </c>
      <c r="DR541" s="16" t="s">
        <v>865</v>
      </c>
      <c r="DX541" s="16" t="s">
        <v>865</v>
      </c>
      <c r="ES541" s="16" t="s">
        <v>865</v>
      </c>
      <c r="EU541" s="16" t="s">
        <v>7810</v>
      </c>
      <c r="EV541" s="16" t="s">
        <v>865</v>
      </c>
      <c r="HC541" s="16" t="s">
        <v>865</v>
      </c>
      <c r="JA541" s="16" t="s">
        <v>4813</v>
      </c>
      <c r="JB541" s="16" t="s">
        <v>865</v>
      </c>
      <c r="JC541" s="16" t="s">
        <v>865</v>
      </c>
      <c r="JD541" s="16" t="s">
        <v>865</v>
      </c>
      <c r="JE541" s="16" t="s">
        <v>865</v>
      </c>
      <c r="JF541" s="16" t="s">
        <v>865</v>
      </c>
      <c r="JG541" s="16" t="s">
        <v>1056</v>
      </c>
      <c r="JH541" s="16" t="s">
        <v>864</v>
      </c>
      <c r="JJ541" s="16" t="s">
        <v>867</v>
      </c>
      <c r="KF541" s="16" t="s">
        <v>4926</v>
      </c>
      <c r="KI541" s="16" t="s">
        <v>4837</v>
      </c>
      <c r="KO541" s="16" t="s">
        <v>8995</v>
      </c>
      <c r="KP541" s="16" t="s">
        <v>10105</v>
      </c>
      <c r="KQ541" s="16" t="s">
        <v>8694</v>
      </c>
      <c r="KR541" s="16" t="s">
        <v>11924</v>
      </c>
      <c r="KS541" s="16" t="s">
        <v>10106</v>
      </c>
      <c r="KT541" s="16" t="s">
        <v>8696</v>
      </c>
      <c r="KU541" s="16" t="s">
        <v>844</v>
      </c>
      <c r="KV541" s="16" t="s">
        <v>8696</v>
      </c>
      <c r="KW541" s="16" t="s">
        <v>851</v>
      </c>
      <c r="KY541" s="16" t="s">
        <v>486</v>
      </c>
      <c r="LA541" s="16" t="s">
        <v>11697</v>
      </c>
      <c r="LC541" s="16" t="s">
        <v>10879</v>
      </c>
      <c r="LD541" s="16" t="s">
        <v>11698</v>
      </c>
      <c r="LF541" s="16" t="s">
        <v>11654</v>
      </c>
      <c r="LI541" s="16" t="s">
        <v>11655</v>
      </c>
      <c r="LJ541" s="16" t="s">
        <v>843</v>
      </c>
      <c r="LM541" s="16" t="s">
        <v>8741</v>
      </c>
      <c r="LO541" s="16" t="s">
        <v>843</v>
      </c>
      <c r="LP541" s="16" t="s">
        <v>8732</v>
      </c>
      <c r="LQ541" s="16" t="s">
        <v>1056</v>
      </c>
      <c r="LR541" s="16" t="s">
        <v>844</v>
      </c>
      <c r="LS541" s="16" t="s">
        <v>1056</v>
      </c>
      <c r="LT541" s="16" t="s">
        <v>844</v>
      </c>
      <c r="LU541" s="16" t="s">
        <v>843</v>
      </c>
      <c r="LV541" s="16" t="s">
        <v>843</v>
      </c>
      <c r="LW541" s="16" t="s">
        <v>843</v>
      </c>
      <c r="LX541" s="16" t="s">
        <v>844</v>
      </c>
      <c r="LY541" s="16" t="s">
        <v>843</v>
      </c>
      <c r="LZ541" s="16" t="s">
        <v>843</v>
      </c>
      <c r="MA541" s="16" t="s">
        <v>843</v>
      </c>
      <c r="MB541" s="16" t="s">
        <v>843</v>
      </c>
      <c r="MC541" s="16" t="s">
        <v>843</v>
      </c>
      <c r="MD541" s="16" t="s">
        <v>11699</v>
      </c>
      <c r="ME541" s="16" t="s">
        <v>11656</v>
      </c>
      <c r="MF541" s="16" t="s">
        <v>8847</v>
      </c>
      <c r="MO541" s="16" t="s">
        <v>1817</v>
      </c>
      <c r="MP541" s="16" t="s">
        <v>1826</v>
      </c>
      <c r="MR541" s="16" t="s">
        <v>474</v>
      </c>
      <c r="MS541" s="16" t="s">
        <v>11900</v>
      </c>
      <c r="MT541" s="16" t="s">
        <v>8732</v>
      </c>
      <c r="MU541" s="16" t="s">
        <v>817</v>
      </c>
      <c r="MV541" s="16" t="s">
        <v>486</v>
      </c>
      <c r="MZ541" s="16" t="s">
        <v>486</v>
      </c>
      <c r="NA541" s="16" t="s">
        <v>486</v>
      </c>
      <c r="NC541" s="16" t="s">
        <v>486</v>
      </c>
      <c r="NE541" s="16" t="s">
        <v>486</v>
      </c>
      <c r="NG541" s="16" t="s">
        <v>1376</v>
      </c>
      <c r="NI541" s="16" t="s">
        <v>11658</v>
      </c>
      <c r="NS541" s="16" t="s">
        <v>462</v>
      </c>
      <c r="NT541" s="16" t="s">
        <v>478</v>
      </c>
      <c r="NU541" s="16">
        <v>1.1910000000000001</v>
      </c>
      <c r="NV541" s="16" t="s">
        <v>445</v>
      </c>
      <c r="NW541" s="16" t="s">
        <v>1180</v>
      </c>
      <c r="NX541" s="16" t="s">
        <v>1142</v>
      </c>
      <c r="NZ541" s="16" t="s">
        <v>935</v>
      </c>
      <c r="OC541" s="16" t="s">
        <v>445</v>
      </c>
    </row>
    <row r="542" spans="1:393" x14ac:dyDescent="0.25">
      <c r="A542" s="16" t="s">
        <v>11925</v>
      </c>
      <c r="B542" s="16" t="s">
        <v>8732</v>
      </c>
      <c r="C542" s="16" t="s">
        <v>972</v>
      </c>
      <c r="D542" s="16" t="s">
        <v>844</v>
      </c>
      <c r="E542" s="16" t="s">
        <v>843</v>
      </c>
      <c r="F542" s="16" t="s">
        <v>843</v>
      </c>
      <c r="G542" s="16" t="s">
        <v>843</v>
      </c>
      <c r="H542" s="16" t="s">
        <v>843</v>
      </c>
      <c r="I542" s="16" t="s">
        <v>843</v>
      </c>
      <c r="J542" s="16" t="s">
        <v>843</v>
      </c>
      <c r="K542" s="16" t="s">
        <v>843</v>
      </c>
      <c r="L542" s="16" t="s">
        <v>843</v>
      </c>
      <c r="M542" s="16" t="s">
        <v>843</v>
      </c>
      <c r="N542" s="16" t="s">
        <v>843</v>
      </c>
      <c r="O542" s="16" t="s">
        <v>843</v>
      </c>
      <c r="Q542" s="16" t="s">
        <v>844</v>
      </c>
      <c r="R542" s="16">
        <v>47</v>
      </c>
      <c r="T542" s="16" t="s">
        <v>470</v>
      </c>
      <c r="U542" s="16" t="s">
        <v>844</v>
      </c>
      <c r="V542" s="16" t="s">
        <v>843</v>
      </c>
      <c r="W542" s="16" t="s">
        <v>844</v>
      </c>
      <c r="X542" s="16" t="s">
        <v>843</v>
      </c>
      <c r="Y542" s="16" t="s">
        <v>843</v>
      </c>
      <c r="Z542" s="16" t="s">
        <v>843</v>
      </c>
      <c r="AA542" s="16" t="s">
        <v>843</v>
      </c>
      <c r="AB542" s="16" t="s">
        <v>844</v>
      </c>
      <c r="AC542" s="16" t="s">
        <v>843</v>
      </c>
      <c r="AD542" s="16" t="s">
        <v>867</v>
      </c>
      <c r="AF542" s="16" t="s">
        <v>11902</v>
      </c>
      <c r="AG542" s="16" t="s">
        <v>11725</v>
      </c>
      <c r="AH542" s="16" t="s">
        <v>844</v>
      </c>
      <c r="AI542" s="16" t="s">
        <v>844</v>
      </c>
      <c r="AJ542" s="16" t="s">
        <v>843</v>
      </c>
      <c r="AK542" s="16" t="s">
        <v>843</v>
      </c>
      <c r="AL542" s="16" t="s">
        <v>844</v>
      </c>
      <c r="AM542" s="16" t="s">
        <v>844</v>
      </c>
      <c r="AN542" s="16" t="s">
        <v>843</v>
      </c>
      <c r="AO542" s="16" t="s">
        <v>843</v>
      </c>
      <c r="AP542" s="16" t="s">
        <v>843</v>
      </c>
      <c r="AQ542" s="16" t="s">
        <v>844</v>
      </c>
      <c r="AR542" s="16" t="s">
        <v>4433</v>
      </c>
      <c r="AS542" s="16" t="s">
        <v>843</v>
      </c>
      <c r="AT542" s="16" t="s">
        <v>843</v>
      </c>
      <c r="AU542" s="16" t="s">
        <v>843</v>
      </c>
      <c r="AV542" s="16" t="s">
        <v>843</v>
      </c>
      <c r="AW542" s="16" t="s">
        <v>843</v>
      </c>
      <c r="AX542" s="16" t="s">
        <v>843</v>
      </c>
      <c r="AY542" s="16" t="s">
        <v>844</v>
      </c>
      <c r="BF542" s="16" t="s">
        <v>844</v>
      </c>
      <c r="BH542" s="16" t="s">
        <v>7383</v>
      </c>
      <c r="BI542" s="16" t="s">
        <v>7785</v>
      </c>
      <c r="BJ542" s="16" t="s">
        <v>843</v>
      </c>
      <c r="BK542" s="16" t="s">
        <v>843</v>
      </c>
      <c r="BL542" s="16" t="s">
        <v>843</v>
      </c>
      <c r="BM542" s="16" t="s">
        <v>843</v>
      </c>
      <c r="BN542" s="16" t="s">
        <v>843</v>
      </c>
      <c r="BO542" s="16" t="s">
        <v>844</v>
      </c>
      <c r="BP542" s="16" t="s">
        <v>843</v>
      </c>
      <c r="BQ542" s="16" t="s">
        <v>843</v>
      </c>
      <c r="DX542" s="16" t="s">
        <v>865</v>
      </c>
      <c r="ES542" s="16" t="s">
        <v>865</v>
      </c>
      <c r="EU542" s="16" t="s">
        <v>7810</v>
      </c>
      <c r="EV542" s="16" t="s">
        <v>865</v>
      </c>
      <c r="FT542" s="16" t="s">
        <v>865</v>
      </c>
      <c r="HC542" s="16" t="s">
        <v>865</v>
      </c>
      <c r="JA542" s="16" t="s">
        <v>4813</v>
      </c>
      <c r="JB542" s="16" t="s">
        <v>867</v>
      </c>
      <c r="JC542" s="16" t="s">
        <v>865</v>
      </c>
      <c r="JG542" s="16" t="s">
        <v>843</v>
      </c>
      <c r="JV542" s="16">
        <v>40</v>
      </c>
      <c r="JW542" s="16" t="s">
        <v>864</v>
      </c>
      <c r="JZ542" s="16" t="s">
        <v>4883</v>
      </c>
      <c r="KB542" s="16" t="s">
        <v>7616</v>
      </c>
      <c r="KD542" s="16" t="s">
        <v>4917</v>
      </c>
      <c r="KE542" s="16" t="s">
        <v>7277</v>
      </c>
      <c r="KF542" s="16" t="s">
        <v>4411</v>
      </c>
      <c r="KH542" s="16" t="s">
        <v>7642</v>
      </c>
      <c r="KI542" s="16" t="s">
        <v>4982</v>
      </c>
      <c r="KK542" s="16" t="s">
        <v>4883</v>
      </c>
      <c r="KM542" s="16" t="s">
        <v>7616</v>
      </c>
      <c r="KO542" s="16" t="s">
        <v>8995</v>
      </c>
      <c r="KP542" s="16" t="s">
        <v>10105</v>
      </c>
      <c r="KQ542" s="16" t="s">
        <v>8694</v>
      </c>
      <c r="KR542" s="16" t="s">
        <v>11926</v>
      </c>
      <c r="KS542" s="16" t="s">
        <v>10106</v>
      </c>
      <c r="KT542" s="16" t="s">
        <v>8696</v>
      </c>
      <c r="KU542" s="16" t="s">
        <v>844</v>
      </c>
      <c r="KV542" s="16" t="s">
        <v>8696</v>
      </c>
      <c r="KW542" s="16" t="s">
        <v>851</v>
      </c>
      <c r="KY542" s="16" t="s">
        <v>486</v>
      </c>
      <c r="LC542" s="16" t="s">
        <v>10879</v>
      </c>
      <c r="LF542" s="16" t="s">
        <v>11654</v>
      </c>
      <c r="LI542" s="16" t="s">
        <v>11655</v>
      </c>
      <c r="LJ542" s="16" t="s">
        <v>831</v>
      </c>
      <c r="LK542" s="16" t="s">
        <v>831</v>
      </c>
      <c r="LL542" s="16" t="s">
        <v>8756</v>
      </c>
      <c r="LM542" s="16" t="s">
        <v>8741</v>
      </c>
      <c r="LO542" s="16" t="s">
        <v>843</v>
      </c>
      <c r="LP542" s="16" t="s">
        <v>8732</v>
      </c>
      <c r="LQ542" s="16" t="s">
        <v>1056</v>
      </c>
      <c r="LR542" s="16" t="s">
        <v>844</v>
      </c>
      <c r="LS542" s="16" t="s">
        <v>1056</v>
      </c>
      <c r="LT542" s="16" t="s">
        <v>844</v>
      </c>
      <c r="LU542" s="16" t="s">
        <v>843</v>
      </c>
      <c r="LV542" s="16" t="s">
        <v>843</v>
      </c>
      <c r="LW542" s="16" t="s">
        <v>843</v>
      </c>
      <c r="LX542" s="16" t="s">
        <v>844</v>
      </c>
      <c r="LY542" s="16" t="s">
        <v>843</v>
      </c>
      <c r="LZ542" s="16" t="s">
        <v>843</v>
      </c>
      <c r="MA542" s="16" t="s">
        <v>843</v>
      </c>
      <c r="MB542" s="16" t="s">
        <v>843</v>
      </c>
      <c r="MC542" s="16" t="s">
        <v>843</v>
      </c>
      <c r="ME542" s="16" t="s">
        <v>11656</v>
      </c>
      <c r="MF542" s="16" t="s">
        <v>8847</v>
      </c>
      <c r="MG542" s="16" t="s">
        <v>1840</v>
      </c>
      <c r="MH542" s="16" t="s">
        <v>11667</v>
      </c>
      <c r="MI542" s="16" t="s">
        <v>11733</v>
      </c>
      <c r="MJ542" s="16" t="s">
        <v>1840</v>
      </c>
      <c r="MK542" s="16" t="s">
        <v>9015</v>
      </c>
      <c r="ML542" s="16" t="s">
        <v>1790</v>
      </c>
      <c r="MM542" s="16" t="s">
        <v>487</v>
      </c>
      <c r="MN542" s="16" t="s">
        <v>1798</v>
      </c>
      <c r="MP542" s="16" t="s">
        <v>1829</v>
      </c>
      <c r="MQ542" s="16" t="s">
        <v>1790</v>
      </c>
      <c r="MR542" s="16" t="s">
        <v>470</v>
      </c>
      <c r="MS542" s="16" t="s">
        <v>11900</v>
      </c>
      <c r="MT542" s="16" t="s">
        <v>8732</v>
      </c>
      <c r="MU542" s="16" t="s">
        <v>817</v>
      </c>
      <c r="NC542" s="16" t="s">
        <v>486</v>
      </c>
      <c r="ND542" s="16" t="s">
        <v>486</v>
      </c>
      <c r="NE542" s="16" t="s">
        <v>486</v>
      </c>
      <c r="NG542" s="16" t="s">
        <v>1376</v>
      </c>
      <c r="NI542" s="16" t="s">
        <v>11658</v>
      </c>
      <c r="NR542" s="16" t="s">
        <v>451</v>
      </c>
      <c r="NS542" s="16" t="s">
        <v>462</v>
      </c>
      <c r="NT542" s="16" t="s">
        <v>478</v>
      </c>
      <c r="NU542" s="16">
        <v>1.1910000000000001</v>
      </c>
      <c r="NV542" s="16" t="s">
        <v>451</v>
      </c>
      <c r="NW542" s="16" t="s">
        <v>1175</v>
      </c>
      <c r="NX542" s="16" t="s">
        <v>1142</v>
      </c>
      <c r="OB542" s="16" t="s">
        <v>831</v>
      </c>
      <c r="OC542" s="16" t="s">
        <v>451</v>
      </c>
    </row>
    <row r="543" spans="1:393" x14ac:dyDescent="0.25">
      <c r="A543" s="16" t="s">
        <v>11927</v>
      </c>
      <c r="B543" s="16" t="s">
        <v>844</v>
      </c>
      <c r="C543" s="16" t="s">
        <v>972</v>
      </c>
      <c r="D543" s="16" t="s">
        <v>844</v>
      </c>
      <c r="E543" s="16" t="s">
        <v>843</v>
      </c>
      <c r="F543" s="16" t="s">
        <v>843</v>
      </c>
      <c r="G543" s="16" t="s">
        <v>843</v>
      </c>
      <c r="H543" s="16" t="s">
        <v>843</v>
      </c>
      <c r="I543" s="16" t="s">
        <v>843</v>
      </c>
      <c r="J543" s="16" t="s">
        <v>843</v>
      </c>
      <c r="K543" s="16" t="s">
        <v>843</v>
      </c>
      <c r="L543" s="16" t="s">
        <v>843</v>
      </c>
      <c r="M543" s="16" t="s">
        <v>843</v>
      </c>
      <c r="N543" s="16" t="s">
        <v>843</v>
      </c>
      <c r="O543" s="16" t="s">
        <v>843</v>
      </c>
      <c r="Q543" s="16" t="s">
        <v>844</v>
      </c>
      <c r="R543" s="16">
        <v>64</v>
      </c>
      <c r="T543" s="16" t="s">
        <v>470</v>
      </c>
      <c r="U543" s="16" t="s">
        <v>844</v>
      </c>
      <c r="V543" s="16" t="s">
        <v>843</v>
      </c>
      <c r="W543" s="16" t="s">
        <v>844</v>
      </c>
      <c r="X543" s="16" t="s">
        <v>843</v>
      </c>
      <c r="Y543" s="16" t="s">
        <v>843</v>
      </c>
      <c r="Z543" s="16" t="s">
        <v>843</v>
      </c>
      <c r="AA543" s="16" t="s">
        <v>843</v>
      </c>
      <c r="AB543" s="16" t="s">
        <v>843</v>
      </c>
      <c r="AC543" s="16" t="s">
        <v>843</v>
      </c>
      <c r="AD543" s="16" t="s">
        <v>867</v>
      </c>
      <c r="AF543" s="16" t="s">
        <v>11695</v>
      </c>
      <c r="AG543" s="16" t="s">
        <v>11862</v>
      </c>
      <c r="AH543" s="16" t="s">
        <v>843</v>
      </c>
      <c r="AI543" s="16" t="s">
        <v>843</v>
      </c>
      <c r="AJ543" s="16" t="s">
        <v>844</v>
      </c>
      <c r="AK543" s="16" t="s">
        <v>843</v>
      </c>
      <c r="AL543" s="16" t="s">
        <v>843</v>
      </c>
      <c r="AM543" s="16" t="s">
        <v>844</v>
      </c>
      <c r="AN543" s="16" t="s">
        <v>843</v>
      </c>
      <c r="AO543" s="16" t="s">
        <v>843</v>
      </c>
      <c r="AP543" s="16" t="s">
        <v>843</v>
      </c>
      <c r="AQ543" s="16" t="s">
        <v>844</v>
      </c>
      <c r="AR543" s="16" t="s">
        <v>4415</v>
      </c>
      <c r="AS543" s="16" t="s">
        <v>844</v>
      </c>
      <c r="AT543" s="16" t="s">
        <v>843</v>
      </c>
      <c r="AU543" s="16" t="s">
        <v>843</v>
      </c>
      <c r="AV543" s="16" t="s">
        <v>843</v>
      </c>
      <c r="AW543" s="16" t="s">
        <v>843</v>
      </c>
      <c r="AX543" s="16" t="s">
        <v>843</v>
      </c>
      <c r="AY543" s="16" t="s">
        <v>843</v>
      </c>
      <c r="AZ543" s="16" t="s">
        <v>4437</v>
      </c>
      <c r="BF543" s="16" t="s">
        <v>844</v>
      </c>
      <c r="BH543" s="16" t="s">
        <v>7380</v>
      </c>
      <c r="BI543" s="16" t="s">
        <v>7785</v>
      </c>
      <c r="BJ543" s="16" t="s">
        <v>843</v>
      </c>
      <c r="BK543" s="16" t="s">
        <v>843</v>
      </c>
      <c r="BL543" s="16" t="s">
        <v>843</v>
      </c>
      <c r="BM543" s="16" t="s">
        <v>843</v>
      </c>
      <c r="BN543" s="16" t="s">
        <v>843</v>
      </c>
      <c r="BO543" s="16" t="s">
        <v>844</v>
      </c>
      <c r="BP543" s="16" t="s">
        <v>843</v>
      </c>
      <c r="BQ543" s="16" t="s">
        <v>843</v>
      </c>
      <c r="DX543" s="16" t="s">
        <v>867</v>
      </c>
      <c r="DY543" s="16" t="s">
        <v>867</v>
      </c>
      <c r="ES543" s="16" t="s">
        <v>865</v>
      </c>
      <c r="EU543" s="16" t="s">
        <v>7813</v>
      </c>
      <c r="EV543" s="16" t="s">
        <v>865</v>
      </c>
      <c r="FF543" s="16" t="s">
        <v>7836</v>
      </c>
      <c r="HC543" s="16" t="s">
        <v>865</v>
      </c>
      <c r="JA543" s="16" t="s">
        <v>4822</v>
      </c>
      <c r="JB543" s="16" t="s">
        <v>865</v>
      </c>
      <c r="JC543" s="16" t="s">
        <v>865</v>
      </c>
      <c r="JD543" s="16" t="s">
        <v>865</v>
      </c>
      <c r="JE543" s="16" t="s">
        <v>865</v>
      </c>
      <c r="JF543" s="16" t="s">
        <v>865</v>
      </c>
      <c r="JG543" s="16" t="s">
        <v>843</v>
      </c>
      <c r="JH543" s="16" t="s">
        <v>4846</v>
      </c>
      <c r="KF543" s="16" t="s">
        <v>4411</v>
      </c>
      <c r="KI543" s="16" t="s">
        <v>4846</v>
      </c>
      <c r="KO543" s="16" t="s">
        <v>10110</v>
      </c>
      <c r="KP543" s="16" t="s">
        <v>10109</v>
      </c>
      <c r="KQ543" s="16" t="s">
        <v>8694</v>
      </c>
      <c r="KR543" s="16" t="s">
        <v>11928</v>
      </c>
      <c r="KS543" s="16" t="s">
        <v>10111</v>
      </c>
      <c r="KT543" s="16" t="s">
        <v>8696</v>
      </c>
      <c r="KU543" s="16" t="s">
        <v>844</v>
      </c>
      <c r="KV543" s="16" t="s">
        <v>8696</v>
      </c>
      <c r="KW543" s="16" t="s">
        <v>851</v>
      </c>
      <c r="KX543" s="16" t="s">
        <v>487</v>
      </c>
      <c r="KY543" s="16" t="s">
        <v>487</v>
      </c>
      <c r="KZ543" s="16" t="s">
        <v>487</v>
      </c>
      <c r="LC543" s="16" t="s">
        <v>10879</v>
      </c>
      <c r="LF543" s="16" t="s">
        <v>11654</v>
      </c>
      <c r="LI543" s="16" t="s">
        <v>11655</v>
      </c>
      <c r="LJ543" s="16" t="s">
        <v>843</v>
      </c>
      <c r="LL543" s="16" t="s">
        <v>8711</v>
      </c>
      <c r="LM543" s="16" t="s">
        <v>8741</v>
      </c>
      <c r="LO543" s="16" t="s">
        <v>844</v>
      </c>
      <c r="LP543" s="16" t="s">
        <v>843</v>
      </c>
      <c r="LQ543" s="16" t="s">
        <v>844</v>
      </c>
      <c r="LR543" s="16" t="s">
        <v>844</v>
      </c>
      <c r="LS543" s="16" t="s">
        <v>844</v>
      </c>
      <c r="LT543" s="16" t="s">
        <v>843</v>
      </c>
      <c r="LU543" s="16" t="s">
        <v>844</v>
      </c>
      <c r="LV543" s="16" t="s">
        <v>843</v>
      </c>
      <c r="LW543" s="16" t="s">
        <v>843</v>
      </c>
      <c r="LX543" s="16" t="s">
        <v>843</v>
      </c>
      <c r="LY543" s="16" t="s">
        <v>843</v>
      </c>
      <c r="LZ543" s="16" t="s">
        <v>843</v>
      </c>
      <c r="MA543" s="16" t="s">
        <v>843</v>
      </c>
      <c r="MB543" s="16" t="s">
        <v>843</v>
      </c>
      <c r="MC543" s="16" t="s">
        <v>844</v>
      </c>
      <c r="ME543" s="16" t="s">
        <v>11656</v>
      </c>
      <c r="MF543" s="16" t="s">
        <v>8847</v>
      </c>
      <c r="MP543" s="16" t="s">
        <v>1824</v>
      </c>
      <c r="MR543" s="16" t="s">
        <v>470</v>
      </c>
      <c r="MS543" s="16" t="s">
        <v>11900</v>
      </c>
      <c r="MT543" s="16" t="s">
        <v>8931</v>
      </c>
      <c r="MU543" s="16" t="s">
        <v>817</v>
      </c>
      <c r="NC543" s="16" t="s">
        <v>486</v>
      </c>
      <c r="NE543" s="16" t="s">
        <v>486</v>
      </c>
      <c r="NG543" s="16" t="s">
        <v>1378</v>
      </c>
      <c r="NI543" s="16" t="s">
        <v>11658</v>
      </c>
      <c r="NR543" s="16" t="s">
        <v>877</v>
      </c>
      <c r="NS543" s="16" t="s">
        <v>462</v>
      </c>
      <c r="NT543" s="16" t="s">
        <v>478</v>
      </c>
      <c r="NU543" s="16">
        <v>1.1910000000000001</v>
      </c>
      <c r="NV543" s="16" t="s">
        <v>457</v>
      </c>
      <c r="NW543" s="16" t="s">
        <v>1177</v>
      </c>
      <c r="NX543" s="16" t="s">
        <v>1142</v>
      </c>
      <c r="OB543" s="16" t="s">
        <v>833</v>
      </c>
      <c r="OC543" s="16" t="s">
        <v>877</v>
      </c>
    </row>
    <row r="544" spans="1:393" x14ac:dyDescent="0.25">
      <c r="A544" s="16" t="s">
        <v>11929</v>
      </c>
      <c r="B544" s="16" t="s">
        <v>1056</v>
      </c>
      <c r="C544" s="16" t="s">
        <v>972</v>
      </c>
      <c r="D544" s="16" t="s">
        <v>844</v>
      </c>
      <c r="E544" s="16" t="s">
        <v>843</v>
      </c>
      <c r="F544" s="16" t="s">
        <v>843</v>
      </c>
      <c r="G544" s="16" t="s">
        <v>843</v>
      </c>
      <c r="H544" s="16" t="s">
        <v>843</v>
      </c>
      <c r="I544" s="16" t="s">
        <v>843</v>
      </c>
      <c r="J544" s="16" t="s">
        <v>843</v>
      </c>
      <c r="K544" s="16" t="s">
        <v>843</v>
      </c>
      <c r="L544" s="16" t="s">
        <v>843</v>
      </c>
      <c r="M544" s="16" t="s">
        <v>843</v>
      </c>
      <c r="N544" s="16" t="s">
        <v>843</v>
      </c>
      <c r="O544" s="16" t="s">
        <v>843</v>
      </c>
      <c r="Q544" s="16" t="s">
        <v>844</v>
      </c>
      <c r="R544" s="16">
        <v>8</v>
      </c>
      <c r="T544" s="16" t="s">
        <v>474</v>
      </c>
      <c r="U544" s="16" t="s">
        <v>843</v>
      </c>
      <c r="V544" s="16" t="s">
        <v>844</v>
      </c>
      <c r="W544" s="16" t="s">
        <v>843</v>
      </c>
      <c r="X544" s="16" t="s">
        <v>843</v>
      </c>
      <c r="Y544" s="16" t="s">
        <v>843</v>
      </c>
      <c r="Z544" s="16" t="s">
        <v>844</v>
      </c>
      <c r="AA544" s="16" t="s">
        <v>843</v>
      </c>
      <c r="AB544" s="16" t="s">
        <v>843</v>
      </c>
      <c r="AC544" s="16" t="s">
        <v>844</v>
      </c>
      <c r="AF544" s="16" t="s">
        <v>11695</v>
      </c>
      <c r="AG544" s="16" t="s">
        <v>11708</v>
      </c>
      <c r="AH544" s="16" t="s">
        <v>843</v>
      </c>
      <c r="AI544" s="16" t="s">
        <v>843</v>
      </c>
      <c r="AJ544" s="16" t="s">
        <v>843</v>
      </c>
      <c r="AK544" s="16" t="s">
        <v>843</v>
      </c>
      <c r="AL544" s="16" t="s">
        <v>844</v>
      </c>
      <c r="AM544" s="16" t="s">
        <v>844</v>
      </c>
      <c r="AN544" s="16" t="s">
        <v>843</v>
      </c>
      <c r="AO544" s="16" t="s">
        <v>843</v>
      </c>
      <c r="AP544" s="16" t="s">
        <v>843</v>
      </c>
      <c r="AQ544" s="16" t="s">
        <v>844</v>
      </c>
      <c r="AR544" s="16" t="s">
        <v>4433</v>
      </c>
      <c r="AS544" s="16" t="s">
        <v>843</v>
      </c>
      <c r="AT544" s="16" t="s">
        <v>843</v>
      </c>
      <c r="AU544" s="16" t="s">
        <v>843</v>
      </c>
      <c r="AV544" s="16" t="s">
        <v>843</v>
      </c>
      <c r="AW544" s="16" t="s">
        <v>843</v>
      </c>
      <c r="AX544" s="16" t="s">
        <v>843</v>
      </c>
      <c r="AY544" s="16" t="s">
        <v>844</v>
      </c>
      <c r="BF544" s="16" t="s">
        <v>844</v>
      </c>
      <c r="BI544" s="16" t="s">
        <v>7785</v>
      </c>
      <c r="BJ544" s="16" t="s">
        <v>843</v>
      </c>
      <c r="BK544" s="16" t="s">
        <v>843</v>
      </c>
      <c r="BL544" s="16" t="s">
        <v>843</v>
      </c>
      <c r="BM544" s="16" t="s">
        <v>843</v>
      </c>
      <c r="BN544" s="16" t="s">
        <v>843</v>
      </c>
      <c r="BO544" s="16" t="s">
        <v>844</v>
      </c>
      <c r="BP544" s="16" t="s">
        <v>843</v>
      </c>
      <c r="BQ544" s="16" t="s">
        <v>843</v>
      </c>
      <c r="CC544" s="16" t="s">
        <v>867</v>
      </c>
      <c r="CD544" s="16" t="s">
        <v>6837</v>
      </c>
      <c r="CE544" s="16" t="s">
        <v>7537</v>
      </c>
      <c r="DN544" s="16" t="s">
        <v>4411</v>
      </c>
      <c r="DQ544" s="16" t="s">
        <v>7093</v>
      </c>
      <c r="DR544" s="16" t="s">
        <v>865</v>
      </c>
      <c r="DX544" s="16" t="s">
        <v>865</v>
      </c>
      <c r="ES544" s="16" t="s">
        <v>865</v>
      </c>
      <c r="EU544" s="16" t="s">
        <v>7810</v>
      </c>
      <c r="EV544" s="16" t="s">
        <v>865</v>
      </c>
      <c r="HC544" s="16" t="s">
        <v>865</v>
      </c>
      <c r="KO544" s="16" t="s">
        <v>10110</v>
      </c>
      <c r="KP544" s="16" t="s">
        <v>10109</v>
      </c>
      <c r="KQ544" s="16" t="s">
        <v>8694</v>
      </c>
      <c r="KR544" s="16" t="s">
        <v>11930</v>
      </c>
      <c r="KS544" s="16" t="s">
        <v>10111</v>
      </c>
      <c r="KT544" s="16" t="s">
        <v>8696</v>
      </c>
      <c r="KU544" s="16" t="s">
        <v>844</v>
      </c>
      <c r="KV544" s="16" t="s">
        <v>8696</v>
      </c>
      <c r="KW544" s="16" t="s">
        <v>851</v>
      </c>
      <c r="KY544" s="16" t="s">
        <v>486</v>
      </c>
      <c r="LA544" s="16" t="s">
        <v>11675</v>
      </c>
      <c r="LB544" s="16" t="s">
        <v>11653</v>
      </c>
      <c r="LC544" s="16" t="s">
        <v>10879</v>
      </c>
      <c r="LF544" s="16" t="s">
        <v>11654</v>
      </c>
      <c r="LI544" s="16" t="s">
        <v>11655</v>
      </c>
      <c r="LM544" s="16" t="s">
        <v>8741</v>
      </c>
      <c r="LO544" s="16" t="s">
        <v>844</v>
      </c>
      <c r="LP544" s="16" t="s">
        <v>843</v>
      </c>
      <c r="LQ544" s="16" t="s">
        <v>844</v>
      </c>
      <c r="LR544" s="16" t="s">
        <v>844</v>
      </c>
      <c r="LS544" s="16" t="s">
        <v>844</v>
      </c>
      <c r="LT544" s="16" t="s">
        <v>843</v>
      </c>
      <c r="LU544" s="16" t="s">
        <v>844</v>
      </c>
      <c r="LV544" s="16" t="s">
        <v>843</v>
      </c>
      <c r="LW544" s="16" t="s">
        <v>843</v>
      </c>
      <c r="LX544" s="16" t="s">
        <v>843</v>
      </c>
      <c r="LY544" s="16" t="s">
        <v>843</v>
      </c>
      <c r="LZ544" s="16" t="s">
        <v>843</v>
      </c>
      <c r="MA544" s="16" t="s">
        <v>843</v>
      </c>
      <c r="MB544" s="16" t="s">
        <v>843</v>
      </c>
      <c r="MC544" s="16" t="s">
        <v>844</v>
      </c>
      <c r="MD544" s="16" t="s">
        <v>11676</v>
      </c>
      <c r="ME544" s="16" t="s">
        <v>11677</v>
      </c>
      <c r="MF544" s="16" t="s">
        <v>8847</v>
      </c>
      <c r="MR544" s="16" t="s">
        <v>474</v>
      </c>
      <c r="MS544" s="16" t="s">
        <v>11900</v>
      </c>
      <c r="MT544" s="16" t="s">
        <v>8931</v>
      </c>
      <c r="MV544" s="16" t="s">
        <v>487</v>
      </c>
      <c r="MW544" s="16" t="s">
        <v>1265</v>
      </c>
      <c r="MX544" s="16" t="s">
        <v>1262</v>
      </c>
      <c r="MY544" s="16" t="s">
        <v>486</v>
      </c>
      <c r="MZ544" s="16" t="s">
        <v>487</v>
      </c>
      <c r="NA544" s="16" t="s">
        <v>486</v>
      </c>
      <c r="NC544" s="16" t="s">
        <v>486</v>
      </c>
      <c r="NE544" s="16" t="s">
        <v>486</v>
      </c>
      <c r="NI544" s="16" t="s">
        <v>11658</v>
      </c>
      <c r="NL544" s="16" t="s">
        <v>844</v>
      </c>
      <c r="NS544" s="16" t="s">
        <v>462</v>
      </c>
      <c r="NT544" s="16" t="s">
        <v>478</v>
      </c>
      <c r="NU544" s="16">
        <v>1.1910000000000001</v>
      </c>
      <c r="NV544" s="16" t="s">
        <v>860</v>
      </c>
      <c r="NW544" s="16" t="s">
        <v>1182</v>
      </c>
      <c r="NX544" s="16" t="s">
        <v>1142</v>
      </c>
      <c r="NY544" s="16" t="s">
        <v>1122</v>
      </c>
      <c r="NZ544" s="16" t="s">
        <v>938</v>
      </c>
    </row>
    <row r="545" spans="1:394" x14ac:dyDescent="0.25">
      <c r="A545" s="16" t="s">
        <v>9757</v>
      </c>
      <c r="B545" s="16" t="s">
        <v>844</v>
      </c>
      <c r="C545" s="16" t="s">
        <v>972</v>
      </c>
      <c r="D545" s="16" t="s">
        <v>844</v>
      </c>
      <c r="E545" s="16" t="s">
        <v>843</v>
      </c>
      <c r="F545" s="16" t="s">
        <v>843</v>
      </c>
      <c r="G545" s="16" t="s">
        <v>843</v>
      </c>
      <c r="H545" s="16" t="s">
        <v>843</v>
      </c>
      <c r="I545" s="16" t="s">
        <v>843</v>
      </c>
      <c r="J545" s="16" t="s">
        <v>843</v>
      </c>
      <c r="K545" s="16" t="s">
        <v>843</v>
      </c>
      <c r="L545" s="16" t="s">
        <v>843</v>
      </c>
      <c r="M545" s="16" t="s">
        <v>843</v>
      </c>
      <c r="N545" s="16" t="s">
        <v>843</v>
      </c>
      <c r="O545" s="16" t="s">
        <v>843</v>
      </c>
      <c r="Q545" s="16" t="s">
        <v>844</v>
      </c>
      <c r="R545" s="16">
        <v>36</v>
      </c>
      <c r="T545" s="16" t="s">
        <v>470</v>
      </c>
      <c r="U545" s="16" t="s">
        <v>844</v>
      </c>
      <c r="V545" s="16" t="s">
        <v>843</v>
      </c>
      <c r="W545" s="16" t="s">
        <v>844</v>
      </c>
      <c r="X545" s="16" t="s">
        <v>843</v>
      </c>
      <c r="Y545" s="16" t="s">
        <v>843</v>
      </c>
      <c r="Z545" s="16" t="s">
        <v>843</v>
      </c>
      <c r="AA545" s="16" t="s">
        <v>843</v>
      </c>
      <c r="AB545" s="16" t="s">
        <v>844</v>
      </c>
      <c r="AC545" s="16" t="s">
        <v>843</v>
      </c>
      <c r="AD545" s="16" t="s">
        <v>867</v>
      </c>
      <c r="AF545" s="16" t="s">
        <v>11740</v>
      </c>
      <c r="AG545" s="16" t="s">
        <v>11851</v>
      </c>
      <c r="AH545" s="16" t="s">
        <v>844</v>
      </c>
      <c r="AI545" s="16" t="s">
        <v>844</v>
      </c>
      <c r="AJ545" s="16" t="s">
        <v>844</v>
      </c>
      <c r="AK545" s="16" t="s">
        <v>843</v>
      </c>
      <c r="AL545" s="16" t="s">
        <v>844</v>
      </c>
      <c r="AM545" s="16" t="s">
        <v>844</v>
      </c>
      <c r="AN545" s="16" t="s">
        <v>843</v>
      </c>
      <c r="AO545" s="16" t="s">
        <v>843</v>
      </c>
      <c r="AP545" s="16" t="s">
        <v>843</v>
      </c>
      <c r="AQ545" s="16" t="s">
        <v>844</v>
      </c>
      <c r="AR545" s="16" t="s">
        <v>4433</v>
      </c>
      <c r="AS545" s="16" t="s">
        <v>843</v>
      </c>
      <c r="AT545" s="16" t="s">
        <v>843</v>
      </c>
      <c r="AU545" s="16" t="s">
        <v>843</v>
      </c>
      <c r="AV545" s="16" t="s">
        <v>843</v>
      </c>
      <c r="AW545" s="16" t="s">
        <v>843</v>
      </c>
      <c r="AX545" s="16" t="s">
        <v>843</v>
      </c>
      <c r="AY545" s="16" t="s">
        <v>844</v>
      </c>
      <c r="BF545" s="16" t="s">
        <v>844</v>
      </c>
      <c r="BH545" s="16" t="s">
        <v>7383</v>
      </c>
      <c r="BI545" s="16" t="s">
        <v>7770</v>
      </c>
      <c r="BJ545" s="16" t="s">
        <v>844</v>
      </c>
      <c r="BK545" s="16" t="s">
        <v>843</v>
      </c>
      <c r="BL545" s="16" t="s">
        <v>843</v>
      </c>
      <c r="BM545" s="16" t="s">
        <v>843</v>
      </c>
      <c r="BN545" s="16" t="s">
        <v>843</v>
      </c>
      <c r="BO545" s="16" t="s">
        <v>843</v>
      </c>
      <c r="BP545" s="16" t="s">
        <v>843</v>
      </c>
      <c r="BQ545" s="16" t="s">
        <v>843</v>
      </c>
      <c r="BR545" s="16" t="s">
        <v>7790</v>
      </c>
      <c r="BS545" s="16" t="s">
        <v>844</v>
      </c>
      <c r="BT545" s="16" t="s">
        <v>843</v>
      </c>
      <c r="BU545" s="16" t="s">
        <v>843</v>
      </c>
      <c r="BV545" s="16" t="s">
        <v>843</v>
      </c>
      <c r="BW545" s="16" t="s">
        <v>843</v>
      </c>
      <c r="BX545" s="16" t="s">
        <v>843</v>
      </c>
      <c r="BY545" s="16" t="s">
        <v>843</v>
      </c>
      <c r="BZ545" s="16" t="s">
        <v>843</v>
      </c>
      <c r="CA545" s="16" t="s">
        <v>843</v>
      </c>
      <c r="DX545" s="16" t="s">
        <v>865</v>
      </c>
      <c r="ES545" s="16" t="s">
        <v>865</v>
      </c>
      <c r="EU545" s="16" t="s">
        <v>7810</v>
      </c>
      <c r="EV545" s="16" t="s">
        <v>865</v>
      </c>
      <c r="FT545" s="16" t="s">
        <v>865</v>
      </c>
      <c r="HC545" s="16" t="s">
        <v>865</v>
      </c>
      <c r="JA545" s="16" t="s">
        <v>4816</v>
      </c>
      <c r="JB545" s="16" t="s">
        <v>865</v>
      </c>
      <c r="JC545" s="16" t="s">
        <v>865</v>
      </c>
      <c r="JD545" s="16" t="s">
        <v>865</v>
      </c>
      <c r="JE545" s="16" t="s">
        <v>865</v>
      </c>
      <c r="JF545" s="16" t="s">
        <v>865</v>
      </c>
      <c r="JG545" s="16" t="s">
        <v>1056</v>
      </c>
      <c r="JH545" s="16" t="s">
        <v>7591</v>
      </c>
      <c r="JJ545" s="16" t="s">
        <v>867</v>
      </c>
      <c r="KF545" s="16" t="s">
        <v>4942</v>
      </c>
      <c r="KI545" s="16" t="s">
        <v>4982</v>
      </c>
      <c r="KK545" s="16" t="s">
        <v>4883</v>
      </c>
      <c r="KM545" s="16" t="s">
        <v>7607</v>
      </c>
      <c r="KO545" s="16" t="s">
        <v>10116</v>
      </c>
      <c r="KP545" s="16" t="s">
        <v>10115</v>
      </c>
      <c r="KQ545" s="16" t="s">
        <v>8694</v>
      </c>
      <c r="KR545" s="16" t="s">
        <v>11931</v>
      </c>
      <c r="KS545" s="16" t="s">
        <v>10117</v>
      </c>
      <c r="KT545" s="16" t="s">
        <v>9148</v>
      </c>
      <c r="KU545" s="16" t="s">
        <v>844</v>
      </c>
      <c r="KV545" s="16" t="s">
        <v>9148</v>
      </c>
      <c r="KW545" s="16" t="s">
        <v>851</v>
      </c>
      <c r="KY545" s="16" t="s">
        <v>486</v>
      </c>
      <c r="LC545" s="16" t="s">
        <v>10879</v>
      </c>
      <c r="LF545" s="16" t="s">
        <v>11654</v>
      </c>
      <c r="LI545" s="16" t="s">
        <v>11655</v>
      </c>
      <c r="LJ545" s="16" t="s">
        <v>843</v>
      </c>
      <c r="LM545" s="16" t="s">
        <v>8741</v>
      </c>
      <c r="LO545" s="16" t="s">
        <v>844</v>
      </c>
      <c r="LP545" s="16" t="s">
        <v>844</v>
      </c>
      <c r="LQ545" s="16" t="s">
        <v>844</v>
      </c>
      <c r="LR545" s="16" t="s">
        <v>844</v>
      </c>
      <c r="LS545" s="16" t="s">
        <v>844</v>
      </c>
      <c r="LT545" s="16" t="s">
        <v>843</v>
      </c>
      <c r="LU545" s="16" t="s">
        <v>843</v>
      </c>
      <c r="LV545" s="16" t="s">
        <v>843</v>
      </c>
      <c r="LW545" s="16" t="s">
        <v>843</v>
      </c>
      <c r="LX545" s="16" t="s">
        <v>843</v>
      </c>
      <c r="LY545" s="16" t="s">
        <v>843</v>
      </c>
      <c r="LZ545" s="16" t="s">
        <v>843</v>
      </c>
      <c r="MA545" s="16" t="s">
        <v>843</v>
      </c>
      <c r="MB545" s="16" t="s">
        <v>843</v>
      </c>
      <c r="MC545" s="16" t="s">
        <v>844</v>
      </c>
      <c r="ME545" s="16" t="s">
        <v>11656</v>
      </c>
      <c r="MF545" s="16" t="s">
        <v>8847</v>
      </c>
      <c r="MJ545" s="16" t="s">
        <v>1837</v>
      </c>
      <c r="MO545" s="16" t="s">
        <v>1805</v>
      </c>
      <c r="MP545" s="16" t="s">
        <v>1829</v>
      </c>
      <c r="MQ545" s="16" t="s">
        <v>1790</v>
      </c>
      <c r="MR545" s="16" t="s">
        <v>470</v>
      </c>
      <c r="MS545" s="16" t="s">
        <v>11900</v>
      </c>
      <c r="MT545" s="16" t="s">
        <v>8972</v>
      </c>
      <c r="MU545" s="16" t="s">
        <v>817</v>
      </c>
      <c r="NC545" s="16" t="s">
        <v>486</v>
      </c>
      <c r="ND545" s="16" t="s">
        <v>486</v>
      </c>
      <c r="NE545" s="16" t="s">
        <v>486</v>
      </c>
      <c r="NG545" s="16" t="s">
        <v>1380</v>
      </c>
      <c r="NI545" s="16" t="s">
        <v>11658</v>
      </c>
      <c r="NS545" s="16" t="s">
        <v>462</v>
      </c>
      <c r="NT545" s="16" t="s">
        <v>482</v>
      </c>
      <c r="NU545" s="16">
        <v>0.79400000000000004</v>
      </c>
      <c r="NV545" s="16" t="s">
        <v>451</v>
      </c>
      <c r="NW545" s="16" t="s">
        <v>1175</v>
      </c>
      <c r="NX545" s="16" t="s">
        <v>1142</v>
      </c>
      <c r="OC545" s="16" t="s">
        <v>451</v>
      </c>
    </row>
    <row r="546" spans="1:394" x14ac:dyDescent="0.25">
      <c r="A546" s="16" t="s">
        <v>11932</v>
      </c>
      <c r="B546" s="16" t="s">
        <v>1056</v>
      </c>
      <c r="C546" s="16" t="s">
        <v>972</v>
      </c>
      <c r="D546" s="16" t="s">
        <v>844</v>
      </c>
      <c r="E546" s="16" t="s">
        <v>843</v>
      </c>
      <c r="F546" s="16" t="s">
        <v>843</v>
      </c>
      <c r="G546" s="16" t="s">
        <v>843</v>
      </c>
      <c r="H546" s="16" t="s">
        <v>843</v>
      </c>
      <c r="I546" s="16" t="s">
        <v>843</v>
      </c>
      <c r="J546" s="16" t="s">
        <v>843</v>
      </c>
      <c r="K546" s="16" t="s">
        <v>843</v>
      </c>
      <c r="L546" s="16" t="s">
        <v>843</v>
      </c>
      <c r="M546" s="16" t="s">
        <v>843</v>
      </c>
      <c r="N546" s="16" t="s">
        <v>843</v>
      </c>
      <c r="O546" s="16" t="s">
        <v>843</v>
      </c>
      <c r="Q546" s="16" t="s">
        <v>844</v>
      </c>
      <c r="R546" s="16">
        <v>7</v>
      </c>
      <c r="T546" s="16" t="s">
        <v>474</v>
      </c>
      <c r="U546" s="16" t="s">
        <v>843</v>
      </c>
      <c r="V546" s="16" t="s">
        <v>844</v>
      </c>
      <c r="W546" s="16" t="s">
        <v>843</v>
      </c>
      <c r="X546" s="16" t="s">
        <v>843</v>
      </c>
      <c r="Y546" s="16" t="s">
        <v>843</v>
      </c>
      <c r="Z546" s="16" t="s">
        <v>844</v>
      </c>
      <c r="AA546" s="16" t="s">
        <v>843</v>
      </c>
      <c r="AB546" s="16" t="s">
        <v>843</v>
      </c>
      <c r="AC546" s="16" t="s">
        <v>844</v>
      </c>
      <c r="AF546" s="16" t="s">
        <v>11740</v>
      </c>
      <c r="AG546" s="16" t="s">
        <v>11710</v>
      </c>
      <c r="AH546" s="16" t="s">
        <v>844</v>
      </c>
      <c r="AI546" s="16" t="s">
        <v>843</v>
      </c>
      <c r="AJ546" s="16" t="s">
        <v>843</v>
      </c>
      <c r="AK546" s="16" t="s">
        <v>843</v>
      </c>
      <c r="AL546" s="16" t="s">
        <v>844</v>
      </c>
      <c r="AM546" s="16" t="s">
        <v>844</v>
      </c>
      <c r="AN546" s="16" t="s">
        <v>843</v>
      </c>
      <c r="AO546" s="16" t="s">
        <v>843</v>
      </c>
      <c r="AP546" s="16" t="s">
        <v>843</v>
      </c>
      <c r="AQ546" s="16" t="s">
        <v>844</v>
      </c>
      <c r="AR546" s="16" t="s">
        <v>4433</v>
      </c>
      <c r="AS546" s="16" t="s">
        <v>843</v>
      </c>
      <c r="AT546" s="16" t="s">
        <v>843</v>
      </c>
      <c r="AU546" s="16" t="s">
        <v>843</v>
      </c>
      <c r="AV546" s="16" t="s">
        <v>843</v>
      </c>
      <c r="AW546" s="16" t="s">
        <v>843</v>
      </c>
      <c r="AX546" s="16" t="s">
        <v>843</v>
      </c>
      <c r="AY546" s="16" t="s">
        <v>844</v>
      </c>
      <c r="BF546" s="16" t="s">
        <v>844</v>
      </c>
      <c r="BI546" s="16" t="s">
        <v>7776</v>
      </c>
      <c r="BJ546" s="16" t="s">
        <v>843</v>
      </c>
      <c r="BK546" s="16" t="s">
        <v>843</v>
      </c>
      <c r="BL546" s="16" t="s">
        <v>844</v>
      </c>
      <c r="BM546" s="16" t="s">
        <v>843</v>
      </c>
      <c r="BN546" s="16" t="s">
        <v>843</v>
      </c>
      <c r="BO546" s="16" t="s">
        <v>843</v>
      </c>
      <c r="BP546" s="16" t="s">
        <v>843</v>
      </c>
      <c r="BQ546" s="16" t="s">
        <v>843</v>
      </c>
      <c r="BR546" s="16" t="s">
        <v>7793</v>
      </c>
      <c r="BS546" s="16" t="s">
        <v>843</v>
      </c>
      <c r="BT546" s="16" t="s">
        <v>844</v>
      </c>
      <c r="BU546" s="16" t="s">
        <v>843</v>
      </c>
      <c r="BV546" s="16" t="s">
        <v>843</v>
      </c>
      <c r="BW546" s="16" t="s">
        <v>843</v>
      </c>
      <c r="BX546" s="16" t="s">
        <v>843</v>
      </c>
      <c r="BY546" s="16" t="s">
        <v>843</v>
      </c>
      <c r="BZ546" s="16" t="s">
        <v>843</v>
      </c>
      <c r="CA546" s="16" t="s">
        <v>843</v>
      </c>
      <c r="CC546" s="16" t="s">
        <v>867</v>
      </c>
      <c r="CD546" s="16" t="s">
        <v>6837</v>
      </c>
      <c r="CE546" s="16" t="s">
        <v>7537</v>
      </c>
      <c r="DN546" s="16" t="s">
        <v>4411</v>
      </c>
      <c r="DQ546" s="16" t="s">
        <v>7093</v>
      </c>
      <c r="DR546" s="16" t="s">
        <v>865</v>
      </c>
      <c r="DX546" s="16" t="s">
        <v>865</v>
      </c>
      <c r="ES546" s="16" t="s">
        <v>865</v>
      </c>
      <c r="EU546" s="16" t="s">
        <v>7810</v>
      </c>
      <c r="EV546" s="16" t="s">
        <v>865</v>
      </c>
      <c r="HC546" s="16" t="s">
        <v>865</v>
      </c>
      <c r="KO546" s="16" t="s">
        <v>10116</v>
      </c>
      <c r="KP546" s="16" t="s">
        <v>10115</v>
      </c>
      <c r="KQ546" s="16" t="s">
        <v>8694</v>
      </c>
      <c r="KR546" s="16" t="s">
        <v>11933</v>
      </c>
      <c r="KS546" s="16" t="s">
        <v>10117</v>
      </c>
      <c r="KT546" s="16" t="s">
        <v>9148</v>
      </c>
      <c r="KU546" s="16" t="s">
        <v>844</v>
      </c>
      <c r="KV546" s="16" t="s">
        <v>9148</v>
      </c>
      <c r="KW546" s="16" t="s">
        <v>851</v>
      </c>
      <c r="KY546" s="16" t="s">
        <v>486</v>
      </c>
      <c r="LA546" s="16" t="s">
        <v>11675</v>
      </c>
      <c r="LB546" s="16" t="s">
        <v>11653</v>
      </c>
      <c r="LC546" s="16" t="s">
        <v>10879</v>
      </c>
      <c r="LF546" s="16" t="s">
        <v>11654</v>
      </c>
      <c r="LI546" s="16" t="s">
        <v>11655</v>
      </c>
      <c r="LM546" s="16" t="s">
        <v>8741</v>
      </c>
      <c r="LO546" s="16" t="s">
        <v>844</v>
      </c>
      <c r="LP546" s="16" t="s">
        <v>844</v>
      </c>
      <c r="LQ546" s="16" t="s">
        <v>844</v>
      </c>
      <c r="LR546" s="16" t="s">
        <v>844</v>
      </c>
      <c r="LS546" s="16" t="s">
        <v>844</v>
      </c>
      <c r="LT546" s="16" t="s">
        <v>843</v>
      </c>
      <c r="LU546" s="16" t="s">
        <v>843</v>
      </c>
      <c r="LV546" s="16" t="s">
        <v>843</v>
      </c>
      <c r="LW546" s="16" t="s">
        <v>843</v>
      </c>
      <c r="LX546" s="16" t="s">
        <v>843</v>
      </c>
      <c r="LY546" s="16" t="s">
        <v>843</v>
      </c>
      <c r="LZ546" s="16" t="s">
        <v>843</v>
      </c>
      <c r="MA546" s="16" t="s">
        <v>843</v>
      </c>
      <c r="MB546" s="16" t="s">
        <v>843</v>
      </c>
      <c r="MC546" s="16" t="s">
        <v>844</v>
      </c>
      <c r="MD546" s="16" t="s">
        <v>11676</v>
      </c>
      <c r="ME546" s="16" t="s">
        <v>11677</v>
      </c>
      <c r="MF546" s="16" t="s">
        <v>8847</v>
      </c>
      <c r="MR546" s="16" t="s">
        <v>474</v>
      </c>
      <c r="MS546" s="16" t="s">
        <v>11900</v>
      </c>
      <c r="MT546" s="16" t="s">
        <v>8972</v>
      </c>
      <c r="MV546" s="16" t="s">
        <v>487</v>
      </c>
      <c r="MW546" s="16" t="s">
        <v>1265</v>
      </c>
      <c r="MX546" s="16" t="s">
        <v>1262</v>
      </c>
      <c r="MY546" s="16" t="s">
        <v>486</v>
      </c>
      <c r="MZ546" s="16" t="s">
        <v>487</v>
      </c>
      <c r="NA546" s="16" t="s">
        <v>486</v>
      </c>
      <c r="NC546" s="16" t="s">
        <v>486</v>
      </c>
      <c r="NE546" s="16" t="s">
        <v>486</v>
      </c>
      <c r="NI546" s="16" t="s">
        <v>11658</v>
      </c>
      <c r="NL546" s="16" t="s">
        <v>844</v>
      </c>
      <c r="NS546" s="16" t="s">
        <v>462</v>
      </c>
      <c r="NT546" s="16" t="s">
        <v>482</v>
      </c>
      <c r="NU546" s="16">
        <v>0.79400000000000004</v>
      </c>
      <c r="NV546" s="16" t="s">
        <v>860</v>
      </c>
      <c r="NW546" s="16" t="s">
        <v>1182</v>
      </c>
      <c r="NX546" s="16" t="s">
        <v>1142</v>
      </c>
      <c r="NY546" s="16" t="s">
        <v>1122</v>
      </c>
      <c r="NZ546" s="16" t="s">
        <v>938</v>
      </c>
    </row>
    <row r="547" spans="1:394" x14ac:dyDescent="0.25">
      <c r="A547" s="16" t="s">
        <v>11934</v>
      </c>
      <c r="B547" s="16" t="s">
        <v>844</v>
      </c>
      <c r="C547" s="16" t="s">
        <v>972</v>
      </c>
      <c r="D547" s="16" t="s">
        <v>844</v>
      </c>
      <c r="E547" s="16" t="s">
        <v>843</v>
      </c>
      <c r="F547" s="16" t="s">
        <v>843</v>
      </c>
      <c r="G547" s="16" t="s">
        <v>843</v>
      </c>
      <c r="H547" s="16" t="s">
        <v>843</v>
      </c>
      <c r="I547" s="16" t="s">
        <v>843</v>
      </c>
      <c r="J547" s="16" t="s">
        <v>843</v>
      </c>
      <c r="K547" s="16" t="s">
        <v>843</v>
      </c>
      <c r="L547" s="16" t="s">
        <v>843</v>
      </c>
      <c r="M547" s="16" t="s">
        <v>843</v>
      </c>
      <c r="N547" s="16" t="s">
        <v>843</v>
      </c>
      <c r="O547" s="16" t="s">
        <v>843</v>
      </c>
      <c r="Q547" s="16" t="s">
        <v>844</v>
      </c>
      <c r="R547" s="16">
        <v>57</v>
      </c>
      <c r="T547" s="16" t="s">
        <v>474</v>
      </c>
      <c r="U547" s="16" t="s">
        <v>843</v>
      </c>
      <c r="V547" s="16" t="s">
        <v>844</v>
      </c>
      <c r="W547" s="16" t="s">
        <v>843</v>
      </c>
      <c r="X547" s="16" t="s">
        <v>844</v>
      </c>
      <c r="Y547" s="16" t="s">
        <v>843</v>
      </c>
      <c r="Z547" s="16" t="s">
        <v>843</v>
      </c>
      <c r="AA547" s="16" t="s">
        <v>843</v>
      </c>
      <c r="AB547" s="16" t="s">
        <v>843</v>
      </c>
      <c r="AC547" s="16" t="s">
        <v>843</v>
      </c>
      <c r="AD547" s="16" t="s">
        <v>867</v>
      </c>
      <c r="AF547" s="16" t="s">
        <v>11902</v>
      </c>
      <c r="AG547" s="16" t="s">
        <v>11768</v>
      </c>
      <c r="AH547" s="16" t="s">
        <v>843</v>
      </c>
      <c r="AI547" s="16" t="s">
        <v>843</v>
      </c>
      <c r="AJ547" s="16" t="s">
        <v>844</v>
      </c>
      <c r="AK547" s="16" t="s">
        <v>843</v>
      </c>
      <c r="AL547" s="16" t="s">
        <v>844</v>
      </c>
      <c r="AM547" s="16" t="s">
        <v>844</v>
      </c>
      <c r="AN547" s="16" t="s">
        <v>843</v>
      </c>
      <c r="AO547" s="16" t="s">
        <v>843</v>
      </c>
      <c r="AP547" s="16" t="s">
        <v>843</v>
      </c>
      <c r="AQ547" s="16" t="s">
        <v>844</v>
      </c>
      <c r="AR547" s="16" t="s">
        <v>4421</v>
      </c>
      <c r="AS547" s="16" t="s">
        <v>843</v>
      </c>
      <c r="AT547" s="16" t="s">
        <v>843</v>
      </c>
      <c r="AU547" s="16" t="s">
        <v>844</v>
      </c>
      <c r="AV547" s="16" t="s">
        <v>843</v>
      </c>
      <c r="AW547" s="16" t="s">
        <v>843</v>
      </c>
      <c r="AX547" s="16" t="s">
        <v>843</v>
      </c>
      <c r="AY547" s="16" t="s">
        <v>843</v>
      </c>
      <c r="BB547" s="16" t="s">
        <v>4437</v>
      </c>
      <c r="BF547" s="16" t="s">
        <v>844</v>
      </c>
      <c r="BH547" s="16" t="s">
        <v>7383</v>
      </c>
      <c r="BI547" s="16" t="s">
        <v>7785</v>
      </c>
      <c r="BJ547" s="16" t="s">
        <v>843</v>
      </c>
      <c r="BK547" s="16" t="s">
        <v>843</v>
      </c>
      <c r="BL547" s="16" t="s">
        <v>843</v>
      </c>
      <c r="BM547" s="16" t="s">
        <v>843</v>
      </c>
      <c r="BN547" s="16" t="s">
        <v>843</v>
      </c>
      <c r="BO547" s="16" t="s">
        <v>844</v>
      </c>
      <c r="BP547" s="16" t="s">
        <v>843</v>
      </c>
      <c r="BQ547" s="16" t="s">
        <v>843</v>
      </c>
      <c r="DX547" s="16" t="s">
        <v>865</v>
      </c>
      <c r="ES547" s="16" t="s">
        <v>865</v>
      </c>
      <c r="EU547" s="16" t="s">
        <v>7810</v>
      </c>
      <c r="EV547" s="16" t="s">
        <v>865</v>
      </c>
      <c r="HC547" s="16" t="s">
        <v>865</v>
      </c>
      <c r="JA547" s="16" t="s">
        <v>4822</v>
      </c>
      <c r="JB547" s="16" t="s">
        <v>867</v>
      </c>
      <c r="JC547" s="16" t="s">
        <v>865</v>
      </c>
      <c r="JG547" s="16" t="s">
        <v>843</v>
      </c>
      <c r="JV547" s="16">
        <v>4</v>
      </c>
      <c r="JW547" s="16" t="s">
        <v>7600</v>
      </c>
      <c r="JX547" s="16">
        <v>200</v>
      </c>
      <c r="JZ547" s="16" t="s">
        <v>4901</v>
      </c>
      <c r="KB547" s="16" t="s">
        <v>7610</v>
      </c>
      <c r="KD547" s="16" t="s">
        <v>4920</v>
      </c>
      <c r="KE547" s="16" t="s">
        <v>7277</v>
      </c>
      <c r="KF547" s="16" t="s">
        <v>4411</v>
      </c>
      <c r="KH547" s="16" t="s">
        <v>7642</v>
      </c>
      <c r="KI547" s="16" t="s">
        <v>4982</v>
      </c>
      <c r="KK547" s="16" t="s">
        <v>4901</v>
      </c>
      <c r="KM547" s="16" t="s">
        <v>7610</v>
      </c>
      <c r="KO547" s="16" t="s">
        <v>10120</v>
      </c>
      <c r="KP547" s="16" t="s">
        <v>10119</v>
      </c>
      <c r="KQ547" s="16" t="s">
        <v>8694</v>
      </c>
      <c r="KR547" s="16" t="s">
        <v>11935</v>
      </c>
      <c r="KS547" s="16" t="s">
        <v>10121</v>
      </c>
      <c r="KT547" s="16" t="s">
        <v>8696</v>
      </c>
      <c r="KU547" s="16" t="s">
        <v>844</v>
      </c>
      <c r="KV547" s="16" t="s">
        <v>8696</v>
      </c>
      <c r="KW547" s="16" t="s">
        <v>851</v>
      </c>
      <c r="KY547" s="16" t="s">
        <v>486</v>
      </c>
      <c r="LC547" s="16" t="s">
        <v>10879</v>
      </c>
      <c r="LF547" s="16" t="s">
        <v>11654</v>
      </c>
      <c r="LI547" s="16" t="s">
        <v>11655</v>
      </c>
      <c r="LJ547" s="16" t="s">
        <v>831</v>
      </c>
      <c r="LK547" s="16" t="s">
        <v>831</v>
      </c>
      <c r="LL547" s="16" t="s">
        <v>8756</v>
      </c>
      <c r="LM547" s="16" t="s">
        <v>8741</v>
      </c>
      <c r="LO547" s="16" t="s">
        <v>843</v>
      </c>
      <c r="LP547" s="16" t="s">
        <v>1056</v>
      </c>
      <c r="LQ547" s="16" t="s">
        <v>844</v>
      </c>
      <c r="LR547" s="16" t="s">
        <v>844</v>
      </c>
      <c r="LS547" s="16" t="s">
        <v>844</v>
      </c>
      <c r="LT547" s="16" t="s">
        <v>844</v>
      </c>
      <c r="LU547" s="16" t="s">
        <v>843</v>
      </c>
      <c r="LV547" s="16" t="s">
        <v>843</v>
      </c>
      <c r="LW547" s="16" t="s">
        <v>843</v>
      </c>
      <c r="LX547" s="16" t="s">
        <v>844</v>
      </c>
      <c r="LY547" s="16" t="s">
        <v>843</v>
      </c>
      <c r="LZ547" s="16" t="s">
        <v>843</v>
      </c>
      <c r="MA547" s="16" t="s">
        <v>843</v>
      </c>
      <c r="MB547" s="16" t="s">
        <v>843</v>
      </c>
      <c r="MC547" s="16" t="s">
        <v>843</v>
      </c>
      <c r="ME547" s="16" t="s">
        <v>11656</v>
      </c>
      <c r="MF547" s="16" t="s">
        <v>8847</v>
      </c>
      <c r="MG547" s="16" t="s">
        <v>1839</v>
      </c>
      <c r="MH547" s="16" t="s">
        <v>11667</v>
      </c>
      <c r="MI547" s="16" t="s">
        <v>11733</v>
      </c>
      <c r="MJ547" s="16" t="s">
        <v>1839</v>
      </c>
      <c r="MK547" s="16" t="s">
        <v>8746</v>
      </c>
      <c r="ML547" s="16" t="s">
        <v>1781</v>
      </c>
      <c r="MM547" s="16" t="s">
        <v>486</v>
      </c>
      <c r="MN547" s="16" t="s">
        <v>1798</v>
      </c>
      <c r="MP547" s="16" t="s">
        <v>1829</v>
      </c>
      <c r="MQ547" s="16" t="s">
        <v>1781</v>
      </c>
      <c r="MR547" s="16" t="s">
        <v>474</v>
      </c>
      <c r="MS547" s="16" t="s">
        <v>11900</v>
      </c>
      <c r="MT547" s="16" t="s">
        <v>8732</v>
      </c>
      <c r="MU547" s="16" t="s">
        <v>817</v>
      </c>
      <c r="NC547" s="16" t="s">
        <v>486</v>
      </c>
      <c r="NE547" s="16" t="s">
        <v>486</v>
      </c>
      <c r="NG547" s="16" t="s">
        <v>1378</v>
      </c>
      <c r="NH547" s="16" t="s">
        <v>1912</v>
      </c>
      <c r="NI547" s="16" t="s">
        <v>11658</v>
      </c>
      <c r="NJ547" s="16" t="s">
        <v>11936</v>
      </c>
      <c r="NK547" s="16" t="s">
        <v>11937</v>
      </c>
      <c r="NR547" s="16" t="s">
        <v>451</v>
      </c>
      <c r="NS547" s="16" t="s">
        <v>462</v>
      </c>
      <c r="NT547" s="16" t="s">
        <v>478</v>
      </c>
      <c r="NU547" s="16">
        <v>1.1910000000000001</v>
      </c>
      <c r="NV547" s="16" t="s">
        <v>451</v>
      </c>
      <c r="NW547" s="16" t="s">
        <v>1181</v>
      </c>
      <c r="NX547" s="16" t="s">
        <v>1142</v>
      </c>
      <c r="OB547" s="16" t="s">
        <v>831</v>
      </c>
      <c r="OC547" s="16" t="s">
        <v>451</v>
      </c>
    </row>
    <row r="548" spans="1:394" x14ac:dyDescent="0.25">
      <c r="A548" s="16" t="s">
        <v>11938</v>
      </c>
      <c r="B548" s="16" t="s">
        <v>1056</v>
      </c>
      <c r="C548" s="16" t="s">
        <v>4187</v>
      </c>
      <c r="D548" s="16" t="s">
        <v>843</v>
      </c>
      <c r="E548" s="16" t="s">
        <v>844</v>
      </c>
      <c r="F548" s="16" t="s">
        <v>843</v>
      </c>
      <c r="G548" s="16" t="s">
        <v>843</v>
      </c>
      <c r="H548" s="16" t="s">
        <v>843</v>
      </c>
      <c r="I548" s="16" t="s">
        <v>843</v>
      </c>
      <c r="J548" s="16" t="s">
        <v>843</v>
      </c>
      <c r="K548" s="16" t="s">
        <v>843</v>
      </c>
      <c r="L548" s="16" t="s">
        <v>843</v>
      </c>
      <c r="M548" s="16" t="s">
        <v>843</v>
      </c>
      <c r="N548" s="16" t="s">
        <v>843</v>
      </c>
      <c r="O548" s="16" t="s">
        <v>843</v>
      </c>
      <c r="Q548" s="16" t="s">
        <v>843</v>
      </c>
      <c r="R548" s="16">
        <v>55</v>
      </c>
      <c r="T548" s="16" t="s">
        <v>470</v>
      </c>
      <c r="U548" s="16" t="s">
        <v>844</v>
      </c>
      <c r="V548" s="16" t="s">
        <v>843</v>
      </c>
      <c r="W548" s="16" t="s">
        <v>844</v>
      </c>
      <c r="X548" s="16" t="s">
        <v>843</v>
      </c>
      <c r="Y548" s="16" t="s">
        <v>843</v>
      </c>
      <c r="Z548" s="16" t="s">
        <v>843</v>
      </c>
      <c r="AA548" s="16" t="s">
        <v>843</v>
      </c>
      <c r="AB548" s="16" t="s">
        <v>844</v>
      </c>
      <c r="AC548" s="16" t="s">
        <v>843</v>
      </c>
      <c r="AD548" s="16" t="s">
        <v>867</v>
      </c>
      <c r="BF548" s="16" t="s">
        <v>843</v>
      </c>
      <c r="JB548" s="16" t="s">
        <v>865</v>
      </c>
      <c r="JC548" s="16" t="s">
        <v>865</v>
      </c>
      <c r="JD548" s="16" t="s">
        <v>865</v>
      </c>
      <c r="JE548" s="16" t="s">
        <v>865</v>
      </c>
      <c r="JF548" s="16" t="s">
        <v>865</v>
      </c>
      <c r="JG548" s="16" t="s">
        <v>843</v>
      </c>
      <c r="JH548" s="16" t="s">
        <v>7577</v>
      </c>
      <c r="JJ548" s="16" t="s">
        <v>867</v>
      </c>
      <c r="KO548" s="16" t="s">
        <v>10120</v>
      </c>
      <c r="KP548" s="16" t="s">
        <v>10119</v>
      </c>
      <c r="KQ548" s="16" t="s">
        <v>8694</v>
      </c>
      <c r="KR548" s="16" t="s">
        <v>11939</v>
      </c>
      <c r="KS548" s="16" t="s">
        <v>10121</v>
      </c>
      <c r="KT548" s="16" t="s">
        <v>8696</v>
      </c>
      <c r="KU548" s="16" t="s">
        <v>844</v>
      </c>
      <c r="KV548" s="16" t="s">
        <v>8696</v>
      </c>
      <c r="LC548" s="16" t="s">
        <v>10879</v>
      </c>
      <c r="LF548" s="16" t="s">
        <v>11654</v>
      </c>
      <c r="LJ548" s="16" t="s">
        <v>843</v>
      </c>
      <c r="LM548" s="16" t="s">
        <v>8741</v>
      </c>
      <c r="LO548" s="16" t="s">
        <v>843</v>
      </c>
      <c r="LP548" s="16" t="s">
        <v>1056</v>
      </c>
      <c r="LQ548" s="16" t="s">
        <v>844</v>
      </c>
      <c r="LR548" s="16" t="s">
        <v>844</v>
      </c>
      <c r="LS548" s="16" t="s">
        <v>844</v>
      </c>
      <c r="LT548" s="16" t="s">
        <v>844</v>
      </c>
      <c r="LU548" s="16" t="s">
        <v>843</v>
      </c>
      <c r="LV548" s="16" t="s">
        <v>843</v>
      </c>
      <c r="LW548" s="16" t="s">
        <v>843</v>
      </c>
      <c r="LX548" s="16" t="s">
        <v>844</v>
      </c>
      <c r="LY548" s="16" t="s">
        <v>843</v>
      </c>
      <c r="LZ548" s="16" t="s">
        <v>843</v>
      </c>
      <c r="MA548" s="16" t="s">
        <v>843</v>
      </c>
      <c r="MB548" s="16" t="s">
        <v>843</v>
      </c>
      <c r="MC548" s="16" t="s">
        <v>843</v>
      </c>
      <c r="ME548" s="16" t="s">
        <v>11656</v>
      </c>
      <c r="MF548" s="16" t="s">
        <v>8847</v>
      </c>
      <c r="MR548" s="16" t="s">
        <v>470</v>
      </c>
      <c r="MS548" s="16" t="s">
        <v>11900</v>
      </c>
      <c r="NI548" s="16" t="s">
        <v>11658</v>
      </c>
      <c r="NS548" s="16" t="s">
        <v>462</v>
      </c>
      <c r="NT548" s="16" t="s">
        <v>478</v>
      </c>
      <c r="NU548" s="16">
        <v>1.1910000000000001</v>
      </c>
      <c r="NV548" s="16" t="s">
        <v>451</v>
      </c>
      <c r="NW548" s="16" t="s">
        <v>1175</v>
      </c>
      <c r="NX548" s="16" t="s">
        <v>1142</v>
      </c>
      <c r="OC548" s="16" t="s">
        <v>451</v>
      </c>
    </row>
    <row r="549" spans="1:394" x14ac:dyDescent="0.25">
      <c r="A549" s="16" t="s">
        <v>11940</v>
      </c>
      <c r="B549" s="16" t="s">
        <v>844</v>
      </c>
      <c r="C549" s="16" t="s">
        <v>972</v>
      </c>
      <c r="D549" s="16" t="s">
        <v>844</v>
      </c>
      <c r="E549" s="16" t="s">
        <v>843</v>
      </c>
      <c r="F549" s="16" t="s">
        <v>843</v>
      </c>
      <c r="G549" s="16" t="s">
        <v>843</v>
      </c>
      <c r="H549" s="16" t="s">
        <v>843</v>
      </c>
      <c r="I549" s="16" t="s">
        <v>843</v>
      </c>
      <c r="J549" s="16" t="s">
        <v>843</v>
      </c>
      <c r="K549" s="16" t="s">
        <v>843</v>
      </c>
      <c r="L549" s="16" t="s">
        <v>843</v>
      </c>
      <c r="M549" s="16" t="s">
        <v>843</v>
      </c>
      <c r="N549" s="16" t="s">
        <v>843</v>
      </c>
      <c r="O549" s="16" t="s">
        <v>843</v>
      </c>
      <c r="Q549" s="16" t="s">
        <v>844</v>
      </c>
      <c r="R549" s="16">
        <v>65</v>
      </c>
      <c r="T549" s="16" t="s">
        <v>474</v>
      </c>
      <c r="U549" s="16" t="s">
        <v>843</v>
      </c>
      <c r="V549" s="16" t="s">
        <v>844</v>
      </c>
      <c r="W549" s="16" t="s">
        <v>843</v>
      </c>
      <c r="X549" s="16" t="s">
        <v>844</v>
      </c>
      <c r="Y549" s="16" t="s">
        <v>843</v>
      </c>
      <c r="Z549" s="16" t="s">
        <v>843</v>
      </c>
      <c r="AA549" s="16" t="s">
        <v>843</v>
      </c>
      <c r="AB549" s="16" t="s">
        <v>843</v>
      </c>
      <c r="AC549" s="16" t="s">
        <v>843</v>
      </c>
      <c r="AD549" s="16" t="s">
        <v>867</v>
      </c>
      <c r="AF549" s="16" t="s">
        <v>11902</v>
      </c>
      <c r="AG549" s="16" t="s">
        <v>11891</v>
      </c>
      <c r="AH549" s="16" t="s">
        <v>844</v>
      </c>
      <c r="AI549" s="16" t="s">
        <v>843</v>
      </c>
      <c r="AJ549" s="16" t="s">
        <v>844</v>
      </c>
      <c r="AK549" s="16" t="s">
        <v>843</v>
      </c>
      <c r="AL549" s="16" t="s">
        <v>844</v>
      </c>
      <c r="AM549" s="16" t="s">
        <v>843</v>
      </c>
      <c r="AN549" s="16" t="s">
        <v>843</v>
      </c>
      <c r="AO549" s="16" t="s">
        <v>843</v>
      </c>
      <c r="AP549" s="16" t="s">
        <v>843</v>
      </c>
      <c r="AQ549" s="16" t="s">
        <v>843</v>
      </c>
      <c r="AR549" s="16" t="s">
        <v>11815</v>
      </c>
      <c r="AS549" s="16" t="s">
        <v>844</v>
      </c>
      <c r="AT549" s="16" t="s">
        <v>844</v>
      </c>
      <c r="AU549" s="16" t="s">
        <v>844</v>
      </c>
      <c r="AV549" s="16" t="s">
        <v>843</v>
      </c>
      <c r="AW549" s="16" t="s">
        <v>843</v>
      </c>
      <c r="AX549" s="16" t="s">
        <v>843</v>
      </c>
      <c r="AY549" s="16" t="s">
        <v>843</v>
      </c>
      <c r="AZ549" s="16" t="s">
        <v>4437</v>
      </c>
      <c r="BA549" s="16" t="s">
        <v>4437</v>
      </c>
      <c r="BB549" s="16" t="s">
        <v>4437</v>
      </c>
      <c r="BF549" s="16" t="s">
        <v>843</v>
      </c>
      <c r="BI549" s="16" t="s">
        <v>7785</v>
      </c>
      <c r="BJ549" s="16" t="s">
        <v>843</v>
      </c>
      <c r="BK549" s="16" t="s">
        <v>843</v>
      </c>
      <c r="BL549" s="16" t="s">
        <v>843</v>
      </c>
      <c r="BM549" s="16" t="s">
        <v>843</v>
      </c>
      <c r="BN549" s="16" t="s">
        <v>843</v>
      </c>
      <c r="BO549" s="16" t="s">
        <v>844</v>
      </c>
      <c r="BP549" s="16" t="s">
        <v>843</v>
      </c>
      <c r="BQ549" s="16" t="s">
        <v>843</v>
      </c>
      <c r="DX549" s="16" t="s">
        <v>867</v>
      </c>
      <c r="DY549" s="16" t="s">
        <v>867</v>
      </c>
      <c r="ES549" s="16" t="s">
        <v>867</v>
      </c>
      <c r="EU549" s="16" t="s">
        <v>7813</v>
      </c>
      <c r="EV549" s="16" t="s">
        <v>865</v>
      </c>
      <c r="FF549" s="16" t="s">
        <v>7845</v>
      </c>
      <c r="FG549" s="16" t="s">
        <v>4965</v>
      </c>
      <c r="FH549" s="16" t="s">
        <v>843</v>
      </c>
      <c r="FI549" s="16" t="s">
        <v>843</v>
      </c>
      <c r="FJ549" s="16" t="s">
        <v>844</v>
      </c>
      <c r="FK549" s="16" t="s">
        <v>843</v>
      </c>
      <c r="FL549" s="16" t="s">
        <v>843</v>
      </c>
      <c r="FM549" s="16" t="s">
        <v>843</v>
      </c>
      <c r="FN549" s="16" t="s">
        <v>843</v>
      </c>
      <c r="FO549" s="16" t="s">
        <v>843</v>
      </c>
      <c r="FP549" s="16" t="s">
        <v>843</v>
      </c>
      <c r="FQ549" s="16" t="s">
        <v>843</v>
      </c>
      <c r="HC549" s="16" t="s">
        <v>867</v>
      </c>
      <c r="HD549" s="16" t="s">
        <v>865</v>
      </c>
      <c r="JA549" s="16" t="s">
        <v>4816</v>
      </c>
      <c r="JB549" s="16" t="s">
        <v>865</v>
      </c>
      <c r="JC549" s="16" t="s">
        <v>865</v>
      </c>
      <c r="JD549" s="16" t="s">
        <v>865</v>
      </c>
      <c r="JE549" s="16" t="s">
        <v>865</v>
      </c>
      <c r="JF549" s="16" t="s">
        <v>865</v>
      </c>
      <c r="JG549" s="16" t="s">
        <v>843</v>
      </c>
      <c r="JH549" s="16" t="s">
        <v>5638</v>
      </c>
      <c r="JJ549" s="16" t="s">
        <v>865</v>
      </c>
      <c r="KF549" s="16" t="s">
        <v>864</v>
      </c>
      <c r="KI549" s="16" t="s">
        <v>4849</v>
      </c>
      <c r="KO549" s="16" t="s">
        <v>10124</v>
      </c>
      <c r="KP549" s="16" t="s">
        <v>10123</v>
      </c>
      <c r="KQ549" s="16" t="s">
        <v>8694</v>
      </c>
      <c r="KR549" s="16" t="s">
        <v>11941</v>
      </c>
      <c r="KS549" s="16" t="s">
        <v>10125</v>
      </c>
      <c r="KT549" s="16" t="s">
        <v>8696</v>
      </c>
      <c r="KU549" s="16" t="s">
        <v>844</v>
      </c>
      <c r="KV549" s="16" t="s">
        <v>8696</v>
      </c>
      <c r="KW549" s="16" t="s">
        <v>851</v>
      </c>
      <c r="KX549" s="16" t="s">
        <v>487</v>
      </c>
      <c r="KY549" s="16" t="s">
        <v>487</v>
      </c>
      <c r="KZ549" s="16" t="s">
        <v>487</v>
      </c>
      <c r="LC549" s="16" t="s">
        <v>10879</v>
      </c>
      <c r="LF549" s="16" t="s">
        <v>11654</v>
      </c>
      <c r="LI549" s="16" t="s">
        <v>11655</v>
      </c>
      <c r="LJ549" s="16" t="s">
        <v>843</v>
      </c>
      <c r="LL549" s="16" t="s">
        <v>8711</v>
      </c>
      <c r="LM549" s="16" t="s">
        <v>8741</v>
      </c>
      <c r="LO549" s="16" t="s">
        <v>843</v>
      </c>
      <c r="LP549" s="16" t="s">
        <v>843</v>
      </c>
      <c r="LQ549" s="16" t="s">
        <v>843</v>
      </c>
      <c r="LR549" s="16" t="s">
        <v>844</v>
      </c>
      <c r="LS549" s="16" t="s">
        <v>843</v>
      </c>
      <c r="LT549" s="16" t="s">
        <v>844</v>
      </c>
      <c r="LU549" s="16" t="s">
        <v>844</v>
      </c>
      <c r="LV549" s="16" t="s">
        <v>843</v>
      </c>
      <c r="LW549" s="16" t="s">
        <v>844</v>
      </c>
      <c r="LX549" s="16" t="s">
        <v>843</v>
      </c>
      <c r="LY549" s="16" t="s">
        <v>843</v>
      </c>
      <c r="LZ549" s="16" t="s">
        <v>843</v>
      </c>
      <c r="MA549" s="16" t="s">
        <v>843</v>
      </c>
      <c r="MB549" s="16" t="s">
        <v>843</v>
      </c>
      <c r="MC549" s="16" t="s">
        <v>843</v>
      </c>
      <c r="ME549" s="16" t="s">
        <v>11656</v>
      </c>
      <c r="MF549" s="16" t="s">
        <v>8847</v>
      </c>
      <c r="MP549" s="16" t="s">
        <v>13845</v>
      </c>
      <c r="MR549" s="16" t="s">
        <v>474</v>
      </c>
      <c r="MS549" s="16" t="s">
        <v>11900</v>
      </c>
      <c r="MT549" s="16" t="s">
        <v>8732</v>
      </c>
      <c r="NC549" s="16" t="s">
        <v>487</v>
      </c>
      <c r="NE549" s="16" t="s">
        <v>487</v>
      </c>
      <c r="NF549" s="16" t="s">
        <v>486</v>
      </c>
      <c r="NG549" s="16" t="s">
        <v>1380</v>
      </c>
      <c r="NI549" s="16" t="s">
        <v>11658</v>
      </c>
      <c r="NR549" s="16" t="s">
        <v>878</v>
      </c>
      <c r="NS549" s="16" t="s">
        <v>462</v>
      </c>
      <c r="NT549" s="16" t="s">
        <v>478</v>
      </c>
      <c r="NU549" s="16">
        <v>1.1910000000000001</v>
      </c>
      <c r="NV549" s="16" t="s">
        <v>457</v>
      </c>
      <c r="NW549" s="16" t="s">
        <v>1183</v>
      </c>
      <c r="NX549" s="16" t="s">
        <v>1142</v>
      </c>
      <c r="OB549" s="16" t="s">
        <v>833</v>
      </c>
      <c r="OC549" s="16" t="s">
        <v>878</v>
      </c>
    </row>
    <row r="550" spans="1:394" x14ac:dyDescent="0.25">
      <c r="A550" s="16" t="s">
        <v>11942</v>
      </c>
      <c r="B550" s="16" t="s">
        <v>844</v>
      </c>
      <c r="C550" s="16" t="s">
        <v>972</v>
      </c>
      <c r="D550" s="16" t="s">
        <v>844</v>
      </c>
      <c r="E550" s="16" t="s">
        <v>843</v>
      </c>
      <c r="F550" s="16" t="s">
        <v>843</v>
      </c>
      <c r="G550" s="16" t="s">
        <v>843</v>
      </c>
      <c r="H550" s="16" t="s">
        <v>843</v>
      </c>
      <c r="I550" s="16" t="s">
        <v>843</v>
      </c>
      <c r="J550" s="16" t="s">
        <v>843</v>
      </c>
      <c r="K550" s="16" t="s">
        <v>843</v>
      </c>
      <c r="L550" s="16" t="s">
        <v>843</v>
      </c>
      <c r="M550" s="16" t="s">
        <v>843</v>
      </c>
      <c r="N550" s="16" t="s">
        <v>843</v>
      </c>
      <c r="O550" s="16" t="s">
        <v>843</v>
      </c>
      <c r="Q550" s="16" t="s">
        <v>844</v>
      </c>
      <c r="R550" s="16">
        <v>71</v>
      </c>
      <c r="T550" s="16" t="s">
        <v>474</v>
      </c>
      <c r="U550" s="16" t="s">
        <v>843</v>
      </c>
      <c r="V550" s="16" t="s">
        <v>844</v>
      </c>
      <c r="W550" s="16" t="s">
        <v>843</v>
      </c>
      <c r="X550" s="16" t="s">
        <v>844</v>
      </c>
      <c r="Y550" s="16" t="s">
        <v>843</v>
      </c>
      <c r="Z550" s="16" t="s">
        <v>843</v>
      </c>
      <c r="AA550" s="16" t="s">
        <v>843</v>
      </c>
      <c r="AB550" s="16" t="s">
        <v>843</v>
      </c>
      <c r="AC550" s="16" t="s">
        <v>843</v>
      </c>
      <c r="AD550" s="16" t="s">
        <v>867</v>
      </c>
      <c r="AF550" s="16" t="s">
        <v>11673</v>
      </c>
      <c r="AG550" s="16" t="s">
        <v>11808</v>
      </c>
      <c r="AH550" s="16" t="s">
        <v>844</v>
      </c>
      <c r="AI550" s="16" t="s">
        <v>844</v>
      </c>
      <c r="AJ550" s="16" t="s">
        <v>844</v>
      </c>
      <c r="AK550" s="16" t="s">
        <v>843</v>
      </c>
      <c r="AL550" s="16" t="s">
        <v>843</v>
      </c>
      <c r="AM550" s="16" t="s">
        <v>843</v>
      </c>
      <c r="AN550" s="16" t="s">
        <v>843</v>
      </c>
      <c r="AO550" s="16" t="s">
        <v>843</v>
      </c>
      <c r="AP550" s="16" t="s">
        <v>843</v>
      </c>
      <c r="AQ550" s="16" t="s">
        <v>843</v>
      </c>
      <c r="AR550" s="16" t="s">
        <v>11680</v>
      </c>
      <c r="AS550" s="16" t="s">
        <v>844</v>
      </c>
      <c r="AT550" s="16" t="s">
        <v>843</v>
      </c>
      <c r="AU550" s="16" t="s">
        <v>844</v>
      </c>
      <c r="AV550" s="16" t="s">
        <v>844</v>
      </c>
      <c r="AW550" s="16" t="s">
        <v>843</v>
      </c>
      <c r="AX550" s="16" t="s">
        <v>843</v>
      </c>
      <c r="AY550" s="16" t="s">
        <v>843</v>
      </c>
      <c r="AZ550" s="16" t="s">
        <v>4437</v>
      </c>
      <c r="BB550" s="16" t="s">
        <v>4437</v>
      </c>
      <c r="BC550" s="16" t="s">
        <v>4437</v>
      </c>
      <c r="BF550" s="16" t="s">
        <v>843</v>
      </c>
      <c r="BI550" s="16" t="s">
        <v>7785</v>
      </c>
      <c r="BJ550" s="16" t="s">
        <v>843</v>
      </c>
      <c r="BK550" s="16" t="s">
        <v>843</v>
      </c>
      <c r="BL550" s="16" t="s">
        <v>843</v>
      </c>
      <c r="BM550" s="16" t="s">
        <v>843</v>
      </c>
      <c r="BN550" s="16" t="s">
        <v>843</v>
      </c>
      <c r="BO550" s="16" t="s">
        <v>844</v>
      </c>
      <c r="BP550" s="16" t="s">
        <v>843</v>
      </c>
      <c r="BQ550" s="16" t="s">
        <v>843</v>
      </c>
      <c r="DX550" s="16" t="s">
        <v>867</v>
      </c>
      <c r="DY550" s="16" t="s">
        <v>867</v>
      </c>
      <c r="ES550" s="16" t="s">
        <v>865</v>
      </c>
      <c r="EU550" s="16" t="s">
        <v>7813</v>
      </c>
      <c r="EV550" s="16" t="s">
        <v>865</v>
      </c>
      <c r="FF550" s="16" t="s">
        <v>7836</v>
      </c>
      <c r="HC550" s="16" t="s">
        <v>865</v>
      </c>
      <c r="JA550" s="16" t="s">
        <v>4813</v>
      </c>
      <c r="JB550" s="16" t="s">
        <v>865</v>
      </c>
      <c r="JC550" s="16" t="s">
        <v>865</v>
      </c>
      <c r="JD550" s="16" t="s">
        <v>865</v>
      </c>
      <c r="JE550" s="16" t="s">
        <v>865</v>
      </c>
      <c r="JF550" s="16" t="s">
        <v>865</v>
      </c>
      <c r="JG550" s="16" t="s">
        <v>843</v>
      </c>
      <c r="JH550" s="16" t="s">
        <v>4846</v>
      </c>
      <c r="KF550" s="16" t="s">
        <v>4926</v>
      </c>
      <c r="KI550" s="16" t="s">
        <v>4846</v>
      </c>
      <c r="KO550" s="16" t="s">
        <v>10130</v>
      </c>
      <c r="KP550" s="16" t="s">
        <v>10129</v>
      </c>
      <c r="KQ550" s="16" t="s">
        <v>8694</v>
      </c>
      <c r="KR550" s="16" t="s">
        <v>11943</v>
      </c>
      <c r="KS550" s="16" t="s">
        <v>10131</v>
      </c>
      <c r="KT550" s="16" t="s">
        <v>9148</v>
      </c>
      <c r="KU550" s="16" t="s">
        <v>844</v>
      </c>
      <c r="KV550" s="16" t="s">
        <v>9148</v>
      </c>
      <c r="KW550" s="16" t="s">
        <v>851</v>
      </c>
      <c r="KX550" s="16" t="s">
        <v>487</v>
      </c>
      <c r="KY550" s="16" t="s">
        <v>487</v>
      </c>
      <c r="KZ550" s="16" t="s">
        <v>487</v>
      </c>
      <c r="LC550" s="16" t="s">
        <v>10879</v>
      </c>
      <c r="LF550" s="16" t="s">
        <v>11654</v>
      </c>
      <c r="LI550" s="16" t="s">
        <v>11655</v>
      </c>
      <c r="LJ550" s="16" t="s">
        <v>843</v>
      </c>
      <c r="LL550" s="16" t="s">
        <v>8711</v>
      </c>
      <c r="LM550" s="16" t="s">
        <v>8741</v>
      </c>
      <c r="LO550" s="16" t="s">
        <v>843</v>
      </c>
      <c r="LP550" s="16" t="s">
        <v>843</v>
      </c>
      <c r="LQ550" s="16" t="s">
        <v>844</v>
      </c>
      <c r="LR550" s="16" t="s">
        <v>844</v>
      </c>
      <c r="LS550" s="16" t="s">
        <v>844</v>
      </c>
      <c r="LT550" s="16" t="s">
        <v>844</v>
      </c>
      <c r="LU550" s="16" t="s">
        <v>1056</v>
      </c>
      <c r="LV550" s="16" t="s">
        <v>843</v>
      </c>
      <c r="LW550" s="16" t="s">
        <v>843</v>
      </c>
      <c r="LX550" s="16" t="s">
        <v>843</v>
      </c>
      <c r="LY550" s="16" t="s">
        <v>843</v>
      </c>
      <c r="LZ550" s="16" t="s">
        <v>843</v>
      </c>
      <c r="MA550" s="16" t="s">
        <v>843</v>
      </c>
      <c r="MB550" s="16" t="s">
        <v>843</v>
      </c>
      <c r="MC550" s="16" t="s">
        <v>843</v>
      </c>
      <c r="ME550" s="16" t="s">
        <v>11656</v>
      </c>
      <c r="MF550" s="16" t="s">
        <v>8847</v>
      </c>
      <c r="MO550" s="16" t="s">
        <v>1817</v>
      </c>
      <c r="MP550" s="16" t="s">
        <v>1824</v>
      </c>
      <c r="MR550" s="16" t="s">
        <v>474</v>
      </c>
      <c r="MS550" s="16" t="s">
        <v>11900</v>
      </c>
      <c r="MT550" s="16" t="s">
        <v>9015</v>
      </c>
      <c r="NC550" s="16" t="s">
        <v>486</v>
      </c>
      <c r="NE550" s="16" t="s">
        <v>486</v>
      </c>
      <c r="NG550" s="16" t="s">
        <v>1376</v>
      </c>
      <c r="NI550" s="16" t="s">
        <v>11658</v>
      </c>
      <c r="NR550" s="16" t="s">
        <v>878</v>
      </c>
      <c r="NS550" s="16" t="s">
        <v>462</v>
      </c>
      <c r="NT550" s="16" t="s">
        <v>482</v>
      </c>
      <c r="NU550" s="16">
        <v>0.79400000000000004</v>
      </c>
      <c r="NV550" s="16" t="s">
        <v>457</v>
      </c>
      <c r="NW550" s="16" t="s">
        <v>1183</v>
      </c>
      <c r="NX550" s="16" t="s">
        <v>1142</v>
      </c>
      <c r="OB550" s="16" t="s">
        <v>833</v>
      </c>
      <c r="OC550" s="16" t="s">
        <v>878</v>
      </c>
    </row>
    <row r="551" spans="1:394" x14ac:dyDescent="0.25">
      <c r="A551" s="16" t="s">
        <v>11944</v>
      </c>
      <c r="B551" s="16" t="s">
        <v>1056</v>
      </c>
      <c r="C551" s="16" t="s">
        <v>972</v>
      </c>
      <c r="D551" s="16" t="s">
        <v>844</v>
      </c>
      <c r="E551" s="16" t="s">
        <v>843</v>
      </c>
      <c r="F551" s="16" t="s">
        <v>843</v>
      </c>
      <c r="G551" s="16" t="s">
        <v>843</v>
      </c>
      <c r="H551" s="16" t="s">
        <v>843</v>
      </c>
      <c r="I551" s="16" t="s">
        <v>843</v>
      </c>
      <c r="J551" s="16" t="s">
        <v>843</v>
      </c>
      <c r="K551" s="16" t="s">
        <v>843</v>
      </c>
      <c r="L551" s="16" t="s">
        <v>843</v>
      </c>
      <c r="M551" s="16" t="s">
        <v>843</v>
      </c>
      <c r="N551" s="16" t="s">
        <v>843</v>
      </c>
      <c r="O551" s="16" t="s">
        <v>843</v>
      </c>
      <c r="Q551" s="16" t="s">
        <v>844</v>
      </c>
      <c r="R551" s="16">
        <v>68</v>
      </c>
      <c r="T551" s="16" t="s">
        <v>470</v>
      </c>
      <c r="U551" s="16" t="s">
        <v>844</v>
      </c>
      <c r="V551" s="16" t="s">
        <v>843</v>
      </c>
      <c r="W551" s="16" t="s">
        <v>844</v>
      </c>
      <c r="X551" s="16" t="s">
        <v>843</v>
      </c>
      <c r="Y551" s="16" t="s">
        <v>843</v>
      </c>
      <c r="Z551" s="16" t="s">
        <v>843</v>
      </c>
      <c r="AA551" s="16" t="s">
        <v>843</v>
      </c>
      <c r="AB551" s="16" t="s">
        <v>843</v>
      </c>
      <c r="AC551" s="16" t="s">
        <v>843</v>
      </c>
      <c r="AD551" s="16" t="s">
        <v>867</v>
      </c>
      <c r="AF551" s="16" t="s">
        <v>11673</v>
      </c>
      <c r="AG551" s="16" t="s">
        <v>11808</v>
      </c>
      <c r="AH551" s="16" t="s">
        <v>844</v>
      </c>
      <c r="AI551" s="16" t="s">
        <v>844</v>
      </c>
      <c r="AJ551" s="16" t="s">
        <v>844</v>
      </c>
      <c r="AK551" s="16" t="s">
        <v>843</v>
      </c>
      <c r="AL551" s="16" t="s">
        <v>843</v>
      </c>
      <c r="AM551" s="16" t="s">
        <v>843</v>
      </c>
      <c r="AN551" s="16" t="s">
        <v>843</v>
      </c>
      <c r="AO551" s="16" t="s">
        <v>843</v>
      </c>
      <c r="AP551" s="16" t="s">
        <v>843</v>
      </c>
      <c r="AQ551" s="16" t="s">
        <v>843</v>
      </c>
      <c r="AR551" s="16" t="s">
        <v>11773</v>
      </c>
      <c r="AS551" s="16" t="s">
        <v>844</v>
      </c>
      <c r="AT551" s="16" t="s">
        <v>843</v>
      </c>
      <c r="AU551" s="16" t="s">
        <v>843</v>
      </c>
      <c r="AV551" s="16" t="s">
        <v>844</v>
      </c>
      <c r="AW551" s="16" t="s">
        <v>843</v>
      </c>
      <c r="AX551" s="16" t="s">
        <v>843</v>
      </c>
      <c r="AY551" s="16" t="s">
        <v>843</v>
      </c>
      <c r="AZ551" s="16" t="s">
        <v>4437</v>
      </c>
      <c r="BC551" s="16" t="s">
        <v>4437</v>
      </c>
      <c r="BF551" s="16" t="s">
        <v>843</v>
      </c>
      <c r="BI551" s="16" t="s">
        <v>7785</v>
      </c>
      <c r="BJ551" s="16" t="s">
        <v>843</v>
      </c>
      <c r="BK551" s="16" t="s">
        <v>843</v>
      </c>
      <c r="BL551" s="16" t="s">
        <v>843</v>
      </c>
      <c r="BM551" s="16" t="s">
        <v>843</v>
      </c>
      <c r="BN551" s="16" t="s">
        <v>843</v>
      </c>
      <c r="BO551" s="16" t="s">
        <v>844</v>
      </c>
      <c r="BP551" s="16" t="s">
        <v>843</v>
      </c>
      <c r="BQ551" s="16" t="s">
        <v>843</v>
      </c>
      <c r="DX551" s="16" t="s">
        <v>865</v>
      </c>
      <c r="ES551" s="16" t="s">
        <v>865</v>
      </c>
      <c r="EU551" s="16" t="s">
        <v>7810</v>
      </c>
      <c r="EV551" s="16" t="s">
        <v>865</v>
      </c>
      <c r="FF551" s="16" t="s">
        <v>7836</v>
      </c>
      <c r="HC551" s="16" t="s">
        <v>865</v>
      </c>
      <c r="JA551" s="16" t="s">
        <v>4822</v>
      </c>
      <c r="JB551" s="16" t="s">
        <v>865</v>
      </c>
      <c r="JC551" s="16" t="s">
        <v>865</v>
      </c>
      <c r="JD551" s="16" t="s">
        <v>865</v>
      </c>
      <c r="JE551" s="16" t="s">
        <v>865</v>
      </c>
      <c r="JF551" s="16" t="s">
        <v>865</v>
      </c>
      <c r="JG551" s="16" t="s">
        <v>843</v>
      </c>
      <c r="JH551" s="16" t="s">
        <v>4846</v>
      </c>
      <c r="KF551" s="16" t="s">
        <v>4926</v>
      </c>
      <c r="KI551" s="16" t="s">
        <v>4846</v>
      </c>
      <c r="KO551" s="16" t="s">
        <v>10130</v>
      </c>
      <c r="KP551" s="16" t="s">
        <v>10129</v>
      </c>
      <c r="KQ551" s="16" t="s">
        <v>8694</v>
      </c>
      <c r="KR551" s="16" t="s">
        <v>11945</v>
      </c>
      <c r="KS551" s="16" t="s">
        <v>10131</v>
      </c>
      <c r="KT551" s="16" t="s">
        <v>9148</v>
      </c>
      <c r="KU551" s="16" t="s">
        <v>844</v>
      </c>
      <c r="KV551" s="16" t="s">
        <v>9148</v>
      </c>
      <c r="KW551" s="16" t="s">
        <v>851</v>
      </c>
      <c r="KY551" s="16" t="s">
        <v>486</v>
      </c>
      <c r="LC551" s="16" t="s">
        <v>10879</v>
      </c>
      <c r="LF551" s="16" t="s">
        <v>11654</v>
      </c>
      <c r="LI551" s="16" t="s">
        <v>11655</v>
      </c>
      <c r="LJ551" s="16" t="s">
        <v>843</v>
      </c>
      <c r="LL551" s="16" t="s">
        <v>8711</v>
      </c>
      <c r="LM551" s="16" t="s">
        <v>8741</v>
      </c>
      <c r="LO551" s="16" t="s">
        <v>843</v>
      </c>
      <c r="LP551" s="16" t="s">
        <v>843</v>
      </c>
      <c r="LQ551" s="16" t="s">
        <v>844</v>
      </c>
      <c r="LR551" s="16" t="s">
        <v>844</v>
      </c>
      <c r="LS551" s="16" t="s">
        <v>844</v>
      </c>
      <c r="LT551" s="16" t="s">
        <v>844</v>
      </c>
      <c r="LU551" s="16" t="s">
        <v>1056</v>
      </c>
      <c r="LV551" s="16" t="s">
        <v>843</v>
      </c>
      <c r="LW551" s="16" t="s">
        <v>843</v>
      </c>
      <c r="LX551" s="16" t="s">
        <v>843</v>
      </c>
      <c r="LY551" s="16" t="s">
        <v>843</v>
      </c>
      <c r="LZ551" s="16" t="s">
        <v>843</v>
      </c>
      <c r="MA551" s="16" t="s">
        <v>843</v>
      </c>
      <c r="MB551" s="16" t="s">
        <v>843</v>
      </c>
      <c r="MC551" s="16" t="s">
        <v>843</v>
      </c>
      <c r="ME551" s="16" t="s">
        <v>11656</v>
      </c>
      <c r="MF551" s="16" t="s">
        <v>8847</v>
      </c>
      <c r="MO551" s="16" t="s">
        <v>1817</v>
      </c>
      <c r="MP551" s="16" t="s">
        <v>1824</v>
      </c>
      <c r="MR551" s="16" t="s">
        <v>470</v>
      </c>
      <c r="MS551" s="16" t="s">
        <v>11900</v>
      </c>
      <c r="MT551" s="16" t="s">
        <v>9015</v>
      </c>
      <c r="NC551" s="16" t="s">
        <v>486</v>
      </c>
      <c r="NE551" s="16" t="s">
        <v>486</v>
      </c>
      <c r="NG551" s="16" t="s">
        <v>1378</v>
      </c>
      <c r="NI551" s="16" t="s">
        <v>11658</v>
      </c>
      <c r="NR551" s="16" t="s">
        <v>878</v>
      </c>
      <c r="NS551" s="16" t="s">
        <v>462</v>
      </c>
      <c r="NT551" s="16" t="s">
        <v>482</v>
      </c>
      <c r="NU551" s="16">
        <v>0.79400000000000004</v>
      </c>
      <c r="NV551" s="16" t="s">
        <v>457</v>
      </c>
      <c r="NW551" s="16" t="s">
        <v>1177</v>
      </c>
      <c r="NX551" s="16" t="s">
        <v>1142</v>
      </c>
      <c r="OB551" s="16" t="s">
        <v>833</v>
      </c>
      <c r="OC551" s="16" t="s">
        <v>878</v>
      </c>
    </row>
    <row r="552" spans="1:394" x14ac:dyDescent="0.25">
      <c r="A552" s="16" t="s">
        <v>11946</v>
      </c>
      <c r="B552" s="16" t="s">
        <v>844</v>
      </c>
      <c r="C552" s="16" t="s">
        <v>972</v>
      </c>
      <c r="D552" s="16" t="s">
        <v>844</v>
      </c>
      <c r="E552" s="16" t="s">
        <v>843</v>
      </c>
      <c r="F552" s="16" t="s">
        <v>843</v>
      </c>
      <c r="G552" s="16" t="s">
        <v>843</v>
      </c>
      <c r="H552" s="16" t="s">
        <v>843</v>
      </c>
      <c r="I552" s="16" t="s">
        <v>843</v>
      </c>
      <c r="J552" s="16" t="s">
        <v>843</v>
      </c>
      <c r="K552" s="16" t="s">
        <v>843</v>
      </c>
      <c r="L552" s="16" t="s">
        <v>843</v>
      </c>
      <c r="M552" s="16" t="s">
        <v>843</v>
      </c>
      <c r="N552" s="16" t="s">
        <v>843</v>
      </c>
      <c r="O552" s="16" t="s">
        <v>843</v>
      </c>
      <c r="Q552" s="16" t="s">
        <v>844</v>
      </c>
      <c r="R552" s="16">
        <v>63</v>
      </c>
      <c r="T552" s="16" t="s">
        <v>470</v>
      </c>
      <c r="U552" s="16" t="s">
        <v>844</v>
      </c>
      <c r="V552" s="16" t="s">
        <v>843</v>
      </c>
      <c r="W552" s="16" t="s">
        <v>844</v>
      </c>
      <c r="X552" s="16" t="s">
        <v>843</v>
      </c>
      <c r="Y552" s="16" t="s">
        <v>843</v>
      </c>
      <c r="Z552" s="16" t="s">
        <v>843</v>
      </c>
      <c r="AA552" s="16" t="s">
        <v>843</v>
      </c>
      <c r="AB552" s="16" t="s">
        <v>843</v>
      </c>
      <c r="AC552" s="16" t="s">
        <v>843</v>
      </c>
      <c r="AD552" s="16" t="s">
        <v>867</v>
      </c>
      <c r="AF552" s="16" t="s">
        <v>11716</v>
      </c>
      <c r="AG552" s="16" t="s">
        <v>11725</v>
      </c>
      <c r="AH552" s="16" t="s">
        <v>844</v>
      </c>
      <c r="AI552" s="16" t="s">
        <v>844</v>
      </c>
      <c r="AJ552" s="16" t="s">
        <v>843</v>
      </c>
      <c r="AK552" s="16" t="s">
        <v>843</v>
      </c>
      <c r="AL552" s="16" t="s">
        <v>844</v>
      </c>
      <c r="AM552" s="16" t="s">
        <v>844</v>
      </c>
      <c r="AN552" s="16" t="s">
        <v>843</v>
      </c>
      <c r="AO552" s="16" t="s">
        <v>843</v>
      </c>
      <c r="AP552" s="16" t="s">
        <v>843</v>
      </c>
      <c r="AQ552" s="16" t="s">
        <v>844</v>
      </c>
      <c r="AR552" s="16" t="s">
        <v>4415</v>
      </c>
      <c r="AS552" s="16" t="s">
        <v>844</v>
      </c>
      <c r="AT552" s="16" t="s">
        <v>843</v>
      </c>
      <c r="AU552" s="16" t="s">
        <v>843</v>
      </c>
      <c r="AV552" s="16" t="s">
        <v>843</v>
      </c>
      <c r="AW552" s="16" t="s">
        <v>843</v>
      </c>
      <c r="AX552" s="16" t="s">
        <v>843</v>
      </c>
      <c r="AY552" s="16" t="s">
        <v>843</v>
      </c>
      <c r="AZ552" s="16" t="s">
        <v>4437</v>
      </c>
      <c r="BF552" s="16" t="s">
        <v>844</v>
      </c>
      <c r="BH552" s="16" t="s">
        <v>7383</v>
      </c>
      <c r="BI552" s="16" t="s">
        <v>7785</v>
      </c>
      <c r="BJ552" s="16" t="s">
        <v>843</v>
      </c>
      <c r="BK552" s="16" t="s">
        <v>843</v>
      </c>
      <c r="BL552" s="16" t="s">
        <v>843</v>
      </c>
      <c r="BM552" s="16" t="s">
        <v>843</v>
      </c>
      <c r="BN552" s="16" t="s">
        <v>843</v>
      </c>
      <c r="BO552" s="16" t="s">
        <v>844</v>
      </c>
      <c r="BP552" s="16" t="s">
        <v>843</v>
      </c>
      <c r="BQ552" s="16" t="s">
        <v>843</v>
      </c>
      <c r="DX552" s="16" t="s">
        <v>867</v>
      </c>
      <c r="DY552" s="16" t="s">
        <v>867</v>
      </c>
      <c r="ES552" s="16" t="s">
        <v>865</v>
      </c>
      <c r="EU552" s="16" t="s">
        <v>7813</v>
      </c>
      <c r="EV552" s="16" t="s">
        <v>865</v>
      </c>
      <c r="FF552" s="16" t="s">
        <v>7836</v>
      </c>
      <c r="HC552" s="16" t="s">
        <v>865</v>
      </c>
      <c r="JA552" s="16" t="s">
        <v>4816</v>
      </c>
      <c r="JB552" s="16" t="s">
        <v>865</v>
      </c>
      <c r="JC552" s="16" t="s">
        <v>865</v>
      </c>
      <c r="JD552" s="16" t="s">
        <v>865</v>
      </c>
      <c r="JE552" s="16" t="s">
        <v>865</v>
      </c>
      <c r="JF552" s="16" t="s">
        <v>865</v>
      </c>
      <c r="JG552" s="16" t="s">
        <v>843</v>
      </c>
      <c r="JH552" s="16" t="s">
        <v>7577</v>
      </c>
      <c r="JJ552" s="16" t="s">
        <v>865</v>
      </c>
      <c r="KF552" s="16" t="s">
        <v>4926</v>
      </c>
      <c r="KI552" s="16" t="s">
        <v>4843</v>
      </c>
      <c r="KO552" s="16" t="s">
        <v>10135</v>
      </c>
      <c r="KP552" s="16" t="s">
        <v>10134</v>
      </c>
      <c r="KQ552" s="16" t="s">
        <v>8694</v>
      </c>
      <c r="KR552" s="16" t="s">
        <v>11947</v>
      </c>
      <c r="KS552" s="16" t="s">
        <v>10136</v>
      </c>
      <c r="KT552" s="16" t="s">
        <v>9148</v>
      </c>
      <c r="KU552" s="16" t="s">
        <v>844</v>
      </c>
      <c r="KV552" s="16" t="s">
        <v>9148</v>
      </c>
      <c r="KW552" s="16" t="s">
        <v>851</v>
      </c>
      <c r="KX552" s="16" t="s">
        <v>487</v>
      </c>
      <c r="KY552" s="16" t="s">
        <v>487</v>
      </c>
      <c r="KZ552" s="16" t="s">
        <v>487</v>
      </c>
      <c r="LC552" s="16" t="s">
        <v>10879</v>
      </c>
      <c r="LF552" s="16" t="s">
        <v>11654</v>
      </c>
      <c r="LI552" s="16" t="s">
        <v>11655</v>
      </c>
      <c r="LJ552" s="16" t="s">
        <v>843</v>
      </c>
      <c r="LL552" s="16" t="s">
        <v>8711</v>
      </c>
      <c r="LM552" s="16" t="s">
        <v>8741</v>
      </c>
      <c r="LO552" s="16" t="s">
        <v>843</v>
      </c>
      <c r="LP552" s="16" t="s">
        <v>843</v>
      </c>
      <c r="LQ552" s="16" t="s">
        <v>844</v>
      </c>
      <c r="LR552" s="16" t="s">
        <v>844</v>
      </c>
      <c r="LS552" s="16" t="s">
        <v>844</v>
      </c>
      <c r="LT552" s="16" t="s">
        <v>844</v>
      </c>
      <c r="LU552" s="16" t="s">
        <v>1056</v>
      </c>
      <c r="LV552" s="16" t="s">
        <v>844</v>
      </c>
      <c r="LW552" s="16" t="s">
        <v>843</v>
      </c>
      <c r="LX552" s="16" t="s">
        <v>843</v>
      </c>
      <c r="LY552" s="16" t="s">
        <v>843</v>
      </c>
      <c r="LZ552" s="16" t="s">
        <v>843</v>
      </c>
      <c r="MA552" s="16" t="s">
        <v>843</v>
      </c>
      <c r="MB552" s="16" t="s">
        <v>843</v>
      </c>
      <c r="MC552" s="16" t="s">
        <v>843</v>
      </c>
      <c r="ME552" s="16" t="s">
        <v>11656</v>
      </c>
      <c r="MF552" s="16" t="s">
        <v>8847</v>
      </c>
      <c r="MO552" s="16" t="s">
        <v>1817</v>
      </c>
      <c r="MP552" s="16" t="s">
        <v>13846</v>
      </c>
      <c r="MR552" s="16" t="s">
        <v>470</v>
      </c>
      <c r="MS552" s="16" t="s">
        <v>11900</v>
      </c>
      <c r="MT552" s="16" t="s">
        <v>8940</v>
      </c>
      <c r="MU552" s="16" t="s">
        <v>817</v>
      </c>
      <c r="NC552" s="16" t="s">
        <v>486</v>
      </c>
      <c r="NE552" s="16" t="s">
        <v>486</v>
      </c>
      <c r="NG552" s="16" t="s">
        <v>1380</v>
      </c>
      <c r="NI552" s="16" t="s">
        <v>11658</v>
      </c>
      <c r="NR552" s="16" t="s">
        <v>877</v>
      </c>
      <c r="NS552" s="16" t="s">
        <v>462</v>
      </c>
      <c r="NT552" s="16" t="s">
        <v>482</v>
      </c>
      <c r="NU552" s="16">
        <v>0.79400000000000004</v>
      </c>
      <c r="NV552" s="16" t="s">
        <v>457</v>
      </c>
      <c r="NW552" s="16" t="s">
        <v>1177</v>
      </c>
      <c r="NX552" s="16" t="s">
        <v>1142</v>
      </c>
      <c r="OB552" s="16" t="s">
        <v>833</v>
      </c>
      <c r="OC552" s="16" t="s">
        <v>877</v>
      </c>
    </row>
    <row r="553" spans="1:394" x14ac:dyDescent="0.25">
      <c r="A553" s="16" t="s">
        <v>11948</v>
      </c>
      <c r="B553" s="16" t="s">
        <v>1056</v>
      </c>
      <c r="C553" s="16" t="s">
        <v>972</v>
      </c>
      <c r="D553" s="16" t="s">
        <v>844</v>
      </c>
      <c r="E553" s="16" t="s">
        <v>843</v>
      </c>
      <c r="F553" s="16" t="s">
        <v>843</v>
      </c>
      <c r="G553" s="16" t="s">
        <v>843</v>
      </c>
      <c r="H553" s="16" t="s">
        <v>843</v>
      </c>
      <c r="I553" s="16" t="s">
        <v>843</v>
      </c>
      <c r="J553" s="16" t="s">
        <v>843</v>
      </c>
      <c r="K553" s="16" t="s">
        <v>843</v>
      </c>
      <c r="L553" s="16" t="s">
        <v>843</v>
      </c>
      <c r="M553" s="16" t="s">
        <v>843</v>
      </c>
      <c r="N553" s="16" t="s">
        <v>843</v>
      </c>
      <c r="O553" s="16" t="s">
        <v>843</v>
      </c>
      <c r="Q553" s="16" t="s">
        <v>844</v>
      </c>
      <c r="R553" s="16">
        <v>62</v>
      </c>
      <c r="T553" s="16" t="s">
        <v>474</v>
      </c>
      <c r="U553" s="16" t="s">
        <v>843</v>
      </c>
      <c r="V553" s="16" t="s">
        <v>844</v>
      </c>
      <c r="W553" s="16" t="s">
        <v>843</v>
      </c>
      <c r="X553" s="16" t="s">
        <v>844</v>
      </c>
      <c r="Y553" s="16" t="s">
        <v>843</v>
      </c>
      <c r="Z553" s="16" t="s">
        <v>843</v>
      </c>
      <c r="AA553" s="16" t="s">
        <v>843</v>
      </c>
      <c r="AB553" s="16" t="s">
        <v>843</v>
      </c>
      <c r="AC553" s="16" t="s">
        <v>843</v>
      </c>
      <c r="AD553" s="16" t="s">
        <v>867</v>
      </c>
      <c r="AF553" s="16" t="s">
        <v>11716</v>
      </c>
      <c r="AG553" s="16" t="s">
        <v>11725</v>
      </c>
      <c r="AH553" s="16" t="s">
        <v>844</v>
      </c>
      <c r="AI553" s="16" t="s">
        <v>844</v>
      </c>
      <c r="AJ553" s="16" t="s">
        <v>843</v>
      </c>
      <c r="AK553" s="16" t="s">
        <v>843</v>
      </c>
      <c r="AL553" s="16" t="s">
        <v>844</v>
      </c>
      <c r="AM553" s="16" t="s">
        <v>844</v>
      </c>
      <c r="AN553" s="16" t="s">
        <v>843</v>
      </c>
      <c r="AO553" s="16" t="s">
        <v>843</v>
      </c>
      <c r="AP553" s="16" t="s">
        <v>843</v>
      </c>
      <c r="AQ553" s="16" t="s">
        <v>844</v>
      </c>
      <c r="AR553" s="16" t="s">
        <v>11685</v>
      </c>
      <c r="AS553" s="16" t="s">
        <v>843</v>
      </c>
      <c r="AT553" s="16" t="s">
        <v>843</v>
      </c>
      <c r="AU553" s="16" t="s">
        <v>844</v>
      </c>
      <c r="AV553" s="16" t="s">
        <v>843</v>
      </c>
      <c r="AW553" s="16" t="s">
        <v>844</v>
      </c>
      <c r="AX553" s="16" t="s">
        <v>843</v>
      </c>
      <c r="AY553" s="16" t="s">
        <v>843</v>
      </c>
      <c r="BB553" s="16" t="s">
        <v>4443</v>
      </c>
      <c r="BD553" s="16" t="s">
        <v>4443</v>
      </c>
      <c r="BF553" s="16" t="s">
        <v>844</v>
      </c>
      <c r="BH553" s="16" t="s">
        <v>7380</v>
      </c>
      <c r="BI553" s="16" t="s">
        <v>7785</v>
      </c>
      <c r="BJ553" s="16" t="s">
        <v>843</v>
      </c>
      <c r="BK553" s="16" t="s">
        <v>843</v>
      </c>
      <c r="BL553" s="16" t="s">
        <v>843</v>
      </c>
      <c r="BM553" s="16" t="s">
        <v>843</v>
      </c>
      <c r="BN553" s="16" t="s">
        <v>843</v>
      </c>
      <c r="BO553" s="16" t="s">
        <v>844</v>
      </c>
      <c r="BP553" s="16" t="s">
        <v>843</v>
      </c>
      <c r="BQ553" s="16" t="s">
        <v>843</v>
      </c>
      <c r="DX553" s="16" t="s">
        <v>867</v>
      </c>
      <c r="DY553" s="16" t="s">
        <v>867</v>
      </c>
      <c r="ES553" s="16" t="s">
        <v>865</v>
      </c>
      <c r="EU553" s="16" t="s">
        <v>7813</v>
      </c>
      <c r="EV553" s="16" t="s">
        <v>865</v>
      </c>
      <c r="FF553" s="16" t="s">
        <v>7839</v>
      </c>
      <c r="HC553" s="16" t="s">
        <v>867</v>
      </c>
      <c r="HD553" s="16" t="s">
        <v>867</v>
      </c>
      <c r="HE553" s="16" t="s">
        <v>11949</v>
      </c>
      <c r="HF553" s="16" t="s">
        <v>844</v>
      </c>
      <c r="HG553" s="16" t="s">
        <v>843</v>
      </c>
      <c r="HH553" s="16" t="s">
        <v>843</v>
      </c>
      <c r="HI553" s="16" t="s">
        <v>843</v>
      </c>
      <c r="HJ553" s="16" t="s">
        <v>843</v>
      </c>
      <c r="HK553" s="16" t="s">
        <v>843</v>
      </c>
      <c r="HL553" s="16" t="s">
        <v>844</v>
      </c>
      <c r="HM553" s="16" t="s">
        <v>843</v>
      </c>
      <c r="HN553" s="16" t="s">
        <v>843</v>
      </c>
      <c r="HO553" s="16" t="s">
        <v>844</v>
      </c>
      <c r="HP553" s="16" t="s">
        <v>843</v>
      </c>
      <c r="HQ553" s="16" t="s">
        <v>843</v>
      </c>
      <c r="HR553" s="16" t="s">
        <v>843</v>
      </c>
      <c r="HS553" s="16" t="s">
        <v>843</v>
      </c>
      <c r="IZ553" s="16" t="s">
        <v>867</v>
      </c>
      <c r="JA553" s="16" t="s">
        <v>4813</v>
      </c>
      <c r="JB553" s="16" t="s">
        <v>865</v>
      </c>
      <c r="JC553" s="16" t="s">
        <v>865</v>
      </c>
      <c r="JD553" s="16" t="s">
        <v>865</v>
      </c>
      <c r="JE553" s="16" t="s">
        <v>865</v>
      </c>
      <c r="JF553" s="16" t="s">
        <v>865</v>
      </c>
      <c r="JG553" s="16" t="s">
        <v>843</v>
      </c>
      <c r="JH553" s="16" t="s">
        <v>5638</v>
      </c>
      <c r="JJ553" s="16" t="s">
        <v>865</v>
      </c>
      <c r="KF553" s="16" t="s">
        <v>4926</v>
      </c>
      <c r="KI553" s="16" t="s">
        <v>4849</v>
      </c>
      <c r="KO553" s="16" t="s">
        <v>10135</v>
      </c>
      <c r="KP553" s="16" t="s">
        <v>10134</v>
      </c>
      <c r="KQ553" s="16" t="s">
        <v>8694</v>
      </c>
      <c r="KR553" s="16" t="s">
        <v>11950</v>
      </c>
      <c r="KS553" s="16" t="s">
        <v>10136</v>
      </c>
      <c r="KT553" s="16" t="s">
        <v>9148</v>
      </c>
      <c r="KU553" s="16" t="s">
        <v>844</v>
      </c>
      <c r="KV553" s="16" t="s">
        <v>9148</v>
      </c>
      <c r="KW553" s="16" t="s">
        <v>850</v>
      </c>
      <c r="KX553" s="16" t="s">
        <v>487</v>
      </c>
      <c r="KY553" s="16" t="s">
        <v>487</v>
      </c>
      <c r="KZ553" s="16" t="s">
        <v>487</v>
      </c>
      <c r="LC553" s="16" t="s">
        <v>10879</v>
      </c>
      <c r="LF553" s="16" t="s">
        <v>11654</v>
      </c>
      <c r="LI553" s="16" t="s">
        <v>11655</v>
      </c>
      <c r="LJ553" s="16" t="s">
        <v>843</v>
      </c>
      <c r="LL553" s="16" t="s">
        <v>8711</v>
      </c>
      <c r="LM553" s="16" t="s">
        <v>8741</v>
      </c>
      <c r="LO553" s="16" t="s">
        <v>843</v>
      </c>
      <c r="LP553" s="16" t="s">
        <v>843</v>
      </c>
      <c r="LQ553" s="16" t="s">
        <v>844</v>
      </c>
      <c r="LR553" s="16" t="s">
        <v>844</v>
      </c>
      <c r="LS553" s="16" t="s">
        <v>844</v>
      </c>
      <c r="LT553" s="16" t="s">
        <v>844</v>
      </c>
      <c r="LU553" s="16" t="s">
        <v>1056</v>
      </c>
      <c r="LV553" s="16" t="s">
        <v>844</v>
      </c>
      <c r="LW553" s="16" t="s">
        <v>843</v>
      </c>
      <c r="LX553" s="16" t="s">
        <v>843</v>
      </c>
      <c r="LY553" s="16" t="s">
        <v>843</v>
      </c>
      <c r="LZ553" s="16" t="s">
        <v>843</v>
      </c>
      <c r="MA553" s="16" t="s">
        <v>843</v>
      </c>
      <c r="MB553" s="16" t="s">
        <v>843</v>
      </c>
      <c r="MC553" s="16" t="s">
        <v>843</v>
      </c>
      <c r="ME553" s="16" t="s">
        <v>11656</v>
      </c>
      <c r="MF553" s="16" t="s">
        <v>8847</v>
      </c>
      <c r="MO553" s="16" t="s">
        <v>1817</v>
      </c>
      <c r="MP553" s="16" t="s">
        <v>13845</v>
      </c>
      <c r="MR553" s="16" t="s">
        <v>474</v>
      </c>
      <c r="MS553" s="16" t="s">
        <v>11900</v>
      </c>
      <c r="MT553" s="16" t="s">
        <v>8940</v>
      </c>
      <c r="MU553" s="16" t="s">
        <v>817</v>
      </c>
      <c r="NC553" s="16" t="s">
        <v>486</v>
      </c>
      <c r="NE553" s="16" t="s">
        <v>487</v>
      </c>
      <c r="NF553" s="16" t="s">
        <v>487</v>
      </c>
      <c r="NG553" s="16" t="s">
        <v>1376</v>
      </c>
      <c r="NI553" s="16" t="s">
        <v>11658</v>
      </c>
      <c r="NM553" s="16" t="s">
        <v>11834</v>
      </c>
      <c r="NN553" s="16" t="s">
        <v>867</v>
      </c>
      <c r="NO553" s="16" t="s">
        <v>11683</v>
      </c>
      <c r="NP553" s="16" t="s">
        <v>11684</v>
      </c>
      <c r="NR553" s="16" t="s">
        <v>877</v>
      </c>
      <c r="NS553" s="16" t="s">
        <v>462</v>
      </c>
      <c r="NT553" s="16" t="s">
        <v>482</v>
      </c>
      <c r="NU553" s="16">
        <v>0.79400000000000004</v>
      </c>
      <c r="NV553" s="16" t="s">
        <v>457</v>
      </c>
      <c r="NW553" s="16" t="s">
        <v>1183</v>
      </c>
      <c r="NX553" s="16" t="s">
        <v>1142</v>
      </c>
      <c r="OB553" s="16" t="s">
        <v>833</v>
      </c>
      <c r="OC553" s="16" t="s">
        <v>877</v>
      </c>
      <c r="OD553" s="16" t="s">
        <v>487</v>
      </c>
    </row>
    <row r="554" spans="1:394" x14ac:dyDescent="0.25">
      <c r="A554" s="16" t="s">
        <v>11951</v>
      </c>
      <c r="B554" s="16" t="s">
        <v>844</v>
      </c>
      <c r="C554" s="16" t="s">
        <v>972</v>
      </c>
      <c r="D554" s="16" t="s">
        <v>844</v>
      </c>
      <c r="E554" s="16" t="s">
        <v>843</v>
      </c>
      <c r="F554" s="16" t="s">
        <v>843</v>
      </c>
      <c r="G554" s="16" t="s">
        <v>843</v>
      </c>
      <c r="H554" s="16" t="s">
        <v>843</v>
      </c>
      <c r="I554" s="16" t="s">
        <v>843</v>
      </c>
      <c r="J554" s="16" t="s">
        <v>843</v>
      </c>
      <c r="K554" s="16" t="s">
        <v>843</v>
      </c>
      <c r="L554" s="16" t="s">
        <v>843</v>
      </c>
      <c r="M554" s="16" t="s">
        <v>843</v>
      </c>
      <c r="N554" s="16" t="s">
        <v>843</v>
      </c>
      <c r="O554" s="16" t="s">
        <v>843</v>
      </c>
      <c r="Q554" s="16" t="s">
        <v>844</v>
      </c>
      <c r="R554" s="16">
        <v>32</v>
      </c>
      <c r="T554" s="16" t="s">
        <v>470</v>
      </c>
      <c r="U554" s="16" t="s">
        <v>844</v>
      </c>
      <c r="V554" s="16" t="s">
        <v>843</v>
      </c>
      <c r="W554" s="16" t="s">
        <v>844</v>
      </c>
      <c r="X554" s="16" t="s">
        <v>843</v>
      </c>
      <c r="Y554" s="16" t="s">
        <v>843</v>
      </c>
      <c r="Z554" s="16" t="s">
        <v>843</v>
      </c>
      <c r="AA554" s="16" t="s">
        <v>843</v>
      </c>
      <c r="AB554" s="16" t="s">
        <v>844</v>
      </c>
      <c r="AC554" s="16" t="s">
        <v>843</v>
      </c>
      <c r="AD554" s="16" t="s">
        <v>867</v>
      </c>
      <c r="AF554" s="16" t="s">
        <v>11799</v>
      </c>
      <c r="AG554" s="16" t="s">
        <v>11696</v>
      </c>
      <c r="AH554" s="16" t="s">
        <v>844</v>
      </c>
      <c r="AI554" s="16" t="s">
        <v>844</v>
      </c>
      <c r="AJ554" s="16" t="s">
        <v>844</v>
      </c>
      <c r="AK554" s="16" t="s">
        <v>843</v>
      </c>
      <c r="AL554" s="16" t="s">
        <v>843</v>
      </c>
      <c r="AM554" s="16" t="s">
        <v>844</v>
      </c>
      <c r="AN554" s="16" t="s">
        <v>843</v>
      </c>
      <c r="AO554" s="16" t="s">
        <v>843</v>
      </c>
      <c r="AP554" s="16" t="s">
        <v>843</v>
      </c>
      <c r="AQ554" s="16" t="s">
        <v>844</v>
      </c>
      <c r="AR554" s="16" t="s">
        <v>4433</v>
      </c>
      <c r="AS554" s="16" t="s">
        <v>843</v>
      </c>
      <c r="AT554" s="16" t="s">
        <v>843</v>
      </c>
      <c r="AU554" s="16" t="s">
        <v>843</v>
      </c>
      <c r="AV554" s="16" t="s">
        <v>843</v>
      </c>
      <c r="AW554" s="16" t="s">
        <v>843</v>
      </c>
      <c r="AX554" s="16" t="s">
        <v>843</v>
      </c>
      <c r="AY554" s="16" t="s">
        <v>844</v>
      </c>
      <c r="BF554" s="16" t="s">
        <v>844</v>
      </c>
      <c r="BH554" s="16" t="s">
        <v>7383</v>
      </c>
      <c r="BI554" s="16" t="s">
        <v>7785</v>
      </c>
      <c r="BJ554" s="16" t="s">
        <v>843</v>
      </c>
      <c r="BK554" s="16" t="s">
        <v>843</v>
      </c>
      <c r="BL554" s="16" t="s">
        <v>843</v>
      </c>
      <c r="BM554" s="16" t="s">
        <v>843</v>
      </c>
      <c r="BN554" s="16" t="s">
        <v>843</v>
      </c>
      <c r="BO554" s="16" t="s">
        <v>844</v>
      </c>
      <c r="BP554" s="16" t="s">
        <v>843</v>
      </c>
      <c r="BQ554" s="16" t="s">
        <v>843</v>
      </c>
      <c r="DX554" s="16" t="s">
        <v>865</v>
      </c>
      <c r="ES554" s="16" t="s">
        <v>865</v>
      </c>
      <c r="EU554" s="16" t="s">
        <v>7810</v>
      </c>
      <c r="EV554" s="16" t="s">
        <v>865</v>
      </c>
      <c r="FT554" s="16" t="s">
        <v>865</v>
      </c>
      <c r="HC554" s="16" t="s">
        <v>865</v>
      </c>
      <c r="JA554" s="16" t="s">
        <v>4813</v>
      </c>
      <c r="JB554" s="16" t="s">
        <v>867</v>
      </c>
      <c r="JC554" s="16" t="s">
        <v>865</v>
      </c>
      <c r="JG554" s="16" t="s">
        <v>1056</v>
      </c>
      <c r="JV554" s="16">
        <v>28</v>
      </c>
      <c r="JW554" s="16" t="s">
        <v>7603</v>
      </c>
      <c r="JY554" s="16">
        <v>9000</v>
      </c>
      <c r="JZ554" s="16" t="s">
        <v>4883</v>
      </c>
      <c r="KB554" s="16" t="s">
        <v>7616</v>
      </c>
      <c r="KD554" s="16" t="s">
        <v>4917</v>
      </c>
      <c r="KE554" s="16" t="s">
        <v>7277</v>
      </c>
      <c r="KF554" s="16" t="s">
        <v>4411</v>
      </c>
      <c r="KH554" s="16" t="s">
        <v>7642</v>
      </c>
      <c r="KI554" s="16" t="s">
        <v>4993</v>
      </c>
      <c r="KO554" s="16" t="s">
        <v>10140</v>
      </c>
      <c r="KP554" s="16" t="s">
        <v>10139</v>
      </c>
      <c r="KQ554" s="16" t="s">
        <v>8694</v>
      </c>
      <c r="KR554" s="16" t="s">
        <v>11952</v>
      </c>
      <c r="KS554" s="16" t="s">
        <v>10141</v>
      </c>
      <c r="KT554" s="16" t="s">
        <v>9148</v>
      </c>
      <c r="KU554" s="16" t="s">
        <v>844</v>
      </c>
      <c r="KV554" s="16" t="s">
        <v>9148</v>
      </c>
      <c r="KW554" s="16" t="s">
        <v>851</v>
      </c>
      <c r="KY554" s="16" t="s">
        <v>486</v>
      </c>
      <c r="LC554" s="16" t="s">
        <v>10879</v>
      </c>
      <c r="LF554" s="16" t="s">
        <v>11654</v>
      </c>
      <c r="LI554" s="16" t="s">
        <v>11655</v>
      </c>
      <c r="LJ554" s="16" t="s">
        <v>831</v>
      </c>
      <c r="LK554" s="16" t="s">
        <v>831</v>
      </c>
      <c r="LL554" s="16" t="s">
        <v>8756</v>
      </c>
      <c r="LM554" s="16" t="s">
        <v>8741</v>
      </c>
      <c r="LO554" s="16" t="s">
        <v>843</v>
      </c>
      <c r="LP554" s="16" t="s">
        <v>844</v>
      </c>
      <c r="LQ554" s="16" t="s">
        <v>844</v>
      </c>
      <c r="LR554" s="16" t="s">
        <v>843</v>
      </c>
      <c r="LS554" s="16" t="s">
        <v>844</v>
      </c>
      <c r="LT554" s="16" t="s">
        <v>843</v>
      </c>
      <c r="LU554" s="16" t="s">
        <v>843</v>
      </c>
      <c r="LV554" s="16" t="s">
        <v>843</v>
      </c>
      <c r="LW554" s="16" t="s">
        <v>843</v>
      </c>
      <c r="LX554" s="16" t="s">
        <v>844</v>
      </c>
      <c r="LY554" s="16" t="s">
        <v>843</v>
      </c>
      <c r="LZ554" s="16" t="s">
        <v>843</v>
      </c>
      <c r="MA554" s="16" t="s">
        <v>843</v>
      </c>
      <c r="MB554" s="16" t="s">
        <v>843</v>
      </c>
      <c r="MC554" s="16" t="s">
        <v>843</v>
      </c>
      <c r="ME554" s="16" t="s">
        <v>11656</v>
      </c>
      <c r="MF554" s="16" t="s">
        <v>8847</v>
      </c>
      <c r="MG554" s="16" t="s">
        <v>1840</v>
      </c>
      <c r="MH554" s="16" t="s">
        <v>11667</v>
      </c>
      <c r="MI554" s="16" t="s">
        <v>11733</v>
      </c>
      <c r="MK554" s="16" t="s">
        <v>8947</v>
      </c>
      <c r="ML554" s="16" t="s">
        <v>1790</v>
      </c>
      <c r="MM554" s="16" t="s">
        <v>487</v>
      </c>
      <c r="MN554" s="16" t="s">
        <v>1798</v>
      </c>
      <c r="MP554" s="16" t="s">
        <v>1827</v>
      </c>
      <c r="MR554" s="16" t="s">
        <v>470</v>
      </c>
      <c r="MS554" s="16" t="s">
        <v>11900</v>
      </c>
      <c r="MT554" s="16" t="s">
        <v>8881</v>
      </c>
      <c r="MU554" s="16" t="s">
        <v>817</v>
      </c>
      <c r="NC554" s="16" t="s">
        <v>486</v>
      </c>
      <c r="ND554" s="16" t="s">
        <v>486</v>
      </c>
      <c r="NE554" s="16" t="s">
        <v>486</v>
      </c>
      <c r="NG554" s="16" t="s">
        <v>1376</v>
      </c>
      <c r="NH554" s="16" t="s">
        <v>1913</v>
      </c>
      <c r="NI554" s="16" t="s">
        <v>11658</v>
      </c>
      <c r="NJ554" s="16" t="s">
        <v>11835</v>
      </c>
      <c r="NK554" s="16" t="s">
        <v>11836</v>
      </c>
      <c r="NR554" s="16" t="s">
        <v>445</v>
      </c>
      <c r="NS554" s="16" t="s">
        <v>462</v>
      </c>
      <c r="NT554" s="16" t="s">
        <v>482</v>
      </c>
      <c r="NU554" s="16">
        <v>0.79400000000000004</v>
      </c>
      <c r="NV554" s="16" t="s">
        <v>445</v>
      </c>
      <c r="NW554" s="16" t="s">
        <v>1174</v>
      </c>
      <c r="NX554" s="16" t="s">
        <v>1142</v>
      </c>
      <c r="OB554" s="16" t="s">
        <v>831</v>
      </c>
      <c r="OC554" s="16" t="s">
        <v>445</v>
      </c>
    </row>
    <row r="555" spans="1:394" x14ac:dyDescent="0.25">
      <c r="A555" s="16" t="s">
        <v>11953</v>
      </c>
      <c r="B555" s="16" t="s">
        <v>844</v>
      </c>
      <c r="C555" s="16" t="s">
        <v>972</v>
      </c>
      <c r="D555" s="16" t="s">
        <v>844</v>
      </c>
      <c r="E555" s="16" t="s">
        <v>843</v>
      </c>
      <c r="F555" s="16" t="s">
        <v>843</v>
      </c>
      <c r="G555" s="16" t="s">
        <v>843</v>
      </c>
      <c r="H555" s="16" t="s">
        <v>843</v>
      </c>
      <c r="I555" s="16" t="s">
        <v>843</v>
      </c>
      <c r="J555" s="16" t="s">
        <v>843</v>
      </c>
      <c r="K555" s="16" t="s">
        <v>843</v>
      </c>
      <c r="L555" s="16" t="s">
        <v>843</v>
      </c>
      <c r="M555" s="16" t="s">
        <v>843</v>
      </c>
      <c r="N555" s="16" t="s">
        <v>843</v>
      </c>
      <c r="O555" s="16" t="s">
        <v>843</v>
      </c>
      <c r="Q555" s="16" t="s">
        <v>844</v>
      </c>
      <c r="R555" s="16">
        <v>51</v>
      </c>
      <c r="T555" s="16" t="s">
        <v>470</v>
      </c>
      <c r="U555" s="16" t="s">
        <v>844</v>
      </c>
      <c r="V555" s="16" t="s">
        <v>843</v>
      </c>
      <c r="W555" s="16" t="s">
        <v>844</v>
      </c>
      <c r="X555" s="16" t="s">
        <v>843</v>
      </c>
      <c r="Y555" s="16" t="s">
        <v>843</v>
      </c>
      <c r="Z555" s="16" t="s">
        <v>843</v>
      </c>
      <c r="AA555" s="16" t="s">
        <v>843</v>
      </c>
      <c r="AB555" s="16" t="s">
        <v>844</v>
      </c>
      <c r="AC555" s="16" t="s">
        <v>843</v>
      </c>
      <c r="AD555" s="16" t="s">
        <v>867</v>
      </c>
      <c r="AF555" s="16" t="s">
        <v>11751</v>
      </c>
      <c r="AG555" s="16" t="s">
        <v>11842</v>
      </c>
      <c r="AH555" s="16" t="s">
        <v>844</v>
      </c>
      <c r="AI555" s="16" t="s">
        <v>844</v>
      </c>
      <c r="AJ555" s="16" t="s">
        <v>844</v>
      </c>
      <c r="AK555" s="16" t="s">
        <v>843</v>
      </c>
      <c r="AL555" s="16" t="s">
        <v>844</v>
      </c>
      <c r="AM555" s="16" t="s">
        <v>844</v>
      </c>
      <c r="AN555" s="16" t="s">
        <v>843</v>
      </c>
      <c r="AO555" s="16" t="s">
        <v>843</v>
      </c>
      <c r="AP555" s="16" t="s">
        <v>843</v>
      </c>
      <c r="AQ555" s="16" t="s">
        <v>844</v>
      </c>
      <c r="AR555" s="16" t="s">
        <v>4433</v>
      </c>
      <c r="AS555" s="16" t="s">
        <v>843</v>
      </c>
      <c r="AT555" s="16" t="s">
        <v>843</v>
      </c>
      <c r="AU555" s="16" t="s">
        <v>843</v>
      </c>
      <c r="AV555" s="16" t="s">
        <v>843</v>
      </c>
      <c r="AW555" s="16" t="s">
        <v>843</v>
      </c>
      <c r="AX555" s="16" t="s">
        <v>843</v>
      </c>
      <c r="AY555" s="16" t="s">
        <v>844</v>
      </c>
      <c r="BF555" s="16" t="s">
        <v>844</v>
      </c>
      <c r="BH555" s="16" t="s">
        <v>7386</v>
      </c>
      <c r="BI555" s="16" t="s">
        <v>7770</v>
      </c>
      <c r="BJ555" s="16" t="s">
        <v>844</v>
      </c>
      <c r="BK555" s="16" t="s">
        <v>843</v>
      </c>
      <c r="BL555" s="16" t="s">
        <v>843</v>
      </c>
      <c r="BM555" s="16" t="s">
        <v>843</v>
      </c>
      <c r="BN555" s="16" t="s">
        <v>843</v>
      </c>
      <c r="BO555" s="16" t="s">
        <v>843</v>
      </c>
      <c r="BP555" s="16" t="s">
        <v>843</v>
      </c>
      <c r="BQ555" s="16" t="s">
        <v>843</v>
      </c>
      <c r="BR555" s="16" t="s">
        <v>7790</v>
      </c>
      <c r="BS555" s="16" t="s">
        <v>844</v>
      </c>
      <c r="BT555" s="16" t="s">
        <v>843</v>
      </c>
      <c r="BU555" s="16" t="s">
        <v>843</v>
      </c>
      <c r="BV555" s="16" t="s">
        <v>843</v>
      </c>
      <c r="BW555" s="16" t="s">
        <v>843</v>
      </c>
      <c r="BX555" s="16" t="s">
        <v>843</v>
      </c>
      <c r="BY555" s="16" t="s">
        <v>843</v>
      </c>
      <c r="BZ555" s="16" t="s">
        <v>843</v>
      </c>
      <c r="CA555" s="16" t="s">
        <v>843</v>
      </c>
      <c r="DX555" s="16" t="s">
        <v>867</v>
      </c>
      <c r="DY555" s="16" t="s">
        <v>867</v>
      </c>
      <c r="ES555" s="16" t="s">
        <v>867</v>
      </c>
      <c r="EU555" s="16" t="s">
        <v>7813</v>
      </c>
      <c r="EV555" s="16" t="s">
        <v>865</v>
      </c>
      <c r="FT555" s="16" t="s">
        <v>865</v>
      </c>
      <c r="HC555" s="16" t="s">
        <v>865</v>
      </c>
      <c r="JA555" s="16" t="s">
        <v>4822</v>
      </c>
      <c r="JB555" s="16" t="s">
        <v>867</v>
      </c>
      <c r="JC555" s="16" t="s">
        <v>865</v>
      </c>
      <c r="JG555" s="16" t="s">
        <v>843</v>
      </c>
      <c r="JV555" s="16">
        <v>30</v>
      </c>
      <c r="JW555" s="16" t="s">
        <v>7603</v>
      </c>
      <c r="JY555" s="16">
        <v>6800</v>
      </c>
      <c r="JZ555" s="16" t="s">
        <v>4910</v>
      </c>
      <c r="KB555" s="16" t="s">
        <v>7628</v>
      </c>
      <c r="KD555" s="16" t="s">
        <v>4920</v>
      </c>
      <c r="KE555" s="16" t="s">
        <v>7277</v>
      </c>
      <c r="KF555" s="16" t="s">
        <v>4411</v>
      </c>
      <c r="KH555" s="16" t="s">
        <v>7639</v>
      </c>
      <c r="KI555" s="16" t="s">
        <v>4982</v>
      </c>
      <c r="KK555" s="16" t="s">
        <v>4907</v>
      </c>
      <c r="KM555" s="16" t="s">
        <v>7610</v>
      </c>
      <c r="KO555" s="16" t="s">
        <v>10145</v>
      </c>
      <c r="KP555" s="16" t="s">
        <v>10144</v>
      </c>
      <c r="KQ555" s="16" t="s">
        <v>8694</v>
      </c>
      <c r="KR555" s="16" t="s">
        <v>11954</v>
      </c>
      <c r="KS555" s="16" t="s">
        <v>10146</v>
      </c>
      <c r="KT555" s="16" t="s">
        <v>9148</v>
      </c>
      <c r="KU555" s="16" t="s">
        <v>844</v>
      </c>
      <c r="KV555" s="16" t="s">
        <v>9148</v>
      </c>
      <c r="KW555" s="16" t="s">
        <v>851</v>
      </c>
      <c r="KX555" s="16" t="s">
        <v>487</v>
      </c>
      <c r="KY555" s="16" t="s">
        <v>487</v>
      </c>
      <c r="KZ555" s="16" t="s">
        <v>487</v>
      </c>
      <c r="LC555" s="16" t="s">
        <v>10879</v>
      </c>
      <c r="LF555" s="16" t="s">
        <v>11654</v>
      </c>
      <c r="LI555" s="16" t="s">
        <v>11655</v>
      </c>
      <c r="LJ555" s="16" t="s">
        <v>831</v>
      </c>
      <c r="LK555" s="16" t="s">
        <v>831</v>
      </c>
      <c r="LL555" s="16" t="s">
        <v>8756</v>
      </c>
      <c r="LM555" s="16" t="s">
        <v>8741</v>
      </c>
      <c r="LO555" s="16" t="s">
        <v>843</v>
      </c>
      <c r="LP555" s="16" t="s">
        <v>844</v>
      </c>
      <c r="LQ555" s="16" t="s">
        <v>844</v>
      </c>
      <c r="LR555" s="16" t="s">
        <v>843</v>
      </c>
      <c r="LS555" s="16" t="s">
        <v>844</v>
      </c>
      <c r="LT555" s="16" t="s">
        <v>843</v>
      </c>
      <c r="LU555" s="16" t="s">
        <v>843</v>
      </c>
      <c r="LV555" s="16" t="s">
        <v>843</v>
      </c>
      <c r="LW555" s="16" t="s">
        <v>844</v>
      </c>
      <c r="LX555" s="16" t="s">
        <v>844</v>
      </c>
      <c r="LY555" s="16" t="s">
        <v>843</v>
      </c>
      <c r="LZ555" s="16" t="s">
        <v>843</v>
      </c>
      <c r="MA555" s="16" t="s">
        <v>843</v>
      </c>
      <c r="MB555" s="16" t="s">
        <v>843</v>
      </c>
      <c r="MC555" s="16" t="s">
        <v>843</v>
      </c>
      <c r="ME555" s="16" t="s">
        <v>11656</v>
      </c>
      <c r="MF555" s="16" t="s">
        <v>8847</v>
      </c>
      <c r="MG555" s="16" t="s">
        <v>1834</v>
      </c>
      <c r="MH555" s="16" t="s">
        <v>11668</v>
      </c>
      <c r="MI555" s="16" t="s">
        <v>11668</v>
      </c>
      <c r="MJ555" s="16" t="s">
        <v>1839</v>
      </c>
      <c r="MK555" s="16" t="s">
        <v>8957</v>
      </c>
      <c r="ML555" s="16" t="s">
        <v>1787</v>
      </c>
      <c r="MM555" s="16" t="s">
        <v>486</v>
      </c>
      <c r="MN555" s="16" t="s">
        <v>1798</v>
      </c>
      <c r="MP555" s="16" t="s">
        <v>1829</v>
      </c>
      <c r="MQ555" s="16" t="s">
        <v>1786</v>
      </c>
      <c r="MR555" s="16" t="s">
        <v>470</v>
      </c>
      <c r="MS555" s="16" t="s">
        <v>11900</v>
      </c>
      <c r="MT555" s="16" t="s">
        <v>8870</v>
      </c>
      <c r="MU555" s="16" t="s">
        <v>816</v>
      </c>
      <c r="NC555" s="16" t="s">
        <v>487</v>
      </c>
      <c r="ND555" s="16" t="s">
        <v>486</v>
      </c>
      <c r="NE555" s="16" t="s">
        <v>486</v>
      </c>
      <c r="NG555" s="16" t="s">
        <v>1378</v>
      </c>
      <c r="NH555" s="16" t="s">
        <v>1913</v>
      </c>
      <c r="NI555" s="16" t="s">
        <v>11658</v>
      </c>
      <c r="NJ555" s="16" t="s">
        <v>11955</v>
      </c>
      <c r="NK555" s="16" t="s">
        <v>11956</v>
      </c>
      <c r="NR555" s="16" t="s">
        <v>451</v>
      </c>
      <c r="NS555" s="16" t="s">
        <v>462</v>
      </c>
      <c r="NT555" s="16" t="s">
        <v>482</v>
      </c>
      <c r="NU555" s="16">
        <v>0.79400000000000004</v>
      </c>
      <c r="NV555" s="16" t="s">
        <v>451</v>
      </c>
      <c r="NW555" s="16" t="s">
        <v>1175</v>
      </c>
      <c r="NX555" s="16" t="s">
        <v>1142</v>
      </c>
      <c r="OB555" s="16" t="s">
        <v>831</v>
      </c>
      <c r="OC555" s="16" t="s">
        <v>451</v>
      </c>
    </row>
    <row r="556" spans="1:394" x14ac:dyDescent="0.25">
      <c r="A556" s="16" t="s">
        <v>11957</v>
      </c>
      <c r="B556" s="16" t="s">
        <v>844</v>
      </c>
      <c r="C556" s="16" t="s">
        <v>972</v>
      </c>
      <c r="D556" s="16" t="s">
        <v>844</v>
      </c>
      <c r="E556" s="16" t="s">
        <v>843</v>
      </c>
      <c r="F556" s="16" t="s">
        <v>843</v>
      </c>
      <c r="G556" s="16" t="s">
        <v>843</v>
      </c>
      <c r="H556" s="16" t="s">
        <v>843</v>
      </c>
      <c r="I556" s="16" t="s">
        <v>843</v>
      </c>
      <c r="J556" s="16" t="s">
        <v>843</v>
      </c>
      <c r="K556" s="16" t="s">
        <v>843</v>
      </c>
      <c r="L556" s="16" t="s">
        <v>843</v>
      </c>
      <c r="M556" s="16" t="s">
        <v>843</v>
      </c>
      <c r="N556" s="16" t="s">
        <v>843</v>
      </c>
      <c r="O556" s="16" t="s">
        <v>843</v>
      </c>
      <c r="Q556" s="16" t="s">
        <v>844</v>
      </c>
      <c r="R556" s="16">
        <v>66</v>
      </c>
      <c r="T556" s="16" t="s">
        <v>470</v>
      </c>
      <c r="U556" s="16" t="s">
        <v>844</v>
      </c>
      <c r="V556" s="16" t="s">
        <v>843</v>
      </c>
      <c r="W556" s="16" t="s">
        <v>844</v>
      </c>
      <c r="X556" s="16" t="s">
        <v>843</v>
      </c>
      <c r="Y556" s="16" t="s">
        <v>843</v>
      </c>
      <c r="Z556" s="16" t="s">
        <v>843</v>
      </c>
      <c r="AA556" s="16" t="s">
        <v>843</v>
      </c>
      <c r="AB556" s="16" t="s">
        <v>843</v>
      </c>
      <c r="AC556" s="16" t="s">
        <v>843</v>
      </c>
      <c r="AD556" s="16" t="s">
        <v>867</v>
      </c>
      <c r="AF556" s="16" t="s">
        <v>11673</v>
      </c>
      <c r="AG556" s="16" t="s">
        <v>11700</v>
      </c>
      <c r="AH556" s="16" t="s">
        <v>844</v>
      </c>
      <c r="AI556" s="16" t="s">
        <v>843</v>
      </c>
      <c r="AJ556" s="16" t="s">
        <v>844</v>
      </c>
      <c r="AK556" s="16" t="s">
        <v>844</v>
      </c>
      <c r="AL556" s="16" t="s">
        <v>843</v>
      </c>
      <c r="AM556" s="16" t="s">
        <v>844</v>
      </c>
      <c r="AN556" s="16" t="s">
        <v>843</v>
      </c>
      <c r="AO556" s="16" t="s">
        <v>843</v>
      </c>
      <c r="AP556" s="16" t="s">
        <v>843</v>
      </c>
      <c r="AQ556" s="16" t="s">
        <v>844</v>
      </c>
      <c r="AR556" s="16" t="s">
        <v>4415</v>
      </c>
      <c r="AS556" s="16" t="s">
        <v>844</v>
      </c>
      <c r="AT556" s="16" t="s">
        <v>843</v>
      </c>
      <c r="AU556" s="16" t="s">
        <v>843</v>
      </c>
      <c r="AV556" s="16" t="s">
        <v>843</v>
      </c>
      <c r="AW556" s="16" t="s">
        <v>843</v>
      </c>
      <c r="AX556" s="16" t="s">
        <v>843</v>
      </c>
      <c r="AY556" s="16" t="s">
        <v>843</v>
      </c>
      <c r="AZ556" s="16" t="s">
        <v>4437</v>
      </c>
      <c r="BF556" s="16" t="s">
        <v>844</v>
      </c>
      <c r="BI556" s="16" t="s">
        <v>7785</v>
      </c>
      <c r="BJ556" s="16" t="s">
        <v>843</v>
      </c>
      <c r="BK556" s="16" t="s">
        <v>843</v>
      </c>
      <c r="BL556" s="16" t="s">
        <v>843</v>
      </c>
      <c r="BM556" s="16" t="s">
        <v>843</v>
      </c>
      <c r="BN556" s="16" t="s">
        <v>843</v>
      </c>
      <c r="BO556" s="16" t="s">
        <v>844</v>
      </c>
      <c r="BP556" s="16" t="s">
        <v>843</v>
      </c>
      <c r="BQ556" s="16" t="s">
        <v>843</v>
      </c>
      <c r="DX556" s="16" t="s">
        <v>865</v>
      </c>
      <c r="ES556" s="16" t="s">
        <v>867</v>
      </c>
      <c r="EU556" s="16" t="s">
        <v>7813</v>
      </c>
      <c r="EV556" s="16" t="s">
        <v>865</v>
      </c>
      <c r="FF556" s="16" t="s">
        <v>7836</v>
      </c>
      <c r="HC556" s="16" t="s">
        <v>865</v>
      </c>
      <c r="JA556" s="16" t="s">
        <v>4816</v>
      </c>
      <c r="JB556" s="16" t="s">
        <v>865</v>
      </c>
      <c r="JC556" s="16" t="s">
        <v>865</v>
      </c>
      <c r="JD556" s="16" t="s">
        <v>865</v>
      </c>
      <c r="JE556" s="16" t="s">
        <v>865</v>
      </c>
      <c r="JF556" s="16" t="s">
        <v>865</v>
      </c>
      <c r="JG556" s="16" t="s">
        <v>843</v>
      </c>
      <c r="JH556" s="16" t="s">
        <v>4846</v>
      </c>
      <c r="KF556" s="16" t="s">
        <v>4951</v>
      </c>
      <c r="KI556" s="16" t="s">
        <v>4846</v>
      </c>
      <c r="KO556" s="16" t="s">
        <v>10151</v>
      </c>
      <c r="KP556" s="16" t="s">
        <v>10150</v>
      </c>
      <c r="KQ556" s="16" t="s">
        <v>8694</v>
      </c>
      <c r="KR556" s="16" t="s">
        <v>11958</v>
      </c>
      <c r="KS556" s="16" t="s">
        <v>10152</v>
      </c>
      <c r="KT556" s="16" t="s">
        <v>9148</v>
      </c>
      <c r="KU556" s="16" t="s">
        <v>844</v>
      </c>
      <c r="KV556" s="16" t="s">
        <v>9148</v>
      </c>
      <c r="KW556" s="16" t="s">
        <v>851</v>
      </c>
      <c r="KY556" s="16" t="s">
        <v>486</v>
      </c>
      <c r="LC556" s="16" t="s">
        <v>10879</v>
      </c>
      <c r="LF556" s="16" t="s">
        <v>11654</v>
      </c>
      <c r="LI556" s="16" t="s">
        <v>11655</v>
      </c>
      <c r="LJ556" s="16" t="s">
        <v>843</v>
      </c>
      <c r="LL556" s="16" t="s">
        <v>8711</v>
      </c>
      <c r="LM556" s="16" t="s">
        <v>8741</v>
      </c>
      <c r="LO556" s="16" t="s">
        <v>843</v>
      </c>
      <c r="LP556" s="16" t="s">
        <v>843</v>
      </c>
      <c r="LQ556" s="16" t="s">
        <v>844</v>
      </c>
      <c r="LR556" s="16" t="s">
        <v>843</v>
      </c>
      <c r="LS556" s="16" t="s">
        <v>844</v>
      </c>
      <c r="LT556" s="16" t="s">
        <v>843</v>
      </c>
      <c r="LU556" s="16" t="s">
        <v>844</v>
      </c>
      <c r="LV556" s="16" t="s">
        <v>843</v>
      </c>
      <c r="LW556" s="16" t="s">
        <v>844</v>
      </c>
      <c r="LX556" s="16" t="s">
        <v>843</v>
      </c>
      <c r="LY556" s="16" t="s">
        <v>843</v>
      </c>
      <c r="LZ556" s="16" t="s">
        <v>843</v>
      </c>
      <c r="MA556" s="16" t="s">
        <v>843</v>
      </c>
      <c r="MB556" s="16" t="s">
        <v>843</v>
      </c>
      <c r="MC556" s="16" t="s">
        <v>843</v>
      </c>
      <c r="ME556" s="16" t="s">
        <v>11656</v>
      </c>
      <c r="MF556" s="16" t="s">
        <v>8847</v>
      </c>
      <c r="MO556" s="16" t="s">
        <v>1809</v>
      </c>
      <c r="MP556" s="16" t="s">
        <v>1824</v>
      </c>
      <c r="MR556" s="16" t="s">
        <v>470</v>
      </c>
      <c r="MS556" s="16" t="s">
        <v>11900</v>
      </c>
      <c r="MT556" s="16" t="s">
        <v>9015</v>
      </c>
      <c r="NC556" s="16" t="s">
        <v>487</v>
      </c>
      <c r="NE556" s="16" t="s">
        <v>486</v>
      </c>
      <c r="NG556" s="16" t="s">
        <v>1380</v>
      </c>
      <c r="NI556" s="16" t="s">
        <v>11658</v>
      </c>
      <c r="NR556" s="16" t="s">
        <v>878</v>
      </c>
      <c r="NS556" s="16" t="s">
        <v>462</v>
      </c>
      <c r="NT556" s="16" t="s">
        <v>482</v>
      </c>
      <c r="NU556" s="16">
        <v>0.79400000000000004</v>
      </c>
      <c r="NV556" s="16" t="s">
        <v>457</v>
      </c>
      <c r="NW556" s="16" t="s">
        <v>1177</v>
      </c>
      <c r="NX556" s="16" t="s">
        <v>1142</v>
      </c>
      <c r="OB556" s="16" t="s">
        <v>833</v>
      </c>
      <c r="OC556" s="16" t="s">
        <v>878</v>
      </c>
    </row>
    <row r="557" spans="1:394" x14ac:dyDescent="0.25">
      <c r="A557" s="16" t="s">
        <v>11959</v>
      </c>
      <c r="B557" s="16" t="s">
        <v>844</v>
      </c>
      <c r="C557" s="16" t="s">
        <v>972</v>
      </c>
      <c r="D557" s="16" t="s">
        <v>844</v>
      </c>
      <c r="E557" s="16" t="s">
        <v>843</v>
      </c>
      <c r="F557" s="16" t="s">
        <v>843</v>
      </c>
      <c r="G557" s="16" t="s">
        <v>843</v>
      </c>
      <c r="H557" s="16" t="s">
        <v>843</v>
      </c>
      <c r="I557" s="16" t="s">
        <v>843</v>
      </c>
      <c r="J557" s="16" t="s">
        <v>843</v>
      </c>
      <c r="K557" s="16" t="s">
        <v>843</v>
      </c>
      <c r="L557" s="16" t="s">
        <v>843</v>
      </c>
      <c r="M557" s="16" t="s">
        <v>843</v>
      </c>
      <c r="N557" s="16" t="s">
        <v>843</v>
      </c>
      <c r="O557" s="16" t="s">
        <v>843</v>
      </c>
      <c r="Q557" s="16" t="s">
        <v>844</v>
      </c>
      <c r="R557" s="16">
        <v>74</v>
      </c>
      <c r="T557" s="16" t="s">
        <v>470</v>
      </c>
      <c r="U557" s="16" t="s">
        <v>844</v>
      </c>
      <c r="V557" s="16" t="s">
        <v>843</v>
      </c>
      <c r="W557" s="16" t="s">
        <v>844</v>
      </c>
      <c r="X557" s="16" t="s">
        <v>843</v>
      </c>
      <c r="Y557" s="16" t="s">
        <v>843</v>
      </c>
      <c r="Z557" s="16" t="s">
        <v>843</v>
      </c>
      <c r="AA557" s="16" t="s">
        <v>843</v>
      </c>
      <c r="AB557" s="16" t="s">
        <v>843</v>
      </c>
      <c r="AC557" s="16" t="s">
        <v>843</v>
      </c>
      <c r="AD557" s="16" t="s">
        <v>867</v>
      </c>
      <c r="AF557" s="16" t="s">
        <v>11702</v>
      </c>
      <c r="AG557" s="16" t="s">
        <v>11816</v>
      </c>
      <c r="AH557" s="16" t="s">
        <v>844</v>
      </c>
      <c r="AI557" s="16" t="s">
        <v>843</v>
      </c>
      <c r="AJ557" s="16" t="s">
        <v>844</v>
      </c>
      <c r="AK557" s="16" t="s">
        <v>843</v>
      </c>
      <c r="AL557" s="16" t="s">
        <v>844</v>
      </c>
      <c r="AM557" s="16" t="s">
        <v>844</v>
      </c>
      <c r="AN557" s="16" t="s">
        <v>843</v>
      </c>
      <c r="AO557" s="16" t="s">
        <v>843</v>
      </c>
      <c r="AP557" s="16" t="s">
        <v>843</v>
      </c>
      <c r="AQ557" s="16" t="s">
        <v>844</v>
      </c>
      <c r="AR557" s="16" t="s">
        <v>4433</v>
      </c>
      <c r="AS557" s="16" t="s">
        <v>843</v>
      </c>
      <c r="AT557" s="16" t="s">
        <v>843</v>
      </c>
      <c r="AU557" s="16" t="s">
        <v>843</v>
      </c>
      <c r="AV557" s="16" t="s">
        <v>843</v>
      </c>
      <c r="AW557" s="16" t="s">
        <v>843</v>
      </c>
      <c r="AX557" s="16" t="s">
        <v>843</v>
      </c>
      <c r="AY557" s="16" t="s">
        <v>844</v>
      </c>
      <c r="BF557" s="16" t="s">
        <v>844</v>
      </c>
      <c r="BI557" s="16" t="s">
        <v>7785</v>
      </c>
      <c r="BJ557" s="16" t="s">
        <v>843</v>
      </c>
      <c r="BK557" s="16" t="s">
        <v>843</v>
      </c>
      <c r="BL557" s="16" t="s">
        <v>843</v>
      </c>
      <c r="BM557" s="16" t="s">
        <v>843</v>
      </c>
      <c r="BN557" s="16" t="s">
        <v>843</v>
      </c>
      <c r="BO557" s="16" t="s">
        <v>844</v>
      </c>
      <c r="BP557" s="16" t="s">
        <v>843</v>
      </c>
      <c r="BQ557" s="16" t="s">
        <v>843</v>
      </c>
      <c r="DX557" s="16" t="s">
        <v>865</v>
      </c>
      <c r="ES557" s="16" t="s">
        <v>867</v>
      </c>
      <c r="EU557" s="16" t="s">
        <v>7813</v>
      </c>
      <c r="EV557" s="16" t="s">
        <v>865</v>
      </c>
      <c r="FF557" s="16" t="s">
        <v>7836</v>
      </c>
      <c r="HC557" s="16" t="s">
        <v>865</v>
      </c>
      <c r="JA557" s="16" t="s">
        <v>4813</v>
      </c>
      <c r="JB557" s="16" t="s">
        <v>865</v>
      </c>
      <c r="JC557" s="16" t="s">
        <v>865</v>
      </c>
      <c r="JD557" s="16" t="s">
        <v>865</v>
      </c>
      <c r="JE557" s="16" t="s">
        <v>865</v>
      </c>
      <c r="JF557" s="16" t="s">
        <v>865</v>
      </c>
      <c r="JG557" s="16" t="s">
        <v>843</v>
      </c>
      <c r="JH557" s="16" t="s">
        <v>4846</v>
      </c>
      <c r="KF557" s="16" t="s">
        <v>4411</v>
      </c>
      <c r="KI557" s="16" t="s">
        <v>4846</v>
      </c>
      <c r="KO557" s="16" t="s">
        <v>10155</v>
      </c>
      <c r="KP557" s="16" t="s">
        <v>10154</v>
      </c>
      <c r="KQ557" s="16" t="s">
        <v>8694</v>
      </c>
      <c r="KR557" s="16" t="s">
        <v>11960</v>
      </c>
      <c r="KS557" s="16" t="s">
        <v>10156</v>
      </c>
      <c r="KT557" s="16" t="s">
        <v>9148</v>
      </c>
      <c r="KU557" s="16" t="s">
        <v>844</v>
      </c>
      <c r="KV557" s="16" t="s">
        <v>9148</v>
      </c>
      <c r="KW557" s="16" t="s">
        <v>851</v>
      </c>
      <c r="KY557" s="16" t="s">
        <v>486</v>
      </c>
      <c r="LC557" s="16" t="s">
        <v>10879</v>
      </c>
      <c r="LF557" s="16" t="s">
        <v>11654</v>
      </c>
      <c r="LI557" s="16" t="s">
        <v>11655</v>
      </c>
      <c r="LJ557" s="16" t="s">
        <v>843</v>
      </c>
      <c r="LL557" s="16" t="s">
        <v>8711</v>
      </c>
      <c r="LM557" s="16" t="s">
        <v>8741</v>
      </c>
      <c r="LO557" s="16" t="s">
        <v>843</v>
      </c>
      <c r="LP557" s="16" t="s">
        <v>843</v>
      </c>
      <c r="LQ557" s="16" t="s">
        <v>844</v>
      </c>
      <c r="LR557" s="16" t="s">
        <v>844</v>
      </c>
      <c r="LS557" s="16" t="s">
        <v>844</v>
      </c>
      <c r="LT557" s="16" t="s">
        <v>844</v>
      </c>
      <c r="LU557" s="16" t="s">
        <v>1056</v>
      </c>
      <c r="LV557" s="16" t="s">
        <v>843</v>
      </c>
      <c r="LW557" s="16" t="s">
        <v>844</v>
      </c>
      <c r="LX557" s="16" t="s">
        <v>843</v>
      </c>
      <c r="LY557" s="16" t="s">
        <v>843</v>
      </c>
      <c r="LZ557" s="16" t="s">
        <v>843</v>
      </c>
      <c r="MA557" s="16" t="s">
        <v>843</v>
      </c>
      <c r="MB557" s="16" t="s">
        <v>843</v>
      </c>
      <c r="MC557" s="16" t="s">
        <v>843</v>
      </c>
      <c r="ME557" s="16" t="s">
        <v>11656</v>
      </c>
      <c r="MF557" s="16" t="s">
        <v>8847</v>
      </c>
      <c r="MP557" s="16" t="s">
        <v>1824</v>
      </c>
      <c r="MR557" s="16" t="s">
        <v>470</v>
      </c>
      <c r="MS557" s="16" t="s">
        <v>11900</v>
      </c>
      <c r="MT557" s="16" t="s">
        <v>8982</v>
      </c>
      <c r="NC557" s="16" t="s">
        <v>487</v>
      </c>
      <c r="NE557" s="16" t="s">
        <v>486</v>
      </c>
      <c r="NG557" s="16" t="s">
        <v>1376</v>
      </c>
      <c r="NI557" s="16" t="s">
        <v>11658</v>
      </c>
      <c r="NR557" s="16" t="s">
        <v>878</v>
      </c>
      <c r="NS557" s="16" t="s">
        <v>462</v>
      </c>
      <c r="NT557" s="16" t="s">
        <v>482</v>
      </c>
      <c r="NU557" s="16">
        <v>0.79400000000000004</v>
      </c>
      <c r="NV557" s="16" t="s">
        <v>457</v>
      </c>
      <c r="NW557" s="16" t="s">
        <v>1177</v>
      </c>
      <c r="NX557" s="16" t="s">
        <v>1142</v>
      </c>
      <c r="OB557" s="16" t="s">
        <v>833</v>
      </c>
      <c r="OC557" s="16" t="s">
        <v>878</v>
      </c>
    </row>
    <row r="558" spans="1:394" x14ac:dyDescent="0.25">
      <c r="A558" s="16" t="s">
        <v>11961</v>
      </c>
      <c r="B558" s="16" t="s">
        <v>1056</v>
      </c>
      <c r="C558" s="16" t="s">
        <v>973</v>
      </c>
      <c r="D558" s="16" t="s">
        <v>844</v>
      </c>
      <c r="E558" s="16" t="s">
        <v>843</v>
      </c>
      <c r="F558" s="16" t="s">
        <v>843</v>
      </c>
      <c r="G558" s="16" t="s">
        <v>843</v>
      </c>
      <c r="H558" s="16" t="s">
        <v>843</v>
      </c>
      <c r="I558" s="16" t="s">
        <v>844</v>
      </c>
      <c r="J558" s="16" t="s">
        <v>843</v>
      </c>
      <c r="K558" s="16" t="s">
        <v>843</v>
      </c>
      <c r="L558" s="16" t="s">
        <v>843</v>
      </c>
      <c r="M558" s="16" t="s">
        <v>843</v>
      </c>
      <c r="N558" s="16" t="s">
        <v>843</v>
      </c>
      <c r="O558" s="16" t="s">
        <v>843</v>
      </c>
      <c r="Q558" s="16" t="s">
        <v>843</v>
      </c>
      <c r="R558" s="16">
        <v>76</v>
      </c>
      <c r="T558" s="16" t="s">
        <v>474</v>
      </c>
      <c r="U558" s="16" t="s">
        <v>843</v>
      </c>
      <c r="V558" s="16" t="s">
        <v>844</v>
      </c>
      <c r="W558" s="16" t="s">
        <v>843</v>
      </c>
      <c r="X558" s="16" t="s">
        <v>844</v>
      </c>
      <c r="Y558" s="16" t="s">
        <v>843</v>
      </c>
      <c r="Z558" s="16" t="s">
        <v>843</v>
      </c>
      <c r="AA558" s="16" t="s">
        <v>843</v>
      </c>
      <c r="AB558" s="16" t="s">
        <v>843</v>
      </c>
      <c r="AC558" s="16" t="s">
        <v>843</v>
      </c>
      <c r="AD558" s="16" t="s">
        <v>865</v>
      </c>
      <c r="BF558" s="16" t="s">
        <v>843</v>
      </c>
      <c r="JB558" s="16" t="s">
        <v>865</v>
      </c>
      <c r="JC558" s="16" t="s">
        <v>865</v>
      </c>
      <c r="JD558" s="16" t="s">
        <v>865</v>
      </c>
      <c r="JE558" s="16" t="s">
        <v>865</v>
      </c>
      <c r="JF558" s="16" t="s">
        <v>865</v>
      </c>
      <c r="JG558" s="16" t="s">
        <v>843</v>
      </c>
      <c r="JH558" s="16" t="s">
        <v>5638</v>
      </c>
      <c r="JJ558" s="16" t="s">
        <v>865</v>
      </c>
      <c r="KO558" s="16" t="s">
        <v>10155</v>
      </c>
      <c r="KP558" s="16" t="s">
        <v>10154</v>
      </c>
      <c r="KQ558" s="16" t="s">
        <v>8694</v>
      </c>
      <c r="KR558" s="16" t="s">
        <v>11962</v>
      </c>
      <c r="KS558" s="16" t="s">
        <v>10156</v>
      </c>
      <c r="KT558" s="16" t="s">
        <v>9148</v>
      </c>
      <c r="KU558" s="16" t="s">
        <v>844</v>
      </c>
      <c r="KV558" s="16" t="s">
        <v>9148</v>
      </c>
      <c r="LC558" s="16" t="s">
        <v>10879</v>
      </c>
      <c r="LF558" s="16" t="s">
        <v>11654</v>
      </c>
      <c r="LJ558" s="16" t="s">
        <v>843</v>
      </c>
      <c r="LL558" s="16" t="s">
        <v>8711</v>
      </c>
      <c r="LM558" s="16" t="s">
        <v>8741</v>
      </c>
      <c r="LO558" s="16" t="s">
        <v>843</v>
      </c>
      <c r="LP558" s="16" t="s">
        <v>843</v>
      </c>
      <c r="LQ558" s="16" t="s">
        <v>844</v>
      </c>
      <c r="LR558" s="16" t="s">
        <v>844</v>
      </c>
      <c r="LS558" s="16" t="s">
        <v>844</v>
      </c>
      <c r="LT558" s="16" t="s">
        <v>844</v>
      </c>
      <c r="LU558" s="16" t="s">
        <v>1056</v>
      </c>
      <c r="LV558" s="16" t="s">
        <v>843</v>
      </c>
      <c r="LW558" s="16" t="s">
        <v>844</v>
      </c>
      <c r="LX558" s="16" t="s">
        <v>843</v>
      </c>
      <c r="LY558" s="16" t="s">
        <v>843</v>
      </c>
      <c r="LZ558" s="16" t="s">
        <v>843</v>
      </c>
      <c r="MA558" s="16" t="s">
        <v>843</v>
      </c>
      <c r="MB558" s="16" t="s">
        <v>843</v>
      </c>
      <c r="MC558" s="16" t="s">
        <v>843</v>
      </c>
      <c r="ME558" s="16" t="s">
        <v>11656</v>
      </c>
      <c r="MF558" s="16" t="s">
        <v>8847</v>
      </c>
      <c r="MR558" s="16" t="s">
        <v>474</v>
      </c>
      <c r="MS558" s="16" t="s">
        <v>11900</v>
      </c>
      <c r="NI558" s="16" t="s">
        <v>11658</v>
      </c>
      <c r="NR558" s="16" t="s">
        <v>878</v>
      </c>
      <c r="NS558" s="16" t="s">
        <v>462</v>
      </c>
      <c r="NT558" s="16" t="s">
        <v>482</v>
      </c>
      <c r="NU558" s="16">
        <v>0.79400000000000004</v>
      </c>
      <c r="NV558" s="16" t="s">
        <v>457</v>
      </c>
      <c r="NW558" s="16" t="s">
        <v>1183</v>
      </c>
      <c r="NX558" s="16" t="s">
        <v>1142</v>
      </c>
      <c r="OB558" s="16" t="s">
        <v>833</v>
      </c>
      <c r="OC558" s="16" t="s">
        <v>878</v>
      </c>
    </row>
    <row r="559" spans="1:394" x14ac:dyDescent="0.25">
      <c r="A559" s="16" t="s">
        <v>11963</v>
      </c>
      <c r="B559" s="16" t="s">
        <v>844</v>
      </c>
      <c r="C559" s="16" t="s">
        <v>972</v>
      </c>
      <c r="D559" s="16" t="s">
        <v>844</v>
      </c>
      <c r="E559" s="16" t="s">
        <v>843</v>
      </c>
      <c r="F559" s="16" t="s">
        <v>843</v>
      </c>
      <c r="G559" s="16" t="s">
        <v>843</v>
      </c>
      <c r="H559" s="16" t="s">
        <v>843</v>
      </c>
      <c r="I559" s="16" t="s">
        <v>843</v>
      </c>
      <c r="J559" s="16" t="s">
        <v>843</v>
      </c>
      <c r="K559" s="16" t="s">
        <v>843</v>
      </c>
      <c r="L559" s="16" t="s">
        <v>843</v>
      </c>
      <c r="M559" s="16" t="s">
        <v>843</v>
      </c>
      <c r="N559" s="16" t="s">
        <v>843</v>
      </c>
      <c r="O559" s="16" t="s">
        <v>843</v>
      </c>
      <c r="Q559" s="16" t="s">
        <v>844</v>
      </c>
      <c r="R559" s="16">
        <v>39</v>
      </c>
      <c r="T559" s="16" t="s">
        <v>470</v>
      </c>
      <c r="U559" s="16" t="s">
        <v>844</v>
      </c>
      <c r="V559" s="16" t="s">
        <v>843</v>
      </c>
      <c r="W559" s="16" t="s">
        <v>844</v>
      </c>
      <c r="X559" s="16" t="s">
        <v>843</v>
      </c>
      <c r="Y559" s="16" t="s">
        <v>843</v>
      </c>
      <c r="Z559" s="16" t="s">
        <v>843</v>
      </c>
      <c r="AA559" s="16" t="s">
        <v>843</v>
      </c>
      <c r="AB559" s="16" t="s">
        <v>844</v>
      </c>
      <c r="AC559" s="16" t="s">
        <v>843</v>
      </c>
      <c r="AD559" s="16" t="s">
        <v>867</v>
      </c>
      <c r="AF559" s="16" t="s">
        <v>11739</v>
      </c>
      <c r="AG559" s="16" t="s">
        <v>11652</v>
      </c>
      <c r="AH559" s="16" t="s">
        <v>844</v>
      </c>
      <c r="AI559" s="16" t="s">
        <v>843</v>
      </c>
      <c r="AJ559" s="16" t="s">
        <v>844</v>
      </c>
      <c r="AK559" s="16" t="s">
        <v>843</v>
      </c>
      <c r="AL559" s="16" t="s">
        <v>844</v>
      </c>
      <c r="AM559" s="16" t="s">
        <v>844</v>
      </c>
      <c r="AN559" s="16" t="s">
        <v>843</v>
      </c>
      <c r="AO559" s="16" t="s">
        <v>843</v>
      </c>
      <c r="AP559" s="16" t="s">
        <v>843</v>
      </c>
      <c r="AQ559" s="16" t="s">
        <v>844</v>
      </c>
      <c r="AR559" s="16" t="s">
        <v>4433</v>
      </c>
      <c r="AS559" s="16" t="s">
        <v>843</v>
      </c>
      <c r="AT559" s="16" t="s">
        <v>843</v>
      </c>
      <c r="AU559" s="16" t="s">
        <v>843</v>
      </c>
      <c r="AV559" s="16" t="s">
        <v>843</v>
      </c>
      <c r="AW559" s="16" t="s">
        <v>843</v>
      </c>
      <c r="AX559" s="16" t="s">
        <v>843</v>
      </c>
      <c r="AY559" s="16" t="s">
        <v>844</v>
      </c>
      <c r="BF559" s="16" t="s">
        <v>844</v>
      </c>
      <c r="BH559" s="16" t="s">
        <v>7383</v>
      </c>
      <c r="BI559" s="16" t="s">
        <v>7785</v>
      </c>
      <c r="BJ559" s="16" t="s">
        <v>843</v>
      </c>
      <c r="BK559" s="16" t="s">
        <v>843</v>
      </c>
      <c r="BL559" s="16" t="s">
        <v>843</v>
      </c>
      <c r="BM559" s="16" t="s">
        <v>843</v>
      </c>
      <c r="BN559" s="16" t="s">
        <v>843</v>
      </c>
      <c r="BO559" s="16" t="s">
        <v>844</v>
      </c>
      <c r="BP559" s="16" t="s">
        <v>843</v>
      </c>
      <c r="BQ559" s="16" t="s">
        <v>843</v>
      </c>
      <c r="DX559" s="16" t="s">
        <v>865</v>
      </c>
      <c r="ES559" s="16" t="s">
        <v>865</v>
      </c>
      <c r="EU559" s="16" t="s">
        <v>7810</v>
      </c>
      <c r="EV559" s="16" t="s">
        <v>865</v>
      </c>
      <c r="FT559" s="16" t="s">
        <v>865</v>
      </c>
      <c r="HC559" s="16" t="s">
        <v>865</v>
      </c>
      <c r="JA559" s="16" t="s">
        <v>4816</v>
      </c>
      <c r="JB559" s="16" t="s">
        <v>867</v>
      </c>
      <c r="JC559" s="16" t="s">
        <v>865</v>
      </c>
      <c r="JG559" s="16" t="s">
        <v>1056</v>
      </c>
      <c r="JV559" s="16">
        <v>40</v>
      </c>
      <c r="JW559" s="16" t="s">
        <v>7603</v>
      </c>
      <c r="JY559" s="16">
        <v>8000</v>
      </c>
      <c r="JZ559" s="16" t="s">
        <v>4883</v>
      </c>
      <c r="KB559" s="16" t="s">
        <v>7616</v>
      </c>
      <c r="KD559" s="16" t="s">
        <v>4917</v>
      </c>
      <c r="KE559" s="16" t="s">
        <v>7277</v>
      </c>
      <c r="KF559" s="16" t="s">
        <v>4932</v>
      </c>
      <c r="KH559" s="16" t="s">
        <v>7639</v>
      </c>
      <c r="KI559" s="16" t="s">
        <v>4843</v>
      </c>
      <c r="KO559" s="16" t="s">
        <v>10159</v>
      </c>
      <c r="KP559" s="16" t="s">
        <v>10158</v>
      </c>
      <c r="KQ559" s="16" t="s">
        <v>8694</v>
      </c>
      <c r="KR559" s="16" t="s">
        <v>11964</v>
      </c>
      <c r="KS559" s="16" t="s">
        <v>10160</v>
      </c>
      <c r="KT559" s="16" t="s">
        <v>9148</v>
      </c>
      <c r="KU559" s="16" t="s">
        <v>844</v>
      </c>
      <c r="KV559" s="16" t="s">
        <v>9148</v>
      </c>
      <c r="KW559" s="16" t="s">
        <v>851</v>
      </c>
      <c r="KY559" s="16" t="s">
        <v>486</v>
      </c>
      <c r="LC559" s="16" t="s">
        <v>10879</v>
      </c>
      <c r="LF559" s="16" t="s">
        <v>11654</v>
      </c>
      <c r="LI559" s="16" t="s">
        <v>11655</v>
      </c>
      <c r="LJ559" s="16" t="s">
        <v>831</v>
      </c>
      <c r="LK559" s="16" t="s">
        <v>831</v>
      </c>
      <c r="LL559" s="16" t="s">
        <v>8756</v>
      </c>
      <c r="LM559" s="16" t="s">
        <v>8741</v>
      </c>
      <c r="LO559" s="16" t="s">
        <v>844</v>
      </c>
      <c r="LP559" s="16" t="s">
        <v>844</v>
      </c>
      <c r="LQ559" s="16" t="s">
        <v>844</v>
      </c>
      <c r="LR559" s="16" t="s">
        <v>844</v>
      </c>
      <c r="LS559" s="16" t="s">
        <v>844</v>
      </c>
      <c r="LT559" s="16" t="s">
        <v>843</v>
      </c>
      <c r="LU559" s="16" t="s">
        <v>843</v>
      </c>
      <c r="LV559" s="16" t="s">
        <v>843</v>
      </c>
      <c r="LW559" s="16" t="s">
        <v>843</v>
      </c>
      <c r="LX559" s="16" t="s">
        <v>844</v>
      </c>
      <c r="LY559" s="16" t="s">
        <v>843</v>
      </c>
      <c r="LZ559" s="16" t="s">
        <v>843</v>
      </c>
      <c r="MA559" s="16" t="s">
        <v>843</v>
      </c>
      <c r="MB559" s="16" t="s">
        <v>843</v>
      </c>
      <c r="MC559" s="16" t="s">
        <v>844</v>
      </c>
      <c r="ME559" s="16" t="s">
        <v>11656</v>
      </c>
      <c r="MF559" s="16" t="s">
        <v>8847</v>
      </c>
      <c r="MG559" s="16" t="s">
        <v>1840</v>
      </c>
      <c r="MH559" s="16" t="s">
        <v>11668</v>
      </c>
      <c r="MI559" s="16" t="s">
        <v>11668</v>
      </c>
      <c r="MK559" s="16" t="s">
        <v>9015</v>
      </c>
      <c r="ML559" s="16" t="s">
        <v>1790</v>
      </c>
      <c r="MM559" s="16" t="s">
        <v>487</v>
      </c>
      <c r="MN559" s="16" t="s">
        <v>1798</v>
      </c>
      <c r="MO559" s="16" t="s">
        <v>1813</v>
      </c>
      <c r="MP559" s="16" t="s">
        <v>13846</v>
      </c>
      <c r="MR559" s="16" t="s">
        <v>470</v>
      </c>
      <c r="MS559" s="16" t="s">
        <v>11900</v>
      </c>
      <c r="MT559" s="16" t="s">
        <v>8947</v>
      </c>
      <c r="MU559" s="16" t="s">
        <v>817</v>
      </c>
      <c r="NC559" s="16" t="s">
        <v>486</v>
      </c>
      <c r="ND559" s="16" t="s">
        <v>486</v>
      </c>
      <c r="NE559" s="16" t="s">
        <v>486</v>
      </c>
      <c r="NG559" s="16" t="s">
        <v>1380</v>
      </c>
      <c r="NH559" s="16" t="s">
        <v>1913</v>
      </c>
      <c r="NI559" s="16" t="s">
        <v>11658</v>
      </c>
      <c r="NJ559" s="16" t="s">
        <v>11812</v>
      </c>
      <c r="NK559" s="16" t="s">
        <v>10825</v>
      </c>
      <c r="NR559" s="16" t="s">
        <v>451</v>
      </c>
      <c r="NS559" s="16" t="s">
        <v>462</v>
      </c>
      <c r="NT559" s="16" t="s">
        <v>482</v>
      </c>
      <c r="NU559" s="16">
        <v>0.79400000000000004</v>
      </c>
      <c r="NV559" s="16" t="s">
        <v>451</v>
      </c>
      <c r="NW559" s="16" t="s">
        <v>1175</v>
      </c>
      <c r="NX559" s="16" t="s">
        <v>1142</v>
      </c>
      <c r="OB559" s="16" t="s">
        <v>831</v>
      </c>
      <c r="OC559" s="16" t="s">
        <v>451</v>
      </c>
    </row>
    <row r="560" spans="1:394" x14ac:dyDescent="0.25">
      <c r="A560" s="16" t="s">
        <v>11965</v>
      </c>
      <c r="B560" s="16" t="s">
        <v>1056</v>
      </c>
      <c r="C560" s="16" t="s">
        <v>972</v>
      </c>
      <c r="D560" s="16" t="s">
        <v>844</v>
      </c>
      <c r="E560" s="16" t="s">
        <v>843</v>
      </c>
      <c r="F560" s="16" t="s">
        <v>843</v>
      </c>
      <c r="G560" s="16" t="s">
        <v>843</v>
      </c>
      <c r="H560" s="16" t="s">
        <v>843</v>
      </c>
      <c r="I560" s="16" t="s">
        <v>843</v>
      </c>
      <c r="J560" s="16" t="s">
        <v>843</v>
      </c>
      <c r="K560" s="16" t="s">
        <v>843</v>
      </c>
      <c r="L560" s="16" t="s">
        <v>843</v>
      </c>
      <c r="M560" s="16" t="s">
        <v>843</v>
      </c>
      <c r="N560" s="16" t="s">
        <v>843</v>
      </c>
      <c r="O560" s="16" t="s">
        <v>843</v>
      </c>
      <c r="Q560" s="16" t="s">
        <v>844</v>
      </c>
      <c r="R560" s="16">
        <v>11</v>
      </c>
      <c r="T560" s="16" t="s">
        <v>474</v>
      </c>
      <c r="U560" s="16" t="s">
        <v>843</v>
      </c>
      <c r="V560" s="16" t="s">
        <v>844</v>
      </c>
      <c r="W560" s="16" t="s">
        <v>843</v>
      </c>
      <c r="X560" s="16" t="s">
        <v>843</v>
      </c>
      <c r="Y560" s="16" t="s">
        <v>843</v>
      </c>
      <c r="Z560" s="16" t="s">
        <v>844</v>
      </c>
      <c r="AA560" s="16" t="s">
        <v>843</v>
      </c>
      <c r="AB560" s="16" t="s">
        <v>843</v>
      </c>
      <c r="AC560" s="16" t="s">
        <v>844</v>
      </c>
      <c r="AF560" s="16" t="s">
        <v>11739</v>
      </c>
      <c r="AG560" s="16" t="s">
        <v>11710</v>
      </c>
      <c r="AH560" s="16" t="s">
        <v>844</v>
      </c>
      <c r="AI560" s="16" t="s">
        <v>843</v>
      </c>
      <c r="AJ560" s="16" t="s">
        <v>843</v>
      </c>
      <c r="AK560" s="16" t="s">
        <v>843</v>
      </c>
      <c r="AL560" s="16" t="s">
        <v>844</v>
      </c>
      <c r="AM560" s="16" t="s">
        <v>844</v>
      </c>
      <c r="AN560" s="16" t="s">
        <v>843</v>
      </c>
      <c r="AO560" s="16" t="s">
        <v>843</v>
      </c>
      <c r="AP560" s="16" t="s">
        <v>843</v>
      </c>
      <c r="AQ560" s="16" t="s">
        <v>844</v>
      </c>
      <c r="AR560" s="16" t="s">
        <v>4433</v>
      </c>
      <c r="AS560" s="16" t="s">
        <v>843</v>
      </c>
      <c r="AT560" s="16" t="s">
        <v>843</v>
      </c>
      <c r="AU560" s="16" t="s">
        <v>843</v>
      </c>
      <c r="AV560" s="16" t="s">
        <v>843</v>
      </c>
      <c r="AW560" s="16" t="s">
        <v>843</v>
      </c>
      <c r="AX560" s="16" t="s">
        <v>843</v>
      </c>
      <c r="AY560" s="16" t="s">
        <v>844</v>
      </c>
      <c r="BF560" s="16" t="s">
        <v>844</v>
      </c>
      <c r="BI560" s="16" t="s">
        <v>7776</v>
      </c>
      <c r="BJ560" s="16" t="s">
        <v>843</v>
      </c>
      <c r="BK560" s="16" t="s">
        <v>843</v>
      </c>
      <c r="BL560" s="16" t="s">
        <v>844</v>
      </c>
      <c r="BM560" s="16" t="s">
        <v>843</v>
      </c>
      <c r="BN560" s="16" t="s">
        <v>843</v>
      </c>
      <c r="BO560" s="16" t="s">
        <v>843</v>
      </c>
      <c r="BP560" s="16" t="s">
        <v>843</v>
      </c>
      <c r="BQ560" s="16" t="s">
        <v>843</v>
      </c>
      <c r="BR560" s="16" t="s">
        <v>7793</v>
      </c>
      <c r="BS560" s="16" t="s">
        <v>843</v>
      </c>
      <c r="BT560" s="16" t="s">
        <v>844</v>
      </c>
      <c r="BU560" s="16" t="s">
        <v>843</v>
      </c>
      <c r="BV560" s="16" t="s">
        <v>843</v>
      </c>
      <c r="BW560" s="16" t="s">
        <v>843</v>
      </c>
      <c r="BX560" s="16" t="s">
        <v>843</v>
      </c>
      <c r="BY560" s="16" t="s">
        <v>843</v>
      </c>
      <c r="BZ560" s="16" t="s">
        <v>843</v>
      </c>
      <c r="CA560" s="16" t="s">
        <v>843</v>
      </c>
      <c r="CC560" s="16" t="s">
        <v>867</v>
      </c>
      <c r="CD560" s="16" t="s">
        <v>6840</v>
      </c>
      <c r="CE560" s="16" t="s">
        <v>7537</v>
      </c>
      <c r="DN560" s="16" t="s">
        <v>4411</v>
      </c>
      <c r="DQ560" s="16" t="s">
        <v>7093</v>
      </c>
      <c r="DR560" s="16" t="s">
        <v>865</v>
      </c>
      <c r="DX560" s="16" t="s">
        <v>865</v>
      </c>
      <c r="ES560" s="16" t="s">
        <v>865</v>
      </c>
      <c r="EU560" s="16" t="s">
        <v>7810</v>
      </c>
      <c r="EV560" s="16" t="s">
        <v>865</v>
      </c>
      <c r="HC560" s="16" t="s">
        <v>865</v>
      </c>
      <c r="KO560" s="16" t="s">
        <v>10159</v>
      </c>
      <c r="KP560" s="16" t="s">
        <v>10158</v>
      </c>
      <c r="KQ560" s="16" t="s">
        <v>8694</v>
      </c>
      <c r="KR560" s="16" t="s">
        <v>11966</v>
      </c>
      <c r="KS560" s="16" t="s">
        <v>10160</v>
      </c>
      <c r="KT560" s="16" t="s">
        <v>9148</v>
      </c>
      <c r="KU560" s="16" t="s">
        <v>844</v>
      </c>
      <c r="KV560" s="16" t="s">
        <v>9148</v>
      </c>
      <c r="KW560" s="16" t="s">
        <v>851</v>
      </c>
      <c r="KY560" s="16" t="s">
        <v>486</v>
      </c>
      <c r="LC560" s="16" t="s">
        <v>10879</v>
      </c>
      <c r="LD560" s="16" t="s">
        <v>11692</v>
      </c>
      <c r="LE560" s="16" t="s">
        <v>11693</v>
      </c>
      <c r="LF560" s="16" t="s">
        <v>11654</v>
      </c>
      <c r="LI560" s="16" t="s">
        <v>11655</v>
      </c>
      <c r="LM560" s="16" t="s">
        <v>8741</v>
      </c>
      <c r="LO560" s="16" t="s">
        <v>844</v>
      </c>
      <c r="LP560" s="16" t="s">
        <v>844</v>
      </c>
      <c r="LQ560" s="16" t="s">
        <v>844</v>
      </c>
      <c r="LR560" s="16" t="s">
        <v>844</v>
      </c>
      <c r="LS560" s="16" t="s">
        <v>844</v>
      </c>
      <c r="LT560" s="16" t="s">
        <v>843</v>
      </c>
      <c r="LU560" s="16" t="s">
        <v>843</v>
      </c>
      <c r="LV560" s="16" t="s">
        <v>843</v>
      </c>
      <c r="LW560" s="16" t="s">
        <v>843</v>
      </c>
      <c r="LX560" s="16" t="s">
        <v>844</v>
      </c>
      <c r="LY560" s="16" t="s">
        <v>843</v>
      </c>
      <c r="LZ560" s="16" t="s">
        <v>843</v>
      </c>
      <c r="MA560" s="16" t="s">
        <v>843</v>
      </c>
      <c r="MB560" s="16" t="s">
        <v>843</v>
      </c>
      <c r="MC560" s="16" t="s">
        <v>844</v>
      </c>
      <c r="ME560" s="16" t="s">
        <v>11677</v>
      </c>
      <c r="MF560" s="16" t="s">
        <v>8847</v>
      </c>
      <c r="MR560" s="16" t="s">
        <v>474</v>
      </c>
      <c r="MS560" s="16" t="s">
        <v>11900</v>
      </c>
      <c r="MT560" s="16" t="s">
        <v>8947</v>
      </c>
      <c r="MV560" s="16" t="s">
        <v>487</v>
      </c>
      <c r="MW560" s="16" t="s">
        <v>1266</v>
      </c>
      <c r="MX560" s="16" t="s">
        <v>1262</v>
      </c>
      <c r="MY560" s="16" t="s">
        <v>486</v>
      </c>
      <c r="MZ560" s="16" t="s">
        <v>487</v>
      </c>
      <c r="NA560" s="16" t="s">
        <v>486</v>
      </c>
      <c r="NC560" s="16" t="s">
        <v>486</v>
      </c>
      <c r="NE560" s="16" t="s">
        <v>486</v>
      </c>
      <c r="NI560" s="16" t="s">
        <v>11658</v>
      </c>
      <c r="NL560" s="16" t="s">
        <v>844</v>
      </c>
      <c r="NS560" s="16" t="s">
        <v>462</v>
      </c>
      <c r="NT560" s="16" t="s">
        <v>482</v>
      </c>
      <c r="NU560" s="16">
        <v>0.79400000000000004</v>
      </c>
      <c r="NV560" s="16" t="s">
        <v>860</v>
      </c>
      <c r="NW560" s="16" t="s">
        <v>1182</v>
      </c>
      <c r="NX560" s="16" t="s">
        <v>1142</v>
      </c>
      <c r="NY560" s="16" t="s">
        <v>1122</v>
      </c>
      <c r="NZ560" s="16" t="s">
        <v>929</v>
      </c>
    </row>
    <row r="561" spans="1:393" x14ac:dyDescent="0.25">
      <c r="A561" s="16" t="s">
        <v>11967</v>
      </c>
      <c r="B561" s="16" t="s">
        <v>844</v>
      </c>
      <c r="C561" s="16" t="s">
        <v>973</v>
      </c>
      <c r="D561" s="16" t="s">
        <v>844</v>
      </c>
      <c r="E561" s="16" t="s">
        <v>843</v>
      </c>
      <c r="F561" s="16" t="s">
        <v>843</v>
      </c>
      <c r="G561" s="16" t="s">
        <v>843</v>
      </c>
      <c r="H561" s="16" t="s">
        <v>843</v>
      </c>
      <c r="I561" s="16" t="s">
        <v>844</v>
      </c>
      <c r="J561" s="16" t="s">
        <v>843</v>
      </c>
      <c r="K561" s="16" t="s">
        <v>843</v>
      </c>
      <c r="L561" s="16" t="s">
        <v>843</v>
      </c>
      <c r="M561" s="16" t="s">
        <v>843</v>
      </c>
      <c r="N561" s="16" t="s">
        <v>843</v>
      </c>
      <c r="O561" s="16" t="s">
        <v>843</v>
      </c>
      <c r="Q561" s="16" t="s">
        <v>843</v>
      </c>
      <c r="R561" s="16">
        <v>41</v>
      </c>
      <c r="T561" s="16" t="s">
        <v>470</v>
      </c>
      <c r="U561" s="16" t="s">
        <v>844</v>
      </c>
      <c r="V561" s="16" t="s">
        <v>843</v>
      </c>
      <c r="W561" s="16" t="s">
        <v>844</v>
      </c>
      <c r="X561" s="16" t="s">
        <v>843</v>
      </c>
      <c r="Y561" s="16" t="s">
        <v>843</v>
      </c>
      <c r="Z561" s="16" t="s">
        <v>843</v>
      </c>
      <c r="AA561" s="16" t="s">
        <v>843</v>
      </c>
      <c r="AB561" s="16" t="s">
        <v>844</v>
      </c>
      <c r="AC561" s="16" t="s">
        <v>843</v>
      </c>
      <c r="AD561" s="16" t="s">
        <v>867</v>
      </c>
      <c r="BF561" s="16" t="s">
        <v>843</v>
      </c>
      <c r="JB561" s="16" t="s">
        <v>867</v>
      </c>
      <c r="JC561" s="16" t="s">
        <v>865</v>
      </c>
      <c r="JG561" s="16" t="s">
        <v>843</v>
      </c>
      <c r="KO561" s="16" t="s">
        <v>10163</v>
      </c>
      <c r="KP561" s="16" t="s">
        <v>10162</v>
      </c>
      <c r="KQ561" s="16" t="s">
        <v>8694</v>
      </c>
      <c r="KR561" s="16" t="s">
        <v>11968</v>
      </c>
      <c r="KS561" s="16" t="s">
        <v>10164</v>
      </c>
      <c r="KT561" s="16" t="s">
        <v>9148</v>
      </c>
      <c r="KU561" s="16" t="s">
        <v>844</v>
      </c>
      <c r="KV561" s="16" t="s">
        <v>9148</v>
      </c>
      <c r="LC561" s="16" t="s">
        <v>10879</v>
      </c>
      <c r="LF561" s="16" t="s">
        <v>11654</v>
      </c>
      <c r="LJ561" s="16" t="s">
        <v>831</v>
      </c>
      <c r="LK561" s="16" t="s">
        <v>831</v>
      </c>
      <c r="LL561" s="16" t="s">
        <v>8756</v>
      </c>
      <c r="LM561" s="16" t="s">
        <v>8741</v>
      </c>
      <c r="LO561" s="16" t="s">
        <v>843</v>
      </c>
      <c r="LP561" s="16" t="s">
        <v>1056</v>
      </c>
      <c r="LQ561" s="16" t="s">
        <v>1056</v>
      </c>
      <c r="LR561" s="16" t="s">
        <v>844</v>
      </c>
      <c r="LS561" s="16" t="s">
        <v>1056</v>
      </c>
      <c r="LT561" s="16" t="s">
        <v>844</v>
      </c>
      <c r="LU561" s="16" t="s">
        <v>844</v>
      </c>
      <c r="LV561" s="16" t="s">
        <v>843</v>
      </c>
      <c r="LW561" s="16" t="s">
        <v>844</v>
      </c>
      <c r="LX561" s="16" t="s">
        <v>1056</v>
      </c>
      <c r="LY561" s="16" t="s">
        <v>843</v>
      </c>
      <c r="LZ561" s="16" t="s">
        <v>843</v>
      </c>
      <c r="MA561" s="16" t="s">
        <v>843</v>
      </c>
      <c r="MB561" s="16" t="s">
        <v>843</v>
      </c>
      <c r="MC561" s="16" t="s">
        <v>843</v>
      </c>
      <c r="ME561" s="16" t="s">
        <v>11656</v>
      </c>
      <c r="MF561" s="16" t="s">
        <v>8847</v>
      </c>
      <c r="MR561" s="16" t="s">
        <v>470</v>
      </c>
      <c r="MS561" s="16" t="s">
        <v>11900</v>
      </c>
      <c r="NI561" s="16" t="s">
        <v>11658</v>
      </c>
      <c r="NR561" s="16" t="s">
        <v>451</v>
      </c>
      <c r="NS561" s="16" t="s">
        <v>462</v>
      </c>
      <c r="NT561" s="16" t="s">
        <v>482</v>
      </c>
      <c r="NU561" s="16">
        <v>0.79400000000000004</v>
      </c>
      <c r="NV561" s="16" t="s">
        <v>451</v>
      </c>
      <c r="NW561" s="16" t="s">
        <v>1175</v>
      </c>
      <c r="NX561" s="16" t="s">
        <v>1142</v>
      </c>
      <c r="OB561" s="16" t="s">
        <v>831</v>
      </c>
      <c r="OC561" s="16" t="s">
        <v>451</v>
      </c>
    </row>
    <row r="562" spans="1:393" x14ac:dyDescent="0.25">
      <c r="A562" s="16" t="s">
        <v>11969</v>
      </c>
      <c r="B562" s="16" t="s">
        <v>1056</v>
      </c>
      <c r="C562" s="16" t="s">
        <v>973</v>
      </c>
      <c r="D562" s="16" t="s">
        <v>844</v>
      </c>
      <c r="E562" s="16" t="s">
        <v>843</v>
      </c>
      <c r="F562" s="16" t="s">
        <v>843</v>
      </c>
      <c r="G562" s="16" t="s">
        <v>843</v>
      </c>
      <c r="H562" s="16" t="s">
        <v>843</v>
      </c>
      <c r="I562" s="16" t="s">
        <v>844</v>
      </c>
      <c r="J562" s="16" t="s">
        <v>843</v>
      </c>
      <c r="K562" s="16" t="s">
        <v>843</v>
      </c>
      <c r="L562" s="16" t="s">
        <v>843</v>
      </c>
      <c r="M562" s="16" t="s">
        <v>843</v>
      </c>
      <c r="N562" s="16" t="s">
        <v>843</v>
      </c>
      <c r="O562" s="16" t="s">
        <v>843</v>
      </c>
      <c r="Q562" s="16" t="s">
        <v>843</v>
      </c>
      <c r="R562" s="16">
        <v>42</v>
      </c>
      <c r="T562" s="16" t="s">
        <v>474</v>
      </c>
      <c r="U562" s="16" t="s">
        <v>843</v>
      </c>
      <c r="V562" s="16" t="s">
        <v>844</v>
      </c>
      <c r="W562" s="16" t="s">
        <v>843</v>
      </c>
      <c r="X562" s="16" t="s">
        <v>844</v>
      </c>
      <c r="Y562" s="16" t="s">
        <v>843</v>
      </c>
      <c r="Z562" s="16" t="s">
        <v>843</v>
      </c>
      <c r="AA562" s="16" t="s">
        <v>843</v>
      </c>
      <c r="AB562" s="16" t="s">
        <v>843</v>
      </c>
      <c r="AC562" s="16" t="s">
        <v>843</v>
      </c>
      <c r="AD562" s="16" t="s">
        <v>867</v>
      </c>
      <c r="BF562" s="16" t="s">
        <v>843</v>
      </c>
      <c r="JB562" s="16" t="s">
        <v>867</v>
      </c>
      <c r="JC562" s="16" t="s">
        <v>865</v>
      </c>
      <c r="JG562" s="16" t="s">
        <v>843</v>
      </c>
      <c r="KO562" s="16" t="s">
        <v>10163</v>
      </c>
      <c r="KP562" s="16" t="s">
        <v>10162</v>
      </c>
      <c r="KQ562" s="16" t="s">
        <v>8694</v>
      </c>
      <c r="KR562" s="16" t="s">
        <v>11970</v>
      </c>
      <c r="KS562" s="16" t="s">
        <v>10164</v>
      </c>
      <c r="KT562" s="16" t="s">
        <v>9148</v>
      </c>
      <c r="KU562" s="16" t="s">
        <v>844</v>
      </c>
      <c r="KV562" s="16" t="s">
        <v>9148</v>
      </c>
      <c r="LC562" s="16" t="s">
        <v>10879</v>
      </c>
      <c r="LF562" s="16" t="s">
        <v>11654</v>
      </c>
      <c r="LJ562" s="16" t="s">
        <v>831</v>
      </c>
      <c r="LK562" s="16" t="s">
        <v>831</v>
      </c>
      <c r="LL562" s="16" t="s">
        <v>8756</v>
      </c>
      <c r="LM562" s="16" t="s">
        <v>8741</v>
      </c>
      <c r="LO562" s="16" t="s">
        <v>843</v>
      </c>
      <c r="LP562" s="16" t="s">
        <v>1056</v>
      </c>
      <c r="LQ562" s="16" t="s">
        <v>1056</v>
      </c>
      <c r="LR562" s="16" t="s">
        <v>844</v>
      </c>
      <c r="LS562" s="16" t="s">
        <v>1056</v>
      </c>
      <c r="LT562" s="16" t="s">
        <v>844</v>
      </c>
      <c r="LU562" s="16" t="s">
        <v>844</v>
      </c>
      <c r="LV562" s="16" t="s">
        <v>843</v>
      </c>
      <c r="LW562" s="16" t="s">
        <v>844</v>
      </c>
      <c r="LX562" s="16" t="s">
        <v>1056</v>
      </c>
      <c r="LY562" s="16" t="s">
        <v>843</v>
      </c>
      <c r="LZ562" s="16" t="s">
        <v>843</v>
      </c>
      <c r="MA562" s="16" t="s">
        <v>843</v>
      </c>
      <c r="MB562" s="16" t="s">
        <v>843</v>
      </c>
      <c r="MC562" s="16" t="s">
        <v>843</v>
      </c>
      <c r="ME562" s="16" t="s">
        <v>11656</v>
      </c>
      <c r="MF562" s="16" t="s">
        <v>8847</v>
      </c>
      <c r="MR562" s="16" t="s">
        <v>474</v>
      </c>
      <c r="MS562" s="16" t="s">
        <v>11900</v>
      </c>
      <c r="NI562" s="16" t="s">
        <v>11658</v>
      </c>
      <c r="NR562" s="16" t="s">
        <v>451</v>
      </c>
      <c r="NS562" s="16" t="s">
        <v>462</v>
      </c>
      <c r="NT562" s="16" t="s">
        <v>482</v>
      </c>
      <c r="NU562" s="16">
        <v>0.79400000000000004</v>
      </c>
      <c r="NV562" s="16" t="s">
        <v>451</v>
      </c>
      <c r="NW562" s="16" t="s">
        <v>1181</v>
      </c>
      <c r="NX562" s="16" t="s">
        <v>1142</v>
      </c>
      <c r="OB562" s="16" t="s">
        <v>831</v>
      </c>
      <c r="OC562" s="16" t="s">
        <v>451</v>
      </c>
    </row>
    <row r="563" spans="1:393" x14ac:dyDescent="0.25">
      <c r="A563" s="16" t="s">
        <v>11971</v>
      </c>
      <c r="B563" s="16" t="s">
        <v>8732</v>
      </c>
      <c r="C563" s="16" t="s">
        <v>972</v>
      </c>
      <c r="D563" s="16" t="s">
        <v>844</v>
      </c>
      <c r="E563" s="16" t="s">
        <v>843</v>
      </c>
      <c r="F563" s="16" t="s">
        <v>843</v>
      </c>
      <c r="G563" s="16" t="s">
        <v>843</v>
      </c>
      <c r="H563" s="16" t="s">
        <v>843</v>
      </c>
      <c r="I563" s="16" t="s">
        <v>843</v>
      </c>
      <c r="J563" s="16" t="s">
        <v>843</v>
      </c>
      <c r="K563" s="16" t="s">
        <v>843</v>
      </c>
      <c r="L563" s="16" t="s">
        <v>843</v>
      </c>
      <c r="M563" s="16" t="s">
        <v>843</v>
      </c>
      <c r="N563" s="16" t="s">
        <v>843</v>
      </c>
      <c r="O563" s="16" t="s">
        <v>843</v>
      </c>
      <c r="Q563" s="16" t="s">
        <v>844</v>
      </c>
      <c r="R563" s="16">
        <v>79</v>
      </c>
      <c r="T563" s="16" t="s">
        <v>470</v>
      </c>
      <c r="U563" s="16" t="s">
        <v>844</v>
      </c>
      <c r="V563" s="16" t="s">
        <v>843</v>
      </c>
      <c r="W563" s="16" t="s">
        <v>844</v>
      </c>
      <c r="X563" s="16" t="s">
        <v>843</v>
      </c>
      <c r="Y563" s="16" t="s">
        <v>843</v>
      </c>
      <c r="Z563" s="16" t="s">
        <v>843</v>
      </c>
      <c r="AA563" s="16" t="s">
        <v>843</v>
      </c>
      <c r="AB563" s="16" t="s">
        <v>843</v>
      </c>
      <c r="AC563" s="16" t="s">
        <v>843</v>
      </c>
      <c r="AD563" s="16" t="s">
        <v>865</v>
      </c>
      <c r="AF563" s="16" t="s">
        <v>11673</v>
      </c>
      <c r="AG563" s="16" t="s">
        <v>11816</v>
      </c>
      <c r="AH563" s="16" t="s">
        <v>844</v>
      </c>
      <c r="AI563" s="16" t="s">
        <v>843</v>
      </c>
      <c r="AJ563" s="16" t="s">
        <v>844</v>
      </c>
      <c r="AK563" s="16" t="s">
        <v>843</v>
      </c>
      <c r="AL563" s="16" t="s">
        <v>844</v>
      </c>
      <c r="AM563" s="16" t="s">
        <v>844</v>
      </c>
      <c r="AN563" s="16" t="s">
        <v>843</v>
      </c>
      <c r="AO563" s="16" t="s">
        <v>843</v>
      </c>
      <c r="AP563" s="16" t="s">
        <v>843</v>
      </c>
      <c r="AQ563" s="16" t="s">
        <v>844</v>
      </c>
      <c r="AR563" s="16" t="s">
        <v>11679</v>
      </c>
      <c r="AS563" s="16" t="s">
        <v>844</v>
      </c>
      <c r="AT563" s="16" t="s">
        <v>843</v>
      </c>
      <c r="AU563" s="16" t="s">
        <v>844</v>
      </c>
      <c r="AV563" s="16" t="s">
        <v>843</v>
      </c>
      <c r="AW563" s="16" t="s">
        <v>843</v>
      </c>
      <c r="AX563" s="16" t="s">
        <v>843</v>
      </c>
      <c r="AY563" s="16" t="s">
        <v>843</v>
      </c>
      <c r="AZ563" s="16" t="s">
        <v>4437</v>
      </c>
      <c r="BB563" s="16" t="s">
        <v>4437</v>
      </c>
      <c r="BF563" s="16" t="s">
        <v>844</v>
      </c>
      <c r="BI563" s="16" t="s">
        <v>7785</v>
      </c>
      <c r="BJ563" s="16" t="s">
        <v>843</v>
      </c>
      <c r="BK563" s="16" t="s">
        <v>843</v>
      </c>
      <c r="BL563" s="16" t="s">
        <v>843</v>
      </c>
      <c r="BM563" s="16" t="s">
        <v>843</v>
      </c>
      <c r="BN563" s="16" t="s">
        <v>843</v>
      </c>
      <c r="BO563" s="16" t="s">
        <v>844</v>
      </c>
      <c r="BP563" s="16" t="s">
        <v>843</v>
      </c>
      <c r="BQ563" s="16" t="s">
        <v>843</v>
      </c>
      <c r="DX563" s="16" t="s">
        <v>867</v>
      </c>
      <c r="DY563" s="16" t="s">
        <v>867</v>
      </c>
      <c r="ES563" s="16" t="s">
        <v>867</v>
      </c>
      <c r="EU563" s="16" t="s">
        <v>7813</v>
      </c>
      <c r="EV563" s="16" t="s">
        <v>865</v>
      </c>
      <c r="FF563" s="16" t="s">
        <v>7839</v>
      </c>
      <c r="HC563" s="16" t="s">
        <v>865</v>
      </c>
      <c r="JA563" s="16" t="s">
        <v>4813</v>
      </c>
      <c r="JB563" s="16" t="s">
        <v>865</v>
      </c>
      <c r="JC563" s="16" t="s">
        <v>865</v>
      </c>
      <c r="JD563" s="16" t="s">
        <v>865</v>
      </c>
      <c r="JE563" s="16" t="s">
        <v>865</v>
      </c>
      <c r="JF563" s="16" t="s">
        <v>865</v>
      </c>
      <c r="JG563" s="16" t="s">
        <v>843</v>
      </c>
      <c r="JH563" s="16" t="s">
        <v>4846</v>
      </c>
      <c r="KF563" s="16" t="s">
        <v>4411</v>
      </c>
      <c r="KI563" s="16" t="s">
        <v>4846</v>
      </c>
      <c r="KO563" s="16" t="s">
        <v>10163</v>
      </c>
      <c r="KP563" s="16" t="s">
        <v>10162</v>
      </c>
      <c r="KQ563" s="16" t="s">
        <v>8694</v>
      </c>
      <c r="KR563" s="16" t="s">
        <v>11972</v>
      </c>
      <c r="KS563" s="16" t="s">
        <v>10164</v>
      </c>
      <c r="KT563" s="16" t="s">
        <v>9148</v>
      </c>
      <c r="KU563" s="16" t="s">
        <v>844</v>
      </c>
      <c r="KV563" s="16" t="s">
        <v>9148</v>
      </c>
      <c r="KW563" s="16" t="s">
        <v>851</v>
      </c>
      <c r="KX563" s="16" t="s">
        <v>487</v>
      </c>
      <c r="KY563" s="16" t="s">
        <v>487</v>
      </c>
      <c r="KZ563" s="16" t="s">
        <v>487</v>
      </c>
      <c r="LC563" s="16" t="s">
        <v>10879</v>
      </c>
      <c r="LF563" s="16" t="s">
        <v>11654</v>
      </c>
      <c r="LI563" s="16" t="s">
        <v>11655</v>
      </c>
      <c r="LJ563" s="16" t="s">
        <v>843</v>
      </c>
      <c r="LL563" s="16" t="s">
        <v>8711</v>
      </c>
      <c r="LM563" s="16" t="s">
        <v>8741</v>
      </c>
      <c r="LO563" s="16" t="s">
        <v>843</v>
      </c>
      <c r="LP563" s="16" t="s">
        <v>1056</v>
      </c>
      <c r="LQ563" s="16" t="s">
        <v>1056</v>
      </c>
      <c r="LR563" s="16" t="s">
        <v>844</v>
      </c>
      <c r="LS563" s="16" t="s">
        <v>1056</v>
      </c>
      <c r="LT563" s="16" t="s">
        <v>844</v>
      </c>
      <c r="LU563" s="16" t="s">
        <v>844</v>
      </c>
      <c r="LV563" s="16" t="s">
        <v>843</v>
      </c>
      <c r="LW563" s="16" t="s">
        <v>844</v>
      </c>
      <c r="LX563" s="16" t="s">
        <v>1056</v>
      </c>
      <c r="LY563" s="16" t="s">
        <v>843</v>
      </c>
      <c r="LZ563" s="16" t="s">
        <v>843</v>
      </c>
      <c r="MA563" s="16" t="s">
        <v>843</v>
      </c>
      <c r="MB563" s="16" t="s">
        <v>843</v>
      </c>
      <c r="MC563" s="16" t="s">
        <v>843</v>
      </c>
      <c r="ME563" s="16" t="s">
        <v>11656</v>
      </c>
      <c r="MF563" s="16" t="s">
        <v>8847</v>
      </c>
      <c r="MP563" s="16" t="s">
        <v>1824</v>
      </c>
      <c r="MR563" s="16" t="s">
        <v>470</v>
      </c>
      <c r="MS563" s="16" t="s">
        <v>11900</v>
      </c>
      <c r="MT563" s="16" t="s">
        <v>9015</v>
      </c>
      <c r="NC563" s="16" t="s">
        <v>487</v>
      </c>
      <c r="NE563" s="16" t="s">
        <v>486</v>
      </c>
      <c r="NG563" s="16" t="s">
        <v>1376</v>
      </c>
      <c r="NI563" s="16" t="s">
        <v>11658</v>
      </c>
      <c r="NR563" s="16" t="s">
        <v>878</v>
      </c>
      <c r="NS563" s="16" t="s">
        <v>462</v>
      </c>
      <c r="NT563" s="16" t="s">
        <v>482</v>
      </c>
      <c r="NU563" s="16">
        <v>0.79400000000000004</v>
      </c>
      <c r="NV563" s="16" t="s">
        <v>457</v>
      </c>
      <c r="NW563" s="16" t="s">
        <v>1177</v>
      </c>
      <c r="NX563" s="16" t="s">
        <v>1142</v>
      </c>
      <c r="OB563" s="16" t="s">
        <v>833</v>
      </c>
      <c r="OC563" s="16" t="s">
        <v>878</v>
      </c>
    </row>
    <row r="564" spans="1:393" x14ac:dyDescent="0.25">
      <c r="A564" s="16" t="s">
        <v>11973</v>
      </c>
      <c r="B564" s="16" t="s">
        <v>844</v>
      </c>
      <c r="C564" s="16" t="s">
        <v>972</v>
      </c>
      <c r="D564" s="16" t="s">
        <v>844</v>
      </c>
      <c r="E564" s="16" t="s">
        <v>843</v>
      </c>
      <c r="F564" s="16" t="s">
        <v>843</v>
      </c>
      <c r="G564" s="16" t="s">
        <v>843</v>
      </c>
      <c r="H564" s="16" t="s">
        <v>843</v>
      </c>
      <c r="I564" s="16" t="s">
        <v>843</v>
      </c>
      <c r="J564" s="16" t="s">
        <v>843</v>
      </c>
      <c r="K564" s="16" t="s">
        <v>843</v>
      </c>
      <c r="L564" s="16" t="s">
        <v>843</v>
      </c>
      <c r="M564" s="16" t="s">
        <v>843</v>
      </c>
      <c r="N564" s="16" t="s">
        <v>843</v>
      </c>
      <c r="O564" s="16" t="s">
        <v>843</v>
      </c>
      <c r="Q564" s="16" t="s">
        <v>844</v>
      </c>
      <c r="R564" s="16">
        <v>71</v>
      </c>
      <c r="T564" s="16" t="s">
        <v>470</v>
      </c>
      <c r="U564" s="16" t="s">
        <v>844</v>
      </c>
      <c r="V564" s="16" t="s">
        <v>843</v>
      </c>
      <c r="W564" s="16" t="s">
        <v>844</v>
      </c>
      <c r="X564" s="16" t="s">
        <v>843</v>
      </c>
      <c r="Y564" s="16" t="s">
        <v>843</v>
      </c>
      <c r="Z564" s="16" t="s">
        <v>843</v>
      </c>
      <c r="AA564" s="16" t="s">
        <v>843</v>
      </c>
      <c r="AB564" s="16" t="s">
        <v>843</v>
      </c>
      <c r="AC564" s="16" t="s">
        <v>843</v>
      </c>
      <c r="AD564" s="16" t="s">
        <v>867</v>
      </c>
      <c r="AF564" s="16" t="s">
        <v>11746</v>
      </c>
      <c r="AG564" s="16" t="s">
        <v>11700</v>
      </c>
      <c r="AH564" s="16" t="s">
        <v>844</v>
      </c>
      <c r="AI564" s="16" t="s">
        <v>843</v>
      </c>
      <c r="AJ564" s="16" t="s">
        <v>844</v>
      </c>
      <c r="AK564" s="16" t="s">
        <v>844</v>
      </c>
      <c r="AL564" s="16" t="s">
        <v>843</v>
      </c>
      <c r="AM564" s="16" t="s">
        <v>844</v>
      </c>
      <c r="AN564" s="16" t="s">
        <v>843</v>
      </c>
      <c r="AO564" s="16" t="s">
        <v>843</v>
      </c>
      <c r="AP564" s="16" t="s">
        <v>843</v>
      </c>
      <c r="AQ564" s="16" t="s">
        <v>844</v>
      </c>
      <c r="AR564" s="16" t="s">
        <v>11974</v>
      </c>
      <c r="AS564" s="16" t="s">
        <v>844</v>
      </c>
      <c r="AT564" s="16" t="s">
        <v>844</v>
      </c>
      <c r="AU564" s="16" t="s">
        <v>844</v>
      </c>
      <c r="AV564" s="16" t="s">
        <v>843</v>
      </c>
      <c r="AW564" s="16" t="s">
        <v>843</v>
      </c>
      <c r="AX564" s="16" t="s">
        <v>843</v>
      </c>
      <c r="AY564" s="16" t="s">
        <v>843</v>
      </c>
      <c r="AZ564" s="16" t="s">
        <v>4440</v>
      </c>
      <c r="BA564" s="16" t="s">
        <v>4437</v>
      </c>
      <c r="BB564" s="16" t="s">
        <v>4437</v>
      </c>
      <c r="BF564" s="16" t="s">
        <v>844</v>
      </c>
      <c r="BI564" s="16" t="s">
        <v>7785</v>
      </c>
      <c r="BJ564" s="16" t="s">
        <v>843</v>
      </c>
      <c r="BK564" s="16" t="s">
        <v>843</v>
      </c>
      <c r="BL564" s="16" t="s">
        <v>843</v>
      </c>
      <c r="BM564" s="16" t="s">
        <v>843</v>
      </c>
      <c r="BN564" s="16" t="s">
        <v>843</v>
      </c>
      <c r="BO564" s="16" t="s">
        <v>844</v>
      </c>
      <c r="BP564" s="16" t="s">
        <v>843</v>
      </c>
      <c r="BQ564" s="16" t="s">
        <v>843</v>
      </c>
      <c r="DX564" s="16" t="s">
        <v>865</v>
      </c>
      <c r="ES564" s="16" t="s">
        <v>867</v>
      </c>
      <c r="EU564" s="16" t="s">
        <v>7813</v>
      </c>
      <c r="EV564" s="16" t="s">
        <v>865</v>
      </c>
      <c r="FF564" s="16" t="s">
        <v>7836</v>
      </c>
      <c r="HC564" s="16" t="s">
        <v>865</v>
      </c>
      <c r="JA564" s="16" t="s">
        <v>4813</v>
      </c>
      <c r="JB564" s="16" t="s">
        <v>865</v>
      </c>
      <c r="JC564" s="16" t="s">
        <v>865</v>
      </c>
      <c r="JD564" s="16" t="s">
        <v>865</v>
      </c>
      <c r="JE564" s="16" t="s">
        <v>865</v>
      </c>
      <c r="JF564" s="16" t="s">
        <v>865</v>
      </c>
      <c r="JG564" s="16" t="s">
        <v>843</v>
      </c>
      <c r="JH564" s="16" t="s">
        <v>4846</v>
      </c>
      <c r="KF564" s="16" t="s">
        <v>4411</v>
      </c>
      <c r="KI564" s="16" t="s">
        <v>4846</v>
      </c>
      <c r="KO564" s="16" t="s">
        <v>10167</v>
      </c>
      <c r="KP564" s="16" t="s">
        <v>10166</v>
      </c>
      <c r="KQ564" s="16" t="s">
        <v>8694</v>
      </c>
      <c r="KR564" s="16" t="s">
        <v>11975</v>
      </c>
      <c r="KS564" s="16" t="s">
        <v>10168</v>
      </c>
      <c r="KT564" s="16" t="s">
        <v>9148</v>
      </c>
      <c r="KU564" s="16" t="s">
        <v>844</v>
      </c>
      <c r="KV564" s="16" t="s">
        <v>9148</v>
      </c>
      <c r="KW564" s="16" t="s">
        <v>850</v>
      </c>
      <c r="KY564" s="16" t="s">
        <v>486</v>
      </c>
      <c r="LC564" s="16" t="s">
        <v>10879</v>
      </c>
      <c r="LF564" s="16" t="s">
        <v>11654</v>
      </c>
      <c r="LI564" s="16" t="s">
        <v>11655</v>
      </c>
      <c r="LJ564" s="16" t="s">
        <v>843</v>
      </c>
      <c r="LL564" s="16" t="s">
        <v>8711</v>
      </c>
      <c r="LM564" s="16" t="s">
        <v>8741</v>
      </c>
      <c r="LO564" s="16" t="s">
        <v>843</v>
      </c>
      <c r="LP564" s="16" t="s">
        <v>843</v>
      </c>
      <c r="LQ564" s="16" t="s">
        <v>844</v>
      </c>
      <c r="LR564" s="16" t="s">
        <v>843</v>
      </c>
      <c r="LS564" s="16" t="s">
        <v>844</v>
      </c>
      <c r="LT564" s="16" t="s">
        <v>843</v>
      </c>
      <c r="LU564" s="16" t="s">
        <v>844</v>
      </c>
      <c r="LV564" s="16" t="s">
        <v>844</v>
      </c>
      <c r="LW564" s="16" t="s">
        <v>844</v>
      </c>
      <c r="LX564" s="16" t="s">
        <v>843</v>
      </c>
      <c r="LY564" s="16" t="s">
        <v>843</v>
      </c>
      <c r="LZ564" s="16" t="s">
        <v>843</v>
      </c>
      <c r="MA564" s="16" t="s">
        <v>843</v>
      </c>
      <c r="MB564" s="16" t="s">
        <v>843</v>
      </c>
      <c r="MC564" s="16" t="s">
        <v>843</v>
      </c>
      <c r="ME564" s="16" t="s">
        <v>11656</v>
      </c>
      <c r="MF564" s="16" t="s">
        <v>8847</v>
      </c>
      <c r="MP564" s="16" t="s">
        <v>1824</v>
      </c>
      <c r="MR564" s="16" t="s">
        <v>470</v>
      </c>
      <c r="MS564" s="16" t="s">
        <v>11900</v>
      </c>
      <c r="MT564" s="16" t="s">
        <v>9003</v>
      </c>
      <c r="NC564" s="16" t="s">
        <v>487</v>
      </c>
      <c r="NE564" s="16" t="s">
        <v>486</v>
      </c>
      <c r="NG564" s="16" t="s">
        <v>1376</v>
      </c>
      <c r="NI564" s="16" t="s">
        <v>11658</v>
      </c>
      <c r="NR564" s="16" t="s">
        <v>878</v>
      </c>
      <c r="NS564" s="16" t="s">
        <v>462</v>
      </c>
      <c r="NT564" s="16" t="s">
        <v>482</v>
      </c>
      <c r="NU564" s="16">
        <v>0.79400000000000004</v>
      </c>
      <c r="NV564" s="16" t="s">
        <v>457</v>
      </c>
      <c r="NW564" s="16" t="s">
        <v>1177</v>
      </c>
      <c r="NX564" s="16" t="s">
        <v>1142</v>
      </c>
      <c r="OB564" s="16" t="s">
        <v>833</v>
      </c>
      <c r="OC564" s="16" t="s">
        <v>878</v>
      </c>
    </row>
    <row r="565" spans="1:393" x14ac:dyDescent="0.25">
      <c r="A565" s="16" t="s">
        <v>11976</v>
      </c>
      <c r="B565" s="16" t="s">
        <v>844</v>
      </c>
      <c r="C565" s="16" t="s">
        <v>972</v>
      </c>
      <c r="D565" s="16" t="s">
        <v>844</v>
      </c>
      <c r="E565" s="16" t="s">
        <v>843</v>
      </c>
      <c r="F565" s="16" t="s">
        <v>843</v>
      </c>
      <c r="G565" s="16" t="s">
        <v>843</v>
      </c>
      <c r="H565" s="16" t="s">
        <v>843</v>
      </c>
      <c r="I565" s="16" t="s">
        <v>843</v>
      </c>
      <c r="J565" s="16" t="s">
        <v>843</v>
      </c>
      <c r="K565" s="16" t="s">
        <v>843</v>
      </c>
      <c r="L565" s="16" t="s">
        <v>843</v>
      </c>
      <c r="M565" s="16" t="s">
        <v>843</v>
      </c>
      <c r="N565" s="16" t="s">
        <v>843</v>
      </c>
      <c r="O565" s="16" t="s">
        <v>843</v>
      </c>
      <c r="Q565" s="16" t="s">
        <v>844</v>
      </c>
      <c r="R565" s="16">
        <v>36</v>
      </c>
      <c r="T565" s="16" t="s">
        <v>470</v>
      </c>
      <c r="U565" s="16" t="s">
        <v>844</v>
      </c>
      <c r="V565" s="16" t="s">
        <v>843</v>
      </c>
      <c r="W565" s="16" t="s">
        <v>844</v>
      </c>
      <c r="X565" s="16" t="s">
        <v>843</v>
      </c>
      <c r="Y565" s="16" t="s">
        <v>843</v>
      </c>
      <c r="Z565" s="16" t="s">
        <v>843</v>
      </c>
      <c r="AA565" s="16" t="s">
        <v>843</v>
      </c>
      <c r="AB565" s="16" t="s">
        <v>844</v>
      </c>
      <c r="AC565" s="16" t="s">
        <v>843</v>
      </c>
      <c r="AD565" s="16" t="s">
        <v>867</v>
      </c>
      <c r="AF565" s="16" t="s">
        <v>11734</v>
      </c>
      <c r="AG565" s="16" t="s">
        <v>11828</v>
      </c>
      <c r="AH565" s="16" t="s">
        <v>843</v>
      </c>
      <c r="AI565" s="16" t="s">
        <v>843</v>
      </c>
      <c r="AJ565" s="16" t="s">
        <v>844</v>
      </c>
      <c r="AK565" s="16" t="s">
        <v>843</v>
      </c>
      <c r="AL565" s="16" t="s">
        <v>844</v>
      </c>
      <c r="AM565" s="16" t="s">
        <v>844</v>
      </c>
      <c r="AN565" s="16" t="s">
        <v>843</v>
      </c>
      <c r="AO565" s="16" t="s">
        <v>843</v>
      </c>
      <c r="AP565" s="16" t="s">
        <v>843</v>
      </c>
      <c r="AQ565" s="16" t="s">
        <v>844</v>
      </c>
      <c r="AR565" s="16" t="s">
        <v>4433</v>
      </c>
      <c r="AS565" s="16" t="s">
        <v>843</v>
      </c>
      <c r="AT565" s="16" t="s">
        <v>843</v>
      </c>
      <c r="AU565" s="16" t="s">
        <v>843</v>
      </c>
      <c r="AV565" s="16" t="s">
        <v>843</v>
      </c>
      <c r="AW565" s="16" t="s">
        <v>843</v>
      </c>
      <c r="AX565" s="16" t="s">
        <v>843</v>
      </c>
      <c r="AY565" s="16" t="s">
        <v>844</v>
      </c>
      <c r="BF565" s="16" t="s">
        <v>844</v>
      </c>
      <c r="BH565" s="16" t="s">
        <v>7380</v>
      </c>
      <c r="BI565" s="16" t="s">
        <v>7785</v>
      </c>
      <c r="BJ565" s="16" t="s">
        <v>843</v>
      </c>
      <c r="BK565" s="16" t="s">
        <v>843</v>
      </c>
      <c r="BL565" s="16" t="s">
        <v>843</v>
      </c>
      <c r="BM565" s="16" t="s">
        <v>843</v>
      </c>
      <c r="BN565" s="16" t="s">
        <v>843</v>
      </c>
      <c r="BO565" s="16" t="s">
        <v>844</v>
      </c>
      <c r="BP565" s="16" t="s">
        <v>843</v>
      </c>
      <c r="BQ565" s="16" t="s">
        <v>843</v>
      </c>
      <c r="DX565" s="16" t="s">
        <v>865</v>
      </c>
      <c r="ES565" s="16" t="s">
        <v>865</v>
      </c>
      <c r="EU565" s="16" t="s">
        <v>7810</v>
      </c>
      <c r="EV565" s="16" t="s">
        <v>865</v>
      </c>
      <c r="FT565" s="16" t="s">
        <v>865</v>
      </c>
      <c r="HC565" s="16" t="s">
        <v>865</v>
      </c>
      <c r="JA565" s="16" t="s">
        <v>4813</v>
      </c>
      <c r="JB565" s="16" t="s">
        <v>865</v>
      </c>
      <c r="JC565" s="16" t="s">
        <v>865</v>
      </c>
      <c r="JD565" s="16" t="s">
        <v>865</v>
      </c>
      <c r="JE565" s="16" t="s">
        <v>865</v>
      </c>
      <c r="JF565" s="16" t="s">
        <v>865</v>
      </c>
      <c r="JG565" s="16" t="s">
        <v>1056</v>
      </c>
      <c r="JH565" s="16" t="s">
        <v>7577</v>
      </c>
      <c r="JJ565" s="16" t="s">
        <v>865</v>
      </c>
      <c r="KF565" s="16" t="s">
        <v>4411</v>
      </c>
      <c r="KI565" s="16" t="s">
        <v>4843</v>
      </c>
      <c r="KO565" s="16" t="s">
        <v>10171</v>
      </c>
      <c r="KP565" s="16" t="s">
        <v>10170</v>
      </c>
      <c r="KQ565" s="16" t="s">
        <v>8694</v>
      </c>
      <c r="KR565" s="16" t="s">
        <v>11977</v>
      </c>
      <c r="KS565" s="16" t="s">
        <v>10172</v>
      </c>
      <c r="KT565" s="16" t="s">
        <v>8696</v>
      </c>
      <c r="KU565" s="16" t="s">
        <v>844</v>
      </c>
      <c r="KV565" s="16" t="s">
        <v>8696</v>
      </c>
      <c r="KW565" s="16" t="s">
        <v>851</v>
      </c>
      <c r="KY565" s="16" t="s">
        <v>486</v>
      </c>
      <c r="LC565" s="16" t="s">
        <v>10879</v>
      </c>
      <c r="LF565" s="16" t="s">
        <v>11654</v>
      </c>
      <c r="LI565" s="16" t="s">
        <v>11655</v>
      </c>
      <c r="LJ565" s="16" t="s">
        <v>843</v>
      </c>
      <c r="LL565" s="16" t="s">
        <v>8711</v>
      </c>
      <c r="LM565" s="16" t="s">
        <v>8741</v>
      </c>
      <c r="LO565" s="16" t="s">
        <v>844</v>
      </c>
      <c r="LP565" s="16" t="s">
        <v>1056</v>
      </c>
      <c r="LQ565" s="16" t="s">
        <v>1056</v>
      </c>
      <c r="LR565" s="16" t="s">
        <v>844</v>
      </c>
      <c r="LS565" s="16" t="s">
        <v>1056</v>
      </c>
      <c r="LT565" s="16" t="s">
        <v>843</v>
      </c>
      <c r="LU565" s="16" t="s">
        <v>843</v>
      </c>
      <c r="LV565" s="16" t="s">
        <v>843</v>
      </c>
      <c r="LW565" s="16" t="s">
        <v>843</v>
      </c>
      <c r="LX565" s="16" t="s">
        <v>843</v>
      </c>
      <c r="LY565" s="16" t="s">
        <v>843</v>
      </c>
      <c r="LZ565" s="16" t="s">
        <v>843</v>
      </c>
      <c r="MA565" s="16" t="s">
        <v>843</v>
      </c>
      <c r="MB565" s="16" t="s">
        <v>843</v>
      </c>
      <c r="MC565" s="16" t="s">
        <v>844</v>
      </c>
      <c r="ME565" s="16" t="s">
        <v>11656</v>
      </c>
      <c r="MF565" s="16" t="s">
        <v>8847</v>
      </c>
      <c r="MP565" s="16" t="s">
        <v>13846</v>
      </c>
      <c r="MR565" s="16" t="s">
        <v>470</v>
      </c>
      <c r="MS565" s="16" t="s">
        <v>11978</v>
      </c>
      <c r="MT565" s="16" t="s">
        <v>8813</v>
      </c>
      <c r="MU565" s="16" t="s">
        <v>817</v>
      </c>
      <c r="NC565" s="16" t="s">
        <v>486</v>
      </c>
      <c r="ND565" s="16" t="s">
        <v>486</v>
      </c>
      <c r="NE565" s="16" t="s">
        <v>486</v>
      </c>
      <c r="NG565" s="16" t="s">
        <v>1376</v>
      </c>
      <c r="NI565" s="16" t="s">
        <v>11658</v>
      </c>
      <c r="NR565" s="16" t="s">
        <v>451</v>
      </c>
      <c r="NS565" s="16" t="s">
        <v>462</v>
      </c>
      <c r="NT565" s="16" t="s">
        <v>478</v>
      </c>
      <c r="NU565" s="16">
        <v>1.1910000000000001</v>
      </c>
      <c r="NV565" s="16" t="s">
        <v>451</v>
      </c>
      <c r="NW565" s="16" t="s">
        <v>1175</v>
      </c>
      <c r="NX565" s="16" t="s">
        <v>1142</v>
      </c>
      <c r="OB565" s="16" t="s">
        <v>833</v>
      </c>
      <c r="OC565" s="16" t="s">
        <v>451</v>
      </c>
    </row>
    <row r="566" spans="1:393" x14ac:dyDescent="0.25">
      <c r="A566" s="16" t="s">
        <v>11979</v>
      </c>
      <c r="B566" s="16" t="s">
        <v>1056</v>
      </c>
      <c r="C566" s="16" t="s">
        <v>972</v>
      </c>
      <c r="D566" s="16" t="s">
        <v>844</v>
      </c>
      <c r="E566" s="16" t="s">
        <v>843</v>
      </c>
      <c r="F566" s="16" t="s">
        <v>843</v>
      </c>
      <c r="G566" s="16" t="s">
        <v>843</v>
      </c>
      <c r="H566" s="16" t="s">
        <v>843</v>
      </c>
      <c r="I566" s="16" t="s">
        <v>843</v>
      </c>
      <c r="J566" s="16" t="s">
        <v>843</v>
      </c>
      <c r="K566" s="16" t="s">
        <v>843</v>
      </c>
      <c r="L566" s="16" t="s">
        <v>843</v>
      </c>
      <c r="M566" s="16" t="s">
        <v>843</v>
      </c>
      <c r="N566" s="16" t="s">
        <v>843</v>
      </c>
      <c r="O566" s="16" t="s">
        <v>843</v>
      </c>
      <c r="Q566" s="16" t="s">
        <v>844</v>
      </c>
      <c r="R566" s="16">
        <v>57</v>
      </c>
      <c r="T566" s="16" t="s">
        <v>470</v>
      </c>
      <c r="U566" s="16" t="s">
        <v>844</v>
      </c>
      <c r="V566" s="16" t="s">
        <v>843</v>
      </c>
      <c r="W566" s="16" t="s">
        <v>844</v>
      </c>
      <c r="X566" s="16" t="s">
        <v>843</v>
      </c>
      <c r="Y566" s="16" t="s">
        <v>843</v>
      </c>
      <c r="Z566" s="16" t="s">
        <v>843</v>
      </c>
      <c r="AA566" s="16" t="s">
        <v>843</v>
      </c>
      <c r="AB566" s="16" t="s">
        <v>843</v>
      </c>
      <c r="AC566" s="16" t="s">
        <v>843</v>
      </c>
      <c r="AD566" s="16" t="s">
        <v>867</v>
      </c>
      <c r="AF566" s="16" t="s">
        <v>11734</v>
      </c>
      <c r="AG566" s="16" t="s">
        <v>11828</v>
      </c>
      <c r="AH566" s="16" t="s">
        <v>843</v>
      </c>
      <c r="AI566" s="16" t="s">
        <v>843</v>
      </c>
      <c r="AJ566" s="16" t="s">
        <v>844</v>
      </c>
      <c r="AK566" s="16" t="s">
        <v>843</v>
      </c>
      <c r="AL566" s="16" t="s">
        <v>844</v>
      </c>
      <c r="AM566" s="16" t="s">
        <v>844</v>
      </c>
      <c r="AN566" s="16" t="s">
        <v>843</v>
      </c>
      <c r="AO566" s="16" t="s">
        <v>843</v>
      </c>
      <c r="AP566" s="16" t="s">
        <v>843</v>
      </c>
      <c r="AQ566" s="16" t="s">
        <v>844</v>
      </c>
      <c r="AR566" s="16" t="s">
        <v>4415</v>
      </c>
      <c r="AS566" s="16" t="s">
        <v>844</v>
      </c>
      <c r="AT566" s="16" t="s">
        <v>843</v>
      </c>
      <c r="AU566" s="16" t="s">
        <v>843</v>
      </c>
      <c r="AV566" s="16" t="s">
        <v>843</v>
      </c>
      <c r="AW566" s="16" t="s">
        <v>843</v>
      </c>
      <c r="AX566" s="16" t="s">
        <v>843</v>
      </c>
      <c r="AY566" s="16" t="s">
        <v>843</v>
      </c>
      <c r="AZ566" s="16" t="s">
        <v>4437</v>
      </c>
      <c r="BF566" s="16" t="s">
        <v>844</v>
      </c>
      <c r="BH566" s="16" t="s">
        <v>7383</v>
      </c>
      <c r="BI566" s="16" t="s">
        <v>7785</v>
      </c>
      <c r="BJ566" s="16" t="s">
        <v>843</v>
      </c>
      <c r="BK566" s="16" t="s">
        <v>843</v>
      </c>
      <c r="BL566" s="16" t="s">
        <v>843</v>
      </c>
      <c r="BM566" s="16" t="s">
        <v>843</v>
      </c>
      <c r="BN566" s="16" t="s">
        <v>843</v>
      </c>
      <c r="BO566" s="16" t="s">
        <v>844</v>
      </c>
      <c r="BP566" s="16" t="s">
        <v>843</v>
      </c>
      <c r="BQ566" s="16" t="s">
        <v>843</v>
      </c>
      <c r="DX566" s="16" t="s">
        <v>865</v>
      </c>
      <c r="ES566" s="16" t="s">
        <v>865</v>
      </c>
      <c r="EU566" s="16" t="s">
        <v>7810</v>
      </c>
      <c r="EV566" s="16" t="s">
        <v>865</v>
      </c>
      <c r="HC566" s="16" t="s">
        <v>865</v>
      </c>
      <c r="JA566" s="16" t="s">
        <v>4813</v>
      </c>
      <c r="JB566" s="16" t="s">
        <v>865</v>
      </c>
      <c r="JC566" s="16" t="s">
        <v>865</v>
      </c>
      <c r="JD566" s="16" t="s">
        <v>865</v>
      </c>
      <c r="JE566" s="16" t="s">
        <v>865</v>
      </c>
      <c r="JF566" s="16" t="s">
        <v>865</v>
      </c>
      <c r="JG566" s="16" t="s">
        <v>843</v>
      </c>
      <c r="JH566" s="16" t="s">
        <v>7577</v>
      </c>
      <c r="JJ566" s="16" t="s">
        <v>865</v>
      </c>
      <c r="KF566" s="16" t="s">
        <v>4411</v>
      </c>
      <c r="KI566" s="16" t="s">
        <v>4843</v>
      </c>
      <c r="KO566" s="16" t="s">
        <v>10171</v>
      </c>
      <c r="KP566" s="16" t="s">
        <v>10170</v>
      </c>
      <c r="KQ566" s="16" t="s">
        <v>8694</v>
      </c>
      <c r="KR566" s="16" t="s">
        <v>11980</v>
      </c>
      <c r="KS566" s="16" t="s">
        <v>10172</v>
      </c>
      <c r="KT566" s="16" t="s">
        <v>8696</v>
      </c>
      <c r="KU566" s="16" t="s">
        <v>844</v>
      </c>
      <c r="KV566" s="16" t="s">
        <v>8696</v>
      </c>
      <c r="KW566" s="16" t="s">
        <v>851</v>
      </c>
      <c r="KY566" s="16" t="s">
        <v>486</v>
      </c>
      <c r="LC566" s="16" t="s">
        <v>10879</v>
      </c>
      <c r="LF566" s="16" t="s">
        <v>11654</v>
      </c>
      <c r="LI566" s="16" t="s">
        <v>11655</v>
      </c>
      <c r="LJ566" s="16" t="s">
        <v>843</v>
      </c>
      <c r="LL566" s="16" t="s">
        <v>8711</v>
      </c>
      <c r="LM566" s="16" t="s">
        <v>8741</v>
      </c>
      <c r="LO566" s="16" t="s">
        <v>844</v>
      </c>
      <c r="LP566" s="16" t="s">
        <v>1056</v>
      </c>
      <c r="LQ566" s="16" t="s">
        <v>1056</v>
      </c>
      <c r="LR566" s="16" t="s">
        <v>844</v>
      </c>
      <c r="LS566" s="16" t="s">
        <v>1056</v>
      </c>
      <c r="LT566" s="16" t="s">
        <v>843</v>
      </c>
      <c r="LU566" s="16" t="s">
        <v>843</v>
      </c>
      <c r="LV566" s="16" t="s">
        <v>843</v>
      </c>
      <c r="LW566" s="16" t="s">
        <v>843</v>
      </c>
      <c r="LX566" s="16" t="s">
        <v>843</v>
      </c>
      <c r="LY566" s="16" t="s">
        <v>843</v>
      </c>
      <c r="LZ566" s="16" t="s">
        <v>843</v>
      </c>
      <c r="MA566" s="16" t="s">
        <v>843</v>
      </c>
      <c r="MB566" s="16" t="s">
        <v>843</v>
      </c>
      <c r="MC566" s="16" t="s">
        <v>844</v>
      </c>
      <c r="ME566" s="16" t="s">
        <v>11656</v>
      </c>
      <c r="MF566" s="16" t="s">
        <v>8847</v>
      </c>
      <c r="MP566" s="16" t="s">
        <v>13846</v>
      </c>
      <c r="MR566" s="16" t="s">
        <v>470</v>
      </c>
      <c r="MS566" s="16" t="s">
        <v>11978</v>
      </c>
      <c r="MT566" s="16" t="s">
        <v>8813</v>
      </c>
      <c r="MU566" s="16" t="s">
        <v>817</v>
      </c>
      <c r="NC566" s="16" t="s">
        <v>486</v>
      </c>
      <c r="NE566" s="16" t="s">
        <v>486</v>
      </c>
      <c r="NG566" s="16" t="s">
        <v>1376</v>
      </c>
      <c r="NI566" s="16" t="s">
        <v>11658</v>
      </c>
      <c r="NR566" s="16" t="s">
        <v>451</v>
      </c>
      <c r="NS566" s="16" t="s">
        <v>462</v>
      </c>
      <c r="NT566" s="16" t="s">
        <v>478</v>
      </c>
      <c r="NU566" s="16">
        <v>1.1910000000000001</v>
      </c>
      <c r="NV566" s="16" t="s">
        <v>451</v>
      </c>
      <c r="NW566" s="16" t="s">
        <v>1175</v>
      </c>
      <c r="NX566" s="16" t="s">
        <v>1142</v>
      </c>
      <c r="OB566" s="16" t="s">
        <v>833</v>
      </c>
      <c r="OC566" s="16" t="s">
        <v>451</v>
      </c>
    </row>
    <row r="567" spans="1:393" x14ac:dyDescent="0.25">
      <c r="A567" s="16" t="s">
        <v>11981</v>
      </c>
      <c r="B567" s="16" t="s">
        <v>8732</v>
      </c>
      <c r="C567" s="16" t="s">
        <v>972</v>
      </c>
      <c r="D567" s="16" t="s">
        <v>844</v>
      </c>
      <c r="E567" s="16" t="s">
        <v>843</v>
      </c>
      <c r="F567" s="16" t="s">
        <v>843</v>
      </c>
      <c r="G567" s="16" t="s">
        <v>843</v>
      </c>
      <c r="H567" s="16" t="s">
        <v>843</v>
      </c>
      <c r="I567" s="16" t="s">
        <v>843</v>
      </c>
      <c r="J567" s="16" t="s">
        <v>843</v>
      </c>
      <c r="K567" s="16" t="s">
        <v>843</v>
      </c>
      <c r="L567" s="16" t="s">
        <v>843</v>
      </c>
      <c r="M567" s="16" t="s">
        <v>843</v>
      </c>
      <c r="N567" s="16" t="s">
        <v>843</v>
      </c>
      <c r="O567" s="16" t="s">
        <v>843</v>
      </c>
      <c r="Q567" s="16" t="s">
        <v>844</v>
      </c>
      <c r="R567" s="16">
        <v>3</v>
      </c>
      <c r="T567" s="16" t="s">
        <v>474</v>
      </c>
      <c r="U567" s="16" t="s">
        <v>843</v>
      </c>
      <c r="V567" s="16" t="s">
        <v>844</v>
      </c>
      <c r="W567" s="16" t="s">
        <v>843</v>
      </c>
      <c r="X567" s="16" t="s">
        <v>843</v>
      </c>
      <c r="Y567" s="16" t="s">
        <v>843</v>
      </c>
      <c r="Z567" s="16" t="s">
        <v>844</v>
      </c>
      <c r="AA567" s="16" t="s">
        <v>843</v>
      </c>
      <c r="AB567" s="16" t="s">
        <v>843</v>
      </c>
      <c r="AC567" s="16" t="s">
        <v>843</v>
      </c>
      <c r="AF567" s="16" t="s">
        <v>11734</v>
      </c>
      <c r="AG567" s="16" t="s">
        <v>11708</v>
      </c>
      <c r="AH567" s="16" t="s">
        <v>843</v>
      </c>
      <c r="AI567" s="16" t="s">
        <v>843</v>
      </c>
      <c r="AJ567" s="16" t="s">
        <v>843</v>
      </c>
      <c r="AK567" s="16" t="s">
        <v>843</v>
      </c>
      <c r="AL567" s="16" t="s">
        <v>844</v>
      </c>
      <c r="AM567" s="16" t="s">
        <v>844</v>
      </c>
      <c r="AN567" s="16" t="s">
        <v>843</v>
      </c>
      <c r="AO567" s="16" t="s">
        <v>843</v>
      </c>
      <c r="AP567" s="16" t="s">
        <v>843</v>
      </c>
      <c r="AQ567" s="16" t="s">
        <v>844</v>
      </c>
      <c r="BF567" s="16" t="s">
        <v>844</v>
      </c>
      <c r="CC567" s="16" t="s">
        <v>865</v>
      </c>
      <c r="CF567" s="16" t="s">
        <v>7209</v>
      </c>
      <c r="CG567" s="16" t="s">
        <v>843</v>
      </c>
      <c r="CH567" s="16" t="s">
        <v>843</v>
      </c>
      <c r="CI567" s="16" t="s">
        <v>843</v>
      </c>
      <c r="CJ567" s="16" t="s">
        <v>843</v>
      </c>
      <c r="CK567" s="16" t="s">
        <v>843</v>
      </c>
      <c r="CL567" s="16" t="s">
        <v>843</v>
      </c>
      <c r="CM567" s="16" t="s">
        <v>843</v>
      </c>
      <c r="CN567" s="16" t="s">
        <v>843</v>
      </c>
      <c r="CO567" s="16" t="s">
        <v>843</v>
      </c>
      <c r="CP567" s="16" t="s">
        <v>843</v>
      </c>
      <c r="CQ567" s="16" t="s">
        <v>843</v>
      </c>
      <c r="CR567" s="16" t="s">
        <v>843</v>
      </c>
      <c r="CS567" s="16" t="s">
        <v>843</v>
      </c>
      <c r="CT567" s="16" t="s">
        <v>843</v>
      </c>
      <c r="CU567" s="16" t="s">
        <v>843</v>
      </c>
      <c r="CV567" s="16" t="s">
        <v>843</v>
      </c>
      <c r="CW567" s="16" t="s">
        <v>843</v>
      </c>
      <c r="CX567" s="16" t="s">
        <v>843</v>
      </c>
      <c r="CY567" s="16" t="s">
        <v>843</v>
      </c>
      <c r="CZ567" s="16" t="s">
        <v>843</v>
      </c>
      <c r="DA567" s="16" t="s">
        <v>843</v>
      </c>
      <c r="DB567" s="16" t="s">
        <v>843</v>
      </c>
      <c r="DC567" s="16" t="s">
        <v>843</v>
      </c>
      <c r="DD567" s="16" t="s">
        <v>843</v>
      </c>
      <c r="DE567" s="16" t="s">
        <v>843</v>
      </c>
      <c r="DF567" s="16" t="s">
        <v>843</v>
      </c>
      <c r="DG567" s="16" t="s">
        <v>843</v>
      </c>
      <c r="DH567" s="16" t="s">
        <v>844</v>
      </c>
      <c r="DI567" s="16" t="s">
        <v>843</v>
      </c>
      <c r="DJ567" s="16" t="s">
        <v>843</v>
      </c>
      <c r="DK567" s="16" t="s">
        <v>843</v>
      </c>
      <c r="DL567" s="16" t="s">
        <v>843</v>
      </c>
      <c r="DQ567" s="16" t="s">
        <v>7236</v>
      </c>
      <c r="DR567" s="16" t="s">
        <v>865</v>
      </c>
      <c r="DX567" s="16" t="s">
        <v>865</v>
      </c>
      <c r="ES567" s="16" t="s">
        <v>865</v>
      </c>
      <c r="ET567" s="16" t="s">
        <v>867</v>
      </c>
      <c r="EU567" s="16" t="s">
        <v>7810</v>
      </c>
      <c r="EV567" s="16" t="s">
        <v>865</v>
      </c>
      <c r="KO567" s="16" t="s">
        <v>10171</v>
      </c>
      <c r="KP567" s="16" t="s">
        <v>10170</v>
      </c>
      <c r="KQ567" s="16" t="s">
        <v>8694</v>
      </c>
      <c r="KR567" s="16" t="s">
        <v>11982</v>
      </c>
      <c r="KS567" s="16" t="s">
        <v>10172</v>
      </c>
      <c r="KT567" s="16" t="s">
        <v>8696</v>
      </c>
      <c r="KU567" s="16" t="s">
        <v>844</v>
      </c>
      <c r="KV567" s="16" t="s">
        <v>8696</v>
      </c>
      <c r="KY567" s="16" t="s">
        <v>486</v>
      </c>
      <c r="LA567" s="16" t="s">
        <v>11697</v>
      </c>
      <c r="LC567" s="16" t="s">
        <v>10879</v>
      </c>
      <c r="LD567" s="16" t="s">
        <v>11698</v>
      </c>
      <c r="LF567" s="16" t="s">
        <v>11654</v>
      </c>
      <c r="LG567" s="16" t="s">
        <v>487</v>
      </c>
      <c r="LI567" s="16" t="s">
        <v>11655</v>
      </c>
      <c r="LM567" s="16" t="s">
        <v>8741</v>
      </c>
      <c r="LN567" s="16" t="s">
        <v>487</v>
      </c>
      <c r="LO567" s="16" t="s">
        <v>844</v>
      </c>
      <c r="LP567" s="16" t="s">
        <v>1056</v>
      </c>
      <c r="LQ567" s="16" t="s">
        <v>1056</v>
      </c>
      <c r="LR567" s="16" t="s">
        <v>844</v>
      </c>
      <c r="LS567" s="16" t="s">
        <v>1056</v>
      </c>
      <c r="LT567" s="16" t="s">
        <v>843</v>
      </c>
      <c r="LU567" s="16" t="s">
        <v>843</v>
      </c>
      <c r="LV567" s="16" t="s">
        <v>843</v>
      </c>
      <c r="LW567" s="16" t="s">
        <v>843</v>
      </c>
      <c r="LX567" s="16" t="s">
        <v>843</v>
      </c>
      <c r="LY567" s="16" t="s">
        <v>843</v>
      </c>
      <c r="LZ567" s="16" t="s">
        <v>843</v>
      </c>
      <c r="MA567" s="16" t="s">
        <v>843</v>
      </c>
      <c r="MB567" s="16" t="s">
        <v>843</v>
      </c>
      <c r="MC567" s="16" t="s">
        <v>844</v>
      </c>
      <c r="MD567" s="16" t="s">
        <v>11699</v>
      </c>
      <c r="ME567" s="16" t="s">
        <v>11656</v>
      </c>
      <c r="MF567" s="16" t="s">
        <v>8847</v>
      </c>
      <c r="MR567" s="16" t="s">
        <v>474</v>
      </c>
      <c r="MS567" s="16" t="s">
        <v>11978</v>
      </c>
      <c r="MT567" s="16" t="s">
        <v>8813</v>
      </c>
      <c r="MV567" s="16" t="s">
        <v>486</v>
      </c>
      <c r="MZ567" s="16" t="s">
        <v>486</v>
      </c>
      <c r="NA567" s="16" t="s">
        <v>486</v>
      </c>
      <c r="NC567" s="16" t="s">
        <v>486</v>
      </c>
      <c r="NI567" s="16" t="s">
        <v>11658</v>
      </c>
      <c r="NS567" s="16" t="s">
        <v>462</v>
      </c>
      <c r="NT567" s="16" t="s">
        <v>478</v>
      </c>
      <c r="NU567" s="16">
        <v>1.1910000000000001</v>
      </c>
      <c r="NV567" s="16" t="s">
        <v>1132</v>
      </c>
      <c r="NW567" s="16" t="s">
        <v>1178</v>
      </c>
      <c r="NX567" s="16" t="s">
        <v>1142</v>
      </c>
      <c r="NY567" s="16" t="s">
        <v>1121</v>
      </c>
      <c r="NZ567" s="16" t="s">
        <v>936</v>
      </c>
    </row>
    <row r="568" spans="1:393" x14ac:dyDescent="0.25">
      <c r="A568" s="16" t="s">
        <v>11983</v>
      </c>
      <c r="B568" s="16" t="s">
        <v>844</v>
      </c>
      <c r="C568" s="16" t="s">
        <v>972</v>
      </c>
      <c r="D568" s="16" t="s">
        <v>844</v>
      </c>
      <c r="E568" s="16" t="s">
        <v>843</v>
      </c>
      <c r="F568" s="16" t="s">
        <v>843</v>
      </c>
      <c r="G568" s="16" t="s">
        <v>843</v>
      </c>
      <c r="H568" s="16" t="s">
        <v>843</v>
      </c>
      <c r="I568" s="16" t="s">
        <v>843</v>
      </c>
      <c r="J568" s="16" t="s">
        <v>843</v>
      </c>
      <c r="K568" s="16" t="s">
        <v>843</v>
      </c>
      <c r="L568" s="16" t="s">
        <v>843</v>
      </c>
      <c r="M568" s="16" t="s">
        <v>843</v>
      </c>
      <c r="N568" s="16" t="s">
        <v>843</v>
      </c>
      <c r="O568" s="16" t="s">
        <v>843</v>
      </c>
      <c r="Q568" s="16" t="s">
        <v>844</v>
      </c>
      <c r="R568" s="16">
        <v>69</v>
      </c>
      <c r="T568" s="16" t="s">
        <v>470</v>
      </c>
      <c r="U568" s="16" t="s">
        <v>844</v>
      </c>
      <c r="V568" s="16" t="s">
        <v>843</v>
      </c>
      <c r="W568" s="16" t="s">
        <v>844</v>
      </c>
      <c r="X568" s="16" t="s">
        <v>843</v>
      </c>
      <c r="Y568" s="16" t="s">
        <v>843</v>
      </c>
      <c r="Z568" s="16" t="s">
        <v>843</v>
      </c>
      <c r="AA568" s="16" t="s">
        <v>843</v>
      </c>
      <c r="AB568" s="16" t="s">
        <v>843</v>
      </c>
      <c r="AC568" s="16" t="s">
        <v>843</v>
      </c>
      <c r="AD568" s="16" t="s">
        <v>867</v>
      </c>
      <c r="AF568" s="16" t="s">
        <v>11716</v>
      </c>
      <c r="AG568" s="16" t="s">
        <v>11703</v>
      </c>
      <c r="AH568" s="16" t="s">
        <v>844</v>
      </c>
      <c r="AI568" s="16" t="s">
        <v>843</v>
      </c>
      <c r="AJ568" s="16" t="s">
        <v>844</v>
      </c>
      <c r="AK568" s="16" t="s">
        <v>843</v>
      </c>
      <c r="AL568" s="16" t="s">
        <v>844</v>
      </c>
      <c r="AM568" s="16" t="s">
        <v>843</v>
      </c>
      <c r="AN568" s="16" t="s">
        <v>843</v>
      </c>
      <c r="AO568" s="16" t="s">
        <v>843</v>
      </c>
      <c r="AP568" s="16" t="s">
        <v>843</v>
      </c>
      <c r="AQ568" s="16" t="s">
        <v>843</v>
      </c>
      <c r="AR568" s="16" t="s">
        <v>4415</v>
      </c>
      <c r="AS568" s="16" t="s">
        <v>844</v>
      </c>
      <c r="AT568" s="16" t="s">
        <v>843</v>
      </c>
      <c r="AU568" s="16" t="s">
        <v>843</v>
      </c>
      <c r="AV568" s="16" t="s">
        <v>843</v>
      </c>
      <c r="AW568" s="16" t="s">
        <v>843</v>
      </c>
      <c r="AX568" s="16" t="s">
        <v>843</v>
      </c>
      <c r="AY568" s="16" t="s">
        <v>843</v>
      </c>
      <c r="AZ568" s="16" t="s">
        <v>4437</v>
      </c>
      <c r="BF568" s="16" t="s">
        <v>843</v>
      </c>
      <c r="BI568" s="16" t="s">
        <v>7785</v>
      </c>
      <c r="BJ568" s="16" t="s">
        <v>843</v>
      </c>
      <c r="BK568" s="16" t="s">
        <v>843</v>
      </c>
      <c r="BL568" s="16" t="s">
        <v>843</v>
      </c>
      <c r="BM568" s="16" t="s">
        <v>843</v>
      </c>
      <c r="BN568" s="16" t="s">
        <v>843</v>
      </c>
      <c r="BO568" s="16" t="s">
        <v>844</v>
      </c>
      <c r="BP568" s="16" t="s">
        <v>843</v>
      </c>
      <c r="BQ568" s="16" t="s">
        <v>843</v>
      </c>
      <c r="DX568" s="16" t="s">
        <v>867</v>
      </c>
      <c r="DY568" s="16" t="s">
        <v>867</v>
      </c>
      <c r="ES568" s="16" t="s">
        <v>867</v>
      </c>
      <c r="EU568" s="16" t="s">
        <v>7813</v>
      </c>
      <c r="EV568" s="16" t="s">
        <v>865</v>
      </c>
      <c r="FF568" s="16" t="s">
        <v>7845</v>
      </c>
      <c r="FG568" s="16" t="s">
        <v>7852</v>
      </c>
      <c r="FH568" s="16" t="s">
        <v>843</v>
      </c>
      <c r="FI568" s="16" t="s">
        <v>844</v>
      </c>
      <c r="FJ568" s="16" t="s">
        <v>843</v>
      </c>
      <c r="FK568" s="16" t="s">
        <v>843</v>
      </c>
      <c r="FL568" s="16" t="s">
        <v>843</v>
      </c>
      <c r="FM568" s="16" t="s">
        <v>843</v>
      </c>
      <c r="FN568" s="16" t="s">
        <v>843</v>
      </c>
      <c r="FO568" s="16" t="s">
        <v>843</v>
      </c>
      <c r="FP568" s="16" t="s">
        <v>843</v>
      </c>
      <c r="FQ568" s="16" t="s">
        <v>843</v>
      </c>
      <c r="HC568" s="16" t="s">
        <v>867</v>
      </c>
      <c r="HD568" s="16" t="s">
        <v>865</v>
      </c>
      <c r="JA568" s="16" t="s">
        <v>4816</v>
      </c>
      <c r="JB568" s="16" t="s">
        <v>865</v>
      </c>
      <c r="JC568" s="16" t="s">
        <v>865</v>
      </c>
      <c r="JD568" s="16" t="s">
        <v>865</v>
      </c>
      <c r="JE568" s="16" t="s">
        <v>865</v>
      </c>
      <c r="JF568" s="16" t="s">
        <v>865</v>
      </c>
      <c r="JG568" s="16" t="s">
        <v>843</v>
      </c>
      <c r="JH568" s="16" t="s">
        <v>4846</v>
      </c>
      <c r="KF568" s="16" t="s">
        <v>4926</v>
      </c>
      <c r="KI568" s="16" t="s">
        <v>4846</v>
      </c>
      <c r="KO568" s="16" t="s">
        <v>10175</v>
      </c>
      <c r="KP568" s="16" t="s">
        <v>10174</v>
      </c>
      <c r="KQ568" s="16" t="s">
        <v>8694</v>
      </c>
      <c r="KR568" s="16" t="s">
        <v>11984</v>
      </c>
      <c r="KS568" s="16" t="s">
        <v>10176</v>
      </c>
      <c r="KT568" s="16" t="s">
        <v>8696</v>
      </c>
      <c r="KU568" s="16" t="s">
        <v>844</v>
      </c>
      <c r="KV568" s="16" t="s">
        <v>8696</v>
      </c>
      <c r="KW568" s="16" t="s">
        <v>851</v>
      </c>
      <c r="KX568" s="16" t="s">
        <v>487</v>
      </c>
      <c r="KY568" s="16" t="s">
        <v>487</v>
      </c>
      <c r="KZ568" s="16" t="s">
        <v>487</v>
      </c>
      <c r="LC568" s="16" t="s">
        <v>10879</v>
      </c>
      <c r="LF568" s="16" t="s">
        <v>11654</v>
      </c>
      <c r="LI568" s="16" t="s">
        <v>11655</v>
      </c>
      <c r="LJ568" s="16" t="s">
        <v>843</v>
      </c>
      <c r="LL568" s="16" t="s">
        <v>8711</v>
      </c>
      <c r="LM568" s="16" t="s">
        <v>8741</v>
      </c>
      <c r="LO568" s="16" t="s">
        <v>843</v>
      </c>
      <c r="LP568" s="16" t="s">
        <v>843</v>
      </c>
      <c r="LQ568" s="16" t="s">
        <v>844</v>
      </c>
      <c r="LR568" s="16" t="s">
        <v>844</v>
      </c>
      <c r="LS568" s="16" t="s">
        <v>844</v>
      </c>
      <c r="LT568" s="16" t="s">
        <v>844</v>
      </c>
      <c r="LU568" s="16" t="s">
        <v>1056</v>
      </c>
      <c r="LV568" s="16" t="s">
        <v>843</v>
      </c>
      <c r="LW568" s="16" t="s">
        <v>1056</v>
      </c>
      <c r="LX568" s="16" t="s">
        <v>843</v>
      </c>
      <c r="LY568" s="16" t="s">
        <v>843</v>
      </c>
      <c r="LZ568" s="16" t="s">
        <v>843</v>
      </c>
      <c r="MA568" s="16" t="s">
        <v>843</v>
      </c>
      <c r="MB568" s="16" t="s">
        <v>843</v>
      </c>
      <c r="MC568" s="16" t="s">
        <v>843</v>
      </c>
      <c r="ME568" s="16" t="s">
        <v>11656</v>
      </c>
      <c r="MF568" s="16" t="s">
        <v>8847</v>
      </c>
      <c r="MO568" s="16" t="s">
        <v>1817</v>
      </c>
      <c r="MP568" s="16" t="s">
        <v>1824</v>
      </c>
      <c r="MR568" s="16" t="s">
        <v>470</v>
      </c>
      <c r="MS568" s="16" t="s">
        <v>11978</v>
      </c>
      <c r="MT568" s="16" t="s">
        <v>8940</v>
      </c>
      <c r="NC568" s="16" t="s">
        <v>487</v>
      </c>
      <c r="NE568" s="16" t="s">
        <v>487</v>
      </c>
      <c r="NF568" s="16" t="s">
        <v>486</v>
      </c>
      <c r="NG568" s="16" t="s">
        <v>1380</v>
      </c>
      <c r="NI568" s="16" t="s">
        <v>11658</v>
      </c>
      <c r="NR568" s="16" t="s">
        <v>878</v>
      </c>
      <c r="NS568" s="16" t="s">
        <v>462</v>
      </c>
      <c r="NT568" s="16" t="s">
        <v>478</v>
      </c>
      <c r="NU568" s="16">
        <v>1.1910000000000001</v>
      </c>
      <c r="NV568" s="16" t="s">
        <v>457</v>
      </c>
      <c r="NW568" s="16" t="s">
        <v>1177</v>
      </c>
      <c r="NX568" s="16" t="s">
        <v>1142</v>
      </c>
      <c r="OB568" s="16" t="s">
        <v>833</v>
      </c>
      <c r="OC568" s="16" t="s">
        <v>878</v>
      </c>
    </row>
    <row r="569" spans="1:393" x14ac:dyDescent="0.25">
      <c r="A569" s="16" t="s">
        <v>11985</v>
      </c>
      <c r="B569" s="16" t="s">
        <v>1056</v>
      </c>
      <c r="C569" s="16" t="s">
        <v>972</v>
      </c>
      <c r="D569" s="16" t="s">
        <v>844</v>
      </c>
      <c r="E569" s="16" t="s">
        <v>843</v>
      </c>
      <c r="F569" s="16" t="s">
        <v>843</v>
      </c>
      <c r="G569" s="16" t="s">
        <v>843</v>
      </c>
      <c r="H569" s="16" t="s">
        <v>843</v>
      </c>
      <c r="I569" s="16" t="s">
        <v>843</v>
      </c>
      <c r="J569" s="16" t="s">
        <v>843</v>
      </c>
      <c r="K569" s="16" t="s">
        <v>843</v>
      </c>
      <c r="L569" s="16" t="s">
        <v>843</v>
      </c>
      <c r="M569" s="16" t="s">
        <v>843</v>
      </c>
      <c r="N569" s="16" t="s">
        <v>843</v>
      </c>
      <c r="O569" s="16" t="s">
        <v>843</v>
      </c>
      <c r="Q569" s="16" t="s">
        <v>844</v>
      </c>
      <c r="R569" s="16">
        <v>73</v>
      </c>
      <c r="T569" s="16" t="s">
        <v>474</v>
      </c>
      <c r="U569" s="16" t="s">
        <v>843</v>
      </c>
      <c r="V569" s="16" t="s">
        <v>844</v>
      </c>
      <c r="W569" s="16" t="s">
        <v>843</v>
      </c>
      <c r="X569" s="16" t="s">
        <v>844</v>
      </c>
      <c r="Y569" s="16" t="s">
        <v>843</v>
      </c>
      <c r="Z569" s="16" t="s">
        <v>843</v>
      </c>
      <c r="AA569" s="16" t="s">
        <v>843</v>
      </c>
      <c r="AB569" s="16" t="s">
        <v>843</v>
      </c>
      <c r="AC569" s="16" t="s">
        <v>843</v>
      </c>
      <c r="AD569" s="16" t="s">
        <v>867</v>
      </c>
      <c r="AF569" s="16" t="s">
        <v>11716</v>
      </c>
      <c r="AG569" s="16" t="s">
        <v>11703</v>
      </c>
      <c r="AH569" s="16" t="s">
        <v>844</v>
      </c>
      <c r="AI569" s="16" t="s">
        <v>843</v>
      </c>
      <c r="AJ569" s="16" t="s">
        <v>844</v>
      </c>
      <c r="AK569" s="16" t="s">
        <v>843</v>
      </c>
      <c r="AL569" s="16" t="s">
        <v>844</v>
      </c>
      <c r="AM569" s="16" t="s">
        <v>843</v>
      </c>
      <c r="AN569" s="16" t="s">
        <v>843</v>
      </c>
      <c r="AO569" s="16" t="s">
        <v>843</v>
      </c>
      <c r="AP569" s="16" t="s">
        <v>843</v>
      </c>
      <c r="AQ569" s="16" t="s">
        <v>843</v>
      </c>
      <c r="AR569" s="16" t="s">
        <v>11856</v>
      </c>
      <c r="AS569" s="16" t="s">
        <v>843</v>
      </c>
      <c r="AT569" s="16" t="s">
        <v>844</v>
      </c>
      <c r="AU569" s="16" t="s">
        <v>844</v>
      </c>
      <c r="AV569" s="16" t="s">
        <v>843</v>
      </c>
      <c r="AW569" s="16" t="s">
        <v>843</v>
      </c>
      <c r="AX569" s="16" t="s">
        <v>843</v>
      </c>
      <c r="AY569" s="16" t="s">
        <v>843</v>
      </c>
      <c r="BA569" s="16" t="s">
        <v>4437</v>
      </c>
      <c r="BB569" s="16" t="s">
        <v>4437</v>
      </c>
      <c r="BF569" s="16" t="s">
        <v>843</v>
      </c>
      <c r="BI569" s="16" t="s">
        <v>7785</v>
      </c>
      <c r="BJ569" s="16" t="s">
        <v>843</v>
      </c>
      <c r="BK569" s="16" t="s">
        <v>843</v>
      </c>
      <c r="BL569" s="16" t="s">
        <v>843</v>
      </c>
      <c r="BM569" s="16" t="s">
        <v>843</v>
      </c>
      <c r="BN569" s="16" t="s">
        <v>843</v>
      </c>
      <c r="BO569" s="16" t="s">
        <v>844</v>
      </c>
      <c r="BP569" s="16" t="s">
        <v>843</v>
      </c>
      <c r="BQ569" s="16" t="s">
        <v>843</v>
      </c>
      <c r="DX569" s="16" t="s">
        <v>867</v>
      </c>
      <c r="DY569" s="16" t="s">
        <v>867</v>
      </c>
      <c r="ES569" s="16" t="s">
        <v>867</v>
      </c>
      <c r="EU569" s="16" t="s">
        <v>7813</v>
      </c>
      <c r="EV569" s="16" t="s">
        <v>865</v>
      </c>
      <c r="FF569" s="16" t="s">
        <v>7845</v>
      </c>
      <c r="FG569" s="16" t="s">
        <v>7852</v>
      </c>
      <c r="FH569" s="16" t="s">
        <v>843</v>
      </c>
      <c r="FI569" s="16" t="s">
        <v>844</v>
      </c>
      <c r="FJ569" s="16" t="s">
        <v>843</v>
      </c>
      <c r="FK569" s="16" t="s">
        <v>843</v>
      </c>
      <c r="FL569" s="16" t="s">
        <v>843</v>
      </c>
      <c r="FM569" s="16" t="s">
        <v>843</v>
      </c>
      <c r="FN569" s="16" t="s">
        <v>843</v>
      </c>
      <c r="FO569" s="16" t="s">
        <v>843</v>
      </c>
      <c r="FP569" s="16" t="s">
        <v>843</v>
      </c>
      <c r="FQ569" s="16" t="s">
        <v>843</v>
      </c>
      <c r="HC569" s="16" t="s">
        <v>865</v>
      </c>
      <c r="JA569" s="16" t="s">
        <v>4813</v>
      </c>
      <c r="JB569" s="16" t="s">
        <v>865</v>
      </c>
      <c r="JC569" s="16" t="s">
        <v>865</v>
      </c>
      <c r="JD569" s="16" t="s">
        <v>865</v>
      </c>
      <c r="JE569" s="16" t="s">
        <v>865</v>
      </c>
      <c r="JF569" s="16" t="s">
        <v>865</v>
      </c>
      <c r="JG569" s="16" t="s">
        <v>843</v>
      </c>
      <c r="JH569" s="16" t="s">
        <v>4846</v>
      </c>
      <c r="KF569" s="16" t="s">
        <v>4926</v>
      </c>
      <c r="KI569" s="16" t="s">
        <v>4846</v>
      </c>
      <c r="KO569" s="16" t="s">
        <v>10175</v>
      </c>
      <c r="KP569" s="16" t="s">
        <v>10174</v>
      </c>
      <c r="KQ569" s="16" t="s">
        <v>8694</v>
      </c>
      <c r="KR569" s="16" t="s">
        <v>11986</v>
      </c>
      <c r="KS569" s="16" t="s">
        <v>10176</v>
      </c>
      <c r="KT569" s="16" t="s">
        <v>8696</v>
      </c>
      <c r="KU569" s="16" t="s">
        <v>844</v>
      </c>
      <c r="KV569" s="16" t="s">
        <v>8696</v>
      </c>
      <c r="KW569" s="16" t="s">
        <v>851</v>
      </c>
      <c r="KX569" s="16" t="s">
        <v>487</v>
      </c>
      <c r="KY569" s="16" t="s">
        <v>487</v>
      </c>
      <c r="KZ569" s="16" t="s">
        <v>487</v>
      </c>
      <c r="LC569" s="16" t="s">
        <v>10879</v>
      </c>
      <c r="LF569" s="16" t="s">
        <v>11654</v>
      </c>
      <c r="LI569" s="16" t="s">
        <v>11655</v>
      </c>
      <c r="LJ569" s="16" t="s">
        <v>843</v>
      </c>
      <c r="LL569" s="16" t="s">
        <v>8711</v>
      </c>
      <c r="LM569" s="16" t="s">
        <v>8741</v>
      </c>
      <c r="LO569" s="16" t="s">
        <v>843</v>
      </c>
      <c r="LP569" s="16" t="s">
        <v>843</v>
      </c>
      <c r="LQ569" s="16" t="s">
        <v>844</v>
      </c>
      <c r="LR569" s="16" t="s">
        <v>844</v>
      </c>
      <c r="LS569" s="16" t="s">
        <v>844</v>
      </c>
      <c r="LT569" s="16" t="s">
        <v>844</v>
      </c>
      <c r="LU569" s="16" t="s">
        <v>1056</v>
      </c>
      <c r="LV569" s="16" t="s">
        <v>843</v>
      </c>
      <c r="LW569" s="16" t="s">
        <v>1056</v>
      </c>
      <c r="LX569" s="16" t="s">
        <v>843</v>
      </c>
      <c r="LY569" s="16" t="s">
        <v>843</v>
      </c>
      <c r="LZ569" s="16" t="s">
        <v>843</v>
      </c>
      <c r="MA569" s="16" t="s">
        <v>843</v>
      </c>
      <c r="MB569" s="16" t="s">
        <v>843</v>
      </c>
      <c r="MC569" s="16" t="s">
        <v>843</v>
      </c>
      <c r="ME569" s="16" t="s">
        <v>11656</v>
      </c>
      <c r="MF569" s="16" t="s">
        <v>8847</v>
      </c>
      <c r="MO569" s="16" t="s">
        <v>1817</v>
      </c>
      <c r="MP569" s="16" t="s">
        <v>1824</v>
      </c>
      <c r="MR569" s="16" t="s">
        <v>474</v>
      </c>
      <c r="MS569" s="16" t="s">
        <v>11978</v>
      </c>
      <c r="MT569" s="16" t="s">
        <v>8940</v>
      </c>
      <c r="NC569" s="16" t="s">
        <v>487</v>
      </c>
      <c r="NE569" s="16" t="s">
        <v>486</v>
      </c>
      <c r="NG569" s="16" t="s">
        <v>1376</v>
      </c>
      <c r="NI569" s="16" t="s">
        <v>11658</v>
      </c>
      <c r="NR569" s="16" t="s">
        <v>878</v>
      </c>
      <c r="NS569" s="16" t="s">
        <v>462</v>
      </c>
      <c r="NT569" s="16" t="s">
        <v>478</v>
      </c>
      <c r="NU569" s="16">
        <v>1.1910000000000001</v>
      </c>
      <c r="NV569" s="16" t="s">
        <v>457</v>
      </c>
      <c r="NW569" s="16" t="s">
        <v>1183</v>
      </c>
      <c r="NX569" s="16" t="s">
        <v>1142</v>
      </c>
      <c r="OB569" s="16" t="s">
        <v>833</v>
      </c>
      <c r="OC569" s="16" t="s">
        <v>878</v>
      </c>
    </row>
    <row r="570" spans="1:393" x14ac:dyDescent="0.25">
      <c r="A570" s="16" t="s">
        <v>11987</v>
      </c>
      <c r="B570" s="16" t="s">
        <v>844</v>
      </c>
      <c r="C570" s="16" t="s">
        <v>972</v>
      </c>
      <c r="D570" s="16" t="s">
        <v>844</v>
      </c>
      <c r="E570" s="16" t="s">
        <v>843</v>
      </c>
      <c r="F570" s="16" t="s">
        <v>843</v>
      </c>
      <c r="G570" s="16" t="s">
        <v>843</v>
      </c>
      <c r="H570" s="16" t="s">
        <v>843</v>
      </c>
      <c r="I570" s="16" t="s">
        <v>843</v>
      </c>
      <c r="J570" s="16" t="s">
        <v>843</v>
      </c>
      <c r="K570" s="16" t="s">
        <v>843</v>
      </c>
      <c r="L570" s="16" t="s">
        <v>843</v>
      </c>
      <c r="M570" s="16" t="s">
        <v>843</v>
      </c>
      <c r="N570" s="16" t="s">
        <v>843</v>
      </c>
      <c r="O570" s="16" t="s">
        <v>843</v>
      </c>
      <c r="Q570" s="16" t="s">
        <v>844</v>
      </c>
      <c r="R570" s="16">
        <v>19</v>
      </c>
      <c r="T570" s="16" t="s">
        <v>474</v>
      </c>
      <c r="U570" s="16" t="s">
        <v>843</v>
      </c>
      <c r="V570" s="16" t="s">
        <v>844</v>
      </c>
      <c r="W570" s="16" t="s">
        <v>843</v>
      </c>
      <c r="X570" s="16" t="s">
        <v>844</v>
      </c>
      <c r="Y570" s="16" t="s">
        <v>843</v>
      </c>
      <c r="Z570" s="16" t="s">
        <v>843</v>
      </c>
      <c r="AA570" s="16" t="s">
        <v>843</v>
      </c>
      <c r="AB570" s="16" t="s">
        <v>843</v>
      </c>
      <c r="AC570" s="16" t="s">
        <v>843</v>
      </c>
      <c r="AD570" s="16" t="s">
        <v>867</v>
      </c>
      <c r="AF570" s="16" t="s">
        <v>11902</v>
      </c>
      <c r="AG570" s="16" t="s">
        <v>11725</v>
      </c>
      <c r="AH570" s="16" t="s">
        <v>844</v>
      </c>
      <c r="AI570" s="16" t="s">
        <v>844</v>
      </c>
      <c r="AJ570" s="16" t="s">
        <v>843</v>
      </c>
      <c r="AK570" s="16" t="s">
        <v>843</v>
      </c>
      <c r="AL570" s="16" t="s">
        <v>844</v>
      </c>
      <c r="AM570" s="16" t="s">
        <v>844</v>
      </c>
      <c r="AN570" s="16" t="s">
        <v>843</v>
      </c>
      <c r="AO570" s="16" t="s">
        <v>843</v>
      </c>
      <c r="AP570" s="16" t="s">
        <v>843</v>
      </c>
      <c r="AQ570" s="16" t="s">
        <v>844</v>
      </c>
      <c r="AR570" s="16" t="s">
        <v>4433</v>
      </c>
      <c r="AS570" s="16" t="s">
        <v>843</v>
      </c>
      <c r="AT570" s="16" t="s">
        <v>843</v>
      </c>
      <c r="AU570" s="16" t="s">
        <v>843</v>
      </c>
      <c r="AV570" s="16" t="s">
        <v>843</v>
      </c>
      <c r="AW570" s="16" t="s">
        <v>843</v>
      </c>
      <c r="AX570" s="16" t="s">
        <v>843</v>
      </c>
      <c r="AY570" s="16" t="s">
        <v>844</v>
      </c>
      <c r="BF570" s="16" t="s">
        <v>844</v>
      </c>
      <c r="BH570" s="16" t="s">
        <v>7380</v>
      </c>
      <c r="BI570" s="16" t="s">
        <v>7782</v>
      </c>
      <c r="BJ570" s="16" t="s">
        <v>843</v>
      </c>
      <c r="BK570" s="16" t="s">
        <v>843</v>
      </c>
      <c r="BL570" s="16" t="s">
        <v>843</v>
      </c>
      <c r="BM570" s="16" t="s">
        <v>843</v>
      </c>
      <c r="BN570" s="16" t="s">
        <v>844</v>
      </c>
      <c r="BO570" s="16" t="s">
        <v>843</v>
      </c>
      <c r="BP570" s="16" t="s">
        <v>843</v>
      </c>
      <c r="BQ570" s="16" t="s">
        <v>843</v>
      </c>
      <c r="CC570" s="16" t="s">
        <v>865</v>
      </c>
      <c r="CF570" s="16" t="s">
        <v>7212</v>
      </c>
      <c r="CG570" s="16" t="s">
        <v>843</v>
      </c>
      <c r="CH570" s="16" t="s">
        <v>843</v>
      </c>
      <c r="CI570" s="16" t="s">
        <v>843</v>
      </c>
      <c r="CJ570" s="16" t="s">
        <v>843</v>
      </c>
      <c r="CK570" s="16" t="s">
        <v>843</v>
      </c>
      <c r="CL570" s="16" t="s">
        <v>843</v>
      </c>
      <c r="CM570" s="16" t="s">
        <v>843</v>
      </c>
      <c r="CN570" s="16" t="s">
        <v>843</v>
      </c>
      <c r="CO570" s="16" t="s">
        <v>843</v>
      </c>
      <c r="CP570" s="16" t="s">
        <v>843</v>
      </c>
      <c r="CQ570" s="16" t="s">
        <v>843</v>
      </c>
      <c r="CR570" s="16" t="s">
        <v>843</v>
      </c>
      <c r="CS570" s="16" t="s">
        <v>843</v>
      </c>
      <c r="CT570" s="16" t="s">
        <v>843</v>
      </c>
      <c r="CU570" s="16" t="s">
        <v>843</v>
      </c>
      <c r="CV570" s="16" t="s">
        <v>843</v>
      </c>
      <c r="CW570" s="16" t="s">
        <v>843</v>
      </c>
      <c r="CX570" s="16" t="s">
        <v>843</v>
      </c>
      <c r="CY570" s="16" t="s">
        <v>843</v>
      </c>
      <c r="CZ570" s="16" t="s">
        <v>843</v>
      </c>
      <c r="DA570" s="16" t="s">
        <v>843</v>
      </c>
      <c r="DB570" s="16" t="s">
        <v>843</v>
      </c>
      <c r="DC570" s="16" t="s">
        <v>843</v>
      </c>
      <c r="DD570" s="16" t="s">
        <v>843</v>
      </c>
      <c r="DE570" s="16" t="s">
        <v>843</v>
      </c>
      <c r="DF570" s="16" t="s">
        <v>843</v>
      </c>
      <c r="DG570" s="16" t="s">
        <v>843</v>
      </c>
      <c r="DH570" s="16" t="s">
        <v>843</v>
      </c>
      <c r="DI570" s="16" t="s">
        <v>844</v>
      </c>
      <c r="DJ570" s="16" t="s">
        <v>843</v>
      </c>
      <c r="DK570" s="16" t="s">
        <v>843</v>
      </c>
      <c r="DL570" s="16" t="s">
        <v>843</v>
      </c>
      <c r="DX570" s="16" t="s">
        <v>865</v>
      </c>
      <c r="ES570" s="16" t="s">
        <v>865</v>
      </c>
      <c r="EU570" s="16" t="s">
        <v>7810</v>
      </c>
      <c r="EV570" s="16" t="s">
        <v>865</v>
      </c>
      <c r="HC570" s="16" t="s">
        <v>865</v>
      </c>
      <c r="JA570" s="16" t="s">
        <v>4813</v>
      </c>
      <c r="JB570" s="16" t="s">
        <v>865</v>
      </c>
      <c r="JC570" s="16" t="s">
        <v>865</v>
      </c>
      <c r="JD570" s="16" t="s">
        <v>865</v>
      </c>
      <c r="JE570" s="16" t="s">
        <v>865</v>
      </c>
      <c r="JF570" s="16" t="s">
        <v>867</v>
      </c>
      <c r="JG570" s="16" t="s">
        <v>1056</v>
      </c>
      <c r="JJ570" s="16" t="s">
        <v>867</v>
      </c>
      <c r="KF570" s="16" t="s">
        <v>4945</v>
      </c>
      <c r="KI570" s="16" t="s">
        <v>4837</v>
      </c>
      <c r="KO570" s="16" t="s">
        <v>10180</v>
      </c>
      <c r="KP570" s="16" t="s">
        <v>10179</v>
      </c>
      <c r="KQ570" s="16" t="s">
        <v>8694</v>
      </c>
      <c r="KR570" s="16" t="s">
        <v>11988</v>
      </c>
      <c r="KS570" s="16" t="s">
        <v>10181</v>
      </c>
      <c r="KT570" s="16" t="s">
        <v>8696</v>
      </c>
      <c r="KU570" s="16" t="s">
        <v>844</v>
      </c>
      <c r="KV570" s="16" t="s">
        <v>8696</v>
      </c>
      <c r="KW570" s="16" t="s">
        <v>851</v>
      </c>
      <c r="KY570" s="16" t="s">
        <v>486</v>
      </c>
      <c r="LA570" s="16" t="s">
        <v>11697</v>
      </c>
      <c r="LC570" s="16" t="s">
        <v>10879</v>
      </c>
      <c r="LD570" s="16" t="s">
        <v>11698</v>
      </c>
      <c r="LF570" s="16" t="s">
        <v>11654</v>
      </c>
      <c r="LI570" s="16" t="s">
        <v>11655</v>
      </c>
      <c r="LJ570" s="16" t="s">
        <v>843</v>
      </c>
      <c r="LK570" s="16" t="s">
        <v>836</v>
      </c>
      <c r="LL570" s="16" t="s">
        <v>8756</v>
      </c>
      <c r="LM570" s="16" t="s">
        <v>8741</v>
      </c>
      <c r="LO570" s="16" t="s">
        <v>843</v>
      </c>
      <c r="LP570" s="16" t="s">
        <v>844</v>
      </c>
      <c r="LQ570" s="16" t="s">
        <v>843</v>
      </c>
      <c r="LR570" s="16" t="s">
        <v>844</v>
      </c>
      <c r="LS570" s="16" t="s">
        <v>843</v>
      </c>
      <c r="LT570" s="16" t="s">
        <v>844</v>
      </c>
      <c r="LU570" s="16" t="s">
        <v>843</v>
      </c>
      <c r="LV570" s="16" t="s">
        <v>843</v>
      </c>
      <c r="LW570" s="16" t="s">
        <v>843</v>
      </c>
      <c r="LX570" s="16" t="s">
        <v>843</v>
      </c>
      <c r="LY570" s="16" t="s">
        <v>843</v>
      </c>
      <c r="LZ570" s="16" t="s">
        <v>843</v>
      </c>
      <c r="MA570" s="16" t="s">
        <v>843</v>
      </c>
      <c r="MB570" s="16" t="s">
        <v>843</v>
      </c>
      <c r="MC570" s="16" t="s">
        <v>843</v>
      </c>
      <c r="MD570" s="16" t="s">
        <v>11699</v>
      </c>
      <c r="ME570" s="16" t="s">
        <v>11656</v>
      </c>
      <c r="MF570" s="16" t="s">
        <v>8847</v>
      </c>
      <c r="MO570" s="16" t="s">
        <v>1807</v>
      </c>
      <c r="MP570" s="16" t="s">
        <v>1826</v>
      </c>
      <c r="MR570" s="16" t="s">
        <v>474</v>
      </c>
      <c r="MS570" s="16" t="s">
        <v>11978</v>
      </c>
      <c r="MT570" s="16" t="s">
        <v>8732</v>
      </c>
      <c r="MU570" s="16" t="s">
        <v>817</v>
      </c>
      <c r="MV570" s="16" t="s">
        <v>486</v>
      </c>
      <c r="NC570" s="16" t="s">
        <v>486</v>
      </c>
      <c r="NE570" s="16" t="s">
        <v>486</v>
      </c>
      <c r="NG570" s="16" t="s">
        <v>1376</v>
      </c>
      <c r="NI570" s="16" t="s">
        <v>11658</v>
      </c>
      <c r="NR570" s="16" t="s">
        <v>445</v>
      </c>
      <c r="NS570" s="16" t="s">
        <v>462</v>
      </c>
      <c r="NT570" s="16" t="s">
        <v>478</v>
      </c>
      <c r="NU570" s="16">
        <v>1.1910000000000001</v>
      </c>
      <c r="NV570" s="16" t="s">
        <v>445</v>
      </c>
      <c r="NW570" s="16" t="s">
        <v>1180</v>
      </c>
      <c r="NX570" s="16" t="s">
        <v>1142</v>
      </c>
      <c r="NZ570" s="16" t="s">
        <v>935</v>
      </c>
      <c r="OB570" s="16" t="s">
        <v>836</v>
      </c>
      <c r="OC570" s="16" t="s">
        <v>445</v>
      </c>
    </row>
    <row r="571" spans="1:393" x14ac:dyDescent="0.25">
      <c r="A571" s="16" t="s">
        <v>11989</v>
      </c>
      <c r="B571" s="16" t="s">
        <v>844</v>
      </c>
      <c r="C571" s="16" t="s">
        <v>972</v>
      </c>
      <c r="D571" s="16" t="s">
        <v>844</v>
      </c>
      <c r="E571" s="16" t="s">
        <v>843</v>
      </c>
      <c r="F571" s="16" t="s">
        <v>843</v>
      </c>
      <c r="G571" s="16" t="s">
        <v>843</v>
      </c>
      <c r="H571" s="16" t="s">
        <v>843</v>
      </c>
      <c r="I571" s="16" t="s">
        <v>843</v>
      </c>
      <c r="J571" s="16" t="s">
        <v>843</v>
      </c>
      <c r="K571" s="16" t="s">
        <v>843</v>
      </c>
      <c r="L571" s="16" t="s">
        <v>843</v>
      </c>
      <c r="M571" s="16" t="s">
        <v>843</v>
      </c>
      <c r="N571" s="16" t="s">
        <v>843</v>
      </c>
      <c r="O571" s="16" t="s">
        <v>843</v>
      </c>
      <c r="Q571" s="16" t="s">
        <v>844</v>
      </c>
      <c r="R571" s="16">
        <v>23</v>
      </c>
      <c r="T571" s="16" t="s">
        <v>470</v>
      </c>
      <c r="U571" s="16" t="s">
        <v>844</v>
      </c>
      <c r="V571" s="16" t="s">
        <v>843</v>
      </c>
      <c r="W571" s="16" t="s">
        <v>844</v>
      </c>
      <c r="X571" s="16" t="s">
        <v>843</v>
      </c>
      <c r="Y571" s="16" t="s">
        <v>843</v>
      </c>
      <c r="Z571" s="16" t="s">
        <v>843</v>
      </c>
      <c r="AA571" s="16" t="s">
        <v>843</v>
      </c>
      <c r="AB571" s="16" t="s">
        <v>844</v>
      </c>
      <c r="AC571" s="16" t="s">
        <v>843</v>
      </c>
      <c r="AD571" s="16" t="s">
        <v>867</v>
      </c>
      <c r="AF571" s="16" t="s">
        <v>11990</v>
      </c>
      <c r="AG571" s="16" t="s">
        <v>11768</v>
      </c>
      <c r="AH571" s="16" t="s">
        <v>843</v>
      </c>
      <c r="AI571" s="16" t="s">
        <v>843</v>
      </c>
      <c r="AJ571" s="16" t="s">
        <v>844</v>
      </c>
      <c r="AK571" s="16" t="s">
        <v>843</v>
      </c>
      <c r="AL571" s="16" t="s">
        <v>844</v>
      </c>
      <c r="AM571" s="16" t="s">
        <v>844</v>
      </c>
      <c r="AN571" s="16" t="s">
        <v>843</v>
      </c>
      <c r="AO571" s="16" t="s">
        <v>843</v>
      </c>
      <c r="AP571" s="16" t="s">
        <v>843</v>
      </c>
      <c r="AQ571" s="16" t="s">
        <v>844</v>
      </c>
      <c r="AR571" s="16" t="s">
        <v>4433</v>
      </c>
      <c r="AS571" s="16" t="s">
        <v>843</v>
      </c>
      <c r="AT571" s="16" t="s">
        <v>843</v>
      </c>
      <c r="AU571" s="16" t="s">
        <v>843</v>
      </c>
      <c r="AV571" s="16" t="s">
        <v>843</v>
      </c>
      <c r="AW571" s="16" t="s">
        <v>843</v>
      </c>
      <c r="AX571" s="16" t="s">
        <v>843</v>
      </c>
      <c r="AY571" s="16" t="s">
        <v>844</v>
      </c>
      <c r="BF571" s="16" t="s">
        <v>844</v>
      </c>
      <c r="BH571" s="16" t="s">
        <v>7380</v>
      </c>
      <c r="BI571" s="16" t="s">
        <v>7785</v>
      </c>
      <c r="BJ571" s="16" t="s">
        <v>843</v>
      </c>
      <c r="BK571" s="16" t="s">
        <v>843</v>
      </c>
      <c r="BL571" s="16" t="s">
        <v>843</v>
      </c>
      <c r="BM571" s="16" t="s">
        <v>843</v>
      </c>
      <c r="BN571" s="16" t="s">
        <v>843</v>
      </c>
      <c r="BO571" s="16" t="s">
        <v>844</v>
      </c>
      <c r="BP571" s="16" t="s">
        <v>843</v>
      </c>
      <c r="BQ571" s="16" t="s">
        <v>843</v>
      </c>
      <c r="CC571" s="16" t="s">
        <v>865</v>
      </c>
      <c r="CF571" s="16" t="s">
        <v>7212</v>
      </c>
      <c r="CG571" s="16" t="s">
        <v>843</v>
      </c>
      <c r="CH571" s="16" t="s">
        <v>843</v>
      </c>
      <c r="CI571" s="16" t="s">
        <v>843</v>
      </c>
      <c r="CJ571" s="16" t="s">
        <v>843</v>
      </c>
      <c r="CK571" s="16" t="s">
        <v>843</v>
      </c>
      <c r="CL571" s="16" t="s">
        <v>843</v>
      </c>
      <c r="CM571" s="16" t="s">
        <v>843</v>
      </c>
      <c r="CN571" s="16" t="s">
        <v>843</v>
      </c>
      <c r="CO571" s="16" t="s">
        <v>843</v>
      </c>
      <c r="CP571" s="16" t="s">
        <v>843</v>
      </c>
      <c r="CQ571" s="16" t="s">
        <v>843</v>
      </c>
      <c r="CR571" s="16" t="s">
        <v>843</v>
      </c>
      <c r="CS571" s="16" t="s">
        <v>843</v>
      </c>
      <c r="CT571" s="16" t="s">
        <v>843</v>
      </c>
      <c r="CU571" s="16" t="s">
        <v>843</v>
      </c>
      <c r="CV571" s="16" t="s">
        <v>843</v>
      </c>
      <c r="CW571" s="16" t="s">
        <v>843</v>
      </c>
      <c r="CX571" s="16" t="s">
        <v>843</v>
      </c>
      <c r="CY571" s="16" t="s">
        <v>843</v>
      </c>
      <c r="CZ571" s="16" t="s">
        <v>843</v>
      </c>
      <c r="DA571" s="16" t="s">
        <v>843</v>
      </c>
      <c r="DB571" s="16" t="s">
        <v>843</v>
      </c>
      <c r="DC571" s="16" t="s">
        <v>843</v>
      </c>
      <c r="DD571" s="16" t="s">
        <v>843</v>
      </c>
      <c r="DE571" s="16" t="s">
        <v>843</v>
      </c>
      <c r="DF571" s="16" t="s">
        <v>843</v>
      </c>
      <c r="DG571" s="16" t="s">
        <v>843</v>
      </c>
      <c r="DH571" s="16" t="s">
        <v>843</v>
      </c>
      <c r="DI571" s="16" t="s">
        <v>844</v>
      </c>
      <c r="DJ571" s="16" t="s">
        <v>843</v>
      </c>
      <c r="DK571" s="16" t="s">
        <v>843</v>
      </c>
      <c r="DL571" s="16" t="s">
        <v>843</v>
      </c>
      <c r="DX571" s="16" t="s">
        <v>865</v>
      </c>
      <c r="ES571" s="16" t="s">
        <v>865</v>
      </c>
      <c r="EU571" s="16" t="s">
        <v>7810</v>
      </c>
      <c r="EV571" s="16" t="s">
        <v>865</v>
      </c>
      <c r="FT571" s="16" t="s">
        <v>865</v>
      </c>
      <c r="HC571" s="16" t="s">
        <v>865</v>
      </c>
      <c r="JA571" s="16" t="s">
        <v>4813</v>
      </c>
      <c r="JB571" s="16" t="s">
        <v>865</v>
      </c>
      <c r="JC571" s="16" t="s">
        <v>865</v>
      </c>
      <c r="JD571" s="16" t="s">
        <v>865</v>
      </c>
      <c r="JE571" s="16" t="s">
        <v>865</v>
      </c>
      <c r="JF571" s="16" t="s">
        <v>865</v>
      </c>
      <c r="JG571" s="16" t="s">
        <v>1056</v>
      </c>
      <c r="JH571" s="16" t="s">
        <v>4216</v>
      </c>
      <c r="JJ571" s="16" t="s">
        <v>864</v>
      </c>
      <c r="KF571" s="16" t="s">
        <v>4411</v>
      </c>
      <c r="KI571" s="16" t="s">
        <v>4837</v>
      </c>
      <c r="KO571" s="16" t="s">
        <v>10185</v>
      </c>
      <c r="KP571" s="16" t="s">
        <v>10184</v>
      </c>
      <c r="KQ571" s="16" t="s">
        <v>8694</v>
      </c>
      <c r="KR571" s="16" t="s">
        <v>11991</v>
      </c>
      <c r="KS571" s="16" t="s">
        <v>10186</v>
      </c>
      <c r="KT571" s="16" t="s">
        <v>8696</v>
      </c>
      <c r="KU571" s="16" t="s">
        <v>844</v>
      </c>
      <c r="KV571" s="16" t="s">
        <v>8696</v>
      </c>
      <c r="KW571" s="16" t="s">
        <v>851</v>
      </c>
      <c r="KY571" s="16" t="s">
        <v>486</v>
      </c>
      <c r="LA571" s="16" t="s">
        <v>11697</v>
      </c>
      <c r="LC571" s="16" t="s">
        <v>10879</v>
      </c>
      <c r="LD571" s="16" t="s">
        <v>11698</v>
      </c>
      <c r="LF571" s="16" t="s">
        <v>11654</v>
      </c>
      <c r="LI571" s="16" t="s">
        <v>11655</v>
      </c>
      <c r="LJ571" s="16" t="s">
        <v>843</v>
      </c>
      <c r="LM571" s="16" t="s">
        <v>8741</v>
      </c>
      <c r="LO571" s="16" t="s">
        <v>843</v>
      </c>
      <c r="LP571" s="16" t="s">
        <v>844</v>
      </c>
      <c r="LQ571" s="16" t="s">
        <v>844</v>
      </c>
      <c r="LR571" s="16" t="s">
        <v>843</v>
      </c>
      <c r="LS571" s="16" t="s">
        <v>844</v>
      </c>
      <c r="LT571" s="16" t="s">
        <v>843</v>
      </c>
      <c r="LU571" s="16" t="s">
        <v>843</v>
      </c>
      <c r="LV571" s="16" t="s">
        <v>843</v>
      </c>
      <c r="LW571" s="16" t="s">
        <v>843</v>
      </c>
      <c r="LX571" s="16" t="s">
        <v>843</v>
      </c>
      <c r="LY571" s="16" t="s">
        <v>843</v>
      </c>
      <c r="LZ571" s="16" t="s">
        <v>843</v>
      </c>
      <c r="MA571" s="16" t="s">
        <v>843</v>
      </c>
      <c r="MB571" s="16" t="s">
        <v>843</v>
      </c>
      <c r="MC571" s="16" t="s">
        <v>843</v>
      </c>
      <c r="MD571" s="16" t="s">
        <v>11699</v>
      </c>
      <c r="ME571" s="16" t="s">
        <v>11656</v>
      </c>
      <c r="MF571" s="16" t="s">
        <v>8847</v>
      </c>
      <c r="MP571" s="16" t="s">
        <v>1826</v>
      </c>
      <c r="MR571" s="16" t="s">
        <v>470</v>
      </c>
      <c r="MS571" s="16" t="s">
        <v>11978</v>
      </c>
      <c r="MT571" s="16" t="s">
        <v>8845</v>
      </c>
      <c r="MU571" s="16" t="s">
        <v>817</v>
      </c>
      <c r="MV571" s="16" t="s">
        <v>486</v>
      </c>
      <c r="NC571" s="16" t="s">
        <v>486</v>
      </c>
      <c r="ND571" s="16" t="s">
        <v>486</v>
      </c>
      <c r="NE571" s="16" t="s">
        <v>486</v>
      </c>
      <c r="NG571" s="16" t="s">
        <v>1376</v>
      </c>
      <c r="NI571" s="16" t="s">
        <v>11658</v>
      </c>
      <c r="NS571" s="16" t="s">
        <v>462</v>
      </c>
      <c r="NT571" s="16" t="s">
        <v>478</v>
      </c>
      <c r="NU571" s="16">
        <v>1.1910000000000001</v>
      </c>
      <c r="NV571" s="16" t="s">
        <v>445</v>
      </c>
      <c r="NW571" s="16" t="s">
        <v>1174</v>
      </c>
      <c r="NX571" s="16" t="s">
        <v>1142</v>
      </c>
      <c r="NZ571" s="16" t="s">
        <v>935</v>
      </c>
      <c r="OC571" s="16" t="s">
        <v>445</v>
      </c>
    </row>
    <row r="572" spans="1:393" x14ac:dyDescent="0.25">
      <c r="A572" s="16" t="s">
        <v>11992</v>
      </c>
      <c r="B572" s="16" t="s">
        <v>844</v>
      </c>
      <c r="C572" s="16" t="s">
        <v>972</v>
      </c>
      <c r="D572" s="16" t="s">
        <v>844</v>
      </c>
      <c r="E572" s="16" t="s">
        <v>843</v>
      </c>
      <c r="F572" s="16" t="s">
        <v>843</v>
      </c>
      <c r="G572" s="16" t="s">
        <v>843</v>
      </c>
      <c r="H572" s="16" t="s">
        <v>843</v>
      </c>
      <c r="I572" s="16" t="s">
        <v>843</v>
      </c>
      <c r="J572" s="16" t="s">
        <v>843</v>
      </c>
      <c r="K572" s="16" t="s">
        <v>843</v>
      </c>
      <c r="L572" s="16" t="s">
        <v>843</v>
      </c>
      <c r="M572" s="16" t="s">
        <v>843</v>
      </c>
      <c r="N572" s="16" t="s">
        <v>843</v>
      </c>
      <c r="O572" s="16" t="s">
        <v>843</v>
      </c>
      <c r="Q572" s="16" t="s">
        <v>844</v>
      </c>
      <c r="R572" s="16">
        <v>37</v>
      </c>
      <c r="T572" s="16" t="s">
        <v>470</v>
      </c>
      <c r="U572" s="16" t="s">
        <v>844</v>
      </c>
      <c r="V572" s="16" t="s">
        <v>843</v>
      </c>
      <c r="W572" s="16" t="s">
        <v>844</v>
      </c>
      <c r="X572" s="16" t="s">
        <v>843</v>
      </c>
      <c r="Y572" s="16" t="s">
        <v>843</v>
      </c>
      <c r="Z572" s="16" t="s">
        <v>843</v>
      </c>
      <c r="AA572" s="16" t="s">
        <v>843</v>
      </c>
      <c r="AB572" s="16" t="s">
        <v>844</v>
      </c>
      <c r="AC572" s="16" t="s">
        <v>843</v>
      </c>
      <c r="AD572" s="16" t="s">
        <v>867</v>
      </c>
      <c r="AF572" s="16" t="s">
        <v>11821</v>
      </c>
      <c r="AG572" s="16" t="s">
        <v>11696</v>
      </c>
      <c r="AH572" s="16" t="s">
        <v>844</v>
      </c>
      <c r="AI572" s="16" t="s">
        <v>844</v>
      </c>
      <c r="AJ572" s="16" t="s">
        <v>844</v>
      </c>
      <c r="AK572" s="16" t="s">
        <v>843</v>
      </c>
      <c r="AL572" s="16" t="s">
        <v>843</v>
      </c>
      <c r="AM572" s="16" t="s">
        <v>844</v>
      </c>
      <c r="AN572" s="16" t="s">
        <v>843</v>
      </c>
      <c r="AO572" s="16" t="s">
        <v>843</v>
      </c>
      <c r="AP572" s="16" t="s">
        <v>843</v>
      </c>
      <c r="AQ572" s="16" t="s">
        <v>844</v>
      </c>
      <c r="AR572" s="16" t="s">
        <v>4433</v>
      </c>
      <c r="AS572" s="16" t="s">
        <v>843</v>
      </c>
      <c r="AT572" s="16" t="s">
        <v>843</v>
      </c>
      <c r="AU572" s="16" t="s">
        <v>843</v>
      </c>
      <c r="AV572" s="16" t="s">
        <v>843</v>
      </c>
      <c r="AW572" s="16" t="s">
        <v>843</v>
      </c>
      <c r="AX572" s="16" t="s">
        <v>843</v>
      </c>
      <c r="AY572" s="16" t="s">
        <v>844</v>
      </c>
      <c r="BF572" s="16" t="s">
        <v>844</v>
      </c>
      <c r="BH572" s="16" t="s">
        <v>7383</v>
      </c>
      <c r="BI572" s="16" t="s">
        <v>7785</v>
      </c>
      <c r="BJ572" s="16" t="s">
        <v>843</v>
      </c>
      <c r="BK572" s="16" t="s">
        <v>843</v>
      </c>
      <c r="BL572" s="16" t="s">
        <v>843</v>
      </c>
      <c r="BM572" s="16" t="s">
        <v>843</v>
      </c>
      <c r="BN572" s="16" t="s">
        <v>843</v>
      </c>
      <c r="BO572" s="16" t="s">
        <v>844</v>
      </c>
      <c r="BP572" s="16" t="s">
        <v>843</v>
      </c>
      <c r="BQ572" s="16" t="s">
        <v>843</v>
      </c>
      <c r="DX572" s="16" t="s">
        <v>865</v>
      </c>
      <c r="ES572" s="16" t="s">
        <v>865</v>
      </c>
      <c r="EU572" s="16" t="s">
        <v>7810</v>
      </c>
      <c r="EV572" s="16" t="s">
        <v>865</v>
      </c>
      <c r="FT572" s="16" t="s">
        <v>865</v>
      </c>
      <c r="HC572" s="16" t="s">
        <v>865</v>
      </c>
      <c r="JA572" s="16" t="s">
        <v>4816</v>
      </c>
      <c r="JB572" s="16" t="s">
        <v>867</v>
      </c>
      <c r="JC572" s="16" t="s">
        <v>865</v>
      </c>
      <c r="JG572" s="16" t="s">
        <v>1056</v>
      </c>
      <c r="JV572" s="16">
        <v>32</v>
      </c>
      <c r="JW572" s="16" t="s">
        <v>7603</v>
      </c>
      <c r="JY572" s="16">
        <v>10500</v>
      </c>
      <c r="JZ572" s="16" t="s">
        <v>4904</v>
      </c>
      <c r="KB572" s="16" t="s">
        <v>7628</v>
      </c>
      <c r="KD572" s="16" t="s">
        <v>4917</v>
      </c>
      <c r="KE572" s="16" t="s">
        <v>7277</v>
      </c>
      <c r="KF572" s="16" t="s">
        <v>4411</v>
      </c>
      <c r="KH572" s="16" t="s">
        <v>864</v>
      </c>
      <c r="KI572" s="16" t="s">
        <v>4993</v>
      </c>
      <c r="KO572" s="16" t="s">
        <v>10189</v>
      </c>
      <c r="KP572" s="16" t="s">
        <v>10188</v>
      </c>
      <c r="KQ572" s="16" t="s">
        <v>8694</v>
      </c>
      <c r="KR572" s="16" t="s">
        <v>11993</v>
      </c>
      <c r="KS572" s="16" t="s">
        <v>10190</v>
      </c>
      <c r="KT572" s="16" t="s">
        <v>9148</v>
      </c>
      <c r="KU572" s="16" t="s">
        <v>844</v>
      </c>
      <c r="KV572" s="16" t="s">
        <v>9148</v>
      </c>
      <c r="KW572" s="16" t="s">
        <v>851</v>
      </c>
      <c r="KY572" s="16" t="s">
        <v>486</v>
      </c>
      <c r="LC572" s="16" t="s">
        <v>10879</v>
      </c>
      <c r="LF572" s="16" t="s">
        <v>11654</v>
      </c>
      <c r="LI572" s="16" t="s">
        <v>11655</v>
      </c>
      <c r="LJ572" s="16" t="s">
        <v>831</v>
      </c>
      <c r="LK572" s="16" t="s">
        <v>831</v>
      </c>
      <c r="LL572" s="16" t="s">
        <v>8756</v>
      </c>
      <c r="LM572" s="16" t="s">
        <v>8741</v>
      </c>
      <c r="LO572" s="16" t="s">
        <v>843</v>
      </c>
      <c r="LP572" s="16" t="s">
        <v>844</v>
      </c>
      <c r="LQ572" s="16" t="s">
        <v>1056</v>
      </c>
      <c r="LR572" s="16" t="s">
        <v>844</v>
      </c>
      <c r="LS572" s="16" t="s">
        <v>1056</v>
      </c>
      <c r="LT572" s="16" t="s">
        <v>844</v>
      </c>
      <c r="LU572" s="16" t="s">
        <v>1056</v>
      </c>
      <c r="LV572" s="16" t="s">
        <v>843</v>
      </c>
      <c r="LW572" s="16" t="s">
        <v>844</v>
      </c>
      <c r="LX572" s="16" t="s">
        <v>844</v>
      </c>
      <c r="LY572" s="16" t="s">
        <v>843</v>
      </c>
      <c r="LZ572" s="16" t="s">
        <v>843</v>
      </c>
      <c r="MA572" s="16" t="s">
        <v>843</v>
      </c>
      <c r="MB572" s="16" t="s">
        <v>843</v>
      </c>
      <c r="MC572" s="16" t="s">
        <v>843</v>
      </c>
      <c r="ME572" s="16" t="s">
        <v>11656</v>
      </c>
      <c r="MF572" s="16" t="s">
        <v>8847</v>
      </c>
      <c r="MG572" s="16" t="s">
        <v>1834</v>
      </c>
      <c r="MK572" s="16" t="s">
        <v>8967</v>
      </c>
      <c r="ML572" s="16" t="s">
        <v>1784</v>
      </c>
      <c r="MM572" s="16" t="s">
        <v>487</v>
      </c>
      <c r="MN572" s="16" t="s">
        <v>1798</v>
      </c>
      <c r="MP572" s="16" t="s">
        <v>1827</v>
      </c>
      <c r="MR572" s="16" t="s">
        <v>470</v>
      </c>
      <c r="MS572" s="16" t="s">
        <v>11978</v>
      </c>
      <c r="MT572" s="16" t="s">
        <v>8952</v>
      </c>
      <c r="MU572" s="16" t="s">
        <v>817</v>
      </c>
      <c r="NC572" s="16" t="s">
        <v>486</v>
      </c>
      <c r="ND572" s="16" t="s">
        <v>486</v>
      </c>
      <c r="NE572" s="16" t="s">
        <v>486</v>
      </c>
      <c r="NG572" s="16" t="s">
        <v>1380</v>
      </c>
      <c r="NH572" s="16" t="s">
        <v>1913</v>
      </c>
      <c r="NI572" s="16" t="s">
        <v>11658</v>
      </c>
      <c r="NJ572" s="16" t="s">
        <v>11994</v>
      </c>
      <c r="NK572" s="16" t="s">
        <v>11995</v>
      </c>
      <c r="NR572" s="16" t="s">
        <v>451</v>
      </c>
      <c r="NS572" s="16" t="s">
        <v>462</v>
      </c>
      <c r="NT572" s="16" t="s">
        <v>482</v>
      </c>
      <c r="NU572" s="16">
        <v>0.79400000000000004</v>
      </c>
      <c r="NV572" s="16" t="s">
        <v>451</v>
      </c>
      <c r="NW572" s="16" t="s">
        <v>1175</v>
      </c>
      <c r="NX572" s="16" t="s">
        <v>1142</v>
      </c>
      <c r="OB572" s="16" t="s">
        <v>831</v>
      </c>
      <c r="OC572" s="16" t="s">
        <v>451</v>
      </c>
    </row>
    <row r="573" spans="1:393" x14ac:dyDescent="0.25">
      <c r="A573" s="16" t="s">
        <v>11996</v>
      </c>
      <c r="B573" s="16" t="s">
        <v>1056</v>
      </c>
      <c r="C573" s="16" t="s">
        <v>972</v>
      </c>
      <c r="D573" s="16" t="s">
        <v>844</v>
      </c>
      <c r="E573" s="16" t="s">
        <v>843</v>
      </c>
      <c r="F573" s="16" t="s">
        <v>843</v>
      </c>
      <c r="G573" s="16" t="s">
        <v>843</v>
      </c>
      <c r="H573" s="16" t="s">
        <v>843</v>
      </c>
      <c r="I573" s="16" t="s">
        <v>843</v>
      </c>
      <c r="J573" s="16" t="s">
        <v>843</v>
      </c>
      <c r="K573" s="16" t="s">
        <v>843</v>
      </c>
      <c r="L573" s="16" t="s">
        <v>843</v>
      </c>
      <c r="M573" s="16" t="s">
        <v>843</v>
      </c>
      <c r="N573" s="16" t="s">
        <v>843</v>
      </c>
      <c r="O573" s="16" t="s">
        <v>843</v>
      </c>
      <c r="Q573" s="16" t="s">
        <v>844</v>
      </c>
      <c r="R573" s="16">
        <v>69</v>
      </c>
      <c r="T573" s="16" t="s">
        <v>474</v>
      </c>
      <c r="U573" s="16" t="s">
        <v>843</v>
      </c>
      <c r="V573" s="16" t="s">
        <v>844</v>
      </c>
      <c r="W573" s="16" t="s">
        <v>843</v>
      </c>
      <c r="X573" s="16" t="s">
        <v>844</v>
      </c>
      <c r="Y573" s="16" t="s">
        <v>843</v>
      </c>
      <c r="Z573" s="16" t="s">
        <v>843</v>
      </c>
      <c r="AA573" s="16" t="s">
        <v>843</v>
      </c>
      <c r="AB573" s="16" t="s">
        <v>843</v>
      </c>
      <c r="AC573" s="16" t="s">
        <v>843</v>
      </c>
      <c r="AD573" s="16" t="s">
        <v>867</v>
      </c>
      <c r="AF573" s="16" t="s">
        <v>11739</v>
      </c>
      <c r="AG573" s="16" t="s">
        <v>11696</v>
      </c>
      <c r="AH573" s="16" t="s">
        <v>844</v>
      </c>
      <c r="AI573" s="16" t="s">
        <v>844</v>
      </c>
      <c r="AJ573" s="16" t="s">
        <v>844</v>
      </c>
      <c r="AK573" s="16" t="s">
        <v>843</v>
      </c>
      <c r="AL573" s="16" t="s">
        <v>843</v>
      </c>
      <c r="AM573" s="16" t="s">
        <v>844</v>
      </c>
      <c r="AN573" s="16" t="s">
        <v>843</v>
      </c>
      <c r="AO573" s="16" t="s">
        <v>843</v>
      </c>
      <c r="AP573" s="16" t="s">
        <v>843</v>
      </c>
      <c r="AQ573" s="16" t="s">
        <v>844</v>
      </c>
      <c r="AR573" s="16" t="s">
        <v>11773</v>
      </c>
      <c r="AS573" s="16" t="s">
        <v>844</v>
      </c>
      <c r="AT573" s="16" t="s">
        <v>843</v>
      </c>
      <c r="AU573" s="16" t="s">
        <v>843</v>
      </c>
      <c r="AV573" s="16" t="s">
        <v>844</v>
      </c>
      <c r="AW573" s="16" t="s">
        <v>843</v>
      </c>
      <c r="AX573" s="16" t="s">
        <v>843</v>
      </c>
      <c r="AY573" s="16" t="s">
        <v>843</v>
      </c>
      <c r="AZ573" s="16" t="s">
        <v>4437</v>
      </c>
      <c r="BC573" s="16" t="s">
        <v>4437</v>
      </c>
      <c r="BF573" s="16" t="s">
        <v>844</v>
      </c>
      <c r="BI573" s="16" t="s">
        <v>7785</v>
      </c>
      <c r="BJ573" s="16" t="s">
        <v>843</v>
      </c>
      <c r="BK573" s="16" t="s">
        <v>843</v>
      </c>
      <c r="BL573" s="16" t="s">
        <v>843</v>
      </c>
      <c r="BM573" s="16" t="s">
        <v>843</v>
      </c>
      <c r="BN573" s="16" t="s">
        <v>843</v>
      </c>
      <c r="BO573" s="16" t="s">
        <v>844</v>
      </c>
      <c r="BP573" s="16" t="s">
        <v>843</v>
      </c>
      <c r="BQ573" s="16" t="s">
        <v>843</v>
      </c>
      <c r="DX573" s="16" t="s">
        <v>867</v>
      </c>
      <c r="DY573" s="16" t="s">
        <v>867</v>
      </c>
      <c r="ES573" s="16" t="s">
        <v>867</v>
      </c>
      <c r="EU573" s="16" t="s">
        <v>7813</v>
      </c>
      <c r="EV573" s="16" t="s">
        <v>865</v>
      </c>
      <c r="FF573" s="16" t="s">
        <v>7836</v>
      </c>
      <c r="HC573" s="16" t="s">
        <v>865</v>
      </c>
      <c r="JA573" s="16" t="s">
        <v>4813</v>
      </c>
      <c r="JB573" s="16" t="s">
        <v>865</v>
      </c>
      <c r="JC573" s="16" t="s">
        <v>865</v>
      </c>
      <c r="JD573" s="16" t="s">
        <v>865</v>
      </c>
      <c r="JE573" s="16" t="s">
        <v>865</v>
      </c>
      <c r="JF573" s="16" t="s">
        <v>865</v>
      </c>
      <c r="JG573" s="16" t="s">
        <v>843</v>
      </c>
      <c r="JH573" s="16" t="s">
        <v>4846</v>
      </c>
      <c r="KF573" s="16" t="s">
        <v>4926</v>
      </c>
      <c r="KI573" s="16" t="s">
        <v>4846</v>
      </c>
      <c r="KO573" s="16" t="s">
        <v>10189</v>
      </c>
      <c r="KP573" s="16" t="s">
        <v>10188</v>
      </c>
      <c r="KQ573" s="16" t="s">
        <v>8694</v>
      </c>
      <c r="KR573" s="16" t="s">
        <v>11997</v>
      </c>
      <c r="KS573" s="16" t="s">
        <v>10190</v>
      </c>
      <c r="KT573" s="16" t="s">
        <v>9148</v>
      </c>
      <c r="KU573" s="16" t="s">
        <v>844</v>
      </c>
      <c r="KV573" s="16" t="s">
        <v>9148</v>
      </c>
      <c r="KW573" s="16" t="s">
        <v>851</v>
      </c>
      <c r="KX573" s="16" t="s">
        <v>487</v>
      </c>
      <c r="KY573" s="16" t="s">
        <v>487</v>
      </c>
      <c r="KZ573" s="16" t="s">
        <v>487</v>
      </c>
      <c r="LC573" s="16" t="s">
        <v>10879</v>
      </c>
      <c r="LF573" s="16" t="s">
        <v>11654</v>
      </c>
      <c r="LI573" s="16" t="s">
        <v>11655</v>
      </c>
      <c r="LJ573" s="16" t="s">
        <v>843</v>
      </c>
      <c r="LL573" s="16" t="s">
        <v>8711</v>
      </c>
      <c r="LM573" s="16" t="s">
        <v>8741</v>
      </c>
      <c r="LO573" s="16" t="s">
        <v>843</v>
      </c>
      <c r="LP573" s="16" t="s">
        <v>844</v>
      </c>
      <c r="LQ573" s="16" t="s">
        <v>1056</v>
      </c>
      <c r="LR573" s="16" t="s">
        <v>844</v>
      </c>
      <c r="LS573" s="16" t="s">
        <v>1056</v>
      </c>
      <c r="LT573" s="16" t="s">
        <v>844</v>
      </c>
      <c r="LU573" s="16" t="s">
        <v>1056</v>
      </c>
      <c r="LV573" s="16" t="s">
        <v>843</v>
      </c>
      <c r="LW573" s="16" t="s">
        <v>844</v>
      </c>
      <c r="LX573" s="16" t="s">
        <v>844</v>
      </c>
      <c r="LY573" s="16" t="s">
        <v>843</v>
      </c>
      <c r="LZ573" s="16" t="s">
        <v>843</v>
      </c>
      <c r="MA573" s="16" t="s">
        <v>843</v>
      </c>
      <c r="MB573" s="16" t="s">
        <v>843</v>
      </c>
      <c r="MC573" s="16" t="s">
        <v>843</v>
      </c>
      <c r="ME573" s="16" t="s">
        <v>11656</v>
      </c>
      <c r="MF573" s="16" t="s">
        <v>8847</v>
      </c>
      <c r="MO573" s="16" t="s">
        <v>1817</v>
      </c>
      <c r="MP573" s="16" t="s">
        <v>1824</v>
      </c>
      <c r="MR573" s="16" t="s">
        <v>474</v>
      </c>
      <c r="MS573" s="16" t="s">
        <v>11978</v>
      </c>
      <c r="MT573" s="16" t="s">
        <v>8947</v>
      </c>
      <c r="NC573" s="16" t="s">
        <v>487</v>
      </c>
      <c r="NE573" s="16" t="s">
        <v>486</v>
      </c>
      <c r="NG573" s="16" t="s">
        <v>1376</v>
      </c>
      <c r="NI573" s="16" t="s">
        <v>11658</v>
      </c>
      <c r="NR573" s="16" t="s">
        <v>878</v>
      </c>
      <c r="NS573" s="16" t="s">
        <v>462</v>
      </c>
      <c r="NT573" s="16" t="s">
        <v>482</v>
      </c>
      <c r="NU573" s="16">
        <v>0.79400000000000004</v>
      </c>
      <c r="NV573" s="16" t="s">
        <v>457</v>
      </c>
      <c r="NW573" s="16" t="s">
        <v>1183</v>
      </c>
      <c r="NX573" s="16" t="s">
        <v>1142</v>
      </c>
      <c r="OB573" s="16" t="s">
        <v>833</v>
      </c>
      <c r="OC573" s="16" t="s">
        <v>878</v>
      </c>
    </row>
    <row r="574" spans="1:393" x14ac:dyDescent="0.25">
      <c r="A574" s="16" t="s">
        <v>11998</v>
      </c>
      <c r="B574" s="16" t="s">
        <v>8732</v>
      </c>
      <c r="C574" s="16" t="s">
        <v>972</v>
      </c>
      <c r="D574" s="16" t="s">
        <v>844</v>
      </c>
      <c r="E574" s="16" t="s">
        <v>843</v>
      </c>
      <c r="F574" s="16" t="s">
        <v>843</v>
      </c>
      <c r="G574" s="16" t="s">
        <v>843</v>
      </c>
      <c r="H574" s="16" t="s">
        <v>843</v>
      </c>
      <c r="I574" s="16" t="s">
        <v>843</v>
      </c>
      <c r="J574" s="16" t="s">
        <v>843</v>
      </c>
      <c r="K574" s="16" t="s">
        <v>843</v>
      </c>
      <c r="L574" s="16" t="s">
        <v>843</v>
      </c>
      <c r="M574" s="16" t="s">
        <v>843</v>
      </c>
      <c r="N574" s="16" t="s">
        <v>843</v>
      </c>
      <c r="O574" s="16" t="s">
        <v>843</v>
      </c>
      <c r="Q574" s="16" t="s">
        <v>844</v>
      </c>
      <c r="R574" s="16">
        <v>67</v>
      </c>
      <c r="T574" s="16" t="s">
        <v>470</v>
      </c>
      <c r="U574" s="16" t="s">
        <v>844</v>
      </c>
      <c r="V574" s="16" t="s">
        <v>843</v>
      </c>
      <c r="W574" s="16" t="s">
        <v>844</v>
      </c>
      <c r="X574" s="16" t="s">
        <v>843</v>
      </c>
      <c r="Y574" s="16" t="s">
        <v>843</v>
      </c>
      <c r="Z574" s="16" t="s">
        <v>843</v>
      </c>
      <c r="AA574" s="16" t="s">
        <v>843</v>
      </c>
      <c r="AB574" s="16" t="s">
        <v>843</v>
      </c>
      <c r="AC574" s="16" t="s">
        <v>843</v>
      </c>
      <c r="AD574" s="16" t="s">
        <v>867</v>
      </c>
      <c r="AF574" s="16" t="s">
        <v>11739</v>
      </c>
      <c r="AG574" s="16" t="s">
        <v>11696</v>
      </c>
      <c r="AH574" s="16" t="s">
        <v>844</v>
      </c>
      <c r="AI574" s="16" t="s">
        <v>844</v>
      </c>
      <c r="AJ574" s="16" t="s">
        <v>844</v>
      </c>
      <c r="AK574" s="16" t="s">
        <v>843</v>
      </c>
      <c r="AL574" s="16" t="s">
        <v>843</v>
      </c>
      <c r="AM574" s="16" t="s">
        <v>844</v>
      </c>
      <c r="AN574" s="16" t="s">
        <v>843</v>
      </c>
      <c r="AO574" s="16" t="s">
        <v>843</v>
      </c>
      <c r="AP574" s="16" t="s">
        <v>843</v>
      </c>
      <c r="AQ574" s="16" t="s">
        <v>844</v>
      </c>
      <c r="AR574" s="16" t="s">
        <v>11773</v>
      </c>
      <c r="AS574" s="16" t="s">
        <v>844</v>
      </c>
      <c r="AT574" s="16" t="s">
        <v>843</v>
      </c>
      <c r="AU574" s="16" t="s">
        <v>843</v>
      </c>
      <c r="AV574" s="16" t="s">
        <v>844</v>
      </c>
      <c r="AW574" s="16" t="s">
        <v>843</v>
      </c>
      <c r="AX574" s="16" t="s">
        <v>843</v>
      </c>
      <c r="AY574" s="16" t="s">
        <v>843</v>
      </c>
      <c r="AZ574" s="16" t="s">
        <v>4437</v>
      </c>
      <c r="BC574" s="16" t="s">
        <v>4437</v>
      </c>
      <c r="BF574" s="16" t="s">
        <v>844</v>
      </c>
      <c r="BI574" s="16" t="s">
        <v>7785</v>
      </c>
      <c r="BJ574" s="16" t="s">
        <v>843</v>
      </c>
      <c r="BK574" s="16" t="s">
        <v>843</v>
      </c>
      <c r="BL574" s="16" t="s">
        <v>843</v>
      </c>
      <c r="BM574" s="16" t="s">
        <v>843</v>
      </c>
      <c r="BN574" s="16" t="s">
        <v>843</v>
      </c>
      <c r="BO574" s="16" t="s">
        <v>844</v>
      </c>
      <c r="BP574" s="16" t="s">
        <v>843</v>
      </c>
      <c r="BQ574" s="16" t="s">
        <v>843</v>
      </c>
      <c r="DX574" s="16" t="s">
        <v>865</v>
      </c>
      <c r="ES574" s="16" t="s">
        <v>865</v>
      </c>
      <c r="EU574" s="16" t="s">
        <v>7810</v>
      </c>
      <c r="EV574" s="16" t="s">
        <v>865</v>
      </c>
      <c r="FF574" s="16" t="s">
        <v>7836</v>
      </c>
      <c r="HC574" s="16" t="s">
        <v>865</v>
      </c>
      <c r="JA574" s="16" t="s">
        <v>4813</v>
      </c>
      <c r="JB574" s="16" t="s">
        <v>865</v>
      </c>
      <c r="JC574" s="16" t="s">
        <v>865</v>
      </c>
      <c r="JD574" s="16" t="s">
        <v>865</v>
      </c>
      <c r="JE574" s="16" t="s">
        <v>865</v>
      </c>
      <c r="JF574" s="16" t="s">
        <v>865</v>
      </c>
      <c r="JG574" s="16" t="s">
        <v>843</v>
      </c>
      <c r="JH574" s="16" t="s">
        <v>4846</v>
      </c>
      <c r="KF574" s="16" t="s">
        <v>4926</v>
      </c>
      <c r="KI574" s="16" t="s">
        <v>4846</v>
      </c>
      <c r="KO574" s="16" t="s">
        <v>10189</v>
      </c>
      <c r="KP574" s="16" t="s">
        <v>10188</v>
      </c>
      <c r="KQ574" s="16" t="s">
        <v>8694</v>
      </c>
      <c r="KR574" s="16" t="s">
        <v>11999</v>
      </c>
      <c r="KS574" s="16" t="s">
        <v>10190</v>
      </c>
      <c r="KT574" s="16" t="s">
        <v>9148</v>
      </c>
      <c r="KU574" s="16" t="s">
        <v>844</v>
      </c>
      <c r="KV574" s="16" t="s">
        <v>9148</v>
      </c>
      <c r="KW574" s="16" t="s">
        <v>851</v>
      </c>
      <c r="KY574" s="16" t="s">
        <v>486</v>
      </c>
      <c r="LC574" s="16" t="s">
        <v>10879</v>
      </c>
      <c r="LF574" s="16" t="s">
        <v>11654</v>
      </c>
      <c r="LI574" s="16" t="s">
        <v>11655</v>
      </c>
      <c r="LJ574" s="16" t="s">
        <v>843</v>
      </c>
      <c r="LL574" s="16" t="s">
        <v>8711</v>
      </c>
      <c r="LM574" s="16" t="s">
        <v>8741</v>
      </c>
      <c r="LO574" s="16" t="s">
        <v>843</v>
      </c>
      <c r="LP574" s="16" t="s">
        <v>844</v>
      </c>
      <c r="LQ574" s="16" t="s">
        <v>1056</v>
      </c>
      <c r="LR574" s="16" t="s">
        <v>844</v>
      </c>
      <c r="LS574" s="16" t="s">
        <v>1056</v>
      </c>
      <c r="LT574" s="16" t="s">
        <v>844</v>
      </c>
      <c r="LU574" s="16" t="s">
        <v>1056</v>
      </c>
      <c r="LV574" s="16" t="s">
        <v>843</v>
      </c>
      <c r="LW574" s="16" t="s">
        <v>844</v>
      </c>
      <c r="LX574" s="16" t="s">
        <v>844</v>
      </c>
      <c r="LY574" s="16" t="s">
        <v>843</v>
      </c>
      <c r="LZ574" s="16" t="s">
        <v>843</v>
      </c>
      <c r="MA574" s="16" t="s">
        <v>843</v>
      </c>
      <c r="MB574" s="16" t="s">
        <v>843</v>
      </c>
      <c r="MC574" s="16" t="s">
        <v>843</v>
      </c>
      <c r="ME574" s="16" t="s">
        <v>11656</v>
      </c>
      <c r="MF574" s="16" t="s">
        <v>8847</v>
      </c>
      <c r="MO574" s="16" t="s">
        <v>1817</v>
      </c>
      <c r="MP574" s="16" t="s">
        <v>1824</v>
      </c>
      <c r="MR574" s="16" t="s">
        <v>470</v>
      </c>
      <c r="MS574" s="16" t="s">
        <v>11978</v>
      </c>
      <c r="MT574" s="16" t="s">
        <v>8947</v>
      </c>
      <c r="NC574" s="16" t="s">
        <v>486</v>
      </c>
      <c r="NE574" s="16" t="s">
        <v>486</v>
      </c>
      <c r="NG574" s="16" t="s">
        <v>1376</v>
      </c>
      <c r="NI574" s="16" t="s">
        <v>11658</v>
      </c>
      <c r="NR574" s="16" t="s">
        <v>878</v>
      </c>
      <c r="NS574" s="16" t="s">
        <v>462</v>
      </c>
      <c r="NT574" s="16" t="s">
        <v>482</v>
      </c>
      <c r="NU574" s="16">
        <v>0.79400000000000004</v>
      </c>
      <c r="NV574" s="16" t="s">
        <v>457</v>
      </c>
      <c r="NW574" s="16" t="s">
        <v>1177</v>
      </c>
      <c r="NX574" s="16" t="s">
        <v>1142</v>
      </c>
      <c r="OB574" s="16" t="s">
        <v>833</v>
      </c>
      <c r="OC574" s="16" t="s">
        <v>878</v>
      </c>
    </row>
    <row r="575" spans="1:393" x14ac:dyDescent="0.25">
      <c r="A575" s="16" t="s">
        <v>12000</v>
      </c>
      <c r="B575" s="16" t="s">
        <v>844</v>
      </c>
      <c r="C575" s="16" t="s">
        <v>972</v>
      </c>
      <c r="D575" s="16" t="s">
        <v>844</v>
      </c>
      <c r="E575" s="16" t="s">
        <v>843</v>
      </c>
      <c r="F575" s="16" t="s">
        <v>843</v>
      </c>
      <c r="G575" s="16" t="s">
        <v>843</v>
      </c>
      <c r="H575" s="16" t="s">
        <v>843</v>
      </c>
      <c r="I575" s="16" t="s">
        <v>843</v>
      </c>
      <c r="J575" s="16" t="s">
        <v>843</v>
      </c>
      <c r="K575" s="16" t="s">
        <v>843</v>
      </c>
      <c r="L575" s="16" t="s">
        <v>843</v>
      </c>
      <c r="M575" s="16" t="s">
        <v>843</v>
      </c>
      <c r="N575" s="16" t="s">
        <v>843</v>
      </c>
      <c r="O575" s="16" t="s">
        <v>843</v>
      </c>
      <c r="Q575" s="16" t="s">
        <v>844</v>
      </c>
      <c r="R575" s="16">
        <v>38</v>
      </c>
      <c r="T575" s="16" t="s">
        <v>470</v>
      </c>
      <c r="U575" s="16" t="s">
        <v>844</v>
      </c>
      <c r="V575" s="16" t="s">
        <v>843</v>
      </c>
      <c r="W575" s="16" t="s">
        <v>844</v>
      </c>
      <c r="X575" s="16" t="s">
        <v>843</v>
      </c>
      <c r="Y575" s="16" t="s">
        <v>843</v>
      </c>
      <c r="Z575" s="16" t="s">
        <v>843</v>
      </c>
      <c r="AA575" s="16" t="s">
        <v>843</v>
      </c>
      <c r="AB575" s="16" t="s">
        <v>844</v>
      </c>
      <c r="AC575" s="16" t="s">
        <v>843</v>
      </c>
      <c r="AD575" s="16" t="s">
        <v>867</v>
      </c>
      <c r="AF575" s="16" t="s">
        <v>11899</v>
      </c>
      <c r="AG575" s="16" t="s">
        <v>11652</v>
      </c>
      <c r="AH575" s="16" t="s">
        <v>844</v>
      </c>
      <c r="AI575" s="16" t="s">
        <v>843</v>
      </c>
      <c r="AJ575" s="16" t="s">
        <v>844</v>
      </c>
      <c r="AK575" s="16" t="s">
        <v>843</v>
      </c>
      <c r="AL575" s="16" t="s">
        <v>844</v>
      </c>
      <c r="AM575" s="16" t="s">
        <v>844</v>
      </c>
      <c r="AN575" s="16" t="s">
        <v>843</v>
      </c>
      <c r="AO575" s="16" t="s">
        <v>843</v>
      </c>
      <c r="AP575" s="16" t="s">
        <v>843</v>
      </c>
      <c r="AQ575" s="16" t="s">
        <v>844</v>
      </c>
      <c r="AR575" s="16" t="s">
        <v>4433</v>
      </c>
      <c r="AS575" s="16" t="s">
        <v>843</v>
      </c>
      <c r="AT575" s="16" t="s">
        <v>843</v>
      </c>
      <c r="AU575" s="16" t="s">
        <v>843</v>
      </c>
      <c r="AV575" s="16" t="s">
        <v>843</v>
      </c>
      <c r="AW575" s="16" t="s">
        <v>843</v>
      </c>
      <c r="AX575" s="16" t="s">
        <v>843</v>
      </c>
      <c r="AY575" s="16" t="s">
        <v>844</v>
      </c>
      <c r="BF575" s="16" t="s">
        <v>844</v>
      </c>
      <c r="BH575" s="16" t="s">
        <v>7380</v>
      </c>
      <c r="BI575" s="16" t="s">
        <v>7785</v>
      </c>
      <c r="BJ575" s="16" t="s">
        <v>843</v>
      </c>
      <c r="BK575" s="16" t="s">
        <v>843</v>
      </c>
      <c r="BL575" s="16" t="s">
        <v>843</v>
      </c>
      <c r="BM575" s="16" t="s">
        <v>843</v>
      </c>
      <c r="BN575" s="16" t="s">
        <v>843</v>
      </c>
      <c r="BO575" s="16" t="s">
        <v>844</v>
      </c>
      <c r="BP575" s="16" t="s">
        <v>843</v>
      </c>
      <c r="BQ575" s="16" t="s">
        <v>843</v>
      </c>
      <c r="DX575" s="16" t="s">
        <v>865</v>
      </c>
      <c r="ES575" s="16" t="s">
        <v>865</v>
      </c>
      <c r="EU575" s="16" t="s">
        <v>7813</v>
      </c>
      <c r="EV575" s="16" t="s">
        <v>865</v>
      </c>
      <c r="FT575" s="16" t="s">
        <v>865</v>
      </c>
      <c r="HC575" s="16" t="s">
        <v>867</v>
      </c>
      <c r="HD575" s="16" t="s">
        <v>865</v>
      </c>
      <c r="JA575" s="16" t="s">
        <v>4822</v>
      </c>
      <c r="JB575" s="16" t="s">
        <v>865</v>
      </c>
      <c r="JC575" s="16" t="s">
        <v>865</v>
      </c>
      <c r="JD575" s="16" t="s">
        <v>865</v>
      </c>
      <c r="JE575" s="16" t="s">
        <v>865</v>
      </c>
      <c r="JF575" s="16" t="s">
        <v>865</v>
      </c>
      <c r="JG575" s="16" t="s">
        <v>1056</v>
      </c>
      <c r="JH575" s="16" t="s">
        <v>7577</v>
      </c>
      <c r="JJ575" s="16" t="s">
        <v>864</v>
      </c>
      <c r="KF575" s="16" t="s">
        <v>864</v>
      </c>
      <c r="KI575" s="16" t="s">
        <v>4843</v>
      </c>
      <c r="KO575" s="16" t="s">
        <v>10195</v>
      </c>
      <c r="KP575" s="16" t="s">
        <v>10194</v>
      </c>
      <c r="KQ575" s="16" t="s">
        <v>8694</v>
      </c>
      <c r="KR575" s="16" t="s">
        <v>12001</v>
      </c>
      <c r="KS575" s="16" t="s">
        <v>10196</v>
      </c>
      <c r="KT575" s="16" t="s">
        <v>8696</v>
      </c>
      <c r="KU575" s="16" t="s">
        <v>844</v>
      </c>
      <c r="KV575" s="16" t="s">
        <v>8696</v>
      </c>
      <c r="KW575" s="16" t="s">
        <v>851</v>
      </c>
      <c r="KY575" s="16" t="s">
        <v>486</v>
      </c>
      <c r="LC575" s="16" t="s">
        <v>10879</v>
      </c>
      <c r="LF575" s="16" t="s">
        <v>11654</v>
      </c>
      <c r="LI575" s="16" t="s">
        <v>11655</v>
      </c>
      <c r="LJ575" s="16" t="s">
        <v>843</v>
      </c>
      <c r="LM575" s="16" t="s">
        <v>8741</v>
      </c>
      <c r="LO575" s="16" t="s">
        <v>844</v>
      </c>
      <c r="LP575" s="16" t="s">
        <v>844</v>
      </c>
      <c r="LQ575" s="16" t="s">
        <v>844</v>
      </c>
      <c r="LR575" s="16" t="s">
        <v>844</v>
      </c>
      <c r="LS575" s="16" t="s">
        <v>844</v>
      </c>
      <c r="LT575" s="16" t="s">
        <v>843</v>
      </c>
      <c r="LU575" s="16" t="s">
        <v>843</v>
      </c>
      <c r="LV575" s="16" t="s">
        <v>844</v>
      </c>
      <c r="LW575" s="16" t="s">
        <v>843</v>
      </c>
      <c r="LX575" s="16" t="s">
        <v>843</v>
      </c>
      <c r="LY575" s="16" t="s">
        <v>843</v>
      </c>
      <c r="LZ575" s="16" t="s">
        <v>843</v>
      </c>
      <c r="MA575" s="16" t="s">
        <v>843</v>
      </c>
      <c r="MB575" s="16" t="s">
        <v>843</v>
      </c>
      <c r="MC575" s="16" t="s">
        <v>844</v>
      </c>
      <c r="ME575" s="16" t="s">
        <v>11656</v>
      </c>
      <c r="MF575" s="16" t="s">
        <v>8847</v>
      </c>
      <c r="MP575" s="16" t="s">
        <v>13846</v>
      </c>
      <c r="MR575" s="16" t="s">
        <v>470</v>
      </c>
      <c r="MS575" s="16" t="s">
        <v>11978</v>
      </c>
      <c r="MT575" s="16" t="s">
        <v>1056</v>
      </c>
      <c r="MU575" s="16" t="s">
        <v>817</v>
      </c>
      <c r="NC575" s="16" t="s">
        <v>486</v>
      </c>
      <c r="ND575" s="16" t="s">
        <v>486</v>
      </c>
      <c r="NE575" s="16" t="s">
        <v>487</v>
      </c>
      <c r="NF575" s="16" t="s">
        <v>486</v>
      </c>
      <c r="NG575" s="16" t="s">
        <v>1378</v>
      </c>
      <c r="NI575" s="16" t="s">
        <v>11658</v>
      </c>
      <c r="NS575" s="16" t="s">
        <v>462</v>
      </c>
      <c r="NT575" s="16" t="s">
        <v>478</v>
      </c>
      <c r="NU575" s="16">
        <v>1.1910000000000001</v>
      </c>
      <c r="NV575" s="16" t="s">
        <v>451</v>
      </c>
      <c r="NW575" s="16" t="s">
        <v>1175</v>
      </c>
      <c r="NX575" s="16" t="s">
        <v>1142</v>
      </c>
      <c r="OC575" s="16" t="s">
        <v>451</v>
      </c>
    </row>
    <row r="576" spans="1:393" x14ac:dyDescent="0.25">
      <c r="A576" s="16" t="s">
        <v>12002</v>
      </c>
      <c r="B576" s="16" t="s">
        <v>1056</v>
      </c>
      <c r="C576" s="16" t="s">
        <v>972</v>
      </c>
      <c r="D576" s="16" t="s">
        <v>844</v>
      </c>
      <c r="E576" s="16" t="s">
        <v>843</v>
      </c>
      <c r="F576" s="16" t="s">
        <v>843</v>
      </c>
      <c r="G576" s="16" t="s">
        <v>843</v>
      </c>
      <c r="H576" s="16" t="s">
        <v>843</v>
      </c>
      <c r="I576" s="16" t="s">
        <v>843</v>
      </c>
      <c r="J576" s="16" t="s">
        <v>843</v>
      </c>
      <c r="K576" s="16" t="s">
        <v>843</v>
      </c>
      <c r="L576" s="16" t="s">
        <v>843</v>
      </c>
      <c r="M576" s="16" t="s">
        <v>843</v>
      </c>
      <c r="N576" s="16" t="s">
        <v>843</v>
      </c>
      <c r="O576" s="16" t="s">
        <v>843</v>
      </c>
      <c r="Q576" s="16" t="s">
        <v>844</v>
      </c>
      <c r="R576" s="16">
        <v>10</v>
      </c>
      <c r="T576" s="16" t="s">
        <v>474</v>
      </c>
      <c r="U576" s="16" t="s">
        <v>843</v>
      </c>
      <c r="V576" s="16" t="s">
        <v>844</v>
      </c>
      <c r="W576" s="16" t="s">
        <v>843</v>
      </c>
      <c r="X576" s="16" t="s">
        <v>843</v>
      </c>
      <c r="Y576" s="16" t="s">
        <v>843</v>
      </c>
      <c r="Z576" s="16" t="s">
        <v>844</v>
      </c>
      <c r="AA576" s="16" t="s">
        <v>843</v>
      </c>
      <c r="AB576" s="16" t="s">
        <v>843</v>
      </c>
      <c r="AC576" s="16" t="s">
        <v>844</v>
      </c>
      <c r="AF576" s="16" t="s">
        <v>11899</v>
      </c>
      <c r="AG576" s="16" t="s">
        <v>11672</v>
      </c>
      <c r="AH576" s="16" t="s">
        <v>844</v>
      </c>
      <c r="AI576" s="16" t="s">
        <v>843</v>
      </c>
      <c r="AJ576" s="16" t="s">
        <v>843</v>
      </c>
      <c r="AK576" s="16" t="s">
        <v>843</v>
      </c>
      <c r="AL576" s="16" t="s">
        <v>844</v>
      </c>
      <c r="AM576" s="16" t="s">
        <v>844</v>
      </c>
      <c r="AN576" s="16" t="s">
        <v>843</v>
      </c>
      <c r="AO576" s="16" t="s">
        <v>843</v>
      </c>
      <c r="AP576" s="16" t="s">
        <v>843</v>
      </c>
      <c r="AQ576" s="16" t="s">
        <v>844</v>
      </c>
      <c r="AR576" s="16" t="s">
        <v>4415</v>
      </c>
      <c r="AS576" s="16" t="s">
        <v>844</v>
      </c>
      <c r="AT576" s="16" t="s">
        <v>843</v>
      </c>
      <c r="AU576" s="16" t="s">
        <v>843</v>
      </c>
      <c r="AV576" s="16" t="s">
        <v>843</v>
      </c>
      <c r="AW576" s="16" t="s">
        <v>843</v>
      </c>
      <c r="AX576" s="16" t="s">
        <v>843</v>
      </c>
      <c r="AY576" s="16" t="s">
        <v>843</v>
      </c>
      <c r="AZ576" s="16" t="s">
        <v>4440</v>
      </c>
      <c r="BF576" s="16" t="s">
        <v>844</v>
      </c>
      <c r="BI576" s="16" t="s">
        <v>7782</v>
      </c>
      <c r="BJ576" s="16" t="s">
        <v>843</v>
      </c>
      <c r="BK576" s="16" t="s">
        <v>843</v>
      </c>
      <c r="BL576" s="16" t="s">
        <v>843</v>
      </c>
      <c r="BM576" s="16" t="s">
        <v>843</v>
      </c>
      <c r="BN576" s="16" t="s">
        <v>844</v>
      </c>
      <c r="BO576" s="16" t="s">
        <v>843</v>
      </c>
      <c r="BP576" s="16" t="s">
        <v>843</v>
      </c>
      <c r="BQ576" s="16" t="s">
        <v>843</v>
      </c>
      <c r="CC576" s="16" t="s">
        <v>865</v>
      </c>
      <c r="CF576" s="16" t="s">
        <v>7133</v>
      </c>
      <c r="CG576" s="16" t="s">
        <v>843</v>
      </c>
      <c r="CH576" s="16" t="s">
        <v>844</v>
      </c>
      <c r="CI576" s="16" t="s">
        <v>843</v>
      </c>
      <c r="CJ576" s="16" t="s">
        <v>843</v>
      </c>
      <c r="CK576" s="16" t="s">
        <v>843</v>
      </c>
      <c r="CL576" s="16" t="s">
        <v>843</v>
      </c>
      <c r="CM576" s="16" t="s">
        <v>843</v>
      </c>
      <c r="CN576" s="16" t="s">
        <v>843</v>
      </c>
      <c r="CO576" s="16" t="s">
        <v>843</v>
      </c>
      <c r="CP576" s="16" t="s">
        <v>843</v>
      </c>
      <c r="CQ576" s="16" t="s">
        <v>843</v>
      </c>
      <c r="CR576" s="16" t="s">
        <v>843</v>
      </c>
      <c r="CS576" s="16" t="s">
        <v>843</v>
      </c>
      <c r="CT576" s="16" t="s">
        <v>843</v>
      </c>
      <c r="CU576" s="16" t="s">
        <v>843</v>
      </c>
      <c r="CV576" s="16" t="s">
        <v>843</v>
      </c>
      <c r="CW576" s="16" t="s">
        <v>843</v>
      </c>
      <c r="CX576" s="16" t="s">
        <v>843</v>
      </c>
      <c r="CY576" s="16" t="s">
        <v>843</v>
      </c>
      <c r="CZ576" s="16" t="s">
        <v>843</v>
      </c>
      <c r="DA576" s="16" t="s">
        <v>843</v>
      </c>
      <c r="DB576" s="16" t="s">
        <v>843</v>
      </c>
      <c r="DC576" s="16" t="s">
        <v>843</v>
      </c>
      <c r="DD576" s="16" t="s">
        <v>843</v>
      </c>
      <c r="DE576" s="16" t="s">
        <v>843</v>
      </c>
      <c r="DF576" s="16" t="s">
        <v>843</v>
      </c>
      <c r="DG576" s="16" t="s">
        <v>843</v>
      </c>
      <c r="DH576" s="16" t="s">
        <v>843</v>
      </c>
      <c r="DI576" s="16" t="s">
        <v>843</v>
      </c>
      <c r="DJ576" s="16" t="s">
        <v>843</v>
      </c>
      <c r="DK576" s="16" t="s">
        <v>843</v>
      </c>
      <c r="DL576" s="16" t="s">
        <v>843</v>
      </c>
      <c r="DQ576" s="16" t="s">
        <v>7093</v>
      </c>
      <c r="DR576" s="16" t="s">
        <v>865</v>
      </c>
      <c r="DX576" s="16" t="s">
        <v>865</v>
      </c>
      <c r="ES576" s="16" t="s">
        <v>865</v>
      </c>
      <c r="EU576" s="16" t="s">
        <v>7813</v>
      </c>
      <c r="EV576" s="16" t="s">
        <v>865</v>
      </c>
      <c r="FF576" s="16" t="s">
        <v>7845</v>
      </c>
      <c r="FG576" s="16" t="s">
        <v>4965</v>
      </c>
      <c r="FH576" s="16" t="s">
        <v>843</v>
      </c>
      <c r="FI576" s="16" t="s">
        <v>843</v>
      </c>
      <c r="FJ576" s="16" t="s">
        <v>844</v>
      </c>
      <c r="FK576" s="16" t="s">
        <v>843</v>
      </c>
      <c r="FL576" s="16" t="s">
        <v>843</v>
      </c>
      <c r="FM576" s="16" t="s">
        <v>843</v>
      </c>
      <c r="FN576" s="16" t="s">
        <v>843</v>
      </c>
      <c r="FO576" s="16" t="s">
        <v>843</v>
      </c>
      <c r="FP576" s="16" t="s">
        <v>843</v>
      </c>
      <c r="FQ576" s="16" t="s">
        <v>843</v>
      </c>
      <c r="HC576" s="16" t="s">
        <v>867</v>
      </c>
      <c r="HD576" s="16" t="s">
        <v>865</v>
      </c>
      <c r="KO576" s="16" t="s">
        <v>10195</v>
      </c>
      <c r="KP576" s="16" t="s">
        <v>10194</v>
      </c>
      <c r="KQ576" s="16" t="s">
        <v>8694</v>
      </c>
      <c r="KR576" s="16" t="s">
        <v>12003</v>
      </c>
      <c r="KS576" s="16" t="s">
        <v>10196</v>
      </c>
      <c r="KT576" s="16" t="s">
        <v>8696</v>
      </c>
      <c r="KU576" s="16" t="s">
        <v>844</v>
      </c>
      <c r="KV576" s="16" t="s">
        <v>8696</v>
      </c>
      <c r="KW576" s="16" t="s">
        <v>850</v>
      </c>
      <c r="KY576" s="16" t="s">
        <v>486</v>
      </c>
      <c r="LA576" s="16" t="s">
        <v>11697</v>
      </c>
      <c r="LC576" s="16" t="s">
        <v>10879</v>
      </c>
      <c r="LD576" s="16" t="s">
        <v>11698</v>
      </c>
      <c r="LE576" s="16" t="s">
        <v>11693</v>
      </c>
      <c r="LF576" s="16" t="s">
        <v>11654</v>
      </c>
      <c r="LI576" s="16" t="s">
        <v>11655</v>
      </c>
      <c r="LM576" s="16" t="s">
        <v>8741</v>
      </c>
      <c r="LO576" s="16" t="s">
        <v>844</v>
      </c>
      <c r="LP576" s="16" t="s">
        <v>844</v>
      </c>
      <c r="LQ576" s="16" t="s">
        <v>844</v>
      </c>
      <c r="LR576" s="16" t="s">
        <v>844</v>
      </c>
      <c r="LS576" s="16" t="s">
        <v>844</v>
      </c>
      <c r="LT576" s="16" t="s">
        <v>843</v>
      </c>
      <c r="LU576" s="16" t="s">
        <v>843</v>
      </c>
      <c r="LV576" s="16" t="s">
        <v>844</v>
      </c>
      <c r="LW576" s="16" t="s">
        <v>843</v>
      </c>
      <c r="LX576" s="16" t="s">
        <v>843</v>
      </c>
      <c r="LY576" s="16" t="s">
        <v>843</v>
      </c>
      <c r="LZ576" s="16" t="s">
        <v>843</v>
      </c>
      <c r="MA576" s="16" t="s">
        <v>843</v>
      </c>
      <c r="MB576" s="16" t="s">
        <v>843</v>
      </c>
      <c r="MC576" s="16" t="s">
        <v>844</v>
      </c>
      <c r="MD576" s="16" t="s">
        <v>11699</v>
      </c>
      <c r="ME576" s="16" t="s">
        <v>11677</v>
      </c>
      <c r="MF576" s="16" t="s">
        <v>8847</v>
      </c>
      <c r="MR576" s="16" t="s">
        <v>474</v>
      </c>
      <c r="MS576" s="16" t="s">
        <v>11978</v>
      </c>
      <c r="MT576" s="16" t="s">
        <v>1056</v>
      </c>
      <c r="MV576" s="16" t="s">
        <v>486</v>
      </c>
      <c r="MZ576" s="16" t="s">
        <v>487</v>
      </c>
      <c r="NA576" s="16" t="s">
        <v>486</v>
      </c>
      <c r="NC576" s="16" t="s">
        <v>486</v>
      </c>
      <c r="NE576" s="16" t="s">
        <v>487</v>
      </c>
      <c r="NF576" s="16" t="s">
        <v>486</v>
      </c>
      <c r="NI576" s="16" t="s">
        <v>11658</v>
      </c>
      <c r="NL576" s="16" t="s">
        <v>843</v>
      </c>
      <c r="NS576" s="16" t="s">
        <v>462</v>
      </c>
      <c r="NT576" s="16" t="s">
        <v>478</v>
      </c>
      <c r="NU576" s="16">
        <v>1.1910000000000001</v>
      </c>
      <c r="NV576" s="16" t="s">
        <v>860</v>
      </c>
      <c r="NW576" s="16" t="s">
        <v>1182</v>
      </c>
      <c r="NX576" s="16" t="s">
        <v>1142</v>
      </c>
      <c r="NY576" s="16" t="s">
        <v>1122</v>
      </c>
      <c r="NZ576" s="16" t="s">
        <v>938</v>
      </c>
    </row>
    <row r="577" spans="1:393" x14ac:dyDescent="0.25">
      <c r="A577" s="16" t="s">
        <v>12004</v>
      </c>
      <c r="B577" s="16" t="s">
        <v>844</v>
      </c>
      <c r="C577" s="16" t="s">
        <v>972</v>
      </c>
      <c r="D577" s="16" t="s">
        <v>844</v>
      </c>
      <c r="E577" s="16" t="s">
        <v>843</v>
      </c>
      <c r="F577" s="16" t="s">
        <v>843</v>
      </c>
      <c r="G577" s="16" t="s">
        <v>843</v>
      </c>
      <c r="H577" s="16" t="s">
        <v>843</v>
      </c>
      <c r="I577" s="16" t="s">
        <v>843</v>
      </c>
      <c r="J577" s="16" t="s">
        <v>843</v>
      </c>
      <c r="K577" s="16" t="s">
        <v>843</v>
      </c>
      <c r="L577" s="16" t="s">
        <v>843</v>
      </c>
      <c r="M577" s="16" t="s">
        <v>843</v>
      </c>
      <c r="N577" s="16" t="s">
        <v>843</v>
      </c>
      <c r="O577" s="16" t="s">
        <v>843</v>
      </c>
      <c r="Q577" s="16" t="s">
        <v>844</v>
      </c>
      <c r="R577" s="16">
        <v>44</v>
      </c>
      <c r="T577" s="16" t="s">
        <v>470</v>
      </c>
      <c r="U577" s="16" t="s">
        <v>844</v>
      </c>
      <c r="V577" s="16" t="s">
        <v>843</v>
      </c>
      <c r="W577" s="16" t="s">
        <v>844</v>
      </c>
      <c r="X577" s="16" t="s">
        <v>843</v>
      </c>
      <c r="Y577" s="16" t="s">
        <v>843</v>
      </c>
      <c r="Z577" s="16" t="s">
        <v>843</v>
      </c>
      <c r="AA577" s="16" t="s">
        <v>843</v>
      </c>
      <c r="AB577" s="16" t="s">
        <v>844</v>
      </c>
      <c r="AC577" s="16" t="s">
        <v>843</v>
      </c>
      <c r="AD577" s="16" t="s">
        <v>867</v>
      </c>
      <c r="AF577" s="16" t="s">
        <v>11756</v>
      </c>
      <c r="AG577" s="16" t="s">
        <v>11725</v>
      </c>
      <c r="AH577" s="16" t="s">
        <v>844</v>
      </c>
      <c r="AI577" s="16" t="s">
        <v>844</v>
      </c>
      <c r="AJ577" s="16" t="s">
        <v>843</v>
      </c>
      <c r="AK577" s="16" t="s">
        <v>843</v>
      </c>
      <c r="AL577" s="16" t="s">
        <v>844</v>
      </c>
      <c r="AM577" s="16" t="s">
        <v>844</v>
      </c>
      <c r="AN577" s="16" t="s">
        <v>843</v>
      </c>
      <c r="AO577" s="16" t="s">
        <v>843</v>
      </c>
      <c r="AP577" s="16" t="s">
        <v>843</v>
      </c>
      <c r="AQ577" s="16" t="s">
        <v>844</v>
      </c>
      <c r="AR577" s="16" t="s">
        <v>4433</v>
      </c>
      <c r="AS577" s="16" t="s">
        <v>843</v>
      </c>
      <c r="AT577" s="16" t="s">
        <v>843</v>
      </c>
      <c r="AU577" s="16" t="s">
        <v>843</v>
      </c>
      <c r="AV577" s="16" t="s">
        <v>843</v>
      </c>
      <c r="AW577" s="16" t="s">
        <v>843</v>
      </c>
      <c r="AX577" s="16" t="s">
        <v>843</v>
      </c>
      <c r="AY577" s="16" t="s">
        <v>844</v>
      </c>
      <c r="BF577" s="16" t="s">
        <v>844</v>
      </c>
      <c r="BH577" s="16" t="s">
        <v>7383</v>
      </c>
      <c r="BI577" s="16" t="s">
        <v>7785</v>
      </c>
      <c r="BJ577" s="16" t="s">
        <v>843</v>
      </c>
      <c r="BK577" s="16" t="s">
        <v>843</v>
      </c>
      <c r="BL577" s="16" t="s">
        <v>843</v>
      </c>
      <c r="BM577" s="16" t="s">
        <v>843</v>
      </c>
      <c r="BN577" s="16" t="s">
        <v>843</v>
      </c>
      <c r="BO577" s="16" t="s">
        <v>844</v>
      </c>
      <c r="BP577" s="16" t="s">
        <v>843</v>
      </c>
      <c r="BQ577" s="16" t="s">
        <v>843</v>
      </c>
      <c r="DX577" s="16" t="s">
        <v>865</v>
      </c>
      <c r="ES577" s="16" t="s">
        <v>865</v>
      </c>
      <c r="EU577" s="16" t="s">
        <v>7810</v>
      </c>
      <c r="EV577" s="16" t="s">
        <v>865</v>
      </c>
      <c r="FT577" s="16" t="s">
        <v>865</v>
      </c>
      <c r="HC577" s="16" t="s">
        <v>865</v>
      </c>
      <c r="JA577" s="16" t="s">
        <v>4816</v>
      </c>
      <c r="JB577" s="16" t="s">
        <v>865</v>
      </c>
      <c r="JC577" s="16" t="s">
        <v>867</v>
      </c>
      <c r="JG577" s="16" t="s">
        <v>843</v>
      </c>
      <c r="JV577" s="16">
        <v>20</v>
      </c>
      <c r="JW577" s="16" t="s">
        <v>7603</v>
      </c>
      <c r="JY577" s="16">
        <v>5000</v>
      </c>
      <c r="JZ577" s="16" t="s">
        <v>4874</v>
      </c>
      <c r="KB577" s="16" t="s">
        <v>7616</v>
      </c>
      <c r="KD577" s="16" t="s">
        <v>4917</v>
      </c>
      <c r="KE577" s="16" t="s">
        <v>7283</v>
      </c>
      <c r="KF577" s="16" t="s">
        <v>4926</v>
      </c>
      <c r="KH577" s="16" t="s">
        <v>7642</v>
      </c>
      <c r="KI577" s="16" t="s">
        <v>4985</v>
      </c>
      <c r="KK577" s="16" t="s">
        <v>4874</v>
      </c>
      <c r="KM577" s="16" t="s">
        <v>7616</v>
      </c>
      <c r="KO577" s="16" t="s">
        <v>10201</v>
      </c>
      <c r="KP577" s="16" t="s">
        <v>10200</v>
      </c>
      <c r="KQ577" s="16" t="s">
        <v>8694</v>
      </c>
      <c r="KR577" s="16" t="s">
        <v>12005</v>
      </c>
      <c r="KS577" s="16" t="s">
        <v>10202</v>
      </c>
      <c r="KT577" s="16" t="s">
        <v>9148</v>
      </c>
      <c r="KU577" s="16" t="s">
        <v>844</v>
      </c>
      <c r="KV577" s="16" t="s">
        <v>9148</v>
      </c>
      <c r="KW577" s="16" t="s">
        <v>851</v>
      </c>
      <c r="KY577" s="16" t="s">
        <v>486</v>
      </c>
      <c r="LC577" s="16" t="s">
        <v>10879</v>
      </c>
      <c r="LF577" s="16" t="s">
        <v>11654</v>
      </c>
      <c r="LI577" s="16" t="s">
        <v>11655</v>
      </c>
      <c r="LJ577" s="16" t="s">
        <v>831</v>
      </c>
      <c r="LK577" s="16" t="s">
        <v>831</v>
      </c>
      <c r="LL577" s="16" t="s">
        <v>8756</v>
      </c>
      <c r="LM577" s="16" t="s">
        <v>8741</v>
      </c>
      <c r="LO577" s="16" t="s">
        <v>844</v>
      </c>
      <c r="LP577" s="16" t="s">
        <v>1056</v>
      </c>
      <c r="LQ577" s="16" t="s">
        <v>1056</v>
      </c>
      <c r="LR577" s="16" t="s">
        <v>844</v>
      </c>
      <c r="LS577" s="16" t="s">
        <v>1056</v>
      </c>
      <c r="LT577" s="16" t="s">
        <v>843</v>
      </c>
      <c r="LU577" s="16" t="s">
        <v>843</v>
      </c>
      <c r="LV577" s="16" t="s">
        <v>843</v>
      </c>
      <c r="LW577" s="16" t="s">
        <v>843</v>
      </c>
      <c r="LX577" s="16" t="s">
        <v>1056</v>
      </c>
      <c r="LY577" s="16" t="s">
        <v>843</v>
      </c>
      <c r="LZ577" s="16" t="s">
        <v>843</v>
      </c>
      <c r="MA577" s="16" t="s">
        <v>843</v>
      </c>
      <c r="MB577" s="16" t="s">
        <v>843</v>
      </c>
      <c r="MC577" s="16" t="s">
        <v>844</v>
      </c>
      <c r="ME577" s="16" t="s">
        <v>11656</v>
      </c>
      <c r="MF577" s="16" t="s">
        <v>8847</v>
      </c>
      <c r="MG577" s="16" t="s">
        <v>1840</v>
      </c>
      <c r="MH577" s="16" t="s">
        <v>11667</v>
      </c>
      <c r="MI577" s="16" t="s">
        <v>11733</v>
      </c>
      <c r="MJ577" s="16" t="s">
        <v>1840</v>
      </c>
      <c r="MK577" s="16" t="s">
        <v>8886</v>
      </c>
      <c r="ML577" s="16" t="s">
        <v>1785</v>
      </c>
      <c r="MM577" s="16" t="s">
        <v>487</v>
      </c>
      <c r="MN577" s="16" t="s">
        <v>1797</v>
      </c>
      <c r="MO577" s="16" t="s">
        <v>1817</v>
      </c>
      <c r="MP577" s="16" t="s">
        <v>1825</v>
      </c>
      <c r="MQ577" s="16" t="s">
        <v>1785</v>
      </c>
      <c r="MR577" s="16" t="s">
        <v>470</v>
      </c>
      <c r="MS577" s="16" t="s">
        <v>11978</v>
      </c>
      <c r="MT577" s="16" t="s">
        <v>8961</v>
      </c>
      <c r="MU577" s="16" t="s">
        <v>817</v>
      </c>
      <c r="NC577" s="16" t="s">
        <v>486</v>
      </c>
      <c r="ND577" s="16" t="s">
        <v>486</v>
      </c>
      <c r="NE577" s="16" t="s">
        <v>486</v>
      </c>
      <c r="NG577" s="16" t="s">
        <v>1380</v>
      </c>
      <c r="NH577" s="16" t="s">
        <v>1913</v>
      </c>
      <c r="NI577" s="16" t="s">
        <v>11658</v>
      </c>
      <c r="NJ577" s="16" t="s">
        <v>8954</v>
      </c>
      <c r="NK577" s="16" t="s">
        <v>10130</v>
      </c>
      <c r="NR577" s="16" t="s">
        <v>451</v>
      </c>
      <c r="NS577" s="16" t="s">
        <v>462</v>
      </c>
      <c r="NT577" s="16" t="s">
        <v>482</v>
      </c>
      <c r="NU577" s="16">
        <v>0.79400000000000004</v>
      </c>
      <c r="NV577" s="16" t="s">
        <v>451</v>
      </c>
      <c r="NW577" s="16" t="s">
        <v>1175</v>
      </c>
      <c r="NX577" s="16" t="s">
        <v>1142</v>
      </c>
      <c r="OB577" s="16" t="s">
        <v>831</v>
      </c>
      <c r="OC577" s="16" t="s">
        <v>451</v>
      </c>
    </row>
    <row r="578" spans="1:393" x14ac:dyDescent="0.25">
      <c r="A578" s="16" t="s">
        <v>12006</v>
      </c>
      <c r="B578" s="16" t="s">
        <v>1056</v>
      </c>
      <c r="C578" s="16" t="s">
        <v>972</v>
      </c>
      <c r="D578" s="16" t="s">
        <v>844</v>
      </c>
      <c r="E578" s="16" t="s">
        <v>843</v>
      </c>
      <c r="F578" s="16" t="s">
        <v>843</v>
      </c>
      <c r="G578" s="16" t="s">
        <v>843</v>
      </c>
      <c r="H578" s="16" t="s">
        <v>843</v>
      </c>
      <c r="I578" s="16" t="s">
        <v>843</v>
      </c>
      <c r="J578" s="16" t="s">
        <v>843</v>
      </c>
      <c r="K578" s="16" t="s">
        <v>843</v>
      </c>
      <c r="L578" s="16" t="s">
        <v>843</v>
      </c>
      <c r="M578" s="16" t="s">
        <v>843</v>
      </c>
      <c r="N578" s="16" t="s">
        <v>843</v>
      </c>
      <c r="O578" s="16" t="s">
        <v>843</v>
      </c>
      <c r="Q578" s="16" t="s">
        <v>844</v>
      </c>
      <c r="R578" s="16">
        <v>23</v>
      </c>
      <c r="T578" s="16" t="s">
        <v>470</v>
      </c>
      <c r="U578" s="16" t="s">
        <v>844</v>
      </c>
      <c r="V578" s="16" t="s">
        <v>843</v>
      </c>
      <c r="W578" s="16" t="s">
        <v>844</v>
      </c>
      <c r="X578" s="16" t="s">
        <v>843</v>
      </c>
      <c r="Y578" s="16" t="s">
        <v>843</v>
      </c>
      <c r="Z578" s="16" t="s">
        <v>843</v>
      </c>
      <c r="AA578" s="16" t="s">
        <v>843</v>
      </c>
      <c r="AB578" s="16" t="s">
        <v>844</v>
      </c>
      <c r="AC578" s="16" t="s">
        <v>843</v>
      </c>
      <c r="AD578" s="16" t="s">
        <v>865</v>
      </c>
      <c r="AF578" s="16" t="s">
        <v>11756</v>
      </c>
      <c r="AG578" s="16" t="s">
        <v>11725</v>
      </c>
      <c r="AH578" s="16" t="s">
        <v>844</v>
      </c>
      <c r="AI578" s="16" t="s">
        <v>844</v>
      </c>
      <c r="AJ578" s="16" t="s">
        <v>843</v>
      </c>
      <c r="AK578" s="16" t="s">
        <v>843</v>
      </c>
      <c r="AL578" s="16" t="s">
        <v>844</v>
      </c>
      <c r="AM578" s="16" t="s">
        <v>844</v>
      </c>
      <c r="AN578" s="16" t="s">
        <v>843</v>
      </c>
      <c r="AO578" s="16" t="s">
        <v>843</v>
      </c>
      <c r="AP578" s="16" t="s">
        <v>843</v>
      </c>
      <c r="AQ578" s="16" t="s">
        <v>844</v>
      </c>
      <c r="AR578" s="16" t="s">
        <v>4433</v>
      </c>
      <c r="AS578" s="16" t="s">
        <v>843</v>
      </c>
      <c r="AT578" s="16" t="s">
        <v>843</v>
      </c>
      <c r="AU578" s="16" t="s">
        <v>843</v>
      </c>
      <c r="AV578" s="16" t="s">
        <v>843</v>
      </c>
      <c r="AW578" s="16" t="s">
        <v>843</v>
      </c>
      <c r="AX578" s="16" t="s">
        <v>843</v>
      </c>
      <c r="AY578" s="16" t="s">
        <v>844</v>
      </c>
      <c r="BF578" s="16" t="s">
        <v>844</v>
      </c>
      <c r="BH578" s="16" t="s">
        <v>7386</v>
      </c>
      <c r="BI578" s="16" t="s">
        <v>7770</v>
      </c>
      <c r="BJ578" s="16" t="s">
        <v>844</v>
      </c>
      <c r="BK578" s="16" t="s">
        <v>843</v>
      </c>
      <c r="BL578" s="16" t="s">
        <v>843</v>
      </c>
      <c r="BM578" s="16" t="s">
        <v>843</v>
      </c>
      <c r="BN578" s="16" t="s">
        <v>843</v>
      </c>
      <c r="BO578" s="16" t="s">
        <v>843</v>
      </c>
      <c r="BP578" s="16" t="s">
        <v>843</v>
      </c>
      <c r="BQ578" s="16" t="s">
        <v>843</v>
      </c>
      <c r="BR578" s="16" t="s">
        <v>7790</v>
      </c>
      <c r="BS578" s="16" t="s">
        <v>844</v>
      </c>
      <c r="BT578" s="16" t="s">
        <v>843</v>
      </c>
      <c r="BU578" s="16" t="s">
        <v>843</v>
      </c>
      <c r="BV578" s="16" t="s">
        <v>843</v>
      </c>
      <c r="BW578" s="16" t="s">
        <v>843</v>
      </c>
      <c r="BX578" s="16" t="s">
        <v>843</v>
      </c>
      <c r="BY578" s="16" t="s">
        <v>843</v>
      </c>
      <c r="BZ578" s="16" t="s">
        <v>843</v>
      </c>
      <c r="CA578" s="16" t="s">
        <v>843</v>
      </c>
      <c r="CC578" s="16" t="s">
        <v>865</v>
      </c>
      <c r="CF578" s="16" t="s">
        <v>7212</v>
      </c>
      <c r="CG578" s="16" t="s">
        <v>843</v>
      </c>
      <c r="CH578" s="16" t="s">
        <v>843</v>
      </c>
      <c r="CI578" s="16" t="s">
        <v>843</v>
      </c>
      <c r="CJ578" s="16" t="s">
        <v>843</v>
      </c>
      <c r="CK578" s="16" t="s">
        <v>843</v>
      </c>
      <c r="CL578" s="16" t="s">
        <v>843</v>
      </c>
      <c r="CM578" s="16" t="s">
        <v>843</v>
      </c>
      <c r="CN578" s="16" t="s">
        <v>843</v>
      </c>
      <c r="CO578" s="16" t="s">
        <v>843</v>
      </c>
      <c r="CP578" s="16" t="s">
        <v>843</v>
      </c>
      <c r="CQ578" s="16" t="s">
        <v>843</v>
      </c>
      <c r="CR578" s="16" t="s">
        <v>843</v>
      </c>
      <c r="CS578" s="16" t="s">
        <v>843</v>
      </c>
      <c r="CT578" s="16" t="s">
        <v>843</v>
      </c>
      <c r="CU578" s="16" t="s">
        <v>843</v>
      </c>
      <c r="CV578" s="16" t="s">
        <v>843</v>
      </c>
      <c r="CW578" s="16" t="s">
        <v>843</v>
      </c>
      <c r="CX578" s="16" t="s">
        <v>843</v>
      </c>
      <c r="CY578" s="16" t="s">
        <v>843</v>
      </c>
      <c r="CZ578" s="16" t="s">
        <v>843</v>
      </c>
      <c r="DA578" s="16" t="s">
        <v>843</v>
      </c>
      <c r="DB578" s="16" t="s">
        <v>843</v>
      </c>
      <c r="DC578" s="16" t="s">
        <v>843</v>
      </c>
      <c r="DD578" s="16" t="s">
        <v>843</v>
      </c>
      <c r="DE578" s="16" t="s">
        <v>843</v>
      </c>
      <c r="DF578" s="16" t="s">
        <v>843</v>
      </c>
      <c r="DG578" s="16" t="s">
        <v>843</v>
      </c>
      <c r="DH578" s="16" t="s">
        <v>843</v>
      </c>
      <c r="DI578" s="16" t="s">
        <v>844</v>
      </c>
      <c r="DJ578" s="16" t="s">
        <v>843</v>
      </c>
      <c r="DK578" s="16" t="s">
        <v>843</v>
      </c>
      <c r="DL578" s="16" t="s">
        <v>843</v>
      </c>
      <c r="DX578" s="16" t="s">
        <v>865</v>
      </c>
      <c r="ES578" s="16" t="s">
        <v>865</v>
      </c>
      <c r="EU578" s="16" t="s">
        <v>7810</v>
      </c>
      <c r="EV578" s="16" t="s">
        <v>865</v>
      </c>
      <c r="FT578" s="16" t="s">
        <v>865</v>
      </c>
      <c r="HC578" s="16" t="s">
        <v>865</v>
      </c>
      <c r="JA578" s="16" t="s">
        <v>4822</v>
      </c>
      <c r="JB578" s="16" t="s">
        <v>867</v>
      </c>
      <c r="JC578" s="16" t="s">
        <v>865</v>
      </c>
      <c r="JG578" s="16" t="s">
        <v>1056</v>
      </c>
      <c r="JV578" s="16">
        <v>40</v>
      </c>
      <c r="JW578" s="16" t="s">
        <v>7603</v>
      </c>
      <c r="JY578" s="16">
        <v>9000</v>
      </c>
      <c r="JZ578" s="16" t="s">
        <v>4895</v>
      </c>
      <c r="KB578" s="16" t="s">
        <v>7610</v>
      </c>
      <c r="KD578" s="16" t="s">
        <v>4917</v>
      </c>
      <c r="KE578" s="16" t="s">
        <v>7286</v>
      </c>
      <c r="KF578" s="16" t="s">
        <v>4411</v>
      </c>
      <c r="KH578" s="16" t="s">
        <v>7642</v>
      </c>
      <c r="KI578" s="16" t="s">
        <v>4840</v>
      </c>
      <c r="KO578" s="16" t="s">
        <v>10201</v>
      </c>
      <c r="KP578" s="16" t="s">
        <v>10200</v>
      </c>
      <c r="KQ578" s="16" t="s">
        <v>8694</v>
      </c>
      <c r="KR578" s="16" t="s">
        <v>12007</v>
      </c>
      <c r="KS578" s="16" t="s">
        <v>10202</v>
      </c>
      <c r="KT578" s="16" t="s">
        <v>9148</v>
      </c>
      <c r="KU578" s="16" t="s">
        <v>844</v>
      </c>
      <c r="KV578" s="16" t="s">
        <v>9148</v>
      </c>
      <c r="KW578" s="16" t="s">
        <v>851</v>
      </c>
      <c r="KY578" s="16" t="s">
        <v>486</v>
      </c>
      <c r="LA578" s="16" t="s">
        <v>11697</v>
      </c>
      <c r="LC578" s="16" t="s">
        <v>10879</v>
      </c>
      <c r="LD578" s="16" t="s">
        <v>11698</v>
      </c>
      <c r="LF578" s="16" t="s">
        <v>11654</v>
      </c>
      <c r="LI578" s="16" t="s">
        <v>11655</v>
      </c>
      <c r="LJ578" s="16" t="s">
        <v>831</v>
      </c>
      <c r="LK578" s="16" t="s">
        <v>831</v>
      </c>
      <c r="LL578" s="16" t="s">
        <v>8756</v>
      </c>
      <c r="LM578" s="16" t="s">
        <v>8741</v>
      </c>
      <c r="LO578" s="16" t="s">
        <v>844</v>
      </c>
      <c r="LP578" s="16" t="s">
        <v>1056</v>
      </c>
      <c r="LQ578" s="16" t="s">
        <v>1056</v>
      </c>
      <c r="LR578" s="16" t="s">
        <v>844</v>
      </c>
      <c r="LS578" s="16" t="s">
        <v>1056</v>
      </c>
      <c r="LT578" s="16" t="s">
        <v>843</v>
      </c>
      <c r="LU578" s="16" t="s">
        <v>843</v>
      </c>
      <c r="LV578" s="16" t="s">
        <v>843</v>
      </c>
      <c r="LW578" s="16" t="s">
        <v>843</v>
      </c>
      <c r="LX578" s="16" t="s">
        <v>1056</v>
      </c>
      <c r="LY578" s="16" t="s">
        <v>843</v>
      </c>
      <c r="LZ578" s="16" t="s">
        <v>843</v>
      </c>
      <c r="MA578" s="16" t="s">
        <v>843</v>
      </c>
      <c r="MB578" s="16" t="s">
        <v>843</v>
      </c>
      <c r="MC578" s="16" t="s">
        <v>844</v>
      </c>
      <c r="MD578" s="16" t="s">
        <v>11699</v>
      </c>
      <c r="ME578" s="16" t="s">
        <v>11656</v>
      </c>
      <c r="MF578" s="16" t="s">
        <v>8847</v>
      </c>
      <c r="MG578" s="16" t="s">
        <v>1839</v>
      </c>
      <c r="MH578" s="16" t="s">
        <v>11667</v>
      </c>
      <c r="MI578" s="16" t="s">
        <v>11733</v>
      </c>
      <c r="MK578" s="16" t="s">
        <v>9015</v>
      </c>
      <c r="ML578" s="16" t="s">
        <v>1788</v>
      </c>
      <c r="MM578" s="16" t="s">
        <v>487</v>
      </c>
      <c r="MN578" s="16" t="s">
        <v>1801</v>
      </c>
      <c r="MP578" s="16" t="s">
        <v>1823</v>
      </c>
      <c r="MR578" s="16" t="s">
        <v>470</v>
      </c>
      <c r="MS578" s="16" t="s">
        <v>11978</v>
      </c>
      <c r="MT578" s="16" t="s">
        <v>8961</v>
      </c>
      <c r="MU578" s="16" t="s">
        <v>816</v>
      </c>
      <c r="MV578" s="16" t="s">
        <v>486</v>
      </c>
      <c r="NC578" s="16" t="s">
        <v>486</v>
      </c>
      <c r="ND578" s="16" t="s">
        <v>486</v>
      </c>
      <c r="NE578" s="16" t="s">
        <v>486</v>
      </c>
      <c r="NG578" s="16" t="s">
        <v>1378</v>
      </c>
      <c r="NH578" s="16" t="s">
        <v>1913</v>
      </c>
      <c r="NI578" s="16" t="s">
        <v>11658</v>
      </c>
      <c r="NJ578" s="16" t="s">
        <v>11835</v>
      </c>
      <c r="NK578" s="16" t="s">
        <v>11836</v>
      </c>
      <c r="NQ578" s="16" t="s">
        <v>1078</v>
      </c>
      <c r="NR578" s="16" t="s">
        <v>445</v>
      </c>
      <c r="NS578" s="16" t="s">
        <v>462</v>
      </c>
      <c r="NT578" s="16" t="s">
        <v>482</v>
      </c>
      <c r="NU578" s="16">
        <v>0.79400000000000004</v>
      </c>
      <c r="NV578" s="16" t="s">
        <v>445</v>
      </c>
      <c r="NW578" s="16" t="s">
        <v>1174</v>
      </c>
      <c r="NX578" s="16" t="s">
        <v>1142</v>
      </c>
      <c r="NZ578" s="16" t="s">
        <v>935</v>
      </c>
      <c r="OB578" s="16" t="s">
        <v>831</v>
      </c>
      <c r="OC578" s="16" t="s">
        <v>445</v>
      </c>
    </row>
    <row r="579" spans="1:393" x14ac:dyDescent="0.25">
      <c r="A579" s="16" t="s">
        <v>12008</v>
      </c>
      <c r="B579" s="16" t="s">
        <v>8732</v>
      </c>
      <c r="C579" s="16" t="s">
        <v>972</v>
      </c>
      <c r="D579" s="16" t="s">
        <v>844</v>
      </c>
      <c r="E579" s="16" t="s">
        <v>843</v>
      </c>
      <c r="F579" s="16" t="s">
        <v>843</v>
      </c>
      <c r="G579" s="16" t="s">
        <v>843</v>
      </c>
      <c r="H579" s="16" t="s">
        <v>843</v>
      </c>
      <c r="I579" s="16" t="s">
        <v>843</v>
      </c>
      <c r="J579" s="16" t="s">
        <v>843</v>
      </c>
      <c r="K579" s="16" t="s">
        <v>843</v>
      </c>
      <c r="L579" s="16" t="s">
        <v>843</v>
      </c>
      <c r="M579" s="16" t="s">
        <v>843</v>
      </c>
      <c r="N579" s="16" t="s">
        <v>843</v>
      </c>
      <c r="O579" s="16" t="s">
        <v>843</v>
      </c>
      <c r="Q579" s="16" t="s">
        <v>844</v>
      </c>
      <c r="R579" s="16">
        <v>5</v>
      </c>
      <c r="T579" s="16" t="s">
        <v>474</v>
      </c>
      <c r="U579" s="16" t="s">
        <v>843</v>
      </c>
      <c r="V579" s="16" t="s">
        <v>844</v>
      </c>
      <c r="W579" s="16" t="s">
        <v>843</v>
      </c>
      <c r="X579" s="16" t="s">
        <v>843</v>
      </c>
      <c r="Y579" s="16" t="s">
        <v>843</v>
      </c>
      <c r="Z579" s="16" t="s">
        <v>844</v>
      </c>
      <c r="AA579" s="16" t="s">
        <v>843</v>
      </c>
      <c r="AB579" s="16" t="s">
        <v>843</v>
      </c>
      <c r="AC579" s="16" t="s">
        <v>843</v>
      </c>
      <c r="AF579" s="16" t="s">
        <v>11756</v>
      </c>
      <c r="AG579" s="16" t="s">
        <v>11691</v>
      </c>
      <c r="AH579" s="16" t="s">
        <v>844</v>
      </c>
      <c r="AI579" s="16" t="s">
        <v>843</v>
      </c>
      <c r="AJ579" s="16" t="s">
        <v>843</v>
      </c>
      <c r="AK579" s="16" t="s">
        <v>843</v>
      </c>
      <c r="AL579" s="16" t="s">
        <v>844</v>
      </c>
      <c r="AM579" s="16" t="s">
        <v>844</v>
      </c>
      <c r="AN579" s="16" t="s">
        <v>843</v>
      </c>
      <c r="AO579" s="16" t="s">
        <v>843</v>
      </c>
      <c r="AP579" s="16" t="s">
        <v>843</v>
      </c>
      <c r="AQ579" s="16" t="s">
        <v>844</v>
      </c>
      <c r="AR579" s="16" t="s">
        <v>4433</v>
      </c>
      <c r="AS579" s="16" t="s">
        <v>843</v>
      </c>
      <c r="AT579" s="16" t="s">
        <v>843</v>
      </c>
      <c r="AU579" s="16" t="s">
        <v>843</v>
      </c>
      <c r="AV579" s="16" t="s">
        <v>843</v>
      </c>
      <c r="AW579" s="16" t="s">
        <v>843</v>
      </c>
      <c r="AX579" s="16" t="s">
        <v>843</v>
      </c>
      <c r="AY579" s="16" t="s">
        <v>844</v>
      </c>
      <c r="BF579" s="16" t="s">
        <v>844</v>
      </c>
      <c r="CC579" s="16" t="s">
        <v>867</v>
      </c>
      <c r="CD579" s="16" t="s">
        <v>6834</v>
      </c>
      <c r="CE579" s="16" t="s">
        <v>7537</v>
      </c>
      <c r="DN579" s="16" t="s">
        <v>4411</v>
      </c>
      <c r="DQ579" s="16" t="s">
        <v>7093</v>
      </c>
      <c r="DR579" s="16" t="s">
        <v>865</v>
      </c>
      <c r="DX579" s="16" t="s">
        <v>865</v>
      </c>
      <c r="ES579" s="16" t="s">
        <v>865</v>
      </c>
      <c r="ET579" s="16" t="s">
        <v>867</v>
      </c>
      <c r="EU579" s="16" t="s">
        <v>7810</v>
      </c>
      <c r="EV579" s="16" t="s">
        <v>865</v>
      </c>
      <c r="HC579" s="16" t="s">
        <v>865</v>
      </c>
      <c r="KO579" s="16" t="s">
        <v>10201</v>
      </c>
      <c r="KP579" s="16" t="s">
        <v>10200</v>
      </c>
      <c r="KQ579" s="16" t="s">
        <v>8694</v>
      </c>
      <c r="KR579" s="16" t="s">
        <v>12009</v>
      </c>
      <c r="KS579" s="16" t="s">
        <v>10202</v>
      </c>
      <c r="KT579" s="16" t="s">
        <v>9148</v>
      </c>
      <c r="KU579" s="16" t="s">
        <v>844</v>
      </c>
      <c r="KV579" s="16" t="s">
        <v>9148</v>
      </c>
      <c r="KW579" s="16" t="s">
        <v>851</v>
      </c>
      <c r="KY579" s="16" t="s">
        <v>486</v>
      </c>
      <c r="LC579" s="16" t="s">
        <v>10879</v>
      </c>
      <c r="LF579" s="16" t="s">
        <v>11654</v>
      </c>
      <c r="LI579" s="16" t="s">
        <v>11655</v>
      </c>
      <c r="LM579" s="16" t="s">
        <v>8741</v>
      </c>
      <c r="LN579" s="16" t="s">
        <v>487</v>
      </c>
      <c r="LO579" s="16" t="s">
        <v>844</v>
      </c>
      <c r="LP579" s="16" t="s">
        <v>1056</v>
      </c>
      <c r="LQ579" s="16" t="s">
        <v>1056</v>
      </c>
      <c r="LR579" s="16" t="s">
        <v>844</v>
      </c>
      <c r="LS579" s="16" t="s">
        <v>1056</v>
      </c>
      <c r="LT579" s="16" t="s">
        <v>843</v>
      </c>
      <c r="LU579" s="16" t="s">
        <v>843</v>
      </c>
      <c r="LV579" s="16" t="s">
        <v>843</v>
      </c>
      <c r="LW579" s="16" t="s">
        <v>843</v>
      </c>
      <c r="LX579" s="16" t="s">
        <v>1056</v>
      </c>
      <c r="LY579" s="16" t="s">
        <v>843</v>
      </c>
      <c r="LZ579" s="16" t="s">
        <v>843</v>
      </c>
      <c r="MA579" s="16" t="s">
        <v>843</v>
      </c>
      <c r="MB579" s="16" t="s">
        <v>843</v>
      </c>
      <c r="MC579" s="16" t="s">
        <v>844</v>
      </c>
      <c r="ME579" s="16" t="s">
        <v>11656</v>
      </c>
      <c r="MF579" s="16" t="s">
        <v>8847</v>
      </c>
      <c r="MR579" s="16" t="s">
        <v>474</v>
      </c>
      <c r="MS579" s="16" t="s">
        <v>11978</v>
      </c>
      <c r="MT579" s="16" t="s">
        <v>8961</v>
      </c>
      <c r="MV579" s="16" t="s">
        <v>487</v>
      </c>
      <c r="MW579" s="16" t="s">
        <v>1263</v>
      </c>
      <c r="MX579" s="16" t="s">
        <v>1262</v>
      </c>
      <c r="MY579" s="16" t="s">
        <v>486</v>
      </c>
      <c r="MZ579" s="16" t="s">
        <v>487</v>
      </c>
      <c r="NA579" s="16" t="s">
        <v>486</v>
      </c>
      <c r="NC579" s="16" t="s">
        <v>486</v>
      </c>
      <c r="NE579" s="16" t="s">
        <v>486</v>
      </c>
      <c r="NI579" s="16" t="s">
        <v>11658</v>
      </c>
      <c r="NS579" s="16" t="s">
        <v>462</v>
      </c>
      <c r="NT579" s="16" t="s">
        <v>482</v>
      </c>
      <c r="NU579" s="16">
        <v>0.79400000000000004</v>
      </c>
      <c r="NV579" s="16" t="s">
        <v>860</v>
      </c>
      <c r="NW579" s="16" t="s">
        <v>1182</v>
      </c>
      <c r="NX579" s="16" t="s">
        <v>1142</v>
      </c>
      <c r="NY579" s="16" t="s">
        <v>1121</v>
      </c>
      <c r="NZ579" s="16" t="s">
        <v>936</v>
      </c>
    </row>
    <row r="580" spans="1:393" x14ac:dyDescent="0.25">
      <c r="A580" s="16" t="s">
        <v>12010</v>
      </c>
      <c r="B580" s="16" t="s">
        <v>844</v>
      </c>
      <c r="C580" s="16" t="s">
        <v>972</v>
      </c>
      <c r="D580" s="16" t="s">
        <v>844</v>
      </c>
      <c r="E580" s="16" t="s">
        <v>843</v>
      </c>
      <c r="F580" s="16" t="s">
        <v>843</v>
      </c>
      <c r="G580" s="16" t="s">
        <v>843</v>
      </c>
      <c r="H580" s="16" t="s">
        <v>843</v>
      </c>
      <c r="I580" s="16" t="s">
        <v>843</v>
      </c>
      <c r="J580" s="16" t="s">
        <v>843</v>
      </c>
      <c r="K580" s="16" t="s">
        <v>843</v>
      </c>
      <c r="L580" s="16" t="s">
        <v>843</v>
      </c>
      <c r="M580" s="16" t="s">
        <v>843</v>
      </c>
      <c r="N580" s="16" t="s">
        <v>843</v>
      </c>
      <c r="O580" s="16" t="s">
        <v>843</v>
      </c>
      <c r="Q580" s="16" t="s">
        <v>844</v>
      </c>
      <c r="R580" s="16">
        <v>42</v>
      </c>
      <c r="T580" s="16" t="s">
        <v>474</v>
      </c>
      <c r="U580" s="16" t="s">
        <v>843</v>
      </c>
      <c r="V580" s="16" t="s">
        <v>844</v>
      </c>
      <c r="W580" s="16" t="s">
        <v>843</v>
      </c>
      <c r="X580" s="16" t="s">
        <v>844</v>
      </c>
      <c r="Y580" s="16" t="s">
        <v>843</v>
      </c>
      <c r="Z580" s="16" t="s">
        <v>843</v>
      </c>
      <c r="AA580" s="16" t="s">
        <v>843</v>
      </c>
      <c r="AB580" s="16" t="s">
        <v>843</v>
      </c>
      <c r="AC580" s="16" t="s">
        <v>843</v>
      </c>
      <c r="AD580" s="16" t="s">
        <v>867</v>
      </c>
      <c r="AF580" s="16" t="s">
        <v>11673</v>
      </c>
      <c r="AG580" s="16" t="s">
        <v>11862</v>
      </c>
      <c r="AH580" s="16" t="s">
        <v>843</v>
      </c>
      <c r="AI580" s="16" t="s">
        <v>843</v>
      </c>
      <c r="AJ580" s="16" t="s">
        <v>844</v>
      </c>
      <c r="AK580" s="16" t="s">
        <v>843</v>
      </c>
      <c r="AL580" s="16" t="s">
        <v>843</v>
      </c>
      <c r="AM580" s="16" t="s">
        <v>844</v>
      </c>
      <c r="AN580" s="16" t="s">
        <v>843</v>
      </c>
      <c r="AO580" s="16" t="s">
        <v>843</v>
      </c>
      <c r="AP580" s="16" t="s">
        <v>843</v>
      </c>
      <c r="AQ580" s="16" t="s">
        <v>844</v>
      </c>
      <c r="AR580" s="16" t="s">
        <v>4433</v>
      </c>
      <c r="AS580" s="16" t="s">
        <v>843</v>
      </c>
      <c r="AT580" s="16" t="s">
        <v>843</v>
      </c>
      <c r="AU580" s="16" t="s">
        <v>843</v>
      </c>
      <c r="AV580" s="16" t="s">
        <v>843</v>
      </c>
      <c r="AW580" s="16" t="s">
        <v>843</v>
      </c>
      <c r="AX580" s="16" t="s">
        <v>843</v>
      </c>
      <c r="AY580" s="16" t="s">
        <v>844</v>
      </c>
      <c r="BF580" s="16" t="s">
        <v>844</v>
      </c>
      <c r="BH580" s="16" t="s">
        <v>7383</v>
      </c>
      <c r="BI580" s="16" t="s">
        <v>7785</v>
      </c>
      <c r="BJ580" s="16" t="s">
        <v>843</v>
      </c>
      <c r="BK580" s="16" t="s">
        <v>843</v>
      </c>
      <c r="BL580" s="16" t="s">
        <v>843</v>
      </c>
      <c r="BM580" s="16" t="s">
        <v>843</v>
      </c>
      <c r="BN580" s="16" t="s">
        <v>843</v>
      </c>
      <c r="BO580" s="16" t="s">
        <v>844</v>
      </c>
      <c r="BP580" s="16" t="s">
        <v>843</v>
      </c>
      <c r="BQ580" s="16" t="s">
        <v>843</v>
      </c>
      <c r="DX580" s="16" t="s">
        <v>865</v>
      </c>
      <c r="ES580" s="16" t="s">
        <v>865</v>
      </c>
      <c r="EU580" s="16" t="s">
        <v>7810</v>
      </c>
      <c r="EV580" s="16" t="s">
        <v>865</v>
      </c>
      <c r="HC580" s="16" t="s">
        <v>865</v>
      </c>
      <c r="JA580" s="16" t="s">
        <v>4822</v>
      </c>
      <c r="JB580" s="16" t="s">
        <v>867</v>
      </c>
      <c r="JC580" s="16" t="s">
        <v>865</v>
      </c>
      <c r="JG580" s="16" t="s">
        <v>843</v>
      </c>
      <c r="JV580" s="16">
        <v>45</v>
      </c>
      <c r="JW580" s="16" t="s">
        <v>7603</v>
      </c>
      <c r="JZ580" s="16" t="s">
        <v>4216</v>
      </c>
      <c r="KB580" s="16" t="s">
        <v>4216</v>
      </c>
      <c r="KD580" s="16" t="s">
        <v>4216</v>
      </c>
      <c r="KE580" s="16" t="s">
        <v>7277</v>
      </c>
      <c r="KF580" s="16" t="s">
        <v>4411</v>
      </c>
      <c r="KH580" s="16" t="s">
        <v>4216</v>
      </c>
      <c r="KI580" s="16" t="s">
        <v>4982</v>
      </c>
      <c r="KK580" s="16" t="s">
        <v>4216</v>
      </c>
      <c r="KM580" s="16" t="s">
        <v>4216</v>
      </c>
      <c r="KO580" s="16" t="s">
        <v>10205</v>
      </c>
      <c r="KP580" s="16" t="s">
        <v>10204</v>
      </c>
      <c r="KQ580" s="16" t="s">
        <v>8694</v>
      </c>
      <c r="KR580" s="16" t="s">
        <v>12011</v>
      </c>
      <c r="KS580" s="16" t="s">
        <v>10206</v>
      </c>
      <c r="KT580" s="16" t="s">
        <v>8696</v>
      </c>
      <c r="KU580" s="16" t="s">
        <v>844</v>
      </c>
      <c r="KV580" s="16" t="s">
        <v>8696</v>
      </c>
      <c r="KW580" s="16" t="s">
        <v>851</v>
      </c>
      <c r="KY580" s="16" t="s">
        <v>486</v>
      </c>
      <c r="LC580" s="16" t="s">
        <v>10879</v>
      </c>
      <c r="LF580" s="16" t="s">
        <v>11654</v>
      </c>
      <c r="LI580" s="16" t="s">
        <v>11655</v>
      </c>
      <c r="LJ580" s="16" t="s">
        <v>831</v>
      </c>
      <c r="LK580" s="16" t="s">
        <v>831</v>
      </c>
      <c r="LL580" s="16" t="s">
        <v>8756</v>
      </c>
      <c r="LM580" s="16" t="s">
        <v>8741</v>
      </c>
      <c r="LO580" s="16" t="s">
        <v>843</v>
      </c>
      <c r="LP580" s="16" t="s">
        <v>1056</v>
      </c>
      <c r="LQ580" s="16" t="s">
        <v>844</v>
      </c>
      <c r="LR580" s="16" t="s">
        <v>844</v>
      </c>
      <c r="LS580" s="16" t="s">
        <v>844</v>
      </c>
      <c r="LT580" s="16" t="s">
        <v>844</v>
      </c>
      <c r="LU580" s="16" t="s">
        <v>843</v>
      </c>
      <c r="LV580" s="16" t="s">
        <v>843</v>
      </c>
      <c r="LW580" s="16" t="s">
        <v>843</v>
      </c>
      <c r="LX580" s="16" t="s">
        <v>844</v>
      </c>
      <c r="LY580" s="16" t="s">
        <v>843</v>
      </c>
      <c r="LZ580" s="16" t="s">
        <v>843</v>
      </c>
      <c r="MA580" s="16" t="s">
        <v>843</v>
      </c>
      <c r="MB580" s="16" t="s">
        <v>843</v>
      </c>
      <c r="MC580" s="16" t="s">
        <v>843</v>
      </c>
      <c r="ME580" s="16" t="s">
        <v>11656</v>
      </c>
      <c r="MF580" s="16" t="s">
        <v>8847</v>
      </c>
      <c r="MK580" s="16" t="s">
        <v>9052</v>
      </c>
      <c r="MN580" s="16" t="s">
        <v>1798</v>
      </c>
      <c r="MP580" s="16" t="s">
        <v>1829</v>
      </c>
      <c r="MR580" s="16" t="s">
        <v>474</v>
      </c>
      <c r="MS580" s="16" t="s">
        <v>11978</v>
      </c>
      <c r="MT580" s="16" t="s">
        <v>9015</v>
      </c>
      <c r="MU580" s="16" t="s">
        <v>817</v>
      </c>
      <c r="NC580" s="16" t="s">
        <v>486</v>
      </c>
      <c r="NE580" s="16" t="s">
        <v>486</v>
      </c>
      <c r="NG580" s="16" t="s">
        <v>1378</v>
      </c>
      <c r="NH580" s="16" t="s">
        <v>1913</v>
      </c>
      <c r="NI580" s="16" t="s">
        <v>11658</v>
      </c>
      <c r="NR580" s="16" t="s">
        <v>451</v>
      </c>
      <c r="NS580" s="16" t="s">
        <v>462</v>
      </c>
      <c r="NT580" s="16" t="s">
        <v>478</v>
      </c>
      <c r="NU580" s="16">
        <v>1.1910000000000001</v>
      </c>
      <c r="NV580" s="16" t="s">
        <v>451</v>
      </c>
      <c r="NW580" s="16" t="s">
        <v>1181</v>
      </c>
      <c r="NX580" s="16" t="s">
        <v>1142</v>
      </c>
      <c r="OB580" s="16" t="s">
        <v>831</v>
      </c>
      <c r="OC580" s="16" t="s">
        <v>451</v>
      </c>
    </row>
    <row r="581" spans="1:393" x14ac:dyDescent="0.25">
      <c r="A581" s="16" t="s">
        <v>12012</v>
      </c>
      <c r="B581" s="16" t="s">
        <v>1056</v>
      </c>
      <c r="C581" s="16" t="s">
        <v>972</v>
      </c>
      <c r="D581" s="16" t="s">
        <v>844</v>
      </c>
      <c r="E581" s="16" t="s">
        <v>843</v>
      </c>
      <c r="F581" s="16" t="s">
        <v>843</v>
      </c>
      <c r="G581" s="16" t="s">
        <v>843</v>
      </c>
      <c r="H581" s="16" t="s">
        <v>843</v>
      </c>
      <c r="I581" s="16" t="s">
        <v>843</v>
      </c>
      <c r="J581" s="16" t="s">
        <v>843</v>
      </c>
      <c r="K581" s="16" t="s">
        <v>843</v>
      </c>
      <c r="L581" s="16" t="s">
        <v>843</v>
      </c>
      <c r="M581" s="16" t="s">
        <v>843</v>
      </c>
      <c r="N581" s="16" t="s">
        <v>843</v>
      </c>
      <c r="O581" s="16" t="s">
        <v>843</v>
      </c>
      <c r="Q581" s="16" t="s">
        <v>844</v>
      </c>
      <c r="R581" s="16">
        <v>39</v>
      </c>
      <c r="T581" s="16" t="s">
        <v>470</v>
      </c>
      <c r="U581" s="16" t="s">
        <v>844</v>
      </c>
      <c r="V581" s="16" t="s">
        <v>843</v>
      </c>
      <c r="W581" s="16" t="s">
        <v>844</v>
      </c>
      <c r="X581" s="16" t="s">
        <v>843</v>
      </c>
      <c r="Y581" s="16" t="s">
        <v>843</v>
      </c>
      <c r="Z581" s="16" t="s">
        <v>843</v>
      </c>
      <c r="AA581" s="16" t="s">
        <v>843</v>
      </c>
      <c r="AB581" s="16" t="s">
        <v>844</v>
      </c>
      <c r="AC581" s="16" t="s">
        <v>843</v>
      </c>
      <c r="AD581" s="16" t="s">
        <v>867</v>
      </c>
      <c r="AF581" s="16" t="s">
        <v>11695</v>
      </c>
      <c r="AG581" s="16" t="s">
        <v>11828</v>
      </c>
      <c r="AH581" s="16" t="s">
        <v>843</v>
      </c>
      <c r="AI581" s="16" t="s">
        <v>843</v>
      </c>
      <c r="AJ581" s="16" t="s">
        <v>844</v>
      </c>
      <c r="AK581" s="16" t="s">
        <v>843</v>
      </c>
      <c r="AL581" s="16" t="s">
        <v>844</v>
      </c>
      <c r="AM581" s="16" t="s">
        <v>844</v>
      </c>
      <c r="AN581" s="16" t="s">
        <v>843</v>
      </c>
      <c r="AO581" s="16" t="s">
        <v>843</v>
      </c>
      <c r="AP581" s="16" t="s">
        <v>843</v>
      </c>
      <c r="AQ581" s="16" t="s">
        <v>844</v>
      </c>
      <c r="AR581" s="16" t="s">
        <v>4415</v>
      </c>
      <c r="AS581" s="16" t="s">
        <v>844</v>
      </c>
      <c r="AT581" s="16" t="s">
        <v>843</v>
      </c>
      <c r="AU581" s="16" t="s">
        <v>843</v>
      </c>
      <c r="AV581" s="16" t="s">
        <v>843</v>
      </c>
      <c r="AW581" s="16" t="s">
        <v>843</v>
      </c>
      <c r="AX581" s="16" t="s">
        <v>843</v>
      </c>
      <c r="AY581" s="16" t="s">
        <v>843</v>
      </c>
      <c r="AZ581" s="16" t="s">
        <v>4437</v>
      </c>
      <c r="BF581" s="16" t="s">
        <v>844</v>
      </c>
      <c r="BH581" s="16" t="s">
        <v>7383</v>
      </c>
      <c r="BI581" s="16" t="s">
        <v>7785</v>
      </c>
      <c r="BJ581" s="16" t="s">
        <v>843</v>
      </c>
      <c r="BK581" s="16" t="s">
        <v>843</v>
      </c>
      <c r="BL581" s="16" t="s">
        <v>843</v>
      </c>
      <c r="BM581" s="16" t="s">
        <v>843</v>
      </c>
      <c r="BN581" s="16" t="s">
        <v>843</v>
      </c>
      <c r="BO581" s="16" t="s">
        <v>844</v>
      </c>
      <c r="BP581" s="16" t="s">
        <v>843</v>
      </c>
      <c r="BQ581" s="16" t="s">
        <v>843</v>
      </c>
      <c r="DX581" s="16" t="s">
        <v>865</v>
      </c>
      <c r="ES581" s="16" t="s">
        <v>865</v>
      </c>
      <c r="EU581" s="16" t="s">
        <v>7810</v>
      </c>
      <c r="EV581" s="16" t="s">
        <v>865</v>
      </c>
      <c r="FT581" s="16" t="s">
        <v>865</v>
      </c>
      <c r="HC581" s="16" t="s">
        <v>865</v>
      </c>
      <c r="JA581" s="16" t="s">
        <v>4822</v>
      </c>
      <c r="JB581" s="16" t="s">
        <v>865</v>
      </c>
      <c r="JC581" s="16" t="s">
        <v>865</v>
      </c>
      <c r="JD581" s="16" t="s">
        <v>865</v>
      </c>
      <c r="JE581" s="16" t="s">
        <v>865</v>
      </c>
      <c r="JF581" s="16" t="s">
        <v>865</v>
      </c>
      <c r="JG581" s="16" t="s">
        <v>1056</v>
      </c>
      <c r="JH581" s="16" t="s">
        <v>7577</v>
      </c>
      <c r="JJ581" s="16" t="s">
        <v>865</v>
      </c>
      <c r="KF581" s="16" t="s">
        <v>4411</v>
      </c>
      <c r="KI581" s="16" t="s">
        <v>4843</v>
      </c>
      <c r="KO581" s="16" t="s">
        <v>10205</v>
      </c>
      <c r="KP581" s="16" t="s">
        <v>10204</v>
      </c>
      <c r="KQ581" s="16" t="s">
        <v>8694</v>
      </c>
      <c r="KR581" s="16" t="s">
        <v>12013</v>
      </c>
      <c r="KS581" s="16" t="s">
        <v>10206</v>
      </c>
      <c r="KT581" s="16" t="s">
        <v>8696</v>
      </c>
      <c r="KU581" s="16" t="s">
        <v>844</v>
      </c>
      <c r="KV581" s="16" t="s">
        <v>8696</v>
      </c>
      <c r="KW581" s="16" t="s">
        <v>851</v>
      </c>
      <c r="KY581" s="16" t="s">
        <v>486</v>
      </c>
      <c r="LC581" s="16" t="s">
        <v>10879</v>
      </c>
      <c r="LF581" s="16" t="s">
        <v>11654</v>
      </c>
      <c r="LI581" s="16" t="s">
        <v>11655</v>
      </c>
      <c r="LJ581" s="16" t="s">
        <v>843</v>
      </c>
      <c r="LL581" s="16" t="s">
        <v>8711</v>
      </c>
      <c r="LM581" s="16" t="s">
        <v>8741</v>
      </c>
      <c r="LO581" s="16" t="s">
        <v>843</v>
      </c>
      <c r="LP581" s="16" t="s">
        <v>1056</v>
      </c>
      <c r="LQ581" s="16" t="s">
        <v>844</v>
      </c>
      <c r="LR581" s="16" t="s">
        <v>844</v>
      </c>
      <c r="LS581" s="16" t="s">
        <v>844</v>
      </c>
      <c r="LT581" s="16" t="s">
        <v>844</v>
      </c>
      <c r="LU581" s="16" t="s">
        <v>843</v>
      </c>
      <c r="LV581" s="16" t="s">
        <v>843</v>
      </c>
      <c r="LW581" s="16" t="s">
        <v>843</v>
      </c>
      <c r="LX581" s="16" t="s">
        <v>844</v>
      </c>
      <c r="LY581" s="16" t="s">
        <v>843</v>
      </c>
      <c r="LZ581" s="16" t="s">
        <v>843</v>
      </c>
      <c r="MA581" s="16" t="s">
        <v>843</v>
      </c>
      <c r="MB581" s="16" t="s">
        <v>843</v>
      </c>
      <c r="MC581" s="16" t="s">
        <v>843</v>
      </c>
      <c r="ME581" s="16" t="s">
        <v>11656</v>
      </c>
      <c r="MF581" s="16" t="s">
        <v>8847</v>
      </c>
      <c r="MP581" s="16" t="s">
        <v>13846</v>
      </c>
      <c r="MR581" s="16" t="s">
        <v>470</v>
      </c>
      <c r="MS581" s="16" t="s">
        <v>11978</v>
      </c>
      <c r="MT581" s="16" t="s">
        <v>8931</v>
      </c>
      <c r="MU581" s="16" t="s">
        <v>817</v>
      </c>
      <c r="NC581" s="16" t="s">
        <v>486</v>
      </c>
      <c r="ND581" s="16" t="s">
        <v>486</v>
      </c>
      <c r="NE581" s="16" t="s">
        <v>486</v>
      </c>
      <c r="NG581" s="16" t="s">
        <v>1378</v>
      </c>
      <c r="NI581" s="16" t="s">
        <v>11658</v>
      </c>
      <c r="NR581" s="16" t="s">
        <v>451</v>
      </c>
      <c r="NS581" s="16" t="s">
        <v>462</v>
      </c>
      <c r="NT581" s="16" t="s">
        <v>478</v>
      </c>
      <c r="NU581" s="16">
        <v>1.1910000000000001</v>
      </c>
      <c r="NV581" s="16" t="s">
        <v>451</v>
      </c>
      <c r="NW581" s="16" t="s">
        <v>1175</v>
      </c>
      <c r="NX581" s="16" t="s">
        <v>1142</v>
      </c>
      <c r="OB581" s="16" t="s">
        <v>833</v>
      </c>
      <c r="OC581" s="16" t="s">
        <v>451</v>
      </c>
    </row>
    <row r="582" spans="1:393" x14ac:dyDescent="0.25">
      <c r="A582" s="16" t="s">
        <v>12014</v>
      </c>
      <c r="B582" s="16" t="s">
        <v>844</v>
      </c>
      <c r="C582" s="16" t="s">
        <v>972</v>
      </c>
      <c r="D582" s="16" t="s">
        <v>844</v>
      </c>
      <c r="E582" s="16" t="s">
        <v>843</v>
      </c>
      <c r="F582" s="16" t="s">
        <v>843</v>
      </c>
      <c r="G582" s="16" t="s">
        <v>843</v>
      </c>
      <c r="H582" s="16" t="s">
        <v>843</v>
      </c>
      <c r="I582" s="16" t="s">
        <v>843</v>
      </c>
      <c r="J582" s="16" t="s">
        <v>843</v>
      </c>
      <c r="K582" s="16" t="s">
        <v>843</v>
      </c>
      <c r="L582" s="16" t="s">
        <v>843</v>
      </c>
      <c r="M582" s="16" t="s">
        <v>843</v>
      </c>
      <c r="N582" s="16" t="s">
        <v>843</v>
      </c>
      <c r="O582" s="16" t="s">
        <v>843</v>
      </c>
      <c r="Q582" s="16" t="s">
        <v>844</v>
      </c>
      <c r="R582" s="16">
        <v>75</v>
      </c>
      <c r="T582" s="16" t="s">
        <v>474</v>
      </c>
      <c r="U582" s="16" t="s">
        <v>843</v>
      </c>
      <c r="V582" s="16" t="s">
        <v>844</v>
      </c>
      <c r="W582" s="16" t="s">
        <v>843</v>
      </c>
      <c r="X582" s="16" t="s">
        <v>844</v>
      </c>
      <c r="Y582" s="16" t="s">
        <v>843</v>
      </c>
      <c r="Z582" s="16" t="s">
        <v>843</v>
      </c>
      <c r="AA582" s="16" t="s">
        <v>843</v>
      </c>
      <c r="AB582" s="16" t="s">
        <v>843</v>
      </c>
      <c r="AC582" s="16" t="s">
        <v>843</v>
      </c>
      <c r="AD582" s="16" t="s">
        <v>867</v>
      </c>
      <c r="AF582" s="16" t="s">
        <v>11673</v>
      </c>
      <c r="AG582" s="16" t="s">
        <v>11700</v>
      </c>
      <c r="AH582" s="16" t="s">
        <v>844</v>
      </c>
      <c r="AI582" s="16" t="s">
        <v>843</v>
      </c>
      <c r="AJ582" s="16" t="s">
        <v>844</v>
      </c>
      <c r="AK582" s="16" t="s">
        <v>844</v>
      </c>
      <c r="AL582" s="16" t="s">
        <v>843</v>
      </c>
      <c r="AM582" s="16" t="s">
        <v>844</v>
      </c>
      <c r="AN582" s="16" t="s">
        <v>843</v>
      </c>
      <c r="AO582" s="16" t="s">
        <v>843</v>
      </c>
      <c r="AP582" s="16" t="s">
        <v>843</v>
      </c>
      <c r="AQ582" s="16" t="s">
        <v>844</v>
      </c>
      <c r="AR582" s="16" t="s">
        <v>4415</v>
      </c>
      <c r="AS582" s="16" t="s">
        <v>844</v>
      </c>
      <c r="AT582" s="16" t="s">
        <v>843</v>
      </c>
      <c r="AU582" s="16" t="s">
        <v>843</v>
      </c>
      <c r="AV582" s="16" t="s">
        <v>843</v>
      </c>
      <c r="AW582" s="16" t="s">
        <v>843</v>
      </c>
      <c r="AX582" s="16" t="s">
        <v>843</v>
      </c>
      <c r="AY582" s="16" t="s">
        <v>843</v>
      </c>
      <c r="AZ582" s="16" t="s">
        <v>4437</v>
      </c>
      <c r="BF582" s="16" t="s">
        <v>844</v>
      </c>
      <c r="BI582" s="16" t="s">
        <v>7785</v>
      </c>
      <c r="BJ582" s="16" t="s">
        <v>843</v>
      </c>
      <c r="BK582" s="16" t="s">
        <v>843</v>
      </c>
      <c r="BL582" s="16" t="s">
        <v>843</v>
      </c>
      <c r="BM582" s="16" t="s">
        <v>843</v>
      </c>
      <c r="BN582" s="16" t="s">
        <v>843</v>
      </c>
      <c r="BO582" s="16" t="s">
        <v>844</v>
      </c>
      <c r="BP582" s="16" t="s">
        <v>843</v>
      </c>
      <c r="BQ582" s="16" t="s">
        <v>843</v>
      </c>
      <c r="DX582" s="16" t="s">
        <v>867</v>
      </c>
      <c r="DY582" s="16" t="s">
        <v>867</v>
      </c>
      <c r="ES582" s="16" t="s">
        <v>867</v>
      </c>
      <c r="EU582" s="16" t="s">
        <v>7813</v>
      </c>
      <c r="EV582" s="16" t="s">
        <v>865</v>
      </c>
      <c r="FF582" s="16" t="s">
        <v>7836</v>
      </c>
      <c r="HC582" s="16" t="s">
        <v>865</v>
      </c>
      <c r="JA582" s="16" t="s">
        <v>4822</v>
      </c>
      <c r="JB582" s="16" t="s">
        <v>865</v>
      </c>
      <c r="JC582" s="16" t="s">
        <v>865</v>
      </c>
      <c r="JD582" s="16" t="s">
        <v>865</v>
      </c>
      <c r="JE582" s="16" t="s">
        <v>865</v>
      </c>
      <c r="JF582" s="16" t="s">
        <v>865</v>
      </c>
      <c r="JG582" s="16" t="s">
        <v>843</v>
      </c>
      <c r="JH582" s="16" t="s">
        <v>4846</v>
      </c>
      <c r="KF582" s="16" t="s">
        <v>4926</v>
      </c>
      <c r="KI582" s="16" t="s">
        <v>4846</v>
      </c>
      <c r="KO582" s="16" t="s">
        <v>10211</v>
      </c>
      <c r="KP582" s="16" t="s">
        <v>10210</v>
      </c>
      <c r="KQ582" s="16" t="s">
        <v>8694</v>
      </c>
      <c r="KR582" s="16" t="s">
        <v>12015</v>
      </c>
      <c r="KS582" s="16" t="s">
        <v>10212</v>
      </c>
      <c r="KT582" s="16" t="s">
        <v>9148</v>
      </c>
      <c r="KU582" s="16" t="s">
        <v>844</v>
      </c>
      <c r="KV582" s="16" t="s">
        <v>9148</v>
      </c>
      <c r="KW582" s="16" t="s">
        <v>851</v>
      </c>
      <c r="KX582" s="16" t="s">
        <v>487</v>
      </c>
      <c r="KY582" s="16" t="s">
        <v>487</v>
      </c>
      <c r="KZ582" s="16" t="s">
        <v>487</v>
      </c>
      <c r="LC582" s="16" t="s">
        <v>10879</v>
      </c>
      <c r="LF582" s="16" t="s">
        <v>11654</v>
      </c>
      <c r="LI582" s="16" t="s">
        <v>11655</v>
      </c>
      <c r="LJ582" s="16" t="s">
        <v>843</v>
      </c>
      <c r="LL582" s="16" t="s">
        <v>8711</v>
      </c>
      <c r="LM582" s="16" t="s">
        <v>8741</v>
      </c>
      <c r="LO582" s="16" t="s">
        <v>1056</v>
      </c>
      <c r="LP582" s="16" t="s">
        <v>844</v>
      </c>
      <c r="LQ582" s="16" t="s">
        <v>1056</v>
      </c>
      <c r="LR582" s="16" t="s">
        <v>844</v>
      </c>
      <c r="LS582" s="16" t="s">
        <v>1056</v>
      </c>
      <c r="LT582" s="16" t="s">
        <v>844</v>
      </c>
      <c r="LU582" s="16" t="s">
        <v>1056</v>
      </c>
      <c r="LV582" s="16" t="s">
        <v>843</v>
      </c>
      <c r="LW582" s="16" t="s">
        <v>1056</v>
      </c>
      <c r="LX582" s="16" t="s">
        <v>843</v>
      </c>
      <c r="LY582" s="16" t="s">
        <v>843</v>
      </c>
      <c r="LZ582" s="16" t="s">
        <v>843</v>
      </c>
      <c r="MA582" s="16" t="s">
        <v>843</v>
      </c>
      <c r="MB582" s="16" t="s">
        <v>844</v>
      </c>
      <c r="MC582" s="16" t="s">
        <v>844</v>
      </c>
      <c r="ME582" s="16" t="s">
        <v>11656</v>
      </c>
      <c r="MF582" s="16" t="s">
        <v>8847</v>
      </c>
      <c r="MO582" s="16" t="s">
        <v>1817</v>
      </c>
      <c r="MP582" s="16" t="s">
        <v>1824</v>
      </c>
      <c r="MR582" s="16" t="s">
        <v>474</v>
      </c>
      <c r="MS582" s="16" t="s">
        <v>11978</v>
      </c>
      <c r="MT582" s="16" t="s">
        <v>9015</v>
      </c>
      <c r="NC582" s="16" t="s">
        <v>487</v>
      </c>
      <c r="NE582" s="16" t="s">
        <v>486</v>
      </c>
      <c r="NG582" s="16" t="s">
        <v>1378</v>
      </c>
      <c r="NI582" s="16" t="s">
        <v>11658</v>
      </c>
      <c r="NR582" s="16" t="s">
        <v>878</v>
      </c>
      <c r="NS582" s="16" t="s">
        <v>462</v>
      </c>
      <c r="NT582" s="16" t="s">
        <v>482</v>
      </c>
      <c r="NU582" s="16">
        <v>0.79400000000000004</v>
      </c>
      <c r="NV582" s="16" t="s">
        <v>457</v>
      </c>
      <c r="NW582" s="16" t="s">
        <v>1183</v>
      </c>
      <c r="NX582" s="16" t="s">
        <v>1142</v>
      </c>
      <c r="OB582" s="16" t="s">
        <v>833</v>
      </c>
      <c r="OC582" s="16" t="s">
        <v>878</v>
      </c>
    </row>
    <row r="583" spans="1:393" x14ac:dyDescent="0.25">
      <c r="A583" s="16" t="s">
        <v>12016</v>
      </c>
      <c r="B583" s="16" t="s">
        <v>1056</v>
      </c>
      <c r="C583" s="16" t="s">
        <v>4199</v>
      </c>
      <c r="D583" s="16" t="s">
        <v>843</v>
      </c>
      <c r="E583" s="16" t="s">
        <v>843</v>
      </c>
      <c r="F583" s="16" t="s">
        <v>843</v>
      </c>
      <c r="G583" s="16" t="s">
        <v>843</v>
      </c>
      <c r="H583" s="16" t="s">
        <v>843</v>
      </c>
      <c r="I583" s="16" t="s">
        <v>844</v>
      </c>
      <c r="J583" s="16" t="s">
        <v>843</v>
      </c>
      <c r="K583" s="16" t="s">
        <v>843</v>
      </c>
      <c r="L583" s="16" t="s">
        <v>843</v>
      </c>
      <c r="M583" s="16" t="s">
        <v>843</v>
      </c>
      <c r="N583" s="16" t="s">
        <v>843</v>
      </c>
      <c r="O583" s="16" t="s">
        <v>843</v>
      </c>
      <c r="Q583" s="16" t="s">
        <v>843</v>
      </c>
      <c r="R583" s="16">
        <v>73</v>
      </c>
      <c r="T583" s="16" t="s">
        <v>470</v>
      </c>
      <c r="U583" s="16" t="s">
        <v>844</v>
      </c>
      <c r="V583" s="16" t="s">
        <v>843</v>
      </c>
      <c r="W583" s="16" t="s">
        <v>844</v>
      </c>
      <c r="X583" s="16" t="s">
        <v>843</v>
      </c>
      <c r="Y583" s="16" t="s">
        <v>843</v>
      </c>
      <c r="Z583" s="16" t="s">
        <v>843</v>
      </c>
      <c r="AA583" s="16" t="s">
        <v>843</v>
      </c>
      <c r="AB583" s="16" t="s">
        <v>843</v>
      </c>
      <c r="AC583" s="16" t="s">
        <v>843</v>
      </c>
      <c r="AD583" s="16" t="s">
        <v>865</v>
      </c>
      <c r="BF583" s="16" t="s">
        <v>843</v>
      </c>
      <c r="JB583" s="16" t="s">
        <v>865</v>
      </c>
      <c r="JC583" s="16" t="s">
        <v>865</v>
      </c>
      <c r="JD583" s="16" t="s">
        <v>865</v>
      </c>
      <c r="JE583" s="16" t="s">
        <v>865</v>
      </c>
      <c r="JF583" s="16" t="s">
        <v>865</v>
      </c>
      <c r="JG583" s="16" t="s">
        <v>843</v>
      </c>
      <c r="JH583" s="16" t="s">
        <v>5638</v>
      </c>
      <c r="JJ583" s="16" t="s">
        <v>865</v>
      </c>
      <c r="KO583" s="16" t="s">
        <v>10211</v>
      </c>
      <c r="KP583" s="16" t="s">
        <v>10210</v>
      </c>
      <c r="KQ583" s="16" t="s">
        <v>8694</v>
      </c>
      <c r="KR583" s="16" t="s">
        <v>12017</v>
      </c>
      <c r="KS583" s="16" t="s">
        <v>10212</v>
      </c>
      <c r="KT583" s="16" t="s">
        <v>9148</v>
      </c>
      <c r="KU583" s="16" t="s">
        <v>844</v>
      </c>
      <c r="KV583" s="16" t="s">
        <v>9148</v>
      </c>
      <c r="LC583" s="16" t="s">
        <v>10879</v>
      </c>
      <c r="LF583" s="16" t="s">
        <v>11654</v>
      </c>
      <c r="LJ583" s="16" t="s">
        <v>843</v>
      </c>
      <c r="LL583" s="16" t="s">
        <v>8711</v>
      </c>
      <c r="LM583" s="16" t="s">
        <v>8741</v>
      </c>
      <c r="LO583" s="16" t="s">
        <v>1056</v>
      </c>
      <c r="LP583" s="16" t="s">
        <v>844</v>
      </c>
      <c r="LQ583" s="16" t="s">
        <v>1056</v>
      </c>
      <c r="LR583" s="16" t="s">
        <v>844</v>
      </c>
      <c r="LS583" s="16" t="s">
        <v>1056</v>
      </c>
      <c r="LT583" s="16" t="s">
        <v>844</v>
      </c>
      <c r="LU583" s="16" t="s">
        <v>1056</v>
      </c>
      <c r="LV583" s="16" t="s">
        <v>843</v>
      </c>
      <c r="LW583" s="16" t="s">
        <v>1056</v>
      </c>
      <c r="LX583" s="16" t="s">
        <v>843</v>
      </c>
      <c r="LY583" s="16" t="s">
        <v>843</v>
      </c>
      <c r="LZ583" s="16" t="s">
        <v>843</v>
      </c>
      <c r="MA583" s="16" t="s">
        <v>843</v>
      </c>
      <c r="MB583" s="16" t="s">
        <v>844</v>
      </c>
      <c r="MC583" s="16" t="s">
        <v>844</v>
      </c>
      <c r="ME583" s="16" t="s">
        <v>11656</v>
      </c>
      <c r="MF583" s="16" t="s">
        <v>8847</v>
      </c>
      <c r="MR583" s="16" t="s">
        <v>470</v>
      </c>
      <c r="MS583" s="16" t="s">
        <v>11978</v>
      </c>
      <c r="NI583" s="16" t="s">
        <v>11658</v>
      </c>
      <c r="NR583" s="16" t="s">
        <v>878</v>
      </c>
      <c r="NS583" s="16" t="s">
        <v>462</v>
      </c>
      <c r="NT583" s="16" t="s">
        <v>482</v>
      </c>
      <c r="NU583" s="16">
        <v>0.79400000000000004</v>
      </c>
      <c r="NV583" s="16" t="s">
        <v>457</v>
      </c>
      <c r="NW583" s="16" t="s">
        <v>1177</v>
      </c>
      <c r="NX583" s="16" t="s">
        <v>1142</v>
      </c>
      <c r="OB583" s="16" t="s">
        <v>833</v>
      </c>
      <c r="OC583" s="16" t="s">
        <v>878</v>
      </c>
    </row>
    <row r="584" spans="1:393" x14ac:dyDescent="0.25">
      <c r="A584" s="16" t="s">
        <v>12018</v>
      </c>
      <c r="B584" s="16" t="s">
        <v>8732</v>
      </c>
      <c r="C584" s="16" t="s">
        <v>972</v>
      </c>
      <c r="D584" s="16" t="s">
        <v>844</v>
      </c>
      <c r="E584" s="16" t="s">
        <v>843</v>
      </c>
      <c r="F584" s="16" t="s">
        <v>843</v>
      </c>
      <c r="G584" s="16" t="s">
        <v>843</v>
      </c>
      <c r="H584" s="16" t="s">
        <v>843</v>
      </c>
      <c r="I584" s="16" t="s">
        <v>843</v>
      </c>
      <c r="J584" s="16" t="s">
        <v>843</v>
      </c>
      <c r="K584" s="16" t="s">
        <v>843</v>
      </c>
      <c r="L584" s="16" t="s">
        <v>843</v>
      </c>
      <c r="M584" s="16" t="s">
        <v>843</v>
      </c>
      <c r="N584" s="16" t="s">
        <v>843</v>
      </c>
      <c r="O584" s="16" t="s">
        <v>843</v>
      </c>
      <c r="Q584" s="16" t="s">
        <v>844</v>
      </c>
      <c r="R584" s="16">
        <v>42</v>
      </c>
      <c r="T584" s="16" t="s">
        <v>470</v>
      </c>
      <c r="U584" s="16" t="s">
        <v>844</v>
      </c>
      <c r="V584" s="16" t="s">
        <v>843</v>
      </c>
      <c r="W584" s="16" t="s">
        <v>844</v>
      </c>
      <c r="X584" s="16" t="s">
        <v>843</v>
      </c>
      <c r="Y584" s="16" t="s">
        <v>843</v>
      </c>
      <c r="Z584" s="16" t="s">
        <v>843</v>
      </c>
      <c r="AA584" s="16" t="s">
        <v>843</v>
      </c>
      <c r="AB584" s="16" t="s">
        <v>844</v>
      </c>
      <c r="AC584" s="16" t="s">
        <v>843</v>
      </c>
      <c r="AD584" s="16" t="s">
        <v>867</v>
      </c>
      <c r="AF584" s="16" t="s">
        <v>11673</v>
      </c>
      <c r="AG584" s="16" t="s">
        <v>11725</v>
      </c>
      <c r="AH584" s="16" t="s">
        <v>844</v>
      </c>
      <c r="AI584" s="16" t="s">
        <v>844</v>
      </c>
      <c r="AJ584" s="16" t="s">
        <v>843</v>
      </c>
      <c r="AK584" s="16" t="s">
        <v>843</v>
      </c>
      <c r="AL584" s="16" t="s">
        <v>844</v>
      </c>
      <c r="AM584" s="16" t="s">
        <v>844</v>
      </c>
      <c r="AN584" s="16" t="s">
        <v>843</v>
      </c>
      <c r="AO584" s="16" t="s">
        <v>843</v>
      </c>
      <c r="AP584" s="16" t="s">
        <v>843</v>
      </c>
      <c r="AQ584" s="16" t="s">
        <v>844</v>
      </c>
      <c r="AR584" s="16" t="s">
        <v>4433</v>
      </c>
      <c r="AS584" s="16" t="s">
        <v>843</v>
      </c>
      <c r="AT584" s="16" t="s">
        <v>843</v>
      </c>
      <c r="AU584" s="16" t="s">
        <v>843</v>
      </c>
      <c r="AV584" s="16" t="s">
        <v>843</v>
      </c>
      <c r="AW584" s="16" t="s">
        <v>843</v>
      </c>
      <c r="AX584" s="16" t="s">
        <v>843</v>
      </c>
      <c r="AY584" s="16" t="s">
        <v>844</v>
      </c>
      <c r="BF584" s="16" t="s">
        <v>844</v>
      </c>
      <c r="BH584" s="16" t="s">
        <v>7392</v>
      </c>
      <c r="BI584" s="16" t="s">
        <v>7785</v>
      </c>
      <c r="BJ584" s="16" t="s">
        <v>843</v>
      </c>
      <c r="BK584" s="16" t="s">
        <v>843</v>
      </c>
      <c r="BL584" s="16" t="s">
        <v>843</v>
      </c>
      <c r="BM584" s="16" t="s">
        <v>843</v>
      </c>
      <c r="BN584" s="16" t="s">
        <v>843</v>
      </c>
      <c r="BO584" s="16" t="s">
        <v>844</v>
      </c>
      <c r="BP584" s="16" t="s">
        <v>843</v>
      </c>
      <c r="BQ584" s="16" t="s">
        <v>843</v>
      </c>
      <c r="DX584" s="16" t="s">
        <v>867</v>
      </c>
      <c r="DY584" s="16" t="s">
        <v>867</v>
      </c>
      <c r="ES584" s="16" t="s">
        <v>867</v>
      </c>
      <c r="EU584" s="16" t="s">
        <v>7813</v>
      </c>
      <c r="EV584" s="16" t="s">
        <v>865</v>
      </c>
      <c r="FT584" s="16" t="s">
        <v>865</v>
      </c>
      <c r="HC584" s="16" t="s">
        <v>865</v>
      </c>
      <c r="JA584" s="16" t="s">
        <v>4822</v>
      </c>
      <c r="JB584" s="16" t="s">
        <v>865</v>
      </c>
      <c r="JC584" s="16" t="s">
        <v>865</v>
      </c>
      <c r="JD584" s="16" t="s">
        <v>865</v>
      </c>
      <c r="JE584" s="16" t="s">
        <v>865</v>
      </c>
      <c r="JF584" s="16" t="s">
        <v>865</v>
      </c>
      <c r="JG584" s="16" t="s">
        <v>843</v>
      </c>
      <c r="JH584" s="16" t="s">
        <v>7577</v>
      </c>
      <c r="JJ584" s="16" t="s">
        <v>865</v>
      </c>
      <c r="KF584" s="16" t="s">
        <v>4972</v>
      </c>
      <c r="KI584" s="16" t="s">
        <v>4982</v>
      </c>
      <c r="KK584" s="16" t="s">
        <v>4892</v>
      </c>
      <c r="KM584" s="16" t="s">
        <v>7613</v>
      </c>
      <c r="KO584" s="16" t="s">
        <v>10211</v>
      </c>
      <c r="KP584" s="16" t="s">
        <v>10210</v>
      </c>
      <c r="KQ584" s="16" t="s">
        <v>8694</v>
      </c>
      <c r="KR584" s="16" t="s">
        <v>12019</v>
      </c>
      <c r="KS584" s="16" t="s">
        <v>10212</v>
      </c>
      <c r="KT584" s="16" t="s">
        <v>9148</v>
      </c>
      <c r="KU584" s="16" t="s">
        <v>844</v>
      </c>
      <c r="KV584" s="16" t="s">
        <v>9148</v>
      </c>
      <c r="KW584" s="16" t="s">
        <v>851</v>
      </c>
      <c r="KX584" s="16" t="s">
        <v>487</v>
      </c>
      <c r="KY584" s="16" t="s">
        <v>487</v>
      </c>
      <c r="KZ584" s="16" t="s">
        <v>487</v>
      </c>
      <c r="LC584" s="16" t="s">
        <v>10879</v>
      </c>
      <c r="LF584" s="16" t="s">
        <v>11654</v>
      </c>
      <c r="LI584" s="16" t="s">
        <v>11655</v>
      </c>
      <c r="LJ584" s="16" t="s">
        <v>843</v>
      </c>
      <c r="LL584" s="16" t="s">
        <v>8711</v>
      </c>
      <c r="LM584" s="16" t="s">
        <v>8741</v>
      </c>
      <c r="LO584" s="16" t="s">
        <v>1056</v>
      </c>
      <c r="LP584" s="16" t="s">
        <v>844</v>
      </c>
      <c r="LQ584" s="16" t="s">
        <v>1056</v>
      </c>
      <c r="LR584" s="16" t="s">
        <v>844</v>
      </c>
      <c r="LS584" s="16" t="s">
        <v>1056</v>
      </c>
      <c r="LT584" s="16" t="s">
        <v>844</v>
      </c>
      <c r="LU584" s="16" t="s">
        <v>1056</v>
      </c>
      <c r="LV584" s="16" t="s">
        <v>843</v>
      </c>
      <c r="LW584" s="16" t="s">
        <v>1056</v>
      </c>
      <c r="LX584" s="16" t="s">
        <v>843</v>
      </c>
      <c r="LY584" s="16" t="s">
        <v>843</v>
      </c>
      <c r="LZ584" s="16" t="s">
        <v>843</v>
      </c>
      <c r="MA584" s="16" t="s">
        <v>843</v>
      </c>
      <c r="MB584" s="16" t="s">
        <v>844</v>
      </c>
      <c r="MC584" s="16" t="s">
        <v>844</v>
      </c>
      <c r="ME584" s="16" t="s">
        <v>11656</v>
      </c>
      <c r="MF584" s="16" t="s">
        <v>8847</v>
      </c>
      <c r="MJ584" s="16" t="s">
        <v>1835</v>
      </c>
      <c r="MO584" s="16" t="s">
        <v>1815</v>
      </c>
      <c r="MP584" s="16" t="s">
        <v>1829</v>
      </c>
      <c r="MQ584" s="16" t="s">
        <v>1783</v>
      </c>
      <c r="MR584" s="16" t="s">
        <v>470</v>
      </c>
      <c r="MS584" s="16" t="s">
        <v>11978</v>
      </c>
      <c r="MT584" s="16" t="s">
        <v>9015</v>
      </c>
      <c r="MU584" s="16" t="s">
        <v>816</v>
      </c>
      <c r="NC584" s="16" t="s">
        <v>487</v>
      </c>
      <c r="ND584" s="16" t="s">
        <v>486</v>
      </c>
      <c r="NE584" s="16" t="s">
        <v>486</v>
      </c>
      <c r="NG584" s="16" t="s">
        <v>1378</v>
      </c>
      <c r="NI584" s="16" t="s">
        <v>11658</v>
      </c>
      <c r="NR584" s="16" t="s">
        <v>451</v>
      </c>
      <c r="NS584" s="16" t="s">
        <v>462</v>
      </c>
      <c r="NT584" s="16" t="s">
        <v>482</v>
      </c>
      <c r="NU584" s="16">
        <v>0.79400000000000004</v>
      </c>
      <c r="NV584" s="16" t="s">
        <v>451</v>
      </c>
      <c r="NW584" s="16" t="s">
        <v>1175</v>
      </c>
      <c r="NX584" s="16" t="s">
        <v>1142</v>
      </c>
      <c r="OB584" s="16" t="s">
        <v>833</v>
      </c>
      <c r="OC584" s="16" t="s">
        <v>451</v>
      </c>
    </row>
    <row r="585" spans="1:393" x14ac:dyDescent="0.25">
      <c r="A585" s="16" t="s">
        <v>12020</v>
      </c>
      <c r="B585" s="16" t="s">
        <v>8746</v>
      </c>
      <c r="C585" s="16" t="s">
        <v>972</v>
      </c>
      <c r="D585" s="16" t="s">
        <v>844</v>
      </c>
      <c r="E585" s="16" t="s">
        <v>843</v>
      </c>
      <c r="F585" s="16" t="s">
        <v>843</v>
      </c>
      <c r="G585" s="16" t="s">
        <v>843</v>
      </c>
      <c r="H585" s="16" t="s">
        <v>843</v>
      </c>
      <c r="I585" s="16" t="s">
        <v>843</v>
      </c>
      <c r="J585" s="16" t="s">
        <v>843</v>
      </c>
      <c r="K585" s="16" t="s">
        <v>843</v>
      </c>
      <c r="L585" s="16" t="s">
        <v>843</v>
      </c>
      <c r="M585" s="16" t="s">
        <v>843</v>
      </c>
      <c r="N585" s="16" t="s">
        <v>843</v>
      </c>
      <c r="O585" s="16" t="s">
        <v>843</v>
      </c>
      <c r="Q585" s="16" t="s">
        <v>844</v>
      </c>
      <c r="R585" s="16">
        <v>15</v>
      </c>
      <c r="T585" s="16" t="s">
        <v>4216</v>
      </c>
      <c r="U585" s="16" t="s">
        <v>843</v>
      </c>
      <c r="V585" s="16" t="s">
        <v>843</v>
      </c>
      <c r="W585" s="16" t="s">
        <v>843</v>
      </c>
      <c r="X585" s="16" t="s">
        <v>843</v>
      </c>
      <c r="Y585" s="16" t="s">
        <v>843</v>
      </c>
      <c r="Z585" s="16" t="s">
        <v>843</v>
      </c>
      <c r="AA585" s="16" t="s">
        <v>843</v>
      </c>
      <c r="AB585" s="16" t="s">
        <v>843</v>
      </c>
      <c r="AC585" s="16" t="s">
        <v>844</v>
      </c>
      <c r="AD585" s="16" t="s">
        <v>865</v>
      </c>
      <c r="AF585" s="16" t="s">
        <v>11673</v>
      </c>
      <c r="AG585" s="16" t="s">
        <v>12021</v>
      </c>
      <c r="AH585" s="16" t="s">
        <v>843</v>
      </c>
      <c r="AI585" s="16" t="s">
        <v>844</v>
      </c>
      <c r="AJ585" s="16" t="s">
        <v>843</v>
      </c>
      <c r="AK585" s="16" t="s">
        <v>843</v>
      </c>
      <c r="AL585" s="16" t="s">
        <v>844</v>
      </c>
      <c r="AM585" s="16" t="s">
        <v>844</v>
      </c>
      <c r="AN585" s="16" t="s">
        <v>843</v>
      </c>
      <c r="AO585" s="16" t="s">
        <v>843</v>
      </c>
      <c r="AP585" s="16" t="s">
        <v>843</v>
      </c>
      <c r="AQ585" s="16" t="s">
        <v>844</v>
      </c>
      <c r="AR585" s="16" t="s">
        <v>4433</v>
      </c>
      <c r="AS585" s="16" t="s">
        <v>843</v>
      </c>
      <c r="AT585" s="16" t="s">
        <v>843</v>
      </c>
      <c r="AU585" s="16" t="s">
        <v>843</v>
      </c>
      <c r="AV585" s="16" t="s">
        <v>843</v>
      </c>
      <c r="AW585" s="16" t="s">
        <v>843</v>
      </c>
      <c r="AX585" s="16" t="s">
        <v>843</v>
      </c>
      <c r="AY585" s="16" t="s">
        <v>844</v>
      </c>
      <c r="BF585" s="16" t="s">
        <v>844</v>
      </c>
      <c r="BH585" s="16" t="s">
        <v>7389</v>
      </c>
      <c r="BI585" s="16" t="s">
        <v>7776</v>
      </c>
      <c r="BJ585" s="16" t="s">
        <v>843</v>
      </c>
      <c r="BK585" s="16" t="s">
        <v>843</v>
      </c>
      <c r="BL585" s="16" t="s">
        <v>844</v>
      </c>
      <c r="BM585" s="16" t="s">
        <v>843</v>
      </c>
      <c r="BN585" s="16" t="s">
        <v>843</v>
      </c>
      <c r="BO585" s="16" t="s">
        <v>843</v>
      </c>
      <c r="BP585" s="16" t="s">
        <v>843</v>
      </c>
      <c r="BQ585" s="16" t="s">
        <v>843</v>
      </c>
      <c r="BR585" s="16" t="s">
        <v>7793</v>
      </c>
      <c r="BS585" s="16" t="s">
        <v>843</v>
      </c>
      <c r="BT585" s="16" t="s">
        <v>844</v>
      </c>
      <c r="BU585" s="16" t="s">
        <v>843</v>
      </c>
      <c r="BV585" s="16" t="s">
        <v>843</v>
      </c>
      <c r="BW585" s="16" t="s">
        <v>843</v>
      </c>
      <c r="BX585" s="16" t="s">
        <v>843</v>
      </c>
      <c r="BY585" s="16" t="s">
        <v>843</v>
      </c>
      <c r="BZ585" s="16" t="s">
        <v>843</v>
      </c>
      <c r="CA585" s="16" t="s">
        <v>843</v>
      </c>
      <c r="CC585" s="16" t="s">
        <v>867</v>
      </c>
      <c r="CD585" s="16" t="s">
        <v>6840</v>
      </c>
      <c r="CE585" s="16" t="s">
        <v>7537</v>
      </c>
      <c r="DN585" s="16" t="s">
        <v>4411</v>
      </c>
      <c r="DQ585" s="16" t="s">
        <v>7236</v>
      </c>
      <c r="DR585" s="16" t="s">
        <v>867</v>
      </c>
      <c r="DS585" s="16" t="s">
        <v>7313</v>
      </c>
      <c r="DX585" s="16" t="s">
        <v>867</v>
      </c>
      <c r="DY585" s="16" t="s">
        <v>867</v>
      </c>
      <c r="ES585" s="16" t="s">
        <v>865</v>
      </c>
      <c r="EU585" s="16" t="s">
        <v>7813</v>
      </c>
      <c r="EV585" s="16" t="s">
        <v>865</v>
      </c>
      <c r="HC585" s="16" t="s">
        <v>867</v>
      </c>
      <c r="HD585" s="16" t="s">
        <v>865</v>
      </c>
      <c r="JA585" s="16" t="s">
        <v>4813</v>
      </c>
      <c r="JB585" s="16" t="s">
        <v>865</v>
      </c>
      <c r="JC585" s="16" t="s">
        <v>865</v>
      </c>
      <c r="JD585" s="16" t="s">
        <v>865</v>
      </c>
      <c r="JE585" s="16" t="s">
        <v>865</v>
      </c>
      <c r="JF585" s="16" t="s">
        <v>865</v>
      </c>
      <c r="JG585" s="16" t="s">
        <v>1056</v>
      </c>
      <c r="JH585" s="16" t="s">
        <v>7582</v>
      </c>
      <c r="JJ585" s="16" t="s">
        <v>865</v>
      </c>
      <c r="KF585" s="16" t="s">
        <v>4951</v>
      </c>
      <c r="KI585" s="16" t="s">
        <v>4837</v>
      </c>
      <c r="KO585" s="16" t="s">
        <v>10211</v>
      </c>
      <c r="KP585" s="16" t="s">
        <v>10210</v>
      </c>
      <c r="KQ585" s="16" t="s">
        <v>8694</v>
      </c>
      <c r="KR585" s="16" t="s">
        <v>12022</v>
      </c>
      <c r="KS585" s="16" t="s">
        <v>10212</v>
      </c>
      <c r="KT585" s="16" t="s">
        <v>9148</v>
      </c>
      <c r="KU585" s="16" t="s">
        <v>844</v>
      </c>
      <c r="KV585" s="16" t="s">
        <v>9148</v>
      </c>
      <c r="KW585" s="16" t="s">
        <v>851</v>
      </c>
      <c r="KX585" s="16" t="s">
        <v>487</v>
      </c>
      <c r="KY585" s="16" t="s">
        <v>487</v>
      </c>
      <c r="KZ585" s="16" t="s">
        <v>487</v>
      </c>
      <c r="LC585" s="16" t="s">
        <v>10879</v>
      </c>
      <c r="LD585" s="16" t="s">
        <v>11692</v>
      </c>
      <c r="LE585" s="16" t="s">
        <v>11693</v>
      </c>
      <c r="LF585" s="16" t="s">
        <v>11654</v>
      </c>
      <c r="LI585" s="16" t="s">
        <v>11655</v>
      </c>
      <c r="LJ585" s="16" t="s">
        <v>843</v>
      </c>
      <c r="LL585" s="16" t="s">
        <v>8711</v>
      </c>
      <c r="LM585" s="16" t="s">
        <v>8741</v>
      </c>
      <c r="LO585" s="16" t="s">
        <v>1056</v>
      </c>
      <c r="LP585" s="16" t="s">
        <v>844</v>
      </c>
      <c r="LQ585" s="16" t="s">
        <v>1056</v>
      </c>
      <c r="LR585" s="16" t="s">
        <v>844</v>
      </c>
      <c r="LS585" s="16" t="s">
        <v>1056</v>
      </c>
      <c r="LT585" s="16" t="s">
        <v>844</v>
      </c>
      <c r="LU585" s="16" t="s">
        <v>1056</v>
      </c>
      <c r="LV585" s="16" t="s">
        <v>843</v>
      </c>
      <c r="LW585" s="16" t="s">
        <v>1056</v>
      </c>
      <c r="LX585" s="16" t="s">
        <v>843</v>
      </c>
      <c r="LY585" s="16" t="s">
        <v>843</v>
      </c>
      <c r="LZ585" s="16" t="s">
        <v>843</v>
      </c>
      <c r="MA585" s="16" t="s">
        <v>843</v>
      </c>
      <c r="MB585" s="16" t="s">
        <v>844</v>
      </c>
      <c r="MC585" s="16" t="s">
        <v>844</v>
      </c>
      <c r="ME585" s="16" t="s">
        <v>11677</v>
      </c>
      <c r="MF585" s="16" t="s">
        <v>8847</v>
      </c>
      <c r="MO585" s="16" t="s">
        <v>1809</v>
      </c>
      <c r="MP585" s="16" t="s">
        <v>1826</v>
      </c>
      <c r="MS585" s="16" t="s">
        <v>11978</v>
      </c>
      <c r="MT585" s="16" t="s">
        <v>9015</v>
      </c>
      <c r="MU585" s="16" t="s">
        <v>816</v>
      </c>
      <c r="MV585" s="16" t="s">
        <v>487</v>
      </c>
      <c r="MW585" s="16" t="s">
        <v>1266</v>
      </c>
      <c r="MX585" s="16" t="s">
        <v>1262</v>
      </c>
      <c r="MY585" s="16" t="s">
        <v>486</v>
      </c>
      <c r="MZ585" s="16" t="s">
        <v>486</v>
      </c>
      <c r="NA585" s="16" t="s">
        <v>487</v>
      </c>
      <c r="NB585" s="16" t="s">
        <v>1341</v>
      </c>
      <c r="NC585" s="16" t="s">
        <v>486</v>
      </c>
      <c r="NE585" s="16" t="s">
        <v>487</v>
      </c>
      <c r="NF585" s="16" t="s">
        <v>486</v>
      </c>
      <c r="NG585" s="16" t="s">
        <v>1376</v>
      </c>
      <c r="NI585" s="16" t="s">
        <v>11658</v>
      </c>
      <c r="NL585" s="16" t="s">
        <v>844</v>
      </c>
      <c r="NQ585" s="16" t="s">
        <v>1078</v>
      </c>
      <c r="NR585" s="16" t="s">
        <v>876</v>
      </c>
      <c r="NS585" s="16" t="s">
        <v>462</v>
      </c>
      <c r="NT585" s="16" t="s">
        <v>482</v>
      </c>
      <c r="NU585" s="16">
        <v>0.79400000000000004</v>
      </c>
      <c r="NV585" s="16" t="s">
        <v>824</v>
      </c>
      <c r="NW585" s="16" t="s">
        <v>1184</v>
      </c>
      <c r="NX585" s="16" t="s">
        <v>1142</v>
      </c>
      <c r="NY585" s="16" t="s">
        <v>824</v>
      </c>
      <c r="NZ585" s="16" t="s">
        <v>929</v>
      </c>
      <c r="OA585" s="16" t="s">
        <v>487</v>
      </c>
      <c r="OB585" s="16" t="s">
        <v>833</v>
      </c>
      <c r="OC585" s="16" t="s">
        <v>876</v>
      </c>
    </row>
    <row r="586" spans="1:393" x14ac:dyDescent="0.25">
      <c r="A586" s="16" t="s">
        <v>12023</v>
      </c>
      <c r="B586" s="16" t="s">
        <v>8759</v>
      </c>
      <c r="C586" s="16" t="s">
        <v>972</v>
      </c>
      <c r="D586" s="16" t="s">
        <v>844</v>
      </c>
      <c r="E586" s="16" t="s">
        <v>843</v>
      </c>
      <c r="F586" s="16" t="s">
        <v>843</v>
      </c>
      <c r="G586" s="16" t="s">
        <v>843</v>
      </c>
      <c r="H586" s="16" t="s">
        <v>843</v>
      </c>
      <c r="I586" s="16" t="s">
        <v>843</v>
      </c>
      <c r="J586" s="16" t="s">
        <v>843</v>
      </c>
      <c r="K586" s="16" t="s">
        <v>843</v>
      </c>
      <c r="L586" s="16" t="s">
        <v>843</v>
      </c>
      <c r="M586" s="16" t="s">
        <v>843</v>
      </c>
      <c r="N586" s="16" t="s">
        <v>843</v>
      </c>
      <c r="O586" s="16" t="s">
        <v>843</v>
      </c>
      <c r="Q586" s="16" t="s">
        <v>844</v>
      </c>
      <c r="R586" s="16">
        <v>6</v>
      </c>
      <c r="T586" s="16" t="s">
        <v>4216</v>
      </c>
      <c r="U586" s="16" t="s">
        <v>843</v>
      </c>
      <c r="V586" s="16" t="s">
        <v>843</v>
      </c>
      <c r="W586" s="16" t="s">
        <v>843</v>
      </c>
      <c r="X586" s="16" t="s">
        <v>843</v>
      </c>
      <c r="Y586" s="16" t="s">
        <v>843</v>
      </c>
      <c r="Z586" s="16" t="s">
        <v>843</v>
      </c>
      <c r="AA586" s="16" t="s">
        <v>843</v>
      </c>
      <c r="AB586" s="16" t="s">
        <v>843</v>
      </c>
      <c r="AC586" s="16" t="s">
        <v>844</v>
      </c>
      <c r="AF586" s="16" t="s">
        <v>11673</v>
      </c>
      <c r="AG586" s="16" t="s">
        <v>11777</v>
      </c>
      <c r="AH586" s="16" t="s">
        <v>843</v>
      </c>
      <c r="AI586" s="16" t="s">
        <v>844</v>
      </c>
      <c r="AJ586" s="16" t="s">
        <v>843</v>
      </c>
      <c r="AK586" s="16" t="s">
        <v>843</v>
      </c>
      <c r="AL586" s="16" t="s">
        <v>844</v>
      </c>
      <c r="AM586" s="16" t="s">
        <v>844</v>
      </c>
      <c r="AN586" s="16" t="s">
        <v>843</v>
      </c>
      <c r="AO586" s="16" t="s">
        <v>843</v>
      </c>
      <c r="AP586" s="16" t="s">
        <v>843</v>
      </c>
      <c r="AQ586" s="16" t="s">
        <v>844</v>
      </c>
      <c r="AR586" s="16" t="s">
        <v>4433</v>
      </c>
      <c r="AS586" s="16" t="s">
        <v>843</v>
      </c>
      <c r="AT586" s="16" t="s">
        <v>843</v>
      </c>
      <c r="AU586" s="16" t="s">
        <v>843</v>
      </c>
      <c r="AV586" s="16" t="s">
        <v>843</v>
      </c>
      <c r="AW586" s="16" t="s">
        <v>843</v>
      </c>
      <c r="AX586" s="16" t="s">
        <v>843</v>
      </c>
      <c r="AY586" s="16" t="s">
        <v>844</v>
      </c>
      <c r="BF586" s="16" t="s">
        <v>844</v>
      </c>
      <c r="BI586" s="16" t="s">
        <v>7776</v>
      </c>
      <c r="BJ586" s="16" t="s">
        <v>843</v>
      </c>
      <c r="BK586" s="16" t="s">
        <v>843</v>
      </c>
      <c r="BL586" s="16" t="s">
        <v>844</v>
      </c>
      <c r="BM586" s="16" t="s">
        <v>843</v>
      </c>
      <c r="BN586" s="16" t="s">
        <v>843</v>
      </c>
      <c r="BO586" s="16" t="s">
        <v>843</v>
      </c>
      <c r="BP586" s="16" t="s">
        <v>843</v>
      </c>
      <c r="BQ586" s="16" t="s">
        <v>843</v>
      </c>
      <c r="BR586" s="16" t="s">
        <v>7793</v>
      </c>
      <c r="BS586" s="16" t="s">
        <v>843</v>
      </c>
      <c r="BT586" s="16" t="s">
        <v>844</v>
      </c>
      <c r="BU586" s="16" t="s">
        <v>843</v>
      </c>
      <c r="BV586" s="16" t="s">
        <v>843</v>
      </c>
      <c r="BW586" s="16" t="s">
        <v>843</v>
      </c>
      <c r="BX586" s="16" t="s">
        <v>843</v>
      </c>
      <c r="BY586" s="16" t="s">
        <v>843</v>
      </c>
      <c r="BZ586" s="16" t="s">
        <v>843</v>
      </c>
      <c r="CA586" s="16" t="s">
        <v>843</v>
      </c>
      <c r="CC586" s="16" t="s">
        <v>867</v>
      </c>
      <c r="CD586" s="16" t="s">
        <v>6834</v>
      </c>
      <c r="CE586" s="16" t="s">
        <v>7537</v>
      </c>
      <c r="DN586" s="16" t="s">
        <v>4411</v>
      </c>
      <c r="DQ586" s="16" t="s">
        <v>7236</v>
      </c>
      <c r="DR586" s="16" t="s">
        <v>865</v>
      </c>
      <c r="DX586" s="16" t="s">
        <v>867</v>
      </c>
      <c r="DY586" s="16" t="s">
        <v>867</v>
      </c>
      <c r="ES586" s="16" t="s">
        <v>865</v>
      </c>
      <c r="EU586" s="16" t="s">
        <v>7813</v>
      </c>
      <c r="EV586" s="16" t="s">
        <v>865</v>
      </c>
      <c r="HC586" s="16" t="s">
        <v>867</v>
      </c>
      <c r="HD586" s="16" t="s">
        <v>865</v>
      </c>
      <c r="KO586" s="16" t="s">
        <v>10211</v>
      </c>
      <c r="KP586" s="16" t="s">
        <v>10210</v>
      </c>
      <c r="KQ586" s="16" t="s">
        <v>8694</v>
      </c>
      <c r="KR586" s="16" t="s">
        <v>12024</v>
      </c>
      <c r="KS586" s="16" t="s">
        <v>10212</v>
      </c>
      <c r="KT586" s="16" t="s">
        <v>9148</v>
      </c>
      <c r="KU586" s="16" t="s">
        <v>844</v>
      </c>
      <c r="KV586" s="16" t="s">
        <v>9148</v>
      </c>
      <c r="KW586" s="16" t="s">
        <v>851</v>
      </c>
      <c r="KX586" s="16" t="s">
        <v>487</v>
      </c>
      <c r="KY586" s="16" t="s">
        <v>487</v>
      </c>
      <c r="KZ586" s="16" t="s">
        <v>487</v>
      </c>
      <c r="LB586" s="16" t="s">
        <v>11653</v>
      </c>
      <c r="LC586" s="16" t="s">
        <v>10879</v>
      </c>
      <c r="LF586" s="16" t="s">
        <v>11654</v>
      </c>
      <c r="LI586" s="16" t="s">
        <v>11655</v>
      </c>
      <c r="LM586" s="16" t="s">
        <v>8741</v>
      </c>
      <c r="LO586" s="16" t="s">
        <v>1056</v>
      </c>
      <c r="LP586" s="16" t="s">
        <v>844</v>
      </c>
      <c r="LQ586" s="16" t="s">
        <v>1056</v>
      </c>
      <c r="LR586" s="16" t="s">
        <v>844</v>
      </c>
      <c r="LS586" s="16" t="s">
        <v>1056</v>
      </c>
      <c r="LT586" s="16" t="s">
        <v>844</v>
      </c>
      <c r="LU586" s="16" t="s">
        <v>1056</v>
      </c>
      <c r="LV586" s="16" t="s">
        <v>843</v>
      </c>
      <c r="LW586" s="16" t="s">
        <v>1056</v>
      </c>
      <c r="LX586" s="16" t="s">
        <v>843</v>
      </c>
      <c r="LY586" s="16" t="s">
        <v>843</v>
      </c>
      <c r="LZ586" s="16" t="s">
        <v>843</v>
      </c>
      <c r="MA586" s="16" t="s">
        <v>843</v>
      </c>
      <c r="MB586" s="16" t="s">
        <v>844</v>
      </c>
      <c r="MC586" s="16" t="s">
        <v>844</v>
      </c>
      <c r="ME586" s="16" t="s">
        <v>11677</v>
      </c>
      <c r="MF586" s="16" t="s">
        <v>8847</v>
      </c>
      <c r="MS586" s="16" t="s">
        <v>11978</v>
      </c>
      <c r="MT586" s="16" t="s">
        <v>9015</v>
      </c>
      <c r="MV586" s="16" t="s">
        <v>487</v>
      </c>
      <c r="MW586" s="16" t="s">
        <v>1263</v>
      </c>
      <c r="MX586" s="16" t="s">
        <v>1262</v>
      </c>
      <c r="MY586" s="16" t="s">
        <v>486</v>
      </c>
      <c r="MZ586" s="16" t="s">
        <v>486</v>
      </c>
      <c r="NA586" s="16" t="s">
        <v>486</v>
      </c>
      <c r="NC586" s="16" t="s">
        <v>486</v>
      </c>
      <c r="NE586" s="16" t="s">
        <v>487</v>
      </c>
      <c r="NF586" s="16" t="s">
        <v>486</v>
      </c>
      <c r="NI586" s="16" t="s">
        <v>11658</v>
      </c>
      <c r="NL586" s="16" t="s">
        <v>844</v>
      </c>
      <c r="NS586" s="16" t="s">
        <v>462</v>
      </c>
      <c r="NT586" s="16" t="s">
        <v>482</v>
      </c>
      <c r="NU586" s="16">
        <v>0.79400000000000004</v>
      </c>
      <c r="NV586" s="16" t="s">
        <v>860</v>
      </c>
      <c r="NW586" s="16" t="s">
        <v>1185</v>
      </c>
      <c r="NX586" s="16" t="s">
        <v>1142</v>
      </c>
      <c r="NY586" s="16" t="s">
        <v>1122</v>
      </c>
      <c r="NZ586" s="16" t="s">
        <v>936</v>
      </c>
    </row>
    <row r="587" spans="1:393" x14ac:dyDescent="0.25">
      <c r="A587" s="16" t="s">
        <v>12025</v>
      </c>
      <c r="B587" s="16" t="s">
        <v>844</v>
      </c>
      <c r="C587" s="16" t="s">
        <v>972</v>
      </c>
      <c r="D587" s="16" t="s">
        <v>844</v>
      </c>
      <c r="E587" s="16" t="s">
        <v>843</v>
      </c>
      <c r="F587" s="16" t="s">
        <v>843</v>
      </c>
      <c r="G587" s="16" t="s">
        <v>843</v>
      </c>
      <c r="H587" s="16" t="s">
        <v>843</v>
      </c>
      <c r="I587" s="16" t="s">
        <v>843</v>
      </c>
      <c r="J587" s="16" t="s">
        <v>843</v>
      </c>
      <c r="K587" s="16" t="s">
        <v>843</v>
      </c>
      <c r="L587" s="16" t="s">
        <v>843</v>
      </c>
      <c r="M587" s="16" t="s">
        <v>843</v>
      </c>
      <c r="N587" s="16" t="s">
        <v>843</v>
      </c>
      <c r="O587" s="16" t="s">
        <v>843</v>
      </c>
      <c r="Q587" s="16" t="s">
        <v>844</v>
      </c>
      <c r="R587" s="16">
        <v>74</v>
      </c>
      <c r="T587" s="16" t="s">
        <v>470</v>
      </c>
      <c r="U587" s="16" t="s">
        <v>844</v>
      </c>
      <c r="V587" s="16" t="s">
        <v>843</v>
      </c>
      <c r="W587" s="16" t="s">
        <v>844</v>
      </c>
      <c r="X587" s="16" t="s">
        <v>843</v>
      </c>
      <c r="Y587" s="16" t="s">
        <v>843</v>
      </c>
      <c r="Z587" s="16" t="s">
        <v>843</v>
      </c>
      <c r="AA587" s="16" t="s">
        <v>843</v>
      </c>
      <c r="AB587" s="16" t="s">
        <v>843</v>
      </c>
      <c r="AC587" s="16" t="s">
        <v>843</v>
      </c>
      <c r="AD587" s="16" t="s">
        <v>867</v>
      </c>
      <c r="AF587" s="16" t="s">
        <v>11659</v>
      </c>
      <c r="AG587" s="16" t="s">
        <v>11703</v>
      </c>
      <c r="AH587" s="16" t="s">
        <v>844</v>
      </c>
      <c r="AI587" s="16" t="s">
        <v>843</v>
      </c>
      <c r="AJ587" s="16" t="s">
        <v>844</v>
      </c>
      <c r="AK587" s="16" t="s">
        <v>843</v>
      </c>
      <c r="AL587" s="16" t="s">
        <v>844</v>
      </c>
      <c r="AM587" s="16" t="s">
        <v>843</v>
      </c>
      <c r="AN587" s="16" t="s">
        <v>843</v>
      </c>
      <c r="AO587" s="16" t="s">
        <v>843</v>
      </c>
      <c r="AP587" s="16" t="s">
        <v>843</v>
      </c>
      <c r="AQ587" s="16" t="s">
        <v>843</v>
      </c>
      <c r="AR587" s="16" t="s">
        <v>4415</v>
      </c>
      <c r="AS587" s="16" t="s">
        <v>844</v>
      </c>
      <c r="AT587" s="16" t="s">
        <v>843</v>
      </c>
      <c r="AU587" s="16" t="s">
        <v>843</v>
      </c>
      <c r="AV587" s="16" t="s">
        <v>843</v>
      </c>
      <c r="AW587" s="16" t="s">
        <v>843</v>
      </c>
      <c r="AX587" s="16" t="s">
        <v>843</v>
      </c>
      <c r="AY587" s="16" t="s">
        <v>843</v>
      </c>
      <c r="AZ587" s="16" t="s">
        <v>4440</v>
      </c>
      <c r="BF587" s="16" t="s">
        <v>843</v>
      </c>
      <c r="BI587" s="16" t="s">
        <v>7785</v>
      </c>
      <c r="BJ587" s="16" t="s">
        <v>843</v>
      </c>
      <c r="BK587" s="16" t="s">
        <v>843</v>
      </c>
      <c r="BL587" s="16" t="s">
        <v>843</v>
      </c>
      <c r="BM587" s="16" t="s">
        <v>843</v>
      </c>
      <c r="BN587" s="16" t="s">
        <v>843</v>
      </c>
      <c r="BO587" s="16" t="s">
        <v>844</v>
      </c>
      <c r="BP587" s="16" t="s">
        <v>843</v>
      </c>
      <c r="BQ587" s="16" t="s">
        <v>843</v>
      </c>
      <c r="DX587" s="16" t="s">
        <v>867</v>
      </c>
      <c r="DY587" s="16" t="s">
        <v>867</v>
      </c>
      <c r="ES587" s="16" t="s">
        <v>867</v>
      </c>
      <c r="EU587" s="16" t="s">
        <v>7813</v>
      </c>
      <c r="EV587" s="16" t="s">
        <v>865</v>
      </c>
      <c r="FF587" s="16" t="s">
        <v>7839</v>
      </c>
      <c r="HC587" s="16" t="s">
        <v>865</v>
      </c>
      <c r="JA587" s="16" t="s">
        <v>4813</v>
      </c>
      <c r="JB587" s="16" t="s">
        <v>865</v>
      </c>
      <c r="JC587" s="16" t="s">
        <v>865</v>
      </c>
      <c r="JD587" s="16" t="s">
        <v>865</v>
      </c>
      <c r="JE587" s="16" t="s">
        <v>865</v>
      </c>
      <c r="JF587" s="16" t="s">
        <v>865</v>
      </c>
      <c r="JG587" s="16" t="s">
        <v>843</v>
      </c>
      <c r="JH587" s="16" t="s">
        <v>4846</v>
      </c>
      <c r="KF587" s="16" t="s">
        <v>4926</v>
      </c>
      <c r="KI587" s="16" t="s">
        <v>4846</v>
      </c>
      <c r="KO587" s="16" t="s">
        <v>10217</v>
      </c>
      <c r="KP587" s="16" t="s">
        <v>10216</v>
      </c>
      <c r="KQ587" s="16" t="s">
        <v>8694</v>
      </c>
      <c r="KR587" s="16" t="s">
        <v>12026</v>
      </c>
      <c r="KS587" s="16" t="s">
        <v>10218</v>
      </c>
      <c r="KT587" s="16" t="s">
        <v>9148</v>
      </c>
      <c r="KU587" s="16" t="s">
        <v>844</v>
      </c>
      <c r="KV587" s="16" t="s">
        <v>9148</v>
      </c>
      <c r="KW587" s="16" t="s">
        <v>850</v>
      </c>
      <c r="KX587" s="16" t="s">
        <v>487</v>
      </c>
      <c r="KY587" s="16" t="s">
        <v>487</v>
      </c>
      <c r="KZ587" s="16" t="s">
        <v>487</v>
      </c>
      <c r="LC587" s="16" t="s">
        <v>10879</v>
      </c>
      <c r="LF587" s="16" t="s">
        <v>11654</v>
      </c>
      <c r="LI587" s="16" t="s">
        <v>11655</v>
      </c>
      <c r="LJ587" s="16" t="s">
        <v>843</v>
      </c>
      <c r="LL587" s="16" t="s">
        <v>8711</v>
      </c>
      <c r="LM587" s="16" t="s">
        <v>8741</v>
      </c>
      <c r="LO587" s="16" t="s">
        <v>843</v>
      </c>
      <c r="LP587" s="16" t="s">
        <v>843</v>
      </c>
      <c r="LQ587" s="16" t="s">
        <v>844</v>
      </c>
      <c r="LR587" s="16" t="s">
        <v>843</v>
      </c>
      <c r="LS587" s="16" t="s">
        <v>844</v>
      </c>
      <c r="LT587" s="16" t="s">
        <v>843</v>
      </c>
      <c r="LU587" s="16" t="s">
        <v>844</v>
      </c>
      <c r="LV587" s="16" t="s">
        <v>844</v>
      </c>
      <c r="LW587" s="16" t="s">
        <v>844</v>
      </c>
      <c r="LX587" s="16" t="s">
        <v>843</v>
      </c>
      <c r="LY587" s="16" t="s">
        <v>843</v>
      </c>
      <c r="LZ587" s="16" t="s">
        <v>843</v>
      </c>
      <c r="MA587" s="16" t="s">
        <v>843</v>
      </c>
      <c r="MB587" s="16" t="s">
        <v>843</v>
      </c>
      <c r="MC587" s="16" t="s">
        <v>843</v>
      </c>
      <c r="ME587" s="16" t="s">
        <v>11656</v>
      </c>
      <c r="MF587" s="16" t="s">
        <v>8847</v>
      </c>
      <c r="MO587" s="16" t="s">
        <v>1817</v>
      </c>
      <c r="MP587" s="16" t="s">
        <v>1824</v>
      </c>
      <c r="MR587" s="16" t="s">
        <v>470</v>
      </c>
      <c r="MS587" s="16" t="s">
        <v>11978</v>
      </c>
      <c r="MT587" s="16" t="s">
        <v>9009</v>
      </c>
      <c r="NC587" s="16" t="s">
        <v>487</v>
      </c>
      <c r="NE587" s="16" t="s">
        <v>486</v>
      </c>
      <c r="NG587" s="16" t="s">
        <v>1376</v>
      </c>
      <c r="NI587" s="16" t="s">
        <v>11658</v>
      </c>
      <c r="NR587" s="16" t="s">
        <v>878</v>
      </c>
      <c r="NS587" s="16" t="s">
        <v>462</v>
      </c>
      <c r="NT587" s="16" t="s">
        <v>482</v>
      </c>
      <c r="NU587" s="16">
        <v>0.79400000000000004</v>
      </c>
      <c r="NV587" s="16" t="s">
        <v>457</v>
      </c>
      <c r="NW587" s="16" t="s">
        <v>1177</v>
      </c>
      <c r="NX587" s="16" t="s">
        <v>1142</v>
      </c>
      <c r="OB587" s="16" t="s">
        <v>833</v>
      </c>
      <c r="OC587" s="16" t="s">
        <v>878</v>
      </c>
    </row>
    <row r="588" spans="1:393" x14ac:dyDescent="0.25">
      <c r="A588" s="16" t="s">
        <v>12027</v>
      </c>
      <c r="B588" s="16" t="s">
        <v>844</v>
      </c>
      <c r="C588" s="16" t="s">
        <v>972</v>
      </c>
      <c r="D588" s="16" t="s">
        <v>844</v>
      </c>
      <c r="E588" s="16" t="s">
        <v>843</v>
      </c>
      <c r="F588" s="16" t="s">
        <v>843</v>
      </c>
      <c r="G588" s="16" t="s">
        <v>843</v>
      </c>
      <c r="H588" s="16" t="s">
        <v>843</v>
      </c>
      <c r="I588" s="16" t="s">
        <v>843</v>
      </c>
      <c r="J588" s="16" t="s">
        <v>843</v>
      </c>
      <c r="K588" s="16" t="s">
        <v>843</v>
      </c>
      <c r="L588" s="16" t="s">
        <v>843</v>
      </c>
      <c r="M588" s="16" t="s">
        <v>843</v>
      </c>
      <c r="N588" s="16" t="s">
        <v>843</v>
      </c>
      <c r="O588" s="16" t="s">
        <v>843</v>
      </c>
      <c r="Q588" s="16" t="s">
        <v>844</v>
      </c>
      <c r="R588" s="16">
        <v>36</v>
      </c>
      <c r="T588" s="16" t="s">
        <v>470</v>
      </c>
      <c r="U588" s="16" t="s">
        <v>844</v>
      </c>
      <c r="V588" s="16" t="s">
        <v>843</v>
      </c>
      <c r="W588" s="16" t="s">
        <v>844</v>
      </c>
      <c r="X588" s="16" t="s">
        <v>843</v>
      </c>
      <c r="Y588" s="16" t="s">
        <v>843</v>
      </c>
      <c r="Z588" s="16" t="s">
        <v>843</v>
      </c>
      <c r="AA588" s="16" t="s">
        <v>843</v>
      </c>
      <c r="AB588" s="16" t="s">
        <v>844</v>
      </c>
      <c r="AC588" s="16" t="s">
        <v>843</v>
      </c>
      <c r="AD588" s="16" t="s">
        <v>867</v>
      </c>
      <c r="AF588" s="16" t="s">
        <v>11687</v>
      </c>
      <c r="AG588" s="16" t="s">
        <v>11725</v>
      </c>
      <c r="AH588" s="16" t="s">
        <v>844</v>
      </c>
      <c r="AI588" s="16" t="s">
        <v>844</v>
      </c>
      <c r="AJ588" s="16" t="s">
        <v>843</v>
      </c>
      <c r="AK588" s="16" t="s">
        <v>843</v>
      </c>
      <c r="AL588" s="16" t="s">
        <v>844</v>
      </c>
      <c r="AM588" s="16" t="s">
        <v>844</v>
      </c>
      <c r="AN588" s="16" t="s">
        <v>843</v>
      </c>
      <c r="AO588" s="16" t="s">
        <v>843</v>
      </c>
      <c r="AP588" s="16" t="s">
        <v>843</v>
      </c>
      <c r="AQ588" s="16" t="s">
        <v>844</v>
      </c>
      <c r="AR588" s="16" t="s">
        <v>4433</v>
      </c>
      <c r="AS588" s="16" t="s">
        <v>843</v>
      </c>
      <c r="AT588" s="16" t="s">
        <v>843</v>
      </c>
      <c r="AU588" s="16" t="s">
        <v>843</v>
      </c>
      <c r="AV588" s="16" t="s">
        <v>843</v>
      </c>
      <c r="AW588" s="16" t="s">
        <v>843</v>
      </c>
      <c r="AX588" s="16" t="s">
        <v>843</v>
      </c>
      <c r="AY588" s="16" t="s">
        <v>844</v>
      </c>
      <c r="BF588" s="16" t="s">
        <v>844</v>
      </c>
      <c r="BH588" s="16" t="s">
        <v>7380</v>
      </c>
      <c r="BI588" s="16" t="s">
        <v>7785</v>
      </c>
      <c r="BJ588" s="16" t="s">
        <v>843</v>
      </c>
      <c r="BK588" s="16" t="s">
        <v>843</v>
      </c>
      <c r="BL588" s="16" t="s">
        <v>843</v>
      </c>
      <c r="BM588" s="16" t="s">
        <v>843</v>
      </c>
      <c r="BN588" s="16" t="s">
        <v>843</v>
      </c>
      <c r="BO588" s="16" t="s">
        <v>844</v>
      </c>
      <c r="BP588" s="16" t="s">
        <v>843</v>
      </c>
      <c r="BQ588" s="16" t="s">
        <v>843</v>
      </c>
      <c r="DX588" s="16" t="s">
        <v>865</v>
      </c>
      <c r="ES588" s="16" t="s">
        <v>865</v>
      </c>
      <c r="EU588" s="16" t="s">
        <v>7810</v>
      </c>
      <c r="EV588" s="16" t="s">
        <v>865</v>
      </c>
      <c r="FT588" s="16" t="s">
        <v>865</v>
      </c>
      <c r="HC588" s="16" t="s">
        <v>865</v>
      </c>
      <c r="JA588" s="16" t="s">
        <v>4819</v>
      </c>
      <c r="JB588" s="16" t="s">
        <v>865</v>
      </c>
      <c r="JC588" s="16" t="s">
        <v>865</v>
      </c>
      <c r="JD588" s="16" t="s">
        <v>865</v>
      </c>
      <c r="JE588" s="16" t="s">
        <v>865</v>
      </c>
      <c r="JF588" s="16" t="s">
        <v>865</v>
      </c>
      <c r="JG588" s="16" t="s">
        <v>1056</v>
      </c>
      <c r="JH588" s="16" t="s">
        <v>7577</v>
      </c>
      <c r="JJ588" s="16" t="s">
        <v>864</v>
      </c>
      <c r="KF588" s="16" t="s">
        <v>4932</v>
      </c>
      <c r="KI588" s="16" t="s">
        <v>4843</v>
      </c>
      <c r="KO588" s="16" t="s">
        <v>10222</v>
      </c>
      <c r="KP588" s="16" t="s">
        <v>10221</v>
      </c>
      <c r="KQ588" s="16" t="s">
        <v>8694</v>
      </c>
      <c r="KR588" s="16" t="s">
        <v>12028</v>
      </c>
      <c r="KS588" s="16" t="s">
        <v>10223</v>
      </c>
      <c r="KT588" s="16" t="s">
        <v>9148</v>
      </c>
      <c r="KU588" s="16" t="s">
        <v>844</v>
      </c>
      <c r="KV588" s="16" t="s">
        <v>9148</v>
      </c>
      <c r="KW588" s="16" t="s">
        <v>851</v>
      </c>
      <c r="KY588" s="16" t="s">
        <v>486</v>
      </c>
      <c r="LC588" s="16" t="s">
        <v>10879</v>
      </c>
      <c r="LF588" s="16" t="s">
        <v>11654</v>
      </c>
      <c r="LI588" s="16" t="s">
        <v>11655</v>
      </c>
      <c r="LJ588" s="16" t="s">
        <v>843</v>
      </c>
      <c r="LM588" s="16" t="s">
        <v>8741</v>
      </c>
      <c r="LO588" s="16" t="s">
        <v>844</v>
      </c>
      <c r="LP588" s="16" t="s">
        <v>844</v>
      </c>
      <c r="LQ588" s="16" t="s">
        <v>844</v>
      </c>
      <c r="LR588" s="16" t="s">
        <v>844</v>
      </c>
      <c r="LS588" s="16" t="s">
        <v>844</v>
      </c>
      <c r="LT588" s="16" t="s">
        <v>843</v>
      </c>
      <c r="LU588" s="16" t="s">
        <v>843</v>
      </c>
      <c r="LV588" s="16" t="s">
        <v>843</v>
      </c>
      <c r="LW588" s="16" t="s">
        <v>843</v>
      </c>
      <c r="LX588" s="16" t="s">
        <v>843</v>
      </c>
      <c r="LY588" s="16" t="s">
        <v>843</v>
      </c>
      <c r="LZ588" s="16" t="s">
        <v>844</v>
      </c>
      <c r="MA588" s="16" t="s">
        <v>843</v>
      </c>
      <c r="MB588" s="16" t="s">
        <v>843</v>
      </c>
      <c r="MC588" s="16" t="s">
        <v>843</v>
      </c>
      <c r="ME588" s="16" t="s">
        <v>11656</v>
      </c>
      <c r="MF588" s="16" t="s">
        <v>8847</v>
      </c>
      <c r="MO588" s="16" t="s">
        <v>1813</v>
      </c>
      <c r="MP588" s="16" t="s">
        <v>13846</v>
      </c>
      <c r="MR588" s="16" t="s">
        <v>470</v>
      </c>
      <c r="MS588" s="16" t="s">
        <v>11978</v>
      </c>
      <c r="MT588" s="16" t="s">
        <v>9023</v>
      </c>
      <c r="MU588" s="16" t="s">
        <v>817</v>
      </c>
      <c r="NC588" s="16" t="s">
        <v>486</v>
      </c>
      <c r="ND588" s="16" t="s">
        <v>486</v>
      </c>
      <c r="NE588" s="16" t="s">
        <v>486</v>
      </c>
      <c r="NG588" s="16" t="s">
        <v>1369</v>
      </c>
      <c r="NI588" s="16" t="s">
        <v>11658</v>
      </c>
      <c r="NS588" s="16" t="s">
        <v>462</v>
      </c>
      <c r="NT588" s="16" t="s">
        <v>482</v>
      </c>
      <c r="NU588" s="16">
        <v>0.79400000000000004</v>
      </c>
      <c r="NV588" s="16" t="s">
        <v>451</v>
      </c>
      <c r="NW588" s="16" t="s">
        <v>1175</v>
      </c>
      <c r="NX588" s="16" t="s">
        <v>1142</v>
      </c>
      <c r="OC588" s="16" t="s">
        <v>451</v>
      </c>
    </row>
    <row r="589" spans="1:393" x14ac:dyDescent="0.25">
      <c r="A589" s="16" t="s">
        <v>12029</v>
      </c>
      <c r="B589" s="16" t="s">
        <v>1056</v>
      </c>
      <c r="C589" s="16" t="s">
        <v>972</v>
      </c>
      <c r="D589" s="16" t="s">
        <v>844</v>
      </c>
      <c r="E589" s="16" t="s">
        <v>843</v>
      </c>
      <c r="F589" s="16" t="s">
        <v>843</v>
      </c>
      <c r="G589" s="16" t="s">
        <v>843</v>
      </c>
      <c r="H589" s="16" t="s">
        <v>843</v>
      </c>
      <c r="I589" s="16" t="s">
        <v>843</v>
      </c>
      <c r="J589" s="16" t="s">
        <v>843</v>
      </c>
      <c r="K589" s="16" t="s">
        <v>843</v>
      </c>
      <c r="L589" s="16" t="s">
        <v>843</v>
      </c>
      <c r="M589" s="16" t="s">
        <v>843</v>
      </c>
      <c r="N589" s="16" t="s">
        <v>843</v>
      </c>
      <c r="O589" s="16" t="s">
        <v>843</v>
      </c>
      <c r="Q589" s="16" t="s">
        <v>844</v>
      </c>
      <c r="R589" s="16">
        <v>12</v>
      </c>
      <c r="T589" s="16" t="s">
        <v>474</v>
      </c>
      <c r="U589" s="16" t="s">
        <v>843</v>
      </c>
      <c r="V589" s="16" t="s">
        <v>844</v>
      </c>
      <c r="W589" s="16" t="s">
        <v>843</v>
      </c>
      <c r="X589" s="16" t="s">
        <v>843</v>
      </c>
      <c r="Y589" s="16" t="s">
        <v>843</v>
      </c>
      <c r="Z589" s="16" t="s">
        <v>844</v>
      </c>
      <c r="AA589" s="16" t="s">
        <v>843</v>
      </c>
      <c r="AB589" s="16" t="s">
        <v>843</v>
      </c>
      <c r="AC589" s="16" t="s">
        <v>844</v>
      </c>
      <c r="AF589" s="16" t="s">
        <v>11687</v>
      </c>
      <c r="AG589" s="16" t="s">
        <v>11710</v>
      </c>
      <c r="AH589" s="16" t="s">
        <v>844</v>
      </c>
      <c r="AI589" s="16" t="s">
        <v>843</v>
      </c>
      <c r="AJ589" s="16" t="s">
        <v>843</v>
      </c>
      <c r="AK589" s="16" t="s">
        <v>843</v>
      </c>
      <c r="AL589" s="16" t="s">
        <v>844</v>
      </c>
      <c r="AM589" s="16" t="s">
        <v>844</v>
      </c>
      <c r="AN589" s="16" t="s">
        <v>843</v>
      </c>
      <c r="AO589" s="16" t="s">
        <v>843</v>
      </c>
      <c r="AP589" s="16" t="s">
        <v>843</v>
      </c>
      <c r="AQ589" s="16" t="s">
        <v>844</v>
      </c>
      <c r="AR589" s="16" t="s">
        <v>4433</v>
      </c>
      <c r="AS589" s="16" t="s">
        <v>843</v>
      </c>
      <c r="AT589" s="16" t="s">
        <v>843</v>
      </c>
      <c r="AU589" s="16" t="s">
        <v>843</v>
      </c>
      <c r="AV589" s="16" t="s">
        <v>843</v>
      </c>
      <c r="AW589" s="16" t="s">
        <v>843</v>
      </c>
      <c r="AX589" s="16" t="s">
        <v>843</v>
      </c>
      <c r="AY589" s="16" t="s">
        <v>844</v>
      </c>
      <c r="BF589" s="16" t="s">
        <v>844</v>
      </c>
      <c r="BH589" s="16" t="s">
        <v>7383</v>
      </c>
      <c r="BI589" s="16" t="s">
        <v>7776</v>
      </c>
      <c r="BJ589" s="16" t="s">
        <v>843</v>
      </c>
      <c r="BK589" s="16" t="s">
        <v>843</v>
      </c>
      <c r="BL589" s="16" t="s">
        <v>844</v>
      </c>
      <c r="BM589" s="16" t="s">
        <v>843</v>
      </c>
      <c r="BN589" s="16" t="s">
        <v>843</v>
      </c>
      <c r="BO589" s="16" t="s">
        <v>843</v>
      </c>
      <c r="BP589" s="16" t="s">
        <v>843</v>
      </c>
      <c r="BQ589" s="16" t="s">
        <v>843</v>
      </c>
      <c r="BR589" s="16" t="s">
        <v>7793</v>
      </c>
      <c r="BS589" s="16" t="s">
        <v>843</v>
      </c>
      <c r="BT589" s="16" t="s">
        <v>844</v>
      </c>
      <c r="BU589" s="16" t="s">
        <v>843</v>
      </c>
      <c r="BV589" s="16" t="s">
        <v>843</v>
      </c>
      <c r="BW589" s="16" t="s">
        <v>843</v>
      </c>
      <c r="BX589" s="16" t="s">
        <v>843</v>
      </c>
      <c r="BY589" s="16" t="s">
        <v>843</v>
      </c>
      <c r="BZ589" s="16" t="s">
        <v>843</v>
      </c>
      <c r="CA589" s="16" t="s">
        <v>843</v>
      </c>
      <c r="CC589" s="16" t="s">
        <v>867</v>
      </c>
      <c r="CD589" s="16" t="s">
        <v>6840</v>
      </c>
      <c r="CE589" s="16" t="s">
        <v>7537</v>
      </c>
      <c r="DN589" s="16" t="s">
        <v>4411</v>
      </c>
      <c r="DQ589" s="16" t="s">
        <v>7093</v>
      </c>
      <c r="DR589" s="16" t="s">
        <v>865</v>
      </c>
      <c r="DX589" s="16" t="s">
        <v>865</v>
      </c>
      <c r="ES589" s="16" t="s">
        <v>865</v>
      </c>
      <c r="EU589" s="16" t="s">
        <v>7810</v>
      </c>
      <c r="EV589" s="16" t="s">
        <v>865</v>
      </c>
      <c r="HC589" s="16" t="s">
        <v>865</v>
      </c>
      <c r="KO589" s="16" t="s">
        <v>10222</v>
      </c>
      <c r="KP589" s="16" t="s">
        <v>10221</v>
      </c>
      <c r="KQ589" s="16" t="s">
        <v>8694</v>
      </c>
      <c r="KR589" s="16" t="s">
        <v>12030</v>
      </c>
      <c r="KS589" s="16" t="s">
        <v>10223</v>
      </c>
      <c r="KT589" s="16" t="s">
        <v>9148</v>
      </c>
      <c r="KU589" s="16" t="s">
        <v>844</v>
      </c>
      <c r="KV589" s="16" t="s">
        <v>9148</v>
      </c>
      <c r="KW589" s="16" t="s">
        <v>851</v>
      </c>
      <c r="KY589" s="16" t="s">
        <v>486</v>
      </c>
      <c r="LC589" s="16" t="s">
        <v>10879</v>
      </c>
      <c r="LD589" s="16" t="s">
        <v>11692</v>
      </c>
      <c r="LE589" s="16" t="s">
        <v>11693</v>
      </c>
      <c r="LF589" s="16" t="s">
        <v>11654</v>
      </c>
      <c r="LI589" s="16" t="s">
        <v>11655</v>
      </c>
      <c r="LM589" s="16" t="s">
        <v>8741</v>
      </c>
      <c r="LO589" s="16" t="s">
        <v>844</v>
      </c>
      <c r="LP589" s="16" t="s">
        <v>844</v>
      </c>
      <c r="LQ589" s="16" t="s">
        <v>844</v>
      </c>
      <c r="LR589" s="16" t="s">
        <v>844</v>
      </c>
      <c r="LS589" s="16" t="s">
        <v>844</v>
      </c>
      <c r="LT589" s="16" t="s">
        <v>843</v>
      </c>
      <c r="LU589" s="16" t="s">
        <v>843</v>
      </c>
      <c r="LV589" s="16" t="s">
        <v>843</v>
      </c>
      <c r="LW589" s="16" t="s">
        <v>843</v>
      </c>
      <c r="LX589" s="16" t="s">
        <v>843</v>
      </c>
      <c r="LY589" s="16" t="s">
        <v>843</v>
      </c>
      <c r="LZ589" s="16" t="s">
        <v>844</v>
      </c>
      <c r="MA589" s="16" t="s">
        <v>843</v>
      </c>
      <c r="MB589" s="16" t="s">
        <v>843</v>
      </c>
      <c r="MC589" s="16" t="s">
        <v>843</v>
      </c>
      <c r="ME589" s="16" t="s">
        <v>11677</v>
      </c>
      <c r="MF589" s="16" t="s">
        <v>8847</v>
      </c>
      <c r="MR589" s="16" t="s">
        <v>474</v>
      </c>
      <c r="MS589" s="16" t="s">
        <v>11978</v>
      </c>
      <c r="MT589" s="16" t="s">
        <v>9023</v>
      </c>
      <c r="MU589" s="16" t="s">
        <v>817</v>
      </c>
      <c r="MV589" s="16" t="s">
        <v>487</v>
      </c>
      <c r="MW589" s="16" t="s">
        <v>1266</v>
      </c>
      <c r="MX589" s="16" t="s">
        <v>1262</v>
      </c>
      <c r="MY589" s="16" t="s">
        <v>486</v>
      </c>
      <c r="MZ589" s="16" t="s">
        <v>487</v>
      </c>
      <c r="NA589" s="16" t="s">
        <v>486</v>
      </c>
      <c r="NC589" s="16" t="s">
        <v>486</v>
      </c>
      <c r="NE589" s="16" t="s">
        <v>486</v>
      </c>
      <c r="NI589" s="16" t="s">
        <v>11658</v>
      </c>
      <c r="NL589" s="16" t="s">
        <v>844</v>
      </c>
      <c r="NS589" s="16" t="s">
        <v>462</v>
      </c>
      <c r="NT589" s="16" t="s">
        <v>482</v>
      </c>
      <c r="NU589" s="16">
        <v>0.79400000000000004</v>
      </c>
      <c r="NV589" s="16" t="s">
        <v>824</v>
      </c>
      <c r="NW589" s="16" t="s">
        <v>1179</v>
      </c>
      <c r="NX589" s="16" t="s">
        <v>1142</v>
      </c>
      <c r="NY589" s="16" t="s">
        <v>824</v>
      </c>
      <c r="NZ589" s="16" t="s">
        <v>929</v>
      </c>
    </row>
    <row r="590" spans="1:393" x14ac:dyDescent="0.25">
      <c r="A590" s="16" t="s">
        <v>12031</v>
      </c>
      <c r="B590" s="16" t="s">
        <v>844</v>
      </c>
      <c r="C590" s="16" t="s">
        <v>972</v>
      </c>
      <c r="D590" s="16" t="s">
        <v>844</v>
      </c>
      <c r="E590" s="16" t="s">
        <v>843</v>
      </c>
      <c r="F590" s="16" t="s">
        <v>843</v>
      </c>
      <c r="G590" s="16" t="s">
        <v>843</v>
      </c>
      <c r="H590" s="16" t="s">
        <v>843</v>
      </c>
      <c r="I590" s="16" t="s">
        <v>843</v>
      </c>
      <c r="J590" s="16" t="s">
        <v>843</v>
      </c>
      <c r="K590" s="16" t="s">
        <v>843</v>
      </c>
      <c r="L590" s="16" t="s">
        <v>843</v>
      </c>
      <c r="M590" s="16" t="s">
        <v>843</v>
      </c>
      <c r="N590" s="16" t="s">
        <v>843</v>
      </c>
      <c r="O590" s="16" t="s">
        <v>843</v>
      </c>
      <c r="Q590" s="16" t="s">
        <v>844</v>
      </c>
      <c r="R590" s="16">
        <v>39</v>
      </c>
      <c r="T590" s="16" t="s">
        <v>470</v>
      </c>
      <c r="U590" s="16" t="s">
        <v>844</v>
      </c>
      <c r="V590" s="16" t="s">
        <v>843</v>
      </c>
      <c r="W590" s="16" t="s">
        <v>844</v>
      </c>
      <c r="X590" s="16" t="s">
        <v>843</v>
      </c>
      <c r="Y590" s="16" t="s">
        <v>843</v>
      </c>
      <c r="Z590" s="16" t="s">
        <v>843</v>
      </c>
      <c r="AA590" s="16" t="s">
        <v>843</v>
      </c>
      <c r="AB590" s="16" t="s">
        <v>844</v>
      </c>
      <c r="AC590" s="16" t="s">
        <v>843</v>
      </c>
      <c r="AD590" s="16" t="s">
        <v>867</v>
      </c>
      <c r="AF590" s="16" t="s">
        <v>11740</v>
      </c>
      <c r="AG590" s="16" t="s">
        <v>11652</v>
      </c>
      <c r="AH590" s="16" t="s">
        <v>844</v>
      </c>
      <c r="AI590" s="16" t="s">
        <v>843</v>
      </c>
      <c r="AJ590" s="16" t="s">
        <v>844</v>
      </c>
      <c r="AK590" s="16" t="s">
        <v>843</v>
      </c>
      <c r="AL590" s="16" t="s">
        <v>844</v>
      </c>
      <c r="AM590" s="16" t="s">
        <v>844</v>
      </c>
      <c r="AN590" s="16" t="s">
        <v>843</v>
      </c>
      <c r="AO590" s="16" t="s">
        <v>843</v>
      </c>
      <c r="AP590" s="16" t="s">
        <v>843</v>
      </c>
      <c r="AQ590" s="16" t="s">
        <v>844</v>
      </c>
      <c r="AR590" s="16" t="s">
        <v>4433</v>
      </c>
      <c r="AS590" s="16" t="s">
        <v>843</v>
      </c>
      <c r="AT590" s="16" t="s">
        <v>843</v>
      </c>
      <c r="AU590" s="16" t="s">
        <v>843</v>
      </c>
      <c r="AV590" s="16" t="s">
        <v>843</v>
      </c>
      <c r="AW590" s="16" t="s">
        <v>843</v>
      </c>
      <c r="AX590" s="16" t="s">
        <v>843</v>
      </c>
      <c r="AY590" s="16" t="s">
        <v>844</v>
      </c>
      <c r="BF590" s="16" t="s">
        <v>844</v>
      </c>
      <c r="BH590" s="16" t="s">
        <v>7383</v>
      </c>
      <c r="BI590" s="16" t="s">
        <v>7785</v>
      </c>
      <c r="BJ590" s="16" t="s">
        <v>843</v>
      </c>
      <c r="BK590" s="16" t="s">
        <v>843</v>
      </c>
      <c r="BL590" s="16" t="s">
        <v>843</v>
      </c>
      <c r="BM590" s="16" t="s">
        <v>843</v>
      </c>
      <c r="BN590" s="16" t="s">
        <v>843</v>
      </c>
      <c r="BO590" s="16" t="s">
        <v>844</v>
      </c>
      <c r="BP590" s="16" t="s">
        <v>843</v>
      </c>
      <c r="BQ590" s="16" t="s">
        <v>843</v>
      </c>
      <c r="DX590" s="16" t="s">
        <v>865</v>
      </c>
      <c r="ES590" s="16" t="s">
        <v>865</v>
      </c>
      <c r="EU590" s="16" t="s">
        <v>7810</v>
      </c>
      <c r="EV590" s="16" t="s">
        <v>865</v>
      </c>
      <c r="FT590" s="16" t="s">
        <v>865</v>
      </c>
      <c r="HC590" s="16" t="s">
        <v>865</v>
      </c>
      <c r="JA590" s="16" t="s">
        <v>4822</v>
      </c>
      <c r="JB590" s="16" t="s">
        <v>867</v>
      </c>
      <c r="JC590" s="16" t="s">
        <v>865</v>
      </c>
      <c r="JG590" s="16" t="s">
        <v>1056</v>
      </c>
      <c r="JV590" s="16">
        <v>56</v>
      </c>
      <c r="JW590" s="16" t="s">
        <v>7603</v>
      </c>
      <c r="JY590" s="16">
        <v>6000</v>
      </c>
      <c r="JZ590" s="16" t="s">
        <v>4883</v>
      </c>
      <c r="KB590" s="16" t="s">
        <v>7616</v>
      </c>
      <c r="KD590" s="16" t="s">
        <v>4917</v>
      </c>
      <c r="KE590" s="16" t="s">
        <v>7277</v>
      </c>
      <c r="KF590" s="16" t="s">
        <v>4411</v>
      </c>
      <c r="KH590" s="16" t="s">
        <v>7639</v>
      </c>
      <c r="KI590" s="16" t="s">
        <v>4982</v>
      </c>
      <c r="KK590" s="16" t="s">
        <v>4910</v>
      </c>
      <c r="KM590" s="16" t="s">
        <v>7616</v>
      </c>
      <c r="KO590" s="16" t="s">
        <v>10226</v>
      </c>
      <c r="KP590" s="16" t="s">
        <v>10225</v>
      </c>
      <c r="KQ590" s="16" t="s">
        <v>8694</v>
      </c>
      <c r="KR590" s="16" t="s">
        <v>12032</v>
      </c>
      <c r="KS590" s="16" t="s">
        <v>10227</v>
      </c>
      <c r="KT590" s="16" t="s">
        <v>9148</v>
      </c>
      <c r="KU590" s="16" t="s">
        <v>844</v>
      </c>
      <c r="KV590" s="16" t="s">
        <v>9148</v>
      </c>
      <c r="KW590" s="16" t="s">
        <v>851</v>
      </c>
      <c r="KY590" s="16" t="s">
        <v>486</v>
      </c>
      <c r="LC590" s="16" t="s">
        <v>10879</v>
      </c>
      <c r="LF590" s="16" t="s">
        <v>11654</v>
      </c>
      <c r="LI590" s="16" t="s">
        <v>11655</v>
      </c>
      <c r="LJ590" s="16" t="s">
        <v>831</v>
      </c>
      <c r="LK590" s="16" t="s">
        <v>831</v>
      </c>
      <c r="LL590" s="16" t="s">
        <v>8756</v>
      </c>
      <c r="LM590" s="16" t="s">
        <v>8741</v>
      </c>
      <c r="LO590" s="16" t="s">
        <v>1056</v>
      </c>
      <c r="LP590" s="16" t="s">
        <v>844</v>
      </c>
      <c r="LQ590" s="16" t="s">
        <v>8732</v>
      </c>
      <c r="LR590" s="16" t="s">
        <v>843</v>
      </c>
      <c r="LS590" s="16" t="s">
        <v>844</v>
      </c>
      <c r="LT590" s="16" t="s">
        <v>843</v>
      </c>
      <c r="LU590" s="16" t="s">
        <v>843</v>
      </c>
      <c r="LV590" s="16" t="s">
        <v>843</v>
      </c>
      <c r="LW590" s="16" t="s">
        <v>843</v>
      </c>
      <c r="LX590" s="16" t="s">
        <v>844</v>
      </c>
      <c r="LY590" s="16" t="s">
        <v>843</v>
      </c>
      <c r="LZ590" s="16" t="s">
        <v>843</v>
      </c>
      <c r="MA590" s="16" t="s">
        <v>844</v>
      </c>
      <c r="MB590" s="16" t="s">
        <v>843</v>
      </c>
      <c r="MC590" s="16" t="s">
        <v>844</v>
      </c>
      <c r="ME590" s="16" t="s">
        <v>11656</v>
      </c>
      <c r="MF590" s="16" t="s">
        <v>8847</v>
      </c>
      <c r="MG590" s="16" t="s">
        <v>1840</v>
      </c>
      <c r="MH590" s="16" t="s">
        <v>11668</v>
      </c>
      <c r="MI590" s="16" t="s">
        <v>11668</v>
      </c>
      <c r="MJ590" s="16" t="s">
        <v>1840</v>
      </c>
      <c r="MK590" s="16" t="s">
        <v>9117</v>
      </c>
      <c r="ML590" s="16" t="s">
        <v>1790</v>
      </c>
      <c r="MM590" s="16" t="s">
        <v>487</v>
      </c>
      <c r="MN590" s="16" t="s">
        <v>1798</v>
      </c>
      <c r="MP590" s="16" t="s">
        <v>1829</v>
      </c>
      <c r="MQ590" s="16" t="s">
        <v>1787</v>
      </c>
      <c r="MR590" s="16" t="s">
        <v>470</v>
      </c>
      <c r="MS590" s="16" t="s">
        <v>11978</v>
      </c>
      <c r="MT590" s="16" t="s">
        <v>8972</v>
      </c>
      <c r="MU590" s="16" t="s">
        <v>817</v>
      </c>
      <c r="NC590" s="16" t="s">
        <v>486</v>
      </c>
      <c r="ND590" s="16" t="s">
        <v>486</v>
      </c>
      <c r="NE590" s="16" t="s">
        <v>486</v>
      </c>
      <c r="NG590" s="16" t="s">
        <v>1378</v>
      </c>
      <c r="NH590" s="16" t="s">
        <v>1913</v>
      </c>
      <c r="NI590" s="16" t="s">
        <v>11658</v>
      </c>
      <c r="NJ590" s="16" t="s">
        <v>11820</v>
      </c>
      <c r="NK590" s="16" t="s">
        <v>10365</v>
      </c>
      <c r="NR590" s="16" t="s">
        <v>451</v>
      </c>
      <c r="NS590" s="16" t="s">
        <v>462</v>
      </c>
      <c r="NT590" s="16" t="s">
        <v>482</v>
      </c>
      <c r="NU590" s="16">
        <v>0.79400000000000004</v>
      </c>
      <c r="NV590" s="16" t="s">
        <v>451</v>
      </c>
      <c r="NW590" s="16" t="s">
        <v>1175</v>
      </c>
      <c r="NX590" s="16" t="s">
        <v>1142</v>
      </c>
      <c r="OB590" s="16" t="s">
        <v>831</v>
      </c>
      <c r="OC590" s="16" t="s">
        <v>451</v>
      </c>
    </row>
    <row r="591" spans="1:393" x14ac:dyDescent="0.25">
      <c r="A591" s="16" t="s">
        <v>12033</v>
      </c>
      <c r="B591" s="16" t="s">
        <v>1056</v>
      </c>
      <c r="C591" s="16" t="s">
        <v>972</v>
      </c>
      <c r="D591" s="16" t="s">
        <v>844</v>
      </c>
      <c r="E591" s="16" t="s">
        <v>843</v>
      </c>
      <c r="F591" s="16" t="s">
        <v>843</v>
      </c>
      <c r="G591" s="16" t="s">
        <v>843</v>
      </c>
      <c r="H591" s="16" t="s">
        <v>843</v>
      </c>
      <c r="I591" s="16" t="s">
        <v>843</v>
      </c>
      <c r="J591" s="16" t="s">
        <v>843</v>
      </c>
      <c r="K591" s="16" t="s">
        <v>843</v>
      </c>
      <c r="L591" s="16" t="s">
        <v>843</v>
      </c>
      <c r="M591" s="16" t="s">
        <v>843</v>
      </c>
      <c r="N591" s="16" t="s">
        <v>843</v>
      </c>
      <c r="O591" s="16" t="s">
        <v>843</v>
      </c>
      <c r="Q591" s="16" t="s">
        <v>844</v>
      </c>
      <c r="R591" s="16">
        <v>16</v>
      </c>
      <c r="T591" s="16" t="s">
        <v>470</v>
      </c>
      <c r="U591" s="16" t="s">
        <v>844</v>
      </c>
      <c r="V591" s="16" t="s">
        <v>843</v>
      </c>
      <c r="W591" s="16" t="s">
        <v>843</v>
      </c>
      <c r="X591" s="16" t="s">
        <v>843</v>
      </c>
      <c r="Y591" s="16" t="s">
        <v>844</v>
      </c>
      <c r="Z591" s="16" t="s">
        <v>843</v>
      </c>
      <c r="AA591" s="16" t="s">
        <v>843</v>
      </c>
      <c r="AB591" s="16" t="s">
        <v>844</v>
      </c>
      <c r="AC591" s="16" t="s">
        <v>844</v>
      </c>
      <c r="AD591" s="16" t="s">
        <v>865</v>
      </c>
      <c r="AF591" s="16" t="s">
        <v>11740</v>
      </c>
      <c r="AG591" s="16" t="s">
        <v>11725</v>
      </c>
      <c r="AH591" s="16" t="s">
        <v>844</v>
      </c>
      <c r="AI591" s="16" t="s">
        <v>844</v>
      </c>
      <c r="AJ591" s="16" t="s">
        <v>843</v>
      </c>
      <c r="AK591" s="16" t="s">
        <v>843</v>
      </c>
      <c r="AL591" s="16" t="s">
        <v>844</v>
      </c>
      <c r="AM591" s="16" t="s">
        <v>844</v>
      </c>
      <c r="AN591" s="16" t="s">
        <v>843</v>
      </c>
      <c r="AO591" s="16" t="s">
        <v>843</v>
      </c>
      <c r="AP591" s="16" t="s">
        <v>843</v>
      </c>
      <c r="AQ591" s="16" t="s">
        <v>844</v>
      </c>
      <c r="AR591" s="16" t="s">
        <v>4415</v>
      </c>
      <c r="AS591" s="16" t="s">
        <v>844</v>
      </c>
      <c r="AT591" s="16" t="s">
        <v>843</v>
      </c>
      <c r="AU591" s="16" t="s">
        <v>843</v>
      </c>
      <c r="AV591" s="16" t="s">
        <v>843</v>
      </c>
      <c r="AW591" s="16" t="s">
        <v>843</v>
      </c>
      <c r="AX591" s="16" t="s">
        <v>843</v>
      </c>
      <c r="AY591" s="16" t="s">
        <v>843</v>
      </c>
      <c r="AZ591" s="16" t="s">
        <v>4437</v>
      </c>
      <c r="BF591" s="16" t="s">
        <v>844</v>
      </c>
      <c r="BH591" s="16" t="s">
        <v>7383</v>
      </c>
      <c r="BI591" s="16" t="s">
        <v>7773</v>
      </c>
      <c r="BJ591" s="16" t="s">
        <v>843</v>
      </c>
      <c r="BK591" s="16" t="s">
        <v>844</v>
      </c>
      <c r="BL591" s="16" t="s">
        <v>843</v>
      </c>
      <c r="BM591" s="16" t="s">
        <v>843</v>
      </c>
      <c r="BN591" s="16" t="s">
        <v>843</v>
      </c>
      <c r="BO591" s="16" t="s">
        <v>843</v>
      </c>
      <c r="BP591" s="16" t="s">
        <v>843</v>
      </c>
      <c r="BQ591" s="16" t="s">
        <v>843</v>
      </c>
      <c r="BR591" s="16" t="s">
        <v>7793</v>
      </c>
      <c r="BS591" s="16" t="s">
        <v>843</v>
      </c>
      <c r="BT591" s="16" t="s">
        <v>844</v>
      </c>
      <c r="BU591" s="16" t="s">
        <v>843</v>
      </c>
      <c r="BV591" s="16" t="s">
        <v>843</v>
      </c>
      <c r="BW591" s="16" t="s">
        <v>843</v>
      </c>
      <c r="BX591" s="16" t="s">
        <v>843</v>
      </c>
      <c r="BY591" s="16" t="s">
        <v>843</v>
      </c>
      <c r="BZ591" s="16" t="s">
        <v>843</v>
      </c>
      <c r="CA591" s="16" t="s">
        <v>843</v>
      </c>
      <c r="CC591" s="16" t="s">
        <v>867</v>
      </c>
      <c r="CD591" s="16" t="s">
        <v>6840</v>
      </c>
      <c r="CE591" s="16" t="s">
        <v>7537</v>
      </c>
      <c r="DN591" s="16" t="s">
        <v>4411</v>
      </c>
      <c r="DQ591" s="16" t="s">
        <v>7093</v>
      </c>
      <c r="DR591" s="16" t="s">
        <v>865</v>
      </c>
      <c r="DX591" s="16" t="s">
        <v>867</v>
      </c>
      <c r="DY591" s="16" t="s">
        <v>867</v>
      </c>
      <c r="ES591" s="16" t="s">
        <v>865</v>
      </c>
      <c r="EU591" s="16" t="s">
        <v>7813</v>
      </c>
      <c r="EV591" s="16" t="s">
        <v>865</v>
      </c>
      <c r="FT591" s="16" t="s">
        <v>865</v>
      </c>
      <c r="HC591" s="16" t="s">
        <v>865</v>
      </c>
      <c r="JA591" s="16" t="s">
        <v>4813</v>
      </c>
      <c r="JB591" s="16" t="s">
        <v>865</v>
      </c>
      <c r="JC591" s="16" t="s">
        <v>865</v>
      </c>
      <c r="JD591" s="16" t="s">
        <v>865</v>
      </c>
      <c r="JE591" s="16" t="s">
        <v>865</v>
      </c>
      <c r="JF591" s="16" t="s">
        <v>865</v>
      </c>
      <c r="JG591" s="16" t="s">
        <v>1056</v>
      </c>
      <c r="JH591" s="16" t="s">
        <v>7582</v>
      </c>
      <c r="JJ591" s="16" t="s">
        <v>865</v>
      </c>
      <c r="KF591" s="16" t="s">
        <v>4926</v>
      </c>
      <c r="KI591" s="16" t="s">
        <v>4837</v>
      </c>
      <c r="KO591" s="16" t="s">
        <v>10226</v>
      </c>
      <c r="KP591" s="16" t="s">
        <v>10225</v>
      </c>
      <c r="KQ591" s="16" t="s">
        <v>8694</v>
      </c>
      <c r="KR591" s="16" t="s">
        <v>12034</v>
      </c>
      <c r="KS591" s="16" t="s">
        <v>10227</v>
      </c>
      <c r="KT591" s="16" t="s">
        <v>9148</v>
      </c>
      <c r="KU591" s="16" t="s">
        <v>844</v>
      </c>
      <c r="KV591" s="16" t="s">
        <v>9148</v>
      </c>
      <c r="KW591" s="16" t="s">
        <v>851</v>
      </c>
      <c r="KX591" s="16" t="s">
        <v>487</v>
      </c>
      <c r="KY591" s="16" t="s">
        <v>487</v>
      </c>
      <c r="KZ591" s="16" t="s">
        <v>487</v>
      </c>
      <c r="LC591" s="16" t="s">
        <v>10879</v>
      </c>
      <c r="LD591" s="16" t="s">
        <v>11692</v>
      </c>
      <c r="LE591" s="16" t="s">
        <v>11693</v>
      </c>
      <c r="LF591" s="16" t="s">
        <v>11654</v>
      </c>
      <c r="LI591" s="16" t="s">
        <v>11655</v>
      </c>
      <c r="LJ591" s="16" t="s">
        <v>843</v>
      </c>
      <c r="LL591" s="16" t="s">
        <v>8711</v>
      </c>
      <c r="LM591" s="16" t="s">
        <v>8741</v>
      </c>
      <c r="LO591" s="16" t="s">
        <v>1056</v>
      </c>
      <c r="LP591" s="16" t="s">
        <v>844</v>
      </c>
      <c r="LQ591" s="16" t="s">
        <v>8732</v>
      </c>
      <c r="LR591" s="16" t="s">
        <v>843</v>
      </c>
      <c r="LS591" s="16" t="s">
        <v>844</v>
      </c>
      <c r="LT591" s="16" t="s">
        <v>843</v>
      </c>
      <c r="LU591" s="16" t="s">
        <v>843</v>
      </c>
      <c r="LV591" s="16" t="s">
        <v>843</v>
      </c>
      <c r="LW591" s="16" t="s">
        <v>843</v>
      </c>
      <c r="LX591" s="16" t="s">
        <v>844</v>
      </c>
      <c r="LY591" s="16" t="s">
        <v>843</v>
      </c>
      <c r="LZ591" s="16" t="s">
        <v>843</v>
      </c>
      <c r="MA591" s="16" t="s">
        <v>844</v>
      </c>
      <c r="MB591" s="16" t="s">
        <v>843</v>
      </c>
      <c r="MC591" s="16" t="s">
        <v>844</v>
      </c>
      <c r="ME591" s="16" t="s">
        <v>11656</v>
      </c>
      <c r="MF591" s="16" t="s">
        <v>8847</v>
      </c>
      <c r="MO591" s="16" t="s">
        <v>1817</v>
      </c>
      <c r="MP591" s="16" t="s">
        <v>1826</v>
      </c>
      <c r="MR591" s="16" t="s">
        <v>470</v>
      </c>
      <c r="MS591" s="16" t="s">
        <v>11978</v>
      </c>
      <c r="MT591" s="16" t="s">
        <v>8972</v>
      </c>
      <c r="MU591" s="16" t="s">
        <v>817</v>
      </c>
      <c r="MV591" s="16" t="s">
        <v>487</v>
      </c>
      <c r="MW591" s="16" t="s">
        <v>1266</v>
      </c>
      <c r="MX591" s="16" t="s">
        <v>1262</v>
      </c>
      <c r="MY591" s="16" t="s">
        <v>486</v>
      </c>
      <c r="MZ591" s="16" t="s">
        <v>487</v>
      </c>
      <c r="NA591" s="16" t="s">
        <v>486</v>
      </c>
      <c r="NC591" s="16" t="s">
        <v>486</v>
      </c>
      <c r="ND591" s="16" t="s">
        <v>486</v>
      </c>
      <c r="NE591" s="16" t="s">
        <v>486</v>
      </c>
      <c r="NG591" s="16" t="s">
        <v>1376</v>
      </c>
      <c r="NI591" s="16" t="s">
        <v>11658</v>
      </c>
      <c r="NQ591" s="16" t="s">
        <v>1078</v>
      </c>
      <c r="NR591" s="16" t="s">
        <v>876</v>
      </c>
      <c r="NS591" s="16" t="s">
        <v>462</v>
      </c>
      <c r="NT591" s="16" t="s">
        <v>482</v>
      </c>
      <c r="NU591" s="16">
        <v>0.79400000000000004</v>
      </c>
      <c r="NV591" s="16" t="s">
        <v>824</v>
      </c>
      <c r="NW591" s="16" t="s">
        <v>1173</v>
      </c>
      <c r="NX591" s="16" t="s">
        <v>1142</v>
      </c>
      <c r="NY591" s="16" t="s">
        <v>824</v>
      </c>
      <c r="NZ591" s="16" t="s">
        <v>932</v>
      </c>
      <c r="OB591" s="16" t="s">
        <v>833</v>
      </c>
      <c r="OC591" s="16" t="s">
        <v>876</v>
      </c>
    </row>
    <row r="592" spans="1:393" x14ac:dyDescent="0.25">
      <c r="A592" s="16" t="s">
        <v>12035</v>
      </c>
      <c r="B592" s="16" t="s">
        <v>8732</v>
      </c>
      <c r="C592" s="16" t="s">
        <v>972</v>
      </c>
      <c r="D592" s="16" t="s">
        <v>844</v>
      </c>
      <c r="E592" s="16" t="s">
        <v>843</v>
      </c>
      <c r="F592" s="16" t="s">
        <v>843</v>
      </c>
      <c r="G592" s="16" t="s">
        <v>843</v>
      </c>
      <c r="H592" s="16" t="s">
        <v>843</v>
      </c>
      <c r="I592" s="16" t="s">
        <v>843</v>
      </c>
      <c r="J592" s="16" t="s">
        <v>843</v>
      </c>
      <c r="K592" s="16" t="s">
        <v>843</v>
      </c>
      <c r="L592" s="16" t="s">
        <v>843</v>
      </c>
      <c r="M592" s="16" t="s">
        <v>843</v>
      </c>
      <c r="N592" s="16" t="s">
        <v>843</v>
      </c>
      <c r="O592" s="16" t="s">
        <v>843</v>
      </c>
      <c r="Q592" s="16" t="s">
        <v>844</v>
      </c>
      <c r="R592" s="16">
        <v>10</v>
      </c>
      <c r="T592" s="16" t="s">
        <v>470</v>
      </c>
      <c r="U592" s="16" t="s">
        <v>844</v>
      </c>
      <c r="V592" s="16" t="s">
        <v>843</v>
      </c>
      <c r="W592" s="16" t="s">
        <v>843</v>
      </c>
      <c r="X592" s="16" t="s">
        <v>843</v>
      </c>
      <c r="Y592" s="16" t="s">
        <v>844</v>
      </c>
      <c r="Z592" s="16" t="s">
        <v>843</v>
      </c>
      <c r="AA592" s="16" t="s">
        <v>843</v>
      </c>
      <c r="AB592" s="16" t="s">
        <v>844</v>
      </c>
      <c r="AC592" s="16" t="s">
        <v>844</v>
      </c>
      <c r="AF592" s="16" t="s">
        <v>11740</v>
      </c>
      <c r="AG592" s="16" t="s">
        <v>11701</v>
      </c>
      <c r="AH592" s="16" t="s">
        <v>843</v>
      </c>
      <c r="AI592" s="16" t="s">
        <v>844</v>
      </c>
      <c r="AJ592" s="16" t="s">
        <v>843</v>
      </c>
      <c r="AK592" s="16" t="s">
        <v>843</v>
      </c>
      <c r="AL592" s="16" t="s">
        <v>844</v>
      </c>
      <c r="AM592" s="16" t="s">
        <v>844</v>
      </c>
      <c r="AN592" s="16" t="s">
        <v>843</v>
      </c>
      <c r="AO592" s="16" t="s">
        <v>843</v>
      </c>
      <c r="AP592" s="16" t="s">
        <v>843</v>
      </c>
      <c r="AQ592" s="16" t="s">
        <v>844</v>
      </c>
      <c r="AR592" s="16" t="s">
        <v>4415</v>
      </c>
      <c r="AS592" s="16" t="s">
        <v>844</v>
      </c>
      <c r="AT592" s="16" t="s">
        <v>843</v>
      </c>
      <c r="AU592" s="16" t="s">
        <v>843</v>
      </c>
      <c r="AV592" s="16" t="s">
        <v>843</v>
      </c>
      <c r="AW592" s="16" t="s">
        <v>843</v>
      </c>
      <c r="AX592" s="16" t="s">
        <v>843</v>
      </c>
      <c r="AY592" s="16" t="s">
        <v>843</v>
      </c>
      <c r="AZ592" s="16" t="s">
        <v>4437</v>
      </c>
      <c r="BF592" s="16" t="s">
        <v>844</v>
      </c>
      <c r="BI592" s="16" t="s">
        <v>7773</v>
      </c>
      <c r="BJ592" s="16" t="s">
        <v>843</v>
      </c>
      <c r="BK592" s="16" t="s">
        <v>844</v>
      </c>
      <c r="BL592" s="16" t="s">
        <v>843</v>
      </c>
      <c r="BM592" s="16" t="s">
        <v>843</v>
      </c>
      <c r="BN592" s="16" t="s">
        <v>843</v>
      </c>
      <c r="BO592" s="16" t="s">
        <v>843</v>
      </c>
      <c r="BP592" s="16" t="s">
        <v>843</v>
      </c>
      <c r="BQ592" s="16" t="s">
        <v>843</v>
      </c>
      <c r="BR592" s="16" t="s">
        <v>7793</v>
      </c>
      <c r="BS592" s="16" t="s">
        <v>843</v>
      </c>
      <c r="BT592" s="16" t="s">
        <v>844</v>
      </c>
      <c r="BU592" s="16" t="s">
        <v>843</v>
      </c>
      <c r="BV592" s="16" t="s">
        <v>843</v>
      </c>
      <c r="BW592" s="16" t="s">
        <v>843</v>
      </c>
      <c r="BX592" s="16" t="s">
        <v>843</v>
      </c>
      <c r="BY592" s="16" t="s">
        <v>843</v>
      </c>
      <c r="BZ592" s="16" t="s">
        <v>843</v>
      </c>
      <c r="CA592" s="16" t="s">
        <v>843</v>
      </c>
      <c r="CC592" s="16" t="s">
        <v>867</v>
      </c>
      <c r="CD592" s="16" t="s">
        <v>6837</v>
      </c>
      <c r="CE592" s="16" t="s">
        <v>7537</v>
      </c>
      <c r="DN592" s="16" t="s">
        <v>4411</v>
      </c>
      <c r="DQ592" s="16" t="s">
        <v>7093</v>
      </c>
      <c r="DR592" s="16" t="s">
        <v>865</v>
      </c>
      <c r="DX592" s="16" t="s">
        <v>867</v>
      </c>
      <c r="DY592" s="16" t="s">
        <v>867</v>
      </c>
      <c r="ES592" s="16" t="s">
        <v>865</v>
      </c>
      <c r="EU592" s="16" t="s">
        <v>7813</v>
      </c>
      <c r="EV592" s="16" t="s">
        <v>865</v>
      </c>
      <c r="FT592" s="16" t="s">
        <v>865</v>
      </c>
      <c r="HC592" s="16" t="s">
        <v>865</v>
      </c>
      <c r="KO592" s="16" t="s">
        <v>10226</v>
      </c>
      <c r="KP592" s="16" t="s">
        <v>10225</v>
      </c>
      <c r="KQ592" s="16" t="s">
        <v>8694</v>
      </c>
      <c r="KR592" s="16" t="s">
        <v>12036</v>
      </c>
      <c r="KS592" s="16" t="s">
        <v>10227</v>
      </c>
      <c r="KT592" s="16" t="s">
        <v>9148</v>
      </c>
      <c r="KU592" s="16" t="s">
        <v>844</v>
      </c>
      <c r="KV592" s="16" t="s">
        <v>9148</v>
      </c>
      <c r="KW592" s="16" t="s">
        <v>851</v>
      </c>
      <c r="KX592" s="16" t="s">
        <v>487</v>
      </c>
      <c r="KY592" s="16" t="s">
        <v>487</v>
      </c>
      <c r="KZ592" s="16" t="s">
        <v>487</v>
      </c>
      <c r="LA592" s="16" t="s">
        <v>11675</v>
      </c>
      <c r="LC592" s="16" t="s">
        <v>10879</v>
      </c>
      <c r="LE592" s="16" t="s">
        <v>11693</v>
      </c>
      <c r="LF592" s="16" t="s">
        <v>11654</v>
      </c>
      <c r="LI592" s="16" t="s">
        <v>11655</v>
      </c>
      <c r="LM592" s="16" t="s">
        <v>8741</v>
      </c>
      <c r="LO592" s="16" t="s">
        <v>1056</v>
      </c>
      <c r="LP592" s="16" t="s">
        <v>844</v>
      </c>
      <c r="LQ592" s="16" t="s">
        <v>8732</v>
      </c>
      <c r="LR592" s="16" t="s">
        <v>843</v>
      </c>
      <c r="LS592" s="16" t="s">
        <v>844</v>
      </c>
      <c r="LT592" s="16" t="s">
        <v>843</v>
      </c>
      <c r="LU592" s="16" t="s">
        <v>843</v>
      </c>
      <c r="LV592" s="16" t="s">
        <v>843</v>
      </c>
      <c r="LW592" s="16" t="s">
        <v>843</v>
      </c>
      <c r="LX592" s="16" t="s">
        <v>844</v>
      </c>
      <c r="LY592" s="16" t="s">
        <v>843</v>
      </c>
      <c r="LZ592" s="16" t="s">
        <v>843</v>
      </c>
      <c r="MA592" s="16" t="s">
        <v>844</v>
      </c>
      <c r="MB592" s="16" t="s">
        <v>843</v>
      </c>
      <c r="MC592" s="16" t="s">
        <v>844</v>
      </c>
      <c r="MD592" s="16" t="s">
        <v>11676</v>
      </c>
      <c r="ME592" s="16" t="s">
        <v>11677</v>
      </c>
      <c r="MF592" s="16" t="s">
        <v>8847</v>
      </c>
      <c r="MR592" s="16" t="s">
        <v>470</v>
      </c>
      <c r="MS592" s="16" t="s">
        <v>11978</v>
      </c>
      <c r="MT592" s="16" t="s">
        <v>8972</v>
      </c>
      <c r="MV592" s="16" t="s">
        <v>487</v>
      </c>
      <c r="MW592" s="16" t="s">
        <v>1265</v>
      </c>
      <c r="MX592" s="16" t="s">
        <v>1262</v>
      </c>
      <c r="MY592" s="16" t="s">
        <v>486</v>
      </c>
      <c r="MZ592" s="16" t="s">
        <v>487</v>
      </c>
      <c r="NA592" s="16" t="s">
        <v>486</v>
      </c>
      <c r="NC592" s="16" t="s">
        <v>486</v>
      </c>
      <c r="ND592" s="16" t="s">
        <v>486</v>
      </c>
      <c r="NE592" s="16" t="s">
        <v>486</v>
      </c>
      <c r="NI592" s="16" t="s">
        <v>11658</v>
      </c>
      <c r="NL592" s="16" t="s">
        <v>844</v>
      </c>
      <c r="NS592" s="16" t="s">
        <v>462</v>
      </c>
      <c r="NT592" s="16" t="s">
        <v>482</v>
      </c>
      <c r="NU592" s="16">
        <v>0.79400000000000004</v>
      </c>
      <c r="NV592" s="16" t="s">
        <v>860</v>
      </c>
      <c r="NW592" s="16" t="s">
        <v>1176</v>
      </c>
      <c r="NX592" s="16" t="s">
        <v>1142</v>
      </c>
      <c r="NY592" s="16" t="s">
        <v>1122</v>
      </c>
      <c r="NZ592" s="16" t="s">
        <v>938</v>
      </c>
    </row>
    <row r="593" spans="1:394" x14ac:dyDescent="0.25">
      <c r="A593" s="16" t="s">
        <v>12037</v>
      </c>
      <c r="B593" s="16" t="s">
        <v>844</v>
      </c>
      <c r="C593" s="16" t="s">
        <v>972</v>
      </c>
      <c r="D593" s="16" t="s">
        <v>844</v>
      </c>
      <c r="E593" s="16" t="s">
        <v>843</v>
      </c>
      <c r="F593" s="16" t="s">
        <v>843</v>
      </c>
      <c r="G593" s="16" t="s">
        <v>843</v>
      </c>
      <c r="H593" s="16" t="s">
        <v>843</v>
      </c>
      <c r="I593" s="16" t="s">
        <v>843</v>
      </c>
      <c r="J593" s="16" t="s">
        <v>843</v>
      </c>
      <c r="K593" s="16" t="s">
        <v>843</v>
      </c>
      <c r="L593" s="16" t="s">
        <v>843</v>
      </c>
      <c r="M593" s="16" t="s">
        <v>843</v>
      </c>
      <c r="N593" s="16" t="s">
        <v>843</v>
      </c>
      <c r="O593" s="16" t="s">
        <v>843</v>
      </c>
      <c r="Q593" s="16" t="s">
        <v>844</v>
      </c>
      <c r="R593" s="16">
        <v>49</v>
      </c>
      <c r="T593" s="16" t="s">
        <v>470</v>
      </c>
      <c r="U593" s="16" t="s">
        <v>844</v>
      </c>
      <c r="V593" s="16" t="s">
        <v>843</v>
      </c>
      <c r="W593" s="16" t="s">
        <v>844</v>
      </c>
      <c r="X593" s="16" t="s">
        <v>843</v>
      </c>
      <c r="Y593" s="16" t="s">
        <v>843</v>
      </c>
      <c r="Z593" s="16" t="s">
        <v>843</v>
      </c>
      <c r="AA593" s="16" t="s">
        <v>843</v>
      </c>
      <c r="AB593" s="16" t="s">
        <v>844</v>
      </c>
      <c r="AC593" s="16" t="s">
        <v>843</v>
      </c>
      <c r="AD593" s="16" t="s">
        <v>867</v>
      </c>
      <c r="AF593" s="16" t="s">
        <v>11673</v>
      </c>
      <c r="AG593" s="16" t="s">
        <v>11696</v>
      </c>
      <c r="AH593" s="16" t="s">
        <v>844</v>
      </c>
      <c r="AI593" s="16" t="s">
        <v>844</v>
      </c>
      <c r="AJ593" s="16" t="s">
        <v>844</v>
      </c>
      <c r="AK593" s="16" t="s">
        <v>843</v>
      </c>
      <c r="AL593" s="16" t="s">
        <v>843</v>
      </c>
      <c r="AM593" s="16" t="s">
        <v>844</v>
      </c>
      <c r="AN593" s="16" t="s">
        <v>843</v>
      </c>
      <c r="AO593" s="16" t="s">
        <v>843</v>
      </c>
      <c r="AP593" s="16" t="s">
        <v>843</v>
      </c>
      <c r="AQ593" s="16" t="s">
        <v>844</v>
      </c>
      <c r="AR593" s="16" t="s">
        <v>4433</v>
      </c>
      <c r="AS593" s="16" t="s">
        <v>843</v>
      </c>
      <c r="AT593" s="16" t="s">
        <v>843</v>
      </c>
      <c r="AU593" s="16" t="s">
        <v>843</v>
      </c>
      <c r="AV593" s="16" t="s">
        <v>843</v>
      </c>
      <c r="AW593" s="16" t="s">
        <v>843</v>
      </c>
      <c r="AX593" s="16" t="s">
        <v>843</v>
      </c>
      <c r="AY593" s="16" t="s">
        <v>844</v>
      </c>
      <c r="BF593" s="16" t="s">
        <v>844</v>
      </c>
      <c r="BH593" s="16" t="s">
        <v>7386</v>
      </c>
      <c r="BI593" s="16" t="s">
        <v>7785</v>
      </c>
      <c r="BJ593" s="16" t="s">
        <v>843</v>
      </c>
      <c r="BK593" s="16" t="s">
        <v>843</v>
      </c>
      <c r="BL593" s="16" t="s">
        <v>843</v>
      </c>
      <c r="BM593" s="16" t="s">
        <v>843</v>
      </c>
      <c r="BN593" s="16" t="s">
        <v>843</v>
      </c>
      <c r="BO593" s="16" t="s">
        <v>844</v>
      </c>
      <c r="BP593" s="16" t="s">
        <v>843</v>
      </c>
      <c r="BQ593" s="16" t="s">
        <v>843</v>
      </c>
      <c r="DX593" s="16" t="s">
        <v>865</v>
      </c>
      <c r="ES593" s="16" t="s">
        <v>865</v>
      </c>
      <c r="EU593" s="16" t="s">
        <v>7810</v>
      </c>
      <c r="EV593" s="16" t="s">
        <v>865</v>
      </c>
      <c r="FT593" s="16" t="s">
        <v>865</v>
      </c>
      <c r="HC593" s="16" t="s">
        <v>865</v>
      </c>
      <c r="JA593" s="16" t="s">
        <v>4813</v>
      </c>
      <c r="JB593" s="16" t="s">
        <v>865</v>
      </c>
      <c r="JC593" s="16" t="s">
        <v>865</v>
      </c>
      <c r="JD593" s="16" t="s">
        <v>865</v>
      </c>
      <c r="JE593" s="16" t="s">
        <v>865</v>
      </c>
      <c r="JF593" s="16" t="s">
        <v>865</v>
      </c>
      <c r="JG593" s="16" t="s">
        <v>843</v>
      </c>
      <c r="JH593" s="16" t="s">
        <v>7594</v>
      </c>
      <c r="JJ593" s="16" t="s">
        <v>865</v>
      </c>
      <c r="KF593" s="16" t="s">
        <v>4942</v>
      </c>
      <c r="KI593" s="16" t="s">
        <v>4216</v>
      </c>
      <c r="KO593" s="16" t="s">
        <v>10231</v>
      </c>
      <c r="KP593" s="16" t="s">
        <v>10230</v>
      </c>
      <c r="KQ593" s="16" t="s">
        <v>8694</v>
      </c>
      <c r="KR593" s="16" t="s">
        <v>12038</v>
      </c>
      <c r="KS593" s="16" t="s">
        <v>10232</v>
      </c>
      <c r="KT593" s="16" t="s">
        <v>9148</v>
      </c>
      <c r="KU593" s="16" t="s">
        <v>844</v>
      </c>
      <c r="KV593" s="16" t="s">
        <v>9148</v>
      </c>
      <c r="KW593" s="16" t="s">
        <v>851</v>
      </c>
      <c r="KY593" s="16" t="s">
        <v>486</v>
      </c>
      <c r="LC593" s="16" t="s">
        <v>10879</v>
      </c>
      <c r="LF593" s="16" t="s">
        <v>11654</v>
      </c>
      <c r="LI593" s="16" t="s">
        <v>11655</v>
      </c>
      <c r="LJ593" s="16" t="s">
        <v>843</v>
      </c>
      <c r="LL593" s="16" t="s">
        <v>8711</v>
      </c>
      <c r="LM593" s="16" t="s">
        <v>8741</v>
      </c>
      <c r="LO593" s="16" t="s">
        <v>844</v>
      </c>
      <c r="LP593" s="16" t="s">
        <v>844</v>
      </c>
      <c r="LQ593" s="16" t="s">
        <v>844</v>
      </c>
      <c r="LR593" s="16" t="s">
        <v>844</v>
      </c>
      <c r="LS593" s="16" t="s">
        <v>844</v>
      </c>
      <c r="LT593" s="16" t="s">
        <v>843</v>
      </c>
      <c r="LU593" s="16" t="s">
        <v>843</v>
      </c>
      <c r="LV593" s="16" t="s">
        <v>843</v>
      </c>
      <c r="LW593" s="16" t="s">
        <v>843</v>
      </c>
      <c r="LX593" s="16" t="s">
        <v>843</v>
      </c>
      <c r="LY593" s="16" t="s">
        <v>843</v>
      </c>
      <c r="LZ593" s="16" t="s">
        <v>843</v>
      </c>
      <c r="MA593" s="16" t="s">
        <v>843</v>
      </c>
      <c r="MB593" s="16" t="s">
        <v>843</v>
      </c>
      <c r="MC593" s="16" t="s">
        <v>844</v>
      </c>
      <c r="ME593" s="16" t="s">
        <v>11656</v>
      </c>
      <c r="MF593" s="16" t="s">
        <v>8847</v>
      </c>
      <c r="MO593" s="16" t="s">
        <v>1805</v>
      </c>
      <c r="MR593" s="16" t="s">
        <v>470</v>
      </c>
      <c r="MS593" s="16" t="s">
        <v>11978</v>
      </c>
      <c r="MT593" s="16" t="s">
        <v>9015</v>
      </c>
      <c r="MU593" s="16" t="s">
        <v>816</v>
      </c>
      <c r="NC593" s="16" t="s">
        <v>486</v>
      </c>
      <c r="ND593" s="16" t="s">
        <v>486</v>
      </c>
      <c r="NE593" s="16" t="s">
        <v>486</v>
      </c>
      <c r="NG593" s="16" t="s">
        <v>1376</v>
      </c>
      <c r="NI593" s="16" t="s">
        <v>11658</v>
      </c>
      <c r="NR593" s="16" t="s">
        <v>451</v>
      </c>
      <c r="NS593" s="16" t="s">
        <v>462</v>
      </c>
      <c r="NT593" s="16" t="s">
        <v>482</v>
      </c>
      <c r="NU593" s="16">
        <v>0.79400000000000004</v>
      </c>
      <c r="NV593" s="16" t="s">
        <v>451</v>
      </c>
      <c r="NW593" s="16" t="s">
        <v>1175</v>
      </c>
      <c r="NX593" s="16" t="s">
        <v>1142</v>
      </c>
      <c r="OB593" s="16" t="s">
        <v>833</v>
      </c>
      <c r="OC593" s="16" t="s">
        <v>451</v>
      </c>
    </row>
    <row r="594" spans="1:394" x14ac:dyDescent="0.25">
      <c r="A594" s="16" t="s">
        <v>12039</v>
      </c>
      <c r="B594" s="16" t="s">
        <v>1056</v>
      </c>
      <c r="C594" s="16" t="s">
        <v>972</v>
      </c>
      <c r="D594" s="16" t="s">
        <v>844</v>
      </c>
      <c r="E594" s="16" t="s">
        <v>843</v>
      </c>
      <c r="F594" s="16" t="s">
        <v>843</v>
      </c>
      <c r="G594" s="16" t="s">
        <v>843</v>
      </c>
      <c r="H594" s="16" t="s">
        <v>843</v>
      </c>
      <c r="I594" s="16" t="s">
        <v>843</v>
      </c>
      <c r="J594" s="16" t="s">
        <v>843</v>
      </c>
      <c r="K594" s="16" t="s">
        <v>843</v>
      </c>
      <c r="L594" s="16" t="s">
        <v>843</v>
      </c>
      <c r="M594" s="16" t="s">
        <v>843</v>
      </c>
      <c r="N594" s="16" t="s">
        <v>843</v>
      </c>
      <c r="O594" s="16" t="s">
        <v>843</v>
      </c>
      <c r="Q594" s="16" t="s">
        <v>844</v>
      </c>
      <c r="R594" s="16">
        <v>11</v>
      </c>
      <c r="T594" s="16" t="s">
        <v>474</v>
      </c>
      <c r="U594" s="16" t="s">
        <v>843</v>
      </c>
      <c r="V594" s="16" t="s">
        <v>844</v>
      </c>
      <c r="W594" s="16" t="s">
        <v>843</v>
      </c>
      <c r="X594" s="16" t="s">
        <v>843</v>
      </c>
      <c r="Y594" s="16" t="s">
        <v>843</v>
      </c>
      <c r="Z594" s="16" t="s">
        <v>844</v>
      </c>
      <c r="AA594" s="16" t="s">
        <v>843</v>
      </c>
      <c r="AB594" s="16" t="s">
        <v>843</v>
      </c>
      <c r="AC594" s="16" t="s">
        <v>844</v>
      </c>
      <c r="AF594" s="16" t="s">
        <v>11673</v>
      </c>
      <c r="AG594" s="16" t="s">
        <v>11696</v>
      </c>
      <c r="AH594" s="16" t="s">
        <v>844</v>
      </c>
      <c r="AI594" s="16" t="s">
        <v>844</v>
      </c>
      <c r="AJ594" s="16" t="s">
        <v>844</v>
      </c>
      <c r="AK594" s="16" t="s">
        <v>843</v>
      </c>
      <c r="AL594" s="16" t="s">
        <v>843</v>
      </c>
      <c r="AM594" s="16" t="s">
        <v>844</v>
      </c>
      <c r="AN594" s="16" t="s">
        <v>843</v>
      </c>
      <c r="AO594" s="16" t="s">
        <v>843</v>
      </c>
      <c r="AP594" s="16" t="s">
        <v>843</v>
      </c>
      <c r="AQ594" s="16" t="s">
        <v>844</v>
      </c>
      <c r="AR594" s="16" t="s">
        <v>4433</v>
      </c>
      <c r="AS594" s="16" t="s">
        <v>843</v>
      </c>
      <c r="AT594" s="16" t="s">
        <v>843</v>
      </c>
      <c r="AU594" s="16" t="s">
        <v>843</v>
      </c>
      <c r="AV594" s="16" t="s">
        <v>843</v>
      </c>
      <c r="AW594" s="16" t="s">
        <v>843</v>
      </c>
      <c r="AX594" s="16" t="s">
        <v>843</v>
      </c>
      <c r="AY594" s="16" t="s">
        <v>844</v>
      </c>
      <c r="BF594" s="16" t="s">
        <v>844</v>
      </c>
      <c r="BI594" s="16" t="s">
        <v>7785</v>
      </c>
      <c r="BJ594" s="16" t="s">
        <v>843</v>
      </c>
      <c r="BK594" s="16" t="s">
        <v>843</v>
      </c>
      <c r="BL594" s="16" t="s">
        <v>843</v>
      </c>
      <c r="BM594" s="16" t="s">
        <v>843</v>
      </c>
      <c r="BN594" s="16" t="s">
        <v>843</v>
      </c>
      <c r="BO594" s="16" t="s">
        <v>844</v>
      </c>
      <c r="BP594" s="16" t="s">
        <v>843</v>
      </c>
      <c r="BQ594" s="16" t="s">
        <v>843</v>
      </c>
      <c r="CC594" s="16" t="s">
        <v>865</v>
      </c>
      <c r="CF594" s="16" t="s">
        <v>7130</v>
      </c>
      <c r="CG594" s="16" t="s">
        <v>844</v>
      </c>
      <c r="CH594" s="16" t="s">
        <v>843</v>
      </c>
      <c r="CI594" s="16" t="s">
        <v>843</v>
      </c>
      <c r="CJ594" s="16" t="s">
        <v>843</v>
      </c>
      <c r="CK594" s="16" t="s">
        <v>843</v>
      </c>
      <c r="CL594" s="16" t="s">
        <v>843</v>
      </c>
      <c r="CM594" s="16" t="s">
        <v>843</v>
      </c>
      <c r="CN594" s="16" t="s">
        <v>843</v>
      </c>
      <c r="CO594" s="16" t="s">
        <v>843</v>
      </c>
      <c r="CP594" s="16" t="s">
        <v>843</v>
      </c>
      <c r="CQ594" s="16" t="s">
        <v>843</v>
      </c>
      <c r="CR594" s="16" t="s">
        <v>843</v>
      </c>
      <c r="CS594" s="16" t="s">
        <v>843</v>
      </c>
      <c r="CT594" s="16" t="s">
        <v>843</v>
      </c>
      <c r="CU594" s="16" t="s">
        <v>843</v>
      </c>
      <c r="CV594" s="16" t="s">
        <v>843</v>
      </c>
      <c r="CW594" s="16" t="s">
        <v>843</v>
      </c>
      <c r="CX594" s="16" t="s">
        <v>843</v>
      </c>
      <c r="CY594" s="16" t="s">
        <v>843</v>
      </c>
      <c r="CZ594" s="16" t="s">
        <v>843</v>
      </c>
      <c r="DA594" s="16" t="s">
        <v>843</v>
      </c>
      <c r="DB594" s="16" t="s">
        <v>843</v>
      </c>
      <c r="DC594" s="16" t="s">
        <v>843</v>
      </c>
      <c r="DD594" s="16" t="s">
        <v>843</v>
      </c>
      <c r="DE594" s="16" t="s">
        <v>843</v>
      </c>
      <c r="DF594" s="16" t="s">
        <v>843</v>
      </c>
      <c r="DG594" s="16" t="s">
        <v>843</v>
      </c>
      <c r="DH594" s="16" t="s">
        <v>843</v>
      </c>
      <c r="DI594" s="16" t="s">
        <v>843</v>
      </c>
      <c r="DJ594" s="16" t="s">
        <v>843</v>
      </c>
      <c r="DK594" s="16" t="s">
        <v>843</v>
      </c>
      <c r="DL594" s="16" t="s">
        <v>843</v>
      </c>
      <c r="DQ594" s="16" t="s">
        <v>7236</v>
      </c>
      <c r="DR594" s="16" t="s">
        <v>867</v>
      </c>
      <c r="DS594" s="16" t="s">
        <v>7321</v>
      </c>
      <c r="DX594" s="16" t="s">
        <v>864</v>
      </c>
      <c r="ES594" s="16" t="s">
        <v>865</v>
      </c>
      <c r="EU594" s="16" t="s">
        <v>7810</v>
      </c>
      <c r="EV594" s="16" t="s">
        <v>865</v>
      </c>
      <c r="HC594" s="16" t="s">
        <v>865</v>
      </c>
      <c r="KO594" s="16" t="s">
        <v>10231</v>
      </c>
      <c r="KP594" s="16" t="s">
        <v>10230</v>
      </c>
      <c r="KQ594" s="16" t="s">
        <v>8694</v>
      </c>
      <c r="KR594" s="16" t="s">
        <v>12040</v>
      </c>
      <c r="KS594" s="16" t="s">
        <v>10232</v>
      </c>
      <c r="KT594" s="16" t="s">
        <v>9148</v>
      </c>
      <c r="KU594" s="16" t="s">
        <v>844</v>
      </c>
      <c r="KV594" s="16" t="s">
        <v>9148</v>
      </c>
      <c r="KW594" s="16" t="s">
        <v>851</v>
      </c>
      <c r="LA594" s="16" t="s">
        <v>11697</v>
      </c>
      <c r="LC594" s="16" t="s">
        <v>10879</v>
      </c>
      <c r="LD594" s="16" t="s">
        <v>11698</v>
      </c>
      <c r="LE594" s="16" t="s">
        <v>11693</v>
      </c>
      <c r="LF594" s="16" t="s">
        <v>11654</v>
      </c>
      <c r="LI594" s="16" t="s">
        <v>11655</v>
      </c>
      <c r="LM594" s="16" t="s">
        <v>8741</v>
      </c>
      <c r="LO594" s="16" t="s">
        <v>844</v>
      </c>
      <c r="LP594" s="16" t="s">
        <v>844</v>
      </c>
      <c r="LQ594" s="16" t="s">
        <v>844</v>
      </c>
      <c r="LR594" s="16" t="s">
        <v>844</v>
      </c>
      <c r="LS594" s="16" t="s">
        <v>844</v>
      </c>
      <c r="LT594" s="16" t="s">
        <v>843</v>
      </c>
      <c r="LU594" s="16" t="s">
        <v>843</v>
      </c>
      <c r="LV594" s="16" t="s">
        <v>843</v>
      </c>
      <c r="LW594" s="16" t="s">
        <v>843</v>
      </c>
      <c r="LX594" s="16" t="s">
        <v>843</v>
      </c>
      <c r="LY594" s="16" t="s">
        <v>843</v>
      </c>
      <c r="LZ594" s="16" t="s">
        <v>843</v>
      </c>
      <c r="MA594" s="16" t="s">
        <v>843</v>
      </c>
      <c r="MB594" s="16" t="s">
        <v>843</v>
      </c>
      <c r="MC594" s="16" t="s">
        <v>844</v>
      </c>
      <c r="MD594" s="16" t="s">
        <v>11699</v>
      </c>
      <c r="ME594" s="16" t="s">
        <v>11677</v>
      </c>
      <c r="MF594" s="16" t="s">
        <v>8847</v>
      </c>
      <c r="MR594" s="16" t="s">
        <v>474</v>
      </c>
      <c r="MS594" s="16" t="s">
        <v>11978</v>
      </c>
      <c r="MT594" s="16" t="s">
        <v>9015</v>
      </c>
      <c r="MV594" s="16" t="s">
        <v>486</v>
      </c>
      <c r="MZ594" s="16" t="s">
        <v>486</v>
      </c>
      <c r="NA594" s="16" t="s">
        <v>487</v>
      </c>
      <c r="NB594" s="16" t="s">
        <v>1344</v>
      </c>
      <c r="NC594" s="16" t="s">
        <v>486</v>
      </c>
      <c r="NE594" s="16" t="s">
        <v>486</v>
      </c>
      <c r="NI594" s="16" t="s">
        <v>11658</v>
      </c>
      <c r="NL594" s="16" t="s">
        <v>843</v>
      </c>
      <c r="NS594" s="16" t="s">
        <v>462</v>
      </c>
      <c r="NT594" s="16" t="s">
        <v>482</v>
      </c>
      <c r="NU594" s="16">
        <v>0.79400000000000004</v>
      </c>
      <c r="NV594" s="16" t="s">
        <v>860</v>
      </c>
      <c r="NW594" s="16" t="s">
        <v>1182</v>
      </c>
      <c r="NX594" s="16" t="s">
        <v>1142</v>
      </c>
      <c r="NY594" s="16" t="s">
        <v>1122</v>
      </c>
      <c r="NZ594" s="16" t="s">
        <v>929</v>
      </c>
      <c r="OA594" s="16" t="s">
        <v>486</v>
      </c>
    </row>
    <row r="595" spans="1:394" x14ac:dyDescent="0.25">
      <c r="A595" s="16" t="s">
        <v>9295</v>
      </c>
      <c r="B595" s="16" t="s">
        <v>844</v>
      </c>
      <c r="C595" s="16" t="s">
        <v>972</v>
      </c>
      <c r="D595" s="16" t="s">
        <v>844</v>
      </c>
      <c r="E595" s="16" t="s">
        <v>843</v>
      </c>
      <c r="F595" s="16" t="s">
        <v>843</v>
      </c>
      <c r="G595" s="16" t="s">
        <v>843</v>
      </c>
      <c r="H595" s="16" t="s">
        <v>843</v>
      </c>
      <c r="I595" s="16" t="s">
        <v>843</v>
      </c>
      <c r="J595" s="16" t="s">
        <v>843</v>
      </c>
      <c r="K595" s="16" t="s">
        <v>843</v>
      </c>
      <c r="L595" s="16" t="s">
        <v>843</v>
      </c>
      <c r="M595" s="16" t="s">
        <v>843</v>
      </c>
      <c r="N595" s="16" t="s">
        <v>843</v>
      </c>
      <c r="O595" s="16" t="s">
        <v>843</v>
      </c>
      <c r="Q595" s="16" t="s">
        <v>844</v>
      </c>
      <c r="R595" s="16">
        <v>21</v>
      </c>
      <c r="T595" s="16" t="s">
        <v>470</v>
      </c>
      <c r="U595" s="16" t="s">
        <v>844</v>
      </c>
      <c r="V595" s="16" t="s">
        <v>843</v>
      </c>
      <c r="W595" s="16" t="s">
        <v>844</v>
      </c>
      <c r="X595" s="16" t="s">
        <v>843</v>
      </c>
      <c r="Y595" s="16" t="s">
        <v>843</v>
      </c>
      <c r="Z595" s="16" t="s">
        <v>843</v>
      </c>
      <c r="AA595" s="16" t="s">
        <v>843</v>
      </c>
      <c r="AB595" s="16" t="s">
        <v>844</v>
      </c>
      <c r="AC595" s="16" t="s">
        <v>843</v>
      </c>
      <c r="AD595" s="16" t="s">
        <v>867</v>
      </c>
      <c r="AF595" s="16" t="s">
        <v>11850</v>
      </c>
      <c r="AG595" s="16" t="s">
        <v>11851</v>
      </c>
      <c r="AH595" s="16" t="s">
        <v>844</v>
      </c>
      <c r="AI595" s="16" t="s">
        <v>844</v>
      </c>
      <c r="AJ595" s="16" t="s">
        <v>844</v>
      </c>
      <c r="AK595" s="16" t="s">
        <v>843</v>
      </c>
      <c r="AL595" s="16" t="s">
        <v>844</v>
      </c>
      <c r="AM595" s="16" t="s">
        <v>844</v>
      </c>
      <c r="AN595" s="16" t="s">
        <v>843</v>
      </c>
      <c r="AO595" s="16" t="s">
        <v>843</v>
      </c>
      <c r="AP595" s="16" t="s">
        <v>843</v>
      </c>
      <c r="AQ595" s="16" t="s">
        <v>844</v>
      </c>
      <c r="AR595" s="16" t="s">
        <v>4433</v>
      </c>
      <c r="AS595" s="16" t="s">
        <v>843</v>
      </c>
      <c r="AT595" s="16" t="s">
        <v>843</v>
      </c>
      <c r="AU595" s="16" t="s">
        <v>843</v>
      </c>
      <c r="AV595" s="16" t="s">
        <v>843</v>
      </c>
      <c r="AW595" s="16" t="s">
        <v>843</v>
      </c>
      <c r="AX595" s="16" t="s">
        <v>843</v>
      </c>
      <c r="AY595" s="16" t="s">
        <v>844</v>
      </c>
      <c r="BF595" s="16" t="s">
        <v>844</v>
      </c>
      <c r="BH595" s="16" t="s">
        <v>7386</v>
      </c>
      <c r="BI595" s="16" t="s">
        <v>7770</v>
      </c>
      <c r="BJ595" s="16" t="s">
        <v>844</v>
      </c>
      <c r="BK595" s="16" t="s">
        <v>843</v>
      </c>
      <c r="BL595" s="16" t="s">
        <v>843</v>
      </c>
      <c r="BM595" s="16" t="s">
        <v>843</v>
      </c>
      <c r="BN595" s="16" t="s">
        <v>843</v>
      </c>
      <c r="BO595" s="16" t="s">
        <v>843</v>
      </c>
      <c r="BP595" s="16" t="s">
        <v>843</v>
      </c>
      <c r="BQ595" s="16" t="s">
        <v>843</v>
      </c>
      <c r="BR595" s="16" t="s">
        <v>7113</v>
      </c>
      <c r="BS595" s="16" t="s">
        <v>843</v>
      </c>
      <c r="BT595" s="16" t="s">
        <v>843</v>
      </c>
      <c r="BU595" s="16" t="s">
        <v>843</v>
      </c>
      <c r="BV595" s="16" t="s">
        <v>843</v>
      </c>
      <c r="BW595" s="16" t="s">
        <v>844</v>
      </c>
      <c r="BX595" s="16" t="s">
        <v>843</v>
      </c>
      <c r="BY595" s="16" t="s">
        <v>843</v>
      </c>
      <c r="BZ595" s="16" t="s">
        <v>843</v>
      </c>
      <c r="CA595" s="16" t="s">
        <v>843</v>
      </c>
      <c r="CC595" s="16" t="s">
        <v>867</v>
      </c>
      <c r="CD595" s="16" t="s">
        <v>6846</v>
      </c>
      <c r="CE595" s="16" t="s">
        <v>7537</v>
      </c>
      <c r="DN595" s="16" t="s">
        <v>4411</v>
      </c>
      <c r="DX595" s="16" t="s">
        <v>865</v>
      </c>
      <c r="ES595" s="16" t="s">
        <v>865</v>
      </c>
      <c r="EU595" s="16" t="s">
        <v>7813</v>
      </c>
      <c r="EV595" s="16" t="s">
        <v>865</v>
      </c>
      <c r="FT595" s="16" t="s">
        <v>865</v>
      </c>
      <c r="HC595" s="16" t="s">
        <v>865</v>
      </c>
      <c r="JA595" s="16" t="s">
        <v>4819</v>
      </c>
      <c r="JB595" s="16" t="s">
        <v>865</v>
      </c>
      <c r="JC595" s="16" t="s">
        <v>865</v>
      </c>
      <c r="JD595" s="16" t="s">
        <v>865</v>
      </c>
      <c r="JE595" s="16" t="s">
        <v>865</v>
      </c>
      <c r="JF595" s="16" t="s">
        <v>865</v>
      </c>
      <c r="JG595" s="16" t="s">
        <v>1056</v>
      </c>
      <c r="JH595" s="16" t="s">
        <v>7582</v>
      </c>
      <c r="JJ595" s="16" t="s">
        <v>865</v>
      </c>
      <c r="KF595" s="16" t="s">
        <v>4926</v>
      </c>
      <c r="KI595" s="16" t="s">
        <v>4840</v>
      </c>
      <c r="KO595" s="16" t="s">
        <v>10235</v>
      </c>
      <c r="KP595" s="16" t="s">
        <v>10234</v>
      </c>
      <c r="KQ595" s="16" t="s">
        <v>8694</v>
      </c>
      <c r="KR595" s="16" t="s">
        <v>12041</v>
      </c>
      <c r="KS595" s="16" t="s">
        <v>10236</v>
      </c>
      <c r="KT595" s="16" t="s">
        <v>9148</v>
      </c>
      <c r="KU595" s="16" t="s">
        <v>844</v>
      </c>
      <c r="KV595" s="16" t="s">
        <v>9148</v>
      </c>
      <c r="KW595" s="16" t="s">
        <v>851</v>
      </c>
      <c r="KY595" s="16" t="s">
        <v>486</v>
      </c>
      <c r="LC595" s="16" t="s">
        <v>10879</v>
      </c>
      <c r="LF595" s="16" t="s">
        <v>11654</v>
      </c>
      <c r="LI595" s="16" t="s">
        <v>11655</v>
      </c>
      <c r="LJ595" s="16" t="s">
        <v>843</v>
      </c>
      <c r="LL595" s="16" t="s">
        <v>8711</v>
      </c>
      <c r="LM595" s="16" t="s">
        <v>8741</v>
      </c>
      <c r="LO595" s="16" t="s">
        <v>843</v>
      </c>
      <c r="LP595" s="16" t="s">
        <v>1056</v>
      </c>
      <c r="LQ595" s="16" t="s">
        <v>1056</v>
      </c>
      <c r="LR595" s="16" t="s">
        <v>843</v>
      </c>
      <c r="LS595" s="16" t="s">
        <v>1056</v>
      </c>
      <c r="LT595" s="16" t="s">
        <v>843</v>
      </c>
      <c r="LU595" s="16" t="s">
        <v>843</v>
      </c>
      <c r="LV595" s="16" t="s">
        <v>843</v>
      </c>
      <c r="LW595" s="16" t="s">
        <v>843</v>
      </c>
      <c r="LX595" s="16" t="s">
        <v>844</v>
      </c>
      <c r="LY595" s="16" t="s">
        <v>843</v>
      </c>
      <c r="LZ595" s="16" t="s">
        <v>843</v>
      </c>
      <c r="MA595" s="16" t="s">
        <v>843</v>
      </c>
      <c r="MB595" s="16" t="s">
        <v>843</v>
      </c>
      <c r="MC595" s="16" t="s">
        <v>843</v>
      </c>
      <c r="ME595" s="16" t="s">
        <v>11656</v>
      </c>
      <c r="MF595" s="16" t="s">
        <v>8847</v>
      </c>
      <c r="MO595" s="16" t="s">
        <v>1817</v>
      </c>
      <c r="MP595" s="16" t="s">
        <v>1823</v>
      </c>
      <c r="MR595" s="16" t="s">
        <v>470</v>
      </c>
      <c r="MS595" s="16" t="s">
        <v>11978</v>
      </c>
      <c r="MT595" s="16" t="s">
        <v>8811</v>
      </c>
      <c r="MU595" s="16" t="s">
        <v>816</v>
      </c>
      <c r="MV595" s="16" t="s">
        <v>487</v>
      </c>
      <c r="MW595" s="16" t="s">
        <v>1264</v>
      </c>
      <c r="MX595" s="16" t="s">
        <v>1262</v>
      </c>
      <c r="MY595" s="16" t="s">
        <v>486</v>
      </c>
      <c r="NC595" s="16" t="s">
        <v>486</v>
      </c>
      <c r="ND595" s="16" t="s">
        <v>486</v>
      </c>
      <c r="NE595" s="16" t="s">
        <v>486</v>
      </c>
      <c r="NG595" s="16" t="s">
        <v>1369</v>
      </c>
      <c r="NI595" s="16" t="s">
        <v>11658</v>
      </c>
      <c r="NQ595" s="16" t="s">
        <v>1078</v>
      </c>
      <c r="NR595" s="16" t="s">
        <v>445</v>
      </c>
      <c r="NS595" s="16" t="s">
        <v>462</v>
      </c>
      <c r="NT595" s="16" t="s">
        <v>482</v>
      </c>
      <c r="NU595" s="16">
        <v>0.79400000000000004</v>
      </c>
      <c r="NV595" s="16" t="s">
        <v>445</v>
      </c>
      <c r="NW595" s="16" t="s">
        <v>1174</v>
      </c>
      <c r="NX595" s="16" t="s">
        <v>1142</v>
      </c>
      <c r="NZ595" s="16" t="s">
        <v>935</v>
      </c>
      <c r="OB595" s="16" t="s">
        <v>833</v>
      </c>
      <c r="OC595" s="16" t="s">
        <v>445</v>
      </c>
    </row>
    <row r="596" spans="1:394" x14ac:dyDescent="0.25">
      <c r="A596" s="16" t="s">
        <v>12042</v>
      </c>
      <c r="B596" s="16" t="s">
        <v>1056</v>
      </c>
      <c r="C596" s="16" t="s">
        <v>972</v>
      </c>
      <c r="D596" s="16" t="s">
        <v>844</v>
      </c>
      <c r="E596" s="16" t="s">
        <v>843</v>
      </c>
      <c r="F596" s="16" t="s">
        <v>843</v>
      </c>
      <c r="G596" s="16" t="s">
        <v>843</v>
      </c>
      <c r="H596" s="16" t="s">
        <v>843</v>
      </c>
      <c r="I596" s="16" t="s">
        <v>843</v>
      </c>
      <c r="J596" s="16" t="s">
        <v>843</v>
      </c>
      <c r="K596" s="16" t="s">
        <v>843</v>
      </c>
      <c r="L596" s="16" t="s">
        <v>843</v>
      </c>
      <c r="M596" s="16" t="s">
        <v>843</v>
      </c>
      <c r="N596" s="16" t="s">
        <v>843</v>
      </c>
      <c r="O596" s="16" t="s">
        <v>843</v>
      </c>
      <c r="Q596" s="16" t="s">
        <v>844</v>
      </c>
      <c r="R596" s="16">
        <v>48</v>
      </c>
      <c r="T596" s="16" t="s">
        <v>470</v>
      </c>
      <c r="U596" s="16" t="s">
        <v>844</v>
      </c>
      <c r="V596" s="16" t="s">
        <v>843</v>
      </c>
      <c r="W596" s="16" t="s">
        <v>844</v>
      </c>
      <c r="X596" s="16" t="s">
        <v>843</v>
      </c>
      <c r="Y596" s="16" t="s">
        <v>843</v>
      </c>
      <c r="Z596" s="16" t="s">
        <v>843</v>
      </c>
      <c r="AA596" s="16" t="s">
        <v>843</v>
      </c>
      <c r="AB596" s="16" t="s">
        <v>844</v>
      </c>
      <c r="AC596" s="16" t="s">
        <v>843</v>
      </c>
      <c r="AD596" s="16" t="s">
        <v>867</v>
      </c>
      <c r="AF596" s="16" t="s">
        <v>11746</v>
      </c>
      <c r="AG596" s="16" t="s">
        <v>11725</v>
      </c>
      <c r="AH596" s="16" t="s">
        <v>844</v>
      </c>
      <c r="AI596" s="16" t="s">
        <v>844</v>
      </c>
      <c r="AJ596" s="16" t="s">
        <v>843</v>
      </c>
      <c r="AK596" s="16" t="s">
        <v>843</v>
      </c>
      <c r="AL596" s="16" t="s">
        <v>844</v>
      </c>
      <c r="AM596" s="16" t="s">
        <v>844</v>
      </c>
      <c r="AN596" s="16" t="s">
        <v>843</v>
      </c>
      <c r="AO596" s="16" t="s">
        <v>843</v>
      </c>
      <c r="AP596" s="16" t="s">
        <v>843</v>
      </c>
      <c r="AQ596" s="16" t="s">
        <v>844</v>
      </c>
      <c r="AR596" s="16" t="s">
        <v>4433</v>
      </c>
      <c r="AS596" s="16" t="s">
        <v>843</v>
      </c>
      <c r="AT596" s="16" t="s">
        <v>843</v>
      </c>
      <c r="AU596" s="16" t="s">
        <v>843</v>
      </c>
      <c r="AV596" s="16" t="s">
        <v>843</v>
      </c>
      <c r="AW596" s="16" t="s">
        <v>843</v>
      </c>
      <c r="AX596" s="16" t="s">
        <v>843</v>
      </c>
      <c r="AY596" s="16" t="s">
        <v>844</v>
      </c>
      <c r="BF596" s="16" t="s">
        <v>844</v>
      </c>
      <c r="BH596" s="16" t="s">
        <v>7383</v>
      </c>
      <c r="BI596" s="16" t="s">
        <v>7785</v>
      </c>
      <c r="BJ596" s="16" t="s">
        <v>843</v>
      </c>
      <c r="BK596" s="16" t="s">
        <v>843</v>
      </c>
      <c r="BL596" s="16" t="s">
        <v>843</v>
      </c>
      <c r="BM596" s="16" t="s">
        <v>843</v>
      </c>
      <c r="BN596" s="16" t="s">
        <v>843</v>
      </c>
      <c r="BO596" s="16" t="s">
        <v>844</v>
      </c>
      <c r="BP596" s="16" t="s">
        <v>843</v>
      </c>
      <c r="BQ596" s="16" t="s">
        <v>843</v>
      </c>
      <c r="DX596" s="16" t="s">
        <v>865</v>
      </c>
      <c r="ES596" s="16" t="s">
        <v>865</v>
      </c>
      <c r="EU596" s="16" t="s">
        <v>7810</v>
      </c>
      <c r="EV596" s="16" t="s">
        <v>865</v>
      </c>
      <c r="FT596" s="16" t="s">
        <v>865</v>
      </c>
      <c r="HC596" s="16" t="s">
        <v>865</v>
      </c>
      <c r="JA596" s="16" t="s">
        <v>4816</v>
      </c>
      <c r="JB596" s="16" t="s">
        <v>867</v>
      </c>
      <c r="JC596" s="16" t="s">
        <v>865</v>
      </c>
      <c r="JG596" s="16" t="s">
        <v>843</v>
      </c>
      <c r="JV596" s="16">
        <v>40</v>
      </c>
      <c r="JW596" s="16" t="s">
        <v>7603</v>
      </c>
      <c r="JY596" s="16">
        <v>10000</v>
      </c>
      <c r="JZ596" s="16" t="s">
        <v>4886</v>
      </c>
      <c r="KB596" s="16" t="s">
        <v>7613</v>
      </c>
      <c r="KD596" s="16" t="s">
        <v>4917</v>
      </c>
      <c r="KE596" s="16" t="s">
        <v>7289</v>
      </c>
      <c r="KF596" s="16" t="s">
        <v>4942</v>
      </c>
      <c r="KH596" s="16" t="s">
        <v>7642</v>
      </c>
      <c r="KI596" s="16" t="s">
        <v>4982</v>
      </c>
      <c r="KK596" s="16" t="s">
        <v>4886</v>
      </c>
      <c r="KM596" s="16" t="s">
        <v>7613</v>
      </c>
      <c r="KO596" s="16" t="s">
        <v>10235</v>
      </c>
      <c r="KP596" s="16" t="s">
        <v>10234</v>
      </c>
      <c r="KQ596" s="16" t="s">
        <v>8694</v>
      </c>
      <c r="KR596" s="16" t="s">
        <v>12043</v>
      </c>
      <c r="KS596" s="16" t="s">
        <v>10236</v>
      </c>
      <c r="KT596" s="16" t="s">
        <v>9148</v>
      </c>
      <c r="KU596" s="16" t="s">
        <v>844</v>
      </c>
      <c r="KV596" s="16" t="s">
        <v>9148</v>
      </c>
      <c r="KW596" s="16" t="s">
        <v>851</v>
      </c>
      <c r="KY596" s="16" t="s">
        <v>486</v>
      </c>
      <c r="LC596" s="16" t="s">
        <v>10879</v>
      </c>
      <c r="LF596" s="16" t="s">
        <v>11654</v>
      </c>
      <c r="LI596" s="16" t="s">
        <v>11655</v>
      </c>
      <c r="LJ596" s="16" t="s">
        <v>831</v>
      </c>
      <c r="LK596" s="16" t="s">
        <v>831</v>
      </c>
      <c r="LL596" s="16" t="s">
        <v>8756</v>
      </c>
      <c r="LM596" s="16" t="s">
        <v>8741</v>
      </c>
      <c r="LO596" s="16" t="s">
        <v>843</v>
      </c>
      <c r="LP596" s="16" t="s">
        <v>1056</v>
      </c>
      <c r="LQ596" s="16" t="s">
        <v>1056</v>
      </c>
      <c r="LR596" s="16" t="s">
        <v>843</v>
      </c>
      <c r="LS596" s="16" t="s">
        <v>1056</v>
      </c>
      <c r="LT596" s="16" t="s">
        <v>843</v>
      </c>
      <c r="LU596" s="16" t="s">
        <v>843</v>
      </c>
      <c r="LV596" s="16" t="s">
        <v>843</v>
      </c>
      <c r="LW596" s="16" t="s">
        <v>843</v>
      </c>
      <c r="LX596" s="16" t="s">
        <v>844</v>
      </c>
      <c r="LY596" s="16" t="s">
        <v>843</v>
      </c>
      <c r="LZ596" s="16" t="s">
        <v>843</v>
      </c>
      <c r="MA596" s="16" t="s">
        <v>843</v>
      </c>
      <c r="MB596" s="16" t="s">
        <v>843</v>
      </c>
      <c r="MC596" s="16" t="s">
        <v>843</v>
      </c>
      <c r="ME596" s="16" t="s">
        <v>11656</v>
      </c>
      <c r="MF596" s="16" t="s">
        <v>8847</v>
      </c>
      <c r="MG596" s="16" t="s">
        <v>1835</v>
      </c>
      <c r="MH596" s="16" t="s">
        <v>11667</v>
      </c>
      <c r="MI596" s="16" t="s">
        <v>11733</v>
      </c>
      <c r="MJ596" s="16" t="s">
        <v>1835</v>
      </c>
      <c r="MK596" s="16" t="s">
        <v>9015</v>
      </c>
      <c r="ML596" s="16" t="s">
        <v>1791</v>
      </c>
      <c r="MM596" s="16" t="s">
        <v>487</v>
      </c>
      <c r="MN596" s="16" t="s">
        <v>1800</v>
      </c>
      <c r="MO596" s="16" t="s">
        <v>1805</v>
      </c>
      <c r="MP596" s="16" t="s">
        <v>1829</v>
      </c>
      <c r="MQ596" s="16" t="s">
        <v>1791</v>
      </c>
      <c r="MR596" s="16" t="s">
        <v>470</v>
      </c>
      <c r="MS596" s="16" t="s">
        <v>11978</v>
      </c>
      <c r="MT596" s="16" t="s">
        <v>9003</v>
      </c>
      <c r="MU596" s="16" t="s">
        <v>817</v>
      </c>
      <c r="NC596" s="16" t="s">
        <v>486</v>
      </c>
      <c r="ND596" s="16" t="s">
        <v>486</v>
      </c>
      <c r="NE596" s="16" t="s">
        <v>486</v>
      </c>
      <c r="NG596" s="16" t="s">
        <v>1380</v>
      </c>
      <c r="NH596" s="16" t="s">
        <v>1913</v>
      </c>
      <c r="NI596" s="16" t="s">
        <v>11658</v>
      </c>
      <c r="NJ596" s="16" t="s">
        <v>9102</v>
      </c>
      <c r="NK596" s="16" t="s">
        <v>11753</v>
      </c>
      <c r="NR596" s="16" t="s">
        <v>451</v>
      </c>
      <c r="NS596" s="16" t="s">
        <v>462</v>
      </c>
      <c r="NT596" s="16" t="s">
        <v>482</v>
      </c>
      <c r="NU596" s="16">
        <v>0.79400000000000004</v>
      </c>
      <c r="NV596" s="16" t="s">
        <v>451</v>
      </c>
      <c r="NW596" s="16" t="s">
        <v>1175</v>
      </c>
      <c r="NX596" s="16" t="s">
        <v>1142</v>
      </c>
      <c r="OB596" s="16" t="s">
        <v>831</v>
      </c>
      <c r="OC596" s="16" t="s">
        <v>451</v>
      </c>
    </row>
    <row r="597" spans="1:394" x14ac:dyDescent="0.25">
      <c r="A597" s="16" t="s">
        <v>12044</v>
      </c>
      <c r="B597" s="16" t="s">
        <v>844</v>
      </c>
      <c r="C597" s="16" t="s">
        <v>972</v>
      </c>
      <c r="D597" s="16" t="s">
        <v>844</v>
      </c>
      <c r="E597" s="16" t="s">
        <v>843</v>
      </c>
      <c r="F597" s="16" t="s">
        <v>843</v>
      </c>
      <c r="G597" s="16" t="s">
        <v>843</v>
      </c>
      <c r="H597" s="16" t="s">
        <v>843</v>
      </c>
      <c r="I597" s="16" t="s">
        <v>843</v>
      </c>
      <c r="J597" s="16" t="s">
        <v>843</v>
      </c>
      <c r="K597" s="16" t="s">
        <v>843</v>
      </c>
      <c r="L597" s="16" t="s">
        <v>843</v>
      </c>
      <c r="M597" s="16" t="s">
        <v>843</v>
      </c>
      <c r="N597" s="16" t="s">
        <v>843</v>
      </c>
      <c r="O597" s="16" t="s">
        <v>843</v>
      </c>
      <c r="Q597" s="16" t="s">
        <v>844</v>
      </c>
      <c r="R597" s="16">
        <v>30</v>
      </c>
      <c r="T597" s="16" t="s">
        <v>470</v>
      </c>
      <c r="U597" s="16" t="s">
        <v>844</v>
      </c>
      <c r="V597" s="16" t="s">
        <v>843</v>
      </c>
      <c r="W597" s="16" t="s">
        <v>844</v>
      </c>
      <c r="X597" s="16" t="s">
        <v>843</v>
      </c>
      <c r="Y597" s="16" t="s">
        <v>843</v>
      </c>
      <c r="Z597" s="16" t="s">
        <v>843</v>
      </c>
      <c r="AA597" s="16" t="s">
        <v>843</v>
      </c>
      <c r="AB597" s="16" t="s">
        <v>844</v>
      </c>
      <c r="AC597" s="16" t="s">
        <v>843</v>
      </c>
      <c r="AD597" s="16" t="s">
        <v>867</v>
      </c>
      <c r="AF597" s="16" t="s">
        <v>11673</v>
      </c>
      <c r="AG597" s="16" t="s">
        <v>11725</v>
      </c>
      <c r="AH597" s="16" t="s">
        <v>844</v>
      </c>
      <c r="AI597" s="16" t="s">
        <v>844</v>
      </c>
      <c r="AJ597" s="16" t="s">
        <v>843</v>
      </c>
      <c r="AK597" s="16" t="s">
        <v>843</v>
      </c>
      <c r="AL597" s="16" t="s">
        <v>844</v>
      </c>
      <c r="AM597" s="16" t="s">
        <v>844</v>
      </c>
      <c r="AN597" s="16" t="s">
        <v>843</v>
      </c>
      <c r="AO597" s="16" t="s">
        <v>843</v>
      </c>
      <c r="AP597" s="16" t="s">
        <v>843</v>
      </c>
      <c r="AQ597" s="16" t="s">
        <v>844</v>
      </c>
      <c r="AR597" s="16" t="s">
        <v>4433</v>
      </c>
      <c r="AS597" s="16" t="s">
        <v>843</v>
      </c>
      <c r="AT597" s="16" t="s">
        <v>843</v>
      </c>
      <c r="AU597" s="16" t="s">
        <v>843</v>
      </c>
      <c r="AV597" s="16" t="s">
        <v>843</v>
      </c>
      <c r="AW597" s="16" t="s">
        <v>843</v>
      </c>
      <c r="AX597" s="16" t="s">
        <v>843</v>
      </c>
      <c r="AY597" s="16" t="s">
        <v>844</v>
      </c>
      <c r="BF597" s="16" t="s">
        <v>844</v>
      </c>
      <c r="BH597" s="16" t="s">
        <v>7383</v>
      </c>
      <c r="BI597" s="16" t="s">
        <v>7785</v>
      </c>
      <c r="BJ597" s="16" t="s">
        <v>843</v>
      </c>
      <c r="BK597" s="16" t="s">
        <v>843</v>
      </c>
      <c r="BL597" s="16" t="s">
        <v>843</v>
      </c>
      <c r="BM597" s="16" t="s">
        <v>843</v>
      </c>
      <c r="BN597" s="16" t="s">
        <v>843</v>
      </c>
      <c r="BO597" s="16" t="s">
        <v>844</v>
      </c>
      <c r="BP597" s="16" t="s">
        <v>843</v>
      </c>
      <c r="BQ597" s="16" t="s">
        <v>843</v>
      </c>
      <c r="DX597" s="16" t="s">
        <v>865</v>
      </c>
      <c r="ES597" s="16" t="s">
        <v>865</v>
      </c>
      <c r="EU597" s="16" t="s">
        <v>7810</v>
      </c>
      <c r="EV597" s="16" t="s">
        <v>865</v>
      </c>
      <c r="FT597" s="16" t="s">
        <v>865</v>
      </c>
      <c r="HC597" s="16" t="s">
        <v>865</v>
      </c>
      <c r="JA597" s="16" t="s">
        <v>4822</v>
      </c>
      <c r="JB597" s="16" t="s">
        <v>865</v>
      </c>
      <c r="JC597" s="16" t="s">
        <v>865</v>
      </c>
      <c r="JD597" s="16" t="s">
        <v>865</v>
      </c>
      <c r="JE597" s="16" t="s">
        <v>865</v>
      </c>
      <c r="JF597" s="16" t="s">
        <v>865</v>
      </c>
      <c r="JG597" s="16" t="s">
        <v>1056</v>
      </c>
      <c r="JH597" s="16" t="s">
        <v>7577</v>
      </c>
      <c r="JJ597" s="16" t="s">
        <v>865</v>
      </c>
      <c r="KF597" s="16" t="s">
        <v>4411</v>
      </c>
      <c r="KI597" s="16" t="s">
        <v>4982</v>
      </c>
      <c r="KK597" s="16" t="s">
        <v>4895</v>
      </c>
      <c r="KM597" s="16" t="s">
        <v>7613</v>
      </c>
      <c r="KO597" s="16" t="s">
        <v>10240</v>
      </c>
      <c r="KP597" s="16" t="s">
        <v>10239</v>
      </c>
      <c r="KQ597" s="16" t="s">
        <v>8694</v>
      </c>
      <c r="KR597" s="16" t="s">
        <v>12045</v>
      </c>
      <c r="KS597" s="16" t="s">
        <v>10241</v>
      </c>
      <c r="KT597" s="16" t="s">
        <v>9148</v>
      </c>
      <c r="KU597" s="16" t="s">
        <v>844</v>
      </c>
      <c r="KV597" s="16" t="s">
        <v>9148</v>
      </c>
      <c r="KW597" s="16" t="s">
        <v>851</v>
      </c>
      <c r="KY597" s="16" t="s">
        <v>486</v>
      </c>
      <c r="LC597" s="16" t="s">
        <v>10879</v>
      </c>
      <c r="LF597" s="16" t="s">
        <v>11654</v>
      </c>
      <c r="LI597" s="16" t="s">
        <v>11655</v>
      </c>
      <c r="LJ597" s="16" t="s">
        <v>843</v>
      </c>
      <c r="LL597" s="16" t="s">
        <v>8711</v>
      </c>
      <c r="LM597" s="16" t="s">
        <v>8741</v>
      </c>
      <c r="LO597" s="16" t="s">
        <v>1056</v>
      </c>
      <c r="LP597" s="16" t="s">
        <v>1056</v>
      </c>
      <c r="LQ597" s="16" t="s">
        <v>1056</v>
      </c>
      <c r="LR597" s="16" t="s">
        <v>1056</v>
      </c>
      <c r="LS597" s="16" t="s">
        <v>844</v>
      </c>
      <c r="LT597" s="16" t="s">
        <v>844</v>
      </c>
      <c r="LU597" s="16" t="s">
        <v>843</v>
      </c>
      <c r="LV597" s="16" t="s">
        <v>843</v>
      </c>
      <c r="LW597" s="16" t="s">
        <v>843</v>
      </c>
      <c r="LX597" s="16" t="s">
        <v>844</v>
      </c>
      <c r="LY597" s="16" t="s">
        <v>843</v>
      </c>
      <c r="LZ597" s="16" t="s">
        <v>843</v>
      </c>
      <c r="MA597" s="16" t="s">
        <v>843</v>
      </c>
      <c r="MB597" s="16" t="s">
        <v>843</v>
      </c>
      <c r="MC597" s="16" t="s">
        <v>1056</v>
      </c>
      <c r="ME597" s="16" t="s">
        <v>11656</v>
      </c>
      <c r="MF597" s="16" t="s">
        <v>8847</v>
      </c>
      <c r="MJ597" s="16" t="s">
        <v>1835</v>
      </c>
      <c r="MP597" s="16" t="s">
        <v>1829</v>
      </c>
      <c r="MQ597" s="16" t="s">
        <v>1788</v>
      </c>
      <c r="MR597" s="16" t="s">
        <v>470</v>
      </c>
      <c r="MS597" s="16" t="s">
        <v>11978</v>
      </c>
      <c r="MT597" s="16" t="s">
        <v>9015</v>
      </c>
      <c r="MU597" s="16" t="s">
        <v>817</v>
      </c>
      <c r="NC597" s="16" t="s">
        <v>486</v>
      </c>
      <c r="ND597" s="16" t="s">
        <v>486</v>
      </c>
      <c r="NE597" s="16" t="s">
        <v>486</v>
      </c>
      <c r="NG597" s="16" t="s">
        <v>1378</v>
      </c>
      <c r="NI597" s="16" t="s">
        <v>11658</v>
      </c>
      <c r="NR597" s="16" t="s">
        <v>445</v>
      </c>
      <c r="NS597" s="16" t="s">
        <v>462</v>
      </c>
      <c r="NT597" s="16" t="s">
        <v>482</v>
      </c>
      <c r="NU597" s="16">
        <v>0.79400000000000004</v>
      </c>
      <c r="NV597" s="16" t="s">
        <v>445</v>
      </c>
      <c r="NW597" s="16" t="s">
        <v>1174</v>
      </c>
      <c r="NX597" s="16" t="s">
        <v>1142</v>
      </c>
      <c r="OB597" s="16" t="s">
        <v>833</v>
      </c>
      <c r="OC597" s="16" t="s">
        <v>445</v>
      </c>
    </row>
    <row r="598" spans="1:394" x14ac:dyDescent="0.25">
      <c r="A598" s="16" t="s">
        <v>12046</v>
      </c>
      <c r="B598" s="16" t="s">
        <v>1056</v>
      </c>
      <c r="C598" s="16" t="s">
        <v>972</v>
      </c>
      <c r="D598" s="16" t="s">
        <v>844</v>
      </c>
      <c r="E598" s="16" t="s">
        <v>843</v>
      </c>
      <c r="F598" s="16" t="s">
        <v>843</v>
      </c>
      <c r="G598" s="16" t="s">
        <v>843</v>
      </c>
      <c r="H598" s="16" t="s">
        <v>843</v>
      </c>
      <c r="I598" s="16" t="s">
        <v>843</v>
      </c>
      <c r="J598" s="16" t="s">
        <v>843</v>
      </c>
      <c r="K598" s="16" t="s">
        <v>843</v>
      </c>
      <c r="L598" s="16" t="s">
        <v>843</v>
      </c>
      <c r="M598" s="16" t="s">
        <v>843</v>
      </c>
      <c r="N598" s="16" t="s">
        <v>843</v>
      </c>
      <c r="O598" s="16" t="s">
        <v>843</v>
      </c>
      <c r="Q598" s="16" t="s">
        <v>844</v>
      </c>
      <c r="R598" s="16">
        <v>34</v>
      </c>
      <c r="T598" s="16" t="s">
        <v>474</v>
      </c>
      <c r="U598" s="16" t="s">
        <v>843</v>
      </c>
      <c r="V598" s="16" t="s">
        <v>844</v>
      </c>
      <c r="W598" s="16" t="s">
        <v>843</v>
      </c>
      <c r="X598" s="16" t="s">
        <v>844</v>
      </c>
      <c r="Y598" s="16" t="s">
        <v>843</v>
      </c>
      <c r="Z598" s="16" t="s">
        <v>843</v>
      </c>
      <c r="AA598" s="16" t="s">
        <v>843</v>
      </c>
      <c r="AB598" s="16" t="s">
        <v>843</v>
      </c>
      <c r="AC598" s="16" t="s">
        <v>843</v>
      </c>
      <c r="AD598" s="16" t="s">
        <v>867</v>
      </c>
      <c r="AF598" s="16" t="s">
        <v>11797</v>
      </c>
      <c r="AG598" s="16" t="s">
        <v>11725</v>
      </c>
      <c r="AH598" s="16" t="s">
        <v>844</v>
      </c>
      <c r="AI598" s="16" t="s">
        <v>844</v>
      </c>
      <c r="AJ598" s="16" t="s">
        <v>843</v>
      </c>
      <c r="AK598" s="16" t="s">
        <v>843</v>
      </c>
      <c r="AL598" s="16" t="s">
        <v>844</v>
      </c>
      <c r="AM598" s="16" t="s">
        <v>844</v>
      </c>
      <c r="AN598" s="16" t="s">
        <v>843</v>
      </c>
      <c r="AO598" s="16" t="s">
        <v>843</v>
      </c>
      <c r="AP598" s="16" t="s">
        <v>843</v>
      </c>
      <c r="AQ598" s="16" t="s">
        <v>844</v>
      </c>
      <c r="AR598" s="16" t="s">
        <v>4433</v>
      </c>
      <c r="AS598" s="16" t="s">
        <v>843</v>
      </c>
      <c r="AT598" s="16" t="s">
        <v>843</v>
      </c>
      <c r="AU598" s="16" t="s">
        <v>843</v>
      </c>
      <c r="AV598" s="16" t="s">
        <v>843</v>
      </c>
      <c r="AW598" s="16" t="s">
        <v>843</v>
      </c>
      <c r="AX598" s="16" t="s">
        <v>843</v>
      </c>
      <c r="AY598" s="16" t="s">
        <v>844</v>
      </c>
      <c r="BF598" s="16" t="s">
        <v>844</v>
      </c>
      <c r="BH598" s="16" t="s">
        <v>7389</v>
      </c>
      <c r="BI598" s="16" t="s">
        <v>7785</v>
      </c>
      <c r="BJ598" s="16" t="s">
        <v>843</v>
      </c>
      <c r="BK598" s="16" t="s">
        <v>843</v>
      </c>
      <c r="BL598" s="16" t="s">
        <v>843</v>
      </c>
      <c r="BM598" s="16" t="s">
        <v>843</v>
      </c>
      <c r="BN598" s="16" t="s">
        <v>843</v>
      </c>
      <c r="BO598" s="16" t="s">
        <v>844</v>
      </c>
      <c r="BP598" s="16" t="s">
        <v>843</v>
      </c>
      <c r="BQ598" s="16" t="s">
        <v>843</v>
      </c>
      <c r="DX598" s="16" t="s">
        <v>865</v>
      </c>
      <c r="ES598" s="16" t="s">
        <v>865</v>
      </c>
      <c r="EU598" s="16" t="s">
        <v>7810</v>
      </c>
      <c r="EV598" s="16" t="s">
        <v>865</v>
      </c>
      <c r="HC598" s="16" t="s">
        <v>865</v>
      </c>
      <c r="JA598" s="16" t="s">
        <v>4816</v>
      </c>
      <c r="JB598" s="16" t="s">
        <v>867</v>
      </c>
      <c r="JC598" s="16" t="s">
        <v>865</v>
      </c>
      <c r="JG598" s="16" t="s">
        <v>1056</v>
      </c>
      <c r="JV598" s="16">
        <v>40</v>
      </c>
      <c r="JW598" s="16" t="s">
        <v>7603</v>
      </c>
      <c r="JY598" s="16">
        <v>7000</v>
      </c>
      <c r="JZ598" s="16" t="s">
        <v>4886</v>
      </c>
      <c r="KB598" s="16" t="s">
        <v>864</v>
      </c>
      <c r="KD598" s="16" t="s">
        <v>4917</v>
      </c>
      <c r="KE598" s="16" t="s">
        <v>7277</v>
      </c>
      <c r="KF598" s="16" t="s">
        <v>4411</v>
      </c>
      <c r="KH598" s="16" t="s">
        <v>7639</v>
      </c>
      <c r="KI598" s="16" t="s">
        <v>4216</v>
      </c>
      <c r="KO598" s="16" t="s">
        <v>10240</v>
      </c>
      <c r="KP598" s="16" t="s">
        <v>10239</v>
      </c>
      <c r="KQ598" s="16" t="s">
        <v>8694</v>
      </c>
      <c r="KR598" s="16" t="s">
        <v>12047</v>
      </c>
      <c r="KS598" s="16" t="s">
        <v>10241</v>
      </c>
      <c r="KT598" s="16" t="s">
        <v>9148</v>
      </c>
      <c r="KU598" s="16" t="s">
        <v>844</v>
      </c>
      <c r="KV598" s="16" t="s">
        <v>9148</v>
      </c>
      <c r="KW598" s="16" t="s">
        <v>851</v>
      </c>
      <c r="KY598" s="16" t="s">
        <v>486</v>
      </c>
      <c r="LC598" s="16" t="s">
        <v>10879</v>
      </c>
      <c r="LF598" s="16" t="s">
        <v>11654</v>
      </c>
      <c r="LI598" s="16" t="s">
        <v>11655</v>
      </c>
      <c r="LJ598" s="16" t="s">
        <v>831</v>
      </c>
      <c r="LK598" s="16" t="s">
        <v>831</v>
      </c>
      <c r="LL598" s="16" t="s">
        <v>8756</v>
      </c>
      <c r="LM598" s="16" t="s">
        <v>8741</v>
      </c>
      <c r="LO598" s="16" t="s">
        <v>1056</v>
      </c>
      <c r="LP598" s="16" t="s">
        <v>1056</v>
      </c>
      <c r="LQ598" s="16" t="s">
        <v>1056</v>
      </c>
      <c r="LR598" s="16" t="s">
        <v>1056</v>
      </c>
      <c r="LS598" s="16" t="s">
        <v>844</v>
      </c>
      <c r="LT598" s="16" t="s">
        <v>844</v>
      </c>
      <c r="LU598" s="16" t="s">
        <v>843</v>
      </c>
      <c r="LV598" s="16" t="s">
        <v>843</v>
      </c>
      <c r="LW598" s="16" t="s">
        <v>843</v>
      </c>
      <c r="LX598" s="16" t="s">
        <v>844</v>
      </c>
      <c r="LY598" s="16" t="s">
        <v>843</v>
      </c>
      <c r="LZ598" s="16" t="s">
        <v>843</v>
      </c>
      <c r="MA598" s="16" t="s">
        <v>843</v>
      </c>
      <c r="MB598" s="16" t="s">
        <v>843</v>
      </c>
      <c r="MC598" s="16" t="s">
        <v>1056</v>
      </c>
      <c r="ME598" s="16" t="s">
        <v>11656</v>
      </c>
      <c r="MF598" s="16" t="s">
        <v>8847</v>
      </c>
      <c r="MH598" s="16" t="s">
        <v>11668</v>
      </c>
      <c r="MI598" s="16" t="s">
        <v>11668</v>
      </c>
      <c r="MK598" s="16" t="s">
        <v>9015</v>
      </c>
      <c r="ML598" s="16" t="s">
        <v>1791</v>
      </c>
      <c r="MM598" s="16" t="s">
        <v>487</v>
      </c>
      <c r="MN598" s="16" t="s">
        <v>1798</v>
      </c>
      <c r="MR598" s="16" t="s">
        <v>474</v>
      </c>
      <c r="MS598" s="16" t="s">
        <v>11978</v>
      </c>
      <c r="MT598" s="16" t="s">
        <v>8830</v>
      </c>
      <c r="MU598" s="16" t="s">
        <v>816</v>
      </c>
      <c r="NC598" s="16" t="s">
        <v>486</v>
      </c>
      <c r="NE598" s="16" t="s">
        <v>486</v>
      </c>
      <c r="NG598" s="16" t="s">
        <v>1380</v>
      </c>
      <c r="NH598" s="16" t="s">
        <v>1913</v>
      </c>
      <c r="NI598" s="16" t="s">
        <v>11658</v>
      </c>
      <c r="NJ598" s="16" t="s">
        <v>11783</v>
      </c>
      <c r="NK598" s="16" t="s">
        <v>10582</v>
      </c>
      <c r="NR598" s="16" t="s">
        <v>445</v>
      </c>
      <c r="NS598" s="16" t="s">
        <v>462</v>
      </c>
      <c r="NT598" s="16" t="s">
        <v>482</v>
      </c>
      <c r="NU598" s="16">
        <v>0.79400000000000004</v>
      </c>
      <c r="NV598" s="16" t="s">
        <v>445</v>
      </c>
      <c r="NW598" s="16" t="s">
        <v>1180</v>
      </c>
      <c r="NX598" s="16" t="s">
        <v>1142</v>
      </c>
      <c r="OB598" s="16" t="s">
        <v>831</v>
      </c>
      <c r="OC598" s="16" t="s">
        <v>445</v>
      </c>
    </row>
    <row r="599" spans="1:394" x14ac:dyDescent="0.25">
      <c r="A599" s="16" t="s">
        <v>12048</v>
      </c>
      <c r="B599" s="16" t="s">
        <v>8732</v>
      </c>
      <c r="C599" s="16" t="s">
        <v>972</v>
      </c>
      <c r="D599" s="16" t="s">
        <v>844</v>
      </c>
      <c r="E599" s="16" t="s">
        <v>843</v>
      </c>
      <c r="F599" s="16" t="s">
        <v>843</v>
      </c>
      <c r="G599" s="16" t="s">
        <v>843</v>
      </c>
      <c r="H599" s="16" t="s">
        <v>843</v>
      </c>
      <c r="I599" s="16" t="s">
        <v>843</v>
      </c>
      <c r="J599" s="16" t="s">
        <v>843</v>
      </c>
      <c r="K599" s="16" t="s">
        <v>843</v>
      </c>
      <c r="L599" s="16" t="s">
        <v>843</v>
      </c>
      <c r="M599" s="16" t="s">
        <v>843</v>
      </c>
      <c r="N599" s="16" t="s">
        <v>843</v>
      </c>
      <c r="O599" s="16" t="s">
        <v>843</v>
      </c>
      <c r="Q599" s="16" t="s">
        <v>844</v>
      </c>
      <c r="R599" s="16">
        <v>6</v>
      </c>
      <c r="T599" s="16" t="s">
        <v>474</v>
      </c>
      <c r="U599" s="16" t="s">
        <v>843</v>
      </c>
      <c r="V599" s="16" t="s">
        <v>844</v>
      </c>
      <c r="W599" s="16" t="s">
        <v>843</v>
      </c>
      <c r="X599" s="16" t="s">
        <v>843</v>
      </c>
      <c r="Y599" s="16" t="s">
        <v>843</v>
      </c>
      <c r="Z599" s="16" t="s">
        <v>844</v>
      </c>
      <c r="AA599" s="16" t="s">
        <v>843</v>
      </c>
      <c r="AB599" s="16" t="s">
        <v>843</v>
      </c>
      <c r="AC599" s="16" t="s">
        <v>844</v>
      </c>
      <c r="AF599" s="16" t="s">
        <v>11673</v>
      </c>
      <c r="AG599" s="16" t="s">
        <v>11701</v>
      </c>
      <c r="AH599" s="16" t="s">
        <v>843</v>
      </c>
      <c r="AI599" s="16" t="s">
        <v>844</v>
      </c>
      <c r="AJ599" s="16" t="s">
        <v>843</v>
      </c>
      <c r="AK599" s="16" t="s">
        <v>843</v>
      </c>
      <c r="AL599" s="16" t="s">
        <v>844</v>
      </c>
      <c r="AM599" s="16" t="s">
        <v>844</v>
      </c>
      <c r="AN599" s="16" t="s">
        <v>843</v>
      </c>
      <c r="AO599" s="16" t="s">
        <v>843</v>
      </c>
      <c r="AP599" s="16" t="s">
        <v>843</v>
      </c>
      <c r="AQ599" s="16" t="s">
        <v>844</v>
      </c>
      <c r="AR599" s="16" t="s">
        <v>4433</v>
      </c>
      <c r="AS599" s="16" t="s">
        <v>843</v>
      </c>
      <c r="AT599" s="16" t="s">
        <v>843</v>
      </c>
      <c r="AU599" s="16" t="s">
        <v>843</v>
      </c>
      <c r="AV599" s="16" t="s">
        <v>843</v>
      </c>
      <c r="AW599" s="16" t="s">
        <v>843</v>
      </c>
      <c r="AX599" s="16" t="s">
        <v>843</v>
      </c>
      <c r="AY599" s="16" t="s">
        <v>844</v>
      </c>
      <c r="BF599" s="16" t="s">
        <v>844</v>
      </c>
      <c r="BI599" s="16" t="s">
        <v>7785</v>
      </c>
      <c r="BJ599" s="16" t="s">
        <v>843</v>
      </c>
      <c r="BK599" s="16" t="s">
        <v>843</v>
      </c>
      <c r="BL599" s="16" t="s">
        <v>843</v>
      </c>
      <c r="BM599" s="16" t="s">
        <v>843</v>
      </c>
      <c r="BN599" s="16" t="s">
        <v>843</v>
      </c>
      <c r="BO599" s="16" t="s">
        <v>844</v>
      </c>
      <c r="BP599" s="16" t="s">
        <v>843</v>
      </c>
      <c r="BQ599" s="16" t="s">
        <v>843</v>
      </c>
      <c r="CC599" s="16" t="s">
        <v>867</v>
      </c>
      <c r="CD599" s="16" t="s">
        <v>6834</v>
      </c>
      <c r="CE599" s="16" t="s">
        <v>7537</v>
      </c>
      <c r="DN599" s="16" t="s">
        <v>4411</v>
      </c>
      <c r="DQ599" s="16" t="s">
        <v>7093</v>
      </c>
      <c r="DR599" s="16" t="s">
        <v>865</v>
      </c>
      <c r="DX599" s="16" t="s">
        <v>867</v>
      </c>
      <c r="DY599" s="16" t="s">
        <v>867</v>
      </c>
      <c r="ES599" s="16" t="s">
        <v>865</v>
      </c>
      <c r="EU599" s="16" t="s">
        <v>7813</v>
      </c>
      <c r="EV599" s="16" t="s">
        <v>865</v>
      </c>
      <c r="HC599" s="16" t="s">
        <v>865</v>
      </c>
      <c r="KO599" s="16" t="s">
        <v>10240</v>
      </c>
      <c r="KP599" s="16" t="s">
        <v>10239</v>
      </c>
      <c r="KQ599" s="16" t="s">
        <v>8694</v>
      </c>
      <c r="KR599" s="16" t="s">
        <v>12049</v>
      </c>
      <c r="KS599" s="16" t="s">
        <v>10241</v>
      </c>
      <c r="KT599" s="16" t="s">
        <v>9148</v>
      </c>
      <c r="KU599" s="16" t="s">
        <v>844</v>
      </c>
      <c r="KV599" s="16" t="s">
        <v>9148</v>
      </c>
      <c r="KW599" s="16" t="s">
        <v>851</v>
      </c>
      <c r="KX599" s="16" t="s">
        <v>487</v>
      </c>
      <c r="KY599" s="16" t="s">
        <v>487</v>
      </c>
      <c r="KZ599" s="16" t="s">
        <v>487</v>
      </c>
      <c r="LB599" s="16" t="s">
        <v>11653</v>
      </c>
      <c r="LC599" s="16" t="s">
        <v>10879</v>
      </c>
      <c r="LF599" s="16" t="s">
        <v>11654</v>
      </c>
      <c r="LI599" s="16" t="s">
        <v>11655</v>
      </c>
      <c r="LM599" s="16" t="s">
        <v>8741</v>
      </c>
      <c r="LO599" s="16" t="s">
        <v>1056</v>
      </c>
      <c r="LP599" s="16" t="s">
        <v>1056</v>
      </c>
      <c r="LQ599" s="16" t="s">
        <v>1056</v>
      </c>
      <c r="LR599" s="16" t="s">
        <v>1056</v>
      </c>
      <c r="LS599" s="16" t="s">
        <v>844</v>
      </c>
      <c r="LT599" s="16" t="s">
        <v>844</v>
      </c>
      <c r="LU599" s="16" t="s">
        <v>843</v>
      </c>
      <c r="LV599" s="16" t="s">
        <v>843</v>
      </c>
      <c r="LW599" s="16" t="s">
        <v>843</v>
      </c>
      <c r="LX599" s="16" t="s">
        <v>844</v>
      </c>
      <c r="LY599" s="16" t="s">
        <v>843</v>
      </c>
      <c r="LZ599" s="16" t="s">
        <v>843</v>
      </c>
      <c r="MA599" s="16" t="s">
        <v>843</v>
      </c>
      <c r="MB599" s="16" t="s">
        <v>843</v>
      </c>
      <c r="MC599" s="16" t="s">
        <v>1056</v>
      </c>
      <c r="ME599" s="16" t="s">
        <v>11677</v>
      </c>
      <c r="MF599" s="16" t="s">
        <v>8847</v>
      </c>
      <c r="MR599" s="16" t="s">
        <v>474</v>
      </c>
      <c r="MS599" s="16" t="s">
        <v>11978</v>
      </c>
      <c r="MT599" s="16" t="s">
        <v>9015</v>
      </c>
      <c r="MV599" s="16" t="s">
        <v>487</v>
      </c>
      <c r="MW599" s="16" t="s">
        <v>1263</v>
      </c>
      <c r="MX599" s="16" t="s">
        <v>1262</v>
      </c>
      <c r="MY599" s="16" t="s">
        <v>486</v>
      </c>
      <c r="MZ599" s="16" t="s">
        <v>487</v>
      </c>
      <c r="NA599" s="16" t="s">
        <v>486</v>
      </c>
      <c r="NC599" s="16" t="s">
        <v>486</v>
      </c>
      <c r="NE599" s="16" t="s">
        <v>486</v>
      </c>
      <c r="NI599" s="16" t="s">
        <v>11658</v>
      </c>
      <c r="NL599" s="16" t="s">
        <v>844</v>
      </c>
      <c r="NS599" s="16" t="s">
        <v>462</v>
      </c>
      <c r="NT599" s="16" t="s">
        <v>482</v>
      </c>
      <c r="NU599" s="16">
        <v>0.79400000000000004</v>
      </c>
      <c r="NV599" s="16" t="s">
        <v>860</v>
      </c>
      <c r="NW599" s="16" t="s">
        <v>1182</v>
      </c>
      <c r="NX599" s="16" t="s">
        <v>1142</v>
      </c>
      <c r="NY599" s="16" t="s">
        <v>1122</v>
      </c>
      <c r="NZ599" s="16" t="s">
        <v>936</v>
      </c>
    </row>
    <row r="600" spans="1:394" x14ac:dyDescent="0.25">
      <c r="A600" s="16" t="s">
        <v>12050</v>
      </c>
      <c r="B600" s="16" t="s">
        <v>8746</v>
      </c>
      <c r="C600" s="16" t="s">
        <v>972</v>
      </c>
      <c r="D600" s="16" t="s">
        <v>844</v>
      </c>
      <c r="E600" s="16" t="s">
        <v>843</v>
      </c>
      <c r="F600" s="16" t="s">
        <v>843</v>
      </c>
      <c r="G600" s="16" t="s">
        <v>843</v>
      </c>
      <c r="H600" s="16" t="s">
        <v>843</v>
      </c>
      <c r="I600" s="16" t="s">
        <v>843</v>
      </c>
      <c r="J600" s="16" t="s">
        <v>843</v>
      </c>
      <c r="K600" s="16" t="s">
        <v>843</v>
      </c>
      <c r="L600" s="16" t="s">
        <v>843</v>
      </c>
      <c r="M600" s="16" t="s">
        <v>843</v>
      </c>
      <c r="N600" s="16" t="s">
        <v>843</v>
      </c>
      <c r="O600" s="16" t="s">
        <v>843</v>
      </c>
      <c r="Q600" s="16" t="s">
        <v>844</v>
      </c>
      <c r="R600" s="16">
        <v>4</v>
      </c>
      <c r="T600" s="16" t="s">
        <v>470</v>
      </c>
      <c r="U600" s="16" t="s">
        <v>844</v>
      </c>
      <c r="V600" s="16" t="s">
        <v>843</v>
      </c>
      <c r="W600" s="16" t="s">
        <v>843</v>
      </c>
      <c r="X600" s="16" t="s">
        <v>843</v>
      </c>
      <c r="Y600" s="16" t="s">
        <v>844</v>
      </c>
      <c r="Z600" s="16" t="s">
        <v>843</v>
      </c>
      <c r="AA600" s="16" t="s">
        <v>843</v>
      </c>
      <c r="AB600" s="16" t="s">
        <v>843</v>
      </c>
      <c r="AC600" s="16" t="s">
        <v>843</v>
      </c>
      <c r="AF600" s="16" t="s">
        <v>11673</v>
      </c>
      <c r="AG600" s="16" t="s">
        <v>11865</v>
      </c>
      <c r="AH600" s="16" t="s">
        <v>843</v>
      </c>
      <c r="AI600" s="16" t="s">
        <v>844</v>
      </c>
      <c r="AJ600" s="16" t="s">
        <v>843</v>
      </c>
      <c r="AK600" s="16" t="s">
        <v>843</v>
      </c>
      <c r="AL600" s="16" t="s">
        <v>844</v>
      </c>
      <c r="AM600" s="16" t="s">
        <v>844</v>
      </c>
      <c r="AN600" s="16" t="s">
        <v>843</v>
      </c>
      <c r="AO600" s="16" t="s">
        <v>843</v>
      </c>
      <c r="AP600" s="16" t="s">
        <v>843</v>
      </c>
      <c r="AQ600" s="16" t="s">
        <v>844</v>
      </c>
      <c r="BF600" s="16" t="s">
        <v>844</v>
      </c>
      <c r="CC600" s="16" t="s">
        <v>867</v>
      </c>
      <c r="CD600" s="16" t="s">
        <v>6834</v>
      </c>
      <c r="CE600" s="16" t="s">
        <v>7537</v>
      </c>
      <c r="DN600" s="16" t="s">
        <v>4411</v>
      </c>
      <c r="DQ600" s="16" t="s">
        <v>7093</v>
      </c>
      <c r="DR600" s="16" t="s">
        <v>865</v>
      </c>
      <c r="DX600" s="16" t="s">
        <v>867</v>
      </c>
      <c r="DY600" s="16" t="s">
        <v>867</v>
      </c>
      <c r="ES600" s="16" t="s">
        <v>865</v>
      </c>
      <c r="ET600" s="16" t="s">
        <v>867</v>
      </c>
      <c r="EU600" s="16" t="s">
        <v>7813</v>
      </c>
      <c r="EV600" s="16" t="s">
        <v>865</v>
      </c>
      <c r="KO600" s="16" t="s">
        <v>10240</v>
      </c>
      <c r="KP600" s="16" t="s">
        <v>10239</v>
      </c>
      <c r="KQ600" s="16" t="s">
        <v>8694</v>
      </c>
      <c r="KR600" s="16" t="s">
        <v>12051</v>
      </c>
      <c r="KS600" s="16" t="s">
        <v>10241</v>
      </c>
      <c r="KT600" s="16" t="s">
        <v>9148</v>
      </c>
      <c r="KU600" s="16" t="s">
        <v>844</v>
      </c>
      <c r="KV600" s="16" t="s">
        <v>9148</v>
      </c>
      <c r="KX600" s="16" t="s">
        <v>487</v>
      </c>
      <c r="KY600" s="16" t="s">
        <v>487</v>
      </c>
      <c r="KZ600" s="16" t="s">
        <v>487</v>
      </c>
      <c r="LC600" s="16" t="s">
        <v>10879</v>
      </c>
      <c r="LF600" s="16" t="s">
        <v>11654</v>
      </c>
      <c r="LG600" s="16" t="s">
        <v>487</v>
      </c>
      <c r="LI600" s="16" t="s">
        <v>11655</v>
      </c>
      <c r="LM600" s="16" t="s">
        <v>8741</v>
      </c>
      <c r="LN600" s="16" t="s">
        <v>487</v>
      </c>
      <c r="LO600" s="16" t="s">
        <v>1056</v>
      </c>
      <c r="LP600" s="16" t="s">
        <v>1056</v>
      </c>
      <c r="LQ600" s="16" t="s">
        <v>1056</v>
      </c>
      <c r="LR600" s="16" t="s">
        <v>1056</v>
      </c>
      <c r="LS600" s="16" t="s">
        <v>844</v>
      </c>
      <c r="LT600" s="16" t="s">
        <v>844</v>
      </c>
      <c r="LU600" s="16" t="s">
        <v>843</v>
      </c>
      <c r="LV600" s="16" t="s">
        <v>843</v>
      </c>
      <c r="LW600" s="16" t="s">
        <v>843</v>
      </c>
      <c r="LX600" s="16" t="s">
        <v>844</v>
      </c>
      <c r="LY600" s="16" t="s">
        <v>843</v>
      </c>
      <c r="LZ600" s="16" t="s">
        <v>843</v>
      </c>
      <c r="MA600" s="16" t="s">
        <v>843</v>
      </c>
      <c r="MB600" s="16" t="s">
        <v>843</v>
      </c>
      <c r="MC600" s="16" t="s">
        <v>1056</v>
      </c>
      <c r="ME600" s="16" t="s">
        <v>11656</v>
      </c>
      <c r="MF600" s="16" t="s">
        <v>8847</v>
      </c>
      <c r="MR600" s="16" t="s">
        <v>470</v>
      </c>
      <c r="MS600" s="16" t="s">
        <v>11978</v>
      </c>
      <c r="MT600" s="16" t="s">
        <v>9015</v>
      </c>
      <c r="MV600" s="16" t="s">
        <v>487</v>
      </c>
      <c r="MW600" s="16" t="s">
        <v>1263</v>
      </c>
      <c r="MX600" s="16" t="s">
        <v>1262</v>
      </c>
      <c r="MY600" s="16" t="s">
        <v>486</v>
      </c>
      <c r="MZ600" s="16" t="s">
        <v>487</v>
      </c>
      <c r="NA600" s="16" t="s">
        <v>486</v>
      </c>
      <c r="NC600" s="16" t="s">
        <v>486</v>
      </c>
      <c r="NI600" s="16" t="s">
        <v>11658</v>
      </c>
      <c r="NS600" s="16" t="s">
        <v>462</v>
      </c>
      <c r="NT600" s="16" t="s">
        <v>482</v>
      </c>
      <c r="NU600" s="16">
        <v>0.79400000000000004</v>
      </c>
      <c r="NV600" s="16" t="s">
        <v>1132</v>
      </c>
      <c r="NW600" s="16" t="s">
        <v>1172</v>
      </c>
      <c r="NX600" s="16" t="s">
        <v>1142</v>
      </c>
      <c r="NY600" s="16" t="s">
        <v>1121</v>
      </c>
      <c r="NZ600" s="16" t="s">
        <v>936</v>
      </c>
    </row>
    <row r="601" spans="1:394" x14ac:dyDescent="0.25">
      <c r="A601" s="16" t="s">
        <v>12052</v>
      </c>
      <c r="B601" s="16" t="s">
        <v>844</v>
      </c>
      <c r="C601" s="16" t="s">
        <v>972</v>
      </c>
      <c r="D601" s="16" t="s">
        <v>844</v>
      </c>
      <c r="E601" s="16" t="s">
        <v>843</v>
      </c>
      <c r="F601" s="16" t="s">
        <v>843</v>
      </c>
      <c r="G601" s="16" t="s">
        <v>843</v>
      </c>
      <c r="H601" s="16" t="s">
        <v>843</v>
      </c>
      <c r="I601" s="16" t="s">
        <v>843</v>
      </c>
      <c r="J601" s="16" t="s">
        <v>843</v>
      </c>
      <c r="K601" s="16" t="s">
        <v>843</v>
      </c>
      <c r="L601" s="16" t="s">
        <v>843</v>
      </c>
      <c r="M601" s="16" t="s">
        <v>843</v>
      </c>
      <c r="N601" s="16" t="s">
        <v>843</v>
      </c>
      <c r="O601" s="16" t="s">
        <v>843</v>
      </c>
      <c r="Q601" s="16" t="s">
        <v>844</v>
      </c>
      <c r="R601" s="16">
        <v>71</v>
      </c>
      <c r="T601" s="16" t="s">
        <v>474</v>
      </c>
      <c r="U601" s="16" t="s">
        <v>843</v>
      </c>
      <c r="V601" s="16" t="s">
        <v>844</v>
      </c>
      <c r="W601" s="16" t="s">
        <v>843</v>
      </c>
      <c r="X601" s="16" t="s">
        <v>844</v>
      </c>
      <c r="Y601" s="16" t="s">
        <v>843</v>
      </c>
      <c r="Z601" s="16" t="s">
        <v>843</v>
      </c>
      <c r="AA601" s="16" t="s">
        <v>843</v>
      </c>
      <c r="AB601" s="16" t="s">
        <v>843</v>
      </c>
      <c r="AC601" s="16" t="s">
        <v>843</v>
      </c>
      <c r="AD601" s="16" t="s">
        <v>867</v>
      </c>
      <c r="AF601" s="16" t="s">
        <v>11746</v>
      </c>
      <c r="AG601" s="16" t="s">
        <v>11696</v>
      </c>
      <c r="AH601" s="16" t="s">
        <v>844</v>
      </c>
      <c r="AI601" s="16" t="s">
        <v>844</v>
      </c>
      <c r="AJ601" s="16" t="s">
        <v>844</v>
      </c>
      <c r="AK601" s="16" t="s">
        <v>843</v>
      </c>
      <c r="AL601" s="16" t="s">
        <v>843</v>
      </c>
      <c r="AM601" s="16" t="s">
        <v>844</v>
      </c>
      <c r="AN601" s="16" t="s">
        <v>843</v>
      </c>
      <c r="AO601" s="16" t="s">
        <v>843</v>
      </c>
      <c r="AP601" s="16" t="s">
        <v>843</v>
      </c>
      <c r="AQ601" s="16" t="s">
        <v>844</v>
      </c>
      <c r="AR601" s="16" t="s">
        <v>11766</v>
      </c>
      <c r="AS601" s="16" t="s">
        <v>844</v>
      </c>
      <c r="AT601" s="16" t="s">
        <v>844</v>
      </c>
      <c r="AU601" s="16" t="s">
        <v>844</v>
      </c>
      <c r="AV601" s="16" t="s">
        <v>844</v>
      </c>
      <c r="AW601" s="16" t="s">
        <v>843</v>
      </c>
      <c r="AX601" s="16" t="s">
        <v>843</v>
      </c>
      <c r="AY601" s="16" t="s">
        <v>843</v>
      </c>
      <c r="AZ601" s="16" t="s">
        <v>4437</v>
      </c>
      <c r="BA601" s="16" t="s">
        <v>4437</v>
      </c>
      <c r="BB601" s="16" t="s">
        <v>4437</v>
      </c>
      <c r="BC601" s="16" t="s">
        <v>4437</v>
      </c>
      <c r="BF601" s="16" t="s">
        <v>844</v>
      </c>
      <c r="BI601" s="16" t="s">
        <v>7785</v>
      </c>
      <c r="BJ601" s="16" t="s">
        <v>843</v>
      </c>
      <c r="BK601" s="16" t="s">
        <v>843</v>
      </c>
      <c r="BL601" s="16" t="s">
        <v>843</v>
      </c>
      <c r="BM601" s="16" t="s">
        <v>843</v>
      </c>
      <c r="BN601" s="16" t="s">
        <v>843</v>
      </c>
      <c r="BO601" s="16" t="s">
        <v>844</v>
      </c>
      <c r="BP601" s="16" t="s">
        <v>843</v>
      </c>
      <c r="BQ601" s="16" t="s">
        <v>843</v>
      </c>
      <c r="DX601" s="16" t="s">
        <v>867</v>
      </c>
      <c r="DY601" s="16" t="s">
        <v>867</v>
      </c>
      <c r="ES601" s="16" t="s">
        <v>867</v>
      </c>
      <c r="EU601" s="16" t="s">
        <v>7813</v>
      </c>
      <c r="EV601" s="16" t="s">
        <v>865</v>
      </c>
      <c r="FF601" s="16" t="s">
        <v>7836</v>
      </c>
      <c r="HC601" s="16" t="s">
        <v>865</v>
      </c>
      <c r="JA601" s="16" t="s">
        <v>4813</v>
      </c>
      <c r="JB601" s="16" t="s">
        <v>865</v>
      </c>
      <c r="JC601" s="16" t="s">
        <v>865</v>
      </c>
      <c r="JD601" s="16" t="s">
        <v>865</v>
      </c>
      <c r="JE601" s="16" t="s">
        <v>865</v>
      </c>
      <c r="JF601" s="16" t="s">
        <v>865</v>
      </c>
      <c r="JG601" s="16" t="s">
        <v>843</v>
      </c>
      <c r="JH601" s="16" t="s">
        <v>4846</v>
      </c>
      <c r="KF601" s="16" t="s">
        <v>4926</v>
      </c>
      <c r="KI601" s="16" t="s">
        <v>4846</v>
      </c>
      <c r="KO601" s="16" t="s">
        <v>10245</v>
      </c>
      <c r="KP601" s="16" t="s">
        <v>10244</v>
      </c>
      <c r="KQ601" s="16" t="s">
        <v>8694</v>
      </c>
      <c r="KR601" s="16" t="s">
        <v>12053</v>
      </c>
      <c r="KS601" s="16" t="s">
        <v>10246</v>
      </c>
      <c r="KT601" s="16" t="s">
        <v>9148</v>
      </c>
      <c r="KU601" s="16" t="s">
        <v>844</v>
      </c>
      <c r="KV601" s="16" t="s">
        <v>9148</v>
      </c>
      <c r="KW601" s="16" t="s">
        <v>851</v>
      </c>
      <c r="KX601" s="16" t="s">
        <v>487</v>
      </c>
      <c r="KY601" s="16" t="s">
        <v>487</v>
      </c>
      <c r="KZ601" s="16" t="s">
        <v>487</v>
      </c>
      <c r="LC601" s="16" t="s">
        <v>10879</v>
      </c>
      <c r="LF601" s="16" t="s">
        <v>11654</v>
      </c>
      <c r="LI601" s="16" t="s">
        <v>11655</v>
      </c>
      <c r="LJ601" s="16" t="s">
        <v>843</v>
      </c>
      <c r="LL601" s="16" t="s">
        <v>8711</v>
      </c>
      <c r="LM601" s="16" t="s">
        <v>8741</v>
      </c>
      <c r="LO601" s="16" t="s">
        <v>843</v>
      </c>
      <c r="LP601" s="16" t="s">
        <v>843</v>
      </c>
      <c r="LQ601" s="16" t="s">
        <v>843</v>
      </c>
      <c r="LR601" s="16" t="s">
        <v>844</v>
      </c>
      <c r="LS601" s="16" t="s">
        <v>843</v>
      </c>
      <c r="LT601" s="16" t="s">
        <v>844</v>
      </c>
      <c r="LU601" s="16" t="s">
        <v>844</v>
      </c>
      <c r="LV601" s="16" t="s">
        <v>843</v>
      </c>
      <c r="LW601" s="16" t="s">
        <v>844</v>
      </c>
      <c r="LX601" s="16" t="s">
        <v>843</v>
      </c>
      <c r="LY601" s="16" t="s">
        <v>843</v>
      </c>
      <c r="LZ601" s="16" t="s">
        <v>843</v>
      </c>
      <c r="MA601" s="16" t="s">
        <v>843</v>
      </c>
      <c r="MB601" s="16" t="s">
        <v>843</v>
      </c>
      <c r="MC601" s="16" t="s">
        <v>843</v>
      </c>
      <c r="ME601" s="16" t="s">
        <v>11656</v>
      </c>
      <c r="MF601" s="16" t="s">
        <v>8847</v>
      </c>
      <c r="MO601" s="16" t="s">
        <v>1817</v>
      </c>
      <c r="MP601" s="16" t="s">
        <v>1824</v>
      </c>
      <c r="MR601" s="16" t="s">
        <v>474</v>
      </c>
      <c r="MS601" s="16" t="s">
        <v>11978</v>
      </c>
      <c r="MT601" s="16" t="s">
        <v>9003</v>
      </c>
      <c r="NC601" s="16" t="s">
        <v>487</v>
      </c>
      <c r="NE601" s="16" t="s">
        <v>486</v>
      </c>
      <c r="NG601" s="16" t="s">
        <v>1376</v>
      </c>
      <c r="NI601" s="16" t="s">
        <v>11658</v>
      </c>
      <c r="NR601" s="16" t="s">
        <v>878</v>
      </c>
      <c r="NS601" s="16" t="s">
        <v>462</v>
      </c>
      <c r="NT601" s="16" t="s">
        <v>482</v>
      </c>
      <c r="NU601" s="16">
        <v>0.79400000000000004</v>
      </c>
      <c r="NV601" s="16" t="s">
        <v>457</v>
      </c>
      <c r="NW601" s="16" t="s">
        <v>1183</v>
      </c>
      <c r="NX601" s="16" t="s">
        <v>1142</v>
      </c>
      <c r="OB601" s="16" t="s">
        <v>833</v>
      </c>
      <c r="OC601" s="16" t="s">
        <v>878</v>
      </c>
    </row>
    <row r="602" spans="1:394" x14ac:dyDescent="0.25">
      <c r="A602" s="16" t="s">
        <v>12054</v>
      </c>
      <c r="B602" s="16" t="s">
        <v>844</v>
      </c>
      <c r="C602" s="16" t="s">
        <v>972</v>
      </c>
      <c r="D602" s="16" t="s">
        <v>844</v>
      </c>
      <c r="E602" s="16" t="s">
        <v>843</v>
      </c>
      <c r="F602" s="16" t="s">
        <v>843</v>
      </c>
      <c r="G602" s="16" t="s">
        <v>843</v>
      </c>
      <c r="H602" s="16" t="s">
        <v>843</v>
      </c>
      <c r="I602" s="16" t="s">
        <v>843</v>
      </c>
      <c r="J602" s="16" t="s">
        <v>843</v>
      </c>
      <c r="K602" s="16" t="s">
        <v>843</v>
      </c>
      <c r="L602" s="16" t="s">
        <v>843</v>
      </c>
      <c r="M602" s="16" t="s">
        <v>843</v>
      </c>
      <c r="N602" s="16" t="s">
        <v>843</v>
      </c>
      <c r="O602" s="16" t="s">
        <v>843</v>
      </c>
      <c r="Q602" s="16" t="s">
        <v>844</v>
      </c>
      <c r="R602" s="16">
        <v>66</v>
      </c>
      <c r="T602" s="16" t="s">
        <v>470</v>
      </c>
      <c r="U602" s="16" t="s">
        <v>844</v>
      </c>
      <c r="V602" s="16" t="s">
        <v>843</v>
      </c>
      <c r="W602" s="16" t="s">
        <v>844</v>
      </c>
      <c r="X602" s="16" t="s">
        <v>843</v>
      </c>
      <c r="Y602" s="16" t="s">
        <v>843</v>
      </c>
      <c r="Z602" s="16" t="s">
        <v>843</v>
      </c>
      <c r="AA602" s="16" t="s">
        <v>843</v>
      </c>
      <c r="AB602" s="16" t="s">
        <v>843</v>
      </c>
      <c r="AC602" s="16" t="s">
        <v>843</v>
      </c>
      <c r="AD602" s="16" t="s">
        <v>867</v>
      </c>
      <c r="AF602" s="16" t="s">
        <v>11796</v>
      </c>
      <c r="AG602" s="16" t="s">
        <v>11725</v>
      </c>
      <c r="AH602" s="16" t="s">
        <v>844</v>
      </c>
      <c r="AI602" s="16" t="s">
        <v>844</v>
      </c>
      <c r="AJ602" s="16" t="s">
        <v>843</v>
      </c>
      <c r="AK602" s="16" t="s">
        <v>843</v>
      </c>
      <c r="AL602" s="16" t="s">
        <v>844</v>
      </c>
      <c r="AM602" s="16" t="s">
        <v>844</v>
      </c>
      <c r="AN602" s="16" t="s">
        <v>843</v>
      </c>
      <c r="AO602" s="16" t="s">
        <v>843</v>
      </c>
      <c r="AP602" s="16" t="s">
        <v>843</v>
      </c>
      <c r="AQ602" s="16" t="s">
        <v>844</v>
      </c>
      <c r="AR602" s="16" t="s">
        <v>4433</v>
      </c>
      <c r="AS602" s="16" t="s">
        <v>843</v>
      </c>
      <c r="AT602" s="16" t="s">
        <v>843</v>
      </c>
      <c r="AU602" s="16" t="s">
        <v>843</v>
      </c>
      <c r="AV602" s="16" t="s">
        <v>843</v>
      </c>
      <c r="AW602" s="16" t="s">
        <v>843</v>
      </c>
      <c r="AX602" s="16" t="s">
        <v>843</v>
      </c>
      <c r="AY602" s="16" t="s">
        <v>844</v>
      </c>
      <c r="BF602" s="16" t="s">
        <v>844</v>
      </c>
      <c r="BI602" s="16" t="s">
        <v>7785</v>
      </c>
      <c r="BJ602" s="16" t="s">
        <v>843</v>
      </c>
      <c r="BK602" s="16" t="s">
        <v>843</v>
      </c>
      <c r="BL602" s="16" t="s">
        <v>843</v>
      </c>
      <c r="BM602" s="16" t="s">
        <v>843</v>
      </c>
      <c r="BN602" s="16" t="s">
        <v>843</v>
      </c>
      <c r="BO602" s="16" t="s">
        <v>844</v>
      </c>
      <c r="BP602" s="16" t="s">
        <v>843</v>
      </c>
      <c r="BQ602" s="16" t="s">
        <v>843</v>
      </c>
      <c r="DX602" s="16" t="s">
        <v>865</v>
      </c>
      <c r="ES602" s="16" t="s">
        <v>865</v>
      </c>
      <c r="EU602" s="16" t="s">
        <v>7810</v>
      </c>
      <c r="EV602" s="16" t="s">
        <v>865</v>
      </c>
      <c r="FF602" s="16" t="s">
        <v>7836</v>
      </c>
      <c r="HC602" s="16" t="s">
        <v>865</v>
      </c>
      <c r="JA602" s="16" t="s">
        <v>4816</v>
      </c>
      <c r="JB602" s="16" t="s">
        <v>865</v>
      </c>
      <c r="JC602" s="16" t="s">
        <v>865</v>
      </c>
      <c r="JD602" s="16" t="s">
        <v>865</v>
      </c>
      <c r="JE602" s="16" t="s">
        <v>865</v>
      </c>
      <c r="JF602" s="16" t="s">
        <v>865</v>
      </c>
      <c r="JG602" s="16" t="s">
        <v>843</v>
      </c>
      <c r="JH602" s="16" t="s">
        <v>4846</v>
      </c>
      <c r="KF602" s="16" t="s">
        <v>4926</v>
      </c>
      <c r="KI602" s="16" t="s">
        <v>4846</v>
      </c>
      <c r="KO602" s="16" t="s">
        <v>10251</v>
      </c>
      <c r="KP602" s="16" t="s">
        <v>10250</v>
      </c>
      <c r="KQ602" s="16" t="s">
        <v>8694</v>
      </c>
      <c r="KR602" s="16" t="s">
        <v>12055</v>
      </c>
      <c r="KS602" s="16" t="s">
        <v>10252</v>
      </c>
      <c r="KT602" s="16" t="s">
        <v>9148</v>
      </c>
      <c r="KU602" s="16" t="s">
        <v>844</v>
      </c>
      <c r="KV602" s="16" t="s">
        <v>9148</v>
      </c>
      <c r="KW602" s="16" t="s">
        <v>851</v>
      </c>
      <c r="KY602" s="16" t="s">
        <v>486</v>
      </c>
      <c r="LC602" s="16" t="s">
        <v>10879</v>
      </c>
      <c r="LF602" s="16" t="s">
        <v>11654</v>
      </c>
      <c r="LI602" s="16" t="s">
        <v>11655</v>
      </c>
      <c r="LJ602" s="16" t="s">
        <v>843</v>
      </c>
      <c r="LL602" s="16" t="s">
        <v>8711</v>
      </c>
      <c r="LM602" s="16" t="s">
        <v>8741</v>
      </c>
      <c r="LO602" s="16" t="s">
        <v>843</v>
      </c>
      <c r="LP602" s="16" t="s">
        <v>843</v>
      </c>
      <c r="LQ602" s="16" t="s">
        <v>844</v>
      </c>
      <c r="LR602" s="16" t="s">
        <v>843</v>
      </c>
      <c r="LS602" s="16" t="s">
        <v>844</v>
      </c>
      <c r="LT602" s="16" t="s">
        <v>843</v>
      </c>
      <c r="LU602" s="16" t="s">
        <v>844</v>
      </c>
      <c r="LV602" s="16" t="s">
        <v>843</v>
      </c>
      <c r="LW602" s="16" t="s">
        <v>843</v>
      </c>
      <c r="LX602" s="16" t="s">
        <v>843</v>
      </c>
      <c r="LY602" s="16" t="s">
        <v>843</v>
      </c>
      <c r="LZ602" s="16" t="s">
        <v>843</v>
      </c>
      <c r="MA602" s="16" t="s">
        <v>843</v>
      </c>
      <c r="MB602" s="16" t="s">
        <v>843</v>
      </c>
      <c r="MC602" s="16" t="s">
        <v>843</v>
      </c>
      <c r="ME602" s="16" t="s">
        <v>11656</v>
      </c>
      <c r="MF602" s="16" t="s">
        <v>8847</v>
      </c>
      <c r="MO602" s="16" t="s">
        <v>1817</v>
      </c>
      <c r="MP602" s="16" t="s">
        <v>1824</v>
      </c>
      <c r="MR602" s="16" t="s">
        <v>470</v>
      </c>
      <c r="MS602" s="16" t="s">
        <v>11978</v>
      </c>
      <c r="MT602" s="16" t="s">
        <v>8987</v>
      </c>
      <c r="NC602" s="16" t="s">
        <v>486</v>
      </c>
      <c r="NE602" s="16" t="s">
        <v>486</v>
      </c>
      <c r="NG602" s="16" t="s">
        <v>1380</v>
      </c>
      <c r="NI602" s="16" t="s">
        <v>11658</v>
      </c>
      <c r="NR602" s="16" t="s">
        <v>878</v>
      </c>
      <c r="NS602" s="16" t="s">
        <v>462</v>
      </c>
      <c r="NT602" s="16" t="s">
        <v>482</v>
      </c>
      <c r="NU602" s="16">
        <v>0.79400000000000004</v>
      </c>
      <c r="NV602" s="16" t="s">
        <v>457</v>
      </c>
      <c r="NW602" s="16" t="s">
        <v>1177</v>
      </c>
      <c r="NX602" s="16" t="s">
        <v>1142</v>
      </c>
      <c r="OB602" s="16" t="s">
        <v>833</v>
      </c>
      <c r="OC602" s="16" t="s">
        <v>878</v>
      </c>
    </row>
    <row r="603" spans="1:394" x14ac:dyDescent="0.25">
      <c r="A603" s="16" t="s">
        <v>12056</v>
      </c>
      <c r="B603" s="16" t="s">
        <v>844</v>
      </c>
      <c r="C603" s="16" t="s">
        <v>972</v>
      </c>
      <c r="D603" s="16" t="s">
        <v>844</v>
      </c>
      <c r="E603" s="16" t="s">
        <v>843</v>
      </c>
      <c r="F603" s="16" t="s">
        <v>843</v>
      </c>
      <c r="G603" s="16" t="s">
        <v>843</v>
      </c>
      <c r="H603" s="16" t="s">
        <v>843</v>
      </c>
      <c r="I603" s="16" t="s">
        <v>843</v>
      </c>
      <c r="J603" s="16" t="s">
        <v>843</v>
      </c>
      <c r="K603" s="16" t="s">
        <v>843</v>
      </c>
      <c r="L603" s="16" t="s">
        <v>843</v>
      </c>
      <c r="M603" s="16" t="s">
        <v>843</v>
      </c>
      <c r="N603" s="16" t="s">
        <v>843</v>
      </c>
      <c r="O603" s="16" t="s">
        <v>843</v>
      </c>
      <c r="Q603" s="16" t="s">
        <v>844</v>
      </c>
      <c r="R603" s="16">
        <v>61</v>
      </c>
      <c r="T603" s="16" t="s">
        <v>470</v>
      </c>
      <c r="U603" s="16" t="s">
        <v>844</v>
      </c>
      <c r="V603" s="16" t="s">
        <v>843</v>
      </c>
      <c r="W603" s="16" t="s">
        <v>844</v>
      </c>
      <c r="X603" s="16" t="s">
        <v>843</v>
      </c>
      <c r="Y603" s="16" t="s">
        <v>843</v>
      </c>
      <c r="Z603" s="16" t="s">
        <v>843</v>
      </c>
      <c r="AA603" s="16" t="s">
        <v>843</v>
      </c>
      <c r="AB603" s="16" t="s">
        <v>843</v>
      </c>
      <c r="AC603" s="16" t="s">
        <v>843</v>
      </c>
      <c r="AD603" s="16" t="s">
        <v>867</v>
      </c>
      <c r="AF603" s="16" t="s">
        <v>11659</v>
      </c>
      <c r="AG603" s="16" t="s">
        <v>11700</v>
      </c>
      <c r="AH603" s="16" t="s">
        <v>844</v>
      </c>
      <c r="AI603" s="16" t="s">
        <v>843</v>
      </c>
      <c r="AJ603" s="16" t="s">
        <v>844</v>
      </c>
      <c r="AK603" s="16" t="s">
        <v>844</v>
      </c>
      <c r="AL603" s="16" t="s">
        <v>843</v>
      </c>
      <c r="AM603" s="16" t="s">
        <v>844</v>
      </c>
      <c r="AN603" s="16" t="s">
        <v>843</v>
      </c>
      <c r="AO603" s="16" t="s">
        <v>843</v>
      </c>
      <c r="AP603" s="16" t="s">
        <v>843</v>
      </c>
      <c r="AQ603" s="16" t="s">
        <v>844</v>
      </c>
      <c r="AR603" s="16" t="s">
        <v>4415</v>
      </c>
      <c r="AS603" s="16" t="s">
        <v>844</v>
      </c>
      <c r="AT603" s="16" t="s">
        <v>843</v>
      </c>
      <c r="AU603" s="16" t="s">
        <v>843</v>
      </c>
      <c r="AV603" s="16" t="s">
        <v>843</v>
      </c>
      <c r="AW603" s="16" t="s">
        <v>843</v>
      </c>
      <c r="AX603" s="16" t="s">
        <v>843</v>
      </c>
      <c r="AY603" s="16" t="s">
        <v>843</v>
      </c>
      <c r="AZ603" s="16" t="s">
        <v>4440</v>
      </c>
      <c r="BF603" s="16" t="s">
        <v>844</v>
      </c>
      <c r="BH603" s="16" t="s">
        <v>7383</v>
      </c>
      <c r="BI603" s="16" t="s">
        <v>7785</v>
      </c>
      <c r="BJ603" s="16" t="s">
        <v>843</v>
      </c>
      <c r="BK603" s="16" t="s">
        <v>843</v>
      </c>
      <c r="BL603" s="16" t="s">
        <v>843</v>
      </c>
      <c r="BM603" s="16" t="s">
        <v>843</v>
      </c>
      <c r="BN603" s="16" t="s">
        <v>843</v>
      </c>
      <c r="BO603" s="16" t="s">
        <v>844</v>
      </c>
      <c r="BP603" s="16" t="s">
        <v>843</v>
      </c>
      <c r="BQ603" s="16" t="s">
        <v>843</v>
      </c>
      <c r="DX603" s="16" t="s">
        <v>867</v>
      </c>
      <c r="DY603" s="16" t="s">
        <v>867</v>
      </c>
      <c r="ES603" s="16" t="s">
        <v>867</v>
      </c>
      <c r="EU603" s="16" t="s">
        <v>7816</v>
      </c>
      <c r="EV603" s="16" t="s">
        <v>867</v>
      </c>
      <c r="EW603" s="16" t="s">
        <v>11767</v>
      </c>
      <c r="EX603" s="16" t="s">
        <v>844</v>
      </c>
      <c r="EY603" s="16" t="s">
        <v>844</v>
      </c>
      <c r="EZ603" s="16" t="s">
        <v>843</v>
      </c>
      <c r="FA603" s="16" t="s">
        <v>843</v>
      </c>
      <c r="FB603" s="16" t="s">
        <v>843</v>
      </c>
      <c r="FC603" s="16" t="s">
        <v>843</v>
      </c>
      <c r="FD603" s="16" t="s">
        <v>843</v>
      </c>
      <c r="FF603" s="16" t="s">
        <v>7842</v>
      </c>
      <c r="FG603" s="16" t="s">
        <v>7852</v>
      </c>
      <c r="FH603" s="16" t="s">
        <v>843</v>
      </c>
      <c r="FI603" s="16" t="s">
        <v>844</v>
      </c>
      <c r="FJ603" s="16" t="s">
        <v>843</v>
      </c>
      <c r="FK603" s="16" t="s">
        <v>843</v>
      </c>
      <c r="FL603" s="16" t="s">
        <v>843</v>
      </c>
      <c r="FM603" s="16" t="s">
        <v>843</v>
      </c>
      <c r="FN603" s="16" t="s">
        <v>843</v>
      </c>
      <c r="FO603" s="16" t="s">
        <v>843</v>
      </c>
      <c r="FP603" s="16" t="s">
        <v>843</v>
      </c>
      <c r="FQ603" s="16" t="s">
        <v>843</v>
      </c>
      <c r="HC603" s="16" t="s">
        <v>867</v>
      </c>
      <c r="HD603" s="16" t="s">
        <v>867</v>
      </c>
      <c r="HE603" s="16" t="s">
        <v>4671</v>
      </c>
      <c r="HF603" s="16" t="s">
        <v>844</v>
      </c>
      <c r="HG603" s="16" t="s">
        <v>843</v>
      </c>
      <c r="HH603" s="16" t="s">
        <v>843</v>
      </c>
      <c r="HI603" s="16" t="s">
        <v>843</v>
      </c>
      <c r="HJ603" s="16" t="s">
        <v>843</v>
      </c>
      <c r="HK603" s="16" t="s">
        <v>843</v>
      </c>
      <c r="HL603" s="16" t="s">
        <v>843</v>
      </c>
      <c r="HM603" s="16" t="s">
        <v>843</v>
      </c>
      <c r="HN603" s="16" t="s">
        <v>843</v>
      </c>
      <c r="HO603" s="16" t="s">
        <v>843</v>
      </c>
      <c r="HP603" s="16" t="s">
        <v>843</v>
      </c>
      <c r="HQ603" s="16" t="s">
        <v>843</v>
      </c>
      <c r="HR603" s="16" t="s">
        <v>843</v>
      </c>
      <c r="HS603" s="16" t="s">
        <v>843</v>
      </c>
      <c r="IZ603" s="16" t="s">
        <v>4796</v>
      </c>
      <c r="JA603" s="16" t="s">
        <v>4822</v>
      </c>
      <c r="JB603" s="16" t="s">
        <v>865</v>
      </c>
      <c r="JC603" s="16" t="s">
        <v>865</v>
      </c>
      <c r="JD603" s="16" t="s">
        <v>865</v>
      </c>
      <c r="JE603" s="16" t="s">
        <v>865</v>
      </c>
      <c r="JF603" s="16" t="s">
        <v>865</v>
      </c>
      <c r="JG603" s="16" t="s">
        <v>843</v>
      </c>
      <c r="JH603" s="16" t="s">
        <v>5638</v>
      </c>
      <c r="JJ603" s="16" t="s">
        <v>865</v>
      </c>
      <c r="KF603" s="16" t="s">
        <v>4951</v>
      </c>
      <c r="KI603" s="16" t="s">
        <v>4849</v>
      </c>
      <c r="KO603" s="16" t="s">
        <v>10256</v>
      </c>
      <c r="KP603" s="16" t="s">
        <v>10255</v>
      </c>
      <c r="KQ603" s="16" t="s">
        <v>8694</v>
      </c>
      <c r="KR603" s="16" t="s">
        <v>12057</v>
      </c>
      <c r="KS603" s="16" t="s">
        <v>10257</v>
      </c>
      <c r="KT603" s="16" t="s">
        <v>9148</v>
      </c>
      <c r="KU603" s="16" t="s">
        <v>844</v>
      </c>
      <c r="KV603" s="16" t="s">
        <v>9148</v>
      </c>
      <c r="KW603" s="16" t="s">
        <v>850</v>
      </c>
      <c r="KX603" s="16" t="s">
        <v>487</v>
      </c>
      <c r="KY603" s="16" t="s">
        <v>487</v>
      </c>
      <c r="KZ603" s="16" t="s">
        <v>487</v>
      </c>
      <c r="LC603" s="16" t="s">
        <v>10879</v>
      </c>
      <c r="LF603" s="16" t="s">
        <v>11654</v>
      </c>
      <c r="LI603" s="16" t="s">
        <v>11655</v>
      </c>
      <c r="LJ603" s="16" t="s">
        <v>843</v>
      </c>
      <c r="LL603" s="16" t="s">
        <v>8711</v>
      </c>
      <c r="LM603" s="16" t="s">
        <v>8741</v>
      </c>
      <c r="LO603" s="16" t="s">
        <v>843</v>
      </c>
      <c r="LP603" s="16" t="s">
        <v>843</v>
      </c>
      <c r="LQ603" s="16" t="s">
        <v>844</v>
      </c>
      <c r="LR603" s="16" t="s">
        <v>843</v>
      </c>
      <c r="LS603" s="16" t="s">
        <v>844</v>
      </c>
      <c r="LT603" s="16" t="s">
        <v>843</v>
      </c>
      <c r="LU603" s="16" t="s">
        <v>844</v>
      </c>
      <c r="LV603" s="16" t="s">
        <v>844</v>
      </c>
      <c r="LW603" s="16" t="s">
        <v>844</v>
      </c>
      <c r="LX603" s="16" t="s">
        <v>843</v>
      </c>
      <c r="LY603" s="16" t="s">
        <v>843</v>
      </c>
      <c r="LZ603" s="16" t="s">
        <v>843</v>
      </c>
      <c r="MA603" s="16" t="s">
        <v>843</v>
      </c>
      <c r="MB603" s="16" t="s">
        <v>843</v>
      </c>
      <c r="MC603" s="16" t="s">
        <v>843</v>
      </c>
      <c r="ME603" s="16" t="s">
        <v>11656</v>
      </c>
      <c r="MF603" s="16" t="s">
        <v>8847</v>
      </c>
      <c r="MO603" s="16" t="s">
        <v>1809</v>
      </c>
      <c r="MP603" s="16" t="s">
        <v>13845</v>
      </c>
      <c r="MR603" s="16" t="s">
        <v>470</v>
      </c>
      <c r="MS603" s="16" t="s">
        <v>11978</v>
      </c>
      <c r="MT603" s="16" t="s">
        <v>9009</v>
      </c>
      <c r="MU603" s="16" t="s">
        <v>817</v>
      </c>
      <c r="NC603" s="16" t="s">
        <v>487</v>
      </c>
      <c r="NE603" s="16" t="s">
        <v>487</v>
      </c>
      <c r="NF603" s="16" t="s">
        <v>487</v>
      </c>
      <c r="NG603" s="16" t="s">
        <v>1378</v>
      </c>
      <c r="NI603" s="16" t="s">
        <v>11658</v>
      </c>
      <c r="NM603" s="16" t="s">
        <v>11682</v>
      </c>
      <c r="NN603" s="16" t="s">
        <v>867</v>
      </c>
      <c r="NO603" s="16" t="s">
        <v>11683</v>
      </c>
      <c r="NP603" s="16" t="s">
        <v>11684</v>
      </c>
      <c r="NR603" s="16" t="s">
        <v>877</v>
      </c>
      <c r="NS603" s="16" t="s">
        <v>462</v>
      </c>
      <c r="NT603" s="16" t="s">
        <v>482</v>
      </c>
      <c r="NU603" s="16">
        <v>0.79400000000000004</v>
      </c>
      <c r="NV603" s="16" t="s">
        <v>457</v>
      </c>
      <c r="NW603" s="16" t="s">
        <v>1177</v>
      </c>
      <c r="NX603" s="16" t="s">
        <v>1142</v>
      </c>
      <c r="OB603" s="16" t="s">
        <v>833</v>
      </c>
      <c r="OC603" s="16" t="s">
        <v>877</v>
      </c>
      <c r="OD603" s="16" t="s">
        <v>487</v>
      </c>
    </row>
    <row r="604" spans="1:394" x14ac:dyDescent="0.25">
      <c r="A604" s="16" t="s">
        <v>12058</v>
      </c>
      <c r="B604" s="16" t="s">
        <v>844</v>
      </c>
      <c r="C604" s="16" t="s">
        <v>972</v>
      </c>
      <c r="D604" s="16" t="s">
        <v>844</v>
      </c>
      <c r="E604" s="16" t="s">
        <v>843</v>
      </c>
      <c r="F604" s="16" t="s">
        <v>843</v>
      </c>
      <c r="G604" s="16" t="s">
        <v>843</v>
      </c>
      <c r="H604" s="16" t="s">
        <v>843</v>
      </c>
      <c r="I604" s="16" t="s">
        <v>843</v>
      </c>
      <c r="J604" s="16" t="s">
        <v>843</v>
      </c>
      <c r="K604" s="16" t="s">
        <v>843</v>
      </c>
      <c r="L604" s="16" t="s">
        <v>843</v>
      </c>
      <c r="M604" s="16" t="s">
        <v>843</v>
      </c>
      <c r="N604" s="16" t="s">
        <v>843</v>
      </c>
      <c r="O604" s="16" t="s">
        <v>843</v>
      </c>
      <c r="Q604" s="16" t="s">
        <v>844</v>
      </c>
      <c r="R604" s="16">
        <v>63</v>
      </c>
      <c r="T604" s="16" t="s">
        <v>470</v>
      </c>
      <c r="U604" s="16" t="s">
        <v>844</v>
      </c>
      <c r="V604" s="16" t="s">
        <v>843</v>
      </c>
      <c r="W604" s="16" t="s">
        <v>844</v>
      </c>
      <c r="X604" s="16" t="s">
        <v>843</v>
      </c>
      <c r="Y604" s="16" t="s">
        <v>843</v>
      </c>
      <c r="Z604" s="16" t="s">
        <v>843</v>
      </c>
      <c r="AA604" s="16" t="s">
        <v>843</v>
      </c>
      <c r="AB604" s="16" t="s">
        <v>843</v>
      </c>
      <c r="AC604" s="16" t="s">
        <v>843</v>
      </c>
      <c r="AD604" s="16" t="s">
        <v>867</v>
      </c>
      <c r="AF604" s="16" t="s">
        <v>11659</v>
      </c>
      <c r="AG604" s="16" t="s">
        <v>11700</v>
      </c>
      <c r="AH604" s="16" t="s">
        <v>844</v>
      </c>
      <c r="AI604" s="16" t="s">
        <v>843</v>
      </c>
      <c r="AJ604" s="16" t="s">
        <v>844</v>
      </c>
      <c r="AK604" s="16" t="s">
        <v>844</v>
      </c>
      <c r="AL604" s="16" t="s">
        <v>843</v>
      </c>
      <c r="AM604" s="16" t="s">
        <v>844</v>
      </c>
      <c r="AN604" s="16" t="s">
        <v>843</v>
      </c>
      <c r="AO604" s="16" t="s">
        <v>843</v>
      </c>
      <c r="AP604" s="16" t="s">
        <v>843</v>
      </c>
      <c r="AQ604" s="16" t="s">
        <v>844</v>
      </c>
      <c r="AR604" s="16" t="s">
        <v>11774</v>
      </c>
      <c r="AS604" s="16" t="s">
        <v>844</v>
      </c>
      <c r="AT604" s="16" t="s">
        <v>843</v>
      </c>
      <c r="AU604" s="16" t="s">
        <v>844</v>
      </c>
      <c r="AV604" s="16" t="s">
        <v>843</v>
      </c>
      <c r="AW604" s="16" t="s">
        <v>844</v>
      </c>
      <c r="AX604" s="16" t="s">
        <v>843</v>
      </c>
      <c r="AY604" s="16" t="s">
        <v>843</v>
      </c>
      <c r="AZ604" s="16" t="s">
        <v>4437</v>
      </c>
      <c r="BB604" s="16" t="s">
        <v>4440</v>
      </c>
      <c r="BD604" s="16" t="s">
        <v>4437</v>
      </c>
      <c r="BF604" s="16" t="s">
        <v>844</v>
      </c>
      <c r="BH604" s="16" t="s">
        <v>7383</v>
      </c>
      <c r="BI604" s="16" t="s">
        <v>7785</v>
      </c>
      <c r="BJ604" s="16" t="s">
        <v>843</v>
      </c>
      <c r="BK604" s="16" t="s">
        <v>843</v>
      </c>
      <c r="BL604" s="16" t="s">
        <v>843</v>
      </c>
      <c r="BM604" s="16" t="s">
        <v>843</v>
      </c>
      <c r="BN604" s="16" t="s">
        <v>843</v>
      </c>
      <c r="BO604" s="16" t="s">
        <v>844</v>
      </c>
      <c r="BP604" s="16" t="s">
        <v>843</v>
      </c>
      <c r="BQ604" s="16" t="s">
        <v>843</v>
      </c>
      <c r="DX604" s="16" t="s">
        <v>867</v>
      </c>
      <c r="DY604" s="16" t="s">
        <v>867</v>
      </c>
      <c r="ES604" s="16" t="s">
        <v>867</v>
      </c>
      <c r="EU604" s="16" t="s">
        <v>7816</v>
      </c>
      <c r="EV604" s="16" t="s">
        <v>865</v>
      </c>
      <c r="FF604" s="16" t="s">
        <v>7842</v>
      </c>
      <c r="FG604" s="16" t="s">
        <v>7852</v>
      </c>
      <c r="FH604" s="16" t="s">
        <v>843</v>
      </c>
      <c r="FI604" s="16" t="s">
        <v>844</v>
      </c>
      <c r="FJ604" s="16" t="s">
        <v>843</v>
      </c>
      <c r="FK604" s="16" t="s">
        <v>843</v>
      </c>
      <c r="FL604" s="16" t="s">
        <v>843</v>
      </c>
      <c r="FM604" s="16" t="s">
        <v>843</v>
      </c>
      <c r="FN604" s="16" t="s">
        <v>843</v>
      </c>
      <c r="FO604" s="16" t="s">
        <v>843</v>
      </c>
      <c r="FP604" s="16" t="s">
        <v>843</v>
      </c>
      <c r="FQ604" s="16" t="s">
        <v>843</v>
      </c>
      <c r="HC604" s="16" t="s">
        <v>867</v>
      </c>
      <c r="HD604" s="16" t="s">
        <v>865</v>
      </c>
      <c r="JA604" s="16" t="s">
        <v>4816</v>
      </c>
      <c r="JB604" s="16" t="s">
        <v>865</v>
      </c>
      <c r="JC604" s="16" t="s">
        <v>865</v>
      </c>
      <c r="JD604" s="16" t="s">
        <v>865</v>
      </c>
      <c r="JE604" s="16" t="s">
        <v>865</v>
      </c>
      <c r="JF604" s="16" t="s">
        <v>865</v>
      </c>
      <c r="JG604" s="16" t="s">
        <v>843</v>
      </c>
      <c r="JH604" s="16" t="s">
        <v>5638</v>
      </c>
      <c r="JJ604" s="16" t="s">
        <v>865</v>
      </c>
      <c r="KF604" s="16" t="s">
        <v>2337</v>
      </c>
      <c r="KG604" s="16" t="s">
        <v>11663</v>
      </c>
      <c r="KI604" s="16" t="s">
        <v>4982</v>
      </c>
      <c r="KK604" s="16" t="s">
        <v>4877</v>
      </c>
      <c r="KM604" s="16" t="s">
        <v>7628</v>
      </c>
      <c r="KO604" s="16" t="s">
        <v>10261</v>
      </c>
      <c r="KP604" s="16" t="s">
        <v>10260</v>
      </c>
      <c r="KQ604" s="16" t="s">
        <v>8694</v>
      </c>
      <c r="KR604" s="16" t="s">
        <v>12059</v>
      </c>
      <c r="KS604" s="16" t="s">
        <v>10262</v>
      </c>
      <c r="KT604" s="16" t="s">
        <v>9148</v>
      </c>
      <c r="KU604" s="16" t="s">
        <v>844</v>
      </c>
      <c r="KV604" s="16" t="s">
        <v>9148</v>
      </c>
      <c r="KW604" s="16" t="s">
        <v>850</v>
      </c>
      <c r="KX604" s="16" t="s">
        <v>487</v>
      </c>
      <c r="KY604" s="16" t="s">
        <v>487</v>
      </c>
      <c r="KZ604" s="16" t="s">
        <v>487</v>
      </c>
      <c r="LC604" s="16" t="s">
        <v>10879</v>
      </c>
      <c r="LF604" s="16" t="s">
        <v>11654</v>
      </c>
      <c r="LI604" s="16" t="s">
        <v>11655</v>
      </c>
      <c r="LJ604" s="16" t="s">
        <v>843</v>
      </c>
      <c r="LL604" s="16" t="s">
        <v>8711</v>
      </c>
      <c r="LM604" s="16" t="s">
        <v>8741</v>
      </c>
      <c r="LO604" s="16" t="s">
        <v>844</v>
      </c>
      <c r="LP604" s="16" t="s">
        <v>844</v>
      </c>
      <c r="LQ604" s="16" t="s">
        <v>1056</v>
      </c>
      <c r="LR604" s="16" t="s">
        <v>844</v>
      </c>
      <c r="LS604" s="16" t="s">
        <v>1056</v>
      </c>
      <c r="LT604" s="16" t="s">
        <v>843</v>
      </c>
      <c r="LU604" s="16" t="s">
        <v>844</v>
      </c>
      <c r="LV604" s="16" t="s">
        <v>844</v>
      </c>
      <c r="LW604" s="16" t="s">
        <v>1056</v>
      </c>
      <c r="LX604" s="16" t="s">
        <v>843</v>
      </c>
      <c r="LY604" s="16" t="s">
        <v>843</v>
      </c>
      <c r="LZ604" s="16" t="s">
        <v>844</v>
      </c>
      <c r="MA604" s="16" t="s">
        <v>843</v>
      </c>
      <c r="MB604" s="16" t="s">
        <v>843</v>
      </c>
      <c r="MC604" s="16" t="s">
        <v>843</v>
      </c>
      <c r="ME604" s="16" t="s">
        <v>11656</v>
      </c>
      <c r="MF604" s="16" t="s">
        <v>8847</v>
      </c>
      <c r="MJ604" s="16" t="s">
        <v>1834</v>
      </c>
      <c r="MO604" s="16" t="s">
        <v>1542</v>
      </c>
      <c r="MP604" s="16" t="s">
        <v>1829</v>
      </c>
      <c r="MQ604" s="16" t="s">
        <v>1782</v>
      </c>
      <c r="MR604" s="16" t="s">
        <v>470</v>
      </c>
      <c r="MS604" s="16" t="s">
        <v>11978</v>
      </c>
      <c r="MT604" s="16" t="s">
        <v>9009</v>
      </c>
      <c r="MU604" s="16" t="s">
        <v>817</v>
      </c>
      <c r="NC604" s="16" t="s">
        <v>487</v>
      </c>
      <c r="NE604" s="16" t="s">
        <v>487</v>
      </c>
      <c r="NF604" s="16" t="s">
        <v>486</v>
      </c>
      <c r="NG604" s="16" t="s">
        <v>1380</v>
      </c>
      <c r="NI604" s="16" t="s">
        <v>11658</v>
      </c>
      <c r="NR604" s="16" t="s">
        <v>877</v>
      </c>
      <c r="NS604" s="16" t="s">
        <v>462</v>
      </c>
      <c r="NT604" s="16" t="s">
        <v>482</v>
      </c>
      <c r="NU604" s="16">
        <v>0.79400000000000004</v>
      </c>
      <c r="NV604" s="16" t="s">
        <v>457</v>
      </c>
      <c r="NW604" s="16" t="s">
        <v>1177</v>
      </c>
      <c r="NX604" s="16" t="s">
        <v>1142</v>
      </c>
      <c r="OB604" s="16" t="s">
        <v>833</v>
      </c>
      <c r="OC604" s="16" t="s">
        <v>877</v>
      </c>
    </row>
    <row r="605" spans="1:394" x14ac:dyDescent="0.25">
      <c r="A605" s="16" t="s">
        <v>12060</v>
      </c>
      <c r="B605" s="16" t="s">
        <v>1056</v>
      </c>
      <c r="C605" s="16" t="s">
        <v>972</v>
      </c>
      <c r="D605" s="16" t="s">
        <v>844</v>
      </c>
      <c r="E605" s="16" t="s">
        <v>843</v>
      </c>
      <c r="F605" s="16" t="s">
        <v>843</v>
      </c>
      <c r="G605" s="16" t="s">
        <v>843</v>
      </c>
      <c r="H605" s="16" t="s">
        <v>843</v>
      </c>
      <c r="I605" s="16" t="s">
        <v>843</v>
      </c>
      <c r="J605" s="16" t="s">
        <v>843</v>
      </c>
      <c r="K605" s="16" t="s">
        <v>843</v>
      </c>
      <c r="L605" s="16" t="s">
        <v>843</v>
      </c>
      <c r="M605" s="16" t="s">
        <v>843</v>
      </c>
      <c r="N605" s="16" t="s">
        <v>843</v>
      </c>
      <c r="O605" s="16" t="s">
        <v>843</v>
      </c>
      <c r="Q605" s="16" t="s">
        <v>844</v>
      </c>
      <c r="R605" s="16">
        <v>37</v>
      </c>
      <c r="T605" s="16" t="s">
        <v>470</v>
      </c>
      <c r="U605" s="16" t="s">
        <v>844</v>
      </c>
      <c r="V605" s="16" t="s">
        <v>843</v>
      </c>
      <c r="W605" s="16" t="s">
        <v>844</v>
      </c>
      <c r="X605" s="16" t="s">
        <v>843</v>
      </c>
      <c r="Y605" s="16" t="s">
        <v>843</v>
      </c>
      <c r="Z605" s="16" t="s">
        <v>843</v>
      </c>
      <c r="AA605" s="16" t="s">
        <v>843</v>
      </c>
      <c r="AB605" s="16" t="s">
        <v>844</v>
      </c>
      <c r="AC605" s="16" t="s">
        <v>843</v>
      </c>
      <c r="AD605" s="16" t="s">
        <v>867</v>
      </c>
      <c r="AF605" s="16" t="s">
        <v>11659</v>
      </c>
      <c r="AG605" s="16" t="s">
        <v>11700</v>
      </c>
      <c r="AH605" s="16" t="s">
        <v>844</v>
      </c>
      <c r="AI605" s="16" t="s">
        <v>843</v>
      </c>
      <c r="AJ605" s="16" t="s">
        <v>844</v>
      </c>
      <c r="AK605" s="16" t="s">
        <v>844</v>
      </c>
      <c r="AL605" s="16" t="s">
        <v>843</v>
      </c>
      <c r="AM605" s="16" t="s">
        <v>844</v>
      </c>
      <c r="AN605" s="16" t="s">
        <v>843</v>
      </c>
      <c r="AO605" s="16" t="s">
        <v>843</v>
      </c>
      <c r="AP605" s="16" t="s">
        <v>843</v>
      </c>
      <c r="AQ605" s="16" t="s">
        <v>844</v>
      </c>
      <c r="AR605" s="16" t="s">
        <v>11679</v>
      </c>
      <c r="AS605" s="16" t="s">
        <v>844</v>
      </c>
      <c r="AT605" s="16" t="s">
        <v>843</v>
      </c>
      <c r="AU605" s="16" t="s">
        <v>844</v>
      </c>
      <c r="AV605" s="16" t="s">
        <v>843</v>
      </c>
      <c r="AW605" s="16" t="s">
        <v>843</v>
      </c>
      <c r="AX605" s="16" t="s">
        <v>843</v>
      </c>
      <c r="AY605" s="16" t="s">
        <v>843</v>
      </c>
      <c r="AZ605" s="16" t="s">
        <v>4437</v>
      </c>
      <c r="BB605" s="16" t="s">
        <v>4437</v>
      </c>
      <c r="BF605" s="16" t="s">
        <v>844</v>
      </c>
      <c r="BH605" s="16" t="s">
        <v>7383</v>
      </c>
      <c r="BI605" s="16" t="s">
        <v>7785</v>
      </c>
      <c r="BJ605" s="16" t="s">
        <v>843</v>
      </c>
      <c r="BK605" s="16" t="s">
        <v>843</v>
      </c>
      <c r="BL605" s="16" t="s">
        <v>843</v>
      </c>
      <c r="BM605" s="16" t="s">
        <v>843</v>
      </c>
      <c r="BN605" s="16" t="s">
        <v>843</v>
      </c>
      <c r="BO605" s="16" t="s">
        <v>844</v>
      </c>
      <c r="BP605" s="16" t="s">
        <v>843</v>
      </c>
      <c r="BQ605" s="16" t="s">
        <v>843</v>
      </c>
      <c r="DX605" s="16" t="s">
        <v>867</v>
      </c>
      <c r="DY605" s="16" t="s">
        <v>867</v>
      </c>
      <c r="ES605" s="16" t="s">
        <v>867</v>
      </c>
      <c r="EU605" s="16" t="s">
        <v>7816</v>
      </c>
      <c r="EV605" s="16" t="s">
        <v>865</v>
      </c>
      <c r="FT605" s="16" t="s">
        <v>865</v>
      </c>
      <c r="HC605" s="16" t="s">
        <v>865</v>
      </c>
      <c r="JA605" s="16" t="s">
        <v>4816</v>
      </c>
      <c r="JB605" s="16" t="s">
        <v>865</v>
      </c>
      <c r="JC605" s="16" t="s">
        <v>865</v>
      </c>
      <c r="JD605" s="16" t="s">
        <v>865</v>
      </c>
      <c r="JE605" s="16" t="s">
        <v>865</v>
      </c>
      <c r="JF605" s="16" t="s">
        <v>865</v>
      </c>
      <c r="JG605" s="16" t="s">
        <v>1056</v>
      </c>
      <c r="JH605" s="16" t="s">
        <v>7577</v>
      </c>
      <c r="JJ605" s="16" t="s">
        <v>865</v>
      </c>
      <c r="KF605" s="16" t="s">
        <v>2337</v>
      </c>
      <c r="KG605" s="16" t="s">
        <v>11663</v>
      </c>
      <c r="KI605" s="16" t="s">
        <v>4982</v>
      </c>
      <c r="KK605" s="16" t="s">
        <v>4877</v>
      </c>
      <c r="KM605" s="16" t="s">
        <v>7628</v>
      </c>
      <c r="KO605" s="16" t="s">
        <v>10261</v>
      </c>
      <c r="KP605" s="16" t="s">
        <v>10260</v>
      </c>
      <c r="KQ605" s="16" t="s">
        <v>8694</v>
      </c>
      <c r="KR605" s="16" t="s">
        <v>12061</v>
      </c>
      <c r="KS605" s="16" t="s">
        <v>10262</v>
      </c>
      <c r="KT605" s="16" t="s">
        <v>9148</v>
      </c>
      <c r="KU605" s="16" t="s">
        <v>844</v>
      </c>
      <c r="KV605" s="16" t="s">
        <v>9148</v>
      </c>
      <c r="KW605" s="16" t="s">
        <v>851</v>
      </c>
      <c r="KX605" s="16" t="s">
        <v>487</v>
      </c>
      <c r="KY605" s="16" t="s">
        <v>487</v>
      </c>
      <c r="KZ605" s="16" t="s">
        <v>487</v>
      </c>
      <c r="LC605" s="16" t="s">
        <v>10879</v>
      </c>
      <c r="LF605" s="16" t="s">
        <v>11654</v>
      </c>
      <c r="LI605" s="16" t="s">
        <v>11655</v>
      </c>
      <c r="LJ605" s="16" t="s">
        <v>843</v>
      </c>
      <c r="LL605" s="16" t="s">
        <v>8711</v>
      </c>
      <c r="LM605" s="16" t="s">
        <v>8741</v>
      </c>
      <c r="LO605" s="16" t="s">
        <v>844</v>
      </c>
      <c r="LP605" s="16" t="s">
        <v>844</v>
      </c>
      <c r="LQ605" s="16" t="s">
        <v>1056</v>
      </c>
      <c r="LR605" s="16" t="s">
        <v>844</v>
      </c>
      <c r="LS605" s="16" t="s">
        <v>1056</v>
      </c>
      <c r="LT605" s="16" t="s">
        <v>843</v>
      </c>
      <c r="LU605" s="16" t="s">
        <v>844</v>
      </c>
      <c r="LV605" s="16" t="s">
        <v>844</v>
      </c>
      <c r="LW605" s="16" t="s">
        <v>1056</v>
      </c>
      <c r="LX605" s="16" t="s">
        <v>843</v>
      </c>
      <c r="LY605" s="16" t="s">
        <v>843</v>
      </c>
      <c r="LZ605" s="16" t="s">
        <v>844</v>
      </c>
      <c r="MA605" s="16" t="s">
        <v>843</v>
      </c>
      <c r="MB605" s="16" t="s">
        <v>843</v>
      </c>
      <c r="MC605" s="16" t="s">
        <v>843</v>
      </c>
      <c r="ME605" s="16" t="s">
        <v>11656</v>
      </c>
      <c r="MF605" s="16" t="s">
        <v>8847</v>
      </c>
      <c r="MJ605" s="16" t="s">
        <v>1834</v>
      </c>
      <c r="MO605" s="16" t="s">
        <v>1542</v>
      </c>
      <c r="MP605" s="16" t="s">
        <v>1829</v>
      </c>
      <c r="MQ605" s="16" t="s">
        <v>1782</v>
      </c>
      <c r="MR605" s="16" t="s">
        <v>470</v>
      </c>
      <c r="MS605" s="16" t="s">
        <v>11978</v>
      </c>
      <c r="MT605" s="16" t="s">
        <v>9009</v>
      </c>
      <c r="MU605" s="16" t="s">
        <v>817</v>
      </c>
      <c r="NC605" s="16" t="s">
        <v>487</v>
      </c>
      <c r="ND605" s="16" t="s">
        <v>486</v>
      </c>
      <c r="NE605" s="16" t="s">
        <v>486</v>
      </c>
      <c r="NG605" s="16" t="s">
        <v>1380</v>
      </c>
      <c r="NI605" s="16" t="s">
        <v>11658</v>
      </c>
      <c r="NR605" s="16" t="s">
        <v>451</v>
      </c>
      <c r="NS605" s="16" t="s">
        <v>462</v>
      </c>
      <c r="NT605" s="16" t="s">
        <v>482</v>
      </c>
      <c r="NU605" s="16">
        <v>0.79400000000000004</v>
      </c>
      <c r="NV605" s="16" t="s">
        <v>451</v>
      </c>
      <c r="NW605" s="16" t="s">
        <v>1175</v>
      </c>
      <c r="NX605" s="16" t="s">
        <v>1142</v>
      </c>
      <c r="OB605" s="16" t="s">
        <v>833</v>
      </c>
      <c r="OC605" s="16" t="s">
        <v>451</v>
      </c>
    </row>
    <row r="606" spans="1:394" x14ac:dyDescent="0.25">
      <c r="A606" s="16" t="s">
        <v>12062</v>
      </c>
      <c r="B606" s="16" t="s">
        <v>8732</v>
      </c>
      <c r="C606" s="16" t="s">
        <v>972</v>
      </c>
      <c r="D606" s="16" t="s">
        <v>844</v>
      </c>
      <c r="E606" s="16" t="s">
        <v>843</v>
      </c>
      <c r="F606" s="16" t="s">
        <v>843</v>
      </c>
      <c r="G606" s="16" t="s">
        <v>843</v>
      </c>
      <c r="H606" s="16" t="s">
        <v>843</v>
      </c>
      <c r="I606" s="16" t="s">
        <v>843</v>
      </c>
      <c r="J606" s="16" t="s">
        <v>843</v>
      </c>
      <c r="K606" s="16" t="s">
        <v>843</v>
      </c>
      <c r="L606" s="16" t="s">
        <v>843</v>
      </c>
      <c r="M606" s="16" t="s">
        <v>843</v>
      </c>
      <c r="N606" s="16" t="s">
        <v>843</v>
      </c>
      <c r="O606" s="16" t="s">
        <v>843</v>
      </c>
      <c r="Q606" s="16" t="s">
        <v>844</v>
      </c>
      <c r="R606" s="16">
        <v>13</v>
      </c>
      <c r="T606" s="16" t="s">
        <v>474</v>
      </c>
      <c r="U606" s="16" t="s">
        <v>843</v>
      </c>
      <c r="V606" s="16" t="s">
        <v>844</v>
      </c>
      <c r="W606" s="16" t="s">
        <v>843</v>
      </c>
      <c r="X606" s="16" t="s">
        <v>843</v>
      </c>
      <c r="Y606" s="16" t="s">
        <v>843</v>
      </c>
      <c r="Z606" s="16" t="s">
        <v>844</v>
      </c>
      <c r="AA606" s="16" t="s">
        <v>843</v>
      </c>
      <c r="AB606" s="16" t="s">
        <v>843</v>
      </c>
      <c r="AC606" s="16" t="s">
        <v>844</v>
      </c>
      <c r="AF606" s="16" t="s">
        <v>11659</v>
      </c>
      <c r="AG606" s="16" t="s">
        <v>11701</v>
      </c>
      <c r="AH606" s="16" t="s">
        <v>843</v>
      </c>
      <c r="AI606" s="16" t="s">
        <v>844</v>
      </c>
      <c r="AJ606" s="16" t="s">
        <v>843</v>
      </c>
      <c r="AK606" s="16" t="s">
        <v>843</v>
      </c>
      <c r="AL606" s="16" t="s">
        <v>844</v>
      </c>
      <c r="AM606" s="16" t="s">
        <v>844</v>
      </c>
      <c r="AN606" s="16" t="s">
        <v>843</v>
      </c>
      <c r="AO606" s="16" t="s">
        <v>843</v>
      </c>
      <c r="AP606" s="16" t="s">
        <v>843</v>
      </c>
      <c r="AQ606" s="16" t="s">
        <v>844</v>
      </c>
      <c r="AR606" s="16" t="s">
        <v>4433</v>
      </c>
      <c r="AS606" s="16" t="s">
        <v>843</v>
      </c>
      <c r="AT606" s="16" t="s">
        <v>843</v>
      </c>
      <c r="AU606" s="16" t="s">
        <v>843</v>
      </c>
      <c r="AV606" s="16" t="s">
        <v>843</v>
      </c>
      <c r="AW606" s="16" t="s">
        <v>843</v>
      </c>
      <c r="AX606" s="16" t="s">
        <v>843</v>
      </c>
      <c r="AY606" s="16" t="s">
        <v>844</v>
      </c>
      <c r="BF606" s="16" t="s">
        <v>844</v>
      </c>
      <c r="BH606" s="16" t="s">
        <v>7383</v>
      </c>
      <c r="BI606" s="16" t="s">
        <v>7785</v>
      </c>
      <c r="BJ606" s="16" t="s">
        <v>843</v>
      </c>
      <c r="BK606" s="16" t="s">
        <v>843</v>
      </c>
      <c r="BL606" s="16" t="s">
        <v>843</v>
      </c>
      <c r="BM606" s="16" t="s">
        <v>843</v>
      </c>
      <c r="BN606" s="16" t="s">
        <v>843</v>
      </c>
      <c r="BO606" s="16" t="s">
        <v>844</v>
      </c>
      <c r="BP606" s="16" t="s">
        <v>843</v>
      </c>
      <c r="BQ606" s="16" t="s">
        <v>843</v>
      </c>
      <c r="CC606" s="16" t="s">
        <v>865</v>
      </c>
      <c r="CF606" s="16" t="s">
        <v>7130</v>
      </c>
      <c r="CG606" s="16" t="s">
        <v>844</v>
      </c>
      <c r="CH606" s="16" t="s">
        <v>843</v>
      </c>
      <c r="CI606" s="16" t="s">
        <v>843</v>
      </c>
      <c r="CJ606" s="16" t="s">
        <v>843</v>
      </c>
      <c r="CK606" s="16" t="s">
        <v>843</v>
      </c>
      <c r="CL606" s="16" t="s">
        <v>843</v>
      </c>
      <c r="CM606" s="16" t="s">
        <v>843</v>
      </c>
      <c r="CN606" s="16" t="s">
        <v>843</v>
      </c>
      <c r="CO606" s="16" t="s">
        <v>843</v>
      </c>
      <c r="CP606" s="16" t="s">
        <v>843</v>
      </c>
      <c r="CQ606" s="16" t="s">
        <v>843</v>
      </c>
      <c r="CR606" s="16" t="s">
        <v>843</v>
      </c>
      <c r="CS606" s="16" t="s">
        <v>843</v>
      </c>
      <c r="CT606" s="16" t="s">
        <v>843</v>
      </c>
      <c r="CU606" s="16" t="s">
        <v>843</v>
      </c>
      <c r="CV606" s="16" t="s">
        <v>843</v>
      </c>
      <c r="CW606" s="16" t="s">
        <v>843</v>
      </c>
      <c r="CX606" s="16" t="s">
        <v>843</v>
      </c>
      <c r="CY606" s="16" t="s">
        <v>843</v>
      </c>
      <c r="CZ606" s="16" t="s">
        <v>843</v>
      </c>
      <c r="DA606" s="16" t="s">
        <v>843</v>
      </c>
      <c r="DB606" s="16" t="s">
        <v>843</v>
      </c>
      <c r="DC606" s="16" t="s">
        <v>843</v>
      </c>
      <c r="DD606" s="16" t="s">
        <v>843</v>
      </c>
      <c r="DE606" s="16" t="s">
        <v>843</v>
      </c>
      <c r="DF606" s="16" t="s">
        <v>843</v>
      </c>
      <c r="DG606" s="16" t="s">
        <v>843</v>
      </c>
      <c r="DH606" s="16" t="s">
        <v>843</v>
      </c>
      <c r="DI606" s="16" t="s">
        <v>843</v>
      </c>
      <c r="DJ606" s="16" t="s">
        <v>843</v>
      </c>
      <c r="DK606" s="16" t="s">
        <v>843</v>
      </c>
      <c r="DL606" s="16" t="s">
        <v>843</v>
      </c>
      <c r="DQ606" s="16" t="s">
        <v>7236</v>
      </c>
      <c r="DR606" s="16" t="s">
        <v>867</v>
      </c>
      <c r="DS606" s="16" t="s">
        <v>7321</v>
      </c>
      <c r="DX606" s="16" t="s">
        <v>867</v>
      </c>
      <c r="DY606" s="16" t="s">
        <v>867</v>
      </c>
      <c r="ES606" s="16" t="s">
        <v>865</v>
      </c>
      <c r="EU606" s="16" t="s">
        <v>7813</v>
      </c>
      <c r="EV606" s="16" t="s">
        <v>865</v>
      </c>
      <c r="HC606" s="16" t="s">
        <v>867</v>
      </c>
      <c r="HD606" s="16" t="s">
        <v>865</v>
      </c>
      <c r="KO606" s="16" t="s">
        <v>10261</v>
      </c>
      <c r="KP606" s="16" t="s">
        <v>10260</v>
      </c>
      <c r="KQ606" s="16" t="s">
        <v>8694</v>
      </c>
      <c r="KR606" s="16" t="s">
        <v>12063</v>
      </c>
      <c r="KS606" s="16" t="s">
        <v>10262</v>
      </c>
      <c r="KT606" s="16" t="s">
        <v>9148</v>
      </c>
      <c r="KU606" s="16" t="s">
        <v>844</v>
      </c>
      <c r="KV606" s="16" t="s">
        <v>9148</v>
      </c>
      <c r="KW606" s="16" t="s">
        <v>851</v>
      </c>
      <c r="KX606" s="16" t="s">
        <v>487</v>
      </c>
      <c r="KY606" s="16" t="s">
        <v>487</v>
      </c>
      <c r="KZ606" s="16" t="s">
        <v>487</v>
      </c>
      <c r="LA606" s="16" t="s">
        <v>11697</v>
      </c>
      <c r="LC606" s="16" t="s">
        <v>10879</v>
      </c>
      <c r="LD606" s="16" t="s">
        <v>11698</v>
      </c>
      <c r="LE606" s="16" t="s">
        <v>11693</v>
      </c>
      <c r="LF606" s="16" t="s">
        <v>11654</v>
      </c>
      <c r="LI606" s="16" t="s">
        <v>11655</v>
      </c>
      <c r="LM606" s="16" t="s">
        <v>8741</v>
      </c>
      <c r="LO606" s="16" t="s">
        <v>844</v>
      </c>
      <c r="LP606" s="16" t="s">
        <v>844</v>
      </c>
      <c r="LQ606" s="16" t="s">
        <v>1056</v>
      </c>
      <c r="LR606" s="16" t="s">
        <v>844</v>
      </c>
      <c r="LS606" s="16" t="s">
        <v>1056</v>
      </c>
      <c r="LT606" s="16" t="s">
        <v>843</v>
      </c>
      <c r="LU606" s="16" t="s">
        <v>844</v>
      </c>
      <c r="LV606" s="16" t="s">
        <v>844</v>
      </c>
      <c r="LW606" s="16" t="s">
        <v>1056</v>
      </c>
      <c r="LX606" s="16" t="s">
        <v>843</v>
      </c>
      <c r="LY606" s="16" t="s">
        <v>843</v>
      </c>
      <c r="LZ606" s="16" t="s">
        <v>844</v>
      </c>
      <c r="MA606" s="16" t="s">
        <v>843</v>
      </c>
      <c r="MB606" s="16" t="s">
        <v>843</v>
      </c>
      <c r="MC606" s="16" t="s">
        <v>843</v>
      </c>
      <c r="MD606" s="16" t="s">
        <v>11699</v>
      </c>
      <c r="ME606" s="16" t="s">
        <v>11677</v>
      </c>
      <c r="MF606" s="16" t="s">
        <v>8847</v>
      </c>
      <c r="MR606" s="16" t="s">
        <v>474</v>
      </c>
      <c r="MS606" s="16" t="s">
        <v>11978</v>
      </c>
      <c r="MT606" s="16" t="s">
        <v>9009</v>
      </c>
      <c r="MU606" s="16" t="s">
        <v>817</v>
      </c>
      <c r="MV606" s="16" t="s">
        <v>486</v>
      </c>
      <c r="MZ606" s="16" t="s">
        <v>486</v>
      </c>
      <c r="NA606" s="16" t="s">
        <v>487</v>
      </c>
      <c r="NB606" s="16" t="s">
        <v>1344</v>
      </c>
      <c r="NC606" s="16" t="s">
        <v>486</v>
      </c>
      <c r="NE606" s="16" t="s">
        <v>487</v>
      </c>
      <c r="NF606" s="16" t="s">
        <v>486</v>
      </c>
      <c r="NI606" s="16" t="s">
        <v>11658</v>
      </c>
      <c r="NL606" s="16" t="s">
        <v>843</v>
      </c>
      <c r="NS606" s="16" t="s">
        <v>462</v>
      </c>
      <c r="NT606" s="16" t="s">
        <v>482</v>
      </c>
      <c r="NU606" s="16">
        <v>0.79400000000000004</v>
      </c>
      <c r="NV606" s="16" t="s">
        <v>824</v>
      </c>
      <c r="NW606" s="16" t="s">
        <v>1179</v>
      </c>
      <c r="NX606" s="16" t="s">
        <v>1142</v>
      </c>
      <c r="NY606" s="16" t="s">
        <v>824</v>
      </c>
      <c r="NZ606" s="16" t="s">
        <v>929</v>
      </c>
      <c r="OA606" s="16" t="s">
        <v>486</v>
      </c>
    </row>
    <row r="607" spans="1:394" x14ac:dyDescent="0.25">
      <c r="A607" s="16" t="s">
        <v>11867</v>
      </c>
      <c r="B607" s="16" t="s">
        <v>844</v>
      </c>
      <c r="C607" s="16" t="s">
        <v>972</v>
      </c>
      <c r="D607" s="16" t="s">
        <v>844</v>
      </c>
      <c r="E607" s="16" t="s">
        <v>843</v>
      </c>
      <c r="F607" s="16" t="s">
        <v>843</v>
      </c>
      <c r="G607" s="16" t="s">
        <v>843</v>
      </c>
      <c r="H607" s="16" t="s">
        <v>843</v>
      </c>
      <c r="I607" s="16" t="s">
        <v>843</v>
      </c>
      <c r="J607" s="16" t="s">
        <v>843</v>
      </c>
      <c r="K607" s="16" t="s">
        <v>843</v>
      </c>
      <c r="L607" s="16" t="s">
        <v>843</v>
      </c>
      <c r="M607" s="16" t="s">
        <v>843</v>
      </c>
      <c r="N607" s="16" t="s">
        <v>843</v>
      </c>
      <c r="O607" s="16" t="s">
        <v>843</v>
      </c>
      <c r="Q607" s="16" t="s">
        <v>844</v>
      </c>
      <c r="R607" s="16">
        <v>50</v>
      </c>
      <c r="T607" s="16" t="s">
        <v>474</v>
      </c>
      <c r="U607" s="16" t="s">
        <v>843</v>
      </c>
      <c r="V607" s="16" t="s">
        <v>844</v>
      </c>
      <c r="W607" s="16" t="s">
        <v>843</v>
      </c>
      <c r="X607" s="16" t="s">
        <v>844</v>
      </c>
      <c r="Y607" s="16" t="s">
        <v>843</v>
      </c>
      <c r="Z607" s="16" t="s">
        <v>843</v>
      </c>
      <c r="AA607" s="16" t="s">
        <v>843</v>
      </c>
      <c r="AB607" s="16" t="s">
        <v>843</v>
      </c>
      <c r="AC607" s="16" t="s">
        <v>843</v>
      </c>
      <c r="AD607" s="16" t="s">
        <v>867</v>
      </c>
      <c r="AF607" s="16" t="s">
        <v>11695</v>
      </c>
      <c r="AG607" s="16" t="s">
        <v>11700</v>
      </c>
      <c r="AH607" s="16" t="s">
        <v>844</v>
      </c>
      <c r="AI607" s="16" t="s">
        <v>843</v>
      </c>
      <c r="AJ607" s="16" t="s">
        <v>844</v>
      </c>
      <c r="AK607" s="16" t="s">
        <v>844</v>
      </c>
      <c r="AL607" s="16" t="s">
        <v>843</v>
      </c>
      <c r="AM607" s="16" t="s">
        <v>844</v>
      </c>
      <c r="AN607" s="16" t="s">
        <v>843</v>
      </c>
      <c r="AO607" s="16" t="s">
        <v>843</v>
      </c>
      <c r="AP607" s="16" t="s">
        <v>843</v>
      </c>
      <c r="AQ607" s="16" t="s">
        <v>844</v>
      </c>
      <c r="AR607" s="16" t="s">
        <v>4433</v>
      </c>
      <c r="AS607" s="16" t="s">
        <v>843</v>
      </c>
      <c r="AT607" s="16" t="s">
        <v>843</v>
      </c>
      <c r="AU607" s="16" t="s">
        <v>843</v>
      </c>
      <c r="AV607" s="16" t="s">
        <v>843</v>
      </c>
      <c r="AW607" s="16" t="s">
        <v>843</v>
      </c>
      <c r="AX607" s="16" t="s">
        <v>843</v>
      </c>
      <c r="AY607" s="16" t="s">
        <v>844</v>
      </c>
      <c r="BF607" s="16" t="s">
        <v>844</v>
      </c>
      <c r="BH607" s="16" t="s">
        <v>7389</v>
      </c>
      <c r="BI607" s="16" t="s">
        <v>7785</v>
      </c>
      <c r="BJ607" s="16" t="s">
        <v>843</v>
      </c>
      <c r="BK607" s="16" t="s">
        <v>843</v>
      </c>
      <c r="BL607" s="16" t="s">
        <v>843</v>
      </c>
      <c r="BM607" s="16" t="s">
        <v>843</v>
      </c>
      <c r="BN607" s="16" t="s">
        <v>843</v>
      </c>
      <c r="BO607" s="16" t="s">
        <v>844</v>
      </c>
      <c r="BP607" s="16" t="s">
        <v>843</v>
      </c>
      <c r="BQ607" s="16" t="s">
        <v>843</v>
      </c>
      <c r="DX607" s="16" t="s">
        <v>867</v>
      </c>
      <c r="DY607" s="16" t="s">
        <v>867</v>
      </c>
      <c r="ES607" s="16" t="s">
        <v>867</v>
      </c>
      <c r="EU607" s="16" t="s">
        <v>7813</v>
      </c>
      <c r="EV607" s="16" t="s">
        <v>865</v>
      </c>
      <c r="HC607" s="16" t="s">
        <v>865</v>
      </c>
      <c r="JA607" s="16" t="s">
        <v>4822</v>
      </c>
      <c r="JB607" s="16" t="s">
        <v>867</v>
      </c>
      <c r="JC607" s="16" t="s">
        <v>865</v>
      </c>
      <c r="JG607" s="16" t="s">
        <v>843</v>
      </c>
      <c r="JV607" s="16">
        <v>40</v>
      </c>
      <c r="JW607" s="16" t="s">
        <v>7603</v>
      </c>
      <c r="JY607" s="16">
        <v>8000</v>
      </c>
      <c r="JZ607" s="16" t="s">
        <v>4877</v>
      </c>
      <c r="KB607" s="16" t="s">
        <v>7610</v>
      </c>
      <c r="KD607" s="16" t="s">
        <v>4917</v>
      </c>
      <c r="KE607" s="16" t="s">
        <v>7277</v>
      </c>
      <c r="KF607" s="16" t="s">
        <v>864</v>
      </c>
      <c r="KH607" s="16" t="s">
        <v>7636</v>
      </c>
      <c r="KI607" s="16" t="s">
        <v>4982</v>
      </c>
      <c r="KK607" s="16" t="s">
        <v>4877</v>
      </c>
      <c r="KM607" s="16" t="s">
        <v>7610</v>
      </c>
      <c r="KO607" s="16" t="s">
        <v>10265</v>
      </c>
      <c r="KP607" s="16" t="s">
        <v>10264</v>
      </c>
      <c r="KQ607" s="16" t="s">
        <v>8694</v>
      </c>
      <c r="KR607" s="16" t="s">
        <v>12064</v>
      </c>
      <c r="KS607" s="16" t="s">
        <v>10266</v>
      </c>
      <c r="KT607" s="16" t="s">
        <v>9148</v>
      </c>
      <c r="KU607" s="16" t="s">
        <v>844</v>
      </c>
      <c r="KV607" s="16" t="s">
        <v>9148</v>
      </c>
      <c r="KW607" s="16" t="s">
        <v>851</v>
      </c>
      <c r="KX607" s="16" t="s">
        <v>487</v>
      </c>
      <c r="KY607" s="16" t="s">
        <v>487</v>
      </c>
      <c r="KZ607" s="16" t="s">
        <v>487</v>
      </c>
      <c r="LC607" s="16" t="s">
        <v>10879</v>
      </c>
      <c r="LF607" s="16" t="s">
        <v>11654</v>
      </c>
      <c r="LI607" s="16" t="s">
        <v>11655</v>
      </c>
      <c r="LJ607" s="16" t="s">
        <v>831</v>
      </c>
      <c r="LK607" s="16" t="s">
        <v>831</v>
      </c>
      <c r="LL607" s="16" t="s">
        <v>8756</v>
      </c>
      <c r="LM607" s="16" t="s">
        <v>8741</v>
      </c>
      <c r="LO607" s="16" t="s">
        <v>843</v>
      </c>
      <c r="LP607" s="16" t="s">
        <v>844</v>
      </c>
      <c r="LQ607" s="16" t="s">
        <v>843</v>
      </c>
      <c r="LR607" s="16" t="s">
        <v>844</v>
      </c>
      <c r="LS607" s="16" t="s">
        <v>843</v>
      </c>
      <c r="LT607" s="16" t="s">
        <v>844</v>
      </c>
      <c r="LU607" s="16" t="s">
        <v>843</v>
      </c>
      <c r="LV607" s="16" t="s">
        <v>843</v>
      </c>
      <c r="LW607" s="16" t="s">
        <v>844</v>
      </c>
      <c r="LX607" s="16" t="s">
        <v>844</v>
      </c>
      <c r="LY607" s="16" t="s">
        <v>843</v>
      </c>
      <c r="LZ607" s="16" t="s">
        <v>843</v>
      </c>
      <c r="MA607" s="16" t="s">
        <v>843</v>
      </c>
      <c r="MB607" s="16" t="s">
        <v>843</v>
      </c>
      <c r="MC607" s="16" t="s">
        <v>843</v>
      </c>
      <c r="ME607" s="16" t="s">
        <v>11656</v>
      </c>
      <c r="MF607" s="16" t="s">
        <v>8847</v>
      </c>
      <c r="MG607" s="16" t="s">
        <v>1839</v>
      </c>
      <c r="MH607" s="16" t="s">
        <v>11668</v>
      </c>
      <c r="MI607" s="16" t="s">
        <v>11668</v>
      </c>
      <c r="MJ607" s="16" t="s">
        <v>1839</v>
      </c>
      <c r="MK607" s="16" t="s">
        <v>9015</v>
      </c>
      <c r="ML607" s="16" t="s">
        <v>1782</v>
      </c>
      <c r="MM607" s="16" t="s">
        <v>487</v>
      </c>
      <c r="MN607" s="16" t="s">
        <v>1798</v>
      </c>
      <c r="MP607" s="16" t="s">
        <v>1829</v>
      </c>
      <c r="MQ607" s="16" t="s">
        <v>1782</v>
      </c>
      <c r="MR607" s="16" t="s">
        <v>474</v>
      </c>
      <c r="MS607" s="16" t="s">
        <v>11978</v>
      </c>
      <c r="MT607" s="16" t="s">
        <v>8931</v>
      </c>
      <c r="MU607" s="16" t="s">
        <v>816</v>
      </c>
      <c r="NC607" s="16" t="s">
        <v>487</v>
      </c>
      <c r="NE607" s="16" t="s">
        <v>486</v>
      </c>
      <c r="NG607" s="16" t="s">
        <v>1378</v>
      </c>
      <c r="NH607" s="16" t="s">
        <v>1913</v>
      </c>
      <c r="NI607" s="16" t="s">
        <v>11658</v>
      </c>
      <c r="NJ607" s="16" t="s">
        <v>11812</v>
      </c>
      <c r="NK607" s="16" t="s">
        <v>10825</v>
      </c>
      <c r="NR607" s="16" t="s">
        <v>451</v>
      </c>
      <c r="NS607" s="16" t="s">
        <v>462</v>
      </c>
      <c r="NT607" s="16" t="s">
        <v>482</v>
      </c>
      <c r="NU607" s="16">
        <v>0.79400000000000004</v>
      </c>
      <c r="NV607" s="16" t="s">
        <v>451</v>
      </c>
      <c r="NW607" s="16" t="s">
        <v>1181</v>
      </c>
      <c r="NX607" s="16" t="s">
        <v>1142</v>
      </c>
      <c r="OB607" s="16" t="s">
        <v>831</v>
      </c>
      <c r="OC607" s="16" t="s">
        <v>451</v>
      </c>
    </row>
    <row r="608" spans="1:394" x14ac:dyDescent="0.25">
      <c r="A608" s="16" t="s">
        <v>12065</v>
      </c>
      <c r="B608" s="16" t="s">
        <v>844</v>
      </c>
      <c r="C608" s="16" t="s">
        <v>972</v>
      </c>
      <c r="D608" s="16" t="s">
        <v>844</v>
      </c>
      <c r="E608" s="16" t="s">
        <v>843</v>
      </c>
      <c r="F608" s="16" t="s">
        <v>843</v>
      </c>
      <c r="G608" s="16" t="s">
        <v>843</v>
      </c>
      <c r="H608" s="16" t="s">
        <v>843</v>
      </c>
      <c r="I608" s="16" t="s">
        <v>843</v>
      </c>
      <c r="J608" s="16" t="s">
        <v>843</v>
      </c>
      <c r="K608" s="16" t="s">
        <v>843</v>
      </c>
      <c r="L608" s="16" t="s">
        <v>843</v>
      </c>
      <c r="M608" s="16" t="s">
        <v>843</v>
      </c>
      <c r="N608" s="16" t="s">
        <v>843</v>
      </c>
      <c r="O608" s="16" t="s">
        <v>843</v>
      </c>
      <c r="Q608" s="16" t="s">
        <v>844</v>
      </c>
      <c r="R608" s="16">
        <v>70</v>
      </c>
      <c r="T608" s="16" t="s">
        <v>470</v>
      </c>
      <c r="U608" s="16" t="s">
        <v>844</v>
      </c>
      <c r="V608" s="16" t="s">
        <v>843</v>
      </c>
      <c r="W608" s="16" t="s">
        <v>844</v>
      </c>
      <c r="X608" s="16" t="s">
        <v>843</v>
      </c>
      <c r="Y608" s="16" t="s">
        <v>843</v>
      </c>
      <c r="Z608" s="16" t="s">
        <v>843</v>
      </c>
      <c r="AA608" s="16" t="s">
        <v>843</v>
      </c>
      <c r="AB608" s="16" t="s">
        <v>843</v>
      </c>
      <c r="AC608" s="16" t="s">
        <v>843</v>
      </c>
      <c r="AD608" s="16" t="s">
        <v>867</v>
      </c>
      <c r="AF608" s="16" t="s">
        <v>11756</v>
      </c>
      <c r="AG608" s="16" t="s">
        <v>11891</v>
      </c>
      <c r="AH608" s="16" t="s">
        <v>844</v>
      </c>
      <c r="AI608" s="16" t="s">
        <v>843</v>
      </c>
      <c r="AJ608" s="16" t="s">
        <v>844</v>
      </c>
      <c r="AK608" s="16" t="s">
        <v>843</v>
      </c>
      <c r="AL608" s="16" t="s">
        <v>844</v>
      </c>
      <c r="AM608" s="16" t="s">
        <v>843</v>
      </c>
      <c r="AN608" s="16" t="s">
        <v>843</v>
      </c>
      <c r="AO608" s="16" t="s">
        <v>843</v>
      </c>
      <c r="AP608" s="16" t="s">
        <v>843</v>
      </c>
      <c r="AQ608" s="16" t="s">
        <v>843</v>
      </c>
      <c r="AR608" s="16" t="s">
        <v>4433</v>
      </c>
      <c r="AS608" s="16" t="s">
        <v>843</v>
      </c>
      <c r="AT608" s="16" t="s">
        <v>843</v>
      </c>
      <c r="AU608" s="16" t="s">
        <v>843</v>
      </c>
      <c r="AV608" s="16" t="s">
        <v>843</v>
      </c>
      <c r="AW608" s="16" t="s">
        <v>843</v>
      </c>
      <c r="AX608" s="16" t="s">
        <v>843</v>
      </c>
      <c r="AY608" s="16" t="s">
        <v>844</v>
      </c>
      <c r="BF608" s="16" t="s">
        <v>843</v>
      </c>
      <c r="BI608" s="16" t="s">
        <v>7785</v>
      </c>
      <c r="BJ608" s="16" t="s">
        <v>843</v>
      </c>
      <c r="BK608" s="16" t="s">
        <v>843</v>
      </c>
      <c r="BL608" s="16" t="s">
        <v>843</v>
      </c>
      <c r="BM608" s="16" t="s">
        <v>843</v>
      </c>
      <c r="BN608" s="16" t="s">
        <v>843</v>
      </c>
      <c r="BO608" s="16" t="s">
        <v>844</v>
      </c>
      <c r="BP608" s="16" t="s">
        <v>843</v>
      </c>
      <c r="BQ608" s="16" t="s">
        <v>843</v>
      </c>
      <c r="DX608" s="16" t="s">
        <v>867</v>
      </c>
      <c r="DY608" s="16" t="s">
        <v>867</v>
      </c>
      <c r="ES608" s="16" t="s">
        <v>867</v>
      </c>
      <c r="EU608" s="16" t="s">
        <v>7813</v>
      </c>
      <c r="EV608" s="16" t="s">
        <v>865</v>
      </c>
      <c r="FF608" s="16" t="s">
        <v>7836</v>
      </c>
      <c r="HC608" s="16" t="s">
        <v>865</v>
      </c>
      <c r="JA608" s="16" t="s">
        <v>4816</v>
      </c>
      <c r="JB608" s="16" t="s">
        <v>865</v>
      </c>
      <c r="JC608" s="16" t="s">
        <v>865</v>
      </c>
      <c r="JD608" s="16" t="s">
        <v>865</v>
      </c>
      <c r="JE608" s="16" t="s">
        <v>865</v>
      </c>
      <c r="JF608" s="16" t="s">
        <v>865</v>
      </c>
      <c r="JG608" s="16" t="s">
        <v>843</v>
      </c>
      <c r="JH608" s="16" t="s">
        <v>4846</v>
      </c>
      <c r="KF608" s="16" t="s">
        <v>4926</v>
      </c>
      <c r="KI608" s="16" t="s">
        <v>4846</v>
      </c>
      <c r="KO608" s="16" t="s">
        <v>10269</v>
      </c>
      <c r="KP608" s="16" t="s">
        <v>10268</v>
      </c>
      <c r="KQ608" s="16" t="s">
        <v>8694</v>
      </c>
      <c r="KR608" s="16" t="s">
        <v>12066</v>
      </c>
      <c r="KS608" s="16" t="s">
        <v>10270</v>
      </c>
      <c r="KT608" s="16" t="s">
        <v>8696</v>
      </c>
      <c r="KU608" s="16" t="s">
        <v>844</v>
      </c>
      <c r="KV608" s="16" t="s">
        <v>8696</v>
      </c>
      <c r="KW608" s="16" t="s">
        <v>851</v>
      </c>
      <c r="KX608" s="16" t="s">
        <v>487</v>
      </c>
      <c r="KY608" s="16" t="s">
        <v>487</v>
      </c>
      <c r="KZ608" s="16" t="s">
        <v>487</v>
      </c>
      <c r="LC608" s="16" t="s">
        <v>10879</v>
      </c>
      <c r="LF608" s="16" t="s">
        <v>11654</v>
      </c>
      <c r="LI608" s="16" t="s">
        <v>11655</v>
      </c>
      <c r="LJ608" s="16" t="s">
        <v>843</v>
      </c>
      <c r="LL608" s="16" t="s">
        <v>8711</v>
      </c>
      <c r="LM608" s="16" t="s">
        <v>8741</v>
      </c>
      <c r="LO608" s="16" t="s">
        <v>844</v>
      </c>
      <c r="LP608" s="16" t="s">
        <v>844</v>
      </c>
      <c r="LQ608" s="16" t="s">
        <v>8732</v>
      </c>
      <c r="LR608" s="16" t="s">
        <v>843</v>
      </c>
      <c r="LS608" s="16" t="s">
        <v>1056</v>
      </c>
      <c r="LT608" s="16" t="s">
        <v>843</v>
      </c>
      <c r="LU608" s="16" t="s">
        <v>844</v>
      </c>
      <c r="LV608" s="16" t="s">
        <v>843</v>
      </c>
      <c r="LW608" s="16" t="s">
        <v>844</v>
      </c>
      <c r="LX608" s="16" t="s">
        <v>843</v>
      </c>
      <c r="LY608" s="16" t="s">
        <v>843</v>
      </c>
      <c r="LZ608" s="16" t="s">
        <v>843</v>
      </c>
      <c r="MA608" s="16" t="s">
        <v>843</v>
      </c>
      <c r="MB608" s="16" t="s">
        <v>843</v>
      </c>
      <c r="MC608" s="16" t="s">
        <v>844</v>
      </c>
      <c r="ME608" s="16" t="s">
        <v>11656</v>
      </c>
      <c r="MF608" s="16" t="s">
        <v>8847</v>
      </c>
      <c r="MO608" s="16" t="s">
        <v>1817</v>
      </c>
      <c r="MP608" s="16" t="s">
        <v>1824</v>
      </c>
      <c r="MR608" s="16" t="s">
        <v>470</v>
      </c>
      <c r="MS608" s="16" t="s">
        <v>12067</v>
      </c>
      <c r="MT608" s="16" t="s">
        <v>8961</v>
      </c>
      <c r="NC608" s="16" t="s">
        <v>487</v>
      </c>
      <c r="NE608" s="16" t="s">
        <v>486</v>
      </c>
      <c r="NG608" s="16" t="s">
        <v>1380</v>
      </c>
      <c r="NI608" s="16" t="s">
        <v>11658</v>
      </c>
      <c r="NR608" s="16" t="s">
        <v>878</v>
      </c>
      <c r="NS608" s="16" t="s">
        <v>462</v>
      </c>
      <c r="NT608" s="16" t="s">
        <v>478</v>
      </c>
      <c r="NU608" s="16">
        <v>1.1910000000000001</v>
      </c>
      <c r="NV608" s="16" t="s">
        <v>457</v>
      </c>
      <c r="NW608" s="16" t="s">
        <v>1177</v>
      </c>
      <c r="NX608" s="16" t="s">
        <v>1142</v>
      </c>
      <c r="OB608" s="16" t="s">
        <v>833</v>
      </c>
      <c r="OC608" s="16" t="s">
        <v>878</v>
      </c>
    </row>
    <row r="609" spans="1:393" x14ac:dyDescent="0.25">
      <c r="A609" s="16" t="s">
        <v>12068</v>
      </c>
      <c r="B609" s="16" t="s">
        <v>1056</v>
      </c>
      <c r="C609" s="16" t="s">
        <v>972</v>
      </c>
      <c r="D609" s="16" t="s">
        <v>844</v>
      </c>
      <c r="E609" s="16" t="s">
        <v>843</v>
      </c>
      <c r="F609" s="16" t="s">
        <v>843</v>
      </c>
      <c r="G609" s="16" t="s">
        <v>843</v>
      </c>
      <c r="H609" s="16" t="s">
        <v>843</v>
      </c>
      <c r="I609" s="16" t="s">
        <v>843</v>
      </c>
      <c r="J609" s="16" t="s">
        <v>843</v>
      </c>
      <c r="K609" s="16" t="s">
        <v>843</v>
      </c>
      <c r="L609" s="16" t="s">
        <v>843</v>
      </c>
      <c r="M609" s="16" t="s">
        <v>843</v>
      </c>
      <c r="N609" s="16" t="s">
        <v>843</v>
      </c>
      <c r="O609" s="16" t="s">
        <v>843</v>
      </c>
      <c r="Q609" s="16" t="s">
        <v>844</v>
      </c>
      <c r="R609" s="16">
        <v>37</v>
      </c>
      <c r="T609" s="16" t="s">
        <v>470</v>
      </c>
      <c r="U609" s="16" t="s">
        <v>844</v>
      </c>
      <c r="V609" s="16" t="s">
        <v>843</v>
      </c>
      <c r="W609" s="16" t="s">
        <v>844</v>
      </c>
      <c r="X609" s="16" t="s">
        <v>843</v>
      </c>
      <c r="Y609" s="16" t="s">
        <v>843</v>
      </c>
      <c r="Z609" s="16" t="s">
        <v>843</v>
      </c>
      <c r="AA609" s="16" t="s">
        <v>843</v>
      </c>
      <c r="AB609" s="16" t="s">
        <v>844</v>
      </c>
      <c r="AC609" s="16" t="s">
        <v>843</v>
      </c>
      <c r="AD609" s="16" t="s">
        <v>867</v>
      </c>
      <c r="AF609" s="16" t="s">
        <v>11756</v>
      </c>
      <c r="AG609" s="16" t="s">
        <v>11652</v>
      </c>
      <c r="AH609" s="16" t="s">
        <v>844</v>
      </c>
      <c r="AI609" s="16" t="s">
        <v>843</v>
      </c>
      <c r="AJ609" s="16" t="s">
        <v>844</v>
      </c>
      <c r="AK609" s="16" t="s">
        <v>843</v>
      </c>
      <c r="AL609" s="16" t="s">
        <v>844</v>
      </c>
      <c r="AM609" s="16" t="s">
        <v>844</v>
      </c>
      <c r="AN609" s="16" t="s">
        <v>843</v>
      </c>
      <c r="AO609" s="16" t="s">
        <v>843</v>
      </c>
      <c r="AP609" s="16" t="s">
        <v>843</v>
      </c>
      <c r="AQ609" s="16" t="s">
        <v>844</v>
      </c>
      <c r="AR609" s="16" t="s">
        <v>4433</v>
      </c>
      <c r="AS609" s="16" t="s">
        <v>843</v>
      </c>
      <c r="AT609" s="16" t="s">
        <v>843</v>
      </c>
      <c r="AU609" s="16" t="s">
        <v>843</v>
      </c>
      <c r="AV609" s="16" t="s">
        <v>843</v>
      </c>
      <c r="AW609" s="16" t="s">
        <v>843</v>
      </c>
      <c r="AX609" s="16" t="s">
        <v>843</v>
      </c>
      <c r="AY609" s="16" t="s">
        <v>844</v>
      </c>
      <c r="BF609" s="16" t="s">
        <v>844</v>
      </c>
      <c r="BH609" s="16" t="s">
        <v>7380</v>
      </c>
      <c r="BI609" s="16" t="s">
        <v>7785</v>
      </c>
      <c r="BJ609" s="16" t="s">
        <v>843</v>
      </c>
      <c r="BK609" s="16" t="s">
        <v>843</v>
      </c>
      <c r="BL609" s="16" t="s">
        <v>843</v>
      </c>
      <c r="BM609" s="16" t="s">
        <v>843</v>
      </c>
      <c r="BN609" s="16" t="s">
        <v>843</v>
      </c>
      <c r="BO609" s="16" t="s">
        <v>844</v>
      </c>
      <c r="BP609" s="16" t="s">
        <v>843</v>
      </c>
      <c r="BQ609" s="16" t="s">
        <v>843</v>
      </c>
      <c r="DX609" s="16" t="s">
        <v>865</v>
      </c>
      <c r="ES609" s="16" t="s">
        <v>865</v>
      </c>
      <c r="EU609" s="16" t="s">
        <v>7810</v>
      </c>
      <c r="EV609" s="16" t="s">
        <v>865</v>
      </c>
      <c r="FT609" s="16" t="s">
        <v>865</v>
      </c>
      <c r="HC609" s="16" t="s">
        <v>865</v>
      </c>
      <c r="JA609" s="16" t="s">
        <v>4822</v>
      </c>
      <c r="JB609" s="16" t="s">
        <v>865</v>
      </c>
      <c r="JC609" s="16" t="s">
        <v>865</v>
      </c>
      <c r="JD609" s="16" t="s">
        <v>865</v>
      </c>
      <c r="JE609" s="16" t="s">
        <v>865</v>
      </c>
      <c r="JF609" s="16" t="s">
        <v>865</v>
      </c>
      <c r="JG609" s="16" t="s">
        <v>1056</v>
      </c>
      <c r="JH609" s="16" t="s">
        <v>7577</v>
      </c>
      <c r="JJ609" s="16" t="s">
        <v>865</v>
      </c>
      <c r="KF609" s="16" t="s">
        <v>4926</v>
      </c>
      <c r="KI609" s="16" t="s">
        <v>4843</v>
      </c>
      <c r="KO609" s="16" t="s">
        <v>10269</v>
      </c>
      <c r="KP609" s="16" t="s">
        <v>10268</v>
      </c>
      <c r="KQ609" s="16" t="s">
        <v>8694</v>
      </c>
      <c r="KR609" s="16" t="s">
        <v>12069</v>
      </c>
      <c r="KS609" s="16" t="s">
        <v>10270</v>
      </c>
      <c r="KT609" s="16" t="s">
        <v>8696</v>
      </c>
      <c r="KU609" s="16" t="s">
        <v>844</v>
      </c>
      <c r="KV609" s="16" t="s">
        <v>8696</v>
      </c>
      <c r="KW609" s="16" t="s">
        <v>851</v>
      </c>
      <c r="KY609" s="16" t="s">
        <v>486</v>
      </c>
      <c r="LC609" s="16" t="s">
        <v>10879</v>
      </c>
      <c r="LF609" s="16" t="s">
        <v>11654</v>
      </c>
      <c r="LI609" s="16" t="s">
        <v>11655</v>
      </c>
      <c r="LJ609" s="16" t="s">
        <v>843</v>
      </c>
      <c r="LL609" s="16" t="s">
        <v>8711</v>
      </c>
      <c r="LM609" s="16" t="s">
        <v>8741</v>
      </c>
      <c r="LO609" s="16" t="s">
        <v>844</v>
      </c>
      <c r="LP609" s="16" t="s">
        <v>844</v>
      </c>
      <c r="LQ609" s="16" t="s">
        <v>8732</v>
      </c>
      <c r="LR609" s="16" t="s">
        <v>843</v>
      </c>
      <c r="LS609" s="16" t="s">
        <v>1056</v>
      </c>
      <c r="LT609" s="16" t="s">
        <v>843</v>
      </c>
      <c r="LU609" s="16" t="s">
        <v>844</v>
      </c>
      <c r="LV609" s="16" t="s">
        <v>843</v>
      </c>
      <c r="LW609" s="16" t="s">
        <v>844</v>
      </c>
      <c r="LX609" s="16" t="s">
        <v>843</v>
      </c>
      <c r="LY609" s="16" t="s">
        <v>843</v>
      </c>
      <c r="LZ609" s="16" t="s">
        <v>843</v>
      </c>
      <c r="MA609" s="16" t="s">
        <v>843</v>
      </c>
      <c r="MB609" s="16" t="s">
        <v>843</v>
      </c>
      <c r="MC609" s="16" t="s">
        <v>844</v>
      </c>
      <c r="ME609" s="16" t="s">
        <v>11656</v>
      </c>
      <c r="MF609" s="16" t="s">
        <v>8847</v>
      </c>
      <c r="MO609" s="16" t="s">
        <v>1817</v>
      </c>
      <c r="MP609" s="16" t="s">
        <v>13846</v>
      </c>
      <c r="MR609" s="16" t="s">
        <v>470</v>
      </c>
      <c r="MS609" s="16" t="s">
        <v>12067</v>
      </c>
      <c r="MT609" s="16" t="s">
        <v>8961</v>
      </c>
      <c r="MU609" s="16" t="s">
        <v>817</v>
      </c>
      <c r="NC609" s="16" t="s">
        <v>486</v>
      </c>
      <c r="ND609" s="16" t="s">
        <v>486</v>
      </c>
      <c r="NE609" s="16" t="s">
        <v>486</v>
      </c>
      <c r="NG609" s="16" t="s">
        <v>1378</v>
      </c>
      <c r="NI609" s="16" t="s">
        <v>11658</v>
      </c>
      <c r="NR609" s="16" t="s">
        <v>451</v>
      </c>
      <c r="NS609" s="16" t="s">
        <v>462</v>
      </c>
      <c r="NT609" s="16" t="s">
        <v>478</v>
      </c>
      <c r="NU609" s="16">
        <v>1.1910000000000001</v>
      </c>
      <c r="NV609" s="16" t="s">
        <v>451</v>
      </c>
      <c r="NW609" s="16" t="s">
        <v>1175</v>
      </c>
      <c r="NX609" s="16" t="s">
        <v>1142</v>
      </c>
      <c r="OB609" s="16" t="s">
        <v>833</v>
      </c>
      <c r="OC609" s="16" t="s">
        <v>451</v>
      </c>
    </row>
    <row r="610" spans="1:393" x14ac:dyDescent="0.25">
      <c r="A610" s="16" t="s">
        <v>12070</v>
      </c>
      <c r="B610" s="16" t="s">
        <v>8732</v>
      </c>
      <c r="C610" s="16" t="s">
        <v>4199</v>
      </c>
      <c r="D610" s="16" t="s">
        <v>843</v>
      </c>
      <c r="E610" s="16" t="s">
        <v>843</v>
      </c>
      <c r="F610" s="16" t="s">
        <v>843</v>
      </c>
      <c r="G610" s="16" t="s">
        <v>843</v>
      </c>
      <c r="H610" s="16" t="s">
        <v>843</v>
      </c>
      <c r="I610" s="16" t="s">
        <v>844</v>
      </c>
      <c r="J610" s="16" t="s">
        <v>843</v>
      </c>
      <c r="K610" s="16" t="s">
        <v>843</v>
      </c>
      <c r="L610" s="16" t="s">
        <v>843</v>
      </c>
      <c r="M610" s="16" t="s">
        <v>843</v>
      </c>
      <c r="N610" s="16" t="s">
        <v>843</v>
      </c>
      <c r="O610" s="16" t="s">
        <v>843</v>
      </c>
      <c r="Q610" s="16" t="s">
        <v>843</v>
      </c>
      <c r="R610" s="16">
        <v>2</v>
      </c>
      <c r="S610" s="16">
        <v>26</v>
      </c>
      <c r="T610" s="16" t="s">
        <v>470</v>
      </c>
      <c r="U610" s="16" t="s">
        <v>844</v>
      </c>
      <c r="V610" s="16" t="s">
        <v>843</v>
      </c>
      <c r="W610" s="16" t="s">
        <v>843</v>
      </c>
      <c r="X610" s="16" t="s">
        <v>843</v>
      </c>
      <c r="Y610" s="16" t="s">
        <v>844</v>
      </c>
      <c r="Z610" s="16" t="s">
        <v>843</v>
      </c>
      <c r="AA610" s="16" t="s">
        <v>843</v>
      </c>
      <c r="AB610" s="16" t="s">
        <v>843</v>
      </c>
      <c r="AC610" s="16" t="s">
        <v>843</v>
      </c>
      <c r="BF610" s="16" t="s">
        <v>843</v>
      </c>
      <c r="KO610" s="16" t="s">
        <v>10269</v>
      </c>
      <c r="KP610" s="16" t="s">
        <v>10268</v>
      </c>
      <c r="KQ610" s="16" t="s">
        <v>8694</v>
      </c>
      <c r="KR610" s="16" t="s">
        <v>12071</v>
      </c>
      <c r="KS610" s="16" t="s">
        <v>10270</v>
      </c>
      <c r="KT610" s="16" t="s">
        <v>8696</v>
      </c>
      <c r="KU610" s="16" t="s">
        <v>844</v>
      </c>
      <c r="KV610" s="16" t="s">
        <v>8696</v>
      </c>
      <c r="LC610" s="16" t="s">
        <v>10879</v>
      </c>
      <c r="LF610" s="16" t="s">
        <v>11654</v>
      </c>
      <c r="LM610" s="16" t="s">
        <v>8741</v>
      </c>
      <c r="LO610" s="16" t="s">
        <v>844</v>
      </c>
      <c r="LP610" s="16" t="s">
        <v>844</v>
      </c>
      <c r="LQ610" s="16" t="s">
        <v>8732</v>
      </c>
      <c r="LR610" s="16" t="s">
        <v>843</v>
      </c>
      <c r="LS610" s="16" t="s">
        <v>1056</v>
      </c>
      <c r="LT610" s="16" t="s">
        <v>843</v>
      </c>
      <c r="LU610" s="16" t="s">
        <v>844</v>
      </c>
      <c r="LV610" s="16" t="s">
        <v>843</v>
      </c>
      <c r="LW610" s="16" t="s">
        <v>844</v>
      </c>
      <c r="LX610" s="16" t="s">
        <v>843</v>
      </c>
      <c r="LY610" s="16" t="s">
        <v>843</v>
      </c>
      <c r="LZ610" s="16" t="s">
        <v>843</v>
      </c>
      <c r="MA610" s="16" t="s">
        <v>843</v>
      </c>
      <c r="MB610" s="16" t="s">
        <v>843</v>
      </c>
      <c r="MC610" s="16" t="s">
        <v>844</v>
      </c>
      <c r="ME610" s="16" t="s">
        <v>11656</v>
      </c>
      <c r="MF610" s="16" t="s">
        <v>8847</v>
      </c>
      <c r="MR610" s="16" t="s">
        <v>470</v>
      </c>
      <c r="MS610" s="16" t="s">
        <v>12067</v>
      </c>
      <c r="NI610" s="16" t="s">
        <v>11658</v>
      </c>
      <c r="NS610" s="16" t="s">
        <v>462</v>
      </c>
      <c r="NT610" s="16" t="s">
        <v>478</v>
      </c>
      <c r="NU610" s="16">
        <v>1.1910000000000001</v>
      </c>
      <c r="NV610" s="16" t="s">
        <v>1132</v>
      </c>
      <c r="NW610" s="16" t="s">
        <v>1172</v>
      </c>
      <c r="NX610" s="16" t="s">
        <v>1142</v>
      </c>
      <c r="NY610" s="16" t="s">
        <v>1121</v>
      </c>
    </row>
    <row r="611" spans="1:393" x14ac:dyDescent="0.25">
      <c r="A611" s="16" t="s">
        <v>12072</v>
      </c>
      <c r="B611" s="16" t="s">
        <v>844</v>
      </c>
      <c r="C611" s="16" t="s">
        <v>972</v>
      </c>
      <c r="D611" s="16" t="s">
        <v>844</v>
      </c>
      <c r="E611" s="16" t="s">
        <v>843</v>
      </c>
      <c r="F611" s="16" t="s">
        <v>843</v>
      </c>
      <c r="G611" s="16" t="s">
        <v>843</v>
      </c>
      <c r="H611" s="16" t="s">
        <v>843</v>
      </c>
      <c r="I611" s="16" t="s">
        <v>843</v>
      </c>
      <c r="J611" s="16" t="s">
        <v>843</v>
      </c>
      <c r="K611" s="16" t="s">
        <v>843</v>
      </c>
      <c r="L611" s="16" t="s">
        <v>843</v>
      </c>
      <c r="M611" s="16" t="s">
        <v>843</v>
      </c>
      <c r="N611" s="16" t="s">
        <v>843</v>
      </c>
      <c r="O611" s="16" t="s">
        <v>843</v>
      </c>
      <c r="Q611" s="16" t="s">
        <v>844</v>
      </c>
      <c r="R611" s="16">
        <v>29</v>
      </c>
      <c r="T611" s="16" t="s">
        <v>470</v>
      </c>
      <c r="U611" s="16" t="s">
        <v>844</v>
      </c>
      <c r="V611" s="16" t="s">
        <v>843</v>
      </c>
      <c r="W611" s="16" t="s">
        <v>844</v>
      </c>
      <c r="X611" s="16" t="s">
        <v>843</v>
      </c>
      <c r="Y611" s="16" t="s">
        <v>843</v>
      </c>
      <c r="Z611" s="16" t="s">
        <v>843</v>
      </c>
      <c r="AA611" s="16" t="s">
        <v>843</v>
      </c>
      <c r="AB611" s="16" t="s">
        <v>844</v>
      </c>
      <c r="AC611" s="16" t="s">
        <v>843</v>
      </c>
      <c r="AD611" s="16" t="s">
        <v>867</v>
      </c>
      <c r="AF611" s="16" t="s">
        <v>12073</v>
      </c>
      <c r="AG611" s="16" t="s">
        <v>11828</v>
      </c>
      <c r="AH611" s="16" t="s">
        <v>843</v>
      </c>
      <c r="AI611" s="16" t="s">
        <v>843</v>
      </c>
      <c r="AJ611" s="16" t="s">
        <v>844</v>
      </c>
      <c r="AK611" s="16" t="s">
        <v>843</v>
      </c>
      <c r="AL611" s="16" t="s">
        <v>844</v>
      </c>
      <c r="AM611" s="16" t="s">
        <v>844</v>
      </c>
      <c r="AN611" s="16" t="s">
        <v>843</v>
      </c>
      <c r="AO611" s="16" t="s">
        <v>843</v>
      </c>
      <c r="AP611" s="16" t="s">
        <v>843</v>
      </c>
      <c r="AQ611" s="16" t="s">
        <v>844</v>
      </c>
      <c r="AR611" s="16" t="s">
        <v>4415</v>
      </c>
      <c r="AS611" s="16" t="s">
        <v>844</v>
      </c>
      <c r="AT611" s="16" t="s">
        <v>843</v>
      </c>
      <c r="AU611" s="16" t="s">
        <v>843</v>
      </c>
      <c r="AV611" s="16" t="s">
        <v>843</v>
      </c>
      <c r="AW611" s="16" t="s">
        <v>843</v>
      </c>
      <c r="AX611" s="16" t="s">
        <v>843</v>
      </c>
      <c r="AY611" s="16" t="s">
        <v>843</v>
      </c>
      <c r="AZ611" s="16" t="s">
        <v>4437</v>
      </c>
      <c r="BF611" s="16" t="s">
        <v>844</v>
      </c>
      <c r="BH611" s="16" t="s">
        <v>7383</v>
      </c>
      <c r="BI611" s="16" t="s">
        <v>7785</v>
      </c>
      <c r="BJ611" s="16" t="s">
        <v>843</v>
      </c>
      <c r="BK611" s="16" t="s">
        <v>843</v>
      </c>
      <c r="BL611" s="16" t="s">
        <v>843</v>
      </c>
      <c r="BM611" s="16" t="s">
        <v>843</v>
      </c>
      <c r="BN611" s="16" t="s">
        <v>843</v>
      </c>
      <c r="BO611" s="16" t="s">
        <v>844</v>
      </c>
      <c r="BP611" s="16" t="s">
        <v>843</v>
      </c>
      <c r="BQ611" s="16" t="s">
        <v>843</v>
      </c>
      <c r="DX611" s="16" t="s">
        <v>865</v>
      </c>
      <c r="ES611" s="16" t="s">
        <v>865</v>
      </c>
      <c r="EU611" s="16" t="s">
        <v>7810</v>
      </c>
      <c r="EV611" s="16" t="s">
        <v>865</v>
      </c>
      <c r="FT611" s="16" t="s">
        <v>865</v>
      </c>
      <c r="HC611" s="16" t="s">
        <v>865</v>
      </c>
      <c r="JA611" s="16" t="s">
        <v>4822</v>
      </c>
      <c r="JB611" s="16" t="s">
        <v>867</v>
      </c>
      <c r="JC611" s="16" t="s">
        <v>865</v>
      </c>
      <c r="JG611" s="16" t="s">
        <v>1056</v>
      </c>
      <c r="JV611" s="16">
        <v>40</v>
      </c>
      <c r="JW611" s="16" t="s">
        <v>7603</v>
      </c>
      <c r="JY611" s="16">
        <v>12000</v>
      </c>
      <c r="JZ611" s="16" t="s">
        <v>4895</v>
      </c>
      <c r="KB611" s="16" t="s">
        <v>7613</v>
      </c>
      <c r="KD611" s="16" t="s">
        <v>4917</v>
      </c>
      <c r="KE611" s="16" t="s">
        <v>7277</v>
      </c>
      <c r="KF611" s="16" t="s">
        <v>4411</v>
      </c>
      <c r="KH611" s="16" t="s">
        <v>7642</v>
      </c>
      <c r="KI611" s="16" t="s">
        <v>4982</v>
      </c>
      <c r="KK611" s="16" t="s">
        <v>4895</v>
      </c>
      <c r="KM611" s="16" t="s">
        <v>7613</v>
      </c>
      <c r="KO611" s="16" t="s">
        <v>10273</v>
      </c>
      <c r="KP611" s="16" t="s">
        <v>10272</v>
      </c>
      <c r="KQ611" s="16" t="s">
        <v>8694</v>
      </c>
      <c r="KR611" s="16" t="s">
        <v>12074</v>
      </c>
      <c r="KS611" s="16" t="s">
        <v>10274</v>
      </c>
      <c r="KT611" s="16" t="s">
        <v>8696</v>
      </c>
      <c r="KU611" s="16" t="s">
        <v>844</v>
      </c>
      <c r="KV611" s="16" t="s">
        <v>8696</v>
      </c>
      <c r="KW611" s="16" t="s">
        <v>851</v>
      </c>
      <c r="KY611" s="16" t="s">
        <v>486</v>
      </c>
      <c r="LC611" s="16" t="s">
        <v>10879</v>
      </c>
      <c r="LF611" s="16" t="s">
        <v>11654</v>
      </c>
      <c r="LI611" s="16" t="s">
        <v>11655</v>
      </c>
      <c r="LJ611" s="16" t="s">
        <v>831</v>
      </c>
      <c r="LK611" s="16" t="s">
        <v>831</v>
      </c>
      <c r="LL611" s="16" t="s">
        <v>8756</v>
      </c>
      <c r="LM611" s="16" t="s">
        <v>8741</v>
      </c>
      <c r="LO611" s="16" t="s">
        <v>843</v>
      </c>
      <c r="LP611" s="16" t="s">
        <v>844</v>
      </c>
      <c r="LQ611" s="16" t="s">
        <v>844</v>
      </c>
      <c r="LR611" s="16" t="s">
        <v>843</v>
      </c>
      <c r="LS611" s="16" t="s">
        <v>844</v>
      </c>
      <c r="LT611" s="16" t="s">
        <v>843</v>
      </c>
      <c r="LU611" s="16" t="s">
        <v>843</v>
      </c>
      <c r="LV611" s="16" t="s">
        <v>843</v>
      </c>
      <c r="LW611" s="16" t="s">
        <v>843</v>
      </c>
      <c r="LX611" s="16" t="s">
        <v>844</v>
      </c>
      <c r="LY611" s="16" t="s">
        <v>843</v>
      </c>
      <c r="LZ611" s="16" t="s">
        <v>843</v>
      </c>
      <c r="MA611" s="16" t="s">
        <v>843</v>
      </c>
      <c r="MB611" s="16" t="s">
        <v>843</v>
      </c>
      <c r="MC611" s="16" t="s">
        <v>843</v>
      </c>
      <c r="ME611" s="16" t="s">
        <v>11656</v>
      </c>
      <c r="MF611" s="16" t="s">
        <v>8847</v>
      </c>
      <c r="MG611" s="16" t="s">
        <v>1835</v>
      </c>
      <c r="MH611" s="16" t="s">
        <v>11667</v>
      </c>
      <c r="MI611" s="16" t="s">
        <v>11733</v>
      </c>
      <c r="MJ611" s="16" t="s">
        <v>1835</v>
      </c>
      <c r="MK611" s="16" t="s">
        <v>9015</v>
      </c>
      <c r="ML611" s="16" t="s">
        <v>1788</v>
      </c>
      <c r="MM611" s="16" t="s">
        <v>487</v>
      </c>
      <c r="MN611" s="16" t="s">
        <v>1798</v>
      </c>
      <c r="MP611" s="16" t="s">
        <v>1829</v>
      </c>
      <c r="MQ611" s="16" t="s">
        <v>1788</v>
      </c>
      <c r="MR611" s="16" t="s">
        <v>470</v>
      </c>
      <c r="MS611" s="16" t="s">
        <v>12067</v>
      </c>
      <c r="MT611" s="16" t="s">
        <v>8858</v>
      </c>
      <c r="MU611" s="16" t="s">
        <v>817</v>
      </c>
      <c r="NC611" s="16" t="s">
        <v>486</v>
      </c>
      <c r="ND611" s="16" t="s">
        <v>486</v>
      </c>
      <c r="NE611" s="16" t="s">
        <v>486</v>
      </c>
      <c r="NG611" s="16" t="s">
        <v>1378</v>
      </c>
      <c r="NH611" s="16" t="s">
        <v>1913</v>
      </c>
      <c r="NI611" s="16" t="s">
        <v>11658</v>
      </c>
      <c r="NJ611" s="16" t="s">
        <v>9103</v>
      </c>
      <c r="NK611" s="16" t="s">
        <v>11867</v>
      </c>
      <c r="NR611" s="16" t="s">
        <v>445</v>
      </c>
      <c r="NS611" s="16" t="s">
        <v>462</v>
      </c>
      <c r="NT611" s="16" t="s">
        <v>478</v>
      </c>
      <c r="NU611" s="16">
        <v>1.1910000000000001</v>
      </c>
      <c r="NV611" s="16" t="s">
        <v>445</v>
      </c>
      <c r="NW611" s="16" t="s">
        <v>1174</v>
      </c>
      <c r="NX611" s="16" t="s">
        <v>1142</v>
      </c>
      <c r="OB611" s="16" t="s">
        <v>831</v>
      </c>
      <c r="OC611" s="16" t="s">
        <v>445</v>
      </c>
    </row>
    <row r="612" spans="1:393" x14ac:dyDescent="0.25">
      <c r="A612" s="16" t="s">
        <v>12075</v>
      </c>
      <c r="B612" s="16" t="s">
        <v>844</v>
      </c>
      <c r="C612" s="16" t="s">
        <v>972</v>
      </c>
      <c r="D612" s="16" t="s">
        <v>844</v>
      </c>
      <c r="E612" s="16" t="s">
        <v>843</v>
      </c>
      <c r="F612" s="16" t="s">
        <v>843</v>
      </c>
      <c r="G612" s="16" t="s">
        <v>843</v>
      </c>
      <c r="H612" s="16" t="s">
        <v>843</v>
      </c>
      <c r="I612" s="16" t="s">
        <v>843</v>
      </c>
      <c r="J612" s="16" t="s">
        <v>843</v>
      </c>
      <c r="K612" s="16" t="s">
        <v>843</v>
      </c>
      <c r="L612" s="16" t="s">
        <v>843</v>
      </c>
      <c r="M612" s="16" t="s">
        <v>843</v>
      </c>
      <c r="N612" s="16" t="s">
        <v>843</v>
      </c>
      <c r="O612" s="16" t="s">
        <v>843</v>
      </c>
      <c r="Q612" s="16" t="s">
        <v>844</v>
      </c>
      <c r="R612" s="16">
        <v>38</v>
      </c>
      <c r="T612" s="16" t="s">
        <v>470</v>
      </c>
      <c r="U612" s="16" t="s">
        <v>844</v>
      </c>
      <c r="V612" s="16" t="s">
        <v>843</v>
      </c>
      <c r="W612" s="16" t="s">
        <v>844</v>
      </c>
      <c r="X612" s="16" t="s">
        <v>843</v>
      </c>
      <c r="Y612" s="16" t="s">
        <v>843</v>
      </c>
      <c r="Z612" s="16" t="s">
        <v>843</v>
      </c>
      <c r="AA612" s="16" t="s">
        <v>843</v>
      </c>
      <c r="AB612" s="16" t="s">
        <v>844</v>
      </c>
      <c r="AC612" s="16" t="s">
        <v>843</v>
      </c>
      <c r="AD612" s="16" t="s">
        <v>867</v>
      </c>
      <c r="AF612" s="16" t="s">
        <v>11673</v>
      </c>
      <c r="AG612" s="16" t="s">
        <v>11652</v>
      </c>
      <c r="AH612" s="16" t="s">
        <v>844</v>
      </c>
      <c r="AI612" s="16" t="s">
        <v>843</v>
      </c>
      <c r="AJ612" s="16" t="s">
        <v>844</v>
      </c>
      <c r="AK612" s="16" t="s">
        <v>843</v>
      </c>
      <c r="AL612" s="16" t="s">
        <v>844</v>
      </c>
      <c r="AM612" s="16" t="s">
        <v>844</v>
      </c>
      <c r="AN612" s="16" t="s">
        <v>843</v>
      </c>
      <c r="AO612" s="16" t="s">
        <v>843</v>
      </c>
      <c r="AP612" s="16" t="s">
        <v>843</v>
      </c>
      <c r="AQ612" s="16" t="s">
        <v>844</v>
      </c>
      <c r="AR612" s="16" t="s">
        <v>4433</v>
      </c>
      <c r="AS612" s="16" t="s">
        <v>843</v>
      </c>
      <c r="AT612" s="16" t="s">
        <v>843</v>
      </c>
      <c r="AU612" s="16" t="s">
        <v>843</v>
      </c>
      <c r="AV612" s="16" t="s">
        <v>843</v>
      </c>
      <c r="AW612" s="16" t="s">
        <v>843</v>
      </c>
      <c r="AX612" s="16" t="s">
        <v>843</v>
      </c>
      <c r="AY612" s="16" t="s">
        <v>844</v>
      </c>
      <c r="BF612" s="16" t="s">
        <v>844</v>
      </c>
      <c r="BH612" s="16" t="s">
        <v>7380</v>
      </c>
      <c r="BI612" s="16" t="s">
        <v>7785</v>
      </c>
      <c r="BJ612" s="16" t="s">
        <v>843</v>
      </c>
      <c r="BK612" s="16" t="s">
        <v>843</v>
      </c>
      <c r="BL612" s="16" t="s">
        <v>843</v>
      </c>
      <c r="BM612" s="16" t="s">
        <v>843</v>
      </c>
      <c r="BN612" s="16" t="s">
        <v>843</v>
      </c>
      <c r="BO612" s="16" t="s">
        <v>844</v>
      </c>
      <c r="BP612" s="16" t="s">
        <v>843</v>
      </c>
      <c r="BQ612" s="16" t="s">
        <v>843</v>
      </c>
      <c r="DX612" s="16" t="s">
        <v>867</v>
      </c>
      <c r="DY612" s="16" t="s">
        <v>867</v>
      </c>
      <c r="ES612" s="16" t="s">
        <v>867</v>
      </c>
      <c r="EU612" s="16" t="s">
        <v>7813</v>
      </c>
      <c r="EV612" s="16" t="s">
        <v>867</v>
      </c>
      <c r="EW612" s="16" t="s">
        <v>7823</v>
      </c>
      <c r="EX612" s="16" t="s">
        <v>844</v>
      </c>
      <c r="EY612" s="16" t="s">
        <v>843</v>
      </c>
      <c r="EZ612" s="16" t="s">
        <v>843</v>
      </c>
      <c r="FA612" s="16" t="s">
        <v>843</v>
      </c>
      <c r="FB612" s="16" t="s">
        <v>843</v>
      </c>
      <c r="FC612" s="16" t="s">
        <v>843</v>
      </c>
      <c r="FD612" s="16" t="s">
        <v>843</v>
      </c>
      <c r="FT612" s="16" t="s">
        <v>865</v>
      </c>
      <c r="HC612" s="16" t="s">
        <v>867</v>
      </c>
      <c r="HD612" s="16" t="s">
        <v>865</v>
      </c>
      <c r="JA612" s="16" t="s">
        <v>4813</v>
      </c>
      <c r="JB612" s="16" t="s">
        <v>865</v>
      </c>
      <c r="JC612" s="16" t="s">
        <v>865</v>
      </c>
      <c r="JD612" s="16" t="s">
        <v>865</v>
      </c>
      <c r="JE612" s="16" t="s">
        <v>865</v>
      </c>
      <c r="JF612" s="16" t="s">
        <v>865</v>
      </c>
      <c r="JG612" s="16" t="s">
        <v>1056</v>
      </c>
      <c r="JH612" s="16" t="s">
        <v>7577</v>
      </c>
      <c r="JJ612" s="16" t="s">
        <v>865</v>
      </c>
      <c r="KF612" s="16" t="s">
        <v>4972</v>
      </c>
      <c r="KI612" s="16" t="s">
        <v>4982</v>
      </c>
      <c r="KK612" s="16" t="s">
        <v>4874</v>
      </c>
      <c r="KM612" s="16" t="s">
        <v>7625</v>
      </c>
      <c r="KO612" s="16" t="s">
        <v>10278</v>
      </c>
      <c r="KP612" s="16" t="s">
        <v>10277</v>
      </c>
      <c r="KQ612" s="16" t="s">
        <v>8694</v>
      </c>
      <c r="KR612" s="16" t="s">
        <v>12076</v>
      </c>
      <c r="KS612" s="16" t="s">
        <v>10279</v>
      </c>
      <c r="KT612" s="16" t="s">
        <v>8696</v>
      </c>
      <c r="KU612" s="16" t="s">
        <v>844</v>
      </c>
      <c r="KV612" s="16" t="s">
        <v>8696</v>
      </c>
      <c r="KW612" s="16" t="s">
        <v>851</v>
      </c>
      <c r="KX612" s="16" t="s">
        <v>487</v>
      </c>
      <c r="KY612" s="16" t="s">
        <v>487</v>
      </c>
      <c r="KZ612" s="16" t="s">
        <v>487</v>
      </c>
      <c r="LC612" s="16" t="s">
        <v>10879</v>
      </c>
      <c r="LF612" s="16" t="s">
        <v>11654</v>
      </c>
      <c r="LI612" s="16" t="s">
        <v>11655</v>
      </c>
      <c r="LJ612" s="16" t="s">
        <v>843</v>
      </c>
      <c r="LL612" s="16" t="s">
        <v>8711</v>
      </c>
      <c r="LM612" s="16" t="s">
        <v>8741</v>
      </c>
      <c r="LO612" s="16" t="s">
        <v>844</v>
      </c>
      <c r="LP612" s="16" t="s">
        <v>1056</v>
      </c>
      <c r="LQ612" s="16" t="s">
        <v>844</v>
      </c>
      <c r="LR612" s="16" t="s">
        <v>1056</v>
      </c>
      <c r="LS612" s="16" t="s">
        <v>844</v>
      </c>
      <c r="LT612" s="16" t="s">
        <v>844</v>
      </c>
      <c r="LU612" s="16" t="s">
        <v>843</v>
      </c>
      <c r="LV612" s="16" t="s">
        <v>843</v>
      </c>
      <c r="LW612" s="16" t="s">
        <v>844</v>
      </c>
      <c r="LX612" s="16" t="s">
        <v>844</v>
      </c>
      <c r="LY612" s="16" t="s">
        <v>844</v>
      </c>
      <c r="LZ612" s="16" t="s">
        <v>843</v>
      </c>
      <c r="MA612" s="16" t="s">
        <v>843</v>
      </c>
      <c r="MB612" s="16" t="s">
        <v>843</v>
      </c>
      <c r="MC612" s="16" t="s">
        <v>844</v>
      </c>
      <c r="ME612" s="16" t="s">
        <v>11656</v>
      </c>
      <c r="MF612" s="16" t="s">
        <v>8847</v>
      </c>
      <c r="MJ612" s="16" t="s">
        <v>1838</v>
      </c>
      <c r="MO612" s="16" t="s">
        <v>1815</v>
      </c>
      <c r="MP612" s="16" t="s">
        <v>1829</v>
      </c>
      <c r="MQ612" s="16" t="s">
        <v>1785</v>
      </c>
      <c r="MR612" s="16" t="s">
        <v>470</v>
      </c>
      <c r="MS612" s="16" t="s">
        <v>12067</v>
      </c>
      <c r="MT612" s="16" t="s">
        <v>9015</v>
      </c>
      <c r="MU612" s="16" t="s">
        <v>817</v>
      </c>
      <c r="NC612" s="16" t="s">
        <v>487</v>
      </c>
      <c r="ND612" s="16" t="s">
        <v>486</v>
      </c>
      <c r="NE612" s="16" t="s">
        <v>487</v>
      </c>
      <c r="NF612" s="16" t="s">
        <v>486</v>
      </c>
      <c r="NG612" s="16" t="s">
        <v>1376</v>
      </c>
      <c r="NI612" s="16" t="s">
        <v>11658</v>
      </c>
      <c r="NR612" s="16" t="s">
        <v>451</v>
      </c>
      <c r="NS612" s="16" t="s">
        <v>462</v>
      </c>
      <c r="NT612" s="16" t="s">
        <v>478</v>
      </c>
      <c r="NU612" s="16">
        <v>1.1910000000000001</v>
      </c>
      <c r="NV612" s="16" t="s">
        <v>451</v>
      </c>
      <c r="NW612" s="16" t="s">
        <v>1175</v>
      </c>
      <c r="NX612" s="16" t="s">
        <v>1142</v>
      </c>
      <c r="OB612" s="16" t="s">
        <v>833</v>
      </c>
      <c r="OC612" s="16" t="s">
        <v>451</v>
      </c>
    </row>
    <row r="613" spans="1:393" x14ac:dyDescent="0.25">
      <c r="A613" s="16" t="s">
        <v>12077</v>
      </c>
      <c r="B613" s="16" t="s">
        <v>1056</v>
      </c>
      <c r="C613" s="16" t="s">
        <v>4199</v>
      </c>
      <c r="D613" s="16" t="s">
        <v>843</v>
      </c>
      <c r="E613" s="16" t="s">
        <v>843</v>
      </c>
      <c r="F613" s="16" t="s">
        <v>843</v>
      </c>
      <c r="G613" s="16" t="s">
        <v>843</v>
      </c>
      <c r="H613" s="16" t="s">
        <v>843</v>
      </c>
      <c r="I613" s="16" t="s">
        <v>844</v>
      </c>
      <c r="J613" s="16" t="s">
        <v>843</v>
      </c>
      <c r="K613" s="16" t="s">
        <v>843</v>
      </c>
      <c r="L613" s="16" t="s">
        <v>843</v>
      </c>
      <c r="M613" s="16" t="s">
        <v>843</v>
      </c>
      <c r="N613" s="16" t="s">
        <v>843</v>
      </c>
      <c r="O613" s="16" t="s">
        <v>843</v>
      </c>
      <c r="Q613" s="16" t="s">
        <v>843</v>
      </c>
      <c r="R613" s="16">
        <v>1</v>
      </c>
      <c r="S613" s="16">
        <v>16</v>
      </c>
      <c r="T613" s="16" t="s">
        <v>474</v>
      </c>
      <c r="U613" s="16" t="s">
        <v>843</v>
      </c>
      <c r="V613" s="16" t="s">
        <v>844</v>
      </c>
      <c r="W613" s="16" t="s">
        <v>843</v>
      </c>
      <c r="X613" s="16" t="s">
        <v>843</v>
      </c>
      <c r="Y613" s="16" t="s">
        <v>843</v>
      </c>
      <c r="Z613" s="16" t="s">
        <v>844</v>
      </c>
      <c r="AA613" s="16" t="s">
        <v>843</v>
      </c>
      <c r="AB613" s="16" t="s">
        <v>843</v>
      </c>
      <c r="AC613" s="16" t="s">
        <v>843</v>
      </c>
      <c r="BF613" s="16" t="s">
        <v>843</v>
      </c>
      <c r="KO613" s="16" t="s">
        <v>10278</v>
      </c>
      <c r="KP613" s="16" t="s">
        <v>10277</v>
      </c>
      <c r="KQ613" s="16" t="s">
        <v>8694</v>
      </c>
      <c r="KR613" s="16" t="s">
        <v>12078</v>
      </c>
      <c r="KS613" s="16" t="s">
        <v>10279</v>
      </c>
      <c r="KT613" s="16" t="s">
        <v>8696</v>
      </c>
      <c r="KU613" s="16" t="s">
        <v>844</v>
      </c>
      <c r="KV613" s="16" t="s">
        <v>8696</v>
      </c>
      <c r="LC613" s="16" t="s">
        <v>10879</v>
      </c>
      <c r="LF613" s="16" t="s">
        <v>11654</v>
      </c>
      <c r="LM613" s="16" t="s">
        <v>8741</v>
      </c>
      <c r="LO613" s="16" t="s">
        <v>844</v>
      </c>
      <c r="LP613" s="16" t="s">
        <v>1056</v>
      </c>
      <c r="LQ613" s="16" t="s">
        <v>844</v>
      </c>
      <c r="LR613" s="16" t="s">
        <v>1056</v>
      </c>
      <c r="LS613" s="16" t="s">
        <v>844</v>
      </c>
      <c r="LT613" s="16" t="s">
        <v>844</v>
      </c>
      <c r="LU613" s="16" t="s">
        <v>843</v>
      </c>
      <c r="LV613" s="16" t="s">
        <v>843</v>
      </c>
      <c r="LW613" s="16" t="s">
        <v>844</v>
      </c>
      <c r="LX613" s="16" t="s">
        <v>844</v>
      </c>
      <c r="LY613" s="16" t="s">
        <v>844</v>
      </c>
      <c r="LZ613" s="16" t="s">
        <v>843</v>
      </c>
      <c r="MA613" s="16" t="s">
        <v>843</v>
      </c>
      <c r="MB613" s="16" t="s">
        <v>843</v>
      </c>
      <c r="MC613" s="16" t="s">
        <v>844</v>
      </c>
      <c r="ME613" s="16" t="s">
        <v>11656</v>
      </c>
      <c r="MF613" s="16" t="s">
        <v>8847</v>
      </c>
      <c r="MR613" s="16" t="s">
        <v>474</v>
      </c>
      <c r="MS613" s="16" t="s">
        <v>12067</v>
      </c>
      <c r="NI613" s="16" t="s">
        <v>11658</v>
      </c>
      <c r="NS613" s="16" t="s">
        <v>462</v>
      </c>
      <c r="NT613" s="16" t="s">
        <v>478</v>
      </c>
      <c r="NU613" s="16">
        <v>1.1910000000000001</v>
      </c>
      <c r="NV613" s="16" t="s">
        <v>1132</v>
      </c>
      <c r="NW613" s="16" t="s">
        <v>1178</v>
      </c>
      <c r="NX613" s="16" t="s">
        <v>1141</v>
      </c>
      <c r="NY613" s="16" t="s">
        <v>1121</v>
      </c>
    </row>
    <row r="614" spans="1:393" x14ac:dyDescent="0.25">
      <c r="A614" s="16" t="s">
        <v>12079</v>
      </c>
      <c r="B614" s="16" t="s">
        <v>8732</v>
      </c>
      <c r="C614" s="16" t="s">
        <v>4199</v>
      </c>
      <c r="D614" s="16" t="s">
        <v>843</v>
      </c>
      <c r="E614" s="16" t="s">
        <v>843</v>
      </c>
      <c r="F614" s="16" t="s">
        <v>843</v>
      </c>
      <c r="G614" s="16" t="s">
        <v>843</v>
      </c>
      <c r="H614" s="16" t="s">
        <v>843</v>
      </c>
      <c r="I614" s="16" t="s">
        <v>844</v>
      </c>
      <c r="J614" s="16" t="s">
        <v>843</v>
      </c>
      <c r="K614" s="16" t="s">
        <v>843</v>
      </c>
      <c r="L614" s="16" t="s">
        <v>843</v>
      </c>
      <c r="M614" s="16" t="s">
        <v>843</v>
      </c>
      <c r="N614" s="16" t="s">
        <v>843</v>
      </c>
      <c r="O614" s="16" t="s">
        <v>843</v>
      </c>
      <c r="Q614" s="16" t="s">
        <v>843</v>
      </c>
      <c r="R614" s="16">
        <v>40</v>
      </c>
      <c r="T614" s="16" t="s">
        <v>474</v>
      </c>
      <c r="U614" s="16" t="s">
        <v>843</v>
      </c>
      <c r="V614" s="16" t="s">
        <v>844</v>
      </c>
      <c r="W614" s="16" t="s">
        <v>843</v>
      </c>
      <c r="X614" s="16" t="s">
        <v>844</v>
      </c>
      <c r="Y614" s="16" t="s">
        <v>843</v>
      </c>
      <c r="Z614" s="16" t="s">
        <v>843</v>
      </c>
      <c r="AA614" s="16" t="s">
        <v>843</v>
      </c>
      <c r="AB614" s="16" t="s">
        <v>843</v>
      </c>
      <c r="AC614" s="16" t="s">
        <v>843</v>
      </c>
      <c r="AD614" s="16" t="s">
        <v>867</v>
      </c>
      <c r="BF614" s="16" t="s">
        <v>843</v>
      </c>
      <c r="JB614" s="16" t="s">
        <v>867</v>
      </c>
      <c r="JC614" s="16" t="s">
        <v>867</v>
      </c>
      <c r="JG614" s="16" t="s">
        <v>843</v>
      </c>
      <c r="KO614" s="16" t="s">
        <v>10278</v>
      </c>
      <c r="KP614" s="16" t="s">
        <v>10277</v>
      </c>
      <c r="KQ614" s="16" t="s">
        <v>8694</v>
      </c>
      <c r="KR614" s="16" t="s">
        <v>12080</v>
      </c>
      <c r="KS614" s="16" t="s">
        <v>10279</v>
      </c>
      <c r="KT614" s="16" t="s">
        <v>8696</v>
      </c>
      <c r="KU614" s="16" t="s">
        <v>844</v>
      </c>
      <c r="KV614" s="16" t="s">
        <v>8696</v>
      </c>
      <c r="LC614" s="16" t="s">
        <v>10879</v>
      </c>
      <c r="LF614" s="16" t="s">
        <v>11654</v>
      </c>
      <c r="LJ614" s="16" t="s">
        <v>831</v>
      </c>
      <c r="LK614" s="16" t="s">
        <v>831</v>
      </c>
      <c r="LL614" s="16" t="s">
        <v>8756</v>
      </c>
      <c r="LM614" s="16" t="s">
        <v>8741</v>
      </c>
      <c r="LO614" s="16" t="s">
        <v>844</v>
      </c>
      <c r="LP614" s="16" t="s">
        <v>1056</v>
      </c>
      <c r="LQ614" s="16" t="s">
        <v>844</v>
      </c>
      <c r="LR614" s="16" t="s">
        <v>1056</v>
      </c>
      <c r="LS614" s="16" t="s">
        <v>844</v>
      </c>
      <c r="LT614" s="16" t="s">
        <v>844</v>
      </c>
      <c r="LU614" s="16" t="s">
        <v>843</v>
      </c>
      <c r="LV614" s="16" t="s">
        <v>843</v>
      </c>
      <c r="LW614" s="16" t="s">
        <v>844</v>
      </c>
      <c r="LX614" s="16" t="s">
        <v>844</v>
      </c>
      <c r="LY614" s="16" t="s">
        <v>844</v>
      </c>
      <c r="LZ614" s="16" t="s">
        <v>843</v>
      </c>
      <c r="MA614" s="16" t="s">
        <v>843</v>
      </c>
      <c r="MB614" s="16" t="s">
        <v>843</v>
      </c>
      <c r="MC614" s="16" t="s">
        <v>844</v>
      </c>
      <c r="ME614" s="16" t="s">
        <v>11656</v>
      </c>
      <c r="MF614" s="16" t="s">
        <v>8847</v>
      </c>
      <c r="MR614" s="16" t="s">
        <v>474</v>
      </c>
      <c r="MS614" s="16" t="s">
        <v>12067</v>
      </c>
      <c r="NI614" s="16" t="s">
        <v>11658</v>
      </c>
      <c r="NR614" s="16" t="s">
        <v>451</v>
      </c>
      <c r="NS614" s="16" t="s">
        <v>462</v>
      </c>
      <c r="NT614" s="16" t="s">
        <v>478</v>
      </c>
      <c r="NU614" s="16">
        <v>1.1910000000000001</v>
      </c>
      <c r="NV614" s="16" t="s">
        <v>451</v>
      </c>
      <c r="NW614" s="16" t="s">
        <v>1181</v>
      </c>
      <c r="NX614" s="16" t="s">
        <v>1142</v>
      </c>
      <c r="OB614" s="16" t="s">
        <v>831</v>
      </c>
      <c r="OC614" s="16" t="s">
        <v>451</v>
      </c>
    </row>
    <row r="615" spans="1:393" x14ac:dyDescent="0.25">
      <c r="A615" s="16" t="s">
        <v>12081</v>
      </c>
      <c r="B615" s="16" t="s">
        <v>844</v>
      </c>
      <c r="C615" s="16" t="s">
        <v>972</v>
      </c>
      <c r="D615" s="16" t="s">
        <v>844</v>
      </c>
      <c r="E615" s="16" t="s">
        <v>843</v>
      </c>
      <c r="F615" s="16" t="s">
        <v>843</v>
      </c>
      <c r="G615" s="16" t="s">
        <v>843</v>
      </c>
      <c r="H615" s="16" t="s">
        <v>843</v>
      </c>
      <c r="I615" s="16" t="s">
        <v>843</v>
      </c>
      <c r="J615" s="16" t="s">
        <v>843</v>
      </c>
      <c r="K615" s="16" t="s">
        <v>843</v>
      </c>
      <c r="L615" s="16" t="s">
        <v>843</v>
      </c>
      <c r="M615" s="16" t="s">
        <v>843</v>
      </c>
      <c r="N615" s="16" t="s">
        <v>843</v>
      </c>
      <c r="O615" s="16" t="s">
        <v>843</v>
      </c>
      <c r="Q615" s="16" t="s">
        <v>844</v>
      </c>
      <c r="R615" s="16">
        <v>40</v>
      </c>
      <c r="T615" s="16" t="s">
        <v>470</v>
      </c>
      <c r="U615" s="16" t="s">
        <v>844</v>
      </c>
      <c r="V615" s="16" t="s">
        <v>843</v>
      </c>
      <c r="W615" s="16" t="s">
        <v>844</v>
      </c>
      <c r="X615" s="16" t="s">
        <v>843</v>
      </c>
      <c r="Y615" s="16" t="s">
        <v>843</v>
      </c>
      <c r="Z615" s="16" t="s">
        <v>843</v>
      </c>
      <c r="AA615" s="16" t="s">
        <v>843</v>
      </c>
      <c r="AB615" s="16" t="s">
        <v>844</v>
      </c>
      <c r="AC615" s="16" t="s">
        <v>843</v>
      </c>
      <c r="AD615" s="16" t="s">
        <v>867</v>
      </c>
      <c r="AF615" s="16" t="s">
        <v>11739</v>
      </c>
      <c r="AG615" s="16" t="s">
        <v>11828</v>
      </c>
      <c r="AH615" s="16" t="s">
        <v>843</v>
      </c>
      <c r="AI615" s="16" t="s">
        <v>843</v>
      </c>
      <c r="AJ615" s="16" t="s">
        <v>844</v>
      </c>
      <c r="AK615" s="16" t="s">
        <v>843</v>
      </c>
      <c r="AL615" s="16" t="s">
        <v>844</v>
      </c>
      <c r="AM615" s="16" t="s">
        <v>844</v>
      </c>
      <c r="AN615" s="16" t="s">
        <v>843</v>
      </c>
      <c r="AO615" s="16" t="s">
        <v>843</v>
      </c>
      <c r="AP615" s="16" t="s">
        <v>843</v>
      </c>
      <c r="AQ615" s="16" t="s">
        <v>844</v>
      </c>
      <c r="AR615" s="16" t="s">
        <v>4433</v>
      </c>
      <c r="AS615" s="16" t="s">
        <v>843</v>
      </c>
      <c r="AT615" s="16" t="s">
        <v>843</v>
      </c>
      <c r="AU615" s="16" t="s">
        <v>843</v>
      </c>
      <c r="AV615" s="16" t="s">
        <v>843</v>
      </c>
      <c r="AW615" s="16" t="s">
        <v>843</v>
      </c>
      <c r="AX615" s="16" t="s">
        <v>843</v>
      </c>
      <c r="AY615" s="16" t="s">
        <v>844</v>
      </c>
      <c r="BF615" s="16" t="s">
        <v>844</v>
      </c>
      <c r="BH615" s="16" t="s">
        <v>7383</v>
      </c>
      <c r="BI615" s="16" t="s">
        <v>7785</v>
      </c>
      <c r="BJ615" s="16" t="s">
        <v>843</v>
      </c>
      <c r="BK615" s="16" t="s">
        <v>843</v>
      </c>
      <c r="BL615" s="16" t="s">
        <v>843</v>
      </c>
      <c r="BM615" s="16" t="s">
        <v>843</v>
      </c>
      <c r="BN615" s="16" t="s">
        <v>843</v>
      </c>
      <c r="BO615" s="16" t="s">
        <v>844</v>
      </c>
      <c r="BP615" s="16" t="s">
        <v>843</v>
      </c>
      <c r="BQ615" s="16" t="s">
        <v>843</v>
      </c>
      <c r="DX615" s="16" t="s">
        <v>865</v>
      </c>
      <c r="ES615" s="16" t="s">
        <v>865</v>
      </c>
      <c r="EU615" s="16" t="s">
        <v>7810</v>
      </c>
      <c r="EV615" s="16" t="s">
        <v>865</v>
      </c>
      <c r="FT615" s="16" t="s">
        <v>865</v>
      </c>
      <c r="HC615" s="16" t="s">
        <v>865</v>
      </c>
      <c r="JA615" s="16" t="s">
        <v>4822</v>
      </c>
      <c r="JB615" s="16" t="s">
        <v>865</v>
      </c>
      <c r="JC615" s="16" t="s">
        <v>865</v>
      </c>
      <c r="JD615" s="16" t="s">
        <v>865</v>
      </c>
      <c r="JE615" s="16" t="s">
        <v>865</v>
      </c>
      <c r="JF615" s="16" t="s">
        <v>865</v>
      </c>
      <c r="JG615" s="16" t="s">
        <v>843</v>
      </c>
      <c r="JH615" s="16" t="s">
        <v>7577</v>
      </c>
      <c r="JJ615" s="16" t="s">
        <v>865</v>
      </c>
      <c r="KF615" s="16" t="s">
        <v>4411</v>
      </c>
      <c r="KI615" s="16" t="s">
        <v>4843</v>
      </c>
      <c r="KO615" s="16" t="s">
        <v>10282</v>
      </c>
      <c r="KP615" s="16" t="s">
        <v>10281</v>
      </c>
      <c r="KQ615" s="16" t="s">
        <v>8694</v>
      </c>
      <c r="KR615" s="16" t="s">
        <v>12082</v>
      </c>
      <c r="KS615" s="16" t="s">
        <v>10283</v>
      </c>
      <c r="KT615" s="16" t="s">
        <v>8696</v>
      </c>
      <c r="KU615" s="16" t="s">
        <v>844</v>
      </c>
      <c r="KV615" s="16" t="s">
        <v>8696</v>
      </c>
      <c r="KW615" s="16" t="s">
        <v>851</v>
      </c>
      <c r="KY615" s="16" t="s">
        <v>486</v>
      </c>
      <c r="LC615" s="16" t="s">
        <v>10879</v>
      </c>
      <c r="LF615" s="16" t="s">
        <v>11654</v>
      </c>
      <c r="LI615" s="16" t="s">
        <v>11655</v>
      </c>
      <c r="LJ615" s="16" t="s">
        <v>843</v>
      </c>
      <c r="LL615" s="16" t="s">
        <v>8711</v>
      </c>
      <c r="LM615" s="16" t="s">
        <v>8741</v>
      </c>
      <c r="LO615" s="16" t="s">
        <v>844</v>
      </c>
      <c r="LP615" s="16" t="s">
        <v>844</v>
      </c>
      <c r="LQ615" s="16" t="s">
        <v>1056</v>
      </c>
      <c r="LR615" s="16" t="s">
        <v>843</v>
      </c>
      <c r="LS615" s="16" t="s">
        <v>844</v>
      </c>
      <c r="LT615" s="16" t="s">
        <v>843</v>
      </c>
      <c r="LU615" s="16" t="s">
        <v>843</v>
      </c>
      <c r="LV615" s="16" t="s">
        <v>843</v>
      </c>
      <c r="LW615" s="16" t="s">
        <v>843</v>
      </c>
      <c r="LX615" s="16" t="s">
        <v>843</v>
      </c>
      <c r="LY615" s="16" t="s">
        <v>843</v>
      </c>
      <c r="LZ615" s="16" t="s">
        <v>843</v>
      </c>
      <c r="MA615" s="16" t="s">
        <v>843</v>
      </c>
      <c r="MB615" s="16" t="s">
        <v>843</v>
      </c>
      <c r="MC615" s="16" t="s">
        <v>844</v>
      </c>
      <c r="ME615" s="16" t="s">
        <v>11656</v>
      </c>
      <c r="MF615" s="16" t="s">
        <v>8847</v>
      </c>
      <c r="MP615" s="16" t="s">
        <v>13846</v>
      </c>
      <c r="MR615" s="16" t="s">
        <v>470</v>
      </c>
      <c r="MS615" s="16" t="s">
        <v>12067</v>
      </c>
      <c r="MT615" s="16" t="s">
        <v>8947</v>
      </c>
      <c r="MU615" s="16" t="s">
        <v>817</v>
      </c>
      <c r="NC615" s="16" t="s">
        <v>486</v>
      </c>
      <c r="ND615" s="16" t="s">
        <v>486</v>
      </c>
      <c r="NE615" s="16" t="s">
        <v>486</v>
      </c>
      <c r="NG615" s="16" t="s">
        <v>1378</v>
      </c>
      <c r="NI615" s="16" t="s">
        <v>11658</v>
      </c>
      <c r="NR615" s="16" t="s">
        <v>451</v>
      </c>
      <c r="NS615" s="16" t="s">
        <v>462</v>
      </c>
      <c r="NT615" s="16" t="s">
        <v>478</v>
      </c>
      <c r="NU615" s="16">
        <v>1.1910000000000001</v>
      </c>
      <c r="NV615" s="16" t="s">
        <v>451</v>
      </c>
      <c r="NW615" s="16" t="s">
        <v>1175</v>
      </c>
      <c r="NX615" s="16" t="s">
        <v>1142</v>
      </c>
      <c r="OB615" s="16" t="s">
        <v>833</v>
      </c>
      <c r="OC615" s="16" t="s">
        <v>451</v>
      </c>
    </row>
    <row r="616" spans="1:393" x14ac:dyDescent="0.25">
      <c r="A616" s="16" t="s">
        <v>12083</v>
      </c>
      <c r="B616" s="16" t="s">
        <v>1056</v>
      </c>
      <c r="C616" s="16" t="s">
        <v>972</v>
      </c>
      <c r="D616" s="16" t="s">
        <v>844</v>
      </c>
      <c r="E616" s="16" t="s">
        <v>843</v>
      </c>
      <c r="F616" s="16" t="s">
        <v>843</v>
      </c>
      <c r="G616" s="16" t="s">
        <v>843</v>
      </c>
      <c r="H616" s="16" t="s">
        <v>843</v>
      </c>
      <c r="I616" s="16" t="s">
        <v>843</v>
      </c>
      <c r="J616" s="16" t="s">
        <v>843</v>
      </c>
      <c r="K616" s="16" t="s">
        <v>843</v>
      </c>
      <c r="L616" s="16" t="s">
        <v>843</v>
      </c>
      <c r="M616" s="16" t="s">
        <v>843</v>
      </c>
      <c r="N616" s="16" t="s">
        <v>843</v>
      </c>
      <c r="O616" s="16" t="s">
        <v>843</v>
      </c>
      <c r="Q616" s="16" t="s">
        <v>844</v>
      </c>
      <c r="R616" s="16">
        <v>10</v>
      </c>
      <c r="T616" s="16" t="s">
        <v>470</v>
      </c>
      <c r="U616" s="16" t="s">
        <v>844</v>
      </c>
      <c r="V616" s="16" t="s">
        <v>843</v>
      </c>
      <c r="W616" s="16" t="s">
        <v>843</v>
      </c>
      <c r="X616" s="16" t="s">
        <v>843</v>
      </c>
      <c r="Y616" s="16" t="s">
        <v>844</v>
      </c>
      <c r="Z616" s="16" t="s">
        <v>843</v>
      </c>
      <c r="AA616" s="16" t="s">
        <v>843</v>
      </c>
      <c r="AB616" s="16" t="s">
        <v>844</v>
      </c>
      <c r="AC616" s="16" t="s">
        <v>844</v>
      </c>
      <c r="AF616" s="16" t="s">
        <v>11739</v>
      </c>
      <c r="AG616" s="16" t="s">
        <v>11708</v>
      </c>
      <c r="AH616" s="16" t="s">
        <v>843</v>
      </c>
      <c r="AI616" s="16" t="s">
        <v>843</v>
      </c>
      <c r="AJ616" s="16" t="s">
        <v>843</v>
      </c>
      <c r="AK616" s="16" t="s">
        <v>843</v>
      </c>
      <c r="AL616" s="16" t="s">
        <v>844</v>
      </c>
      <c r="AM616" s="16" t="s">
        <v>844</v>
      </c>
      <c r="AN616" s="16" t="s">
        <v>843</v>
      </c>
      <c r="AO616" s="16" t="s">
        <v>843</v>
      </c>
      <c r="AP616" s="16" t="s">
        <v>843</v>
      </c>
      <c r="AQ616" s="16" t="s">
        <v>844</v>
      </c>
      <c r="AR616" s="16" t="s">
        <v>4415</v>
      </c>
      <c r="AS616" s="16" t="s">
        <v>844</v>
      </c>
      <c r="AT616" s="16" t="s">
        <v>843</v>
      </c>
      <c r="AU616" s="16" t="s">
        <v>843</v>
      </c>
      <c r="AV616" s="16" t="s">
        <v>843</v>
      </c>
      <c r="AW616" s="16" t="s">
        <v>843</v>
      </c>
      <c r="AX616" s="16" t="s">
        <v>843</v>
      </c>
      <c r="AY616" s="16" t="s">
        <v>843</v>
      </c>
      <c r="AZ616" s="16" t="s">
        <v>4437</v>
      </c>
      <c r="BF616" s="16" t="s">
        <v>844</v>
      </c>
      <c r="BI616" s="16" t="s">
        <v>7785</v>
      </c>
      <c r="BJ616" s="16" t="s">
        <v>843</v>
      </c>
      <c r="BK616" s="16" t="s">
        <v>843</v>
      </c>
      <c r="BL616" s="16" t="s">
        <v>843</v>
      </c>
      <c r="BM616" s="16" t="s">
        <v>843</v>
      </c>
      <c r="BN616" s="16" t="s">
        <v>843</v>
      </c>
      <c r="BO616" s="16" t="s">
        <v>844</v>
      </c>
      <c r="BP616" s="16" t="s">
        <v>843</v>
      </c>
      <c r="BQ616" s="16" t="s">
        <v>843</v>
      </c>
      <c r="CC616" s="16" t="s">
        <v>867</v>
      </c>
      <c r="CD616" s="16" t="s">
        <v>6837</v>
      </c>
      <c r="CE616" s="16" t="s">
        <v>7537</v>
      </c>
      <c r="DN616" s="16" t="s">
        <v>4411</v>
      </c>
      <c r="DQ616" s="16" t="s">
        <v>7093</v>
      </c>
      <c r="DR616" s="16" t="s">
        <v>865</v>
      </c>
      <c r="DX616" s="16" t="s">
        <v>865</v>
      </c>
      <c r="ES616" s="16" t="s">
        <v>865</v>
      </c>
      <c r="EU616" s="16" t="s">
        <v>7810</v>
      </c>
      <c r="EV616" s="16" t="s">
        <v>865</v>
      </c>
      <c r="FT616" s="16" t="s">
        <v>865</v>
      </c>
      <c r="HC616" s="16" t="s">
        <v>865</v>
      </c>
      <c r="KO616" s="16" t="s">
        <v>10282</v>
      </c>
      <c r="KP616" s="16" t="s">
        <v>10281</v>
      </c>
      <c r="KQ616" s="16" t="s">
        <v>8694</v>
      </c>
      <c r="KR616" s="16" t="s">
        <v>12084</v>
      </c>
      <c r="KS616" s="16" t="s">
        <v>10283</v>
      </c>
      <c r="KT616" s="16" t="s">
        <v>8696</v>
      </c>
      <c r="KU616" s="16" t="s">
        <v>844</v>
      </c>
      <c r="KV616" s="16" t="s">
        <v>8696</v>
      </c>
      <c r="KW616" s="16" t="s">
        <v>851</v>
      </c>
      <c r="KY616" s="16" t="s">
        <v>486</v>
      </c>
      <c r="LA616" s="16" t="s">
        <v>11675</v>
      </c>
      <c r="LC616" s="16" t="s">
        <v>10879</v>
      </c>
      <c r="LE616" s="16" t="s">
        <v>11693</v>
      </c>
      <c r="LF616" s="16" t="s">
        <v>11654</v>
      </c>
      <c r="LI616" s="16" t="s">
        <v>11655</v>
      </c>
      <c r="LM616" s="16" t="s">
        <v>8741</v>
      </c>
      <c r="LO616" s="16" t="s">
        <v>844</v>
      </c>
      <c r="LP616" s="16" t="s">
        <v>844</v>
      </c>
      <c r="LQ616" s="16" t="s">
        <v>1056</v>
      </c>
      <c r="LR616" s="16" t="s">
        <v>843</v>
      </c>
      <c r="LS616" s="16" t="s">
        <v>844</v>
      </c>
      <c r="LT616" s="16" t="s">
        <v>843</v>
      </c>
      <c r="LU616" s="16" t="s">
        <v>843</v>
      </c>
      <c r="LV616" s="16" t="s">
        <v>843</v>
      </c>
      <c r="LW616" s="16" t="s">
        <v>843</v>
      </c>
      <c r="LX616" s="16" t="s">
        <v>843</v>
      </c>
      <c r="LY616" s="16" t="s">
        <v>843</v>
      </c>
      <c r="LZ616" s="16" t="s">
        <v>843</v>
      </c>
      <c r="MA616" s="16" t="s">
        <v>843</v>
      </c>
      <c r="MB616" s="16" t="s">
        <v>843</v>
      </c>
      <c r="MC616" s="16" t="s">
        <v>844</v>
      </c>
      <c r="MD616" s="16" t="s">
        <v>11676</v>
      </c>
      <c r="ME616" s="16" t="s">
        <v>11677</v>
      </c>
      <c r="MF616" s="16" t="s">
        <v>8847</v>
      </c>
      <c r="MR616" s="16" t="s">
        <v>470</v>
      </c>
      <c r="MS616" s="16" t="s">
        <v>12067</v>
      </c>
      <c r="MT616" s="16" t="s">
        <v>8947</v>
      </c>
      <c r="MV616" s="16" t="s">
        <v>487</v>
      </c>
      <c r="MW616" s="16" t="s">
        <v>1265</v>
      </c>
      <c r="MX616" s="16" t="s">
        <v>1262</v>
      </c>
      <c r="MY616" s="16" t="s">
        <v>486</v>
      </c>
      <c r="MZ616" s="16" t="s">
        <v>487</v>
      </c>
      <c r="NA616" s="16" t="s">
        <v>486</v>
      </c>
      <c r="NC616" s="16" t="s">
        <v>486</v>
      </c>
      <c r="ND616" s="16" t="s">
        <v>486</v>
      </c>
      <c r="NE616" s="16" t="s">
        <v>486</v>
      </c>
      <c r="NI616" s="16" t="s">
        <v>11658</v>
      </c>
      <c r="NL616" s="16" t="s">
        <v>844</v>
      </c>
      <c r="NS616" s="16" t="s">
        <v>462</v>
      </c>
      <c r="NT616" s="16" t="s">
        <v>478</v>
      </c>
      <c r="NU616" s="16">
        <v>1.1910000000000001</v>
      </c>
      <c r="NV616" s="16" t="s">
        <v>860</v>
      </c>
      <c r="NW616" s="16" t="s">
        <v>1176</v>
      </c>
      <c r="NX616" s="16" t="s">
        <v>1142</v>
      </c>
      <c r="NY616" s="16" t="s">
        <v>1122</v>
      </c>
      <c r="NZ616" s="16" t="s">
        <v>938</v>
      </c>
    </row>
    <row r="617" spans="1:393" x14ac:dyDescent="0.25">
      <c r="A617" s="16" t="s">
        <v>12085</v>
      </c>
      <c r="B617" s="16" t="s">
        <v>844</v>
      </c>
      <c r="C617" s="16" t="s">
        <v>972</v>
      </c>
      <c r="D617" s="16" t="s">
        <v>844</v>
      </c>
      <c r="E617" s="16" t="s">
        <v>843</v>
      </c>
      <c r="F617" s="16" t="s">
        <v>843</v>
      </c>
      <c r="G617" s="16" t="s">
        <v>843</v>
      </c>
      <c r="H617" s="16" t="s">
        <v>843</v>
      </c>
      <c r="I617" s="16" t="s">
        <v>843</v>
      </c>
      <c r="J617" s="16" t="s">
        <v>843</v>
      </c>
      <c r="K617" s="16" t="s">
        <v>843</v>
      </c>
      <c r="L617" s="16" t="s">
        <v>843</v>
      </c>
      <c r="M617" s="16" t="s">
        <v>843</v>
      </c>
      <c r="N617" s="16" t="s">
        <v>843</v>
      </c>
      <c r="O617" s="16" t="s">
        <v>843</v>
      </c>
      <c r="Q617" s="16" t="s">
        <v>844</v>
      </c>
      <c r="R617" s="16">
        <v>32</v>
      </c>
      <c r="T617" s="16" t="s">
        <v>470</v>
      </c>
      <c r="U617" s="16" t="s">
        <v>844</v>
      </c>
      <c r="V617" s="16" t="s">
        <v>843</v>
      </c>
      <c r="W617" s="16" t="s">
        <v>844</v>
      </c>
      <c r="X617" s="16" t="s">
        <v>843</v>
      </c>
      <c r="Y617" s="16" t="s">
        <v>843</v>
      </c>
      <c r="Z617" s="16" t="s">
        <v>843</v>
      </c>
      <c r="AA617" s="16" t="s">
        <v>843</v>
      </c>
      <c r="AB617" s="16" t="s">
        <v>844</v>
      </c>
      <c r="AC617" s="16" t="s">
        <v>843</v>
      </c>
      <c r="AD617" s="16" t="s">
        <v>867</v>
      </c>
      <c r="AF617" s="16" t="s">
        <v>11719</v>
      </c>
      <c r="AG617" s="16" t="s">
        <v>11696</v>
      </c>
      <c r="AH617" s="16" t="s">
        <v>844</v>
      </c>
      <c r="AI617" s="16" t="s">
        <v>844</v>
      </c>
      <c r="AJ617" s="16" t="s">
        <v>844</v>
      </c>
      <c r="AK617" s="16" t="s">
        <v>843</v>
      </c>
      <c r="AL617" s="16" t="s">
        <v>843</v>
      </c>
      <c r="AM617" s="16" t="s">
        <v>844</v>
      </c>
      <c r="AN617" s="16" t="s">
        <v>843</v>
      </c>
      <c r="AO617" s="16" t="s">
        <v>843</v>
      </c>
      <c r="AP617" s="16" t="s">
        <v>843</v>
      </c>
      <c r="AQ617" s="16" t="s">
        <v>844</v>
      </c>
      <c r="AR617" s="16" t="s">
        <v>4433</v>
      </c>
      <c r="AS617" s="16" t="s">
        <v>843</v>
      </c>
      <c r="AT617" s="16" t="s">
        <v>843</v>
      </c>
      <c r="AU617" s="16" t="s">
        <v>843</v>
      </c>
      <c r="AV617" s="16" t="s">
        <v>843</v>
      </c>
      <c r="AW617" s="16" t="s">
        <v>843</v>
      </c>
      <c r="AX617" s="16" t="s">
        <v>843</v>
      </c>
      <c r="AY617" s="16" t="s">
        <v>844</v>
      </c>
      <c r="BF617" s="16" t="s">
        <v>844</v>
      </c>
      <c r="BH617" s="16" t="s">
        <v>7383</v>
      </c>
      <c r="BI617" s="16" t="s">
        <v>7785</v>
      </c>
      <c r="BJ617" s="16" t="s">
        <v>843</v>
      </c>
      <c r="BK617" s="16" t="s">
        <v>843</v>
      </c>
      <c r="BL617" s="16" t="s">
        <v>843</v>
      </c>
      <c r="BM617" s="16" t="s">
        <v>843</v>
      </c>
      <c r="BN617" s="16" t="s">
        <v>843</v>
      </c>
      <c r="BO617" s="16" t="s">
        <v>844</v>
      </c>
      <c r="BP617" s="16" t="s">
        <v>843</v>
      </c>
      <c r="BQ617" s="16" t="s">
        <v>843</v>
      </c>
      <c r="DX617" s="16" t="s">
        <v>865</v>
      </c>
      <c r="ES617" s="16" t="s">
        <v>865</v>
      </c>
      <c r="EU617" s="16" t="s">
        <v>7810</v>
      </c>
      <c r="EV617" s="16" t="s">
        <v>865</v>
      </c>
      <c r="FT617" s="16" t="s">
        <v>865</v>
      </c>
      <c r="HC617" s="16" t="s">
        <v>865</v>
      </c>
      <c r="JA617" s="16" t="s">
        <v>4813</v>
      </c>
      <c r="JB617" s="16" t="s">
        <v>865</v>
      </c>
      <c r="JC617" s="16" t="s">
        <v>865</v>
      </c>
      <c r="JD617" s="16" t="s">
        <v>865</v>
      </c>
      <c r="JE617" s="16" t="s">
        <v>865</v>
      </c>
      <c r="JF617" s="16" t="s">
        <v>865</v>
      </c>
      <c r="JG617" s="16" t="s">
        <v>1056</v>
      </c>
      <c r="JH617" s="16" t="s">
        <v>7591</v>
      </c>
      <c r="JJ617" s="16" t="s">
        <v>864</v>
      </c>
      <c r="KF617" s="16" t="s">
        <v>4926</v>
      </c>
      <c r="KI617" s="16" t="s">
        <v>4993</v>
      </c>
      <c r="KO617" s="16" t="s">
        <v>10286</v>
      </c>
      <c r="KP617" s="16" t="s">
        <v>10285</v>
      </c>
      <c r="KQ617" s="16" t="s">
        <v>8694</v>
      </c>
      <c r="KR617" s="16" t="s">
        <v>12086</v>
      </c>
      <c r="KS617" s="16" t="s">
        <v>10287</v>
      </c>
      <c r="KT617" s="16" t="s">
        <v>9148</v>
      </c>
      <c r="KU617" s="16" t="s">
        <v>844</v>
      </c>
      <c r="KV617" s="16" t="s">
        <v>9148</v>
      </c>
      <c r="KW617" s="16" t="s">
        <v>851</v>
      </c>
      <c r="KY617" s="16" t="s">
        <v>486</v>
      </c>
      <c r="LC617" s="16" t="s">
        <v>10879</v>
      </c>
      <c r="LF617" s="16" t="s">
        <v>11654</v>
      </c>
      <c r="LI617" s="16" t="s">
        <v>11655</v>
      </c>
      <c r="LJ617" s="16" t="s">
        <v>843</v>
      </c>
      <c r="LM617" s="16" t="s">
        <v>8741</v>
      </c>
      <c r="LO617" s="16" t="s">
        <v>843</v>
      </c>
      <c r="LP617" s="16" t="s">
        <v>844</v>
      </c>
      <c r="LQ617" s="16" t="s">
        <v>844</v>
      </c>
      <c r="LR617" s="16" t="s">
        <v>844</v>
      </c>
      <c r="LS617" s="16" t="s">
        <v>844</v>
      </c>
      <c r="LT617" s="16" t="s">
        <v>844</v>
      </c>
      <c r="LU617" s="16" t="s">
        <v>844</v>
      </c>
      <c r="LV617" s="16" t="s">
        <v>843</v>
      </c>
      <c r="LW617" s="16" t="s">
        <v>843</v>
      </c>
      <c r="LX617" s="16" t="s">
        <v>843</v>
      </c>
      <c r="LY617" s="16" t="s">
        <v>843</v>
      </c>
      <c r="LZ617" s="16" t="s">
        <v>843</v>
      </c>
      <c r="MA617" s="16" t="s">
        <v>843</v>
      </c>
      <c r="MB617" s="16" t="s">
        <v>843</v>
      </c>
      <c r="MC617" s="16" t="s">
        <v>843</v>
      </c>
      <c r="ME617" s="16" t="s">
        <v>11656</v>
      </c>
      <c r="MF617" s="16" t="s">
        <v>8847</v>
      </c>
      <c r="MO617" s="16" t="s">
        <v>1817</v>
      </c>
      <c r="MP617" s="16" t="s">
        <v>1827</v>
      </c>
      <c r="MR617" s="16" t="s">
        <v>470</v>
      </c>
      <c r="MS617" s="16" t="s">
        <v>12067</v>
      </c>
      <c r="MT617" s="16" t="s">
        <v>8957</v>
      </c>
      <c r="MU617" s="16" t="s">
        <v>817</v>
      </c>
      <c r="NC617" s="16" t="s">
        <v>486</v>
      </c>
      <c r="ND617" s="16" t="s">
        <v>486</v>
      </c>
      <c r="NE617" s="16" t="s">
        <v>486</v>
      </c>
      <c r="NG617" s="16" t="s">
        <v>1376</v>
      </c>
      <c r="NI617" s="16" t="s">
        <v>11658</v>
      </c>
      <c r="NS617" s="16" t="s">
        <v>462</v>
      </c>
      <c r="NT617" s="16" t="s">
        <v>482</v>
      </c>
      <c r="NU617" s="16">
        <v>0.79400000000000004</v>
      </c>
      <c r="NV617" s="16" t="s">
        <v>445</v>
      </c>
      <c r="NW617" s="16" t="s">
        <v>1174</v>
      </c>
      <c r="NX617" s="16" t="s">
        <v>1142</v>
      </c>
      <c r="OC617" s="16" t="s">
        <v>445</v>
      </c>
    </row>
    <row r="618" spans="1:393" x14ac:dyDescent="0.25">
      <c r="A618" s="16" t="s">
        <v>12087</v>
      </c>
      <c r="B618" s="16" t="s">
        <v>1056</v>
      </c>
      <c r="C618" s="16" t="s">
        <v>972</v>
      </c>
      <c r="D618" s="16" t="s">
        <v>844</v>
      </c>
      <c r="E618" s="16" t="s">
        <v>843</v>
      </c>
      <c r="F618" s="16" t="s">
        <v>843</v>
      </c>
      <c r="G618" s="16" t="s">
        <v>843</v>
      </c>
      <c r="H618" s="16" t="s">
        <v>843</v>
      </c>
      <c r="I618" s="16" t="s">
        <v>843</v>
      </c>
      <c r="J618" s="16" t="s">
        <v>843</v>
      </c>
      <c r="K618" s="16" t="s">
        <v>843</v>
      </c>
      <c r="L618" s="16" t="s">
        <v>843</v>
      </c>
      <c r="M618" s="16" t="s">
        <v>843</v>
      </c>
      <c r="N618" s="16" t="s">
        <v>843</v>
      </c>
      <c r="O618" s="16" t="s">
        <v>843</v>
      </c>
      <c r="Q618" s="16" t="s">
        <v>844</v>
      </c>
      <c r="R618" s="16">
        <v>68</v>
      </c>
      <c r="T618" s="16" t="s">
        <v>474</v>
      </c>
      <c r="U618" s="16" t="s">
        <v>843</v>
      </c>
      <c r="V618" s="16" t="s">
        <v>844</v>
      </c>
      <c r="W618" s="16" t="s">
        <v>843</v>
      </c>
      <c r="X618" s="16" t="s">
        <v>844</v>
      </c>
      <c r="Y618" s="16" t="s">
        <v>843</v>
      </c>
      <c r="Z618" s="16" t="s">
        <v>843</v>
      </c>
      <c r="AA618" s="16" t="s">
        <v>843</v>
      </c>
      <c r="AB618" s="16" t="s">
        <v>843</v>
      </c>
      <c r="AC618" s="16" t="s">
        <v>843</v>
      </c>
      <c r="AD618" s="16" t="s">
        <v>867</v>
      </c>
      <c r="AF618" s="16" t="s">
        <v>11719</v>
      </c>
      <c r="AG618" s="16" t="s">
        <v>11696</v>
      </c>
      <c r="AH618" s="16" t="s">
        <v>844</v>
      </c>
      <c r="AI618" s="16" t="s">
        <v>844</v>
      </c>
      <c r="AJ618" s="16" t="s">
        <v>844</v>
      </c>
      <c r="AK618" s="16" t="s">
        <v>843</v>
      </c>
      <c r="AL618" s="16" t="s">
        <v>843</v>
      </c>
      <c r="AM618" s="16" t="s">
        <v>844</v>
      </c>
      <c r="AN618" s="16" t="s">
        <v>843</v>
      </c>
      <c r="AO618" s="16" t="s">
        <v>843</v>
      </c>
      <c r="AP618" s="16" t="s">
        <v>843</v>
      </c>
      <c r="AQ618" s="16" t="s">
        <v>844</v>
      </c>
      <c r="AR618" s="16" t="s">
        <v>4415</v>
      </c>
      <c r="AS618" s="16" t="s">
        <v>844</v>
      </c>
      <c r="AT618" s="16" t="s">
        <v>843</v>
      </c>
      <c r="AU618" s="16" t="s">
        <v>843</v>
      </c>
      <c r="AV618" s="16" t="s">
        <v>843</v>
      </c>
      <c r="AW618" s="16" t="s">
        <v>843</v>
      </c>
      <c r="AX618" s="16" t="s">
        <v>843</v>
      </c>
      <c r="AY618" s="16" t="s">
        <v>843</v>
      </c>
      <c r="AZ618" s="16" t="s">
        <v>4437</v>
      </c>
      <c r="BF618" s="16" t="s">
        <v>844</v>
      </c>
      <c r="BI618" s="16" t="s">
        <v>7785</v>
      </c>
      <c r="BJ618" s="16" t="s">
        <v>843</v>
      </c>
      <c r="BK618" s="16" t="s">
        <v>843</v>
      </c>
      <c r="BL618" s="16" t="s">
        <v>843</v>
      </c>
      <c r="BM618" s="16" t="s">
        <v>843</v>
      </c>
      <c r="BN618" s="16" t="s">
        <v>843</v>
      </c>
      <c r="BO618" s="16" t="s">
        <v>844</v>
      </c>
      <c r="BP618" s="16" t="s">
        <v>843</v>
      </c>
      <c r="BQ618" s="16" t="s">
        <v>843</v>
      </c>
      <c r="DX618" s="16" t="s">
        <v>865</v>
      </c>
      <c r="ES618" s="16" t="s">
        <v>865</v>
      </c>
      <c r="EU618" s="16" t="s">
        <v>7810</v>
      </c>
      <c r="EV618" s="16" t="s">
        <v>865</v>
      </c>
      <c r="FF618" s="16" t="s">
        <v>7836</v>
      </c>
      <c r="HC618" s="16" t="s">
        <v>865</v>
      </c>
      <c r="JA618" s="16" t="s">
        <v>4813</v>
      </c>
      <c r="JB618" s="16" t="s">
        <v>865</v>
      </c>
      <c r="JC618" s="16" t="s">
        <v>865</v>
      </c>
      <c r="JD618" s="16" t="s">
        <v>865</v>
      </c>
      <c r="JE618" s="16" t="s">
        <v>865</v>
      </c>
      <c r="JF618" s="16" t="s">
        <v>865</v>
      </c>
      <c r="JG618" s="16" t="s">
        <v>843</v>
      </c>
      <c r="JH618" s="16" t="s">
        <v>4846</v>
      </c>
      <c r="KF618" s="16" t="s">
        <v>4926</v>
      </c>
      <c r="KI618" s="16" t="s">
        <v>4846</v>
      </c>
      <c r="KO618" s="16" t="s">
        <v>10286</v>
      </c>
      <c r="KP618" s="16" t="s">
        <v>10285</v>
      </c>
      <c r="KQ618" s="16" t="s">
        <v>8694</v>
      </c>
      <c r="KR618" s="16" t="s">
        <v>12088</v>
      </c>
      <c r="KS618" s="16" t="s">
        <v>10287</v>
      </c>
      <c r="KT618" s="16" t="s">
        <v>9148</v>
      </c>
      <c r="KU618" s="16" t="s">
        <v>844</v>
      </c>
      <c r="KV618" s="16" t="s">
        <v>9148</v>
      </c>
      <c r="KW618" s="16" t="s">
        <v>851</v>
      </c>
      <c r="KY618" s="16" t="s">
        <v>486</v>
      </c>
      <c r="LC618" s="16" t="s">
        <v>10879</v>
      </c>
      <c r="LF618" s="16" t="s">
        <v>11654</v>
      </c>
      <c r="LI618" s="16" t="s">
        <v>11655</v>
      </c>
      <c r="LJ618" s="16" t="s">
        <v>843</v>
      </c>
      <c r="LL618" s="16" t="s">
        <v>8711</v>
      </c>
      <c r="LM618" s="16" t="s">
        <v>8741</v>
      </c>
      <c r="LO618" s="16" t="s">
        <v>843</v>
      </c>
      <c r="LP618" s="16" t="s">
        <v>844</v>
      </c>
      <c r="LQ618" s="16" t="s">
        <v>844</v>
      </c>
      <c r="LR618" s="16" t="s">
        <v>844</v>
      </c>
      <c r="LS618" s="16" t="s">
        <v>844</v>
      </c>
      <c r="LT618" s="16" t="s">
        <v>844</v>
      </c>
      <c r="LU618" s="16" t="s">
        <v>844</v>
      </c>
      <c r="LV618" s="16" t="s">
        <v>843</v>
      </c>
      <c r="LW618" s="16" t="s">
        <v>843</v>
      </c>
      <c r="LX618" s="16" t="s">
        <v>843</v>
      </c>
      <c r="LY618" s="16" t="s">
        <v>843</v>
      </c>
      <c r="LZ618" s="16" t="s">
        <v>843</v>
      </c>
      <c r="MA618" s="16" t="s">
        <v>843</v>
      </c>
      <c r="MB618" s="16" t="s">
        <v>843</v>
      </c>
      <c r="MC618" s="16" t="s">
        <v>843</v>
      </c>
      <c r="ME618" s="16" t="s">
        <v>11656</v>
      </c>
      <c r="MF618" s="16" t="s">
        <v>8847</v>
      </c>
      <c r="MO618" s="16" t="s">
        <v>1817</v>
      </c>
      <c r="MP618" s="16" t="s">
        <v>1824</v>
      </c>
      <c r="MR618" s="16" t="s">
        <v>474</v>
      </c>
      <c r="MS618" s="16" t="s">
        <v>12067</v>
      </c>
      <c r="MT618" s="16" t="s">
        <v>8957</v>
      </c>
      <c r="NC618" s="16" t="s">
        <v>486</v>
      </c>
      <c r="NE618" s="16" t="s">
        <v>486</v>
      </c>
      <c r="NG618" s="16" t="s">
        <v>1376</v>
      </c>
      <c r="NI618" s="16" t="s">
        <v>11658</v>
      </c>
      <c r="NR618" s="16" t="s">
        <v>878</v>
      </c>
      <c r="NS618" s="16" t="s">
        <v>462</v>
      </c>
      <c r="NT618" s="16" t="s">
        <v>482</v>
      </c>
      <c r="NU618" s="16">
        <v>0.79400000000000004</v>
      </c>
      <c r="NV618" s="16" t="s">
        <v>457</v>
      </c>
      <c r="NW618" s="16" t="s">
        <v>1183</v>
      </c>
      <c r="NX618" s="16" t="s">
        <v>1142</v>
      </c>
      <c r="OB618" s="16" t="s">
        <v>833</v>
      </c>
      <c r="OC618" s="16" t="s">
        <v>878</v>
      </c>
    </row>
    <row r="619" spans="1:393" x14ac:dyDescent="0.25">
      <c r="A619" s="16" t="s">
        <v>12089</v>
      </c>
      <c r="B619" s="16" t="s">
        <v>844</v>
      </c>
      <c r="C619" s="16" t="s">
        <v>972</v>
      </c>
      <c r="D619" s="16" t="s">
        <v>844</v>
      </c>
      <c r="E619" s="16" t="s">
        <v>843</v>
      </c>
      <c r="F619" s="16" t="s">
        <v>843</v>
      </c>
      <c r="G619" s="16" t="s">
        <v>843</v>
      </c>
      <c r="H619" s="16" t="s">
        <v>843</v>
      </c>
      <c r="I619" s="16" t="s">
        <v>843</v>
      </c>
      <c r="J619" s="16" t="s">
        <v>843</v>
      </c>
      <c r="K619" s="16" t="s">
        <v>843</v>
      </c>
      <c r="L619" s="16" t="s">
        <v>843</v>
      </c>
      <c r="M619" s="16" t="s">
        <v>843</v>
      </c>
      <c r="N619" s="16" t="s">
        <v>843</v>
      </c>
      <c r="O619" s="16" t="s">
        <v>843</v>
      </c>
      <c r="Q619" s="16" t="s">
        <v>844</v>
      </c>
      <c r="R619" s="16">
        <v>55</v>
      </c>
      <c r="T619" s="16" t="s">
        <v>470</v>
      </c>
      <c r="U619" s="16" t="s">
        <v>844</v>
      </c>
      <c r="V619" s="16" t="s">
        <v>843</v>
      </c>
      <c r="W619" s="16" t="s">
        <v>844</v>
      </c>
      <c r="X619" s="16" t="s">
        <v>843</v>
      </c>
      <c r="Y619" s="16" t="s">
        <v>843</v>
      </c>
      <c r="Z619" s="16" t="s">
        <v>843</v>
      </c>
      <c r="AA619" s="16" t="s">
        <v>843</v>
      </c>
      <c r="AB619" s="16" t="s">
        <v>844</v>
      </c>
      <c r="AC619" s="16" t="s">
        <v>843</v>
      </c>
      <c r="AD619" s="16" t="s">
        <v>867</v>
      </c>
      <c r="AF619" s="16" t="s">
        <v>11687</v>
      </c>
      <c r="AG619" s="16" t="s">
        <v>12090</v>
      </c>
      <c r="AH619" s="16" t="s">
        <v>843</v>
      </c>
      <c r="AI619" s="16" t="s">
        <v>843</v>
      </c>
      <c r="AJ619" s="16" t="s">
        <v>844</v>
      </c>
      <c r="AK619" s="16" t="s">
        <v>844</v>
      </c>
      <c r="AL619" s="16" t="s">
        <v>843</v>
      </c>
      <c r="AM619" s="16" t="s">
        <v>843</v>
      </c>
      <c r="AN619" s="16" t="s">
        <v>843</v>
      </c>
      <c r="AO619" s="16" t="s">
        <v>843</v>
      </c>
      <c r="AP619" s="16" t="s">
        <v>843</v>
      </c>
      <c r="AQ619" s="16" t="s">
        <v>843</v>
      </c>
      <c r="AR619" s="16" t="s">
        <v>4421</v>
      </c>
      <c r="AS619" s="16" t="s">
        <v>843</v>
      </c>
      <c r="AT619" s="16" t="s">
        <v>843</v>
      </c>
      <c r="AU619" s="16" t="s">
        <v>844</v>
      </c>
      <c r="AV619" s="16" t="s">
        <v>843</v>
      </c>
      <c r="AW619" s="16" t="s">
        <v>843</v>
      </c>
      <c r="AX619" s="16" t="s">
        <v>843</v>
      </c>
      <c r="AY619" s="16" t="s">
        <v>843</v>
      </c>
      <c r="BB619" s="16" t="s">
        <v>4437</v>
      </c>
      <c r="BF619" s="16" t="s">
        <v>843</v>
      </c>
      <c r="BH619" s="16" t="s">
        <v>7386</v>
      </c>
      <c r="BI619" s="16" t="s">
        <v>7785</v>
      </c>
      <c r="BJ619" s="16" t="s">
        <v>843</v>
      </c>
      <c r="BK619" s="16" t="s">
        <v>843</v>
      </c>
      <c r="BL619" s="16" t="s">
        <v>843</v>
      </c>
      <c r="BM619" s="16" t="s">
        <v>843</v>
      </c>
      <c r="BN619" s="16" t="s">
        <v>843</v>
      </c>
      <c r="BO619" s="16" t="s">
        <v>844</v>
      </c>
      <c r="BP619" s="16" t="s">
        <v>843</v>
      </c>
      <c r="BQ619" s="16" t="s">
        <v>843</v>
      </c>
      <c r="DX619" s="16" t="s">
        <v>867</v>
      </c>
      <c r="DY619" s="16" t="s">
        <v>865</v>
      </c>
      <c r="DZ619" s="16" t="s">
        <v>4504</v>
      </c>
      <c r="EA619" s="16" t="s">
        <v>843</v>
      </c>
      <c r="EB619" s="16" t="s">
        <v>843</v>
      </c>
      <c r="EC619" s="16" t="s">
        <v>843</v>
      </c>
      <c r="ED619" s="16" t="s">
        <v>843</v>
      </c>
      <c r="EE619" s="16" t="s">
        <v>843</v>
      </c>
      <c r="EF619" s="16" t="s">
        <v>844</v>
      </c>
      <c r="EG619" s="16" t="s">
        <v>843</v>
      </c>
      <c r="EH619" s="16" t="s">
        <v>843</v>
      </c>
      <c r="EI619" s="16" t="s">
        <v>843</v>
      </c>
      <c r="EJ619" s="16" t="s">
        <v>843</v>
      </c>
      <c r="EK619" s="16" t="s">
        <v>843</v>
      </c>
      <c r="EL619" s="16" t="s">
        <v>843</v>
      </c>
      <c r="EM619" s="16" t="s">
        <v>843</v>
      </c>
      <c r="EN619" s="16" t="s">
        <v>843</v>
      </c>
      <c r="EO619" s="16" t="s">
        <v>843</v>
      </c>
      <c r="EP619" s="16" t="s">
        <v>843</v>
      </c>
      <c r="EQ619" s="16" t="s">
        <v>843</v>
      </c>
      <c r="ES619" s="16" t="s">
        <v>867</v>
      </c>
      <c r="EU619" s="16" t="s">
        <v>7816</v>
      </c>
      <c r="EV619" s="16" t="s">
        <v>865</v>
      </c>
      <c r="FT619" s="16" t="s">
        <v>865</v>
      </c>
      <c r="HC619" s="16" t="s">
        <v>867</v>
      </c>
      <c r="HD619" s="16" t="s">
        <v>865</v>
      </c>
      <c r="JA619" s="16" t="s">
        <v>4807</v>
      </c>
      <c r="JB619" s="16" t="s">
        <v>865</v>
      </c>
      <c r="JC619" s="16" t="s">
        <v>865</v>
      </c>
      <c r="JD619" s="16" t="s">
        <v>865</v>
      </c>
      <c r="JE619" s="16" t="s">
        <v>865</v>
      </c>
      <c r="JF619" s="16" t="s">
        <v>865</v>
      </c>
      <c r="JG619" s="16" t="s">
        <v>843</v>
      </c>
      <c r="JH619" s="16" t="s">
        <v>7577</v>
      </c>
      <c r="JJ619" s="16" t="s">
        <v>865</v>
      </c>
      <c r="KI619" s="16" t="s">
        <v>4993</v>
      </c>
      <c r="KO619" s="16" t="s">
        <v>10290</v>
      </c>
      <c r="KP619" s="16" t="s">
        <v>10289</v>
      </c>
      <c r="KQ619" s="16" t="s">
        <v>8694</v>
      </c>
      <c r="KR619" s="16" t="s">
        <v>12091</v>
      </c>
      <c r="KS619" s="16" t="s">
        <v>10291</v>
      </c>
      <c r="KT619" s="16" t="s">
        <v>9148</v>
      </c>
      <c r="KU619" s="16" t="s">
        <v>844</v>
      </c>
      <c r="KV619" s="16" t="s">
        <v>9148</v>
      </c>
      <c r="KW619" s="16" t="s">
        <v>851</v>
      </c>
      <c r="KX619" s="16" t="s">
        <v>486</v>
      </c>
      <c r="KY619" s="16" t="s">
        <v>487</v>
      </c>
      <c r="KZ619" s="16" t="s">
        <v>486</v>
      </c>
      <c r="LC619" s="16" t="s">
        <v>10879</v>
      </c>
      <c r="LF619" s="16" t="s">
        <v>11654</v>
      </c>
      <c r="LI619" s="16" t="s">
        <v>11655</v>
      </c>
      <c r="LJ619" s="16" t="s">
        <v>843</v>
      </c>
      <c r="LL619" s="16" t="s">
        <v>8711</v>
      </c>
      <c r="LM619" s="16" t="s">
        <v>8741</v>
      </c>
      <c r="LO619" s="16" t="s">
        <v>843</v>
      </c>
      <c r="LP619" s="16" t="s">
        <v>844</v>
      </c>
      <c r="LQ619" s="16" t="s">
        <v>844</v>
      </c>
      <c r="LR619" s="16" t="s">
        <v>843</v>
      </c>
      <c r="LS619" s="16" t="s">
        <v>844</v>
      </c>
      <c r="LT619" s="16" t="s">
        <v>843</v>
      </c>
      <c r="LU619" s="16" t="s">
        <v>843</v>
      </c>
      <c r="LV619" s="16" t="s">
        <v>843</v>
      </c>
      <c r="LW619" s="16" t="s">
        <v>844</v>
      </c>
      <c r="LX619" s="16" t="s">
        <v>843</v>
      </c>
      <c r="LY619" s="16" t="s">
        <v>843</v>
      </c>
      <c r="LZ619" s="16" t="s">
        <v>843</v>
      </c>
      <c r="MA619" s="16" t="s">
        <v>843</v>
      </c>
      <c r="MB619" s="16" t="s">
        <v>843</v>
      </c>
      <c r="MC619" s="16" t="s">
        <v>843</v>
      </c>
      <c r="ME619" s="16" t="s">
        <v>11656</v>
      </c>
      <c r="MF619" s="16" t="s">
        <v>8847</v>
      </c>
      <c r="MP619" s="16" t="s">
        <v>1827</v>
      </c>
      <c r="MR619" s="16" t="s">
        <v>470</v>
      </c>
      <c r="MS619" s="16" t="s">
        <v>12067</v>
      </c>
      <c r="MT619" s="16" t="s">
        <v>9023</v>
      </c>
      <c r="MU619" s="16" t="s">
        <v>816</v>
      </c>
      <c r="NC619" s="16" t="s">
        <v>487</v>
      </c>
      <c r="ND619" s="16" t="s">
        <v>486</v>
      </c>
      <c r="NE619" s="16" t="s">
        <v>487</v>
      </c>
      <c r="NF619" s="16" t="s">
        <v>486</v>
      </c>
      <c r="NG619" s="16" t="s">
        <v>1374</v>
      </c>
      <c r="NI619" s="16" t="s">
        <v>11658</v>
      </c>
      <c r="NR619" s="16" t="s">
        <v>451</v>
      </c>
      <c r="NS619" s="16" t="s">
        <v>462</v>
      </c>
      <c r="NT619" s="16" t="s">
        <v>482</v>
      </c>
      <c r="NU619" s="16">
        <v>0.79400000000000004</v>
      </c>
      <c r="NV619" s="16" t="s">
        <v>451</v>
      </c>
      <c r="NW619" s="16" t="s">
        <v>1175</v>
      </c>
      <c r="NX619" s="16" t="s">
        <v>1142</v>
      </c>
      <c r="OB619" s="16" t="s">
        <v>833</v>
      </c>
      <c r="OC619" s="16" t="s">
        <v>451</v>
      </c>
    </row>
    <row r="620" spans="1:393" x14ac:dyDescent="0.25">
      <c r="A620" s="16" t="s">
        <v>12092</v>
      </c>
      <c r="B620" s="16" t="s">
        <v>844</v>
      </c>
      <c r="C620" s="16" t="s">
        <v>972</v>
      </c>
      <c r="D620" s="16" t="s">
        <v>844</v>
      </c>
      <c r="E620" s="16" t="s">
        <v>843</v>
      </c>
      <c r="F620" s="16" t="s">
        <v>843</v>
      </c>
      <c r="G620" s="16" t="s">
        <v>843</v>
      </c>
      <c r="H620" s="16" t="s">
        <v>843</v>
      </c>
      <c r="I620" s="16" t="s">
        <v>843</v>
      </c>
      <c r="J620" s="16" t="s">
        <v>843</v>
      </c>
      <c r="K620" s="16" t="s">
        <v>843</v>
      </c>
      <c r="L620" s="16" t="s">
        <v>843</v>
      </c>
      <c r="M620" s="16" t="s">
        <v>843</v>
      </c>
      <c r="N620" s="16" t="s">
        <v>843</v>
      </c>
      <c r="O620" s="16" t="s">
        <v>843</v>
      </c>
      <c r="Q620" s="16" t="s">
        <v>844</v>
      </c>
      <c r="R620" s="16">
        <v>74</v>
      </c>
      <c r="T620" s="16" t="s">
        <v>470</v>
      </c>
      <c r="U620" s="16" t="s">
        <v>844</v>
      </c>
      <c r="V620" s="16" t="s">
        <v>843</v>
      </c>
      <c r="W620" s="16" t="s">
        <v>844</v>
      </c>
      <c r="X620" s="16" t="s">
        <v>843</v>
      </c>
      <c r="Y620" s="16" t="s">
        <v>843</v>
      </c>
      <c r="Z620" s="16" t="s">
        <v>843</v>
      </c>
      <c r="AA620" s="16" t="s">
        <v>843</v>
      </c>
      <c r="AB620" s="16" t="s">
        <v>843</v>
      </c>
      <c r="AC620" s="16" t="s">
        <v>843</v>
      </c>
      <c r="AD620" s="16" t="s">
        <v>865</v>
      </c>
      <c r="AF620" s="16" t="s">
        <v>11673</v>
      </c>
      <c r="AG620" s="16" t="s">
        <v>12093</v>
      </c>
      <c r="AH620" s="16" t="s">
        <v>844</v>
      </c>
      <c r="AI620" s="16" t="s">
        <v>843</v>
      </c>
      <c r="AJ620" s="16" t="s">
        <v>844</v>
      </c>
      <c r="AK620" s="16" t="s">
        <v>844</v>
      </c>
      <c r="AL620" s="16" t="s">
        <v>843</v>
      </c>
      <c r="AM620" s="16" t="s">
        <v>844</v>
      </c>
      <c r="AN620" s="16" t="s">
        <v>843</v>
      </c>
      <c r="AO620" s="16" t="s">
        <v>843</v>
      </c>
      <c r="AP620" s="16" t="s">
        <v>843</v>
      </c>
      <c r="AQ620" s="16" t="s">
        <v>844</v>
      </c>
      <c r="AR620" s="16" t="s">
        <v>4415</v>
      </c>
      <c r="AS620" s="16" t="s">
        <v>844</v>
      </c>
      <c r="AT620" s="16" t="s">
        <v>843</v>
      </c>
      <c r="AU620" s="16" t="s">
        <v>843</v>
      </c>
      <c r="AV620" s="16" t="s">
        <v>843</v>
      </c>
      <c r="AW620" s="16" t="s">
        <v>843</v>
      </c>
      <c r="AX620" s="16" t="s">
        <v>843</v>
      </c>
      <c r="AY620" s="16" t="s">
        <v>843</v>
      </c>
      <c r="AZ620" s="16" t="s">
        <v>4440</v>
      </c>
      <c r="BF620" s="16" t="s">
        <v>844</v>
      </c>
      <c r="BI620" s="16" t="s">
        <v>7785</v>
      </c>
      <c r="BJ620" s="16" t="s">
        <v>843</v>
      </c>
      <c r="BK620" s="16" t="s">
        <v>843</v>
      </c>
      <c r="BL620" s="16" t="s">
        <v>843</v>
      </c>
      <c r="BM620" s="16" t="s">
        <v>843</v>
      </c>
      <c r="BN620" s="16" t="s">
        <v>843</v>
      </c>
      <c r="BO620" s="16" t="s">
        <v>844</v>
      </c>
      <c r="BP620" s="16" t="s">
        <v>843</v>
      </c>
      <c r="BQ620" s="16" t="s">
        <v>843</v>
      </c>
      <c r="DX620" s="16" t="s">
        <v>865</v>
      </c>
      <c r="ES620" s="16" t="s">
        <v>867</v>
      </c>
      <c r="EU620" s="16" t="s">
        <v>7813</v>
      </c>
      <c r="EV620" s="16" t="s">
        <v>865</v>
      </c>
      <c r="FF620" s="16" t="s">
        <v>7836</v>
      </c>
      <c r="HC620" s="16" t="s">
        <v>865</v>
      </c>
      <c r="JA620" s="16" t="s">
        <v>4816</v>
      </c>
      <c r="JB620" s="16" t="s">
        <v>865</v>
      </c>
      <c r="JC620" s="16" t="s">
        <v>865</v>
      </c>
      <c r="JD620" s="16" t="s">
        <v>865</v>
      </c>
      <c r="JE620" s="16" t="s">
        <v>865</v>
      </c>
      <c r="JF620" s="16" t="s">
        <v>865</v>
      </c>
      <c r="JG620" s="16" t="s">
        <v>843</v>
      </c>
      <c r="JH620" s="16" t="s">
        <v>4846</v>
      </c>
      <c r="KF620" s="16" t="s">
        <v>4411</v>
      </c>
      <c r="KI620" s="16" t="s">
        <v>4846</v>
      </c>
      <c r="KO620" s="16" t="s">
        <v>10294</v>
      </c>
      <c r="KP620" s="16" t="s">
        <v>10293</v>
      </c>
      <c r="KQ620" s="16" t="s">
        <v>8694</v>
      </c>
      <c r="KR620" s="16" t="s">
        <v>12094</v>
      </c>
      <c r="KS620" s="16" t="s">
        <v>10295</v>
      </c>
      <c r="KT620" s="16" t="s">
        <v>9148</v>
      </c>
      <c r="KU620" s="16" t="s">
        <v>844</v>
      </c>
      <c r="KV620" s="16" t="s">
        <v>9148</v>
      </c>
      <c r="KW620" s="16" t="s">
        <v>850</v>
      </c>
      <c r="KY620" s="16" t="s">
        <v>486</v>
      </c>
      <c r="LC620" s="16" t="s">
        <v>10879</v>
      </c>
      <c r="LF620" s="16" t="s">
        <v>11654</v>
      </c>
      <c r="LI620" s="16" t="s">
        <v>11655</v>
      </c>
      <c r="LJ620" s="16" t="s">
        <v>843</v>
      </c>
      <c r="LL620" s="16" t="s">
        <v>8711</v>
      </c>
      <c r="LM620" s="16" t="s">
        <v>8741</v>
      </c>
      <c r="LO620" s="16" t="s">
        <v>8732</v>
      </c>
      <c r="LP620" s="16" t="s">
        <v>1056</v>
      </c>
      <c r="LQ620" s="16" t="s">
        <v>8746</v>
      </c>
      <c r="LR620" s="16" t="s">
        <v>1056</v>
      </c>
      <c r="LS620" s="16" t="s">
        <v>844</v>
      </c>
      <c r="LT620" s="16" t="s">
        <v>1056</v>
      </c>
      <c r="LU620" s="16" t="s">
        <v>844</v>
      </c>
      <c r="LV620" s="16" t="s">
        <v>844</v>
      </c>
      <c r="LW620" s="16" t="s">
        <v>844</v>
      </c>
      <c r="LX620" s="16" t="s">
        <v>844</v>
      </c>
      <c r="LY620" s="16" t="s">
        <v>843</v>
      </c>
      <c r="LZ620" s="16" t="s">
        <v>843</v>
      </c>
      <c r="MA620" s="16" t="s">
        <v>844</v>
      </c>
      <c r="MB620" s="16" t="s">
        <v>843</v>
      </c>
      <c r="MC620" s="16" t="s">
        <v>1056</v>
      </c>
      <c r="ME620" s="16" t="s">
        <v>11656</v>
      </c>
      <c r="MF620" s="16" t="s">
        <v>8847</v>
      </c>
      <c r="MP620" s="16" t="s">
        <v>1824</v>
      </c>
      <c r="MR620" s="16" t="s">
        <v>470</v>
      </c>
      <c r="MS620" s="16" t="s">
        <v>12067</v>
      </c>
      <c r="MT620" s="16" t="s">
        <v>9015</v>
      </c>
      <c r="NC620" s="16" t="s">
        <v>487</v>
      </c>
      <c r="NE620" s="16" t="s">
        <v>486</v>
      </c>
      <c r="NG620" s="16" t="s">
        <v>1380</v>
      </c>
      <c r="NI620" s="16" t="s">
        <v>11658</v>
      </c>
      <c r="NR620" s="16" t="s">
        <v>878</v>
      </c>
      <c r="NS620" s="16" t="s">
        <v>462</v>
      </c>
      <c r="NT620" s="16" t="s">
        <v>482</v>
      </c>
      <c r="NU620" s="16">
        <v>0.79400000000000004</v>
      </c>
      <c r="NV620" s="16" t="s">
        <v>457</v>
      </c>
      <c r="NW620" s="16" t="s">
        <v>1177</v>
      </c>
      <c r="NX620" s="16" t="s">
        <v>1142</v>
      </c>
      <c r="OB620" s="16" t="s">
        <v>833</v>
      </c>
      <c r="OC620" s="16" t="s">
        <v>878</v>
      </c>
    </row>
    <row r="621" spans="1:393" x14ac:dyDescent="0.25">
      <c r="A621" s="16" t="s">
        <v>12095</v>
      </c>
      <c r="B621" s="16" t="s">
        <v>1056</v>
      </c>
      <c r="C621" s="16" t="s">
        <v>4199</v>
      </c>
      <c r="D621" s="16" t="s">
        <v>843</v>
      </c>
      <c r="E621" s="16" t="s">
        <v>843</v>
      </c>
      <c r="F621" s="16" t="s">
        <v>843</v>
      </c>
      <c r="G621" s="16" t="s">
        <v>843</v>
      </c>
      <c r="H621" s="16" t="s">
        <v>843</v>
      </c>
      <c r="I621" s="16" t="s">
        <v>844</v>
      </c>
      <c r="J621" s="16" t="s">
        <v>843</v>
      </c>
      <c r="K621" s="16" t="s">
        <v>843</v>
      </c>
      <c r="L621" s="16" t="s">
        <v>843</v>
      </c>
      <c r="M621" s="16" t="s">
        <v>843</v>
      </c>
      <c r="N621" s="16" t="s">
        <v>843</v>
      </c>
      <c r="O621" s="16" t="s">
        <v>843</v>
      </c>
      <c r="Q621" s="16" t="s">
        <v>843</v>
      </c>
      <c r="R621" s="16">
        <v>44</v>
      </c>
      <c r="T621" s="16" t="s">
        <v>474</v>
      </c>
      <c r="U621" s="16" t="s">
        <v>843</v>
      </c>
      <c r="V621" s="16" t="s">
        <v>844</v>
      </c>
      <c r="W621" s="16" t="s">
        <v>843</v>
      </c>
      <c r="X621" s="16" t="s">
        <v>844</v>
      </c>
      <c r="Y621" s="16" t="s">
        <v>843</v>
      </c>
      <c r="Z621" s="16" t="s">
        <v>843</v>
      </c>
      <c r="AA621" s="16" t="s">
        <v>843</v>
      </c>
      <c r="AB621" s="16" t="s">
        <v>843</v>
      </c>
      <c r="AC621" s="16" t="s">
        <v>843</v>
      </c>
      <c r="AD621" s="16" t="s">
        <v>867</v>
      </c>
      <c r="BF621" s="16" t="s">
        <v>843</v>
      </c>
      <c r="JB621" s="16" t="s">
        <v>867</v>
      </c>
      <c r="JC621" s="16" t="s">
        <v>865</v>
      </c>
      <c r="JG621" s="16" t="s">
        <v>843</v>
      </c>
      <c r="KO621" s="16" t="s">
        <v>10294</v>
      </c>
      <c r="KP621" s="16" t="s">
        <v>10293</v>
      </c>
      <c r="KQ621" s="16" t="s">
        <v>8694</v>
      </c>
      <c r="KR621" s="16" t="s">
        <v>12096</v>
      </c>
      <c r="KS621" s="16" t="s">
        <v>10295</v>
      </c>
      <c r="KT621" s="16" t="s">
        <v>9148</v>
      </c>
      <c r="KU621" s="16" t="s">
        <v>844</v>
      </c>
      <c r="KV621" s="16" t="s">
        <v>9148</v>
      </c>
      <c r="LC621" s="16" t="s">
        <v>10879</v>
      </c>
      <c r="LF621" s="16" t="s">
        <v>11654</v>
      </c>
      <c r="LJ621" s="16" t="s">
        <v>831</v>
      </c>
      <c r="LK621" s="16" t="s">
        <v>831</v>
      </c>
      <c r="LL621" s="16" t="s">
        <v>8756</v>
      </c>
      <c r="LM621" s="16" t="s">
        <v>8741</v>
      </c>
      <c r="LO621" s="16" t="s">
        <v>8732</v>
      </c>
      <c r="LP621" s="16" t="s">
        <v>1056</v>
      </c>
      <c r="LQ621" s="16" t="s">
        <v>8746</v>
      </c>
      <c r="LR621" s="16" t="s">
        <v>1056</v>
      </c>
      <c r="LS621" s="16" t="s">
        <v>844</v>
      </c>
      <c r="LT621" s="16" t="s">
        <v>1056</v>
      </c>
      <c r="LU621" s="16" t="s">
        <v>844</v>
      </c>
      <c r="LV621" s="16" t="s">
        <v>844</v>
      </c>
      <c r="LW621" s="16" t="s">
        <v>844</v>
      </c>
      <c r="LX621" s="16" t="s">
        <v>844</v>
      </c>
      <c r="LY621" s="16" t="s">
        <v>843</v>
      </c>
      <c r="LZ621" s="16" t="s">
        <v>843</v>
      </c>
      <c r="MA621" s="16" t="s">
        <v>844</v>
      </c>
      <c r="MB621" s="16" t="s">
        <v>843</v>
      </c>
      <c r="MC621" s="16" t="s">
        <v>1056</v>
      </c>
      <c r="ME621" s="16" t="s">
        <v>11656</v>
      </c>
      <c r="MF621" s="16" t="s">
        <v>8847</v>
      </c>
      <c r="MR621" s="16" t="s">
        <v>474</v>
      </c>
      <c r="MS621" s="16" t="s">
        <v>12067</v>
      </c>
      <c r="NI621" s="16" t="s">
        <v>11658</v>
      </c>
      <c r="NR621" s="16" t="s">
        <v>451</v>
      </c>
      <c r="NS621" s="16" t="s">
        <v>462</v>
      </c>
      <c r="NT621" s="16" t="s">
        <v>482</v>
      </c>
      <c r="NU621" s="16">
        <v>0.79400000000000004</v>
      </c>
      <c r="NV621" s="16" t="s">
        <v>451</v>
      </c>
      <c r="NW621" s="16" t="s">
        <v>1181</v>
      </c>
      <c r="NX621" s="16" t="s">
        <v>1142</v>
      </c>
      <c r="OB621" s="16" t="s">
        <v>831</v>
      </c>
      <c r="OC621" s="16" t="s">
        <v>451</v>
      </c>
    </row>
    <row r="622" spans="1:393" x14ac:dyDescent="0.25">
      <c r="A622" s="16" t="s">
        <v>12097</v>
      </c>
      <c r="B622" s="16" t="s">
        <v>8732</v>
      </c>
      <c r="C622" s="16" t="s">
        <v>973</v>
      </c>
      <c r="D622" s="16" t="s">
        <v>844</v>
      </c>
      <c r="E622" s="16" t="s">
        <v>843</v>
      </c>
      <c r="F622" s="16" t="s">
        <v>843</v>
      </c>
      <c r="G622" s="16" t="s">
        <v>843</v>
      </c>
      <c r="H622" s="16" t="s">
        <v>843</v>
      </c>
      <c r="I622" s="16" t="s">
        <v>844</v>
      </c>
      <c r="J622" s="16" t="s">
        <v>843</v>
      </c>
      <c r="K622" s="16" t="s">
        <v>843</v>
      </c>
      <c r="L622" s="16" t="s">
        <v>843</v>
      </c>
      <c r="M622" s="16" t="s">
        <v>843</v>
      </c>
      <c r="N622" s="16" t="s">
        <v>843</v>
      </c>
      <c r="O622" s="16" t="s">
        <v>843</v>
      </c>
      <c r="Q622" s="16" t="s">
        <v>843</v>
      </c>
      <c r="R622" s="16">
        <v>43</v>
      </c>
      <c r="T622" s="16" t="s">
        <v>474</v>
      </c>
      <c r="U622" s="16" t="s">
        <v>843</v>
      </c>
      <c r="V622" s="16" t="s">
        <v>844</v>
      </c>
      <c r="W622" s="16" t="s">
        <v>843</v>
      </c>
      <c r="X622" s="16" t="s">
        <v>844</v>
      </c>
      <c r="Y622" s="16" t="s">
        <v>843</v>
      </c>
      <c r="Z622" s="16" t="s">
        <v>843</v>
      </c>
      <c r="AA622" s="16" t="s">
        <v>843</v>
      </c>
      <c r="AB622" s="16" t="s">
        <v>843</v>
      </c>
      <c r="AC622" s="16" t="s">
        <v>843</v>
      </c>
      <c r="AD622" s="16" t="s">
        <v>867</v>
      </c>
      <c r="BF622" s="16" t="s">
        <v>843</v>
      </c>
      <c r="JB622" s="16" t="s">
        <v>865</v>
      </c>
      <c r="JC622" s="16" t="s">
        <v>865</v>
      </c>
      <c r="JD622" s="16" t="s">
        <v>865</v>
      </c>
      <c r="JE622" s="16" t="s">
        <v>865</v>
      </c>
      <c r="JF622" s="16" t="s">
        <v>865</v>
      </c>
      <c r="JG622" s="16" t="s">
        <v>843</v>
      </c>
      <c r="JH622" s="16" t="s">
        <v>7577</v>
      </c>
      <c r="JJ622" s="16" t="s">
        <v>865</v>
      </c>
      <c r="KO622" s="16" t="s">
        <v>10294</v>
      </c>
      <c r="KP622" s="16" t="s">
        <v>10293</v>
      </c>
      <c r="KQ622" s="16" t="s">
        <v>8694</v>
      </c>
      <c r="KR622" s="16" t="s">
        <v>12098</v>
      </c>
      <c r="KS622" s="16" t="s">
        <v>10295</v>
      </c>
      <c r="KT622" s="16" t="s">
        <v>9148</v>
      </c>
      <c r="KU622" s="16" t="s">
        <v>844</v>
      </c>
      <c r="KV622" s="16" t="s">
        <v>9148</v>
      </c>
      <c r="LC622" s="16" t="s">
        <v>10879</v>
      </c>
      <c r="LF622" s="16" t="s">
        <v>11654</v>
      </c>
      <c r="LJ622" s="16" t="s">
        <v>843</v>
      </c>
      <c r="LL622" s="16" t="s">
        <v>8711</v>
      </c>
      <c r="LM622" s="16" t="s">
        <v>8741</v>
      </c>
      <c r="LO622" s="16" t="s">
        <v>8732</v>
      </c>
      <c r="LP622" s="16" t="s">
        <v>1056</v>
      </c>
      <c r="LQ622" s="16" t="s">
        <v>8746</v>
      </c>
      <c r="LR622" s="16" t="s">
        <v>1056</v>
      </c>
      <c r="LS622" s="16" t="s">
        <v>844</v>
      </c>
      <c r="LT622" s="16" t="s">
        <v>1056</v>
      </c>
      <c r="LU622" s="16" t="s">
        <v>844</v>
      </c>
      <c r="LV622" s="16" t="s">
        <v>844</v>
      </c>
      <c r="LW622" s="16" t="s">
        <v>844</v>
      </c>
      <c r="LX622" s="16" t="s">
        <v>844</v>
      </c>
      <c r="LY622" s="16" t="s">
        <v>843</v>
      </c>
      <c r="LZ622" s="16" t="s">
        <v>843</v>
      </c>
      <c r="MA622" s="16" t="s">
        <v>844</v>
      </c>
      <c r="MB622" s="16" t="s">
        <v>843</v>
      </c>
      <c r="MC622" s="16" t="s">
        <v>1056</v>
      </c>
      <c r="ME622" s="16" t="s">
        <v>11656</v>
      </c>
      <c r="MF622" s="16" t="s">
        <v>8847</v>
      </c>
      <c r="MR622" s="16" t="s">
        <v>474</v>
      </c>
      <c r="MS622" s="16" t="s">
        <v>12067</v>
      </c>
      <c r="NI622" s="16" t="s">
        <v>11658</v>
      </c>
      <c r="NR622" s="16" t="s">
        <v>451</v>
      </c>
      <c r="NS622" s="16" t="s">
        <v>462</v>
      </c>
      <c r="NT622" s="16" t="s">
        <v>482</v>
      </c>
      <c r="NU622" s="16">
        <v>0.79400000000000004</v>
      </c>
      <c r="NV622" s="16" t="s">
        <v>451</v>
      </c>
      <c r="NW622" s="16" t="s">
        <v>1181</v>
      </c>
      <c r="NX622" s="16" t="s">
        <v>1142</v>
      </c>
      <c r="OB622" s="16" t="s">
        <v>833</v>
      </c>
      <c r="OC622" s="16" t="s">
        <v>451</v>
      </c>
    </row>
    <row r="623" spans="1:393" x14ac:dyDescent="0.25">
      <c r="A623" s="16" t="s">
        <v>12099</v>
      </c>
      <c r="B623" s="16" t="s">
        <v>8746</v>
      </c>
      <c r="C623" s="16" t="s">
        <v>4199</v>
      </c>
      <c r="D623" s="16" t="s">
        <v>843</v>
      </c>
      <c r="E623" s="16" t="s">
        <v>843</v>
      </c>
      <c r="F623" s="16" t="s">
        <v>843</v>
      </c>
      <c r="G623" s="16" t="s">
        <v>843</v>
      </c>
      <c r="H623" s="16" t="s">
        <v>843</v>
      </c>
      <c r="I623" s="16" t="s">
        <v>844</v>
      </c>
      <c r="J623" s="16" t="s">
        <v>843</v>
      </c>
      <c r="K623" s="16" t="s">
        <v>843</v>
      </c>
      <c r="L623" s="16" t="s">
        <v>843</v>
      </c>
      <c r="M623" s="16" t="s">
        <v>843</v>
      </c>
      <c r="N623" s="16" t="s">
        <v>843</v>
      </c>
      <c r="O623" s="16" t="s">
        <v>843</v>
      </c>
      <c r="Q623" s="16" t="s">
        <v>843</v>
      </c>
      <c r="R623" s="16">
        <v>15</v>
      </c>
      <c r="T623" s="16" t="s">
        <v>470</v>
      </c>
      <c r="U623" s="16" t="s">
        <v>844</v>
      </c>
      <c r="V623" s="16" t="s">
        <v>843</v>
      </c>
      <c r="W623" s="16" t="s">
        <v>843</v>
      </c>
      <c r="X623" s="16" t="s">
        <v>843</v>
      </c>
      <c r="Y623" s="16" t="s">
        <v>844</v>
      </c>
      <c r="Z623" s="16" t="s">
        <v>843</v>
      </c>
      <c r="AA623" s="16" t="s">
        <v>843</v>
      </c>
      <c r="AB623" s="16" t="s">
        <v>844</v>
      </c>
      <c r="AC623" s="16" t="s">
        <v>844</v>
      </c>
      <c r="AD623" s="16" t="s">
        <v>865</v>
      </c>
      <c r="BF623" s="16" t="s">
        <v>843</v>
      </c>
      <c r="JB623" s="16" t="s">
        <v>865</v>
      </c>
      <c r="JC623" s="16" t="s">
        <v>865</v>
      </c>
      <c r="JD623" s="16" t="s">
        <v>865</v>
      </c>
      <c r="JE623" s="16" t="s">
        <v>865</v>
      </c>
      <c r="JF623" s="16" t="s">
        <v>865</v>
      </c>
      <c r="JG623" s="16" t="s">
        <v>1056</v>
      </c>
      <c r="JH623" s="16" t="s">
        <v>7582</v>
      </c>
      <c r="JJ623" s="16" t="s">
        <v>865</v>
      </c>
      <c r="KO623" s="16" t="s">
        <v>10294</v>
      </c>
      <c r="KP623" s="16" t="s">
        <v>10293</v>
      </c>
      <c r="KQ623" s="16" t="s">
        <v>8694</v>
      </c>
      <c r="KR623" s="16" t="s">
        <v>12100</v>
      </c>
      <c r="KS623" s="16" t="s">
        <v>10295</v>
      </c>
      <c r="KT623" s="16" t="s">
        <v>9148</v>
      </c>
      <c r="KU623" s="16" t="s">
        <v>844</v>
      </c>
      <c r="KV623" s="16" t="s">
        <v>9148</v>
      </c>
      <c r="LC623" s="16" t="s">
        <v>10879</v>
      </c>
      <c r="LF623" s="16" t="s">
        <v>11654</v>
      </c>
      <c r="LJ623" s="16" t="s">
        <v>843</v>
      </c>
      <c r="LL623" s="16" t="s">
        <v>8711</v>
      </c>
      <c r="LM623" s="16" t="s">
        <v>8741</v>
      </c>
      <c r="LO623" s="16" t="s">
        <v>8732</v>
      </c>
      <c r="LP623" s="16" t="s">
        <v>1056</v>
      </c>
      <c r="LQ623" s="16" t="s">
        <v>8746</v>
      </c>
      <c r="LR623" s="16" t="s">
        <v>1056</v>
      </c>
      <c r="LS623" s="16" t="s">
        <v>844</v>
      </c>
      <c r="LT623" s="16" t="s">
        <v>1056</v>
      </c>
      <c r="LU623" s="16" t="s">
        <v>844</v>
      </c>
      <c r="LV623" s="16" t="s">
        <v>844</v>
      </c>
      <c r="LW623" s="16" t="s">
        <v>844</v>
      </c>
      <c r="LX623" s="16" t="s">
        <v>844</v>
      </c>
      <c r="LY623" s="16" t="s">
        <v>843</v>
      </c>
      <c r="LZ623" s="16" t="s">
        <v>843</v>
      </c>
      <c r="MA623" s="16" t="s">
        <v>844</v>
      </c>
      <c r="MB623" s="16" t="s">
        <v>843</v>
      </c>
      <c r="MC623" s="16" t="s">
        <v>1056</v>
      </c>
      <c r="ME623" s="16" t="s">
        <v>11656</v>
      </c>
      <c r="MF623" s="16" t="s">
        <v>8847</v>
      </c>
      <c r="MR623" s="16" t="s">
        <v>470</v>
      </c>
      <c r="MS623" s="16" t="s">
        <v>12067</v>
      </c>
      <c r="NI623" s="16" t="s">
        <v>11658</v>
      </c>
      <c r="NR623" s="16" t="s">
        <v>876</v>
      </c>
      <c r="NS623" s="16" t="s">
        <v>462</v>
      </c>
      <c r="NT623" s="16" t="s">
        <v>482</v>
      </c>
      <c r="NU623" s="16">
        <v>0.79400000000000004</v>
      </c>
      <c r="NV623" s="16" t="s">
        <v>824</v>
      </c>
      <c r="NW623" s="16" t="s">
        <v>1173</v>
      </c>
      <c r="NX623" s="16" t="s">
        <v>1142</v>
      </c>
      <c r="NY623" s="16" t="s">
        <v>824</v>
      </c>
      <c r="OB623" s="16" t="s">
        <v>833</v>
      </c>
      <c r="OC623" s="16" t="s">
        <v>876</v>
      </c>
    </row>
    <row r="624" spans="1:393" x14ac:dyDescent="0.25">
      <c r="A624" s="16" t="s">
        <v>12101</v>
      </c>
      <c r="B624" s="16" t="s">
        <v>8759</v>
      </c>
      <c r="C624" s="16" t="s">
        <v>4199</v>
      </c>
      <c r="D624" s="16" t="s">
        <v>843</v>
      </c>
      <c r="E624" s="16" t="s">
        <v>843</v>
      </c>
      <c r="F624" s="16" t="s">
        <v>843</v>
      </c>
      <c r="G624" s="16" t="s">
        <v>843</v>
      </c>
      <c r="H624" s="16" t="s">
        <v>843</v>
      </c>
      <c r="I624" s="16" t="s">
        <v>844</v>
      </c>
      <c r="J624" s="16" t="s">
        <v>843</v>
      </c>
      <c r="K624" s="16" t="s">
        <v>843</v>
      </c>
      <c r="L624" s="16" t="s">
        <v>843</v>
      </c>
      <c r="M624" s="16" t="s">
        <v>843</v>
      </c>
      <c r="N624" s="16" t="s">
        <v>843</v>
      </c>
      <c r="O624" s="16" t="s">
        <v>843</v>
      </c>
      <c r="Q624" s="16" t="s">
        <v>843</v>
      </c>
      <c r="R624" s="16">
        <v>11</v>
      </c>
      <c r="T624" s="16" t="s">
        <v>470</v>
      </c>
      <c r="U624" s="16" t="s">
        <v>844</v>
      </c>
      <c r="V624" s="16" t="s">
        <v>843</v>
      </c>
      <c r="W624" s="16" t="s">
        <v>843</v>
      </c>
      <c r="X624" s="16" t="s">
        <v>843</v>
      </c>
      <c r="Y624" s="16" t="s">
        <v>844</v>
      </c>
      <c r="Z624" s="16" t="s">
        <v>843</v>
      </c>
      <c r="AA624" s="16" t="s">
        <v>843</v>
      </c>
      <c r="AB624" s="16" t="s">
        <v>844</v>
      </c>
      <c r="AC624" s="16" t="s">
        <v>844</v>
      </c>
      <c r="BF624" s="16" t="s">
        <v>843</v>
      </c>
      <c r="KO624" s="16" t="s">
        <v>10294</v>
      </c>
      <c r="KP624" s="16" t="s">
        <v>10293</v>
      </c>
      <c r="KQ624" s="16" t="s">
        <v>8694</v>
      </c>
      <c r="KR624" s="16" t="s">
        <v>12102</v>
      </c>
      <c r="KS624" s="16" t="s">
        <v>10295</v>
      </c>
      <c r="KT624" s="16" t="s">
        <v>9148</v>
      </c>
      <c r="KU624" s="16" t="s">
        <v>844</v>
      </c>
      <c r="KV624" s="16" t="s">
        <v>9148</v>
      </c>
      <c r="LC624" s="16" t="s">
        <v>10879</v>
      </c>
      <c r="LF624" s="16" t="s">
        <v>11654</v>
      </c>
      <c r="LM624" s="16" t="s">
        <v>8741</v>
      </c>
      <c r="LO624" s="16" t="s">
        <v>8732</v>
      </c>
      <c r="LP624" s="16" t="s">
        <v>1056</v>
      </c>
      <c r="LQ624" s="16" t="s">
        <v>8746</v>
      </c>
      <c r="LR624" s="16" t="s">
        <v>1056</v>
      </c>
      <c r="LS624" s="16" t="s">
        <v>844</v>
      </c>
      <c r="LT624" s="16" t="s">
        <v>1056</v>
      </c>
      <c r="LU624" s="16" t="s">
        <v>844</v>
      </c>
      <c r="LV624" s="16" t="s">
        <v>844</v>
      </c>
      <c r="LW624" s="16" t="s">
        <v>844</v>
      </c>
      <c r="LX624" s="16" t="s">
        <v>844</v>
      </c>
      <c r="LY624" s="16" t="s">
        <v>843</v>
      </c>
      <c r="LZ624" s="16" t="s">
        <v>843</v>
      </c>
      <c r="MA624" s="16" t="s">
        <v>844</v>
      </c>
      <c r="MB624" s="16" t="s">
        <v>843</v>
      </c>
      <c r="MC624" s="16" t="s">
        <v>1056</v>
      </c>
      <c r="ME624" s="16" t="s">
        <v>11656</v>
      </c>
      <c r="MF624" s="16" t="s">
        <v>8847</v>
      </c>
      <c r="MR624" s="16" t="s">
        <v>470</v>
      </c>
      <c r="MS624" s="16" t="s">
        <v>12067</v>
      </c>
      <c r="NI624" s="16" t="s">
        <v>11658</v>
      </c>
      <c r="NS624" s="16" t="s">
        <v>462</v>
      </c>
      <c r="NT624" s="16" t="s">
        <v>482</v>
      </c>
      <c r="NU624" s="16">
        <v>0.79400000000000004</v>
      </c>
      <c r="NV624" s="16" t="s">
        <v>860</v>
      </c>
      <c r="NW624" s="16" t="s">
        <v>1176</v>
      </c>
      <c r="NX624" s="16" t="s">
        <v>1142</v>
      </c>
      <c r="NY624" s="16" t="s">
        <v>1122</v>
      </c>
    </row>
    <row r="625" spans="1:393" x14ac:dyDescent="0.25">
      <c r="A625" s="16" t="s">
        <v>12103</v>
      </c>
      <c r="B625" s="16" t="s">
        <v>8769</v>
      </c>
      <c r="C625" s="16" t="s">
        <v>4199</v>
      </c>
      <c r="D625" s="16" t="s">
        <v>843</v>
      </c>
      <c r="E625" s="16" t="s">
        <v>843</v>
      </c>
      <c r="F625" s="16" t="s">
        <v>843</v>
      </c>
      <c r="G625" s="16" t="s">
        <v>843</v>
      </c>
      <c r="H625" s="16" t="s">
        <v>843</v>
      </c>
      <c r="I625" s="16" t="s">
        <v>844</v>
      </c>
      <c r="J625" s="16" t="s">
        <v>843</v>
      </c>
      <c r="K625" s="16" t="s">
        <v>843</v>
      </c>
      <c r="L625" s="16" t="s">
        <v>843</v>
      </c>
      <c r="M625" s="16" t="s">
        <v>843</v>
      </c>
      <c r="N625" s="16" t="s">
        <v>843</v>
      </c>
      <c r="O625" s="16" t="s">
        <v>843</v>
      </c>
      <c r="Q625" s="16" t="s">
        <v>843</v>
      </c>
      <c r="R625" s="16">
        <v>10</v>
      </c>
      <c r="T625" s="16" t="s">
        <v>470</v>
      </c>
      <c r="U625" s="16" t="s">
        <v>844</v>
      </c>
      <c r="V625" s="16" t="s">
        <v>843</v>
      </c>
      <c r="W625" s="16" t="s">
        <v>843</v>
      </c>
      <c r="X625" s="16" t="s">
        <v>843</v>
      </c>
      <c r="Y625" s="16" t="s">
        <v>844</v>
      </c>
      <c r="Z625" s="16" t="s">
        <v>843</v>
      </c>
      <c r="AA625" s="16" t="s">
        <v>843</v>
      </c>
      <c r="AB625" s="16" t="s">
        <v>844</v>
      </c>
      <c r="AC625" s="16" t="s">
        <v>844</v>
      </c>
      <c r="BF625" s="16" t="s">
        <v>843</v>
      </c>
      <c r="KO625" s="16" t="s">
        <v>10294</v>
      </c>
      <c r="KP625" s="16" t="s">
        <v>10293</v>
      </c>
      <c r="KQ625" s="16" t="s">
        <v>8694</v>
      </c>
      <c r="KR625" s="16" t="s">
        <v>12104</v>
      </c>
      <c r="KS625" s="16" t="s">
        <v>10295</v>
      </c>
      <c r="KT625" s="16" t="s">
        <v>9148</v>
      </c>
      <c r="KU625" s="16" t="s">
        <v>844</v>
      </c>
      <c r="KV625" s="16" t="s">
        <v>9148</v>
      </c>
      <c r="LC625" s="16" t="s">
        <v>10879</v>
      </c>
      <c r="LF625" s="16" t="s">
        <v>11654</v>
      </c>
      <c r="LM625" s="16" t="s">
        <v>8741</v>
      </c>
      <c r="LO625" s="16" t="s">
        <v>8732</v>
      </c>
      <c r="LP625" s="16" t="s">
        <v>1056</v>
      </c>
      <c r="LQ625" s="16" t="s">
        <v>8746</v>
      </c>
      <c r="LR625" s="16" t="s">
        <v>1056</v>
      </c>
      <c r="LS625" s="16" t="s">
        <v>844</v>
      </c>
      <c r="LT625" s="16" t="s">
        <v>1056</v>
      </c>
      <c r="LU625" s="16" t="s">
        <v>844</v>
      </c>
      <c r="LV625" s="16" t="s">
        <v>844</v>
      </c>
      <c r="LW625" s="16" t="s">
        <v>844</v>
      </c>
      <c r="LX625" s="16" t="s">
        <v>844</v>
      </c>
      <c r="LY625" s="16" t="s">
        <v>843</v>
      </c>
      <c r="LZ625" s="16" t="s">
        <v>843</v>
      </c>
      <c r="MA625" s="16" t="s">
        <v>844</v>
      </c>
      <c r="MB625" s="16" t="s">
        <v>843</v>
      </c>
      <c r="MC625" s="16" t="s">
        <v>1056</v>
      </c>
      <c r="ME625" s="16" t="s">
        <v>11656</v>
      </c>
      <c r="MF625" s="16" t="s">
        <v>8847</v>
      </c>
      <c r="MR625" s="16" t="s">
        <v>470</v>
      </c>
      <c r="MS625" s="16" t="s">
        <v>12067</v>
      </c>
      <c r="NI625" s="16" t="s">
        <v>11658</v>
      </c>
      <c r="NS625" s="16" t="s">
        <v>462</v>
      </c>
      <c r="NT625" s="16" t="s">
        <v>482</v>
      </c>
      <c r="NU625" s="16">
        <v>0.79400000000000004</v>
      </c>
      <c r="NV625" s="16" t="s">
        <v>860</v>
      </c>
      <c r="NW625" s="16" t="s">
        <v>1176</v>
      </c>
      <c r="NX625" s="16" t="s">
        <v>1142</v>
      </c>
      <c r="NY625" s="16" t="s">
        <v>1122</v>
      </c>
    </row>
    <row r="626" spans="1:393" x14ac:dyDescent="0.25">
      <c r="A626" s="16" t="s">
        <v>12105</v>
      </c>
      <c r="B626" s="16" t="s">
        <v>844</v>
      </c>
      <c r="C626" s="16" t="s">
        <v>972</v>
      </c>
      <c r="D626" s="16" t="s">
        <v>844</v>
      </c>
      <c r="E626" s="16" t="s">
        <v>843</v>
      </c>
      <c r="F626" s="16" t="s">
        <v>843</v>
      </c>
      <c r="G626" s="16" t="s">
        <v>843</v>
      </c>
      <c r="H626" s="16" t="s">
        <v>843</v>
      </c>
      <c r="I626" s="16" t="s">
        <v>843</v>
      </c>
      <c r="J626" s="16" t="s">
        <v>843</v>
      </c>
      <c r="K626" s="16" t="s">
        <v>843</v>
      </c>
      <c r="L626" s="16" t="s">
        <v>843</v>
      </c>
      <c r="M626" s="16" t="s">
        <v>843</v>
      </c>
      <c r="N626" s="16" t="s">
        <v>843</v>
      </c>
      <c r="O626" s="16" t="s">
        <v>843</v>
      </c>
      <c r="Q626" s="16" t="s">
        <v>844</v>
      </c>
      <c r="R626" s="16">
        <v>41</v>
      </c>
      <c r="T626" s="16" t="s">
        <v>470</v>
      </c>
      <c r="U626" s="16" t="s">
        <v>844</v>
      </c>
      <c r="V626" s="16" t="s">
        <v>843</v>
      </c>
      <c r="W626" s="16" t="s">
        <v>844</v>
      </c>
      <c r="X626" s="16" t="s">
        <v>843</v>
      </c>
      <c r="Y626" s="16" t="s">
        <v>843</v>
      </c>
      <c r="Z626" s="16" t="s">
        <v>843</v>
      </c>
      <c r="AA626" s="16" t="s">
        <v>843</v>
      </c>
      <c r="AB626" s="16" t="s">
        <v>844</v>
      </c>
      <c r="AC626" s="16" t="s">
        <v>843</v>
      </c>
      <c r="AD626" s="16" t="s">
        <v>867</v>
      </c>
      <c r="AF626" s="16" t="s">
        <v>11841</v>
      </c>
      <c r="AG626" s="16" t="s">
        <v>11652</v>
      </c>
      <c r="AH626" s="16" t="s">
        <v>844</v>
      </c>
      <c r="AI626" s="16" t="s">
        <v>843</v>
      </c>
      <c r="AJ626" s="16" t="s">
        <v>844</v>
      </c>
      <c r="AK626" s="16" t="s">
        <v>843</v>
      </c>
      <c r="AL626" s="16" t="s">
        <v>844</v>
      </c>
      <c r="AM626" s="16" t="s">
        <v>844</v>
      </c>
      <c r="AN626" s="16" t="s">
        <v>843</v>
      </c>
      <c r="AO626" s="16" t="s">
        <v>843</v>
      </c>
      <c r="AP626" s="16" t="s">
        <v>843</v>
      </c>
      <c r="AQ626" s="16" t="s">
        <v>844</v>
      </c>
      <c r="AR626" s="16" t="s">
        <v>4433</v>
      </c>
      <c r="AS626" s="16" t="s">
        <v>843</v>
      </c>
      <c r="AT626" s="16" t="s">
        <v>843</v>
      </c>
      <c r="AU626" s="16" t="s">
        <v>843</v>
      </c>
      <c r="AV626" s="16" t="s">
        <v>843</v>
      </c>
      <c r="AW626" s="16" t="s">
        <v>843</v>
      </c>
      <c r="AX626" s="16" t="s">
        <v>843</v>
      </c>
      <c r="AY626" s="16" t="s">
        <v>844</v>
      </c>
      <c r="BF626" s="16" t="s">
        <v>844</v>
      </c>
      <c r="BH626" s="16" t="s">
        <v>7380</v>
      </c>
      <c r="BI626" s="16" t="s">
        <v>7782</v>
      </c>
      <c r="BJ626" s="16" t="s">
        <v>843</v>
      </c>
      <c r="BK626" s="16" t="s">
        <v>843</v>
      </c>
      <c r="BL626" s="16" t="s">
        <v>843</v>
      </c>
      <c r="BM626" s="16" t="s">
        <v>843</v>
      </c>
      <c r="BN626" s="16" t="s">
        <v>844</v>
      </c>
      <c r="BO626" s="16" t="s">
        <v>843</v>
      </c>
      <c r="BP626" s="16" t="s">
        <v>843</v>
      </c>
      <c r="BQ626" s="16" t="s">
        <v>843</v>
      </c>
      <c r="DX626" s="16" t="s">
        <v>865</v>
      </c>
      <c r="ES626" s="16" t="s">
        <v>865</v>
      </c>
      <c r="EU626" s="16" t="s">
        <v>7810</v>
      </c>
      <c r="EV626" s="16" t="s">
        <v>865</v>
      </c>
      <c r="FT626" s="16" t="s">
        <v>865</v>
      </c>
      <c r="HC626" s="16" t="s">
        <v>867</v>
      </c>
      <c r="HD626" s="16" t="s">
        <v>865</v>
      </c>
      <c r="JA626" s="16" t="s">
        <v>4813</v>
      </c>
      <c r="JB626" s="16" t="s">
        <v>865</v>
      </c>
      <c r="JC626" s="16" t="s">
        <v>865</v>
      </c>
      <c r="JD626" s="16" t="s">
        <v>865</v>
      </c>
      <c r="JE626" s="16" t="s">
        <v>865</v>
      </c>
      <c r="JF626" s="16" t="s">
        <v>865</v>
      </c>
      <c r="JG626" s="16" t="s">
        <v>843</v>
      </c>
      <c r="JH626" s="16" t="s">
        <v>7577</v>
      </c>
      <c r="JJ626" s="16" t="s">
        <v>865</v>
      </c>
      <c r="KF626" s="16" t="s">
        <v>4972</v>
      </c>
      <c r="KI626" s="16" t="s">
        <v>4843</v>
      </c>
      <c r="KO626" s="16" t="s">
        <v>10298</v>
      </c>
      <c r="KP626" s="16" t="s">
        <v>10297</v>
      </c>
      <c r="KQ626" s="16" t="s">
        <v>8694</v>
      </c>
      <c r="KR626" s="16" t="s">
        <v>12106</v>
      </c>
      <c r="KS626" s="16" t="s">
        <v>10299</v>
      </c>
      <c r="KT626" s="16" t="s">
        <v>8696</v>
      </c>
      <c r="KU626" s="16" t="s">
        <v>844</v>
      </c>
      <c r="KV626" s="16" t="s">
        <v>8696</v>
      </c>
      <c r="KW626" s="16" t="s">
        <v>851</v>
      </c>
      <c r="KY626" s="16" t="s">
        <v>486</v>
      </c>
      <c r="LC626" s="16" t="s">
        <v>10879</v>
      </c>
      <c r="LF626" s="16" t="s">
        <v>11654</v>
      </c>
      <c r="LI626" s="16" t="s">
        <v>11655</v>
      </c>
      <c r="LJ626" s="16" t="s">
        <v>843</v>
      </c>
      <c r="LL626" s="16" t="s">
        <v>8711</v>
      </c>
      <c r="LM626" s="16" t="s">
        <v>8741</v>
      </c>
      <c r="LO626" s="16" t="s">
        <v>844</v>
      </c>
      <c r="LP626" s="16" t="s">
        <v>1056</v>
      </c>
      <c r="LQ626" s="16" t="s">
        <v>844</v>
      </c>
      <c r="LR626" s="16" t="s">
        <v>1056</v>
      </c>
      <c r="LS626" s="16" t="s">
        <v>844</v>
      </c>
      <c r="LT626" s="16" t="s">
        <v>844</v>
      </c>
      <c r="LU626" s="16" t="s">
        <v>843</v>
      </c>
      <c r="LV626" s="16" t="s">
        <v>843</v>
      </c>
      <c r="LW626" s="16" t="s">
        <v>1056</v>
      </c>
      <c r="LX626" s="16" t="s">
        <v>843</v>
      </c>
      <c r="LY626" s="16" t="s">
        <v>843</v>
      </c>
      <c r="LZ626" s="16" t="s">
        <v>843</v>
      </c>
      <c r="MA626" s="16" t="s">
        <v>843</v>
      </c>
      <c r="MB626" s="16" t="s">
        <v>843</v>
      </c>
      <c r="MC626" s="16" t="s">
        <v>844</v>
      </c>
      <c r="ME626" s="16" t="s">
        <v>11656</v>
      </c>
      <c r="MF626" s="16" t="s">
        <v>8847</v>
      </c>
      <c r="MO626" s="16" t="s">
        <v>1815</v>
      </c>
      <c r="MP626" s="16" t="s">
        <v>13846</v>
      </c>
      <c r="MR626" s="16" t="s">
        <v>470</v>
      </c>
      <c r="MS626" s="16" t="s">
        <v>12067</v>
      </c>
      <c r="MT626" s="16" t="s">
        <v>844</v>
      </c>
      <c r="MU626" s="16" t="s">
        <v>817</v>
      </c>
      <c r="NC626" s="16" t="s">
        <v>486</v>
      </c>
      <c r="ND626" s="16" t="s">
        <v>486</v>
      </c>
      <c r="NE626" s="16" t="s">
        <v>487</v>
      </c>
      <c r="NF626" s="16" t="s">
        <v>486</v>
      </c>
      <c r="NG626" s="16" t="s">
        <v>1376</v>
      </c>
      <c r="NI626" s="16" t="s">
        <v>11658</v>
      </c>
      <c r="NR626" s="16" t="s">
        <v>451</v>
      </c>
      <c r="NS626" s="16" t="s">
        <v>462</v>
      </c>
      <c r="NT626" s="16" t="s">
        <v>478</v>
      </c>
      <c r="NU626" s="16">
        <v>1.1910000000000001</v>
      </c>
      <c r="NV626" s="16" t="s">
        <v>451</v>
      </c>
      <c r="NW626" s="16" t="s">
        <v>1175</v>
      </c>
      <c r="NX626" s="16" t="s">
        <v>1142</v>
      </c>
      <c r="OB626" s="16" t="s">
        <v>833</v>
      </c>
      <c r="OC626" s="16" t="s">
        <v>451</v>
      </c>
    </row>
    <row r="627" spans="1:393" x14ac:dyDescent="0.25">
      <c r="A627" s="16" t="s">
        <v>12107</v>
      </c>
      <c r="B627" s="16" t="s">
        <v>1056</v>
      </c>
      <c r="C627" s="16" t="s">
        <v>972</v>
      </c>
      <c r="D627" s="16" t="s">
        <v>844</v>
      </c>
      <c r="E627" s="16" t="s">
        <v>843</v>
      </c>
      <c r="F627" s="16" t="s">
        <v>843</v>
      </c>
      <c r="G627" s="16" t="s">
        <v>843</v>
      </c>
      <c r="H627" s="16" t="s">
        <v>843</v>
      </c>
      <c r="I627" s="16" t="s">
        <v>843</v>
      </c>
      <c r="J627" s="16" t="s">
        <v>843</v>
      </c>
      <c r="K627" s="16" t="s">
        <v>843</v>
      </c>
      <c r="L627" s="16" t="s">
        <v>843</v>
      </c>
      <c r="M627" s="16" t="s">
        <v>843</v>
      </c>
      <c r="N627" s="16" t="s">
        <v>843</v>
      </c>
      <c r="O627" s="16" t="s">
        <v>843</v>
      </c>
      <c r="Q627" s="16" t="s">
        <v>844</v>
      </c>
      <c r="R627" s="16">
        <v>44</v>
      </c>
      <c r="T627" s="16" t="s">
        <v>474</v>
      </c>
      <c r="U627" s="16" t="s">
        <v>843</v>
      </c>
      <c r="V627" s="16" t="s">
        <v>844</v>
      </c>
      <c r="W627" s="16" t="s">
        <v>843</v>
      </c>
      <c r="X627" s="16" t="s">
        <v>844</v>
      </c>
      <c r="Y627" s="16" t="s">
        <v>843</v>
      </c>
      <c r="Z627" s="16" t="s">
        <v>843</v>
      </c>
      <c r="AA627" s="16" t="s">
        <v>843</v>
      </c>
      <c r="AB627" s="16" t="s">
        <v>843</v>
      </c>
      <c r="AC627" s="16" t="s">
        <v>843</v>
      </c>
      <c r="AD627" s="16" t="s">
        <v>867</v>
      </c>
      <c r="AF627" s="16" t="s">
        <v>11841</v>
      </c>
      <c r="AG627" s="16" t="s">
        <v>11652</v>
      </c>
      <c r="AH627" s="16" t="s">
        <v>844</v>
      </c>
      <c r="AI627" s="16" t="s">
        <v>843</v>
      </c>
      <c r="AJ627" s="16" t="s">
        <v>844</v>
      </c>
      <c r="AK627" s="16" t="s">
        <v>843</v>
      </c>
      <c r="AL627" s="16" t="s">
        <v>844</v>
      </c>
      <c r="AM627" s="16" t="s">
        <v>844</v>
      </c>
      <c r="AN627" s="16" t="s">
        <v>843</v>
      </c>
      <c r="AO627" s="16" t="s">
        <v>843</v>
      </c>
      <c r="AP627" s="16" t="s">
        <v>843</v>
      </c>
      <c r="AQ627" s="16" t="s">
        <v>844</v>
      </c>
      <c r="AR627" s="16" t="s">
        <v>4421</v>
      </c>
      <c r="AS627" s="16" t="s">
        <v>843</v>
      </c>
      <c r="AT627" s="16" t="s">
        <v>843</v>
      </c>
      <c r="AU627" s="16" t="s">
        <v>844</v>
      </c>
      <c r="AV627" s="16" t="s">
        <v>843</v>
      </c>
      <c r="AW627" s="16" t="s">
        <v>843</v>
      </c>
      <c r="AX627" s="16" t="s">
        <v>843</v>
      </c>
      <c r="AY627" s="16" t="s">
        <v>843</v>
      </c>
      <c r="BB627" s="16" t="s">
        <v>4437</v>
      </c>
      <c r="BF627" s="16" t="s">
        <v>844</v>
      </c>
      <c r="BH627" s="16" t="s">
        <v>7380</v>
      </c>
      <c r="BI627" s="16" t="s">
        <v>7782</v>
      </c>
      <c r="BJ627" s="16" t="s">
        <v>843</v>
      </c>
      <c r="BK627" s="16" t="s">
        <v>843</v>
      </c>
      <c r="BL627" s="16" t="s">
        <v>843</v>
      </c>
      <c r="BM627" s="16" t="s">
        <v>843</v>
      </c>
      <c r="BN627" s="16" t="s">
        <v>844</v>
      </c>
      <c r="BO627" s="16" t="s">
        <v>843</v>
      </c>
      <c r="BP627" s="16" t="s">
        <v>843</v>
      </c>
      <c r="BQ627" s="16" t="s">
        <v>843</v>
      </c>
      <c r="DX627" s="16" t="s">
        <v>865</v>
      </c>
      <c r="ES627" s="16" t="s">
        <v>867</v>
      </c>
      <c r="EU627" s="16" t="s">
        <v>7813</v>
      </c>
      <c r="EV627" s="16" t="s">
        <v>865</v>
      </c>
      <c r="HC627" s="16" t="s">
        <v>865</v>
      </c>
      <c r="JA627" s="16" t="s">
        <v>4816</v>
      </c>
      <c r="JB627" s="16" t="s">
        <v>865</v>
      </c>
      <c r="JC627" s="16" t="s">
        <v>865</v>
      </c>
      <c r="JD627" s="16" t="s">
        <v>865</v>
      </c>
      <c r="JE627" s="16" t="s">
        <v>865</v>
      </c>
      <c r="JF627" s="16" t="s">
        <v>865</v>
      </c>
      <c r="JG627" s="16" t="s">
        <v>843</v>
      </c>
      <c r="JH627" s="16" t="s">
        <v>2337</v>
      </c>
      <c r="JI627" s="16" t="s">
        <v>12108</v>
      </c>
      <c r="JJ627" s="16" t="s">
        <v>867</v>
      </c>
      <c r="KF627" s="16" t="s">
        <v>864</v>
      </c>
      <c r="KI627" s="16" t="s">
        <v>4985</v>
      </c>
      <c r="KK627" s="16" t="s">
        <v>4910</v>
      </c>
      <c r="KM627" s="16" t="s">
        <v>7616</v>
      </c>
      <c r="KO627" s="16" t="s">
        <v>10298</v>
      </c>
      <c r="KP627" s="16" t="s">
        <v>10297</v>
      </c>
      <c r="KQ627" s="16" t="s">
        <v>8694</v>
      </c>
      <c r="KR627" s="16" t="s">
        <v>12109</v>
      </c>
      <c r="KS627" s="16" t="s">
        <v>10299</v>
      </c>
      <c r="KT627" s="16" t="s">
        <v>8696</v>
      </c>
      <c r="KU627" s="16" t="s">
        <v>844</v>
      </c>
      <c r="KV627" s="16" t="s">
        <v>8696</v>
      </c>
      <c r="KW627" s="16" t="s">
        <v>851</v>
      </c>
      <c r="KY627" s="16" t="s">
        <v>486</v>
      </c>
      <c r="LC627" s="16" t="s">
        <v>10879</v>
      </c>
      <c r="LF627" s="16" t="s">
        <v>11654</v>
      </c>
      <c r="LI627" s="16" t="s">
        <v>11655</v>
      </c>
      <c r="LJ627" s="16" t="s">
        <v>843</v>
      </c>
      <c r="LM627" s="16" t="s">
        <v>8741</v>
      </c>
      <c r="LO627" s="16" t="s">
        <v>844</v>
      </c>
      <c r="LP627" s="16" t="s">
        <v>1056</v>
      </c>
      <c r="LQ627" s="16" t="s">
        <v>844</v>
      </c>
      <c r="LR627" s="16" t="s">
        <v>1056</v>
      </c>
      <c r="LS627" s="16" t="s">
        <v>844</v>
      </c>
      <c r="LT627" s="16" t="s">
        <v>844</v>
      </c>
      <c r="LU627" s="16" t="s">
        <v>843</v>
      </c>
      <c r="LV627" s="16" t="s">
        <v>843</v>
      </c>
      <c r="LW627" s="16" t="s">
        <v>1056</v>
      </c>
      <c r="LX627" s="16" t="s">
        <v>843</v>
      </c>
      <c r="LY627" s="16" t="s">
        <v>843</v>
      </c>
      <c r="LZ627" s="16" t="s">
        <v>843</v>
      </c>
      <c r="MA627" s="16" t="s">
        <v>843</v>
      </c>
      <c r="MB627" s="16" t="s">
        <v>843</v>
      </c>
      <c r="MC627" s="16" t="s">
        <v>844</v>
      </c>
      <c r="ME627" s="16" t="s">
        <v>11656</v>
      </c>
      <c r="MF627" s="16" t="s">
        <v>8847</v>
      </c>
      <c r="MJ627" s="16" t="s">
        <v>1840</v>
      </c>
      <c r="MP627" s="16" t="s">
        <v>1825</v>
      </c>
      <c r="MQ627" s="16" t="s">
        <v>1787</v>
      </c>
      <c r="MR627" s="16" t="s">
        <v>474</v>
      </c>
      <c r="MS627" s="16" t="s">
        <v>12067</v>
      </c>
      <c r="MT627" s="16" t="s">
        <v>844</v>
      </c>
      <c r="MU627" s="16" t="s">
        <v>817</v>
      </c>
      <c r="NC627" s="16" t="s">
        <v>487</v>
      </c>
      <c r="NE627" s="16" t="s">
        <v>486</v>
      </c>
      <c r="NG627" s="16" t="s">
        <v>1380</v>
      </c>
      <c r="NI627" s="16" t="s">
        <v>11658</v>
      </c>
      <c r="NS627" s="16" t="s">
        <v>462</v>
      </c>
      <c r="NT627" s="16" t="s">
        <v>478</v>
      </c>
      <c r="NU627" s="16">
        <v>1.1910000000000001</v>
      </c>
      <c r="NV627" s="16" t="s">
        <v>451</v>
      </c>
      <c r="NW627" s="16" t="s">
        <v>1181</v>
      </c>
      <c r="NX627" s="16" t="s">
        <v>1142</v>
      </c>
      <c r="OC627" s="16" t="s">
        <v>451</v>
      </c>
    </row>
    <row r="628" spans="1:393" x14ac:dyDescent="0.25">
      <c r="A628" s="16" t="s">
        <v>12110</v>
      </c>
      <c r="B628" s="16" t="s">
        <v>8732</v>
      </c>
      <c r="C628" s="16" t="s">
        <v>972</v>
      </c>
      <c r="D628" s="16" t="s">
        <v>844</v>
      </c>
      <c r="E628" s="16" t="s">
        <v>843</v>
      </c>
      <c r="F628" s="16" t="s">
        <v>843</v>
      </c>
      <c r="G628" s="16" t="s">
        <v>843</v>
      </c>
      <c r="H628" s="16" t="s">
        <v>843</v>
      </c>
      <c r="I628" s="16" t="s">
        <v>843</v>
      </c>
      <c r="J628" s="16" t="s">
        <v>843</v>
      </c>
      <c r="K628" s="16" t="s">
        <v>843</v>
      </c>
      <c r="L628" s="16" t="s">
        <v>843</v>
      </c>
      <c r="M628" s="16" t="s">
        <v>843</v>
      </c>
      <c r="N628" s="16" t="s">
        <v>843</v>
      </c>
      <c r="O628" s="16" t="s">
        <v>843</v>
      </c>
      <c r="Q628" s="16" t="s">
        <v>844</v>
      </c>
      <c r="R628" s="16">
        <v>2</v>
      </c>
      <c r="S628" s="16">
        <v>28</v>
      </c>
      <c r="T628" s="16" t="s">
        <v>474</v>
      </c>
      <c r="U628" s="16" t="s">
        <v>843</v>
      </c>
      <c r="V628" s="16" t="s">
        <v>844</v>
      </c>
      <c r="W628" s="16" t="s">
        <v>843</v>
      </c>
      <c r="X628" s="16" t="s">
        <v>843</v>
      </c>
      <c r="Y628" s="16" t="s">
        <v>843</v>
      </c>
      <c r="Z628" s="16" t="s">
        <v>844</v>
      </c>
      <c r="AA628" s="16" t="s">
        <v>843</v>
      </c>
      <c r="AB628" s="16" t="s">
        <v>843</v>
      </c>
      <c r="AC628" s="16" t="s">
        <v>843</v>
      </c>
      <c r="AG628" s="16" t="s">
        <v>11708</v>
      </c>
      <c r="AH628" s="16" t="s">
        <v>843</v>
      </c>
      <c r="AI628" s="16" t="s">
        <v>843</v>
      </c>
      <c r="AJ628" s="16" t="s">
        <v>843</v>
      </c>
      <c r="AK628" s="16" t="s">
        <v>843</v>
      </c>
      <c r="AL628" s="16" t="s">
        <v>844</v>
      </c>
      <c r="AM628" s="16" t="s">
        <v>844</v>
      </c>
      <c r="AN628" s="16" t="s">
        <v>843</v>
      </c>
      <c r="AO628" s="16" t="s">
        <v>843</v>
      </c>
      <c r="AP628" s="16" t="s">
        <v>843</v>
      </c>
      <c r="AQ628" s="16" t="s">
        <v>844</v>
      </c>
      <c r="BF628" s="16" t="s">
        <v>844</v>
      </c>
      <c r="DX628" s="16" t="s">
        <v>865</v>
      </c>
      <c r="ES628" s="16" t="s">
        <v>867</v>
      </c>
      <c r="ET628" s="16" t="s">
        <v>867</v>
      </c>
      <c r="EU628" s="16" t="s">
        <v>7810</v>
      </c>
      <c r="EV628" s="16" t="s">
        <v>865</v>
      </c>
      <c r="KO628" s="16" t="s">
        <v>10298</v>
      </c>
      <c r="KP628" s="16" t="s">
        <v>10297</v>
      </c>
      <c r="KQ628" s="16" t="s">
        <v>8694</v>
      </c>
      <c r="KR628" s="16" t="s">
        <v>12111</v>
      </c>
      <c r="KS628" s="16" t="s">
        <v>10299</v>
      </c>
      <c r="KT628" s="16" t="s">
        <v>8696</v>
      </c>
      <c r="KU628" s="16" t="s">
        <v>844</v>
      </c>
      <c r="KV628" s="16" t="s">
        <v>8696</v>
      </c>
      <c r="KY628" s="16" t="s">
        <v>486</v>
      </c>
      <c r="LC628" s="16" t="s">
        <v>10879</v>
      </c>
      <c r="LF628" s="16" t="s">
        <v>11654</v>
      </c>
      <c r="LG628" s="16" t="s">
        <v>487</v>
      </c>
      <c r="LI628" s="16" t="s">
        <v>11655</v>
      </c>
      <c r="LM628" s="16" t="s">
        <v>8741</v>
      </c>
      <c r="LN628" s="16" t="s">
        <v>487</v>
      </c>
      <c r="LO628" s="16" t="s">
        <v>844</v>
      </c>
      <c r="LP628" s="16" t="s">
        <v>1056</v>
      </c>
      <c r="LQ628" s="16" t="s">
        <v>844</v>
      </c>
      <c r="LR628" s="16" t="s">
        <v>1056</v>
      </c>
      <c r="LS628" s="16" t="s">
        <v>844</v>
      </c>
      <c r="LT628" s="16" t="s">
        <v>844</v>
      </c>
      <c r="LU628" s="16" t="s">
        <v>843</v>
      </c>
      <c r="LV628" s="16" t="s">
        <v>843</v>
      </c>
      <c r="LW628" s="16" t="s">
        <v>1056</v>
      </c>
      <c r="LX628" s="16" t="s">
        <v>843</v>
      </c>
      <c r="LY628" s="16" t="s">
        <v>843</v>
      </c>
      <c r="LZ628" s="16" t="s">
        <v>843</v>
      </c>
      <c r="MA628" s="16" t="s">
        <v>843</v>
      </c>
      <c r="MB628" s="16" t="s">
        <v>843</v>
      </c>
      <c r="MC628" s="16" t="s">
        <v>844</v>
      </c>
      <c r="ME628" s="16" t="s">
        <v>11656</v>
      </c>
      <c r="MF628" s="16" t="s">
        <v>8847</v>
      </c>
      <c r="MR628" s="16" t="s">
        <v>474</v>
      </c>
      <c r="MS628" s="16" t="s">
        <v>12067</v>
      </c>
      <c r="NC628" s="16" t="s">
        <v>487</v>
      </c>
      <c r="NI628" s="16" t="s">
        <v>11658</v>
      </c>
      <c r="NS628" s="16" t="s">
        <v>462</v>
      </c>
      <c r="NT628" s="16" t="s">
        <v>478</v>
      </c>
      <c r="NU628" s="16">
        <v>1.1910000000000001</v>
      </c>
      <c r="NV628" s="16" t="s">
        <v>1132</v>
      </c>
      <c r="NW628" s="16" t="s">
        <v>1178</v>
      </c>
      <c r="NX628" s="16" t="s">
        <v>1142</v>
      </c>
      <c r="NY628" s="16" t="s">
        <v>1121</v>
      </c>
    </row>
    <row r="629" spans="1:393" x14ac:dyDescent="0.25">
      <c r="A629" s="16" t="s">
        <v>12112</v>
      </c>
      <c r="B629" s="16" t="s">
        <v>844</v>
      </c>
      <c r="C629" s="16" t="s">
        <v>972</v>
      </c>
      <c r="D629" s="16" t="s">
        <v>844</v>
      </c>
      <c r="E629" s="16" t="s">
        <v>843</v>
      </c>
      <c r="F629" s="16" t="s">
        <v>843</v>
      </c>
      <c r="G629" s="16" t="s">
        <v>843</v>
      </c>
      <c r="H629" s="16" t="s">
        <v>843</v>
      </c>
      <c r="I629" s="16" t="s">
        <v>843</v>
      </c>
      <c r="J629" s="16" t="s">
        <v>843</v>
      </c>
      <c r="K629" s="16" t="s">
        <v>843</v>
      </c>
      <c r="L629" s="16" t="s">
        <v>843</v>
      </c>
      <c r="M629" s="16" t="s">
        <v>843</v>
      </c>
      <c r="N629" s="16" t="s">
        <v>843</v>
      </c>
      <c r="O629" s="16" t="s">
        <v>843</v>
      </c>
      <c r="Q629" s="16" t="s">
        <v>844</v>
      </c>
      <c r="R629" s="16">
        <v>82</v>
      </c>
      <c r="T629" s="16" t="s">
        <v>474</v>
      </c>
      <c r="U629" s="16" t="s">
        <v>843</v>
      </c>
      <c r="V629" s="16" t="s">
        <v>844</v>
      </c>
      <c r="W629" s="16" t="s">
        <v>843</v>
      </c>
      <c r="X629" s="16" t="s">
        <v>844</v>
      </c>
      <c r="Y629" s="16" t="s">
        <v>843</v>
      </c>
      <c r="Z629" s="16" t="s">
        <v>843</v>
      </c>
      <c r="AA629" s="16" t="s">
        <v>843</v>
      </c>
      <c r="AB629" s="16" t="s">
        <v>843</v>
      </c>
      <c r="AC629" s="16" t="s">
        <v>843</v>
      </c>
      <c r="AD629" s="16" t="s">
        <v>867</v>
      </c>
      <c r="AF629" s="16" t="s">
        <v>11687</v>
      </c>
      <c r="AG629" s="16" t="s">
        <v>11725</v>
      </c>
      <c r="AH629" s="16" t="s">
        <v>844</v>
      </c>
      <c r="AI629" s="16" t="s">
        <v>844</v>
      </c>
      <c r="AJ629" s="16" t="s">
        <v>843</v>
      </c>
      <c r="AK629" s="16" t="s">
        <v>843</v>
      </c>
      <c r="AL629" s="16" t="s">
        <v>844</v>
      </c>
      <c r="AM629" s="16" t="s">
        <v>844</v>
      </c>
      <c r="AN629" s="16" t="s">
        <v>843</v>
      </c>
      <c r="AO629" s="16" t="s">
        <v>843</v>
      </c>
      <c r="AP629" s="16" t="s">
        <v>843</v>
      </c>
      <c r="AQ629" s="16" t="s">
        <v>844</v>
      </c>
      <c r="AR629" s="16" t="s">
        <v>11679</v>
      </c>
      <c r="AS629" s="16" t="s">
        <v>844</v>
      </c>
      <c r="AT629" s="16" t="s">
        <v>843</v>
      </c>
      <c r="AU629" s="16" t="s">
        <v>844</v>
      </c>
      <c r="AV629" s="16" t="s">
        <v>843</v>
      </c>
      <c r="AW629" s="16" t="s">
        <v>843</v>
      </c>
      <c r="AX629" s="16" t="s">
        <v>843</v>
      </c>
      <c r="AY629" s="16" t="s">
        <v>843</v>
      </c>
      <c r="AZ629" s="16" t="s">
        <v>4437</v>
      </c>
      <c r="BB629" s="16" t="s">
        <v>4437</v>
      </c>
      <c r="BF629" s="16" t="s">
        <v>844</v>
      </c>
      <c r="BI629" s="16" t="s">
        <v>7785</v>
      </c>
      <c r="BJ629" s="16" t="s">
        <v>843</v>
      </c>
      <c r="BK629" s="16" t="s">
        <v>843</v>
      </c>
      <c r="BL629" s="16" t="s">
        <v>843</v>
      </c>
      <c r="BM629" s="16" t="s">
        <v>843</v>
      </c>
      <c r="BN629" s="16" t="s">
        <v>843</v>
      </c>
      <c r="BO629" s="16" t="s">
        <v>844</v>
      </c>
      <c r="BP629" s="16" t="s">
        <v>843</v>
      </c>
      <c r="BQ629" s="16" t="s">
        <v>843</v>
      </c>
      <c r="DX629" s="16" t="s">
        <v>865</v>
      </c>
      <c r="ES629" s="16" t="s">
        <v>865</v>
      </c>
      <c r="EU629" s="16" t="s">
        <v>7813</v>
      </c>
      <c r="EV629" s="16" t="s">
        <v>865</v>
      </c>
      <c r="FF629" s="16" t="s">
        <v>7836</v>
      </c>
      <c r="HC629" s="16" t="s">
        <v>865</v>
      </c>
      <c r="JA629" s="16" t="s">
        <v>4813</v>
      </c>
      <c r="JB629" s="16" t="s">
        <v>865</v>
      </c>
      <c r="JC629" s="16" t="s">
        <v>865</v>
      </c>
      <c r="JD629" s="16" t="s">
        <v>865</v>
      </c>
      <c r="JE629" s="16" t="s">
        <v>865</v>
      </c>
      <c r="JF629" s="16" t="s">
        <v>865</v>
      </c>
      <c r="JG629" s="16" t="s">
        <v>843</v>
      </c>
      <c r="JH629" s="16" t="s">
        <v>4846</v>
      </c>
      <c r="KF629" s="16" t="s">
        <v>4926</v>
      </c>
      <c r="KI629" s="16" t="s">
        <v>4846</v>
      </c>
      <c r="KO629" s="16" t="s">
        <v>10303</v>
      </c>
      <c r="KP629" s="16" t="s">
        <v>10302</v>
      </c>
      <c r="KQ629" s="16" t="s">
        <v>8694</v>
      </c>
      <c r="KR629" s="16" t="s">
        <v>12113</v>
      </c>
      <c r="KS629" s="16" t="s">
        <v>10304</v>
      </c>
      <c r="KT629" s="16" t="s">
        <v>9148</v>
      </c>
      <c r="KU629" s="16" t="s">
        <v>844</v>
      </c>
      <c r="KV629" s="16" t="s">
        <v>9148</v>
      </c>
      <c r="KW629" s="16" t="s">
        <v>851</v>
      </c>
      <c r="KY629" s="16" t="s">
        <v>486</v>
      </c>
      <c r="LC629" s="16" t="s">
        <v>10879</v>
      </c>
      <c r="LF629" s="16" t="s">
        <v>11654</v>
      </c>
      <c r="LI629" s="16" t="s">
        <v>11655</v>
      </c>
      <c r="LJ629" s="16" t="s">
        <v>843</v>
      </c>
      <c r="LL629" s="16" t="s">
        <v>8711</v>
      </c>
      <c r="LM629" s="16" t="s">
        <v>8741</v>
      </c>
      <c r="LO629" s="16" t="s">
        <v>843</v>
      </c>
      <c r="LP629" s="16" t="s">
        <v>844</v>
      </c>
      <c r="LQ629" s="16" t="s">
        <v>843</v>
      </c>
      <c r="LR629" s="16" t="s">
        <v>1056</v>
      </c>
      <c r="LS629" s="16" t="s">
        <v>843</v>
      </c>
      <c r="LT629" s="16" t="s">
        <v>1056</v>
      </c>
      <c r="LU629" s="16" t="s">
        <v>844</v>
      </c>
      <c r="LV629" s="16" t="s">
        <v>843</v>
      </c>
      <c r="LW629" s="16" t="s">
        <v>843</v>
      </c>
      <c r="LX629" s="16" t="s">
        <v>844</v>
      </c>
      <c r="LY629" s="16" t="s">
        <v>843</v>
      </c>
      <c r="LZ629" s="16" t="s">
        <v>843</v>
      </c>
      <c r="MA629" s="16" t="s">
        <v>843</v>
      </c>
      <c r="MB629" s="16" t="s">
        <v>843</v>
      </c>
      <c r="MC629" s="16" t="s">
        <v>843</v>
      </c>
      <c r="ME629" s="16" t="s">
        <v>11656</v>
      </c>
      <c r="MF629" s="16" t="s">
        <v>8847</v>
      </c>
      <c r="MO629" s="16" t="s">
        <v>1817</v>
      </c>
      <c r="MP629" s="16" t="s">
        <v>1824</v>
      </c>
      <c r="MR629" s="16" t="s">
        <v>474</v>
      </c>
      <c r="MS629" s="16" t="s">
        <v>12067</v>
      </c>
      <c r="MT629" s="16" t="s">
        <v>9023</v>
      </c>
      <c r="NC629" s="16" t="s">
        <v>486</v>
      </c>
      <c r="NE629" s="16" t="s">
        <v>486</v>
      </c>
      <c r="NG629" s="16" t="s">
        <v>1376</v>
      </c>
      <c r="NI629" s="16" t="s">
        <v>11658</v>
      </c>
      <c r="NR629" s="16" t="s">
        <v>878</v>
      </c>
      <c r="NS629" s="16" t="s">
        <v>462</v>
      </c>
      <c r="NT629" s="16" t="s">
        <v>482</v>
      </c>
      <c r="NU629" s="16">
        <v>0.79400000000000004</v>
      </c>
      <c r="NV629" s="16" t="s">
        <v>457</v>
      </c>
      <c r="NW629" s="16" t="s">
        <v>1183</v>
      </c>
      <c r="NX629" s="16" t="s">
        <v>1142</v>
      </c>
      <c r="OB629" s="16" t="s">
        <v>833</v>
      </c>
      <c r="OC629" s="16" t="s">
        <v>878</v>
      </c>
    </row>
    <row r="630" spans="1:393" x14ac:dyDescent="0.25">
      <c r="A630" s="16" t="s">
        <v>12114</v>
      </c>
      <c r="B630" s="16" t="s">
        <v>1056</v>
      </c>
      <c r="C630" s="16" t="s">
        <v>972</v>
      </c>
      <c r="D630" s="16" t="s">
        <v>844</v>
      </c>
      <c r="E630" s="16" t="s">
        <v>843</v>
      </c>
      <c r="F630" s="16" t="s">
        <v>843</v>
      </c>
      <c r="G630" s="16" t="s">
        <v>843</v>
      </c>
      <c r="H630" s="16" t="s">
        <v>843</v>
      </c>
      <c r="I630" s="16" t="s">
        <v>843</v>
      </c>
      <c r="J630" s="16" t="s">
        <v>843</v>
      </c>
      <c r="K630" s="16" t="s">
        <v>843</v>
      </c>
      <c r="L630" s="16" t="s">
        <v>843</v>
      </c>
      <c r="M630" s="16" t="s">
        <v>843</v>
      </c>
      <c r="N630" s="16" t="s">
        <v>843</v>
      </c>
      <c r="O630" s="16" t="s">
        <v>843</v>
      </c>
      <c r="Q630" s="16" t="s">
        <v>844</v>
      </c>
      <c r="R630" s="16">
        <v>51</v>
      </c>
      <c r="T630" s="16" t="s">
        <v>474</v>
      </c>
      <c r="U630" s="16" t="s">
        <v>843</v>
      </c>
      <c r="V630" s="16" t="s">
        <v>844</v>
      </c>
      <c r="W630" s="16" t="s">
        <v>843</v>
      </c>
      <c r="X630" s="16" t="s">
        <v>844</v>
      </c>
      <c r="Y630" s="16" t="s">
        <v>843</v>
      </c>
      <c r="Z630" s="16" t="s">
        <v>843</v>
      </c>
      <c r="AA630" s="16" t="s">
        <v>843</v>
      </c>
      <c r="AB630" s="16" t="s">
        <v>843</v>
      </c>
      <c r="AC630" s="16" t="s">
        <v>843</v>
      </c>
      <c r="AD630" s="16" t="s">
        <v>867</v>
      </c>
      <c r="AF630" s="16" t="s">
        <v>11687</v>
      </c>
      <c r="AG630" s="16" t="s">
        <v>11725</v>
      </c>
      <c r="AH630" s="16" t="s">
        <v>844</v>
      </c>
      <c r="AI630" s="16" t="s">
        <v>844</v>
      </c>
      <c r="AJ630" s="16" t="s">
        <v>843</v>
      </c>
      <c r="AK630" s="16" t="s">
        <v>843</v>
      </c>
      <c r="AL630" s="16" t="s">
        <v>844</v>
      </c>
      <c r="AM630" s="16" t="s">
        <v>844</v>
      </c>
      <c r="AN630" s="16" t="s">
        <v>843</v>
      </c>
      <c r="AO630" s="16" t="s">
        <v>843</v>
      </c>
      <c r="AP630" s="16" t="s">
        <v>843</v>
      </c>
      <c r="AQ630" s="16" t="s">
        <v>844</v>
      </c>
      <c r="AR630" s="16" t="s">
        <v>4433</v>
      </c>
      <c r="AS630" s="16" t="s">
        <v>843</v>
      </c>
      <c r="AT630" s="16" t="s">
        <v>843</v>
      </c>
      <c r="AU630" s="16" t="s">
        <v>843</v>
      </c>
      <c r="AV630" s="16" t="s">
        <v>843</v>
      </c>
      <c r="AW630" s="16" t="s">
        <v>843</v>
      </c>
      <c r="AX630" s="16" t="s">
        <v>843</v>
      </c>
      <c r="AY630" s="16" t="s">
        <v>844</v>
      </c>
      <c r="BF630" s="16" t="s">
        <v>844</v>
      </c>
      <c r="BH630" s="16" t="s">
        <v>7383</v>
      </c>
      <c r="BI630" s="16" t="s">
        <v>7785</v>
      </c>
      <c r="BJ630" s="16" t="s">
        <v>843</v>
      </c>
      <c r="BK630" s="16" t="s">
        <v>843</v>
      </c>
      <c r="BL630" s="16" t="s">
        <v>843</v>
      </c>
      <c r="BM630" s="16" t="s">
        <v>843</v>
      </c>
      <c r="BN630" s="16" t="s">
        <v>843</v>
      </c>
      <c r="BO630" s="16" t="s">
        <v>844</v>
      </c>
      <c r="BP630" s="16" t="s">
        <v>843</v>
      </c>
      <c r="BQ630" s="16" t="s">
        <v>843</v>
      </c>
      <c r="DX630" s="16" t="s">
        <v>865</v>
      </c>
      <c r="ES630" s="16" t="s">
        <v>865</v>
      </c>
      <c r="EU630" s="16" t="s">
        <v>7810</v>
      </c>
      <c r="EV630" s="16" t="s">
        <v>865</v>
      </c>
      <c r="HC630" s="16" t="s">
        <v>865</v>
      </c>
      <c r="JA630" s="16" t="s">
        <v>4816</v>
      </c>
      <c r="JB630" s="16" t="s">
        <v>867</v>
      </c>
      <c r="JC630" s="16" t="s">
        <v>865</v>
      </c>
      <c r="JG630" s="16" t="s">
        <v>843</v>
      </c>
      <c r="JV630" s="16">
        <v>40</v>
      </c>
      <c r="JW630" s="16" t="s">
        <v>7603</v>
      </c>
      <c r="JY630" s="16">
        <v>11000</v>
      </c>
      <c r="JZ630" s="16" t="s">
        <v>4880</v>
      </c>
      <c r="KB630" s="16" t="s">
        <v>7610</v>
      </c>
      <c r="KD630" s="16" t="s">
        <v>4917</v>
      </c>
      <c r="KE630" s="16" t="s">
        <v>7277</v>
      </c>
      <c r="KF630" s="16" t="s">
        <v>4411</v>
      </c>
      <c r="KH630" s="16" t="s">
        <v>7642</v>
      </c>
      <c r="KI630" s="16" t="s">
        <v>4982</v>
      </c>
      <c r="KK630" s="16" t="s">
        <v>4874</v>
      </c>
      <c r="KM630" s="16" t="s">
        <v>7610</v>
      </c>
      <c r="KO630" s="16" t="s">
        <v>10303</v>
      </c>
      <c r="KP630" s="16" t="s">
        <v>10302</v>
      </c>
      <c r="KQ630" s="16" t="s">
        <v>8694</v>
      </c>
      <c r="KR630" s="16" t="s">
        <v>12115</v>
      </c>
      <c r="KS630" s="16" t="s">
        <v>10304</v>
      </c>
      <c r="KT630" s="16" t="s">
        <v>9148</v>
      </c>
      <c r="KU630" s="16" t="s">
        <v>844</v>
      </c>
      <c r="KV630" s="16" t="s">
        <v>9148</v>
      </c>
      <c r="KW630" s="16" t="s">
        <v>851</v>
      </c>
      <c r="KY630" s="16" t="s">
        <v>486</v>
      </c>
      <c r="LC630" s="16" t="s">
        <v>10879</v>
      </c>
      <c r="LF630" s="16" t="s">
        <v>11654</v>
      </c>
      <c r="LI630" s="16" t="s">
        <v>11655</v>
      </c>
      <c r="LJ630" s="16" t="s">
        <v>831</v>
      </c>
      <c r="LK630" s="16" t="s">
        <v>831</v>
      </c>
      <c r="LL630" s="16" t="s">
        <v>8756</v>
      </c>
      <c r="LM630" s="16" t="s">
        <v>8741</v>
      </c>
      <c r="LO630" s="16" t="s">
        <v>843</v>
      </c>
      <c r="LP630" s="16" t="s">
        <v>844</v>
      </c>
      <c r="LQ630" s="16" t="s">
        <v>843</v>
      </c>
      <c r="LR630" s="16" t="s">
        <v>1056</v>
      </c>
      <c r="LS630" s="16" t="s">
        <v>843</v>
      </c>
      <c r="LT630" s="16" t="s">
        <v>1056</v>
      </c>
      <c r="LU630" s="16" t="s">
        <v>844</v>
      </c>
      <c r="LV630" s="16" t="s">
        <v>843</v>
      </c>
      <c r="LW630" s="16" t="s">
        <v>843</v>
      </c>
      <c r="LX630" s="16" t="s">
        <v>844</v>
      </c>
      <c r="LY630" s="16" t="s">
        <v>843</v>
      </c>
      <c r="LZ630" s="16" t="s">
        <v>843</v>
      </c>
      <c r="MA630" s="16" t="s">
        <v>843</v>
      </c>
      <c r="MB630" s="16" t="s">
        <v>843</v>
      </c>
      <c r="MC630" s="16" t="s">
        <v>843</v>
      </c>
      <c r="ME630" s="16" t="s">
        <v>11656</v>
      </c>
      <c r="MF630" s="16" t="s">
        <v>8847</v>
      </c>
      <c r="MG630" s="16" t="s">
        <v>1839</v>
      </c>
      <c r="MH630" s="16" t="s">
        <v>11667</v>
      </c>
      <c r="MI630" s="16" t="s">
        <v>11733</v>
      </c>
      <c r="MJ630" s="16" t="s">
        <v>1839</v>
      </c>
      <c r="MK630" s="16" t="s">
        <v>9015</v>
      </c>
      <c r="ML630" s="16" t="s">
        <v>1780</v>
      </c>
      <c r="MM630" s="16" t="s">
        <v>487</v>
      </c>
      <c r="MN630" s="16" t="s">
        <v>1798</v>
      </c>
      <c r="MP630" s="16" t="s">
        <v>1829</v>
      </c>
      <c r="MQ630" s="16" t="s">
        <v>1785</v>
      </c>
      <c r="MR630" s="16" t="s">
        <v>474</v>
      </c>
      <c r="MS630" s="16" t="s">
        <v>12067</v>
      </c>
      <c r="MT630" s="16" t="s">
        <v>9023</v>
      </c>
      <c r="MU630" s="16" t="s">
        <v>817</v>
      </c>
      <c r="NC630" s="16" t="s">
        <v>486</v>
      </c>
      <c r="NE630" s="16" t="s">
        <v>486</v>
      </c>
      <c r="NG630" s="16" t="s">
        <v>1380</v>
      </c>
      <c r="NH630" s="16" t="s">
        <v>1913</v>
      </c>
      <c r="NI630" s="16" t="s">
        <v>11658</v>
      </c>
      <c r="NJ630" s="16" t="s">
        <v>12116</v>
      </c>
      <c r="NK630" s="16" t="s">
        <v>11957</v>
      </c>
      <c r="NR630" s="16" t="s">
        <v>451</v>
      </c>
      <c r="NS630" s="16" t="s">
        <v>462</v>
      </c>
      <c r="NT630" s="16" t="s">
        <v>482</v>
      </c>
      <c r="NU630" s="16">
        <v>0.79400000000000004</v>
      </c>
      <c r="NV630" s="16" t="s">
        <v>451</v>
      </c>
      <c r="NW630" s="16" t="s">
        <v>1181</v>
      </c>
      <c r="NX630" s="16" t="s">
        <v>1142</v>
      </c>
      <c r="OB630" s="16" t="s">
        <v>831</v>
      </c>
      <c r="OC630" s="16" t="s">
        <v>451</v>
      </c>
    </row>
    <row r="631" spans="1:393" x14ac:dyDescent="0.25">
      <c r="A631" s="16" t="s">
        <v>12117</v>
      </c>
      <c r="B631" s="16" t="s">
        <v>844</v>
      </c>
      <c r="C631" s="16" t="s">
        <v>972</v>
      </c>
      <c r="D631" s="16" t="s">
        <v>844</v>
      </c>
      <c r="E631" s="16" t="s">
        <v>843</v>
      </c>
      <c r="F631" s="16" t="s">
        <v>843</v>
      </c>
      <c r="G631" s="16" t="s">
        <v>843</v>
      </c>
      <c r="H631" s="16" t="s">
        <v>843</v>
      </c>
      <c r="I631" s="16" t="s">
        <v>843</v>
      </c>
      <c r="J631" s="16" t="s">
        <v>843</v>
      </c>
      <c r="K631" s="16" t="s">
        <v>843</v>
      </c>
      <c r="L631" s="16" t="s">
        <v>843</v>
      </c>
      <c r="M631" s="16" t="s">
        <v>843</v>
      </c>
      <c r="N631" s="16" t="s">
        <v>843</v>
      </c>
      <c r="O631" s="16" t="s">
        <v>843</v>
      </c>
      <c r="Q631" s="16" t="s">
        <v>844</v>
      </c>
      <c r="R631" s="16">
        <v>54</v>
      </c>
      <c r="T631" s="16" t="s">
        <v>474</v>
      </c>
      <c r="U631" s="16" t="s">
        <v>843</v>
      </c>
      <c r="V631" s="16" t="s">
        <v>844</v>
      </c>
      <c r="W631" s="16" t="s">
        <v>843</v>
      </c>
      <c r="X631" s="16" t="s">
        <v>844</v>
      </c>
      <c r="Y631" s="16" t="s">
        <v>843</v>
      </c>
      <c r="Z631" s="16" t="s">
        <v>843</v>
      </c>
      <c r="AA631" s="16" t="s">
        <v>843</v>
      </c>
      <c r="AB631" s="16" t="s">
        <v>843</v>
      </c>
      <c r="AC631" s="16" t="s">
        <v>843</v>
      </c>
      <c r="AD631" s="16" t="s">
        <v>867</v>
      </c>
      <c r="AF631" s="16" t="s">
        <v>11752</v>
      </c>
      <c r="AG631" s="16" t="s">
        <v>11862</v>
      </c>
      <c r="AH631" s="16" t="s">
        <v>843</v>
      </c>
      <c r="AI631" s="16" t="s">
        <v>843</v>
      </c>
      <c r="AJ631" s="16" t="s">
        <v>844</v>
      </c>
      <c r="AK631" s="16" t="s">
        <v>843</v>
      </c>
      <c r="AL631" s="16" t="s">
        <v>843</v>
      </c>
      <c r="AM631" s="16" t="s">
        <v>844</v>
      </c>
      <c r="AN631" s="16" t="s">
        <v>843</v>
      </c>
      <c r="AO631" s="16" t="s">
        <v>843</v>
      </c>
      <c r="AP631" s="16" t="s">
        <v>843</v>
      </c>
      <c r="AQ631" s="16" t="s">
        <v>844</v>
      </c>
      <c r="AR631" s="16" t="s">
        <v>4415</v>
      </c>
      <c r="AS631" s="16" t="s">
        <v>844</v>
      </c>
      <c r="AT631" s="16" t="s">
        <v>843</v>
      </c>
      <c r="AU631" s="16" t="s">
        <v>843</v>
      </c>
      <c r="AV631" s="16" t="s">
        <v>843</v>
      </c>
      <c r="AW631" s="16" t="s">
        <v>843</v>
      </c>
      <c r="AX631" s="16" t="s">
        <v>843</v>
      </c>
      <c r="AY631" s="16" t="s">
        <v>843</v>
      </c>
      <c r="AZ631" s="16" t="s">
        <v>4437</v>
      </c>
      <c r="BF631" s="16" t="s">
        <v>844</v>
      </c>
      <c r="BH631" s="16" t="s">
        <v>7380</v>
      </c>
      <c r="BI631" s="16" t="s">
        <v>7785</v>
      </c>
      <c r="BJ631" s="16" t="s">
        <v>843</v>
      </c>
      <c r="BK631" s="16" t="s">
        <v>843</v>
      </c>
      <c r="BL631" s="16" t="s">
        <v>843</v>
      </c>
      <c r="BM631" s="16" t="s">
        <v>843</v>
      </c>
      <c r="BN631" s="16" t="s">
        <v>843</v>
      </c>
      <c r="BO631" s="16" t="s">
        <v>844</v>
      </c>
      <c r="BP631" s="16" t="s">
        <v>843</v>
      </c>
      <c r="BQ631" s="16" t="s">
        <v>843</v>
      </c>
      <c r="DX631" s="16" t="s">
        <v>865</v>
      </c>
      <c r="ES631" s="16" t="s">
        <v>865</v>
      </c>
      <c r="EU631" s="16" t="s">
        <v>7810</v>
      </c>
      <c r="EV631" s="16" t="s">
        <v>865</v>
      </c>
      <c r="HC631" s="16" t="s">
        <v>865</v>
      </c>
      <c r="JA631" s="16" t="s">
        <v>4816</v>
      </c>
      <c r="JB631" s="16" t="s">
        <v>867</v>
      </c>
      <c r="JC631" s="16" t="s">
        <v>865</v>
      </c>
      <c r="JG631" s="16" t="s">
        <v>843</v>
      </c>
      <c r="JV631" s="16">
        <v>30</v>
      </c>
      <c r="JW631" s="16" t="s">
        <v>7603</v>
      </c>
      <c r="JZ631" s="16" t="s">
        <v>4216</v>
      </c>
      <c r="KB631" s="16" t="s">
        <v>4216</v>
      </c>
      <c r="KD631" s="16" t="s">
        <v>4920</v>
      </c>
      <c r="KE631" s="16" t="s">
        <v>7277</v>
      </c>
      <c r="KF631" s="16" t="s">
        <v>4411</v>
      </c>
      <c r="KH631" s="16" t="s">
        <v>4216</v>
      </c>
      <c r="KI631" s="16" t="s">
        <v>4982</v>
      </c>
      <c r="KK631" s="16" t="s">
        <v>4874</v>
      </c>
      <c r="KM631" s="16" t="s">
        <v>7610</v>
      </c>
      <c r="KO631" s="16" t="s">
        <v>10307</v>
      </c>
      <c r="KP631" s="16" t="s">
        <v>10306</v>
      </c>
      <c r="KQ631" s="16" t="s">
        <v>8694</v>
      </c>
      <c r="KR631" s="16" t="s">
        <v>12118</v>
      </c>
      <c r="KS631" s="16" t="s">
        <v>10308</v>
      </c>
      <c r="KT631" s="16" t="s">
        <v>8696</v>
      </c>
      <c r="KU631" s="16" t="s">
        <v>844</v>
      </c>
      <c r="KV631" s="16" t="s">
        <v>8696</v>
      </c>
      <c r="KW631" s="16" t="s">
        <v>851</v>
      </c>
      <c r="KY631" s="16" t="s">
        <v>486</v>
      </c>
      <c r="LC631" s="16" t="s">
        <v>10879</v>
      </c>
      <c r="LF631" s="16" t="s">
        <v>11654</v>
      </c>
      <c r="LI631" s="16" t="s">
        <v>11655</v>
      </c>
      <c r="LJ631" s="16" t="s">
        <v>831</v>
      </c>
      <c r="LK631" s="16" t="s">
        <v>831</v>
      </c>
      <c r="LL631" s="16" t="s">
        <v>8756</v>
      </c>
      <c r="LM631" s="16" t="s">
        <v>8741</v>
      </c>
      <c r="LO631" s="16" t="s">
        <v>843</v>
      </c>
      <c r="LP631" s="16" t="s">
        <v>1056</v>
      </c>
      <c r="LQ631" s="16" t="s">
        <v>844</v>
      </c>
      <c r="LR631" s="16" t="s">
        <v>844</v>
      </c>
      <c r="LS631" s="16" t="s">
        <v>844</v>
      </c>
      <c r="LT631" s="16" t="s">
        <v>844</v>
      </c>
      <c r="LU631" s="16" t="s">
        <v>843</v>
      </c>
      <c r="LV631" s="16" t="s">
        <v>843</v>
      </c>
      <c r="LW631" s="16" t="s">
        <v>843</v>
      </c>
      <c r="LX631" s="16" t="s">
        <v>844</v>
      </c>
      <c r="LY631" s="16" t="s">
        <v>843</v>
      </c>
      <c r="LZ631" s="16" t="s">
        <v>843</v>
      </c>
      <c r="MA631" s="16" t="s">
        <v>843</v>
      </c>
      <c r="MB631" s="16" t="s">
        <v>843</v>
      </c>
      <c r="MC631" s="16" t="s">
        <v>843</v>
      </c>
      <c r="ME631" s="16" t="s">
        <v>11656</v>
      </c>
      <c r="MF631" s="16" t="s">
        <v>8847</v>
      </c>
      <c r="MJ631" s="16" t="s">
        <v>1839</v>
      </c>
      <c r="MK631" s="16" t="s">
        <v>8957</v>
      </c>
      <c r="MM631" s="16" t="s">
        <v>486</v>
      </c>
      <c r="MN631" s="16" t="s">
        <v>1798</v>
      </c>
      <c r="MP631" s="16" t="s">
        <v>1829</v>
      </c>
      <c r="MQ631" s="16" t="s">
        <v>1785</v>
      </c>
      <c r="MR631" s="16" t="s">
        <v>474</v>
      </c>
      <c r="MS631" s="16" t="s">
        <v>12067</v>
      </c>
      <c r="MT631" s="16" t="s">
        <v>8911</v>
      </c>
      <c r="MU631" s="16" t="s">
        <v>817</v>
      </c>
      <c r="NC631" s="16" t="s">
        <v>486</v>
      </c>
      <c r="NE631" s="16" t="s">
        <v>486</v>
      </c>
      <c r="NG631" s="16" t="s">
        <v>1380</v>
      </c>
      <c r="NH631" s="16" t="s">
        <v>1913</v>
      </c>
      <c r="NI631" s="16" t="s">
        <v>11658</v>
      </c>
      <c r="NR631" s="16" t="s">
        <v>451</v>
      </c>
      <c r="NS631" s="16" t="s">
        <v>462</v>
      </c>
      <c r="NT631" s="16" t="s">
        <v>478</v>
      </c>
      <c r="NU631" s="16">
        <v>1.1910000000000001</v>
      </c>
      <c r="NV631" s="16" t="s">
        <v>451</v>
      </c>
      <c r="NW631" s="16" t="s">
        <v>1181</v>
      </c>
      <c r="NX631" s="16" t="s">
        <v>1142</v>
      </c>
      <c r="OB631" s="16" t="s">
        <v>831</v>
      </c>
      <c r="OC631" s="16" t="s">
        <v>451</v>
      </c>
    </row>
    <row r="632" spans="1:393" x14ac:dyDescent="0.25">
      <c r="A632" s="16" t="s">
        <v>12119</v>
      </c>
      <c r="B632" s="16" t="s">
        <v>1056</v>
      </c>
      <c r="C632" s="16" t="s">
        <v>972</v>
      </c>
      <c r="D632" s="16" t="s">
        <v>844</v>
      </c>
      <c r="E632" s="16" t="s">
        <v>843</v>
      </c>
      <c r="F632" s="16" t="s">
        <v>843</v>
      </c>
      <c r="G632" s="16" t="s">
        <v>843</v>
      </c>
      <c r="H632" s="16" t="s">
        <v>843</v>
      </c>
      <c r="I632" s="16" t="s">
        <v>843</v>
      </c>
      <c r="J632" s="16" t="s">
        <v>843</v>
      </c>
      <c r="K632" s="16" t="s">
        <v>843</v>
      </c>
      <c r="L632" s="16" t="s">
        <v>843</v>
      </c>
      <c r="M632" s="16" t="s">
        <v>843</v>
      </c>
      <c r="N632" s="16" t="s">
        <v>843</v>
      </c>
      <c r="O632" s="16" t="s">
        <v>843</v>
      </c>
      <c r="Q632" s="16" t="s">
        <v>844</v>
      </c>
      <c r="R632" s="16">
        <v>50</v>
      </c>
      <c r="T632" s="16" t="s">
        <v>470</v>
      </c>
      <c r="U632" s="16" t="s">
        <v>844</v>
      </c>
      <c r="V632" s="16" t="s">
        <v>843</v>
      </c>
      <c r="W632" s="16" t="s">
        <v>844</v>
      </c>
      <c r="X632" s="16" t="s">
        <v>843</v>
      </c>
      <c r="Y632" s="16" t="s">
        <v>843</v>
      </c>
      <c r="Z632" s="16" t="s">
        <v>843</v>
      </c>
      <c r="AA632" s="16" t="s">
        <v>843</v>
      </c>
      <c r="AB632" s="16" t="s">
        <v>844</v>
      </c>
      <c r="AC632" s="16" t="s">
        <v>843</v>
      </c>
      <c r="AD632" s="16" t="s">
        <v>867</v>
      </c>
      <c r="AF632" s="16" t="s">
        <v>11695</v>
      </c>
      <c r="AG632" s="16" t="s">
        <v>11768</v>
      </c>
      <c r="AH632" s="16" t="s">
        <v>843</v>
      </c>
      <c r="AI632" s="16" t="s">
        <v>843</v>
      </c>
      <c r="AJ632" s="16" t="s">
        <v>844</v>
      </c>
      <c r="AK632" s="16" t="s">
        <v>843</v>
      </c>
      <c r="AL632" s="16" t="s">
        <v>844</v>
      </c>
      <c r="AM632" s="16" t="s">
        <v>844</v>
      </c>
      <c r="AN632" s="16" t="s">
        <v>843</v>
      </c>
      <c r="AO632" s="16" t="s">
        <v>843</v>
      </c>
      <c r="AP632" s="16" t="s">
        <v>843</v>
      </c>
      <c r="AQ632" s="16" t="s">
        <v>844</v>
      </c>
      <c r="AR632" s="16" t="s">
        <v>4415</v>
      </c>
      <c r="AS632" s="16" t="s">
        <v>844</v>
      </c>
      <c r="AT632" s="16" t="s">
        <v>843</v>
      </c>
      <c r="AU632" s="16" t="s">
        <v>843</v>
      </c>
      <c r="AV632" s="16" t="s">
        <v>843</v>
      </c>
      <c r="AW632" s="16" t="s">
        <v>843</v>
      </c>
      <c r="AX632" s="16" t="s">
        <v>843</v>
      </c>
      <c r="AY632" s="16" t="s">
        <v>843</v>
      </c>
      <c r="AZ632" s="16" t="s">
        <v>4437</v>
      </c>
      <c r="BF632" s="16" t="s">
        <v>844</v>
      </c>
      <c r="BH632" s="16" t="s">
        <v>7383</v>
      </c>
      <c r="BI632" s="16" t="s">
        <v>7785</v>
      </c>
      <c r="BJ632" s="16" t="s">
        <v>843</v>
      </c>
      <c r="BK632" s="16" t="s">
        <v>843</v>
      </c>
      <c r="BL632" s="16" t="s">
        <v>843</v>
      </c>
      <c r="BM632" s="16" t="s">
        <v>843</v>
      </c>
      <c r="BN632" s="16" t="s">
        <v>843</v>
      </c>
      <c r="BO632" s="16" t="s">
        <v>844</v>
      </c>
      <c r="BP632" s="16" t="s">
        <v>843</v>
      </c>
      <c r="BQ632" s="16" t="s">
        <v>843</v>
      </c>
      <c r="DX632" s="16" t="s">
        <v>865</v>
      </c>
      <c r="ES632" s="16" t="s">
        <v>865</v>
      </c>
      <c r="EU632" s="16" t="s">
        <v>7810</v>
      </c>
      <c r="EV632" s="16" t="s">
        <v>865</v>
      </c>
      <c r="FT632" s="16" t="s">
        <v>865</v>
      </c>
      <c r="HC632" s="16" t="s">
        <v>865</v>
      </c>
      <c r="JA632" s="16" t="s">
        <v>4822</v>
      </c>
      <c r="JB632" s="16" t="s">
        <v>865</v>
      </c>
      <c r="JC632" s="16" t="s">
        <v>865</v>
      </c>
      <c r="JD632" s="16" t="s">
        <v>865</v>
      </c>
      <c r="JE632" s="16" t="s">
        <v>865</v>
      </c>
      <c r="JF632" s="16" t="s">
        <v>865</v>
      </c>
      <c r="JG632" s="16" t="s">
        <v>843</v>
      </c>
      <c r="JH632" s="16" t="s">
        <v>7577</v>
      </c>
      <c r="JJ632" s="16" t="s">
        <v>865</v>
      </c>
      <c r="KF632" s="16" t="s">
        <v>4411</v>
      </c>
      <c r="KI632" s="16" t="s">
        <v>4982</v>
      </c>
      <c r="KK632" s="16" t="s">
        <v>4892</v>
      </c>
      <c r="KM632" s="16" t="s">
        <v>7613</v>
      </c>
      <c r="KO632" s="16" t="s">
        <v>10307</v>
      </c>
      <c r="KP632" s="16" t="s">
        <v>10306</v>
      </c>
      <c r="KQ632" s="16" t="s">
        <v>8694</v>
      </c>
      <c r="KR632" s="16" t="s">
        <v>12120</v>
      </c>
      <c r="KS632" s="16" t="s">
        <v>10308</v>
      </c>
      <c r="KT632" s="16" t="s">
        <v>8696</v>
      </c>
      <c r="KU632" s="16" t="s">
        <v>844</v>
      </c>
      <c r="KV632" s="16" t="s">
        <v>8696</v>
      </c>
      <c r="KW632" s="16" t="s">
        <v>851</v>
      </c>
      <c r="KY632" s="16" t="s">
        <v>486</v>
      </c>
      <c r="LC632" s="16" t="s">
        <v>10879</v>
      </c>
      <c r="LF632" s="16" t="s">
        <v>11654</v>
      </c>
      <c r="LI632" s="16" t="s">
        <v>11655</v>
      </c>
      <c r="LJ632" s="16" t="s">
        <v>843</v>
      </c>
      <c r="LL632" s="16" t="s">
        <v>8711</v>
      </c>
      <c r="LM632" s="16" t="s">
        <v>8741</v>
      </c>
      <c r="LO632" s="16" t="s">
        <v>843</v>
      </c>
      <c r="LP632" s="16" t="s">
        <v>1056</v>
      </c>
      <c r="LQ632" s="16" t="s">
        <v>844</v>
      </c>
      <c r="LR632" s="16" t="s">
        <v>844</v>
      </c>
      <c r="LS632" s="16" t="s">
        <v>844</v>
      </c>
      <c r="LT632" s="16" t="s">
        <v>844</v>
      </c>
      <c r="LU632" s="16" t="s">
        <v>843</v>
      </c>
      <c r="LV632" s="16" t="s">
        <v>843</v>
      </c>
      <c r="LW632" s="16" t="s">
        <v>843</v>
      </c>
      <c r="LX632" s="16" t="s">
        <v>844</v>
      </c>
      <c r="LY632" s="16" t="s">
        <v>843</v>
      </c>
      <c r="LZ632" s="16" t="s">
        <v>843</v>
      </c>
      <c r="MA632" s="16" t="s">
        <v>843</v>
      </c>
      <c r="MB632" s="16" t="s">
        <v>843</v>
      </c>
      <c r="MC632" s="16" t="s">
        <v>843</v>
      </c>
      <c r="ME632" s="16" t="s">
        <v>11656</v>
      </c>
      <c r="MF632" s="16" t="s">
        <v>8847</v>
      </c>
      <c r="MJ632" s="16" t="s">
        <v>1835</v>
      </c>
      <c r="MP632" s="16" t="s">
        <v>1829</v>
      </c>
      <c r="MQ632" s="16" t="s">
        <v>1783</v>
      </c>
      <c r="MR632" s="16" t="s">
        <v>470</v>
      </c>
      <c r="MS632" s="16" t="s">
        <v>12067</v>
      </c>
      <c r="MT632" s="16" t="s">
        <v>8931</v>
      </c>
      <c r="MU632" s="16" t="s">
        <v>817</v>
      </c>
      <c r="NC632" s="16" t="s">
        <v>486</v>
      </c>
      <c r="ND632" s="16" t="s">
        <v>486</v>
      </c>
      <c r="NE632" s="16" t="s">
        <v>486</v>
      </c>
      <c r="NG632" s="16" t="s">
        <v>1378</v>
      </c>
      <c r="NI632" s="16" t="s">
        <v>11658</v>
      </c>
      <c r="NR632" s="16" t="s">
        <v>451</v>
      </c>
      <c r="NS632" s="16" t="s">
        <v>462</v>
      </c>
      <c r="NT632" s="16" t="s">
        <v>478</v>
      </c>
      <c r="NU632" s="16">
        <v>1.1910000000000001</v>
      </c>
      <c r="NV632" s="16" t="s">
        <v>451</v>
      </c>
      <c r="NW632" s="16" t="s">
        <v>1175</v>
      </c>
      <c r="NX632" s="16" t="s">
        <v>1142</v>
      </c>
      <c r="OB632" s="16" t="s">
        <v>833</v>
      </c>
      <c r="OC632" s="16" t="s">
        <v>451</v>
      </c>
    </row>
    <row r="633" spans="1:393" x14ac:dyDescent="0.25">
      <c r="A633" s="16" t="s">
        <v>9676</v>
      </c>
      <c r="B633" s="16" t="s">
        <v>844</v>
      </c>
      <c r="C633" s="16" t="s">
        <v>972</v>
      </c>
      <c r="D633" s="16" t="s">
        <v>844</v>
      </c>
      <c r="E633" s="16" t="s">
        <v>843</v>
      </c>
      <c r="F633" s="16" t="s">
        <v>843</v>
      </c>
      <c r="G633" s="16" t="s">
        <v>843</v>
      </c>
      <c r="H633" s="16" t="s">
        <v>843</v>
      </c>
      <c r="I633" s="16" t="s">
        <v>843</v>
      </c>
      <c r="J633" s="16" t="s">
        <v>843</v>
      </c>
      <c r="K633" s="16" t="s">
        <v>843</v>
      </c>
      <c r="L633" s="16" t="s">
        <v>843</v>
      </c>
      <c r="M633" s="16" t="s">
        <v>843</v>
      </c>
      <c r="N633" s="16" t="s">
        <v>843</v>
      </c>
      <c r="O633" s="16" t="s">
        <v>843</v>
      </c>
      <c r="Q633" s="16" t="s">
        <v>844</v>
      </c>
      <c r="R633" s="16">
        <v>69</v>
      </c>
      <c r="T633" s="16" t="s">
        <v>470</v>
      </c>
      <c r="U633" s="16" t="s">
        <v>844</v>
      </c>
      <c r="V633" s="16" t="s">
        <v>843</v>
      </c>
      <c r="W633" s="16" t="s">
        <v>844</v>
      </c>
      <c r="X633" s="16" t="s">
        <v>843</v>
      </c>
      <c r="Y633" s="16" t="s">
        <v>843</v>
      </c>
      <c r="Z633" s="16" t="s">
        <v>843</v>
      </c>
      <c r="AA633" s="16" t="s">
        <v>843</v>
      </c>
      <c r="AB633" s="16" t="s">
        <v>843</v>
      </c>
      <c r="AC633" s="16" t="s">
        <v>843</v>
      </c>
      <c r="AD633" s="16" t="s">
        <v>867</v>
      </c>
      <c r="AF633" s="16" t="s">
        <v>11659</v>
      </c>
      <c r="AG633" s="16" t="s">
        <v>12121</v>
      </c>
      <c r="AH633" s="16" t="s">
        <v>844</v>
      </c>
      <c r="AI633" s="16" t="s">
        <v>843</v>
      </c>
      <c r="AJ633" s="16" t="s">
        <v>844</v>
      </c>
      <c r="AK633" s="16" t="s">
        <v>844</v>
      </c>
      <c r="AL633" s="16" t="s">
        <v>843</v>
      </c>
      <c r="AM633" s="16" t="s">
        <v>844</v>
      </c>
      <c r="AN633" s="16" t="s">
        <v>843</v>
      </c>
      <c r="AO633" s="16" t="s">
        <v>843</v>
      </c>
      <c r="AP633" s="16" t="s">
        <v>843</v>
      </c>
      <c r="AQ633" s="16" t="s">
        <v>844</v>
      </c>
      <c r="AR633" s="16" t="s">
        <v>11809</v>
      </c>
      <c r="AS633" s="16" t="s">
        <v>844</v>
      </c>
      <c r="AT633" s="16" t="s">
        <v>844</v>
      </c>
      <c r="AU633" s="16" t="s">
        <v>843</v>
      </c>
      <c r="AV633" s="16" t="s">
        <v>843</v>
      </c>
      <c r="AW633" s="16" t="s">
        <v>843</v>
      </c>
      <c r="AX633" s="16" t="s">
        <v>843</v>
      </c>
      <c r="AY633" s="16" t="s">
        <v>843</v>
      </c>
      <c r="AZ633" s="16" t="s">
        <v>4437</v>
      </c>
      <c r="BA633" s="16" t="s">
        <v>4437</v>
      </c>
      <c r="BF633" s="16" t="s">
        <v>844</v>
      </c>
      <c r="BI633" s="16" t="s">
        <v>7785</v>
      </c>
      <c r="BJ633" s="16" t="s">
        <v>843</v>
      </c>
      <c r="BK633" s="16" t="s">
        <v>843</v>
      </c>
      <c r="BL633" s="16" t="s">
        <v>843</v>
      </c>
      <c r="BM633" s="16" t="s">
        <v>843</v>
      </c>
      <c r="BN633" s="16" t="s">
        <v>843</v>
      </c>
      <c r="BO633" s="16" t="s">
        <v>844</v>
      </c>
      <c r="BP633" s="16" t="s">
        <v>843</v>
      </c>
      <c r="BQ633" s="16" t="s">
        <v>843</v>
      </c>
      <c r="DX633" s="16" t="s">
        <v>867</v>
      </c>
      <c r="DY633" s="16" t="s">
        <v>867</v>
      </c>
      <c r="ES633" s="16" t="s">
        <v>867</v>
      </c>
      <c r="EU633" s="16" t="s">
        <v>7813</v>
      </c>
      <c r="EV633" s="16" t="s">
        <v>865</v>
      </c>
      <c r="FF633" s="16" t="s">
        <v>7836</v>
      </c>
      <c r="HC633" s="16" t="s">
        <v>867</v>
      </c>
      <c r="HD633" s="16" t="s">
        <v>865</v>
      </c>
      <c r="JA633" s="16" t="s">
        <v>4816</v>
      </c>
      <c r="JB633" s="16" t="s">
        <v>865</v>
      </c>
      <c r="JC633" s="16" t="s">
        <v>865</v>
      </c>
      <c r="JD633" s="16" t="s">
        <v>865</v>
      </c>
      <c r="JE633" s="16" t="s">
        <v>865</v>
      </c>
      <c r="JF633" s="16" t="s">
        <v>865</v>
      </c>
      <c r="JG633" s="16" t="s">
        <v>843</v>
      </c>
      <c r="JH633" s="16" t="s">
        <v>4846</v>
      </c>
      <c r="KF633" s="16" t="s">
        <v>4411</v>
      </c>
      <c r="KI633" s="16" t="s">
        <v>4846</v>
      </c>
      <c r="KO633" s="16" t="s">
        <v>10311</v>
      </c>
      <c r="KP633" s="16" t="s">
        <v>10310</v>
      </c>
      <c r="KQ633" s="16" t="s">
        <v>8694</v>
      </c>
      <c r="KR633" s="16" t="s">
        <v>12122</v>
      </c>
      <c r="KS633" s="16" t="s">
        <v>10312</v>
      </c>
      <c r="KT633" s="16" t="s">
        <v>9148</v>
      </c>
      <c r="KU633" s="16" t="s">
        <v>844</v>
      </c>
      <c r="KV633" s="16" t="s">
        <v>9148</v>
      </c>
      <c r="KW633" s="16" t="s">
        <v>851</v>
      </c>
      <c r="KX633" s="16" t="s">
        <v>487</v>
      </c>
      <c r="KY633" s="16" t="s">
        <v>487</v>
      </c>
      <c r="KZ633" s="16" t="s">
        <v>487</v>
      </c>
      <c r="LC633" s="16" t="s">
        <v>10879</v>
      </c>
      <c r="LF633" s="16" t="s">
        <v>11654</v>
      </c>
      <c r="LI633" s="16" t="s">
        <v>11655</v>
      </c>
      <c r="LJ633" s="16" t="s">
        <v>843</v>
      </c>
      <c r="LL633" s="16" t="s">
        <v>8711</v>
      </c>
      <c r="LM633" s="16" t="s">
        <v>8741</v>
      </c>
      <c r="LO633" s="16" t="s">
        <v>843</v>
      </c>
      <c r="LP633" s="16" t="s">
        <v>843</v>
      </c>
      <c r="LQ633" s="16" t="s">
        <v>844</v>
      </c>
      <c r="LR633" s="16" t="s">
        <v>843</v>
      </c>
      <c r="LS633" s="16" t="s">
        <v>844</v>
      </c>
      <c r="LT633" s="16" t="s">
        <v>843</v>
      </c>
      <c r="LU633" s="16" t="s">
        <v>844</v>
      </c>
      <c r="LV633" s="16" t="s">
        <v>843</v>
      </c>
      <c r="LW633" s="16" t="s">
        <v>844</v>
      </c>
      <c r="LX633" s="16" t="s">
        <v>843</v>
      </c>
      <c r="LY633" s="16" t="s">
        <v>843</v>
      </c>
      <c r="LZ633" s="16" t="s">
        <v>843</v>
      </c>
      <c r="MA633" s="16" t="s">
        <v>843</v>
      </c>
      <c r="MB633" s="16" t="s">
        <v>843</v>
      </c>
      <c r="MC633" s="16" t="s">
        <v>843</v>
      </c>
      <c r="ME633" s="16" t="s">
        <v>11656</v>
      </c>
      <c r="MF633" s="16" t="s">
        <v>8847</v>
      </c>
      <c r="MP633" s="16" t="s">
        <v>1824</v>
      </c>
      <c r="MR633" s="16" t="s">
        <v>470</v>
      </c>
      <c r="MS633" s="16" t="s">
        <v>12067</v>
      </c>
      <c r="MT633" s="16" t="s">
        <v>9009</v>
      </c>
      <c r="NC633" s="16" t="s">
        <v>487</v>
      </c>
      <c r="NE633" s="16" t="s">
        <v>487</v>
      </c>
      <c r="NF633" s="16" t="s">
        <v>486</v>
      </c>
      <c r="NG633" s="16" t="s">
        <v>1380</v>
      </c>
      <c r="NI633" s="16" t="s">
        <v>11658</v>
      </c>
      <c r="NR633" s="16" t="s">
        <v>878</v>
      </c>
      <c r="NS633" s="16" t="s">
        <v>462</v>
      </c>
      <c r="NT633" s="16" t="s">
        <v>482</v>
      </c>
      <c r="NU633" s="16">
        <v>0.79400000000000004</v>
      </c>
      <c r="NV633" s="16" t="s">
        <v>457</v>
      </c>
      <c r="NW633" s="16" t="s">
        <v>1177</v>
      </c>
      <c r="NX633" s="16" t="s">
        <v>1142</v>
      </c>
      <c r="OB633" s="16" t="s">
        <v>833</v>
      </c>
      <c r="OC633" s="16" t="s">
        <v>878</v>
      </c>
    </row>
    <row r="634" spans="1:393" x14ac:dyDescent="0.25">
      <c r="A634" s="16" t="s">
        <v>12123</v>
      </c>
      <c r="B634" s="16" t="s">
        <v>844</v>
      </c>
      <c r="C634" s="16" t="s">
        <v>972</v>
      </c>
      <c r="D634" s="16" t="s">
        <v>844</v>
      </c>
      <c r="E634" s="16" t="s">
        <v>843</v>
      </c>
      <c r="F634" s="16" t="s">
        <v>843</v>
      </c>
      <c r="G634" s="16" t="s">
        <v>843</v>
      </c>
      <c r="H634" s="16" t="s">
        <v>843</v>
      </c>
      <c r="I634" s="16" t="s">
        <v>843</v>
      </c>
      <c r="J634" s="16" t="s">
        <v>843</v>
      </c>
      <c r="K634" s="16" t="s">
        <v>843</v>
      </c>
      <c r="L634" s="16" t="s">
        <v>843</v>
      </c>
      <c r="M634" s="16" t="s">
        <v>843</v>
      </c>
      <c r="N634" s="16" t="s">
        <v>843</v>
      </c>
      <c r="O634" s="16" t="s">
        <v>843</v>
      </c>
      <c r="Q634" s="16" t="s">
        <v>844</v>
      </c>
      <c r="R634" s="16">
        <v>38</v>
      </c>
      <c r="T634" s="16" t="s">
        <v>474</v>
      </c>
      <c r="U634" s="16" t="s">
        <v>843</v>
      </c>
      <c r="V634" s="16" t="s">
        <v>844</v>
      </c>
      <c r="W634" s="16" t="s">
        <v>843</v>
      </c>
      <c r="X634" s="16" t="s">
        <v>844</v>
      </c>
      <c r="Y634" s="16" t="s">
        <v>843</v>
      </c>
      <c r="Z634" s="16" t="s">
        <v>843</v>
      </c>
      <c r="AA634" s="16" t="s">
        <v>843</v>
      </c>
      <c r="AB634" s="16" t="s">
        <v>843</v>
      </c>
      <c r="AC634" s="16" t="s">
        <v>843</v>
      </c>
      <c r="AD634" s="16" t="s">
        <v>867</v>
      </c>
      <c r="AF634" s="16" t="s">
        <v>11879</v>
      </c>
      <c r="AG634" s="16" t="s">
        <v>11652</v>
      </c>
      <c r="AH634" s="16" t="s">
        <v>844</v>
      </c>
      <c r="AI634" s="16" t="s">
        <v>843</v>
      </c>
      <c r="AJ634" s="16" t="s">
        <v>844</v>
      </c>
      <c r="AK634" s="16" t="s">
        <v>843</v>
      </c>
      <c r="AL634" s="16" t="s">
        <v>844</v>
      </c>
      <c r="AM634" s="16" t="s">
        <v>844</v>
      </c>
      <c r="AN634" s="16" t="s">
        <v>843</v>
      </c>
      <c r="AO634" s="16" t="s">
        <v>843</v>
      </c>
      <c r="AP634" s="16" t="s">
        <v>843</v>
      </c>
      <c r="AQ634" s="16" t="s">
        <v>844</v>
      </c>
      <c r="AR634" s="16" t="s">
        <v>4433</v>
      </c>
      <c r="AS634" s="16" t="s">
        <v>843</v>
      </c>
      <c r="AT634" s="16" t="s">
        <v>843</v>
      </c>
      <c r="AU634" s="16" t="s">
        <v>843</v>
      </c>
      <c r="AV634" s="16" t="s">
        <v>843</v>
      </c>
      <c r="AW634" s="16" t="s">
        <v>843</v>
      </c>
      <c r="AX634" s="16" t="s">
        <v>843</v>
      </c>
      <c r="AY634" s="16" t="s">
        <v>844</v>
      </c>
      <c r="BF634" s="16" t="s">
        <v>844</v>
      </c>
      <c r="BH634" s="16" t="s">
        <v>7380</v>
      </c>
      <c r="BI634" s="16" t="s">
        <v>7782</v>
      </c>
      <c r="BJ634" s="16" t="s">
        <v>843</v>
      </c>
      <c r="BK634" s="16" t="s">
        <v>843</v>
      </c>
      <c r="BL634" s="16" t="s">
        <v>843</v>
      </c>
      <c r="BM634" s="16" t="s">
        <v>843</v>
      </c>
      <c r="BN634" s="16" t="s">
        <v>844</v>
      </c>
      <c r="BO634" s="16" t="s">
        <v>843</v>
      </c>
      <c r="BP634" s="16" t="s">
        <v>843</v>
      </c>
      <c r="BQ634" s="16" t="s">
        <v>843</v>
      </c>
      <c r="DX634" s="16" t="s">
        <v>865</v>
      </c>
      <c r="ES634" s="16" t="s">
        <v>865</v>
      </c>
      <c r="EU634" s="16" t="s">
        <v>7810</v>
      </c>
      <c r="EV634" s="16" t="s">
        <v>865</v>
      </c>
      <c r="HC634" s="16" t="s">
        <v>865</v>
      </c>
      <c r="JA634" s="16" t="s">
        <v>4816</v>
      </c>
      <c r="JB634" s="16" t="s">
        <v>865</v>
      </c>
      <c r="JC634" s="16" t="s">
        <v>865</v>
      </c>
      <c r="JD634" s="16" t="s">
        <v>865</v>
      </c>
      <c r="JE634" s="16" t="s">
        <v>865</v>
      </c>
      <c r="JF634" s="16" t="s">
        <v>865</v>
      </c>
      <c r="JG634" s="16" t="s">
        <v>1056</v>
      </c>
      <c r="JH634" s="16" t="s">
        <v>7577</v>
      </c>
      <c r="JJ634" s="16" t="s">
        <v>865</v>
      </c>
      <c r="KF634" s="16" t="s">
        <v>4926</v>
      </c>
      <c r="KI634" s="16" t="s">
        <v>4993</v>
      </c>
      <c r="KO634" s="16" t="s">
        <v>10318</v>
      </c>
      <c r="KP634" s="16" t="s">
        <v>10317</v>
      </c>
      <c r="KQ634" s="16" t="s">
        <v>8694</v>
      </c>
      <c r="KR634" s="16" t="s">
        <v>12124</v>
      </c>
      <c r="KS634" s="16" t="s">
        <v>10319</v>
      </c>
      <c r="KT634" s="16" t="s">
        <v>8696</v>
      </c>
      <c r="KU634" s="16" t="s">
        <v>844</v>
      </c>
      <c r="KV634" s="16" t="s">
        <v>8696</v>
      </c>
      <c r="KW634" s="16" t="s">
        <v>851</v>
      </c>
      <c r="KY634" s="16" t="s">
        <v>486</v>
      </c>
      <c r="LC634" s="16" t="s">
        <v>10879</v>
      </c>
      <c r="LF634" s="16" t="s">
        <v>11654</v>
      </c>
      <c r="LI634" s="16" t="s">
        <v>11655</v>
      </c>
      <c r="LJ634" s="16" t="s">
        <v>843</v>
      </c>
      <c r="LL634" s="16" t="s">
        <v>8711</v>
      </c>
      <c r="LM634" s="16" t="s">
        <v>8741</v>
      </c>
      <c r="LO634" s="16" t="s">
        <v>844</v>
      </c>
      <c r="LP634" s="16" t="s">
        <v>1056</v>
      </c>
      <c r="LQ634" s="16" t="s">
        <v>8732</v>
      </c>
      <c r="LR634" s="16" t="s">
        <v>1056</v>
      </c>
      <c r="LS634" s="16" t="s">
        <v>1056</v>
      </c>
      <c r="LT634" s="16" t="s">
        <v>1056</v>
      </c>
      <c r="LU634" s="16" t="s">
        <v>1056</v>
      </c>
      <c r="LV634" s="16" t="s">
        <v>843</v>
      </c>
      <c r="LW634" s="16" t="s">
        <v>8732</v>
      </c>
      <c r="LX634" s="16" t="s">
        <v>843</v>
      </c>
      <c r="LY634" s="16" t="s">
        <v>844</v>
      </c>
      <c r="LZ634" s="16" t="s">
        <v>843</v>
      </c>
      <c r="MA634" s="16" t="s">
        <v>843</v>
      </c>
      <c r="MB634" s="16" t="s">
        <v>843</v>
      </c>
      <c r="MC634" s="16" t="s">
        <v>844</v>
      </c>
      <c r="ME634" s="16" t="s">
        <v>11656</v>
      </c>
      <c r="MF634" s="16" t="s">
        <v>8847</v>
      </c>
      <c r="MO634" s="16" t="s">
        <v>1817</v>
      </c>
      <c r="MP634" s="16" t="s">
        <v>1827</v>
      </c>
      <c r="MR634" s="16" t="s">
        <v>474</v>
      </c>
      <c r="MS634" s="16" t="s">
        <v>12067</v>
      </c>
      <c r="MT634" s="16" t="s">
        <v>8904</v>
      </c>
      <c r="MU634" s="16" t="s">
        <v>817</v>
      </c>
      <c r="NC634" s="16" t="s">
        <v>486</v>
      </c>
      <c r="NE634" s="16" t="s">
        <v>486</v>
      </c>
      <c r="NG634" s="16" t="s">
        <v>1380</v>
      </c>
      <c r="NI634" s="16" t="s">
        <v>11658</v>
      </c>
      <c r="NR634" s="16" t="s">
        <v>451</v>
      </c>
      <c r="NS634" s="16" t="s">
        <v>462</v>
      </c>
      <c r="NT634" s="16" t="s">
        <v>478</v>
      </c>
      <c r="NU634" s="16">
        <v>1.1910000000000001</v>
      </c>
      <c r="NV634" s="16" t="s">
        <v>451</v>
      </c>
      <c r="NW634" s="16" t="s">
        <v>1181</v>
      </c>
      <c r="NX634" s="16" t="s">
        <v>1142</v>
      </c>
      <c r="OB634" s="16" t="s">
        <v>833</v>
      </c>
      <c r="OC634" s="16" t="s">
        <v>451</v>
      </c>
    </row>
    <row r="635" spans="1:393" x14ac:dyDescent="0.25">
      <c r="A635" s="16" t="s">
        <v>12125</v>
      </c>
      <c r="B635" s="16" t="s">
        <v>1056</v>
      </c>
      <c r="C635" s="16" t="s">
        <v>972</v>
      </c>
      <c r="D635" s="16" t="s">
        <v>844</v>
      </c>
      <c r="E635" s="16" t="s">
        <v>843</v>
      </c>
      <c r="F635" s="16" t="s">
        <v>843</v>
      </c>
      <c r="G635" s="16" t="s">
        <v>843</v>
      </c>
      <c r="H635" s="16" t="s">
        <v>843</v>
      </c>
      <c r="I635" s="16" t="s">
        <v>843</v>
      </c>
      <c r="J635" s="16" t="s">
        <v>843</v>
      </c>
      <c r="K635" s="16" t="s">
        <v>843</v>
      </c>
      <c r="L635" s="16" t="s">
        <v>843</v>
      </c>
      <c r="M635" s="16" t="s">
        <v>843</v>
      </c>
      <c r="N635" s="16" t="s">
        <v>843</v>
      </c>
      <c r="O635" s="16" t="s">
        <v>843</v>
      </c>
      <c r="Q635" s="16" t="s">
        <v>844</v>
      </c>
      <c r="R635" s="16">
        <v>35</v>
      </c>
      <c r="T635" s="16" t="s">
        <v>470</v>
      </c>
      <c r="U635" s="16" t="s">
        <v>844</v>
      </c>
      <c r="V635" s="16" t="s">
        <v>843</v>
      </c>
      <c r="W635" s="16" t="s">
        <v>844</v>
      </c>
      <c r="X635" s="16" t="s">
        <v>843</v>
      </c>
      <c r="Y635" s="16" t="s">
        <v>843</v>
      </c>
      <c r="Z635" s="16" t="s">
        <v>843</v>
      </c>
      <c r="AA635" s="16" t="s">
        <v>843</v>
      </c>
      <c r="AB635" s="16" t="s">
        <v>844</v>
      </c>
      <c r="AC635" s="16" t="s">
        <v>843</v>
      </c>
      <c r="AD635" s="16" t="s">
        <v>867</v>
      </c>
      <c r="AF635" s="16" t="s">
        <v>11879</v>
      </c>
      <c r="AG635" s="16" t="s">
        <v>11652</v>
      </c>
      <c r="AH635" s="16" t="s">
        <v>844</v>
      </c>
      <c r="AI635" s="16" t="s">
        <v>843</v>
      </c>
      <c r="AJ635" s="16" t="s">
        <v>844</v>
      </c>
      <c r="AK635" s="16" t="s">
        <v>843</v>
      </c>
      <c r="AL635" s="16" t="s">
        <v>844</v>
      </c>
      <c r="AM635" s="16" t="s">
        <v>844</v>
      </c>
      <c r="AN635" s="16" t="s">
        <v>843</v>
      </c>
      <c r="AO635" s="16" t="s">
        <v>843</v>
      </c>
      <c r="AP635" s="16" t="s">
        <v>843</v>
      </c>
      <c r="AQ635" s="16" t="s">
        <v>844</v>
      </c>
      <c r="AR635" s="16" t="s">
        <v>4433</v>
      </c>
      <c r="AS635" s="16" t="s">
        <v>843</v>
      </c>
      <c r="AT635" s="16" t="s">
        <v>843</v>
      </c>
      <c r="AU635" s="16" t="s">
        <v>843</v>
      </c>
      <c r="AV635" s="16" t="s">
        <v>843</v>
      </c>
      <c r="AW635" s="16" t="s">
        <v>843</v>
      </c>
      <c r="AX635" s="16" t="s">
        <v>843</v>
      </c>
      <c r="AY635" s="16" t="s">
        <v>844</v>
      </c>
      <c r="BF635" s="16" t="s">
        <v>844</v>
      </c>
      <c r="BH635" s="16" t="s">
        <v>7380</v>
      </c>
      <c r="BI635" s="16" t="s">
        <v>7782</v>
      </c>
      <c r="BJ635" s="16" t="s">
        <v>843</v>
      </c>
      <c r="BK635" s="16" t="s">
        <v>843</v>
      </c>
      <c r="BL635" s="16" t="s">
        <v>843</v>
      </c>
      <c r="BM635" s="16" t="s">
        <v>843</v>
      </c>
      <c r="BN635" s="16" t="s">
        <v>844</v>
      </c>
      <c r="BO635" s="16" t="s">
        <v>843</v>
      </c>
      <c r="BP635" s="16" t="s">
        <v>843</v>
      </c>
      <c r="BQ635" s="16" t="s">
        <v>843</v>
      </c>
      <c r="DX635" s="16" t="s">
        <v>865</v>
      </c>
      <c r="ES635" s="16" t="s">
        <v>865</v>
      </c>
      <c r="EU635" s="16" t="s">
        <v>7810</v>
      </c>
      <c r="EV635" s="16" t="s">
        <v>865</v>
      </c>
      <c r="FT635" s="16" t="s">
        <v>865</v>
      </c>
      <c r="HC635" s="16" t="s">
        <v>865</v>
      </c>
      <c r="JA635" s="16" t="s">
        <v>4816</v>
      </c>
      <c r="JB635" s="16" t="s">
        <v>865</v>
      </c>
      <c r="JC635" s="16" t="s">
        <v>865</v>
      </c>
      <c r="JD635" s="16" t="s">
        <v>865</v>
      </c>
      <c r="JE635" s="16" t="s">
        <v>865</v>
      </c>
      <c r="JF635" s="16" t="s">
        <v>865</v>
      </c>
      <c r="JG635" s="16" t="s">
        <v>1056</v>
      </c>
      <c r="JH635" s="16" t="s">
        <v>7577</v>
      </c>
      <c r="JJ635" s="16" t="s">
        <v>865</v>
      </c>
      <c r="KF635" s="16" t="s">
        <v>4926</v>
      </c>
      <c r="KI635" s="16" t="s">
        <v>4982</v>
      </c>
      <c r="KK635" s="16" t="s">
        <v>4910</v>
      </c>
      <c r="KM635" s="16" t="s">
        <v>7616</v>
      </c>
      <c r="KO635" s="16" t="s">
        <v>10318</v>
      </c>
      <c r="KP635" s="16" t="s">
        <v>10317</v>
      </c>
      <c r="KQ635" s="16" t="s">
        <v>8694</v>
      </c>
      <c r="KR635" s="16" t="s">
        <v>12126</v>
      </c>
      <c r="KS635" s="16" t="s">
        <v>10319</v>
      </c>
      <c r="KT635" s="16" t="s">
        <v>8696</v>
      </c>
      <c r="KU635" s="16" t="s">
        <v>844</v>
      </c>
      <c r="KV635" s="16" t="s">
        <v>8696</v>
      </c>
      <c r="KW635" s="16" t="s">
        <v>851</v>
      </c>
      <c r="KY635" s="16" t="s">
        <v>486</v>
      </c>
      <c r="LC635" s="16" t="s">
        <v>10879</v>
      </c>
      <c r="LF635" s="16" t="s">
        <v>11654</v>
      </c>
      <c r="LI635" s="16" t="s">
        <v>11655</v>
      </c>
      <c r="LJ635" s="16" t="s">
        <v>843</v>
      </c>
      <c r="LL635" s="16" t="s">
        <v>8711</v>
      </c>
      <c r="LM635" s="16" t="s">
        <v>8741</v>
      </c>
      <c r="LO635" s="16" t="s">
        <v>844</v>
      </c>
      <c r="LP635" s="16" t="s">
        <v>1056</v>
      </c>
      <c r="LQ635" s="16" t="s">
        <v>8732</v>
      </c>
      <c r="LR635" s="16" t="s">
        <v>1056</v>
      </c>
      <c r="LS635" s="16" t="s">
        <v>1056</v>
      </c>
      <c r="LT635" s="16" t="s">
        <v>1056</v>
      </c>
      <c r="LU635" s="16" t="s">
        <v>1056</v>
      </c>
      <c r="LV635" s="16" t="s">
        <v>843</v>
      </c>
      <c r="LW635" s="16" t="s">
        <v>8732</v>
      </c>
      <c r="LX635" s="16" t="s">
        <v>843</v>
      </c>
      <c r="LY635" s="16" t="s">
        <v>844</v>
      </c>
      <c r="LZ635" s="16" t="s">
        <v>843</v>
      </c>
      <c r="MA635" s="16" t="s">
        <v>843</v>
      </c>
      <c r="MB635" s="16" t="s">
        <v>843</v>
      </c>
      <c r="MC635" s="16" t="s">
        <v>844</v>
      </c>
      <c r="ME635" s="16" t="s">
        <v>11656</v>
      </c>
      <c r="MF635" s="16" t="s">
        <v>8847</v>
      </c>
      <c r="MJ635" s="16" t="s">
        <v>1840</v>
      </c>
      <c r="MO635" s="16" t="s">
        <v>1817</v>
      </c>
      <c r="MP635" s="16" t="s">
        <v>1829</v>
      </c>
      <c r="MQ635" s="16" t="s">
        <v>1787</v>
      </c>
      <c r="MR635" s="16" t="s">
        <v>470</v>
      </c>
      <c r="MS635" s="16" t="s">
        <v>12067</v>
      </c>
      <c r="MT635" s="16" t="s">
        <v>8904</v>
      </c>
      <c r="MU635" s="16" t="s">
        <v>817</v>
      </c>
      <c r="NC635" s="16" t="s">
        <v>486</v>
      </c>
      <c r="ND635" s="16" t="s">
        <v>486</v>
      </c>
      <c r="NE635" s="16" t="s">
        <v>486</v>
      </c>
      <c r="NG635" s="16" t="s">
        <v>1380</v>
      </c>
      <c r="NI635" s="16" t="s">
        <v>11658</v>
      </c>
      <c r="NR635" s="16" t="s">
        <v>451</v>
      </c>
      <c r="NS635" s="16" t="s">
        <v>462</v>
      </c>
      <c r="NT635" s="16" t="s">
        <v>478</v>
      </c>
      <c r="NU635" s="16">
        <v>1.1910000000000001</v>
      </c>
      <c r="NV635" s="16" t="s">
        <v>451</v>
      </c>
      <c r="NW635" s="16" t="s">
        <v>1175</v>
      </c>
      <c r="NX635" s="16" t="s">
        <v>1142</v>
      </c>
      <c r="OB635" s="16" t="s">
        <v>833</v>
      </c>
      <c r="OC635" s="16" t="s">
        <v>451</v>
      </c>
    </row>
    <row r="636" spans="1:393" x14ac:dyDescent="0.25">
      <c r="A636" s="16" t="s">
        <v>12127</v>
      </c>
      <c r="B636" s="16" t="s">
        <v>8732</v>
      </c>
      <c r="C636" s="16" t="s">
        <v>972</v>
      </c>
      <c r="D636" s="16" t="s">
        <v>844</v>
      </c>
      <c r="E636" s="16" t="s">
        <v>843</v>
      </c>
      <c r="F636" s="16" t="s">
        <v>843</v>
      </c>
      <c r="G636" s="16" t="s">
        <v>843</v>
      </c>
      <c r="H636" s="16" t="s">
        <v>843</v>
      </c>
      <c r="I636" s="16" t="s">
        <v>843</v>
      </c>
      <c r="J636" s="16" t="s">
        <v>843</v>
      </c>
      <c r="K636" s="16" t="s">
        <v>843</v>
      </c>
      <c r="L636" s="16" t="s">
        <v>843</v>
      </c>
      <c r="M636" s="16" t="s">
        <v>843</v>
      </c>
      <c r="N636" s="16" t="s">
        <v>843</v>
      </c>
      <c r="O636" s="16" t="s">
        <v>843</v>
      </c>
      <c r="Q636" s="16" t="s">
        <v>844</v>
      </c>
      <c r="R636" s="16">
        <v>67</v>
      </c>
      <c r="T636" s="16" t="s">
        <v>470</v>
      </c>
      <c r="U636" s="16" t="s">
        <v>844</v>
      </c>
      <c r="V636" s="16" t="s">
        <v>843</v>
      </c>
      <c r="W636" s="16" t="s">
        <v>844</v>
      </c>
      <c r="X636" s="16" t="s">
        <v>843</v>
      </c>
      <c r="Y636" s="16" t="s">
        <v>843</v>
      </c>
      <c r="Z636" s="16" t="s">
        <v>843</v>
      </c>
      <c r="AA636" s="16" t="s">
        <v>843</v>
      </c>
      <c r="AB636" s="16" t="s">
        <v>843</v>
      </c>
      <c r="AC636" s="16" t="s">
        <v>843</v>
      </c>
      <c r="AD636" s="16" t="s">
        <v>867</v>
      </c>
      <c r="AF636" s="16" t="s">
        <v>11879</v>
      </c>
      <c r="AG636" s="16" t="s">
        <v>11854</v>
      </c>
      <c r="AH636" s="16" t="s">
        <v>844</v>
      </c>
      <c r="AI636" s="16" t="s">
        <v>843</v>
      </c>
      <c r="AJ636" s="16" t="s">
        <v>844</v>
      </c>
      <c r="AK636" s="16" t="s">
        <v>843</v>
      </c>
      <c r="AL636" s="16" t="s">
        <v>844</v>
      </c>
      <c r="AM636" s="16" t="s">
        <v>843</v>
      </c>
      <c r="AN636" s="16" t="s">
        <v>843</v>
      </c>
      <c r="AO636" s="16" t="s">
        <v>843</v>
      </c>
      <c r="AP636" s="16" t="s">
        <v>843</v>
      </c>
      <c r="AQ636" s="16" t="s">
        <v>843</v>
      </c>
      <c r="AR636" s="16" t="s">
        <v>4433</v>
      </c>
      <c r="AS636" s="16" t="s">
        <v>843</v>
      </c>
      <c r="AT636" s="16" t="s">
        <v>843</v>
      </c>
      <c r="AU636" s="16" t="s">
        <v>843</v>
      </c>
      <c r="AV636" s="16" t="s">
        <v>843</v>
      </c>
      <c r="AW636" s="16" t="s">
        <v>843</v>
      </c>
      <c r="AX636" s="16" t="s">
        <v>843</v>
      </c>
      <c r="AY636" s="16" t="s">
        <v>844</v>
      </c>
      <c r="BF636" s="16" t="s">
        <v>843</v>
      </c>
      <c r="BI636" s="16" t="s">
        <v>7785</v>
      </c>
      <c r="BJ636" s="16" t="s">
        <v>843</v>
      </c>
      <c r="BK636" s="16" t="s">
        <v>843</v>
      </c>
      <c r="BL636" s="16" t="s">
        <v>843</v>
      </c>
      <c r="BM636" s="16" t="s">
        <v>843</v>
      </c>
      <c r="BN636" s="16" t="s">
        <v>843</v>
      </c>
      <c r="BO636" s="16" t="s">
        <v>844</v>
      </c>
      <c r="BP636" s="16" t="s">
        <v>843</v>
      </c>
      <c r="BQ636" s="16" t="s">
        <v>843</v>
      </c>
      <c r="DX636" s="16" t="s">
        <v>867</v>
      </c>
      <c r="DY636" s="16" t="s">
        <v>867</v>
      </c>
      <c r="ES636" s="16" t="s">
        <v>867</v>
      </c>
      <c r="EU636" s="16" t="s">
        <v>7813</v>
      </c>
      <c r="EV636" s="16" t="s">
        <v>865</v>
      </c>
      <c r="FF636" s="16" t="s">
        <v>7836</v>
      </c>
      <c r="HC636" s="16" t="s">
        <v>865</v>
      </c>
      <c r="JA636" s="16" t="s">
        <v>4813</v>
      </c>
      <c r="JB636" s="16" t="s">
        <v>865</v>
      </c>
      <c r="JC636" s="16" t="s">
        <v>865</v>
      </c>
      <c r="JD636" s="16" t="s">
        <v>865</v>
      </c>
      <c r="JE636" s="16" t="s">
        <v>865</v>
      </c>
      <c r="JF636" s="16" t="s">
        <v>865</v>
      </c>
      <c r="JG636" s="16" t="s">
        <v>843</v>
      </c>
      <c r="JH636" s="16" t="s">
        <v>4846</v>
      </c>
      <c r="KF636" s="16" t="s">
        <v>4951</v>
      </c>
      <c r="KI636" s="16" t="s">
        <v>4846</v>
      </c>
      <c r="KO636" s="16" t="s">
        <v>10318</v>
      </c>
      <c r="KP636" s="16" t="s">
        <v>10317</v>
      </c>
      <c r="KQ636" s="16" t="s">
        <v>8694</v>
      </c>
      <c r="KR636" s="16" t="s">
        <v>12128</v>
      </c>
      <c r="KS636" s="16" t="s">
        <v>10319</v>
      </c>
      <c r="KT636" s="16" t="s">
        <v>8696</v>
      </c>
      <c r="KU636" s="16" t="s">
        <v>844</v>
      </c>
      <c r="KV636" s="16" t="s">
        <v>8696</v>
      </c>
      <c r="KW636" s="16" t="s">
        <v>851</v>
      </c>
      <c r="KX636" s="16" t="s">
        <v>487</v>
      </c>
      <c r="KY636" s="16" t="s">
        <v>487</v>
      </c>
      <c r="KZ636" s="16" t="s">
        <v>487</v>
      </c>
      <c r="LC636" s="16" t="s">
        <v>10879</v>
      </c>
      <c r="LF636" s="16" t="s">
        <v>11654</v>
      </c>
      <c r="LI636" s="16" t="s">
        <v>11655</v>
      </c>
      <c r="LJ636" s="16" t="s">
        <v>843</v>
      </c>
      <c r="LL636" s="16" t="s">
        <v>8711</v>
      </c>
      <c r="LM636" s="16" t="s">
        <v>8741</v>
      </c>
      <c r="LO636" s="16" t="s">
        <v>844</v>
      </c>
      <c r="LP636" s="16" t="s">
        <v>1056</v>
      </c>
      <c r="LQ636" s="16" t="s">
        <v>8732</v>
      </c>
      <c r="LR636" s="16" t="s">
        <v>1056</v>
      </c>
      <c r="LS636" s="16" t="s">
        <v>1056</v>
      </c>
      <c r="LT636" s="16" t="s">
        <v>1056</v>
      </c>
      <c r="LU636" s="16" t="s">
        <v>1056</v>
      </c>
      <c r="LV636" s="16" t="s">
        <v>843</v>
      </c>
      <c r="LW636" s="16" t="s">
        <v>8732</v>
      </c>
      <c r="LX636" s="16" t="s">
        <v>843</v>
      </c>
      <c r="LY636" s="16" t="s">
        <v>844</v>
      </c>
      <c r="LZ636" s="16" t="s">
        <v>843</v>
      </c>
      <c r="MA636" s="16" t="s">
        <v>843</v>
      </c>
      <c r="MB636" s="16" t="s">
        <v>843</v>
      </c>
      <c r="MC636" s="16" t="s">
        <v>844</v>
      </c>
      <c r="ME636" s="16" t="s">
        <v>11656</v>
      </c>
      <c r="MF636" s="16" t="s">
        <v>8847</v>
      </c>
      <c r="MO636" s="16" t="s">
        <v>1809</v>
      </c>
      <c r="MP636" s="16" t="s">
        <v>1824</v>
      </c>
      <c r="MR636" s="16" t="s">
        <v>470</v>
      </c>
      <c r="MS636" s="16" t="s">
        <v>12067</v>
      </c>
      <c r="MT636" s="16" t="s">
        <v>8904</v>
      </c>
      <c r="NC636" s="16" t="s">
        <v>487</v>
      </c>
      <c r="NE636" s="16" t="s">
        <v>486</v>
      </c>
      <c r="NG636" s="16" t="s">
        <v>1376</v>
      </c>
      <c r="NI636" s="16" t="s">
        <v>11658</v>
      </c>
      <c r="NR636" s="16" t="s">
        <v>878</v>
      </c>
      <c r="NS636" s="16" t="s">
        <v>462</v>
      </c>
      <c r="NT636" s="16" t="s">
        <v>478</v>
      </c>
      <c r="NU636" s="16">
        <v>1.1910000000000001</v>
      </c>
      <c r="NV636" s="16" t="s">
        <v>457</v>
      </c>
      <c r="NW636" s="16" t="s">
        <v>1177</v>
      </c>
      <c r="NX636" s="16" t="s">
        <v>1142</v>
      </c>
      <c r="OB636" s="16" t="s">
        <v>833</v>
      </c>
      <c r="OC636" s="16" t="s">
        <v>878</v>
      </c>
    </row>
    <row r="637" spans="1:393" x14ac:dyDescent="0.25">
      <c r="A637" s="16" t="s">
        <v>12129</v>
      </c>
      <c r="B637" s="16" t="s">
        <v>8746</v>
      </c>
      <c r="C637" s="16" t="s">
        <v>972</v>
      </c>
      <c r="D637" s="16" t="s">
        <v>844</v>
      </c>
      <c r="E637" s="16" t="s">
        <v>843</v>
      </c>
      <c r="F637" s="16" t="s">
        <v>843</v>
      </c>
      <c r="G637" s="16" t="s">
        <v>843</v>
      </c>
      <c r="H637" s="16" t="s">
        <v>843</v>
      </c>
      <c r="I637" s="16" t="s">
        <v>843</v>
      </c>
      <c r="J637" s="16" t="s">
        <v>843</v>
      </c>
      <c r="K637" s="16" t="s">
        <v>843</v>
      </c>
      <c r="L637" s="16" t="s">
        <v>843</v>
      </c>
      <c r="M637" s="16" t="s">
        <v>843</v>
      </c>
      <c r="N637" s="16" t="s">
        <v>843</v>
      </c>
      <c r="O637" s="16" t="s">
        <v>843</v>
      </c>
      <c r="Q637" s="16" t="s">
        <v>844</v>
      </c>
      <c r="R637" s="16">
        <v>68</v>
      </c>
      <c r="T637" s="16" t="s">
        <v>474</v>
      </c>
      <c r="U637" s="16" t="s">
        <v>843</v>
      </c>
      <c r="V637" s="16" t="s">
        <v>844</v>
      </c>
      <c r="W637" s="16" t="s">
        <v>843</v>
      </c>
      <c r="X637" s="16" t="s">
        <v>844</v>
      </c>
      <c r="Y637" s="16" t="s">
        <v>843</v>
      </c>
      <c r="Z637" s="16" t="s">
        <v>843</v>
      </c>
      <c r="AA637" s="16" t="s">
        <v>843</v>
      </c>
      <c r="AB637" s="16" t="s">
        <v>843</v>
      </c>
      <c r="AC637" s="16" t="s">
        <v>843</v>
      </c>
      <c r="AD637" s="16" t="s">
        <v>867</v>
      </c>
      <c r="AF637" s="16" t="s">
        <v>11879</v>
      </c>
      <c r="AG637" s="16" t="s">
        <v>11891</v>
      </c>
      <c r="AH637" s="16" t="s">
        <v>844</v>
      </c>
      <c r="AI637" s="16" t="s">
        <v>843</v>
      </c>
      <c r="AJ637" s="16" t="s">
        <v>844</v>
      </c>
      <c r="AK637" s="16" t="s">
        <v>843</v>
      </c>
      <c r="AL637" s="16" t="s">
        <v>844</v>
      </c>
      <c r="AM637" s="16" t="s">
        <v>843</v>
      </c>
      <c r="AN637" s="16" t="s">
        <v>843</v>
      </c>
      <c r="AO637" s="16" t="s">
        <v>843</v>
      </c>
      <c r="AP637" s="16" t="s">
        <v>843</v>
      </c>
      <c r="AQ637" s="16" t="s">
        <v>843</v>
      </c>
      <c r="AR637" s="16" t="s">
        <v>4415</v>
      </c>
      <c r="AS637" s="16" t="s">
        <v>844</v>
      </c>
      <c r="AT637" s="16" t="s">
        <v>843</v>
      </c>
      <c r="AU637" s="16" t="s">
        <v>843</v>
      </c>
      <c r="AV637" s="16" t="s">
        <v>843</v>
      </c>
      <c r="AW637" s="16" t="s">
        <v>843</v>
      </c>
      <c r="AX637" s="16" t="s">
        <v>843</v>
      </c>
      <c r="AY637" s="16" t="s">
        <v>843</v>
      </c>
      <c r="AZ637" s="16" t="s">
        <v>4437</v>
      </c>
      <c r="BF637" s="16" t="s">
        <v>843</v>
      </c>
      <c r="BI637" s="16" t="s">
        <v>7785</v>
      </c>
      <c r="BJ637" s="16" t="s">
        <v>843</v>
      </c>
      <c r="BK637" s="16" t="s">
        <v>843</v>
      </c>
      <c r="BL637" s="16" t="s">
        <v>843</v>
      </c>
      <c r="BM637" s="16" t="s">
        <v>843</v>
      </c>
      <c r="BN637" s="16" t="s">
        <v>843</v>
      </c>
      <c r="BO637" s="16" t="s">
        <v>844</v>
      </c>
      <c r="BP637" s="16" t="s">
        <v>843</v>
      </c>
      <c r="BQ637" s="16" t="s">
        <v>843</v>
      </c>
      <c r="DX637" s="16" t="s">
        <v>867</v>
      </c>
      <c r="DY637" s="16" t="s">
        <v>867</v>
      </c>
      <c r="ES637" s="16" t="s">
        <v>867</v>
      </c>
      <c r="EU637" s="16" t="s">
        <v>7813</v>
      </c>
      <c r="EV637" s="16" t="s">
        <v>865</v>
      </c>
      <c r="FF637" s="16" t="s">
        <v>7836</v>
      </c>
      <c r="HC637" s="16" t="s">
        <v>865</v>
      </c>
      <c r="JA637" s="16" t="s">
        <v>4816</v>
      </c>
      <c r="JB637" s="16" t="s">
        <v>865</v>
      </c>
      <c r="JC637" s="16" t="s">
        <v>865</v>
      </c>
      <c r="JD637" s="16" t="s">
        <v>865</v>
      </c>
      <c r="JE637" s="16" t="s">
        <v>865</v>
      </c>
      <c r="JF637" s="16" t="s">
        <v>865</v>
      </c>
      <c r="JG637" s="16" t="s">
        <v>843</v>
      </c>
      <c r="JH637" s="16" t="s">
        <v>4846</v>
      </c>
      <c r="KF637" s="16" t="s">
        <v>4951</v>
      </c>
      <c r="KI637" s="16" t="s">
        <v>4846</v>
      </c>
      <c r="KO637" s="16" t="s">
        <v>10318</v>
      </c>
      <c r="KP637" s="16" t="s">
        <v>10317</v>
      </c>
      <c r="KQ637" s="16" t="s">
        <v>8694</v>
      </c>
      <c r="KR637" s="16" t="s">
        <v>12130</v>
      </c>
      <c r="KS637" s="16" t="s">
        <v>10319</v>
      </c>
      <c r="KT637" s="16" t="s">
        <v>8696</v>
      </c>
      <c r="KU637" s="16" t="s">
        <v>844</v>
      </c>
      <c r="KV637" s="16" t="s">
        <v>8696</v>
      </c>
      <c r="KW637" s="16" t="s">
        <v>851</v>
      </c>
      <c r="KX637" s="16" t="s">
        <v>487</v>
      </c>
      <c r="KY637" s="16" t="s">
        <v>487</v>
      </c>
      <c r="KZ637" s="16" t="s">
        <v>487</v>
      </c>
      <c r="LC637" s="16" t="s">
        <v>10879</v>
      </c>
      <c r="LF637" s="16" t="s">
        <v>11654</v>
      </c>
      <c r="LI637" s="16" t="s">
        <v>11655</v>
      </c>
      <c r="LJ637" s="16" t="s">
        <v>843</v>
      </c>
      <c r="LL637" s="16" t="s">
        <v>8711</v>
      </c>
      <c r="LM637" s="16" t="s">
        <v>8741</v>
      </c>
      <c r="LO637" s="16" t="s">
        <v>844</v>
      </c>
      <c r="LP637" s="16" t="s">
        <v>1056</v>
      </c>
      <c r="LQ637" s="16" t="s">
        <v>8732</v>
      </c>
      <c r="LR637" s="16" t="s">
        <v>1056</v>
      </c>
      <c r="LS637" s="16" t="s">
        <v>1056</v>
      </c>
      <c r="LT637" s="16" t="s">
        <v>1056</v>
      </c>
      <c r="LU637" s="16" t="s">
        <v>1056</v>
      </c>
      <c r="LV637" s="16" t="s">
        <v>843</v>
      </c>
      <c r="LW637" s="16" t="s">
        <v>8732</v>
      </c>
      <c r="LX637" s="16" t="s">
        <v>843</v>
      </c>
      <c r="LY637" s="16" t="s">
        <v>844</v>
      </c>
      <c r="LZ637" s="16" t="s">
        <v>843</v>
      </c>
      <c r="MA637" s="16" t="s">
        <v>843</v>
      </c>
      <c r="MB637" s="16" t="s">
        <v>843</v>
      </c>
      <c r="MC637" s="16" t="s">
        <v>844</v>
      </c>
      <c r="ME637" s="16" t="s">
        <v>11656</v>
      </c>
      <c r="MF637" s="16" t="s">
        <v>8847</v>
      </c>
      <c r="MO637" s="16" t="s">
        <v>1809</v>
      </c>
      <c r="MP637" s="16" t="s">
        <v>1824</v>
      </c>
      <c r="MR637" s="16" t="s">
        <v>474</v>
      </c>
      <c r="MS637" s="16" t="s">
        <v>12067</v>
      </c>
      <c r="MT637" s="16" t="s">
        <v>8904</v>
      </c>
      <c r="NC637" s="16" t="s">
        <v>487</v>
      </c>
      <c r="NE637" s="16" t="s">
        <v>486</v>
      </c>
      <c r="NG637" s="16" t="s">
        <v>1380</v>
      </c>
      <c r="NI637" s="16" t="s">
        <v>11658</v>
      </c>
      <c r="NR637" s="16" t="s">
        <v>878</v>
      </c>
      <c r="NS637" s="16" t="s">
        <v>462</v>
      </c>
      <c r="NT637" s="16" t="s">
        <v>478</v>
      </c>
      <c r="NU637" s="16">
        <v>1.1910000000000001</v>
      </c>
      <c r="NV637" s="16" t="s">
        <v>457</v>
      </c>
      <c r="NW637" s="16" t="s">
        <v>1183</v>
      </c>
      <c r="NX637" s="16" t="s">
        <v>1142</v>
      </c>
      <c r="OB637" s="16" t="s">
        <v>833</v>
      </c>
      <c r="OC637" s="16" t="s">
        <v>878</v>
      </c>
    </row>
    <row r="638" spans="1:393" x14ac:dyDescent="0.25">
      <c r="A638" s="16" t="s">
        <v>12131</v>
      </c>
      <c r="B638" s="16" t="s">
        <v>8759</v>
      </c>
      <c r="C638" s="16" t="s">
        <v>972</v>
      </c>
      <c r="D638" s="16" t="s">
        <v>844</v>
      </c>
      <c r="E638" s="16" t="s">
        <v>843</v>
      </c>
      <c r="F638" s="16" t="s">
        <v>843</v>
      </c>
      <c r="G638" s="16" t="s">
        <v>843</v>
      </c>
      <c r="H638" s="16" t="s">
        <v>843</v>
      </c>
      <c r="I638" s="16" t="s">
        <v>843</v>
      </c>
      <c r="J638" s="16" t="s">
        <v>843</v>
      </c>
      <c r="K638" s="16" t="s">
        <v>843</v>
      </c>
      <c r="L638" s="16" t="s">
        <v>843</v>
      </c>
      <c r="M638" s="16" t="s">
        <v>843</v>
      </c>
      <c r="N638" s="16" t="s">
        <v>843</v>
      </c>
      <c r="O638" s="16" t="s">
        <v>843</v>
      </c>
      <c r="Q638" s="16" t="s">
        <v>844</v>
      </c>
      <c r="R638" s="16">
        <v>1</v>
      </c>
      <c r="S638" s="16">
        <v>20</v>
      </c>
      <c r="T638" s="16" t="s">
        <v>470</v>
      </c>
      <c r="U638" s="16" t="s">
        <v>844</v>
      </c>
      <c r="V638" s="16" t="s">
        <v>843</v>
      </c>
      <c r="W638" s="16" t="s">
        <v>843</v>
      </c>
      <c r="X638" s="16" t="s">
        <v>843</v>
      </c>
      <c r="Y638" s="16" t="s">
        <v>844</v>
      </c>
      <c r="Z638" s="16" t="s">
        <v>843</v>
      </c>
      <c r="AA638" s="16" t="s">
        <v>843</v>
      </c>
      <c r="AB638" s="16" t="s">
        <v>843</v>
      </c>
      <c r="AC638" s="16" t="s">
        <v>843</v>
      </c>
      <c r="AG638" s="16" t="s">
        <v>2381</v>
      </c>
      <c r="AH638" s="16" t="s">
        <v>843</v>
      </c>
      <c r="AI638" s="16" t="s">
        <v>843</v>
      </c>
      <c r="AJ638" s="16" t="s">
        <v>843</v>
      </c>
      <c r="AK638" s="16" t="s">
        <v>843</v>
      </c>
      <c r="AL638" s="16" t="s">
        <v>843</v>
      </c>
      <c r="AM638" s="16" t="s">
        <v>844</v>
      </c>
      <c r="AN638" s="16" t="s">
        <v>843</v>
      </c>
      <c r="AO638" s="16" t="s">
        <v>843</v>
      </c>
      <c r="AP638" s="16" t="s">
        <v>843</v>
      </c>
      <c r="AQ638" s="16" t="s">
        <v>844</v>
      </c>
      <c r="BF638" s="16" t="s">
        <v>844</v>
      </c>
      <c r="DX638" s="16" t="s">
        <v>867</v>
      </c>
      <c r="DY638" s="16" t="s">
        <v>867</v>
      </c>
      <c r="ES638" s="16" t="s">
        <v>867</v>
      </c>
      <c r="ET638" s="16" t="s">
        <v>867</v>
      </c>
      <c r="EU638" s="16" t="s">
        <v>7813</v>
      </c>
      <c r="EV638" s="16" t="s">
        <v>865</v>
      </c>
      <c r="KO638" s="16" t="s">
        <v>10318</v>
      </c>
      <c r="KP638" s="16" t="s">
        <v>10317</v>
      </c>
      <c r="KQ638" s="16" t="s">
        <v>8694</v>
      </c>
      <c r="KR638" s="16" t="s">
        <v>12132</v>
      </c>
      <c r="KS638" s="16" t="s">
        <v>10319</v>
      </c>
      <c r="KT638" s="16" t="s">
        <v>8696</v>
      </c>
      <c r="KU638" s="16" t="s">
        <v>844</v>
      </c>
      <c r="KV638" s="16" t="s">
        <v>8696</v>
      </c>
      <c r="KX638" s="16" t="s">
        <v>487</v>
      </c>
      <c r="KY638" s="16" t="s">
        <v>487</v>
      </c>
      <c r="KZ638" s="16" t="s">
        <v>487</v>
      </c>
      <c r="LC638" s="16" t="s">
        <v>10879</v>
      </c>
      <c r="LF638" s="16" t="s">
        <v>11654</v>
      </c>
      <c r="LG638" s="16" t="s">
        <v>487</v>
      </c>
      <c r="LI638" s="16" t="s">
        <v>11655</v>
      </c>
      <c r="LM638" s="16" t="s">
        <v>8741</v>
      </c>
      <c r="LN638" s="16" t="s">
        <v>487</v>
      </c>
      <c r="LO638" s="16" t="s">
        <v>844</v>
      </c>
      <c r="LP638" s="16" t="s">
        <v>1056</v>
      </c>
      <c r="LQ638" s="16" t="s">
        <v>8732</v>
      </c>
      <c r="LR638" s="16" t="s">
        <v>1056</v>
      </c>
      <c r="LS638" s="16" t="s">
        <v>1056</v>
      </c>
      <c r="LT638" s="16" t="s">
        <v>1056</v>
      </c>
      <c r="LU638" s="16" t="s">
        <v>1056</v>
      </c>
      <c r="LV638" s="16" t="s">
        <v>843</v>
      </c>
      <c r="LW638" s="16" t="s">
        <v>8732</v>
      </c>
      <c r="LX638" s="16" t="s">
        <v>843</v>
      </c>
      <c r="LY638" s="16" t="s">
        <v>844</v>
      </c>
      <c r="LZ638" s="16" t="s">
        <v>843</v>
      </c>
      <c r="MA638" s="16" t="s">
        <v>843</v>
      </c>
      <c r="MB638" s="16" t="s">
        <v>843</v>
      </c>
      <c r="MC638" s="16" t="s">
        <v>844</v>
      </c>
      <c r="ME638" s="16" t="s">
        <v>11656</v>
      </c>
      <c r="MF638" s="16" t="s">
        <v>8847</v>
      </c>
      <c r="MR638" s="16" t="s">
        <v>470</v>
      </c>
      <c r="MS638" s="16" t="s">
        <v>12067</v>
      </c>
      <c r="NC638" s="16" t="s">
        <v>487</v>
      </c>
      <c r="NI638" s="16" t="s">
        <v>11658</v>
      </c>
      <c r="NS638" s="16" t="s">
        <v>462</v>
      </c>
      <c r="NT638" s="16" t="s">
        <v>478</v>
      </c>
      <c r="NU638" s="16">
        <v>1.1910000000000001</v>
      </c>
      <c r="NV638" s="16" t="s">
        <v>1132</v>
      </c>
      <c r="NW638" s="16" t="s">
        <v>1172</v>
      </c>
      <c r="NX638" s="16" t="s">
        <v>1141</v>
      </c>
      <c r="NY638" s="16" t="s">
        <v>1121</v>
      </c>
    </row>
    <row r="639" spans="1:393" x14ac:dyDescent="0.25">
      <c r="A639" s="16" t="s">
        <v>12133</v>
      </c>
      <c r="B639" s="16" t="s">
        <v>844</v>
      </c>
      <c r="C639" s="16" t="s">
        <v>972</v>
      </c>
      <c r="D639" s="16" t="s">
        <v>844</v>
      </c>
      <c r="E639" s="16" t="s">
        <v>843</v>
      </c>
      <c r="F639" s="16" t="s">
        <v>843</v>
      </c>
      <c r="G639" s="16" t="s">
        <v>843</v>
      </c>
      <c r="H639" s="16" t="s">
        <v>843</v>
      </c>
      <c r="I639" s="16" t="s">
        <v>843</v>
      </c>
      <c r="J639" s="16" t="s">
        <v>843</v>
      </c>
      <c r="K639" s="16" t="s">
        <v>843</v>
      </c>
      <c r="L639" s="16" t="s">
        <v>843</v>
      </c>
      <c r="M639" s="16" t="s">
        <v>843</v>
      </c>
      <c r="N639" s="16" t="s">
        <v>843</v>
      </c>
      <c r="O639" s="16" t="s">
        <v>843</v>
      </c>
      <c r="Q639" s="16" t="s">
        <v>844</v>
      </c>
      <c r="R639" s="16">
        <v>19</v>
      </c>
      <c r="T639" s="16" t="s">
        <v>470</v>
      </c>
      <c r="U639" s="16" t="s">
        <v>844</v>
      </c>
      <c r="V639" s="16" t="s">
        <v>843</v>
      </c>
      <c r="W639" s="16" t="s">
        <v>844</v>
      </c>
      <c r="X639" s="16" t="s">
        <v>843</v>
      </c>
      <c r="Y639" s="16" t="s">
        <v>843</v>
      </c>
      <c r="Z639" s="16" t="s">
        <v>843</v>
      </c>
      <c r="AA639" s="16" t="s">
        <v>843</v>
      </c>
      <c r="AB639" s="16" t="s">
        <v>844</v>
      </c>
      <c r="AC639" s="16" t="s">
        <v>843</v>
      </c>
      <c r="AD639" s="16" t="s">
        <v>867</v>
      </c>
      <c r="AF639" s="16" t="s">
        <v>11729</v>
      </c>
      <c r="AG639" s="16" t="s">
        <v>11725</v>
      </c>
      <c r="AH639" s="16" t="s">
        <v>844</v>
      </c>
      <c r="AI639" s="16" t="s">
        <v>844</v>
      </c>
      <c r="AJ639" s="16" t="s">
        <v>843</v>
      </c>
      <c r="AK639" s="16" t="s">
        <v>843</v>
      </c>
      <c r="AL639" s="16" t="s">
        <v>844</v>
      </c>
      <c r="AM639" s="16" t="s">
        <v>844</v>
      </c>
      <c r="AN639" s="16" t="s">
        <v>843</v>
      </c>
      <c r="AO639" s="16" t="s">
        <v>843</v>
      </c>
      <c r="AP639" s="16" t="s">
        <v>843</v>
      </c>
      <c r="AQ639" s="16" t="s">
        <v>844</v>
      </c>
      <c r="AR639" s="16" t="s">
        <v>4415</v>
      </c>
      <c r="AS639" s="16" t="s">
        <v>844</v>
      </c>
      <c r="AT639" s="16" t="s">
        <v>843</v>
      </c>
      <c r="AU639" s="16" t="s">
        <v>843</v>
      </c>
      <c r="AV639" s="16" t="s">
        <v>843</v>
      </c>
      <c r="AW639" s="16" t="s">
        <v>843</v>
      </c>
      <c r="AX639" s="16" t="s">
        <v>843</v>
      </c>
      <c r="AY639" s="16" t="s">
        <v>843</v>
      </c>
      <c r="AZ639" s="16" t="s">
        <v>4437</v>
      </c>
      <c r="BF639" s="16" t="s">
        <v>844</v>
      </c>
      <c r="BH639" s="16" t="s">
        <v>7386</v>
      </c>
      <c r="BI639" s="16" t="s">
        <v>7770</v>
      </c>
      <c r="BJ639" s="16" t="s">
        <v>844</v>
      </c>
      <c r="BK639" s="16" t="s">
        <v>843</v>
      </c>
      <c r="BL639" s="16" t="s">
        <v>843</v>
      </c>
      <c r="BM639" s="16" t="s">
        <v>843</v>
      </c>
      <c r="BN639" s="16" t="s">
        <v>843</v>
      </c>
      <c r="BO639" s="16" t="s">
        <v>843</v>
      </c>
      <c r="BP639" s="16" t="s">
        <v>843</v>
      </c>
      <c r="BQ639" s="16" t="s">
        <v>843</v>
      </c>
      <c r="BR639" s="16" t="s">
        <v>7790</v>
      </c>
      <c r="BS639" s="16" t="s">
        <v>844</v>
      </c>
      <c r="BT639" s="16" t="s">
        <v>843</v>
      </c>
      <c r="BU639" s="16" t="s">
        <v>843</v>
      </c>
      <c r="BV639" s="16" t="s">
        <v>843</v>
      </c>
      <c r="BW639" s="16" t="s">
        <v>843</v>
      </c>
      <c r="BX639" s="16" t="s">
        <v>843</v>
      </c>
      <c r="BY639" s="16" t="s">
        <v>843</v>
      </c>
      <c r="BZ639" s="16" t="s">
        <v>843</v>
      </c>
      <c r="CA639" s="16" t="s">
        <v>843</v>
      </c>
      <c r="CC639" s="16" t="s">
        <v>865</v>
      </c>
      <c r="CF639" s="16" t="s">
        <v>7212</v>
      </c>
      <c r="CG639" s="16" t="s">
        <v>843</v>
      </c>
      <c r="CH639" s="16" t="s">
        <v>843</v>
      </c>
      <c r="CI639" s="16" t="s">
        <v>843</v>
      </c>
      <c r="CJ639" s="16" t="s">
        <v>843</v>
      </c>
      <c r="CK639" s="16" t="s">
        <v>843</v>
      </c>
      <c r="CL639" s="16" t="s">
        <v>843</v>
      </c>
      <c r="CM639" s="16" t="s">
        <v>843</v>
      </c>
      <c r="CN639" s="16" t="s">
        <v>843</v>
      </c>
      <c r="CO639" s="16" t="s">
        <v>843</v>
      </c>
      <c r="CP639" s="16" t="s">
        <v>843</v>
      </c>
      <c r="CQ639" s="16" t="s">
        <v>843</v>
      </c>
      <c r="CR639" s="16" t="s">
        <v>843</v>
      </c>
      <c r="CS639" s="16" t="s">
        <v>843</v>
      </c>
      <c r="CT639" s="16" t="s">
        <v>843</v>
      </c>
      <c r="CU639" s="16" t="s">
        <v>843</v>
      </c>
      <c r="CV639" s="16" t="s">
        <v>843</v>
      </c>
      <c r="CW639" s="16" t="s">
        <v>843</v>
      </c>
      <c r="CX639" s="16" t="s">
        <v>843</v>
      </c>
      <c r="CY639" s="16" t="s">
        <v>843</v>
      </c>
      <c r="CZ639" s="16" t="s">
        <v>843</v>
      </c>
      <c r="DA639" s="16" t="s">
        <v>843</v>
      </c>
      <c r="DB639" s="16" t="s">
        <v>843</v>
      </c>
      <c r="DC639" s="16" t="s">
        <v>843</v>
      </c>
      <c r="DD639" s="16" t="s">
        <v>843</v>
      </c>
      <c r="DE639" s="16" t="s">
        <v>843</v>
      </c>
      <c r="DF639" s="16" t="s">
        <v>843</v>
      </c>
      <c r="DG639" s="16" t="s">
        <v>843</v>
      </c>
      <c r="DH639" s="16" t="s">
        <v>843</v>
      </c>
      <c r="DI639" s="16" t="s">
        <v>844</v>
      </c>
      <c r="DJ639" s="16" t="s">
        <v>843</v>
      </c>
      <c r="DK639" s="16" t="s">
        <v>843</v>
      </c>
      <c r="DL639" s="16" t="s">
        <v>843</v>
      </c>
      <c r="DX639" s="16" t="s">
        <v>865</v>
      </c>
      <c r="ES639" s="16" t="s">
        <v>865</v>
      </c>
      <c r="EU639" s="16" t="s">
        <v>7810</v>
      </c>
      <c r="EV639" s="16" t="s">
        <v>865</v>
      </c>
      <c r="FT639" s="16" t="s">
        <v>865</v>
      </c>
      <c r="HC639" s="16" t="s">
        <v>865</v>
      </c>
      <c r="JA639" s="16" t="s">
        <v>4813</v>
      </c>
      <c r="JB639" s="16" t="s">
        <v>865</v>
      </c>
      <c r="JC639" s="16" t="s">
        <v>865</v>
      </c>
      <c r="JD639" s="16" t="s">
        <v>865</v>
      </c>
      <c r="JE639" s="16" t="s">
        <v>865</v>
      </c>
      <c r="JF639" s="16" t="s">
        <v>865</v>
      </c>
      <c r="JG639" s="16" t="s">
        <v>1056</v>
      </c>
      <c r="JH639" s="16" t="s">
        <v>7577</v>
      </c>
      <c r="JJ639" s="16" t="s">
        <v>864</v>
      </c>
      <c r="KF639" s="16" t="s">
        <v>4926</v>
      </c>
      <c r="KI639" s="16" t="s">
        <v>4837</v>
      </c>
      <c r="KO639" s="16" t="s">
        <v>10322</v>
      </c>
      <c r="KP639" s="16" t="s">
        <v>10321</v>
      </c>
      <c r="KQ639" s="16" t="s">
        <v>8694</v>
      </c>
      <c r="KR639" s="16" t="s">
        <v>12134</v>
      </c>
      <c r="KS639" s="16" t="s">
        <v>10323</v>
      </c>
      <c r="KT639" s="16" t="s">
        <v>8696</v>
      </c>
      <c r="KU639" s="16" t="s">
        <v>844</v>
      </c>
      <c r="KV639" s="16" t="s">
        <v>8696</v>
      </c>
      <c r="KW639" s="16" t="s">
        <v>851</v>
      </c>
      <c r="KY639" s="16" t="s">
        <v>486</v>
      </c>
      <c r="LA639" s="16" t="s">
        <v>11697</v>
      </c>
      <c r="LC639" s="16" t="s">
        <v>10879</v>
      </c>
      <c r="LD639" s="16" t="s">
        <v>11698</v>
      </c>
      <c r="LF639" s="16" t="s">
        <v>11654</v>
      </c>
      <c r="LI639" s="16" t="s">
        <v>11655</v>
      </c>
      <c r="LJ639" s="16" t="s">
        <v>843</v>
      </c>
      <c r="LM639" s="16" t="s">
        <v>8741</v>
      </c>
      <c r="LO639" s="16" t="s">
        <v>843</v>
      </c>
      <c r="LP639" s="16" t="s">
        <v>1056</v>
      </c>
      <c r="LQ639" s="16" t="s">
        <v>844</v>
      </c>
      <c r="LR639" s="16" t="s">
        <v>844</v>
      </c>
      <c r="LS639" s="16" t="s">
        <v>844</v>
      </c>
      <c r="LT639" s="16" t="s">
        <v>844</v>
      </c>
      <c r="LU639" s="16" t="s">
        <v>843</v>
      </c>
      <c r="LV639" s="16" t="s">
        <v>843</v>
      </c>
      <c r="LW639" s="16" t="s">
        <v>843</v>
      </c>
      <c r="LX639" s="16" t="s">
        <v>844</v>
      </c>
      <c r="LY639" s="16" t="s">
        <v>843</v>
      </c>
      <c r="LZ639" s="16" t="s">
        <v>843</v>
      </c>
      <c r="MA639" s="16" t="s">
        <v>843</v>
      </c>
      <c r="MB639" s="16" t="s">
        <v>843</v>
      </c>
      <c r="MC639" s="16" t="s">
        <v>843</v>
      </c>
      <c r="MD639" s="16" t="s">
        <v>11699</v>
      </c>
      <c r="ME639" s="16" t="s">
        <v>11656</v>
      </c>
      <c r="MF639" s="16" t="s">
        <v>8847</v>
      </c>
      <c r="MO639" s="16" t="s">
        <v>1817</v>
      </c>
      <c r="MP639" s="16" t="s">
        <v>1826</v>
      </c>
      <c r="MR639" s="16" t="s">
        <v>470</v>
      </c>
      <c r="MS639" s="16" t="s">
        <v>12067</v>
      </c>
      <c r="MT639" s="16" t="s">
        <v>8800</v>
      </c>
      <c r="MU639" s="16" t="s">
        <v>816</v>
      </c>
      <c r="MV639" s="16" t="s">
        <v>486</v>
      </c>
      <c r="NC639" s="16" t="s">
        <v>486</v>
      </c>
      <c r="ND639" s="16" t="s">
        <v>486</v>
      </c>
      <c r="NE639" s="16" t="s">
        <v>486</v>
      </c>
      <c r="NG639" s="16" t="s">
        <v>1376</v>
      </c>
      <c r="NI639" s="16" t="s">
        <v>11658</v>
      </c>
      <c r="NQ639" s="16" t="s">
        <v>1079</v>
      </c>
      <c r="NS639" s="16" t="s">
        <v>462</v>
      </c>
      <c r="NT639" s="16" t="s">
        <v>478</v>
      </c>
      <c r="NU639" s="16">
        <v>1.1910000000000001</v>
      </c>
      <c r="NV639" s="16" t="s">
        <v>445</v>
      </c>
      <c r="NW639" s="16" t="s">
        <v>1174</v>
      </c>
      <c r="NX639" s="16" t="s">
        <v>1142</v>
      </c>
      <c r="NZ639" s="16" t="s">
        <v>935</v>
      </c>
      <c r="OC639" s="16" t="s">
        <v>445</v>
      </c>
    </row>
    <row r="640" spans="1:393" x14ac:dyDescent="0.25">
      <c r="A640" s="16" t="s">
        <v>12135</v>
      </c>
      <c r="B640" s="16" t="s">
        <v>1056</v>
      </c>
      <c r="C640" s="16" t="s">
        <v>4199</v>
      </c>
      <c r="D640" s="16" t="s">
        <v>843</v>
      </c>
      <c r="E640" s="16" t="s">
        <v>843</v>
      </c>
      <c r="F640" s="16" t="s">
        <v>843</v>
      </c>
      <c r="G640" s="16" t="s">
        <v>843</v>
      </c>
      <c r="H640" s="16" t="s">
        <v>843</v>
      </c>
      <c r="I640" s="16" t="s">
        <v>844</v>
      </c>
      <c r="J640" s="16" t="s">
        <v>843</v>
      </c>
      <c r="K640" s="16" t="s">
        <v>843</v>
      </c>
      <c r="L640" s="16" t="s">
        <v>843</v>
      </c>
      <c r="M640" s="16" t="s">
        <v>843</v>
      </c>
      <c r="N640" s="16" t="s">
        <v>843</v>
      </c>
      <c r="O640" s="16" t="s">
        <v>843</v>
      </c>
      <c r="Q640" s="16" t="s">
        <v>843</v>
      </c>
      <c r="R640" s="16">
        <v>21</v>
      </c>
      <c r="T640" s="16" t="s">
        <v>474</v>
      </c>
      <c r="U640" s="16" t="s">
        <v>843</v>
      </c>
      <c r="V640" s="16" t="s">
        <v>844</v>
      </c>
      <c r="W640" s="16" t="s">
        <v>843</v>
      </c>
      <c r="X640" s="16" t="s">
        <v>844</v>
      </c>
      <c r="Y640" s="16" t="s">
        <v>843</v>
      </c>
      <c r="Z640" s="16" t="s">
        <v>843</v>
      </c>
      <c r="AA640" s="16" t="s">
        <v>843</v>
      </c>
      <c r="AB640" s="16" t="s">
        <v>843</v>
      </c>
      <c r="AC640" s="16" t="s">
        <v>843</v>
      </c>
      <c r="AD640" s="16" t="s">
        <v>867</v>
      </c>
      <c r="BF640" s="16" t="s">
        <v>843</v>
      </c>
      <c r="JB640" s="16" t="s">
        <v>867</v>
      </c>
      <c r="JC640" s="16" t="s">
        <v>865</v>
      </c>
      <c r="JG640" s="16" t="s">
        <v>1056</v>
      </c>
      <c r="KO640" s="16" t="s">
        <v>10322</v>
      </c>
      <c r="KP640" s="16" t="s">
        <v>10321</v>
      </c>
      <c r="KQ640" s="16" t="s">
        <v>8694</v>
      </c>
      <c r="KR640" s="16" t="s">
        <v>12136</v>
      </c>
      <c r="KS640" s="16" t="s">
        <v>10323</v>
      </c>
      <c r="KT640" s="16" t="s">
        <v>8696</v>
      </c>
      <c r="KU640" s="16" t="s">
        <v>844</v>
      </c>
      <c r="KV640" s="16" t="s">
        <v>8696</v>
      </c>
      <c r="LC640" s="16" t="s">
        <v>10879</v>
      </c>
      <c r="LF640" s="16" t="s">
        <v>11654</v>
      </c>
      <c r="LJ640" s="16" t="s">
        <v>831</v>
      </c>
      <c r="LK640" s="16" t="s">
        <v>831</v>
      </c>
      <c r="LL640" s="16" t="s">
        <v>8756</v>
      </c>
      <c r="LM640" s="16" t="s">
        <v>8741</v>
      </c>
      <c r="LO640" s="16" t="s">
        <v>843</v>
      </c>
      <c r="LP640" s="16" t="s">
        <v>1056</v>
      </c>
      <c r="LQ640" s="16" t="s">
        <v>844</v>
      </c>
      <c r="LR640" s="16" t="s">
        <v>844</v>
      </c>
      <c r="LS640" s="16" t="s">
        <v>844</v>
      </c>
      <c r="LT640" s="16" t="s">
        <v>844</v>
      </c>
      <c r="LU640" s="16" t="s">
        <v>843</v>
      </c>
      <c r="LV640" s="16" t="s">
        <v>843</v>
      </c>
      <c r="LW640" s="16" t="s">
        <v>843</v>
      </c>
      <c r="LX640" s="16" t="s">
        <v>844</v>
      </c>
      <c r="LY640" s="16" t="s">
        <v>843</v>
      </c>
      <c r="LZ640" s="16" t="s">
        <v>843</v>
      </c>
      <c r="MA640" s="16" t="s">
        <v>843</v>
      </c>
      <c r="MB640" s="16" t="s">
        <v>843</v>
      </c>
      <c r="MC640" s="16" t="s">
        <v>843</v>
      </c>
      <c r="ME640" s="16" t="s">
        <v>11656</v>
      </c>
      <c r="MF640" s="16" t="s">
        <v>8847</v>
      </c>
      <c r="MR640" s="16" t="s">
        <v>474</v>
      </c>
      <c r="MS640" s="16" t="s">
        <v>12067</v>
      </c>
      <c r="NI640" s="16" t="s">
        <v>11658</v>
      </c>
      <c r="NR640" s="16" t="s">
        <v>445</v>
      </c>
      <c r="NS640" s="16" t="s">
        <v>462</v>
      </c>
      <c r="NT640" s="16" t="s">
        <v>478</v>
      </c>
      <c r="NU640" s="16">
        <v>1.1910000000000001</v>
      </c>
      <c r="NV640" s="16" t="s">
        <v>445</v>
      </c>
      <c r="NW640" s="16" t="s">
        <v>1180</v>
      </c>
      <c r="NX640" s="16" t="s">
        <v>1142</v>
      </c>
      <c r="OB640" s="16" t="s">
        <v>831</v>
      </c>
      <c r="OC640" s="16" t="s">
        <v>445</v>
      </c>
    </row>
    <row r="641" spans="1:394" x14ac:dyDescent="0.25">
      <c r="A641" s="16" t="s">
        <v>12137</v>
      </c>
      <c r="B641" s="16" t="s">
        <v>844</v>
      </c>
      <c r="C641" s="16" t="s">
        <v>972</v>
      </c>
      <c r="D641" s="16" t="s">
        <v>844</v>
      </c>
      <c r="E641" s="16" t="s">
        <v>843</v>
      </c>
      <c r="F641" s="16" t="s">
        <v>843</v>
      </c>
      <c r="G641" s="16" t="s">
        <v>843</v>
      </c>
      <c r="H641" s="16" t="s">
        <v>843</v>
      </c>
      <c r="I641" s="16" t="s">
        <v>843</v>
      </c>
      <c r="J641" s="16" t="s">
        <v>843</v>
      </c>
      <c r="K641" s="16" t="s">
        <v>843</v>
      </c>
      <c r="L641" s="16" t="s">
        <v>843</v>
      </c>
      <c r="M641" s="16" t="s">
        <v>843</v>
      </c>
      <c r="N641" s="16" t="s">
        <v>843</v>
      </c>
      <c r="O641" s="16" t="s">
        <v>843</v>
      </c>
      <c r="Q641" s="16" t="s">
        <v>844</v>
      </c>
      <c r="R641" s="16">
        <v>48</v>
      </c>
      <c r="T641" s="16" t="s">
        <v>474</v>
      </c>
      <c r="U641" s="16" t="s">
        <v>843</v>
      </c>
      <c r="V641" s="16" t="s">
        <v>844</v>
      </c>
      <c r="W641" s="16" t="s">
        <v>843</v>
      </c>
      <c r="X641" s="16" t="s">
        <v>844</v>
      </c>
      <c r="Y641" s="16" t="s">
        <v>843</v>
      </c>
      <c r="Z641" s="16" t="s">
        <v>843</v>
      </c>
      <c r="AA641" s="16" t="s">
        <v>843</v>
      </c>
      <c r="AB641" s="16" t="s">
        <v>843</v>
      </c>
      <c r="AC641" s="16" t="s">
        <v>843</v>
      </c>
      <c r="AD641" s="16" t="s">
        <v>867</v>
      </c>
      <c r="AF641" s="16" t="s">
        <v>11687</v>
      </c>
      <c r="AG641" s="16" t="s">
        <v>11828</v>
      </c>
      <c r="AH641" s="16" t="s">
        <v>843</v>
      </c>
      <c r="AI641" s="16" t="s">
        <v>843</v>
      </c>
      <c r="AJ641" s="16" t="s">
        <v>844</v>
      </c>
      <c r="AK641" s="16" t="s">
        <v>843</v>
      </c>
      <c r="AL641" s="16" t="s">
        <v>844</v>
      </c>
      <c r="AM641" s="16" t="s">
        <v>844</v>
      </c>
      <c r="AN641" s="16" t="s">
        <v>843</v>
      </c>
      <c r="AO641" s="16" t="s">
        <v>843</v>
      </c>
      <c r="AP641" s="16" t="s">
        <v>843</v>
      </c>
      <c r="AQ641" s="16" t="s">
        <v>844</v>
      </c>
      <c r="AR641" s="16" t="s">
        <v>4415</v>
      </c>
      <c r="AS641" s="16" t="s">
        <v>844</v>
      </c>
      <c r="AT641" s="16" t="s">
        <v>843</v>
      </c>
      <c r="AU641" s="16" t="s">
        <v>843</v>
      </c>
      <c r="AV641" s="16" t="s">
        <v>843</v>
      </c>
      <c r="AW641" s="16" t="s">
        <v>843</v>
      </c>
      <c r="AX641" s="16" t="s">
        <v>843</v>
      </c>
      <c r="AY641" s="16" t="s">
        <v>843</v>
      </c>
      <c r="AZ641" s="16" t="s">
        <v>4437</v>
      </c>
      <c r="BF641" s="16" t="s">
        <v>844</v>
      </c>
      <c r="BH641" s="16" t="s">
        <v>7383</v>
      </c>
      <c r="BI641" s="16" t="s">
        <v>7785</v>
      </c>
      <c r="BJ641" s="16" t="s">
        <v>843</v>
      </c>
      <c r="BK641" s="16" t="s">
        <v>843</v>
      </c>
      <c r="BL641" s="16" t="s">
        <v>843</v>
      </c>
      <c r="BM641" s="16" t="s">
        <v>843</v>
      </c>
      <c r="BN641" s="16" t="s">
        <v>843</v>
      </c>
      <c r="BO641" s="16" t="s">
        <v>844</v>
      </c>
      <c r="BP641" s="16" t="s">
        <v>843</v>
      </c>
      <c r="BQ641" s="16" t="s">
        <v>843</v>
      </c>
      <c r="DX641" s="16" t="s">
        <v>867</v>
      </c>
      <c r="DY641" s="16" t="s">
        <v>867</v>
      </c>
      <c r="ES641" s="16" t="s">
        <v>865</v>
      </c>
      <c r="EU641" s="16" t="s">
        <v>7813</v>
      </c>
      <c r="EV641" s="16" t="s">
        <v>865</v>
      </c>
      <c r="HC641" s="16" t="s">
        <v>865</v>
      </c>
      <c r="JA641" s="16" t="s">
        <v>4822</v>
      </c>
      <c r="JB641" s="16" t="s">
        <v>867</v>
      </c>
      <c r="JC641" s="16" t="s">
        <v>865</v>
      </c>
      <c r="JG641" s="16" t="s">
        <v>843</v>
      </c>
      <c r="JV641" s="16">
        <v>40</v>
      </c>
      <c r="JW641" s="16" t="s">
        <v>7603</v>
      </c>
      <c r="JY641" s="16">
        <v>11000</v>
      </c>
      <c r="JZ641" s="16" t="s">
        <v>4880</v>
      </c>
      <c r="KB641" s="16" t="s">
        <v>7622</v>
      </c>
      <c r="KD641" s="16" t="s">
        <v>4917</v>
      </c>
      <c r="KE641" s="16" t="s">
        <v>7277</v>
      </c>
      <c r="KF641" s="16" t="s">
        <v>4411</v>
      </c>
      <c r="KH641" s="16" t="s">
        <v>4216</v>
      </c>
      <c r="KI641" s="16" t="s">
        <v>4982</v>
      </c>
      <c r="KK641" s="16" t="s">
        <v>4880</v>
      </c>
      <c r="KM641" s="16" t="s">
        <v>7622</v>
      </c>
      <c r="KO641" s="16" t="s">
        <v>10327</v>
      </c>
      <c r="KP641" s="16" t="s">
        <v>10326</v>
      </c>
      <c r="KQ641" s="16" t="s">
        <v>8694</v>
      </c>
      <c r="KR641" s="16" t="s">
        <v>12138</v>
      </c>
      <c r="KS641" s="16" t="s">
        <v>10328</v>
      </c>
      <c r="KT641" s="16" t="s">
        <v>8696</v>
      </c>
      <c r="KU641" s="16" t="s">
        <v>844</v>
      </c>
      <c r="KV641" s="16" t="s">
        <v>8696</v>
      </c>
      <c r="KW641" s="16" t="s">
        <v>851</v>
      </c>
      <c r="KX641" s="16" t="s">
        <v>487</v>
      </c>
      <c r="KY641" s="16" t="s">
        <v>487</v>
      </c>
      <c r="KZ641" s="16" t="s">
        <v>487</v>
      </c>
      <c r="LC641" s="16" t="s">
        <v>10879</v>
      </c>
      <c r="LF641" s="16" t="s">
        <v>11654</v>
      </c>
      <c r="LI641" s="16" t="s">
        <v>11655</v>
      </c>
      <c r="LJ641" s="16" t="s">
        <v>831</v>
      </c>
      <c r="LK641" s="16" t="s">
        <v>831</v>
      </c>
      <c r="LL641" s="16" t="s">
        <v>8756</v>
      </c>
      <c r="LM641" s="16" t="s">
        <v>8741</v>
      </c>
      <c r="LO641" s="16" t="s">
        <v>843</v>
      </c>
      <c r="LP641" s="16" t="s">
        <v>844</v>
      </c>
      <c r="LQ641" s="16" t="s">
        <v>843</v>
      </c>
      <c r="LR641" s="16" t="s">
        <v>844</v>
      </c>
      <c r="LS641" s="16" t="s">
        <v>843</v>
      </c>
      <c r="LT641" s="16" t="s">
        <v>844</v>
      </c>
      <c r="LU641" s="16" t="s">
        <v>843</v>
      </c>
      <c r="LV641" s="16" t="s">
        <v>843</v>
      </c>
      <c r="LW641" s="16" t="s">
        <v>843</v>
      </c>
      <c r="LX641" s="16" t="s">
        <v>844</v>
      </c>
      <c r="LY641" s="16" t="s">
        <v>843</v>
      </c>
      <c r="LZ641" s="16" t="s">
        <v>843</v>
      </c>
      <c r="MA641" s="16" t="s">
        <v>843</v>
      </c>
      <c r="MB641" s="16" t="s">
        <v>843</v>
      </c>
      <c r="MC641" s="16" t="s">
        <v>843</v>
      </c>
      <c r="ME641" s="16" t="s">
        <v>11656</v>
      </c>
      <c r="MF641" s="16" t="s">
        <v>8847</v>
      </c>
      <c r="MG641" s="16" t="s">
        <v>1836</v>
      </c>
      <c r="MJ641" s="16" t="s">
        <v>1836</v>
      </c>
      <c r="MK641" s="16" t="s">
        <v>9015</v>
      </c>
      <c r="ML641" s="16" t="s">
        <v>1780</v>
      </c>
      <c r="MM641" s="16" t="s">
        <v>487</v>
      </c>
      <c r="MN641" s="16" t="s">
        <v>1798</v>
      </c>
      <c r="MP641" s="16" t="s">
        <v>1829</v>
      </c>
      <c r="MQ641" s="16" t="s">
        <v>1780</v>
      </c>
      <c r="MR641" s="16" t="s">
        <v>474</v>
      </c>
      <c r="MS641" s="16" t="s">
        <v>12067</v>
      </c>
      <c r="MT641" s="16" t="s">
        <v>9023</v>
      </c>
      <c r="MU641" s="16" t="s">
        <v>817</v>
      </c>
      <c r="NC641" s="16" t="s">
        <v>486</v>
      </c>
      <c r="NE641" s="16" t="s">
        <v>486</v>
      </c>
      <c r="NG641" s="16" t="s">
        <v>1378</v>
      </c>
      <c r="NH641" s="16" t="s">
        <v>1913</v>
      </c>
      <c r="NI641" s="16" t="s">
        <v>11658</v>
      </c>
      <c r="NJ641" s="16" t="s">
        <v>12116</v>
      </c>
      <c r="NK641" s="16" t="s">
        <v>11957</v>
      </c>
      <c r="NR641" s="16" t="s">
        <v>451</v>
      </c>
      <c r="NS641" s="16" t="s">
        <v>462</v>
      </c>
      <c r="NT641" s="16" t="s">
        <v>478</v>
      </c>
      <c r="NU641" s="16">
        <v>1.1910000000000001</v>
      </c>
      <c r="NV641" s="16" t="s">
        <v>451</v>
      </c>
      <c r="NW641" s="16" t="s">
        <v>1181</v>
      </c>
      <c r="NX641" s="16" t="s">
        <v>1142</v>
      </c>
      <c r="OB641" s="16" t="s">
        <v>831</v>
      </c>
      <c r="OC641" s="16" t="s">
        <v>451</v>
      </c>
    </row>
    <row r="642" spans="1:394" x14ac:dyDescent="0.25">
      <c r="A642" s="16" t="s">
        <v>12139</v>
      </c>
      <c r="B642" s="16" t="s">
        <v>844</v>
      </c>
      <c r="C642" s="16" t="s">
        <v>972</v>
      </c>
      <c r="D642" s="16" t="s">
        <v>844</v>
      </c>
      <c r="E642" s="16" t="s">
        <v>843</v>
      </c>
      <c r="F642" s="16" t="s">
        <v>843</v>
      </c>
      <c r="G642" s="16" t="s">
        <v>843</v>
      </c>
      <c r="H642" s="16" t="s">
        <v>843</v>
      </c>
      <c r="I642" s="16" t="s">
        <v>843</v>
      </c>
      <c r="J642" s="16" t="s">
        <v>843</v>
      </c>
      <c r="K642" s="16" t="s">
        <v>843</v>
      </c>
      <c r="L642" s="16" t="s">
        <v>843</v>
      </c>
      <c r="M642" s="16" t="s">
        <v>843</v>
      </c>
      <c r="N642" s="16" t="s">
        <v>843</v>
      </c>
      <c r="O642" s="16" t="s">
        <v>843</v>
      </c>
      <c r="Q642" s="16" t="s">
        <v>844</v>
      </c>
      <c r="R642" s="16">
        <v>72</v>
      </c>
      <c r="T642" s="16" t="s">
        <v>474</v>
      </c>
      <c r="U642" s="16" t="s">
        <v>843</v>
      </c>
      <c r="V642" s="16" t="s">
        <v>844</v>
      </c>
      <c r="W642" s="16" t="s">
        <v>843</v>
      </c>
      <c r="X642" s="16" t="s">
        <v>844</v>
      </c>
      <c r="Y642" s="16" t="s">
        <v>843</v>
      </c>
      <c r="Z642" s="16" t="s">
        <v>843</v>
      </c>
      <c r="AA642" s="16" t="s">
        <v>843</v>
      </c>
      <c r="AB642" s="16" t="s">
        <v>843</v>
      </c>
      <c r="AC642" s="16" t="s">
        <v>843</v>
      </c>
      <c r="AD642" s="16" t="s">
        <v>867</v>
      </c>
      <c r="AF642" s="16" t="s">
        <v>11673</v>
      </c>
      <c r="AG642" s="16" t="s">
        <v>11652</v>
      </c>
      <c r="AH642" s="16" t="s">
        <v>844</v>
      </c>
      <c r="AI642" s="16" t="s">
        <v>843</v>
      </c>
      <c r="AJ642" s="16" t="s">
        <v>844</v>
      </c>
      <c r="AK642" s="16" t="s">
        <v>843</v>
      </c>
      <c r="AL642" s="16" t="s">
        <v>844</v>
      </c>
      <c r="AM642" s="16" t="s">
        <v>844</v>
      </c>
      <c r="AN642" s="16" t="s">
        <v>843</v>
      </c>
      <c r="AO642" s="16" t="s">
        <v>843</v>
      </c>
      <c r="AP642" s="16" t="s">
        <v>843</v>
      </c>
      <c r="AQ642" s="16" t="s">
        <v>844</v>
      </c>
      <c r="AR642" s="16" t="s">
        <v>11679</v>
      </c>
      <c r="AS642" s="16" t="s">
        <v>844</v>
      </c>
      <c r="AT642" s="16" t="s">
        <v>843</v>
      </c>
      <c r="AU642" s="16" t="s">
        <v>844</v>
      </c>
      <c r="AV642" s="16" t="s">
        <v>843</v>
      </c>
      <c r="AW642" s="16" t="s">
        <v>843</v>
      </c>
      <c r="AX642" s="16" t="s">
        <v>843</v>
      </c>
      <c r="AY642" s="16" t="s">
        <v>843</v>
      </c>
      <c r="AZ642" s="16" t="s">
        <v>4437</v>
      </c>
      <c r="BB642" s="16" t="s">
        <v>4437</v>
      </c>
      <c r="BF642" s="16" t="s">
        <v>844</v>
      </c>
      <c r="BI642" s="16" t="s">
        <v>7785</v>
      </c>
      <c r="BJ642" s="16" t="s">
        <v>843</v>
      </c>
      <c r="BK642" s="16" t="s">
        <v>843</v>
      </c>
      <c r="BL642" s="16" t="s">
        <v>843</v>
      </c>
      <c r="BM642" s="16" t="s">
        <v>843</v>
      </c>
      <c r="BN642" s="16" t="s">
        <v>843</v>
      </c>
      <c r="BO642" s="16" t="s">
        <v>844</v>
      </c>
      <c r="BP642" s="16" t="s">
        <v>843</v>
      </c>
      <c r="BQ642" s="16" t="s">
        <v>843</v>
      </c>
      <c r="DX642" s="16" t="s">
        <v>865</v>
      </c>
      <c r="ES642" s="16" t="s">
        <v>867</v>
      </c>
      <c r="EU642" s="16" t="s">
        <v>7813</v>
      </c>
      <c r="EV642" s="16" t="s">
        <v>865</v>
      </c>
      <c r="FF642" s="16" t="s">
        <v>7836</v>
      </c>
      <c r="HC642" s="16" t="s">
        <v>865</v>
      </c>
      <c r="JA642" s="16" t="s">
        <v>4816</v>
      </c>
      <c r="JB642" s="16" t="s">
        <v>865</v>
      </c>
      <c r="JC642" s="16" t="s">
        <v>865</v>
      </c>
      <c r="JD642" s="16" t="s">
        <v>865</v>
      </c>
      <c r="JE642" s="16" t="s">
        <v>865</v>
      </c>
      <c r="JF642" s="16" t="s">
        <v>865</v>
      </c>
      <c r="JG642" s="16" t="s">
        <v>843</v>
      </c>
      <c r="JH642" s="16" t="s">
        <v>4846</v>
      </c>
      <c r="KF642" s="16" t="s">
        <v>4926</v>
      </c>
      <c r="KI642" s="16" t="s">
        <v>4846</v>
      </c>
      <c r="KO642" s="16" t="s">
        <v>10331</v>
      </c>
      <c r="KP642" s="16" t="s">
        <v>10330</v>
      </c>
      <c r="KQ642" s="16" t="s">
        <v>8694</v>
      </c>
      <c r="KR642" s="16" t="s">
        <v>12140</v>
      </c>
      <c r="KS642" s="16" t="s">
        <v>10332</v>
      </c>
      <c r="KT642" s="16" t="s">
        <v>9148</v>
      </c>
      <c r="KU642" s="16" t="s">
        <v>844</v>
      </c>
      <c r="KV642" s="16" t="s">
        <v>9148</v>
      </c>
      <c r="KW642" s="16" t="s">
        <v>851</v>
      </c>
      <c r="KY642" s="16" t="s">
        <v>486</v>
      </c>
      <c r="LC642" s="16" t="s">
        <v>10879</v>
      </c>
      <c r="LF642" s="16" t="s">
        <v>11654</v>
      </c>
      <c r="LI642" s="16" t="s">
        <v>11655</v>
      </c>
      <c r="LJ642" s="16" t="s">
        <v>843</v>
      </c>
      <c r="LL642" s="16" t="s">
        <v>8711</v>
      </c>
      <c r="LM642" s="16" t="s">
        <v>8741</v>
      </c>
      <c r="LO642" s="16" t="s">
        <v>843</v>
      </c>
      <c r="LP642" s="16" t="s">
        <v>843</v>
      </c>
      <c r="LQ642" s="16" t="s">
        <v>843</v>
      </c>
      <c r="LR642" s="16" t="s">
        <v>844</v>
      </c>
      <c r="LS642" s="16" t="s">
        <v>843</v>
      </c>
      <c r="LT642" s="16" t="s">
        <v>844</v>
      </c>
      <c r="LU642" s="16" t="s">
        <v>844</v>
      </c>
      <c r="LV642" s="16" t="s">
        <v>843</v>
      </c>
      <c r="LW642" s="16" t="s">
        <v>844</v>
      </c>
      <c r="LX642" s="16" t="s">
        <v>843</v>
      </c>
      <c r="LY642" s="16" t="s">
        <v>843</v>
      </c>
      <c r="LZ642" s="16" t="s">
        <v>843</v>
      </c>
      <c r="MA642" s="16" t="s">
        <v>843</v>
      </c>
      <c r="MB642" s="16" t="s">
        <v>843</v>
      </c>
      <c r="MC642" s="16" t="s">
        <v>843</v>
      </c>
      <c r="ME642" s="16" t="s">
        <v>11656</v>
      </c>
      <c r="MF642" s="16" t="s">
        <v>8847</v>
      </c>
      <c r="MO642" s="16" t="s">
        <v>1817</v>
      </c>
      <c r="MP642" s="16" t="s">
        <v>1824</v>
      </c>
      <c r="MR642" s="16" t="s">
        <v>474</v>
      </c>
      <c r="MS642" s="16" t="s">
        <v>12067</v>
      </c>
      <c r="MT642" s="16" t="s">
        <v>9015</v>
      </c>
      <c r="NC642" s="16" t="s">
        <v>487</v>
      </c>
      <c r="NE642" s="16" t="s">
        <v>486</v>
      </c>
      <c r="NG642" s="16" t="s">
        <v>1380</v>
      </c>
      <c r="NI642" s="16" t="s">
        <v>11658</v>
      </c>
      <c r="NR642" s="16" t="s">
        <v>878</v>
      </c>
      <c r="NS642" s="16" t="s">
        <v>462</v>
      </c>
      <c r="NT642" s="16" t="s">
        <v>482</v>
      </c>
      <c r="NU642" s="16">
        <v>0.79400000000000004</v>
      </c>
      <c r="NV642" s="16" t="s">
        <v>457</v>
      </c>
      <c r="NW642" s="16" t="s">
        <v>1183</v>
      </c>
      <c r="NX642" s="16" t="s">
        <v>1142</v>
      </c>
      <c r="OB642" s="16" t="s">
        <v>833</v>
      </c>
      <c r="OC642" s="16" t="s">
        <v>878</v>
      </c>
    </row>
    <row r="643" spans="1:394" x14ac:dyDescent="0.25">
      <c r="A643" s="16" t="s">
        <v>12141</v>
      </c>
      <c r="B643" s="16" t="s">
        <v>844</v>
      </c>
      <c r="C643" s="16" t="s">
        <v>972</v>
      </c>
      <c r="D643" s="16" t="s">
        <v>844</v>
      </c>
      <c r="E643" s="16" t="s">
        <v>843</v>
      </c>
      <c r="F643" s="16" t="s">
        <v>843</v>
      </c>
      <c r="G643" s="16" t="s">
        <v>843</v>
      </c>
      <c r="H643" s="16" t="s">
        <v>843</v>
      </c>
      <c r="I643" s="16" t="s">
        <v>843</v>
      </c>
      <c r="J643" s="16" t="s">
        <v>843</v>
      </c>
      <c r="K643" s="16" t="s">
        <v>843</v>
      </c>
      <c r="L643" s="16" t="s">
        <v>843</v>
      </c>
      <c r="M643" s="16" t="s">
        <v>843</v>
      </c>
      <c r="N643" s="16" t="s">
        <v>843</v>
      </c>
      <c r="O643" s="16" t="s">
        <v>843</v>
      </c>
      <c r="Q643" s="16" t="s">
        <v>844</v>
      </c>
      <c r="R643" s="16">
        <v>54</v>
      </c>
      <c r="T643" s="16" t="s">
        <v>470</v>
      </c>
      <c r="U643" s="16" t="s">
        <v>844</v>
      </c>
      <c r="V643" s="16" t="s">
        <v>843</v>
      </c>
      <c r="W643" s="16" t="s">
        <v>844</v>
      </c>
      <c r="X643" s="16" t="s">
        <v>843</v>
      </c>
      <c r="Y643" s="16" t="s">
        <v>843</v>
      </c>
      <c r="Z643" s="16" t="s">
        <v>843</v>
      </c>
      <c r="AA643" s="16" t="s">
        <v>843</v>
      </c>
      <c r="AB643" s="16" t="s">
        <v>844</v>
      </c>
      <c r="AC643" s="16" t="s">
        <v>843</v>
      </c>
      <c r="AD643" s="16" t="s">
        <v>867</v>
      </c>
      <c r="AF643" s="16" t="s">
        <v>11796</v>
      </c>
      <c r="AG643" s="16" t="s">
        <v>11660</v>
      </c>
      <c r="AH643" s="16" t="s">
        <v>844</v>
      </c>
      <c r="AI643" s="16" t="s">
        <v>844</v>
      </c>
      <c r="AJ643" s="16" t="s">
        <v>843</v>
      </c>
      <c r="AK643" s="16" t="s">
        <v>843</v>
      </c>
      <c r="AL643" s="16" t="s">
        <v>843</v>
      </c>
      <c r="AM643" s="16" t="s">
        <v>844</v>
      </c>
      <c r="AN643" s="16" t="s">
        <v>843</v>
      </c>
      <c r="AO643" s="16" t="s">
        <v>843</v>
      </c>
      <c r="AP643" s="16" t="s">
        <v>843</v>
      </c>
      <c r="AQ643" s="16" t="s">
        <v>844</v>
      </c>
      <c r="AR643" s="16" t="s">
        <v>11773</v>
      </c>
      <c r="AS643" s="16" t="s">
        <v>844</v>
      </c>
      <c r="AT643" s="16" t="s">
        <v>843</v>
      </c>
      <c r="AU643" s="16" t="s">
        <v>843</v>
      </c>
      <c r="AV643" s="16" t="s">
        <v>844</v>
      </c>
      <c r="AW643" s="16" t="s">
        <v>843</v>
      </c>
      <c r="AX643" s="16" t="s">
        <v>843</v>
      </c>
      <c r="AY643" s="16" t="s">
        <v>843</v>
      </c>
      <c r="AZ643" s="16" t="s">
        <v>4437</v>
      </c>
      <c r="BC643" s="16" t="s">
        <v>4437</v>
      </c>
      <c r="BF643" s="16" t="s">
        <v>844</v>
      </c>
      <c r="BH643" s="16" t="s">
        <v>7383</v>
      </c>
      <c r="BI643" s="16" t="s">
        <v>7785</v>
      </c>
      <c r="BJ643" s="16" t="s">
        <v>843</v>
      </c>
      <c r="BK643" s="16" t="s">
        <v>843</v>
      </c>
      <c r="BL643" s="16" t="s">
        <v>843</v>
      </c>
      <c r="BM643" s="16" t="s">
        <v>843</v>
      </c>
      <c r="BN643" s="16" t="s">
        <v>843</v>
      </c>
      <c r="BO643" s="16" t="s">
        <v>844</v>
      </c>
      <c r="BP643" s="16" t="s">
        <v>843</v>
      </c>
      <c r="BQ643" s="16" t="s">
        <v>843</v>
      </c>
      <c r="DX643" s="16" t="s">
        <v>865</v>
      </c>
      <c r="ES643" s="16" t="s">
        <v>865</v>
      </c>
      <c r="EU643" s="16" t="s">
        <v>7810</v>
      </c>
      <c r="EV643" s="16" t="s">
        <v>865</v>
      </c>
      <c r="FT643" s="16" t="s">
        <v>865</v>
      </c>
      <c r="HC643" s="16" t="s">
        <v>865</v>
      </c>
      <c r="JA643" s="16" t="s">
        <v>4813</v>
      </c>
      <c r="JB643" s="16" t="s">
        <v>865</v>
      </c>
      <c r="JC643" s="16" t="s">
        <v>865</v>
      </c>
      <c r="JD643" s="16" t="s">
        <v>865</v>
      </c>
      <c r="JE643" s="16" t="s">
        <v>865</v>
      </c>
      <c r="JF643" s="16" t="s">
        <v>865</v>
      </c>
      <c r="JG643" s="16" t="s">
        <v>843</v>
      </c>
      <c r="JH643" s="16" t="s">
        <v>7594</v>
      </c>
      <c r="JJ643" s="16" t="s">
        <v>865</v>
      </c>
      <c r="KF643" s="16" t="s">
        <v>4926</v>
      </c>
      <c r="KI643" s="16" t="s">
        <v>4993</v>
      </c>
      <c r="KO643" s="16" t="s">
        <v>10335</v>
      </c>
      <c r="KP643" s="16" t="s">
        <v>10334</v>
      </c>
      <c r="KQ643" s="16" t="s">
        <v>8694</v>
      </c>
      <c r="KR643" s="16" t="s">
        <v>12142</v>
      </c>
      <c r="KS643" s="16" t="s">
        <v>10336</v>
      </c>
      <c r="KT643" s="16" t="s">
        <v>9148</v>
      </c>
      <c r="KU643" s="16" t="s">
        <v>844</v>
      </c>
      <c r="KV643" s="16" t="s">
        <v>9148</v>
      </c>
      <c r="KW643" s="16" t="s">
        <v>851</v>
      </c>
      <c r="KY643" s="16" t="s">
        <v>486</v>
      </c>
      <c r="LC643" s="16" t="s">
        <v>10879</v>
      </c>
      <c r="LF643" s="16" t="s">
        <v>11654</v>
      </c>
      <c r="LI643" s="16" t="s">
        <v>11655</v>
      </c>
      <c r="LJ643" s="16" t="s">
        <v>843</v>
      </c>
      <c r="LL643" s="16" t="s">
        <v>8711</v>
      </c>
      <c r="LM643" s="16" t="s">
        <v>8741</v>
      </c>
      <c r="LO643" s="16" t="s">
        <v>843</v>
      </c>
      <c r="LP643" s="16" t="s">
        <v>1056</v>
      </c>
      <c r="LQ643" s="16" t="s">
        <v>1056</v>
      </c>
      <c r="LR643" s="16" t="s">
        <v>843</v>
      </c>
      <c r="LS643" s="16" t="s">
        <v>1056</v>
      </c>
      <c r="LT643" s="16" t="s">
        <v>843</v>
      </c>
      <c r="LU643" s="16" t="s">
        <v>843</v>
      </c>
      <c r="LV643" s="16" t="s">
        <v>843</v>
      </c>
      <c r="LW643" s="16" t="s">
        <v>843</v>
      </c>
      <c r="LX643" s="16" t="s">
        <v>843</v>
      </c>
      <c r="LY643" s="16" t="s">
        <v>843</v>
      </c>
      <c r="LZ643" s="16" t="s">
        <v>843</v>
      </c>
      <c r="MA643" s="16" t="s">
        <v>843</v>
      </c>
      <c r="MB643" s="16" t="s">
        <v>843</v>
      </c>
      <c r="MC643" s="16" t="s">
        <v>843</v>
      </c>
      <c r="ME643" s="16" t="s">
        <v>11656</v>
      </c>
      <c r="MF643" s="16" t="s">
        <v>8847</v>
      </c>
      <c r="MO643" s="16" t="s">
        <v>1817</v>
      </c>
      <c r="MP643" s="16" t="s">
        <v>1827</v>
      </c>
      <c r="MR643" s="16" t="s">
        <v>470</v>
      </c>
      <c r="MS643" s="16" t="s">
        <v>12067</v>
      </c>
      <c r="MT643" s="16" t="s">
        <v>8987</v>
      </c>
      <c r="MU643" s="16" t="s">
        <v>817</v>
      </c>
      <c r="NC643" s="16" t="s">
        <v>486</v>
      </c>
      <c r="ND643" s="16" t="s">
        <v>486</v>
      </c>
      <c r="NE643" s="16" t="s">
        <v>486</v>
      </c>
      <c r="NG643" s="16" t="s">
        <v>1376</v>
      </c>
      <c r="NI643" s="16" t="s">
        <v>11658</v>
      </c>
      <c r="NR643" s="16" t="s">
        <v>451</v>
      </c>
      <c r="NS643" s="16" t="s">
        <v>462</v>
      </c>
      <c r="NT643" s="16" t="s">
        <v>482</v>
      </c>
      <c r="NU643" s="16">
        <v>0.79400000000000004</v>
      </c>
      <c r="NV643" s="16" t="s">
        <v>451</v>
      </c>
      <c r="NW643" s="16" t="s">
        <v>1175</v>
      </c>
      <c r="NX643" s="16" t="s">
        <v>1142</v>
      </c>
      <c r="OB643" s="16" t="s">
        <v>833</v>
      </c>
      <c r="OC643" s="16" t="s">
        <v>451</v>
      </c>
    </row>
    <row r="644" spans="1:394" x14ac:dyDescent="0.25">
      <c r="A644" s="16" t="s">
        <v>12143</v>
      </c>
      <c r="B644" s="16" t="s">
        <v>1056</v>
      </c>
      <c r="C644" s="16" t="s">
        <v>972</v>
      </c>
      <c r="D644" s="16" t="s">
        <v>844</v>
      </c>
      <c r="E644" s="16" t="s">
        <v>843</v>
      </c>
      <c r="F644" s="16" t="s">
        <v>843</v>
      </c>
      <c r="G644" s="16" t="s">
        <v>843</v>
      </c>
      <c r="H644" s="16" t="s">
        <v>843</v>
      </c>
      <c r="I644" s="16" t="s">
        <v>843</v>
      </c>
      <c r="J644" s="16" t="s">
        <v>843</v>
      </c>
      <c r="K644" s="16" t="s">
        <v>843</v>
      </c>
      <c r="L644" s="16" t="s">
        <v>843</v>
      </c>
      <c r="M644" s="16" t="s">
        <v>843</v>
      </c>
      <c r="N644" s="16" t="s">
        <v>843</v>
      </c>
      <c r="O644" s="16" t="s">
        <v>843</v>
      </c>
      <c r="Q644" s="16" t="s">
        <v>844</v>
      </c>
      <c r="R644" s="16">
        <v>55</v>
      </c>
      <c r="T644" s="16" t="s">
        <v>470</v>
      </c>
      <c r="U644" s="16" t="s">
        <v>844</v>
      </c>
      <c r="V644" s="16" t="s">
        <v>843</v>
      </c>
      <c r="W644" s="16" t="s">
        <v>844</v>
      </c>
      <c r="X644" s="16" t="s">
        <v>843</v>
      </c>
      <c r="Y644" s="16" t="s">
        <v>843</v>
      </c>
      <c r="Z644" s="16" t="s">
        <v>843</v>
      </c>
      <c r="AA644" s="16" t="s">
        <v>843</v>
      </c>
      <c r="AB644" s="16" t="s">
        <v>844</v>
      </c>
      <c r="AC644" s="16" t="s">
        <v>843</v>
      </c>
      <c r="AD644" s="16" t="s">
        <v>867</v>
      </c>
      <c r="AF644" s="16" t="s">
        <v>11796</v>
      </c>
      <c r="AG644" s="16" t="s">
        <v>11696</v>
      </c>
      <c r="AH644" s="16" t="s">
        <v>844</v>
      </c>
      <c r="AI644" s="16" t="s">
        <v>844</v>
      </c>
      <c r="AJ644" s="16" t="s">
        <v>844</v>
      </c>
      <c r="AK644" s="16" t="s">
        <v>843</v>
      </c>
      <c r="AL644" s="16" t="s">
        <v>843</v>
      </c>
      <c r="AM644" s="16" t="s">
        <v>844</v>
      </c>
      <c r="AN644" s="16" t="s">
        <v>843</v>
      </c>
      <c r="AO644" s="16" t="s">
        <v>843</v>
      </c>
      <c r="AP644" s="16" t="s">
        <v>843</v>
      </c>
      <c r="AQ644" s="16" t="s">
        <v>844</v>
      </c>
      <c r="AR644" s="16" t="s">
        <v>11773</v>
      </c>
      <c r="AS644" s="16" t="s">
        <v>844</v>
      </c>
      <c r="AT644" s="16" t="s">
        <v>843</v>
      </c>
      <c r="AU644" s="16" t="s">
        <v>843</v>
      </c>
      <c r="AV644" s="16" t="s">
        <v>844</v>
      </c>
      <c r="AW644" s="16" t="s">
        <v>843</v>
      </c>
      <c r="AX644" s="16" t="s">
        <v>843</v>
      </c>
      <c r="AY644" s="16" t="s">
        <v>843</v>
      </c>
      <c r="AZ644" s="16" t="s">
        <v>4437</v>
      </c>
      <c r="BC644" s="16" t="s">
        <v>4437</v>
      </c>
      <c r="BF644" s="16" t="s">
        <v>844</v>
      </c>
      <c r="BH644" s="16" t="s">
        <v>7383</v>
      </c>
      <c r="BI644" s="16" t="s">
        <v>7785</v>
      </c>
      <c r="BJ644" s="16" t="s">
        <v>843</v>
      </c>
      <c r="BK644" s="16" t="s">
        <v>843</v>
      </c>
      <c r="BL644" s="16" t="s">
        <v>843</v>
      </c>
      <c r="BM644" s="16" t="s">
        <v>843</v>
      </c>
      <c r="BN644" s="16" t="s">
        <v>843</v>
      </c>
      <c r="BO644" s="16" t="s">
        <v>844</v>
      </c>
      <c r="BP644" s="16" t="s">
        <v>843</v>
      </c>
      <c r="BQ644" s="16" t="s">
        <v>843</v>
      </c>
      <c r="DX644" s="16" t="s">
        <v>865</v>
      </c>
      <c r="ES644" s="16" t="s">
        <v>865</v>
      </c>
      <c r="EU644" s="16" t="s">
        <v>7810</v>
      </c>
      <c r="EV644" s="16" t="s">
        <v>865</v>
      </c>
      <c r="FT644" s="16" t="s">
        <v>865</v>
      </c>
      <c r="HC644" s="16" t="s">
        <v>865</v>
      </c>
      <c r="JA644" s="16" t="s">
        <v>4813</v>
      </c>
      <c r="JB644" s="16" t="s">
        <v>865</v>
      </c>
      <c r="JC644" s="16" t="s">
        <v>865</v>
      </c>
      <c r="JD644" s="16" t="s">
        <v>865</v>
      </c>
      <c r="JE644" s="16" t="s">
        <v>865</v>
      </c>
      <c r="JF644" s="16" t="s">
        <v>865</v>
      </c>
      <c r="JG644" s="16" t="s">
        <v>843</v>
      </c>
      <c r="JH644" s="16" t="s">
        <v>7591</v>
      </c>
      <c r="JJ644" s="16" t="s">
        <v>865</v>
      </c>
      <c r="KF644" s="16" t="s">
        <v>4926</v>
      </c>
      <c r="KI644" s="16" t="s">
        <v>4982</v>
      </c>
      <c r="KK644" s="16" t="s">
        <v>4867</v>
      </c>
      <c r="KM644" s="16" t="s">
        <v>7619</v>
      </c>
      <c r="KO644" s="16" t="s">
        <v>10335</v>
      </c>
      <c r="KP644" s="16" t="s">
        <v>10334</v>
      </c>
      <c r="KQ644" s="16" t="s">
        <v>8694</v>
      </c>
      <c r="KR644" s="16" t="s">
        <v>12144</v>
      </c>
      <c r="KS644" s="16" t="s">
        <v>10336</v>
      </c>
      <c r="KT644" s="16" t="s">
        <v>9148</v>
      </c>
      <c r="KU644" s="16" t="s">
        <v>844</v>
      </c>
      <c r="KV644" s="16" t="s">
        <v>9148</v>
      </c>
      <c r="KW644" s="16" t="s">
        <v>851</v>
      </c>
      <c r="KY644" s="16" t="s">
        <v>486</v>
      </c>
      <c r="LC644" s="16" t="s">
        <v>10879</v>
      </c>
      <c r="LF644" s="16" t="s">
        <v>11654</v>
      </c>
      <c r="LI644" s="16" t="s">
        <v>11655</v>
      </c>
      <c r="LJ644" s="16" t="s">
        <v>843</v>
      </c>
      <c r="LL644" s="16" t="s">
        <v>8711</v>
      </c>
      <c r="LM644" s="16" t="s">
        <v>8741</v>
      </c>
      <c r="LO644" s="16" t="s">
        <v>843</v>
      </c>
      <c r="LP644" s="16" t="s">
        <v>1056</v>
      </c>
      <c r="LQ644" s="16" t="s">
        <v>1056</v>
      </c>
      <c r="LR644" s="16" t="s">
        <v>843</v>
      </c>
      <c r="LS644" s="16" t="s">
        <v>1056</v>
      </c>
      <c r="LT644" s="16" t="s">
        <v>843</v>
      </c>
      <c r="LU644" s="16" t="s">
        <v>843</v>
      </c>
      <c r="LV644" s="16" t="s">
        <v>843</v>
      </c>
      <c r="LW644" s="16" t="s">
        <v>843</v>
      </c>
      <c r="LX644" s="16" t="s">
        <v>843</v>
      </c>
      <c r="LY644" s="16" t="s">
        <v>843</v>
      </c>
      <c r="LZ644" s="16" t="s">
        <v>843</v>
      </c>
      <c r="MA644" s="16" t="s">
        <v>843</v>
      </c>
      <c r="MB644" s="16" t="s">
        <v>843</v>
      </c>
      <c r="MC644" s="16" t="s">
        <v>843</v>
      </c>
      <c r="ME644" s="16" t="s">
        <v>11656</v>
      </c>
      <c r="MF644" s="16" t="s">
        <v>8847</v>
      </c>
      <c r="MJ644" s="16" t="s">
        <v>1833</v>
      </c>
      <c r="MO644" s="16" t="s">
        <v>1817</v>
      </c>
      <c r="MP644" s="16" t="s">
        <v>1829</v>
      </c>
      <c r="MQ644" s="16" t="s">
        <v>1779</v>
      </c>
      <c r="MR644" s="16" t="s">
        <v>470</v>
      </c>
      <c r="MS644" s="16" t="s">
        <v>12067</v>
      </c>
      <c r="MT644" s="16" t="s">
        <v>8987</v>
      </c>
      <c r="MU644" s="16" t="s">
        <v>817</v>
      </c>
      <c r="NC644" s="16" t="s">
        <v>486</v>
      </c>
      <c r="ND644" s="16" t="s">
        <v>486</v>
      </c>
      <c r="NE644" s="16" t="s">
        <v>486</v>
      </c>
      <c r="NG644" s="16" t="s">
        <v>1376</v>
      </c>
      <c r="NI644" s="16" t="s">
        <v>11658</v>
      </c>
      <c r="NR644" s="16" t="s">
        <v>451</v>
      </c>
      <c r="NS644" s="16" t="s">
        <v>462</v>
      </c>
      <c r="NT644" s="16" t="s">
        <v>482</v>
      </c>
      <c r="NU644" s="16">
        <v>0.79400000000000004</v>
      </c>
      <c r="NV644" s="16" t="s">
        <v>451</v>
      </c>
      <c r="NW644" s="16" t="s">
        <v>1175</v>
      </c>
      <c r="NX644" s="16" t="s">
        <v>1142</v>
      </c>
      <c r="OB644" s="16" t="s">
        <v>833</v>
      </c>
      <c r="OC644" s="16" t="s">
        <v>451</v>
      </c>
    </row>
    <row r="645" spans="1:394" x14ac:dyDescent="0.25">
      <c r="A645" s="16" t="s">
        <v>12145</v>
      </c>
      <c r="B645" s="16" t="s">
        <v>844</v>
      </c>
      <c r="C645" s="16" t="s">
        <v>972</v>
      </c>
      <c r="D645" s="16" t="s">
        <v>844</v>
      </c>
      <c r="E645" s="16" t="s">
        <v>843</v>
      </c>
      <c r="F645" s="16" t="s">
        <v>843</v>
      </c>
      <c r="G645" s="16" t="s">
        <v>843</v>
      </c>
      <c r="H645" s="16" t="s">
        <v>843</v>
      </c>
      <c r="I645" s="16" t="s">
        <v>843</v>
      </c>
      <c r="J645" s="16" t="s">
        <v>843</v>
      </c>
      <c r="K645" s="16" t="s">
        <v>843</v>
      </c>
      <c r="L645" s="16" t="s">
        <v>843</v>
      </c>
      <c r="M645" s="16" t="s">
        <v>843</v>
      </c>
      <c r="N645" s="16" t="s">
        <v>843</v>
      </c>
      <c r="O645" s="16" t="s">
        <v>843</v>
      </c>
      <c r="Q645" s="16" t="s">
        <v>844</v>
      </c>
      <c r="R645" s="16">
        <v>68</v>
      </c>
      <c r="T645" s="16" t="s">
        <v>470</v>
      </c>
      <c r="U645" s="16" t="s">
        <v>844</v>
      </c>
      <c r="V645" s="16" t="s">
        <v>843</v>
      </c>
      <c r="W645" s="16" t="s">
        <v>844</v>
      </c>
      <c r="X645" s="16" t="s">
        <v>843</v>
      </c>
      <c r="Y645" s="16" t="s">
        <v>843</v>
      </c>
      <c r="Z645" s="16" t="s">
        <v>843</v>
      </c>
      <c r="AA645" s="16" t="s">
        <v>843</v>
      </c>
      <c r="AB645" s="16" t="s">
        <v>843</v>
      </c>
      <c r="AC645" s="16" t="s">
        <v>843</v>
      </c>
      <c r="AD645" s="16" t="s">
        <v>867</v>
      </c>
      <c r="AF645" s="16" t="s">
        <v>11659</v>
      </c>
      <c r="AG645" s="16" t="s">
        <v>11671</v>
      </c>
      <c r="AH645" s="16" t="s">
        <v>844</v>
      </c>
      <c r="AI645" s="16" t="s">
        <v>844</v>
      </c>
      <c r="AJ645" s="16" t="s">
        <v>843</v>
      </c>
      <c r="AK645" s="16" t="s">
        <v>843</v>
      </c>
      <c r="AL645" s="16" t="s">
        <v>844</v>
      </c>
      <c r="AM645" s="16" t="s">
        <v>843</v>
      </c>
      <c r="AN645" s="16" t="s">
        <v>843</v>
      </c>
      <c r="AO645" s="16" t="s">
        <v>843</v>
      </c>
      <c r="AP645" s="16" t="s">
        <v>843</v>
      </c>
      <c r="AQ645" s="16" t="s">
        <v>843</v>
      </c>
      <c r="AR645" s="16" t="s">
        <v>4433</v>
      </c>
      <c r="AS645" s="16" t="s">
        <v>843</v>
      </c>
      <c r="AT645" s="16" t="s">
        <v>843</v>
      </c>
      <c r="AU645" s="16" t="s">
        <v>843</v>
      </c>
      <c r="AV645" s="16" t="s">
        <v>843</v>
      </c>
      <c r="AW645" s="16" t="s">
        <v>843</v>
      </c>
      <c r="AX645" s="16" t="s">
        <v>843</v>
      </c>
      <c r="AY645" s="16" t="s">
        <v>844</v>
      </c>
      <c r="BF645" s="16" t="s">
        <v>843</v>
      </c>
      <c r="BI645" s="16" t="s">
        <v>7785</v>
      </c>
      <c r="BJ645" s="16" t="s">
        <v>843</v>
      </c>
      <c r="BK645" s="16" t="s">
        <v>843</v>
      </c>
      <c r="BL645" s="16" t="s">
        <v>843</v>
      </c>
      <c r="BM645" s="16" t="s">
        <v>843</v>
      </c>
      <c r="BN645" s="16" t="s">
        <v>843</v>
      </c>
      <c r="BO645" s="16" t="s">
        <v>844</v>
      </c>
      <c r="BP645" s="16" t="s">
        <v>843</v>
      </c>
      <c r="BQ645" s="16" t="s">
        <v>843</v>
      </c>
      <c r="DX645" s="16" t="s">
        <v>865</v>
      </c>
      <c r="ES645" s="16" t="s">
        <v>865</v>
      </c>
      <c r="EU645" s="16" t="s">
        <v>7810</v>
      </c>
      <c r="EV645" s="16" t="s">
        <v>865</v>
      </c>
      <c r="FF645" s="16" t="s">
        <v>7836</v>
      </c>
      <c r="HC645" s="16" t="s">
        <v>865</v>
      </c>
      <c r="JA645" s="16" t="s">
        <v>4816</v>
      </c>
      <c r="JB645" s="16" t="s">
        <v>865</v>
      </c>
      <c r="JC645" s="16" t="s">
        <v>865</v>
      </c>
      <c r="JD645" s="16" t="s">
        <v>865</v>
      </c>
      <c r="JE645" s="16" t="s">
        <v>865</v>
      </c>
      <c r="JF645" s="16" t="s">
        <v>865</v>
      </c>
      <c r="JG645" s="16" t="s">
        <v>843</v>
      </c>
      <c r="JH645" s="16" t="s">
        <v>4846</v>
      </c>
      <c r="KF645" s="16" t="s">
        <v>4926</v>
      </c>
      <c r="KI645" s="16" t="s">
        <v>4846</v>
      </c>
      <c r="KO645" s="16" t="s">
        <v>9018</v>
      </c>
      <c r="KP645" s="16" t="s">
        <v>10339</v>
      </c>
      <c r="KQ645" s="16" t="s">
        <v>8694</v>
      </c>
      <c r="KR645" s="16" t="s">
        <v>12146</v>
      </c>
      <c r="KS645" s="16" t="s">
        <v>10340</v>
      </c>
      <c r="KT645" s="16" t="s">
        <v>9148</v>
      </c>
      <c r="KU645" s="16" t="s">
        <v>844</v>
      </c>
      <c r="KV645" s="16" t="s">
        <v>9148</v>
      </c>
      <c r="KW645" s="16" t="s">
        <v>851</v>
      </c>
      <c r="KY645" s="16" t="s">
        <v>486</v>
      </c>
      <c r="LC645" s="16" t="s">
        <v>10879</v>
      </c>
      <c r="LF645" s="16" t="s">
        <v>11654</v>
      </c>
      <c r="LI645" s="16" t="s">
        <v>11655</v>
      </c>
      <c r="LJ645" s="16" t="s">
        <v>843</v>
      </c>
      <c r="LL645" s="16" t="s">
        <v>8711</v>
      </c>
      <c r="LM645" s="16" t="s">
        <v>8741</v>
      </c>
      <c r="LO645" s="16" t="s">
        <v>843</v>
      </c>
      <c r="LP645" s="16" t="s">
        <v>843</v>
      </c>
      <c r="LQ645" s="16" t="s">
        <v>844</v>
      </c>
      <c r="LR645" s="16" t="s">
        <v>844</v>
      </c>
      <c r="LS645" s="16" t="s">
        <v>844</v>
      </c>
      <c r="LT645" s="16" t="s">
        <v>844</v>
      </c>
      <c r="LU645" s="16" t="s">
        <v>1056</v>
      </c>
      <c r="LV645" s="16" t="s">
        <v>844</v>
      </c>
      <c r="LW645" s="16" t="s">
        <v>844</v>
      </c>
      <c r="LX645" s="16" t="s">
        <v>843</v>
      </c>
      <c r="LY645" s="16" t="s">
        <v>843</v>
      </c>
      <c r="LZ645" s="16" t="s">
        <v>843</v>
      </c>
      <c r="MA645" s="16" t="s">
        <v>843</v>
      </c>
      <c r="MB645" s="16" t="s">
        <v>843</v>
      </c>
      <c r="MC645" s="16" t="s">
        <v>843</v>
      </c>
      <c r="ME645" s="16" t="s">
        <v>11656</v>
      </c>
      <c r="MF645" s="16" t="s">
        <v>8847</v>
      </c>
      <c r="MO645" s="16" t="s">
        <v>1817</v>
      </c>
      <c r="MP645" s="16" t="s">
        <v>1824</v>
      </c>
      <c r="MR645" s="16" t="s">
        <v>470</v>
      </c>
      <c r="MS645" s="16" t="s">
        <v>12067</v>
      </c>
      <c r="MT645" s="16" t="s">
        <v>9009</v>
      </c>
      <c r="NC645" s="16" t="s">
        <v>486</v>
      </c>
      <c r="NE645" s="16" t="s">
        <v>486</v>
      </c>
      <c r="NG645" s="16" t="s">
        <v>1380</v>
      </c>
      <c r="NI645" s="16" t="s">
        <v>11658</v>
      </c>
      <c r="NR645" s="16" t="s">
        <v>878</v>
      </c>
      <c r="NS645" s="16" t="s">
        <v>462</v>
      </c>
      <c r="NT645" s="16" t="s">
        <v>482</v>
      </c>
      <c r="NU645" s="16">
        <v>0.79400000000000004</v>
      </c>
      <c r="NV645" s="16" t="s">
        <v>457</v>
      </c>
      <c r="NW645" s="16" t="s">
        <v>1177</v>
      </c>
      <c r="NX645" s="16" t="s">
        <v>1142</v>
      </c>
      <c r="OB645" s="16" t="s">
        <v>833</v>
      </c>
      <c r="OC645" s="16" t="s">
        <v>878</v>
      </c>
    </row>
    <row r="646" spans="1:394" x14ac:dyDescent="0.25">
      <c r="A646" s="16" t="s">
        <v>12147</v>
      </c>
      <c r="B646" s="16" t="s">
        <v>1056</v>
      </c>
      <c r="C646" s="16" t="s">
        <v>972</v>
      </c>
      <c r="D646" s="16" t="s">
        <v>844</v>
      </c>
      <c r="E646" s="16" t="s">
        <v>843</v>
      </c>
      <c r="F646" s="16" t="s">
        <v>843</v>
      </c>
      <c r="G646" s="16" t="s">
        <v>843</v>
      </c>
      <c r="H646" s="16" t="s">
        <v>843</v>
      </c>
      <c r="I646" s="16" t="s">
        <v>843</v>
      </c>
      <c r="J646" s="16" t="s">
        <v>843</v>
      </c>
      <c r="K646" s="16" t="s">
        <v>843</v>
      </c>
      <c r="L646" s="16" t="s">
        <v>843</v>
      </c>
      <c r="M646" s="16" t="s">
        <v>843</v>
      </c>
      <c r="N646" s="16" t="s">
        <v>843</v>
      </c>
      <c r="O646" s="16" t="s">
        <v>843</v>
      </c>
      <c r="Q646" s="16" t="s">
        <v>844</v>
      </c>
      <c r="R646" s="16">
        <v>69</v>
      </c>
      <c r="T646" s="16" t="s">
        <v>474</v>
      </c>
      <c r="U646" s="16" t="s">
        <v>843</v>
      </c>
      <c r="V646" s="16" t="s">
        <v>844</v>
      </c>
      <c r="W646" s="16" t="s">
        <v>843</v>
      </c>
      <c r="X646" s="16" t="s">
        <v>844</v>
      </c>
      <c r="Y646" s="16" t="s">
        <v>843</v>
      </c>
      <c r="Z646" s="16" t="s">
        <v>843</v>
      </c>
      <c r="AA646" s="16" t="s">
        <v>843</v>
      </c>
      <c r="AB646" s="16" t="s">
        <v>843</v>
      </c>
      <c r="AC646" s="16" t="s">
        <v>843</v>
      </c>
      <c r="AD646" s="16" t="s">
        <v>867</v>
      </c>
      <c r="AF646" s="16" t="s">
        <v>11659</v>
      </c>
      <c r="AG646" s="16" t="s">
        <v>11725</v>
      </c>
      <c r="AH646" s="16" t="s">
        <v>844</v>
      </c>
      <c r="AI646" s="16" t="s">
        <v>844</v>
      </c>
      <c r="AJ646" s="16" t="s">
        <v>843</v>
      </c>
      <c r="AK646" s="16" t="s">
        <v>843</v>
      </c>
      <c r="AL646" s="16" t="s">
        <v>844</v>
      </c>
      <c r="AM646" s="16" t="s">
        <v>844</v>
      </c>
      <c r="AN646" s="16" t="s">
        <v>843</v>
      </c>
      <c r="AO646" s="16" t="s">
        <v>843</v>
      </c>
      <c r="AP646" s="16" t="s">
        <v>843</v>
      </c>
      <c r="AQ646" s="16" t="s">
        <v>844</v>
      </c>
      <c r="AR646" s="16" t="s">
        <v>4415</v>
      </c>
      <c r="AS646" s="16" t="s">
        <v>844</v>
      </c>
      <c r="AT646" s="16" t="s">
        <v>843</v>
      </c>
      <c r="AU646" s="16" t="s">
        <v>843</v>
      </c>
      <c r="AV646" s="16" t="s">
        <v>843</v>
      </c>
      <c r="AW646" s="16" t="s">
        <v>843</v>
      </c>
      <c r="AX646" s="16" t="s">
        <v>843</v>
      </c>
      <c r="AY646" s="16" t="s">
        <v>843</v>
      </c>
      <c r="AZ646" s="16" t="s">
        <v>4440</v>
      </c>
      <c r="BF646" s="16" t="s">
        <v>844</v>
      </c>
      <c r="BI646" s="16" t="s">
        <v>7785</v>
      </c>
      <c r="BJ646" s="16" t="s">
        <v>843</v>
      </c>
      <c r="BK646" s="16" t="s">
        <v>843</v>
      </c>
      <c r="BL646" s="16" t="s">
        <v>843</v>
      </c>
      <c r="BM646" s="16" t="s">
        <v>843</v>
      </c>
      <c r="BN646" s="16" t="s">
        <v>843</v>
      </c>
      <c r="BO646" s="16" t="s">
        <v>844</v>
      </c>
      <c r="BP646" s="16" t="s">
        <v>843</v>
      </c>
      <c r="BQ646" s="16" t="s">
        <v>843</v>
      </c>
      <c r="DX646" s="16" t="s">
        <v>867</v>
      </c>
      <c r="DY646" s="16" t="s">
        <v>867</v>
      </c>
      <c r="ES646" s="16" t="s">
        <v>867</v>
      </c>
      <c r="EU646" s="16" t="s">
        <v>7813</v>
      </c>
      <c r="EV646" s="16" t="s">
        <v>865</v>
      </c>
      <c r="FF646" s="16" t="s">
        <v>7839</v>
      </c>
      <c r="HC646" s="16" t="s">
        <v>867</v>
      </c>
      <c r="HD646" s="16" t="s">
        <v>867</v>
      </c>
      <c r="HE646" s="16" t="s">
        <v>4701</v>
      </c>
      <c r="HF646" s="16" t="s">
        <v>843</v>
      </c>
      <c r="HG646" s="16" t="s">
        <v>843</v>
      </c>
      <c r="HH646" s="16" t="s">
        <v>843</v>
      </c>
      <c r="HI646" s="16" t="s">
        <v>843</v>
      </c>
      <c r="HJ646" s="16" t="s">
        <v>843</v>
      </c>
      <c r="HK646" s="16" t="s">
        <v>843</v>
      </c>
      <c r="HL646" s="16" t="s">
        <v>843</v>
      </c>
      <c r="HM646" s="16" t="s">
        <v>843</v>
      </c>
      <c r="HN646" s="16" t="s">
        <v>843</v>
      </c>
      <c r="HO646" s="16" t="s">
        <v>844</v>
      </c>
      <c r="HP646" s="16" t="s">
        <v>843</v>
      </c>
      <c r="HQ646" s="16" t="s">
        <v>843</v>
      </c>
      <c r="HR646" s="16" t="s">
        <v>843</v>
      </c>
      <c r="HS646" s="16" t="s">
        <v>843</v>
      </c>
      <c r="IZ646" s="16" t="s">
        <v>867</v>
      </c>
      <c r="JA646" s="16" t="s">
        <v>4813</v>
      </c>
      <c r="JB646" s="16" t="s">
        <v>865</v>
      </c>
      <c r="JC646" s="16" t="s">
        <v>865</v>
      </c>
      <c r="JD646" s="16" t="s">
        <v>865</v>
      </c>
      <c r="JE646" s="16" t="s">
        <v>865</v>
      </c>
      <c r="JF646" s="16" t="s">
        <v>865</v>
      </c>
      <c r="JG646" s="16" t="s">
        <v>843</v>
      </c>
      <c r="JH646" s="16" t="s">
        <v>4846</v>
      </c>
      <c r="KF646" s="16" t="s">
        <v>4926</v>
      </c>
      <c r="KI646" s="16" t="s">
        <v>4846</v>
      </c>
      <c r="KO646" s="16" t="s">
        <v>9018</v>
      </c>
      <c r="KP646" s="16" t="s">
        <v>10339</v>
      </c>
      <c r="KQ646" s="16" t="s">
        <v>8694</v>
      </c>
      <c r="KR646" s="16" t="s">
        <v>12148</v>
      </c>
      <c r="KS646" s="16" t="s">
        <v>10340</v>
      </c>
      <c r="KT646" s="16" t="s">
        <v>9148</v>
      </c>
      <c r="KU646" s="16" t="s">
        <v>844</v>
      </c>
      <c r="KV646" s="16" t="s">
        <v>9148</v>
      </c>
      <c r="KW646" s="16" t="s">
        <v>850</v>
      </c>
      <c r="KX646" s="16" t="s">
        <v>487</v>
      </c>
      <c r="KY646" s="16" t="s">
        <v>487</v>
      </c>
      <c r="KZ646" s="16" t="s">
        <v>487</v>
      </c>
      <c r="LC646" s="16" t="s">
        <v>10879</v>
      </c>
      <c r="LF646" s="16" t="s">
        <v>11654</v>
      </c>
      <c r="LI646" s="16" t="s">
        <v>11655</v>
      </c>
      <c r="LJ646" s="16" t="s">
        <v>843</v>
      </c>
      <c r="LL646" s="16" t="s">
        <v>8711</v>
      </c>
      <c r="LM646" s="16" t="s">
        <v>8741</v>
      </c>
      <c r="LO646" s="16" t="s">
        <v>843</v>
      </c>
      <c r="LP646" s="16" t="s">
        <v>843</v>
      </c>
      <c r="LQ646" s="16" t="s">
        <v>844</v>
      </c>
      <c r="LR646" s="16" t="s">
        <v>844</v>
      </c>
      <c r="LS646" s="16" t="s">
        <v>844</v>
      </c>
      <c r="LT646" s="16" t="s">
        <v>844</v>
      </c>
      <c r="LU646" s="16" t="s">
        <v>1056</v>
      </c>
      <c r="LV646" s="16" t="s">
        <v>844</v>
      </c>
      <c r="LW646" s="16" t="s">
        <v>844</v>
      </c>
      <c r="LX646" s="16" t="s">
        <v>843</v>
      </c>
      <c r="LY646" s="16" t="s">
        <v>843</v>
      </c>
      <c r="LZ646" s="16" t="s">
        <v>843</v>
      </c>
      <c r="MA646" s="16" t="s">
        <v>843</v>
      </c>
      <c r="MB646" s="16" t="s">
        <v>843</v>
      </c>
      <c r="MC646" s="16" t="s">
        <v>843</v>
      </c>
      <c r="ME646" s="16" t="s">
        <v>11656</v>
      </c>
      <c r="MF646" s="16" t="s">
        <v>8847</v>
      </c>
      <c r="MO646" s="16" t="s">
        <v>1817</v>
      </c>
      <c r="MP646" s="16" t="s">
        <v>1824</v>
      </c>
      <c r="MR646" s="16" t="s">
        <v>474</v>
      </c>
      <c r="MS646" s="16" t="s">
        <v>12067</v>
      </c>
      <c r="MT646" s="16" t="s">
        <v>9009</v>
      </c>
      <c r="NC646" s="16" t="s">
        <v>487</v>
      </c>
      <c r="NE646" s="16" t="s">
        <v>487</v>
      </c>
      <c r="NF646" s="16" t="s">
        <v>487</v>
      </c>
      <c r="NG646" s="16" t="s">
        <v>1376</v>
      </c>
      <c r="NI646" s="16" t="s">
        <v>11658</v>
      </c>
      <c r="NM646" s="16" t="s">
        <v>11749</v>
      </c>
      <c r="NN646" s="16" t="s">
        <v>867</v>
      </c>
      <c r="NO646" s="16" t="s">
        <v>11750</v>
      </c>
      <c r="NR646" s="16" t="s">
        <v>878</v>
      </c>
      <c r="NS646" s="16" t="s">
        <v>462</v>
      </c>
      <c r="NT646" s="16" t="s">
        <v>482</v>
      </c>
      <c r="NU646" s="16">
        <v>0.79400000000000004</v>
      </c>
      <c r="NV646" s="16" t="s">
        <v>457</v>
      </c>
      <c r="NW646" s="16" t="s">
        <v>1183</v>
      </c>
      <c r="NX646" s="16" t="s">
        <v>1142</v>
      </c>
      <c r="OB646" s="16" t="s">
        <v>833</v>
      </c>
      <c r="OC646" s="16" t="s">
        <v>878</v>
      </c>
      <c r="OD646" s="16" t="s">
        <v>487</v>
      </c>
    </row>
    <row r="647" spans="1:394" x14ac:dyDescent="0.25">
      <c r="A647" s="16" t="s">
        <v>12149</v>
      </c>
      <c r="B647" s="16" t="s">
        <v>844</v>
      </c>
      <c r="C647" s="16" t="s">
        <v>972</v>
      </c>
      <c r="D647" s="16" t="s">
        <v>844</v>
      </c>
      <c r="E647" s="16" t="s">
        <v>843</v>
      </c>
      <c r="F647" s="16" t="s">
        <v>843</v>
      </c>
      <c r="G647" s="16" t="s">
        <v>843</v>
      </c>
      <c r="H647" s="16" t="s">
        <v>843</v>
      </c>
      <c r="I647" s="16" t="s">
        <v>843</v>
      </c>
      <c r="J647" s="16" t="s">
        <v>843</v>
      </c>
      <c r="K647" s="16" t="s">
        <v>843</v>
      </c>
      <c r="L647" s="16" t="s">
        <v>843</v>
      </c>
      <c r="M647" s="16" t="s">
        <v>843</v>
      </c>
      <c r="N647" s="16" t="s">
        <v>843</v>
      </c>
      <c r="O647" s="16" t="s">
        <v>843</v>
      </c>
      <c r="Q647" s="16" t="s">
        <v>844</v>
      </c>
      <c r="R647" s="16">
        <v>70</v>
      </c>
      <c r="T647" s="16" t="s">
        <v>470</v>
      </c>
      <c r="U647" s="16" t="s">
        <v>844</v>
      </c>
      <c r="V647" s="16" t="s">
        <v>843</v>
      </c>
      <c r="W647" s="16" t="s">
        <v>844</v>
      </c>
      <c r="X647" s="16" t="s">
        <v>843</v>
      </c>
      <c r="Y647" s="16" t="s">
        <v>843</v>
      </c>
      <c r="Z647" s="16" t="s">
        <v>843</v>
      </c>
      <c r="AA647" s="16" t="s">
        <v>843</v>
      </c>
      <c r="AB647" s="16" t="s">
        <v>843</v>
      </c>
      <c r="AC647" s="16" t="s">
        <v>843</v>
      </c>
      <c r="AD647" s="16" t="s">
        <v>867</v>
      </c>
      <c r="AF647" s="16" t="s">
        <v>11821</v>
      </c>
      <c r="AG647" s="16" t="s">
        <v>11696</v>
      </c>
      <c r="AH647" s="16" t="s">
        <v>844</v>
      </c>
      <c r="AI647" s="16" t="s">
        <v>844</v>
      </c>
      <c r="AJ647" s="16" t="s">
        <v>844</v>
      </c>
      <c r="AK647" s="16" t="s">
        <v>843</v>
      </c>
      <c r="AL647" s="16" t="s">
        <v>843</v>
      </c>
      <c r="AM647" s="16" t="s">
        <v>844</v>
      </c>
      <c r="AN647" s="16" t="s">
        <v>843</v>
      </c>
      <c r="AO647" s="16" t="s">
        <v>843</v>
      </c>
      <c r="AP647" s="16" t="s">
        <v>843</v>
      </c>
      <c r="AQ647" s="16" t="s">
        <v>844</v>
      </c>
      <c r="AR647" s="16" t="s">
        <v>4415</v>
      </c>
      <c r="AS647" s="16" t="s">
        <v>844</v>
      </c>
      <c r="AT647" s="16" t="s">
        <v>843</v>
      </c>
      <c r="AU647" s="16" t="s">
        <v>843</v>
      </c>
      <c r="AV647" s="16" t="s">
        <v>843</v>
      </c>
      <c r="AW647" s="16" t="s">
        <v>843</v>
      </c>
      <c r="AX647" s="16" t="s">
        <v>843</v>
      </c>
      <c r="AY647" s="16" t="s">
        <v>843</v>
      </c>
      <c r="AZ647" s="16" t="s">
        <v>4437</v>
      </c>
      <c r="BF647" s="16" t="s">
        <v>844</v>
      </c>
      <c r="BI647" s="16" t="s">
        <v>7785</v>
      </c>
      <c r="BJ647" s="16" t="s">
        <v>843</v>
      </c>
      <c r="BK647" s="16" t="s">
        <v>843</v>
      </c>
      <c r="BL647" s="16" t="s">
        <v>843</v>
      </c>
      <c r="BM647" s="16" t="s">
        <v>843</v>
      </c>
      <c r="BN647" s="16" t="s">
        <v>843</v>
      </c>
      <c r="BO647" s="16" t="s">
        <v>844</v>
      </c>
      <c r="BP647" s="16" t="s">
        <v>843</v>
      </c>
      <c r="BQ647" s="16" t="s">
        <v>843</v>
      </c>
      <c r="DX647" s="16" t="s">
        <v>867</v>
      </c>
      <c r="DY647" s="16" t="s">
        <v>867</v>
      </c>
      <c r="ES647" s="16" t="s">
        <v>865</v>
      </c>
      <c r="EU647" s="16" t="s">
        <v>7813</v>
      </c>
      <c r="EV647" s="16" t="s">
        <v>865</v>
      </c>
      <c r="FF647" s="16" t="s">
        <v>7836</v>
      </c>
      <c r="HC647" s="16" t="s">
        <v>865</v>
      </c>
      <c r="JA647" s="16" t="s">
        <v>4813</v>
      </c>
      <c r="JB647" s="16" t="s">
        <v>865</v>
      </c>
      <c r="JC647" s="16" t="s">
        <v>865</v>
      </c>
      <c r="JD647" s="16" t="s">
        <v>865</v>
      </c>
      <c r="JE647" s="16" t="s">
        <v>865</v>
      </c>
      <c r="JF647" s="16" t="s">
        <v>865</v>
      </c>
      <c r="JG647" s="16" t="s">
        <v>843</v>
      </c>
      <c r="JH647" s="16" t="s">
        <v>4846</v>
      </c>
      <c r="KF647" s="16" t="s">
        <v>4926</v>
      </c>
      <c r="KI647" s="16" t="s">
        <v>4846</v>
      </c>
      <c r="KO647" s="16" t="s">
        <v>10344</v>
      </c>
      <c r="KP647" s="16" t="s">
        <v>10343</v>
      </c>
      <c r="KQ647" s="16" t="s">
        <v>8694</v>
      </c>
      <c r="KR647" s="16" t="s">
        <v>12150</v>
      </c>
      <c r="KS647" s="16" t="s">
        <v>10345</v>
      </c>
      <c r="KT647" s="16" t="s">
        <v>9148</v>
      </c>
      <c r="KU647" s="16" t="s">
        <v>844</v>
      </c>
      <c r="KV647" s="16" t="s">
        <v>9148</v>
      </c>
      <c r="KW647" s="16" t="s">
        <v>851</v>
      </c>
      <c r="KX647" s="16" t="s">
        <v>487</v>
      </c>
      <c r="KY647" s="16" t="s">
        <v>487</v>
      </c>
      <c r="KZ647" s="16" t="s">
        <v>487</v>
      </c>
      <c r="LC647" s="16" t="s">
        <v>10879</v>
      </c>
      <c r="LF647" s="16" t="s">
        <v>11654</v>
      </c>
      <c r="LI647" s="16" t="s">
        <v>11655</v>
      </c>
      <c r="LJ647" s="16" t="s">
        <v>843</v>
      </c>
      <c r="LL647" s="16" t="s">
        <v>8711</v>
      </c>
      <c r="LM647" s="16" t="s">
        <v>8741</v>
      </c>
      <c r="LO647" s="16" t="s">
        <v>843</v>
      </c>
      <c r="LP647" s="16" t="s">
        <v>843</v>
      </c>
      <c r="LQ647" s="16" t="s">
        <v>844</v>
      </c>
      <c r="LR647" s="16" t="s">
        <v>843</v>
      </c>
      <c r="LS647" s="16" t="s">
        <v>844</v>
      </c>
      <c r="LT647" s="16" t="s">
        <v>843</v>
      </c>
      <c r="LU647" s="16" t="s">
        <v>844</v>
      </c>
      <c r="LV647" s="16" t="s">
        <v>843</v>
      </c>
      <c r="LW647" s="16" t="s">
        <v>843</v>
      </c>
      <c r="LX647" s="16" t="s">
        <v>843</v>
      </c>
      <c r="LY647" s="16" t="s">
        <v>843</v>
      </c>
      <c r="LZ647" s="16" t="s">
        <v>843</v>
      </c>
      <c r="MA647" s="16" t="s">
        <v>843</v>
      </c>
      <c r="MB647" s="16" t="s">
        <v>843</v>
      </c>
      <c r="MC647" s="16" t="s">
        <v>843</v>
      </c>
      <c r="ME647" s="16" t="s">
        <v>11656</v>
      </c>
      <c r="MF647" s="16" t="s">
        <v>8847</v>
      </c>
      <c r="MO647" s="16" t="s">
        <v>1817</v>
      </c>
      <c r="MP647" s="16" t="s">
        <v>1824</v>
      </c>
      <c r="MR647" s="16" t="s">
        <v>470</v>
      </c>
      <c r="MS647" s="16" t="s">
        <v>12067</v>
      </c>
      <c r="MT647" s="16" t="s">
        <v>8952</v>
      </c>
      <c r="NC647" s="16" t="s">
        <v>486</v>
      </c>
      <c r="NE647" s="16" t="s">
        <v>486</v>
      </c>
      <c r="NG647" s="16" t="s">
        <v>1376</v>
      </c>
      <c r="NI647" s="16" t="s">
        <v>11658</v>
      </c>
      <c r="NR647" s="16" t="s">
        <v>878</v>
      </c>
      <c r="NS647" s="16" t="s">
        <v>462</v>
      </c>
      <c r="NT647" s="16" t="s">
        <v>482</v>
      </c>
      <c r="NU647" s="16">
        <v>0.79400000000000004</v>
      </c>
      <c r="NV647" s="16" t="s">
        <v>457</v>
      </c>
      <c r="NW647" s="16" t="s">
        <v>1177</v>
      </c>
      <c r="NX647" s="16" t="s">
        <v>1142</v>
      </c>
      <c r="OB647" s="16" t="s">
        <v>833</v>
      </c>
      <c r="OC647" s="16" t="s">
        <v>878</v>
      </c>
    </row>
    <row r="648" spans="1:394" x14ac:dyDescent="0.25">
      <c r="A648" s="16" t="s">
        <v>12151</v>
      </c>
      <c r="B648" s="16" t="s">
        <v>844</v>
      </c>
      <c r="C648" s="16" t="s">
        <v>972</v>
      </c>
      <c r="D648" s="16" t="s">
        <v>844</v>
      </c>
      <c r="E648" s="16" t="s">
        <v>843</v>
      </c>
      <c r="F648" s="16" t="s">
        <v>843</v>
      </c>
      <c r="G648" s="16" t="s">
        <v>843</v>
      </c>
      <c r="H648" s="16" t="s">
        <v>843</v>
      </c>
      <c r="I648" s="16" t="s">
        <v>843</v>
      </c>
      <c r="J648" s="16" t="s">
        <v>843</v>
      </c>
      <c r="K648" s="16" t="s">
        <v>843</v>
      </c>
      <c r="L648" s="16" t="s">
        <v>843</v>
      </c>
      <c r="M648" s="16" t="s">
        <v>843</v>
      </c>
      <c r="N648" s="16" t="s">
        <v>843</v>
      </c>
      <c r="O648" s="16" t="s">
        <v>843</v>
      </c>
      <c r="Q648" s="16" t="s">
        <v>844</v>
      </c>
      <c r="R648" s="16">
        <v>19</v>
      </c>
      <c r="T648" s="16" t="s">
        <v>470</v>
      </c>
      <c r="U648" s="16" t="s">
        <v>844</v>
      </c>
      <c r="V648" s="16" t="s">
        <v>843</v>
      </c>
      <c r="W648" s="16" t="s">
        <v>844</v>
      </c>
      <c r="X648" s="16" t="s">
        <v>843</v>
      </c>
      <c r="Y648" s="16" t="s">
        <v>843</v>
      </c>
      <c r="Z648" s="16" t="s">
        <v>843</v>
      </c>
      <c r="AA648" s="16" t="s">
        <v>843</v>
      </c>
      <c r="AB648" s="16" t="s">
        <v>844</v>
      </c>
      <c r="AC648" s="16" t="s">
        <v>843</v>
      </c>
      <c r="AD648" s="16" t="s">
        <v>867</v>
      </c>
      <c r="AF648" s="16" t="s">
        <v>12152</v>
      </c>
      <c r="AG648" s="16" t="s">
        <v>11725</v>
      </c>
      <c r="AH648" s="16" t="s">
        <v>844</v>
      </c>
      <c r="AI648" s="16" t="s">
        <v>844</v>
      </c>
      <c r="AJ648" s="16" t="s">
        <v>843</v>
      </c>
      <c r="AK648" s="16" t="s">
        <v>843</v>
      </c>
      <c r="AL648" s="16" t="s">
        <v>844</v>
      </c>
      <c r="AM648" s="16" t="s">
        <v>844</v>
      </c>
      <c r="AN648" s="16" t="s">
        <v>843</v>
      </c>
      <c r="AO648" s="16" t="s">
        <v>843</v>
      </c>
      <c r="AP648" s="16" t="s">
        <v>843</v>
      </c>
      <c r="AQ648" s="16" t="s">
        <v>844</v>
      </c>
      <c r="AR648" s="16" t="s">
        <v>4433</v>
      </c>
      <c r="AS648" s="16" t="s">
        <v>843</v>
      </c>
      <c r="AT648" s="16" t="s">
        <v>843</v>
      </c>
      <c r="AU648" s="16" t="s">
        <v>843</v>
      </c>
      <c r="AV648" s="16" t="s">
        <v>843</v>
      </c>
      <c r="AW648" s="16" t="s">
        <v>843</v>
      </c>
      <c r="AX648" s="16" t="s">
        <v>843</v>
      </c>
      <c r="AY648" s="16" t="s">
        <v>844</v>
      </c>
      <c r="BF648" s="16" t="s">
        <v>844</v>
      </c>
      <c r="BH648" s="16" t="s">
        <v>7389</v>
      </c>
      <c r="BI648" s="16" t="s">
        <v>7770</v>
      </c>
      <c r="BJ648" s="16" t="s">
        <v>844</v>
      </c>
      <c r="BK648" s="16" t="s">
        <v>843</v>
      </c>
      <c r="BL648" s="16" t="s">
        <v>843</v>
      </c>
      <c r="BM648" s="16" t="s">
        <v>843</v>
      </c>
      <c r="BN648" s="16" t="s">
        <v>843</v>
      </c>
      <c r="BO648" s="16" t="s">
        <v>843</v>
      </c>
      <c r="BP648" s="16" t="s">
        <v>843</v>
      </c>
      <c r="BQ648" s="16" t="s">
        <v>843</v>
      </c>
      <c r="BR648" s="16" t="s">
        <v>7790</v>
      </c>
      <c r="BS648" s="16" t="s">
        <v>844</v>
      </c>
      <c r="BT648" s="16" t="s">
        <v>843</v>
      </c>
      <c r="BU648" s="16" t="s">
        <v>843</v>
      </c>
      <c r="BV648" s="16" t="s">
        <v>843</v>
      </c>
      <c r="BW648" s="16" t="s">
        <v>843</v>
      </c>
      <c r="BX648" s="16" t="s">
        <v>843</v>
      </c>
      <c r="BY648" s="16" t="s">
        <v>843</v>
      </c>
      <c r="BZ648" s="16" t="s">
        <v>843</v>
      </c>
      <c r="CA648" s="16" t="s">
        <v>843</v>
      </c>
      <c r="CC648" s="16" t="s">
        <v>865</v>
      </c>
      <c r="CF648" s="16" t="s">
        <v>7212</v>
      </c>
      <c r="CG648" s="16" t="s">
        <v>843</v>
      </c>
      <c r="CH648" s="16" t="s">
        <v>843</v>
      </c>
      <c r="CI648" s="16" t="s">
        <v>843</v>
      </c>
      <c r="CJ648" s="16" t="s">
        <v>843</v>
      </c>
      <c r="CK648" s="16" t="s">
        <v>843</v>
      </c>
      <c r="CL648" s="16" t="s">
        <v>843</v>
      </c>
      <c r="CM648" s="16" t="s">
        <v>843</v>
      </c>
      <c r="CN648" s="16" t="s">
        <v>843</v>
      </c>
      <c r="CO648" s="16" t="s">
        <v>843</v>
      </c>
      <c r="CP648" s="16" t="s">
        <v>843</v>
      </c>
      <c r="CQ648" s="16" t="s">
        <v>843</v>
      </c>
      <c r="CR648" s="16" t="s">
        <v>843</v>
      </c>
      <c r="CS648" s="16" t="s">
        <v>843</v>
      </c>
      <c r="CT648" s="16" t="s">
        <v>843</v>
      </c>
      <c r="CU648" s="16" t="s">
        <v>843</v>
      </c>
      <c r="CV648" s="16" t="s">
        <v>843</v>
      </c>
      <c r="CW648" s="16" t="s">
        <v>843</v>
      </c>
      <c r="CX648" s="16" t="s">
        <v>843</v>
      </c>
      <c r="CY648" s="16" t="s">
        <v>843</v>
      </c>
      <c r="CZ648" s="16" t="s">
        <v>843</v>
      </c>
      <c r="DA648" s="16" t="s">
        <v>843</v>
      </c>
      <c r="DB648" s="16" t="s">
        <v>843</v>
      </c>
      <c r="DC648" s="16" t="s">
        <v>843</v>
      </c>
      <c r="DD648" s="16" t="s">
        <v>843</v>
      </c>
      <c r="DE648" s="16" t="s">
        <v>843</v>
      </c>
      <c r="DF648" s="16" t="s">
        <v>843</v>
      </c>
      <c r="DG648" s="16" t="s">
        <v>843</v>
      </c>
      <c r="DH648" s="16" t="s">
        <v>843</v>
      </c>
      <c r="DI648" s="16" t="s">
        <v>844</v>
      </c>
      <c r="DJ648" s="16" t="s">
        <v>843</v>
      </c>
      <c r="DK648" s="16" t="s">
        <v>843</v>
      </c>
      <c r="DL648" s="16" t="s">
        <v>843</v>
      </c>
      <c r="DX648" s="16" t="s">
        <v>865</v>
      </c>
      <c r="ES648" s="16" t="s">
        <v>865</v>
      </c>
      <c r="EU648" s="16" t="s">
        <v>7810</v>
      </c>
      <c r="EV648" s="16" t="s">
        <v>865</v>
      </c>
      <c r="FT648" s="16" t="s">
        <v>865</v>
      </c>
      <c r="HC648" s="16" t="s">
        <v>865</v>
      </c>
      <c r="JA648" s="16" t="s">
        <v>4816</v>
      </c>
      <c r="JB648" s="16" t="s">
        <v>867</v>
      </c>
      <c r="JC648" s="16" t="s">
        <v>865</v>
      </c>
      <c r="JG648" s="16" t="s">
        <v>1056</v>
      </c>
      <c r="JV648" s="16">
        <v>30</v>
      </c>
      <c r="JW648" s="16" t="s">
        <v>7603</v>
      </c>
      <c r="JY648" s="16">
        <v>9000</v>
      </c>
      <c r="JZ648" s="16" t="s">
        <v>4910</v>
      </c>
      <c r="KB648" s="16" t="s">
        <v>7610</v>
      </c>
      <c r="KD648" s="16" t="s">
        <v>4917</v>
      </c>
      <c r="KE648" s="16" t="s">
        <v>7286</v>
      </c>
      <c r="KF648" s="16" t="s">
        <v>4926</v>
      </c>
      <c r="KH648" s="16" t="s">
        <v>7642</v>
      </c>
      <c r="KI648" s="16" t="s">
        <v>4840</v>
      </c>
      <c r="KO648" s="16" t="s">
        <v>10348</v>
      </c>
      <c r="KP648" s="16" t="s">
        <v>10347</v>
      </c>
      <c r="KQ648" s="16" t="s">
        <v>8694</v>
      </c>
      <c r="KR648" s="16" t="s">
        <v>12153</v>
      </c>
      <c r="KS648" s="16" t="s">
        <v>10349</v>
      </c>
      <c r="KT648" s="16" t="s">
        <v>9148</v>
      </c>
      <c r="KU648" s="16" t="s">
        <v>844</v>
      </c>
      <c r="KV648" s="16" t="s">
        <v>9148</v>
      </c>
      <c r="KW648" s="16" t="s">
        <v>851</v>
      </c>
      <c r="KY648" s="16" t="s">
        <v>486</v>
      </c>
      <c r="LA648" s="16" t="s">
        <v>11697</v>
      </c>
      <c r="LC648" s="16" t="s">
        <v>10879</v>
      </c>
      <c r="LD648" s="16" t="s">
        <v>11698</v>
      </c>
      <c r="LF648" s="16" t="s">
        <v>11654</v>
      </c>
      <c r="LI648" s="16" t="s">
        <v>11655</v>
      </c>
      <c r="LJ648" s="16" t="s">
        <v>831</v>
      </c>
      <c r="LK648" s="16" t="s">
        <v>831</v>
      </c>
      <c r="LL648" s="16" t="s">
        <v>8756</v>
      </c>
      <c r="LM648" s="16" t="s">
        <v>8741</v>
      </c>
      <c r="LO648" s="16" t="s">
        <v>843</v>
      </c>
      <c r="LP648" s="16" t="s">
        <v>844</v>
      </c>
      <c r="LQ648" s="16" t="s">
        <v>844</v>
      </c>
      <c r="LR648" s="16" t="s">
        <v>843</v>
      </c>
      <c r="LS648" s="16" t="s">
        <v>844</v>
      </c>
      <c r="LT648" s="16" t="s">
        <v>843</v>
      </c>
      <c r="LU648" s="16" t="s">
        <v>843</v>
      </c>
      <c r="LV648" s="16" t="s">
        <v>843</v>
      </c>
      <c r="LW648" s="16" t="s">
        <v>843</v>
      </c>
      <c r="LX648" s="16" t="s">
        <v>844</v>
      </c>
      <c r="LY648" s="16" t="s">
        <v>843</v>
      </c>
      <c r="LZ648" s="16" t="s">
        <v>843</v>
      </c>
      <c r="MA648" s="16" t="s">
        <v>843</v>
      </c>
      <c r="MB648" s="16" t="s">
        <v>843</v>
      </c>
      <c r="MC648" s="16" t="s">
        <v>843</v>
      </c>
      <c r="MD648" s="16" t="s">
        <v>11699</v>
      </c>
      <c r="ME648" s="16" t="s">
        <v>11656</v>
      </c>
      <c r="MF648" s="16" t="s">
        <v>8847</v>
      </c>
      <c r="MG648" s="16" t="s">
        <v>1839</v>
      </c>
      <c r="MH648" s="16" t="s">
        <v>11667</v>
      </c>
      <c r="MI648" s="16" t="s">
        <v>11733</v>
      </c>
      <c r="MK648" s="16" t="s">
        <v>8957</v>
      </c>
      <c r="ML648" s="16" t="s">
        <v>1787</v>
      </c>
      <c r="MM648" s="16" t="s">
        <v>487</v>
      </c>
      <c r="MN648" s="16" t="s">
        <v>1801</v>
      </c>
      <c r="MO648" s="16" t="s">
        <v>1817</v>
      </c>
      <c r="MP648" s="16" t="s">
        <v>1823</v>
      </c>
      <c r="MR648" s="16" t="s">
        <v>470</v>
      </c>
      <c r="MS648" s="16" t="s">
        <v>12067</v>
      </c>
      <c r="MT648" s="16" t="s">
        <v>8769</v>
      </c>
      <c r="MU648" s="16" t="s">
        <v>816</v>
      </c>
      <c r="MV648" s="16" t="s">
        <v>486</v>
      </c>
      <c r="NC648" s="16" t="s">
        <v>486</v>
      </c>
      <c r="ND648" s="16" t="s">
        <v>486</v>
      </c>
      <c r="NE648" s="16" t="s">
        <v>486</v>
      </c>
      <c r="NG648" s="16" t="s">
        <v>1380</v>
      </c>
      <c r="NH648" s="16" t="s">
        <v>1913</v>
      </c>
      <c r="NI648" s="16" t="s">
        <v>11658</v>
      </c>
      <c r="NJ648" s="16" t="s">
        <v>11835</v>
      </c>
      <c r="NK648" s="16" t="s">
        <v>11836</v>
      </c>
      <c r="NQ648" s="16" t="s">
        <v>1078</v>
      </c>
      <c r="NR648" s="16" t="s">
        <v>445</v>
      </c>
      <c r="NS648" s="16" t="s">
        <v>462</v>
      </c>
      <c r="NT648" s="16" t="s">
        <v>482</v>
      </c>
      <c r="NU648" s="16">
        <v>0.79400000000000004</v>
      </c>
      <c r="NV648" s="16" t="s">
        <v>445</v>
      </c>
      <c r="NW648" s="16" t="s">
        <v>1174</v>
      </c>
      <c r="NX648" s="16" t="s">
        <v>1142</v>
      </c>
      <c r="NZ648" s="16" t="s">
        <v>935</v>
      </c>
      <c r="OB648" s="16" t="s">
        <v>831</v>
      </c>
      <c r="OC648" s="16" t="s">
        <v>445</v>
      </c>
    </row>
    <row r="649" spans="1:394" x14ac:dyDescent="0.25">
      <c r="A649" s="16" t="s">
        <v>12154</v>
      </c>
      <c r="B649" s="16" t="s">
        <v>844</v>
      </c>
      <c r="C649" s="16" t="s">
        <v>972</v>
      </c>
      <c r="D649" s="16" t="s">
        <v>844</v>
      </c>
      <c r="E649" s="16" t="s">
        <v>843</v>
      </c>
      <c r="F649" s="16" t="s">
        <v>843</v>
      </c>
      <c r="G649" s="16" t="s">
        <v>843</v>
      </c>
      <c r="H649" s="16" t="s">
        <v>843</v>
      </c>
      <c r="I649" s="16" t="s">
        <v>843</v>
      </c>
      <c r="J649" s="16" t="s">
        <v>843</v>
      </c>
      <c r="K649" s="16" t="s">
        <v>843</v>
      </c>
      <c r="L649" s="16" t="s">
        <v>843</v>
      </c>
      <c r="M649" s="16" t="s">
        <v>843</v>
      </c>
      <c r="N649" s="16" t="s">
        <v>843</v>
      </c>
      <c r="O649" s="16" t="s">
        <v>843</v>
      </c>
      <c r="Q649" s="16" t="s">
        <v>844</v>
      </c>
      <c r="R649" s="16">
        <v>44</v>
      </c>
      <c r="T649" s="16" t="s">
        <v>470</v>
      </c>
      <c r="U649" s="16" t="s">
        <v>844</v>
      </c>
      <c r="V649" s="16" t="s">
        <v>843</v>
      </c>
      <c r="W649" s="16" t="s">
        <v>844</v>
      </c>
      <c r="X649" s="16" t="s">
        <v>843</v>
      </c>
      <c r="Y649" s="16" t="s">
        <v>843</v>
      </c>
      <c r="Z649" s="16" t="s">
        <v>843</v>
      </c>
      <c r="AA649" s="16" t="s">
        <v>843</v>
      </c>
      <c r="AB649" s="16" t="s">
        <v>844</v>
      </c>
      <c r="AC649" s="16" t="s">
        <v>843</v>
      </c>
      <c r="AD649" s="16" t="s">
        <v>867</v>
      </c>
      <c r="AF649" s="16" t="s">
        <v>11673</v>
      </c>
      <c r="AG649" s="16" t="s">
        <v>11696</v>
      </c>
      <c r="AH649" s="16" t="s">
        <v>844</v>
      </c>
      <c r="AI649" s="16" t="s">
        <v>844</v>
      </c>
      <c r="AJ649" s="16" t="s">
        <v>844</v>
      </c>
      <c r="AK649" s="16" t="s">
        <v>843</v>
      </c>
      <c r="AL649" s="16" t="s">
        <v>843</v>
      </c>
      <c r="AM649" s="16" t="s">
        <v>844</v>
      </c>
      <c r="AN649" s="16" t="s">
        <v>843</v>
      </c>
      <c r="AO649" s="16" t="s">
        <v>843</v>
      </c>
      <c r="AP649" s="16" t="s">
        <v>843</v>
      </c>
      <c r="AQ649" s="16" t="s">
        <v>844</v>
      </c>
      <c r="AR649" s="16" t="s">
        <v>4415</v>
      </c>
      <c r="AS649" s="16" t="s">
        <v>844</v>
      </c>
      <c r="AT649" s="16" t="s">
        <v>843</v>
      </c>
      <c r="AU649" s="16" t="s">
        <v>843</v>
      </c>
      <c r="AV649" s="16" t="s">
        <v>843</v>
      </c>
      <c r="AW649" s="16" t="s">
        <v>843</v>
      </c>
      <c r="AX649" s="16" t="s">
        <v>843</v>
      </c>
      <c r="AY649" s="16" t="s">
        <v>843</v>
      </c>
      <c r="AZ649" s="16" t="s">
        <v>4437</v>
      </c>
      <c r="BF649" s="16" t="s">
        <v>844</v>
      </c>
      <c r="BH649" s="16" t="s">
        <v>7380</v>
      </c>
      <c r="BI649" s="16" t="s">
        <v>7773</v>
      </c>
      <c r="BJ649" s="16" t="s">
        <v>843</v>
      </c>
      <c r="BK649" s="16" t="s">
        <v>844</v>
      </c>
      <c r="BL649" s="16" t="s">
        <v>843</v>
      </c>
      <c r="BM649" s="16" t="s">
        <v>843</v>
      </c>
      <c r="BN649" s="16" t="s">
        <v>843</v>
      </c>
      <c r="BO649" s="16" t="s">
        <v>843</v>
      </c>
      <c r="BP649" s="16" t="s">
        <v>843</v>
      </c>
      <c r="BQ649" s="16" t="s">
        <v>843</v>
      </c>
      <c r="BR649" s="16" t="s">
        <v>7790</v>
      </c>
      <c r="BS649" s="16" t="s">
        <v>844</v>
      </c>
      <c r="BT649" s="16" t="s">
        <v>843</v>
      </c>
      <c r="BU649" s="16" t="s">
        <v>843</v>
      </c>
      <c r="BV649" s="16" t="s">
        <v>843</v>
      </c>
      <c r="BW649" s="16" t="s">
        <v>843</v>
      </c>
      <c r="BX649" s="16" t="s">
        <v>843</v>
      </c>
      <c r="BY649" s="16" t="s">
        <v>843</v>
      </c>
      <c r="BZ649" s="16" t="s">
        <v>843</v>
      </c>
      <c r="CA649" s="16" t="s">
        <v>843</v>
      </c>
      <c r="DX649" s="16" t="s">
        <v>865</v>
      </c>
      <c r="ES649" s="16" t="s">
        <v>865</v>
      </c>
      <c r="EU649" s="16" t="s">
        <v>7810</v>
      </c>
      <c r="EV649" s="16" t="s">
        <v>865</v>
      </c>
      <c r="FT649" s="16" t="s">
        <v>865</v>
      </c>
      <c r="HC649" s="16" t="s">
        <v>865</v>
      </c>
      <c r="JA649" s="16" t="s">
        <v>4813</v>
      </c>
      <c r="JB649" s="16" t="s">
        <v>867</v>
      </c>
      <c r="JC649" s="16" t="s">
        <v>865</v>
      </c>
      <c r="JG649" s="16" t="s">
        <v>843</v>
      </c>
      <c r="JV649" s="16">
        <v>32</v>
      </c>
      <c r="JW649" s="16" t="s">
        <v>7603</v>
      </c>
      <c r="JY649" s="16">
        <v>9500</v>
      </c>
      <c r="JZ649" s="16" t="s">
        <v>4883</v>
      </c>
      <c r="KB649" s="16" t="s">
        <v>7616</v>
      </c>
      <c r="KD649" s="16" t="s">
        <v>4917</v>
      </c>
      <c r="KE649" s="16" t="s">
        <v>7277</v>
      </c>
      <c r="KF649" s="16" t="s">
        <v>4411</v>
      </c>
      <c r="KH649" s="16" t="s">
        <v>7642</v>
      </c>
      <c r="KI649" s="16" t="s">
        <v>4993</v>
      </c>
      <c r="KO649" s="16" t="s">
        <v>10353</v>
      </c>
      <c r="KP649" s="16" t="s">
        <v>10352</v>
      </c>
      <c r="KQ649" s="16" t="s">
        <v>8694</v>
      </c>
      <c r="KR649" s="16" t="s">
        <v>12155</v>
      </c>
      <c r="KS649" s="16" t="s">
        <v>10354</v>
      </c>
      <c r="KT649" s="16" t="s">
        <v>8696</v>
      </c>
      <c r="KU649" s="16" t="s">
        <v>844</v>
      </c>
      <c r="KV649" s="16" t="s">
        <v>8696</v>
      </c>
      <c r="KW649" s="16" t="s">
        <v>851</v>
      </c>
      <c r="KY649" s="16" t="s">
        <v>486</v>
      </c>
      <c r="LC649" s="16" t="s">
        <v>10879</v>
      </c>
      <c r="LF649" s="16" t="s">
        <v>11654</v>
      </c>
      <c r="LI649" s="16" t="s">
        <v>11655</v>
      </c>
      <c r="LJ649" s="16" t="s">
        <v>831</v>
      </c>
      <c r="LK649" s="16" t="s">
        <v>831</v>
      </c>
      <c r="LL649" s="16" t="s">
        <v>8756</v>
      </c>
      <c r="LM649" s="16" t="s">
        <v>8741</v>
      </c>
      <c r="LO649" s="16" t="s">
        <v>843</v>
      </c>
      <c r="LP649" s="16" t="s">
        <v>1056</v>
      </c>
      <c r="LQ649" s="16" t="s">
        <v>1056</v>
      </c>
      <c r="LR649" s="16" t="s">
        <v>844</v>
      </c>
      <c r="LS649" s="16" t="s">
        <v>1056</v>
      </c>
      <c r="LT649" s="16" t="s">
        <v>844</v>
      </c>
      <c r="LU649" s="16" t="s">
        <v>844</v>
      </c>
      <c r="LV649" s="16" t="s">
        <v>843</v>
      </c>
      <c r="LW649" s="16" t="s">
        <v>843</v>
      </c>
      <c r="LX649" s="16" t="s">
        <v>844</v>
      </c>
      <c r="LY649" s="16" t="s">
        <v>843</v>
      </c>
      <c r="LZ649" s="16" t="s">
        <v>843</v>
      </c>
      <c r="MA649" s="16" t="s">
        <v>843</v>
      </c>
      <c r="MB649" s="16" t="s">
        <v>843</v>
      </c>
      <c r="MC649" s="16" t="s">
        <v>843</v>
      </c>
      <c r="ME649" s="16" t="s">
        <v>11656</v>
      </c>
      <c r="MF649" s="16" t="s">
        <v>8847</v>
      </c>
      <c r="MG649" s="16" t="s">
        <v>1840</v>
      </c>
      <c r="MH649" s="16" t="s">
        <v>11667</v>
      </c>
      <c r="MI649" s="16" t="s">
        <v>11733</v>
      </c>
      <c r="MK649" s="16" t="s">
        <v>8967</v>
      </c>
      <c r="ML649" s="16" t="s">
        <v>1790</v>
      </c>
      <c r="MM649" s="16" t="s">
        <v>487</v>
      </c>
      <c r="MN649" s="16" t="s">
        <v>1798</v>
      </c>
      <c r="MP649" s="16" t="s">
        <v>1827</v>
      </c>
      <c r="MR649" s="16" t="s">
        <v>470</v>
      </c>
      <c r="MS649" s="16" t="s">
        <v>12156</v>
      </c>
      <c r="MT649" s="16" t="s">
        <v>9015</v>
      </c>
      <c r="MU649" s="16" t="s">
        <v>817</v>
      </c>
      <c r="NC649" s="16" t="s">
        <v>486</v>
      </c>
      <c r="ND649" s="16" t="s">
        <v>486</v>
      </c>
      <c r="NE649" s="16" t="s">
        <v>486</v>
      </c>
      <c r="NG649" s="16" t="s">
        <v>1376</v>
      </c>
      <c r="NH649" s="16" t="s">
        <v>1913</v>
      </c>
      <c r="NI649" s="16" t="s">
        <v>11658</v>
      </c>
      <c r="NJ649" s="16" t="s">
        <v>12157</v>
      </c>
      <c r="NK649" s="16" t="s">
        <v>12158</v>
      </c>
      <c r="NR649" s="16" t="s">
        <v>451</v>
      </c>
      <c r="NS649" s="16" t="s">
        <v>462</v>
      </c>
      <c r="NT649" s="16" t="s">
        <v>478</v>
      </c>
      <c r="NU649" s="16">
        <v>1.1910000000000001</v>
      </c>
      <c r="NV649" s="16" t="s">
        <v>451</v>
      </c>
      <c r="NW649" s="16" t="s">
        <v>1175</v>
      </c>
      <c r="NX649" s="16" t="s">
        <v>1142</v>
      </c>
      <c r="OB649" s="16" t="s">
        <v>831</v>
      </c>
      <c r="OC649" s="16" t="s">
        <v>451</v>
      </c>
    </row>
    <row r="650" spans="1:394" x14ac:dyDescent="0.25">
      <c r="A650" s="16" t="s">
        <v>12159</v>
      </c>
      <c r="B650" s="16" t="s">
        <v>1056</v>
      </c>
      <c r="C650" s="16" t="s">
        <v>972</v>
      </c>
      <c r="D650" s="16" t="s">
        <v>844</v>
      </c>
      <c r="E650" s="16" t="s">
        <v>843</v>
      </c>
      <c r="F650" s="16" t="s">
        <v>843</v>
      </c>
      <c r="G650" s="16" t="s">
        <v>843</v>
      </c>
      <c r="H650" s="16" t="s">
        <v>843</v>
      </c>
      <c r="I650" s="16" t="s">
        <v>843</v>
      </c>
      <c r="J650" s="16" t="s">
        <v>843</v>
      </c>
      <c r="K650" s="16" t="s">
        <v>843</v>
      </c>
      <c r="L650" s="16" t="s">
        <v>843</v>
      </c>
      <c r="M650" s="16" t="s">
        <v>843</v>
      </c>
      <c r="N650" s="16" t="s">
        <v>843</v>
      </c>
      <c r="O650" s="16" t="s">
        <v>843</v>
      </c>
      <c r="Q650" s="16" t="s">
        <v>844</v>
      </c>
      <c r="R650" s="16">
        <v>32</v>
      </c>
      <c r="T650" s="16" t="s">
        <v>470</v>
      </c>
      <c r="U650" s="16" t="s">
        <v>844</v>
      </c>
      <c r="V650" s="16" t="s">
        <v>843</v>
      </c>
      <c r="W650" s="16" t="s">
        <v>844</v>
      </c>
      <c r="X650" s="16" t="s">
        <v>843</v>
      </c>
      <c r="Y650" s="16" t="s">
        <v>843</v>
      </c>
      <c r="Z650" s="16" t="s">
        <v>843</v>
      </c>
      <c r="AA650" s="16" t="s">
        <v>843</v>
      </c>
      <c r="AB650" s="16" t="s">
        <v>844</v>
      </c>
      <c r="AC650" s="16" t="s">
        <v>843</v>
      </c>
      <c r="AD650" s="16" t="s">
        <v>867</v>
      </c>
      <c r="AF650" s="16" t="s">
        <v>11702</v>
      </c>
      <c r="AG650" s="16" t="s">
        <v>11696</v>
      </c>
      <c r="AH650" s="16" t="s">
        <v>844</v>
      </c>
      <c r="AI650" s="16" t="s">
        <v>844</v>
      </c>
      <c r="AJ650" s="16" t="s">
        <v>844</v>
      </c>
      <c r="AK650" s="16" t="s">
        <v>843</v>
      </c>
      <c r="AL650" s="16" t="s">
        <v>843</v>
      </c>
      <c r="AM650" s="16" t="s">
        <v>844</v>
      </c>
      <c r="AN650" s="16" t="s">
        <v>843</v>
      </c>
      <c r="AO650" s="16" t="s">
        <v>843</v>
      </c>
      <c r="AP650" s="16" t="s">
        <v>843</v>
      </c>
      <c r="AQ650" s="16" t="s">
        <v>844</v>
      </c>
      <c r="AR650" s="16" t="s">
        <v>4433</v>
      </c>
      <c r="AS650" s="16" t="s">
        <v>843</v>
      </c>
      <c r="AT650" s="16" t="s">
        <v>843</v>
      </c>
      <c r="AU650" s="16" t="s">
        <v>843</v>
      </c>
      <c r="AV650" s="16" t="s">
        <v>843</v>
      </c>
      <c r="AW650" s="16" t="s">
        <v>843</v>
      </c>
      <c r="AX650" s="16" t="s">
        <v>843</v>
      </c>
      <c r="AY650" s="16" t="s">
        <v>844</v>
      </c>
      <c r="BF650" s="16" t="s">
        <v>844</v>
      </c>
      <c r="BH650" s="16" t="s">
        <v>7383</v>
      </c>
      <c r="BI650" s="16" t="s">
        <v>7785</v>
      </c>
      <c r="BJ650" s="16" t="s">
        <v>843</v>
      </c>
      <c r="BK650" s="16" t="s">
        <v>843</v>
      </c>
      <c r="BL650" s="16" t="s">
        <v>843</v>
      </c>
      <c r="BM650" s="16" t="s">
        <v>843</v>
      </c>
      <c r="BN650" s="16" t="s">
        <v>843</v>
      </c>
      <c r="BO650" s="16" t="s">
        <v>844</v>
      </c>
      <c r="BP650" s="16" t="s">
        <v>843</v>
      </c>
      <c r="BQ650" s="16" t="s">
        <v>843</v>
      </c>
      <c r="DX650" s="16" t="s">
        <v>865</v>
      </c>
      <c r="ES650" s="16" t="s">
        <v>865</v>
      </c>
      <c r="EU650" s="16" t="s">
        <v>7810</v>
      </c>
      <c r="EV650" s="16" t="s">
        <v>865</v>
      </c>
      <c r="FT650" s="16" t="s">
        <v>865</v>
      </c>
      <c r="HC650" s="16" t="s">
        <v>865</v>
      </c>
      <c r="JA650" s="16" t="s">
        <v>4816</v>
      </c>
      <c r="JB650" s="16" t="s">
        <v>865</v>
      </c>
      <c r="JC650" s="16" t="s">
        <v>865</v>
      </c>
      <c r="JD650" s="16" t="s">
        <v>865</v>
      </c>
      <c r="JE650" s="16" t="s">
        <v>865</v>
      </c>
      <c r="JF650" s="16" t="s">
        <v>865</v>
      </c>
      <c r="JG650" s="16" t="s">
        <v>1056</v>
      </c>
      <c r="JH650" s="16" t="s">
        <v>7594</v>
      </c>
      <c r="JJ650" s="16" t="s">
        <v>864</v>
      </c>
      <c r="KF650" s="16" t="s">
        <v>4942</v>
      </c>
      <c r="KI650" s="16" t="s">
        <v>4843</v>
      </c>
      <c r="KO650" s="16" t="s">
        <v>10353</v>
      </c>
      <c r="KP650" s="16" t="s">
        <v>10352</v>
      </c>
      <c r="KQ650" s="16" t="s">
        <v>8694</v>
      </c>
      <c r="KR650" s="16" t="s">
        <v>12160</v>
      </c>
      <c r="KS650" s="16" t="s">
        <v>10354</v>
      </c>
      <c r="KT650" s="16" t="s">
        <v>8696</v>
      </c>
      <c r="KU650" s="16" t="s">
        <v>844</v>
      </c>
      <c r="KV650" s="16" t="s">
        <v>8696</v>
      </c>
      <c r="KW650" s="16" t="s">
        <v>851</v>
      </c>
      <c r="KY650" s="16" t="s">
        <v>486</v>
      </c>
      <c r="LC650" s="16" t="s">
        <v>10879</v>
      </c>
      <c r="LF650" s="16" t="s">
        <v>11654</v>
      </c>
      <c r="LI650" s="16" t="s">
        <v>11655</v>
      </c>
      <c r="LJ650" s="16" t="s">
        <v>843</v>
      </c>
      <c r="LM650" s="16" t="s">
        <v>8741</v>
      </c>
      <c r="LO650" s="16" t="s">
        <v>843</v>
      </c>
      <c r="LP650" s="16" t="s">
        <v>1056</v>
      </c>
      <c r="LQ650" s="16" t="s">
        <v>1056</v>
      </c>
      <c r="LR650" s="16" t="s">
        <v>844</v>
      </c>
      <c r="LS650" s="16" t="s">
        <v>1056</v>
      </c>
      <c r="LT650" s="16" t="s">
        <v>844</v>
      </c>
      <c r="LU650" s="16" t="s">
        <v>844</v>
      </c>
      <c r="LV650" s="16" t="s">
        <v>843</v>
      </c>
      <c r="LW650" s="16" t="s">
        <v>843</v>
      </c>
      <c r="LX650" s="16" t="s">
        <v>844</v>
      </c>
      <c r="LY650" s="16" t="s">
        <v>843</v>
      </c>
      <c r="LZ650" s="16" t="s">
        <v>843</v>
      </c>
      <c r="MA650" s="16" t="s">
        <v>843</v>
      </c>
      <c r="MB650" s="16" t="s">
        <v>843</v>
      </c>
      <c r="MC650" s="16" t="s">
        <v>843</v>
      </c>
      <c r="ME650" s="16" t="s">
        <v>11656</v>
      </c>
      <c r="MF650" s="16" t="s">
        <v>8847</v>
      </c>
      <c r="MO650" s="16" t="s">
        <v>1805</v>
      </c>
      <c r="MP650" s="16" t="s">
        <v>13846</v>
      </c>
      <c r="MR650" s="16" t="s">
        <v>470</v>
      </c>
      <c r="MS650" s="16" t="s">
        <v>12156</v>
      </c>
      <c r="MT650" s="16" t="s">
        <v>8982</v>
      </c>
      <c r="MU650" s="16" t="s">
        <v>817</v>
      </c>
      <c r="NC650" s="16" t="s">
        <v>486</v>
      </c>
      <c r="ND650" s="16" t="s">
        <v>486</v>
      </c>
      <c r="NE650" s="16" t="s">
        <v>486</v>
      </c>
      <c r="NG650" s="16" t="s">
        <v>1380</v>
      </c>
      <c r="NI650" s="16" t="s">
        <v>11658</v>
      </c>
      <c r="NS650" s="16" t="s">
        <v>462</v>
      </c>
      <c r="NT650" s="16" t="s">
        <v>478</v>
      </c>
      <c r="NU650" s="16">
        <v>1.1910000000000001</v>
      </c>
      <c r="NV650" s="16" t="s">
        <v>445</v>
      </c>
      <c r="NW650" s="16" t="s">
        <v>1174</v>
      </c>
      <c r="NX650" s="16" t="s">
        <v>1142</v>
      </c>
      <c r="OC650" s="16" t="s">
        <v>445</v>
      </c>
    </row>
    <row r="651" spans="1:394" x14ac:dyDescent="0.25">
      <c r="A651" s="16" t="s">
        <v>12161</v>
      </c>
      <c r="B651" s="16" t="s">
        <v>8732</v>
      </c>
      <c r="C651" s="16" t="s">
        <v>972</v>
      </c>
      <c r="D651" s="16" t="s">
        <v>844</v>
      </c>
      <c r="E651" s="16" t="s">
        <v>843</v>
      </c>
      <c r="F651" s="16" t="s">
        <v>843</v>
      </c>
      <c r="G651" s="16" t="s">
        <v>843</v>
      </c>
      <c r="H651" s="16" t="s">
        <v>843</v>
      </c>
      <c r="I651" s="16" t="s">
        <v>843</v>
      </c>
      <c r="J651" s="16" t="s">
        <v>843</v>
      </c>
      <c r="K651" s="16" t="s">
        <v>843</v>
      </c>
      <c r="L651" s="16" t="s">
        <v>843</v>
      </c>
      <c r="M651" s="16" t="s">
        <v>843</v>
      </c>
      <c r="N651" s="16" t="s">
        <v>843</v>
      </c>
      <c r="O651" s="16" t="s">
        <v>843</v>
      </c>
      <c r="Q651" s="16" t="s">
        <v>844</v>
      </c>
      <c r="R651" s="16">
        <v>67</v>
      </c>
      <c r="T651" s="16" t="s">
        <v>474</v>
      </c>
      <c r="U651" s="16" t="s">
        <v>843</v>
      </c>
      <c r="V651" s="16" t="s">
        <v>844</v>
      </c>
      <c r="W651" s="16" t="s">
        <v>843</v>
      </c>
      <c r="X651" s="16" t="s">
        <v>844</v>
      </c>
      <c r="Y651" s="16" t="s">
        <v>843</v>
      </c>
      <c r="Z651" s="16" t="s">
        <v>843</v>
      </c>
      <c r="AA651" s="16" t="s">
        <v>843</v>
      </c>
      <c r="AB651" s="16" t="s">
        <v>843</v>
      </c>
      <c r="AC651" s="16" t="s">
        <v>843</v>
      </c>
      <c r="AD651" s="16" t="s">
        <v>867</v>
      </c>
      <c r="AF651" s="16" t="s">
        <v>11796</v>
      </c>
      <c r="AG651" s="16" t="s">
        <v>11696</v>
      </c>
      <c r="AH651" s="16" t="s">
        <v>844</v>
      </c>
      <c r="AI651" s="16" t="s">
        <v>844</v>
      </c>
      <c r="AJ651" s="16" t="s">
        <v>844</v>
      </c>
      <c r="AK651" s="16" t="s">
        <v>843</v>
      </c>
      <c r="AL651" s="16" t="s">
        <v>843</v>
      </c>
      <c r="AM651" s="16" t="s">
        <v>844</v>
      </c>
      <c r="AN651" s="16" t="s">
        <v>843</v>
      </c>
      <c r="AO651" s="16" t="s">
        <v>843</v>
      </c>
      <c r="AP651" s="16" t="s">
        <v>843</v>
      </c>
      <c r="AQ651" s="16" t="s">
        <v>844</v>
      </c>
      <c r="AR651" s="16" t="s">
        <v>11773</v>
      </c>
      <c r="AS651" s="16" t="s">
        <v>844</v>
      </c>
      <c r="AT651" s="16" t="s">
        <v>843</v>
      </c>
      <c r="AU651" s="16" t="s">
        <v>843</v>
      </c>
      <c r="AV651" s="16" t="s">
        <v>844</v>
      </c>
      <c r="AW651" s="16" t="s">
        <v>843</v>
      </c>
      <c r="AX651" s="16" t="s">
        <v>843</v>
      </c>
      <c r="AY651" s="16" t="s">
        <v>843</v>
      </c>
      <c r="AZ651" s="16" t="s">
        <v>4437</v>
      </c>
      <c r="BC651" s="16" t="s">
        <v>4437</v>
      </c>
      <c r="BF651" s="16" t="s">
        <v>844</v>
      </c>
      <c r="BI651" s="16" t="s">
        <v>7785</v>
      </c>
      <c r="BJ651" s="16" t="s">
        <v>843</v>
      </c>
      <c r="BK651" s="16" t="s">
        <v>843</v>
      </c>
      <c r="BL651" s="16" t="s">
        <v>843</v>
      </c>
      <c r="BM651" s="16" t="s">
        <v>843</v>
      </c>
      <c r="BN651" s="16" t="s">
        <v>843</v>
      </c>
      <c r="BO651" s="16" t="s">
        <v>844</v>
      </c>
      <c r="BP651" s="16" t="s">
        <v>843</v>
      </c>
      <c r="BQ651" s="16" t="s">
        <v>843</v>
      </c>
      <c r="DX651" s="16" t="s">
        <v>865</v>
      </c>
      <c r="ES651" s="16" t="s">
        <v>865</v>
      </c>
      <c r="EU651" s="16" t="s">
        <v>7810</v>
      </c>
      <c r="EV651" s="16" t="s">
        <v>865</v>
      </c>
      <c r="FF651" s="16" t="s">
        <v>7836</v>
      </c>
      <c r="HC651" s="16" t="s">
        <v>865</v>
      </c>
      <c r="JA651" s="16" t="s">
        <v>4813</v>
      </c>
      <c r="JB651" s="16" t="s">
        <v>865</v>
      </c>
      <c r="JC651" s="16" t="s">
        <v>865</v>
      </c>
      <c r="JD651" s="16" t="s">
        <v>865</v>
      </c>
      <c r="JE651" s="16" t="s">
        <v>865</v>
      </c>
      <c r="JF651" s="16" t="s">
        <v>865</v>
      </c>
      <c r="JG651" s="16" t="s">
        <v>843</v>
      </c>
      <c r="JH651" s="16" t="s">
        <v>4846</v>
      </c>
      <c r="KF651" s="16" t="s">
        <v>4926</v>
      </c>
      <c r="KI651" s="16" t="s">
        <v>4846</v>
      </c>
      <c r="KO651" s="16" t="s">
        <v>10353</v>
      </c>
      <c r="KP651" s="16" t="s">
        <v>10352</v>
      </c>
      <c r="KQ651" s="16" t="s">
        <v>8694</v>
      </c>
      <c r="KR651" s="16" t="s">
        <v>12162</v>
      </c>
      <c r="KS651" s="16" t="s">
        <v>10354</v>
      </c>
      <c r="KT651" s="16" t="s">
        <v>8696</v>
      </c>
      <c r="KU651" s="16" t="s">
        <v>844</v>
      </c>
      <c r="KV651" s="16" t="s">
        <v>8696</v>
      </c>
      <c r="KW651" s="16" t="s">
        <v>851</v>
      </c>
      <c r="KY651" s="16" t="s">
        <v>486</v>
      </c>
      <c r="LC651" s="16" t="s">
        <v>10879</v>
      </c>
      <c r="LF651" s="16" t="s">
        <v>11654</v>
      </c>
      <c r="LI651" s="16" t="s">
        <v>11655</v>
      </c>
      <c r="LJ651" s="16" t="s">
        <v>843</v>
      </c>
      <c r="LL651" s="16" t="s">
        <v>8711</v>
      </c>
      <c r="LM651" s="16" t="s">
        <v>8741</v>
      </c>
      <c r="LO651" s="16" t="s">
        <v>843</v>
      </c>
      <c r="LP651" s="16" t="s">
        <v>1056</v>
      </c>
      <c r="LQ651" s="16" t="s">
        <v>1056</v>
      </c>
      <c r="LR651" s="16" t="s">
        <v>844</v>
      </c>
      <c r="LS651" s="16" t="s">
        <v>1056</v>
      </c>
      <c r="LT651" s="16" t="s">
        <v>844</v>
      </c>
      <c r="LU651" s="16" t="s">
        <v>844</v>
      </c>
      <c r="LV651" s="16" t="s">
        <v>843</v>
      </c>
      <c r="LW651" s="16" t="s">
        <v>843</v>
      </c>
      <c r="LX651" s="16" t="s">
        <v>844</v>
      </c>
      <c r="LY651" s="16" t="s">
        <v>843</v>
      </c>
      <c r="LZ651" s="16" t="s">
        <v>843</v>
      </c>
      <c r="MA651" s="16" t="s">
        <v>843</v>
      </c>
      <c r="MB651" s="16" t="s">
        <v>843</v>
      </c>
      <c r="MC651" s="16" t="s">
        <v>843</v>
      </c>
      <c r="ME651" s="16" t="s">
        <v>11656</v>
      </c>
      <c r="MF651" s="16" t="s">
        <v>8847</v>
      </c>
      <c r="MO651" s="16" t="s">
        <v>1817</v>
      </c>
      <c r="MP651" s="16" t="s">
        <v>1824</v>
      </c>
      <c r="MR651" s="16" t="s">
        <v>474</v>
      </c>
      <c r="MS651" s="16" t="s">
        <v>12156</v>
      </c>
      <c r="MT651" s="16" t="s">
        <v>8987</v>
      </c>
      <c r="NC651" s="16" t="s">
        <v>486</v>
      </c>
      <c r="NE651" s="16" t="s">
        <v>486</v>
      </c>
      <c r="NG651" s="16" t="s">
        <v>1376</v>
      </c>
      <c r="NI651" s="16" t="s">
        <v>11658</v>
      </c>
      <c r="NR651" s="16" t="s">
        <v>878</v>
      </c>
      <c r="NS651" s="16" t="s">
        <v>462</v>
      </c>
      <c r="NT651" s="16" t="s">
        <v>478</v>
      </c>
      <c r="NU651" s="16">
        <v>1.1910000000000001</v>
      </c>
      <c r="NV651" s="16" t="s">
        <v>457</v>
      </c>
      <c r="NW651" s="16" t="s">
        <v>1183</v>
      </c>
      <c r="NX651" s="16" t="s">
        <v>1142</v>
      </c>
      <c r="OB651" s="16" t="s">
        <v>833</v>
      </c>
      <c r="OC651" s="16" t="s">
        <v>878</v>
      </c>
    </row>
    <row r="652" spans="1:394" x14ac:dyDescent="0.25">
      <c r="A652" s="16" t="s">
        <v>12163</v>
      </c>
      <c r="B652" s="16" t="s">
        <v>844</v>
      </c>
      <c r="C652" s="16" t="s">
        <v>972</v>
      </c>
      <c r="D652" s="16" t="s">
        <v>844</v>
      </c>
      <c r="E652" s="16" t="s">
        <v>843</v>
      </c>
      <c r="F652" s="16" t="s">
        <v>843</v>
      </c>
      <c r="G652" s="16" t="s">
        <v>843</v>
      </c>
      <c r="H652" s="16" t="s">
        <v>843</v>
      </c>
      <c r="I652" s="16" t="s">
        <v>843</v>
      </c>
      <c r="J652" s="16" t="s">
        <v>843</v>
      </c>
      <c r="K652" s="16" t="s">
        <v>843</v>
      </c>
      <c r="L652" s="16" t="s">
        <v>843</v>
      </c>
      <c r="M652" s="16" t="s">
        <v>843</v>
      </c>
      <c r="N652" s="16" t="s">
        <v>843</v>
      </c>
      <c r="O652" s="16" t="s">
        <v>843</v>
      </c>
      <c r="Q652" s="16" t="s">
        <v>844</v>
      </c>
      <c r="R652" s="16">
        <v>49</v>
      </c>
      <c r="T652" s="16" t="s">
        <v>474</v>
      </c>
      <c r="U652" s="16" t="s">
        <v>843</v>
      </c>
      <c r="V652" s="16" t="s">
        <v>844</v>
      </c>
      <c r="W652" s="16" t="s">
        <v>843</v>
      </c>
      <c r="X652" s="16" t="s">
        <v>844</v>
      </c>
      <c r="Y652" s="16" t="s">
        <v>843</v>
      </c>
      <c r="Z652" s="16" t="s">
        <v>843</v>
      </c>
      <c r="AA652" s="16" t="s">
        <v>843</v>
      </c>
      <c r="AB652" s="16" t="s">
        <v>843</v>
      </c>
      <c r="AC652" s="16" t="s">
        <v>843</v>
      </c>
      <c r="AD652" s="16" t="s">
        <v>867</v>
      </c>
      <c r="AF652" s="16" t="s">
        <v>11734</v>
      </c>
      <c r="AG652" s="16" t="s">
        <v>11652</v>
      </c>
      <c r="AH652" s="16" t="s">
        <v>844</v>
      </c>
      <c r="AI652" s="16" t="s">
        <v>843</v>
      </c>
      <c r="AJ652" s="16" t="s">
        <v>844</v>
      </c>
      <c r="AK652" s="16" t="s">
        <v>843</v>
      </c>
      <c r="AL652" s="16" t="s">
        <v>844</v>
      </c>
      <c r="AM652" s="16" t="s">
        <v>844</v>
      </c>
      <c r="AN652" s="16" t="s">
        <v>843</v>
      </c>
      <c r="AO652" s="16" t="s">
        <v>843</v>
      </c>
      <c r="AP652" s="16" t="s">
        <v>843</v>
      </c>
      <c r="AQ652" s="16" t="s">
        <v>844</v>
      </c>
      <c r="AR652" s="16" t="s">
        <v>11878</v>
      </c>
      <c r="AS652" s="16" t="s">
        <v>844</v>
      </c>
      <c r="AT652" s="16" t="s">
        <v>843</v>
      </c>
      <c r="AU652" s="16" t="s">
        <v>844</v>
      </c>
      <c r="AV652" s="16" t="s">
        <v>843</v>
      </c>
      <c r="AW652" s="16" t="s">
        <v>843</v>
      </c>
      <c r="AX652" s="16" t="s">
        <v>843</v>
      </c>
      <c r="AY652" s="16" t="s">
        <v>843</v>
      </c>
      <c r="AZ652" s="16" t="s">
        <v>4440</v>
      </c>
      <c r="BB652" s="16" t="s">
        <v>4437</v>
      </c>
      <c r="BF652" s="16" t="s">
        <v>844</v>
      </c>
      <c r="BH652" s="16" t="s">
        <v>7383</v>
      </c>
      <c r="BI652" s="16" t="s">
        <v>7782</v>
      </c>
      <c r="BJ652" s="16" t="s">
        <v>843</v>
      </c>
      <c r="BK652" s="16" t="s">
        <v>843</v>
      </c>
      <c r="BL652" s="16" t="s">
        <v>843</v>
      </c>
      <c r="BM652" s="16" t="s">
        <v>843</v>
      </c>
      <c r="BN652" s="16" t="s">
        <v>844</v>
      </c>
      <c r="BO652" s="16" t="s">
        <v>843</v>
      </c>
      <c r="BP652" s="16" t="s">
        <v>843</v>
      </c>
      <c r="BQ652" s="16" t="s">
        <v>843</v>
      </c>
      <c r="DX652" s="16" t="s">
        <v>867</v>
      </c>
      <c r="DY652" s="16" t="s">
        <v>867</v>
      </c>
      <c r="ES652" s="16" t="s">
        <v>867</v>
      </c>
      <c r="EU652" s="16" t="s">
        <v>7816</v>
      </c>
      <c r="EV652" s="16" t="s">
        <v>867</v>
      </c>
      <c r="EW652" s="16" t="s">
        <v>11767</v>
      </c>
      <c r="EX652" s="16" t="s">
        <v>844</v>
      </c>
      <c r="EY652" s="16" t="s">
        <v>844</v>
      </c>
      <c r="EZ652" s="16" t="s">
        <v>843</v>
      </c>
      <c r="FA652" s="16" t="s">
        <v>843</v>
      </c>
      <c r="FB652" s="16" t="s">
        <v>843</v>
      </c>
      <c r="FC652" s="16" t="s">
        <v>843</v>
      </c>
      <c r="FD652" s="16" t="s">
        <v>843</v>
      </c>
      <c r="FF652" s="16" t="s">
        <v>7845</v>
      </c>
      <c r="FG652" s="16" t="s">
        <v>12164</v>
      </c>
      <c r="FH652" s="16" t="s">
        <v>843</v>
      </c>
      <c r="FI652" s="16" t="s">
        <v>844</v>
      </c>
      <c r="FJ652" s="16" t="s">
        <v>844</v>
      </c>
      <c r="FK652" s="16" t="s">
        <v>843</v>
      </c>
      <c r="FL652" s="16" t="s">
        <v>843</v>
      </c>
      <c r="FM652" s="16" t="s">
        <v>843</v>
      </c>
      <c r="FN652" s="16" t="s">
        <v>843</v>
      </c>
      <c r="FO652" s="16" t="s">
        <v>843</v>
      </c>
      <c r="FP652" s="16" t="s">
        <v>843</v>
      </c>
      <c r="FQ652" s="16" t="s">
        <v>843</v>
      </c>
      <c r="HC652" s="16" t="s">
        <v>867</v>
      </c>
      <c r="HD652" s="16" t="s">
        <v>865</v>
      </c>
      <c r="JA652" s="16" t="s">
        <v>4813</v>
      </c>
      <c r="JB652" s="16" t="s">
        <v>865</v>
      </c>
      <c r="JC652" s="16" t="s">
        <v>865</v>
      </c>
      <c r="JD652" s="16" t="s">
        <v>865</v>
      </c>
      <c r="JE652" s="16" t="s">
        <v>865</v>
      </c>
      <c r="JF652" s="16" t="s">
        <v>865</v>
      </c>
      <c r="JG652" s="16" t="s">
        <v>843</v>
      </c>
      <c r="JH652" s="16" t="s">
        <v>5638</v>
      </c>
      <c r="JJ652" s="16" t="s">
        <v>865</v>
      </c>
      <c r="KF652" s="16" t="s">
        <v>4926</v>
      </c>
      <c r="KI652" s="16" t="s">
        <v>4849</v>
      </c>
      <c r="KO652" s="16" t="s">
        <v>10357</v>
      </c>
      <c r="KP652" s="16" t="s">
        <v>10356</v>
      </c>
      <c r="KQ652" s="16" t="s">
        <v>8694</v>
      </c>
      <c r="KR652" s="16" t="s">
        <v>12165</v>
      </c>
      <c r="KS652" s="16" t="s">
        <v>10358</v>
      </c>
      <c r="KT652" s="16" t="s">
        <v>8696</v>
      </c>
      <c r="KU652" s="16" t="s">
        <v>844</v>
      </c>
      <c r="KV652" s="16" t="s">
        <v>8696</v>
      </c>
      <c r="KW652" s="16" t="s">
        <v>850</v>
      </c>
      <c r="KX652" s="16" t="s">
        <v>487</v>
      </c>
      <c r="KY652" s="16" t="s">
        <v>487</v>
      </c>
      <c r="KZ652" s="16" t="s">
        <v>487</v>
      </c>
      <c r="LC652" s="16" t="s">
        <v>10879</v>
      </c>
      <c r="LF652" s="16" t="s">
        <v>11654</v>
      </c>
      <c r="LI652" s="16" t="s">
        <v>11655</v>
      </c>
      <c r="LJ652" s="16" t="s">
        <v>843</v>
      </c>
      <c r="LL652" s="16" t="s">
        <v>8711</v>
      </c>
      <c r="LM652" s="16" t="s">
        <v>8741</v>
      </c>
      <c r="LO652" s="16" t="s">
        <v>843</v>
      </c>
      <c r="LP652" s="16" t="s">
        <v>844</v>
      </c>
      <c r="LQ652" s="16" t="s">
        <v>843</v>
      </c>
      <c r="LR652" s="16" t="s">
        <v>844</v>
      </c>
      <c r="LS652" s="16" t="s">
        <v>843</v>
      </c>
      <c r="LT652" s="16" t="s">
        <v>844</v>
      </c>
      <c r="LU652" s="16" t="s">
        <v>843</v>
      </c>
      <c r="LV652" s="16" t="s">
        <v>844</v>
      </c>
      <c r="LW652" s="16" t="s">
        <v>844</v>
      </c>
      <c r="LX652" s="16" t="s">
        <v>843</v>
      </c>
      <c r="LY652" s="16" t="s">
        <v>843</v>
      </c>
      <c r="LZ652" s="16" t="s">
        <v>843</v>
      </c>
      <c r="MA652" s="16" t="s">
        <v>843</v>
      </c>
      <c r="MB652" s="16" t="s">
        <v>843</v>
      </c>
      <c r="MC652" s="16" t="s">
        <v>843</v>
      </c>
      <c r="ME652" s="16" t="s">
        <v>11656</v>
      </c>
      <c r="MF652" s="16" t="s">
        <v>8847</v>
      </c>
      <c r="MO652" s="16" t="s">
        <v>1817</v>
      </c>
      <c r="MP652" s="16" t="s">
        <v>13845</v>
      </c>
      <c r="MR652" s="16" t="s">
        <v>474</v>
      </c>
      <c r="MS652" s="16" t="s">
        <v>12156</v>
      </c>
      <c r="MT652" s="16" t="s">
        <v>8813</v>
      </c>
      <c r="MU652" s="16" t="s">
        <v>817</v>
      </c>
      <c r="NC652" s="16" t="s">
        <v>487</v>
      </c>
      <c r="NE652" s="16" t="s">
        <v>487</v>
      </c>
      <c r="NF652" s="16" t="s">
        <v>486</v>
      </c>
      <c r="NG652" s="16" t="s">
        <v>1376</v>
      </c>
      <c r="NI652" s="16" t="s">
        <v>11658</v>
      </c>
      <c r="NR652" s="16" t="s">
        <v>451</v>
      </c>
      <c r="NS652" s="16" t="s">
        <v>462</v>
      </c>
      <c r="NT652" s="16" t="s">
        <v>478</v>
      </c>
      <c r="NU652" s="16">
        <v>1.1910000000000001</v>
      </c>
      <c r="NV652" s="16" t="s">
        <v>451</v>
      </c>
      <c r="NW652" s="16" t="s">
        <v>1181</v>
      </c>
      <c r="NX652" s="16" t="s">
        <v>1142</v>
      </c>
      <c r="OB652" s="16" t="s">
        <v>833</v>
      </c>
      <c r="OC652" s="16" t="s">
        <v>451</v>
      </c>
    </row>
    <row r="653" spans="1:394" x14ac:dyDescent="0.25">
      <c r="A653" s="16" t="s">
        <v>12166</v>
      </c>
      <c r="B653" s="16" t="s">
        <v>844</v>
      </c>
      <c r="C653" s="16" t="s">
        <v>972</v>
      </c>
      <c r="D653" s="16" t="s">
        <v>844</v>
      </c>
      <c r="E653" s="16" t="s">
        <v>843</v>
      </c>
      <c r="F653" s="16" t="s">
        <v>843</v>
      </c>
      <c r="G653" s="16" t="s">
        <v>843</v>
      </c>
      <c r="H653" s="16" t="s">
        <v>843</v>
      </c>
      <c r="I653" s="16" t="s">
        <v>843</v>
      </c>
      <c r="J653" s="16" t="s">
        <v>843</v>
      </c>
      <c r="K653" s="16" t="s">
        <v>843</v>
      </c>
      <c r="L653" s="16" t="s">
        <v>843</v>
      </c>
      <c r="M653" s="16" t="s">
        <v>843</v>
      </c>
      <c r="N653" s="16" t="s">
        <v>843</v>
      </c>
      <c r="O653" s="16" t="s">
        <v>843</v>
      </c>
      <c r="Q653" s="16" t="s">
        <v>844</v>
      </c>
      <c r="R653" s="16">
        <v>35</v>
      </c>
      <c r="T653" s="16" t="s">
        <v>470</v>
      </c>
      <c r="U653" s="16" t="s">
        <v>844</v>
      </c>
      <c r="V653" s="16" t="s">
        <v>843</v>
      </c>
      <c r="W653" s="16" t="s">
        <v>844</v>
      </c>
      <c r="X653" s="16" t="s">
        <v>843</v>
      </c>
      <c r="Y653" s="16" t="s">
        <v>843</v>
      </c>
      <c r="Z653" s="16" t="s">
        <v>843</v>
      </c>
      <c r="AA653" s="16" t="s">
        <v>843</v>
      </c>
      <c r="AB653" s="16" t="s">
        <v>844</v>
      </c>
      <c r="AC653" s="16" t="s">
        <v>843</v>
      </c>
      <c r="AD653" s="16" t="s">
        <v>867</v>
      </c>
      <c r="AF653" s="16" t="s">
        <v>11673</v>
      </c>
      <c r="AG653" s="16" t="s">
        <v>12167</v>
      </c>
      <c r="AH653" s="16" t="s">
        <v>844</v>
      </c>
      <c r="AI653" s="16" t="s">
        <v>844</v>
      </c>
      <c r="AJ653" s="16" t="s">
        <v>843</v>
      </c>
      <c r="AK653" s="16" t="s">
        <v>843</v>
      </c>
      <c r="AL653" s="16" t="s">
        <v>844</v>
      </c>
      <c r="AM653" s="16" t="s">
        <v>844</v>
      </c>
      <c r="AN653" s="16" t="s">
        <v>843</v>
      </c>
      <c r="AO653" s="16" t="s">
        <v>843</v>
      </c>
      <c r="AP653" s="16" t="s">
        <v>843</v>
      </c>
      <c r="AQ653" s="16" t="s">
        <v>844</v>
      </c>
      <c r="AR653" s="16" t="s">
        <v>4433</v>
      </c>
      <c r="AS653" s="16" t="s">
        <v>843</v>
      </c>
      <c r="AT653" s="16" t="s">
        <v>843</v>
      </c>
      <c r="AU653" s="16" t="s">
        <v>843</v>
      </c>
      <c r="AV653" s="16" t="s">
        <v>843</v>
      </c>
      <c r="AW653" s="16" t="s">
        <v>843</v>
      </c>
      <c r="AX653" s="16" t="s">
        <v>843</v>
      </c>
      <c r="AY653" s="16" t="s">
        <v>844</v>
      </c>
      <c r="BF653" s="16" t="s">
        <v>844</v>
      </c>
      <c r="BH653" s="16" t="s">
        <v>7383</v>
      </c>
      <c r="BI653" s="16" t="s">
        <v>7782</v>
      </c>
      <c r="BJ653" s="16" t="s">
        <v>843</v>
      </c>
      <c r="BK653" s="16" t="s">
        <v>843</v>
      </c>
      <c r="BL653" s="16" t="s">
        <v>843</v>
      </c>
      <c r="BM653" s="16" t="s">
        <v>843</v>
      </c>
      <c r="BN653" s="16" t="s">
        <v>844</v>
      </c>
      <c r="BO653" s="16" t="s">
        <v>843</v>
      </c>
      <c r="BP653" s="16" t="s">
        <v>843</v>
      </c>
      <c r="BQ653" s="16" t="s">
        <v>843</v>
      </c>
      <c r="DX653" s="16" t="s">
        <v>865</v>
      </c>
      <c r="ES653" s="16" t="s">
        <v>865</v>
      </c>
      <c r="EU653" s="16" t="s">
        <v>7810</v>
      </c>
      <c r="EV653" s="16" t="s">
        <v>865</v>
      </c>
      <c r="FT653" s="16" t="s">
        <v>865</v>
      </c>
      <c r="HC653" s="16" t="s">
        <v>867</v>
      </c>
      <c r="HD653" s="16" t="s">
        <v>867</v>
      </c>
      <c r="HE653" s="16" t="s">
        <v>4671</v>
      </c>
      <c r="HF653" s="16" t="s">
        <v>844</v>
      </c>
      <c r="HG653" s="16" t="s">
        <v>843</v>
      </c>
      <c r="HH653" s="16" t="s">
        <v>843</v>
      </c>
      <c r="HI653" s="16" t="s">
        <v>843</v>
      </c>
      <c r="HJ653" s="16" t="s">
        <v>843</v>
      </c>
      <c r="HK653" s="16" t="s">
        <v>843</v>
      </c>
      <c r="HL653" s="16" t="s">
        <v>843</v>
      </c>
      <c r="HM653" s="16" t="s">
        <v>843</v>
      </c>
      <c r="HN653" s="16" t="s">
        <v>843</v>
      </c>
      <c r="HO653" s="16" t="s">
        <v>843</v>
      </c>
      <c r="HP653" s="16" t="s">
        <v>843</v>
      </c>
      <c r="HQ653" s="16" t="s">
        <v>843</v>
      </c>
      <c r="HR653" s="16" t="s">
        <v>843</v>
      </c>
      <c r="HS653" s="16" t="s">
        <v>843</v>
      </c>
      <c r="IZ653" s="16" t="s">
        <v>867</v>
      </c>
      <c r="JA653" s="16" t="s">
        <v>4822</v>
      </c>
      <c r="JB653" s="16" t="s">
        <v>865</v>
      </c>
      <c r="JC653" s="16" t="s">
        <v>865</v>
      </c>
      <c r="JD653" s="16" t="s">
        <v>865</v>
      </c>
      <c r="JE653" s="16" t="s">
        <v>865</v>
      </c>
      <c r="JF653" s="16" t="s">
        <v>865</v>
      </c>
      <c r="JG653" s="16" t="s">
        <v>1056</v>
      </c>
      <c r="JH653" s="16" t="s">
        <v>7577</v>
      </c>
      <c r="JJ653" s="16" t="s">
        <v>865</v>
      </c>
      <c r="KF653" s="16" t="s">
        <v>4972</v>
      </c>
      <c r="KI653" s="16" t="s">
        <v>4843</v>
      </c>
      <c r="KO653" s="16" t="s">
        <v>10361</v>
      </c>
      <c r="KP653" s="16" t="s">
        <v>10360</v>
      </c>
      <c r="KQ653" s="16" t="s">
        <v>8694</v>
      </c>
      <c r="KR653" s="16" t="s">
        <v>12168</v>
      </c>
      <c r="KS653" s="16" t="s">
        <v>10362</v>
      </c>
      <c r="KT653" s="16" t="s">
        <v>8696</v>
      </c>
      <c r="KU653" s="16" t="s">
        <v>844</v>
      </c>
      <c r="KV653" s="16" t="s">
        <v>8696</v>
      </c>
      <c r="KW653" s="16" t="s">
        <v>851</v>
      </c>
      <c r="KY653" s="16" t="s">
        <v>486</v>
      </c>
      <c r="LC653" s="16" t="s">
        <v>10879</v>
      </c>
      <c r="LF653" s="16" t="s">
        <v>11654</v>
      </c>
      <c r="LI653" s="16" t="s">
        <v>11655</v>
      </c>
      <c r="LJ653" s="16" t="s">
        <v>843</v>
      </c>
      <c r="LL653" s="16" t="s">
        <v>8711</v>
      </c>
      <c r="LM653" s="16" t="s">
        <v>8741</v>
      </c>
      <c r="LO653" s="16" t="s">
        <v>8732</v>
      </c>
      <c r="LP653" s="16" t="s">
        <v>844</v>
      </c>
      <c r="LQ653" s="16" t="s">
        <v>8746</v>
      </c>
      <c r="LR653" s="16" t="s">
        <v>843</v>
      </c>
      <c r="LS653" s="16" t="s">
        <v>844</v>
      </c>
      <c r="LT653" s="16" t="s">
        <v>843</v>
      </c>
      <c r="LU653" s="16" t="s">
        <v>843</v>
      </c>
      <c r="LV653" s="16" t="s">
        <v>843</v>
      </c>
      <c r="LW653" s="16" t="s">
        <v>844</v>
      </c>
      <c r="LX653" s="16" t="s">
        <v>843</v>
      </c>
      <c r="LY653" s="16" t="s">
        <v>843</v>
      </c>
      <c r="LZ653" s="16" t="s">
        <v>843</v>
      </c>
      <c r="MA653" s="16" t="s">
        <v>843</v>
      </c>
      <c r="MB653" s="16" t="s">
        <v>843</v>
      </c>
      <c r="MC653" s="16" t="s">
        <v>8732</v>
      </c>
      <c r="ME653" s="16" t="s">
        <v>11656</v>
      </c>
      <c r="MF653" s="16" t="s">
        <v>8847</v>
      </c>
      <c r="MO653" s="16" t="s">
        <v>1815</v>
      </c>
      <c r="MP653" s="16" t="s">
        <v>13846</v>
      </c>
      <c r="MR653" s="16" t="s">
        <v>470</v>
      </c>
      <c r="MS653" s="16" t="s">
        <v>12156</v>
      </c>
      <c r="MT653" s="16" t="s">
        <v>9015</v>
      </c>
      <c r="MU653" s="16" t="s">
        <v>817</v>
      </c>
      <c r="NC653" s="16" t="s">
        <v>486</v>
      </c>
      <c r="ND653" s="16" t="s">
        <v>486</v>
      </c>
      <c r="NE653" s="16" t="s">
        <v>487</v>
      </c>
      <c r="NF653" s="16" t="s">
        <v>487</v>
      </c>
      <c r="NG653" s="16" t="s">
        <v>1378</v>
      </c>
      <c r="NI653" s="16" t="s">
        <v>11658</v>
      </c>
      <c r="NM653" s="16" t="s">
        <v>11682</v>
      </c>
      <c r="NN653" s="16" t="s">
        <v>867</v>
      </c>
      <c r="NO653" s="16" t="s">
        <v>11683</v>
      </c>
      <c r="NP653" s="16" t="s">
        <v>11684</v>
      </c>
      <c r="NR653" s="16" t="s">
        <v>451</v>
      </c>
      <c r="NS653" s="16" t="s">
        <v>462</v>
      </c>
      <c r="NT653" s="16" t="s">
        <v>478</v>
      </c>
      <c r="NU653" s="16">
        <v>1.1910000000000001</v>
      </c>
      <c r="NV653" s="16" t="s">
        <v>451</v>
      </c>
      <c r="NW653" s="16" t="s">
        <v>1175</v>
      </c>
      <c r="NX653" s="16" t="s">
        <v>1142</v>
      </c>
      <c r="OB653" s="16" t="s">
        <v>833</v>
      </c>
      <c r="OC653" s="16" t="s">
        <v>451</v>
      </c>
      <c r="OD653" s="16" t="s">
        <v>487</v>
      </c>
    </row>
    <row r="654" spans="1:394" x14ac:dyDescent="0.25">
      <c r="A654" s="16" t="s">
        <v>12169</v>
      </c>
      <c r="B654" s="16" t="s">
        <v>1056</v>
      </c>
      <c r="C654" s="16" t="s">
        <v>972</v>
      </c>
      <c r="D654" s="16" t="s">
        <v>844</v>
      </c>
      <c r="E654" s="16" t="s">
        <v>843</v>
      </c>
      <c r="F654" s="16" t="s">
        <v>843</v>
      </c>
      <c r="G654" s="16" t="s">
        <v>843</v>
      </c>
      <c r="H654" s="16" t="s">
        <v>843</v>
      </c>
      <c r="I654" s="16" t="s">
        <v>843</v>
      </c>
      <c r="J654" s="16" t="s">
        <v>843</v>
      </c>
      <c r="K654" s="16" t="s">
        <v>843</v>
      </c>
      <c r="L654" s="16" t="s">
        <v>843</v>
      </c>
      <c r="M654" s="16" t="s">
        <v>843</v>
      </c>
      <c r="N654" s="16" t="s">
        <v>843</v>
      </c>
      <c r="O654" s="16" t="s">
        <v>843</v>
      </c>
      <c r="Q654" s="16" t="s">
        <v>844</v>
      </c>
      <c r="R654" s="16">
        <v>6</v>
      </c>
      <c r="T654" s="16" t="s">
        <v>470</v>
      </c>
      <c r="U654" s="16" t="s">
        <v>844</v>
      </c>
      <c r="V654" s="16" t="s">
        <v>843</v>
      </c>
      <c r="W654" s="16" t="s">
        <v>843</v>
      </c>
      <c r="X654" s="16" t="s">
        <v>843</v>
      </c>
      <c r="Y654" s="16" t="s">
        <v>844</v>
      </c>
      <c r="Z654" s="16" t="s">
        <v>843</v>
      </c>
      <c r="AA654" s="16" t="s">
        <v>843</v>
      </c>
      <c r="AB654" s="16" t="s">
        <v>843</v>
      </c>
      <c r="AC654" s="16" t="s">
        <v>844</v>
      </c>
      <c r="AF654" s="16" t="s">
        <v>11673</v>
      </c>
      <c r="AG654" s="16" t="s">
        <v>11708</v>
      </c>
      <c r="AH654" s="16" t="s">
        <v>843</v>
      </c>
      <c r="AI654" s="16" t="s">
        <v>843</v>
      </c>
      <c r="AJ654" s="16" t="s">
        <v>843</v>
      </c>
      <c r="AK654" s="16" t="s">
        <v>843</v>
      </c>
      <c r="AL654" s="16" t="s">
        <v>844</v>
      </c>
      <c r="AM654" s="16" t="s">
        <v>844</v>
      </c>
      <c r="AN654" s="16" t="s">
        <v>843</v>
      </c>
      <c r="AO654" s="16" t="s">
        <v>843</v>
      </c>
      <c r="AP654" s="16" t="s">
        <v>843</v>
      </c>
      <c r="AQ654" s="16" t="s">
        <v>844</v>
      </c>
      <c r="AR654" s="16" t="s">
        <v>4433</v>
      </c>
      <c r="AS654" s="16" t="s">
        <v>843</v>
      </c>
      <c r="AT654" s="16" t="s">
        <v>843</v>
      </c>
      <c r="AU654" s="16" t="s">
        <v>843</v>
      </c>
      <c r="AV654" s="16" t="s">
        <v>843</v>
      </c>
      <c r="AW654" s="16" t="s">
        <v>843</v>
      </c>
      <c r="AX654" s="16" t="s">
        <v>843</v>
      </c>
      <c r="AY654" s="16" t="s">
        <v>844</v>
      </c>
      <c r="BF654" s="16" t="s">
        <v>844</v>
      </c>
      <c r="BI654" s="16" t="s">
        <v>7785</v>
      </c>
      <c r="BJ654" s="16" t="s">
        <v>843</v>
      </c>
      <c r="BK654" s="16" t="s">
        <v>843</v>
      </c>
      <c r="BL654" s="16" t="s">
        <v>843</v>
      </c>
      <c r="BM654" s="16" t="s">
        <v>843</v>
      </c>
      <c r="BN654" s="16" t="s">
        <v>843</v>
      </c>
      <c r="BO654" s="16" t="s">
        <v>844</v>
      </c>
      <c r="BP654" s="16" t="s">
        <v>843</v>
      </c>
      <c r="BQ654" s="16" t="s">
        <v>843</v>
      </c>
      <c r="CC654" s="16" t="s">
        <v>867</v>
      </c>
      <c r="CD654" s="16" t="s">
        <v>6834</v>
      </c>
      <c r="CE654" s="16" t="s">
        <v>7537</v>
      </c>
      <c r="DN654" s="16" t="s">
        <v>4411</v>
      </c>
      <c r="DQ654" s="16" t="s">
        <v>7093</v>
      </c>
      <c r="DR654" s="16" t="s">
        <v>865</v>
      </c>
      <c r="DX654" s="16" t="s">
        <v>867</v>
      </c>
      <c r="DY654" s="16" t="s">
        <v>867</v>
      </c>
      <c r="ES654" s="16" t="s">
        <v>867</v>
      </c>
      <c r="EU654" s="16" t="s">
        <v>7813</v>
      </c>
      <c r="EV654" s="16" t="s">
        <v>865</v>
      </c>
      <c r="HC654" s="16" t="s">
        <v>865</v>
      </c>
      <c r="KO654" s="16" t="s">
        <v>10361</v>
      </c>
      <c r="KP654" s="16" t="s">
        <v>10360</v>
      </c>
      <c r="KQ654" s="16" t="s">
        <v>8694</v>
      </c>
      <c r="KR654" s="16" t="s">
        <v>12170</v>
      </c>
      <c r="KS654" s="16" t="s">
        <v>10362</v>
      </c>
      <c r="KT654" s="16" t="s">
        <v>8696</v>
      </c>
      <c r="KU654" s="16" t="s">
        <v>844</v>
      </c>
      <c r="KV654" s="16" t="s">
        <v>8696</v>
      </c>
      <c r="KW654" s="16" t="s">
        <v>851</v>
      </c>
      <c r="KX654" s="16" t="s">
        <v>487</v>
      </c>
      <c r="KY654" s="16" t="s">
        <v>487</v>
      </c>
      <c r="KZ654" s="16" t="s">
        <v>487</v>
      </c>
      <c r="LB654" s="16" t="s">
        <v>11653</v>
      </c>
      <c r="LC654" s="16" t="s">
        <v>10879</v>
      </c>
      <c r="LF654" s="16" t="s">
        <v>11654</v>
      </c>
      <c r="LI654" s="16" t="s">
        <v>11655</v>
      </c>
      <c r="LM654" s="16" t="s">
        <v>8741</v>
      </c>
      <c r="LO654" s="16" t="s">
        <v>8732</v>
      </c>
      <c r="LP654" s="16" t="s">
        <v>844</v>
      </c>
      <c r="LQ654" s="16" t="s">
        <v>8746</v>
      </c>
      <c r="LR654" s="16" t="s">
        <v>843</v>
      </c>
      <c r="LS654" s="16" t="s">
        <v>844</v>
      </c>
      <c r="LT654" s="16" t="s">
        <v>843</v>
      </c>
      <c r="LU654" s="16" t="s">
        <v>843</v>
      </c>
      <c r="LV654" s="16" t="s">
        <v>843</v>
      </c>
      <c r="LW654" s="16" t="s">
        <v>844</v>
      </c>
      <c r="LX654" s="16" t="s">
        <v>843</v>
      </c>
      <c r="LY654" s="16" t="s">
        <v>843</v>
      </c>
      <c r="LZ654" s="16" t="s">
        <v>843</v>
      </c>
      <c r="MA654" s="16" t="s">
        <v>843</v>
      </c>
      <c r="MB654" s="16" t="s">
        <v>843</v>
      </c>
      <c r="MC654" s="16" t="s">
        <v>8732</v>
      </c>
      <c r="ME654" s="16" t="s">
        <v>11677</v>
      </c>
      <c r="MF654" s="16" t="s">
        <v>8847</v>
      </c>
      <c r="MR654" s="16" t="s">
        <v>470</v>
      </c>
      <c r="MS654" s="16" t="s">
        <v>12156</v>
      </c>
      <c r="MT654" s="16" t="s">
        <v>9015</v>
      </c>
      <c r="MV654" s="16" t="s">
        <v>487</v>
      </c>
      <c r="MW654" s="16" t="s">
        <v>1263</v>
      </c>
      <c r="MX654" s="16" t="s">
        <v>1262</v>
      </c>
      <c r="MY654" s="16" t="s">
        <v>486</v>
      </c>
      <c r="MZ654" s="16" t="s">
        <v>487</v>
      </c>
      <c r="NA654" s="16" t="s">
        <v>486</v>
      </c>
      <c r="NC654" s="16" t="s">
        <v>487</v>
      </c>
      <c r="NE654" s="16" t="s">
        <v>486</v>
      </c>
      <c r="NI654" s="16" t="s">
        <v>11658</v>
      </c>
      <c r="NL654" s="16" t="s">
        <v>844</v>
      </c>
      <c r="NS654" s="16" t="s">
        <v>462</v>
      </c>
      <c r="NT654" s="16" t="s">
        <v>478</v>
      </c>
      <c r="NU654" s="16">
        <v>1.1910000000000001</v>
      </c>
      <c r="NV654" s="16" t="s">
        <v>860</v>
      </c>
      <c r="NW654" s="16" t="s">
        <v>1176</v>
      </c>
      <c r="NX654" s="16" t="s">
        <v>1142</v>
      </c>
      <c r="NY654" s="16" t="s">
        <v>1122</v>
      </c>
      <c r="NZ654" s="16" t="s">
        <v>936</v>
      </c>
    </row>
    <row r="655" spans="1:394" x14ac:dyDescent="0.25">
      <c r="A655" s="16" t="s">
        <v>12171</v>
      </c>
      <c r="B655" s="16" t="s">
        <v>8732</v>
      </c>
      <c r="C655" s="16" t="s">
        <v>972</v>
      </c>
      <c r="D655" s="16" t="s">
        <v>844</v>
      </c>
      <c r="E655" s="16" t="s">
        <v>843</v>
      </c>
      <c r="F655" s="16" t="s">
        <v>843</v>
      </c>
      <c r="G655" s="16" t="s">
        <v>843</v>
      </c>
      <c r="H655" s="16" t="s">
        <v>843</v>
      </c>
      <c r="I655" s="16" t="s">
        <v>843</v>
      </c>
      <c r="J655" s="16" t="s">
        <v>843</v>
      </c>
      <c r="K655" s="16" t="s">
        <v>843</v>
      </c>
      <c r="L655" s="16" t="s">
        <v>843</v>
      </c>
      <c r="M655" s="16" t="s">
        <v>843</v>
      </c>
      <c r="N655" s="16" t="s">
        <v>843</v>
      </c>
      <c r="O655" s="16" t="s">
        <v>843</v>
      </c>
      <c r="Q655" s="16" t="s">
        <v>844</v>
      </c>
      <c r="R655" s="16">
        <v>4</v>
      </c>
      <c r="T655" s="16" t="s">
        <v>470</v>
      </c>
      <c r="U655" s="16" t="s">
        <v>844</v>
      </c>
      <c r="V655" s="16" t="s">
        <v>843</v>
      </c>
      <c r="W655" s="16" t="s">
        <v>843</v>
      </c>
      <c r="X655" s="16" t="s">
        <v>843</v>
      </c>
      <c r="Y655" s="16" t="s">
        <v>844</v>
      </c>
      <c r="Z655" s="16" t="s">
        <v>843</v>
      </c>
      <c r="AA655" s="16" t="s">
        <v>843</v>
      </c>
      <c r="AB655" s="16" t="s">
        <v>843</v>
      </c>
      <c r="AC655" s="16" t="s">
        <v>843</v>
      </c>
      <c r="AF655" s="16" t="s">
        <v>11673</v>
      </c>
      <c r="AG655" s="16" t="s">
        <v>11708</v>
      </c>
      <c r="AH655" s="16" t="s">
        <v>843</v>
      </c>
      <c r="AI655" s="16" t="s">
        <v>843</v>
      </c>
      <c r="AJ655" s="16" t="s">
        <v>843</v>
      </c>
      <c r="AK655" s="16" t="s">
        <v>843</v>
      </c>
      <c r="AL655" s="16" t="s">
        <v>844</v>
      </c>
      <c r="AM655" s="16" t="s">
        <v>844</v>
      </c>
      <c r="AN655" s="16" t="s">
        <v>843</v>
      </c>
      <c r="AO655" s="16" t="s">
        <v>843</v>
      </c>
      <c r="AP655" s="16" t="s">
        <v>843</v>
      </c>
      <c r="AQ655" s="16" t="s">
        <v>844</v>
      </c>
      <c r="BF655" s="16" t="s">
        <v>844</v>
      </c>
      <c r="CC655" s="16" t="s">
        <v>867</v>
      </c>
      <c r="CD655" s="16" t="s">
        <v>6834</v>
      </c>
      <c r="CE655" s="16" t="s">
        <v>7537</v>
      </c>
      <c r="DN655" s="16" t="s">
        <v>4411</v>
      </c>
      <c r="DQ655" s="16" t="s">
        <v>7093</v>
      </c>
      <c r="DR655" s="16" t="s">
        <v>865</v>
      </c>
      <c r="DX655" s="16" t="s">
        <v>867</v>
      </c>
      <c r="DY655" s="16" t="s">
        <v>867</v>
      </c>
      <c r="ES655" s="16" t="s">
        <v>865</v>
      </c>
      <c r="ET655" s="16" t="s">
        <v>867</v>
      </c>
      <c r="EU655" s="16" t="s">
        <v>7813</v>
      </c>
      <c r="EV655" s="16" t="s">
        <v>865</v>
      </c>
      <c r="KO655" s="16" t="s">
        <v>10361</v>
      </c>
      <c r="KP655" s="16" t="s">
        <v>10360</v>
      </c>
      <c r="KQ655" s="16" t="s">
        <v>8694</v>
      </c>
      <c r="KR655" s="16" t="s">
        <v>12172</v>
      </c>
      <c r="KS655" s="16" t="s">
        <v>10362</v>
      </c>
      <c r="KT655" s="16" t="s">
        <v>8696</v>
      </c>
      <c r="KU655" s="16" t="s">
        <v>844</v>
      </c>
      <c r="KV655" s="16" t="s">
        <v>8696</v>
      </c>
      <c r="KX655" s="16" t="s">
        <v>487</v>
      </c>
      <c r="KY655" s="16" t="s">
        <v>487</v>
      </c>
      <c r="KZ655" s="16" t="s">
        <v>487</v>
      </c>
      <c r="LC655" s="16" t="s">
        <v>10879</v>
      </c>
      <c r="LF655" s="16" t="s">
        <v>11654</v>
      </c>
      <c r="LG655" s="16" t="s">
        <v>487</v>
      </c>
      <c r="LI655" s="16" t="s">
        <v>11655</v>
      </c>
      <c r="LM655" s="16" t="s">
        <v>8741</v>
      </c>
      <c r="LN655" s="16" t="s">
        <v>487</v>
      </c>
      <c r="LO655" s="16" t="s">
        <v>8732</v>
      </c>
      <c r="LP655" s="16" t="s">
        <v>844</v>
      </c>
      <c r="LQ655" s="16" t="s">
        <v>8746</v>
      </c>
      <c r="LR655" s="16" t="s">
        <v>843</v>
      </c>
      <c r="LS655" s="16" t="s">
        <v>844</v>
      </c>
      <c r="LT655" s="16" t="s">
        <v>843</v>
      </c>
      <c r="LU655" s="16" t="s">
        <v>843</v>
      </c>
      <c r="LV655" s="16" t="s">
        <v>843</v>
      </c>
      <c r="LW655" s="16" t="s">
        <v>844</v>
      </c>
      <c r="LX655" s="16" t="s">
        <v>843</v>
      </c>
      <c r="LY655" s="16" t="s">
        <v>843</v>
      </c>
      <c r="LZ655" s="16" t="s">
        <v>843</v>
      </c>
      <c r="MA655" s="16" t="s">
        <v>843</v>
      </c>
      <c r="MB655" s="16" t="s">
        <v>843</v>
      </c>
      <c r="MC655" s="16" t="s">
        <v>8732</v>
      </c>
      <c r="ME655" s="16" t="s">
        <v>11656</v>
      </c>
      <c r="MF655" s="16" t="s">
        <v>8847</v>
      </c>
      <c r="MR655" s="16" t="s">
        <v>470</v>
      </c>
      <c r="MS655" s="16" t="s">
        <v>12156</v>
      </c>
      <c r="MT655" s="16" t="s">
        <v>9015</v>
      </c>
      <c r="MV655" s="16" t="s">
        <v>487</v>
      </c>
      <c r="MW655" s="16" t="s">
        <v>1263</v>
      </c>
      <c r="MX655" s="16" t="s">
        <v>1262</v>
      </c>
      <c r="MY655" s="16" t="s">
        <v>486</v>
      </c>
      <c r="MZ655" s="16" t="s">
        <v>487</v>
      </c>
      <c r="NA655" s="16" t="s">
        <v>486</v>
      </c>
      <c r="NC655" s="16" t="s">
        <v>486</v>
      </c>
      <c r="NI655" s="16" t="s">
        <v>11658</v>
      </c>
      <c r="NS655" s="16" t="s">
        <v>462</v>
      </c>
      <c r="NT655" s="16" t="s">
        <v>478</v>
      </c>
      <c r="NU655" s="16">
        <v>1.1910000000000001</v>
      </c>
      <c r="NV655" s="16" t="s">
        <v>1132</v>
      </c>
      <c r="NW655" s="16" t="s">
        <v>1172</v>
      </c>
      <c r="NX655" s="16" t="s">
        <v>1142</v>
      </c>
      <c r="NY655" s="16" t="s">
        <v>1121</v>
      </c>
      <c r="NZ655" s="16" t="s">
        <v>936</v>
      </c>
    </row>
    <row r="656" spans="1:394" x14ac:dyDescent="0.25">
      <c r="A656" s="16" t="s">
        <v>12173</v>
      </c>
      <c r="B656" s="16" t="s">
        <v>8746</v>
      </c>
      <c r="C656" s="16" t="s">
        <v>4199</v>
      </c>
      <c r="D656" s="16" t="s">
        <v>843</v>
      </c>
      <c r="E656" s="16" t="s">
        <v>843</v>
      </c>
      <c r="F656" s="16" t="s">
        <v>843</v>
      </c>
      <c r="G656" s="16" t="s">
        <v>843</v>
      </c>
      <c r="H656" s="16" t="s">
        <v>843</v>
      </c>
      <c r="I656" s="16" t="s">
        <v>844</v>
      </c>
      <c r="J656" s="16" t="s">
        <v>843</v>
      </c>
      <c r="K656" s="16" t="s">
        <v>843</v>
      </c>
      <c r="L656" s="16" t="s">
        <v>843</v>
      </c>
      <c r="M656" s="16" t="s">
        <v>843</v>
      </c>
      <c r="N656" s="16" t="s">
        <v>843</v>
      </c>
      <c r="O656" s="16" t="s">
        <v>843</v>
      </c>
      <c r="Q656" s="16" t="s">
        <v>843</v>
      </c>
      <c r="R656" s="16">
        <v>2</v>
      </c>
      <c r="S656" s="16">
        <v>27</v>
      </c>
      <c r="T656" s="16" t="s">
        <v>470</v>
      </c>
      <c r="U656" s="16" t="s">
        <v>844</v>
      </c>
      <c r="V656" s="16" t="s">
        <v>843</v>
      </c>
      <c r="W656" s="16" t="s">
        <v>843</v>
      </c>
      <c r="X656" s="16" t="s">
        <v>843</v>
      </c>
      <c r="Y656" s="16" t="s">
        <v>844</v>
      </c>
      <c r="Z656" s="16" t="s">
        <v>843</v>
      </c>
      <c r="AA656" s="16" t="s">
        <v>843</v>
      </c>
      <c r="AB656" s="16" t="s">
        <v>843</v>
      </c>
      <c r="AC656" s="16" t="s">
        <v>843</v>
      </c>
      <c r="BF656" s="16" t="s">
        <v>843</v>
      </c>
      <c r="KO656" s="16" t="s">
        <v>10361</v>
      </c>
      <c r="KP656" s="16" t="s">
        <v>10360</v>
      </c>
      <c r="KQ656" s="16" t="s">
        <v>8694</v>
      </c>
      <c r="KR656" s="16" t="s">
        <v>12174</v>
      </c>
      <c r="KS656" s="16" t="s">
        <v>10362</v>
      </c>
      <c r="KT656" s="16" t="s">
        <v>8696</v>
      </c>
      <c r="KU656" s="16" t="s">
        <v>844</v>
      </c>
      <c r="KV656" s="16" t="s">
        <v>8696</v>
      </c>
      <c r="LC656" s="16" t="s">
        <v>10879</v>
      </c>
      <c r="LF656" s="16" t="s">
        <v>11654</v>
      </c>
      <c r="LM656" s="16" t="s">
        <v>8741</v>
      </c>
      <c r="LO656" s="16" t="s">
        <v>8732</v>
      </c>
      <c r="LP656" s="16" t="s">
        <v>844</v>
      </c>
      <c r="LQ656" s="16" t="s">
        <v>8746</v>
      </c>
      <c r="LR656" s="16" t="s">
        <v>843</v>
      </c>
      <c r="LS656" s="16" t="s">
        <v>844</v>
      </c>
      <c r="LT656" s="16" t="s">
        <v>843</v>
      </c>
      <c r="LU656" s="16" t="s">
        <v>843</v>
      </c>
      <c r="LV656" s="16" t="s">
        <v>843</v>
      </c>
      <c r="LW656" s="16" t="s">
        <v>844</v>
      </c>
      <c r="LX656" s="16" t="s">
        <v>843</v>
      </c>
      <c r="LY656" s="16" t="s">
        <v>843</v>
      </c>
      <c r="LZ656" s="16" t="s">
        <v>843</v>
      </c>
      <c r="MA656" s="16" t="s">
        <v>843</v>
      </c>
      <c r="MB656" s="16" t="s">
        <v>843</v>
      </c>
      <c r="MC656" s="16" t="s">
        <v>8732</v>
      </c>
      <c r="ME656" s="16" t="s">
        <v>11656</v>
      </c>
      <c r="MF656" s="16" t="s">
        <v>8847</v>
      </c>
      <c r="MR656" s="16" t="s">
        <v>470</v>
      </c>
      <c r="MS656" s="16" t="s">
        <v>12156</v>
      </c>
      <c r="NI656" s="16" t="s">
        <v>11658</v>
      </c>
      <c r="NS656" s="16" t="s">
        <v>462</v>
      </c>
      <c r="NT656" s="16" t="s">
        <v>478</v>
      </c>
      <c r="NU656" s="16">
        <v>1.1910000000000001</v>
      </c>
      <c r="NV656" s="16" t="s">
        <v>1132</v>
      </c>
      <c r="NW656" s="16" t="s">
        <v>1172</v>
      </c>
      <c r="NX656" s="16" t="s">
        <v>1142</v>
      </c>
      <c r="NY656" s="16" t="s">
        <v>1121</v>
      </c>
    </row>
    <row r="657" spans="1:393" x14ac:dyDescent="0.25">
      <c r="A657" s="16" t="s">
        <v>12175</v>
      </c>
      <c r="B657" s="16" t="s">
        <v>844</v>
      </c>
      <c r="C657" s="16" t="s">
        <v>972</v>
      </c>
      <c r="D657" s="16" t="s">
        <v>844</v>
      </c>
      <c r="E657" s="16" t="s">
        <v>843</v>
      </c>
      <c r="F657" s="16" t="s">
        <v>843</v>
      </c>
      <c r="G657" s="16" t="s">
        <v>843</v>
      </c>
      <c r="H657" s="16" t="s">
        <v>843</v>
      </c>
      <c r="I657" s="16" t="s">
        <v>843</v>
      </c>
      <c r="J657" s="16" t="s">
        <v>843</v>
      </c>
      <c r="K657" s="16" t="s">
        <v>843</v>
      </c>
      <c r="L657" s="16" t="s">
        <v>843</v>
      </c>
      <c r="M657" s="16" t="s">
        <v>843</v>
      </c>
      <c r="N657" s="16" t="s">
        <v>843</v>
      </c>
      <c r="O657" s="16" t="s">
        <v>843</v>
      </c>
      <c r="Q657" s="16" t="s">
        <v>844</v>
      </c>
      <c r="R657" s="16">
        <v>39</v>
      </c>
      <c r="T657" s="16" t="s">
        <v>470</v>
      </c>
      <c r="U657" s="16" t="s">
        <v>844</v>
      </c>
      <c r="V657" s="16" t="s">
        <v>843</v>
      </c>
      <c r="W657" s="16" t="s">
        <v>844</v>
      </c>
      <c r="X657" s="16" t="s">
        <v>843</v>
      </c>
      <c r="Y657" s="16" t="s">
        <v>843</v>
      </c>
      <c r="Z657" s="16" t="s">
        <v>843</v>
      </c>
      <c r="AA657" s="16" t="s">
        <v>843</v>
      </c>
      <c r="AB657" s="16" t="s">
        <v>844</v>
      </c>
      <c r="AC657" s="16" t="s">
        <v>843</v>
      </c>
      <c r="AD657" s="16" t="s">
        <v>867</v>
      </c>
      <c r="AF657" s="16" t="s">
        <v>11719</v>
      </c>
      <c r="AG657" s="16" t="s">
        <v>11725</v>
      </c>
      <c r="AH657" s="16" t="s">
        <v>844</v>
      </c>
      <c r="AI657" s="16" t="s">
        <v>844</v>
      </c>
      <c r="AJ657" s="16" t="s">
        <v>843</v>
      </c>
      <c r="AK657" s="16" t="s">
        <v>843</v>
      </c>
      <c r="AL657" s="16" t="s">
        <v>844</v>
      </c>
      <c r="AM657" s="16" t="s">
        <v>844</v>
      </c>
      <c r="AN657" s="16" t="s">
        <v>843</v>
      </c>
      <c r="AO657" s="16" t="s">
        <v>843</v>
      </c>
      <c r="AP657" s="16" t="s">
        <v>843</v>
      </c>
      <c r="AQ657" s="16" t="s">
        <v>844</v>
      </c>
      <c r="AR657" s="16" t="s">
        <v>4433</v>
      </c>
      <c r="AS657" s="16" t="s">
        <v>843</v>
      </c>
      <c r="AT657" s="16" t="s">
        <v>843</v>
      </c>
      <c r="AU657" s="16" t="s">
        <v>843</v>
      </c>
      <c r="AV657" s="16" t="s">
        <v>843</v>
      </c>
      <c r="AW657" s="16" t="s">
        <v>843</v>
      </c>
      <c r="AX657" s="16" t="s">
        <v>843</v>
      </c>
      <c r="AY657" s="16" t="s">
        <v>844</v>
      </c>
      <c r="BF657" s="16" t="s">
        <v>844</v>
      </c>
      <c r="BH657" s="16" t="s">
        <v>7386</v>
      </c>
      <c r="BI657" s="16" t="s">
        <v>7770</v>
      </c>
      <c r="BJ657" s="16" t="s">
        <v>844</v>
      </c>
      <c r="BK657" s="16" t="s">
        <v>843</v>
      </c>
      <c r="BL657" s="16" t="s">
        <v>843</v>
      </c>
      <c r="BM657" s="16" t="s">
        <v>843</v>
      </c>
      <c r="BN657" s="16" t="s">
        <v>843</v>
      </c>
      <c r="BO657" s="16" t="s">
        <v>843</v>
      </c>
      <c r="BP657" s="16" t="s">
        <v>843</v>
      </c>
      <c r="BQ657" s="16" t="s">
        <v>843</v>
      </c>
      <c r="BR657" s="16" t="s">
        <v>7790</v>
      </c>
      <c r="BS657" s="16" t="s">
        <v>844</v>
      </c>
      <c r="BT657" s="16" t="s">
        <v>843</v>
      </c>
      <c r="BU657" s="16" t="s">
        <v>843</v>
      </c>
      <c r="BV657" s="16" t="s">
        <v>843</v>
      </c>
      <c r="BW657" s="16" t="s">
        <v>843</v>
      </c>
      <c r="BX657" s="16" t="s">
        <v>843</v>
      </c>
      <c r="BY657" s="16" t="s">
        <v>843</v>
      </c>
      <c r="BZ657" s="16" t="s">
        <v>843</v>
      </c>
      <c r="CA657" s="16" t="s">
        <v>843</v>
      </c>
      <c r="DX657" s="16" t="s">
        <v>865</v>
      </c>
      <c r="ES657" s="16" t="s">
        <v>865</v>
      </c>
      <c r="EU657" s="16" t="s">
        <v>7810</v>
      </c>
      <c r="EV657" s="16" t="s">
        <v>865</v>
      </c>
      <c r="FT657" s="16" t="s">
        <v>865</v>
      </c>
      <c r="HC657" s="16" t="s">
        <v>865</v>
      </c>
      <c r="JA657" s="16" t="s">
        <v>4816</v>
      </c>
      <c r="JB657" s="16" t="s">
        <v>867</v>
      </c>
      <c r="JC657" s="16" t="s">
        <v>865</v>
      </c>
      <c r="JG657" s="16" t="s">
        <v>1056</v>
      </c>
      <c r="JV657" s="16">
        <v>40</v>
      </c>
      <c r="JW657" s="16" t="s">
        <v>7603</v>
      </c>
      <c r="JY657" s="16">
        <v>15000</v>
      </c>
      <c r="JZ657" s="16" t="s">
        <v>4895</v>
      </c>
      <c r="KB657" s="16" t="s">
        <v>7610</v>
      </c>
      <c r="KD657" s="16" t="s">
        <v>4917</v>
      </c>
      <c r="KE657" s="16" t="s">
        <v>7289</v>
      </c>
      <c r="KF657" s="16" t="s">
        <v>4411</v>
      </c>
      <c r="KH657" s="16" t="s">
        <v>7642</v>
      </c>
      <c r="KI657" s="16" t="s">
        <v>4843</v>
      </c>
      <c r="KO657" s="16" t="s">
        <v>10365</v>
      </c>
      <c r="KP657" s="16" t="s">
        <v>10364</v>
      </c>
      <c r="KQ657" s="16" t="s">
        <v>8694</v>
      </c>
      <c r="KR657" s="16" t="s">
        <v>12176</v>
      </c>
      <c r="KS657" s="16" t="s">
        <v>10366</v>
      </c>
      <c r="KT657" s="16" t="s">
        <v>9148</v>
      </c>
      <c r="KU657" s="16" t="s">
        <v>844</v>
      </c>
      <c r="KV657" s="16" t="s">
        <v>9148</v>
      </c>
      <c r="KW657" s="16" t="s">
        <v>851</v>
      </c>
      <c r="KY657" s="16" t="s">
        <v>486</v>
      </c>
      <c r="LC657" s="16" t="s">
        <v>10879</v>
      </c>
      <c r="LF657" s="16" t="s">
        <v>11654</v>
      </c>
      <c r="LI657" s="16" t="s">
        <v>11655</v>
      </c>
      <c r="LJ657" s="16" t="s">
        <v>831</v>
      </c>
      <c r="LK657" s="16" t="s">
        <v>831</v>
      </c>
      <c r="LL657" s="16" t="s">
        <v>8756</v>
      </c>
      <c r="LM657" s="16" t="s">
        <v>8741</v>
      </c>
      <c r="LO657" s="16" t="s">
        <v>1056</v>
      </c>
      <c r="LP657" s="16" t="s">
        <v>844</v>
      </c>
      <c r="LQ657" s="16" t="s">
        <v>8732</v>
      </c>
      <c r="LR657" s="16" t="s">
        <v>843</v>
      </c>
      <c r="LS657" s="16" t="s">
        <v>844</v>
      </c>
      <c r="LT657" s="16" t="s">
        <v>843</v>
      </c>
      <c r="LU657" s="16" t="s">
        <v>843</v>
      </c>
      <c r="LV657" s="16" t="s">
        <v>843</v>
      </c>
      <c r="LW657" s="16" t="s">
        <v>843</v>
      </c>
      <c r="LX657" s="16" t="s">
        <v>844</v>
      </c>
      <c r="LY657" s="16" t="s">
        <v>843</v>
      </c>
      <c r="LZ657" s="16" t="s">
        <v>843</v>
      </c>
      <c r="MA657" s="16" t="s">
        <v>844</v>
      </c>
      <c r="MB657" s="16" t="s">
        <v>843</v>
      </c>
      <c r="MC657" s="16" t="s">
        <v>844</v>
      </c>
      <c r="ME657" s="16" t="s">
        <v>11656</v>
      </c>
      <c r="MF657" s="16" t="s">
        <v>8847</v>
      </c>
      <c r="MG657" s="16" t="s">
        <v>1839</v>
      </c>
      <c r="MH657" s="16" t="s">
        <v>11667</v>
      </c>
      <c r="MI657" s="16" t="s">
        <v>11733</v>
      </c>
      <c r="MK657" s="16" t="s">
        <v>9015</v>
      </c>
      <c r="ML657" s="16" t="s">
        <v>1788</v>
      </c>
      <c r="MM657" s="16" t="s">
        <v>487</v>
      </c>
      <c r="MN657" s="16" t="s">
        <v>1800</v>
      </c>
      <c r="MP657" s="16" t="s">
        <v>13846</v>
      </c>
      <c r="MR657" s="16" t="s">
        <v>470</v>
      </c>
      <c r="MS657" s="16" t="s">
        <v>12156</v>
      </c>
      <c r="MT657" s="16" t="s">
        <v>8957</v>
      </c>
      <c r="MU657" s="16" t="s">
        <v>816</v>
      </c>
      <c r="NC657" s="16" t="s">
        <v>486</v>
      </c>
      <c r="ND657" s="16" t="s">
        <v>486</v>
      </c>
      <c r="NE657" s="16" t="s">
        <v>486</v>
      </c>
      <c r="NG657" s="16" t="s">
        <v>1380</v>
      </c>
      <c r="NH657" s="16" t="s">
        <v>1913</v>
      </c>
      <c r="NI657" s="16" t="s">
        <v>11658</v>
      </c>
      <c r="NJ657" s="16" t="s">
        <v>11883</v>
      </c>
      <c r="NK657" s="16" t="s">
        <v>11884</v>
      </c>
      <c r="NR657" s="16" t="s">
        <v>451</v>
      </c>
      <c r="NS657" s="16" t="s">
        <v>462</v>
      </c>
      <c r="NT657" s="16" t="s">
        <v>482</v>
      </c>
      <c r="NU657" s="16">
        <v>0.79400000000000004</v>
      </c>
      <c r="NV657" s="16" t="s">
        <v>451</v>
      </c>
      <c r="NW657" s="16" t="s">
        <v>1175</v>
      </c>
      <c r="NX657" s="16" t="s">
        <v>1142</v>
      </c>
      <c r="OB657" s="16" t="s">
        <v>831</v>
      </c>
      <c r="OC657" s="16" t="s">
        <v>451</v>
      </c>
    </row>
    <row r="658" spans="1:393" x14ac:dyDescent="0.25">
      <c r="A658" s="16" t="s">
        <v>12177</v>
      </c>
      <c r="B658" s="16" t="s">
        <v>1056</v>
      </c>
      <c r="C658" s="16" t="s">
        <v>972</v>
      </c>
      <c r="D658" s="16" t="s">
        <v>844</v>
      </c>
      <c r="E658" s="16" t="s">
        <v>843</v>
      </c>
      <c r="F658" s="16" t="s">
        <v>843</v>
      </c>
      <c r="G658" s="16" t="s">
        <v>843</v>
      </c>
      <c r="H658" s="16" t="s">
        <v>843</v>
      </c>
      <c r="I658" s="16" t="s">
        <v>843</v>
      </c>
      <c r="J658" s="16" t="s">
        <v>843</v>
      </c>
      <c r="K658" s="16" t="s">
        <v>843</v>
      </c>
      <c r="L658" s="16" t="s">
        <v>843</v>
      </c>
      <c r="M658" s="16" t="s">
        <v>843</v>
      </c>
      <c r="N658" s="16" t="s">
        <v>843</v>
      </c>
      <c r="O658" s="16" t="s">
        <v>843</v>
      </c>
      <c r="Q658" s="16" t="s">
        <v>844</v>
      </c>
      <c r="R658" s="16">
        <v>4</v>
      </c>
      <c r="T658" s="16" t="s">
        <v>470</v>
      </c>
      <c r="U658" s="16" t="s">
        <v>844</v>
      </c>
      <c r="V658" s="16" t="s">
        <v>843</v>
      </c>
      <c r="W658" s="16" t="s">
        <v>843</v>
      </c>
      <c r="X658" s="16" t="s">
        <v>843</v>
      </c>
      <c r="Y658" s="16" t="s">
        <v>844</v>
      </c>
      <c r="Z658" s="16" t="s">
        <v>843</v>
      </c>
      <c r="AA658" s="16" t="s">
        <v>843</v>
      </c>
      <c r="AB658" s="16" t="s">
        <v>843</v>
      </c>
      <c r="AC658" s="16" t="s">
        <v>843</v>
      </c>
      <c r="AF658" s="16" t="s">
        <v>11719</v>
      </c>
      <c r="AG658" s="16" t="s">
        <v>11691</v>
      </c>
      <c r="AH658" s="16" t="s">
        <v>844</v>
      </c>
      <c r="AI658" s="16" t="s">
        <v>843</v>
      </c>
      <c r="AJ658" s="16" t="s">
        <v>843</v>
      </c>
      <c r="AK658" s="16" t="s">
        <v>843</v>
      </c>
      <c r="AL658" s="16" t="s">
        <v>844</v>
      </c>
      <c r="AM658" s="16" t="s">
        <v>844</v>
      </c>
      <c r="AN658" s="16" t="s">
        <v>843</v>
      </c>
      <c r="AO658" s="16" t="s">
        <v>843</v>
      </c>
      <c r="AP658" s="16" t="s">
        <v>843</v>
      </c>
      <c r="AQ658" s="16" t="s">
        <v>844</v>
      </c>
      <c r="BF658" s="16" t="s">
        <v>844</v>
      </c>
      <c r="CC658" s="16" t="s">
        <v>867</v>
      </c>
      <c r="CD658" s="16" t="s">
        <v>6834</v>
      </c>
      <c r="CE658" s="16" t="s">
        <v>7537</v>
      </c>
      <c r="DN658" s="16" t="s">
        <v>4411</v>
      </c>
      <c r="DQ658" s="16" t="s">
        <v>7093</v>
      </c>
      <c r="DR658" s="16" t="s">
        <v>865</v>
      </c>
      <c r="DX658" s="16" t="s">
        <v>865</v>
      </c>
      <c r="ES658" s="16" t="s">
        <v>865</v>
      </c>
      <c r="ET658" s="16" t="s">
        <v>867</v>
      </c>
      <c r="EU658" s="16" t="s">
        <v>7810</v>
      </c>
      <c r="EV658" s="16" t="s">
        <v>865</v>
      </c>
      <c r="KO658" s="16" t="s">
        <v>10365</v>
      </c>
      <c r="KP658" s="16" t="s">
        <v>10364</v>
      </c>
      <c r="KQ658" s="16" t="s">
        <v>8694</v>
      </c>
      <c r="KR658" s="16" t="s">
        <v>12178</v>
      </c>
      <c r="KS658" s="16" t="s">
        <v>10366</v>
      </c>
      <c r="KT658" s="16" t="s">
        <v>9148</v>
      </c>
      <c r="KU658" s="16" t="s">
        <v>844</v>
      </c>
      <c r="KV658" s="16" t="s">
        <v>9148</v>
      </c>
      <c r="KY658" s="16" t="s">
        <v>486</v>
      </c>
      <c r="LC658" s="16" t="s">
        <v>10879</v>
      </c>
      <c r="LF658" s="16" t="s">
        <v>11654</v>
      </c>
      <c r="LG658" s="16" t="s">
        <v>487</v>
      </c>
      <c r="LI658" s="16" t="s">
        <v>11655</v>
      </c>
      <c r="LM658" s="16" t="s">
        <v>8741</v>
      </c>
      <c r="LN658" s="16" t="s">
        <v>487</v>
      </c>
      <c r="LO658" s="16" t="s">
        <v>1056</v>
      </c>
      <c r="LP658" s="16" t="s">
        <v>844</v>
      </c>
      <c r="LQ658" s="16" t="s">
        <v>8732</v>
      </c>
      <c r="LR658" s="16" t="s">
        <v>843</v>
      </c>
      <c r="LS658" s="16" t="s">
        <v>844</v>
      </c>
      <c r="LT658" s="16" t="s">
        <v>843</v>
      </c>
      <c r="LU658" s="16" t="s">
        <v>843</v>
      </c>
      <c r="LV658" s="16" t="s">
        <v>843</v>
      </c>
      <c r="LW658" s="16" t="s">
        <v>843</v>
      </c>
      <c r="LX658" s="16" t="s">
        <v>844</v>
      </c>
      <c r="LY658" s="16" t="s">
        <v>843</v>
      </c>
      <c r="LZ658" s="16" t="s">
        <v>843</v>
      </c>
      <c r="MA658" s="16" t="s">
        <v>844</v>
      </c>
      <c r="MB658" s="16" t="s">
        <v>843</v>
      </c>
      <c r="MC658" s="16" t="s">
        <v>844</v>
      </c>
      <c r="ME658" s="16" t="s">
        <v>11656</v>
      </c>
      <c r="MF658" s="16" t="s">
        <v>8847</v>
      </c>
      <c r="MR658" s="16" t="s">
        <v>470</v>
      </c>
      <c r="MS658" s="16" t="s">
        <v>12156</v>
      </c>
      <c r="MT658" s="16" t="s">
        <v>8957</v>
      </c>
      <c r="MV658" s="16" t="s">
        <v>487</v>
      </c>
      <c r="MW658" s="16" t="s">
        <v>1263</v>
      </c>
      <c r="MX658" s="16" t="s">
        <v>1262</v>
      </c>
      <c r="MY658" s="16" t="s">
        <v>486</v>
      </c>
      <c r="MZ658" s="16" t="s">
        <v>487</v>
      </c>
      <c r="NA658" s="16" t="s">
        <v>486</v>
      </c>
      <c r="NC658" s="16" t="s">
        <v>486</v>
      </c>
      <c r="NI658" s="16" t="s">
        <v>11658</v>
      </c>
      <c r="NS658" s="16" t="s">
        <v>462</v>
      </c>
      <c r="NT658" s="16" t="s">
        <v>482</v>
      </c>
      <c r="NU658" s="16">
        <v>0.79400000000000004</v>
      </c>
      <c r="NV658" s="16" t="s">
        <v>1132</v>
      </c>
      <c r="NW658" s="16" t="s">
        <v>1172</v>
      </c>
      <c r="NX658" s="16" t="s">
        <v>1142</v>
      </c>
      <c r="NY658" s="16" t="s">
        <v>1121</v>
      </c>
      <c r="NZ658" s="16" t="s">
        <v>936</v>
      </c>
    </row>
    <row r="659" spans="1:393" x14ac:dyDescent="0.25">
      <c r="A659" s="16" t="s">
        <v>12179</v>
      </c>
      <c r="B659" s="16" t="s">
        <v>8732</v>
      </c>
      <c r="C659" s="16" t="s">
        <v>972</v>
      </c>
      <c r="D659" s="16" t="s">
        <v>844</v>
      </c>
      <c r="E659" s="16" t="s">
        <v>843</v>
      </c>
      <c r="F659" s="16" t="s">
        <v>843</v>
      </c>
      <c r="G659" s="16" t="s">
        <v>843</v>
      </c>
      <c r="H659" s="16" t="s">
        <v>843</v>
      </c>
      <c r="I659" s="16" t="s">
        <v>843</v>
      </c>
      <c r="J659" s="16" t="s">
        <v>843</v>
      </c>
      <c r="K659" s="16" t="s">
        <v>843</v>
      </c>
      <c r="L659" s="16" t="s">
        <v>843</v>
      </c>
      <c r="M659" s="16" t="s">
        <v>843</v>
      </c>
      <c r="N659" s="16" t="s">
        <v>843</v>
      </c>
      <c r="O659" s="16" t="s">
        <v>843</v>
      </c>
      <c r="Q659" s="16" t="s">
        <v>844</v>
      </c>
      <c r="R659" s="16">
        <v>16</v>
      </c>
      <c r="T659" s="16" t="s">
        <v>470</v>
      </c>
      <c r="U659" s="16" t="s">
        <v>844</v>
      </c>
      <c r="V659" s="16" t="s">
        <v>843</v>
      </c>
      <c r="W659" s="16" t="s">
        <v>843</v>
      </c>
      <c r="X659" s="16" t="s">
        <v>843</v>
      </c>
      <c r="Y659" s="16" t="s">
        <v>844</v>
      </c>
      <c r="Z659" s="16" t="s">
        <v>843</v>
      </c>
      <c r="AA659" s="16" t="s">
        <v>843</v>
      </c>
      <c r="AB659" s="16" t="s">
        <v>844</v>
      </c>
      <c r="AC659" s="16" t="s">
        <v>844</v>
      </c>
      <c r="AD659" s="16" t="s">
        <v>865</v>
      </c>
      <c r="AF659" s="16" t="s">
        <v>11719</v>
      </c>
      <c r="AG659" s="16" t="s">
        <v>11725</v>
      </c>
      <c r="AH659" s="16" t="s">
        <v>844</v>
      </c>
      <c r="AI659" s="16" t="s">
        <v>844</v>
      </c>
      <c r="AJ659" s="16" t="s">
        <v>843</v>
      </c>
      <c r="AK659" s="16" t="s">
        <v>843</v>
      </c>
      <c r="AL659" s="16" t="s">
        <v>844</v>
      </c>
      <c r="AM659" s="16" t="s">
        <v>844</v>
      </c>
      <c r="AN659" s="16" t="s">
        <v>843</v>
      </c>
      <c r="AO659" s="16" t="s">
        <v>843</v>
      </c>
      <c r="AP659" s="16" t="s">
        <v>843</v>
      </c>
      <c r="AQ659" s="16" t="s">
        <v>844</v>
      </c>
      <c r="AR659" s="16" t="s">
        <v>4433</v>
      </c>
      <c r="AS659" s="16" t="s">
        <v>843</v>
      </c>
      <c r="AT659" s="16" t="s">
        <v>843</v>
      </c>
      <c r="AU659" s="16" t="s">
        <v>843</v>
      </c>
      <c r="AV659" s="16" t="s">
        <v>843</v>
      </c>
      <c r="AW659" s="16" t="s">
        <v>843</v>
      </c>
      <c r="AX659" s="16" t="s">
        <v>843</v>
      </c>
      <c r="AY659" s="16" t="s">
        <v>844</v>
      </c>
      <c r="BF659" s="16" t="s">
        <v>844</v>
      </c>
      <c r="BH659" s="16" t="s">
        <v>7389</v>
      </c>
      <c r="BI659" s="16" t="s">
        <v>11885</v>
      </c>
      <c r="BJ659" s="16" t="s">
        <v>844</v>
      </c>
      <c r="BK659" s="16" t="s">
        <v>843</v>
      </c>
      <c r="BL659" s="16" t="s">
        <v>844</v>
      </c>
      <c r="BM659" s="16" t="s">
        <v>843</v>
      </c>
      <c r="BN659" s="16" t="s">
        <v>843</v>
      </c>
      <c r="BO659" s="16" t="s">
        <v>843</v>
      </c>
      <c r="BP659" s="16" t="s">
        <v>843</v>
      </c>
      <c r="BQ659" s="16" t="s">
        <v>843</v>
      </c>
      <c r="BR659" s="16" t="s">
        <v>11886</v>
      </c>
      <c r="BS659" s="16" t="s">
        <v>844</v>
      </c>
      <c r="BT659" s="16" t="s">
        <v>844</v>
      </c>
      <c r="BU659" s="16" t="s">
        <v>843</v>
      </c>
      <c r="BV659" s="16" t="s">
        <v>843</v>
      </c>
      <c r="BW659" s="16" t="s">
        <v>843</v>
      </c>
      <c r="BX659" s="16" t="s">
        <v>843</v>
      </c>
      <c r="BY659" s="16" t="s">
        <v>843</v>
      </c>
      <c r="BZ659" s="16" t="s">
        <v>843</v>
      </c>
      <c r="CA659" s="16" t="s">
        <v>843</v>
      </c>
      <c r="CC659" s="16" t="s">
        <v>867</v>
      </c>
      <c r="CD659" s="16" t="s">
        <v>6840</v>
      </c>
      <c r="CE659" s="16" t="s">
        <v>7537</v>
      </c>
      <c r="DN659" s="16" t="s">
        <v>4411</v>
      </c>
      <c r="DQ659" s="16" t="s">
        <v>7093</v>
      </c>
      <c r="DR659" s="16" t="s">
        <v>865</v>
      </c>
      <c r="DX659" s="16" t="s">
        <v>865</v>
      </c>
      <c r="ES659" s="16" t="s">
        <v>865</v>
      </c>
      <c r="EU659" s="16" t="s">
        <v>7810</v>
      </c>
      <c r="EV659" s="16" t="s">
        <v>865</v>
      </c>
      <c r="FT659" s="16" t="s">
        <v>865</v>
      </c>
      <c r="HC659" s="16" t="s">
        <v>865</v>
      </c>
      <c r="JA659" s="16" t="s">
        <v>4813</v>
      </c>
      <c r="JB659" s="16" t="s">
        <v>865</v>
      </c>
      <c r="JC659" s="16" t="s">
        <v>865</v>
      </c>
      <c r="JD659" s="16" t="s">
        <v>865</v>
      </c>
      <c r="JE659" s="16" t="s">
        <v>865</v>
      </c>
      <c r="JF659" s="16" t="s">
        <v>865</v>
      </c>
      <c r="JG659" s="16" t="s">
        <v>1056</v>
      </c>
      <c r="JH659" s="16" t="s">
        <v>7582</v>
      </c>
      <c r="JJ659" s="16" t="s">
        <v>865</v>
      </c>
      <c r="KF659" s="16" t="s">
        <v>4926</v>
      </c>
      <c r="KI659" s="16" t="s">
        <v>4837</v>
      </c>
      <c r="KO659" s="16" t="s">
        <v>10365</v>
      </c>
      <c r="KP659" s="16" t="s">
        <v>10364</v>
      </c>
      <c r="KQ659" s="16" t="s">
        <v>8694</v>
      </c>
      <c r="KR659" s="16" t="s">
        <v>12180</v>
      </c>
      <c r="KS659" s="16" t="s">
        <v>10366</v>
      </c>
      <c r="KT659" s="16" t="s">
        <v>9148</v>
      </c>
      <c r="KU659" s="16" t="s">
        <v>844</v>
      </c>
      <c r="KV659" s="16" t="s">
        <v>9148</v>
      </c>
      <c r="KW659" s="16" t="s">
        <v>851</v>
      </c>
      <c r="KY659" s="16" t="s">
        <v>486</v>
      </c>
      <c r="LC659" s="16" t="s">
        <v>10879</v>
      </c>
      <c r="LD659" s="16" t="s">
        <v>11692</v>
      </c>
      <c r="LE659" s="16" t="s">
        <v>11693</v>
      </c>
      <c r="LF659" s="16" t="s">
        <v>11654</v>
      </c>
      <c r="LI659" s="16" t="s">
        <v>11655</v>
      </c>
      <c r="LJ659" s="16" t="s">
        <v>843</v>
      </c>
      <c r="LL659" s="16" t="s">
        <v>8711</v>
      </c>
      <c r="LM659" s="16" t="s">
        <v>8741</v>
      </c>
      <c r="LO659" s="16" t="s">
        <v>1056</v>
      </c>
      <c r="LP659" s="16" t="s">
        <v>844</v>
      </c>
      <c r="LQ659" s="16" t="s">
        <v>8732</v>
      </c>
      <c r="LR659" s="16" t="s">
        <v>843</v>
      </c>
      <c r="LS659" s="16" t="s">
        <v>844</v>
      </c>
      <c r="LT659" s="16" t="s">
        <v>843</v>
      </c>
      <c r="LU659" s="16" t="s">
        <v>843</v>
      </c>
      <c r="LV659" s="16" t="s">
        <v>843</v>
      </c>
      <c r="LW659" s="16" t="s">
        <v>843</v>
      </c>
      <c r="LX659" s="16" t="s">
        <v>844</v>
      </c>
      <c r="LY659" s="16" t="s">
        <v>843</v>
      </c>
      <c r="LZ659" s="16" t="s">
        <v>843</v>
      </c>
      <c r="MA659" s="16" t="s">
        <v>844</v>
      </c>
      <c r="MB659" s="16" t="s">
        <v>843</v>
      </c>
      <c r="MC659" s="16" t="s">
        <v>844</v>
      </c>
      <c r="ME659" s="16" t="s">
        <v>11656</v>
      </c>
      <c r="MF659" s="16" t="s">
        <v>8847</v>
      </c>
      <c r="MO659" s="16" t="s">
        <v>1817</v>
      </c>
      <c r="MP659" s="16" t="s">
        <v>1826</v>
      </c>
      <c r="MR659" s="16" t="s">
        <v>470</v>
      </c>
      <c r="MS659" s="16" t="s">
        <v>12156</v>
      </c>
      <c r="MT659" s="16" t="s">
        <v>8957</v>
      </c>
      <c r="MU659" s="16" t="s">
        <v>816</v>
      </c>
      <c r="MV659" s="16" t="s">
        <v>487</v>
      </c>
      <c r="MW659" s="16" t="s">
        <v>1266</v>
      </c>
      <c r="MX659" s="16" t="s">
        <v>1262</v>
      </c>
      <c r="MY659" s="16" t="s">
        <v>486</v>
      </c>
      <c r="MZ659" s="16" t="s">
        <v>487</v>
      </c>
      <c r="NA659" s="16" t="s">
        <v>486</v>
      </c>
      <c r="NC659" s="16" t="s">
        <v>486</v>
      </c>
      <c r="ND659" s="16" t="s">
        <v>486</v>
      </c>
      <c r="NE659" s="16" t="s">
        <v>486</v>
      </c>
      <c r="NG659" s="16" t="s">
        <v>1376</v>
      </c>
      <c r="NI659" s="16" t="s">
        <v>11658</v>
      </c>
      <c r="NQ659" s="16" t="s">
        <v>1078</v>
      </c>
      <c r="NR659" s="16" t="s">
        <v>876</v>
      </c>
      <c r="NS659" s="16" t="s">
        <v>462</v>
      </c>
      <c r="NT659" s="16" t="s">
        <v>482</v>
      </c>
      <c r="NU659" s="16">
        <v>0.79400000000000004</v>
      </c>
      <c r="NV659" s="16" t="s">
        <v>824</v>
      </c>
      <c r="NW659" s="16" t="s">
        <v>1173</v>
      </c>
      <c r="NX659" s="16" t="s">
        <v>1142</v>
      </c>
      <c r="NY659" s="16" t="s">
        <v>824</v>
      </c>
      <c r="NZ659" s="16" t="s">
        <v>932</v>
      </c>
      <c r="OB659" s="16" t="s">
        <v>833</v>
      </c>
      <c r="OC659" s="16" t="s">
        <v>876</v>
      </c>
    </row>
    <row r="660" spans="1:393" x14ac:dyDescent="0.25">
      <c r="A660" s="16" t="s">
        <v>12181</v>
      </c>
      <c r="B660" s="16" t="s">
        <v>844</v>
      </c>
      <c r="C660" s="16" t="s">
        <v>972</v>
      </c>
      <c r="D660" s="16" t="s">
        <v>844</v>
      </c>
      <c r="E660" s="16" t="s">
        <v>843</v>
      </c>
      <c r="F660" s="16" t="s">
        <v>843</v>
      </c>
      <c r="G660" s="16" t="s">
        <v>843</v>
      </c>
      <c r="H660" s="16" t="s">
        <v>843</v>
      </c>
      <c r="I660" s="16" t="s">
        <v>843</v>
      </c>
      <c r="J660" s="16" t="s">
        <v>843</v>
      </c>
      <c r="K660" s="16" t="s">
        <v>843</v>
      </c>
      <c r="L660" s="16" t="s">
        <v>843</v>
      </c>
      <c r="M660" s="16" t="s">
        <v>843</v>
      </c>
      <c r="N660" s="16" t="s">
        <v>843</v>
      </c>
      <c r="O660" s="16" t="s">
        <v>843</v>
      </c>
      <c r="Q660" s="16" t="s">
        <v>844</v>
      </c>
      <c r="R660" s="16">
        <v>46</v>
      </c>
      <c r="T660" s="16" t="s">
        <v>470</v>
      </c>
      <c r="U660" s="16" t="s">
        <v>844</v>
      </c>
      <c r="V660" s="16" t="s">
        <v>843</v>
      </c>
      <c r="W660" s="16" t="s">
        <v>844</v>
      </c>
      <c r="X660" s="16" t="s">
        <v>843</v>
      </c>
      <c r="Y660" s="16" t="s">
        <v>843</v>
      </c>
      <c r="Z660" s="16" t="s">
        <v>843</v>
      </c>
      <c r="AA660" s="16" t="s">
        <v>843</v>
      </c>
      <c r="AB660" s="16" t="s">
        <v>844</v>
      </c>
      <c r="AC660" s="16" t="s">
        <v>843</v>
      </c>
      <c r="AD660" s="16" t="s">
        <v>867</v>
      </c>
      <c r="AF660" s="16" t="s">
        <v>11739</v>
      </c>
      <c r="AG660" s="16" t="s">
        <v>11828</v>
      </c>
      <c r="AH660" s="16" t="s">
        <v>843</v>
      </c>
      <c r="AI660" s="16" t="s">
        <v>843</v>
      </c>
      <c r="AJ660" s="16" t="s">
        <v>844</v>
      </c>
      <c r="AK660" s="16" t="s">
        <v>843</v>
      </c>
      <c r="AL660" s="16" t="s">
        <v>844</v>
      </c>
      <c r="AM660" s="16" t="s">
        <v>844</v>
      </c>
      <c r="AN660" s="16" t="s">
        <v>843</v>
      </c>
      <c r="AO660" s="16" t="s">
        <v>843</v>
      </c>
      <c r="AP660" s="16" t="s">
        <v>843</v>
      </c>
      <c r="AQ660" s="16" t="s">
        <v>844</v>
      </c>
      <c r="AR660" s="16" t="s">
        <v>4415</v>
      </c>
      <c r="AS660" s="16" t="s">
        <v>844</v>
      </c>
      <c r="AT660" s="16" t="s">
        <v>843</v>
      </c>
      <c r="AU660" s="16" t="s">
        <v>843</v>
      </c>
      <c r="AV660" s="16" t="s">
        <v>843</v>
      </c>
      <c r="AW660" s="16" t="s">
        <v>843</v>
      </c>
      <c r="AX660" s="16" t="s">
        <v>843</v>
      </c>
      <c r="AY660" s="16" t="s">
        <v>843</v>
      </c>
      <c r="AZ660" s="16" t="s">
        <v>4437</v>
      </c>
      <c r="BF660" s="16" t="s">
        <v>844</v>
      </c>
      <c r="BH660" s="16" t="s">
        <v>7380</v>
      </c>
      <c r="BI660" s="16" t="s">
        <v>7785</v>
      </c>
      <c r="BJ660" s="16" t="s">
        <v>843</v>
      </c>
      <c r="BK660" s="16" t="s">
        <v>843</v>
      </c>
      <c r="BL660" s="16" t="s">
        <v>843</v>
      </c>
      <c r="BM660" s="16" t="s">
        <v>843</v>
      </c>
      <c r="BN660" s="16" t="s">
        <v>843</v>
      </c>
      <c r="BO660" s="16" t="s">
        <v>844</v>
      </c>
      <c r="BP660" s="16" t="s">
        <v>843</v>
      </c>
      <c r="BQ660" s="16" t="s">
        <v>843</v>
      </c>
      <c r="DX660" s="16" t="s">
        <v>867</v>
      </c>
      <c r="DY660" s="16" t="s">
        <v>867</v>
      </c>
      <c r="ES660" s="16" t="s">
        <v>865</v>
      </c>
      <c r="EU660" s="16" t="s">
        <v>7813</v>
      </c>
      <c r="EV660" s="16" t="s">
        <v>865</v>
      </c>
      <c r="FT660" s="16" t="s">
        <v>865</v>
      </c>
      <c r="HC660" s="16" t="s">
        <v>865</v>
      </c>
      <c r="JA660" s="16" t="s">
        <v>4822</v>
      </c>
      <c r="JB660" s="16" t="s">
        <v>865</v>
      </c>
      <c r="JC660" s="16" t="s">
        <v>865</v>
      </c>
      <c r="JD660" s="16" t="s">
        <v>865</v>
      </c>
      <c r="JE660" s="16" t="s">
        <v>865</v>
      </c>
      <c r="JF660" s="16" t="s">
        <v>865</v>
      </c>
      <c r="JG660" s="16" t="s">
        <v>843</v>
      </c>
      <c r="JH660" s="16" t="s">
        <v>7591</v>
      </c>
      <c r="JJ660" s="16" t="s">
        <v>865</v>
      </c>
      <c r="KF660" s="16" t="s">
        <v>4411</v>
      </c>
      <c r="KI660" s="16" t="s">
        <v>4982</v>
      </c>
      <c r="KK660" s="16" t="s">
        <v>4874</v>
      </c>
      <c r="KM660" s="16" t="s">
        <v>7610</v>
      </c>
      <c r="KO660" s="16" t="s">
        <v>10369</v>
      </c>
      <c r="KP660" s="16" t="s">
        <v>10368</v>
      </c>
      <c r="KQ660" s="16" t="s">
        <v>8694</v>
      </c>
      <c r="KR660" s="16" t="s">
        <v>12182</v>
      </c>
      <c r="KS660" s="16" t="s">
        <v>10370</v>
      </c>
      <c r="KT660" s="16" t="s">
        <v>9148</v>
      </c>
      <c r="KU660" s="16" t="s">
        <v>844</v>
      </c>
      <c r="KV660" s="16" t="s">
        <v>9148</v>
      </c>
      <c r="KW660" s="16" t="s">
        <v>851</v>
      </c>
      <c r="KX660" s="16" t="s">
        <v>487</v>
      </c>
      <c r="KY660" s="16" t="s">
        <v>487</v>
      </c>
      <c r="KZ660" s="16" t="s">
        <v>487</v>
      </c>
      <c r="LC660" s="16" t="s">
        <v>10879</v>
      </c>
      <c r="LF660" s="16" t="s">
        <v>11654</v>
      </c>
      <c r="LI660" s="16" t="s">
        <v>11655</v>
      </c>
      <c r="LJ660" s="16" t="s">
        <v>843</v>
      </c>
      <c r="LL660" s="16" t="s">
        <v>8711</v>
      </c>
      <c r="LM660" s="16" t="s">
        <v>8741</v>
      </c>
      <c r="LO660" s="16" t="s">
        <v>843</v>
      </c>
      <c r="LP660" s="16" t="s">
        <v>1056</v>
      </c>
      <c r="LQ660" s="16" t="s">
        <v>1056</v>
      </c>
      <c r="LR660" s="16" t="s">
        <v>843</v>
      </c>
      <c r="LS660" s="16" t="s">
        <v>1056</v>
      </c>
      <c r="LT660" s="16" t="s">
        <v>843</v>
      </c>
      <c r="LU660" s="16" t="s">
        <v>843</v>
      </c>
      <c r="LV660" s="16" t="s">
        <v>843</v>
      </c>
      <c r="LW660" s="16" t="s">
        <v>843</v>
      </c>
      <c r="LX660" s="16" t="s">
        <v>843</v>
      </c>
      <c r="LY660" s="16" t="s">
        <v>843</v>
      </c>
      <c r="LZ660" s="16" t="s">
        <v>843</v>
      </c>
      <c r="MA660" s="16" t="s">
        <v>843</v>
      </c>
      <c r="MB660" s="16" t="s">
        <v>843</v>
      </c>
      <c r="MC660" s="16" t="s">
        <v>843</v>
      </c>
      <c r="ME660" s="16" t="s">
        <v>11656</v>
      </c>
      <c r="MF660" s="16" t="s">
        <v>8847</v>
      </c>
      <c r="MJ660" s="16" t="s">
        <v>1839</v>
      </c>
      <c r="MP660" s="16" t="s">
        <v>1829</v>
      </c>
      <c r="MQ660" s="16" t="s">
        <v>1785</v>
      </c>
      <c r="MR660" s="16" t="s">
        <v>470</v>
      </c>
      <c r="MS660" s="16" t="s">
        <v>12156</v>
      </c>
      <c r="MT660" s="16" t="s">
        <v>8947</v>
      </c>
      <c r="MU660" s="16" t="s">
        <v>817</v>
      </c>
      <c r="NC660" s="16" t="s">
        <v>486</v>
      </c>
      <c r="ND660" s="16" t="s">
        <v>486</v>
      </c>
      <c r="NE660" s="16" t="s">
        <v>486</v>
      </c>
      <c r="NG660" s="16" t="s">
        <v>1378</v>
      </c>
      <c r="NI660" s="16" t="s">
        <v>11658</v>
      </c>
      <c r="NR660" s="16" t="s">
        <v>451</v>
      </c>
      <c r="NS660" s="16" t="s">
        <v>462</v>
      </c>
      <c r="NT660" s="16" t="s">
        <v>482</v>
      </c>
      <c r="NU660" s="16">
        <v>0.79400000000000004</v>
      </c>
      <c r="NV660" s="16" t="s">
        <v>451</v>
      </c>
      <c r="NW660" s="16" t="s">
        <v>1175</v>
      </c>
      <c r="NX660" s="16" t="s">
        <v>1142</v>
      </c>
      <c r="OB660" s="16" t="s">
        <v>833</v>
      </c>
      <c r="OC660" s="16" t="s">
        <v>451</v>
      </c>
    </row>
    <row r="661" spans="1:393" x14ac:dyDescent="0.25">
      <c r="A661" s="16" t="s">
        <v>12183</v>
      </c>
      <c r="B661" s="16" t="s">
        <v>1056</v>
      </c>
      <c r="C661" s="16" t="s">
        <v>972</v>
      </c>
      <c r="D661" s="16" t="s">
        <v>844</v>
      </c>
      <c r="E661" s="16" t="s">
        <v>843</v>
      </c>
      <c r="F661" s="16" t="s">
        <v>843</v>
      </c>
      <c r="G661" s="16" t="s">
        <v>843</v>
      </c>
      <c r="H661" s="16" t="s">
        <v>843</v>
      </c>
      <c r="I661" s="16" t="s">
        <v>843</v>
      </c>
      <c r="J661" s="16" t="s">
        <v>843</v>
      </c>
      <c r="K661" s="16" t="s">
        <v>843</v>
      </c>
      <c r="L661" s="16" t="s">
        <v>843</v>
      </c>
      <c r="M661" s="16" t="s">
        <v>843</v>
      </c>
      <c r="N661" s="16" t="s">
        <v>843</v>
      </c>
      <c r="O661" s="16" t="s">
        <v>843</v>
      </c>
      <c r="Q661" s="16" t="s">
        <v>844</v>
      </c>
      <c r="R661" s="16">
        <v>42</v>
      </c>
      <c r="T661" s="16" t="s">
        <v>470</v>
      </c>
      <c r="U661" s="16" t="s">
        <v>844</v>
      </c>
      <c r="V661" s="16" t="s">
        <v>843</v>
      </c>
      <c r="W661" s="16" t="s">
        <v>844</v>
      </c>
      <c r="X661" s="16" t="s">
        <v>843</v>
      </c>
      <c r="Y661" s="16" t="s">
        <v>843</v>
      </c>
      <c r="Z661" s="16" t="s">
        <v>843</v>
      </c>
      <c r="AA661" s="16" t="s">
        <v>843</v>
      </c>
      <c r="AB661" s="16" t="s">
        <v>844</v>
      </c>
      <c r="AC661" s="16" t="s">
        <v>843</v>
      </c>
      <c r="AD661" s="16" t="s">
        <v>867</v>
      </c>
      <c r="AF661" s="16" t="s">
        <v>11739</v>
      </c>
      <c r="AG661" s="16" t="s">
        <v>11828</v>
      </c>
      <c r="AH661" s="16" t="s">
        <v>843</v>
      </c>
      <c r="AI661" s="16" t="s">
        <v>843</v>
      </c>
      <c r="AJ661" s="16" t="s">
        <v>844</v>
      </c>
      <c r="AK661" s="16" t="s">
        <v>843</v>
      </c>
      <c r="AL661" s="16" t="s">
        <v>844</v>
      </c>
      <c r="AM661" s="16" t="s">
        <v>844</v>
      </c>
      <c r="AN661" s="16" t="s">
        <v>843</v>
      </c>
      <c r="AO661" s="16" t="s">
        <v>843</v>
      </c>
      <c r="AP661" s="16" t="s">
        <v>843</v>
      </c>
      <c r="AQ661" s="16" t="s">
        <v>844</v>
      </c>
      <c r="AR661" s="16" t="s">
        <v>4433</v>
      </c>
      <c r="AS661" s="16" t="s">
        <v>843</v>
      </c>
      <c r="AT661" s="16" t="s">
        <v>843</v>
      </c>
      <c r="AU661" s="16" t="s">
        <v>843</v>
      </c>
      <c r="AV661" s="16" t="s">
        <v>843</v>
      </c>
      <c r="AW661" s="16" t="s">
        <v>843</v>
      </c>
      <c r="AX661" s="16" t="s">
        <v>843</v>
      </c>
      <c r="AY661" s="16" t="s">
        <v>844</v>
      </c>
      <c r="BF661" s="16" t="s">
        <v>844</v>
      </c>
      <c r="BH661" s="16" t="s">
        <v>7383</v>
      </c>
      <c r="BI661" s="16" t="s">
        <v>7785</v>
      </c>
      <c r="BJ661" s="16" t="s">
        <v>843</v>
      </c>
      <c r="BK661" s="16" t="s">
        <v>843</v>
      </c>
      <c r="BL661" s="16" t="s">
        <v>843</v>
      </c>
      <c r="BM661" s="16" t="s">
        <v>843</v>
      </c>
      <c r="BN661" s="16" t="s">
        <v>843</v>
      </c>
      <c r="BO661" s="16" t="s">
        <v>844</v>
      </c>
      <c r="BP661" s="16" t="s">
        <v>843</v>
      </c>
      <c r="BQ661" s="16" t="s">
        <v>843</v>
      </c>
      <c r="DX661" s="16" t="s">
        <v>865</v>
      </c>
      <c r="ES661" s="16" t="s">
        <v>865</v>
      </c>
      <c r="EU661" s="16" t="s">
        <v>7810</v>
      </c>
      <c r="EV661" s="16" t="s">
        <v>865</v>
      </c>
      <c r="FT661" s="16" t="s">
        <v>865</v>
      </c>
      <c r="HC661" s="16" t="s">
        <v>865</v>
      </c>
      <c r="JA661" s="16" t="s">
        <v>4822</v>
      </c>
      <c r="JB661" s="16" t="s">
        <v>865</v>
      </c>
      <c r="JC661" s="16" t="s">
        <v>865</v>
      </c>
      <c r="JD661" s="16" t="s">
        <v>865</v>
      </c>
      <c r="JE661" s="16" t="s">
        <v>865</v>
      </c>
      <c r="JF661" s="16" t="s">
        <v>865</v>
      </c>
      <c r="JG661" s="16" t="s">
        <v>843</v>
      </c>
      <c r="JH661" s="16" t="s">
        <v>7591</v>
      </c>
      <c r="JJ661" s="16" t="s">
        <v>865</v>
      </c>
      <c r="KF661" s="16" t="s">
        <v>4411</v>
      </c>
      <c r="KI661" s="16" t="s">
        <v>4843</v>
      </c>
      <c r="KO661" s="16" t="s">
        <v>10369</v>
      </c>
      <c r="KP661" s="16" t="s">
        <v>10368</v>
      </c>
      <c r="KQ661" s="16" t="s">
        <v>8694</v>
      </c>
      <c r="KR661" s="16" t="s">
        <v>12184</v>
      </c>
      <c r="KS661" s="16" t="s">
        <v>10370</v>
      </c>
      <c r="KT661" s="16" t="s">
        <v>9148</v>
      </c>
      <c r="KU661" s="16" t="s">
        <v>844</v>
      </c>
      <c r="KV661" s="16" t="s">
        <v>9148</v>
      </c>
      <c r="KW661" s="16" t="s">
        <v>851</v>
      </c>
      <c r="KY661" s="16" t="s">
        <v>486</v>
      </c>
      <c r="LC661" s="16" t="s">
        <v>10879</v>
      </c>
      <c r="LF661" s="16" t="s">
        <v>11654</v>
      </c>
      <c r="LI661" s="16" t="s">
        <v>11655</v>
      </c>
      <c r="LJ661" s="16" t="s">
        <v>843</v>
      </c>
      <c r="LL661" s="16" t="s">
        <v>8711</v>
      </c>
      <c r="LM661" s="16" t="s">
        <v>8741</v>
      </c>
      <c r="LO661" s="16" t="s">
        <v>843</v>
      </c>
      <c r="LP661" s="16" t="s">
        <v>1056</v>
      </c>
      <c r="LQ661" s="16" t="s">
        <v>1056</v>
      </c>
      <c r="LR661" s="16" t="s">
        <v>843</v>
      </c>
      <c r="LS661" s="16" t="s">
        <v>1056</v>
      </c>
      <c r="LT661" s="16" t="s">
        <v>843</v>
      </c>
      <c r="LU661" s="16" t="s">
        <v>843</v>
      </c>
      <c r="LV661" s="16" t="s">
        <v>843</v>
      </c>
      <c r="LW661" s="16" t="s">
        <v>843</v>
      </c>
      <c r="LX661" s="16" t="s">
        <v>843</v>
      </c>
      <c r="LY661" s="16" t="s">
        <v>843</v>
      </c>
      <c r="LZ661" s="16" t="s">
        <v>843</v>
      </c>
      <c r="MA661" s="16" t="s">
        <v>843</v>
      </c>
      <c r="MB661" s="16" t="s">
        <v>843</v>
      </c>
      <c r="MC661" s="16" t="s">
        <v>843</v>
      </c>
      <c r="ME661" s="16" t="s">
        <v>11656</v>
      </c>
      <c r="MF661" s="16" t="s">
        <v>8847</v>
      </c>
      <c r="MP661" s="16" t="s">
        <v>13846</v>
      </c>
      <c r="MR661" s="16" t="s">
        <v>470</v>
      </c>
      <c r="MS661" s="16" t="s">
        <v>12156</v>
      </c>
      <c r="MT661" s="16" t="s">
        <v>8947</v>
      </c>
      <c r="MU661" s="16" t="s">
        <v>817</v>
      </c>
      <c r="NC661" s="16" t="s">
        <v>486</v>
      </c>
      <c r="ND661" s="16" t="s">
        <v>486</v>
      </c>
      <c r="NE661" s="16" t="s">
        <v>486</v>
      </c>
      <c r="NG661" s="16" t="s">
        <v>1378</v>
      </c>
      <c r="NI661" s="16" t="s">
        <v>11658</v>
      </c>
      <c r="NR661" s="16" t="s">
        <v>451</v>
      </c>
      <c r="NS661" s="16" t="s">
        <v>462</v>
      </c>
      <c r="NT661" s="16" t="s">
        <v>482</v>
      </c>
      <c r="NU661" s="16">
        <v>0.79400000000000004</v>
      </c>
      <c r="NV661" s="16" t="s">
        <v>451</v>
      </c>
      <c r="NW661" s="16" t="s">
        <v>1175</v>
      </c>
      <c r="NX661" s="16" t="s">
        <v>1142</v>
      </c>
      <c r="OB661" s="16" t="s">
        <v>833</v>
      </c>
      <c r="OC661" s="16" t="s">
        <v>451</v>
      </c>
    </row>
    <row r="662" spans="1:393" x14ac:dyDescent="0.25">
      <c r="A662" s="16" t="s">
        <v>12185</v>
      </c>
      <c r="B662" s="16" t="s">
        <v>844</v>
      </c>
      <c r="C662" s="16" t="s">
        <v>972</v>
      </c>
      <c r="D662" s="16" t="s">
        <v>844</v>
      </c>
      <c r="E662" s="16" t="s">
        <v>843</v>
      </c>
      <c r="F662" s="16" t="s">
        <v>843</v>
      </c>
      <c r="G662" s="16" t="s">
        <v>843</v>
      </c>
      <c r="H662" s="16" t="s">
        <v>843</v>
      </c>
      <c r="I662" s="16" t="s">
        <v>843</v>
      </c>
      <c r="J662" s="16" t="s">
        <v>843</v>
      </c>
      <c r="K662" s="16" t="s">
        <v>843</v>
      </c>
      <c r="L662" s="16" t="s">
        <v>843</v>
      </c>
      <c r="M662" s="16" t="s">
        <v>843</v>
      </c>
      <c r="N662" s="16" t="s">
        <v>843</v>
      </c>
      <c r="O662" s="16" t="s">
        <v>843</v>
      </c>
      <c r="Q662" s="16" t="s">
        <v>844</v>
      </c>
      <c r="R662" s="16">
        <v>38</v>
      </c>
      <c r="T662" s="16" t="s">
        <v>470</v>
      </c>
      <c r="U662" s="16" t="s">
        <v>844</v>
      </c>
      <c r="V662" s="16" t="s">
        <v>843</v>
      </c>
      <c r="W662" s="16" t="s">
        <v>844</v>
      </c>
      <c r="X662" s="16" t="s">
        <v>843</v>
      </c>
      <c r="Y662" s="16" t="s">
        <v>843</v>
      </c>
      <c r="Z662" s="16" t="s">
        <v>843</v>
      </c>
      <c r="AA662" s="16" t="s">
        <v>843</v>
      </c>
      <c r="AB662" s="16" t="s">
        <v>844</v>
      </c>
      <c r="AC662" s="16" t="s">
        <v>843</v>
      </c>
      <c r="AD662" s="16" t="s">
        <v>867</v>
      </c>
      <c r="AF662" s="16" t="s">
        <v>11746</v>
      </c>
      <c r="AG662" s="16" t="s">
        <v>11725</v>
      </c>
      <c r="AH662" s="16" t="s">
        <v>844</v>
      </c>
      <c r="AI662" s="16" t="s">
        <v>844</v>
      </c>
      <c r="AJ662" s="16" t="s">
        <v>843</v>
      </c>
      <c r="AK662" s="16" t="s">
        <v>843</v>
      </c>
      <c r="AL662" s="16" t="s">
        <v>844</v>
      </c>
      <c r="AM662" s="16" t="s">
        <v>844</v>
      </c>
      <c r="AN662" s="16" t="s">
        <v>843</v>
      </c>
      <c r="AO662" s="16" t="s">
        <v>843</v>
      </c>
      <c r="AP662" s="16" t="s">
        <v>843</v>
      </c>
      <c r="AQ662" s="16" t="s">
        <v>844</v>
      </c>
      <c r="AR662" s="16" t="s">
        <v>4433</v>
      </c>
      <c r="AS662" s="16" t="s">
        <v>843</v>
      </c>
      <c r="AT662" s="16" t="s">
        <v>843</v>
      </c>
      <c r="AU662" s="16" t="s">
        <v>843</v>
      </c>
      <c r="AV662" s="16" t="s">
        <v>843</v>
      </c>
      <c r="AW662" s="16" t="s">
        <v>843</v>
      </c>
      <c r="AX662" s="16" t="s">
        <v>843</v>
      </c>
      <c r="AY662" s="16" t="s">
        <v>844</v>
      </c>
      <c r="BF662" s="16" t="s">
        <v>844</v>
      </c>
      <c r="BH662" s="16" t="s">
        <v>7386</v>
      </c>
      <c r="BI662" s="16" t="s">
        <v>7773</v>
      </c>
      <c r="BJ662" s="16" t="s">
        <v>843</v>
      </c>
      <c r="BK662" s="16" t="s">
        <v>844</v>
      </c>
      <c r="BL662" s="16" t="s">
        <v>843</v>
      </c>
      <c r="BM662" s="16" t="s">
        <v>843</v>
      </c>
      <c r="BN662" s="16" t="s">
        <v>843</v>
      </c>
      <c r="BO662" s="16" t="s">
        <v>843</v>
      </c>
      <c r="BP662" s="16" t="s">
        <v>843</v>
      </c>
      <c r="BQ662" s="16" t="s">
        <v>843</v>
      </c>
      <c r="BR662" s="16" t="s">
        <v>7790</v>
      </c>
      <c r="BS662" s="16" t="s">
        <v>844</v>
      </c>
      <c r="BT662" s="16" t="s">
        <v>843</v>
      </c>
      <c r="BU662" s="16" t="s">
        <v>843</v>
      </c>
      <c r="BV662" s="16" t="s">
        <v>843</v>
      </c>
      <c r="BW662" s="16" t="s">
        <v>843</v>
      </c>
      <c r="BX662" s="16" t="s">
        <v>843</v>
      </c>
      <c r="BY662" s="16" t="s">
        <v>843</v>
      </c>
      <c r="BZ662" s="16" t="s">
        <v>843</v>
      </c>
      <c r="CA662" s="16" t="s">
        <v>843</v>
      </c>
      <c r="DX662" s="16" t="s">
        <v>867</v>
      </c>
      <c r="DY662" s="16" t="s">
        <v>867</v>
      </c>
      <c r="ES662" s="16" t="s">
        <v>865</v>
      </c>
      <c r="EU662" s="16" t="s">
        <v>7813</v>
      </c>
      <c r="EV662" s="16" t="s">
        <v>865</v>
      </c>
      <c r="FT662" s="16" t="s">
        <v>865</v>
      </c>
      <c r="HC662" s="16" t="s">
        <v>865</v>
      </c>
      <c r="JA662" s="16" t="s">
        <v>4822</v>
      </c>
      <c r="JB662" s="16" t="s">
        <v>867</v>
      </c>
      <c r="JC662" s="16" t="s">
        <v>865</v>
      </c>
      <c r="JG662" s="16" t="s">
        <v>1056</v>
      </c>
      <c r="JV662" s="16">
        <v>40</v>
      </c>
      <c r="JW662" s="16" t="s">
        <v>7603</v>
      </c>
      <c r="JY662" s="16">
        <v>6000</v>
      </c>
      <c r="JZ662" s="16" t="s">
        <v>4883</v>
      </c>
      <c r="KB662" s="16" t="s">
        <v>7616</v>
      </c>
      <c r="KD662" s="16" t="s">
        <v>4917</v>
      </c>
      <c r="KE662" s="16" t="s">
        <v>7277</v>
      </c>
      <c r="KF662" s="16" t="s">
        <v>4948</v>
      </c>
      <c r="KH662" s="16" t="s">
        <v>7636</v>
      </c>
      <c r="KI662" s="16" t="s">
        <v>4982</v>
      </c>
      <c r="KK662" s="16" t="s">
        <v>4892</v>
      </c>
      <c r="KM662" s="16" t="s">
        <v>7613</v>
      </c>
      <c r="KO662" s="16" t="s">
        <v>10373</v>
      </c>
      <c r="KP662" s="16" t="s">
        <v>10372</v>
      </c>
      <c r="KQ662" s="16" t="s">
        <v>8694</v>
      </c>
      <c r="KR662" s="16" t="s">
        <v>12186</v>
      </c>
      <c r="KS662" s="16" t="s">
        <v>10374</v>
      </c>
      <c r="KT662" s="16" t="s">
        <v>9148</v>
      </c>
      <c r="KU662" s="16" t="s">
        <v>844</v>
      </c>
      <c r="KV662" s="16" t="s">
        <v>9148</v>
      </c>
      <c r="KW662" s="16" t="s">
        <v>851</v>
      </c>
      <c r="KX662" s="16" t="s">
        <v>487</v>
      </c>
      <c r="KY662" s="16" t="s">
        <v>487</v>
      </c>
      <c r="KZ662" s="16" t="s">
        <v>487</v>
      </c>
      <c r="LC662" s="16" t="s">
        <v>10879</v>
      </c>
      <c r="LF662" s="16" t="s">
        <v>11654</v>
      </c>
      <c r="LI662" s="16" t="s">
        <v>11655</v>
      </c>
      <c r="LJ662" s="16" t="s">
        <v>831</v>
      </c>
      <c r="LK662" s="16" t="s">
        <v>831</v>
      </c>
      <c r="LL662" s="16" t="s">
        <v>8756</v>
      </c>
      <c r="LM662" s="16" t="s">
        <v>8741</v>
      </c>
      <c r="LO662" s="16" t="s">
        <v>1056</v>
      </c>
      <c r="LP662" s="16" t="s">
        <v>844</v>
      </c>
      <c r="LQ662" s="16" t="s">
        <v>1056</v>
      </c>
      <c r="LR662" s="16" t="s">
        <v>844</v>
      </c>
      <c r="LS662" s="16" t="s">
        <v>844</v>
      </c>
      <c r="LT662" s="16" t="s">
        <v>843</v>
      </c>
      <c r="LU662" s="16" t="s">
        <v>843</v>
      </c>
      <c r="LV662" s="16" t="s">
        <v>843</v>
      </c>
      <c r="LW662" s="16" t="s">
        <v>843</v>
      </c>
      <c r="LX662" s="16" t="s">
        <v>844</v>
      </c>
      <c r="LY662" s="16" t="s">
        <v>843</v>
      </c>
      <c r="LZ662" s="16" t="s">
        <v>844</v>
      </c>
      <c r="MA662" s="16" t="s">
        <v>843</v>
      </c>
      <c r="MB662" s="16" t="s">
        <v>843</v>
      </c>
      <c r="MC662" s="16" t="s">
        <v>844</v>
      </c>
      <c r="ME662" s="16" t="s">
        <v>11656</v>
      </c>
      <c r="MF662" s="16" t="s">
        <v>8847</v>
      </c>
      <c r="MG662" s="16" t="s">
        <v>1840</v>
      </c>
      <c r="MH662" s="16" t="s">
        <v>11668</v>
      </c>
      <c r="MI662" s="16" t="s">
        <v>11668</v>
      </c>
      <c r="MJ662" s="16" t="s">
        <v>1835</v>
      </c>
      <c r="MK662" s="16" t="s">
        <v>9015</v>
      </c>
      <c r="ML662" s="16" t="s">
        <v>1790</v>
      </c>
      <c r="MM662" s="16" t="s">
        <v>487</v>
      </c>
      <c r="MN662" s="16" t="s">
        <v>1798</v>
      </c>
      <c r="MO662" s="16" t="s">
        <v>1810</v>
      </c>
      <c r="MP662" s="16" t="s">
        <v>1829</v>
      </c>
      <c r="MQ662" s="16" t="s">
        <v>1783</v>
      </c>
      <c r="MR662" s="16" t="s">
        <v>470</v>
      </c>
      <c r="MS662" s="16" t="s">
        <v>12156</v>
      </c>
      <c r="MT662" s="16" t="s">
        <v>9003</v>
      </c>
      <c r="MU662" s="16" t="s">
        <v>816</v>
      </c>
      <c r="NC662" s="16" t="s">
        <v>486</v>
      </c>
      <c r="ND662" s="16" t="s">
        <v>486</v>
      </c>
      <c r="NE662" s="16" t="s">
        <v>486</v>
      </c>
      <c r="NG662" s="16" t="s">
        <v>1378</v>
      </c>
      <c r="NH662" s="16" t="s">
        <v>1913</v>
      </c>
      <c r="NI662" s="16" t="s">
        <v>11658</v>
      </c>
      <c r="NJ662" s="16" t="s">
        <v>11820</v>
      </c>
      <c r="NK662" s="16" t="s">
        <v>10365</v>
      </c>
      <c r="NR662" s="16" t="s">
        <v>451</v>
      </c>
      <c r="NS662" s="16" t="s">
        <v>462</v>
      </c>
      <c r="NT662" s="16" t="s">
        <v>482</v>
      </c>
      <c r="NU662" s="16">
        <v>0.79400000000000004</v>
      </c>
      <c r="NV662" s="16" t="s">
        <v>451</v>
      </c>
      <c r="NW662" s="16" t="s">
        <v>1175</v>
      </c>
      <c r="NX662" s="16" t="s">
        <v>1142</v>
      </c>
      <c r="OB662" s="16" t="s">
        <v>831</v>
      </c>
      <c r="OC662" s="16" t="s">
        <v>451</v>
      </c>
    </row>
    <row r="663" spans="1:393" x14ac:dyDescent="0.25">
      <c r="A663" s="16" t="s">
        <v>12187</v>
      </c>
      <c r="B663" s="16" t="s">
        <v>1056</v>
      </c>
      <c r="C663" s="16" t="s">
        <v>972</v>
      </c>
      <c r="D663" s="16" t="s">
        <v>844</v>
      </c>
      <c r="E663" s="16" t="s">
        <v>843</v>
      </c>
      <c r="F663" s="16" t="s">
        <v>843</v>
      </c>
      <c r="G663" s="16" t="s">
        <v>843</v>
      </c>
      <c r="H663" s="16" t="s">
        <v>843</v>
      </c>
      <c r="I663" s="16" t="s">
        <v>843</v>
      </c>
      <c r="J663" s="16" t="s">
        <v>843</v>
      </c>
      <c r="K663" s="16" t="s">
        <v>843</v>
      </c>
      <c r="L663" s="16" t="s">
        <v>843</v>
      </c>
      <c r="M663" s="16" t="s">
        <v>843</v>
      </c>
      <c r="N663" s="16" t="s">
        <v>843</v>
      </c>
      <c r="O663" s="16" t="s">
        <v>843</v>
      </c>
      <c r="Q663" s="16" t="s">
        <v>844</v>
      </c>
      <c r="R663" s="16">
        <v>15</v>
      </c>
      <c r="T663" s="16" t="s">
        <v>474</v>
      </c>
      <c r="U663" s="16" t="s">
        <v>843</v>
      </c>
      <c r="V663" s="16" t="s">
        <v>844</v>
      </c>
      <c r="W663" s="16" t="s">
        <v>843</v>
      </c>
      <c r="X663" s="16" t="s">
        <v>843</v>
      </c>
      <c r="Y663" s="16" t="s">
        <v>843</v>
      </c>
      <c r="Z663" s="16" t="s">
        <v>844</v>
      </c>
      <c r="AA663" s="16" t="s">
        <v>843</v>
      </c>
      <c r="AB663" s="16" t="s">
        <v>843</v>
      </c>
      <c r="AC663" s="16" t="s">
        <v>844</v>
      </c>
      <c r="AD663" s="16" t="s">
        <v>865</v>
      </c>
      <c r="AF663" s="16" t="s">
        <v>11746</v>
      </c>
      <c r="AG663" s="16" t="s">
        <v>11701</v>
      </c>
      <c r="AH663" s="16" t="s">
        <v>843</v>
      </c>
      <c r="AI663" s="16" t="s">
        <v>844</v>
      </c>
      <c r="AJ663" s="16" t="s">
        <v>843</v>
      </c>
      <c r="AK663" s="16" t="s">
        <v>843</v>
      </c>
      <c r="AL663" s="16" t="s">
        <v>844</v>
      </c>
      <c r="AM663" s="16" t="s">
        <v>844</v>
      </c>
      <c r="AN663" s="16" t="s">
        <v>843</v>
      </c>
      <c r="AO663" s="16" t="s">
        <v>843</v>
      </c>
      <c r="AP663" s="16" t="s">
        <v>843</v>
      </c>
      <c r="AQ663" s="16" t="s">
        <v>844</v>
      </c>
      <c r="AR663" s="16" t="s">
        <v>4433</v>
      </c>
      <c r="AS663" s="16" t="s">
        <v>843</v>
      </c>
      <c r="AT663" s="16" t="s">
        <v>843</v>
      </c>
      <c r="AU663" s="16" t="s">
        <v>843</v>
      </c>
      <c r="AV663" s="16" t="s">
        <v>843</v>
      </c>
      <c r="AW663" s="16" t="s">
        <v>843</v>
      </c>
      <c r="AX663" s="16" t="s">
        <v>843</v>
      </c>
      <c r="AY663" s="16" t="s">
        <v>844</v>
      </c>
      <c r="BF663" s="16" t="s">
        <v>844</v>
      </c>
      <c r="BH663" s="16" t="s">
        <v>7389</v>
      </c>
      <c r="BI663" s="16" t="s">
        <v>12188</v>
      </c>
      <c r="BJ663" s="16" t="s">
        <v>843</v>
      </c>
      <c r="BK663" s="16" t="s">
        <v>844</v>
      </c>
      <c r="BL663" s="16" t="s">
        <v>844</v>
      </c>
      <c r="BM663" s="16" t="s">
        <v>843</v>
      </c>
      <c r="BN663" s="16" t="s">
        <v>843</v>
      </c>
      <c r="BO663" s="16" t="s">
        <v>843</v>
      </c>
      <c r="BP663" s="16" t="s">
        <v>843</v>
      </c>
      <c r="BQ663" s="16" t="s">
        <v>843</v>
      </c>
      <c r="BR663" s="16" t="s">
        <v>7793</v>
      </c>
      <c r="BS663" s="16" t="s">
        <v>843</v>
      </c>
      <c r="BT663" s="16" t="s">
        <v>844</v>
      </c>
      <c r="BU663" s="16" t="s">
        <v>843</v>
      </c>
      <c r="BV663" s="16" t="s">
        <v>843</v>
      </c>
      <c r="BW663" s="16" t="s">
        <v>843</v>
      </c>
      <c r="BX663" s="16" t="s">
        <v>843</v>
      </c>
      <c r="BY663" s="16" t="s">
        <v>843</v>
      </c>
      <c r="BZ663" s="16" t="s">
        <v>843</v>
      </c>
      <c r="CA663" s="16" t="s">
        <v>843</v>
      </c>
      <c r="CC663" s="16" t="s">
        <v>867</v>
      </c>
      <c r="CD663" s="16" t="s">
        <v>6840</v>
      </c>
      <c r="CE663" s="16" t="s">
        <v>7537</v>
      </c>
      <c r="DN663" s="16" t="s">
        <v>4411</v>
      </c>
      <c r="DQ663" s="16" t="s">
        <v>7093</v>
      </c>
      <c r="DR663" s="16" t="s">
        <v>865</v>
      </c>
      <c r="DX663" s="16" t="s">
        <v>867</v>
      </c>
      <c r="DY663" s="16" t="s">
        <v>867</v>
      </c>
      <c r="ES663" s="16" t="s">
        <v>865</v>
      </c>
      <c r="EU663" s="16" t="s">
        <v>7813</v>
      </c>
      <c r="EV663" s="16" t="s">
        <v>865</v>
      </c>
      <c r="HC663" s="16" t="s">
        <v>865</v>
      </c>
      <c r="JA663" s="16" t="s">
        <v>4813</v>
      </c>
      <c r="JB663" s="16" t="s">
        <v>865</v>
      </c>
      <c r="JC663" s="16" t="s">
        <v>865</v>
      </c>
      <c r="JD663" s="16" t="s">
        <v>865</v>
      </c>
      <c r="JE663" s="16" t="s">
        <v>865</v>
      </c>
      <c r="JF663" s="16" t="s">
        <v>865</v>
      </c>
      <c r="JG663" s="16" t="s">
        <v>1056</v>
      </c>
      <c r="JH663" s="16" t="s">
        <v>7582</v>
      </c>
      <c r="JJ663" s="16" t="s">
        <v>865</v>
      </c>
      <c r="KF663" s="16" t="s">
        <v>4951</v>
      </c>
      <c r="KI663" s="16" t="s">
        <v>4837</v>
      </c>
      <c r="KO663" s="16" t="s">
        <v>10373</v>
      </c>
      <c r="KP663" s="16" t="s">
        <v>10372</v>
      </c>
      <c r="KQ663" s="16" t="s">
        <v>8694</v>
      </c>
      <c r="KR663" s="16" t="s">
        <v>12189</v>
      </c>
      <c r="KS663" s="16" t="s">
        <v>10374</v>
      </c>
      <c r="KT663" s="16" t="s">
        <v>9148</v>
      </c>
      <c r="KU663" s="16" t="s">
        <v>844</v>
      </c>
      <c r="KV663" s="16" t="s">
        <v>9148</v>
      </c>
      <c r="KW663" s="16" t="s">
        <v>851</v>
      </c>
      <c r="KX663" s="16" t="s">
        <v>487</v>
      </c>
      <c r="KY663" s="16" t="s">
        <v>487</v>
      </c>
      <c r="KZ663" s="16" t="s">
        <v>487</v>
      </c>
      <c r="LC663" s="16" t="s">
        <v>10879</v>
      </c>
      <c r="LD663" s="16" t="s">
        <v>11692</v>
      </c>
      <c r="LE663" s="16" t="s">
        <v>11693</v>
      </c>
      <c r="LF663" s="16" t="s">
        <v>11654</v>
      </c>
      <c r="LI663" s="16" t="s">
        <v>11655</v>
      </c>
      <c r="LJ663" s="16" t="s">
        <v>843</v>
      </c>
      <c r="LL663" s="16" t="s">
        <v>8711</v>
      </c>
      <c r="LM663" s="16" t="s">
        <v>8741</v>
      </c>
      <c r="LO663" s="16" t="s">
        <v>1056</v>
      </c>
      <c r="LP663" s="16" t="s">
        <v>844</v>
      </c>
      <c r="LQ663" s="16" t="s">
        <v>1056</v>
      </c>
      <c r="LR663" s="16" t="s">
        <v>844</v>
      </c>
      <c r="LS663" s="16" t="s">
        <v>844</v>
      </c>
      <c r="LT663" s="16" t="s">
        <v>843</v>
      </c>
      <c r="LU663" s="16" t="s">
        <v>843</v>
      </c>
      <c r="LV663" s="16" t="s">
        <v>843</v>
      </c>
      <c r="LW663" s="16" t="s">
        <v>843</v>
      </c>
      <c r="LX663" s="16" t="s">
        <v>844</v>
      </c>
      <c r="LY663" s="16" t="s">
        <v>843</v>
      </c>
      <c r="LZ663" s="16" t="s">
        <v>844</v>
      </c>
      <c r="MA663" s="16" t="s">
        <v>843</v>
      </c>
      <c r="MB663" s="16" t="s">
        <v>843</v>
      </c>
      <c r="MC663" s="16" t="s">
        <v>844</v>
      </c>
      <c r="ME663" s="16" t="s">
        <v>11677</v>
      </c>
      <c r="MF663" s="16" t="s">
        <v>8847</v>
      </c>
      <c r="MO663" s="16" t="s">
        <v>1809</v>
      </c>
      <c r="MP663" s="16" t="s">
        <v>1826</v>
      </c>
      <c r="MR663" s="16" t="s">
        <v>474</v>
      </c>
      <c r="MS663" s="16" t="s">
        <v>12156</v>
      </c>
      <c r="MT663" s="16" t="s">
        <v>9003</v>
      </c>
      <c r="MU663" s="16" t="s">
        <v>816</v>
      </c>
      <c r="MV663" s="16" t="s">
        <v>487</v>
      </c>
      <c r="MW663" s="16" t="s">
        <v>1266</v>
      </c>
      <c r="MX663" s="16" t="s">
        <v>1262</v>
      </c>
      <c r="MY663" s="16" t="s">
        <v>486</v>
      </c>
      <c r="MZ663" s="16" t="s">
        <v>487</v>
      </c>
      <c r="NA663" s="16" t="s">
        <v>486</v>
      </c>
      <c r="NC663" s="16" t="s">
        <v>486</v>
      </c>
      <c r="NE663" s="16" t="s">
        <v>486</v>
      </c>
      <c r="NG663" s="16" t="s">
        <v>1376</v>
      </c>
      <c r="NI663" s="16" t="s">
        <v>11658</v>
      </c>
      <c r="NL663" s="16" t="s">
        <v>844</v>
      </c>
      <c r="NQ663" s="16" t="s">
        <v>1078</v>
      </c>
      <c r="NR663" s="16" t="s">
        <v>876</v>
      </c>
      <c r="NS663" s="16" t="s">
        <v>462</v>
      </c>
      <c r="NT663" s="16" t="s">
        <v>482</v>
      </c>
      <c r="NU663" s="16">
        <v>0.79400000000000004</v>
      </c>
      <c r="NV663" s="16" t="s">
        <v>824</v>
      </c>
      <c r="NW663" s="16" t="s">
        <v>1179</v>
      </c>
      <c r="NX663" s="16" t="s">
        <v>1142</v>
      </c>
      <c r="NY663" s="16" t="s">
        <v>824</v>
      </c>
      <c r="NZ663" s="16" t="s">
        <v>929</v>
      </c>
      <c r="OB663" s="16" t="s">
        <v>833</v>
      </c>
      <c r="OC663" s="16" t="s">
        <v>876</v>
      </c>
    </row>
    <row r="664" spans="1:393" x14ac:dyDescent="0.25">
      <c r="A664" s="16" t="s">
        <v>12190</v>
      </c>
      <c r="B664" s="16" t="s">
        <v>8732</v>
      </c>
      <c r="C664" s="16" t="s">
        <v>972</v>
      </c>
      <c r="D664" s="16" t="s">
        <v>844</v>
      </c>
      <c r="E664" s="16" t="s">
        <v>843</v>
      </c>
      <c r="F664" s="16" t="s">
        <v>843</v>
      </c>
      <c r="G664" s="16" t="s">
        <v>843</v>
      </c>
      <c r="H664" s="16" t="s">
        <v>843</v>
      </c>
      <c r="I664" s="16" t="s">
        <v>843</v>
      </c>
      <c r="J664" s="16" t="s">
        <v>843</v>
      </c>
      <c r="K664" s="16" t="s">
        <v>843</v>
      </c>
      <c r="L664" s="16" t="s">
        <v>843</v>
      </c>
      <c r="M664" s="16" t="s">
        <v>843</v>
      </c>
      <c r="N664" s="16" t="s">
        <v>843</v>
      </c>
      <c r="O664" s="16" t="s">
        <v>843</v>
      </c>
      <c r="Q664" s="16" t="s">
        <v>844</v>
      </c>
      <c r="R664" s="16">
        <v>8</v>
      </c>
      <c r="T664" s="16" t="s">
        <v>470</v>
      </c>
      <c r="U664" s="16" t="s">
        <v>844</v>
      </c>
      <c r="V664" s="16" t="s">
        <v>843</v>
      </c>
      <c r="W664" s="16" t="s">
        <v>843</v>
      </c>
      <c r="X664" s="16" t="s">
        <v>843</v>
      </c>
      <c r="Y664" s="16" t="s">
        <v>844</v>
      </c>
      <c r="Z664" s="16" t="s">
        <v>843</v>
      </c>
      <c r="AA664" s="16" t="s">
        <v>843</v>
      </c>
      <c r="AB664" s="16" t="s">
        <v>843</v>
      </c>
      <c r="AC664" s="16" t="s">
        <v>844</v>
      </c>
      <c r="AF664" s="16" t="s">
        <v>11746</v>
      </c>
      <c r="AG664" s="16" t="s">
        <v>11701</v>
      </c>
      <c r="AH664" s="16" t="s">
        <v>843</v>
      </c>
      <c r="AI664" s="16" t="s">
        <v>844</v>
      </c>
      <c r="AJ664" s="16" t="s">
        <v>843</v>
      </c>
      <c r="AK664" s="16" t="s">
        <v>843</v>
      </c>
      <c r="AL664" s="16" t="s">
        <v>844</v>
      </c>
      <c r="AM664" s="16" t="s">
        <v>844</v>
      </c>
      <c r="AN664" s="16" t="s">
        <v>843</v>
      </c>
      <c r="AO664" s="16" t="s">
        <v>843</v>
      </c>
      <c r="AP664" s="16" t="s">
        <v>843</v>
      </c>
      <c r="AQ664" s="16" t="s">
        <v>844</v>
      </c>
      <c r="AR664" s="16" t="s">
        <v>4433</v>
      </c>
      <c r="AS664" s="16" t="s">
        <v>843</v>
      </c>
      <c r="AT664" s="16" t="s">
        <v>843</v>
      </c>
      <c r="AU664" s="16" t="s">
        <v>843</v>
      </c>
      <c r="AV664" s="16" t="s">
        <v>843</v>
      </c>
      <c r="AW664" s="16" t="s">
        <v>843</v>
      </c>
      <c r="AX664" s="16" t="s">
        <v>843</v>
      </c>
      <c r="AY664" s="16" t="s">
        <v>844</v>
      </c>
      <c r="BF664" s="16" t="s">
        <v>844</v>
      </c>
      <c r="BI664" s="16" t="s">
        <v>7776</v>
      </c>
      <c r="BJ664" s="16" t="s">
        <v>843</v>
      </c>
      <c r="BK664" s="16" t="s">
        <v>843</v>
      </c>
      <c r="BL664" s="16" t="s">
        <v>844</v>
      </c>
      <c r="BM664" s="16" t="s">
        <v>843</v>
      </c>
      <c r="BN664" s="16" t="s">
        <v>843</v>
      </c>
      <c r="BO664" s="16" t="s">
        <v>843</v>
      </c>
      <c r="BP664" s="16" t="s">
        <v>843</v>
      </c>
      <c r="BQ664" s="16" t="s">
        <v>843</v>
      </c>
      <c r="BR664" s="16" t="s">
        <v>7793</v>
      </c>
      <c r="BS664" s="16" t="s">
        <v>843</v>
      </c>
      <c r="BT664" s="16" t="s">
        <v>844</v>
      </c>
      <c r="BU664" s="16" t="s">
        <v>843</v>
      </c>
      <c r="BV664" s="16" t="s">
        <v>843</v>
      </c>
      <c r="BW664" s="16" t="s">
        <v>843</v>
      </c>
      <c r="BX664" s="16" t="s">
        <v>843</v>
      </c>
      <c r="BY664" s="16" t="s">
        <v>843</v>
      </c>
      <c r="BZ664" s="16" t="s">
        <v>843</v>
      </c>
      <c r="CA664" s="16" t="s">
        <v>843</v>
      </c>
      <c r="CC664" s="16" t="s">
        <v>867</v>
      </c>
      <c r="CD664" s="16" t="s">
        <v>6837</v>
      </c>
      <c r="CE664" s="16" t="s">
        <v>7537</v>
      </c>
      <c r="DN664" s="16" t="s">
        <v>4411</v>
      </c>
      <c r="DQ664" s="16" t="s">
        <v>7093</v>
      </c>
      <c r="DR664" s="16" t="s">
        <v>865</v>
      </c>
      <c r="DX664" s="16" t="s">
        <v>867</v>
      </c>
      <c r="DY664" s="16" t="s">
        <v>867</v>
      </c>
      <c r="ES664" s="16" t="s">
        <v>865</v>
      </c>
      <c r="EU664" s="16" t="s">
        <v>7813</v>
      </c>
      <c r="EV664" s="16" t="s">
        <v>865</v>
      </c>
      <c r="HC664" s="16" t="s">
        <v>865</v>
      </c>
      <c r="KO664" s="16" t="s">
        <v>10373</v>
      </c>
      <c r="KP664" s="16" t="s">
        <v>10372</v>
      </c>
      <c r="KQ664" s="16" t="s">
        <v>8694</v>
      </c>
      <c r="KR664" s="16" t="s">
        <v>12191</v>
      </c>
      <c r="KS664" s="16" t="s">
        <v>10374</v>
      </c>
      <c r="KT664" s="16" t="s">
        <v>9148</v>
      </c>
      <c r="KU664" s="16" t="s">
        <v>844</v>
      </c>
      <c r="KV664" s="16" t="s">
        <v>9148</v>
      </c>
      <c r="KW664" s="16" t="s">
        <v>851</v>
      </c>
      <c r="KX664" s="16" t="s">
        <v>487</v>
      </c>
      <c r="KY664" s="16" t="s">
        <v>487</v>
      </c>
      <c r="KZ664" s="16" t="s">
        <v>487</v>
      </c>
      <c r="LA664" s="16" t="s">
        <v>11675</v>
      </c>
      <c r="LB664" s="16" t="s">
        <v>11653</v>
      </c>
      <c r="LC664" s="16" t="s">
        <v>10879</v>
      </c>
      <c r="LF664" s="16" t="s">
        <v>11654</v>
      </c>
      <c r="LI664" s="16" t="s">
        <v>11655</v>
      </c>
      <c r="LM664" s="16" t="s">
        <v>8741</v>
      </c>
      <c r="LO664" s="16" t="s">
        <v>1056</v>
      </c>
      <c r="LP664" s="16" t="s">
        <v>844</v>
      </c>
      <c r="LQ664" s="16" t="s">
        <v>1056</v>
      </c>
      <c r="LR664" s="16" t="s">
        <v>844</v>
      </c>
      <c r="LS664" s="16" t="s">
        <v>844</v>
      </c>
      <c r="LT664" s="16" t="s">
        <v>843</v>
      </c>
      <c r="LU664" s="16" t="s">
        <v>843</v>
      </c>
      <c r="LV664" s="16" t="s">
        <v>843</v>
      </c>
      <c r="LW664" s="16" t="s">
        <v>843</v>
      </c>
      <c r="LX664" s="16" t="s">
        <v>844</v>
      </c>
      <c r="LY664" s="16" t="s">
        <v>843</v>
      </c>
      <c r="LZ664" s="16" t="s">
        <v>844</v>
      </c>
      <c r="MA664" s="16" t="s">
        <v>843</v>
      </c>
      <c r="MB664" s="16" t="s">
        <v>843</v>
      </c>
      <c r="MC664" s="16" t="s">
        <v>844</v>
      </c>
      <c r="MD664" s="16" t="s">
        <v>11676</v>
      </c>
      <c r="ME664" s="16" t="s">
        <v>11677</v>
      </c>
      <c r="MF664" s="16" t="s">
        <v>8847</v>
      </c>
      <c r="MR664" s="16" t="s">
        <v>470</v>
      </c>
      <c r="MS664" s="16" t="s">
        <v>12156</v>
      </c>
      <c r="MT664" s="16" t="s">
        <v>9003</v>
      </c>
      <c r="MV664" s="16" t="s">
        <v>487</v>
      </c>
      <c r="MW664" s="16" t="s">
        <v>1265</v>
      </c>
      <c r="MX664" s="16" t="s">
        <v>1262</v>
      </c>
      <c r="MY664" s="16" t="s">
        <v>486</v>
      </c>
      <c r="MZ664" s="16" t="s">
        <v>487</v>
      </c>
      <c r="NA664" s="16" t="s">
        <v>486</v>
      </c>
      <c r="NC664" s="16" t="s">
        <v>486</v>
      </c>
      <c r="NE664" s="16" t="s">
        <v>486</v>
      </c>
      <c r="NI664" s="16" t="s">
        <v>11658</v>
      </c>
      <c r="NL664" s="16" t="s">
        <v>844</v>
      </c>
      <c r="NS664" s="16" t="s">
        <v>462</v>
      </c>
      <c r="NT664" s="16" t="s">
        <v>482</v>
      </c>
      <c r="NU664" s="16">
        <v>0.79400000000000004</v>
      </c>
      <c r="NV664" s="16" t="s">
        <v>860</v>
      </c>
      <c r="NW664" s="16" t="s">
        <v>1176</v>
      </c>
      <c r="NX664" s="16" t="s">
        <v>1142</v>
      </c>
      <c r="NY664" s="16" t="s">
        <v>1122</v>
      </c>
      <c r="NZ664" s="16" t="s">
        <v>938</v>
      </c>
    </row>
    <row r="665" spans="1:393" x14ac:dyDescent="0.25">
      <c r="A665" s="16" t="s">
        <v>12192</v>
      </c>
      <c r="B665" s="16" t="s">
        <v>844</v>
      </c>
      <c r="C665" s="16" t="s">
        <v>972</v>
      </c>
      <c r="D665" s="16" t="s">
        <v>844</v>
      </c>
      <c r="E665" s="16" t="s">
        <v>843</v>
      </c>
      <c r="F665" s="16" t="s">
        <v>843</v>
      </c>
      <c r="G665" s="16" t="s">
        <v>843</v>
      </c>
      <c r="H665" s="16" t="s">
        <v>843</v>
      </c>
      <c r="I665" s="16" t="s">
        <v>843</v>
      </c>
      <c r="J665" s="16" t="s">
        <v>843</v>
      </c>
      <c r="K665" s="16" t="s">
        <v>843</v>
      </c>
      <c r="L665" s="16" t="s">
        <v>843</v>
      </c>
      <c r="M665" s="16" t="s">
        <v>843</v>
      </c>
      <c r="N665" s="16" t="s">
        <v>843</v>
      </c>
      <c r="O665" s="16" t="s">
        <v>843</v>
      </c>
      <c r="Q665" s="16" t="s">
        <v>844</v>
      </c>
      <c r="R665" s="16">
        <v>52</v>
      </c>
      <c r="T665" s="16" t="s">
        <v>474</v>
      </c>
      <c r="U665" s="16" t="s">
        <v>843</v>
      </c>
      <c r="V665" s="16" t="s">
        <v>844</v>
      </c>
      <c r="W665" s="16" t="s">
        <v>843</v>
      </c>
      <c r="X665" s="16" t="s">
        <v>844</v>
      </c>
      <c r="Y665" s="16" t="s">
        <v>843</v>
      </c>
      <c r="Z665" s="16" t="s">
        <v>843</v>
      </c>
      <c r="AA665" s="16" t="s">
        <v>843</v>
      </c>
      <c r="AB665" s="16" t="s">
        <v>843</v>
      </c>
      <c r="AC665" s="16" t="s">
        <v>843</v>
      </c>
      <c r="AD665" s="16" t="s">
        <v>867</v>
      </c>
      <c r="AF665" s="16" t="s">
        <v>11853</v>
      </c>
      <c r="AG665" s="16" t="s">
        <v>11696</v>
      </c>
      <c r="AH665" s="16" t="s">
        <v>844</v>
      </c>
      <c r="AI665" s="16" t="s">
        <v>844</v>
      </c>
      <c r="AJ665" s="16" t="s">
        <v>844</v>
      </c>
      <c r="AK665" s="16" t="s">
        <v>843</v>
      </c>
      <c r="AL665" s="16" t="s">
        <v>843</v>
      </c>
      <c r="AM665" s="16" t="s">
        <v>844</v>
      </c>
      <c r="AN665" s="16" t="s">
        <v>843</v>
      </c>
      <c r="AO665" s="16" t="s">
        <v>843</v>
      </c>
      <c r="AP665" s="16" t="s">
        <v>843</v>
      </c>
      <c r="AQ665" s="16" t="s">
        <v>844</v>
      </c>
      <c r="AR665" s="16" t="s">
        <v>12193</v>
      </c>
      <c r="AS665" s="16" t="s">
        <v>844</v>
      </c>
      <c r="AT665" s="16" t="s">
        <v>843</v>
      </c>
      <c r="AU665" s="16" t="s">
        <v>844</v>
      </c>
      <c r="AV665" s="16" t="s">
        <v>844</v>
      </c>
      <c r="AW665" s="16" t="s">
        <v>843</v>
      </c>
      <c r="AX665" s="16" t="s">
        <v>843</v>
      </c>
      <c r="AY665" s="16" t="s">
        <v>843</v>
      </c>
      <c r="AZ665" s="16" t="s">
        <v>4437</v>
      </c>
      <c r="BB665" s="16" t="s">
        <v>4440</v>
      </c>
      <c r="BC665" s="16" t="s">
        <v>4437</v>
      </c>
      <c r="BF665" s="16" t="s">
        <v>844</v>
      </c>
      <c r="BH665" s="16" t="s">
        <v>7380</v>
      </c>
      <c r="BI665" s="16" t="s">
        <v>7785</v>
      </c>
      <c r="BJ665" s="16" t="s">
        <v>843</v>
      </c>
      <c r="BK665" s="16" t="s">
        <v>843</v>
      </c>
      <c r="BL665" s="16" t="s">
        <v>843</v>
      </c>
      <c r="BM665" s="16" t="s">
        <v>843</v>
      </c>
      <c r="BN665" s="16" t="s">
        <v>843</v>
      </c>
      <c r="BO665" s="16" t="s">
        <v>844</v>
      </c>
      <c r="BP665" s="16" t="s">
        <v>843</v>
      </c>
      <c r="BQ665" s="16" t="s">
        <v>843</v>
      </c>
      <c r="DX665" s="16" t="s">
        <v>867</v>
      </c>
      <c r="DY665" s="16" t="s">
        <v>867</v>
      </c>
      <c r="ES665" s="16" t="s">
        <v>865</v>
      </c>
      <c r="EU665" s="16" t="s">
        <v>7813</v>
      </c>
      <c r="EV665" s="16" t="s">
        <v>865</v>
      </c>
      <c r="FF665" s="16" t="s">
        <v>7836</v>
      </c>
      <c r="HC665" s="16" t="s">
        <v>865</v>
      </c>
      <c r="JA665" s="16" t="s">
        <v>4816</v>
      </c>
      <c r="JB665" s="16" t="s">
        <v>865</v>
      </c>
      <c r="JC665" s="16" t="s">
        <v>865</v>
      </c>
      <c r="JD665" s="16" t="s">
        <v>865</v>
      </c>
      <c r="JE665" s="16" t="s">
        <v>865</v>
      </c>
      <c r="JF665" s="16" t="s">
        <v>865</v>
      </c>
      <c r="JG665" s="16" t="s">
        <v>843</v>
      </c>
      <c r="JH665" s="16" t="s">
        <v>5638</v>
      </c>
      <c r="JJ665" s="16" t="s">
        <v>865</v>
      </c>
      <c r="KF665" s="16" t="s">
        <v>4926</v>
      </c>
      <c r="KI665" s="16" t="s">
        <v>4849</v>
      </c>
      <c r="KO665" s="16" t="s">
        <v>10377</v>
      </c>
      <c r="KP665" s="16" t="s">
        <v>10376</v>
      </c>
      <c r="KQ665" s="16" t="s">
        <v>8694</v>
      </c>
      <c r="KR665" s="16" t="s">
        <v>12194</v>
      </c>
      <c r="KS665" s="16" t="s">
        <v>10378</v>
      </c>
      <c r="KT665" s="16" t="s">
        <v>8696</v>
      </c>
      <c r="KU665" s="16" t="s">
        <v>844</v>
      </c>
      <c r="KV665" s="16" t="s">
        <v>8696</v>
      </c>
      <c r="KW665" s="16" t="s">
        <v>850</v>
      </c>
      <c r="KX665" s="16" t="s">
        <v>487</v>
      </c>
      <c r="KY665" s="16" t="s">
        <v>487</v>
      </c>
      <c r="KZ665" s="16" t="s">
        <v>487</v>
      </c>
      <c r="LC665" s="16" t="s">
        <v>10879</v>
      </c>
      <c r="LF665" s="16" t="s">
        <v>11654</v>
      </c>
      <c r="LI665" s="16" t="s">
        <v>11655</v>
      </c>
      <c r="LJ665" s="16" t="s">
        <v>843</v>
      </c>
      <c r="LL665" s="16" t="s">
        <v>8711</v>
      </c>
      <c r="LM665" s="16" t="s">
        <v>8741</v>
      </c>
      <c r="LO665" s="16" t="s">
        <v>843</v>
      </c>
      <c r="LP665" s="16" t="s">
        <v>1056</v>
      </c>
      <c r="LQ665" s="16" t="s">
        <v>844</v>
      </c>
      <c r="LR665" s="16" t="s">
        <v>844</v>
      </c>
      <c r="LS665" s="16" t="s">
        <v>844</v>
      </c>
      <c r="LT665" s="16" t="s">
        <v>844</v>
      </c>
      <c r="LU665" s="16" t="s">
        <v>843</v>
      </c>
      <c r="LV665" s="16" t="s">
        <v>844</v>
      </c>
      <c r="LW665" s="16" t="s">
        <v>843</v>
      </c>
      <c r="LX665" s="16" t="s">
        <v>843</v>
      </c>
      <c r="LY665" s="16" t="s">
        <v>843</v>
      </c>
      <c r="LZ665" s="16" t="s">
        <v>843</v>
      </c>
      <c r="MA665" s="16" t="s">
        <v>843</v>
      </c>
      <c r="MB665" s="16" t="s">
        <v>843</v>
      </c>
      <c r="MC665" s="16" t="s">
        <v>843</v>
      </c>
      <c r="ME665" s="16" t="s">
        <v>11656</v>
      </c>
      <c r="MF665" s="16" t="s">
        <v>8847</v>
      </c>
      <c r="MO665" s="16" t="s">
        <v>1817</v>
      </c>
      <c r="MP665" s="16" t="s">
        <v>13845</v>
      </c>
      <c r="MR665" s="16" t="s">
        <v>474</v>
      </c>
      <c r="MS665" s="16" t="s">
        <v>12156</v>
      </c>
      <c r="MT665" s="16" t="s">
        <v>8916</v>
      </c>
      <c r="MU665" s="16" t="s">
        <v>817</v>
      </c>
      <c r="NC665" s="16" t="s">
        <v>486</v>
      </c>
      <c r="NE665" s="16" t="s">
        <v>486</v>
      </c>
      <c r="NG665" s="16" t="s">
        <v>1380</v>
      </c>
      <c r="NI665" s="16" t="s">
        <v>11658</v>
      </c>
      <c r="NR665" s="16" t="s">
        <v>451</v>
      </c>
      <c r="NS665" s="16" t="s">
        <v>462</v>
      </c>
      <c r="NT665" s="16" t="s">
        <v>478</v>
      </c>
      <c r="NU665" s="16">
        <v>1.1910000000000001</v>
      </c>
      <c r="NV665" s="16" t="s">
        <v>451</v>
      </c>
      <c r="NW665" s="16" t="s">
        <v>1181</v>
      </c>
      <c r="NX665" s="16" t="s">
        <v>1142</v>
      </c>
      <c r="OB665" s="16" t="s">
        <v>833</v>
      </c>
      <c r="OC665" s="16" t="s">
        <v>451</v>
      </c>
    </row>
    <row r="666" spans="1:393" x14ac:dyDescent="0.25">
      <c r="A666" s="16" t="s">
        <v>12195</v>
      </c>
      <c r="B666" s="16" t="s">
        <v>1056</v>
      </c>
      <c r="C666" s="16" t="s">
        <v>972</v>
      </c>
      <c r="D666" s="16" t="s">
        <v>844</v>
      </c>
      <c r="E666" s="16" t="s">
        <v>843</v>
      </c>
      <c r="F666" s="16" t="s">
        <v>843</v>
      </c>
      <c r="G666" s="16" t="s">
        <v>843</v>
      </c>
      <c r="H666" s="16" t="s">
        <v>843</v>
      </c>
      <c r="I666" s="16" t="s">
        <v>843</v>
      </c>
      <c r="J666" s="16" t="s">
        <v>843</v>
      </c>
      <c r="K666" s="16" t="s">
        <v>843</v>
      </c>
      <c r="L666" s="16" t="s">
        <v>843</v>
      </c>
      <c r="M666" s="16" t="s">
        <v>843</v>
      </c>
      <c r="N666" s="16" t="s">
        <v>843</v>
      </c>
      <c r="O666" s="16" t="s">
        <v>843</v>
      </c>
      <c r="Q666" s="16" t="s">
        <v>844</v>
      </c>
      <c r="R666" s="16">
        <v>49</v>
      </c>
      <c r="T666" s="16" t="s">
        <v>470</v>
      </c>
      <c r="U666" s="16" t="s">
        <v>844</v>
      </c>
      <c r="V666" s="16" t="s">
        <v>843</v>
      </c>
      <c r="W666" s="16" t="s">
        <v>844</v>
      </c>
      <c r="X666" s="16" t="s">
        <v>843</v>
      </c>
      <c r="Y666" s="16" t="s">
        <v>843</v>
      </c>
      <c r="Z666" s="16" t="s">
        <v>843</v>
      </c>
      <c r="AA666" s="16" t="s">
        <v>843</v>
      </c>
      <c r="AB666" s="16" t="s">
        <v>844</v>
      </c>
      <c r="AC666" s="16" t="s">
        <v>843</v>
      </c>
      <c r="AD666" s="16" t="s">
        <v>867</v>
      </c>
      <c r="AF666" s="16" t="s">
        <v>11853</v>
      </c>
      <c r="AG666" s="16" t="s">
        <v>11696</v>
      </c>
      <c r="AH666" s="16" t="s">
        <v>844</v>
      </c>
      <c r="AI666" s="16" t="s">
        <v>844</v>
      </c>
      <c r="AJ666" s="16" t="s">
        <v>844</v>
      </c>
      <c r="AK666" s="16" t="s">
        <v>843</v>
      </c>
      <c r="AL666" s="16" t="s">
        <v>843</v>
      </c>
      <c r="AM666" s="16" t="s">
        <v>844</v>
      </c>
      <c r="AN666" s="16" t="s">
        <v>843</v>
      </c>
      <c r="AO666" s="16" t="s">
        <v>843</v>
      </c>
      <c r="AP666" s="16" t="s">
        <v>843</v>
      </c>
      <c r="AQ666" s="16" t="s">
        <v>844</v>
      </c>
      <c r="AR666" s="16" t="s">
        <v>4433</v>
      </c>
      <c r="AS666" s="16" t="s">
        <v>843</v>
      </c>
      <c r="AT666" s="16" t="s">
        <v>843</v>
      </c>
      <c r="AU666" s="16" t="s">
        <v>843</v>
      </c>
      <c r="AV666" s="16" t="s">
        <v>843</v>
      </c>
      <c r="AW666" s="16" t="s">
        <v>843</v>
      </c>
      <c r="AX666" s="16" t="s">
        <v>843</v>
      </c>
      <c r="AY666" s="16" t="s">
        <v>844</v>
      </c>
      <c r="BF666" s="16" t="s">
        <v>844</v>
      </c>
      <c r="BH666" s="16" t="s">
        <v>7380</v>
      </c>
      <c r="BI666" s="16" t="s">
        <v>7785</v>
      </c>
      <c r="BJ666" s="16" t="s">
        <v>843</v>
      </c>
      <c r="BK666" s="16" t="s">
        <v>843</v>
      </c>
      <c r="BL666" s="16" t="s">
        <v>843</v>
      </c>
      <c r="BM666" s="16" t="s">
        <v>843</v>
      </c>
      <c r="BN666" s="16" t="s">
        <v>843</v>
      </c>
      <c r="BO666" s="16" t="s">
        <v>844</v>
      </c>
      <c r="BP666" s="16" t="s">
        <v>843</v>
      </c>
      <c r="BQ666" s="16" t="s">
        <v>843</v>
      </c>
      <c r="DX666" s="16" t="s">
        <v>865</v>
      </c>
      <c r="ES666" s="16" t="s">
        <v>865</v>
      </c>
      <c r="EU666" s="16" t="s">
        <v>7810</v>
      </c>
      <c r="EV666" s="16" t="s">
        <v>865</v>
      </c>
      <c r="FT666" s="16" t="s">
        <v>865</v>
      </c>
      <c r="HC666" s="16" t="s">
        <v>865</v>
      </c>
      <c r="JA666" s="16" t="s">
        <v>4813</v>
      </c>
      <c r="JB666" s="16" t="s">
        <v>865</v>
      </c>
      <c r="JC666" s="16" t="s">
        <v>865</v>
      </c>
      <c r="JD666" s="16" t="s">
        <v>865</v>
      </c>
      <c r="JE666" s="16" t="s">
        <v>865</v>
      </c>
      <c r="JF666" s="16" t="s">
        <v>865</v>
      </c>
      <c r="JG666" s="16" t="s">
        <v>843</v>
      </c>
      <c r="JH666" s="16" t="s">
        <v>7577</v>
      </c>
      <c r="JJ666" s="16" t="s">
        <v>865</v>
      </c>
      <c r="KF666" s="16" t="s">
        <v>4972</v>
      </c>
      <c r="KI666" s="16" t="s">
        <v>4982</v>
      </c>
      <c r="KK666" s="16" t="s">
        <v>4867</v>
      </c>
      <c r="KM666" s="16" t="s">
        <v>7619</v>
      </c>
      <c r="KO666" s="16" t="s">
        <v>10377</v>
      </c>
      <c r="KP666" s="16" t="s">
        <v>10376</v>
      </c>
      <c r="KQ666" s="16" t="s">
        <v>8694</v>
      </c>
      <c r="KR666" s="16" t="s">
        <v>12196</v>
      </c>
      <c r="KS666" s="16" t="s">
        <v>10378</v>
      </c>
      <c r="KT666" s="16" t="s">
        <v>8696</v>
      </c>
      <c r="KU666" s="16" t="s">
        <v>844</v>
      </c>
      <c r="KV666" s="16" t="s">
        <v>8696</v>
      </c>
      <c r="KW666" s="16" t="s">
        <v>851</v>
      </c>
      <c r="KY666" s="16" t="s">
        <v>486</v>
      </c>
      <c r="LC666" s="16" t="s">
        <v>10879</v>
      </c>
      <c r="LF666" s="16" t="s">
        <v>11654</v>
      </c>
      <c r="LI666" s="16" t="s">
        <v>11655</v>
      </c>
      <c r="LJ666" s="16" t="s">
        <v>843</v>
      </c>
      <c r="LL666" s="16" t="s">
        <v>8711</v>
      </c>
      <c r="LM666" s="16" t="s">
        <v>8741</v>
      </c>
      <c r="LO666" s="16" t="s">
        <v>843</v>
      </c>
      <c r="LP666" s="16" t="s">
        <v>1056</v>
      </c>
      <c r="LQ666" s="16" t="s">
        <v>844</v>
      </c>
      <c r="LR666" s="16" t="s">
        <v>844</v>
      </c>
      <c r="LS666" s="16" t="s">
        <v>844</v>
      </c>
      <c r="LT666" s="16" t="s">
        <v>844</v>
      </c>
      <c r="LU666" s="16" t="s">
        <v>843</v>
      </c>
      <c r="LV666" s="16" t="s">
        <v>844</v>
      </c>
      <c r="LW666" s="16" t="s">
        <v>843</v>
      </c>
      <c r="LX666" s="16" t="s">
        <v>843</v>
      </c>
      <c r="LY666" s="16" t="s">
        <v>843</v>
      </c>
      <c r="LZ666" s="16" t="s">
        <v>843</v>
      </c>
      <c r="MA666" s="16" t="s">
        <v>843</v>
      </c>
      <c r="MB666" s="16" t="s">
        <v>843</v>
      </c>
      <c r="MC666" s="16" t="s">
        <v>843</v>
      </c>
      <c r="ME666" s="16" t="s">
        <v>11656</v>
      </c>
      <c r="MF666" s="16" t="s">
        <v>8847</v>
      </c>
      <c r="MJ666" s="16" t="s">
        <v>1833</v>
      </c>
      <c r="MO666" s="16" t="s">
        <v>1815</v>
      </c>
      <c r="MP666" s="16" t="s">
        <v>1829</v>
      </c>
      <c r="MQ666" s="16" t="s">
        <v>1779</v>
      </c>
      <c r="MR666" s="16" t="s">
        <v>470</v>
      </c>
      <c r="MS666" s="16" t="s">
        <v>12156</v>
      </c>
      <c r="MT666" s="16" t="s">
        <v>8916</v>
      </c>
      <c r="MU666" s="16" t="s">
        <v>817</v>
      </c>
      <c r="NC666" s="16" t="s">
        <v>486</v>
      </c>
      <c r="ND666" s="16" t="s">
        <v>486</v>
      </c>
      <c r="NE666" s="16" t="s">
        <v>486</v>
      </c>
      <c r="NG666" s="16" t="s">
        <v>1376</v>
      </c>
      <c r="NI666" s="16" t="s">
        <v>11658</v>
      </c>
      <c r="NR666" s="16" t="s">
        <v>451</v>
      </c>
      <c r="NS666" s="16" t="s">
        <v>462</v>
      </c>
      <c r="NT666" s="16" t="s">
        <v>478</v>
      </c>
      <c r="NU666" s="16">
        <v>1.1910000000000001</v>
      </c>
      <c r="NV666" s="16" t="s">
        <v>451</v>
      </c>
      <c r="NW666" s="16" t="s">
        <v>1175</v>
      </c>
      <c r="NX666" s="16" t="s">
        <v>1142</v>
      </c>
      <c r="OB666" s="16" t="s">
        <v>833</v>
      </c>
      <c r="OC666" s="16" t="s">
        <v>451</v>
      </c>
    </row>
    <row r="667" spans="1:393" x14ac:dyDescent="0.25">
      <c r="A667" s="16" t="s">
        <v>12197</v>
      </c>
      <c r="B667" s="16" t="s">
        <v>844</v>
      </c>
      <c r="C667" s="16" t="s">
        <v>972</v>
      </c>
      <c r="D667" s="16" t="s">
        <v>844</v>
      </c>
      <c r="E667" s="16" t="s">
        <v>843</v>
      </c>
      <c r="F667" s="16" t="s">
        <v>843</v>
      </c>
      <c r="G667" s="16" t="s">
        <v>843</v>
      </c>
      <c r="H667" s="16" t="s">
        <v>843</v>
      </c>
      <c r="I667" s="16" t="s">
        <v>843</v>
      </c>
      <c r="J667" s="16" t="s">
        <v>843</v>
      </c>
      <c r="K667" s="16" t="s">
        <v>843</v>
      </c>
      <c r="L667" s="16" t="s">
        <v>843</v>
      </c>
      <c r="M667" s="16" t="s">
        <v>843</v>
      </c>
      <c r="N667" s="16" t="s">
        <v>843</v>
      </c>
      <c r="O667" s="16" t="s">
        <v>843</v>
      </c>
      <c r="Q667" s="16" t="s">
        <v>844</v>
      </c>
      <c r="R667" s="16">
        <v>42</v>
      </c>
      <c r="T667" s="16" t="s">
        <v>474</v>
      </c>
      <c r="U667" s="16" t="s">
        <v>843</v>
      </c>
      <c r="V667" s="16" t="s">
        <v>844</v>
      </c>
      <c r="W667" s="16" t="s">
        <v>843</v>
      </c>
      <c r="X667" s="16" t="s">
        <v>844</v>
      </c>
      <c r="Y667" s="16" t="s">
        <v>843</v>
      </c>
      <c r="Z667" s="16" t="s">
        <v>843</v>
      </c>
      <c r="AA667" s="16" t="s">
        <v>843</v>
      </c>
      <c r="AB667" s="16" t="s">
        <v>843</v>
      </c>
      <c r="AC667" s="16" t="s">
        <v>843</v>
      </c>
      <c r="AD667" s="16" t="s">
        <v>867</v>
      </c>
      <c r="AF667" s="16" t="s">
        <v>11659</v>
      </c>
      <c r="AG667" s="16" t="s">
        <v>11816</v>
      </c>
      <c r="AH667" s="16" t="s">
        <v>844</v>
      </c>
      <c r="AI667" s="16" t="s">
        <v>843</v>
      </c>
      <c r="AJ667" s="16" t="s">
        <v>844</v>
      </c>
      <c r="AK667" s="16" t="s">
        <v>843</v>
      </c>
      <c r="AL667" s="16" t="s">
        <v>844</v>
      </c>
      <c r="AM667" s="16" t="s">
        <v>844</v>
      </c>
      <c r="AN667" s="16" t="s">
        <v>843</v>
      </c>
      <c r="AO667" s="16" t="s">
        <v>843</v>
      </c>
      <c r="AP667" s="16" t="s">
        <v>843</v>
      </c>
      <c r="AQ667" s="16" t="s">
        <v>844</v>
      </c>
      <c r="AR667" s="16" t="s">
        <v>4433</v>
      </c>
      <c r="AS667" s="16" t="s">
        <v>843</v>
      </c>
      <c r="AT667" s="16" t="s">
        <v>843</v>
      </c>
      <c r="AU667" s="16" t="s">
        <v>843</v>
      </c>
      <c r="AV667" s="16" t="s">
        <v>843</v>
      </c>
      <c r="AW667" s="16" t="s">
        <v>843</v>
      </c>
      <c r="AX667" s="16" t="s">
        <v>843</v>
      </c>
      <c r="AY667" s="16" t="s">
        <v>844</v>
      </c>
      <c r="BF667" s="16" t="s">
        <v>844</v>
      </c>
      <c r="BH667" s="16" t="s">
        <v>7383</v>
      </c>
      <c r="BI667" s="16" t="s">
        <v>7785</v>
      </c>
      <c r="BJ667" s="16" t="s">
        <v>843</v>
      </c>
      <c r="BK667" s="16" t="s">
        <v>843</v>
      </c>
      <c r="BL667" s="16" t="s">
        <v>843</v>
      </c>
      <c r="BM667" s="16" t="s">
        <v>843</v>
      </c>
      <c r="BN667" s="16" t="s">
        <v>843</v>
      </c>
      <c r="BO667" s="16" t="s">
        <v>844</v>
      </c>
      <c r="BP667" s="16" t="s">
        <v>843</v>
      </c>
      <c r="BQ667" s="16" t="s">
        <v>843</v>
      </c>
      <c r="DX667" s="16" t="s">
        <v>865</v>
      </c>
      <c r="ES667" s="16" t="s">
        <v>865</v>
      </c>
      <c r="EU667" s="16" t="s">
        <v>7810</v>
      </c>
      <c r="EV667" s="16" t="s">
        <v>865</v>
      </c>
      <c r="HC667" s="16" t="s">
        <v>865</v>
      </c>
      <c r="JA667" s="16" t="s">
        <v>4816</v>
      </c>
      <c r="JB667" s="16" t="s">
        <v>865</v>
      </c>
      <c r="JC667" s="16" t="s">
        <v>865</v>
      </c>
      <c r="JD667" s="16" t="s">
        <v>865</v>
      </c>
      <c r="JE667" s="16" t="s">
        <v>867</v>
      </c>
      <c r="JG667" s="16" t="s">
        <v>843</v>
      </c>
      <c r="JV667" s="16">
        <v>40</v>
      </c>
      <c r="JW667" s="16" t="s">
        <v>7603</v>
      </c>
      <c r="JZ667" s="16" t="s">
        <v>4886</v>
      </c>
      <c r="KB667" s="16" t="s">
        <v>7625</v>
      </c>
      <c r="KD667" s="16" t="s">
        <v>4917</v>
      </c>
      <c r="KE667" s="16" t="s">
        <v>7289</v>
      </c>
      <c r="KF667" s="16" t="s">
        <v>4411</v>
      </c>
      <c r="KH667" s="16" t="s">
        <v>7642</v>
      </c>
      <c r="KI667" s="16" t="s">
        <v>4982</v>
      </c>
      <c r="KK667" s="16" t="s">
        <v>4886</v>
      </c>
      <c r="KM667" s="16" t="s">
        <v>7625</v>
      </c>
      <c r="KO667" s="16" t="s">
        <v>10381</v>
      </c>
      <c r="KP667" s="16" t="s">
        <v>10380</v>
      </c>
      <c r="KQ667" s="16" t="s">
        <v>8694</v>
      </c>
      <c r="KR667" s="16" t="s">
        <v>12198</v>
      </c>
      <c r="KS667" s="16" t="s">
        <v>10382</v>
      </c>
      <c r="KT667" s="16" t="s">
        <v>8696</v>
      </c>
      <c r="KU667" s="16" t="s">
        <v>844</v>
      </c>
      <c r="KV667" s="16" t="s">
        <v>8696</v>
      </c>
      <c r="KW667" s="16" t="s">
        <v>851</v>
      </c>
      <c r="KY667" s="16" t="s">
        <v>486</v>
      </c>
      <c r="LC667" s="16" t="s">
        <v>10879</v>
      </c>
      <c r="LF667" s="16" t="s">
        <v>11654</v>
      </c>
      <c r="LI667" s="16" t="s">
        <v>11655</v>
      </c>
      <c r="LJ667" s="16" t="s">
        <v>831</v>
      </c>
      <c r="LK667" s="16" t="s">
        <v>831</v>
      </c>
      <c r="LL667" s="16" t="s">
        <v>8756</v>
      </c>
      <c r="LM667" s="16" t="s">
        <v>8741</v>
      </c>
      <c r="LO667" s="16" t="s">
        <v>844</v>
      </c>
      <c r="LP667" s="16" t="s">
        <v>1056</v>
      </c>
      <c r="LQ667" s="16" t="s">
        <v>844</v>
      </c>
      <c r="LR667" s="16" t="s">
        <v>1056</v>
      </c>
      <c r="LS667" s="16" t="s">
        <v>844</v>
      </c>
      <c r="LT667" s="16" t="s">
        <v>844</v>
      </c>
      <c r="LU667" s="16" t="s">
        <v>843</v>
      </c>
      <c r="LV667" s="16" t="s">
        <v>843</v>
      </c>
      <c r="LW667" s="16" t="s">
        <v>843</v>
      </c>
      <c r="LX667" s="16" t="s">
        <v>1056</v>
      </c>
      <c r="LY667" s="16" t="s">
        <v>843</v>
      </c>
      <c r="LZ667" s="16" t="s">
        <v>844</v>
      </c>
      <c r="MA667" s="16" t="s">
        <v>843</v>
      </c>
      <c r="MB667" s="16" t="s">
        <v>843</v>
      </c>
      <c r="MC667" s="16" t="s">
        <v>843</v>
      </c>
      <c r="ME667" s="16" t="s">
        <v>11656</v>
      </c>
      <c r="MF667" s="16" t="s">
        <v>8847</v>
      </c>
      <c r="MG667" s="16" t="s">
        <v>1838</v>
      </c>
      <c r="MH667" s="16" t="s">
        <v>11667</v>
      </c>
      <c r="MI667" s="16" t="s">
        <v>11733</v>
      </c>
      <c r="MJ667" s="16" t="s">
        <v>1838</v>
      </c>
      <c r="MK667" s="16" t="s">
        <v>9015</v>
      </c>
      <c r="ML667" s="16" t="s">
        <v>1791</v>
      </c>
      <c r="MM667" s="16" t="s">
        <v>487</v>
      </c>
      <c r="MN667" s="16" t="s">
        <v>1800</v>
      </c>
      <c r="MP667" s="16" t="s">
        <v>1829</v>
      </c>
      <c r="MQ667" s="16" t="s">
        <v>1791</v>
      </c>
      <c r="MR667" s="16" t="s">
        <v>474</v>
      </c>
      <c r="MS667" s="16" t="s">
        <v>12156</v>
      </c>
      <c r="MT667" s="16" t="s">
        <v>9009</v>
      </c>
      <c r="MU667" s="16" t="s">
        <v>817</v>
      </c>
      <c r="NC667" s="16" t="s">
        <v>486</v>
      </c>
      <c r="NE667" s="16" t="s">
        <v>486</v>
      </c>
      <c r="NG667" s="16" t="s">
        <v>1380</v>
      </c>
      <c r="NH667" s="16" t="s">
        <v>1913</v>
      </c>
      <c r="NI667" s="16" t="s">
        <v>11658</v>
      </c>
      <c r="NR667" s="16" t="s">
        <v>451</v>
      </c>
      <c r="NS667" s="16" t="s">
        <v>462</v>
      </c>
      <c r="NT667" s="16" t="s">
        <v>478</v>
      </c>
      <c r="NU667" s="16">
        <v>1.1910000000000001</v>
      </c>
      <c r="NV667" s="16" t="s">
        <v>451</v>
      </c>
      <c r="NW667" s="16" t="s">
        <v>1181</v>
      </c>
      <c r="NX667" s="16" t="s">
        <v>1142</v>
      </c>
      <c r="OB667" s="16" t="s">
        <v>831</v>
      </c>
      <c r="OC667" s="16" t="s">
        <v>451</v>
      </c>
    </row>
    <row r="668" spans="1:393" x14ac:dyDescent="0.25">
      <c r="A668" s="16" t="s">
        <v>12199</v>
      </c>
      <c r="B668" s="16" t="s">
        <v>1056</v>
      </c>
      <c r="C668" s="16" t="s">
        <v>4199</v>
      </c>
      <c r="D668" s="16" t="s">
        <v>843</v>
      </c>
      <c r="E668" s="16" t="s">
        <v>843</v>
      </c>
      <c r="F668" s="16" t="s">
        <v>843</v>
      </c>
      <c r="G668" s="16" t="s">
        <v>843</v>
      </c>
      <c r="H668" s="16" t="s">
        <v>843</v>
      </c>
      <c r="I668" s="16" t="s">
        <v>844</v>
      </c>
      <c r="J668" s="16" t="s">
        <v>843</v>
      </c>
      <c r="K668" s="16" t="s">
        <v>843</v>
      </c>
      <c r="L668" s="16" t="s">
        <v>843</v>
      </c>
      <c r="M668" s="16" t="s">
        <v>843</v>
      </c>
      <c r="N668" s="16" t="s">
        <v>843</v>
      </c>
      <c r="O668" s="16" t="s">
        <v>843</v>
      </c>
      <c r="Q668" s="16" t="s">
        <v>843</v>
      </c>
      <c r="R668" s="16">
        <v>38</v>
      </c>
      <c r="T668" s="16" t="s">
        <v>470</v>
      </c>
      <c r="U668" s="16" t="s">
        <v>844</v>
      </c>
      <c r="V668" s="16" t="s">
        <v>843</v>
      </c>
      <c r="W668" s="16" t="s">
        <v>844</v>
      </c>
      <c r="X668" s="16" t="s">
        <v>843</v>
      </c>
      <c r="Y668" s="16" t="s">
        <v>843</v>
      </c>
      <c r="Z668" s="16" t="s">
        <v>843</v>
      </c>
      <c r="AA668" s="16" t="s">
        <v>843</v>
      </c>
      <c r="AB668" s="16" t="s">
        <v>844</v>
      </c>
      <c r="AC668" s="16" t="s">
        <v>843</v>
      </c>
      <c r="AD668" s="16" t="s">
        <v>867</v>
      </c>
      <c r="BF668" s="16" t="s">
        <v>843</v>
      </c>
      <c r="JB668" s="16" t="s">
        <v>867</v>
      </c>
      <c r="JC668" s="16" t="s">
        <v>865</v>
      </c>
      <c r="JG668" s="16" t="s">
        <v>1056</v>
      </c>
      <c r="KO668" s="16" t="s">
        <v>10381</v>
      </c>
      <c r="KP668" s="16" t="s">
        <v>10380</v>
      </c>
      <c r="KQ668" s="16" t="s">
        <v>8694</v>
      </c>
      <c r="KR668" s="16" t="s">
        <v>12200</v>
      </c>
      <c r="KS668" s="16" t="s">
        <v>10382</v>
      </c>
      <c r="KT668" s="16" t="s">
        <v>8696</v>
      </c>
      <c r="KU668" s="16" t="s">
        <v>844</v>
      </c>
      <c r="KV668" s="16" t="s">
        <v>8696</v>
      </c>
      <c r="LC668" s="16" t="s">
        <v>10879</v>
      </c>
      <c r="LF668" s="16" t="s">
        <v>11654</v>
      </c>
      <c r="LJ668" s="16" t="s">
        <v>831</v>
      </c>
      <c r="LK668" s="16" t="s">
        <v>831</v>
      </c>
      <c r="LL668" s="16" t="s">
        <v>8756</v>
      </c>
      <c r="LM668" s="16" t="s">
        <v>8741</v>
      </c>
      <c r="LO668" s="16" t="s">
        <v>844</v>
      </c>
      <c r="LP668" s="16" t="s">
        <v>1056</v>
      </c>
      <c r="LQ668" s="16" t="s">
        <v>844</v>
      </c>
      <c r="LR668" s="16" t="s">
        <v>1056</v>
      </c>
      <c r="LS668" s="16" t="s">
        <v>844</v>
      </c>
      <c r="LT668" s="16" t="s">
        <v>844</v>
      </c>
      <c r="LU668" s="16" t="s">
        <v>843</v>
      </c>
      <c r="LV668" s="16" t="s">
        <v>843</v>
      </c>
      <c r="LW668" s="16" t="s">
        <v>843</v>
      </c>
      <c r="LX668" s="16" t="s">
        <v>1056</v>
      </c>
      <c r="LY668" s="16" t="s">
        <v>843</v>
      </c>
      <c r="LZ668" s="16" t="s">
        <v>844</v>
      </c>
      <c r="MA668" s="16" t="s">
        <v>843</v>
      </c>
      <c r="MB668" s="16" t="s">
        <v>843</v>
      </c>
      <c r="MC668" s="16" t="s">
        <v>843</v>
      </c>
      <c r="ME668" s="16" t="s">
        <v>11656</v>
      </c>
      <c r="MF668" s="16" t="s">
        <v>8847</v>
      </c>
      <c r="MR668" s="16" t="s">
        <v>470</v>
      </c>
      <c r="MS668" s="16" t="s">
        <v>12156</v>
      </c>
      <c r="NI668" s="16" t="s">
        <v>11658</v>
      </c>
      <c r="NR668" s="16" t="s">
        <v>451</v>
      </c>
      <c r="NS668" s="16" t="s">
        <v>462</v>
      </c>
      <c r="NT668" s="16" t="s">
        <v>478</v>
      </c>
      <c r="NU668" s="16">
        <v>1.1910000000000001</v>
      </c>
      <c r="NV668" s="16" t="s">
        <v>451</v>
      </c>
      <c r="NW668" s="16" t="s">
        <v>1175</v>
      </c>
      <c r="NX668" s="16" t="s">
        <v>1142</v>
      </c>
      <c r="OB668" s="16" t="s">
        <v>831</v>
      </c>
      <c r="OC668" s="16" t="s">
        <v>451</v>
      </c>
    </row>
    <row r="669" spans="1:393" x14ac:dyDescent="0.25">
      <c r="A669" s="16" t="s">
        <v>12201</v>
      </c>
      <c r="B669" s="16" t="s">
        <v>8732</v>
      </c>
      <c r="C669" s="16" t="s">
        <v>970</v>
      </c>
      <c r="D669" s="16" t="s">
        <v>844</v>
      </c>
      <c r="E669" s="16" t="s">
        <v>843</v>
      </c>
      <c r="F669" s="16" t="s">
        <v>843</v>
      </c>
      <c r="G669" s="16" t="s">
        <v>843</v>
      </c>
      <c r="H669" s="16" t="s">
        <v>843</v>
      </c>
      <c r="I669" s="16" t="s">
        <v>844</v>
      </c>
      <c r="J669" s="16" t="s">
        <v>843</v>
      </c>
      <c r="K669" s="16" t="s">
        <v>843</v>
      </c>
      <c r="L669" s="16" t="s">
        <v>843</v>
      </c>
      <c r="M669" s="16" t="s">
        <v>843</v>
      </c>
      <c r="N669" s="16" t="s">
        <v>843</v>
      </c>
      <c r="O669" s="16" t="s">
        <v>843</v>
      </c>
      <c r="Q669" s="16" t="s">
        <v>843</v>
      </c>
      <c r="R669" s="16">
        <v>16</v>
      </c>
      <c r="T669" s="16" t="s">
        <v>474</v>
      </c>
      <c r="U669" s="16" t="s">
        <v>843</v>
      </c>
      <c r="V669" s="16" t="s">
        <v>844</v>
      </c>
      <c r="W669" s="16" t="s">
        <v>843</v>
      </c>
      <c r="X669" s="16" t="s">
        <v>843</v>
      </c>
      <c r="Y669" s="16" t="s">
        <v>843</v>
      </c>
      <c r="Z669" s="16" t="s">
        <v>844</v>
      </c>
      <c r="AA669" s="16" t="s">
        <v>843</v>
      </c>
      <c r="AB669" s="16" t="s">
        <v>843</v>
      </c>
      <c r="AC669" s="16" t="s">
        <v>844</v>
      </c>
      <c r="AD669" s="16" t="s">
        <v>865</v>
      </c>
      <c r="BF669" s="16" t="s">
        <v>843</v>
      </c>
      <c r="JB669" s="16" t="s">
        <v>865</v>
      </c>
      <c r="JC669" s="16" t="s">
        <v>865</v>
      </c>
      <c r="JD669" s="16" t="s">
        <v>865</v>
      </c>
      <c r="JE669" s="16" t="s">
        <v>865</v>
      </c>
      <c r="JF669" s="16" t="s">
        <v>865</v>
      </c>
      <c r="JG669" s="16" t="s">
        <v>1056</v>
      </c>
      <c r="JH669" s="16" t="s">
        <v>7582</v>
      </c>
      <c r="JJ669" s="16" t="s">
        <v>865</v>
      </c>
      <c r="KO669" s="16" t="s">
        <v>10381</v>
      </c>
      <c r="KP669" s="16" t="s">
        <v>10380</v>
      </c>
      <c r="KQ669" s="16" t="s">
        <v>8694</v>
      </c>
      <c r="KR669" s="16" t="s">
        <v>12202</v>
      </c>
      <c r="KS669" s="16" t="s">
        <v>10382</v>
      </c>
      <c r="KT669" s="16" t="s">
        <v>8696</v>
      </c>
      <c r="KU669" s="16" t="s">
        <v>844</v>
      </c>
      <c r="KV669" s="16" t="s">
        <v>8696</v>
      </c>
      <c r="LC669" s="16" t="s">
        <v>10879</v>
      </c>
      <c r="LF669" s="16" t="s">
        <v>11654</v>
      </c>
      <c r="LJ669" s="16" t="s">
        <v>843</v>
      </c>
      <c r="LL669" s="16" t="s">
        <v>8711</v>
      </c>
      <c r="LM669" s="16" t="s">
        <v>8741</v>
      </c>
      <c r="LO669" s="16" t="s">
        <v>844</v>
      </c>
      <c r="LP669" s="16" t="s">
        <v>1056</v>
      </c>
      <c r="LQ669" s="16" t="s">
        <v>844</v>
      </c>
      <c r="LR669" s="16" t="s">
        <v>1056</v>
      </c>
      <c r="LS669" s="16" t="s">
        <v>844</v>
      </c>
      <c r="LT669" s="16" t="s">
        <v>844</v>
      </c>
      <c r="LU669" s="16" t="s">
        <v>843</v>
      </c>
      <c r="LV669" s="16" t="s">
        <v>843</v>
      </c>
      <c r="LW669" s="16" t="s">
        <v>843</v>
      </c>
      <c r="LX669" s="16" t="s">
        <v>1056</v>
      </c>
      <c r="LY669" s="16" t="s">
        <v>843</v>
      </c>
      <c r="LZ669" s="16" t="s">
        <v>844</v>
      </c>
      <c r="MA669" s="16" t="s">
        <v>843</v>
      </c>
      <c r="MB669" s="16" t="s">
        <v>843</v>
      </c>
      <c r="MC669" s="16" t="s">
        <v>843</v>
      </c>
      <c r="ME669" s="16" t="s">
        <v>11656</v>
      </c>
      <c r="MF669" s="16" t="s">
        <v>8847</v>
      </c>
      <c r="MR669" s="16" t="s">
        <v>474</v>
      </c>
      <c r="MS669" s="16" t="s">
        <v>12156</v>
      </c>
      <c r="NI669" s="16" t="s">
        <v>11658</v>
      </c>
      <c r="NR669" s="16" t="s">
        <v>876</v>
      </c>
      <c r="NS669" s="16" t="s">
        <v>462</v>
      </c>
      <c r="NT669" s="16" t="s">
        <v>478</v>
      </c>
      <c r="NU669" s="16">
        <v>1.1910000000000001</v>
      </c>
      <c r="NV669" s="16" t="s">
        <v>824</v>
      </c>
      <c r="NW669" s="16" t="s">
        <v>1179</v>
      </c>
      <c r="NX669" s="16" t="s">
        <v>1142</v>
      </c>
      <c r="NY669" s="16" t="s">
        <v>824</v>
      </c>
      <c r="OB669" s="16" t="s">
        <v>833</v>
      </c>
      <c r="OC669" s="16" t="s">
        <v>876</v>
      </c>
    </row>
    <row r="670" spans="1:393" x14ac:dyDescent="0.25">
      <c r="A670" s="16" t="s">
        <v>12203</v>
      </c>
      <c r="B670" s="16" t="s">
        <v>844</v>
      </c>
      <c r="C670" s="16" t="s">
        <v>972</v>
      </c>
      <c r="D670" s="16" t="s">
        <v>844</v>
      </c>
      <c r="E670" s="16" t="s">
        <v>843</v>
      </c>
      <c r="F670" s="16" t="s">
        <v>843</v>
      </c>
      <c r="G670" s="16" t="s">
        <v>843</v>
      </c>
      <c r="H670" s="16" t="s">
        <v>843</v>
      </c>
      <c r="I670" s="16" t="s">
        <v>843</v>
      </c>
      <c r="J670" s="16" t="s">
        <v>843</v>
      </c>
      <c r="K670" s="16" t="s">
        <v>843</v>
      </c>
      <c r="L670" s="16" t="s">
        <v>843</v>
      </c>
      <c r="M670" s="16" t="s">
        <v>843</v>
      </c>
      <c r="N670" s="16" t="s">
        <v>843</v>
      </c>
      <c r="O670" s="16" t="s">
        <v>843</v>
      </c>
      <c r="Q670" s="16" t="s">
        <v>844</v>
      </c>
      <c r="R670" s="16">
        <v>36</v>
      </c>
      <c r="T670" s="16" t="s">
        <v>470</v>
      </c>
      <c r="U670" s="16" t="s">
        <v>844</v>
      </c>
      <c r="V670" s="16" t="s">
        <v>843</v>
      </c>
      <c r="W670" s="16" t="s">
        <v>844</v>
      </c>
      <c r="X670" s="16" t="s">
        <v>843</v>
      </c>
      <c r="Y670" s="16" t="s">
        <v>843</v>
      </c>
      <c r="Z670" s="16" t="s">
        <v>843</v>
      </c>
      <c r="AA670" s="16" t="s">
        <v>843</v>
      </c>
      <c r="AB670" s="16" t="s">
        <v>844</v>
      </c>
      <c r="AC670" s="16" t="s">
        <v>843</v>
      </c>
      <c r="AD670" s="16" t="s">
        <v>867</v>
      </c>
      <c r="AF670" s="16" t="s">
        <v>11687</v>
      </c>
      <c r="AG670" s="16" t="s">
        <v>11725</v>
      </c>
      <c r="AH670" s="16" t="s">
        <v>844</v>
      </c>
      <c r="AI670" s="16" t="s">
        <v>844</v>
      </c>
      <c r="AJ670" s="16" t="s">
        <v>843</v>
      </c>
      <c r="AK670" s="16" t="s">
        <v>843</v>
      </c>
      <c r="AL670" s="16" t="s">
        <v>844</v>
      </c>
      <c r="AM670" s="16" t="s">
        <v>844</v>
      </c>
      <c r="AN670" s="16" t="s">
        <v>843</v>
      </c>
      <c r="AO670" s="16" t="s">
        <v>843</v>
      </c>
      <c r="AP670" s="16" t="s">
        <v>843</v>
      </c>
      <c r="AQ670" s="16" t="s">
        <v>844</v>
      </c>
      <c r="AR670" s="16" t="s">
        <v>4433</v>
      </c>
      <c r="AS670" s="16" t="s">
        <v>843</v>
      </c>
      <c r="AT670" s="16" t="s">
        <v>843</v>
      </c>
      <c r="AU670" s="16" t="s">
        <v>843</v>
      </c>
      <c r="AV670" s="16" t="s">
        <v>843</v>
      </c>
      <c r="AW670" s="16" t="s">
        <v>843</v>
      </c>
      <c r="AX670" s="16" t="s">
        <v>843</v>
      </c>
      <c r="AY670" s="16" t="s">
        <v>844</v>
      </c>
      <c r="BF670" s="16" t="s">
        <v>844</v>
      </c>
      <c r="BH670" s="16" t="s">
        <v>7386</v>
      </c>
      <c r="BI670" s="16" t="s">
        <v>7773</v>
      </c>
      <c r="BJ670" s="16" t="s">
        <v>843</v>
      </c>
      <c r="BK670" s="16" t="s">
        <v>844</v>
      </c>
      <c r="BL670" s="16" t="s">
        <v>843</v>
      </c>
      <c r="BM670" s="16" t="s">
        <v>843</v>
      </c>
      <c r="BN670" s="16" t="s">
        <v>843</v>
      </c>
      <c r="BO670" s="16" t="s">
        <v>843</v>
      </c>
      <c r="BP670" s="16" t="s">
        <v>843</v>
      </c>
      <c r="BQ670" s="16" t="s">
        <v>843</v>
      </c>
      <c r="BR670" s="16" t="s">
        <v>7790</v>
      </c>
      <c r="BS670" s="16" t="s">
        <v>844</v>
      </c>
      <c r="BT670" s="16" t="s">
        <v>843</v>
      </c>
      <c r="BU670" s="16" t="s">
        <v>843</v>
      </c>
      <c r="BV670" s="16" t="s">
        <v>843</v>
      </c>
      <c r="BW670" s="16" t="s">
        <v>843</v>
      </c>
      <c r="BX670" s="16" t="s">
        <v>843</v>
      </c>
      <c r="BY670" s="16" t="s">
        <v>843</v>
      </c>
      <c r="BZ670" s="16" t="s">
        <v>843</v>
      </c>
      <c r="CA670" s="16" t="s">
        <v>843</v>
      </c>
      <c r="DX670" s="16" t="s">
        <v>865</v>
      </c>
      <c r="ES670" s="16" t="s">
        <v>865</v>
      </c>
      <c r="EU670" s="16" t="s">
        <v>7810</v>
      </c>
      <c r="EV670" s="16" t="s">
        <v>865</v>
      </c>
      <c r="FT670" s="16" t="s">
        <v>865</v>
      </c>
      <c r="HC670" s="16" t="s">
        <v>865</v>
      </c>
      <c r="JA670" s="16" t="s">
        <v>4816</v>
      </c>
      <c r="JB670" s="16" t="s">
        <v>865</v>
      </c>
      <c r="JC670" s="16" t="s">
        <v>865</v>
      </c>
      <c r="JD670" s="16" t="s">
        <v>865</v>
      </c>
      <c r="JE670" s="16" t="s">
        <v>865</v>
      </c>
      <c r="JF670" s="16" t="s">
        <v>867</v>
      </c>
      <c r="JG670" s="16" t="s">
        <v>1056</v>
      </c>
      <c r="JJ670" s="16" t="s">
        <v>867</v>
      </c>
      <c r="KF670" s="16" t="s">
        <v>4942</v>
      </c>
      <c r="KI670" s="16" t="s">
        <v>4988</v>
      </c>
      <c r="KK670" s="16" t="s">
        <v>4883</v>
      </c>
      <c r="KM670" s="16" t="s">
        <v>7613</v>
      </c>
      <c r="KO670" s="16" t="s">
        <v>10387</v>
      </c>
      <c r="KP670" s="16" t="s">
        <v>10386</v>
      </c>
      <c r="KQ670" s="16" t="s">
        <v>8694</v>
      </c>
      <c r="KR670" s="16" t="s">
        <v>12204</v>
      </c>
      <c r="KS670" s="16" t="s">
        <v>10388</v>
      </c>
      <c r="KT670" s="16" t="s">
        <v>9148</v>
      </c>
      <c r="KU670" s="16" t="s">
        <v>844</v>
      </c>
      <c r="KV670" s="16" t="s">
        <v>9148</v>
      </c>
      <c r="KW670" s="16" t="s">
        <v>851</v>
      </c>
      <c r="KY670" s="16" t="s">
        <v>486</v>
      </c>
      <c r="LC670" s="16" t="s">
        <v>10879</v>
      </c>
      <c r="LF670" s="16" t="s">
        <v>11654</v>
      </c>
      <c r="LI670" s="16" t="s">
        <v>11655</v>
      </c>
      <c r="LJ670" s="16" t="s">
        <v>843</v>
      </c>
      <c r="LK670" s="16" t="s">
        <v>836</v>
      </c>
      <c r="LL670" s="16" t="s">
        <v>8756</v>
      </c>
      <c r="LM670" s="16" t="s">
        <v>8741</v>
      </c>
      <c r="LO670" s="16" t="s">
        <v>844</v>
      </c>
      <c r="LP670" s="16" t="s">
        <v>844</v>
      </c>
      <c r="LQ670" s="16" t="s">
        <v>1056</v>
      </c>
      <c r="LR670" s="16" t="s">
        <v>843</v>
      </c>
      <c r="LS670" s="16" t="s">
        <v>844</v>
      </c>
      <c r="LT670" s="16" t="s">
        <v>843</v>
      </c>
      <c r="LU670" s="16" t="s">
        <v>843</v>
      </c>
      <c r="LV670" s="16" t="s">
        <v>843</v>
      </c>
      <c r="LW670" s="16" t="s">
        <v>843</v>
      </c>
      <c r="LX670" s="16" t="s">
        <v>843</v>
      </c>
      <c r="LY670" s="16" t="s">
        <v>843</v>
      </c>
      <c r="LZ670" s="16" t="s">
        <v>843</v>
      </c>
      <c r="MA670" s="16" t="s">
        <v>843</v>
      </c>
      <c r="MB670" s="16" t="s">
        <v>843</v>
      </c>
      <c r="MC670" s="16" t="s">
        <v>844</v>
      </c>
      <c r="ME670" s="16" t="s">
        <v>11656</v>
      </c>
      <c r="MF670" s="16" t="s">
        <v>8847</v>
      </c>
      <c r="MJ670" s="16" t="s">
        <v>1835</v>
      </c>
      <c r="MO670" s="16" t="s">
        <v>1805</v>
      </c>
      <c r="MP670" s="16" t="s">
        <v>1822</v>
      </c>
      <c r="MQ670" s="16" t="s">
        <v>1790</v>
      </c>
      <c r="MR670" s="16" t="s">
        <v>470</v>
      </c>
      <c r="MS670" s="16" t="s">
        <v>12156</v>
      </c>
      <c r="MT670" s="16" t="s">
        <v>9023</v>
      </c>
      <c r="MU670" s="16" t="s">
        <v>816</v>
      </c>
      <c r="NC670" s="16" t="s">
        <v>486</v>
      </c>
      <c r="ND670" s="16" t="s">
        <v>486</v>
      </c>
      <c r="NE670" s="16" t="s">
        <v>486</v>
      </c>
      <c r="NG670" s="16" t="s">
        <v>1380</v>
      </c>
      <c r="NI670" s="16" t="s">
        <v>11658</v>
      </c>
      <c r="NR670" s="16" t="s">
        <v>451</v>
      </c>
      <c r="NS670" s="16" t="s">
        <v>462</v>
      </c>
      <c r="NT670" s="16" t="s">
        <v>482</v>
      </c>
      <c r="NU670" s="16">
        <v>0.79400000000000004</v>
      </c>
      <c r="NV670" s="16" t="s">
        <v>451</v>
      </c>
      <c r="NW670" s="16" t="s">
        <v>1175</v>
      </c>
      <c r="NX670" s="16" t="s">
        <v>1142</v>
      </c>
      <c r="OB670" s="16" t="s">
        <v>836</v>
      </c>
      <c r="OC670" s="16" t="s">
        <v>451</v>
      </c>
    </row>
    <row r="671" spans="1:393" x14ac:dyDescent="0.25">
      <c r="A671" s="16" t="s">
        <v>12205</v>
      </c>
      <c r="B671" s="16" t="s">
        <v>1056</v>
      </c>
      <c r="C671" s="16" t="s">
        <v>972</v>
      </c>
      <c r="D671" s="16" t="s">
        <v>844</v>
      </c>
      <c r="E671" s="16" t="s">
        <v>843</v>
      </c>
      <c r="F671" s="16" t="s">
        <v>843</v>
      </c>
      <c r="G671" s="16" t="s">
        <v>843</v>
      </c>
      <c r="H671" s="16" t="s">
        <v>843</v>
      </c>
      <c r="I671" s="16" t="s">
        <v>843</v>
      </c>
      <c r="J671" s="16" t="s">
        <v>843</v>
      </c>
      <c r="K671" s="16" t="s">
        <v>843</v>
      </c>
      <c r="L671" s="16" t="s">
        <v>843</v>
      </c>
      <c r="M671" s="16" t="s">
        <v>843</v>
      </c>
      <c r="N671" s="16" t="s">
        <v>843</v>
      </c>
      <c r="O671" s="16" t="s">
        <v>843</v>
      </c>
      <c r="Q671" s="16" t="s">
        <v>844</v>
      </c>
      <c r="R671" s="16">
        <v>6</v>
      </c>
      <c r="T671" s="16" t="s">
        <v>470</v>
      </c>
      <c r="U671" s="16" t="s">
        <v>844</v>
      </c>
      <c r="V671" s="16" t="s">
        <v>843</v>
      </c>
      <c r="W671" s="16" t="s">
        <v>843</v>
      </c>
      <c r="X671" s="16" t="s">
        <v>843</v>
      </c>
      <c r="Y671" s="16" t="s">
        <v>844</v>
      </c>
      <c r="Z671" s="16" t="s">
        <v>843</v>
      </c>
      <c r="AA671" s="16" t="s">
        <v>843</v>
      </c>
      <c r="AB671" s="16" t="s">
        <v>843</v>
      </c>
      <c r="AC671" s="16" t="s">
        <v>844</v>
      </c>
      <c r="AF671" s="16" t="s">
        <v>11687</v>
      </c>
      <c r="AG671" s="16" t="s">
        <v>11691</v>
      </c>
      <c r="AH671" s="16" t="s">
        <v>844</v>
      </c>
      <c r="AI671" s="16" t="s">
        <v>843</v>
      </c>
      <c r="AJ671" s="16" t="s">
        <v>843</v>
      </c>
      <c r="AK671" s="16" t="s">
        <v>843</v>
      </c>
      <c r="AL671" s="16" t="s">
        <v>844</v>
      </c>
      <c r="AM671" s="16" t="s">
        <v>844</v>
      </c>
      <c r="AN671" s="16" t="s">
        <v>843</v>
      </c>
      <c r="AO671" s="16" t="s">
        <v>843</v>
      </c>
      <c r="AP671" s="16" t="s">
        <v>843</v>
      </c>
      <c r="AQ671" s="16" t="s">
        <v>844</v>
      </c>
      <c r="AR671" s="16" t="s">
        <v>4433</v>
      </c>
      <c r="AS671" s="16" t="s">
        <v>843</v>
      </c>
      <c r="AT671" s="16" t="s">
        <v>843</v>
      </c>
      <c r="AU671" s="16" t="s">
        <v>843</v>
      </c>
      <c r="AV671" s="16" t="s">
        <v>843</v>
      </c>
      <c r="AW671" s="16" t="s">
        <v>843</v>
      </c>
      <c r="AX671" s="16" t="s">
        <v>843</v>
      </c>
      <c r="AY671" s="16" t="s">
        <v>844</v>
      </c>
      <c r="BF671" s="16" t="s">
        <v>844</v>
      </c>
      <c r="BI671" s="16" t="s">
        <v>7776</v>
      </c>
      <c r="BJ671" s="16" t="s">
        <v>843</v>
      </c>
      <c r="BK671" s="16" t="s">
        <v>843</v>
      </c>
      <c r="BL671" s="16" t="s">
        <v>844</v>
      </c>
      <c r="BM671" s="16" t="s">
        <v>843</v>
      </c>
      <c r="BN671" s="16" t="s">
        <v>843</v>
      </c>
      <c r="BO671" s="16" t="s">
        <v>843</v>
      </c>
      <c r="BP671" s="16" t="s">
        <v>843</v>
      </c>
      <c r="BQ671" s="16" t="s">
        <v>843</v>
      </c>
      <c r="BR671" s="16" t="s">
        <v>7793</v>
      </c>
      <c r="BS671" s="16" t="s">
        <v>843</v>
      </c>
      <c r="BT671" s="16" t="s">
        <v>844</v>
      </c>
      <c r="BU671" s="16" t="s">
        <v>843</v>
      </c>
      <c r="BV671" s="16" t="s">
        <v>843</v>
      </c>
      <c r="BW671" s="16" t="s">
        <v>843</v>
      </c>
      <c r="BX671" s="16" t="s">
        <v>843</v>
      </c>
      <c r="BY671" s="16" t="s">
        <v>843</v>
      </c>
      <c r="BZ671" s="16" t="s">
        <v>843</v>
      </c>
      <c r="CA671" s="16" t="s">
        <v>843</v>
      </c>
      <c r="CC671" s="16" t="s">
        <v>867</v>
      </c>
      <c r="CD671" s="16" t="s">
        <v>6834</v>
      </c>
      <c r="CE671" s="16" t="s">
        <v>7537</v>
      </c>
      <c r="DN671" s="16" t="s">
        <v>4411</v>
      </c>
      <c r="DQ671" s="16" t="s">
        <v>7093</v>
      </c>
      <c r="DR671" s="16" t="s">
        <v>865</v>
      </c>
      <c r="DX671" s="16" t="s">
        <v>865</v>
      </c>
      <c r="ES671" s="16" t="s">
        <v>865</v>
      </c>
      <c r="EU671" s="16" t="s">
        <v>7810</v>
      </c>
      <c r="EV671" s="16" t="s">
        <v>865</v>
      </c>
      <c r="HC671" s="16" t="s">
        <v>865</v>
      </c>
      <c r="KO671" s="16" t="s">
        <v>10387</v>
      </c>
      <c r="KP671" s="16" t="s">
        <v>10386</v>
      </c>
      <c r="KQ671" s="16" t="s">
        <v>8694</v>
      </c>
      <c r="KR671" s="16" t="s">
        <v>12206</v>
      </c>
      <c r="KS671" s="16" t="s">
        <v>10388</v>
      </c>
      <c r="KT671" s="16" t="s">
        <v>9148</v>
      </c>
      <c r="KU671" s="16" t="s">
        <v>844</v>
      </c>
      <c r="KV671" s="16" t="s">
        <v>9148</v>
      </c>
      <c r="KW671" s="16" t="s">
        <v>851</v>
      </c>
      <c r="KY671" s="16" t="s">
        <v>486</v>
      </c>
      <c r="LB671" s="16" t="s">
        <v>11653</v>
      </c>
      <c r="LC671" s="16" t="s">
        <v>10879</v>
      </c>
      <c r="LF671" s="16" t="s">
        <v>11654</v>
      </c>
      <c r="LI671" s="16" t="s">
        <v>11655</v>
      </c>
      <c r="LM671" s="16" t="s">
        <v>8741</v>
      </c>
      <c r="LO671" s="16" t="s">
        <v>844</v>
      </c>
      <c r="LP671" s="16" t="s">
        <v>844</v>
      </c>
      <c r="LQ671" s="16" t="s">
        <v>1056</v>
      </c>
      <c r="LR671" s="16" t="s">
        <v>843</v>
      </c>
      <c r="LS671" s="16" t="s">
        <v>844</v>
      </c>
      <c r="LT671" s="16" t="s">
        <v>843</v>
      </c>
      <c r="LU671" s="16" t="s">
        <v>843</v>
      </c>
      <c r="LV671" s="16" t="s">
        <v>843</v>
      </c>
      <c r="LW671" s="16" t="s">
        <v>843</v>
      </c>
      <c r="LX671" s="16" t="s">
        <v>843</v>
      </c>
      <c r="LY671" s="16" t="s">
        <v>843</v>
      </c>
      <c r="LZ671" s="16" t="s">
        <v>843</v>
      </c>
      <c r="MA671" s="16" t="s">
        <v>843</v>
      </c>
      <c r="MB671" s="16" t="s">
        <v>843</v>
      </c>
      <c r="MC671" s="16" t="s">
        <v>844</v>
      </c>
      <c r="ME671" s="16" t="s">
        <v>11677</v>
      </c>
      <c r="MF671" s="16" t="s">
        <v>8847</v>
      </c>
      <c r="MR671" s="16" t="s">
        <v>470</v>
      </c>
      <c r="MS671" s="16" t="s">
        <v>12156</v>
      </c>
      <c r="MT671" s="16" t="s">
        <v>9023</v>
      </c>
      <c r="MV671" s="16" t="s">
        <v>487</v>
      </c>
      <c r="MW671" s="16" t="s">
        <v>1263</v>
      </c>
      <c r="MX671" s="16" t="s">
        <v>1262</v>
      </c>
      <c r="MY671" s="16" t="s">
        <v>486</v>
      </c>
      <c r="MZ671" s="16" t="s">
        <v>487</v>
      </c>
      <c r="NA671" s="16" t="s">
        <v>486</v>
      </c>
      <c r="NC671" s="16" t="s">
        <v>486</v>
      </c>
      <c r="NE671" s="16" t="s">
        <v>486</v>
      </c>
      <c r="NI671" s="16" t="s">
        <v>11658</v>
      </c>
      <c r="NL671" s="16" t="s">
        <v>844</v>
      </c>
      <c r="NS671" s="16" t="s">
        <v>462</v>
      </c>
      <c r="NT671" s="16" t="s">
        <v>482</v>
      </c>
      <c r="NU671" s="16">
        <v>0.79400000000000004</v>
      </c>
      <c r="NV671" s="16" t="s">
        <v>860</v>
      </c>
      <c r="NW671" s="16" t="s">
        <v>1176</v>
      </c>
      <c r="NX671" s="16" t="s">
        <v>1142</v>
      </c>
      <c r="NY671" s="16" t="s">
        <v>1122</v>
      </c>
      <c r="NZ671" s="16" t="s">
        <v>936</v>
      </c>
    </row>
    <row r="672" spans="1:393" x14ac:dyDescent="0.25">
      <c r="A672" s="16" t="s">
        <v>12207</v>
      </c>
      <c r="B672" s="16" t="s">
        <v>844</v>
      </c>
      <c r="C672" s="16" t="s">
        <v>972</v>
      </c>
      <c r="D672" s="16" t="s">
        <v>844</v>
      </c>
      <c r="E672" s="16" t="s">
        <v>843</v>
      </c>
      <c r="F672" s="16" t="s">
        <v>843</v>
      </c>
      <c r="G672" s="16" t="s">
        <v>843</v>
      </c>
      <c r="H672" s="16" t="s">
        <v>843</v>
      </c>
      <c r="I672" s="16" t="s">
        <v>843</v>
      </c>
      <c r="J672" s="16" t="s">
        <v>843</v>
      </c>
      <c r="K672" s="16" t="s">
        <v>843</v>
      </c>
      <c r="L672" s="16" t="s">
        <v>843</v>
      </c>
      <c r="M672" s="16" t="s">
        <v>843</v>
      </c>
      <c r="N672" s="16" t="s">
        <v>843</v>
      </c>
      <c r="O672" s="16" t="s">
        <v>843</v>
      </c>
      <c r="Q672" s="16" t="s">
        <v>844</v>
      </c>
      <c r="R672" s="16">
        <v>21</v>
      </c>
      <c r="T672" s="16" t="s">
        <v>470</v>
      </c>
      <c r="U672" s="16" t="s">
        <v>844</v>
      </c>
      <c r="V672" s="16" t="s">
        <v>843</v>
      </c>
      <c r="W672" s="16" t="s">
        <v>844</v>
      </c>
      <c r="X672" s="16" t="s">
        <v>843</v>
      </c>
      <c r="Y672" s="16" t="s">
        <v>843</v>
      </c>
      <c r="Z672" s="16" t="s">
        <v>843</v>
      </c>
      <c r="AA672" s="16" t="s">
        <v>843</v>
      </c>
      <c r="AB672" s="16" t="s">
        <v>844</v>
      </c>
      <c r="AC672" s="16" t="s">
        <v>843</v>
      </c>
      <c r="AD672" s="16" t="s">
        <v>867</v>
      </c>
      <c r="AF672" s="16" t="s">
        <v>11841</v>
      </c>
      <c r="AG672" s="16" t="s">
        <v>11725</v>
      </c>
      <c r="AH672" s="16" t="s">
        <v>844</v>
      </c>
      <c r="AI672" s="16" t="s">
        <v>844</v>
      </c>
      <c r="AJ672" s="16" t="s">
        <v>843</v>
      </c>
      <c r="AK672" s="16" t="s">
        <v>843</v>
      </c>
      <c r="AL672" s="16" t="s">
        <v>844</v>
      </c>
      <c r="AM672" s="16" t="s">
        <v>844</v>
      </c>
      <c r="AN672" s="16" t="s">
        <v>843</v>
      </c>
      <c r="AO672" s="16" t="s">
        <v>843</v>
      </c>
      <c r="AP672" s="16" t="s">
        <v>843</v>
      </c>
      <c r="AQ672" s="16" t="s">
        <v>844</v>
      </c>
      <c r="AR672" s="16" t="s">
        <v>4433</v>
      </c>
      <c r="AS672" s="16" t="s">
        <v>843</v>
      </c>
      <c r="AT672" s="16" t="s">
        <v>843</v>
      </c>
      <c r="AU672" s="16" t="s">
        <v>843</v>
      </c>
      <c r="AV672" s="16" t="s">
        <v>843</v>
      </c>
      <c r="AW672" s="16" t="s">
        <v>843</v>
      </c>
      <c r="AX672" s="16" t="s">
        <v>843</v>
      </c>
      <c r="AY672" s="16" t="s">
        <v>844</v>
      </c>
      <c r="BF672" s="16" t="s">
        <v>844</v>
      </c>
      <c r="BH672" s="16" t="s">
        <v>7380</v>
      </c>
      <c r="BI672" s="16" t="s">
        <v>7782</v>
      </c>
      <c r="BJ672" s="16" t="s">
        <v>843</v>
      </c>
      <c r="BK672" s="16" t="s">
        <v>843</v>
      </c>
      <c r="BL672" s="16" t="s">
        <v>843</v>
      </c>
      <c r="BM672" s="16" t="s">
        <v>843</v>
      </c>
      <c r="BN672" s="16" t="s">
        <v>844</v>
      </c>
      <c r="BO672" s="16" t="s">
        <v>843</v>
      </c>
      <c r="BP672" s="16" t="s">
        <v>843</v>
      </c>
      <c r="BQ672" s="16" t="s">
        <v>843</v>
      </c>
      <c r="CC672" s="16" t="s">
        <v>865</v>
      </c>
      <c r="CF672" s="16" t="s">
        <v>7212</v>
      </c>
      <c r="CG672" s="16" t="s">
        <v>843</v>
      </c>
      <c r="CH672" s="16" t="s">
        <v>843</v>
      </c>
      <c r="CI672" s="16" t="s">
        <v>843</v>
      </c>
      <c r="CJ672" s="16" t="s">
        <v>843</v>
      </c>
      <c r="CK672" s="16" t="s">
        <v>843</v>
      </c>
      <c r="CL672" s="16" t="s">
        <v>843</v>
      </c>
      <c r="CM672" s="16" t="s">
        <v>843</v>
      </c>
      <c r="CN672" s="16" t="s">
        <v>843</v>
      </c>
      <c r="CO672" s="16" t="s">
        <v>843</v>
      </c>
      <c r="CP672" s="16" t="s">
        <v>843</v>
      </c>
      <c r="CQ672" s="16" t="s">
        <v>843</v>
      </c>
      <c r="CR672" s="16" t="s">
        <v>843</v>
      </c>
      <c r="CS672" s="16" t="s">
        <v>843</v>
      </c>
      <c r="CT672" s="16" t="s">
        <v>843</v>
      </c>
      <c r="CU672" s="16" t="s">
        <v>843</v>
      </c>
      <c r="CV672" s="16" t="s">
        <v>843</v>
      </c>
      <c r="CW672" s="16" t="s">
        <v>843</v>
      </c>
      <c r="CX672" s="16" t="s">
        <v>843</v>
      </c>
      <c r="CY672" s="16" t="s">
        <v>843</v>
      </c>
      <c r="CZ672" s="16" t="s">
        <v>843</v>
      </c>
      <c r="DA672" s="16" t="s">
        <v>843</v>
      </c>
      <c r="DB672" s="16" t="s">
        <v>843</v>
      </c>
      <c r="DC672" s="16" t="s">
        <v>843</v>
      </c>
      <c r="DD672" s="16" t="s">
        <v>843</v>
      </c>
      <c r="DE672" s="16" t="s">
        <v>843</v>
      </c>
      <c r="DF672" s="16" t="s">
        <v>843</v>
      </c>
      <c r="DG672" s="16" t="s">
        <v>843</v>
      </c>
      <c r="DH672" s="16" t="s">
        <v>843</v>
      </c>
      <c r="DI672" s="16" t="s">
        <v>844</v>
      </c>
      <c r="DJ672" s="16" t="s">
        <v>843</v>
      </c>
      <c r="DK672" s="16" t="s">
        <v>843</v>
      </c>
      <c r="DL672" s="16" t="s">
        <v>843</v>
      </c>
      <c r="DX672" s="16" t="s">
        <v>865</v>
      </c>
      <c r="ES672" s="16" t="s">
        <v>865</v>
      </c>
      <c r="EU672" s="16" t="s">
        <v>7810</v>
      </c>
      <c r="EV672" s="16" t="s">
        <v>865</v>
      </c>
      <c r="FT672" s="16" t="s">
        <v>865</v>
      </c>
      <c r="HC672" s="16" t="s">
        <v>865</v>
      </c>
      <c r="JA672" s="16" t="s">
        <v>4816</v>
      </c>
      <c r="JB672" s="16" t="s">
        <v>865</v>
      </c>
      <c r="JC672" s="16" t="s">
        <v>865</v>
      </c>
      <c r="JD672" s="16" t="s">
        <v>865</v>
      </c>
      <c r="JE672" s="16" t="s">
        <v>865</v>
      </c>
      <c r="JF672" s="16" t="s">
        <v>865</v>
      </c>
      <c r="JG672" s="16" t="s">
        <v>1056</v>
      </c>
      <c r="JH672" s="16" t="s">
        <v>2337</v>
      </c>
      <c r="JI672" s="16" t="s">
        <v>12108</v>
      </c>
      <c r="JJ672" s="16" t="s">
        <v>867</v>
      </c>
      <c r="KF672" s="16" t="s">
        <v>4926</v>
      </c>
      <c r="KI672" s="16" t="s">
        <v>4840</v>
      </c>
      <c r="KO672" s="16" t="s">
        <v>10391</v>
      </c>
      <c r="KP672" s="16" t="s">
        <v>10390</v>
      </c>
      <c r="KQ672" s="16" t="s">
        <v>8694</v>
      </c>
      <c r="KR672" s="16" t="s">
        <v>12208</v>
      </c>
      <c r="KS672" s="16" t="s">
        <v>10392</v>
      </c>
      <c r="KT672" s="16" t="s">
        <v>8696</v>
      </c>
      <c r="KU672" s="16" t="s">
        <v>844</v>
      </c>
      <c r="KV672" s="16" t="s">
        <v>8696</v>
      </c>
      <c r="KW672" s="16" t="s">
        <v>851</v>
      </c>
      <c r="KY672" s="16" t="s">
        <v>486</v>
      </c>
      <c r="LA672" s="16" t="s">
        <v>11697</v>
      </c>
      <c r="LC672" s="16" t="s">
        <v>10879</v>
      </c>
      <c r="LD672" s="16" t="s">
        <v>11698</v>
      </c>
      <c r="LF672" s="16" t="s">
        <v>11654</v>
      </c>
      <c r="LI672" s="16" t="s">
        <v>11655</v>
      </c>
      <c r="LJ672" s="16" t="s">
        <v>843</v>
      </c>
      <c r="LM672" s="16" t="s">
        <v>8741</v>
      </c>
      <c r="LO672" s="16" t="s">
        <v>843</v>
      </c>
      <c r="LP672" s="16" t="s">
        <v>844</v>
      </c>
      <c r="LQ672" s="16" t="s">
        <v>844</v>
      </c>
      <c r="LR672" s="16" t="s">
        <v>843</v>
      </c>
      <c r="LS672" s="16" t="s">
        <v>844</v>
      </c>
      <c r="LT672" s="16" t="s">
        <v>843</v>
      </c>
      <c r="LU672" s="16" t="s">
        <v>843</v>
      </c>
      <c r="LV672" s="16" t="s">
        <v>843</v>
      </c>
      <c r="LW672" s="16" t="s">
        <v>843</v>
      </c>
      <c r="LX672" s="16" t="s">
        <v>843</v>
      </c>
      <c r="LY672" s="16" t="s">
        <v>843</v>
      </c>
      <c r="LZ672" s="16" t="s">
        <v>843</v>
      </c>
      <c r="MA672" s="16" t="s">
        <v>843</v>
      </c>
      <c r="MB672" s="16" t="s">
        <v>843</v>
      </c>
      <c r="MC672" s="16" t="s">
        <v>843</v>
      </c>
      <c r="MD672" s="16" t="s">
        <v>11699</v>
      </c>
      <c r="ME672" s="16" t="s">
        <v>11656</v>
      </c>
      <c r="MF672" s="16" t="s">
        <v>8847</v>
      </c>
      <c r="MO672" s="16" t="s">
        <v>1817</v>
      </c>
      <c r="MP672" s="16" t="s">
        <v>1823</v>
      </c>
      <c r="MR672" s="16" t="s">
        <v>470</v>
      </c>
      <c r="MS672" s="16" t="s">
        <v>12156</v>
      </c>
      <c r="MT672" s="16" t="s">
        <v>844</v>
      </c>
      <c r="MU672" s="16" t="s">
        <v>817</v>
      </c>
      <c r="MV672" s="16" t="s">
        <v>486</v>
      </c>
      <c r="NC672" s="16" t="s">
        <v>486</v>
      </c>
      <c r="ND672" s="16" t="s">
        <v>486</v>
      </c>
      <c r="NE672" s="16" t="s">
        <v>486</v>
      </c>
      <c r="NG672" s="16" t="s">
        <v>1380</v>
      </c>
      <c r="NI672" s="16" t="s">
        <v>11658</v>
      </c>
      <c r="NQ672" s="16" t="s">
        <v>1079</v>
      </c>
      <c r="NS672" s="16" t="s">
        <v>462</v>
      </c>
      <c r="NT672" s="16" t="s">
        <v>478</v>
      </c>
      <c r="NU672" s="16">
        <v>1.1910000000000001</v>
      </c>
      <c r="NV672" s="16" t="s">
        <v>445</v>
      </c>
      <c r="NW672" s="16" t="s">
        <v>1174</v>
      </c>
      <c r="NX672" s="16" t="s">
        <v>1142</v>
      </c>
      <c r="NZ672" s="16" t="s">
        <v>935</v>
      </c>
      <c r="OC672" s="16" t="s">
        <v>445</v>
      </c>
    </row>
    <row r="673" spans="1:393" x14ac:dyDescent="0.25">
      <c r="A673" s="16" t="s">
        <v>12209</v>
      </c>
      <c r="B673" s="16" t="s">
        <v>844</v>
      </c>
      <c r="C673" s="16" t="s">
        <v>972</v>
      </c>
      <c r="D673" s="16" t="s">
        <v>844</v>
      </c>
      <c r="E673" s="16" t="s">
        <v>843</v>
      </c>
      <c r="F673" s="16" t="s">
        <v>843</v>
      </c>
      <c r="G673" s="16" t="s">
        <v>843</v>
      </c>
      <c r="H673" s="16" t="s">
        <v>843</v>
      </c>
      <c r="I673" s="16" t="s">
        <v>843</v>
      </c>
      <c r="J673" s="16" t="s">
        <v>843</v>
      </c>
      <c r="K673" s="16" t="s">
        <v>843</v>
      </c>
      <c r="L673" s="16" t="s">
        <v>843</v>
      </c>
      <c r="M673" s="16" t="s">
        <v>843</v>
      </c>
      <c r="N673" s="16" t="s">
        <v>843</v>
      </c>
      <c r="O673" s="16" t="s">
        <v>843</v>
      </c>
      <c r="Q673" s="16" t="s">
        <v>844</v>
      </c>
      <c r="R673" s="16">
        <v>48</v>
      </c>
      <c r="T673" s="16" t="s">
        <v>474</v>
      </c>
      <c r="U673" s="16" t="s">
        <v>843</v>
      </c>
      <c r="V673" s="16" t="s">
        <v>844</v>
      </c>
      <c r="W673" s="16" t="s">
        <v>843</v>
      </c>
      <c r="X673" s="16" t="s">
        <v>844</v>
      </c>
      <c r="Y673" s="16" t="s">
        <v>843</v>
      </c>
      <c r="Z673" s="16" t="s">
        <v>843</v>
      </c>
      <c r="AA673" s="16" t="s">
        <v>843</v>
      </c>
      <c r="AB673" s="16" t="s">
        <v>843</v>
      </c>
      <c r="AC673" s="16" t="s">
        <v>843</v>
      </c>
      <c r="AD673" s="16" t="s">
        <v>867</v>
      </c>
      <c r="AF673" s="16" t="s">
        <v>11716</v>
      </c>
      <c r="AG673" s="16" t="s">
        <v>12167</v>
      </c>
      <c r="AH673" s="16" t="s">
        <v>844</v>
      </c>
      <c r="AI673" s="16" t="s">
        <v>844</v>
      </c>
      <c r="AJ673" s="16" t="s">
        <v>843</v>
      </c>
      <c r="AK673" s="16" t="s">
        <v>843</v>
      </c>
      <c r="AL673" s="16" t="s">
        <v>844</v>
      </c>
      <c r="AM673" s="16" t="s">
        <v>844</v>
      </c>
      <c r="AN673" s="16" t="s">
        <v>843</v>
      </c>
      <c r="AO673" s="16" t="s">
        <v>843</v>
      </c>
      <c r="AP673" s="16" t="s">
        <v>843</v>
      </c>
      <c r="AQ673" s="16" t="s">
        <v>844</v>
      </c>
      <c r="AR673" s="16" t="s">
        <v>4421</v>
      </c>
      <c r="AS673" s="16" t="s">
        <v>843</v>
      </c>
      <c r="AT673" s="16" t="s">
        <v>843</v>
      </c>
      <c r="AU673" s="16" t="s">
        <v>844</v>
      </c>
      <c r="AV673" s="16" t="s">
        <v>843</v>
      </c>
      <c r="AW673" s="16" t="s">
        <v>843</v>
      </c>
      <c r="AX673" s="16" t="s">
        <v>843</v>
      </c>
      <c r="AY673" s="16" t="s">
        <v>843</v>
      </c>
      <c r="BB673" s="16" t="s">
        <v>4440</v>
      </c>
      <c r="BF673" s="16" t="s">
        <v>844</v>
      </c>
      <c r="BH673" s="16" t="s">
        <v>7383</v>
      </c>
      <c r="BI673" s="16" t="s">
        <v>7785</v>
      </c>
      <c r="BJ673" s="16" t="s">
        <v>843</v>
      </c>
      <c r="BK673" s="16" t="s">
        <v>843</v>
      </c>
      <c r="BL673" s="16" t="s">
        <v>843</v>
      </c>
      <c r="BM673" s="16" t="s">
        <v>843</v>
      </c>
      <c r="BN673" s="16" t="s">
        <v>843</v>
      </c>
      <c r="BO673" s="16" t="s">
        <v>844</v>
      </c>
      <c r="BP673" s="16" t="s">
        <v>843</v>
      </c>
      <c r="BQ673" s="16" t="s">
        <v>843</v>
      </c>
      <c r="DX673" s="16" t="s">
        <v>867</v>
      </c>
      <c r="DY673" s="16" t="s">
        <v>867</v>
      </c>
      <c r="ES673" s="16" t="s">
        <v>867</v>
      </c>
      <c r="EU673" s="16" t="s">
        <v>7816</v>
      </c>
      <c r="EV673" s="16" t="s">
        <v>865</v>
      </c>
      <c r="FF673" s="16" t="s">
        <v>7842</v>
      </c>
      <c r="FG673" s="16" t="s">
        <v>7852</v>
      </c>
      <c r="FH673" s="16" t="s">
        <v>843</v>
      </c>
      <c r="FI673" s="16" t="s">
        <v>844</v>
      </c>
      <c r="FJ673" s="16" t="s">
        <v>843</v>
      </c>
      <c r="FK673" s="16" t="s">
        <v>843</v>
      </c>
      <c r="FL673" s="16" t="s">
        <v>843</v>
      </c>
      <c r="FM673" s="16" t="s">
        <v>843</v>
      </c>
      <c r="FN673" s="16" t="s">
        <v>843</v>
      </c>
      <c r="FO673" s="16" t="s">
        <v>843</v>
      </c>
      <c r="FP673" s="16" t="s">
        <v>843</v>
      </c>
      <c r="FQ673" s="16" t="s">
        <v>843</v>
      </c>
      <c r="HC673" s="16" t="s">
        <v>865</v>
      </c>
      <c r="JA673" s="16" t="s">
        <v>4816</v>
      </c>
      <c r="JB673" s="16" t="s">
        <v>865</v>
      </c>
      <c r="JC673" s="16" t="s">
        <v>865</v>
      </c>
      <c r="JD673" s="16" t="s">
        <v>865</v>
      </c>
      <c r="JE673" s="16" t="s">
        <v>865</v>
      </c>
      <c r="JF673" s="16" t="s">
        <v>865</v>
      </c>
      <c r="JG673" s="16" t="s">
        <v>843</v>
      </c>
      <c r="JH673" s="16" t="s">
        <v>5638</v>
      </c>
      <c r="JJ673" s="16" t="s">
        <v>865</v>
      </c>
      <c r="KF673" s="16" t="s">
        <v>2337</v>
      </c>
      <c r="KG673" s="16" t="s">
        <v>11663</v>
      </c>
      <c r="KI673" s="16" t="s">
        <v>4982</v>
      </c>
      <c r="KK673" s="16" t="s">
        <v>4877</v>
      </c>
      <c r="KM673" s="16" t="s">
        <v>7625</v>
      </c>
      <c r="KO673" s="16" t="s">
        <v>10395</v>
      </c>
      <c r="KP673" s="16" t="s">
        <v>10394</v>
      </c>
      <c r="KQ673" s="16" t="s">
        <v>8694</v>
      </c>
      <c r="KR673" s="16" t="s">
        <v>12210</v>
      </c>
      <c r="KS673" s="16" t="s">
        <v>10396</v>
      </c>
      <c r="KT673" s="16" t="s">
        <v>9148</v>
      </c>
      <c r="KU673" s="16" t="s">
        <v>844</v>
      </c>
      <c r="KV673" s="16" t="s">
        <v>9148</v>
      </c>
      <c r="KW673" s="16" t="s">
        <v>850</v>
      </c>
      <c r="KX673" s="16" t="s">
        <v>487</v>
      </c>
      <c r="KY673" s="16" t="s">
        <v>487</v>
      </c>
      <c r="KZ673" s="16" t="s">
        <v>487</v>
      </c>
      <c r="LC673" s="16" t="s">
        <v>10879</v>
      </c>
      <c r="LF673" s="16" t="s">
        <v>11654</v>
      </c>
      <c r="LI673" s="16" t="s">
        <v>11655</v>
      </c>
      <c r="LJ673" s="16" t="s">
        <v>843</v>
      </c>
      <c r="LL673" s="16" t="s">
        <v>8711</v>
      </c>
      <c r="LM673" s="16" t="s">
        <v>8741</v>
      </c>
      <c r="LO673" s="16" t="s">
        <v>843</v>
      </c>
      <c r="LP673" s="16" t="s">
        <v>1056</v>
      </c>
      <c r="LQ673" s="16" t="s">
        <v>844</v>
      </c>
      <c r="LR673" s="16" t="s">
        <v>844</v>
      </c>
      <c r="LS673" s="16" t="s">
        <v>844</v>
      </c>
      <c r="LT673" s="16" t="s">
        <v>844</v>
      </c>
      <c r="LU673" s="16" t="s">
        <v>843</v>
      </c>
      <c r="LV673" s="16" t="s">
        <v>844</v>
      </c>
      <c r="LW673" s="16" t="s">
        <v>844</v>
      </c>
      <c r="LX673" s="16" t="s">
        <v>844</v>
      </c>
      <c r="LY673" s="16" t="s">
        <v>843</v>
      </c>
      <c r="LZ673" s="16" t="s">
        <v>843</v>
      </c>
      <c r="MA673" s="16" t="s">
        <v>843</v>
      </c>
      <c r="MB673" s="16" t="s">
        <v>843</v>
      </c>
      <c r="MC673" s="16" t="s">
        <v>843</v>
      </c>
      <c r="ME673" s="16" t="s">
        <v>11656</v>
      </c>
      <c r="MF673" s="16" t="s">
        <v>8847</v>
      </c>
      <c r="MJ673" s="16" t="s">
        <v>1838</v>
      </c>
      <c r="MO673" s="16" t="s">
        <v>1542</v>
      </c>
      <c r="MP673" s="16" t="s">
        <v>1829</v>
      </c>
      <c r="MQ673" s="16" t="s">
        <v>1782</v>
      </c>
      <c r="MR673" s="16" t="s">
        <v>474</v>
      </c>
      <c r="MS673" s="16" t="s">
        <v>12156</v>
      </c>
      <c r="MT673" s="16" t="s">
        <v>8940</v>
      </c>
      <c r="MU673" s="16" t="s">
        <v>817</v>
      </c>
      <c r="NC673" s="16" t="s">
        <v>487</v>
      </c>
      <c r="NE673" s="16" t="s">
        <v>486</v>
      </c>
      <c r="NG673" s="16" t="s">
        <v>1380</v>
      </c>
      <c r="NI673" s="16" t="s">
        <v>11658</v>
      </c>
      <c r="NR673" s="16" t="s">
        <v>451</v>
      </c>
      <c r="NS673" s="16" t="s">
        <v>462</v>
      </c>
      <c r="NT673" s="16" t="s">
        <v>482</v>
      </c>
      <c r="NU673" s="16">
        <v>0.79400000000000004</v>
      </c>
      <c r="NV673" s="16" t="s">
        <v>451</v>
      </c>
      <c r="NW673" s="16" t="s">
        <v>1181</v>
      </c>
      <c r="NX673" s="16" t="s">
        <v>1142</v>
      </c>
      <c r="OB673" s="16" t="s">
        <v>833</v>
      </c>
      <c r="OC673" s="16" t="s">
        <v>451</v>
      </c>
    </row>
    <row r="674" spans="1:393" x14ac:dyDescent="0.25">
      <c r="A674" s="16" t="s">
        <v>12211</v>
      </c>
      <c r="B674" s="16" t="s">
        <v>1056</v>
      </c>
      <c r="C674" s="16" t="s">
        <v>972</v>
      </c>
      <c r="D674" s="16" t="s">
        <v>844</v>
      </c>
      <c r="E674" s="16" t="s">
        <v>843</v>
      </c>
      <c r="F674" s="16" t="s">
        <v>843</v>
      </c>
      <c r="G674" s="16" t="s">
        <v>843</v>
      </c>
      <c r="H674" s="16" t="s">
        <v>843</v>
      </c>
      <c r="I674" s="16" t="s">
        <v>843</v>
      </c>
      <c r="J674" s="16" t="s">
        <v>843</v>
      </c>
      <c r="K674" s="16" t="s">
        <v>843</v>
      </c>
      <c r="L674" s="16" t="s">
        <v>843</v>
      </c>
      <c r="M674" s="16" t="s">
        <v>843</v>
      </c>
      <c r="N674" s="16" t="s">
        <v>843</v>
      </c>
      <c r="O674" s="16" t="s">
        <v>843</v>
      </c>
      <c r="Q674" s="16" t="s">
        <v>844</v>
      </c>
      <c r="R674" s="16">
        <v>45</v>
      </c>
      <c r="T674" s="16" t="s">
        <v>470</v>
      </c>
      <c r="U674" s="16" t="s">
        <v>844</v>
      </c>
      <c r="V674" s="16" t="s">
        <v>843</v>
      </c>
      <c r="W674" s="16" t="s">
        <v>844</v>
      </c>
      <c r="X674" s="16" t="s">
        <v>843</v>
      </c>
      <c r="Y674" s="16" t="s">
        <v>843</v>
      </c>
      <c r="Z674" s="16" t="s">
        <v>843</v>
      </c>
      <c r="AA674" s="16" t="s">
        <v>843</v>
      </c>
      <c r="AB674" s="16" t="s">
        <v>844</v>
      </c>
      <c r="AC674" s="16" t="s">
        <v>843</v>
      </c>
      <c r="AD674" s="16" t="s">
        <v>867</v>
      </c>
      <c r="AF674" s="16" t="s">
        <v>11716</v>
      </c>
      <c r="AG674" s="16" t="s">
        <v>11725</v>
      </c>
      <c r="AH674" s="16" t="s">
        <v>844</v>
      </c>
      <c r="AI674" s="16" t="s">
        <v>844</v>
      </c>
      <c r="AJ674" s="16" t="s">
        <v>843</v>
      </c>
      <c r="AK674" s="16" t="s">
        <v>843</v>
      </c>
      <c r="AL674" s="16" t="s">
        <v>844</v>
      </c>
      <c r="AM674" s="16" t="s">
        <v>844</v>
      </c>
      <c r="AN674" s="16" t="s">
        <v>843</v>
      </c>
      <c r="AO674" s="16" t="s">
        <v>843</v>
      </c>
      <c r="AP674" s="16" t="s">
        <v>843</v>
      </c>
      <c r="AQ674" s="16" t="s">
        <v>844</v>
      </c>
      <c r="AR674" s="16" t="s">
        <v>4415</v>
      </c>
      <c r="AS674" s="16" t="s">
        <v>844</v>
      </c>
      <c r="AT674" s="16" t="s">
        <v>843</v>
      </c>
      <c r="AU674" s="16" t="s">
        <v>843</v>
      </c>
      <c r="AV674" s="16" t="s">
        <v>843</v>
      </c>
      <c r="AW674" s="16" t="s">
        <v>843</v>
      </c>
      <c r="AX674" s="16" t="s">
        <v>843</v>
      </c>
      <c r="AY674" s="16" t="s">
        <v>843</v>
      </c>
      <c r="AZ674" s="16" t="s">
        <v>4437</v>
      </c>
      <c r="BF674" s="16" t="s">
        <v>844</v>
      </c>
      <c r="BH674" s="16" t="s">
        <v>7389</v>
      </c>
      <c r="BI674" s="16" t="s">
        <v>7770</v>
      </c>
      <c r="BJ674" s="16" t="s">
        <v>844</v>
      </c>
      <c r="BK674" s="16" t="s">
        <v>843</v>
      </c>
      <c r="BL674" s="16" t="s">
        <v>843</v>
      </c>
      <c r="BM674" s="16" t="s">
        <v>843</v>
      </c>
      <c r="BN674" s="16" t="s">
        <v>843</v>
      </c>
      <c r="BO674" s="16" t="s">
        <v>843</v>
      </c>
      <c r="BP674" s="16" t="s">
        <v>843</v>
      </c>
      <c r="BQ674" s="16" t="s">
        <v>843</v>
      </c>
      <c r="BR674" s="16" t="s">
        <v>7790</v>
      </c>
      <c r="BS674" s="16" t="s">
        <v>844</v>
      </c>
      <c r="BT674" s="16" t="s">
        <v>843</v>
      </c>
      <c r="BU674" s="16" t="s">
        <v>843</v>
      </c>
      <c r="BV674" s="16" t="s">
        <v>843</v>
      </c>
      <c r="BW674" s="16" t="s">
        <v>843</v>
      </c>
      <c r="BX674" s="16" t="s">
        <v>843</v>
      </c>
      <c r="BY674" s="16" t="s">
        <v>843</v>
      </c>
      <c r="BZ674" s="16" t="s">
        <v>843</v>
      </c>
      <c r="CA674" s="16" t="s">
        <v>843</v>
      </c>
      <c r="DX674" s="16" t="s">
        <v>867</v>
      </c>
      <c r="DY674" s="16" t="s">
        <v>867</v>
      </c>
      <c r="ES674" s="16" t="s">
        <v>865</v>
      </c>
      <c r="EU674" s="16" t="s">
        <v>7813</v>
      </c>
      <c r="EV674" s="16" t="s">
        <v>865</v>
      </c>
      <c r="FT674" s="16" t="s">
        <v>864</v>
      </c>
      <c r="HC674" s="16" t="s">
        <v>864</v>
      </c>
      <c r="JA674" s="16" t="s">
        <v>4822</v>
      </c>
      <c r="JB674" s="16" t="s">
        <v>867</v>
      </c>
      <c r="JC674" s="16" t="s">
        <v>865</v>
      </c>
      <c r="JG674" s="16" t="s">
        <v>843</v>
      </c>
      <c r="JV674" s="16">
        <v>40</v>
      </c>
      <c r="JW674" s="16" t="s">
        <v>7603</v>
      </c>
      <c r="JY674" s="16">
        <v>5000</v>
      </c>
      <c r="JZ674" s="16" t="s">
        <v>4883</v>
      </c>
      <c r="KB674" s="16" t="s">
        <v>7616</v>
      </c>
      <c r="KD674" s="16" t="s">
        <v>4920</v>
      </c>
      <c r="KE674" s="16" t="s">
        <v>7277</v>
      </c>
      <c r="KF674" s="16" t="s">
        <v>4942</v>
      </c>
      <c r="KH674" s="16" t="s">
        <v>7636</v>
      </c>
      <c r="KI674" s="16" t="s">
        <v>4982</v>
      </c>
      <c r="KK674" s="16" t="s">
        <v>4874</v>
      </c>
      <c r="KM674" s="16" t="s">
        <v>7613</v>
      </c>
      <c r="KO674" s="16" t="s">
        <v>10395</v>
      </c>
      <c r="KP674" s="16" t="s">
        <v>10394</v>
      </c>
      <c r="KQ674" s="16" t="s">
        <v>8694</v>
      </c>
      <c r="KR674" s="16" t="s">
        <v>12212</v>
      </c>
      <c r="KS674" s="16" t="s">
        <v>10396</v>
      </c>
      <c r="KT674" s="16" t="s">
        <v>9148</v>
      </c>
      <c r="KU674" s="16" t="s">
        <v>844</v>
      </c>
      <c r="KV674" s="16" t="s">
        <v>9148</v>
      </c>
      <c r="KW674" s="16" t="s">
        <v>851</v>
      </c>
      <c r="KX674" s="16" t="s">
        <v>487</v>
      </c>
      <c r="KY674" s="16" t="s">
        <v>487</v>
      </c>
      <c r="KZ674" s="16" t="s">
        <v>487</v>
      </c>
      <c r="LC674" s="16" t="s">
        <v>10879</v>
      </c>
      <c r="LF674" s="16" t="s">
        <v>11654</v>
      </c>
      <c r="LI674" s="16" t="s">
        <v>11655</v>
      </c>
      <c r="LJ674" s="16" t="s">
        <v>831</v>
      </c>
      <c r="LK674" s="16" t="s">
        <v>831</v>
      </c>
      <c r="LL674" s="16" t="s">
        <v>8756</v>
      </c>
      <c r="LM674" s="16" t="s">
        <v>8741</v>
      </c>
      <c r="LO674" s="16" t="s">
        <v>843</v>
      </c>
      <c r="LP674" s="16" t="s">
        <v>1056</v>
      </c>
      <c r="LQ674" s="16" t="s">
        <v>844</v>
      </c>
      <c r="LR674" s="16" t="s">
        <v>844</v>
      </c>
      <c r="LS674" s="16" t="s">
        <v>844</v>
      </c>
      <c r="LT674" s="16" t="s">
        <v>844</v>
      </c>
      <c r="LU674" s="16" t="s">
        <v>843</v>
      </c>
      <c r="LV674" s="16" t="s">
        <v>844</v>
      </c>
      <c r="LW674" s="16" t="s">
        <v>844</v>
      </c>
      <c r="LX674" s="16" t="s">
        <v>844</v>
      </c>
      <c r="LY674" s="16" t="s">
        <v>843</v>
      </c>
      <c r="LZ674" s="16" t="s">
        <v>843</v>
      </c>
      <c r="MA674" s="16" t="s">
        <v>843</v>
      </c>
      <c r="MB674" s="16" t="s">
        <v>843</v>
      </c>
      <c r="MC674" s="16" t="s">
        <v>843</v>
      </c>
      <c r="ME674" s="16" t="s">
        <v>11656</v>
      </c>
      <c r="MF674" s="16" t="s">
        <v>8847</v>
      </c>
      <c r="MG674" s="16" t="s">
        <v>1840</v>
      </c>
      <c r="MH674" s="16" t="s">
        <v>11668</v>
      </c>
      <c r="MI674" s="16" t="s">
        <v>11668</v>
      </c>
      <c r="MJ674" s="16" t="s">
        <v>1835</v>
      </c>
      <c r="MK674" s="16" t="s">
        <v>9015</v>
      </c>
      <c r="ML674" s="16" t="s">
        <v>1790</v>
      </c>
      <c r="MM674" s="16" t="s">
        <v>486</v>
      </c>
      <c r="MN674" s="16" t="s">
        <v>1798</v>
      </c>
      <c r="MO674" s="16" t="s">
        <v>1805</v>
      </c>
      <c r="MP674" s="16" t="s">
        <v>1829</v>
      </c>
      <c r="MQ674" s="16" t="s">
        <v>1785</v>
      </c>
      <c r="MR674" s="16" t="s">
        <v>470</v>
      </c>
      <c r="MS674" s="16" t="s">
        <v>12156</v>
      </c>
      <c r="MT674" s="16" t="s">
        <v>8940</v>
      </c>
      <c r="MU674" s="16" t="s">
        <v>816</v>
      </c>
      <c r="NC674" s="16" t="s">
        <v>486</v>
      </c>
      <c r="NG674" s="16" t="s">
        <v>1378</v>
      </c>
      <c r="NH674" s="16" t="s">
        <v>1913</v>
      </c>
      <c r="NI674" s="16" t="s">
        <v>11658</v>
      </c>
      <c r="NJ674" s="16" t="s">
        <v>8954</v>
      </c>
      <c r="NK674" s="16" t="s">
        <v>10130</v>
      </c>
      <c r="NR674" s="16" t="s">
        <v>451</v>
      </c>
      <c r="NS674" s="16" t="s">
        <v>462</v>
      </c>
      <c r="NT674" s="16" t="s">
        <v>482</v>
      </c>
      <c r="NU674" s="16">
        <v>0.79400000000000004</v>
      </c>
      <c r="NV674" s="16" t="s">
        <v>451</v>
      </c>
      <c r="NW674" s="16" t="s">
        <v>1175</v>
      </c>
      <c r="NX674" s="16" t="s">
        <v>1142</v>
      </c>
      <c r="OB674" s="16" t="s">
        <v>831</v>
      </c>
      <c r="OC674" s="16" t="s">
        <v>451</v>
      </c>
    </row>
    <row r="675" spans="1:393" x14ac:dyDescent="0.25">
      <c r="A675" s="16" t="s">
        <v>12213</v>
      </c>
      <c r="B675" s="16" t="s">
        <v>844</v>
      </c>
      <c r="C675" s="16" t="s">
        <v>972</v>
      </c>
      <c r="D675" s="16" t="s">
        <v>844</v>
      </c>
      <c r="E675" s="16" t="s">
        <v>843</v>
      </c>
      <c r="F675" s="16" t="s">
        <v>843</v>
      </c>
      <c r="G675" s="16" t="s">
        <v>843</v>
      </c>
      <c r="H675" s="16" t="s">
        <v>843</v>
      </c>
      <c r="I675" s="16" t="s">
        <v>843</v>
      </c>
      <c r="J675" s="16" t="s">
        <v>843</v>
      </c>
      <c r="K675" s="16" t="s">
        <v>843</v>
      </c>
      <c r="L675" s="16" t="s">
        <v>843</v>
      </c>
      <c r="M675" s="16" t="s">
        <v>843</v>
      </c>
      <c r="N675" s="16" t="s">
        <v>843</v>
      </c>
      <c r="O675" s="16" t="s">
        <v>843</v>
      </c>
      <c r="Q675" s="16" t="s">
        <v>844</v>
      </c>
      <c r="R675" s="16">
        <v>29</v>
      </c>
      <c r="T675" s="16" t="s">
        <v>470</v>
      </c>
      <c r="U675" s="16" t="s">
        <v>844</v>
      </c>
      <c r="V675" s="16" t="s">
        <v>843</v>
      </c>
      <c r="W675" s="16" t="s">
        <v>844</v>
      </c>
      <c r="X675" s="16" t="s">
        <v>843</v>
      </c>
      <c r="Y675" s="16" t="s">
        <v>843</v>
      </c>
      <c r="Z675" s="16" t="s">
        <v>843</v>
      </c>
      <c r="AA675" s="16" t="s">
        <v>843</v>
      </c>
      <c r="AB675" s="16" t="s">
        <v>844</v>
      </c>
      <c r="AC675" s="16" t="s">
        <v>843</v>
      </c>
      <c r="AD675" s="16" t="s">
        <v>867</v>
      </c>
      <c r="AF675" s="16" t="s">
        <v>12214</v>
      </c>
      <c r="AG675" s="16" t="s">
        <v>11725</v>
      </c>
      <c r="AH675" s="16" t="s">
        <v>844</v>
      </c>
      <c r="AI675" s="16" t="s">
        <v>844</v>
      </c>
      <c r="AJ675" s="16" t="s">
        <v>843</v>
      </c>
      <c r="AK675" s="16" t="s">
        <v>843</v>
      </c>
      <c r="AL675" s="16" t="s">
        <v>844</v>
      </c>
      <c r="AM675" s="16" t="s">
        <v>844</v>
      </c>
      <c r="AN675" s="16" t="s">
        <v>843</v>
      </c>
      <c r="AO675" s="16" t="s">
        <v>843</v>
      </c>
      <c r="AP675" s="16" t="s">
        <v>843</v>
      </c>
      <c r="AQ675" s="16" t="s">
        <v>844</v>
      </c>
      <c r="AR675" s="16" t="s">
        <v>4415</v>
      </c>
      <c r="AS675" s="16" t="s">
        <v>844</v>
      </c>
      <c r="AT675" s="16" t="s">
        <v>843</v>
      </c>
      <c r="AU675" s="16" t="s">
        <v>843</v>
      </c>
      <c r="AV675" s="16" t="s">
        <v>843</v>
      </c>
      <c r="AW675" s="16" t="s">
        <v>843</v>
      </c>
      <c r="AX675" s="16" t="s">
        <v>843</v>
      </c>
      <c r="AY675" s="16" t="s">
        <v>843</v>
      </c>
      <c r="AZ675" s="16" t="s">
        <v>4437</v>
      </c>
      <c r="BF675" s="16" t="s">
        <v>844</v>
      </c>
      <c r="BH675" s="16" t="s">
        <v>7383</v>
      </c>
      <c r="BI675" s="16" t="s">
        <v>7785</v>
      </c>
      <c r="BJ675" s="16" t="s">
        <v>843</v>
      </c>
      <c r="BK675" s="16" t="s">
        <v>843</v>
      </c>
      <c r="BL675" s="16" t="s">
        <v>843</v>
      </c>
      <c r="BM675" s="16" t="s">
        <v>843</v>
      </c>
      <c r="BN675" s="16" t="s">
        <v>843</v>
      </c>
      <c r="BO675" s="16" t="s">
        <v>844</v>
      </c>
      <c r="BP675" s="16" t="s">
        <v>843</v>
      </c>
      <c r="BQ675" s="16" t="s">
        <v>843</v>
      </c>
      <c r="DX675" s="16" t="s">
        <v>867</v>
      </c>
      <c r="DY675" s="16" t="s">
        <v>867</v>
      </c>
      <c r="ES675" s="16" t="s">
        <v>867</v>
      </c>
      <c r="EU675" s="16" t="s">
        <v>7813</v>
      </c>
      <c r="EV675" s="16" t="s">
        <v>865</v>
      </c>
      <c r="FT675" s="16" t="s">
        <v>865</v>
      </c>
      <c r="HC675" s="16" t="s">
        <v>865</v>
      </c>
      <c r="JA675" s="16" t="s">
        <v>4816</v>
      </c>
      <c r="JB675" s="16" t="s">
        <v>865</v>
      </c>
      <c r="JC675" s="16" t="s">
        <v>865</v>
      </c>
      <c r="JD675" s="16" t="s">
        <v>865</v>
      </c>
      <c r="JE675" s="16" t="s">
        <v>865</v>
      </c>
      <c r="JF675" s="16" t="s">
        <v>867</v>
      </c>
      <c r="JG675" s="16" t="s">
        <v>1056</v>
      </c>
      <c r="JJ675" s="16" t="s">
        <v>867</v>
      </c>
      <c r="KF675" s="16" t="s">
        <v>4945</v>
      </c>
      <c r="KI675" s="16" t="s">
        <v>4852</v>
      </c>
      <c r="KO675" s="16" t="s">
        <v>10401</v>
      </c>
      <c r="KP675" s="16" t="s">
        <v>10400</v>
      </c>
      <c r="KQ675" s="16" t="s">
        <v>8694</v>
      </c>
      <c r="KR675" s="16" t="s">
        <v>12215</v>
      </c>
      <c r="KS675" s="16" t="s">
        <v>10402</v>
      </c>
      <c r="KT675" s="16" t="s">
        <v>9148</v>
      </c>
      <c r="KU675" s="16" t="s">
        <v>844</v>
      </c>
      <c r="KV675" s="16" t="s">
        <v>9148</v>
      </c>
      <c r="KW675" s="16" t="s">
        <v>851</v>
      </c>
      <c r="KX675" s="16" t="s">
        <v>487</v>
      </c>
      <c r="KY675" s="16" t="s">
        <v>487</v>
      </c>
      <c r="KZ675" s="16" t="s">
        <v>487</v>
      </c>
      <c r="LC675" s="16" t="s">
        <v>10879</v>
      </c>
      <c r="LF675" s="16" t="s">
        <v>11654</v>
      </c>
      <c r="LI675" s="16" t="s">
        <v>11655</v>
      </c>
      <c r="LJ675" s="16" t="s">
        <v>843</v>
      </c>
      <c r="LK675" s="16" t="s">
        <v>836</v>
      </c>
      <c r="LL675" s="16" t="s">
        <v>8756</v>
      </c>
      <c r="LM675" s="16" t="s">
        <v>8741</v>
      </c>
      <c r="LO675" s="16" t="s">
        <v>843</v>
      </c>
      <c r="LP675" s="16" t="s">
        <v>844</v>
      </c>
      <c r="LQ675" s="16" t="s">
        <v>844</v>
      </c>
      <c r="LR675" s="16" t="s">
        <v>843</v>
      </c>
      <c r="LS675" s="16" t="s">
        <v>844</v>
      </c>
      <c r="LT675" s="16" t="s">
        <v>843</v>
      </c>
      <c r="LU675" s="16" t="s">
        <v>843</v>
      </c>
      <c r="LV675" s="16" t="s">
        <v>843</v>
      </c>
      <c r="LW675" s="16" t="s">
        <v>844</v>
      </c>
      <c r="LX675" s="16" t="s">
        <v>843</v>
      </c>
      <c r="LY675" s="16" t="s">
        <v>843</v>
      </c>
      <c r="LZ675" s="16" t="s">
        <v>843</v>
      </c>
      <c r="MA675" s="16" t="s">
        <v>843</v>
      </c>
      <c r="MB675" s="16" t="s">
        <v>843</v>
      </c>
      <c r="MC675" s="16" t="s">
        <v>843</v>
      </c>
      <c r="ME675" s="16" t="s">
        <v>11656</v>
      </c>
      <c r="MF675" s="16" t="s">
        <v>8847</v>
      </c>
      <c r="MO675" s="16" t="s">
        <v>1807</v>
      </c>
      <c r="MP675" s="16" t="s">
        <v>1820</v>
      </c>
      <c r="MR675" s="16" t="s">
        <v>470</v>
      </c>
      <c r="MS675" s="16" t="s">
        <v>12156</v>
      </c>
      <c r="MT675" s="16" t="s">
        <v>8837</v>
      </c>
      <c r="MU675" s="16" t="s">
        <v>817</v>
      </c>
      <c r="NC675" s="16" t="s">
        <v>487</v>
      </c>
      <c r="ND675" s="16" t="s">
        <v>486</v>
      </c>
      <c r="NE675" s="16" t="s">
        <v>486</v>
      </c>
      <c r="NG675" s="16" t="s">
        <v>1380</v>
      </c>
      <c r="NI675" s="16" t="s">
        <v>11658</v>
      </c>
      <c r="NR675" s="16" t="s">
        <v>445</v>
      </c>
      <c r="NS675" s="16" t="s">
        <v>462</v>
      </c>
      <c r="NT675" s="16" t="s">
        <v>482</v>
      </c>
      <c r="NU675" s="16">
        <v>0.79400000000000004</v>
      </c>
      <c r="NV675" s="16" t="s">
        <v>445</v>
      </c>
      <c r="NW675" s="16" t="s">
        <v>1174</v>
      </c>
      <c r="NX675" s="16" t="s">
        <v>1142</v>
      </c>
      <c r="OB675" s="16" t="s">
        <v>836</v>
      </c>
      <c r="OC675" s="16" t="s">
        <v>445</v>
      </c>
    </row>
    <row r="676" spans="1:393" x14ac:dyDescent="0.25">
      <c r="A676" s="16" t="s">
        <v>12216</v>
      </c>
      <c r="B676" s="16" t="s">
        <v>844</v>
      </c>
      <c r="C676" s="16" t="s">
        <v>972</v>
      </c>
      <c r="D676" s="16" t="s">
        <v>844</v>
      </c>
      <c r="E676" s="16" t="s">
        <v>843</v>
      </c>
      <c r="F676" s="16" t="s">
        <v>843</v>
      </c>
      <c r="G676" s="16" t="s">
        <v>843</v>
      </c>
      <c r="H676" s="16" t="s">
        <v>843</v>
      </c>
      <c r="I676" s="16" t="s">
        <v>843</v>
      </c>
      <c r="J676" s="16" t="s">
        <v>843</v>
      </c>
      <c r="K676" s="16" t="s">
        <v>843</v>
      </c>
      <c r="L676" s="16" t="s">
        <v>843</v>
      </c>
      <c r="M676" s="16" t="s">
        <v>843</v>
      </c>
      <c r="N676" s="16" t="s">
        <v>843</v>
      </c>
      <c r="O676" s="16" t="s">
        <v>843</v>
      </c>
      <c r="Q676" s="16" t="s">
        <v>844</v>
      </c>
      <c r="R676" s="16">
        <v>34</v>
      </c>
      <c r="T676" s="16" t="s">
        <v>470</v>
      </c>
      <c r="U676" s="16" t="s">
        <v>844</v>
      </c>
      <c r="V676" s="16" t="s">
        <v>843</v>
      </c>
      <c r="W676" s="16" t="s">
        <v>844</v>
      </c>
      <c r="X676" s="16" t="s">
        <v>843</v>
      </c>
      <c r="Y676" s="16" t="s">
        <v>843</v>
      </c>
      <c r="Z676" s="16" t="s">
        <v>843</v>
      </c>
      <c r="AA676" s="16" t="s">
        <v>843</v>
      </c>
      <c r="AB676" s="16" t="s">
        <v>844</v>
      </c>
      <c r="AC676" s="16" t="s">
        <v>843</v>
      </c>
      <c r="AD676" s="16" t="s">
        <v>867</v>
      </c>
      <c r="AF676" s="16" t="s">
        <v>11673</v>
      </c>
      <c r="AG676" s="16" t="s">
        <v>11725</v>
      </c>
      <c r="AH676" s="16" t="s">
        <v>844</v>
      </c>
      <c r="AI676" s="16" t="s">
        <v>844</v>
      </c>
      <c r="AJ676" s="16" t="s">
        <v>843</v>
      </c>
      <c r="AK676" s="16" t="s">
        <v>843</v>
      </c>
      <c r="AL676" s="16" t="s">
        <v>844</v>
      </c>
      <c r="AM676" s="16" t="s">
        <v>844</v>
      </c>
      <c r="AN676" s="16" t="s">
        <v>843</v>
      </c>
      <c r="AO676" s="16" t="s">
        <v>843</v>
      </c>
      <c r="AP676" s="16" t="s">
        <v>843</v>
      </c>
      <c r="AQ676" s="16" t="s">
        <v>844</v>
      </c>
      <c r="AR676" s="16" t="s">
        <v>4415</v>
      </c>
      <c r="AS676" s="16" t="s">
        <v>844</v>
      </c>
      <c r="AT676" s="16" t="s">
        <v>843</v>
      </c>
      <c r="AU676" s="16" t="s">
        <v>843</v>
      </c>
      <c r="AV676" s="16" t="s">
        <v>843</v>
      </c>
      <c r="AW676" s="16" t="s">
        <v>843</v>
      </c>
      <c r="AX676" s="16" t="s">
        <v>843</v>
      </c>
      <c r="AY676" s="16" t="s">
        <v>843</v>
      </c>
      <c r="AZ676" s="16" t="s">
        <v>4437</v>
      </c>
      <c r="BF676" s="16" t="s">
        <v>844</v>
      </c>
      <c r="BH676" s="16" t="s">
        <v>7383</v>
      </c>
      <c r="BI676" s="16" t="s">
        <v>7785</v>
      </c>
      <c r="BJ676" s="16" t="s">
        <v>843</v>
      </c>
      <c r="BK676" s="16" t="s">
        <v>843</v>
      </c>
      <c r="BL676" s="16" t="s">
        <v>843</v>
      </c>
      <c r="BM676" s="16" t="s">
        <v>843</v>
      </c>
      <c r="BN676" s="16" t="s">
        <v>843</v>
      </c>
      <c r="BO676" s="16" t="s">
        <v>844</v>
      </c>
      <c r="BP676" s="16" t="s">
        <v>843</v>
      </c>
      <c r="BQ676" s="16" t="s">
        <v>843</v>
      </c>
      <c r="DX676" s="16" t="s">
        <v>867</v>
      </c>
      <c r="DY676" s="16" t="s">
        <v>867</v>
      </c>
      <c r="ES676" s="16" t="s">
        <v>865</v>
      </c>
      <c r="EU676" s="16" t="s">
        <v>7813</v>
      </c>
      <c r="EV676" s="16" t="s">
        <v>865</v>
      </c>
      <c r="FT676" s="16" t="s">
        <v>865</v>
      </c>
      <c r="HC676" s="16" t="s">
        <v>865</v>
      </c>
      <c r="JA676" s="16" t="s">
        <v>4822</v>
      </c>
      <c r="JB676" s="16" t="s">
        <v>867</v>
      </c>
      <c r="JC676" s="16" t="s">
        <v>865</v>
      </c>
      <c r="JG676" s="16" t="s">
        <v>1056</v>
      </c>
      <c r="JV676" s="16">
        <v>40</v>
      </c>
      <c r="JW676" s="16" t="s">
        <v>7603</v>
      </c>
      <c r="JY676" s="16">
        <v>7500</v>
      </c>
      <c r="JZ676" s="16" t="s">
        <v>4883</v>
      </c>
      <c r="KB676" s="16" t="s">
        <v>7616</v>
      </c>
      <c r="KD676" s="16" t="s">
        <v>4917</v>
      </c>
      <c r="KE676" s="16" t="s">
        <v>7277</v>
      </c>
      <c r="KF676" s="16" t="s">
        <v>4945</v>
      </c>
      <c r="KH676" s="16" t="s">
        <v>7639</v>
      </c>
      <c r="KI676" s="16" t="s">
        <v>4982</v>
      </c>
      <c r="KK676" s="16" t="s">
        <v>4883</v>
      </c>
      <c r="KM676" s="16" t="s">
        <v>7610</v>
      </c>
      <c r="KO676" s="16" t="s">
        <v>10405</v>
      </c>
      <c r="KP676" s="16" t="s">
        <v>10404</v>
      </c>
      <c r="KQ676" s="16" t="s">
        <v>8694</v>
      </c>
      <c r="KR676" s="16" t="s">
        <v>12217</v>
      </c>
      <c r="KS676" s="16" t="s">
        <v>10406</v>
      </c>
      <c r="KT676" s="16" t="s">
        <v>9148</v>
      </c>
      <c r="KU676" s="16" t="s">
        <v>844</v>
      </c>
      <c r="KV676" s="16" t="s">
        <v>9148</v>
      </c>
      <c r="KW676" s="16" t="s">
        <v>851</v>
      </c>
      <c r="KX676" s="16" t="s">
        <v>487</v>
      </c>
      <c r="KY676" s="16" t="s">
        <v>487</v>
      </c>
      <c r="KZ676" s="16" t="s">
        <v>487</v>
      </c>
      <c r="LC676" s="16" t="s">
        <v>10879</v>
      </c>
      <c r="LF676" s="16" t="s">
        <v>11654</v>
      </c>
      <c r="LI676" s="16" t="s">
        <v>11655</v>
      </c>
      <c r="LJ676" s="16" t="s">
        <v>831</v>
      </c>
      <c r="LK676" s="16" t="s">
        <v>831</v>
      </c>
      <c r="LL676" s="16" t="s">
        <v>8756</v>
      </c>
      <c r="LM676" s="16" t="s">
        <v>8741</v>
      </c>
      <c r="LO676" s="16" t="s">
        <v>844</v>
      </c>
      <c r="LP676" s="16" t="s">
        <v>844</v>
      </c>
      <c r="LQ676" s="16" t="s">
        <v>1056</v>
      </c>
      <c r="LR676" s="16" t="s">
        <v>843</v>
      </c>
      <c r="LS676" s="16" t="s">
        <v>844</v>
      </c>
      <c r="LT676" s="16" t="s">
        <v>843</v>
      </c>
      <c r="LU676" s="16" t="s">
        <v>843</v>
      </c>
      <c r="LV676" s="16" t="s">
        <v>843</v>
      </c>
      <c r="LW676" s="16" t="s">
        <v>844</v>
      </c>
      <c r="LX676" s="16" t="s">
        <v>844</v>
      </c>
      <c r="LY676" s="16" t="s">
        <v>843</v>
      </c>
      <c r="LZ676" s="16" t="s">
        <v>843</v>
      </c>
      <c r="MA676" s="16" t="s">
        <v>844</v>
      </c>
      <c r="MB676" s="16" t="s">
        <v>843</v>
      </c>
      <c r="MC676" s="16" t="s">
        <v>843</v>
      </c>
      <c r="ME676" s="16" t="s">
        <v>11656</v>
      </c>
      <c r="MF676" s="16" t="s">
        <v>8847</v>
      </c>
      <c r="MG676" s="16" t="s">
        <v>1840</v>
      </c>
      <c r="MH676" s="16" t="s">
        <v>11668</v>
      </c>
      <c r="MI676" s="16" t="s">
        <v>11668</v>
      </c>
      <c r="MJ676" s="16" t="s">
        <v>1839</v>
      </c>
      <c r="MK676" s="16" t="s">
        <v>9015</v>
      </c>
      <c r="ML676" s="16" t="s">
        <v>1790</v>
      </c>
      <c r="MM676" s="16" t="s">
        <v>487</v>
      </c>
      <c r="MN676" s="16" t="s">
        <v>1798</v>
      </c>
      <c r="MO676" s="16" t="s">
        <v>1807</v>
      </c>
      <c r="MP676" s="16" t="s">
        <v>1829</v>
      </c>
      <c r="MQ676" s="16" t="s">
        <v>1790</v>
      </c>
      <c r="MR676" s="16" t="s">
        <v>470</v>
      </c>
      <c r="MS676" s="16" t="s">
        <v>12156</v>
      </c>
      <c r="MT676" s="16" t="s">
        <v>9015</v>
      </c>
      <c r="MU676" s="16" t="s">
        <v>817</v>
      </c>
      <c r="NC676" s="16" t="s">
        <v>486</v>
      </c>
      <c r="ND676" s="16" t="s">
        <v>486</v>
      </c>
      <c r="NE676" s="16" t="s">
        <v>486</v>
      </c>
      <c r="NG676" s="16" t="s">
        <v>1378</v>
      </c>
      <c r="NH676" s="16" t="s">
        <v>1913</v>
      </c>
      <c r="NI676" s="16" t="s">
        <v>11658</v>
      </c>
      <c r="NJ676" s="16" t="s">
        <v>11874</v>
      </c>
      <c r="NK676" s="16" t="s">
        <v>11875</v>
      </c>
      <c r="NR676" s="16" t="s">
        <v>445</v>
      </c>
      <c r="NS676" s="16" t="s">
        <v>462</v>
      </c>
      <c r="NT676" s="16" t="s">
        <v>482</v>
      </c>
      <c r="NU676" s="16">
        <v>0.79400000000000004</v>
      </c>
      <c r="NV676" s="16" t="s">
        <v>445</v>
      </c>
      <c r="NW676" s="16" t="s">
        <v>1174</v>
      </c>
      <c r="NX676" s="16" t="s">
        <v>1142</v>
      </c>
      <c r="OB676" s="16" t="s">
        <v>831</v>
      </c>
      <c r="OC676" s="16" t="s">
        <v>445</v>
      </c>
    </row>
    <row r="677" spans="1:393" x14ac:dyDescent="0.25">
      <c r="A677" s="16" t="s">
        <v>12218</v>
      </c>
      <c r="B677" s="16" t="s">
        <v>1056</v>
      </c>
      <c r="C677" s="16" t="s">
        <v>972</v>
      </c>
      <c r="D677" s="16" t="s">
        <v>844</v>
      </c>
      <c r="E677" s="16" t="s">
        <v>843</v>
      </c>
      <c r="F677" s="16" t="s">
        <v>843</v>
      </c>
      <c r="G677" s="16" t="s">
        <v>843</v>
      </c>
      <c r="H677" s="16" t="s">
        <v>843</v>
      </c>
      <c r="I677" s="16" t="s">
        <v>843</v>
      </c>
      <c r="J677" s="16" t="s">
        <v>843</v>
      </c>
      <c r="K677" s="16" t="s">
        <v>843</v>
      </c>
      <c r="L677" s="16" t="s">
        <v>843</v>
      </c>
      <c r="M677" s="16" t="s">
        <v>843</v>
      </c>
      <c r="N677" s="16" t="s">
        <v>843</v>
      </c>
      <c r="O677" s="16" t="s">
        <v>843</v>
      </c>
      <c r="Q677" s="16" t="s">
        <v>844</v>
      </c>
      <c r="R677" s="16">
        <v>12</v>
      </c>
      <c r="T677" s="16" t="s">
        <v>470</v>
      </c>
      <c r="U677" s="16" t="s">
        <v>844</v>
      </c>
      <c r="V677" s="16" t="s">
        <v>843</v>
      </c>
      <c r="W677" s="16" t="s">
        <v>843</v>
      </c>
      <c r="X677" s="16" t="s">
        <v>843</v>
      </c>
      <c r="Y677" s="16" t="s">
        <v>844</v>
      </c>
      <c r="Z677" s="16" t="s">
        <v>843</v>
      </c>
      <c r="AA677" s="16" t="s">
        <v>843</v>
      </c>
      <c r="AB677" s="16" t="s">
        <v>844</v>
      </c>
      <c r="AC677" s="16" t="s">
        <v>844</v>
      </c>
      <c r="AF677" s="16" t="s">
        <v>11673</v>
      </c>
      <c r="AG677" s="16" t="s">
        <v>11701</v>
      </c>
      <c r="AH677" s="16" t="s">
        <v>843</v>
      </c>
      <c r="AI677" s="16" t="s">
        <v>844</v>
      </c>
      <c r="AJ677" s="16" t="s">
        <v>843</v>
      </c>
      <c r="AK677" s="16" t="s">
        <v>843</v>
      </c>
      <c r="AL677" s="16" t="s">
        <v>844</v>
      </c>
      <c r="AM677" s="16" t="s">
        <v>844</v>
      </c>
      <c r="AN677" s="16" t="s">
        <v>843</v>
      </c>
      <c r="AO677" s="16" t="s">
        <v>843</v>
      </c>
      <c r="AP677" s="16" t="s">
        <v>843</v>
      </c>
      <c r="AQ677" s="16" t="s">
        <v>844</v>
      </c>
      <c r="AR677" s="16" t="s">
        <v>4415</v>
      </c>
      <c r="AS677" s="16" t="s">
        <v>844</v>
      </c>
      <c r="AT677" s="16" t="s">
        <v>843</v>
      </c>
      <c r="AU677" s="16" t="s">
        <v>843</v>
      </c>
      <c r="AV677" s="16" t="s">
        <v>843</v>
      </c>
      <c r="AW677" s="16" t="s">
        <v>843</v>
      </c>
      <c r="AX677" s="16" t="s">
        <v>843</v>
      </c>
      <c r="AY677" s="16" t="s">
        <v>843</v>
      </c>
      <c r="AZ677" s="16" t="s">
        <v>4437</v>
      </c>
      <c r="BF677" s="16" t="s">
        <v>844</v>
      </c>
      <c r="BH677" s="16" t="s">
        <v>7386</v>
      </c>
      <c r="BI677" s="16" t="s">
        <v>7776</v>
      </c>
      <c r="BJ677" s="16" t="s">
        <v>843</v>
      </c>
      <c r="BK677" s="16" t="s">
        <v>843</v>
      </c>
      <c r="BL677" s="16" t="s">
        <v>844</v>
      </c>
      <c r="BM677" s="16" t="s">
        <v>843</v>
      </c>
      <c r="BN677" s="16" t="s">
        <v>843</v>
      </c>
      <c r="BO677" s="16" t="s">
        <v>843</v>
      </c>
      <c r="BP677" s="16" t="s">
        <v>843</v>
      </c>
      <c r="BQ677" s="16" t="s">
        <v>843</v>
      </c>
      <c r="BR677" s="16" t="s">
        <v>7793</v>
      </c>
      <c r="BS677" s="16" t="s">
        <v>843</v>
      </c>
      <c r="BT677" s="16" t="s">
        <v>844</v>
      </c>
      <c r="BU677" s="16" t="s">
        <v>843</v>
      </c>
      <c r="BV677" s="16" t="s">
        <v>843</v>
      </c>
      <c r="BW677" s="16" t="s">
        <v>843</v>
      </c>
      <c r="BX677" s="16" t="s">
        <v>843</v>
      </c>
      <c r="BY677" s="16" t="s">
        <v>843</v>
      </c>
      <c r="BZ677" s="16" t="s">
        <v>843</v>
      </c>
      <c r="CA677" s="16" t="s">
        <v>843</v>
      </c>
      <c r="CC677" s="16" t="s">
        <v>867</v>
      </c>
      <c r="CD677" s="16" t="s">
        <v>6840</v>
      </c>
      <c r="CE677" s="16" t="s">
        <v>7537</v>
      </c>
      <c r="DN677" s="16" t="s">
        <v>7554</v>
      </c>
      <c r="DQ677" s="16" t="s">
        <v>7236</v>
      </c>
      <c r="DR677" s="16" t="s">
        <v>867</v>
      </c>
      <c r="DS677" s="16" t="s">
        <v>7313</v>
      </c>
      <c r="DX677" s="16" t="s">
        <v>867</v>
      </c>
      <c r="DY677" s="16" t="s">
        <v>867</v>
      </c>
      <c r="ES677" s="16" t="s">
        <v>867</v>
      </c>
      <c r="EU677" s="16" t="s">
        <v>7813</v>
      </c>
      <c r="EV677" s="16" t="s">
        <v>865</v>
      </c>
      <c r="FT677" s="16" t="s">
        <v>865</v>
      </c>
      <c r="HC677" s="16" t="s">
        <v>865</v>
      </c>
      <c r="KO677" s="16" t="s">
        <v>10405</v>
      </c>
      <c r="KP677" s="16" t="s">
        <v>10404</v>
      </c>
      <c r="KQ677" s="16" t="s">
        <v>8694</v>
      </c>
      <c r="KR677" s="16" t="s">
        <v>12219</v>
      </c>
      <c r="KS677" s="16" t="s">
        <v>10406</v>
      </c>
      <c r="KT677" s="16" t="s">
        <v>9148</v>
      </c>
      <c r="KU677" s="16" t="s">
        <v>844</v>
      </c>
      <c r="KV677" s="16" t="s">
        <v>9148</v>
      </c>
      <c r="KW677" s="16" t="s">
        <v>851</v>
      </c>
      <c r="KX677" s="16" t="s">
        <v>487</v>
      </c>
      <c r="KY677" s="16" t="s">
        <v>487</v>
      </c>
      <c r="KZ677" s="16" t="s">
        <v>487</v>
      </c>
      <c r="LC677" s="16" t="s">
        <v>10879</v>
      </c>
      <c r="LD677" s="16" t="s">
        <v>11692</v>
      </c>
      <c r="LE677" s="16" t="s">
        <v>11693</v>
      </c>
      <c r="LF677" s="16" t="s">
        <v>11654</v>
      </c>
      <c r="LI677" s="16" t="s">
        <v>11655</v>
      </c>
      <c r="LM677" s="16" t="s">
        <v>8741</v>
      </c>
      <c r="LO677" s="16" t="s">
        <v>844</v>
      </c>
      <c r="LP677" s="16" t="s">
        <v>844</v>
      </c>
      <c r="LQ677" s="16" t="s">
        <v>1056</v>
      </c>
      <c r="LR677" s="16" t="s">
        <v>843</v>
      </c>
      <c r="LS677" s="16" t="s">
        <v>844</v>
      </c>
      <c r="LT677" s="16" t="s">
        <v>843</v>
      </c>
      <c r="LU677" s="16" t="s">
        <v>843</v>
      </c>
      <c r="LV677" s="16" t="s">
        <v>843</v>
      </c>
      <c r="LW677" s="16" t="s">
        <v>844</v>
      </c>
      <c r="LX677" s="16" t="s">
        <v>844</v>
      </c>
      <c r="LY677" s="16" t="s">
        <v>843</v>
      </c>
      <c r="LZ677" s="16" t="s">
        <v>843</v>
      </c>
      <c r="MA677" s="16" t="s">
        <v>844</v>
      </c>
      <c r="MB677" s="16" t="s">
        <v>843</v>
      </c>
      <c r="MC677" s="16" t="s">
        <v>843</v>
      </c>
      <c r="ME677" s="16" t="s">
        <v>11677</v>
      </c>
      <c r="MF677" s="16" t="s">
        <v>8847</v>
      </c>
      <c r="MR677" s="16" t="s">
        <v>470</v>
      </c>
      <c r="MS677" s="16" t="s">
        <v>12156</v>
      </c>
      <c r="MT677" s="16" t="s">
        <v>9015</v>
      </c>
      <c r="MU677" s="16" t="s">
        <v>816</v>
      </c>
      <c r="MV677" s="16" t="s">
        <v>487</v>
      </c>
      <c r="MW677" s="16" t="s">
        <v>1266</v>
      </c>
      <c r="MX677" s="16" t="s">
        <v>1262</v>
      </c>
      <c r="MY677" s="16" t="s">
        <v>487</v>
      </c>
      <c r="MZ677" s="16" t="s">
        <v>486</v>
      </c>
      <c r="NA677" s="16" t="s">
        <v>487</v>
      </c>
      <c r="NB677" s="16" t="s">
        <v>1341</v>
      </c>
      <c r="NC677" s="16" t="s">
        <v>487</v>
      </c>
      <c r="ND677" s="16" t="s">
        <v>486</v>
      </c>
      <c r="NE677" s="16" t="s">
        <v>486</v>
      </c>
      <c r="NI677" s="16" t="s">
        <v>11658</v>
      </c>
      <c r="NL677" s="16" t="s">
        <v>844</v>
      </c>
      <c r="NS677" s="16" t="s">
        <v>462</v>
      </c>
      <c r="NT677" s="16" t="s">
        <v>482</v>
      </c>
      <c r="NU677" s="16">
        <v>0.79400000000000004</v>
      </c>
      <c r="NV677" s="16" t="s">
        <v>824</v>
      </c>
      <c r="NW677" s="16" t="s">
        <v>1173</v>
      </c>
      <c r="NX677" s="16" t="s">
        <v>1142</v>
      </c>
      <c r="NY677" s="16" t="s">
        <v>824</v>
      </c>
      <c r="NZ677" s="16" t="s">
        <v>929</v>
      </c>
      <c r="OA677" s="16" t="s">
        <v>487</v>
      </c>
    </row>
    <row r="678" spans="1:393" x14ac:dyDescent="0.25">
      <c r="A678" s="16" t="s">
        <v>12220</v>
      </c>
      <c r="B678" s="16" t="s">
        <v>844</v>
      </c>
      <c r="C678" s="16" t="s">
        <v>972</v>
      </c>
      <c r="D678" s="16" t="s">
        <v>844</v>
      </c>
      <c r="E678" s="16" t="s">
        <v>843</v>
      </c>
      <c r="F678" s="16" t="s">
        <v>843</v>
      </c>
      <c r="G678" s="16" t="s">
        <v>843</v>
      </c>
      <c r="H678" s="16" t="s">
        <v>843</v>
      </c>
      <c r="I678" s="16" t="s">
        <v>843</v>
      </c>
      <c r="J678" s="16" t="s">
        <v>843</v>
      </c>
      <c r="K678" s="16" t="s">
        <v>843</v>
      </c>
      <c r="L678" s="16" t="s">
        <v>843</v>
      </c>
      <c r="M678" s="16" t="s">
        <v>843</v>
      </c>
      <c r="N678" s="16" t="s">
        <v>843</v>
      </c>
      <c r="O678" s="16" t="s">
        <v>843</v>
      </c>
      <c r="Q678" s="16" t="s">
        <v>844</v>
      </c>
      <c r="R678" s="16">
        <v>69</v>
      </c>
      <c r="T678" s="16" t="s">
        <v>474</v>
      </c>
      <c r="U678" s="16" t="s">
        <v>843</v>
      </c>
      <c r="V678" s="16" t="s">
        <v>844</v>
      </c>
      <c r="W678" s="16" t="s">
        <v>843</v>
      </c>
      <c r="X678" s="16" t="s">
        <v>844</v>
      </c>
      <c r="Y678" s="16" t="s">
        <v>843</v>
      </c>
      <c r="Z678" s="16" t="s">
        <v>843</v>
      </c>
      <c r="AA678" s="16" t="s">
        <v>843</v>
      </c>
      <c r="AB678" s="16" t="s">
        <v>843</v>
      </c>
      <c r="AC678" s="16" t="s">
        <v>843</v>
      </c>
      <c r="AD678" s="16" t="s">
        <v>867</v>
      </c>
      <c r="AF678" s="16" t="s">
        <v>11673</v>
      </c>
      <c r="AG678" s="16" t="s">
        <v>11696</v>
      </c>
      <c r="AH678" s="16" t="s">
        <v>844</v>
      </c>
      <c r="AI678" s="16" t="s">
        <v>844</v>
      </c>
      <c r="AJ678" s="16" t="s">
        <v>844</v>
      </c>
      <c r="AK678" s="16" t="s">
        <v>843</v>
      </c>
      <c r="AL678" s="16" t="s">
        <v>843</v>
      </c>
      <c r="AM678" s="16" t="s">
        <v>844</v>
      </c>
      <c r="AN678" s="16" t="s">
        <v>843</v>
      </c>
      <c r="AO678" s="16" t="s">
        <v>843</v>
      </c>
      <c r="AP678" s="16" t="s">
        <v>843</v>
      </c>
      <c r="AQ678" s="16" t="s">
        <v>844</v>
      </c>
      <c r="AR678" s="16" t="s">
        <v>4433</v>
      </c>
      <c r="AS678" s="16" t="s">
        <v>843</v>
      </c>
      <c r="AT678" s="16" t="s">
        <v>843</v>
      </c>
      <c r="AU678" s="16" t="s">
        <v>843</v>
      </c>
      <c r="AV678" s="16" t="s">
        <v>843</v>
      </c>
      <c r="AW678" s="16" t="s">
        <v>843</v>
      </c>
      <c r="AX678" s="16" t="s">
        <v>843</v>
      </c>
      <c r="AY678" s="16" t="s">
        <v>844</v>
      </c>
      <c r="BF678" s="16" t="s">
        <v>844</v>
      </c>
      <c r="BI678" s="16" t="s">
        <v>7785</v>
      </c>
      <c r="BJ678" s="16" t="s">
        <v>843</v>
      </c>
      <c r="BK678" s="16" t="s">
        <v>843</v>
      </c>
      <c r="BL678" s="16" t="s">
        <v>843</v>
      </c>
      <c r="BM678" s="16" t="s">
        <v>843</v>
      </c>
      <c r="BN678" s="16" t="s">
        <v>843</v>
      </c>
      <c r="BO678" s="16" t="s">
        <v>844</v>
      </c>
      <c r="BP678" s="16" t="s">
        <v>843</v>
      </c>
      <c r="BQ678" s="16" t="s">
        <v>843</v>
      </c>
      <c r="DX678" s="16" t="s">
        <v>867</v>
      </c>
      <c r="DY678" s="16" t="s">
        <v>867</v>
      </c>
      <c r="ES678" s="16" t="s">
        <v>865</v>
      </c>
      <c r="EU678" s="16" t="s">
        <v>7813</v>
      </c>
      <c r="EV678" s="16" t="s">
        <v>865</v>
      </c>
      <c r="FF678" s="16" t="s">
        <v>7836</v>
      </c>
      <c r="HC678" s="16" t="s">
        <v>865</v>
      </c>
      <c r="JA678" s="16" t="s">
        <v>4813</v>
      </c>
      <c r="JB678" s="16" t="s">
        <v>865</v>
      </c>
      <c r="JC678" s="16" t="s">
        <v>865</v>
      </c>
      <c r="JD678" s="16" t="s">
        <v>865</v>
      </c>
      <c r="JE678" s="16" t="s">
        <v>865</v>
      </c>
      <c r="JF678" s="16" t="s">
        <v>865</v>
      </c>
      <c r="JG678" s="16" t="s">
        <v>843</v>
      </c>
      <c r="JH678" s="16" t="s">
        <v>4846</v>
      </c>
      <c r="KF678" s="16" t="s">
        <v>4926</v>
      </c>
      <c r="KI678" s="16" t="s">
        <v>4846</v>
      </c>
      <c r="KO678" s="16" t="s">
        <v>10410</v>
      </c>
      <c r="KP678" s="16" t="s">
        <v>10409</v>
      </c>
      <c r="KQ678" s="16" t="s">
        <v>8694</v>
      </c>
      <c r="KR678" s="16" t="s">
        <v>12221</v>
      </c>
      <c r="KS678" s="16" t="s">
        <v>10411</v>
      </c>
      <c r="KT678" s="16" t="s">
        <v>8696</v>
      </c>
      <c r="KU678" s="16" t="s">
        <v>844</v>
      </c>
      <c r="KV678" s="16" t="s">
        <v>8696</v>
      </c>
      <c r="KW678" s="16" t="s">
        <v>851</v>
      </c>
      <c r="KX678" s="16" t="s">
        <v>487</v>
      </c>
      <c r="KY678" s="16" t="s">
        <v>487</v>
      </c>
      <c r="KZ678" s="16" t="s">
        <v>487</v>
      </c>
      <c r="LC678" s="16" t="s">
        <v>10879</v>
      </c>
      <c r="LF678" s="16" t="s">
        <v>11654</v>
      </c>
      <c r="LI678" s="16" t="s">
        <v>11655</v>
      </c>
      <c r="LJ678" s="16" t="s">
        <v>843</v>
      </c>
      <c r="LL678" s="16" t="s">
        <v>8711</v>
      </c>
      <c r="LM678" s="16" t="s">
        <v>8741</v>
      </c>
      <c r="LO678" s="16" t="s">
        <v>843</v>
      </c>
      <c r="LP678" s="16" t="s">
        <v>843</v>
      </c>
      <c r="LQ678" s="16" t="s">
        <v>843</v>
      </c>
      <c r="LR678" s="16" t="s">
        <v>844</v>
      </c>
      <c r="LS678" s="16" t="s">
        <v>843</v>
      </c>
      <c r="LT678" s="16" t="s">
        <v>844</v>
      </c>
      <c r="LU678" s="16" t="s">
        <v>844</v>
      </c>
      <c r="LV678" s="16" t="s">
        <v>843</v>
      </c>
      <c r="LW678" s="16" t="s">
        <v>843</v>
      </c>
      <c r="LX678" s="16" t="s">
        <v>843</v>
      </c>
      <c r="LY678" s="16" t="s">
        <v>843</v>
      </c>
      <c r="LZ678" s="16" t="s">
        <v>843</v>
      </c>
      <c r="MA678" s="16" t="s">
        <v>843</v>
      </c>
      <c r="MB678" s="16" t="s">
        <v>843</v>
      </c>
      <c r="MC678" s="16" t="s">
        <v>843</v>
      </c>
      <c r="ME678" s="16" t="s">
        <v>11656</v>
      </c>
      <c r="MF678" s="16" t="s">
        <v>8847</v>
      </c>
      <c r="MO678" s="16" t="s">
        <v>1817</v>
      </c>
      <c r="MP678" s="16" t="s">
        <v>1824</v>
      </c>
      <c r="MR678" s="16" t="s">
        <v>474</v>
      </c>
      <c r="MS678" s="16" t="s">
        <v>12156</v>
      </c>
      <c r="MT678" s="16" t="s">
        <v>9015</v>
      </c>
      <c r="NC678" s="16" t="s">
        <v>486</v>
      </c>
      <c r="NE678" s="16" t="s">
        <v>486</v>
      </c>
      <c r="NG678" s="16" t="s">
        <v>1376</v>
      </c>
      <c r="NI678" s="16" t="s">
        <v>11658</v>
      </c>
      <c r="NR678" s="16" t="s">
        <v>878</v>
      </c>
      <c r="NS678" s="16" t="s">
        <v>462</v>
      </c>
      <c r="NT678" s="16" t="s">
        <v>478</v>
      </c>
      <c r="NU678" s="16">
        <v>1.1910000000000001</v>
      </c>
      <c r="NV678" s="16" t="s">
        <v>457</v>
      </c>
      <c r="NW678" s="16" t="s">
        <v>1183</v>
      </c>
      <c r="NX678" s="16" t="s">
        <v>1142</v>
      </c>
      <c r="OB678" s="16" t="s">
        <v>833</v>
      </c>
      <c r="OC678" s="16" t="s">
        <v>878</v>
      </c>
    </row>
    <row r="679" spans="1:393" x14ac:dyDescent="0.25">
      <c r="A679" s="16" t="s">
        <v>12222</v>
      </c>
      <c r="B679" s="16" t="s">
        <v>844</v>
      </c>
      <c r="C679" s="16" t="s">
        <v>972</v>
      </c>
      <c r="D679" s="16" t="s">
        <v>844</v>
      </c>
      <c r="E679" s="16" t="s">
        <v>843</v>
      </c>
      <c r="F679" s="16" t="s">
        <v>843</v>
      </c>
      <c r="G679" s="16" t="s">
        <v>843</v>
      </c>
      <c r="H679" s="16" t="s">
        <v>843</v>
      </c>
      <c r="I679" s="16" t="s">
        <v>843</v>
      </c>
      <c r="J679" s="16" t="s">
        <v>843</v>
      </c>
      <c r="K679" s="16" t="s">
        <v>843</v>
      </c>
      <c r="L679" s="16" t="s">
        <v>843</v>
      </c>
      <c r="M679" s="16" t="s">
        <v>843</v>
      </c>
      <c r="N679" s="16" t="s">
        <v>843</v>
      </c>
      <c r="O679" s="16" t="s">
        <v>843</v>
      </c>
      <c r="Q679" s="16" t="s">
        <v>844</v>
      </c>
      <c r="R679" s="16">
        <v>54</v>
      </c>
      <c r="T679" s="16" t="s">
        <v>470</v>
      </c>
      <c r="U679" s="16" t="s">
        <v>844</v>
      </c>
      <c r="V679" s="16" t="s">
        <v>843</v>
      </c>
      <c r="W679" s="16" t="s">
        <v>844</v>
      </c>
      <c r="X679" s="16" t="s">
        <v>843</v>
      </c>
      <c r="Y679" s="16" t="s">
        <v>843</v>
      </c>
      <c r="Z679" s="16" t="s">
        <v>843</v>
      </c>
      <c r="AA679" s="16" t="s">
        <v>843</v>
      </c>
      <c r="AB679" s="16" t="s">
        <v>844</v>
      </c>
      <c r="AC679" s="16" t="s">
        <v>843</v>
      </c>
      <c r="AD679" s="16" t="s">
        <v>867</v>
      </c>
      <c r="AF679" s="16" t="s">
        <v>11821</v>
      </c>
      <c r="AG679" s="16" t="s">
        <v>11828</v>
      </c>
      <c r="AH679" s="16" t="s">
        <v>843</v>
      </c>
      <c r="AI679" s="16" t="s">
        <v>843</v>
      </c>
      <c r="AJ679" s="16" t="s">
        <v>844</v>
      </c>
      <c r="AK679" s="16" t="s">
        <v>843</v>
      </c>
      <c r="AL679" s="16" t="s">
        <v>844</v>
      </c>
      <c r="AM679" s="16" t="s">
        <v>844</v>
      </c>
      <c r="AN679" s="16" t="s">
        <v>843</v>
      </c>
      <c r="AO679" s="16" t="s">
        <v>843</v>
      </c>
      <c r="AP679" s="16" t="s">
        <v>843</v>
      </c>
      <c r="AQ679" s="16" t="s">
        <v>844</v>
      </c>
      <c r="AR679" s="16" t="s">
        <v>4415</v>
      </c>
      <c r="AS679" s="16" t="s">
        <v>844</v>
      </c>
      <c r="AT679" s="16" t="s">
        <v>843</v>
      </c>
      <c r="AU679" s="16" t="s">
        <v>843</v>
      </c>
      <c r="AV679" s="16" t="s">
        <v>843</v>
      </c>
      <c r="AW679" s="16" t="s">
        <v>843</v>
      </c>
      <c r="AX679" s="16" t="s">
        <v>843</v>
      </c>
      <c r="AY679" s="16" t="s">
        <v>843</v>
      </c>
      <c r="AZ679" s="16" t="s">
        <v>4437</v>
      </c>
      <c r="BF679" s="16" t="s">
        <v>844</v>
      </c>
      <c r="BH679" s="16" t="s">
        <v>7383</v>
      </c>
      <c r="BI679" s="16" t="s">
        <v>7785</v>
      </c>
      <c r="BJ679" s="16" t="s">
        <v>843</v>
      </c>
      <c r="BK679" s="16" t="s">
        <v>843</v>
      </c>
      <c r="BL679" s="16" t="s">
        <v>843</v>
      </c>
      <c r="BM679" s="16" t="s">
        <v>843</v>
      </c>
      <c r="BN679" s="16" t="s">
        <v>843</v>
      </c>
      <c r="BO679" s="16" t="s">
        <v>844</v>
      </c>
      <c r="BP679" s="16" t="s">
        <v>843</v>
      </c>
      <c r="BQ679" s="16" t="s">
        <v>843</v>
      </c>
      <c r="DX679" s="16" t="s">
        <v>865</v>
      </c>
      <c r="ES679" s="16" t="s">
        <v>865</v>
      </c>
      <c r="EU679" s="16" t="s">
        <v>7810</v>
      </c>
      <c r="EV679" s="16" t="s">
        <v>865</v>
      </c>
      <c r="FT679" s="16" t="s">
        <v>865</v>
      </c>
      <c r="HC679" s="16" t="s">
        <v>865</v>
      </c>
      <c r="JA679" s="16" t="s">
        <v>4822</v>
      </c>
      <c r="JB679" s="16" t="s">
        <v>865</v>
      </c>
      <c r="JC679" s="16" t="s">
        <v>865</v>
      </c>
      <c r="JD679" s="16" t="s">
        <v>865</v>
      </c>
      <c r="JE679" s="16" t="s">
        <v>865</v>
      </c>
      <c r="JF679" s="16" t="s">
        <v>865</v>
      </c>
      <c r="JG679" s="16" t="s">
        <v>843</v>
      </c>
      <c r="JH679" s="16" t="s">
        <v>7577</v>
      </c>
      <c r="JJ679" s="16" t="s">
        <v>865</v>
      </c>
      <c r="KF679" s="16" t="s">
        <v>4411</v>
      </c>
      <c r="KI679" s="16" t="s">
        <v>4843</v>
      </c>
      <c r="KO679" s="16" t="s">
        <v>10414</v>
      </c>
      <c r="KP679" s="16" t="s">
        <v>10413</v>
      </c>
      <c r="KQ679" s="16" t="s">
        <v>8694</v>
      </c>
      <c r="KR679" s="16" t="s">
        <v>12223</v>
      </c>
      <c r="KS679" s="16" t="s">
        <v>10415</v>
      </c>
      <c r="KT679" s="16" t="s">
        <v>9148</v>
      </c>
      <c r="KU679" s="16" t="s">
        <v>844</v>
      </c>
      <c r="KV679" s="16" t="s">
        <v>9148</v>
      </c>
      <c r="KW679" s="16" t="s">
        <v>851</v>
      </c>
      <c r="KY679" s="16" t="s">
        <v>486</v>
      </c>
      <c r="LC679" s="16" t="s">
        <v>10879</v>
      </c>
      <c r="LF679" s="16" t="s">
        <v>11654</v>
      </c>
      <c r="LI679" s="16" t="s">
        <v>11655</v>
      </c>
      <c r="LJ679" s="16" t="s">
        <v>843</v>
      </c>
      <c r="LL679" s="16" t="s">
        <v>8711</v>
      </c>
      <c r="LM679" s="16" t="s">
        <v>8741</v>
      </c>
      <c r="LO679" s="16" t="s">
        <v>843</v>
      </c>
      <c r="LP679" s="16" t="s">
        <v>8732</v>
      </c>
      <c r="LQ679" s="16" t="s">
        <v>1056</v>
      </c>
      <c r="LR679" s="16" t="s">
        <v>844</v>
      </c>
      <c r="LS679" s="16" t="s">
        <v>1056</v>
      </c>
      <c r="LT679" s="16" t="s">
        <v>844</v>
      </c>
      <c r="LU679" s="16" t="s">
        <v>843</v>
      </c>
      <c r="LV679" s="16" t="s">
        <v>843</v>
      </c>
      <c r="LW679" s="16" t="s">
        <v>843</v>
      </c>
      <c r="LX679" s="16" t="s">
        <v>1056</v>
      </c>
      <c r="LY679" s="16" t="s">
        <v>843</v>
      </c>
      <c r="LZ679" s="16" t="s">
        <v>843</v>
      </c>
      <c r="MA679" s="16" t="s">
        <v>843</v>
      </c>
      <c r="MB679" s="16" t="s">
        <v>843</v>
      </c>
      <c r="MC679" s="16" t="s">
        <v>843</v>
      </c>
      <c r="ME679" s="16" t="s">
        <v>11656</v>
      </c>
      <c r="MF679" s="16" t="s">
        <v>8847</v>
      </c>
      <c r="MP679" s="16" t="s">
        <v>13846</v>
      </c>
      <c r="MR679" s="16" t="s">
        <v>470</v>
      </c>
      <c r="MS679" s="16" t="s">
        <v>12156</v>
      </c>
      <c r="MT679" s="16" t="s">
        <v>8952</v>
      </c>
      <c r="MU679" s="16" t="s">
        <v>817</v>
      </c>
      <c r="NC679" s="16" t="s">
        <v>486</v>
      </c>
      <c r="ND679" s="16" t="s">
        <v>486</v>
      </c>
      <c r="NE679" s="16" t="s">
        <v>486</v>
      </c>
      <c r="NG679" s="16" t="s">
        <v>1378</v>
      </c>
      <c r="NI679" s="16" t="s">
        <v>11658</v>
      </c>
      <c r="NR679" s="16" t="s">
        <v>451</v>
      </c>
      <c r="NS679" s="16" t="s">
        <v>462</v>
      </c>
      <c r="NT679" s="16" t="s">
        <v>482</v>
      </c>
      <c r="NU679" s="16">
        <v>0.79400000000000004</v>
      </c>
      <c r="NV679" s="16" t="s">
        <v>451</v>
      </c>
      <c r="NW679" s="16" t="s">
        <v>1175</v>
      </c>
      <c r="NX679" s="16" t="s">
        <v>1142</v>
      </c>
      <c r="OB679" s="16" t="s">
        <v>833</v>
      </c>
      <c r="OC679" s="16" t="s">
        <v>451</v>
      </c>
    </row>
    <row r="680" spans="1:393" x14ac:dyDescent="0.25">
      <c r="A680" s="16" t="s">
        <v>12224</v>
      </c>
      <c r="B680" s="16" t="s">
        <v>1056</v>
      </c>
      <c r="C680" s="16" t="s">
        <v>4199</v>
      </c>
      <c r="D680" s="16" t="s">
        <v>843</v>
      </c>
      <c r="E680" s="16" t="s">
        <v>843</v>
      </c>
      <c r="F680" s="16" t="s">
        <v>843</v>
      </c>
      <c r="G680" s="16" t="s">
        <v>843</v>
      </c>
      <c r="H680" s="16" t="s">
        <v>843</v>
      </c>
      <c r="I680" s="16" t="s">
        <v>844</v>
      </c>
      <c r="J680" s="16" t="s">
        <v>843</v>
      </c>
      <c r="K680" s="16" t="s">
        <v>843</v>
      </c>
      <c r="L680" s="16" t="s">
        <v>843</v>
      </c>
      <c r="M680" s="16" t="s">
        <v>843</v>
      </c>
      <c r="N680" s="16" t="s">
        <v>843</v>
      </c>
      <c r="O680" s="16" t="s">
        <v>843</v>
      </c>
      <c r="Q680" s="16" t="s">
        <v>843</v>
      </c>
      <c r="R680" s="16">
        <v>59</v>
      </c>
      <c r="T680" s="16" t="s">
        <v>474</v>
      </c>
      <c r="U680" s="16" t="s">
        <v>843</v>
      </c>
      <c r="V680" s="16" t="s">
        <v>844</v>
      </c>
      <c r="W680" s="16" t="s">
        <v>843</v>
      </c>
      <c r="X680" s="16" t="s">
        <v>844</v>
      </c>
      <c r="Y680" s="16" t="s">
        <v>843</v>
      </c>
      <c r="Z680" s="16" t="s">
        <v>843</v>
      </c>
      <c r="AA680" s="16" t="s">
        <v>843</v>
      </c>
      <c r="AB680" s="16" t="s">
        <v>843</v>
      </c>
      <c r="AC680" s="16" t="s">
        <v>843</v>
      </c>
      <c r="AD680" s="16" t="s">
        <v>867</v>
      </c>
      <c r="BF680" s="16" t="s">
        <v>843</v>
      </c>
      <c r="JB680" s="16" t="s">
        <v>867</v>
      </c>
      <c r="JC680" s="16" t="s">
        <v>865</v>
      </c>
      <c r="JG680" s="16" t="s">
        <v>843</v>
      </c>
      <c r="KO680" s="16" t="s">
        <v>10414</v>
      </c>
      <c r="KP680" s="16" t="s">
        <v>10413</v>
      </c>
      <c r="KQ680" s="16" t="s">
        <v>8694</v>
      </c>
      <c r="KR680" s="16" t="s">
        <v>12225</v>
      </c>
      <c r="KS680" s="16" t="s">
        <v>10415</v>
      </c>
      <c r="KT680" s="16" t="s">
        <v>9148</v>
      </c>
      <c r="KU680" s="16" t="s">
        <v>844</v>
      </c>
      <c r="KV680" s="16" t="s">
        <v>9148</v>
      </c>
      <c r="LC680" s="16" t="s">
        <v>10879</v>
      </c>
      <c r="LF680" s="16" t="s">
        <v>11654</v>
      </c>
      <c r="LJ680" s="16" t="s">
        <v>831</v>
      </c>
      <c r="LK680" s="16" t="s">
        <v>831</v>
      </c>
      <c r="LL680" s="16" t="s">
        <v>8756</v>
      </c>
      <c r="LM680" s="16" t="s">
        <v>8741</v>
      </c>
      <c r="LO680" s="16" t="s">
        <v>843</v>
      </c>
      <c r="LP680" s="16" t="s">
        <v>8732</v>
      </c>
      <c r="LQ680" s="16" t="s">
        <v>1056</v>
      </c>
      <c r="LR680" s="16" t="s">
        <v>844</v>
      </c>
      <c r="LS680" s="16" t="s">
        <v>1056</v>
      </c>
      <c r="LT680" s="16" t="s">
        <v>844</v>
      </c>
      <c r="LU680" s="16" t="s">
        <v>843</v>
      </c>
      <c r="LV680" s="16" t="s">
        <v>843</v>
      </c>
      <c r="LW680" s="16" t="s">
        <v>843</v>
      </c>
      <c r="LX680" s="16" t="s">
        <v>1056</v>
      </c>
      <c r="LY680" s="16" t="s">
        <v>843</v>
      </c>
      <c r="LZ680" s="16" t="s">
        <v>843</v>
      </c>
      <c r="MA680" s="16" t="s">
        <v>843</v>
      </c>
      <c r="MB680" s="16" t="s">
        <v>843</v>
      </c>
      <c r="MC680" s="16" t="s">
        <v>843</v>
      </c>
      <c r="ME680" s="16" t="s">
        <v>11656</v>
      </c>
      <c r="MF680" s="16" t="s">
        <v>8847</v>
      </c>
      <c r="MR680" s="16" t="s">
        <v>474</v>
      </c>
      <c r="MS680" s="16" t="s">
        <v>12156</v>
      </c>
      <c r="NI680" s="16" t="s">
        <v>11658</v>
      </c>
      <c r="NR680" s="16" t="s">
        <v>451</v>
      </c>
      <c r="NS680" s="16" t="s">
        <v>462</v>
      </c>
      <c r="NT680" s="16" t="s">
        <v>482</v>
      </c>
      <c r="NU680" s="16">
        <v>0.79400000000000004</v>
      </c>
      <c r="NV680" s="16" t="s">
        <v>451</v>
      </c>
      <c r="NW680" s="16" t="s">
        <v>1181</v>
      </c>
      <c r="NX680" s="16" t="s">
        <v>1142</v>
      </c>
      <c r="OB680" s="16" t="s">
        <v>831</v>
      </c>
      <c r="OC680" s="16" t="s">
        <v>451</v>
      </c>
    </row>
    <row r="681" spans="1:393" x14ac:dyDescent="0.25">
      <c r="A681" s="16" t="s">
        <v>12226</v>
      </c>
      <c r="B681" s="16" t="s">
        <v>8732</v>
      </c>
      <c r="C681" s="16" t="s">
        <v>970</v>
      </c>
      <c r="D681" s="16" t="s">
        <v>844</v>
      </c>
      <c r="E681" s="16" t="s">
        <v>843</v>
      </c>
      <c r="F681" s="16" t="s">
        <v>843</v>
      </c>
      <c r="G681" s="16" t="s">
        <v>843</v>
      </c>
      <c r="H681" s="16" t="s">
        <v>843</v>
      </c>
      <c r="I681" s="16" t="s">
        <v>844</v>
      </c>
      <c r="J681" s="16" t="s">
        <v>843</v>
      </c>
      <c r="K681" s="16" t="s">
        <v>843</v>
      </c>
      <c r="L681" s="16" t="s">
        <v>843</v>
      </c>
      <c r="M681" s="16" t="s">
        <v>843</v>
      </c>
      <c r="N681" s="16" t="s">
        <v>843</v>
      </c>
      <c r="O681" s="16" t="s">
        <v>843</v>
      </c>
      <c r="Q681" s="16" t="s">
        <v>843</v>
      </c>
      <c r="R681" s="16">
        <v>33</v>
      </c>
      <c r="T681" s="16" t="s">
        <v>470</v>
      </c>
      <c r="U681" s="16" t="s">
        <v>844</v>
      </c>
      <c r="V681" s="16" t="s">
        <v>843</v>
      </c>
      <c r="W681" s="16" t="s">
        <v>844</v>
      </c>
      <c r="X681" s="16" t="s">
        <v>843</v>
      </c>
      <c r="Y681" s="16" t="s">
        <v>843</v>
      </c>
      <c r="Z681" s="16" t="s">
        <v>843</v>
      </c>
      <c r="AA681" s="16" t="s">
        <v>843</v>
      </c>
      <c r="AB681" s="16" t="s">
        <v>844</v>
      </c>
      <c r="AC681" s="16" t="s">
        <v>843</v>
      </c>
      <c r="AD681" s="16" t="s">
        <v>867</v>
      </c>
      <c r="BF681" s="16" t="s">
        <v>843</v>
      </c>
      <c r="JB681" s="16" t="s">
        <v>867</v>
      </c>
      <c r="JC681" s="16" t="s">
        <v>865</v>
      </c>
      <c r="JG681" s="16" t="s">
        <v>1056</v>
      </c>
      <c r="KO681" s="16" t="s">
        <v>10414</v>
      </c>
      <c r="KP681" s="16" t="s">
        <v>10413</v>
      </c>
      <c r="KQ681" s="16" t="s">
        <v>8694</v>
      </c>
      <c r="KR681" s="16" t="s">
        <v>12227</v>
      </c>
      <c r="KS681" s="16" t="s">
        <v>10415</v>
      </c>
      <c r="KT681" s="16" t="s">
        <v>9148</v>
      </c>
      <c r="KU681" s="16" t="s">
        <v>844</v>
      </c>
      <c r="KV681" s="16" t="s">
        <v>9148</v>
      </c>
      <c r="LC681" s="16" t="s">
        <v>10879</v>
      </c>
      <c r="LF681" s="16" t="s">
        <v>11654</v>
      </c>
      <c r="LJ681" s="16" t="s">
        <v>831</v>
      </c>
      <c r="LK681" s="16" t="s">
        <v>831</v>
      </c>
      <c r="LL681" s="16" t="s">
        <v>8756</v>
      </c>
      <c r="LM681" s="16" t="s">
        <v>8741</v>
      </c>
      <c r="LO681" s="16" t="s">
        <v>843</v>
      </c>
      <c r="LP681" s="16" t="s">
        <v>8732</v>
      </c>
      <c r="LQ681" s="16" t="s">
        <v>1056</v>
      </c>
      <c r="LR681" s="16" t="s">
        <v>844</v>
      </c>
      <c r="LS681" s="16" t="s">
        <v>1056</v>
      </c>
      <c r="LT681" s="16" t="s">
        <v>844</v>
      </c>
      <c r="LU681" s="16" t="s">
        <v>843</v>
      </c>
      <c r="LV681" s="16" t="s">
        <v>843</v>
      </c>
      <c r="LW681" s="16" t="s">
        <v>843</v>
      </c>
      <c r="LX681" s="16" t="s">
        <v>1056</v>
      </c>
      <c r="LY681" s="16" t="s">
        <v>843</v>
      </c>
      <c r="LZ681" s="16" t="s">
        <v>843</v>
      </c>
      <c r="MA681" s="16" t="s">
        <v>843</v>
      </c>
      <c r="MB681" s="16" t="s">
        <v>843</v>
      </c>
      <c r="MC681" s="16" t="s">
        <v>843</v>
      </c>
      <c r="ME681" s="16" t="s">
        <v>11656</v>
      </c>
      <c r="MF681" s="16" t="s">
        <v>8847</v>
      </c>
      <c r="MR681" s="16" t="s">
        <v>470</v>
      </c>
      <c r="MS681" s="16" t="s">
        <v>12156</v>
      </c>
      <c r="NI681" s="16" t="s">
        <v>11658</v>
      </c>
      <c r="NR681" s="16" t="s">
        <v>445</v>
      </c>
      <c r="NS681" s="16" t="s">
        <v>462</v>
      </c>
      <c r="NT681" s="16" t="s">
        <v>482</v>
      </c>
      <c r="NU681" s="16">
        <v>0.79400000000000004</v>
      </c>
      <c r="NV681" s="16" t="s">
        <v>445</v>
      </c>
      <c r="NW681" s="16" t="s">
        <v>1174</v>
      </c>
      <c r="NX681" s="16" t="s">
        <v>1142</v>
      </c>
      <c r="OB681" s="16" t="s">
        <v>831</v>
      </c>
      <c r="OC681" s="16" t="s">
        <v>445</v>
      </c>
    </row>
    <row r="682" spans="1:393" x14ac:dyDescent="0.25">
      <c r="A682" s="16" t="s">
        <v>12228</v>
      </c>
      <c r="B682" s="16" t="s">
        <v>844</v>
      </c>
      <c r="C682" s="16" t="s">
        <v>972</v>
      </c>
      <c r="D682" s="16" t="s">
        <v>844</v>
      </c>
      <c r="E682" s="16" t="s">
        <v>843</v>
      </c>
      <c r="F682" s="16" t="s">
        <v>843</v>
      </c>
      <c r="G682" s="16" t="s">
        <v>843</v>
      </c>
      <c r="H682" s="16" t="s">
        <v>843</v>
      </c>
      <c r="I682" s="16" t="s">
        <v>843</v>
      </c>
      <c r="J682" s="16" t="s">
        <v>843</v>
      </c>
      <c r="K682" s="16" t="s">
        <v>843</v>
      </c>
      <c r="L682" s="16" t="s">
        <v>843</v>
      </c>
      <c r="M682" s="16" t="s">
        <v>843</v>
      </c>
      <c r="N682" s="16" t="s">
        <v>843</v>
      </c>
      <c r="O682" s="16" t="s">
        <v>843</v>
      </c>
      <c r="Q682" s="16" t="s">
        <v>844</v>
      </c>
      <c r="R682" s="16">
        <v>32</v>
      </c>
      <c r="T682" s="16" t="s">
        <v>470</v>
      </c>
      <c r="U682" s="16" t="s">
        <v>844</v>
      </c>
      <c r="V682" s="16" t="s">
        <v>843</v>
      </c>
      <c r="W682" s="16" t="s">
        <v>844</v>
      </c>
      <c r="X682" s="16" t="s">
        <v>843</v>
      </c>
      <c r="Y682" s="16" t="s">
        <v>843</v>
      </c>
      <c r="Z682" s="16" t="s">
        <v>843</v>
      </c>
      <c r="AA682" s="16" t="s">
        <v>843</v>
      </c>
      <c r="AB682" s="16" t="s">
        <v>844</v>
      </c>
      <c r="AC682" s="16" t="s">
        <v>843</v>
      </c>
      <c r="AD682" s="16" t="s">
        <v>867</v>
      </c>
      <c r="AF682" s="16" t="s">
        <v>11659</v>
      </c>
      <c r="AG682" s="16" t="s">
        <v>11725</v>
      </c>
      <c r="AH682" s="16" t="s">
        <v>844</v>
      </c>
      <c r="AI682" s="16" t="s">
        <v>844</v>
      </c>
      <c r="AJ682" s="16" t="s">
        <v>843</v>
      </c>
      <c r="AK682" s="16" t="s">
        <v>843</v>
      </c>
      <c r="AL682" s="16" t="s">
        <v>844</v>
      </c>
      <c r="AM682" s="16" t="s">
        <v>844</v>
      </c>
      <c r="AN682" s="16" t="s">
        <v>843</v>
      </c>
      <c r="AO682" s="16" t="s">
        <v>843</v>
      </c>
      <c r="AP682" s="16" t="s">
        <v>843</v>
      </c>
      <c r="AQ682" s="16" t="s">
        <v>844</v>
      </c>
      <c r="AR682" s="16" t="s">
        <v>4433</v>
      </c>
      <c r="AS682" s="16" t="s">
        <v>843</v>
      </c>
      <c r="AT682" s="16" t="s">
        <v>843</v>
      </c>
      <c r="AU682" s="16" t="s">
        <v>843</v>
      </c>
      <c r="AV682" s="16" t="s">
        <v>843</v>
      </c>
      <c r="AW682" s="16" t="s">
        <v>843</v>
      </c>
      <c r="AX682" s="16" t="s">
        <v>843</v>
      </c>
      <c r="AY682" s="16" t="s">
        <v>844</v>
      </c>
      <c r="BF682" s="16" t="s">
        <v>844</v>
      </c>
      <c r="BH682" s="16" t="s">
        <v>7383</v>
      </c>
      <c r="BI682" s="16" t="s">
        <v>7785</v>
      </c>
      <c r="BJ682" s="16" t="s">
        <v>843</v>
      </c>
      <c r="BK682" s="16" t="s">
        <v>843</v>
      </c>
      <c r="BL682" s="16" t="s">
        <v>843</v>
      </c>
      <c r="BM682" s="16" t="s">
        <v>843</v>
      </c>
      <c r="BN682" s="16" t="s">
        <v>843</v>
      </c>
      <c r="BO682" s="16" t="s">
        <v>844</v>
      </c>
      <c r="BP682" s="16" t="s">
        <v>843</v>
      </c>
      <c r="BQ682" s="16" t="s">
        <v>843</v>
      </c>
      <c r="DX682" s="16" t="s">
        <v>865</v>
      </c>
      <c r="ES682" s="16" t="s">
        <v>865</v>
      </c>
      <c r="EU682" s="16" t="s">
        <v>7810</v>
      </c>
      <c r="EV682" s="16" t="s">
        <v>865</v>
      </c>
      <c r="FT682" s="16" t="s">
        <v>865</v>
      </c>
      <c r="HC682" s="16" t="s">
        <v>865</v>
      </c>
      <c r="JA682" s="16" t="s">
        <v>4819</v>
      </c>
      <c r="JB682" s="16" t="s">
        <v>867</v>
      </c>
      <c r="JC682" s="16" t="s">
        <v>865</v>
      </c>
      <c r="JG682" s="16" t="s">
        <v>1056</v>
      </c>
      <c r="JV682" s="16">
        <v>40</v>
      </c>
      <c r="JW682" s="16" t="s">
        <v>7603</v>
      </c>
      <c r="JY682" s="16">
        <v>10000</v>
      </c>
      <c r="JZ682" s="16" t="s">
        <v>4883</v>
      </c>
      <c r="KB682" s="16" t="s">
        <v>7616</v>
      </c>
      <c r="KD682" s="16" t="s">
        <v>4917</v>
      </c>
      <c r="KE682" s="16" t="s">
        <v>7277</v>
      </c>
      <c r="KF682" s="16" t="s">
        <v>4932</v>
      </c>
      <c r="KH682" s="16" t="s">
        <v>7639</v>
      </c>
      <c r="KI682" s="16" t="s">
        <v>4843</v>
      </c>
      <c r="KO682" s="16" t="s">
        <v>10418</v>
      </c>
      <c r="KP682" s="16" t="s">
        <v>10417</v>
      </c>
      <c r="KQ682" s="16" t="s">
        <v>8694</v>
      </c>
      <c r="KR682" s="16" t="s">
        <v>12229</v>
      </c>
      <c r="KS682" s="16" t="s">
        <v>10419</v>
      </c>
      <c r="KT682" s="16" t="s">
        <v>8696</v>
      </c>
      <c r="KU682" s="16" t="s">
        <v>844</v>
      </c>
      <c r="KV682" s="16" t="s">
        <v>8696</v>
      </c>
      <c r="KW682" s="16" t="s">
        <v>851</v>
      </c>
      <c r="KY682" s="16" t="s">
        <v>486</v>
      </c>
      <c r="LC682" s="16" t="s">
        <v>10879</v>
      </c>
      <c r="LF682" s="16" t="s">
        <v>11654</v>
      </c>
      <c r="LI682" s="16" t="s">
        <v>11655</v>
      </c>
      <c r="LJ682" s="16" t="s">
        <v>831</v>
      </c>
      <c r="LK682" s="16" t="s">
        <v>831</v>
      </c>
      <c r="LL682" s="16" t="s">
        <v>8756</v>
      </c>
      <c r="LM682" s="16" t="s">
        <v>8741</v>
      </c>
      <c r="LO682" s="16" t="s">
        <v>844</v>
      </c>
      <c r="LP682" s="16" t="s">
        <v>844</v>
      </c>
      <c r="LQ682" s="16" t="s">
        <v>844</v>
      </c>
      <c r="LR682" s="16" t="s">
        <v>844</v>
      </c>
      <c r="LS682" s="16" t="s">
        <v>844</v>
      </c>
      <c r="LT682" s="16" t="s">
        <v>843</v>
      </c>
      <c r="LU682" s="16" t="s">
        <v>843</v>
      </c>
      <c r="LV682" s="16" t="s">
        <v>843</v>
      </c>
      <c r="LW682" s="16" t="s">
        <v>843</v>
      </c>
      <c r="LX682" s="16" t="s">
        <v>844</v>
      </c>
      <c r="LY682" s="16" t="s">
        <v>843</v>
      </c>
      <c r="LZ682" s="16" t="s">
        <v>843</v>
      </c>
      <c r="MA682" s="16" t="s">
        <v>843</v>
      </c>
      <c r="MB682" s="16" t="s">
        <v>843</v>
      </c>
      <c r="MC682" s="16" t="s">
        <v>844</v>
      </c>
      <c r="ME682" s="16" t="s">
        <v>11656</v>
      </c>
      <c r="MF682" s="16" t="s">
        <v>8847</v>
      </c>
      <c r="MG682" s="16" t="s">
        <v>1840</v>
      </c>
      <c r="MH682" s="16" t="s">
        <v>11668</v>
      </c>
      <c r="MI682" s="16" t="s">
        <v>11668</v>
      </c>
      <c r="MK682" s="16" t="s">
        <v>9015</v>
      </c>
      <c r="ML682" s="16" t="s">
        <v>1790</v>
      </c>
      <c r="MM682" s="16" t="s">
        <v>487</v>
      </c>
      <c r="MN682" s="16" t="s">
        <v>1798</v>
      </c>
      <c r="MO682" s="16" t="s">
        <v>1813</v>
      </c>
      <c r="MP682" s="16" t="s">
        <v>13846</v>
      </c>
      <c r="MR682" s="16" t="s">
        <v>470</v>
      </c>
      <c r="MS682" s="16" t="s">
        <v>12156</v>
      </c>
      <c r="MT682" s="16" t="s">
        <v>9009</v>
      </c>
      <c r="MU682" s="16" t="s">
        <v>817</v>
      </c>
      <c r="NC682" s="16" t="s">
        <v>486</v>
      </c>
      <c r="ND682" s="16" t="s">
        <v>486</v>
      </c>
      <c r="NE682" s="16" t="s">
        <v>486</v>
      </c>
      <c r="NG682" s="16" t="s">
        <v>1369</v>
      </c>
      <c r="NH682" s="16" t="s">
        <v>1913</v>
      </c>
      <c r="NI682" s="16" t="s">
        <v>11658</v>
      </c>
      <c r="NJ682" s="16" t="s">
        <v>9102</v>
      </c>
      <c r="NK682" s="16" t="s">
        <v>11753</v>
      </c>
      <c r="NR682" s="16" t="s">
        <v>445</v>
      </c>
      <c r="NS682" s="16" t="s">
        <v>462</v>
      </c>
      <c r="NT682" s="16" t="s">
        <v>478</v>
      </c>
      <c r="NU682" s="16">
        <v>1.1910000000000001</v>
      </c>
      <c r="NV682" s="16" t="s">
        <v>445</v>
      </c>
      <c r="NW682" s="16" t="s">
        <v>1174</v>
      </c>
      <c r="NX682" s="16" t="s">
        <v>1142</v>
      </c>
      <c r="OB682" s="16" t="s">
        <v>831</v>
      </c>
      <c r="OC682" s="16" t="s">
        <v>445</v>
      </c>
    </row>
    <row r="683" spans="1:393" x14ac:dyDescent="0.25">
      <c r="A683" s="16" t="s">
        <v>12230</v>
      </c>
      <c r="B683" s="16" t="s">
        <v>1056</v>
      </c>
      <c r="C683" s="16" t="s">
        <v>972</v>
      </c>
      <c r="D683" s="16" t="s">
        <v>844</v>
      </c>
      <c r="E683" s="16" t="s">
        <v>843</v>
      </c>
      <c r="F683" s="16" t="s">
        <v>843</v>
      </c>
      <c r="G683" s="16" t="s">
        <v>843</v>
      </c>
      <c r="H683" s="16" t="s">
        <v>843</v>
      </c>
      <c r="I683" s="16" t="s">
        <v>843</v>
      </c>
      <c r="J683" s="16" t="s">
        <v>843</v>
      </c>
      <c r="K683" s="16" t="s">
        <v>843</v>
      </c>
      <c r="L683" s="16" t="s">
        <v>843</v>
      </c>
      <c r="M683" s="16" t="s">
        <v>843</v>
      </c>
      <c r="N683" s="16" t="s">
        <v>843</v>
      </c>
      <c r="O683" s="16" t="s">
        <v>843</v>
      </c>
      <c r="Q683" s="16" t="s">
        <v>844</v>
      </c>
      <c r="R683" s="16">
        <v>7</v>
      </c>
      <c r="T683" s="16" t="s">
        <v>474</v>
      </c>
      <c r="U683" s="16" t="s">
        <v>843</v>
      </c>
      <c r="V683" s="16" t="s">
        <v>844</v>
      </c>
      <c r="W683" s="16" t="s">
        <v>843</v>
      </c>
      <c r="X683" s="16" t="s">
        <v>843</v>
      </c>
      <c r="Y683" s="16" t="s">
        <v>843</v>
      </c>
      <c r="Z683" s="16" t="s">
        <v>844</v>
      </c>
      <c r="AA683" s="16" t="s">
        <v>843</v>
      </c>
      <c r="AB683" s="16" t="s">
        <v>843</v>
      </c>
      <c r="AC683" s="16" t="s">
        <v>844</v>
      </c>
      <c r="AF683" s="16" t="s">
        <v>11659</v>
      </c>
      <c r="AG683" s="16" t="s">
        <v>11691</v>
      </c>
      <c r="AH683" s="16" t="s">
        <v>844</v>
      </c>
      <c r="AI683" s="16" t="s">
        <v>843</v>
      </c>
      <c r="AJ683" s="16" t="s">
        <v>843</v>
      </c>
      <c r="AK683" s="16" t="s">
        <v>843</v>
      </c>
      <c r="AL683" s="16" t="s">
        <v>844</v>
      </c>
      <c r="AM683" s="16" t="s">
        <v>844</v>
      </c>
      <c r="AN683" s="16" t="s">
        <v>843</v>
      </c>
      <c r="AO683" s="16" t="s">
        <v>843</v>
      </c>
      <c r="AP683" s="16" t="s">
        <v>843</v>
      </c>
      <c r="AQ683" s="16" t="s">
        <v>844</v>
      </c>
      <c r="AR683" s="16" t="s">
        <v>4433</v>
      </c>
      <c r="AS683" s="16" t="s">
        <v>843</v>
      </c>
      <c r="AT683" s="16" t="s">
        <v>843</v>
      </c>
      <c r="AU683" s="16" t="s">
        <v>843</v>
      </c>
      <c r="AV683" s="16" t="s">
        <v>843</v>
      </c>
      <c r="AW683" s="16" t="s">
        <v>843</v>
      </c>
      <c r="AX683" s="16" t="s">
        <v>843</v>
      </c>
      <c r="AY683" s="16" t="s">
        <v>844</v>
      </c>
      <c r="BF683" s="16" t="s">
        <v>844</v>
      </c>
      <c r="BI683" s="16" t="s">
        <v>7776</v>
      </c>
      <c r="BJ683" s="16" t="s">
        <v>843</v>
      </c>
      <c r="BK683" s="16" t="s">
        <v>843</v>
      </c>
      <c r="BL683" s="16" t="s">
        <v>844</v>
      </c>
      <c r="BM683" s="16" t="s">
        <v>843</v>
      </c>
      <c r="BN683" s="16" t="s">
        <v>843</v>
      </c>
      <c r="BO683" s="16" t="s">
        <v>843</v>
      </c>
      <c r="BP683" s="16" t="s">
        <v>843</v>
      </c>
      <c r="BQ683" s="16" t="s">
        <v>843</v>
      </c>
      <c r="BR683" s="16" t="s">
        <v>7799</v>
      </c>
      <c r="BS683" s="16" t="s">
        <v>843</v>
      </c>
      <c r="BT683" s="16" t="s">
        <v>843</v>
      </c>
      <c r="BU683" s="16" t="s">
        <v>843</v>
      </c>
      <c r="BV683" s="16" t="s">
        <v>844</v>
      </c>
      <c r="BW683" s="16" t="s">
        <v>843</v>
      </c>
      <c r="BX683" s="16" t="s">
        <v>843</v>
      </c>
      <c r="BY683" s="16" t="s">
        <v>843</v>
      </c>
      <c r="BZ683" s="16" t="s">
        <v>843</v>
      </c>
      <c r="CA683" s="16" t="s">
        <v>843</v>
      </c>
      <c r="CC683" s="16" t="s">
        <v>867</v>
      </c>
      <c r="CD683" s="16" t="s">
        <v>6834</v>
      </c>
      <c r="CE683" s="16" t="s">
        <v>7537</v>
      </c>
      <c r="DN683" s="16" t="s">
        <v>4411</v>
      </c>
      <c r="DQ683" s="16" t="s">
        <v>7093</v>
      </c>
      <c r="DR683" s="16" t="s">
        <v>865</v>
      </c>
      <c r="DX683" s="16" t="s">
        <v>865</v>
      </c>
      <c r="ES683" s="16" t="s">
        <v>865</v>
      </c>
      <c r="EU683" s="16" t="s">
        <v>7810</v>
      </c>
      <c r="EV683" s="16" t="s">
        <v>865</v>
      </c>
      <c r="HC683" s="16" t="s">
        <v>865</v>
      </c>
      <c r="KO683" s="16" t="s">
        <v>10418</v>
      </c>
      <c r="KP683" s="16" t="s">
        <v>10417</v>
      </c>
      <c r="KQ683" s="16" t="s">
        <v>8694</v>
      </c>
      <c r="KR683" s="16" t="s">
        <v>12231</v>
      </c>
      <c r="KS683" s="16" t="s">
        <v>10419</v>
      </c>
      <c r="KT683" s="16" t="s">
        <v>8696</v>
      </c>
      <c r="KU683" s="16" t="s">
        <v>844</v>
      </c>
      <c r="KV683" s="16" t="s">
        <v>8696</v>
      </c>
      <c r="KW683" s="16" t="s">
        <v>851</v>
      </c>
      <c r="KY683" s="16" t="s">
        <v>486</v>
      </c>
      <c r="LB683" s="16" t="s">
        <v>11653</v>
      </c>
      <c r="LC683" s="16" t="s">
        <v>10879</v>
      </c>
      <c r="LF683" s="16" t="s">
        <v>11654</v>
      </c>
      <c r="LI683" s="16" t="s">
        <v>11655</v>
      </c>
      <c r="LM683" s="16" t="s">
        <v>8741</v>
      </c>
      <c r="LO683" s="16" t="s">
        <v>844</v>
      </c>
      <c r="LP683" s="16" t="s">
        <v>844</v>
      </c>
      <c r="LQ683" s="16" t="s">
        <v>844</v>
      </c>
      <c r="LR683" s="16" t="s">
        <v>844</v>
      </c>
      <c r="LS683" s="16" t="s">
        <v>844</v>
      </c>
      <c r="LT683" s="16" t="s">
        <v>843</v>
      </c>
      <c r="LU683" s="16" t="s">
        <v>843</v>
      </c>
      <c r="LV683" s="16" t="s">
        <v>843</v>
      </c>
      <c r="LW683" s="16" t="s">
        <v>843</v>
      </c>
      <c r="LX683" s="16" t="s">
        <v>844</v>
      </c>
      <c r="LY683" s="16" t="s">
        <v>843</v>
      </c>
      <c r="LZ683" s="16" t="s">
        <v>843</v>
      </c>
      <c r="MA683" s="16" t="s">
        <v>843</v>
      </c>
      <c r="MB683" s="16" t="s">
        <v>843</v>
      </c>
      <c r="MC683" s="16" t="s">
        <v>844</v>
      </c>
      <c r="ME683" s="16" t="s">
        <v>11677</v>
      </c>
      <c r="MF683" s="16" t="s">
        <v>8847</v>
      </c>
      <c r="MR683" s="16" t="s">
        <v>474</v>
      </c>
      <c r="MS683" s="16" t="s">
        <v>12156</v>
      </c>
      <c r="MT683" s="16" t="s">
        <v>9009</v>
      </c>
      <c r="MV683" s="16" t="s">
        <v>487</v>
      </c>
      <c r="MW683" s="16" t="s">
        <v>1263</v>
      </c>
      <c r="MX683" s="16" t="s">
        <v>1262</v>
      </c>
      <c r="MY683" s="16" t="s">
        <v>486</v>
      </c>
      <c r="MZ683" s="16" t="s">
        <v>487</v>
      </c>
      <c r="NA683" s="16" t="s">
        <v>486</v>
      </c>
      <c r="NC683" s="16" t="s">
        <v>486</v>
      </c>
      <c r="NE683" s="16" t="s">
        <v>486</v>
      </c>
      <c r="NI683" s="16" t="s">
        <v>11658</v>
      </c>
      <c r="NL683" s="16" t="s">
        <v>844</v>
      </c>
      <c r="NS683" s="16" t="s">
        <v>462</v>
      </c>
      <c r="NT683" s="16" t="s">
        <v>478</v>
      </c>
      <c r="NU683" s="16">
        <v>1.1910000000000001</v>
      </c>
      <c r="NV683" s="16" t="s">
        <v>860</v>
      </c>
      <c r="NW683" s="16" t="s">
        <v>1182</v>
      </c>
      <c r="NX683" s="16" t="s">
        <v>1142</v>
      </c>
      <c r="NY683" s="16" t="s">
        <v>1122</v>
      </c>
      <c r="NZ683" s="16" t="s">
        <v>938</v>
      </c>
    </row>
    <row r="684" spans="1:393" x14ac:dyDescent="0.25">
      <c r="A684" s="16" t="s">
        <v>12232</v>
      </c>
      <c r="B684" s="16" t="s">
        <v>844</v>
      </c>
      <c r="C684" s="16" t="s">
        <v>972</v>
      </c>
      <c r="D684" s="16" t="s">
        <v>844</v>
      </c>
      <c r="E684" s="16" t="s">
        <v>843</v>
      </c>
      <c r="F684" s="16" t="s">
        <v>843</v>
      </c>
      <c r="G684" s="16" t="s">
        <v>843</v>
      </c>
      <c r="H684" s="16" t="s">
        <v>843</v>
      </c>
      <c r="I684" s="16" t="s">
        <v>843</v>
      </c>
      <c r="J684" s="16" t="s">
        <v>843</v>
      </c>
      <c r="K684" s="16" t="s">
        <v>843</v>
      </c>
      <c r="L684" s="16" t="s">
        <v>843</v>
      </c>
      <c r="M684" s="16" t="s">
        <v>843</v>
      </c>
      <c r="N684" s="16" t="s">
        <v>843</v>
      </c>
      <c r="O684" s="16" t="s">
        <v>843</v>
      </c>
      <c r="Q684" s="16" t="s">
        <v>844</v>
      </c>
      <c r="R684" s="16">
        <v>59</v>
      </c>
      <c r="T684" s="16" t="s">
        <v>470</v>
      </c>
      <c r="U684" s="16" t="s">
        <v>844</v>
      </c>
      <c r="V684" s="16" t="s">
        <v>843</v>
      </c>
      <c r="W684" s="16" t="s">
        <v>844</v>
      </c>
      <c r="X684" s="16" t="s">
        <v>843</v>
      </c>
      <c r="Y684" s="16" t="s">
        <v>843</v>
      </c>
      <c r="Z684" s="16" t="s">
        <v>843</v>
      </c>
      <c r="AA684" s="16" t="s">
        <v>843</v>
      </c>
      <c r="AB684" s="16" t="s">
        <v>843</v>
      </c>
      <c r="AC684" s="16" t="s">
        <v>843</v>
      </c>
      <c r="AD684" s="16" t="s">
        <v>867</v>
      </c>
      <c r="AF684" s="16" t="s">
        <v>11673</v>
      </c>
      <c r="AG684" s="16" t="s">
        <v>11652</v>
      </c>
      <c r="AH684" s="16" t="s">
        <v>844</v>
      </c>
      <c r="AI684" s="16" t="s">
        <v>843</v>
      </c>
      <c r="AJ684" s="16" t="s">
        <v>844</v>
      </c>
      <c r="AK684" s="16" t="s">
        <v>843</v>
      </c>
      <c r="AL684" s="16" t="s">
        <v>844</v>
      </c>
      <c r="AM684" s="16" t="s">
        <v>844</v>
      </c>
      <c r="AN684" s="16" t="s">
        <v>843</v>
      </c>
      <c r="AO684" s="16" t="s">
        <v>843</v>
      </c>
      <c r="AP684" s="16" t="s">
        <v>843</v>
      </c>
      <c r="AQ684" s="16" t="s">
        <v>844</v>
      </c>
      <c r="AR684" s="16" t="s">
        <v>4415</v>
      </c>
      <c r="AS684" s="16" t="s">
        <v>844</v>
      </c>
      <c r="AT684" s="16" t="s">
        <v>843</v>
      </c>
      <c r="AU684" s="16" t="s">
        <v>843</v>
      </c>
      <c r="AV684" s="16" t="s">
        <v>843</v>
      </c>
      <c r="AW684" s="16" t="s">
        <v>843</v>
      </c>
      <c r="AX684" s="16" t="s">
        <v>843</v>
      </c>
      <c r="AY684" s="16" t="s">
        <v>843</v>
      </c>
      <c r="AZ684" s="16" t="s">
        <v>4437</v>
      </c>
      <c r="BF684" s="16" t="s">
        <v>844</v>
      </c>
      <c r="BH684" s="16" t="s">
        <v>7380</v>
      </c>
      <c r="BI684" s="16" t="s">
        <v>7785</v>
      </c>
      <c r="BJ684" s="16" t="s">
        <v>843</v>
      </c>
      <c r="BK684" s="16" t="s">
        <v>843</v>
      </c>
      <c r="BL684" s="16" t="s">
        <v>843</v>
      </c>
      <c r="BM684" s="16" t="s">
        <v>843</v>
      </c>
      <c r="BN684" s="16" t="s">
        <v>843</v>
      </c>
      <c r="BO684" s="16" t="s">
        <v>844</v>
      </c>
      <c r="BP684" s="16" t="s">
        <v>843</v>
      </c>
      <c r="BQ684" s="16" t="s">
        <v>843</v>
      </c>
      <c r="DX684" s="16" t="s">
        <v>865</v>
      </c>
      <c r="ES684" s="16" t="s">
        <v>867</v>
      </c>
      <c r="EU684" s="16" t="s">
        <v>7813</v>
      </c>
      <c r="EV684" s="16" t="s">
        <v>865</v>
      </c>
      <c r="HC684" s="16" t="s">
        <v>865</v>
      </c>
      <c r="JA684" s="16" t="s">
        <v>4813</v>
      </c>
      <c r="JB684" s="16" t="s">
        <v>865</v>
      </c>
      <c r="JC684" s="16" t="s">
        <v>865</v>
      </c>
      <c r="JD684" s="16" t="s">
        <v>865</v>
      </c>
      <c r="JE684" s="16" t="s">
        <v>865</v>
      </c>
      <c r="JF684" s="16" t="s">
        <v>865</v>
      </c>
      <c r="JG684" s="16" t="s">
        <v>843</v>
      </c>
      <c r="JH684" s="16" t="s">
        <v>7577</v>
      </c>
      <c r="JJ684" s="16" t="s">
        <v>864</v>
      </c>
      <c r="KF684" s="16" t="s">
        <v>4926</v>
      </c>
      <c r="KI684" s="16" t="s">
        <v>4982</v>
      </c>
      <c r="KK684" s="16" t="s">
        <v>4901</v>
      </c>
      <c r="KM684" s="16" t="s">
        <v>7610</v>
      </c>
      <c r="KO684" s="16" t="s">
        <v>10422</v>
      </c>
      <c r="KP684" s="16" t="s">
        <v>10421</v>
      </c>
      <c r="KQ684" s="16" t="s">
        <v>8694</v>
      </c>
      <c r="KR684" s="16" t="s">
        <v>12233</v>
      </c>
      <c r="KS684" s="16" t="s">
        <v>10423</v>
      </c>
      <c r="KT684" s="16" t="s">
        <v>8696</v>
      </c>
      <c r="KU684" s="16" t="s">
        <v>844</v>
      </c>
      <c r="KV684" s="16" t="s">
        <v>8696</v>
      </c>
      <c r="KW684" s="16" t="s">
        <v>851</v>
      </c>
      <c r="KY684" s="16" t="s">
        <v>486</v>
      </c>
      <c r="LC684" s="16" t="s">
        <v>10879</v>
      </c>
      <c r="LF684" s="16" t="s">
        <v>11654</v>
      </c>
      <c r="LI684" s="16" t="s">
        <v>11655</v>
      </c>
      <c r="LJ684" s="16" t="s">
        <v>843</v>
      </c>
      <c r="LM684" s="16" t="s">
        <v>8741</v>
      </c>
      <c r="LO684" s="16" t="s">
        <v>1056</v>
      </c>
      <c r="LP684" s="16" t="s">
        <v>1056</v>
      </c>
      <c r="LQ684" s="16" t="s">
        <v>8732</v>
      </c>
      <c r="LR684" s="16" t="s">
        <v>844</v>
      </c>
      <c r="LS684" s="16" t="s">
        <v>1056</v>
      </c>
      <c r="LT684" s="16" t="s">
        <v>843</v>
      </c>
      <c r="LU684" s="16" t="s">
        <v>843</v>
      </c>
      <c r="LV684" s="16" t="s">
        <v>843</v>
      </c>
      <c r="LW684" s="16" t="s">
        <v>844</v>
      </c>
      <c r="LX684" s="16" t="s">
        <v>844</v>
      </c>
      <c r="LY684" s="16" t="s">
        <v>843</v>
      </c>
      <c r="LZ684" s="16" t="s">
        <v>844</v>
      </c>
      <c r="MA684" s="16" t="s">
        <v>843</v>
      </c>
      <c r="MB684" s="16" t="s">
        <v>843</v>
      </c>
      <c r="MC684" s="16" t="s">
        <v>844</v>
      </c>
      <c r="ME684" s="16" t="s">
        <v>11656</v>
      </c>
      <c r="MF684" s="16" t="s">
        <v>8847</v>
      </c>
      <c r="MJ684" s="16" t="s">
        <v>1839</v>
      </c>
      <c r="MO684" s="16" t="s">
        <v>1817</v>
      </c>
      <c r="MP684" s="16" t="s">
        <v>1829</v>
      </c>
      <c r="MQ684" s="16" t="s">
        <v>1781</v>
      </c>
      <c r="MR684" s="16" t="s">
        <v>470</v>
      </c>
      <c r="MS684" s="16" t="s">
        <v>12156</v>
      </c>
      <c r="MT684" s="16" t="s">
        <v>9015</v>
      </c>
      <c r="MU684" s="16" t="s">
        <v>817</v>
      </c>
      <c r="NC684" s="16" t="s">
        <v>487</v>
      </c>
      <c r="NE684" s="16" t="s">
        <v>486</v>
      </c>
      <c r="NG684" s="16" t="s">
        <v>1376</v>
      </c>
      <c r="NI684" s="16" t="s">
        <v>11658</v>
      </c>
      <c r="NS684" s="16" t="s">
        <v>462</v>
      </c>
      <c r="NT684" s="16" t="s">
        <v>478</v>
      </c>
      <c r="NU684" s="16">
        <v>1.1910000000000001</v>
      </c>
      <c r="NV684" s="16" t="s">
        <v>451</v>
      </c>
      <c r="NW684" s="16" t="s">
        <v>1175</v>
      </c>
      <c r="NX684" s="16" t="s">
        <v>1142</v>
      </c>
      <c r="OC684" s="16" t="s">
        <v>451</v>
      </c>
    </row>
    <row r="685" spans="1:393" x14ac:dyDescent="0.25">
      <c r="A685" s="16" t="s">
        <v>12234</v>
      </c>
      <c r="B685" s="16" t="s">
        <v>1056</v>
      </c>
      <c r="C685" s="16" t="s">
        <v>972</v>
      </c>
      <c r="D685" s="16" t="s">
        <v>844</v>
      </c>
      <c r="E685" s="16" t="s">
        <v>843</v>
      </c>
      <c r="F685" s="16" t="s">
        <v>843</v>
      </c>
      <c r="G685" s="16" t="s">
        <v>843</v>
      </c>
      <c r="H685" s="16" t="s">
        <v>843</v>
      </c>
      <c r="I685" s="16" t="s">
        <v>843</v>
      </c>
      <c r="J685" s="16" t="s">
        <v>843</v>
      </c>
      <c r="K685" s="16" t="s">
        <v>843</v>
      </c>
      <c r="L685" s="16" t="s">
        <v>843</v>
      </c>
      <c r="M685" s="16" t="s">
        <v>843</v>
      </c>
      <c r="N685" s="16" t="s">
        <v>843</v>
      </c>
      <c r="O685" s="16" t="s">
        <v>843</v>
      </c>
      <c r="Q685" s="16" t="s">
        <v>844</v>
      </c>
      <c r="R685" s="16">
        <v>35</v>
      </c>
      <c r="T685" s="16" t="s">
        <v>470</v>
      </c>
      <c r="U685" s="16" t="s">
        <v>844</v>
      </c>
      <c r="V685" s="16" t="s">
        <v>843</v>
      </c>
      <c r="W685" s="16" t="s">
        <v>844</v>
      </c>
      <c r="X685" s="16" t="s">
        <v>843</v>
      </c>
      <c r="Y685" s="16" t="s">
        <v>843</v>
      </c>
      <c r="Z685" s="16" t="s">
        <v>843</v>
      </c>
      <c r="AA685" s="16" t="s">
        <v>843</v>
      </c>
      <c r="AB685" s="16" t="s">
        <v>844</v>
      </c>
      <c r="AC685" s="16" t="s">
        <v>843</v>
      </c>
      <c r="AD685" s="16" t="s">
        <v>867</v>
      </c>
      <c r="AF685" s="16" t="s">
        <v>11673</v>
      </c>
      <c r="AG685" s="16" t="s">
        <v>11671</v>
      </c>
      <c r="AH685" s="16" t="s">
        <v>844</v>
      </c>
      <c r="AI685" s="16" t="s">
        <v>844</v>
      </c>
      <c r="AJ685" s="16" t="s">
        <v>843</v>
      </c>
      <c r="AK685" s="16" t="s">
        <v>843</v>
      </c>
      <c r="AL685" s="16" t="s">
        <v>844</v>
      </c>
      <c r="AM685" s="16" t="s">
        <v>843</v>
      </c>
      <c r="AN685" s="16" t="s">
        <v>843</v>
      </c>
      <c r="AO685" s="16" t="s">
        <v>843</v>
      </c>
      <c r="AP685" s="16" t="s">
        <v>843</v>
      </c>
      <c r="AQ685" s="16" t="s">
        <v>843</v>
      </c>
      <c r="AR685" s="16" t="s">
        <v>4433</v>
      </c>
      <c r="AS685" s="16" t="s">
        <v>843</v>
      </c>
      <c r="AT685" s="16" t="s">
        <v>843</v>
      </c>
      <c r="AU685" s="16" t="s">
        <v>843</v>
      </c>
      <c r="AV685" s="16" t="s">
        <v>843</v>
      </c>
      <c r="AW685" s="16" t="s">
        <v>843</v>
      </c>
      <c r="AX685" s="16" t="s">
        <v>843</v>
      </c>
      <c r="AY685" s="16" t="s">
        <v>844</v>
      </c>
      <c r="BF685" s="16" t="s">
        <v>843</v>
      </c>
      <c r="BH685" s="16" t="s">
        <v>7380</v>
      </c>
      <c r="BI685" s="16" t="s">
        <v>7785</v>
      </c>
      <c r="BJ685" s="16" t="s">
        <v>843</v>
      </c>
      <c r="BK685" s="16" t="s">
        <v>843</v>
      </c>
      <c r="BL685" s="16" t="s">
        <v>843</v>
      </c>
      <c r="BM685" s="16" t="s">
        <v>843</v>
      </c>
      <c r="BN685" s="16" t="s">
        <v>843</v>
      </c>
      <c r="BO685" s="16" t="s">
        <v>844</v>
      </c>
      <c r="BP685" s="16" t="s">
        <v>843</v>
      </c>
      <c r="BQ685" s="16" t="s">
        <v>843</v>
      </c>
      <c r="DX685" s="16" t="s">
        <v>865</v>
      </c>
      <c r="ES685" s="16" t="s">
        <v>865</v>
      </c>
      <c r="EU685" s="16" t="s">
        <v>7810</v>
      </c>
      <c r="EV685" s="16" t="s">
        <v>865</v>
      </c>
      <c r="FT685" s="16" t="s">
        <v>865</v>
      </c>
      <c r="HC685" s="16" t="s">
        <v>865</v>
      </c>
      <c r="JA685" s="16" t="s">
        <v>4822</v>
      </c>
      <c r="JB685" s="16" t="s">
        <v>867</v>
      </c>
      <c r="JC685" s="16" t="s">
        <v>865</v>
      </c>
      <c r="JG685" s="16" t="s">
        <v>1056</v>
      </c>
      <c r="JV685" s="16">
        <v>40</v>
      </c>
      <c r="JW685" s="16" t="s">
        <v>7603</v>
      </c>
      <c r="JY685" s="16">
        <v>9000</v>
      </c>
      <c r="JZ685" s="16" t="s">
        <v>4910</v>
      </c>
      <c r="KB685" s="16" t="s">
        <v>7616</v>
      </c>
      <c r="KD685" s="16" t="s">
        <v>864</v>
      </c>
      <c r="KE685" s="16" t="s">
        <v>7277</v>
      </c>
      <c r="KF685" s="16" t="s">
        <v>4932</v>
      </c>
      <c r="KH685" s="16" t="s">
        <v>864</v>
      </c>
      <c r="KI685" s="16" t="s">
        <v>4843</v>
      </c>
      <c r="KO685" s="16" t="s">
        <v>10422</v>
      </c>
      <c r="KP685" s="16" t="s">
        <v>10421</v>
      </c>
      <c r="KQ685" s="16" t="s">
        <v>8694</v>
      </c>
      <c r="KR685" s="16" t="s">
        <v>12235</v>
      </c>
      <c r="KS685" s="16" t="s">
        <v>10423</v>
      </c>
      <c r="KT685" s="16" t="s">
        <v>8696</v>
      </c>
      <c r="KU685" s="16" t="s">
        <v>844</v>
      </c>
      <c r="KV685" s="16" t="s">
        <v>8696</v>
      </c>
      <c r="KW685" s="16" t="s">
        <v>851</v>
      </c>
      <c r="KY685" s="16" t="s">
        <v>486</v>
      </c>
      <c r="LC685" s="16" t="s">
        <v>10879</v>
      </c>
      <c r="LF685" s="16" t="s">
        <v>11654</v>
      </c>
      <c r="LI685" s="16" t="s">
        <v>11655</v>
      </c>
      <c r="LJ685" s="16" t="s">
        <v>831</v>
      </c>
      <c r="LK685" s="16" t="s">
        <v>831</v>
      </c>
      <c r="LL685" s="16" t="s">
        <v>8756</v>
      </c>
      <c r="LM685" s="16" t="s">
        <v>8741</v>
      </c>
      <c r="LO685" s="16" t="s">
        <v>1056</v>
      </c>
      <c r="LP685" s="16" t="s">
        <v>1056</v>
      </c>
      <c r="LQ685" s="16" t="s">
        <v>8732</v>
      </c>
      <c r="LR685" s="16" t="s">
        <v>844</v>
      </c>
      <c r="LS685" s="16" t="s">
        <v>1056</v>
      </c>
      <c r="LT685" s="16" t="s">
        <v>843</v>
      </c>
      <c r="LU685" s="16" t="s">
        <v>843</v>
      </c>
      <c r="LV685" s="16" t="s">
        <v>843</v>
      </c>
      <c r="LW685" s="16" t="s">
        <v>844</v>
      </c>
      <c r="LX685" s="16" t="s">
        <v>844</v>
      </c>
      <c r="LY685" s="16" t="s">
        <v>843</v>
      </c>
      <c r="LZ685" s="16" t="s">
        <v>844</v>
      </c>
      <c r="MA685" s="16" t="s">
        <v>843</v>
      </c>
      <c r="MB685" s="16" t="s">
        <v>843</v>
      </c>
      <c r="MC685" s="16" t="s">
        <v>844</v>
      </c>
      <c r="ME685" s="16" t="s">
        <v>11656</v>
      </c>
      <c r="MF685" s="16" t="s">
        <v>8847</v>
      </c>
      <c r="MG685" s="16" t="s">
        <v>1840</v>
      </c>
      <c r="MK685" s="16" t="s">
        <v>9015</v>
      </c>
      <c r="ML685" s="16" t="s">
        <v>1787</v>
      </c>
      <c r="MN685" s="16" t="s">
        <v>1798</v>
      </c>
      <c r="MO685" s="16" t="s">
        <v>1813</v>
      </c>
      <c r="MP685" s="16" t="s">
        <v>13846</v>
      </c>
      <c r="MR685" s="16" t="s">
        <v>470</v>
      </c>
      <c r="MS685" s="16" t="s">
        <v>12156</v>
      </c>
      <c r="MT685" s="16" t="s">
        <v>9015</v>
      </c>
      <c r="MU685" s="16" t="s">
        <v>817</v>
      </c>
      <c r="NC685" s="16" t="s">
        <v>486</v>
      </c>
      <c r="ND685" s="16" t="s">
        <v>486</v>
      </c>
      <c r="NE685" s="16" t="s">
        <v>486</v>
      </c>
      <c r="NG685" s="16" t="s">
        <v>1378</v>
      </c>
      <c r="NH685" s="16" t="s">
        <v>1913</v>
      </c>
      <c r="NI685" s="16" t="s">
        <v>11658</v>
      </c>
      <c r="NJ685" s="16" t="s">
        <v>11835</v>
      </c>
      <c r="NK685" s="16" t="s">
        <v>11836</v>
      </c>
      <c r="NR685" s="16" t="s">
        <v>451</v>
      </c>
      <c r="NS685" s="16" t="s">
        <v>462</v>
      </c>
      <c r="NT685" s="16" t="s">
        <v>478</v>
      </c>
      <c r="NU685" s="16">
        <v>1.1910000000000001</v>
      </c>
      <c r="NV685" s="16" t="s">
        <v>451</v>
      </c>
      <c r="NW685" s="16" t="s">
        <v>1175</v>
      </c>
      <c r="NX685" s="16" t="s">
        <v>1142</v>
      </c>
      <c r="OB685" s="16" t="s">
        <v>831</v>
      </c>
      <c r="OC685" s="16" t="s">
        <v>451</v>
      </c>
    </row>
    <row r="686" spans="1:393" x14ac:dyDescent="0.25">
      <c r="A686" s="16" t="s">
        <v>12236</v>
      </c>
      <c r="B686" s="16" t="s">
        <v>8732</v>
      </c>
      <c r="C686" s="16" t="s">
        <v>972</v>
      </c>
      <c r="D686" s="16" t="s">
        <v>844</v>
      </c>
      <c r="E686" s="16" t="s">
        <v>843</v>
      </c>
      <c r="F686" s="16" t="s">
        <v>843</v>
      </c>
      <c r="G686" s="16" t="s">
        <v>843</v>
      </c>
      <c r="H686" s="16" t="s">
        <v>843</v>
      </c>
      <c r="I686" s="16" t="s">
        <v>843</v>
      </c>
      <c r="J686" s="16" t="s">
        <v>843</v>
      </c>
      <c r="K686" s="16" t="s">
        <v>843</v>
      </c>
      <c r="L686" s="16" t="s">
        <v>843</v>
      </c>
      <c r="M686" s="16" t="s">
        <v>843</v>
      </c>
      <c r="N686" s="16" t="s">
        <v>843</v>
      </c>
      <c r="O686" s="16" t="s">
        <v>843</v>
      </c>
      <c r="Q686" s="16" t="s">
        <v>844</v>
      </c>
      <c r="R686" s="16">
        <v>13</v>
      </c>
      <c r="T686" s="16" t="s">
        <v>474</v>
      </c>
      <c r="U686" s="16" t="s">
        <v>843</v>
      </c>
      <c r="V686" s="16" t="s">
        <v>844</v>
      </c>
      <c r="W686" s="16" t="s">
        <v>843</v>
      </c>
      <c r="X686" s="16" t="s">
        <v>843</v>
      </c>
      <c r="Y686" s="16" t="s">
        <v>843</v>
      </c>
      <c r="Z686" s="16" t="s">
        <v>844</v>
      </c>
      <c r="AA686" s="16" t="s">
        <v>843</v>
      </c>
      <c r="AB686" s="16" t="s">
        <v>843</v>
      </c>
      <c r="AC686" s="16" t="s">
        <v>844</v>
      </c>
      <c r="AF686" s="16" t="s">
        <v>11673</v>
      </c>
      <c r="AG686" s="16" t="s">
        <v>11691</v>
      </c>
      <c r="AH686" s="16" t="s">
        <v>844</v>
      </c>
      <c r="AI686" s="16" t="s">
        <v>843</v>
      </c>
      <c r="AJ686" s="16" t="s">
        <v>843</v>
      </c>
      <c r="AK686" s="16" t="s">
        <v>843</v>
      </c>
      <c r="AL686" s="16" t="s">
        <v>844</v>
      </c>
      <c r="AM686" s="16" t="s">
        <v>844</v>
      </c>
      <c r="AN686" s="16" t="s">
        <v>843</v>
      </c>
      <c r="AO686" s="16" t="s">
        <v>843</v>
      </c>
      <c r="AP686" s="16" t="s">
        <v>843</v>
      </c>
      <c r="AQ686" s="16" t="s">
        <v>844</v>
      </c>
      <c r="AR686" s="16" t="s">
        <v>4433</v>
      </c>
      <c r="AS686" s="16" t="s">
        <v>843</v>
      </c>
      <c r="AT686" s="16" t="s">
        <v>843</v>
      </c>
      <c r="AU686" s="16" t="s">
        <v>843</v>
      </c>
      <c r="AV686" s="16" t="s">
        <v>843</v>
      </c>
      <c r="AW686" s="16" t="s">
        <v>843</v>
      </c>
      <c r="AX686" s="16" t="s">
        <v>843</v>
      </c>
      <c r="AY686" s="16" t="s">
        <v>844</v>
      </c>
      <c r="BF686" s="16" t="s">
        <v>844</v>
      </c>
      <c r="BH686" s="16" t="s">
        <v>7386</v>
      </c>
      <c r="BI686" s="16" t="s">
        <v>7776</v>
      </c>
      <c r="BJ686" s="16" t="s">
        <v>843</v>
      </c>
      <c r="BK686" s="16" t="s">
        <v>843</v>
      </c>
      <c r="BL686" s="16" t="s">
        <v>844</v>
      </c>
      <c r="BM686" s="16" t="s">
        <v>843</v>
      </c>
      <c r="BN686" s="16" t="s">
        <v>843</v>
      </c>
      <c r="BO686" s="16" t="s">
        <v>843</v>
      </c>
      <c r="BP686" s="16" t="s">
        <v>843</v>
      </c>
      <c r="BQ686" s="16" t="s">
        <v>843</v>
      </c>
      <c r="BR686" s="16" t="s">
        <v>7793</v>
      </c>
      <c r="BS686" s="16" t="s">
        <v>843</v>
      </c>
      <c r="BT686" s="16" t="s">
        <v>844</v>
      </c>
      <c r="BU686" s="16" t="s">
        <v>843</v>
      </c>
      <c r="BV686" s="16" t="s">
        <v>843</v>
      </c>
      <c r="BW686" s="16" t="s">
        <v>843</v>
      </c>
      <c r="BX686" s="16" t="s">
        <v>843</v>
      </c>
      <c r="BY686" s="16" t="s">
        <v>843</v>
      </c>
      <c r="BZ686" s="16" t="s">
        <v>843</v>
      </c>
      <c r="CA686" s="16" t="s">
        <v>843</v>
      </c>
      <c r="CC686" s="16" t="s">
        <v>867</v>
      </c>
      <c r="CD686" s="16" t="s">
        <v>6840</v>
      </c>
      <c r="CE686" s="16" t="s">
        <v>7537</v>
      </c>
      <c r="DN686" s="16" t="s">
        <v>4411</v>
      </c>
      <c r="DQ686" s="16" t="s">
        <v>7093</v>
      </c>
      <c r="DR686" s="16" t="s">
        <v>865</v>
      </c>
      <c r="DX686" s="16" t="s">
        <v>865</v>
      </c>
      <c r="ES686" s="16" t="s">
        <v>865</v>
      </c>
      <c r="EU686" s="16" t="s">
        <v>7810</v>
      </c>
      <c r="EV686" s="16" t="s">
        <v>865</v>
      </c>
      <c r="HC686" s="16" t="s">
        <v>865</v>
      </c>
      <c r="KO686" s="16" t="s">
        <v>10422</v>
      </c>
      <c r="KP686" s="16" t="s">
        <v>10421</v>
      </c>
      <c r="KQ686" s="16" t="s">
        <v>8694</v>
      </c>
      <c r="KR686" s="16" t="s">
        <v>12237</v>
      </c>
      <c r="KS686" s="16" t="s">
        <v>10423</v>
      </c>
      <c r="KT686" s="16" t="s">
        <v>8696</v>
      </c>
      <c r="KU686" s="16" t="s">
        <v>844</v>
      </c>
      <c r="KV686" s="16" t="s">
        <v>8696</v>
      </c>
      <c r="KW686" s="16" t="s">
        <v>851</v>
      </c>
      <c r="KY686" s="16" t="s">
        <v>486</v>
      </c>
      <c r="LC686" s="16" t="s">
        <v>10879</v>
      </c>
      <c r="LD686" s="16" t="s">
        <v>11692</v>
      </c>
      <c r="LE686" s="16" t="s">
        <v>11693</v>
      </c>
      <c r="LF686" s="16" t="s">
        <v>11654</v>
      </c>
      <c r="LI686" s="16" t="s">
        <v>11655</v>
      </c>
      <c r="LM686" s="16" t="s">
        <v>8741</v>
      </c>
      <c r="LO686" s="16" t="s">
        <v>1056</v>
      </c>
      <c r="LP686" s="16" t="s">
        <v>1056</v>
      </c>
      <c r="LQ686" s="16" t="s">
        <v>8732</v>
      </c>
      <c r="LR686" s="16" t="s">
        <v>844</v>
      </c>
      <c r="LS686" s="16" t="s">
        <v>1056</v>
      </c>
      <c r="LT686" s="16" t="s">
        <v>843</v>
      </c>
      <c r="LU686" s="16" t="s">
        <v>843</v>
      </c>
      <c r="LV686" s="16" t="s">
        <v>843</v>
      </c>
      <c r="LW686" s="16" t="s">
        <v>844</v>
      </c>
      <c r="LX686" s="16" t="s">
        <v>844</v>
      </c>
      <c r="LY686" s="16" t="s">
        <v>843</v>
      </c>
      <c r="LZ686" s="16" t="s">
        <v>844</v>
      </c>
      <c r="MA686" s="16" t="s">
        <v>843</v>
      </c>
      <c r="MB686" s="16" t="s">
        <v>843</v>
      </c>
      <c r="MC686" s="16" t="s">
        <v>844</v>
      </c>
      <c r="ME686" s="16" t="s">
        <v>11677</v>
      </c>
      <c r="MF686" s="16" t="s">
        <v>8847</v>
      </c>
      <c r="MR686" s="16" t="s">
        <v>474</v>
      </c>
      <c r="MS686" s="16" t="s">
        <v>12156</v>
      </c>
      <c r="MT686" s="16" t="s">
        <v>9015</v>
      </c>
      <c r="MU686" s="16" t="s">
        <v>816</v>
      </c>
      <c r="MV686" s="16" t="s">
        <v>487</v>
      </c>
      <c r="MW686" s="16" t="s">
        <v>1266</v>
      </c>
      <c r="MX686" s="16" t="s">
        <v>1262</v>
      </c>
      <c r="MY686" s="16" t="s">
        <v>486</v>
      </c>
      <c r="MZ686" s="16" t="s">
        <v>487</v>
      </c>
      <c r="NA686" s="16" t="s">
        <v>486</v>
      </c>
      <c r="NC686" s="16" t="s">
        <v>486</v>
      </c>
      <c r="NE686" s="16" t="s">
        <v>486</v>
      </c>
      <c r="NI686" s="16" t="s">
        <v>11658</v>
      </c>
      <c r="NL686" s="16" t="s">
        <v>844</v>
      </c>
      <c r="NS686" s="16" t="s">
        <v>462</v>
      </c>
      <c r="NT686" s="16" t="s">
        <v>478</v>
      </c>
      <c r="NU686" s="16">
        <v>1.1910000000000001</v>
      </c>
      <c r="NV686" s="16" t="s">
        <v>824</v>
      </c>
      <c r="NW686" s="16" t="s">
        <v>1179</v>
      </c>
      <c r="NX686" s="16" t="s">
        <v>1142</v>
      </c>
      <c r="NY686" s="16" t="s">
        <v>824</v>
      </c>
      <c r="NZ686" s="16" t="s">
        <v>929</v>
      </c>
    </row>
    <row r="687" spans="1:393" x14ac:dyDescent="0.25">
      <c r="A687" s="16" t="s">
        <v>12238</v>
      </c>
      <c r="B687" s="16" t="s">
        <v>8746</v>
      </c>
      <c r="C687" s="16" t="s">
        <v>972</v>
      </c>
      <c r="D687" s="16" t="s">
        <v>844</v>
      </c>
      <c r="E687" s="16" t="s">
        <v>843</v>
      </c>
      <c r="F687" s="16" t="s">
        <v>843</v>
      </c>
      <c r="G687" s="16" t="s">
        <v>843</v>
      </c>
      <c r="H687" s="16" t="s">
        <v>843</v>
      </c>
      <c r="I687" s="16" t="s">
        <v>843</v>
      </c>
      <c r="J687" s="16" t="s">
        <v>843</v>
      </c>
      <c r="K687" s="16" t="s">
        <v>843</v>
      </c>
      <c r="L687" s="16" t="s">
        <v>843</v>
      </c>
      <c r="M687" s="16" t="s">
        <v>843</v>
      </c>
      <c r="N687" s="16" t="s">
        <v>843</v>
      </c>
      <c r="O687" s="16" t="s">
        <v>843</v>
      </c>
      <c r="Q687" s="16" t="s">
        <v>844</v>
      </c>
      <c r="R687" s="16">
        <v>6</v>
      </c>
      <c r="T687" s="16" t="s">
        <v>470</v>
      </c>
      <c r="U687" s="16" t="s">
        <v>844</v>
      </c>
      <c r="V687" s="16" t="s">
        <v>843</v>
      </c>
      <c r="W687" s="16" t="s">
        <v>843</v>
      </c>
      <c r="X687" s="16" t="s">
        <v>843</v>
      </c>
      <c r="Y687" s="16" t="s">
        <v>844</v>
      </c>
      <c r="Z687" s="16" t="s">
        <v>843</v>
      </c>
      <c r="AA687" s="16" t="s">
        <v>843</v>
      </c>
      <c r="AB687" s="16" t="s">
        <v>843</v>
      </c>
      <c r="AC687" s="16" t="s">
        <v>844</v>
      </c>
      <c r="AF687" s="16" t="s">
        <v>11673</v>
      </c>
      <c r="AG687" s="16" t="s">
        <v>11691</v>
      </c>
      <c r="AH687" s="16" t="s">
        <v>844</v>
      </c>
      <c r="AI687" s="16" t="s">
        <v>843</v>
      </c>
      <c r="AJ687" s="16" t="s">
        <v>843</v>
      </c>
      <c r="AK687" s="16" t="s">
        <v>843</v>
      </c>
      <c r="AL687" s="16" t="s">
        <v>844</v>
      </c>
      <c r="AM687" s="16" t="s">
        <v>844</v>
      </c>
      <c r="AN687" s="16" t="s">
        <v>843</v>
      </c>
      <c r="AO687" s="16" t="s">
        <v>843</v>
      </c>
      <c r="AP687" s="16" t="s">
        <v>843</v>
      </c>
      <c r="AQ687" s="16" t="s">
        <v>844</v>
      </c>
      <c r="AR687" s="16" t="s">
        <v>4433</v>
      </c>
      <c r="AS687" s="16" t="s">
        <v>843</v>
      </c>
      <c r="AT687" s="16" t="s">
        <v>843</v>
      </c>
      <c r="AU687" s="16" t="s">
        <v>843</v>
      </c>
      <c r="AV687" s="16" t="s">
        <v>843</v>
      </c>
      <c r="AW687" s="16" t="s">
        <v>843</v>
      </c>
      <c r="AX687" s="16" t="s">
        <v>843</v>
      </c>
      <c r="AY687" s="16" t="s">
        <v>844</v>
      </c>
      <c r="BF687" s="16" t="s">
        <v>844</v>
      </c>
      <c r="BI687" s="16" t="s">
        <v>7785</v>
      </c>
      <c r="BJ687" s="16" t="s">
        <v>843</v>
      </c>
      <c r="BK687" s="16" t="s">
        <v>843</v>
      </c>
      <c r="BL687" s="16" t="s">
        <v>843</v>
      </c>
      <c r="BM687" s="16" t="s">
        <v>843</v>
      </c>
      <c r="BN687" s="16" t="s">
        <v>843</v>
      </c>
      <c r="BO687" s="16" t="s">
        <v>844</v>
      </c>
      <c r="BP687" s="16" t="s">
        <v>843</v>
      </c>
      <c r="BQ687" s="16" t="s">
        <v>843</v>
      </c>
      <c r="CC687" s="16" t="s">
        <v>867</v>
      </c>
      <c r="CD687" s="16" t="s">
        <v>6834</v>
      </c>
      <c r="CE687" s="16" t="s">
        <v>7537</v>
      </c>
      <c r="DN687" s="16" t="s">
        <v>4411</v>
      </c>
      <c r="DQ687" s="16" t="s">
        <v>7093</v>
      </c>
      <c r="DR687" s="16" t="s">
        <v>865</v>
      </c>
      <c r="DX687" s="16" t="s">
        <v>865</v>
      </c>
      <c r="ES687" s="16" t="s">
        <v>865</v>
      </c>
      <c r="EU687" s="16" t="s">
        <v>7810</v>
      </c>
      <c r="EV687" s="16" t="s">
        <v>865</v>
      </c>
      <c r="HC687" s="16" t="s">
        <v>865</v>
      </c>
      <c r="KO687" s="16" t="s">
        <v>10422</v>
      </c>
      <c r="KP687" s="16" t="s">
        <v>10421</v>
      </c>
      <c r="KQ687" s="16" t="s">
        <v>8694</v>
      </c>
      <c r="KR687" s="16" t="s">
        <v>12239</v>
      </c>
      <c r="KS687" s="16" t="s">
        <v>10423</v>
      </c>
      <c r="KT687" s="16" t="s">
        <v>8696</v>
      </c>
      <c r="KU687" s="16" t="s">
        <v>844</v>
      </c>
      <c r="KV687" s="16" t="s">
        <v>8696</v>
      </c>
      <c r="KW687" s="16" t="s">
        <v>851</v>
      </c>
      <c r="KY687" s="16" t="s">
        <v>486</v>
      </c>
      <c r="LB687" s="16" t="s">
        <v>11653</v>
      </c>
      <c r="LC687" s="16" t="s">
        <v>10879</v>
      </c>
      <c r="LF687" s="16" t="s">
        <v>11654</v>
      </c>
      <c r="LI687" s="16" t="s">
        <v>11655</v>
      </c>
      <c r="LM687" s="16" t="s">
        <v>8741</v>
      </c>
      <c r="LO687" s="16" t="s">
        <v>1056</v>
      </c>
      <c r="LP687" s="16" t="s">
        <v>1056</v>
      </c>
      <c r="LQ687" s="16" t="s">
        <v>8732</v>
      </c>
      <c r="LR687" s="16" t="s">
        <v>844</v>
      </c>
      <c r="LS687" s="16" t="s">
        <v>1056</v>
      </c>
      <c r="LT687" s="16" t="s">
        <v>843</v>
      </c>
      <c r="LU687" s="16" t="s">
        <v>843</v>
      </c>
      <c r="LV687" s="16" t="s">
        <v>843</v>
      </c>
      <c r="LW687" s="16" t="s">
        <v>844</v>
      </c>
      <c r="LX687" s="16" t="s">
        <v>844</v>
      </c>
      <c r="LY687" s="16" t="s">
        <v>843</v>
      </c>
      <c r="LZ687" s="16" t="s">
        <v>844</v>
      </c>
      <c r="MA687" s="16" t="s">
        <v>843</v>
      </c>
      <c r="MB687" s="16" t="s">
        <v>843</v>
      </c>
      <c r="MC687" s="16" t="s">
        <v>844</v>
      </c>
      <c r="ME687" s="16" t="s">
        <v>11677</v>
      </c>
      <c r="MF687" s="16" t="s">
        <v>8847</v>
      </c>
      <c r="MR687" s="16" t="s">
        <v>470</v>
      </c>
      <c r="MS687" s="16" t="s">
        <v>12156</v>
      </c>
      <c r="MT687" s="16" t="s">
        <v>9015</v>
      </c>
      <c r="MV687" s="16" t="s">
        <v>487</v>
      </c>
      <c r="MW687" s="16" t="s">
        <v>1263</v>
      </c>
      <c r="MX687" s="16" t="s">
        <v>1262</v>
      </c>
      <c r="MY687" s="16" t="s">
        <v>486</v>
      </c>
      <c r="MZ687" s="16" t="s">
        <v>487</v>
      </c>
      <c r="NA687" s="16" t="s">
        <v>486</v>
      </c>
      <c r="NC687" s="16" t="s">
        <v>486</v>
      </c>
      <c r="NE687" s="16" t="s">
        <v>486</v>
      </c>
      <c r="NI687" s="16" t="s">
        <v>11658</v>
      </c>
      <c r="NL687" s="16" t="s">
        <v>844</v>
      </c>
      <c r="NS687" s="16" t="s">
        <v>462</v>
      </c>
      <c r="NT687" s="16" t="s">
        <v>478</v>
      </c>
      <c r="NU687" s="16">
        <v>1.1910000000000001</v>
      </c>
      <c r="NV687" s="16" t="s">
        <v>860</v>
      </c>
      <c r="NW687" s="16" t="s">
        <v>1176</v>
      </c>
      <c r="NX687" s="16" t="s">
        <v>1142</v>
      </c>
      <c r="NY687" s="16" t="s">
        <v>1122</v>
      </c>
      <c r="NZ687" s="16" t="s">
        <v>936</v>
      </c>
    </row>
    <row r="688" spans="1:393" x14ac:dyDescent="0.25">
      <c r="A688" s="16" t="s">
        <v>12240</v>
      </c>
      <c r="B688" s="16" t="s">
        <v>844</v>
      </c>
      <c r="C688" s="16" t="s">
        <v>972</v>
      </c>
      <c r="D688" s="16" t="s">
        <v>844</v>
      </c>
      <c r="E688" s="16" t="s">
        <v>843</v>
      </c>
      <c r="F688" s="16" t="s">
        <v>843</v>
      </c>
      <c r="G688" s="16" t="s">
        <v>843</v>
      </c>
      <c r="H688" s="16" t="s">
        <v>843</v>
      </c>
      <c r="I688" s="16" t="s">
        <v>843</v>
      </c>
      <c r="J688" s="16" t="s">
        <v>843</v>
      </c>
      <c r="K688" s="16" t="s">
        <v>843</v>
      </c>
      <c r="L688" s="16" t="s">
        <v>843</v>
      </c>
      <c r="M688" s="16" t="s">
        <v>843</v>
      </c>
      <c r="N688" s="16" t="s">
        <v>843</v>
      </c>
      <c r="O688" s="16" t="s">
        <v>843</v>
      </c>
      <c r="Q688" s="16" t="s">
        <v>844</v>
      </c>
      <c r="R688" s="16">
        <v>44</v>
      </c>
      <c r="T688" s="16" t="s">
        <v>470</v>
      </c>
      <c r="U688" s="16" t="s">
        <v>844</v>
      </c>
      <c r="V688" s="16" t="s">
        <v>843</v>
      </c>
      <c r="W688" s="16" t="s">
        <v>844</v>
      </c>
      <c r="X688" s="16" t="s">
        <v>843</v>
      </c>
      <c r="Y688" s="16" t="s">
        <v>843</v>
      </c>
      <c r="Z688" s="16" t="s">
        <v>843</v>
      </c>
      <c r="AA688" s="16" t="s">
        <v>843</v>
      </c>
      <c r="AB688" s="16" t="s">
        <v>844</v>
      </c>
      <c r="AC688" s="16" t="s">
        <v>843</v>
      </c>
      <c r="AD688" s="16" t="s">
        <v>867</v>
      </c>
      <c r="AF688" s="16" t="s">
        <v>11752</v>
      </c>
      <c r="AG688" s="16" t="s">
        <v>11768</v>
      </c>
      <c r="AH688" s="16" t="s">
        <v>843</v>
      </c>
      <c r="AI688" s="16" t="s">
        <v>843</v>
      </c>
      <c r="AJ688" s="16" t="s">
        <v>844</v>
      </c>
      <c r="AK688" s="16" t="s">
        <v>843</v>
      </c>
      <c r="AL688" s="16" t="s">
        <v>844</v>
      </c>
      <c r="AM688" s="16" t="s">
        <v>844</v>
      </c>
      <c r="AN688" s="16" t="s">
        <v>843</v>
      </c>
      <c r="AO688" s="16" t="s">
        <v>843</v>
      </c>
      <c r="AP688" s="16" t="s">
        <v>843</v>
      </c>
      <c r="AQ688" s="16" t="s">
        <v>844</v>
      </c>
      <c r="AR688" s="16" t="s">
        <v>4433</v>
      </c>
      <c r="AS688" s="16" t="s">
        <v>843</v>
      </c>
      <c r="AT688" s="16" t="s">
        <v>843</v>
      </c>
      <c r="AU688" s="16" t="s">
        <v>843</v>
      </c>
      <c r="AV688" s="16" t="s">
        <v>843</v>
      </c>
      <c r="AW688" s="16" t="s">
        <v>843</v>
      </c>
      <c r="AX688" s="16" t="s">
        <v>843</v>
      </c>
      <c r="AY688" s="16" t="s">
        <v>844</v>
      </c>
      <c r="BF688" s="16" t="s">
        <v>844</v>
      </c>
      <c r="BH688" s="16" t="s">
        <v>7383</v>
      </c>
      <c r="BI688" s="16" t="s">
        <v>7785</v>
      </c>
      <c r="BJ688" s="16" t="s">
        <v>843</v>
      </c>
      <c r="BK688" s="16" t="s">
        <v>843</v>
      </c>
      <c r="BL688" s="16" t="s">
        <v>843</v>
      </c>
      <c r="BM688" s="16" t="s">
        <v>843</v>
      </c>
      <c r="BN688" s="16" t="s">
        <v>843</v>
      </c>
      <c r="BO688" s="16" t="s">
        <v>844</v>
      </c>
      <c r="BP688" s="16" t="s">
        <v>843</v>
      </c>
      <c r="BQ688" s="16" t="s">
        <v>843</v>
      </c>
      <c r="DX688" s="16" t="s">
        <v>865</v>
      </c>
      <c r="ES688" s="16" t="s">
        <v>865</v>
      </c>
      <c r="EU688" s="16" t="s">
        <v>7810</v>
      </c>
      <c r="EV688" s="16" t="s">
        <v>865</v>
      </c>
      <c r="FT688" s="16" t="s">
        <v>865</v>
      </c>
      <c r="HC688" s="16" t="s">
        <v>865</v>
      </c>
      <c r="JA688" s="16" t="s">
        <v>4822</v>
      </c>
      <c r="JB688" s="16" t="s">
        <v>867</v>
      </c>
      <c r="JC688" s="16" t="s">
        <v>865</v>
      </c>
      <c r="JG688" s="16" t="s">
        <v>843</v>
      </c>
      <c r="JV688" s="16">
        <v>40</v>
      </c>
      <c r="JW688" s="16" t="s">
        <v>7603</v>
      </c>
      <c r="JY688" s="16">
        <v>8000</v>
      </c>
      <c r="JZ688" s="16" t="s">
        <v>4883</v>
      </c>
      <c r="KB688" s="16" t="s">
        <v>7616</v>
      </c>
      <c r="KD688" s="16" t="s">
        <v>4917</v>
      </c>
      <c r="KE688" s="16" t="s">
        <v>7277</v>
      </c>
      <c r="KF688" s="16" t="s">
        <v>4411</v>
      </c>
      <c r="KH688" s="16" t="s">
        <v>4216</v>
      </c>
      <c r="KI688" s="16" t="s">
        <v>4982</v>
      </c>
      <c r="KK688" s="16" t="s">
        <v>4874</v>
      </c>
      <c r="KM688" s="16" t="s">
        <v>7610</v>
      </c>
      <c r="KO688" s="16" t="s">
        <v>10426</v>
      </c>
      <c r="KP688" s="16" t="s">
        <v>10425</v>
      </c>
      <c r="KQ688" s="16" t="s">
        <v>8694</v>
      </c>
      <c r="KR688" s="16" t="s">
        <v>12241</v>
      </c>
      <c r="KS688" s="16" t="s">
        <v>10427</v>
      </c>
      <c r="KT688" s="16" t="s">
        <v>9148</v>
      </c>
      <c r="KU688" s="16" t="s">
        <v>844</v>
      </c>
      <c r="KV688" s="16" t="s">
        <v>9148</v>
      </c>
      <c r="KW688" s="16" t="s">
        <v>851</v>
      </c>
      <c r="KY688" s="16" t="s">
        <v>486</v>
      </c>
      <c r="LC688" s="16" t="s">
        <v>10879</v>
      </c>
      <c r="LF688" s="16" t="s">
        <v>11654</v>
      </c>
      <c r="LI688" s="16" t="s">
        <v>11655</v>
      </c>
      <c r="LJ688" s="16" t="s">
        <v>831</v>
      </c>
      <c r="LK688" s="16" t="s">
        <v>831</v>
      </c>
      <c r="LL688" s="16" t="s">
        <v>8756</v>
      </c>
      <c r="LM688" s="16" t="s">
        <v>8741</v>
      </c>
      <c r="LO688" s="16" t="s">
        <v>843</v>
      </c>
      <c r="LP688" s="16" t="s">
        <v>1056</v>
      </c>
      <c r="LQ688" s="16" t="s">
        <v>844</v>
      </c>
      <c r="LR688" s="16" t="s">
        <v>844</v>
      </c>
      <c r="LS688" s="16" t="s">
        <v>844</v>
      </c>
      <c r="LT688" s="16" t="s">
        <v>844</v>
      </c>
      <c r="LU688" s="16" t="s">
        <v>843</v>
      </c>
      <c r="LV688" s="16" t="s">
        <v>843</v>
      </c>
      <c r="LW688" s="16" t="s">
        <v>843</v>
      </c>
      <c r="LX688" s="16" t="s">
        <v>1056</v>
      </c>
      <c r="LY688" s="16" t="s">
        <v>843</v>
      </c>
      <c r="LZ688" s="16" t="s">
        <v>843</v>
      </c>
      <c r="MA688" s="16" t="s">
        <v>843</v>
      </c>
      <c r="MB688" s="16" t="s">
        <v>843</v>
      </c>
      <c r="MC688" s="16" t="s">
        <v>843</v>
      </c>
      <c r="ME688" s="16" t="s">
        <v>11656</v>
      </c>
      <c r="MF688" s="16" t="s">
        <v>8847</v>
      </c>
      <c r="MG688" s="16" t="s">
        <v>1840</v>
      </c>
      <c r="MJ688" s="16" t="s">
        <v>1839</v>
      </c>
      <c r="MK688" s="16" t="s">
        <v>9015</v>
      </c>
      <c r="ML688" s="16" t="s">
        <v>1790</v>
      </c>
      <c r="MM688" s="16" t="s">
        <v>487</v>
      </c>
      <c r="MN688" s="16" t="s">
        <v>1798</v>
      </c>
      <c r="MP688" s="16" t="s">
        <v>1829</v>
      </c>
      <c r="MQ688" s="16" t="s">
        <v>1785</v>
      </c>
      <c r="MR688" s="16" t="s">
        <v>470</v>
      </c>
      <c r="MS688" s="16" t="s">
        <v>12242</v>
      </c>
      <c r="MT688" s="16" t="s">
        <v>8911</v>
      </c>
      <c r="MU688" s="16" t="s">
        <v>817</v>
      </c>
      <c r="NC688" s="16" t="s">
        <v>486</v>
      </c>
      <c r="ND688" s="16" t="s">
        <v>486</v>
      </c>
      <c r="NE688" s="16" t="s">
        <v>486</v>
      </c>
      <c r="NG688" s="16" t="s">
        <v>1378</v>
      </c>
      <c r="NH688" s="16" t="s">
        <v>1913</v>
      </c>
      <c r="NI688" s="16" t="s">
        <v>11658</v>
      </c>
      <c r="NJ688" s="16" t="s">
        <v>11812</v>
      </c>
      <c r="NK688" s="16" t="s">
        <v>10825</v>
      </c>
      <c r="NR688" s="16" t="s">
        <v>451</v>
      </c>
      <c r="NS688" s="16" t="s">
        <v>462</v>
      </c>
      <c r="NT688" s="16" t="s">
        <v>482</v>
      </c>
      <c r="NU688" s="16">
        <v>0.79400000000000004</v>
      </c>
      <c r="NV688" s="16" t="s">
        <v>451</v>
      </c>
      <c r="NW688" s="16" t="s">
        <v>1175</v>
      </c>
      <c r="NX688" s="16" t="s">
        <v>1142</v>
      </c>
      <c r="OB688" s="16" t="s">
        <v>831</v>
      </c>
      <c r="OC688" s="16" t="s">
        <v>451</v>
      </c>
    </row>
    <row r="689" spans="1:394" x14ac:dyDescent="0.25">
      <c r="A689" s="16" t="s">
        <v>12243</v>
      </c>
      <c r="B689" s="16" t="s">
        <v>1056</v>
      </c>
      <c r="C689" s="16" t="s">
        <v>972</v>
      </c>
      <c r="D689" s="16" t="s">
        <v>844</v>
      </c>
      <c r="E689" s="16" t="s">
        <v>843</v>
      </c>
      <c r="F689" s="16" t="s">
        <v>843</v>
      </c>
      <c r="G689" s="16" t="s">
        <v>843</v>
      </c>
      <c r="H689" s="16" t="s">
        <v>843</v>
      </c>
      <c r="I689" s="16" t="s">
        <v>843</v>
      </c>
      <c r="J689" s="16" t="s">
        <v>843</v>
      </c>
      <c r="K689" s="16" t="s">
        <v>843</v>
      </c>
      <c r="L689" s="16" t="s">
        <v>843</v>
      </c>
      <c r="M689" s="16" t="s">
        <v>843</v>
      </c>
      <c r="N689" s="16" t="s">
        <v>843</v>
      </c>
      <c r="O689" s="16" t="s">
        <v>843</v>
      </c>
      <c r="Q689" s="16" t="s">
        <v>844</v>
      </c>
      <c r="R689" s="16">
        <v>45</v>
      </c>
      <c r="T689" s="16" t="s">
        <v>474</v>
      </c>
      <c r="U689" s="16" t="s">
        <v>843</v>
      </c>
      <c r="V689" s="16" t="s">
        <v>844</v>
      </c>
      <c r="W689" s="16" t="s">
        <v>843</v>
      </c>
      <c r="X689" s="16" t="s">
        <v>844</v>
      </c>
      <c r="Y689" s="16" t="s">
        <v>843</v>
      </c>
      <c r="Z689" s="16" t="s">
        <v>843</v>
      </c>
      <c r="AA689" s="16" t="s">
        <v>843</v>
      </c>
      <c r="AB689" s="16" t="s">
        <v>843</v>
      </c>
      <c r="AC689" s="16" t="s">
        <v>843</v>
      </c>
      <c r="AD689" s="16" t="s">
        <v>867</v>
      </c>
      <c r="AF689" s="16" t="s">
        <v>11752</v>
      </c>
      <c r="AG689" s="16" t="s">
        <v>11862</v>
      </c>
      <c r="AH689" s="16" t="s">
        <v>843</v>
      </c>
      <c r="AI689" s="16" t="s">
        <v>843</v>
      </c>
      <c r="AJ689" s="16" t="s">
        <v>844</v>
      </c>
      <c r="AK689" s="16" t="s">
        <v>843</v>
      </c>
      <c r="AL689" s="16" t="s">
        <v>843</v>
      </c>
      <c r="AM689" s="16" t="s">
        <v>844</v>
      </c>
      <c r="AN689" s="16" t="s">
        <v>843</v>
      </c>
      <c r="AO689" s="16" t="s">
        <v>843</v>
      </c>
      <c r="AP689" s="16" t="s">
        <v>843</v>
      </c>
      <c r="AQ689" s="16" t="s">
        <v>844</v>
      </c>
      <c r="AR689" s="16" t="s">
        <v>4415</v>
      </c>
      <c r="AS689" s="16" t="s">
        <v>844</v>
      </c>
      <c r="AT689" s="16" t="s">
        <v>843</v>
      </c>
      <c r="AU689" s="16" t="s">
        <v>843</v>
      </c>
      <c r="AV689" s="16" t="s">
        <v>843</v>
      </c>
      <c r="AW689" s="16" t="s">
        <v>843</v>
      </c>
      <c r="AX689" s="16" t="s">
        <v>843</v>
      </c>
      <c r="AY689" s="16" t="s">
        <v>843</v>
      </c>
      <c r="AZ689" s="16" t="s">
        <v>4437</v>
      </c>
      <c r="BF689" s="16" t="s">
        <v>844</v>
      </c>
      <c r="BH689" s="16" t="s">
        <v>7383</v>
      </c>
      <c r="BI689" s="16" t="s">
        <v>7785</v>
      </c>
      <c r="BJ689" s="16" t="s">
        <v>843</v>
      </c>
      <c r="BK689" s="16" t="s">
        <v>843</v>
      </c>
      <c r="BL689" s="16" t="s">
        <v>843</v>
      </c>
      <c r="BM689" s="16" t="s">
        <v>843</v>
      </c>
      <c r="BN689" s="16" t="s">
        <v>843</v>
      </c>
      <c r="BO689" s="16" t="s">
        <v>844</v>
      </c>
      <c r="BP689" s="16" t="s">
        <v>843</v>
      </c>
      <c r="BQ689" s="16" t="s">
        <v>843</v>
      </c>
      <c r="DX689" s="16" t="s">
        <v>865</v>
      </c>
      <c r="ES689" s="16" t="s">
        <v>865</v>
      </c>
      <c r="EU689" s="16" t="s">
        <v>7810</v>
      </c>
      <c r="EV689" s="16" t="s">
        <v>865</v>
      </c>
      <c r="HC689" s="16" t="s">
        <v>865</v>
      </c>
      <c r="JA689" s="16" t="s">
        <v>4822</v>
      </c>
      <c r="JB689" s="16" t="s">
        <v>867</v>
      </c>
      <c r="JC689" s="16" t="s">
        <v>865</v>
      </c>
      <c r="JG689" s="16" t="s">
        <v>843</v>
      </c>
      <c r="JV689" s="16">
        <v>40</v>
      </c>
      <c r="JW689" s="16" t="s">
        <v>7603</v>
      </c>
      <c r="JY689" s="16">
        <v>10000</v>
      </c>
      <c r="JZ689" s="16" t="s">
        <v>4880</v>
      </c>
      <c r="KB689" s="16" t="s">
        <v>7622</v>
      </c>
      <c r="KD689" s="16" t="s">
        <v>4920</v>
      </c>
      <c r="KE689" s="16" t="s">
        <v>7277</v>
      </c>
      <c r="KF689" s="16" t="s">
        <v>4411</v>
      </c>
      <c r="KH689" s="16" t="s">
        <v>7636</v>
      </c>
      <c r="KI689" s="16" t="s">
        <v>4982</v>
      </c>
      <c r="KK689" s="16" t="s">
        <v>4874</v>
      </c>
      <c r="KM689" s="16" t="s">
        <v>7610</v>
      </c>
      <c r="KO689" s="16" t="s">
        <v>10426</v>
      </c>
      <c r="KP689" s="16" t="s">
        <v>10425</v>
      </c>
      <c r="KQ689" s="16" t="s">
        <v>8694</v>
      </c>
      <c r="KR689" s="16" t="s">
        <v>12244</v>
      </c>
      <c r="KS689" s="16" t="s">
        <v>10427</v>
      </c>
      <c r="KT689" s="16" t="s">
        <v>9148</v>
      </c>
      <c r="KU689" s="16" t="s">
        <v>844</v>
      </c>
      <c r="KV689" s="16" t="s">
        <v>9148</v>
      </c>
      <c r="KW689" s="16" t="s">
        <v>851</v>
      </c>
      <c r="KY689" s="16" t="s">
        <v>486</v>
      </c>
      <c r="LC689" s="16" t="s">
        <v>10879</v>
      </c>
      <c r="LF689" s="16" t="s">
        <v>11654</v>
      </c>
      <c r="LI689" s="16" t="s">
        <v>11655</v>
      </c>
      <c r="LJ689" s="16" t="s">
        <v>831</v>
      </c>
      <c r="LK689" s="16" t="s">
        <v>831</v>
      </c>
      <c r="LL689" s="16" t="s">
        <v>8756</v>
      </c>
      <c r="LM689" s="16" t="s">
        <v>8741</v>
      </c>
      <c r="LO689" s="16" t="s">
        <v>843</v>
      </c>
      <c r="LP689" s="16" t="s">
        <v>1056</v>
      </c>
      <c r="LQ689" s="16" t="s">
        <v>844</v>
      </c>
      <c r="LR689" s="16" t="s">
        <v>844</v>
      </c>
      <c r="LS689" s="16" t="s">
        <v>844</v>
      </c>
      <c r="LT689" s="16" t="s">
        <v>844</v>
      </c>
      <c r="LU689" s="16" t="s">
        <v>843</v>
      </c>
      <c r="LV689" s="16" t="s">
        <v>843</v>
      </c>
      <c r="LW689" s="16" t="s">
        <v>843</v>
      </c>
      <c r="LX689" s="16" t="s">
        <v>1056</v>
      </c>
      <c r="LY689" s="16" t="s">
        <v>843</v>
      </c>
      <c r="LZ689" s="16" t="s">
        <v>843</v>
      </c>
      <c r="MA689" s="16" t="s">
        <v>843</v>
      </c>
      <c r="MB689" s="16" t="s">
        <v>843</v>
      </c>
      <c r="MC689" s="16" t="s">
        <v>843</v>
      </c>
      <c r="ME689" s="16" t="s">
        <v>11656</v>
      </c>
      <c r="MF689" s="16" t="s">
        <v>8847</v>
      </c>
      <c r="MG689" s="16" t="s">
        <v>1836</v>
      </c>
      <c r="MH689" s="16" t="s">
        <v>11668</v>
      </c>
      <c r="MI689" s="16" t="s">
        <v>11668</v>
      </c>
      <c r="MJ689" s="16" t="s">
        <v>1839</v>
      </c>
      <c r="MK689" s="16" t="s">
        <v>9015</v>
      </c>
      <c r="ML689" s="16" t="s">
        <v>1780</v>
      </c>
      <c r="MM689" s="16" t="s">
        <v>486</v>
      </c>
      <c r="MN689" s="16" t="s">
        <v>1798</v>
      </c>
      <c r="MP689" s="16" t="s">
        <v>1829</v>
      </c>
      <c r="MQ689" s="16" t="s">
        <v>1785</v>
      </c>
      <c r="MR689" s="16" t="s">
        <v>474</v>
      </c>
      <c r="MS689" s="16" t="s">
        <v>12242</v>
      </c>
      <c r="MT689" s="16" t="s">
        <v>8911</v>
      </c>
      <c r="MU689" s="16" t="s">
        <v>817</v>
      </c>
      <c r="NC689" s="16" t="s">
        <v>486</v>
      </c>
      <c r="NE689" s="16" t="s">
        <v>486</v>
      </c>
      <c r="NG689" s="16" t="s">
        <v>1378</v>
      </c>
      <c r="NH689" s="16" t="s">
        <v>1913</v>
      </c>
      <c r="NI689" s="16" t="s">
        <v>11658</v>
      </c>
      <c r="NJ689" s="16" t="s">
        <v>9102</v>
      </c>
      <c r="NK689" s="16" t="s">
        <v>11753</v>
      </c>
      <c r="NR689" s="16" t="s">
        <v>451</v>
      </c>
      <c r="NS689" s="16" t="s">
        <v>462</v>
      </c>
      <c r="NT689" s="16" t="s">
        <v>482</v>
      </c>
      <c r="NU689" s="16">
        <v>0.79400000000000004</v>
      </c>
      <c r="NV689" s="16" t="s">
        <v>451</v>
      </c>
      <c r="NW689" s="16" t="s">
        <v>1181</v>
      </c>
      <c r="NX689" s="16" t="s">
        <v>1142</v>
      </c>
      <c r="OB689" s="16" t="s">
        <v>831</v>
      </c>
      <c r="OC689" s="16" t="s">
        <v>451</v>
      </c>
    </row>
    <row r="690" spans="1:394" x14ac:dyDescent="0.25">
      <c r="A690" s="16" t="s">
        <v>12245</v>
      </c>
      <c r="B690" s="16" t="s">
        <v>844</v>
      </c>
      <c r="C690" s="16" t="s">
        <v>972</v>
      </c>
      <c r="D690" s="16" t="s">
        <v>844</v>
      </c>
      <c r="E690" s="16" t="s">
        <v>843</v>
      </c>
      <c r="F690" s="16" t="s">
        <v>843</v>
      </c>
      <c r="G690" s="16" t="s">
        <v>843</v>
      </c>
      <c r="H690" s="16" t="s">
        <v>843</v>
      </c>
      <c r="I690" s="16" t="s">
        <v>843</v>
      </c>
      <c r="J690" s="16" t="s">
        <v>843</v>
      </c>
      <c r="K690" s="16" t="s">
        <v>843</v>
      </c>
      <c r="L690" s="16" t="s">
        <v>843</v>
      </c>
      <c r="M690" s="16" t="s">
        <v>843</v>
      </c>
      <c r="N690" s="16" t="s">
        <v>843</v>
      </c>
      <c r="O690" s="16" t="s">
        <v>843</v>
      </c>
      <c r="Q690" s="16" t="s">
        <v>844</v>
      </c>
      <c r="R690" s="16">
        <v>52</v>
      </c>
      <c r="T690" s="16" t="s">
        <v>470</v>
      </c>
      <c r="U690" s="16" t="s">
        <v>844</v>
      </c>
      <c r="V690" s="16" t="s">
        <v>843</v>
      </c>
      <c r="W690" s="16" t="s">
        <v>844</v>
      </c>
      <c r="X690" s="16" t="s">
        <v>843</v>
      </c>
      <c r="Y690" s="16" t="s">
        <v>843</v>
      </c>
      <c r="Z690" s="16" t="s">
        <v>843</v>
      </c>
      <c r="AA690" s="16" t="s">
        <v>843</v>
      </c>
      <c r="AB690" s="16" t="s">
        <v>844</v>
      </c>
      <c r="AC690" s="16" t="s">
        <v>843</v>
      </c>
      <c r="AD690" s="16" t="s">
        <v>867</v>
      </c>
      <c r="AF690" s="16" t="s">
        <v>11651</v>
      </c>
      <c r="AG690" s="16" t="s">
        <v>11652</v>
      </c>
      <c r="AH690" s="16" t="s">
        <v>844</v>
      </c>
      <c r="AI690" s="16" t="s">
        <v>843</v>
      </c>
      <c r="AJ690" s="16" t="s">
        <v>844</v>
      </c>
      <c r="AK690" s="16" t="s">
        <v>843</v>
      </c>
      <c r="AL690" s="16" t="s">
        <v>844</v>
      </c>
      <c r="AM690" s="16" t="s">
        <v>844</v>
      </c>
      <c r="AN690" s="16" t="s">
        <v>843</v>
      </c>
      <c r="AO690" s="16" t="s">
        <v>843</v>
      </c>
      <c r="AP690" s="16" t="s">
        <v>843</v>
      </c>
      <c r="AQ690" s="16" t="s">
        <v>844</v>
      </c>
      <c r="AR690" s="16" t="s">
        <v>4415</v>
      </c>
      <c r="AS690" s="16" t="s">
        <v>844</v>
      </c>
      <c r="AT690" s="16" t="s">
        <v>843</v>
      </c>
      <c r="AU690" s="16" t="s">
        <v>843</v>
      </c>
      <c r="AV690" s="16" t="s">
        <v>843</v>
      </c>
      <c r="AW690" s="16" t="s">
        <v>843</v>
      </c>
      <c r="AX690" s="16" t="s">
        <v>843</v>
      </c>
      <c r="AY690" s="16" t="s">
        <v>843</v>
      </c>
      <c r="AZ690" s="16" t="s">
        <v>4437</v>
      </c>
      <c r="BF690" s="16" t="s">
        <v>844</v>
      </c>
      <c r="BH690" s="16" t="s">
        <v>7383</v>
      </c>
      <c r="BI690" s="16" t="s">
        <v>7785</v>
      </c>
      <c r="BJ690" s="16" t="s">
        <v>843</v>
      </c>
      <c r="BK690" s="16" t="s">
        <v>843</v>
      </c>
      <c r="BL690" s="16" t="s">
        <v>843</v>
      </c>
      <c r="BM690" s="16" t="s">
        <v>843</v>
      </c>
      <c r="BN690" s="16" t="s">
        <v>843</v>
      </c>
      <c r="BO690" s="16" t="s">
        <v>844</v>
      </c>
      <c r="BP690" s="16" t="s">
        <v>843</v>
      </c>
      <c r="BQ690" s="16" t="s">
        <v>843</v>
      </c>
      <c r="DX690" s="16" t="s">
        <v>865</v>
      </c>
      <c r="ES690" s="16" t="s">
        <v>865</v>
      </c>
      <c r="EU690" s="16" t="s">
        <v>7810</v>
      </c>
      <c r="EV690" s="16" t="s">
        <v>865</v>
      </c>
      <c r="FT690" s="16" t="s">
        <v>865</v>
      </c>
      <c r="HC690" s="16" t="s">
        <v>865</v>
      </c>
      <c r="JA690" s="16" t="s">
        <v>4813</v>
      </c>
      <c r="JB690" s="16" t="s">
        <v>865</v>
      </c>
      <c r="JC690" s="16" t="s">
        <v>865</v>
      </c>
      <c r="JD690" s="16" t="s">
        <v>865</v>
      </c>
      <c r="JE690" s="16" t="s">
        <v>865</v>
      </c>
      <c r="JF690" s="16" t="s">
        <v>865</v>
      </c>
      <c r="JG690" s="16" t="s">
        <v>843</v>
      </c>
      <c r="JH690" s="16" t="s">
        <v>7591</v>
      </c>
      <c r="JJ690" s="16" t="s">
        <v>865</v>
      </c>
      <c r="KF690" s="16" t="s">
        <v>4926</v>
      </c>
      <c r="KI690" s="16" t="s">
        <v>4982</v>
      </c>
      <c r="KK690" s="16" t="s">
        <v>4904</v>
      </c>
      <c r="KM690" s="16" t="s">
        <v>7628</v>
      </c>
      <c r="KO690" s="16" t="s">
        <v>10431</v>
      </c>
      <c r="KP690" s="16" t="s">
        <v>10430</v>
      </c>
      <c r="KQ690" s="16" t="s">
        <v>8694</v>
      </c>
      <c r="KR690" s="16" t="s">
        <v>12246</v>
      </c>
      <c r="KS690" s="16" t="s">
        <v>10432</v>
      </c>
      <c r="KT690" s="16" t="s">
        <v>8696</v>
      </c>
      <c r="KU690" s="16" t="s">
        <v>844</v>
      </c>
      <c r="KV690" s="16" t="s">
        <v>8696</v>
      </c>
      <c r="KW690" s="16" t="s">
        <v>851</v>
      </c>
      <c r="KY690" s="16" t="s">
        <v>486</v>
      </c>
      <c r="LC690" s="16" t="s">
        <v>10879</v>
      </c>
      <c r="LF690" s="16" t="s">
        <v>11654</v>
      </c>
      <c r="LI690" s="16" t="s">
        <v>11655</v>
      </c>
      <c r="LJ690" s="16" t="s">
        <v>843</v>
      </c>
      <c r="LL690" s="16" t="s">
        <v>8711</v>
      </c>
      <c r="LM690" s="16" t="s">
        <v>8741</v>
      </c>
      <c r="LO690" s="16" t="s">
        <v>844</v>
      </c>
      <c r="LP690" s="16" t="s">
        <v>844</v>
      </c>
      <c r="LQ690" s="16" t="s">
        <v>1056</v>
      </c>
      <c r="LR690" s="16" t="s">
        <v>843</v>
      </c>
      <c r="LS690" s="16" t="s">
        <v>844</v>
      </c>
      <c r="LT690" s="16" t="s">
        <v>843</v>
      </c>
      <c r="LU690" s="16" t="s">
        <v>843</v>
      </c>
      <c r="LV690" s="16" t="s">
        <v>843</v>
      </c>
      <c r="LW690" s="16" t="s">
        <v>843</v>
      </c>
      <c r="LX690" s="16" t="s">
        <v>843</v>
      </c>
      <c r="LY690" s="16" t="s">
        <v>843</v>
      </c>
      <c r="LZ690" s="16" t="s">
        <v>843</v>
      </c>
      <c r="MA690" s="16" t="s">
        <v>844</v>
      </c>
      <c r="MB690" s="16" t="s">
        <v>843</v>
      </c>
      <c r="MC690" s="16" t="s">
        <v>843</v>
      </c>
      <c r="ME690" s="16" t="s">
        <v>11656</v>
      </c>
      <c r="MF690" s="16" t="s">
        <v>8847</v>
      </c>
      <c r="MJ690" s="16" t="s">
        <v>1834</v>
      </c>
      <c r="MO690" s="16" t="s">
        <v>1817</v>
      </c>
      <c r="MP690" s="16" t="s">
        <v>1829</v>
      </c>
      <c r="MQ690" s="16" t="s">
        <v>1784</v>
      </c>
      <c r="MR690" s="16" t="s">
        <v>470</v>
      </c>
      <c r="MS690" s="16" t="s">
        <v>12242</v>
      </c>
      <c r="MT690" s="16" t="s">
        <v>8993</v>
      </c>
      <c r="MU690" s="16" t="s">
        <v>817</v>
      </c>
      <c r="NC690" s="16" t="s">
        <v>486</v>
      </c>
      <c r="ND690" s="16" t="s">
        <v>486</v>
      </c>
      <c r="NE690" s="16" t="s">
        <v>486</v>
      </c>
      <c r="NG690" s="16" t="s">
        <v>1376</v>
      </c>
      <c r="NI690" s="16" t="s">
        <v>11658</v>
      </c>
      <c r="NR690" s="16" t="s">
        <v>451</v>
      </c>
      <c r="NS690" s="16" t="s">
        <v>462</v>
      </c>
      <c r="NT690" s="16" t="s">
        <v>478</v>
      </c>
      <c r="NU690" s="16">
        <v>1.1910000000000001</v>
      </c>
      <c r="NV690" s="16" t="s">
        <v>451</v>
      </c>
      <c r="NW690" s="16" t="s">
        <v>1175</v>
      </c>
      <c r="NX690" s="16" t="s">
        <v>1142</v>
      </c>
      <c r="OB690" s="16" t="s">
        <v>833</v>
      </c>
      <c r="OC690" s="16" t="s">
        <v>451</v>
      </c>
    </row>
    <row r="691" spans="1:394" x14ac:dyDescent="0.25">
      <c r="A691" s="16" t="s">
        <v>12247</v>
      </c>
      <c r="B691" s="16" t="s">
        <v>1056</v>
      </c>
      <c r="C691" s="16" t="s">
        <v>972</v>
      </c>
      <c r="D691" s="16" t="s">
        <v>844</v>
      </c>
      <c r="E691" s="16" t="s">
        <v>843</v>
      </c>
      <c r="F691" s="16" t="s">
        <v>843</v>
      </c>
      <c r="G691" s="16" t="s">
        <v>843</v>
      </c>
      <c r="H691" s="16" t="s">
        <v>843</v>
      </c>
      <c r="I691" s="16" t="s">
        <v>843</v>
      </c>
      <c r="J691" s="16" t="s">
        <v>843</v>
      </c>
      <c r="K691" s="16" t="s">
        <v>843</v>
      </c>
      <c r="L691" s="16" t="s">
        <v>843</v>
      </c>
      <c r="M691" s="16" t="s">
        <v>843</v>
      </c>
      <c r="N691" s="16" t="s">
        <v>843</v>
      </c>
      <c r="O691" s="16" t="s">
        <v>843</v>
      </c>
      <c r="Q691" s="16" t="s">
        <v>844</v>
      </c>
      <c r="R691" s="16">
        <v>15</v>
      </c>
      <c r="T691" s="16" t="s">
        <v>470</v>
      </c>
      <c r="U691" s="16" t="s">
        <v>844</v>
      </c>
      <c r="V691" s="16" t="s">
        <v>843</v>
      </c>
      <c r="W691" s="16" t="s">
        <v>843</v>
      </c>
      <c r="X691" s="16" t="s">
        <v>843</v>
      </c>
      <c r="Y691" s="16" t="s">
        <v>844</v>
      </c>
      <c r="Z691" s="16" t="s">
        <v>843</v>
      </c>
      <c r="AA691" s="16" t="s">
        <v>843</v>
      </c>
      <c r="AB691" s="16" t="s">
        <v>844</v>
      </c>
      <c r="AC691" s="16" t="s">
        <v>844</v>
      </c>
      <c r="AD691" s="16" t="s">
        <v>865</v>
      </c>
      <c r="AF691" s="16" t="s">
        <v>11651</v>
      </c>
      <c r="AG691" s="16" t="s">
        <v>11725</v>
      </c>
      <c r="AH691" s="16" t="s">
        <v>844</v>
      </c>
      <c r="AI691" s="16" t="s">
        <v>844</v>
      </c>
      <c r="AJ691" s="16" t="s">
        <v>843</v>
      </c>
      <c r="AK691" s="16" t="s">
        <v>843</v>
      </c>
      <c r="AL691" s="16" t="s">
        <v>844</v>
      </c>
      <c r="AM691" s="16" t="s">
        <v>844</v>
      </c>
      <c r="AN691" s="16" t="s">
        <v>843</v>
      </c>
      <c r="AO691" s="16" t="s">
        <v>843</v>
      </c>
      <c r="AP691" s="16" t="s">
        <v>843</v>
      </c>
      <c r="AQ691" s="16" t="s">
        <v>844</v>
      </c>
      <c r="AR691" s="16" t="s">
        <v>4433</v>
      </c>
      <c r="AS691" s="16" t="s">
        <v>843</v>
      </c>
      <c r="AT691" s="16" t="s">
        <v>843</v>
      </c>
      <c r="AU691" s="16" t="s">
        <v>843</v>
      </c>
      <c r="AV691" s="16" t="s">
        <v>843</v>
      </c>
      <c r="AW691" s="16" t="s">
        <v>843</v>
      </c>
      <c r="AX691" s="16" t="s">
        <v>843</v>
      </c>
      <c r="AY691" s="16" t="s">
        <v>844</v>
      </c>
      <c r="BF691" s="16" t="s">
        <v>844</v>
      </c>
      <c r="BH691" s="16" t="s">
        <v>7386</v>
      </c>
      <c r="BI691" s="16" t="s">
        <v>7776</v>
      </c>
      <c r="BJ691" s="16" t="s">
        <v>843</v>
      </c>
      <c r="BK691" s="16" t="s">
        <v>843</v>
      </c>
      <c r="BL691" s="16" t="s">
        <v>844</v>
      </c>
      <c r="BM691" s="16" t="s">
        <v>843</v>
      </c>
      <c r="BN691" s="16" t="s">
        <v>843</v>
      </c>
      <c r="BO691" s="16" t="s">
        <v>843</v>
      </c>
      <c r="BP691" s="16" t="s">
        <v>843</v>
      </c>
      <c r="BQ691" s="16" t="s">
        <v>843</v>
      </c>
      <c r="BR691" s="16" t="s">
        <v>7793</v>
      </c>
      <c r="BS691" s="16" t="s">
        <v>843</v>
      </c>
      <c r="BT691" s="16" t="s">
        <v>844</v>
      </c>
      <c r="BU691" s="16" t="s">
        <v>843</v>
      </c>
      <c r="BV691" s="16" t="s">
        <v>843</v>
      </c>
      <c r="BW691" s="16" t="s">
        <v>843</v>
      </c>
      <c r="BX691" s="16" t="s">
        <v>843</v>
      </c>
      <c r="BY691" s="16" t="s">
        <v>843</v>
      </c>
      <c r="BZ691" s="16" t="s">
        <v>843</v>
      </c>
      <c r="CA691" s="16" t="s">
        <v>843</v>
      </c>
      <c r="CC691" s="16" t="s">
        <v>867</v>
      </c>
      <c r="CD691" s="16" t="s">
        <v>6840</v>
      </c>
      <c r="CE691" s="16" t="s">
        <v>7537</v>
      </c>
      <c r="DN691" s="16" t="s">
        <v>864</v>
      </c>
      <c r="DQ691" s="16" t="s">
        <v>7093</v>
      </c>
      <c r="DR691" s="16" t="s">
        <v>865</v>
      </c>
      <c r="DX691" s="16" t="s">
        <v>867</v>
      </c>
      <c r="DY691" s="16" t="s">
        <v>867</v>
      </c>
      <c r="ES691" s="16" t="s">
        <v>865</v>
      </c>
      <c r="EU691" s="16" t="s">
        <v>7813</v>
      </c>
      <c r="EV691" s="16" t="s">
        <v>865</v>
      </c>
      <c r="FT691" s="16" t="s">
        <v>865</v>
      </c>
      <c r="HC691" s="16" t="s">
        <v>865</v>
      </c>
      <c r="JA691" s="16" t="s">
        <v>4813</v>
      </c>
      <c r="JB691" s="16" t="s">
        <v>865</v>
      </c>
      <c r="JC691" s="16" t="s">
        <v>865</v>
      </c>
      <c r="JD691" s="16" t="s">
        <v>865</v>
      </c>
      <c r="JE691" s="16" t="s">
        <v>865</v>
      </c>
      <c r="JF691" s="16" t="s">
        <v>865</v>
      </c>
      <c r="JG691" s="16" t="s">
        <v>1056</v>
      </c>
      <c r="JH691" s="16" t="s">
        <v>7582</v>
      </c>
      <c r="JJ691" s="16" t="s">
        <v>865</v>
      </c>
      <c r="KF691" s="16" t="s">
        <v>4926</v>
      </c>
      <c r="KI691" s="16" t="s">
        <v>4837</v>
      </c>
      <c r="KO691" s="16" t="s">
        <v>10431</v>
      </c>
      <c r="KP691" s="16" t="s">
        <v>10430</v>
      </c>
      <c r="KQ691" s="16" t="s">
        <v>8694</v>
      </c>
      <c r="KR691" s="16" t="s">
        <v>12248</v>
      </c>
      <c r="KS691" s="16" t="s">
        <v>10432</v>
      </c>
      <c r="KT691" s="16" t="s">
        <v>8696</v>
      </c>
      <c r="KU691" s="16" t="s">
        <v>844</v>
      </c>
      <c r="KV691" s="16" t="s">
        <v>8696</v>
      </c>
      <c r="KW691" s="16" t="s">
        <v>851</v>
      </c>
      <c r="KX691" s="16" t="s">
        <v>487</v>
      </c>
      <c r="KY691" s="16" t="s">
        <v>487</v>
      </c>
      <c r="KZ691" s="16" t="s">
        <v>487</v>
      </c>
      <c r="LC691" s="16" t="s">
        <v>10879</v>
      </c>
      <c r="LD691" s="16" t="s">
        <v>11692</v>
      </c>
      <c r="LE691" s="16" t="s">
        <v>11693</v>
      </c>
      <c r="LF691" s="16" t="s">
        <v>11654</v>
      </c>
      <c r="LI691" s="16" t="s">
        <v>11655</v>
      </c>
      <c r="LJ691" s="16" t="s">
        <v>843</v>
      </c>
      <c r="LL691" s="16" t="s">
        <v>8711</v>
      </c>
      <c r="LM691" s="16" t="s">
        <v>8741</v>
      </c>
      <c r="LO691" s="16" t="s">
        <v>844</v>
      </c>
      <c r="LP691" s="16" t="s">
        <v>844</v>
      </c>
      <c r="LQ691" s="16" t="s">
        <v>1056</v>
      </c>
      <c r="LR691" s="16" t="s">
        <v>843</v>
      </c>
      <c r="LS691" s="16" t="s">
        <v>844</v>
      </c>
      <c r="LT691" s="16" t="s">
        <v>843</v>
      </c>
      <c r="LU691" s="16" t="s">
        <v>843</v>
      </c>
      <c r="LV691" s="16" t="s">
        <v>843</v>
      </c>
      <c r="LW691" s="16" t="s">
        <v>843</v>
      </c>
      <c r="LX691" s="16" t="s">
        <v>843</v>
      </c>
      <c r="LY691" s="16" t="s">
        <v>843</v>
      </c>
      <c r="LZ691" s="16" t="s">
        <v>843</v>
      </c>
      <c r="MA691" s="16" t="s">
        <v>844</v>
      </c>
      <c r="MB691" s="16" t="s">
        <v>843</v>
      </c>
      <c r="MC691" s="16" t="s">
        <v>843</v>
      </c>
      <c r="ME691" s="16" t="s">
        <v>11677</v>
      </c>
      <c r="MF691" s="16" t="s">
        <v>8847</v>
      </c>
      <c r="MO691" s="16" t="s">
        <v>1817</v>
      </c>
      <c r="MP691" s="16" t="s">
        <v>1826</v>
      </c>
      <c r="MR691" s="16" t="s">
        <v>470</v>
      </c>
      <c r="MS691" s="16" t="s">
        <v>12242</v>
      </c>
      <c r="MT691" s="16" t="s">
        <v>8993</v>
      </c>
      <c r="MU691" s="16" t="s">
        <v>816</v>
      </c>
      <c r="MV691" s="16" t="s">
        <v>487</v>
      </c>
      <c r="MW691" s="16" t="s">
        <v>1266</v>
      </c>
      <c r="MX691" s="16" t="s">
        <v>1262</v>
      </c>
      <c r="MZ691" s="16" t="s">
        <v>487</v>
      </c>
      <c r="NA691" s="16" t="s">
        <v>486</v>
      </c>
      <c r="NC691" s="16" t="s">
        <v>486</v>
      </c>
      <c r="ND691" s="16" t="s">
        <v>486</v>
      </c>
      <c r="NE691" s="16" t="s">
        <v>486</v>
      </c>
      <c r="NG691" s="16" t="s">
        <v>1376</v>
      </c>
      <c r="NI691" s="16" t="s">
        <v>11658</v>
      </c>
      <c r="NL691" s="16" t="s">
        <v>844</v>
      </c>
      <c r="NQ691" s="16" t="s">
        <v>1078</v>
      </c>
      <c r="NR691" s="16" t="s">
        <v>876</v>
      </c>
      <c r="NS691" s="16" t="s">
        <v>462</v>
      </c>
      <c r="NT691" s="16" t="s">
        <v>478</v>
      </c>
      <c r="NU691" s="16">
        <v>1.1910000000000001</v>
      </c>
      <c r="NV691" s="16" t="s">
        <v>824</v>
      </c>
      <c r="NW691" s="16" t="s">
        <v>1173</v>
      </c>
      <c r="NX691" s="16" t="s">
        <v>1142</v>
      </c>
      <c r="NY691" s="16" t="s">
        <v>824</v>
      </c>
      <c r="NZ691" s="16" t="s">
        <v>929</v>
      </c>
      <c r="OB691" s="16" t="s">
        <v>833</v>
      </c>
      <c r="OC691" s="16" t="s">
        <v>876</v>
      </c>
    </row>
    <row r="692" spans="1:394" x14ac:dyDescent="0.25">
      <c r="A692" s="16" t="s">
        <v>12249</v>
      </c>
      <c r="B692" s="16" t="s">
        <v>844</v>
      </c>
      <c r="C692" s="16" t="s">
        <v>972</v>
      </c>
      <c r="D692" s="16" t="s">
        <v>844</v>
      </c>
      <c r="E692" s="16" t="s">
        <v>843</v>
      </c>
      <c r="F692" s="16" t="s">
        <v>843</v>
      </c>
      <c r="G692" s="16" t="s">
        <v>843</v>
      </c>
      <c r="H692" s="16" t="s">
        <v>843</v>
      </c>
      <c r="I692" s="16" t="s">
        <v>843</v>
      </c>
      <c r="J692" s="16" t="s">
        <v>843</v>
      </c>
      <c r="K692" s="16" t="s">
        <v>843</v>
      </c>
      <c r="L692" s="16" t="s">
        <v>843</v>
      </c>
      <c r="M692" s="16" t="s">
        <v>843</v>
      </c>
      <c r="N692" s="16" t="s">
        <v>843</v>
      </c>
      <c r="O692" s="16" t="s">
        <v>843</v>
      </c>
      <c r="Q692" s="16" t="s">
        <v>844</v>
      </c>
      <c r="R692" s="16">
        <v>74</v>
      </c>
      <c r="T692" s="16" t="s">
        <v>470</v>
      </c>
      <c r="U692" s="16" t="s">
        <v>844</v>
      </c>
      <c r="V692" s="16" t="s">
        <v>843</v>
      </c>
      <c r="W692" s="16" t="s">
        <v>844</v>
      </c>
      <c r="X692" s="16" t="s">
        <v>843</v>
      </c>
      <c r="Y692" s="16" t="s">
        <v>843</v>
      </c>
      <c r="Z692" s="16" t="s">
        <v>843</v>
      </c>
      <c r="AA692" s="16" t="s">
        <v>843</v>
      </c>
      <c r="AB692" s="16" t="s">
        <v>843</v>
      </c>
      <c r="AC692" s="16" t="s">
        <v>843</v>
      </c>
      <c r="AD692" s="16" t="s">
        <v>867</v>
      </c>
      <c r="AF692" s="16" t="s">
        <v>11673</v>
      </c>
      <c r="AG692" s="16" t="s">
        <v>11854</v>
      </c>
      <c r="AH692" s="16" t="s">
        <v>844</v>
      </c>
      <c r="AI692" s="16" t="s">
        <v>843</v>
      </c>
      <c r="AJ692" s="16" t="s">
        <v>844</v>
      </c>
      <c r="AK692" s="16" t="s">
        <v>843</v>
      </c>
      <c r="AL692" s="16" t="s">
        <v>844</v>
      </c>
      <c r="AM692" s="16" t="s">
        <v>843</v>
      </c>
      <c r="AN692" s="16" t="s">
        <v>843</v>
      </c>
      <c r="AO692" s="16" t="s">
        <v>843</v>
      </c>
      <c r="AP692" s="16" t="s">
        <v>843</v>
      </c>
      <c r="AQ692" s="16" t="s">
        <v>843</v>
      </c>
      <c r="AR692" s="16" t="s">
        <v>11880</v>
      </c>
      <c r="AS692" s="16" t="s">
        <v>844</v>
      </c>
      <c r="AT692" s="16" t="s">
        <v>844</v>
      </c>
      <c r="AU692" s="16" t="s">
        <v>844</v>
      </c>
      <c r="AV692" s="16" t="s">
        <v>843</v>
      </c>
      <c r="AW692" s="16" t="s">
        <v>843</v>
      </c>
      <c r="AX692" s="16" t="s">
        <v>843</v>
      </c>
      <c r="AY692" s="16" t="s">
        <v>843</v>
      </c>
      <c r="AZ692" s="16" t="s">
        <v>4437</v>
      </c>
      <c r="BA692" s="16" t="s">
        <v>4437</v>
      </c>
      <c r="BB692" s="16" t="s">
        <v>4437</v>
      </c>
      <c r="BF692" s="16" t="s">
        <v>843</v>
      </c>
      <c r="BI692" s="16" t="s">
        <v>7785</v>
      </c>
      <c r="BJ692" s="16" t="s">
        <v>843</v>
      </c>
      <c r="BK692" s="16" t="s">
        <v>843</v>
      </c>
      <c r="BL692" s="16" t="s">
        <v>843</v>
      </c>
      <c r="BM692" s="16" t="s">
        <v>843</v>
      </c>
      <c r="BN692" s="16" t="s">
        <v>843</v>
      </c>
      <c r="BO692" s="16" t="s">
        <v>844</v>
      </c>
      <c r="BP692" s="16" t="s">
        <v>843</v>
      </c>
      <c r="BQ692" s="16" t="s">
        <v>843</v>
      </c>
      <c r="DX692" s="16" t="s">
        <v>867</v>
      </c>
      <c r="DY692" s="16" t="s">
        <v>867</v>
      </c>
      <c r="ES692" s="16" t="s">
        <v>867</v>
      </c>
      <c r="EU692" s="16" t="s">
        <v>7813</v>
      </c>
      <c r="EV692" s="16" t="s">
        <v>867</v>
      </c>
      <c r="EW692" s="16" t="s">
        <v>7826</v>
      </c>
      <c r="EX692" s="16" t="s">
        <v>843</v>
      </c>
      <c r="EY692" s="16" t="s">
        <v>844</v>
      </c>
      <c r="EZ692" s="16" t="s">
        <v>843</v>
      </c>
      <c r="FA692" s="16" t="s">
        <v>843</v>
      </c>
      <c r="FB692" s="16" t="s">
        <v>843</v>
      </c>
      <c r="FC692" s="16" t="s">
        <v>843</v>
      </c>
      <c r="FD692" s="16" t="s">
        <v>843</v>
      </c>
      <c r="FF692" s="16" t="s">
        <v>7845</v>
      </c>
      <c r="FG692" s="16" t="s">
        <v>12164</v>
      </c>
      <c r="FH692" s="16" t="s">
        <v>843</v>
      </c>
      <c r="FI692" s="16" t="s">
        <v>844</v>
      </c>
      <c r="FJ692" s="16" t="s">
        <v>844</v>
      </c>
      <c r="FK692" s="16" t="s">
        <v>843</v>
      </c>
      <c r="FL692" s="16" t="s">
        <v>843</v>
      </c>
      <c r="FM692" s="16" t="s">
        <v>843</v>
      </c>
      <c r="FN692" s="16" t="s">
        <v>843</v>
      </c>
      <c r="FO692" s="16" t="s">
        <v>843</v>
      </c>
      <c r="FP692" s="16" t="s">
        <v>843</v>
      </c>
      <c r="FQ692" s="16" t="s">
        <v>843</v>
      </c>
      <c r="HC692" s="16" t="s">
        <v>867</v>
      </c>
      <c r="HD692" s="16" t="s">
        <v>865</v>
      </c>
      <c r="JA692" s="16" t="s">
        <v>4813</v>
      </c>
      <c r="JB692" s="16" t="s">
        <v>865</v>
      </c>
      <c r="JC692" s="16" t="s">
        <v>865</v>
      </c>
      <c r="JD692" s="16" t="s">
        <v>865</v>
      </c>
      <c r="JE692" s="16" t="s">
        <v>865</v>
      </c>
      <c r="JF692" s="16" t="s">
        <v>865</v>
      </c>
      <c r="JG692" s="16" t="s">
        <v>843</v>
      </c>
      <c r="JH692" s="16" t="s">
        <v>4846</v>
      </c>
      <c r="KF692" s="16" t="s">
        <v>4926</v>
      </c>
      <c r="KI692" s="16" t="s">
        <v>4846</v>
      </c>
      <c r="KO692" s="16" t="s">
        <v>10435</v>
      </c>
      <c r="KP692" s="16" t="s">
        <v>10434</v>
      </c>
      <c r="KQ692" s="16" t="s">
        <v>8694</v>
      </c>
      <c r="KR692" s="16" t="s">
        <v>12250</v>
      </c>
      <c r="KS692" s="16" t="s">
        <v>10436</v>
      </c>
      <c r="KT692" s="16" t="s">
        <v>9148</v>
      </c>
      <c r="KU692" s="16" t="s">
        <v>844</v>
      </c>
      <c r="KV692" s="16" t="s">
        <v>9148</v>
      </c>
      <c r="KW692" s="16" t="s">
        <v>851</v>
      </c>
      <c r="KX692" s="16" t="s">
        <v>487</v>
      </c>
      <c r="KY692" s="16" t="s">
        <v>487</v>
      </c>
      <c r="KZ692" s="16" t="s">
        <v>487</v>
      </c>
      <c r="LC692" s="16" t="s">
        <v>10879</v>
      </c>
      <c r="LF692" s="16" t="s">
        <v>11654</v>
      </c>
      <c r="LI692" s="16" t="s">
        <v>11655</v>
      </c>
      <c r="LJ692" s="16" t="s">
        <v>843</v>
      </c>
      <c r="LL692" s="16" t="s">
        <v>8711</v>
      </c>
      <c r="LM692" s="16" t="s">
        <v>8741</v>
      </c>
      <c r="LO692" s="16" t="s">
        <v>843</v>
      </c>
      <c r="LP692" s="16" t="s">
        <v>843</v>
      </c>
      <c r="LQ692" s="16" t="s">
        <v>1056</v>
      </c>
      <c r="LR692" s="16" t="s">
        <v>843</v>
      </c>
      <c r="LS692" s="16" t="s">
        <v>1056</v>
      </c>
      <c r="LT692" s="16" t="s">
        <v>843</v>
      </c>
      <c r="LU692" s="16" t="s">
        <v>1056</v>
      </c>
      <c r="LV692" s="16" t="s">
        <v>843</v>
      </c>
      <c r="LW692" s="16" t="s">
        <v>844</v>
      </c>
      <c r="LX692" s="16" t="s">
        <v>843</v>
      </c>
      <c r="LY692" s="16" t="s">
        <v>843</v>
      </c>
      <c r="LZ692" s="16" t="s">
        <v>843</v>
      </c>
      <c r="MA692" s="16" t="s">
        <v>843</v>
      </c>
      <c r="MB692" s="16" t="s">
        <v>843</v>
      </c>
      <c r="MC692" s="16" t="s">
        <v>843</v>
      </c>
      <c r="ME692" s="16" t="s">
        <v>11656</v>
      </c>
      <c r="MF692" s="16" t="s">
        <v>8847</v>
      </c>
      <c r="MO692" s="16" t="s">
        <v>1817</v>
      </c>
      <c r="MP692" s="16" t="s">
        <v>1824</v>
      </c>
      <c r="MR692" s="16" t="s">
        <v>470</v>
      </c>
      <c r="MS692" s="16" t="s">
        <v>12242</v>
      </c>
      <c r="MT692" s="16" t="s">
        <v>9015</v>
      </c>
      <c r="NC692" s="16" t="s">
        <v>487</v>
      </c>
      <c r="NE692" s="16" t="s">
        <v>487</v>
      </c>
      <c r="NF692" s="16" t="s">
        <v>486</v>
      </c>
      <c r="NG692" s="16" t="s">
        <v>1376</v>
      </c>
      <c r="NI692" s="16" t="s">
        <v>11658</v>
      </c>
      <c r="NR692" s="16" t="s">
        <v>878</v>
      </c>
      <c r="NS692" s="16" t="s">
        <v>462</v>
      </c>
      <c r="NT692" s="16" t="s">
        <v>482</v>
      </c>
      <c r="NU692" s="16">
        <v>0.79400000000000004</v>
      </c>
      <c r="NV692" s="16" t="s">
        <v>457</v>
      </c>
      <c r="NW692" s="16" t="s">
        <v>1177</v>
      </c>
      <c r="NX692" s="16" t="s">
        <v>1142</v>
      </c>
      <c r="OB692" s="16" t="s">
        <v>833</v>
      </c>
      <c r="OC692" s="16" t="s">
        <v>878</v>
      </c>
    </row>
    <row r="693" spans="1:394" x14ac:dyDescent="0.25">
      <c r="A693" s="16" t="s">
        <v>9041</v>
      </c>
      <c r="B693" s="16" t="s">
        <v>1056</v>
      </c>
      <c r="C693" s="16" t="s">
        <v>4199</v>
      </c>
      <c r="D693" s="16" t="s">
        <v>843</v>
      </c>
      <c r="E693" s="16" t="s">
        <v>843</v>
      </c>
      <c r="F693" s="16" t="s">
        <v>843</v>
      </c>
      <c r="G693" s="16" t="s">
        <v>843</v>
      </c>
      <c r="H693" s="16" t="s">
        <v>843</v>
      </c>
      <c r="I693" s="16" t="s">
        <v>844</v>
      </c>
      <c r="J693" s="16" t="s">
        <v>843</v>
      </c>
      <c r="K693" s="16" t="s">
        <v>843</v>
      </c>
      <c r="L693" s="16" t="s">
        <v>843</v>
      </c>
      <c r="M693" s="16" t="s">
        <v>843</v>
      </c>
      <c r="N693" s="16" t="s">
        <v>843</v>
      </c>
      <c r="O693" s="16" t="s">
        <v>843</v>
      </c>
      <c r="Q693" s="16" t="s">
        <v>843</v>
      </c>
      <c r="R693" s="16">
        <v>68</v>
      </c>
      <c r="T693" s="16" t="s">
        <v>470</v>
      </c>
      <c r="U693" s="16" t="s">
        <v>844</v>
      </c>
      <c r="V693" s="16" t="s">
        <v>843</v>
      </c>
      <c r="W693" s="16" t="s">
        <v>844</v>
      </c>
      <c r="X693" s="16" t="s">
        <v>843</v>
      </c>
      <c r="Y693" s="16" t="s">
        <v>843</v>
      </c>
      <c r="Z693" s="16" t="s">
        <v>843</v>
      </c>
      <c r="AA693" s="16" t="s">
        <v>843</v>
      </c>
      <c r="AB693" s="16" t="s">
        <v>843</v>
      </c>
      <c r="AC693" s="16" t="s">
        <v>843</v>
      </c>
      <c r="AD693" s="16" t="s">
        <v>867</v>
      </c>
      <c r="BF693" s="16" t="s">
        <v>843</v>
      </c>
      <c r="JB693" s="16" t="s">
        <v>865</v>
      </c>
      <c r="JC693" s="16" t="s">
        <v>865</v>
      </c>
      <c r="JD693" s="16" t="s">
        <v>865</v>
      </c>
      <c r="JE693" s="16" t="s">
        <v>865</v>
      </c>
      <c r="JF693" s="16" t="s">
        <v>865</v>
      </c>
      <c r="JG693" s="16" t="s">
        <v>843</v>
      </c>
      <c r="JH693" s="16" t="s">
        <v>4846</v>
      </c>
      <c r="KO693" s="16" t="s">
        <v>10435</v>
      </c>
      <c r="KP693" s="16" t="s">
        <v>10434</v>
      </c>
      <c r="KQ693" s="16" t="s">
        <v>8694</v>
      </c>
      <c r="KR693" s="16" t="s">
        <v>12251</v>
      </c>
      <c r="KS693" s="16" t="s">
        <v>10436</v>
      </c>
      <c r="KT693" s="16" t="s">
        <v>9148</v>
      </c>
      <c r="KU693" s="16" t="s">
        <v>844</v>
      </c>
      <c r="KV693" s="16" t="s">
        <v>9148</v>
      </c>
      <c r="LC693" s="16" t="s">
        <v>10879</v>
      </c>
      <c r="LF693" s="16" t="s">
        <v>11654</v>
      </c>
      <c r="LJ693" s="16" t="s">
        <v>843</v>
      </c>
      <c r="LL693" s="16" t="s">
        <v>8711</v>
      </c>
      <c r="LM693" s="16" t="s">
        <v>8741</v>
      </c>
      <c r="LO693" s="16" t="s">
        <v>843</v>
      </c>
      <c r="LP693" s="16" t="s">
        <v>843</v>
      </c>
      <c r="LQ693" s="16" t="s">
        <v>1056</v>
      </c>
      <c r="LR693" s="16" t="s">
        <v>843</v>
      </c>
      <c r="LS693" s="16" t="s">
        <v>1056</v>
      </c>
      <c r="LT693" s="16" t="s">
        <v>843</v>
      </c>
      <c r="LU693" s="16" t="s">
        <v>1056</v>
      </c>
      <c r="LV693" s="16" t="s">
        <v>843</v>
      </c>
      <c r="LW693" s="16" t="s">
        <v>844</v>
      </c>
      <c r="LX693" s="16" t="s">
        <v>843</v>
      </c>
      <c r="LY693" s="16" t="s">
        <v>843</v>
      </c>
      <c r="LZ693" s="16" t="s">
        <v>843</v>
      </c>
      <c r="MA693" s="16" t="s">
        <v>843</v>
      </c>
      <c r="MB693" s="16" t="s">
        <v>843</v>
      </c>
      <c r="MC693" s="16" t="s">
        <v>843</v>
      </c>
      <c r="ME693" s="16" t="s">
        <v>11656</v>
      </c>
      <c r="MF693" s="16" t="s">
        <v>8847</v>
      </c>
      <c r="MR693" s="16" t="s">
        <v>470</v>
      </c>
      <c r="MS693" s="16" t="s">
        <v>12242</v>
      </c>
      <c r="NI693" s="16" t="s">
        <v>11658</v>
      </c>
      <c r="NR693" s="16" t="s">
        <v>878</v>
      </c>
      <c r="NS693" s="16" t="s">
        <v>462</v>
      </c>
      <c r="NT693" s="16" t="s">
        <v>482</v>
      </c>
      <c r="NU693" s="16">
        <v>0.79400000000000004</v>
      </c>
      <c r="NV693" s="16" t="s">
        <v>457</v>
      </c>
      <c r="NW693" s="16" t="s">
        <v>1177</v>
      </c>
      <c r="NX693" s="16" t="s">
        <v>1142</v>
      </c>
      <c r="OB693" s="16" t="s">
        <v>833</v>
      </c>
      <c r="OC693" s="16" t="s">
        <v>878</v>
      </c>
    </row>
    <row r="694" spans="1:394" x14ac:dyDescent="0.25">
      <c r="A694" s="16" t="s">
        <v>12252</v>
      </c>
      <c r="B694" s="16" t="s">
        <v>844</v>
      </c>
      <c r="C694" s="16" t="s">
        <v>972</v>
      </c>
      <c r="D694" s="16" t="s">
        <v>844</v>
      </c>
      <c r="E694" s="16" t="s">
        <v>843</v>
      </c>
      <c r="F694" s="16" t="s">
        <v>843</v>
      </c>
      <c r="G694" s="16" t="s">
        <v>843</v>
      </c>
      <c r="H694" s="16" t="s">
        <v>843</v>
      </c>
      <c r="I694" s="16" t="s">
        <v>843</v>
      </c>
      <c r="J694" s="16" t="s">
        <v>843</v>
      </c>
      <c r="K694" s="16" t="s">
        <v>843</v>
      </c>
      <c r="L694" s="16" t="s">
        <v>843</v>
      </c>
      <c r="M694" s="16" t="s">
        <v>843</v>
      </c>
      <c r="N694" s="16" t="s">
        <v>843</v>
      </c>
      <c r="O694" s="16" t="s">
        <v>843</v>
      </c>
      <c r="Q694" s="16" t="s">
        <v>844</v>
      </c>
      <c r="R694" s="16">
        <v>36</v>
      </c>
      <c r="T694" s="16" t="s">
        <v>470</v>
      </c>
      <c r="U694" s="16" t="s">
        <v>844</v>
      </c>
      <c r="V694" s="16" t="s">
        <v>843</v>
      </c>
      <c r="W694" s="16" t="s">
        <v>844</v>
      </c>
      <c r="X694" s="16" t="s">
        <v>843</v>
      </c>
      <c r="Y694" s="16" t="s">
        <v>843</v>
      </c>
      <c r="Z694" s="16" t="s">
        <v>843</v>
      </c>
      <c r="AA694" s="16" t="s">
        <v>843</v>
      </c>
      <c r="AB694" s="16" t="s">
        <v>844</v>
      </c>
      <c r="AC694" s="16" t="s">
        <v>843</v>
      </c>
      <c r="AD694" s="16" t="s">
        <v>867</v>
      </c>
      <c r="AF694" s="16" t="s">
        <v>11659</v>
      </c>
      <c r="AG694" s="16" t="s">
        <v>11888</v>
      </c>
      <c r="AH694" s="16" t="s">
        <v>844</v>
      </c>
      <c r="AI694" s="16" t="s">
        <v>844</v>
      </c>
      <c r="AJ694" s="16" t="s">
        <v>844</v>
      </c>
      <c r="AK694" s="16" t="s">
        <v>843</v>
      </c>
      <c r="AL694" s="16" t="s">
        <v>843</v>
      </c>
      <c r="AM694" s="16" t="s">
        <v>844</v>
      </c>
      <c r="AN694" s="16" t="s">
        <v>843</v>
      </c>
      <c r="AO694" s="16" t="s">
        <v>843</v>
      </c>
      <c r="AP694" s="16" t="s">
        <v>843</v>
      </c>
      <c r="AQ694" s="16" t="s">
        <v>844</v>
      </c>
      <c r="AR694" s="16" t="s">
        <v>4433</v>
      </c>
      <c r="AS694" s="16" t="s">
        <v>843</v>
      </c>
      <c r="AT694" s="16" t="s">
        <v>843</v>
      </c>
      <c r="AU694" s="16" t="s">
        <v>843</v>
      </c>
      <c r="AV694" s="16" t="s">
        <v>843</v>
      </c>
      <c r="AW694" s="16" t="s">
        <v>843</v>
      </c>
      <c r="AX694" s="16" t="s">
        <v>843</v>
      </c>
      <c r="AY694" s="16" t="s">
        <v>844</v>
      </c>
      <c r="BF694" s="16" t="s">
        <v>844</v>
      </c>
      <c r="BH694" s="16" t="s">
        <v>7380</v>
      </c>
      <c r="BI694" s="16" t="s">
        <v>7785</v>
      </c>
      <c r="BJ694" s="16" t="s">
        <v>843</v>
      </c>
      <c r="BK694" s="16" t="s">
        <v>843</v>
      </c>
      <c r="BL694" s="16" t="s">
        <v>843</v>
      </c>
      <c r="BM694" s="16" t="s">
        <v>843</v>
      </c>
      <c r="BN694" s="16" t="s">
        <v>843</v>
      </c>
      <c r="BO694" s="16" t="s">
        <v>844</v>
      </c>
      <c r="BP694" s="16" t="s">
        <v>843</v>
      </c>
      <c r="BQ694" s="16" t="s">
        <v>843</v>
      </c>
      <c r="DX694" s="16" t="s">
        <v>865</v>
      </c>
      <c r="ES694" s="16" t="s">
        <v>865</v>
      </c>
      <c r="EU694" s="16" t="s">
        <v>7810</v>
      </c>
      <c r="EV694" s="16" t="s">
        <v>865</v>
      </c>
      <c r="FT694" s="16" t="s">
        <v>865</v>
      </c>
      <c r="HC694" s="16" t="s">
        <v>865</v>
      </c>
      <c r="JA694" s="16" t="s">
        <v>4813</v>
      </c>
      <c r="JB694" s="16" t="s">
        <v>867</v>
      </c>
      <c r="JC694" s="16" t="s">
        <v>865</v>
      </c>
      <c r="JG694" s="16" t="s">
        <v>1056</v>
      </c>
      <c r="JV694" s="16">
        <v>29</v>
      </c>
      <c r="JW694" s="16" t="s">
        <v>7603</v>
      </c>
      <c r="JY694" s="16">
        <v>10000</v>
      </c>
      <c r="JZ694" s="16" t="s">
        <v>4883</v>
      </c>
      <c r="KB694" s="16" t="s">
        <v>7616</v>
      </c>
      <c r="KD694" s="16" t="s">
        <v>4917</v>
      </c>
      <c r="KE694" s="16" t="s">
        <v>7277</v>
      </c>
      <c r="KF694" s="16" t="s">
        <v>4411</v>
      </c>
      <c r="KH694" s="16" t="s">
        <v>7642</v>
      </c>
      <c r="KI694" s="16" t="s">
        <v>4982</v>
      </c>
      <c r="KK694" s="16" t="s">
        <v>4883</v>
      </c>
      <c r="KM694" s="16" t="s">
        <v>7616</v>
      </c>
      <c r="KO694" s="16" t="s">
        <v>10440</v>
      </c>
      <c r="KP694" s="16" t="s">
        <v>10439</v>
      </c>
      <c r="KQ694" s="16" t="s">
        <v>8694</v>
      </c>
      <c r="KR694" s="16" t="s">
        <v>12253</v>
      </c>
      <c r="KS694" s="16" t="s">
        <v>10441</v>
      </c>
      <c r="KT694" s="16" t="s">
        <v>8696</v>
      </c>
      <c r="KU694" s="16" t="s">
        <v>844</v>
      </c>
      <c r="KV694" s="16" t="s">
        <v>8696</v>
      </c>
      <c r="KW694" s="16" t="s">
        <v>851</v>
      </c>
      <c r="KY694" s="16" t="s">
        <v>486</v>
      </c>
      <c r="LC694" s="16" t="s">
        <v>10879</v>
      </c>
      <c r="LF694" s="16" t="s">
        <v>11654</v>
      </c>
      <c r="LI694" s="16" t="s">
        <v>11655</v>
      </c>
      <c r="LJ694" s="16" t="s">
        <v>831</v>
      </c>
      <c r="LK694" s="16" t="s">
        <v>831</v>
      </c>
      <c r="LL694" s="16" t="s">
        <v>8756</v>
      </c>
      <c r="LM694" s="16" t="s">
        <v>8741</v>
      </c>
      <c r="LO694" s="16" t="s">
        <v>844</v>
      </c>
      <c r="LP694" s="16" t="s">
        <v>844</v>
      </c>
      <c r="LQ694" s="16" t="s">
        <v>844</v>
      </c>
      <c r="LR694" s="16" t="s">
        <v>844</v>
      </c>
      <c r="LS694" s="16" t="s">
        <v>844</v>
      </c>
      <c r="LT694" s="16" t="s">
        <v>843</v>
      </c>
      <c r="LU694" s="16" t="s">
        <v>843</v>
      </c>
      <c r="LV694" s="16" t="s">
        <v>843</v>
      </c>
      <c r="LW694" s="16" t="s">
        <v>843</v>
      </c>
      <c r="LX694" s="16" t="s">
        <v>844</v>
      </c>
      <c r="LY694" s="16" t="s">
        <v>843</v>
      </c>
      <c r="LZ694" s="16" t="s">
        <v>844</v>
      </c>
      <c r="MA694" s="16" t="s">
        <v>843</v>
      </c>
      <c r="MB694" s="16" t="s">
        <v>843</v>
      </c>
      <c r="MC694" s="16" t="s">
        <v>843</v>
      </c>
      <c r="ME694" s="16" t="s">
        <v>11656</v>
      </c>
      <c r="MF694" s="16" t="s">
        <v>8847</v>
      </c>
      <c r="MG694" s="16" t="s">
        <v>1840</v>
      </c>
      <c r="MH694" s="16" t="s">
        <v>11667</v>
      </c>
      <c r="MI694" s="16" t="s">
        <v>11733</v>
      </c>
      <c r="MJ694" s="16" t="s">
        <v>1840</v>
      </c>
      <c r="MK694" s="16" t="s">
        <v>8952</v>
      </c>
      <c r="ML694" s="16" t="s">
        <v>1790</v>
      </c>
      <c r="MM694" s="16" t="s">
        <v>487</v>
      </c>
      <c r="MN694" s="16" t="s">
        <v>1798</v>
      </c>
      <c r="MP694" s="16" t="s">
        <v>1829</v>
      </c>
      <c r="MQ694" s="16" t="s">
        <v>1790</v>
      </c>
      <c r="MR694" s="16" t="s">
        <v>470</v>
      </c>
      <c r="MS694" s="16" t="s">
        <v>12242</v>
      </c>
      <c r="MT694" s="16" t="s">
        <v>9009</v>
      </c>
      <c r="MU694" s="16" t="s">
        <v>817</v>
      </c>
      <c r="NC694" s="16" t="s">
        <v>486</v>
      </c>
      <c r="ND694" s="16" t="s">
        <v>486</v>
      </c>
      <c r="NE694" s="16" t="s">
        <v>486</v>
      </c>
      <c r="NG694" s="16" t="s">
        <v>1376</v>
      </c>
      <c r="NH694" s="16" t="s">
        <v>1913</v>
      </c>
      <c r="NI694" s="16" t="s">
        <v>11658</v>
      </c>
      <c r="NJ694" s="16" t="s">
        <v>9102</v>
      </c>
      <c r="NK694" s="16" t="s">
        <v>11753</v>
      </c>
      <c r="NR694" s="16" t="s">
        <v>451</v>
      </c>
      <c r="NS694" s="16" t="s">
        <v>462</v>
      </c>
      <c r="NT694" s="16" t="s">
        <v>478</v>
      </c>
      <c r="NU694" s="16">
        <v>1.1910000000000001</v>
      </c>
      <c r="NV694" s="16" t="s">
        <v>451</v>
      </c>
      <c r="NW694" s="16" t="s">
        <v>1175</v>
      </c>
      <c r="NX694" s="16" t="s">
        <v>1142</v>
      </c>
      <c r="OB694" s="16" t="s">
        <v>831</v>
      </c>
      <c r="OC694" s="16" t="s">
        <v>451</v>
      </c>
    </row>
    <row r="695" spans="1:394" x14ac:dyDescent="0.25">
      <c r="A695" s="16" t="s">
        <v>12254</v>
      </c>
      <c r="B695" s="16" t="s">
        <v>1056</v>
      </c>
      <c r="C695" s="16" t="s">
        <v>972</v>
      </c>
      <c r="D695" s="16" t="s">
        <v>844</v>
      </c>
      <c r="E695" s="16" t="s">
        <v>843</v>
      </c>
      <c r="F695" s="16" t="s">
        <v>843</v>
      </c>
      <c r="G695" s="16" t="s">
        <v>843</v>
      </c>
      <c r="H695" s="16" t="s">
        <v>843</v>
      </c>
      <c r="I695" s="16" t="s">
        <v>843</v>
      </c>
      <c r="J695" s="16" t="s">
        <v>843</v>
      </c>
      <c r="K695" s="16" t="s">
        <v>843</v>
      </c>
      <c r="L695" s="16" t="s">
        <v>843</v>
      </c>
      <c r="M695" s="16" t="s">
        <v>843</v>
      </c>
      <c r="N695" s="16" t="s">
        <v>843</v>
      </c>
      <c r="O695" s="16" t="s">
        <v>843</v>
      </c>
      <c r="Q695" s="16" t="s">
        <v>844</v>
      </c>
      <c r="R695" s="16">
        <v>13</v>
      </c>
      <c r="T695" s="16" t="s">
        <v>474</v>
      </c>
      <c r="U695" s="16" t="s">
        <v>843</v>
      </c>
      <c r="V695" s="16" t="s">
        <v>844</v>
      </c>
      <c r="W695" s="16" t="s">
        <v>843</v>
      </c>
      <c r="X695" s="16" t="s">
        <v>843</v>
      </c>
      <c r="Y695" s="16" t="s">
        <v>843</v>
      </c>
      <c r="Z695" s="16" t="s">
        <v>844</v>
      </c>
      <c r="AA695" s="16" t="s">
        <v>843</v>
      </c>
      <c r="AB695" s="16" t="s">
        <v>843</v>
      </c>
      <c r="AC695" s="16" t="s">
        <v>844</v>
      </c>
      <c r="AF695" s="16" t="s">
        <v>11659</v>
      </c>
      <c r="AG695" s="16" t="s">
        <v>11696</v>
      </c>
      <c r="AH695" s="16" t="s">
        <v>844</v>
      </c>
      <c r="AI695" s="16" t="s">
        <v>844</v>
      </c>
      <c r="AJ695" s="16" t="s">
        <v>844</v>
      </c>
      <c r="AK695" s="16" t="s">
        <v>843</v>
      </c>
      <c r="AL695" s="16" t="s">
        <v>843</v>
      </c>
      <c r="AM695" s="16" t="s">
        <v>844</v>
      </c>
      <c r="AN695" s="16" t="s">
        <v>843</v>
      </c>
      <c r="AO695" s="16" t="s">
        <v>843</v>
      </c>
      <c r="AP695" s="16" t="s">
        <v>843</v>
      </c>
      <c r="AQ695" s="16" t="s">
        <v>844</v>
      </c>
      <c r="AR695" s="16" t="s">
        <v>4415</v>
      </c>
      <c r="AS695" s="16" t="s">
        <v>844</v>
      </c>
      <c r="AT695" s="16" t="s">
        <v>843</v>
      </c>
      <c r="AU695" s="16" t="s">
        <v>843</v>
      </c>
      <c r="AV695" s="16" t="s">
        <v>843</v>
      </c>
      <c r="AW695" s="16" t="s">
        <v>843</v>
      </c>
      <c r="AX695" s="16" t="s">
        <v>843</v>
      </c>
      <c r="AY695" s="16" t="s">
        <v>843</v>
      </c>
      <c r="AZ695" s="16" t="s">
        <v>4437</v>
      </c>
      <c r="BF695" s="16" t="s">
        <v>844</v>
      </c>
      <c r="BH695" s="16" t="s">
        <v>7380</v>
      </c>
      <c r="BI695" s="16" t="s">
        <v>7785</v>
      </c>
      <c r="BJ695" s="16" t="s">
        <v>843</v>
      </c>
      <c r="BK695" s="16" t="s">
        <v>843</v>
      </c>
      <c r="BL695" s="16" t="s">
        <v>843</v>
      </c>
      <c r="BM695" s="16" t="s">
        <v>843</v>
      </c>
      <c r="BN695" s="16" t="s">
        <v>843</v>
      </c>
      <c r="BO695" s="16" t="s">
        <v>844</v>
      </c>
      <c r="BP695" s="16" t="s">
        <v>843</v>
      </c>
      <c r="BQ695" s="16" t="s">
        <v>843</v>
      </c>
      <c r="CC695" s="16" t="s">
        <v>867</v>
      </c>
      <c r="CD695" s="16" t="s">
        <v>6840</v>
      </c>
      <c r="CE695" s="16" t="s">
        <v>7540</v>
      </c>
      <c r="DN695" s="16" t="s">
        <v>4411</v>
      </c>
      <c r="DQ695" s="16" t="s">
        <v>7093</v>
      </c>
      <c r="DR695" s="16" t="s">
        <v>865</v>
      </c>
      <c r="DX695" s="16" t="s">
        <v>865</v>
      </c>
      <c r="ES695" s="16" t="s">
        <v>865</v>
      </c>
      <c r="EU695" s="16" t="s">
        <v>7810</v>
      </c>
      <c r="EV695" s="16" t="s">
        <v>865</v>
      </c>
      <c r="HC695" s="16" t="s">
        <v>865</v>
      </c>
      <c r="KO695" s="16" t="s">
        <v>10440</v>
      </c>
      <c r="KP695" s="16" t="s">
        <v>10439</v>
      </c>
      <c r="KQ695" s="16" t="s">
        <v>8694</v>
      </c>
      <c r="KR695" s="16" t="s">
        <v>12255</v>
      </c>
      <c r="KS695" s="16" t="s">
        <v>10441</v>
      </c>
      <c r="KT695" s="16" t="s">
        <v>8696</v>
      </c>
      <c r="KU695" s="16" t="s">
        <v>844</v>
      </c>
      <c r="KV695" s="16" t="s">
        <v>8696</v>
      </c>
      <c r="KW695" s="16" t="s">
        <v>851</v>
      </c>
      <c r="KY695" s="16" t="s">
        <v>486</v>
      </c>
      <c r="LC695" s="16" t="s">
        <v>10879</v>
      </c>
      <c r="LD695" s="16" t="s">
        <v>11692</v>
      </c>
      <c r="LE695" s="16" t="s">
        <v>11693</v>
      </c>
      <c r="LF695" s="16" t="s">
        <v>11654</v>
      </c>
      <c r="LI695" s="16" t="s">
        <v>11655</v>
      </c>
      <c r="LM695" s="16" t="s">
        <v>8741</v>
      </c>
      <c r="LO695" s="16" t="s">
        <v>844</v>
      </c>
      <c r="LP695" s="16" t="s">
        <v>844</v>
      </c>
      <c r="LQ695" s="16" t="s">
        <v>844</v>
      </c>
      <c r="LR695" s="16" t="s">
        <v>844</v>
      </c>
      <c r="LS695" s="16" t="s">
        <v>844</v>
      </c>
      <c r="LT695" s="16" t="s">
        <v>843</v>
      </c>
      <c r="LU695" s="16" t="s">
        <v>843</v>
      </c>
      <c r="LV695" s="16" t="s">
        <v>843</v>
      </c>
      <c r="LW695" s="16" t="s">
        <v>843</v>
      </c>
      <c r="LX695" s="16" t="s">
        <v>844</v>
      </c>
      <c r="LY695" s="16" t="s">
        <v>843</v>
      </c>
      <c r="LZ695" s="16" t="s">
        <v>844</v>
      </c>
      <c r="MA695" s="16" t="s">
        <v>843</v>
      </c>
      <c r="MB695" s="16" t="s">
        <v>843</v>
      </c>
      <c r="MC695" s="16" t="s">
        <v>843</v>
      </c>
      <c r="ME695" s="16" t="s">
        <v>11677</v>
      </c>
      <c r="MF695" s="16" t="s">
        <v>8847</v>
      </c>
      <c r="MR695" s="16" t="s">
        <v>474</v>
      </c>
      <c r="MS695" s="16" t="s">
        <v>12242</v>
      </c>
      <c r="MT695" s="16" t="s">
        <v>9009</v>
      </c>
      <c r="MU695" s="16" t="s">
        <v>817</v>
      </c>
      <c r="MV695" s="16" t="s">
        <v>487</v>
      </c>
      <c r="MW695" s="16" t="s">
        <v>1266</v>
      </c>
      <c r="MX695" s="16" t="s">
        <v>1260</v>
      </c>
      <c r="MY695" s="16" t="s">
        <v>486</v>
      </c>
      <c r="MZ695" s="16" t="s">
        <v>487</v>
      </c>
      <c r="NA695" s="16" t="s">
        <v>486</v>
      </c>
      <c r="NC695" s="16" t="s">
        <v>486</v>
      </c>
      <c r="NE695" s="16" t="s">
        <v>486</v>
      </c>
      <c r="NI695" s="16" t="s">
        <v>11658</v>
      </c>
      <c r="NL695" s="16" t="s">
        <v>844</v>
      </c>
      <c r="NS695" s="16" t="s">
        <v>462</v>
      </c>
      <c r="NT695" s="16" t="s">
        <v>478</v>
      </c>
      <c r="NU695" s="16">
        <v>1.1910000000000001</v>
      </c>
      <c r="NV695" s="16" t="s">
        <v>824</v>
      </c>
      <c r="NW695" s="16" t="s">
        <v>1179</v>
      </c>
      <c r="NX695" s="16" t="s">
        <v>1142</v>
      </c>
      <c r="NY695" s="16" t="s">
        <v>824</v>
      </c>
      <c r="NZ695" s="16" t="s">
        <v>929</v>
      </c>
    </row>
    <row r="696" spans="1:394" x14ac:dyDescent="0.25">
      <c r="A696" s="16" t="s">
        <v>12256</v>
      </c>
      <c r="B696" s="16" t="s">
        <v>844</v>
      </c>
      <c r="C696" s="16" t="s">
        <v>972</v>
      </c>
      <c r="D696" s="16" t="s">
        <v>844</v>
      </c>
      <c r="E696" s="16" t="s">
        <v>843</v>
      </c>
      <c r="F696" s="16" t="s">
        <v>843</v>
      </c>
      <c r="G696" s="16" t="s">
        <v>843</v>
      </c>
      <c r="H696" s="16" t="s">
        <v>843</v>
      </c>
      <c r="I696" s="16" t="s">
        <v>843</v>
      </c>
      <c r="J696" s="16" t="s">
        <v>843</v>
      </c>
      <c r="K696" s="16" t="s">
        <v>843</v>
      </c>
      <c r="L696" s="16" t="s">
        <v>843</v>
      </c>
      <c r="M696" s="16" t="s">
        <v>843</v>
      </c>
      <c r="N696" s="16" t="s">
        <v>843</v>
      </c>
      <c r="O696" s="16" t="s">
        <v>843</v>
      </c>
      <c r="Q696" s="16" t="s">
        <v>844</v>
      </c>
      <c r="R696" s="16">
        <v>32</v>
      </c>
      <c r="T696" s="16" t="s">
        <v>470</v>
      </c>
      <c r="U696" s="16" t="s">
        <v>844</v>
      </c>
      <c r="V696" s="16" t="s">
        <v>843</v>
      </c>
      <c r="W696" s="16" t="s">
        <v>844</v>
      </c>
      <c r="X696" s="16" t="s">
        <v>843</v>
      </c>
      <c r="Y696" s="16" t="s">
        <v>843</v>
      </c>
      <c r="Z696" s="16" t="s">
        <v>843</v>
      </c>
      <c r="AA696" s="16" t="s">
        <v>843</v>
      </c>
      <c r="AB696" s="16" t="s">
        <v>844</v>
      </c>
      <c r="AC696" s="16" t="s">
        <v>843</v>
      </c>
      <c r="AD696" s="16" t="s">
        <v>867</v>
      </c>
      <c r="AF696" s="16" t="s">
        <v>11687</v>
      </c>
      <c r="AG696" s="16" t="s">
        <v>11725</v>
      </c>
      <c r="AH696" s="16" t="s">
        <v>844</v>
      </c>
      <c r="AI696" s="16" t="s">
        <v>844</v>
      </c>
      <c r="AJ696" s="16" t="s">
        <v>843</v>
      </c>
      <c r="AK696" s="16" t="s">
        <v>843</v>
      </c>
      <c r="AL696" s="16" t="s">
        <v>844</v>
      </c>
      <c r="AM696" s="16" t="s">
        <v>844</v>
      </c>
      <c r="AN696" s="16" t="s">
        <v>843</v>
      </c>
      <c r="AO696" s="16" t="s">
        <v>843</v>
      </c>
      <c r="AP696" s="16" t="s">
        <v>843</v>
      </c>
      <c r="AQ696" s="16" t="s">
        <v>844</v>
      </c>
      <c r="AR696" s="16" t="s">
        <v>4433</v>
      </c>
      <c r="AS696" s="16" t="s">
        <v>843</v>
      </c>
      <c r="AT696" s="16" t="s">
        <v>843</v>
      </c>
      <c r="AU696" s="16" t="s">
        <v>843</v>
      </c>
      <c r="AV696" s="16" t="s">
        <v>843</v>
      </c>
      <c r="AW696" s="16" t="s">
        <v>843</v>
      </c>
      <c r="AX696" s="16" t="s">
        <v>843</v>
      </c>
      <c r="AY696" s="16" t="s">
        <v>844</v>
      </c>
      <c r="BF696" s="16" t="s">
        <v>844</v>
      </c>
      <c r="BH696" s="16" t="s">
        <v>7383</v>
      </c>
      <c r="BI696" s="16" t="s">
        <v>7770</v>
      </c>
      <c r="BJ696" s="16" t="s">
        <v>844</v>
      </c>
      <c r="BK696" s="16" t="s">
        <v>843</v>
      </c>
      <c r="BL696" s="16" t="s">
        <v>843</v>
      </c>
      <c r="BM696" s="16" t="s">
        <v>843</v>
      </c>
      <c r="BN696" s="16" t="s">
        <v>843</v>
      </c>
      <c r="BO696" s="16" t="s">
        <v>843</v>
      </c>
      <c r="BP696" s="16" t="s">
        <v>843</v>
      </c>
      <c r="BQ696" s="16" t="s">
        <v>843</v>
      </c>
      <c r="BR696" s="16" t="s">
        <v>7799</v>
      </c>
      <c r="BS696" s="16" t="s">
        <v>843</v>
      </c>
      <c r="BT696" s="16" t="s">
        <v>843</v>
      </c>
      <c r="BU696" s="16" t="s">
        <v>843</v>
      </c>
      <c r="BV696" s="16" t="s">
        <v>844</v>
      </c>
      <c r="BW696" s="16" t="s">
        <v>843</v>
      </c>
      <c r="BX696" s="16" t="s">
        <v>843</v>
      </c>
      <c r="BY696" s="16" t="s">
        <v>843</v>
      </c>
      <c r="BZ696" s="16" t="s">
        <v>843</v>
      </c>
      <c r="CA696" s="16" t="s">
        <v>843</v>
      </c>
      <c r="DX696" s="16" t="s">
        <v>867</v>
      </c>
      <c r="DY696" s="16" t="s">
        <v>867</v>
      </c>
      <c r="ES696" s="16" t="s">
        <v>867</v>
      </c>
      <c r="EU696" s="16" t="s">
        <v>7813</v>
      </c>
      <c r="EV696" s="16" t="s">
        <v>865</v>
      </c>
      <c r="FT696" s="16" t="s">
        <v>865</v>
      </c>
      <c r="HC696" s="16" t="s">
        <v>867</v>
      </c>
      <c r="HD696" s="16" t="s">
        <v>867</v>
      </c>
      <c r="HE696" s="16" t="s">
        <v>11681</v>
      </c>
      <c r="HF696" s="16" t="s">
        <v>844</v>
      </c>
      <c r="HG696" s="16" t="s">
        <v>844</v>
      </c>
      <c r="HH696" s="16" t="s">
        <v>843</v>
      </c>
      <c r="HI696" s="16" t="s">
        <v>843</v>
      </c>
      <c r="HJ696" s="16" t="s">
        <v>843</v>
      </c>
      <c r="HK696" s="16" t="s">
        <v>843</v>
      </c>
      <c r="HL696" s="16" t="s">
        <v>843</v>
      </c>
      <c r="HM696" s="16" t="s">
        <v>843</v>
      </c>
      <c r="HN696" s="16" t="s">
        <v>843</v>
      </c>
      <c r="HO696" s="16" t="s">
        <v>843</v>
      </c>
      <c r="HP696" s="16" t="s">
        <v>843</v>
      </c>
      <c r="HQ696" s="16" t="s">
        <v>843</v>
      </c>
      <c r="HR696" s="16" t="s">
        <v>843</v>
      </c>
      <c r="HS696" s="16" t="s">
        <v>843</v>
      </c>
      <c r="IZ696" s="16" t="s">
        <v>4796</v>
      </c>
      <c r="JA696" s="16" t="s">
        <v>4822</v>
      </c>
      <c r="JB696" s="16" t="s">
        <v>865</v>
      </c>
      <c r="JC696" s="16" t="s">
        <v>865</v>
      </c>
      <c r="JD696" s="16" t="s">
        <v>865</v>
      </c>
      <c r="JE696" s="16" t="s">
        <v>865</v>
      </c>
      <c r="JF696" s="16" t="s">
        <v>865</v>
      </c>
      <c r="JG696" s="16" t="s">
        <v>1056</v>
      </c>
      <c r="JH696" s="16" t="s">
        <v>5638</v>
      </c>
      <c r="JJ696" s="16" t="s">
        <v>865</v>
      </c>
      <c r="KF696" s="16" t="s">
        <v>4932</v>
      </c>
      <c r="KI696" s="16" t="s">
        <v>4982</v>
      </c>
      <c r="KK696" s="16" t="s">
        <v>4883</v>
      </c>
      <c r="KM696" s="16" t="s">
        <v>7616</v>
      </c>
      <c r="KO696" s="16" t="s">
        <v>10445</v>
      </c>
      <c r="KP696" s="16" t="s">
        <v>10444</v>
      </c>
      <c r="KQ696" s="16" t="s">
        <v>8694</v>
      </c>
      <c r="KR696" s="16" t="s">
        <v>12257</v>
      </c>
      <c r="KS696" s="16" t="s">
        <v>10446</v>
      </c>
      <c r="KT696" s="16" t="s">
        <v>9148</v>
      </c>
      <c r="KU696" s="16" t="s">
        <v>844</v>
      </c>
      <c r="KV696" s="16" t="s">
        <v>9148</v>
      </c>
      <c r="KW696" s="16" t="s">
        <v>851</v>
      </c>
      <c r="KX696" s="16" t="s">
        <v>487</v>
      </c>
      <c r="KY696" s="16" t="s">
        <v>487</v>
      </c>
      <c r="KZ696" s="16" t="s">
        <v>487</v>
      </c>
      <c r="LC696" s="16" t="s">
        <v>10879</v>
      </c>
      <c r="LF696" s="16" t="s">
        <v>11654</v>
      </c>
      <c r="LI696" s="16" t="s">
        <v>11655</v>
      </c>
      <c r="LJ696" s="16" t="s">
        <v>843</v>
      </c>
      <c r="LL696" s="16" t="s">
        <v>8711</v>
      </c>
      <c r="LM696" s="16" t="s">
        <v>8741</v>
      </c>
      <c r="LO696" s="16" t="s">
        <v>844</v>
      </c>
      <c r="LP696" s="16" t="s">
        <v>844</v>
      </c>
      <c r="LQ696" s="16" t="s">
        <v>1056</v>
      </c>
      <c r="LR696" s="16" t="s">
        <v>843</v>
      </c>
      <c r="LS696" s="16" t="s">
        <v>844</v>
      </c>
      <c r="LT696" s="16" t="s">
        <v>843</v>
      </c>
      <c r="LU696" s="16" t="s">
        <v>843</v>
      </c>
      <c r="LV696" s="16" t="s">
        <v>843</v>
      </c>
      <c r="LW696" s="16" t="s">
        <v>844</v>
      </c>
      <c r="LX696" s="16" t="s">
        <v>843</v>
      </c>
      <c r="LY696" s="16" t="s">
        <v>843</v>
      </c>
      <c r="LZ696" s="16" t="s">
        <v>843</v>
      </c>
      <c r="MA696" s="16" t="s">
        <v>843</v>
      </c>
      <c r="MB696" s="16" t="s">
        <v>843</v>
      </c>
      <c r="MC696" s="16" t="s">
        <v>844</v>
      </c>
      <c r="ME696" s="16" t="s">
        <v>11656</v>
      </c>
      <c r="MF696" s="16" t="s">
        <v>8847</v>
      </c>
      <c r="MJ696" s="16" t="s">
        <v>1840</v>
      </c>
      <c r="MO696" s="16" t="s">
        <v>1813</v>
      </c>
      <c r="MP696" s="16" t="s">
        <v>1829</v>
      </c>
      <c r="MQ696" s="16" t="s">
        <v>1790</v>
      </c>
      <c r="MR696" s="16" t="s">
        <v>470</v>
      </c>
      <c r="MS696" s="16" t="s">
        <v>12242</v>
      </c>
      <c r="MT696" s="16" t="s">
        <v>9023</v>
      </c>
      <c r="MU696" s="16" t="s">
        <v>817</v>
      </c>
      <c r="NC696" s="16" t="s">
        <v>487</v>
      </c>
      <c r="ND696" s="16" t="s">
        <v>486</v>
      </c>
      <c r="NE696" s="16" t="s">
        <v>487</v>
      </c>
      <c r="NF696" s="16" t="s">
        <v>487</v>
      </c>
      <c r="NG696" s="16" t="s">
        <v>1378</v>
      </c>
      <c r="NI696" s="16" t="s">
        <v>11658</v>
      </c>
      <c r="NM696" s="16" t="s">
        <v>11682</v>
      </c>
      <c r="NN696" s="16" t="s">
        <v>867</v>
      </c>
      <c r="NO696" s="16" t="s">
        <v>11683</v>
      </c>
      <c r="NP696" s="16" t="s">
        <v>11684</v>
      </c>
      <c r="NR696" s="16" t="s">
        <v>445</v>
      </c>
      <c r="NS696" s="16" t="s">
        <v>462</v>
      </c>
      <c r="NT696" s="16" t="s">
        <v>482</v>
      </c>
      <c r="NU696" s="16">
        <v>0.79400000000000004</v>
      </c>
      <c r="NV696" s="16" t="s">
        <v>445</v>
      </c>
      <c r="NW696" s="16" t="s">
        <v>1174</v>
      </c>
      <c r="NX696" s="16" t="s">
        <v>1142</v>
      </c>
      <c r="OB696" s="16" t="s">
        <v>833</v>
      </c>
      <c r="OC696" s="16" t="s">
        <v>445</v>
      </c>
      <c r="OD696" s="16" t="s">
        <v>487</v>
      </c>
    </row>
    <row r="697" spans="1:394" x14ac:dyDescent="0.25">
      <c r="A697" s="16" t="s">
        <v>12258</v>
      </c>
      <c r="B697" s="16" t="s">
        <v>1056</v>
      </c>
      <c r="C697" s="16" t="s">
        <v>972</v>
      </c>
      <c r="D697" s="16" t="s">
        <v>844</v>
      </c>
      <c r="E697" s="16" t="s">
        <v>843</v>
      </c>
      <c r="F697" s="16" t="s">
        <v>843</v>
      </c>
      <c r="G697" s="16" t="s">
        <v>843</v>
      </c>
      <c r="H697" s="16" t="s">
        <v>843</v>
      </c>
      <c r="I697" s="16" t="s">
        <v>843</v>
      </c>
      <c r="J697" s="16" t="s">
        <v>843</v>
      </c>
      <c r="K697" s="16" t="s">
        <v>843</v>
      </c>
      <c r="L697" s="16" t="s">
        <v>843</v>
      </c>
      <c r="M697" s="16" t="s">
        <v>843</v>
      </c>
      <c r="N697" s="16" t="s">
        <v>843</v>
      </c>
      <c r="O697" s="16" t="s">
        <v>843</v>
      </c>
      <c r="Q697" s="16" t="s">
        <v>844</v>
      </c>
      <c r="R697" s="16">
        <v>9</v>
      </c>
      <c r="T697" s="16" t="s">
        <v>470</v>
      </c>
      <c r="U697" s="16" t="s">
        <v>844</v>
      </c>
      <c r="V697" s="16" t="s">
        <v>843</v>
      </c>
      <c r="W697" s="16" t="s">
        <v>843</v>
      </c>
      <c r="X697" s="16" t="s">
        <v>843</v>
      </c>
      <c r="Y697" s="16" t="s">
        <v>844</v>
      </c>
      <c r="Z697" s="16" t="s">
        <v>843</v>
      </c>
      <c r="AA697" s="16" t="s">
        <v>843</v>
      </c>
      <c r="AB697" s="16" t="s">
        <v>843</v>
      </c>
      <c r="AC697" s="16" t="s">
        <v>844</v>
      </c>
      <c r="AF697" s="16" t="s">
        <v>11687</v>
      </c>
      <c r="AG697" s="16" t="s">
        <v>11708</v>
      </c>
      <c r="AH697" s="16" t="s">
        <v>843</v>
      </c>
      <c r="AI697" s="16" t="s">
        <v>843</v>
      </c>
      <c r="AJ697" s="16" t="s">
        <v>843</v>
      </c>
      <c r="AK697" s="16" t="s">
        <v>843</v>
      </c>
      <c r="AL697" s="16" t="s">
        <v>844</v>
      </c>
      <c r="AM697" s="16" t="s">
        <v>844</v>
      </c>
      <c r="AN697" s="16" t="s">
        <v>843</v>
      </c>
      <c r="AO697" s="16" t="s">
        <v>843</v>
      </c>
      <c r="AP697" s="16" t="s">
        <v>843</v>
      </c>
      <c r="AQ697" s="16" t="s">
        <v>844</v>
      </c>
      <c r="AR697" s="16" t="s">
        <v>4433</v>
      </c>
      <c r="AS697" s="16" t="s">
        <v>843</v>
      </c>
      <c r="AT697" s="16" t="s">
        <v>843</v>
      </c>
      <c r="AU697" s="16" t="s">
        <v>843</v>
      </c>
      <c r="AV697" s="16" t="s">
        <v>843</v>
      </c>
      <c r="AW697" s="16" t="s">
        <v>843</v>
      </c>
      <c r="AX697" s="16" t="s">
        <v>843</v>
      </c>
      <c r="AY697" s="16" t="s">
        <v>844</v>
      </c>
      <c r="BF697" s="16" t="s">
        <v>844</v>
      </c>
      <c r="BI697" s="16" t="s">
        <v>7776</v>
      </c>
      <c r="BJ697" s="16" t="s">
        <v>843</v>
      </c>
      <c r="BK697" s="16" t="s">
        <v>843</v>
      </c>
      <c r="BL697" s="16" t="s">
        <v>844</v>
      </c>
      <c r="BM697" s="16" t="s">
        <v>843</v>
      </c>
      <c r="BN697" s="16" t="s">
        <v>843</v>
      </c>
      <c r="BO697" s="16" t="s">
        <v>843</v>
      </c>
      <c r="BP697" s="16" t="s">
        <v>843</v>
      </c>
      <c r="BQ697" s="16" t="s">
        <v>843</v>
      </c>
      <c r="BR697" s="16" t="s">
        <v>7793</v>
      </c>
      <c r="BS697" s="16" t="s">
        <v>843</v>
      </c>
      <c r="BT697" s="16" t="s">
        <v>844</v>
      </c>
      <c r="BU697" s="16" t="s">
        <v>843</v>
      </c>
      <c r="BV697" s="16" t="s">
        <v>843</v>
      </c>
      <c r="BW697" s="16" t="s">
        <v>843</v>
      </c>
      <c r="BX697" s="16" t="s">
        <v>843</v>
      </c>
      <c r="BY697" s="16" t="s">
        <v>843</v>
      </c>
      <c r="BZ697" s="16" t="s">
        <v>843</v>
      </c>
      <c r="CA697" s="16" t="s">
        <v>843</v>
      </c>
      <c r="CC697" s="16" t="s">
        <v>867</v>
      </c>
      <c r="CD697" s="16" t="s">
        <v>6837</v>
      </c>
      <c r="CE697" s="16" t="s">
        <v>7537</v>
      </c>
      <c r="DN697" s="16" t="s">
        <v>4411</v>
      </c>
      <c r="DQ697" s="16" t="s">
        <v>7093</v>
      </c>
      <c r="DR697" s="16" t="s">
        <v>865</v>
      </c>
      <c r="DX697" s="16" t="s">
        <v>865</v>
      </c>
      <c r="ES697" s="16" t="s">
        <v>865</v>
      </c>
      <c r="EU697" s="16" t="s">
        <v>7810</v>
      </c>
      <c r="EV697" s="16" t="s">
        <v>865</v>
      </c>
      <c r="HC697" s="16" t="s">
        <v>865</v>
      </c>
      <c r="KO697" s="16" t="s">
        <v>10445</v>
      </c>
      <c r="KP697" s="16" t="s">
        <v>10444</v>
      </c>
      <c r="KQ697" s="16" t="s">
        <v>8694</v>
      </c>
      <c r="KR697" s="16" t="s">
        <v>12259</v>
      </c>
      <c r="KS697" s="16" t="s">
        <v>10446</v>
      </c>
      <c r="KT697" s="16" t="s">
        <v>9148</v>
      </c>
      <c r="KU697" s="16" t="s">
        <v>844</v>
      </c>
      <c r="KV697" s="16" t="s">
        <v>9148</v>
      </c>
      <c r="KW697" s="16" t="s">
        <v>851</v>
      </c>
      <c r="KY697" s="16" t="s">
        <v>486</v>
      </c>
      <c r="LA697" s="16" t="s">
        <v>11675</v>
      </c>
      <c r="LB697" s="16" t="s">
        <v>11653</v>
      </c>
      <c r="LC697" s="16" t="s">
        <v>10879</v>
      </c>
      <c r="LF697" s="16" t="s">
        <v>11654</v>
      </c>
      <c r="LI697" s="16" t="s">
        <v>11655</v>
      </c>
      <c r="LM697" s="16" t="s">
        <v>8741</v>
      </c>
      <c r="LO697" s="16" t="s">
        <v>844</v>
      </c>
      <c r="LP697" s="16" t="s">
        <v>844</v>
      </c>
      <c r="LQ697" s="16" t="s">
        <v>1056</v>
      </c>
      <c r="LR697" s="16" t="s">
        <v>843</v>
      </c>
      <c r="LS697" s="16" t="s">
        <v>844</v>
      </c>
      <c r="LT697" s="16" t="s">
        <v>843</v>
      </c>
      <c r="LU697" s="16" t="s">
        <v>843</v>
      </c>
      <c r="LV697" s="16" t="s">
        <v>843</v>
      </c>
      <c r="LW697" s="16" t="s">
        <v>844</v>
      </c>
      <c r="LX697" s="16" t="s">
        <v>843</v>
      </c>
      <c r="LY697" s="16" t="s">
        <v>843</v>
      </c>
      <c r="LZ697" s="16" t="s">
        <v>843</v>
      </c>
      <c r="MA697" s="16" t="s">
        <v>843</v>
      </c>
      <c r="MB697" s="16" t="s">
        <v>843</v>
      </c>
      <c r="MC697" s="16" t="s">
        <v>844</v>
      </c>
      <c r="MD697" s="16" t="s">
        <v>11676</v>
      </c>
      <c r="ME697" s="16" t="s">
        <v>11677</v>
      </c>
      <c r="MF697" s="16" t="s">
        <v>8847</v>
      </c>
      <c r="MR697" s="16" t="s">
        <v>470</v>
      </c>
      <c r="MS697" s="16" t="s">
        <v>12242</v>
      </c>
      <c r="MT697" s="16" t="s">
        <v>9023</v>
      </c>
      <c r="MV697" s="16" t="s">
        <v>487</v>
      </c>
      <c r="MW697" s="16" t="s">
        <v>1265</v>
      </c>
      <c r="MX697" s="16" t="s">
        <v>1262</v>
      </c>
      <c r="MY697" s="16" t="s">
        <v>486</v>
      </c>
      <c r="MZ697" s="16" t="s">
        <v>487</v>
      </c>
      <c r="NA697" s="16" t="s">
        <v>486</v>
      </c>
      <c r="NC697" s="16" t="s">
        <v>486</v>
      </c>
      <c r="NE697" s="16" t="s">
        <v>486</v>
      </c>
      <c r="NI697" s="16" t="s">
        <v>11658</v>
      </c>
      <c r="NL697" s="16" t="s">
        <v>844</v>
      </c>
      <c r="NS697" s="16" t="s">
        <v>462</v>
      </c>
      <c r="NT697" s="16" t="s">
        <v>482</v>
      </c>
      <c r="NU697" s="16">
        <v>0.79400000000000004</v>
      </c>
      <c r="NV697" s="16" t="s">
        <v>860</v>
      </c>
      <c r="NW697" s="16" t="s">
        <v>1176</v>
      </c>
      <c r="NX697" s="16" t="s">
        <v>1142</v>
      </c>
      <c r="NY697" s="16" t="s">
        <v>1122</v>
      </c>
      <c r="NZ697" s="16" t="s">
        <v>938</v>
      </c>
    </row>
    <row r="698" spans="1:394" x14ac:dyDescent="0.25">
      <c r="A698" s="16" t="s">
        <v>12260</v>
      </c>
      <c r="B698" s="16" t="s">
        <v>844</v>
      </c>
      <c r="C698" s="16" t="s">
        <v>972</v>
      </c>
      <c r="D698" s="16" t="s">
        <v>844</v>
      </c>
      <c r="E698" s="16" t="s">
        <v>843</v>
      </c>
      <c r="F698" s="16" t="s">
        <v>843</v>
      </c>
      <c r="G698" s="16" t="s">
        <v>843</v>
      </c>
      <c r="H698" s="16" t="s">
        <v>843</v>
      </c>
      <c r="I698" s="16" t="s">
        <v>843</v>
      </c>
      <c r="J698" s="16" t="s">
        <v>843</v>
      </c>
      <c r="K698" s="16" t="s">
        <v>843</v>
      </c>
      <c r="L698" s="16" t="s">
        <v>843</v>
      </c>
      <c r="M698" s="16" t="s">
        <v>843</v>
      </c>
      <c r="N698" s="16" t="s">
        <v>843</v>
      </c>
      <c r="O698" s="16" t="s">
        <v>843</v>
      </c>
      <c r="Q698" s="16" t="s">
        <v>844</v>
      </c>
      <c r="R698" s="16">
        <v>36</v>
      </c>
      <c r="T698" s="16" t="s">
        <v>470</v>
      </c>
      <c r="U698" s="16" t="s">
        <v>844</v>
      </c>
      <c r="V698" s="16" t="s">
        <v>843</v>
      </c>
      <c r="W698" s="16" t="s">
        <v>844</v>
      </c>
      <c r="X698" s="16" t="s">
        <v>843</v>
      </c>
      <c r="Y698" s="16" t="s">
        <v>843</v>
      </c>
      <c r="Z698" s="16" t="s">
        <v>843</v>
      </c>
      <c r="AA698" s="16" t="s">
        <v>843</v>
      </c>
      <c r="AB698" s="16" t="s">
        <v>844</v>
      </c>
      <c r="AC698" s="16" t="s">
        <v>843</v>
      </c>
      <c r="AD698" s="16" t="s">
        <v>867</v>
      </c>
      <c r="AF698" s="16" t="s">
        <v>11821</v>
      </c>
      <c r="AG698" s="16" t="s">
        <v>11828</v>
      </c>
      <c r="AH698" s="16" t="s">
        <v>843</v>
      </c>
      <c r="AI698" s="16" t="s">
        <v>843</v>
      </c>
      <c r="AJ698" s="16" t="s">
        <v>844</v>
      </c>
      <c r="AK698" s="16" t="s">
        <v>843</v>
      </c>
      <c r="AL698" s="16" t="s">
        <v>844</v>
      </c>
      <c r="AM698" s="16" t="s">
        <v>844</v>
      </c>
      <c r="AN698" s="16" t="s">
        <v>843</v>
      </c>
      <c r="AO698" s="16" t="s">
        <v>843</v>
      </c>
      <c r="AP698" s="16" t="s">
        <v>843</v>
      </c>
      <c r="AQ698" s="16" t="s">
        <v>844</v>
      </c>
      <c r="AR698" s="16" t="s">
        <v>4433</v>
      </c>
      <c r="AS698" s="16" t="s">
        <v>843</v>
      </c>
      <c r="AT698" s="16" t="s">
        <v>843</v>
      </c>
      <c r="AU698" s="16" t="s">
        <v>843</v>
      </c>
      <c r="AV698" s="16" t="s">
        <v>843</v>
      </c>
      <c r="AW698" s="16" t="s">
        <v>843</v>
      </c>
      <c r="AX698" s="16" t="s">
        <v>843</v>
      </c>
      <c r="AY698" s="16" t="s">
        <v>844</v>
      </c>
      <c r="BF698" s="16" t="s">
        <v>844</v>
      </c>
      <c r="BH698" s="16" t="s">
        <v>7383</v>
      </c>
      <c r="BI698" s="16" t="s">
        <v>7785</v>
      </c>
      <c r="BJ698" s="16" t="s">
        <v>843</v>
      </c>
      <c r="BK698" s="16" t="s">
        <v>843</v>
      </c>
      <c r="BL698" s="16" t="s">
        <v>843</v>
      </c>
      <c r="BM698" s="16" t="s">
        <v>843</v>
      </c>
      <c r="BN698" s="16" t="s">
        <v>843</v>
      </c>
      <c r="BO698" s="16" t="s">
        <v>844</v>
      </c>
      <c r="BP698" s="16" t="s">
        <v>843</v>
      </c>
      <c r="BQ698" s="16" t="s">
        <v>843</v>
      </c>
      <c r="DX698" s="16" t="s">
        <v>865</v>
      </c>
      <c r="ES698" s="16" t="s">
        <v>865</v>
      </c>
      <c r="EU698" s="16" t="s">
        <v>7810</v>
      </c>
      <c r="EV698" s="16" t="s">
        <v>865</v>
      </c>
      <c r="FT698" s="16" t="s">
        <v>865</v>
      </c>
      <c r="HC698" s="16" t="s">
        <v>865</v>
      </c>
      <c r="JA698" s="16" t="s">
        <v>4822</v>
      </c>
      <c r="JB698" s="16" t="s">
        <v>865</v>
      </c>
      <c r="JC698" s="16" t="s">
        <v>865</v>
      </c>
      <c r="JD698" s="16" t="s">
        <v>865</v>
      </c>
      <c r="JE698" s="16" t="s">
        <v>865</v>
      </c>
      <c r="JF698" s="16" t="s">
        <v>865</v>
      </c>
      <c r="JG698" s="16" t="s">
        <v>1056</v>
      </c>
      <c r="JH698" s="16" t="s">
        <v>7577</v>
      </c>
      <c r="JJ698" s="16" t="s">
        <v>864</v>
      </c>
      <c r="KF698" s="16" t="s">
        <v>4411</v>
      </c>
      <c r="KI698" s="16" t="s">
        <v>4843</v>
      </c>
      <c r="KO698" s="16" t="s">
        <v>10449</v>
      </c>
      <c r="KP698" s="16" t="s">
        <v>10448</v>
      </c>
      <c r="KQ698" s="16" t="s">
        <v>8694</v>
      </c>
      <c r="KR698" s="16" t="s">
        <v>12261</v>
      </c>
      <c r="KS698" s="16" t="s">
        <v>10450</v>
      </c>
      <c r="KT698" s="16" t="s">
        <v>9148</v>
      </c>
      <c r="KU698" s="16" t="s">
        <v>844</v>
      </c>
      <c r="KV698" s="16" t="s">
        <v>9148</v>
      </c>
      <c r="KW698" s="16" t="s">
        <v>851</v>
      </c>
      <c r="KY698" s="16" t="s">
        <v>486</v>
      </c>
      <c r="LC698" s="16" t="s">
        <v>10879</v>
      </c>
      <c r="LF698" s="16" t="s">
        <v>11654</v>
      </c>
      <c r="LI698" s="16" t="s">
        <v>11655</v>
      </c>
      <c r="LJ698" s="16" t="s">
        <v>843</v>
      </c>
      <c r="LM698" s="16" t="s">
        <v>8741</v>
      </c>
      <c r="LO698" s="16" t="s">
        <v>844</v>
      </c>
      <c r="LP698" s="16" t="s">
        <v>844</v>
      </c>
      <c r="LQ698" s="16" t="s">
        <v>844</v>
      </c>
      <c r="LR698" s="16" t="s">
        <v>844</v>
      </c>
      <c r="LS698" s="16" t="s">
        <v>844</v>
      </c>
      <c r="LT698" s="16" t="s">
        <v>843</v>
      </c>
      <c r="LU698" s="16" t="s">
        <v>843</v>
      </c>
      <c r="LV698" s="16" t="s">
        <v>843</v>
      </c>
      <c r="LW698" s="16" t="s">
        <v>843</v>
      </c>
      <c r="LX698" s="16" t="s">
        <v>843</v>
      </c>
      <c r="LY698" s="16" t="s">
        <v>843</v>
      </c>
      <c r="LZ698" s="16" t="s">
        <v>843</v>
      </c>
      <c r="MA698" s="16" t="s">
        <v>843</v>
      </c>
      <c r="MB698" s="16" t="s">
        <v>843</v>
      </c>
      <c r="MC698" s="16" t="s">
        <v>844</v>
      </c>
      <c r="ME698" s="16" t="s">
        <v>11656</v>
      </c>
      <c r="MF698" s="16" t="s">
        <v>8847</v>
      </c>
      <c r="MP698" s="16" t="s">
        <v>13846</v>
      </c>
      <c r="MR698" s="16" t="s">
        <v>470</v>
      </c>
      <c r="MS698" s="16" t="s">
        <v>12242</v>
      </c>
      <c r="MT698" s="16" t="s">
        <v>8952</v>
      </c>
      <c r="MU698" s="16" t="s">
        <v>817</v>
      </c>
      <c r="NC698" s="16" t="s">
        <v>486</v>
      </c>
      <c r="ND698" s="16" t="s">
        <v>486</v>
      </c>
      <c r="NE698" s="16" t="s">
        <v>486</v>
      </c>
      <c r="NG698" s="16" t="s">
        <v>1378</v>
      </c>
      <c r="NI698" s="16" t="s">
        <v>11658</v>
      </c>
      <c r="NS698" s="16" t="s">
        <v>462</v>
      </c>
      <c r="NT698" s="16" t="s">
        <v>482</v>
      </c>
      <c r="NU698" s="16">
        <v>0.79400000000000004</v>
      </c>
      <c r="NV698" s="16" t="s">
        <v>451</v>
      </c>
      <c r="NW698" s="16" t="s">
        <v>1175</v>
      </c>
      <c r="NX698" s="16" t="s">
        <v>1142</v>
      </c>
      <c r="OC698" s="16" t="s">
        <v>451</v>
      </c>
    </row>
    <row r="699" spans="1:394" x14ac:dyDescent="0.25">
      <c r="A699" s="16" t="s">
        <v>12262</v>
      </c>
      <c r="B699" s="16" t="s">
        <v>1056</v>
      </c>
      <c r="C699" s="16" t="s">
        <v>972</v>
      </c>
      <c r="D699" s="16" t="s">
        <v>844</v>
      </c>
      <c r="E699" s="16" t="s">
        <v>843</v>
      </c>
      <c r="F699" s="16" t="s">
        <v>843</v>
      </c>
      <c r="G699" s="16" t="s">
        <v>843</v>
      </c>
      <c r="H699" s="16" t="s">
        <v>843</v>
      </c>
      <c r="I699" s="16" t="s">
        <v>843</v>
      </c>
      <c r="J699" s="16" t="s">
        <v>843</v>
      </c>
      <c r="K699" s="16" t="s">
        <v>843</v>
      </c>
      <c r="L699" s="16" t="s">
        <v>843</v>
      </c>
      <c r="M699" s="16" t="s">
        <v>843</v>
      </c>
      <c r="N699" s="16" t="s">
        <v>843</v>
      </c>
      <c r="O699" s="16" t="s">
        <v>843</v>
      </c>
      <c r="Q699" s="16" t="s">
        <v>844</v>
      </c>
      <c r="R699" s="16">
        <v>10</v>
      </c>
      <c r="T699" s="16" t="s">
        <v>474</v>
      </c>
      <c r="U699" s="16" t="s">
        <v>843</v>
      </c>
      <c r="V699" s="16" t="s">
        <v>844</v>
      </c>
      <c r="W699" s="16" t="s">
        <v>843</v>
      </c>
      <c r="X699" s="16" t="s">
        <v>843</v>
      </c>
      <c r="Y699" s="16" t="s">
        <v>843</v>
      </c>
      <c r="Z699" s="16" t="s">
        <v>844</v>
      </c>
      <c r="AA699" s="16" t="s">
        <v>843</v>
      </c>
      <c r="AB699" s="16" t="s">
        <v>843</v>
      </c>
      <c r="AC699" s="16" t="s">
        <v>844</v>
      </c>
      <c r="AF699" s="16" t="s">
        <v>11821</v>
      </c>
      <c r="AG699" s="16" t="s">
        <v>11708</v>
      </c>
      <c r="AH699" s="16" t="s">
        <v>843</v>
      </c>
      <c r="AI699" s="16" t="s">
        <v>843</v>
      </c>
      <c r="AJ699" s="16" t="s">
        <v>843</v>
      </c>
      <c r="AK699" s="16" t="s">
        <v>843</v>
      </c>
      <c r="AL699" s="16" t="s">
        <v>844</v>
      </c>
      <c r="AM699" s="16" t="s">
        <v>844</v>
      </c>
      <c r="AN699" s="16" t="s">
        <v>843</v>
      </c>
      <c r="AO699" s="16" t="s">
        <v>843</v>
      </c>
      <c r="AP699" s="16" t="s">
        <v>843</v>
      </c>
      <c r="AQ699" s="16" t="s">
        <v>844</v>
      </c>
      <c r="AR699" s="16" t="s">
        <v>4415</v>
      </c>
      <c r="AS699" s="16" t="s">
        <v>844</v>
      </c>
      <c r="AT699" s="16" t="s">
        <v>843</v>
      </c>
      <c r="AU699" s="16" t="s">
        <v>843</v>
      </c>
      <c r="AV699" s="16" t="s">
        <v>843</v>
      </c>
      <c r="AW699" s="16" t="s">
        <v>843</v>
      </c>
      <c r="AX699" s="16" t="s">
        <v>843</v>
      </c>
      <c r="AY699" s="16" t="s">
        <v>843</v>
      </c>
      <c r="AZ699" s="16" t="s">
        <v>4437</v>
      </c>
      <c r="BF699" s="16" t="s">
        <v>844</v>
      </c>
      <c r="BI699" s="16" t="s">
        <v>7785</v>
      </c>
      <c r="BJ699" s="16" t="s">
        <v>843</v>
      </c>
      <c r="BK699" s="16" t="s">
        <v>843</v>
      </c>
      <c r="BL699" s="16" t="s">
        <v>843</v>
      </c>
      <c r="BM699" s="16" t="s">
        <v>843</v>
      </c>
      <c r="BN699" s="16" t="s">
        <v>843</v>
      </c>
      <c r="BO699" s="16" t="s">
        <v>844</v>
      </c>
      <c r="BP699" s="16" t="s">
        <v>843</v>
      </c>
      <c r="BQ699" s="16" t="s">
        <v>843</v>
      </c>
      <c r="CC699" s="16" t="s">
        <v>867</v>
      </c>
      <c r="CD699" s="16" t="s">
        <v>6837</v>
      </c>
      <c r="CE699" s="16" t="s">
        <v>7537</v>
      </c>
      <c r="DN699" s="16" t="s">
        <v>4411</v>
      </c>
      <c r="DQ699" s="16" t="s">
        <v>7093</v>
      </c>
      <c r="DR699" s="16" t="s">
        <v>865</v>
      </c>
      <c r="DX699" s="16" t="s">
        <v>865</v>
      </c>
      <c r="ES699" s="16" t="s">
        <v>865</v>
      </c>
      <c r="EU699" s="16" t="s">
        <v>7810</v>
      </c>
      <c r="EV699" s="16" t="s">
        <v>865</v>
      </c>
      <c r="HC699" s="16" t="s">
        <v>865</v>
      </c>
      <c r="KO699" s="16" t="s">
        <v>10449</v>
      </c>
      <c r="KP699" s="16" t="s">
        <v>10448</v>
      </c>
      <c r="KQ699" s="16" t="s">
        <v>8694</v>
      </c>
      <c r="KR699" s="16" t="s">
        <v>12263</v>
      </c>
      <c r="KS699" s="16" t="s">
        <v>10450</v>
      </c>
      <c r="KT699" s="16" t="s">
        <v>9148</v>
      </c>
      <c r="KU699" s="16" t="s">
        <v>844</v>
      </c>
      <c r="KV699" s="16" t="s">
        <v>9148</v>
      </c>
      <c r="KW699" s="16" t="s">
        <v>851</v>
      </c>
      <c r="KY699" s="16" t="s">
        <v>486</v>
      </c>
      <c r="LA699" s="16" t="s">
        <v>11675</v>
      </c>
      <c r="LC699" s="16" t="s">
        <v>10879</v>
      </c>
      <c r="LE699" s="16" t="s">
        <v>11693</v>
      </c>
      <c r="LF699" s="16" t="s">
        <v>11654</v>
      </c>
      <c r="LI699" s="16" t="s">
        <v>11655</v>
      </c>
      <c r="LM699" s="16" t="s">
        <v>8741</v>
      </c>
      <c r="LO699" s="16" t="s">
        <v>844</v>
      </c>
      <c r="LP699" s="16" t="s">
        <v>844</v>
      </c>
      <c r="LQ699" s="16" t="s">
        <v>844</v>
      </c>
      <c r="LR699" s="16" t="s">
        <v>844</v>
      </c>
      <c r="LS699" s="16" t="s">
        <v>844</v>
      </c>
      <c r="LT699" s="16" t="s">
        <v>843</v>
      </c>
      <c r="LU699" s="16" t="s">
        <v>843</v>
      </c>
      <c r="LV699" s="16" t="s">
        <v>843</v>
      </c>
      <c r="LW699" s="16" t="s">
        <v>843</v>
      </c>
      <c r="LX699" s="16" t="s">
        <v>843</v>
      </c>
      <c r="LY699" s="16" t="s">
        <v>843</v>
      </c>
      <c r="LZ699" s="16" t="s">
        <v>843</v>
      </c>
      <c r="MA699" s="16" t="s">
        <v>843</v>
      </c>
      <c r="MB699" s="16" t="s">
        <v>843</v>
      </c>
      <c r="MC699" s="16" t="s">
        <v>844</v>
      </c>
      <c r="MD699" s="16" t="s">
        <v>11676</v>
      </c>
      <c r="ME699" s="16" t="s">
        <v>11677</v>
      </c>
      <c r="MF699" s="16" t="s">
        <v>8847</v>
      </c>
      <c r="MR699" s="16" t="s">
        <v>474</v>
      </c>
      <c r="MS699" s="16" t="s">
        <v>12242</v>
      </c>
      <c r="MT699" s="16" t="s">
        <v>8952</v>
      </c>
      <c r="MV699" s="16" t="s">
        <v>487</v>
      </c>
      <c r="MW699" s="16" t="s">
        <v>1265</v>
      </c>
      <c r="MX699" s="16" t="s">
        <v>1262</v>
      </c>
      <c r="MY699" s="16" t="s">
        <v>486</v>
      </c>
      <c r="MZ699" s="16" t="s">
        <v>487</v>
      </c>
      <c r="NA699" s="16" t="s">
        <v>486</v>
      </c>
      <c r="NC699" s="16" t="s">
        <v>486</v>
      </c>
      <c r="NE699" s="16" t="s">
        <v>486</v>
      </c>
      <c r="NI699" s="16" t="s">
        <v>11658</v>
      </c>
      <c r="NL699" s="16" t="s">
        <v>844</v>
      </c>
      <c r="NS699" s="16" t="s">
        <v>462</v>
      </c>
      <c r="NT699" s="16" t="s">
        <v>482</v>
      </c>
      <c r="NU699" s="16">
        <v>0.79400000000000004</v>
      </c>
      <c r="NV699" s="16" t="s">
        <v>860</v>
      </c>
      <c r="NW699" s="16" t="s">
        <v>1182</v>
      </c>
      <c r="NX699" s="16" t="s">
        <v>1142</v>
      </c>
      <c r="NY699" s="16" t="s">
        <v>1122</v>
      </c>
      <c r="NZ699" s="16" t="s">
        <v>938</v>
      </c>
    </row>
    <row r="700" spans="1:394" x14ac:dyDescent="0.25">
      <c r="A700" s="16" t="s">
        <v>12264</v>
      </c>
      <c r="B700" s="16" t="s">
        <v>844</v>
      </c>
      <c r="C700" s="16" t="s">
        <v>972</v>
      </c>
      <c r="D700" s="16" t="s">
        <v>844</v>
      </c>
      <c r="E700" s="16" t="s">
        <v>843</v>
      </c>
      <c r="F700" s="16" t="s">
        <v>843</v>
      </c>
      <c r="G700" s="16" t="s">
        <v>843</v>
      </c>
      <c r="H700" s="16" t="s">
        <v>843</v>
      </c>
      <c r="I700" s="16" t="s">
        <v>843</v>
      </c>
      <c r="J700" s="16" t="s">
        <v>843</v>
      </c>
      <c r="K700" s="16" t="s">
        <v>843</v>
      </c>
      <c r="L700" s="16" t="s">
        <v>843</v>
      </c>
      <c r="M700" s="16" t="s">
        <v>843</v>
      </c>
      <c r="N700" s="16" t="s">
        <v>843</v>
      </c>
      <c r="O700" s="16" t="s">
        <v>843</v>
      </c>
      <c r="Q700" s="16" t="s">
        <v>844</v>
      </c>
      <c r="R700" s="16">
        <v>45</v>
      </c>
      <c r="T700" s="16" t="s">
        <v>470</v>
      </c>
      <c r="U700" s="16" t="s">
        <v>844</v>
      </c>
      <c r="V700" s="16" t="s">
        <v>843</v>
      </c>
      <c r="W700" s="16" t="s">
        <v>844</v>
      </c>
      <c r="X700" s="16" t="s">
        <v>843</v>
      </c>
      <c r="Y700" s="16" t="s">
        <v>843</v>
      </c>
      <c r="Z700" s="16" t="s">
        <v>843</v>
      </c>
      <c r="AA700" s="16" t="s">
        <v>843</v>
      </c>
      <c r="AB700" s="16" t="s">
        <v>844</v>
      </c>
      <c r="AC700" s="16" t="s">
        <v>843</v>
      </c>
      <c r="AD700" s="16" t="s">
        <v>867</v>
      </c>
      <c r="AF700" s="16" t="s">
        <v>11716</v>
      </c>
      <c r="AG700" s="16" t="s">
        <v>11652</v>
      </c>
      <c r="AH700" s="16" t="s">
        <v>844</v>
      </c>
      <c r="AI700" s="16" t="s">
        <v>843</v>
      </c>
      <c r="AJ700" s="16" t="s">
        <v>844</v>
      </c>
      <c r="AK700" s="16" t="s">
        <v>843</v>
      </c>
      <c r="AL700" s="16" t="s">
        <v>844</v>
      </c>
      <c r="AM700" s="16" t="s">
        <v>844</v>
      </c>
      <c r="AN700" s="16" t="s">
        <v>843</v>
      </c>
      <c r="AO700" s="16" t="s">
        <v>843</v>
      </c>
      <c r="AP700" s="16" t="s">
        <v>843</v>
      </c>
      <c r="AQ700" s="16" t="s">
        <v>844</v>
      </c>
      <c r="AR700" s="16" t="s">
        <v>4421</v>
      </c>
      <c r="AS700" s="16" t="s">
        <v>843</v>
      </c>
      <c r="AT700" s="16" t="s">
        <v>843</v>
      </c>
      <c r="AU700" s="16" t="s">
        <v>844</v>
      </c>
      <c r="AV700" s="16" t="s">
        <v>843</v>
      </c>
      <c r="AW700" s="16" t="s">
        <v>843</v>
      </c>
      <c r="AX700" s="16" t="s">
        <v>843</v>
      </c>
      <c r="AY700" s="16" t="s">
        <v>843</v>
      </c>
      <c r="BB700" s="16" t="s">
        <v>4437</v>
      </c>
      <c r="BF700" s="16" t="s">
        <v>844</v>
      </c>
      <c r="BH700" s="16" t="s">
        <v>7380</v>
      </c>
      <c r="BI700" s="16" t="s">
        <v>7785</v>
      </c>
      <c r="BJ700" s="16" t="s">
        <v>843</v>
      </c>
      <c r="BK700" s="16" t="s">
        <v>843</v>
      </c>
      <c r="BL700" s="16" t="s">
        <v>843</v>
      </c>
      <c r="BM700" s="16" t="s">
        <v>843</v>
      </c>
      <c r="BN700" s="16" t="s">
        <v>843</v>
      </c>
      <c r="BO700" s="16" t="s">
        <v>844</v>
      </c>
      <c r="BP700" s="16" t="s">
        <v>843</v>
      </c>
      <c r="BQ700" s="16" t="s">
        <v>843</v>
      </c>
      <c r="DX700" s="16" t="s">
        <v>865</v>
      </c>
      <c r="ES700" s="16" t="s">
        <v>865</v>
      </c>
      <c r="EU700" s="16" t="s">
        <v>7810</v>
      </c>
      <c r="EV700" s="16" t="s">
        <v>865</v>
      </c>
      <c r="FT700" s="16" t="s">
        <v>865</v>
      </c>
      <c r="HC700" s="16" t="s">
        <v>865</v>
      </c>
      <c r="JA700" s="16" t="s">
        <v>4816</v>
      </c>
      <c r="JB700" s="16" t="s">
        <v>865</v>
      </c>
      <c r="JC700" s="16" t="s">
        <v>865</v>
      </c>
      <c r="JD700" s="16" t="s">
        <v>865</v>
      </c>
      <c r="JE700" s="16" t="s">
        <v>865</v>
      </c>
      <c r="JF700" s="16" t="s">
        <v>865</v>
      </c>
      <c r="JG700" s="16" t="s">
        <v>843</v>
      </c>
      <c r="JH700" s="16" t="s">
        <v>7577</v>
      </c>
      <c r="JJ700" s="16" t="s">
        <v>864</v>
      </c>
      <c r="KF700" s="16" t="s">
        <v>4926</v>
      </c>
      <c r="KI700" s="16" t="s">
        <v>4982</v>
      </c>
      <c r="KK700" s="16" t="s">
        <v>4883</v>
      </c>
      <c r="KM700" s="16" t="s">
        <v>7616</v>
      </c>
      <c r="KO700" s="16" t="s">
        <v>10453</v>
      </c>
      <c r="KP700" s="16" t="s">
        <v>10452</v>
      </c>
      <c r="KQ700" s="16" t="s">
        <v>8694</v>
      </c>
      <c r="KR700" s="16" t="s">
        <v>12265</v>
      </c>
      <c r="KS700" s="16" t="s">
        <v>10454</v>
      </c>
      <c r="KT700" s="16" t="s">
        <v>8696</v>
      </c>
      <c r="KU700" s="16" t="s">
        <v>844</v>
      </c>
      <c r="KV700" s="16" t="s">
        <v>8696</v>
      </c>
      <c r="KW700" s="16" t="s">
        <v>851</v>
      </c>
      <c r="KY700" s="16" t="s">
        <v>486</v>
      </c>
      <c r="LC700" s="16" t="s">
        <v>10879</v>
      </c>
      <c r="LF700" s="16" t="s">
        <v>11654</v>
      </c>
      <c r="LI700" s="16" t="s">
        <v>11655</v>
      </c>
      <c r="LJ700" s="16" t="s">
        <v>843</v>
      </c>
      <c r="LM700" s="16" t="s">
        <v>8741</v>
      </c>
      <c r="LO700" s="16" t="s">
        <v>844</v>
      </c>
      <c r="LP700" s="16" t="s">
        <v>1056</v>
      </c>
      <c r="LQ700" s="16" t="s">
        <v>1056</v>
      </c>
      <c r="LR700" s="16" t="s">
        <v>1056</v>
      </c>
      <c r="LS700" s="16" t="s">
        <v>1056</v>
      </c>
      <c r="LT700" s="16" t="s">
        <v>844</v>
      </c>
      <c r="LU700" s="16" t="s">
        <v>844</v>
      </c>
      <c r="LV700" s="16" t="s">
        <v>843</v>
      </c>
      <c r="LW700" s="16" t="s">
        <v>843</v>
      </c>
      <c r="LX700" s="16" t="s">
        <v>844</v>
      </c>
      <c r="LY700" s="16" t="s">
        <v>843</v>
      </c>
      <c r="LZ700" s="16" t="s">
        <v>844</v>
      </c>
      <c r="MA700" s="16" t="s">
        <v>843</v>
      </c>
      <c r="MB700" s="16" t="s">
        <v>843</v>
      </c>
      <c r="MC700" s="16" t="s">
        <v>843</v>
      </c>
      <c r="ME700" s="16" t="s">
        <v>11656</v>
      </c>
      <c r="MF700" s="16" t="s">
        <v>8847</v>
      </c>
      <c r="MJ700" s="16" t="s">
        <v>1840</v>
      </c>
      <c r="MO700" s="16" t="s">
        <v>1817</v>
      </c>
      <c r="MP700" s="16" t="s">
        <v>1829</v>
      </c>
      <c r="MQ700" s="16" t="s">
        <v>1790</v>
      </c>
      <c r="MR700" s="16" t="s">
        <v>470</v>
      </c>
      <c r="MS700" s="16" t="s">
        <v>12242</v>
      </c>
      <c r="MT700" s="16" t="s">
        <v>8940</v>
      </c>
      <c r="MU700" s="16" t="s">
        <v>817</v>
      </c>
      <c r="NC700" s="16" t="s">
        <v>486</v>
      </c>
      <c r="ND700" s="16" t="s">
        <v>486</v>
      </c>
      <c r="NE700" s="16" t="s">
        <v>486</v>
      </c>
      <c r="NG700" s="16" t="s">
        <v>1380</v>
      </c>
      <c r="NI700" s="16" t="s">
        <v>11658</v>
      </c>
      <c r="NS700" s="16" t="s">
        <v>462</v>
      </c>
      <c r="NT700" s="16" t="s">
        <v>478</v>
      </c>
      <c r="NU700" s="16">
        <v>1.1910000000000001</v>
      </c>
      <c r="NV700" s="16" t="s">
        <v>451</v>
      </c>
      <c r="NW700" s="16" t="s">
        <v>1175</v>
      </c>
      <c r="NX700" s="16" t="s">
        <v>1142</v>
      </c>
      <c r="OC700" s="16" t="s">
        <v>451</v>
      </c>
    </row>
    <row r="701" spans="1:394" x14ac:dyDescent="0.25">
      <c r="A701" s="16" t="s">
        <v>12266</v>
      </c>
      <c r="B701" s="16" t="s">
        <v>1056</v>
      </c>
      <c r="C701" s="16" t="s">
        <v>972</v>
      </c>
      <c r="D701" s="16" t="s">
        <v>844</v>
      </c>
      <c r="E701" s="16" t="s">
        <v>843</v>
      </c>
      <c r="F701" s="16" t="s">
        <v>843</v>
      </c>
      <c r="G701" s="16" t="s">
        <v>843</v>
      </c>
      <c r="H701" s="16" t="s">
        <v>843</v>
      </c>
      <c r="I701" s="16" t="s">
        <v>843</v>
      </c>
      <c r="J701" s="16" t="s">
        <v>843</v>
      </c>
      <c r="K701" s="16" t="s">
        <v>843</v>
      </c>
      <c r="L701" s="16" t="s">
        <v>843</v>
      </c>
      <c r="M701" s="16" t="s">
        <v>843</v>
      </c>
      <c r="N701" s="16" t="s">
        <v>843</v>
      </c>
      <c r="O701" s="16" t="s">
        <v>843</v>
      </c>
      <c r="Q701" s="16" t="s">
        <v>844</v>
      </c>
      <c r="R701" s="16">
        <v>46</v>
      </c>
      <c r="T701" s="16" t="s">
        <v>474</v>
      </c>
      <c r="U701" s="16" t="s">
        <v>843</v>
      </c>
      <c r="V701" s="16" t="s">
        <v>844</v>
      </c>
      <c r="W701" s="16" t="s">
        <v>843</v>
      </c>
      <c r="X701" s="16" t="s">
        <v>844</v>
      </c>
      <c r="Y701" s="16" t="s">
        <v>843</v>
      </c>
      <c r="Z701" s="16" t="s">
        <v>843</v>
      </c>
      <c r="AA701" s="16" t="s">
        <v>843</v>
      </c>
      <c r="AB701" s="16" t="s">
        <v>843</v>
      </c>
      <c r="AC701" s="16" t="s">
        <v>843</v>
      </c>
      <c r="AD701" s="16" t="s">
        <v>867</v>
      </c>
      <c r="AF701" s="16" t="s">
        <v>11716</v>
      </c>
      <c r="AG701" s="16" t="s">
        <v>11652</v>
      </c>
      <c r="AH701" s="16" t="s">
        <v>844</v>
      </c>
      <c r="AI701" s="16" t="s">
        <v>843</v>
      </c>
      <c r="AJ701" s="16" t="s">
        <v>844</v>
      </c>
      <c r="AK701" s="16" t="s">
        <v>843</v>
      </c>
      <c r="AL701" s="16" t="s">
        <v>844</v>
      </c>
      <c r="AM701" s="16" t="s">
        <v>844</v>
      </c>
      <c r="AN701" s="16" t="s">
        <v>843</v>
      </c>
      <c r="AO701" s="16" t="s">
        <v>843</v>
      </c>
      <c r="AP701" s="16" t="s">
        <v>843</v>
      </c>
      <c r="AQ701" s="16" t="s">
        <v>844</v>
      </c>
      <c r="AR701" s="16" t="s">
        <v>4433</v>
      </c>
      <c r="AS701" s="16" t="s">
        <v>843</v>
      </c>
      <c r="AT701" s="16" t="s">
        <v>843</v>
      </c>
      <c r="AU701" s="16" t="s">
        <v>843</v>
      </c>
      <c r="AV701" s="16" t="s">
        <v>843</v>
      </c>
      <c r="AW701" s="16" t="s">
        <v>843</v>
      </c>
      <c r="AX701" s="16" t="s">
        <v>843</v>
      </c>
      <c r="AY701" s="16" t="s">
        <v>844</v>
      </c>
      <c r="BF701" s="16" t="s">
        <v>844</v>
      </c>
      <c r="BH701" s="16" t="s">
        <v>7380</v>
      </c>
      <c r="BI701" s="16" t="s">
        <v>7785</v>
      </c>
      <c r="BJ701" s="16" t="s">
        <v>843</v>
      </c>
      <c r="BK701" s="16" t="s">
        <v>843</v>
      </c>
      <c r="BL701" s="16" t="s">
        <v>843</v>
      </c>
      <c r="BM701" s="16" t="s">
        <v>843</v>
      </c>
      <c r="BN701" s="16" t="s">
        <v>843</v>
      </c>
      <c r="BO701" s="16" t="s">
        <v>844</v>
      </c>
      <c r="BP701" s="16" t="s">
        <v>843</v>
      </c>
      <c r="BQ701" s="16" t="s">
        <v>843</v>
      </c>
      <c r="DX701" s="16" t="s">
        <v>865</v>
      </c>
      <c r="ES701" s="16" t="s">
        <v>865</v>
      </c>
      <c r="EU701" s="16" t="s">
        <v>7810</v>
      </c>
      <c r="EV701" s="16" t="s">
        <v>865</v>
      </c>
      <c r="HC701" s="16" t="s">
        <v>865</v>
      </c>
      <c r="JA701" s="16" t="s">
        <v>4816</v>
      </c>
      <c r="JB701" s="16" t="s">
        <v>867</v>
      </c>
      <c r="JC701" s="16" t="s">
        <v>865</v>
      </c>
      <c r="JG701" s="16" t="s">
        <v>843</v>
      </c>
      <c r="JV701" s="16">
        <v>40</v>
      </c>
      <c r="JW701" s="16" t="s">
        <v>7603</v>
      </c>
      <c r="JY701" s="16">
        <v>10000</v>
      </c>
      <c r="JZ701" s="16" t="s">
        <v>4880</v>
      </c>
      <c r="KB701" s="16" t="s">
        <v>7622</v>
      </c>
      <c r="KD701" s="16" t="s">
        <v>4920</v>
      </c>
      <c r="KE701" s="16" t="s">
        <v>7277</v>
      </c>
      <c r="KF701" s="16" t="s">
        <v>4932</v>
      </c>
      <c r="KH701" s="16" t="s">
        <v>7639</v>
      </c>
      <c r="KI701" s="16" t="s">
        <v>4982</v>
      </c>
      <c r="KK701" s="16" t="s">
        <v>4874</v>
      </c>
      <c r="KM701" s="16" t="s">
        <v>7625</v>
      </c>
      <c r="KO701" s="16" t="s">
        <v>10453</v>
      </c>
      <c r="KP701" s="16" t="s">
        <v>10452</v>
      </c>
      <c r="KQ701" s="16" t="s">
        <v>8694</v>
      </c>
      <c r="KR701" s="16" t="s">
        <v>12267</v>
      </c>
      <c r="KS701" s="16" t="s">
        <v>10454</v>
      </c>
      <c r="KT701" s="16" t="s">
        <v>8696</v>
      </c>
      <c r="KU701" s="16" t="s">
        <v>844</v>
      </c>
      <c r="KV701" s="16" t="s">
        <v>8696</v>
      </c>
      <c r="KW701" s="16" t="s">
        <v>851</v>
      </c>
      <c r="KY701" s="16" t="s">
        <v>486</v>
      </c>
      <c r="LC701" s="16" t="s">
        <v>10879</v>
      </c>
      <c r="LF701" s="16" t="s">
        <v>11654</v>
      </c>
      <c r="LI701" s="16" t="s">
        <v>11655</v>
      </c>
      <c r="LJ701" s="16" t="s">
        <v>831</v>
      </c>
      <c r="LK701" s="16" t="s">
        <v>831</v>
      </c>
      <c r="LL701" s="16" t="s">
        <v>8756</v>
      </c>
      <c r="LM701" s="16" t="s">
        <v>8741</v>
      </c>
      <c r="LO701" s="16" t="s">
        <v>844</v>
      </c>
      <c r="LP701" s="16" t="s">
        <v>1056</v>
      </c>
      <c r="LQ701" s="16" t="s">
        <v>1056</v>
      </c>
      <c r="LR701" s="16" t="s">
        <v>1056</v>
      </c>
      <c r="LS701" s="16" t="s">
        <v>1056</v>
      </c>
      <c r="LT701" s="16" t="s">
        <v>844</v>
      </c>
      <c r="LU701" s="16" t="s">
        <v>844</v>
      </c>
      <c r="LV701" s="16" t="s">
        <v>843</v>
      </c>
      <c r="LW701" s="16" t="s">
        <v>843</v>
      </c>
      <c r="LX701" s="16" t="s">
        <v>844</v>
      </c>
      <c r="LY701" s="16" t="s">
        <v>843</v>
      </c>
      <c r="LZ701" s="16" t="s">
        <v>844</v>
      </c>
      <c r="MA701" s="16" t="s">
        <v>843</v>
      </c>
      <c r="MB701" s="16" t="s">
        <v>843</v>
      </c>
      <c r="MC701" s="16" t="s">
        <v>843</v>
      </c>
      <c r="ME701" s="16" t="s">
        <v>11656</v>
      </c>
      <c r="MF701" s="16" t="s">
        <v>8847</v>
      </c>
      <c r="MG701" s="16" t="s">
        <v>1836</v>
      </c>
      <c r="MH701" s="16" t="s">
        <v>11668</v>
      </c>
      <c r="MI701" s="16" t="s">
        <v>11668</v>
      </c>
      <c r="MJ701" s="16" t="s">
        <v>1838</v>
      </c>
      <c r="MK701" s="16" t="s">
        <v>9015</v>
      </c>
      <c r="ML701" s="16" t="s">
        <v>1780</v>
      </c>
      <c r="MM701" s="16" t="s">
        <v>486</v>
      </c>
      <c r="MN701" s="16" t="s">
        <v>1798</v>
      </c>
      <c r="MO701" s="16" t="s">
        <v>1813</v>
      </c>
      <c r="MP701" s="16" t="s">
        <v>1829</v>
      </c>
      <c r="MQ701" s="16" t="s">
        <v>1785</v>
      </c>
      <c r="MR701" s="16" t="s">
        <v>474</v>
      </c>
      <c r="MS701" s="16" t="s">
        <v>12242</v>
      </c>
      <c r="MT701" s="16" t="s">
        <v>8940</v>
      </c>
      <c r="MU701" s="16" t="s">
        <v>817</v>
      </c>
      <c r="NC701" s="16" t="s">
        <v>486</v>
      </c>
      <c r="NE701" s="16" t="s">
        <v>486</v>
      </c>
      <c r="NG701" s="16" t="s">
        <v>1380</v>
      </c>
      <c r="NH701" s="16" t="s">
        <v>1913</v>
      </c>
      <c r="NI701" s="16" t="s">
        <v>11658</v>
      </c>
      <c r="NJ701" s="16" t="s">
        <v>9102</v>
      </c>
      <c r="NK701" s="16" t="s">
        <v>11753</v>
      </c>
      <c r="NR701" s="16" t="s">
        <v>451</v>
      </c>
      <c r="NS701" s="16" t="s">
        <v>462</v>
      </c>
      <c r="NT701" s="16" t="s">
        <v>478</v>
      </c>
      <c r="NU701" s="16">
        <v>1.1910000000000001</v>
      </c>
      <c r="NV701" s="16" t="s">
        <v>451</v>
      </c>
      <c r="NW701" s="16" t="s">
        <v>1181</v>
      </c>
      <c r="NX701" s="16" t="s">
        <v>1142</v>
      </c>
      <c r="OB701" s="16" t="s">
        <v>831</v>
      </c>
      <c r="OC701" s="16" t="s">
        <v>451</v>
      </c>
    </row>
    <row r="702" spans="1:394" x14ac:dyDescent="0.25">
      <c r="A702" s="16" t="s">
        <v>12268</v>
      </c>
      <c r="B702" s="16" t="s">
        <v>8732</v>
      </c>
      <c r="C702" s="16" t="s">
        <v>972</v>
      </c>
      <c r="D702" s="16" t="s">
        <v>844</v>
      </c>
      <c r="E702" s="16" t="s">
        <v>843</v>
      </c>
      <c r="F702" s="16" t="s">
        <v>843</v>
      </c>
      <c r="G702" s="16" t="s">
        <v>843</v>
      </c>
      <c r="H702" s="16" t="s">
        <v>843</v>
      </c>
      <c r="I702" s="16" t="s">
        <v>843</v>
      </c>
      <c r="J702" s="16" t="s">
        <v>843</v>
      </c>
      <c r="K702" s="16" t="s">
        <v>843</v>
      </c>
      <c r="L702" s="16" t="s">
        <v>843</v>
      </c>
      <c r="M702" s="16" t="s">
        <v>843</v>
      </c>
      <c r="N702" s="16" t="s">
        <v>843</v>
      </c>
      <c r="O702" s="16" t="s">
        <v>843</v>
      </c>
      <c r="Q702" s="16" t="s">
        <v>844</v>
      </c>
      <c r="R702" s="16">
        <v>15</v>
      </c>
      <c r="T702" s="16" t="s">
        <v>474</v>
      </c>
      <c r="U702" s="16" t="s">
        <v>843</v>
      </c>
      <c r="V702" s="16" t="s">
        <v>844</v>
      </c>
      <c r="W702" s="16" t="s">
        <v>843</v>
      </c>
      <c r="X702" s="16" t="s">
        <v>843</v>
      </c>
      <c r="Y702" s="16" t="s">
        <v>843</v>
      </c>
      <c r="Z702" s="16" t="s">
        <v>844</v>
      </c>
      <c r="AA702" s="16" t="s">
        <v>843</v>
      </c>
      <c r="AB702" s="16" t="s">
        <v>843</v>
      </c>
      <c r="AC702" s="16" t="s">
        <v>844</v>
      </c>
      <c r="AD702" s="16" t="s">
        <v>865</v>
      </c>
      <c r="AF702" s="16" t="s">
        <v>11716</v>
      </c>
      <c r="AG702" s="16" t="s">
        <v>11652</v>
      </c>
      <c r="AH702" s="16" t="s">
        <v>844</v>
      </c>
      <c r="AI702" s="16" t="s">
        <v>843</v>
      </c>
      <c r="AJ702" s="16" t="s">
        <v>844</v>
      </c>
      <c r="AK702" s="16" t="s">
        <v>843</v>
      </c>
      <c r="AL702" s="16" t="s">
        <v>844</v>
      </c>
      <c r="AM702" s="16" t="s">
        <v>844</v>
      </c>
      <c r="AN702" s="16" t="s">
        <v>843</v>
      </c>
      <c r="AO702" s="16" t="s">
        <v>843</v>
      </c>
      <c r="AP702" s="16" t="s">
        <v>843</v>
      </c>
      <c r="AQ702" s="16" t="s">
        <v>844</v>
      </c>
      <c r="AR702" s="16" t="s">
        <v>4433</v>
      </c>
      <c r="AS702" s="16" t="s">
        <v>843</v>
      </c>
      <c r="AT702" s="16" t="s">
        <v>843</v>
      </c>
      <c r="AU702" s="16" t="s">
        <v>843</v>
      </c>
      <c r="AV702" s="16" t="s">
        <v>843</v>
      </c>
      <c r="AW702" s="16" t="s">
        <v>843</v>
      </c>
      <c r="AX702" s="16" t="s">
        <v>843</v>
      </c>
      <c r="AY702" s="16" t="s">
        <v>844</v>
      </c>
      <c r="BF702" s="16" t="s">
        <v>844</v>
      </c>
      <c r="BH702" s="16" t="s">
        <v>7383</v>
      </c>
      <c r="BI702" s="16" t="s">
        <v>7776</v>
      </c>
      <c r="BJ702" s="16" t="s">
        <v>843</v>
      </c>
      <c r="BK702" s="16" t="s">
        <v>843</v>
      </c>
      <c r="BL702" s="16" t="s">
        <v>844</v>
      </c>
      <c r="BM702" s="16" t="s">
        <v>843</v>
      </c>
      <c r="BN702" s="16" t="s">
        <v>843</v>
      </c>
      <c r="BO702" s="16" t="s">
        <v>843</v>
      </c>
      <c r="BP702" s="16" t="s">
        <v>843</v>
      </c>
      <c r="BQ702" s="16" t="s">
        <v>843</v>
      </c>
      <c r="BR702" s="16" t="s">
        <v>7793</v>
      </c>
      <c r="BS702" s="16" t="s">
        <v>843</v>
      </c>
      <c r="BT702" s="16" t="s">
        <v>844</v>
      </c>
      <c r="BU702" s="16" t="s">
        <v>843</v>
      </c>
      <c r="BV702" s="16" t="s">
        <v>843</v>
      </c>
      <c r="BW702" s="16" t="s">
        <v>843</v>
      </c>
      <c r="BX702" s="16" t="s">
        <v>843</v>
      </c>
      <c r="BY702" s="16" t="s">
        <v>843</v>
      </c>
      <c r="BZ702" s="16" t="s">
        <v>843</v>
      </c>
      <c r="CA702" s="16" t="s">
        <v>843</v>
      </c>
      <c r="CC702" s="16" t="s">
        <v>867</v>
      </c>
      <c r="CD702" s="16" t="s">
        <v>6840</v>
      </c>
      <c r="CE702" s="16" t="s">
        <v>7537</v>
      </c>
      <c r="DN702" s="16" t="s">
        <v>4411</v>
      </c>
      <c r="DQ702" s="16" t="s">
        <v>7093</v>
      </c>
      <c r="DR702" s="16" t="s">
        <v>865</v>
      </c>
      <c r="DX702" s="16" t="s">
        <v>865</v>
      </c>
      <c r="ES702" s="16" t="s">
        <v>865</v>
      </c>
      <c r="EU702" s="16" t="s">
        <v>7810</v>
      </c>
      <c r="EV702" s="16" t="s">
        <v>865</v>
      </c>
      <c r="HC702" s="16" t="s">
        <v>865</v>
      </c>
      <c r="JA702" s="16" t="s">
        <v>4810</v>
      </c>
      <c r="JB702" s="16" t="s">
        <v>865</v>
      </c>
      <c r="JC702" s="16" t="s">
        <v>865</v>
      </c>
      <c r="JD702" s="16" t="s">
        <v>865</v>
      </c>
      <c r="JE702" s="16" t="s">
        <v>865</v>
      </c>
      <c r="JF702" s="16" t="s">
        <v>865</v>
      </c>
      <c r="JG702" s="16" t="s">
        <v>1056</v>
      </c>
      <c r="JH702" s="16" t="s">
        <v>7582</v>
      </c>
      <c r="JJ702" s="16" t="s">
        <v>865</v>
      </c>
      <c r="KF702" s="16" t="s">
        <v>4926</v>
      </c>
      <c r="KI702" s="16" t="s">
        <v>4837</v>
      </c>
      <c r="KO702" s="16" t="s">
        <v>10453</v>
      </c>
      <c r="KP702" s="16" t="s">
        <v>10452</v>
      </c>
      <c r="KQ702" s="16" t="s">
        <v>8694</v>
      </c>
      <c r="KR702" s="16" t="s">
        <v>12269</v>
      </c>
      <c r="KS702" s="16" t="s">
        <v>10454</v>
      </c>
      <c r="KT702" s="16" t="s">
        <v>8696</v>
      </c>
      <c r="KU702" s="16" t="s">
        <v>844</v>
      </c>
      <c r="KV702" s="16" t="s">
        <v>8696</v>
      </c>
      <c r="KW702" s="16" t="s">
        <v>851</v>
      </c>
      <c r="KY702" s="16" t="s">
        <v>486</v>
      </c>
      <c r="LC702" s="16" t="s">
        <v>10879</v>
      </c>
      <c r="LD702" s="16" t="s">
        <v>11692</v>
      </c>
      <c r="LE702" s="16" t="s">
        <v>11693</v>
      </c>
      <c r="LF702" s="16" t="s">
        <v>11654</v>
      </c>
      <c r="LI702" s="16" t="s">
        <v>11655</v>
      </c>
      <c r="LJ702" s="16" t="s">
        <v>843</v>
      </c>
      <c r="LL702" s="16" t="s">
        <v>8711</v>
      </c>
      <c r="LM702" s="16" t="s">
        <v>8741</v>
      </c>
      <c r="LO702" s="16" t="s">
        <v>844</v>
      </c>
      <c r="LP702" s="16" t="s">
        <v>1056</v>
      </c>
      <c r="LQ702" s="16" t="s">
        <v>1056</v>
      </c>
      <c r="LR702" s="16" t="s">
        <v>1056</v>
      </c>
      <c r="LS702" s="16" t="s">
        <v>1056</v>
      </c>
      <c r="LT702" s="16" t="s">
        <v>844</v>
      </c>
      <c r="LU702" s="16" t="s">
        <v>844</v>
      </c>
      <c r="LV702" s="16" t="s">
        <v>843</v>
      </c>
      <c r="LW702" s="16" t="s">
        <v>843</v>
      </c>
      <c r="LX702" s="16" t="s">
        <v>844</v>
      </c>
      <c r="LY702" s="16" t="s">
        <v>843</v>
      </c>
      <c r="LZ702" s="16" t="s">
        <v>844</v>
      </c>
      <c r="MA702" s="16" t="s">
        <v>843</v>
      </c>
      <c r="MB702" s="16" t="s">
        <v>843</v>
      </c>
      <c r="MC702" s="16" t="s">
        <v>843</v>
      </c>
      <c r="ME702" s="16" t="s">
        <v>11677</v>
      </c>
      <c r="MF702" s="16" t="s">
        <v>8847</v>
      </c>
      <c r="MO702" s="16" t="s">
        <v>1817</v>
      </c>
      <c r="MP702" s="16" t="s">
        <v>1826</v>
      </c>
      <c r="MR702" s="16" t="s">
        <v>474</v>
      </c>
      <c r="MS702" s="16" t="s">
        <v>12242</v>
      </c>
      <c r="MT702" s="16" t="s">
        <v>8940</v>
      </c>
      <c r="MU702" s="16" t="s">
        <v>817</v>
      </c>
      <c r="MV702" s="16" t="s">
        <v>487</v>
      </c>
      <c r="MW702" s="16" t="s">
        <v>1266</v>
      </c>
      <c r="MX702" s="16" t="s">
        <v>1262</v>
      </c>
      <c r="MY702" s="16" t="s">
        <v>486</v>
      </c>
      <c r="MZ702" s="16" t="s">
        <v>487</v>
      </c>
      <c r="NA702" s="16" t="s">
        <v>486</v>
      </c>
      <c r="NC702" s="16" t="s">
        <v>486</v>
      </c>
      <c r="NE702" s="16" t="s">
        <v>486</v>
      </c>
      <c r="NG702" s="16" t="s">
        <v>1375</v>
      </c>
      <c r="NI702" s="16" t="s">
        <v>11658</v>
      </c>
      <c r="NL702" s="16" t="s">
        <v>844</v>
      </c>
      <c r="NQ702" s="16" t="s">
        <v>1078</v>
      </c>
      <c r="NR702" s="16" t="s">
        <v>876</v>
      </c>
      <c r="NS702" s="16" t="s">
        <v>462</v>
      </c>
      <c r="NT702" s="16" t="s">
        <v>478</v>
      </c>
      <c r="NU702" s="16">
        <v>1.1910000000000001</v>
      </c>
      <c r="NV702" s="16" t="s">
        <v>824</v>
      </c>
      <c r="NW702" s="16" t="s">
        <v>1179</v>
      </c>
      <c r="NX702" s="16" t="s">
        <v>1142</v>
      </c>
      <c r="NY702" s="16" t="s">
        <v>824</v>
      </c>
      <c r="NZ702" s="16" t="s">
        <v>929</v>
      </c>
      <c r="OB702" s="16" t="s">
        <v>833</v>
      </c>
      <c r="OC702" s="16" t="s">
        <v>876</v>
      </c>
    </row>
    <row r="703" spans="1:394" x14ac:dyDescent="0.25">
      <c r="A703" s="16" t="s">
        <v>12270</v>
      </c>
      <c r="B703" s="16" t="s">
        <v>8746</v>
      </c>
      <c r="C703" s="16" t="s">
        <v>4199</v>
      </c>
      <c r="D703" s="16" t="s">
        <v>843</v>
      </c>
      <c r="E703" s="16" t="s">
        <v>843</v>
      </c>
      <c r="F703" s="16" t="s">
        <v>843</v>
      </c>
      <c r="G703" s="16" t="s">
        <v>843</v>
      </c>
      <c r="H703" s="16" t="s">
        <v>843</v>
      </c>
      <c r="I703" s="16" t="s">
        <v>844</v>
      </c>
      <c r="J703" s="16" t="s">
        <v>843</v>
      </c>
      <c r="K703" s="16" t="s">
        <v>843</v>
      </c>
      <c r="L703" s="16" t="s">
        <v>843</v>
      </c>
      <c r="M703" s="16" t="s">
        <v>843</v>
      </c>
      <c r="N703" s="16" t="s">
        <v>843</v>
      </c>
      <c r="O703" s="16" t="s">
        <v>843</v>
      </c>
      <c r="Q703" s="16" t="s">
        <v>843</v>
      </c>
      <c r="R703" s="16">
        <v>72</v>
      </c>
      <c r="T703" s="16" t="s">
        <v>470</v>
      </c>
      <c r="U703" s="16" t="s">
        <v>844</v>
      </c>
      <c r="V703" s="16" t="s">
        <v>843</v>
      </c>
      <c r="W703" s="16" t="s">
        <v>844</v>
      </c>
      <c r="X703" s="16" t="s">
        <v>843</v>
      </c>
      <c r="Y703" s="16" t="s">
        <v>843</v>
      </c>
      <c r="Z703" s="16" t="s">
        <v>843</v>
      </c>
      <c r="AA703" s="16" t="s">
        <v>843</v>
      </c>
      <c r="AB703" s="16" t="s">
        <v>843</v>
      </c>
      <c r="AC703" s="16" t="s">
        <v>843</v>
      </c>
      <c r="AD703" s="16" t="s">
        <v>867</v>
      </c>
      <c r="BF703" s="16" t="s">
        <v>843</v>
      </c>
      <c r="JB703" s="16" t="s">
        <v>865</v>
      </c>
      <c r="JC703" s="16" t="s">
        <v>865</v>
      </c>
      <c r="JD703" s="16" t="s">
        <v>865</v>
      </c>
      <c r="JE703" s="16" t="s">
        <v>865</v>
      </c>
      <c r="JF703" s="16" t="s">
        <v>865</v>
      </c>
      <c r="JG703" s="16" t="s">
        <v>843</v>
      </c>
      <c r="JH703" s="16" t="s">
        <v>4846</v>
      </c>
      <c r="KO703" s="16" t="s">
        <v>10453</v>
      </c>
      <c r="KP703" s="16" t="s">
        <v>10452</v>
      </c>
      <c r="KQ703" s="16" t="s">
        <v>8694</v>
      </c>
      <c r="KR703" s="16" t="s">
        <v>12271</v>
      </c>
      <c r="KS703" s="16" t="s">
        <v>10454</v>
      </c>
      <c r="KT703" s="16" t="s">
        <v>8696</v>
      </c>
      <c r="KU703" s="16" t="s">
        <v>844</v>
      </c>
      <c r="KV703" s="16" t="s">
        <v>8696</v>
      </c>
      <c r="LC703" s="16" t="s">
        <v>10879</v>
      </c>
      <c r="LF703" s="16" t="s">
        <v>11654</v>
      </c>
      <c r="LJ703" s="16" t="s">
        <v>843</v>
      </c>
      <c r="LL703" s="16" t="s">
        <v>8711</v>
      </c>
      <c r="LM703" s="16" t="s">
        <v>8741</v>
      </c>
      <c r="LO703" s="16" t="s">
        <v>844</v>
      </c>
      <c r="LP703" s="16" t="s">
        <v>1056</v>
      </c>
      <c r="LQ703" s="16" t="s">
        <v>1056</v>
      </c>
      <c r="LR703" s="16" t="s">
        <v>1056</v>
      </c>
      <c r="LS703" s="16" t="s">
        <v>1056</v>
      </c>
      <c r="LT703" s="16" t="s">
        <v>844</v>
      </c>
      <c r="LU703" s="16" t="s">
        <v>844</v>
      </c>
      <c r="LV703" s="16" t="s">
        <v>843</v>
      </c>
      <c r="LW703" s="16" t="s">
        <v>843</v>
      </c>
      <c r="LX703" s="16" t="s">
        <v>844</v>
      </c>
      <c r="LY703" s="16" t="s">
        <v>843</v>
      </c>
      <c r="LZ703" s="16" t="s">
        <v>844</v>
      </c>
      <c r="MA703" s="16" t="s">
        <v>843</v>
      </c>
      <c r="MB703" s="16" t="s">
        <v>843</v>
      </c>
      <c r="MC703" s="16" t="s">
        <v>843</v>
      </c>
      <c r="ME703" s="16" t="s">
        <v>11656</v>
      </c>
      <c r="MF703" s="16" t="s">
        <v>8847</v>
      </c>
      <c r="MR703" s="16" t="s">
        <v>470</v>
      </c>
      <c r="MS703" s="16" t="s">
        <v>12242</v>
      </c>
      <c r="NI703" s="16" t="s">
        <v>11658</v>
      </c>
      <c r="NR703" s="16" t="s">
        <v>878</v>
      </c>
      <c r="NS703" s="16" t="s">
        <v>462</v>
      </c>
      <c r="NT703" s="16" t="s">
        <v>478</v>
      </c>
      <c r="NU703" s="16">
        <v>1.1910000000000001</v>
      </c>
      <c r="NV703" s="16" t="s">
        <v>457</v>
      </c>
      <c r="NW703" s="16" t="s">
        <v>1177</v>
      </c>
      <c r="NX703" s="16" t="s">
        <v>1142</v>
      </c>
      <c r="OB703" s="16" t="s">
        <v>833</v>
      </c>
      <c r="OC703" s="16" t="s">
        <v>878</v>
      </c>
    </row>
    <row r="704" spans="1:394" x14ac:dyDescent="0.25">
      <c r="A704" s="16" t="s">
        <v>12272</v>
      </c>
      <c r="B704" s="16" t="s">
        <v>844</v>
      </c>
      <c r="C704" s="16" t="s">
        <v>972</v>
      </c>
      <c r="D704" s="16" t="s">
        <v>844</v>
      </c>
      <c r="E704" s="16" t="s">
        <v>843</v>
      </c>
      <c r="F704" s="16" t="s">
        <v>843</v>
      </c>
      <c r="G704" s="16" t="s">
        <v>843</v>
      </c>
      <c r="H704" s="16" t="s">
        <v>843</v>
      </c>
      <c r="I704" s="16" t="s">
        <v>843</v>
      </c>
      <c r="J704" s="16" t="s">
        <v>843</v>
      </c>
      <c r="K704" s="16" t="s">
        <v>843</v>
      </c>
      <c r="L704" s="16" t="s">
        <v>843</v>
      </c>
      <c r="M704" s="16" t="s">
        <v>843</v>
      </c>
      <c r="N704" s="16" t="s">
        <v>843</v>
      </c>
      <c r="O704" s="16" t="s">
        <v>843</v>
      </c>
      <c r="Q704" s="16" t="s">
        <v>844</v>
      </c>
      <c r="R704" s="16">
        <v>32</v>
      </c>
      <c r="T704" s="16" t="s">
        <v>470</v>
      </c>
      <c r="U704" s="16" t="s">
        <v>844</v>
      </c>
      <c r="V704" s="16" t="s">
        <v>843</v>
      </c>
      <c r="W704" s="16" t="s">
        <v>844</v>
      </c>
      <c r="X704" s="16" t="s">
        <v>843</v>
      </c>
      <c r="Y704" s="16" t="s">
        <v>843</v>
      </c>
      <c r="Z704" s="16" t="s">
        <v>843</v>
      </c>
      <c r="AA704" s="16" t="s">
        <v>843</v>
      </c>
      <c r="AB704" s="16" t="s">
        <v>844</v>
      </c>
      <c r="AC704" s="16" t="s">
        <v>843</v>
      </c>
      <c r="AD704" s="16" t="s">
        <v>867</v>
      </c>
      <c r="AF704" s="16" t="s">
        <v>11673</v>
      </c>
      <c r="AG704" s="16" t="s">
        <v>11725</v>
      </c>
      <c r="AH704" s="16" t="s">
        <v>844</v>
      </c>
      <c r="AI704" s="16" t="s">
        <v>844</v>
      </c>
      <c r="AJ704" s="16" t="s">
        <v>843</v>
      </c>
      <c r="AK704" s="16" t="s">
        <v>843</v>
      </c>
      <c r="AL704" s="16" t="s">
        <v>844</v>
      </c>
      <c r="AM704" s="16" t="s">
        <v>844</v>
      </c>
      <c r="AN704" s="16" t="s">
        <v>843</v>
      </c>
      <c r="AO704" s="16" t="s">
        <v>843</v>
      </c>
      <c r="AP704" s="16" t="s">
        <v>843</v>
      </c>
      <c r="AQ704" s="16" t="s">
        <v>844</v>
      </c>
      <c r="AR704" s="16" t="s">
        <v>4433</v>
      </c>
      <c r="AS704" s="16" t="s">
        <v>843</v>
      </c>
      <c r="AT704" s="16" t="s">
        <v>843</v>
      </c>
      <c r="AU704" s="16" t="s">
        <v>843</v>
      </c>
      <c r="AV704" s="16" t="s">
        <v>843</v>
      </c>
      <c r="AW704" s="16" t="s">
        <v>843</v>
      </c>
      <c r="AX704" s="16" t="s">
        <v>843</v>
      </c>
      <c r="AY704" s="16" t="s">
        <v>844</v>
      </c>
      <c r="BF704" s="16" t="s">
        <v>844</v>
      </c>
      <c r="BH704" s="16" t="s">
        <v>7383</v>
      </c>
      <c r="BI704" s="16" t="s">
        <v>7785</v>
      </c>
      <c r="BJ704" s="16" t="s">
        <v>843</v>
      </c>
      <c r="BK704" s="16" t="s">
        <v>843</v>
      </c>
      <c r="BL704" s="16" t="s">
        <v>843</v>
      </c>
      <c r="BM704" s="16" t="s">
        <v>843</v>
      </c>
      <c r="BN704" s="16" t="s">
        <v>843</v>
      </c>
      <c r="BO704" s="16" t="s">
        <v>844</v>
      </c>
      <c r="BP704" s="16" t="s">
        <v>843</v>
      </c>
      <c r="BQ704" s="16" t="s">
        <v>843</v>
      </c>
      <c r="DX704" s="16" t="s">
        <v>865</v>
      </c>
      <c r="ES704" s="16" t="s">
        <v>865</v>
      </c>
      <c r="EU704" s="16" t="s">
        <v>7810</v>
      </c>
      <c r="EV704" s="16" t="s">
        <v>865</v>
      </c>
      <c r="FT704" s="16" t="s">
        <v>865</v>
      </c>
      <c r="HC704" s="16" t="s">
        <v>865</v>
      </c>
      <c r="JA704" s="16" t="s">
        <v>4819</v>
      </c>
      <c r="JB704" s="16" t="s">
        <v>867</v>
      </c>
      <c r="JC704" s="16" t="s">
        <v>865</v>
      </c>
      <c r="JG704" s="16" t="s">
        <v>1056</v>
      </c>
      <c r="JV704" s="16">
        <v>30</v>
      </c>
      <c r="JW704" s="16" t="s">
        <v>7603</v>
      </c>
      <c r="JY704" s="16">
        <v>8000</v>
      </c>
      <c r="JZ704" s="16" t="s">
        <v>4910</v>
      </c>
      <c r="KB704" s="16" t="s">
        <v>7616</v>
      </c>
      <c r="KD704" s="16" t="s">
        <v>4917</v>
      </c>
      <c r="KE704" s="16" t="s">
        <v>7277</v>
      </c>
      <c r="KF704" s="16" t="s">
        <v>4411</v>
      </c>
      <c r="KH704" s="16" t="s">
        <v>7642</v>
      </c>
      <c r="KI704" s="16" t="s">
        <v>4982</v>
      </c>
      <c r="KK704" s="16" t="s">
        <v>4910</v>
      </c>
      <c r="KM704" s="16" t="s">
        <v>7616</v>
      </c>
      <c r="KO704" s="16" t="s">
        <v>10457</v>
      </c>
      <c r="KP704" s="16" t="s">
        <v>10456</v>
      </c>
      <c r="KQ704" s="16" t="s">
        <v>8694</v>
      </c>
      <c r="KR704" s="16" t="s">
        <v>12273</v>
      </c>
      <c r="KS704" s="16" t="s">
        <v>10458</v>
      </c>
      <c r="KT704" s="16" t="s">
        <v>8696</v>
      </c>
      <c r="KU704" s="16" t="s">
        <v>844</v>
      </c>
      <c r="KV704" s="16" t="s">
        <v>8696</v>
      </c>
      <c r="KW704" s="16" t="s">
        <v>851</v>
      </c>
      <c r="KY704" s="16" t="s">
        <v>486</v>
      </c>
      <c r="LC704" s="16" t="s">
        <v>10879</v>
      </c>
      <c r="LF704" s="16" t="s">
        <v>11654</v>
      </c>
      <c r="LI704" s="16" t="s">
        <v>11655</v>
      </c>
      <c r="LJ704" s="16" t="s">
        <v>831</v>
      </c>
      <c r="LK704" s="16" t="s">
        <v>831</v>
      </c>
      <c r="LL704" s="16" t="s">
        <v>8756</v>
      </c>
      <c r="LM704" s="16" t="s">
        <v>8741</v>
      </c>
      <c r="LO704" s="16" t="s">
        <v>844</v>
      </c>
      <c r="LP704" s="16" t="s">
        <v>844</v>
      </c>
      <c r="LQ704" s="16" t="s">
        <v>844</v>
      </c>
      <c r="LR704" s="16" t="s">
        <v>844</v>
      </c>
      <c r="LS704" s="16" t="s">
        <v>844</v>
      </c>
      <c r="LT704" s="16" t="s">
        <v>843</v>
      </c>
      <c r="LU704" s="16" t="s">
        <v>843</v>
      </c>
      <c r="LV704" s="16" t="s">
        <v>843</v>
      </c>
      <c r="LW704" s="16" t="s">
        <v>843</v>
      </c>
      <c r="LX704" s="16" t="s">
        <v>844</v>
      </c>
      <c r="LY704" s="16" t="s">
        <v>843</v>
      </c>
      <c r="LZ704" s="16" t="s">
        <v>843</v>
      </c>
      <c r="MA704" s="16" t="s">
        <v>843</v>
      </c>
      <c r="MB704" s="16" t="s">
        <v>843</v>
      </c>
      <c r="MC704" s="16" t="s">
        <v>844</v>
      </c>
      <c r="ME704" s="16" t="s">
        <v>11656</v>
      </c>
      <c r="MF704" s="16" t="s">
        <v>8847</v>
      </c>
      <c r="MG704" s="16" t="s">
        <v>1840</v>
      </c>
      <c r="MH704" s="16" t="s">
        <v>11667</v>
      </c>
      <c r="MI704" s="16" t="s">
        <v>11733</v>
      </c>
      <c r="MJ704" s="16" t="s">
        <v>1840</v>
      </c>
      <c r="MK704" s="16" t="s">
        <v>8957</v>
      </c>
      <c r="ML704" s="16" t="s">
        <v>1787</v>
      </c>
      <c r="MM704" s="16" t="s">
        <v>487</v>
      </c>
      <c r="MN704" s="16" t="s">
        <v>1798</v>
      </c>
      <c r="MP704" s="16" t="s">
        <v>1829</v>
      </c>
      <c r="MQ704" s="16" t="s">
        <v>1787</v>
      </c>
      <c r="MR704" s="16" t="s">
        <v>470</v>
      </c>
      <c r="MS704" s="16" t="s">
        <v>12242</v>
      </c>
      <c r="MT704" s="16" t="s">
        <v>9015</v>
      </c>
      <c r="MU704" s="16" t="s">
        <v>817</v>
      </c>
      <c r="NC704" s="16" t="s">
        <v>486</v>
      </c>
      <c r="ND704" s="16" t="s">
        <v>486</v>
      </c>
      <c r="NE704" s="16" t="s">
        <v>486</v>
      </c>
      <c r="NG704" s="16" t="s">
        <v>1369</v>
      </c>
      <c r="NH704" s="16" t="s">
        <v>1913</v>
      </c>
      <c r="NI704" s="16" t="s">
        <v>11658</v>
      </c>
      <c r="NJ704" s="16" t="s">
        <v>11812</v>
      </c>
      <c r="NK704" s="16" t="s">
        <v>10825</v>
      </c>
      <c r="NR704" s="16" t="s">
        <v>445</v>
      </c>
      <c r="NS704" s="16" t="s">
        <v>462</v>
      </c>
      <c r="NT704" s="16" t="s">
        <v>478</v>
      </c>
      <c r="NU704" s="16">
        <v>1.1910000000000001</v>
      </c>
      <c r="NV704" s="16" t="s">
        <v>445</v>
      </c>
      <c r="NW704" s="16" t="s">
        <v>1174</v>
      </c>
      <c r="NX704" s="16" t="s">
        <v>1142</v>
      </c>
      <c r="OB704" s="16" t="s">
        <v>831</v>
      </c>
      <c r="OC704" s="16" t="s">
        <v>445</v>
      </c>
    </row>
    <row r="705" spans="1:393" x14ac:dyDescent="0.25">
      <c r="A705" s="16" t="s">
        <v>12274</v>
      </c>
      <c r="B705" s="16" t="s">
        <v>1056</v>
      </c>
      <c r="C705" s="16" t="s">
        <v>972</v>
      </c>
      <c r="D705" s="16" t="s">
        <v>844</v>
      </c>
      <c r="E705" s="16" t="s">
        <v>843</v>
      </c>
      <c r="F705" s="16" t="s">
        <v>843</v>
      </c>
      <c r="G705" s="16" t="s">
        <v>843</v>
      </c>
      <c r="H705" s="16" t="s">
        <v>843</v>
      </c>
      <c r="I705" s="16" t="s">
        <v>843</v>
      </c>
      <c r="J705" s="16" t="s">
        <v>843</v>
      </c>
      <c r="K705" s="16" t="s">
        <v>843</v>
      </c>
      <c r="L705" s="16" t="s">
        <v>843</v>
      </c>
      <c r="M705" s="16" t="s">
        <v>843</v>
      </c>
      <c r="N705" s="16" t="s">
        <v>843</v>
      </c>
      <c r="O705" s="16" t="s">
        <v>843</v>
      </c>
      <c r="Q705" s="16" t="s">
        <v>844</v>
      </c>
      <c r="R705" s="16">
        <v>9</v>
      </c>
      <c r="T705" s="16" t="s">
        <v>474</v>
      </c>
      <c r="U705" s="16" t="s">
        <v>843</v>
      </c>
      <c r="V705" s="16" t="s">
        <v>844</v>
      </c>
      <c r="W705" s="16" t="s">
        <v>843</v>
      </c>
      <c r="X705" s="16" t="s">
        <v>843</v>
      </c>
      <c r="Y705" s="16" t="s">
        <v>843</v>
      </c>
      <c r="Z705" s="16" t="s">
        <v>844</v>
      </c>
      <c r="AA705" s="16" t="s">
        <v>843</v>
      </c>
      <c r="AB705" s="16" t="s">
        <v>843</v>
      </c>
      <c r="AC705" s="16" t="s">
        <v>844</v>
      </c>
      <c r="AF705" s="16" t="s">
        <v>11673</v>
      </c>
      <c r="AG705" s="16" t="s">
        <v>11694</v>
      </c>
      <c r="AH705" s="16" t="s">
        <v>843</v>
      </c>
      <c r="AI705" s="16" t="s">
        <v>843</v>
      </c>
      <c r="AJ705" s="16" t="s">
        <v>843</v>
      </c>
      <c r="AK705" s="16" t="s">
        <v>843</v>
      </c>
      <c r="AL705" s="16" t="s">
        <v>844</v>
      </c>
      <c r="AM705" s="16" t="s">
        <v>844</v>
      </c>
      <c r="AN705" s="16" t="s">
        <v>843</v>
      </c>
      <c r="AO705" s="16" t="s">
        <v>843</v>
      </c>
      <c r="AP705" s="16" t="s">
        <v>843</v>
      </c>
      <c r="AQ705" s="16" t="s">
        <v>844</v>
      </c>
      <c r="AR705" s="16" t="s">
        <v>4433</v>
      </c>
      <c r="AS705" s="16" t="s">
        <v>843</v>
      </c>
      <c r="AT705" s="16" t="s">
        <v>843</v>
      </c>
      <c r="AU705" s="16" t="s">
        <v>843</v>
      </c>
      <c r="AV705" s="16" t="s">
        <v>843</v>
      </c>
      <c r="AW705" s="16" t="s">
        <v>843</v>
      </c>
      <c r="AX705" s="16" t="s">
        <v>843</v>
      </c>
      <c r="AY705" s="16" t="s">
        <v>844</v>
      </c>
      <c r="BF705" s="16" t="s">
        <v>844</v>
      </c>
      <c r="BI705" s="16" t="s">
        <v>7776</v>
      </c>
      <c r="BJ705" s="16" t="s">
        <v>843</v>
      </c>
      <c r="BK705" s="16" t="s">
        <v>843</v>
      </c>
      <c r="BL705" s="16" t="s">
        <v>844</v>
      </c>
      <c r="BM705" s="16" t="s">
        <v>843</v>
      </c>
      <c r="BN705" s="16" t="s">
        <v>843</v>
      </c>
      <c r="BO705" s="16" t="s">
        <v>843</v>
      </c>
      <c r="BP705" s="16" t="s">
        <v>843</v>
      </c>
      <c r="BQ705" s="16" t="s">
        <v>843</v>
      </c>
      <c r="BR705" s="16" t="s">
        <v>7793</v>
      </c>
      <c r="BS705" s="16" t="s">
        <v>843</v>
      </c>
      <c r="BT705" s="16" t="s">
        <v>844</v>
      </c>
      <c r="BU705" s="16" t="s">
        <v>843</v>
      </c>
      <c r="BV705" s="16" t="s">
        <v>843</v>
      </c>
      <c r="BW705" s="16" t="s">
        <v>843</v>
      </c>
      <c r="BX705" s="16" t="s">
        <v>843</v>
      </c>
      <c r="BY705" s="16" t="s">
        <v>843</v>
      </c>
      <c r="BZ705" s="16" t="s">
        <v>843</v>
      </c>
      <c r="CA705" s="16" t="s">
        <v>843</v>
      </c>
      <c r="CC705" s="16" t="s">
        <v>867</v>
      </c>
      <c r="CD705" s="16" t="s">
        <v>6837</v>
      </c>
      <c r="CE705" s="16" t="s">
        <v>7537</v>
      </c>
      <c r="DN705" s="16" t="s">
        <v>4411</v>
      </c>
      <c r="DQ705" s="16" t="s">
        <v>7093</v>
      </c>
      <c r="DR705" s="16" t="s">
        <v>865</v>
      </c>
      <c r="DX705" s="16" t="s">
        <v>865</v>
      </c>
      <c r="ES705" s="16" t="s">
        <v>865</v>
      </c>
      <c r="EU705" s="16" t="s">
        <v>7810</v>
      </c>
      <c r="EV705" s="16" t="s">
        <v>865</v>
      </c>
      <c r="HC705" s="16" t="s">
        <v>865</v>
      </c>
      <c r="KO705" s="16" t="s">
        <v>10457</v>
      </c>
      <c r="KP705" s="16" t="s">
        <v>10456</v>
      </c>
      <c r="KQ705" s="16" t="s">
        <v>8694</v>
      </c>
      <c r="KR705" s="16" t="s">
        <v>12275</v>
      </c>
      <c r="KS705" s="16" t="s">
        <v>10458</v>
      </c>
      <c r="KT705" s="16" t="s">
        <v>8696</v>
      </c>
      <c r="KU705" s="16" t="s">
        <v>844</v>
      </c>
      <c r="KV705" s="16" t="s">
        <v>8696</v>
      </c>
      <c r="KW705" s="16" t="s">
        <v>851</v>
      </c>
      <c r="KY705" s="16" t="s">
        <v>486</v>
      </c>
      <c r="LA705" s="16" t="s">
        <v>11675</v>
      </c>
      <c r="LB705" s="16" t="s">
        <v>11653</v>
      </c>
      <c r="LC705" s="16" t="s">
        <v>10879</v>
      </c>
      <c r="LF705" s="16" t="s">
        <v>11654</v>
      </c>
      <c r="LI705" s="16" t="s">
        <v>11655</v>
      </c>
      <c r="LM705" s="16" t="s">
        <v>8741</v>
      </c>
      <c r="LO705" s="16" t="s">
        <v>844</v>
      </c>
      <c r="LP705" s="16" t="s">
        <v>844</v>
      </c>
      <c r="LQ705" s="16" t="s">
        <v>844</v>
      </c>
      <c r="LR705" s="16" t="s">
        <v>844</v>
      </c>
      <c r="LS705" s="16" t="s">
        <v>844</v>
      </c>
      <c r="LT705" s="16" t="s">
        <v>843</v>
      </c>
      <c r="LU705" s="16" t="s">
        <v>843</v>
      </c>
      <c r="LV705" s="16" t="s">
        <v>843</v>
      </c>
      <c r="LW705" s="16" t="s">
        <v>843</v>
      </c>
      <c r="LX705" s="16" t="s">
        <v>844</v>
      </c>
      <c r="LY705" s="16" t="s">
        <v>843</v>
      </c>
      <c r="LZ705" s="16" t="s">
        <v>843</v>
      </c>
      <c r="MA705" s="16" t="s">
        <v>843</v>
      </c>
      <c r="MB705" s="16" t="s">
        <v>843</v>
      </c>
      <c r="MC705" s="16" t="s">
        <v>844</v>
      </c>
      <c r="MD705" s="16" t="s">
        <v>11676</v>
      </c>
      <c r="ME705" s="16" t="s">
        <v>11677</v>
      </c>
      <c r="MF705" s="16" t="s">
        <v>8847</v>
      </c>
      <c r="MR705" s="16" t="s">
        <v>474</v>
      </c>
      <c r="MS705" s="16" t="s">
        <v>12242</v>
      </c>
      <c r="MT705" s="16" t="s">
        <v>9015</v>
      </c>
      <c r="MV705" s="16" t="s">
        <v>487</v>
      </c>
      <c r="MW705" s="16" t="s">
        <v>1265</v>
      </c>
      <c r="MX705" s="16" t="s">
        <v>1262</v>
      </c>
      <c r="MY705" s="16" t="s">
        <v>486</v>
      </c>
      <c r="MZ705" s="16" t="s">
        <v>487</v>
      </c>
      <c r="NA705" s="16" t="s">
        <v>486</v>
      </c>
      <c r="NC705" s="16" t="s">
        <v>486</v>
      </c>
      <c r="NE705" s="16" t="s">
        <v>486</v>
      </c>
      <c r="NI705" s="16" t="s">
        <v>11658</v>
      </c>
      <c r="NL705" s="16" t="s">
        <v>844</v>
      </c>
      <c r="NS705" s="16" t="s">
        <v>462</v>
      </c>
      <c r="NT705" s="16" t="s">
        <v>478</v>
      </c>
      <c r="NU705" s="16">
        <v>1.1910000000000001</v>
      </c>
      <c r="NV705" s="16" t="s">
        <v>860</v>
      </c>
      <c r="NW705" s="16" t="s">
        <v>1182</v>
      </c>
      <c r="NX705" s="16" t="s">
        <v>1142</v>
      </c>
      <c r="NY705" s="16" t="s">
        <v>1122</v>
      </c>
      <c r="NZ705" s="16" t="s">
        <v>938</v>
      </c>
    </row>
    <row r="706" spans="1:393" x14ac:dyDescent="0.25">
      <c r="A706" s="16" t="s">
        <v>12276</v>
      </c>
      <c r="B706" s="16" t="s">
        <v>844</v>
      </c>
      <c r="C706" s="16" t="s">
        <v>972</v>
      </c>
      <c r="D706" s="16" t="s">
        <v>844</v>
      </c>
      <c r="E706" s="16" t="s">
        <v>843</v>
      </c>
      <c r="F706" s="16" t="s">
        <v>843</v>
      </c>
      <c r="G706" s="16" t="s">
        <v>843</v>
      </c>
      <c r="H706" s="16" t="s">
        <v>843</v>
      </c>
      <c r="I706" s="16" t="s">
        <v>843</v>
      </c>
      <c r="J706" s="16" t="s">
        <v>843</v>
      </c>
      <c r="K706" s="16" t="s">
        <v>843</v>
      </c>
      <c r="L706" s="16" t="s">
        <v>843</v>
      </c>
      <c r="M706" s="16" t="s">
        <v>843</v>
      </c>
      <c r="N706" s="16" t="s">
        <v>843</v>
      </c>
      <c r="O706" s="16" t="s">
        <v>843</v>
      </c>
      <c r="Q706" s="16" t="s">
        <v>844</v>
      </c>
      <c r="R706" s="16">
        <v>47</v>
      </c>
      <c r="T706" s="16" t="s">
        <v>474</v>
      </c>
      <c r="U706" s="16" t="s">
        <v>843</v>
      </c>
      <c r="V706" s="16" t="s">
        <v>844</v>
      </c>
      <c r="W706" s="16" t="s">
        <v>843</v>
      </c>
      <c r="X706" s="16" t="s">
        <v>844</v>
      </c>
      <c r="Y706" s="16" t="s">
        <v>843</v>
      </c>
      <c r="Z706" s="16" t="s">
        <v>843</v>
      </c>
      <c r="AA706" s="16" t="s">
        <v>843</v>
      </c>
      <c r="AB706" s="16" t="s">
        <v>843</v>
      </c>
      <c r="AC706" s="16" t="s">
        <v>843</v>
      </c>
      <c r="AD706" s="16" t="s">
        <v>867</v>
      </c>
      <c r="AF706" s="16" t="s">
        <v>11687</v>
      </c>
      <c r="AG706" s="16" t="s">
        <v>11652</v>
      </c>
      <c r="AH706" s="16" t="s">
        <v>844</v>
      </c>
      <c r="AI706" s="16" t="s">
        <v>843</v>
      </c>
      <c r="AJ706" s="16" t="s">
        <v>844</v>
      </c>
      <c r="AK706" s="16" t="s">
        <v>843</v>
      </c>
      <c r="AL706" s="16" t="s">
        <v>844</v>
      </c>
      <c r="AM706" s="16" t="s">
        <v>844</v>
      </c>
      <c r="AN706" s="16" t="s">
        <v>843</v>
      </c>
      <c r="AO706" s="16" t="s">
        <v>843</v>
      </c>
      <c r="AP706" s="16" t="s">
        <v>843</v>
      </c>
      <c r="AQ706" s="16" t="s">
        <v>844</v>
      </c>
      <c r="AR706" s="16" t="s">
        <v>4433</v>
      </c>
      <c r="AS706" s="16" t="s">
        <v>843</v>
      </c>
      <c r="AT706" s="16" t="s">
        <v>843</v>
      </c>
      <c r="AU706" s="16" t="s">
        <v>843</v>
      </c>
      <c r="AV706" s="16" t="s">
        <v>843</v>
      </c>
      <c r="AW706" s="16" t="s">
        <v>843</v>
      </c>
      <c r="AX706" s="16" t="s">
        <v>843</v>
      </c>
      <c r="AY706" s="16" t="s">
        <v>844</v>
      </c>
      <c r="BF706" s="16" t="s">
        <v>844</v>
      </c>
      <c r="BH706" s="16" t="s">
        <v>7386</v>
      </c>
      <c r="BI706" s="16" t="s">
        <v>7785</v>
      </c>
      <c r="BJ706" s="16" t="s">
        <v>843</v>
      </c>
      <c r="BK706" s="16" t="s">
        <v>843</v>
      </c>
      <c r="BL706" s="16" t="s">
        <v>843</v>
      </c>
      <c r="BM706" s="16" t="s">
        <v>843</v>
      </c>
      <c r="BN706" s="16" t="s">
        <v>843</v>
      </c>
      <c r="BO706" s="16" t="s">
        <v>844</v>
      </c>
      <c r="BP706" s="16" t="s">
        <v>843</v>
      </c>
      <c r="BQ706" s="16" t="s">
        <v>843</v>
      </c>
      <c r="DX706" s="16" t="s">
        <v>865</v>
      </c>
      <c r="ES706" s="16" t="s">
        <v>865</v>
      </c>
      <c r="EU706" s="16" t="s">
        <v>7810</v>
      </c>
      <c r="EV706" s="16" t="s">
        <v>865</v>
      </c>
      <c r="HC706" s="16" t="s">
        <v>865</v>
      </c>
      <c r="JA706" s="16" t="s">
        <v>4816</v>
      </c>
      <c r="JB706" s="16" t="s">
        <v>867</v>
      </c>
      <c r="JC706" s="16" t="s">
        <v>865</v>
      </c>
      <c r="JG706" s="16" t="s">
        <v>843</v>
      </c>
      <c r="JV706" s="16">
        <v>50</v>
      </c>
      <c r="JW706" s="16" t="s">
        <v>7600</v>
      </c>
      <c r="JX706" s="16">
        <v>60</v>
      </c>
      <c r="JZ706" s="16" t="s">
        <v>4880</v>
      </c>
      <c r="KB706" s="16" t="s">
        <v>7622</v>
      </c>
      <c r="KD706" s="16" t="s">
        <v>4920</v>
      </c>
      <c r="KE706" s="16" t="s">
        <v>7277</v>
      </c>
      <c r="KF706" s="16" t="s">
        <v>4411</v>
      </c>
      <c r="KH706" s="16" t="s">
        <v>7642</v>
      </c>
      <c r="KI706" s="16" t="s">
        <v>4982</v>
      </c>
      <c r="KK706" s="16" t="s">
        <v>4880</v>
      </c>
      <c r="KM706" s="16" t="s">
        <v>7622</v>
      </c>
      <c r="KO706" s="16" t="s">
        <v>10461</v>
      </c>
      <c r="KP706" s="16" t="s">
        <v>10460</v>
      </c>
      <c r="KQ706" s="16" t="s">
        <v>8694</v>
      </c>
      <c r="KR706" s="16" t="s">
        <v>12277</v>
      </c>
      <c r="KS706" s="16" t="s">
        <v>10462</v>
      </c>
      <c r="KT706" s="16" t="s">
        <v>9148</v>
      </c>
      <c r="KU706" s="16" t="s">
        <v>844</v>
      </c>
      <c r="KV706" s="16" t="s">
        <v>9148</v>
      </c>
      <c r="KW706" s="16" t="s">
        <v>851</v>
      </c>
      <c r="KY706" s="16" t="s">
        <v>486</v>
      </c>
      <c r="LC706" s="16" t="s">
        <v>10879</v>
      </c>
      <c r="LF706" s="16" t="s">
        <v>11654</v>
      </c>
      <c r="LI706" s="16" t="s">
        <v>11655</v>
      </c>
      <c r="LJ706" s="16" t="s">
        <v>831</v>
      </c>
      <c r="LK706" s="16" t="s">
        <v>831</v>
      </c>
      <c r="LL706" s="16" t="s">
        <v>8756</v>
      </c>
      <c r="LM706" s="16" t="s">
        <v>8741</v>
      </c>
      <c r="LO706" s="16" t="s">
        <v>8732</v>
      </c>
      <c r="LP706" s="16" t="s">
        <v>1056</v>
      </c>
      <c r="LQ706" s="16" t="s">
        <v>8732</v>
      </c>
      <c r="LR706" s="16" t="s">
        <v>1056</v>
      </c>
      <c r="LS706" s="16" t="s">
        <v>844</v>
      </c>
      <c r="LT706" s="16" t="s">
        <v>844</v>
      </c>
      <c r="LU706" s="16" t="s">
        <v>843</v>
      </c>
      <c r="LV706" s="16" t="s">
        <v>843</v>
      </c>
      <c r="LW706" s="16" t="s">
        <v>843</v>
      </c>
      <c r="LX706" s="16" t="s">
        <v>1056</v>
      </c>
      <c r="LY706" s="16" t="s">
        <v>843</v>
      </c>
      <c r="LZ706" s="16" t="s">
        <v>843</v>
      </c>
      <c r="MA706" s="16" t="s">
        <v>1056</v>
      </c>
      <c r="MB706" s="16" t="s">
        <v>843</v>
      </c>
      <c r="MC706" s="16" t="s">
        <v>844</v>
      </c>
      <c r="ME706" s="16" t="s">
        <v>11656</v>
      </c>
      <c r="MF706" s="16" t="s">
        <v>8847</v>
      </c>
      <c r="MG706" s="16" t="s">
        <v>1836</v>
      </c>
      <c r="MH706" s="16" t="s">
        <v>11667</v>
      </c>
      <c r="MI706" s="16" t="s">
        <v>11733</v>
      </c>
      <c r="MJ706" s="16" t="s">
        <v>1836</v>
      </c>
      <c r="MK706" s="16" t="s">
        <v>9084</v>
      </c>
      <c r="ML706" s="16" t="s">
        <v>1780</v>
      </c>
      <c r="MM706" s="16" t="s">
        <v>486</v>
      </c>
      <c r="MN706" s="16" t="s">
        <v>1798</v>
      </c>
      <c r="MP706" s="16" t="s">
        <v>1829</v>
      </c>
      <c r="MQ706" s="16" t="s">
        <v>1780</v>
      </c>
      <c r="MR706" s="16" t="s">
        <v>474</v>
      </c>
      <c r="MS706" s="16" t="s">
        <v>12242</v>
      </c>
      <c r="MT706" s="16" t="s">
        <v>9023</v>
      </c>
      <c r="MU706" s="16" t="s">
        <v>816</v>
      </c>
      <c r="NC706" s="16" t="s">
        <v>486</v>
      </c>
      <c r="NE706" s="16" t="s">
        <v>486</v>
      </c>
      <c r="NG706" s="16" t="s">
        <v>1380</v>
      </c>
      <c r="NH706" s="16" t="s">
        <v>1912</v>
      </c>
      <c r="NI706" s="16" t="s">
        <v>11658</v>
      </c>
      <c r="NJ706" s="16" t="s">
        <v>11823</v>
      </c>
      <c r="NK706" s="16" t="s">
        <v>11824</v>
      </c>
      <c r="NR706" s="16" t="s">
        <v>451</v>
      </c>
      <c r="NS706" s="16" t="s">
        <v>462</v>
      </c>
      <c r="NT706" s="16" t="s">
        <v>482</v>
      </c>
      <c r="NU706" s="16">
        <v>0.79400000000000004</v>
      </c>
      <c r="NV706" s="16" t="s">
        <v>451</v>
      </c>
      <c r="NW706" s="16" t="s">
        <v>1181</v>
      </c>
      <c r="NX706" s="16" t="s">
        <v>1142</v>
      </c>
      <c r="OB706" s="16" t="s">
        <v>831</v>
      </c>
      <c r="OC706" s="16" t="s">
        <v>451</v>
      </c>
    </row>
    <row r="707" spans="1:393" x14ac:dyDescent="0.25">
      <c r="A707" s="16" t="s">
        <v>12278</v>
      </c>
      <c r="B707" s="16" t="s">
        <v>1056</v>
      </c>
      <c r="C707" s="16" t="s">
        <v>4199</v>
      </c>
      <c r="D707" s="16" t="s">
        <v>843</v>
      </c>
      <c r="E707" s="16" t="s">
        <v>843</v>
      </c>
      <c r="F707" s="16" t="s">
        <v>843</v>
      </c>
      <c r="G707" s="16" t="s">
        <v>843</v>
      </c>
      <c r="H707" s="16" t="s">
        <v>843</v>
      </c>
      <c r="I707" s="16" t="s">
        <v>844</v>
      </c>
      <c r="J707" s="16" t="s">
        <v>843</v>
      </c>
      <c r="K707" s="16" t="s">
        <v>843</v>
      </c>
      <c r="L707" s="16" t="s">
        <v>843</v>
      </c>
      <c r="M707" s="16" t="s">
        <v>843</v>
      </c>
      <c r="N707" s="16" t="s">
        <v>843</v>
      </c>
      <c r="O707" s="16" t="s">
        <v>843</v>
      </c>
      <c r="Q707" s="16" t="s">
        <v>843</v>
      </c>
      <c r="R707" s="16">
        <v>44</v>
      </c>
      <c r="T707" s="16" t="s">
        <v>470</v>
      </c>
      <c r="U707" s="16" t="s">
        <v>844</v>
      </c>
      <c r="V707" s="16" t="s">
        <v>843</v>
      </c>
      <c r="W707" s="16" t="s">
        <v>844</v>
      </c>
      <c r="X707" s="16" t="s">
        <v>843</v>
      </c>
      <c r="Y707" s="16" t="s">
        <v>843</v>
      </c>
      <c r="Z707" s="16" t="s">
        <v>843</v>
      </c>
      <c r="AA707" s="16" t="s">
        <v>843</v>
      </c>
      <c r="AB707" s="16" t="s">
        <v>844</v>
      </c>
      <c r="AC707" s="16" t="s">
        <v>843</v>
      </c>
      <c r="AD707" s="16" t="s">
        <v>867</v>
      </c>
      <c r="BF707" s="16" t="s">
        <v>843</v>
      </c>
      <c r="JB707" s="16" t="s">
        <v>867</v>
      </c>
      <c r="JC707" s="16" t="s">
        <v>865</v>
      </c>
      <c r="JG707" s="16" t="s">
        <v>843</v>
      </c>
      <c r="KO707" s="16" t="s">
        <v>10461</v>
      </c>
      <c r="KP707" s="16" t="s">
        <v>10460</v>
      </c>
      <c r="KQ707" s="16" t="s">
        <v>8694</v>
      </c>
      <c r="KR707" s="16" t="s">
        <v>12279</v>
      </c>
      <c r="KS707" s="16" t="s">
        <v>10462</v>
      </c>
      <c r="KT707" s="16" t="s">
        <v>9148</v>
      </c>
      <c r="KU707" s="16" t="s">
        <v>844</v>
      </c>
      <c r="KV707" s="16" t="s">
        <v>9148</v>
      </c>
      <c r="LC707" s="16" t="s">
        <v>10879</v>
      </c>
      <c r="LF707" s="16" t="s">
        <v>11654</v>
      </c>
      <c r="LJ707" s="16" t="s">
        <v>831</v>
      </c>
      <c r="LK707" s="16" t="s">
        <v>831</v>
      </c>
      <c r="LL707" s="16" t="s">
        <v>8756</v>
      </c>
      <c r="LM707" s="16" t="s">
        <v>8741</v>
      </c>
      <c r="LO707" s="16" t="s">
        <v>8732</v>
      </c>
      <c r="LP707" s="16" t="s">
        <v>1056</v>
      </c>
      <c r="LQ707" s="16" t="s">
        <v>8732</v>
      </c>
      <c r="LR707" s="16" t="s">
        <v>1056</v>
      </c>
      <c r="LS707" s="16" t="s">
        <v>844</v>
      </c>
      <c r="LT707" s="16" t="s">
        <v>844</v>
      </c>
      <c r="LU707" s="16" t="s">
        <v>843</v>
      </c>
      <c r="LV707" s="16" t="s">
        <v>843</v>
      </c>
      <c r="LW707" s="16" t="s">
        <v>843</v>
      </c>
      <c r="LX707" s="16" t="s">
        <v>1056</v>
      </c>
      <c r="LY707" s="16" t="s">
        <v>843</v>
      </c>
      <c r="LZ707" s="16" t="s">
        <v>843</v>
      </c>
      <c r="MA707" s="16" t="s">
        <v>1056</v>
      </c>
      <c r="MB707" s="16" t="s">
        <v>843</v>
      </c>
      <c r="MC707" s="16" t="s">
        <v>844</v>
      </c>
      <c r="ME707" s="16" t="s">
        <v>11656</v>
      </c>
      <c r="MF707" s="16" t="s">
        <v>8847</v>
      </c>
      <c r="MR707" s="16" t="s">
        <v>470</v>
      </c>
      <c r="MS707" s="16" t="s">
        <v>12242</v>
      </c>
      <c r="NI707" s="16" t="s">
        <v>11658</v>
      </c>
      <c r="NR707" s="16" t="s">
        <v>451</v>
      </c>
      <c r="NS707" s="16" t="s">
        <v>462</v>
      </c>
      <c r="NT707" s="16" t="s">
        <v>482</v>
      </c>
      <c r="NU707" s="16">
        <v>0.79400000000000004</v>
      </c>
      <c r="NV707" s="16" t="s">
        <v>451</v>
      </c>
      <c r="NW707" s="16" t="s">
        <v>1175</v>
      </c>
      <c r="NX707" s="16" t="s">
        <v>1142</v>
      </c>
      <c r="OB707" s="16" t="s">
        <v>831</v>
      </c>
      <c r="OC707" s="16" t="s">
        <v>451</v>
      </c>
    </row>
    <row r="708" spans="1:393" x14ac:dyDescent="0.25">
      <c r="A708" s="16" t="s">
        <v>12280</v>
      </c>
      <c r="B708" s="16" t="s">
        <v>8732</v>
      </c>
      <c r="C708" s="16" t="s">
        <v>4199</v>
      </c>
      <c r="D708" s="16" t="s">
        <v>843</v>
      </c>
      <c r="E708" s="16" t="s">
        <v>843</v>
      </c>
      <c r="F708" s="16" t="s">
        <v>843</v>
      </c>
      <c r="G708" s="16" t="s">
        <v>843</v>
      </c>
      <c r="H708" s="16" t="s">
        <v>843</v>
      </c>
      <c r="I708" s="16" t="s">
        <v>844</v>
      </c>
      <c r="J708" s="16" t="s">
        <v>843</v>
      </c>
      <c r="K708" s="16" t="s">
        <v>843</v>
      </c>
      <c r="L708" s="16" t="s">
        <v>843</v>
      </c>
      <c r="M708" s="16" t="s">
        <v>843</v>
      </c>
      <c r="N708" s="16" t="s">
        <v>843</v>
      </c>
      <c r="O708" s="16" t="s">
        <v>843</v>
      </c>
      <c r="Q708" s="16" t="s">
        <v>843</v>
      </c>
      <c r="R708" s="16">
        <v>14</v>
      </c>
      <c r="T708" s="16" t="s">
        <v>470</v>
      </c>
      <c r="U708" s="16" t="s">
        <v>844</v>
      </c>
      <c r="V708" s="16" t="s">
        <v>843</v>
      </c>
      <c r="W708" s="16" t="s">
        <v>843</v>
      </c>
      <c r="X708" s="16" t="s">
        <v>843</v>
      </c>
      <c r="Y708" s="16" t="s">
        <v>844</v>
      </c>
      <c r="Z708" s="16" t="s">
        <v>843</v>
      </c>
      <c r="AA708" s="16" t="s">
        <v>843</v>
      </c>
      <c r="AB708" s="16" t="s">
        <v>844</v>
      </c>
      <c r="AC708" s="16" t="s">
        <v>844</v>
      </c>
      <c r="BF708" s="16" t="s">
        <v>843</v>
      </c>
      <c r="KO708" s="16" t="s">
        <v>10461</v>
      </c>
      <c r="KP708" s="16" t="s">
        <v>10460</v>
      </c>
      <c r="KQ708" s="16" t="s">
        <v>8694</v>
      </c>
      <c r="KR708" s="16" t="s">
        <v>12281</v>
      </c>
      <c r="KS708" s="16" t="s">
        <v>10462</v>
      </c>
      <c r="KT708" s="16" t="s">
        <v>9148</v>
      </c>
      <c r="KU708" s="16" t="s">
        <v>844</v>
      </c>
      <c r="KV708" s="16" t="s">
        <v>9148</v>
      </c>
      <c r="LC708" s="16" t="s">
        <v>10879</v>
      </c>
      <c r="LF708" s="16" t="s">
        <v>11654</v>
      </c>
      <c r="LM708" s="16" t="s">
        <v>8741</v>
      </c>
      <c r="LO708" s="16" t="s">
        <v>8732</v>
      </c>
      <c r="LP708" s="16" t="s">
        <v>1056</v>
      </c>
      <c r="LQ708" s="16" t="s">
        <v>8732</v>
      </c>
      <c r="LR708" s="16" t="s">
        <v>1056</v>
      </c>
      <c r="LS708" s="16" t="s">
        <v>844</v>
      </c>
      <c r="LT708" s="16" t="s">
        <v>844</v>
      </c>
      <c r="LU708" s="16" t="s">
        <v>843</v>
      </c>
      <c r="LV708" s="16" t="s">
        <v>843</v>
      </c>
      <c r="LW708" s="16" t="s">
        <v>843</v>
      </c>
      <c r="LX708" s="16" t="s">
        <v>1056</v>
      </c>
      <c r="LY708" s="16" t="s">
        <v>843</v>
      </c>
      <c r="LZ708" s="16" t="s">
        <v>843</v>
      </c>
      <c r="MA708" s="16" t="s">
        <v>1056</v>
      </c>
      <c r="MB708" s="16" t="s">
        <v>843</v>
      </c>
      <c r="MC708" s="16" t="s">
        <v>844</v>
      </c>
      <c r="ME708" s="16" t="s">
        <v>11656</v>
      </c>
      <c r="MF708" s="16" t="s">
        <v>8847</v>
      </c>
      <c r="MR708" s="16" t="s">
        <v>470</v>
      </c>
      <c r="MS708" s="16" t="s">
        <v>12242</v>
      </c>
      <c r="NI708" s="16" t="s">
        <v>11658</v>
      </c>
      <c r="NS708" s="16" t="s">
        <v>462</v>
      </c>
      <c r="NT708" s="16" t="s">
        <v>482</v>
      </c>
      <c r="NU708" s="16">
        <v>0.79400000000000004</v>
      </c>
      <c r="NV708" s="16" t="s">
        <v>824</v>
      </c>
      <c r="NW708" s="16" t="s">
        <v>1173</v>
      </c>
      <c r="NX708" s="16" t="s">
        <v>1142</v>
      </c>
      <c r="NY708" s="16" t="s">
        <v>824</v>
      </c>
    </row>
    <row r="709" spans="1:393" x14ac:dyDescent="0.25">
      <c r="A709" s="16" t="s">
        <v>12282</v>
      </c>
      <c r="B709" s="16" t="s">
        <v>8746</v>
      </c>
      <c r="C709" s="16" t="s">
        <v>4199</v>
      </c>
      <c r="D709" s="16" t="s">
        <v>843</v>
      </c>
      <c r="E709" s="16" t="s">
        <v>843</v>
      </c>
      <c r="F709" s="16" t="s">
        <v>843</v>
      </c>
      <c r="G709" s="16" t="s">
        <v>843</v>
      </c>
      <c r="H709" s="16" t="s">
        <v>843</v>
      </c>
      <c r="I709" s="16" t="s">
        <v>844</v>
      </c>
      <c r="J709" s="16" t="s">
        <v>843</v>
      </c>
      <c r="K709" s="16" t="s">
        <v>843</v>
      </c>
      <c r="L709" s="16" t="s">
        <v>843</v>
      </c>
      <c r="M709" s="16" t="s">
        <v>843</v>
      </c>
      <c r="N709" s="16" t="s">
        <v>843</v>
      </c>
      <c r="O709" s="16" t="s">
        <v>843</v>
      </c>
      <c r="Q709" s="16" t="s">
        <v>843</v>
      </c>
      <c r="R709" s="16">
        <v>12</v>
      </c>
      <c r="T709" s="16" t="s">
        <v>470</v>
      </c>
      <c r="U709" s="16" t="s">
        <v>844</v>
      </c>
      <c r="V709" s="16" t="s">
        <v>843</v>
      </c>
      <c r="W709" s="16" t="s">
        <v>843</v>
      </c>
      <c r="X709" s="16" t="s">
        <v>843</v>
      </c>
      <c r="Y709" s="16" t="s">
        <v>844</v>
      </c>
      <c r="Z709" s="16" t="s">
        <v>843</v>
      </c>
      <c r="AA709" s="16" t="s">
        <v>843</v>
      </c>
      <c r="AB709" s="16" t="s">
        <v>844</v>
      </c>
      <c r="AC709" s="16" t="s">
        <v>844</v>
      </c>
      <c r="BF709" s="16" t="s">
        <v>843</v>
      </c>
      <c r="KO709" s="16" t="s">
        <v>10461</v>
      </c>
      <c r="KP709" s="16" t="s">
        <v>10460</v>
      </c>
      <c r="KQ709" s="16" t="s">
        <v>8694</v>
      </c>
      <c r="KR709" s="16" t="s">
        <v>12283</v>
      </c>
      <c r="KS709" s="16" t="s">
        <v>10462</v>
      </c>
      <c r="KT709" s="16" t="s">
        <v>9148</v>
      </c>
      <c r="KU709" s="16" t="s">
        <v>844</v>
      </c>
      <c r="KV709" s="16" t="s">
        <v>9148</v>
      </c>
      <c r="LC709" s="16" t="s">
        <v>10879</v>
      </c>
      <c r="LF709" s="16" t="s">
        <v>11654</v>
      </c>
      <c r="LM709" s="16" t="s">
        <v>8741</v>
      </c>
      <c r="LO709" s="16" t="s">
        <v>8732</v>
      </c>
      <c r="LP709" s="16" t="s">
        <v>1056</v>
      </c>
      <c r="LQ709" s="16" t="s">
        <v>8732</v>
      </c>
      <c r="LR709" s="16" t="s">
        <v>1056</v>
      </c>
      <c r="LS709" s="16" t="s">
        <v>844</v>
      </c>
      <c r="LT709" s="16" t="s">
        <v>844</v>
      </c>
      <c r="LU709" s="16" t="s">
        <v>843</v>
      </c>
      <c r="LV709" s="16" t="s">
        <v>843</v>
      </c>
      <c r="LW709" s="16" t="s">
        <v>843</v>
      </c>
      <c r="LX709" s="16" t="s">
        <v>1056</v>
      </c>
      <c r="LY709" s="16" t="s">
        <v>843</v>
      </c>
      <c r="LZ709" s="16" t="s">
        <v>843</v>
      </c>
      <c r="MA709" s="16" t="s">
        <v>1056</v>
      </c>
      <c r="MB709" s="16" t="s">
        <v>843</v>
      </c>
      <c r="MC709" s="16" t="s">
        <v>844</v>
      </c>
      <c r="ME709" s="16" t="s">
        <v>11656</v>
      </c>
      <c r="MF709" s="16" t="s">
        <v>8847</v>
      </c>
      <c r="MR709" s="16" t="s">
        <v>470</v>
      </c>
      <c r="MS709" s="16" t="s">
        <v>12242</v>
      </c>
      <c r="NI709" s="16" t="s">
        <v>11658</v>
      </c>
      <c r="NS709" s="16" t="s">
        <v>462</v>
      </c>
      <c r="NT709" s="16" t="s">
        <v>482</v>
      </c>
      <c r="NU709" s="16">
        <v>0.79400000000000004</v>
      </c>
      <c r="NV709" s="16" t="s">
        <v>824</v>
      </c>
      <c r="NW709" s="16" t="s">
        <v>1173</v>
      </c>
      <c r="NX709" s="16" t="s">
        <v>1142</v>
      </c>
      <c r="NY709" s="16" t="s">
        <v>824</v>
      </c>
    </row>
    <row r="710" spans="1:393" x14ac:dyDescent="0.25">
      <c r="A710" s="16" t="s">
        <v>12284</v>
      </c>
      <c r="B710" s="16" t="s">
        <v>8759</v>
      </c>
      <c r="C710" s="16" t="s">
        <v>4199</v>
      </c>
      <c r="D710" s="16" t="s">
        <v>843</v>
      </c>
      <c r="E710" s="16" t="s">
        <v>843</v>
      </c>
      <c r="F710" s="16" t="s">
        <v>843</v>
      </c>
      <c r="G710" s="16" t="s">
        <v>843</v>
      </c>
      <c r="H710" s="16" t="s">
        <v>843</v>
      </c>
      <c r="I710" s="16" t="s">
        <v>844</v>
      </c>
      <c r="J710" s="16" t="s">
        <v>843</v>
      </c>
      <c r="K710" s="16" t="s">
        <v>843</v>
      </c>
      <c r="L710" s="16" t="s">
        <v>843</v>
      </c>
      <c r="M710" s="16" t="s">
        <v>843</v>
      </c>
      <c r="N710" s="16" t="s">
        <v>843</v>
      </c>
      <c r="O710" s="16" t="s">
        <v>843</v>
      </c>
      <c r="Q710" s="16" t="s">
        <v>843</v>
      </c>
      <c r="R710" s="16">
        <v>6</v>
      </c>
      <c r="T710" s="16" t="s">
        <v>474</v>
      </c>
      <c r="U710" s="16" t="s">
        <v>843</v>
      </c>
      <c r="V710" s="16" t="s">
        <v>844</v>
      </c>
      <c r="W710" s="16" t="s">
        <v>843</v>
      </c>
      <c r="X710" s="16" t="s">
        <v>843</v>
      </c>
      <c r="Y710" s="16" t="s">
        <v>843</v>
      </c>
      <c r="Z710" s="16" t="s">
        <v>844</v>
      </c>
      <c r="AA710" s="16" t="s">
        <v>843</v>
      </c>
      <c r="AB710" s="16" t="s">
        <v>843</v>
      </c>
      <c r="AC710" s="16" t="s">
        <v>844</v>
      </c>
      <c r="BF710" s="16" t="s">
        <v>843</v>
      </c>
      <c r="KO710" s="16" t="s">
        <v>10461</v>
      </c>
      <c r="KP710" s="16" t="s">
        <v>10460</v>
      </c>
      <c r="KQ710" s="16" t="s">
        <v>8694</v>
      </c>
      <c r="KR710" s="16" t="s">
        <v>12285</v>
      </c>
      <c r="KS710" s="16" t="s">
        <v>10462</v>
      </c>
      <c r="KT710" s="16" t="s">
        <v>9148</v>
      </c>
      <c r="KU710" s="16" t="s">
        <v>844</v>
      </c>
      <c r="KV710" s="16" t="s">
        <v>9148</v>
      </c>
      <c r="LC710" s="16" t="s">
        <v>10879</v>
      </c>
      <c r="LF710" s="16" t="s">
        <v>11654</v>
      </c>
      <c r="LM710" s="16" t="s">
        <v>8741</v>
      </c>
      <c r="LO710" s="16" t="s">
        <v>8732</v>
      </c>
      <c r="LP710" s="16" t="s">
        <v>1056</v>
      </c>
      <c r="LQ710" s="16" t="s">
        <v>8732</v>
      </c>
      <c r="LR710" s="16" t="s">
        <v>1056</v>
      </c>
      <c r="LS710" s="16" t="s">
        <v>844</v>
      </c>
      <c r="LT710" s="16" t="s">
        <v>844</v>
      </c>
      <c r="LU710" s="16" t="s">
        <v>843</v>
      </c>
      <c r="LV710" s="16" t="s">
        <v>843</v>
      </c>
      <c r="LW710" s="16" t="s">
        <v>843</v>
      </c>
      <c r="LX710" s="16" t="s">
        <v>1056</v>
      </c>
      <c r="LY710" s="16" t="s">
        <v>843</v>
      </c>
      <c r="LZ710" s="16" t="s">
        <v>843</v>
      </c>
      <c r="MA710" s="16" t="s">
        <v>1056</v>
      </c>
      <c r="MB710" s="16" t="s">
        <v>843</v>
      </c>
      <c r="MC710" s="16" t="s">
        <v>844</v>
      </c>
      <c r="ME710" s="16" t="s">
        <v>11656</v>
      </c>
      <c r="MF710" s="16" t="s">
        <v>8847</v>
      </c>
      <c r="MR710" s="16" t="s">
        <v>474</v>
      </c>
      <c r="MS710" s="16" t="s">
        <v>12242</v>
      </c>
      <c r="NI710" s="16" t="s">
        <v>11658</v>
      </c>
      <c r="NS710" s="16" t="s">
        <v>462</v>
      </c>
      <c r="NT710" s="16" t="s">
        <v>482</v>
      </c>
      <c r="NU710" s="16">
        <v>0.79400000000000004</v>
      </c>
      <c r="NV710" s="16" t="s">
        <v>860</v>
      </c>
      <c r="NW710" s="16" t="s">
        <v>1182</v>
      </c>
      <c r="NX710" s="16" t="s">
        <v>1142</v>
      </c>
      <c r="NY710" s="16" t="s">
        <v>1122</v>
      </c>
    </row>
    <row r="711" spans="1:393" x14ac:dyDescent="0.25">
      <c r="A711" s="16" t="s">
        <v>12286</v>
      </c>
      <c r="B711" s="16" t="s">
        <v>844</v>
      </c>
      <c r="C711" s="16" t="s">
        <v>972</v>
      </c>
      <c r="D711" s="16" t="s">
        <v>844</v>
      </c>
      <c r="E711" s="16" t="s">
        <v>843</v>
      </c>
      <c r="F711" s="16" t="s">
        <v>843</v>
      </c>
      <c r="G711" s="16" t="s">
        <v>843</v>
      </c>
      <c r="H711" s="16" t="s">
        <v>843</v>
      </c>
      <c r="I711" s="16" t="s">
        <v>843</v>
      </c>
      <c r="J711" s="16" t="s">
        <v>843</v>
      </c>
      <c r="K711" s="16" t="s">
        <v>843</v>
      </c>
      <c r="L711" s="16" t="s">
        <v>843</v>
      </c>
      <c r="M711" s="16" t="s">
        <v>843</v>
      </c>
      <c r="N711" s="16" t="s">
        <v>843</v>
      </c>
      <c r="O711" s="16" t="s">
        <v>843</v>
      </c>
      <c r="Q711" s="16" t="s">
        <v>844</v>
      </c>
      <c r="R711" s="16">
        <v>66</v>
      </c>
      <c r="T711" s="16" t="s">
        <v>470</v>
      </c>
      <c r="U711" s="16" t="s">
        <v>844</v>
      </c>
      <c r="V711" s="16" t="s">
        <v>843</v>
      </c>
      <c r="W711" s="16" t="s">
        <v>844</v>
      </c>
      <c r="X711" s="16" t="s">
        <v>843</v>
      </c>
      <c r="Y711" s="16" t="s">
        <v>843</v>
      </c>
      <c r="Z711" s="16" t="s">
        <v>843</v>
      </c>
      <c r="AA711" s="16" t="s">
        <v>843</v>
      </c>
      <c r="AB711" s="16" t="s">
        <v>843</v>
      </c>
      <c r="AC711" s="16" t="s">
        <v>843</v>
      </c>
      <c r="AD711" s="16" t="s">
        <v>867</v>
      </c>
      <c r="AF711" s="16" t="s">
        <v>11659</v>
      </c>
      <c r="AG711" s="16" t="s">
        <v>11700</v>
      </c>
      <c r="AH711" s="16" t="s">
        <v>844</v>
      </c>
      <c r="AI711" s="16" t="s">
        <v>843</v>
      </c>
      <c r="AJ711" s="16" t="s">
        <v>844</v>
      </c>
      <c r="AK711" s="16" t="s">
        <v>844</v>
      </c>
      <c r="AL711" s="16" t="s">
        <v>843</v>
      </c>
      <c r="AM711" s="16" t="s">
        <v>844</v>
      </c>
      <c r="AN711" s="16" t="s">
        <v>843</v>
      </c>
      <c r="AO711" s="16" t="s">
        <v>843</v>
      </c>
      <c r="AP711" s="16" t="s">
        <v>843</v>
      </c>
      <c r="AQ711" s="16" t="s">
        <v>844</v>
      </c>
      <c r="AR711" s="16" t="s">
        <v>11809</v>
      </c>
      <c r="AS711" s="16" t="s">
        <v>844</v>
      </c>
      <c r="AT711" s="16" t="s">
        <v>844</v>
      </c>
      <c r="AU711" s="16" t="s">
        <v>843</v>
      </c>
      <c r="AV711" s="16" t="s">
        <v>843</v>
      </c>
      <c r="AW711" s="16" t="s">
        <v>843</v>
      </c>
      <c r="AX711" s="16" t="s">
        <v>843</v>
      </c>
      <c r="AY711" s="16" t="s">
        <v>843</v>
      </c>
      <c r="AZ711" s="16" t="s">
        <v>4437</v>
      </c>
      <c r="BA711" s="16" t="s">
        <v>4437</v>
      </c>
      <c r="BF711" s="16" t="s">
        <v>844</v>
      </c>
      <c r="BI711" s="16" t="s">
        <v>7785</v>
      </c>
      <c r="BJ711" s="16" t="s">
        <v>843</v>
      </c>
      <c r="BK711" s="16" t="s">
        <v>843</v>
      </c>
      <c r="BL711" s="16" t="s">
        <v>843</v>
      </c>
      <c r="BM711" s="16" t="s">
        <v>843</v>
      </c>
      <c r="BN711" s="16" t="s">
        <v>843</v>
      </c>
      <c r="BO711" s="16" t="s">
        <v>844</v>
      </c>
      <c r="BP711" s="16" t="s">
        <v>843</v>
      </c>
      <c r="BQ711" s="16" t="s">
        <v>843</v>
      </c>
      <c r="DX711" s="16" t="s">
        <v>867</v>
      </c>
      <c r="DY711" s="16" t="s">
        <v>867</v>
      </c>
      <c r="ES711" s="16" t="s">
        <v>867</v>
      </c>
      <c r="EU711" s="16" t="s">
        <v>7816</v>
      </c>
      <c r="EV711" s="16" t="s">
        <v>865</v>
      </c>
      <c r="FF711" s="16" t="s">
        <v>7842</v>
      </c>
      <c r="FG711" s="16" t="s">
        <v>7852</v>
      </c>
      <c r="FH711" s="16" t="s">
        <v>843</v>
      </c>
      <c r="FI711" s="16" t="s">
        <v>844</v>
      </c>
      <c r="FJ711" s="16" t="s">
        <v>843</v>
      </c>
      <c r="FK711" s="16" t="s">
        <v>843</v>
      </c>
      <c r="FL711" s="16" t="s">
        <v>843</v>
      </c>
      <c r="FM711" s="16" t="s">
        <v>843</v>
      </c>
      <c r="FN711" s="16" t="s">
        <v>843</v>
      </c>
      <c r="FO711" s="16" t="s">
        <v>843</v>
      </c>
      <c r="FP711" s="16" t="s">
        <v>843</v>
      </c>
      <c r="FQ711" s="16" t="s">
        <v>843</v>
      </c>
      <c r="HC711" s="16" t="s">
        <v>867</v>
      </c>
      <c r="HD711" s="16" t="s">
        <v>865</v>
      </c>
      <c r="JA711" s="16" t="s">
        <v>4822</v>
      </c>
      <c r="JB711" s="16" t="s">
        <v>865</v>
      </c>
      <c r="JC711" s="16" t="s">
        <v>865</v>
      </c>
      <c r="JD711" s="16" t="s">
        <v>865</v>
      </c>
      <c r="JE711" s="16" t="s">
        <v>865</v>
      </c>
      <c r="JF711" s="16" t="s">
        <v>865</v>
      </c>
      <c r="JG711" s="16" t="s">
        <v>843</v>
      </c>
      <c r="JH711" s="16" t="s">
        <v>4846</v>
      </c>
      <c r="KF711" s="16" t="s">
        <v>4411</v>
      </c>
      <c r="KI711" s="16" t="s">
        <v>4846</v>
      </c>
      <c r="KO711" s="16" t="s">
        <v>10466</v>
      </c>
      <c r="KP711" s="16" t="s">
        <v>10465</v>
      </c>
      <c r="KQ711" s="16" t="s">
        <v>8694</v>
      </c>
      <c r="KR711" s="16" t="s">
        <v>12287</v>
      </c>
      <c r="KS711" s="16" t="s">
        <v>10467</v>
      </c>
      <c r="KT711" s="16" t="s">
        <v>8696</v>
      </c>
      <c r="KU711" s="16" t="s">
        <v>844</v>
      </c>
      <c r="KV711" s="16" t="s">
        <v>8696</v>
      </c>
      <c r="KW711" s="16" t="s">
        <v>851</v>
      </c>
      <c r="KX711" s="16" t="s">
        <v>487</v>
      </c>
      <c r="KY711" s="16" t="s">
        <v>487</v>
      </c>
      <c r="KZ711" s="16" t="s">
        <v>487</v>
      </c>
      <c r="LC711" s="16" t="s">
        <v>10879</v>
      </c>
      <c r="LF711" s="16" t="s">
        <v>11654</v>
      </c>
      <c r="LI711" s="16" t="s">
        <v>11655</v>
      </c>
      <c r="LJ711" s="16" t="s">
        <v>843</v>
      </c>
      <c r="LL711" s="16" t="s">
        <v>8711</v>
      </c>
      <c r="LM711" s="16" t="s">
        <v>8741</v>
      </c>
      <c r="LO711" s="16" t="s">
        <v>843</v>
      </c>
      <c r="LP711" s="16" t="s">
        <v>843</v>
      </c>
      <c r="LQ711" s="16" t="s">
        <v>844</v>
      </c>
      <c r="LR711" s="16" t="s">
        <v>843</v>
      </c>
      <c r="LS711" s="16" t="s">
        <v>844</v>
      </c>
      <c r="LT711" s="16" t="s">
        <v>843</v>
      </c>
      <c r="LU711" s="16" t="s">
        <v>844</v>
      </c>
      <c r="LV711" s="16" t="s">
        <v>843</v>
      </c>
      <c r="LW711" s="16" t="s">
        <v>844</v>
      </c>
      <c r="LX711" s="16" t="s">
        <v>843</v>
      </c>
      <c r="LY711" s="16" t="s">
        <v>843</v>
      </c>
      <c r="LZ711" s="16" t="s">
        <v>843</v>
      </c>
      <c r="MA711" s="16" t="s">
        <v>843</v>
      </c>
      <c r="MB711" s="16" t="s">
        <v>843</v>
      </c>
      <c r="MC711" s="16" t="s">
        <v>843</v>
      </c>
      <c r="ME711" s="16" t="s">
        <v>11656</v>
      </c>
      <c r="MF711" s="16" t="s">
        <v>8847</v>
      </c>
      <c r="MP711" s="16" t="s">
        <v>1824</v>
      </c>
      <c r="MR711" s="16" t="s">
        <v>470</v>
      </c>
      <c r="MS711" s="16" t="s">
        <v>12242</v>
      </c>
      <c r="MT711" s="16" t="s">
        <v>9009</v>
      </c>
      <c r="NC711" s="16" t="s">
        <v>487</v>
      </c>
      <c r="NE711" s="16" t="s">
        <v>487</v>
      </c>
      <c r="NF711" s="16" t="s">
        <v>486</v>
      </c>
      <c r="NG711" s="16" t="s">
        <v>1378</v>
      </c>
      <c r="NI711" s="16" t="s">
        <v>11658</v>
      </c>
      <c r="NR711" s="16" t="s">
        <v>878</v>
      </c>
      <c r="NS711" s="16" t="s">
        <v>462</v>
      </c>
      <c r="NT711" s="16" t="s">
        <v>478</v>
      </c>
      <c r="NU711" s="16">
        <v>1.1910000000000001</v>
      </c>
      <c r="NV711" s="16" t="s">
        <v>457</v>
      </c>
      <c r="NW711" s="16" t="s">
        <v>1177</v>
      </c>
      <c r="NX711" s="16" t="s">
        <v>1142</v>
      </c>
      <c r="OB711" s="16" t="s">
        <v>833</v>
      </c>
      <c r="OC711" s="16" t="s">
        <v>878</v>
      </c>
    </row>
    <row r="712" spans="1:393" x14ac:dyDescent="0.25">
      <c r="A712" s="16" t="s">
        <v>12288</v>
      </c>
      <c r="B712" s="16" t="s">
        <v>844</v>
      </c>
      <c r="C712" s="16" t="s">
        <v>972</v>
      </c>
      <c r="D712" s="16" t="s">
        <v>844</v>
      </c>
      <c r="E712" s="16" t="s">
        <v>843</v>
      </c>
      <c r="F712" s="16" t="s">
        <v>843</v>
      </c>
      <c r="G712" s="16" t="s">
        <v>843</v>
      </c>
      <c r="H712" s="16" t="s">
        <v>843</v>
      </c>
      <c r="I712" s="16" t="s">
        <v>843</v>
      </c>
      <c r="J712" s="16" t="s">
        <v>843</v>
      </c>
      <c r="K712" s="16" t="s">
        <v>843</v>
      </c>
      <c r="L712" s="16" t="s">
        <v>843</v>
      </c>
      <c r="M712" s="16" t="s">
        <v>843</v>
      </c>
      <c r="N712" s="16" t="s">
        <v>843</v>
      </c>
      <c r="O712" s="16" t="s">
        <v>843</v>
      </c>
      <c r="Q712" s="16" t="s">
        <v>844</v>
      </c>
      <c r="R712" s="16">
        <v>62</v>
      </c>
      <c r="T712" s="16" t="s">
        <v>470</v>
      </c>
      <c r="U712" s="16" t="s">
        <v>844</v>
      </c>
      <c r="V712" s="16" t="s">
        <v>843</v>
      </c>
      <c r="W712" s="16" t="s">
        <v>844</v>
      </c>
      <c r="X712" s="16" t="s">
        <v>843</v>
      </c>
      <c r="Y712" s="16" t="s">
        <v>843</v>
      </c>
      <c r="Z712" s="16" t="s">
        <v>843</v>
      </c>
      <c r="AA712" s="16" t="s">
        <v>843</v>
      </c>
      <c r="AB712" s="16" t="s">
        <v>843</v>
      </c>
      <c r="AC712" s="16" t="s">
        <v>843</v>
      </c>
      <c r="AD712" s="16" t="s">
        <v>867</v>
      </c>
      <c r="AF712" s="16" t="s">
        <v>11810</v>
      </c>
      <c r="AG712" s="16" t="s">
        <v>11827</v>
      </c>
      <c r="AH712" s="16" t="s">
        <v>843</v>
      </c>
      <c r="AI712" s="16" t="s">
        <v>843</v>
      </c>
      <c r="AJ712" s="16" t="s">
        <v>844</v>
      </c>
      <c r="AK712" s="16" t="s">
        <v>843</v>
      </c>
      <c r="AL712" s="16" t="s">
        <v>844</v>
      </c>
      <c r="AM712" s="16" t="s">
        <v>844</v>
      </c>
      <c r="AN712" s="16" t="s">
        <v>843</v>
      </c>
      <c r="AO712" s="16" t="s">
        <v>843</v>
      </c>
      <c r="AP712" s="16" t="s">
        <v>843</v>
      </c>
      <c r="AQ712" s="16" t="s">
        <v>844</v>
      </c>
      <c r="AR712" s="16" t="s">
        <v>4415</v>
      </c>
      <c r="AS712" s="16" t="s">
        <v>844</v>
      </c>
      <c r="AT712" s="16" t="s">
        <v>843</v>
      </c>
      <c r="AU712" s="16" t="s">
        <v>843</v>
      </c>
      <c r="AV712" s="16" t="s">
        <v>843</v>
      </c>
      <c r="AW712" s="16" t="s">
        <v>843</v>
      </c>
      <c r="AX712" s="16" t="s">
        <v>843</v>
      </c>
      <c r="AY712" s="16" t="s">
        <v>843</v>
      </c>
      <c r="AZ712" s="16" t="s">
        <v>4437</v>
      </c>
      <c r="BF712" s="16" t="s">
        <v>844</v>
      </c>
      <c r="BH712" s="16" t="s">
        <v>7380</v>
      </c>
      <c r="BI712" s="16" t="s">
        <v>7785</v>
      </c>
      <c r="BJ712" s="16" t="s">
        <v>843</v>
      </c>
      <c r="BK712" s="16" t="s">
        <v>843</v>
      </c>
      <c r="BL712" s="16" t="s">
        <v>843</v>
      </c>
      <c r="BM712" s="16" t="s">
        <v>843</v>
      </c>
      <c r="BN712" s="16" t="s">
        <v>843</v>
      </c>
      <c r="BO712" s="16" t="s">
        <v>844</v>
      </c>
      <c r="BP712" s="16" t="s">
        <v>843</v>
      </c>
      <c r="BQ712" s="16" t="s">
        <v>843</v>
      </c>
      <c r="DX712" s="16" t="s">
        <v>867</v>
      </c>
      <c r="DY712" s="16" t="s">
        <v>867</v>
      </c>
      <c r="ES712" s="16" t="s">
        <v>867</v>
      </c>
      <c r="EU712" s="16" t="s">
        <v>7813</v>
      </c>
      <c r="EV712" s="16" t="s">
        <v>865</v>
      </c>
      <c r="FF712" s="16" t="s">
        <v>7836</v>
      </c>
      <c r="HC712" s="16" t="s">
        <v>865</v>
      </c>
      <c r="JA712" s="16" t="s">
        <v>4816</v>
      </c>
      <c r="JB712" s="16" t="s">
        <v>865</v>
      </c>
      <c r="JC712" s="16" t="s">
        <v>865</v>
      </c>
      <c r="JD712" s="16" t="s">
        <v>865</v>
      </c>
      <c r="JE712" s="16" t="s">
        <v>865</v>
      </c>
      <c r="JF712" s="16" t="s">
        <v>865</v>
      </c>
      <c r="JG712" s="16" t="s">
        <v>843</v>
      </c>
      <c r="JH712" s="16" t="s">
        <v>4846</v>
      </c>
      <c r="KF712" s="16" t="s">
        <v>4411</v>
      </c>
      <c r="KI712" s="16" t="s">
        <v>4846</v>
      </c>
      <c r="KO712" s="16" t="s">
        <v>10470</v>
      </c>
      <c r="KP712" s="16" t="s">
        <v>10469</v>
      </c>
      <c r="KQ712" s="16" t="s">
        <v>8694</v>
      </c>
      <c r="KR712" s="16" t="s">
        <v>12289</v>
      </c>
      <c r="KS712" s="16" t="s">
        <v>10471</v>
      </c>
      <c r="KT712" s="16" t="s">
        <v>9148</v>
      </c>
      <c r="KU712" s="16" t="s">
        <v>844</v>
      </c>
      <c r="KV712" s="16" t="s">
        <v>9148</v>
      </c>
      <c r="KW712" s="16" t="s">
        <v>851</v>
      </c>
      <c r="KX712" s="16" t="s">
        <v>487</v>
      </c>
      <c r="KY712" s="16" t="s">
        <v>487</v>
      </c>
      <c r="KZ712" s="16" t="s">
        <v>487</v>
      </c>
      <c r="LC712" s="16" t="s">
        <v>10879</v>
      </c>
      <c r="LF712" s="16" t="s">
        <v>11654</v>
      </c>
      <c r="LI712" s="16" t="s">
        <v>11655</v>
      </c>
      <c r="LJ712" s="16" t="s">
        <v>843</v>
      </c>
      <c r="LL712" s="16" t="s">
        <v>8711</v>
      </c>
      <c r="LM712" s="16" t="s">
        <v>8741</v>
      </c>
      <c r="LO712" s="16" t="s">
        <v>843</v>
      </c>
      <c r="LP712" s="16" t="s">
        <v>843</v>
      </c>
      <c r="LQ712" s="16" t="s">
        <v>844</v>
      </c>
      <c r="LR712" s="16" t="s">
        <v>843</v>
      </c>
      <c r="LS712" s="16" t="s">
        <v>844</v>
      </c>
      <c r="LT712" s="16" t="s">
        <v>843</v>
      </c>
      <c r="LU712" s="16" t="s">
        <v>844</v>
      </c>
      <c r="LV712" s="16" t="s">
        <v>843</v>
      </c>
      <c r="LW712" s="16" t="s">
        <v>844</v>
      </c>
      <c r="LX712" s="16" t="s">
        <v>843</v>
      </c>
      <c r="LY712" s="16" t="s">
        <v>843</v>
      </c>
      <c r="LZ712" s="16" t="s">
        <v>843</v>
      </c>
      <c r="MA712" s="16" t="s">
        <v>843</v>
      </c>
      <c r="MB712" s="16" t="s">
        <v>843</v>
      </c>
      <c r="MC712" s="16" t="s">
        <v>843</v>
      </c>
      <c r="ME712" s="16" t="s">
        <v>11656</v>
      </c>
      <c r="MF712" s="16" t="s">
        <v>8847</v>
      </c>
      <c r="MP712" s="16" t="s">
        <v>1824</v>
      </c>
      <c r="MR712" s="16" t="s">
        <v>470</v>
      </c>
      <c r="MS712" s="16" t="s">
        <v>12242</v>
      </c>
      <c r="MT712" s="16" t="s">
        <v>8743</v>
      </c>
      <c r="MU712" s="16" t="s">
        <v>817</v>
      </c>
      <c r="NC712" s="16" t="s">
        <v>487</v>
      </c>
      <c r="NE712" s="16" t="s">
        <v>486</v>
      </c>
      <c r="NG712" s="16" t="s">
        <v>1380</v>
      </c>
      <c r="NI712" s="16" t="s">
        <v>11658</v>
      </c>
      <c r="NR712" s="16" t="s">
        <v>877</v>
      </c>
      <c r="NS712" s="16" t="s">
        <v>462</v>
      </c>
      <c r="NT712" s="16" t="s">
        <v>482</v>
      </c>
      <c r="NU712" s="16">
        <v>0.79400000000000004</v>
      </c>
      <c r="NV712" s="16" t="s">
        <v>457</v>
      </c>
      <c r="NW712" s="16" t="s">
        <v>1177</v>
      </c>
      <c r="NX712" s="16" t="s">
        <v>1142</v>
      </c>
      <c r="OB712" s="16" t="s">
        <v>833</v>
      </c>
      <c r="OC712" s="16" t="s">
        <v>877</v>
      </c>
    </row>
    <row r="713" spans="1:393" x14ac:dyDescent="0.25">
      <c r="A713" s="16" t="s">
        <v>12290</v>
      </c>
      <c r="B713" s="16" t="s">
        <v>844</v>
      </c>
      <c r="C713" s="16" t="s">
        <v>972</v>
      </c>
      <c r="D713" s="16" t="s">
        <v>844</v>
      </c>
      <c r="E713" s="16" t="s">
        <v>843</v>
      </c>
      <c r="F713" s="16" t="s">
        <v>843</v>
      </c>
      <c r="G713" s="16" t="s">
        <v>843</v>
      </c>
      <c r="H713" s="16" t="s">
        <v>843</v>
      </c>
      <c r="I713" s="16" t="s">
        <v>843</v>
      </c>
      <c r="J713" s="16" t="s">
        <v>843</v>
      </c>
      <c r="K713" s="16" t="s">
        <v>843</v>
      </c>
      <c r="L713" s="16" t="s">
        <v>843</v>
      </c>
      <c r="M713" s="16" t="s">
        <v>843</v>
      </c>
      <c r="N713" s="16" t="s">
        <v>843</v>
      </c>
      <c r="O713" s="16" t="s">
        <v>843</v>
      </c>
      <c r="Q713" s="16" t="s">
        <v>844</v>
      </c>
      <c r="R713" s="16">
        <v>34</v>
      </c>
      <c r="T713" s="16" t="s">
        <v>470</v>
      </c>
      <c r="U713" s="16" t="s">
        <v>844</v>
      </c>
      <c r="V713" s="16" t="s">
        <v>843</v>
      </c>
      <c r="W713" s="16" t="s">
        <v>844</v>
      </c>
      <c r="X713" s="16" t="s">
        <v>843</v>
      </c>
      <c r="Y713" s="16" t="s">
        <v>843</v>
      </c>
      <c r="Z713" s="16" t="s">
        <v>843</v>
      </c>
      <c r="AA713" s="16" t="s">
        <v>843</v>
      </c>
      <c r="AB713" s="16" t="s">
        <v>844</v>
      </c>
      <c r="AC713" s="16" t="s">
        <v>843</v>
      </c>
      <c r="AD713" s="16" t="s">
        <v>867</v>
      </c>
      <c r="AF713" s="16" t="s">
        <v>11746</v>
      </c>
      <c r="AG713" s="16" t="s">
        <v>11725</v>
      </c>
      <c r="AH713" s="16" t="s">
        <v>844</v>
      </c>
      <c r="AI713" s="16" t="s">
        <v>844</v>
      </c>
      <c r="AJ713" s="16" t="s">
        <v>843</v>
      </c>
      <c r="AK713" s="16" t="s">
        <v>843</v>
      </c>
      <c r="AL713" s="16" t="s">
        <v>844</v>
      </c>
      <c r="AM713" s="16" t="s">
        <v>844</v>
      </c>
      <c r="AN713" s="16" t="s">
        <v>843</v>
      </c>
      <c r="AO713" s="16" t="s">
        <v>843</v>
      </c>
      <c r="AP713" s="16" t="s">
        <v>843</v>
      </c>
      <c r="AQ713" s="16" t="s">
        <v>844</v>
      </c>
      <c r="AR713" s="16" t="s">
        <v>4433</v>
      </c>
      <c r="AS713" s="16" t="s">
        <v>843</v>
      </c>
      <c r="AT713" s="16" t="s">
        <v>843</v>
      </c>
      <c r="AU713" s="16" t="s">
        <v>843</v>
      </c>
      <c r="AV713" s="16" t="s">
        <v>843</v>
      </c>
      <c r="AW713" s="16" t="s">
        <v>843</v>
      </c>
      <c r="AX713" s="16" t="s">
        <v>843</v>
      </c>
      <c r="AY713" s="16" t="s">
        <v>844</v>
      </c>
      <c r="BF713" s="16" t="s">
        <v>844</v>
      </c>
      <c r="BH713" s="16" t="s">
        <v>7386</v>
      </c>
      <c r="BI713" s="16" t="s">
        <v>7785</v>
      </c>
      <c r="BJ713" s="16" t="s">
        <v>843</v>
      </c>
      <c r="BK713" s="16" t="s">
        <v>843</v>
      </c>
      <c r="BL713" s="16" t="s">
        <v>843</v>
      </c>
      <c r="BM713" s="16" t="s">
        <v>843</v>
      </c>
      <c r="BN713" s="16" t="s">
        <v>843</v>
      </c>
      <c r="BO713" s="16" t="s">
        <v>844</v>
      </c>
      <c r="BP713" s="16" t="s">
        <v>843</v>
      </c>
      <c r="BQ713" s="16" t="s">
        <v>843</v>
      </c>
      <c r="DX713" s="16" t="s">
        <v>865</v>
      </c>
      <c r="ES713" s="16" t="s">
        <v>865</v>
      </c>
      <c r="EU713" s="16" t="s">
        <v>7813</v>
      </c>
      <c r="EV713" s="16" t="s">
        <v>865</v>
      </c>
      <c r="FT713" s="16" t="s">
        <v>865</v>
      </c>
      <c r="HC713" s="16" t="s">
        <v>865</v>
      </c>
      <c r="JA713" s="16" t="s">
        <v>4816</v>
      </c>
      <c r="JB713" s="16" t="s">
        <v>867</v>
      </c>
      <c r="JC713" s="16" t="s">
        <v>865</v>
      </c>
      <c r="JG713" s="16" t="s">
        <v>1056</v>
      </c>
      <c r="JV713" s="16">
        <v>40</v>
      </c>
      <c r="JW713" s="16" t="s">
        <v>7603</v>
      </c>
      <c r="JY713" s="16">
        <v>8000</v>
      </c>
      <c r="JZ713" s="16" t="s">
        <v>4910</v>
      </c>
      <c r="KB713" s="16" t="s">
        <v>7628</v>
      </c>
      <c r="KD713" s="16" t="s">
        <v>4917</v>
      </c>
      <c r="KE713" s="16" t="s">
        <v>7277</v>
      </c>
      <c r="KF713" s="16" t="s">
        <v>4411</v>
      </c>
      <c r="KH713" s="16" t="s">
        <v>7639</v>
      </c>
      <c r="KI713" s="16" t="s">
        <v>4982</v>
      </c>
      <c r="KK713" s="16" t="s">
        <v>4874</v>
      </c>
      <c r="KM713" s="16" t="s">
        <v>7610</v>
      </c>
      <c r="KO713" s="16" t="s">
        <v>10475</v>
      </c>
      <c r="KP713" s="16" t="s">
        <v>10474</v>
      </c>
      <c r="KQ713" s="16" t="s">
        <v>8694</v>
      </c>
      <c r="KR713" s="16" t="s">
        <v>12291</v>
      </c>
      <c r="KS713" s="16" t="s">
        <v>10476</v>
      </c>
      <c r="KT713" s="16" t="s">
        <v>8696</v>
      </c>
      <c r="KU713" s="16" t="s">
        <v>844</v>
      </c>
      <c r="KV713" s="16" t="s">
        <v>8696</v>
      </c>
      <c r="KW713" s="16" t="s">
        <v>851</v>
      </c>
      <c r="KY713" s="16" t="s">
        <v>486</v>
      </c>
      <c r="LC713" s="16" t="s">
        <v>10879</v>
      </c>
      <c r="LF713" s="16" t="s">
        <v>11654</v>
      </c>
      <c r="LI713" s="16" t="s">
        <v>11655</v>
      </c>
      <c r="LJ713" s="16" t="s">
        <v>831</v>
      </c>
      <c r="LK713" s="16" t="s">
        <v>831</v>
      </c>
      <c r="LL713" s="16" t="s">
        <v>8756</v>
      </c>
      <c r="LM713" s="16" t="s">
        <v>8741</v>
      </c>
      <c r="LO713" s="16" t="s">
        <v>843</v>
      </c>
      <c r="LP713" s="16" t="s">
        <v>1056</v>
      </c>
      <c r="LQ713" s="16" t="s">
        <v>844</v>
      </c>
      <c r="LR713" s="16" t="s">
        <v>844</v>
      </c>
      <c r="LS713" s="16" t="s">
        <v>844</v>
      </c>
      <c r="LT713" s="16" t="s">
        <v>844</v>
      </c>
      <c r="LU713" s="16" t="s">
        <v>843</v>
      </c>
      <c r="LV713" s="16" t="s">
        <v>843</v>
      </c>
      <c r="LW713" s="16" t="s">
        <v>843</v>
      </c>
      <c r="LX713" s="16" t="s">
        <v>1056</v>
      </c>
      <c r="LY713" s="16" t="s">
        <v>843</v>
      </c>
      <c r="LZ713" s="16" t="s">
        <v>843</v>
      </c>
      <c r="MA713" s="16" t="s">
        <v>843</v>
      </c>
      <c r="MB713" s="16" t="s">
        <v>843</v>
      </c>
      <c r="MC713" s="16" t="s">
        <v>843</v>
      </c>
      <c r="ME713" s="16" t="s">
        <v>11656</v>
      </c>
      <c r="MF713" s="16" t="s">
        <v>8847</v>
      </c>
      <c r="MG713" s="16" t="s">
        <v>1834</v>
      </c>
      <c r="MH713" s="16" t="s">
        <v>11668</v>
      </c>
      <c r="MI713" s="16" t="s">
        <v>11668</v>
      </c>
      <c r="MJ713" s="16" t="s">
        <v>1839</v>
      </c>
      <c r="MK713" s="16" t="s">
        <v>9015</v>
      </c>
      <c r="ML713" s="16" t="s">
        <v>1787</v>
      </c>
      <c r="MM713" s="16" t="s">
        <v>487</v>
      </c>
      <c r="MN713" s="16" t="s">
        <v>1798</v>
      </c>
      <c r="MP713" s="16" t="s">
        <v>1829</v>
      </c>
      <c r="MQ713" s="16" t="s">
        <v>1785</v>
      </c>
      <c r="MR713" s="16" t="s">
        <v>470</v>
      </c>
      <c r="MS713" s="16" t="s">
        <v>12242</v>
      </c>
      <c r="MT713" s="16" t="s">
        <v>9003</v>
      </c>
      <c r="MU713" s="16" t="s">
        <v>816</v>
      </c>
      <c r="NC713" s="16" t="s">
        <v>486</v>
      </c>
      <c r="ND713" s="16" t="s">
        <v>486</v>
      </c>
      <c r="NE713" s="16" t="s">
        <v>486</v>
      </c>
      <c r="NG713" s="16" t="s">
        <v>1380</v>
      </c>
      <c r="NH713" s="16" t="s">
        <v>1913</v>
      </c>
      <c r="NI713" s="16" t="s">
        <v>11658</v>
      </c>
      <c r="NJ713" s="16" t="s">
        <v>11812</v>
      </c>
      <c r="NK713" s="16" t="s">
        <v>10825</v>
      </c>
      <c r="NR713" s="16" t="s">
        <v>445</v>
      </c>
      <c r="NS713" s="16" t="s">
        <v>462</v>
      </c>
      <c r="NT713" s="16" t="s">
        <v>478</v>
      </c>
      <c r="NU713" s="16">
        <v>1.1910000000000001</v>
      </c>
      <c r="NV713" s="16" t="s">
        <v>445</v>
      </c>
      <c r="NW713" s="16" t="s">
        <v>1174</v>
      </c>
      <c r="NX713" s="16" t="s">
        <v>1142</v>
      </c>
      <c r="OB713" s="16" t="s">
        <v>831</v>
      </c>
      <c r="OC713" s="16" t="s">
        <v>445</v>
      </c>
    </row>
    <row r="714" spans="1:393" x14ac:dyDescent="0.25">
      <c r="A714" s="16" t="s">
        <v>12292</v>
      </c>
      <c r="B714" s="16" t="s">
        <v>1056</v>
      </c>
      <c r="C714" s="16" t="s">
        <v>972</v>
      </c>
      <c r="D714" s="16" t="s">
        <v>844</v>
      </c>
      <c r="E714" s="16" t="s">
        <v>843</v>
      </c>
      <c r="F714" s="16" t="s">
        <v>843</v>
      </c>
      <c r="G714" s="16" t="s">
        <v>843</v>
      </c>
      <c r="H714" s="16" t="s">
        <v>843</v>
      </c>
      <c r="I714" s="16" t="s">
        <v>843</v>
      </c>
      <c r="J714" s="16" t="s">
        <v>843</v>
      </c>
      <c r="K714" s="16" t="s">
        <v>843</v>
      </c>
      <c r="L714" s="16" t="s">
        <v>843</v>
      </c>
      <c r="M714" s="16" t="s">
        <v>843</v>
      </c>
      <c r="N714" s="16" t="s">
        <v>843</v>
      </c>
      <c r="O714" s="16" t="s">
        <v>843</v>
      </c>
      <c r="Q714" s="16" t="s">
        <v>844</v>
      </c>
      <c r="R714" s="16">
        <v>37</v>
      </c>
      <c r="T714" s="16" t="s">
        <v>474</v>
      </c>
      <c r="U714" s="16" t="s">
        <v>843</v>
      </c>
      <c r="V714" s="16" t="s">
        <v>844</v>
      </c>
      <c r="W714" s="16" t="s">
        <v>843</v>
      </c>
      <c r="X714" s="16" t="s">
        <v>844</v>
      </c>
      <c r="Y714" s="16" t="s">
        <v>843</v>
      </c>
      <c r="Z714" s="16" t="s">
        <v>843</v>
      </c>
      <c r="AA714" s="16" t="s">
        <v>843</v>
      </c>
      <c r="AB714" s="16" t="s">
        <v>843</v>
      </c>
      <c r="AC714" s="16" t="s">
        <v>843</v>
      </c>
      <c r="AD714" s="16" t="s">
        <v>867</v>
      </c>
      <c r="AF714" s="16" t="s">
        <v>11746</v>
      </c>
      <c r="AG714" s="16" t="s">
        <v>11725</v>
      </c>
      <c r="AH714" s="16" t="s">
        <v>844</v>
      </c>
      <c r="AI714" s="16" t="s">
        <v>844</v>
      </c>
      <c r="AJ714" s="16" t="s">
        <v>843</v>
      </c>
      <c r="AK714" s="16" t="s">
        <v>843</v>
      </c>
      <c r="AL714" s="16" t="s">
        <v>844</v>
      </c>
      <c r="AM714" s="16" t="s">
        <v>844</v>
      </c>
      <c r="AN714" s="16" t="s">
        <v>843</v>
      </c>
      <c r="AO714" s="16" t="s">
        <v>843</v>
      </c>
      <c r="AP714" s="16" t="s">
        <v>843</v>
      </c>
      <c r="AQ714" s="16" t="s">
        <v>844</v>
      </c>
      <c r="AR714" s="16" t="s">
        <v>4433</v>
      </c>
      <c r="AS714" s="16" t="s">
        <v>843</v>
      </c>
      <c r="AT714" s="16" t="s">
        <v>843</v>
      </c>
      <c r="AU714" s="16" t="s">
        <v>843</v>
      </c>
      <c r="AV714" s="16" t="s">
        <v>843</v>
      </c>
      <c r="AW714" s="16" t="s">
        <v>843</v>
      </c>
      <c r="AX714" s="16" t="s">
        <v>843</v>
      </c>
      <c r="AY714" s="16" t="s">
        <v>844</v>
      </c>
      <c r="BF714" s="16" t="s">
        <v>844</v>
      </c>
      <c r="BH714" s="16" t="s">
        <v>7383</v>
      </c>
      <c r="BI714" s="16" t="s">
        <v>7785</v>
      </c>
      <c r="BJ714" s="16" t="s">
        <v>843</v>
      </c>
      <c r="BK714" s="16" t="s">
        <v>843</v>
      </c>
      <c r="BL714" s="16" t="s">
        <v>843</v>
      </c>
      <c r="BM714" s="16" t="s">
        <v>843</v>
      </c>
      <c r="BN714" s="16" t="s">
        <v>843</v>
      </c>
      <c r="BO714" s="16" t="s">
        <v>844</v>
      </c>
      <c r="BP714" s="16" t="s">
        <v>843</v>
      </c>
      <c r="BQ714" s="16" t="s">
        <v>843</v>
      </c>
      <c r="DX714" s="16" t="s">
        <v>865</v>
      </c>
      <c r="ES714" s="16" t="s">
        <v>865</v>
      </c>
      <c r="EU714" s="16" t="s">
        <v>7813</v>
      </c>
      <c r="EV714" s="16" t="s">
        <v>865</v>
      </c>
      <c r="HC714" s="16" t="s">
        <v>865</v>
      </c>
      <c r="JA714" s="16" t="s">
        <v>4816</v>
      </c>
      <c r="JB714" s="16" t="s">
        <v>867</v>
      </c>
      <c r="JC714" s="16" t="s">
        <v>865</v>
      </c>
      <c r="JG714" s="16" t="s">
        <v>1056</v>
      </c>
      <c r="JV714" s="16">
        <v>40</v>
      </c>
      <c r="JW714" s="16" t="s">
        <v>7603</v>
      </c>
      <c r="JY714" s="16">
        <v>9000</v>
      </c>
      <c r="JZ714" s="16" t="s">
        <v>4874</v>
      </c>
      <c r="KB714" s="16" t="s">
        <v>7622</v>
      </c>
      <c r="KD714" s="16" t="s">
        <v>4917</v>
      </c>
      <c r="KE714" s="16" t="s">
        <v>7277</v>
      </c>
      <c r="KF714" s="16" t="s">
        <v>4411</v>
      </c>
      <c r="KH714" s="16" t="s">
        <v>7642</v>
      </c>
      <c r="KI714" s="16" t="s">
        <v>4982</v>
      </c>
      <c r="KK714" s="16" t="s">
        <v>4874</v>
      </c>
      <c r="KM714" s="16" t="s">
        <v>7622</v>
      </c>
      <c r="KO714" s="16" t="s">
        <v>10475</v>
      </c>
      <c r="KP714" s="16" t="s">
        <v>10474</v>
      </c>
      <c r="KQ714" s="16" t="s">
        <v>8694</v>
      </c>
      <c r="KR714" s="16" t="s">
        <v>12293</v>
      </c>
      <c r="KS714" s="16" t="s">
        <v>10476</v>
      </c>
      <c r="KT714" s="16" t="s">
        <v>8696</v>
      </c>
      <c r="KU714" s="16" t="s">
        <v>844</v>
      </c>
      <c r="KV714" s="16" t="s">
        <v>8696</v>
      </c>
      <c r="KW714" s="16" t="s">
        <v>851</v>
      </c>
      <c r="KY714" s="16" t="s">
        <v>486</v>
      </c>
      <c r="LC714" s="16" t="s">
        <v>10879</v>
      </c>
      <c r="LF714" s="16" t="s">
        <v>11654</v>
      </c>
      <c r="LI714" s="16" t="s">
        <v>11655</v>
      </c>
      <c r="LJ714" s="16" t="s">
        <v>831</v>
      </c>
      <c r="LK714" s="16" t="s">
        <v>831</v>
      </c>
      <c r="LL714" s="16" t="s">
        <v>8756</v>
      </c>
      <c r="LM714" s="16" t="s">
        <v>8741</v>
      </c>
      <c r="LO714" s="16" t="s">
        <v>843</v>
      </c>
      <c r="LP714" s="16" t="s">
        <v>1056</v>
      </c>
      <c r="LQ714" s="16" t="s">
        <v>844</v>
      </c>
      <c r="LR714" s="16" t="s">
        <v>844</v>
      </c>
      <c r="LS714" s="16" t="s">
        <v>844</v>
      </c>
      <c r="LT714" s="16" t="s">
        <v>844</v>
      </c>
      <c r="LU714" s="16" t="s">
        <v>843</v>
      </c>
      <c r="LV714" s="16" t="s">
        <v>843</v>
      </c>
      <c r="LW714" s="16" t="s">
        <v>843</v>
      </c>
      <c r="LX714" s="16" t="s">
        <v>1056</v>
      </c>
      <c r="LY714" s="16" t="s">
        <v>843</v>
      </c>
      <c r="LZ714" s="16" t="s">
        <v>843</v>
      </c>
      <c r="MA714" s="16" t="s">
        <v>843</v>
      </c>
      <c r="MB714" s="16" t="s">
        <v>843</v>
      </c>
      <c r="MC714" s="16" t="s">
        <v>843</v>
      </c>
      <c r="ME714" s="16" t="s">
        <v>11656</v>
      </c>
      <c r="MF714" s="16" t="s">
        <v>8847</v>
      </c>
      <c r="MG714" s="16" t="s">
        <v>1836</v>
      </c>
      <c r="MH714" s="16" t="s">
        <v>11667</v>
      </c>
      <c r="MI714" s="16" t="s">
        <v>11733</v>
      </c>
      <c r="MJ714" s="16" t="s">
        <v>1836</v>
      </c>
      <c r="MK714" s="16" t="s">
        <v>9015</v>
      </c>
      <c r="ML714" s="16" t="s">
        <v>1785</v>
      </c>
      <c r="MM714" s="16" t="s">
        <v>487</v>
      </c>
      <c r="MN714" s="16" t="s">
        <v>1798</v>
      </c>
      <c r="MP714" s="16" t="s">
        <v>1829</v>
      </c>
      <c r="MQ714" s="16" t="s">
        <v>1785</v>
      </c>
      <c r="MR714" s="16" t="s">
        <v>474</v>
      </c>
      <c r="MS714" s="16" t="s">
        <v>12242</v>
      </c>
      <c r="MT714" s="16" t="s">
        <v>9003</v>
      </c>
      <c r="MU714" s="16" t="s">
        <v>817</v>
      </c>
      <c r="NC714" s="16" t="s">
        <v>486</v>
      </c>
      <c r="NE714" s="16" t="s">
        <v>486</v>
      </c>
      <c r="NG714" s="16" t="s">
        <v>1380</v>
      </c>
      <c r="NH714" s="16" t="s">
        <v>1913</v>
      </c>
      <c r="NI714" s="16" t="s">
        <v>11658</v>
      </c>
      <c r="NJ714" s="16" t="s">
        <v>11835</v>
      </c>
      <c r="NK714" s="16" t="s">
        <v>11836</v>
      </c>
      <c r="NR714" s="16" t="s">
        <v>451</v>
      </c>
      <c r="NS714" s="16" t="s">
        <v>462</v>
      </c>
      <c r="NT714" s="16" t="s">
        <v>478</v>
      </c>
      <c r="NU714" s="16">
        <v>1.1910000000000001</v>
      </c>
      <c r="NV714" s="16" t="s">
        <v>451</v>
      </c>
      <c r="NW714" s="16" t="s">
        <v>1181</v>
      </c>
      <c r="NX714" s="16" t="s">
        <v>1142</v>
      </c>
      <c r="OB714" s="16" t="s">
        <v>831</v>
      </c>
      <c r="OC714" s="16" t="s">
        <v>451</v>
      </c>
    </row>
    <row r="715" spans="1:393" x14ac:dyDescent="0.25">
      <c r="A715" s="16" t="s">
        <v>12294</v>
      </c>
      <c r="B715" s="16" t="s">
        <v>844</v>
      </c>
      <c r="C715" s="16" t="s">
        <v>972</v>
      </c>
      <c r="D715" s="16" t="s">
        <v>844</v>
      </c>
      <c r="E715" s="16" t="s">
        <v>843</v>
      </c>
      <c r="F715" s="16" t="s">
        <v>843</v>
      </c>
      <c r="G715" s="16" t="s">
        <v>843</v>
      </c>
      <c r="H715" s="16" t="s">
        <v>843</v>
      </c>
      <c r="I715" s="16" t="s">
        <v>843</v>
      </c>
      <c r="J715" s="16" t="s">
        <v>843</v>
      </c>
      <c r="K715" s="16" t="s">
        <v>843</v>
      </c>
      <c r="L715" s="16" t="s">
        <v>843</v>
      </c>
      <c r="M715" s="16" t="s">
        <v>843</v>
      </c>
      <c r="N715" s="16" t="s">
        <v>843</v>
      </c>
      <c r="O715" s="16" t="s">
        <v>843</v>
      </c>
      <c r="Q715" s="16" t="s">
        <v>844</v>
      </c>
      <c r="R715" s="16">
        <v>30</v>
      </c>
      <c r="T715" s="16" t="s">
        <v>470</v>
      </c>
      <c r="U715" s="16" t="s">
        <v>844</v>
      </c>
      <c r="V715" s="16" t="s">
        <v>843</v>
      </c>
      <c r="W715" s="16" t="s">
        <v>844</v>
      </c>
      <c r="X715" s="16" t="s">
        <v>843</v>
      </c>
      <c r="Y715" s="16" t="s">
        <v>843</v>
      </c>
      <c r="Z715" s="16" t="s">
        <v>843</v>
      </c>
      <c r="AA715" s="16" t="s">
        <v>843</v>
      </c>
      <c r="AB715" s="16" t="s">
        <v>844</v>
      </c>
      <c r="AC715" s="16" t="s">
        <v>843</v>
      </c>
      <c r="AD715" s="16" t="s">
        <v>867</v>
      </c>
      <c r="AF715" s="16" t="s">
        <v>11746</v>
      </c>
      <c r="AG715" s="16" t="s">
        <v>11725</v>
      </c>
      <c r="AH715" s="16" t="s">
        <v>844</v>
      </c>
      <c r="AI715" s="16" t="s">
        <v>844</v>
      </c>
      <c r="AJ715" s="16" t="s">
        <v>843</v>
      </c>
      <c r="AK715" s="16" t="s">
        <v>843</v>
      </c>
      <c r="AL715" s="16" t="s">
        <v>844</v>
      </c>
      <c r="AM715" s="16" t="s">
        <v>844</v>
      </c>
      <c r="AN715" s="16" t="s">
        <v>843</v>
      </c>
      <c r="AO715" s="16" t="s">
        <v>843</v>
      </c>
      <c r="AP715" s="16" t="s">
        <v>843</v>
      </c>
      <c r="AQ715" s="16" t="s">
        <v>844</v>
      </c>
      <c r="AR715" s="16" t="s">
        <v>4433</v>
      </c>
      <c r="AS715" s="16" t="s">
        <v>843</v>
      </c>
      <c r="AT715" s="16" t="s">
        <v>843</v>
      </c>
      <c r="AU715" s="16" t="s">
        <v>843</v>
      </c>
      <c r="AV715" s="16" t="s">
        <v>843</v>
      </c>
      <c r="AW715" s="16" t="s">
        <v>843</v>
      </c>
      <c r="AX715" s="16" t="s">
        <v>843</v>
      </c>
      <c r="AY715" s="16" t="s">
        <v>844</v>
      </c>
      <c r="BF715" s="16" t="s">
        <v>844</v>
      </c>
      <c r="BH715" s="16" t="s">
        <v>7383</v>
      </c>
      <c r="BI715" s="16" t="s">
        <v>7785</v>
      </c>
      <c r="BJ715" s="16" t="s">
        <v>843</v>
      </c>
      <c r="BK715" s="16" t="s">
        <v>843</v>
      </c>
      <c r="BL715" s="16" t="s">
        <v>843</v>
      </c>
      <c r="BM715" s="16" t="s">
        <v>843</v>
      </c>
      <c r="BN715" s="16" t="s">
        <v>843</v>
      </c>
      <c r="BO715" s="16" t="s">
        <v>844</v>
      </c>
      <c r="BP715" s="16" t="s">
        <v>843</v>
      </c>
      <c r="BQ715" s="16" t="s">
        <v>843</v>
      </c>
      <c r="DX715" s="16" t="s">
        <v>865</v>
      </c>
      <c r="ES715" s="16" t="s">
        <v>865</v>
      </c>
      <c r="EU715" s="16" t="s">
        <v>7810</v>
      </c>
      <c r="EV715" s="16" t="s">
        <v>865</v>
      </c>
      <c r="FT715" s="16" t="s">
        <v>865</v>
      </c>
      <c r="HC715" s="16" t="s">
        <v>865</v>
      </c>
      <c r="JA715" s="16" t="s">
        <v>4822</v>
      </c>
      <c r="JB715" s="16" t="s">
        <v>865</v>
      </c>
      <c r="JC715" s="16" t="s">
        <v>865</v>
      </c>
      <c r="JD715" s="16" t="s">
        <v>865</v>
      </c>
      <c r="JE715" s="16" t="s">
        <v>865</v>
      </c>
      <c r="JF715" s="16" t="s">
        <v>865</v>
      </c>
      <c r="JG715" s="16" t="s">
        <v>1056</v>
      </c>
      <c r="JH715" s="16" t="s">
        <v>7577</v>
      </c>
      <c r="JJ715" s="16" t="s">
        <v>865</v>
      </c>
      <c r="KF715" s="16" t="s">
        <v>4972</v>
      </c>
      <c r="KI715" s="16" t="s">
        <v>4843</v>
      </c>
      <c r="KO715" s="16" t="s">
        <v>10480</v>
      </c>
      <c r="KP715" s="16" t="s">
        <v>10479</v>
      </c>
      <c r="KQ715" s="16" t="s">
        <v>8694</v>
      </c>
      <c r="KR715" s="16" t="s">
        <v>12295</v>
      </c>
      <c r="KS715" s="16" t="s">
        <v>10481</v>
      </c>
      <c r="KT715" s="16" t="s">
        <v>9148</v>
      </c>
      <c r="KU715" s="16" t="s">
        <v>844</v>
      </c>
      <c r="KV715" s="16" t="s">
        <v>9148</v>
      </c>
      <c r="KW715" s="16" t="s">
        <v>851</v>
      </c>
      <c r="KY715" s="16" t="s">
        <v>486</v>
      </c>
      <c r="LC715" s="16" t="s">
        <v>10879</v>
      </c>
      <c r="LF715" s="16" t="s">
        <v>11654</v>
      </c>
      <c r="LI715" s="16" t="s">
        <v>11655</v>
      </c>
      <c r="LJ715" s="16" t="s">
        <v>843</v>
      </c>
      <c r="LL715" s="16" t="s">
        <v>8711</v>
      </c>
      <c r="LM715" s="16" t="s">
        <v>8741</v>
      </c>
      <c r="LO715" s="16" t="s">
        <v>844</v>
      </c>
      <c r="LP715" s="16" t="s">
        <v>844</v>
      </c>
      <c r="LQ715" s="16" t="s">
        <v>1056</v>
      </c>
      <c r="LR715" s="16" t="s">
        <v>843</v>
      </c>
      <c r="LS715" s="16" t="s">
        <v>844</v>
      </c>
      <c r="LT715" s="16" t="s">
        <v>843</v>
      </c>
      <c r="LU715" s="16" t="s">
        <v>843</v>
      </c>
      <c r="LV715" s="16" t="s">
        <v>843</v>
      </c>
      <c r="LW715" s="16" t="s">
        <v>843</v>
      </c>
      <c r="LX715" s="16" t="s">
        <v>843</v>
      </c>
      <c r="LY715" s="16" t="s">
        <v>843</v>
      </c>
      <c r="LZ715" s="16" t="s">
        <v>843</v>
      </c>
      <c r="MA715" s="16" t="s">
        <v>843</v>
      </c>
      <c r="MB715" s="16" t="s">
        <v>843</v>
      </c>
      <c r="MC715" s="16" t="s">
        <v>844</v>
      </c>
      <c r="ME715" s="16" t="s">
        <v>11656</v>
      </c>
      <c r="MF715" s="16" t="s">
        <v>8847</v>
      </c>
      <c r="MO715" s="16" t="s">
        <v>1815</v>
      </c>
      <c r="MP715" s="16" t="s">
        <v>13846</v>
      </c>
      <c r="MR715" s="16" t="s">
        <v>470</v>
      </c>
      <c r="MS715" s="16" t="s">
        <v>12242</v>
      </c>
      <c r="MT715" s="16" t="s">
        <v>9003</v>
      </c>
      <c r="MU715" s="16" t="s">
        <v>817</v>
      </c>
      <c r="NC715" s="16" t="s">
        <v>486</v>
      </c>
      <c r="ND715" s="16" t="s">
        <v>486</v>
      </c>
      <c r="NE715" s="16" t="s">
        <v>486</v>
      </c>
      <c r="NG715" s="16" t="s">
        <v>1378</v>
      </c>
      <c r="NI715" s="16" t="s">
        <v>11658</v>
      </c>
      <c r="NR715" s="16" t="s">
        <v>445</v>
      </c>
      <c r="NS715" s="16" t="s">
        <v>462</v>
      </c>
      <c r="NT715" s="16" t="s">
        <v>482</v>
      </c>
      <c r="NU715" s="16">
        <v>0.79400000000000004</v>
      </c>
      <c r="NV715" s="16" t="s">
        <v>445</v>
      </c>
      <c r="NW715" s="16" t="s">
        <v>1174</v>
      </c>
      <c r="NX715" s="16" t="s">
        <v>1142</v>
      </c>
      <c r="OB715" s="16" t="s">
        <v>833</v>
      </c>
      <c r="OC715" s="16" t="s">
        <v>445</v>
      </c>
    </row>
    <row r="716" spans="1:393" x14ac:dyDescent="0.25">
      <c r="A716" s="16" t="s">
        <v>12296</v>
      </c>
      <c r="B716" s="16" t="s">
        <v>1056</v>
      </c>
      <c r="C716" s="16" t="s">
        <v>972</v>
      </c>
      <c r="D716" s="16" t="s">
        <v>844</v>
      </c>
      <c r="E716" s="16" t="s">
        <v>843</v>
      </c>
      <c r="F716" s="16" t="s">
        <v>843</v>
      </c>
      <c r="G716" s="16" t="s">
        <v>843</v>
      </c>
      <c r="H716" s="16" t="s">
        <v>843</v>
      </c>
      <c r="I716" s="16" t="s">
        <v>843</v>
      </c>
      <c r="J716" s="16" t="s">
        <v>843</v>
      </c>
      <c r="K716" s="16" t="s">
        <v>843</v>
      </c>
      <c r="L716" s="16" t="s">
        <v>843</v>
      </c>
      <c r="M716" s="16" t="s">
        <v>843</v>
      </c>
      <c r="N716" s="16" t="s">
        <v>843</v>
      </c>
      <c r="O716" s="16" t="s">
        <v>843</v>
      </c>
      <c r="Q716" s="16" t="s">
        <v>844</v>
      </c>
      <c r="R716" s="16">
        <v>4</v>
      </c>
      <c r="T716" s="16" t="s">
        <v>470</v>
      </c>
      <c r="U716" s="16" t="s">
        <v>844</v>
      </c>
      <c r="V716" s="16" t="s">
        <v>843</v>
      </c>
      <c r="W716" s="16" t="s">
        <v>843</v>
      </c>
      <c r="X716" s="16" t="s">
        <v>843</v>
      </c>
      <c r="Y716" s="16" t="s">
        <v>844</v>
      </c>
      <c r="Z716" s="16" t="s">
        <v>843</v>
      </c>
      <c r="AA716" s="16" t="s">
        <v>843</v>
      </c>
      <c r="AB716" s="16" t="s">
        <v>843</v>
      </c>
      <c r="AC716" s="16" t="s">
        <v>843</v>
      </c>
      <c r="AF716" s="16" t="s">
        <v>11746</v>
      </c>
      <c r="AG716" s="16" t="s">
        <v>11694</v>
      </c>
      <c r="AH716" s="16" t="s">
        <v>843</v>
      </c>
      <c r="AI716" s="16" t="s">
        <v>843</v>
      </c>
      <c r="AJ716" s="16" t="s">
        <v>843</v>
      </c>
      <c r="AK716" s="16" t="s">
        <v>843</v>
      </c>
      <c r="AL716" s="16" t="s">
        <v>844</v>
      </c>
      <c r="AM716" s="16" t="s">
        <v>844</v>
      </c>
      <c r="AN716" s="16" t="s">
        <v>843</v>
      </c>
      <c r="AO716" s="16" t="s">
        <v>843</v>
      </c>
      <c r="AP716" s="16" t="s">
        <v>843</v>
      </c>
      <c r="AQ716" s="16" t="s">
        <v>844</v>
      </c>
      <c r="BF716" s="16" t="s">
        <v>844</v>
      </c>
      <c r="CC716" s="16" t="s">
        <v>867</v>
      </c>
      <c r="CD716" s="16" t="s">
        <v>6834</v>
      </c>
      <c r="CE716" s="16" t="s">
        <v>7537</v>
      </c>
      <c r="DN716" s="16" t="s">
        <v>4411</v>
      </c>
      <c r="DQ716" s="16" t="s">
        <v>7093</v>
      </c>
      <c r="DR716" s="16" t="s">
        <v>865</v>
      </c>
      <c r="DX716" s="16" t="s">
        <v>867</v>
      </c>
      <c r="DY716" s="16" t="s">
        <v>867</v>
      </c>
      <c r="ES716" s="16" t="s">
        <v>865</v>
      </c>
      <c r="ET716" s="16" t="s">
        <v>867</v>
      </c>
      <c r="EU716" s="16" t="s">
        <v>7813</v>
      </c>
      <c r="EV716" s="16" t="s">
        <v>865</v>
      </c>
      <c r="KO716" s="16" t="s">
        <v>10480</v>
      </c>
      <c r="KP716" s="16" t="s">
        <v>10479</v>
      </c>
      <c r="KQ716" s="16" t="s">
        <v>8694</v>
      </c>
      <c r="KR716" s="16" t="s">
        <v>12297</v>
      </c>
      <c r="KS716" s="16" t="s">
        <v>10481</v>
      </c>
      <c r="KT716" s="16" t="s">
        <v>9148</v>
      </c>
      <c r="KU716" s="16" t="s">
        <v>844</v>
      </c>
      <c r="KV716" s="16" t="s">
        <v>9148</v>
      </c>
      <c r="KX716" s="16" t="s">
        <v>487</v>
      </c>
      <c r="KY716" s="16" t="s">
        <v>487</v>
      </c>
      <c r="KZ716" s="16" t="s">
        <v>487</v>
      </c>
      <c r="LC716" s="16" t="s">
        <v>10879</v>
      </c>
      <c r="LF716" s="16" t="s">
        <v>11654</v>
      </c>
      <c r="LG716" s="16" t="s">
        <v>487</v>
      </c>
      <c r="LI716" s="16" t="s">
        <v>11655</v>
      </c>
      <c r="LM716" s="16" t="s">
        <v>8741</v>
      </c>
      <c r="LN716" s="16" t="s">
        <v>487</v>
      </c>
      <c r="LO716" s="16" t="s">
        <v>844</v>
      </c>
      <c r="LP716" s="16" t="s">
        <v>844</v>
      </c>
      <c r="LQ716" s="16" t="s">
        <v>1056</v>
      </c>
      <c r="LR716" s="16" t="s">
        <v>843</v>
      </c>
      <c r="LS716" s="16" t="s">
        <v>844</v>
      </c>
      <c r="LT716" s="16" t="s">
        <v>843</v>
      </c>
      <c r="LU716" s="16" t="s">
        <v>843</v>
      </c>
      <c r="LV716" s="16" t="s">
        <v>843</v>
      </c>
      <c r="LW716" s="16" t="s">
        <v>843</v>
      </c>
      <c r="LX716" s="16" t="s">
        <v>843</v>
      </c>
      <c r="LY716" s="16" t="s">
        <v>843</v>
      </c>
      <c r="LZ716" s="16" t="s">
        <v>843</v>
      </c>
      <c r="MA716" s="16" t="s">
        <v>843</v>
      </c>
      <c r="MB716" s="16" t="s">
        <v>843</v>
      </c>
      <c r="MC716" s="16" t="s">
        <v>844</v>
      </c>
      <c r="ME716" s="16" t="s">
        <v>11656</v>
      </c>
      <c r="MF716" s="16" t="s">
        <v>8847</v>
      </c>
      <c r="MR716" s="16" t="s">
        <v>470</v>
      </c>
      <c r="MS716" s="16" t="s">
        <v>12242</v>
      </c>
      <c r="MT716" s="16" t="s">
        <v>9003</v>
      </c>
      <c r="MV716" s="16" t="s">
        <v>487</v>
      </c>
      <c r="MW716" s="16" t="s">
        <v>1263</v>
      </c>
      <c r="MX716" s="16" t="s">
        <v>1262</v>
      </c>
      <c r="MY716" s="16" t="s">
        <v>486</v>
      </c>
      <c r="MZ716" s="16" t="s">
        <v>487</v>
      </c>
      <c r="NA716" s="16" t="s">
        <v>486</v>
      </c>
      <c r="NC716" s="16" t="s">
        <v>486</v>
      </c>
      <c r="NI716" s="16" t="s">
        <v>11658</v>
      </c>
      <c r="NS716" s="16" t="s">
        <v>462</v>
      </c>
      <c r="NT716" s="16" t="s">
        <v>482</v>
      </c>
      <c r="NU716" s="16">
        <v>0.79400000000000004</v>
      </c>
      <c r="NV716" s="16" t="s">
        <v>1132</v>
      </c>
      <c r="NW716" s="16" t="s">
        <v>1172</v>
      </c>
      <c r="NX716" s="16" t="s">
        <v>1142</v>
      </c>
      <c r="NY716" s="16" t="s">
        <v>1121</v>
      </c>
      <c r="NZ716" s="16" t="s">
        <v>936</v>
      </c>
    </row>
    <row r="717" spans="1:393" x14ac:dyDescent="0.25">
      <c r="A717" s="16" t="s">
        <v>12298</v>
      </c>
      <c r="B717" s="16" t="s">
        <v>844</v>
      </c>
      <c r="C717" s="16" t="s">
        <v>972</v>
      </c>
      <c r="D717" s="16" t="s">
        <v>844</v>
      </c>
      <c r="E717" s="16" t="s">
        <v>843</v>
      </c>
      <c r="F717" s="16" t="s">
        <v>843</v>
      </c>
      <c r="G717" s="16" t="s">
        <v>843</v>
      </c>
      <c r="H717" s="16" t="s">
        <v>843</v>
      </c>
      <c r="I717" s="16" t="s">
        <v>843</v>
      </c>
      <c r="J717" s="16" t="s">
        <v>843</v>
      </c>
      <c r="K717" s="16" t="s">
        <v>843</v>
      </c>
      <c r="L717" s="16" t="s">
        <v>843</v>
      </c>
      <c r="M717" s="16" t="s">
        <v>843</v>
      </c>
      <c r="N717" s="16" t="s">
        <v>843</v>
      </c>
      <c r="O717" s="16" t="s">
        <v>843</v>
      </c>
      <c r="Q717" s="16" t="s">
        <v>844</v>
      </c>
      <c r="R717" s="16">
        <v>52</v>
      </c>
      <c r="T717" s="16" t="s">
        <v>470</v>
      </c>
      <c r="U717" s="16" t="s">
        <v>844</v>
      </c>
      <c r="V717" s="16" t="s">
        <v>843</v>
      </c>
      <c r="W717" s="16" t="s">
        <v>844</v>
      </c>
      <c r="X717" s="16" t="s">
        <v>843</v>
      </c>
      <c r="Y717" s="16" t="s">
        <v>843</v>
      </c>
      <c r="Z717" s="16" t="s">
        <v>843</v>
      </c>
      <c r="AA717" s="16" t="s">
        <v>843</v>
      </c>
      <c r="AB717" s="16" t="s">
        <v>844</v>
      </c>
      <c r="AC717" s="16" t="s">
        <v>843</v>
      </c>
      <c r="AD717" s="16" t="s">
        <v>867</v>
      </c>
      <c r="AF717" s="16" t="s">
        <v>11702</v>
      </c>
      <c r="AG717" s="16" t="s">
        <v>11725</v>
      </c>
      <c r="AH717" s="16" t="s">
        <v>844</v>
      </c>
      <c r="AI717" s="16" t="s">
        <v>844</v>
      </c>
      <c r="AJ717" s="16" t="s">
        <v>843</v>
      </c>
      <c r="AK717" s="16" t="s">
        <v>843</v>
      </c>
      <c r="AL717" s="16" t="s">
        <v>844</v>
      </c>
      <c r="AM717" s="16" t="s">
        <v>844</v>
      </c>
      <c r="AN717" s="16" t="s">
        <v>843</v>
      </c>
      <c r="AO717" s="16" t="s">
        <v>843</v>
      </c>
      <c r="AP717" s="16" t="s">
        <v>843</v>
      </c>
      <c r="AQ717" s="16" t="s">
        <v>844</v>
      </c>
      <c r="AR717" s="16" t="s">
        <v>4433</v>
      </c>
      <c r="AS717" s="16" t="s">
        <v>843</v>
      </c>
      <c r="AT717" s="16" t="s">
        <v>843</v>
      </c>
      <c r="AU717" s="16" t="s">
        <v>843</v>
      </c>
      <c r="AV717" s="16" t="s">
        <v>843</v>
      </c>
      <c r="AW717" s="16" t="s">
        <v>843</v>
      </c>
      <c r="AX717" s="16" t="s">
        <v>843</v>
      </c>
      <c r="AY717" s="16" t="s">
        <v>844</v>
      </c>
      <c r="BF717" s="16" t="s">
        <v>844</v>
      </c>
      <c r="BH717" s="16" t="s">
        <v>7383</v>
      </c>
      <c r="BI717" s="16" t="s">
        <v>7785</v>
      </c>
      <c r="BJ717" s="16" t="s">
        <v>843</v>
      </c>
      <c r="BK717" s="16" t="s">
        <v>843</v>
      </c>
      <c r="BL717" s="16" t="s">
        <v>843</v>
      </c>
      <c r="BM717" s="16" t="s">
        <v>843</v>
      </c>
      <c r="BN717" s="16" t="s">
        <v>843</v>
      </c>
      <c r="BO717" s="16" t="s">
        <v>844</v>
      </c>
      <c r="BP717" s="16" t="s">
        <v>843</v>
      </c>
      <c r="BQ717" s="16" t="s">
        <v>843</v>
      </c>
      <c r="DX717" s="16" t="s">
        <v>865</v>
      </c>
      <c r="ES717" s="16" t="s">
        <v>867</v>
      </c>
      <c r="EU717" s="16" t="s">
        <v>7813</v>
      </c>
      <c r="EV717" s="16" t="s">
        <v>865</v>
      </c>
      <c r="FT717" s="16" t="s">
        <v>865</v>
      </c>
      <c r="HC717" s="16" t="s">
        <v>865</v>
      </c>
      <c r="JA717" s="16" t="s">
        <v>4816</v>
      </c>
      <c r="JB717" s="16" t="s">
        <v>867</v>
      </c>
      <c r="JC717" s="16" t="s">
        <v>865</v>
      </c>
      <c r="JG717" s="16" t="s">
        <v>843</v>
      </c>
      <c r="JV717" s="16">
        <v>35</v>
      </c>
      <c r="JW717" s="16" t="s">
        <v>7603</v>
      </c>
      <c r="JY717" s="16">
        <v>5000</v>
      </c>
      <c r="JZ717" s="16" t="s">
        <v>4910</v>
      </c>
      <c r="KB717" s="16" t="s">
        <v>7628</v>
      </c>
      <c r="KD717" s="16" t="s">
        <v>4917</v>
      </c>
      <c r="KE717" s="16" t="s">
        <v>7277</v>
      </c>
      <c r="KF717" s="16" t="s">
        <v>4932</v>
      </c>
      <c r="KH717" s="16" t="s">
        <v>7636</v>
      </c>
      <c r="KI717" s="16" t="s">
        <v>4982</v>
      </c>
      <c r="KK717" s="16" t="s">
        <v>4883</v>
      </c>
      <c r="KM717" s="16" t="s">
        <v>7616</v>
      </c>
      <c r="KO717" s="16" t="s">
        <v>10484</v>
      </c>
      <c r="KP717" s="16" t="s">
        <v>10483</v>
      </c>
      <c r="KQ717" s="16" t="s">
        <v>8694</v>
      </c>
      <c r="KR717" s="16" t="s">
        <v>12299</v>
      </c>
      <c r="KS717" s="16" t="s">
        <v>10485</v>
      </c>
      <c r="KT717" s="16" t="s">
        <v>8696</v>
      </c>
      <c r="KU717" s="16" t="s">
        <v>844</v>
      </c>
      <c r="KV717" s="16" t="s">
        <v>8696</v>
      </c>
      <c r="KW717" s="16" t="s">
        <v>851</v>
      </c>
      <c r="KY717" s="16" t="s">
        <v>486</v>
      </c>
      <c r="LC717" s="16" t="s">
        <v>10879</v>
      </c>
      <c r="LF717" s="16" t="s">
        <v>11654</v>
      </c>
      <c r="LI717" s="16" t="s">
        <v>11655</v>
      </c>
      <c r="LJ717" s="16" t="s">
        <v>831</v>
      </c>
      <c r="LK717" s="16" t="s">
        <v>831</v>
      </c>
      <c r="LL717" s="16" t="s">
        <v>8756</v>
      </c>
      <c r="LM717" s="16" t="s">
        <v>8741</v>
      </c>
      <c r="LO717" s="16" t="s">
        <v>843</v>
      </c>
      <c r="LP717" s="16" t="s">
        <v>1056</v>
      </c>
      <c r="LQ717" s="16" t="s">
        <v>844</v>
      </c>
      <c r="LR717" s="16" t="s">
        <v>844</v>
      </c>
      <c r="LS717" s="16" t="s">
        <v>844</v>
      </c>
      <c r="LT717" s="16" t="s">
        <v>844</v>
      </c>
      <c r="LU717" s="16" t="s">
        <v>843</v>
      </c>
      <c r="LV717" s="16" t="s">
        <v>843</v>
      </c>
      <c r="LW717" s="16" t="s">
        <v>1056</v>
      </c>
      <c r="LX717" s="16" t="s">
        <v>1056</v>
      </c>
      <c r="LY717" s="16" t="s">
        <v>843</v>
      </c>
      <c r="LZ717" s="16" t="s">
        <v>843</v>
      </c>
      <c r="MA717" s="16" t="s">
        <v>843</v>
      </c>
      <c r="MB717" s="16" t="s">
        <v>843</v>
      </c>
      <c r="MC717" s="16" t="s">
        <v>843</v>
      </c>
      <c r="ME717" s="16" t="s">
        <v>11656</v>
      </c>
      <c r="MF717" s="16" t="s">
        <v>8847</v>
      </c>
      <c r="MG717" s="16" t="s">
        <v>1834</v>
      </c>
      <c r="MH717" s="16" t="s">
        <v>11668</v>
      </c>
      <c r="MI717" s="16" t="s">
        <v>11668</v>
      </c>
      <c r="MJ717" s="16" t="s">
        <v>1840</v>
      </c>
      <c r="MK717" s="16" t="s">
        <v>8982</v>
      </c>
      <c r="ML717" s="16" t="s">
        <v>1787</v>
      </c>
      <c r="MM717" s="16" t="s">
        <v>487</v>
      </c>
      <c r="MN717" s="16" t="s">
        <v>1798</v>
      </c>
      <c r="MO717" s="16" t="s">
        <v>1813</v>
      </c>
      <c r="MP717" s="16" t="s">
        <v>1829</v>
      </c>
      <c r="MQ717" s="16" t="s">
        <v>1790</v>
      </c>
      <c r="MR717" s="16" t="s">
        <v>470</v>
      </c>
      <c r="MS717" s="16" t="s">
        <v>12242</v>
      </c>
      <c r="MT717" s="16" t="s">
        <v>8982</v>
      </c>
      <c r="MU717" s="16" t="s">
        <v>817</v>
      </c>
      <c r="NC717" s="16" t="s">
        <v>487</v>
      </c>
      <c r="ND717" s="16" t="s">
        <v>486</v>
      </c>
      <c r="NE717" s="16" t="s">
        <v>486</v>
      </c>
      <c r="NG717" s="16" t="s">
        <v>1380</v>
      </c>
      <c r="NH717" s="16" t="s">
        <v>1913</v>
      </c>
      <c r="NI717" s="16" t="s">
        <v>11658</v>
      </c>
      <c r="NJ717" s="16" t="s">
        <v>8954</v>
      </c>
      <c r="NK717" s="16" t="s">
        <v>10130</v>
      </c>
      <c r="NR717" s="16" t="s">
        <v>451</v>
      </c>
      <c r="NS717" s="16" t="s">
        <v>462</v>
      </c>
      <c r="NT717" s="16" t="s">
        <v>478</v>
      </c>
      <c r="NU717" s="16">
        <v>1.1910000000000001</v>
      </c>
      <c r="NV717" s="16" t="s">
        <v>451</v>
      </c>
      <c r="NW717" s="16" t="s">
        <v>1175</v>
      </c>
      <c r="NX717" s="16" t="s">
        <v>1142</v>
      </c>
      <c r="OB717" s="16" t="s">
        <v>831</v>
      </c>
      <c r="OC717" s="16" t="s">
        <v>451</v>
      </c>
    </row>
    <row r="718" spans="1:393" x14ac:dyDescent="0.25">
      <c r="A718" s="16" t="s">
        <v>12300</v>
      </c>
      <c r="B718" s="16" t="s">
        <v>1056</v>
      </c>
      <c r="C718" s="16" t="s">
        <v>972</v>
      </c>
      <c r="D718" s="16" t="s">
        <v>844</v>
      </c>
      <c r="E718" s="16" t="s">
        <v>843</v>
      </c>
      <c r="F718" s="16" t="s">
        <v>843</v>
      </c>
      <c r="G718" s="16" t="s">
        <v>843</v>
      </c>
      <c r="H718" s="16" t="s">
        <v>843</v>
      </c>
      <c r="I718" s="16" t="s">
        <v>843</v>
      </c>
      <c r="J718" s="16" t="s">
        <v>843</v>
      </c>
      <c r="K718" s="16" t="s">
        <v>843</v>
      </c>
      <c r="L718" s="16" t="s">
        <v>843</v>
      </c>
      <c r="M718" s="16" t="s">
        <v>843</v>
      </c>
      <c r="N718" s="16" t="s">
        <v>843</v>
      </c>
      <c r="O718" s="16" t="s">
        <v>843</v>
      </c>
      <c r="Q718" s="16" t="s">
        <v>844</v>
      </c>
      <c r="R718" s="16">
        <v>54</v>
      </c>
      <c r="T718" s="16" t="s">
        <v>474</v>
      </c>
      <c r="U718" s="16" t="s">
        <v>843</v>
      </c>
      <c r="V718" s="16" t="s">
        <v>844</v>
      </c>
      <c r="W718" s="16" t="s">
        <v>843</v>
      </c>
      <c r="X718" s="16" t="s">
        <v>844</v>
      </c>
      <c r="Y718" s="16" t="s">
        <v>843</v>
      </c>
      <c r="Z718" s="16" t="s">
        <v>843</v>
      </c>
      <c r="AA718" s="16" t="s">
        <v>843</v>
      </c>
      <c r="AB718" s="16" t="s">
        <v>843</v>
      </c>
      <c r="AC718" s="16" t="s">
        <v>843</v>
      </c>
      <c r="AD718" s="16" t="s">
        <v>867</v>
      </c>
      <c r="AF718" s="16" t="s">
        <v>11687</v>
      </c>
      <c r="AG718" s="16" t="s">
        <v>11745</v>
      </c>
      <c r="AH718" s="16" t="s">
        <v>844</v>
      </c>
      <c r="AI718" s="16" t="s">
        <v>844</v>
      </c>
      <c r="AJ718" s="16" t="s">
        <v>843</v>
      </c>
      <c r="AK718" s="16" t="s">
        <v>843</v>
      </c>
      <c r="AL718" s="16" t="s">
        <v>844</v>
      </c>
      <c r="AM718" s="16" t="s">
        <v>844</v>
      </c>
      <c r="AN718" s="16" t="s">
        <v>843</v>
      </c>
      <c r="AO718" s="16" t="s">
        <v>843</v>
      </c>
      <c r="AP718" s="16" t="s">
        <v>843</v>
      </c>
      <c r="AQ718" s="16" t="s">
        <v>844</v>
      </c>
      <c r="AR718" s="16" t="s">
        <v>4433</v>
      </c>
      <c r="AS718" s="16" t="s">
        <v>843</v>
      </c>
      <c r="AT718" s="16" t="s">
        <v>843</v>
      </c>
      <c r="AU718" s="16" t="s">
        <v>843</v>
      </c>
      <c r="AV718" s="16" t="s">
        <v>843</v>
      </c>
      <c r="AW718" s="16" t="s">
        <v>843</v>
      </c>
      <c r="AX718" s="16" t="s">
        <v>843</v>
      </c>
      <c r="AY718" s="16" t="s">
        <v>844</v>
      </c>
      <c r="BF718" s="16" t="s">
        <v>844</v>
      </c>
      <c r="BH718" s="16" t="s">
        <v>7383</v>
      </c>
      <c r="BI718" s="16" t="s">
        <v>7785</v>
      </c>
      <c r="BJ718" s="16" t="s">
        <v>843</v>
      </c>
      <c r="BK718" s="16" t="s">
        <v>843</v>
      </c>
      <c r="BL718" s="16" t="s">
        <v>843</v>
      </c>
      <c r="BM718" s="16" t="s">
        <v>843</v>
      </c>
      <c r="BN718" s="16" t="s">
        <v>843</v>
      </c>
      <c r="BO718" s="16" t="s">
        <v>844</v>
      </c>
      <c r="BP718" s="16" t="s">
        <v>843</v>
      </c>
      <c r="BQ718" s="16" t="s">
        <v>843</v>
      </c>
      <c r="DX718" s="16" t="s">
        <v>867</v>
      </c>
      <c r="DY718" s="16" t="s">
        <v>867</v>
      </c>
      <c r="ES718" s="16" t="s">
        <v>867</v>
      </c>
      <c r="EU718" s="16" t="s">
        <v>7813</v>
      </c>
      <c r="EV718" s="16" t="s">
        <v>865</v>
      </c>
      <c r="HC718" s="16" t="s">
        <v>865</v>
      </c>
      <c r="JA718" s="16" t="s">
        <v>4816</v>
      </c>
      <c r="JB718" s="16" t="s">
        <v>867</v>
      </c>
      <c r="JC718" s="16" t="s">
        <v>865</v>
      </c>
      <c r="JG718" s="16" t="s">
        <v>843</v>
      </c>
      <c r="JV718" s="16">
        <v>40</v>
      </c>
      <c r="JW718" s="16" t="s">
        <v>7603</v>
      </c>
      <c r="JY718" s="16">
        <v>7000</v>
      </c>
      <c r="JZ718" s="16" t="s">
        <v>4880</v>
      </c>
      <c r="KB718" s="16" t="s">
        <v>7622</v>
      </c>
      <c r="KD718" s="16" t="s">
        <v>4917</v>
      </c>
      <c r="KE718" s="16" t="s">
        <v>7277</v>
      </c>
      <c r="KF718" s="16" t="s">
        <v>4411</v>
      </c>
      <c r="KH718" s="16" t="s">
        <v>7642</v>
      </c>
      <c r="KI718" s="16" t="s">
        <v>4843</v>
      </c>
      <c r="KO718" s="16" t="s">
        <v>10484</v>
      </c>
      <c r="KP718" s="16" t="s">
        <v>10483</v>
      </c>
      <c r="KQ718" s="16" t="s">
        <v>8694</v>
      </c>
      <c r="KR718" s="16" t="s">
        <v>12301</v>
      </c>
      <c r="KS718" s="16" t="s">
        <v>10485</v>
      </c>
      <c r="KT718" s="16" t="s">
        <v>8696</v>
      </c>
      <c r="KU718" s="16" t="s">
        <v>844</v>
      </c>
      <c r="KV718" s="16" t="s">
        <v>8696</v>
      </c>
      <c r="KW718" s="16" t="s">
        <v>851</v>
      </c>
      <c r="KX718" s="16" t="s">
        <v>487</v>
      </c>
      <c r="KY718" s="16" t="s">
        <v>487</v>
      </c>
      <c r="KZ718" s="16" t="s">
        <v>487</v>
      </c>
      <c r="LC718" s="16" t="s">
        <v>10879</v>
      </c>
      <c r="LF718" s="16" t="s">
        <v>11654</v>
      </c>
      <c r="LI718" s="16" t="s">
        <v>11655</v>
      </c>
      <c r="LJ718" s="16" t="s">
        <v>831</v>
      </c>
      <c r="LK718" s="16" t="s">
        <v>831</v>
      </c>
      <c r="LL718" s="16" t="s">
        <v>8756</v>
      </c>
      <c r="LM718" s="16" t="s">
        <v>8741</v>
      </c>
      <c r="LO718" s="16" t="s">
        <v>843</v>
      </c>
      <c r="LP718" s="16" t="s">
        <v>1056</v>
      </c>
      <c r="LQ718" s="16" t="s">
        <v>844</v>
      </c>
      <c r="LR718" s="16" t="s">
        <v>844</v>
      </c>
      <c r="LS718" s="16" t="s">
        <v>844</v>
      </c>
      <c r="LT718" s="16" t="s">
        <v>844</v>
      </c>
      <c r="LU718" s="16" t="s">
        <v>843</v>
      </c>
      <c r="LV718" s="16" t="s">
        <v>843</v>
      </c>
      <c r="LW718" s="16" t="s">
        <v>1056</v>
      </c>
      <c r="LX718" s="16" t="s">
        <v>1056</v>
      </c>
      <c r="LY718" s="16" t="s">
        <v>843</v>
      </c>
      <c r="LZ718" s="16" t="s">
        <v>843</v>
      </c>
      <c r="MA718" s="16" t="s">
        <v>843</v>
      </c>
      <c r="MB718" s="16" t="s">
        <v>843</v>
      </c>
      <c r="MC718" s="16" t="s">
        <v>843</v>
      </c>
      <c r="ME718" s="16" t="s">
        <v>11656</v>
      </c>
      <c r="MF718" s="16" t="s">
        <v>8847</v>
      </c>
      <c r="MG718" s="16" t="s">
        <v>1836</v>
      </c>
      <c r="MH718" s="16" t="s">
        <v>11667</v>
      </c>
      <c r="MI718" s="16" t="s">
        <v>11733</v>
      </c>
      <c r="MK718" s="16" t="s">
        <v>9015</v>
      </c>
      <c r="ML718" s="16" t="s">
        <v>1780</v>
      </c>
      <c r="MM718" s="16" t="s">
        <v>487</v>
      </c>
      <c r="MN718" s="16" t="s">
        <v>1798</v>
      </c>
      <c r="MP718" s="16" t="s">
        <v>13846</v>
      </c>
      <c r="MR718" s="16" t="s">
        <v>474</v>
      </c>
      <c r="MS718" s="16" t="s">
        <v>12242</v>
      </c>
      <c r="MT718" s="16" t="s">
        <v>9023</v>
      </c>
      <c r="MU718" s="16" t="s">
        <v>817</v>
      </c>
      <c r="NC718" s="16" t="s">
        <v>487</v>
      </c>
      <c r="NE718" s="16" t="s">
        <v>486</v>
      </c>
      <c r="NG718" s="16" t="s">
        <v>1380</v>
      </c>
      <c r="NH718" s="16" t="s">
        <v>1913</v>
      </c>
      <c r="NI718" s="16" t="s">
        <v>11658</v>
      </c>
      <c r="NJ718" s="16" t="s">
        <v>11783</v>
      </c>
      <c r="NK718" s="16" t="s">
        <v>10582</v>
      </c>
      <c r="NR718" s="16" t="s">
        <v>451</v>
      </c>
      <c r="NS718" s="16" t="s">
        <v>462</v>
      </c>
      <c r="NT718" s="16" t="s">
        <v>478</v>
      </c>
      <c r="NU718" s="16">
        <v>1.1910000000000001</v>
      </c>
      <c r="NV718" s="16" t="s">
        <v>451</v>
      </c>
      <c r="NW718" s="16" t="s">
        <v>1181</v>
      </c>
      <c r="NX718" s="16" t="s">
        <v>1142</v>
      </c>
      <c r="OB718" s="16" t="s">
        <v>831</v>
      </c>
      <c r="OC718" s="16" t="s">
        <v>451</v>
      </c>
    </row>
    <row r="719" spans="1:393" x14ac:dyDescent="0.25">
      <c r="A719" s="16" t="s">
        <v>12302</v>
      </c>
      <c r="B719" s="16" t="s">
        <v>844</v>
      </c>
      <c r="C719" s="16" t="s">
        <v>972</v>
      </c>
      <c r="D719" s="16" t="s">
        <v>844</v>
      </c>
      <c r="E719" s="16" t="s">
        <v>843</v>
      </c>
      <c r="F719" s="16" t="s">
        <v>843</v>
      </c>
      <c r="G719" s="16" t="s">
        <v>843</v>
      </c>
      <c r="H719" s="16" t="s">
        <v>843</v>
      </c>
      <c r="I719" s="16" t="s">
        <v>843</v>
      </c>
      <c r="J719" s="16" t="s">
        <v>843</v>
      </c>
      <c r="K719" s="16" t="s">
        <v>843</v>
      </c>
      <c r="L719" s="16" t="s">
        <v>843</v>
      </c>
      <c r="M719" s="16" t="s">
        <v>843</v>
      </c>
      <c r="N719" s="16" t="s">
        <v>843</v>
      </c>
      <c r="O719" s="16" t="s">
        <v>843</v>
      </c>
      <c r="Q719" s="16" t="s">
        <v>844</v>
      </c>
      <c r="R719" s="16">
        <v>79</v>
      </c>
      <c r="T719" s="16" t="s">
        <v>474</v>
      </c>
      <c r="U719" s="16" t="s">
        <v>843</v>
      </c>
      <c r="V719" s="16" t="s">
        <v>844</v>
      </c>
      <c r="W719" s="16" t="s">
        <v>843</v>
      </c>
      <c r="X719" s="16" t="s">
        <v>844</v>
      </c>
      <c r="Y719" s="16" t="s">
        <v>843</v>
      </c>
      <c r="Z719" s="16" t="s">
        <v>843</v>
      </c>
      <c r="AA719" s="16" t="s">
        <v>843</v>
      </c>
      <c r="AB719" s="16" t="s">
        <v>843</v>
      </c>
      <c r="AC719" s="16" t="s">
        <v>843</v>
      </c>
      <c r="AD719" s="16" t="s">
        <v>867</v>
      </c>
      <c r="AF719" s="16" t="s">
        <v>11719</v>
      </c>
      <c r="AG719" s="16" t="s">
        <v>11696</v>
      </c>
      <c r="AH719" s="16" t="s">
        <v>844</v>
      </c>
      <c r="AI719" s="16" t="s">
        <v>844</v>
      </c>
      <c r="AJ719" s="16" t="s">
        <v>844</v>
      </c>
      <c r="AK719" s="16" t="s">
        <v>843</v>
      </c>
      <c r="AL719" s="16" t="s">
        <v>843</v>
      </c>
      <c r="AM719" s="16" t="s">
        <v>844</v>
      </c>
      <c r="AN719" s="16" t="s">
        <v>843</v>
      </c>
      <c r="AO719" s="16" t="s">
        <v>843</v>
      </c>
      <c r="AP719" s="16" t="s">
        <v>843</v>
      </c>
      <c r="AQ719" s="16" t="s">
        <v>844</v>
      </c>
      <c r="AR719" s="16" t="s">
        <v>11896</v>
      </c>
      <c r="AS719" s="16" t="s">
        <v>844</v>
      </c>
      <c r="AT719" s="16" t="s">
        <v>844</v>
      </c>
      <c r="AU719" s="16" t="s">
        <v>843</v>
      </c>
      <c r="AV719" s="16" t="s">
        <v>844</v>
      </c>
      <c r="AW719" s="16" t="s">
        <v>843</v>
      </c>
      <c r="AX719" s="16" t="s">
        <v>843</v>
      </c>
      <c r="AY719" s="16" t="s">
        <v>843</v>
      </c>
      <c r="AZ719" s="16" t="s">
        <v>4437</v>
      </c>
      <c r="BA719" s="16" t="s">
        <v>4437</v>
      </c>
      <c r="BC719" s="16" t="s">
        <v>4437</v>
      </c>
      <c r="BF719" s="16" t="s">
        <v>844</v>
      </c>
      <c r="BI719" s="16" t="s">
        <v>7785</v>
      </c>
      <c r="BJ719" s="16" t="s">
        <v>843</v>
      </c>
      <c r="BK719" s="16" t="s">
        <v>843</v>
      </c>
      <c r="BL719" s="16" t="s">
        <v>843</v>
      </c>
      <c r="BM719" s="16" t="s">
        <v>843</v>
      </c>
      <c r="BN719" s="16" t="s">
        <v>843</v>
      </c>
      <c r="BO719" s="16" t="s">
        <v>844</v>
      </c>
      <c r="BP719" s="16" t="s">
        <v>843</v>
      </c>
      <c r="BQ719" s="16" t="s">
        <v>843</v>
      </c>
      <c r="DX719" s="16" t="s">
        <v>867</v>
      </c>
      <c r="DY719" s="16" t="s">
        <v>867</v>
      </c>
      <c r="ES719" s="16" t="s">
        <v>865</v>
      </c>
      <c r="EU719" s="16" t="s">
        <v>7813</v>
      </c>
      <c r="EV719" s="16" t="s">
        <v>865</v>
      </c>
      <c r="FF719" s="16" t="s">
        <v>7836</v>
      </c>
      <c r="HC719" s="16" t="s">
        <v>865</v>
      </c>
      <c r="JA719" s="16" t="s">
        <v>4813</v>
      </c>
      <c r="JB719" s="16" t="s">
        <v>865</v>
      </c>
      <c r="JC719" s="16" t="s">
        <v>865</v>
      </c>
      <c r="JD719" s="16" t="s">
        <v>865</v>
      </c>
      <c r="JE719" s="16" t="s">
        <v>865</v>
      </c>
      <c r="JF719" s="16" t="s">
        <v>865</v>
      </c>
      <c r="JG719" s="16" t="s">
        <v>843</v>
      </c>
      <c r="JH719" s="16" t="s">
        <v>4846</v>
      </c>
      <c r="KF719" s="16" t="s">
        <v>4926</v>
      </c>
      <c r="KI719" s="16" t="s">
        <v>4846</v>
      </c>
      <c r="KO719" s="16" t="s">
        <v>10488</v>
      </c>
      <c r="KP719" s="16" t="s">
        <v>10487</v>
      </c>
      <c r="KQ719" s="16" t="s">
        <v>8694</v>
      </c>
      <c r="KR719" s="16" t="s">
        <v>12303</v>
      </c>
      <c r="KS719" s="16" t="s">
        <v>10489</v>
      </c>
      <c r="KT719" s="16" t="s">
        <v>8696</v>
      </c>
      <c r="KU719" s="16" t="s">
        <v>844</v>
      </c>
      <c r="KV719" s="16" t="s">
        <v>8696</v>
      </c>
      <c r="KW719" s="16" t="s">
        <v>851</v>
      </c>
      <c r="KX719" s="16" t="s">
        <v>487</v>
      </c>
      <c r="KY719" s="16" t="s">
        <v>487</v>
      </c>
      <c r="KZ719" s="16" t="s">
        <v>487</v>
      </c>
      <c r="LC719" s="16" t="s">
        <v>10879</v>
      </c>
      <c r="LF719" s="16" t="s">
        <v>11654</v>
      </c>
      <c r="LI719" s="16" t="s">
        <v>11655</v>
      </c>
      <c r="LJ719" s="16" t="s">
        <v>843</v>
      </c>
      <c r="LL719" s="16" t="s">
        <v>8711</v>
      </c>
      <c r="LM719" s="16" t="s">
        <v>8741</v>
      </c>
      <c r="LO719" s="16" t="s">
        <v>843</v>
      </c>
      <c r="LP719" s="16" t="s">
        <v>843</v>
      </c>
      <c r="LQ719" s="16" t="s">
        <v>843</v>
      </c>
      <c r="LR719" s="16" t="s">
        <v>844</v>
      </c>
      <c r="LS719" s="16" t="s">
        <v>843</v>
      </c>
      <c r="LT719" s="16" t="s">
        <v>844</v>
      </c>
      <c r="LU719" s="16" t="s">
        <v>844</v>
      </c>
      <c r="LV719" s="16" t="s">
        <v>843</v>
      </c>
      <c r="LW719" s="16" t="s">
        <v>843</v>
      </c>
      <c r="LX719" s="16" t="s">
        <v>843</v>
      </c>
      <c r="LY719" s="16" t="s">
        <v>843</v>
      </c>
      <c r="LZ719" s="16" t="s">
        <v>843</v>
      </c>
      <c r="MA719" s="16" t="s">
        <v>843</v>
      </c>
      <c r="MB719" s="16" t="s">
        <v>843</v>
      </c>
      <c r="MC719" s="16" t="s">
        <v>843</v>
      </c>
      <c r="ME719" s="16" t="s">
        <v>11656</v>
      </c>
      <c r="MF719" s="16" t="s">
        <v>8847</v>
      </c>
      <c r="MO719" s="16" t="s">
        <v>1817</v>
      </c>
      <c r="MP719" s="16" t="s">
        <v>1824</v>
      </c>
      <c r="MR719" s="16" t="s">
        <v>474</v>
      </c>
      <c r="MS719" s="16" t="s">
        <v>12242</v>
      </c>
      <c r="MT719" s="16" t="s">
        <v>8957</v>
      </c>
      <c r="NC719" s="16" t="s">
        <v>486</v>
      </c>
      <c r="NE719" s="16" t="s">
        <v>486</v>
      </c>
      <c r="NG719" s="16" t="s">
        <v>1376</v>
      </c>
      <c r="NI719" s="16" t="s">
        <v>11658</v>
      </c>
      <c r="NR719" s="16" t="s">
        <v>878</v>
      </c>
      <c r="NS719" s="16" t="s">
        <v>462</v>
      </c>
      <c r="NT719" s="16" t="s">
        <v>478</v>
      </c>
      <c r="NU719" s="16">
        <v>1.1910000000000001</v>
      </c>
      <c r="NV719" s="16" t="s">
        <v>457</v>
      </c>
      <c r="NW719" s="16" t="s">
        <v>1183</v>
      </c>
      <c r="NX719" s="16" t="s">
        <v>1142</v>
      </c>
      <c r="OB719" s="16" t="s">
        <v>833</v>
      </c>
      <c r="OC719" s="16" t="s">
        <v>878</v>
      </c>
    </row>
    <row r="720" spans="1:393" x14ac:dyDescent="0.25">
      <c r="A720" s="16" t="s">
        <v>12304</v>
      </c>
      <c r="B720" s="16" t="s">
        <v>844</v>
      </c>
      <c r="C720" s="16" t="s">
        <v>972</v>
      </c>
      <c r="D720" s="16" t="s">
        <v>844</v>
      </c>
      <c r="E720" s="16" t="s">
        <v>843</v>
      </c>
      <c r="F720" s="16" t="s">
        <v>843</v>
      </c>
      <c r="G720" s="16" t="s">
        <v>843</v>
      </c>
      <c r="H720" s="16" t="s">
        <v>843</v>
      </c>
      <c r="I720" s="16" t="s">
        <v>843</v>
      </c>
      <c r="J720" s="16" t="s">
        <v>843</v>
      </c>
      <c r="K720" s="16" t="s">
        <v>843</v>
      </c>
      <c r="L720" s="16" t="s">
        <v>843</v>
      </c>
      <c r="M720" s="16" t="s">
        <v>843</v>
      </c>
      <c r="N720" s="16" t="s">
        <v>843</v>
      </c>
      <c r="O720" s="16" t="s">
        <v>843</v>
      </c>
      <c r="Q720" s="16" t="s">
        <v>844</v>
      </c>
      <c r="R720" s="16">
        <v>33</v>
      </c>
      <c r="T720" s="16" t="s">
        <v>470</v>
      </c>
      <c r="U720" s="16" t="s">
        <v>844</v>
      </c>
      <c r="V720" s="16" t="s">
        <v>843</v>
      </c>
      <c r="W720" s="16" t="s">
        <v>844</v>
      </c>
      <c r="X720" s="16" t="s">
        <v>843</v>
      </c>
      <c r="Y720" s="16" t="s">
        <v>843</v>
      </c>
      <c r="Z720" s="16" t="s">
        <v>843</v>
      </c>
      <c r="AA720" s="16" t="s">
        <v>843</v>
      </c>
      <c r="AB720" s="16" t="s">
        <v>844</v>
      </c>
      <c r="AC720" s="16" t="s">
        <v>843</v>
      </c>
      <c r="AD720" s="16" t="s">
        <v>867</v>
      </c>
      <c r="AF720" s="16" t="s">
        <v>11659</v>
      </c>
      <c r="AG720" s="16" t="s">
        <v>11725</v>
      </c>
      <c r="AH720" s="16" t="s">
        <v>844</v>
      </c>
      <c r="AI720" s="16" t="s">
        <v>844</v>
      </c>
      <c r="AJ720" s="16" t="s">
        <v>843</v>
      </c>
      <c r="AK720" s="16" t="s">
        <v>843</v>
      </c>
      <c r="AL720" s="16" t="s">
        <v>844</v>
      </c>
      <c r="AM720" s="16" t="s">
        <v>844</v>
      </c>
      <c r="AN720" s="16" t="s">
        <v>843</v>
      </c>
      <c r="AO720" s="16" t="s">
        <v>843</v>
      </c>
      <c r="AP720" s="16" t="s">
        <v>843</v>
      </c>
      <c r="AQ720" s="16" t="s">
        <v>844</v>
      </c>
      <c r="AR720" s="16" t="s">
        <v>4433</v>
      </c>
      <c r="AS720" s="16" t="s">
        <v>843</v>
      </c>
      <c r="AT720" s="16" t="s">
        <v>843</v>
      </c>
      <c r="AU720" s="16" t="s">
        <v>843</v>
      </c>
      <c r="AV720" s="16" t="s">
        <v>843</v>
      </c>
      <c r="AW720" s="16" t="s">
        <v>843</v>
      </c>
      <c r="AX720" s="16" t="s">
        <v>843</v>
      </c>
      <c r="AY720" s="16" t="s">
        <v>844</v>
      </c>
      <c r="BF720" s="16" t="s">
        <v>844</v>
      </c>
      <c r="BH720" s="16" t="s">
        <v>7383</v>
      </c>
      <c r="BI720" s="16" t="s">
        <v>7785</v>
      </c>
      <c r="BJ720" s="16" t="s">
        <v>843</v>
      </c>
      <c r="BK720" s="16" t="s">
        <v>843</v>
      </c>
      <c r="BL720" s="16" t="s">
        <v>843</v>
      </c>
      <c r="BM720" s="16" t="s">
        <v>843</v>
      </c>
      <c r="BN720" s="16" t="s">
        <v>843</v>
      </c>
      <c r="BO720" s="16" t="s">
        <v>844</v>
      </c>
      <c r="BP720" s="16" t="s">
        <v>843</v>
      </c>
      <c r="BQ720" s="16" t="s">
        <v>843</v>
      </c>
      <c r="DX720" s="16" t="s">
        <v>867</v>
      </c>
      <c r="DY720" s="16" t="s">
        <v>867</v>
      </c>
      <c r="ES720" s="16" t="s">
        <v>865</v>
      </c>
      <c r="EU720" s="16" t="s">
        <v>7813</v>
      </c>
      <c r="EV720" s="16" t="s">
        <v>865</v>
      </c>
      <c r="FT720" s="16" t="s">
        <v>865</v>
      </c>
      <c r="HC720" s="16" t="s">
        <v>865</v>
      </c>
      <c r="JA720" s="16" t="s">
        <v>4822</v>
      </c>
      <c r="JB720" s="16" t="s">
        <v>867</v>
      </c>
      <c r="JC720" s="16" t="s">
        <v>865</v>
      </c>
      <c r="JG720" s="16" t="s">
        <v>1056</v>
      </c>
      <c r="JV720" s="16">
        <v>30</v>
      </c>
      <c r="JW720" s="16" t="s">
        <v>7600</v>
      </c>
      <c r="JX720" s="16">
        <v>50</v>
      </c>
      <c r="JZ720" s="16" t="s">
        <v>4910</v>
      </c>
      <c r="KB720" s="16" t="s">
        <v>7628</v>
      </c>
      <c r="KD720" s="16" t="s">
        <v>4920</v>
      </c>
      <c r="KE720" s="16" t="s">
        <v>7277</v>
      </c>
      <c r="KF720" s="16" t="s">
        <v>4948</v>
      </c>
      <c r="KH720" s="16" t="s">
        <v>7636</v>
      </c>
      <c r="KI720" s="16" t="s">
        <v>4982</v>
      </c>
      <c r="KK720" s="16" t="s">
        <v>4895</v>
      </c>
      <c r="KM720" s="16" t="s">
        <v>7622</v>
      </c>
      <c r="KO720" s="16" t="s">
        <v>10492</v>
      </c>
      <c r="KP720" s="16" t="s">
        <v>10491</v>
      </c>
      <c r="KQ720" s="16" t="s">
        <v>8694</v>
      </c>
      <c r="KR720" s="16" t="s">
        <v>12305</v>
      </c>
      <c r="KS720" s="16" t="s">
        <v>10493</v>
      </c>
      <c r="KT720" s="16" t="s">
        <v>8696</v>
      </c>
      <c r="KU720" s="16" t="s">
        <v>844</v>
      </c>
      <c r="KV720" s="16" t="s">
        <v>8696</v>
      </c>
      <c r="KW720" s="16" t="s">
        <v>851</v>
      </c>
      <c r="KX720" s="16" t="s">
        <v>487</v>
      </c>
      <c r="KY720" s="16" t="s">
        <v>487</v>
      </c>
      <c r="KZ720" s="16" t="s">
        <v>487</v>
      </c>
      <c r="LC720" s="16" t="s">
        <v>10879</v>
      </c>
      <c r="LF720" s="16" t="s">
        <v>11654</v>
      </c>
      <c r="LI720" s="16" t="s">
        <v>11655</v>
      </c>
      <c r="LJ720" s="16" t="s">
        <v>831</v>
      </c>
      <c r="LK720" s="16" t="s">
        <v>831</v>
      </c>
      <c r="LL720" s="16" t="s">
        <v>8756</v>
      </c>
      <c r="LM720" s="16" t="s">
        <v>8741</v>
      </c>
      <c r="LO720" s="16" t="s">
        <v>843</v>
      </c>
      <c r="LP720" s="16" t="s">
        <v>1056</v>
      </c>
      <c r="LQ720" s="16" t="s">
        <v>844</v>
      </c>
      <c r="LR720" s="16" t="s">
        <v>844</v>
      </c>
      <c r="LS720" s="16" t="s">
        <v>844</v>
      </c>
      <c r="LT720" s="16" t="s">
        <v>844</v>
      </c>
      <c r="LU720" s="16" t="s">
        <v>843</v>
      </c>
      <c r="LV720" s="16" t="s">
        <v>843</v>
      </c>
      <c r="LW720" s="16" t="s">
        <v>843</v>
      </c>
      <c r="LX720" s="16" t="s">
        <v>1056</v>
      </c>
      <c r="LY720" s="16" t="s">
        <v>843</v>
      </c>
      <c r="LZ720" s="16" t="s">
        <v>843</v>
      </c>
      <c r="MA720" s="16" t="s">
        <v>843</v>
      </c>
      <c r="MB720" s="16" t="s">
        <v>843</v>
      </c>
      <c r="MC720" s="16" t="s">
        <v>843</v>
      </c>
      <c r="ME720" s="16" t="s">
        <v>11656</v>
      </c>
      <c r="MF720" s="16" t="s">
        <v>8847</v>
      </c>
      <c r="MG720" s="16" t="s">
        <v>1834</v>
      </c>
      <c r="MH720" s="16" t="s">
        <v>11668</v>
      </c>
      <c r="MI720" s="16" t="s">
        <v>11668</v>
      </c>
      <c r="MJ720" s="16" t="s">
        <v>1836</v>
      </c>
      <c r="MK720" s="16" t="s">
        <v>8957</v>
      </c>
      <c r="ML720" s="16" t="s">
        <v>1787</v>
      </c>
      <c r="MM720" s="16" t="s">
        <v>486</v>
      </c>
      <c r="MN720" s="16" t="s">
        <v>1798</v>
      </c>
      <c r="MO720" s="16" t="s">
        <v>1810</v>
      </c>
      <c r="MP720" s="16" t="s">
        <v>1829</v>
      </c>
      <c r="MQ720" s="16" t="s">
        <v>1788</v>
      </c>
      <c r="MR720" s="16" t="s">
        <v>470</v>
      </c>
      <c r="MS720" s="16" t="s">
        <v>12242</v>
      </c>
      <c r="MT720" s="16" t="s">
        <v>9009</v>
      </c>
      <c r="MU720" s="16" t="s">
        <v>817</v>
      </c>
      <c r="NC720" s="16" t="s">
        <v>486</v>
      </c>
      <c r="ND720" s="16" t="s">
        <v>486</v>
      </c>
      <c r="NE720" s="16" t="s">
        <v>486</v>
      </c>
      <c r="NG720" s="16" t="s">
        <v>1378</v>
      </c>
      <c r="NH720" s="16" t="s">
        <v>1912</v>
      </c>
      <c r="NI720" s="16" t="s">
        <v>11658</v>
      </c>
      <c r="NJ720" s="16" t="s">
        <v>11689</v>
      </c>
      <c r="NK720" s="16" t="s">
        <v>11690</v>
      </c>
      <c r="NR720" s="16" t="s">
        <v>445</v>
      </c>
      <c r="NS720" s="16" t="s">
        <v>462</v>
      </c>
      <c r="NT720" s="16" t="s">
        <v>478</v>
      </c>
      <c r="NU720" s="16">
        <v>1.1910000000000001</v>
      </c>
      <c r="NV720" s="16" t="s">
        <v>445</v>
      </c>
      <c r="NW720" s="16" t="s">
        <v>1174</v>
      </c>
      <c r="NX720" s="16" t="s">
        <v>1142</v>
      </c>
      <c r="OB720" s="16" t="s">
        <v>831</v>
      </c>
      <c r="OC720" s="16" t="s">
        <v>445</v>
      </c>
    </row>
    <row r="721" spans="1:394" x14ac:dyDescent="0.25">
      <c r="A721" s="16" t="s">
        <v>12306</v>
      </c>
      <c r="B721" s="16" t="s">
        <v>1056</v>
      </c>
      <c r="C721" s="16" t="s">
        <v>972</v>
      </c>
      <c r="D721" s="16" t="s">
        <v>844</v>
      </c>
      <c r="E721" s="16" t="s">
        <v>843</v>
      </c>
      <c r="F721" s="16" t="s">
        <v>843</v>
      </c>
      <c r="G721" s="16" t="s">
        <v>843</v>
      </c>
      <c r="H721" s="16" t="s">
        <v>843</v>
      </c>
      <c r="I721" s="16" t="s">
        <v>843</v>
      </c>
      <c r="J721" s="16" t="s">
        <v>843</v>
      </c>
      <c r="K721" s="16" t="s">
        <v>843</v>
      </c>
      <c r="L721" s="16" t="s">
        <v>843</v>
      </c>
      <c r="M721" s="16" t="s">
        <v>843</v>
      </c>
      <c r="N721" s="16" t="s">
        <v>843</v>
      </c>
      <c r="O721" s="16" t="s">
        <v>843</v>
      </c>
      <c r="Q721" s="16" t="s">
        <v>844</v>
      </c>
      <c r="R721" s="16">
        <v>33</v>
      </c>
      <c r="T721" s="16" t="s">
        <v>474</v>
      </c>
      <c r="U721" s="16" t="s">
        <v>843</v>
      </c>
      <c r="V721" s="16" t="s">
        <v>844</v>
      </c>
      <c r="W721" s="16" t="s">
        <v>843</v>
      </c>
      <c r="X721" s="16" t="s">
        <v>844</v>
      </c>
      <c r="Y721" s="16" t="s">
        <v>843</v>
      </c>
      <c r="Z721" s="16" t="s">
        <v>843</v>
      </c>
      <c r="AA721" s="16" t="s">
        <v>843</v>
      </c>
      <c r="AB721" s="16" t="s">
        <v>843</v>
      </c>
      <c r="AC721" s="16" t="s">
        <v>843</v>
      </c>
      <c r="AD721" s="16" t="s">
        <v>867</v>
      </c>
      <c r="AF721" s="16" t="s">
        <v>11673</v>
      </c>
      <c r="AG721" s="16" t="s">
        <v>11725</v>
      </c>
      <c r="AH721" s="16" t="s">
        <v>844</v>
      </c>
      <c r="AI721" s="16" t="s">
        <v>844</v>
      </c>
      <c r="AJ721" s="16" t="s">
        <v>843</v>
      </c>
      <c r="AK721" s="16" t="s">
        <v>843</v>
      </c>
      <c r="AL721" s="16" t="s">
        <v>844</v>
      </c>
      <c r="AM721" s="16" t="s">
        <v>844</v>
      </c>
      <c r="AN721" s="16" t="s">
        <v>843</v>
      </c>
      <c r="AO721" s="16" t="s">
        <v>843</v>
      </c>
      <c r="AP721" s="16" t="s">
        <v>843</v>
      </c>
      <c r="AQ721" s="16" t="s">
        <v>844</v>
      </c>
      <c r="AR721" s="16" t="s">
        <v>4433</v>
      </c>
      <c r="AS721" s="16" t="s">
        <v>843</v>
      </c>
      <c r="AT721" s="16" t="s">
        <v>843</v>
      </c>
      <c r="AU721" s="16" t="s">
        <v>843</v>
      </c>
      <c r="AV721" s="16" t="s">
        <v>843</v>
      </c>
      <c r="AW721" s="16" t="s">
        <v>843</v>
      </c>
      <c r="AX721" s="16" t="s">
        <v>843</v>
      </c>
      <c r="AY721" s="16" t="s">
        <v>844</v>
      </c>
      <c r="BF721" s="16" t="s">
        <v>844</v>
      </c>
      <c r="BH721" s="16" t="s">
        <v>7383</v>
      </c>
      <c r="BI721" s="16" t="s">
        <v>7785</v>
      </c>
      <c r="BJ721" s="16" t="s">
        <v>843</v>
      </c>
      <c r="BK721" s="16" t="s">
        <v>843</v>
      </c>
      <c r="BL721" s="16" t="s">
        <v>843</v>
      </c>
      <c r="BM721" s="16" t="s">
        <v>843</v>
      </c>
      <c r="BN721" s="16" t="s">
        <v>843</v>
      </c>
      <c r="BO721" s="16" t="s">
        <v>844</v>
      </c>
      <c r="BP721" s="16" t="s">
        <v>843</v>
      </c>
      <c r="BQ721" s="16" t="s">
        <v>843</v>
      </c>
      <c r="DX721" s="16" t="s">
        <v>865</v>
      </c>
      <c r="ES721" s="16" t="s">
        <v>865</v>
      </c>
      <c r="EU721" s="16" t="s">
        <v>7810</v>
      </c>
      <c r="EV721" s="16" t="s">
        <v>865</v>
      </c>
      <c r="HC721" s="16" t="s">
        <v>865</v>
      </c>
      <c r="JA721" s="16" t="s">
        <v>4816</v>
      </c>
      <c r="JB721" s="16" t="s">
        <v>867</v>
      </c>
      <c r="JC721" s="16" t="s">
        <v>865</v>
      </c>
      <c r="JG721" s="16" t="s">
        <v>1056</v>
      </c>
      <c r="JV721" s="16">
        <v>30</v>
      </c>
      <c r="JW721" s="16" t="s">
        <v>7600</v>
      </c>
      <c r="JX721" s="16">
        <v>50</v>
      </c>
      <c r="JZ721" s="16" t="s">
        <v>4910</v>
      </c>
      <c r="KB721" s="16" t="s">
        <v>7628</v>
      </c>
      <c r="KD721" s="16" t="s">
        <v>4920</v>
      </c>
      <c r="KE721" s="16" t="s">
        <v>7277</v>
      </c>
      <c r="KF721" s="16" t="s">
        <v>4948</v>
      </c>
      <c r="KH721" s="16" t="s">
        <v>7636</v>
      </c>
      <c r="KI721" s="16" t="s">
        <v>4993</v>
      </c>
      <c r="KO721" s="16" t="s">
        <v>10492</v>
      </c>
      <c r="KP721" s="16" t="s">
        <v>10491</v>
      </c>
      <c r="KQ721" s="16" t="s">
        <v>8694</v>
      </c>
      <c r="KR721" s="16" t="s">
        <v>12307</v>
      </c>
      <c r="KS721" s="16" t="s">
        <v>10493</v>
      </c>
      <c r="KT721" s="16" t="s">
        <v>8696</v>
      </c>
      <c r="KU721" s="16" t="s">
        <v>844</v>
      </c>
      <c r="KV721" s="16" t="s">
        <v>8696</v>
      </c>
      <c r="KW721" s="16" t="s">
        <v>851</v>
      </c>
      <c r="KY721" s="16" t="s">
        <v>486</v>
      </c>
      <c r="LC721" s="16" t="s">
        <v>10879</v>
      </c>
      <c r="LF721" s="16" t="s">
        <v>11654</v>
      </c>
      <c r="LI721" s="16" t="s">
        <v>11655</v>
      </c>
      <c r="LJ721" s="16" t="s">
        <v>831</v>
      </c>
      <c r="LK721" s="16" t="s">
        <v>831</v>
      </c>
      <c r="LL721" s="16" t="s">
        <v>8756</v>
      </c>
      <c r="LM721" s="16" t="s">
        <v>8741</v>
      </c>
      <c r="LO721" s="16" t="s">
        <v>843</v>
      </c>
      <c r="LP721" s="16" t="s">
        <v>1056</v>
      </c>
      <c r="LQ721" s="16" t="s">
        <v>844</v>
      </c>
      <c r="LR721" s="16" t="s">
        <v>844</v>
      </c>
      <c r="LS721" s="16" t="s">
        <v>844</v>
      </c>
      <c r="LT721" s="16" t="s">
        <v>844</v>
      </c>
      <c r="LU721" s="16" t="s">
        <v>843</v>
      </c>
      <c r="LV721" s="16" t="s">
        <v>843</v>
      </c>
      <c r="LW721" s="16" t="s">
        <v>843</v>
      </c>
      <c r="LX721" s="16" t="s">
        <v>1056</v>
      </c>
      <c r="LY721" s="16" t="s">
        <v>843</v>
      </c>
      <c r="LZ721" s="16" t="s">
        <v>843</v>
      </c>
      <c r="MA721" s="16" t="s">
        <v>843</v>
      </c>
      <c r="MB721" s="16" t="s">
        <v>843</v>
      </c>
      <c r="MC721" s="16" t="s">
        <v>843</v>
      </c>
      <c r="ME721" s="16" t="s">
        <v>11656</v>
      </c>
      <c r="MF721" s="16" t="s">
        <v>8847</v>
      </c>
      <c r="MG721" s="16" t="s">
        <v>1834</v>
      </c>
      <c r="MH721" s="16" t="s">
        <v>11668</v>
      </c>
      <c r="MI721" s="16" t="s">
        <v>11668</v>
      </c>
      <c r="MK721" s="16" t="s">
        <v>8957</v>
      </c>
      <c r="ML721" s="16" t="s">
        <v>1787</v>
      </c>
      <c r="MM721" s="16" t="s">
        <v>486</v>
      </c>
      <c r="MN721" s="16" t="s">
        <v>1798</v>
      </c>
      <c r="MO721" s="16" t="s">
        <v>1810</v>
      </c>
      <c r="MP721" s="16" t="s">
        <v>1827</v>
      </c>
      <c r="MR721" s="16" t="s">
        <v>474</v>
      </c>
      <c r="MS721" s="16" t="s">
        <v>12242</v>
      </c>
      <c r="MT721" s="16" t="s">
        <v>9015</v>
      </c>
      <c r="MU721" s="16" t="s">
        <v>817</v>
      </c>
      <c r="NC721" s="16" t="s">
        <v>486</v>
      </c>
      <c r="NE721" s="16" t="s">
        <v>486</v>
      </c>
      <c r="NG721" s="16" t="s">
        <v>1380</v>
      </c>
      <c r="NH721" s="16" t="s">
        <v>1912</v>
      </c>
      <c r="NI721" s="16" t="s">
        <v>11658</v>
      </c>
      <c r="NJ721" s="16" t="s">
        <v>11689</v>
      </c>
      <c r="NK721" s="16" t="s">
        <v>11690</v>
      </c>
      <c r="NR721" s="16" t="s">
        <v>445</v>
      </c>
      <c r="NS721" s="16" t="s">
        <v>462</v>
      </c>
      <c r="NT721" s="16" t="s">
        <v>478</v>
      </c>
      <c r="NU721" s="16">
        <v>1.1910000000000001</v>
      </c>
      <c r="NV721" s="16" t="s">
        <v>445</v>
      </c>
      <c r="NW721" s="16" t="s">
        <v>1180</v>
      </c>
      <c r="NX721" s="16" t="s">
        <v>1142</v>
      </c>
      <c r="OB721" s="16" t="s">
        <v>831</v>
      </c>
      <c r="OC721" s="16" t="s">
        <v>445</v>
      </c>
    </row>
    <row r="722" spans="1:394" x14ac:dyDescent="0.25">
      <c r="A722" s="16" t="s">
        <v>12308</v>
      </c>
      <c r="B722" s="16" t="s">
        <v>844</v>
      </c>
      <c r="C722" s="16" t="s">
        <v>972</v>
      </c>
      <c r="D722" s="16" t="s">
        <v>844</v>
      </c>
      <c r="E722" s="16" t="s">
        <v>843</v>
      </c>
      <c r="F722" s="16" t="s">
        <v>843</v>
      </c>
      <c r="G722" s="16" t="s">
        <v>843</v>
      </c>
      <c r="H722" s="16" t="s">
        <v>843</v>
      </c>
      <c r="I722" s="16" t="s">
        <v>843</v>
      </c>
      <c r="J722" s="16" t="s">
        <v>843</v>
      </c>
      <c r="K722" s="16" t="s">
        <v>843</v>
      </c>
      <c r="L722" s="16" t="s">
        <v>843</v>
      </c>
      <c r="M722" s="16" t="s">
        <v>843</v>
      </c>
      <c r="N722" s="16" t="s">
        <v>843</v>
      </c>
      <c r="O722" s="16" t="s">
        <v>843</v>
      </c>
      <c r="Q722" s="16" t="s">
        <v>844</v>
      </c>
      <c r="R722" s="16">
        <v>68</v>
      </c>
      <c r="T722" s="16" t="s">
        <v>470</v>
      </c>
      <c r="U722" s="16" t="s">
        <v>844</v>
      </c>
      <c r="V722" s="16" t="s">
        <v>843</v>
      </c>
      <c r="W722" s="16" t="s">
        <v>844</v>
      </c>
      <c r="X722" s="16" t="s">
        <v>843</v>
      </c>
      <c r="Y722" s="16" t="s">
        <v>843</v>
      </c>
      <c r="Z722" s="16" t="s">
        <v>843</v>
      </c>
      <c r="AA722" s="16" t="s">
        <v>843</v>
      </c>
      <c r="AB722" s="16" t="s">
        <v>843</v>
      </c>
      <c r="AC722" s="16" t="s">
        <v>843</v>
      </c>
      <c r="AD722" s="16" t="s">
        <v>867</v>
      </c>
      <c r="AF722" s="16" t="s">
        <v>11719</v>
      </c>
      <c r="AG722" s="16" t="s">
        <v>11808</v>
      </c>
      <c r="AH722" s="16" t="s">
        <v>844</v>
      </c>
      <c r="AI722" s="16" t="s">
        <v>844</v>
      </c>
      <c r="AJ722" s="16" t="s">
        <v>844</v>
      </c>
      <c r="AK722" s="16" t="s">
        <v>843</v>
      </c>
      <c r="AL722" s="16" t="s">
        <v>843</v>
      </c>
      <c r="AM722" s="16" t="s">
        <v>843</v>
      </c>
      <c r="AN722" s="16" t="s">
        <v>843</v>
      </c>
      <c r="AO722" s="16" t="s">
        <v>843</v>
      </c>
      <c r="AP722" s="16" t="s">
        <v>843</v>
      </c>
      <c r="AQ722" s="16" t="s">
        <v>843</v>
      </c>
      <c r="AR722" s="16" t="s">
        <v>4424</v>
      </c>
      <c r="AS722" s="16" t="s">
        <v>843</v>
      </c>
      <c r="AT722" s="16" t="s">
        <v>843</v>
      </c>
      <c r="AU722" s="16" t="s">
        <v>843</v>
      </c>
      <c r="AV722" s="16" t="s">
        <v>844</v>
      </c>
      <c r="AW722" s="16" t="s">
        <v>843</v>
      </c>
      <c r="AX722" s="16" t="s">
        <v>843</v>
      </c>
      <c r="AY722" s="16" t="s">
        <v>843</v>
      </c>
      <c r="BC722" s="16" t="s">
        <v>4437</v>
      </c>
      <c r="BF722" s="16" t="s">
        <v>843</v>
      </c>
      <c r="BI722" s="16" t="s">
        <v>7785</v>
      </c>
      <c r="BJ722" s="16" t="s">
        <v>843</v>
      </c>
      <c r="BK722" s="16" t="s">
        <v>843</v>
      </c>
      <c r="BL722" s="16" t="s">
        <v>843</v>
      </c>
      <c r="BM722" s="16" t="s">
        <v>843</v>
      </c>
      <c r="BN722" s="16" t="s">
        <v>843</v>
      </c>
      <c r="BO722" s="16" t="s">
        <v>844</v>
      </c>
      <c r="BP722" s="16" t="s">
        <v>843</v>
      </c>
      <c r="BQ722" s="16" t="s">
        <v>843</v>
      </c>
      <c r="DX722" s="16" t="s">
        <v>865</v>
      </c>
      <c r="ES722" s="16" t="s">
        <v>865</v>
      </c>
      <c r="EU722" s="16" t="s">
        <v>7813</v>
      </c>
      <c r="EV722" s="16" t="s">
        <v>865</v>
      </c>
      <c r="FF722" s="16" t="s">
        <v>7836</v>
      </c>
      <c r="HC722" s="16" t="s">
        <v>865</v>
      </c>
      <c r="JA722" s="16" t="s">
        <v>4813</v>
      </c>
      <c r="JB722" s="16" t="s">
        <v>865</v>
      </c>
      <c r="JC722" s="16" t="s">
        <v>865</v>
      </c>
      <c r="JD722" s="16" t="s">
        <v>865</v>
      </c>
      <c r="JE722" s="16" t="s">
        <v>865</v>
      </c>
      <c r="JF722" s="16" t="s">
        <v>865</v>
      </c>
      <c r="JG722" s="16" t="s">
        <v>843</v>
      </c>
      <c r="JH722" s="16" t="s">
        <v>4846</v>
      </c>
      <c r="KF722" s="16" t="s">
        <v>4926</v>
      </c>
      <c r="KI722" s="16" t="s">
        <v>4846</v>
      </c>
      <c r="KO722" s="16" t="s">
        <v>10496</v>
      </c>
      <c r="KP722" s="16" t="s">
        <v>10495</v>
      </c>
      <c r="KQ722" s="16" t="s">
        <v>8694</v>
      </c>
      <c r="KR722" s="16" t="s">
        <v>12309</v>
      </c>
      <c r="KS722" s="16" t="s">
        <v>10497</v>
      </c>
      <c r="KT722" s="16" t="s">
        <v>8696</v>
      </c>
      <c r="KU722" s="16" t="s">
        <v>844</v>
      </c>
      <c r="KV722" s="16" t="s">
        <v>8696</v>
      </c>
      <c r="KW722" s="16" t="s">
        <v>851</v>
      </c>
      <c r="KY722" s="16" t="s">
        <v>486</v>
      </c>
      <c r="LC722" s="16" t="s">
        <v>10879</v>
      </c>
      <c r="LF722" s="16" t="s">
        <v>11654</v>
      </c>
      <c r="LI722" s="16" t="s">
        <v>11655</v>
      </c>
      <c r="LJ722" s="16" t="s">
        <v>843</v>
      </c>
      <c r="LL722" s="16" t="s">
        <v>8711</v>
      </c>
      <c r="LM722" s="16" t="s">
        <v>8741</v>
      </c>
      <c r="LO722" s="16" t="s">
        <v>843</v>
      </c>
      <c r="LP722" s="16" t="s">
        <v>843</v>
      </c>
      <c r="LQ722" s="16" t="s">
        <v>844</v>
      </c>
      <c r="LR722" s="16" t="s">
        <v>844</v>
      </c>
      <c r="LS722" s="16" t="s">
        <v>844</v>
      </c>
      <c r="LT722" s="16" t="s">
        <v>844</v>
      </c>
      <c r="LU722" s="16" t="s">
        <v>1056</v>
      </c>
      <c r="LV722" s="16" t="s">
        <v>843</v>
      </c>
      <c r="LW722" s="16" t="s">
        <v>843</v>
      </c>
      <c r="LX722" s="16" t="s">
        <v>843</v>
      </c>
      <c r="LY722" s="16" t="s">
        <v>843</v>
      </c>
      <c r="LZ722" s="16" t="s">
        <v>843</v>
      </c>
      <c r="MA722" s="16" t="s">
        <v>843</v>
      </c>
      <c r="MB722" s="16" t="s">
        <v>843</v>
      </c>
      <c r="MC722" s="16" t="s">
        <v>843</v>
      </c>
      <c r="ME722" s="16" t="s">
        <v>11656</v>
      </c>
      <c r="MF722" s="16" t="s">
        <v>8847</v>
      </c>
      <c r="MO722" s="16" t="s">
        <v>1817</v>
      </c>
      <c r="MP722" s="16" t="s">
        <v>1824</v>
      </c>
      <c r="MR722" s="16" t="s">
        <v>470</v>
      </c>
      <c r="MS722" s="16" t="s">
        <v>12242</v>
      </c>
      <c r="MT722" s="16" t="s">
        <v>8957</v>
      </c>
      <c r="NC722" s="16" t="s">
        <v>486</v>
      </c>
      <c r="NE722" s="16" t="s">
        <v>486</v>
      </c>
      <c r="NG722" s="16" t="s">
        <v>1376</v>
      </c>
      <c r="NI722" s="16" t="s">
        <v>11658</v>
      </c>
      <c r="NR722" s="16" t="s">
        <v>878</v>
      </c>
      <c r="NS722" s="16" t="s">
        <v>462</v>
      </c>
      <c r="NT722" s="16" t="s">
        <v>478</v>
      </c>
      <c r="NU722" s="16">
        <v>1.1910000000000001</v>
      </c>
      <c r="NV722" s="16" t="s">
        <v>457</v>
      </c>
      <c r="NW722" s="16" t="s">
        <v>1177</v>
      </c>
      <c r="NX722" s="16" t="s">
        <v>1142</v>
      </c>
      <c r="OB722" s="16" t="s">
        <v>833</v>
      </c>
      <c r="OC722" s="16" t="s">
        <v>878</v>
      </c>
    </row>
    <row r="723" spans="1:394" x14ac:dyDescent="0.25">
      <c r="A723" s="16" t="s">
        <v>12310</v>
      </c>
      <c r="B723" s="16" t="s">
        <v>1056</v>
      </c>
      <c r="C723" s="16" t="s">
        <v>972</v>
      </c>
      <c r="D723" s="16" t="s">
        <v>844</v>
      </c>
      <c r="E723" s="16" t="s">
        <v>843</v>
      </c>
      <c r="F723" s="16" t="s">
        <v>843</v>
      </c>
      <c r="G723" s="16" t="s">
        <v>843</v>
      </c>
      <c r="H723" s="16" t="s">
        <v>843</v>
      </c>
      <c r="I723" s="16" t="s">
        <v>843</v>
      </c>
      <c r="J723" s="16" t="s">
        <v>843</v>
      </c>
      <c r="K723" s="16" t="s">
        <v>843</v>
      </c>
      <c r="L723" s="16" t="s">
        <v>843</v>
      </c>
      <c r="M723" s="16" t="s">
        <v>843</v>
      </c>
      <c r="N723" s="16" t="s">
        <v>843</v>
      </c>
      <c r="O723" s="16" t="s">
        <v>843</v>
      </c>
      <c r="Q723" s="16" t="s">
        <v>844</v>
      </c>
      <c r="R723" s="16">
        <v>70</v>
      </c>
      <c r="T723" s="16" t="s">
        <v>474</v>
      </c>
      <c r="U723" s="16" t="s">
        <v>843</v>
      </c>
      <c r="V723" s="16" t="s">
        <v>844</v>
      </c>
      <c r="W723" s="16" t="s">
        <v>843</v>
      </c>
      <c r="X723" s="16" t="s">
        <v>844</v>
      </c>
      <c r="Y723" s="16" t="s">
        <v>843</v>
      </c>
      <c r="Z723" s="16" t="s">
        <v>843</v>
      </c>
      <c r="AA723" s="16" t="s">
        <v>843</v>
      </c>
      <c r="AB723" s="16" t="s">
        <v>843</v>
      </c>
      <c r="AC723" s="16" t="s">
        <v>843</v>
      </c>
      <c r="AD723" s="16" t="s">
        <v>867</v>
      </c>
      <c r="AF723" s="16" t="s">
        <v>11821</v>
      </c>
      <c r="AG723" s="16" t="s">
        <v>11696</v>
      </c>
      <c r="AH723" s="16" t="s">
        <v>844</v>
      </c>
      <c r="AI723" s="16" t="s">
        <v>844</v>
      </c>
      <c r="AJ723" s="16" t="s">
        <v>844</v>
      </c>
      <c r="AK723" s="16" t="s">
        <v>843</v>
      </c>
      <c r="AL723" s="16" t="s">
        <v>843</v>
      </c>
      <c r="AM723" s="16" t="s">
        <v>844</v>
      </c>
      <c r="AN723" s="16" t="s">
        <v>843</v>
      </c>
      <c r="AO723" s="16" t="s">
        <v>843</v>
      </c>
      <c r="AP723" s="16" t="s">
        <v>843</v>
      </c>
      <c r="AQ723" s="16" t="s">
        <v>844</v>
      </c>
      <c r="AR723" s="16" t="s">
        <v>4415</v>
      </c>
      <c r="AS723" s="16" t="s">
        <v>844</v>
      </c>
      <c r="AT723" s="16" t="s">
        <v>843</v>
      </c>
      <c r="AU723" s="16" t="s">
        <v>843</v>
      </c>
      <c r="AV723" s="16" t="s">
        <v>843</v>
      </c>
      <c r="AW723" s="16" t="s">
        <v>843</v>
      </c>
      <c r="AX723" s="16" t="s">
        <v>843</v>
      </c>
      <c r="AY723" s="16" t="s">
        <v>843</v>
      </c>
      <c r="AZ723" s="16" t="s">
        <v>4437</v>
      </c>
      <c r="BF723" s="16" t="s">
        <v>844</v>
      </c>
      <c r="BI723" s="16" t="s">
        <v>7785</v>
      </c>
      <c r="BJ723" s="16" t="s">
        <v>843</v>
      </c>
      <c r="BK723" s="16" t="s">
        <v>843</v>
      </c>
      <c r="BL723" s="16" t="s">
        <v>843</v>
      </c>
      <c r="BM723" s="16" t="s">
        <v>843</v>
      </c>
      <c r="BN723" s="16" t="s">
        <v>843</v>
      </c>
      <c r="BO723" s="16" t="s">
        <v>844</v>
      </c>
      <c r="BP723" s="16" t="s">
        <v>843</v>
      </c>
      <c r="BQ723" s="16" t="s">
        <v>843</v>
      </c>
      <c r="DX723" s="16" t="s">
        <v>867</v>
      </c>
      <c r="DY723" s="16" t="s">
        <v>867</v>
      </c>
      <c r="ES723" s="16" t="s">
        <v>865</v>
      </c>
      <c r="EU723" s="16" t="s">
        <v>7813</v>
      </c>
      <c r="EV723" s="16" t="s">
        <v>865</v>
      </c>
      <c r="FF723" s="16" t="s">
        <v>7836</v>
      </c>
      <c r="HC723" s="16" t="s">
        <v>865</v>
      </c>
      <c r="JA723" s="16" t="s">
        <v>4813</v>
      </c>
      <c r="JB723" s="16" t="s">
        <v>865</v>
      </c>
      <c r="JC723" s="16" t="s">
        <v>865</v>
      </c>
      <c r="JD723" s="16" t="s">
        <v>865</v>
      </c>
      <c r="JE723" s="16" t="s">
        <v>865</v>
      </c>
      <c r="JF723" s="16" t="s">
        <v>865</v>
      </c>
      <c r="JG723" s="16" t="s">
        <v>843</v>
      </c>
      <c r="JH723" s="16" t="s">
        <v>4846</v>
      </c>
      <c r="KF723" s="16" t="s">
        <v>4926</v>
      </c>
      <c r="KI723" s="16" t="s">
        <v>4846</v>
      </c>
      <c r="KO723" s="16" t="s">
        <v>10496</v>
      </c>
      <c r="KP723" s="16" t="s">
        <v>10495</v>
      </c>
      <c r="KQ723" s="16" t="s">
        <v>8694</v>
      </c>
      <c r="KR723" s="16" t="s">
        <v>12311</v>
      </c>
      <c r="KS723" s="16" t="s">
        <v>10497</v>
      </c>
      <c r="KT723" s="16" t="s">
        <v>8696</v>
      </c>
      <c r="KU723" s="16" t="s">
        <v>844</v>
      </c>
      <c r="KV723" s="16" t="s">
        <v>8696</v>
      </c>
      <c r="KW723" s="16" t="s">
        <v>851</v>
      </c>
      <c r="KX723" s="16" t="s">
        <v>487</v>
      </c>
      <c r="KY723" s="16" t="s">
        <v>487</v>
      </c>
      <c r="KZ723" s="16" t="s">
        <v>487</v>
      </c>
      <c r="LC723" s="16" t="s">
        <v>10879</v>
      </c>
      <c r="LF723" s="16" t="s">
        <v>11654</v>
      </c>
      <c r="LI723" s="16" t="s">
        <v>11655</v>
      </c>
      <c r="LJ723" s="16" t="s">
        <v>843</v>
      </c>
      <c r="LL723" s="16" t="s">
        <v>8711</v>
      </c>
      <c r="LM723" s="16" t="s">
        <v>8741</v>
      </c>
      <c r="LO723" s="16" t="s">
        <v>843</v>
      </c>
      <c r="LP723" s="16" t="s">
        <v>843</v>
      </c>
      <c r="LQ723" s="16" t="s">
        <v>844</v>
      </c>
      <c r="LR723" s="16" t="s">
        <v>844</v>
      </c>
      <c r="LS723" s="16" t="s">
        <v>844</v>
      </c>
      <c r="LT723" s="16" t="s">
        <v>844</v>
      </c>
      <c r="LU723" s="16" t="s">
        <v>1056</v>
      </c>
      <c r="LV723" s="16" t="s">
        <v>843</v>
      </c>
      <c r="LW723" s="16" t="s">
        <v>843</v>
      </c>
      <c r="LX723" s="16" t="s">
        <v>843</v>
      </c>
      <c r="LY723" s="16" t="s">
        <v>843</v>
      </c>
      <c r="LZ723" s="16" t="s">
        <v>843</v>
      </c>
      <c r="MA723" s="16" t="s">
        <v>843</v>
      </c>
      <c r="MB723" s="16" t="s">
        <v>843</v>
      </c>
      <c r="MC723" s="16" t="s">
        <v>843</v>
      </c>
      <c r="ME723" s="16" t="s">
        <v>11656</v>
      </c>
      <c r="MF723" s="16" t="s">
        <v>8847</v>
      </c>
      <c r="MO723" s="16" t="s">
        <v>1817</v>
      </c>
      <c r="MP723" s="16" t="s">
        <v>1824</v>
      </c>
      <c r="MR723" s="16" t="s">
        <v>474</v>
      </c>
      <c r="MS723" s="16" t="s">
        <v>12242</v>
      </c>
      <c r="MT723" s="16" t="s">
        <v>8952</v>
      </c>
      <c r="NC723" s="16" t="s">
        <v>486</v>
      </c>
      <c r="NE723" s="16" t="s">
        <v>486</v>
      </c>
      <c r="NG723" s="16" t="s">
        <v>1376</v>
      </c>
      <c r="NI723" s="16" t="s">
        <v>11658</v>
      </c>
      <c r="NR723" s="16" t="s">
        <v>878</v>
      </c>
      <c r="NS723" s="16" t="s">
        <v>462</v>
      </c>
      <c r="NT723" s="16" t="s">
        <v>478</v>
      </c>
      <c r="NU723" s="16">
        <v>1.1910000000000001</v>
      </c>
      <c r="NV723" s="16" t="s">
        <v>457</v>
      </c>
      <c r="NW723" s="16" t="s">
        <v>1183</v>
      </c>
      <c r="NX723" s="16" t="s">
        <v>1142</v>
      </c>
      <c r="OB723" s="16" t="s">
        <v>833</v>
      </c>
      <c r="OC723" s="16" t="s">
        <v>878</v>
      </c>
    </row>
    <row r="724" spans="1:394" x14ac:dyDescent="0.25">
      <c r="A724" s="16" t="s">
        <v>12312</v>
      </c>
      <c r="B724" s="16" t="s">
        <v>844</v>
      </c>
      <c r="C724" s="16" t="s">
        <v>972</v>
      </c>
      <c r="D724" s="16" t="s">
        <v>844</v>
      </c>
      <c r="E724" s="16" t="s">
        <v>843</v>
      </c>
      <c r="F724" s="16" t="s">
        <v>843</v>
      </c>
      <c r="G724" s="16" t="s">
        <v>843</v>
      </c>
      <c r="H724" s="16" t="s">
        <v>843</v>
      </c>
      <c r="I724" s="16" t="s">
        <v>843</v>
      </c>
      <c r="J724" s="16" t="s">
        <v>843</v>
      </c>
      <c r="K724" s="16" t="s">
        <v>843</v>
      </c>
      <c r="L724" s="16" t="s">
        <v>843</v>
      </c>
      <c r="M724" s="16" t="s">
        <v>843</v>
      </c>
      <c r="N724" s="16" t="s">
        <v>843</v>
      </c>
      <c r="O724" s="16" t="s">
        <v>843</v>
      </c>
      <c r="Q724" s="16" t="s">
        <v>844</v>
      </c>
      <c r="R724" s="16">
        <v>37</v>
      </c>
      <c r="T724" s="16" t="s">
        <v>470</v>
      </c>
      <c r="U724" s="16" t="s">
        <v>844</v>
      </c>
      <c r="V724" s="16" t="s">
        <v>843</v>
      </c>
      <c r="W724" s="16" t="s">
        <v>844</v>
      </c>
      <c r="X724" s="16" t="s">
        <v>843</v>
      </c>
      <c r="Y724" s="16" t="s">
        <v>843</v>
      </c>
      <c r="Z724" s="16" t="s">
        <v>843</v>
      </c>
      <c r="AA724" s="16" t="s">
        <v>843</v>
      </c>
      <c r="AB724" s="16" t="s">
        <v>844</v>
      </c>
      <c r="AC724" s="16" t="s">
        <v>843</v>
      </c>
      <c r="AD724" s="16" t="s">
        <v>867</v>
      </c>
      <c r="AF724" s="16" t="s">
        <v>11821</v>
      </c>
      <c r="AG724" s="16" t="s">
        <v>11652</v>
      </c>
      <c r="AH724" s="16" t="s">
        <v>844</v>
      </c>
      <c r="AI724" s="16" t="s">
        <v>843</v>
      </c>
      <c r="AJ724" s="16" t="s">
        <v>844</v>
      </c>
      <c r="AK724" s="16" t="s">
        <v>843</v>
      </c>
      <c r="AL724" s="16" t="s">
        <v>844</v>
      </c>
      <c r="AM724" s="16" t="s">
        <v>844</v>
      </c>
      <c r="AN724" s="16" t="s">
        <v>843</v>
      </c>
      <c r="AO724" s="16" t="s">
        <v>843</v>
      </c>
      <c r="AP724" s="16" t="s">
        <v>843</v>
      </c>
      <c r="AQ724" s="16" t="s">
        <v>844</v>
      </c>
      <c r="AR724" s="16" t="s">
        <v>4433</v>
      </c>
      <c r="AS724" s="16" t="s">
        <v>843</v>
      </c>
      <c r="AT724" s="16" t="s">
        <v>843</v>
      </c>
      <c r="AU724" s="16" t="s">
        <v>843</v>
      </c>
      <c r="AV724" s="16" t="s">
        <v>843</v>
      </c>
      <c r="AW724" s="16" t="s">
        <v>843</v>
      </c>
      <c r="AX724" s="16" t="s">
        <v>843</v>
      </c>
      <c r="AY724" s="16" t="s">
        <v>844</v>
      </c>
      <c r="BF724" s="16" t="s">
        <v>844</v>
      </c>
      <c r="BH724" s="16" t="s">
        <v>7383</v>
      </c>
      <c r="BI724" s="16" t="s">
        <v>7773</v>
      </c>
      <c r="BJ724" s="16" t="s">
        <v>843</v>
      </c>
      <c r="BK724" s="16" t="s">
        <v>844</v>
      </c>
      <c r="BL724" s="16" t="s">
        <v>843</v>
      </c>
      <c r="BM724" s="16" t="s">
        <v>843</v>
      </c>
      <c r="BN724" s="16" t="s">
        <v>843</v>
      </c>
      <c r="BO724" s="16" t="s">
        <v>843</v>
      </c>
      <c r="BP724" s="16" t="s">
        <v>843</v>
      </c>
      <c r="BQ724" s="16" t="s">
        <v>843</v>
      </c>
      <c r="BR724" s="16" t="s">
        <v>7790</v>
      </c>
      <c r="BS724" s="16" t="s">
        <v>844</v>
      </c>
      <c r="BT724" s="16" t="s">
        <v>843</v>
      </c>
      <c r="BU724" s="16" t="s">
        <v>843</v>
      </c>
      <c r="BV724" s="16" t="s">
        <v>843</v>
      </c>
      <c r="BW724" s="16" t="s">
        <v>843</v>
      </c>
      <c r="BX724" s="16" t="s">
        <v>843</v>
      </c>
      <c r="BY724" s="16" t="s">
        <v>843</v>
      </c>
      <c r="BZ724" s="16" t="s">
        <v>843</v>
      </c>
      <c r="CA724" s="16" t="s">
        <v>843</v>
      </c>
      <c r="DX724" s="16" t="s">
        <v>867</v>
      </c>
      <c r="DY724" s="16" t="s">
        <v>867</v>
      </c>
      <c r="ES724" s="16" t="s">
        <v>867</v>
      </c>
      <c r="EU724" s="16" t="s">
        <v>7813</v>
      </c>
      <c r="EV724" s="16" t="s">
        <v>865</v>
      </c>
      <c r="FT724" s="16" t="s">
        <v>865</v>
      </c>
      <c r="HC724" s="16" t="s">
        <v>865</v>
      </c>
      <c r="JA724" s="16" t="s">
        <v>4816</v>
      </c>
      <c r="JB724" s="16" t="s">
        <v>865</v>
      </c>
      <c r="JC724" s="16" t="s">
        <v>865</v>
      </c>
      <c r="JD724" s="16" t="s">
        <v>865</v>
      </c>
      <c r="JE724" s="16" t="s">
        <v>865</v>
      </c>
      <c r="JF724" s="16" t="s">
        <v>865</v>
      </c>
      <c r="JG724" s="16" t="s">
        <v>1056</v>
      </c>
      <c r="JH724" s="16" t="s">
        <v>7577</v>
      </c>
      <c r="JJ724" s="16" t="s">
        <v>865</v>
      </c>
      <c r="KF724" s="16" t="s">
        <v>4926</v>
      </c>
      <c r="KI724" s="16" t="s">
        <v>4843</v>
      </c>
      <c r="KO724" s="16" t="s">
        <v>10501</v>
      </c>
      <c r="KP724" s="16" t="s">
        <v>10500</v>
      </c>
      <c r="KQ724" s="16" t="s">
        <v>8694</v>
      </c>
      <c r="KR724" s="16" t="s">
        <v>12313</v>
      </c>
      <c r="KS724" s="16" t="s">
        <v>10502</v>
      </c>
      <c r="KT724" s="16" t="s">
        <v>8696</v>
      </c>
      <c r="KU724" s="16" t="s">
        <v>844</v>
      </c>
      <c r="KV724" s="16" t="s">
        <v>8696</v>
      </c>
      <c r="KW724" s="16" t="s">
        <v>851</v>
      </c>
      <c r="KX724" s="16" t="s">
        <v>487</v>
      </c>
      <c r="KY724" s="16" t="s">
        <v>487</v>
      </c>
      <c r="KZ724" s="16" t="s">
        <v>487</v>
      </c>
      <c r="LC724" s="16" t="s">
        <v>10879</v>
      </c>
      <c r="LF724" s="16" t="s">
        <v>11654</v>
      </c>
      <c r="LI724" s="16" t="s">
        <v>11655</v>
      </c>
      <c r="LJ724" s="16" t="s">
        <v>843</v>
      </c>
      <c r="LL724" s="16" t="s">
        <v>8711</v>
      </c>
      <c r="LM724" s="16" t="s">
        <v>8741</v>
      </c>
      <c r="LO724" s="16" t="s">
        <v>1056</v>
      </c>
      <c r="LP724" s="16" t="s">
        <v>844</v>
      </c>
      <c r="LQ724" s="16" t="s">
        <v>1056</v>
      </c>
      <c r="LR724" s="16" t="s">
        <v>844</v>
      </c>
      <c r="LS724" s="16" t="s">
        <v>844</v>
      </c>
      <c r="LT724" s="16" t="s">
        <v>843</v>
      </c>
      <c r="LU724" s="16" t="s">
        <v>843</v>
      </c>
      <c r="LV724" s="16" t="s">
        <v>843</v>
      </c>
      <c r="LW724" s="16" t="s">
        <v>844</v>
      </c>
      <c r="LX724" s="16" t="s">
        <v>843</v>
      </c>
      <c r="LY724" s="16" t="s">
        <v>843</v>
      </c>
      <c r="LZ724" s="16" t="s">
        <v>843</v>
      </c>
      <c r="MA724" s="16" t="s">
        <v>844</v>
      </c>
      <c r="MB724" s="16" t="s">
        <v>843</v>
      </c>
      <c r="MC724" s="16" t="s">
        <v>844</v>
      </c>
      <c r="ME724" s="16" t="s">
        <v>11656</v>
      </c>
      <c r="MF724" s="16" t="s">
        <v>8847</v>
      </c>
      <c r="MO724" s="16" t="s">
        <v>1817</v>
      </c>
      <c r="MP724" s="16" t="s">
        <v>13846</v>
      </c>
      <c r="MR724" s="16" t="s">
        <v>470</v>
      </c>
      <c r="MS724" s="16" t="s">
        <v>12314</v>
      </c>
      <c r="MT724" s="16" t="s">
        <v>8952</v>
      </c>
      <c r="MU724" s="16" t="s">
        <v>817</v>
      </c>
      <c r="NC724" s="16" t="s">
        <v>487</v>
      </c>
      <c r="ND724" s="16" t="s">
        <v>486</v>
      </c>
      <c r="NE724" s="16" t="s">
        <v>486</v>
      </c>
      <c r="NG724" s="16" t="s">
        <v>1380</v>
      </c>
      <c r="NI724" s="16" t="s">
        <v>11658</v>
      </c>
      <c r="NR724" s="16" t="s">
        <v>451</v>
      </c>
      <c r="NS724" s="16" t="s">
        <v>462</v>
      </c>
      <c r="NT724" s="16" t="s">
        <v>478</v>
      </c>
      <c r="NU724" s="16">
        <v>1.1910000000000001</v>
      </c>
      <c r="NV724" s="16" t="s">
        <v>451</v>
      </c>
      <c r="NW724" s="16" t="s">
        <v>1175</v>
      </c>
      <c r="NX724" s="16" t="s">
        <v>1142</v>
      </c>
      <c r="OB724" s="16" t="s">
        <v>833</v>
      </c>
      <c r="OC724" s="16" t="s">
        <v>451</v>
      </c>
    </row>
    <row r="725" spans="1:394" x14ac:dyDescent="0.25">
      <c r="A725" s="16" t="s">
        <v>12315</v>
      </c>
      <c r="B725" s="16" t="s">
        <v>1056</v>
      </c>
      <c r="C725" s="16" t="s">
        <v>972</v>
      </c>
      <c r="D725" s="16" t="s">
        <v>844</v>
      </c>
      <c r="E725" s="16" t="s">
        <v>843</v>
      </c>
      <c r="F725" s="16" t="s">
        <v>843</v>
      </c>
      <c r="G725" s="16" t="s">
        <v>843</v>
      </c>
      <c r="H725" s="16" t="s">
        <v>843</v>
      </c>
      <c r="I725" s="16" t="s">
        <v>843</v>
      </c>
      <c r="J725" s="16" t="s">
        <v>843</v>
      </c>
      <c r="K725" s="16" t="s">
        <v>843</v>
      </c>
      <c r="L725" s="16" t="s">
        <v>843</v>
      </c>
      <c r="M725" s="16" t="s">
        <v>843</v>
      </c>
      <c r="N725" s="16" t="s">
        <v>843</v>
      </c>
      <c r="O725" s="16" t="s">
        <v>843</v>
      </c>
      <c r="Q725" s="16" t="s">
        <v>844</v>
      </c>
      <c r="R725" s="16">
        <v>14</v>
      </c>
      <c r="T725" s="16" t="s">
        <v>470</v>
      </c>
      <c r="U725" s="16" t="s">
        <v>844</v>
      </c>
      <c r="V725" s="16" t="s">
        <v>843</v>
      </c>
      <c r="W725" s="16" t="s">
        <v>843</v>
      </c>
      <c r="X725" s="16" t="s">
        <v>843</v>
      </c>
      <c r="Y725" s="16" t="s">
        <v>844</v>
      </c>
      <c r="Z725" s="16" t="s">
        <v>843</v>
      </c>
      <c r="AA725" s="16" t="s">
        <v>843</v>
      </c>
      <c r="AB725" s="16" t="s">
        <v>844</v>
      </c>
      <c r="AC725" s="16" t="s">
        <v>844</v>
      </c>
      <c r="AF725" s="16" t="s">
        <v>11821</v>
      </c>
      <c r="AG725" s="16" t="s">
        <v>11710</v>
      </c>
      <c r="AH725" s="16" t="s">
        <v>844</v>
      </c>
      <c r="AI725" s="16" t="s">
        <v>843</v>
      </c>
      <c r="AJ725" s="16" t="s">
        <v>843</v>
      </c>
      <c r="AK725" s="16" t="s">
        <v>843</v>
      </c>
      <c r="AL725" s="16" t="s">
        <v>844</v>
      </c>
      <c r="AM725" s="16" t="s">
        <v>844</v>
      </c>
      <c r="AN725" s="16" t="s">
        <v>843</v>
      </c>
      <c r="AO725" s="16" t="s">
        <v>843</v>
      </c>
      <c r="AP725" s="16" t="s">
        <v>843</v>
      </c>
      <c r="AQ725" s="16" t="s">
        <v>844</v>
      </c>
      <c r="AR725" s="16" t="s">
        <v>4415</v>
      </c>
      <c r="AS725" s="16" t="s">
        <v>844</v>
      </c>
      <c r="AT725" s="16" t="s">
        <v>843</v>
      </c>
      <c r="AU725" s="16" t="s">
        <v>843</v>
      </c>
      <c r="AV725" s="16" t="s">
        <v>843</v>
      </c>
      <c r="AW725" s="16" t="s">
        <v>843</v>
      </c>
      <c r="AX725" s="16" t="s">
        <v>843</v>
      </c>
      <c r="AY725" s="16" t="s">
        <v>843</v>
      </c>
      <c r="AZ725" s="16" t="s">
        <v>4437</v>
      </c>
      <c r="BF725" s="16" t="s">
        <v>844</v>
      </c>
      <c r="BH725" s="16" t="s">
        <v>7383</v>
      </c>
      <c r="BI725" s="16" t="s">
        <v>7785</v>
      </c>
      <c r="BJ725" s="16" t="s">
        <v>843</v>
      </c>
      <c r="BK725" s="16" t="s">
        <v>843</v>
      </c>
      <c r="BL725" s="16" t="s">
        <v>843</v>
      </c>
      <c r="BM725" s="16" t="s">
        <v>843</v>
      </c>
      <c r="BN725" s="16" t="s">
        <v>843</v>
      </c>
      <c r="BO725" s="16" t="s">
        <v>844</v>
      </c>
      <c r="BP725" s="16" t="s">
        <v>843</v>
      </c>
      <c r="BQ725" s="16" t="s">
        <v>843</v>
      </c>
      <c r="CC725" s="16" t="s">
        <v>865</v>
      </c>
      <c r="CF725" s="16" t="s">
        <v>7130</v>
      </c>
      <c r="CG725" s="16" t="s">
        <v>844</v>
      </c>
      <c r="CH725" s="16" t="s">
        <v>843</v>
      </c>
      <c r="CI725" s="16" t="s">
        <v>843</v>
      </c>
      <c r="CJ725" s="16" t="s">
        <v>843</v>
      </c>
      <c r="CK725" s="16" t="s">
        <v>843</v>
      </c>
      <c r="CL725" s="16" t="s">
        <v>843</v>
      </c>
      <c r="CM725" s="16" t="s">
        <v>843</v>
      </c>
      <c r="CN725" s="16" t="s">
        <v>843</v>
      </c>
      <c r="CO725" s="16" t="s">
        <v>843</v>
      </c>
      <c r="CP725" s="16" t="s">
        <v>843</v>
      </c>
      <c r="CQ725" s="16" t="s">
        <v>843</v>
      </c>
      <c r="CR725" s="16" t="s">
        <v>843</v>
      </c>
      <c r="CS725" s="16" t="s">
        <v>843</v>
      </c>
      <c r="CT725" s="16" t="s">
        <v>843</v>
      </c>
      <c r="CU725" s="16" t="s">
        <v>843</v>
      </c>
      <c r="CV725" s="16" t="s">
        <v>843</v>
      </c>
      <c r="CW725" s="16" t="s">
        <v>843</v>
      </c>
      <c r="CX725" s="16" t="s">
        <v>843</v>
      </c>
      <c r="CY725" s="16" t="s">
        <v>843</v>
      </c>
      <c r="CZ725" s="16" t="s">
        <v>843</v>
      </c>
      <c r="DA725" s="16" t="s">
        <v>843</v>
      </c>
      <c r="DB725" s="16" t="s">
        <v>843</v>
      </c>
      <c r="DC725" s="16" t="s">
        <v>843</v>
      </c>
      <c r="DD725" s="16" t="s">
        <v>843</v>
      </c>
      <c r="DE725" s="16" t="s">
        <v>843</v>
      </c>
      <c r="DF725" s="16" t="s">
        <v>843</v>
      </c>
      <c r="DG725" s="16" t="s">
        <v>843</v>
      </c>
      <c r="DH725" s="16" t="s">
        <v>843</v>
      </c>
      <c r="DI725" s="16" t="s">
        <v>843</v>
      </c>
      <c r="DJ725" s="16" t="s">
        <v>843</v>
      </c>
      <c r="DK725" s="16" t="s">
        <v>843</v>
      </c>
      <c r="DL725" s="16" t="s">
        <v>843</v>
      </c>
      <c r="DQ725" s="16" t="s">
        <v>7226</v>
      </c>
      <c r="DR725" s="16" t="s">
        <v>867</v>
      </c>
      <c r="DS725" s="16" t="s">
        <v>7321</v>
      </c>
      <c r="DX725" s="16" t="s">
        <v>865</v>
      </c>
      <c r="ES725" s="16" t="s">
        <v>865</v>
      </c>
      <c r="EU725" s="16" t="s">
        <v>7813</v>
      </c>
      <c r="EV725" s="16" t="s">
        <v>865</v>
      </c>
      <c r="FT725" s="16" t="s">
        <v>865</v>
      </c>
      <c r="HC725" s="16" t="s">
        <v>865</v>
      </c>
      <c r="KO725" s="16" t="s">
        <v>10501</v>
      </c>
      <c r="KP725" s="16" t="s">
        <v>10500</v>
      </c>
      <c r="KQ725" s="16" t="s">
        <v>8694</v>
      </c>
      <c r="KR725" s="16" t="s">
        <v>12316</v>
      </c>
      <c r="KS725" s="16" t="s">
        <v>10502</v>
      </c>
      <c r="KT725" s="16" t="s">
        <v>8696</v>
      </c>
      <c r="KU725" s="16" t="s">
        <v>844</v>
      </c>
      <c r="KV725" s="16" t="s">
        <v>8696</v>
      </c>
      <c r="KW725" s="16" t="s">
        <v>851</v>
      </c>
      <c r="KY725" s="16" t="s">
        <v>486</v>
      </c>
      <c r="LA725" s="16" t="s">
        <v>11697</v>
      </c>
      <c r="LC725" s="16" t="s">
        <v>10879</v>
      </c>
      <c r="LD725" s="16" t="s">
        <v>11698</v>
      </c>
      <c r="LE725" s="16" t="s">
        <v>11693</v>
      </c>
      <c r="LF725" s="16" t="s">
        <v>11654</v>
      </c>
      <c r="LI725" s="16" t="s">
        <v>11655</v>
      </c>
      <c r="LM725" s="16" t="s">
        <v>8741</v>
      </c>
      <c r="LO725" s="16" t="s">
        <v>1056</v>
      </c>
      <c r="LP725" s="16" t="s">
        <v>844</v>
      </c>
      <c r="LQ725" s="16" t="s">
        <v>1056</v>
      </c>
      <c r="LR725" s="16" t="s">
        <v>844</v>
      </c>
      <c r="LS725" s="16" t="s">
        <v>844</v>
      </c>
      <c r="LT725" s="16" t="s">
        <v>843</v>
      </c>
      <c r="LU725" s="16" t="s">
        <v>843</v>
      </c>
      <c r="LV725" s="16" t="s">
        <v>843</v>
      </c>
      <c r="LW725" s="16" t="s">
        <v>844</v>
      </c>
      <c r="LX725" s="16" t="s">
        <v>843</v>
      </c>
      <c r="LY725" s="16" t="s">
        <v>843</v>
      </c>
      <c r="LZ725" s="16" t="s">
        <v>843</v>
      </c>
      <c r="MA725" s="16" t="s">
        <v>844</v>
      </c>
      <c r="MB725" s="16" t="s">
        <v>843</v>
      </c>
      <c r="MC725" s="16" t="s">
        <v>844</v>
      </c>
      <c r="MD725" s="16" t="s">
        <v>11699</v>
      </c>
      <c r="ME725" s="16" t="s">
        <v>11677</v>
      </c>
      <c r="MF725" s="16" t="s">
        <v>8847</v>
      </c>
      <c r="MR725" s="16" t="s">
        <v>470</v>
      </c>
      <c r="MS725" s="16" t="s">
        <v>12314</v>
      </c>
      <c r="MT725" s="16" t="s">
        <v>8952</v>
      </c>
      <c r="MU725" s="16" t="s">
        <v>817</v>
      </c>
      <c r="MV725" s="16" t="s">
        <v>486</v>
      </c>
      <c r="MZ725" s="16" t="s">
        <v>486</v>
      </c>
      <c r="NA725" s="16" t="s">
        <v>487</v>
      </c>
      <c r="NB725" s="16" t="s">
        <v>1344</v>
      </c>
      <c r="NC725" s="16" t="s">
        <v>486</v>
      </c>
      <c r="ND725" s="16" t="s">
        <v>486</v>
      </c>
      <c r="NE725" s="16" t="s">
        <v>486</v>
      </c>
      <c r="NI725" s="16" t="s">
        <v>11658</v>
      </c>
      <c r="NL725" s="16" t="s">
        <v>843</v>
      </c>
      <c r="NS725" s="16" t="s">
        <v>462</v>
      </c>
      <c r="NT725" s="16" t="s">
        <v>478</v>
      </c>
      <c r="NU725" s="16">
        <v>1.1910000000000001</v>
      </c>
      <c r="NV725" s="16" t="s">
        <v>824</v>
      </c>
      <c r="NW725" s="16" t="s">
        <v>1173</v>
      </c>
      <c r="NX725" s="16" t="s">
        <v>1142</v>
      </c>
      <c r="NY725" s="16" t="s">
        <v>824</v>
      </c>
      <c r="NZ725" s="16" t="s">
        <v>929</v>
      </c>
      <c r="OA725" s="16" t="s">
        <v>486</v>
      </c>
    </row>
    <row r="726" spans="1:394" x14ac:dyDescent="0.25">
      <c r="A726" s="16" t="s">
        <v>12317</v>
      </c>
      <c r="B726" s="16" t="s">
        <v>8732</v>
      </c>
      <c r="C726" s="16" t="s">
        <v>972</v>
      </c>
      <c r="D726" s="16" t="s">
        <v>844</v>
      </c>
      <c r="E726" s="16" t="s">
        <v>843</v>
      </c>
      <c r="F726" s="16" t="s">
        <v>843</v>
      </c>
      <c r="G726" s="16" t="s">
        <v>843</v>
      </c>
      <c r="H726" s="16" t="s">
        <v>843</v>
      </c>
      <c r="I726" s="16" t="s">
        <v>843</v>
      </c>
      <c r="J726" s="16" t="s">
        <v>843</v>
      </c>
      <c r="K726" s="16" t="s">
        <v>843</v>
      </c>
      <c r="L726" s="16" t="s">
        <v>843</v>
      </c>
      <c r="M726" s="16" t="s">
        <v>843</v>
      </c>
      <c r="N726" s="16" t="s">
        <v>843</v>
      </c>
      <c r="O726" s="16" t="s">
        <v>843</v>
      </c>
      <c r="Q726" s="16" t="s">
        <v>844</v>
      </c>
      <c r="R726" s="16">
        <v>11</v>
      </c>
      <c r="T726" s="16" t="s">
        <v>474</v>
      </c>
      <c r="U726" s="16" t="s">
        <v>843</v>
      </c>
      <c r="V726" s="16" t="s">
        <v>844</v>
      </c>
      <c r="W726" s="16" t="s">
        <v>843</v>
      </c>
      <c r="X726" s="16" t="s">
        <v>843</v>
      </c>
      <c r="Y726" s="16" t="s">
        <v>843</v>
      </c>
      <c r="Z726" s="16" t="s">
        <v>844</v>
      </c>
      <c r="AA726" s="16" t="s">
        <v>843</v>
      </c>
      <c r="AB726" s="16" t="s">
        <v>843</v>
      </c>
      <c r="AC726" s="16" t="s">
        <v>844</v>
      </c>
      <c r="AF726" s="16" t="s">
        <v>11821</v>
      </c>
      <c r="AG726" s="16" t="s">
        <v>11708</v>
      </c>
      <c r="AH726" s="16" t="s">
        <v>843</v>
      </c>
      <c r="AI726" s="16" t="s">
        <v>843</v>
      </c>
      <c r="AJ726" s="16" t="s">
        <v>843</v>
      </c>
      <c r="AK726" s="16" t="s">
        <v>843</v>
      </c>
      <c r="AL726" s="16" t="s">
        <v>844</v>
      </c>
      <c r="AM726" s="16" t="s">
        <v>844</v>
      </c>
      <c r="AN726" s="16" t="s">
        <v>843</v>
      </c>
      <c r="AO726" s="16" t="s">
        <v>843</v>
      </c>
      <c r="AP726" s="16" t="s">
        <v>843</v>
      </c>
      <c r="AQ726" s="16" t="s">
        <v>844</v>
      </c>
      <c r="AR726" s="16" t="s">
        <v>4433</v>
      </c>
      <c r="AS726" s="16" t="s">
        <v>843</v>
      </c>
      <c r="AT726" s="16" t="s">
        <v>843</v>
      </c>
      <c r="AU726" s="16" t="s">
        <v>843</v>
      </c>
      <c r="AV726" s="16" t="s">
        <v>843</v>
      </c>
      <c r="AW726" s="16" t="s">
        <v>843</v>
      </c>
      <c r="AX726" s="16" t="s">
        <v>843</v>
      </c>
      <c r="AY726" s="16" t="s">
        <v>844</v>
      </c>
      <c r="BF726" s="16" t="s">
        <v>844</v>
      </c>
      <c r="BI726" s="16" t="s">
        <v>7785</v>
      </c>
      <c r="BJ726" s="16" t="s">
        <v>843</v>
      </c>
      <c r="BK726" s="16" t="s">
        <v>843</v>
      </c>
      <c r="BL726" s="16" t="s">
        <v>843</v>
      </c>
      <c r="BM726" s="16" t="s">
        <v>843</v>
      </c>
      <c r="BN726" s="16" t="s">
        <v>843</v>
      </c>
      <c r="BO726" s="16" t="s">
        <v>844</v>
      </c>
      <c r="BP726" s="16" t="s">
        <v>843</v>
      </c>
      <c r="BQ726" s="16" t="s">
        <v>843</v>
      </c>
      <c r="CC726" s="16" t="s">
        <v>865</v>
      </c>
      <c r="CF726" s="16" t="s">
        <v>7130</v>
      </c>
      <c r="CG726" s="16" t="s">
        <v>844</v>
      </c>
      <c r="CH726" s="16" t="s">
        <v>843</v>
      </c>
      <c r="CI726" s="16" t="s">
        <v>843</v>
      </c>
      <c r="CJ726" s="16" t="s">
        <v>843</v>
      </c>
      <c r="CK726" s="16" t="s">
        <v>843</v>
      </c>
      <c r="CL726" s="16" t="s">
        <v>843</v>
      </c>
      <c r="CM726" s="16" t="s">
        <v>843</v>
      </c>
      <c r="CN726" s="16" t="s">
        <v>843</v>
      </c>
      <c r="CO726" s="16" t="s">
        <v>843</v>
      </c>
      <c r="CP726" s="16" t="s">
        <v>843</v>
      </c>
      <c r="CQ726" s="16" t="s">
        <v>843</v>
      </c>
      <c r="CR726" s="16" t="s">
        <v>843</v>
      </c>
      <c r="CS726" s="16" t="s">
        <v>843</v>
      </c>
      <c r="CT726" s="16" t="s">
        <v>843</v>
      </c>
      <c r="CU726" s="16" t="s">
        <v>843</v>
      </c>
      <c r="CV726" s="16" t="s">
        <v>843</v>
      </c>
      <c r="CW726" s="16" t="s">
        <v>843</v>
      </c>
      <c r="CX726" s="16" t="s">
        <v>843</v>
      </c>
      <c r="CY726" s="16" t="s">
        <v>843</v>
      </c>
      <c r="CZ726" s="16" t="s">
        <v>843</v>
      </c>
      <c r="DA726" s="16" t="s">
        <v>843</v>
      </c>
      <c r="DB726" s="16" t="s">
        <v>843</v>
      </c>
      <c r="DC726" s="16" t="s">
        <v>843</v>
      </c>
      <c r="DD726" s="16" t="s">
        <v>843</v>
      </c>
      <c r="DE726" s="16" t="s">
        <v>843</v>
      </c>
      <c r="DF726" s="16" t="s">
        <v>843</v>
      </c>
      <c r="DG726" s="16" t="s">
        <v>843</v>
      </c>
      <c r="DH726" s="16" t="s">
        <v>843</v>
      </c>
      <c r="DI726" s="16" t="s">
        <v>843</v>
      </c>
      <c r="DJ726" s="16" t="s">
        <v>843</v>
      </c>
      <c r="DK726" s="16" t="s">
        <v>843</v>
      </c>
      <c r="DL726" s="16" t="s">
        <v>843</v>
      </c>
      <c r="DQ726" s="16" t="s">
        <v>7226</v>
      </c>
      <c r="DR726" s="16" t="s">
        <v>867</v>
      </c>
      <c r="DS726" s="16" t="s">
        <v>7321</v>
      </c>
      <c r="DX726" s="16" t="s">
        <v>867</v>
      </c>
      <c r="DY726" s="16" t="s">
        <v>867</v>
      </c>
      <c r="ES726" s="16" t="s">
        <v>865</v>
      </c>
      <c r="EU726" s="16" t="s">
        <v>7810</v>
      </c>
      <c r="EV726" s="16" t="s">
        <v>865</v>
      </c>
      <c r="HC726" s="16" t="s">
        <v>865</v>
      </c>
      <c r="KO726" s="16" t="s">
        <v>10501</v>
      </c>
      <c r="KP726" s="16" t="s">
        <v>10500</v>
      </c>
      <c r="KQ726" s="16" t="s">
        <v>8694</v>
      </c>
      <c r="KR726" s="16" t="s">
        <v>12318</v>
      </c>
      <c r="KS726" s="16" t="s">
        <v>10502</v>
      </c>
      <c r="KT726" s="16" t="s">
        <v>8696</v>
      </c>
      <c r="KU726" s="16" t="s">
        <v>844</v>
      </c>
      <c r="KV726" s="16" t="s">
        <v>8696</v>
      </c>
      <c r="KW726" s="16" t="s">
        <v>851</v>
      </c>
      <c r="KX726" s="16" t="s">
        <v>487</v>
      </c>
      <c r="KY726" s="16" t="s">
        <v>487</v>
      </c>
      <c r="KZ726" s="16" t="s">
        <v>487</v>
      </c>
      <c r="LA726" s="16" t="s">
        <v>11697</v>
      </c>
      <c r="LC726" s="16" t="s">
        <v>10879</v>
      </c>
      <c r="LD726" s="16" t="s">
        <v>11698</v>
      </c>
      <c r="LE726" s="16" t="s">
        <v>11693</v>
      </c>
      <c r="LF726" s="16" t="s">
        <v>11654</v>
      </c>
      <c r="LI726" s="16" t="s">
        <v>11655</v>
      </c>
      <c r="LM726" s="16" t="s">
        <v>8741</v>
      </c>
      <c r="LO726" s="16" t="s">
        <v>1056</v>
      </c>
      <c r="LP726" s="16" t="s">
        <v>844</v>
      </c>
      <c r="LQ726" s="16" t="s">
        <v>1056</v>
      </c>
      <c r="LR726" s="16" t="s">
        <v>844</v>
      </c>
      <c r="LS726" s="16" t="s">
        <v>844</v>
      </c>
      <c r="LT726" s="16" t="s">
        <v>843</v>
      </c>
      <c r="LU726" s="16" t="s">
        <v>843</v>
      </c>
      <c r="LV726" s="16" t="s">
        <v>843</v>
      </c>
      <c r="LW726" s="16" t="s">
        <v>844</v>
      </c>
      <c r="LX726" s="16" t="s">
        <v>843</v>
      </c>
      <c r="LY726" s="16" t="s">
        <v>843</v>
      </c>
      <c r="LZ726" s="16" t="s">
        <v>843</v>
      </c>
      <c r="MA726" s="16" t="s">
        <v>844</v>
      </c>
      <c r="MB726" s="16" t="s">
        <v>843</v>
      </c>
      <c r="MC726" s="16" t="s">
        <v>844</v>
      </c>
      <c r="MD726" s="16" t="s">
        <v>11699</v>
      </c>
      <c r="ME726" s="16" t="s">
        <v>11677</v>
      </c>
      <c r="MF726" s="16" t="s">
        <v>8847</v>
      </c>
      <c r="MR726" s="16" t="s">
        <v>474</v>
      </c>
      <c r="MS726" s="16" t="s">
        <v>12314</v>
      </c>
      <c r="MT726" s="16" t="s">
        <v>8952</v>
      </c>
      <c r="MV726" s="16" t="s">
        <v>486</v>
      </c>
      <c r="MZ726" s="16" t="s">
        <v>486</v>
      </c>
      <c r="NA726" s="16" t="s">
        <v>487</v>
      </c>
      <c r="NB726" s="16" t="s">
        <v>1344</v>
      </c>
      <c r="NC726" s="16" t="s">
        <v>486</v>
      </c>
      <c r="NE726" s="16" t="s">
        <v>486</v>
      </c>
      <c r="NI726" s="16" t="s">
        <v>11658</v>
      </c>
      <c r="NL726" s="16" t="s">
        <v>843</v>
      </c>
      <c r="NS726" s="16" t="s">
        <v>462</v>
      </c>
      <c r="NT726" s="16" t="s">
        <v>478</v>
      </c>
      <c r="NU726" s="16">
        <v>1.1910000000000001</v>
      </c>
      <c r="NV726" s="16" t="s">
        <v>860</v>
      </c>
      <c r="NW726" s="16" t="s">
        <v>1182</v>
      </c>
      <c r="NX726" s="16" t="s">
        <v>1142</v>
      </c>
      <c r="NY726" s="16" t="s">
        <v>1122</v>
      </c>
      <c r="NZ726" s="16" t="s">
        <v>929</v>
      </c>
      <c r="OA726" s="16" t="s">
        <v>486</v>
      </c>
    </row>
    <row r="727" spans="1:394" x14ac:dyDescent="0.25">
      <c r="A727" s="16" t="s">
        <v>12319</v>
      </c>
      <c r="B727" s="16" t="s">
        <v>844</v>
      </c>
      <c r="C727" s="16" t="s">
        <v>972</v>
      </c>
      <c r="D727" s="16" t="s">
        <v>844</v>
      </c>
      <c r="E727" s="16" t="s">
        <v>843</v>
      </c>
      <c r="F727" s="16" t="s">
        <v>843</v>
      </c>
      <c r="G727" s="16" t="s">
        <v>843</v>
      </c>
      <c r="H727" s="16" t="s">
        <v>843</v>
      </c>
      <c r="I727" s="16" t="s">
        <v>843</v>
      </c>
      <c r="J727" s="16" t="s">
        <v>843</v>
      </c>
      <c r="K727" s="16" t="s">
        <v>843</v>
      </c>
      <c r="L727" s="16" t="s">
        <v>843</v>
      </c>
      <c r="M727" s="16" t="s">
        <v>843</v>
      </c>
      <c r="N727" s="16" t="s">
        <v>843</v>
      </c>
      <c r="O727" s="16" t="s">
        <v>843</v>
      </c>
      <c r="Q727" s="16" t="s">
        <v>844</v>
      </c>
      <c r="R727" s="16">
        <v>47</v>
      </c>
      <c r="T727" s="16" t="s">
        <v>470</v>
      </c>
      <c r="U727" s="16" t="s">
        <v>844</v>
      </c>
      <c r="V727" s="16" t="s">
        <v>843</v>
      </c>
      <c r="W727" s="16" t="s">
        <v>844</v>
      </c>
      <c r="X727" s="16" t="s">
        <v>843</v>
      </c>
      <c r="Y727" s="16" t="s">
        <v>843</v>
      </c>
      <c r="Z727" s="16" t="s">
        <v>843</v>
      </c>
      <c r="AA727" s="16" t="s">
        <v>843</v>
      </c>
      <c r="AB727" s="16" t="s">
        <v>844</v>
      </c>
      <c r="AC727" s="16" t="s">
        <v>843</v>
      </c>
      <c r="AD727" s="16" t="s">
        <v>867</v>
      </c>
      <c r="AF727" s="16" t="s">
        <v>11673</v>
      </c>
      <c r="AG727" s="16" t="s">
        <v>11828</v>
      </c>
      <c r="AH727" s="16" t="s">
        <v>843</v>
      </c>
      <c r="AI727" s="16" t="s">
        <v>843</v>
      </c>
      <c r="AJ727" s="16" t="s">
        <v>844</v>
      </c>
      <c r="AK727" s="16" t="s">
        <v>843</v>
      </c>
      <c r="AL727" s="16" t="s">
        <v>844</v>
      </c>
      <c r="AM727" s="16" t="s">
        <v>844</v>
      </c>
      <c r="AN727" s="16" t="s">
        <v>843</v>
      </c>
      <c r="AO727" s="16" t="s">
        <v>843</v>
      </c>
      <c r="AP727" s="16" t="s">
        <v>843</v>
      </c>
      <c r="AQ727" s="16" t="s">
        <v>844</v>
      </c>
      <c r="AR727" s="16" t="s">
        <v>4415</v>
      </c>
      <c r="AS727" s="16" t="s">
        <v>844</v>
      </c>
      <c r="AT727" s="16" t="s">
        <v>843</v>
      </c>
      <c r="AU727" s="16" t="s">
        <v>843</v>
      </c>
      <c r="AV727" s="16" t="s">
        <v>843</v>
      </c>
      <c r="AW727" s="16" t="s">
        <v>843</v>
      </c>
      <c r="AX727" s="16" t="s">
        <v>843</v>
      </c>
      <c r="AY727" s="16" t="s">
        <v>843</v>
      </c>
      <c r="AZ727" s="16" t="s">
        <v>4437</v>
      </c>
      <c r="BF727" s="16" t="s">
        <v>844</v>
      </c>
      <c r="BH727" s="16" t="s">
        <v>7383</v>
      </c>
      <c r="BI727" s="16" t="s">
        <v>7785</v>
      </c>
      <c r="BJ727" s="16" t="s">
        <v>843</v>
      </c>
      <c r="BK727" s="16" t="s">
        <v>843</v>
      </c>
      <c r="BL727" s="16" t="s">
        <v>843</v>
      </c>
      <c r="BM727" s="16" t="s">
        <v>843</v>
      </c>
      <c r="BN727" s="16" t="s">
        <v>843</v>
      </c>
      <c r="BO727" s="16" t="s">
        <v>844</v>
      </c>
      <c r="BP727" s="16" t="s">
        <v>843</v>
      </c>
      <c r="BQ727" s="16" t="s">
        <v>843</v>
      </c>
      <c r="DX727" s="16" t="s">
        <v>865</v>
      </c>
      <c r="ES727" s="16" t="s">
        <v>865</v>
      </c>
      <c r="EU727" s="16" t="s">
        <v>7810</v>
      </c>
      <c r="EV727" s="16" t="s">
        <v>865</v>
      </c>
      <c r="FT727" s="16" t="s">
        <v>865</v>
      </c>
      <c r="HC727" s="16" t="s">
        <v>865</v>
      </c>
      <c r="JA727" s="16" t="s">
        <v>4822</v>
      </c>
      <c r="JB727" s="16" t="s">
        <v>867</v>
      </c>
      <c r="JC727" s="16" t="s">
        <v>865</v>
      </c>
      <c r="JG727" s="16" t="s">
        <v>843</v>
      </c>
      <c r="JV727" s="16">
        <v>40</v>
      </c>
      <c r="JW727" s="16" t="s">
        <v>7603</v>
      </c>
      <c r="JZ727" s="16" t="s">
        <v>4883</v>
      </c>
      <c r="KB727" s="16" t="s">
        <v>7616</v>
      </c>
      <c r="KD727" s="16" t="s">
        <v>4920</v>
      </c>
      <c r="KE727" s="16" t="s">
        <v>7277</v>
      </c>
      <c r="KF727" s="16" t="s">
        <v>4951</v>
      </c>
      <c r="KH727" s="16" t="s">
        <v>7636</v>
      </c>
      <c r="KI727" s="16" t="s">
        <v>4982</v>
      </c>
      <c r="KK727" s="16" t="s">
        <v>4886</v>
      </c>
      <c r="KM727" s="16" t="s">
        <v>7613</v>
      </c>
      <c r="KO727" s="16" t="s">
        <v>10505</v>
      </c>
      <c r="KP727" s="16" t="s">
        <v>10504</v>
      </c>
      <c r="KQ727" s="16" t="s">
        <v>8694</v>
      </c>
      <c r="KR727" s="16" t="s">
        <v>12320</v>
      </c>
      <c r="KS727" s="16" t="s">
        <v>10506</v>
      </c>
      <c r="KT727" s="16" t="s">
        <v>8696</v>
      </c>
      <c r="KU727" s="16" t="s">
        <v>844</v>
      </c>
      <c r="KV727" s="16" t="s">
        <v>8696</v>
      </c>
      <c r="KW727" s="16" t="s">
        <v>851</v>
      </c>
      <c r="KY727" s="16" t="s">
        <v>486</v>
      </c>
      <c r="LC727" s="16" t="s">
        <v>10879</v>
      </c>
      <c r="LF727" s="16" t="s">
        <v>11654</v>
      </c>
      <c r="LI727" s="16" t="s">
        <v>11655</v>
      </c>
      <c r="LJ727" s="16" t="s">
        <v>831</v>
      </c>
      <c r="LK727" s="16" t="s">
        <v>831</v>
      </c>
      <c r="LL727" s="16" t="s">
        <v>8756</v>
      </c>
      <c r="LM727" s="16" t="s">
        <v>8741</v>
      </c>
      <c r="LO727" s="16" t="s">
        <v>843</v>
      </c>
      <c r="LP727" s="16" t="s">
        <v>844</v>
      </c>
      <c r="LQ727" s="16" t="s">
        <v>844</v>
      </c>
      <c r="LR727" s="16" t="s">
        <v>843</v>
      </c>
      <c r="LS727" s="16" t="s">
        <v>844</v>
      </c>
      <c r="LT727" s="16" t="s">
        <v>843</v>
      </c>
      <c r="LU727" s="16" t="s">
        <v>843</v>
      </c>
      <c r="LV727" s="16" t="s">
        <v>843</v>
      </c>
      <c r="LW727" s="16" t="s">
        <v>843</v>
      </c>
      <c r="LX727" s="16" t="s">
        <v>844</v>
      </c>
      <c r="LY727" s="16" t="s">
        <v>843</v>
      </c>
      <c r="LZ727" s="16" t="s">
        <v>843</v>
      </c>
      <c r="MA727" s="16" t="s">
        <v>843</v>
      </c>
      <c r="MB727" s="16" t="s">
        <v>843</v>
      </c>
      <c r="MC727" s="16" t="s">
        <v>843</v>
      </c>
      <c r="ME727" s="16" t="s">
        <v>11656</v>
      </c>
      <c r="MF727" s="16" t="s">
        <v>8847</v>
      </c>
      <c r="MG727" s="16" t="s">
        <v>1840</v>
      </c>
      <c r="MH727" s="16" t="s">
        <v>11668</v>
      </c>
      <c r="MI727" s="16" t="s">
        <v>11668</v>
      </c>
      <c r="MJ727" s="16" t="s">
        <v>1835</v>
      </c>
      <c r="MK727" s="16" t="s">
        <v>9015</v>
      </c>
      <c r="ML727" s="16" t="s">
        <v>1790</v>
      </c>
      <c r="MM727" s="16" t="s">
        <v>486</v>
      </c>
      <c r="MN727" s="16" t="s">
        <v>1798</v>
      </c>
      <c r="MO727" s="16" t="s">
        <v>1809</v>
      </c>
      <c r="MP727" s="16" t="s">
        <v>1829</v>
      </c>
      <c r="MQ727" s="16" t="s">
        <v>1791</v>
      </c>
      <c r="MR727" s="16" t="s">
        <v>470</v>
      </c>
      <c r="MS727" s="16" t="s">
        <v>12314</v>
      </c>
      <c r="MT727" s="16" t="s">
        <v>9015</v>
      </c>
      <c r="MU727" s="16" t="s">
        <v>817</v>
      </c>
      <c r="NC727" s="16" t="s">
        <v>486</v>
      </c>
      <c r="ND727" s="16" t="s">
        <v>486</v>
      </c>
      <c r="NE727" s="16" t="s">
        <v>486</v>
      </c>
      <c r="NG727" s="16" t="s">
        <v>1378</v>
      </c>
      <c r="NH727" s="16" t="s">
        <v>1913</v>
      </c>
      <c r="NI727" s="16" t="s">
        <v>11658</v>
      </c>
      <c r="NR727" s="16" t="s">
        <v>451</v>
      </c>
      <c r="NS727" s="16" t="s">
        <v>462</v>
      </c>
      <c r="NT727" s="16" t="s">
        <v>478</v>
      </c>
      <c r="NU727" s="16">
        <v>1.1910000000000001</v>
      </c>
      <c r="NV727" s="16" t="s">
        <v>451</v>
      </c>
      <c r="NW727" s="16" t="s">
        <v>1175</v>
      </c>
      <c r="NX727" s="16" t="s">
        <v>1142</v>
      </c>
      <c r="OB727" s="16" t="s">
        <v>831</v>
      </c>
      <c r="OC727" s="16" t="s">
        <v>451</v>
      </c>
    </row>
    <row r="728" spans="1:394" x14ac:dyDescent="0.25">
      <c r="A728" s="16" t="s">
        <v>12321</v>
      </c>
      <c r="B728" s="16" t="s">
        <v>844</v>
      </c>
      <c r="C728" s="16" t="s">
        <v>972</v>
      </c>
      <c r="D728" s="16" t="s">
        <v>844</v>
      </c>
      <c r="E728" s="16" t="s">
        <v>843</v>
      </c>
      <c r="F728" s="16" t="s">
        <v>843</v>
      </c>
      <c r="G728" s="16" t="s">
        <v>843</v>
      </c>
      <c r="H728" s="16" t="s">
        <v>843</v>
      </c>
      <c r="I728" s="16" t="s">
        <v>843</v>
      </c>
      <c r="J728" s="16" t="s">
        <v>843</v>
      </c>
      <c r="K728" s="16" t="s">
        <v>843</v>
      </c>
      <c r="L728" s="16" t="s">
        <v>843</v>
      </c>
      <c r="M728" s="16" t="s">
        <v>843</v>
      </c>
      <c r="N728" s="16" t="s">
        <v>843</v>
      </c>
      <c r="O728" s="16" t="s">
        <v>843</v>
      </c>
      <c r="Q728" s="16" t="s">
        <v>844</v>
      </c>
      <c r="R728" s="16">
        <v>68</v>
      </c>
      <c r="T728" s="16" t="s">
        <v>474</v>
      </c>
      <c r="U728" s="16" t="s">
        <v>843</v>
      </c>
      <c r="V728" s="16" t="s">
        <v>844</v>
      </c>
      <c r="W728" s="16" t="s">
        <v>843</v>
      </c>
      <c r="X728" s="16" t="s">
        <v>844</v>
      </c>
      <c r="Y728" s="16" t="s">
        <v>843</v>
      </c>
      <c r="Z728" s="16" t="s">
        <v>843</v>
      </c>
      <c r="AA728" s="16" t="s">
        <v>843</v>
      </c>
      <c r="AB728" s="16" t="s">
        <v>843</v>
      </c>
      <c r="AC728" s="16" t="s">
        <v>843</v>
      </c>
      <c r="AD728" s="16" t="s">
        <v>867</v>
      </c>
      <c r="AF728" s="16" t="s">
        <v>11796</v>
      </c>
      <c r="AG728" s="16" t="s">
        <v>11696</v>
      </c>
      <c r="AH728" s="16" t="s">
        <v>844</v>
      </c>
      <c r="AI728" s="16" t="s">
        <v>844</v>
      </c>
      <c r="AJ728" s="16" t="s">
        <v>844</v>
      </c>
      <c r="AK728" s="16" t="s">
        <v>843</v>
      </c>
      <c r="AL728" s="16" t="s">
        <v>843</v>
      </c>
      <c r="AM728" s="16" t="s">
        <v>844</v>
      </c>
      <c r="AN728" s="16" t="s">
        <v>843</v>
      </c>
      <c r="AO728" s="16" t="s">
        <v>843</v>
      </c>
      <c r="AP728" s="16" t="s">
        <v>843</v>
      </c>
      <c r="AQ728" s="16" t="s">
        <v>844</v>
      </c>
      <c r="AR728" s="16" t="s">
        <v>4415</v>
      </c>
      <c r="AS728" s="16" t="s">
        <v>844</v>
      </c>
      <c r="AT728" s="16" t="s">
        <v>843</v>
      </c>
      <c r="AU728" s="16" t="s">
        <v>843</v>
      </c>
      <c r="AV728" s="16" t="s">
        <v>843</v>
      </c>
      <c r="AW728" s="16" t="s">
        <v>843</v>
      </c>
      <c r="AX728" s="16" t="s">
        <v>843</v>
      </c>
      <c r="AY728" s="16" t="s">
        <v>843</v>
      </c>
      <c r="AZ728" s="16" t="s">
        <v>4437</v>
      </c>
      <c r="BF728" s="16" t="s">
        <v>844</v>
      </c>
      <c r="BI728" s="16" t="s">
        <v>7785</v>
      </c>
      <c r="BJ728" s="16" t="s">
        <v>843</v>
      </c>
      <c r="BK728" s="16" t="s">
        <v>843</v>
      </c>
      <c r="BL728" s="16" t="s">
        <v>843</v>
      </c>
      <c r="BM728" s="16" t="s">
        <v>843</v>
      </c>
      <c r="BN728" s="16" t="s">
        <v>843</v>
      </c>
      <c r="BO728" s="16" t="s">
        <v>844</v>
      </c>
      <c r="BP728" s="16" t="s">
        <v>843</v>
      </c>
      <c r="BQ728" s="16" t="s">
        <v>843</v>
      </c>
      <c r="DX728" s="16" t="s">
        <v>867</v>
      </c>
      <c r="DY728" s="16" t="s">
        <v>867</v>
      </c>
      <c r="ES728" s="16" t="s">
        <v>865</v>
      </c>
      <c r="EU728" s="16" t="s">
        <v>7813</v>
      </c>
      <c r="EV728" s="16" t="s">
        <v>865</v>
      </c>
      <c r="FF728" s="16" t="s">
        <v>7836</v>
      </c>
      <c r="HC728" s="16" t="s">
        <v>865</v>
      </c>
      <c r="JA728" s="16" t="s">
        <v>4813</v>
      </c>
      <c r="JB728" s="16" t="s">
        <v>865</v>
      </c>
      <c r="JC728" s="16" t="s">
        <v>865</v>
      </c>
      <c r="JD728" s="16" t="s">
        <v>865</v>
      </c>
      <c r="JE728" s="16" t="s">
        <v>865</v>
      </c>
      <c r="JF728" s="16" t="s">
        <v>865</v>
      </c>
      <c r="JG728" s="16" t="s">
        <v>843</v>
      </c>
      <c r="JH728" s="16" t="s">
        <v>4846</v>
      </c>
      <c r="KF728" s="16" t="s">
        <v>4926</v>
      </c>
      <c r="KI728" s="16" t="s">
        <v>4846</v>
      </c>
      <c r="KO728" s="16" t="s">
        <v>10509</v>
      </c>
      <c r="KP728" s="16" t="s">
        <v>10508</v>
      </c>
      <c r="KQ728" s="16" t="s">
        <v>8694</v>
      </c>
      <c r="KR728" s="16" t="s">
        <v>12322</v>
      </c>
      <c r="KS728" s="16" t="s">
        <v>10510</v>
      </c>
      <c r="KT728" s="16" t="s">
        <v>9148</v>
      </c>
      <c r="KU728" s="16" t="s">
        <v>844</v>
      </c>
      <c r="KV728" s="16" t="s">
        <v>9148</v>
      </c>
      <c r="KW728" s="16" t="s">
        <v>851</v>
      </c>
      <c r="KX728" s="16" t="s">
        <v>487</v>
      </c>
      <c r="KY728" s="16" t="s">
        <v>487</v>
      </c>
      <c r="KZ728" s="16" t="s">
        <v>487</v>
      </c>
      <c r="LC728" s="16" t="s">
        <v>10879</v>
      </c>
      <c r="LF728" s="16" t="s">
        <v>11654</v>
      </c>
      <c r="LI728" s="16" t="s">
        <v>11655</v>
      </c>
      <c r="LJ728" s="16" t="s">
        <v>843</v>
      </c>
      <c r="LL728" s="16" t="s">
        <v>8711</v>
      </c>
      <c r="LM728" s="16" t="s">
        <v>8741</v>
      </c>
      <c r="LO728" s="16" t="s">
        <v>843</v>
      </c>
      <c r="LP728" s="16" t="s">
        <v>843</v>
      </c>
      <c r="LQ728" s="16" t="s">
        <v>844</v>
      </c>
      <c r="LR728" s="16" t="s">
        <v>844</v>
      </c>
      <c r="LS728" s="16" t="s">
        <v>844</v>
      </c>
      <c r="LT728" s="16" t="s">
        <v>844</v>
      </c>
      <c r="LU728" s="16" t="s">
        <v>1056</v>
      </c>
      <c r="LV728" s="16" t="s">
        <v>843</v>
      </c>
      <c r="LW728" s="16" t="s">
        <v>843</v>
      </c>
      <c r="LX728" s="16" t="s">
        <v>843</v>
      </c>
      <c r="LY728" s="16" t="s">
        <v>843</v>
      </c>
      <c r="LZ728" s="16" t="s">
        <v>843</v>
      </c>
      <c r="MA728" s="16" t="s">
        <v>843</v>
      </c>
      <c r="MB728" s="16" t="s">
        <v>843</v>
      </c>
      <c r="MC728" s="16" t="s">
        <v>843</v>
      </c>
      <c r="ME728" s="16" t="s">
        <v>11656</v>
      </c>
      <c r="MF728" s="16" t="s">
        <v>8847</v>
      </c>
      <c r="MO728" s="16" t="s">
        <v>1817</v>
      </c>
      <c r="MP728" s="16" t="s">
        <v>1824</v>
      </c>
      <c r="MR728" s="16" t="s">
        <v>474</v>
      </c>
      <c r="MS728" s="16" t="s">
        <v>12314</v>
      </c>
      <c r="MT728" s="16" t="s">
        <v>8987</v>
      </c>
      <c r="NC728" s="16" t="s">
        <v>486</v>
      </c>
      <c r="NE728" s="16" t="s">
        <v>486</v>
      </c>
      <c r="NG728" s="16" t="s">
        <v>1376</v>
      </c>
      <c r="NI728" s="16" t="s">
        <v>11658</v>
      </c>
      <c r="NR728" s="16" t="s">
        <v>878</v>
      </c>
      <c r="NS728" s="16" t="s">
        <v>462</v>
      </c>
      <c r="NT728" s="16" t="s">
        <v>482</v>
      </c>
      <c r="NU728" s="16">
        <v>0.79400000000000004</v>
      </c>
      <c r="NV728" s="16" t="s">
        <v>457</v>
      </c>
      <c r="NW728" s="16" t="s">
        <v>1183</v>
      </c>
      <c r="NX728" s="16" t="s">
        <v>1142</v>
      </c>
      <c r="OB728" s="16" t="s">
        <v>833</v>
      </c>
      <c r="OC728" s="16" t="s">
        <v>878</v>
      </c>
    </row>
    <row r="729" spans="1:394" x14ac:dyDescent="0.25">
      <c r="A729" s="16" t="s">
        <v>12323</v>
      </c>
      <c r="B729" s="16" t="s">
        <v>1056</v>
      </c>
      <c r="C729" s="16" t="s">
        <v>972</v>
      </c>
      <c r="D729" s="16" t="s">
        <v>844</v>
      </c>
      <c r="E729" s="16" t="s">
        <v>843</v>
      </c>
      <c r="F729" s="16" t="s">
        <v>843</v>
      </c>
      <c r="G729" s="16" t="s">
        <v>843</v>
      </c>
      <c r="H729" s="16" t="s">
        <v>843</v>
      </c>
      <c r="I729" s="16" t="s">
        <v>843</v>
      </c>
      <c r="J729" s="16" t="s">
        <v>843</v>
      </c>
      <c r="K729" s="16" t="s">
        <v>843</v>
      </c>
      <c r="L729" s="16" t="s">
        <v>843</v>
      </c>
      <c r="M729" s="16" t="s">
        <v>843</v>
      </c>
      <c r="N729" s="16" t="s">
        <v>843</v>
      </c>
      <c r="O729" s="16" t="s">
        <v>843</v>
      </c>
      <c r="Q729" s="16" t="s">
        <v>844</v>
      </c>
      <c r="R729" s="16">
        <v>66</v>
      </c>
      <c r="T729" s="16" t="s">
        <v>470</v>
      </c>
      <c r="U729" s="16" t="s">
        <v>844</v>
      </c>
      <c r="V729" s="16" t="s">
        <v>843</v>
      </c>
      <c r="W729" s="16" t="s">
        <v>844</v>
      </c>
      <c r="X729" s="16" t="s">
        <v>843</v>
      </c>
      <c r="Y729" s="16" t="s">
        <v>843</v>
      </c>
      <c r="Z729" s="16" t="s">
        <v>843</v>
      </c>
      <c r="AA729" s="16" t="s">
        <v>843</v>
      </c>
      <c r="AB729" s="16" t="s">
        <v>843</v>
      </c>
      <c r="AC729" s="16" t="s">
        <v>843</v>
      </c>
      <c r="AD729" s="16" t="s">
        <v>867</v>
      </c>
      <c r="AF729" s="16" t="s">
        <v>11796</v>
      </c>
      <c r="AG729" s="16" t="s">
        <v>11808</v>
      </c>
      <c r="AH729" s="16" t="s">
        <v>844</v>
      </c>
      <c r="AI729" s="16" t="s">
        <v>844</v>
      </c>
      <c r="AJ729" s="16" t="s">
        <v>844</v>
      </c>
      <c r="AK729" s="16" t="s">
        <v>843</v>
      </c>
      <c r="AL729" s="16" t="s">
        <v>843</v>
      </c>
      <c r="AM729" s="16" t="s">
        <v>843</v>
      </c>
      <c r="AN729" s="16" t="s">
        <v>843</v>
      </c>
      <c r="AO729" s="16" t="s">
        <v>843</v>
      </c>
      <c r="AP729" s="16" t="s">
        <v>843</v>
      </c>
      <c r="AQ729" s="16" t="s">
        <v>843</v>
      </c>
      <c r="AR729" s="16" t="s">
        <v>4424</v>
      </c>
      <c r="AS729" s="16" t="s">
        <v>843</v>
      </c>
      <c r="AT729" s="16" t="s">
        <v>843</v>
      </c>
      <c r="AU729" s="16" t="s">
        <v>843</v>
      </c>
      <c r="AV729" s="16" t="s">
        <v>844</v>
      </c>
      <c r="AW729" s="16" t="s">
        <v>843</v>
      </c>
      <c r="AX729" s="16" t="s">
        <v>843</v>
      </c>
      <c r="AY729" s="16" t="s">
        <v>843</v>
      </c>
      <c r="BC729" s="16" t="s">
        <v>4437</v>
      </c>
      <c r="BF729" s="16" t="s">
        <v>843</v>
      </c>
      <c r="BI729" s="16" t="s">
        <v>7785</v>
      </c>
      <c r="BJ729" s="16" t="s">
        <v>843</v>
      </c>
      <c r="BK729" s="16" t="s">
        <v>843</v>
      </c>
      <c r="BL729" s="16" t="s">
        <v>843</v>
      </c>
      <c r="BM729" s="16" t="s">
        <v>843</v>
      </c>
      <c r="BN729" s="16" t="s">
        <v>843</v>
      </c>
      <c r="BO729" s="16" t="s">
        <v>844</v>
      </c>
      <c r="BP729" s="16" t="s">
        <v>843</v>
      </c>
      <c r="BQ729" s="16" t="s">
        <v>843</v>
      </c>
      <c r="DX729" s="16" t="s">
        <v>865</v>
      </c>
      <c r="ES729" s="16" t="s">
        <v>865</v>
      </c>
      <c r="EU729" s="16" t="s">
        <v>7810</v>
      </c>
      <c r="EV729" s="16" t="s">
        <v>865</v>
      </c>
      <c r="FF729" s="16" t="s">
        <v>7836</v>
      </c>
      <c r="HC729" s="16" t="s">
        <v>865</v>
      </c>
      <c r="JA729" s="16" t="s">
        <v>4813</v>
      </c>
      <c r="JB729" s="16" t="s">
        <v>865</v>
      </c>
      <c r="JC729" s="16" t="s">
        <v>865</v>
      </c>
      <c r="JD729" s="16" t="s">
        <v>865</v>
      </c>
      <c r="JE729" s="16" t="s">
        <v>865</v>
      </c>
      <c r="JF729" s="16" t="s">
        <v>865</v>
      </c>
      <c r="JG729" s="16" t="s">
        <v>843</v>
      </c>
      <c r="JH729" s="16" t="s">
        <v>4846</v>
      </c>
      <c r="KF729" s="16" t="s">
        <v>4926</v>
      </c>
      <c r="KI729" s="16" t="s">
        <v>4846</v>
      </c>
      <c r="KO729" s="16" t="s">
        <v>10509</v>
      </c>
      <c r="KP729" s="16" t="s">
        <v>10508</v>
      </c>
      <c r="KQ729" s="16" t="s">
        <v>8694</v>
      </c>
      <c r="KR729" s="16" t="s">
        <v>12324</v>
      </c>
      <c r="KS729" s="16" t="s">
        <v>10510</v>
      </c>
      <c r="KT729" s="16" t="s">
        <v>9148</v>
      </c>
      <c r="KU729" s="16" t="s">
        <v>844</v>
      </c>
      <c r="KV729" s="16" t="s">
        <v>9148</v>
      </c>
      <c r="KW729" s="16" t="s">
        <v>851</v>
      </c>
      <c r="KY729" s="16" t="s">
        <v>486</v>
      </c>
      <c r="LC729" s="16" t="s">
        <v>10879</v>
      </c>
      <c r="LF729" s="16" t="s">
        <v>11654</v>
      </c>
      <c r="LI729" s="16" t="s">
        <v>11655</v>
      </c>
      <c r="LJ729" s="16" t="s">
        <v>843</v>
      </c>
      <c r="LL729" s="16" t="s">
        <v>8711</v>
      </c>
      <c r="LM729" s="16" t="s">
        <v>8741</v>
      </c>
      <c r="LO729" s="16" t="s">
        <v>843</v>
      </c>
      <c r="LP729" s="16" t="s">
        <v>843</v>
      </c>
      <c r="LQ729" s="16" t="s">
        <v>844</v>
      </c>
      <c r="LR729" s="16" t="s">
        <v>844</v>
      </c>
      <c r="LS729" s="16" t="s">
        <v>844</v>
      </c>
      <c r="LT729" s="16" t="s">
        <v>844</v>
      </c>
      <c r="LU729" s="16" t="s">
        <v>1056</v>
      </c>
      <c r="LV729" s="16" t="s">
        <v>843</v>
      </c>
      <c r="LW729" s="16" t="s">
        <v>843</v>
      </c>
      <c r="LX729" s="16" t="s">
        <v>843</v>
      </c>
      <c r="LY729" s="16" t="s">
        <v>843</v>
      </c>
      <c r="LZ729" s="16" t="s">
        <v>843</v>
      </c>
      <c r="MA729" s="16" t="s">
        <v>843</v>
      </c>
      <c r="MB729" s="16" t="s">
        <v>843</v>
      </c>
      <c r="MC729" s="16" t="s">
        <v>843</v>
      </c>
      <c r="ME729" s="16" t="s">
        <v>11656</v>
      </c>
      <c r="MF729" s="16" t="s">
        <v>8847</v>
      </c>
      <c r="MO729" s="16" t="s">
        <v>1817</v>
      </c>
      <c r="MP729" s="16" t="s">
        <v>1824</v>
      </c>
      <c r="MR729" s="16" t="s">
        <v>470</v>
      </c>
      <c r="MS729" s="16" t="s">
        <v>12314</v>
      </c>
      <c r="MT729" s="16" t="s">
        <v>8987</v>
      </c>
      <c r="NC729" s="16" t="s">
        <v>486</v>
      </c>
      <c r="NE729" s="16" t="s">
        <v>486</v>
      </c>
      <c r="NG729" s="16" t="s">
        <v>1376</v>
      </c>
      <c r="NI729" s="16" t="s">
        <v>11658</v>
      </c>
      <c r="NR729" s="16" t="s">
        <v>878</v>
      </c>
      <c r="NS729" s="16" t="s">
        <v>462</v>
      </c>
      <c r="NT729" s="16" t="s">
        <v>482</v>
      </c>
      <c r="NU729" s="16">
        <v>0.79400000000000004</v>
      </c>
      <c r="NV729" s="16" t="s">
        <v>457</v>
      </c>
      <c r="NW729" s="16" t="s">
        <v>1177</v>
      </c>
      <c r="NX729" s="16" t="s">
        <v>1142</v>
      </c>
      <c r="OB729" s="16" t="s">
        <v>833</v>
      </c>
      <c r="OC729" s="16" t="s">
        <v>878</v>
      </c>
    </row>
    <row r="730" spans="1:394" x14ac:dyDescent="0.25">
      <c r="A730" s="16" t="s">
        <v>12325</v>
      </c>
      <c r="B730" s="16" t="s">
        <v>844</v>
      </c>
      <c r="C730" s="16" t="s">
        <v>972</v>
      </c>
      <c r="D730" s="16" t="s">
        <v>844</v>
      </c>
      <c r="E730" s="16" t="s">
        <v>843</v>
      </c>
      <c r="F730" s="16" t="s">
        <v>843</v>
      </c>
      <c r="G730" s="16" t="s">
        <v>843</v>
      </c>
      <c r="H730" s="16" t="s">
        <v>843</v>
      </c>
      <c r="I730" s="16" t="s">
        <v>843</v>
      </c>
      <c r="J730" s="16" t="s">
        <v>843</v>
      </c>
      <c r="K730" s="16" t="s">
        <v>843</v>
      </c>
      <c r="L730" s="16" t="s">
        <v>843</v>
      </c>
      <c r="M730" s="16" t="s">
        <v>843</v>
      </c>
      <c r="N730" s="16" t="s">
        <v>843</v>
      </c>
      <c r="O730" s="16" t="s">
        <v>843</v>
      </c>
      <c r="Q730" s="16" t="s">
        <v>844</v>
      </c>
      <c r="R730" s="16">
        <v>51</v>
      </c>
      <c r="T730" s="16" t="s">
        <v>470</v>
      </c>
      <c r="U730" s="16" t="s">
        <v>844</v>
      </c>
      <c r="V730" s="16" t="s">
        <v>843</v>
      </c>
      <c r="W730" s="16" t="s">
        <v>844</v>
      </c>
      <c r="X730" s="16" t="s">
        <v>843</v>
      </c>
      <c r="Y730" s="16" t="s">
        <v>843</v>
      </c>
      <c r="Z730" s="16" t="s">
        <v>843</v>
      </c>
      <c r="AA730" s="16" t="s">
        <v>843</v>
      </c>
      <c r="AB730" s="16" t="s">
        <v>844</v>
      </c>
      <c r="AC730" s="16" t="s">
        <v>843</v>
      </c>
      <c r="AD730" s="16" t="s">
        <v>867</v>
      </c>
      <c r="AF730" s="16" t="s">
        <v>11702</v>
      </c>
      <c r="AG730" s="16" t="s">
        <v>11725</v>
      </c>
      <c r="AH730" s="16" t="s">
        <v>844</v>
      </c>
      <c r="AI730" s="16" t="s">
        <v>844</v>
      </c>
      <c r="AJ730" s="16" t="s">
        <v>843</v>
      </c>
      <c r="AK730" s="16" t="s">
        <v>843</v>
      </c>
      <c r="AL730" s="16" t="s">
        <v>844</v>
      </c>
      <c r="AM730" s="16" t="s">
        <v>844</v>
      </c>
      <c r="AN730" s="16" t="s">
        <v>843</v>
      </c>
      <c r="AO730" s="16" t="s">
        <v>843</v>
      </c>
      <c r="AP730" s="16" t="s">
        <v>843</v>
      </c>
      <c r="AQ730" s="16" t="s">
        <v>844</v>
      </c>
      <c r="AR730" s="16" t="s">
        <v>4415</v>
      </c>
      <c r="AS730" s="16" t="s">
        <v>844</v>
      </c>
      <c r="AT730" s="16" t="s">
        <v>843</v>
      </c>
      <c r="AU730" s="16" t="s">
        <v>843</v>
      </c>
      <c r="AV730" s="16" t="s">
        <v>843</v>
      </c>
      <c r="AW730" s="16" t="s">
        <v>843</v>
      </c>
      <c r="AX730" s="16" t="s">
        <v>843</v>
      </c>
      <c r="AY730" s="16" t="s">
        <v>843</v>
      </c>
      <c r="AZ730" s="16" t="s">
        <v>4437</v>
      </c>
      <c r="BF730" s="16" t="s">
        <v>844</v>
      </c>
      <c r="BH730" s="16" t="s">
        <v>7392</v>
      </c>
      <c r="BI730" s="16" t="s">
        <v>7785</v>
      </c>
      <c r="BJ730" s="16" t="s">
        <v>843</v>
      </c>
      <c r="BK730" s="16" t="s">
        <v>843</v>
      </c>
      <c r="BL730" s="16" t="s">
        <v>843</v>
      </c>
      <c r="BM730" s="16" t="s">
        <v>843</v>
      </c>
      <c r="BN730" s="16" t="s">
        <v>843</v>
      </c>
      <c r="BO730" s="16" t="s">
        <v>844</v>
      </c>
      <c r="BP730" s="16" t="s">
        <v>843</v>
      </c>
      <c r="BQ730" s="16" t="s">
        <v>843</v>
      </c>
      <c r="DX730" s="16" t="s">
        <v>867</v>
      </c>
      <c r="DY730" s="16" t="s">
        <v>867</v>
      </c>
      <c r="ES730" s="16" t="s">
        <v>867</v>
      </c>
      <c r="EU730" s="16" t="s">
        <v>7813</v>
      </c>
      <c r="EV730" s="16" t="s">
        <v>865</v>
      </c>
      <c r="FT730" s="16" t="s">
        <v>865</v>
      </c>
      <c r="HC730" s="16" t="s">
        <v>865</v>
      </c>
      <c r="JA730" s="16" t="s">
        <v>4813</v>
      </c>
      <c r="JB730" s="16" t="s">
        <v>4216</v>
      </c>
      <c r="JC730" s="16" t="s">
        <v>4216</v>
      </c>
      <c r="JG730" s="16" t="s">
        <v>843</v>
      </c>
      <c r="KF730" s="16" t="s">
        <v>4411</v>
      </c>
      <c r="KI730" s="16" t="s">
        <v>4982</v>
      </c>
      <c r="KK730" s="16" t="s">
        <v>4910</v>
      </c>
      <c r="KM730" s="16" t="s">
        <v>7628</v>
      </c>
      <c r="KO730" s="16" t="s">
        <v>10514</v>
      </c>
      <c r="KP730" s="16" t="s">
        <v>10513</v>
      </c>
      <c r="KQ730" s="16" t="s">
        <v>8694</v>
      </c>
      <c r="KR730" s="16" t="s">
        <v>12326</v>
      </c>
      <c r="KS730" s="16" t="s">
        <v>10515</v>
      </c>
      <c r="KT730" s="16" t="s">
        <v>9148</v>
      </c>
      <c r="KU730" s="16" t="s">
        <v>844</v>
      </c>
      <c r="KV730" s="16" t="s">
        <v>9148</v>
      </c>
      <c r="KW730" s="16" t="s">
        <v>851</v>
      </c>
      <c r="KX730" s="16" t="s">
        <v>487</v>
      </c>
      <c r="KY730" s="16" t="s">
        <v>487</v>
      </c>
      <c r="KZ730" s="16" t="s">
        <v>487</v>
      </c>
      <c r="LC730" s="16" t="s">
        <v>10879</v>
      </c>
      <c r="LF730" s="16" t="s">
        <v>11654</v>
      </c>
      <c r="LI730" s="16" t="s">
        <v>11655</v>
      </c>
      <c r="LM730" s="16" t="s">
        <v>8741</v>
      </c>
      <c r="LO730" s="16" t="s">
        <v>844</v>
      </c>
      <c r="LP730" s="16" t="s">
        <v>844</v>
      </c>
      <c r="LQ730" s="16" t="s">
        <v>844</v>
      </c>
      <c r="LR730" s="16" t="s">
        <v>844</v>
      </c>
      <c r="LS730" s="16" t="s">
        <v>844</v>
      </c>
      <c r="LT730" s="16" t="s">
        <v>843</v>
      </c>
      <c r="LU730" s="16" t="s">
        <v>843</v>
      </c>
      <c r="LV730" s="16" t="s">
        <v>843</v>
      </c>
      <c r="LW730" s="16" t="s">
        <v>844</v>
      </c>
      <c r="LX730" s="16" t="s">
        <v>843</v>
      </c>
      <c r="LY730" s="16" t="s">
        <v>843</v>
      </c>
      <c r="LZ730" s="16" t="s">
        <v>844</v>
      </c>
      <c r="MA730" s="16" t="s">
        <v>843</v>
      </c>
      <c r="MB730" s="16" t="s">
        <v>843</v>
      </c>
      <c r="MC730" s="16" t="s">
        <v>843</v>
      </c>
      <c r="ME730" s="16" t="s">
        <v>11656</v>
      </c>
      <c r="MF730" s="16" t="s">
        <v>8847</v>
      </c>
      <c r="MJ730" s="16" t="s">
        <v>1834</v>
      </c>
      <c r="MP730" s="16" t="s">
        <v>1829</v>
      </c>
      <c r="MQ730" s="16" t="s">
        <v>1787</v>
      </c>
      <c r="MR730" s="16" t="s">
        <v>470</v>
      </c>
      <c r="MS730" s="16" t="s">
        <v>12314</v>
      </c>
      <c r="MT730" s="16" t="s">
        <v>8982</v>
      </c>
      <c r="MU730" s="16" t="s">
        <v>816</v>
      </c>
      <c r="NC730" s="16" t="s">
        <v>487</v>
      </c>
      <c r="ND730" s="16" t="s">
        <v>486</v>
      </c>
      <c r="NE730" s="16" t="s">
        <v>486</v>
      </c>
      <c r="NG730" s="16" t="s">
        <v>1376</v>
      </c>
      <c r="NI730" s="16" t="s">
        <v>11658</v>
      </c>
      <c r="NS730" s="16" t="s">
        <v>462</v>
      </c>
      <c r="NT730" s="16" t="s">
        <v>482</v>
      </c>
      <c r="NU730" s="16">
        <v>0.79400000000000004</v>
      </c>
      <c r="NV730" s="16" t="s">
        <v>451</v>
      </c>
      <c r="NW730" s="16" t="s">
        <v>1175</v>
      </c>
      <c r="NX730" s="16" t="s">
        <v>1142</v>
      </c>
      <c r="OC730" s="16" t="s">
        <v>451</v>
      </c>
    </row>
    <row r="731" spans="1:394" x14ac:dyDescent="0.25">
      <c r="A731" s="16" t="s">
        <v>12327</v>
      </c>
      <c r="B731" s="16" t="s">
        <v>1056</v>
      </c>
      <c r="C731" s="16" t="s">
        <v>972</v>
      </c>
      <c r="D731" s="16" t="s">
        <v>844</v>
      </c>
      <c r="E731" s="16" t="s">
        <v>843</v>
      </c>
      <c r="F731" s="16" t="s">
        <v>843</v>
      </c>
      <c r="G731" s="16" t="s">
        <v>843</v>
      </c>
      <c r="H731" s="16" t="s">
        <v>843</v>
      </c>
      <c r="I731" s="16" t="s">
        <v>843</v>
      </c>
      <c r="J731" s="16" t="s">
        <v>843</v>
      </c>
      <c r="K731" s="16" t="s">
        <v>843</v>
      </c>
      <c r="L731" s="16" t="s">
        <v>843</v>
      </c>
      <c r="M731" s="16" t="s">
        <v>843</v>
      </c>
      <c r="N731" s="16" t="s">
        <v>843</v>
      </c>
      <c r="O731" s="16" t="s">
        <v>843</v>
      </c>
      <c r="Q731" s="16" t="s">
        <v>844</v>
      </c>
      <c r="R731" s="16">
        <v>17</v>
      </c>
      <c r="T731" s="16" t="s">
        <v>474</v>
      </c>
      <c r="U731" s="16" t="s">
        <v>843</v>
      </c>
      <c r="V731" s="16" t="s">
        <v>844</v>
      </c>
      <c r="W731" s="16" t="s">
        <v>843</v>
      </c>
      <c r="X731" s="16" t="s">
        <v>843</v>
      </c>
      <c r="Y731" s="16" t="s">
        <v>843</v>
      </c>
      <c r="Z731" s="16" t="s">
        <v>844</v>
      </c>
      <c r="AA731" s="16" t="s">
        <v>843</v>
      </c>
      <c r="AB731" s="16" t="s">
        <v>843</v>
      </c>
      <c r="AC731" s="16" t="s">
        <v>844</v>
      </c>
      <c r="AD731" s="16" t="s">
        <v>865</v>
      </c>
      <c r="AF731" s="16" t="s">
        <v>11702</v>
      </c>
      <c r="AG731" s="16" t="s">
        <v>11725</v>
      </c>
      <c r="AH731" s="16" t="s">
        <v>844</v>
      </c>
      <c r="AI731" s="16" t="s">
        <v>844</v>
      </c>
      <c r="AJ731" s="16" t="s">
        <v>843</v>
      </c>
      <c r="AK731" s="16" t="s">
        <v>843</v>
      </c>
      <c r="AL731" s="16" t="s">
        <v>844</v>
      </c>
      <c r="AM731" s="16" t="s">
        <v>844</v>
      </c>
      <c r="AN731" s="16" t="s">
        <v>843</v>
      </c>
      <c r="AO731" s="16" t="s">
        <v>843</v>
      </c>
      <c r="AP731" s="16" t="s">
        <v>843</v>
      </c>
      <c r="AQ731" s="16" t="s">
        <v>844</v>
      </c>
      <c r="AR731" s="16" t="s">
        <v>4433</v>
      </c>
      <c r="AS731" s="16" t="s">
        <v>843</v>
      </c>
      <c r="AT731" s="16" t="s">
        <v>843</v>
      </c>
      <c r="AU731" s="16" t="s">
        <v>843</v>
      </c>
      <c r="AV731" s="16" t="s">
        <v>843</v>
      </c>
      <c r="AW731" s="16" t="s">
        <v>843</v>
      </c>
      <c r="AX731" s="16" t="s">
        <v>843</v>
      </c>
      <c r="AY731" s="16" t="s">
        <v>844</v>
      </c>
      <c r="BF731" s="16" t="s">
        <v>844</v>
      </c>
      <c r="BH731" s="16" t="s">
        <v>7386</v>
      </c>
      <c r="BI731" s="16" t="s">
        <v>7785</v>
      </c>
      <c r="BJ731" s="16" t="s">
        <v>843</v>
      </c>
      <c r="BK731" s="16" t="s">
        <v>843</v>
      </c>
      <c r="BL731" s="16" t="s">
        <v>843</v>
      </c>
      <c r="BM731" s="16" t="s">
        <v>843</v>
      </c>
      <c r="BN731" s="16" t="s">
        <v>843</v>
      </c>
      <c r="BO731" s="16" t="s">
        <v>844</v>
      </c>
      <c r="BP731" s="16" t="s">
        <v>843</v>
      </c>
      <c r="BQ731" s="16" t="s">
        <v>843</v>
      </c>
      <c r="CC731" s="16" t="s">
        <v>865</v>
      </c>
      <c r="CF731" s="16" t="s">
        <v>7130</v>
      </c>
      <c r="CG731" s="16" t="s">
        <v>844</v>
      </c>
      <c r="CH731" s="16" t="s">
        <v>843</v>
      </c>
      <c r="CI731" s="16" t="s">
        <v>843</v>
      </c>
      <c r="CJ731" s="16" t="s">
        <v>843</v>
      </c>
      <c r="CK731" s="16" t="s">
        <v>843</v>
      </c>
      <c r="CL731" s="16" t="s">
        <v>843</v>
      </c>
      <c r="CM731" s="16" t="s">
        <v>843</v>
      </c>
      <c r="CN731" s="16" t="s">
        <v>843</v>
      </c>
      <c r="CO731" s="16" t="s">
        <v>843</v>
      </c>
      <c r="CP731" s="16" t="s">
        <v>843</v>
      </c>
      <c r="CQ731" s="16" t="s">
        <v>843</v>
      </c>
      <c r="CR731" s="16" t="s">
        <v>843</v>
      </c>
      <c r="CS731" s="16" t="s">
        <v>843</v>
      </c>
      <c r="CT731" s="16" t="s">
        <v>843</v>
      </c>
      <c r="CU731" s="16" t="s">
        <v>843</v>
      </c>
      <c r="CV731" s="16" t="s">
        <v>843</v>
      </c>
      <c r="CW731" s="16" t="s">
        <v>843</v>
      </c>
      <c r="CX731" s="16" t="s">
        <v>843</v>
      </c>
      <c r="CY731" s="16" t="s">
        <v>843</v>
      </c>
      <c r="CZ731" s="16" t="s">
        <v>843</v>
      </c>
      <c r="DA731" s="16" t="s">
        <v>843</v>
      </c>
      <c r="DB731" s="16" t="s">
        <v>843</v>
      </c>
      <c r="DC731" s="16" t="s">
        <v>843</v>
      </c>
      <c r="DD731" s="16" t="s">
        <v>843</v>
      </c>
      <c r="DE731" s="16" t="s">
        <v>843</v>
      </c>
      <c r="DF731" s="16" t="s">
        <v>843</v>
      </c>
      <c r="DG731" s="16" t="s">
        <v>843</v>
      </c>
      <c r="DH731" s="16" t="s">
        <v>843</v>
      </c>
      <c r="DI731" s="16" t="s">
        <v>843</v>
      </c>
      <c r="DJ731" s="16" t="s">
        <v>843</v>
      </c>
      <c r="DK731" s="16" t="s">
        <v>843</v>
      </c>
      <c r="DL731" s="16" t="s">
        <v>843</v>
      </c>
      <c r="DQ731" s="16" t="s">
        <v>7236</v>
      </c>
      <c r="DR731" s="16" t="s">
        <v>867</v>
      </c>
      <c r="DS731" s="16" t="s">
        <v>7321</v>
      </c>
      <c r="DX731" s="16" t="s">
        <v>867</v>
      </c>
      <c r="DY731" s="16" t="s">
        <v>867</v>
      </c>
      <c r="ES731" s="16" t="s">
        <v>865</v>
      </c>
      <c r="EU731" s="16" t="s">
        <v>7813</v>
      </c>
      <c r="EV731" s="16" t="s">
        <v>865</v>
      </c>
      <c r="HC731" s="16" t="s">
        <v>865</v>
      </c>
      <c r="JA731" s="16" t="s">
        <v>4813</v>
      </c>
      <c r="JB731" s="16" t="s">
        <v>865</v>
      </c>
      <c r="JC731" s="16" t="s">
        <v>865</v>
      </c>
      <c r="JD731" s="16" t="s">
        <v>865</v>
      </c>
      <c r="JE731" s="16" t="s">
        <v>865</v>
      </c>
      <c r="JF731" s="16" t="s">
        <v>865</v>
      </c>
      <c r="JG731" s="16" t="s">
        <v>1056</v>
      </c>
      <c r="JH731" s="16" t="s">
        <v>7591</v>
      </c>
      <c r="JJ731" s="16" t="s">
        <v>865</v>
      </c>
      <c r="KF731" s="16" t="s">
        <v>4411</v>
      </c>
      <c r="KI731" s="16" t="s">
        <v>4837</v>
      </c>
      <c r="KO731" s="16" t="s">
        <v>10514</v>
      </c>
      <c r="KP731" s="16" t="s">
        <v>10513</v>
      </c>
      <c r="KQ731" s="16" t="s">
        <v>8694</v>
      </c>
      <c r="KR731" s="16" t="s">
        <v>12328</v>
      </c>
      <c r="KS731" s="16" t="s">
        <v>10515</v>
      </c>
      <c r="KT731" s="16" t="s">
        <v>9148</v>
      </c>
      <c r="KU731" s="16" t="s">
        <v>844</v>
      </c>
      <c r="KV731" s="16" t="s">
        <v>9148</v>
      </c>
      <c r="KW731" s="16" t="s">
        <v>851</v>
      </c>
      <c r="KX731" s="16" t="s">
        <v>487</v>
      </c>
      <c r="KY731" s="16" t="s">
        <v>487</v>
      </c>
      <c r="KZ731" s="16" t="s">
        <v>487</v>
      </c>
      <c r="LA731" s="16" t="s">
        <v>11697</v>
      </c>
      <c r="LC731" s="16" t="s">
        <v>10879</v>
      </c>
      <c r="LD731" s="16" t="s">
        <v>11698</v>
      </c>
      <c r="LE731" s="16" t="s">
        <v>11693</v>
      </c>
      <c r="LF731" s="16" t="s">
        <v>11654</v>
      </c>
      <c r="LI731" s="16" t="s">
        <v>11655</v>
      </c>
      <c r="LJ731" s="16" t="s">
        <v>843</v>
      </c>
      <c r="LL731" s="16" t="s">
        <v>8711</v>
      </c>
      <c r="LM731" s="16" t="s">
        <v>8741</v>
      </c>
      <c r="LO731" s="16" t="s">
        <v>844</v>
      </c>
      <c r="LP731" s="16" t="s">
        <v>844</v>
      </c>
      <c r="LQ731" s="16" t="s">
        <v>844</v>
      </c>
      <c r="LR731" s="16" t="s">
        <v>844</v>
      </c>
      <c r="LS731" s="16" t="s">
        <v>844</v>
      </c>
      <c r="LT731" s="16" t="s">
        <v>843</v>
      </c>
      <c r="LU731" s="16" t="s">
        <v>843</v>
      </c>
      <c r="LV731" s="16" t="s">
        <v>843</v>
      </c>
      <c r="LW731" s="16" t="s">
        <v>844</v>
      </c>
      <c r="LX731" s="16" t="s">
        <v>843</v>
      </c>
      <c r="LY731" s="16" t="s">
        <v>843</v>
      </c>
      <c r="LZ731" s="16" t="s">
        <v>844</v>
      </c>
      <c r="MA731" s="16" t="s">
        <v>843</v>
      </c>
      <c r="MB731" s="16" t="s">
        <v>843</v>
      </c>
      <c r="MC731" s="16" t="s">
        <v>843</v>
      </c>
      <c r="MD731" s="16" t="s">
        <v>11699</v>
      </c>
      <c r="ME731" s="16" t="s">
        <v>11656</v>
      </c>
      <c r="MF731" s="16" t="s">
        <v>8847</v>
      </c>
      <c r="MP731" s="16" t="s">
        <v>1826</v>
      </c>
      <c r="MR731" s="16" t="s">
        <v>474</v>
      </c>
      <c r="MS731" s="16" t="s">
        <v>12314</v>
      </c>
      <c r="MT731" s="16" t="s">
        <v>8982</v>
      </c>
      <c r="MU731" s="16" t="s">
        <v>816</v>
      </c>
      <c r="MV731" s="16" t="s">
        <v>486</v>
      </c>
      <c r="MZ731" s="16" t="s">
        <v>486</v>
      </c>
      <c r="NA731" s="16" t="s">
        <v>487</v>
      </c>
      <c r="NB731" s="16" t="s">
        <v>1344</v>
      </c>
      <c r="NC731" s="16" t="s">
        <v>486</v>
      </c>
      <c r="NE731" s="16" t="s">
        <v>486</v>
      </c>
      <c r="NG731" s="16" t="s">
        <v>1376</v>
      </c>
      <c r="NI731" s="16" t="s">
        <v>11658</v>
      </c>
      <c r="NQ731" s="16" t="s">
        <v>1079</v>
      </c>
      <c r="NR731" s="16" t="s">
        <v>876</v>
      </c>
      <c r="NS731" s="16" t="s">
        <v>462</v>
      </c>
      <c r="NT731" s="16" t="s">
        <v>482</v>
      </c>
      <c r="NU731" s="16">
        <v>0.79400000000000004</v>
      </c>
      <c r="NV731" s="16" t="s">
        <v>824</v>
      </c>
      <c r="NW731" s="16" t="s">
        <v>1179</v>
      </c>
      <c r="NX731" s="16" t="s">
        <v>1142</v>
      </c>
      <c r="NY731" s="16" t="s">
        <v>824</v>
      </c>
      <c r="NZ731" s="16" t="s">
        <v>932</v>
      </c>
      <c r="OA731" s="16" t="s">
        <v>486</v>
      </c>
      <c r="OB731" s="16" t="s">
        <v>833</v>
      </c>
      <c r="OC731" s="16" t="s">
        <v>876</v>
      </c>
    </row>
    <row r="732" spans="1:394" x14ac:dyDescent="0.25">
      <c r="A732" s="16" t="s">
        <v>12329</v>
      </c>
      <c r="B732" s="16" t="s">
        <v>844</v>
      </c>
      <c r="C732" s="16" t="s">
        <v>972</v>
      </c>
      <c r="D732" s="16" t="s">
        <v>844</v>
      </c>
      <c r="E732" s="16" t="s">
        <v>843</v>
      </c>
      <c r="F732" s="16" t="s">
        <v>843</v>
      </c>
      <c r="G732" s="16" t="s">
        <v>843</v>
      </c>
      <c r="H732" s="16" t="s">
        <v>843</v>
      </c>
      <c r="I732" s="16" t="s">
        <v>843</v>
      </c>
      <c r="J732" s="16" t="s">
        <v>843</v>
      </c>
      <c r="K732" s="16" t="s">
        <v>843</v>
      </c>
      <c r="L732" s="16" t="s">
        <v>843</v>
      </c>
      <c r="M732" s="16" t="s">
        <v>843</v>
      </c>
      <c r="N732" s="16" t="s">
        <v>843</v>
      </c>
      <c r="O732" s="16" t="s">
        <v>843</v>
      </c>
      <c r="Q732" s="16" t="s">
        <v>844</v>
      </c>
      <c r="R732" s="16">
        <v>58</v>
      </c>
      <c r="T732" s="16" t="s">
        <v>470</v>
      </c>
      <c r="U732" s="16" t="s">
        <v>844</v>
      </c>
      <c r="V732" s="16" t="s">
        <v>843</v>
      </c>
      <c r="W732" s="16" t="s">
        <v>844</v>
      </c>
      <c r="X732" s="16" t="s">
        <v>843</v>
      </c>
      <c r="Y732" s="16" t="s">
        <v>843</v>
      </c>
      <c r="Z732" s="16" t="s">
        <v>843</v>
      </c>
      <c r="AA732" s="16" t="s">
        <v>843</v>
      </c>
      <c r="AB732" s="16" t="s">
        <v>843</v>
      </c>
      <c r="AC732" s="16" t="s">
        <v>843</v>
      </c>
      <c r="AD732" s="16" t="s">
        <v>867</v>
      </c>
      <c r="AF732" s="16" t="s">
        <v>11659</v>
      </c>
      <c r="AG732" s="16" t="s">
        <v>11700</v>
      </c>
      <c r="AH732" s="16" t="s">
        <v>844</v>
      </c>
      <c r="AI732" s="16" t="s">
        <v>843</v>
      </c>
      <c r="AJ732" s="16" t="s">
        <v>844</v>
      </c>
      <c r="AK732" s="16" t="s">
        <v>844</v>
      </c>
      <c r="AL732" s="16" t="s">
        <v>843</v>
      </c>
      <c r="AM732" s="16" t="s">
        <v>844</v>
      </c>
      <c r="AN732" s="16" t="s">
        <v>843</v>
      </c>
      <c r="AO732" s="16" t="s">
        <v>843</v>
      </c>
      <c r="AP732" s="16" t="s">
        <v>843</v>
      </c>
      <c r="AQ732" s="16" t="s">
        <v>844</v>
      </c>
      <c r="AR732" s="16" t="s">
        <v>11679</v>
      </c>
      <c r="AS732" s="16" t="s">
        <v>844</v>
      </c>
      <c r="AT732" s="16" t="s">
        <v>843</v>
      </c>
      <c r="AU732" s="16" t="s">
        <v>844</v>
      </c>
      <c r="AV732" s="16" t="s">
        <v>843</v>
      </c>
      <c r="AW732" s="16" t="s">
        <v>843</v>
      </c>
      <c r="AX732" s="16" t="s">
        <v>843</v>
      </c>
      <c r="AY732" s="16" t="s">
        <v>843</v>
      </c>
      <c r="AZ732" s="16" t="s">
        <v>4440</v>
      </c>
      <c r="BB732" s="16" t="s">
        <v>4440</v>
      </c>
      <c r="BF732" s="16" t="s">
        <v>844</v>
      </c>
      <c r="BH732" s="16" t="s">
        <v>7383</v>
      </c>
      <c r="BI732" s="16" t="s">
        <v>7785</v>
      </c>
      <c r="BJ732" s="16" t="s">
        <v>843</v>
      </c>
      <c r="BK732" s="16" t="s">
        <v>843</v>
      </c>
      <c r="BL732" s="16" t="s">
        <v>843</v>
      </c>
      <c r="BM732" s="16" t="s">
        <v>843</v>
      </c>
      <c r="BN732" s="16" t="s">
        <v>843</v>
      </c>
      <c r="BO732" s="16" t="s">
        <v>844</v>
      </c>
      <c r="BP732" s="16" t="s">
        <v>843</v>
      </c>
      <c r="BQ732" s="16" t="s">
        <v>843</v>
      </c>
      <c r="DX732" s="16" t="s">
        <v>867</v>
      </c>
      <c r="DY732" s="16" t="s">
        <v>867</v>
      </c>
      <c r="ES732" s="16" t="s">
        <v>867</v>
      </c>
      <c r="EU732" s="16" t="s">
        <v>7816</v>
      </c>
      <c r="EV732" s="16" t="s">
        <v>865</v>
      </c>
      <c r="FF732" s="16" t="s">
        <v>7842</v>
      </c>
      <c r="FG732" s="16" t="s">
        <v>7852</v>
      </c>
      <c r="FH732" s="16" t="s">
        <v>843</v>
      </c>
      <c r="FI732" s="16" t="s">
        <v>844</v>
      </c>
      <c r="FJ732" s="16" t="s">
        <v>843</v>
      </c>
      <c r="FK732" s="16" t="s">
        <v>843</v>
      </c>
      <c r="FL732" s="16" t="s">
        <v>843</v>
      </c>
      <c r="FM732" s="16" t="s">
        <v>843</v>
      </c>
      <c r="FN732" s="16" t="s">
        <v>843</v>
      </c>
      <c r="FO732" s="16" t="s">
        <v>843</v>
      </c>
      <c r="FP732" s="16" t="s">
        <v>843</v>
      </c>
      <c r="FQ732" s="16" t="s">
        <v>843</v>
      </c>
      <c r="HC732" s="16" t="s">
        <v>867</v>
      </c>
      <c r="HD732" s="16" t="s">
        <v>865</v>
      </c>
      <c r="JA732" s="16" t="s">
        <v>4816</v>
      </c>
      <c r="JB732" s="16" t="s">
        <v>865</v>
      </c>
      <c r="JC732" s="16" t="s">
        <v>865</v>
      </c>
      <c r="JD732" s="16" t="s">
        <v>865</v>
      </c>
      <c r="JE732" s="16" t="s">
        <v>865</v>
      </c>
      <c r="JF732" s="16" t="s">
        <v>865</v>
      </c>
      <c r="JG732" s="16" t="s">
        <v>843</v>
      </c>
      <c r="JH732" s="16" t="s">
        <v>5638</v>
      </c>
      <c r="JJ732" s="16" t="s">
        <v>865</v>
      </c>
      <c r="KF732" s="16" t="s">
        <v>2337</v>
      </c>
      <c r="KG732" s="16" t="s">
        <v>11663</v>
      </c>
      <c r="KI732" s="16" t="s">
        <v>4982</v>
      </c>
      <c r="KK732" s="16" t="s">
        <v>4874</v>
      </c>
      <c r="KM732" s="16" t="s">
        <v>7610</v>
      </c>
      <c r="KO732" s="16" t="s">
        <v>10520</v>
      </c>
      <c r="KP732" s="16" t="s">
        <v>10519</v>
      </c>
      <c r="KQ732" s="16" t="s">
        <v>8694</v>
      </c>
      <c r="KR732" s="16" t="s">
        <v>12330</v>
      </c>
      <c r="KS732" s="16" t="s">
        <v>10521</v>
      </c>
      <c r="KT732" s="16" t="s">
        <v>9148</v>
      </c>
      <c r="KU732" s="16" t="s">
        <v>844</v>
      </c>
      <c r="KV732" s="16" t="s">
        <v>9148</v>
      </c>
      <c r="KW732" s="16" t="s">
        <v>850</v>
      </c>
      <c r="KX732" s="16" t="s">
        <v>487</v>
      </c>
      <c r="KY732" s="16" t="s">
        <v>487</v>
      </c>
      <c r="KZ732" s="16" t="s">
        <v>487</v>
      </c>
      <c r="LC732" s="16" t="s">
        <v>10879</v>
      </c>
      <c r="LF732" s="16" t="s">
        <v>11654</v>
      </c>
      <c r="LI732" s="16" t="s">
        <v>11655</v>
      </c>
      <c r="LJ732" s="16" t="s">
        <v>843</v>
      </c>
      <c r="LL732" s="16" t="s">
        <v>8711</v>
      </c>
      <c r="LM732" s="16" t="s">
        <v>8741</v>
      </c>
      <c r="LO732" s="16" t="s">
        <v>843</v>
      </c>
      <c r="LP732" s="16" t="s">
        <v>844</v>
      </c>
      <c r="LQ732" s="16" t="s">
        <v>844</v>
      </c>
      <c r="LR732" s="16" t="s">
        <v>843</v>
      </c>
      <c r="LS732" s="16" t="s">
        <v>844</v>
      </c>
      <c r="LT732" s="16" t="s">
        <v>843</v>
      </c>
      <c r="LU732" s="16" t="s">
        <v>843</v>
      </c>
      <c r="LV732" s="16" t="s">
        <v>844</v>
      </c>
      <c r="LW732" s="16" t="s">
        <v>844</v>
      </c>
      <c r="LX732" s="16" t="s">
        <v>843</v>
      </c>
      <c r="LY732" s="16" t="s">
        <v>843</v>
      </c>
      <c r="LZ732" s="16" t="s">
        <v>843</v>
      </c>
      <c r="MA732" s="16" t="s">
        <v>843</v>
      </c>
      <c r="MB732" s="16" t="s">
        <v>843</v>
      </c>
      <c r="MC732" s="16" t="s">
        <v>843</v>
      </c>
      <c r="ME732" s="16" t="s">
        <v>11656</v>
      </c>
      <c r="MF732" s="16" t="s">
        <v>8847</v>
      </c>
      <c r="MJ732" s="16" t="s">
        <v>1839</v>
      </c>
      <c r="MO732" s="16" t="s">
        <v>1542</v>
      </c>
      <c r="MP732" s="16" t="s">
        <v>1829</v>
      </c>
      <c r="MQ732" s="16" t="s">
        <v>1785</v>
      </c>
      <c r="MR732" s="16" t="s">
        <v>470</v>
      </c>
      <c r="MS732" s="16" t="s">
        <v>12314</v>
      </c>
      <c r="MT732" s="16" t="s">
        <v>9009</v>
      </c>
      <c r="MU732" s="16" t="s">
        <v>817</v>
      </c>
      <c r="NC732" s="16" t="s">
        <v>487</v>
      </c>
      <c r="NE732" s="16" t="s">
        <v>487</v>
      </c>
      <c r="NF732" s="16" t="s">
        <v>486</v>
      </c>
      <c r="NG732" s="16" t="s">
        <v>1380</v>
      </c>
      <c r="NI732" s="16" t="s">
        <v>11658</v>
      </c>
      <c r="NR732" s="16" t="s">
        <v>451</v>
      </c>
      <c r="NS732" s="16" t="s">
        <v>462</v>
      </c>
      <c r="NT732" s="16" t="s">
        <v>482</v>
      </c>
      <c r="NU732" s="16">
        <v>0.79400000000000004</v>
      </c>
      <c r="NV732" s="16" t="s">
        <v>451</v>
      </c>
      <c r="NW732" s="16" t="s">
        <v>1175</v>
      </c>
      <c r="NX732" s="16" t="s">
        <v>1142</v>
      </c>
      <c r="OB732" s="16" t="s">
        <v>833</v>
      </c>
      <c r="OC732" s="16" t="s">
        <v>451</v>
      </c>
    </row>
    <row r="733" spans="1:394" x14ac:dyDescent="0.25">
      <c r="A733" s="16" t="s">
        <v>12331</v>
      </c>
      <c r="B733" s="16" t="s">
        <v>844</v>
      </c>
      <c r="C733" s="16" t="s">
        <v>972</v>
      </c>
      <c r="D733" s="16" t="s">
        <v>844</v>
      </c>
      <c r="E733" s="16" t="s">
        <v>843</v>
      </c>
      <c r="F733" s="16" t="s">
        <v>843</v>
      </c>
      <c r="G733" s="16" t="s">
        <v>843</v>
      </c>
      <c r="H733" s="16" t="s">
        <v>843</v>
      </c>
      <c r="I733" s="16" t="s">
        <v>843</v>
      </c>
      <c r="J733" s="16" t="s">
        <v>843</v>
      </c>
      <c r="K733" s="16" t="s">
        <v>843</v>
      </c>
      <c r="L733" s="16" t="s">
        <v>843</v>
      </c>
      <c r="M733" s="16" t="s">
        <v>843</v>
      </c>
      <c r="N733" s="16" t="s">
        <v>843</v>
      </c>
      <c r="O733" s="16" t="s">
        <v>843</v>
      </c>
      <c r="Q733" s="16" t="s">
        <v>844</v>
      </c>
      <c r="R733" s="16">
        <v>49</v>
      </c>
      <c r="T733" s="16" t="s">
        <v>470</v>
      </c>
      <c r="U733" s="16" t="s">
        <v>844</v>
      </c>
      <c r="V733" s="16" t="s">
        <v>843</v>
      </c>
      <c r="W733" s="16" t="s">
        <v>844</v>
      </c>
      <c r="X733" s="16" t="s">
        <v>843</v>
      </c>
      <c r="Y733" s="16" t="s">
        <v>843</v>
      </c>
      <c r="Z733" s="16" t="s">
        <v>843</v>
      </c>
      <c r="AA733" s="16" t="s">
        <v>843</v>
      </c>
      <c r="AB733" s="16" t="s">
        <v>844</v>
      </c>
      <c r="AC733" s="16" t="s">
        <v>843</v>
      </c>
      <c r="AD733" s="16" t="s">
        <v>867</v>
      </c>
      <c r="AF733" s="16" t="s">
        <v>11716</v>
      </c>
      <c r="AG733" s="16" t="s">
        <v>11828</v>
      </c>
      <c r="AH733" s="16" t="s">
        <v>843</v>
      </c>
      <c r="AI733" s="16" t="s">
        <v>843</v>
      </c>
      <c r="AJ733" s="16" t="s">
        <v>844</v>
      </c>
      <c r="AK733" s="16" t="s">
        <v>843</v>
      </c>
      <c r="AL733" s="16" t="s">
        <v>844</v>
      </c>
      <c r="AM733" s="16" t="s">
        <v>844</v>
      </c>
      <c r="AN733" s="16" t="s">
        <v>843</v>
      </c>
      <c r="AO733" s="16" t="s">
        <v>843</v>
      </c>
      <c r="AP733" s="16" t="s">
        <v>843</v>
      </c>
      <c r="AQ733" s="16" t="s">
        <v>844</v>
      </c>
      <c r="AR733" s="16" t="s">
        <v>4415</v>
      </c>
      <c r="AS733" s="16" t="s">
        <v>844</v>
      </c>
      <c r="AT733" s="16" t="s">
        <v>843</v>
      </c>
      <c r="AU733" s="16" t="s">
        <v>843</v>
      </c>
      <c r="AV733" s="16" t="s">
        <v>843</v>
      </c>
      <c r="AW733" s="16" t="s">
        <v>843</v>
      </c>
      <c r="AX733" s="16" t="s">
        <v>843</v>
      </c>
      <c r="AY733" s="16" t="s">
        <v>843</v>
      </c>
      <c r="AZ733" s="16" t="s">
        <v>4437</v>
      </c>
      <c r="BF733" s="16" t="s">
        <v>844</v>
      </c>
      <c r="BH733" s="16" t="s">
        <v>7383</v>
      </c>
      <c r="BI733" s="16" t="s">
        <v>7785</v>
      </c>
      <c r="BJ733" s="16" t="s">
        <v>843</v>
      </c>
      <c r="BK733" s="16" t="s">
        <v>843</v>
      </c>
      <c r="BL733" s="16" t="s">
        <v>843</v>
      </c>
      <c r="BM733" s="16" t="s">
        <v>843</v>
      </c>
      <c r="BN733" s="16" t="s">
        <v>843</v>
      </c>
      <c r="BO733" s="16" t="s">
        <v>844</v>
      </c>
      <c r="BP733" s="16" t="s">
        <v>843</v>
      </c>
      <c r="BQ733" s="16" t="s">
        <v>843</v>
      </c>
      <c r="DX733" s="16" t="s">
        <v>865</v>
      </c>
      <c r="ES733" s="16" t="s">
        <v>865</v>
      </c>
      <c r="EU733" s="16" t="s">
        <v>7810</v>
      </c>
      <c r="EV733" s="16" t="s">
        <v>865</v>
      </c>
      <c r="FT733" s="16" t="s">
        <v>865</v>
      </c>
      <c r="HC733" s="16" t="s">
        <v>865</v>
      </c>
      <c r="JA733" s="16" t="s">
        <v>4822</v>
      </c>
      <c r="JB733" s="16" t="s">
        <v>865</v>
      </c>
      <c r="JC733" s="16" t="s">
        <v>865</v>
      </c>
      <c r="JD733" s="16" t="s">
        <v>865</v>
      </c>
      <c r="JE733" s="16" t="s">
        <v>865</v>
      </c>
      <c r="JF733" s="16" t="s">
        <v>865</v>
      </c>
      <c r="JG733" s="16" t="s">
        <v>843</v>
      </c>
      <c r="JH733" s="16" t="s">
        <v>7577</v>
      </c>
      <c r="JJ733" s="16" t="s">
        <v>865</v>
      </c>
      <c r="KF733" s="16" t="s">
        <v>4926</v>
      </c>
      <c r="KI733" s="16" t="s">
        <v>4843</v>
      </c>
      <c r="KO733" s="16" t="s">
        <v>10524</v>
      </c>
      <c r="KP733" s="16" t="s">
        <v>10523</v>
      </c>
      <c r="KQ733" s="16" t="s">
        <v>8694</v>
      </c>
      <c r="KR733" s="16" t="s">
        <v>12332</v>
      </c>
      <c r="KS733" s="16" t="s">
        <v>10525</v>
      </c>
      <c r="KT733" s="16" t="s">
        <v>8696</v>
      </c>
      <c r="KU733" s="16" t="s">
        <v>844</v>
      </c>
      <c r="KV733" s="16" t="s">
        <v>8696</v>
      </c>
      <c r="KW733" s="16" t="s">
        <v>851</v>
      </c>
      <c r="KY733" s="16" t="s">
        <v>486</v>
      </c>
      <c r="LC733" s="16" t="s">
        <v>10879</v>
      </c>
      <c r="LF733" s="16" t="s">
        <v>11654</v>
      </c>
      <c r="LI733" s="16" t="s">
        <v>11655</v>
      </c>
      <c r="LJ733" s="16" t="s">
        <v>843</v>
      </c>
      <c r="LL733" s="16" t="s">
        <v>8711</v>
      </c>
      <c r="LM733" s="16" t="s">
        <v>8741</v>
      </c>
      <c r="LO733" s="16" t="s">
        <v>843</v>
      </c>
      <c r="LP733" s="16" t="s">
        <v>1056</v>
      </c>
      <c r="LQ733" s="16" t="s">
        <v>1056</v>
      </c>
      <c r="LR733" s="16" t="s">
        <v>843</v>
      </c>
      <c r="LS733" s="16" t="s">
        <v>1056</v>
      </c>
      <c r="LT733" s="16" t="s">
        <v>843</v>
      </c>
      <c r="LU733" s="16" t="s">
        <v>843</v>
      </c>
      <c r="LV733" s="16" t="s">
        <v>843</v>
      </c>
      <c r="LW733" s="16" t="s">
        <v>843</v>
      </c>
      <c r="LX733" s="16" t="s">
        <v>843</v>
      </c>
      <c r="LY733" s="16" t="s">
        <v>843</v>
      </c>
      <c r="LZ733" s="16" t="s">
        <v>843</v>
      </c>
      <c r="MA733" s="16" t="s">
        <v>843</v>
      </c>
      <c r="MB733" s="16" t="s">
        <v>843</v>
      </c>
      <c r="MC733" s="16" t="s">
        <v>843</v>
      </c>
      <c r="ME733" s="16" t="s">
        <v>11656</v>
      </c>
      <c r="MF733" s="16" t="s">
        <v>8847</v>
      </c>
      <c r="MO733" s="16" t="s">
        <v>1817</v>
      </c>
      <c r="MP733" s="16" t="s">
        <v>13846</v>
      </c>
      <c r="MR733" s="16" t="s">
        <v>470</v>
      </c>
      <c r="MS733" s="16" t="s">
        <v>12314</v>
      </c>
      <c r="MT733" s="16" t="s">
        <v>8940</v>
      </c>
      <c r="MU733" s="16" t="s">
        <v>817</v>
      </c>
      <c r="NC733" s="16" t="s">
        <v>486</v>
      </c>
      <c r="ND733" s="16" t="s">
        <v>486</v>
      </c>
      <c r="NE733" s="16" t="s">
        <v>486</v>
      </c>
      <c r="NG733" s="16" t="s">
        <v>1378</v>
      </c>
      <c r="NI733" s="16" t="s">
        <v>11658</v>
      </c>
      <c r="NR733" s="16" t="s">
        <v>451</v>
      </c>
      <c r="NS733" s="16" t="s">
        <v>462</v>
      </c>
      <c r="NT733" s="16" t="s">
        <v>478</v>
      </c>
      <c r="NU733" s="16">
        <v>1.1910000000000001</v>
      </c>
      <c r="NV733" s="16" t="s">
        <v>451</v>
      </c>
      <c r="NW733" s="16" t="s">
        <v>1175</v>
      </c>
      <c r="NX733" s="16" t="s">
        <v>1142</v>
      </c>
      <c r="OB733" s="16" t="s">
        <v>833</v>
      </c>
      <c r="OC733" s="16" t="s">
        <v>451</v>
      </c>
    </row>
    <row r="734" spans="1:394" x14ac:dyDescent="0.25">
      <c r="A734" s="16" t="s">
        <v>12333</v>
      </c>
      <c r="B734" s="16" t="s">
        <v>1056</v>
      </c>
      <c r="C734" s="16" t="s">
        <v>972</v>
      </c>
      <c r="D734" s="16" t="s">
        <v>844</v>
      </c>
      <c r="E734" s="16" t="s">
        <v>843</v>
      </c>
      <c r="F734" s="16" t="s">
        <v>843</v>
      </c>
      <c r="G734" s="16" t="s">
        <v>843</v>
      </c>
      <c r="H734" s="16" t="s">
        <v>843</v>
      </c>
      <c r="I734" s="16" t="s">
        <v>843</v>
      </c>
      <c r="J734" s="16" t="s">
        <v>843</v>
      </c>
      <c r="K734" s="16" t="s">
        <v>843</v>
      </c>
      <c r="L734" s="16" t="s">
        <v>843</v>
      </c>
      <c r="M734" s="16" t="s">
        <v>843</v>
      </c>
      <c r="N734" s="16" t="s">
        <v>843</v>
      </c>
      <c r="O734" s="16" t="s">
        <v>843</v>
      </c>
      <c r="Q734" s="16" t="s">
        <v>844</v>
      </c>
      <c r="R734" s="16">
        <v>21</v>
      </c>
      <c r="T734" s="16" t="s">
        <v>470</v>
      </c>
      <c r="U734" s="16" t="s">
        <v>844</v>
      </c>
      <c r="V734" s="16" t="s">
        <v>843</v>
      </c>
      <c r="W734" s="16" t="s">
        <v>844</v>
      </c>
      <c r="X734" s="16" t="s">
        <v>843</v>
      </c>
      <c r="Y734" s="16" t="s">
        <v>843</v>
      </c>
      <c r="Z734" s="16" t="s">
        <v>843</v>
      </c>
      <c r="AA734" s="16" t="s">
        <v>843</v>
      </c>
      <c r="AB734" s="16" t="s">
        <v>844</v>
      </c>
      <c r="AC734" s="16" t="s">
        <v>843</v>
      </c>
      <c r="AD734" s="16" t="s">
        <v>867</v>
      </c>
      <c r="AF734" s="16" t="s">
        <v>11716</v>
      </c>
      <c r="AG734" s="16" t="s">
        <v>11828</v>
      </c>
      <c r="AH734" s="16" t="s">
        <v>843</v>
      </c>
      <c r="AI734" s="16" t="s">
        <v>843</v>
      </c>
      <c r="AJ734" s="16" t="s">
        <v>844</v>
      </c>
      <c r="AK734" s="16" t="s">
        <v>843</v>
      </c>
      <c r="AL734" s="16" t="s">
        <v>844</v>
      </c>
      <c r="AM734" s="16" t="s">
        <v>844</v>
      </c>
      <c r="AN734" s="16" t="s">
        <v>843</v>
      </c>
      <c r="AO734" s="16" t="s">
        <v>843</v>
      </c>
      <c r="AP734" s="16" t="s">
        <v>843</v>
      </c>
      <c r="AQ734" s="16" t="s">
        <v>844</v>
      </c>
      <c r="AR734" s="16" t="s">
        <v>4433</v>
      </c>
      <c r="AS734" s="16" t="s">
        <v>843</v>
      </c>
      <c r="AT734" s="16" t="s">
        <v>843</v>
      </c>
      <c r="AU734" s="16" t="s">
        <v>843</v>
      </c>
      <c r="AV734" s="16" t="s">
        <v>843</v>
      </c>
      <c r="AW734" s="16" t="s">
        <v>843</v>
      </c>
      <c r="AX734" s="16" t="s">
        <v>843</v>
      </c>
      <c r="AY734" s="16" t="s">
        <v>844</v>
      </c>
      <c r="BF734" s="16" t="s">
        <v>844</v>
      </c>
      <c r="BH734" s="16" t="s">
        <v>7380</v>
      </c>
      <c r="BI734" s="16" t="s">
        <v>7785</v>
      </c>
      <c r="BJ734" s="16" t="s">
        <v>843</v>
      </c>
      <c r="BK734" s="16" t="s">
        <v>843</v>
      </c>
      <c r="BL734" s="16" t="s">
        <v>843</v>
      </c>
      <c r="BM734" s="16" t="s">
        <v>843</v>
      </c>
      <c r="BN734" s="16" t="s">
        <v>843</v>
      </c>
      <c r="BO734" s="16" t="s">
        <v>844</v>
      </c>
      <c r="BP734" s="16" t="s">
        <v>843</v>
      </c>
      <c r="BQ734" s="16" t="s">
        <v>843</v>
      </c>
      <c r="CC734" s="16" t="s">
        <v>867</v>
      </c>
      <c r="CD734" s="16" t="s">
        <v>6846</v>
      </c>
      <c r="CE734" s="16" t="s">
        <v>7537</v>
      </c>
      <c r="DN734" s="16" t="s">
        <v>4411</v>
      </c>
      <c r="DX734" s="16" t="s">
        <v>865</v>
      </c>
      <c r="ES734" s="16" t="s">
        <v>865</v>
      </c>
      <c r="EU734" s="16" t="s">
        <v>7810</v>
      </c>
      <c r="EV734" s="16" t="s">
        <v>865</v>
      </c>
      <c r="FT734" s="16" t="s">
        <v>865</v>
      </c>
      <c r="HC734" s="16" t="s">
        <v>865</v>
      </c>
      <c r="JA734" s="16" t="s">
        <v>4819</v>
      </c>
      <c r="JB734" s="16" t="s">
        <v>865</v>
      </c>
      <c r="JC734" s="16" t="s">
        <v>865</v>
      </c>
      <c r="JD734" s="16" t="s">
        <v>865</v>
      </c>
      <c r="JE734" s="16" t="s">
        <v>865</v>
      </c>
      <c r="JF734" s="16" t="s">
        <v>865</v>
      </c>
      <c r="JG734" s="16" t="s">
        <v>1056</v>
      </c>
      <c r="JH734" s="16" t="s">
        <v>7582</v>
      </c>
      <c r="JJ734" s="16" t="s">
        <v>865</v>
      </c>
      <c r="KF734" s="16" t="s">
        <v>4926</v>
      </c>
      <c r="KI734" s="16" t="s">
        <v>4837</v>
      </c>
      <c r="KO734" s="16" t="s">
        <v>10524</v>
      </c>
      <c r="KP734" s="16" t="s">
        <v>10523</v>
      </c>
      <c r="KQ734" s="16" t="s">
        <v>8694</v>
      </c>
      <c r="KR734" s="16" t="s">
        <v>12334</v>
      </c>
      <c r="KS734" s="16" t="s">
        <v>10525</v>
      </c>
      <c r="KT734" s="16" t="s">
        <v>8696</v>
      </c>
      <c r="KU734" s="16" t="s">
        <v>844</v>
      </c>
      <c r="KV734" s="16" t="s">
        <v>8696</v>
      </c>
      <c r="KW734" s="16" t="s">
        <v>851</v>
      </c>
      <c r="KY734" s="16" t="s">
        <v>486</v>
      </c>
      <c r="LC734" s="16" t="s">
        <v>10879</v>
      </c>
      <c r="LF734" s="16" t="s">
        <v>11654</v>
      </c>
      <c r="LI734" s="16" t="s">
        <v>11655</v>
      </c>
      <c r="LJ734" s="16" t="s">
        <v>843</v>
      </c>
      <c r="LL734" s="16" t="s">
        <v>8711</v>
      </c>
      <c r="LM734" s="16" t="s">
        <v>8741</v>
      </c>
      <c r="LO734" s="16" t="s">
        <v>843</v>
      </c>
      <c r="LP734" s="16" t="s">
        <v>1056</v>
      </c>
      <c r="LQ734" s="16" t="s">
        <v>1056</v>
      </c>
      <c r="LR734" s="16" t="s">
        <v>843</v>
      </c>
      <c r="LS734" s="16" t="s">
        <v>1056</v>
      </c>
      <c r="LT734" s="16" t="s">
        <v>843</v>
      </c>
      <c r="LU734" s="16" t="s">
        <v>843</v>
      </c>
      <c r="LV734" s="16" t="s">
        <v>843</v>
      </c>
      <c r="LW734" s="16" t="s">
        <v>843</v>
      </c>
      <c r="LX734" s="16" t="s">
        <v>843</v>
      </c>
      <c r="LY734" s="16" t="s">
        <v>843</v>
      </c>
      <c r="LZ734" s="16" t="s">
        <v>843</v>
      </c>
      <c r="MA734" s="16" t="s">
        <v>843</v>
      </c>
      <c r="MB734" s="16" t="s">
        <v>843</v>
      </c>
      <c r="MC734" s="16" t="s">
        <v>843</v>
      </c>
      <c r="ME734" s="16" t="s">
        <v>11656</v>
      </c>
      <c r="MF734" s="16" t="s">
        <v>8847</v>
      </c>
      <c r="MO734" s="16" t="s">
        <v>1817</v>
      </c>
      <c r="MP734" s="16" t="s">
        <v>1826</v>
      </c>
      <c r="MR734" s="16" t="s">
        <v>470</v>
      </c>
      <c r="MS734" s="16" t="s">
        <v>12314</v>
      </c>
      <c r="MT734" s="16" t="s">
        <v>8940</v>
      </c>
      <c r="MU734" s="16" t="s">
        <v>817</v>
      </c>
      <c r="MV734" s="16" t="s">
        <v>487</v>
      </c>
      <c r="MW734" s="16" t="s">
        <v>1264</v>
      </c>
      <c r="MX734" s="16" t="s">
        <v>1262</v>
      </c>
      <c r="MY734" s="16" t="s">
        <v>486</v>
      </c>
      <c r="NC734" s="16" t="s">
        <v>486</v>
      </c>
      <c r="ND734" s="16" t="s">
        <v>486</v>
      </c>
      <c r="NE734" s="16" t="s">
        <v>486</v>
      </c>
      <c r="NG734" s="16" t="s">
        <v>1369</v>
      </c>
      <c r="NI734" s="16" t="s">
        <v>11658</v>
      </c>
      <c r="NQ734" s="16" t="s">
        <v>1078</v>
      </c>
      <c r="NR734" s="16" t="s">
        <v>445</v>
      </c>
      <c r="NS734" s="16" t="s">
        <v>462</v>
      </c>
      <c r="NT734" s="16" t="s">
        <v>478</v>
      </c>
      <c r="NU734" s="16">
        <v>1.1910000000000001</v>
      </c>
      <c r="NV734" s="16" t="s">
        <v>445</v>
      </c>
      <c r="NW734" s="16" t="s">
        <v>1174</v>
      </c>
      <c r="NX734" s="16" t="s">
        <v>1142</v>
      </c>
      <c r="NZ734" s="16" t="s">
        <v>935</v>
      </c>
      <c r="OB734" s="16" t="s">
        <v>833</v>
      </c>
      <c r="OC734" s="16" t="s">
        <v>445</v>
      </c>
    </row>
    <row r="735" spans="1:394" x14ac:dyDescent="0.25">
      <c r="A735" s="16" t="s">
        <v>12335</v>
      </c>
      <c r="B735" s="16" t="s">
        <v>844</v>
      </c>
      <c r="C735" s="16" t="s">
        <v>972</v>
      </c>
      <c r="D735" s="16" t="s">
        <v>844</v>
      </c>
      <c r="E735" s="16" t="s">
        <v>843</v>
      </c>
      <c r="F735" s="16" t="s">
        <v>843</v>
      </c>
      <c r="G735" s="16" t="s">
        <v>843</v>
      </c>
      <c r="H735" s="16" t="s">
        <v>843</v>
      </c>
      <c r="I735" s="16" t="s">
        <v>843</v>
      </c>
      <c r="J735" s="16" t="s">
        <v>843</v>
      </c>
      <c r="K735" s="16" t="s">
        <v>843</v>
      </c>
      <c r="L735" s="16" t="s">
        <v>843</v>
      </c>
      <c r="M735" s="16" t="s">
        <v>843</v>
      </c>
      <c r="N735" s="16" t="s">
        <v>843</v>
      </c>
      <c r="O735" s="16" t="s">
        <v>843</v>
      </c>
      <c r="Q735" s="16" t="s">
        <v>844</v>
      </c>
      <c r="R735" s="16">
        <v>49</v>
      </c>
      <c r="T735" s="16" t="s">
        <v>470</v>
      </c>
      <c r="U735" s="16" t="s">
        <v>844</v>
      </c>
      <c r="V735" s="16" t="s">
        <v>843</v>
      </c>
      <c r="W735" s="16" t="s">
        <v>844</v>
      </c>
      <c r="X735" s="16" t="s">
        <v>843</v>
      </c>
      <c r="Y735" s="16" t="s">
        <v>843</v>
      </c>
      <c r="Z735" s="16" t="s">
        <v>843</v>
      </c>
      <c r="AA735" s="16" t="s">
        <v>843</v>
      </c>
      <c r="AB735" s="16" t="s">
        <v>844</v>
      </c>
      <c r="AC735" s="16" t="s">
        <v>843</v>
      </c>
      <c r="AD735" s="16" t="s">
        <v>867</v>
      </c>
      <c r="AF735" s="16" t="s">
        <v>11797</v>
      </c>
      <c r="AG735" s="16" t="s">
        <v>11703</v>
      </c>
      <c r="AH735" s="16" t="s">
        <v>844</v>
      </c>
      <c r="AI735" s="16" t="s">
        <v>843</v>
      </c>
      <c r="AJ735" s="16" t="s">
        <v>844</v>
      </c>
      <c r="AK735" s="16" t="s">
        <v>843</v>
      </c>
      <c r="AL735" s="16" t="s">
        <v>844</v>
      </c>
      <c r="AM735" s="16" t="s">
        <v>843</v>
      </c>
      <c r="AN735" s="16" t="s">
        <v>843</v>
      </c>
      <c r="AO735" s="16" t="s">
        <v>843</v>
      </c>
      <c r="AP735" s="16" t="s">
        <v>843</v>
      </c>
      <c r="AQ735" s="16" t="s">
        <v>843</v>
      </c>
      <c r="AR735" s="16" t="s">
        <v>4433</v>
      </c>
      <c r="AS735" s="16" t="s">
        <v>843</v>
      </c>
      <c r="AT735" s="16" t="s">
        <v>843</v>
      </c>
      <c r="AU735" s="16" t="s">
        <v>843</v>
      </c>
      <c r="AV735" s="16" t="s">
        <v>843</v>
      </c>
      <c r="AW735" s="16" t="s">
        <v>843</v>
      </c>
      <c r="AX735" s="16" t="s">
        <v>843</v>
      </c>
      <c r="AY735" s="16" t="s">
        <v>844</v>
      </c>
      <c r="BF735" s="16" t="s">
        <v>843</v>
      </c>
      <c r="BH735" s="16" t="s">
        <v>7383</v>
      </c>
      <c r="BI735" s="16" t="s">
        <v>7785</v>
      </c>
      <c r="BJ735" s="16" t="s">
        <v>843</v>
      </c>
      <c r="BK735" s="16" t="s">
        <v>843</v>
      </c>
      <c r="BL735" s="16" t="s">
        <v>843</v>
      </c>
      <c r="BM735" s="16" t="s">
        <v>843</v>
      </c>
      <c r="BN735" s="16" t="s">
        <v>843</v>
      </c>
      <c r="BO735" s="16" t="s">
        <v>844</v>
      </c>
      <c r="BP735" s="16" t="s">
        <v>843</v>
      </c>
      <c r="BQ735" s="16" t="s">
        <v>843</v>
      </c>
      <c r="DX735" s="16" t="s">
        <v>867</v>
      </c>
      <c r="DY735" s="16" t="s">
        <v>867</v>
      </c>
      <c r="ES735" s="16" t="s">
        <v>867</v>
      </c>
      <c r="EU735" s="16" t="s">
        <v>7813</v>
      </c>
      <c r="EV735" s="16" t="s">
        <v>865</v>
      </c>
      <c r="FT735" s="16" t="s">
        <v>865</v>
      </c>
      <c r="HC735" s="16" t="s">
        <v>865</v>
      </c>
      <c r="JA735" s="16" t="s">
        <v>4813</v>
      </c>
      <c r="JB735" s="16" t="s">
        <v>867</v>
      </c>
      <c r="JC735" s="16" t="s">
        <v>865</v>
      </c>
      <c r="JG735" s="16" t="s">
        <v>843</v>
      </c>
      <c r="JV735" s="16">
        <v>20</v>
      </c>
      <c r="JW735" s="16" t="s">
        <v>7603</v>
      </c>
      <c r="JY735" s="16">
        <v>3000</v>
      </c>
      <c r="JZ735" s="16" t="s">
        <v>4910</v>
      </c>
      <c r="KB735" s="16" t="s">
        <v>7628</v>
      </c>
      <c r="KD735" s="16" t="s">
        <v>4920</v>
      </c>
      <c r="KE735" s="16" t="s">
        <v>7277</v>
      </c>
      <c r="KF735" s="16" t="s">
        <v>4932</v>
      </c>
      <c r="KH735" s="16" t="s">
        <v>7642</v>
      </c>
      <c r="KI735" s="16" t="s">
        <v>4982</v>
      </c>
      <c r="KK735" s="16" t="s">
        <v>4910</v>
      </c>
      <c r="KM735" s="16" t="s">
        <v>7628</v>
      </c>
      <c r="KO735" s="16" t="s">
        <v>10529</v>
      </c>
      <c r="KP735" s="16" t="s">
        <v>10528</v>
      </c>
      <c r="KQ735" s="16" t="s">
        <v>8694</v>
      </c>
      <c r="KR735" s="16" t="s">
        <v>12336</v>
      </c>
      <c r="KS735" s="16" t="s">
        <v>10530</v>
      </c>
      <c r="KT735" s="16" t="s">
        <v>8696</v>
      </c>
      <c r="KU735" s="16" t="s">
        <v>844</v>
      </c>
      <c r="KV735" s="16" t="s">
        <v>8696</v>
      </c>
      <c r="KW735" s="16" t="s">
        <v>851</v>
      </c>
      <c r="KX735" s="16" t="s">
        <v>487</v>
      </c>
      <c r="KY735" s="16" t="s">
        <v>487</v>
      </c>
      <c r="KZ735" s="16" t="s">
        <v>487</v>
      </c>
      <c r="LC735" s="16" t="s">
        <v>10879</v>
      </c>
      <c r="LF735" s="16" t="s">
        <v>11654</v>
      </c>
      <c r="LI735" s="16" t="s">
        <v>11655</v>
      </c>
      <c r="LJ735" s="16" t="s">
        <v>831</v>
      </c>
      <c r="LK735" s="16" t="s">
        <v>831</v>
      </c>
      <c r="LL735" s="16" t="s">
        <v>8756</v>
      </c>
      <c r="LM735" s="16" t="s">
        <v>8741</v>
      </c>
      <c r="LO735" s="16" t="s">
        <v>843</v>
      </c>
      <c r="LP735" s="16" t="s">
        <v>844</v>
      </c>
      <c r="LQ735" s="16" t="s">
        <v>844</v>
      </c>
      <c r="LR735" s="16" t="s">
        <v>843</v>
      </c>
      <c r="LS735" s="16" t="s">
        <v>844</v>
      </c>
      <c r="LT735" s="16" t="s">
        <v>843</v>
      </c>
      <c r="LU735" s="16" t="s">
        <v>843</v>
      </c>
      <c r="LV735" s="16" t="s">
        <v>843</v>
      </c>
      <c r="LW735" s="16" t="s">
        <v>844</v>
      </c>
      <c r="LX735" s="16" t="s">
        <v>844</v>
      </c>
      <c r="LY735" s="16" t="s">
        <v>843</v>
      </c>
      <c r="LZ735" s="16" t="s">
        <v>843</v>
      </c>
      <c r="MA735" s="16" t="s">
        <v>843</v>
      </c>
      <c r="MB735" s="16" t="s">
        <v>843</v>
      </c>
      <c r="MC735" s="16" t="s">
        <v>843</v>
      </c>
      <c r="ME735" s="16" t="s">
        <v>11656</v>
      </c>
      <c r="MF735" s="16" t="s">
        <v>8847</v>
      </c>
      <c r="MG735" s="16" t="s">
        <v>1834</v>
      </c>
      <c r="MH735" s="16" t="s">
        <v>11667</v>
      </c>
      <c r="MI735" s="16" t="s">
        <v>11733</v>
      </c>
      <c r="MJ735" s="16" t="s">
        <v>1834</v>
      </c>
      <c r="MK735" s="16" t="s">
        <v>8886</v>
      </c>
      <c r="ML735" s="16" t="s">
        <v>1787</v>
      </c>
      <c r="MM735" s="16" t="s">
        <v>486</v>
      </c>
      <c r="MN735" s="16" t="s">
        <v>1798</v>
      </c>
      <c r="MO735" s="16" t="s">
        <v>1813</v>
      </c>
      <c r="MP735" s="16" t="s">
        <v>1829</v>
      </c>
      <c r="MQ735" s="16" t="s">
        <v>1787</v>
      </c>
      <c r="MR735" s="16" t="s">
        <v>470</v>
      </c>
      <c r="MS735" s="16" t="s">
        <v>12314</v>
      </c>
      <c r="MT735" s="16" t="s">
        <v>8830</v>
      </c>
      <c r="MU735" s="16" t="s">
        <v>817</v>
      </c>
      <c r="NC735" s="16" t="s">
        <v>487</v>
      </c>
      <c r="ND735" s="16" t="s">
        <v>486</v>
      </c>
      <c r="NE735" s="16" t="s">
        <v>486</v>
      </c>
      <c r="NG735" s="16" t="s">
        <v>1376</v>
      </c>
      <c r="NH735" s="16" t="s">
        <v>1913</v>
      </c>
      <c r="NI735" s="16" t="s">
        <v>11658</v>
      </c>
      <c r="NJ735" s="16" t="s">
        <v>11037</v>
      </c>
      <c r="NK735" s="16" t="s">
        <v>9626</v>
      </c>
      <c r="NR735" s="16" t="s">
        <v>451</v>
      </c>
      <c r="NS735" s="16" t="s">
        <v>462</v>
      </c>
      <c r="NT735" s="16" t="s">
        <v>478</v>
      </c>
      <c r="NU735" s="16">
        <v>1.1910000000000001</v>
      </c>
      <c r="NV735" s="16" t="s">
        <v>451</v>
      </c>
      <c r="NW735" s="16" t="s">
        <v>1175</v>
      </c>
      <c r="NX735" s="16" t="s">
        <v>1142</v>
      </c>
      <c r="OB735" s="16" t="s">
        <v>831</v>
      </c>
      <c r="OC735" s="16" t="s">
        <v>451</v>
      </c>
    </row>
    <row r="736" spans="1:394" x14ac:dyDescent="0.25">
      <c r="A736" s="16" t="s">
        <v>12337</v>
      </c>
      <c r="B736" s="16" t="s">
        <v>844</v>
      </c>
      <c r="C736" s="16" t="s">
        <v>972</v>
      </c>
      <c r="D736" s="16" t="s">
        <v>844</v>
      </c>
      <c r="E736" s="16" t="s">
        <v>843</v>
      </c>
      <c r="F736" s="16" t="s">
        <v>843</v>
      </c>
      <c r="G736" s="16" t="s">
        <v>843</v>
      </c>
      <c r="H736" s="16" t="s">
        <v>843</v>
      </c>
      <c r="I736" s="16" t="s">
        <v>843</v>
      </c>
      <c r="J736" s="16" t="s">
        <v>843</v>
      </c>
      <c r="K736" s="16" t="s">
        <v>843</v>
      </c>
      <c r="L736" s="16" t="s">
        <v>843</v>
      </c>
      <c r="M736" s="16" t="s">
        <v>843</v>
      </c>
      <c r="N736" s="16" t="s">
        <v>843</v>
      </c>
      <c r="O736" s="16" t="s">
        <v>843</v>
      </c>
      <c r="Q736" s="16" t="s">
        <v>844</v>
      </c>
      <c r="R736" s="16">
        <v>68</v>
      </c>
      <c r="T736" s="16" t="s">
        <v>470</v>
      </c>
      <c r="U736" s="16" t="s">
        <v>844</v>
      </c>
      <c r="V736" s="16" t="s">
        <v>843</v>
      </c>
      <c r="W736" s="16" t="s">
        <v>844</v>
      </c>
      <c r="X736" s="16" t="s">
        <v>843</v>
      </c>
      <c r="Y736" s="16" t="s">
        <v>843</v>
      </c>
      <c r="Z736" s="16" t="s">
        <v>843</v>
      </c>
      <c r="AA736" s="16" t="s">
        <v>843</v>
      </c>
      <c r="AB736" s="16" t="s">
        <v>843</v>
      </c>
      <c r="AC736" s="16" t="s">
        <v>843</v>
      </c>
      <c r="AD736" s="16" t="s">
        <v>867</v>
      </c>
      <c r="AF736" s="16" t="s">
        <v>11673</v>
      </c>
      <c r="AG736" s="16" t="s">
        <v>11725</v>
      </c>
      <c r="AH736" s="16" t="s">
        <v>844</v>
      </c>
      <c r="AI736" s="16" t="s">
        <v>844</v>
      </c>
      <c r="AJ736" s="16" t="s">
        <v>843</v>
      </c>
      <c r="AK736" s="16" t="s">
        <v>843</v>
      </c>
      <c r="AL736" s="16" t="s">
        <v>844</v>
      </c>
      <c r="AM736" s="16" t="s">
        <v>844</v>
      </c>
      <c r="AN736" s="16" t="s">
        <v>843</v>
      </c>
      <c r="AO736" s="16" t="s">
        <v>843</v>
      </c>
      <c r="AP736" s="16" t="s">
        <v>843</v>
      </c>
      <c r="AQ736" s="16" t="s">
        <v>844</v>
      </c>
      <c r="AR736" s="16" t="s">
        <v>4433</v>
      </c>
      <c r="AS736" s="16" t="s">
        <v>843</v>
      </c>
      <c r="AT736" s="16" t="s">
        <v>843</v>
      </c>
      <c r="AU736" s="16" t="s">
        <v>843</v>
      </c>
      <c r="AV736" s="16" t="s">
        <v>843</v>
      </c>
      <c r="AW736" s="16" t="s">
        <v>843</v>
      </c>
      <c r="AX736" s="16" t="s">
        <v>843</v>
      </c>
      <c r="AY736" s="16" t="s">
        <v>844</v>
      </c>
      <c r="BF736" s="16" t="s">
        <v>844</v>
      </c>
      <c r="BI736" s="16" t="s">
        <v>7785</v>
      </c>
      <c r="BJ736" s="16" t="s">
        <v>843</v>
      </c>
      <c r="BK736" s="16" t="s">
        <v>843</v>
      </c>
      <c r="BL736" s="16" t="s">
        <v>843</v>
      </c>
      <c r="BM736" s="16" t="s">
        <v>843</v>
      </c>
      <c r="BN736" s="16" t="s">
        <v>843</v>
      </c>
      <c r="BO736" s="16" t="s">
        <v>844</v>
      </c>
      <c r="BP736" s="16" t="s">
        <v>843</v>
      </c>
      <c r="BQ736" s="16" t="s">
        <v>843</v>
      </c>
      <c r="DX736" s="16" t="s">
        <v>867</v>
      </c>
      <c r="DY736" s="16" t="s">
        <v>867</v>
      </c>
      <c r="ES736" s="16" t="s">
        <v>865</v>
      </c>
      <c r="EU736" s="16" t="s">
        <v>7813</v>
      </c>
      <c r="EV736" s="16" t="s">
        <v>865</v>
      </c>
      <c r="FF736" s="16" t="s">
        <v>7839</v>
      </c>
      <c r="HC736" s="16" t="s">
        <v>867</v>
      </c>
      <c r="HD736" s="16" t="s">
        <v>867</v>
      </c>
      <c r="HE736" s="16" t="s">
        <v>4701</v>
      </c>
      <c r="HF736" s="16" t="s">
        <v>843</v>
      </c>
      <c r="HG736" s="16" t="s">
        <v>843</v>
      </c>
      <c r="HH736" s="16" t="s">
        <v>843</v>
      </c>
      <c r="HI736" s="16" t="s">
        <v>843</v>
      </c>
      <c r="HJ736" s="16" t="s">
        <v>843</v>
      </c>
      <c r="HK736" s="16" t="s">
        <v>843</v>
      </c>
      <c r="HL736" s="16" t="s">
        <v>843</v>
      </c>
      <c r="HM736" s="16" t="s">
        <v>843</v>
      </c>
      <c r="HN736" s="16" t="s">
        <v>843</v>
      </c>
      <c r="HO736" s="16" t="s">
        <v>844</v>
      </c>
      <c r="HP736" s="16" t="s">
        <v>843</v>
      </c>
      <c r="HQ736" s="16" t="s">
        <v>843</v>
      </c>
      <c r="HR736" s="16" t="s">
        <v>843</v>
      </c>
      <c r="HS736" s="16" t="s">
        <v>843</v>
      </c>
      <c r="IZ736" s="16" t="s">
        <v>867</v>
      </c>
      <c r="JA736" s="16" t="s">
        <v>4813</v>
      </c>
      <c r="JB736" s="16" t="s">
        <v>865</v>
      </c>
      <c r="JC736" s="16" t="s">
        <v>865</v>
      </c>
      <c r="JD736" s="16" t="s">
        <v>865</v>
      </c>
      <c r="JE736" s="16" t="s">
        <v>865</v>
      </c>
      <c r="JF736" s="16" t="s">
        <v>865</v>
      </c>
      <c r="JG736" s="16" t="s">
        <v>843</v>
      </c>
      <c r="JH736" s="16" t="s">
        <v>4846</v>
      </c>
      <c r="KF736" s="16" t="s">
        <v>4926</v>
      </c>
      <c r="KI736" s="16" t="s">
        <v>4846</v>
      </c>
      <c r="KO736" s="16" t="s">
        <v>10534</v>
      </c>
      <c r="KP736" s="16" t="s">
        <v>10533</v>
      </c>
      <c r="KQ736" s="16" t="s">
        <v>8694</v>
      </c>
      <c r="KR736" s="16" t="s">
        <v>12338</v>
      </c>
      <c r="KS736" s="16" t="s">
        <v>10535</v>
      </c>
      <c r="KT736" s="16" t="s">
        <v>9148</v>
      </c>
      <c r="KU736" s="16" t="s">
        <v>844</v>
      </c>
      <c r="KV736" s="16" t="s">
        <v>9148</v>
      </c>
      <c r="KW736" s="16" t="s">
        <v>851</v>
      </c>
      <c r="KX736" s="16" t="s">
        <v>487</v>
      </c>
      <c r="KY736" s="16" t="s">
        <v>487</v>
      </c>
      <c r="KZ736" s="16" t="s">
        <v>487</v>
      </c>
      <c r="LC736" s="16" t="s">
        <v>10879</v>
      </c>
      <c r="LF736" s="16" t="s">
        <v>11654</v>
      </c>
      <c r="LI736" s="16" t="s">
        <v>11655</v>
      </c>
      <c r="LJ736" s="16" t="s">
        <v>843</v>
      </c>
      <c r="LL736" s="16" t="s">
        <v>8711</v>
      </c>
      <c r="LM736" s="16" t="s">
        <v>8741</v>
      </c>
      <c r="LO736" s="16" t="s">
        <v>843</v>
      </c>
      <c r="LP736" s="16" t="s">
        <v>843</v>
      </c>
      <c r="LQ736" s="16" t="s">
        <v>844</v>
      </c>
      <c r="LR736" s="16" t="s">
        <v>843</v>
      </c>
      <c r="LS736" s="16" t="s">
        <v>844</v>
      </c>
      <c r="LT736" s="16" t="s">
        <v>843</v>
      </c>
      <c r="LU736" s="16" t="s">
        <v>844</v>
      </c>
      <c r="LV736" s="16" t="s">
        <v>843</v>
      </c>
      <c r="LW736" s="16" t="s">
        <v>843</v>
      </c>
      <c r="LX736" s="16" t="s">
        <v>843</v>
      </c>
      <c r="LY736" s="16" t="s">
        <v>843</v>
      </c>
      <c r="LZ736" s="16" t="s">
        <v>843</v>
      </c>
      <c r="MA736" s="16" t="s">
        <v>843</v>
      </c>
      <c r="MB736" s="16" t="s">
        <v>843</v>
      </c>
      <c r="MC736" s="16" t="s">
        <v>843</v>
      </c>
      <c r="ME736" s="16" t="s">
        <v>11656</v>
      </c>
      <c r="MF736" s="16" t="s">
        <v>8847</v>
      </c>
      <c r="MO736" s="16" t="s">
        <v>1817</v>
      </c>
      <c r="MP736" s="16" t="s">
        <v>1824</v>
      </c>
      <c r="MR736" s="16" t="s">
        <v>470</v>
      </c>
      <c r="MS736" s="16" t="s">
        <v>12314</v>
      </c>
      <c r="MT736" s="16" t="s">
        <v>9015</v>
      </c>
      <c r="NC736" s="16" t="s">
        <v>486</v>
      </c>
      <c r="NE736" s="16" t="s">
        <v>487</v>
      </c>
      <c r="NF736" s="16" t="s">
        <v>487</v>
      </c>
      <c r="NG736" s="16" t="s">
        <v>1376</v>
      </c>
      <c r="NI736" s="16" t="s">
        <v>11658</v>
      </c>
      <c r="NM736" s="16" t="s">
        <v>11749</v>
      </c>
      <c r="NN736" s="16" t="s">
        <v>867</v>
      </c>
      <c r="NO736" s="16" t="s">
        <v>11750</v>
      </c>
      <c r="NR736" s="16" t="s">
        <v>878</v>
      </c>
      <c r="NS736" s="16" t="s">
        <v>462</v>
      </c>
      <c r="NT736" s="16" t="s">
        <v>482</v>
      </c>
      <c r="NU736" s="16">
        <v>0.79400000000000004</v>
      </c>
      <c r="NV736" s="16" t="s">
        <v>457</v>
      </c>
      <c r="NW736" s="16" t="s">
        <v>1177</v>
      </c>
      <c r="NX736" s="16" t="s">
        <v>1142</v>
      </c>
      <c r="OB736" s="16" t="s">
        <v>833</v>
      </c>
      <c r="OC736" s="16" t="s">
        <v>878</v>
      </c>
      <c r="OD736" s="16" t="s">
        <v>487</v>
      </c>
    </row>
    <row r="737" spans="1:394" x14ac:dyDescent="0.25">
      <c r="A737" s="16" t="s">
        <v>12339</v>
      </c>
      <c r="B737" s="16" t="s">
        <v>844</v>
      </c>
      <c r="C737" s="16" t="s">
        <v>4199</v>
      </c>
      <c r="D737" s="16" t="s">
        <v>843</v>
      </c>
      <c r="E737" s="16" t="s">
        <v>843</v>
      </c>
      <c r="F737" s="16" t="s">
        <v>843</v>
      </c>
      <c r="G737" s="16" t="s">
        <v>843</v>
      </c>
      <c r="H737" s="16" t="s">
        <v>843</v>
      </c>
      <c r="I737" s="16" t="s">
        <v>844</v>
      </c>
      <c r="J737" s="16" t="s">
        <v>843</v>
      </c>
      <c r="K737" s="16" t="s">
        <v>843</v>
      </c>
      <c r="L737" s="16" t="s">
        <v>843</v>
      </c>
      <c r="M737" s="16" t="s">
        <v>843</v>
      </c>
      <c r="N737" s="16" t="s">
        <v>843</v>
      </c>
      <c r="O737" s="16" t="s">
        <v>843</v>
      </c>
      <c r="Q737" s="16" t="s">
        <v>843</v>
      </c>
      <c r="R737" s="16">
        <v>37</v>
      </c>
      <c r="T737" s="16" t="s">
        <v>474</v>
      </c>
      <c r="U737" s="16" t="s">
        <v>843</v>
      </c>
      <c r="V737" s="16" t="s">
        <v>844</v>
      </c>
      <c r="W737" s="16" t="s">
        <v>843</v>
      </c>
      <c r="X737" s="16" t="s">
        <v>844</v>
      </c>
      <c r="Y737" s="16" t="s">
        <v>843</v>
      </c>
      <c r="Z737" s="16" t="s">
        <v>843</v>
      </c>
      <c r="AA737" s="16" t="s">
        <v>843</v>
      </c>
      <c r="AB737" s="16" t="s">
        <v>843</v>
      </c>
      <c r="AC737" s="16" t="s">
        <v>843</v>
      </c>
      <c r="AD737" s="16" t="s">
        <v>867</v>
      </c>
      <c r="BF737" s="16" t="s">
        <v>843</v>
      </c>
      <c r="JB737" s="16" t="s">
        <v>867</v>
      </c>
      <c r="JC737" s="16" t="s">
        <v>865</v>
      </c>
      <c r="JG737" s="16" t="s">
        <v>1056</v>
      </c>
      <c r="KO737" s="16" t="s">
        <v>10538</v>
      </c>
      <c r="KP737" s="16" t="s">
        <v>10537</v>
      </c>
      <c r="KQ737" s="16" t="s">
        <v>8694</v>
      </c>
      <c r="KR737" s="16" t="s">
        <v>12340</v>
      </c>
      <c r="KS737" s="16" t="s">
        <v>10539</v>
      </c>
      <c r="KT737" s="16" t="s">
        <v>8696</v>
      </c>
      <c r="KU737" s="16" t="s">
        <v>844</v>
      </c>
      <c r="KV737" s="16" t="s">
        <v>8696</v>
      </c>
      <c r="LC737" s="16" t="s">
        <v>10879</v>
      </c>
      <c r="LF737" s="16" t="s">
        <v>11654</v>
      </c>
      <c r="LJ737" s="16" t="s">
        <v>831</v>
      </c>
      <c r="LK737" s="16" t="s">
        <v>831</v>
      </c>
      <c r="LL737" s="16" t="s">
        <v>8756</v>
      </c>
      <c r="LM737" s="16" t="s">
        <v>8741</v>
      </c>
      <c r="LO737" s="16" t="s">
        <v>1056</v>
      </c>
      <c r="LP737" s="16" t="s">
        <v>1056</v>
      </c>
      <c r="LQ737" s="16" t="s">
        <v>1056</v>
      </c>
      <c r="LR737" s="16" t="s">
        <v>1056</v>
      </c>
      <c r="LS737" s="16" t="s">
        <v>844</v>
      </c>
      <c r="LT737" s="16" t="s">
        <v>844</v>
      </c>
      <c r="LU737" s="16" t="s">
        <v>843</v>
      </c>
      <c r="LV737" s="16" t="s">
        <v>843</v>
      </c>
      <c r="LW737" s="16" t="s">
        <v>843</v>
      </c>
      <c r="LX737" s="16" t="s">
        <v>844</v>
      </c>
      <c r="LY737" s="16" t="s">
        <v>843</v>
      </c>
      <c r="LZ737" s="16" t="s">
        <v>843</v>
      </c>
      <c r="MA737" s="16" t="s">
        <v>843</v>
      </c>
      <c r="MB737" s="16" t="s">
        <v>843</v>
      </c>
      <c r="MC737" s="16" t="s">
        <v>1056</v>
      </c>
      <c r="ME737" s="16" t="s">
        <v>11656</v>
      </c>
      <c r="MF737" s="16" t="s">
        <v>8847</v>
      </c>
      <c r="MR737" s="16" t="s">
        <v>474</v>
      </c>
      <c r="MS737" s="16" t="s">
        <v>12314</v>
      </c>
      <c r="NI737" s="16" t="s">
        <v>11658</v>
      </c>
      <c r="NR737" s="16" t="s">
        <v>451</v>
      </c>
      <c r="NS737" s="16" t="s">
        <v>462</v>
      </c>
      <c r="NT737" s="16" t="s">
        <v>478</v>
      </c>
      <c r="NU737" s="16">
        <v>1.1910000000000001</v>
      </c>
      <c r="NV737" s="16" t="s">
        <v>451</v>
      </c>
      <c r="NW737" s="16" t="s">
        <v>1181</v>
      </c>
      <c r="NX737" s="16" t="s">
        <v>1142</v>
      </c>
      <c r="OB737" s="16" t="s">
        <v>831</v>
      </c>
      <c r="OC737" s="16" t="s">
        <v>451</v>
      </c>
    </row>
    <row r="738" spans="1:394" x14ac:dyDescent="0.25">
      <c r="A738" s="16" t="s">
        <v>12341</v>
      </c>
      <c r="B738" s="16" t="s">
        <v>1056</v>
      </c>
      <c r="C738" s="16" t="s">
        <v>972</v>
      </c>
      <c r="D738" s="16" t="s">
        <v>844</v>
      </c>
      <c r="E738" s="16" t="s">
        <v>843</v>
      </c>
      <c r="F738" s="16" t="s">
        <v>843</v>
      </c>
      <c r="G738" s="16" t="s">
        <v>843</v>
      </c>
      <c r="H738" s="16" t="s">
        <v>843</v>
      </c>
      <c r="I738" s="16" t="s">
        <v>843</v>
      </c>
      <c r="J738" s="16" t="s">
        <v>843</v>
      </c>
      <c r="K738" s="16" t="s">
        <v>843</v>
      </c>
      <c r="L738" s="16" t="s">
        <v>843</v>
      </c>
      <c r="M738" s="16" t="s">
        <v>843</v>
      </c>
      <c r="N738" s="16" t="s">
        <v>843</v>
      </c>
      <c r="O738" s="16" t="s">
        <v>843</v>
      </c>
      <c r="Q738" s="16" t="s">
        <v>844</v>
      </c>
      <c r="R738" s="16">
        <v>33</v>
      </c>
      <c r="T738" s="16" t="s">
        <v>470</v>
      </c>
      <c r="U738" s="16" t="s">
        <v>844</v>
      </c>
      <c r="V738" s="16" t="s">
        <v>843</v>
      </c>
      <c r="W738" s="16" t="s">
        <v>844</v>
      </c>
      <c r="X738" s="16" t="s">
        <v>843</v>
      </c>
      <c r="Y738" s="16" t="s">
        <v>843</v>
      </c>
      <c r="Z738" s="16" t="s">
        <v>843</v>
      </c>
      <c r="AA738" s="16" t="s">
        <v>843</v>
      </c>
      <c r="AB738" s="16" t="s">
        <v>844</v>
      </c>
      <c r="AC738" s="16" t="s">
        <v>843</v>
      </c>
      <c r="AD738" s="16" t="s">
        <v>867</v>
      </c>
      <c r="AF738" s="16" t="s">
        <v>11740</v>
      </c>
      <c r="AG738" s="16" t="s">
        <v>11725</v>
      </c>
      <c r="AH738" s="16" t="s">
        <v>844</v>
      </c>
      <c r="AI738" s="16" t="s">
        <v>844</v>
      </c>
      <c r="AJ738" s="16" t="s">
        <v>843</v>
      </c>
      <c r="AK738" s="16" t="s">
        <v>843</v>
      </c>
      <c r="AL738" s="16" t="s">
        <v>844</v>
      </c>
      <c r="AM738" s="16" t="s">
        <v>844</v>
      </c>
      <c r="AN738" s="16" t="s">
        <v>843</v>
      </c>
      <c r="AO738" s="16" t="s">
        <v>843</v>
      </c>
      <c r="AP738" s="16" t="s">
        <v>843</v>
      </c>
      <c r="AQ738" s="16" t="s">
        <v>844</v>
      </c>
      <c r="AR738" s="16" t="s">
        <v>4433</v>
      </c>
      <c r="AS738" s="16" t="s">
        <v>843</v>
      </c>
      <c r="AT738" s="16" t="s">
        <v>843</v>
      </c>
      <c r="AU738" s="16" t="s">
        <v>843</v>
      </c>
      <c r="AV738" s="16" t="s">
        <v>843</v>
      </c>
      <c r="AW738" s="16" t="s">
        <v>843</v>
      </c>
      <c r="AX738" s="16" t="s">
        <v>843</v>
      </c>
      <c r="AY738" s="16" t="s">
        <v>844</v>
      </c>
      <c r="BF738" s="16" t="s">
        <v>844</v>
      </c>
      <c r="BH738" s="16" t="s">
        <v>7383</v>
      </c>
      <c r="BI738" s="16" t="s">
        <v>7785</v>
      </c>
      <c r="BJ738" s="16" t="s">
        <v>843</v>
      </c>
      <c r="BK738" s="16" t="s">
        <v>843</v>
      </c>
      <c r="BL738" s="16" t="s">
        <v>843</v>
      </c>
      <c r="BM738" s="16" t="s">
        <v>843</v>
      </c>
      <c r="BN738" s="16" t="s">
        <v>843</v>
      </c>
      <c r="BO738" s="16" t="s">
        <v>844</v>
      </c>
      <c r="BP738" s="16" t="s">
        <v>843</v>
      </c>
      <c r="BQ738" s="16" t="s">
        <v>843</v>
      </c>
      <c r="DX738" s="16" t="s">
        <v>865</v>
      </c>
      <c r="ES738" s="16" t="s">
        <v>865</v>
      </c>
      <c r="EU738" s="16" t="s">
        <v>7810</v>
      </c>
      <c r="EV738" s="16" t="s">
        <v>865</v>
      </c>
      <c r="FT738" s="16" t="s">
        <v>865</v>
      </c>
      <c r="HC738" s="16" t="s">
        <v>865</v>
      </c>
      <c r="JA738" s="16" t="s">
        <v>4816</v>
      </c>
      <c r="JB738" s="16" t="s">
        <v>865</v>
      </c>
      <c r="JC738" s="16" t="s">
        <v>865</v>
      </c>
      <c r="JD738" s="16" t="s">
        <v>865</v>
      </c>
      <c r="JE738" s="16" t="s">
        <v>865</v>
      </c>
      <c r="JF738" s="16" t="s">
        <v>865</v>
      </c>
      <c r="JG738" s="16" t="s">
        <v>1056</v>
      </c>
      <c r="JH738" s="16" t="s">
        <v>7577</v>
      </c>
      <c r="JJ738" s="16" t="s">
        <v>865</v>
      </c>
      <c r="KF738" s="16" t="s">
        <v>4972</v>
      </c>
      <c r="KI738" s="16" t="s">
        <v>4843</v>
      </c>
      <c r="KO738" s="16" t="s">
        <v>10538</v>
      </c>
      <c r="KP738" s="16" t="s">
        <v>10537</v>
      </c>
      <c r="KQ738" s="16" t="s">
        <v>8694</v>
      </c>
      <c r="KR738" s="16" t="s">
        <v>12342</v>
      </c>
      <c r="KS738" s="16" t="s">
        <v>10539</v>
      </c>
      <c r="KT738" s="16" t="s">
        <v>8696</v>
      </c>
      <c r="KU738" s="16" t="s">
        <v>844</v>
      </c>
      <c r="KV738" s="16" t="s">
        <v>8696</v>
      </c>
      <c r="KW738" s="16" t="s">
        <v>851</v>
      </c>
      <c r="KY738" s="16" t="s">
        <v>486</v>
      </c>
      <c r="LC738" s="16" t="s">
        <v>10879</v>
      </c>
      <c r="LF738" s="16" t="s">
        <v>11654</v>
      </c>
      <c r="LI738" s="16" t="s">
        <v>11655</v>
      </c>
      <c r="LJ738" s="16" t="s">
        <v>843</v>
      </c>
      <c r="LL738" s="16" t="s">
        <v>8711</v>
      </c>
      <c r="LM738" s="16" t="s">
        <v>8741</v>
      </c>
      <c r="LO738" s="16" t="s">
        <v>1056</v>
      </c>
      <c r="LP738" s="16" t="s">
        <v>1056</v>
      </c>
      <c r="LQ738" s="16" t="s">
        <v>1056</v>
      </c>
      <c r="LR738" s="16" t="s">
        <v>1056</v>
      </c>
      <c r="LS738" s="16" t="s">
        <v>844</v>
      </c>
      <c r="LT738" s="16" t="s">
        <v>844</v>
      </c>
      <c r="LU738" s="16" t="s">
        <v>843</v>
      </c>
      <c r="LV738" s="16" t="s">
        <v>843</v>
      </c>
      <c r="LW738" s="16" t="s">
        <v>843</v>
      </c>
      <c r="LX738" s="16" t="s">
        <v>844</v>
      </c>
      <c r="LY738" s="16" t="s">
        <v>843</v>
      </c>
      <c r="LZ738" s="16" t="s">
        <v>843</v>
      </c>
      <c r="MA738" s="16" t="s">
        <v>843</v>
      </c>
      <c r="MB738" s="16" t="s">
        <v>843</v>
      </c>
      <c r="MC738" s="16" t="s">
        <v>1056</v>
      </c>
      <c r="ME738" s="16" t="s">
        <v>11656</v>
      </c>
      <c r="MF738" s="16" t="s">
        <v>8847</v>
      </c>
      <c r="MO738" s="16" t="s">
        <v>1815</v>
      </c>
      <c r="MP738" s="16" t="s">
        <v>13846</v>
      </c>
      <c r="MR738" s="16" t="s">
        <v>470</v>
      </c>
      <c r="MS738" s="16" t="s">
        <v>12314</v>
      </c>
      <c r="MT738" s="16" t="s">
        <v>8972</v>
      </c>
      <c r="MU738" s="16" t="s">
        <v>817</v>
      </c>
      <c r="NC738" s="16" t="s">
        <v>486</v>
      </c>
      <c r="ND738" s="16" t="s">
        <v>486</v>
      </c>
      <c r="NE738" s="16" t="s">
        <v>486</v>
      </c>
      <c r="NG738" s="16" t="s">
        <v>1380</v>
      </c>
      <c r="NI738" s="16" t="s">
        <v>11658</v>
      </c>
      <c r="NR738" s="16" t="s">
        <v>445</v>
      </c>
      <c r="NS738" s="16" t="s">
        <v>462</v>
      </c>
      <c r="NT738" s="16" t="s">
        <v>478</v>
      </c>
      <c r="NU738" s="16">
        <v>1.1910000000000001</v>
      </c>
      <c r="NV738" s="16" t="s">
        <v>445</v>
      </c>
      <c r="NW738" s="16" t="s">
        <v>1174</v>
      </c>
      <c r="NX738" s="16" t="s">
        <v>1142</v>
      </c>
      <c r="OB738" s="16" t="s">
        <v>833</v>
      </c>
      <c r="OC738" s="16" t="s">
        <v>445</v>
      </c>
    </row>
    <row r="739" spans="1:394" x14ac:dyDescent="0.25">
      <c r="A739" s="16" t="s">
        <v>12343</v>
      </c>
      <c r="B739" s="16" t="s">
        <v>8732</v>
      </c>
      <c r="C739" s="16" t="s">
        <v>4199</v>
      </c>
      <c r="D739" s="16" t="s">
        <v>843</v>
      </c>
      <c r="E739" s="16" t="s">
        <v>843</v>
      </c>
      <c r="F739" s="16" t="s">
        <v>843</v>
      </c>
      <c r="G739" s="16" t="s">
        <v>843</v>
      </c>
      <c r="H739" s="16" t="s">
        <v>843</v>
      </c>
      <c r="I739" s="16" t="s">
        <v>844</v>
      </c>
      <c r="J739" s="16" t="s">
        <v>843</v>
      </c>
      <c r="K739" s="16" t="s">
        <v>843</v>
      </c>
      <c r="L739" s="16" t="s">
        <v>843</v>
      </c>
      <c r="M739" s="16" t="s">
        <v>843</v>
      </c>
      <c r="N739" s="16" t="s">
        <v>843</v>
      </c>
      <c r="O739" s="16" t="s">
        <v>843</v>
      </c>
      <c r="Q739" s="16" t="s">
        <v>843</v>
      </c>
      <c r="R739" s="16">
        <v>9</v>
      </c>
      <c r="T739" s="16" t="s">
        <v>470</v>
      </c>
      <c r="U739" s="16" t="s">
        <v>844</v>
      </c>
      <c r="V739" s="16" t="s">
        <v>843</v>
      </c>
      <c r="W739" s="16" t="s">
        <v>843</v>
      </c>
      <c r="X739" s="16" t="s">
        <v>843</v>
      </c>
      <c r="Y739" s="16" t="s">
        <v>844</v>
      </c>
      <c r="Z739" s="16" t="s">
        <v>843</v>
      </c>
      <c r="AA739" s="16" t="s">
        <v>843</v>
      </c>
      <c r="AB739" s="16" t="s">
        <v>843</v>
      </c>
      <c r="AC739" s="16" t="s">
        <v>844</v>
      </c>
      <c r="BF739" s="16" t="s">
        <v>843</v>
      </c>
      <c r="KO739" s="16" t="s">
        <v>10538</v>
      </c>
      <c r="KP739" s="16" t="s">
        <v>10537</v>
      </c>
      <c r="KQ739" s="16" t="s">
        <v>8694</v>
      </c>
      <c r="KR739" s="16" t="s">
        <v>12344</v>
      </c>
      <c r="KS739" s="16" t="s">
        <v>10539</v>
      </c>
      <c r="KT739" s="16" t="s">
        <v>8696</v>
      </c>
      <c r="KU739" s="16" t="s">
        <v>844</v>
      </c>
      <c r="KV739" s="16" t="s">
        <v>8696</v>
      </c>
      <c r="LC739" s="16" t="s">
        <v>10879</v>
      </c>
      <c r="LF739" s="16" t="s">
        <v>11654</v>
      </c>
      <c r="LM739" s="16" t="s">
        <v>8741</v>
      </c>
      <c r="LO739" s="16" t="s">
        <v>1056</v>
      </c>
      <c r="LP739" s="16" t="s">
        <v>1056</v>
      </c>
      <c r="LQ739" s="16" t="s">
        <v>1056</v>
      </c>
      <c r="LR739" s="16" t="s">
        <v>1056</v>
      </c>
      <c r="LS739" s="16" t="s">
        <v>844</v>
      </c>
      <c r="LT739" s="16" t="s">
        <v>844</v>
      </c>
      <c r="LU739" s="16" t="s">
        <v>843</v>
      </c>
      <c r="LV739" s="16" t="s">
        <v>843</v>
      </c>
      <c r="LW739" s="16" t="s">
        <v>843</v>
      </c>
      <c r="LX739" s="16" t="s">
        <v>844</v>
      </c>
      <c r="LY739" s="16" t="s">
        <v>843</v>
      </c>
      <c r="LZ739" s="16" t="s">
        <v>843</v>
      </c>
      <c r="MA739" s="16" t="s">
        <v>843</v>
      </c>
      <c r="MB739" s="16" t="s">
        <v>843</v>
      </c>
      <c r="MC739" s="16" t="s">
        <v>1056</v>
      </c>
      <c r="ME739" s="16" t="s">
        <v>11656</v>
      </c>
      <c r="MF739" s="16" t="s">
        <v>8847</v>
      </c>
      <c r="MR739" s="16" t="s">
        <v>470</v>
      </c>
      <c r="MS739" s="16" t="s">
        <v>12314</v>
      </c>
      <c r="NI739" s="16" t="s">
        <v>11658</v>
      </c>
      <c r="NS739" s="16" t="s">
        <v>462</v>
      </c>
      <c r="NT739" s="16" t="s">
        <v>478</v>
      </c>
      <c r="NU739" s="16">
        <v>1.1910000000000001</v>
      </c>
      <c r="NV739" s="16" t="s">
        <v>860</v>
      </c>
      <c r="NW739" s="16" t="s">
        <v>1176</v>
      </c>
      <c r="NX739" s="16" t="s">
        <v>1142</v>
      </c>
      <c r="NY739" s="16" t="s">
        <v>1122</v>
      </c>
    </row>
    <row r="740" spans="1:394" x14ac:dyDescent="0.25">
      <c r="A740" s="16" t="s">
        <v>12345</v>
      </c>
      <c r="B740" s="16" t="s">
        <v>8746</v>
      </c>
      <c r="C740" s="16" t="s">
        <v>4199</v>
      </c>
      <c r="D740" s="16" t="s">
        <v>843</v>
      </c>
      <c r="E740" s="16" t="s">
        <v>843</v>
      </c>
      <c r="F740" s="16" t="s">
        <v>843</v>
      </c>
      <c r="G740" s="16" t="s">
        <v>843</v>
      </c>
      <c r="H740" s="16" t="s">
        <v>843</v>
      </c>
      <c r="I740" s="16" t="s">
        <v>844</v>
      </c>
      <c r="J740" s="16" t="s">
        <v>843</v>
      </c>
      <c r="K740" s="16" t="s">
        <v>843</v>
      </c>
      <c r="L740" s="16" t="s">
        <v>843</v>
      </c>
      <c r="M740" s="16" t="s">
        <v>843</v>
      </c>
      <c r="N740" s="16" t="s">
        <v>843</v>
      </c>
      <c r="O740" s="16" t="s">
        <v>843</v>
      </c>
      <c r="Q740" s="16" t="s">
        <v>843</v>
      </c>
      <c r="R740" s="16">
        <v>5</v>
      </c>
      <c r="T740" s="16" t="s">
        <v>474</v>
      </c>
      <c r="U740" s="16" t="s">
        <v>843</v>
      </c>
      <c r="V740" s="16" t="s">
        <v>844</v>
      </c>
      <c r="W740" s="16" t="s">
        <v>843</v>
      </c>
      <c r="X740" s="16" t="s">
        <v>843</v>
      </c>
      <c r="Y740" s="16" t="s">
        <v>843</v>
      </c>
      <c r="Z740" s="16" t="s">
        <v>844</v>
      </c>
      <c r="AA740" s="16" t="s">
        <v>843</v>
      </c>
      <c r="AB740" s="16" t="s">
        <v>843</v>
      </c>
      <c r="AC740" s="16" t="s">
        <v>843</v>
      </c>
      <c r="BF740" s="16" t="s">
        <v>843</v>
      </c>
      <c r="KO740" s="16" t="s">
        <v>10538</v>
      </c>
      <c r="KP740" s="16" t="s">
        <v>10537</v>
      </c>
      <c r="KQ740" s="16" t="s">
        <v>8694</v>
      </c>
      <c r="KR740" s="16" t="s">
        <v>12346</v>
      </c>
      <c r="KS740" s="16" t="s">
        <v>10539</v>
      </c>
      <c r="KT740" s="16" t="s">
        <v>8696</v>
      </c>
      <c r="KU740" s="16" t="s">
        <v>844</v>
      </c>
      <c r="KV740" s="16" t="s">
        <v>8696</v>
      </c>
      <c r="LC740" s="16" t="s">
        <v>10879</v>
      </c>
      <c r="LF740" s="16" t="s">
        <v>11654</v>
      </c>
      <c r="LM740" s="16" t="s">
        <v>8741</v>
      </c>
      <c r="LO740" s="16" t="s">
        <v>1056</v>
      </c>
      <c r="LP740" s="16" t="s">
        <v>1056</v>
      </c>
      <c r="LQ740" s="16" t="s">
        <v>1056</v>
      </c>
      <c r="LR740" s="16" t="s">
        <v>1056</v>
      </c>
      <c r="LS740" s="16" t="s">
        <v>844</v>
      </c>
      <c r="LT740" s="16" t="s">
        <v>844</v>
      </c>
      <c r="LU740" s="16" t="s">
        <v>843</v>
      </c>
      <c r="LV740" s="16" t="s">
        <v>843</v>
      </c>
      <c r="LW740" s="16" t="s">
        <v>843</v>
      </c>
      <c r="LX740" s="16" t="s">
        <v>844</v>
      </c>
      <c r="LY740" s="16" t="s">
        <v>843</v>
      </c>
      <c r="LZ740" s="16" t="s">
        <v>843</v>
      </c>
      <c r="MA740" s="16" t="s">
        <v>843</v>
      </c>
      <c r="MB740" s="16" t="s">
        <v>843</v>
      </c>
      <c r="MC740" s="16" t="s">
        <v>1056</v>
      </c>
      <c r="ME740" s="16" t="s">
        <v>11656</v>
      </c>
      <c r="MF740" s="16" t="s">
        <v>8847</v>
      </c>
      <c r="MR740" s="16" t="s">
        <v>474</v>
      </c>
      <c r="MS740" s="16" t="s">
        <v>12314</v>
      </c>
      <c r="NI740" s="16" t="s">
        <v>11658</v>
      </c>
      <c r="NS740" s="16" t="s">
        <v>462</v>
      </c>
      <c r="NT740" s="16" t="s">
        <v>478</v>
      </c>
      <c r="NU740" s="16">
        <v>1.1910000000000001</v>
      </c>
      <c r="NV740" s="16" t="s">
        <v>860</v>
      </c>
      <c r="NW740" s="16" t="s">
        <v>1182</v>
      </c>
      <c r="NX740" s="16" t="s">
        <v>1142</v>
      </c>
      <c r="NY740" s="16" t="s">
        <v>1121</v>
      </c>
    </row>
    <row r="741" spans="1:394" x14ac:dyDescent="0.25">
      <c r="A741" s="16" t="s">
        <v>12347</v>
      </c>
      <c r="B741" s="16" t="s">
        <v>844</v>
      </c>
      <c r="C741" s="16" t="s">
        <v>972</v>
      </c>
      <c r="D741" s="16" t="s">
        <v>844</v>
      </c>
      <c r="E741" s="16" t="s">
        <v>843</v>
      </c>
      <c r="F741" s="16" t="s">
        <v>843</v>
      </c>
      <c r="G741" s="16" t="s">
        <v>843</v>
      </c>
      <c r="H741" s="16" t="s">
        <v>843</v>
      </c>
      <c r="I741" s="16" t="s">
        <v>843</v>
      </c>
      <c r="J741" s="16" t="s">
        <v>843</v>
      </c>
      <c r="K741" s="16" t="s">
        <v>843</v>
      </c>
      <c r="L741" s="16" t="s">
        <v>843</v>
      </c>
      <c r="M741" s="16" t="s">
        <v>843</v>
      </c>
      <c r="N741" s="16" t="s">
        <v>843</v>
      </c>
      <c r="O741" s="16" t="s">
        <v>843</v>
      </c>
      <c r="Q741" s="16" t="s">
        <v>844</v>
      </c>
      <c r="R741" s="16">
        <v>62</v>
      </c>
      <c r="T741" s="16" t="s">
        <v>474</v>
      </c>
      <c r="U741" s="16" t="s">
        <v>843</v>
      </c>
      <c r="V741" s="16" t="s">
        <v>844</v>
      </c>
      <c r="W741" s="16" t="s">
        <v>843</v>
      </c>
      <c r="X741" s="16" t="s">
        <v>844</v>
      </c>
      <c r="Y741" s="16" t="s">
        <v>843</v>
      </c>
      <c r="Z741" s="16" t="s">
        <v>843</v>
      </c>
      <c r="AA741" s="16" t="s">
        <v>843</v>
      </c>
      <c r="AB741" s="16" t="s">
        <v>843</v>
      </c>
      <c r="AC741" s="16" t="s">
        <v>843</v>
      </c>
      <c r="AD741" s="16" t="s">
        <v>867</v>
      </c>
      <c r="AF741" s="16" t="s">
        <v>11746</v>
      </c>
      <c r="AG741" s="16" t="s">
        <v>11828</v>
      </c>
      <c r="AH741" s="16" t="s">
        <v>843</v>
      </c>
      <c r="AI741" s="16" t="s">
        <v>843</v>
      </c>
      <c r="AJ741" s="16" t="s">
        <v>844</v>
      </c>
      <c r="AK741" s="16" t="s">
        <v>843</v>
      </c>
      <c r="AL741" s="16" t="s">
        <v>844</v>
      </c>
      <c r="AM741" s="16" t="s">
        <v>844</v>
      </c>
      <c r="AN741" s="16" t="s">
        <v>843</v>
      </c>
      <c r="AO741" s="16" t="s">
        <v>843</v>
      </c>
      <c r="AP741" s="16" t="s">
        <v>843</v>
      </c>
      <c r="AQ741" s="16" t="s">
        <v>844</v>
      </c>
      <c r="AR741" s="16" t="s">
        <v>4415</v>
      </c>
      <c r="AS741" s="16" t="s">
        <v>844</v>
      </c>
      <c r="AT741" s="16" t="s">
        <v>843</v>
      </c>
      <c r="AU741" s="16" t="s">
        <v>843</v>
      </c>
      <c r="AV741" s="16" t="s">
        <v>843</v>
      </c>
      <c r="AW741" s="16" t="s">
        <v>843</v>
      </c>
      <c r="AX741" s="16" t="s">
        <v>843</v>
      </c>
      <c r="AY741" s="16" t="s">
        <v>843</v>
      </c>
      <c r="AZ741" s="16" t="s">
        <v>4437</v>
      </c>
      <c r="BF741" s="16" t="s">
        <v>844</v>
      </c>
      <c r="BH741" s="16" t="s">
        <v>7380</v>
      </c>
      <c r="BI741" s="16" t="s">
        <v>7785</v>
      </c>
      <c r="BJ741" s="16" t="s">
        <v>843</v>
      </c>
      <c r="BK741" s="16" t="s">
        <v>843</v>
      </c>
      <c r="BL741" s="16" t="s">
        <v>843</v>
      </c>
      <c r="BM741" s="16" t="s">
        <v>843</v>
      </c>
      <c r="BN741" s="16" t="s">
        <v>843</v>
      </c>
      <c r="BO741" s="16" t="s">
        <v>844</v>
      </c>
      <c r="BP741" s="16" t="s">
        <v>843</v>
      </c>
      <c r="BQ741" s="16" t="s">
        <v>843</v>
      </c>
      <c r="DX741" s="16" t="s">
        <v>867</v>
      </c>
      <c r="DY741" s="16" t="s">
        <v>867</v>
      </c>
      <c r="ES741" s="16" t="s">
        <v>867</v>
      </c>
      <c r="EU741" s="16" t="s">
        <v>7813</v>
      </c>
      <c r="EV741" s="16" t="s">
        <v>865</v>
      </c>
      <c r="FF741" s="16" t="s">
        <v>7836</v>
      </c>
      <c r="HC741" s="16" t="s">
        <v>865</v>
      </c>
      <c r="JA741" s="16" t="s">
        <v>4822</v>
      </c>
      <c r="JB741" s="16" t="s">
        <v>865</v>
      </c>
      <c r="JC741" s="16" t="s">
        <v>865</v>
      </c>
      <c r="JD741" s="16" t="s">
        <v>865</v>
      </c>
      <c r="JE741" s="16" t="s">
        <v>865</v>
      </c>
      <c r="JF741" s="16" t="s">
        <v>865</v>
      </c>
      <c r="JG741" s="16" t="s">
        <v>843</v>
      </c>
      <c r="JH741" s="16" t="s">
        <v>5638</v>
      </c>
      <c r="JJ741" s="16" t="s">
        <v>865</v>
      </c>
      <c r="KF741" s="16" t="s">
        <v>4926</v>
      </c>
      <c r="KI741" s="16" t="s">
        <v>4849</v>
      </c>
      <c r="KO741" s="16" t="s">
        <v>10542</v>
      </c>
      <c r="KP741" s="16" t="s">
        <v>10541</v>
      </c>
      <c r="KQ741" s="16" t="s">
        <v>8694</v>
      </c>
      <c r="KR741" s="16" t="s">
        <v>12348</v>
      </c>
      <c r="KS741" s="16" t="s">
        <v>10543</v>
      </c>
      <c r="KT741" s="16" t="s">
        <v>8696</v>
      </c>
      <c r="KU741" s="16" t="s">
        <v>844</v>
      </c>
      <c r="KV741" s="16" t="s">
        <v>8696</v>
      </c>
      <c r="KW741" s="16" t="s">
        <v>851</v>
      </c>
      <c r="KX741" s="16" t="s">
        <v>487</v>
      </c>
      <c r="KY741" s="16" t="s">
        <v>487</v>
      </c>
      <c r="KZ741" s="16" t="s">
        <v>487</v>
      </c>
      <c r="LC741" s="16" t="s">
        <v>10879</v>
      </c>
      <c r="LF741" s="16" t="s">
        <v>11654</v>
      </c>
      <c r="LI741" s="16" t="s">
        <v>11655</v>
      </c>
      <c r="LJ741" s="16" t="s">
        <v>843</v>
      </c>
      <c r="LL741" s="16" t="s">
        <v>8711</v>
      </c>
      <c r="LM741" s="16" t="s">
        <v>8741</v>
      </c>
      <c r="LO741" s="16" t="s">
        <v>843</v>
      </c>
      <c r="LP741" s="16" t="s">
        <v>843</v>
      </c>
      <c r="LQ741" s="16" t="s">
        <v>844</v>
      </c>
      <c r="LR741" s="16" t="s">
        <v>844</v>
      </c>
      <c r="LS741" s="16" t="s">
        <v>844</v>
      </c>
      <c r="LT741" s="16" t="s">
        <v>844</v>
      </c>
      <c r="LU741" s="16" t="s">
        <v>1056</v>
      </c>
      <c r="LV741" s="16" t="s">
        <v>843</v>
      </c>
      <c r="LW741" s="16" t="s">
        <v>844</v>
      </c>
      <c r="LX741" s="16" t="s">
        <v>843</v>
      </c>
      <c r="LY741" s="16" t="s">
        <v>843</v>
      </c>
      <c r="LZ741" s="16" t="s">
        <v>843</v>
      </c>
      <c r="MA741" s="16" t="s">
        <v>843</v>
      </c>
      <c r="MB741" s="16" t="s">
        <v>843</v>
      </c>
      <c r="MC741" s="16" t="s">
        <v>843</v>
      </c>
      <c r="ME741" s="16" t="s">
        <v>11656</v>
      </c>
      <c r="MF741" s="16" t="s">
        <v>8847</v>
      </c>
      <c r="MO741" s="16" t="s">
        <v>1817</v>
      </c>
      <c r="MP741" s="16" t="s">
        <v>13845</v>
      </c>
      <c r="MR741" s="16" t="s">
        <v>474</v>
      </c>
      <c r="MS741" s="16" t="s">
        <v>12314</v>
      </c>
      <c r="MT741" s="16" t="s">
        <v>9003</v>
      </c>
      <c r="MU741" s="16" t="s">
        <v>817</v>
      </c>
      <c r="NC741" s="16" t="s">
        <v>487</v>
      </c>
      <c r="NE741" s="16" t="s">
        <v>486</v>
      </c>
      <c r="NG741" s="16" t="s">
        <v>1378</v>
      </c>
      <c r="NI741" s="16" t="s">
        <v>11658</v>
      </c>
      <c r="NR741" s="16" t="s">
        <v>877</v>
      </c>
      <c r="NS741" s="16" t="s">
        <v>462</v>
      </c>
      <c r="NT741" s="16" t="s">
        <v>478</v>
      </c>
      <c r="NU741" s="16">
        <v>1.1910000000000001</v>
      </c>
      <c r="NV741" s="16" t="s">
        <v>457</v>
      </c>
      <c r="NW741" s="16" t="s">
        <v>1183</v>
      </c>
      <c r="NX741" s="16" t="s">
        <v>1142</v>
      </c>
      <c r="OB741" s="16" t="s">
        <v>833</v>
      </c>
      <c r="OC741" s="16" t="s">
        <v>877</v>
      </c>
    </row>
    <row r="742" spans="1:394" x14ac:dyDescent="0.25">
      <c r="A742" s="16" t="s">
        <v>12349</v>
      </c>
      <c r="B742" s="16" t="s">
        <v>1056</v>
      </c>
      <c r="C742" s="16" t="s">
        <v>972</v>
      </c>
      <c r="D742" s="16" t="s">
        <v>844</v>
      </c>
      <c r="E742" s="16" t="s">
        <v>843</v>
      </c>
      <c r="F742" s="16" t="s">
        <v>843</v>
      </c>
      <c r="G742" s="16" t="s">
        <v>843</v>
      </c>
      <c r="H742" s="16" t="s">
        <v>843</v>
      </c>
      <c r="I742" s="16" t="s">
        <v>843</v>
      </c>
      <c r="J742" s="16" t="s">
        <v>843</v>
      </c>
      <c r="K742" s="16" t="s">
        <v>843</v>
      </c>
      <c r="L742" s="16" t="s">
        <v>843</v>
      </c>
      <c r="M742" s="16" t="s">
        <v>843</v>
      </c>
      <c r="N742" s="16" t="s">
        <v>843</v>
      </c>
      <c r="O742" s="16" t="s">
        <v>843</v>
      </c>
      <c r="Q742" s="16" t="s">
        <v>844</v>
      </c>
      <c r="R742" s="16">
        <v>60</v>
      </c>
      <c r="T742" s="16" t="s">
        <v>470</v>
      </c>
      <c r="U742" s="16" t="s">
        <v>844</v>
      </c>
      <c r="V742" s="16" t="s">
        <v>843</v>
      </c>
      <c r="W742" s="16" t="s">
        <v>844</v>
      </c>
      <c r="X742" s="16" t="s">
        <v>843</v>
      </c>
      <c r="Y742" s="16" t="s">
        <v>843</v>
      </c>
      <c r="Z742" s="16" t="s">
        <v>843</v>
      </c>
      <c r="AA742" s="16" t="s">
        <v>843</v>
      </c>
      <c r="AB742" s="16" t="s">
        <v>843</v>
      </c>
      <c r="AC742" s="16" t="s">
        <v>843</v>
      </c>
      <c r="AD742" s="16" t="s">
        <v>867</v>
      </c>
      <c r="AF742" s="16" t="s">
        <v>12152</v>
      </c>
      <c r="AG742" s="16" t="s">
        <v>11768</v>
      </c>
      <c r="AH742" s="16" t="s">
        <v>843</v>
      </c>
      <c r="AI742" s="16" t="s">
        <v>843</v>
      </c>
      <c r="AJ742" s="16" t="s">
        <v>844</v>
      </c>
      <c r="AK742" s="16" t="s">
        <v>843</v>
      </c>
      <c r="AL742" s="16" t="s">
        <v>844</v>
      </c>
      <c r="AM742" s="16" t="s">
        <v>844</v>
      </c>
      <c r="AN742" s="16" t="s">
        <v>843</v>
      </c>
      <c r="AO742" s="16" t="s">
        <v>843</v>
      </c>
      <c r="AP742" s="16" t="s">
        <v>843</v>
      </c>
      <c r="AQ742" s="16" t="s">
        <v>844</v>
      </c>
      <c r="AR742" s="16" t="s">
        <v>4415</v>
      </c>
      <c r="AS742" s="16" t="s">
        <v>844</v>
      </c>
      <c r="AT742" s="16" t="s">
        <v>843</v>
      </c>
      <c r="AU742" s="16" t="s">
        <v>843</v>
      </c>
      <c r="AV742" s="16" t="s">
        <v>843</v>
      </c>
      <c r="AW742" s="16" t="s">
        <v>843</v>
      </c>
      <c r="AX742" s="16" t="s">
        <v>843</v>
      </c>
      <c r="AY742" s="16" t="s">
        <v>843</v>
      </c>
      <c r="AZ742" s="16" t="s">
        <v>4437</v>
      </c>
      <c r="BF742" s="16" t="s">
        <v>844</v>
      </c>
      <c r="BH742" s="16" t="s">
        <v>7380</v>
      </c>
      <c r="BI742" s="16" t="s">
        <v>7785</v>
      </c>
      <c r="BJ742" s="16" t="s">
        <v>843</v>
      </c>
      <c r="BK742" s="16" t="s">
        <v>843</v>
      </c>
      <c r="BL742" s="16" t="s">
        <v>843</v>
      </c>
      <c r="BM742" s="16" t="s">
        <v>843</v>
      </c>
      <c r="BN742" s="16" t="s">
        <v>843</v>
      </c>
      <c r="BO742" s="16" t="s">
        <v>844</v>
      </c>
      <c r="BP742" s="16" t="s">
        <v>843</v>
      </c>
      <c r="BQ742" s="16" t="s">
        <v>843</v>
      </c>
      <c r="DX742" s="16" t="s">
        <v>865</v>
      </c>
      <c r="ES742" s="16" t="s">
        <v>865</v>
      </c>
      <c r="EU742" s="16" t="s">
        <v>7810</v>
      </c>
      <c r="EV742" s="16" t="s">
        <v>865</v>
      </c>
      <c r="FF742" s="16" t="s">
        <v>7836</v>
      </c>
      <c r="HC742" s="16" t="s">
        <v>865</v>
      </c>
      <c r="JA742" s="16" t="s">
        <v>4816</v>
      </c>
      <c r="JB742" s="16" t="s">
        <v>865</v>
      </c>
      <c r="JC742" s="16" t="s">
        <v>865</v>
      </c>
      <c r="JD742" s="16" t="s">
        <v>865</v>
      </c>
      <c r="JE742" s="16" t="s">
        <v>865</v>
      </c>
      <c r="JF742" s="16" t="s">
        <v>865</v>
      </c>
      <c r="JG742" s="16" t="s">
        <v>843</v>
      </c>
      <c r="JH742" s="16" t="s">
        <v>7577</v>
      </c>
      <c r="JJ742" s="16" t="s">
        <v>865</v>
      </c>
      <c r="KF742" s="16" t="s">
        <v>4411</v>
      </c>
      <c r="KI742" s="16" t="s">
        <v>4843</v>
      </c>
      <c r="KO742" s="16" t="s">
        <v>10542</v>
      </c>
      <c r="KP742" s="16" t="s">
        <v>10541</v>
      </c>
      <c r="KQ742" s="16" t="s">
        <v>8694</v>
      </c>
      <c r="KR742" s="16" t="s">
        <v>12350</v>
      </c>
      <c r="KS742" s="16" t="s">
        <v>10543</v>
      </c>
      <c r="KT742" s="16" t="s">
        <v>8696</v>
      </c>
      <c r="KU742" s="16" t="s">
        <v>844</v>
      </c>
      <c r="KV742" s="16" t="s">
        <v>8696</v>
      </c>
      <c r="KW742" s="16" t="s">
        <v>851</v>
      </c>
      <c r="KY742" s="16" t="s">
        <v>486</v>
      </c>
      <c r="LC742" s="16" t="s">
        <v>10879</v>
      </c>
      <c r="LF742" s="16" t="s">
        <v>11654</v>
      </c>
      <c r="LI742" s="16" t="s">
        <v>11655</v>
      </c>
      <c r="LJ742" s="16" t="s">
        <v>843</v>
      </c>
      <c r="LL742" s="16" t="s">
        <v>8711</v>
      </c>
      <c r="LM742" s="16" t="s">
        <v>8741</v>
      </c>
      <c r="LO742" s="16" t="s">
        <v>843</v>
      </c>
      <c r="LP742" s="16" t="s">
        <v>843</v>
      </c>
      <c r="LQ742" s="16" t="s">
        <v>844</v>
      </c>
      <c r="LR742" s="16" t="s">
        <v>844</v>
      </c>
      <c r="LS742" s="16" t="s">
        <v>844</v>
      </c>
      <c r="LT742" s="16" t="s">
        <v>844</v>
      </c>
      <c r="LU742" s="16" t="s">
        <v>1056</v>
      </c>
      <c r="LV742" s="16" t="s">
        <v>843</v>
      </c>
      <c r="LW742" s="16" t="s">
        <v>844</v>
      </c>
      <c r="LX742" s="16" t="s">
        <v>843</v>
      </c>
      <c r="LY742" s="16" t="s">
        <v>843</v>
      </c>
      <c r="LZ742" s="16" t="s">
        <v>843</v>
      </c>
      <c r="MA742" s="16" t="s">
        <v>843</v>
      </c>
      <c r="MB742" s="16" t="s">
        <v>843</v>
      </c>
      <c r="MC742" s="16" t="s">
        <v>843</v>
      </c>
      <c r="ME742" s="16" t="s">
        <v>11656</v>
      </c>
      <c r="MF742" s="16" t="s">
        <v>8847</v>
      </c>
      <c r="MP742" s="16" t="s">
        <v>13846</v>
      </c>
      <c r="MR742" s="16" t="s">
        <v>470</v>
      </c>
      <c r="MS742" s="16" t="s">
        <v>12314</v>
      </c>
      <c r="MT742" s="16" t="s">
        <v>8769</v>
      </c>
      <c r="MU742" s="16" t="s">
        <v>817</v>
      </c>
      <c r="NC742" s="16" t="s">
        <v>486</v>
      </c>
      <c r="NE742" s="16" t="s">
        <v>486</v>
      </c>
      <c r="NG742" s="16" t="s">
        <v>1380</v>
      </c>
      <c r="NI742" s="16" t="s">
        <v>11658</v>
      </c>
      <c r="NR742" s="16" t="s">
        <v>877</v>
      </c>
      <c r="NS742" s="16" t="s">
        <v>462</v>
      </c>
      <c r="NT742" s="16" t="s">
        <v>478</v>
      </c>
      <c r="NU742" s="16">
        <v>1.1910000000000001</v>
      </c>
      <c r="NV742" s="16" t="s">
        <v>457</v>
      </c>
      <c r="NW742" s="16" t="s">
        <v>1177</v>
      </c>
      <c r="NX742" s="16" t="s">
        <v>1142</v>
      </c>
      <c r="OB742" s="16" t="s">
        <v>833</v>
      </c>
      <c r="OC742" s="16" t="s">
        <v>877</v>
      </c>
    </row>
    <row r="743" spans="1:394" x14ac:dyDescent="0.25">
      <c r="A743" s="16" t="s">
        <v>9242</v>
      </c>
      <c r="B743" s="16" t="s">
        <v>844</v>
      </c>
      <c r="C743" s="16" t="s">
        <v>972</v>
      </c>
      <c r="D743" s="16" t="s">
        <v>844</v>
      </c>
      <c r="E743" s="16" t="s">
        <v>843</v>
      </c>
      <c r="F743" s="16" t="s">
        <v>843</v>
      </c>
      <c r="G743" s="16" t="s">
        <v>843</v>
      </c>
      <c r="H743" s="16" t="s">
        <v>843</v>
      </c>
      <c r="I743" s="16" t="s">
        <v>843</v>
      </c>
      <c r="J743" s="16" t="s">
        <v>843</v>
      </c>
      <c r="K743" s="16" t="s">
        <v>843</v>
      </c>
      <c r="L743" s="16" t="s">
        <v>843</v>
      </c>
      <c r="M743" s="16" t="s">
        <v>843</v>
      </c>
      <c r="N743" s="16" t="s">
        <v>843</v>
      </c>
      <c r="O743" s="16" t="s">
        <v>843</v>
      </c>
      <c r="Q743" s="16" t="s">
        <v>844</v>
      </c>
      <c r="R743" s="16">
        <v>39</v>
      </c>
      <c r="T743" s="16" t="s">
        <v>470</v>
      </c>
      <c r="U743" s="16" t="s">
        <v>844</v>
      </c>
      <c r="V743" s="16" t="s">
        <v>843</v>
      </c>
      <c r="W743" s="16" t="s">
        <v>844</v>
      </c>
      <c r="X743" s="16" t="s">
        <v>843</v>
      </c>
      <c r="Y743" s="16" t="s">
        <v>843</v>
      </c>
      <c r="Z743" s="16" t="s">
        <v>843</v>
      </c>
      <c r="AA743" s="16" t="s">
        <v>843</v>
      </c>
      <c r="AB743" s="16" t="s">
        <v>844</v>
      </c>
      <c r="AC743" s="16" t="s">
        <v>843</v>
      </c>
      <c r="AD743" s="16" t="s">
        <v>867</v>
      </c>
      <c r="AF743" s="16" t="s">
        <v>11746</v>
      </c>
      <c r="AG743" s="16" t="s">
        <v>11725</v>
      </c>
      <c r="AH743" s="16" t="s">
        <v>844</v>
      </c>
      <c r="AI743" s="16" t="s">
        <v>844</v>
      </c>
      <c r="AJ743" s="16" t="s">
        <v>843</v>
      </c>
      <c r="AK743" s="16" t="s">
        <v>843</v>
      </c>
      <c r="AL743" s="16" t="s">
        <v>844</v>
      </c>
      <c r="AM743" s="16" t="s">
        <v>844</v>
      </c>
      <c r="AN743" s="16" t="s">
        <v>843</v>
      </c>
      <c r="AO743" s="16" t="s">
        <v>843</v>
      </c>
      <c r="AP743" s="16" t="s">
        <v>843</v>
      </c>
      <c r="AQ743" s="16" t="s">
        <v>844</v>
      </c>
      <c r="AR743" s="16" t="s">
        <v>4415</v>
      </c>
      <c r="AS743" s="16" t="s">
        <v>844</v>
      </c>
      <c r="AT743" s="16" t="s">
        <v>843</v>
      </c>
      <c r="AU743" s="16" t="s">
        <v>843</v>
      </c>
      <c r="AV743" s="16" t="s">
        <v>843</v>
      </c>
      <c r="AW743" s="16" t="s">
        <v>843</v>
      </c>
      <c r="AX743" s="16" t="s">
        <v>843</v>
      </c>
      <c r="AY743" s="16" t="s">
        <v>843</v>
      </c>
      <c r="AZ743" s="16" t="s">
        <v>4437</v>
      </c>
      <c r="BF743" s="16" t="s">
        <v>844</v>
      </c>
      <c r="BH743" s="16" t="s">
        <v>7386</v>
      </c>
      <c r="BI743" s="16" t="s">
        <v>7785</v>
      </c>
      <c r="BJ743" s="16" t="s">
        <v>843</v>
      </c>
      <c r="BK743" s="16" t="s">
        <v>843</v>
      </c>
      <c r="BL743" s="16" t="s">
        <v>843</v>
      </c>
      <c r="BM743" s="16" t="s">
        <v>843</v>
      </c>
      <c r="BN743" s="16" t="s">
        <v>843</v>
      </c>
      <c r="BO743" s="16" t="s">
        <v>844</v>
      </c>
      <c r="BP743" s="16" t="s">
        <v>843</v>
      </c>
      <c r="BQ743" s="16" t="s">
        <v>843</v>
      </c>
      <c r="DX743" s="16" t="s">
        <v>867</v>
      </c>
      <c r="DY743" s="16" t="s">
        <v>867</v>
      </c>
      <c r="ES743" s="16" t="s">
        <v>867</v>
      </c>
      <c r="EU743" s="16" t="s">
        <v>7816</v>
      </c>
      <c r="EV743" s="16" t="s">
        <v>865</v>
      </c>
      <c r="FT743" s="16" t="s">
        <v>865</v>
      </c>
      <c r="HC743" s="16" t="s">
        <v>865</v>
      </c>
      <c r="JA743" s="16" t="s">
        <v>4822</v>
      </c>
      <c r="JB743" s="16" t="s">
        <v>867</v>
      </c>
      <c r="JC743" s="16" t="s">
        <v>865</v>
      </c>
      <c r="JG743" s="16" t="s">
        <v>1056</v>
      </c>
      <c r="JV743" s="16">
        <v>40</v>
      </c>
      <c r="JW743" s="16" t="s">
        <v>7603</v>
      </c>
      <c r="JY743" s="16">
        <v>7000</v>
      </c>
      <c r="JZ743" s="16" t="s">
        <v>4883</v>
      </c>
      <c r="KB743" s="16" t="s">
        <v>7616</v>
      </c>
      <c r="KD743" s="16" t="s">
        <v>4920</v>
      </c>
      <c r="KE743" s="16" t="s">
        <v>7277</v>
      </c>
      <c r="KF743" s="16" t="s">
        <v>4411</v>
      </c>
      <c r="KH743" s="16" t="s">
        <v>7639</v>
      </c>
      <c r="KI743" s="16" t="s">
        <v>4982</v>
      </c>
      <c r="KK743" s="16" t="s">
        <v>4883</v>
      </c>
      <c r="KM743" s="16" t="s">
        <v>7607</v>
      </c>
      <c r="KO743" s="16" t="s">
        <v>10546</v>
      </c>
      <c r="KP743" s="16" t="s">
        <v>10545</v>
      </c>
      <c r="KQ743" s="16" t="s">
        <v>8694</v>
      </c>
      <c r="KR743" s="16" t="s">
        <v>12351</v>
      </c>
      <c r="KS743" s="16" t="s">
        <v>10547</v>
      </c>
      <c r="KT743" s="16" t="s">
        <v>9148</v>
      </c>
      <c r="KU743" s="16" t="s">
        <v>844</v>
      </c>
      <c r="KV743" s="16" t="s">
        <v>9148</v>
      </c>
      <c r="KW743" s="16" t="s">
        <v>851</v>
      </c>
      <c r="KX743" s="16" t="s">
        <v>487</v>
      </c>
      <c r="KY743" s="16" t="s">
        <v>487</v>
      </c>
      <c r="KZ743" s="16" t="s">
        <v>487</v>
      </c>
      <c r="LC743" s="16" t="s">
        <v>10879</v>
      </c>
      <c r="LF743" s="16" t="s">
        <v>11654</v>
      </c>
      <c r="LI743" s="16" t="s">
        <v>11655</v>
      </c>
      <c r="LJ743" s="16" t="s">
        <v>831</v>
      </c>
      <c r="LK743" s="16" t="s">
        <v>831</v>
      </c>
      <c r="LL743" s="16" t="s">
        <v>8756</v>
      </c>
      <c r="LM743" s="16" t="s">
        <v>8741</v>
      </c>
      <c r="LO743" s="16" t="s">
        <v>1056</v>
      </c>
      <c r="LP743" s="16" t="s">
        <v>844</v>
      </c>
      <c r="LQ743" s="16" t="s">
        <v>1056</v>
      </c>
      <c r="LR743" s="16" t="s">
        <v>844</v>
      </c>
      <c r="LS743" s="16" t="s">
        <v>844</v>
      </c>
      <c r="LT743" s="16" t="s">
        <v>843</v>
      </c>
      <c r="LU743" s="16" t="s">
        <v>843</v>
      </c>
      <c r="LV743" s="16" t="s">
        <v>843</v>
      </c>
      <c r="LW743" s="16" t="s">
        <v>844</v>
      </c>
      <c r="LX743" s="16" t="s">
        <v>844</v>
      </c>
      <c r="LY743" s="16" t="s">
        <v>843</v>
      </c>
      <c r="LZ743" s="16" t="s">
        <v>844</v>
      </c>
      <c r="MA743" s="16" t="s">
        <v>843</v>
      </c>
      <c r="MB743" s="16" t="s">
        <v>843</v>
      </c>
      <c r="MC743" s="16" t="s">
        <v>844</v>
      </c>
      <c r="ME743" s="16" t="s">
        <v>11656</v>
      </c>
      <c r="MF743" s="16" t="s">
        <v>8847</v>
      </c>
      <c r="MG743" s="16" t="s">
        <v>1840</v>
      </c>
      <c r="MH743" s="16" t="s">
        <v>11668</v>
      </c>
      <c r="MI743" s="16" t="s">
        <v>11668</v>
      </c>
      <c r="MJ743" s="16" t="s">
        <v>1837</v>
      </c>
      <c r="MK743" s="16" t="s">
        <v>9015</v>
      </c>
      <c r="ML743" s="16" t="s">
        <v>1790</v>
      </c>
      <c r="MM743" s="16" t="s">
        <v>486</v>
      </c>
      <c r="MN743" s="16" t="s">
        <v>1798</v>
      </c>
      <c r="MP743" s="16" t="s">
        <v>1829</v>
      </c>
      <c r="MQ743" s="16" t="s">
        <v>1790</v>
      </c>
      <c r="MR743" s="16" t="s">
        <v>470</v>
      </c>
      <c r="MS743" s="16" t="s">
        <v>12314</v>
      </c>
      <c r="MT743" s="16" t="s">
        <v>9003</v>
      </c>
      <c r="MU743" s="16" t="s">
        <v>816</v>
      </c>
      <c r="NC743" s="16" t="s">
        <v>487</v>
      </c>
      <c r="ND743" s="16" t="s">
        <v>486</v>
      </c>
      <c r="NE743" s="16" t="s">
        <v>486</v>
      </c>
      <c r="NG743" s="16" t="s">
        <v>1378</v>
      </c>
      <c r="NH743" s="16" t="s">
        <v>1913</v>
      </c>
      <c r="NI743" s="16" t="s">
        <v>11658</v>
      </c>
      <c r="NJ743" s="16" t="s">
        <v>11783</v>
      </c>
      <c r="NK743" s="16" t="s">
        <v>10582</v>
      </c>
      <c r="NR743" s="16" t="s">
        <v>451</v>
      </c>
      <c r="NS743" s="16" t="s">
        <v>462</v>
      </c>
      <c r="NT743" s="16" t="s">
        <v>482</v>
      </c>
      <c r="NU743" s="16">
        <v>0.79400000000000004</v>
      </c>
      <c r="NV743" s="16" t="s">
        <v>451</v>
      </c>
      <c r="NW743" s="16" t="s">
        <v>1175</v>
      </c>
      <c r="NX743" s="16" t="s">
        <v>1142</v>
      </c>
      <c r="OB743" s="16" t="s">
        <v>831</v>
      </c>
      <c r="OC743" s="16" t="s">
        <v>451</v>
      </c>
    </row>
    <row r="744" spans="1:394" x14ac:dyDescent="0.25">
      <c r="A744" s="16" t="s">
        <v>12352</v>
      </c>
      <c r="B744" s="16" t="s">
        <v>1056</v>
      </c>
      <c r="C744" s="16" t="s">
        <v>972</v>
      </c>
      <c r="D744" s="16" t="s">
        <v>844</v>
      </c>
      <c r="E744" s="16" t="s">
        <v>843</v>
      </c>
      <c r="F744" s="16" t="s">
        <v>843</v>
      </c>
      <c r="G744" s="16" t="s">
        <v>843</v>
      </c>
      <c r="H744" s="16" t="s">
        <v>843</v>
      </c>
      <c r="I744" s="16" t="s">
        <v>843</v>
      </c>
      <c r="J744" s="16" t="s">
        <v>843</v>
      </c>
      <c r="K744" s="16" t="s">
        <v>843</v>
      </c>
      <c r="L744" s="16" t="s">
        <v>843</v>
      </c>
      <c r="M744" s="16" t="s">
        <v>843</v>
      </c>
      <c r="N744" s="16" t="s">
        <v>843</v>
      </c>
      <c r="O744" s="16" t="s">
        <v>843</v>
      </c>
      <c r="Q744" s="16" t="s">
        <v>844</v>
      </c>
      <c r="R744" s="16">
        <v>15</v>
      </c>
      <c r="T744" s="16" t="s">
        <v>474</v>
      </c>
      <c r="U744" s="16" t="s">
        <v>843</v>
      </c>
      <c r="V744" s="16" t="s">
        <v>844</v>
      </c>
      <c r="W744" s="16" t="s">
        <v>843</v>
      </c>
      <c r="X744" s="16" t="s">
        <v>843</v>
      </c>
      <c r="Y744" s="16" t="s">
        <v>843</v>
      </c>
      <c r="Z744" s="16" t="s">
        <v>844</v>
      </c>
      <c r="AA744" s="16" t="s">
        <v>843</v>
      </c>
      <c r="AB744" s="16" t="s">
        <v>843</v>
      </c>
      <c r="AC744" s="16" t="s">
        <v>844</v>
      </c>
      <c r="AD744" s="16" t="s">
        <v>865</v>
      </c>
      <c r="AF744" s="16" t="s">
        <v>11746</v>
      </c>
      <c r="AG744" s="16" t="s">
        <v>11725</v>
      </c>
      <c r="AH744" s="16" t="s">
        <v>844</v>
      </c>
      <c r="AI744" s="16" t="s">
        <v>844</v>
      </c>
      <c r="AJ744" s="16" t="s">
        <v>843</v>
      </c>
      <c r="AK744" s="16" t="s">
        <v>843</v>
      </c>
      <c r="AL744" s="16" t="s">
        <v>844</v>
      </c>
      <c r="AM744" s="16" t="s">
        <v>844</v>
      </c>
      <c r="AN744" s="16" t="s">
        <v>843</v>
      </c>
      <c r="AO744" s="16" t="s">
        <v>843</v>
      </c>
      <c r="AP744" s="16" t="s">
        <v>843</v>
      </c>
      <c r="AQ744" s="16" t="s">
        <v>844</v>
      </c>
      <c r="AR744" s="16" t="s">
        <v>4433</v>
      </c>
      <c r="AS744" s="16" t="s">
        <v>843</v>
      </c>
      <c r="AT744" s="16" t="s">
        <v>843</v>
      </c>
      <c r="AU744" s="16" t="s">
        <v>843</v>
      </c>
      <c r="AV744" s="16" t="s">
        <v>843</v>
      </c>
      <c r="AW744" s="16" t="s">
        <v>843</v>
      </c>
      <c r="AX744" s="16" t="s">
        <v>843</v>
      </c>
      <c r="AY744" s="16" t="s">
        <v>844</v>
      </c>
      <c r="BF744" s="16" t="s">
        <v>844</v>
      </c>
      <c r="BH744" s="16" t="s">
        <v>7386</v>
      </c>
      <c r="BI744" s="16" t="s">
        <v>7776</v>
      </c>
      <c r="BJ744" s="16" t="s">
        <v>843</v>
      </c>
      <c r="BK744" s="16" t="s">
        <v>843</v>
      </c>
      <c r="BL744" s="16" t="s">
        <v>844</v>
      </c>
      <c r="BM744" s="16" t="s">
        <v>843</v>
      </c>
      <c r="BN744" s="16" t="s">
        <v>843</v>
      </c>
      <c r="BO744" s="16" t="s">
        <v>843</v>
      </c>
      <c r="BP744" s="16" t="s">
        <v>843</v>
      </c>
      <c r="BQ744" s="16" t="s">
        <v>843</v>
      </c>
      <c r="BR744" s="16" t="s">
        <v>7793</v>
      </c>
      <c r="BS744" s="16" t="s">
        <v>843</v>
      </c>
      <c r="BT744" s="16" t="s">
        <v>844</v>
      </c>
      <c r="BU744" s="16" t="s">
        <v>843</v>
      </c>
      <c r="BV744" s="16" t="s">
        <v>843</v>
      </c>
      <c r="BW744" s="16" t="s">
        <v>843</v>
      </c>
      <c r="BX744" s="16" t="s">
        <v>843</v>
      </c>
      <c r="BY744" s="16" t="s">
        <v>843</v>
      </c>
      <c r="BZ744" s="16" t="s">
        <v>843</v>
      </c>
      <c r="CA744" s="16" t="s">
        <v>843</v>
      </c>
      <c r="CC744" s="16" t="s">
        <v>867</v>
      </c>
      <c r="CD744" s="16" t="s">
        <v>6840</v>
      </c>
      <c r="CE744" s="16" t="s">
        <v>7537</v>
      </c>
      <c r="DN744" s="16" t="s">
        <v>4411</v>
      </c>
      <c r="DQ744" s="16" t="s">
        <v>7093</v>
      </c>
      <c r="DR744" s="16" t="s">
        <v>865</v>
      </c>
      <c r="DX744" s="16" t="s">
        <v>867</v>
      </c>
      <c r="DY744" s="16" t="s">
        <v>867</v>
      </c>
      <c r="ES744" s="16" t="s">
        <v>865</v>
      </c>
      <c r="EU744" s="16" t="s">
        <v>7813</v>
      </c>
      <c r="EV744" s="16" t="s">
        <v>865</v>
      </c>
      <c r="HC744" s="16" t="s">
        <v>865</v>
      </c>
      <c r="JA744" s="16" t="s">
        <v>4813</v>
      </c>
      <c r="JB744" s="16" t="s">
        <v>865</v>
      </c>
      <c r="JC744" s="16" t="s">
        <v>865</v>
      </c>
      <c r="JD744" s="16" t="s">
        <v>865</v>
      </c>
      <c r="JE744" s="16" t="s">
        <v>865</v>
      </c>
      <c r="JF744" s="16" t="s">
        <v>865</v>
      </c>
      <c r="JG744" s="16" t="s">
        <v>1056</v>
      </c>
      <c r="JH744" s="16" t="s">
        <v>7582</v>
      </c>
      <c r="JJ744" s="16" t="s">
        <v>865</v>
      </c>
      <c r="KF744" s="16" t="s">
        <v>4926</v>
      </c>
      <c r="KI744" s="16" t="s">
        <v>4837</v>
      </c>
      <c r="KO744" s="16" t="s">
        <v>10546</v>
      </c>
      <c r="KP744" s="16" t="s">
        <v>10545</v>
      </c>
      <c r="KQ744" s="16" t="s">
        <v>8694</v>
      </c>
      <c r="KR744" s="16" t="s">
        <v>12353</v>
      </c>
      <c r="KS744" s="16" t="s">
        <v>10547</v>
      </c>
      <c r="KT744" s="16" t="s">
        <v>9148</v>
      </c>
      <c r="KU744" s="16" t="s">
        <v>844</v>
      </c>
      <c r="KV744" s="16" t="s">
        <v>9148</v>
      </c>
      <c r="KW744" s="16" t="s">
        <v>851</v>
      </c>
      <c r="KX744" s="16" t="s">
        <v>487</v>
      </c>
      <c r="KY744" s="16" t="s">
        <v>487</v>
      </c>
      <c r="KZ744" s="16" t="s">
        <v>487</v>
      </c>
      <c r="LC744" s="16" t="s">
        <v>10879</v>
      </c>
      <c r="LD744" s="16" t="s">
        <v>11692</v>
      </c>
      <c r="LE744" s="16" t="s">
        <v>11693</v>
      </c>
      <c r="LF744" s="16" t="s">
        <v>11654</v>
      </c>
      <c r="LI744" s="16" t="s">
        <v>11655</v>
      </c>
      <c r="LJ744" s="16" t="s">
        <v>843</v>
      </c>
      <c r="LL744" s="16" t="s">
        <v>8711</v>
      </c>
      <c r="LM744" s="16" t="s">
        <v>8741</v>
      </c>
      <c r="LO744" s="16" t="s">
        <v>1056</v>
      </c>
      <c r="LP744" s="16" t="s">
        <v>844</v>
      </c>
      <c r="LQ744" s="16" t="s">
        <v>1056</v>
      </c>
      <c r="LR744" s="16" t="s">
        <v>844</v>
      </c>
      <c r="LS744" s="16" t="s">
        <v>844</v>
      </c>
      <c r="LT744" s="16" t="s">
        <v>843</v>
      </c>
      <c r="LU744" s="16" t="s">
        <v>843</v>
      </c>
      <c r="LV744" s="16" t="s">
        <v>843</v>
      </c>
      <c r="LW744" s="16" t="s">
        <v>844</v>
      </c>
      <c r="LX744" s="16" t="s">
        <v>844</v>
      </c>
      <c r="LY744" s="16" t="s">
        <v>843</v>
      </c>
      <c r="LZ744" s="16" t="s">
        <v>844</v>
      </c>
      <c r="MA744" s="16" t="s">
        <v>843</v>
      </c>
      <c r="MB744" s="16" t="s">
        <v>843</v>
      </c>
      <c r="MC744" s="16" t="s">
        <v>844</v>
      </c>
      <c r="ME744" s="16" t="s">
        <v>11677</v>
      </c>
      <c r="MF744" s="16" t="s">
        <v>8847</v>
      </c>
      <c r="MO744" s="16" t="s">
        <v>1817</v>
      </c>
      <c r="MP744" s="16" t="s">
        <v>1826</v>
      </c>
      <c r="MR744" s="16" t="s">
        <v>474</v>
      </c>
      <c r="MS744" s="16" t="s">
        <v>12314</v>
      </c>
      <c r="MT744" s="16" t="s">
        <v>9003</v>
      </c>
      <c r="MU744" s="16" t="s">
        <v>816</v>
      </c>
      <c r="MV744" s="16" t="s">
        <v>487</v>
      </c>
      <c r="MW744" s="16" t="s">
        <v>1266</v>
      </c>
      <c r="MX744" s="16" t="s">
        <v>1262</v>
      </c>
      <c r="MY744" s="16" t="s">
        <v>486</v>
      </c>
      <c r="MZ744" s="16" t="s">
        <v>487</v>
      </c>
      <c r="NA744" s="16" t="s">
        <v>486</v>
      </c>
      <c r="NC744" s="16" t="s">
        <v>486</v>
      </c>
      <c r="NE744" s="16" t="s">
        <v>486</v>
      </c>
      <c r="NG744" s="16" t="s">
        <v>1376</v>
      </c>
      <c r="NI744" s="16" t="s">
        <v>11658</v>
      </c>
      <c r="NL744" s="16" t="s">
        <v>844</v>
      </c>
      <c r="NQ744" s="16" t="s">
        <v>1078</v>
      </c>
      <c r="NR744" s="16" t="s">
        <v>876</v>
      </c>
      <c r="NS744" s="16" t="s">
        <v>462</v>
      </c>
      <c r="NT744" s="16" t="s">
        <v>482</v>
      </c>
      <c r="NU744" s="16">
        <v>0.79400000000000004</v>
      </c>
      <c r="NV744" s="16" t="s">
        <v>824</v>
      </c>
      <c r="NW744" s="16" t="s">
        <v>1179</v>
      </c>
      <c r="NX744" s="16" t="s">
        <v>1142</v>
      </c>
      <c r="NY744" s="16" t="s">
        <v>824</v>
      </c>
      <c r="NZ744" s="16" t="s">
        <v>929</v>
      </c>
      <c r="OB744" s="16" t="s">
        <v>833</v>
      </c>
      <c r="OC744" s="16" t="s">
        <v>876</v>
      </c>
    </row>
    <row r="745" spans="1:394" x14ac:dyDescent="0.25">
      <c r="A745" s="16" t="s">
        <v>12354</v>
      </c>
      <c r="B745" s="16" t="s">
        <v>8732</v>
      </c>
      <c r="C745" s="16" t="s">
        <v>972</v>
      </c>
      <c r="D745" s="16" t="s">
        <v>844</v>
      </c>
      <c r="E745" s="16" t="s">
        <v>843</v>
      </c>
      <c r="F745" s="16" t="s">
        <v>843</v>
      </c>
      <c r="G745" s="16" t="s">
        <v>843</v>
      </c>
      <c r="H745" s="16" t="s">
        <v>843</v>
      </c>
      <c r="I745" s="16" t="s">
        <v>843</v>
      </c>
      <c r="J745" s="16" t="s">
        <v>843</v>
      </c>
      <c r="K745" s="16" t="s">
        <v>843</v>
      </c>
      <c r="L745" s="16" t="s">
        <v>843</v>
      </c>
      <c r="M745" s="16" t="s">
        <v>843</v>
      </c>
      <c r="N745" s="16" t="s">
        <v>843</v>
      </c>
      <c r="O745" s="16" t="s">
        <v>843</v>
      </c>
      <c r="Q745" s="16" t="s">
        <v>844</v>
      </c>
      <c r="R745" s="16">
        <v>10</v>
      </c>
      <c r="T745" s="16" t="s">
        <v>470</v>
      </c>
      <c r="U745" s="16" t="s">
        <v>844</v>
      </c>
      <c r="V745" s="16" t="s">
        <v>843</v>
      </c>
      <c r="W745" s="16" t="s">
        <v>843</v>
      </c>
      <c r="X745" s="16" t="s">
        <v>843</v>
      </c>
      <c r="Y745" s="16" t="s">
        <v>844</v>
      </c>
      <c r="Z745" s="16" t="s">
        <v>843</v>
      </c>
      <c r="AA745" s="16" t="s">
        <v>843</v>
      </c>
      <c r="AB745" s="16" t="s">
        <v>844</v>
      </c>
      <c r="AC745" s="16" t="s">
        <v>844</v>
      </c>
      <c r="AF745" s="16" t="s">
        <v>11746</v>
      </c>
      <c r="AG745" s="16" t="s">
        <v>11701</v>
      </c>
      <c r="AH745" s="16" t="s">
        <v>843</v>
      </c>
      <c r="AI745" s="16" t="s">
        <v>844</v>
      </c>
      <c r="AJ745" s="16" t="s">
        <v>843</v>
      </c>
      <c r="AK745" s="16" t="s">
        <v>843</v>
      </c>
      <c r="AL745" s="16" t="s">
        <v>844</v>
      </c>
      <c r="AM745" s="16" t="s">
        <v>844</v>
      </c>
      <c r="AN745" s="16" t="s">
        <v>843</v>
      </c>
      <c r="AO745" s="16" t="s">
        <v>843</v>
      </c>
      <c r="AP745" s="16" t="s">
        <v>843</v>
      </c>
      <c r="AQ745" s="16" t="s">
        <v>844</v>
      </c>
      <c r="AR745" s="16" t="s">
        <v>4415</v>
      </c>
      <c r="AS745" s="16" t="s">
        <v>844</v>
      </c>
      <c r="AT745" s="16" t="s">
        <v>843</v>
      </c>
      <c r="AU745" s="16" t="s">
        <v>843</v>
      </c>
      <c r="AV745" s="16" t="s">
        <v>843</v>
      </c>
      <c r="AW745" s="16" t="s">
        <v>843</v>
      </c>
      <c r="AX745" s="16" t="s">
        <v>843</v>
      </c>
      <c r="AY745" s="16" t="s">
        <v>843</v>
      </c>
      <c r="AZ745" s="16" t="s">
        <v>4437</v>
      </c>
      <c r="BF745" s="16" t="s">
        <v>844</v>
      </c>
      <c r="BI745" s="16" t="s">
        <v>7776</v>
      </c>
      <c r="BJ745" s="16" t="s">
        <v>843</v>
      </c>
      <c r="BK745" s="16" t="s">
        <v>843</v>
      </c>
      <c r="BL745" s="16" t="s">
        <v>844</v>
      </c>
      <c r="BM745" s="16" t="s">
        <v>843</v>
      </c>
      <c r="BN745" s="16" t="s">
        <v>843</v>
      </c>
      <c r="BO745" s="16" t="s">
        <v>843</v>
      </c>
      <c r="BP745" s="16" t="s">
        <v>843</v>
      </c>
      <c r="BQ745" s="16" t="s">
        <v>843</v>
      </c>
      <c r="BR745" s="16" t="s">
        <v>7793</v>
      </c>
      <c r="BS745" s="16" t="s">
        <v>843</v>
      </c>
      <c r="BT745" s="16" t="s">
        <v>844</v>
      </c>
      <c r="BU745" s="16" t="s">
        <v>843</v>
      </c>
      <c r="BV745" s="16" t="s">
        <v>843</v>
      </c>
      <c r="BW745" s="16" t="s">
        <v>843</v>
      </c>
      <c r="BX745" s="16" t="s">
        <v>843</v>
      </c>
      <c r="BY745" s="16" t="s">
        <v>843</v>
      </c>
      <c r="BZ745" s="16" t="s">
        <v>843</v>
      </c>
      <c r="CA745" s="16" t="s">
        <v>843</v>
      </c>
      <c r="CC745" s="16" t="s">
        <v>867</v>
      </c>
      <c r="CD745" s="16" t="s">
        <v>6837</v>
      </c>
      <c r="CE745" s="16" t="s">
        <v>7537</v>
      </c>
      <c r="DN745" s="16" t="s">
        <v>4411</v>
      </c>
      <c r="DQ745" s="16" t="s">
        <v>7093</v>
      </c>
      <c r="DR745" s="16" t="s">
        <v>865</v>
      </c>
      <c r="DX745" s="16" t="s">
        <v>867</v>
      </c>
      <c r="DY745" s="16" t="s">
        <v>867</v>
      </c>
      <c r="ES745" s="16" t="s">
        <v>865</v>
      </c>
      <c r="EU745" s="16" t="s">
        <v>7813</v>
      </c>
      <c r="EV745" s="16" t="s">
        <v>865</v>
      </c>
      <c r="FT745" s="16" t="s">
        <v>865</v>
      </c>
      <c r="HC745" s="16" t="s">
        <v>865</v>
      </c>
      <c r="KO745" s="16" t="s">
        <v>10546</v>
      </c>
      <c r="KP745" s="16" t="s">
        <v>10545</v>
      </c>
      <c r="KQ745" s="16" t="s">
        <v>8694</v>
      </c>
      <c r="KR745" s="16" t="s">
        <v>12355</v>
      </c>
      <c r="KS745" s="16" t="s">
        <v>10547</v>
      </c>
      <c r="KT745" s="16" t="s">
        <v>9148</v>
      </c>
      <c r="KU745" s="16" t="s">
        <v>844</v>
      </c>
      <c r="KV745" s="16" t="s">
        <v>9148</v>
      </c>
      <c r="KW745" s="16" t="s">
        <v>851</v>
      </c>
      <c r="KX745" s="16" t="s">
        <v>487</v>
      </c>
      <c r="KY745" s="16" t="s">
        <v>487</v>
      </c>
      <c r="KZ745" s="16" t="s">
        <v>487</v>
      </c>
      <c r="LA745" s="16" t="s">
        <v>11675</v>
      </c>
      <c r="LC745" s="16" t="s">
        <v>10879</v>
      </c>
      <c r="LE745" s="16" t="s">
        <v>11693</v>
      </c>
      <c r="LF745" s="16" t="s">
        <v>11654</v>
      </c>
      <c r="LI745" s="16" t="s">
        <v>11655</v>
      </c>
      <c r="LM745" s="16" t="s">
        <v>8741</v>
      </c>
      <c r="LO745" s="16" t="s">
        <v>1056</v>
      </c>
      <c r="LP745" s="16" t="s">
        <v>844</v>
      </c>
      <c r="LQ745" s="16" t="s">
        <v>1056</v>
      </c>
      <c r="LR745" s="16" t="s">
        <v>844</v>
      </c>
      <c r="LS745" s="16" t="s">
        <v>844</v>
      </c>
      <c r="LT745" s="16" t="s">
        <v>843</v>
      </c>
      <c r="LU745" s="16" t="s">
        <v>843</v>
      </c>
      <c r="LV745" s="16" t="s">
        <v>843</v>
      </c>
      <c r="LW745" s="16" t="s">
        <v>844</v>
      </c>
      <c r="LX745" s="16" t="s">
        <v>844</v>
      </c>
      <c r="LY745" s="16" t="s">
        <v>843</v>
      </c>
      <c r="LZ745" s="16" t="s">
        <v>844</v>
      </c>
      <c r="MA745" s="16" t="s">
        <v>843</v>
      </c>
      <c r="MB745" s="16" t="s">
        <v>843</v>
      </c>
      <c r="MC745" s="16" t="s">
        <v>844</v>
      </c>
      <c r="MD745" s="16" t="s">
        <v>11676</v>
      </c>
      <c r="ME745" s="16" t="s">
        <v>11677</v>
      </c>
      <c r="MF745" s="16" t="s">
        <v>8847</v>
      </c>
      <c r="MR745" s="16" t="s">
        <v>470</v>
      </c>
      <c r="MS745" s="16" t="s">
        <v>12314</v>
      </c>
      <c r="MT745" s="16" t="s">
        <v>9003</v>
      </c>
      <c r="MV745" s="16" t="s">
        <v>487</v>
      </c>
      <c r="MW745" s="16" t="s">
        <v>1265</v>
      </c>
      <c r="MX745" s="16" t="s">
        <v>1262</v>
      </c>
      <c r="MY745" s="16" t="s">
        <v>486</v>
      </c>
      <c r="MZ745" s="16" t="s">
        <v>487</v>
      </c>
      <c r="NA745" s="16" t="s">
        <v>486</v>
      </c>
      <c r="NC745" s="16" t="s">
        <v>486</v>
      </c>
      <c r="ND745" s="16" t="s">
        <v>486</v>
      </c>
      <c r="NE745" s="16" t="s">
        <v>486</v>
      </c>
      <c r="NI745" s="16" t="s">
        <v>11658</v>
      </c>
      <c r="NL745" s="16" t="s">
        <v>844</v>
      </c>
      <c r="NS745" s="16" t="s">
        <v>462</v>
      </c>
      <c r="NT745" s="16" t="s">
        <v>482</v>
      </c>
      <c r="NU745" s="16">
        <v>0.79400000000000004</v>
      </c>
      <c r="NV745" s="16" t="s">
        <v>860</v>
      </c>
      <c r="NW745" s="16" t="s">
        <v>1176</v>
      </c>
      <c r="NX745" s="16" t="s">
        <v>1142</v>
      </c>
      <c r="NY745" s="16" t="s">
        <v>1122</v>
      </c>
      <c r="NZ745" s="16" t="s">
        <v>938</v>
      </c>
    </row>
    <row r="746" spans="1:394" x14ac:dyDescent="0.25">
      <c r="A746" s="16" t="s">
        <v>12356</v>
      </c>
      <c r="B746" s="16" t="s">
        <v>844</v>
      </c>
      <c r="C746" s="16" t="s">
        <v>972</v>
      </c>
      <c r="D746" s="16" t="s">
        <v>844</v>
      </c>
      <c r="E746" s="16" t="s">
        <v>843</v>
      </c>
      <c r="F746" s="16" t="s">
        <v>843</v>
      </c>
      <c r="G746" s="16" t="s">
        <v>843</v>
      </c>
      <c r="H746" s="16" t="s">
        <v>843</v>
      </c>
      <c r="I746" s="16" t="s">
        <v>843</v>
      </c>
      <c r="J746" s="16" t="s">
        <v>843</v>
      </c>
      <c r="K746" s="16" t="s">
        <v>843</v>
      </c>
      <c r="L746" s="16" t="s">
        <v>843</v>
      </c>
      <c r="M746" s="16" t="s">
        <v>843</v>
      </c>
      <c r="N746" s="16" t="s">
        <v>843</v>
      </c>
      <c r="O746" s="16" t="s">
        <v>843</v>
      </c>
      <c r="Q746" s="16" t="s">
        <v>844</v>
      </c>
      <c r="R746" s="16">
        <v>52</v>
      </c>
      <c r="T746" s="16" t="s">
        <v>474</v>
      </c>
      <c r="U746" s="16" t="s">
        <v>843</v>
      </c>
      <c r="V746" s="16" t="s">
        <v>844</v>
      </c>
      <c r="W746" s="16" t="s">
        <v>843</v>
      </c>
      <c r="X746" s="16" t="s">
        <v>844</v>
      </c>
      <c r="Y746" s="16" t="s">
        <v>843</v>
      </c>
      <c r="Z746" s="16" t="s">
        <v>843</v>
      </c>
      <c r="AA746" s="16" t="s">
        <v>843</v>
      </c>
      <c r="AB746" s="16" t="s">
        <v>843</v>
      </c>
      <c r="AC746" s="16" t="s">
        <v>843</v>
      </c>
      <c r="AD746" s="16" t="s">
        <v>867</v>
      </c>
      <c r="AF746" s="16" t="s">
        <v>11739</v>
      </c>
      <c r="AG746" s="16" t="s">
        <v>11652</v>
      </c>
      <c r="AH746" s="16" t="s">
        <v>844</v>
      </c>
      <c r="AI746" s="16" t="s">
        <v>843</v>
      </c>
      <c r="AJ746" s="16" t="s">
        <v>844</v>
      </c>
      <c r="AK746" s="16" t="s">
        <v>843</v>
      </c>
      <c r="AL746" s="16" t="s">
        <v>844</v>
      </c>
      <c r="AM746" s="16" t="s">
        <v>844</v>
      </c>
      <c r="AN746" s="16" t="s">
        <v>843</v>
      </c>
      <c r="AO746" s="16" t="s">
        <v>843</v>
      </c>
      <c r="AP746" s="16" t="s">
        <v>843</v>
      </c>
      <c r="AQ746" s="16" t="s">
        <v>844</v>
      </c>
      <c r="AR746" s="16" t="s">
        <v>4421</v>
      </c>
      <c r="AS746" s="16" t="s">
        <v>843</v>
      </c>
      <c r="AT746" s="16" t="s">
        <v>843</v>
      </c>
      <c r="AU746" s="16" t="s">
        <v>844</v>
      </c>
      <c r="AV746" s="16" t="s">
        <v>843</v>
      </c>
      <c r="AW746" s="16" t="s">
        <v>843</v>
      </c>
      <c r="AX746" s="16" t="s">
        <v>843</v>
      </c>
      <c r="AY746" s="16" t="s">
        <v>843</v>
      </c>
      <c r="BB746" s="16" t="s">
        <v>4440</v>
      </c>
      <c r="BF746" s="16" t="s">
        <v>844</v>
      </c>
      <c r="BH746" s="16" t="s">
        <v>7386</v>
      </c>
      <c r="BI746" s="16" t="s">
        <v>7785</v>
      </c>
      <c r="BJ746" s="16" t="s">
        <v>843</v>
      </c>
      <c r="BK746" s="16" t="s">
        <v>843</v>
      </c>
      <c r="BL746" s="16" t="s">
        <v>843</v>
      </c>
      <c r="BM746" s="16" t="s">
        <v>843</v>
      </c>
      <c r="BN746" s="16" t="s">
        <v>843</v>
      </c>
      <c r="BO746" s="16" t="s">
        <v>844</v>
      </c>
      <c r="BP746" s="16" t="s">
        <v>843</v>
      </c>
      <c r="BQ746" s="16" t="s">
        <v>843</v>
      </c>
      <c r="DX746" s="16" t="s">
        <v>867</v>
      </c>
      <c r="DY746" s="16" t="s">
        <v>867</v>
      </c>
      <c r="ES746" s="16" t="s">
        <v>867</v>
      </c>
      <c r="EU746" s="16" t="s">
        <v>7813</v>
      </c>
      <c r="EV746" s="16" t="s">
        <v>865</v>
      </c>
      <c r="FF746" s="16" t="s">
        <v>7845</v>
      </c>
      <c r="FG746" s="16" t="s">
        <v>7852</v>
      </c>
      <c r="FH746" s="16" t="s">
        <v>843</v>
      </c>
      <c r="FI746" s="16" t="s">
        <v>844</v>
      </c>
      <c r="FJ746" s="16" t="s">
        <v>843</v>
      </c>
      <c r="FK746" s="16" t="s">
        <v>843</v>
      </c>
      <c r="FL746" s="16" t="s">
        <v>843</v>
      </c>
      <c r="FM746" s="16" t="s">
        <v>843</v>
      </c>
      <c r="FN746" s="16" t="s">
        <v>843</v>
      </c>
      <c r="FO746" s="16" t="s">
        <v>843</v>
      </c>
      <c r="FP746" s="16" t="s">
        <v>843</v>
      </c>
      <c r="FQ746" s="16" t="s">
        <v>843</v>
      </c>
      <c r="HC746" s="16" t="s">
        <v>867</v>
      </c>
      <c r="HD746" s="16" t="s">
        <v>865</v>
      </c>
      <c r="JA746" s="16" t="s">
        <v>4816</v>
      </c>
      <c r="JB746" s="16" t="s">
        <v>865</v>
      </c>
      <c r="JC746" s="16" t="s">
        <v>865</v>
      </c>
      <c r="JD746" s="16" t="s">
        <v>865</v>
      </c>
      <c r="JE746" s="16" t="s">
        <v>865</v>
      </c>
      <c r="JF746" s="16" t="s">
        <v>865</v>
      </c>
      <c r="JG746" s="16" t="s">
        <v>843</v>
      </c>
      <c r="JH746" s="16" t="s">
        <v>5638</v>
      </c>
      <c r="JJ746" s="16" t="s">
        <v>865</v>
      </c>
      <c r="KF746" s="16" t="s">
        <v>4926</v>
      </c>
      <c r="KI746" s="16" t="s">
        <v>4849</v>
      </c>
      <c r="KO746" s="16" t="s">
        <v>10148</v>
      </c>
      <c r="KP746" s="16" t="s">
        <v>10550</v>
      </c>
      <c r="KQ746" s="16" t="s">
        <v>8694</v>
      </c>
      <c r="KR746" s="16" t="s">
        <v>12357</v>
      </c>
      <c r="KS746" s="16" t="s">
        <v>10551</v>
      </c>
      <c r="KT746" s="16" t="s">
        <v>8696</v>
      </c>
      <c r="KU746" s="16" t="s">
        <v>844</v>
      </c>
      <c r="KV746" s="16" t="s">
        <v>8696</v>
      </c>
      <c r="KW746" s="16" t="s">
        <v>850</v>
      </c>
      <c r="KX746" s="16" t="s">
        <v>487</v>
      </c>
      <c r="KY746" s="16" t="s">
        <v>487</v>
      </c>
      <c r="KZ746" s="16" t="s">
        <v>487</v>
      </c>
      <c r="LC746" s="16" t="s">
        <v>10879</v>
      </c>
      <c r="LF746" s="16" t="s">
        <v>11654</v>
      </c>
      <c r="LI746" s="16" t="s">
        <v>11655</v>
      </c>
      <c r="LJ746" s="16" t="s">
        <v>843</v>
      </c>
      <c r="LL746" s="16" t="s">
        <v>8711</v>
      </c>
      <c r="LM746" s="16" t="s">
        <v>8741</v>
      </c>
      <c r="LO746" s="16" t="s">
        <v>843</v>
      </c>
      <c r="LP746" s="16" t="s">
        <v>844</v>
      </c>
      <c r="LQ746" s="16" t="s">
        <v>843</v>
      </c>
      <c r="LR746" s="16" t="s">
        <v>844</v>
      </c>
      <c r="LS746" s="16" t="s">
        <v>843</v>
      </c>
      <c r="LT746" s="16" t="s">
        <v>844</v>
      </c>
      <c r="LU746" s="16" t="s">
        <v>843</v>
      </c>
      <c r="LV746" s="16" t="s">
        <v>844</v>
      </c>
      <c r="LW746" s="16" t="s">
        <v>844</v>
      </c>
      <c r="LX746" s="16" t="s">
        <v>843</v>
      </c>
      <c r="LY746" s="16" t="s">
        <v>843</v>
      </c>
      <c r="LZ746" s="16" t="s">
        <v>843</v>
      </c>
      <c r="MA746" s="16" t="s">
        <v>843</v>
      </c>
      <c r="MB746" s="16" t="s">
        <v>843</v>
      </c>
      <c r="MC746" s="16" t="s">
        <v>843</v>
      </c>
      <c r="ME746" s="16" t="s">
        <v>11656</v>
      </c>
      <c r="MF746" s="16" t="s">
        <v>8847</v>
      </c>
      <c r="MO746" s="16" t="s">
        <v>1817</v>
      </c>
      <c r="MP746" s="16" t="s">
        <v>13845</v>
      </c>
      <c r="MR746" s="16" t="s">
        <v>474</v>
      </c>
      <c r="MS746" s="16" t="s">
        <v>12314</v>
      </c>
      <c r="MT746" s="16" t="s">
        <v>8947</v>
      </c>
      <c r="MU746" s="16" t="s">
        <v>816</v>
      </c>
      <c r="NC746" s="16" t="s">
        <v>487</v>
      </c>
      <c r="NE746" s="16" t="s">
        <v>487</v>
      </c>
      <c r="NF746" s="16" t="s">
        <v>486</v>
      </c>
      <c r="NG746" s="16" t="s">
        <v>1380</v>
      </c>
      <c r="NI746" s="16" t="s">
        <v>11658</v>
      </c>
      <c r="NR746" s="16" t="s">
        <v>451</v>
      </c>
      <c r="NS746" s="16" t="s">
        <v>462</v>
      </c>
      <c r="NT746" s="16" t="s">
        <v>478</v>
      </c>
      <c r="NU746" s="16">
        <v>1.1910000000000001</v>
      </c>
      <c r="NV746" s="16" t="s">
        <v>451</v>
      </c>
      <c r="NW746" s="16" t="s">
        <v>1181</v>
      </c>
      <c r="NX746" s="16" t="s">
        <v>1142</v>
      </c>
      <c r="OB746" s="16" t="s">
        <v>833</v>
      </c>
      <c r="OC746" s="16" t="s">
        <v>451</v>
      </c>
    </row>
    <row r="747" spans="1:394" x14ac:dyDescent="0.25">
      <c r="A747" s="16" t="s">
        <v>12358</v>
      </c>
      <c r="B747" s="16" t="s">
        <v>844</v>
      </c>
      <c r="C747" s="16" t="s">
        <v>972</v>
      </c>
      <c r="D747" s="16" t="s">
        <v>844</v>
      </c>
      <c r="E747" s="16" t="s">
        <v>843</v>
      </c>
      <c r="F747" s="16" t="s">
        <v>843</v>
      </c>
      <c r="G747" s="16" t="s">
        <v>843</v>
      </c>
      <c r="H747" s="16" t="s">
        <v>843</v>
      </c>
      <c r="I747" s="16" t="s">
        <v>843</v>
      </c>
      <c r="J747" s="16" t="s">
        <v>843</v>
      </c>
      <c r="K747" s="16" t="s">
        <v>843</v>
      </c>
      <c r="L747" s="16" t="s">
        <v>843</v>
      </c>
      <c r="M747" s="16" t="s">
        <v>843</v>
      </c>
      <c r="N747" s="16" t="s">
        <v>843</v>
      </c>
      <c r="O747" s="16" t="s">
        <v>843</v>
      </c>
      <c r="Q747" s="16" t="s">
        <v>844</v>
      </c>
      <c r="R747" s="16">
        <v>25</v>
      </c>
      <c r="T747" s="16" t="s">
        <v>470</v>
      </c>
      <c r="U747" s="16" t="s">
        <v>844</v>
      </c>
      <c r="V747" s="16" t="s">
        <v>843</v>
      </c>
      <c r="W747" s="16" t="s">
        <v>844</v>
      </c>
      <c r="X747" s="16" t="s">
        <v>843</v>
      </c>
      <c r="Y747" s="16" t="s">
        <v>843</v>
      </c>
      <c r="Z747" s="16" t="s">
        <v>843</v>
      </c>
      <c r="AA747" s="16" t="s">
        <v>843</v>
      </c>
      <c r="AB747" s="16" t="s">
        <v>844</v>
      </c>
      <c r="AC747" s="16" t="s">
        <v>843</v>
      </c>
      <c r="AD747" s="16" t="s">
        <v>867</v>
      </c>
      <c r="AF747" s="16" t="s">
        <v>11719</v>
      </c>
      <c r="AG747" s="16" t="s">
        <v>11696</v>
      </c>
      <c r="AH747" s="16" t="s">
        <v>844</v>
      </c>
      <c r="AI747" s="16" t="s">
        <v>844</v>
      </c>
      <c r="AJ747" s="16" t="s">
        <v>844</v>
      </c>
      <c r="AK747" s="16" t="s">
        <v>843</v>
      </c>
      <c r="AL747" s="16" t="s">
        <v>843</v>
      </c>
      <c r="AM747" s="16" t="s">
        <v>844</v>
      </c>
      <c r="AN747" s="16" t="s">
        <v>843</v>
      </c>
      <c r="AO747" s="16" t="s">
        <v>843</v>
      </c>
      <c r="AP747" s="16" t="s">
        <v>843</v>
      </c>
      <c r="AQ747" s="16" t="s">
        <v>844</v>
      </c>
      <c r="AR747" s="16" t="s">
        <v>4433</v>
      </c>
      <c r="AS747" s="16" t="s">
        <v>843</v>
      </c>
      <c r="AT747" s="16" t="s">
        <v>843</v>
      </c>
      <c r="AU747" s="16" t="s">
        <v>843</v>
      </c>
      <c r="AV747" s="16" t="s">
        <v>843</v>
      </c>
      <c r="AW747" s="16" t="s">
        <v>843</v>
      </c>
      <c r="AX747" s="16" t="s">
        <v>843</v>
      </c>
      <c r="AY747" s="16" t="s">
        <v>844</v>
      </c>
      <c r="BF747" s="16" t="s">
        <v>844</v>
      </c>
      <c r="BH747" s="16" t="s">
        <v>7383</v>
      </c>
      <c r="BI747" s="16" t="s">
        <v>7785</v>
      </c>
      <c r="BJ747" s="16" t="s">
        <v>843</v>
      </c>
      <c r="BK747" s="16" t="s">
        <v>843</v>
      </c>
      <c r="BL747" s="16" t="s">
        <v>843</v>
      </c>
      <c r="BM747" s="16" t="s">
        <v>843</v>
      </c>
      <c r="BN747" s="16" t="s">
        <v>843</v>
      </c>
      <c r="BO747" s="16" t="s">
        <v>844</v>
      </c>
      <c r="BP747" s="16" t="s">
        <v>843</v>
      </c>
      <c r="BQ747" s="16" t="s">
        <v>843</v>
      </c>
      <c r="DX747" s="16" t="s">
        <v>865</v>
      </c>
      <c r="ES747" s="16" t="s">
        <v>865</v>
      </c>
      <c r="EU747" s="16" t="s">
        <v>7810</v>
      </c>
      <c r="EV747" s="16" t="s">
        <v>865</v>
      </c>
      <c r="FT747" s="16" t="s">
        <v>865</v>
      </c>
      <c r="HC747" s="16" t="s">
        <v>865</v>
      </c>
      <c r="JA747" s="16" t="s">
        <v>4816</v>
      </c>
      <c r="JB747" s="16" t="s">
        <v>867</v>
      </c>
      <c r="JC747" s="16" t="s">
        <v>865</v>
      </c>
      <c r="JG747" s="16" t="s">
        <v>1056</v>
      </c>
      <c r="JV747" s="16">
        <v>30</v>
      </c>
      <c r="JW747" s="16" t="s">
        <v>7603</v>
      </c>
      <c r="JY747" s="16">
        <v>8000</v>
      </c>
      <c r="JZ747" s="16" t="s">
        <v>4904</v>
      </c>
      <c r="KB747" s="16" t="s">
        <v>7628</v>
      </c>
      <c r="KD747" s="16" t="s">
        <v>4917</v>
      </c>
      <c r="KE747" s="16" t="s">
        <v>7277</v>
      </c>
      <c r="KF747" s="16" t="s">
        <v>4411</v>
      </c>
      <c r="KH747" s="16" t="s">
        <v>864</v>
      </c>
      <c r="KI747" s="16" t="s">
        <v>4982</v>
      </c>
      <c r="KK747" s="16" t="s">
        <v>4216</v>
      </c>
      <c r="KM747" s="16" t="s">
        <v>4216</v>
      </c>
      <c r="KO747" s="16" t="s">
        <v>10554</v>
      </c>
      <c r="KP747" s="16" t="s">
        <v>10553</v>
      </c>
      <c r="KQ747" s="16" t="s">
        <v>8694</v>
      </c>
      <c r="KR747" s="16" t="s">
        <v>12359</v>
      </c>
      <c r="KS747" s="16" t="s">
        <v>10555</v>
      </c>
      <c r="KT747" s="16" t="s">
        <v>9148</v>
      </c>
      <c r="KU747" s="16" t="s">
        <v>844</v>
      </c>
      <c r="KV747" s="16" t="s">
        <v>9148</v>
      </c>
      <c r="KW747" s="16" t="s">
        <v>851</v>
      </c>
      <c r="KY747" s="16" t="s">
        <v>486</v>
      </c>
      <c r="LC747" s="16" t="s">
        <v>10879</v>
      </c>
      <c r="LF747" s="16" t="s">
        <v>11654</v>
      </c>
      <c r="LI747" s="16" t="s">
        <v>11655</v>
      </c>
      <c r="LJ747" s="16" t="s">
        <v>831</v>
      </c>
      <c r="LK747" s="16" t="s">
        <v>831</v>
      </c>
      <c r="LL747" s="16" t="s">
        <v>8756</v>
      </c>
      <c r="LM747" s="16" t="s">
        <v>8741</v>
      </c>
      <c r="LO747" s="16" t="s">
        <v>1056</v>
      </c>
      <c r="LP747" s="16" t="s">
        <v>844</v>
      </c>
      <c r="LQ747" s="16" t="s">
        <v>1056</v>
      </c>
      <c r="LR747" s="16" t="s">
        <v>844</v>
      </c>
      <c r="LS747" s="16" t="s">
        <v>844</v>
      </c>
      <c r="LT747" s="16" t="s">
        <v>843</v>
      </c>
      <c r="LU747" s="16" t="s">
        <v>843</v>
      </c>
      <c r="LV747" s="16" t="s">
        <v>843</v>
      </c>
      <c r="LW747" s="16" t="s">
        <v>843</v>
      </c>
      <c r="LX747" s="16" t="s">
        <v>844</v>
      </c>
      <c r="LY747" s="16" t="s">
        <v>843</v>
      </c>
      <c r="LZ747" s="16" t="s">
        <v>843</v>
      </c>
      <c r="MA747" s="16" t="s">
        <v>843</v>
      </c>
      <c r="MB747" s="16" t="s">
        <v>843</v>
      </c>
      <c r="MC747" s="16" t="s">
        <v>1056</v>
      </c>
      <c r="ME747" s="16" t="s">
        <v>11656</v>
      </c>
      <c r="MF747" s="16" t="s">
        <v>8847</v>
      </c>
      <c r="MG747" s="16" t="s">
        <v>1834</v>
      </c>
      <c r="MK747" s="16" t="s">
        <v>8957</v>
      </c>
      <c r="ML747" s="16" t="s">
        <v>1784</v>
      </c>
      <c r="MM747" s="16" t="s">
        <v>487</v>
      </c>
      <c r="MN747" s="16" t="s">
        <v>1798</v>
      </c>
      <c r="MP747" s="16" t="s">
        <v>1829</v>
      </c>
      <c r="MR747" s="16" t="s">
        <v>470</v>
      </c>
      <c r="MS747" s="16" t="s">
        <v>12314</v>
      </c>
      <c r="MT747" s="16" t="s">
        <v>8957</v>
      </c>
      <c r="MU747" s="16" t="s">
        <v>817</v>
      </c>
      <c r="NC747" s="16" t="s">
        <v>486</v>
      </c>
      <c r="ND747" s="16" t="s">
        <v>486</v>
      </c>
      <c r="NE747" s="16" t="s">
        <v>486</v>
      </c>
      <c r="NG747" s="16" t="s">
        <v>1380</v>
      </c>
      <c r="NH747" s="16" t="s">
        <v>1913</v>
      </c>
      <c r="NI747" s="16" t="s">
        <v>11658</v>
      </c>
      <c r="NJ747" s="16" t="s">
        <v>11812</v>
      </c>
      <c r="NK747" s="16" t="s">
        <v>10825</v>
      </c>
      <c r="NR747" s="16" t="s">
        <v>445</v>
      </c>
      <c r="NS747" s="16" t="s">
        <v>462</v>
      </c>
      <c r="NT747" s="16" t="s">
        <v>482</v>
      </c>
      <c r="NU747" s="16">
        <v>0.79400000000000004</v>
      </c>
      <c r="NV747" s="16" t="s">
        <v>445</v>
      </c>
      <c r="NW747" s="16" t="s">
        <v>1174</v>
      </c>
      <c r="NX747" s="16" t="s">
        <v>1142</v>
      </c>
      <c r="OB747" s="16" t="s">
        <v>831</v>
      </c>
      <c r="OC747" s="16" t="s">
        <v>445</v>
      </c>
    </row>
    <row r="748" spans="1:394" x14ac:dyDescent="0.25">
      <c r="A748" s="16" t="s">
        <v>12360</v>
      </c>
      <c r="B748" s="16" t="s">
        <v>1056</v>
      </c>
      <c r="C748" s="16" t="s">
        <v>972</v>
      </c>
      <c r="D748" s="16" t="s">
        <v>844</v>
      </c>
      <c r="E748" s="16" t="s">
        <v>843</v>
      </c>
      <c r="F748" s="16" t="s">
        <v>843</v>
      </c>
      <c r="G748" s="16" t="s">
        <v>843</v>
      </c>
      <c r="H748" s="16" t="s">
        <v>843</v>
      </c>
      <c r="I748" s="16" t="s">
        <v>843</v>
      </c>
      <c r="J748" s="16" t="s">
        <v>843</v>
      </c>
      <c r="K748" s="16" t="s">
        <v>843</v>
      </c>
      <c r="L748" s="16" t="s">
        <v>843</v>
      </c>
      <c r="M748" s="16" t="s">
        <v>843</v>
      </c>
      <c r="N748" s="16" t="s">
        <v>843</v>
      </c>
      <c r="O748" s="16" t="s">
        <v>843</v>
      </c>
      <c r="Q748" s="16" t="s">
        <v>844</v>
      </c>
      <c r="R748" s="16">
        <v>6</v>
      </c>
      <c r="T748" s="16" t="s">
        <v>474</v>
      </c>
      <c r="U748" s="16" t="s">
        <v>843</v>
      </c>
      <c r="V748" s="16" t="s">
        <v>844</v>
      </c>
      <c r="W748" s="16" t="s">
        <v>843</v>
      </c>
      <c r="X748" s="16" t="s">
        <v>843</v>
      </c>
      <c r="Y748" s="16" t="s">
        <v>843</v>
      </c>
      <c r="Z748" s="16" t="s">
        <v>844</v>
      </c>
      <c r="AA748" s="16" t="s">
        <v>843</v>
      </c>
      <c r="AB748" s="16" t="s">
        <v>843</v>
      </c>
      <c r="AC748" s="16" t="s">
        <v>844</v>
      </c>
      <c r="AF748" s="16" t="s">
        <v>11719</v>
      </c>
      <c r="AG748" s="16" t="s">
        <v>11825</v>
      </c>
      <c r="AH748" s="16" t="s">
        <v>844</v>
      </c>
      <c r="AI748" s="16" t="s">
        <v>844</v>
      </c>
      <c r="AJ748" s="16" t="s">
        <v>844</v>
      </c>
      <c r="AK748" s="16" t="s">
        <v>843</v>
      </c>
      <c r="AL748" s="16" t="s">
        <v>843</v>
      </c>
      <c r="AM748" s="16" t="s">
        <v>844</v>
      </c>
      <c r="AN748" s="16" t="s">
        <v>843</v>
      </c>
      <c r="AO748" s="16" t="s">
        <v>843</v>
      </c>
      <c r="AP748" s="16" t="s">
        <v>843</v>
      </c>
      <c r="AQ748" s="16" t="s">
        <v>844</v>
      </c>
      <c r="AR748" s="16" t="s">
        <v>4433</v>
      </c>
      <c r="AS748" s="16" t="s">
        <v>843</v>
      </c>
      <c r="AT748" s="16" t="s">
        <v>843</v>
      </c>
      <c r="AU748" s="16" t="s">
        <v>843</v>
      </c>
      <c r="AV748" s="16" t="s">
        <v>843</v>
      </c>
      <c r="AW748" s="16" t="s">
        <v>843</v>
      </c>
      <c r="AX748" s="16" t="s">
        <v>843</v>
      </c>
      <c r="AY748" s="16" t="s">
        <v>844</v>
      </c>
      <c r="BF748" s="16" t="s">
        <v>844</v>
      </c>
      <c r="BI748" s="16" t="s">
        <v>7785</v>
      </c>
      <c r="BJ748" s="16" t="s">
        <v>843</v>
      </c>
      <c r="BK748" s="16" t="s">
        <v>843</v>
      </c>
      <c r="BL748" s="16" t="s">
        <v>843</v>
      </c>
      <c r="BM748" s="16" t="s">
        <v>843</v>
      </c>
      <c r="BN748" s="16" t="s">
        <v>843</v>
      </c>
      <c r="BO748" s="16" t="s">
        <v>844</v>
      </c>
      <c r="BP748" s="16" t="s">
        <v>843</v>
      </c>
      <c r="BQ748" s="16" t="s">
        <v>843</v>
      </c>
      <c r="CC748" s="16" t="s">
        <v>867</v>
      </c>
      <c r="CD748" s="16" t="s">
        <v>6834</v>
      </c>
      <c r="CE748" s="16" t="s">
        <v>7537</v>
      </c>
      <c r="DN748" s="16" t="s">
        <v>4411</v>
      </c>
      <c r="DQ748" s="16" t="s">
        <v>7093</v>
      </c>
      <c r="DR748" s="16" t="s">
        <v>865</v>
      </c>
      <c r="DX748" s="16" t="s">
        <v>865</v>
      </c>
      <c r="ES748" s="16" t="s">
        <v>865</v>
      </c>
      <c r="EU748" s="16" t="s">
        <v>7810</v>
      </c>
      <c r="EV748" s="16" t="s">
        <v>865</v>
      </c>
      <c r="HC748" s="16" t="s">
        <v>865</v>
      </c>
      <c r="KO748" s="16" t="s">
        <v>10554</v>
      </c>
      <c r="KP748" s="16" t="s">
        <v>10553</v>
      </c>
      <c r="KQ748" s="16" t="s">
        <v>8694</v>
      </c>
      <c r="KR748" s="16" t="s">
        <v>12361</v>
      </c>
      <c r="KS748" s="16" t="s">
        <v>10555</v>
      </c>
      <c r="KT748" s="16" t="s">
        <v>9148</v>
      </c>
      <c r="KU748" s="16" t="s">
        <v>844</v>
      </c>
      <c r="KV748" s="16" t="s">
        <v>9148</v>
      </c>
      <c r="KW748" s="16" t="s">
        <v>851</v>
      </c>
      <c r="KY748" s="16" t="s">
        <v>486</v>
      </c>
      <c r="LB748" s="16" t="s">
        <v>11653</v>
      </c>
      <c r="LC748" s="16" t="s">
        <v>10879</v>
      </c>
      <c r="LF748" s="16" t="s">
        <v>11654</v>
      </c>
      <c r="LI748" s="16" t="s">
        <v>11655</v>
      </c>
      <c r="LM748" s="16" t="s">
        <v>8741</v>
      </c>
      <c r="LO748" s="16" t="s">
        <v>1056</v>
      </c>
      <c r="LP748" s="16" t="s">
        <v>844</v>
      </c>
      <c r="LQ748" s="16" t="s">
        <v>1056</v>
      </c>
      <c r="LR748" s="16" t="s">
        <v>844</v>
      </c>
      <c r="LS748" s="16" t="s">
        <v>844</v>
      </c>
      <c r="LT748" s="16" t="s">
        <v>843</v>
      </c>
      <c r="LU748" s="16" t="s">
        <v>843</v>
      </c>
      <c r="LV748" s="16" t="s">
        <v>843</v>
      </c>
      <c r="LW748" s="16" t="s">
        <v>843</v>
      </c>
      <c r="LX748" s="16" t="s">
        <v>844</v>
      </c>
      <c r="LY748" s="16" t="s">
        <v>843</v>
      </c>
      <c r="LZ748" s="16" t="s">
        <v>843</v>
      </c>
      <c r="MA748" s="16" t="s">
        <v>843</v>
      </c>
      <c r="MB748" s="16" t="s">
        <v>843</v>
      </c>
      <c r="MC748" s="16" t="s">
        <v>1056</v>
      </c>
      <c r="ME748" s="16" t="s">
        <v>11677</v>
      </c>
      <c r="MF748" s="16" t="s">
        <v>8847</v>
      </c>
      <c r="MR748" s="16" t="s">
        <v>474</v>
      </c>
      <c r="MS748" s="16" t="s">
        <v>12314</v>
      </c>
      <c r="MT748" s="16" t="s">
        <v>8957</v>
      </c>
      <c r="MV748" s="16" t="s">
        <v>487</v>
      </c>
      <c r="MW748" s="16" t="s">
        <v>1263</v>
      </c>
      <c r="MX748" s="16" t="s">
        <v>1262</v>
      </c>
      <c r="MY748" s="16" t="s">
        <v>486</v>
      </c>
      <c r="MZ748" s="16" t="s">
        <v>487</v>
      </c>
      <c r="NA748" s="16" t="s">
        <v>486</v>
      </c>
      <c r="NC748" s="16" t="s">
        <v>486</v>
      </c>
      <c r="NE748" s="16" t="s">
        <v>486</v>
      </c>
      <c r="NI748" s="16" t="s">
        <v>11658</v>
      </c>
      <c r="NL748" s="16" t="s">
        <v>844</v>
      </c>
      <c r="NS748" s="16" t="s">
        <v>462</v>
      </c>
      <c r="NT748" s="16" t="s">
        <v>482</v>
      </c>
      <c r="NU748" s="16">
        <v>0.79400000000000004</v>
      </c>
      <c r="NV748" s="16" t="s">
        <v>860</v>
      </c>
      <c r="NW748" s="16" t="s">
        <v>1182</v>
      </c>
      <c r="NX748" s="16" t="s">
        <v>1142</v>
      </c>
      <c r="NY748" s="16" t="s">
        <v>1122</v>
      </c>
      <c r="NZ748" s="16" t="s">
        <v>936</v>
      </c>
    </row>
    <row r="749" spans="1:394" x14ac:dyDescent="0.25">
      <c r="A749" s="16" t="s">
        <v>12362</v>
      </c>
      <c r="B749" s="16" t="s">
        <v>8732</v>
      </c>
      <c r="C749" s="16" t="s">
        <v>972</v>
      </c>
      <c r="D749" s="16" t="s">
        <v>844</v>
      </c>
      <c r="E749" s="16" t="s">
        <v>843</v>
      </c>
      <c r="F749" s="16" t="s">
        <v>843</v>
      </c>
      <c r="G749" s="16" t="s">
        <v>843</v>
      </c>
      <c r="H749" s="16" t="s">
        <v>843</v>
      </c>
      <c r="I749" s="16" t="s">
        <v>843</v>
      </c>
      <c r="J749" s="16" t="s">
        <v>843</v>
      </c>
      <c r="K749" s="16" t="s">
        <v>843</v>
      </c>
      <c r="L749" s="16" t="s">
        <v>843</v>
      </c>
      <c r="M749" s="16" t="s">
        <v>843</v>
      </c>
      <c r="N749" s="16" t="s">
        <v>843</v>
      </c>
      <c r="O749" s="16" t="s">
        <v>843</v>
      </c>
      <c r="Q749" s="16" t="s">
        <v>844</v>
      </c>
      <c r="R749" s="16">
        <v>5</v>
      </c>
      <c r="T749" s="16" t="s">
        <v>470</v>
      </c>
      <c r="U749" s="16" t="s">
        <v>844</v>
      </c>
      <c r="V749" s="16" t="s">
        <v>843</v>
      </c>
      <c r="W749" s="16" t="s">
        <v>843</v>
      </c>
      <c r="X749" s="16" t="s">
        <v>843</v>
      </c>
      <c r="Y749" s="16" t="s">
        <v>844</v>
      </c>
      <c r="Z749" s="16" t="s">
        <v>843</v>
      </c>
      <c r="AA749" s="16" t="s">
        <v>843</v>
      </c>
      <c r="AB749" s="16" t="s">
        <v>843</v>
      </c>
      <c r="AC749" s="16" t="s">
        <v>843</v>
      </c>
      <c r="AF749" s="16" t="s">
        <v>11719</v>
      </c>
      <c r="AG749" s="16" t="s">
        <v>11696</v>
      </c>
      <c r="AH749" s="16" t="s">
        <v>844</v>
      </c>
      <c r="AI749" s="16" t="s">
        <v>844</v>
      </c>
      <c r="AJ749" s="16" t="s">
        <v>844</v>
      </c>
      <c r="AK749" s="16" t="s">
        <v>843</v>
      </c>
      <c r="AL749" s="16" t="s">
        <v>843</v>
      </c>
      <c r="AM749" s="16" t="s">
        <v>844</v>
      </c>
      <c r="AN749" s="16" t="s">
        <v>843</v>
      </c>
      <c r="AO749" s="16" t="s">
        <v>843</v>
      </c>
      <c r="AP749" s="16" t="s">
        <v>843</v>
      </c>
      <c r="AQ749" s="16" t="s">
        <v>844</v>
      </c>
      <c r="AR749" s="16" t="s">
        <v>4433</v>
      </c>
      <c r="AS749" s="16" t="s">
        <v>843</v>
      </c>
      <c r="AT749" s="16" t="s">
        <v>843</v>
      </c>
      <c r="AU749" s="16" t="s">
        <v>843</v>
      </c>
      <c r="AV749" s="16" t="s">
        <v>843</v>
      </c>
      <c r="AW749" s="16" t="s">
        <v>843</v>
      </c>
      <c r="AX749" s="16" t="s">
        <v>843</v>
      </c>
      <c r="AY749" s="16" t="s">
        <v>844</v>
      </c>
      <c r="BF749" s="16" t="s">
        <v>844</v>
      </c>
      <c r="CC749" s="16" t="s">
        <v>867</v>
      </c>
      <c r="CD749" s="16" t="s">
        <v>6834</v>
      </c>
      <c r="CE749" s="16" t="s">
        <v>7537</v>
      </c>
      <c r="DN749" s="16" t="s">
        <v>4411</v>
      </c>
      <c r="DQ749" s="16" t="s">
        <v>7093</v>
      </c>
      <c r="DR749" s="16" t="s">
        <v>865</v>
      </c>
      <c r="DX749" s="16" t="s">
        <v>865</v>
      </c>
      <c r="ES749" s="16" t="s">
        <v>865</v>
      </c>
      <c r="ET749" s="16" t="s">
        <v>867</v>
      </c>
      <c r="EU749" s="16" t="s">
        <v>7810</v>
      </c>
      <c r="EV749" s="16" t="s">
        <v>865</v>
      </c>
      <c r="HC749" s="16" t="s">
        <v>865</v>
      </c>
      <c r="KO749" s="16" t="s">
        <v>10554</v>
      </c>
      <c r="KP749" s="16" t="s">
        <v>10553</v>
      </c>
      <c r="KQ749" s="16" t="s">
        <v>8694</v>
      </c>
      <c r="KR749" s="16" t="s">
        <v>12363</v>
      </c>
      <c r="KS749" s="16" t="s">
        <v>10555</v>
      </c>
      <c r="KT749" s="16" t="s">
        <v>9148</v>
      </c>
      <c r="KU749" s="16" t="s">
        <v>844</v>
      </c>
      <c r="KV749" s="16" t="s">
        <v>9148</v>
      </c>
      <c r="KW749" s="16" t="s">
        <v>851</v>
      </c>
      <c r="KY749" s="16" t="s">
        <v>486</v>
      </c>
      <c r="LC749" s="16" t="s">
        <v>10879</v>
      </c>
      <c r="LF749" s="16" t="s">
        <v>11654</v>
      </c>
      <c r="LI749" s="16" t="s">
        <v>11655</v>
      </c>
      <c r="LM749" s="16" t="s">
        <v>8741</v>
      </c>
      <c r="LN749" s="16" t="s">
        <v>487</v>
      </c>
      <c r="LO749" s="16" t="s">
        <v>1056</v>
      </c>
      <c r="LP749" s="16" t="s">
        <v>844</v>
      </c>
      <c r="LQ749" s="16" t="s">
        <v>1056</v>
      </c>
      <c r="LR749" s="16" t="s">
        <v>844</v>
      </c>
      <c r="LS749" s="16" t="s">
        <v>844</v>
      </c>
      <c r="LT749" s="16" t="s">
        <v>843</v>
      </c>
      <c r="LU749" s="16" t="s">
        <v>843</v>
      </c>
      <c r="LV749" s="16" t="s">
        <v>843</v>
      </c>
      <c r="LW749" s="16" t="s">
        <v>843</v>
      </c>
      <c r="LX749" s="16" t="s">
        <v>844</v>
      </c>
      <c r="LY749" s="16" t="s">
        <v>843</v>
      </c>
      <c r="LZ749" s="16" t="s">
        <v>843</v>
      </c>
      <c r="MA749" s="16" t="s">
        <v>843</v>
      </c>
      <c r="MB749" s="16" t="s">
        <v>843</v>
      </c>
      <c r="MC749" s="16" t="s">
        <v>1056</v>
      </c>
      <c r="ME749" s="16" t="s">
        <v>11656</v>
      </c>
      <c r="MF749" s="16" t="s">
        <v>8847</v>
      </c>
      <c r="MR749" s="16" t="s">
        <v>470</v>
      </c>
      <c r="MS749" s="16" t="s">
        <v>12314</v>
      </c>
      <c r="MT749" s="16" t="s">
        <v>8957</v>
      </c>
      <c r="MV749" s="16" t="s">
        <v>487</v>
      </c>
      <c r="MW749" s="16" t="s">
        <v>1263</v>
      </c>
      <c r="MX749" s="16" t="s">
        <v>1262</v>
      </c>
      <c r="MY749" s="16" t="s">
        <v>486</v>
      </c>
      <c r="MZ749" s="16" t="s">
        <v>487</v>
      </c>
      <c r="NA749" s="16" t="s">
        <v>486</v>
      </c>
      <c r="NC749" s="16" t="s">
        <v>486</v>
      </c>
      <c r="NE749" s="16" t="s">
        <v>486</v>
      </c>
      <c r="NI749" s="16" t="s">
        <v>11658</v>
      </c>
      <c r="NS749" s="16" t="s">
        <v>462</v>
      </c>
      <c r="NT749" s="16" t="s">
        <v>482</v>
      </c>
      <c r="NU749" s="16">
        <v>0.79400000000000004</v>
      </c>
      <c r="NV749" s="16" t="s">
        <v>860</v>
      </c>
      <c r="NW749" s="16" t="s">
        <v>1176</v>
      </c>
      <c r="NX749" s="16" t="s">
        <v>1142</v>
      </c>
      <c r="NY749" s="16" t="s">
        <v>1121</v>
      </c>
      <c r="NZ749" s="16" t="s">
        <v>936</v>
      </c>
    </row>
    <row r="750" spans="1:394" x14ac:dyDescent="0.25">
      <c r="A750" s="16" t="s">
        <v>12364</v>
      </c>
      <c r="B750" s="16" t="s">
        <v>844</v>
      </c>
      <c r="C750" s="16" t="s">
        <v>972</v>
      </c>
      <c r="D750" s="16" t="s">
        <v>844</v>
      </c>
      <c r="E750" s="16" t="s">
        <v>843</v>
      </c>
      <c r="F750" s="16" t="s">
        <v>843</v>
      </c>
      <c r="G750" s="16" t="s">
        <v>843</v>
      </c>
      <c r="H750" s="16" t="s">
        <v>843</v>
      </c>
      <c r="I750" s="16" t="s">
        <v>843</v>
      </c>
      <c r="J750" s="16" t="s">
        <v>843</v>
      </c>
      <c r="K750" s="16" t="s">
        <v>843</v>
      </c>
      <c r="L750" s="16" t="s">
        <v>843</v>
      </c>
      <c r="M750" s="16" t="s">
        <v>843</v>
      </c>
      <c r="N750" s="16" t="s">
        <v>843</v>
      </c>
      <c r="O750" s="16" t="s">
        <v>843</v>
      </c>
      <c r="Q750" s="16" t="s">
        <v>844</v>
      </c>
      <c r="R750" s="16">
        <v>32</v>
      </c>
      <c r="T750" s="16" t="s">
        <v>470</v>
      </c>
      <c r="U750" s="16" t="s">
        <v>844</v>
      </c>
      <c r="V750" s="16" t="s">
        <v>843</v>
      </c>
      <c r="W750" s="16" t="s">
        <v>844</v>
      </c>
      <c r="X750" s="16" t="s">
        <v>843</v>
      </c>
      <c r="Y750" s="16" t="s">
        <v>843</v>
      </c>
      <c r="Z750" s="16" t="s">
        <v>843</v>
      </c>
      <c r="AA750" s="16" t="s">
        <v>843</v>
      </c>
      <c r="AB750" s="16" t="s">
        <v>844</v>
      </c>
      <c r="AC750" s="16" t="s">
        <v>843</v>
      </c>
      <c r="AD750" s="16" t="s">
        <v>867</v>
      </c>
      <c r="AF750" s="16" t="s">
        <v>11821</v>
      </c>
      <c r="AG750" s="16" t="s">
        <v>11828</v>
      </c>
      <c r="AH750" s="16" t="s">
        <v>843</v>
      </c>
      <c r="AI750" s="16" t="s">
        <v>843</v>
      </c>
      <c r="AJ750" s="16" t="s">
        <v>844</v>
      </c>
      <c r="AK750" s="16" t="s">
        <v>843</v>
      </c>
      <c r="AL750" s="16" t="s">
        <v>844</v>
      </c>
      <c r="AM750" s="16" t="s">
        <v>844</v>
      </c>
      <c r="AN750" s="16" t="s">
        <v>843</v>
      </c>
      <c r="AO750" s="16" t="s">
        <v>843</v>
      </c>
      <c r="AP750" s="16" t="s">
        <v>843</v>
      </c>
      <c r="AQ750" s="16" t="s">
        <v>844</v>
      </c>
      <c r="AR750" s="16" t="s">
        <v>4433</v>
      </c>
      <c r="AS750" s="16" t="s">
        <v>843</v>
      </c>
      <c r="AT750" s="16" t="s">
        <v>843</v>
      </c>
      <c r="AU750" s="16" t="s">
        <v>843</v>
      </c>
      <c r="AV750" s="16" t="s">
        <v>843</v>
      </c>
      <c r="AW750" s="16" t="s">
        <v>843</v>
      </c>
      <c r="AX750" s="16" t="s">
        <v>843</v>
      </c>
      <c r="AY750" s="16" t="s">
        <v>844</v>
      </c>
      <c r="BF750" s="16" t="s">
        <v>844</v>
      </c>
      <c r="BH750" s="16" t="s">
        <v>7380</v>
      </c>
      <c r="BI750" s="16" t="s">
        <v>7785</v>
      </c>
      <c r="BJ750" s="16" t="s">
        <v>843</v>
      </c>
      <c r="BK750" s="16" t="s">
        <v>843</v>
      </c>
      <c r="BL750" s="16" t="s">
        <v>843</v>
      </c>
      <c r="BM750" s="16" t="s">
        <v>843</v>
      </c>
      <c r="BN750" s="16" t="s">
        <v>843</v>
      </c>
      <c r="BO750" s="16" t="s">
        <v>844</v>
      </c>
      <c r="BP750" s="16" t="s">
        <v>843</v>
      </c>
      <c r="BQ750" s="16" t="s">
        <v>843</v>
      </c>
      <c r="DX750" s="16" t="s">
        <v>865</v>
      </c>
      <c r="ES750" s="16" t="s">
        <v>865</v>
      </c>
      <c r="EU750" s="16" t="s">
        <v>7810</v>
      </c>
      <c r="EV750" s="16" t="s">
        <v>865</v>
      </c>
      <c r="FT750" s="16" t="s">
        <v>865</v>
      </c>
      <c r="HC750" s="16" t="s">
        <v>865</v>
      </c>
      <c r="JA750" s="16" t="s">
        <v>4819</v>
      </c>
      <c r="JB750" s="16" t="s">
        <v>865</v>
      </c>
      <c r="JC750" s="16" t="s">
        <v>865</v>
      </c>
      <c r="JD750" s="16" t="s">
        <v>865</v>
      </c>
      <c r="JE750" s="16" t="s">
        <v>865</v>
      </c>
      <c r="JF750" s="16" t="s">
        <v>865</v>
      </c>
      <c r="JG750" s="16" t="s">
        <v>1056</v>
      </c>
      <c r="JH750" s="16" t="s">
        <v>7577</v>
      </c>
      <c r="JJ750" s="16" t="s">
        <v>865</v>
      </c>
      <c r="KF750" s="16" t="s">
        <v>4926</v>
      </c>
      <c r="KI750" s="16" t="s">
        <v>4843</v>
      </c>
      <c r="KO750" s="16" t="s">
        <v>10558</v>
      </c>
      <c r="KP750" s="16" t="s">
        <v>10557</v>
      </c>
      <c r="KQ750" s="16" t="s">
        <v>8694</v>
      </c>
      <c r="KR750" s="16" t="s">
        <v>12365</v>
      </c>
      <c r="KS750" s="16" t="s">
        <v>10559</v>
      </c>
      <c r="KT750" s="16" t="s">
        <v>8696</v>
      </c>
      <c r="KU750" s="16" t="s">
        <v>844</v>
      </c>
      <c r="KV750" s="16" t="s">
        <v>8696</v>
      </c>
      <c r="KW750" s="16" t="s">
        <v>851</v>
      </c>
      <c r="KY750" s="16" t="s">
        <v>486</v>
      </c>
      <c r="LC750" s="16" t="s">
        <v>10879</v>
      </c>
      <c r="LF750" s="16" t="s">
        <v>11654</v>
      </c>
      <c r="LI750" s="16" t="s">
        <v>11655</v>
      </c>
      <c r="LJ750" s="16" t="s">
        <v>843</v>
      </c>
      <c r="LL750" s="16" t="s">
        <v>8711</v>
      </c>
      <c r="LM750" s="16" t="s">
        <v>8741</v>
      </c>
      <c r="LO750" s="16" t="s">
        <v>844</v>
      </c>
      <c r="LP750" s="16" t="s">
        <v>844</v>
      </c>
      <c r="LQ750" s="16" t="s">
        <v>844</v>
      </c>
      <c r="LR750" s="16" t="s">
        <v>844</v>
      </c>
      <c r="LS750" s="16" t="s">
        <v>844</v>
      </c>
      <c r="LT750" s="16" t="s">
        <v>843</v>
      </c>
      <c r="LU750" s="16" t="s">
        <v>843</v>
      </c>
      <c r="LV750" s="16" t="s">
        <v>843</v>
      </c>
      <c r="LW750" s="16" t="s">
        <v>843</v>
      </c>
      <c r="LX750" s="16" t="s">
        <v>843</v>
      </c>
      <c r="LY750" s="16" t="s">
        <v>843</v>
      </c>
      <c r="LZ750" s="16" t="s">
        <v>843</v>
      </c>
      <c r="MA750" s="16" t="s">
        <v>843</v>
      </c>
      <c r="MB750" s="16" t="s">
        <v>843</v>
      </c>
      <c r="MC750" s="16" t="s">
        <v>844</v>
      </c>
      <c r="ME750" s="16" t="s">
        <v>11656</v>
      </c>
      <c r="MF750" s="16" t="s">
        <v>8847</v>
      </c>
      <c r="MO750" s="16" t="s">
        <v>1817</v>
      </c>
      <c r="MP750" s="16" t="s">
        <v>13846</v>
      </c>
      <c r="MR750" s="16" t="s">
        <v>470</v>
      </c>
      <c r="MS750" s="16" t="s">
        <v>12314</v>
      </c>
      <c r="MT750" s="16" t="s">
        <v>8952</v>
      </c>
      <c r="MU750" s="16" t="s">
        <v>817</v>
      </c>
      <c r="NC750" s="16" t="s">
        <v>486</v>
      </c>
      <c r="ND750" s="16" t="s">
        <v>486</v>
      </c>
      <c r="NE750" s="16" t="s">
        <v>486</v>
      </c>
      <c r="NG750" s="16" t="s">
        <v>1369</v>
      </c>
      <c r="NI750" s="16" t="s">
        <v>11658</v>
      </c>
      <c r="NR750" s="16" t="s">
        <v>445</v>
      </c>
      <c r="NS750" s="16" t="s">
        <v>462</v>
      </c>
      <c r="NT750" s="16" t="s">
        <v>478</v>
      </c>
      <c r="NU750" s="16">
        <v>1.1910000000000001</v>
      </c>
      <c r="NV750" s="16" t="s">
        <v>445</v>
      </c>
      <c r="NW750" s="16" t="s">
        <v>1174</v>
      </c>
      <c r="NX750" s="16" t="s">
        <v>1142</v>
      </c>
      <c r="OB750" s="16" t="s">
        <v>833</v>
      </c>
      <c r="OC750" s="16" t="s">
        <v>445</v>
      </c>
    </row>
    <row r="751" spans="1:394" x14ac:dyDescent="0.25">
      <c r="A751" s="16" t="s">
        <v>12366</v>
      </c>
      <c r="B751" s="16" t="s">
        <v>1056</v>
      </c>
      <c r="C751" s="16" t="s">
        <v>972</v>
      </c>
      <c r="D751" s="16" t="s">
        <v>844</v>
      </c>
      <c r="E751" s="16" t="s">
        <v>843</v>
      </c>
      <c r="F751" s="16" t="s">
        <v>843</v>
      </c>
      <c r="G751" s="16" t="s">
        <v>843</v>
      </c>
      <c r="H751" s="16" t="s">
        <v>843</v>
      </c>
      <c r="I751" s="16" t="s">
        <v>843</v>
      </c>
      <c r="J751" s="16" t="s">
        <v>843</v>
      </c>
      <c r="K751" s="16" t="s">
        <v>843</v>
      </c>
      <c r="L751" s="16" t="s">
        <v>843</v>
      </c>
      <c r="M751" s="16" t="s">
        <v>843</v>
      </c>
      <c r="N751" s="16" t="s">
        <v>843</v>
      </c>
      <c r="O751" s="16" t="s">
        <v>843</v>
      </c>
      <c r="Q751" s="16" t="s">
        <v>844</v>
      </c>
      <c r="R751" s="16">
        <v>4</v>
      </c>
      <c r="T751" s="16" t="s">
        <v>474</v>
      </c>
      <c r="U751" s="16" t="s">
        <v>843</v>
      </c>
      <c r="V751" s="16" t="s">
        <v>844</v>
      </c>
      <c r="W751" s="16" t="s">
        <v>843</v>
      </c>
      <c r="X751" s="16" t="s">
        <v>843</v>
      </c>
      <c r="Y751" s="16" t="s">
        <v>843</v>
      </c>
      <c r="Z751" s="16" t="s">
        <v>844</v>
      </c>
      <c r="AA751" s="16" t="s">
        <v>843</v>
      </c>
      <c r="AB751" s="16" t="s">
        <v>843</v>
      </c>
      <c r="AC751" s="16" t="s">
        <v>843</v>
      </c>
      <c r="AF751" s="16" t="s">
        <v>11821</v>
      </c>
      <c r="AG751" s="16" t="s">
        <v>11708</v>
      </c>
      <c r="AH751" s="16" t="s">
        <v>843</v>
      </c>
      <c r="AI751" s="16" t="s">
        <v>843</v>
      </c>
      <c r="AJ751" s="16" t="s">
        <v>843</v>
      </c>
      <c r="AK751" s="16" t="s">
        <v>843</v>
      </c>
      <c r="AL751" s="16" t="s">
        <v>844</v>
      </c>
      <c r="AM751" s="16" t="s">
        <v>844</v>
      </c>
      <c r="AN751" s="16" t="s">
        <v>843</v>
      </c>
      <c r="AO751" s="16" t="s">
        <v>843</v>
      </c>
      <c r="AP751" s="16" t="s">
        <v>843</v>
      </c>
      <c r="AQ751" s="16" t="s">
        <v>844</v>
      </c>
      <c r="BF751" s="16" t="s">
        <v>844</v>
      </c>
      <c r="CC751" s="16" t="s">
        <v>867</v>
      </c>
      <c r="CD751" s="16" t="s">
        <v>6834</v>
      </c>
      <c r="CE751" s="16" t="s">
        <v>7537</v>
      </c>
      <c r="DN751" s="16" t="s">
        <v>4411</v>
      </c>
      <c r="DQ751" s="16" t="s">
        <v>7093</v>
      </c>
      <c r="DR751" s="16" t="s">
        <v>865</v>
      </c>
      <c r="DX751" s="16" t="s">
        <v>865</v>
      </c>
      <c r="ES751" s="16" t="s">
        <v>865</v>
      </c>
      <c r="ET751" s="16" t="s">
        <v>867</v>
      </c>
      <c r="EU751" s="16" t="s">
        <v>7810</v>
      </c>
      <c r="EV751" s="16" t="s">
        <v>865</v>
      </c>
      <c r="KO751" s="16" t="s">
        <v>10558</v>
      </c>
      <c r="KP751" s="16" t="s">
        <v>10557</v>
      </c>
      <c r="KQ751" s="16" t="s">
        <v>8694</v>
      </c>
      <c r="KR751" s="16" t="s">
        <v>12367</v>
      </c>
      <c r="KS751" s="16" t="s">
        <v>10559</v>
      </c>
      <c r="KT751" s="16" t="s">
        <v>8696</v>
      </c>
      <c r="KU751" s="16" t="s">
        <v>844</v>
      </c>
      <c r="KV751" s="16" t="s">
        <v>8696</v>
      </c>
      <c r="KY751" s="16" t="s">
        <v>486</v>
      </c>
      <c r="LC751" s="16" t="s">
        <v>10879</v>
      </c>
      <c r="LF751" s="16" t="s">
        <v>11654</v>
      </c>
      <c r="LG751" s="16" t="s">
        <v>487</v>
      </c>
      <c r="LI751" s="16" t="s">
        <v>11655</v>
      </c>
      <c r="LM751" s="16" t="s">
        <v>8741</v>
      </c>
      <c r="LN751" s="16" t="s">
        <v>487</v>
      </c>
      <c r="LO751" s="16" t="s">
        <v>844</v>
      </c>
      <c r="LP751" s="16" t="s">
        <v>844</v>
      </c>
      <c r="LQ751" s="16" t="s">
        <v>844</v>
      </c>
      <c r="LR751" s="16" t="s">
        <v>844</v>
      </c>
      <c r="LS751" s="16" t="s">
        <v>844</v>
      </c>
      <c r="LT751" s="16" t="s">
        <v>843</v>
      </c>
      <c r="LU751" s="16" t="s">
        <v>843</v>
      </c>
      <c r="LV751" s="16" t="s">
        <v>843</v>
      </c>
      <c r="LW751" s="16" t="s">
        <v>843</v>
      </c>
      <c r="LX751" s="16" t="s">
        <v>843</v>
      </c>
      <c r="LY751" s="16" t="s">
        <v>843</v>
      </c>
      <c r="LZ751" s="16" t="s">
        <v>843</v>
      </c>
      <c r="MA751" s="16" t="s">
        <v>843</v>
      </c>
      <c r="MB751" s="16" t="s">
        <v>843</v>
      </c>
      <c r="MC751" s="16" t="s">
        <v>844</v>
      </c>
      <c r="ME751" s="16" t="s">
        <v>11656</v>
      </c>
      <c r="MF751" s="16" t="s">
        <v>8847</v>
      </c>
      <c r="MR751" s="16" t="s">
        <v>474</v>
      </c>
      <c r="MS751" s="16" t="s">
        <v>12314</v>
      </c>
      <c r="MT751" s="16" t="s">
        <v>8952</v>
      </c>
      <c r="MV751" s="16" t="s">
        <v>487</v>
      </c>
      <c r="MW751" s="16" t="s">
        <v>1263</v>
      </c>
      <c r="MX751" s="16" t="s">
        <v>1262</v>
      </c>
      <c r="MY751" s="16" t="s">
        <v>486</v>
      </c>
      <c r="MZ751" s="16" t="s">
        <v>487</v>
      </c>
      <c r="NA751" s="16" t="s">
        <v>486</v>
      </c>
      <c r="NC751" s="16" t="s">
        <v>486</v>
      </c>
      <c r="NI751" s="16" t="s">
        <v>11658</v>
      </c>
      <c r="NS751" s="16" t="s">
        <v>462</v>
      </c>
      <c r="NT751" s="16" t="s">
        <v>478</v>
      </c>
      <c r="NU751" s="16">
        <v>1.1910000000000001</v>
      </c>
      <c r="NV751" s="16" t="s">
        <v>1132</v>
      </c>
      <c r="NW751" s="16" t="s">
        <v>1178</v>
      </c>
      <c r="NX751" s="16" t="s">
        <v>1142</v>
      </c>
      <c r="NY751" s="16" t="s">
        <v>1121</v>
      </c>
      <c r="NZ751" s="16" t="s">
        <v>936</v>
      </c>
    </row>
    <row r="752" spans="1:394" x14ac:dyDescent="0.25">
      <c r="A752" s="16" t="s">
        <v>12368</v>
      </c>
      <c r="B752" s="16" t="s">
        <v>844</v>
      </c>
      <c r="C752" s="16" t="s">
        <v>972</v>
      </c>
      <c r="D752" s="16" t="s">
        <v>844</v>
      </c>
      <c r="E752" s="16" t="s">
        <v>843</v>
      </c>
      <c r="F752" s="16" t="s">
        <v>843</v>
      </c>
      <c r="G752" s="16" t="s">
        <v>843</v>
      </c>
      <c r="H752" s="16" t="s">
        <v>843</v>
      </c>
      <c r="I752" s="16" t="s">
        <v>843</v>
      </c>
      <c r="J752" s="16" t="s">
        <v>843</v>
      </c>
      <c r="K752" s="16" t="s">
        <v>843</v>
      </c>
      <c r="L752" s="16" t="s">
        <v>843</v>
      </c>
      <c r="M752" s="16" t="s">
        <v>843</v>
      </c>
      <c r="N752" s="16" t="s">
        <v>843</v>
      </c>
      <c r="O752" s="16" t="s">
        <v>843</v>
      </c>
      <c r="Q752" s="16" t="s">
        <v>844</v>
      </c>
      <c r="R752" s="16">
        <v>35</v>
      </c>
      <c r="T752" s="16" t="s">
        <v>470</v>
      </c>
      <c r="U752" s="16" t="s">
        <v>844</v>
      </c>
      <c r="V752" s="16" t="s">
        <v>843</v>
      </c>
      <c r="W752" s="16" t="s">
        <v>844</v>
      </c>
      <c r="X752" s="16" t="s">
        <v>843</v>
      </c>
      <c r="Y752" s="16" t="s">
        <v>843</v>
      </c>
      <c r="Z752" s="16" t="s">
        <v>843</v>
      </c>
      <c r="AA752" s="16" t="s">
        <v>843</v>
      </c>
      <c r="AB752" s="16" t="s">
        <v>844</v>
      </c>
      <c r="AC752" s="16" t="s">
        <v>843</v>
      </c>
      <c r="AD752" s="16" t="s">
        <v>867</v>
      </c>
      <c r="AF752" s="16" t="s">
        <v>11746</v>
      </c>
      <c r="AG752" s="16" t="s">
        <v>11652</v>
      </c>
      <c r="AH752" s="16" t="s">
        <v>844</v>
      </c>
      <c r="AI752" s="16" t="s">
        <v>843</v>
      </c>
      <c r="AJ752" s="16" t="s">
        <v>844</v>
      </c>
      <c r="AK752" s="16" t="s">
        <v>843</v>
      </c>
      <c r="AL752" s="16" t="s">
        <v>844</v>
      </c>
      <c r="AM752" s="16" t="s">
        <v>844</v>
      </c>
      <c r="AN752" s="16" t="s">
        <v>843</v>
      </c>
      <c r="AO752" s="16" t="s">
        <v>843</v>
      </c>
      <c r="AP752" s="16" t="s">
        <v>843</v>
      </c>
      <c r="AQ752" s="16" t="s">
        <v>844</v>
      </c>
      <c r="AR752" s="16" t="s">
        <v>4433</v>
      </c>
      <c r="AS752" s="16" t="s">
        <v>843</v>
      </c>
      <c r="AT752" s="16" t="s">
        <v>843</v>
      </c>
      <c r="AU752" s="16" t="s">
        <v>843</v>
      </c>
      <c r="AV752" s="16" t="s">
        <v>843</v>
      </c>
      <c r="AW752" s="16" t="s">
        <v>843</v>
      </c>
      <c r="AX752" s="16" t="s">
        <v>843</v>
      </c>
      <c r="AY752" s="16" t="s">
        <v>844</v>
      </c>
      <c r="BF752" s="16" t="s">
        <v>844</v>
      </c>
      <c r="BH752" s="16" t="s">
        <v>7383</v>
      </c>
      <c r="BI752" s="16" t="s">
        <v>7785</v>
      </c>
      <c r="BJ752" s="16" t="s">
        <v>843</v>
      </c>
      <c r="BK752" s="16" t="s">
        <v>843</v>
      </c>
      <c r="BL752" s="16" t="s">
        <v>843</v>
      </c>
      <c r="BM752" s="16" t="s">
        <v>843</v>
      </c>
      <c r="BN752" s="16" t="s">
        <v>843</v>
      </c>
      <c r="BO752" s="16" t="s">
        <v>844</v>
      </c>
      <c r="BP752" s="16" t="s">
        <v>843</v>
      </c>
      <c r="BQ752" s="16" t="s">
        <v>843</v>
      </c>
      <c r="DX752" s="16" t="s">
        <v>867</v>
      </c>
      <c r="DY752" s="16" t="s">
        <v>867</v>
      </c>
      <c r="ES752" s="16" t="s">
        <v>867</v>
      </c>
      <c r="EU752" s="16" t="s">
        <v>7813</v>
      </c>
      <c r="EV752" s="16" t="s">
        <v>865</v>
      </c>
      <c r="FT752" s="16" t="s">
        <v>865</v>
      </c>
      <c r="HC752" s="16" t="s">
        <v>867</v>
      </c>
      <c r="HD752" s="16" t="s">
        <v>867</v>
      </c>
      <c r="HE752" s="16" t="s">
        <v>4671</v>
      </c>
      <c r="HF752" s="16" t="s">
        <v>844</v>
      </c>
      <c r="HG752" s="16" t="s">
        <v>843</v>
      </c>
      <c r="HH752" s="16" t="s">
        <v>843</v>
      </c>
      <c r="HI752" s="16" t="s">
        <v>843</v>
      </c>
      <c r="HJ752" s="16" t="s">
        <v>843</v>
      </c>
      <c r="HK752" s="16" t="s">
        <v>843</v>
      </c>
      <c r="HL752" s="16" t="s">
        <v>843</v>
      </c>
      <c r="HM752" s="16" t="s">
        <v>843</v>
      </c>
      <c r="HN752" s="16" t="s">
        <v>843</v>
      </c>
      <c r="HO752" s="16" t="s">
        <v>843</v>
      </c>
      <c r="HP752" s="16" t="s">
        <v>843</v>
      </c>
      <c r="HQ752" s="16" t="s">
        <v>843</v>
      </c>
      <c r="HR752" s="16" t="s">
        <v>843</v>
      </c>
      <c r="HS752" s="16" t="s">
        <v>843</v>
      </c>
      <c r="IZ752" s="16" t="s">
        <v>865</v>
      </c>
      <c r="JA752" s="16" t="s">
        <v>4816</v>
      </c>
      <c r="JB752" s="16" t="s">
        <v>865</v>
      </c>
      <c r="JC752" s="16" t="s">
        <v>865</v>
      </c>
      <c r="JD752" s="16" t="s">
        <v>865</v>
      </c>
      <c r="JE752" s="16" t="s">
        <v>865</v>
      </c>
      <c r="JF752" s="16" t="s">
        <v>865</v>
      </c>
      <c r="JG752" s="16" t="s">
        <v>1056</v>
      </c>
      <c r="JH752" s="16" t="s">
        <v>7577</v>
      </c>
      <c r="JJ752" s="16" t="s">
        <v>865</v>
      </c>
      <c r="KF752" s="16" t="s">
        <v>4926</v>
      </c>
      <c r="KI752" s="16" t="s">
        <v>4843</v>
      </c>
      <c r="KO752" s="16" t="s">
        <v>10562</v>
      </c>
      <c r="KP752" s="16" t="s">
        <v>10561</v>
      </c>
      <c r="KQ752" s="16" t="s">
        <v>8694</v>
      </c>
      <c r="KR752" s="16" t="s">
        <v>12369</v>
      </c>
      <c r="KS752" s="16" t="s">
        <v>10563</v>
      </c>
      <c r="KT752" s="16" t="s">
        <v>8696</v>
      </c>
      <c r="KU752" s="16" t="s">
        <v>844</v>
      </c>
      <c r="KV752" s="16" t="s">
        <v>8696</v>
      </c>
      <c r="KW752" s="16" t="s">
        <v>851</v>
      </c>
      <c r="KX752" s="16" t="s">
        <v>487</v>
      </c>
      <c r="KY752" s="16" t="s">
        <v>487</v>
      </c>
      <c r="KZ752" s="16" t="s">
        <v>487</v>
      </c>
      <c r="LC752" s="16" t="s">
        <v>10879</v>
      </c>
      <c r="LF752" s="16" t="s">
        <v>11654</v>
      </c>
      <c r="LI752" s="16" t="s">
        <v>11655</v>
      </c>
      <c r="LJ752" s="16" t="s">
        <v>843</v>
      </c>
      <c r="LL752" s="16" t="s">
        <v>8711</v>
      </c>
      <c r="LM752" s="16" t="s">
        <v>8741</v>
      </c>
      <c r="LO752" s="16" t="s">
        <v>1056</v>
      </c>
      <c r="LP752" s="16" t="s">
        <v>1056</v>
      </c>
      <c r="LQ752" s="16" t="s">
        <v>844</v>
      </c>
      <c r="LR752" s="16" t="s">
        <v>8732</v>
      </c>
      <c r="LS752" s="16" t="s">
        <v>844</v>
      </c>
      <c r="LT752" s="16" t="s">
        <v>844</v>
      </c>
      <c r="LU752" s="16" t="s">
        <v>843</v>
      </c>
      <c r="LV752" s="16" t="s">
        <v>843</v>
      </c>
      <c r="LW752" s="16" t="s">
        <v>1056</v>
      </c>
      <c r="LX752" s="16" t="s">
        <v>844</v>
      </c>
      <c r="LY752" s="16" t="s">
        <v>844</v>
      </c>
      <c r="LZ752" s="16" t="s">
        <v>843</v>
      </c>
      <c r="MA752" s="16" t="s">
        <v>843</v>
      </c>
      <c r="MB752" s="16" t="s">
        <v>843</v>
      </c>
      <c r="MC752" s="16" t="s">
        <v>1056</v>
      </c>
      <c r="ME752" s="16" t="s">
        <v>11656</v>
      </c>
      <c r="MF752" s="16" t="s">
        <v>8847</v>
      </c>
      <c r="MO752" s="16" t="s">
        <v>1817</v>
      </c>
      <c r="MP752" s="16" t="s">
        <v>13846</v>
      </c>
      <c r="MR752" s="16" t="s">
        <v>470</v>
      </c>
      <c r="MS752" s="16" t="s">
        <v>12314</v>
      </c>
      <c r="MT752" s="16" t="s">
        <v>9003</v>
      </c>
      <c r="MU752" s="16" t="s">
        <v>817</v>
      </c>
      <c r="NC752" s="16" t="s">
        <v>487</v>
      </c>
      <c r="ND752" s="16" t="s">
        <v>486</v>
      </c>
      <c r="NE752" s="16" t="s">
        <v>487</v>
      </c>
      <c r="NF752" s="16" t="s">
        <v>487</v>
      </c>
      <c r="NG752" s="16" t="s">
        <v>1380</v>
      </c>
      <c r="NI752" s="16" t="s">
        <v>11658</v>
      </c>
      <c r="NM752" s="16" t="s">
        <v>11682</v>
      </c>
      <c r="NN752" s="16" t="s">
        <v>865</v>
      </c>
      <c r="NO752" s="16" t="s">
        <v>11683</v>
      </c>
      <c r="NP752" s="16" t="s">
        <v>11750</v>
      </c>
      <c r="NR752" s="16" t="s">
        <v>451</v>
      </c>
      <c r="NS752" s="16" t="s">
        <v>462</v>
      </c>
      <c r="NT752" s="16" t="s">
        <v>478</v>
      </c>
      <c r="NU752" s="16">
        <v>1.1910000000000001</v>
      </c>
      <c r="NV752" s="16" t="s">
        <v>451</v>
      </c>
      <c r="NW752" s="16" t="s">
        <v>1175</v>
      </c>
      <c r="NX752" s="16" t="s">
        <v>1142</v>
      </c>
      <c r="OB752" s="16" t="s">
        <v>833</v>
      </c>
      <c r="OC752" s="16" t="s">
        <v>451</v>
      </c>
      <c r="OD752" s="16" t="s">
        <v>487</v>
      </c>
    </row>
    <row r="753" spans="1:394" x14ac:dyDescent="0.25">
      <c r="A753" s="16" t="s">
        <v>12370</v>
      </c>
      <c r="B753" s="16" t="s">
        <v>1056</v>
      </c>
      <c r="C753" s="16" t="s">
        <v>972</v>
      </c>
      <c r="D753" s="16" t="s">
        <v>844</v>
      </c>
      <c r="E753" s="16" t="s">
        <v>843</v>
      </c>
      <c r="F753" s="16" t="s">
        <v>843</v>
      </c>
      <c r="G753" s="16" t="s">
        <v>843</v>
      </c>
      <c r="H753" s="16" t="s">
        <v>843</v>
      </c>
      <c r="I753" s="16" t="s">
        <v>843</v>
      </c>
      <c r="J753" s="16" t="s">
        <v>843</v>
      </c>
      <c r="K753" s="16" t="s">
        <v>843</v>
      </c>
      <c r="L753" s="16" t="s">
        <v>843</v>
      </c>
      <c r="M753" s="16" t="s">
        <v>843</v>
      </c>
      <c r="N753" s="16" t="s">
        <v>843</v>
      </c>
      <c r="O753" s="16" t="s">
        <v>843</v>
      </c>
      <c r="Q753" s="16" t="s">
        <v>844</v>
      </c>
      <c r="R753" s="16">
        <v>3</v>
      </c>
      <c r="T753" s="16" t="s">
        <v>474</v>
      </c>
      <c r="U753" s="16" t="s">
        <v>843</v>
      </c>
      <c r="V753" s="16" t="s">
        <v>844</v>
      </c>
      <c r="W753" s="16" t="s">
        <v>843</v>
      </c>
      <c r="X753" s="16" t="s">
        <v>843</v>
      </c>
      <c r="Y753" s="16" t="s">
        <v>843</v>
      </c>
      <c r="Z753" s="16" t="s">
        <v>844</v>
      </c>
      <c r="AA753" s="16" t="s">
        <v>843</v>
      </c>
      <c r="AB753" s="16" t="s">
        <v>843</v>
      </c>
      <c r="AC753" s="16" t="s">
        <v>843</v>
      </c>
      <c r="AF753" s="16" t="s">
        <v>11746</v>
      </c>
      <c r="AG753" s="16" t="s">
        <v>11708</v>
      </c>
      <c r="AH753" s="16" t="s">
        <v>843</v>
      </c>
      <c r="AI753" s="16" t="s">
        <v>843</v>
      </c>
      <c r="AJ753" s="16" t="s">
        <v>843</v>
      </c>
      <c r="AK753" s="16" t="s">
        <v>843</v>
      </c>
      <c r="AL753" s="16" t="s">
        <v>844</v>
      </c>
      <c r="AM753" s="16" t="s">
        <v>844</v>
      </c>
      <c r="AN753" s="16" t="s">
        <v>843</v>
      </c>
      <c r="AO753" s="16" t="s">
        <v>843</v>
      </c>
      <c r="AP753" s="16" t="s">
        <v>843</v>
      </c>
      <c r="AQ753" s="16" t="s">
        <v>844</v>
      </c>
      <c r="BF753" s="16" t="s">
        <v>844</v>
      </c>
      <c r="CC753" s="16" t="s">
        <v>865</v>
      </c>
      <c r="CF753" s="16" t="s">
        <v>7209</v>
      </c>
      <c r="CG753" s="16" t="s">
        <v>843</v>
      </c>
      <c r="CH753" s="16" t="s">
        <v>843</v>
      </c>
      <c r="CI753" s="16" t="s">
        <v>843</v>
      </c>
      <c r="CJ753" s="16" t="s">
        <v>843</v>
      </c>
      <c r="CK753" s="16" t="s">
        <v>843</v>
      </c>
      <c r="CL753" s="16" t="s">
        <v>843</v>
      </c>
      <c r="CM753" s="16" t="s">
        <v>843</v>
      </c>
      <c r="CN753" s="16" t="s">
        <v>843</v>
      </c>
      <c r="CO753" s="16" t="s">
        <v>843</v>
      </c>
      <c r="CP753" s="16" t="s">
        <v>843</v>
      </c>
      <c r="CQ753" s="16" t="s">
        <v>843</v>
      </c>
      <c r="CR753" s="16" t="s">
        <v>843</v>
      </c>
      <c r="CS753" s="16" t="s">
        <v>843</v>
      </c>
      <c r="CT753" s="16" t="s">
        <v>843</v>
      </c>
      <c r="CU753" s="16" t="s">
        <v>843</v>
      </c>
      <c r="CV753" s="16" t="s">
        <v>843</v>
      </c>
      <c r="CW753" s="16" t="s">
        <v>843</v>
      </c>
      <c r="CX753" s="16" t="s">
        <v>843</v>
      </c>
      <c r="CY753" s="16" t="s">
        <v>843</v>
      </c>
      <c r="CZ753" s="16" t="s">
        <v>843</v>
      </c>
      <c r="DA753" s="16" t="s">
        <v>843</v>
      </c>
      <c r="DB753" s="16" t="s">
        <v>843</v>
      </c>
      <c r="DC753" s="16" t="s">
        <v>843</v>
      </c>
      <c r="DD753" s="16" t="s">
        <v>843</v>
      </c>
      <c r="DE753" s="16" t="s">
        <v>843</v>
      </c>
      <c r="DF753" s="16" t="s">
        <v>843</v>
      </c>
      <c r="DG753" s="16" t="s">
        <v>843</v>
      </c>
      <c r="DH753" s="16" t="s">
        <v>844</v>
      </c>
      <c r="DI753" s="16" t="s">
        <v>843</v>
      </c>
      <c r="DJ753" s="16" t="s">
        <v>843</v>
      </c>
      <c r="DK753" s="16" t="s">
        <v>843</v>
      </c>
      <c r="DL753" s="16" t="s">
        <v>843</v>
      </c>
      <c r="DQ753" s="16" t="s">
        <v>7093</v>
      </c>
      <c r="DR753" s="16" t="s">
        <v>865</v>
      </c>
      <c r="DX753" s="16" t="s">
        <v>867</v>
      </c>
      <c r="DY753" s="16" t="s">
        <v>867</v>
      </c>
      <c r="ES753" s="16" t="s">
        <v>867</v>
      </c>
      <c r="ET753" s="16" t="s">
        <v>867</v>
      </c>
      <c r="EU753" s="16" t="s">
        <v>7813</v>
      </c>
      <c r="EV753" s="16" t="s">
        <v>865</v>
      </c>
      <c r="KO753" s="16" t="s">
        <v>10562</v>
      </c>
      <c r="KP753" s="16" t="s">
        <v>10561</v>
      </c>
      <c r="KQ753" s="16" t="s">
        <v>8694</v>
      </c>
      <c r="KR753" s="16" t="s">
        <v>12371</v>
      </c>
      <c r="KS753" s="16" t="s">
        <v>10563</v>
      </c>
      <c r="KT753" s="16" t="s">
        <v>8696</v>
      </c>
      <c r="KU753" s="16" t="s">
        <v>844</v>
      </c>
      <c r="KV753" s="16" t="s">
        <v>8696</v>
      </c>
      <c r="KX753" s="16" t="s">
        <v>487</v>
      </c>
      <c r="KY753" s="16" t="s">
        <v>487</v>
      </c>
      <c r="KZ753" s="16" t="s">
        <v>487</v>
      </c>
      <c r="LA753" s="16" t="s">
        <v>11697</v>
      </c>
      <c r="LC753" s="16" t="s">
        <v>10879</v>
      </c>
      <c r="LD753" s="16" t="s">
        <v>11698</v>
      </c>
      <c r="LF753" s="16" t="s">
        <v>11654</v>
      </c>
      <c r="LG753" s="16" t="s">
        <v>487</v>
      </c>
      <c r="LI753" s="16" t="s">
        <v>11655</v>
      </c>
      <c r="LM753" s="16" t="s">
        <v>8741</v>
      </c>
      <c r="LN753" s="16" t="s">
        <v>487</v>
      </c>
      <c r="LO753" s="16" t="s">
        <v>1056</v>
      </c>
      <c r="LP753" s="16" t="s">
        <v>1056</v>
      </c>
      <c r="LQ753" s="16" t="s">
        <v>844</v>
      </c>
      <c r="LR753" s="16" t="s">
        <v>8732</v>
      </c>
      <c r="LS753" s="16" t="s">
        <v>844</v>
      </c>
      <c r="LT753" s="16" t="s">
        <v>844</v>
      </c>
      <c r="LU753" s="16" t="s">
        <v>843</v>
      </c>
      <c r="LV753" s="16" t="s">
        <v>843</v>
      </c>
      <c r="LW753" s="16" t="s">
        <v>1056</v>
      </c>
      <c r="LX753" s="16" t="s">
        <v>844</v>
      </c>
      <c r="LY753" s="16" t="s">
        <v>844</v>
      </c>
      <c r="LZ753" s="16" t="s">
        <v>843</v>
      </c>
      <c r="MA753" s="16" t="s">
        <v>843</v>
      </c>
      <c r="MB753" s="16" t="s">
        <v>843</v>
      </c>
      <c r="MC753" s="16" t="s">
        <v>1056</v>
      </c>
      <c r="MD753" s="16" t="s">
        <v>11699</v>
      </c>
      <c r="ME753" s="16" t="s">
        <v>11656</v>
      </c>
      <c r="MF753" s="16" t="s">
        <v>8847</v>
      </c>
      <c r="MR753" s="16" t="s">
        <v>474</v>
      </c>
      <c r="MS753" s="16" t="s">
        <v>12314</v>
      </c>
      <c r="MT753" s="16" t="s">
        <v>9003</v>
      </c>
      <c r="MV753" s="16" t="s">
        <v>486</v>
      </c>
      <c r="MZ753" s="16" t="s">
        <v>487</v>
      </c>
      <c r="NA753" s="16" t="s">
        <v>486</v>
      </c>
      <c r="NC753" s="16" t="s">
        <v>487</v>
      </c>
      <c r="NI753" s="16" t="s">
        <v>11658</v>
      </c>
      <c r="NS753" s="16" t="s">
        <v>462</v>
      </c>
      <c r="NT753" s="16" t="s">
        <v>478</v>
      </c>
      <c r="NU753" s="16">
        <v>1.1910000000000001</v>
      </c>
      <c r="NV753" s="16" t="s">
        <v>1132</v>
      </c>
      <c r="NW753" s="16" t="s">
        <v>1178</v>
      </c>
      <c r="NX753" s="16" t="s">
        <v>1142</v>
      </c>
      <c r="NY753" s="16" t="s">
        <v>1121</v>
      </c>
      <c r="NZ753" s="16" t="s">
        <v>936</v>
      </c>
    </row>
    <row r="754" spans="1:394" x14ac:dyDescent="0.25">
      <c r="A754" s="16" t="s">
        <v>12372</v>
      </c>
      <c r="B754" s="16" t="s">
        <v>8732</v>
      </c>
      <c r="C754" s="16" t="s">
        <v>972</v>
      </c>
      <c r="D754" s="16" t="s">
        <v>844</v>
      </c>
      <c r="E754" s="16" t="s">
        <v>843</v>
      </c>
      <c r="F754" s="16" t="s">
        <v>843</v>
      </c>
      <c r="G754" s="16" t="s">
        <v>843</v>
      </c>
      <c r="H754" s="16" t="s">
        <v>843</v>
      </c>
      <c r="I754" s="16" t="s">
        <v>843</v>
      </c>
      <c r="J754" s="16" t="s">
        <v>843</v>
      </c>
      <c r="K754" s="16" t="s">
        <v>843</v>
      </c>
      <c r="L754" s="16" t="s">
        <v>843</v>
      </c>
      <c r="M754" s="16" t="s">
        <v>843</v>
      </c>
      <c r="N754" s="16" t="s">
        <v>843</v>
      </c>
      <c r="O754" s="16" t="s">
        <v>843</v>
      </c>
      <c r="Q754" s="16" t="s">
        <v>844</v>
      </c>
      <c r="R754" s="16">
        <v>0</v>
      </c>
      <c r="S754" s="16">
        <v>8</v>
      </c>
      <c r="T754" s="16" t="s">
        <v>474</v>
      </c>
      <c r="U754" s="16" t="s">
        <v>843</v>
      </c>
      <c r="V754" s="16" t="s">
        <v>844</v>
      </c>
      <c r="W754" s="16" t="s">
        <v>843</v>
      </c>
      <c r="X754" s="16" t="s">
        <v>843</v>
      </c>
      <c r="Y754" s="16" t="s">
        <v>843</v>
      </c>
      <c r="Z754" s="16" t="s">
        <v>844</v>
      </c>
      <c r="AA754" s="16" t="s">
        <v>843</v>
      </c>
      <c r="AB754" s="16" t="s">
        <v>843</v>
      </c>
      <c r="AC754" s="16" t="s">
        <v>843</v>
      </c>
      <c r="AG754" s="16" t="s">
        <v>2381</v>
      </c>
      <c r="AH754" s="16" t="s">
        <v>843</v>
      </c>
      <c r="AI754" s="16" t="s">
        <v>843</v>
      </c>
      <c r="AJ754" s="16" t="s">
        <v>843</v>
      </c>
      <c r="AK754" s="16" t="s">
        <v>843</v>
      </c>
      <c r="AL754" s="16" t="s">
        <v>843</v>
      </c>
      <c r="AM754" s="16" t="s">
        <v>844</v>
      </c>
      <c r="AN754" s="16" t="s">
        <v>843</v>
      </c>
      <c r="AO754" s="16" t="s">
        <v>843</v>
      </c>
      <c r="AP754" s="16" t="s">
        <v>843</v>
      </c>
      <c r="AQ754" s="16" t="s">
        <v>844</v>
      </c>
      <c r="BF754" s="16" t="s">
        <v>844</v>
      </c>
      <c r="DX754" s="16" t="s">
        <v>865</v>
      </c>
      <c r="ES754" s="16" t="s">
        <v>865</v>
      </c>
      <c r="ET754" s="16" t="s">
        <v>865</v>
      </c>
      <c r="EU754" s="16" t="s">
        <v>7813</v>
      </c>
      <c r="EV754" s="16" t="s">
        <v>865</v>
      </c>
      <c r="KO754" s="16" t="s">
        <v>10562</v>
      </c>
      <c r="KP754" s="16" t="s">
        <v>10561</v>
      </c>
      <c r="KQ754" s="16" t="s">
        <v>8694</v>
      </c>
      <c r="KR754" s="16" t="s">
        <v>12373</v>
      </c>
      <c r="KS754" s="16" t="s">
        <v>10563</v>
      </c>
      <c r="KT754" s="16" t="s">
        <v>8696</v>
      </c>
      <c r="KU754" s="16" t="s">
        <v>844</v>
      </c>
      <c r="KV754" s="16" t="s">
        <v>8696</v>
      </c>
      <c r="KY754" s="16" t="s">
        <v>486</v>
      </c>
      <c r="LC754" s="16" t="s">
        <v>10879</v>
      </c>
      <c r="LF754" s="16" t="s">
        <v>11654</v>
      </c>
      <c r="LG754" s="16" t="s">
        <v>487</v>
      </c>
      <c r="LI754" s="16" t="s">
        <v>11655</v>
      </c>
      <c r="LM754" s="16" t="s">
        <v>8741</v>
      </c>
      <c r="LO754" s="16" t="s">
        <v>1056</v>
      </c>
      <c r="LP754" s="16" t="s">
        <v>1056</v>
      </c>
      <c r="LQ754" s="16" t="s">
        <v>844</v>
      </c>
      <c r="LR754" s="16" t="s">
        <v>8732</v>
      </c>
      <c r="LS754" s="16" t="s">
        <v>844</v>
      </c>
      <c r="LT754" s="16" t="s">
        <v>844</v>
      </c>
      <c r="LU754" s="16" t="s">
        <v>843</v>
      </c>
      <c r="LV754" s="16" t="s">
        <v>843</v>
      </c>
      <c r="LW754" s="16" t="s">
        <v>1056</v>
      </c>
      <c r="LX754" s="16" t="s">
        <v>844</v>
      </c>
      <c r="LY754" s="16" t="s">
        <v>844</v>
      </c>
      <c r="LZ754" s="16" t="s">
        <v>843</v>
      </c>
      <c r="MA754" s="16" t="s">
        <v>843</v>
      </c>
      <c r="MB754" s="16" t="s">
        <v>843</v>
      </c>
      <c r="MC754" s="16" t="s">
        <v>1056</v>
      </c>
      <c r="ME754" s="16" t="s">
        <v>11656</v>
      </c>
      <c r="MF754" s="16" t="s">
        <v>8847</v>
      </c>
      <c r="MR754" s="16" t="s">
        <v>474</v>
      </c>
      <c r="MS754" s="16" t="s">
        <v>12314</v>
      </c>
      <c r="NC754" s="16" t="s">
        <v>486</v>
      </c>
      <c r="NI754" s="16" t="s">
        <v>11658</v>
      </c>
      <c r="NS754" s="16" t="s">
        <v>462</v>
      </c>
      <c r="NT754" s="16" t="s">
        <v>478</v>
      </c>
      <c r="NU754" s="16">
        <v>1.1910000000000001</v>
      </c>
      <c r="NV754" s="16" t="s">
        <v>1132</v>
      </c>
      <c r="NW754" s="16" t="s">
        <v>1178</v>
      </c>
      <c r="NX754" s="16" t="s">
        <v>1141</v>
      </c>
      <c r="NY754" s="16" t="s">
        <v>1121</v>
      </c>
    </row>
    <row r="755" spans="1:394" x14ac:dyDescent="0.25">
      <c r="A755" s="16" t="s">
        <v>12374</v>
      </c>
      <c r="B755" s="16" t="s">
        <v>8746</v>
      </c>
      <c r="C755" s="16" t="s">
        <v>4199</v>
      </c>
      <c r="D755" s="16" t="s">
        <v>843</v>
      </c>
      <c r="E755" s="16" t="s">
        <v>843</v>
      </c>
      <c r="F755" s="16" t="s">
        <v>843</v>
      </c>
      <c r="G755" s="16" t="s">
        <v>843</v>
      </c>
      <c r="H755" s="16" t="s">
        <v>843</v>
      </c>
      <c r="I755" s="16" t="s">
        <v>844</v>
      </c>
      <c r="J755" s="16" t="s">
        <v>843</v>
      </c>
      <c r="K755" s="16" t="s">
        <v>843</v>
      </c>
      <c r="L755" s="16" t="s">
        <v>843</v>
      </c>
      <c r="M755" s="16" t="s">
        <v>843</v>
      </c>
      <c r="N755" s="16" t="s">
        <v>843</v>
      </c>
      <c r="O755" s="16" t="s">
        <v>843</v>
      </c>
      <c r="Q755" s="16" t="s">
        <v>843</v>
      </c>
      <c r="R755" s="16">
        <v>38</v>
      </c>
      <c r="T755" s="16" t="s">
        <v>474</v>
      </c>
      <c r="U755" s="16" t="s">
        <v>843</v>
      </c>
      <c r="V755" s="16" t="s">
        <v>844</v>
      </c>
      <c r="W755" s="16" t="s">
        <v>843</v>
      </c>
      <c r="X755" s="16" t="s">
        <v>844</v>
      </c>
      <c r="Y755" s="16" t="s">
        <v>843</v>
      </c>
      <c r="Z755" s="16" t="s">
        <v>843</v>
      </c>
      <c r="AA755" s="16" t="s">
        <v>843</v>
      </c>
      <c r="AB755" s="16" t="s">
        <v>843</v>
      </c>
      <c r="AC755" s="16" t="s">
        <v>843</v>
      </c>
      <c r="AD755" s="16" t="s">
        <v>867</v>
      </c>
      <c r="BF755" s="16" t="s">
        <v>843</v>
      </c>
      <c r="JB755" s="16" t="s">
        <v>867</v>
      </c>
      <c r="JC755" s="16" t="s">
        <v>865</v>
      </c>
      <c r="JG755" s="16" t="s">
        <v>1056</v>
      </c>
      <c r="KO755" s="16" t="s">
        <v>10562</v>
      </c>
      <c r="KP755" s="16" t="s">
        <v>10561</v>
      </c>
      <c r="KQ755" s="16" t="s">
        <v>8694</v>
      </c>
      <c r="KR755" s="16" t="s">
        <v>12375</v>
      </c>
      <c r="KS755" s="16" t="s">
        <v>10563</v>
      </c>
      <c r="KT755" s="16" t="s">
        <v>8696</v>
      </c>
      <c r="KU755" s="16" t="s">
        <v>844</v>
      </c>
      <c r="KV755" s="16" t="s">
        <v>8696</v>
      </c>
      <c r="LC755" s="16" t="s">
        <v>10879</v>
      </c>
      <c r="LF755" s="16" t="s">
        <v>11654</v>
      </c>
      <c r="LJ755" s="16" t="s">
        <v>831</v>
      </c>
      <c r="LK755" s="16" t="s">
        <v>831</v>
      </c>
      <c r="LL755" s="16" t="s">
        <v>8756</v>
      </c>
      <c r="LM755" s="16" t="s">
        <v>8741</v>
      </c>
      <c r="LO755" s="16" t="s">
        <v>1056</v>
      </c>
      <c r="LP755" s="16" t="s">
        <v>1056</v>
      </c>
      <c r="LQ755" s="16" t="s">
        <v>844</v>
      </c>
      <c r="LR755" s="16" t="s">
        <v>8732</v>
      </c>
      <c r="LS755" s="16" t="s">
        <v>844</v>
      </c>
      <c r="LT755" s="16" t="s">
        <v>844</v>
      </c>
      <c r="LU755" s="16" t="s">
        <v>843</v>
      </c>
      <c r="LV755" s="16" t="s">
        <v>843</v>
      </c>
      <c r="LW755" s="16" t="s">
        <v>1056</v>
      </c>
      <c r="LX755" s="16" t="s">
        <v>844</v>
      </c>
      <c r="LY755" s="16" t="s">
        <v>844</v>
      </c>
      <c r="LZ755" s="16" t="s">
        <v>843</v>
      </c>
      <c r="MA755" s="16" t="s">
        <v>843</v>
      </c>
      <c r="MB755" s="16" t="s">
        <v>843</v>
      </c>
      <c r="MC755" s="16" t="s">
        <v>1056</v>
      </c>
      <c r="ME755" s="16" t="s">
        <v>11656</v>
      </c>
      <c r="MF755" s="16" t="s">
        <v>8847</v>
      </c>
      <c r="MR755" s="16" t="s">
        <v>474</v>
      </c>
      <c r="MS755" s="16" t="s">
        <v>12314</v>
      </c>
      <c r="NI755" s="16" t="s">
        <v>11658</v>
      </c>
      <c r="NR755" s="16" t="s">
        <v>451</v>
      </c>
      <c r="NS755" s="16" t="s">
        <v>462</v>
      </c>
      <c r="NT755" s="16" t="s">
        <v>478</v>
      </c>
      <c r="NU755" s="16">
        <v>1.1910000000000001</v>
      </c>
      <c r="NV755" s="16" t="s">
        <v>451</v>
      </c>
      <c r="NW755" s="16" t="s">
        <v>1181</v>
      </c>
      <c r="NX755" s="16" t="s">
        <v>1142</v>
      </c>
      <c r="OB755" s="16" t="s">
        <v>831</v>
      </c>
      <c r="OC755" s="16" t="s">
        <v>451</v>
      </c>
    </row>
    <row r="756" spans="1:394" x14ac:dyDescent="0.25">
      <c r="A756" s="16" t="s">
        <v>12376</v>
      </c>
      <c r="B756" s="16" t="s">
        <v>844</v>
      </c>
      <c r="C756" s="16" t="s">
        <v>972</v>
      </c>
      <c r="D756" s="16" t="s">
        <v>844</v>
      </c>
      <c r="E756" s="16" t="s">
        <v>843</v>
      </c>
      <c r="F756" s="16" t="s">
        <v>843</v>
      </c>
      <c r="G756" s="16" t="s">
        <v>843</v>
      </c>
      <c r="H756" s="16" t="s">
        <v>843</v>
      </c>
      <c r="I756" s="16" t="s">
        <v>843</v>
      </c>
      <c r="J756" s="16" t="s">
        <v>843</v>
      </c>
      <c r="K756" s="16" t="s">
        <v>843</v>
      </c>
      <c r="L756" s="16" t="s">
        <v>843</v>
      </c>
      <c r="M756" s="16" t="s">
        <v>843</v>
      </c>
      <c r="N756" s="16" t="s">
        <v>843</v>
      </c>
      <c r="O756" s="16" t="s">
        <v>843</v>
      </c>
      <c r="Q756" s="16" t="s">
        <v>844</v>
      </c>
      <c r="R756" s="16">
        <v>75</v>
      </c>
      <c r="T756" s="16" t="s">
        <v>474</v>
      </c>
      <c r="U756" s="16" t="s">
        <v>843</v>
      </c>
      <c r="V756" s="16" t="s">
        <v>844</v>
      </c>
      <c r="W756" s="16" t="s">
        <v>843</v>
      </c>
      <c r="X756" s="16" t="s">
        <v>844</v>
      </c>
      <c r="Y756" s="16" t="s">
        <v>843</v>
      </c>
      <c r="Z756" s="16" t="s">
        <v>843</v>
      </c>
      <c r="AA756" s="16" t="s">
        <v>843</v>
      </c>
      <c r="AB756" s="16" t="s">
        <v>843</v>
      </c>
      <c r="AC756" s="16" t="s">
        <v>843</v>
      </c>
      <c r="AD756" s="16" t="s">
        <v>867</v>
      </c>
      <c r="AF756" s="16" t="s">
        <v>11719</v>
      </c>
      <c r="AG756" s="16" t="s">
        <v>11696</v>
      </c>
      <c r="AH756" s="16" t="s">
        <v>844</v>
      </c>
      <c r="AI756" s="16" t="s">
        <v>844</v>
      </c>
      <c r="AJ756" s="16" t="s">
        <v>844</v>
      </c>
      <c r="AK756" s="16" t="s">
        <v>843</v>
      </c>
      <c r="AL756" s="16" t="s">
        <v>843</v>
      </c>
      <c r="AM756" s="16" t="s">
        <v>844</v>
      </c>
      <c r="AN756" s="16" t="s">
        <v>843</v>
      </c>
      <c r="AO756" s="16" t="s">
        <v>843</v>
      </c>
      <c r="AP756" s="16" t="s">
        <v>843</v>
      </c>
      <c r="AQ756" s="16" t="s">
        <v>844</v>
      </c>
      <c r="AR756" s="16" t="s">
        <v>11679</v>
      </c>
      <c r="AS756" s="16" t="s">
        <v>844</v>
      </c>
      <c r="AT756" s="16" t="s">
        <v>843</v>
      </c>
      <c r="AU756" s="16" t="s">
        <v>844</v>
      </c>
      <c r="AV756" s="16" t="s">
        <v>843</v>
      </c>
      <c r="AW756" s="16" t="s">
        <v>843</v>
      </c>
      <c r="AX756" s="16" t="s">
        <v>843</v>
      </c>
      <c r="AY756" s="16" t="s">
        <v>843</v>
      </c>
      <c r="AZ756" s="16" t="s">
        <v>4440</v>
      </c>
      <c r="BB756" s="16" t="s">
        <v>4437</v>
      </c>
      <c r="BF756" s="16" t="s">
        <v>844</v>
      </c>
      <c r="BI756" s="16" t="s">
        <v>7785</v>
      </c>
      <c r="BJ756" s="16" t="s">
        <v>843</v>
      </c>
      <c r="BK756" s="16" t="s">
        <v>843</v>
      </c>
      <c r="BL756" s="16" t="s">
        <v>843</v>
      </c>
      <c r="BM756" s="16" t="s">
        <v>843</v>
      </c>
      <c r="BN756" s="16" t="s">
        <v>843</v>
      </c>
      <c r="BO756" s="16" t="s">
        <v>844</v>
      </c>
      <c r="BP756" s="16" t="s">
        <v>843</v>
      </c>
      <c r="BQ756" s="16" t="s">
        <v>843</v>
      </c>
      <c r="DX756" s="16" t="s">
        <v>867</v>
      </c>
      <c r="DY756" s="16" t="s">
        <v>867</v>
      </c>
      <c r="ES756" s="16" t="s">
        <v>867</v>
      </c>
      <c r="EU756" s="16" t="s">
        <v>7813</v>
      </c>
      <c r="EV756" s="16" t="s">
        <v>865</v>
      </c>
      <c r="FF756" s="16" t="s">
        <v>7836</v>
      </c>
      <c r="HC756" s="16" t="s">
        <v>865</v>
      </c>
      <c r="JA756" s="16" t="s">
        <v>4807</v>
      </c>
      <c r="JB756" s="16" t="s">
        <v>865</v>
      </c>
      <c r="JC756" s="16" t="s">
        <v>865</v>
      </c>
      <c r="JD756" s="16" t="s">
        <v>865</v>
      </c>
      <c r="JE756" s="16" t="s">
        <v>865</v>
      </c>
      <c r="JF756" s="16" t="s">
        <v>865</v>
      </c>
      <c r="JG756" s="16" t="s">
        <v>843</v>
      </c>
      <c r="JH756" s="16" t="s">
        <v>4846</v>
      </c>
      <c r="KF756" s="16" t="s">
        <v>4926</v>
      </c>
      <c r="KI756" s="16" t="s">
        <v>4846</v>
      </c>
      <c r="KO756" s="16" t="s">
        <v>10566</v>
      </c>
      <c r="KP756" s="16" t="s">
        <v>10565</v>
      </c>
      <c r="KQ756" s="16" t="s">
        <v>8694</v>
      </c>
      <c r="KR756" s="16" t="s">
        <v>12377</v>
      </c>
      <c r="KS756" s="16" t="s">
        <v>10567</v>
      </c>
      <c r="KT756" s="16" t="s">
        <v>9148</v>
      </c>
      <c r="KU756" s="16" t="s">
        <v>844</v>
      </c>
      <c r="KV756" s="16" t="s">
        <v>9148</v>
      </c>
      <c r="KW756" s="16" t="s">
        <v>850</v>
      </c>
      <c r="KX756" s="16" t="s">
        <v>487</v>
      </c>
      <c r="KY756" s="16" t="s">
        <v>487</v>
      </c>
      <c r="KZ756" s="16" t="s">
        <v>487</v>
      </c>
      <c r="LC756" s="16" t="s">
        <v>10879</v>
      </c>
      <c r="LF756" s="16" t="s">
        <v>11654</v>
      </c>
      <c r="LI756" s="16" t="s">
        <v>11655</v>
      </c>
      <c r="LJ756" s="16" t="s">
        <v>843</v>
      </c>
      <c r="LL756" s="16" t="s">
        <v>8711</v>
      </c>
      <c r="LM756" s="16" t="s">
        <v>8741</v>
      </c>
      <c r="LO756" s="16" t="s">
        <v>843</v>
      </c>
      <c r="LP756" s="16" t="s">
        <v>843</v>
      </c>
      <c r="LQ756" s="16" t="s">
        <v>843</v>
      </c>
      <c r="LR756" s="16" t="s">
        <v>844</v>
      </c>
      <c r="LS756" s="16" t="s">
        <v>843</v>
      </c>
      <c r="LT756" s="16" t="s">
        <v>844</v>
      </c>
      <c r="LU756" s="16" t="s">
        <v>844</v>
      </c>
      <c r="LV756" s="16" t="s">
        <v>844</v>
      </c>
      <c r="LW756" s="16" t="s">
        <v>844</v>
      </c>
      <c r="LX756" s="16" t="s">
        <v>843</v>
      </c>
      <c r="LY756" s="16" t="s">
        <v>843</v>
      </c>
      <c r="LZ756" s="16" t="s">
        <v>843</v>
      </c>
      <c r="MA756" s="16" t="s">
        <v>843</v>
      </c>
      <c r="MB756" s="16" t="s">
        <v>843</v>
      </c>
      <c r="MC756" s="16" t="s">
        <v>843</v>
      </c>
      <c r="ME756" s="16" t="s">
        <v>11656</v>
      </c>
      <c r="MF756" s="16" t="s">
        <v>8847</v>
      </c>
      <c r="MO756" s="16" t="s">
        <v>1817</v>
      </c>
      <c r="MP756" s="16" t="s">
        <v>1824</v>
      </c>
      <c r="MR756" s="16" t="s">
        <v>474</v>
      </c>
      <c r="MS756" s="16" t="s">
        <v>12314</v>
      </c>
      <c r="MT756" s="16" t="s">
        <v>8957</v>
      </c>
      <c r="NC756" s="16" t="s">
        <v>487</v>
      </c>
      <c r="NE756" s="16" t="s">
        <v>486</v>
      </c>
      <c r="NG756" s="16" t="s">
        <v>1374</v>
      </c>
      <c r="NI756" s="16" t="s">
        <v>11658</v>
      </c>
      <c r="NR756" s="16" t="s">
        <v>878</v>
      </c>
      <c r="NS756" s="16" t="s">
        <v>462</v>
      </c>
      <c r="NT756" s="16" t="s">
        <v>482</v>
      </c>
      <c r="NU756" s="16">
        <v>0.79400000000000004</v>
      </c>
      <c r="NV756" s="16" t="s">
        <v>457</v>
      </c>
      <c r="NW756" s="16" t="s">
        <v>1183</v>
      </c>
      <c r="NX756" s="16" t="s">
        <v>1142</v>
      </c>
      <c r="OB756" s="16" t="s">
        <v>833</v>
      </c>
      <c r="OC756" s="16" t="s">
        <v>878</v>
      </c>
    </row>
    <row r="757" spans="1:394" x14ac:dyDescent="0.25">
      <c r="A757" s="16" t="s">
        <v>12378</v>
      </c>
      <c r="B757" s="16" t="s">
        <v>844</v>
      </c>
      <c r="C757" s="16" t="s">
        <v>972</v>
      </c>
      <c r="D757" s="16" t="s">
        <v>844</v>
      </c>
      <c r="E757" s="16" t="s">
        <v>843</v>
      </c>
      <c r="F757" s="16" t="s">
        <v>843</v>
      </c>
      <c r="G757" s="16" t="s">
        <v>843</v>
      </c>
      <c r="H757" s="16" t="s">
        <v>843</v>
      </c>
      <c r="I757" s="16" t="s">
        <v>843</v>
      </c>
      <c r="J757" s="16" t="s">
        <v>843</v>
      </c>
      <c r="K757" s="16" t="s">
        <v>843</v>
      </c>
      <c r="L757" s="16" t="s">
        <v>843</v>
      </c>
      <c r="M757" s="16" t="s">
        <v>843</v>
      </c>
      <c r="N757" s="16" t="s">
        <v>843</v>
      </c>
      <c r="O757" s="16" t="s">
        <v>843</v>
      </c>
      <c r="Q757" s="16" t="s">
        <v>844</v>
      </c>
      <c r="R757" s="16">
        <v>35</v>
      </c>
      <c r="T757" s="16" t="s">
        <v>470</v>
      </c>
      <c r="U757" s="16" t="s">
        <v>844</v>
      </c>
      <c r="V757" s="16" t="s">
        <v>843</v>
      </c>
      <c r="W757" s="16" t="s">
        <v>844</v>
      </c>
      <c r="X757" s="16" t="s">
        <v>843</v>
      </c>
      <c r="Y757" s="16" t="s">
        <v>843</v>
      </c>
      <c r="Z757" s="16" t="s">
        <v>843</v>
      </c>
      <c r="AA757" s="16" t="s">
        <v>843</v>
      </c>
      <c r="AB757" s="16" t="s">
        <v>844</v>
      </c>
      <c r="AC757" s="16" t="s">
        <v>843</v>
      </c>
      <c r="AD757" s="16" t="s">
        <v>867</v>
      </c>
      <c r="AF757" s="16" t="s">
        <v>11716</v>
      </c>
      <c r="AG757" s="16" t="s">
        <v>11725</v>
      </c>
      <c r="AH757" s="16" t="s">
        <v>844</v>
      </c>
      <c r="AI757" s="16" t="s">
        <v>844</v>
      </c>
      <c r="AJ757" s="16" t="s">
        <v>843</v>
      </c>
      <c r="AK757" s="16" t="s">
        <v>843</v>
      </c>
      <c r="AL757" s="16" t="s">
        <v>844</v>
      </c>
      <c r="AM757" s="16" t="s">
        <v>844</v>
      </c>
      <c r="AN757" s="16" t="s">
        <v>843</v>
      </c>
      <c r="AO757" s="16" t="s">
        <v>843</v>
      </c>
      <c r="AP757" s="16" t="s">
        <v>843</v>
      </c>
      <c r="AQ757" s="16" t="s">
        <v>844</v>
      </c>
      <c r="AR757" s="16" t="s">
        <v>4433</v>
      </c>
      <c r="AS757" s="16" t="s">
        <v>843</v>
      </c>
      <c r="AT757" s="16" t="s">
        <v>843</v>
      </c>
      <c r="AU757" s="16" t="s">
        <v>843</v>
      </c>
      <c r="AV757" s="16" t="s">
        <v>843</v>
      </c>
      <c r="AW757" s="16" t="s">
        <v>843</v>
      </c>
      <c r="AX757" s="16" t="s">
        <v>843</v>
      </c>
      <c r="AY757" s="16" t="s">
        <v>844</v>
      </c>
      <c r="BF757" s="16" t="s">
        <v>844</v>
      </c>
      <c r="BH757" s="16" t="s">
        <v>7383</v>
      </c>
      <c r="BI757" s="16" t="s">
        <v>7785</v>
      </c>
      <c r="BJ757" s="16" t="s">
        <v>843</v>
      </c>
      <c r="BK757" s="16" t="s">
        <v>843</v>
      </c>
      <c r="BL757" s="16" t="s">
        <v>843</v>
      </c>
      <c r="BM757" s="16" t="s">
        <v>843</v>
      </c>
      <c r="BN757" s="16" t="s">
        <v>843</v>
      </c>
      <c r="BO757" s="16" t="s">
        <v>844</v>
      </c>
      <c r="BP757" s="16" t="s">
        <v>843</v>
      </c>
      <c r="BQ757" s="16" t="s">
        <v>843</v>
      </c>
      <c r="DX757" s="16" t="s">
        <v>865</v>
      </c>
      <c r="ES757" s="16" t="s">
        <v>865</v>
      </c>
      <c r="EU757" s="16" t="s">
        <v>7813</v>
      </c>
      <c r="EV757" s="16" t="s">
        <v>865</v>
      </c>
      <c r="FT757" s="16" t="s">
        <v>865</v>
      </c>
      <c r="HC757" s="16" t="s">
        <v>865</v>
      </c>
      <c r="JA757" s="16" t="s">
        <v>4816</v>
      </c>
      <c r="JB757" s="16" t="s">
        <v>865</v>
      </c>
      <c r="JC757" s="16" t="s">
        <v>867</v>
      </c>
      <c r="JG757" s="16" t="s">
        <v>1056</v>
      </c>
      <c r="JV757" s="16">
        <v>46</v>
      </c>
      <c r="JW757" s="16" t="s">
        <v>7603</v>
      </c>
      <c r="JY757" s="16">
        <v>10000</v>
      </c>
      <c r="JZ757" s="16" t="s">
        <v>4883</v>
      </c>
      <c r="KB757" s="16" t="s">
        <v>7616</v>
      </c>
      <c r="KD757" s="16" t="s">
        <v>4917</v>
      </c>
      <c r="KE757" s="16" t="s">
        <v>7283</v>
      </c>
      <c r="KF757" s="16" t="s">
        <v>4411</v>
      </c>
      <c r="KH757" s="16" t="s">
        <v>7642</v>
      </c>
      <c r="KI757" s="16" t="s">
        <v>4988</v>
      </c>
      <c r="KK757" s="16" t="s">
        <v>4883</v>
      </c>
      <c r="KM757" s="16" t="s">
        <v>7616</v>
      </c>
      <c r="KO757" s="16" t="s">
        <v>10572</v>
      </c>
      <c r="KP757" s="16" t="s">
        <v>10571</v>
      </c>
      <c r="KQ757" s="16" t="s">
        <v>8694</v>
      </c>
      <c r="KR757" s="16" t="s">
        <v>12379</v>
      </c>
      <c r="KS757" s="16" t="s">
        <v>10573</v>
      </c>
      <c r="KT757" s="16" t="s">
        <v>9148</v>
      </c>
      <c r="KU757" s="16" t="s">
        <v>844</v>
      </c>
      <c r="KV757" s="16" t="s">
        <v>9148</v>
      </c>
      <c r="KW757" s="16" t="s">
        <v>851</v>
      </c>
      <c r="KY757" s="16" t="s">
        <v>486</v>
      </c>
      <c r="LC757" s="16" t="s">
        <v>10879</v>
      </c>
      <c r="LF757" s="16" t="s">
        <v>11654</v>
      </c>
      <c r="LI757" s="16" t="s">
        <v>11655</v>
      </c>
      <c r="LJ757" s="16" t="s">
        <v>831</v>
      </c>
      <c r="LK757" s="16" t="s">
        <v>831</v>
      </c>
      <c r="LL757" s="16" t="s">
        <v>8756</v>
      </c>
      <c r="LM757" s="16" t="s">
        <v>8741</v>
      </c>
      <c r="LO757" s="16" t="s">
        <v>843</v>
      </c>
      <c r="LP757" s="16" t="s">
        <v>1056</v>
      </c>
      <c r="LQ757" s="16" t="s">
        <v>844</v>
      </c>
      <c r="LR757" s="16" t="s">
        <v>844</v>
      </c>
      <c r="LS757" s="16" t="s">
        <v>844</v>
      </c>
      <c r="LT757" s="16" t="s">
        <v>844</v>
      </c>
      <c r="LU757" s="16" t="s">
        <v>843</v>
      </c>
      <c r="LV757" s="16" t="s">
        <v>843</v>
      </c>
      <c r="LW757" s="16" t="s">
        <v>843</v>
      </c>
      <c r="LX757" s="16" t="s">
        <v>1056</v>
      </c>
      <c r="LY757" s="16" t="s">
        <v>843</v>
      </c>
      <c r="LZ757" s="16" t="s">
        <v>843</v>
      </c>
      <c r="MA757" s="16" t="s">
        <v>843</v>
      </c>
      <c r="MB757" s="16" t="s">
        <v>843</v>
      </c>
      <c r="MC757" s="16" t="s">
        <v>843</v>
      </c>
      <c r="ME757" s="16" t="s">
        <v>11656</v>
      </c>
      <c r="MF757" s="16" t="s">
        <v>8847</v>
      </c>
      <c r="MG757" s="16" t="s">
        <v>1840</v>
      </c>
      <c r="MH757" s="16" t="s">
        <v>11667</v>
      </c>
      <c r="MI757" s="16" t="s">
        <v>11733</v>
      </c>
      <c r="MJ757" s="16" t="s">
        <v>1840</v>
      </c>
      <c r="MK757" s="16" t="s">
        <v>9059</v>
      </c>
      <c r="ML757" s="16" t="s">
        <v>1790</v>
      </c>
      <c r="MM757" s="16" t="s">
        <v>487</v>
      </c>
      <c r="MN757" s="16" t="s">
        <v>1797</v>
      </c>
      <c r="MP757" s="16" t="s">
        <v>1822</v>
      </c>
      <c r="MQ757" s="16" t="s">
        <v>1790</v>
      </c>
      <c r="MR757" s="16" t="s">
        <v>470</v>
      </c>
      <c r="MS757" s="16" t="s">
        <v>12314</v>
      </c>
      <c r="MT757" s="16" t="s">
        <v>8940</v>
      </c>
      <c r="MU757" s="16" t="s">
        <v>817</v>
      </c>
      <c r="NC757" s="16" t="s">
        <v>486</v>
      </c>
      <c r="ND757" s="16" t="s">
        <v>486</v>
      </c>
      <c r="NE757" s="16" t="s">
        <v>486</v>
      </c>
      <c r="NG757" s="16" t="s">
        <v>1380</v>
      </c>
      <c r="NH757" s="16" t="s">
        <v>1913</v>
      </c>
      <c r="NI757" s="16" t="s">
        <v>11658</v>
      </c>
      <c r="NJ757" s="16" t="s">
        <v>9102</v>
      </c>
      <c r="NK757" s="16" t="s">
        <v>11753</v>
      </c>
      <c r="NR757" s="16" t="s">
        <v>451</v>
      </c>
      <c r="NS757" s="16" t="s">
        <v>462</v>
      </c>
      <c r="NT757" s="16" t="s">
        <v>482</v>
      </c>
      <c r="NU757" s="16">
        <v>0.79400000000000004</v>
      </c>
      <c r="NV757" s="16" t="s">
        <v>451</v>
      </c>
      <c r="NW757" s="16" t="s">
        <v>1175</v>
      </c>
      <c r="NX757" s="16" t="s">
        <v>1142</v>
      </c>
      <c r="OB757" s="16" t="s">
        <v>831</v>
      </c>
      <c r="OC757" s="16" t="s">
        <v>451</v>
      </c>
    </row>
    <row r="758" spans="1:394" x14ac:dyDescent="0.25">
      <c r="A758" s="16" t="s">
        <v>11884</v>
      </c>
      <c r="B758" s="16" t="s">
        <v>1056</v>
      </c>
      <c r="C758" s="16" t="s">
        <v>4199</v>
      </c>
      <c r="D758" s="16" t="s">
        <v>843</v>
      </c>
      <c r="E758" s="16" t="s">
        <v>843</v>
      </c>
      <c r="F758" s="16" t="s">
        <v>843</v>
      </c>
      <c r="G758" s="16" t="s">
        <v>843</v>
      </c>
      <c r="H758" s="16" t="s">
        <v>843</v>
      </c>
      <c r="I758" s="16" t="s">
        <v>844</v>
      </c>
      <c r="J758" s="16" t="s">
        <v>843</v>
      </c>
      <c r="K758" s="16" t="s">
        <v>843</v>
      </c>
      <c r="L758" s="16" t="s">
        <v>843</v>
      </c>
      <c r="M758" s="16" t="s">
        <v>843</v>
      </c>
      <c r="N758" s="16" t="s">
        <v>843</v>
      </c>
      <c r="O758" s="16" t="s">
        <v>843</v>
      </c>
      <c r="Q758" s="16" t="s">
        <v>843</v>
      </c>
      <c r="R758" s="16">
        <v>36</v>
      </c>
      <c r="T758" s="16" t="s">
        <v>474</v>
      </c>
      <c r="U758" s="16" t="s">
        <v>843</v>
      </c>
      <c r="V758" s="16" t="s">
        <v>844</v>
      </c>
      <c r="W758" s="16" t="s">
        <v>843</v>
      </c>
      <c r="X758" s="16" t="s">
        <v>844</v>
      </c>
      <c r="Y758" s="16" t="s">
        <v>843</v>
      </c>
      <c r="Z758" s="16" t="s">
        <v>843</v>
      </c>
      <c r="AA758" s="16" t="s">
        <v>843</v>
      </c>
      <c r="AB758" s="16" t="s">
        <v>843</v>
      </c>
      <c r="AC758" s="16" t="s">
        <v>843</v>
      </c>
      <c r="AD758" s="16" t="s">
        <v>867</v>
      </c>
      <c r="BF758" s="16" t="s">
        <v>843</v>
      </c>
      <c r="JB758" s="16" t="s">
        <v>867</v>
      </c>
      <c r="JC758" s="16" t="s">
        <v>865</v>
      </c>
      <c r="JG758" s="16" t="s">
        <v>1056</v>
      </c>
      <c r="KO758" s="16" t="s">
        <v>10572</v>
      </c>
      <c r="KP758" s="16" t="s">
        <v>10571</v>
      </c>
      <c r="KQ758" s="16" t="s">
        <v>8694</v>
      </c>
      <c r="KR758" s="16" t="s">
        <v>12380</v>
      </c>
      <c r="KS758" s="16" t="s">
        <v>10573</v>
      </c>
      <c r="KT758" s="16" t="s">
        <v>9148</v>
      </c>
      <c r="KU758" s="16" t="s">
        <v>844</v>
      </c>
      <c r="KV758" s="16" t="s">
        <v>9148</v>
      </c>
      <c r="LC758" s="16" t="s">
        <v>10879</v>
      </c>
      <c r="LF758" s="16" t="s">
        <v>11654</v>
      </c>
      <c r="LJ758" s="16" t="s">
        <v>831</v>
      </c>
      <c r="LK758" s="16" t="s">
        <v>831</v>
      </c>
      <c r="LL758" s="16" t="s">
        <v>8756</v>
      </c>
      <c r="LM758" s="16" t="s">
        <v>8741</v>
      </c>
      <c r="LO758" s="16" t="s">
        <v>843</v>
      </c>
      <c r="LP758" s="16" t="s">
        <v>1056</v>
      </c>
      <c r="LQ758" s="16" t="s">
        <v>844</v>
      </c>
      <c r="LR758" s="16" t="s">
        <v>844</v>
      </c>
      <c r="LS758" s="16" t="s">
        <v>844</v>
      </c>
      <c r="LT758" s="16" t="s">
        <v>844</v>
      </c>
      <c r="LU758" s="16" t="s">
        <v>843</v>
      </c>
      <c r="LV758" s="16" t="s">
        <v>843</v>
      </c>
      <c r="LW758" s="16" t="s">
        <v>843</v>
      </c>
      <c r="LX758" s="16" t="s">
        <v>1056</v>
      </c>
      <c r="LY758" s="16" t="s">
        <v>843</v>
      </c>
      <c r="LZ758" s="16" t="s">
        <v>843</v>
      </c>
      <c r="MA758" s="16" t="s">
        <v>843</v>
      </c>
      <c r="MB758" s="16" t="s">
        <v>843</v>
      </c>
      <c r="MC758" s="16" t="s">
        <v>843</v>
      </c>
      <c r="ME758" s="16" t="s">
        <v>11656</v>
      </c>
      <c r="MF758" s="16" t="s">
        <v>8847</v>
      </c>
      <c r="MR758" s="16" t="s">
        <v>474</v>
      </c>
      <c r="MS758" s="16" t="s">
        <v>12314</v>
      </c>
      <c r="NI758" s="16" t="s">
        <v>11658</v>
      </c>
      <c r="NR758" s="16" t="s">
        <v>451</v>
      </c>
      <c r="NS758" s="16" t="s">
        <v>462</v>
      </c>
      <c r="NT758" s="16" t="s">
        <v>482</v>
      </c>
      <c r="NU758" s="16">
        <v>0.79400000000000004</v>
      </c>
      <c r="NV758" s="16" t="s">
        <v>451</v>
      </c>
      <c r="NW758" s="16" t="s">
        <v>1181</v>
      </c>
      <c r="NX758" s="16" t="s">
        <v>1142</v>
      </c>
      <c r="OB758" s="16" t="s">
        <v>831</v>
      </c>
      <c r="OC758" s="16" t="s">
        <v>451</v>
      </c>
    </row>
    <row r="759" spans="1:394" x14ac:dyDescent="0.25">
      <c r="A759" s="16" t="s">
        <v>12381</v>
      </c>
      <c r="B759" s="16" t="s">
        <v>844</v>
      </c>
      <c r="C759" s="16" t="s">
        <v>972</v>
      </c>
      <c r="D759" s="16" t="s">
        <v>844</v>
      </c>
      <c r="E759" s="16" t="s">
        <v>843</v>
      </c>
      <c r="F759" s="16" t="s">
        <v>843</v>
      </c>
      <c r="G759" s="16" t="s">
        <v>843</v>
      </c>
      <c r="H759" s="16" t="s">
        <v>843</v>
      </c>
      <c r="I759" s="16" t="s">
        <v>843</v>
      </c>
      <c r="J759" s="16" t="s">
        <v>843</v>
      </c>
      <c r="K759" s="16" t="s">
        <v>843</v>
      </c>
      <c r="L759" s="16" t="s">
        <v>843</v>
      </c>
      <c r="M759" s="16" t="s">
        <v>843</v>
      </c>
      <c r="N759" s="16" t="s">
        <v>843</v>
      </c>
      <c r="O759" s="16" t="s">
        <v>843</v>
      </c>
      <c r="Q759" s="16" t="s">
        <v>844</v>
      </c>
      <c r="R759" s="16">
        <v>54</v>
      </c>
      <c r="T759" s="16" t="s">
        <v>470</v>
      </c>
      <c r="U759" s="16" t="s">
        <v>844</v>
      </c>
      <c r="V759" s="16" t="s">
        <v>843</v>
      </c>
      <c r="W759" s="16" t="s">
        <v>844</v>
      </c>
      <c r="X759" s="16" t="s">
        <v>843</v>
      </c>
      <c r="Y759" s="16" t="s">
        <v>843</v>
      </c>
      <c r="Z759" s="16" t="s">
        <v>843</v>
      </c>
      <c r="AA759" s="16" t="s">
        <v>843</v>
      </c>
      <c r="AB759" s="16" t="s">
        <v>844</v>
      </c>
      <c r="AC759" s="16" t="s">
        <v>843</v>
      </c>
      <c r="AD759" s="16" t="s">
        <v>867</v>
      </c>
      <c r="AF759" s="16" t="s">
        <v>11659</v>
      </c>
      <c r="AG759" s="16" t="s">
        <v>11652</v>
      </c>
      <c r="AH759" s="16" t="s">
        <v>844</v>
      </c>
      <c r="AI759" s="16" t="s">
        <v>843</v>
      </c>
      <c r="AJ759" s="16" t="s">
        <v>844</v>
      </c>
      <c r="AK759" s="16" t="s">
        <v>843</v>
      </c>
      <c r="AL759" s="16" t="s">
        <v>844</v>
      </c>
      <c r="AM759" s="16" t="s">
        <v>844</v>
      </c>
      <c r="AN759" s="16" t="s">
        <v>843</v>
      </c>
      <c r="AO759" s="16" t="s">
        <v>843</v>
      </c>
      <c r="AP759" s="16" t="s">
        <v>843</v>
      </c>
      <c r="AQ759" s="16" t="s">
        <v>844</v>
      </c>
      <c r="AR759" s="16" t="s">
        <v>4415</v>
      </c>
      <c r="AS759" s="16" t="s">
        <v>844</v>
      </c>
      <c r="AT759" s="16" t="s">
        <v>843</v>
      </c>
      <c r="AU759" s="16" t="s">
        <v>843</v>
      </c>
      <c r="AV759" s="16" t="s">
        <v>843</v>
      </c>
      <c r="AW759" s="16" t="s">
        <v>843</v>
      </c>
      <c r="AX759" s="16" t="s">
        <v>843</v>
      </c>
      <c r="AY759" s="16" t="s">
        <v>843</v>
      </c>
      <c r="AZ759" s="16" t="s">
        <v>4437</v>
      </c>
      <c r="BF759" s="16" t="s">
        <v>844</v>
      </c>
      <c r="BH759" s="16" t="s">
        <v>7380</v>
      </c>
      <c r="BI759" s="16" t="s">
        <v>7785</v>
      </c>
      <c r="BJ759" s="16" t="s">
        <v>843</v>
      </c>
      <c r="BK759" s="16" t="s">
        <v>843</v>
      </c>
      <c r="BL759" s="16" t="s">
        <v>843</v>
      </c>
      <c r="BM759" s="16" t="s">
        <v>843</v>
      </c>
      <c r="BN759" s="16" t="s">
        <v>843</v>
      </c>
      <c r="BO759" s="16" t="s">
        <v>844</v>
      </c>
      <c r="BP759" s="16" t="s">
        <v>843</v>
      </c>
      <c r="BQ759" s="16" t="s">
        <v>843</v>
      </c>
      <c r="DX759" s="16" t="s">
        <v>867</v>
      </c>
      <c r="DY759" s="16" t="s">
        <v>867</v>
      </c>
      <c r="ES759" s="16" t="s">
        <v>865</v>
      </c>
      <c r="EU759" s="16" t="s">
        <v>7816</v>
      </c>
      <c r="EV759" s="16" t="s">
        <v>865</v>
      </c>
      <c r="FT759" s="16" t="s">
        <v>865</v>
      </c>
      <c r="HC759" s="16" t="s">
        <v>865</v>
      </c>
      <c r="JA759" s="16" t="s">
        <v>4816</v>
      </c>
      <c r="JB759" s="16" t="s">
        <v>867</v>
      </c>
      <c r="JC759" s="16" t="s">
        <v>865</v>
      </c>
      <c r="JG759" s="16" t="s">
        <v>843</v>
      </c>
      <c r="JV759" s="16">
        <v>40</v>
      </c>
      <c r="JW759" s="16" t="s">
        <v>7603</v>
      </c>
      <c r="JY759" s="16">
        <v>6300</v>
      </c>
      <c r="JZ759" s="16" t="s">
        <v>2337</v>
      </c>
      <c r="KA759" s="16" t="s">
        <v>12382</v>
      </c>
      <c r="KB759" s="16" t="s">
        <v>7628</v>
      </c>
      <c r="KD759" s="16" t="s">
        <v>4917</v>
      </c>
      <c r="KE759" s="16" t="s">
        <v>7277</v>
      </c>
      <c r="KF759" s="16" t="s">
        <v>4932</v>
      </c>
      <c r="KH759" s="16" t="s">
        <v>7642</v>
      </c>
      <c r="KI759" s="16" t="s">
        <v>4843</v>
      </c>
      <c r="KO759" s="16" t="s">
        <v>10577</v>
      </c>
      <c r="KP759" s="16" t="s">
        <v>10576</v>
      </c>
      <c r="KQ759" s="16" t="s">
        <v>8694</v>
      </c>
      <c r="KR759" s="16" t="s">
        <v>12383</v>
      </c>
      <c r="KS759" s="16" t="s">
        <v>10578</v>
      </c>
      <c r="KT759" s="16" t="s">
        <v>9148</v>
      </c>
      <c r="KU759" s="16" t="s">
        <v>844</v>
      </c>
      <c r="KV759" s="16" t="s">
        <v>9148</v>
      </c>
      <c r="KW759" s="16" t="s">
        <v>851</v>
      </c>
      <c r="KX759" s="16" t="s">
        <v>487</v>
      </c>
      <c r="KY759" s="16" t="s">
        <v>487</v>
      </c>
      <c r="KZ759" s="16" t="s">
        <v>487</v>
      </c>
      <c r="LC759" s="16" t="s">
        <v>10879</v>
      </c>
      <c r="LF759" s="16" t="s">
        <v>11654</v>
      </c>
      <c r="LI759" s="16" t="s">
        <v>11655</v>
      </c>
      <c r="LJ759" s="16" t="s">
        <v>831</v>
      </c>
      <c r="LK759" s="16" t="s">
        <v>831</v>
      </c>
      <c r="LL759" s="16" t="s">
        <v>8756</v>
      </c>
      <c r="LM759" s="16" t="s">
        <v>8741</v>
      </c>
      <c r="LO759" s="16" t="s">
        <v>843</v>
      </c>
      <c r="LP759" s="16" t="s">
        <v>1056</v>
      </c>
      <c r="LQ759" s="16" t="s">
        <v>8732</v>
      </c>
      <c r="LR759" s="16" t="s">
        <v>843</v>
      </c>
      <c r="LS759" s="16" t="s">
        <v>8732</v>
      </c>
      <c r="LT759" s="16" t="s">
        <v>843</v>
      </c>
      <c r="LU759" s="16" t="s">
        <v>844</v>
      </c>
      <c r="LV759" s="16" t="s">
        <v>844</v>
      </c>
      <c r="LW759" s="16" t="s">
        <v>1056</v>
      </c>
      <c r="LX759" s="16" t="s">
        <v>1056</v>
      </c>
      <c r="LY759" s="16" t="s">
        <v>843</v>
      </c>
      <c r="LZ759" s="16" t="s">
        <v>843</v>
      </c>
      <c r="MA759" s="16" t="s">
        <v>843</v>
      </c>
      <c r="MB759" s="16" t="s">
        <v>843</v>
      </c>
      <c r="MC759" s="16" t="s">
        <v>843</v>
      </c>
      <c r="ME759" s="16" t="s">
        <v>11656</v>
      </c>
      <c r="MF759" s="16" t="s">
        <v>8847</v>
      </c>
      <c r="MG759" s="16" t="s">
        <v>1834</v>
      </c>
      <c r="MH759" s="16" t="s">
        <v>11667</v>
      </c>
      <c r="MI759" s="16" t="s">
        <v>11733</v>
      </c>
      <c r="MK759" s="16" t="s">
        <v>9015</v>
      </c>
      <c r="ML759" s="16" t="s">
        <v>530</v>
      </c>
      <c r="MM759" s="16" t="s">
        <v>487</v>
      </c>
      <c r="MN759" s="16" t="s">
        <v>1798</v>
      </c>
      <c r="MO759" s="16" t="s">
        <v>1813</v>
      </c>
      <c r="MP759" s="16" t="s">
        <v>13846</v>
      </c>
      <c r="MR759" s="16" t="s">
        <v>470</v>
      </c>
      <c r="MS759" s="16" t="s">
        <v>12314</v>
      </c>
      <c r="MT759" s="16" t="s">
        <v>9009</v>
      </c>
      <c r="MU759" s="16" t="s">
        <v>817</v>
      </c>
      <c r="NC759" s="16" t="s">
        <v>486</v>
      </c>
      <c r="ND759" s="16" t="s">
        <v>486</v>
      </c>
      <c r="NE759" s="16" t="s">
        <v>486</v>
      </c>
      <c r="NG759" s="16" t="s">
        <v>1380</v>
      </c>
      <c r="NH759" s="16" t="s">
        <v>1913</v>
      </c>
      <c r="NI759" s="16" t="s">
        <v>11658</v>
      </c>
      <c r="NJ759" s="16" t="s">
        <v>12384</v>
      </c>
      <c r="NK759" s="16" t="s">
        <v>12385</v>
      </c>
      <c r="NR759" s="16" t="s">
        <v>451</v>
      </c>
      <c r="NS759" s="16" t="s">
        <v>462</v>
      </c>
      <c r="NT759" s="16" t="s">
        <v>482</v>
      </c>
      <c r="NU759" s="16">
        <v>0.79400000000000004</v>
      </c>
      <c r="NV759" s="16" t="s">
        <v>451</v>
      </c>
      <c r="NW759" s="16" t="s">
        <v>1175</v>
      </c>
      <c r="NX759" s="16" t="s">
        <v>1142</v>
      </c>
      <c r="OB759" s="16" t="s">
        <v>831</v>
      </c>
      <c r="OC759" s="16" t="s">
        <v>451</v>
      </c>
    </row>
    <row r="760" spans="1:394" x14ac:dyDescent="0.25">
      <c r="A760" s="16" t="s">
        <v>12386</v>
      </c>
      <c r="B760" s="16" t="s">
        <v>1056</v>
      </c>
      <c r="C760" s="16" t="s">
        <v>972</v>
      </c>
      <c r="D760" s="16" t="s">
        <v>844</v>
      </c>
      <c r="E760" s="16" t="s">
        <v>843</v>
      </c>
      <c r="F760" s="16" t="s">
        <v>843</v>
      </c>
      <c r="G760" s="16" t="s">
        <v>843</v>
      </c>
      <c r="H760" s="16" t="s">
        <v>843</v>
      </c>
      <c r="I760" s="16" t="s">
        <v>843</v>
      </c>
      <c r="J760" s="16" t="s">
        <v>843</v>
      </c>
      <c r="K760" s="16" t="s">
        <v>843</v>
      </c>
      <c r="L760" s="16" t="s">
        <v>843</v>
      </c>
      <c r="M760" s="16" t="s">
        <v>843</v>
      </c>
      <c r="N760" s="16" t="s">
        <v>843</v>
      </c>
      <c r="O760" s="16" t="s">
        <v>843</v>
      </c>
      <c r="Q760" s="16" t="s">
        <v>844</v>
      </c>
      <c r="R760" s="16">
        <v>75</v>
      </c>
      <c r="T760" s="16" t="s">
        <v>470</v>
      </c>
      <c r="U760" s="16" t="s">
        <v>844</v>
      </c>
      <c r="V760" s="16" t="s">
        <v>843</v>
      </c>
      <c r="W760" s="16" t="s">
        <v>844</v>
      </c>
      <c r="X760" s="16" t="s">
        <v>843</v>
      </c>
      <c r="Y760" s="16" t="s">
        <v>843</v>
      </c>
      <c r="Z760" s="16" t="s">
        <v>843</v>
      </c>
      <c r="AA760" s="16" t="s">
        <v>843</v>
      </c>
      <c r="AB760" s="16" t="s">
        <v>843</v>
      </c>
      <c r="AC760" s="16" t="s">
        <v>843</v>
      </c>
      <c r="AD760" s="16" t="s">
        <v>867</v>
      </c>
      <c r="AF760" s="16" t="s">
        <v>11659</v>
      </c>
      <c r="AG760" s="16" t="s">
        <v>11652</v>
      </c>
      <c r="AH760" s="16" t="s">
        <v>844</v>
      </c>
      <c r="AI760" s="16" t="s">
        <v>843</v>
      </c>
      <c r="AJ760" s="16" t="s">
        <v>844</v>
      </c>
      <c r="AK760" s="16" t="s">
        <v>843</v>
      </c>
      <c r="AL760" s="16" t="s">
        <v>844</v>
      </c>
      <c r="AM760" s="16" t="s">
        <v>844</v>
      </c>
      <c r="AN760" s="16" t="s">
        <v>843</v>
      </c>
      <c r="AO760" s="16" t="s">
        <v>843</v>
      </c>
      <c r="AP760" s="16" t="s">
        <v>843</v>
      </c>
      <c r="AQ760" s="16" t="s">
        <v>844</v>
      </c>
      <c r="AR760" s="16" t="s">
        <v>11680</v>
      </c>
      <c r="AS760" s="16" t="s">
        <v>844</v>
      </c>
      <c r="AT760" s="16" t="s">
        <v>843</v>
      </c>
      <c r="AU760" s="16" t="s">
        <v>844</v>
      </c>
      <c r="AV760" s="16" t="s">
        <v>844</v>
      </c>
      <c r="AW760" s="16" t="s">
        <v>843</v>
      </c>
      <c r="AX760" s="16" t="s">
        <v>843</v>
      </c>
      <c r="AY760" s="16" t="s">
        <v>843</v>
      </c>
      <c r="AZ760" s="16" t="s">
        <v>4440</v>
      </c>
      <c r="BB760" s="16" t="s">
        <v>4440</v>
      </c>
      <c r="BC760" s="16" t="s">
        <v>4437</v>
      </c>
      <c r="BF760" s="16" t="s">
        <v>844</v>
      </c>
      <c r="BI760" s="16" t="s">
        <v>7785</v>
      </c>
      <c r="BJ760" s="16" t="s">
        <v>843</v>
      </c>
      <c r="BK760" s="16" t="s">
        <v>843</v>
      </c>
      <c r="BL760" s="16" t="s">
        <v>843</v>
      </c>
      <c r="BM760" s="16" t="s">
        <v>843</v>
      </c>
      <c r="BN760" s="16" t="s">
        <v>843</v>
      </c>
      <c r="BO760" s="16" t="s">
        <v>844</v>
      </c>
      <c r="BP760" s="16" t="s">
        <v>843</v>
      </c>
      <c r="BQ760" s="16" t="s">
        <v>843</v>
      </c>
      <c r="DX760" s="16" t="s">
        <v>867</v>
      </c>
      <c r="DY760" s="16" t="s">
        <v>867</v>
      </c>
      <c r="ES760" s="16" t="s">
        <v>867</v>
      </c>
      <c r="EU760" s="16" t="s">
        <v>7816</v>
      </c>
      <c r="EV760" s="16" t="s">
        <v>867</v>
      </c>
      <c r="EW760" s="16" t="s">
        <v>7826</v>
      </c>
      <c r="EX760" s="16" t="s">
        <v>843</v>
      </c>
      <c r="EY760" s="16" t="s">
        <v>844</v>
      </c>
      <c r="EZ760" s="16" t="s">
        <v>843</v>
      </c>
      <c r="FA760" s="16" t="s">
        <v>843</v>
      </c>
      <c r="FB760" s="16" t="s">
        <v>843</v>
      </c>
      <c r="FC760" s="16" t="s">
        <v>843</v>
      </c>
      <c r="FD760" s="16" t="s">
        <v>843</v>
      </c>
      <c r="FF760" s="16" t="s">
        <v>7845</v>
      </c>
      <c r="FG760" s="16" t="s">
        <v>7852</v>
      </c>
      <c r="FH760" s="16" t="s">
        <v>843</v>
      </c>
      <c r="FI760" s="16" t="s">
        <v>844</v>
      </c>
      <c r="FJ760" s="16" t="s">
        <v>843</v>
      </c>
      <c r="FK760" s="16" t="s">
        <v>843</v>
      </c>
      <c r="FL760" s="16" t="s">
        <v>843</v>
      </c>
      <c r="FM760" s="16" t="s">
        <v>843</v>
      </c>
      <c r="FN760" s="16" t="s">
        <v>843</v>
      </c>
      <c r="FO760" s="16" t="s">
        <v>843</v>
      </c>
      <c r="FP760" s="16" t="s">
        <v>843</v>
      </c>
      <c r="FQ760" s="16" t="s">
        <v>843</v>
      </c>
      <c r="HC760" s="16" t="s">
        <v>865</v>
      </c>
      <c r="JA760" s="16" t="s">
        <v>4813</v>
      </c>
      <c r="JB760" s="16" t="s">
        <v>865</v>
      </c>
      <c r="JC760" s="16" t="s">
        <v>865</v>
      </c>
      <c r="JD760" s="16" t="s">
        <v>865</v>
      </c>
      <c r="JE760" s="16" t="s">
        <v>865</v>
      </c>
      <c r="JF760" s="16" t="s">
        <v>865</v>
      </c>
      <c r="JG760" s="16" t="s">
        <v>843</v>
      </c>
      <c r="JH760" s="16" t="s">
        <v>4846</v>
      </c>
      <c r="KF760" s="16" t="s">
        <v>4411</v>
      </c>
      <c r="KI760" s="16" t="s">
        <v>4846</v>
      </c>
      <c r="KO760" s="16" t="s">
        <v>10577</v>
      </c>
      <c r="KP760" s="16" t="s">
        <v>10576</v>
      </c>
      <c r="KQ760" s="16" t="s">
        <v>8694</v>
      </c>
      <c r="KR760" s="16" t="s">
        <v>12387</v>
      </c>
      <c r="KS760" s="16" t="s">
        <v>10578</v>
      </c>
      <c r="KT760" s="16" t="s">
        <v>9148</v>
      </c>
      <c r="KU760" s="16" t="s">
        <v>844</v>
      </c>
      <c r="KV760" s="16" t="s">
        <v>9148</v>
      </c>
      <c r="KW760" s="16" t="s">
        <v>850</v>
      </c>
      <c r="KX760" s="16" t="s">
        <v>487</v>
      </c>
      <c r="KY760" s="16" t="s">
        <v>487</v>
      </c>
      <c r="KZ760" s="16" t="s">
        <v>487</v>
      </c>
      <c r="LC760" s="16" t="s">
        <v>10879</v>
      </c>
      <c r="LF760" s="16" t="s">
        <v>11654</v>
      </c>
      <c r="LI760" s="16" t="s">
        <v>11655</v>
      </c>
      <c r="LJ760" s="16" t="s">
        <v>843</v>
      </c>
      <c r="LL760" s="16" t="s">
        <v>8711</v>
      </c>
      <c r="LM760" s="16" t="s">
        <v>8741</v>
      </c>
      <c r="LO760" s="16" t="s">
        <v>843</v>
      </c>
      <c r="LP760" s="16" t="s">
        <v>1056</v>
      </c>
      <c r="LQ760" s="16" t="s">
        <v>8732</v>
      </c>
      <c r="LR760" s="16" t="s">
        <v>843</v>
      </c>
      <c r="LS760" s="16" t="s">
        <v>8732</v>
      </c>
      <c r="LT760" s="16" t="s">
        <v>843</v>
      </c>
      <c r="LU760" s="16" t="s">
        <v>844</v>
      </c>
      <c r="LV760" s="16" t="s">
        <v>844</v>
      </c>
      <c r="LW760" s="16" t="s">
        <v>1056</v>
      </c>
      <c r="LX760" s="16" t="s">
        <v>1056</v>
      </c>
      <c r="LY760" s="16" t="s">
        <v>843</v>
      </c>
      <c r="LZ760" s="16" t="s">
        <v>843</v>
      </c>
      <c r="MA760" s="16" t="s">
        <v>843</v>
      </c>
      <c r="MB760" s="16" t="s">
        <v>843</v>
      </c>
      <c r="MC760" s="16" t="s">
        <v>843</v>
      </c>
      <c r="ME760" s="16" t="s">
        <v>11656</v>
      </c>
      <c r="MF760" s="16" t="s">
        <v>8847</v>
      </c>
      <c r="MP760" s="16" t="s">
        <v>1824</v>
      </c>
      <c r="MR760" s="16" t="s">
        <v>470</v>
      </c>
      <c r="MS760" s="16" t="s">
        <v>12314</v>
      </c>
      <c r="MT760" s="16" t="s">
        <v>9009</v>
      </c>
      <c r="NC760" s="16" t="s">
        <v>487</v>
      </c>
      <c r="NE760" s="16" t="s">
        <v>486</v>
      </c>
      <c r="NG760" s="16" t="s">
        <v>1376</v>
      </c>
      <c r="NI760" s="16" t="s">
        <v>11658</v>
      </c>
      <c r="NR760" s="16" t="s">
        <v>878</v>
      </c>
      <c r="NS760" s="16" t="s">
        <v>462</v>
      </c>
      <c r="NT760" s="16" t="s">
        <v>482</v>
      </c>
      <c r="NU760" s="16">
        <v>0.79400000000000004</v>
      </c>
      <c r="NV760" s="16" t="s">
        <v>457</v>
      </c>
      <c r="NW760" s="16" t="s">
        <v>1177</v>
      </c>
      <c r="NX760" s="16" t="s">
        <v>1142</v>
      </c>
      <c r="OB760" s="16" t="s">
        <v>833</v>
      </c>
      <c r="OC760" s="16" t="s">
        <v>878</v>
      </c>
    </row>
    <row r="761" spans="1:394" x14ac:dyDescent="0.25">
      <c r="A761" s="16" t="s">
        <v>12388</v>
      </c>
      <c r="B761" s="16" t="s">
        <v>8732</v>
      </c>
      <c r="C761" s="16" t="s">
        <v>972</v>
      </c>
      <c r="D761" s="16" t="s">
        <v>844</v>
      </c>
      <c r="E761" s="16" t="s">
        <v>843</v>
      </c>
      <c r="F761" s="16" t="s">
        <v>843</v>
      </c>
      <c r="G761" s="16" t="s">
        <v>843</v>
      </c>
      <c r="H761" s="16" t="s">
        <v>843</v>
      </c>
      <c r="I761" s="16" t="s">
        <v>843</v>
      </c>
      <c r="J761" s="16" t="s">
        <v>843</v>
      </c>
      <c r="K761" s="16" t="s">
        <v>843</v>
      </c>
      <c r="L761" s="16" t="s">
        <v>843</v>
      </c>
      <c r="M761" s="16" t="s">
        <v>843</v>
      </c>
      <c r="N761" s="16" t="s">
        <v>843</v>
      </c>
      <c r="O761" s="16" t="s">
        <v>843</v>
      </c>
      <c r="Q761" s="16" t="s">
        <v>844</v>
      </c>
      <c r="R761" s="16">
        <v>19</v>
      </c>
      <c r="T761" s="16" t="s">
        <v>470</v>
      </c>
      <c r="U761" s="16" t="s">
        <v>844</v>
      </c>
      <c r="V761" s="16" t="s">
        <v>843</v>
      </c>
      <c r="W761" s="16" t="s">
        <v>844</v>
      </c>
      <c r="X761" s="16" t="s">
        <v>843</v>
      </c>
      <c r="Y761" s="16" t="s">
        <v>843</v>
      </c>
      <c r="Z761" s="16" t="s">
        <v>843</v>
      </c>
      <c r="AA761" s="16" t="s">
        <v>843</v>
      </c>
      <c r="AB761" s="16" t="s">
        <v>844</v>
      </c>
      <c r="AC761" s="16" t="s">
        <v>843</v>
      </c>
      <c r="AD761" s="16" t="s">
        <v>867</v>
      </c>
      <c r="AF761" s="16" t="s">
        <v>11659</v>
      </c>
      <c r="AG761" s="16" t="s">
        <v>11725</v>
      </c>
      <c r="AH761" s="16" t="s">
        <v>844</v>
      </c>
      <c r="AI761" s="16" t="s">
        <v>844</v>
      </c>
      <c r="AJ761" s="16" t="s">
        <v>843</v>
      </c>
      <c r="AK761" s="16" t="s">
        <v>843</v>
      </c>
      <c r="AL761" s="16" t="s">
        <v>844</v>
      </c>
      <c r="AM761" s="16" t="s">
        <v>844</v>
      </c>
      <c r="AN761" s="16" t="s">
        <v>843</v>
      </c>
      <c r="AO761" s="16" t="s">
        <v>843</v>
      </c>
      <c r="AP761" s="16" t="s">
        <v>843</v>
      </c>
      <c r="AQ761" s="16" t="s">
        <v>844</v>
      </c>
      <c r="AR761" s="16" t="s">
        <v>4433</v>
      </c>
      <c r="AS761" s="16" t="s">
        <v>843</v>
      </c>
      <c r="AT761" s="16" t="s">
        <v>843</v>
      </c>
      <c r="AU761" s="16" t="s">
        <v>843</v>
      </c>
      <c r="AV761" s="16" t="s">
        <v>843</v>
      </c>
      <c r="AW761" s="16" t="s">
        <v>843</v>
      </c>
      <c r="AX761" s="16" t="s">
        <v>843</v>
      </c>
      <c r="AY761" s="16" t="s">
        <v>844</v>
      </c>
      <c r="BF761" s="16" t="s">
        <v>844</v>
      </c>
      <c r="BH761" s="16" t="s">
        <v>7380</v>
      </c>
      <c r="BI761" s="16" t="s">
        <v>7785</v>
      </c>
      <c r="BJ761" s="16" t="s">
        <v>843</v>
      </c>
      <c r="BK761" s="16" t="s">
        <v>843</v>
      </c>
      <c r="BL761" s="16" t="s">
        <v>843</v>
      </c>
      <c r="BM761" s="16" t="s">
        <v>843</v>
      </c>
      <c r="BN761" s="16" t="s">
        <v>843</v>
      </c>
      <c r="BO761" s="16" t="s">
        <v>844</v>
      </c>
      <c r="BP761" s="16" t="s">
        <v>843</v>
      </c>
      <c r="BQ761" s="16" t="s">
        <v>843</v>
      </c>
      <c r="CC761" s="16" t="s">
        <v>867</v>
      </c>
      <c r="CD761" s="16" t="s">
        <v>6846</v>
      </c>
      <c r="CE761" s="16" t="s">
        <v>7537</v>
      </c>
      <c r="DN761" s="16" t="s">
        <v>4411</v>
      </c>
      <c r="DX761" s="16" t="s">
        <v>865</v>
      </c>
      <c r="ES761" s="16" t="s">
        <v>867</v>
      </c>
      <c r="EU761" s="16" t="s">
        <v>7810</v>
      </c>
      <c r="EV761" s="16" t="s">
        <v>865</v>
      </c>
      <c r="FT761" s="16" t="s">
        <v>865</v>
      </c>
      <c r="HC761" s="16" t="s">
        <v>865</v>
      </c>
      <c r="JA761" s="16" t="s">
        <v>4819</v>
      </c>
      <c r="JB761" s="16" t="s">
        <v>867</v>
      </c>
      <c r="JC761" s="16" t="s">
        <v>865</v>
      </c>
      <c r="JG761" s="16" t="s">
        <v>1056</v>
      </c>
      <c r="JV761" s="16">
        <v>20</v>
      </c>
      <c r="JW761" s="16" t="s">
        <v>7603</v>
      </c>
      <c r="JZ761" s="16" t="s">
        <v>2337</v>
      </c>
      <c r="KA761" s="16" t="s">
        <v>12382</v>
      </c>
      <c r="KB761" s="16" t="s">
        <v>7628</v>
      </c>
      <c r="KD761" s="16" t="s">
        <v>4917</v>
      </c>
      <c r="KE761" s="16" t="s">
        <v>7277</v>
      </c>
      <c r="KF761" s="16" t="s">
        <v>4932</v>
      </c>
      <c r="KH761" s="16" t="s">
        <v>7642</v>
      </c>
      <c r="KI761" s="16" t="s">
        <v>4837</v>
      </c>
      <c r="KO761" s="16" t="s">
        <v>10577</v>
      </c>
      <c r="KP761" s="16" t="s">
        <v>10576</v>
      </c>
      <c r="KQ761" s="16" t="s">
        <v>8694</v>
      </c>
      <c r="KR761" s="16" t="s">
        <v>12389</v>
      </c>
      <c r="KS761" s="16" t="s">
        <v>10578</v>
      </c>
      <c r="KT761" s="16" t="s">
        <v>9148</v>
      </c>
      <c r="KU761" s="16" t="s">
        <v>844</v>
      </c>
      <c r="KV761" s="16" t="s">
        <v>9148</v>
      </c>
      <c r="KW761" s="16" t="s">
        <v>851</v>
      </c>
      <c r="KY761" s="16" t="s">
        <v>486</v>
      </c>
      <c r="LC761" s="16" t="s">
        <v>10879</v>
      </c>
      <c r="LF761" s="16" t="s">
        <v>11654</v>
      </c>
      <c r="LI761" s="16" t="s">
        <v>11655</v>
      </c>
      <c r="LJ761" s="16" t="s">
        <v>831</v>
      </c>
      <c r="LK761" s="16" t="s">
        <v>831</v>
      </c>
      <c r="LL761" s="16" t="s">
        <v>8756</v>
      </c>
      <c r="LM761" s="16" t="s">
        <v>8741</v>
      </c>
      <c r="LO761" s="16" t="s">
        <v>843</v>
      </c>
      <c r="LP761" s="16" t="s">
        <v>1056</v>
      </c>
      <c r="LQ761" s="16" t="s">
        <v>8732</v>
      </c>
      <c r="LR761" s="16" t="s">
        <v>843</v>
      </c>
      <c r="LS761" s="16" t="s">
        <v>8732</v>
      </c>
      <c r="LT761" s="16" t="s">
        <v>843</v>
      </c>
      <c r="LU761" s="16" t="s">
        <v>844</v>
      </c>
      <c r="LV761" s="16" t="s">
        <v>844</v>
      </c>
      <c r="LW761" s="16" t="s">
        <v>1056</v>
      </c>
      <c r="LX761" s="16" t="s">
        <v>1056</v>
      </c>
      <c r="LY761" s="16" t="s">
        <v>843</v>
      </c>
      <c r="LZ761" s="16" t="s">
        <v>843</v>
      </c>
      <c r="MA761" s="16" t="s">
        <v>843</v>
      </c>
      <c r="MB761" s="16" t="s">
        <v>843</v>
      </c>
      <c r="MC761" s="16" t="s">
        <v>843</v>
      </c>
      <c r="ME761" s="16" t="s">
        <v>11656</v>
      </c>
      <c r="MF761" s="16" t="s">
        <v>8847</v>
      </c>
      <c r="MG761" s="16" t="s">
        <v>1834</v>
      </c>
      <c r="MH761" s="16" t="s">
        <v>11667</v>
      </c>
      <c r="MI761" s="16" t="s">
        <v>11733</v>
      </c>
      <c r="MK761" s="16" t="s">
        <v>8886</v>
      </c>
      <c r="ML761" s="16" t="s">
        <v>530</v>
      </c>
      <c r="MM761" s="16" t="s">
        <v>487</v>
      </c>
      <c r="MN761" s="16" t="s">
        <v>1798</v>
      </c>
      <c r="MO761" s="16" t="s">
        <v>1813</v>
      </c>
      <c r="MP761" s="16" t="s">
        <v>1826</v>
      </c>
      <c r="MR761" s="16" t="s">
        <v>470</v>
      </c>
      <c r="MS761" s="16" t="s">
        <v>12314</v>
      </c>
      <c r="MT761" s="16" t="s">
        <v>9009</v>
      </c>
      <c r="MU761" s="16" t="s">
        <v>817</v>
      </c>
      <c r="MV761" s="16" t="s">
        <v>487</v>
      </c>
      <c r="MW761" s="16" t="s">
        <v>1264</v>
      </c>
      <c r="MX761" s="16" t="s">
        <v>1262</v>
      </c>
      <c r="MY761" s="16" t="s">
        <v>486</v>
      </c>
      <c r="NC761" s="16" t="s">
        <v>487</v>
      </c>
      <c r="ND761" s="16" t="s">
        <v>486</v>
      </c>
      <c r="NE761" s="16" t="s">
        <v>486</v>
      </c>
      <c r="NG761" s="16" t="s">
        <v>1369</v>
      </c>
      <c r="NH761" s="16" t="s">
        <v>1913</v>
      </c>
      <c r="NI761" s="16" t="s">
        <v>11658</v>
      </c>
      <c r="NQ761" s="16" t="s">
        <v>1078</v>
      </c>
      <c r="NR761" s="16" t="s">
        <v>445</v>
      </c>
      <c r="NS761" s="16" t="s">
        <v>462</v>
      </c>
      <c r="NT761" s="16" t="s">
        <v>482</v>
      </c>
      <c r="NU761" s="16">
        <v>0.79400000000000004</v>
      </c>
      <c r="NV761" s="16" t="s">
        <v>445</v>
      </c>
      <c r="NW761" s="16" t="s">
        <v>1174</v>
      </c>
      <c r="NX761" s="16" t="s">
        <v>1142</v>
      </c>
      <c r="NZ761" s="16" t="s">
        <v>935</v>
      </c>
      <c r="OB761" s="16" t="s">
        <v>831</v>
      </c>
      <c r="OC761" s="16" t="s">
        <v>445</v>
      </c>
    </row>
    <row r="762" spans="1:394" x14ac:dyDescent="0.25">
      <c r="A762" s="16" t="s">
        <v>12390</v>
      </c>
      <c r="B762" s="16" t="s">
        <v>844</v>
      </c>
      <c r="C762" s="16" t="s">
        <v>972</v>
      </c>
      <c r="D762" s="16" t="s">
        <v>844</v>
      </c>
      <c r="E762" s="16" t="s">
        <v>843</v>
      </c>
      <c r="F762" s="16" t="s">
        <v>843</v>
      </c>
      <c r="G762" s="16" t="s">
        <v>843</v>
      </c>
      <c r="H762" s="16" t="s">
        <v>843</v>
      </c>
      <c r="I762" s="16" t="s">
        <v>843</v>
      </c>
      <c r="J762" s="16" t="s">
        <v>843</v>
      </c>
      <c r="K762" s="16" t="s">
        <v>843</v>
      </c>
      <c r="L762" s="16" t="s">
        <v>843</v>
      </c>
      <c r="M762" s="16" t="s">
        <v>843</v>
      </c>
      <c r="N762" s="16" t="s">
        <v>843</v>
      </c>
      <c r="O762" s="16" t="s">
        <v>843</v>
      </c>
      <c r="Q762" s="16" t="s">
        <v>844</v>
      </c>
      <c r="R762" s="16">
        <v>75</v>
      </c>
      <c r="T762" s="16" t="s">
        <v>470</v>
      </c>
      <c r="U762" s="16" t="s">
        <v>844</v>
      </c>
      <c r="V762" s="16" t="s">
        <v>843</v>
      </c>
      <c r="W762" s="16" t="s">
        <v>844</v>
      </c>
      <c r="X762" s="16" t="s">
        <v>843</v>
      </c>
      <c r="Y762" s="16" t="s">
        <v>843</v>
      </c>
      <c r="Z762" s="16" t="s">
        <v>843</v>
      </c>
      <c r="AA762" s="16" t="s">
        <v>843</v>
      </c>
      <c r="AB762" s="16" t="s">
        <v>843</v>
      </c>
      <c r="AC762" s="16" t="s">
        <v>843</v>
      </c>
      <c r="AD762" s="16" t="s">
        <v>867</v>
      </c>
      <c r="AF762" s="16" t="s">
        <v>11687</v>
      </c>
      <c r="AG762" s="16" t="s">
        <v>11652</v>
      </c>
      <c r="AH762" s="16" t="s">
        <v>844</v>
      </c>
      <c r="AI762" s="16" t="s">
        <v>843</v>
      </c>
      <c r="AJ762" s="16" t="s">
        <v>844</v>
      </c>
      <c r="AK762" s="16" t="s">
        <v>843</v>
      </c>
      <c r="AL762" s="16" t="s">
        <v>844</v>
      </c>
      <c r="AM762" s="16" t="s">
        <v>844</v>
      </c>
      <c r="AN762" s="16" t="s">
        <v>843</v>
      </c>
      <c r="AO762" s="16" t="s">
        <v>843</v>
      </c>
      <c r="AP762" s="16" t="s">
        <v>843</v>
      </c>
      <c r="AQ762" s="16" t="s">
        <v>844</v>
      </c>
      <c r="AR762" s="16" t="s">
        <v>4421</v>
      </c>
      <c r="AS762" s="16" t="s">
        <v>843</v>
      </c>
      <c r="AT762" s="16" t="s">
        <v>843</v>
      </c>
      <c r="AU762" s="16" t="s">
        <v>844</v>
      </c>
      <c r="AV762" s="16" t="s">
        <v>843</v>
      </c>
      <c r="AW762" s="16" t="s">
        <v>843</v>
      </c>
      <c r="AX762" s="16" t="s">
        <v>843</v>
      </c>
      <c r="AY762" s="16" t="s">
        <v>843</v>
      </c>
      <c r="BB762" s="16" t="s">
        <v>4440</v>
      </c>
      <c r="BF762" s="16" t="s">
        <v>844</v>
      </c>
      <c r="BI762" s="16" t="s">
        <v>7785</v>
      </c>
      <c r="BJ762" s="16" t="s">
        <v>843</v>
      </c>
      <c r="BK762" s="16" t="s">
        <v>843</v>
      </c>
      <c r="BL762" s="16" t="s">
        <v>843</v>
      </c>
      <c r="BM762" s="16" t="s">
        <v>843</v>
      </c>
      <c r="BN762" s="16" t="s">
        <v>843</v>
      </c>
      <c r="BO762" s="16" t="s">
        <v>844</v>
      </c>
      <c r="BP762" s="16" t="s">
        <v>843</v>
      </c>
      <c r="BQ762" s="16" t="s">
        <v>843</v>
      </c>
      <c r="DX762" s="16" t="s">
        <v>867</v>
      </c>
      <c r="DY762" s="16" t="s">
        <v>867</v>
      </c>
      <c r="ES762" s="16" t="s">
        <v>867</v>
      </c>
      <c r="EU762" s="16" t="s">
        <v>7813</v>
      </c>
      <c r="EV762" s="16" t="s">
        <v>867</v>
      </c>
      <c r="EW762" s="16" t="s">
        <v>7823</v>
      </c>
      <c r="EX762" s="16" t="s">
        <v>844</v>
      </c>
      <c r="EY762" s="16" t="s">
        <v>843</v>
      </c>
      <c r="EZ762" s="16" t="s">
        <v>843</v>
      </c>
      <c r="FA762" s="16" t="s">
        <v>843</v>
      </c>
      <c r="FB762" s="16" t="s">
        <v>843</v>
      </c>
      <c r="FC762" s="16" t="s">
        <v>843</v>
      </c>
      <c r="FD762" s="16" t="s">
        <v>843</v>
      </c>
      <c r="FF762" s="16" t="s">
        <v>7839</v>
      </c>
      <c r="HC762" s="16" t="s">
        <v>865</v>
      </c>
      <c r="JA762" s="16" t="s">
        <v>4819</v>
      </c>
      <c r="JB762" s="16" t="s">
        <v>865</v>
      </c>
      <c r="JC762" s="16" t="s">
        <v>865</v>
      </c>
      <c r="JD762" s="16" t="s">
        <v>865</v>
      </c>
      <c r="JE762" s="16" t="s">
        <v>865</v>
      </c>
      <c r="JF762" s="16" t="s">
        <v>865</v>
      </c>
      <c r="JG762" s="16" t="s">
        <v>843</v>
      </c>
      <c r="JH762" s="16" t="s">
        <v>4846</v>
      </c>
      <c r="KF762" s="16" t="s">
        <v>4926</v>
      </c>
      <c r="KI762" s="16" t="s">
        <v>4846</v>
      </c>
      <c r="KO762" s="16" t="s">
        <v>10582</v>
      </c>
      <c r="KP762" s="16" t="s">
        <v>10581</v>
      </c>
      <c r="KQ762" s="16" t="s">
        <v>8694</v>
      </c>
      <c r="KR762" s="16" t="s">
        <v>12391</v>
      </c>
      <c r="KS762" s="16" t="s">
        <v>10583</v>
      </c>
      <c r="KT762" s="16" t="s">
        <v>9148</v>
      </c>
      <c r="KU762" s="16" t="s">
        <v>844</v>
      </c>
      <c r="KV762" s="16" t="s">
        <v>9148</v>
      </c>
      <c r="KW762" s="16" t="s">
        <v>850</v>
      </c>
      <c r="KX762" s="16" t="s">
        <v>487</v>
      </c>
      <c r="KY762" s="16" t="s">
        <v>487</v>
      </c>
      <c r="KZ762" s="16" t="s">
        <v>487</v>
      </c>
      <c r="LC762" s="16" t="s">
        <v>10879</v>
      </c>
      <c r="LF762" s="16" t="s">
        <v>11654</v>
      </c>
      <c r="LI762" s="16" t="s">
        <v>11655</v>
      </c>
      <c r="LJ762" s="16" t="s">
        <v>843</v>
      </c>
      <c r="LL762" s="16" t="s">
        <v>8711</v>
      </c>
      <c r="LM762" s="16" t="s">
        <v>8741</v>
      </c>
      <c r="LO762" s="16" t="s">
        <v>1056</v>
      </c>
      <c r="LP762" s="16" t="s">
        <v>844</v>
      </c>
      <c r="LQ762" s="16" t="s">
        <v>8746</v>
      </c>
      <c r="LR762" s="16" t="s">
        <v>843</v>
      </c>
      <c r="LS762" s="16" t="s">
        <v>1056</v>
      </c>
      <c r="LT762" s="16" t="s">
        <v>843</v>
      </c>
      <c r="LU762" s="16" t="s">
        <v>844</v>
      </c>
      <c r="LV762" s="16" t="s">
        <v>844</v>
      </c>
      <c r="LW762" s="16" t="s">
        <v>844</v>
      </c>
      <c r="LX762" s="16" t="s">
        <v>844</v>
      </c>
      <c r="LY762" s="16" t="s">
        <v>843</v>
      </c>
      <c r="LZ762" s="16" t="s">
        <v>843</v>
      </c>
      <c r="MA762" s="16" t="s">
        <v>1056</v>
      </c>
      <c r="MB762" s="16" t="s">
        <v>843</v>
      </c>
      <c r="MC762" s="16" t="s">
        <v>843</v>
      </c>
      <c r="ME762" s="16" t="s">
        <v>11656</v>
      </c>
      <c r="MF762" s="16" t="s">
        <v>8847</v>
      </c>
      <c r="MO762" s="16" t="s">
        <v>1817</v>
      </c>
      <c r="MP762" s="16" t="s">
        <v>1824</v>
      </c>
      <c r="MR762" s="16" t="s">
        <v>470</v>
      </c>
      <c r="MS762" s="16" t="s">
        <v>12314</v>
      </c>
      <c r="MT762" s="16" t="s">
        <v>9023</v>
      </c>
      <c r="NC762" s="16" t="s">
        <v>487</v>
      </c>
      <c r="NE762" s="16" t="s">
        <v>486</v>
      </c>
      <c r="NG762" s="16" t="s">
        <v>1369</v>
      </c>
      <c r="NI762" s="16" t="s">
        <v>11658</v>
      </c>
      <c r="NR762" s="16" t="s">
        <v>878</v>
      </c>
      <c r="NS762" s="16" t="s">
        <v>462</v>
      </c>
      <c r="NT762" s="16" t="s">
        <v>482</v>
      </c>
      <c r="NU762" s="16">
        <v>0.79400000000000004</v>
      </c>
      <c r="NV762" s="16" t="s">
        <v>457</v>
      </c>
      <c r="NW762" s="16" t="s">
        <v>1177</v>
      </c>
      <c r="NX762" s="16" t="s">
        <v>1142</v>
      </c>
      <c r="OB762" s="16" t="s">
        <v>833</v>
      </c>
      <c r="OC762" s="16" t="s">
        <v>878</v>
      </c>
    </row>
    <row r="763" spans="1:394" x14ac:dyDescent="0.25">
      <c r="A763" s="16" t="s">
        <v>12392</v>
      </c>
      <c r="B763" s="16" t="s">
        <v>1056</v>
      </c>
      <c r="C763" s="16" t="s">
        <v>972</v>
      </c>
      <c r="D763" s="16" t="s">
        <v>844</v>
      </c>
      <c r="E763" s="16" t="s">
        <v>843</v>
      </c>
      <c r="F763" s="16" t="s">
        <v>843</v>
      </c>
      <c r="G763" s="16" t="s">
        <v>843</v>
      </c>
      <c r="H763" s="16" t="s">
        <v>843</v>
      </c>
      <c r="I763" s="16" t="s">
        <v>843</v>
      </c>
      <c r="J763" s="16" t="s">
        <v>843</v>
      </c>
      <c r="K763" s="16" t="s">
        <v>843</v>
      </c>
      <c r="L763" s="16" t="s">
        <v>843</v>
      </c>
      <c r="M763" s="16" t="s">
        <v>843</v>
      </c>
      <c r="N763" s="16" t="s">
        <v>843</v>
      </c>
      <c r="O763" s="16" t="s">
        <v>843</v>
      </c>
      <c r="Q763" s="16" t="s">
        <v>844</v>
      </c>
      <c r="R763" s="16">
        <v>52</v>
      </c>
      <c r="T763" s="16" t="s">
        <v>470</v>
      </c>
      <c r="U763" s="16" t="s">
        <v>844</v>
      </c>
      <c r="V763" s="16" t="s">
        <v>843</v>
      </c>
      <c r="W763" s="16" t="s">
        <v>844</v>
      </c>
      <c r="X763" s="16" t="s">
        <v>843</v>
      </c>
      <c r="Y763" s="16" t="s">
        <v>843</v>
      </c>
      <c r="Z763" s="16" t="s">
        <v>843</v>
      </c>
      <c r="AA763" s="16" t="s">
        <v>843</v>
      </c>
      <c r="AB763" s="16" t="s">
        <v>844</v>
      </c>
      <c r="AC763" s="16" t="s">
        <v>843</v>
      </c>
      <c r="AD763" s="16" t="s">
        <v>867</v>
      </c>
      <c r="AF763" s="16" t="s">
        <v>11687</v>
      </c>
      <c r="AG763" s="16" t="s">
        <v>11725</v>
      </c>
      <c r="AH763" s="16" t="s">
        <v>844</v>
      </c>
      <c r="AI763" s="16" t="s">
        <v>844</v>
      </c>
      <c r="AJ763" s="16" t="s">
        <v>843</v>
      </c>
      <c r="AK763" s="16" t="s">
        <v>843</v>
      </c>
      <c r="AL763" s="16" t="s">
        <v>844</v>
      </c>
      <c r="AM763" s="16" t="s">
        <v>844</v>
      </c>
      <c r="AN763" s="16" t="s">
        <v>843</v>
      </c>
      <c r="AO763" s="16" t="s">
        <v>843</v>
      </c>
      <c r="AP763" s="16" t="s">
        <v>843</v>
      </c>
      <c r="AQ763" s="16" t="s">
        <v>844</v>
      </c>
      <c r="AR763" s="16" t="s">
        <v>4433</v>
      </c>
      <c r="AS763" s="16" t="s">
        <v>843</v>
      </c>
      <c r="AT763" s="16" t="s">
        <v>843</v>
      </c>
      <c r="AU763" s="16" t="s">
        <v>843</v>
      </c>
      <c r="AV763" s="16" t="s">
        <v>843</v>
      </c>
      <c r="AW763" s="16" t="s">
        <v>843</v>
      </c>
      <c r="AX763" s="16" t="s">
        <v>843</v>
      </c>
      <c r="AY763" s="16" t="s">
        <v>844</v>
      </c>
      <c r="BF763" s="16" t="s">
        <v>844</v>
      </c>
      <c r="BH763" s="16" t="s">
        <v>7386</v>
      </c>
      <c r="BI763" s="16" t="s">
        <v>7770</v>
      </c>
      <c r="BJ763" s="16" t="s">
        <v>844</v>
      </c>
      <c r="BK763" s="16" t="s">
        <v>843</v>
      </c>
      <c r="BL763" s="16" t="s">
        <v>843</v>
      </c>
      <c r="BM763" s="16" t="s">
        <v>843</v>
      </c>
      <c r="BN763" s="16" t="s">
        <v>843</v>
      </c>
      <c r="BO763" s="16" t="s">
        <v>843</v>
      </c>
      <c r="BP763" s="16" t="s">
        <v>843</v>
      </c>
      <c r="BQ763" s="16" t="s">
        <v>843</v>
      </c>
      <c r="BR763" s="16" t="s">
        <v>7113</v>
      </c>
      <c r="BS763" s="16" t="s">
        <v>843</v>
      </c>
      <c r="BT763" s="16" t="s">
        <v>843</v>
      </c>
      <c r="BU763" s="16" t="s">
        <v>843</v>
      </c>
      <c r="BV763" s="16" t="s">
        <v>843</v>
      </c>
      <c r="BW763" s="16" t="s">
        <v>844</v>
      </c>
      <c r="BX763" s="16" t="s">
        <v>843</v>
      </c>
      <c r="BY763" s="16" t="s">
        <v>843</v>
      </c>
      <c r="BZ763" s="16" t="s">
        <v>843</v>
      </c>
      <c r="CA763" s="16" t="s">
        <v>843</v>
      </c>
      <c r="DX763" s="16" t="s">
        <v>865</v>
      </c>
      <c r="ES763" s="16" t="s">
        <v>865</v>
      </c>
      <c r="EU763" s="16" t="s">
        <v>7813</v>
      </c>
      <c r="EV763" s="16" t="s">
        <v>867</v>
      </c>
      <c r="EW763" s="16" t="s">
        <v>7823</v>
      </c>
      <c r="EX763" s="16" t="s">
        <v>844</v>
      </c>
      <c r="EY763" s="16" t="s">
        <v>843</v>
      </c>
      <c r="EZ763" s="16" t="s">
        <v>843</v>
      </c>
      <c r="FA763" s="16" t="s">
        <v>843</v>
      </c>
      <c r="FB763" s="16" t="s">
        <v>843</v>
      </c>
      <c r="FC763" s="16" t="s">
        <v>843</v>
      </c>
      <c r="FD763" s="16" t="s">
        <v>843</v>
      </c>
      <c r="FT763" s="16" t="s">
        <v>865</v>
      </c>
      <c r="HC763" s="16" t="s">
        <v>867</v>
      </c>
      <c r="HD763" s="16" t="s">
        <v>867</v>
      </c>
      <c r="HE763" s="16" t="s">
        <v>4671</v>
      </c>
      <c r="HF763" s="16" t="s">
        <v>844</v>
      </c>
      <c r="HG763" s="16" t="s">
        <v>843</v>
      </c>
      <c r="HH763" s="16" t="s">
        <v>843</v>
      </c>
      <c r="HI763" s="16" t="s">
        <v>843</v>
      </c>
      <c r="HJ763" s="16" t="s">
        <v>843</v>
      </c>
      <c r="HK763" s="16" t="s">
        <v>843</v>
      </c>
      <c r="HL763" s="16" t="s">
        <v>843</v>
      </c>
      <c r="HM763" s="16" t="s">
        <v>843</v>
      </c>
      <c r="HN763" s="16" t="s">
        <v>843</v>
      </c>
      <c r="HO763" s="16" t="s">
        <v>843</v>
      </c>
      <c r="HP763" s="16" t="s">
        <v>843</v>
      </c>
      <c r="HQ763" s="16" t="s">
        <v>843</v>
      </c>
      <c r="HR763" s="16" t="s">
        <v>843</v>
      </c>
      <c r="HS763" s="16" t="s">
        <v>843</v>
      </c>
      <c r="IZ763" s="16" t="s">
        <v>4796</v>
      </c>
      <c r="JA763" s="16" t="s">
        <v>4816</v>
      </c>
      <c r="JB763" s="16" t="s">
        <v>867</v>
      </c>
      <c r="JC763" s="16" t="s">
        <v>865</v>
      </c>
      <c r="JG763" s="16" t="s">
        <v>843</v>
      </c>
      <c r="JV763" s="16">
        <v>35</v>
      </c>
      <c r="JW763" s="16" t="s">
        <v>7603</v>
      </c>
      <c r="JY763" s="16">
        <v>6000</v>
      </c>
      <c r="JZ763" s="16" t="s">
        <v>4907</v>
      </c>
      <c r="KB763" s="16" t="s">
        <v>7616</v>
      </c>
      <c r="KD763" s="16" t="s">
        <v>4917</v>
      </c>
      <c r="KE763" s="16" t="s">
        <v>7277</v>
      </c>
      <c r="KF763" s="16" t="s">
        <v>4978</v>
      </c>
      <c r="KH763" s="16" t="s">
        <v>7642</v>
      </c>
      <c r="KI763" s="16" t="s">
        <v>4982</v>
      </c>
      <c r="KK763" s="16" t="s">
        <v>4892</v>
      </c>
      <c r="KM763" s="16" t="s">
        <v>7616</v>
      </c>
      <c r="KO763" s="16" t="s">
        <v>10582</v>
      </c>
      <c r="KP763" s="16" t="s">
        <v>10581</v>
      </c>
      <c r="KQ763" s="16" t="s">
        <v>8694</v>
      </c>
      <c r="KR763" s="16" t="s">
        <v>12393</v>
      </c>
      <c r="KS763" s="16" t="s">
        <v>10583</v>
      </c>
      <c r="KT763" s="16" t="s">
        <v>9148</v>
      </c>
      <c r="KU763" s="16" t="s">
        <v>844</v>
      </c>
      <c r="KV763" s="16" t="s">
        <v>9148</v>
      </c>
      <c r="KW763" s="16" t="s">
        <v>851</v>
      </c>
      <c r="KY763" s="16" t="s">
        <v>486</v>
      </c>
      <c r="LC763" s="16" t="s">
        <v>10879</v>
      </c>
      <c r="LF763" s="16" t="s">
        <v>11654</v>
      </c>
      <c r="LI763" s="16" t="s">
        <v>11655</v>
      </c>
      <c r="LJ763" s="16" t="s">
        <v>831</v>
      </c>
      <c r="LK763" s="16" t="s">
        <v>831</v>
      </c>
      <c r="LL763" s="16" t="s">
        <v>8756</v>
      </c>
      <c r="LM763" s="16" t="s">
        <v>8741</v>
      </c>
      <c r="LO763" s="16" t="s">
        <v>1056</v>
      </c>
      <c r="LP763" s="16" t="s">
        <v>844</v>
      </c>
      <c r="LQ763" s="16" t="s">
        <v>8746</v>
      </c>
      <c r="LR763" s="16" t="s">
        <v>843</v>
      </c>
      <c r="LS763" s="16" t="s">
        <v>1056</v>
      </c>
      <c r="LT763" s="16" t="s">
        <v>843</v>
      </c>
      <c r="LU763" s="16" t="s">
        <v>844</v>
      </c>
      <c r="LV763" s="16" t="s">
        <v>844</v>
      </c>
      <c r="LW763" s="16" t="s">
        <v>844</v>
      </c>
      <c r="LX763" s="16" t="s">
        <v>844</v>
      </c>
      <c r="LY763" s="16" t="s">
        <v>843</v>
      </c>
      <c r="LZ763" s="16" t="s">
        <v>843</v>
      </c>
      <c r="MA763" s="16" t="s">
        <v>1056</v>
      </c>
      <c r="MB763" s="16" t="s">
        <v>843</v>
      </c>
      <c r="MC763" s="16" t="s">
        <v>843</v>
      </c>
      <c r="ME763" s="16" t="s">
        <v>11656</v>
      </c>
      <c r="MF763" s="16" t="s">
        <v>8847</v>
      </c>
      <c r="MG763" s="16" t="s">
        <v>1840</v>
      </c>
      <c r="MH763" s="16" t="s">
        <v>11667</v>
      </c>
      <c r="MI763" s="16" t="s">
        <v>11733</v>
      </c>
      <c r="MJ763" s="16" t="s">
        <v>1840</v>
      </c>
      <c r="MK763" s="16" t="s">
        <v>8982</v>
      </c>
      <c r="ML763" s="16" t="s">
        <v>1786</v>
      </c>
      <c r="MM763" s="16" t="s">
        <v>487</v>
      </c>
      <c r="MN763" s="16" t="s">
        <v>1798</v>
      </c>
      <c r="MO763" s="16" t="s">
        <v>1806</v>
      </c>
      <c r="MP763" s="16" t="s">
        <v>1829</v>
      </c>
      <c r="MQ763" s="16" t="s">
        <v>1783</v>
      </c>
      <c r="MR763" s="16" t="s">
        <v>470</v>
      </c>
      <c r="MS763" s="16" t="s">
        <v>12314</v>
      </c>
      <c r="MT763" s="16" t="s">
        <v>9023</v>
      </c>
      <c r="MU763" s="16" t="s">
        <v>816</v>
      </c>
      <c r="NC763" s="16" t="s">
        <v>486</v>
      </c>
      <c r="ND763" s="16" t="s">
        <v>486</v>
      </c>
      <c r="NE763" s="16" t="s">
        <v>487</v>
      </c>
      <c r="NF763" s="16" t="s">
        <v>487</v>
      </c>
      <c r="NG763" s="16" t="s">
        <v>1380</v>
      </c>
      <c r="NH763" s="16" t="s">
        <v>1913</v>
      </c>
      <c r="NI763" s="16" t="s">
        <v>11658</v>
      </c>
      <c r="NJ763" s="16" t="s">
        <v>11820</v>
      </c>
      <c r="NK763" s="16" t="s">
        <v>10365</v>
      </c>
      <c r="NM763" s="16" t="s">
        <v>11682</v>
      </c>
      <c r="NN763" s="16" t="s">
        <v>867</v>
      </c>
      <c r="NO763" s="16" t="s">
        <v>11683</v>
      </c>
      <c r="NP763" s="16" t="s">
        <v>11684</v>
      </c>
      <c r="NR763" s="16" t="s">
        <v>451</v>
      </c>
      <c r="NS763" s="16" t="s">
        <v>462</v>
      </c>
      <c r="NT763" s="16" t="s">
        <v>482</v>
      </c>
      <c r="NU763" s="16">
        <v>0.79400000000000004</v>
      </c>
      <c r="NV763" s="16" t="s">
        <v>451</v>
      </c>
      <c r="NW763" s="16" t="s">
        <v>1175</v>
      </c>
      <c r="NX763" s="16" t="s">
        <v>1142</v>
      </c>
      <c r="OB763" s="16" t="s">
        <v>831</v>
      </c>
      <c r="OC763" s="16" t="s">
        <v>451</v>
      </c>
      <c r="OD763" s="16" t="s">
        <v>487</v>
      </c>
    </row>
    <row r="764" spans="1:394" x14ac:dyDescent="0.25">
      <c r="A764" s="16" t="s">
        <v>12394</v>
      </c>
      <c r="B764" s="16" t="s">
        <v>8732</v>
      </c>
      <c r="C764" s="16" t="s">
        <v>972</v>
      </c>
      <c r="D764" s="16" t="s">
        <v>844</v>
      </c>
      <c r="E764" s="16" t="s">
        <v>843</v>
      </c>
      <c r="F764" s="16" t="s">
        <v>843</v>
      </c>
      <c r="G764" s="16" t="s">
        <v>843</v>
      </c>
      <c r="H764" s="16" t="s">
        <v>843</v>
      </c>
      <c r="I764" s="16" t="s">
        <v>843</v>
      </c>
      <c r="J764" s="16" t="s">
        <v>843</v>
      </c>
      <c r="K764" s="16" t="s">
        <v>843</v>
      </c>
      <c r="L764" s="16" t="s">
        <v>843</v>
      </c>
      <c r="M764" s="16" t="s">
        <v>843</v>
      </c>
      <c r="N764" s="16" t="s">
        <v>843</v>
      </c>
      <c r="O764" s="16" t="s">
        <v>843</v>
      </c>
      <c r="Q764" s="16" t="s">
        <v>844</v>
      </c>
      <c r="R764" s="16">
        <v>16</v>
      </c>
      <c r="T764" s="16" t="s">
        <v>470</v>
      </c>
      <c r="U764" s="16" t="s">
        <v>844</v>
      </c>
      <c r="V764" s="16" t="s">
        <v>843</v>
      </c>
      <c r="W764" s="16" t="s">
        <v>843</v>
      </c>
      <c r="X764" s="16" t="s">
        <v>843</v>
      </c>
      <c r="Y764" s="16" t="s">
        <v>844</v>
      </c>
      <c r="Z764" s="16" t="s">
        <v>843</v>
      </c>
      <c r="AA764" s="16" t="s">
        <v>843</v>
      </c>
      <c r="AB764" s="16" t="s">
        <v>844</v>
      </c>
      <c r="AC764" s="16" t="s">
        <v>844</v>
      </c>
      <c r="AD764" s="16" t="s">
        <v>865</v>
      </c>
      <c r="AF764" s="16" t="s">
        <v>11687</v>
      </c>
      <c r="AG764" s="16" t="s">
        <v>11652</v>
      </c>
      <c r="AH764" s="16" t="s">
        <v>844</v>
      </c>
      <c r="AI764" s="16" t="s">
        <v>843</v>
      </c>
      <c r="AJ764" s="16" t="s">
        <v>844</v>
      </c>
      <c r="AK764" s="16" t="s">
        <v>843</v>
      </c>
      <c r="AL764" s="16" t="s">
        <v>844</v>
      </c>
      <c r="AM764" s="16" t="s">
        <v>844</v>
      </c>
      <c r="AN764" s="16" t="s">
        <v>843</v>
      </c>
      <c r="AO764" s="16" t="s">
        <v>843</v>
      </c>
      <c r="AP764" s="16" t="s">
        <v>843</v>
      </c>
      <c r="AQ764" s="16" t="s">
        <v>844</v>
      </c>
      <c r="AR764" s="16" t="s">
        <v>4415</v>
      </c>
      <c r="AS764" s="16" t="s">
        <v>844</v>
      </c>
      <c r="AT764" s="16" t="s">
        <v>843</v>
      </c>
      <c r="AU764" s="16" t="s">
        <v>843</v>
      </c>
      <c r="AV764" s="16" t="s">
        <v>843</v>
      </c>
      <c r="AW764" s="16" t="s">
        <v>843</v>
      </c>
      <c r="AX764" s="16" t="s">
        <v>843</v>
      </c>
      <c r="AY764" s="16" t="s">
        <v>843</v>
      </c>
      <c r="AZ764" s="16" t="s">
        <v>4437</v>
      </c>
      <c r="BF764" s="16" t="s">
        <v>844</v>
      </c>
      <c r="BH764" s="16" t="s">
        <v>7380</v>
      </c>
      <c r="BI764" s="16" t="s">
        <v>7785</v>
      </c>
      <c r="BJ764" s="16" t="s">
        <v>843</v>
      </c>
      <c r="BK764" s="16" t="s">
        <v>843</v>
      </c>
      <c r="BL764" s="16" t="s">
        <v>843</v>
      </c>
      <c r="BM764" s="16" t="s">
        <v>843</v>
      </c>
      <c r="BN764" s="16" t="s">
        <v>843</v>
      </c>
      <c r="BO764" s="16" t="s">
        <v>844</v>
      </c>
      <c r="BP764" s="16" t="s">
        <v>843</v>
      </c>
      <c r="BQ764" s="16" t="s">
        <v>843</v>
      </c>
      <c r="CC764" s="16" t="s">
        <v>865</v>
      </c>
      <c r="CF764" s="16" t="s">
        <v>7130</v>
      </c>
      <c r="CG764" s="16" t="s">
        <v>844</v>
      </c>
      <c r="CH764" s="16" t="s">
        <v>843</v>
      </c>
      <c r="CI764" s="16" t="s">
        <v>843</v>
      </c>
      <c r="CJ764" s="16" t="s">
        <v>843</v>
      </c>
      <c r="CK764" s="16" t="s">
        <v>843</v>
      </c>
      <c r="CL764" s="16" t="s">
        <v>843</v>
      </c>
      <c r="CM764" s="16" t="s">
        <v>843</v>
      </c>
      <c r="CN764" s="16" t="s">
        <v>843</v>
      </c>
      <c r="CO764" s="16" t="s">
        <v>843</v>
      </c>
      <c r="CP764" s="16" t="s">
        <v>843</v>
      </c>
      <c r="CQ764" s="16" t="s">
        <v>843</v>
      </c>
      <c r="CR764" s="16" t="s">
        <v>843</v>
      </c>
      <c r="CS764" s="16" t="s">
        <v>843</v>
      </c>
      <c r="CT764" s="16" t="s">
        <v>843</v>
      </c>
      <c r="CU764" s="16" t="s">
        <v>843</v>
      </c>
      <c r="CV764" s="16" t="s">
        <v>843</v>
      </c>
      <c r="CW764" s="16" t="s">
        <v>843</v>
      </c>
      <c r="CX764" s="16" t="s">
        <v>843</v>
      </c>
      <c r="CY764" s="16" t="s">
        <v>843</v>
      </c>
      <c r="CZ764" s="16" t="s">
        <v>843</v>
      </c>
      <c r="DA764" s="16" t="s">
        <v>843</v>
      </c>
      <c r="DB764" s="16" t="s">
        <v>843</v>
      </c>
      <c r="DC764" s="16" t="s">
        <v>843</v>
      </c>
      <c r="DD764" s="16" t="s">
        <v>843</v>
      </c>
      <c r="DE764" s="16" t="s">
        <v>843</v>
      </c>
      <c r="DF764" s="16" t="s">
        <v>843</v>
      </c>
      <c r="DG764" s="16" t="s">
        <v>843</v>
      </c>
      <c r="DH764" s="16" t="s">
        <v>843</v>
      </c>
      <c r="DI764" s="16" t="s">
        <v>843</v>
      </c>
      <c r="DJ764" s="16" t="s">
        <v>843</v>
      </c>
      <c r="DK764" s="16" t="s">
        <v>843</v>
      </c>
      <c r="DL764" s="16" t="s">
        <v>843</v>
      </c>
      <c r="DQ764" s="16" t="s">
        <v>7226</v>
      </c>
      <c r="DR764" s="16" t="s">
        <v>867</v>
      </c>
      <c r="DS764" s="16" t="s">
        <v>7321</v>
      </c>
      <c r="DX764" s="16" t="s">
        <v>865</v>
      </c>
      <c r="ES764" s="16" t="s">
        <v>865</v>
      </c>
      <c r="EU764" s="16" t="s">
        <v>7813</v>
      </c>
      <c r="EV764" s="16" t="s">
        <v>865</v>
      </c>
      <c r="FT764" s="16" t="s">
        <v>865</v>
      </c>
      <c r="HC764" s="16" t="s">
        <v>867</v>
      </c>
      <c r="HD764" s="16" t="s">
        <v>867</v>
      </c>
      <c r="HE764" s="16" t="s">
        <v>4671</v>
      </c>
      <c r="HF764" s="16" t="s">
        <v>844</v>
      </c>
      <c r="HG764" s="16" t="s">
        <v>843</v>
      </c>
      <c r="HH764" s="16" t="s">
        <v>843</v>
      </c>
      <c r="HI764" s="16" t="s">
        <v>843</v>
      </c>
      <c r="HJ764" s="16" t="s">
        <v>843</v>
      </c>
      <c r="HK764" s="16" t="s">
        <v>843</v>
      </c>
      <c r="HL764" s="16" t="s">
        <v>843</v>
      </c>
      <c r="HM764" s="16" t="s">
        <v>843</v>
      </c>
      <c r="HN764" s="16" t="s">
        <v>843</v>
      </c>
      <c r="HO764" s="16" t="s">
        <v>843</v>
      </c>
      <c r="HP764" s="16" t="s">
        <v>843</v>
      </c>
      <c r="HQ764" s="16" t="s">
        <v>843</v>
      </c>
      <c r="HR764" s="16" t="s">
        <v>843</v>
      </c>
      <c r="HS764" s="16" t="s">
        <v>843</v>
      </c>
      <c r="IZ764" s="16" t="s">
        <v>4796</v>
      </c>
      <c r="JA764" s="16" t="s">
        <v>4813</v>
      </c>
      <c r="JB764" s="16" t="s">
        <v>865</v>
      </c>
      <c r="JC764" s="16" t="s">
        <v>865</v>
      </c>
      <c r="JD764" s="16" t="s">
        <v>865</v>
      </c>
      <c r="JE764" s="16" t="s">
        <v>865</v>
      </c>
      <c r="JF764" s="16" t="s">
        <v>865</v>
      </c>
      <c r="JG764" s="16" t="s">
        <v>1056</v>
      </c>
      <c r="JH764" s="16" t="s">
        <v>7582</v>
      </c>
      <c r="JJ764" s="16" t="s">
        <v>865</v>
      </c>
      <c r="KF764" s="16" t="s">
        <v>4216</v>
      </c>
      <c r="KI764" s="16" t="s">
        <v>4837</v>
      </c>
      <c r="KO764" s="16" t="s">
        <v>10582</v>
      </c>
      <c r="KP764" s="16" t="s">
        <v>10581</v>
      </c>
      <c r="KQ764" s="16" t="s">
        <v>8694</v>
      </c>
      <c r="KR764" s="16" t="s">
        <v>12395</v>
      </c>
      <c r="KS764" s="16" t="s">
        <v>10583</v>
      </c>
      <c r="KT764" s="16" t="s">
        <v>9148</v>
      </c>
      <c r="KU764" s="16" t="s">
        <v>844</v>
      </c>
      <c r="KV764" s="16" t="s">
        <v>9148</v>
      </c>
      <c r="KW764" s="16" t="s">
        <v>851</v>
      </c>
      <c r="KY764" s="16" t="s">
        <v>486</v>
      </c>
      <c r="LA764" s="16" t="s">
        <v>11697</v>
      </c>
      <c r="LC764" s="16" t="s">
        <v>10879</v>
      </c>
      <c r="LD764" s="16" t="s">
        <v>11698</v>
      </c>
      <c r="LE764" s="16" t="s">
        <v>11693</v>
      </c>
      <c r="LF764" s="16" t="s">
        <v>11654</v>
      </c>
      <c r="LI764" s="16" t="s">
        <v>11655</v>
      </c>
      <c r="LJ764" s="16" t="s">
        <v>843</v>
      </c>
      <c r="LL764" s="16" t="s">
        <v>8711</v>
      </c>
      <c r="LM764" s="16" t="s">
        <v>8741</v>
      </c>
      <c r="LO764" s="16" t="s">
        <v>1056</v>
      </c>
      <c r="LP764" s="16" t="s">
        <v>844</v>
      </c>
      <c r="LQ764" s="16" t="s">
        <v>8746</v>
      </c>
      <c r="LR764" s="16" t="s">
        <v>843</v>
      </c>
      <c r="LS764" s="16" t="s">
        <v>1056</v>
      </c>
      <c r="LT764" s="16" t="s">
        <v>843</v>
      </c>
      <c r="LU764" s="16" t="s">
        <v>844</v>
      </c>
      <c r="LV764" s="16" t="s">
        <v>844</v>
      </c>
      <c r="LW764" s="16" t="s">
        <v>844</v>
      </c>
      <c r="LX764" s="16" t="s">
        <v>844</v>
      </c>
      <c r="LY764" s="16" t="s">
        <v>843</v>
      </c>
      <c r="LZ764" s="16" t="s">
        <v>843</v>
      </c>
      <c r="MA764" s="16" t="s">
        <v>1056</v>
      </c>
      <c r="MB764" s="16" t="s">
        <v>843</v>
      </c>
      <c r="MC764" s="16" t="s">
        <v>843</v>
      </c>
      <c r="MD764" s="16" t="s">
        <v>11699</v>
      </c>
      <c r="ME764" s="16" t="s">
        <v>11656</v>
      </c>
      <c r="MF764" s="16" t="s">
        <v>8847</v>
      </c>
      <c r="MP764" s="16" t="s">
        <v>1826</v>
      </c>
      <c r="MR764" s="16" t="s">
        <v>470</v>
      </c>
      <c r="MS764" s="16" t="s">
        <v>12314</v>
      </c>
      <c r="MT764" s="16" t="s">
        <v>9023</v>
      </c>
      <c r="MU764" s="16" t="s">
        <v>817</v>
      </c>
      <c r="MV764" s="16" t="s">
        <v>486</v>
      </c>
      <c r="MZ764" s="16" t="s">
        <v>486</v>
      </c>
      <c r="NA764" s="16" t="s">
        <v>487</v>
      </c>
      <c r="NB764" s="16" t="s">
        <v>1344</v>
      </c>
      <c r="NC764" s="16" t="s">
        <v>486</v>
      </c>
      <c r="ND764" s="16" t="s">
        <v>486</v>
      </c>
      <c r="NE764" s="16" t="s">
        <v>487</v>
      </c>
      <c r="NF764" s="16" t="s">
        <v>487</v>
      </c>
      <c r="NG764" s="16" t="s">
        <v>1376</v>
      </c>
      <c r="NI764" s="16" t="s">
        <v>11658</v>
      </c>
      <c r="NM764" s="16" t="s">
        <v>11682</v>
      </c>
      <c r="NN764" s="16" t="s">
        <v>867</v>
      </c>
      <c r="NO764" s="16" t="s">
        <v>11683</v>
      </c>
      <c r="NP764" s="16" t="s">
        <v>11684</v>
      </c>
      <c r="NQ764" s="16" t="s">
        <v>1078</v>
      </c>
      <c r="NR764" s="16" t="s">
        <v>876</v>
      </c>
      <c r="NS764" s="16" t="s">
        <v>462</v>
      </c>
      <c r="NT764" s="16" t="s">
        <v>482</v>
      </c>
      <c r="NU764" s="16">
        <v>0.79400000000000004</v>
      </c>
      <c r="NV764" s="16" t="s">
        <v>824</v>
      </c>
      <c r="NW764" s="16" t="s">
        <v>1173</v>
      </c>
      <c r="NX764" s="16" t="s">
        <v>1142</v>
      </c>
      <c r="NY764" s="16" t="s">
        <v>824</v>
      </c>
      <c r="NZ764" s="16" t="s">
        <v>932</v>
      </c>
      <c r="OA764" s="16" t="s">
        <v>486</v>
      </c>
      <c r="OB764" s="16" t="s">
        <v>833</v>
      </c>
      <c r="OC764" s="16" t="s">
        <v>876</v>
      </c>
      <c r="OD764" s="16" t="s">
        <v>487</v>
      </c>
    </row>
    <row r="765" spans="1:394" x14ac:dyDescent="0.25">
      <c r="A765" s="16" t="s">
        <v>12396</v>
      </c>
      <c r="B765" s="16" t="s">
        <v>8746</v>
      </c>
      <c r="C765" s="16" t="s">
        <v>972</v>
      </c>
      <c r="D765" s="16" t="s">
        <v>844</v>
      </c>
      <c r="E765" s="16" t="s">
        <v>843</v>
      </c>
      <c r="F765" s="16" t="s">
        <v>843</v>
      </c>
      <c r="G765" s="16" t="s">
        <v>843</v>
      </c>
      <c r="H765" s="16" t="s">
        <v>843</v>
      </c>
      <c r="I765" s="16" t="s">
        <v>843</v>
      </c>
      <c r="J765" s="16" t="s">
        <v>843</v>
      </c>
      <c r="K765" s="16" t="s">
        <v>843</v>
      </c>
      <c r="L765" s="16" t="s">
        <v>843</v>
      </c>
      <c r="M765" s="16" t="s">
        <v>843</v>
      </c>
      <c r="N765" s="16" t="s">
        <v>843</v>
      </c>
      <c r="O765" s="16" t="s">
        <v>843</v>
      </c>
      <c r="Q765" s="16" t="s">
        <v>844</v>
      </c>
      <c r="R765" s="16">
        <v>14</v>
      </c>
      <c r="T765" s="16" t="s">
        <v>470</v>
      </c>
      <c r="U765" s="16" t="s">
        <v>844</v>
      </c>
      <c r="V765" s="16" t="s">
        <v>843</v>
      </c>
      <c r="W765" s="16" t="s">
        <v>843</v>
      </c>
      <c r="X765" s="16" t="s">
        <v>843</v>
      </c>
      <c r="Y765" s="16" t="s">
        <v>844</v>
      </c>
      <c r="Z765" s="16" t="s">
        <v>843</v>
      </c>
      <c r="AA765" s="16" t="s">
        <v>843</v>
      </c>
      <c r="AB765" s="16" t="s">
        <v>844</v>
      </c>
      <c r="AC765" s="16" t="s">
        <v>844</v>
      </c>
      <c r="AF765" s="16" t="s">
        <v>11687</v>
      </c>
      <c r="AG765" s="16" t="s">
        <v>11691</v>
      </c>
      <c r="AH765" s="16" t="s">
        <v>844</v>
      </c>
      <c r="AI765" s="16" t="s">
        <v>843</v>
      </c>
      <c r="AJ765" s="16" t="s">
        <v>843</v>
      </c>
      <c r="AK765" s="16" t="s">
        <v>843</v>
      </c>
      <c r="AL765" s="16" t="s">
        <v>844</v>
      </c>
      <c r="AM765" s="16" t="s">
        <v>844</v>
      </c>
      <c r="AN765" s="16" t="s">
        <v>843</v>
      </c>
      <c r="AO765" s="16" t="s">
        <v>843</v>
      </c>
      <c r="AP765" s="16" t="s">
        <v>843</v>
      </c>
      <c r="AQ765" s="16" t="s">
        <v>844</v>
      </c>
      <c r="AR765" s="16" t="s">
        <v>4415</v>
      </c>
      <c r="AS765" s="16" t="s">
        <v>844</v>
      </c>
      <c r="AT765" s="16" t="s">
        <v>843</v>
      </c>
      <c r="AU765" s="16" t="s">
        <v>843</v>
      </c>
      <c r="AV765" s="16" t="s">
        <v>843</v>
      </c>
      <c r="AW765" s="16" t="s">
        <v>843</v>
      </c>
      <c r="AX765" s="16" t="s">
        <v>843</v>
      </c>
      <c r="AY765" s="16" t="s">
        <v>843</v>
      </c>
      <c r="AZ765" s="16" t="s">
        <v>4437</v>
      </c>
      <c r="BF765" s="16" t="s">
        <v>844</v>
      </c>
      <c r="BH765" s="16" t="s">
        <v>7380</v>
      </c>
      <c r="BI765" s="16" t="s">
        <v>7785</v>
      </c>
      <c r="BJ765" s="16" t="s">
        <v>843</v>
      </c>
      <c r="BK765" s="16" t="s">
        <v>843</v>
      </c>
      <c r="BL765" s="16" t="s">
        <v>843</v>
      </c>
      <c r="BM765" s="16" t="s">
        <v>843</v>
      </c>
      <c r="BN765" s="16" t="s">
        <v>843</v>
      </c>
      <c r="BO765" s="16" t="s">
        <v>844</v>
      </c>
      <c r="BP765" s="16" t="s">
        <v>843</v>
      </c>
      <c r="BQ765" s="16" t="s">
        <v>843</v>
      </c>
      <c r="CC765" s="16" t="s">
        <v>865</v>
      </c>
      <c r="CF765" s="16" t="s">
        <v>7130</v>
      </c>
      <c r="CG765" s="16" t="s">
        <v>844</v>
      </c>
      <c r="CH765" s="16" t="s">
        <v>843</v>
      </c>
      <c r="CI765" s="16" t="s">
        <v>843</v>
      </c>
      <c r="CJ765" s="16" t="s">
        <v>843</v>
      </c>
      <c r="CK765" s="16" t="s">
        <v>843</v>
      </c>
      <c r="CL765" s="16" t="s">
        <v>843</v>
      </c>
      <c r="CM765" s="16" t="s">
        <v>843</v>
      </c>
      <c r="CN765" s="16" t="s">
        <v>843</v>
      </c>
      <c r="CO765" s="16" t="s">
        <v>843</v>
      </c>
      <c r="CP765" s="16" t="s">
        <v>843</v>
      </c>
      <c r="CQ765" s="16" t="s">
        <v>843</v>
      </c>
      <c r="CR765" s="16" t="s">
        <v>843</v>
      </c>
      <c r="CS765" s="16" t="s">
        <v>843</v>
      </c>
      <c r="CT765" s="16" t="s">
        <v>843</v>
      </c>
      <c r="CU765" s="16" t="s">
        <v>843</v>
      </c>
      <c r="CV765" s="16" t="s">
        <v>843</v>
      </c>
      <c r="CW765" s="16" t="s">
        <v>843</v>
      </c>
      <c r="CX765" s="16" t="s">
        <v>843</v>
      </c>
      <c r="CY765" s="16" t="s">
        <v>843</v>
      </c>
      <c r="CZ765" s="16" t="s">
        <v>843</v>
      </c>
      <c r="DA765" s="16" t="s">
        <v>843</v>
      </c>
      <c r="DB765" s="16" t="s">
        <v>843</v>
      </c>
      <c r="DC765" s="16" t="s">
        <v>843</v>
      </c>
      <c r="DD765" s="16" t="s">
        <v>843</v>
      </c>
      <c r="DE765" s="16" t="s">
        <v>843</v>
      </c>
      <c r="DF765" s="16" t="s">
        <v>843</v>
      </c>
      <c r="DG765" s="16" t="s">
        <v>843</v>
      </c>
      <c r="DH765" s="16" t="s">
        <v>843</v>
      </c>
      <c r="DI765" s="16" t="s">
        <v>843</v>
      </c>
      <c r="DJ765" s="16" t="s">
        <v>843</v>
      </c>
      <c r="DK765" s="16" t="s">
        <v>843</v>
      </c>
      <c r="DL765" s="16" t="s">
        <v>843</v>
      </c>
      <c r="DQ765" s="16" t="s">
        <v>7226</v>
      </c>
      <c r="DR765" s="16" t="s">
        <v>867</v>
      </c>
      <c r="DS765" s="16" t="s">
        <v>7321</v>
      </c>
      <c r="DX765" s="16" t="s">
        <v>865</v>
      </c>
      <c r="ES765" s="16" t="s">
        <v>865</v>
      </c>
      <c r="EU765" s="16" t="s">
        <v>7810</v>
      </c>
      <c r="EV765" s="16" t="s">
        <v>865</v>
      </c>
      <c r="FT765" s="16" t="s">
        <v>865</v>
      </c>
      <c r="HC765" s="16" t="s">
        <v>865</v>
      </c>
      <c r="KO765" s="16" t="s">
        <v>10582</v>
      </c>
      <c r="KP765" s="16" t="s">
        <v>10581</v>
      </c>
      <c r="KQ765" s="16" t="s">
        <v>8694</v>
      </c>
      <c r="KR765" s="16" t="s">
        <v>12397</v>
      </c>
      <c r="KS765" s="16" t="s">
        <v>10583</v>
      </c>
      <c r="KT765" s="16" t="s">
        <v>9148</v>
      </c>
      <c r="KU765" s="16" t="s">
        <v>844</v>
      </c>
      <c r="KV765" s="16" t="s">
        <v>9148</v>
      </c>
      <c r="KW765" s="16" t="s">
        <v>851</v>
      </c>
      <c r="KY765" s="16" t="s">
        <v>486</v>
      </c>
      <c r="LA765" s="16" t="s">
        <v>11697</v>
      </c>
      <c r="LC765" s="16" t="s">
        <v>10879</v>
      </c>
      <c r="LD765" s="16" t="s">
        <v>11698</v>
      </c>
      <c r="LE765" s="16" t="s">
        <v>11693</v>
      </c>
      <c r="LF765" s="16" t="s">
        <v>11654</v>
      </c>
      <c r="LI765" s="16" t="s">
        <v>11655</v>
      </c>
      <c r="LM765" s="16" t="s">
        <v>8741</v>
      </c>
      <c r="LO765" s="16" t="s">
        <v>1056</v>
      </c>
      <c r="LP765" s="16" t="s">
        <v>844</v>
      </c>
      <c r="LQ765" s="16" t="s">
        <v>8746</v>
      </c>
      <c r="LR765" s="16" t="s">
        <v>843</v>
      </c>
      <c r="LS765" s="16" t="s">
        <v>1056</v>
      </c>
      <c r="LT765" s="16" t="s">
        <v>843</v>
      </c>
      <c r="LU765" s="16" t="s">
        <v>844</v>
      </c>
      <c r="LV765" s="16" t="s">
        <v>844</v>
      </c>
      <c r="LW765" s="16" t="s">
        <v>844</v>
      </c>
      <c r="LX765" s="16" t="s">
        <v>844</v>
      </c>
      <c r="LY765" s="16" t="s">
        <v>843</v>
      </c>
      <c r="LZ765" s="16" t="s">
        <v>843</v>
      </c>
      <c r="MA765" s="16" t="s">
        <v>1056</v>
      </c>
      <c r="MB765" s="16" t="s">
        <v>843</v>
      </c>
      <c r="MC765" s="16" t="s">
        <v>843</v>
      </c>
      <c r="MD765" s="16" t="s">
        <v>11699</v>
      </c>
      <c r="ME765" s="16" t="s">
        <v>11677</v>
      </c>
      <c r="MF765" s="16" t="s">
        <v>8847</v>
      </c>
      <c r="MR765" s="16" t="s">
        <v>470</v>
      </c>
      <c r="MS765" s="16" t="s">
        <v>12314</v>
      </c>
      <c r="MT765" s="16" t="s">
        <v>9023</v>
      </c>
      <c r="MU765" s="16" t="s">
        <v>817</v>
      </c>
      <c r="MV765" s="16" t="s">
        <v>486</v>
      </c>
      <c r="MZ765" s="16" t="s">
        <v>486</v>
      </c>
      <c r="NA765" s="16" t="s">
        <v>487</v>
      </c>
      <c r="NB765" s="16" t="s">
        <v>1344</v>
      </c>
      <c r="NC765" s="16" t="s">
        <v>486</v>
      </c>
      <c r="ND765" s="16" t="s">
        <v>486</v>
      </c>
      <c r="NE765" s="16" t="s">
        <v>486</v>
      </c>
      <c r="NI765" s="16" t="s">
        <v>11658</v>
      </c>
      <c r="NL765" s="16" t="s">
        <v>843</v>
      </c>
      <c r="NS765" s="16" t="s">
        <v>462</v>
      </c>
      <c r="NT765" s="16" t="s">
        <v>482</v>
      </c>
      <c r="NU765" s="16">
        <v>0.79400000000000004</v>
      </c>
      <c r="NV765" s="16" t="s">
        <v>824</v>
      </c>
      <c r="NW765" s="16" t="s">
        <v>1173</v>
      </c>
      <c r="NX765" s="16" t="s">
        <v>1142</v>
      </c>
      <c r="NY765" s="16" t="s">
        <v>824</v>
      </c>
      <c r="NZ765" s="16" t="s">
        <v>929</v>
      </c>
      <c r="OA765" s="16" t="s">
        <v>486</v>
      </c>
    </row>
    <row r="766" spans="1:394" x14ac:dyDescent="0.25">
      <c r="A766" s="16" t="s">
        <v>12398</v>
      </c>
      <c r="B766" s="16" t="s">
        <v>844</v>
      </c>
      <c r="C766" s="16" t="s">
        <v>972</v>
      </c>
      <c r="D766" s="16" t="s">
        <v>844</v>
      </c>
      <c r="E766" s="16" t="s">
        <v>843</v>
      </c>
      <c r="F766" s="16" t="s">
        <v>843</v>
      </c>
      <c r="G766" s="16" t="s">
        <v>843</v>
      </c>
      <c r="H766" s="16" t="s">
        <v>843</v>
      </c>
      <c r="I766" s="16" t="s">
        <v>843</v>
      </c>
      <c r="J766" s="16" t="s">
        <v>843</v>
      </c>
      <c r="K766" s="16" t="s">
        <v>843</v>
      </c>
      <c r="L766" s="16" t="s">
        <v>843</v>
      </c>
      <c r="M766" s="16" t="s">
        <v>843</v>
      </c>
      <c r="N766" s="16" t="s">
        <v>843</v>
      </c>
      <c r="O766" s="16" t="s">
        <v>843</v>
      </c>
      <c r="Q766" s="16" t="s">
        <v>844</v>
      </c>
      <c r="R766" s="16">
        <v>19</v>
      </c>
      <c r="T766" s="16" t="s">
        <v>474</v>
      </c>
      <c r="U766" s="16" t="s">
        <v>843</v>
      </c>
      <c r="V766" s="16" t="s">
        <v>844</v>
      </c>
      <c r="W766" s="16" t="s">
        <v>843</v>
      </c>
      <c r="X766" s="16" t="s">
        <v>844</v>
      </c>
      <c r="Y766" s="16" t="s">
        <v>843</v>
      </c>
      <c r="Z766" s="16" t="s">
        <v>843</v>
      </c>
      <c r="AA766" s="16" t="s">
        <v>843</v>
      </c>
      <c r="AB766" s="16" t="s">
        <v>843</v>
      </c>
      <c r="AC766" s="16" t="s">
        <v>843</v>
      </c>
      <c r="AD766" s="16" t="s">
        <v>867</v>
      </c>
      <c r="AF766" s="16" t="s">
        <v>11673</v>
      </c>
      <c r="AG766" s="16" t="s">
        <v>11725</v>
      </c>
      <c r="AH766" s="16" t="s">
        <v>844</v>
      </c>
      <c r="AI766" s="16" t="s">
        <v>844</v>
      </c>
      <c r="AJ766" s="16" t="s">
        <v>843</v>
      </c>
      <c r="AK766" s="16" t="s">
        <v>843</v>
      </c>
      <c r="AL766" s="16" t="s">
        <v>844</v>
      </c>
      <c r="AM766" s="16" t="s">
        <v>844</v>
      </c>
      <c r="AN766" s="16" t="s">
        <v>843</v>
      </c>
      <c r="AO766" s="16" t="s">
        <v>843</v>
      </c>
      <c r="AP766" s="16" t="s">
        <v>843</v>
      </c>
      <c r="AQ766" s="16" t="s">
        <v>844</v>
      </c>
      <c r="AR766" s="16" t="s">
        <v>4433</v>
      </c>
      <c r="AS766" s="16" t="s">
        <v>843</v>
      </c>
      <c r="AT766" s="16" t="s">
        <v>843</v>
      </c>
      <c r="AU766" s="16" t="s">
        <v>843</v>
      </c>
      <c r="AV766" s="16" t="s">
        <v>843</v>
      </c>
      <c r="AW766" s="16" t="s">
        <v>843</v>
      </c>
      <c r="AX766" s="16" t="s">
        <v>843</v>
      </c>
      <c r="AY766" s="16" t="s">
        <v>844</v>
      </c>
      <c r="BF766" s="16" t="s">
        <v>844</v>
      </c>
      <c r="BH766" s="16" t="s">
        <v>7380</v>
      </c>
      <c r="BI766" s="16" t="s">
        <v>7785</v>
      </c>
      <c r="BJ766" s="16" t="s">
        <v>843</v>
      </c>
      <c r="BK766" s="16" t="s">
        <v>843</v>
      </c>
      <c r="BL766" s="16" t="s">
        <v>843</v>
      </c>
      <c r="BM766" s="16" t="s">
        <v>843</v>
      </c>
      <c r="BN766" s="16" t="s">
        <v>843</v>
      </c>
      <c r="BO766" s="16" t="s">
        <v>844</v>
      </c>
      <c r="BP766" s="16" t="s">
        <v>843</v>
      </c>
      <c r="BQ766" s="16" t="s">
        <v>843</v>
      </c>
      <c r="CC766" s="16" t="s">
        <v>867</v>
      </c>
      <c r="CD766" s="16" t="s">
        <v>6843</v>
      </c>
      <c r="CE766" s="16" t="s">
        <v>7537</v>
      </c>
      <c r="DN766" s="16" t="s">
        <v>4411</v>
      </c>
      <c r="DX766" s="16" t="s">
        <v>865</v>
      </c>
      <c r="ES766" s="16" t="s">
        <v>865</v>
      </c>
      <c r="EU766" s="16" t="s">
        <v>7810</v>
      </c>
      <c r="EV766" s="16" t="s">
        <v>865</v>
      </c>
      <c r="HC766" s="16" t="s">
        <v>865</v>
      </c>
      <c r="JA766" s="16" t="s">
        <v>4813</v>
      </c>
      <c r="JB766" s="16" t="s">
        <v>865</v>
      </c>
      <c r="JC766" s="16" t="s">
        <v>865</v>
      </c>
      <c r="JD766" s="16" t="s">
        <v>865</v>
      </c>
      <c r="JE766" s="16" t="s">
        <v>865</v>
      </c>
      <c r="JF766" s="16" t="s">
        <v>865</v>
      </c>
      <c r="JG766" s="16" t="s">
        <v>1056</v>
      </c>
      <c r="JH766" s="16" t="s">
        <v>7582</v>
      </c>
      <c r="JJ766" s="16" t="s">
        <v>864</v>
      </c>
      <c r="KF766" s="16" t="s">
        <v>4965</v>
      </c>
      <c r="KI766" s="16" t="s">
        <v>4837</v>
      </c>
      <c r="KO766" s="16" t="s">
        <v>10588</v>
      </c>
      <c r="KP766" s="16" t="s">
        <v>10587</v>
      </c>
      <c r="KQ766" s="16" t="s">
        <v>8694</v>
      </c>
      <c r="KR766" s="16" t="s">
        <v>12399</v>
      </c>
      <c r="KS766" s="16" t="s">
        <v>10589</v>
      </c>
      <c r="KT766" s="16" t="s">
        <v>9148</v>
      </c>
      <c r="KU766" s="16" t="s">
        <v>844</v>
      </c>
      <c r="KV766" s="16" t="s">
        <v>9148</v>
      </c>
      <c r="KW766" s="16" t="s">
        <v>851</v>
      </c>
      <c r="KY766" s="16" t="s">
        <v>486</v>
      </c>
      <c r="LC766" s="16" t="s">
        <v>10879</v>
      </c>
      <c r="LF766" s="16" t="s">
        <v>11654</v>
      </c>
      <c r="LI766" s="16" t="s">
        <v>11655</v>
      </c>
      <c r="LJ766" s="16" t="s">
        <v>843</v>
      </c>
      <c r="LL766" s="16" t="s">
        <v>8711</v>
      </c>
      <c r="LM766" s="16" t="s">
        <v>8741</v>
      </c>
      <c r="LO766" s="16" t="s">
        <v>843</v>
      </c>
      <c r="LP766" s="16" t="s">
        <v>1056</v>
      </c>
      <c r="LQ766" s="16" t="s">
        <v>844</v>
      </c>
      <c r="LR766" s="16" t="s">
        <v>844</v>
      </c>
      <c r="LS766" s="16" t="s">
        <v>844</v>
      </c>
      <c r="LT766" s="16" t="s">
        <v>844</v>
      </c>
      <c r="LU766" s="16" t="s">
        <v>843</v>
      </c>
      <c r="LV766" s="16" t="s">
        <v>843</v>
      </c>
      <c r="LW766" s="16" t="s">
        <v>843</v>
      </c>
      <c r="LX766" s="16" t="s">
        <v>844</v>
      </c>
      <c r="LY766" s="16" t="s">
        <v>843</v>
      </c>
      <c r="LZ766" s="16" t="s">
        <v>843</v>
      </c>
      <c r="MA766" s="16" t="s">
        <v>843</v>
      </c>
      <c r="MB766" s="16" t="s">
        <v>843</v>
      </c>
      <c r="MC766" s="16" t="s">
        <v>843</v>
      </c>
      <c r="ME766" s="16" t="s">
        <v>11656</v>
      </c>
      <c r="MF766" s="16" t="s">
        <v>8847</v>
      </c>
      <c r="MO766" s="16" t="s">
        <v>1812</v>
      </c>
      <c r="MP766" s="16" t="s">
        <v>1826</v>
      </c>
      <c r="MR766" s="16" t="s">
        <v>474</v>
      </c>
      <c r="MS766" s="16" t="s">
        <v>12314</v>
      </c>
      <c r="MT766" s="16" t="s">
        <v>9015</v>
      </c>
      <c r="MU766" s="16" t="s">
        <v>817</v>
      </c>
      <c r="MV766" s="16" t="s">
        <v>487</v>
      </c>
      <c r="MW766" s="16" t="s">
        <v>1267</v>
      </c>
      <c r="MX766" s="16" t="s">
        <v>1262</v>
      </c>
      <c r="MY766" s="16" t="s">
        <v>486</v>
      </c>
      <c r="NC766" s="16" t="s">
        <v>486</v>
      </c>
      <c r="NE766" s="16" t="s">
        <v>486</v>
      </c>
      <c r="NG766" s="16" t="s">
        <v>1376</v>
      </c>
      <c r="NI766" s="16" t="s">
        <v>11658</v>
      </c>
      <c r="NQ766" s="16" t="s">
        <v>1078</v>
      </c>
      <c r="NR766" s="16" t="s">
        <v>445</v>
      </c>
      <c r="NS766" s="16" t="s">
        <v>462</v>
      </c>
      <c r="NT766" s="16" t="s">
        <v>482</v>
      </c>
      <c r="NU766" s="16">
        <v>0.79400000000000004</v>
      </c>
      <c r="NV766" s="16" t="s">
        <v>445</v>
      </c>
      <c r="NW766" s="16" t="s">
        <v>1180</v>
      </c>
      <c r="NX766" s="16" t="s">
        <v>1142</v>
      </c>
      <c r="NZ766" s="16" t="s">
        <v>935</v>
      </c>
      <c r="OB766" s="16" t="s">
        <v>833</v>
      </c>
      <c r="OC766" s="16" t="s">
        <v>445</v>
      </c>
    </row>
    <row r="767" spans="1:394" x14ac:dyDescent="0.25">
      <c r="A767" s="16" t="s">
        <v>12400</v>
      </c>
      <c r="B767" s="16" t="s">
        <v>1056</v>
      </c>
      <c r="C767" s="16" t="s">
        <v>973</v>
      </c>
      <c r="D767" s="16" t="s">
        <v>844</v>
      </c>
      <c r="E767" s="16" t="s">
        <v>843</v>
      </c>
      <c r="F767" s="16" t="s">
        <v>843</v>
      </c>
      <c r="G767" s="16" t="s">
        <v>843</v>
      </c>
      <c r="H767" s="16" t="s">
        <v>843</v>
      </c>
      <c r="I767" s="16" t="s">
        <v>844</v>
      </c>
      <c r="J767" s="16" t="s">
        <v>843</v>
      </c>
      <c r="K767" s="16" t="s">
        <v>843</v>
      </c>
      <c r="L767" s="16" t="s">
        <v>843</v>
      </c>
      <c r="M767" s="16" t="s">
        <v>843</v>
      </c>
      <c r="N767" s="16" t="s">
        <v>843</v>
      </c>
      <c r="O767" s="16" t="s">
        <v>843</v>
      </c>
      <c r="Q767" s="16" t="s">
        <v>843</v>
      </c>
      <c r="R767" s="16">
        <v>46</v>
      </c>
      <c r="T767" s="16" t="s">
        <v>470</v>
      </c>
      <c r="U767" s="16" t="s">
        <v>844</v>
      </c>
      <c r="V767" s="16" t="s">
        <v>843</v>
      </c>
      <c r="W767" s="16" t="s">
        <v>844</v>
      </c>
      <c r="X767" s="16" t="s">
        <v>843</v>
      </c>
      <c r="Y767" s="16" t="s">
        <v>843</v>
      </c>
      <c r="Z767" s="16" t="s">
        <v>843</v>
      </c>
      <c r="AA767" s="16" t="s">
        <v>843</v>
      </c>
      <c r="AB767" s="16" t="s">
        <v>844</v>
      </c>
      <c r="AC767" s="16" t="s">
        <v>843</v>
      </c>
      <c r="AD767" s="16" t="s">
        <v>867</v>
      </c>
      <c r="BF767" s="16" t="s">
        <v>843</v>
      </c>
      <c r="JB767" s="16" t="s">
        <v>867</v>
      </c>
      <c r="JC767" s="16" t="s">
        <v>865</v>
      </c>
      <c r="JG767" s="16" t="s">
        <v>843</v>
      </c>
      <c r="KO767" s="16" t="s">
        <v>10588</v>
      </c>
      <c r="KP767" s="16" t="s">
        <v>10587</v>
      </c>
      <c r="KQ767" s="16" t="s">
        <v>8694</v>
      </c>
      <c r="KR767" s="16" t="s">
        <v>12401</v>
      </c>
      <c r="KS767" s="16" t="s">
        <v>10589</v>
      </c>
      <c r="KT767" s="16" t="s">
        <v>9148</v>
      </c>
      <c r="KU767" s="16" t="s">
        <v>844</v>
      </c>
      <c r="KV767" s="16" t="s">
        <v>9148</v>
      </c>
      <c r="LC767" s="16" t="s">
        <v>10879</v>
      </c>
      <c r="LF767" s="16" t="s">
        <v>11654</v>
      </c>
      <c r="LJ767" s="16" t="s">
        <v>831</v>
      </c>
      <c r="LK767" s="16" t="s">
        <v>831</v>
      </c>
      <c r="LL767" s="16" t="s">
        <v>8756</v>
      </c>
      <c r="LM767" s="16" t="s">
        <v>8741</v>
      </c>
      <c r="LO767" s="16" t="s">
        <v>843</v>
      </c>
      <c r="LP767" s="16" t="s">
        <v>1056</v>
      </c>
      <c r="LQ767" s="16" t="s">
        <v>844</v>
      </c>
      <c r="LR767" s="16" t="s">
        <v>844</v>
      </c>
      <c r="LS767" s="16" t="s">
        <v>844</v>
      </c>
      <c r="LT767" s="16" t="s">
        <v>844</v>
      </c>
      <c r="LU767" s="16" t="s">
        <v>843</v>
      </c>
      <c r="LV767" s="16" t="s">
        <v>843</v>
      </c>
      <c r="LW767" s="16" t="s">
        <v>843</v>
      </c>
      <c r="LX767" s="16" t="s">
        <v>844</v>
      </c>
      <c r="LY767" s="16" t="s">
        <v>843</v>
      </c>
      <c r="LZ767" s="16" t="s">
        <v>843</v>
      </c>
      <c r="MA767" s="16" t="s">
        <v>843</v>
      </c>
      <c r="MB767" s="16" t="s">
        <v>843</v>
      </c>
      <c r="MC767" s="16" t="s">
        <v>843</v>
      </c>
      <c r="ME767" s="16" t="s">
        <v>11656</v>
      </c>
      <c r="MF767" s="16" t="s">
        <v>8847</v>
      </c>
      <c r="MR767" s="16" t="s">
        <v>470</v>
      </c>
      <c r="MS767" s="16" t="s">
        <v>12314</v>
      </c>
      <c r="NI767" s="16" t="s">
        <v>11658</v>
      </c>
      <c r="NR767" s="16" t="s">
        <v>451</v>
      </c>
      <c r="NS767" s="16" t="s">
        <v>462</v>
      </c>
      <c r="NT767" s="16" t="s">
        <v>482</v>
      </c>
      <c r="NU767" s="16">
        <v>0.79400000000000004</v>
      </c>
      <c r="NV767" s="16" t="s">
        <v>451</v>
      </c>
      <c r="NW767" s="16" t="s">
        <v>1175</v>
      </c>
      <c r="NX767" s="16" t="s">
        <v>1142</v>
      </c>
      <c r="OB767" s="16" t="s">
        <v>831</v>
      </c>
      <c r="OC767" s="16" t="s">
        <v>451</v>
      </c>
    </row>
    <row r="768" spans="1:394" x14ac:dyDescent="0.25">
      <c r="A768" s="16" t="s">
        <v>12402</v>
      </c>
      <c r="B768" s="16" t="s">
        <v>844</v>
      </c>
      <c r="C768" s="16" t="s">
        <v>972</v>
      </c>
      <c r="D768" s="16" t="s">
        <v>844</v>
      </c>
      <c r="E768" s="16" t="s">
        <v>843</v>
      </c>
      <c r="F768" s="16" t="s">
        <v>843</v>
      </c>
      <c r="G768" s="16" t="s">
        <v>843</v>
      </c>
      <c r="H768" s="16" t="s">
        <v>843</v>
      </c>
      <c r="I768" s="16" t="s">
        <v>843</v>
      </c>
      <c r="J768" s="16" t="s">
        <v>843</v>
      </c>
      <c r="K768" s="16" t="s">
        <v>843</v>
      </c>
      <c r="L768" s="16" t="s">
        <v>843</v>
      </c>
      <c r="M768" s="16" t="s">
        <v>843</v>
      </c>
      <c r="N768" s="16" t="s">
        <v>843</v>
      </c>
      <c r="O768" s="16" t="s">
        <v>843</v>
      </c>
      <c r="Q768" s="16" t="s">
        <v>844</v>
      </c>
      <c r="R768" s="16">
        <v>22</v>
      </c>
      <c r="T768" s="16" t="s">
        <v>470</v>
      </c>
      <c r="U768" s="16" t="s">
        <v>844</v>
      </c>
      <c r="V768" s="16" t="s">
        <v>843</v>
      </c>
      <c r="W768" s="16" t="s">
        <v>844</v>
      </c>
      <c r="X768" s="16" t="s">
        <v>843</v>
      </c>
      <c r="Y768" s="16" t="s">
        <v>843</v>
      </c>
      <c r="Z768" s="16" t="s">
        <v>843</v>
      </c>
      <c r="AA768" s="16" t="s">
        <v>843</v>
      </c>
      <c r="AB768" s="16" t="s">
        <v>844</v>
      </c>
      <c r="AC768" s="16" t="s">
        <v>843</v>
      </c>
      <c r="AD768" s="16" t="s">
        <v>867</v>
      </c>
      <c r="AF768" s="16" t="s">
        <v>11746</v>
      </c>
      <c r="AG768" s="16" t="s">
        <v>11725</v>
      </c>
      <c r="AH768" s="16" t="s">
        <v>844</v>
      </c>
      <c r="AI768" s="16" t="s">
        <v>844</v>
      </c>
      <c r="AJ768" s="16" t="s">
        <v>843</v>
      </c>
      <c r="AK768" s="16" t="s">
        <v>843</v>
      </c>
      <c r="AL768" s="16" t="s">
        <v>844</v>
      </c>
      <c r="AM768" s="16" t="s">
        <v>844</v>
      </c>
      <c r="AN768" s="16" t="s">
        <v>843</v>
      </c>
      <c r="AO768" s="16" t="s">
        <v>843</v>
      </c>
      <c r="AP768" s="16" t="s">
        <v>843</v>
      </c>
      <c r="AQ768" s="16" t="s">
        <v>844</v>
      </c>
      <c r="AR768" s="16" t="s">
        <v>4433</v>
      </c>
      <c r="AS768" s="16" t="s">
        <v>843</v>
      </c>
      <c r="AT768" s="16" t="s">
        <v>843</v>
      </c>
      <c r="AU768" s="16" t="s">
        <v>843</v>
      </c>
      <c r="AV768" s="16" t="s">
        <v>843</v>
      </c>
      <c r="AW768" s="16" t="s">
        <v>843</v>
      </c>
      <c r="AX768" s="16" t="s">
        <v>843</v>
      </c>
      <c r="AY768" s="16" t="s">
        <v>844</v>
      </c>
      <c r="BF768" s="16" t="s">
        <v>844</v>
      </c>
      <c r="BH768" s="16" t="s">
        <v>7389</v>
      </c>
      <c r="BI768" s="16" t="s">
        <v>7779</v>
      </c>
      <c r="BJ768" s="16" t="s">
        <v>843</v>
      </c>
      <c r="BK768" s="16" t="s">
        <v>843</v>
      </c>
      <c r="BL768" s="16" t="s">
        <v>843</v>
      </c>
      <c r="BM768" s="16" t="s">
        <v>844</v>
      </c>
      <c r="BN768" s="16" t="s">
        <v>843</v>
      </c>
      <c r="BO768" s="16" t="s">
        <v>843</v>
      </c>
      <c r="BP768" s="16" t="s">
        <v>843</v>
      </c>
      <c r="BQ768" s="16" t="s">
        <v>843</v>
      </c>
      <c r="BR768" s="16" t="s">
        <v>7113</v>
      </c>
      <c r="BS768" s="16" t="s">
        <v>843</v>
      </c>
      <c r="BT768" s="16" t="s">
        <v>843</v>
      </c>
      <c r="BU768" s="16" t="s">
        <v>843</v>
      </c>
      <c r="BV768" s="16" t="s">
        <v>843</v>
      </c>
      <c r="BW768" s="16" t="s">
        <v>844</v>
      </c>
      <c r="BX768" s="16" t="s">
        <v>843</v>
      </c>
      <c r="BY768" s="16" t="s">
        <v>843</v>
      </c>
      <c r="BZ768" s="16" t="s">
        <v>843</v>
      </c>
      <c r="CA768" s="16" t="s">
        <v>843</v>
      </c>
      <c r="CC768" s="16" t="s">
        <v>867</v>
      </c>
      <c r="CD768" s="16" t="s">
        <v>6846</v>
      </c>
      <c r="CE768" s="16" t="s">
        <v>7537</v>
      </c>
      <c r="DN768" s="16" t="s">
        <v>7554</v>
      </c>
      <c r="DX768" s="16" t="s">
        <v>865</v>
      </c>
      <c r="ES768" s="16" t="s">
        <v>865</v>
      </c>
      <c r="EU768" s="16" t="s">
        <v>7810</v>
      </c>
      <c r="EV768" s="16" t="s">
        <v>865</v>
      </c>
      <c r="FT768" s="16" t="s">
        <v>865</v>
      </c>
      <c r="HC768" s="16" t="s">
        <v>865</v>
      </c>
      <c r="JA768" s="16" t="s">
        <v>4819</v>
      </c>
      <c r="JB768" s="16" t="s">
        <v>865</v>
      </c>
      <c r="JC768" s="16" t="s">
        <v>865</v>
      </c>
      <c r="JD768" s="16" t="s">
        <v>865</v>
      </c>
      <c r="JE768" s="16" t="s">
        <v>865</v>
      </c>
      <c r="JF768" s="16" t="s">
        <v>865</v>
      </c>
      <c r="JG768" s="16" t="s">
        <v>1056</v>
      </c>
      <c r="JH768" s="16" t="s">
        <v>7582</v>
      </c>
      <c r="JJ768" s="16" t="s">
        <v>867</v>
      </c>
      <c r="KF768" s="16" t="s">
        <v>4926</v>
      </c>
      <c r="KI768" s="16" t="s">
        <v>4837</v>
      </c>
      <c r="KO768" s="16" t="s">
        <v>10593</v>
      </c>
      <c r="KP768" s="16" t="s">
        <v>10592</v>
      </c>
      <c r="KQ768" s="16" t="s">
        <v>8694</v>
      </c>
      <c r="KR768" s="16" t="s">
        <v>12403</v>
      </c>
      <c r="KS768" s="16" t="s">
        <v>10594</v>
      </c>
      <c r="KT768" s="16" t="s">
        <v>9148</v>
      </c>
      <c r="KU768" s="16" t="s">
        <v>844</v>
      </c>
      <c r="KV768" s="16" t="s">
        <v>9148</v>
      </c>
      <c r="KW768" s="16" t="s">
        <v>851</v>
      </c>
      <c r="KY768" s="16" t="s">
        <v>486</v>
      </c>
      <c r="LC768" s="16" t="s">
        <v>10879</v>
      </c>
      <c r="LF768" s="16" t="s">
        <v>11654</v>
      </c>
      <c r="LI768" s="16" t="s">
        <v>11655</v>
      </c>
      <c r="LJ768" s="16" t="s">
        <v>843</v>
      </c>
      <c r="LL768" s="16" t="s">
        <v>8711</v>
      </c>
      <c r="LM768" s="16" t="s">
        <v>8741</v>
      </c>
      <c r="LO768" s="16" t="s">
        <v>843</v>
      </c>
      <c r="LP768" s="16" t="s">
        <v>844</v>
      </c>
      <c r="LQ768" s="16" t="s">
        <v>844</v>
      </c>
      <c r="LR768" s="16" t="s">
        <v>843</v>
      </c>
      <c r="LS768" s="16" t="s">
        <v>844</v>
      </c>
      <c r="LT768" s="16" t="s">
        <v>843</v>
      </c>
      <c r="LU768" s="16" t="s">
        <v>843</v>
      </c>
      <c r="LV768" s="16" t="s">
        <v>843</v>
      </c>
      <c r="LW768" s="16" t="s">
        <v>843</v>
      </c>
      <c r="LX768" s="16" t="s">
        <v>843</v>
      </c>
      <c r="LY768" s="16" t="s">
        <v>843</v>
      </c>
      <c r="LZ768" s="16" t="s">
        <v>843</v>
      </c>
      <c r="MA768" s="16" t="s">
        <v>843</v>
      </c>
      <c r="MB768" s="16" t="s">
        <v>843</v>
      </c>
      <c r="MC768" s="16" t="s">
        <v>843</v>
      </c>
      <c r="ME768" s="16" t="s">
        <v>11656</v>
      </c>
      <c r="MF768" s="16" t="s">
        <v>8847</v>
      </c>
      <c r="MO768" s="16" t="s">
        <v>1817</v>
      </c>
      <c r="MP768" s="16" t="s">
        <v>1826</v>
      </c>
      <c r="MR768" s="16" t="s">
        <v>470</v>
      </c>
      <c r="MS768" s="16" t="s">
        <v>12314</v>
      </c>
      <c r="MT768" s="16" t="s">
        <v>9003</v>
      </c>
      <c r="MU768" s="16" t="s">
        <v>816</v>
      </c>
      <c r="MV768" s="16" t="s">
        <v>487</v>
      </c>
      <c r="MW768" s="16" t="s">
        <v>1264</v>
      </c>
      <c r="MX768" s="16" t="s">
        <v>1262</v>
      </c>
      <c r="MY768" s="16" t="s">
        <v>487</v>
      </c>
      <c r="NC768" s="16" t="s">
        <v>486</v>
      </c>
      <c r="ND768" s="16" t="s">
        <v>486</v>
      </c>
      <c r="NE768" s="16" t="s">
        <v>486</v>
      </c>
      <c r="NG768" s="16" t="s">
        <v>1369</v>
      </c>
      <c r="NI768" s="16" t="s">
        <v>11658</v>
      </c>
      <c r="NQ768" s="16" t="s">
        <v>1078</v>
      </c>
      <c r="NR768" s="16" t="s">
        <v>445</v>
      </c>
      <c r="NS768" s="16" t="s">
        <v>462</v>
      </c>
      <c r="NT768" s="16" t="s">
        <v>482</v>
      </c>
      <c r="NU768" s="16">
        <v>0.79400000000000004</v>
      </c>
      <c r="NV768" s="16" t="s">
        <v>445</v>
      </c>
      <c r="NW768" s="16" t="s">
        <v>1174</v>
      </c>
      <c r="NX768" s="16" t="s">
        <v>1142</v>
      </c>
      <c r="NZ768" s="16" t="s">
        <v>935</v>
      </c>
      <c r="OB768" s="16" t="s">
        <v>833</v>
      </c>
      <c r="OC768" s="16" t="s">
        <v>445</v>
      </c>
    </row>
    <row r="769" spans="1:394" x14ac:dyDescent="0.25">
      <c r="A769" s="16" t="s">
        <v>12404</v>
      </c>
      <c r="B769" s="16" t="s">
        <v>844</v>
      </c>
      <c r="C769" s="16" t="s">
        <v>972</v>
      </c>
      <c r="D769" s="16" t="s">
        <v>844</v>
      </c>
      <c r="E769" s="16" t="s">
        <v>843</v>
      </c>
      <c r="F769" s="16" t="s">
        <v>843</v>
      </c>
      <c r="G769" s="16" t="s">
        <v>843</v>
      </c>
      <c r="H769" s="16" t="s">
        <v>843</v>
      </c>
      <c r="I769" s="16" t="s">
        <v>843</v>
      </c>
      <c r="J769" s="16" t="s">
        <v>843</v>
      </c>
      <c r="K769" s="16" t="s">
        <v>843</v>
      </c>
      <c r="L769" s="16" t="s">
        <v>843</v>
      </c>
      <c r="M769" s="16" t="s">
        <v>843</v>
      </c>
      <c r="N769" s="16" t="s">
        <v>843</v>
      </c>
      <c r="O769" s="16" t="s">
        <v>843</v>
      </c>
      <c r="Q769" s="16" t="s">
        <v>844</v>
      </c>
      <c r="R769" s="16">
        <v>32</v>
      </c>
      <c r="T769" s="16" t="s">
        <v>470</v>
      </c>
      <c r="U769" s="16" t="s">
        <v>844</v>
      </c>
      <c r="V769" s="16" t="s">
        <v>843</v>
      </c>
      <c r="W769" s="16" t="s">
        <v>844</v>
      </c>
      <c r="X769" s="16" t="s">
        <v>843</v>
      </c>
      <c r="Y769" s="16" t="s">
        <v>843</v>
      </c>
      <c r="Z769" s="16" t="s">
        <v>843</v>
      </c>
      <c r="AA769" s="16" t="s">
        <v>843</v>
      </c>
      <c r="AB769" s="16" t="s">
        <v>844</v>
      </c>
      <c r="AC769" s="16" t="s">
        <v>843</v>
      </c>
      <c r="AD769" s="16" t="s">
        <v>867</v>
      </c>
      <c r="AF769" s="16" t="s">
        <v>11702</v>
      </c>
      <c r="AG769" s="16" t="s">
        <v>11745</v>
      </c>
      <c r="AH769" s="16" t="s">
        <v>844</v>
      </c>
      <c r="AI769" s="16" t="s">
        <v>844</v>
      </c>
      <c r="AJ769" s="16" t="s">
        <v>843</v>
      </c>
      <c r="AK769" s="16" t="s">
        <v>843</v>
      </c>
      <c r="AL769" s="16" t="s">
        <v>844</v>
      </c>
      <c r="AM769" s="16" t="s">
        <v>844</v>
      </c>
      <c r="AN769" s="16" t="s">
        <v>843</v>
      </c>
      <c r="AO769" s="16" t="s">
        <v>843</v>
      </c>
      <c r="AP769" s="16" t="s">
        <v>843</v>
      </c>
      <c r="AQ769" s="16" t="s">
        <v>844</v>
      </c>
      <c r="AR769" s="16" t="s">
        <v>4433</v>
      </c>
      <c r="AS769" s="16" t="s">
        <v>843</v>
      </c>
      <c r="AT769" s="16" t="s">
        <v>843</v>
      </c>
      <c r="AU769" s="16" t="s">
        <v>843</v>
      </c>
      <c r="AV769" s="16" t="s">
        <v>843</v>
      </c>
      <c r="AW769" s="16" t="s">
        <v>843</v>
      </c>
      <c r="AX769" s="16" t="s">
        <v>843</v>
      </c>
      <c r="AY769" s="16" t="s">
        <v>844</v>
      </c>
      <c r="BF769" s="16" t="s">
        <v>844</v>
      </c>
      <c r="BH769" s="16" t="s">
        <v>7383</v>
      </c>
      <c r="BI769" s="16" t="s">
        <v>7785</v>
      </c>
      <c r="BJ769" s="16" t="s">
        <v>843</v>
      </c>
      <c r="BK769" s="16" t="s">
        <v>843</v>
      </c>
      <c r="BL769" s="16" t="s">
        <v>843</v>
      </c>
      <c r="BM769" s="16" t="s">
        <v>843</v>
      </c>
      <c r="BN769" s="16" t="s">
        <v>843</v>
      </c>
      <c r="BO769" s="16" t="s">
        <v>844</v>
      </c>
      <c r="BP769" s="16" t="s">
        <v>843</v>
      </c>
      <c r="BQ769" s="16" t="s">
        <v>843</v>
      </c>
      <c r="DX769" s="16" t="s">
        <v>865</v>
      </c>
      <c r="ES769" s="16" t="s">
        <v>865</v>
      </c>
      <c r="EU769" s="16" t="s">
        <v>7813</v>
      </c>
      <c r="EV769" s="16" t="s">
        <v>865</v>
      </c>
      <c r="FT769" s="16" t="s">
        <v>865</v>
      </c>
      <c r="HC769" s="16" t="s">
        <v>865</v>
      </c>
      <c r="JA769" s="16" t="s">
        <v>4816</v>
      </c>
      <c r="JB769" s="16" t="s">
        <v>865</v>
      </c>
      <c r="JC769" s="16" t="s">
        <v>865</v>
      </c>
      <c r="JD769" s="16" t="s">
        <v>865</v>
      </c>
      <c r="JE769" s="16" t="s">
        <v>865</v>
      </c>
      <c r="JF769" s="16" t="s">
        <v>865</v>
      </c>
      <c r="JG769" s="16" t="s">
        <v>1056</v>
      </c>
      <c r="JH769" s="16" t="s">
        <v>7577</v>
      </c>
      <c r="JJ769" s="16" t="s">
        <v>865</v>
      </c>
      <c r="KF769" s="16" t="s">
        <v>4926</v>
      </c>
      <c r="KI769" s="16" t="s">
        <v>4982</v>
      </c>
      <c r="KK769" s="16" t="s">
        <v>4889</v>
      </c>
      <c r="KM769" s="16" t="s">
        <v>7607</v>
      </c>
      <c r="KO769" s="16" t="s">
        <v>10598</v>
      </c>
      <c r="KP769" s="16" t="s">
        <v>10597</v>
      </c>
      <c r="KQ769" s="16" t="s">
        <v>8694</v>
      </c>
      <c r="KR769" s="16" t="s">
        <v>12405</v>
      </c>
      <c r="KS769" s="16" t="s">
        <v>10599</v>
      </c>
      <c r="KT769" s="16" t="s">
        <v>8696</v>
      </c>
      <c r="KU769" s="16" t="s">
        <v>844</v>
      </c>
      <c r="KV769" s="16" t="s">
        <v>8696</v>
      </c>
      <c r="KW769" s="16" t="s">
        <v>851</v>
      </c>
      <c r="KY769" s="16" t="s">
        <v>486</v>
      </c>
      <c r="LC769" s="16" t="s">
        <v>10879</v>
      </c>
      <c r="LF769" s="16" t="s">
        <v>11654</v>
      </c>
      <c r="LI769" s="16" t="s">
        <v>11655</v>
      </c>
      <c r="LJ769" s="16" t="s">
        <v>843</v>
      </c>
      <c r="LL769" s="16" t="s">
        <v>8711</v>
      </c>
      <c r="LM769" s="16" t="s">
        <v>8741</v>
      </c>
      <c r="LO769" s="16" t="s">
        <v>844</v>
      </c>
      <c r="LP769" s="16" t="s">
        <v>844</v>
      </c>
      <c r="LQ769" s="16" t="s">
        <v>1056</v>
      </c>
      <c r="LR769" s="16" t="s">
        <v>843</v>
      </c>
      <c r="LS769" s="16" t="s">
        <v>844</v>
      </c>
      <c r="LT769" s="16" t="s">
        <v>843</v>
      </c>
      <c r="LU769" s="16" t="s">
        <v>843</v>
      </c>
      <c r="LV769" s="16" t="s">
        <v>843</v>
      </c>
      <c r="LW769" s="16" t="s">
        <v>843</v>
      </c>
      <c r="LX769" s="16" t="s">
        <v>843</v>
      </c>
      <c r="LY769" s="16" t="s">
        <v>843</v>
      </c>
      <c r="LZ769" s="16" t="s">
        <v>843</v>
      </c>
      <c r="MA769" s="16" t="s">
        <v>843</v>
      </c>
      <c r="MB769" s="16" t="s">
        <v>843</v>
      </c>
      <c r="MC769" s="16" t="s">
        <v>844</v>
      </c>
      <c r="ME769" s="16" t="s">
        <v>11656</v>
      </c>
      <c r="MF769" s="16" t="s">
        <v>8847</v>
      </c>
      <c r="MJ769" s="16" t="s">
        <v>1837</v>
      </c>
      <c r="MO769" s="16" t="s">
        <v>1817</v>
      </c>
      <c r="MP769" s="16" t="s">
        <v>1829</v>
      </c>
      <c r="MQ769" s="16" t="s">
        <v>1778</v>
      </c>
      <c r="MR769" s="16" t="s">
        <v>470</v>
      </c>
      <c r="MS769" s="16" t="s">
        <v>12406</v>
      </c>
      <c r="MT769" s="16" t="s">
        <v>8982</v>
      </c>
      <c r="MU769" s="16" t="s">
        <v>817</v>
      </c>
      <c r="NC769" s="16" t="s">
        <v>486</v>
      </c>
      <c r="ND769" s="16" t="s">
        <v>486</v>
      </c>
      <c r="NE769" s="16" t="s">
        <v>486</v>
      </c>
      <c r="NG769" s="16" t="s">
        <v>1380</v>
      </c>
      <c r="NI769" s="16" t="s">
        <v>11658</v>
      </c>
      <c r="NR769" s="16" t="s">
        <v>445</v>
      </c>
      <c r="NS769" s="16" t="s">
        <v>462</v>
      </c>
      <c r="NT769" s="16" t="s">
        <v>478</v>
      </c>
      <c r="NU769" s="16">
        <v>1.1910000000000001</v>
      </c>
      <c r="NV769" s="16" t="s">
        <v>445</v>
      </c>
      <c r="NW769" s="16" t="s">
        <v>1174</v>
      </c>
      <c r="NX769" s="16" t="s">
        <v>1142</v>
      </c>
      <c r="OB769" s="16" t="s">
        <v>833</v>
      </c>
      <c r="OC769" s="16" t="s">
        <v>445</v>
      </c>
    </row>
    <row r="770" spans="1:394" x14ac:dyDescent="0.25">
      <c r="A770" s="16" t="s">
        <v>12407</v>
      </c>
      <c r="B770" s="16" t="s">
        <v>1056</v>
      </c>
      <c r="C770" s="16" t="s">
        <v>4199</v>
      </c>
      <c r="D770" s="16" t="s">
        <v>843</v>
      </c>
      <c r="E770" s="16" t="s">
        <v>843</v>
      </c>
      <c r="F770" s="16" t="s">
        <v>843</v>
      </c>
      <c r="G770" s="16" t="s">
        <v>843</v>
      </c>
      <c r="H770" s="16" t="s">
        <v>843</v>
      </c>
      <c r="I770" s="16" t="s">
        <v>844</v>
      </c>
      <c r="J770" s="16" t="s">
        <v>843</v>
      </c>
      <c r="K770" s="16" t="s">
        <v>843</v>
      </c>
      <c r="L770" s="16" t="s">
        <v>843</v>
      </c>
      <c r="M770" s="16" t="s">
        <v>843</v>
      </c>
      <c r="N770" s="16" t="s">
        <v>843</v>
      </c>
      <c r="O770" s="16" t="s">
        <v>843</v>
      </c>
      <c r="Q770" s="16" t="s">
        <v>843</v>
      </c>
      <c r="R770" s="16">
        <v>2</v>
      </c>
      <c r="S770" s="16">
        <v>26</v>
      </c>
      <c r="T770" s="16" t="s">
        <v>470</v>
      </c>
      <c r="U770" s="16" t="s">
        <v>844</v>
      </c>
      <c r="V770" s="16" t="s">
        <v>843</v>
      </c>
      <c r="W770" s="16" t="s">
        <v>843</v>
      </c>
      <c r="X770" s="16" t="s">
        <v>843</v>
      </c>
      <c r="Y770" s="16" t="s">
        <v>844</v>
      </c>
      <c r="Z770" s="16" t="s">
        <v>843</v>
      </c>
      <c r="AA770" s="16" t="s">
        <v>843</v>
      </c>
      <c r="AB770" s="16" t="s">
        <v>843</v>
      </c>
      <c r="AC770" s="16" t="s">
        <v>843</v>
      </c>
      <c r="BF770" s="16" t="s">
        <v>843</v>
      </c>
      <c r="KO770" s="16" t="s">
        <v>10598</v>
      </c>
      <c r="KP770" s="16" t="s">
        <v>10597</v>
      </c>
      <c r="KQ770" s="16" t="s">
        <v>8694</v>
      </c>
      <c r="KR770" s="16" t="s">
        <v>12408</v>
      </c>
      <c r="KS770" s="16" t="s">
        <v>10599</v>
      </c>
      <c r="KT770" s="16" t="s">
        <v>8696</v>
      </c>
      <c r="KU770" s="16" t="s">
        <v>844</v>
      </c>
      <c r="KV770" s="16" t="s">
        <v>8696</v>
      </c>
      <c r="LC770" s="16" t="s">
        <v>10879</v>
      </c>
      <c r="LF770" s="16" t="s">
        <v>11654</v>
      </c>
      <c r="LM770" s="16" t="s">
        <v>8741</v>
      </c>
      <c r="LO770" s="16" t="s">
        <v>844</v>
      </c>
      <c r="LP770" s="16" t="s">
        <v>844</v>
      </c>
      <c r="LQ770" s="16" t="s">
        <v>1056</v>
      </c>
      <c r="LR770" s="16" t="s">
        <v>843</v>
      </c>
      <c r="LS770" s="16" t="s">
        <v>844</v>
      </c>
      <c r="LT770" s="16" t="s">
        <v>843</v>
      </c>
      <c r="LU770" s="16" t="s">
        <v>843</v>
      </c>
      <c r="LV770" s="16" t="s">
        <v>843</v>
      </c>
      <c r="LW770" s="16" t="s">
        <v>843</v>
      </c>
      <c r="LX770" s="16" t="s">
        <v>843</v>
      </c>
      <c r="LY770" s="16" t="s">
        <v>843</v>
      </c>
      <c r="LZ770" s="16" t="s">
        <v>843</v>
      </c>
      <c r="MA770" s="16" t="s">
        <v>843</v>
      </c>
      <c r="MB770" s="16" t="s">
        <v>843</v>
      </c>
      <c r="MC770" s="16" t="s">
        <v>844</v>
      </c>
      <c r="ME770" s="16" t="s">
        <v>11656</v>
      </c>
      <c r="MF770" s="16" t="s">
        <v>8847</v>
      </c>
      <c r="MR770" s="16" t="s">
        <v>470</v>
      </c>
      <c r="MS770" s="16" t="s">
        <v>12406</v>
      </c>
      <c r="NI770" s="16" t="s">
        <v>11658</v>
      </c>
      <c r="NS770" s="16" t="s">
        <v>462</v>
      </c>
      <c r="NT770" s="16" t="s">
        <v>478</v>
      </c>
      <c r="NU770" s="16">
        <v>1.1910000000000001</v>
      </c>
      <c r="NV770" s="16" t="s">
        <v>1132</v>
      </c>
      <c r="NW770" s="16" t="s">
        <v>1172</v>
      </c>
      <c r="NX770" s="16" t="s">
        <v>1142</v>
      </c>
      <c r="NY770" s="16" t="s">
        <v>1121</v>
      </c>
    </row>
    <row r="771" spans="1:394" x14ac:dyDescent="0.25">
      <c r="A771" s="16" t="s">
        <v>12409</v>
      </c>
      <c r="B771" s="16" t="s">
        <v>844</v>
      </c>
      <c r="C771" s="16" t="s">
        <v>972</v>
      </c>
      <c r="D771" s="16" t="s">
        <v>844</v>
      </c>
      <c r="E771" s="16" t="s">
        <v>843</v>
      </c>
      <c r="F771" s="16" t="s">
        <v>843</v>
      </c>
      <c r="G771" s="16" t="s">
        <v>843</v>
      </c>
      <c r="H771" s="16" t="s">
        <v>843</v>
      </c>
      <c r="I771" s="16" t="s">
        <v>843</v>
      </c>
      <c r="J771" s="16" t="s">
        <v>843</v>
      </c>
      <c r="K771" s="16" t="s">
        <v>843</v>
      </c>
      <c r="L771" s="16" t="s">
        <v>843</v>
      </c>
      <c r="M771" s="16" t="s">
        <v>843</v>
      </c>
      <c r="N771" s="16" t="s">
        <v>843</v>
      </c>
      <c r="O771" s="16" t="s">
        <v>843</v>
      </c>
      <c r="Q771" s="16" t="s">
        <v>844</v>
      </c>
      <c r="R771" s="16">
        <v>42</v>
      </c>
      <c r="T771" s="16" t="s">
        <v>470</v>
      </c>
      <c r="U771" s="16" t="s">
        <v>844</v>
      </c>
      <c r="V771" s="16" t="s">
        <v>843</v>
      </c>
      <c r="W771" s="16" t="s">
        <v>844</v>
      </c>
      <c r="X771" s="16" t="s">
        <v>843</v>
      </c>
      <c r="Y771" s="16" t="s">
        <v>843</v>
      </c>
      <c r="Z771" s="16" t="s">
        <v>843</v>
      </c>
      <c r="AA771" s="16" t="s">
        <v>843</v>
      </c>
      <c r="AB771" s="16" t="s">
        <v>844</v>
      </c>
      <c r="AC771" s="16" t="s">
        <v>843</v>
      </c>
      <c r="AD771" s="16" t="s">
        <v>867</v>
      </c>
      <c r="AF771" s="16" t="s">
        <v>11746</v>
      </c>
      <c r="AG771" s="16" t="s">
        <v>11696</v>
      </c>
      <c r="AH771" s="16" t="s">
        <v>844</v>
      </c>
      <c r="AI771" s="16" t="s">
        <v>844</v>
      </c>
      <c r="AJ771" s="16" t="s">
        <v>844</v>
      </c>
      <c r="AK771" s="16" t="s">
        <v>843</v>
      </c>
      <c r="AL771" s="16" t="s">
        <v>843</v>
      </c>
      <c r="AM771" s="16" t="s">
        <v>844</v>
      </c>
      <c r="AN771" s="16" t="s">
        <v>843</v>
      </c>
      <c r="AO771" s="16" t="s">
        <v>843</v>
      </c>
      <c r="AP771" s="16" t="s">
        <v>843</v>
      </c>
      <c r="AQ771" s="16" t="s">
        <v>844</v>
      </c>
      <c r="AR771" s="16" t="s">
        <v>4433</v>
      </c>
      <c r="AS771" s="16" t="s">
        <v>843</v>
      </c>
      <c r="AT771" s="16" t="s">
        <v>843</v>
      </c>
      <c r="AU771" s="16" t="s">
        <v>843</v>
      </c>
      <c r="AV771" s="16" t="s">
        <v>843</v>
      </c>
      <c r="AW771" s="16" t="s">
        <v>843</v>
      </c>
      <c r="AX771" s="16" t="s">
        <v>843</v>
      </c>
      <c r="AY771" s="16" t="s">
        <v>844</v>
      </c>
      <c r="BF771" s="16" t="s">
        <v>844</v>
      </c>
      <c r="BH771" s="16" t="s">
        <v>7383</v>
      </c>
      <c r="BI771" s="16" t="s">
        <v>7773</v>
      </c>
      <c r="BJ771" s="16" t="s">
        <v>843</v>
      </c>
      <c r="BK771" s="16" t="s">
        <v>844</v>
      </c>
      <c r="BL771" s="16" t="s">
        <v>843</v>
      </c>
      <c r="BM771" s="16" t="s">
        <v>843</v>
      </c>
      <c r="BN771" s="16" t="s">
        <v>843</v>
      </c>
      <c r="BO771" s="16" t="s">
        <v>843</v>
      </c>
      <c r="BP771" s="16" t="s">
        <v>843</v>
      </c>
      <c r="BQ771" s="16" t="s">
        <v>843</v>
      </c>
      <c r="BR771" s="16" t="s">
        <v>7804</v>
      </c>
      <c r="BS771" s="16" t="s">
        <v>843</v>
      </c>
      <c r="BT771" s="16" t="s">
        <v>843</v>
      </c>
      <c r="BU771" s="16" t="s">
        <v>843</v>
      </c>
      <c r="BV771" s="16" t="s">
        <v>843</v>
      </c>
      <c r="BW771" s="16" t="s">
        <v>843</v>
      </c>
      <c r="BX771" s="16" t="s">
        <v>844</v>
      </c>
      <c r="BY771" s="16" t="s">
        <v>843</v>
      </c>
      <c r="BZ771" s="16" t="s">
        <v>843</v>
      </c>
      <c r="CA771" s="16" t="s">
        <v>843</v>
      </c>
      <c r="DX771" s="16" t="s">
        <v>865</v>
      </c>
      <c r="ES771" s="16" t="s">
        <v>865</v>
      </c>
      <c r="EU771" s="16" t="s">
        <v>7810</v>
      </c>
      <c r="EV771" s="16" t="s">
        <v>865</v>
      </c>
      <c r="FT771" s="16" t="s">
        <v>865</v>
      </c>
      <c r="HC771" s="16" t="s">
        <v>865</v>
      </c>
      <c r="JA771" s="16" t="s">
        <v>4813</v>
      </c>
      <c r="JB771" s="16" t="s">
        <v>867</v>
      </c>
      <c r="JC771" s="16" t="s">
        <v>865</v>
      </c>
      <c r="JG771" s="16" t="s">
        <v>843</v>
      </c>
      <c r="JV771" s="16">
        <v>29</v>
      </c>
      <c r="JW771" s="16" t="s">
        <v>7603</v>
      </c>
      <c r="JY771" s="16">
        <v>10500</v>
      </c>
      <c r="JZ771" s="16" t="s">
        <v>4910</v>
      </c>
      <c r="KB771" s="16" t="s">
        <v>7628</v>
      </c>
      <c r="KD771" s="16" t="s">
        <v>4917</v>
      </c>
      <c r="KE771" s="16" t="s">
        <v>7277</v>
      </c>
      <c r="KF771" s="16" t="s">
        <v>4411</v>
      </c>
      <c r="KH771" s="16" t="s">
        <v>7642</v>
      </c>
      <c r="KI771" s="16" t="s">
        <v>4982</v>
      </c>
      <c r="KK771" s="16" t="s">
        <v>4883</v>
      </c>
      <c r="KM771" s="16" t="s">
        <v>7616</v>
      </c>
      <c r="KO771" s="16" t="s">
        <v>10602</v>
      </c>
      <c r="KP771" s="16" t="s">
        <v>10601</v>
      </c>
      <c r="KQ771" s="16" t="s">
        <v>8694</v>
      </c>
      <c r="KR771" s="16" t="s">
        <v>12410</v>
      </c>
      <c r="KS771" s="16" t="s">
        <v>10603</v>
      </c>
      <c r="KT771" s="16" t="s">
        <v>8696</v>
      </c>
      <c r="KU771" s="16" t="s">
        <v>844</v>
      </c>
      <c r="KV771" s="16" t="s">
        <v>8696</v>
      </c>
      <c r="KW771" s="16" t="s">
        <v>851</v>
      </c>
      <c r="KY771" s="16" t="s">
        <v>486</v>
      </c>
      <c r="LC771" s="16" t="s">
        <v>10879</v>
      </c>
      <c r="LF771" s="16" t="s">
        <v>11654</v>
      </c>
      <c r="LI771" s="16" t="s">
        <v>11655</v>
      </c>
      <c r="LJ771" s="16" t="s">
        <v>831</v>
      </c>
      <c r="LK771" s="16" t="s">
        <v>831</v>
      </c>
      <c r="LL771" s="16" t="s">
        <v>8756</v>
      </c>
      <c r="LM771" s="16" t="s">
        <v>8741</v>
      </c>
      <c r="LO771" s="16" t="s">
        <v>844</v>
      </c>
      <c r="LP771" s="16" t="s">
        <v>1056</v>
      </c>
      <c r="LQ771" s="16" t="s">
        <v>1056</v>
      </c>
      <c r="LR771" s="16" t="s">
        <v>844</v>
      </c>
      <c r="LS771" s="16" t="s">
        <v>1056</v>
      </c>
      <c r="LT771" s="16" t="s">
        <v>843</v>
      </c>
      <c r="LU771" s="16" t="s">
        <v>843</v>
      </c>
      <c r="LV771" s="16" t="s">
        <v>843</v>
      </c>
      <c r="LW771" s="16" t="s">
        <v>843</v>
      </c>
      <c r="LX771" s="16" t="s">
        <v>1056</v>
      </c>
      <c r="LY771" s="16" t="s">
        <v>843</v>
      </c>
      <c r="LZ771" s="16" t="s">
        <v>844</v>
      </c>
      <c r="MA771" s="16" t="s">
        <v>843</v>
      </c>
      <c r="MB771" s="16" t="s">
        <v>843</v>
      </c>
      <c r="MC771" s="16" t="s">
        <v>843</v>
      </c>
      <c r="ME771" s="16" t="s">
        <v>11656</v>
      </c>
      <c r="MF771" s="16" t="s">
        <v>8847</v>
      </c>
      <c r="MG771" s="16" t="s">
        <v>1834</v>
      </c>
      <c r="MH771" s="16" t="s">
        <v>11667</v>
      </c>
      <c r="MI771" s="16" t="s">
        <v>11733</v>
      </c>
      <c r="MJ771" s="16" t="s">
        <v>1840</v>
      </c>
      <c r="MK771" s="16" t="s">
        <v>8952</v>
      </c>
      <c r="ML771" s="16" t="s">
        <v>1787</v>
      </c>
      <c r="MM771" s="16" t="s">
        <v>487</v>
      </c>
      <c r="MN771" s="16" t="s">
        <v>1798</v>
      </c>
      <c r="MP771" s="16" t="s">
        <v>1829</v>
      </c>
      <c r="MQ771" s="16" t="s">
        <v>1790</v>
      </c>
      <c r="MR771" s="16" t="s">
        <v>470</v>
      </c>
      <c r="MS771" s="16" t="s">
        <v>12406</v>
      </c>
      <c r="MT771" s="16" t="s">
        <v>9003</v>
      </c>
      <c r="MU771" s="16" t="s">
        <v>817</v>
      </c>
      <c r="NC771" s="16" t="s">
        <v>486</v>
      </c>
      <c r="ND771" s="16" t="s">
        <v>486</v>
      </c>
      <c r="NE771" s="16" t="s">
        <v>486</v>
      </c>
      <c r="NG771" s="16" t="s">
        <v>1376</v>
      </c>
      <c r="NH771" s="16" t="s">
        <v>1913</v>
      </c>
      <c r="NI771" s="16" t="s">
        <v>11658</v>
      </c>
      <c r="NJ771" s="16" t="s">
        <v>11994</v>
      </c>
      <c r="NK771" s="16" t="s">
        <v>11995</v>
      </c>
      <c r="NR771" s="16" t="s">
        <v>451</v>
      </c>
      <c r="NS771" s="16" t="s">
        <v>462</v>
      </c>
      <c r="NT771" s="16" t="s">
        <v>478</v>
      </c>
      <c r="NU771" s="16">
        <v>1.1910000000000001</v>
      </c>
      <c r="NV771" s="16" t="s">
        <v>451</v>
      </c>
      <c r="NW771" s="16" t="s">
        <v>1175</v>
      </c>
      <c r="NX771" s="16" t="s">
        <v>1142</v>
      </c>
      <c r="OB771" s="16" t="s">
        <v>831</v>
      </c>
      <c r="OC771" s="16" t="s">
        <v>451</v>
      </c>
    </row>
    <row r="772" spans="1:394" x14ac:dyDescent="0.25">
      <c r="A772" s="16" t="s">
        <v>12411</v>
      </c>
      <c r="B772" s="16" t="s">
        <v>1056</v>
      </c>
      <c r="C772" s="16" t="s">
        <v>972</v>
      </c>
      <c r="D772" s="16" t="s">
        <v>844</v>
      </c>
      <c r="E772" s="16" t="s">
        <v>843</v>
      </c>
      <c r="F772" s="16" t="s">
        <v>843</v>
      </c>
      <c r="G772" s="16" t="s">
        <v>843</v>
      </c>
      <c r="H772" s="16" t="s">
        <v>843</v>
      </c>
      <c r="I772" s="16" t="s">
        <v>843</v>
      </c>
      <c r="J772" s="16" t="s">
        <v>843</v>
      </c>
      <c r="K772" s="16" t="s">
        <v>843</v>
      </c>
      <c r="L772" s="16" t="s">
        <v>843</v>
      </c>
      <c r="M772" s="16" t="s">
        <v>843</v>
      </c>
      <c r="N772" s="16" t="s">
        <v>843</v>
      </c>
      <c r="O772" s="16" t="s">
        <v>843</v>
      </c>
      <c r="Q772" s="16" t="s">
        <v>844</v>
      </c>
      <c r="R772" s="16">
        <v>22</v>
      </c>
      <c r="T772" s="16" t="s">
        <v>470</v>
      </c>
      <c r="U772" s="16" t="s">
        <v>844</v>
      </c>
      <c r="V772" s="16" t="s">
        <v>843</v>
      </c>
      <c r="W772" s="16" t="s">
        <v>844</v>
      </c>
      <c r="X772" s="16" t="s">
        <v>843</v>
      </c>
      <c r="Y772" s="16" t="s">
        <v>843</v>
      </c>
      <c r="Z772" s="16" t="s">
        <v>843</v>
      </c>
      <c r="AA772" s="16" t="s">
        <v>843</v>
      </c>
      <c r="AB772" s="16" t="s">
        <v>844</v>
      </c>
      <c r="AC772" s="16" t="s">
        <v>843</v>
      </c>
      <c r="AD772" s="16" t="s">
        <v>867</v>
      </c>
      <c r="AF772" s="16" t="s">
        <v>11746</v>
      </c>
      <c r="AG772" s="16" t="s">
        <v>11696</v>
      </c>
      <c r="AH772" s="16" t="s">
        <v>844</v>
      </c>
      <c r="AI772" s="16" t="s">
        <v>844</v>
      </c>
      <c r="AJ772" s="16" t="s">
        <v>844</v>
      </c>
      <c r="AK772" s="16" t="s">
        <v>843</v>
      </c>
      <c r="AL772" s="16" t="s">
        <v>843</v>
      </c>
      <c r="AM772" s="16" t="s">
        <v>844</v>
      </c>
      <c r="AN772" s="16" t="s">
        <v>843</v>
      </c>
      <c r="AO772" s="16" t="s">
        <v>843</v>
      </c>
      <c r="AP772" s="16" t="s">
        <v>843</v>
      </c>
      <c r="AQ772" s="16" t="s">
        <v>844</v>
      </c>
      <c r="AR772" s="16" t="s">
        <v>4415</v>
      </c>
      <c r="AS772" s="16" t="s">
        <v>844</v>
      </c>
      <c r="AT772" s="16" t="s">
        <v>843</v>
      </c>
      <c r="AU772" s="16" t="s">
        <v>843</v>
      </c>
      <c r="AV772" s="16" t="s">
        <v>843</v>
      </c>
      <c r="AW772" s="16" t="s">
        <v>843</v>
      </c>
      <c r="AX772" s="16" t="s">
        <v>843</v>
      </c>
      <c r="AY772" s="16" t="s">
        <v>843</v>
      </c>
      <c r="AZ772" s="16" t="s">
        <v>4437</v>
      </c>
      <c r="BF772" s="16" t="s">
        <v>844</v>
      </c>
      <c r="BH772" s="16" t="s">
        <v>7383</v>
      </c>
      <c r="BI772" s="16" t="s">
        <v>7785</v>
      </c>
      <c r="BJ772" s="16" t="s">
        <v>843</v>
      </c>
      <c r="BK772" s="16" t="s">
        <v>843</v>
      </c>
      <c r="BL772" s="16" t="s">
        <v>843</v>
      </c>
      <c r="BM772" s="16" t="s">
        <v>843</v>
      </c>
      <c r="BN772" s="16" t="s">
        <v>843</v>
      </c>
      <c r="BO772" s="16" t="s">
        <v>844</v>
      </c>
      <c r="BP772" s="16" t="s">
        <v>843</v>
      </c>
      <c r="BQ772" s="16" t="s">
        <v>843</v>
      </c>
      <c r="CC772" s="16" t="s">
        <v>865</v>
      </c>
      <c r="CF772" s="16" t="s">
        <v>7212</v>
      </c>
      <c r="CG772" s="16" t="s">
        <v>843</v>
      </c>
      <c r="CH772" s="16" t="s">
        <v>843</v>
      </c>
      <c r="CI772" s="16" t="s">
        <v>843</v>
      </c>
      <c r="CJ772" s="16" t="s">
        <v>843</v>
      </c>
      <c r="CK772" s="16" t="s">
        <v>843</v>
      </c>
      <c r="CL772" s="16" t="s">
        <v>843</v>
      </c>
      <c r="CM772" s="16" t="s">
        <v>843</v>
      </c>
      <c r="CN772" s="16" t="s">
        <v>843</v>
      </c>
      <c r="CO772" s="16" t="s">
        <v>843</v>
      </c>
      <c r="CP772" s="16" t="s">
        <v>843</v>
      </c>
      <c r="CQ772" s="16" t="s">
        <v>843</v>
      </c>
      <c r="CR772" s="16" t="s">
        <v>843</v>
      </c>
      <c r="CS772" s="16" t="s">
        <v>843</v>
      </c>
      <c r="CT772" s="16" t="s">
        <v>843</v>
      </c>
      <c r="CU772" s="16" t="s">
        <v>843</v>
      </c>
      <c r="CV772" s="16" t="s">
        <v>843</v>
      </c>
      <c r="CW772" s="16" t="s">
        <v>843</v>
      </c>
      <c r="CX772" s="16" t="s">
        <v>843</v>
      </c>
      <c r="CY772" s="16" t="s">
        <v>843</v>
      </c>
      <c r="CZ772" s="16" t="s">
        <v>843</v>
      </c>
      <c r="DA772" s="16" t="s">
        <v>843</v>
      </c>
      <c r="DB772" s="16" t="s">
        <v>843</v>
      </c>
      <c r="DC772" s="16" t="s">
        <v>843</v>
      </c>
      <c r="DD772" s="16" t="s">
        <v>843</v>
      </c>
      <c r="DE772" s="16" t="s">
        <v>843</v>
      </c>
      <c r="DF772" s="16" t="s">
        <v>843</v>
      </c>
      <c r="DG772" s="16" t="s">
        <v>843</v>
      </c>
      <c r="DH772" s="16" t="s">
        <v>843</v>
      </c>
      <c r="DI772" s="16" t="s">
        <v>844</v>
      </c>
      <c r="DJ772" s="16" t="s">
        <v>843</v>
      </c>
      <c r="DK772" s="16" t="s">
        <v>843</v>
      </c>
      <c r="DL772" s="16" t="s">
        <v>843</v>
      </c>
      <c r="DX772" s="16" t="s">
        <v>865</v>
      </c>
      <c r="ES772" s="16" t="s">
        <v>865</v>
      </c>
      <c r="EU772" s="16" t="s">
        <v>7810</v>
      </c>
      <c r="EV772" s="16" t="s">
        <v>865</v>
      </c>
      <c r="FT772" s="16" t="s">
        <v>865</v>
      </c>
      <c r="HC772" s="16" t="s">
        <v>865</v>
      </c>
      <c r="JA772" s="16" t="s">
        <v>4813</v>
      </c>
      <c r="JB772" s="16" t="s">
        <v>867</v>
      </c>
      <c r="JC772" s="16" t="s">
        <v>865</v>
      </c>
      <c r="JG772" s="16" t="s">
        <v>1056</v>
      </c>
      <c r="JV772" s="16">
        <v>32</v>
      </c>
      <c r="JW772" s="16" t="s">
        <v>7603</v>
      </c>
      <c r="JY772" s="16">
        <v>8000</v>
      </c>
      <c r="JZ772" s="16" t="s">
        <v>4910</v>
      </c>
      <c r="KB772" s="16" t="s">
        <v>7628</v>
      </c>
      <c r="KD772" s="16" t="s">
        <v>4917</v>
      </c>
      <c r="KE772" s="16" t="s">
        <v>7277</v>
      </c>
      <c r="KF772" s="16" t="s">
        <v>4411</v>
      </c>
      <c r="KH772" s="16" t="s">
        <v>864</v>
      </c>
      <c r="KI772" s="16" t="s">
        <v>4837</v>
      </c>
      <c r="KO772" s="16" t="s">
        <v>10602</v>
      </c>
      <c r="KP772" s="16" t="s">
        <v>10601</v>
      </c>
      <c r="KQ772" s="16" t="s">
        <v>8694</v>
      </c>
      <c r="KR772" s="16" t="s">
        <v>12412</v>
      </c>
      <c r="KS772" s="16" t="s">
        <v>10603</v>
      </c>
      <c r="KT772" s="16" t="s">
        <v>8696</v>
      </c>
      <c r="KU772" s="16" t="s">
        <v>844</v>
      </c>
      <c r="KV772" s="16" t="s">
        <v>8696</v>
      </c>
      <c r="KW772" s="16" t="s">
        <v>851</v>
      </c>
      <c r="KY772" s="16" t="s">
        <v>486</v>
      </c>
      <c r="LA772" s="16" t="s">
        <v>11697</v>
      </c>
      <c r="LC772" s="16" t="s">
        <v>10879</v>
      </c>
      <c r="LD772" s="16" t="s">
        <v>11698</v>
      </c>
      <c r="LF772" s="16" t="s">
        <v>11654</v>
      </c>
      <c r="LI772" s="16" t="s">
        <v>11655</v>
      </c>
      <c r="LJ772" s="16" t="s">
        <v>831</v>
      </c>
      <c r="LK772" s="16" t="s">
        <v>831</v>
      </c>
      <c r="LL772" s="16" t="s">
        <v>8756</v>
      </c>
      <c r="LM772" s="16" t="s">
        <v>8741</v>
      </c>
      <c r="LO772" s="16" t="s">
        <v>844</v>
      </c>
      <c r="LP772" s="16" t="s">
        <v>1056</v>
      </c>
      <c r="LQ772" s="16" t="s">
        <v>1056</v>
      </c>
      <c r="LR772" s="16" t="s">
        <v>844</v>
      </c>
      <c r="LS772" s="16" t="s">
        <v>1056</v>
      </c>
      <c r="LT772" s="16" t="s">
        <v>843</v>
      </c>
      <c r="LU772" s="16" t="s">
        <v>843</v>
      </c>
      <c r="LV772" s="16" t="s">
        <v>843</v>
      </c>
      <c r="LW772" s="16" t="s">
        <v>843</v>
      </c>
      <c r="LX772" s="16" t="s">
        <v>1056</v>
      </c>
      <c r="LY772" s="16" t="s">
        <v>843</v>
      </c>
      <c r="LZ772" s="16" t="s">
        <v>844</v>
      </c>
      <c r="MA772" s="16" t="s">
        <v>843</v>
      </c>
      <c r="MB772" s="16" t="s">
        <v>843</v>
      </c>
      <c r="MC772" s="16" t="s">
        <v>843</v>
      </c>
      <c r="MD772" s="16" t="s">
        <v>11699</v>
      </c>
      <c r="ME772" s="16" t="s">
        <v>11656</v>
      </c>
      <c r="MF772" s="16" t="s">
        <v>8847</v>
      </c>
      <c r="MG772" s="16" t="s">
        <v>1834</v>
      </c>
      <c r="MK772" s="16" t="s">
        <v>8967</v>
      </c>
      <c r="ML772" s="16" t="s">
        <v>1787</v>
      </c>
      <c r="MM772" s="16" t="s">
        <v>487</v>
      </c>
      <c r="MN772" s="16" t="s">
        <v>1798</v>
      </c>
      <c r="MP772" s="16" t="s">
        <v>1826</v>
      </c>
      <c r="MR772" s="16" t="s">
        <v>470</v>
      </c>
      <c r="MS772" s="16" t="s">
        <v>12406</v>
      </c>
      <c r="MT772" s="16" t="s">
        <v>9003</v>
      </c>
      <c r="MU772" s="16" t="s">
        <v>817</v>
      </c>
      <c r="MV772" s="16" t="s">
        <v>486</v>
      </c>
      <c r="NC772" s="16" t="s">
        <v>486</v>
      </c>
      <c r="ND772" s="16" t="s">
        <v>486</v>
      </c>
      <c r="NE772" s="16" t="s">
        <v>486</v>
      </c>
      <c r="NG772" s="16" t="s">
        <v>1376</v>
      </c>
      <c r="NH772" s="16" t="s">
        <v>1913</v>
      </c>
      <c r="NI772" s="16" t="s">
        <v>11658</v>
      </c>
      <c r="NJ772" s="16" t="s">
        <v>11812</v>
      </c>
      <c r="NK772" s="16" t="s">
        <v>10825</v>
      </c>
      <c r="NQ772" s="16" t="s">
        <v>1078</v>
      </c>
      <c r="NR772" s="16" t="s">
        <v>445</v>
      </c>
      <c r="NS772" s="16" t="s">
        <v>462</v>
      </c>
      <c r="NT772" s="16" t="s">
        <v>478</v>
      </c>
      <c r="NU772" s="16">
        <v>1.1910000000000001</v>
      </c>
      <c r="NV772" s="16" t="s">
        <v>445</v>
      </c>
      <c r="NW772" s="16" t="s">
        <v>1174</v>
      </c>
      <c r="NX772" s="16" t="s">
        <v>1142</v>
      </c>
      <c r="NZ772" s="16" t="s">
        <v>935</v>
      </c>
      <c r="OB772" s="16" t="s">
        <v>831</v>
      </c>
      <c r="OC772" s="16" t="s">
        <v>445</v>
      </c>
    </row>
    <row r="773" spans="1:394" x14ac:dyDescent="0.25">
      <c r="A773" s="16" t="s">
        <v>12413</v>
      </c>
      <c r="B773" s="16" t="s">
        <v>8732</v>
      </c>
      <c r="C773" s="16" t="s">
        <v>972</v>
      </c>
      <c r="D773" s="16" t="s">
        <v>844</v>
      </c>
      <c r="E773" s="16" t="s">
        <v>843</v>
      </c>
      <c r="F773" s="16" t="s">
        <v>843</v>
      </c>
      <c r="G773" s="16" t="s">
        <v>843</v>
      </c>
      <c r="H773" s="16" t="s">
        <v>843</v>
      </c>
      <c r="I773" s="16" t="s">
        <v>843</v>
      </c>
      <c r="J773" s="16" t="s">
        <v>843</v>
      </c>
      <c r="K773" s="16" t="s">
        <v>843</v>
      </c>
      <c r="L773" s="16" t="s">
        <v>843</v>
      </c>
      <c r="M773" s="16" t="s">
        <v>843</v>
      </c>
      <c r="N773" s="16" t="s">
        <v>843</v>
      </c>
      <c r="O773" s="16" t="s">
        <v>843</v>
      </c>
      <c r="Q773" s="16" t="s">
        <v>844</v>
      </c>
      <c r="R773" s="16">
        <v>14</v>
      </c>
      <c r="T773" s="16" t="s">
        <v>474</v>
      </c>
      <c r="U773" s="16" t="s">
        <v>843</v>
      </c>
      <c r="V773" s="16" t="s">
        <v>844</v>
      </c>
      <c r="W773" s="16" t="s">
        <v>843</v>
      </c>
      <c r="X773" s="16" t="s">
        <v>843</v>
      </c>
      <c r="Y773" s="16" t="s">
        <v>843</v>
      </c>
      <c r="Z773" s="16" t="s">
        <v>844</v>
      </c>
      <c r="AA773" s="16" t="s">
        <v>843</v>
      </c>
      <c r="AB773" s="16" t="s">
        <v>843</v>
      </c>
      <c r="AC773" s="16" t="s">
        <v>844</v>
      </c>
      <c r="AF773" s="16" t="s">
        <v>11746</v>
      </c>
      <c r="AG773" s="16" t="s">
        <v>11696</v>
      </c>
      <c r="AH773" s="16" t="s">
        <v>844</v>
      </c>
      <c r="AI773" s="16" t="s">
        <v>844</v>
      </c>
      <c r="AJ773" s="16" t="s">
        <v>844</v>
      </c>
      <c r="AK773" s="16" t="s">
        <v>843</v>
      </c>
      <c r="AL773" s="16" t="s">
        <v>843</v>
      </c>
      <c r="AM773" s="16" t="s">
        <v>844</v>
      </c>
      <c r="AN773" s="16" t="s">
        <v>843</v>
      </c>
      <c r="AO773" s="16" t="s">
        <v>843</v>
      </c>
      <c r="AP773" s="16" t="s">
        <v>843</v>
      </c>
      <c r="AQ773" s="16" t="s">
        <v>844</v>
      </c>
      <c r="AR773" s="16" t="s">
        <v>4433</v>
      </c>
      <c r="AS773" s="16" t="s">
        <v>843</v>
      </c>
      <c r="AT773" s="16" t="s">
        <v>843</v>
      </c>
      <c r="AU773" s="16" t="s">
        <v>843</v>
      </c>
      <c r="AV773" s="16" t="s">
        <v>843</v>
      </c>
      <c r="AW773" s="16" t="s">
        <v>843</v>
      </c>
      <c r="AX773" s="16" t="s">
        <v>843</v>
      </c>
      <c r="AY773" s="16" t="s">
        <v>844</v>
      </c>
      <c r="BF773" s="16" t="s">
        <v>844</v>
      </c>
      <c r="BH773" s="16" t="s">
        <v>7380</v>
      </c>
      <c r="BI773" s="16" t="s">
        <v>7785</v>
      </c>
      <c r="BJ773" s="16" t="s">
        <v>843</v>
      </c>
      <c r="BK773" s="16" t="s">
        <v>843</v>
      </c>
      <c r="BL773" s="16" t="s">
        <v>843</v>
      </c>
      <c r="BM773" s="16" t="s">
        <v>843</v>
      </c>
      <c r="BN773" s="16" t="s">
        <v>843</v>
      </c>
      <c r="BO773" s="16" t="s">
        <v>844</v>
      </c>
      <c r="BP773" s="16" t="s">
        <v>843</v>
      </c>
      <c r="BQ773" s="16" t="s">
        <v>843</v>
      </c>
      <c r="CC773" s="16" t="s">
        <v>865</v>
      </c>
      <c r="CF773" s="16" t="s">
        <v>7130</v>
      </c>
      <c r="CG773" s="16" t="s">
        <v>844</v>
      </c>
      <c r="CH773" s="16" t="s">
        <v>843</v>
      </c>
      <c r="CI773" s="16" t="s">
        <v>843</v>
      </c>
      <c r="CJ773" s="16" t="s">
        <v>843</v>
      </c>
      <c r="CK773" s="16" t="s">
        <v>843</v>
      </c>
      <c r="CL773" s="16" t="s">
        <v>843</v>
      </c>
      <c r="CM773" s="16" t="s">
        <v>843</v>
      </c>
      <c r="CN773" s="16" t="s">
        <v>843</v>
      </c>
      <c r="CO773" s="16" t="s">
        <v>843</v>
      </c>
      <c r="CP773" s="16" t="s">
        <v>843</v>
      </c>
      <c r="CQ773" s="16" t="s">
        <v>843</v>
      </c>
      <c r="CR773" s="16" t="s">
        <v>843</v>
      </c>
      <c r="CS773" s="16" t="s">
        <v>843</v>
      </c>
      <c r="CT773" s="16" t="s">
        <v>843</v>
      </c>
      <c r="CU773" s="16" t="s">
        <v>843</v>
      </c>
      <c r="CV773" s="16" t="s">
        <v>843</v>
      </c>
      <c r="CW773" s="16" t="s">
        <v>843</v>
      </c>
      <c r="CX773" s="16" t="s">
        <v>843</v>
      </c>
      <c r="CY773" s="16" t="s">
        <v>843</v>
      </c>
      <c r="CZ773" s="16" t="s">
        <v>843</v>
      </c>
      <c r="DA773" s="16" t="s">
        <v>843</v>
      </c>
      <c r="DB773" s="16" t="s">
        <v>843</v>
      </c>
      <c r="DC773" s="16" t="s">
        <v>843</v>
      </c>
      <c r="DD773" s="16" t="s">
        <v>843</v>
      </c>
      <c r="DE773" s="16" t="s">
        <v>843</v>
      </c>
      <c r="DF773" s="16" t="s">
        <v>843</v>
      </c>
      <c r="DG773" s="16" t="s">
        <v>843</v>
      </c>
      <c r="DH773" s="16" t="s">
        <v>843</v>
      </c>
      <c r="DI773" s="16" t="s">
        <v>843</v>
      </c>
      <c r="DJ773" s="16" t="s">
        <v>843</v>
      </c>
      <c r="DK773" s="16" t="s">
        <v>843</v>
      </c>
      <c r="DL773" s="16" t="s">
        <v>843</v>
      </c>
      <c r="DQ773" s="16" t="s">
        <v>7236</v>
      </c>
      <c r="DR773" s="16" t="s">
        <v>867</v>
      </c>
      <c r="DS773" s="16" t="s">
        <v>7321</v>
      </c>
      <c r="DX773" s="16" t="s">
        <v>865</v>
      </c>
      <c r="ES773" s="16" t="s">
        <v>865</v>
      </c>
      <c r="EU773" s="16" t="s">
        <v>7810</v>
      </c>
      <c r="EV773" s="16" t="s">
        <v>865</v>
      </c>
      <c r="HC773" s="16" t="s">
        <v>865</v>
      </c>
      <c r="KO773" s="16" t="s">
        <v>10602</v>
      </c>
      <c r="KP773" s="16" t="s">
        <v>10601</v>
      </c>
      <c r="KQ773" s="16" t="s">
        <v>8694</v>
      </c>
      <c r="KR773" s="16" t="s">
        <v>12414</v>
      </c>
      <c r="KS773" s="16" t="s">
        <v>10603</v>
      </c>
      <c r="KT773" s="16" t="s">
        <v>8696</v>
      </c>
      <c r="KU773" s="16" t="s">
        <v>844</v>
      </c>
      <c r="KV773" s="16" t="s">
        <v>8696</v>
      </c>
      <c r="KW773" s="16" t="s">
        <v>851</v>
      </c>
      <c r="KY773" s="16" t="s">
        <v>486</v>
      </c>
      <c r="LA773" s="16" t="s">
        <v>11697</v>
      </c>
      <c r="LC773" s="16" t="s">
        <v>10879</v>
      </c>
      <c r="LD773" s="16" t="s">
        <v>11698</v>
      </c>
      <c r="LE773" s="16" t="s">
        <v>11693</v>
      </c>
      <c r="LF773" s="16" t="s">
        <v>11654</v>
      </c>
      <c r="LI773" s="16" t="s">
        <v>11655</v>
      </c>
      <c r="LM773" s="16" t="s">
        <v>8741</v>
      </c>
      <c r="LO773" s="16" t="s">
        <v>844</v>
      </c>
      <c r="LP773" s="16" t="s">
        <v>1056</v>
      </c>
      <c r="LQ773" s="16" t="s">
        <v>1056</v>
      </c>
      <c r="LR773" s="16" t="s">
        <v>844</v>
      </c>
      <c r="LS773" s="16" t="s">
        <v>1056</v>
      </c>
      <c r="LT773" s="16" t="s">
        <v>843</v>
      </c>
      <c r="LU773" s="16" t="s">
        <v>843</v>
      </c>
      <c r="LV773" s="16" t="s">
        <v>843</v>
      </c>
      <c r="LW773" s="16" t="s">
        <v>843</v>
      </c>
      <c r="LX773" s="16" t="s">
        <v>1056</v>
      </c>
      <c r="LY773" s="16" t="s">
        <v>843</v>
      </c>
      <c r="LZ773" s="16" t="s">
        <v>844</v>
      </c>
      <c r="MA773" s="16" t="s">
        <v>843</v>
      </c>
      <c r="MB773" s="16" t="s">
        <v>843</v>
      </c>
      <c r="MC773" s="16" t="s">
        <v>843</v>
      </c>
      <c r="MD773" s="16" t="s">
        <v>11699</v>
      </c>
      <c r="ME773" s="16" t="s">
        <v>11677</v>
      </c>
      <c r="MF773" s="16" t="s">
        <v>8847</v>
      </c>
      <c r="MR773" s="16" t="s">
        <v>474</v>
      </c>
      <c r="MS773" s="16" t="s">
        <v>12406</v>
      </c>
      <c r="MT773" s="16" t="s">
        <v>9003</v>
      </c>
      <c r="MU773" s="16" t="s">
        <v>817</v>
      </c>
      <c r="MV773" s="16" t="s">
        <v>486</v>
      </c>
      <c r="MZ773" s="16" t="s">
        <v>486</v>
      </c>
      <c r="NA773" s="16" t="s">
        <v>487</v>
      </c>
      <c r="NB773" s="16" t="s">
        <v>1344</v>
      </c>
      <c r="NC773" s="16" t="s">
        <v>486</v>
      </c>
      <c r="NE773" s="16" t="s">
        <v>486</v>
      </c>
      <c r="NI773" s="16" t="s">
        <v>11658</v>
      </c>
      <c r="NL773" s="16" t="s">
        <v>843</v>
      </c>
      <c r="NS773" s="16" t="s">
        <v>462</v>
      </c>
      <c r="NT773" s="16" t="s">
        <v>478</v>
      </c>
      <c r="NU773" s="16">
        <v>1.1910000000000001</v>
      </c>
      <c r="NV773" s="16" t="s">
        <v>824</v>
      </c>
      <c r="NW773" s="16" t="s">
        <v>1179</v>
      </c>
      <c r="NX773" s="16" t="s">
        <v>1142</v>
      </c>
      <c r="NY773" s="16" t="s">
        <v>824</v>
      </c>
      <c r="NZ773" s="16" t="s">
        <v>929</v>
      </c>
      <c r="OA773" s="16" t="s">
        <v>486</v>
      </c>
    </row>
    <row r="774" spans="1:394" x14ac:dyDescent="0.25">
      <c r="A774" s="16" t="s">
        <v>12415</v>
      </c>
      <c r="B774" s="16" t="s">
        <v>844</v>
      </c>
      <c r="C774" s="16" t="s">
        <v>972</v>
      </c>
      <c r="D774" s="16" t="s">
        <v>844</v>
      </c>
      <c r="E774" s="16" t="s">
        <v>843</v>
      </c>
      <c r="F774" s="16" t="s">
        <v>843</v>
      </c>
      <c r="G774" s="16" t="s">
        <v>843</v>
      </c>
      <c r="H774" s="16" t="s">
        <v>843</v>
      </c>
      <c r="I774" s="16" t="s">
        <v>843</v>
      </c>
      <c r="J774" s="16" t="s">
        <v>843</v>
      </c>
      <c r="K774" s="16" t="s">
        <v>843</v>
      </c>
      <c r="L774" s="16" t="s">
        <v>843</v>
      </c>
      <c r="M774" s="16" t="s">
        <v>843</v>
      </c>
      <c r="N774" s="16" t="s">
        <v>843</v>
      </c>
      <c r="O774" s="16" t="s">
        <v>843</v>
      </c>
      <c r="Q774" s="16" t="s">
        <v>844</v>
      </c>
      <c r="R774" s="16">
        <v>70</v>
      </c>
      <c r="T774" s="16" t="s">
        <v>470</v>
      </c>
      <c r="U774" s="16" t="s">
        <v>844</v>
      </c>
      <c r="V774" s="16" t="s">
        <v>843</v>
      </c>
      <c r="W774" s="16" t="s">
        <v>844</v>
      </c>
      <c r="X774" s="16" t="s">
        <v>843</v>
      </c>
      <c r="Y774" s="16" t="s">
        <v>843</v>
      </c>
      <c r="Z774" s="16" t="s">
        <v>843</v>
      </c>
      <c r="AA774" s="16" t="s">
        <v>843</v>
      </c>
      <c r="AB774" s="16" t="s">
        <v>843</v>
      </c>
      <c r="AC774" s="16" t="s">
        <v>843</v>
      </c>
      <c r="AD774" s="16" t="s">
        <v>867</v>
      </c>
      <c r="AF774" s="16" t="s">
        <v>11716</v>
      </c>
      <c r="AG774" s="16" t="s">
        <v>12416</v>
      </c>
      <c r="AH774" s="16" t="s">
        <v>844</v>
      </c>
      <c r="AI774" s="16" t="s">
        <v>843</v>
      </c>
      <c r="AJ774" s="16" t="s">
        <v>844</v>
      </c>
      <c r="AK774" s="16" t="s">
        <v>843</v>
      </c>
      <c r="AL774" s="16" t="s">
        <v>844</v>
      </c>
      <c r="AM774" s="16" t="s">
        <v>843</v>
      </c>
      <c r="AN774" s="16" t="s">
        <v>843</v>
      </c>
      <c r="AO774" s="16" t="s">
        <v>843</v>
      </c>
      <c r="AP774" s="16" t="s">
        <v>843</v>
      </c>
      <c r="AQ774" s="16" t="s">
        <v>843</v>
      </c>
      <c r="AR774" s="16" t="s">
        <v>4433</v>
      </c>
      <c r="AS774" s="16" t="s">
        <v>843</v>
      </c>
      <c r="AT774" s="16" t="s">
        <v>843</v>
      </c>
      <c r="AU774" s="16" t="s">
        <v>843</v>
      </c>
      <c r="AV774" s="16" t="s">
        <v>843</v>
      </c>
      <c r="AW774" s="16" t="s">
        <v>843</v>
      </c>
      <c r="AX774" s="16" t="s">
        <v>843</v>
      </c>
      <c r="AY774" s="16" t="s">
        <v>844</v>
      </c>
      <c r="BF774" s="16" t="s">
        <v>843</v>
      </c>
      <c r="BI774" s="16" t="s">
        <v>7785</v>
      </c>
      <c r="BJ774" s="16" t="s">
        <v>843</v>
      </c>
      <c r="BK774" s="16" t="s">
        <v>843</v>
      </c>
      <c r="BL774" s="16" t="s">
        <v>843</v>
      </c>
      <c r="BM774" s="16" t="s">
        <v>843</v>
      </c>
      <c r="BN774" s="16" t="s">
        <v>843</v>
      </c>
      <c r="BO774" s="16" t="s">
        <v>844</v>
      </c>
      <c r="BP774" s="16" t="s">
        <v>843</v>
      </c>
      <c r="BQ774" s="16" t="s">
        <v>843</v>
      </c>
      <c r="DX774" s="16" t="s">
        <v>865</v>
      </c>
      <c r="ES774" s="16" t="s">
        <v>867</v>
      </c>
      <c r="EU774" s="16" t="s">
        <v>7813</v>
      </c>
      <c r="EV774" s="16" t="s">
        <v>865</v>
      </c>
      <c r="FF774" s="16" t="s">
        <v>7842</v>
      </c>
      <c r="FG774" s="16" t="s">
        <v>7852</v>
      </c>
      <c r="FH774" s="16" t="s">
        <v>843</v>
      </c>
      <c r="FI774" s="16" t="s">
        <v>844</v>
      </c>
      <c r="FJ774" s="16" t="s">
        <v>843</v>
      </c>
      <c r="FK774" s="16" t="s">
        <v>843</v>
      </c>
      <c r="FL774" s="16" t="s">
        <v>843</v>
      </c>
      <c r="FM774" s="16" t="s">
        <v>843</v>
      </c>
      <c r="FN774" s="16" t="s">
        <v>843</v>
      </c>
      <c r="FO774" s="16" t="s">
        <v>843</v>
      </c>
      <c r="FP774" s="16" t="s">
        <v>843</v>
      </c>
      <c r="FQ774" s="16" t="s">
        <v>843</v>
      </c>
      <c r="HC774" s="16" t="s">
        <v>865</v>
      </c>
      <c r="JA774" s="16" t="s">
        <v>4816</v>
      </c>
      <c r="JB774" s="16" t="s">
        <v>865</v>
      </c>
      <c r="JC774" s="16" t="s">
        <v>865</v>
      </c>
      <c r="JD774" s="16" t="s">
        <v>865</v>
      </c>
      <c r="JE774" s="16" t="s">
        <v>865</v>
      </c>
      <c r="JF774" s="16" t="s">
        <v>865</v>
      </c>
      <c r="JG774" s="16" t="s">
        <v>843</v>
      </c>
      <c r="JH774" s="16" t="s">
        <v>4846</v>
      </c>
      <c r="KF774" s="16" t="s">
        <v>4972</v>
      </c>
      <c r="KI774" s="16" t="s">
        <v>4843</v>
      </c>
      <c r="KO774" s="16" t="s">
        <v>10607</v>
      </c>
      <c r="KP774" s="16" t="s">
        <v>10606</v>
      </c>
      <c r="KQ774" s="16" t="s">
        <v>8694</v>
      </c>
      <c r="KR774" s="16" t="s">
        <v>12417</v>
      </c>
      <c r="KS774" s="16" t="s">
        <v>10608</v>
      </c>
      <c r="KT774" s="16" t="s">
        <v>8696</v>
      </c>
      <c r="KU774" s="16" t="s">
        <v>844</v>
      </c>
      <c r="KV774" s="16" t="s">
        <v>8696</v>
      </c>
      <c r="KW774" s="16" t="s">
        <v>851</v>
      </c>
      <c r="KY774" s="16" t="s">
        <v>486</v>
      </c>
      <c r="LC774" s="16" t="s">
        <v>10879</v>
      </c>
      <c r="LF774" s="16" t="s">
        <v>11654</v>
      </c>
      <c r="LI774" s="16" t="s">
        <v>11655</v>
      </c>
      <c r="LJ774" s="16" t="s">
        <v>843</v>
      </c>
      <c r="LL774" s="16" t="s">
        <v>8711</v>
      </c>
      <c r="LM774" s="16" t="s">
        <v>8741</v>
      </c>
      <c r="LO774" s="16" t="s">
        <v>844</v>
      </c>
      <c r="LP774" s="16" t="s">
        <v>843</v>
      </c>
      <c r="LQ774" s="16" t="s">
        <v>1056</v>
      </c>
      <c r="LR774" s="16" t="s">
        <v>844</v>
      </c>
      <c r="LS774" s="16" t="s">
        <v>1056</v>
      </c>
      <c r="LT774" s="16" t="s">
        <v>843</v>
      </c>
      <c r="LU774" s="16" t="s">
        <v>1056</v>
      </c>
      <c r="LV774" s="16" t="s">
        <v>843</v>
      </c>
      <c r="LW774" s="16" t="s">
        <v>844</v>
      </c>
      <c r="LX774" s="16" t="s">
        <v>844</v>
      </c>
      <c r="LY774" s="16" t="s">
        <v>843</v>
      </c>
      <c r="LZ774" s="16" t="s">
        <v>843</v>
      </c>
      <c r="MA774" s="16" t="s">
        <v>843</v>
      </c>
      <c r="MB774" s="16" t="s">
        <v>843</v>
      </c>
      <c r="MC774" s="16" t="s">
        <v>844</v>
      </c>
      <c r="ME774" s="16" t="s">
        <v>11656</v>
      </c>
      <c r="MF774" s="16" t="s">
        <v>8847</v>
      </c>
      <c r="MO774" s="16" t="s">
        <v>1815</v>
      </c>
      <c r="MP774" s="16" t="s">
        <v>13846</v>
      </c>
      <c r="MR774" s="16" t="s">
        <v>470</v>
      </c>
      <c r="MS774" s="16" t="s">
        <v>12406</v>
      </c>
      <c r="MT774" s="16" t="s">
        <v>8940</v>
      </c>
      <c r="NC774" s="16" t="s">
        <v>487</v>
      </c>
      <c r="NE774" s="16" t="s">
        <v>486</v>
      </c>
      <c r="NG774" s="16" t="s">
        <v>1380</v>
      </c>
      <c r="NI774" s="16" t="s">
        <v>11658</v>
      </c>
      <c r="NR774" s="16" t="s">
        <v>878</v>
      </c>
      <c r="NS774" s="16" t="s">
        <v>462</v>
      </c>
      <c r="NT774" s="16" t="s">
        <v>478</v>
      </c>
      <c r="NU774" s="16">
        <v>1.1910000000000001</v>
      </c>
      <c r="NV774" s="16" t="s">
        <v>457</v>
      </c>
      <c r="NW774" s="16" t="s">
        <v>1177</v>
      </c>
      <c r="NX774" s="16" t="s">
        <v>1142</v>
      </c>
      <c r="OB774" s="16" t="s">
        <v>833</v>
      </c>
      <c r="OC774" s="16" t="s">
        <v>878</v>
      </c>
    </row>
    <row r="775" spans="1:394" x14ac:dyDescent="0.25">
      <c r="A775" s="16" t="s">
        <v>12418</v>
      </c>
      <c r="B775" s="16" t="s">
        <v>1056</v>
      </c>
      <c r="C775" s="16" t="s">
        <v>972</v>
      </c>
      <c r="D775" s="16" t="s">
        <v>844</v>
      </c>
      <c r="E775" s="16" t="s">
        <v>843</v>
      </c>
      <c r="F775" s="16" t="s">
        <v>843</v>
      </c>
      <c r="G775" s="16" t="s">
        <v>843</v>
      </c>
      <c r="H775" s="16" t="s">
        <v>843</v>
      </c>
      <c r="I775" s="16" t="s">
        <v>843</v>
      </c>
      <c r="J775" s="16" t="s">
        <v>843</v>
      </c>
      <c r="K775" s="16" t="s">
        <v>843</v>
      </c>
      <c r="L775" s="16" t="s">
        <v>843</v>
      </c>
      <c r="M775" s="16" t="s">
        <v>843</v>
      </c>
      <c r="N775" s="16" t="s">
        <v>843</v>
      </c>
      <c r="O775" s="16" t="s">
        <v>843</v>
      </c>
      <c r="Q775" s="16" t="s">
        <v>844</v>
      </c>
      <c r="R775" s="16">
        <v>9</v>
      </c>
      <c r="T775" s="16" t="s">
        <v>474</v>
      </c>
      <c r="U775" s="16" t="s">
        <v>843</v>
      </c>
      <c r="V775" s="16" t="s">
        <v>844</v>
      </c>
      <c r="W775" s="16" t="s">
        <v>843</v>
      </c>
      <c r="X775" s="16" t="s">
        <v>843</v>
      </c>
      <c r="Y775" s="16" t="s">
        <v>843</v>
      </c>
      <c r="Z775" s="16" t="s">
        <v>844</v>
      </c>
      <c r="AA775" s="16" t="s">
        <v>843</v>
      </c>
      <c r="AB775" s="16" t="s">
        <v>843</v>
      </c>
      <c r="AC775" s="16" t="s">
        <v>844</v>
      </c>
      <c r="AF775" s="16" t="s">
        <v>11716</v>
      </c>
      <c r="AG775" s="16" t="s">
        <v>11708</v>
      </c>
      <c r="AH775" s="16" t="s">
        <v>843</v>
      </c>
      <c r="AI775" s="16" t="s">
        <v>843</v>
      </c>
      <c r="AJ775" s="16" t="s">
        <v>843</v>
      </c>
      <c r="AK775" s="16" t="s">
        <v>843</v>
      </c>
      <c r="AL775" s="16" t="s">
        <v>844</v>
      </c>
      <c r="AM775" s="16" t="s">
        <v>844</v>
      </c>
      <c r="AN775" s="16" t="s">
        <v>843</v>
      </c>
      <c r="AO775" s="16" t="s">
        <v>843</v>
      </c>
      <c r="AP775" s="16" t="s">
        <v>843</v>
      </c>
      <c r="AQ775" s="16" t="s">
        <v>844</v>
      </c>
      <c r="AR775" s="16" t="s">
        <v>4433</v>
      </c>
      <c r="AS775" s="16" t="s">
        <v>843</v>
      </c>
      <c r="AT775" s="16" t="s">
        <v>843</v>
      </c>
      <c r="AU775" s="16" t="s">
        <v>843</v>
      </c>
      <c r="AV775" s="16" t="s">
        <v>843</v>
      </c>
      <c r="AW775" s="16" t="s">
        <v>843</v>
      </c>
      <c r="AX775" s="16" t="s">
        <v>843</v>
      </c>
      <c r="AY775" s="16" t="s">
        <v>844</v>
      </c>
      <c r="BF775" s="16" t="s">
        <v>844</v>
      </c>
      <c r="BI775" s="16" t="s">
        <v>7776</v>
      </c>
      <c r="BJ775" s="16" t="s">
        <v>843</v>
      </c>
      <c r="BK775" s="16" t="s">
        <v>843</v>
      </c>
      <c r="BL775" s="16" t="s">
        <v>844</v>
      </c>
      <c r="BM775" s="16" t="s">
        <v>843</v>
      </c>
      <c r="BN775" s="16" t="s">
        <v>843</v>
      </c>
      <c r="BO775" s="16" t="s">
        <v>843</v>
      </c>
      <c r="BP775" s="16" t="s">
        <v>843</v>
      </c>
      <c r="BQ775" s="16" t="s">
        <v>843</v>
      </c>
      <c r="BR775" s="16" t="s">
        <v>7793</v>
      </c>
      <c r="BS775" s="16" t="s">
        <v>843</v>
      </c>
      <c r="BT775" s="16" t="s">
        <v>844</v>
      </c>
      <c r="BU775" s="16" t="s">
        <v>843</v>
      </c>
      <c r="BV775" s="16" t="s">
        <v>843</v>
      </c>
      <c r="BW775" s="16" t="s">
        <v>843</v>
      </c>
      <c r="BX775" s="16" t="s">
        <v>843</v>
      </c>
      <c r="BY775" s="16" t="s">
        <v>843</v>
      </c>
      <c r="BZ775" s="16" t="s">
        <v>843</v>
      </c>
      <c r="CA775" s="16" t="s">
        <v>843</v>
      </c>
      <c r="CC775" s="16" t="s">
        <v>867</v>
      </c>
      <c r="CD775" s="16" t="s">
        <v>6837</v>
      </c>
      <c r="CE775" s="16" t="s">
        <v>7537</v>
      </c>
      <c r="DN775" s="16" t="s">
        <v>4411</v>
      </c>
      <c r="DQ775" s="16" t="s">
        <v>7093</v>
      </c>
      <c r="DR775" s="16" t="s">
        <v>865</v>
      </c>
      <c r="DX775" s="16" t="s">
        <v>865</v>
      </c>
      <c r="ES775" s="16" t="s">
        <v>865</v>
      </c>
      <c r="EU775" s="16" t="s">
        <v>7810</v>
      </c>
      <c r="EV775" s="16" t="s">
        <v>865</v>
      </c>
      <c r="HC775" s="16" t="s">
        <v>865</v>
      </c>
      <c r="KO775" s="16" t="s">
        <v>10607</v>
      </c>
      <c r="KP775" s="16" t="s">
        <v>10606</v>
      </c>
      <c r="KQ775" s="16" t="s">
        <v>8694</v>
      </c>
      <c r="KR775" s="16" t="s">
        <v>12419</v>
      </c>
      <c r="KS775" s="16" t="s">
        <v>10608</v>
      </c>
      <c r="KT775" s="16" t="s">
        <v>8696</v>
      </c>
      <c r="KU775" s="16" t="s">
        <v>844</v>
      </c>
      <c r="KV775" s="16" t="s">
        <v>8696</v>
      </c>
      <c r="KW775" s="16" t="s">
        <v>851</v>
      </c>
      <c r="KY775" s="16" t="s">
        <v>486</v>
      </c>
      <c r="LA775" s="16" t="s">
        <v>11675</v>
      </c>
      <c r="LB775" s="16" t="s">
        <v>11653</v>
      </c>
      <c r="LC775" s="16" t="s">
        <v>10879</v>
      </c>
      <c r="LF775" s="16" t="s">
        <v>11654</v>
      </c>
      <c r="LI775" s="16" t="s">
        <v>11655</v>
      </c>
      <c r="LM775" s="16" t="s">
        <v>8741</v>
      </c>
      <c r="LO775" s="16" t="s">
        <v>844</v>
      </c>
      <c r="LP775" s="16" t="s">
        <v>843</v>
      </c>
      <c r="LQ775" s="16" t="s">
        <v>1056</v>
      </c>
      <c r="LR775" s="16" t="s">
        <v>844</v>
      </c>
      <c r="LS775" s="16" t="s">
        <v>1056</v>
      </c>
      <c r="LT775" s="16" t="s">
        <v>843</v>
      </c>
      <c r="LU775" s="16" t="s">
        <v>1056</v>
      </c>
      <c r="LV775" s="16" t="s">
        <v>843</v>
      </c>
      <c r="LW775" s="16" t="s">
        <v>844</v>
      </c>
      <c r="LX775" s="16" t="s">
        <v>844</v>
      </c>
      <c r="LY775" s="16" t="s">
        <v>843</v>
      </c>
      <c r="LZ775" s="16" t="s">
        <v>843</v>
      </c>
      <c r="MA775" s="16" t="s">
        <v>843</v>
      </c>
      <c r="MB775" s="16" t="s">
        <v>843</v>
      </c>
      <c r="MC775" s="16" t="s">
        <v>844</v>
      </c>
      <c r="MD775" s="16" t="s">
        <v>11676</v>
      </c>
      <c r="ME775" s="16" t="s">
        <v>11677</v>
      </c>
      <c r="MF775" s="16" t="s">
        <v>8847</v>
      </c>
      <c r="MR775" s="16" t="s">
        <v>474</v>
      </c>
      <c r="MS775" s="16" t="s">
        <v>12406</v>
      </c>
      <c r="MT775" s="16" t="s">
        <v>8940</v>
      </c>
      <c r="MV775" s="16" t="s">
        <v>487</v>
      </c>
      <c r="MW775" s="16" t="s">
        <v>1265</v>
      </c>
      <c r="MX775" s="16" t="s">
        <v>1262</v>
      </c>
      <c r="MY775" s="16" t="s">
        <v>486</v>
      </c>
      <c r="MZ775" s="16" t="s">
        <v>487</v>
      </c>
      <c r="NA775" s="16" t="s">
        <v>486</v>
      </c>
      <c r="NC775" s="16" t="s">
        <v>486</v>
      </c>
      <c r="NE775" s="16" t="s">
        <v>486</v>
      </c>
      <c r="NI775" s="16" t="s">
        <v>11658</v>
      </c>
      <c r="NL775" s="16" t="s">
        <v>844</v>
      </c>
      <c r="NS775" s="16" t="s">
        <v>462</v>
      </c>
      <c r="NT775" s="16" t="s">
        <v>478</v>
      </c>
      <c r="NU775" s="16">
        <v>1.1910000000000001</v>
      </c>
      <c r="NV775" s="16" t="s">
        <v>860</v>
      </c>
      <c r="NW775" s="16" t="s">
        <v>1182</v>
      </c>
      <c r="NX775" s="16" t="s">
        <v>1142</v>
      </c>
      <c r="NY775" s="16" t="s">
        <v>1122</v>
      </c>
      <c r="NZ775" s="16" t="s">
        <v>938</v>
      </c>
    </row>
    <row r="776" spans="1:394" x14ac:dyDescent="0.25">
      <c r="A776" s="16" t="s">
        <v>12420</v>
      </c>
      <c r="B776" s="16" t="s">
        <v>8732</v>
      </c>
      <c r="C776" s="16" t="s">
        <v>4199</v>
      </c>
      <c r="D776" s="16" t="s">
        <v>843</v>
      </c>
      <c r="E776" s="16" t="s">
        <v>843</v>
      </c>
      <c r="F776" s="16" t="s">
        <v>843</v>
      </c>
      <c r="G776" s="16" t="s">
        <v>843</v>
      </c>
      <c r="H776" s="16" t="s">
        <v>843</v>
      </c>
      <c r="I776" s="16" t="s">
        <v>844</v>
      </c>
      <c r="J776" s="16" t="s">
        <v>843</v>
      </c>
      <c r="K776" s="16" t="s">
        <v>843</v>
      </c>
      <c r="L776" s="16" t="s">
        <v>843</v>
      </c>
      <c r="M776" s="16" t="s">
        <v>843</v>
      </c>
      <c r="N776" s="16" t="s">
        <v>843</v>
      </c>
      <c r="O776" s="16" t="s">
        <v>843</v>
      </c>
      <c r="Q776" s="16" t="s">
        <v>843</v>
      </c>
      <c r="R776" s="16">
        <v>67</v>
      </c>
      <c r="T776" s="16" t="s">
        <v>470</v>
      </c>
      <c r="U776" s="16" t="s">
        <v>844</v>
      </c>
      <c r="V776" s="16" t="s">
        <v>843</v>
      </c>
      <c r="W776" s="16" t="s">
        <v>844</v>
      </c>
      <c r="X776" s="16" t="s">
        <v>843</v>
      </c>
      <c r="Y776" s="16" t="s">
        <v>843</v>
      </c>
      <c r="Z776" s="16" t="s">
        <v>843</v>
      </c>
      <c r="AA776" s="16" t="s">
        <v>843</v>
      </c>
      <c r="AB776" s="16" t="s">
        <v>843</v>
      </c>
      <c r="AC776" s="16" t="s">
        <v>843</v>
      </c>
      <c r="AD776" s="16" t="s">
        <v>867</v>
      </c>
      <c r="BF776" s="16" t="s">
        <v>843</v>
      </c>
      <c r="JB776" s="16" t="s">
        <v>867</v>
      </c>
      <c r="JC776" s="16" t="s">
        <v>865</v>
      </c>
      <c r="JG776" s="16" t="s">
        <v>843</v>
      </c>
      <c r="KO776" s="16" t="s">
        <v>10607</v>
      </c>
      <c r="KP776" s="16" t="s">
        <v>10606</v>
      </c>
      <c r="KQ776" s="16" t="s">
        <v>8694</v>
      </c>
      <c r="KR776" s="16" t="s">
        <v>12421</v>
      </c>
      <c r="KS776" s="16" t="s">
        <v>10608</v>
      </c>
      <c r="KT776" s="16" t="s">
        <v>8696</v>
      </c>
      <c r="KU776" s="16" t="s">
        <v>844</v>
      </c>
      <c r="KV776" s="16" t="s">
        <v>8696</v>
      </c>
      <c r="LC776" s="16" t="s">
        <v>10879</v>
      </c>
      <c r="LF776" s="16" t="s">
        <v>11654</v>
      </c>
      <c r="LJ776" s="16" t="s">
        <v>831</v>
      </c>
      <c r="LK776" s="16" t="s">
        <v>831</v>
      </c>
      <c r="LL776" s="16" t="s">
        <v>8756</v>
      </c>
      <c r="LM776" s="16" t="s">
        <v>8741</v>
      </c>
      <c r="LO776" s="16" t="s">
        <v>844</v>
      </c>
      <c r="LP776" s="16" t="s">
        <v>843</v>
      </c>
      <c r="LQ776" s="16" t="s">
        <v>1056</v>
      </c>
      <c r="LR776" s="16" t="s">
        <v>844</v>
      </c>
      <c r="LS776" s="16" t="s">
        <v>1056</v>
      </c>
      <c r="LT776" s="16" t="s">
        <v>843</v>
      </c>
      <c r="LU776" s="16" t="s">
        <v>1056</v>
      </c>
      <c r="LV776" s="16" t="s">
        <v>843</v>
      </c>
      <c r="LW776" s="16" t="s">
        <v>844</v>
      </c>
      <c r="LX776" s="16" t="s">
        <v>844</v>
      </c>
      <c r="LY776" s="16" t="s">
        <v>843</v>
      </c>
      <c r="LZ776" s="16" t="s">
        <v>843</v>
      </c>
      <c r="MA776" s="16" t="s">
        <v>843</v>
      </c>
      <c r="MB776" s="16" t="s">
        <v>843</v>
      </c>
      <c r="MC776" s="16" t="s">
        <v>844</v>
      </c>
      <c r="ME776" s="16" t="s">
        <v>11656</v>
      </c>
      <c r="MF776" s="16" t="s">
        <v>8847</v>
      </c>
      <c r="MR776" s="16" t="s">
        <v>470</v>
      </c>
      <c r="MS776" s="16" t="s">
        <v>12406</v>
      </c>
      <c r="NI776" s="16" t="s">
        <v>11658</v>
      </c>
      <c r="NR776" s="16" t="s">
        <v>878</v>
      </c>
      <c r="NS776" s="16" t="s">
        <v>462</v>
      </c>
      <c r="NT776" s="16" t="s">
        <v>478</v>
      </c>
      <c r="NU776" s="16">
        <v>1.1910000000000001</v>
      </c>
      <c r="NV776" s="16" t="s">
        <v>457</v>
      </c>
      <c r="NW776" s="16" t="s">
        <v>1177</v>
      </c>
      <c r="NX776" s="16" t="s">
        <v>1142</v>
      </c>
      <c r="OB776" s="16" t="s">
        <v>831</v>
      </c>
      <c r="OC776" s="16" t="s">
        <v>878</v>
      </c>
    </row>
    <row r="777" spans="1:394" x14ac:dyDescent="0.25">
      <c r="A777" s="16" t="s">
        <v>12422</v>
      </c>
      <c r="B777" s="16" t="s">
        <v>844</v>
      </c>
      <c r="C777" s="16" t="s">
        <v>972</v>
      </c>
      <c r="D777" s="16" t="s">
        <v>844</v>
      </c>
      <c r="E777" s="16" t="s">
        <v>843</v>
      </c>
      <c r="F777" s="16" t="s">
        <v>843</v>
      </c>
      <c r="G777" s="16" t="s">
        <v>843</v>
      </c>
      <c r="H777" s="16" t="s">
        <v>843</v>
      </c>
      <c r="I777" s="16" t="s">
        <v>843</v>
      </c>
      <c r="J777" s="16" t="s">
        <v>843</v>
      </c>
      <c r="K777" s="16" t="s">
        <v>843</v>
      </c>
      <c r="L777" s="16" t="s">
        <v>843</v>
      </c>
      <c r="M777" s="16" t="s">
        <v>843</v>
      </c>
      <c r="N777" s="16" t="s">
        <v>843</v>
      </c>
      <c r="O777" s="16" t="s">
        <v>843</v>
      </c>
      <c r="Q777" s="16" t="s">
        <v>844</v>
      </c>
      <c r="R777" s="16">
        <v>31</v>
      </c>
      <c r="T777" s="16" t="s">
        <v>470</v>
      </c>
      <c r="U777" s="16" t="s">
        <v>844</v>
      </c>
      <c r="V777" s="16" t="s">
        <v>843</v>
      </c>
      <c r="W777" s="16" t="s">
        <v>844</v>
      </c>
      <c r="X777" s="16" t="s">
        <v>843</v>
      </c>
      <c r="Y777" s="16" t="s">
        <v>843</v>
      </c>
      <c r="Z777" s="16" t="s">
        <v>843</v>
      </c>
      <c r="AA777" s="16" t="s">
        <v>843</v>
      </c>
      <c r="AB777" s="16" t="s">
        <v>844</v>
      </c>
      <c r="AC777" s="16" t="s">
        <v>843</v>
      </c>
      <c r="AD777" s="16" t="s">
        <v>867</v>
      </c>
      <c r="AF777" s="16" t="s">
        <v>11821</v>
      </c>
      <c r="AG777" s="16" t="s">
        <v>11828</v>
      </c>
      <c r="AH777" s="16" t="s">
        <v>843</v>
      </c>
      <c r="AI777" s="16" t="s">
        <v>843</v>
      </c>
      <c r="AJ777" s="16" t="s">
        <v>844</v>
      </c>
      <c r="AK777" s="16" t="s">
        <v>843</v>
      </c>
      <c r="AL777" s="16" t="s">
        <v>844</v>
      </c>
      <c r="AM777" s="16" t="s">
        <v>844</v>
      </c>
      <c r="AN777" s="16" t="s">
        <v>843</v>
      </c>
      <c r="AO777" s="16" t="s">
        <v>843</v>
      </c>
      <c r="AP777" s="16" t="s">
        <v>843</v>
      </c>
      <c r="AQ777" s="16" t="s">
        <v>844</v>
      </c>
      <c r="AR777" s="16" t="s">
        <v>4433</v>
      </c>
      <c r="AS777" s="16" t="s">
        <v>843</v>
      </c>
      <c r="AT777" s="16" t="s">
        <v>843</v>
      </c>
      <c r="AU777" s="16" t="s">
        <v>843</v>
      </c>
      <c r="AV777" s="16" t="s">
        <v>843</v>
      </c>
      <c r="AW777" s="16" t="s">
        <v>843</v>
      </c>
      <c r="AX777" s="16" t="s">
        <v>843</v>
      </c>
      <c r="AY777" s="16" t="s">
        <v>844</v>
      </c>
      <c r="BF777" s="16" t="s">
        <v>844</v>
      </c>
      <c r="BH777" s="16" t="s">
        <v>7383</v>
      </c>
      <c r="BI777" s="16" t="s">
        <v>7785</v>
      </c>
      <c r="BJ777" s="16" t="s">
        <v>843</v>
      </c>
      <c r="BK777" s="16" t="s">
        <v>843</v>
      </c>
      <c r="BL777" s="16" t="s">
        <v>843</v>
      </c>
      <c r="BM777" s="16" t="s">
        <v>843</v>
      </c>
      <c r="BN777" s="16" t="s">
        <v>843</v>
      </c>
      <c r="BO777" s="16" t="s">
        <v>844</v>
      </c>
      <c r="BP777" s="16" t="s">
        <v>843</v>
      </c>
      <c r="BQ777" s="16" t="s">
        <v>843</v>
      </c>
      <c r="DX777" s="16" t="s">
        <v>865</v>
      </c>
      <c r="ES777" s="16" t="s">
        <v>865</v>
      </c>
      <c r="EU777" s="16" t="s">
        <v>7810</v>
      </c>
      <c r="EV777" s="16" t="s">
        <v>865</v>
      </c>
      <c r="FT777" s="16" t="s">
        <v>865</v>
      </c>
      <c r="HC777" s="16" t="s">
        <v>865</v>
      </c>
      <c r="JA777" s="16" t="s">
        <v>4822</v>
      </c>
      <c r="JB777" s="16" t="s">
        <v>867</v>
      </c>
      <c r="JC777" s="16" t="s">
        <v>865</v>
      </c>
      <c r="JG777" s="16" t="s">
        <v>1056</v>
      </c>
      <c r="JV777" s="16">
        <v>40</v>
      </c>
      <c r="JW777" s="16" t="s">
        <v>7603</v>
      </c>
      <c r="JZ777" s="16" t="s">
        <v>4910</v>
      </c>
      <c r="KB777" s="16" t="s">
        <v>7616</v>
      </c>
      <c r="KD777" s="16" t="s">
        <v>4920</v>
      </c>
      <c r="KE777" s="16" t="s">
        <v>7277</v>
      </c>
      <c r="KF777" s="16" t="s">
        <v>4411</v>
      </c>
      <c r="KH777" s="16" t="s">
        <v>7642</v>
      </c>
      <c r="KI777" s="16" t="s">
        <v>4982</v>
      </c>
      <c r="KK777" s="16" t="s">
        <v>4910</v>
      </c>
      <c r="KM777" s="16" t="s">
        <v>7616</v>
      </c>
      <c r="KO777" s="16" t="s">
        <v>10611</v>
      </c>
      <c r="KP777" s="16" t="s">
        <v>10610</v>
      </c>
      <c r="KQ777" s="16" t="s">
        <v>8694</v>
      </c>
      <c r="KR777" s="16" t="s">
        <v>12423</v>
      </c>
      <c r="KS777" s="16" t="s">
        <v>10612</v>
      </c>
      <c r="KT777" s="16" t="s">
        <v>8696</v>
      </c>
      <c r="KU777" s="16" t="s">
        <v>844</v>
      </c>
      <c r="KV777" s="16" t="s">
        <v>8696</v>
      </c>
      <c r="KW777" s="16" t="s">
        <v>851</v>
      </c>
      <c r="KY777" s="16" t="s">
        <v>486</v>
      </c>
      <c r="LC777" s="16" t="s">
        <v>10879</v>
      </c>
      <c r="LF777" s="16" t="s">
        <v>11654</v>
      </c>
      <c r="LI777" s="16" t="s">
        <v>11655</v>
      </c>
      <c r="LJ777" s="16" t="s">
        <v>831</v>
      </c>
      <c r="LK777" s="16" t="s">
        <v>831</v>
      </c>
      <c r="LL777" s="16" t="s">
        <v>8756</v>
      </c>
      <c r="LM777" s="16" t="s">
        <v>8741</v>
      </c>
      <c r="LO777" s="16" t="s">
        <v>843</v>
      </c>
      <c r="LP777" s="16" t="s">
        <v>844</v>
      </c>
      <c r="LQ777" s="16" t="s">
        <v>844</v>
      </c>
      <c r="LR777" s="16" t="s">
        <v>843</v>
      </c>
      <c r="LS777" s="16" t="s">
        <v>844</v>
      </c>
      <c r="LT777" s="16" t="s">
        <v>843</v>
      </c>
      <c r="LU777" s="16" t="s">
        <v>843</v>
      </c>
      <c r="LV777" s="16" t="s">
        <v>843</v>
      </c>
      <c r="LW777" s="16" t="s">
        <v>843</v>
      </c>
      <c r="LX777" s="16" t="s">
        <v>844</v>
      </c>
      <c r="LY777" s="16" t="s">
        <v>843</v>
      </c>
      <c r="LZ777" s="16" t="s">
        <v>843</v>
      </c>
      <c r="MA777" s="16" t="s">
        <v>843</v>
      </c>
      <c r="MB777" s="16" t="s">
        <v>843</v>
      </c>
      <c r="MC777" s="16" t="s">
        <v>843</v>
      </c>
      <c r="ME777" s="16" t="s">
        <v>11656</v>
      </c>
      <c r="MF777" s="16" t="s">
        <v>8847</v>
      </c>
      <c r="MG777" s="16" t="s">
        <v>1840</v>
      </c>
      <c r="MH777" s="16" t="s">
        <v>11667</v>
      </c>
      <c r="MI777" s="16" t="s">
        <v>11733</v>
      </c>
      <c r="MJ777" s="16" t="s">
        <v>1840</v>
      </c>
      <c r="MK777" s="16" t="s">
        <v>9015</v>
      </c>
      <c r="ML777" s="16" t="s">
        <v>1787</v>
      </c>
      <c r="MM777" s="16" t="s">
        <v>486</v>
      </c>
      <c r="MN777" s="16" t="s">
        <v>1798</v>
      </c>
      <c r="MP777" s="16" t="s">
        <v>1829</v>
      </c>
      <c r="MQ777" s="16" t="s">
        <v>1787</v>
      </c>
      <c r="MR777" s="16" t="s">
        <v>470</v>
      </c>
      <c r="MS777" s="16" t="s">
        <v>12406</v>
      </c>
      <c r="MT777" s="16" t="s">
        <v>8952</v>
      </c>
      <c r="MU777" s="16" t="s">
        <v>817</v>
      </c>
      <c r="NC777" s="16" t="s">
        <v>486</v>
      </c>
      <c r="ND777" s="16" t="s">
        <v>486</v>
      </c>
      <c r="NE777" s="16" t="s">
        <v>486</v>
      </c>
      <c r="NG777" s="16" t="s">
        <v>1378</v>
      </c>
      <c r="NH777" s="16" t="s">
        <v>1913</v>
      </c>
      <c r="NI777" s="16" t="s">
        <v>11658</v>
      </c>
      <c r="NR777" s="16" t="s">
        <v>445</v>
      </c>
      <c r="NS777" s="16" t="s">
        <v>462</v>
      </c>
      <c r="NT777" s="16" t="s">
        <v>478</v>
      </c>
      <c r="NU777" s="16">
        <v>1.1910000000000001</v>
      </c>
      <c r="NV777" s="16" t="s">
        <v>445</v>
      </c>
      <c r="NW777" s="16" t="s">
        <v>1174</v>
      </c>
      <c r="NX777" s="16" t="s">
        <v>1142</v>
      </c>
      <c r="OB777" s="16" t="s">
        <v>831</v>
      </c>
      <c r="OC777" s="16" t="s">
        <v>445</v>
      </c>
    </row>
    <row r="778" spans="1:394" x14ac:dyDescent="0.25">
      <c r="A778" s="16" t="s">
        <v>12424</v>
      </c>
      <c r="B778" s="16" t="s">
        <v>844</v>
      </c>
      <c r="C778" s="16" t="s">
        <v>972</v>
      </c>
      <c r="D778" s="16" t="s">
        <v>844</v>
      </c>
      <c r="E778" s="16" t="s">
        <v>843</v>
      </c>
      <c r="F778" s="16" t="s">
        <v>843</v>
      </c>
      <c r="G778" s="16" t="s">
        <v>843</v>
      </c>
      <c r="H778" s="16" t="s">
        <v>843</v>
      </c>
      <c r="I778" s="16" t="s">
        <v>843</v>
      </c>
      <c r="J778" s="16" t="s">
        <v>843</v>
      </c>
      <c r="K778" s="16" t="s">
        <v>843</v>
      </c>
      <c r="L778" s="16" t="s">
        <v>843</v>
      </c>
      <c r="M778" s="16" t="s">
        <v>843</v>
      </c>
      <c r="N778" s="16" t="s">
        <v>843</v>
      </c>
      <c r="O778" s="16" t="s">
        <v>843</v>
      </c>
      <c r="Q778" s="16" t="s">
        <v>844</v>
      </c>
      <c r="R778" s="16">
        <v>30</v>
      </c>
      <c r="T778" s="16" t="s">
        <v>470</v>
      </c>
      <c r="U778" s="16" t="s">
        <v>844</v>
      </c>
      <c r="V778" s="16" t="s">
        <v>843</v>
      </c>
      <c r="W778" s="16" t="s">
        <v>844</v>
      </c>
      <c r="X778" s="16" t="s">
        <v>843</v>
      </c>
      <c r="Y778" s="16" t="s">
        <v>843</v>
      </c>
      <c r="Z778" s="16" t="s">
        <v>843</v>
      </c>
      <c r="AA778" s="16" t="s">
        <v>843</v>
      </c>
      <c r="AB778" s="16" t="s">
        <v>844</v>
      </c>
      <c r="AC778" s="16" t="s">
        <v>843</v>
      </c>
      <c r="AD778" s="16" t="s">
        <v>867</v>
      </c>
      <c r="AF778" s="16" t="s">
        <v>12152</v>
      </c>
      <c r="AG778" s="16" t="s">
        <v>12167</v>
      </c>
      <c r="AH778" s="16" t="s">
        <v>844</v>
      </c>
      <c r="AI778" s="16" t="s">
        <v>844</v>
      </c>
      <c r="AJ778" s="16" t="s">
        <v>843</v>
      </c>
      <c r="AK778" s="16" t="s">
        <v>843</v>
      </c>
      <c r="AL778" s="16" t="s">
        <v>844</v>
      </c>
      <c r="AM778" s="16" t="s">
        <v>844</v>
      </c>
      <c r="AN778" s="16" t="s">
        <v>843</v>
      </c>
      <c r="AO778" s="16" t="s">
        <v>843</v>
      </c>
      <c r="AP778" s="16" t="s">
        <v>843</v>
      </c>
      <c r="AQ778" s="16" t="s">
        <v>844</v>
      </c>
      <c r="AR778" s="16" t="s">
        <v>4433</v>
      </c>
      <c r="AS778" s="16" t="s">
        <v>843</v>
      </c>
      <c r="AT778" s="16" t="s">
        <v>843</v>
      </c>
      <c r="AU778" s="16" t="s">
        <v>843</v>
      </c>
      <c r="AV778" s="16" t="s">
        <v>843</v>
      </c>
      <c r="AW778" s="16" t="s">
        <v>843</v>
      </c>
      <c r="AX778" s="16" t="s">
        <v>843</v>
      </c>
      <c r="AY778" s="16" t="s">
        <v>844</v>
      </c>
      <c r="BF778" s="16" t="s">
        <v>844</v>
      </c>
      <c r="BH778" s="16" t="s">
        <v>7380</v>
      </c>
      <c r="BI778" s="16" t="s">
        <v>7785</v>
      </c>
      <c r="BJ778" s="16" t="s">
        <v>843</v>
      </c>
      <c r="BK778" s="16" t="s">
        <v>843</v>
      </c>
      <c r="BL778" s="16" t="s">
        <v>843</v>
      </c>
      <c r="BM778" s="16" t="s">
        <v>843</v>
      </c>
      <c r="BN778" s="16" t="s">
        <v>843</v>
      </c>
      <c r="BO778" s="16" t="s">
        <v>844</v>
      </c>
      <c r="BP778" s="16" t="s">
        <v>843</v>
      </c>
      <c r="BQ778" s="16" t="s">
        <v>843</v>
      </c>
      <c r="DX778" s="16" t="s">
        <v>865</v>
      </c>
      <c r="ES778" s="16" t="s">
        <v>865</v>
      </c>
      <c r="EU778" s="16" t="s">
        <v>7810</v>
      </c>
      <c r="EV778" s="16" t="s">
        <v>865</v>
      </c>
      <c r="FT778" s="16" t="s">
        <v>865</v>
      </c>
      <c r="HC778" s="16" t="s">
        <v>865</v>
      </c>
      <c r="JA778" s="16" t="s">
        <v>4822</v>
      </c>
      <c r="JB778" s="16" t="s">
        <v>865</v>
      </c>
      <c r="JC778" s="16" t="s">
        <v>865</v>
      </c>
      <c r="JD778" s="16" t="s">
        <v>865</v>
      </c>
      <c r="JE778" s="16" t="s">
        <v>865</v>
      </c>
      <c r="JF778" s="16" t="s">
        <v>865</v>
      </c>
      <c r="JG778" s="16" t="s">
        <v>1056</v>
      </c>
      <c r="JH778" s="16" t="s">
        <v>7577</v>
      </c>
      <c r="JJ778" s="16" t="s">
        <v>865</v>
      </c>
      <c r="KF778" s="16" t="s">
        <v>4972</v>
      </c>
      <c r="KI778" s="16" t="s">
        <v>4843</v>
      </c>
      <c r="KO778" s="16" t="s">
        <v>10616</v>
      </c>
      <c r="KP778" s="16" t="s">
        <v>10615</v>
      </c>
      <c r="KQ778" s="16" t="s">
        <v>8694</v>
      </c>
      <c r="KR778" s="16" t="s">
        <v>12425</v>
      </c>
      <c r="KS778" s="16" t="s">
        <v>10617</v>
      </c>
      <c r="KT778" s="16" t="s">
        <v>8696</v>
      </c>
      <c r="KU778" s="16" t="s">
        <v>844</v>
      </c>
      <c r="KV778" s="16" t="s">
        <v>8696</v>
      </c>
      <c r="KW778" s="16" t="s">
        <v>851</v>
      </c>
      <c r="KY778" s="16" t="s">
        <v>486</v>
      </c>
      <c r="LC778" s="16" t="s">
        <v>10879</v>
      </c>
      <c r="LF778" s="16" t="s">
        <v>11654</v>
      </c>
      <c r="LI778" s="16" t="s">
        <v>11655</v>
      </c>
      <c r="LJ778" s="16" t="s">
        <v>843</v>
      </c>
      <c r="LL778" s="16" t="s">
        <v>8711</v>
      </c>
      <c r="LM778" s="16" t="s">
        <v>8741</v>
      </c>
      <c r="LO778" s="16" t="s">
        <v>1056</v>
      </c>
      <c r="LP778" s="16" t="s">
        <v>844</v>
      </c>
      <c r="LQ778" s="16" t="s">
        <v>1056</v>
      </c>
      <c r="LR778" s="16" t="s">
        <v>844</v>
      </c>
      <c r="LS778" s="16" t="s">
        <v>844</v>
      </c>
      <c r="LT778" s="16" t="s">
        <v>843</v>
      </c>
      <c r="LU778" s="16" t="s">
        <v>843</v>
      </c>
      <c r="LV778" s="16" t="s">
        <v>843</v>
      </c>
      <c r="LW778" s="16" t="s">
        <v>843</v>
      </c>
      <c r="LX778" s="16" t="s">
        <v>843</v>
      </c>
      <c r="LY778" s="16" t="s">
        <v>843</v>
      </c>
      <c r="LZ778" s="16" t="s">
        <v>843</v>
      </c>
      <c r="MA778" s="16" t="s">
        <v>843</v>
      </c>
      <c r="MB778" s="16" t="s">
        <v>843</v>
      </c>
      <c r="MC778" s="16" t="s">
        <v>1056</v>
      </c>
      <c r="ME778" s="16" t="s">
        <v>11656</v>
      </c>
      <c r="MF778" s="16" t="s">
        <v>8847</v>
      </c>
      <c r="MO778" s="16" t="s">
        <v>1815</v>
      </c>
      <c r="MP778" s="16" t="s">
        <v>13846</v>
      </c>
      <c r="MR778" s="16" t="s">
        <v>470</v>
      </c>
      <c r="MS778" s="16" t="s">
        <v>12406</v>
      </c>
      <c r="MT778" s="16" t="s">
        <v>8769</v>
      </c>
      <c r="MU778" s="16" t="s">
        <v>817</v>
      </c>
      <c r="NC778" s="16" t="s">
        <v>486</v>
      </c>
      <c r="ND778" s="16" t="s">
        <v>486</v>
      </c>
      <c r="NE778" s="16" t="s">
        <v>486</v>
      </c>
      <c r="NG778" s="16" t="s">
        <v>1378</v>
      </c>
      <c r="NI778" s="16" t="s">
        <v>11658</v>
      </c>
      <c r="NR778" s="16" t="s">
        <v>445</v>
      </c>
      <c r="NS778" s="16" t="s">
        <v>462</v>
      </c>
      <c r="NT778" s="16" t="s">
        <v>478</v>
      </c>
      <c r="NU778" s="16">
        <v>1.1910000000000001</v>
      </c>
      <c r="NV778" s="16" t="s">
        <v>445</v>
      </c>
      <c r="NW778" s="16" t="s">
        <v>1174</v>
      </c>
      <c r="NX778" s="16" t="s">
        <v>1142</v>
      </c>
      <c r="OB778" s="16" t="s">
        <v>833</v>
      </c>
      <c r="OC778" s="16" t="s">
        <v>445</v>
      </c>
    </row>
    <row r="779" spans="1:394" x14ac:dyDescent="0.25">
      <c r="A779" s="16" t="s">
        <v>12426</v>
      </c>
      <c r="B779" s="16" t="s">
        <v>1056</v>
      </c>
      <c r="C779" s="16" t="s">
        <v>972</v>
      </c>
      <c r="D779" s="16" t="s">
        <v>844</v>
      </c>
      <c r="E779" s="16" t="s">
        <v>843</v>
      </c>
      <c r="F779" s="16" t="s">
        <v>843</v>
      </c>
      <c r="G779" s="16" t="s">
        <v>843</v>
      </c>
      <c r="H779" s="16" t="s">
        <v>843</v>
      </c>
      <c r="I779" s="16" t="s">
        <v>843</v>
      </c>
      <c r="J779" s="16" t="s">
        <v>843</v>
      </c>
      <c r="K779" s="16" t="s">
        <v>843</v>
      </c>
      <c r="L779" s="16" t="s">
        <v>843</v>
      </c>
      <c r="M779" s="16" t="s">
        <v>843</v>
      </c>
      <c r="N779" s="16" t="s">
        <v>843</v>
      </c>
      <c r="O779" s="16" t="s">
        <v>843</v>
      </c>
      <c r="Q779" s="16" t="s">
        <v>844</v>
      </c>
      <c r="R779" s="16">
        <v>10</v>
      </c>
      <c r="T779" s="16" t="s">
        <v>470</v>
      </c>
      <c r="U779" s="16" t="s">
        <v>844</v>
      </c>
      <c r="V779" s="16" t="s">
        <v>843</v>
      </c>
      <c r="W779" s="16" t="s">
        <v>843</v>
      </c>
      <c r="X779" s="16" t="s">
        <v>843</v>
      </c>
      <c r="Y779" s="16" t="s">
        <v>844</v>
      </c>
      <c r="Z779" s="16" t="s">
        <v>843</v>
      </c>
      <c r="AA779" s="16" t="s">
        <v>843</v>
      </c>
      <c r="AB779" s="16" t="s">
        <v>844</v>
      </c>
      <c r="AC779" s="16" t="s">
        <v>844</v>
      </c>
      <c r="AF779" s="16" t="s">
        <v>12152</v>
      </c>
      <c r="AG779" s="16" t="s">
        <v>11694</v>
      </c>
      <c r="AH779" s="16" t="s">
        <v>843</v>
      </c>
      <c r="AI779" s="16" t="s">
        <v>843</v>
      </c>
      <c r="AJ779" s="16" t="s">
        <v>843</v>
      </c>
      <c r="AK779" s="16" t="s">
        <v>843</v>
      </c>
      <c r="AL779" s="16" t="s">
        <v>844</v>
      </c>
      <c r="AM779" s="16" t="s">
        <v>844</v>
      </c>
      <c r="AN779" s="16" t="s">
        <v>843</v>
      </c>
      <c r="AO779" s="16" t="s">
        <v>843</v>
      </c>
      <c r="AP779" s="16" t="s">
        <v>843</v>
      </c>
      <c r="AQ779" s="16" t="s">
        <v>844</v>
      </c>
      <c r="AR779" s="16" t="s">
        <v>4433</v>
      </c>
      <c r="AS779" s="16" t="s">
        <v>843</v>
      </c>
      <c r="AT779" s="16" t="s">
        <v>843</v>
      </c>
      <c r="AU779" s="16" t="s">
        <v>843</v>
      </c>
      <c r="AV779" s="16" t="s">
        <v>843</v>
      </c>
      <c r="AW779" s="16" t="s">
        <v>843</v>
      </c>
      <c r="AX779" s="16" t="s">
        <v>843</v>
      </c>
      <c r="AY779" s="16" t="s">
        <v>844</v>
      </c>
      <c r="BF779" s="16" t="s">
        <v>844</v>
      </c>
      <c r="BI779" s="16" t="s">
        <v>7785</v>
      </c>
      <c r="BJ779" s="16" t="s">
        <v>843</v>
      </c>
      <c r="BK779" s="16" t="s">
        <v>843</v>
      </c>
      <c r="BL779" s="16" t="s">
        <v>843</v>
      </c>
      <c r="BM779" s="16" t="s">
        <v>843</v>
      </c>
      <c r="BN779" s="16" t="s">
        <v>843</v>
      </c>
      <c r="BO779" s="16" t="s">
        <v>844</v>
      </c>
      <c r="BP779" s="16" t="s">
        <v>843</v>
      </c>
      <c r="BQ779" s="16" t="s">
        <v>843</v>
      </c>
      <c r="CC779" s="16" t="s">
        <v>865</v>
      </c>
      <c r="CF779" s="16" t="s">
        <v>7130</v>
      </c>
      <c r="CG779" s="16" t="s">
        <v>844</v>
      </c>
      <c r="CH779" s="16" t="s">
        <v>843</v>
      </c>
      <c r="CI779" s="16" t="s">
        <v>843</v>
      </c>
      <c r="CJ779" s="16" t="s">
        <v>843</v>
      </c>
      <c r="CK779" s="16" t="s">
        <v>843</v>
      </c>
      <c r="CL779" s="16" t="s">
        <v>843</v>
      </c>
      <c r="CM779" s="16" t="s">
        <v>843</v>
      </c>
      <c r="CN779" s="16" t="s">
        <v>843</v>
      </c>
      <c r="CO779" s="16" t="s">
        <v>843</v>
      </c>
      <c r="CP779" s="16" t="s">
        <v>843</v>
      </c>
      <c r="CQ779" s="16" t="s">
        <v>843</v>
      </c>
      <c r="CR779" s="16" t="s">
        <v>843</v>
      </c>
      <c r="CS779" s="16" t="s">
        <v>843</v>
      </c>
      <c r="CT779" s="16" t="s">
        <v>843</v>
      </c>
      <c r="CU779" s="16" t="s">
        <v>843</v>
      </c>
      <c r="CV779" s="16" t="s">
        <v>843</v>
      </c>
      <c r="CW779" s="16" t="s">
        <v>843</v>
      </c>
      <c r="CX779" s="16" t="s">
        <v>843</v>
      </c>
      <c r="CY779" s="16" t="s">
        <v>843</v>
      </c>
      <c r="CZ779" s="16" t="s">
        <v>843</v>
      </c>
      <c r="DA779" s="16" t="s">
        <v>843</v>
      </c>
      <c r="DB779" s="16" t="s">
        <v>843</v>
      </c>
      <c r="DC779" s="16" t="s">
        <v>843</v>
      </c>
      <c r="DD779" s="16" t="s">
        <v>843</v>
      </c>
      <c r="DE779" s="16" t="s">
        <v>843</v>
      </c>
      <c r="DF779" s="16" t="s">
        <v>843</v>
      </c>
      <c r="DG779" s="16" t="s">
        <v>843</v>
      </c>
      <c r="DH779" s="16" t="s">
        <v>843</v>
      </c>
      <c r="DI779" s="16" t="s">
        <v>843</v>
      </c>
      <c r="DJ779" s="16" t="s">
        <v>843</v>
      </c>
      <c r="DK779" s="16" t="s">
        <v>843</v>
      </c>
      <c r="DL779" s="16" t="s">
        <v>843</v>
      </c>
      <c r="DQ779" s="16" t="s">
        <v>7236</v>
      </c>
      <c r="DR779" s="16" t="s">
        <v>867</v>
      </c>
      <c r="DS779" s="16" t="s">
        <v>7321</v>
      </c>
      <c r="DX779" s="16" t="s">
        <v>865</v>
      </c>
      <c r="ES779" s="16" t="s">
        <v>865</v>
      </c>
      <c r="EU779" s="16" t="s">
        <v>7810</v>
      </c>
      <c r="EV779" s="16" t="s">
        <v>865</v>
      </c>
      <c r="FT779" s="16" t="s">
        <v>865</v>
      </c>
      <c r="HC779" s="16" t="s">
        <v>865</v>
      </c>
      <c r="KO779" s="16" t="s">
        <v>10616</v>
      </c>
      <c r="KP779" s="16" t="s">
        <v>10615</v>
      </c>
      <c r="KQ779" s="16" t="s">
        <v>8694</v>
      </c>
      <c r="KR779" s="16" t="s">
        <v>12427</v>
      </c>
      <c r="KS779" s="16" t="s">
        <v>10617</v>
      </c>
      <c r="KT779" s="16" t="s">
        <v>8696</v>
      </c>
      <c r="KU779" s="16" t="s">
        <v>844</v>
      </c>
      <c r="KV779" s="16" t="s">
        <v>8696</v>
      </c>
      <c r="KW779" s="16" t="s">
        <v>851</v>
      </c>
      <c r="KY779" s="16" t="s">
        <v>486</v>
      </c>
      <c r="LA779" s="16" t="s">
        <v>11697</v>
      </c>
      <c r="LC779" s="16" t="s">
        <v>10879</v>
      </c>
      <c r="LD779" s="16" t="s">
        <v>11698</v>
      </c>
      <c r="LE779" s="16" t="s">
        <v>11693</v>
      </c>
      <c r="LF779" s="16" t="s">
        <v>11654</v>
      </c>
      <c r="LI779" s="16" t="s">
        <v>11655</v>
      </c>
      <c r="LM779" s="16" t="s">
        <v>8741</v>
      </c>
      <c r="LO779" s="16" t="s">
        <v>1056</v>
      </c>
      <c r="LP779" s="16" t="s">
        <v>844</v>
      </c>
      <c r="LQ779" s="16" t="s">
        <v>1056</v>
      </c>
      <c r="LR779" s="16" t="s">
        <v>844</v>
      </c>
      <c r="LS779" s="16" t="s">
        <v>844</v>
      </c>
      <c r="LT779" s="16" t="s">
        <v>843</v>
      </c>
      <c r="LU779" s="16" t="s">
        <v>843</v>
      </c>
      <c r="LV779" s="16" t="s">
        <v>843</v>
      </c>
      <c r="LW779" s="16" t="s">
        <v>843</v>
      </c>
      <c r="LX779" s="16" t="s">
        <v>843</v>
      </c>
      <c r="LY779" s="16" t="s">
        <v>843</v>
      </c>
      <c r="LZ779" s="16" t="s">
        <v>843</v>
      </c>
      <c r="MA779" s="16" t="s">
        <v>843</v>
      </c>
      <c r="MB779" s="16" t="s">
        <v>843</v>
      </c>
      <c r="MC779" s="16" t="s">
        <v>1056</v>
      </c>
      <c r="MD779" s="16" t="s">
        <v>11699</v>
      </c>
      <c r="ME779" s="16" t="s">
        <v>11677</v>
      </c>
      <c r="MF779" s="16" t="s">
        <v>8847</v>
      </c>
      <c r="MR779" s="16" t="s">
        <v>470</v>
      </c>
      <c r="MS779" s="16" t="s">
        <v>12406</v>
      </c>
      <c r="MT779" s="16" t="s">
        <v>8769</v>
      </c>
      <c r="MV779" s="16" t="s">
        <v>486</v>
      </c>
      <c r="MZ779" s="16" t="s">
        <v>486</v>
      </c>
      <c r="NA779" s="16" t="s">
        <v>487</v>
      </c>
      <c r="NB779" s="16" t="s">
        <v>1344</v>
      </c>
      <c r="NC779" s="16" t="s">
        <v>486</v>
      </c>
      <c r="ND779" s="16" t="s">
        <v>486</v>
      </c>
      <c r="NE779" s="16" t="s">
        <v>486</v>
      </c>
      <c r="NI779" s="16" t="s">
        <v>11658</v>
      </c>
      <c r="NL779" s="16" t="s">
        <v>843</v>
      </c>
      <c r="NS779" s="16" t="s">
        <v>462</v>
      </c>
      <c r="NT779" s="16" t="s">
        <v>478</v>
      </c>
      <c r="NU779" s="16">
        <v>1.1910000000000001</v>
      </c>
      <c r="NV779" s="16" t="s">
        <v>860</v>
      </c>
      <c r="NW779" s="16" t="s">
        <v>1176</v>
      </c>
      <c r="NX779" s="16" t="s">
        <v>1142</v>
      </c>
      <c r="NY779" s="16" t="s">
        <v>1122</v>
      </c>
      <c r="NZ779" s="16" t="s">
        <v>938</v>
      </c>
      <c r="OA779" s="16" t="s">
        <v>486</v>
      </c>
    </row>
    <row r="780" spans="1:394" x14ac:dyDescent="0.25">
      <c r="A780" s="16" t="s">
        <v>12428</v>
      </c>
      <c r="B780" s="16" t="s">
        <v>8732</v>
      </c>
      <c r="C780" s="16" t="s">
        <v>972</v>
      </c>
      <c r="D780" s="16" t="s">
        <v>844</v>
      </c>
      <c r="E780" s="16" t="s">
        <v>843</v>
      </c>
      <c r="F780" s="16" t="s">
        <v>843</v>
      </c>
      <c r="G780" s="16" t="s">
        <v>843</v>
      </c>
      <c r="H780" s="16" t="s">
        <v>843</v>
      </c>
      <c r="I780" s="16" t="s">
        <v>843</v>
      </c>
      <c r="J780" s="16" t="s">
        <v>843</v>
      </c>
      <c r="K780" s="16" t="s">
        <v>843</v>
      </c>
      <c r="L780" s="16" t="s">
        <v>843</v>
      </c>
      <c r="M780" s="16" t="s">
        <v>843</v>
      </c>
      <c r="N780" s="16" t="s">
        <v>843</v>
      </c>
      <c r="O780" s="16" t="s">
        <v>843</v>
      </c>
      <c r="Q780" s="16" t="s">
        <v>844</v>
      </c>
      <c r="R780" s="16">
        <v>2</v>
      </c>
      <c r="S780" s="16">
        <v>30</v>
      </c>
      <c r="T780" s="16" t="s">
        <v>474</v>
      </c>
      <c r="U780" s="16" t="s">
        <v>843</v>
      </c>
      <c r="V780" s="16" t="s">
        <v>844</v>
      </c>
      <c r="W780" s="16" t="s">
        <v>843</v>
      </c>
      <c r="X780" s="16" t="s">
        <v>843</v>
      </c>
      <c r="Y780" s="16" t="s">
        <v>843</v>
      </c>
      <c r="Z780" s="16" t="s">
        <v>844</v>
      </c>
      <c r="AA780" s="16" t="s">
        <v>843</v>
      </c>
      <c r="AB780" s="16" t="s">
        <v>843</v>
      </c>
      <c r="AC780" s="16" t="s">
        <v>843</v>
      </c>
      <c r="AG780" s="16" t="s">
        <v>11694</v>
      </c>
      <c r="AH780" s="16" t="s">
        <v>843</v>
      </c>
      <c r="AI780" s="16" t="s">
        <v>843</v>
      </c>
      <c r="AJ780" s="16" t="s">
        <v>843</v>
      </c>
      <c r="AK780" s="16" t="s">
        <v>843</v>
      </c>
      <c r="AL780" s="16" t="s">
        <v>844</v>
      </c>
      <c r="AM780" s="16" t="s">
        <v>844</v>
      </c>
      <c r="AN780" s="16" t="s">
        <v>843</v>
      </c>
      <c r="AO780" s="16" t="s">
        <v>843</v>
      </c>
      <c r="AP780" s="16" t="s">
        <v>843</v>
      </c>
      <c r="AQ780" s="16" t="s">
        <v>844</v>
      </c>
      <c r="BF780" s="16" t="s">
        <v>844</v>
      </c>
      <c r="DX780" s="16" t="s">
        <v>865</v>
      </c>
      <c r="ES780" s="16" t="s">
        <v>865</v>
      </c>
      <c r="ET780" s="16" t="s">
        <v>867</v>
      </c>
      <c r="EU780" s="16" t="s">
        <v>7810</v>
      </c>
      <c r="EV780" s="16" t="s">
        <v>865</v>
      </c>
      <c r="KO780" s="16" t="s">
        <v>10616</v>
      </c>
      <c r="KP780" s="16" t="s">
        <v>10615</v>
      </c>
      <c r="KQ780" s="16" t="s">
        <v>8694</v>
      </c>
      <c r="KR780" s="16" t="s">
        <v>12429</v>
      </c>
      <c r="KS780" s="16" t="s">
        <v>10617</v>
      </c>
      <c r="KT780" s="16" t="s">
        <v>8696</v>
      </c>
      <c r="KU780" s="16" t="s">
        <v>844</v>
      </c>
      <c r="KV780" s="16" t="s">
        <v>8696</v>
      </c>
      <c r="KY780" s="16" t="s">
        <v>486</v>
      </c>
      <c r="LC780" s="16" t="s">
        <v>10879</v>
      </c>
      <c r="LF780" s="16" t="s">
        <v>11654</v>
      </c>
      <c r="LG780" s="16" t="s">
        <v>487</v>
      </c>
      <c r="LI780" s="16" t="s">
        <v>11655</v>
      </c>
      <c r="LM780" s="16" t="s">
        <v>8741</v>
      </c>
      <c r="LN780" s="16" t="s">
        <v>487</v>
      </c>
      <c r="LO780" s="16" t="s">
        <v>1056</v>
      </c>
      <c r="LP780" s="16" t="s">
        <v>844</v>
      </c>
      <c r="LQ780" s="16" t="s">
        <v>1056</v>
      </c>
      <c r="LR780" s="16" t="s">
        <v>844</v>
      </c>
      <c r="LS780" s="16" t="s">
        <v>844</v>
      </c>
      <c r="LT780" s="16" t="s">
        <v>843</v>
      </c>
      <c r="LU780" s="16" t="s">
        <v>843</v>
      </c>
      <c r="LV780" s="16" t="s">
        <v>843</v>
      </c>
      <c r="LW780" s="16" t="s">
        <v>843</v>
      </c>
      <c r="LX780" s="16" t="s">
        <v>843</v>
      </c>
      <c r="LY780" s="16" t="s">
        <v>843</v>
      </c>
      <c r="LZ780" s="16" t="s">
        <v>843</v>
      </c>
      <c r="MA780" s="16" t="s">
        <v>843</v>
      </c>
      <c r="MB780" s="16" t="s">
        <v>843</v>
      </c>
      <c r="MC780" s="16" t="s">
        <v>1056</v>
      </c>
      <c r="ME780" s="16" t="s">
        <v>11656</v>
      </c>
      <c r="MF780" s="16" t="s">
        <v>8847</v>
      </c>
      <c r="MR780" s="16" t="s">
        <v>474</v>
      </c>
      <c r="MS780" s="16" t="s">
        <v>12406</v>
      </c>
      <c r="NC780" s="16" t="s">
        <v>486</v>
      </c>
      <c r="NI780" s="16" t="s">
        <v>11658</v>
      </c>
      <c r="NS780" s="16" t="s">
        <v>462</v>
      </c>
      <c r="NT780" s="16" t="s">
        <v>478</v>
      </c>
      <c r="NU780" s="16">
        <v>1.1910000000000001</v>
      </c>
      <c r="NV780" s="16" t="s">
        <v>1132</v>
      </c>
      <c r="NW780" s="16" t="s">
        <v>1178</v>
      </c>
      <c r="NX780" s="16" t="s">
        <v>1142</v>
      </c>
      <c r="NY780" s="16" t="s">
        <v>1121</v>
      </c>
    </row>
    <row r="781" spans="1:394" x14ac:dyDescent="0.25">
      <c r="A781" s="16" t="s">
        <v>12430</v>
      </c>
      <c r="B781" s="16" t="s">
        <v>844</v>
      </c>
      <c r="C781" s="16" t="s">
        <v>972</v>
      </c>
      <c r="D781" s="16" t="s">
        <v>844</v>
      </c>
      <c r="E781" s="16" t="s">
        <v>843</v>
      </c>
      <c r="F781" s="16" t="s">
        <v>843</v>
      </c>
      <c r="G781" s="16" t="s">
        <v>843</v>
      </c>
      <c r="H781" s="16" t="s">
        <v>843</v>
      </c>
      <c r="I781" s="16" t="s">
        <v>843</v>
      </c>
      <c r="J781" s="16" t="s">
        <v>843</v>
      </c>
      <c r="K781" s="16" t="s">
        <v>843</v>
      </c>
      <c r="L781" s="16" t="s">
        <v>843</v>
      </c>
      <c r="M781" s="16" t="s">
        <v>843</v>
      </c>
      <c r="N781" s="16" t="s">
        <v>843</v>
      </c>
      <c r="O781" s="16" t="s">
        <v>843</v>
      </c>
      <c r="Q781" s="16" t="s">
        <v>844</v>
      </c>
      <c r="R781" s="16">
        <v>54</v>
      </c>
      <c r="T781" s="16" t="s">
        <v>470</v>
      </c>
      <c r="U781" s="16" t="s">
        <v>844</v>
      </c>
      <c r="V781" s="16" t="s">
        <v>843</v>
      </c>
      <c r="W781" s="16" t="s">
        <v>844</v>
      </c>
      <c r="X781" s="16" t="s">
        <v>843</v>
      </c>
      <c r="Y781" s="16" t="s">
        <v>843</v>
      </c>
      <c r="Z781" s="16" t="s">
        <v>843</v>
      </c>
      <c r="AA781" s="16" t="s">
        <v>843</v>
      </c>
      <c r="AB781" s="16" t="s">
        <v>844</v>
      </c>
      <c r="AC781" s="16" t="s">
        <v>843</v>
      </c>
      <c r="AD781" s="16" t="s">
        <v>867</v>
      </c>
      <c r="AF781" s="16" t="s">
        <v>11739</v>
      </c>
      <c r="AG781" s="16" t="s">
        <v>12431</v>
      </c>
      <c r="AH781" s="16" t="s">
        <v>844</v>
      </c>
      <c r="AI781" s="16" t="s">
        <v>844</v>
      </c>
      <c r="AJ781" s="16" t="s">
        <v>843</v>
      </c>
      <c r="AK781" s="16" t="s">
        <v>844</v>
      </c>
      <c r="AL781" s="16" t="s">
        <v>844</v>
      </c>
      <c r="AM781" s="16" t="s">
        <v>843</v>
      </c>
      <c r="AN781" s="16" t="s">
        <v>843</v>
      </c>
      <c r="AO781" s="16" t="s">
        <v>843</v>
      </c>
      <c r="AP781" s="16" t="s">
        <v>843</v>
      </c>
      <c r="AQ781" s="16" t="s">
        <v>843</v>
      </c>
      <c r="AR781" s="16" t="s">
        <v>4433</v>
      </c>
      <c r="AS781" s="16" t="s">
        <v>843</v>
      </c>
      <c r="AT781" s="16" t="s">
        <v>843</v>
      </c>
      <c r="AU781" s="16" t="s">
        <v>843</v>
      </c>
      <c r="AV781" s="16" t="s">
        <v>843</v>
      </c>
      <c r="AW781" s="16" t="s">
        <v>843</v>
      </c>
      <c r="AX781" s="16" t="s">
        <v>843</v>
      </c>
      <c r="AY781" s="16" t="s">
        <v>844</v>
      </c>
      <c r="BF781" s="16" t="s">
        <v>843</v>
      </c>
      <c r="BH781" s="16" t="s">
        <v>7383</v>
      </c>
      <c r="BI781" s="16" t="s">
        <v>7785</v>
      </c>
      <c r="BJ781" s="16" t="s">
        <v>843</v>
      </c>
      <c r="BK781" s="16" t="s">
        <v>843</v>
      </c>
      <c r="BL781" s="16" t="s">
        <v>843</v>
      </c>
      <c r="BM781" s="16" t="s">
        <v>843</v>
      </c>
      <c r="BN781" s="16" t="s">
        <v>843</v>
      </c>
      <c r="BO781" s="16" t="s">
        <v>844</v>
      </c>
      <c r="BP781" s="16" t="s">
        <v>843</v>
      </c>
      <c r="BQ781" s="16" t="s">
        <v>843</v>
      </c>
      <c r="DX781" s="16" t="s">
        <v>865</v>
      </c>
      <c r="ES781" s="16" t="s">
        <v>867</v>
      </c>
      <c r="EU781" s="16" t="s">
        <v>7813</v>
      </c>
      <c r="EV781" s="16" t="s">
        <v>865</v>
      </c>
      <c r="FT781" s="16" t="s">
        <v>865</v>
      </c>
      <c r="HC781" s="16" t="s">
        <v>865</v>
      </c>
      <c r="JA781" s="16" t="s">
        <v>4813</v>
      </c>
      <c r="JB781" s="16" t="s">
        <v>867</v>
      </c>
      <c r="JC781" s="16" t="s">
        <v>865</v>
      </c>
      <c r="JG781" s="16" t="s">
        <v>843</v>
      </c>
      <c r="JV781" s="16">
        <v>40</v>
      </c>
      <c r="JW781" s="16" t="s">
        <v>7603</v>
      </c>
      <c r="JY781" s="16">
        <v>8000</v>
      </c>
      <c r="JZ781" s="16" t="s">
        <v>4910</v>
      </c>
      <c r="KB781" s="16" t="s">
        <v>7628</v>
      </c>
      <c r="KD781" s="16" t="s">
        <v>4917</v>
      </c>
      <c r="KE781" s="16" t="s">
        <v>7277</v>
      </c>
      <c r="KF781" s="16" t="s">
        <v>4411</v>
      </c>
      <c r="KH781" s="16" t="s">
        <v>7642</v>
      </c>
      <c r="KI781" s="16" t="s">
        <v>4982</v>
      </c>
      <c r="KK781" s="16" t="s">
        <v>4910</v>
      </c>
      <c r="KM781" s="16" t="s">
        <v>7628</v>
      </c>
      <c r="KO781" s="16" t="s">
        <v>10621</v>
      </c>
      <c r="KP781" s="16" t="s">
        <v>10620</v>
      </c>
      <c r="KQ781" s="16" t="s">
        <v>8694</v>
      </c>
      <c r="KR781" s="16" t="s">
        <v>12432</v>
      </c>
      <c r="KS781" s="16" t="s">
        <v>10622</v>
      </c>
      <c r="KT781" s="16" t="s">
        <v>8696</v>
      </c>
      <c r="KU781" s="16" t="s">
        <v>844</v>
      </c>
      <c r="KV781" s="16" t="s">
        <v>8696</v>
      </c>
      <c r="KW781" s="16" t="s">
        <v>851</v>
      </c>
      <c r="KY781" s="16" t="s">
        <v>486</v>
      </c>
      <c r="LC781" s="16" t="s">
        <v>10879</v>
      </c>
      <c r="LF781" s="16" t="s">
        <v>11654</v>
      </c>
      <c r="LI781" s="16" t="s">
        <v>11655</v>
      </c>
      <c r="LJ781" s="16" t="s">
        <v>831</v>
      </c>
      <c r="LK781" s="16" t="s">
        <v>831</v>
      </c>
      <c r="LL781" s="16" t="s">
        <v>8756</v>
      </c>
      <c r="LM781" s="16" t="s">
        <v>8741</v>
      </c>
      <c r="LO781" s="16" t="s">
        <v>843</v>
      </c>
      <c r="LP781" s="16" t="s">
        <v>1056</v>
      </c>
      <c r="LQ781" s="16" t="s">
        <v>1056</v>
      </c>
      <c r="LR781" s="16" t="s">
        <v>844</v>
      </c>
      <c r="LS781" s="16" t="s">
        <v>1056</v>
      </c>
      <c r="LT781" s="16" t="s">
        <v>844</v>
      </c>
      <c r="LU781" s="16" t="s">
        <v>844</v>
      </c>
      <c r="LV781" s="16" t="s">
        <v>1056</v>
      </c>
      <c r="LW781" s="16" t="s">
        <v>8732</v>
      </c>
      <c r="LX781" s="16" t="s">
        <v>844</v>
      </c>
      <c r="LY781" s="16" t="s">
        <v>843</v>
      </c>
      <c r="LZ781" s="16" t="s">
        <v>843</v>
      </c>
      <c r="MA781" s="16" t="s">
        <v>843</v>
      </c>
      <c r="MB781" s="16" t="s">
        <v>843</v>
      </c>
      <c r="MC781" s="16" t="s">
        <v>843</v>
      </c>
      <c r="ME781" s="16" t="s">
        <v>11656</v>
      </c>
      <c r="MF781" s="16" t="s">
        <v>8847</v>
      </c>
      <c r="MG781" s="16" t="s">
        <v>1834</v>
      </c>
      <c r="MH781" s="16" t="s">
        <v>11667</v>
      </c>
      <c r="MI781" s="16" t="s">
        <v>11733</v>
      </c>
      <c r="MJ781" s="16" t="s">
        <v>1834</v>
      </c>
      <c r="MK781" s="16" t="s">
        <v>9015</v>
      </c>
      <c r="ML781" s="16" t="s">
        <v>1787</v>
      </c>
      <c r="MM781" s="16" t="s">
        <v>487</v>
      </c>
      <c r="MN781" s="16" t="s">
        <v>1798</v>
      </c>
      <c r="MP781" s="16" t="s">
        <v>1829</v>
      </c>
      <c r="MQ781" s="16" t="s">
        <v>1787</v>
      </c>
      <c r="MR781" s="16" t="s">
        <v>470</v>
      </c>
      <c r="MS781" s="16" t="s">
        <v>12406</v>
      </c>
      <c r="MT781" s="16" t="s">
        <v>8947</v>
      </c>
      <c r="MU781" s="16" t="s">
        <v>817</v>
      </c>
      <c r="NC781" s="16" t="s">
        <v>487</v>
      </c>
      <c r="ND781" s="16" t="s">
        <v>486</v>
      </c>
      <c r="NE781" s="16" t="s">
        <v>486</v>
      </c>
      <c r="NG781" s="16" t="s">
        <v>1376</v>
      </c>
      <c r="NH781" s="16" t="s">
        <v>1913</v>
      </c>
      <c r="NI781" s="16" t="s">
        <v>11658</v>
      </c>
      <c r="NJ781" s="16" t="s">
        <v>11812</v>
      </c>
      <c r="NK781" s="16" t="s">
        <v>10825</v>
      </c>
      <c r="NR781" s="16" t="s">
        <v>451</v>
      </c>
      <c r="NS781" s="16" t="s">
        <v>462</v>
      </c>
      <c r="NT781" s="16" t="s">
        <v>478</v>
      </c>
      <c r="NU781" s="16">
        <v>1.1910000000000001</v>
      </c>
      <c r="NV781" s="16" t="s">
        <v>451</v>
      </c>
      <c r="NW781" s="16" t="s">
        <v>1175</v>
      </c>
      <c r="NX781" s="16" t="s">
        <v>1142</v>
      </c>
      <c r="OB781" s="16" t="s">
        <v>831</v>
      </c>
      <c r="OC781" s="16" t="s">
        <v>451</v>
      </c>
    </row>
    <row r="782" spans="1:394" x14ac:dyDescent="0.25">
      <c r="A782" s="16" t="s">
        <v>12433</v>
      </c>
      <c r="B782" s="16" t="s">
        <v>1056</v>
      </c>
      <c r="C782" s="16" t="s">
        <v>972</v>
      </c>
      <c r="D782" s="16" t="s">
        <v>844</v>
      </c>
      <c r="E782" s="16" t="s">
        <v>843</v>
      </c>
      <c r="F782" s="16" t="s">
        <v>843</v>
      </c>
      <c r="G782" s="16" t="s">
        <v>843</v>
      </c>
      <c r="H782" s="16" t="s">
        <v>843</v>
      </c>
      <c r="I782" s="16" t="s">
        <v>843</v>
      </c>
      <c r="J782" s="16" t="s">
        <v>843</v>
      </c>
      <c r="K782" s="16" t="s">
        <v>843</v>
      </c>
      <c r="L782" s="16" t="s">
        <v>843</v>
      </c>
      <c r="M782" s="16" t="s">
        <v>843</v>
      </c>
      <c r="N782" s="16" t="s">
        <v>843</v>
      </c>
      <c r="O782" s="16" t="s">
        <v>843</v>
      </c>
      <c r="Q782" s="16" t="s">
        <v>844</v>
      </c>
      <c r="R782" s="16">
        <v>54</v>
      </c>
      <c r="T782" s="16" t="s">
        <v>474</v>
      </c>
      <c r="U782" s="16" t="s">
        <v>843</v>
      </c>
      <c r="V782" s="16" t="s">
        <v>844</v>
      </c>
      <c r="W782" s="16" t="s">
        <v>843</v>
      </c>
      <c r="X782" s="16" t="s">
        <v>844</v>
      </c>
      <c r="Y782" s="16" t="s">
        <v>843</v>
      </c>
      <c r="Z782" s="16" t="s">
        <v>843</v>
      </c>
      <c r="AA782" s="16" t="s">
        <v>843</v>
      </c>
      <c r="AB782" s="16" t="s">
        <v>843</v>
      </c>
      <c r="AC782" s="16" t="s">
        <v>843</v>
      </c>
      <c r="AD782" s="16" t="s">
        <v>867</v>
      </c>
      <c r="AF782" s="16" t="s">
        <v>11687</v>
      </c>
      <c r="AG782" s="16" t="s">
        <v>11725</v>
      </c>
      <c r="AH782" s="16" t="s">
        <v>844</v>
      </c>
      <c r="AI782" s="16" t="s">
        <v>844</v>
      </c>
      <c r="AJ782" s="16" t="s">
        <v>843</v>
      </c>
      <c r="AK782" s="16" t="s">
        <v>843</v>
      </c>
      <c r="AL782" s="16" t="s">
        <v>844</v>
      </c>
      <c r="AM782" s="16" t="s">
        <v>844</v>
      </c>
      <c r="AN782" s="16" t="s">
        <v>843</v>
      </c>
      <c r="AO782" s="16" t="s">
        <v>843</v>
      </c>
      <c r="AP782" s="16" t="s">
        <v>843</v>
      </c>
      <c r="AQ782" s="16" t="s">
        <v>844</v>
      </c>
      <c r="AR782" s="16" t="s">
        <v>11685</v>
      </c>
      <c r="AS782" s="16" t="s">
        <v>843</v>
      </c>
      <c r="AT782" s="16" t="s">
        <v>843</v>
      </c>
      <c r="AU782" s="16" t="s">
        <v>844</v>
      </c>
      <c r="AV782" s="16" t="s">
        <v>843</v>
      </c>
      <c r="AW782" s="16" t="s">
        <v>844</v>
      </c>
      <c r="AX782" s="16" t="s">
        <v>843</v>
      </c>
      <c r="AY782" s="16" t="s">
        <v>843</v>
      </c>
      <c r="BB782" s="16" t="s">
        <v>4440</v>
      </c>
      <c r="BD782" s="16" t="s">
        <v>4440</v>
      </c>
      <c r="BF782" s="16" t="s">
        <v>844</v>
      </c>
      <c r="BH782" s="16" t="s">
        <v>7380</v>
      </c>
      <c r="BI782" s="16" t="s">
        <v>7785</v>
      </c>
      <c r="BJ782" s="16" t="s">
        <v>843</v>
      </c>
      <c r="BK782" s="16" t="s">
        <v>843</v>
      </c>
      <c r="BL782" s="16" t="s">
        <v>843</v>
      </c>
      <c r="BM782" s="16" t="s">
        <v>843</v>
      </c>
      <c r="BN782" s="16" t="s">
        <v>843</v>
      </c>
      <c r="BO782" s="16" t="s">
        <v>844</v>
      </c>
      <c r="BP782" s="16" t="s">
        <v>843</v>
      </c>
      <c r="BQ782" s="16" t="s">
        <v>843</v>
      </c>
      <c r="DX782" s="16" t="s">
        <v>867</v>
      </c>
      <c r="DY782" s="16" t="s">
        <v>867</v>
      </c>
      <c r="ES782" s="16" t="s">
        <v>867</v>
      </c>
      <c r="EU782" s="16" t="s">
        <v>7813</v>
      </c>
      <c r="EV782" s="16" t="s">
        <v>865</v>
      </c>
      <c r="FF782" s="16" t="s">
        <v>7839</v>
      </c>
      <c r="HC782" s="16" t="s">
        <v>865</v>
      </c>
      <c r="JA782" s="16" t="s">
        <v>4813</v>
      </c>
      <c r="JB782" s="16" t="s">
        <v>865</v>
      </c>
      <c r="JC782" s="16" t="s">
        <v>865</v>
      </c>
      <c r="JD782" s="16" t="s">
        <v>865</v>
      </c>
      <c r="JE782" s="16" t="s">
        <v>865</v>
      </c>
      <c r="JF782" s="16" t="s">
        <v>865</v>
      </c>
      <c r="JG782" s="16" t="s">
        <v>843</v>
      </c>
      <c r="JH782" s="16" t="s">
        <v>5638</v>
      </c>
      <c r="JJ782" s="16" t="s">
        <v>865</v>
      </c>
      <c r="KF782" s="16" t="s">
        <v>4926</v>
      </c>
      <c r="KI782" s="16" t="s">
        <v>4849</v>
      </c>
      <c r="KO782" s="16" t="s">
        <v>10621</v>
      </c>
      <c r="KP782" s="16" t="s">
        <v>10620</v>
      </c>
      <c r="KQ782" s="16" t="s">
        <v>8694</v>
      </c>
      <c r="KR782" s="16" t="s">
        <v>12434</v>
      </c>
      <c r="KS782" s="16" t="s">
        <v>10622</v>
      </c>
      <c r="KT782" s="16" t="s">
        <v>8696</v>
      </c>
      <c r="KU782" s="16" t="s">
        <v>844</v>
      </c>
      <c r="KV782" s="16" t="s">
        <v>8696</v>
      </c>
      <c r="KW782" s="16" t="s">
        <v>850</v>
      </c>
      <c r="KX782" s="16" t="s">
        <v>487</v>
      </c>
      <c r="KY782" s="16" t="s">
        <v>487</v>
      </c>
      <c r="KZ782" s="16" t="s">
        <v>487</v>
      </c>
      <c r="LC782" s="16" t="s">
        <v>10879</v>
      </c>
      <c r="LF782" s="16" t="s">
        <v>11654</v>
      </c>
      <c r="LI782" s="16" t="s">
        <v>11655</v>
      </c>
      <c r="LJ782" s="16" t="s">
        <v>843</v>
      </c>
      <c r="LL782" s="16" t="s">
        <v>8711</v>
      </c>
      <c r="LM782" s="16" t="s">
        <v>8741</v>
      </c>
      <c r="LO782" s="16" t="s">
        <v>843</v>
      </c>
      <c r="LP782" s="16" t="s">
        <v>1056</v>
      </c>
      <c r="LQ782" s="16" t="s">
        <v>1056</v>
      </c>
      <c r="LR782" s="16" t="s">
        <v>844</v>
      </c>
      <c r="LS782" s="16" t="s">
        <v>1056</v>
      </c>
      <c r="LT782" s="16" t="s">
        <v>844</v>
      </c>
      <c r="LU782" s="16" t="s">
        <v>844</v>
      </c>
      <c r="LV782" s="16" t="s">
        <v>1056</v>
      </c>
      <c r="LW782" s="16" t="s">
        <v>8732</v>
      </c>
      <c r="LX782" s="16" t="s">
        <v>844</v>
      </c>
      <c r="LY782" s="16" t="s">
        <v>843</v>
      </c>
      <c r="LZ782" s="16" t="s">
        <v>843</v>
      </c>
      <c r="MA782" s="16" t="s">
        <v>843</v>
      </c>
      <c r="MB782" s="16" t="s">
        <v>843</v>
      </c>
      <c r="MC782" s="16" t="s">
        <v>843</v>
      </c>
      <c r="ME782" s="16" t="s">
        <v>11656</v>
      </c>
      <c r="MF782" s="16" t="s">
        <v>8847</v>
      </c>
      <c r="MO782" s="16" t="s">
        <v>1817</v>
      </c>
      <c r="MP782" s="16" t="s">
        <v>13845</v>
      </c>
      <c r="MR782" s="16" t="s">
        <v>474</v>
      </c>
      <c r="MS782" s="16" t="s">
        <v>12406</v>
      </c>
      <c r="MT782" s="16" t="s">
        <v>9023</v>
      </c>
      <c r="MU782" s="16" t="s">
        <v>817</v>
      </c>
      <c r="NC782" s="16" t="s">
        <v>487</v>
      </c>
      <c r="NE782" s="16" t="s">
        <v>486</v>
      </c>
      <c r="NG782" s="16" t="s">
        <v>1376</v>
      </c>
      <c r="NI782" s="16" t="s">
        <v>11658</v>
      </c>
      <c r="NR782" s="16" t="s">
        <v>451</v>
      </c>
      <c r="NS782" s="16" t="s">
        <v>462</v>
      </c>
      <c r="NT782" s="16" t="s">
        <v>478</v>
      </c>
      <c r="NU782" s="16">
        <v>1.1910000000000001</v>
      </c>
      <c r="NV782" s="16" t="s">
        <v>451</v>
      </c>
      <c r="NW782" s="16" t="s">
        <v>1181</v>
      </c>
      <c r="NX782" s="16" t="s">
        <v>1142</v>
      </c>
      <c r="OB782" s="16" t="s">
        <v>833</v>
      </c>
      <c r="OC782" s="16" t="s">
        <v>451</v>
      </c>
    </row>
    <row r="783" spans="1:394" x14ac:dyDescent="0.25">
      <c r="A783" s="16" t="s">
        <v>12435</v>
      </c>
      <c r="B783" s="16" t="s">
        <v>8732</v>
      </c>
      <c r="C783" s="16" t="s">
        <v>972</v>
      </c>
      <c r="D783" s="16" t="s">
        <v>844</v>
      </c>
      <c r="E783" s="16" t="s">
        <v>843</v>
      </c>
      <c r="F783" s="16" t="s">
        <v>843</v>
      </c>
      <c r="G783" s="16" t="s">
        <v>843</v>
      </c>
      <c r="H783" s="16" t="s">
        <v>843</v>
      </c>
      <c r="I783" s="16" t="s">
        <v>843</v>
      </c>
      <c r="J783" s="16" t="s">
        <v>843</v>
      </c>
      <c r="K783" s="16" t="s">
        <v>843</v>
      </c>
      <c r="L783" s="16" t="s">
        <v>843</v>
      </c>
      <c r="M783" s="16" t="s">
        <v>843</v>
      </c>
      <c r="N783" s="16" t="s">
        <v>843</v>
      </c>
      <c r="O783" s="16" t="s">
        <v>843</v>
      </c>
      <c r="Q783" s="16" t="s">
        <v>844</v>
      </c>
      <c r="R783" s="16">
        <v>75</v>
      </c>
      <c r="T783" s="16" t="s">
        <v>470</v>
      </c>
      <c r="U783" s="16" t="s">
        <v>844</v>
      </c>
      <c r="V783" s="16" t="s">
        <v>843</v>
      </c>
      <c r="W783" s="16" t="s">
        <v>844</v>
      </c>
      <c r="X783" s="16" t="s">
        <v>843</v>
      </c>
      <c r="Y783" s="16" t="s">
        <v>843</v>
      </c>
      <c r="Z783" s="16" t="s">
        <v>843</v>
      </c>
      <c r="AA783" s="16" t="s">
        <v>843</v>
      </c>
      <c r="AB783" s="16" t="s">
        <v>843</v>
      </c>
      <c r="AC783" s="16" t="s">
        <v>843</v>
      </c>
      <c r="AD783" s="16" t="s">
        <v>867</v>
      </c>
      <c r="AF783" s="16" t="s">
        <v>11695</v>
      </c>
      <c r="AG783" s="16" t="s">
        <v>11671</v>
      </c>
      <c r="AH783" s="16" t="s">
        <v>844</v>
      </c>
      <c r="AI783" s="16" t="s">
        <v>844</v>
      </c>
      <c r="AJ783" s="16" t="s">
        <v>843</v>
      </c>
      <c r="AK783" s="16" t="s">
        <v>843</v>
      </c>
      <c r="AL783" s="16" t="s">
        <v>844</v>
      </c>
      <c r="AM783" s="16" t="s">
        <v>843</v>
      </c>
      <c r="AN783" s="16" t="s">
        <v>843</v>
      </c>
      <c r="AO783" s="16" t="s">
        <v>843</v>
      </c>
      <c r="AP783" s="16" t="s">
        <v>843</v>
      </c>
      <c r="AQ783" s="16" t="s">
        <v>843</v>
      </c>
      <c r="AR783" s="16" t="s">
        <v>4415</v>
      </c>
      <c r="AS783" s="16" t="s">
        <v>844</v>
      </c>
      <c r="AT783" s="16" t="s">
        <v>843</v>
      </c>
      <c r="AU783" s="16" t="s">
        <v>843</v>
      </c>
      <c r="AV783" s="16" t="s">
        <v>843</v>
      </c>
      <c r="AW783" s="16" t="s">
        <v>843</v>
      </c>
      <c r="AX783" s="16" t="s">
        <v>843</v>
      </c>
      <c r="AY783" s="16" t="s">
        <v>843</v>
      </c>
      <c r="AZ783" s="16" t="s">
        <v>4440</v>
      </c>
      <c r="BF783" s="16" t="s">
        <v>843</v>
      </c>
      <c r="BI783" s="16" t="s">
        <v>7785</v>
      </c>
      <c r="BJ783" s="16" t="s">
        <v>843</v>
      </c>
      <c r="BK783" s="16" t="s">
        <v>843</v>
      </c>
      <c r="BL783" s="16" t="s">
        <v>843</v>
      </c>
      <c r="BM783" s="16" t="s">
        <v>843</v>
      </c>
      <c r="BN783" s="16" t="s">
        <v>843</v>
      </c>
      <c r="BO783" s="16" t="s">
        <v>844</v>
      </c>
      <c r="BP783" s="16" t="s">
        <v>843</v>
      </c>
      <c r="BQ783" s="16" t="s">
        <v>843</v>
      </c>
      <c r="DX783" s="16" t="s">
        <v>865</v>
      </c>
      <c r="ES783" s="16" t="s">
        <v>867</v>
      </c>
      <c r="EU783" s="16" t="s">
        <v>7813</v>
      </c>
      <c r="EV783" s="16" t="s">
        <v>865</v>
      </c>
      <c r="FF783" s="16" t="s">
        <v>7836</v>
      </c>
      <c r="HC783" s="16" t="s">
        <v>867</v>
      </c>
      <c r="HD783" s="16" t="s">
        <v>867</v>
      </c>
      <c r="HE783" s="16" t="s">
        <v>4701</v>
      </c>
      <c r="HF783" s="16" t="s">
        <v>843</v>
      </c>
      <c r="HG783" s="16" t="s">
        <v>843</v>
      </c>
      <c r="HH783" s="16" t="s">
        <v>843</v>
      </c>
      <c r="HI783" s="16" t="s">
        <v>843</v>
      </c>
      <c r="HJ783" s="16" t="s">
        <v>843</v>
      </c>
      <c r="HK783" s="16" t="s">
        <v>843</v>
      </c>
      <c r="HL783" s="16" t="s">
        <v>843</v>
      </c>
      <c r="HM783" s="16" t="s">
        <v>843</v>
      </c>
      <c r="HN783" s="16" t="s">
        <v>843</v>
      </c>
      <c r="HO783" s="16" t="s">
        <v>844</v>
      </c>
      <c r="HP783" s="16" t="s">
        <v>843</v>
      </c>
      <c r="HQ783" s="16" t="s">
        <v>843</v>
      </c>
      <c r="HR783" s="16" t="s">
        <v>843</v>
      </c>
      <c r="HS783" s="16" t="s">
        <v>843</v>
      </c>
      <c r="IZ783" s="16" t="s">
        <v>4796</v>
      </c>
      <c r="JA783" s="16" t="s">
        <v>4813</v>
      </c>
      <c r="JB783" s="16" t="s">
        <v>865</v>
      </c>
      <c r="JC783" s="16" t="s">
        <v>865</v>
      </c>
      <c r="JD783" s="16" t="s">
        <v>865</v>
      </c>
      <c r="JE783" s="16" t="s">
        <v>865</v>
      </c>
      <c r="JF783" s="16" t="s">
        <v>865</v>
      </c>
      <c r="JG783" s="16" t="s">
        <v>843</v>
      </c>
      <c r="JH783" s="16" t="s">
        <v>4846</v>
      </c>
      <c r="KF783" s="16" t="s">
        <v>4926</v>
      </c>
      <c r="KI783" s="16" t="s">
        <v>4846</v>
      </c>
      <c r="KO783" s="16" t="s">
        <v>10621</v>
      </c>
      <c r="KP783" s="16" t="s">
        <v>10620</v>
      </c>
      <c r="KQ783" s="16" t="s">
        <v>8694</v>
      </c>
      <c r="KR783" s="16" t="s">
        <v>12436</v>
      </c>
      <c r="KS783" s="16" t="s">
        <v>10622</v>
      </c>
      <c r="KT783" s="16" t="s">
        <v>8696</v>
      </c>
      <c r="KU783" s="16" t="s">
        <v>844</v>
      </c>
      <c r="KV783" s="16" t="s">
        <v>8696</v>
      </c>
      <c r="KW783" s="16" t="s">
        <v>850</v>
      </c>
      <c r="KY783" s="16" t="s">
        <v>486</v>
      </c>
      <c r="LC783" s="16" t="s">
        <v>10879</v>
      </c>
      <c r="LF783" s="16" t="s">
        <v>11654</v>
      </c>
      <c r="LI783" s="16" t="s">
        <v>11655</v>
      </c>
      <c r="LJ783" s="16" t="s">
        <v>843</v>
      </c>
      <c r="LL783" s="16" t="s">
        <v>8711</v>
      </c>
      <c r="LM783" s="16" t="s">
        <v>8741</v>
      </c>
      <c r="LO783" s="16" t="s">
        <v>843</v>
      </c>
      <c r="LP783" s="16" t="s">
        <v>1056</v>
      </c>
      <c r="LQ783" s="16" t="s">
        <v>1056</v>
      </c>
      <c r="LR783" s="16" t="s">
        <v>844</v>
      </c>
      <c r="LS783" s="16" t="s">
        <v>1056</v>
      </c>
      <c r="LT783" s="16" t="s">
        <v>844</v>
      </c>
      <c r="LU783" s="16" t="s">
        <v>844</v>
      </c>
      <c r="LV783" s="16" t="s">
        <v>1056</v>
      </c>
      <c r="LW783" s="16" t="s">
        <v>8732</v>
      </c>
      <c r="LX783" s="16" t="s">
        <v>844</v>
      </c>
      <c r="LY783" s="16" t="s">
        <v>843</v>
      </c>
      <c r="LZ783" s="16" t="s">
        <v>843</v>
      </c>
      <c r="MA783" s="16" t="s">
        <v>843</v>
      </c>
      <c r="MB783" s="16" t="s">
        <v>843</v>
      </c>
      <c r="MC783" s="16" t="s">
        <v>843</v>
      </c>
      <c r="ME783" s="16" t="s">
        <v>11656</v>
      </c>
      <c r="MF783" s="16" t="s">
        <v>8847</v>
      </c>
      <c r="MO783" s="16" t="s">
        <v>1817</v>
      </c>
      <c r="MP783" s="16" t="s">
        <v>1824</v>
      </c>
      <c r="MR783" s="16" t="s">
        <v>470</v>
      </c>
      <c r="MS783" s="16" t="s">
        <v>12406</v>
      </c>
      <c r="MT783" s="16" t="s">
        <v>8931</v>
      </c>
      <c r="NC783" s="16" t="s">
        <v>487</v>
      </c>
      <c r="NE783" s="16" t="s">
        <v>487</v>
      </c>
      <c r="NF783" s="16" t="s">
        <v>487</v>
      </c>
      <c r="NG783" s="16" t="s">
        <v>1376</v>
      </c>
      <c r="NI783" s="16" t="s">
        <v>11658</v>
      </c>
      <c r="NM783" s="16" t="s">
        <v>11749</v>
      </c>
      <c r="NN783" s="16" t="s">
        <v>867</v>
      </c>
      <c r="NO783" s="16" t="s">
        <v>11750</v>
      </c>
      <c r="NR783" s="16" t="s">
        <v>878</v>
      </c>
      <c r="NS783" s="16" t="s">
        <v>462</v>
      </c>
      <c r="NT783" s="16" t="s">
        <v>478</v>
      </c>
      <c r="NU783" s="16">
        <v>1.1910000000000001</v>
      </c>
      <c r="NV783" s="16" t="s">
        <v>457</v>
      </c>
      <c r="NW783" s="16" t="s">
        <v>1177</v>
      </c>
      <c r="NX783" s="16" t="s">
        <v>1142</v>
      </c>
      <c r="OB783" s="16" t="s">
        <v>833</v>
      </c>
      <c r="OC783" s="16" t="s">
        <v>878</v>
      </c>
      <c r="OD783" s="16" t="s">
        <v>487</v>
      </c>
    </row>
    <row r="784" spans="1:394" x14ac:dyDescent="0.25">
      <c r="A784" s="16" t="s">
        <v>12437</v>
      </c>
      <c r="B784" s="16" t="s">
        <v>844</v>
      </c>
      <c r="C784" s="16" t="s">
        <v>972</v>
      </c>
      <c r="D784" s="16" t="s">
        <v>844</v>
      </c>
      <c r="E784" s="16" t="s">
        <v>843</v>
      </c>
      <c r="F784" s="16" t="s">
        <v>843</v>
      </c>
      <c r="G784" s="16" t="s">
        <v>843</v>
      </c>
      <c r="H784" s="16" t="s">
        <v>843</v>
      </c>
      <c r="I784" s="16" t="s">
        <v>843</v>
      </c>
      <c r="J784" s="16" t="s">
        <v>843</v>
      </c>
      <c r="K784" s="16" t="s">
        <v>843</v>
      </c>
      <c r="L784" s="16" t="s">
        <v>843</v>
      </c>
      <c r="M784" s="16" t="s">
        <v>843</v>
      </c>
      <c r="N784" s="16" t="s">
        <v>843</v>
      </c>
      <c r="O784" s="16" t="s">
        <v>843</v>
      </c>
      <c r="Q784" s="16" t="s">
        <v>844</v>
      </c>
      <c r="R784" s="16">
        <v>27</v>
      </c>
      <c r="T784" s="16" t="s">
        <v>470</v>
      </c>
      <c r="U784" s="16" t="s">
        <v>844</v>
      </c>
      <c r="V784" s="16" t="s">
        <v>843</v>
      </c>
      <c r="W784" s="16" t="s">
        <v>844</v>
      </c>
      <c r="X784" s="16" t="s">
        <v>843</v>
      </c>
      <c r="Y784" s="16" t="s">
        <v>843</v>
      </c>
      <c r="Z784" s="16" t="s">
        <v>843</v>
      </c>
      <c r="AA784" s="16" t="s">
        <v>843</v>
      </c>
      <c r="AB784" s="16" t="s">
        <v>844</v>
      </c>
      <c r="AC784" s="16" t="s">
        <v>843</v>
      </c>
      <c r="AD784" s="16" t="s">
        <v>867</v>
      </c>
      <c r="AF784" s="16" t="s">
        <v>11687</v>
      </c>
      <c r="AG784" s="16" t="s">
        <v>11851</v>
      </c>
      <c r="AH784" s="16" t="s">
        <v>844</v>
      </c>
      <c r="AI784" s="16" t="s">
        <v>844</v>
      </c>
      <c r="AJ784" s="16" t="s">
        <v>844</v>
      </c>
      <c r="AK784" s="16" t="s">
        <v>843</v>
      </c>
      <c r="AL784" s="16" t="s">
        <v>844</v>
      </c>
      <c r="AM784" s="16" t="s">
        <v>844</v>
      </c>
      <c r="AN784" s="16" t="s">
        <v>843</v>
      </c>
      <c r="AO784" s="16" t="s">
        <v>843</v>
      </c>
      <c r="AP784" s="16" t="s">
        <v>843</v>
      </c>
      <c r="AQ784" s="16" t="s">
        <v>844</v>
      </c>
      <c r="AR784" s="16" t="s">
        <v>4433</v>
      </c>
      <c r="AS784" s="16" t="s">
        <v>843</v>
      </c>
      <c r="AT784" s="16" t="s">
        <v>843</v>
      </c>
      <c r="AU784" s="16" t="s">
        <v>843</v>
      </c>
      <c r="AV784" s="16" t="s">
        <v>843</v>
      </c>
      <c r="AW784" s="16" t="s">
        <v>843</v>
      </c>
      <c r="AX784" s="16" t="s">
        <v>843</v>
      </c>
      <c r="AY784" s="16" t="s">
        <v>844</v>
      </c>
      <c r="BF784" s="16" t="s">
        <v>844</v>
      </c>
      <c r="BH784" s="16" t="s">
        <v>7386</v>
      </c>
      <c r="BI784" s="16" t="s">
        <v>7770</v>
      </c>
      <c r="BJ784" s="16" t="s">
        <v>844</v>
      </c>
      <c r="BK784" s="16" t="s">
        <v>843</v>
      </c>
      <c r="BL784" s="16" t="s">
        <v>843</v>
      </c>
      <c r="BM784" s="16" t="s">
        <v>843</v>
      </c>
      <c r="BN784" s="16" t="s">
        <v>843</v>
      </c>
      <c r="BO784" s="16" t="s">
        <v>843</v>
      </c>
      <c r="BP784" s="16" t="s">
        <v>843</v>
      </c>
      <c r="BQ784" s="16" t="s">
        <v>843</v>
      </c>
      <c r="BR784" s="16" t="s">
        <v>7790</v>
      </c>
      <c r="BS784" s="16" t="s">
        <v>844</v>
      </c>
      <c r="BT784" s="16" t="s">
        <v>843</v>
      </c>
      <c r="BU784" s="16" t="s">
        <v>843</v>
      </c>
      <c r="BV784" s="16" t="s">
        <v>843</v>
      </c>
      <c r="BW784" s="16" t="s">
        <v>843</v>
      </c>
      <c r="BX784" s="16" t="s">
        <v>843</v>
      </c>
      <c r="BY784" s="16" t="s">
        <v>843</v>
      </c>
      <c r="BZ784" s="16" t="s">
        <v>843</v>
      </c>
      <c r="CA784" s="16" t="s">
        <v>843</v>
      </c>
      <c r="DX784" s="16" t="s">
        <v>865</v>
      </c>
      <c r="ES784" s="16" t="s">
        <v>865</v>
      </c>
      <c r="EU784" s="16" t="s">
        <v>7810</v>
      </c>
      <c r="EV784" s="16" t="s">
        <v>865</v>
      </c>
      <c r="FT784" s="16" t="s">
        <v>865</v>
      </c>
      <c r="HC784" s="16" t="s">
        <v>865</v>
      </c>
      <c r="JA784" s="16" t="s">
        <v>4816</v>
      </c>
      <c r="JB784" s="16" t="s">
        <v>865</v>
      </c>
      <c r="JC784" s="16" t="s">
        <v>865</v>
      </c>
      <c r="JD784" s="16" t="s">
        <v>865</v>
      </c>
      <c r="JE784" s="16" t="s">
        <v>865</v>
      </c>
      <c r="JF784" s="16" t="s">
        <v>867</v>
      </c>
      <c r="JG784" s="16" t="s">
        <v>1056</v>
      </c>
      <c r="JJ784" s="16" t="s">
        <v>867</v>
      </c>
      <c r="KF784" s="16" t="s">
        <v>4948</v>
      </c>
      <c r="KI784" s="16" t="s">
        <v>4840</v>
      </c>
      <c r="KO784" s="16" t="s">
        <v>10625</v>
      </c>
      <c r="KP784" s="16" t="s">
        <v>10624</v>
      </c>
      <c r="KQ784" s="16" t="s">
        <v>8694</v>
      </c>
      <c r="KR784" s="16" t="s">
        <v>12438</v>
      </c>
      <c r="KS784" s="16" t="s">
        <v>10626</v>
      </c>
      <c r="KT784" s="16" t="s">
        <v>8696</v>
      </c>
      <c r="KU784" s="16" t="s">
        <v>844</v>
      </c>
      <c r="KV784" s="16" t="s">
        <v>8696</v>
      </c>
      <c r="KW784" s="16" t="s">
        <v>851</v>
      </c>
      <c r="KY784" s="16" t="s">
        <v>486</v>
      </c>
      <c r="LC784" s="16" t="s">
        <v>10879</v>
      </c>
      <c r="LF784" s="16" t="s">
        <v>11654</v>
      </c>
      <c r="LI784" s="16" t="s">
        <v>11655</v>
      </c>
      <c r="LJ784" s="16" t="s">
        <v>843</v>
      </c>
      <c r="LK784" s="16" t="s">
        <v>836</v>
      </c>
      <c r="LL784" s="16" t="s">
        <v>8756</v>
      </c>
      <c r="LM784" s="16" t="s">
        <v>8741</v>
      </c>
      <c r="LO784" s="16" t="s">
        <v>843</v>
      </c>
      <c r="LP784" s="16" t="s">
        <v>1056</v>
      </c>
      <c r="LQ784" s="16" t="s">
        <v>844</v>
      </c>
      <c r="LR784" s="16" t="s">
        <v>844</v>
      </c>
      <c r="LS784" s="16" t="s">
        <v>844</v>
      </c>
      <c r="LT784" s="16" t="s">
        <v>844</v>
      </c>
      <c r="LU784" s="16" t="s">
        <v>843</v>
      </c>
      <c r="LV784" s="16" t="s">
        <v>843</v>
      </c>
      <c r="LW784" s="16" t="s">
        <v>843</v>
      </c>
      <c r="LX784" s="16" t="s">
        <v>844</v>
      </c>
      <c r="LY784" s="16" t="s">
        <v>843</v>
      </c>
      <c r="LZ784" s="16" t="s">
        <v>843</v>
      </c>
      <c r="MA784" s="16" t="s">
        <v>843</v>
      </c>
      <c r="MB784" s="16" t="s">
        <v>843</v>
      </c>
      <c r="MC784" s="16" t="s">
        <v>843</v>
      </c>
      <c r="ME784" s="16" t="s">
        <v>11656</v>
      </c>
      <c r="MF784" s="16" t="s">
        <v>8847</v>
      </c>
      <c r="MO784" s="16" t="s">
        <v>1810</v>
      </c>
      <c r="MP784" s="16" t="s">
        <v>1823</v>
      </c>
      <c r="MR784" s="16" t="s">
        <v>470</v>
      </c>
      <c r="MS784" s="16" t="s">
        <v>12406</v>
      </c>
      <c r="MT784" s="16" t="s">
        <v>9023</v>
      </c>
      <c r="MU784" s="16" t="s">
        <v>816</v>
      </c>
      <c r="NC784" s="16" t="s">
        <v>486</v>
      </c>
      <c r="ND784" s="16" t="s">
        <v>486</v>
      </c>
      <c r="NE784" s="16" t="s">
        <v>486</v>
      </c>
      <c r="NG784" s="16" t="s">
        <v>1380</v>
      </c>
      <c r="NI784" s="16" t="s">
        <v>11658</v>
      </c>
      <c r="NR784" s="16" t="s">
        <v>445</v>
      </c>
      <c r="NS784" s="16" t="s">
        <v>462</v>
      </c>
      <c r="NT784" s="16" t="s">
        <v>478</v>
      </c>
      <c r="NU784" s="16">
        <v>1.1910000000000001</v>
      </c>
      <c r="NV784" s="16" t="s">
        <v>445</v>
      </c>
      <c r="NW784" s="16" t="s">
        <v>1174</v>
      </c>
      <c r="NX784" s="16" t="s">
        <v>1142</v>
      </c>
      <c r="OB784" s="16" t="s">
        <v>836</v>
      </c>
      <c r="OC784" s="16" t="s">
        <v>445</v>
      </c>
    </row>
    <row r="785" spans="1:393" x14ac:dyDescent="0.25">
      <c r="A785" s="16" t="s">
        <v>12439</v>
      </c>
      <c r="B785" s="16" t="s">
        <v>1056</v>
      </c>
      <c r="C785" s="16" t="s">
        <v>4199</v>
      </c>
      <c r="D785" s="16" t="s">
        <v>843</v>
      </c>
      <c r="E785" s="16" t="s">
        <v>843</v>
      </c>
      <c r="F785" s="16" t="s">
        <v>843</v>
      </c>
      <c r="G785" s="16" t="s">
        <v>843</v>
      </c>
      <c r="H785" s="16" t="s">
        <v>843</v>
      </c>
      <c r="I785" s="16" t="s">
        <v>844</v>
      </c>
      <c r="J785" s="16" t="s">
        <v>843</v>
      </c>
      <c r="K785" s="16" t="s">
        <v>843</v>
      </c>
      <c r="L785" s="16" t="s">
        <v>843</v>
      </c>
      <c r="M785" s="16" t="s">
        <v>843</v>
      </c>
      <c r="N785" s="16" t="s">
        <v>843</v>
      </c>
      <c r="O785" s="16" t="s">
        <v>843</v>
      </c>
      <c r="Q785" s="16" t="s">
        <v>843</v>
      </c>
      <c r="R785" s="16">
        <v>30</v>
      </c>
      <c r="T785" s="16" t="s">
        <v>474</v>
      </c>
      <c r="U785" s="16" t="s">
        <v>843</v>
      </c>
      <c r="V785" s="16" t="s">
        <v>844</v>
      </c>
      <c r="W785" s="16" t="s">
        <v>843</v>
      </c>
      <c r="X785" s="16" t="s">
        <v>844</v>
      </c>
      <c r="Y785" s="16" t="s">
        <v>843</v>
      </c>
      <c r="Z785" s="16" t="s">
        <v>843</v>
      </c>
      <c r="AA785" s="16" t="s">
        <v>843</v>
      </c>
      <c r="AB785" s="16" t="s">
        <v>843</v>
      </c>
      <c r="AC785" s="16" t="s">
        <v>843</v>
      </c>
      <c r="AD785" s="16" t="s">
        <v>867</v>
      </c>
      <c r="BF785" s="16" t="s">
        <v>843</v>
      </c>
      <c r="JB785" s="16" t="s">
        <v>867</v>
      </c>
      <c r="JC785" s="16" t="s">
        <v>865</v>
      </c>
      <c r="JG785" s="16" t="s">
        <v>1056</v>
      </c>
      <c r="KO785" s="16" t="s">
        <v>10625</v>
      </c>
      <c r="KP785" s="16" t="s">
        <v>10624</v>
      </c>
      <c r="KQ785" s="16" t="s">
        <v>8694</v>
      </c>
      <c r="KR785" s="16" t="s">
        <v>12440</v>
      </c>
      <c r="KS785" s="16" t="s">
        <v>10626</v>
      </c>
      <c r="KT785" s="16" t="s">
        <v>8696</v>
      </c>
      <c r="KU785" s="16" t="s">
        <v>844</v>
      </c>
      <c r="KV785" s="16" t="s">
        <v>8696</v>
      </c>
      <c r="LC785" s="16" t="s">
        <v>10879</v>
      </c>
      <c r="LF785" s="16" t="s">
        <v>11654</v>
      </c>
      <c r="LJ785" s="16" t="s">
        <v>831</v>
      </c>
      <c r="LK785" s="16" t="s">
        <v>831</v>
      </c>
      <c r="LL785" s="16" t="s">
        <v>8756</v>
      </c>
      <c r="LM785" s="16" t="s">
        <v>8741</v>
      </c>
      <c r="LO785" s="16" t="s">
        <v>843</v>
      </c>
      <c r="LP785" s="16" t="s">
        <v>1056</v>
      </c>
      <c r="LQ785" s="16" t="s">
        <v>844</v>
      </c>
      <c r="LR785" s="16" t="s">
        <v>844</v>
      </c>
      <c r="LS785" s="16" t="s">
        <v>844</v>
      </c>
      <c r="LT785" s="16" t="s">
        <v>844</v>
      </c>
      <c r="LU785" s="16" t="s">
        <v>843</v>
      </c>
      <c r="LV785" s="16" t="s">
        <v>843</v>
      </c>
      <c r="LW785" s="16" t="s">
        <v>843</v>
      </c>
      <c r="LX785" s="16" t="s">
        <v>844</v>
      </c>
      <c r="LY785" s="16" t="s">
        <v>843</v>
      </c>
      <c r="LZ785" s="16" t="s">
        <v>843</v>
      </c>
      <c r="MA785" s="16" t="s">
        <v>843</v>
      </c>
      <c r="MB785" s="16" t="s">
        <v>843</v>
      </c>
      <c r="MC785" s="16" t="s">
        <v>843</v>
      </c>
      <c r="ME785" s="16" t="s">
        <v>11656</v>
      </c>
      <c r="MF785" s="16" t="s">
        <v>8847</v>
      </c>
      <c r="MR785" s="16" t="s">
        <v>474</v>
      </c>
      <c r="MS785" s="16" t="s">
        <v>12406</v>
      </c>
      <c r="NI785" s="16" t="s">
        <v>11658</v>
      </c>
      <c r="NR785" s="16" t="s">
        <v>445</v>
      </c>
      <c r="NS785" s="16" t="s">
        <v>462</v>
      </c>
      <c r="NT785" s="16" t="s">
        <v>478</v>
      </c>
      <c r="NU785" s="16">
        <v>1.1910000000000001</v>
      </c>
      <c r="NV785" s="16" t="s">
        <v>445</v>
      </c>
      <c r="NW785" s="16" t="s">
        <v>1180</v>
      </c>
      <c r="NX785" s="16" t="s">
        <v>1142</v>
      </c>
      <c r="OB785" s="16" t="s">
        <v>831</v>
      </c>
      <c r="OC785" s="16" t="s">
        <v>445</v>
      </c>
    </row>
    <row r="786" spans="1:393" x14ac:dyDescent="0.25">
      <c r="A786" s="16" t="s">
        <v>12441</v>
      </c>
      <c r="B786" s="16" t="s">
        <v>844</v>
      </c>
      <c r="C786" s="16" t="s">
        <v>972</v>
      </c>
      <c r="D786" s="16" t="s">
        <v>844</v>
      </c>
      <c r="E786" s="16" t="s">
        <v>843</v>
      </c>
      <c r="F786" s="16" t="s">
        <v>843</v>
      </c>
      <c r="G786" s="16" t="s">
        <v>843</v>
      </c>
      <c r="H786" s="16" t="s">
        <v>843</v>
      </c>
      <c r="I786" s="16" t="s">
        <v>843</v>
      </c>
      <c r="J786" s="16" t="s">
        <v>843</v>
      </c>
      <c r="K786" s="16" t="s">
        <v>843</v>
      </c>
      <c r="L786" s="16" t="s">
        <v>843</v>
      </c>
      <c r="M786" s="16" t="s">
        <v>843</v>
      </c>
      <c r="N786" s="16" t="s">
        <v>843</v>
      </c>
      <c r="O786" s="16" t="s">
        <v>843</v>
      </c>
      <c r="Q786" s="16" t="s">
        <v>844</v>
      </c>
      <c r="R786" s="16">
        <v>28</v>
      </c>
      <c r="T786" s="16" t="s">
        <v>470</v>
      </c>
      <c r="U786" s="16" t="s">
        <v>844</v>
      </c>
      <c r="V786" s="16" t="s">
        <v>843</v>
      </c>
      <c r="W786" s="16" t="s">
        <v>844</v>
      </c>
      <c r="X786" s="16" t="s">
        <v>843</v>
      </c>
      <c r="Y786" s="16" t="s">
        <v>843</v>
      </c>
      <c r="Z786" s="16" t="s">
        <v>843</v>
      </c>
      <c r="AA786" s="16" t="s">
        <v>843</v>
      </c>
      <c r="AB786" s="16" t="s">
        <v>844</v>
      </c>
      <c r="AC786" s="16" t="s">
        <v>843</v>
      </c>
      <c r="AD786" s="16" t="s">
        <v>867</v>
      </c>
      <c r="AF786" s="16" t="s">
        <v>11901</v>
      </c>
      <c r="AG786" s="16" t="s">
        <v>12442</v>
      </c>
      <c r="AH786" s="16" t="s">
        <v>844</v>
      </c>
      <c r="AI786" s="16" t="s">
        <v>844</v>
      </c>
      <c r="AJ786" s="16" t="s">
        <v>843</v>
      </c>
      <c r="AK786" s="16" t="s">
        <v>843</v>
      </c>
      <c r="AL786" s="16" t="s">
        <v>844</v>
      </c>
      <c r="AM786" s="16" t="s">
        <v>844</v>
      </c>
      <c r="AN786" s="16" t="s">
        <v>843</v>
      </c>
      <c r="AO786" s="16" t="s">
        <v>843</v>
      </c>
      <c r="AP786" s="16" t="s">
        <v>843</v>
      </c>
      <c r="AQ786" s="16" t="s">
        <v>844</v>
      </c>
      <c r="AR786" s="16" t="s">
        <v>4433</v>
      </c>
      <c r="AS786" s="16" t="s">
        <v>843</v>
      </c>
      <c r="AT786" s="16" t="s">
        <v>843</v>
      </c>
      <c r="AU786" s="16" t="s">
        <v>843</v>
      </c>
      <c r="AV786" s="16" t="s">
        <v>843</v>
      </c>
      <c r="AW786" s="16" t="s">
        <v>843</v>
      </c>
      <c r="AX786" s="16" t="s">
        <v>843</v>
      </c>
      <c r="AY786" s="16" t="s">
        <v>844</v>
      </c>
      <c r="BF786" s="16" t="s">
        <v>844</v>
      </c>
      <c r="BH786" s="16" t="s">
        <v>7380</v>
      </c>
      <c r="BI786" s="16" t="s">
        <v>7785</v>
      </c>
      <c r="BJ786" s="16" t="s">
        <v>843</v>
      </c>
      <c r="BK786" s="16" t="s">
        <v>843</v>
      </c>
      <c r="BL786" s="16" t="s">
        <v>843</v>
      </c>
      <c r="BM786" s="16" t="s">
        <v>843</v>
      </c>
      <c r="BN786" s="16" t="s">
        <v>843</v>
      </c>
      <c r="BO786" s="16" t="s">
        <v>844</v>
      </c>
      <c r="BP786" s="16" t="s">
        <v>843</v>
      </c>
      <c r="BQ786" s="16" t="s">
        <v>843</v>
      </c>
      <c r="DX786" s="16" t="s">
        <v>865</v>
      </c>
      <c r="ES786" s="16" t="s">
        <v>865</v>
      </c>
      <c r="EU786" s="16" t="s">
        <v>7810</v>
      </c>
      <c r="EV786" s="16" t="s">
        <v>865</v>
      </c>
      <c r="FT786" s="16" t="s">
        <v>865</v>
      </c>
      <c r="HC786" s="16" t="s">
        <v>865</v>
      </c>
      <c r="JA786" s="16" t="s">
        <v>4816</v>
      </c>
      <c r="JB786" s="16" t="s">
        <v>865</v>
      </c>
      <c r="JC786" s="16" t="s">
        <v>865</v>
      </c>
      <c r="JD786" s="16" t="s">
        <v>865</v>
      </c>
      <c r="JE786" s="16" t="s">
        <v>865</v>
      </c>
      <c r="JF786" s="16" t="s">
        <v>865</v>
      </c>
      <c r="JG786" s="16" t="s">
        <v>1056</v>
      </c>
      <c r="JH786" s="16" t="s">
        <v>7577</v>
      </c>
      <c r="JJ786" s="16" t="s">
        <v>865</v>
      </c>
      <c r="KF786" s="16" t="s">
        <v>4972</v>
      </c>
      <c r="KI786" s="16" t="s">
        <v>4843</v>
      </c>
      <c r="KO786" s="16" t="s">
        <v>10630</v>
      </c>
      <c r="KP786" s="16" t="s">
        <v>10629</v>
      </c>
      <c r="KQ786" s="16" t="s">
        <v>8694</v>
      </c>
      <c r="KR786" s="16" t="s">
        <v>12443</v>
      </c>
      <c r="KS786" s="16" t="s">
        <v>10631</v>
      </c>
      <c r="KT786" s="16" t="s">
        <v>8696</v>
      </c>
      <c r="KU786" s="16" t="s">
        <v>844</v>
      </c>
      <c r="KV786" s="16" t="s">
        <v>8696</v>
      </c>
      <c r="KW786" s="16" t="s">
        <v>851</v>
      </c>
      <c r="KY786" s="16" t="s">
        <v>486</v>
      </c>
      <c r="LC786" s="16" t="s">
        <v>10879</v>
      </c>
      <c r="LF786" s="16" t="s">
        <v>11654</v>
      </c>
      <c r="LI786" s="16" t="s">
        <v>11655</v>
      </c>
      <c r="LJ786" s="16" t="s">
        <v>843</v>
      </c>
      <c r="LL786" s="16" t="s">
        <v>8711</v>
      </c>
      <c r="LM786" s="16" t="s">
        <v>8741</v>
      </c>
      <c r="LO786" s="16" t="s">
        <v>1056</v>
      </c>
      <c r="LP786" s="16" t="s">
        <v>844</v>
      </c>
      <c r="LQ786" s="16" t="s">
        <v>8732</v>
      </c>
      <c r="LR786" s="16" t="s">
        <v>843</v>
      </c>
      <c r="LS786" s="16" t="s">
        <v>844</v>
      </c>
      <c r="LT786" s="16" t="s">
        <v>843</v>
      </c>
      <c r="LU786" s="16" t="s">
        <v>843</v>
      </c>
      <c r="LV786" s="16" t="s">
        <v>843</v>
      </c>
      <c r="LW786" s="16" t="s">
        <v>843</v>
      </c>
      <c r="LX786" s="16" t="s">
        <v>843</v>
      </c>
      <c r="LY786" s="16" t="s">
        <v>843</v>
      </c>
      <c r="LZ786" s="16" t="s">
        <v>843</v>
      </c>
      <c r="MA786" s="16" t="s">
        <v>843</v>
      </c>
      <c r="MB786" s="16" t="s">
        <v>843</v>
      </c>
      <c r="MC786" s="16" t="s">
        <v>1056</v>
      </c>
      <c r="ME786" s="16" t="s">
        <v>11656</v>
      </c>
      <c r="MF786" s="16" t="s">
        <v>8847</v>
      </c>
      <c r="MO786" s="16" t="s">
        <v>1815</v>
      </c>
      <c r="MP786" s="16" t="s">
        <v>13846</v>
      </c>
      <c r="MR786" s="16" t="s">
        <v>470</v>
      </c>
      <c r="MS786" s="16" t="s">
        <v>12406</v>
      </c>
      <c r="MT786" s="16" t="s">
        <v>8759</v>
      </c>
      <c r="MU786" s="16" t="s">
        <v>817</v>
      </c>
      <c r="NC786" s="16" t="s">
        <v>486</v>
      </c>
      <c r="ND786" s="16" t="s">
        <v>486</v>
      </c>
      <c r="NE786" s="16" t="s">
        <v>486</v>
      </c>
      <c r="NG786" s="16" t="s">
        <v>1380</v>
      </c>
      <c r="NI786" s="16" t="s">
        <v>11658</v>
      </c>
      <c r="NR786" s="16" t="s">
        <v>445</v>
      </c>
      <c r="NS786" s="16" t="s">
        <v>462</v>
      </c>
      <c r="NT786" s="16" t="s">
        <v>478</v>
      </c>
      <c r="NU786" s="16">
        <v>1.1910000000000001</v>
      </c>
      <c r="NV786" s="16" t="s">
        <v>445</v>
      </c>
      <c r="NW786" s="16" t="s">
        <v>1174</v>
      </c>
      <c r="NX786" s="16" t="s">
        <v>1142</v>
      </c>
      <c r="OB786" s="16" t="s">
        <v>833</v>
      </c>
      <c r="OC786" s="16" t="s">
        <v>445</v>
      </c>
    </row>
    <row r="787" spans="1:393" x14ac:dyDescent="0.25">
      <c r="A787" s="16" t="s">
        <v>12444</v>
      </c>
      <c r="B787" s="16" t="s">
        <v>1056</v>
      </c>
      <c r="C787" s="16" t="s">
        <v>972</v>
      </c>
      <c r="D787" s="16" t="s">
        <v>844</v>
      </c>
      <c r="E787" s="16" t="s">
        <v>843</v>
      </c>
      <c r="F787" s="16" t="s">
        <v>843</v>
      </c>
      <c r="G787" s="16" t="s">
        <v>843</v>
      </c>
      <c r="H787" s="16" t="s">
        <v>843</v>
      </c>
      <c r="I787" s="16" t="s">
        <v>843</v>
      </c>
      <c r="J787" s="16" t="s">
        <v>843</v>
      </c>
      <c r="K787" s="16" t="s">
        <v>843</v>
      </c>
      <c r="L787" s="16" t="s">
        <v>843</v>
      </c>
      <c r="M787" s="16" t="s">
        <v>843</v>
      </c>
      <c r="N787" s="16" t="s">
        <v>843</v>
      </c>
      <c r="O787" s="16" t="s">
        <v>843</v>
      </c>
      <c r="Q787" s="16" t="s">
        <v>844</v>
      </c>
      <c r="R787" s="16">
        <v>6</v>
      </c>
      <c r="T787" s="16" t="s">
        <v>470</v>
      </c>
      <c r="U787" s="16" t="s">
        <v>844</v>
      </c>
      <c r="V787" s="16" t="s">
        <v>843</v>
      </c>
      <c r="W787" s="16" t="s">
        <v>843</v>
      </c>
      <c r="X787" s="16" t="s">
        <v>843</v>
      </c>
      <c r="Y787" s="16" t="s">
        <v>844</v>
      </c>
      <c r="Z787" s="16" t="s">
        <v>843</v>
      </c>
      <c r="AA787" s="16" t="s">
        <v>843</v>
      </c>
      <c r="AB787" s="16" t="s">
        <v>843</v>
      </c>
      <c r="AC787" s="16" t="s">
        <v>844</v>
      </c>
      <c r="AF787" s="16" t="s">
        <v>11901</v>
      </c>
      <c r="AG787" s="16" t="s">
        <v>11708</v>
      </c>
      <c r="AH787" s="16" t="s">
        <v>843</v>
      </c>
      <c r="AI787" s="16" t="s">
        <v>843</v>
      </c>
      <c r="AJ787" s="16" t="s">
        <v>843</v>
      </c>
      <c r="AK787" s="16" t="s">
        <v>843</v>
      </c>
      <c r="AL787" s="16" t="s">
        <v>844</v>
      </c>
      <c r="AM787" s="16" t="s">
        <v>844</v>
      </c>
      <c r="AN787" s="16" t="s">
        <v>843</v>
      </c>
      <c r="AO787" s="16" t="s">
        <v>843</v>
      </c>
      <c r="AP787" s="16" t="s">
        <v>843</v>
      </c>
      <c r="AQ787" s="16" t="s">
        <v>844</v>
      </c>
      <c r="AR787" s="16" t="s">
        <v>4433</v>
      </c>
      <c r="AS787" s="16" t="s">
        <v>843</v>
      </c>
      <c r="AT787" s="16" t="s">
        <v>843</v>
      </c>
      <c r="AU787" s="16" t="s">
        <v>843</v>
      </c>
      <c r="AV787" s="16" t="s">
        <v>843</v>
      </c>
      <c r="AW787" s="16" t="s">
        <v>843</v>
      </c>
      <c r="AX787" s="16" t="s">
        <v>843</v>
      </c>
      <c r="AY787" s="16" t="s">
        <v>844</v>
      </c>
      <c r="BF787" s="16" t="s">
        <v>844</v>
      </c>
      <c r="BI787" s="16" t="s">
        <v>7785</v>
      </c>
      <c r="BJ787" s="16" t="s">
        <v>843</v>
      </c>
      <c r="BK787" s="16" t="s">
        <v>843</v>
      </c>
      <c r="BL787" s="16" t="s">
        <v>843</v>
      </c>
      <c r="BM787" s="16" t="s">
        <v>843</v>
      </c>
      <c r="BN787" s="16" t="s">
        <v>843</v>
      </c>
      <c r="BO787" s="16" t="s">
        <v>844</v>
      </c>
      <c r="BP787" s="16" t="s">
        <v>843</v>
      </c>
      <c r="BQ787" s="16" t="s">
        <v>843</v>
      </c>
      <c r="CC787" s="16" t="s">
        <v>865</v>
      </c>
      <c r="CF787" s="16" t="s">
        <v>7209</v>
      </c>
      <c r="CG787" s="16" t="s">
        <v>843</v>
      </c>
      <c r="CH787" s="16" t="s">
        <v>843</v>
      </c>
      <c r="CI787" s="16" t="s">
        <v>843</v>
      </c>
      <c r="CJ787" s="16" t="s">
        <v>843</v>
      </c>
      <c r="CK787" s="16" t="s">
        <v>843</v>
      </c>
      <c r="CL787" s="16" t="s">
        <v>843</v>
      </c>
      <c r="CM787" s="16" t="s">
        <v>843</v>
      </c>
      <c r="CN787" s="16" t="s">
        <v>843</v>
      </c>
      <c r="CO787" s="16" t="s">
        <v>843</v>
      </c>
      <c r="CP787" s="16" t="s">
        <v>843</v>
      </c>
      <c r="CQ787" s="16" t="s">
        <v>843</v>
      </c>
      <c r="CR787" s="16" t="s">
        <v>843</v>
      </c>
      <c r="CS787" s="16" t="s">
        <v>843</v>
      </c>
      <c r="CT787" s="16" t="s">
        <v>843</v>
      </c>
      <c r="CU787" s="16" t="s">
        <v>843</v>
      </c>
      <c r="CV787" s="16" t="s">
        <v>843</v>
      </c>
      <c r="CW787" s="16" t="s">
        <v>843</v>
      </c>
      <c r="CX787" s="16" t="s">
        <v>843</v>
      </c>
      <c r="CY787" s="16" t="s">
        <v>843</v>
      </c>
      <c r="CZ787" s="16" t="s">
        <v>843</v>
      </c>
      <c r="DA787" s="16" t="s">
        <v>843</v>
      </c>
      <c r="DB787" s="16" t="s">
        <v>843</v>
      </c>
      <c r="DC787" s="16" t="s">
        <v>843</v>
      </c>
      <c r="DD787" s="16" t="s">
        <v>843</v>
      </c>
      <c r="DE787" s="16" t="s">
        <v>843</v>
      </c>
      <c r="DF787" s="16" t="s">
        <v>843</v>
      </c>
      <c r="DG787" s="16" t="s">
        <v>843</v>
      </c>
      <c r="DH787" s="16" t="s">
        <v>844</v>
      </c>
      <c r="DI787" s="16" t="s">
        <v>843</v>
      </c>
      <c r="DJ787" s="16" t="s">
        <v>843</v>
      </c>
      <c r="DK787" s="16" t="s">
        <v>843</v>
      </c>
      <c r="DL787" s="16" t="s">
        <v>843</v>
      </c>
      <c r="DQ787" s="16" t="s">
        <v>7236</v>
      </c>
      <c r="DR787" s="16" t="s">
        <v>865</v>
      </c>
      <c r="DX787" s="16" t="s">
        <v>865</v>
      </c>
      <c r="ES787" s="16" t="s">
        <v>865</v>
      </c>
      <c r="EU787" s="16" t="s">
        <v>7810</v>
      </c>
      <c r="EV787" s="16" t="s">
        <v>865</v>
      </c>
      <c r="HC787" s="16" t="s">
        <v>865</v>
      </c>
      <c r="KO787" s="16" t="s">
        <v>10630</v>
      </c>
      <c r="KP787" s="16" t="s">
        <v>10629</v>
      </c>
      <c r="KQ787" s="16" t="s">
        <v>8694</v>
      </c>
      <c r="KR787" s="16" t="s">
        <v>12445</v>
      </c>
      <c r="KS787" s="16" t="s">
        <v>10631</v>
      </c>
      <c r="KT787" s="16" t="s">
        <v>8696</v>
      </c>
      <c r="KU787" s="16" t="s">
        <v>844</v>
      </c>
      <c r="KV787" s="16" t="s">
        <v>8696</v>
      </c>
      <c r="KW787" s="16" t="s">
        <v>851</v>
      </c>
      <c r="KY787" s="16" t="s">
        <v>486</v>
      </c>
      <c r="LA787" s="16" t="s">
        <v>11697</v>
      </c>
      <c r="LB787" s="16" t="s">
        <v>11653</v>
      </c>
      <c r="LC787" s="16" t="s">
        <v>10879</v>
      </c>
      <c r="LD787" s="16" t="s">
        <v>11698</v>
      </c>
      <c r="LF787" s="16" t="s">
        <v>11654</v>
      </c>
      <c r="LI787" s="16" t="s">
        <v>11655</v>
      </c>
      <c r="LM787" s="16" t="s">
        <v>8741</v>
      </c>
      <c r="LO787" s="16" t="s">
        <v>1056</v>
      </c>
      <c r="LP787" s="16" t="s">
        <v>844</v>
      </c>
      <c r="LQ787" s="16" t="s">
        <v>8732</v>
      </c>
      <c r="LR787" s="16" t="s">
        <v>843</v>
      </c>
      <c r="LS787" s="16" t="s">
        <v>844</v>
      </c>
      <c r="LT787" s="16" t="s">
        <v>843</v>
      </c>
      <c r="LU787" s="16" t="s">
        <v>843</v>
      </c>
      <c r="LV787" s="16" t="s">
        <v>843</v>
      </c>
      <c r="LW787" s="16" t="s">
        <v>843</v>
      </c>
      <c r="LX787" s="16" t="s">
        <v>843</v>
      </c>
      <c r="LY787" s="16" t="s">
        <v>843</v>
      </c>
      <c r="LZ787" s="16" t="s">
        <v>843</v>
      </c>
      <c r="MA787" s="16" t="s">
        <v>843</v>
      </c>
      <c r="MB787" s="16" t="s">
        <v>843</v>
      </c>
      <c r="MC787" s="16" t="s">
        <v>1056</v>
      </c>
      <c r="MD787" s="16" t="s">
        <v>11699</v>
      </c>
      <c r="ME787" s="16" t="s">
        <v>11677</v>
      </c>
      <c r="MF787" s="16" t="s">
        <v>8847</v>
      </c>
      <c r="MR787" s="16" t="s">
        <v>470</v>
      </c>
      <c r="MS787" s="16" t="s">
        <v>12406</v>
      </c>
      <c r="MT787" s="16" t="s">
        <v>8759</v>
      </c>
      <c r="MV787" s="16" t="s">
        <v>486</v>
      </c>
      <c r="MZ787" s="16" t="s">
        <v>486</v>
      </c>
      <c r="NA787" s="16" t="s">
        <v>486</v>
      </c>
      <c r="NC787" s="16" t="s">
        <v>486</v>
      </c>
      <c r="NE787" s="16" t="s">
        <v>486</v>
      </c>
      <c r="NI787" s="16" t="s">
        <v>11658</v>
      </c>
      <c r="NL787" s="16" t="s">
        <v>843</v>
      </c>
      <c r="NS787" s="16" t="s">
        <v>462</v>
      </c>
      <c r="NT787" s="16" t="s">
        <v>478</v>
      </c>
      <c r="NU787" s="16">
        <v>1.1910000000000001</v>
      </c>
      <c r="NV787" s="16" t="s">
        <v>860</v>
      </c>
      <c r="NW787" s="16" t="s">
        <v>1176</v>
      </c>
      <c r="NX787" s="16" t="s">
        <v>1142</v>
      </c>
      <c r="NY787" s="16" t="s">
        <v>1122</v>
      </c>
      <c r="NZ787" s="16" t="s">
        <v>936</v>
      </c>
    </row>
    <row r="788" spans="1:393" x14ac:dyDescent="0.25">
      <c r="A788" s="16" t="s">
        <v>12446</v>
      </c>
      <c r="B788" s="16" t="s">
        <v>8732</v>
      </c>
      <c r="C788" s="16" t="s">
        <v>972</v>
      </c>
      <c r="D788" s="16" t="s">
        <v>844</v>
      </c>
      <c r="E788" s="16" t="s">
        <v>843</v>
      </c>
      <c r="F788" s="16" t="s">
        <v>843</v>
      </c>
      <c r="G788" s="16" t="s">
        <v>843</v>
      </c>
      <c r="H788" s="16" t="s">
        <v>843</v>
      </c>
      <c r="I788" s="16" t="s">
        <v>843</v>
      </c>
      <c r="J788" s="16" t="s">
        <v>843</v>
      </c>
      <c r="K788" s="16" t="s">
        <v>843</v>
      </c>
      <c r="L788" s="16" t="s">
        <v>843</v>
      </c>
      <c r="M788" s="16" t="s">
        <v>843</v>
      </c>
      <c r="N788" s="16" t="s">
        <v>843</v>
      </c>
      <c r="O788" s="16" t="s">
        <v>843</v>
      </c>
      <c r="Q788" s="16" t="s">
        <v>844</v>
      </c>
      <c r="R788" s="16">
        <v>4</v>
      </c>
      <c r="T788" s="16" t="s">
        <v>470</v>
      </c>
      <c r="U788" s="16" t="s">
        <v>844</v>
      </c>
      <c r="V788" s="16" t="s">
        <v>843</v>
      </c>
      <c r="W788" s="16" t="s">
        <v>843</v>
      </c>
      <c r="X788" s="16" t="s">
        <v>843</v>
      </c>
      <c r="Y788" s="16" t="s">
        <v>844</v>
      </c>
      <c r="Z788" s="16" t="s">
        <v>843</v>
      </c>
      <c r="AA788" s="16" t="s">
        <v>843</v>
      </c>
      <c r="AB788" s="16" t="s">
        <v>843</v>
      </c>
      <c r="AC788" s="16" t="s">
        <v>843</v>
      </c>
      <c r="AF788" s="16" t="s">
        <v>11901</v>
      </c>
      <c r="AG788" s="16" t="s">
        <v>11708</v>
      </c>
      <c r="AH788" s="16" t="s">
        <v>843</v>
      </c>
      <c r="AI788" s="16" t="s">
        <v>843</v>
      </c>
      <c r="AJ788" s="16" t="s">
        <v>843</v>
      </c>
      <c r="AK788" s="16" t="s">
        <v>843</v>
      </c>
      <c r="AL788" s="16" t="s">
        <v>844</v>
      </c>
      <c r="AM788" s="16" t="s">
        <v>844</v>
      </c>
      <c r="AN788" s="16" t="s">
        <v>843</v>
      </c>
      <c r="AO788" s="16" t="s">
        <v>843</v>
      </c>
      <c r="AP788" s="16" t="s">
        <v>843</v>
      </c>
      <c r="AQ788" s="16" t="s">
        <v>844</v>
      </c>
      <c r="BF788" s="16" t="s">
        <v>844</v>
      </c>
      <c r="CC788" s="16" t="s">
        <v>865</v>
      </c>
      <c r="CF788" s="16" t="s">
        <v>7209</v>
      </c>
      <c r="CG788" s="16" t="s">
        <v>843</v>
      </c>
      <c r="CH788" s="16" t="s">
        <v>843</v>
      </c>
      <c r="CI788" s="16" t="s">
        <v>843</v>
      </c>
      <c r="CJ788" s="16" t="s">
        <v>843</v>
      </c>
      <c r="CK788" s="16" t="s">
        <v>843</v>
      </c>
      <c r="CL788" s="16" t="s">
        <v>843</v>
      </c>
      <c r="CM788" s="16" t="s">
        <v>843</v>
      </c>
      <c r="CN788" s="16" t="s">
        <v>843</v>
      </c>
      <c r="CO788" s="16" t="s">
        <v>843</v>
      </c>
      <c r="CP788" s="16" t="s">
        <v>843</v>
      </c>
      <c r="CQ788" s="16" t="s">
        <v>843</v>
      </c>
      <c r="CR788" s="16" t="s">
        <v>843</v>
      </c>
      <c r="CS788" s="16" t="s">
        <v>843</v>
      </c>
      <c r="CT788" s="16" t="s">
        <v>843</v>
      </c>
      <c r="CU788" s="16" t="s">
        <v>843</v>
      </c>
      <c r="CV788" s="16" t="s">
        <v>843</v>
      </c>
      <c r="CW788" s="16" t="s">
        <v>843</v>
      </c>
      <c r="CX788" s="16" t="s">
        <v>843</v>
      </c>
      <c r="CY788" s="16" t="s">
        <v>843</v>
      </c>
      <c r="CZ788" s="16" t="s">
        <v>843</v>
      </c>
      <c r="DA788" s="16" t="s">
        <v>843</v>
      </c>
      <c r="DB788" s="16" t="s">
        <v>843</v>
      </c>
      <c r="DC788" s="16" t="s">
        <v>843</v>
      </c>
      <c r="DD788" s="16" t="s">
        <v>843</v>
      </c>
      <c r="DE788" s="16" t="s">
        <v>843</v>
      </c>
      <c r="DF788" s="16" t="s">
        <v>843</v>
      </c>
      <c r="DG788" s="16" t="s">
        <v>843</v>
      </c>
      <c r="DH788" s="16" t="s">
        <v>844</v>
      </c>
      <c r="DI788" s="16" t="s">
        <v>843</v>
      </c>
      <c r="DJ788" s="16" t="s">
        <v>843</v>
      </c>
      <c r="DK788" s="16" t="s">
        <v>843</v>
      </c>
      <c r="DL788" s="16" t="s">
        <v>843</v>
      </c>
      <c r="DQ788" s="16" t="s">
        <v>7236</v>
      </c>
      <c r="DR788" s="16" t="s">
        <v>865</v>
      </c>
      <c r="DX788" s="16" t="s">
        <v>865</v>
      </c>
      <c r="ES788" s="16" t="s">
        <v>865</v>
      </c>
      <c r="ET788" s="16" t="s">
        <v>867</v>
      </c>
      <c r="EU788" s="16" t="s">
        <v>7810</v>
      </c>
      <c r="EV788" s="16" t="s">
        <v>865</v>
      </c>
      <c r="KO788" s="16" t="s">
        <v>10630</v>
      </c>
      <c r="KP788" s="16" t="s">
        <v>10629</v>
      </c>
      <c r="KQ788" s="16" t="s">
        <v>8694</v>
      </c>
      <c r="KR788" s="16" t="s">
        <v>12447</v>
      </c>
      <c r="KS788" s="16" t="s">
        <v>10631</v>
      </c>
      <c r="KT788" s="16" t="s">
        <v>8696</v>
      </c>
      <c r="KU788" s="16" t="s">
        <v>844</v>
      </c>
      <c r="KV788" s="16" t="s">
        <v>8696</v>
      </c>
      <c r="KY788" s="16" t="s">
        <v>486</v>
      </c>
      <c r="LA788" s="16" t="s">
        <v>11697</v>
      </c>
      <c r="LC788" s="16" t="s">
        <v>10879</v>
      </c>
      <c r="LD788" s="16" t="s">
        <v>11698</v>
      </c>
      <c r="LF788" s="16" t="s">
        <v>11654</v>
      </c>
      <c r="LG788" s="16" t="s">
        <v>487</v>
      </c>
      <c r="LI788" s="16" t="s">
        <v>11655</v>
      </c>
      <c r="LM788" s="16" t="s">
        <v>8741</v>
      </c>
      <c r="LN788" s="16" t="s">
        <v>487</v>
      </c>
      <c r="LO788" s="16" t="s">
        <v>1056</v>
      </c>
      <c r="LP788" s="16" t="s">
        <v>844</v>
      </c>
      <c r="LQ788" s="16" t="s">
        <v>8732</v>
      </c>
      <c r="LR788" s="16" t="s">
        <v>843</v>
      </c>
      <c r="LS788" s="16" t="s">
        <v>844</v>
      </c>
      <c r="LT788" s="16" t="s">
        <v>843</v>
      </c>
      <c r="LU788" s="16" t="s">
        <v>843</v>
      </c>
      <c r="LV788" s="16" t="s">
        <v>843</v>
      </c>
      <c r="LW788" s="16" t="s">
        <v>843</v>
      </c>
      <c r="LX788" s="16" t="s">
        <v>843</v>
      </c>
      <c r="LY788" s="16" t="s">
        <v>843</v>
      </c>
      <c r="LZ788" s="16" t="s">
        <v>843</v>
      </c>
      <c r="MA788" s="16" t="s">
        <v>843</v>
      </c>
      <c r="MB788" s="16" t="s">
        <v>843</v>
      </c>
      <c r="MC788" s="16" t="s">
        <v>1056</v>
      </c>
      <c r="MD788" s="16" t="s">
        <v>11699</v>
      </c>
      <c r="ME788" s="16" t="s">
        <v>11656</v>
      </c>
      <c r="MF788" s="16" t="s">
        <v>8847</v>
      </c>
      <c r="MR788" s="16" t="s">
        <v>470</v>
      </c>
      <c r="MS788" s="16" t="s">
        <v>12406</v>
      </c>
      <c r="MT788" s="16" t="s">
        <v>8759</v>
      </c>
      <c r="MV788" s="16" t="s">
        <v>486</v>
      </c>
      <c r="MZ788" s="16" t="s">
        <v>486</v>
      </c>
      <c r="NA788" s="16" t="s">
        <v>486</v>
      </c>
      <c r="NC788" s="16" t="s">
        <v>486</v>
      </c>
      <c r="NI788" s="16" t="s">
        <v>11658</v>
      </c>
      <c r="NS788" s="16" t="s">
        <v>462</v>
      </c>
      <c r="NT788" s="16" t="s">
        <v>478</v>
      </c>
      <c r="NU788" s="16">
        <v>1.1910000000000001</v>
      </c>
      <c r="NV788" s="16" t="s">
        <v>1132</v>
      </c>
      <c r="NW788" s="16" t="s">
        <v>1172</v>
      </c>
      <c r="NX788" s="16" t="s">
        <v>1142</v>
      </c>
      <c r="NY788" s="16" t="s">
        <v>1121</v>
      </c>
      <c r="NZ788" s="16" t="s">
        <v>936</v>
      </c>
    </row>
    <row r="789" spans="1:393" x14ac:dyDescent="0.25">
      <c r="A789" s="16" t="s">
        <v>12448</v>
      </c>
      <c r="B789" s="16" t="s">
        <v>844</v>
      </c>
      <c r="C789" s="16" t="s">
        <v>972</v>
      </c>
      <c r="D789" s="16" t="s">
        <v>844</v>
      </c>
      <c r="E789" s="16" t="s">
        <v>843</v>
      </c>
      <c r="F789" s="16" t="s">
        <v>843</v>
      </c>
      <c r="G789" s="16" t="s">
        <v>843</v>
      </c>
      <c r="H789" s="16" t="s">
        <v>843</v>
      </c>
      <c r="I789" s="16" t="s">
        <v>843</v>
      </c>
      <c r="J789" s="16" t="s">
        <v>843</v>
      </c>
      <c r="K789" s="16" t="s">
        <v>843</v>
      </c>
      <c r="L789" s="16" t="s">
        <v>843</v>
      </c>
      <c r="M789" s="16" t="s">
        <v>843</v>
      </c>
      <c r="N789" s="16" t="s">
        <v>843</v>
      </c>
      <c r="O789" s="16" t="s">
        <v>843</v>
      </c>
      <c r="Q789" s="16" t="s">
        <v>844</v>
      </c>
      <c r="R789" s="16">
        <v>39</v>
      </c>
      <c r="T789" s="16" t="s">
        <v>470</v>
      </c>
      <c r="U789" s="16" t="s">
        <v>844</v>
      </c>
      <c r="V789" s="16" t="s">
        <v>843</v>
      </c>
      <c r="W789" s="16" t="s">
        <v>844</v>
      </c>
      <c r="X789" s="16" t="s">
        <v>843</v>
      </c>
      <c r="Y789" s="16" t="s">
        <v>843</v>
      </c>
      <c r="Z789" s="16" t="s">
        <v>843</v>
      </c>
      <c r="AA789" s="16" t="s">
        <v>843</v>
      </c>
      <c r="AB789" s="16" t="s">
        <v>844</v>
      </c>
      <c r="AC789" s="16" t="s">
        <v>843</v>
      </c>
      <c r="AD789" s="16" t="s">
        <v>867</v>
      </c>
      <c r="AF789" s="16" t="s">
        <v>11673</v>
      </c>
      <c r="AG789" s="16" t="s">
        <v>11828</v>
      </c>
      <c r="AH789" s="16" t="s">
        <v>843</v>
      </c>
      <c r="AI789" s="16" t="s">
        <v>843</v>
      </c>
      <c r="AJ789" s="16" t="s">
        <v>844</v>
      </c>
      <c r="AK789" s="16" t="s">
        <v>843</v>
      </c>
      <c r="AL789" s="16" t="s">
        <v>844</v>
      </c>
      <c r="AM789" s="16" t="s">
        <v>844</v>
      </c>
      <c r="AN789" s="16" t="s">
        <v>843</v>
      </c>
      <c r="AO789" s="16" t="s">
        <v>843</v>
      </c>
      <c r="AP789" s="16" t="s">
        <v>843</v>
      </c>
      <c r="AQ789" s="16" t="s">
        <v>844</v>
      </c>
      <c r="AR789" s="16" t="s">
        <v>4415</v>
      </c>
      <c r="AS789" s="16" t="s">
        <v>844</v>
      </c>
      <c r="AT789" s="16" t="s">
        <v>843</v>
      </c>
      <c r="AU789" s="16" t="s">
        <v>843</v>
      </c>
      <c r="AV789" s="16" t="s">
        <v>843</v>
      </c>
      <c r="AW789" s="16" t="s">
        <v>843</v>
      </c>
      <c r="AX789" s="16" t="s">
        <v>843</v>
      </c>
      <c r="AY789" s="16" t="s">
        <v>843</v>
      </c>
      <c r="AZ789" s="16" t="s">
        <v>4437</v>
      </c>
      <c r="BF789" s="16" t="s">
        <v>844</v>
      </c>
      <c r="BH789" s="16" t="s">
        <v>7383</v>
      </c>
      <c r="BI789" s="16" t="s">
        <v>7785</v>
      </c>
      <c r="BJ789" s="16" t="s">
        <v>843</v>
      </c>
      <c r="BK789" s="16" t="s">
        <v>843</v>
      </c>
      <c r="BL789" s="16" t="s">
        <v>843</v>
      </c>
      <c r="BM789" s="16" t="s">
        <v>843</v>
      </c>
      <c r="BN789" s="16" t="s">
        <v>843</v>
      </c>
      <c r="BO789" s="16" t="s">
        <v>844</v>
      </c>
      <c r="BP789" s="16" t="s">
        <v>843</v>
      </c>
      <c r="BQ789" s="16" t="s">
        <v>843</v>
      </c>
      <c r="DX789" s="16" t="s">
        <v>865</v>
      </c>
      <c r="ES789" s="16" t="s">
        <v>865</v>
      </c>
      <c r="EU789" s="16" t="s">
        <v>7810</v>
      </c>
      <c r="EV789" s="16" t="s">
        <v>865</v>
      </c>
      <c r="FT789" s="16" t="s">
        <v>865</v>
      </c>
      <c r="HC789" s="16" t="s">
        <v>865</v>
      </c>
      <c r="JA789" s="16" t="s">
        <v>4816</v>
      </c>
      <c r="JB789" s="16" t="s">
        <v>865</v>
      </c>
      <c r="JC789" s="16" t="s">
        <v>865</v>
      </c>
      <c r="JD789" s="16" t="s">
        <v>865</v>
      </c>
      <c r="JE789" s="16" t="s">
        <v>865</v>
      </c>
      <c r="JF789" s="16" t="s">
        <v>865</v>
      </c>
      <c r="JG789" s="16" t="s">
        <v>1056</v>
      </c>
      <c r="JH789" s="16" t="s">
        <v>7577</v>
      </c>
      <c r="JJ789" s="16" t="s">
        <v>865</v>
      </c>
      <c r="KF789" s="16" t="s">
        <v>4411</v>
      </c>
      <c r="KI789" s="16" t="s">
        <v>4843</v>
      </c>
      <c r="KO789" s="16" t="s">
        <v>10634</v>
      </c>
      <c r="KP789" s="16" t="s">
        <v>10633</v>
      </c>
      <c r="KQ789" s="16" t="s">
        <v>8694</v>
      </c>
      <c r="KR789" s="16" t="s">
        <v>12449</v>
      </c>
      <c r="KS789" s="16" t="s">
        <v>10635</v>
      </c>
      <c r="KT789" s="16" t="s">
        <v>8696</v>
      </c>
      <c r="KU789" s="16" t="s">
        <v>844</v>
      </c>
      <c r="KV789" s="16" t="s">
        <v>8696</v>
      </c>
      <c r="KW789" s="16" t="s">
        <v>851</v>
      </c>
      <c r="KY789" s="16" t="s">
        <v>486</v>
      </c>
      <c r="LC789" s="16" t="s">
        <v>10879</v>
      </c>
      <c r="LF789" s="16" t="s">
        <v>11654</v>
      </c>
      <c r="LI789" s="16" t="s">
        <v>11655</v>
      </c>
      <c r="LJ789" s="16" t="s">
        <v>843</v>
      </c>
      <c r="LL789" s="16" t="s">
        <v>8711</v>
      </c>
      <c r="LM789" s="16" t="s">
        <v>8741</v>
      </c>
      <c r="LO789" s="16" t="s">
        <v>844</v>
      </c>
      <c r="LP789" s="16" t="s">
        <v>844</v>
      </c>
      <c r="LQ789" s="16" t="s">
        <v>844</v>
      </c>
      <c r="LR789" s="16" t="s">
        <v>844</v>
      </c>
      <c r="LS789" s="16" t="s">
        <v>844</v>
      </c>
      <c r="LT789" s="16" t="s">
        <v>843</v>
      </c>
      <c r="LU789" s="16" t="s">
        <v>843</v>
      </c>
      <c r="LV789" s="16" t="s">
        <v>843</v>
      </c>
      <c r="LW789" s="16" t="s">
        <v>843</v>
      </c>
      <c r="LX789" s="16" t="s">
        <v>843</v>
      </c>
      <c r="LY789" s="16" t="s">
        <v>843</v>
      </c>
      <c r="LZ789" s="16" t="s">
        <v>844</v>
      </c>
      <c r="MA789" s="16" t="s">
        <v>843</v>
      </c>
      <c r="MB789" s="16" t="s">
        <v>843</v>
      </c>
      <c r="MC789" s="16" t="s">
        <v>843</v>
      </c>
      <c r="ME789" s="16" t="s">
        <v>11656</v>
      </c>
      <c r="MF789" s="16" t="s">
        <v>8847</v>
      </c>
      <c r="MP789" s="16" t="s">
        <v>13846</v>
      </c>
      <c r="MR789" s="16" t="s">
        <v>470</v>
      </c>
      <c r="MS789" s="16" t="s">
        <v>12406</v>
      </c>
      <c r="MT789" s="16" t="s">
        <v>9015</v>
      </c>
      <c r="MU789" s="16" t="s">
        <v>817</v>
      </c>
      <c r="NC789" s="16" t="s">
        <v>486</v>
      </c>
      <c r="ND789" s="16" t="s">
        <v>486</v>
      </c>
      <c r="NE789" s="16" t="s">
        <v>486</v>
      </c>
      <c r="NG789" s="16" t="s">
        <v>1380</v>
      </c>
      <c r="NI789" s="16" t="s">
        <v>11658</v>
      </c>
      <c r="NR789" s="16" t="s">
        <v>451</v>
      </c>
      <c r="NS789" s="16" t="s">
        <v>462</v>
      </c>
      <c r="NT789" s="16" t="s">
        <v>478</v>
      </c>
      <c r="NU789" s="16">
        <v>1.1910000000000001</v>
      </c>
      <c r="NV789" s="16" t="s">
        <v>451</v>
      </c>
      <c r="NW789" s="16" t="s">
        <v>1175</v>
      </c>
      <c r="NX789" s="16" t="s">
        <v>1142</v>
      </c>
      <c r="OB789" s="16" t="s">
        <v>833</v>
      </c>
      <c r="OC789" s="16" t="s">
        <v>451</v>
      </c>
    </row>
    <row r="790" spans="1:393" x14ac:dyDescent="0.25">
      <c r="A790" s="16" t="s">
        <v>12450</v>
      </c>
      <c r="B790" s="16" t="s">
        <v>1056</v>
      </c>
      <c r="C790" s="16" t="s">
        <v>972</v>
      </c>
      <c r="D790" s="16" t="s">
        <v>844</v>
      </c>
      <c r="E790" s="16" t="s">
        <v>843</v>
      </c>
      <c r="F790" s="16" t="s">
        <v>843</v>
      </c>
      <c r="G790" s="16" t="s">
        <v>843</v>
      </c>
      <c r="H790" s="16" t="s">
        <v>843</v>
      </c>
      <c r="I790" s="16" t="s">
        <v>843</v>
      </c>
      <c r="J790" s="16" t="s">
        <v>843</v>
      </c>
      <c r="K790" s="16" t="s">
        <v>843</v>
      </c>
      <c r="L790" s="16" t="s">
        <v>843</v>
      </c>
      <c r="M790" s="16" t="s">
        <v>843</v>
      </c>
      <c r="N790" s="16" t="s">
        <v>843</v>
      </c>
      <c r="O790" s="16" t="s">
        <v>843</v>
      </c>
      <c r="Q790" s="16" t="s">
        <v>844</v>
      </c>
      <c r="R790" s="16">
        <v>12</v>
      </c>
      <c r="T790" s="16" t="s">
        <v>474</v>
      </c>
      <c r="U790" s="16" t="s">
        <v>843</v>
      </c>
      <c r="V790" s="16" t="s">
        <v>844</v>
      </c>
      <c r="W790" s="16" t="s">
        <v>843</v>
      </c>
      <c r="X790" s="16" t="s">
        <v>843</v>
      </c>
      <c r="Y790" s="16" t="s">
        <v>843</v>
      </c>
      <c r="Z790" s="16" t="s">
        <v>844</v>
      </c>
      <c r="AA790" s="16" t="s">
        <v>843</v>
      </c>
      <c r="AB790" s="16" t="s">
        <v>843</v>
      </c>
      <c r="AC790" s="16" t="s">
        <v>844</v>
      </c>
      <c r="AF790" s="16" t="s">
        <v>11673</v>
      </c>
      <c r="AG790" s="16" t="s">
        <v>11708</v>
      </c>
      <c r="AH790" s="16" t="s">
        <v>843</v>
      </c>
      <c r="AI790" s="16" t="s">
        <v>843</v>
      </c>
      <c r="AJ790" s="16" t="s">
        <v>843</v>
      </c>
      <c r="AK790" s="16" t="s">
        <v>843</v>
      </c>
      <c r="AL790" s="16" t="s">
        <v>844</v>
      </c>
      <c r="AM790" s="16" t="s">
        <v>844</v>
      </c>
      <c r="AN790" s="16" t="s">
        <v>843</v>
      </c>
      <c r="AO790" s="16" t="s">
        <v>843</v>
      </c>
      <c r="AP790" s="16" t="s">
        <v>843</v>
      </c>
      <c r="AQ790" s="16" t="s">
        <v>844</v>
      </c>
      <c r="AR790" s="16" t="s">
        <v>4433</v>
      </c>
      <c r="AS790" s="16" t="s">
        <v>843</v>
      </c>
      <c r="AT790" s="16" t="s">
        <v>843</v>
      </c>
      <c r="AU790" s="16" t="s">
        <v>843</v>
      </c>
      <c r="AV790" s="16" t="s">
        <v>843</v>
      </c>
      <c r="AW790" s="16" t="s">
        <v>843</v>
      </c>
      <c r="AX790" s="16" t="s">
        <v>843</v>
      </c>
      <c r="AY790" s="16" t="s">
        <v>844</v>
      </c>
      <c r="BF790" s="16" t="s">
        <v>844</v>
      </c>
      <c r="BH790" s="16" t="s">
        <v>7383</v>
      </c>
      <c r="BI790" s="16" t="s">
        <v>7785</v>
      </c>
      <c r="BJ790" s="16" t="s">
        <v>843</v>
      </c>
      <c r="BK790" s="16" t="s">
        <v>843</v>
      </c>
      <c r="BL790" s="16" t="s">
        <v>843</v>
      </c>
      <c r="BM790" s="16" t="s">
        <v>843</v>
      </c>
      <c r="BN790" s="16" t="s">
        <v>843</v>
      </c>
      <c r="BO790" s="16" t="s">
        <v>844</v>
      </c>
      <c r="BP790" s="16" t="s">
        <v>843</v>
      </c>
      <c r="BQ790" s="16" t="s">
        <v>843</v>
      </c>
      <c r="CC790" s="16" t="s">
        <v>867</v>
      </c>
      <c r="CD790" s="16" t="s">
        <v>6840</v>
      </c>
      <c r="CE790" s="16" t="s">
        <v>7537</v>
      </c>
      <c r="DN790" s="16" t="s">
        <v>4411</v>
      </c>
      <c r="DQ790" s="16" t="s">
        <v>7093</v>
      </c>
      <c r="DR790" s="16" t="s">
        <v>865</v>
      </c>
      <c r="DX790" s="16" t="s">
        <v>865</v>
      </c>
      <c r="ES790" s="16" t="s">
        <v>865</v>
      </c>
      <c r="EU790" s="16" t="s">
        <v>7810</v>
      </c>
      <c r="EV790" s="16" t="s">
        <v>865</v>
      </c>
      <c r="HC790" s="16" t="s">
        <v>865</v>
      </c>
      <c r="KO790" s="16" t="s">
        <v>10634</v>
      </c>
      <c r="KP790" s="16" t="s">
        <v>10633</v>
      </c>
      <c r="KQ790" s="16" t="s">
        <v>8694</v>
      </c>
      <c r="KR790" s="16" t="s">
        <v>12451</v>
      </c>
      <c r="KS790" s="16" t="s">
        <v>10635</v>
      </c>
      <c r="KT790" s="16" t="s">
        <v>8696</v>
      </c>
      <c r="KU790" s="16" t="s">
        <v>844</v>
      </c>
      <c r="KV790" s="16" t="s">
        <v>8696</v>
      </c>
      <c r="KW790" s="16" t="s">
        <v>851</v>
      </c>
      <c r="KY790" s="16" t="s">
        <v>486</v>
      </c>
      <c r="LC790" s="16" t="s">
        <v>10879</v>
      </c>
      <c r="LD790" s="16" t="s">
        <v>11692</v>
      </c>
      <c r="LE790" s="16" t="s">
        <v>11693</v>
      </c>
      <c r="LF790" s="16" t="s">
        <v>11654</v>
      </c>
      <c r="LI790" s="16" t="s">
        <v>11655</v>
      </c>
      <c r="LM790" s="16" t="s">
        <v>8741</v>
      </c>
      <c r="LO790" s="16" t="s">
        <v>844</v>
      </c>
      <c r="LP790" s="16" t="s">
        <v>844</v>
      </c>
      <c r="LQ790" s="16" t="s">
        <v>844</v>
      </c>
      <c r="LR790" s="16" t="s">
        <v>844</v>
      </c>
      <c r="LS790" s="16" t="s">
        <v>844</v>
      </c>
      <c r="LT790" s="16" t="s">
        <v>843</v>
      </c>
      <c r="LU790" s="16" t="s">
        <v>843</v>
      </c>
      <c r="LV790" s="16" t="s">
        <v>843</v>
      </c>
      <c r="LW790" s="16" t="s">
        <v>843</v>
      </c>
      <c r="LX790" s="16" t="s">
        <v>843</v>
      </c>
      <c r="LY790" s="16" t="s">
        <v>843</v>
      </c>
      <c r="LZ790" s="16" t="s">
        <v>844</v>
      </c>
      <c r="MA790" s="16" t="s">
        <v>843</v>
      </c>
      <c r="MB790" s="16" t="s">
        <v>843</v>
      </c>
      <c r="MC790" s="16" t="s">
        <v>843</v>
      </c>
      <c r="ME790" s="16" t="s">
        <v>11677</v>
      </c>
      <c r="MF790" s="16" t="s">
        <v>8847</v>
      </c>
      <c r="MR790" s="16" t="s">
        <v>474</v>
      </c>
      <c r="MS790" s="16" t="s">
        <v>12406</v>
      </c>
      <c r="MT790" s="16" t="s">
        <v>9015</v>
      </c>
      <c r="MU790" s="16" t="s">
        <v>817</v>
      </c>
      <c r="MV790" s="16" t="s">
        <v>487</v>
      </c>
      <c r="MW790" s="16" t="s">
        <v>1266</v>
      </c>
      <c r="MX790" s="16" t="s">
        <v>1262</v>
      </c>
      <c r="MY790" s="16" t="s">
        <v>486</v>
      </c>
      <c r="MZ790" s="16" t="s">
        <v>487</v>
      </c>
      <c r="NA790" s="16" t="s">
        <v>486</v>
      </c>
      <c r="NC790" s="16" t="s">
        <v>486</v>
      </c>
      <c r="NE790" s="16" t="s">
        <v>486</v>
      </c>
      <c r="NI790" s="16" t="s">
        <v>11658</v>
      </c>
      <c r="NL790" s="16" t="s">
        <v>844</v>
      </c>
      <c r="NS790" s="16" t="s">
        <v>462</v>
      </c>
      <c r="NT790" s="16" t="s">
        <v>478</v>
      </c>
      <c r="NU790" s="16">
        <v>1.1910000000000001</v>
      </c>
      <c r="NV790" s="16" t="s">
        <v>824</v>
      </c>
      <c r="NW790" s="16" t="s">
        <v>1179</v>
      </c>
      <c r="NX790" s="16" t="s">
        <v>1142</v>
      </c>
      <c r="NY790" s="16" t="s">
        <v>824</v>
      </c>
      <c r="NZ790" s="16" t="s">
        <v>929</v>
      </c>
    </row>
    <row r="791" spans="1:393" x14ac:dyDescent="0.25">
      <c r="A791" s="16" t="s">
        <v>12452</v>
      </c>
      <c r="B791" s="16" t="s">
        <v>844</v>
      </c>
      <c r="C791" s="16" t="s">
        <v>972</v>
      </c>
      <c r="D791" s="16" t="s">
        <v>844</v>
      </c>
      <c r="E791" s="16" t="s">
        <v>843</v>
      </c>
      <c r="F791" s="16" t="s">
        <v>843</v>
      </c>
      <c r="G791" s="16" t="s">
        <v>843</v>
      </c>
      <c r="H791" s="16" t="s">
        <v>843</v>
      </c>
      <c r="I791" s="16" t="s">
        <v>843</v>
      </c>
      <c r="J791" s="16" t="s">
        <v>843</v>
      </c>
      <c r="K791" s="16" t="s">
        <v>843</v>
      </c>
      <c r="L791" s="16" t="s">
        <v>843</v>
      </c>
      <c r="M791" s="16" t="s">
        <v>843</v>
      </c>
      <c r="N791" s="16" t="s">
        <v>843</v>
      </c>
      <c r="O791" s="16" t="s">
        <v>843</v>
      </c>
      <c r="Q791" s="16" t="s">
        <v>844</v>
      </c>
      <c r="R791" s="16">
        <v>54</v>
      </c>
      <c r="T791" s="16" t="s">
        <v>470</v>
      </c>
      <c r="U791" s="16" t="s">
        <v>844</v>
      </c>
      <c r="V791" s="16" t="s">
        <v>843</v>
      </c>
      <c r="W791" s="16" t="s">
        <v>844</v>
      </c>
      <c r="X791" s="16" t="s">
        <v>843</v>
      </c>
      <c r="Y791" s="16" t="s">
        <v>843</v>
      </c>
      <c r="Z791" s="16" t="s">
        <v>843</v>
      </c>
      <c r="AA791" s="16" t="s">
        <v>843</v>
      </c>
      <c r="AB791" s="16" t="s">
        <v>844</v>
      </c>
      <c r="AC791" s="16" t="s">
        <v>843</v>
      </c>
      <c r="AD791" s="16" t="s">
        <v>867</v>
      </c>
      <c r="AF791" s="16" t="s">
        <v>11695</v>
      </c>
      <c r="AG791" s="16" t="s">
        <v>11700</v>
      </c>
      <c r="AH791" s="16" t="s">
        <v>844</v>
      </c>
      <c r="AI791" s="16" t="s">
        <v>843</v>
      </c>
      <c r="AJ791" s="16" t="s">
        <v>844</v>
      </c>
      <c r="AK791" s="16" t="s">
        <v>844</v>
      </c>
      <c r="AL791" s="16" t="s">
        <v>843</v>
      </c>
      <c r="AM791" s="16" t="s">
        <v>844</v>
      </c>
      <c r="AN791" s="16" t="s">
        <v>843</v>
      </c>
      <c r="AO791" s="16" t="s">
        <v>843</v>
      </c>
      <c r="AP791" s="16" t="s">
        <v>843</v>
      </c>
      <c r="AQ791" s="16" t="s">
        <v>844</v>
      </c>
      <c r="AR791" s="16" t="s">
        <v>11809</v>
      </c>
      <c r="AS791" s="16" t="s">
        <v>844</v>
      </c>
      <c r="AT791" s="16" t="s">
        <v>844</v>
      </c>
      <c r="AU791" s="16" t="s">
        <v>843</v>
      </c>
      <c r="AV791" s="16" t="s">
        <v>843</v>
      </c>
      <c r="AW791" s="16" t="s">
        <v>843</v>
      </c>
      <c r="AX791" s="16" t="s">
        <v>843</v>
      </c>
      <c r="AY791" s="16" t="s">
        <v>843</v>
      </c>
      <c r="AZ791" s="16" t="s">
        <v>4437</v>
      </c>
      <c r="BA791" s="16" t="s">
        <v>4437</v>
      </c>
      <c r="BF791" s="16" t="s">
        <v>844</v>
      </c>
      <c r="BH791" s="16" t="s">
        <v>7386</v>
      </c>
      <c r="BI791" s="16" t="s">
        <v>7785</v>
      </c>
      <c r="BJ791" s="16" t="s">
        <v>843</v>
      </c>
      <c r="BK791" s="16" t="s">
        <v>843</v>
      </c>
      <c r="BL791" s="16" t="s">
        <v>843</v>
      </c>
      <c r="BM791" s="16" t="s">
        <v>843</v>
      </c>
      <c r="BN791" s="16" t="s">
        <v>843</v>
      </c>
      <c r="BO791" s="16" t="s">
        <v>844</v>
      </c>
      <c r="BP791" s="16" t="s">
        <v>843</v>
      </c>
      <c r="BQ791" s="16" t="s">
        <v>843</v>
      </c>
      <c r="DX791" s="16" t="s">
        <v>867</v>
      </c>
      <c r="DY791" s="16" t="s">
        <v>867</v>
      </c>
      <c r="ES791" s="16" t="s">
        <v>867</v>
      </c>
      <c r="EU791" s="16" t="s">
        <v>7813</v>
      </c>
      <c r="EV791" s="16" t="s">
        <v>865</v>
      </c>
      <c r="FT791" s="16" t="s">
        <v>865</v>
      </c>
      <c r="HC791" s="16" t="s">
        <v>865</v>
      </c>
      <c r="JA791" s="16" t="s">
        <v>4816</v>
      </c>
      <c r="JB791" s="16" t="s">
        <v>865</v>
      </c>
      <c r="JC791" s="16" t="s">
        <v>865</v>
      </c>
      <c r="JD791" s="16" t="s">
        <v>865</v>
      </c>
      <c r="JE791" s="16" t="s">
        <v>865</v>
      </c>
      <c r="JF791" s="16" t="s">
        <v>865</v>
      </c>
      <c r="JG791" s="16" t="s">
        <v>843</v>
      </c>
      <c r="JH791" s="16" t="s">
        <v>5638</v>
      </c>
      <c r="JJ791" s="16" t="s">
        <v>865</v>
      </c>
      <c r="KF791" s="16" t="s">
        <v>4951</v>
      </c>
      <c r="KI791" s="16" t="s">
        <v>4982</v>
      </c>
      <c r="KK791" s="16" t="s">
        <v>4874</v>
      </c>
      <c r="KM791" s="16" t="s">
        <v>7610</v>
      </c>
      <c r="KO791" s="16" t="s">
        <v>10638</v>
      </c>
      <c r="KP791" s="16" t="s">
        <v>10637</v>
      </c>
      <c r="KQ791" s="16" t="s">
        <v>8694</v>
      </c>
      <c r="KR791" s="16" t="s">
        <v>12453</v>
      </c>
      <c r="KS791" s="16" t="s">
        <v>10639</v>
      </c>
      <c r="KT791" s="16" t="s">
        <v>9148</v>
      </c>
      <c r="KU791" s="16" t="s">
        <v>844</v>
      </c>
      <c r="KV791" s="16" t="s">
        <v>9148</v>
      </c>
      <c r="KW791" s="16" t="s">
        <v>851</v>
      </c>
      <c r="KX791" s="16" t="s">
        <v>487</v>
      </c>
      <c r="KY791" s="16" t="s">
        <v>487</v>
      </c>
      <c r="KZ791" s="16" t="s">
        <v>487</v>
      </c>
      <c r="LC791" s="16" t="s">
        <v>10879</v>
      </c>
      <c r="LF791" s="16" t="s">
        <v>11654</v>
      </c>
      <c r="LI791" s="16" t="s">
        <v>11655</v>
      </c>
      <c r="LJ791" s="16" t="s">
        <v>843</v>
      </c>
      <c r="LL791" s="16" t="s">
        <v>8711</v>
      </c>
      <c r="LM791" s="16" t="s">
        <v>8741</v>
      </c>
      <c r="LO791" s="16" t="s">
        <v>843</v>
      </c>
      <c r="LP791" s="16" t="s">
        <v>1056</v>
      </c>
      <c r="LQ791" s="16" t="s">
        <v>844</v>
      </c>
      <c r="LR791" s="16" t="s">
        <v>844</v>
      </c>
      <c r="LS791" s="16" t="s">
        <v>844</v>
      </c>
      <c r="LT791" s="16" t="s">
        <v>844</v>
      </c>
      <c r="LU791" s="16" t="s">
        <v>843</v>
      </c>
      <c r="LV791" s="16" t="s">
        <v>843</v>
      </c>
      <c r="LW791" s="16" t="s">
        <v>844</v>
      </c>
      <c r="LX791" s="16" t="s">
        <v>844</v>
      </c>
      <c r="LY791" s="16" t="s">
        <v>843</v>
      </c>
      <c r="LZ791" s="16" t="s">
        <v>843</v>
      </c>
      <c r="MA791" s="16" t="s">
        <v>843</v>
      </c>
      <c r="MB791" s="16" t="s">
        <v>843</v>
      </c>
      <c r="MC791" s="16" t="s">
        <v>843</v>
      </c>
      <c r="ME791" s="16" t="s">
        <v>11656</v>
      </c>
      <c r="MF791" s="16" t="s">
        <v>8847</v>
      </c>
      <c r="MJ791" s="16" t="s">
        <v>1839</v>
      </c>
      <c r="MO791" s="16" t="s">
        <v>1809</v>
      </c>
      <c r="MP791" s="16" t="s">
        <v>1829</v>
      </c>
      <c r="MQ791" s="16" t="s">
        <v>1785</v>
      </c>
      <c r="MR791" s="16" t="s">
        <v>470</v>
      </c>
      <c r="MS791" s="16" t="s">
        <v>12406</v>
      </c>
      <c r="MT791" s="16" t="s">
        <v>8931</v>
      </c>
      <c r="MU791" s="16" t="s">
        <v>816</v>
      </c>
      <c r="NC791" s="16" t="s">
        <v>487</v>
      </c>
      <c r="ND791" s="16" t="s">
        <v>486</v>
      </c>
      <c r="NE791" s="16" t="s">
        <v>486</v>
      </c>
      <c r="NG791" s="16" t="s">
        <v>1380</v>
      </c>
      <c r="NI791" s="16" t="s">
        <v>11658</v>
      </c>
      <c r="NR791" s="16" t="s">
        <v>451</v>
      </c>
      <c r="NS791" s="16" t="s">
        <v>462</v>
      </c>
      <c r="NT791" s="16" t="s">
        <v>482</v>
      </c>
      <c r="NU791" s="16">
        <v>0.79400000000000004</v>
      </c>
      <c r="NV791" s="16" t="s">
        <v>451</v>
      </c>
      <c r="NW791" s="16" t="s">
        <v>1175</v>
      </c>
      <c r="NX791" s="16" t="s">
        <v>1142</v>
      </c>
      <c r="OB791" s="16" t="s">
        <v>833</v>
      </c>
      <c r="OC791" s="16" t="s">
        <v>451</v>
      </c>
    </row>
    <row r="792" spans="1:393" x14ac:dyDescent="0.25">
      <c r="A792" s="16" t="s">
        <v>12454</v>
      </c>
      <c r="B792" s="16" t="s">
        <v>1056</v>
      </c>
      <c r="C792" s="16" t="s">
        <v>970</v>
      </c>
      <c r="D792" s="16" t="s">
        <v>844</v>
      </c>
      <c r="E792" s="16" t="s">
        <v>843</v>
      </c>
      <c r="F792" s="16" t="s">
        <v>843</v>
      </c>
      <c r="G792" s="16" t="s">
        <v>843</v>
      </c>
      <c r="H792" s="16" t="s">
        <v>843</v>
      </c>
      <c r="I792" s="16" t="s">
        <v>844</v>
      </c>
      <c r="J792" s="16" t="s">
        <v>843</v>
      </c>
      <c r="K792" s="16" t="s">
        <v>843</v>
      </c>
      <c r="L792" s="16" t="s">
        <v>843</v>
      </c>
      <c r="M792" s="16" t="s">
        <v>843</v>
      </c>
      <c r="N792" s="16" t="s">
        <v>843</v>
      </c>
      <c r="O792" s="16" t="s">
        <v>843</v>
      </c>
      <c r="Q792" s="16" t="s">
        <v>843</v>
      </c>
      <c r="R792" s="16">
        <v>58</v>
      </c>
      <c r="T792" s="16" t="s">
        <v>474</v>
      </c>
      <c r="U792" s="16" t="s">
        <v>843</v>
      </c>
      <c r="V792" s="16" t="s">
        <v>844</v>
      </c>
      <c r="W792" s="16" t="s">
        <v>843</v>
      </c>
      <c r="X792" s="16" t="s">
        <v>844</v>
      </c>
      <c r="Y792" s="16" t="s">
        <v>843</v>
      </c>
      <c r="Z792" s="16" t="s">
        <v>843</v>
      </c>
      <c r="AA792" s="16" t="s">
        <v>843</v>
      </c>
      <c r="AB792" s="16" t="s">
        <v>843</v>
      </c>
      <c r="AC792" s="16" t="s">
        <v>843</v>
      </c>
      <c r="AD792" s="16" t="s">
        <v>867</v>
      </c>
      <c r="BF792" s="16" t="s">
        <v>843</v>
      </c>
      <c r="JB792" s="16" t="s">
        <v>867</v>
      </c>
      <c r="JC792" s="16" t="s">
        <v>865</v>
      </c>
      <c r="JG792" s="16" t="s">
        <v>843</v>
      </c>
      <c r="KO792" s="16" t="s">
        <v>10638</v>
      </c>
      <c r="KP792" s="16" t="s">
        <v>10637</v>
      </c>
      <c r="KQ792" s="16" t="s">
        <v>8694</v>
      </c>
      <c r="KR792" s="16" t="s">
        <v>12455</v>
      </c>
      <c r="KS792" s="16" t="s">
        <v>10639</v>
      </c>
      <c r="KT792" s="16" t="s">
        <v>9148</v>
      </c>
      <c r="KU792" s="16" t="s">
        <v>844</v>
      </c>
      <c r="KV792" s="16" t="s">
        <v>9148</v>
      </c>
      <c r="LC792" s="16" t="s">
        <v>10879</v>
      </c>
      <c r="LF792" s="16" t="s">
        <v>11654</v>
      </c>
      <c r="LJ792" s="16" t="s">
        <v>831</v>
      </c>
      <c r="LK792" s="16" t="s">
        <v>831</v>
      </c>
      <c r="LL792" s="16" t="s">
        <v>8756</v>
      </c>
      <c r="LM792" s="16" t="s">
        <v>8741</v>
      </c>
      <c r="LO792" s="16" t="s">
        <v>843</v>
      </c>
      <c r="LP792" s="16" t="s">
        <v>1056</v>
      </c>
      <c r="LQ792" s="16" t="s">
        <v>844</v>
      </c>
      <c r="LR792" s="16" t="s">
        <v>844</v>
      </c>
      <c r="LS792" s="16" t="s">
        <v>844</v>
      </c>
      <c r="LT792" s="16" t="s">
        <v>844</v>
      </c>
      <c r="LU792" s="16" t="s">
        <v>843</v>
      </c>
      <c r="LV792" s="16" t="s">
        <v>843</v>
      </c>
      <c r="LW792" s="16" t="s">
        <v>844</v>
      </c>
      <c r="LX792" s="16" t="s">
        <v>844</v>
      </c>
      <c r="LY792" s="16" t="s">
        <v>843</v>
      </c>
      <c r="LZ792" s="16" t="s">
        <v>843</v>
      </c>
      <c r="MA792" s="16" t="s">
        <v>843</v>
      </c>
      <c r="MB792" s="16" t="s">
        <v>843</v>
      </c>
      <c r="MC792" s="16" t="s">
        <v>843</v>
      </c>
      <c r="ME792" s="16" t="s">
        <v>11656</v>
      </c>
      <c r="MF792" s="16" t="s">
        <v>8847</v>
      </c>
      <c r="MR792" s="16" t="s">
        <v>474</v>
      </c>
      <c r="MS792" s="16" t="s">
        <v>12406</v>
      </c>
      <c r="NI792" s="16" t="s">
        <v>11658</v>
      </c>
      <c r="NR792" s="16" t="s">
        <v>451</v>
      </c>
      <c r="NS792" s="16" t="s">
        <v>462</v>
      </c>
      <c r="NT792" s="16" t="s">
        <v>482</v>
      </c>
      <c r="NU792" s="16">
        <v>0.79400000000000004</v>
      </c>
      <c r="NV792" s="16" t="s">
        <v>451</v>
      </c>
      <c r="NW792" s="16" t="s">
        <v>1181</v>
      </c>
      <c r="NX792" s="16" t="s">
        <v>1142</v>
      </c>
      <c r="OB792" s="16" t="s">
        <v>831</v>
      </c>
      <c r="OC792" s="16" t="s">
        <v>451</v>
      </c>
    </row>
    <row r="793" spans="1:393" x14ac:dyDescent="0.25">
      <c r="A793" s="16" t="s">
        <v>8721</v>
      </c>
      <c r="B793" s="16" t="s">
        <v>844</v>
      </c>
      <c r="C793" s="16" t="s">
        <v>972</v>
      </c>
      <c r="D793" s="16" t="s">
        <v>844</v>
      </c>
      <c r="E793" s="16" t="s">
        <v>843</v>
      </c>
      <c r="F793" s="16" t="s">
        <v>843</v>
      </c>
      <c r="G793" s="16" t="s">
        <v>843</v>
      </c>
      <c r="H793" s="16" t="s">
        <v>843</v>
      </c>
      <c r="I793" s="16" t="s">
        <v>843</v>
      </c>
      <c r="J793" s="16" t="s">
        <v>843</v>
      </c>
      <c r="K793" s="16" t="s">
        <v>843</v>
      </c>
      <c r="L793" s="16" t="s">
        <v>843</v>
      </c>
      <c r="M793" s="16" t="s">
        <v>843</v>
      </c>
      <c r="N793" s="16" t="s">
        <v>843</v>
      </c>
      <c r="O793" s="16" t="s">
        <v>843</v>
      </c>
      <c r="Q793" s="16" t="s">
        <v>844</v>
      </c>
      <c r="R793" s="16">
        <v>60</v>
      </c>
      <c r="T793" s="16" t="s">
        <v>474</v>
      </c>
      <c r="U793" s="16" t="s">
        <v>843</v>
      </c>
      <c r="V793" s="16" t="s">
        <v>844</v>
      </c>
      <c r="W793" s="16" t="s">
        <v>843</v>
      </c>
      <c r="X793" s="16" t="s">
        <v>844</v>
      </c>
      <c r="Y793" s="16" t="s">
        <v>843</v>
      </c>
      <c r="Z793" s="16" t="s">
        <v>843</v>
      </c>
      <c r="AA793" s="16" t="s">
        <v>843</v>
      </c>
      <c r="AB793" s="16" t="s">
        <v>843</v>
      </c>
      <c r="AC793" s="16" t="s">
        <v>843</v>
      </c>
      <c r="AD793" s="16" t="s">
        <v>867</v>
      </c>
      <c r="AF793" s="16" t="s">
        <v>11673</v>
      </c>
      <c r="AG793" s="16" t="s">
        <v>11862</v>
      </c>
      <c r="AH793" s="16" t="s">
        <v>843</v>
      </c>
      <c r="AI793" s="16" t="s">
        <v>843</v>
      </c>
      <c r="AJ793" s="16" t="s">
        <v>844</v>
      </c>
      <c r="AK793" s="16" t="s">
        <v>843</v>
      </c>
      <c r="AL793" s="16" t="s">
        <v>843</v>
      </c>
      <c r="AM793" s="16" t="s">
        <v>844</v>
      </c>
      <c r="AN793" s="16" t="s">
        <v>843</v>
      </c>
      <c r="AO793" s="16" t="s">
        <v>843</v>
      </c>
      <c r="AP793" s="16" t="s">
        <v>843</v>
      </c>
      <c r="AQ793" s="16" t="s">
        <v>844</v>
      </c>
      <c r="AR793" s="16" t="s">
        <v>11679</v>
      </c>
      <c r="AS793" s="16" t="s">
        <v>844</v>
      </c>
      <c r="AT793" s="16" t="s">
        <v>843</v>
      </c>
      <c r="AU793" s="16" t="s">
        <v>844</v>
      </c>
      <c r="AV793" s="16" t="s">
        <v>843</v>
      </c>
      <c r="AW793" s="16" t="s">
        <v>843</v>
      </c>
      <c r="AX793" s="16" t="s">
        <v>843</v>
      </c>
      <c r="AY793" s="16" t="s">
        <v>843</v>
      </c>
      <c r="AZ793" s="16" t="s">
        <v>4437</v>
      </c>
      <c r="BB793" s="16" t="s">
        <v>4437</v>
      </c>
      <c r="BF793" s="16" t="s">
        <v>844</v>
      </c>
      <c r="BH793" s="16" t="s">
        <v>7380</v>
      </c>
      <c r="BI793" s="16" t="s">
        <v>7785</v>
      </c>
      <c r="BJ793" s="16" t="s">
        <v>843</v>
      </c>
      <c r="BK793" s="16" t="s">
        <v>843</v>
      </c>
      <c r="BL793" s="16" t="s">
        <v>843</v>
      </c>
      <c r="BM793" s="16" t="s">
        <v>843</v>
      </c>
      <c r="BN793" s="16" t="s">
        <v>843</v>
      </c>
      <c r="BO793" s="16" t="s">
        <v>844</v>
      </c>
      <c r="BP793" s="16" t="s">
        <v>843</v>
      </c>
      <c r="BQ793" s="16" t="s">
        <v>843</v>
      </c>
      <c r="DX793" s="16" t="s">
        <v>867</v>
      </c>
      <c r="DY793" s="16" t="s">
        <v>867</v>
      </c>
      <c r="ES793" s="16" t="s">
        <v>867</v>
      </c>
      <c r="EU793" s="16" t="s">
        <v>7813</v>
      </c>
      <c r="EV793" s="16" t="s">
        <v>865</v>
      </c>
      <c r="FF793" s="16" t="s">
        <v>7836</v>
      </c>
      <c r="HC793" s="16" t="s">
        <v>865</v>
      </c>
      <c r="JA793" s="16" t="s">
        <v>4822</v>
      </c>
      <c r="JB793" s="16" t="s">
        <v>865</v>
      </c>
      <c r="JC793" s="16" t="s">
        <v>865</v>
      </c>
      <c r="JD793" s="16" t="s">
        <v>865</v>
      </c>
      <c r="JE793" s="16" t="s">
        <v>865</v>
      </c>
      <c r="JF793" s="16" t="s">
        <v>865</v>
      </c>
      <c r="JG793" s="16" t="s">
        <v>843</v>
      </c>
      <c r="JH793" s="16" t="s">
        <v>7591</v>
      </c>
      <c r="JJ793" s="16" t="s">
        <v>865</v>
      </c>
      <c r="KF793" s="16" t="s">
        <v>4411</v>
      </c>
      <c r="KI793" s="16" t="s">
        <v>4985</v>
      </c>
      <c r="KK793" s="16" t="s">
        <v>4874</v>
      </c>
      <c r="KM793" s="16" t="s">
        <v>7607</v>
      </c>
      <c r="KO793" s="16" t="s">
        <v>10642</v>
      </c>
      <c r="KP793" s="16" t="s">
        <v>10641</v>
      </c>
      <c r="KQ793" s="16" t="s">
        <v>8694</v>
      </c>
      <c r="KR793" s="16" t="s">
        <v>12456</v>
      </c>
      <c r="KS793" s="16" t="s">
        <v>10643</v>
      </c>
      <c r="KT793" s="16" t="s">
        <v>8696</v>
      </c>
      <c r="KU793" s="16" t="s">
        <v>844</v>
      </c>
      <c r="KV793" s="16" t="s">
        <v>8696</v>
      </c>
      <c r="KW793" s="16" t="s">
        <v>851</v>
      </c>
      <c r="KX793" s="16" t="s">
        <v>487</v>
      </c>
      <c r="KY793" s="16" t="s">
        <v>487</v>
      </c>
      <c r="KZ793" s="16" t="s">
        <v>487</v>
      </c>
      <c r="LC793" s="16" t="s">
        <v>10879</v>
      </c>
      <c r="LF793" s="16" t="s">
        <v>11654</v>
      </c>
      <c r="LI793" s="16" t="s">
        <v>11655</v>
      </c>
      <c r="LJ793" s="16" t="s">
        <v>843</v>
      </c>
      <c r="LL793" s="16" t="s">
        <v>8711</v>
      </c>
      <c r="LM793" s="16" t="s">
        <v>8741</v>
      </c>
      <c r="LO793" s="16" t="s">
        <v>843</v>
      </c>
      <c r="LP793" s="16" t="s">
        <v>844</v>
      </c>
      <c r="LQ793" s="16" t="s">
        <v>844</v>
      </c>
      <c r="LR793" s="16" t="s">
        <v>844</v>
      </c>
      <c r="LS793" s="16" t="s">
        <v>844</v>
      </c>
      <c r="LT793" s="16" t="s">
        <v>844</v>
      </c>
      <c r="LU793" s="16" t="s">
        <v>844</v>
      </c>
      <c r="LV793" s="16" t="s">
        <v>843</v>
      </c>
      <c r="LW793" s="16" t="s">
        <v>844</v>
      </c>
      <c r="LX793" s="16" t="s">
        <v>843</v>
      </c>
      <c r="LY793" s="16" t="s">
        <v>843</v>
      </c>
      <c r="LZ793" s="16" t="s">
        <v>843</v>
      </c>
      <c r="MA793" s="16" t="s">
        <v>843</v>
      </c>
      <c r="MB793" s="16" t="s">
        <v>843</v>
      </c>
      <c r="MC793" s="16" t="s">
        <v>843</v>
      </c>
      <c r="ME793" s="16" t="s">
        <v>11656</v>
      </c>
      <c r="MF793" s="16" t="s">
        <v>8847</v>
      </c>
      <c r="MJ793" s="16" t="s">
        <v>1837</v>
      </c>
      <c r="MP793" s="16" t="s">
        <v>1825</v>
      </c>
      <c r="MQ793" s="16" t="s">
        <v>1785</v>
      </c>
      <c r="MR793" s="16" t="s">
        <v>474</v>
      </c>
      <c r="MS793" s="16" t="s">
        <v>12406</v>
      </c>
      <c r="MT793" s="16" t="s">
        <v>9015</v>
      </c>
      <c r="MU793" s="16" t="s">
        <v>817</v>
      </c>
      <c r="NC793" s="16" t="s">
        <v>487</v>
      </c>
      <c r="NE793" s="16" t="s">
        <v>486</v>
      </c>
      <c r="NG793" s="16" t="s">
        <v>1378</v>
      </c>
      <c r="NI793" s="16" t="s">
        <v>11658</v>
      </c>
      <c r="NR793" s="16" t="s">
        <v>877</v>
      </c>
      <c r="NS793" s="16" t="s">
        <v>462</v>
      </c>
      <c r="NT793" s="16" t="s">
        <v>478</v>
      </c>
      <c r="NU793" s="16">
        <v>1.1910000000000001</v>
      </c>
      <c r="NV793" s="16" t="s">
        <v>457</v>
      </c>
      <c r="NW793" s="16" t="s">
        <v>1183</v>
      </c>
      <c r="NX793" s="16" t="s">
        <v>1142</v>
      </c>
      <c r="OB793" s="16" t="s">
        <v>833</v>
      </c>
      <c r="OC793" s="16" t="s">
        <v>877</v>
      </c>
    </row>
    <row r="794" spans="1:393" x14ac:dyDescent="0.25">
      <c r="A794" s="16" t="s">
        <v>12457</v>
      </c>
      <c r="B794" s="16" t="s">
        <v>1056</v>
      </c>
      <c r="C794" s="16" t="s">
        <v>972</v>
      </c>
      <c r="D794" s="16" t="s">
        <v>844</v>
      </c>
      <c r="E794" s="16" t="s">
        <v>843</v>
      </c>
      <c r="F794" s="16" t="s">
        <v>843</v>
      </c>
      <c r="G794" s="16" t="s">
        <v>843</v>
      </c>
      <c r="H794" s="16" t="s">
        <v>843</v>
      </c>
      <c r="I794" s="16" t="s">
        <v>843</v>
      </c>
      <c r="J794" s="16" t="s">
        <v>843</v>
      </c>
      <c r="K794" s="16" t="s">
        <v>843</v>
      </c>
      <c r="L794" s="16" t="s">
        <v>843</v>
      </c>
      <c r="M794" s="16" t="s">
        <v>843</v>
      </c>
      <c r="N794" s="16" t="s">
        <v>843</v>
      </c>
      <c r="O794" s="16" t="s">
        <v>843</v>
      </c>
      <c r="Q794" s="16" t="s">
        <v>844</v>
      </c>
      <c r="R794" s="16">
        <v>55</v>
      </c>
      <c r="T794" s="16" t="s">
        <v>470</v>
      </c>
      <c r="U794" s="16" t="s">
        <v>844</v>
      </c>
      <c r="V794" s="16" t="s">
        <v>843</v>
      </c>
      <c r="W794" s="16" t="s">
        <v>844</v>
      </c>
      <c r="X794" s="16" t="s">
        <v>843</v>
      </c>
      <c r="Y794" s="16" t="s">
        <v>843</v>
      </c>
      <c r="Z794" s="16" t="s">
        <v>843</v>
      </c>
      <c r="AA794" s="16" t="s">
        <v>843</v>
      </c>
      <c r="AB794" s="16" t="s">
        <v>844</v>
      </c>
      <c r="AC794" s="16" t="s">
        <v>843</v>
      </c>
      <c r="AD794" s="16" t="s">
        <v>867</v>
      </c>
      <c r="AF794" s="16" t="s">
        <v>11673</v>
      </c>
      <c r="AG794" s="16" t="s">
        <v>11828</v>
      </c>
      <c r="AH794" s="16" t="s">
        <v>843</v>
      </c>
      <c r="AI794" s="16" t="s">
        <v>843</v>
      </c>
      <c r="AJ794" s="16" t="s">
        <v>844</v>
      </c>
      <c r="AK794" s="16" t="s">
        <v>843</v>
      </c>
      <c r="AL794" s="16" t="s">
        <v>844</v>
      </c>
      <c r="AM794" s="16" t="s">
        <v>844</v>
      </c>
      <c r="AN794" s="16" t="s">
        <v>843</v>
      </c>
      <c r="AO794" s="16" t="s">
        <v>843</v>
      </c>
      <c r="AP794" s="16" t="s">
        <v>843</v>
      </c>
      <c r="AQ794" s="16" t="s">
        <v>844</v>
      </c>
      <c r="AR794" s="16" t="s">
        <v>4415</v>
      </c>
      <c r="AS794" s="16" t="s">
        <v>844</v>
      </c>
      <c r="AT794" s="16" t="s">
        <v>843</v>
      </c>
      <c r="AU794" s="16" t="s">
        <v>843</v>
      </c>
      <c r="AV794" s="16" t="s">
        <v>843</v>
      </c>
      <c r="AW794" s="16" t="s">
        <v>843</v>
      </c>
      <c r="AX794" s="16" t="s">
        <v>843</v>
      </c>
      <c r="AY794" s="16" t="s">
        <v>843</v>
      </c>
      <c r="AZ794" s="16" t="s">
        <v>4437</v>
      </c>
      <c r="BF794" s="16" t="s">
        <v>844</v>
      </c>
      <c r="BH794" s="16" t="s">
        <v>7380</v>
      </c>
      <c r="BI794" s="16" t="s">
        <v>7785</v>
      </c>
      <c r="BJ794" s="16" t="s">
        <v>843</v>
      </c>
      <c r="BK794" s="16" t="s">
        <v>843</v>
      </c>
      <c r="BL794" s="16" t="s">
        <v>843</v>
      </c>
      <c r="BM794" s="16" t="s">
        <v>843</v>
      </c>
      <c r="BN794" s="16" t="s">
        <v>843</v>
      </c>
      <c r="BO794" s="16" t="s">
        <v>844</v>
      </c>
      <c r="BP794" s="16" t="s">
        <v>843</v>
      </c>
      <c r="BQ794" s="16" t="s">
        <v>843</v>
      </c>
      <c r="DX794" s="16" t="s">
        <v>865</v>
      </c>
      <c r="ES794" s="16" t="s">
        <v>865</v>
      </c>
      <c r="EU794" s="16" t="s">
        <v>7810</v>
      </c>
      <c r="EV794" s="16" t="s">
        <v>865</v>
      </c>
      <c r="FT794" s="16" t="s">
        <v>865</v>
      </c>
      <c r="HC794" s="16" t="s">
        <v>865</v>
      </c>
      <c r="JA794" s="16" t="s">
        <v>4822</v>
      </c>
      <c r="JB794" s="16" t="s">
        <v>865</v>
      </c>
      <c r="JC794" s="16" t="s">
        <v>865</v>
      </c>
      <c r="JD794" s="16" t="s">
        <v>865</v>
      </c>
      <c r="JE794" s="16" t="s">
        <v>865</v>
      </c>
      <c r="JF794" s="16" t="s">
        <v>865</v>
      </c>
      <c r="JG794" s="16" t="s">
        <v>843</v>
      </c>
      <c r="JH794" s="16" t="s">
        <v>7577</v>
      </c>
      <c r="JJ794" s="16" t="s">
        <v>865</v>
      </c>
      <c r="KF794" s="16" t="s">
        <v>4411</v>
      </c>
      <c r="KI794" s="16" t="s">
        <v>4843</v>
      </c>
      <c r="KO794" s="16" t="s">
        <v>10642</v>
      </c>
      <c r="KP794" s="16" t="s">
        <v>10641</v>
      </c>
      <c r="KQ794" s="16" t="s">
        <v>8694</v>
      </c>
      <c r="KR794" s="16" t="s">
        <v>12458</v>
      </c>
      <c r="KS794" s="16" t="s">
        <v>10643</v>
      </c>
      <c r="KT794" s="16" t="s">
        <v>8696</v>
      </c>
      <c r="KU794" s="16" t="s">
        <v>844</v>
      </c>
      <c r="KV794" s="16" t="s">
        <v>8696</v>
      </c>
      <c r="KW794" s="16" t="s">
        <v>851</v>
      </c>
      <c r="KY794" s="16" t="s">
        <v>486</v>
      </c>
      <c r="LC794" s="16" t="s">
        <v>10879</v>
      </c>
      <c r="LF794" s="16" t="s">
        <v>11654</v>
      </c>
      <c r="LI794" s="16" t="s">
        <v>11655</v>
      </c>
      <c r="LJ794" s="16" t="s">
        <v>843</v>
      </c>
      <c r="LL794" s="16" t="s">
        <v>8711</v>
      </c>
      <c r="LM794" s="16" t="s">
        <v>8741</v>
      </c>
      <c r="LO794" s="16" t="s">
        <v>843</v>
      </c>
      <c r="LP794" s="16" t="s">
        <v>844</v>
      </c>
      <c r="LQ794" s="16" t="s">
        <v>844</v>
      </c>
      <c r="LR794" s="16" t="s">
        <v>844</v>
      </c>
      <c r="LS794" s="16" t="s">
        <v>844</v>
      </c>
      <c r="LT794" s="16" t="s">
        <v>844</v>
      </c>
      <c r="LU794" s="16" t="s">
        <v>844</v>
      </c>
      <c r="LV794" s="16" t="s">
        <v>843</v>
      </c>
      <c r="LW794" s="16" t="s">
        <v>844</v>
      </c>
      <c r="LX794" s="16" t="s">
        <v>843</v>
      </c>
      <c r="LY794" s="16" t="s">
        <v>843</v>
      </c>
      <c r="LZ794" s="16" t="s">
        <v>843</v>
      </c>
      <c r="MA794" s="16" t="s">
        <v>843</v>
      </c>
      <c r="MB794" s="16" t="s">
        <v>843</v>
      </c>
      <c r="MC794" s="16" t="s">
        <v>843</v>
      </c>
      <c r="ME794" s="16" t="s">
        <v>11656</v>
      </c>
      <c r="MF794" s="16" t="s">
        <v>8847</v>
      </c>
      <c r="MP794" s="16" t="s">
        <v>13846</v>
      </c>
      <c r="MR794" s="16" t="s">
        <v>470</v>
      </c>
      <c r="MS794" s="16" t="s">
        <v>12406</v>
      </c>
      <c r="MT794" s="16" t="s">
        <v>9015</v>
      </c>
      <c r="MU794" s="16" t="s">
        <v>817</v>
      </c>
      <c r="NC794" s="16" t="s">
        <v>486</v>
      </c>
      <c r="ND794" s="16" t="s">
        <v>486</v>
      </c>
      <c r="NE794" s="16" t="s">
        <v>486</v>
      </c>
      <c r="NG794" s="16" t="s">
        <v>1378</v>
      </c>
      <c r="NI794" s="16" t="s">
        <v>11658</v>
      </c>
      <c r="NR794" s="16" t="s">
        <v>451</v>
      </c>
      <c r="NS794" s="16" t="s">
        <v>462</v>
      </c>
      <c r="NT794" s="16" t="s">
        <v>478</v>
      </c>
      <c r="NU794" s="16">
        <v>1.1910000000000001</v>
      </c>
      <c r="NV794" s="16" t="s">
        <v>451</v>
      </c>
      <c r="NW794" s="16" t="s">
        <v>1175</v>
      </c>
      <c r="NX794" s="16" t="s">
        <v>1142</v>
      </c>
      <c r="OB794" s="16" t="s">
        <v>833</v>
      </c>
      <c r="OC794" s="16" t="s">
        <v>451</v>
      </c>
    </row>
    <row r="795" spans="1:393" x14ac:dyDescent="0.25">
      <c r="A795" s="16" t="s">
        <v>12459</v>
      </c>
      <c r="B795" s="16" t="s">
        <v>844</v>
      </c>
      <c r="C795" s="16" t="s">
        <v>972</v>
      </c>
      <c r="D795" s="16" t="s">
        <v>844</v>
      </c>
      <c r="E795" s="16" t="s">
        <v>843</v>
      </c>
      <c r="F795" s="16" t="s">
        <v>843</v>
      </c>
      <c r="G795" s="16" t="s">
        <v>843</v>
      </c>
      <c r="H795" s="16" t="s">
        <v>843</v>
      </c>
      <c r="I795" s="16" t="s">
        <v>843</v>
      </c>
      <c r="J795" s="16" t="s">
        <v>843</v>
      </c>
      <c r="K795" s="16" t="s">
        <v>843</v>
      </c>
      <c r="L795" s="16" t="s">
        <v>843</v>
      </c>
      <c r="M795" s="16" t="s">
        <v>843</v>
      </c>
      <c r="N795" s="16" t="s">
        <v>843</v>
      </c>
      <c r="O795" s="16" t="s">
        <v>843</v>
      </c>
      <c r="Q795" s="16" t="s">
        <v>844</v>
      </c>
      <c r="R795" s="16">
        <v>69</v>
      </c>
      <c r="T795" s="16" t="s">
        <v>474</v>
      </c>
      <c r="U795" s="16" t="s">
        <v>843</v>
      </c>
      <c r="V795" s="16" t="s">
        <v>844</v>
      </c>
      <c r="W795" s="16" t="s">
        <v>843</v>
      </c>
      <c r="X795" s="16" t="s">
        <v>844</v>
      </c>
      <c r="Y795" s="16" t="s">
        <v>843</v>
      </c>
      <c r="Z795" s="16" t="s">
        <v>843</v>
      </c>
      <c r="AA795" s="16" t="s">
        <v>843</v>
      </c>
      <c r="AB795" s="16" t="s">
        <v>843</v>
      </c>
      <c r="AC795" s="16" t="s">
        <v>843</v>
      </c>
      <c r="AD795" s="16" t="s">
        <v>867</v>
      </c>
      <c r="AF795" s="16" t="s">
        <v>11990</v>
      </c>
      <c r="AG795" s="16" t="s">
        <v>11703</v>
      </c>
      <c r="AH795" s="16" t="s">
        <v>844</v>
      </c>
      <c r="AI795" s="16" t="s">
        <v>843</v>
      </c>
      <c r="AJ795" s="16" t="s">
        <v>844</v>
      </c>
      <c r="AK795" s="16" t="s">
        <v>843</v>
      </c>
      <c r="AL795" s="16" t="s">
        <v>844</v>
      </c>
      <c r="AM795" s="16" t="s">
        <v>843</v>
      </c>
      <c r="AN795" s="16" t="s">
        <v>843</v>
      </c>
      <c r="AO795" s="16" t="s">
        <v>843</v>
      </c>
      <c r="AP795" s="16" t="s">
        <v>843</v>
      </c>
      <c r="AQ795" s="16" t="s">
        <v>843</v>
      </c>
      <c r="AR795" s="16" t="s">
        <v>11680</v>
      </c>
      <c r="AS795" s="16" t="s">
        <v>844</v>
      </c>
      <c r="AT795" s="16" t="s">
        <v>843</v>
      </c>
      <c r="AU795" s="16" t="s">
        <v>844</v>
      </c>
      <c r="AV795" s="16" t="s">
        <v>844</v>
      </c>
      <c r="AW795" s="16" t="s">
        <v>843</v>
      </c>
      <c r="AX795" s="16" t="s">
        <v>843</v>
      </c>
      <c r="AY795" s="16" t="s">
        <v>843</v>
      </c>
      <c r="AZ795" s="16" t="s">
        <v>4437</v>
      </c>
      <c r="BB795" s="16" t="s">
        <v>4437</v>
      </c>
      <c r="BC795" s="16" t="s">
        <v>4437</v>
      </c>
      <c r="BF795" s="16" t="s">
        <v>843</v>
      </c>
      <c r="BI795" s="16" t="s">
        <v>7785</v>
      </c>
      <c r="BJ795" s="16" t="s">
        <v>843</v>
      </c>
      <c r="BK795" s="16" t="s">
        <v>843</v>
      </c>
      <c r="BL795" s="16" t="s">
        <v>843</v>
      </c>
      <c r="BM795" s="16" t="s">
        <v>843</v>
      </c>
      <c r="BN795" s="16" t="s">
        <v>843</v>
      </c>
      <c r="BO795" s="16" t="s">
        <v>844</v>
      </c>
      <c r="BP795" s="16" t="s">
        <v>843</v>
      </c>
      <c r="BQ795" s="16" t="s">
        <v>843</v>
      </c>
      <c r="DX795" s="16" t="s">
        <v>865</v>
      </c>
      <c r="ES795" s="16" t="s">
        <v>867</v>
      </c>
      <c r="EU795" s="16" t="s">
        <v>7816</v>
      </c>
      <c r="EV795" s="16" t="s">
        <v>867</v>
      </c>
      <c r="EW795" s="16" t="s">
        <v>7826</v>
      </c>
      <c r="EX795" s="16" t="s">
        <v>843</v>
      </c>
      <c r="EY795" s="16" t="s">
        <v>844</v>
      </c>
      <c r="EZ795" s="16" t="s">
        <v>843</v>
      </c>
      <c r="FA795" s="16" t="s">
        <v>843</v>
      </c>
      <c r="FB795" s="16" t="s">
        <v>843</v>
      </c>
      <c r="FC795" s="16" t="s">
        <v>843</v>
      </c>
      <c r="FD795" s="16" t="s">
        <v>843</v>
      </c>
      <c r="FF795" s="16" t="s">
        <v>7845</v>
      </c>
      <c r="FG795" s="16" t="s">
        <v>12164</v>
      </c>
      <c r="FH795" s="16" t="s">
        <v>843</v>
      </c>
      <c r="FI795" s="16" t="s">
        <v>844</v>
      </c>
      <c r="FJ795" s="16" t="s">
        <v>844</v>
      </c>
      <c r="FK795" s="16" t="s">
        <v>843</v>
      </c>
      <c r="FL795" s="16" t="s">
        <v>843</v>
      </c>
      <c r="FM795" s="16" t="s">
        <v>843</v>
      </c>
      <c r="FN795" s="16" t="s">
        <v>843</v>
      </c>
      <c r="FO795" s="16" t="s">
        <v>843</v>
      </c>
      <c r="FP795" s="16" t="s">
        <v>843</v>
      </c>
      <c r="FQ795" s="16" t="s">
        <v>843</v>
      </c>
      <c r="HC795" s="16" t="s">
        <v>867</v>
      </c>
      <c r="HD795" s="16" t="s">
        <v>865</v>
      </c>
      <c r="JA795" s="16" t="s">
        <v>4816</v>
      </c>
      <c r="JB795" s="16" t="s">
        <v>865</v>
      </c>
      <c r="JC795" s="16" t="s">
        <v>865</v>
      </c>
      <c r="JD795" s="16" t="s">
        <v>865</v>
      </c>
      <c r="JE795" s="16" t="s">
        <v>865</v>
      </c>
      <c r="JF795" s="16" t="s">
        <v>865</v>
      </c>
      <c r="JG795" s="16" t="s">
        <v>843</v>
      </c>
      <c r="JH795" s="16" t="s">
        <v>5638</v>
      </c>
      <c r="JJ795" s="16" t="s">
        <v>865</v>
      </c>
      <c r="KF795" s="16" t="s">
        <v>4926</v>
      </c>
      <c r="KI795" s="16" t="s">
        <v>4849</v>
      </c>
      <c r="KO795" s="16" t="s">
        <v>10647</v>
      </c>
      <c r="KP795" s="16" t="s">
        <v>10646</v>
      </c>
      <c r="KQ795" s="16" t="s">
        <v>8694</v>
      </c>
      <c r="KR795" s="16" t="s">
        <v>12460</v>
      </c>
      <c r="KS795" s="16" t="s">
        <v>10648</v>
      </c>
      <c r="KT795" s="16" t="s">
        <v>8696</v>
      </c>
      <c r="KU795" s="16" t="s">
        <v>844</v>
      </c>
      <c r="KV795" s="16" t="s">
        <v>8696</v>
      </c>
      <c r="KW795" s="16" t="s">
        <v>851</v>
      </c>
      <c r="KY795" s="16" t="s">
        <v>486</v>
      </c>
      <c r="LC795" s="16" t="s">
        <v>10879</v>
      </c>
      <c r="LF795" s="16" t="s">
        <v>11654</v>
      </c>
      <c r="LI795" s="16" t="s">
        <v>11655</v>
      </c>
      <c r="LJ795" s="16" t="s">
        <v>843</v>
      </c>
      <c r="LL795" s="16" t="s">
        <v>8711</v>
      </c>
      <c r="LM795" s="16" t="s">
        <v>8741</v>
      </c>
      <c r="LO795" s="16" t="s">
        <v>843</v>
      </c>
      <c r="LP795" s="16" t="s">
        <v>843</v>
      </c>
      <c r="LQ795" s="16" t="s">
        <v>844</v>
      </c>
      <c r="LR795" s="16" t="s">
        <v>844</v>
      </c>
      <c r="LS795" s="16" t="s">
        <v>844</v>
      </c>
      <c r="LT795" s="16" t="s">
        <v>844</v>
      </c>
      <c r="LU795" s="16" t="s">
        <v>1056</v>
      </c>
      <c r="LV795" s="16" t="s">
        <v>843</v>
      </c>
      <c r="LW795" s="16" t="s">
        <v>844</v>
      </c>
      <c r="LX795" s="16" t="s">
        <v>844</v>
      </c>
      <c r="LY795" s="16" t="s">
        <v>843</v>
      </c>
      <c r="LZ795" s="16" t="s">
        <v>843</v>
      </c>
      <c r="MA795" s="16" t="s">
        <v>843</v>
      </c>
      <c r="MB795" s="16" t="s">
        <v>843</v>
      </c>
      <c r="MC795" s="16" t="s">
        <v>843</v>
      </c>
      <c r="ME795" s="16" t="s">
        <v>11656</v>
      </c>
      <c r="MF795" s="16" t="s">
        <v>8847</v>
      </c>
      <c r="MO795" s="16" t="s">
        <v>1817</v>
      </c>
      <c r="MP795" s="16" t="s">
        <v>13845</v>
      </c>
      <c r="MR795" s="16" t="s">
        <v>474</v>
      </c>
      <c r="MS795" s="16" t="s">
        <v>12406</v>
      </c>
      <c r="MT795" s="16" t="s">
        <v>8845</v>
      </c>
      <c r="NC795" s="16" t="s">
        <v>487</v>
      </c>
      <c r="NE795" s="16" t="s">
        <v>487</v>
      </c>
      <c r="NF795" s="16" t="s">
        <v>486</v>
      </c>
      <c r="NG795" s="16" t="s">
        <v>1380</v>
      </c>
      <c r="NI795" s="16" t="s">
        <v>11658</v>
      </c>
      <c r="NR795" s="16" t="s">
        <v>878</v>
      </c>
      <c r="NS795" s="16" t="s">
        <v>462</v>
      </c>
      <c r="NT795" s="16" t="s">
        <v>478</v>
      </c>
      <c r="NU795" s="16">
        <v>1.1910000000000001</v>
      </c>
      <c r="NV795" s="16" t="s">
        <v>457</v>
      </c>
      <c r="NW795" s="16" t="s">
        <v>1183</v>
      </c>
      <c r="NX795" s="16" t="s">
        <v>1142</v>
      </c>
      <c r="OB795" s="16" t="s">
        <v>833</v>
      </c>
      <c r="OC795" s="16" t="s">
        <v>878</v>
      </c>
    </row>
    <row r="796" spans="1:393" x14ac:dyDescent="0.25">
      <c r="A796" s="16" t="s">
        <v>12461</v>
      </c>
      <c r="B796" s="16" t="s">
        <v>1056</v>
      </c>
      <c r="C796" s="16" t="s">
        <v>4199</v>
      </c>
      <c r="D796" s="16" t="s">
        <v>843</v>
      </c>
      <c r="E796" s="16" t="s">
        <v>843</v>
      </c>
      <c r="F796" s="16" t="s">
        <v>843</v>
      </c>
      <c r="G796" s="16" t="s">
        <v>843</v>
      </c>
      <c r="H796" s="16" t="s">
        <v>843</v>
      </c>
      <c r="I796" s="16" t="s">
        <v>844</v>
      </c>
      <c r="J796" s="16" t="s">
        <v>843</v>
      </c>
      <c r="K796" s="16" t="s">
        <v>843</v>
      </c>
      <c r="L796" s="16" t="s">
        <v>843</v>
      </c>
      <c r="M796" s="16" t="s">
        <v>843</v>
      </c>
      <c r="N796" s="16" t="s">
        <v>843</v>
      </c>
      <c r="O796" s="16" t="s">
        <v>843</v>
      </c>
      <c r="Q796" s="16" t="s">
        <v>843</v>
      </c>
      <c r="R796" s="16">
        <v>65</v>
      </c>
      <c r="T796" s="16" t="s">
        <v>470</v>
      </c>
      <c r="U796" s="16" t="s">
        <v>844</v>
      </c>
      <c r="V796" s="16" t="s">
        <v>843</v>
      </c>
      <c r="W796" s="16" t="s">
        <v>844</v>
      </c>
      <c r="X796" s="16" t="s">
        <v>843</v>
      </c>
      <c r="Y796" s="16" t="s">
        <v>843</v>
      </c>
      <c r="Z796" s="16" t="s">
        <v>843</v>
      </c>
      <c r="AA796" s="16" t="s">
        <v>843</v>
      </c>
      <c r="AB796" s="16" t="s">
        <v>843</v>
      </c>
      <c r="AC796" s="16" t="s">
        <v>843</v>
      </c>
      <c r="AD796" s="16" t="s">
        <v>867</v>
      </c>
      <c r="BF796" s="16" t="s">
        <v>843</v>
      </c>
      <c r="JB796" s="16" t="s">
        <v>867</v>
      </c>
      <c r="JC796" s="16" t="s">
        <v>865</v>
      </c>
      <c r="JG796" s="16" t="s">
        <v>843</v>
      </c>
      <c r="KO796" s="16" t="s">
        <v>10647</v>
      </c>
      <c r="KP796" s="16" t="s">
        <v>10646</v>
      </c>
      <c r="KQ796" s="16" t="s">
        <v>8694</v>
      </c>
      <c r="KR796" s="16" t="s">
        <v>12462</v>
      </c>
      <c r="KS796" s="16" t="s">
        <v>10648</v>
      </c>
      <c r="KT796" s="16" t="s">
        <v>8696</v>
      </c>
      <c r="KU796" s="16" t="s">
        <v>844</v>
      </c>
      <c r="KV796" s="16" t="s">
        <v>8696</v>
      </c>
      <c r="LC796" s="16" t="s">
        <v>10879</v>
      </c>
      <c r="LF796" s="16" t="s">
        <v>11654</v>
      </c>
      <c r="LJ796" s="16" t="s">
        <v>831</v>
      </c>
      <c r="LK796" s="16" t="s">
        <v>831</v>
      </c>
      <c r="LL796" s="16" t="s">
        <v>8756</v>
      </c>
      <c r="LM796" s="16" t="s">
        <v>8741</v>
      </c>
      <c r="LO796" s="16" t="s">
        <v>843</v>
      </c>
      <c r="LP796" s="16" t="s">
        <v>843</v>
      </c>
      <c r="LQ796" s="16" t="s">
        <v>844</v>
      </c>
      <c r="LR796" s="16" t="s">
        <v>844</v>
      </c>
      <c r="LS796" s="16" t="s">
        <v>844</v>
      </c>
      <c r="LT796" s="16" t="s">
        <v>844</v>
      </c>
      <c r="LU796" s="16" t="s">
        <v>1056</v>
      </c>
      <c r="LV796" s="16" t="s">
        <v>843</v>
      </c>
      <c r="LW796" s="16" t="s">
        <v>844</v>
      </c>
      <c r="LX796" s="16" t="s">
        <v>844</v>
      </c>
      <c r="LY796" s="16" t="s">
        <v>843</v>
      </c>
      <c r="LZ796" s="16" t="s">
        <v>843</v>
      </c>
      <c r="MA796" s="16" t="s">
        <v>843</v>
      </c>
      <c r="MB796" s="16" t="s">
        <v>843</v>
      </c>
      <c r="MC796" s="16" t="s">
        <v>843</v>
      </c>
      <c r="ME796" s="16" t="s">
        <v>11656</v>
      </c>
      <c r="MF796" s="16" t="s">
        <v>8847</v>
      </c>
      <c r="MR796" s="16" t="s">
        <v>470</v>
      </c>
      <c r="MS796" s="16" t="s">
        <v>12406</v>
      </c>
      <c r="NI796" s="16" t="s">
        <v>11658</v>
      </c>
      <c r="NR796" s="16" t="s">
        <v>878</v>
      </c>
      <c r="NS796" s="16" t="s">
        <v>462</v>
      </c>
      <c r="NT796" s="16" t="s">
        <v>478</v>
      </c>
      <c r="NU796" s="16">
        <v>1.1910000000000001</v>
      </c>
      <c r="NV796" s="16" t="s">
        <v>457</v>
      </c>
      <c r="NW796" s="16" t="s">
        <v>1177</v>
      </c>
      <c r="NX796" s="16" t="s">
        <v>1142</v>
      </c>
      <c r="OB796" s="16" t="s">
        <v>831</v>
      </c>
      <c r="OC796" s="16" t="s">
        <v>878</v>
      </c>
    </row>
    <row r="797" spans="1:393" x14ac:dyDescent="0.25">
      <c r="A797" s="16" t="s">
        <v>12463</v>
      </c>
      <c r="B797" s="16" t="s">
        <v>844</v>
      </c>
      <c r="C797" s="16" t="s">
        <v>972</v>
      </c>
      <c r="D797" s="16" t="s">
        <v>844</v>
      </c>
      <c r="E797" s="16" t="s">
        <v>843</v>
      </c>
      <c r="F797" s="16" t="s">
        <v>843</v>
      </c>
      <c r="G797" s="16" t="s">
        <v>843</v>
      </c>
      <c r="H797" s="16" t="s">
        <v>843</v>
      </c>
      <c r="I797" s="16" t="s">
        <v>843</v>
      </c>
      <c r="J797" s="16" t="s">
        <v>843</v>
      </c>
      <c r="K797" s="16" t="s">
        <v>843</v>
      </c>
      <c r="L797" s="16" t="s">
        <v>843</v>
      </c>
      <c r="M797" s="16" t="s">
        <v>843</v>
      </c>
      <c r="N797" s="16" t="s">
        <v>843</v>
      </c>
      <c r="O797" s="16" t="s">
        <v>843</v>
      </c>
      <c r="Q797" s="16" t="s">
        <v>844</v>
      </c>
      <c r="R797" s="16">
        <v>50</v>
      </c>
      <c r="T797" s="16" t="s">
        <v>470</v>
      </c>
      <c r="U797" s="16" t="s">
        <v>844</v>
      </c>
      <c r="V797" s="16" t="s">
        <v>843</v>
      </c>
      <c r="W797" s="16" t="s">
        <v>844</v>
      </c>
      <c r="X797" s="16" t="s">
        <v>843</v>
      </c>
      <c r="Y797" s="16" t="s">
        <v>843</v>
      </c>
      <c r="Z797" s="16" t="s">
        <v>843</v>
      </c>
      <c r="AA797" s="16" t="s">
        <v>843</v>
      </c>
      <c r="AB797" s="16" t="s">
        <v>844</v>
      </c>
      <c r="AC797" s="16" t="s">
        <v>843</v>
      </c>
      <c r="AD797" s="16" t="s">
        <v>867</v>
      </c>
      <c r="AF797" s="16" t="s">
        <v>11821</v>
      </c>
      <c r="AG797" s="16" t="s">
        <v>11696</v>
      </c>
      <c r="AH797" s="16" t="s">
        <v>844</v>
      </c>
      <c r="AI797" s="16" t="s">
        <v>844</v>
      </c>
      <c r="AJ797" s="16" t="s">
        <v>844</v>
      </c>
      <c r="AK797" s="16" t="s">
        <v>843</v>
      </c>
      <c r="AL797" s="16" t="s">
        <v>843</v>
      </c>
      <c r="AM797" s="16" t="s">
        <v>844</v>
      </c>
      <c r="AN797" s="16" t="s">
        <v>843</v>
      </c>
      <c r="AO797" s="16" t="s">
        <v>843</v>
      </c>
      <c r="AP797" s="16" t="s">
        <v>843</v>
      </c>
      <c r="AQ797" s="16" t="s">
        <v>844</v>
      </c>
      <c r="AR797" s="16" t="s">
        <v>4415</v>
      </c>
      <c r="AS797" s="16" t="s">
        <v>844</v>
      </c>
      <c r="AT797" s="16" t="s">
        <v>843</v>
      </c>
      <c r="AU797" s="16" t="s">
        <v>843</v>
      </c>
      <c r="AV797" s="16" t="s">
        <v>843</v>
      </c>
      <c r="AW797" s="16" t="s">
        <v>843</v>
      </c>
      <c r="AX797" s="16" t="s">
        <v>843</v>
      </c>
      <c r="AY797" s="16" t="s">
        <v>843</v>
      </c>
      <c r="AZ797" s="16" t="s">
        <v>4437</v>
      </c>
      <c r="BF797" s="16" t="s">
        <v>844</v>
      </c>
      <c r="BH797" s="16" t="s">
        <v>7380</v>
      </c>
      <c r="BI797" s="16" t="s">
        <v>7785</v>
      </c>
      <c r="BJ797" s="16" t="s">
        <v>843</v>
      </c>
      <c r="BK797" s="16" t="s">
        <v>843</v>
      </c>
      <c r="BL797" s="16" t="s">
        <v>843</v>
      </c>
      <c r="BM797" s="16" t="s">
        <v>843</v>
      </c>
      <c r="BN797" s="16" t="s">
        <v>843</v>
      </c>
      <c r="BO797" s="16" t="s">
        <v>844</v>
      </c>
      <c r="BP797" s="16" t="s">
        <v>843</v>
      </c>
      <c r="BQ797" s="16" t="s">
        <v>843</v>
      </c>
      <c r="DX797" s="16" t="s">
        <v>865</v>
      </c>
      <c r="ES797" s="16" t="s">
        <v>865</v>
      </c>
      <c r="EU797" s="16" t="s">
        <v>7810</v>
      </c>
      <c r="EV797" s="16" t="s">
        <v>865</v>
      </c>
      <c r="FT797" s="16" t="s">
        <v>865</v>
      </c>
      <c r="HC797" s="16" t="s">
        <v>865</v>
      </c>
      <c r="JA797" s="16" t="s">
        <v>4813</v>
      </c>
      <c r="JB797" s="16" t="s">
        <v>865</v>
      </c>
      <c r="JC797" s="16" t="s">
        <v>865</v>
      </c>
      <c r="JD797" s="16" t="s">
        <v>865</v>
      </c>
      <c r="JE797" s="16" t="s">
        <v>865</v>
      </c>
      <c r="JF797" s="16" t="s">
        <v>865</v>
      </c>
      <c r="JG797" s="16" t="s">
        <v>843</v>
      </c>
      <c r="JH797" s="16" t="s">
        <v>7577</v>
      </c>
      <c r="JJ797" s="16" t="s">
        <v>865</v>
      </c>
      <c r="KF797" s="16" t="s">
        <v>4926</v>
      </c>
      <c r="KI797" s="16" t="s">
        <v>4982</v>
      </c>
      <c r="KK797" s="16" t="s">
        <v>4867</v>
      </c>
      <c r="KM797" s="16" t="s">
        <v>7619</v>
      </c>
      <c r="KO797" s="16" t="s">
        <v>10651</v>
      </c>
      <c r="KP797" s="16" t="s">
        <v>10650</v>
      </c>
      <c r="KQ797" s="16" t="s">
        <v>8694</v>
      </c>
      <c r="KR797" s="16" t="s">
        <v>12464</v>
      </c>
      <c r="KS797" s="16" t="s">
        <v>10652</v>
      </c>
      <c r="KT797" s="16" t="s">
        <v>8696</v>
      </c>
      <c r="KU797" s="16" t="s">
        <v>844</v>
      </c>
      <c r="KV797" s="16" t="s">
        <v>8696</v>
      </c>
      <c r="KW797" s="16" t="s">
        <v>851</v>
      </c>
      <c r="KY797" s="16" t="s">
        <v>486</v>
      </c>
      <c r="LC797" s="16" t="s">
        <v>10879</v>
      </c>
      <c r="LF797" s="16" t="s">
        <v>11654</v>
      </c>
      <c r="LI797" s="16" t="s">
        <v>11655</v>
      </c>
      <c r="LJ797" s="16" t="s">
        <v>843</v>
      </c>
      <c r="LL797" s="16" t="s">
        <v>8711</v>
      </c>
      <c r="LM797" s="16" t="s">
        <v>8741</v>
      </c>
      <c r="LO797" s="16" t="s">
        <v>843</v>
      </c>
      <c r="LP797" s="16" t="s">
        <v>844</v>
      </c>
      <c r="LQ797" s="16" t="s">
        <v>844</v>
      </c>
      <c r="LR797" s="16" t="s">
        <v>844</v>
      </c>
      <c r="LS797" s="16" t="s">
        <v>844</v>
      </c>
      <c r="LT797" s="16" t="s">
        <v>844</v>
      </c>
      <c r="LU797" s="16" t="s">
        <v>844</v>
      </c>
      <c r="LV797" s="16" t="s">
        <v>844</v>
      </c>
      <c r="LW797" s="16" t="s">
        <v>844</v>
      </c>
      <c r="LX797" s="16" t="s">
        <v>843</v>
      </c>
      <c r="LY797" s="16" t="s">
        <v>843</v>
      </c>
      <c r="LZ797" s="16" t="s">
        <v>843</v>
      </c>
      <c r="MA797" s="16" t="s">
        <v>843</v>
      </c>
      <c r="MB797" s="16" t="s">
        <v>843</v>
      </c>
      <c r="MC797" s="16" t="s">
        <v>843</v>
      </c>
      <c r="ME797" s="16" t="s">
        <v>11656</v>
      </c>
      <c r="MF797" s="16" t="s">
        <v>8847</v>
      </c>
      <c r="MJ797" s="16" t="s">
        <v>1833</v>
      </c>
      <c r="MO797" s="16" t="s">
        <v>1817</v>
      </c>
      <c r="MP797" s="16" t="s">
        <v>1829</v>
      </c>
      <c r="MQ797" s="16" t="s">
        <v>1779</v>
      </c>
      <c r="MR797" s="16" t="s">
        <v>470</v>
      </c>
      <c r="MS797" s="16" t="s">
        <v>12406</v>
      </c>
      <c r="MT797" s="16" t="s">
        <v>8952</v>
      </c>
      <c r="MU797" s="16" t="s">
        <v>817</v>
      </c>
      <c r="NC797" s="16" t="s">
        <v>486</v>
      </c>
      <c r="ND797" s="16" t="s">
        <v>486</v>
      </c>
      <c r="NE797" s="16" t="s">
        <v>486</v>
      </c>
      <c r="NG797" s="16" t="s">
        <v>1376</v>
      </c>
      <c r="NI797" s="16" t="s">
        <v>11658</v>
      </c>
      <c r="NR797" s="16" t="s">
        <v>451</v>
      </c>
      <c r="NS797" s="16" t="s">
        <v>462</v>
      </c>
      <c r="NT797" s="16" t="s">
        <v>478</v>
      </c>
      <c r="NU797" s="16">
        <v>1.1910000000000001</v>
      </c>
      <c r="NV797" s="16" t="s">
        <v>451</v>
      </c>
      <c r="NW797" s="16" t="s">
        <v>1175</v>
      </c>
      <c r="NX797" s="16" t="s">
        <v>1142</v>
      </c>
      <c r="OB797" s="16" t="s">
        <v>833</v>
      </c>
      <c r="OC797" s="16" t="s">
        <v>451</v>
      </c>
    </row>
    <row r="798" spans="1:393" x14ac:dyDescent="0.25">
      <c r="A798" s="16" t="s">
        <v>12465</v>
      </c>
      <c r="B798" s="16" t="s">
        <v>1056</v>
      </c>
      <c r="C798" s="16" t="s">
        <v>972</v>
      </c>
      <c r="D798" s="16" t="s">
        <v>844</v>
      </c>
      <c r="E798" s="16" t="s">
        <v>843</v>
      </c>
      <c r="F798" s="16" t="s">
        <v>843</v>
      </c>
      <c r="G798" s="16" t="s">
        <v>843</v>
      </c>
      <c r="H798" s="16" t="s">
        <v>843</v>
      </c>
      <c r="I798" s="16" t="s">
        <v>843</v>
      </c>
      <c r="J798" s="16" t="s">
        <v>843</v>
      </c>
      <c r="K798" s="16" t="s">
        <v>843</v>
      </c>
      <c r="L798" s="16" t="s">
        <v>843</v>
      </c>
      <c r="M798" s="16" t="s">
        <v>843</v>
      </c>
      <c r="N798" s="16" t="s">
        <v>843</v>
      </c>
      <c r="O798" s="16" t="s">
        <v>843</v>
      </c>
      <c r="Q798" s="16" t="s">
        <v>844</v>
      </c>
      <c r="R798" s="16">
        <v>69</v>
      </c>
      <c r="T798" s="16" t="s">
        <v>474</v>
      </c>
      <c r="U798" s="16" t="s">
        <v>843</v>
      </c>
      <c r="V798" s="16" t="s">
        <v>844</v>
      </c>
      <c r="W798" s="16" t="s">
        <v>843</v>
      </c>
      <c r="X798" s="16" t="s">
        <v>844</v>
      </c>
      <c r="Y798" s="16" t="s">
        <v>843</v>
      </c>
      <c r="Z798" s="16" t="s">
        <v>843</v>
      </c>
      <c r="AA798" s="16" t="s">
        <v>843</v>
      </c>
      <c r="AB798" s="16" t="s">
        <v>843</v>
      </c>
      <c r="AC798" s="16" t="s">
        <v>843</v>
      </c>
      <c r="AD798" s="16" t="s">
        <v>867</v>
      </c>
      <c r="AF798" s="16" t="s">
        <v>11821</v>
      </c>
      <c r="AG798" s="16" t="s">
        <v>11696</v>
      </c>
      <c r="AH798" s="16" t="s">
        <v>844</v>
      </c>
      <c r="AI798" s="16" t="s">
        <v>844</v>
      </c>
      <c r="AJ798" s="16" t="s">
        <v>844</v>
      </c>
      <c r="AK798" s="16" t="s">
        <v>843</v>
      </c>
      <c r="AL798" s="16" t="s">
        <v>843</v>
      </c>
      <c r="AM798" s="16" t="s">
        <v>844</v>
      </c>
      <c r="AN798" s="16" t="s">
        <v>843</v>
      </c>
      <c r="AO798" s="16" t="s">
        <v>843</v>
      </c>
      <c r="AP798" s="16" t="s">
        <v>843</v>
      </c>
      <c r="AQ798" s="16" t="s">
        <v>844</v>
      </c>
      <c r="AR798" s="16" t="s">
        <v>11811</v>
      </c>
      <c r="AS798" s="16" t="s">
        <v>844</v>
      </c>
      <c r="AT798" s="16" t="s">
        <v>844</v>
      </c>
      <c r="AU798" s="16" t="s">
        <v>843</v>
      </c>
      <c r="AV798" s="16" t="s">
        <v>843</v>
      </c>
      <c r="AW798" s="16" t="s">
        <v>843</v>
      </c>
      <c r="AX798" s="16" t="s">
        <v>843</v>
      </c>
      <c r="AY798" s="16" t="s">
        <v>843</v>
      </c>
      <c r="AZ798" s="16" t="s">
        <v>4437</v>
      </c>
      <c r="BA798" s="16" t="s">
        <v>4440</v>
      </c>
      <c r="BF798" s="16" t="s">
        <v>844</v>
      </c>
      <c r="BI798" s="16" t="s">
        <v>7785</v>
      </c>
      <c r="BJ798" s="16" t="s">
        <v>843</v>
      </c>
      <c r="BK798" s="16" t="s">
        <v>843</v>
      </c>
      <c r="BL798" s="16" t="s">
        <v>843</v>
      </c>
      <c r="BM798" s="16" t="s">
        <v>843</v>
      </c>
      <c r="BN798" s="16" t="s">
        <v>843</v>
      </c>
      <c r="BO798" s="16" t="s">
        <v>844</v>
      </c>
      <c r="BP798" s="16" t="s">
        <v>843</v>
      </c>
      <c r="BQ798" s="16" t="s">
        <v>843</v>
      </c>
      <c r="DX798" s="16" t="s">
        <v>867</v>
      </c>
      <c r="DY798" s="16" t="s">
        <v>867</v>
      </c>
      <c r="ES798" s="16" t="s">
        <v>867</v>
      </c>
      <c r="EU798" s="16" t="s">
        <v>7813</v>
      </c>
      <c r="EV798" s="16" t="s">
        <v>865</v>
      </c>
      <c r="FF798" s="16" t="s">
        <v>7839</v>
      </c>
      <c r="HC798" s="16" t="s">
        <v>865</v>
      </c>
      <c r="JA798" s="16" t="s">
        <v>4813</v>
      </c>
      <c r="JB798" s="16" t="s">
        <v>865</v>
      </c>
      <c r="JC798" s="16" t="s">
        <v>865</v>
      </c>
      <c r="JD798" s="16" t="s">
        <v>865</v>
      </c>
      <c r="JE798" s="16" t="s">
        <v>865</v>
      </c>
      <c r="JF798" s="16" t="s">
        <v>865</v>
      </c>
      <c r="JG798" s="16" t="s">
        <v>843</v>
      </c>
      <c r="JH798" s="16" t="s">
        <v>5638</v>
      </c>
      <c r="JJ798" s="16" t="s">
        <v>865</v>
      </c>
      <c r="KF798" s="16" t="s">
        <v>4926</v>
      </c>
      <c r="KI798" s="16" t="s">
        <v>4849</v>
      </c>
      <c r="KO798" s="16" t="s">
        <v>10651</v>
      </c>
      <c r="KP798" s="16" t="s">
        <v>10650</v>
      </c>
      <c r="KQ798" s="16" t="s">
        <v>8694</v>
      </c>
      <c r="KR798" s="16" t="s">
        <v>12466</v>
      </c>
      <c r="KS798" s="16" t="s">
        <v>10652</v>
      </c>
      <c r="KT798" s="16" t="s">
        <v>8696</v>
      </c>
      <c r="KU798" s="16" t="s">
        <v>844</v>
      </c>
      <c r="KV798" s="16" t="s">
        <v>8696</v>
      </c>
      <c r="KW798" s="16" t="s">
        <v>850</v>
      </c>
      <c r="KX798" s="16" t="s">
        <v>487</v>
      </c>
      <c r="KY798" s="16" t="s">
        <v>487</v>
      </c>
      <c r="KZ798" s="16" t="s">
        <v>487</v>
      </c>
      <c r="LC798" s="16" t="s">
        <v>10879</v>
      </c>
      <c r="LF798" s="16" t="s">
        <v>11654</v>
      </c>
      <c r="LI798" s="16" t="s">
        <v>11655</v>
      </c>
      <c r="LJ798" s="16" t="s">
        <v>843</v>
      </c>
      <c r="LL798" s="16" t="s">
        <v>8711</v>
      </c>
      <c r="LM798" s="16" t="s">
        <v>8741</v>
      </c>
      <c r="LO798" s="16" t="s">
        <v>843</v>
      </c>
      <c r="LP798" s="16" t="s">
        <v>844</v>
      </c>
      <c r="LQ798" s="16" t="s">
        <v>844</v>
      </c>
      <c r="LR798" s="16" t="s">
        <v>844</v>
      </c>
      <c r="LS798" s="16" t="s">
        <v>844</v>
      </c>
      <c r="LT798" s="16" t="s">
        <v>844</v>
      </c>
      <c r="LU798" s="16" t="s">
        <v>844</v>
      </c>
      <c r="LV798" s="16" t="s">
        <v>844</v>
      </c>
      <c r="LW798" s="16" t="s">
        <v>844</v>
      </c>
      <c r="LX798" s="16" t="s">
        <v>843</v>
      </c>
      <c r="LY798" s="16" t="s">
        <v>843</v>
      </c>
      <c r="LZ798" s="16" t="s">
        <v>843</v>
      </c>
      <c r="MA798" s="16" t="s">
        <v>843</v>
      </c>
      <c r="MB798" s="16" t="s">
        <v>843</v>
      </c>
      <c r="MC798" s="16" t="s">
        <v>843</v>
      </c>
      <c r="ME798" s="16" t="s">
        <v>11656</v>
      </c>
      <c r="MF798" s="16" t="s">
        <v>8847</v>
      </c>
      <c r="MO798" s="16" t="s">
        <v>1817</v>
      </c>
      <c r="MP798" s="16" t="s">
        <v>13845</v>
      </c>
      <c r="MR798" s="16" t="s">
        <v>474</v>
      </c>
      <c r="MS798" s="16" t="s">
        <v>12406</v>
      </c>
      <c r="MT798" s="16" t="s">
        <v>8952</v>
      </c>
      <c r="NC798" s="16" t="s">
        <v>487</v>
      </c>
      <c r="NE798" s="16" t="s">
        <v>486</v>
      </c>
      <c r="NG798" s="16" t="s">
        <v>1376</v>
      </c>
      <c r="NI798" s="16" t="s">
        <v>11658</v>
      </c>
      <c r="NR798" s="16" t="s">
        <v>878</v>
      </c>
      <c r="NS798" s="16" t="s">
        <v>462</v>
      </c>
      <c r="NT798" s="16" t="s">
        <v>478</v>
      </c>
      <c r="NU798" s="16">
        <v>1.1910000000000001</v>
      </c>
      <c r="NV798" s="16" t="s">
        <v>457</v>
      </c>
      <c r="NW798" s="16" t="s">
        <v>1183</v>
      </c>
      <c r="NX798" s="16" t="s">
        <v>1142</v>
      </c>
      <c r="OB798" s="16" t="s">
        <v>833</v>
      </c>
      <c r="OC798" s="16" t="s">
        <v>878</v>
      </c>
    </row>
    <row r="799" spans="1:393" x14ac:dyDescent="0.25">
      <c r="A799" s="16" t="s">
        <v>12467</v>
      </c>
      <c r="B799" s="16" t="s">
        <v>844</v>
      </c>
      <c r="C799" s="16" t="s">
        <v>972</v>
      </c>
      <c r="D799" s="16" t="s">
        <v>844</v>
      </c>
      <c r="E799" s="16" t="s">
        <v>843</v>
      </c>
      <c r="F799" s="16" t="s">
        <v>843</v>
      </c>
      <c r="G799" s="16" t="s">
        <v>843</v>
      </c>
      <c r="H799" s="16" t="s">
        <v>843</v>
      </c>
      <c r="I799" s="16" t="s">
        <v>843</v>
      </c>
      <c r="J799" s="16" t="s">
        <v>843</v>
      </c>
      <c r="K799" s="16" t="s">
        <v>843</v>
      </c>
      <c r="L799" s="16" t="s">
        <v>843</v>
      </c>
      <c r="M799" s="16" t="s">
        <v>843</v>
      </c>
      <c r="N799" s="16" t="s">
        <v>843</v>
      </c>
      <c r="O799" s="16" t="s">
        <v>843</v>
      </c>
      <c r="Q799" s="16" t="s">
        <v>844</v>
      </c>
      <c r="R799" s="16">
        <v>68</v>
      </c>
      <c r="T799" s="16" t="s">
        <v>470</v>
      </c>
      <c r="U799" s="16" t="s">
        <v>844</v>
      </c>
      <c r="V799" s="16" t="s">
        <v>843</v>
      </c>
      <c r="W799" s="16" t="s">
        <v>844</v>
      </c>
      <c r="X799" s="16" t="s">
        <v>843</v>
      </c>
      <c r="Y799" s="16" t="s">
        <v>843</v>
      </c>
      <c r="Z799" s="16" t="s">
        <v>843</v>
      </c>
      <c r="AA799" s="16" t="s">
        <v>843</v>
      </c>
      <c r="AB799" s="16" t="s">
        <v>843</v>
      </c>
      <c r="AC799" s="16" t="s">
        <v>843</v>
      </c>
      <c r="AD799" s="16" t="s">
        <v>867</v>
      </c>
      <c r="AF799" s="16" t="s">
        <v>11821</v>
      </c>
      <c r="AG799" s="16" t="s">
        <v>11652</v>
      </c>
      <c r="AH799" s="16" t="s">
        <v>844</v>
      </c>
      <c r="AI799" s="16" t="s">
        <v>843</v>
      </c>
      <c r="AJ799" s="16" t="s">
        <v>844</v>
      </c>
      <c r="AK799" s="16" t="s">
        <v>843</v>
      </c>
      <c r="AL799" s="16" t="s">
        <v>844</v>
      </c>
      <c r="AM799" s="16" t="s">
        <v>844</v>
      </c>
      <c r="AN799" s="16" t="s">
        <v>843</v>
      </c>
      <c r="AO799" s="16" t="s">
        <v>843</v>
      </c>
      <c r="AP799" s="16" t="s">
        <v>843</v>
      </c>
      <c r="AQ799" s="16" t="s">
        <v>844</v>
      </c>
      <c r="AR799" s="16" t="s">
        <v>11679</v>
      </c>
      <c r="AS799" s="16" t="s">
        <v>844</v>
      </c>
      <c r="AT799" s="16" t="s">
        <v>843</v>
      </c>
      <c r="AU799" s="16" t="s">
        <v>844</v>
      </c>
      <c r="AV799" s="16" t="s">
        <v>843</v>
      </c>
      <c r="AW799" s="16" t="s">
        <v>843</v>
      </c>
      <c r="AX799" s="16" t="s">
        <v>843</v>
      </c>
      <c r="AY799" s="16" t="s">
        <v>843</v>
      </c>
      <c r="AZ799" s="16" t="s">
        <v>4437</v>
      </c>
      <c r="BB799" s="16" t="s">
        <v>4440</v>
      </c>
      <c r="BF799" s="16" t="s">
        <v>844</v>
      </c>
      <c r="BI799" s="16" t="s">
        <v>7785</v>
      </c>
      <c r="BJ799" s="16" t="s">
        <v>843</v>
      </c>
      <c r="BK799" s="16" t="s">
        <v>843</v>
      </c>
      <c r="BL799" s="16" t="s">
        <v>843</v>
      </c>
      <c r="BM799" s="16" t="s">
        <v>843</v>
      </c>
      <c r="BN799" s="16" t="s">
        <v>843</v>
      </c>
      <c r="BO799" s="16" t="s">
        <v>844</v>
      </c>
      <c r="BP799" s="16" t="s">
        <v>843</v>
      </c>
      <c r="BQ799" s="16" t="s">
        <v>843</v>
      </c>
      <c r="DX799" s="16" t="s">
        <v>867</v>
      </c>
      <c r="DY799" s="16" t="s">
        <v>867</v>
      </c>
      <c r="ES799" s="16" t="s">
        <v>867</v>
      </c>
      <c r="EU799" s="16" t="s">
        <v>7813</v>
      </c>
      <c r="EV799" s="16" t="s">
        <v>865</v>
      </c>
      <c r="FF799" s="16" t="s">
        <v>7839</v>
      </c>
      <c r="HC799" s="16" t="s">
        <v>865</v>
      </c>
      <c r="JA799" s="16" t="s">
        <v>4822</v>
      </c>
      <c r="JB799" s="16" t="s">
        <v>865</v>
      </c>
      <c r="JC799" s="16" t="s">
        <v>865</v>
      </c>
      <c r="JD799" s="16" t="s">
        <v>865</v>
      </c>
      <c r="JE799" s="16" t="s">
        <v>865</v>
      </c>
      <c r="JF799" s="16" t="s">
        <v>865</v>
      </c>
      <c r="JG799" s="16" t="s">
        <v>843</v>
      </c>
      <c r="JH799" s="16" t="s">
        <v>4846</v>
      </c>
      <c r="KF799" s="16" t="s">
        <v>2337</v>
      </c>
      <c r="KG799" s="16" t="s">
        <v>11663</v>
      </c>
      <c r="KI799" s="16" t="s">
        <v>4982</v>
      </c>
      <c r="KK799" s="16" t="s">
        <v>4901</v>
      </c>
      <c r="KM799" s="16" t="s">
        <v>7610</v>
      </c>
      <c r="KO799" s="16" t="s">
        <v>10658</v>
      </c>
      <c r="KP799" s="16" t="s">
        <v>10657</v>
      </c>
      <c r="KQ799" s="16" t="s">
        <v>8694</v>
      </c>
      <c r="KR799" s="16" t="s">
        <v>12468</v>
      </c>
      <c r="KS799" s="16" t="s">
        <v>10659</v>
      </c>
      <c r="KT799" s="16" t="s">
        <v>8696</v>
      </c>
      <c r="KU799" s="16" t="s">
        <v>844</v>
      </c>
      <c r="KV799" s="16" t="s">
        <v>8696</v>
      </c>
      <c r="KW799" s="16" t="s">
        <v>850</v>
      </c>
      <c r="KX799" s="16" t="s">
        <v>487</v>
      </c>
      <c r="KY799" s="16" t="s">
        <v>487</v>
      </c>
      <c r="KZ799" s="16" t="s">
        <v>487</v>
      </c>
      <c r="LC799" s="16" t="s">
        <v>10879</v>
      </c>
      <c r="LF799" s="16" t="s">
        <v>11654</v>
      </c>
      <c r="LI799" s="16" t="s">
        <v>11655</v>
      </c>
      <c r="LJ799" s="16" t="s">
        <v>843</v>
      </c>
      <c r="LL799" s="16" t="s">
        <v>8711</v>
      </c>
      <c r="LM799" s="16" t="s">
        <v>8741</v>
      </c>
      <c r="LO799" s="16" t="s">
        <v>843</v>
      </c>
      <c r="LP799" s="16" t="s">
        <v>843</v>
      </c>
      <c r="LQ799" s="16" t="s">
        <v>844</v>
      </c>
      <c r="LR799" s="16" t="s">
        <v>844</v>
      </c>
      <c r="LS799" s="16" t="s">
        <v>844</v>
      </c>
      <c r="LT799" s="16" t="s">
        <v>844</v>
      </c>
      <c r="LU799" s="16" t="s">
        <v>1056</v>
      </c>
      <c r="LV799" s="16" t="s">
        <v>1056</v>
      </c>
      <c r="LW799" s="16" t="s">
        <v>1056</v>
      </c>
      <c r="LX799" s="16" t="s">
        <v>843</v>
      </c>
      <c r="LY799" s="16" t="s">
        <v>843</v>
      </c>
      <c r="LZ799" s="16" t="s">
        <v>843</v>
      </c>
      <c r="MA799" s="16" t="s">
        <v>843</v>
      </c>
      <c r="MB799" s="16" t="s">
        <v>843</v>
      </c>
      <c r="MC799" s="16" t="s">
        <v>843</v>
      </c>
      <c r="ME799" s="16" t="s">
        <v>11656</v>
      </c>
      <c r="MF799" s="16" t="s">
        <v>8847</v>
      </c>
      <c r="MJ799" s="16" t="s">
        <v>1839</v>
      </c>
      <c r="MO799" s="16" t="s">
        <v>1542</v>
      </c>
      <c r="MP799" s="16" t="s">
        <v>1829</v>
      </c>
      <c r="MQ799" s="16" t="s">
        <v>1781</v>
      </c>
      <c r="MR799" s="16" t="s">
        <v>470</v>
      </c>
      <c r="MS799" s="16" t="s">
        <v>12406</v>
      </c>
      <c r="MT799" s="16" t="s">
        <v>8952</v>
      </c>
      <c r="NC799" s="16" t="s">
        <v>487</v>
      </c>
      <c r="NE799" s="16" t="s">
        <v>486</v>
      </c>
      <c r="NG799" s="16" t="s">
        <v>1378</v>
      </c>
      <c r="NI799" s="16" t="s">
        <v>11658</v>
      </c>
      <c r="NR799" s="16" t="s">
        <v>878</v>
      </c>
      <c r="NS799" s="16" t="s">
        <v>462</v>
      </c>
      <c r="NT799" s="16" t="s">
        <v>478</v>
      </c>
      <c r="NU799" s="16">
        <v>1.1910000000000001</v>
      </c>
      <c r="NV799" s="16" t="s">
        <v>457</v>
      </c>
      <c r="NW799" s="16" t="s">
        <v>1177</v>
      </c>
      <c r="NX799" s="16" t="s">
        <v>1142</v>
      </c>
      <c r="OB799" s="16" t="s">
        <v>833</v>
      </c>
      <c r="OC799" s="16" t="s">
        <v>878</v>
      </c>
    </row>
    <row r="800" spans="1:393" x14ac:dyDescent="0.25">
      <c r="A800" s="16" t="s">
        <v>12469</v>
      </c>
      <c r="B800" s="16" t="s">
        <v>1056</v>
      </c>
      <c r="C800" s="16" t="s">
        <v>972</v>
      </c>
      <c r="D800" s="16" t="s">
        <v>844</v>
      </c>
      <c r="E800" s="16" t="s">
        <v>843</v>
      </c>
      <c r="F800" s="16" t="s">
        <v>843</v>
      </c>
      <c r="G800" s="16" t="s">
        <v>843</v>
      </c>
      <c r="H800" s="16" t="s">
        <v>843</v>
      </c>
      <c r="I800" s="16" t="s">
        <v>843</v>
      </c>
      <c r="J800" s="16" t="s">
        <v>843</v>
      </c>
      <c r="K800" s="16" t="s">
        <v>843</v>
      </c>
      <c r="L800" s="16" t="s">
        <v>843</v>
      </c>
      <c r="M800" s="16" t="s">
        <v>843</v>
      </c>
      <c r="N800" s="16" t="s">
        <v>843</v>
      </c>
      <c r="O800" s="16" t="s">
        <v>843</v>
      </c>
      <c r="Q800" s="16" t="s">
        <v>844</v>
      </c>
      <c r="R800" s="16">
        <v>73</v>
      </c>
      <c r="T800" s="16" t="s">
        <v>474</v>
      </c>
      <c r="U800" s="16" t="s">
        <v>843</v>
      </c>
      <c r="V800" s="16" t="s">
        <v>844</v>
      </c>
      <c r="W800" s="16" t="s">
        <v>843</v>
      </c>
      <c r="X800" s="16" t="s">
        <v>844</v>
      </c>
      <c r="Y800" s="16" t="s">
        <v>843</v>
      </c>
      <c r="Z800" s="16" t="s">
        <v>843</v>
      </c>
      <c r="AA800" s="16" t="s">
        <v>843</v>
      </c>
      <c r="AB800" s="16" t="s">
        <v>843</v>
      </c>
      <c r="AC800" s="16" t="s">
        <v>843</v>
      </c>
      <c r="AD800" s="16" t="s">
        <v>867</v>
      </c>
      <c r="AF800" s="16" t="s">
        <v>11821</v>
      </c>
      <c r="AG800" s="16" t="s">
        <v>11652</v>
      </c>
      <c r="AH800" s="16" t="s">
        <v>844</v>
      </c>
      <c r="AI800" s="16" t="s">
        <v>843</v>
      </c>
      <c r="AJ800" s="16" t="s">
        <v>844</v>
      </c>
      <c r="AK800" s="16" t="s">
        <v>843</v>
      </c>
      <c r="AL800" s="16" t="s">
        <v>844</v>
      </c>
      <c r="AM800" s="16" t="s">
        <v>844</v>
      </c>
      <c r="AN800" s="16" t="s">
        <v>843</v>
      </c>
      <c r="AO800" s="16" t="s">
        <v>843</v>
      </c>
      <c r="AP800" s="16" t="s">
        <v>843</v>
      </c>
      <c r="AQ800" s="16" t="s">
        <v>844</v>
      </c>
      <c r="AR800" s="16" t="s">
        <v>11679</v>
      </c>
      <c r="AS800" s="16" t="s">
        <v>844</v>
      </c>
      <c r="AT800" s="16" t="s">
        <v>843</v>
      </c>
      <c r="AU800" s="16" t="s">
        <v>844</v>
      </c>
      <c r="AV800" s="16" t="s">
        <v>843</v>
      </c>
      <c r="AW800" s="16" t="s">
        <v>843</v>
      </c>
      <c r="AX800" s="16" t="s">
        <v>843</v>
      </c>
      <c r="AY800" s="16" t="s">
        <v>843</v>
      </c>
      <c r="AZ800" s="16" t="s">
        <v>4437</v>
      </c>
      <c r="BB800" s="16" t="s">
        <v>4440</v>
      </c>
      <c r="BF800" s="16" t="s">
        <v>844</v>
      </c>
      <c r="BI800" s="16" t="s">
        <v>7785</v>
      </c>
      <c r="BJ800" s="16" t="s">
        <v>843</v>
      </c>
      <c r="BK800" s="16" t="s">
        <v>843</v>
      </c>
      <c r="BL800" s="16" t="s">
        <v>843</v>
      </c>
      <c r="BM800" s="16" t="s">
        <v>843</v>
      </c>
      <c r="BN800" s="16" t="s">
        <v>843</v>
      </c>
      <c r="BO800" s="16" t="s">
        <v>844</v>
      </c>
      <c r="BP800" s="16" t="s">
        <v>843</v>
      </c>
      <c r="BQ800" s="16" t="s">
        <v>843</v>
      </c>
      <c r="DX800" s="16" t="s">
        <v>867</v>
      </c>
      <c r="DY800" s="16" t="s">
        <v>867</v>
      </c>
      <c r="ES800" s="16" t="s">
        <v>867</v>
      </c>
      <c r="EU800" s="16" t="s">
        <v>7813</v>
      </c>
      <c r="EV800" s="16" t="s">
        <v>865</v>
      </c>
      <c r="FF800" s="16" t="s">
        <v>7839</v>
      </c>
      <c r="HC800" s="16" t="s">
        <v>865</v>
      </c>
      <c r="JA800" s="16" t="s">
        <v>4822</v>
      </c>
      <c r="JB800" s="16" t="s">
        <v>865</v>
      </c>
      <c r="JC800" s="16" t="s">
        <v>865</v>
      </c>
      <c r="JD800" s="16" t="s">
        <v>865</v>
      </c>
      <c r="JE800" s="16" t="s">
        <v>865</v>
      </c>
      <c r="JF800" s="16" t="s">
        <v>865</v>
      </c>
      <c r="JG800" s="16" t="s">
        <v>843</v>
      </c>
      <c r="JH800" s="16" t="s">
        <v>4846</v>
      </c>
      <c r="KF800" s="16" t="s">
        <v>2337</v>
      </c>
      <c r="KG800" s="16" t="s">
        <v>11663</v>
      </c>
      <c r="KI800" s="16" t="s">
        <v>4982</v>
      </c>
      <c r="KK800" s="16" t="s">
        <v>4880</v>
      </c>
      <c r="KM800" s="16" t="s">
        <v>7610</v>
      </c>
      <c r="KO800" s="16" t="s">
        <v>10658</v>
      </c>
      <c r="KP800" s="16" t="s">
        <v>10657</v>
      </c>
      <c r="KQ800" s="16" t="s">
        <v>8694</v>
      </c>
      <c r="KR800" s="16" t="s">
        <v>12470</v>
      </c>
      <c r="KS800" s="16" t="s">
        <v>10659</v>
      </c>
      <c r="KT800" s="16" t="s">
        <v>8696</v>
      </c>
      <c r="KU800" s="16" t="s">
        <v>844</v>
      </c>
      <c r="KV800" s="16" t="s">
        <v>8696</v>
      </c>
      <c r="KW800" s="16" t="s">
        <v>850</v>
      </c>
      <c r="KX800" s="16" t="s">
        <v>487</v>
      </c>
      <c r="KY800" s="16" t="s">
        <v>487</v>
      </c>
      <c r="KZ800" s="16" t="s">
        <v>487</v>
      </c>
      <c r="LC800" s="16" t="s">
        <v>10879</v>
      </c>
      <c r="LF800" s="16" t="s">
        <v>11654</v>
      </c>
      <c r="LI800" s="16" t="s">
        <v>11655</v>
      </c>
      <c r="LJ800" s="16" t="s">
        <v>843</v>
      </c>
      <c r="LL800" s="16" t="s">
        <v>8711</v>
      </c>
      <c r="LM800" s="16" t="s">
        <v>8741</v>
      </c>
      <c r="LO800" s="16" t="s">
        <v>843</v>
      </c>
      <c r="LP800" s="16" t="s">
        <v>843</v>
      </c>
      <c r="LQ800" s="16" t="s">
        <v>844</v>
      </c>
      <c r="LR800" s="16" t="s">
        <v>844</v>
      </c>
      <c r="LS800" s="16" t="s">
        <v>844</v>
      </c>
      <c r="LT800" s="16" t="s">
        <v>844</v>
      </c>
      <c r="LU800" s="16" t="s">
        <v>1056</v>
      </c>
      <c r="LV800" s="16" t="s">
        <v>1056</v>
      </c>
      <c r="LW800" s="16" t="s">
        <v>1056</v>
      </c>
      <c r="LX800" s="16" t="s">
        <v>843</v>
      </c>
      <c r="LY800" s="16" t="s">
        <v>843</v>
      </c>
      <c r="LZ800" s="16" t="s">
        <v>843</v>
      </c>
      <c r="MA800" s="16" t="s">
        <v>843</v>
      </c>
      <c r="MB800" s="16" t="s">
        <v>843</v>
      </c>
      <c r="MC800" s="16" t="s">
        <v>843</v>
      </c>
      <c r="ME800" s="16" t="s">
        <v>11656</v>
      </c>
      <c r="MF800" s="16" t="s">
        <v>8847</v>
      </c>
      <c r="MJ800" s="16" t="s">
        <v>1839</v>
      </c>
      <c r="MO800" s="16" t="s">
        <v>1542</v>
      </c>
      <c r="MP800" s="16" t="s">
        <v>1829</v>
      </c>
      <c r="MQ800" s="16" t="s">
        <v>1780</v>
      </c>
      <c r="MR800" s="16" t="s">
        <v>474</v>
      </c>
      <c r="MS800" s="16" t="s">
        <v>12406</v>
      </c>
      <c r="MT800" s="16" t="s">
        <v>8952</v>
      </c>
      <c r="NC800" s="16" t="s">
        <v>487</v>
      </c>
      <c r="NE800" s="16" t="s">
        <v>486</v>
      </c>
      <c r="NG800" s="16" t="s">
        <v>1378</v>
      </c>
      <c r="NI800" s="16" t="s">
        <v>11658</v>
      </c>
      <c r="NR800" s="16" t="s">
        <v>878</v>
      </c>
      <c r="NS800" s="16" t="s">
        <v>462</v>
      </c>
      <c r="NT800" s="16" t="s">
        <v>478</v>
      </c>
      <c r="NU800" s="16">
        <v>1.1910000000000001</v>
      </c>
      <c r="NV800" s="16" t="s">
        <v>457</v>
      </c>
      <c r="NW800" s="16" t="s">
        <v>1183</v>
      </c>
      <c r="NX800" s="16" t="s">
        <v>1142</v>
      </c>
      <c r="OB800" s="16" t="s">
        <v>833</v>
      </c>
      <c r="OC800" s="16" t="s">
        <v>878</v>
      </c>
    </row>
    <row r="801" spans="1:394" x14ac:dyDescent="0.25">
      <c r="A801" s="16" t="s">
        <v>12471</v>
      </c>
      <c r="B801" s="16" t="s">
        <v>844</v>
      </c>
      <c r="C801" s="16" t="s">
        <v>972</v>
      </c>
      <c r="D801" s="16" t="s">
        <v>844</v>
      </c>
      <c r="E801" s="16" t="s">
        <v>843</v>
      </c>
      <c r="F801" s="16" t="s">
        <v>843</v>
      </c>
      <c r="G801" s="16" t="s">
        <v>843</v>
      </c>
      <c r="H801" s="16" t="s">
        <v>843</v>
      </c>
      <c r="I801" s="16" t="s">
        <v>843</v>
      </c>
      <c r="J801" s="16" t="s">
        <v>843</v>
      </c>
      <c r="K801" s="16" t="s">
        <v>843</v>
      </c>
      <c r="L801" s="16" t="s">
        <v>843</v>
      </c>
      <c r="M801" s="16" t="s">
        <v>843</v>
      </c>
      <c r="N801" s="16" t="s">
        <v>843</v>
      </c>
      <c r="O801" s="16" t="s">
        <v>843</v>
      </c>
      <c r="Q801" s="16" t="s">
        <v>844</v>
      </c>
      <c r="R801" s="16">
        <v>41</v>
      </c>
      <c r="T801" s="16" t="s">
        <v>470</v>
      </c>
      <c r="U801" s="16" t="s">
        <v>844</v>
      </c>
      <c r="V801" s="16" t="s">
        <v>843</v>
      </c>
      <c r="W801" s="16" t="s">
        <v>844</v>
      </c>
      <c r="X801" s="16" t="s">
        <v>843</v>
      </c>
      <c r="Y801" s="16" t="s">
        <v>843</v>
      </c>
      <c r="Z801" s="16" t="s">
        <v>843</v>
      </c>
      <c r="AA801" s="16" t="s">
        <v>843</v>
      </c>
      <c r="AB801" s="16" t="s">
        <v>844</v>
      </c>
      <c r="AC801" s="16" t="s">
        <v>843</v>
      </c>
      <c r="AD801" s="16" t="s">
        <v>867</v>
      </c>
      <c r="AF801" s="16" t="s">
        <v>12152</v>
      </c>
      <c r="AG801" s="16" t="s">
        <v>11725</v>
      </c>
      <c r="AH801" s="16" t="s">
        <v>844</v>
      </c>
      <c r="AI801" s="16" t="s">
        <v>844</v>
      </c>
      <c r="AJ801" s="16" t="s">
        <v>843</v>
      </c>
      <c r="AK801" s="16" t="s">
        <v>843</v>
      </c>
      <c r="AL801" s="16" t="s">
        <v>844</v>
      </c>
      <c r="AM801" s="16" t="s">
        <v>844</v>
      </c>
      <c r="AN801" s="16" t="s">
        <v>843</v>
      </c>
      <c r="AO801" s="16" t="s">
        <v>843</v>
      </c>
      <c r="AP801" s="16" t="s">
        <v>843</v>
      </c>
      <c r="AQ801" s="16" t="s">
        <v>844</v>
      </c>
      <c r="AR801" s="16" t="s">
        <v>4433</v>
      </c>
      <c r="AS801" s="16" t="s">
        <v>843</v>
      </c>
      <c r="AT801" s="16" t="s">
        <v>843</v>
      </c>
      <c r="AU801" s="16" t="s">
        <v>843</v>
      </c>
      <c r="AV801" s="16" t="s">
        <v>843</v>
      </c>
      <c r="AW801" s="16" t="s">
        <v>843</v>
      </c>
      <c r="AX801" s="16" t="s">
        <v>843</v>
      </c>
      <c r="AY801" s="16" t="s">
        <v>844</v>
      </c>
      <c r="BF801" s="16" t="s">
        <v>844</v>
      </c>
      <c r="BH801" s="16" t="s">
        <v>7383</v>
      </c>
      <c r="BI801" s="16" t="s">
        <v>7785</v>
      </c>
      <c r="BJ801" s="16" t="s">
        <v>843</v>
      </c>
      <c r="BK801" s="16" t="s">
        <v>843</v>
      </c>
      <c r="BL801" s="16" t="s">
        <v>843</v>
      </c>
      <c r="BM801" s="16" t="s">
        <v>843</v>
      </c>
      <c r="BN801" s="16" t="s">
        <v>843</v>
      </c>
      <c r="BO801" s="16" t="s">
        <v>844</v>
      </c>
      <c r="BP801" s="16" t="s">
        <v>843</v>
      </c>
      <c r="BQ801" s="16" t="s">
        <v>843</v>
      </c>
      <c r="DX801" s="16" t="s">
        <v>865</v>
      </c>
      <c r="ES801" s="16" t="s">
        <v>865</v>
      </c>
      <c r="EU801" s="16" t="s">
        <v>7810</v>
      </c>
      <c r="EV801" s="16" t="s">
        <v>865</v>
      </c>
      <c r="FT801" s="16" t="s">
        <v>865</v>
      </c>
      <c r="HC801" s="16" t="s">
        <v>865</v>
      </c>
      <c r="JA801" s="16" t="s">
        <v>4816</v>
      </c>
      <c r="JB801" s="16" t="s">
        <v>867</v>
      </c>
      <c r="JC801" s="16" t="s">
        <v>865</v>
      </c>
      <c r="JG801" s="16" t="s">
        <v>843</v>
      </c>
      <c r="JV801" s="16">
        <v>20</v>
      </c>
      <c r="JW801" s="16" t="s">
        <v>7603</v>
      </c>
      <c r="JY801" s="16">
        <v>5000</v>
      </c>
      <c r="JZ801" s="16" t="s">
        <v>4895</v>
      </c>
      <c r="KB801" s="16" t="s">
        <v>7610</v>
      </c>
      <c r="KD801" s="16" t="s">
        <v>4917</v>
      </c>
      <c r="KE801" s="16" t="s">
        <v>7286</v>
      </c>
      <c r="KF801" s="16" t="s">
        <v>4926</v>
      </c>
      <c r="KH801" s="16" t="s">
        <v>7642</v>
      </c>
      <c r="KI801" s="16" t="s">
        <v>4982</v>
      </c>
      <c r="KK801" s="16" t="s">
        <v>4895</v>
      </c>
      <c r="KM801" s="16" t="s">
        <v>7610</v>
      </c>
      <c r="KO801" s="16" t="s">
        <v>10664</v>
      </c>
      <c r="KP801" s="16" t="s">
        <v>10663</v>
      </c>
      <c r="KQ801" s="16" t="s">
        <v>8694</v>
      </c>
      <c r="KR801" s="16" t="s">
        <v>12472</v>
      </c>
      <c r="KS801" s="16" t="s">
        <v>10665</v>
      </c>
      <c r="KT801" s="16" t="s">
        <v>8696</v>
      </c>
      <c r="KU801" s="16" t="s">
        <v>844</v>
      </c>
      <c r="KV801" s="16" t="s">
        <v>8696</v>
      </c>
      <c r="KW801" s="16" t="s">
        <v>851</v>
      </c>
      <c r="KY801" s="16" t="s">
        <v>486</v>
      </c>
      <c r="LC801" s="16" t="s">
        <v>10879</v>
      </c>
      <c r="LF801" s="16" t="s">
        <v>11654</v>
      </c>
      <c r="LI801" s="16" t="s">
        <v>11655</v>
      </c>
      <c r="LJ801" s="16" t="s">
        <v>831</v>
      </c>
      <c r="LK801" s="16" t="s">
        <v>831</v>
      </c>
      <c r="LL801" s="16" t="s">
        <v>8756</v>
      </c>
      <c r="LM801" s="16" t="s">
        <v>8741</v>
      </c>
      <c r="LO801" s="16" t="s">
        <v>843</v>
      </c>
      <c r="LP801" s="16" t="s">
        <v>844</v>
      </c>
      <c r="LQ801" s="16" t="s">
        <v>844</v>
      </c>
      <c r="LR801" s="16" t="s">
        <v>843</v>
      </c>
      <c r="LS801" s="16" t="s">
        <v>844</v>
      </c>
      <c r="LT801" s="16" t="s">
        <v>843</v>
      </c>
      <c r="LU801" s="16" t="s">
        <v>843</v>
      </c>
      <c r="LV801" s="16" t="s">
        <v>843</v>
      </c>
      <c r="LW801" s="16" t="s">
        <v>843</v>
      </c>
      <c r="LX801" s="16" t="s">
        <v>844</v>
      </c>
      <c r="LY801" s="16" t="s">
        <v>843</v>
      </c>
      <c r="LZ801" s="16" t="s">
        <v>843</v>
      </c>
      <c r="MA801" s="16" t="s">
        <v>843</v>
      </c>
      <c r="MB801" s="16" t="s">
        <v>843</v>
      </c>
      <c r="MC801" s="16" t="s">
        <v>843</v>
      </c>
      <c r="ME801" s="16" t="s">
        <v>11656</v>
      </c>
      <c r="MF801" s="16" t="s">
        <v>8847</v>
      </c>
      <c r="MG801" s="16" t="s">
        <v>1839</v>
      </c>
      <c r="MH801" s="16" t="s">
        <v>11667</v>
      </c>
      <c r="MI801" s="16" t="s">
        <v>11733</v>
      </c>
      <c r="MJ801" s="16" t="s">
        <v>1839</v>
      </c>
      <c r="MK801" s="16" t="s">
        <v>8886</v>
      </c>
      <c r="ML801" s="16" t="s">
        <v>1788</v>
      </c>
      <c r="MM801" s="16" t="s">
        <v>487</v>
      </c>
      <c r="MN801" s="16" t="s">
        <v>1801</v>
      </c>
      <c r="MO801" s="16" t="s">
        <v>1817</v>
      </c>
      <c r="MP801" s="16" t="s">
        <v>1829</v>
      </c>
      <c r="MQ801" s="16" t="s">
        <v>1788</v>
      </c>
      <c r="MR801" s="16" t="s">
        <v>470</v>
      </c>
      <c r="MS801" s="16" t="s">
        <v>12406</v>
      </c>
      <c r="MT801" s="16" t="s">
        <v>8769</v>
      </c>
      <c r="MU801" s="16" t="s">
        <v>817</v>
      </c>
      <c r="NC801" s="16" t="s">
        <v>486</v>
      </c>
      <c r="ND801" s="16" t="s">
        <v>486</v>
      </c>
      <c r="NE801" s="16" t="s">
        <v>486</v>
      </c>
      <c r="NG801" s="16" t="s">
        <v>1380</v>
      </c>
      <c r="NH801" s="16" t="s">
        <v>1913</v>
      </c>
      <c r="NI801" s="16" t="s">
        <v>11658</v>
      </c>
      <c r="NJ801" s="16" t="s">
        <v>8954</v>
      </c>
      <c r="NK801" s="16" t="s">
        <v>10130</v>
      </c>
      <c r="NR801" s="16" t="s">
        <v>451</v>
      </c>
      <c r="NS801" s="16" t="s">
        <v>462</v>
      </c>
      <c r="NT801" s="16" t="s">
        <v>478</v>
      </c>
      <c r="NU801" s="16">
        <v>1.1910000000000001</v>
      </c>
      <c r="NV801" s="16" t="s">
        <v>451</v>
      </c>
      <c r="NW801" s="16" t="s">
        <v>1175</v>
      </c>
      <c r="NX801" s="16" t="s">
        <v>1142</v>
      </c>
      <c r="OB801" s="16" t="s">
        <v>831</v>
      </c>
      <c r="OC801" s="16" t="s">
        <v>451</v>
      </c>
    </row>
    <row r="802" spans="1:394" x14ac:dyDescent="0.25">
      <c r="A802" s="16" t="s">
        <v>12473</v>
      </c>
      <c r="B802" s="16" t="s">
        <v>844</v>
      </c>
      <c r="C802" s="16" t="s">
        <v>972</v>
      </c>
      <c r="D802" s="16" t="s">
        <v>844</v>
      </c>
      <c r="E802" s="16" t="s">
        <v>843</v>
      </c>
      <c r="F802" s="16" t="s">
        <v>843</v>
      </c>
      <c r="G802" s="16" t="s">
        <v>843</v>
      </c>
      <c r="H802" s="16" t="s">
        <v>843</v>
      </c>
      <c r="I802" s="16" t="s">
        <v>843</v>
      </c>
      <c r="J802" s="16" t="s">
        <v>843</v>
      </c>
      <c r="K802" s="16" t="s">
        <v>843</v>
      </c>
      <c r="L802" s="16" t="s">
        <v>843</v>
      </c>
      <c r="M802" s="16" t="s">
        <v>843</v>
      </c>
      <c r="N802" s="16" t="s">
        <v>843</v>
      </c>
      <c r="O802" s="16" t="s">
        <v>843</v>
      </c>
      <c r="Q802" s="16" t="s">
        <v>844</v>
      </c>
      <c r="R802" s="16">
        <v>36</v>
      </c>
      <c r="T802" s="16" t="s">
        <v>470</v>
      </c>
      <c r="U802" s="16" t="s">
        <v>844</v>
      </c>
      <c r="V802" s="16" t="s">
        <v>843</v>
      </c>
      <c r="W802" s="16" t="s">
        <v>844</v>
      </c>
      <c r="X802" s="16" t="s">
        <v>843</v>
      </c>
      <c r="Y802" s="16" t="s">
        <v>843</v>
      </c>
      <c r="Z802" s="16" t="s">
        <v>843</v>
      </c>
      <c r="AA802" s="16" t="s">
        <v>843</v>
      </c>
      <c r="AB802" s="16" t="s">
        <v>844</v>
      </c>
      <c r="AC802" s="16" t="s">
        <v>843</v>
      </c>
      <c r="AD802" s="16" t="s">
        <v>867</v>
      </c>
      <c r="AF802" s="16" t="s">
        <v>11673</v>
      </c>
      <c r="AG802" s="16" t="s">
        <v>11725</v>
      </c>
      <c r="AH802" s="16" t="s">
        <v>844</v>
      </c>
      <c r="AI802" s="16" t="s">
        <v>844</v>
      </c>
      <c r="AJ802" s="16" t="s">
        <v>843</v>
      </c>
      <c r="AK802" s="16" t="s">
        <v>843</v>
      </c>
      <c r="AL802" s="16" t="s">
        <v>844</v>
      </c>
      <c r="AM802" s="16" t="s">
        <v>844</v>
      </c>
      <c r="AN802" s="16" t="s">
        <v>843</v>
      </c>
      <c r="AO802" s="16" t="s">
        <v>843</v>
      </c>
      <c r="AP802" s="16" t="s">
        <v>843</v>
      </c>
      <c r="AQ802" s="16" t="s">
        <v>844</v>
      </c>
      <c r="AR802" s="16" t="s">
        <v>4433</v>
      </c>
      <c r="AS802" s="16" t="s">
        <v>843</v>
      </c>
      <c r="AT802" s="16" t="s">
        <v>843</v>
      </c>
      <c r="AU802" s="16" t="s">
        <v>843</v>
      </c>
      <c r="AV802" s="16" t="s">
        <v>843</v>
      </c>
      <c r="AW802" s="16" t="s">
        <v>843</v>
      </c>
      <c r="AX802" s="16" t="s">
        <v>843</v>
      </c>
      <c r="AY802" s="16" t="s">
        <v>844</v>
      </c>
      <c r="BF802" s="16" t="s">
        <v>844</v>
      </c>
      <c r="BH802" s="16" t="s">
        <v>7383</v>
      </c>
      <c r="BI802" s="16" t="s">
        <v>7785</v>
      </c>
      <c r="BJ802" s="16" t="s">
        <v>843</v>
      </c>
      <c r="BK802" s="16" t="s">
        <v>843</v>
      </c>
      <c r="BL802" s="16" t="s">
        <v>843</v>
      </c>
      <c r="BM802" s="16" t="s">
        <v>843</v>
      </c>
      <c r="BN802" s="16" t="s">
        <v>843</v>
      </c>
      <c r="BO802" s="16" t="s">
        <v>844</v>
      </c>
      <c r="BP802" s="16" t="s">
        <v>843</v>
      </c>
      <c r="BQ802" s="16" t="s">
        <v>843</v>
      </c>
      <c r="DX802" s="16" t="s">
        <v>865</v>
      </c>
      <c r="ES802" s="16" t="s">
        <v>865</v>
      </c>
      <c r="EU802" s="16" t="s">
        <v>7810</v>
      </c>
      <c r="EV802" s="16" t="s">
        <v>865</v>
      </c>
      <c r="FT802" s="16" t="s">
        <v>865</v>
      </c>
      <c r="HC802" s="16" t="s">
        <v>867</v>
      </c>
      <c r="HD802" s="16" t="s">
        <v>867</v>
      </c>
      <c r="HE802" s="16" t="s">
        <v>4671</v>
      </c>
      <c r="HF802" s="16" t="s">
        <v>844</v>
      </c>
      <c r="HG802" s="16" t="s">
        <v>843</v>
      </c>
      <c r="HH802" s="16" t="s">
        <v>843</v>
      </c>
      <c r="HI802" s="16" t="s">
        <v>843</v>
      </c>
      <c r="HJ802" s="16" t="s">
        <v>843</v>
      </c>
      <c r="HK802" s="16" t="s">
        <v>843</v>
      </c>
      <c r="HL802" s="16" t="s">
        <v>843</v>
      </c>
      <c r="HM802" s="16" t="s">
        <v>843</v>
      </c>
      <c r="HN802" s="16" t="s">
        <v>843</v>
      </c>
      <c r="HO802" s="16" t="s">
        <v>843</v>
      </c>
      <c r="HP802" s="16" t="s">
        <v>843</v>
      </c>
      <c r="HQ802" s="16" t="s">
        <v>843</v>
      </c>
      <c r="HR802" s="16" t="s">
        <v>843</v>
      </c>
      <c r="HS802" s="16" t="s">
        <v>843</v>
      </c>
      <c r="IZ802" s="16" t="s">
        <v>865</v>
      </c>
      <c r="JA802" s="16" t="s">
        <v>4825</v>
      </c>
      <c r="JB802" s="16" t="s">
        <v>867</v>
      </c>
      <c r="JC802" s="16" t="s">
        <v>865</v>
      </c>
      <c r="JG802" s="16" t="s">
        <v>1056</v>
      </c>
      <c r="JV802" s="16">
        <v>40</v>
      </c>
      <c r="JW802" s="16" t="s">
        <v>7603</v>
      </c>
      <c r="JZ802" s="16" t="s">
        <v>4886</v>
      </c>
      <c r="KB802" s="16" t="s">
        <v>7607</v>
      </c>
      <c r="KD802" s="16" t="s">
        <v>4917</v>
      </c>
      <c r="KE802" s="16" t="s">
        <v>7286</v>
      </c>
      <c r="KF802" s="16" t="s">
        <v>4942</v>
      </c>
      <c r="KH802" s="16" t="s">
        <v>7642</v>
      </c>
      <c r="KI802" s="16" t="s">
        <v>4982</v>
      </c>
      <c r="KK802" s="16" t="s">
        <v>4886</v>
      </c>
      <c r="KM802" s="16" t="s">
        <v>7607</v>
      </c>
      <c r="KO802" s="16" t="s">
        <v>10671</v>
      </c>
      <c r="KP802" s="16" t="s">
        <v>10670</v>
      </c>
      <c r="KQ802" s="16" t="s">
        <v>8694</v>
      </c>
      <c r="KR802" s="16" t="s">
        <v>12474</v>
      </c>
      <c r="KS802" s="16" t="s">
        <v>10672</v>
      </c>
      <c r="KT802" s="16" t="s">
        <v>8696</v>
      </c>
      <c r="KU802" s="16" t="s">
        <v>844</v>
      </c>
      <c r="KV802" s="16" t="s">
        <v>8696</v>
      </c>
      <c r="KW802" s="16" t="s">
        <v>851</v>
      </c>
      <c r="KY802" s="16" t="s">
        <v>486</v>
      </c>
      <c r="LC802" s="16" t="s">
        <v>10879</v>
      </c>
      <c r="LF802" s="16" t="s">
        <v>11654</v>
      </c>
      <c r="LI802" s="16" t="s">
        <v>11655</v>
      </c>
      <c r="LJ802" s="16" t="s">
        <v>831</v>
      </c>
      <c r="LK802" s="16" t="s">
        <v>831</v>
      </c>
      <c r="LL802" s="16" t="s">
        <v>8756</v>
      </c>
      <c r="LM802" s="16" t="s">
        <v>8741</v>
      </c>
      <c r="LO802" s="16" t="s">
        <v>844</v>
      </c>
      <c r="LP802" s="16" t="s">
        <v>844</v>
      </c>
      <c r="LQ802" s="16" t="s">
        <v>844</v>
      </c>
      <c r="LR802" s="16" t="s">
        <v>844</v>
      </c>
      <c r="LS802" s="16" t="s">
        <v>844</v>
      </c>
      <c r="LT802" s="16" t="s">
        <v>843</v>
      </c>
      <c r="LU802" s="16" t="s">
        <v>843</v>
      </c>
      <c r="LV802" s="16" t="s">
        <v>844</v>
      </c>
      <c r="LW802" s="16" t="s">
        <v>844</v>
      </c>
      <c r="LX802" s="16" t="s">
        <v>844</v>
      </c>
      <c r="LY802" s="16" t="s">
        <v>843</v>
      </c>
      <c r="LZ802" s="16" t="s">
        <v>843</v>
      </c>
      <c r="MA802" s="16" t="s">
        <v>843</v>
      </c>
      <c r="MB802" s="16" t="s">
        <v>843</v>
      </c>
      <c r="MC802" s="16" t="s">
        <v>844</v>
      </c>
      <c r="ME802" s="16" t="s">
        <v>11656</v>
      </c>
      <c r="MF802" s="16" t="s">
        <v>8847</v>
      </c>
      <c r="MG802" s="16" t="s">
        <v>1837</v>
      </c>
      <c r="MH802" s="16" t="s">
        <v>11667</v>
      </c>
      <c r="MI802" s="16" t="s">
        <v>11733</v>
      </c>
      <c r="MJ802" s="16" t="s">
        <v>1837</v>
      </c>
      <c r="MK802" s="16" t="s">
        <v>9015</v>
      </c>
      <c r="ML802" s="16" t="s">
        <v>1791</v>
      </c>
      <c r="MM802" s="16" t="s">
        <v>487</v>
      </c>
      <c r="MN802" s="16" t="s">
        <v>1801</v>
      </c>
      <c r="MO802" s="16" t="s">
        <v>1805</v>
      </c>
      <c r="MP802" s="16" t="s">
        <v>1829</v>
      </c>
      <c r="MQ802" s="16" t="s">
        <v>1791</v>
      </c>
      <c r="MR802" s="16" t="s">
        <v>470</v>
      </c>
      <c r="MS802" s="16" t="s">
        <v>12406</v>
      </c>
      <c r="MT802" s="16" t="s">
        <v>9015</v>
      </c>
      <c r="MU802" s="16" t="s">
        <v>817</v>
      </c>
      <c r="NC802" s="16" t="s">
        <v>486</v>
      </c>
      <c r="ND802" s="16" t="s">
        <v>486</v>
      </c>
      <c r="NE802" s="16" t="s">
        <v>487</v>
      </c>
      <c r="NF802" s="16" t="s">
        <v>487</v>
      </c>
      <c r="NG802" s="16" t="s">
        <v>1372</v>
      </c>
      <c r="NH802" s="16" t="s">
        <v>1913</v>
      </c>
      <c r="NI802" s="16" t="s">
        <v>11658</v>
      </c>
      <c r="NM802" s="16" t="s">
        <v>11682</v>
      </c>
      <c r="NN802" s="16" t="s">
        <v>865</v>
      </c>
      <c r="NO802" s="16" t="s">
        <v>11683</v>
      </c>
      <c r="NP802" s="16" t="s">
        <v>11750</v>
      </c>
      <c r="NR802" s="16" t="s">
        <v>451</v>
      </c>
      <c r="NS802" s="16" t="s">
        <v>462</v>
      </c>
      <c r="NT802" s="16" t="s">
        <v>478</v>
      </c>
      <c r="NU802" s="16">
        <v>1.1910000000000001</v>
      </c>
      <c r="NV802" s="16" t="s">
        <v>451</v>
      </c>
      <c r="NW802" s="16" t="s">
        <v>1175</v>
      </c>
      <c r="NX802" s="16" t="s">
        <v>1142</v>
      </c>
      <c r="OB802" s="16" t="s">
        <v>831</v>
      </c>
      <c r="OC802" s="16" t="s">
        <v>451</v>
      </c>
      <c r="OD802" s="16" t="s">
        <v>487</v>
      </c>
    </row>
    <row r="803" spans="1:394" x14ac:dyDescent="0.25">
      <c r="A803" s="16" t="s">
        <v>12475</v>
      </c>
      <c r="B803" s="16" t="s">
        <v>1056</v>
      </c>
      <c r="C803" s="16" t="s">
        <v>972</v>
      </c>
      <c r="D803" s="16" t="s">
        <v>844</v>
      </c>
      <c r="E803" s="16" t="s">
        <v>843</v>
      </c>
      <c r="F803" s="16" t="s">
        <v>843</v>
      </c>
      <c r="G803" s="16" t="s">
        <v>843</v>
      </c>
      <c r="H803" s="16" t="s">
        <v>843</v>
      </c>
      <c r="I803" s="16" t="s">
        <v>843</v>
      </c>
      <c r="J803" s="16" t="s">
        <v>843</v>
      </c>
      <c r="K803" s="16" t="s">
        <v>843</v>
      </c>
      <c r="L803" s="16" t="s">
        <v>843</v>
      </c>
      <c r="M803" s="16" t="s">
        <v>843</v>
      </c>
      <c r="N803" s="16" t="s">
        <v>843</v>
      </c>
      <c r="O803" s="16" t="s">
        <v>843</v>
      </c>
      <c r="Q803" s="16" t="s">
        <v>844</v>
      </c>
      <c r="R803" s="16">
        <v>9</v>
      </c>
      <c r="T803" s="16" t="s">
        <v>474</v>
      </c>
      <c r="U803" s="16" t="s">
        <v>843</v>
      </c>
      <c r="V803" s="16" t="s">
        <v>844</v>
      </c>
      <c r="W803" s="16" t="s">
        <v>843</v>
      </c>
      <c r="X803" s="16" t="s">
        <v>843</v>
      </c>
      <c r="Y803" s="16" t="s">
        <v>843</v>
      </c>
      <c r="Z803" s="16" t="s">
        <v>844</v>
      </c>
      <c r="AA803" s="16" t="s">
        <v>843</v>
      </c>
      <c r="AB803" s="16" t="s">
        <v>843</v>
      </c>
      <c r="AC803" s="16" t="s">
        <v>844</v>
      </c>
      <c r="AF803" s="16" t="s">
        <v>11673</v>
      </c>
      <c r="AG803" s="16" t="s">
        <v>11725</v>
      </c>
      <c r="AH803" s="16" t="s">
        <v>844</v>
      </c>
      <c r="AI803" s="16" t="s">
        <v>844</v>
      </c>
      <c r="AJ803" s="16" t="s">
        <v>843</v>
      </c>
      <c r="AK803" s="16" t="s">
        <v>843</v>
      </c>
      <c r="AL803" s="16" t="s">
        <v>844</v>
      </c>
      <c r="AM803" s="16" t="s">
        <v>844</v>
      </c>
      <c r="AN803" s="16" t="s">
        <v>843</v>
      </c>
      <c r="AO803" s="16" t="s">
        <v>843</v>
      </c>
      <c r="AP803" s="16" t="s">
        <v>843</v>
      </c>
      <c r="AQ803" s="16" t="s">
        <v>844</v>
      </c>
      <c r="AR803" s="16" t="s">
        <v>12476</v>
      </c>
      <c r="AS803" s="16" t="s">
        <v>843</v>
      </c>
      <c r="AT803" s="16" t="s">
        <v>843</v>
      </c>
      <c r="AU803" s="16" t="s">
        <v>844</v>
      </c>
      <c r="AV803" s="16" t="s">
        <v>843</v>
      </c>
      <c r="AW803" s="16" t="s">
        <v>844</v>
      </c>
      <c r="AX803" s="16" t="s">
        <v>844</v>
      </c>
      <c r="AY803" s="16" t="s">
        <v>843</v>
      </c>
      <c r="BB803" s="16" t="s">
        <v>4443</v>
      </c>
      <c r="BD803" s="16" t="s">
        <v>4443</v>
      </c>
      <c r="BE803" s="16" t="s">
        <v>4443</v>
      </c>
      <c r="BF803" s="16" t="s">
        <v>844</v>
      </c>
      <c r="BI803" s="16" t="s">
        <v>7785</v>
      </c>
      <c r="BJ803" s="16" t="s">
        <v>843</v>
      </c>
      <c r="BK803" s="16" t="s">
        <v>843</v>
      </c>
      <c r="BL803" s="16" t="s">
        <v>843</v>
      </c>
      <c r="BM803" s="16" t="s">
        <v>843</v>
      </c>
      <c r="BN803" s="16" t="s">
        <v>843</v>
      </c>
      <c r="BO803" s="16" t="s">
        <v>844</v>
      </c>
      <c r="BP803" s="16" t="s">
        <v>843</v>
      </c>
      <c r="BQ803" s="16" t="s">
        <v>843</v>
      </c>
      <c r="CC803" s="16" t="s">
        <v>865</v>
      </c>
      <c r="CF803" s="16" t="s">
        <v>2337</v>
      </c>
      <c r="CG803" s="16" t="s">
        <v>843</v>
      </c>
      <c r="CH803" s="16" t="s">
        <v>843</v>
      </c>
      <c r="CI803" s="16" t="s">
        <v>843</v>
      </c>
      <c r="CJ803" s="16" t="s">
        <v>843</v>
      </c>
      <c r="CK803" s="16" t="s">
        <v>843</v>
      </c>
      <c r="CL803" s="16" t="s">
        <v>843</v>
      </c>
      <c r="CM803" s="16" t="s">
        <v>843</v>
      </c>
      <c r="CN803" s="16" t="s">
        <v>843</v>
      </c>
      <c r="CO803" s="16" t="s">
        <v>843</v>
      </c>
      <c r="CP803" s="16" t="s">
        <v>843</v>
      </c>
      <c r="CQ803" s="16" t="s">
        <v>843</v>
      </c>
      <c r="CR803" s="16" t="s">
        <v>843</v>
      </c>
      <c r="CS803" s="16" t="s">
        <v>843</v>
      </c>
      <c r="CT803" s="16" t="s">
        <v>843</v>
      </c>
      <c r="CU803" s="16" t="s">
        <v>843</v>
      </c>
      <c r="CV803" s="16" t="s">
        <v>843</v>
      </c>
      <c r="CW803" s="16" t="s">
        <v>843</v>
      </c>
      <c r="CX803" s="16" t="s">
        <v>843</v>
      </c>
      <c r="CY803" s="16" t="s">
        <v>843</v>
      </c>
      <c r="CZ803" s="16" t="s">
        <v>843</v>
      </c>
      <c r="DA803" s="16" t="s">
        <v>843</v>
      </c>
      <c r="DB803" s="16" t="s">
        <v>843</v>
      </c>
      <c r="DC803" s="16" t="s">
        <v>843</v>
      </c>
      <c r="DD803" s="16" t="s">
        <v>843</v>
      </c>
      <c r="DE803" s="16" t="s">
        <v>843</v>
      </c>
      <c r="DF803" s="16" t="s">
        <v>843</v>
      </c>
      <c r="DG803" s="16" t="s">
        <v>843</v>
      </c>
      <c r="DH803" s="16" t="s">
        <v>843</v>
      </c>
      <c r="DI803" s="16" t="s">
        <v>843</v>
      </c>
      <c r="DJ803" s="16" t="s">
        <v>844</v>
      </c>
      <c r="DK803" s="16" t="s">
        <v>843</v>
      </c>
      <c r="DL803" s="16" t="s">
        <v>843</v>
      </c>
      <c r="DM803" s="16" t="s">
        <v>12477</v>
      </c>
      <c r="DQ803" s="16" t="s">
        <v>865</v>
      </c>
      <c r="DR803" s="16" t="s">
        <v>865</v>
      </c>
      <c r="DX803" s="16" t="s">
        <v>867</v>
      </c>
      <c r="DY803" s="16" t="s">
        <v>867</v>
      </c>
      <c r="ES803" s="16" t="s">
        <v>867</v>
      </c>
      <c r="EU803" s="16" t="s">
        <v>7816</v>
      </c>
      <c r="EV803" s="16" t="s">
        <v>865</v>
      </c>
      <c r="FF803" s="16" t="s">
        <v>7842</v>
      </c>
      <c r="FG803" s="16" t="s">
        <v>11845</v>
      </c>
      <c r="FH803" s="16" t="s">
        <v>844</v>
      </c>
      <c r="FI803" s="16" t="s">
        <v>844</v>
      </c>
      <c r="FJ803" s="16" t="s">
        <v>843</v>
      </c>
      <c r="FK803" s="16" t="s">
        <v>843</v>
      </c>
      <c r="FL803" s="16" t="s">
        <v>843</v>
      </c>
      <c r="FM803" s="16" t="s">
        <v>843</v>
      </c>
      <c r="FN803" s="16" t="s">
        <v>843</v>
      </c>
      <c r="FO803" s="16" t="s">
        <v>843</v>
      </c>
      <c r="FP803" s="16" t="s">
        <v>843</v>
      </c>
      <c r="FQ803" s="16" t="s">
        <v>843</v>
      </c>
      <c r="HC803" s="16" t="s">
        <v>867</v>
      </c>
      <c r="HD803" s="16" t="s">
        <v>865</v>
      </c>
      <c r="KO803" s="16" t="s">
        <v>10671</v>
      </c>
      <c r="KP803" s="16" t="s">
        <v>10670</v>
      </c>
      <c r="KQ803" s="16" t="s">
        <v>8694</v>
      </c>
      <c r="KR803" s="16" t="s">
        <v>12478</v>
      </c>
      <c r="KS803" s="16" t="s">
        <v>10672</v>
      </c>
      <c r="KT803" s="16" t="s">
        <v>8696</v>
      </c>
      <c r="KU803" s="16" t="s">
        <v>844</v>
      </c>
      <c r="KV803" s="16" t="s">
        <v>8696</v>
      </c>
      <c r="KW803" s="16" t="s">
        <v>850</v>
      </c>
      <c r="KX803" s="16" t="s">
        <v>487</v>
      </c>
      <c r="KY803" s="16" t="s">
        <v>487</v>
      </c>
      <c r="KZ803" s="16" t="s">
        <v>487</v>
      </c>
      <c r="LA803" s="16" t="s">
        <v>11697</v>
      </c>
      <c r="LB803" s="16" t="s">
        <v>11653</v>
      </c>
      <c r="LC803" s="16" t="s">
        <v>10879</v>
      </c>
      <c r="LD803" s="16" t="s">
        <v>11698</v>
      </c>
      <c r="LF803" s="16" t="s">
        <v>11654</v>
      </c>
      <c r="LI803" s="16" t="s">
        <v>11655</v>
      </c>
      <c r="LM803" s="16" t="s">
        <v>8741</v>
      </c>
      <c r="LO803" s="16" t="s">
        <v>844</v>
      </c>
      <c r="LP803" s="16" t="s">
        <v>844</v>
      </c>
      <c r="LQ803" s="16" t="s">
        <v>844</v>
      </c>
      <c r="LR803" s="16" t="s">
        <v>844</v>
      </c>
      <c r="LS803" s="16" t="s">
        <v>844</v>
      </c>
      <c r="LT803" s="16" t="s">
        <v>843</v>
      </c>
      <c r="LU803" s="16" t="s">
        <v>843</v>
      </c>
      <c r="LV803" s="16" t="s">
        <v>844</v>
      </c>
      <c r="LW803" s="16" t="s">
        <v>844</v>
      </c>
      <c r="LX803" s="16" t="s">
        <v>844</v>
      </c>
      <c r="LY803" s="16" t="s">
        <v>843</v>
      </c>
      <c r="LZ803" s="16" t="s">
        <v>843</v>
      </c>
      <c r="MA803" s="16" t="s">
        <v>843</v>
      </c>
      <c r="MB803" s="16" t="s">
        <v>843</v>
      </c>
      <c r="MC803" s="16" t="s">
        <v>844</v>
      </c>
      <c r="MD803" s="16" t="s">
        <v>11699</v>
      </c>
      <c r="ME803" s="16" t="s">
        <v>11677</v>
      </c>
      <c r="MF803" s="16" t="s">
        <v>8847</v>
      </c>
      <c r="MR803" s="16" t="s">
        <v>474</v>
      </c>
      <c r="MS803" s="16" t="s">
        <v>12406</v>
      </c>
      <c r="MT803" s="16" t="s">
        <v>9015</v>
      </c>
      <c r="MV803" s="16" t="s">
        <v>486</v>
      </c>
      <c r="MZ803" s="16" t="s">
        <v>486</v>
      </c>
      <c r="NA803" s="16" t="s">
        <v>486</v>
      </c>
      <c r="NC803" s="16" t="s">
        <v>487</v>
      </c>
      <c r="NE803" s="16" t="s">
        <v>487</v>
      </c>
      <c r="NF803" s="16" t="s">
        <v>486</v>
      </c>
      <c r="NI803" s="16" t="s">
        <v>11658</v>
      </c>
      <c r="NL803" s="16" t="s">
        <v>843</v>
      </c>
      <c r="NS803" s="16" t="s">
        <v>462</v>
      </c>
      <c r="NT803" s="16" t="s">
        <v>478</v>
      </c>
      <c r="NU803" s="16">
        <v>1.1910000000000001</v>
      </c>
      <c r="NV803" s="16" t="s">
        <v>860</v>
      </c>
      <c r="NW803" s="16" t="s">
        <v>1182</v>
      </c>
      <c r="NX803" s="16" t="s">
        <v>1142</v>
      </c>
      <c r="NY803" s="16" t="s">
        <v>1122</v>
      </c>
      <c r="NZ803" s="16" t="s">
        <v>938</v>
      </c>
    </row>
    <row r="804" spans="1:394" x14ac:dyDescent="0.25">
      <c r="A804" s="16" t="s">
        <v>12479</v>
      </c>
      <c r="B804" s="16" t="s">
        <v>844</v>
      </c>
      <c r="C804" s="16" t="s">
        <v>972</v>
      </c>
      <c r="D804" s="16" t="s">
        <v>844</v>
      </c>
      <c r="E804" s="16" t="s">
        <v>843</v>
      </c>
      <c r="F804" s="16" t="s">
        <v>843</v>
      </c>
      <c r="G804" s="16" t="s">
        <v>843</v>
      </c>
      <c r="H804" s="16" t="s">
        <v>843</v>
      </c>
      <c r="I804" s="16" t="s">
        <v>843</v>
      </c>
      <c r="J804" s="16" t="s">
        <v>843</v>
      </c>
      <c r="K804" s="16" t="s">
        <v>843</v>
      </c>
      <c r="L804" s="16" t="s">
        <v>843</v>
      </c>
      <c r="M804" s="16" t="s">
        <v>843</v>
      </c>
      <c r="N804" s="16" t="s">
        <v>843</v>
      </c>
      <c r="O804" s="16" t="s">
        <v>843</v>
      </c>
      <c r="Q804" s="16" t="s">
        <v>844</v>
      </c>
      <c r="R804" s="16">
        <v>69</v>
      </c>
      <c r="T804" s="16" t="s">
        <v>474</v>
      </c>
      <c r="U804" s="16" t="s">
        <v>843</v>
      </c>
      <c r="V804" s="16" t="s">
        <v>844</v>
      </c>
      <c r="W804" s="16" t="s">
        <v>843</v>
      </c>
      <c r="X804" s="16" t="s">
        <v>844</v>
      </c>
      <c r="Y804" s="16" t="s">
        <v>843</v>
      </c>
      <c r="Z804" s="16" t="s">
        <v>843</v>
      </c>
      <c r="AA804" s="16" t="s">
        <v>843</v>
      </c>
      <c r="AB804" s="16" t="s">
        <v>843</v>
      </c>
      <c r="AC804" s="16" t="s">
        <v>843</v>
      </c>
      <c r="AD804" s="16" t="s">
        <v>867</v>
      </c>
      <c r="AF804" s="16" t="s">
        <v>11673</v>
      </c>
      <c r="AG804" s="16" t="s">
        <v>11696</v>
      </c>
      <c r="AH804" s="16" t="s">
        <v>844</v>
      </c>
      <c r="AI804" s="16" t="s">
        <v>844</v>
      </c>
      <c r="AJ804" s="16" t="s">
        <v>844</v>
      </c>
      <c r="AK804" s="16" t="s">
        <v>843</v>
      </c>
      <c r="AL804" s="16" t="s">
        <v>843</v>
      </c>
      <c r="AM804" s="16" t="s">
        <v>844</v>
      </c>
      <c r="AN804" s="16" t="s">
        <v>843</v>
      </c>
      <c r="AO804" s="16" t="s">
        <v>843</v>
      </c>
      <c r="AP804" s="16" t="s">
        <v>843</v>
      </c>
      <c r="AQ804" s="16" t="s">
        <v>844</v>
      </c>
      <c r="AR804" s="16" t="s">
        <v>11679</v>
      </c>
      <c r="AS804" s="16" t="s">
        <v>844</v>
      </c>
      <c r="AT804" s="16" t="s">
        <v>843</v>
      </c>
      <c r="AU804" s="16" t="s">
        <v>844</v>
      </c>
      <c r="AV804" s="16" t="s">
        <v>843</v>
      </c>
      <c r="AW804" s="16" t="s">
        <v>843</v>
      </c>
      <c r="AX804" s="16" t="s">
        <v>843</v>
      </c>
      <c r="AY804" s="16" t="s">
        <v>843</v>
      </c>
      <c r="AZ804" s="16" t="s">
        <v>4437</v>
      </c>
      <c r="BB804" s="16" t="s">
        <v>4437</v>
      </c>
      <c r="BF804" s="16" t="s">
        <v>844</v>
      </c>
      <c r="BI804" s="16" t="s">
        <v>7785</v>
      </c>
      <c r="BJ804" s="16" t="s">
        <v>843</v>
      </c>
      <c r="BK804" s="16" t="s">
        <v>843</v>
      </c>
      <c r="BL804" s="16" t="s">
        <v>843</v>
      </c>
      <c r="BM804" s="16" t="s">
        <v>843</v>
      </c>
      <c r="BN804" s="16" t="s">
        <v>843</v>
      </c>
      <c r="BO804" s="16" t="s">
        <v>844</v>
      </c>
      <c r="BP804" s="16" t="s">
        <v>843</v>
      </c>
      <c r="BQ804" s="16" t="s">
        <v>843</v>
      </c>
      <c r="DX804" s="16" t="s">
        <v>867</v>
      </c>
      <c r="DY804" s="16" t="s">
        <v>867</v>
      </c>
      <c r="ES804" s="16" t="s">
        <v>865</v>
      </c>
      <c r="EU804" s="16" t="s">
        <v>7813</v>
      </c>
      <c r="EV804" s="16" t="s">
        <v>865</v>
      </c>
      <c r="FF804" s="16" t="s">
        <v>7836</v>
      </c>
      <c r="HC804" s="16" t="s">
        <v>865</v>
      </c>
      <c r="JA804" s="16" t="s">
        <v>4813</v>
      </c>
      <c r="JB804" s="16" t="s">
        <v>865</v>
      </c>
      <c r="JC804" s="16" t="s">
        <v>865</v>
      </c>
      <c r="JD804" s="16" t="s">
        <v>865</v>
      </c>
      <c r="JE804" s="16" t="s">
        <v>865</v>
      </c>
      <c r="JF804" s="16" t="s">
        <v>865</v>
      </c>
      <c r="JG804" s="16" t="s">
        <v>843</v>
      </c>
      <c r="JH804" s="16" t="s">
        <v>4846</v>
      </c>
      <c r="KF804" s="16" t="s">
        <v>4926</v>
      </c>
      <c r="KI804" s="16" t="s">
        <v>4846</v>
      </c>
      <c r="KO804" s="16" t="s">
        <v>10677</v>
      </c>
      <c r="KP804" s="16" t="s">
        <v>10676</v>
      </c>
      <c r="KQ804" s="16" t="s">
        <v>8694</v>
      </c>
      <c r="KR804" s="16" t="s">
        <v>12480</v>
      </c>
      <c r="KS804" s="16" t="s">
        <v>10678</v>
      </c>
      <c r="KT804" s="16" t="s">
        <v>8696</v>
      </c>
      <c r="KU804" s="16" t="s">
        <v>844</v>
      </c>
      <c r="KV804" s="16" t="s">
        <v>8696</v>
      </c>
      <c r="KW804" s="16" t="s">
        <v>851</v>
      </c>
      <c r="KX804" s="16" t="s">
        <v>487</v>
      </c>
      <c r="KY804" s="16" t="s">
        <v>487</v>
      </c>
      <c r="KZ804" s="16" t="s">
        <v>487</v>
      </c>
      <c r="LC804" s="16" t="s">
        <v>10879</v>
      </c>
      <c r="LF804" s="16" t="s">
        <v>11654</v>
      </c>
      <c r="LI804" s="16" t="s">
        <v>11655</v>
      </c>
      <c r="LJ804" s="16" t="s">
        <v>843</v>
      </c>
      <c r="LL804" s="16" t="s">
        <v>8711</v>
      </c>
      <c r="LM804" s="16" t="s">
        <v>8741</v>
      </c>
      <c r="LO804" s="16" t="s">
        <v>843</v>
      </c>
      <c r="LP804" s="16" t="s">
        <v>843</v>
      </c>
      <c r="LQ804" s="16" t="s">
        <v>843</v>
      </c>
      <c r="LR804" s="16" t="s">
        <v>844</v>
      </c>
      <c r="LS804" s="16" t="s">
        <v>843</v>
      </c>
      <c r="LT804" s="16" t="s">
        <v>844</v>
      </c>
      <c r="LU804" s="16" t="s">
        <v>844</v>
      </c>
      <c r="LV804" s="16" t="s">
        <v>843</v>
      </c>
      <c r="LW804" s="16" t="s">
        <v>843</v>
      </c>
      <c r="LX804" s="16" t="s">
        <v>843</v>
      </c>
      <c r="LY804" s="16" t="s">
        <v>843</v>
      </c>
      <c r="LZ804" s="16" t="s">
        <v>843</v>
      </c>
      <c r="MA804" s="16" t="s">
        <v>843</v>
      </c>
      <c r="MB804" s="16" t="s">
        <v>843</v>
      </c>
      <c r="MC804" s="16" t="s">
        <v>843</v>
      </c>
      <c r="ME804" s="16" t="s">
        <v>11656</v>
      </c>
      <c r="MF804" s="16" t="s">
        <v>8847</v>
      </c>
      <c r="MO804" s="16" t="s">
        <v>1817</v>
      </c>
      <c r="MP804" s="16" t="s">
        <v>1824</v>
      </c>
      <c r="MR804" s="16" t="s">
        <v>474</v>
      </c>
      <c r="MS804" s="16" t="s">
        <v>12406</v>
      </c>
      <c r="MT804" s="16" t="s">
        <v>9015</v>
      </c>
      <c r="NC804" s="16" t="s">
        <v>486</v>
      </c>
      <c r="NE804" s="16" t="s">
        <v>486</v>
      </c>
      <c r="NG804" s="16" t="s">
        <v>1376</v>
      </c>
      <c r="NI804" s="16" t="s">
        <v>11658</v>
      </c>
      <c r="NR804" s="16" t="s">
        <v>878</v>
      </c>
      <c r="NS804" s="16" t="s">
        <v>462</v>
      </c>
      <c r="NT804" s="16" t="s">
        <v>478</v>
      </c>
      <c r="NU804" s="16">
        <v>1.1910000000000001</v>
      </c>
      <c r="NV804" s="16" t="s">
        <v>457</v>
      </c>
      <c r="NW804" s="16" t="s">
        <v>1183</v>
      </c>
      <c r="NX804" s="16" t="s">
        <v>1142</v>
      </c>
      <c r="OB804" s="16" t="s">
        <v>833</v>
      </c>
      <c r="OC804" s="16" t="s">
        <v>878</v>
      </c>
    </row>
    <row r="805" spans="1:394" x14ac:dyDescent="0.25">
      <c r="A805" s="16" t="s">
        <v>12481</v>
      </c>
      <c r="B805" s="16" t="s">
        <v>844</v>
      </c>
      <c r="C805" s="16" t="s">
        <v>972</v>
      </c>
      <c r="D805" s="16" t="s">
        <v>844</v>
      </c>
      <c r="E805" s="16" t="s">
        <v>843</v>
      </c>
      <c r="F805" s="16" t="s">
        <v>843</v>
      </c>
      <c r="G805" s="16" t="s">
        <v>843</v>
      </c>
      <c r="H805" s="16" t="s">
        <v>843</v>
      </c>
      <c r="I805" s="16" t="s">
        <v>843</v>
      </c>
      <c r="J805" s="16" t="s">
        <v>843</v>
      </c>
      <c r="K805" s="16" t="s">
        <v>843</v>
      </c>
      <c r="L805" s="16" t="s">
        <v>843</v>
      </c>
      <c r="M805" s="16" t="s">
        <v>843</v>
      </c>
      <c r="N805" s="16" t="s">
        <v>843</v>
      </c>
      <c r="O805" s="16" t="s">
        <v>843</v>
      </c>
      <c r="Q805" s="16" t="s">
        <v>844</v>
      </c>
      <c r="R805" s="16">
        <v>25</v>
      </c>
      <c r="T805" s="16" t="s">
        <v>470</v>
      </c>
      <c r="U805" s="16" t="s">
        <v>844</v>
      </c>
      <c r="V805" s="16" t="s">
        <v>843</v>
      </c>
      <c r="W805" s="16" t="s">
        <v>844</v>
      </c>
      <c r="X805" s="16" t="s">
        <v>843</v>
      </c>
      <c r="Y805" s="16" t="s">
        <v>843</v>
      </c>
      <c r="Z805" s="16" t="s">
        <v>843</v>
      </c>
      <c r="AA805" s="16" t="s">
        <v>843</v>
      </c>
      <c r="AB805" s="16" t="s">
        <v>844</v>
      </c>
      <c r="AC805" s="16" t="s">
        <v>843</v>
      </c>
      <c r="AD805" s="16" t="s">
        <v>867</v>
      </c>
      <c r="AF805" s="16" t="s">
        <v>11719</v>
      </c>
      <c r="AG805" s="16" t="s">
        <v>11696</v>
      </c>
      <c r="AH805" s="16" t="s">
        <v>844</v>
      </c>
      <c r="AI805" s="16" t="s">
        <v>844</v>
      </c>
      <c r="AJ805" s="16" t="s">
        <v>844</v>
      </c>
      <c r="AK805" s="16" t="s">
        <v>843</v>
      </c>
      <c r="AL805" s="16" t="s">
        <v>843</v>
      </c>
      <c r="AM805" s="16" t="s">
        <v>844</v>
      </c>
      <c r="AN805" s="16" t="s">
        <v>843</v>
      </c>
      <c r="AO805" s="16" t="s">
        <v>843</v>
      </c>
      <c r="AP805" s="16" t="s">
        <v>843</v>
      </c>
      <c r="AQ805" s="16" t="s">
        <v>844</v>
      </c>
      <c r="AR805" s="16" t="s">
        <v>4433</v>
      </c>
      <c r="AS805" s="16" t="s">
        <v>843</v>
      </c>
      <c r="AT805" s="16" t="s">
        <v>843</v>
      </c>
      <c r="AU805" s="16" t="s">
        <v>843</v>
      </c>
      <c r="AV805" s="16" t="s">
        <v>843</v>
      </c>
      <c r="AW805" s="16" t="s">
        <v>843</v>
      </c>
      <c r="AX805" s="16" t="s">
        <v>843</v>
      </c>
      <c r="AY805" s="16" t="s">
        <v>844</v>
      </c>
      <c r="BF805" s="16" t="s">
        <v>844</v>
      </c>
      <c r="BH805" s="16" t="s">
        <v>7383</v>
      </c>
      <c r="BI805" s="16" t="s">
        <v>7773</v>
      </c>
      <c r="BJ805" s="16" t="s">
        <v>843</v>
      </c>
      <c r="BK805" s="16" t="s">
        <v>844</v>
      </c>
      <c r="BL805" s="16" t="s">
        <v>843</v>
      </c>
      <c r="BM805" s="16" t="s">
        <v>843</v>
      </c>
      <c r="BN805" s="16" t="s">
        <v>843</v>
      </c>
      <c r="BO805" s="16" t="s">
        <v>843</v>
      </c>
      <c r="BP805" s="16" t="s">
        <v>843</v>
      </c>
      <c r="BQ805" s="16" t="s">
        <v>843</v>
      </c>
      <c r="BR805" s="16" t="s">
        <v>7790</v>
      </c>
      <c r="BS805" s="16" t="s">
        <v>844</v>
      </c>
      <c r="BT805" s="16" t="s">
        <v>843</v>
      </c>
      <c r="BU805" s="16" t="s">
        <v>843</v>
      </c>
      <c r="BV805" s="16" t="s">
        <v>843</v>
      </c>
      <c r="BW805" s="16" t="s">
        <v>843</v>
      </c>
      <c r="BX805" s="16" t="s">
        <v>843</v>
      </c>
      <c r="BY805" s="16" t="s">
        <v>843</v>
      </c>
      <c r="BZ805" s="16" t="s">
        <v>843</v>
      </c>
      <c r="CA805" s="16" t="s">
        <v>843</v>
      </c>
      <c r="DX805" s="16" t="s">
        <v>865</v>
      </c>
      <c r="ES805" s="16" t="s">
        <v>865</v>
      </c>
      <c r="EU805" s="16" t="s">
        <v>7810</v>
      </c>
      <c r="EV805" s="16" t="s">
        <v>865</v>
      </c>
      <c r="FT805" s="16" t="s">
        <v>865</v>
      </c>
      <c r="HC805" s="16" t="s">
        <v>865</v>
      </c>
      <c r="JA805" s="16" t="s">
        <v>4813</v>
      </c>
      <c r="JB805" s="16" t="s">
        <v>867</v>
      </c>
      <c r="JC805" s="16" t="s">
        <v>865</v>
      </c>
      <c r="JG805" s="16" t="s">
        <v>1056</v>
      </c>
      <c r="JV805" s="16">
        <v>32</v>
      </c>
      <c r="JW805" s="16" t="s">
        <v>7603</v>
      </c>
      <c r="JY805" s="16">
        <v>7000</v>
      </c>
      <c r="JZ805" s="16" t="s">
        <v>4883</v>
      </c>
      <c r="KB805" s="16" t="s">
        <v>7616</v>
      </c>
      <c r="KD805" s="16" t="s">
        <v>4920</v>
      </c>
      <c r="KE805" s="16" t="s">
        <v>7277</v>
      </c>
      <c r="KF805" s="16" t="s">
        <v>4411</v>
      </c>
      <c r="KH805" s="16" t="s">
        <v>7642</v>
      </c>
      <c r="KI805" s="16" t="s">
        <v>4982</v>
      </c>
      <c r="KK805" s="16" t="s">
        <v>4883</v>
      </c>
      <c r="KM805" s="16" t="s">
        <v>7616</v>
      </c>
      <c r="KO805" s="16" t="s">
        <v>10681</v>
      </c>
      <c r="KP805" s="16" t="s">
        <v>10680</v>
      </c>
      <c r="KQ805" s="16" t="s">
        <v>8694</v>
      </c>
      <c r="KR805" s="16" t="s">
        <v>12482</v>
      </c>
      <c r="KS805" s="16" t="s">
        <v>10682</v>
      </c>
      <c r="KT805" s="16" t="s">
        <v>8696</v>
      </c>
      <c r="KU805" s="16" t="s">
        <v>844</v>
      </c>
      <c r="KV805" s="16" t="s">
        <v>8696</v>
      </c>
      <c r="KW805" s="16" t="s">
        <v>851</v>
      </c>
      <c r="KY805" s="16" t="s">
        <v>486</v>
      </c>
      <c r="LC805" s="16" t="s">
        <v>10879</v>
      </c>
      <c r="LF805" s="16" t="s">
        <v>11654</v>
      </c>
      <c r="LI805" s="16" t="s">
        <v>11655</v>
      </c>
      <c r="LJ805" s="16" t="s">
        <v>831</v>
      </c>
      <c r="LK805" s="16" t="s">
        <v>831</v>
      </c>
      <c r="LL805" s="16" t="s">
        <v>8756</v>
      </c>
      <c r="LM805" s="16" t="s">
        <v>8741</v>
      </c>
      <c r="LO805" s="16" t="s">
        <v>843</v>
      </c>
      <c r="LP805" s="16" t="s">
        <v>1056</v>
      </c>
      <c r="LQ805" s="16" t="s">
        <v>1056</v>
      </c>
      <c r="LR805" s="16" t="s">
        <v>843</v>
      </c>
      <c r="LS805" s="16" t="s">
        <v>1056</v>
      </c>
      <c r="LT805" s="16" t="s">
        <v>843</v>
      </c>
      <c r="LU805" s="16" t="s">
        <v>843</v>
      </c>
      <c r="LV805" s="16" t="s">
        <v>843</v>
      </c>
      <c r="LW805" s="16" t="s">
        <v>843</v>
      </c>
      <c r="LX805" s="16" t="s">
        <v>844</v>
      </c>
      <c r="LY805" s="16" t="s">
        <v>843</v>
      </c>
      <c r="LZ805" s="16" t="s">
        <v>843</v>
      </c>
      <c r="MA805" s="16" t="s">
        <v>843</v>
      </c>
      <c r="MB805" s="16" t="s">
        <v>843</v>
      </c>
      <c r="MC805" s="16" t="s">
        <v>843</v>
      </c>
      <c r="ME805" s="16" t="s">
        <v>11656</v>
      </c>
      <c r="MF805" s="16" t="s">
        <v>8847</v>
      </c>
      <c r="MG805" s="16" t="s">
        <v>1840</v>
      </c>
      <c r="MH805" s="16" t="s">
        <v>11667</v>
      </c>
      <c r="MI805" s="16" t="s">
        <v>11733</v>
      </c>
      <c r="MJ805" s="16" t="s">
        <v>1840</v>
      </c>
      <c r="MK805" s="16" t="s">
        <v>8967</v>
      </c>
      <c r="ML805" s="16" t="s">
        <v>1790</v>
      </c>
      <c r="MM805" s="16" t="s">
        <v>486</v>
      </c>
      <c r="MN805" s="16" t="s">
        <v>1798</v>
      </c>
      <c r="MP805" s="16" t="s">
        <v>1829</v>
      </c>
      <c r="MQ805" s="16" t="s">
        <v>1790</v>
      </c>
      <c r="MR805" s="16" t="s">
        <v>470</v>
      </c>
      <c r="MS805" s="16" t="s">
        <v>12406</v>
      </c>
      <c r="MT805" s="16" t="s">
        <v>8957</v>
      </c>
      <c r="MU805" s="16" t="s">
        <v>817</v>
      </c>
      <c r="NC805" s="16" t="s">
        <v>486</v>
      </c>
      <c r="ND805" s="16" t="s">
        <v>486</v>
      </c>
      <c r="NE805" s="16" t="s">
        <v>486</v>
      </c>
      <c r="NG805" s="16" t="s">
        <v>1376</v>
      </c>
      <c r="NH805" s="16" t="s">
        <v>1913</v>
      </c>
      <c r="NI805" s="16" t="s">
        <v>11658</v>
      </c>
      <c r="NJ805" s="16" t="s">
        <v>11783</v>
      </c>
      <c r="NK805" s="16" t="s">
        <v>10582</v>
      </c>
      <c r="NR805" s="16" t="s">
        <v>445</v>
      </c>
      <c r="NS805" s="16" t="s">
        <v>462</v>
      </c>
      <c r="NT805" s="16" t="s">
        <v>478</v>
      </c>
      <c r="NU805" s="16">
        <v>1.1910000000000001</v>
      </c>
      <c r="NV805" s="16" t="s">
        <v>445</v>
      </c>
      <c r="NW805" s="16" t="s">
        <v>1174</v>
      </c>
      <c r="NX805" s="16" t="s">
        <v>1142</v>
      </c>
      <c r="OB805" s="16" t="s">
        <v>831</v>
      </c>
      <c r="OC805" s="16" t="s">
        <v>445</v>
      </c>
    </row>
    <row r="806" spans="1:394" x14ac:dyDescent="0.25">
      <c r="A806" s="16" t="s">
        <v>12483</v>
      </c>
      <c r="B806" s="16" t="s">
        <v>1056</v>
      </c>
      <c r="C806" s="16" t="s">
        <v>972</v>
      </c>
      <c r="D806" s="16" t="s">
        <v>844</v>
      </c>
      <c r="E806" s="16" t="s">
        <v>843</v>
      </c>
      <c r="F806" s="16" t="s">
        <v>843</v>
      </c>
      <c r="G806" s="16" t="s">
        <v>843</v>
      </c>
      <c r="H806" s="16" t="s">
        <v>843</v>
      </c>
      <c r="I806" s="16" t="s">
        <v>843</v>
      </c>
      <c r="J806" s="16" t="s">
        <v>843</v>
      </c>
      <c r="K806" s="16" t="s">
        <v>843</v>
      </c>
      <c r="L806" s="16" t="s">
        <v>843</v>
      </c>
      <c r="M806" s="16" t="s">
        <v>843</v>
      </c>
      <c r="N806" s="16" t="s">
        <v>843</v>
      </c>
      <c r="O806" s="16" t="s">
        <v>843</v>
      </c>
      <c r="Q806" s="16" t="s">
        <v>844</v>
      </c>
      <c r="R806" s="16">
        <v>34</v>
      </c>
      <c r="T806" s="16" t="s">
        <v>470</v>
      </c>
      <c r="U806" s="16" t="s">
        <v>844</v>
      </c>
      <c r="V806" s="16" t="s">
        <v>843</v>
      </c>
      <c r="W806" s="16" t="s">
        <v>844</v>
      </c>
      <c r="X806" s="16" t="s">
        <v>843</v>
      </c>
      <c r="Y806" s="16" t="s">
        <v>843</v>
      </c>
      <c r="Z806" s="16" t="s">
        <v>843</v>
      </c>
      <c r="AA806" s="16" t="s">
        <v>843</v>
      </c>
      <c r="AB806" s="16" t="s">
        <v>844</v>
      </c>
      <c r="AC806" s="16" t="s">
        <v>843</v>
      </c>
      <c r="AD806" s="16" t="s">
        <v>867</v>
      </c>
      <c r="AF806" s="16" t="s">
        <v>11821</v>
      </c>
      <c r="AG806" s="16" t="s">
        <v>11696</v>
      </c>
      <c r="AH806" s="16" t="s">
        <v>844</v>
      </c>
      <c r="AI806" s="16" t="s">
        <v>844</v>
      </c>
      <c r="AJ806" s="16" t="s">
        <v>844</v>
      </c>
      <c r="AK806" s="16" t="s">
        <v>843</v>
      </c>
      <c r="AL806" s="16" t="s">
        <v>843</v>
      </c>
      <c r="AM806" s="16" t="s">
        <v>844</v>
      </c>
      <c r="AN806" s="16" t="s">
        <v>843</v>
      </c>
      <c r="AO806" s="16" t="s">
        <v>843</v>
      </c>
      <c r="AP806" s="16" t="s">
        <v>843</v>
      </c>
      <c r="AQ806" s="16" t="s">
        <v>844</v>
      </c>
      <c r="AR806" s="16" t="s">
        <v>4415</v>
      </c>
      <c r="AS806" s="16" t="s">
        <v>844</v>
      </c>
      <c r="AT806" s="16" t="s">
        <v>843</v>
      </c>
      <c r="AU806" s="16" t="s">
        <v>843</v>
      </c>
      <c r="AV806" s="16" t="s">
        <v>843</v>
      </c>
      <c r="AW806" s="16" t="s">
        <v>843</v>
      </c>
      <c r="AX806" s="16" t="s">
        <v>843</v>
      </c>
      <c r="AY806" s="16" t="s">
        <v>843</v>
      </c>
      <c r="AZ806" s="16" t="s">
        <v>4437</v>
      </c>
      <c r="BF806" s="16" t="s">
        <v>844</v>
      </c>
      <c r="BH806" s="16" t="s">
        <v>7383</v>
      </c>
      <c r="BI806" s="16" t="s">
        <v>7773</v>
      </c>
      <c r="BJ806" s="16" t="s">
        <v>843</v>
      </c>
      <c r="BK806" s="16" t="s">
        <v>844</v>
      </c>
      <c r="BL806" s="16" t="s">
        <v>843</v>
      </c>
      <c r="BM806" s="16" t="s">
        <v>843</v>
      </c>
      <c r="BN806" s="16" t="s">
        <v>843</v>
      </c>
      <c r="BO806" s="16" t="s">
        <v>843</v>
      </c>
      <c r="BP806" s="16" t="s">
        <v>843</v>
      </c>
      <c r="BQ806" s="16" t="s">
        <v>843</v>
      </c>
      <c r="BR806" s="16" t="s">
        <v>7793</v>
      </c>
      <c r="BS806" s="16" t="s">
        <v>843</v>
      </c>
      <c r="BT806" s="16" t="s">
        <v>844</v>
      </c>
      <c r="BU806" s="16" t="s">
        <v>843</v>
      </c>
      <c r="BV806" s="16" t="s">
        <v>843</v>
      </c>
      <c r="BW806" s="16" t="s">
        <v>843</v>
      </c>
      <c r="BX806" s="16" t="s">
        <v>843</v>
      </c>
      <c r="BY806" s="16" t="s">
        <v>843</v>
      </c>
      <c r="BZ806" s="16" t="s">
        <v>843</v>
      </c>
      <c r="CA806" s="16" t="s">
        <v>843</v>
      </c>
      <c r="DX806" s="16" t="s">
        <v>865</v>
      </c>
      <c r="ES806" s="16" t="s">
        <v>865</v>
      </c>
      <c r="EU806" s="16" t="s">
        <v>7810</v>
      </c>
      <c r="EV806" s="16" t="s">
        <v>865</v>
      </c>
      <c r="FT806" s="16" t="s">
        <v>865</v>
      </c>
      <c r="HC806" s="16" t="s">
        <v>865</v>
      </c>
      <c r="JA806" s="16" t="s">
        <v>4813</v>
      </c>
      <c r="JB806" s="16" t="s">
        <v>865</v>
      </c>
      <c r="JC806" s="16" t="s">
        <v>865</v>
      </c>
      <c r="JD806" s="16" t="s">
        <v>865</v>
      </c>
      <c r="JE806" s="16" t="s">
        <v>865</v>
      </c>
      <c r="JF806" s="16" t="s">
        <v>865</v>
      </c>
      <c r="JG806" s="16" t="s">
        <v>1056</v>
      </c>
      <c r="JH806" s="16" t="s">
        <v>7574</v>
      </c>
      <c r="JJ806" s="16" t="s">
        <v>867</v>
      </c>
      <c r="KF806" s="16" t="s">
        <v>4942</v>
      </c>
      <c r="KI806" s="16" t="s">
        <v>4993</v>
      </c>
      <c r="KO806" s="16" t="s">
        <v>10681</v>
      </c>
      <c r="KP806" s="16" t="s">
        <v>10680</v>
      </c>
      <c r="KQ806" s="16" t="s">
        <v>8694</v>
      </c>
      <c r="KR806" s="16" t="s">
        <v>12484</v>
      </c>
      <c r="KS806" s="16" t="s">
        <v>10682</v>
      </c>
      <c r="KT806" s="16" t="s">
        <v>8696</v>
      </c>
      <c r="KU806" s="16" t="s">
        <v>844</v>
      </c>
      <c r="KV806" s="16" t="s">
        <v>8696</v>
      </c>
      <c r="KW806" s="16" t="s">
        <v>851</v>
      </c>
      <c r="KY806" s="16" t="s">
        <v>486</v>
      </c>
      <c r="LC806" s="16" t="s">
        <v>10879</v>
      </c>
      <c r="LF806" s="16" t="s">
        <v>11654</v>
      </c>
      <c r="LI806" s="16" t="s">
        <v>11655</v>
      </c>
      <c r="LJ806" s="16" t="s">
        <v>843</v>
      </c>
      <c r="LK806" s="16" t="s">
        <v>836</v>
      </c>
      <c r="LL806" s="16" t="s">
        <v>8756</v>
      </c>
      <c r="LM806" s="16" t="s">
        <v>8741</v>
      </c>
      <c r="LO806" s="16" t="s">
        <v>843</v>
      </c>
      <c r="LP806" s="16" t="s">
        <v>1056</v>
      </c>
      <c r="LQ806" s="16" t="s">
        <v>1056</v>
      </c>
      <c r="LR806" s="16" t="s">
        <v>843</v>
      </c>
      <c r="LS806" s="16" t="s">
        <v>1056</v>
      </c>
      <c r="LT806" s="16" t="s">
        <v>843</v>
      </c>
      <c r="LU806" s="16" t="s">
        <v>843</v>
      </c>
      <c r="LV806" s="16" t="s">
        <v>843</v>
      </c>
      <c r="LW806" s="16" t="s">
        <v>843</v>
      </c>
      <c r="LX806" s="16" t="s">
        <v>844</v>
      </c>
      <c r="LY806" s="16" t="s">
        <v>843</v>
      </c>
      <c r="LZ806" s="16" t="s">
        <v>843</v>
      </c>
      <c r="MA806" s="16" t="s">
        <v>843</v>
      </c>
      <c r="MB806" s="16" t="s">
        <v>843</v>
      </c>
      <c r="MC806" s="16" t="s">
        <v>843</v>
      </c>
      <c r="ME806" s="16" t="s">
        <v>11656</v>
      </c>
      <c r="MF806" s="16" t="s">
        <v>8847</v>
      </c>
      <c r="MO806" s="16" t="s">
        <v>1805</v>
      </c>
      <c r="MP806" s="16" t="s">
        <v>1827</v>
      </c>
      <c r="MR806" s="16" t="s">
        <v>470</v>
      </c>
      <c r="MS806" s="16" t="s">
        <v>12406</v>
      </c>
      <c r="MT806" s="16" t="s">
        <v>8952</v>
      </c>
      <c r="MU806" s="16" t="s">
        <v>817</v>
      </c>
      <c r="NC806" s="16" t="s">
        <v>486</v>
      </c>
      <c r="ND806" s="16" t="s">
        <v>486</v>
      </c>
      <c r="NE806" s="16" t="s">
        <v>486</v>
      </c>
      <c r="NG806" s="16" t="s">
        <v>1376</v>
      </c>
      <c r="NI806" s="16" t="s">
        <v>11658</v>
      </c>
      <c r="NR806" s="16" t="s">
        <v>445</v>
      </c>
      <c r="NS806" s="16" t="s">
        <v>462</v>
      </c>
      <c r="NT806" s="16" t="s">
        <v>478</v>
      </c>
      <c r="NU806" s="16">
        <v>1.1910000000000001</v>
      </c>
      <c r="NV806" s="16" t="s">
        <v>445</v>
      </c>
      <c r="NW806" s="16" t="s">
        <v>1174</v>
      </c>
      <c r="NX806" s="16" t="s">
        <v>1142</v>
      </c>
      <c r="OB806" s="16" t="s">
        <v>836</v>
      </c>
      <c r="OC806" s="16" t="s">
        <v>445</v>
      </c>
    </row>
    <row r="807" spans="1:394" x14ac:dyDescent="0.25">
      <c r="A807" s="16" t="s">
        <v>12485</v>
      </c>
      <c r="B807" s="16" t="s">
        <v>844</v>
      </c>
      <c r="C807" s="16" t="s">
        <v>972</v>
      </c>
      <c r="D807" s="16" t="s">
        <v>844</v>
      </c>
      <c r="E807" s="16" t="s">
        <v>843</v>
      </c>
      <c r="F807" s="16" t="s">
        <v>843</v>
      </c>
      <c r="G807" s="16" t="s">
        <v>843</v>
      </c>
      <c r="H807" s="16" t="s">
        <v>843</v>
      </c>
      <c r="I807" s="16" t="s">
        <v>843</v>
      </c>
      <c r="J807" s="16" t="s">
        <v>843</v>
      </c>
      <c r="K807" s="16" t="s">
        <v>843</v>
      </c>
      <c r="L807" s="16" t="s">
        <v>843</v>
      </c>
      <c r="M807" s="16" t="s">
        <v>843</v>
      </c>
      <c r="N807" s="16" t="s">
        <v>843</v>
      </c>
      <c r="O807" s="16" t="s">
        <v>843</v>
      </c>
      <c r="Q807" s="16" t="s">
        <v>844</v>
      </c>
      <c r="R807" s="16">
        <v>51</v>
      </c>
      <c r="T807" s="16" t="s">
        <v>470</v>
      </c>
      <c r="U807" s="16" t="s">
        <v>844</v>
      </c>
      <c r="V807" s="16" t="s">
        <v>843</v>
      </c>
      <c r="W807" s="16" t="s">
        <v>844</v>
      </c>
      <c r="X807" s="16" t="s">
        <v>843</v>
      </c>
      <c r="Y807" s="16" t="s">
        <v>843</v>
      </c>
      <c r="Z807" s="16" t="s">
        <v>843</v>
      </c>
      <c r="AA807" s="16" t="s">
        <v>843</v>
      </c>
      <c r="AB807" s="16" t="s">
        <v>844</v>
      </c>
      <c r="AC807" s="16" t="s">
        <v>843</v>
      </c>
      <c r="AD807" s="16" t="s">
        <v>867</v>
      </c>
      <c r="AF807" s="16" t="s">
        <v>11687</v>
      </c>
      <c r="AG807" s="16" t="s">
        <v>11725</v>
      </c>
      <c r="AH807" s="16" t="s">
        <v>844</v>
      </c>
      <c r="AI807" s="16" t="s">
        <v>844</v>
      </c>
      <c r="AJ807" s="16" t="s">
        <v>843</v>
      </c>
      <c r="AK807" s="16" t="s">
        <v>843</v>
      </c>
      <c r="AL807" s="16" t="s">
        <v>844</v>
      </c>
      <c r="AM807" s="16" t="s">
        <v>844</v>
      </c>
      <c r="AN807" s="16" t="s">
        <v>843</v>
      </c>
      <c r="AO807" s="16" t="s">
        <v>843</v>
      </c>
      <c r="AP807" s="16" t="s">
        <v>843</v>
      </c>
      <c r="AQ807" s="16" t="s">
        <v>844</v>
      </c>
      <c r="AR807" s="16" t="s">
        <v>11679</v>
      </c>
      <c r="AS807" s="16" t="s">
        <v>844</v>
      </c>
      <c r="AT807" s="16" t="s">
        <v>843</v>
      </c>
      <c r="AU807" s="16" t="s">
        <v>844</v>
      </c>
      <c r="AV807" s="16" t="s">
        <v>843</v>
      </c>
      <c r="AW807" s="16" t="s">
        <v>843</v>
      </c>
      <c r="AX807" s="16" t="s">
        <v>843</v>
      </c>
      <c r="AY807" s="16" t="s">
        <v>843</v>
      </c>
      <c r="AZ807" s="16" t="s">
        <v>4437</v>
      </c>
      <c r="BB807" s="16" t="s">
        <v>4437</v>
      </c>
      <c r="BF807" s="16" t="s">
        <v>844</v>
      </c>
      <c r="BH807" s="16" t="s">
        <v>7383</v>
      </c>
      <c r="BI807" s="16" t="s">
        <v>7773</v>
      </c>
      <c r="BJ807" s="16" t="s">
        <v>843</v>
      </c>
      <c r="BK807" s="16" t="s">
        <v>844</v>
      </c>
      <c r="BL807" s="16" t="s">
        <v>843</v>
      </c>
      <c r="BM807" s="16" t="s">
        <v>843</v>
      </c>
      <c r="BN807" s="16" t="s">
        <v>843</v>
      </c>
      <c r="BO807" s="16" t="s">
        <v>843</v>
      </c>
      <c r="BP807" s="16" t="s">
        <v>843</v>
      </c>
      <c r="BQ807" s="16" t="s">
        <v>843</v>
      </c>
      <c r="BR807" s="16" t="s">
        <v>7790</v>
      </c>
      <c r="BS807" s="16" t="s">
        <v>844</v>
      </c>
      <c r="BT807" s="16" t="s">
        <v>843</v>
      </c>
      <c r="BU807" s="16" t="s">
        <v>843</v>
      </c>
      <c r="BV807" s="16" t="s">
        <v>843</v>
      </c>
      <c r="BW807" s="16" t="s">
        <v>843</v>
      </c>
      <c r="BX807" s="16" t="s">
        <v>843</v>
      </c>
      <c r="BY807" s="16" t="s">
        <v>843</v>
      </c>
      <c r="BZ807" s="16" t="s">
        <v>843</v>
      </c>
      <c r="CA807" s="16" t="s">
        <v>843</v>
      </c>
      <c r="DX807" s="16" t="s">
        <v>867</v>
      </c>
      <c r="DY807" s="16" t="s">
        <v>867</v>
      </c>
      <c r="ES807" s="16" t="s">
        <v>867</v>
      </c>
      <c r="EU807" s="16" t="s">
        <v>7816</v>
      </c>
      <c r="EV807" s="16" t="s">
        <v>867</v>
      </c>
      <c r="EW807" s="16" t="s">
        <v>7826</v>
      </c>
      <c r="EX807" s="16" t="s">
        <v>843</v>
      </c>
      <c r="EY807" s="16" t="s">
        <v>844</v>
      </c>
      <c r="EZ807" s="16" t="s">
        <v>843</v>
      </c>
      <c r="FA807" s="16" t="s">
        <v>843</v>
      </c>
      <c r="FB807" s="16" t="s">
        <v>843</v>
      </c>
      <c r="FC807" s="16" t="s">
        <v>843</v>
      </c>
      <c r="FD807" s="16" t="s">
        <v>843</v>
      </c>
      <c r="FT807" s="16" t="s">
        <v>865</v>
      </c>
      <c r="HC807" s="16" t="s">
        <v>865</v>
      </c>
      <c r="JA807" s="16" t="s">
        <v>4825</v>
      </c>
      <c r="JB807" s="16" t="s">
        <v>865</v>
      </c>
      <c r="JC807" s="16" t="s">
        <v>865</v>
      </c>
      <c r="JD807" s="16" t="s">
        <v>865</v>
      </c>
      <c r="JE807" s="16" t="s">
        <v>865</v>
      </c>
      <c r="JF807" s="16" t="s">
        <v>865</v>
      </c>
      <c r="JG807" s="16" t="s">
        <v>843</v>
      </c>
      <c r="JH807" s="16" t="s">
        <v>7574</v>
      </c>
      <c r="JJ807" s="16" t="s">
        <v>867</v>
      </c>
      <c r="KF807" s="16" t="s">
        <v>4942</v>
      </c>
      <c r="KI807" s="16" t="s">
        <v>4982</v>
      </c>
      <c r="KK807" s="16" t="s">
        <v>4895</v>
      </c>
      <c r="KM807" s="16" t="s">
        <v>7610</v>
      </c>
      <c r="KO807" s="16" t="s">
        <v>10689</v>
      </c>
      <c r="KP807" s="16" t="s">
        <v>10688</v>
      </c>
      <c r="KQ807" s="16" t="s">
        <v>8694</v>
      </c>
      <c r="KR807" s="16" t="s">
        <v>12486</v>
      </c>
      <c r="KS807" s="16" t="s">
        <v>10690</v>
      </c>
      <c r="KT807" s="16" t="s">
        <v>8696</v>
      </c>
      <c r="KU807" s="16" t="s">
        <v>844</v>
      </c>
      <c r="KV807" s="16" t="s">
        <v>8696</v>
      </c>
      <c r="KW807" s="16" t="s">
        <v>851</v>
      </c>
      <c r="KX807" s="16" t="s">
        <v>487</v>
      </c>
      <c r="KY807" s="16" t="s">
        <v>487</v>
      </c>
      <c r="KZ807" s="16" t="s">
        <v>487</v>
      </c>
      <c r="LC807" s="16" t="s">
        <v>10879</v>
      </c>
      <c r="LF807" s="16" t="s">
        <v>11654</v>
      </c>
      <c r="LI807" s="16" t="s">
        <v>11655</v>
      </c>
      <c r="LJ807" s="16" t="s">
        <v>843</v>
      </c>
      <c r="LK807" s="16" t="s">
        <v>836</v>
      </c>
      <c r="LL807" s="16" t="s">
        <v>8756</v>
      </c>
      <c r="LM807" s="16" t="s">
        <v>8741</v>
      </c>
      <c r="LO807" s="16" t="s">
        <v>843</v>
      </c>
      <c r="LP807" s="16" t="s">
        <v>844</v>
      </c>
      <c r="LQ807" s="16" t="s">
        <v>844</v>
      </c>
      <c r="LR807" s="16" t="s">
        <v>843</v>
      </c>
      <c r="LS807" s="16" t="s">
        <v>844</v>
      </c>
      <c r="LT807" s="16" t="s">
        <v>843</v>
      </c>
      <c r="LU807" s="16" t="s">
        <v>843</v>
      </c>
      <c r="LV807" s="16" t="s">
        <v>843</v>
      </c>
      <c r="LW807" s="16" t="s">
        <v>844</v>
      </c>
      <c r="LX807" s="16" t="s">
        <v>843</v>
      </c>
      <c r="LY807" s="16" t="s">
        <v>843</v>
      </c>
      <c r="LZ807" s="16" t="s">
        <v>843</v>
      </c>
      <c r="MA807" s="16" t="s">
        <v>843</v>
      </c>
      <c r="MB807" s="16" t="s">
        <v>843</v>
      </c>
      <c r="MC807" s="16" t="s">
        <v>843</v>
      </c>
      <c r="ME807" s="16" t="s">
        <v>11656</v>
      </c>
      <c r="MF807" s="16" t="s">
        <v>8847</v>
      </c>
      <c r="MJ807" s="16" t="s">
        <v>1839</v>
      </c>
      <c r="MO807" s="16" t="s">
        <v>1805</v>
      </c>
      <c r="MP807" s="16" t="s">
        <v>1829</v>
      </c>
      <c r="MQ807" s="16" t="s">
        <v>1788</v>
      </c>
      <c r="MR807" s="16" t="s">
        <v>470</v>
      </c>
      <c r="MS807" s="16" t="s">
        <v>12406</v>
      </c>
      <c r="MT807" s="16" t="s">
        <v>9023</v>
      </c>
      <c r="MU807" s="16" t="s">
        <v>817</v>
      </c>
      <c r="NC807" s="16" t="s">
        <v>487</v>
      </c>
      <c r="ND807" s="16" t="s">
        <v>486</v>
      </c>
      <c r="NE807" s="16" t="s">
        <v>486</v>
      </c>
      <c r="NG807" s="16" t="s">
        <v>1372</v>
      </c>
      <c r="NI807" s="16" t="s">
        <v>11658</v>
      </c>
      <c r="NR807" s="16" t="s">
        <v>451</v>
      </c>
      <c r="NS807" s="16" t="s">
        <v>462</v>
      </c>
      <c r="NT807" s="16" t="s">
        <v>478</v>
      </c>
      <c r="NU807" s="16">
        <v>1.1910000000000001</v>
      </c>
      <c r="NV807" s="16" t="s">
        <v>451</v>
      </c>
      <c r="NW807" s="16" t="s">
        <v>1175</v>
      </c>
      <c r="NX807" s="16" t="s">
        <v>1142</v>
      </c>
      <c r="OB807" s="16" t="s">
        <v>836</v>
      </c>
      <c r="OC807" s="16" t="s">
        <v>451</v>
      </c>
    </row>
    <row r="808" spans="1:394" x14ac:dyDescent="0.25">
      <c r="A808" s="16" t="s">
        <v>12487</v>
      </c>
      <c r="B808" s="16" t="s">
        <v>844</v>
      </c>
      <c r="C808" s="16" t="s">
        <v>972</v>
      </c>
      <c r="D808" s="16" t="s">
        <v>844</v>
      </c>
      <c r="E808" s="16" t="s">
        <v>843</v>
      </c>
      <c r="F808" s="16" t="s">
        <v>843</v>
      </c>
      <c r="G808" s="16" t="s">
        <v>843</v>
      </c>
      <c r="H808" s="16" t="s">
        <v>843</v>
      </c>
      <c r="I808" s="16" t="s">
        <v>843</v>
      </c>
      <c r="J808" s="16" t="s">
        <v>843</v>
      </c>
      <c r="K808" s="16" t="s">
        <v>843</v>
      </c>
      <c r="L808" s="16" t="s">
        <v>843</v>
      </c>
      <c r="M808" s="16" t="s">
        <v>843</v>
      </c>
      <c r="N808" s="16" t="s">
        <v>843</v>
      </c>
      <c r="O808" s="16" t="s">
        <v>843</v>
      </c>
      <c r="Q808" s="16" t="s">
        <v>844</v>
      </c>
      <c r="R808" s="16">
        <v>67</v>
      </c>
      <c r="T808" s="16" t="s">
        <v>470</v>
      </c>
      <c r="U808" s="16" t="s">
        <v>844</v>
      </c>
      <c r="V808" s="16" t="s">
        <v>843</v>
      </c>
      <c r="W808" s="16" t="s">
        <v>844</v>
      </c>
      <c r="X808" s="16" t="s">
        <v>843</v>
      </c>
      <c r="Y808" s="16" t="s">
        <v>843</v>
      </c>
      <c r="Z808" s="16" t="s">
        <v>843</v>
      </c>
      <c r="AA808" s="16" t="s">
        <v>843</v>
      </c>
      <c r="AB808" s="16" t="s">
        <v>843</v>
      </c>
      <c r="AC808" s="16" t="s">
        <v>843</v>
      </c>
      <c r="AD808" s="16" t="s">
        <v>867</v>
      </c>
      <c r="AF808" s="16" t="s">
        <v>11673</v>
      </c>
      <c r="AG808" s="16" t="s">
        <v>11652</v>
      </c>
      <c r="AH808" s="16" t="s">
        <v>844</v>
      </c>
      <c r="AI808" s="16" t="s">
        <v>843</v>
      </c>
      <c r="AJ808" s="16" t="s">
        <v>844</v>
      </c>
      <c r="AK808" s="16" t="s">
        <v>843</v>
      </c>
      <c r="AL808" s="16" t="s">
        <v>844</v>
      </c>
      <c r="AM808" s="16" t="s">
        <v>844</v>
      </c>
      <c r="AN808" s="16" t="s">
        <v>843</v>
      </c>
      <c r="AO808" s="16" t="s">
        <v>843</v>
      </c>
      <c r="AP808" s="16" t="s">
        <v>843</v>
      </c>
      <c r="AQ808" s="16" t="s">
        <v>844</v>
      </c>
      <c r="AR808" s="16" t="s">
        <v>11679</v>
      </c>
      <c r="AS808" s="16" t="s">
        <v>844</v>
      </c>
      <c r="AT808" s="16" t="s">
        <v>843</v>
      </c>
      <c r="AU808" s="16" t="s">
        <v>844</v>
      </c>
      <c r="AV808" s="16" t="s">
        <v>843</v>
      </c>
      <c r="AW808" s="16" t="s">
        <v>843</v>
      </c>
      <c r="AX808" s="16" t="s">
        <v>843</v>
      </c>
      <c r="AY808" s="16" t="s">
        <v>843</v>
      </c>
      <c r="AZ808" s="16" t="s">
        <v>4440</v>
      </c>
      <c r="BB808" s="16" t="s">
        <v>4437</v>
      </c>
      <c r="BF808" s="16" t="s">
        <v>844</v>
      </c>
      <c r="BI808" s="16" t="s">
        <v>7785</v>
      </c>
      <c r="BJ808" s="16" t="s">
        <v>843</v>
      </c>
      <c r="BK808" s="16" t="s">
        <v>843</v>
      </c>
      <c r="BL808" s="16" t="s">
        <v>843</v>
      </c>
      <c r="BM808" s="16" t="s">
        <v>843</v>
      </c>
      <c r="BN808" s="16" t="s">
        <v>843</v>
      </c>
      <c r="BO808" s="16" t="s">
        <v>844</v>
      </c>
      <c r="BP808" s="16" t="s">
        <v>843</v>
      </c>
      <c r="BQ808" s="16" t="s">
        <v>843</v>
      </c>
      <c r="DX808" s="16" t="s">
        <v>865</v>
      </c>
      <c r="ES808" s="16" t="s">
        <v>867</v>
      </c>
      <c r="EU808" s="16" t="s">
        <v>7813</v>
      </c>
      <c r="EV808" s="16" t="s">
        <v>865</v>
      </c>
      <c r="FF808" s="16" t="s">
        <v>7836</v>
      </c>
      <c r="HC808" s="16" t="s">
        <v>865</v>
      </c>
      <c r="JA808" s="16" t="s">
        <v>4816</v>
      </c>
      <c r="JB808" s="16" t="s">
        <v>865</v>
      </c>
      <c r="JC808" s="16" t="s">
        <v>865</v>
      </c>
      <c r="JD808" s="16" t="s">
        <v>865</v>
      </c>
      <c r="JE808" s="16" t="s">
        <v>865</v>
      </c>
      <c r="JF808" s="16" t="s">
        <v>865</v>
      </c>
      <c r="JG808" s="16" t="s">
        <v>843</v>
      </c>
      <c r="JH808" s="16" t="s">
        <v>4846</v>
      </c>
      <c r="KF808" s="16" t="s">
        <v>4926</v>
      </c>
      <c r="KI808" s="16" t="s">
        <v>4846</v>
      </c>
      <c r="KO808" s="16" t="s">
        <v>10693</v>
      </c>
      <c r="KP808" s="16" t="s">
        <v>10692</v>
      </c>
      <c r="KQ808" s="16" t="s">
        <v>8694</v>
      </c>
      <c r="KR808" s="16" t="s">
        <v>12488</v>
      </c>
      <c r="KS808" s="16" t="s">
        <v>10694</v>
      </c>
      <c r="KT808" s="16" t="s">
        <v>9148</v>
      </c>
      <c r="KU808" s="16" t="s">
        <v>844</v>
      </c>
      <c r="KV808" s="16" t="s">
        <v>9148</v>
      </c>
      <c r="KW808" s="16" t="s">
        <v>850</v>
      </c>
      <c r="KY808" s="16" t="s">
        <v>486</v>
      </c>
      <c r="LC808" s="16" t="s">
        <v>10879</v>
      </c>
      <c r="LF808" s="16" t="s">
        <v>11654</v>
      </c>
      <c r="LI808" s="16" t="s">
        <v>11655</v>
      </c>
      <c r="LJ808" s="16" t="s">
        <v>843</v>
      </c>
      <c r="LL808" s="16" t="s">
        <v>8711</v>
      </c>
      <c r="LM808" s="16" t="s">
        <v>8741</v>
      </c>
      <c r="LO808" s="16" t="s">
        <v>843</v>
      </c>
      <c r="LP808" s="16" t="s">
        <v>843</v>
      </c>
      <c r="LQ808" s="16" t="s">
        <v>844</v>
      </c>
      <c r="LR808" s="16" t="s">
        <v>843</v>
      </c>
      <c r="LS808" s="16" t="s">
        <v>844</v>
      </c>
      <c r="LT808" s="16" t="s">
        <v>843</v>
      </c>
      <c r="LU808" s="16" t="s">
        <v>844</v>
      </c>
      <c r="LV808" s="16" t="s">
        <v>844</v>
      </c>
      <c r="LW808" s="16" t="s">
        <v>844</v>
      </c>
      <c r="LX808" s="16" t="s">
        <v>843</v>
      </c>
      <c r="LY808" s="16" t="s">
        <v>843</v>
      </c>
      <c r="LZ808" s="16" t="s">
        <v>843</v>
      </c>
      <c r="MA808" s="16" t="s">
        <v>843</v>
      </c>
      <c r="MB808" s="16" t="s">
        <v>843</v>
      </c>
      <c r="MC808" s="16" t="s">
        <v>843</v>
      </c>
      <c r="ME808" s="16" t="s">
        <v>11656</v>
      </c>
      <c r="MF808" s="16" t="s">
        <v>8847</v>
      </c>
      <c r="MO808" s="16" t="s">
        <v>1817</v>
      </c>
      <c r="MP808" s="16" t="s">
        <v>1824</v>
      </c>
      <c r="MR808" s="16" t="s">
        <v>470</v>
      </c>
      <c r="MS808" s="16" t="s">
        <v>12406</v>
      </c>
      <c r="MT808" s="16" t="s">
        <v>9015</v>
      </c>
      <c r="NC808" s="16" t="s">
        <v>487</v>
      </c>
      <c r="NE808" s="16" t="s">
        <v>486</v>
      </c>
      <c r="NG808" s="16" t="s">
        <v>1380</v>
      </c>
      <c r="NI808" s="16" t="s">
        <v>11658</v>
      </c>
      <c r="NR808" s="16" t="s">
        <v>878</v>
      </c>
      <c r="NS808" s="16" t="s">
        <v>462</v>
      </c>
      <c r="NT808" s="16" t="s">
        <v>482</v>
      </c>
      <c r="NU808" s="16">
        <v>0.79400000000000004</v>
      </c>
      <c r="NV808" s="16" t="s">
        <v>457</v>
      </c>
      <c r="NW808" s="16" t="s">
        <v>1177</v>
      </c>
      <c r="NX808" s="16" t="s">
        <v>1142</v>
      </c>
      <c r="OB808" s="16" t="s">
        <v>833</v>
      </c>
      <c r="OC808" s="16" t="s">
        <v>878</v>
      </c>
    </row>
    <row r="809" spans="1:394" x14ac:dyDescent="0.25">
      <c r="A809" s="16" t="s">
        <v>12489</v>
      </c>
      <c r="B809" s="16" t="s">
        <v>844</v>
      </c>
      <c r="C809" s="16" t="s">
        <v>972</v>
      </c>
      <c r="D809" s="16" t="s">
        <v>844</v>
      </c>
      <c r="E809" s="16" t="s">
        <v>843</v>
      </c>
      <c r="F809" s="16" t="s">
        <v>843</v>
      </c>
      <c r="G809" s="16" t="s">
        <v>843</v>
      </c>
      <c r="H809" s="16" t="s">
        <v>843</v>
      </c>
      <c r="I809" s="16" t="s">
        <v>843</v>
      </c>
      <c r="J809" s="16" t="s">
        <v>843</v>
      </c>
      <c r="K809" s="16" t="s">
        <v>843</v>
      </c>
      <c r="L809" s="16" t="s">
        <v>843</v>
      </c>
      <c r="M809" s="16" t="s">
        <v>843</v>
      </c>
      <c r="N809" s="16" t="s">
        <v>843</v>
      </c>
      <c r="O809" s="16" t="s">
        <v>843</v>
      </c>
      <c r="Q809" s="16" t="s">
        <v>844</v>
      </c>
      <c r="R809" s="16">
        <v>25</v>
      </c>
      <c r="T809" s="16" t="s">
        <v>470</v>
      </c>
      <c r="U809" s="16" t="s">
        <v>844</v>
      </c>
      <c r="V809" s="16" t="s">
        <v>843</v>
      </c>
      <c r="W809" s="16" t="s">
        <v>844</v>
      </c>
      <c r="X809" s="16" t="s">
        <v>843</v>
      </c>
      <c r="Y809" s="16" t="s">
        <v>843</v>
      </c>
      <c r="Z809" s="16" t="s">
        <v>843</v>
      </c>
      <c r="AA809" s="16" t="s">
        <v>843</v>
      </c>
      <c r="AB809" s="16" t="s">
        <v>844</v>
      </c>
      <c r="AC809" s="16" t="s">
        <v>843</v>
      </c>
      <c r="AD809" s="16" t="s">
        <v>867</v>
      </c>
      <c r="AF809" s="16" t="s">
        <v>11659</v>
      </c>
      <c r="AG809" s="16" t="s">
        <v>11725</v>
      </c>
      <c r="AH809" s="16" t="s">
        <v>844</v>
      </c>
      <c r="AI809" s="16" t="s">
        <v>844</v>
      </c>
      <c r="AJ809" s="16" t="s">
        <v>843</v>
      </c>
      <c r="AK809" s="16" t="s">
        <v>843</v>
      </c>
      <c r="AL809" s="16" t="s">
        <v>844</v>
      </c>
      <c r="AM809" s="16" t="s">
        <v>844</v>
      </c>
      <c r="AN809" s="16" t="s">
        <v>843</v>
      </c>
      <c r="AO809" s="16" t="s">
        <v>843</v>
      </c>
      <c r="AP809" s="16" t="s">
        <v>843</v>
      </c>
      <c r="AQ809" s="16" t="s">
        <v>844</v>
      </c>
      <c r="AR809" s="16" t="s">
        <v>4433</v>
      </c>
      <c r="AS809" s="16" t="s">
        <v>843</v>
      </c>
      <c r="AT809" s="16" t="s">
        <v>843</v>
      </c>
      <c r="AU809" s="16" t="s">
        <v>843</v>
      </c>
      <c r="AV809" s="16" t="s">
        <v>843</v>
      </c>
      <c r="AW809" s="16" t="s">
        <v>843</v>
      </c>
      <c r="AX809" s="16" t="s">
        <v>843</v>
      </c>
      <c r="AY809" s="16" t="s">
        <v>844</v>
      </c>
      <c r="BF809" s="16" t="s">
        <v>844</v>
      </c>
      <c r="BH809" s="16" t="s">
        <v>7383</v>
      </c>
      <c r="BI809" s="16" t="s">
        <v>7776</v>
      </c>
      <c r="BJ809" s="16" t="s">
        <v>843</v>
      </c>
      <c r="BK809" s="16" t="s">
        <v>843</v>
      </c>
      <c r="BL809" s="16" t="s">
        <v>844</v>
      </c>
      <c r="BM809" s="16" t="s">
        <v>843</v>
      </c>
      <c r="BN809" s="16" t="s">
        <v>843</v>
      </c>
      <c r="BO809" s="16" t="s">
        <v>843</v>
      </c>
      <c r="BP809" s="16" t="s">
        <v>843</v>
      </c>
      <c r="BQ809" s="16" t="s">
        <v>843</v>
      </c>
      <c r="BR809" s="16" t="s">
        <v>7790</v>
      </c>
      <c r="BS809" s="16" t="s">
        <v>844</v>
      </c>
      <c r="BT809" s="16" t="s">
        <v>843</v>
      </c>
      <c r="BU809" s="16" t="s">
        <v>843</v>
      </c>
      <c r="BV809" s="16" t="s">
        <v>843</v>
      </c>
      <c r="BW809" s="16" t="s">
        <v>843</v>
      </c>
      <c r="BX809" s="16" t="s">
        <v>843</v>
      </c>
      <c r="BY809" s="16" t="s">
        <v>843</v>
      </c>
      <c r="BZ809" s="16" t="s">
        <v>843</v>
      </c>
      <c r="CA809" s="16" t="s">
        <v>843</v>
      </c>
      <c r="DX809" s="16" t="s">
        <v>865</v>
      </c>
      <c r="ES809" s="16" t="s">
        <v>865</v>
      </c>
      <c r="EU809" s="16" t="s">
        <v>7810</v>
      </c>
      <c r="EV809" s="16" t="s">
        <v>865</v>
      </c>
      <c r="FT809" s="16" t="s">
        <v>865</v>
      </c>
      <c r="HC809" s="16" t="s">
        <v>865</v>
      </c>
      <c r="JA809" s="16" t="s">
        <v>4822</v>
      </c>
      <c r="JB809" s="16" t="s">
        <v>867</v>
      </c>
      <c r="JC809" s="16" t="s">
        <v>865</v>
      </c>
      <c r="JG809" s="16" t="s">
        <v>1056</v>
      </c>
      <c r="JV809" s="16">
        <v>40</v>
      </c>
      <c r="JW809" s="16" t="s">
        <v>7603</v>
      </c>
      <c r="JY809" s="16">
        <v>15000</v>
      </c>
      <c r="JZ809" s="16" t="s">
        <v>2337</v>
      </c>
      <c r="KA809" s="16" t="s">
        <v>11781</v>
      </c>
      <c r="KB809" s="16" t="s">
        <v>7610</v>
      </c>
      <c r="KD809" s="16" t="s">
        <v>4917</v>
      </c>
      <c r="KE809" s="16" t="s">
        <v>7289</v>
      </c>
      <c r="KF809" s="16" t="s">
        <v>4948</v>
      </c>
      <c r="KH809" s="16" t="s">
        <v>7642</v>
      </c>
      <c r="KI809" s="16" t="s">
        <v>4840</v>
      </c>
      <c r="KO809" s="16" t="s">
        <v>10697</v>
      </c>
      <c r="KP809" s="16" t="s">
        <v>10696</v>
      </c>
      <c r="KQ809" s="16" t="s">
        <v>8694</v>
      </c>
      <c r="KR809" s="16" t="s">
        <v>12490</v>
      </c>
      <c r="KS809" s="16" t="s">
        <v>10698</v>
      </c>
      <c r="KT809" s="16" t="s">
        <v>8696</v>
      </c>
      <c r="KU809" s="16" t="s">
        <v>844</v>
      </c>
      <c r="KV809" s="16" t="s">
        <v>8696</v>
      </c>
      <c r="KW809" s="16" t="s">
        <v>851</v>
      </c>
      <c r="KY809" s="16" t="s">
        <v>486</v>
      </c>
      <c r="LC809" s="16" t="s">
        <v>10879</v>
      </c>
      <c r="LF809" s="16" t="s">
        <v>11654</v>
      </c>
      <c r="LI809" s="16" t="s">
        <v>11655</v>
      </c>
      <c r="LJ809" s="16" t="s">
        <v>831</v>
      </c>
      <c r="LK809" s="16" t="s">
        <v>831</v>
      </c>
      <c r="LL809" s="16" t="s">
        <v>8756</v>
      </c>
      <c r="LM809" s="16" t="s">
        <v>8741</v>
      </c>
      <c r="LO809" s="16" t="s">
        <v>843</v>
      </c>
      <c r="LP809" s="16" t="s">
        <v>844</v>
      </c>
      <c r="LQ809" s="16" t="s">
        <v>844</v>
      </c>
      <c r="LR809" s="16" t="s">
        <v>843</v>
      </c>
      <c r="LS809" s="16" t="s">
        <v>844</v>
      </c>
      <c r="LT809" s="16" t="s">
        <v>843</v>
      </c>
      <c r="LU809" s="16" t="s">
        <v>843</v>
      </c>
      <c r="LV809" s="16" t="s">
        <v>843</v>
      </c>
      <c r="LW809" s="16" t="s">
        <v>843</v>
      </c>
      <c r="LX809" s="16" t="s">
        <v>844</v>
      </c>
      <c r="LY809" s="16" t="s">
        <v>843</v>
      </c>
      <c r="LZ809" s="16" t="s">
        <v>843</v>
      </c>
      <c r="MA809" s="16" t="s">
        <v>843</v>
      </c>
      <c r="MB809" s="16" t="s">
        <v>843</v>
      </c>
      <c r="MC809" s="16" t="s">
        <v>843</v>
      </c>
      <c r="ME809" s="16" t="s">
        <v>11656</v>
      </c>
      <c r="MF809" s="16" t="s">
        <v>8847</v>
      </c>
      <c r="MG809" s="16" t="s">
        <v>1839</v>
      </c>
      <c r="MH809" s="16" t="s">
        <v>11667</v>
      </c>
      <c r="MI809" s="16" t="s">
        <v>11733</v>
      </c>
      <c r="MK809" s="16" t="s">
        <v>9015</v>
      </c>
      <c r="ML809" s="16" t="s">
        <v>530</v>
      </c>
      <c r="MM809" s="16" t="s">
        <v>487</v>
      </c>
      <c r="MN809" s="16" t="s">
        <v>1800</v>
      </c>
      <c r="MO809" s="16" t="s">
        <v>1810</v>
      </c>
      <c r="MP809" s="16" t="s">
        <v>1823</v>
      </c>
      <c r="MR809" s="16" t="s">
        <v>470</v>
      </c>
      <c r="MS809" s="16" t="s">
        <v>12406</v>
      </c>
      <c r="MT809" s="16" t="s">
        <v>9009</v>
      </c>
      <c r="MU809" s="16" t="s">
        <v>817</v>
      </c>
      <c r="NC809" s="16" t="s">
        <v>486</v>
      </c>
      <c r="ND809" s="16" t="s">
        <v>486</v>
      </c>
      <c r="NE809" s="16" t="s">
        <v>486</v>
      </c>
      <c r="NG809" s="16" t="s">
        <v>1378</v>
      </c>
      <c r="NH809" s="16" t="s">
        <v>1913</v>
      </c>
      <c r="NI809" s="16" t="s">
        <v>11658</v>
      </c>
      <c r="NJ809" s="16" t="s">
        <v>11883</v>
      </c>
      <c r="NK809" s="16" t="s">
        <v>11884</v>
      </c>
      <c r="NR809" s="16" t="s">
        <v>445</v>
      </c>
      <c r="NS809" s="16" t="s">
        <v>462</v>
      </c>
      <c r="NT809" s="16" t="s">
        <v>478</v>
      </c>
      <c r="NU809" s="16">
        <v>1.1910000000000001</v>
      </c>
      <c r="NV809" s="16" t="s">
        <v>445</v>
      </c>
      <c r="NW809" s="16" t="s">
        <v>1174</v>
      </c>
      <c r="NX809" s="16" t="s">
        <v>1142</v>
      </c>
      <c r="OB809" s="16" t="s">
        <v>831</v>
      </c>
      <c r="OC809" s="16" t="s">
        <v>445</v>
      </c>
    </row>
    <row r="810" spans="1:394" x14ac:dyDescent="0.25">
      <c r="A810" s="16" t="s">
        <v>12491</v>
      </c>
      <c r="B810" s="16" t="s">
        <v>844</v>
      </c>
      <c r="C810" s="16" t="s">
        <v>972</v>
      </c>
      <c r="D810" s="16" t="s">
        <v>844</v>
      </c>
      <c r="E810" s="16" t="s">
        <v>843</v>
      </c>
      <c r="F810" s="16" t="s">
        <v>843</v>
      </c>
      <c r="G810" s="16" t="s">
        <v>843</v>
      </c>
      <c r="H810" s="16" t="s">
        <v>843</v>
      </c>
      <c r="I810" s="16" t="s">
        <v>843</v>
      </c>
      <c r="J810" s="16" t="s">
        <v>843</v>
      </c>
      <c r="K810" s="16" t="s">
        <v>843</v>
      </c>
      <c r="L810" s="16" t="s">
        <v>843</v>
      </c>
      <c r="M810" s="16" t="s">
        <v>843</v>
      </c>
      <c r="N810" s="16" t="s">
        <v>843</v>
      </c>
      <c r="O810" s="16" t="s">
        <v>843</v>
      </c>
      <c r="Q810" s="16" t="s">
        <v>844</v>
      </c>
      <c r="R810" s="16">
        <v>38</v>
      </c>
      <c r="T810" s="16" t="s">
        <v>470</v>
      </c>
      <c r="U810" s="16" t="s">
        <v>844</v>
      </c>
      <c r="V810" s="16" t="s">
        <v>843</v>
      </c>
      <c r="W810" s="16" t="s">
        <v>844</v>
      </c>
      <c r="X810" s="16" t="s">
        <v>843</v>
      </c>
      <c r="Y810" s="16" t="s">
        <v>843</v>
      </c>
      <c r="Z810" s="16" t="s">
        <v>843</v>
      </c>
      <c r="AA810" s="16" t="s">
        <v>843</v>
      </c>
      <c r="AB810" s="16" t="s">
        <v>844</v>
      </c>
      <c r="AC810" s="16" t="s">
        <v>843</v>
      </c>
      <c r="AD810" s="16" t="s">
        <v>867</v>
      </c>
      <c r="AF810" s="16" t="s">
        <v>11739</v>
      </c>
      <c r="AG810" s="16" t="s">
        <v>11652</v>
      </c>
      <c r="AH810" s="16" t="s">
        <v>844</v>
      </c>
      <c r="AI810" s="16" t="s">
        <v>843</v>
      </c>
      <c r="AJ810" s="16" t="s">
        <v>844</v>
      </c>
      <c r="AK810" s="16" t="s">
        <v>843</v>
      </c>
      <c r="AL810" s="16" t="s">
        <v>844</v>
      </c>
      <c r="AM810" s="16" t="s">
        <v>844</v>
      </c>
      <c r="AN810" s="16" t="s">
        <v>843</v>
      </c>
      <c r="AO810" s="16" t="s">
        <v>843</v>
      </c>
      <c r="AP810" s="16" t="s">
        <v>843</v>
      </c>
      <c r="AQ810" s="16" t="s">
        <v>844</v>
      </c>
      <c r="AR810" s="16" t="s">
        <v>4433</v>
      </c>
      <c r="AS810" s="16" t="s">
        <v>843</v>
      </c>
      <c r="AT810" s="16" t="s">
        <v>843</v>
      </c>
      <c r="AU810" s="16" t="s">
        <v>843</v>
      </c>
      <c r="AV810" s="16" t="s">
        <v>843</v>
      </c>
      <c r="AW810" s="16" t="s">
        <v>843</v>
      </c>
      <c r="AX810" s="16" t="s">
        <v>843</v>
      </c>
      <c r="AY810" s="16" t="s">
        <v>844</v>
      </c>
      <c r="BF810" s="16" t="s">
        <v>844</v>
      </c>
      <c r="BH810" s="16" t="s">
        <v>7380</v>
      </c>
      <c r="BI810" s="16" t="s">
        <v>7785</v>
      </c>
      <c r="BJ810" s="16" t="s">
        <v>843</v>
      </c>
      <c r="BK810" s="16" t="s">
        <v>843</v>
      </c>
      <c r="BL810" s="16" t="s">
        <v>843</v>
      </c>
      <c r="BM810" s="16" t="s">
        <v>843</v>
      </c>
      <c r="BN810" s="16" t="s">
        <v>843</v>
      </c>
      <c r="BO810" s="16" t="s">
        <v>844</v>
      </c>
      <c r="BP810" s="16" t="s">
        <v>843</v>
      </c>
      <c r="BQ810" s="16" t="s">
        <v>843</v>
      </c>
      <c r="DX810" s="16" t="s">
        <v>865</v>
      </c>
      <c r="ES810" s="16" t="s">
        <v>865</v>
      </c>
      <c r="EU810" s="16" t="s">
        <v>7810</v>
      </c>
      <c r="EV810" s="16" t="s">
        <v>865</v>
      </c>
      <c r="FT810" s="16" t="s">
        <v>865</v>
      </c>
      <c r="HC810" s="16" t="s">
        <v>865</v>
      </c>
      <c r="JA810" s="16" t="s">
        <v>4816</v>
      </c>
      <c r="JB810" s="16" t="s">
        <v>867</v>
      </c>
      <c r="JC810" s="16" t="s">
        <v>865</v>
      </c>
      <c r="JG810" s="16" t="s">
        <v>1056</v>
      </c>
      <c r="JV810" s="16">
        <v>40</v>
      </c>
      <c r="JW810" s="16" t="s">
        <v>7603</v>
      </c>
      <c r="JY810" s="16">
        <v>9000</v>
      </c>
      <c r="JZ810" s="16" t="s">
        <v>4883</v>
      </c>
      <c r="KB810" s="16" t="s">
        <v>7616</v>
      </c>
      <c r="KD810" s="16" t="s">
        <v>4920</v>
      </c>
      <c r="KE810" s="16" t="s">
        <v>7277</v>
      </c>
      <c r="KF810" s="16" t="s">
        <v>4932</v>
      </c>
      <c r="KH810" s="16" t="s">
        <v>7642</v>
      </c>
      <c r="KI810" s="16" t="s">
        <v>4982</v>
      </c>
      <c r="KK810" s="16" t="s">
        <v>4910</v>
      </c>
      <c r="KM810" s="16" t="s">
        <v>7616</v>
      </c>
      <c r="KO810" s="16" t="s">
        <v>10701</v>
      </c>
      <c r="KP810" s="16" t="s">
        <v>10700</v>
      </c>
      <c r="KQ810" s="16" t="s">
        <v>8694</v>
      </c>
      <c r="KR810" s="16" t="s">
        <v>12492</v>
      </c>
      <c r="KS810" s="16" t="s">
        <v>10702</v>
      </c>
      <c r="KT810" s="16" t="s">
        <v>8696</v>
      </c>
      <c r="KU810" s="16" t="s">
        <v>844</v>
      </c>
      <c r="KV810" s="16" t="s">
        <v>8696</v>
      </c>
      <c r="KW810" s="16" t="s">
        <v>851</v>
      </c>
      <c r="KY810" s="16" t="s">
        <v>486</v>
      </c>
      <c r="LC810" s="16" t="s">
        <v>10879</v>
      </c>
      <c r="LF810" s="16" t="s">
        <v>11654</v>
      </c>
      <c r="LI810" s="16" t="s">
        <v>11655</v>
      </c>
      <c r="LJ810" s="16" t="s">
        <v>831</v>
      </c>
      <c r="LK810" s="16" t="s">
        <v>831</v>
      </c>
      <c r="LL810" s="16" t="s">
        <v>8756</v>
      </c>
      <c r="LM810" s="16" t="s">
        <v>8741</v>
      </c>
      <c r="LO810" s="16" t="s">
        <v>844</v>
      </c>
      <c r="LP810" s="16" t="s">
        <v>844</v>
      </c>
      <c r="LQ810" s="16" t="s">
        <v>844</v>
      </c>
      <c r="LR810" s="16" t="s">
        <v>844</v>
      </c>
      <c r="LS810" s="16" t="s">
        <v>844</v>
      </c>
      <c r="LT810" s="16" t="s">
        <v>843</v>
      </c>
      <c r="LU810" s="16" t="s">
        <v>843</v>
      </c>
      <c r="LV810" s="16" t="s">
        <v>843</v>
      </c>
      <c r="LW810" s="16" t="s">
        <v>843</v>
      </c>
      <c r="LX810" s="16" t="s">
        <v>844</v>
      </c>
      <c r="LY810" s="16" t="s">
        <v>843</v>
      </c>
      <c r="LZ810" s="16" t="s">
        <v>844</v>
      </c>
      <c r="MA810" s="16" t="s">
        <v>843</v>
      </c>
      <c r="MB810" s="16" t="s">
        <v>843</v>
      </c>
      <c r="MC810" s="16" t="s">
        <v>843</v>
      </c>
      <c r="ME810" s="16" t="s">
        <v>11656</v>
      </c>
      <c r="MF810" s="16" t="s">
        <v>8847</v>
      </c>
      <c r="MG810" s="16" t="s">
        <v>1840</v>
      </c>
      <c r="MH810" s="16" t="s">
        <v>11667</v>
      </c>
      <c r="MI810" s="16" t="s">
        <v>11733</v>
      </c>
      <c r="MJ810" s="16" t="s">
        <v>1840</v>
      </c>
      <c r="MK810" s="16" t="s">
        <v>9015</v>
      </c>
      <c r="ML810" s="16" t="s">
        <v>1790</v>
      </c>
      <c r="MM810" s="16" t="s">
        <v>486</v>
      </c>
      <c r="MN810" s="16" t="s">
        <v>1798</v>
      </c>
      <c r="MO810" s="16" t="s">
        <v>1813</v>
      </c>
      <c r="MP810" s="16" t="s">
        <v>1829</v>
      </c>
      <c r="MQ810" s="16" t="s">
        <v>1787</v>
      </c>
      <c r="MR810" s="16" t="s">
        <v>470</v>
      </c>
      <c r="MS810" s="16" t="s">
        <v>12406</v>
      </c>
      <c r="MT810" s="16" t="s">
        <v>8947</v>
      </c>
      <c r="MU810" s="16" t="s">
        <v>817</v>
      </c>
      <c r="NC810" s="16" t="s">
        <v>486</v>
      </c>
      <c r="ND810" s="16" t="s">
        <v>486</v>
      </c>
      <c r="NE810" s="16" t="s">
        <v>486</v>
      </c>
      <c r="NG810" s="16" t="s">
        <v>1380</v>
      </c>
      <c r="NH810" s="16" t="s">
        <v>1913</v>
      </c>
      <c r="NI810" s="16" t="s">
        <v>11658</v>
      </c>
      <c r="NJ810" s="16" t="s">
        <v>11835</v>
      </c>
      <c r="NK810" s="16" t="s">
        <v>11836</v>
      </c>
      <c r="NR810" s="16" t="s">
        <v>451</v>
      </c>
      <c r="NS810" s="16" t="s">
        <v>462</v>
      </c>
      <c r="NT810" s="16" t="s">
        <v>478</v>
      </c>
      <c r="NU810" s="16">
        <v>1.1910000000000001</v>
      </c>
      <c r="NV810" s="16" t="s">
        <v>451</v>
      </c>
      <c r="NW810" s="16" t="s">
        <v>1175</v>
      </c>
      <c r="NX810" s="16" t="s">
        <v>1142</v>
      </c>
      <c r="OB810" s="16" t="s">
        <v>831</v>
      </c>
      <c r="OC810" s="16" t="s">
        <v>451</v>
      </c>
    </row>
    <row r="811" spans="1:394" x14ac:dyDescent="0.25">
      <c r="A811" s="16" t="s">
        <v>12493</v>
      </c>
      <c r="B811" s="16" t="s">
        <v>1056</v>
      </c>
      <c r="C811" s="16" t="s">
        <v>972</v>
      </c>
      <c r="D811" s="16" t="s">
        <v>844</v>
      </c>
      <c r="E811" s="16" t="s">
        <v>843</v>
      </c>
      <c r="F811" s="16" t="s">
        <v>843</v>
      </c>
      <c r="G811" s="16" t="s">
        <v>843</v>
      </c>
      <c r="H811" s="16" t="s">
        <v>843</v>
      </c>
      <c r="I811" s="16" t="s">
        <v>843</v>
      </c>
      <c r="J811" s="16" t="s">
        <v>843</v>
      </c>
      <c r="K811" s="16" t="s">
        <v>843</v>
      </c>
      <c r="L811" s="16" t="s">
        <v>843</v>
      </c>
      <c r="M811" s="16" t="s">
        <v>843</v>
      </c>
      <c r="N811" s="16" t="s">
        <v>843</v>
      </c>
      <c r="O811" s="16" t="s">
        <v>843</v>
      </c>
      <c r="Q811" s="16" t="s">
        <v>844</v>
      </c>
      <c r="R811" s="16">
        <v>12</v>
      </c>
      <c r="T811" s="16" t="s">
        <v>474</v>
      </c>
      <c r="U811" s="16" t="s">
        <v>843</v>
      </c>
      <c r="V811" s="16" t="s">
        <v>844</v>
      </c>
      <c r="W811" s="16" t="s">
        <v>843</v>
      </c>
      <c r="X811" s="16" t="s">
        <v>843</v>
      </c>
      <c r="Y811" s="16" t="s">
        <v>843</v>
      </c>
      <c r="Z811" s="16" t="s">
        <v>844</v>
      </c>
      <c r="AA811" s="16" t="s">
        <v>843</v>
      </c>
      <c r="AB811" s="16" t="s">
        <v>843</v>
      </c>
      <c r="AC811" s="16" t="s">
        <v>844</v>
      </c>
      <c r="AF811" s="16" t="s">
        <v>11739</v>
      </c>
      <c r="AG811" s="16" t="s">
        <v>11691</v>
      </c>
      <c r="AH811" s="16" t="s">
        <v>844</v>
      </c>
      <c r="AI811" s="16" t="s">
        <v>843</v>
      </c>
      <c r="AJ811" s="16" t="s">
        <v>843</v>
      </c>
      <c r="AK811" s="16" t="s">
        <v>843</v>
      </c>
      <c r="AL811" s="16" t="s">
        <v>844</v>
      </c>
      <c r="AM811" s="16" t="s">
        <v>844</v>
      </c>
      <c r="AN811" s="16" t="s">
        <v>843</v>
      </c>
      <c r="AO811" s="16" t="s">
        <v>843</v>
      </c>
      <c r="AP811" s="16" t="s">
        <v>843</v>
      </c>
      <c r="AQ811" s="16" t="s">
        <v>844</v>
      </c>
      <c r="AR811" s="16" t="s">
        <v>4433</v>
      </c>
      <c r="AS811" s="16" t="s">
        <v>843</v>
      </c>
      <c r="AT811" s="16" t="s">
        <v>843</v>
      </c>
      <c r="AU811" s="16" t="s">
        <v>843</v>
      </c>
      <c r="AV811" s="16" t="s">
        <v>843</v>
      </c>
      <c r="AW811" s="16" t="s">
        <v>843</v>
      </c>
      <c r="AX811" s="16" t="s">
        <v>843</v>
      </c>
      <c r="AY811" s="16" t="s">
        <v>844</v>
      </c>
      <c r="BF811" s="16" t="s">
        <v>844</v>
      </c>
      <c r="BH811" s="16" t="s">
        <v>7383</v>
      </c>
      <c r="BI811" s="16" t="s">
        <v>7776</v>
      </c>
      <c r="BJ811" s="16" t="s">
        <v>843</v>
      </c>
      <c r="BK811" s="16" t="s">
        <v>843</v>
      </c>
      <c r="BL811" s="16" t="s">
        <v>844</v>
      </c>
      <c r="BM811" s="16" t="s">
        <v>843</v>
      </c>
      <c r="BN811" s="16" t="s">
        <v>843</v>
      </c>
      <c r="BO811" s="16" t="s">
        <v>843</v>
      </c>
      <c r="BP811" s="16" t="s">
        <v>843</v>
      </c>
      <c r="BQ811" s="16" t="s">
        <v>843</v>
      </c>
      <c r="BR811" s="16" t="s">
        <v>7793</v>
      </c>
      <c r="BS811" s="16" t="s">
        <v>843</v>
      </c>
      <c r="BT811" s="16" t="s">
        <v>844</v>
      </c>
      <c r="BU811" s="16" t="s">
        <v>843</v>
      </c>
      <c r="BV811" s="16" t="s">
        <v>843</v>
      </c>
      <c r="BW811" s="16" t="s">
        <v>843</v>
      </c>
      <c r="BX811" s="16" t="s">
        <v>843</v>
      </c>
      <c r="BY811" s="16" t="s">
        <v>843</v>
      </c>
      <c r="BZ811" s="16" t="s">
        <v>843</v>
      </c>
      <c r="CA811" s="16" t="s">
        <v>843</v>
      </c>
      <c r="CC811" s="16" t="s">
        <v>867</v>
      </c>
      <c r="CD811" s="16" t="s">
        <v>6840</v>
      </c>
      <c r="CE811" s="16" t="s">
        <v>7537</v>
      </c>
      <c r="DN811" s="16" t="s">
        <v>4411</v>
      </c>
      <c r="DQ811" s="16" t="s">
        <v>7093</v>
      </c>
      <c r="DR811" s="16" t="s">
        <v>865</v>
      </c>
      <c r="DX811" s="16" t="s">
        <v>865</v>
      </c>
      <c r="ES811" s="16" t="s">
        <v>865</v>
      </c>
      <c r="EU811" s="16" t="s">
        <v>7810</v>
      </c>
      <c r="EV811" s="16" t="s">
        <v>865</v>
      </c>
      <c r="HC811" s="16" t="s">
        <v>865</v>
      </c>
      <c r="KO811" s="16" t="s">
        <v>10701</v>
      </c>
      <c r="KP811" s="16" t="s">
        <v>10700</v>
      </c>
      <c r="KQ811" s="16" t="s">
        <v>8694</v>
      </c>
      <c r="KR811" s="16" t="s">
        <v>12494</v>
      </c>
      <c r="KS811" s="16" t="s">
        <v>10702</v>
      </c>
      <c r="KT811" s="16" t="s">
        <v>8696</v>
      </c>
      <c r="KU811" s="16" t="s">
        <v>844</v>
      </c>
      <c r="KV811" s="16" t="s">
        <v>8696</v>
      </c>
      <c r="KW811" s="16" t="s">
        <v>851</v>
      </c>
      <c r="KY811" s="16" t="s">
        <v>486</v>
      </c>
      <c r="LC811" s="16" t="s">
        <v>10879</v>
      </c>
      <c r="LD811" s="16" t="s">
        <v>11692</v>
      </c>
      <c r="LE811" s="16" t="s">
        <v>11693</v>
      </c>
      <c r="LF811" s="16" t="s">
        <v>11654</v>
      </c>
      <c r="LI811" s="16" t="s">
        <v>11655</v>
      </c>
      <c r="LM811" s="16" t="s">
        <v>8741</v>
      </c>
      <c r="LO811" s="16" t="s">
        <v>844</v>
      </c>
      <c r="LP811" s="16" t="s">
        <v>844</v>
      </c>
      <c r="LQ811" s="16" t="s">
        <v>844</v>
      </c>
      <c r="LR811" s="16" t="s">
        <v>844</v>
      </c>
      <c r="LS811" s="16" t="s">
        <v>844</v>
      </c>
      <c r="LT811" s="16" t="s">
        <v>843</v>
      </c>
      <c r="LU811" s="16" t="s">
        <v>843</v>
      </c>
      <c r="LV811" s="16" t="s">
        <v>843</v>
      </c>
      <c r="LW811" s="16" t="s">
        <v>843</v>
      </c>
      <c r="LX811" s="16" t="s">
        <v>844</v>
      </c>
      <c r="LY811" s="16" t="s">
        <v>843</v>
      </c>
      <c r="LZ811" s="16" t="s">
        <v>844</v>
      </c>
      <c r="MA811" s="16" t="s">
        <v>843</v>
      </c>
      <c r="MB811" s="16" t="s">
        <v>843</v>
      </c>
      <c r="MC811" s="16" t="s">
        <v>843</v>
      </c>
      <c r="ME811" s="16" t="s">
        <v>11677</v>
      </c>
      <c r="MF811" s="16" t="s">
        <v>8847</v>
      </c>
      <c r="MR811" s="16" t="s">
        <v>474</v>
      </c>
      <c r="MS811" s="16" t="s">
        <v>12406</v>
      </c>
      <c r="MT811" s="16" t="s">
        <v>8947</v>
      </c>
      <c r="MU811" s="16" t="s">
        <v>817</v>
      </c>
      <c r="MV811" s="16" t="s">
        <v>487</v>
      </c>
      <c r="MW811" s="16" t="s">
        <v>1266</v>
      </c>
      <c r="MX811" s="16" t="s">
        <v>1262</v>
      </c>
      <c r="MY811" s="16" t="s">
        <v>486</v>
      </c>
      <c r="MZ811" s="16" t="s">
        <v>487</v>
      </c>
      <c r="NA811" s="16" t="s">
        <v>486</v>
      </c>
      <c r="NC811" s="16" t="s">
        <v>486</v>
      </c>
      <c r="NE811" s="16" t="s">
        <v>486</v>
      </c>
      <c r="NI811" s="16" t="s">
        <v>11658</v>
      </c>
      <c r="NL811" s="16" t="s">
        <v>844</v>
      </c>
      <c r="NS811" s="16" t="s">
        <v>462</v>
      </c>
      <c r="NT811" s="16" t="s">
        <v>478</v>
      </c>
      <c r="NU811" s="16">
        <v>1.1910000000000001</v>
      </c>
      <c r="NV811" s="16" t="s">
        <v>824</v>
      </c>
      <c r="NW811" s="16" t="s">
        <v>1179</v>
      </c>
      <c r="NX811" s="16" t="s">
        <v>1142</v>
      </c>
      <c r="NY811" s="16" t="s">
        <v>824</v>
      </c>
      <c r="NZ811" s="16" t="s">
        <v>929</v>
      </c>
    </row>
    <row r="812" spans="1:394" x14ac:dyDescent="0.25">
      <c r="A812" s="16" t="s">
        <v>12495</v>
      </c>
      <c r="B812" s="16" t="s">
        <v>844</v>
      </c>
      <c r="C812" s="16" t="s">
        <v>972</v>
      </c>
      <c r="D812" s="16" t="s">
        <v>844</v>
      </c>
      <c r="E812" s="16" t="s">
        <v>843</v>
      </c>
      <c r="F812" s="16" t="s">
        <v>843</v>
      </c>
      <c r="G812" s="16" t="s">
        <v>843</v>
      </c>
      <c r="H812" s="16" t="s">
        <v>843</v>
      </c>
      <c r="I812" s="16" t="s">
        <v>843</v>
      </c>
      <c r="J812" s="16" t="s">
        <v>843</v>
      </c>
      <c r="K812" s="16" t="s">
        <v>843</v>
      </c>
      <c r="L812" s="16" t="s">
        <v>843</v>
      </c>
      <c r="M812" s="16" t="s">
        <v>843</v>
      </c>
      <c r="N812" s="16" t="s">
        <v>843</v>
      </c>
      <c r="O812" s="16" t="s">
        <v>843</v>
      </c>
      <c r="Q812" s="16" t="s">
        <v>844</v>
      </c>
      <c r="R812" s="16">
        <v>25</v>
      </c>
      <c r="T812" s="16" t="s">
        <v>470</v>
      </c>
      <c r="U812" s="16" t="s">
        <v>844</v>
      </c>
      <c r="V812" s="16" t="s">
        <v>843</v>
      </c>
      <c r="W812" s="16" t="s">
        <v>844</v>
      </c>
      <c r="X812" s="16" t="s">
        <v>843</v>
      </c>
      <c r="Y812" s="16" t="s">
        <v>843</v>
      </c>
      <c r="Z812" s="16" t="s">
        <v>843</v>
      </c>
      <c r="AA812" s="16" t="s">
        <v>843</v>
      </c>
      <c r="AB812" s="16" t="s">
        <v>844</v>
      </c>
      <c r="AC812" s="16" t="s">
        <v>843</v>
      </c>
      <c r="AD812" s="16" t="s">
        <v>867</v>
      </c>
      <c r="AF812" s="16" t="s">
        <v>11673</v>
      </c>
      <c r="AG812" s="16" t="s">
        <v>11725</v>
      </c>
      <c r="AH812" s="16" t="s">
        <v>844</v>
      </c>
      <c r="AI812" s="16" t="s">
        <v>844</v>
      </c>
      <c r="AJ812" s="16" t="s">
        <v>843</v>
      </c>
      <c r="AK812" s="16" t="s">
        <v>843</v>
      </c>
      <c r="AL812" s="16" t="s">
        <v>844</v>
      </c>
      <c r="AM812" s="16" t="s">
        <v>844</v>
      </c>
      <c r="AN812" s="16" t="s">
        <v>843</v>
      </c>
      <c r="AO812" s="16" t="s">
        <v>843</v>
      </c>
      <c r="AP812" s="16" t="s">
        <v>843</v>
      </c>
      <c r="AQ812" s="16" t="s">
        <v>844</v>
      </c>
      <c r="AR812" s="16" t="s">
        <v>4433</v>
      </c>
      <c r="AS812" s="16" t="s">
        <v>843</v>
      </c>
      <c r="AT812" s="16" t="s">
        <v>843</v>
      </c>
      <c r="AU812" s="16" t="s">
        <v>843</v>
      </c>
      <c r="AV812" s="16" t="s">
        <v>843</v>
      </c>
      <c r="AW812" s="16" t="s">
        <v>843</v>
      </c>
      <c r="AX812" s="16" t="s">
        <v>843</v>
      </c>
      <c r="AY812" s="16" t="s">
        <v>844</v>
      </c>
      <c r="BF812" s="16" t="s">
        <v>844</v>
      </c>
      <c r="BH812" s="16" t="s">
        <v>7383</v>
      </c>
      <c r="BI812" s="16" t="s">
        <v>7785</v>
      </c>
      <c r="BJ812" s="16" t="s">
        <v>843</v>
      </c>
      <c r="BK812" s="16" t="s">
        <v>843</v>
      </c>
      <c r="BL812" s="16" t="s">
        <v>843</v>
      </c>
      <c r="BM812" s="16" t="s">
        <v>843</v>
      </c>
      <c r="BN812" s="16" t="s">
        <v>843</v>
      </c>
      <c r="BO812" s="16" t="s">
        <v>844</v>
      </c>
      <c r="BP812" s="16" t="s">
        <v>843</v>
      </c>
      <c r="BQ812" s="16" t="s">
        <v>843</v>
      </c>
      <c r="DX812" s="16" t="s">
        <v>865</v>
      </c>
      <c r="ES812" s="16" t="s">
        <v>865</v>
      </c>
      <c r="EU812" s="16" t="s">
        <v>7813</v>
      </c>
      <c r="EV812" s="16" t="s">
        <v>865</v>
      </c>
      <c r="FT812" s="16" t="s">
        <v>865</v>
      </c>
      <c r="HC812" s="16" t="s">
        <v>865</v>
      </c>
      <c r="JA812" s="16" t="s">
        <v>4816</v>
      </c>
      <c r="JB812" s="16" t="s">
        <v>865</v>
      </c>
      <c r="JC812" s="16" t="s">
        <v>865</v>
      </c>
      <c r="JD812" s="16" t="s">
        <v>865</v>
      </c>
      <c r="JE812" s="16" t="s">
        <v>865</v>
      </c>
      <c r="JF812" s="16" t="s">
        <v>865</v>
      </c>
      <c r="JG812" s="16" t="s">
        <v>1056</v>
      </c>
      <c r="JH812" s="16" t="s">
        <v>7577</v>
      </c>
      <c r="JJ812" s="16" t="s">
        <v>865</v>
      </c>
      <c r="KF812" s="16" t="s">
        <v>4972</v>
      </c>
      <c r="KI812" s="16" t="s">
        <v>4843</v>
      </c>
      <c r="KO812" s="16" t="s">
        <v>10705</v>
      </c>
      <c r="KP812" s="16" t="s">
        <v>10704</v>
      </c>
      <c r="KQ812" s="16" t="s">
        <v>8694</v>
      </c>
      <c r="KR812" s="16" t="s">
        <v>12496</v>
      </c>
      <c r="KS812" s="16" t="s">
        <v>10706</v>
      </c>
      <c r="KT812" s="16" t="s">
        <v>9148</v>
      </c>
      <c r="KU812" s="16" t="s">
        <v>844</v>
      </c>
      <c r="KV812" s="16" t="s">
        <v>9148</v>
      </c>
      <c r="KW812" s="16" t="s">
        <v>851</v>
      </c>
      <c r="KY812" s="16" t="s">
        <v>486</v>
      </c>
      <c r="LC812" s="16" t="s">
        <v>10879</v>
      </c>
      <c r="LF812" s="16" t="s">
        <v>11654</v>
      </c>
      <c r="LI812" s="16" t="s">
        <v>11655</v>
      </c>
      <c r="LJ812" s="16" t="s">
        <v>843</v>
      </c>
      <c r="LL812" s="16" t="s">
        <v>8711</v>
      </c>
      <c r="LM812" s="16" t="s">
        <v>8741</v>
      </c>
      <c r="LO812" s="16" t="s">
        <v>844</v>
      </c>
      <c r="LP812" s="16" t="s">
        <v>844</v>
      </c>
      <c r="LQ812" s="16" t="s">
        <v>844</v>
      </c>
      <c r="LR812" s="16" t="s">
        <v>844</v>
      </c>
      <c r="LS812" s="16" t="s">
        <v>844</v>
      </c>
      <c r="LT812" s="16" t="s">
        <v>843</v>
      </c>
      <c r="LU812" s="16" t="s">
        <v>843</v>
      </c>
      <c r="LV812" s="16" t="s">
        <v>843</v>
      </c>
      <c r="LW812" s="16" t="s">
        <v>843</v>
      </c>
      <c r="LX812" s="16" t="s">
        <v>843</v>
      </c>
      <c r="LY812" s="16" t="s">
        <v>843</v>
      </c>
      <c r="LZ812" s="16" t="s">
        <v>843</v>
      </c>
      <c r="MA812" s="16" t="s">
        <v>843</v>
      </c>
      <c r="MB812" s="16" t="s">
        <v>843</v>
      </c>
      <c r="MC812" s="16" t="s">
        <v>844</v>
      </c>
      <c r="ME812" s="16" t="s">
        <v>11656</v>
      </c>
      <c r="MF812" s="16" t="s">
        <v>8847</v>
      </c>
      <c r="MO812" s="16" t="s">
        <v>1815</v>
      </c>
      <c r="MP812" s="16" t="s">
        <v>13846</v>
      </c>
      <c r="MR812" s="16" t="s">
        <v>470</v>
      </c>
      <c r="MS812" s="16" t="s">
        <v>12497</v>
      </c>
      <c r="MT812" s="16" t="s">
        <v>9015</v>
      </c>
      <c r="MU812" s="16" t="s">
        <v>817</v>
      </c>
      <c r="NC812" s="16" t="s">
        <v>486</v>
      </c>
      <c r="ND812" s="16" t="s">
        <v>486</v>
      </c>
      <c r="NE812" s="16" t="s">
        <v>486</v>
      </c>
      <c r="NG812" s="16" t="s">
        <v>1380</v>
      </c>
      <c r="NI812" s="16" t="s">
        <v>11658</v>
      </c>
      <c r="NR812" s="16" t="s">
        <v>445</v>
      </c>
      <c r="NS812" s="16" t="s">
        <v>462</v>
      </c>
      <c r="NT812" s="16" t="s">
        <v>482</v>
      </c>
      <c r="NU812" s="16">
        <v>0.79400000000000004</v>
      </c>
      <c r="NV812" s="16" t="s">
        <v>445</v>
      </c>
      <c r="NW812" s="16" t="s">
        <v>1174</v>
      </c>
      <c r="NX812" s="16" t="s">
        <v>1142</v>
      </c>
      <c r="OB812" s="16" t="s">
        <v>833</v>
      </c>
      <c r="OC812" s="16" t="s">
        <v>445</v>
      </c>
    </row>
    <row r="813" spans="1:394" x14ac:dyDescent="0.25">
      <c r="A813" s="16" t="s">
        <v>12498</v>
      </c>
      <c r="B813" s="16" t="s">
        <v>1056</v>
      </c>
      <c r="C813" s="16" t="s">
        <v>972</v>
      </c>
      <c r="D813" s="16" t="s">
        <v>844</v>
      </c>
      <c r="E813" s="16" t="s">
        <v>843</v>
      </c>
      <c r="F813" s="16" t="s">
        <v>843</v>
      </c>
      <c r="G813" s="16" t="s">
        <v>843</v>
      </c>
      <c r="H813" s="16" t="s">
        <v>843</v>
      </c>
      <c r="I813" s="16" t="s">
        <v>843</v>
      </c>
      <c r="J813" s="16" t="s">
        <v>843</v>
      </c>
      <c r="K813" s="16" t="s">
        <v>843</v>
      </c>
      <c r="L813" s="16" t="s">
        <v>843</v>
      </c>
      <c r="M813" s="16" t="s">
        <v>843</v>
      </c>
      <c r="N813" s="16" t="s">
        <v>843</v>
      </c>
      <c r="O813" s="16" t="s">
        <v>843</v>
      </c>
      <c r="Q813" s="16" t="s">
        <v>844</v>
      </c>
      <c r="R813" s="16">
        <v>6</v>
      </c>
      <c r="T813" s="16" t="s">
        <v>474</v>
      </c>
      <c r="U813" s="16" t="s">
        <v>843</v>
      </c>
      <c r="V813" s="16" t="s">
        <v>844</v>
      </c>
      <c r="W813" s="16" t="s">
        <v>843</v>
      </c>
      <c r="X813" s="16" t="s">
        <v>843</v>
      </c>
      <c r="Y813" s="16" t="s">
        <v>843</v>
      </c>
      <c r="Z813" s="16" t="s">
        <v>844</v>
      </c>
      <c r="AA813" s="16" t="s">
        <v>843</v>
      </c>
      <c r="AB813" s="16" t="s">
        <v>843</v>
      </c>
      <c r="AC813" s="16" t="s">
        <v>844</v>
      </c>
      <c r="AF813" s="16" t="s">
        <v>11673</v>
      </c>
      <c r="AG813" s="16" t="s">
        <v>11725</v>
      </c>
      <c r="AH813" s="16" t="s">
        <v>844</v>
      </c>
      <c r="AI813" s="16" t="s">
        <v>844</v>
      </c>
      <c r="AJ813" s="16" t="s">
        <v>843</v>
      </c>
      <c r="AK813" s="16" t="s">
        <v>843</v>
      </c>
      <c r="AL813" s="16" t="s">
        <v>844</v>
      </c>
      <c r="AM813" s="16" t="s">
        <v>844</v>
      </c>
      <c r="AN813" s="16" t="s">
        <v>843</v>
      </c>
      <c r="AO813" s="16" t="s">
        <v>843</v>
      </c>
      <c r="AP813" s="16" t="s">
        <v>843</v>
      </c>
      <c r="AQ813" s="16" t="s">
        <v>844</v>
      </c>
      <c r="AR813" s="16" t="s">
        <v>4433</v>
      </c>
      <c r="AS813" s="16" t="s">
        <v>843</v>
      </c>
      <c r="AT813" s="16" t="s">
        <v>843</v>
      </c>
      <c r="AU813" s="16" t="s">
        <v>843</v>
      </c>
      <c r="AV813" s="16" t="s">
        <v>843</v>
      </c>
      <c r="AW813" s="16" t="s">
        <v>843</v>
      </c>
      <c r="AX813" s="16" t="s">
        <v>843</v>
      </c>
      <c r="AY813" s="16" t="s">
        <v>844</v>
      </c>
      <c r="BF813" s="16" t="s">
        <v>844</v>
      </c>
      <c r="BI813" s="16" t="s">
        <v>7785</v>
      </c>
      <c r="BJ813" s="16" t="s">
        <v>843</v>
      </c>
      <c r="BK813" s="16" t="s">
        <v>843</v>
      </c>
      <c r="BL813" s="16" t="s">
        <v>843</v>
      </c>
      <c r="BM813" s="16" t="s">
        <v>843</v>
      </c>
      <c r="BN813" s="16" t="s">
        <v>843</v>
      </c>
      <c r="BO813" s="16" t="s">
        <v>844</v>
      </c>
      <c r="BP813" s="16" t="s">
        <v>843</v>
      </c>
      <c r="BQ813" s="16" t="s">
        <v>843</v>
      </c>
      <c r="CC813" s="16" t="s">
        <v>865</v>
      </c>
      <c r="CF813" s="16" t="s">
        <v>7209</v>
      </c>
      <c r="CG813" s="16" t="s">
        <v>843</v>
      </c>
      <c r="CH813" s="16" t="s">
        <v>843</v>
      </c>
      <c r="CI813" s="16" t="s">
        <v>843</v>
      </c>
      <c r="CJ813" s="16" t="s">
        <v>843</v>
      </c>
      <c r="CK813" s="16" t="s">
        <v>843</v>
      </c>
      <c r="CL813" s="16" t="s">
        <v>843</v>
      </c>
      <c r="CM813" s="16" t="s">
        <v>843</v>
      </c>
      <c r="CN813" s="16" t="s">
        <v>843</v>
      </c>
      <c r="CO813" s="16" t="s">
        <v>843</v>
      </c>
      <c r="CP813" s="16" t="s">
        <v>843</v>
      </c>
      <c r="CQ813" s="16" t="s">
        <v>843</v>
      </c>
      <c r="CR813" s="16" t="s">
        <v>843</v>
      </c>
      <c r="CS813" s="16" t="s">
        <v>843</v>
      </c>
      <c r="CT813" s="16" t="s">
        <v>843</v>
      </c>
      <c r="CU813" s="16" t="s">
        <v>843</v>
      </c>
      <c r="CV813" s="16" t="s">
        <v>843</v>
      </c>
      <c r="CW813" s="16" t="s">
        <v>843</v>
      </c>
      <c r="CX813" s="16" t="s">
        <v>843</v>
      </c>
      <c r="CY813" s="16" t="s">
        <v>843</v>
      </c>
      <c r="CZ813" s="16" t="s">
        <v>843</v>
      </c>
      <c r="DA813" s="16" t="s">
        <v>843</v>
      </c>
      <c r="DB813" s="16" t="s">
        <v>843</v>
      </c>
      <c r="DC813" s="16" t="s">
        <v>843</v>
      </c>
      <c r="DD813" s="16" t="s">
        <v>843</v>
      </c>
      <c r="DE813" s="16" t="s">
        <v>843</v>
      </c>
      <c r="DF813" s="16" t="s">
        <v>843</v>
      </c>
      <c r="DG813" s="16" t="s">
        <v>843</v>
      </c>
      <c r="DH813" s="16" t="s">
        <v>844</v>
      </c>
      <c r="DI813" s="16" t="s">
        <v>843</v>
      </c>
      <c r="DJ813" s="16" t="s">
        <v>843</v>
      </c>
      <c r="DK813" s="16" t="s">
        <v>843</v>
      </c>
      <c r="DL813" s="16" t="s">
        <v>843</v>
      </c>
      <c r="DQ813" s="16" t="s">
        <v>7093</v>
      </c>
      <c r="DR813" s="16" t="s">
        <v>865</v>
      </c>
      <c r="DX813" s="16" t="s">
        <v>865</v>
      </c>
      <c r="ES813" s="16" t="s">
        <v>865</v>
      </c>
      <c r="EU813" s="16" t="s">
        <v>7810</v>
      </c>
      <c r="EV813" s="16" t="s">
        <v>865</v>
      </c>
      <c r="HC813" s="16" t="s">
        <v>865</v>
      </c>
      <c r="KO813" s="16" t="s">
        <v>10705</v>
      </c>
      <c r="KP813" s="16" t="s">
        <v>10704</v>
      </c>
      <c r="KQ813" s="16" t="s">
        <v>8694</v>
      </c>
      <c r="KR813" s="16" t="s">
        <v>12499</v>
      </c>
      <c r="KS813" s="16" t="s">
        <v>10706</v>
      </c>
      <c r="KT813" s="16" t="s">
        <v>9148</v>
      </c>
      <c r="KU813" s="16" t="s">
        <v>844</v>
      </c>
      <c r="KV813" s="16" t="s">
        <v>9148</v>
      </c>
      <c r="KW813" s="16" t="s">
        <v>851</v>
      </c>
      <c r="KY813" s="16" t="s">
        <v>486</v>
      </c>
      <c r="LA813" s="16" t="s">
        <v>11697</v>
      </c>
      <c r="LB813" s="16" t="s">
        <v>11653</v>
      </c>
      <c r="LC813" s="16" t="s">
        <v>10879</v>
      </c>
      <c r="LD813" s="16" t="s">
        <v>11698</v>
      </c>
      <c r="LF813" s="16" t="s">
        <v>11654</v>
      </c>
      <c r="LI813" s="16" t="s">
        <v>11655</v>
      </c>
      <c r="LM813" s="16" t="s">
        <v>8741</v>
      </c>
      <c r="LO813" s="16" t="s">
        <v>844</v>
      </c>
      <c r="LP813" s="16" t="s">
        <v>844</v>
      </c>
      <c r="LQ813" s="16" t="s">
        <v>844</v>
      </c>
      <c r="LR813" s="16" t="s">
        <v>844</v>
      </c>
      <c r="LS813" s="16" t="s">
        <v>844</v>
      </c>
      <c r="LT813" s="16" t="s">
        <v>843</v>
      </c>
      <c r="LU813" s="16" t="s">
        <v>843</v>
      </c>
      <c r="LV813" s="16" t="s">
        <v>843</v>
      </c>
      <c r="LW813" s="16" t="s">
        <v>843</v>
      </c>
      <c r="LX813" s="16" t="s">
        <v>843</v>
      </c>
      <c r="LY813" s="16" t="s">
        <v>843</v>
      </c>
      <c r="LZ813" s="16" t="s">
        <v>843</v>
      </c>
      <c r="MA813" s="16" t="s">
        <v>843</v>
      </c>
      <c r="MB813" s="16" t="s">
        <v>843</v>
      </c>
      <c r="MC813" s="16" t="s">
        <v>844</v>
      </c>
      <c r="MD813" s="16" t="s">
        <v>11699</v>
      </c>
      <c r="ME813" s="16" t="s">
        <v>11677</v>
      </c>
      <c r="MF813" s="16" t="s">
        <v>8847</v>
      </c>
      <c r="MR813" s="16" t="s">
        <v>474</v>
      </c>
      <c r="MS813" s="16" t="s">
        <v>12497</v>
      </c>
      <c r="MT813" s="16" t="s">
        <v>9015</v>
      </c>
      <c r="MV813" s="16" t="s">
        <v>486</v>
      </c>
      <c r="MZ813" s="16" t="s">
        <v>487</v>
      </c>
      <c r="NA813" s="16" t="s">
        <v>486</v>
      </c>
      <c r="NC813" s="16" t="s">
        <v>486</v>
      </c>
      <c r="NE813" s="16" t="s">
        <v>486</v>
      </c>
      <c r="NI813" s="16" t="s">
        <v>11658</v>
      </c>
      <c r="NL813" s="16" t="s">
        <v>843</v>
      </c>
      <c r="NS813" s="16" t="s">
        <v>462</v>
      </c>
      <c r="NT813" s="16" t="s">
        <v>482</v>
      </c>
      <c r="NU813" s="16">
        <v>0.79400000000000004</v>
      </c>
      <c r="NV813" s="16" t="s">
        <v>860</v>
      </c>
      <c r="NW813" s="16" t="s">
        <v>1182</v>
      </c>
      <c r="NX813" s="16" t="s">
        <v>1142</v>
      </c>
      <c r="NY813" s="16" t="s">
        <v>1122</v>
      </c>
      <c r="NZ813" s="16" t="s">
        <v>936</v>
      </c>
    </row>
    <row r="814" spans="1:394" x14ac:dyDescent="0.25">
      <c r="A814" s="16" t="s">
        <v>12500</v>
      </c>
      <c r="B814" s="16" t="s">
        <v>844</v>
      </c>
      <c r="C814" s="16" t="s">
        <v>972</v>
      </c>
      <c r="D814" s="16" t="s">
        <v>844</v>
      </c>
      <c r="E814" s="16" t="s">
        <v>843</v>
      </c>
      <c r="F814" s="16" t="s">
        <v>843</v>
      </c>
      <c r="G814" s="16" t="s">
        <v>843</v>
      </c>
      <c r="H814" s="16" t="s">
        <v>843</v>
      </c>
      <c r="I814" s="16" t="s">
        <v>843</v>
      </c>
      <c r="J814" s="16" t="s">
        <v>843</v>
      </c>
      <c r="K814" s="16" t="s">
        <v>843</v>
      </c>
      <c r="L814" s="16" t="s">
        <v>843</v>
      </c>
      <c r="M814" s="16" t="s">
        <v>843</v>
      </c>
      <c r="N814" s="16" t="s">
        <v>843</v>
      </c>
      <c r="O814" s="16" t="s">
        <v>843</v>
      </c>
      <c r="Q814" s="16" t="s">
        <v>844</v>
      </c>
      <c r="R814" s="16">
        <v>50</v>
      </c>
      <c r="T814" s="16" t="s">
        <v>470</v>
      </c>
      <c r="U814" s="16" t="s">
        <v>844</v>
      </c>
      <c r="V814" s="16" t="s">
        <v>843</v>
      </c>
      <c r="W814" s="16" t="s">
        <v>844</v>
      </c>
      <c r="X814" s="16" t="s">
        <v>843</v>
      </c>
      <c r="Y814" s="16" t="s">
        <v>843</v>
      </c>
      <c r="Z814" s="16" t="s">
        <v>843</v>
      </c>
      <c r="AA814" s="16" t="s">
        <v>843</v>
      </c>
      <c r="AB814" s="16" t="s">
        <v>844</v>
      </c>
      <c r="AC814" s="16" t="s">
        <v>843</v>
      </c>
      <c r="AD814" s="16" t="s">
        <v>867</v>
      </c>
      <c r="AF814" s="16" t="s">
        <v>11687</v>
      </c>
      <c r="AG814" s="16" t="s">
        <v>11725</v>
      </c>
      <c r="AH814" s="16" t="s">
        <v>844</v>
      </c>
      <c r="AI814" s="16" t="s">
        <v>844</v>
      </c>
      <c r="AJ814" s="16" t="s">
        <v>843</v>
      </c>
      <c r="AK814" s="16" t="s">
        <v>843</v>
      </c>
      <c r="AL814" s="16" t="s">
        <v>844</v>
      </c>
      <c r="AM814" s="16" t="s">
        <v>844</v>
      </c>
      <c r="AN814" s="16" t="s">
        <v>843</v>
      </c>
      <c r="AO814" s="16" t="s">
        <v>843</v>
      </c>
      <c r="AP814" s="16" t="s">
        <v>843</v>
      </c>
      <c r="AQ814" s="16" t="s">
        <v>844</v>
      </c>
      <c r="AR814" s="16" t="s">
        <v>4433</v>
      </c>
      <c r="AS814" s="16" t="s">
        <v>843</v>
      </c>
      <c r="AT814" s="16" t="s">
        <v>843</v>
      </c>
      <c r="AU814" s="16" t="s">
        <v>843</v>
      </c>
      <c r="AV814" s="16" t="s">
        <v>843</v>
      </c>
      <c r="AW814" s="16" t="s">
        <v>843</v>
      </c>
      <c r="AX814" s="16" t="s">
        <v>843</v>
      </c>
      <c r="AY814" s="16" t="s">
        <v>844</v>
      </c>
      <c r="BF814" s="16" t="s">
        <v>844</v>
      </c>
      <c r="BH814" s="16" t="s">
        <v>7386</v>
      </c>
      <c r="BI814" s="16" t="s">
        <v>7785</v>
      </c>
      <c r="BJ814" s="16" t="s">
        <v>843</v>
      </c>
      <c r="BK814" s="16" t="s">
        <v>843</v>
      </c>
      <c r="BL814" s="16" t="s">
        <v>843</v>
      </c>
      <c r="BM814" s="16" t="s">
        <v>843</v>
      </c>
      <c r="BN814" s="16" t="s">
        <v>843</v>
      </c>
      <c r="BO814" s="16" t="s">
        <v>844</v>
      </c>
      <c r="BP814" s="16" t="s">
        <v>843</v>
      </c>
      <c r="BQ814" s="16" t="s">
        <v>843</v>
      </c>
      <c r="DX814" s="16" t="s">
        <v>867</v>
      </c>
      <c r="DY814" s="16" t="s">
        <v>867</v>
      </c>
      <c r="ES814" s="16" t="s">
        <v>867</v>
      </c>
      <c r="EU814" s="16" t="s">
        <v>7813</v>
      </c>
      <c r="EV814" s="16" t="s">
        <v>865</v>
      </c>
      <c r="FT814" s="16" t="s">
        <v>865</v>
      </c>
      <c r="HC814" s="16" t="s">
        <v>865</v>
      </c>
      <c r="JA814" s="16" t="s">
        <v>4816</v>
      </c>
      <c r="JB814" s="16" t="s">
        <v>865</v>
      </c>
      <c r="JC814" s="16" t="s">
        <v>865</v>
      </c>
      <c r="JD814" s="16" t="s">
        <v>865</v>
      </c>
      <c r="JE814" s="16" t="s">
        <v>865</v>
      </c>
      <c r="JF814" s="16" t="s">
        <v>865</v>
      </c>
      <c r="JG814" s="16" t="s">
        <v>843</v>
      </c>
      <c r="JH814" s="16" t="s">
        <v>5638</v>
      </c>
      <c r="JJ814" s="16" t="s">
        <v>865</v>
      </c>
      <c r="KF814" s="16" t="s">
        <v>4926</v>
      </c>
      <c r="KI814" s="16" t="s">
        <v>4849</v>
      </c>
      <c r="KO814" s="16" t="s">
        <v>10710</v>
      </c>
      <c r="KP814" s="16" t="s">
        <v>10709</v>
      </c>
      <c r="KQ814" s="16" t="s">
        <v>8694</v>
      </c>
      <c r="KR814" s="16" t="s">
        <v>12501</v>
      </c>
      <c r="KS814" s="16" t="s">
        <v>10711</v>
      </c>
      <c r="KT814" s="16" t="s">
        <v>9148</v>
      </c>
      <c r="KU814" s="16" t="s">
        <v>844</v>
      </c>
      <c r="KV814" s="16" t="s">
        <v>9148</v>
      </c>
      <c r="KW814" s="16" t="s">
        <v>851</v>
      </c>
      <c r="KX814" s="16" t="s">
        <v>487</v>
      </c>
      <c r="KY814" s="16" t="s">
        <v>487</v>
      </c>
      <c r="KZ814" s="16" t="s">
        <v>487</v>
      </c>
      <c r="LC814" s="16" t="s">
        <v>10879</v>
      </c>
      <c r="LF814" s="16" t="s">
        <v>11654</v>
      </c>
      <c r="LI814" s="16" t="s">
        <v>11655</v>
      </c>
      <c r="LJ814" s="16" t="s">
        <v>843</v>
      </c>
      <c r="LL814" s="16" t="s">
        <v>8711</v>
      </c>
      <c r="LM814" s="16" t="s">
        <v>8741</v>
      </c>
      <c r="LO814" s="16" t="s">
        <v>844</v>
      </c>
      <c r="LP814" s="16" t="s">
        <v>844</v>
      </c>
      <c r="LQ814" s="16" t="s">
        <v>844</v>
      </c>
      <c r="LR814" s="16" t="s">
        <v>844</v>
      </c>
      <c r="LS814" s="16" t="s">
        <v>844</v>
      </c>
      <c r="LT814" s="16" t="s">
        <v>843</v>
      </c>
      <c r="LU814" s="16" t="s">
        <v>843</v>
      </c>
      <c r="LV814" s="16" t="s">
        <v>843</v>
      </c>
      <c r="LW814" s="16" t="s">
        <v>844</v>
      </c>
      <c r="LX814" s="16" t="s">
        <v>843</v>
      </c>
      <c r="LY814" s="16" t="s">
        <v>843</v>
      </c>
      <c r="LZ814" s="16" t="s">
        <v>844</v>
      </c>
      <c r="MA814" s="16" t="s">
        <v>843</v>
      </c>
      <c r="MB814" s="16" t="s">
        <v>843</v>
      </c>
      <c r="MC814" s="16" t="s">
        <v>843</v>
      </c>
      <c r="ME814" s="16" t="s">
        <v>11656</v>
      </c>
      <c r="MF814" s="16" t="s">
        <v>8847</v>
      </c>
      <c r="MO814" s="16" t="s">
        <v>1817</v>
      </c>
      <c r="MP814" s="16" t="s">
        <v>13845</v>
      </c>
      <c r="MR814" s="16" t="s">
        <v>470</v>
      </c>
      <c r="MS814" s="16" t="s">
        <v>12497</v>
      </c>
      <c r="MT814" s="16" t="s">
        <v>9023</v>
      </c>
      <c r="MU814" s="16" t="s">
        <v>816</v>
      </c>
      <c r="NC814" s="16" t="s">
        <v>487</v>
      </c>
      <c r="ND814" s="16" t="s">
        <v>486</v>
      </c>
      <c r="NE814" s="16" t="s">
        <v>486</v>
      </c>
      <c r="NG814" s="16" t="s">
        <v>1380</v>
      </c>
      <c r="NI814" s="16" t="s">
        <v>11658</v>
      </c>
      <c r="NR814" s="16" t="s">
        <v>451</v>
      </c>
      <c r="NS814" s="16" t="s">
        <v>462</v>
      </c>
      <c r="NT814" s="16" t="s">
        <v>482</v>
      </c>
      <c r="NU814" s="16">
        <v>0.79400000000000004</v>
      </c>
      <c r="NV814" s="16" t="s">
        <v>451</v>
      </c>
      <c r="NW814" s="16" t="s">
        <v>1175</v>
      </c>
      <c r="NX814" s="16" t="s">
        <v>1142</v>
      </c>
      <c r="OB814" s="16" t="s">
        <v>833</v>
      </c>
      <c r="OC814" s="16" t="s">
        <v>451</v>
      </c>
    </row>
    <row r="815" spans="1:394" x14ac:dyDescent="0.25">
      <c r="A815" s="16" t="s">
        <v>12502</v>
      </c>
      <c r="B815" s="16" t="s">
        <v>1056</v>
      </c>
      <c r="C815" s="16" t="s">
        <v>972</v>
      </c>
      <c r="D815" s="16" t="s">
        <v>844</v>
      </c>
      <c r="E815" s="16" t="s">
        <v>843</v>
      </c>
      <c r="F815" s="16" t="s">
        <v>843</v>
      </c>
      <c r="G815" s="16" t="s">
        <v>843</v>
      </c>
      <c r="H815" s="16" t="s">
        <v>843</v>
      </c>
      <c r="I815" s="16" t="s">
        <v>843</v>
      </c>
      <c r="J815" s="16" t="s">
        <v>843</v>
      </c>
      <c r="K815" s="16" t="s">
        <v>843</v>
      </c>
      <c r="L815" s="16" t="s">
        <v>843</v>
      </c>
      <c r="M815" s="16" t="s">
        <v>843</v>
      </c>
      <c r="N815" s="16" t="s">
        <v>843</v>
      </c>
      <c r="O815" s="16" t="s">
        <v>843</v>
      </c>
      <c r="Q815" s="16" t="s">
        <v>844</v>
      </c>
      <c r="R815" s="16">
        <v>17</v>
      </c>
      <c r="T815" s="16" t="s">
        <v>474</v>
      </c>
      <c r="U815" s="16" t="s">
        <v>843</v>
      </c>
      <c r="V815" s="16" t="s">
        <v>844</v>
      </c>
      <c r="W815" s="16" t="s">
        <v>843</v>
      </c>
      <c r="X815" s="16" t="s">
        <v>843</v>
      </c>
      <c r="Y815" s="16" t="s">
        <v>843</v>
      </c>
      <c r="Z815" s="16" t="s">
        <v>844</v>
      </c>
      <c r="AA815" s="16" t="s">
        <v>843</v>
      </c>
      <c r="AB815" s="16" t="s">
        <v>843</v>
      </c>
      <c r="AC815" s="16" t="s">
        <v>844</v>
      </c>
      <c r="AD815" s="16" t="s">
        <v>867</v>
      </c>
      <c r="AF815" s="16" t="s">
        <v>11687</v>
      </c>
      <c r="AG815" s="16" t="s">
        <v>11725</v>
      </c>
      <c r="AH815" s="16" t="s">
        <v>844</v>
      </c>
      <c r="AI815" s="16" t="s">
        <v>844</v>
      </c>
      <c r="AJ815" s="16" t="s">
        <v>843</v>
      </c>
      <c r="AK815" s="16" t="s">
        <v>843</v>
      </c>
      <c r="AL815" s="16" t="s">
        <v>844</v>
      </c>
      <c r="AM815" s="16" t="s">
        <v>844</v>
      </c>
      <c r="AN815" s="16" t="s">
        <v>843</v>
      </c>
      <c r="AO815" s="16" t="s">
        <v>843</v>
      </c>
      <c r="AP815" s="16" t="s">
        <v>843</v>
      </c>
      <c r="AQ815" s="16" t="s">
        <v>844</v>
      </c>
      <c r="AR815" s="16" t="s">
        <v>4433</v>
      </c>
      <c r="AS815" s="16" t="s">
        <v>843</v>
      </c>
      <c r="AT815" s="16" t="s">
        <v>843</v>
      </c>
      <c r="AU815" s="16" t="s">
        <v>843</v>
      </c>
      <c r="AV815" s="16" t="s">
        <v>843</v>
      </c>
      <c r="AW815" s="16" t="s">
        <v>843</v>
      </c>
      <c r="AX815" s="16" t="s">
        <v>843</v>
      </c>
      <c r="AY815" s="16" t="s">
        <v>844</v>
      </c>
      <c r="BF815" s="16" t="s">
        <v>844</v>
      </c>
      <c r="BH815" s="16" t="s">
        <v>7386</v>
      </c>
      <c r="BI815" s="16" t="s">
        <v>7785</v>
      </c>
      <c r="BJ815" s="16" t="s">
        <v>843</v>
      </c>
      <c r="BK815" s="16" t="s">
        <v>843</v>
      </c>
      <c r="BL815" s="16" t="s">
        <v>843</v>
      </c>
      <c r="BM815" s="16" t="s">
        <v>843</v>
      </c>
      <c r="BN815" s="16" t="s">
        <v>843</v>
      </c>
      <c r="BO815" s="16" t="s">
        <v>844</v>
      </c>
      <c r="BP815" s="16" t="s">
        <v>843</v>
      </c>
      <c r="BQ815" s="16" t="s">
        <v>843</v>
      </c>
      <c r="CC815" s="16" t="s">
        <v>865</v>
      </c>
      <c r="CF815" s="16" t="s">
        <v>7130</v>
      </c>
      <c r="CG815" s="16" t="s">
        <v>844</v>
      </c>
      <c r="CH815" s="16" t="s">
        <v>843</v>
      </c>
      <c r="CI815" s="16" t="s">
        <v>843</v>
      </c>
      <c r="CJ815" s="16" t="s">
        <v>843</v>
      </c>
      <c r="CK815" s="16" t="s">
        <v>843</v>
      </c>
      <c r="CL815" s="16" t="s">
        <v>843</v>
      </c>
      <c r="CM815" s="16" t="s">
        <v>843</v>
      </c>
      <c r="CN815" s="16" t="s">
        <v>843</v>
      </c>
      <c r="CO815" s="16" t="s">
        <v>843</v>
      </c>
      <c r="CP815" s="16" t="s">
        <v>843</v>
      </c>
      <c r="CQ815" s="16" t="s">
        <v>843</v>
      </c>
      <c r="CR815" s="16" t="s">
        <v>843</v>
      </c>
      <c r="CS815" s="16" t="s">
        <v>843</v>
      </c>
      <c r="CT815" s="16" t="s">
        <v>843</v>
      </c>
      <c r="CU815" s="16" t="s">
        <v>843</v>
      </c>
      <c r="CV815" s="16" t="s">
        <v>843</v>
      </c>
      <c r="CW815" s="16" t="s">
        <v>843</v>
      </c>
      <c r="CX815" s="16" t="s">
        <v>843</v>
      </c>
      <c r="CY815" s="16" t="s">
        <v>843</v>
      </c>
      <c r="CZ815" s="16" t="s">
        <v>843</v>
      </c>
      <c r="DA815" s="16" t="s">
        <v>843</v>
      </c>
      <c r="DB815" s="16" t="s">
        <v>843</v>
      </c>
      <c r="DC815" s="16" t="s">
        <v>843</v>
      </c>
      <c r="DD815" s="16" t="s">
        <v>843</v>
      </c>
      <c r="DE815" s="16" t="s">
        <v>843</v>
      </c>
      <c r="DF815" s="16" t="s">
        <v>843</v>
      </c>
      <c r="DG815" s="16" t="s">
        <v>843</v>
      </c>
      <c r="DH815" s="16" t="s">
        <v>843</v>
      </c>
      <c r="DI815" s="16" t="s">
        <v>843</v>
      </c>
      <c r="DJ815" s="16" t="s">
        <v>843</v>
      </c>
      <c r="DK815" s="16" t="s">
        <v>843</v>
      </c>
      <c r="DL815" s="16" t="s">
        <v>843</v>
      </c>
      <c r="DQ815" s="16" t="s">
        <v>7236</v>
      </c>
      <c r="DR815" s="16" t="s">
        <v>867</v>
      </c>
      <c r="DS815" s="16" t="s">
        <v>7321</v>
      </c>
      <c r="DX815" s="16" t="s">
        <v>865</v>
      </c>
      <c r="ES815" s="16" t="s">
        <v>865</v>
      </c>
      <c r="EU815" s="16" t="s">
        <v>7810</v>
      </c>
      <c r="EV815" s="16" t="s">
        <v>865</v>
      </c>
      <c r="HC815" s="16" t="s">
        <v>865</v>
      </c>
      <c r="JA815" s="16" t="s">
        <v>4813</v>
      </c>
      <c r="JB815" s="16" t="s">
        <v>865</v>
      </c>
      <c r="JC815" s="16" t="s">
        <v>865</v>
      </c>
      <c r="JD815" s="16" t="s">
        <v>865</v>
      </c>
      <c r="JE815" s="16" t="s">
        <v>865</v>
      </c>
      <c r="JF815" s="16" t="s">
        <v>865</v>
      </c>
      <c r="JG815" s="16" t="s">
        <v>1056</v>
      </c>
      <c r="JH815" s="16" t="s">
        <v>7582</v>
      </c>
      <c r="JJ815" s="16" t="s">
        <v>867</v>
      </c>
      <c r="KF815" s="16" t="s">
        <v>4926</v>
      </c>
      <c r="KI815" s="16" t="s">
        <v>4837</v>
      </c>
      <c r="KO815" s="16" t="s">
        <v>10710</v>
      </c>
      <c r="KP815" s="16" t="s">
        <v>10709</v>
      </c>
      <c r="KQ815" s="16" t="s">
        <v>8694</v>
      </c>
      <c r="KR815" s="16" t="s">
        <v>12503</v>
      </c>
      <c r="KS815" s="16" t="s">
        <v>10711</v>
      </c>
      <c r="KT815" s="16" t="s">
        <v>9148</v>
      </c>
      <c r="KU815" s="16" t="s">
        <v>844</v>
      </c>
      <c r="KV815" s="16" t="s">
        <v>9148</v>
      </c>
      <c r="KW815" s="16" t="s">
        <v>851</v>
      </c>
      <c r="KY815" s="16" t="s">
        <v>486</v>
      </c>
      <c r="LA815" s="16" t="s">
        <v>11697</v>
      </c>
      <c r="LC815" s="16" t="s">
        <v>10879</v>
      </c>
      <c r="LD815" s="16" t="s">
        <v>11698</v>
      </c>
      <c r="LE815" s="16" t="s">
        <v>11693</v>
      </c>
      <c r="LF815" s="16" t="s">
        <v>11654</v>
      </c>
      <c r="LI815" s="16" t="s">
        <v>11655</v>
      </c>
      <c r="LJ815" s="16" t="s">
        <v>843</v>
      </c>
      <c r="LL815" s="16" t="s">
        <v>8711</v>
      </c>
      <c r="LM815" s="16" t="s">
        <v>8741</v>
      </c>
      <c r="LO815" s="16" t="s">
        <v>844</v>
      </c>
      <c r="LP815" s="16" t="s">
        <v>844</v>
      </c>
      <c r="LQ815" s="16" t="s">
        <v>844</v>
      </c>
      <c r="LR815" s="16" t="s">
        <v>844</v>
      </c>
      <c r="LS815" s="16" t="s">
        <v>844</v>
      </c>
      <c r="LT815" s="16" t="s">
        <v>843</v>
      </c>
      <c r="LU815" s="16" t="s">
        <v>843</v>
      </c>
      <c r="LV815" s="16" t="s">
        <v>843</v>
      </c>
      <c r="LW815" s="16" t="s">
        <v>844</v>
      </c>
      <c r="LX815" s="16" t="s">
        <v>843</v>
      </c>
      <c r="LY815" s="16" t="s">
        <v>843</v>
      </c>
      <c r="LZ815" s="16" t="s">
        <v>844</v>
      </c>
      <c r="MA815" s="16" t="s">
        <v>843</v>
      </c>
      <c r="MB815" s="16" t="s">
        <v>843</v>
      </c>
      <c r="MC815" s="16" t="s">
        <v>843</v>
      </c>
      <c r="MD815" s="16" t="s">
        <v>11699</v>
      </c>
      <c r="ME815" s="16" t="s">
        <v>11656</v>
      </c>
      <c r="MF815" s="16" t="s">
        <v>8847</v>
      </c>
      <c r="MO815" s="16" t="s">
        <v>1817</v>
      </c>
      <c r="MP815" s="16" t="s">
        <v>1826</v>
      </c>
      <c r="MR815" s="16" t="s">
        <v>474</v>
      </c>
      <c r="MS815" s="16" t="s">
        <v>12497</v>
      </c>
      <c r="MT815" s="16" t="s">
        <v>9023</v>
      </c>
      <c r="MU815" s="16" t="s">
        <v>816</v>
      </c>
      <c r="MV815" s="16" t="s">
        <v>486</v>
      </c>
      <c r="MZ815" s="16" t="s">
        <v>486</v>
      </c>
      <c r="NA815" s="16" t="s">
        <v>487</v>
      </c>
      <c r="NB815" s="16" t="s">
        <v>1344</v>
      </c>
      <c r="NC815" s="16" t="s">
        <v>486</v>
      </c>
      <c r="NE815" s="16" t="s">
        <v>486</v>
      </c>
      <c r="NG815" s="16" t="s">
        <v>1376</v>
      </c>
      <c r="NI815" s="16" t="s">
        <v>11658</v>
      </c>
      <c r="NQ815" s="16" t="s">
        <v>1078</v>
      </c>
      <c r="NR815" s="16" t="s">
        <v>876</v>
      </c>
      <c r="NS815" s="16" t="s">
        <v>462</v>
      </c>
      <c r="NT815" s="16" t="s">
        <v>482</v>
      </c>
      <c r="NU815" s="16">
        <v>0.79400000000000004</v>
      </c>
      <c r="NV815" s="16" t="s">
        <v>824</v>
      </c>
      <c r="NW815" s="16" t="s">
        <v>1179</v>
      </c>
      <c r="NX815" s="16" t="s">
        <v>1142</v>
      </c>
      <c r="NY815" s="16" t="s">
        <v>824</v>
      </c>
      <c r="NZ815" s="16" t="s">
        <v>932</v>
      </c>
      <c r="OA815" s="16" t="s">
        <v>486</v>
      </c>
      <c r="OB815" s="16" t="s">
        <v>833</v>
      </c>
      <c r="OC815" s="16" t="s">
        <v>876</v>
      </c>
    </row>
    <row r="816" spans="1:394" x14ac:dyDescent="0.25">
      <c r="A816" s="16" t="s">
        <v>12504</v>
      </c>
      <c r="B816" s="16" t="s">
        <v>844</v>
      </c>
      <c r="C816" s="16" t="s">
        <v>972</v>
      </c>
      <c r="D816" s="16" t="s">
        <v>844</v>
      </c>
      <c r="E816" s="16" t="s">
        <v>843</v>
      </c>
      <c r="F816" s="16" t="s">
        <v>843</v>
      </c>
      <c r="G816" s="16" t="s">
        <v>843</v>
      </c>
      <c r="H816" s="16" t="s">
        <v>843</v>
      </c>
      <c r="I816" s="16" t="s">
        <v>843</v>
      </c>
      <c r="J816" s="16" t="s">
        <v>843</v>
      </c>
      <c r="K816" s="16" t="s">
        <v>843</v>
      </c>
      <c r="L816" s="16" t="s">
        <v>843</v>
      </c>
      <c r="M816" s="16" t="s">
        <v>843</v>
      </c>
      <c r="N816" s="16" t="s">
        <v>843</v>
      </c>
      <c r="O816" s="16" t="s">
        <v>843</v>
      </c>
      <c r="Q816" s="16" t="s">
        <v>844</v>
      </c>
      <c r="R816" s="16">
        <v>48</v>
      </c>
      <c r="T816" s="16" t="s">
        <v>470</v>
      </c>
      <c r="U816" s="16" t="s">
        <v>844</v>
      </c>
      <c r="V816" s="16" t="s">
        <v>843</v>
      </c>
      <c r="W816" s="16" t="s">
        <v>844</v>
      </c>
      <c r="X816" s="16" t="s">
        <v>843</v>
      </c>
      <c r="Y816" s="16" t="s">
        <v>843</v>
      </c>
      <c r="Z816" s="16" t="s">
        <v>843</v>
      </c>
      <c r="AA816" s="16" t="s">
        <v>843</v>
      </c>
      <c r="AB816" s="16" t="s">
        <v>844</v>
      </c>
      <c r="AC816" s="16" t="s">
        <v>843</v>
      </c>
      <c r="AD816" s="16" t="s">
        <v>867</v>
      </c>
      <c r="AF816" s="16" t="s">
        <v>11659</v>
      </c>
      <c r="AG816" s="16" t="s">
        <v>11725</v>
      </c>
      <c r="AH816" s="16" t="s">
        <v>844</v>
      </c>
      <c r="AI816" s="16" t="s">
        <v>844</v>
      </c>
      <c r="AJ816" s="16" t="s">
        <v>843</v>
      </c>
      <c r="AK816" s="16" t="s">
        <v>843</v>
      </c>
      <c r="AL816" s="16" t="s">
        <v>844</v>
      </c>
      <c r="AM816" s="16" t="s">
        <v>844</v>
      </c>
      <c r="AN816" s="16" t="s">
        <v>843</v>
      </c>
      <c r="AO816" s="16" t="s">
        <v>843</v>
      </c>
      <c r="AP816" s="16" t="s">
        <v>843</v>
      </c>
      <c r="AQ816" s="16" t="s">
        <v>844</v>
      </c>
      <c r="AR816" s="16" t="s">
        <v>4433</v>
      </c>
      <c r="AS816" s="16" t="s">
        <v>843</v>
      </c>
      <c r="AT816" s="16" t="s">
        <v>843</v>
      </c>
      <c r="AU816" s="16" t="s">
        <v>843</v>
      </c>
      <c r="AV816" s="16" t="s">
        <v>843</v>
      </c>
      <c r="AW816" s="16" t="s">
        <v>843</v>
      </c>
      <c r="AX816" s="16" t="s">
        <v>843</v>
      </c>
      <c r="AY816" s="16" t="s">
        <v>844</v>
      </c>
      <c r="BF816" s="16" t="s">
        <v>844</v>
      </c>
      <c r="BH816" s="16" t="s">
        <v>7383</v>
      </c>
      <c r="BI816" s="16" t="s">
        <v>7785</v>
      </c>
      <c r="BJ816" s="16" t="s">
        <v>843</v>
      </c>
      <c r="BK816" s="16" t="s">
        <v>843</v>
      </c>
      <c r="BL816" s="16" t="s">
        <v>843</v>
      </c>
      <c r="BM816" s="16" t="s">
        <v>843</v>
      </c>
      <c r="BN816" s="16" t="s">
        <v>843</v>
      </c>
      <c r="BO816" s="16" t="s">
        <v>844</v>
      </c>
      <c r="BP816" s="16" t="s">
        <v>843</v>
      </c>
      <c r="BQ816" s="16" t="s">
        <v>843</v>
      </c>
      <c r="DX816" s="16" t="s">
        <v>867</v>
      </c>
      <c r="DY816" s="16" t="s">
        <v>867</v>
      </c>
      <c r="ES816" s="16" t="s">
        <v>867</v>
      </c>
      <c r="EU816" s="16" t="s">
        <v>7813</v>
      </c>
      <c r="EV816" s="16" t="s">
        <v>865</v>
      </c>
      <c r="FT816" s="16" t="s">
        <v>865</v>
      </c>
      <c r="HC816" s="16" t="s">
        <v>865</v>
      </c>
      <c r="JA816" s="16" t="s">
        <v>4816</v>
      </c>
      <c r="JB816" s="16" t="s">
        <v>867</v>
      </c>
      <c r="JC816" s="16" t="s">
        <v>865</v>
      </c>
      <c r="JG816" s="16" t="s">
        <v>843</v>
      </c>
      <c r="JV816" s="16">
        <v>40</v>
      </c>
      <c r="JW816" s="16" t="s">
        <v>7603</v>
      </c>
      <c r="JY816" s="16">
        <v>8500</v>
      </c>
      <c r="JZ816" s="16" t="s">
        <v>4910</v>
      </c>
      <c r="KB816" s="16" t="s">
        <v>7628</v>
      </c>
      <c r="KD816" s="16" t="s">
        <v>4917</v>
      </c>
      <c r="KE816" s="16" t="s">
        <v>7277</v>
      </c>
      <c r="KF816" s="16" t="s">
        <v>4411</v>
      </c>
      <c r="KH816" s="16" t="s">
        <v>7639</v>
      </c>
      <c r="KI816" s="16" t="s">
        <v>4843</v>
      </c>
      <c r="KO816" s="16" t="s">
        <v>10714</v>
      </c>
      <c r="KP816" s="16" t="s">
        <v>10713</v>
      </c>
      <c r="KQ816" s="16" t="s">
        <v>8694</v>
      </c>
      <c r="KR816" s="16" t="s">
        <v>12505</v>
      </c>
      <c r="KS816" s="16" t="s">
        <v>10715</v>
      </c>
      <c r="KT816" s="16" t="s">
        <v>9148</v>
      </c>
      <c r="KU816" s="16" t="s">
        <v>844</v>
      </c>
      <c r="KV816" s="16" t="s">
        <v>9148</v>
      </c>
      <c r="KW816" s="16" t="s">
        <v>851</v>
      </c>
      <c r="KX816" s="16" t="s">
        <v>487</v>
      </c>
      <c r="KY816" s="16" t="s">
        <v>487</v>
      </c>
      <c r="KZ816" s="16" t="s">
        <v>487</v>
      </c>
      <c r="LC816" s="16" t="s">
        <v>10879</v>
      </c>
      <c r="LF816" s="16" t="s">
        <v>11654</v>
      </c>
      <c r="LI816" s="16" t="s">
        <v>11655</v>
      </c>
      <c r="LJ816" s="16" t="s">
        <v>831</v>
      </c>
      <c r="LK816" s="16" t="s">
        <v>831</v>
      </c>
      <c r="LL816" s="16" t="s">
        <v>8756</v>
      </c>
      <c r="LM816" s="16" t="s">
        <v>8741</v>
      </c>
      <c r="LO816" s="16" t="s">
        <v>843</v>
      </c>
      <c r="LP816" s="16" t="s">
        <v>844</v>
      </c>
      <c r="LQ816" s="16" t="s">
        <v>844</v>
      </c>
      <c r="LR816" s="16" t="s">
        <v>843</v>
      </c>
      <c r="LS816" s="16" t="s">
        <v>844</v>
      </c>
      <c r="LT816" s="16" t="s">
        <v>843</v>
      </c>
      <c r="LU816" s="16" t="s">
        <v>843</v>
      </c>
      <c r="LV816" s="16" t="s">
        <v>843</v>
      </c>
      <c r="LW816" s="16" t="s">
        <v>844</v>
      </c>
      <c r="LX816" s="16" t="s">
        <v>844</v>
      </c>
      <c r="LY816" s="16" t="s">
        <v>843</v>
      </c>
      <c r="LZ816" s="16" t="s">
        <v>843</v>
      </c>
      <c r="MA816" s="16" t="s">
        <v>843</v>
      </c>
      <c r="MB816" s="16" t="s">
        <v>843</v>
      </c>
      <c r="MC816" s="16" t="s">
        <v>843</v>
      </c>
      <c r="ME816" s="16" t="s">
        <v>11656</v>
      </c>
      <c r="MF816" s="16" t="s">
        <v>8847</v>
      </c>
      <c r="MG816" s="16" t="s">
        <v>1834</v>
      </c>
      <c r="MH816" s="16" t="s">
        <v>11668</v>
      </c>
      <c r="MI816" s="16" t="s">
        <v>11668</v>
      </c>
      <c r="MK816" s="16" t="s">
        <v>9015</v>
      </c>
      <c r="ML816" s="16" t="s">
        <v>1787</v>
      </c>
      <c r="MM816" s="16" t="s">
        <v>487</v>
      </c>
      <c r="MN816" s="16" t="s">
        <v>1798</v>
      </c>
      <c r="MP816" s="16" t="s">
        <v>13846</v>
      </c>
      <c r="MR816" s="16" t="s">
        <v>470</v>
      </c>
      <c r="MS816" s="16" t="s">
        <v>12497</v>
      </c>
      <c r="MT816" s="16" t="s">
        <v>9009</v>
      </c>
      <c r="MU816" s="16" t="s">
        <v>817</v>
      </c>
      <c r="NC816" s="16" t="s">
        <v>487</v>
      </c>
      <c r="ND816" s="16" t="s">
        <v>486</v>
      </c>
      <c r="NE816" s="16" t="s">
        <v>486</v>
      </c>
      <c r="NG816" s="16" t="s">
        <v>1380</v>
      </c>
      <c r="NH816" s="16" t="s">
        <v>1913</v>
      </c>
      <c r="NI816" s="16" t="s">
        <v>11658</v>
      </c>
      <c r="NJ816" s="16" t="s">
        <v>12506</v>
      </c>
      <c r="NK816" s="16" t="s">
        <v>12507</v>
      </c>
      <c r="NR816" s="16" t="s">
        <v>451</v>
      </c>
      <c r="NS816" s="16" t="s">
        <v>462</v>
      </c>
      <c r="NT816" s="16" t="s">
        <v>482</v>
      </c>
      <c r="NU816" s="16">
        <v>0.79400000000000004</v>
      </c>
      <c r="NV816" s="16" t="s">
        <v>451</v>
      </c>
      <c r="NW816" s="16" t="s">
        <v>1175</v>
      </c>
      <c r="NX816" s="16" t="s">
        <v>1142</v>
      </c>
      <c r="OB816" s="16" t="s">
        <v>831</v>
      </c>
      <c r="OC816" s="16" t="s">
        <v>451</v>
      </c>
    </row>
    <row r="817" spans="1:393" x14ac:dyDescent="0.25">
      <c r="A817" s="16" t="s">
        <v>12508</v>
      </c>
      <c r="B817" s="16" t="s">
        <v>844</v>
      </c>
      <c r="C817" s="16" t="s">
        <v>972</v>
      </c>
      <c r="D817" s="16" t="s">
        <v>844</v>
      </c>
      <c r="E817" s="16" t="s">
        <v>843</v>
      </c>
      <c r="F817" s="16" t="s">
        <v>843</v>
      </c>
      <c r="G817" s="16" t="s">
        <v>843</v>
      </c>
      <c r="H817" s="16" t="s">
        <v>843</v>
      </c>
      <c r="I817" s="16" t="s">
        <v>843</v>
      </c>
      <c r="J817" s="16" t="s">
        <v>843</v>
      </c>
      <c r="K817" s="16" t="s">
        <v>843</v>
      </c>
      <c r="L817" s="16" t="s">
        <v>843</v>
      </c>
      <c r="M817" s="16" t="s">
        <v>843</v>
      </c>
      <c r="N817" s="16" t="s">
        <v>843</v>
      </c>
      <c r="O817" s="16" t="s">
        <v>843</v>
      </c>
      <c r="Q817" s="16" t="s">
        <v>844</v>
      </c>
      <c r="R817" s="16">
        <v>54</v>
      </c>
      <c r="T817" s="16" t="s">
        <v>470</v>
      </c>
      <c r="U817" s="16" t="s">
        <v>844</v>
      </c>
      <c r="V817" s="16" t="s">
        <v>843</v>
      </c>
      <c r="W817" s="16" t="s">
        <v>844</v>
      </c>
      <c r="X817" s="16" t="s">
        <v>843</v>
      </c>
      <c r="Y817" s="16" t="s">
        <v>843</v>
      </c>
      <c r="Z817" s="16" t="s">
        <v>843</v>
      </c>
      <c r="AA817" s="16" t="s">
        <v>843</v>
      </c>
      <c r="AB817" s="16" t="s">
        <v>844</v>
      </c>
      <c r="AC817" s="16" t="s">
        <v>843</v>
      </c>
      <c r="AD817" s="16" t="s">
        <v>867</v>
      </c>
      <c r="AF817" s="16" t="s">
        <v>11734</v>
      </c>
      <c r="AG817" s="16" t="s">
        <v>11816</v>
      </c>
      <c r="AH817" s="16" t="s">
        <v>844</v>
      </c>
      <c r="AI817" s="16" t="s">
        <v>843</v>
      </c>
      <c r="AJ817" s="16" t="s">
        <v>844</v>
      </c>
      <c r="AK817" s="16" t="s">
        <v>843</v>
      </c>
      <c r="AL817" s="16" t="s">
        <v>844</v>
      </c>
      <c r="AM817" s="16" t="s">
        <v>844</v>
      </c>
      <c r="AN817" s="16" t="s">
        <v>843</v>
      </c>
      <c r="AO817" s="16" t="s">
        <v>843</v>
      </c>
      <c r="AP817" s="16" t="s">
        <v>843</v>
      </c>
      <c r="AQ817" s="16" t="s">
        <v>844</v>
      </c>
      <c r="AR817" s="16" t="s">
        <v>11679</v>
      </c>
      <c r="AS817" s="16" t="s">
        <v>844</v>
      </c>
      <c r="AT817" s="16" t="s">
        <v>843</v>
      </c>
      <c r="AU817" s="16" t="s">
        <v>844</v>
      </c>
      <c r="AV817" s="16" t="s">
        <v>843</v>
      </c>
      <c r="AW817" s="16" t="s">
        <v>843</v>
      </c>
      <c r="AX817" s="16" t="s">
        <v>843</v>
      </c>
      <c r="AY817" s="16" t="s">
        <v>843</v>
      </c>
      <c r="AZ817" s="16" t="s">
        <v>4437</v>
      </c>
      <c r="BB817" s="16" t="s">
        <v>4440</v>
      </c>
      <c r="BF817" s="16" t="s">
        <v>844</v>
      </c>
      <c r="BH817" s="16" t="s">
        <v>7386</v>
      </c>
      <c r="BI817" s="16" t="s">
        <v>7785</v>
      </c>
      <c r="BJ817" s="16" t="s">
        <v>843</v>
      </c>
      <c r="BK817" s="16" t="s">
        <v>843</v>
      </c>
      <c r="BL817" s="16" t="s">
        <v>843</v>
      </c>
      <c r="BM817" s="16" t="s">
        <v>843</v>
      </c>
      <c r="BN817" s="16" t="s">
        <v>843</v>
      </c>
      <c r="BO817" s="16" t="s">
        <v>844</v>
      </c>
      <c r="BP817" s="16" t="s">
        <v>843</v>
      </c>
      <c r="BQ817" s="16" t="s">
        <v>843</v>
      </c>
      <c r="DX817" s="16" t="s">
        <v>867</v>
      </c>
      <c r="DY817" s="16" t="s">
        <v>867</v>
      </c>
      <c r="ES817" s="16" t="s">
        <v>867</v>
      </c>
      <c r="EU817" s="16" t="s">
        <v>7816</v>
      </c>
      <c r="EV817" s="16" t="s">
        <v>867</v>
      </c>
      <c r="EW817" s="16" t="s">
        <v>7823</v>
      </c>
      <c r="EX817" s="16" t="s">
        <v>844</v>
      </c>
      <c r="EY817" s="16" t="s">
        <v>843</v>
      </c>
      <c r="EZ817" s="16" t="s">
        <v>843</v>
      </c>
      <c r="FA817" s="16" t="s">
        <v>843</v>
      </c>
      <c r="FB817" s="16" t="s">
        <v>843</v>
      </c>
      <c r="FC817" s="16" t="s">
        <v>843</v>
      </c>
      <c r="FD817" s="16" t="s">
        <v>843</v>
      </c>
      <c r="FF817" s="16" t="s">
        <v>7842</v>
      </c>
      <c r="FG817" s="16" t="s">
        <v>11845</v>
      </c>
      <c r="FH817" s="16" t="s">
        <v>844</v>
      </c>
      <c r="FI817" s="16" t="s">
        <v>844</v>
      </c>
      <c r="FJ817" s="16" t="s">
        <v>843</v>
      </c>
      <c r="FK817" s="16" t="s">
        <v>843</v>
      </c>
      <c r="FL817" s="16" t="s">
        <v>843</v>
      </c>
      <c r="FM817" s="16" t="s">
        <v>843</v>
      </c>
      <c r="FN817" s="16" t="s">
        <v>843</v>
      </c>
      <c r="FO817" s="16" t="s">
        <v>843</v>
      </c>
      <c r="FP817" s="16" t="s">
        <v>843</v>
      </c>
      <c r="FQ817" s="16" t="s">
        <v>843</v>
      </c>
      <c r="FT817" s="16" t="s">
        <v>865</v>
      </c>
      <c r="HC817" s="16" t="s">
        <v>865</v>
      </c>
      <c r="JA817" s="16" t="s">
        <v>4822</v>
      </c>
      <c r="JB817" s="16" t="s">
        <v>865</v>
      </c>
      <c r="JC817" s="16" t="s">
        <v>865</v>
      </c>
      <c r="JD817" s="16" t="s">
        <v>865</v>
      </c>
      <c r="JE817" s="16" t="s">
        <v>865</v>
      </c>
      <c r="JF817" s="16" t="s">
        <v>865</v>
      </c>
      <c r="JG817" s="16" t="s">
        <v>843</v>
      </c>
      <c r="JH817" s="16" t="s">
        <v>5638</v>
      </c>
      <c r="JJ817" s="16" t="s">
        <v>865</v>
      </c>
      <c r="KF817" s="16" t="s">
        <v>2337</v>
      </c>
      <c r="KG817" s="16" t="s">
        <v>11663</v>
      </c>
      <c r="KI817" s="16" t="s">
        <v>4982</v>
      </c>
      <c r="KK817" s="16" t="s">
        <v>4874</v>
      </c>
      <c r="KM817" s="16" t="s">
        <v>7610</v>
      </c>
      <c r="KO817" s="16" t="s">
        <v>10719</v>
      </c>
      <c r="KP817" s="16" t="s">
        <v>10718</v>
      </c>
      <c r="KQ817" s="16" t="s">
        <v>8694</v>
      </c>
      <c r="KR817" s="16" t="s">
        <v>12509</v>
      </c>
      <c r="KS817" s="16" t="s">
        <v>10720</v>
      </c>
      <c r="KT817" s="16" t="s">
        <v>8696</v>
      </c>
      <c r="KU817" s="16" t="s">
        <v>844</v>
      </c>
      <c r="KV817" s="16" t="s">
        <v>8696</v>
      </c>
      <c r="KW817" s="16" t="s">
        <v>850</v>
      </c>
      <c r="KX817" s="16" t="s">
        <v>487</v>
      </c>
      <c r="KY817" s="16" t="s">
        <v>487</v>
      </c>
      <c r="KZ817" s="16" t="s">
        <v>487</v>
      </c>
      <c r="LC817" s="16" t="s">
        <v>10879</v>
      </c>
      <c r="LF817" s="16" t="s">
        <v>11654</v>
      </c>
      <c r="LI817" s="16" t="s">
        <v>11655</v>
      </c>
      <c r="LJ817" s="16" t="s">
        <v>843</v>
      </c>
      <c r="LL817" s="16" t="s">
        <v>8711</v>
      </c>
      <c r="LM817" s="16" t="s">
        <v>8741</v>
      </c>
      <c r="LO817" s="16" t="s">
        <v>843</v>
      </c>
      <c r="LP817" s="16" t="s">
        <v>1056</v>
      </c>
      <c r="LQ817" s="16" t="s">
        <v>844</v>
      </c>
      <c r="LR817" s="16" t="s">
        <v>844</v>
      </c>
      <c r="LS817" s="16" t="s">
        <v>844</v>
      </c>
      <c r="LT817" s="16" t="s">
        <v>844</v>
      </c>
      <c r="LU817" s="16" t="s">
        <v>843</v>
      </c>
      <c r="LV817" s="16" t="s">
        <v>844</v>
      </c>
      <c r="LW817" s="16" t="s">
        <v>1056</v>
      </c>
      <c r="LX817" s="16" t="s">
        <v>843</v>
      </c>
      <c r="LY817" s="16" t="s">
        <v>843</v>
      </c>
      <c r="LZ817" s="16" t="s">
        <v>843</v>
      </c>
      <c r="MA817" s="16" t="s">
        <v>843</v>
      </c>
      <c r="MB817" s="16" t="s">
        <v>843</v>
      </c>
      <c r="MC817" s="16" t="s">
        <v>843</v>
      </c>
      <c r="ME817" s="16" t="s">
        <v>11656</v>
      </c>
      <c r="MF817" s="16" t="s">
        <v>8847</v>
      </c>
      <c r="MJ817" s="16" t="s">
        <v>1839</v>
      </c>
      <c r="MO817" s="16" t="s">
        <v>1542</v>
      </c>
      <c r="MP817" s="16" t="s">
        <v>1829</v>
      </c>
      <c r="MQ817" s="16" t="s">
        <v>1785</v>
      </c>
      <c r="MR817" s="16" t="s">
        <v>470</v>
      </c>
      <c r="MS817" s="16" t="s">
        <v>12497</v>
      </c>
      <c r="MT817" s="16" t="s">
        <v>8813</v>
      </c>
      <c r="MU817" s="16" t="s">
        <v>816</v>
      </c>
      <c r="NC817" s="16" t="s">
        <v>487</v>
      </c>
      <c r="ND817" s="16" t="s">
        <v>486</v>
      </c>
      <c r="NE817" s="16" t="s">
        <v>486</v>
      </c>
      <c r="NG817" s="16" t="s">
        <v>1378</v>
      </c>
      <c r="NI817" s="16" t="s">
        <v>11658</v>
      </c>
      <c r="NR817" s="16" t="s">
        <v>451</v>
      </c>
      <c r="NS817" s="16" t="s">
        <v>462</v>
      </c>
      <c r="NT817" s="16" t="s">
        <v>478</v>
      </c>
      <c r="NU817" s="16">
        <v>1.1910000000000001</v>
      </c>
      <c r="NV817" s="16" t="s">
        <v>451</v>
      </c>
      <c r="NW817" s="16" t="s">
        <v>1175</v>
      </c>
      <c r="NX817" s="16" t="s">
        <v>1142</v>
      </c>
      <c r="OB817" s="16" t="s">
        <v>833</v>
      </c>
      <c r="OC817" s="16" t="s">
        <v>451</v>
      </c>
    </row>
    <row r="818" spans="1:393" x14ac:dyDescent="0.25">
      <c r="A818" s="16" t="s">
        <v>12510</v>
      </c>
      <c r="B818" s="16" t="s">
        <v>1056</v>
      </c>
      <c r="C818" s="16" t="s">
        <v>972</v>
      </c>
      <c r="D818" s="16" t="s">
        <v>844</v>
      </c>
      <c r="E818" s="16" t="s">
        <v>843</v>
      </c>
      <c r="F818" s="16" t="s">
        <v>843</v>
      </c>
      <c r="G818" s="16" t="s">
        <v>843</v>
      </c>
      <c r="H818" s="16" t="s">
        <v>843</v>
      </c>
      <c r="I818" s="16" t="s">
        <v>843</v>
      </c>
      <c r="J818" s="16" t="s">
        <v>843</v>
      </c>
      <c r="K818" s="16" t="s">
        <v>843</v>
      </c>
      <c r="L818" s="16" t="s">
        <v>843</v>
      </c>
      <c r="M818" s="16" t="s">
        <v>843</v>
      </c>
      <c r="N818" s="16" t="s">
        <v>843</v>
      </c>
      <c r="O818" s="16" t="s">
        <v>843</v>
      </c>
      <c r="Q818" s="16" t="s">
        <v>844</v>
      </c>
      <c r="R818" s="16">
        <v>56</v>
      </c>
      <c r="T818" s="16" t="s">
        <v>474</v>
      </c>
      <c r="U818" s="16" t="s">
        <v>843</v>
      </c>
      <c r="V818" s="16" t="s">
        <v>844</v>
      </c>
      <c r="W818" s="16" t="s">
        <v>843</v>
      </c>
      <c r="X818" s="16" t="s">
        <v>844</v>
      </c>
      <c r="Y818" s="16" t="s">
        <v>843</v>
      </c>
      <c r="Z818" s="16" t="s">
        <v>843</v>
      </c>
      <c r="AA818" s="16" t="s">
        <v>843</v>
      </c>
      <c r="AB818" s="16" t="s">
        <v>843</v>
      </c>
      <c r="AC818" s="16" t="s">
        <v>843</v>
      </c>
      <c r="AD818" s="16" t="s">
        <v>867</v>
      </c>
      <c r="AF818" s="16" t="s">
        <v>11734</v>
      </c>
      <c r="AG818" s="16" t="s">
        <v>11652</v>
      </c>
      <c r="AH818" s="16" t="s">
        <v>844</v>
      </c>
      <c r="AI818" s="16" t="s">
        <v>843</v>
      </c>
      <c r="AJ818" s="16" t="s">
        <v>844</v>
      </c>
      <c r="AK818" s="16" t="s">
        <v>843</v>
      </c>
      <c r="AL818" s="16" t="s">
        <v>844</v>
      </c>
      <c r="AM818" s="16" t="s">
        <v>844</v>
      </c>
      <c r="AN818" s="16" t="s">
        <v>843</v>
      </c>
      <c r="AO818" s="16" t="s">
        <v>843</v>
      </c>
      <c r="AP818" s="16" t="s">
        <v>843</v>
      </c>
      <c r="AQ818" s="16" t="s">
        <v>844</v>
      </c>
      <c r="AR818" s="16" t="s">
        <v>11679</v>
      </c>
      <c r="AS818" s="16" t="s">
        <v>844</v>
      </c>
      <c r="AT818" s="16" t="s">
        <v>843</v>
      </c>
      <c r="AU818" s="16" t="s">
        <v>844</v>
      </c>
      <c r="AV818" s="16" t="s">
        <v>843</v>
      </c>
      <c r="AW818" s="16" t="s">
        <v>843</v>
      </c>
      <c r="AX818" s="16" t="s">
        <v>843</v>
      </c>
      <c r="AY818" s="16" t="s">
        <v>843</v>
      </c>
      <c r="AZ818" s="16" t="s">
        <v>4437</v>
      </c>
      <c r="BB818" s="16" t="s">
        <v>4437</v>
      </c>
      <c r="BF818" s="16" t="s">
        <v>844</v>
      </c>
      <c r="BH818" s="16" t="s">
        <v>7386</v>
      </c>
      <c r="BI818" s="16" t="s">
        <v>7785</v>
      </c>
      <c r="BJ818" s="16" t="s">
        <v>843</v>
      </c>
      <c r="BK818" s="16" t="s">
        <v>843</v>
      </c>
      <c r="BL818" s="16" t="s">
        <v>843</v>
      </c>
      <c r="BM818" s="16" t="s">
        <v>843</v>
      </c>
      <c r="BN818" s="16" t="s">
        <v>843</v>
      </c>
      <c r="BO818" s="16" t="s">
        <v>844</v>
      </c>
      <c r="BP818" s="16" t="s">
        <v>843</v>
      </c>
      <c r="BQ818" s="16" t="s">
        <v>843</v>
      </c>
      <c r="DX818" s="16" t="s">
        <v>867</v>
      </c>
      <c r="DY818" s="16" t="s">
        <v>867</v>
      </c>
      <c r="ES818" s="16" t="s">
        <v>867</v>
      </c>
      <c r="EU818" s="16" t="s">
        <v>7816</v>
      </c>
      <c r="EV818" s="16" t="s">
        <v>865</v>
      </c>
      <c r="HC818" s="16" t="s">
        <v>865</v>
      </c>
      <c r="JA818" s="16" t="s">
        <v>4822</v>
      </c>
      <c r="JB818" s="16" t="s">
        <v>865</v>
      </c>
      <c r="JC818" s="16" t="s">
        <v>865</v>
      </c>
      <c r="JD818" s="16" t="s">
        <v>865</v>
      </c>
      <c r="JE818" s="16" t="s">
        <v>865</v>
      </c>
      <c r="JF818" s="16" t="s">
        <v>865</v>
      </c>
      <c r="JG818" s="16" t="s">
        <v>843</v>
      </c>
      <c r="JH818" s="16" t="s">
        <v>5638</v>
      </c>
      <c r="JJ818" s="16" t="s">
        <v>865</v>
      </c>
      <c r="KF818" s="16" t="s">
        <v>2337</v>
      </c>
      <c r="KG818" s="16" t="s">
        <v>11663</v>
      </c>
      <c r="KI818" s="16" t="s">
        <v>4982</v>
      </c>
      <c r="KK818" s="16" t="s">
        <v>4874</v>
      </c>
      <c r="KM818" s="16" t="s">
        <v>7610</v>
      </c>
      <c r="KO818" s="16" t="s">
        <v>10719</v>
      </c>
      <c r="KP818" s="16" t="s">
        <v>10718</v>
      </c>
      <c r="KQ818" s="16" t="s">
        <v>8694</v>
      </c>
      <c r="KR818" s="16" t="s">
        <v>12511</v>
      </c>
      <c r="KS818" s="16" t="s">
        <v>10720</v>
      </c>
      <c r="KT818" s="16" t="s">
        <v>8696</v>
      </c>
      <c r="KU818" s="16" t="s">
        <v>844</v>
      </c>
      <c r="KV818" s="16" t="s">
        <v>8696</v>
      </c>
      <c r="KW818" s="16" t="s">
        <v>851</v>
      </c>
      <c r="KX818" s="16" t="s">
        <v>487</v>
      </c>
      <c r="KY818" s="16" t="s">
        <v>487</v>
      </c>
      <c r="KZ818" s="16" t="s">
        <v>487</v>
      </c>
      <c r="LC818" s="16" t="s">
        <v>10879</v>
      </c>
      <c r="LF818" s="16" t="s">
        <v>11654</v>
      </c>
      <c r="LI818" s="16" t="s">
        <v>11655</v>
      </c>
      <c r="LJ818" s="16" t="s">
        <v>843</v>
      </c>
      <c r="LL818" s="16" t="s">
        <v>8711</v>
      </c>
      <c r="LM818" s="16" t="s">
        <v>8741</v>
      </c>
      <c r="LO818" s="16" t="s">
        <v>843</v>
      </c>
      <c r="LP818" s="16" t="s">
        <v>1056</v>
      </c>
      <c r="LQ818" s="16" t="s">
        <v>844</v>
      </c>
      <c r="LR818" s="16" t="s">
        <v>844</v>
      </c>
      <c r="LS818" s="16" t="s">
        <v>844</v>
      </c>
      <c r="LT818" s="16" t="s">
        <v>844</v>
      </c>
      <c r="LU818" s="16" t="s">
        <v>843</v>
      </c>
      <c r="LV818" s="16" t="s">
        <v>844</v>
      </c>
      <c r="LW818" s="16" t="s">
        <v>1056</v>
      </c>
      <c r="LX818" s="16" t="s">
        <v>843</v>
      </c>
      <c r="LY818" s="16" t="s">
        <v>843</v>
      </c>
      <c r="LZ818" s="16" t="s">
        <v>843</v>
      </c>
      <c r="MA818" s="16" t="s">
        <v>843</v>
      </c>
      <c r="MB818" s="16" t="s">
        <v>843</v>
      </c>
      <c r="MC818" s="16" t="s">
        <v>843</v>
      </c>
      <c r="ME818" s="16" t="s">
        <v>11656</v>
      </c>
      <c r="MF818" s="16" t="s">
        <v>8847</v>
      </c>
      <c r="MJ818" s="16" t="s">
        <v>1839</v>
      </c>
      <c r="MO818" s="16" t="s">
        <v>1542</v>
      </c>
      <c r="MP818" s="16" t="s">
        <v>1829</v>
      </c>
      <c r="MQ818" s="16" t="s">
        <v>1785</v>
      </c>
      <c r="MR818" s="16" t="s">
        <v>474</v>
      </c>
      <c r="MS818" s="16" t="s">
        <v>12497</v>
      </c>
      <c r="MT818" s="16" t="s">
        <v>8813</v>
      </c>
      <c r="MU818" s="16" t="s">
        <v>816</v>
      </c>
      <c r="NC818" s="16" t="s">
        <v>487</v>
      </c>
      <c r="NE818" s="16" t="s">
        <v>486</v>
      </c>
      <c r="NG818" s="16" t="s">
        <v>1378</v>
      </c>
      <c r="NI818" s="16" t="s">
        <v>11658</v>
      </c>
      <c r="NR818" s="16" t="s">
        <v>451</v>
      </c>
      <c r="NS818" s="16" t="s">
        <v>462</v>
      </c>
      <c r="NT818" s="16" t="s">
        <v>478</v>
      </c>
      <c r="NU818" s="16">
        <v>1.1910000000000001</v>
      </c>
      <c r="NV818" s="16" t="s">
        <v>451</v>
      </c>
      <c r="NW818" s="16" t="s">
        <v>1181</v>
      </c>
      <c r="NX818" s="16" t="s">
        <v>1142</v>
      </c>
      <c r="OB818" s="16" t="s">
        <v>833</v>
      </c>
      <c r="OC818" s="16" t="s">
        <v>451</v>
      </c>
    </row>
    <row r="819" spans="1:393" x14ac:dyDescent="0.25">
      <c r="A819" s="16" t="s">
        <v>12512</v>
      </c>
      <c r="B819" s="16" t="s">
        <v>844</v>
      </c>
      <c r="C819" s="16" t="s">
        <v>972</v>
      </c>
      <c r="D819" s="16" t="s">
        <v>844</v>
      </c>
      <c r="E819" s="16" t="s">
        <v>843</v>
      </c>
      <c r="F819" s="16" t="s">
        <v>843</v>
      </c>
      <c r="G819" s="16" t="s">
        <v>843</v>
      </c>
      <c r="H819" s="16" t="s">
        <v>843</v>
      </c>
      <c r="I819" s="16" t="s">
        <v>843</v>
      </c>
      <c r="J819" s="16" t="s">
        <v>843</v>
      </c>
      <c r="K819" s="16" t="s">
        <v>843</v>
      </c>
      <c r="L819" s="16" t="s">
        <v>843</v>
      </c>
      <c r="M819" s="16" t="s">
        <v>843</v>
      </c>
      <c r="N819" s="16" t="s">
        <v>843</v>
      </c>
      <c r="O819" s="16" t="s">
        <v>843</v>
      </c>
      <c r="Q819" s="16" t="s">
        <v>844</v>
      </c>
      <c r="R819" s="16">
        <v>42</v>
      </c>
      <c r="T819" s="16" t="s">
        <v>470</v>
      </c>
      <c r="U819" s="16" t="s">
        <v>844</v>
      </c>
      <c r="V819" s="16" t="s">
        <v>843</v>
      </c>
      <c r="W819" s="16" t="s">
        <v>844</v>
      </c>
      <c r="X819" s="16" t="s">
        <v>843</v>
      </c>
      <c r="Y819" s="16" t="s">
        <v>843</v>
      </c>
      <c r="Z819" s="16" t="s">
        <v>843</v>
      </c>
      <c r="AA819" s="16" t="s">
        <v>843</v>
      </c>
      <c r="AB819" s="16" t="s">
        <v>844</v>
      </c>
      <c r="AC819" s="16" t="s">
        <v>843</v>
      </c>
      <c r="AD819" s="16" t="s">
        <v>867</v>
      </c>
      <c r="AF819" s="16" t="s">
        <v>11659</v>
      </c>
      <c r="AG819" s="16" t="s">
        <v>11725</v>
      </c>
      <c r="AH819" s="16" t="s">
        <v>844</v>
      </c>
      <c r="AI819" s="16" t="s">
        <v>844</v>
      </c>
      <c r="AJ819" s="16" t="s">
        <v>843</v>
      </c>
      <c r="AK819" s="16" t="s">
        <v>843</v>
      </c>
      <c r="AL819" s="16" t="s">
        <v>844</v>
      </c>
      <c r="AM819" s="16" t="s">
        <v>844</v>
      </c>
      <c r="AN819" s="16" t="s">
        <v>843</v>
      </c>
      <c r="AO819" s="16" t="s">
        <v>843</v>
      </c>
      <c r="AP819" s="16" t="s">
        <v>843</v>
      </c>
      <c r="AQ819" s="16" t="s">
        <v>844</v>
      </c>
      <c r="AR819" s="16" t="s">
        <v>4433</v>
      </c>
      <c r="AS819" s="16" t="s">
        <v>843</v>
      </c>
      <c r="AT819" s="16" t="s">
        <v>843</v>
      </c>
      <c r="AU819" s="16" t="s">
        <v>843</v>
      </c>
      <c r="AV819" s="16" t="s">
        <v>843</v>
      </c>
      <c r="AW819" s="16" t="s">
        <v>843</v>
      </c>
      <c r="AX819" s="16" t="s">
        <v>843</v>
      </c>
      <c r="AY819" s="16" t="s">
        <v>844</v>
      </c>
      <c r="BF819" s="16" t="s">
        <v>844</v>
      </c>
      <c r="BH819" s="16" t="s">
        <v>7386</v>
      </c>
      <c r="BI819" s="16" t="s">
        <v>7785</v>
      </c>
      <c r="BJ819" s="16" t="s">
        <v>843</v>
      </c>
      <c r="BK819" s="16" t="s">
        <v>843</v>
      </c>
      <c r="BL819" s="16" t="s">
        <v>843</v>
      </c>
      <c r="BM819" s="16" t="s">
        <v>843</v>
      </c>
      <c r="BN819" s="16" t="s">
        <v>843</v>
      </c>
      <c r="BO819" s="16" t="s">
        <v>844</v>
      </c>
      <c r="BP819" s="16" t="s">
        <v>843</v>
      </c>
      <c r="BQ819" s="16" t="s">
        <v>843</v>
      </c>
      <c r="DX819" s="16" t="s">
        <v>867</v>
      </c>
      <c r="DY819" s="16" t="s">
        <v>867</v>
      </c>
      <c r="ES819" s="16" t="s">
        <v>865</v>
      </c>
      <c r="EU819" s="16" t="s">
        <v>7813</v>
      </c>
      <c r="EV819" s="16" t="s">
        <v>865</v>
      </c>
      <c r="FT819" s="16" t="s">
        <v>865</v>
      </c>
      <c r="HC819" s="16" t="s">
        <v>865</v>
      </c>
      <c r="JA819" s="16" t="s">
        <v>4816</v>
      </c>
      <c r="JB819" s="16" t="s">
        <v>867</v>
      </c>
      <c r="JC819" s="16" t="s">
        <v>865</v>
      </c>
      <c r="JG819" s="16" t="s">
        <v>843</v>
      </c>
      <c r="JV819" s="16">
        <v>40</v>
      </c>
      <c r="JW819" s="16" t="s">
        <v>7603</v>
      </c>
      <c r="JY819" s="16">
        <v>5000</v>
      </c>
      <c r="JZ819" s="16" t="s">
        <v>4889</v>
      </c>
      <c r="KB819" s="16" t="s">
        <v>7628</v>
      </c>
      <c r="KD819" s="16" t="s">
        <v>4917</v>
      </c>
      <c r="KE819" s="16" t="s">
        <v>7277</v>
      </c>
      <c r="KF819" s="16" t="s">
        <v>4942</v>
      </c>
      <c r="KH819" s="16" t="s">
        <v>7636</v>
      </c>
      <c r="KI819" s="16" t="s">
        <v>4982</v>
      </c>
      <c r="KK819" s="16" t="s">
        <v>4886</v>
      </c>
      <c r="KM819" s="16" t="s">
        <v>7613</v>
      </c>
      <c r="KO819" s="16" t="s">
        <v>10723</v>
      </c>
      <c r="KP819" s="16" t="s">
        <v>10722</v>
      </c>
      <c r="KQ819" s="16" t="s">
        <v>8694</v>
      </c>
      <c r="KR819" s="16" t="s">
        <v>12513</v>
      </c>
      <c r="KS819" s="16" t="s">
        <v>10724</v>
      </c>
      <c r="KT819" s="16" t="s">
        <v>8696</v>
      </c>
      <c r="KU819" s="16" t="s">
        <v>844</v>
      </c>
      <c r="KV819" s="16" t="s">
        <v>8696</v>
      </c>
      <c r="KW819" s="16" t="s">
        <v>851</v>
      </c>
      <c r="KX819" s="16" t="s">
        <v>487</v>
      </c>
      <c r="KY819" s="16" t="s">
        <v>487</v>
      </c>
      <c r="KZ819" s="16" t="s">
        <v>487</v>
      </c>
      <c r="LC819" s="16" t="s">
        <v>10879</v>
      </c>
      <c r="LF819" s="16" t="s">
        <v>11654</v>
      </c>
      <c r="LI819" s="16" t="s">
        <v>11655</v>
      </c>
      <c r="LJ819" s="16" t="s">
        <v>831</v>
      </c>
      <c r="LK819" s="16" t="s">
        <v>831</v>
      </c>
      <c r="LL819" s="16" t="s">
        <v>8756</v>
      </c>
      <c r="LM819" s="16" t="s">
        <v>8741</v>
      </c>
      <c r="LO819" s="16" t="s">
        <v>843</v>
      </c>
      <c r="LP819" s="16" t="s">
        <v>1056</v>
      </c>
      <c r="LQ819" s="16" t="s">
        <v>844</v>
      </c>
      <c r="LR819" s="16" t="s">
        <v>844</v>
      </c>
      <c r="LS819" s="16" t="s">
        <v>844</v>
      </c>
      <c r="LT819" s="16" t="s">
        <v>844</v>
      </c>
      <c r="LU819" s="16" t="s">
        <v>843</v>
      </c>
      <c r="LV819" s="16" t="s">
        <v>844</v>
      </c>
      <c r="LW819" s="16" t="s">
        <v>844</v>
      </c>
      <c r="LX819" s="16" t="s">
        <v>844</v>
      </c>
      <c r="LY819" s="16" t="s">
        <v>843</v>
      </c>
      <c r="LZ819" s="16" t="s">
        <v>843</v>
      </c>
      <c r="MA819" s="16" t="s">
        <v>843</v>
      </c>
      <c r="MB819" s="16" t="s">
        <v>843</v>
      </c>
      <c r="MC819" s="16" t="s">
        <v>843</v>
      </c>
      <c r="ME819" s="16" t="s">
        <v>11656</v>
      </c>
      <c r="MF819" s="16" t="s">
        <v>8847</v>
      </c>
      <c r="MG819" s="16" t="s">
        <v>1834</v>
      </c>
      <c r="MH819" s="16" t="s">
        <v>11668</v>
      </c>
      <c r="MI819" s="16" t="s">
        <v>11668</v>
      </c>
      <c r="MJ819" s="16" t="s">
        <v>1835</v>
      </c>
      <c r="MK819" s="16" t="s">
        <v>9015</v>
      </c>
      <c r="ML819" s="16" t="s">
        <v>1778</v>
      </c>
      <c r="MM819" s="16" t="s">
        <v>487</v>
      </c>
      <c r="MN819" s="16" t="s">
        <v>1798</v>
      </c>
      <c r="MO819" s="16" t="s">
        <v>1805</v>
      </c>
      <c r="MP819" s="16" t="s">
        <v>1829</v>
      </c>
      <c r="MQ819" s="16" t="s">
        <v>1791</v>
      </c>
      <c r="MR819" s="16" t="s">
        <v>470</v>
      </c>
      <c r="MS819" s="16" t="s">
        <v>12497</v>
      </c>
      <c r="MT819" s="16" t="s">
        <v>9009</v>
      </c>
      <c r="MU819" s="16" t="s">
        <v>816</v>
      </c>
      <c r="NC819" s="16" t="s">
        <v>486</v>
      </c>
      <c r="ND819" s="16" t="s">
        <v>486</v>
      </c>
      <c r="NE819" s="16" t="s">
        <v>486</v>
      </c>
      <c r="NG819" s="16" t="s">
        <v>1380</v>
      </c>
      <c r="NH819" s="16" t="s">
        <v>1913</v>
      </c>
      <c r="NI819" s="16" t="s">
        <v>11658</v>
      </c>
      <c r="NJ819" s="16" t="s">
        <v>8954</v>
      </c>
      <c r="NK819" s="16" t="s">
        <v>10130</v>
      </c>
      <c r="NR819" s="16" t="s">
        <v>451</v>
      </c>
      <c r="NS819" s="16" t="s">
        <v>462</v>
      </c>
      <c r="NT819" s="16" t="s">
        <v>478</v>
      </c>
      <c r="NU819" s="16">
        <v>1.1910000000000001</v>
      </c>
      <c r="NV819" s="16" t="s">
        <v>451</v>
      </c>
      <c r="NW819" s="16" t="s">
        <v>1175</v>
      </c>
      <c r="NX819" s="16" t="s">
        <v>1142</v>
      </c>
      <c r="OB819" s="16" t="s">
        <v>831</v>
      </c>
      <c r="OC819" s="16" t="s">
        <v>451</v>
      </c>
    </row>
    <row r="820" spans="1:393" x14ac:dyDescent="0.25">
      <c r="A820" s="16" t="s">
        <v>12514</v>
      </c>
      <c r="B820" s="16" t="s">
        <v>1056</v>
      </c>
      <c r="C820" s="16" t="s">
        <v>972</v>
      </c>
      <c r="D820" s="16" t="s">
        <v>844</v>
      </c>
      <c r="E820" s="16" t="s">
        <v>843</v>
      </c>
      <c r="F820" s="16" t="s">
        <v>843</v>
      </c>
      <c r="G820" s="16" t="s">
        <v>843</v>
      </c>
      <c r="H820" s="16" t="s">
        <v>843</v>
      </c>
      <c r="I820" s="16" t="s">
        <v>843</v>
      </c>
      <c r="J820" s="16" t="s">
        <v>843</v>
      </c>
      <c r="K820" s="16" t="s">
        <v>843</v>
      </c>
      <c r="L820" s="16" t="s">
        <v>843</v>
      </c>
      <c r="M820" s="16" t="s">
        <v>843</v>
      </c>
      <c r="N820" s="16" t="s">
        <v>843</v>
      </c>
      <c r="O820" s="16" t="s">
        <v>843</v>
      </c>
      <c r="Q820" s="16" t="s">
        <v>844</v>
      </c>
      <c r="R820" s="16">
        <v>21</v>
      </c>
      <c r="T820" s="16" t="s">
        <v>474</v>
      </c>
      <c r="U820" s="16" t="s">
        <v>843</v>
      </c>
      <c r="V820" s="16" t="s">
        <v>844</v>
      </c>
      <c r="W820" s="16" t="s">
        <v>843</v>
      </c>
      <c r="X820" s="16" t="s">
        <v>844</v>
      </c>
      <c r="Y820" s="16" t="s">
        <v>843</v>
      </c>
      <c r="Z820" s="16" t="s">
        <v>843</v>
      </c>
      <c r="AA820" s="16" t="s">
        <v>843</v>
      </c>
      <c r="AB820" s="16" t="s">
        <v>843</v>
      </c>
      <c r="AC820" s="16" t="s">
        <v>843</v>
      </c>
      <c r="AD820" s="16" t="s">
        <v>867</v>
      </c>
      <c r="AF820" s="16" t="s">
        <v>11659</v>
      </c>
      <c r="AG820" s="16" t="s">
        <v>11725</v>
      </c>
      <c r="AH820" s="16" t="s">
        <v>844</v>
      </c>
      <c r="AI820" s="16" t="s">
        <v>844</v>
      </c>
      <c r="AJ820" s="16" t="s">
        <v>843</v>
      </c>
      <c r="AK820" s="16" t="s">
        <v>843</v>
      </c>
      <c r="AL820" s="16" t="s">
        <v>844</v>
      </c>
      <c r="AM820" s="16" t="s">
        <v>844</v>
      </c>
      <c r="AN820" s="16" t="s">
        <v>843</v>
      </c>
      <c r="AO820" s="16" t="s">
        <v>843</v>
      </c>
      <c r="AP820" s="16" t="s">
        <v>843</v>
      </c>
      <c r="AQ820" s="16" t="s">
        <v>844</v>
      </c>
      <c r="AR820" s="16" t="s">
        <v>4415</v>
      </c>
      <c r="AS820" s="16" t="s">
        <v>844</v>
      </c>
      <c r="AT820" s="16" t="s">
        <v>843</v>
      </c>
      <c r="AU820" s="16" t="s">
        <v>843</v>
      </c>
      <c r="AV820" s="16" t="s">
        <v>843</v>
      </c>
      <c r="AW820" s="16" t="s">
        <v>843</v>
      </c>
      <c r="AX820" s="16" t="s">
        <v>843</v>
      </c>
      <c r="AY820" s="16" t="s">
        <v>843</v>
      </c>
      <c r="AZ820" s="16" t="s">
        <v>4440</v>
      </c>
      <c r="BF820" s="16" t="s">
        <v>844</v>
      </c>
      <c r="BH820" s="16" t="s">
        <v>7383</v>
      </c>
      <c r="BI820" s="16" t="s">
        <v>7785</v>
      </c>
      <c r="BJ820" s="16" t="s">
        <v>843</v>
      </c>
      <c r="BK820" s="16" t="s">
        <v>843</v>
      </c>
      <c r="BL820" s="16" t="s">
        <v>843</v>
      </c>
      <c r="BM820" s="16" t="s">
        <v>843</v>
      </c>
      <c r="BN820" s="16" t="s">
        <v>843</v>
      </c>
      <c r="BO820" s="16" t="s">
        <v>844</v>
      </c>
      <c r="BP820" s="16" t="s">
        <v>843</v>
      </c>
      <c r="BQ820" s="16" t="s">
        <v>843</v>
      </c>
      <c r="CC820" s="16" t="s">
        <v>865</v>
      </c>
      <c r="CF820" s="16" t="s">
        <v>7212</v>
      </c>
      <c r="CG820" s="16" t="s">
        <v>843</v>
      </c>
      <c r="CH820" s="16" t="s">
        <v>843</v>
      </c>
      <c r="CI820" s="16" t="s">
        <v>843</v>
      </c>
      <c r="CJ820" s="16" t="s">
        <v>843</v>
      </c>
      <c r="CK820" s="16" t="s">
        <v>843</v>
      </c>
      <c r="CL820" s="16" t="s">
        <v>843</v>
      </c>
      <c r="CM820" s="16" t="s">
        <v>843</v>
      </c>
      <c r="CN820" s="16" t="s">
        <v>843</v>
      </c>
      <c r="CO820" s="16" t="s">
        <v>843</v>
      </c>
      <c r="CP820" s="16" t="s">
        <v>843</v>
      </c>
      <c r="CQ820" s="16" t="s">
        <v>843</v>
      </c>
      <c r="CR820" s="16" t="s">
        <v>843</v>
      </c>
      <c r="CS820" s="16" t="s">
        <v>843</v>
      </c>
      <c r="CT820" s="16" t="s">
        <v>843</v>
      </c>
      <c r="CU820" s="16" t="s">
        <v>843</v>
      </c>
      <c r="CV820" s="16" t="s">
        <v>843</v>
      </c>
      <c r="CW820" s="16" t="s">
        <v>843</v>
      </c>
      <c r="CX820" s="16" t="s">
        <v>843</v>
      </c>
      <c r="CY820" s="16" t="s">
        <v>843</v>
      </c>
      <c r="CZ820" s="16" t="s">
        <v>843</v>
      </c>
      <c r="DA820" s="16" t="s">
        <v>843</v>
      </c>
      <c r="DB820" s="16" t="s">
        <v>843</v>
      </c>
      <c r="DC820" s="16" t="s">
        <v>843</v>
      </c>
      <c r="DD820" s="16" t="s">
        <v>843</v>
      </c>
      <c r="DE820" s="16" t="s">
        <v>843</v>
      </c>
      <c r="DF820" s="16" t="s">
        <v>843</v>
      </c>
      <c r="DG820" s="16" t="s">
        <v>843</v>
      </c>
      <c r="DH820" s="16" t="s">
        <v>843</v>
      </c>
      <c r="DI820" s="16" t="s">
        <v>844</v>
      </c>
      <c r="DJ820" s="16" t="s">
        <v>843</v>
      </c>
      <c r="DK820" s="16" t="s">
        <v>843</v>
      </c>
      <c r="DL820" s="16" t="s">
        <v>843</v>
      </c>
      <c r="DX820" s="16" t="s">
        <v>867</v>
      </c>
      <c r="DY820" s="16" t="s">
        <v>867</v>
      </c>
      <c r="ES820" s="16" t="s">
        <v>867</v>
      </c>
      <c r="EU820" s="16" t="s">
        <v>7813</v>
      </c>
      <c r="EV820" s="16" t="s">
        <v>865</v>
      </c>
      <c r="FF820" s="16" t="s">
        <v>7842</v>
      </c>
      <c r="FG820" s="16" t="s">
        <v>7852</v>
      </c>
      <c r="FH820" s="16" t="s">
        <v>843</v>
      </c>
      <c r="FI820" s="16" t="s">
        <v>844</v>
      </c>
      <c r="FJ820" s="16" t="s">
        <v>843</v>
      </c>
      <c r="FK820" s="16" t="s">
        <v>843</v>
      </c>
      <c r="FL820" s="16" t="s">
        <v>843</v>
      </c>
      <c r="FM820" s="16" t="s">
        <v>843</v>
      </c>
      <c r="FN820" s="16" t="s">
        <v>843</v>
      </c>
      <c r="FO820" s="16" t="s">
        <v>843</v>
      </c>
      <c r="FP820" s="16" t="s">
        <v>843</v>
      </c>
      <c r="FQ820" s="16" t="s">
        <v>843</v>
      </c>
      <c r="HC820" s="16" t="s">
        <v>865</v>
      </c>
      <c r="JA820" s="16" t="s">
        <v>4813</v>
      </c>
      <c r="JB820" s="16" t="s">
        <v>865</v>
      </c>
      <c r="JC820" s="16" t="s">
        <v>865</v>
      </c>
      <c r="JD820" s="16" t="s">
        <v>865</v>
      </c>
      <c r="JE820" s="16" t="s">
        <v>865</v>
      </c>
      <c r="JF820" s="16" t="s">
        <v>865</v>
      </c>
      <c r="JG820" s="16" t="s">
        <v>1056</v>
      </c>
      <c r="JH820" s="16" t="s">
        <v>7591</v>
      </c>
      <c r="JJ820" s="16" t="s">
        <v>865</v>
      </c>
      <c r="KF820" s="16" t="s">
        <v>4926</v>
      </c>
      <c r="KI820" s="16" t="s">
        <v>4993</v>
      </c>
      <c r="KO820" s="16" t="s">
        <v>10723</v>
      </c>
      <c r="KP820" s="16" t="s">
        <v>10722</v>
      </c>
      <c r="KQ820" s="16" t="s">
        <v>8694</v>
      </c>
      <c r="KR820" s="16" t="s">
        <v>12515</v>
      </c>
      <c r="KS820" s="16" t="s">
        <v>10724</v>
      </c>
      <c r="KT820" s="16" t="s">
        <v>8696</v>
      </c>
      <c r="KU820" s="16" t="s">
        <v>844</v>
      </c>
      <c r="KV820" s="16" t="s">
        <v>8696</v>
      </c>
      <c r="KW820" s="16" t="s">
        <v>850</v>
      </c>
      <c r="KX820" s="16" t="s">
        <v>487</v>
      </c>
      <c r="KY820" s="16" t="s">
        <v>487</v>
      </c>
      <c r="KZ820" s="16" t="s">
        <v>487</v>
      </c>
      <c r="LA820" s="16" t="s">
        <v>11697</v>
      </c>
      <c r="LC820" s="16" t="s">
        <v>10879</v>
      </c>
      <c r="LD820" s="16" t="s">
        <v>11698</v>
      </c>
      <c r="LF820" s="16" t="s">
        <v>11654</v>
      </c>
      <c r="LI820" s="16" t="s">
        <v>11655</v>
      </c>
      <c r="LJ820" s="16" t="s">
        <v>843</v>
      </c>
      <c r="LL820" s="16" t="s">
        <v>8711</v>
      </c>
      <c r="LM820" s="16" t="s">
        <v>8741</v>
      </c>
      <c r="LO820" s="16" t="s">
        <v>843</v>
      </c>
      <c r="LP820" s="16" t="s">
        <v>1056</v>
      </c>
      <c r="LQ820" s="16" t="s">
        <v>844</v>
      </c>
      <c r="LR820" s="16" t="s">
        <v>844</v>
      </c>
      <c r="LS820" s="16" t="s">
        <v>844</v>
      </c>
      <c r="LT820" s="16" t="s">
        <v>844</v>
      </c>
      <c r="LU820" s="16" t="s">
        <v>843</v>
      </c>
      <c r="LV820" s="16" t="s">
        <v>844</v>
      </c>
      <c r="LW820" s="16" t="s">
        <v>844</v>
      </c>
      <c r="LX820" s="16" t="s">
        <v>844</v>
      </c>
      <c r="LY820" s="16" t="s">
        <v>843</v>
      </c>
      <c r="LZ820" s="16" t="s">
        <v>843</v>
      </c>
      <c r="MA820" s="16" t="s">
        <v>843</v>
      </c>
      <c r="MB820" s="16" t="s">
        <v>843</v>
      </c>
      <c r="MC820" s="16" t="s">
        <v>843</v>
      </c>
      <c r="MD820" s="16" t="s">
        <v>11699</v>
      </c>
      <c r="ME820" s="16" t="s">
        <v>11656</v>
      </c>
      <c r="MF820" s="16" t="s">
        <v>8847</v>
      </c>
      <c r="MO820" s="16" t="s">
        <v>1817</v>
      </c>
      <c r="MP820" s="16" t="s">
        <v>1827</v>
      </c>
      <c r="MR820" s="16" t="s">
        <v>474</v>
      </c>
      <c r="MS820" s="16" t="s">
        <v>12497</v>
      </c>
      <c r="MT820" s="16" t="s">
        <v>9009</v>
      </c>
      <c r="MU820" s="16" t="s">
        <v>817</v>
      </c>
      <c r="MV820" s="16" t="s">
        <v>486</v>
      </c>
      <c r="NC820" s="16" t="s">
        <v>487</v>
      </c>
      <c r="NE820" s="16" t="s">
        <v>486</v>
      </c>
      <c r="NG820" s="16" t="s">
        <v>1376</v>
      </c>
      <c r="NI820" s="16" t="s">
        <v>11658</v>
      </c>
      <c r="NQ820" s="16" t="s">
        <v>1079</v>
      </c>
      <c r="NR820" s="16" t="s">
        <v>445</v>
      </c>
      <c r="NS820" s="16" t="s">
        <v>462</v>
      </c>
      <c r="NT820" s="16" t="s">
        <v>478</v>
      </c>
      <c r="NU820" s="16">
        <v>1.1910000000000001</v>
      </c>
      <c r="NV820" s="16" t="s">
        <v>445</v>
      </c>
      <c r="NW820" s="16" t="s">
        <v>1180</v>
      </c>
      <c r="NX820" s="16" t="s">
        <v>1142</v>
      </c>
      <c r="NZ820" s="16" t="s">
        <v>935</v>
      </c>
      <c r="OB820" s="16" t="s">
        <v>833</v>
      </c>
      <c r="OC820" s="16" t="s">
        <v>445</v>
      </c>
    </row>
    <row r="821" spans="1:393" x14ac:dyDescent="0.25">
      <c r="A821" s="16" t="s">
        <v>12516</v>
      </c>
      <c r="B821" s="16" t="s">
        <v>844</v>
      </c>
      <c r="C821" s="16" t="s">
        <v>972</v>
      </c>
      <c r="D821" s="16" t="s">
        <v>844</v>
      </c>
      <c r="E821" s="16" t="s">
        <v>843</v>
      </c>
      <c r="F821" s="16" t="s">
        <v>843</v>
      </c>
      <c r="G821" s="16" t="s">
        <v>843</v>
      </c>
      <c r="H821" s="16" t="s">
        <v>843</v>
      </c>
      <c r="I821" s="16" t="s">
        <v>843</v>
      </c>
      <c r="J821" s="16" t="s">
        <v>843</v>
      </c>
      <c r="K821" s="16" t="s">
        <v>843</v>
      </c>
      <c r="L821" s="16" t="s">
        <v>843</v>
      </c>
      <c r="M821" s="16" t="s">
        <v>843</v>
      </c>
      <c r="N821" s="16" t="s">
        <v>843</v>
      </c>
      <c r="O821" s="16" t="s">
        <v>843</v>
      </c>
      <c r="Q821" s="16" t="s">
        <v>844</v>
      </c>
      <c r="R821" s="16">
        <v>44</v>
      </c>
      <c r="T821" s="16" t="s">
        <v>470</v>
      </c>
      <c r="U821" s="16" t="s">
        <v>844</v>
      </c>
      <c r="V821" s="16" t="s">
        <v>843</v>
      </c>
      <c r="W821" s="16" t="s">
        <v>844</v>
      </c>
      <c r="X821" s="16" t="s">
        <v>843</v>
      </c>
      <c r="Y821" s="16" t="s">
        <v>843</v>
      </c>
      <c r="Z821" s="16" t="s">
        <v>843</v>
      </c>
      <c r="AA821" s="16" t="s">
        <v>843</v>
      </c>
      <c r="AB821" s="16" t="s">
        <v>844</v>
      </c>
      <c r="AC821" s="16" t="s">
        <v>843</v>
      </c>
      <c r="AD821" s="16" t="s">
        <v>867</v>
      </c>
      <c r="AF821" s="16" t="s">
        <v>11673</v>
      </c>
      <c r="AG821" s="16" t="s">
        <v>12517</v>
      </c>
      <c r="AH821" s="16" t="s">
        <v>844</v>
      </c>
      <c r="AI821" s="16" t="s">
        <v>843</v>
      </c>
      <c r="AJ821" s="16" t="s">
        <v>844</v>
      </c>
      <c r="AK821" s="16" t="s">
        <v>843</v>
      </c>
      <c r="AL821" s="16" t="s">
        <v>844</v>
      </c>
      <c r="AM821" s="16" t="s">
        <v>844</v>
      </c>
      <c r="AN821" s="16" t="s">
        <v>843</v>
      </c>
      <c r="AO821" s="16" t="s">
        <v>843</v>
      </c>
      <c r="AP821" s="16" t="s">
        <v>843</v>
      </c>
      <c r="AQ821" s="16" t="s">
        <v>844</v>
      </c>
      <c r="AR821" s="16" t="s">
        <v>4433</v>
      </c>
      <c r="AS821" s="16" t="s">
        <v>843</v>
      </c>
      <c r="AT821" s="16" t="s">
        <v>843</v>
      </c>
      <c r="AU821" s="16" t="s">
        <v>843</v>
      </c>
      <c r="AV821" s="16" t="s">
        <v>843</v>
      </c>
      <c r="AW821" s="16" t="s">
        <v>843</v>
      </c>
      <c r="AX821" s="16" t="s">
        <v>843</v>
      </c>
      <c r="AY821" s="16" t="s">
        <v>844</v>
      </c>
      <c r="BF821" s="16" t="s">
        <v>844</v>
      </c>
      <c r="BH821" s="16" t="s">
        <v>7386</v>
      </c>
      <c r="BI821" s="16" t="s">
        <v>7770</v>
      </c>
      <c r="BJ821" s="16" t="s">
        <v>844</v>
      </c>
      <c r="BK821" s="16" t="s">
        <v>843</v>
      </c>
      <c r="BL821" s="16" t="s">
        <v>843</v>
      </c>
      <c r="BM821" s="16" t="s">
        <v>843</v>
      </c>
      <c r="BN821" s="16" t="s">
        <v>843</v>
      </c>
      <c r="BO821" s="16" t="s">
        <v>843</v>
      </c>
      <c r="BP821" s="16" t="s">
        <v>843</v>
      </c>
      <c r="BQ821" s="16" t="s">
        <v>843</v>
      </c>
      <c r="BR821" s="16" t="s">
        <v>12518</v>
      </c>
      <c r="BS821" s="16" t="s">
        <v>844</v>
      </c>
      <c r="BT821" s="16" t="s">
        <v>843</v>
      </c>
      <c r="BU821" s="16" t="s">
        <v>843</v>
      </c>
      <c r="BV821" s="16" t="s">
        <v>844</v>
      </c>
      <c r="BW821" s="16" t="s">
        <v>843</v>
      </c>
      <c r="BX821" s="16" t="s">
        <v>843</v>
      </c>
      <c r="BY821" s="16" t="s">
        <v>843</v>
      </c>
      <c r="BZ821" s="16" t="s">
        <v>843</v>
      </c>
      <c r="CA821" s="16" t="s">
        <v>843</v>
      </c>
      <c r="DX821" s="16" t="s">
        <v>867</v>
      </c>
      <c r="DY821" s="16" t="s">
        <v>867</v>
      </c>
      <c r="ES821" s="16" t="s">
        <v>867</v>
      </c>
      <c r="EU821" s="16" t="s">
        <v>7813</v>
      </c>
      <c r="EV821" s="16" t="s">
        <v>865</v>
      </c>
      <c r="FT821" s="16" t="s">
        <v>865</v>
      </c>
      <c r="HC821" s="16" t="s">
        <v>865</v>
      </c>
      <c r="JA821" s="16" t="s">
        <v>4825</v>
      </c>
      <c r="JB821" s="16" t="s">
        <v>865</v>
      </c>
      <c r="JC821" s="16" t="s">
        <v>867</v>
      </c>
      <c r="JG821" s="16" t="s">
        <v>843</v>
      </c>
      <c r="JV821" s="16">
        <v>40</v>
      </c>
      <c r="JW821" s="16" t="s">
        <v>7603</v>
      </c>
      <c r="JZ821" s="16" t="s">
        <v>4910</v>
      </c>
      <c r="KB821" s="16" t="s">
        <v>7616</v>
      </c>
      <c r="KD821" s="16" t="s">
        <v>4917</v>
      </c>
      <c r="KE821" s="16" t="s">
        <v>7277</v>
      </c>
      <c r="KF821" s="16" t="s">
        <v>4411</v>
      </c>
      <c r="KH821" s="16" t="s">
        <v>7642</v>
      </c>
      <c r="KI821" s="16" t="s">
        <v>4985</v>
      </c>
      <c r="KK821" s="16" t="s">
        <v>4910</v>
      </c>
      <c r="KM821" s="16" t="s">
        <v>7616</v>
      </c>
      <c r="KO821" s="16" t="s">
        <v>10728</v>
      </c>
      <c r="KP821" s="16" t="s">
        <v>10727</v>
      </c>
      <c r="KQ821" s="16" t="s">
        <v>8694</v>
      </c>
      <c r="KR821" s="16" t="s">
        <v>12519</v>
      </c>
      <c r="KS821" s="16" t="s">
        <v>10729</v>
      </c>
      <c r="KT821" s="16" t="s">
        <v>8696</v>
      </c>
      <c r="KU821" s="16" t="s">
        <v>844</v>
      </c>
      <c r="KV821" s="16" t="s">
        <v>8696</v>
      </c>
      <c r="KW821" s="16" t="s">
        <v>851</v>
      </c>
      <c r="KX821" s="16" t="s">
        <v>487</v>
      </c>
      <c r="KY821" s="16" t="s">
        <v>487</v>
      </c>
      <c r="KZ821" s="16" t="s">
        <v>487</v>
      </c>
      <c r="LC821" s="16" t="s">
        <v>10879</v>
      </c>
      <c r="LF821" s="16" t="s">
        <v>11654</v>
      </c>
      <c r="LI821" s="16" t="s">
        <v>11655</v>
      </c>
      <c r="LJ821" s="16" t="s">
        <v>831</v>
      </c>
      <c r="LK821" s="16" t="s">
        <v>831</v>
      </c>
      <c r="LL821" s="16" t="s">
        <v>8756</v>
      </c>
      <c r="LM821" s="16" t="s">
        <v>8741</v>
      </c>
      <c r="LO821" s="16" t="s">
        <v>1056</v>
      </c>
      <c r="LP821" s="16" t="s">
        <v>1056</v>
      </c>
      <c r="LQ821" s="16" t="s">
        <v>8732</v>
      </c>
      <c r="LR821" s="16" t="s">
        <v>1056</v>
      </c>
      <c r="LS821" s="16" t="s">
        <v>1056</v>
      </c>
      <c r="LT821" s="16" t="s">
        <v>844</v>
      </c>
      <c r="LU821" s="16" t="s">
        <v>844</v>
      </c>
      <c r="LV821" s="16" t="s">
        <v>843</v>
      </c>
      <c r="LW821" s="16" t="s">
        <v>8746</v>
      </c>
      <c r="LX821" s="16" t="s">
        <v>1056</v>
      </c>
      <c r="LY821" s="16" t="s">
        <v>843</v>
      </c>
      <c r="LZ821" s="16" t="s">
        <v>843</v>
      </c>
      <c r="MA821" s="16" t="s">
        <v>843</v>
      </c>
      <c r="MB821" s="16" t="s">
        <v>843</v>
      </c>
      <c r="MC821" s="16" t="s">
        <v>1056</v>
      </c>
      <c r="ME821" s="16" t="s">
        <v>11656</v>
      </c>
      <c r="MF821" s="16" t="s">
        <v>8847</v>
      </c>
      <c r="MG821" s="16" t="s">
        <v>1840</v>
      </c>
      <c r="MH821" s="16" t="s">
        <v>11667</v>
      </c>
      <c r="MI821" s="16" t="s">
        <v>11733</v>
      </c>
      <c r="MJ821" s="16" t="s">
        <v>1840</v>
      </c>
      <c r="MK821" s="16" t="s">
        <v>9015</v>
      </c>
      <c r="ML821" s="16" t="s">
        <v>1787</v>
      </c>
      <c r="MM821" s="16" t="s">
        <v>487</v>
      </c>
      <c r="MN821" s="16" t="s">
        <v>1798</v>
      </c>
      <c r="MP821" s="16" t="s">
        <v>1825</v>
      </c>
      <c r="MQ821" s="16" t="s">
        <v>1787</v>
      </c>
      <c r="MR821" s="16" t="s">
        <v>470</v>
      </c>
      <c r="MS821" s="16" t="s">
        <v>12497</v>
      </c>
      <c r="MT821" s="16" t="s">
        <v>9015</v>
      </c>
      <c r="MU821" s="16" t="s">
        <v>816</v>
      </c>
      <c r="NC821" s="16" t="s">
        <v>487</v>
      </c>
      <c r="ND821" s="16" t="s">
        <v>486</v>
      </c>
      <c r="NE821" s="16" t="s">
        <v>486</v>
      </c>
      <c r="NG821" s="16" t="s">
        <v>1372</v>
      </c>
      <c r="NH821" s="16" t="s">
        <v>1913</v>
      </c>
      <c r="NI821" s="16" t="s">
        <v>11658</v>
      </c>
      <c r="NR821" s="16" t="s">
        <v>451</v>
      </c>
      <c r="NS821" s="16" t="s">
        <v>462</v>
      </c>
      <c r="NT821" s="16" t="s">
        <v>478</v>
      </c>
      <c r="NU821" s="16">
        <v>1.1910000000000001</v>
      </c>
      <c r="NV821" s="16" t="s">
        <v>451</v>
      </c>
      <c r="NW821" s="16" t="s">
        <v>1175</v>
      </c>
      <c r="NX821" s="16" t="s">
        <v>1142</v>
      </c>
      <c r="OB821" s="16" t="s">
        <v>831</v>
      </c>
      <c r="OC821" s="16" t="s">
        <v>451</v>
      </c>
    </row>
    <row r="822" spans="1:393" x14ac:dyDescent="0.25">
      <c r="A822" s="16" t="s">
        <v>12520</v>
      </c>
      <c r="B822" s="16" t="s">
        <v>1056</v>
      </c>
      <c r="C822" s="16" t="s">
        <v>972</v>
      </c>
      <c r="D822" s="16" t="s">
        <v>844</v>
      </c>
      <c r="E822" s="16" t="s">
        <v>843</v>
      </c>
      <c r="F822" s="16" t="s">
        <v>843</v>
      </c>
      <c r="G822" s="16" t="s">
        <v>843</v>
      </c>
      <c r="H822" s="16" t="s">
        <v>843</v>
      </c>
      <c r="I822" s="16" t="s">
        <v>843</v>
      </c>
      <c r="J822" s="16" t="s">
        <v>843</v>
      </c>
      <c r="K822" s="16" t="s">
        <v>843</v>
      </c>
      <c r="L822" s="16" t="s">
        <v>843</v>
      </c>
      <c r="M822" s="16" t="s">
        <v>843</v>
      </c>
      <c r="N822" s="16" t="s">
        <v>843</v>
      </c>
      <c r="O822" s="16" t="s">
        <v>843</v>
      </c>
      <c r="Q822" s="16" t="s">
        <v>844</v>
      </c>
      <c r="R822" s="16">
        <v>48</v>
      </c>
      <c r="T822" s="16" t="s">
        <v>474</v>
      </c>
      <c r="U822" s="16" t="s">
        <v>843</v>
      </c>
      <c r="V822" s="16" t="s">
        <v>844</v>
      </c>
      <c r="W822" s="16" t="s">
        <v>843</v>
      </c>
      <c r="X822" s="16" t="s">
        <v>844</v>
      </c>
      <c r="Y822" s="16" t="s">
        <v>843</v>
      </c>
      <c r="Z822" s="16" t="s">
        <v>843</v>
      </c>
      <c r="AA822" s="16" t="s">
        <v>843</v>
      </c>
      <c r="AB822" s="16" t="s">
        <v>843</v>
      </c>
      <c r="AC822" s="16" t="s">
        <v>843</v>
      </c>
      <c r="AD822" s="16" t="s">
        <v>867</v>
      </c>
      <c r="AF822" s="16" t="s">
        <v>11673</v>
      </c>
      <c r="AG822" s="16" t="s">
        <v>11816</v>
      </c>
      <c r="AH822" s="16" t="s">
        <v>844</v>
      </c>
      <c r="AI822" s="16" t="s">
        <v>843</v>
      </c>
      <c r="AJ822" s="16" t="s">
        <v>844</v>
      </c>
      <c r="AK822" s="16" t="s">
        <v>843</v>
      </c>
      <c r="AL822" s="16" t="s">
        <v>844</v>
      </c>
      <c r="AM822" s="16" t="s">
        <v>844</v>
      </c>
      <c r="AN822" s="16" t="s">
        <v>843</v>
      </c>
      <c r="AO822" s="16" t="s">
        <v>843</v>
      </c>
      <c r="AP822" s="16" t="s">
        <v>843</v>
      </c>
      <c r="AQ822" s="16" t="s">
        <v>844</v>
      </c>
      <c r="AR822" s="16" t="s">
        <v>4433</v>
      </c>
      <c r="AS822" s="16" t="s">
        <v>843</v>
      </c>
      <c r="AT822" s="16" t="s">
        <v>843</v>
      </c>
      <c r="AU822" s="16" t="s">
        <v>843</v>
      </c>
      <c r="AV822" s="16" t="s">
        <v>843</v>
      </c>
      <c r="AW822" s="16" t="s">
        <v>843</v>
      </c>
      <c r="AX822" s="16" t="s">
        <v>843</v>
      </c>
      <c r="AY822" s="16" t="s">
        <v>844</v>
      </c>
      <c r="BF822" s="16" t="s">
        <v>844</v>
      </c>
      <c r="BH822" s="16" t="s">
        <v>7383</v>
      </c>
      <c r="BI822" s="16" t="s">
        <v>7785</v>
      </c>
      <c r="BJ822" s="16" t="s">
        <v>843</v>
      </c>
      <c r="BK822" s="16" t="s">
        <v>843</v>
      </c>
      <c r="BL822" s="16" t="s">
        <v>843</v>
      </c>
      <c r="BM822" s="16" t="s">
        <v>843</v>
      </c>
      <c r="BN822" s="16" t="s">
        <v>843</v>
      </c>
      <c r="BO822" s="16" t="s">
        <v>844</v>
      </c>
      <c r="BP822" s="16" t="s">
        <v>843</v>
      </c>
      <c r="BQ822" s="16" t="s">
        <v>843</v>
      </c>
      <c r="DX822" s="16" t="s">
        <v>865</v>
      </c>
      <c r="ES822" s="16" t="s">
        <v>867</v>
      </c>
      <c r="EU822" s="16" t="s">
        <v>7813</v>
      </c>
      <c r="EV822" s="16" t="s">
        <v>865</v>
      </c>
      <c r="HC822" s="16" t="s">
        <v>865</v>
      </c>
      <c r="JA822" s="16" t="s">
        <v>4822</v>
      </c>
      <c r="JB822" s="16" t="s">
        <v>865</v>
      </c>
      <c r="JC822" s="16" t="s">
        <v>865</v>
      </c>
      <c r="JD822" s="16" t="s">
        <v>867</v>
      </c>
      <c r="JG822" s="16" t="s">
        <v>843</v>
      </c>
      <c r="JV822" s="16">
        <v>20</v>
      </c>
      <c r="JW822" s="16" t="s">
        <v>7603</v>
      </c>
      <c r="JZ822" s="16" t="s">
        <v>4910</v>
      </c>
      <c r="KB822" s="16" t="s">
        <v>7622</v>
      </c>
      <c r="KD822" s="16" t="s">
        <v>4920</v>
      </c>
      <c r="KE822" s="16" t="s">
        <v>7277</v>
      </c>
      <c r="KF822" s="16" t="s">
        <v>4411</v>
      </c>
      <c r="KH822" s="16" t="s">
        <v>7636</v>
      </c>
      <c r="KI822" s="16" t="s">
        <v>4982</v>
      </c>
      <c r="KK822" s="16" t="s">
        <v>4892</v>
      </c>
      <c r="KM822" s="16" t="s">
        <v>7610</v>
      </c>
      <c r="KO822" s="16" t="s">
        <v>10728</v>
      </c>
      <c r="KP822" s="16" t="s">
        <v>10727</v>
      </c>
      <c r="KQ822" s="16" t="s">
        <v>8694</v>
      </c>
      <c r="KR822" s="16" t="s">
        <v>12521</v>
      </c>
      <c r="KS822" s="16" t="s">
        <v>10729</v>
      </c>
      <c r="KT822" s="16" t="s">
        <v>8696</v>
      </c>
      <c r="KU822" s="16" t="s">
        <v>844</v>
      </c>
      <c r="KV822" s="16" t="s">
        <v>8696</v>
      </c>
      <c r="KW822" s="16" t="s">
        <v>851</v>
      </c>
      <c r="KY822" s="16" t="s">
        <v>486</v>
      </c>
      <c r="LC822" s="16" t="s">
        <v>10879</v>
      </c>
      <c r="LF822" s="16" t="s">
        <v>11654</v>
      </c>
      <c r="LI822" s="16" t="s">
        <v>11655</v>
      </c>
      <c r="LJ822" s="16" t="s">
        <v>831</v>
      </c>
      <c r="LK822" s="16" t="s">
        <v>831</v>
      </c>
      <c r="LL822" s="16" t="s">
        <v>8756</v>
      </c>
      <c r="LM822" s="16" t="s">
        <v>8741</v>
      </c>
      <c r="LO822" s="16" t="s">
        <v>1056</v>
      </c>
      <c r="LP822" s="16" t="s">
        <v>1056</v>
      </c>
      <c r="LQ822" s="16" t="s">
        <v>8732</v>
      </c>
      <c r="LR822" s="16" t="s">
        <v>1056</v>
      </c>
      <c r="LS822" s="16" t="s">
        <v>1056</v>
      </c>
      <c r="LT822" s="16" t="s">
        <v>844</v>
      </c>
      <c r="LU822" s="16" t="s">
        <v>844</v>
      </c>
      <c r="LV822" s="16" t="s">
        <v>843</v>
      </c>
      <c r="LW822" s="16" t="s">
        <v>8746</v>
      </c>
      <c r="LX822" s="16" t="s">
        <v>1056</v>
      </c>
      <c r="LY822" s="16" t="s">
        <v>843</v>
      </c>
      <c r="LZ822" s="16" t="s">
        <v>843</v>
      </c>
      <c r="MA822" s="16" t="s">
        <v>843</v>
      </c>
      <c r="MB822" s="16" t="s">
        <v>843</v>
      </c>
      <c r="MC822" s="16" t="s">
        <v>1056</v>
      </c>
      <c r="ME822" s="16" t="s">
        <v>11656</v>
      </c>
      <c r="MF822" s="16" t="s">
        <v>8847</v>
      </c>
      <c r="MG822" s="16" t="s">
        <v>1836</v>
      </c>
      <c r="MH822" s="16" t="s">
        <v>11668</v>
      </c>
      <c r="MI822" s="16" t="s">
        <v>11668</v>
      </c>
      <c r="MJ822" s="16" t="s">
        <v>1839</v>
      </c>
      <c r="MK822" s="16" t="s">
        <v>8886</v>
      </c>
      <c r="ML822" s="16" t="s">
        <v>1787</v>
      </c>
      <c r="MM822" s="16" t="s">
        <v>486</v>
      </c>
      <c r="MN822" s="16" t="s">
        <v>1798</v>
      </c>
      <c r="MP822" s="16" t="s">
        <v>1829</v>
      </c>
      <c r="MQ822" s="16" t="s">
        <v>1783</v>
      </c>
      <c r="MR822" s="16" t="s">
        <v>474</v>
      </c>
      <c r="MS822" s="16" t="s">
        <v>12497</v>
      </c>
      <c r="MT822" s="16" t="s">
        <v>9015</v>
      </c>
      <c r="MU822" s="16" t="s">
        <v>817</v>
      </c>
      <c r="NC822" s="16" t="s">
        <v>487</v>
      </c>
      <c r="NE822" s="16" t="s">
        <v>486</v>
      </c>
      <c r="NG822" s="16" t="s">
        <v>1378</v>
      </c>
      <c r="NH822" s="16" t="s">
        <v>1913</v>
      </c>
      <c r="NI822" s="16" t="s">
        <v>11658</v>
      </c>
      <c r="NR822" s="16" t="s">
        <v>451</v>
      </c>
      <c r="NS822" s="16" t="s">
        <v>462</v>
      </c>
      <c r="NT822" s="16" t="s">
        <v>478</v>
      </c>
      <c r="NU822" s="16">
        <v>1.1910000000000001</v>
      </c>
      <c r="NV822" s="16" t="s">
        <v>451</v>
      </c>
      <c r="NW822" s="16" t="s">
        <v>1181</v>
      </c>
      <c r="NX822" s="16" t="s">
        <v>1142</v>
      </c>
      <c r="OB822" s="16" t="s">
        <v>831</v>
      </c>
      <c r="OC822" s="16" t="s">
        <v>451</v>
      </c>
    </row>
    <row r="823" spans="1:393" x14ac:dyDescent="0.25">
      <c r="A823" s="16" t="s">
        <v>12522</v>
      </c>
      <c r="B823" s="16" t="s">
        <v>8732</v>
      </c>
      <c r="C823" s="16" t="s">
        <v>972</v>
      </c>
      <c r="D823" s="16" t="s">
        <v>844</v>
      </c>
      <c r="E823" s="16" t="s">
        <v>843</v>
      </c>
      <c r="F823" s="16" t="s">
        <v>843</v>
      </c>
      <c r="G823" s="16" t="s">
        <v>843</v>
      </c>
      <c r="H823" s="16" t="s">
        <v>843</v>
      </c>
      <c r="I823" s="16" t="s">
        <v>843</v>
      </c>
      <c r="J823" s="16" t="s">
        <v>843</v>
      </c>
      <c r="K823" s="16" t="s">
        <v>843</v>
      </c>
      <c r="L823" s="16" t="s">
        <v>843</v>
      </c>
      <c r="M823" s="16" t="s">
        <v>843</v>
      </c>
      <c r="N823" s="16" t="s">
        <v>843</v>
      </c>
      <c r="O823" s="16" t="s">
        <v>843</v>
      </c>
      <c r="Q823" s="16" t="s">
        <v>844</v>
      </c>
      <c r="R823" s="16">
        <v>78</v>
      </c>
      <c r="T823" s="16" t="s">
        <v>470</v>
      </c>
      <c r="U823" s="16" t="s">
        <v>844</v>
      </c>
      <c r="V823" s="16" t="s">
        <v>843</v>
      </c>
      <c r="W823" s="16" t="s">
        <v>844</v>
      </c>
      <c r="X823" s="16" t="s">
        <v>843</v>
      </c>
      <c r="Y823" s="16" t="s">
        <v>843</v>
      </c>
      <c r="Z823" s="16" t="s">
        <v>843</v>
      </c>
      <c r="AA823" s="16" t="s">
        <v>843</v>
      </c>
      <c r="AB823" s="16" t="s">
        <v>843</v>
      </c>
      <c r="AC823" s="16" t="s">
        <v>843</v>
      </c>
      <c r="AD823" s="16" t="s">
        <v>867</v>
      </c>
      <c r="AF823" s="16" t="s">
        <v>11673</v>
      </c>
      <c r="AG823" s="16" t="s">
        <v>11703</v>
      </c>
      <c r="AH823" s="16" t="s">
        <v>844</v>
      </c>
      <c r="AI823" s="16" t="s">
        <v>843</v>
      </c>
      <c r="AJ823" s="16" t="s">
        <v>844</v>
      </c>
      <c r="AK823" s="16" t="s">
        <v>843</v>
      </c>
      <c r="AL823" s="16" t="s">
        <v>844</v>
      </c>
      <c r="AM823" s="16" t="s">
        <v>843</v>
      </c>
      <c r="AN823" s="16" t="s">
        <v>843</v>
      </c>
      <c r="AO823" s="16" t="s">
        <v>843</v>
      </c>
      <c r="AP823" s="16" t="s">
        <v>843</v>
      </c>
      <c r="AQ823" s="16" t="s">
        <v>843</v>
      </c>
      <c r="AR823" s="16" t="s">
        <v>4433</v>
      </c>
      <c r="AS823" s="16" t="s">
        <v>843</v>
      </c>
      <c r="AT823" s="16" t="s">
        <v>843</v>
      </c>
      <c r="AU823" s="16" t="s">
        <v>843</v>
      </c>
      <c r="AV823" s="16" t="s">
        <v>843</v>
      </c>
      <c r="AW823" s="16" t="s">
        <v>843</v>
      </c>
      <c r="AX823" s="16" t="s">
        <v>843</v>
      </c>
      <c r="AY823" s="16" t="s">
        <v>844</v>
      </c>
      <c r="BF823" s="16" t="s">
        <v>843</v>
      </c>
      <c r="BI823" s="16" t="s">
        <v>7785</v>
      </c>
      <c r="BJ823" s="16" t="s">
        <v>843</v>
      </c>
      <c r="BK823" s="16" t="s">
        <v>843</v>
      </c>
      <c r="BL823" s="16" t="s">
        <v>843</v>
      </c>
      <c r="BM823" s="16" t="s">
        <v>843</v>
      </c>
      <c r="BN823" s="16" t="s">
        <v>843</v>
      </c>
      <c r="BO823" s="16" t="s">
        <v>844</v>
      </c>
      <c r="BP823" s="16" t="s">
        <v>843</v>
      </c>
      <c r="BQ823" s="16" t="s">
        <v>843</v>
      </c>
      <c r="DX823" s="16" t="s">
        <v>867</v>
      </c>
      <c r="DY823" s="16" t="s">
        <v>867</v>
      </c>
      <c r="ES823" s="16" t="s">
        <v>867</v>
      </c>
      <c r="EU823" s="16" t="s">
        <v>7813</v>
      </c>
      <c r="EV823" s="16" t="s">
        <v>865</v>
      </c>
      <c r="FF823" s="16" t="s">
        <v>7836</v>
      </c>
      <c r="HC823" s="16" t="s">
        <v>865</v>
      </c>
      <c r="JA823" s="16" t="s">
        <v>4822</v>
      </c>
      <c r="JB823" s="16" t="s">
        <v>865</v>
      </c>
      <c r="JC823" s="16" t="s">
        <v>865</v>
      </c>
      <c r="JD823" s="16" t="s">
        <v>865</v>
      </c>
      <c r="JE823" s="16" t="s">
        <v>865</v>
      </c>
      <c r="JF823" s="16" t="s">
        <v>865</v>
      </c>
      <c r="JG823" s="16" t="s">
        <v>843</v>
      </c>
      <c r="JH823" s="16" t="s">
        <v>4846</v>
      </c>
      <c r="KF823" s="16" t="s">
        <v>4926</v>
      </c>
      <c r="KI823" s="16" t="s">
        <v>4846</v>
      </c>
      <c r="KO823" s="16" t="s">
        <v>10728</v>
      </c>
      <c r="KP823" s="16" t="s">
        <v>10727</v>
      </c>
      <c r="KQ823" s="16" t="s">
        <v>8694</v>
      </c>
      <c r="KR823" s="16" t="s">
        <v>12523</v>
      </c>
      <c r="KS823" s="16" t="s">
        <v>10729</v>
      </c>
      <c r="KT823" s="16" t="s">
        <v>8696</v>
      </c>
      <c r="KU823" s="16" t="s">
        <v>844</v>
      </c>
      <c r="KV823" s="16" t="s">
        <v>8696</v>
      </c>
      <c r="KW823" s="16" t="s">
        <v>851</v>
      </c>
      <c r="KX823" s="16" t="s">
        <v>487</v>
      </c>
      <c r="KY823" s="16" t="s">
        <v>487</v>
      </c>
      <c r="KZ823" s="16" t="s">
        <v>487</v>
      </c>
      <c r="LC823" s="16" t="s">
        <v>10879</v>
      </c>
      <c r="LF823" s="16" t="s">
        <v>11654</v>
      </c>
      <c r="LI823" s="16" t="s">
        <v>11655</v>
      </c>
      <c r="LJ823" s="16" t="s">
        <v>843</v>
      </c>
      <c r="LL823" s="16" t="s">
        <v>8711</v>
      </c>
      <c r="LM823" s="16" t="s">
        <v>8741</v>
      </c>
      <c r="LO823" s="16" t="s">
        <v>1056</v>
      </c>
      <c r="LP823" s="16" t="s">
        <v>1056</v>
      </c>
      <c r="LQ823" s="16" t="s">
        <v>8732</v>
      </c>
      <c r="LR823" s="16" t="s">
        <v>1056</v>
      </c>
      <c r="LS823" s="16" t="s">
        <v>1056</v>
      </c>
      <c r="LT823" s="16" t="s">
        <v>844</v>
      </c>
      <c r="LU823" s="16" t="s">
        <v>844</v>
      </c>
      <c r="LV823" s="16" t="s">
        <v>843</v>
      </c>
      <c r="LW823" s="16" t="s">
        <v>8746</v>
      </c>
      <c r="LX823" s="16" t="s">
        <v>1056</v>
      </c>
      <c r="LY823" s="16" t="s">
        <v>843</v>
      </c>
      <c r="LZ823" s="16" t="s">
        <v>843</v>
      </c>
      <c r="MA823" s="16" t="s">
        <v>843</v>
      </c>
      <c r="MB823" s="16" t="s">
        <v>843</v>
      </c>
      <c r="MC823" s="16" t="s">
        <v>1056</v>
      </c>
      <c r="ME823" s="16" t="s">
        <v>11656</v>
      </c>
      <c r="MF823" s="16" t="s">
        <v>8847</v>
      </c>
      <c r="MO823" s="16" t="s">
        <v>1817</v>
      </c>
      <c r="MP823" s="16" t="s">
        <v>1824</v>
      </c>
      <c r="MR823" s="16" t="s">
        <v>470</v>
      </c>
      <c r="MS823" s="16" t="s">
        <v>12497</v>
      </c>
      <c r="MT823" s="16" t="s">
        <v>9015</v>
      </c>
      <c r="NC823" s="16" t="s">
        <v>487</v>
      </c>
      <c r="NE823" s="16" t="s">
        <v>486</v>
      </c>
      <c r="NG823" s="16" t="s">
        <v>1378</v>
      </c>
      <c r="NI823" s="16" t="s">
        <v>11658</v>
      </c>
      <c r="NR823" s="16" t="s">
        <v>878</v>
      </c>
      <c r="NS823" s="16" t="s">
        <v>462</v>
      </c>
      <c r="NT823" s="16" t="s">
        <v>478</v>
      </c>
      <c r="NU823" s="16">
        <v>1.1910000000000001</v>
      </c>
      <c r="NV823" s="16" t="s">
        <v>457</v>
      </c>
      <c r="NW823" s="16" t="s">
        <v>1177</v>
      </c>
      <c r="NX823" s="16" t="s">
        <v>1142</v>
      </c>
      <c r="OB823" s="16" t="s">
        <v>833</v>
      </c>
      <c r="OC823" s="16" t="s">
        <v>878</v>
      </c>
    </row>
    <row r="824" spans="1:393" x14ac:dyDescent="0.25">
      <c r="A824" s="16" t="s">
        <v>12524</v>
      </c>
      <c r="B824" s="16" t="s">
        <v>8746</v>
      </c>
      <c r="C824" s="16" t="s">
        <v>972</v>
      </c>
      <c r="D824" s="16" t="s">
        <v>844</v>
      </c>
      <c r="E824" s="16" t="s">
        <v>843</v>
      </c>
      <c r="F824" s="16" t="s">
        <v>843</v>
      </c>
      <c r="G824" s="16" t="s">
        <v>843</v>
      </c>
      <c r="H824" s="16" t="s">
        <v>843</v>
      </c>
      <c r="I824" s="16" t="s">
        <v>843</v>
      </c>
      <c r="J824" s="16" t="s">
        <v>843</v>
      </c>
      <c r="K824" s="16" t="s">
        <v>843</v>
      </c>
      <c r="L824" s="16" t="s">
        <v>843</v>
      </c>
      <c r="M824" s="16" t="s">
        <v>843</v>
      </c>
      <c r="N824" s="16" t="s">
        <v>843</v>
      </c>
      <c r="O824" s="16" t="s">
        <v>843</v>
      </c>
      <c r="Q824" s="16" t="s">
        <v>844</v>
      </c>
      <c r="R824" s="16">
        <v>8</v>
      </c>
      <c r="T824" s="16" t="s">
        <v>474</v>
      </c>
      <c r="U824" s="16" t="s">
        <v>843</v>
      </c>
      <c r="V824" s="16" t="s">
        <v>844</v>
      </c>
      <c r="W824" s="16" t="s">
        <v>843</v>
      </c>
      <c r="X824" s="16" t="s">
        <v>843</v>
      </c>
      <c r="Y824" s="16" t="s">
        <v>843</v>
      </c>
      <c r="Z824" s="16" t="s">
        <v>844</v>
      </c>
      <c r="AA824" s="16" t="s">
        <v>843</v>
      </c>
      <c r="AB824" s="16" t="s">
        <v>843</v>
      </c>
      <c r="AC824" s="16" t="s">
        <v>844</v>
      </c>
      <c r="AF824" s="16" t="s">
        <v>11673</v>
      </c>
      <c r="AG824" s="16" t="s">
        <v>11708</v>
      </c>
      <c r="AH824" s="16" t="s">
        <v>843</v>
      </c>
      <c r="AI824" s="16" t="s">
        <v>843</v>
      </c>
      <c r="AJ824" s="16" t="s">
        <v>843</v>
      </c>
      <c r="AK824" s="16" t="s">
        <v>843</v>
      </c>
      <c r="AL824" s="16" t="s">
        <v>844</v>
      </c>
      <c r="AM824" s="16" t="s">
        <v>844</v>
      </c>
      <c r="AN824" s="16" t="s">
        <v>843</v>
      </c>
      <c r="AO824" s="16" t="s">
        <v>843</v>
      </c>
      <c r="AP824" s="16" t="s">
        <v>843</v>
      </c>
      <c r="AQ824" s="16" t="s">
        <v>844</v>
      </c>
      <c r="AR824" s="16" t="s">
        <v>12525</v>
      </c>
      <c r="AS824" s="16" t="s">
        <v>843</v>
      </c>
      <c r="AT824" s="16" t="s">
        <v>843</v>
      </c>
      <c r="AU824" s="16" t="s">
        <v>844</v>
      </c>
      <c r="AV824" s="16" t="s">
        <v>844</v>
      </c>
      <c r="AW824" s="16" t="s">
        <v>843</v>
      </c>
      <c r="AX824" s="16" t="s">
        <v>844</v>
      </c>
      <c r="AY824" s="16" t="s">
        <v>843</v>
      </c>
      <c r="BB824" s="16" t="s">
        <v>4437</v>
      </c>
      <c r="BC824" s="16" t="s">
        <v>4437</v>
      </c>
      <c r="BE824" s="16" t="s">
        <v>4437</v>
      </c>
      <c r="BF824" s="16" t="s">
        <v>844</v>
      </c>
      <c r="BI824" s="16" t="s">
        <v>7776</v>
      </c>
      <c r="BJ824" s="16" t="s">
        <v>843</v>
      </c>
      <c r="BK824" s="16" t="s">
        <v>843</v>
      </c>
      <c r="BL824" s="16" t="s">
        <v>844</v>
      </c>
      <c r="BM824" s="16" t="s">
        <v>843</v>
      </c>
      <c r="BN824" s="16" t="s">
        <v>843</v>
      </c>
      <c r="BO824" s="16" t="s">
        <v>843</v>
      </c>
      <c r="BP824" s="16" t="s">
        <v>843</v>
      </c>
      <c r="BQ824" s="16" t="s">
        <v>843</v>
      </c>
      <c r="BR824" s="16" t="s">
        <v>7793</v>
      </c>
      <c r="BS824" s="16" t="s">
        <v>843</v>
      </c>
      <c r="BT824" s="16" t="s">
        <v>844</v>
      </c>
      <c r="BU824" s="16" t="s">
        <v>843</v>
      </c>
      <c r="BV824" s="16" t="s">
        <v>843</v>
      </c>
      <c r="BW824" s="16" t="s">
        <v>843</v>
      </c>
      <c r="BX824" s="16" t="s">
        <v>843</v>
      </c>
      <c r="BY824" s="16" t="s">
        <v>843</v>
      </c>
      <c r="BZ824" s="16" t="s">
        <v>843</v>
      </c>
      <c r="CA824" s="16" t="s">
        <v>843</v>
      </c>
      <c r="CC824" s="16" t="s">
        <v>867</v>
      </c>
      <c r="CD824" s="16" t="s">
        <v>6837</v>
      </c>
      <c r="CE824" s="16" t="s">
        <v>7537</v>
      </c>
      <c r="DN824" s="16" t="s">
        <v>4411</v>
      </c>
      <c r="DQ824" s="16" t="s">
        <v>7108</v>
      </c>
      <c r="DR824" s="16" t="s">
        <v>865</v>
      </c>
      <c r="DX824" s="16" t="s">
        <v>867</v>
      </c>
      <c r="DY824" s="16" t="s">
        <v>867</v>
      </c>
      <c r="ES824" s="16" t="s">
        <v>867</v>
      </c>
      <c r="EU824" s="16" t="s">
        <v>7813</v>
      </c>
      <c r="EV824" s="16" t="s">
        <v>865</v>
      </c>
      <c r="HC824" s="16" t="s">
        <v>865</v>
      </c>
      <c r="KO824" s="16" t="s">
        <v>10728</v>
      </c>
      <c r="KP824" s="16" t="s">
        <v>10727</v>
      </c>
      <c r="KQ824" s="16" t="s">
        <v>8694</v>
      </c>
      <c r="KR824" s="16" t="s">
        <v>12526</v>
      </c>
      <c r="KS824" s="16" t="s">
        <v>10729</v>
      </c>
      <c r="KT824" s="16" t="s">
        <v>8696</v>
      </c>
      <c r="KU824" s="16" t="s">
        <v>844</v>
      </c>
      <c r="KV824" s="16" t="s">
        <v>8696</v>
      </c>
      <c r="KW824" s="16" t="s">
        <v>851</v>
      </c>
      <c r="KX824" s="16" t="s">
        <v>487</v>
      </c>
      <c r="KY824" s="16" t="s">
        <v>487</v>
      </c>
      <c r="KZ824" s="16" t="s">
        <v>487</v>
      </c>
      <c r="LA824" s="16" t="s">
        <v>11675</v>
      </c>
      <c r="LB824" s="16" t="s">
        <v>11653</v>
      </c>
      <c r="LC824" s="16" t="s">
        <v>10879</v>
      </c>
      <c r="LF824" s="16" t="s">
        <v>11654</v>
      </c>
      <c r="LI824" s="16" t="s">
        <v>11655</v>
      </c>
      <c r="LM824" s="16" t="s">
        <v>8741</v>
      </c>
      <c r="LO824" s="16" t="s">
        <v>1056</v>
      </c>
      <c r="LP824" s="16" t="s">
        <v>1056</v>
      </c>
      <c r="LQ824" s="16" t="s">
        <v>8732</v>
      </c>
      <c r="LR824" s="16" t="s">
        <v>1056</v>
      </c>
      <c r="LS824" s="16" t="s">
        <v>1056</v>
      </c>
      <c r="LT824" s="16" t="s">
        <v>844</v>
      </c>
      <c r="LU824" s="16" t="s">
        <v>844</v>
      </c>
      <c r="LV824" s="16" t="s">
        <v>843</v>
      </c>
      <c r="LW824" s="16" t="s">
        <v>8746</v>
      </c>
      <c r="LX824" s="16" t="s">
        <v>1056</v>
      </c>
      <c r="LY824" s="16" t="s">
        <v>843</v>
      </c>
      <c r="LZ824" s="16" t="s">
        <v>843</v>
      </c>
      <c r="MA824" s="16" t="s">
        <v>843</v>
      </c>
      <c r="MB824" s="16" t="s">
        <v>843</v>
      </c>
      <c r="MC824" s="16" t="s">
        <v>1056</v>
      </c>
      <c r="MD824" s="16" t="s">
        <v>11676</v>
      </c>
      <c r="ME824" s="16" t="s">
        <v>11677</v>
      </c>
      <c r="MF824" s="16" t="s">
        <v>8847</v>
      </c>
      <c r="MR824" s="16" t="s">
        <v>474</v>
      </c>
      <c r="MS824" s="16" t="s">
        <v>12497</v>
      </c>
      <c r="MT824" s="16" t="s">
        <v>9015</v>
      </c>
      <c r="MV824" s="16" t="s">
        <v>487</v>
      </c>
      <c r="MW824" s="16" t="s">
        <v>1265</v>
      </c>
      <c r="MX824" s="16" t="s">
        <v>1262</v>
      </c>
      <c r="MY824" s="16" t="s">
        <v>486</v>
      </c>
      <c r="MZ824" s="16" t="s">
        <v>486</v>
      </c>
      <c r="NA824" s="16" t="s">
        <v>486</v>
      </c>
      <c r="NC824" s="16" t="s">
        <v>487</v>
      </c>
      <c r="NE824" s="16" t="s">
        <v>486</v>
      </c>
      <c r="NI824" s="16" t="s">
        <v>11658</v>
      </c>
      <c r="NL824" s="16" t="s">
        <v>844</v>
      </c>
      <c r="NS824" s="16" t="s">
        <v>462</v>
      </c>
      <c r="NT824" s="16" t="s">
        <v>478</v>
      </c>
      <c r="NU824" s="16">
        <v>1.1910000000000001</v>
      </c>
      <c r="NV824" s="16" t="s">
        <v>860</v>
      </c>
      <c r="NW824" s="16" t="s">
        <v>1182</v>
      </c>
      <c r="NX824" s="16" t="s">
        <v>1142</v>
      </c>
      <c r="NY824" s="16" t="s">
        <v>1122</v>
      </c>
      <c r="NZ824" s="16" t="s">
        <v>938</v>
      </c>
    </row>
    <row r="825" spans="1:393" x14ac:dyDescent="0.25">
      <c r="A825" s="16" t="s">
        <v>12527</v>
      </c>
      <c r="B825" s="16" t="s">
        <v>8759</v>
      </c>
      <c r="C825" s="16" t="s">
        <v>972</v>
      </c>
      <c r="D825" s="16" t="s">
        <v>844</v>
      </c>
      <c r="E825" s="16" t="s">
        <v>843</v>
      </c>
      <c r="F825" s="16" t="s">
        <v>843</v>
      </c>
      <c r="G825" s="16" t="s">
        <v>843</v>
      </c>
      <c r="H825" s="16" t="s">
        <v>843</v>
      </c>
      <c r="I825" s="16" t="s">
        <v>843</v>
      </c>
      <c r="J825" s="16" t="s">
        <v>843</v>
      </c>
      <c r="K825" s="16" t="s">
        <v>843</v>
      </c>
      <c r="L825" s="16" t="s">
        <v>843</v>
      </c>
      <c r="M825" s="16" t="s">
        <v>843</v>
      </c>
      <c r="N825" s="16" t="s">
        <v>843</v>
      </c>
      <c r="O825" s="16" t="s">
        <v>843</v>
      </c>
      <c r="Q825" s="16" t="s">
        <v>844</v>
      </c>
      <c r="R825" s="16">
        <v>8</v>
      </c>
      <c r="T825" s="16" t="s">
        <v>470</v>
      </c>
      <c r="U825" s="16" t="s">
        <v>844</v>
      </c>
      <c r="V825" s="16" t="s">
        <v>843</v>
      </c>
      <c r="W825" s="16" t="s">
        <v>843</v>
      </c>
      <c r="X825" s="16" t="s">
        <v>843</v>
      </c>
      <c r="Y825" s="16" t="s">
        <v>844</v>
      </c>
      <c r="Z825" s="16" t="s">
        <v>843</v>
      </c>
      <c r="AA825" s="16" t="s">
        <v>843</v>
      </c>
      <c r="AB825" s="16" t="s">
        <v>843</v>
      </c>
      <c r="AC825" s="16" t="s">
        <v>844</v>
      </c>
      <c r="AF825" s="16" t="s">
        <v>11673</v>
      </c>
      <c r="AG825" s="16" t="s">
        <v>11708</v>
      </c>
      <c r="AH825" s="16" t="s">
        <v>843</v>
      </c>
      <c r="AI825" s="16" t="s">
        <v>843</v>
      </c>
      <c r="AJ825" s="16" t="s">
        <v>843</v>
      </c>
      <c r="AK825" s="16" t="s">
        <v>843</v>
      </c>
      <c r="AL825" s="16" t="s">
        <v>844</v>
      </c>
      <c r="AM825" s="16" t="s">
        <v>844</v>
      </c>
      <c r="AN825" s="16" t="s">
        <v>843</v>
      </c>
      <c r="AO825" s="16" t="s">
        <v>843</v>
      </c>
      <c r="AP825" s="16" t="s">
        <v>843</v>
      </c>
      <c r="AQ825" s="16" t="s">
        <v>844</v>
      </c>
      <c r="AR825" s="16" t="s">
        <v>4433</v>
      </c>
      <c r="AS825" s="16" t="s">
        <v>843</v>
      </c>
      <c r="AT825" s="16" t="s">
        <v>843</v>
      </c>
      <c r="AU825" s="16" t="s">
        <v>843</v>
      </c>
      <c r="AV825" s="16" t="s">
        <v>843</v>
      </c>
      <c r="AW825" s="16" t="s">
        <v>843</v>
      </c>
      <c r="AX825" s="16" t="s">
        <v>843</v>
      </c>
      <c r="AY825" s="16" t="s">
        <v>844</v>
      </c>
      <c r="BF825" s="16" t="s">
        <v>844</v>
      </c>
      <c r="BI825" s="16" t="s">
        <v>7776</v>
      </c>
      <c r="BJ825" s="16" t="s">
        <v>843</v>
      </c>
      <c r="BK825" s="16" t="s">
        <v>843</v>
      </c>
      <c r="BL825" s="16" t="s">
        <v>844</v>
      </c>
      <c r="BM825" s="16" t="s">
        <v>843</v>
      </c>
      <c r="BN825" s="16" t="s">
        <v>843</v>
      </c>
      <c r="BO825" s="16" t="s">
        <v>843</v>
      </c>
      <c r="BP825" s="16" t="s">
        <v>843</v>
      </c>
      <c r="BQ825" s="16" t="s">
        <v>843</v>
      </c>
      <c r="BR825" s="16" t="s">
        <v>7793</v>
      </c>
      <c r="BS825" s="16" t="s">
        <v>843</v>
      </c>
      <c r="BT825" s="16" t="s">
        <v>844</v>
      </c>
      <c r="BU825" s="16" t="s">
        <v>843</v>
      </c>
      <c r="BV825" s="16" t="s">
        <v>843</v>
      </c>
      <c r="BW825" s="16" t="s">
        <v>843</v>
      </c>
      <c r="BX825" s="16" t="s">
        <v>843</v>
      </c>
      <c r="BY825" s="16" t="s">
        <v>843</v>
      </c>
      <c r="BZ825" s="16" t="s">
        <v>843</v>
      </c>
      <c r="CA825" s="16" t="s">
        <v>843</v>
      </c>
      <c r="CC825" s="16" t="s">
        <v>867</v>
      </c>
      <c r="CD825" s="16" t="s">
        <v>6837</v>
      </c>
      <c r="CE825" s="16" t="s">
        <v>7537</v>
      </c>
      <c r="DN825" s="16" t="s">
        <v>4411</v>
      </c>
      <c r="DQ825" s="16" t="s">
        <v>7093</v>
      </c>
      <c r="DR825" s="16" t="s">
        <v>865</v>
      </c>
      <c r="DX825" s="16" t="s">
        <v>865</v>
      </c>
      <c r="ES825" s="16" t="s">
        <v>865</v>
      </c>
      <c r="EU825" s="16" t="s">
        <v>7810</v>
      </c>
      <c r="EV825" s="16" t="s">
        <v>865</v>
      </c>
      <c r="HC825" s="16" t="s">
        <v>865</v>
      </c>
      <c r="KO825" s="16" t="s">
        <v>10728</v>
      </c>
      <c r="KP825" s="16" t="s">
        <v>10727</v>
      </c>
      <c r="KQ825" s="16" t="s">
        <v>8694</v>
      </c>
      <c r="KR825" s="16" t="s">
        <v>12528</v>
      </c>
      <c r="KS825" s="16" t="s">
        <v>10729</v>
      </c>
      <c r="KT825" s="16" t="s">
        <v>8696</v>
      </c>
      <c r="KU825" s="16" t="s">
        <v>844</v>
      </c>
      <c r="KV825" s="16" t="s">
        <v>8696</v>
      </c>
      <c r="KW825" s="16" t="s">
        <v>851</v>
      </c>
      <c r="KY825" s="16" t="s">
        <v>486</v>
      </c>
      <c r="LA825" s="16" t="s">
        <v>11675</v>
      </c>
      <c r="LB825" s="16" t="s">
        <v>11653</v>
      </c>
      <c r="LC825" s="16" t="s">
        <v>10879</v>
      </c>
      <c r="LF825" s="16" t="s">
        <v>11654</v>
      </c>
      <c r="LI825" s="16" t="s">
        <v>11655</v>
      </c>
      <c r="LM825" s="16" t="s">
        <v>8741</v>
      </c>
      <c r="LO825" s="16" t="s">
        <v>1056</v>
      </c>
      <c r="LP825" s="16" t="s">
        <v>1056</v>
      </c>
      <c r="LQ825" s="16" t="s">
        <v>8732</v>
      </c>
      <c r="LR825" s="16" t="s">
        <v>1056</v>
      </c>
      <c r="LS825" s="16" t="s">
        <v>1056</v>
      </c>
      <c r="LT825" s="16" t="s">
        <v>844</v>
      </c>
      <c r="LU825" s="16" t="s">
        <v>844</v>
      </c>
      <c r="LV825" s="16" t="s">
        <v>843</v>
      </c>
      <c r="LW825" s="16" t="s">
        <v>8746</v>
      </c>
      <c r="LX825" s="16" t="s">
        <v>1056</v>
      </c>
      <c r="LY825" s="16" t="s">
        <v>843</v>
      </c>
      <c r="LZ825" s="16" t="s">
        <v>843</v>
      </c>
      <c r="MA825" s="16" t="s">
        <v>843</v>
      </c>
      <c r="MB825" s="16" t="s">
        <v>843</v>
      </c>
      <c r="MC825" s="16" t="s">
        <v>1056</v>
      </c>
      <c r="MD825" s="16" t="s">
        <v>11676</v>
      </c>
      <c r="ME825" s="16" t="s">
        <v>11677</v>
      </c>
      <c r="MF825" s="16" t="s">
        <v>8847</v>
      </c>
      <c r="MR825" s="16" t="s">
        <v>470</v>
      </c>
      <c r="MS825" s="16" t="s">
        <v>12497</v>
      </c>
      <c r="MT825" s="16" t="s">
        <v>9015</v>
      </c>
      <c r="MV825" s="16" t="s">
        <v>487</v>
      </c>
      <c r="MW825" s="16" t="s">
        <v>1265</v>
      </c>
      <c r="MX825" s="16" t="s">
        <v>1262</v>
      </c>
      <c r="MY825" s="16" t="s">
        <v>486</v>
      </c>
      <c r="MZ825" s="16" t="s">
        <v>487</v>
      </c>
      <c r="NA825" s="16" t="s">
        <v>486</v>
      </c>
      <c r="NC825" s="16" t="s">
        <v>486</v>
      </c>
      <c r="NE825" s="16" t="s">
        <v>486</v>
      </c>
      <c r="NI825" s="16" t="s">
        <v>11658</v>
      </c>
      <c r="NL825" s="16" t="s">
        <v>844</v>
      </c>
      <c r="NS825" s="16" t="s">
        <v>462</v>
      </c>
      <c r="NT825" s="16" t="s">
        <v>478</v>
      </c>
      <c r="NU825" s="16">
        <v>1.1910000000000001</v>
      </c>
      <c r="NV825" s="16" t="s">
        <v>860</v>
      </c>
      <c r="NW825" s="16" t="s">
        <v>1176</v>
      </c>
      <c r="NX825" s="16" t="s">
        <v>1142</v>
      </c>
      <c r="NY825" s="16" t="s">
        <v>1122</v>
      </c>
      <c r="NZ825" s="16" t="s">
        <v>938</v>
      </c>
    </row>
    <row r="826" spans="1:393" x14ac:dyDescent="0.25">
      <c r="A826" s="16" t="s">
        <v>12529</v>
      </c>
      <c r="B826" s="16" t="s">
        <v>844</v>
      </c>
      <c r="C826" s="16" t="s">
        <v>972</v>
      </c>
      <c r="D826" s="16" t="s">
        <v>844</v>
      </c>
      <c r="E826" s="16" t="s">
        <v>843</v>
      </c>
      <c r="F826" s="16" t="s">
        <v>843</v>
      </c>
      <c r="G826" s="16" t="s">
        <v>843</v>
      </c>
      <c r="H826" s="16" t="s">
        <v>843</v>
      </c>
      <c r="I826" s="16" t="s">
        <v>843</v>
      </c>
      <c r="J826" s="16" t="s">
        <v>843</v>
      </c>
      <c r="K826" s="16" t="s">
        <v>843</v>
      </c>
      <c r="L826" s="16" t="s">
        <v>843</v>
      </c>
      <c r="M826" s="16" t="s">
        <v>843</v>
      </c>
      <c r="N826" s="16" t="s">
        <v>843</v>
      </c>
      <c r="O826" s="16" t="s">
        <v>843</v>
      </c>
      <c r="Q826" s="16" t="s">
        <v>844</v>
      </c>
      <c r="R826" s="16">
        <v>38</v>
      </c>
      <c r="T826" s="16" t="s">
        <v>470</v>
      </c>
      <c r="U826" s="16" t="s">
        <v>844</v>
      </c>
      <c r="V826" s="16" t="s">
        <v>843</v>
      </c>
      <c r="W826" s="16" t="s">
        <v>844</v>
      </c>
      <c r="X826" s="16" t="s">
        <v>843</v>
      </c>
      <c r="Y826" s="16" t="s">
        <v>843</v>
      </c>
      <c r="Z826" s="16" t="s">
        <v>843</v>
      </c>
      <c r="AA826" s="16" t="s">
        <v>843</v>
      </c>
      <c r="AB826" s="16" t="s">
        <v>844</v>
      </c>
      <c r="AC826" s="16" t="s">
        <v>843</v>
      </c>
      <c r="AD826" s="16" t="s">
        <v>867</v>
      </c>
      <c r="AF826" s="16" t="s">
        <v>11746</v>
      </c>
      <c r="AG826" s="16" t="s">
        <v>11696</v>
      </c>
      <c r="AH826" s="16" t="s">
        <v>844</v>
      </c>
      <c r="AI826" s="16" t="s">
        <v>844</v>
      </c>
      <c r="AJ826" s="16" t="s">
        <v>844</v>
      </c>
      <c r="AK826" s="16" t="s">
        <v>843</v>
      </c>
      <c r="AL826" s="16" t="s">
        <v>843</v>
      </c>
      <c r="AM826" s="16" t="s">
        <v>844</v>
      </c>
      <c r="AN826" s="16" t="s">
        <v>843</v>
      </c>
      <c r="AO826" s="16" t="s">
        <v>843</v>
      </c>
      <c r="AP826" s="16" t="s">
        <v>843</v>
      </c>
      <c r="AQ826" s="16" t="s">
        <v>844</v>
      </c>
      <c r="AR826" s="16" t="s">
        <v>4433</v>
      </c>
      <c r="AS826" s="16" t="s">
        <v>843</v>
      </c>
      <c r="AT826" s="16" t="s">
        <v>843</v>
      </c>
      <c r="AU826" s="16" t="s">
        <v>843</v>
      </c>
      <c r="AV826" s="16" t="s">
        <v>843</v>
      </c>
      <c r="AW826" s="16" t="s">
        <v>843</v>
      </c>
      <c r="AX826" s="16" t="s">
        <v>843</v>
      </c>
      <c r="AY826" s="16" t="s">
        <v>844</v>
      </c>
      <c r="BF826" s="16" t="s">
        <v>844</v>
      </c>
      <c r="BH826" s="16" t="s">
        <v>7383</v>
      </c>
      <c r="BI826" s="16" t="s">
        <v>7785</v>
      </c>
      <c r="BJ826" s="16" t="s">
        <v>843</v>
      </c>
      <c r="BK826" s="16" t="s">
        <v>843</v>
      </c>
      <c r="BL826" s="16" t="s">
        <v>843</v>
      </c>
      <c r="BM826" s="16" t="s">
        <v>843</v>
      </c>
      <c r="BN826" s="16" t="s">
        <v>843</v>
      </c>
      <c r="BO826" s="16" t="s">
        <v>844</v>
      </c>
      <c r="BP826" s="16" t="s">
        <v>843</v>
      </c>
      <c r="BQ826" s="16" t="s">
        <v>843</v>
      </c>
      <c r="DX826" s="16" t="s">
        <v>865</v>
      </c>
      <c r="ES826" s="16" t="s">
        <v>865</v>
      </c>
      <c r="EU826" s="16" t="s">
        <v>7810</v>
      </c>
      <c r="EV826" s="16" t="s">
        <v>865</v>
      </c>
      <c r="FT826" s="16" t="s">
        <v>865</v>
      </c>
      <c r="HC826" s="16" t="s">
        <v>865</v>
      </c>
      <c r="JA826" s="16" t="s">
        <v>4813</v>
      </c>
      <c r="JB826" s="16" t="s">
        <v>865</v>
      </c>
      <c r="JC826" s="16" t="s">
        <v>865</v>
      </c>
      <c r="JD826" s="16" t="s">
        <v>865</v>
      </c>
      <c r="JE826" s="16" t="s">
        <v>865</v>
      </c>
      <c r="JF826" s="16" t="s">
        <v>865</v>
      </c>
      <c r="JG826" s="16" t="s">
        <v>1056</v>
      </c>
      <c r="JH826" s="16" t="s">
        <v>7594</v>
      </c>
      <c r="JJ826" s="16" t="s">
        <v>864</v>
      </c>
      <c r="KF826" s="16" t="s">
        <v>4942</v>
      </c>
      <c r="KI826" s="16" t="s">
        <v>4993</v>
      </c>
      <c r="KO826" s="16" t="s">
        <v>10732</v>
      </c>
      <c r="KP826" s="16" t="s">
        <v>10731</v>
      </c>
      <c r="KQ826" s="16" t="s">
        <v>8694</v>
      </c>
      <c r="KR826" s="16" t="s">
        <v>12530</v>
      </c>
      <c r="KS826" s="16" t="s">
        <v>10733</v>
      </c>
      <c r="KT826" s="16" t="s">
        <v>9148</v>
      </c>
      <c r="KU826" s="16" t="s">
        <v>844</v>
      </c>
      <c r="KV826" s="16" t="s">
        <v>9148</v>
      </c>
      <c r="KW826" s="16" t="s">
        <v>851</v>
      </c>
      <c r="KY826" s="16" t="s">
        <v>486</v>
      </c>
      <c r="LC826" s="16" t="s">
        <v>10879</v>
      </c>
      <c r="LF826" s="16" t="s">
        <v>11654</v>
      </c>
      <c r="LI826" s="16" t="s">
        <v>11655</v>
      </c>
      <c r="LJ826" s="16" t="s">
        <v>843</v>
      </c>
      <c r="LM826" s="16" t="s">
        <v>8741</v>
      </c>
      <c r="LO826" s="16" t="s">
        <v>844</v>
      </c>
      <c r="LP826" s="16" t="s">
        <v>844</v>
      </c>
      <c r="LQ826" s="16" t="s">
        <v>844</v>
      </c>
      <c r="LR826" s="16" t="s">
        <v>844</v>
      </c>
      <c r="LS826" s="16" t="s">
        <v>844</v>
      </c>
      <c r="LT826" s="16" t="s">
        <v>843</v>
      </c>
      <c r="LU826" s="16" t="s">
        <v>843</v>
      </c>
      <c r="LV826" s="16" t="s">
        <v>843</v>
      </c>
      <c r="LW826" s="16" t="s">
        <v>843</v>
      </c>
      <c r="LX826" s="16" t="s">
        <v>843</v>
      </c>
      <c r="LY826" s="16" t="s">
        <v>843</v>
      </c>
      <c r="LZ826" s="16" t="s">
        <v>844</v>
      </c>
      <c r="MA826" s="16" t="s">
        <v>843</v>
      </c>
      <c r="MB826" s="16" t="s">
        <v>843</v>
      </c>
      <c r="MC826" s="16" t="s">
        <v>843</v>
      </c>
      <c r="ME826" s="16" t="s">
        <v>11656</v>
      </c>
      <c r="MF826" s="16" t="s">
        <v>8847</v>
      </c>
      <c r="MO826" s="16" t="s">
        <v>1805</v>
      </c>
      <c r="MP826" s="16" t="s">
        <v>1827</v>
      </c>
      <c r="MR826" s="16" t="s">
        <v>470</v>
      </c>
      <c r="MS826" s="16" t="s">
        <v>12497</v>
      </c>
      <c r="MT826" s="16" t="s">
        <v>9003</v>
      </c>
      <c r="MU826" s="16" t="s">
        <v>817</v>
      </c>
      <c r="NC826" s="16" t="s">
        <v>486</v>
      </c>
      <c r="ND826" s="16" t="s">
        <v>486</v>
      </c>
      <c r="NE826" s="16" t="s">
        <v>486</v>
      </c>
      <c r="NG826" s="16" t="s">
        <v>1376</v>
      </c>
      <c r="NI826" s="16" t="s">
        <v>11658</v>
      </c>
      <c r="NS826" s="16" t="s">
        <v>462</v>
      </c>
      <c r="NT826" s="16" t="s">
        <v>482</v>
      </c>
      <c r="NU826" s="16">
        <v>0.79400000000000004</v>
      </c>
      <c r="NV826" s="16" t="s">
        <v>451</v>
      </c>
      <c r="NW826" s="16" t="s">
        <v>1175</v>
      </c>
      <c r="NX826" s="16" t="s">
        <v>1142</v>
      </c>
      <c r="OC826" s="16" t="s">
        <v>451</v>
      </c>
    </row>
    <row r="827" spans="1:393" x14ac:dyDescent="0.25">
      <c r="A827" s="16" t="s">
        <v>12531</v>
      </c>
      <c r="B827" s="16" t="s">
        <v>1056</v>
      </c>
      <c r="C827" s="16" t="s">
        <v>972</v>
      </c>
      <c r="D827" s="16" t="s">
        <v>844</v>
      </c>
      <c r="E827" s="16" t="s">
        <v>843</v>
      </c>
      <c r="F827" s="16" t="s">
        <v>843</v>
      </c>
      <c r="G827" s="16" t="s">
        <v>843</v>
      </c>
      <c r="H827" s="16" t="s">
        <v>843</v>
      </c>
      <c r="I827" s="16" t="s">
        <v>843</v>
      </c>
      <c r="J827" s="16" t="s">
        <v>843</v>
      </c>
      <c r="K827" s="16" t="s">
        <v>843</v>
      </c>
      <c r="L827" s="16" t="s">
        <v>843</v>
      </c>
      <c r="M827" s="16" t="s">
        <v>843</v>
      </c>
      <c r="N827" s="16" t="s">
        <v>843</v>
      </c>
      <c r="O827" s="16" t="s">
        <v>843</v>
      </c>
      <c r="Q827" s="16" t="s">
        <v>844</v>
      </c>
      <c r="R827" s="16">
        <v>14</v>
      </c>
      <c r="T827" s="16" t="s">
        <v>474</v>
      </c>
      <c r="U827" s="16" t="s">
        <v>843</v>
      </c>
      <c r="V827" s="16" t="s">
        <v>844</v>
      </c>
      <c r="W827" s="16" t="s">
        <v>843</v>
      </c>
      <c r="X827" s="16" t="s">
        <v>843</v>
      </c>
      <c r="Y827" s="16" t="s">
        <v>843</v>
      </c>
      <c r="Z827" s="16" t="s">
        <v>844</v>
      </c>
      <c r="AA827" s="16" t="s">
        <v>843</v>
      </c>
      <c r="AB827" s="16" t="s">
        <v>843</v>
      </c>
      <c r="AC827" s="16" t="s">
        <v>844</v>
      </c>
      <c r="AF827" s="16" t="s">
        <v>11746</v>
      </c>
      <c r="AG827" s="16" t="s">
        <v>11696</v>
      </c>
      <c r="AH827" s="16" t="s">
        <v>844</v>
      </c>
      <c r="AI827" s="16" t="s">
        <v>844</v>
      </c>
      <c r="AJ827" s="16" t="s">
        <v>844</v>
      </c>
      <c r="AK827" s="16" t="s">
        <v>843</v>
      </c>
      <c r="AL827" s="16" t="s">
        <v>843</v>
      </c>
      <c r="AM827" s="16" t="s">
        <v>844</v>
      </c>
      <c r="AN827" s="16" t="s">
        <v>843</v>
      </c>
      <c r="AO827" s="16" t="s">
        <v>843</v>
      </c>
      <c r="AP827" s="16" t="s">
        <v>843</v>
      </c>
      <c r="AQ827" s="16" t="s">
        <v>844</v>
      </c>
      <c r="AR827" s="16" t="s">
        <v>4433</v>
      </c>
      <c r="AS827" s="16" t="s">
        <v>843</v>
      </c>
      <c r="AT827" s="16" t="s">
        <v>843</v>
      </c>
      <c r="AU827" s="16" t="s">
        <v>843</v>
      </c>
      <c r="AV827" s="16" t="s">
        <v>843</v>
      </c>
      <c r="AW827" s="16" t="s">
        <v>843</v>
      </c>
      <c r="AX827" s="16" t="s">
        <v>843</v>
      </c>
      <c r="AY827" s="16" t="s">
        <v>844</v>
      </c>
      <c r="BF827" s="16" t="s">
        <v>844</v>
      </c>
      <c r="BH827" s="16" t="s">
        <v>7383</v>
      </c>
      <c r="BI827" s="16" t="s">
        <v>7785</v>
      </c>
      <c r="BJ827" s="16" t="s">
        <v>843</v>
      </c>
      <c r="BK827" s="16" t="s">
        <v>843</v>
      </c>
      <c r="BL827" s="16" t="s">
        <v>843</v>
      </c>
      <c r="BM827" s="16" t="s">
        <v>843</v>
      </c>
      <c r="BN827" s="16" t="s">
        <v>843</v>
      </c>
      <c r="BO827" s="16" t="s">
        <v>844</v>
      </c>
      <c r="BP827" s="16" t="s">
        <v>843</v>
      </c>
      <c r="BQ827" s="16" t="s">
        <v>843</v>
      </c>
      <c r="CC827" s="16" t="s">
        <v>865</v>
      </c>
      <c r="CF827" s="16" t="s">
        <v>7133</v>
      </c>
      <c r="CG827" s="16" t="s">
        <v>843</v>
      </c>
      <c r="CH827" s="16" t="s">
        <v>844</v>
      </c>
      <c r="CI827" s="16" t="s">
        <v>843</v>
      </c>
      <c r="CJ827" s="16" t="s">
        <v>843</v>
      </c>
      <c r="CK827" s="16" t="s">
        <v>843</v>
      </c>
      <c r="CL827" s="16" t="s">
        <v>843</v>
      </c>
      <c r="CM827" s="16" t="s">
        <v>843</v>
      </c>
      <c r="CN827" s="16" t="s">
        <v>843</v>
      </c>
      <c r="CO827" s="16" t="s">
        <v>843</v>
      </c>
      <c r="CP827" s="16" t="s">
        <v>843</v>
      </c>
      <c r="CQ827" s="16" t="s">
        <v>843</v>
      </c>
      <c r="CR827" s="16" t="s">
        <v>843</v>
      </c>
      <c r="CS827" s="16" t="s">
        <v>843</v>
      </c>
      <c r="CT827" s="16" t="s">
        <v>843</v>
      </c>
      <c r="CU827" s="16" t="s">
        <v>843</v>
      </c>
      <c r="CV827" s="16" t="s">
        <v>843</v>
      </c>
      <c r="CW827" s="16" t="s">
        <v>843</v>
      </c>
      <c r="CX827" s="16" t="s">
        <v>843</v>
      </c>
      <c r="CY827" s="16" t="s">
        <v>843</v>
      </c>
      <c r="CZ827" s="16" t="s">
        <v>843</v>
      </c>
      <c r="DA827" s="16" t="s">
        <v>843</v>
      </c>
      <c r="DB827" s="16" t="s">
        <v>843</v>
      </c>
      <c r="DC827" s="16" t="s">
        <v>843</v>
      </c>
      <c r="DD827" s="16" t="s">
        <v>843</v>
      </c>
      <c r="DE827" s="16" t="s">
        <v>843</v>
      </c>
      <c r="DF827" s="16" t="s">
        <v>843</v>
      </c>
      <c r="DG827" s="16" t="s">
        <v>843</v>
      </c>
      <c r="DH827" s="16" t="s">
        <v>843</v>
      </c>
      <c r="DI827" s="16" t="s">
        <v>843</v>
      </c>
      <c r="DJ827" s="16" t="s">
        <v>843</v>
      </c>
      <c r="DK827" s="16" t="s">
        <v>843</v>
      </c>
      <c r="DL827" s="16" t="s">
        <v>843</v>
      </c>
      <c r="DQ827" s="16" t="s">
        <v>7236</v>
      </c>
      <c r="DR827" s="16" t="s">
        <v>867</v>
      </c>
      <c r="DS827" s="16" t="s">
        <v>7133</v>
      </c>
      <c r="DX827" s="16" t="s">
        <v>865</v>
      </c>
      <c r="ES827" s="16" t="s">
        <v>865</v>
      </c>
      <c r="EU827" s="16" t="s">
        <v>7810</v>
      </c>
      <c r="EV827" s="16" t="s">
        <v>865</v>
      </c>
      <c r="HC827" s="16" t="s">
        <v>865</v>
      </c>
      <c r="KO827" s="16" t="s">
        <v>10732</v>
      </c>
      <c r="KP827" s="16" t="s">
        <v>10731</v>
      </c>
      <c r="KQ827" s="16" t="s">
        <v>8694</v>
      </c>
      <c r="KR827" s="16" t="s">
        <v>12532</v>
      </c>
      <c r="KS827" s="16" t="s">
        <v>10733</v>
      </c>
      <c r="KT827" s="16" t="s">
        <v>9148</v>
      </c>
      <c r="KU827" s="16" t="s">
        <v>844</v>
      </c>
      <c r="KV827" s="16" t="s">
        <v>9148</v>
      </c>
      <c r="KW827" s="16" t="s">
        <v>851</v>
      </c>
      <c r="KY827" s="16" t="s">
        <v>486</v>
      </c>
      <c r="LA827" s="16" t="s">
        <v>11697</v>
      </c>
      <c r="LC827" s="16" t="s">
        <v>10879</v>
      </c>
      <c r="LD827" s="16" t="s">
        <v>11698</v>
      </c>
      <c r="LE827" s="16" t="s">
        <v>11693</v>
      </c>
      <c r="LF827" s="16" t="s">
        <v>11654</v>
      </c>
      <c r="LI827" s="16" t="s">
        <v>11655</v>
      </c>
      <c r="LM827" s="16" t="s">
        <v>8741</v>
      </c>
      <c r="LO827" s="16" t="s">
        <v>844</v>
      </c>
      <c r="LP827" s="16" t="s">
        <v>844</v>
      </c>
      <c r="LQ827" s="16" t="s">
        <v>844</v>
      </c>
      <c r="LR827" s="16" t="s">
        <v>844</v>
      </c>
      <c r="LS827" s="16" t="s">
        <v>844</v>
      </c>
      <c r="LT827" s="16" t="s">
        <v>843</v>
      </c>
      <c r="LU827" s="16" t="s">
        <v>843</v>
      </c>
      <c r="LV827" s="16" t="s">
        <v>843</v>
      </c>
      <c r="LW827" s="16" t="s">
        <v>843</v>
      </c>
      <c r="LX827" s="16" t="s">
        <v>843</v>
      </c>
      <c r="LY827" s="16" t="s">
        <v>843</v>
      </c>
      <c r="LZ827" s="16" t="s">
        <v>844</v>
      </c>
      <c r="MA827" s="16" t="s">
        <v>843</v>
      </c>
      <c r="MB827" s="16" t="s">
        <v>843</v>
      </c>
      <c r="MC827" s="16" t="s">
        <v>843</v>
      </c>
      <c r="MD827" s="16" t="s">
        <v>11699</v>
      </c>
      <c r="ME827" s="16" t="s">
        <v>11677</v>
      </c>
      <c r="MF827" s="16" t="s">
        <v>8847</v>
      </c>
      <c r="MR827" s="16" t="s">
        <v>474</v>
      </c>
      <c r="MS827" s="16" t="s">
        <v>12497</v>
      </c>
      <c r="MT827" s="16" t="s">
        <v>9003</v>
      </c>
      <c r="MU827" s="16" t="s">
        <v>817</v>
      </c>
      <c r="MV827" s="16" t="s">
        <v>486</v>
      </c>
      <c r="MZ827" s="16" t="s">
        <v>486</v>
      </c>
      <c r="NA827" s="16" t="s">
        <v>487</v>
      </c>
      <c r="NB827" s="16" t="s">
        <v>1343</v>
      </c>
      <c r="NC827" s="16" t="s">
        <v>486</v>
      </c>
      <c r="NE827" s="16" t="s">
        <v>486</v>
      </c>
      <c r="NI827" s="16" t="s">
        <v>11658</v>
      </c>
      <c r="NL827" s="16" t="s">
        <v>843</v>
      </c>
      <c r="NS827" s="16" t="s">
        <v>462</v>
      </c>
      <c r="NT827" s="16" t="s">
        <v>482</v>
      </c>
      <c r="NU827" s="16">
        <v>0.79400000000000004</v>
      </c>
      <c r="NV827" s="16" t="s">
        <v>824</v>
      </c>
      <c r="NW827" s="16" t="s">
        <v>1179</v>
      </c>
      <c r="NX827" s="16" t="s">
        <v>1142</v>
      </c>
      <c r="NY827" s="16" t="s">
        <v>824</v>
      </c>
      <c r="NZ827" s="16" t="s">
        <v>929</v>
      </c>
      <c r="OA827" s="16" t="s">
        <v>486</v>
      </c>
    </row>
    <row r="828" spans="1:393" x14ac:dyDescent="0.25">
      <c r="A828" s="16" t="s">
        <v>12533</v>
      </c>
      <c r="B828" s="16" t="s">
        <v>844</v>
      </c>
      <c r="C828" s="16" t="s">
        <v>972</v>
      </c>
      <c r="D828" s="16" t="s">
        <v>844</v>
      </c>
      <c r="E828" s="16" t="s">
        <v>843</v>
      </c>
      <c r="F828" s="16" t="s">
        <v>843</v>
      </c>
      <c r="G828" s="16" t="s">
        <v>843</v>
      </c>
      <c r="H828" s="16" t="s">
        <v>843</v>
      </c>
      <c r="I828" s="16" t="s">
        <v>843</v>
      </c>
      <c r="J828" s="16" t="s">
        <v>843</v>
      </c>
      <c r="K828" s="16" t="s">
        <v>843</v>
      </c>
      <c r="L828" s="16" t="s">
        <v>843</v>
      </c>
      <c r="M828" s="16" t="s">
        <v>843</v>
      </c>
      <c r="N828" s="16" t="s">
        <v>843</v>
      </c>
      <c r="O828" s="16" t="s">
        <v>843</v>
      </c>
      <c r="Q828" s="16" t="s">
        <v>844</v>
      </c>
      <c r="R828" s="16">
        <v>74</v>
      </c>
      <c r="T828" s="16" t="s">
        <v>474</v>
      </c>
      <c r="U828" s="16" t="s">
        <v>843</v>
      </c>
      <c r="V828" s="16" t="s">
        <v>844</v>
      </c>
      <c r="W828" s="16" t="s">
        <v>843</v>
      </c>
      <c r="X828" s="16" t="s">
        <v>844</v>
      </c>
      <c r="Y828" s="16" t="s">
        <v>843</v>
      </c>
      <c r="Z828" s="16" t="s">
        <v>843</v>
      </c>
      <c r="AA828" s="16" t="s">
        <v>843</v>
      </c>
      <c r="AB828" s="16" t="s">
        <v>843</v>
      </c>
      <c r="AC828" s="16" t="s">
        <v>843</v>
      </c>
      <c r="AD828" s="16" t="s">
        <v>867</v>
      </c>
      <c r="AF828" s="16" t="s">
        <v>11751</v>
      </c>
      <c r="AG828" s="16" t="s">
        <v>11828</v>
      </c>
      <c r="AH828" s="16" t="s">
        <v>843</v>
      </c>
      <c r="AI828" s="16" t="s">
        <v>843</v>
      </c>
      <c r="AJ828" s="16" t="s">
        <v>844</v>
      </c>
      <c r="AK828" s="16" t="s">
        <v>843</v>
      </c>
      <c r="AL828" s="16" t="s">
        <v>844</v>
      </c>
      <c r="AM828" s="16" t="s">
        <v>844</v>
      </c>
      <c r="AN828" s="16" t="s">
        <v>843</v>
      </c>
      <c r="AO828" s="16" t="s">
        <v>843</v>
      </c>
      <c r="AP828" s="16" t="s">
        <v>843</v>
      </c>
      <c r="AQ828" s="16" t="s">
        <v>844</v>
      </c>
      <c r="AR828" s="16" t="s">
        <v>11679</v>
      </c>
      <c r="AS828" s="16" t="s">
        <v>844</v>
      </c>
      <c r="AT828" s="16" t="s">
        <v>843</v>
      </c>
      <c r="AU828" s="16" t="s">
        <v>844</v>
      </c>
      <c r="AV828" s="16" t="s">
        <v>843</v>
      </c>
      <c r="AW828" s="16" t="s">
        <v>843</v>
      </c>
      <c r="AX828" s="16" t="s">
        <v>843</v>
      </c>
      <c r="AY828" s="16" t="s">
        <v>843</v>
      </c>
      <c r="AZ828" s="16" t="s">
        <v>4437</v>
      </c>
      <c r="BB828" s="16" t="s">
        <v>4437</v>
      </c>
      <c r="BF828" s="16" t="s">
        <v>844</v>
      </c>
      <c r="BI828" s="16" t="s">
        <v>7785</v>
      </c>
      <c r="BJ828" s="16" t="s">
        <v>843</v>
      </c>
      <c r="BK828" s="16" t="s">
        <v>843</v>
      </c>
      <c r="BL828" s="16" t="s">
        <v>843</v>
      </c>
      <c r="BM828" s="16" t="s">
        <v>843</v>
      </c>
      <c r="BN828" s="16" t="s">
        <v>843</v>
      </c>
      <c r="BO828" s="16" t="s">
        <v>844</v>
      </c>
      <c r="BP828" s="16" t="s">
        <v>843</v>
      </c>
      <c r="BQ828" s="16" t="s">
        <v>843</v>
      </c>
      <c r="DX828" s="16" t="s">
        <v>867</v>
      </c>
      <c r="DY828" s="16" t="s">
        <v>867</v>
      </c>
      <c r="ES828" s="16" t="s">
        <v>865</v>
      </c>
      <c r="EU828" s="16" t="s">
        <v>7810</v>
      </c>
      <c r="EV828" s="16" t="s">
        <v>865</v>
      </c>
      <c r="FF828" s="16" t="s">
        <v>7836</v>
      </c>
      <c r="HC828" s="16" t="s">
        <v>865</v>
      </c>
      <c r="JA828" s="16" t="s">
        <v>4822</v>
      </c>
      <c r="JB828" s="16" t="s">
        <v>865</v>
      </c>
      <c r="JC828" s="16" t="s">
        <v>865</v>
      </c>
      <c r="JD828" s="16" t="s">
        <v>865</v>
      </c>
      <c r="JE828" s="16" t="s">
        <v>865</v>
      </c>
      <c r="JF828" s="16" t="s">
        <v>865</v>
      </c>
      <c r="JG828" s="16" t="s">
        <v>843</v>
      </c>
      <c r="JH828" s="16" t="s">
        <v>4846</v>
      </c>
      <c r="KF828" s="16" t="s">
        <v>4411</v>
      </c>
      <c r="KI828" s="16" t="s">
        <v>4846</v>
      </c>
      <c r="KO828" s="16" t="s">
        <v>10736</v>
      </c>
      <c r="KP828" s="16" t="s">
        <v>10735</v>
      </c>
      <c r="KQ828" s="16" t="s">
        <v>8694</v>
      </c>
      <c r="KR828" s="16" t="s">
        <v>12534</v>
      </c>
      <c r="KS828" s="16" t="s">
        <v>10737</v>
      </c>
      <c r="KT828" s="16" t="s">
        <v>8696</v>
      </c>
      <c r="KU828" s="16" t="s">
        <v>844</v>
      </c>
      <c r="KV828" s="16" t="s">
        <v>8696</v>
      </c>
      <c r="KW828" s="16" t="s">
        <v>851</v>
      </c>
      <c r="KX828" s="16" t="s">
        <v>487</v>
      </c>
      <c r="KY828" s="16" t="s">
        <v>487</v>
      </c>
      <c r="KZ828" s="16" t="s">
        <v>487</v>
      </c>
      <c r="LC828" s="16" t="s">
        <v>10879</v>
      </c>
      <c r="LF828" s="16" t="s">
        <v>11654</v>
      </c>
      <c r="LI828" s="16" t="s">
        <v>11655</v>
      </c>
      <c r="LJ828" s="16" t="s">
        <v>843</v>
      </c>
      <c r="LL828" s="16" t="s">
        <v>8711</v>
      </c>
      <c r="LM828" s="16" t="s">
        <v>8741</v>
      </c>
      <c r="LO828" s="16" t="s">
        <v>843</v>
      </c>
      <c r="LP828" s="16" t="s">
        <v>843</v>
      </c>
      <c r="LQ828" s="16" t="s">
        <v>844</v>
      </c>
      <c r="LR828" s="16" t="s">
        <v>844</v>
      </c>
      <c r="LS828" s="16" t="s">
        <v>844</v>
      </c>
      <c r="LT828" s="16" t="s">
        <v>844</v>
      </c>
      <c r="LU828" s="16" t="s">
        <v>1056</v>
      </c>
      <c r="LV828" s="16" t="s">
        <v>843</v>
      </c>
      <c r="LW828" s="16" t="s">
        <v>843</v>
      </c>
      <c r="LX828" s="16" t="s">
        <v>843</v>
      </c>
      <c r="LY828" s="16" t="s">
        <v>843</v>
      </c>
      <c r="LZ828" s="16" t="s">
        <v>843</v>
      </c>
      <c r="MA828" s="16" t="s">
        <v>843</v>
      </c>
      <c r="MB828" s="16" t="s">
        <v>843</v>
      </c>
      <c r="MC828" s="16" t="s">
        <v>843</v>
      </c>
      <c r="ME828" s="16" t="s">
        <v>11656</v>
      </c>
      <c r="MF828" s="16" t="s">
        <v>8847</v>
      </c>
      <c r="MP828" s="16" t="s">
        <v>1824</v>
      </c>
      <c r="MR828" s="16" t="s">
        <v>474</v>
      </c>
      <c r="MS828" s="16" t="s">
        <v>12497</v>
      </c>
      <c r="MT828" s="16" t="s">
        <v>8870</v>
      </c>
      <c r="NC828" s="16" t="s">
        <v>486</v>
      </c>
      <c r="NE828" s="16" t="s">
        <v>486</v>
      </c>
      <c r="NG828" s="16" t="s">
        <v>1378</v>
      </c>
      <c r="NI828" s="16" t="s">
        <v>11658</v>
      </c>
      <c r="NR828" s="16" t="s">
        <v>878</v>
      </c>
      <c r="NS828" s="16" t="s">
        <v>462</v>
      </c>
      <c r="NT828" s="16" t="s">
        <v>478</v>
      </c>
      <c r="NU828" s="16">
        <v>1.1910000000000001</v>
      </c>
      <c r="NV828" s="16" t="s">
        <v>457</v>
      </c>
      <c r="NW828" s="16" t="s">
        <v>1183</v>
      </c>
      <c r="NX828" s="16" t="s">
        <v>1142</v>
      </c>
      <c r="OB828" s="16" t="s">
        <v>833</v>
      </c>
      <c r="OC828" s="16" t="s">
        <v>878</v>
      </c>
    </row>
    <row r="829" spans="1:393" x14ac:dyDescent="0.25">
      <c r="A829" s="16" t="s">
        <v>12535</v>
      </c>
      <c r="B829" s="16" t="s">
        <v>1056</v>
      </c>
      <c r="C829" s="16" t="s">
        <v>972</v>
      </c>
      <c r="D829" s="16" t="s">
        <v>844</v>
      </c>
      <c r="E829" s="16" t="s">
        <v>843</v>
      </c>
      <c r="F829" s="16" t="s">
        <v>843</v>
      </c>
      <c r="G829" s="16" t="s">
        <v>843</v>
      </c>
      <c r="H829" s="16" t="s">
        <v>843</v>
      </c>
      <c r="I829" s="16" t="s">
        <v>843</v>
      </c>
      <c r="J829" s="16" t="s">
        <v>843</v>
      </c>
      <c r="K829" s="16" t="s">
        <v>843</v>
      </c>
      <c r="L829" s="16" t="s">
        <v>843</v>
      </c>
      <c r="M829" s="16" t="s">
        <v>843</v>
      </c>
      <c r="N829" s="16" t="s">
        <v>843</v>
      </c>
      <c r="O829" s="16" t="s">
        <v>843</v>
      </c>
      <c r="Q829" s="16" t="s">
        <v>844</v>
      </c>
      <c r="R829" s="16">
        <v>70</v>
      </c>
      <c r="T829" s="16" t="s">
        <v>470</v>
      </c>
      <c r="U829" s="16" t="s">
        <v>844</v>
      </c>
      <c r="V829" s="16" t="s">
        <v>843</v>
      </c>
      <c r="W829" s="16" t="s">
        <v>844</v>
      </c>
      <c r="X829" s="16" t="s">
        <v>843</v>
      </c>
      <c r="Y829" s="16" t="s">
        <v>843</v>
      </c>
      <c r="Z829" s="16" t="s">
        <v>843</v>
      </c>
      <c r="AA829" s="16" t="s">
        <v>843</v>
      </c>
      <c r="AB829" s="16" t="s">
        <v>843</v>
      </c>
      <c r="AC829" s="16" t="s">
        <v>843</v>
      </c>
      <c r="AD829" s="16" t="s">
        <v>867</v>
      </c>
      <c r="AF829" s="16" t="s">
        <v>11751</v>
      </c>
      <c r="AG829" s="16" t="s">
        <v>11828</v>
      </c>
      <c r="AH829" s="16" t="s">
        <v>843</v>
      </c>
      <c r="AI829" s="16" t="s">
        <v>843</v>
      </c>
      <c r="AJ829" s="16" t="s">
        <v>844</v>
      </c>
      <c r="AK829" s="16" t="s">
        <v>843</v>
      </c>
      <c r="AL829" s="16" t="s">
        <v>844</v>
      </c>
      <c r="AM829" s="16" t="s">
        <v>844</v>
      </c>
      <c r="AN829" s="16" t="s">
        <v>843</v>
      </c>
      <c r="AO829" s="16" t="s">
        <v>843</v>
      </c>
      <c r="AP829" s="16" t="s">
        <v>843</v>
      </c>
      <c r="AQ829" s="16" t="s">
        <v>844</v>
      </c>
      <c r="AR829" s="16" t="s">
        <v>11679</v>
      </c>
      <c r="AS829" s="16" t="s">
        <v>844</v>
      </c>
      <c r="AT829" s="16" t="s">
        <v>843</v>
      </c>
      <c r="AU829" s="16" t="s">
        <v>844</v>
      </c>
      <c r="AV829" s="16" t="s">
        <v>843</v>
      </c>
      <c r="AW829" s="16" t="s">
        <v>843</v>
      </c>
      <c r="AX829" s="16" t="s">
        <v>843</v>
      </c>
      <c r="AY829" s="16" t="s">
        <v>843</v>
      </c>
      <c r="AZ829" s="16" t="s">
        <v>4437</v>
      </c>
      <c r="BB829" s="16" t="s">
        <v>4437</v>
      </c>
      <c r="BF829" s="16" t="s">
        <v>844</v>
      </c>
      <c r="BI829" s="16" t="s">
        <v>7785</v>
      </c>
      <c r="BJ829" s="16" t="s">
        <v>843</v>
      </c>
      <c r="BK829" s="16" t="s">
        <v>843</v>
      </c>
      <c r="BL829" s="16" t="s">
        <v>843</v>
      </c>
      <c r="BM829" s="16" t="s">
        <v>843</v>
      </c>
      <c r="BN829" s="16" t="s">
        <v>843</v>
      </c>
      <c r="BO829" s="16" t="s">
        <v>844</v>
      </c>
      <c r="BP829" s="16" t="s">
        <v>843</v>
      </c>
      <c r="BQ829" s="16" t="s">
        <v>843</v>
      </c>
      <c r="DX829" s="16" t="s">
        <v>865</v>
      </c>
      <c r="ES829" s="16" t="s">
        <v>865</v>
      </c>
      <c r="EU829" s="16" t="s">
        <v>7810</v>
      </c>
      <c r="EV829" s="16" t="s">
        <v>865</v>
      </c>
      <c r="FF829" s="16" t="s">
        <v>7836</v>
      </c>
      <c r="HC829" s="16" t="s">
        <v>865</v>
      </c>
      <c r="JA829" s="16" t="s">
        <v>4822</v>
      </c>
      <c r="JB829" s="16" t="s">
        <v>865</v>
      </c>
      <c r="JC829" s="16" t="s">
        <v>865</v>
      </c>
      <c r="JD829" s="16" t="s">
        <v>865</v>
      </c>
      <c r="JE829" s="16" t="s">
        <v>865</v>
      </c>
      <c r="JF829" s="16" t="s">
        <v>865</v>
      </c>
      <c r="JG829" s="16" t="s">
        <v>843</v>
      </c>
      <c r="JH829" s="16" t="s">
        <v>4846</v>
      </c>
      <c r="KF829" s="16" t="s">
        <v>4411</v>
      </c>
      <c r="KI829" s="16" t="s">
        <v>4846</v>
      </c>
      <c r="KO829" s="16" t="s">
        <v>10736</v>
      </c>
      <c r="KP829" s="16" t="s">
        <v>10735</v>
      </c>
      <c r="KQ829" s="16" t="s">
        <v>8694</v>
      </c>
      <c r="KR829" s="16" t="s">
        <v>12536</v>
      </c>
      <c r="KS829" s="16" t="s">
        <v>10737</v>
      </c>
      <c r="KT829" s="16" t="s">
        <v>8696</v>
      </c>
      <c r="KU829" s="16" t="s">
        <v>844</v>
      </c>
      <c r="KV829" s="16" t="s">
        <v>8696</v>
      </c>
      <c r="KW829" s="16" t="s">
        <v>851</v>
      </c>
      <c r="KY829" s="16" t="s">
        <v>486</v>
      </c>
      <c r="LC829" s="16" t="s">
        <v>10879</v>
      </c>
      <c r="LF829" s="16" t="s">
        <v>11654</v>
      </c>
      <c r="LI829" s="16" t="s">
        <v>11655</v>
      </c>
      <c r="LJ829" s="16" t="s">
        <v>843</v>
      </c>
      <c r="LL829" s="16" t="s">
        <v>8711</v>
      </c>
      <c r="LM829" s="16" t="s">
        <v>8741</v>
      </c>
      <c r="LO829" s="16" t="s">
        <v>843</v>
      </c>
      <c r="LP829" s="16" t="s">
        <v>843</v>
      </c>
      <c r="LQ829" s="16" t="s">
        <v>844</v>
      </c>
      <c r="LR829" s="16" t="s">
        <v>844</v>
      </c>
      <c r="LS829" s="16" t="s">
        <v>844</v>
      </c>
      <c r="LT829" s="16" t="s">
        <v>844</v>
      </c>
      <c r="LU829" s="16" t="s">
        <v>1056</v>
      </c>
      <c r="LV829" s="16" t="s">
        <v>843</v>
      </c>
      <c r="LW829" s="16" t="s">
        <v>843</v>
      </c>
      <c r="LX829" s="16" t="s">
        <v>843</v>
      </c>
      <c r="LY829" s="16" t="s">
        <v>843</v>
      </c>
      <c r="LZ829" s="16" t="s">
        <v>843</v>
      </c>
      <c r="MA829" s="16" t="s">
        <v>843</v>
      </c>
      <c r="MB829" s="16" t="s">
        <v>843</v>
      </c>
      <c r="MC829" s="16" t="s">
        <v>843</v>
      </c>
      <c r="ME829" s="16" t="s">
        <v>11656</v>
      </c>
      <c r="MF829" s="16" t="s">
        <v>8847</v>
      </c>
      <c r="MP829" s="16" t="s">
        <v>1824</v>
      </c>
      <c r="MR829" s="16" t="s">
        <v>470</v>
      </c>
      <c r="MS829" s="16" t="s">
        <v>12497</v>
      </c>
      <c r="MT829" s="16" t="s">
        <v>8870</v>
      </c>
      <c r="NC829" s="16" t="s">
        <v>486</v>
      </c>
      <c r="NE829" s="16" t="s">
        <v>486</v>
      </c>
      <c r="NG829" s="16" t="s">
        <v>1378</v>
      </c>
      <c r="NI829" s="16" t="s">
        <v>11658</v>
      </c>
      <c r="NR829" s="16" t="s">
        <v>878</v>
      </c>
      <c r="NS829" s="16" t="s">
        <v>462</v>
      </c>
      <c r="NT829" s="16" t="s">
        <v>478</v>
      </c>
      <c r="NU829" s="16">
        <v>1.1910000000000001</v>
      </c>
      <c r="NV829" s="16" t="s">
        <v>457</v>
      </c>
      <c r="NW829" s="16" t="s">
        <v>1177</v>
      </c>
      <c r="NX829" s="16" t="s">
        <v>1142</v>
      </c>
      <c r="OB829" s="16" t="s">
        <v>833</v>
      </c>
      <c r="OC829" s="16" t="s">
        <v>878</v>
      </c>
    </row>
    <row r="830" spans="1:393" x14ac:dyDescent="0.25">
      <c r="A830" s="16" t="s">
        <v>12537</v>
      </c>
      <c r="B830" s="16" t="s">
        <v>844</v>
      </c>
      <c r="C830" s="16" t="s">
        <v>972</v>
      </c>
      <c r="D830" s="16" t="s">
        <v>844</v>
      </c>
      <c r="E830" s="16" t="s">
        <v>843</v>
      </c>
      <c r="F830" s="16" t="s">
        <v>843</v>
      </c>
      <c r="G830" s="16" t="s">
        <v>843</v>
      </c>
      <c r="H830" s="16" t="s">
        <v>843</v>
      </c>
      <c r="I830" s="16" t="s">
        <v>843</v>
      </c>
      <c r="J830" s="16" t="s">
        <v>843</v>
      </c>
      <c r="K830" s="16" t="s">
        <v>843</v>
      </c>
      <c r="L830" s="16" t="s">
        <v>843</v>
      </c>
      <c r="M830" s="16" t="s">
        <v>843</v>
      </c>
      <c r="N830" s="16" t="s">
        <v>843</v>
      </c>
      <c r="O830" s="16" t="s">
        <v>843</v>
      </c>
      <c r="Q830" s="16" t="s">
        <v>844</v>
      </c>
      <c r="R830" s="16">
        <v>39</v>
      </c>
      <c r="T830" s="16" t="s">
        <v>470</v>
      </c>
      <c r="U830" s="16" t="s">
        <v>844</v>
      </c>
      <c r="V830" s="16" t="s">
        <v>843</v>
      </c>
      <c r="W830" s="16" t="s">
        <v>844</v>
      </c>
      <c r="X830" s="16" t="s">
        <v>843</v>
      </c>
      <c r="Y830" s="16" t="s">
        <v>843</v>
      </c>
      <c r="Z830" s="16" t="s">
        <v>843</v>
      </c>
      <c r="AA830" s="16" t="s">
        <v>843</v>
      </c>
      <c r="AB830" s="16" t="s">
        <v>844</v>
      </c>
      <c r="AC830" s="16" t="s">
        <v>843</v>
      </c>
      <c r="AD830" s="16" t="s">
        <v>867</v>
      </c>
      <c r="AF830" s="16" t="s">
        <v>11659</v>
      </c>
      <c r="AG830" s="16" t="s">
        <v>11725</v>
      </c>
      <c r="AH830" s="16" t="s">
        <v>844</v>
      </c>
      <c r="AI830" s="16" t="s">
        <v>844</v>
      </c>
      <c r="AJ830" s="16" t="s">
        <v>843</v>
      </c>
      <c r="AK830" s="16" t="s">
        <v>843</v>
      </c>
      <c r="AL830" s="16" t="s">
        <v>844</v>
      </c>
      <c r="AM830" s="16" t="s">
        <v>844</v>
      </c>
      <c r="AN830" s="16" t="s">
        <v>843</v>
      </c>
      <c r="AO830" s="16" t="s">
        <v>843</v>
      </c>
      <c r="AP830" s="16" t="s">
        <v>843</v>
      </c>
      <c r="AQ830" s="16" t="s">
        <v>844</v>
      </c>
      <c r="AR830" s="16" t="s">
        <v>4433</v>
      </c>
      <c r="AS830" s="16" t="s">
        <v>843</v>
      </c>
      <c r="AT830" s="16" t="s">
        <v>843</v>
      </c>
      <c r="AU830" s="16" t="s">
        <v>843</v>
      </c>
      <c r="AV830" s="16" t="s">
        <v>843</v>
      </c>
      <c r="AW830" s="16" t="s">
        <v>843</v>
      </c>
      <c r="AX830" s="16" t="s">
        <v>843</v>
      </c>
      <c r="AY830" s="16" t="s">
        <v>844</v>
      </c>
      <c r="BF830" s="16" t="s">
        <v>844</v>
      </c>
      <c r="BH830" s="16" t="s">
        <v>7386</v>
      </c>
      <c r="BI830" s="16" t="s">
        <v>7770</v>
      </c>
      <c r="BJ830" s="16" t="s">
        <v>844</v>
      </c>
      <c r="BK830" s="16" t="s">
        <v>843</v>
      </c>
      <c r="BL830" s="16" t="s">
        <v>843</v>
      </c>
      <c r="BM830" s="16" t="s">
        <v>843</v>
      </c>
      <c r="BN830" s="16" t="s">
        <v>843</v>
      </c>
      <c r="BO830" s="16" t="s">
        <v>843</v>
      </c>
      <c r="BP830" s="16" t="s">
        <v>843</v>
      </c>
      <c r="BQ830" s="16" t="s">
        <v>843</v>
      </c>
      <c r="BR830" s="16" t="s">
        <v>7790</v>
      </c>
      <c r="BS830" s="16" t="s">
        <v>844</v>
      </c>
      <c r="BT830" s="16" t="s">
        <v>843</v>
      </c>
      <c r="BU830" s="16" t="s">
        <v>843</v>
      </c>
      <c r="BV830" s="16" t="s">
        <v>843</v>
      </c>
      <c r="BW830" s="16" t="s">
        <v>843</v>
      </c>
      <c r="BX830" s="16" t="s">
        <v>843</v>
      </c>
      <c r="BY830" s="16" t="s">
        <v>843</v>
      </c>
      <c r="BZ830" s="16" t="s">
        <v>843</v>
      </c>
      <c r="CA830" s="16" t="s">
        <v>843</v>
      </c>
      <c r="DX830" s="16" t="s">
        <v>867</v>
      </c>
      <c r="DY830" s="16" t="s">
        <v>867</v>
      </c>
      <c r="ES830" s="16" t="s">
        <v>865</v>
      </c>
      <c r="EU830" s="16" t="s">
        <v>7816</v>
      </c>
      <c r="EV830" s="16" t="s">
        <v>865</v>
      </c>
      <c r="FT830" s="16" t="s">
        <v>865</v>
      </c>
      <c r="HC830" s="16" t="s">
        <v>865</v>
      </c>
      <c r="JA830" s="16" t="s">
        <v>4825</v>
      </c>
      <c r="JB830" s="16" t="s">
        <v>867</v>
      </c>
      <c r="JC830" s="16" t="s">
        <v>865</v>
      </c>
      <c r="JG830" s="16" t="s">
        <v>1056</v>
      </c>
      <c r="JV830" s="16">
        <v>40</v>
      </c>
      <c r="JW830" s="16" t="s">
        <v>7603</v>
      </c>
      <c r="JZ830" s="16" t="s">
        <v>4895</v>
      </c>
      <c r="KB830" s="16" t="s">
        <v>7610</v>
      </c>
      <c r="KD830" s="16" t="s">
        <v>4917</v>
      </c>
      <c r="KE830" s="16" t="s">
        <v>7286</v>
      </c>
      <c r="KF830" s="16" t="s">
        <v>4411</v>
      </c>
      <c r="KH830" s="16" t="s">
        <v>7642</v>
      </c>
      <c r="KI830" s="16" t="s">
        <v>4982</v>
      </c>
      <c r="KK830" s="16" t="s">
        <v>4895</v>
      </c>
      <c r="KM830" s="16" t="s">
        <v>7610</v>
      </c>
      <c r="KO830" s="16" t="s">
        <v>10740</v>
      </c>
      <c r="KP830" s="16" t="s">
        <v>10739</v>
      </c>
      <c r="KQ830" s="16" t="s">
        <v>8694</v>
      </c>
      <c r="KR830" s="16" t="s">
        <v>12538</v>
      </c>
      <c r="KS830" s="16" t="s">
        <v>10741</v>
      </c>
      <c r="KT830" s="16" t="s">
        <v>8696</v>
      </c>
      <c r="KU830" s="16" t="s">
        <v>844</v>
      </c>
      <c r="KV830" s="16" t="s">
        <v>8696</v>
      </c>
      <c r="KW830" s="16" t="s">
        <v>851</v>
      </c>
      <c r="KX830" s="16" t="s">
        <v>487</v>
      </c>
      <c r="KY830" s="16" t="s">
        <v>487</v>
      </c>
      <c r="KZ830" s="16" t="s">
        <v>487</v>
      </c>
      <c r="LC830" s="16" t="s">
        <v>10879</v>
      </c>
      <c r="LF830" s="16" t="s">
        <v>11654</v>
      </c>
      <c r="LI830" s="16" t="s">
        <v>11655</v>
      </c>
      <c r="LJ830" s="16" t="s">
        <v>831</v>
      </c>
      <c r="LK830" s="16" t="s">
        <v>831</v>
      </c>
      <c r="LL830" s="16" t="s">
        <v>8756</v>
      </c>
      <c r="LM830" s="16" t="s">
        <v>8741</v>
      </c>
      <c r="LO830" s="16" t="s">
        <v>844</v>
      </c>
      <c r="LP830" s="16" t="s">
        <v>844</v>
      </c>
      <c r="LQ830" s="16" t="s">
        <v>1056</v>
      </c>
      <c r="LR830" s="16" t="s">
        <v>843</v>
      </c>
      <c r="LS830" s="16" t="s">
        <v>844</v>
      </c>
      <c r="LT830" s="16" t="s">
        <v>843</v>
      </c>
      <c r="LU830" s="16" t="s">
        <v>843</v>
      </c>
      <c r="LV830" s="16" t="s">
        <v>843</v>
      </c>
      <c r="LW830" s="16" t="s">
        <v>843</v>
      </c>
      <c r="LX830" s="16" t="s">
        <v>844</v>
      </c>
      <c r="LY830" s="16" t="s">
        <v>843</v>
      </c>
      <c r="LZ830" s="16" t="s">
        <v>843</v>
      </c>
      <c r="MA830" s="16" t="s">
        <v>844</v>
      </c>
      <c r="MB830" s="16" t="s">
        <v>843</v>
      </c>
      <c r="MC830" s="16" t="s">
        <v>843</v>
      </c>
      <c r="ME830" s="16" t="s">
        <v>11656</v>
      </c>
      <c r="MF830" s="16" t="s">
        <v>8847</v>
      </c>
      <c r="MG830" s="16" t="s">
        <v>1839</v>
      </c>
      <c r="MH830" s="16" t="s">
        <v>11667</v>
      </c>
      <c r="MI830" s="16" t="s">
        <v>11733</v>
      </c>
      <c r="MJ830" s="16" t="s">
        <v>1839</v>
      </c>
      <c r="MK830" s="16" t="s">
        <v>9015</v>
      </c>
      <c r="ML830" s="16" t="s">
        <v>1788</v>
      </c>
      <c r="MM830" s="16" t="s">
        <v>487</v>
      </c>
      <c r="MN830" s="16" t="s">
        <v>1801</v>
      </c>
      <c r="MP830" s="16" t="s">
        <v>1829</v>
      </c>
      <c r="MQ830" s="16" t="s">
        <v>1788</v>
      </c>
      <c r="MR830" s="16" t="s">
        <v>470</v>
      </c>
      <c r="MS830" s="16" t="s">
        <v>12497</v>
      </c>
      <c r="MT830" s="16" t="s">
        <v>9009</v>
      </c>
      <c r="MU830" s="16" t="s">
        <v>816</v>
      </c>
      <c r="NC830" s="16" t="s">
        <v>486</v>
      </c>
      <c r="ND830" s="16" t="s">
        <v>486</v>
      </c>
      <c r="NE830" s="16" t="s">
        <v>486</v>
      </c>
      <c r="NG830" s="16" t="s">
        <v>1372</v>
      </c>
      <c r="NH830" s="16" t="s">
        <v>1913</v>
      </c>
      <c r="NI830" s="16" t="s">
        <v>11658</v>
      </c>
      <c r="NR830" s="16" t="s">
        <v>451</v>
      </c>
      <c r="NS830" s="16" t="s">
        <v>462</v>
      </c>
      <c r="NT830" s="16" t="s">
        <v>478</v>
      </c>
      <c r="NU830" s="16">
        <v>1.1910000000000001</v>
      </c>
      <c r="NV830" s="16" t="s">
        <v>451</v>
      </c>
      <c r="NW830" s="16" t="s">
        <v>1175</v>
      </c>
      <c r="NX830" s="16" t="s">
        <v>1142</v>
      </c>
      <c r="OB830" s="16" t="s">
        <v>831</v>
      </c>
      <c r="OC830" s="16" t="s">
        <v>451</v>
      </c>
    </row>
    <row r="831" spans="1:393" x14ac:dyDescent="0.25">
      <c r="A831" s="16" t="s">
        <v>12539</v>
      </c>
      <c r="B831" s="16" t="s">
        <v>1056</v>
      </c>
      <c r="C831" s="16" t="s">
        <v>972</v>
      </c>
      <c r="D831" s="16" t="s">
        <v>844</v>
      </c>
      <c r="E831" s="16" t="s">
        <v>843</v>
      </c>
      <c r="F831" s="16" t="s">
        <v>843</v>
      </c>
      <c r="G831" s="16" t="s">
        <v>843</v>
      </c>
      <c r="H831" s="16" t="s">
        <v>843</v>
      </c>
      <c r="I831" s="16" t="s">
        <v>843</v>
      </c>
      <c r="J831" s="16" t="s">
        <v>843</v>
      </c>
      <c r="K831" s="16" t="s">
        <v>843</v>
      </c>
      <c r="L831" s="16" t="s">
        <v>843</v>
      </c>
      <c r="M831" s="16" t="s">
        <v>843</v>
      </c>
      <c r="N831" s="16" t="s">
        <v>843</v>
      </c>
      <c r="O831" s="16" t="s">
        <v>843</v>
      </c>
      <c r="Q831" s="16" t="s">
        <v>844</v>
      </c>
      <c r="R831" s="16">
        <v>13</v>
      </c>
      <c r="T831" s="16" t="s">
        <v>470</v>
      </c>
      <c r="U831" s="16" t="s">
        <v>844</v>
      </c>
      <c r="V831" s="16" t="s">
        <v>843</v>
      </c>
      <c r="W831" s="16" t="s">
        <v>843</v>
      </c>
      <c r="X831" s="16" t="s">
        <v>843</v>
      </c>
      <c r="Y831" s="16" t="s">
        <v>844</v>
      </c>
      <c r="Z831" s="16" t="s">
        <v>843</v>
      </c>
      <c r="AA831" s="16" t="s">
        <v>843</v>
      </c>
      <c r="AB831" s="16" t="s">
        <v>844</v>
      </c>
      <c r="AC831" s="16" t="s">
        <v>844</v>
      </c>
      <c r="AF831" s="16" t="s">
        <v>11659</v>
      </c>
      <c r="AG831" s="16" t="s">
        <v>11701</v>
      </c>
      <c r="AH831" s="16" t="s">
        <v>843</v>
      </c>
      <c r="AI831" s="16" t="s">
        <v>844</v>
      </c>
      <c r="AJ831" s="16" t="s">
        <v>843</v>
      </c>
      <c r="AK831" s="16" t="s">
        <v>843</v>
      </c>
      <c r="AL831" s="16" t="s">
        <v>844</v>
      </c>
      <c r="AM831" s="16" t="s">
        <v>844</v>
      </c>
      <c r="AN831" s="16" t="s">
        <v>843</v>
      </c>
      <c r="AO831" s="16" t="s">
        <v>843</v>
      </c>
      <c r="AP831" s="16" t="s">
        <v>843</v>
      </c>
      <c r="AQ831" s="16" t="s">
        <v>844</v>
      </c>
      <c r="AR831" s="16" t="s">
        <v>4415</v>
      </c>
      <c r="AS831" s="16" t="s">
        <v>844</v>
      </c>
      <c r="AT831" s="16" t="s">
        <v>843</v>
      </c>
      <c r="AU831" s="16" t="s">
        <v>843</v>
      </c>
      <c r="AV831" s="16" t="s">
        <v>843</v>
      </c>
      <c r="AW831" s="16" t="s">
        <v>843</v>
      </c>
      <c r="AX831" s="16" t="s">
        <v>843</v>
      </c>
      <c r="AY831" s="16" t="s">
        <v>843</v>
      </c>
      <c r="AZ831" s="16" t="s">
        <v>4437</v>
      </c>
      <c r="BF831" s="16" t="s">
        <v>844</v>
      </c>
      <c r="BH831" s="16" t="s">
        <v>7383</v>
      </c>
      <c r="BI831" s="16" t="s">
        <v>7785</v>
      </c>
      <c r="BJ831" s="16" t="s">
        <v>843</v>
      </c>
      <c r="BK831" s="16" t="s">
        <v>843</v>
      </c>
      <c r="BL831" s="16" t="s">
        <v>843</v>
      </c>
      <c r="BM831" s="16" t="s">
        <v>843</v>
      </c>
      <c r="BN831" s="16" t="s">
        <v>843</v>
      </c>
      <c r="BO831" s="16" t="s">
        <v>844</v>
      </c>
      <c r="BP831" s="16" t="s">
        <v>843</v>
      </c>
      <c r="BQ831" s="16" t="s">
        <v>843</v>
      </c>
      <c r="CC831" s="16" t="s">
        <v>865</v>
      </c>
      <c r="CF831" s="16" t="s">
        <v>7130</v>
      </c>
      <c r="CG831" s="16" t="s">
        <v>844</v>
      </c>
      <c r="CH831" s="16" t="s">
        <v>843</v>
      </c>
      <c r="CI831" s="16" t="s">
        <v>843</v>
      </c>
      <c r="CJ831" s="16" t="s">
        <v>843</v>
      </c>
      <c r="CK831" s="16" t="s">
        <v>843</v>
      </c>
      <c r="CL831" s="16" t="s">
        <v>843</v>
      </c>
      <c r="CM831" s="16" t="s">
        <v>843</v>
      </c>
      <c r="CN831" s="16" t="s">
        <v>843</v>
      </c>
      <c r="CO831" s="16" t="s">
        <v>843</v>
      </c>
      <c r="CP831" s="16" t="s">
        <v>843</v>
      </c>
      <c r="CQ831" s="16" t="s">
        <v>843</v>
      </c>
      <c r="CR831" s="16" t="s">
        <v>843</v>
      </c>
      <c r="CS831" s="16" t="s">
        <v>843</v>
      </c>
      <c r="CT831" s="16" t="s">
        <v>843</v>
      </c>
      <c r="CU831" s="16" t="s">
        <v>843</v>
      </c>
      <c r="CV831" s="16" t="s">
        <v>843</v>
      </c>
      <c r="CW831" s="16" t="s">
        <v>843</v>
      </c>
      <c r="CX831" s="16" t="s">
        <v>843</v>
      </c>
      <c r="CY831" s="16" t="s">
        <v>843</v>
      </c>
      <c r="CZ831" s="16" t="s">
        <v>843</v>
      </c>
      <c r="DA831" s="16" t="s">
        <v>843</v>
      </c>
      <c r="DB831" s="16" t="s">
        <v>843</v>
      </c>
      <c r="DC831" s="16" t="s">
        <v>843</v>
      </c>
      <c r="DD831" s="16" t="s">
        <v>843</v>
      </c>
      <c r="DE831" s="16" t="s">
        <v>843</v>
      </c>
      <c r="DF831" s="16" t="s">
        <v>843</v>
      </c>
      <c r="DG831" s="16" t="s">
        <v>843</v>
      </c>
      <c r="DH831" s="16" t="s">
        <v>843</v>
      </c>
      <c r="DI831" s="16" t="s">
        <v>843</v>
      </c>
      <c r="DJ831" s="16" t="s">
        <v>843</v>
      </c>
      <c r="DK831" s="16" t="s">
        <v>843</v>
      </c>
      <c r="DL831" s="16" t="s">
        <v>843</v>
      </c>
      <c r="DQ831" s="16" t="s">
        <v>7226</v>
      </c>
      <c r="DR831" s="16" t="s">
        <v>867</v>
      </c>
      <c r="DS831" s="16" t="s">
        <v>7321</v>
      </c>
      <c r="DX831" s="16" t="s">
        <v>867</v>
      </c>
      <c r="DY831" s="16" t="s">
        <v>867</v>
      </c>
      <c r="ES831" s="16" t="s">
        <v>865</v>
      </c>
      <c r="EU831" s="16" t="s">
        <v>7816</v>
      </c>
      <c r="EV831" s="16" t="s">
        <v>865</v>
      </c>
      <c r="FT831" s="16" t="s">
        <v>865</v>
      </c>
      <c r="HC831" s="16" t="s">
        <v>865</v>
      </c>
      <c r="KO831" s="16" t="s">
        <v>10740</v>
      </c>
      <c r="KP831" s="16" t="s">
        <v>10739</v>
      </c>
      <c r="KQ831" s="16" t="s">
        <v>8694</v>
      </c>
      <c r="KR831" s="16" t="s">
        <v>12540</v>
      </c>
      <c r="KS831" s="16" t="s">
        <v>10741</v>
      </c>
      <c r="KT831" s="16" t="s">
        <v>8696</v>
      </c>
      <c r="KU831" s="16" t="s">
        <v>844</v>
      </c>
      <c r="KV831" s="16" t="s">
        <v>8696</v>
      </c>
      <c r="KW831" s="16" t="s">
        <v>851</v>
      </c>
      <c r="KX831" s="16" t="s">
        <v>487</v>
      </c>
      <c r="KY831" s="16" t="s">
        <v>487</v>
      </c>
      <c r="KZ831" s="16" t="s">
        <v>487</v>
      </c>
      <c r="LA831" s="16" t="s">
        <v>11697</v>
      </c>
      <c r="LC831" s="16" t="s">
        <v>10879</v>
      </c>
      <c r="LD831" s="16" t="s">
        <v>11698</v>
      </c>
      <c r="LE831" s="16" t="s">
        <v>11693</v>
      </c>
      <c r="LF831" s="16" t="s">
        <v>11654</v>
      </c>
      <c r="LI831" s="16" t="s">
        <v>11655</v>
      </c>
      <c r="LM831" s="16" t="s">
        <v>8741</v>
      </c>
      <c r="LO831" s="16" t="s">
        <v>844</v>
      </c>
      <c r="LP831" s="16" t="s">
        <v>844</v>
      </c>
      <c r="LQ831" s="16" t="s">
        <v>1056</v>
      </c>
      <c r="LR831" s="16" t="s">
        <v>843</v>
      </c>
      <c r="LS831" s="16" t="s">
        <v>844</v>
      </c>
      <c r="LT831" s="16" t="s">
        <v>843</v>
      </c>
      <c r="LU831" s="16" t="s">
        <v>843</v>
      </c>
      <c r="LV831" s="16" t="s">
        <v>843</v>
      </c>
      <c r="LW831" s="16" t="s">
        <v>843</v>
      </c>
      <c r="LX831" s="16" t="s">
        <v>844</v>
      </c>
      <c r="LY831" s="16" t="s">
        <v>843</v>
      </c>
      <c r="LZ831" s="16" t="s">
        <v>843</v>
      </c>
      <c r="MA831" s="16" t="s">
        <v>844</v>
      </c>
      <c r="MB831" s="16" t="s">
        <v>843</v>
      </c>
      <c r="MC831" s="16" t="s">
        <v>843</v>
      </c>
      <c r="MD831" s="16" t="s">
        <v>11699</v>
      </c>
      <c r="ME831" s="16" t="s">
        <v>11677</v>
      </c>
      <c r="MF831" s="16" t="s">
        <v>8847</v>
      </c>
      <c r="MR831" s="16" t="s">
        <v>470</v>
      </c>
      <c r="MS831" s="16" t="s">
        <v>12497</v>
      </c>
      <c r="MT831" s="16" t="s">
        <v>9009</v>
      </c>
      <c r="MU831" s="16" t="s">
        <v>817</v>
      </c>
      <c r="MV831" s="16" t="s">
        <v>486</v>
      </c>
      <c r="MZ831" s="16" t="s">
        <v>486</v>
      </c>
      <c r="NA831" s="16" t="s">
        <v>487</v>
      </c>
      <c r="NB831" s="16" t="s">
        <v>1344</v>
      </c>
      <c r="NC831" s="16" t="s">
        <v>486</v>
      </c>
      <c r="ND831" s="16" t="s">
        <v>486</v>
      </c>
      <c r="NE831" s="16" t="s">
        <v>486</v>
      </c>
      <c r="NI831" s="16" t="s">
        <v>11658</v>
      </c>
      <c r="NL831" s="16" t="s">
        <v>843</v>
      </c>
      <c r="NS831" s="16" t="s">
        <v>462</v>
      </c>
      <c r="NT831" s="16" t="s">
        <v>478</v>
      </c>
      <c r="NU831" s="16">
        <v>1.1910000000000001</v>
      </c>
      <c r="NV831" s="16" t="s">
        <v>824</v>
      </c>
      <c r="NW831" s="16" t="s">
        <v>1173</v>
      </c>
      <c r="NX831" s="16" t="s">
        <v>1142</v>
      </c>
      <c r="NY831" s="16" t="s">
        <v>824</v>
      </c>
      <c r="NZ831" s="16" t="s">
        <v>929</v>
      </c>
      <c r="OA831" s="16" t="s">
        <v>486</v>
      </c>
    </row>
    <row r="832" spans="1:393" x14ac:dyDescent="0.25">
      <c r="A832" s="16" t="s">
        <v>12541</v>
      </c>
      <c r="B832" s="16" t="s">
        <v>844</v>
      </c>
      <c r="C832" s="16" t="s">
        <v>972</v>
      </c>
      <c r="D832" s="16" t="s">
        <v>844</v>
      </c>
      <c r="E832" s="16" t="s">
        <v>843</v>
      </c>
      <c r="F832" s="16" t="s">
        <v>843</v>
      </c>
      <c r="G832" s="16" t="s">
        <v>843</v>
      </c>
      <c r="H832" s="16" t="s">
        <v>843</v>
      </c>
      <c r="I832" s="16" t="s">
        <v>843</v>
      </c>
      <c r="J832" s="16" t="s">
        <v>843</v>
      </c>
      <c r="K832" s="16" t="s">
        <v>843</v>
      </c>
      <c r="L832" s="16" t="s">
        <v>843</v>
      </c>
      <c r="M832" s="16" t="s">
        <v>843</v>
      </c>
      <c r="N832" s="16" t="s">
        <v>843</v>
      </c>
      <c r="O832" s="16" t="s">
        <v>843</v>
      </c>
      <c r="Q832" s="16" t="s">
        <v>844</v>
      </c>
      <c r="R832" s="16">
        <v>46</v>
      </c>
      <c r="T832" s="16" t="s">
        <v>470</v>
      </c>
      <c r="U832" s="16" t="s">
        <v>844</v>
      </c>
      <c r="V832" s="16" t="s">
        <v>843</v>
      </c>
      <c r="W832" s="16" t="s">
        <v>844</v>
      </c>
      <c r="X832" s="16" t="s">
        <v>843</v>
      </c>
      <c r="Y832" s="16" t="s">
        <v>843</v>
      </c>
      <c r="Z832" s="16" t="s">
        <v>843</v>
      </c>
      <c r="AA832" s="16" t="s">
        <v>843</v>
      </c>
      <c r="AB832" s="16" t="s">
        <v>844</v>
      </c>
      <c r="AC832" s="16" t="s">
        <v>843</v>
      </c>
      <c r="AD832" s="16" t="s">
        <v>867</v>
      </c>
      <c r="AF832" s="16" t="s">
        <v>11719</v>
      </c>
      <c r="AG832" s="16" t="s">
        <v>11696</v>
      </c>
      <c r="AH832" s="16" t="s">
        <v>844</v>
      </c>
      <c r="AI832" s="16" t="s">
        <v>844</v>
      </c>
      <c r="AJ832" s="16" t="s">
        <v>844</v>
      </c>
      <c r="AK832" s="16" t="s">
        <v>843</v>
      </c>
      <c r="AL832" s="16" t="s">
        <v>843</v>
      </c>
      <c r="AM832" s="16" t="s">
        <v>844</v>
      </c>
      <c r="AN832" s="16" t="s">
        <v>843</v>
      </c>
      <c r="AO832" s="16" t="s">
        <v>843</v>
      </c>
      <c r="AP832" s="16" t="s">
        <v>843</v>
      </c>
      <c r="AQ832" s="16" t="s">
        <v>844</v>
      </c>
      <c r="AR832" s="16" t="s">
        <v>4415</v>
      </c>
      <c r="AS832" s="16" t="s">
        <v>844</v>
      </c>
      <c r="AT832" s="16" t="s">
        <v>843</v>
      </c>
      <c r="AU832" s="16" t="s">
        <v>843</v>
      </c>
      <c r="AV832" s="16" t="s">
        <v>843</v>
      </c>
      <c r="AW832" s="16" t="s">
        <v>843</v>
      </c>
      <c r="AX832" s="16" t="s">
        <v>843</v>
      </c>
      <c r="AY832" s="16" t="s">
        <v>843</v>
      </c>
      <c r="AZ832" s="16" t="s">
        <v>4437</v>
      </c>
      <c r="BF832" s="16" t="s">
        <v>844</v>
      </c>
      <c r="BH832" s="16" t="s">
        <v>7383</v>
      </c>
      <c r="BI832" s="16" t="s">
        <v>7779</v>
      </c>
      <c r="BJ832" s="16" t="s">
        <v>843</v>
      </c>
      <c r="BK832" s="16" t="s">
        <v>843</v>
      </c>
      <c r="BL832" s="16" t="s">
        <v>843</v>
      </c>
      <c r="BM832" s="16" t="s">
        <v>844</v>
      </c>
      <c r="BN832" s="16" t="s">
        <v>843</v>
      </c>
      <c r="BO832" s="16" t="s">
        <v>843</v>
      </c>
      <c r="BP832" s="16" t="s">
        <v>843</v>
      </c>
      <c r="BQ832" s="16" t="s">
        <v>843</v>
      </c>
      <c r="BR832" s="16" t="s">
        <v>7790</v>
      </c>
      <c r="BS832" s="16" t="s">
        <v>844</v>
      </c>
      <c r="BT832" s="16" t="s">
        <v>843</v>
      </c>
      <c r="BU832" s="16" t="s">
        <v>843</v>
      </c>
      <c r="BV832" s="16" t="s">
        <v>843</v>
      </c>
      <c r="BW832" s="16" t="s">
        <v>843</v>
      </c>
      <c r="BX832" s="16" t="s">
        <v>843</v>
      </c>
      <c r="BY832" s="16" t="s">
        <v>843</v>
      </c>
      <c r="BZ832" s="16" t="s">
        <v>843</v>
      </c>
      <c r="CA832" s="16" t="s">
        <v>843</v>
      </c>
      <c r="DX832" s="16" t="s">
        <v>865</v>
      </c>
      <c r="ES832" s="16" t="s">
        <v>865</v>
      </c>
      <c r="EU832" s="16" t="s">
        <v>7810</v>
      </c>
      <c r="EV832" s="16" t="s">
        <v>865</v>
      </c>
      <c r="FT832" s="16" t="s">
        <v>865</v>
      </c>
      <c r="HC832" s="16" t="s">
        <v>865</v>
      </c>
      <c r="JA832" s="16" t="s">
        <v>4813</v>
      </c>
      <c r="JB832" s="16" t="s">
        <v>867</v>
      </c>
      <c r="JC832" s="16" t="s">
        <v>865</v>
      </c>
      <c r="JG832" s="16" t="s">
        <v>843</v>
      </c>
      <c r="JV832" s="16">
        <v>29</v>
      </c>
      <c r="JW832" s="16" t="s">
        <v>7603</v>
      </c>
      <c r="JY832" s="16">
        <v>7000</v>
      </c>
      <c r="JZ832" s="16" t="s">
        <v>4904</v>
      </c>
      <c r="KB832" s="16" t="s">
        <v>7628</v>
      </c>
      <c r="KD832" s="16" t="s">
        <v>4917</v>
      </c>
      <c r="KE832" s="16" t="s">
        <v>7277</v>
      </c>
      <c r="KF832" s="16" t="s">
        <v>4411</v>
      </c>
      <c r="KH832" s="16" t="s">
        <v>7642</v>
      </c>
      <c r="KI832" s="16" t="s">
        <v>4982</v>
      </c>
      <c r="KK832" s="16" t="s">
        <v>4867</v>
      </c>
      <c r="KM832" s="16" t="s">
        <v>7619</v>
      </c>
      <c r="KO832" s="16" t="s">
        <v>10745</v>
      </c>
      <c r="KP832" s="16" t="s">
        <v>10744</v>
      </c>
      <c r="KQ832" s="16" t="s">
        <v>8694</v>
      </c>
      <c r="KR832" s="16" t="s">
        <v>12542</v>
      </c>
      <c r="KS832" s="16" t="s">
        <v>10746</v>
      </c>
      <c r="KT832" s="16" t="s">
        <v>9148</v>
      </c>
      <c r="KU832" s="16" t="s">
        <v>844</v>
      </c>
      <c r="KV832" s="16" t="s">
        <v>9148</v>
      </c>
      <c r="KW832" s="16" t="s">
        <v>851</v>
      </c>
      <c r="KY832" s="16" t="s">
        <v>486</v>
      </c>
      <c r="LC832" s="16" t="s">
        <v>10879</v>
      </c>
      <c r="LF832" s="16" t="s">
        <v>11654</v>
      </c>
      <c r="LI832" s="16" t="s">
        <v>11655</v>
      </c>
      <c r="LJ832" s="16" t="s">
        <v>831</v>
      </c>
      <c r="LK832" s="16" t="s">
        <v>831</v>
      </c>
      <c r="LL832" s="16" t="s">
        <v>8756</v>
      </c>
      <c r="LM832" s="16" t="s">
        <v>8741</v>
      </c>
      <c r="LO832" s="16" t="s">
        <v>843</v>
      </c>
      <c r="LP832" s="16" t="s">
        <v>844</v>
      </c>
      <c r="LQ832" s="16" t="s">
        <v>1056</v>
      </c>
      <c r="LR832" s="16" t="s">
        <v>844</v>
      </c>
      <c r="LS832" s="16" t="s">
        <v>1056</v>
      </c>
      <c r="LT832" s="16" t="s">
        <v>844</v>
      </c>
      <c r="LU832" s="16" t="s">
        <v>1056</v>
      </c>
      <c r="LV832" s="16" t="s">
        <v>843</v>
      </c>
      <c r="LW832" s="16" t="s">
        <v>843</v>
      </c>
      <c r="LX832" s="16" t="s">
        <v>844</v>
      </c>
      <c r="LY832" s="16" t="s">
        <v>843</v>
      </c>
      <c r="LZ832" s="16" t="s">
        <v>843</v>
      </c>
      <c r="MA832" s="16" t="s">
        <v>843</v>
      </c>
      <c r="MB832" s="16" t="s">
        <v>843</v>
      </c>
      <c r="MC832" s="16" t="s">
        <v>843</v>
      </c>
      <c r="ME832" s="16" t="s">
        <v>11656</v>
      </c>
      <c r="MF832" s="16" t="s">
        <v>8847</v>
      </c>
      <c r="MG832" s="16" t="s">
        <v>1834</v>
      </c>
      <c r="MH832" s="16" t="s">
        <v>11667</v>
      </c>
      <c r="MI832" s="16" t="s">
        <v>11733</v>
      </c>
      <c r="MJ832" s="16" t="s">
        <v>1833</v>
      </c>
      <c r="MK832" s="16" t="s">
        <v>8952</v>
      </c>
      <c r="ML832" s="16" t="s">
        <v>1784</v>
      </c>
      <c r="MM832" s="16" t="s">
        <v>487</v>
      </c>
      <c r="MN832" s="16" t="s">
        <v>1798</v>
      </c>
      <c r="MP832" s="16" t="s">
        <v>1829</v>
      </c>
      <c r="MQ832" s="16" t="s">
        <v>1779</v>
      </c>
      <c r="MR832" s="16" t="s">
        <v>470</v>
      </c>
      <c r="MS832" s="16" t="s">
        <v>12497</v>
      </c>
      <c r="MT832" s="16" t="s">
        <v>8957</v>
      </c>
      <c r="MU832" s="16" t="s">
        <v>817</v>
      </c>
      <c r="NC832" s="16" t="s">
        <v>486</v>
      </c>
      <c r="ND832" s="16" t="s">
        <v>486</v>
      </c>
      <c r="NE832" s="16" t="s">
        <v>486</v>
      </c>
      <c r="NG832" s="16" t="s">
        <v>1376</v>
      </c>
      <c r="NH832" s="16" t="s">
        <v>1913</v>
      </c>
      <c r="NI832" s="16" t="s">
        <v>11658</v>
      </c>
      <c r="NJ832" s="16" t="s">
        <v>11783</v>
      </c>
      <c r="NK832" s="16" t="s">
        <v>10582</v>
      </c>
      <c r="NR832" s="16" t="s">
        <v>451</v>
      </c>
      <c r="NS832" s="16" t="s">
        <v>462</v>
      </c>
      <c r="NT832" s="16" t="s">
        <v>482</v>
      </c>
      <c r="NU832" s="16">
        <v>0.79400000000000004</v>
      </c>
      <c r="NV832" s="16" t="s">
        <v>451</v>
      </c>
      <c r="NW832" s="16" t="s">
        <v>1175</v>
      </c>
      <c r="NX832" s="16" t="s">
        <v>1142</v>
      </c>
      <c r="OB832" s="16" t="s">
        <v>831</v>
      </c>
      <c r="OC832" s="16" t="s">
        <v>451</v>
      </c>
    </row>
    <row r="833" spans="1:394" x14ac:dyDescent="0.25">
      <c r="A833" s="16" t="s">
        <v>12543</v>
      </c>
      <c r="B833" s="16" t="s">
        <v>1056</v>
      </c>
      <c r="C833" s="16" t="s">
        <v>972</v>
      </c>
      <c r="D833" s="16" t="s">
        <v>844</v>
      </c>
      <c r="E833" s="16" t="s">
        <v>843</v>
      </c>
      <c r="F833" s="16" t="s">
        <v>843</v>
      </c>
      <c r="G833" s="16" t="s">
        <v>843</v>
      </c>
      <c r="H833" s="16" t="s">
        <v>843</v>
      </c>
      <c r="I833" s="16" t="s">
        <v>843</v>
      </c>
      <c r="J833" s="16" t="s">
        <v>843</v>
      </c>
      <c r="K833" s="16" t="s">
        <v>843</v>
      </c>
      <c r="L833" s="16" t="s">
        <v>843</v>
      </c>
      <c r="M833" s="16" t="s">
        <v>843</v>
      </c>
      <c r="N833" s="16" t="s">
        <v>843</v>
      </c>
      <c r="O833" s="16" t="s">
        <v>843</v>
      </c>
      <c r="Q833" s="16" t="s">
        <v>844</v>
      </c>
      <c r="R833" s="16">
        <v>69</v>
      </c>
      <c r="T833" s="16" t="s">
        <v>474</v>
      </c>
      <c r="U833" s="16" t="s">
        <v>843</v>
      </c>
      <c r="V833" s="16" t="s">
        <v>844</v>
      </c>
      <c r="W833" s="16" t="s">
        <v>843</v>
      </c>
      <c r="X833" s="16" t="s">
        <v>844</v>
      </c>
      <c r="Y833" s="16" t="s">
        <v>843</v>
      </c>
      <c r="Z833" s="16" t="s">
        <v>843</v>
      </c>
      <c r="AA833" s="16" t="s">
        <v>843</v>
      </c>
      <c r="AB833" s="16" t="s">
        <v>843</v>
      </c>
      <c r="AC833" s="16" t="s">
        <v>843</v>
      </c>
      <c r="AD833" s="16" t="s">
        <v>867</v>
      </c>
      <c r="AF833" s="16" t="s">
        <v>11853</v>
      </c>
      <c r="AG833" s="16" t="s">
        <v>11696</v>
      </c>
      <c r="AH833" s="16" t="s">
        <v>844</v>
      </c>
      <c r="AI833" s="16" t="s">
        <v>844</v>
      </c>
      <c r="AJ833" s="16" t="s">
        <v>844</v>
      </c>
      <c r="AK833" s="16" t="s">
        <v>843</v>
      </c>
      <c r="AL833" s="16" t="s">
        <v>843</v>
      </c>
      <c r="AM833" s="16" t="s">
        <v>844</v>
      </c>
      <c r="AN833" s="16" t="s">
        <v>843</v>
      </c>
      <c r="AO833" s="16" t="s">
        <v>843</v>
      </c>
      <c r="AP833" s="16" t="s">
        <v>843</v>
      </c>
      <c r="AQ833" s="16" t="s">
        <v>844</v>
      </c>
      <c r="AR833" s="16" t="s">
        <v>11773</v>
      </c>
      <c r="AS833" s="16" t="s">
        <v>844</v>
      </c>
      <c r="AT833" s="16" t="s">
        <v>843</v>
      </c>
      <c r="AU833" s="16" t="s">
        <v>843</v>
      </c>
      <c r="AV833" s="16" t="s">
        <v>844</v>
      </c>
      <c r="AW833" s="16" t="s">
        <v>843</v>
      </c>
      <c r="AX833" s="16" t="s">
        <v>843</v>
      </c>
      <c r="AY833" s="16" t="s">
        <v>843</v>
      </c>
      <c r="AZ833" s="16" t="s">
        <v>4437</v>
      </c>
      <c r="BC833" s="16" t="s">
        <v>4437</v>
      </c>
      <c r="BF833" s="16" t="s">
        <v>844</v>
      </c>
      <c r="BI833" s="16" t="s">
        <v>7785</v>
      </c>
      <c r="BJ833" s="16" t="s">
        <v>843</v>
      </c>
      <c r="BK833" s="16" t="s">
        <v>843</v>
      </c>
      <c r="BL833" s="16" t="s">
        <v>843</v>
      </c>
      <c r="BM833" s="16" t="s">
        <v>843</v>
      </c>
      <c r="BN833" s="16" t="s">
        <v>843</v>
      </c>
      <c r="BO833" s="16" t="s">
        <v>844</v>
      </c>
      <c r="BP833" s="16" t="s">
        <v>843</v>
      </c>
      <c r="BQ833" s="16" t="s">
        <v>843</v>
      </c>
      <c r="DX833" s="16" t="s">
        <v>867</v>
      </c>
      <c r="DY833" s="16" t="s">
        <v>867</v>
      </c>
      <c r="ES833" s="16" t="s">
        <v>865</v>
      </c>
      <c r="EU833" s="16" t="s">
        <v>7813</v>
      </c>
      <c r="EV833" s="16" t="s">
        <v>865</v>
      </c>
      <c r="FF833" s="16" t="s">
        <v>7836</v>
      </c>
      <c r="HC833" s="16" t="s">
        <v>865</v>
      </c>
      <c r="JA833" s="16" t="s">
        <v>4813</v>
      </c>
      <c r="JB833" s="16" t="s">
        <v>865</v>
      </c>
      <c r="JC833" s="16" t="s">
        <v>865</v>
      </c>
      <c r="JD833" s="16" t="s">
        <v>865</v>
      </c>
      <c r="JE833" s="16" t="s">
        <v>865</v>
      </c>
      <c r="JF833" s="16" t="s">
        <v>865</v>
      </c>
      <c r="JG833" s="16" t="s">
        <v>843</v>
      </c>
      <c r="JH833" s="16" t="s">
        <v>4846</v>
      </c>
      <c r="KF833" s="16" t="s">
        <v>4926</v>
      </c>
      <c r="KI833" s="16" t="s">
        <v>4846</v>
      </c>
      <c r="KO833" s="16" t="s">
        <v>10745</v>
      </c>
      <c r="KP833" s="16" t="s">
        <v>10744</v>
      </c>
      <c r="KQ833" s="16" t="s">
        <v>8694</v>
      </c>
      <c r="KR833" s="16" t="s">
        <v>12544</v>
      </c>
      <c r="KS833" s="16" t="s">
        <v>10746</v>
      </c>
      <c r="KT833" s="16" t="s">
        <v>9148</v>
      </c>
      <c r="KU833" s="16" t="s">
        <v>844</v>
      </c>
      <c r="KV833" s="16" t="s">
        <v>9148</v>
      </c>
      <c r="KW833" s="16" t="s">
        <v>851</v>
      </c>
      <c r="KX833" s="16" t="s">
        <v>487</v>
      </c>
      <c r="KY833" s="16" t="s">
        <v>487</v>
      </c>
      <c r="KZ833" s="16" t="s">
        <v>487</v>
      </c>
      <c r="LC833" s="16" t="s">
        <v>10879</v>
      </c>
      <c r="LF833" s="16" t="s">
        <v>11654</v>
      </c>
      <c r="LI833" s="16" t="s">
        <v>11655</v>
      </c>
      <c r="LJ833" s="16" t="s">
        <v>843</v>
      </c>
      <c r="LL833" s="16" t="s">
        <v>8711</v>
      </c>
      <c r="LM833" s="16" t="s">
        <v>8741</v>
      </c>
      <c r="LO833" s="16" t="s">
        <v>843</v>
      </c>
      <c r="LP833" s="16" t="s">
        <v>844</v>
      </c>
      <c r="LQ833" s="16" t="s">
        <v>1056</v>
      </c>
      <c r="LR833" s="16" t="s">
        <v>844</v>
      </c>
      <c r="LS833" s="16" t="s">
        <v>1056</v>
      </c>
      <c r="LT833" s="16" t="s">
        <v>844</v>
      </c>
      <c r="LU833" s="16" t="s">
        <v>1056</v>
      </c>
      <c r="LV833" s="16" t="s">
        <v>843</v>
      </c>
      <c r="LW833" s="16" t="s">
        <v>843</v>
      </c>
      <c r="LX833" s="16" t="s">
        <v>844</v>
      </c>
      <c r="LY833" s="16" t="s">
        <v>843</v>
      </c>
      <c r="LZ833" s="16" t="s">
        <v>843</v>
      </c>
      <c r="MA833" s="16" t="s">
        <v>843</v>
      </c>
      <c r="MB833" s="16" t="s">
        <v>843</v>
      </c>
      <c r="MC833" s="16" t="s">
        <v>843</v>
      </c>
      <c r="ME833" s="16" t="s">
        <v>11656</v>
      </c>
      <c r="MF833" s="16" t="s">
        <v>8847</v>
      </c>
      <c r="MO833" s="16" t="s">
        <v>1817</v>
      </c>
      <c r="MP833" s="16" t="s">
        <v>1824</v>
      </c>
      <c r="MR833" s="16" t="s">
        <v>474</v>
      </c>
      <c r="MS833" s="16" t="s">
        <v>12497</v>
      </c>
      <c r="MT833" s="16" t="s">
        <v>8916</v>
      </c>
      <c r="NC833" s="16" t="s">
        <v>486</v>
      </c>
      <c r="NE833" s="16" t="s">
        <v>486</v>
      </c>
      <c r="NG833" s="16" t="s">
        <v>1376</v>
      </c>
      <c r="NI833" s="16" t="s">
        <v>11658</v>
      </c>
      <c r="NR833" s="16" t="s">
        <v>878</v>
      </c>
      <c r="NS833" s="16" t="s">
        <v>462</v>
      </c>
      <c r="NT833" s="16" t="s">
        <v>482</v>
      </c>
      <c r="NU833" s="16">
        <v>0.79400000000000004</v>
      </c>
      <c r="NV833" s="16" t="s">
        <v>457</v>
      </c>
      <c r="NW833" s="16" t="s">
        <v>1183</v>
      </c>
      <c r="NX833" s="16" t="s">
        <v>1142</v>
      </c>
      <c r="OB833" s="16" t="s">
        <v>833</v>
      </c>
      <c r="OC833" s="16" t="s">
        <v>878</v>
      </c>
    </row>
    <row r="834" spans="1:394" x14ac:dyDescent="0.25">
      <c r="A834" s="16" t="s">
        <v>12545</v>
      </c>
      <c r="B834" s="16" t="s">
        <v>8732</v>
      </c>
      <c r="C834" s="16" t="s">
        <v>972</v>
      </c>
      <c r="D834" s="16" t="s">
        <v>844</v>
      </c>
      <c r="E834" s="16" t="s">
        <v>843</v>
      </c>
      <c r="F834" s="16" t="s">
        <v>843</v>
      </c>
      <c r="G834" s="16" t="s">
        <v>843</v>
      </c>
      <c r="H834" s="16" t="s">
        <v>843</v>
      </c>
      <c r="I834" s="16" t="s">
        <v>843</v>
      </c>
      <c r="J834" s="16" t="s">
        <v>843</v>
      </c>
      <c r="K834" s="16" t="s">
        <v>843</v>
      </c>
      <c r="L834" s="16" t="s">
        <v>843</v>
      </c>
      <c r="M834" s="16" t="s">
        <v>843</v>
      </c>
      <c r="N834" s="16" t="s">
        <v>843</v>
      </c>
      <c r="O834" s="16" t="s">
        <v>843</v>
      </c>
      <c r="Q834" s="16" t="s">
        <v>844</v>
      </c>
      <c r="R834" s="16">
        <v>67</v>
      </c>
      <c r="T834" s="16" t="s">
        <v>470</v>
      </c>
      <c r="U834" s="16" t="s">
        <v>844</v>
      </c>
      <c r="V834" s="16" t="s">
        <v>843</v>
      </c>
      <c r="W834" s="16" t="s">
        <v>844</v>
      </c>
      <c r="X834" s="16" t="s">
        <v>843</v>
      </c>
      <c r="Y834" s="16" t="s">
        <v>843</v>
      </c>
      <c r="Z834" s="16" t="s">
        <v>843</v>
      </c>
      <c r="AA834" s="16" t="s">
        <v>843</v>
      </c>
      <c r="AB834" s="16" t="s">
        <v>843</v>
      </c>
      <c r="AC834" s="16" t="s">
        <v>843</v>
      </c>
      <c r="AD834" s="16" t="s">
        <v>867</v>
      </c>
      <c r="AF834" s="16" t="s">
        <v>11853</v>
      </c>
      <c r="AG834" s="16" t="s">
        <v>11696</v>
      </c>
      <c r="AH834" s="16" t="s">
        <v>844</v>
      </c>
      <c r="AI834" s="16" t="s">
        <v>844</v>
      </c>
      <c r="AJ834" s="16" t="s">
        <v>844</v>
      </c>
      <c r="AK834" s="16" t="s">
        <v>843</v>
      </c>
      <c r="AL834" s="16" t="s">
        <v>843</v>
      </c>
      <c r="AM834" s="16" t="s">
        <v>844</v>
      </c>
      <c r="AN834" s="16" t="s">
        <v>843</v>
      </c>
      <c r="AO834" s="16" t="s">
        <v>843</v>
      </c>
      <c r="AP834" s="16" t="s">
        <v>843</v>
      </c>
      <c r="AQ834" s="16" t="s">
        <v>844</v>
      </c>
      <c r="AR834" s="16" t="s">
        <v>11809</v>
      </c>
      <c r="AS834" s="16" t="s">
        <v>844</v>
      </c>
      <c r="AT834" s="16" t="s">
        <v>844</v>
      </c>
      <c r="AU834" s="16" t="s">
        <v>843</v>
      </c>
      <c r="AV834" s="16" t="s">
        <v>843</v>
      </c>
      <c r="AW834" s="16" t="s">
        <v>843</v>
      </c>
      <c r="AX834" s="16" t="s">
        <v>843</v>
      </c>
      <c r="AY834" s="16" t="s">
        <v>843</v>
      </c>
      <c r="AZ834" s="16" t="s">
        <v>4437</v>
      </c>
      <c r="BA834" s="16" t="s">
        <v>4437</v>
      </c>
      <c r="BF834" s="16" t="s">
        <v>844</v>
      </c>
      <c r="BI834" s="16" t="s">
        <v>7785</v>
      </c>
      <c r="BJ834" s="16" t="s">
        <v>843</v>
      </c>
      <c r="BK834" s="16" t="s">
        <v>843</v>
      </c>
      <c r="BL834" s="16" t="s">
        <v>843</v>
      </c>
      <c r="BM834" s="16" t="s">
        <v>843</v>
      </c>
      <c r="BN834" s="16" t="s">
        <v>843</v>
      </c>
      <c r="BO834" s="16" t="s">
        <v>844</v>
      </c>
      <c r="BP834" s="16" t="s">
        <v>843</v>
      </c>
      <c r="BQ834" s="16" t="s">
        <v>843</v>
      </c>
      <c r="DX834" s="16" t="s">
        <v>865</v>
      </c>
      <c r="ES834" s="16" t="s">
        <v>865</v>
      </c>
      <c r="EU834" s="16" t="s">
        <v>7810</v>
      </c>
      <c r="EV834" s="16" t="s">
        <v>865</v>
      </c>
      <c r="FF834" s="16" t="s">
        <v>7836</v>
      </c>
      <c r="HC834" s="16" t="s">
        <v>865</v>
      </c>
      <c r="JA834" s="16" t="s">
        <v>4813</v>
      </c>
      <c r="JB834" s="16" t="s">
        <v>865</v>
      </c>
      <c r="JC834" s="16" t="s">
        <v>865</v>
      </c>
      <c r="JD834" s="16" t="s">
        <v>865</v>
      </c>
      <c r="JE834" s="16" t="s">
        <v>865</v>
      </c>
      <c r="JF834" s="16" t="s">
        <v>865</v>
      </c>
      <c r="JG834" s="16" t="s">
        <v>843</v>
      </c>
      <c r="JH834" s="16" t="s">
        <v>4846</v>
      </c>
      <c r="KF834" s="16" t="s">
        <v>4926</v>
      </c>
      <c r="KI834" s="16" t="s">
        <v>4846</v>
      </c>
      <c r="KO834" s="16" t="s">
        <v>10745</v>
      </c>
      <c r="KP834" s="16" t="s">
        <v>10744</v>
      </c>
      <c r="KQ834" s="16" t="s">
        <v>8694</v>
      </c>
      <c r="KR834" s="16" t="s">
        <v>12546</v>
      </c>
      <c r="KS834" s="16" t="s">
        <v>10746</v>
      </c>
      <c r="KT834" s="16" t="s">
        <v>9148</v>
      </c>
      <c r="KU834" s="16" t="s">
        <v>844</v>
      </c>
      <c r="KV834" s="16" t="s">
        <v>9148</v>
      </c>
      <c r="KW834" s="16" t="s">
        <v>851</v>
      </c>
      <c r="KY834" s="16" t="s">
        <v>486</v>
      </c>
      <c r="LC834" s="16" t="s">
        <v>10879</v>
      </c>
      <c r="LF834" s="16" t="s">
        <v>11654</v>
      </c>
      <c r="LI834" s="16" t="s">
        <v>11655</v>
      </c>
      <c r="LJ834" s="16" t="s">
        <v>843</v>
      </c>
      <c r="LL834" s="16" t="s">
        <v>8711</v>
      </c>
      <c r="LM834" s="16" t="s">
        <v>8741</v>
      </c>
      <c r="LO834" s="16" t="s">
        <v>843</v>
      </c>
      <c r="LP834" s="16" t="s">
        <v>844</v>
      </c>
      <c r="LQ834" s="16" t="s">
        <v>1056</v>
      </c>
      <c r="LR834" s="16" t="s">
        <v>844</v>
      </c>
      <c r="LS834" s="16" t="s">
        <v>1056</v>
      </c>
      <c r="LT834" s="16" t="s">
        <v>844</v>
      </c>
      <c r="LU834" s="16" t="s">
        <v>1056</v>
      </c>
      <c r="LV834" s="16" t="s">
        <v>843</v>
      </c>
      <c r="LW834" s="16" t="s">
        <v>843</v>
      </c>
      <c r="LX834" s="16" t="s">
        <v>844</v>
      </c>
      <c r="LY834" s="16" t="s">
        <v>843</v>
      </c>
      <c r="LZ834" s="16" t="s">
        <v>843</v>
      </c>
      <c r="MA834" s="16" t="s">
        <v>843</v>
      </c>
      <c r="MB834" s="16" t="s">
        <v>843</v>
      </c>
      <c r="MC834" s="16" t="s">
        <v>843</v>
      </c>
      <c r="ME834" s="16" t="s">
        <v>11656</v>
      </c>
      <c r="MF834" s="16" t="s">
        <v>8847</v>
      </c>
      <c r="MO834" s="16" t="s">
        <v>1817</v>
      </c>
      <c r="MP834" s="16" t="s">
        <v>1824</v>
      </c>
      <c r="MR834" s="16" t="s">
        <v>470</v>
      </c>
      <c r="MS834" s="16" t="s">
        <v>12497</v>
      </c>
      <c r="MT834" s="16" t="s">
        <v>8916</v>
      </c>
      <c r="NC834" s="16" t="s">
        <v>486</v>
      </c>
      <c r="NE834" s="16" t="s">
        <v>486</v>
      </c>
      <c r="NG834" s="16" t="s">
        <v>1376</v>
      </c>
      <c r="NI834" s="16" t="s">
        <v>11658</v>
      </c>
      <c r="NR834" s="16" t="s">
        <v>878</v>
      </c>
      <c r="NS834" s="16" t="s">
        <v>462</v>
      </c>
      <c r="NT834" s="16" t="s">
        <v>482</v>
      </c>
      <c r="NU834" s="16">
        <v>0.79400000000000004</v>
      </c>
      <c r="NV834" s="16" t="s">
        <v>457</v>
      </c>
      <c r="NW834" s="16" t="s">
        <v>1177</v>
      </c>
      <c r="NX834" s="16" t="s">
        <v>1142</v>
      </c>
      <c r="OB834" s="16" t="s">
        <v>833</v>
      </c>
      <c r="OC834" s="16" t="s">
        <v>878</v>
      </c>
    </row>
    <row r="835" spans="1:394" x14ac:dyDescent="0.25">
      <c r="A835" s="16" t="s">
        <v>12547</v>
      </c>
      <c r="B835" s="16" t="s">
        <v>844</v>
      </c>
      <c r="C835" s="16" t="s">
        <v>972</v>
      </c>
      <c r="D835" s="16" t="s">
        <v>844</v>
      </c>
      <c r="E835" s="16" t="s">
        <v>843</v>
      </c>
      <c r="F835" s="16" t="s">
        <v>843</v>
      </c>
      <c r="G835" s="16" t="s">
        <v>843</v>
      </c>
      <c r="H835" s="16" t="s">
        <v>843</v>
      </c>
      <c r="I835" s="16" t="s">
        <v>843</v>
      </c>
      <c r="J835" s="16" t="s">
        <v>843</v>
      </c>
      <c r="K835" s="16" t="s">
        <v>843</v>
      </c>
      <c r="L835" s="16" t="s">
        <v>843</v>
      </c>
      <c r="M835" s="16" t="s">
        <v>843</v>
      </c>
      <c r="N835" s="16" t="s">
        <v>843</v>
      </c>
      <c r="O835" s="16" t="s">
        <v>843</v>
      </c>
      <c r="Q835" s="16" t="s">
        <v>844</v>
      </c>
      <c r="R835" s="16">
        <v>56</v>
      </c>
      <c r="T835" s="16" t="s">
        <v>474</v>
      </c>
      <c r="U835" s="16" t="s">
        <v>843</v>
      </c>
      <c r="V835" s="16" t="s">
        <v>844</v>
      </c>
      <c r="W835" s="16" t="s">
        <v>843</v>
      </c>
      <c r="X835" s="16" t="s">
        <v>844</v>
      </c>
      <c r="Y835" s="16" t="s">
        <v>843</v>
      </c>
      <c r="Z835" s="16" t="s">
        <v>843</v>
      </c>
      <c r="AA835" s="16" t="s">
        <v>843</v>
      </c>
      <c r="AB835" s="16" t="s">
        <v>843</v>
      </c>
      <c r="AC835" s="16" t="s">
        <v>843</v>
      </c>
      <c r="AD835" s="16" t="s">
        <v>867</v>
      </c>
      <c r="AF835" s="16" t="s">
        <v>11901</v>
      </c>
      <c r="AG835" s="16" t="s">
        <v>11862</v>
      </c>
      <c r="AH835" s="16" t="s">
        <v>843</v>
      </c>
      <c r="AI835" s="16" t="s">
        <v>843</v>
      </c>
      <c r="AJ835" s="16" t="s">
        <v>844</v>
      </c>
      <c r="AK835" s="16" t="s">
        <v>843</v>
      </c>
      <c r="AL835" s="16" t="s">
        <v>843</v>
      </c>
      <c r="AM835" s="16" t="s">
        <v>844</v>
      </c>
      <c r="AN835" s="16" t="s">
        <v>843</v>
      </c>
      <c r="AO835" s="16" t="s">
        <v>843</v>
      </c>
      <c r="AP835" s="16" t="s">
        <v>843</v>
      </c>
      <c r="AQ835" s="16" t="s">
        <v>844</v>
      </c>
      <c r="AR835" s="16" t="s">
        <v>4433</v>
      </c>
      <c r="AS835" s="16" t="s">
        <v>843</v>
      </c>
      <c r="AT835" s="16" t="s">
        <v>843</v>
      </c>
      <c r="AU835" s="16" t="s">
        <v>843</v>
      </c>
      <c r="AV835" s="16" t="s">
        <v>843</v>
      </c>
      <c r="AW835" s="16" t="s">
        <v>843</v>
      </c>
      <c r="AX835" s="16" t="s">
        <v>843</v>
      </c>
      <c r="AY835" s="16" t="s">
        <v>844</v>
      </c>
      <c r="BF835" s="16" t="s">
        <v>844</v>
      </c>
      <c r="BH835" s="16" t="s">
        <v>7380</v>
      </c>
      <c r="BI835" s="16" t="s">
        <v>7785</v>
      </c>
      <c r="BJ835" s="16" t="s">
        <v>843</v>
      </c>
      <c r="BK835" s="16" t="s">
        <v>843</v>
      </c>
      <c r="BL835" s="16" t="s">
        <v>843</v>
      </c>
      <c r="BM835" s="16" t="s">
        <v>843</v>
      </c>
      <c r="BN835" s="16" t="s">
        <v>843</v>
      </c>
      <c r="BO835" s="16" t="s">
        <v>844</v>
      </c>
      <c r="BP835" s="16" t="s">
        <v>843</v>
      </c>
      <c r="BQ835" s="16" t="s">
        <v>843</v>
      </c>
      <c r="DX835" s="16" t="s">
        <v>865</v>
      </c>
      <c r="ES835" s="16" t="s">
        <v>865</v>
      </c>
      <c r="EU835" s="16" t="s">
        <v>7810</v>
      </c>
      <c r="EV835" s="16" t="s">
        <v>865</v>
      </c>
      <c r="HC835" s="16" t="s">
        <v>865</v>
      </c>
      <c r="JA835" s="16" t="s">
        <v>4822</v>
      </c>
      <c r="JB835" s="16" t="s">
        <v>865</v>
      </c>
      <c r="JC835" s="16" t="s">
        <v>865</v>
      </c>
      <c r="JD835" s="16" t="s">
        <v>865</v>
      </c>
      <c r="JE835" s="16" t="s">
        <v>865</v>
      </c>
      <c r="JF835" s="16" t="s">
        <v>865</v>
      </c>
      <c r="JG835" s="16" t="s">
        <v>843</v>
      </c>
      <c r="JH835" s="16" t="s">
        <v>7591</v>
      </c>
      <c r="JJ835" s="16" t="s">
        <v>865</v>
      </c>
      <c r="KF835" s="16" t="s">
        <v>4411</v>
      </c>
      <c r="KI835" s="16" t="s">
        <v>4982</v>
      </c>
      <c r="KK835" s="16" t="s">
        <v>4874</v>
      </c>
      <c r="KM835" s="16" t="s">
        <v>7607</v>
      </c>
      <c r="KO835" s="16" t="s">
        <v>10750</v>
      </c>
      <c r="KP835" s="16" t="s">
        <v>10749</v>
      </c>
      <c r="KQ835" s="16" t="s">
        <v>8694</v>
      </c>
      <c r="KR835" s="16" t="s">
        <v>12548</v>
      </c>
      <c r="KS835" s="16" t="s">
        <v>10751</v>
      </c>
      <c r="KT835" s="16" t="s">
        <v>8696</v>
      </c>
      <c r="KU835" s="16" t="s">
        <v>844</v>
      </c>
      <c r="KV835" s="16" t="s">
        <v>8696</v>
      </c>
      <c r="KW835" s="16" t="s">
        <v>851</v>
      </c>
      <c r="KY835" s="16" t="s">
        <v>486</v>
      </c>
      <c r="LC835" s="16" t="s">
        <v>10879</v>
      </c>
      <c r="LF835" s="16" t="s">
        <v>11654</v>
      </c>
      <c r="LI835" s="16" t="s">
        <v>11655</v>
      </c>
      <c r="LJ835" s="16" t="s">
        <v>843</v>
      </c>
      <c r="LL835" s="16" t="s">
        <v>8711</v>
      </c>
      <c r="LM835" s="16" t="s">
        <v>8741</v>
      </c>
      <c r="LO835" s="16" t="s">
        <v>843</v>
      </c>
      <c r="LP835" s="16" t="s">
        <v>1056</v>
      </c>
      <c r="LQ835" s="16" t="s">
        <v>844</v>
      </c>
      <c r="LR835" s="16" t="s">
        <v>844</v>
      </c>
      <c r="LS835" s="16" t="s">
        <v>844</v>
      </c>
      <c r="LT835" s="16" t="s">
        <v>844</v>
      </c>
      <c r="LU835" s="16" t="s">
        <v>843</v>
      </c>
      <c r="LV835" s="16" t="s">
        <v>843</v>
      </c>
      <c r="LW835" s="16" t="s">
        <v>843</v>
      </c>
      <c r="LX835" s="16" t="s">
        <v>843</v>
      </c>
      <c r="LY835" s="16" t="s">
        <v>843</v>
      </c>
      <c r="LZ835" s="16" t="s">
        <v>843</v>
      </c>
      <c r="MA835" s="16" t="s">
        <v>843</v>
      </c>
      <c r="MB835" s="16" t="s">
        <v>843</v>
      </c>
      <c r="MC835" s="16" t="s">
        <v>843</v>
      </c>
      <c r="ME835" s="16" t="s">
        <v>11656</v>
      </c>
      <c r="MF835" s="16" t="s">
        <v>8847</v>
      </c>
      <c r="MJ835" s="16" t="s">
        <v>1837</v>
      </c>
      <c r="MP835" s="16" t="s">
        <v>1829</v>
      </c>
      <c r="MQ835" s="16" t="s">
        <v>1785</v>
      </c>
      <c r="MR835" s="16" t="s">
        <v>474</v>
      </c>
      <c r="MS835" s="16" t="s">
        <v>12497</v>
      </c>
      <c r="MT835" s="16" t="s">
        <v>8759</v>
      </c>
      <c r="MU835" s="16" t="s">
        <v>817</v>
      </c>
      <c r="NC835" s="16" t="s">
        <v>486</v>
      </c>
      <c r="NE835" s="16" t="s">
        <v>486</v>
      </c>
      <c r="NG835" s="16" t="s">
        <v>1378</v>
      </c>
      <c r="NI835" s="16" t="s">
        <v>11658</v>
      </c>
      <c r="NR835" s="16" t="s">
        <v>451</v>
      </c>
      <c r="NS835" s="16" t="s">
        <v>462</v>
      </c>
      <c r="NT835" s="16" t="s">
        <v>478</v>
      </c>
      <c r="NU835" s="16">
        <v>1.1910000000000001</v>
      </c>
      <c r="NV835" s="16" t="s">
        <v>451</v>
      </c>
      <c r="NW835" s="16" t="s">
        <v>1181</v>
      </c>
      <c r="NX835" s="16" t="s">
        <v>1142</v>
      </c>
      <c r="OB835" s="16" t="s">
        <v>833</v>
      </c>
      <c r="OC835" s="16" t="s">
        <v>451</v>
      </c>
    </row>
    <row r="836" spans="1:394" x14ac:dyDescent="0.25">
      <c r="A836" s="16" t="s">
        <v>12549</v>
      </c>
      <c r="B836" s="16" t="s">
        <v>1056</v>
      </c>
      <c r="C836" s="16" t="s">
        <v>973</v>
      </c>
      <c r="D836" s="16" t="s">
        <v>844</v>
      </c>
      <c r="E836" s="16" t="s">
        <v>843</v>
      </c>
      <c r="F836" s="16" t="s">
        <v>843</v>
      </c>
      <c r="G836" s="16" t="s">
        <v>843</v>
      </c>
      <c r="H836" s="16" t="s">
        <v>843</v>
      </c>
      <c r="I836" s="16" t="s">
        <v>844</v>
      </c>
      <c r="J836" s="16" t="s">
        <v>843</v>
      </c>
      <c r="K836" s="16" t="s">
        <v>843</v>
      </c>
      <c r="L836" s="16" t="s">
        <v>843</v>
      </c>
      <c r="M836" s="16" t="s">
        <v>843</v>
      </c>
      <c r="N836" s="16" t="s">
        <v>843</v>
      </c>
      <c r="O836" s="16" t="s">
        <v>843</v>
      </c>
      <c r="Q836" s="16" t="s">
        <v>843</v>
      </c>
      <c r="R836" s="16">
        <v>50</v>
      </c>
      <c r="T836" s="16" t="s">
        <v>470</v>
      </c>
      <c r="U836" s="16" t="s">
        <v>844</v>
      </c>
      <c r="V836" s="16" t="s">
        <v>843</v>
      </c>
      <c r="W836" s="16" t="s">
        <v>844</v>
      </c>
      <c r="X836" s="16" t="s">
        <v>843</v>
      </c>
      <c r="Y836" s="16" t="s">
        <v>843</v>
      </c>
      <c r="Z836" s="16" t="s">
        <v>843</v>
      </c>
      <c r="AA836" s="16" t="s">
        <v>843</v>
      </c>
      <c r="AB836" s="16" t="s">
        <v>844</v>
      </c>
      <c r="AC836" s="16" t="s">
        <v>843</v>
      </c>
      <c r="AD836" s="16" t="s">
        <v>867</v>
      </c>
      <c r="BF836" s="16" t="s">
        <v>843</v>
      </c>
      <c r="JB836" s="16" t="s">
        <v>865</v>
      </c>
      <c r="JC836" s="16" t="s">
        <v>865</v>
      </c>
      <c r="JD836" s="16" t="s">
        <v>865</v>
      </c>
      <c r="JE836" s="16" t="s">
        <v>865</v>
      </c>
      <c r="JF836" s="16" t="s">
        <v>865</v>
      </c>
      <c r="JG836" s="16" t="s">
        <v>843</v>
      </c>
      <c r="JH836" s="16" t="s">
        <v>7577</v>
      </c>
      <c r="JJ836" s="16" t="s">
        <v>865</v>
      </c>
      <c r="KO836" s="16" t="s">
        <v>10750</v>
      </c>
      <c r="KP836" s="16" t="s">
        <v>10749</v>
      </c>
      <c r="KQ836" s="16" t="s">
        <v>8694</v>
      </c>
      <c r="KR836" s="16" t="s">
        <v>12550</v>
      </c>
      <c r="KS836" s="16" t="s">
        <v>10751</v>
      </c>
      <c r="KT836" s="16" t="s">
        <v>8696</v>
      </c>
      <c r="KU836" s="16" t="s">
        <v>844</v>
      </c>
      <c r="KV836" s="16" t="s">
        <v>8696</v>
      </c>
      <c r="LC836" s="16" t="s">
        <v>10879</v>
      </c>
      <c r="LF836" s="16" t="s">
        <v>11654</v>
      </c>
      <c r="LJ836" s="16" t="s">
        <v>843</v>
      </c>
      <c r="LL836" s="16" t="s">
        <v>8711</v>
      </c>
      <c r="LM836" s="16" t="s">
        <v>8741</v>
      </c>
      <c r="LO836" s="16" t="s">
        <v>843</v>
      </c>
      <c r="LP836" s="16" t="s">
        <v>1056</v>
      </c>
      <c r="LQ836" s="16" t="s">
        <v>844</v>
      </c>
      <c r="LR836" s="16" t="s">
        <v>844</v>
      </c>
      <c r="LS836" s="16" t="s">
        <v>844</v>
      </c>
      <c r="LT836" s="16" t="s">
        <v>844</v>
      </c>
      <c r="LU836" s="16" t="s">
        <v>843</v>
      </c>
      <c r="LV836" s="16" t="s">
        <v>843</v>
      </c>
      <c r="LW836" s="16" t="s">
        <v>843</v>
      </c>
      <c r="LX836" s="16" t="s">
        <v>843</v>
      </c>
      <c r="LY836" s="16" t="s">
        <v>843</v>
      </c>
      <c r="LZ836" s="16" t="s">
        <v>843</v>
      </c>
      <c r="MA836" s="16" t="s">
        <v>843</v>
      </c>
      <c r="MB836" s="16" t="s">
        <v>843</v>
      </c>
      <c r="MC836" s="16" t="s">
        <v>843</v>
      </c>
      <c r="ME836" s="16" t="s">
        <v>11656</v>
      </c>
      <c r="MF836" s="16" t="s">
        <v>8847</v>
      </c>
      <c r="MR836" s="16" t="s">
        <v>470</v>
      </c>
      <c r="MS836" s="16" t="s">
        <v>12497</v>
      </c>
      <c r="NI836" s="16" t="s">
        <v>11658</v>
      </c>
      <c r="NR836" s="16" t="s">
        <v>451</v>
      </c>
      <c r="NS836" s="16" t="s">
        <v>462</v>
      </c>
      <c r="NT836" s="16" t="s">
        <v>478</v>
      </c>
      <c r="NU836" s="16">
        <v>1.1910000000000001</v>
      </c>
      <c r="NV836" s="16" t="s">
        <v>451</v>
      </c>
      <c r="NW836" s="16" t="s">
        <v>1175</v>
      </c>
      <c r="NX836" s="16" t="s">
        <v>1142</v>
      </c>
      <c r="OB836" s="16" t="s">
        <v>833</v>
      </c>
      <c r="OC836" s="16" t="s">
        <v>451</v>
      </c>
    </row>
    <row r="837" spans="1:394" x14ac:dyDescent="0.25">
      <c r="A837" s="16" t="s">
        <v>12551</v>
      </c>
      <c r="B837" s="16" t="s">
        <v>844</v>
      </c>
      <c r="C837" s="16" t="s">
        <v>972</v>
      </c>
      <c r="D837" s="16" t="s">
        <v>844</v>
      </c>
      <c r="E837" s="16" t="s">
        <v>843</v>
      </c>
      <c r="F837" s="16" t="s">
        <v>843</v>
      </c>
      <c r="G837" s="16" t="s">
        <v>843</v>
      </c>
      <c r="H837" s="16" t="s">
        <v>843</v>
      </c>
      <c r="I837" s="16" t="s">
        <v>843</v>
      </c>
      <c r="J837" s="16" t="s">
        <v>843</v>
      </c>
      <c r="K837" s="16" t="s">
        <v>843</v>
      </c>
      <c r="L837" s="16" t="s">
        <v>843</v>
      </c>
      <c r="M837" s="16" t="s">
        <v>843</v>
      </c>
      <c r="N837" s="16" t="s">
        <v>843</v>
      </c>
      <c r="O837" s="16" t="s">
        <v>843</v>
      </c>
      <c r="Q837" s="16" t="s">
        <v>844</v>
      </c>
      <c r="R837" s="16">
        <v>30</v>
      </c>
      <c r="T837" s="16" t="s">
        <v>470</v>
      </c>
      <c r="U837" s="16" t="s">
        <v>844</v>
      </c>
      <c r="V837" s="16" t="s">
        <v>843</v>
      </c>
      <c r="W837" s="16" t="s">
        <v>844</v>
      </c>
      <c r="X837" s="16" t="s">
        <v>843</v>
      </c>
      <c r="Y837" s="16" t="s">
        <v>843</v>
      </c>
      <c r="Z837" s="16" t="s">
        <v>843</v>
      </c>
      <c r="AA837" s="16" t="s">
        <v>843</v>
      </c>
      <c r="AB837" s="16" t="s">
        <v>844</v>
      </c>
      <c r="AC837" s="16" t="s">
        <v>843</v>
      </c>
      <c r="AD837" s="16" t="s">
        <v>867</v>
      </c>
      <c r="AF837" s="16" t="s">
        <v>11899</v>
      </c>
      <c r="AG837" s="16" t="s">
        <v>11725</v>
      </c>
      <c r="AH837" s="16" t="s">
        <v>844</v>
      </c>
      <c r="AI837" s="16" t="s">
        <v>844</v>
      </c>
      <c r="AJ837" s="16" t="s">
        <v>843</v>
      </c>
      <c r="AK837" s="16" t="s">
        <v>843</v>
      </c>
      <c r="AL837" s="16" t="s">
        <v>844</v>
      </c>
      <c r="AM837" s="16" t="s">
        <v>844</v>
      </c>
      <c r="AN837" s="16" t="s">
        <v>843</v>
      </c>
      <c r="AO837" s="16" t="s">
        <v>843</v>
      </c>
      <c r="AP837" s="16" t="s">
        <v>843</v>
      </c>
      <c r="AQ837" s="16" t="s">
        <v>844</v>
      </c>
      <c r="AR837" s="16" t="s">
        <v>4433</v>
      </c>
      <c r="AS837" s="16" t="s">
        <v>843</v>
      </c>
      <c r="AT837" s="16" t="s">
        <v>843</v>
      </c>
      <c r="AU837" s="16" t="s">
        <v>843</v>
      </c>
      <c r="AV837" s="16" t="s">
        <v>843</v>
      </c>
      <c r="AW837" s="16" t="s">
        <v>843</v>
      </c>
      <c r="AX837" s="16" t="s">
        <v>843</v>
      </c>
      <c r="AY837" s="16" t="s">
        <v>844</v>
      </c>
      <c r="BF837" s="16" t="s">
        <v>844</v>
      </c>
      <c r="BH837" s="16" t="s">
        <v>7380</v>
      </c>
      <c r="BI837" s="16" t="s">
        <v>7782</v>
      </c>
      <c r="BJ837" s="16" t="s">
        <v>843</v>
      </c>
      <c r="BK837" s="16" t="s">
        <v>843</v>
      </c>
      <c r="BL837" s="16" t="s">
        <v>843</v>
      </c>
      <c r="BM837" s="16" t="s">
        <v>843</v>
      </c>
      <c r="BN837" s="16" t="s">
        <v>844</v>
      </c>
      <c r="BO837" s="16" t="s">
        <v>843</v>
      </c>
      <c r="BP837" s="16" t="s">
        <v>843</v>
      </c>
      <c r="BQ837" s="16" t="s">
        <v>843</v>
      </c>
      <c r="DX837" s="16" t="s">
        <v>865</v>
      </c>
      <c r="ES837" s="16" t="s">
        <v>865</v>
      </c>
      <c r="EU837" s="16" t="s">
        <v>7810</v>
      </c>
      <c r="EV837" s="16" t="s">
        <v>865</v>
      </c>
      <c r="FT837" s="16" t="s">
        <v>865</v>
      </c>
      <c r="HC837" s="16" t="s">
        <v>865</v>
      </c>
      <c r="JA837" s="16" t="s">
        <v>4813</v>
      </c>
      <c r="JB837" s="16" t="s">
        <v>865</v>
      </c>
      <c r="JC837" s="16" t="s">
        <v>865</v>
      </c>
      <c r="JD837" s="16" t="s">
        <v>865</v>
      </c>
      <c r="JE837" s="16" t="s">
        <v>865</v>
      </c>
      <c r="JF837" s="16" t="s">
        <v>865</v>
      </c>
      <c r="JG837" s="16" t="s">
        <v>1056</v>
      </c>
      <c r="JH837" s="16" t="s">
        <v>7577</v>
      </c>
      <c r="JJ837" s="16" t="s">
        <v>865</v>
      </c>
      <c r="KF837" s="16" t="s">
        <v>4926</v>
      </c>
      <c r="KI837" s="16" t="s">
        <v>4843</v>
      </c>
      <c r="KO837" s="16" t="s">
        <v>10755</v>
      </c>
      <c r="KP837" s="16" t="s">
        <v>10754</v>
      </c>
      <c r="KQ837" s="16" t="s">
        <v>8694</v>
      </c>
      <c r="KR837" s="16" t="s">
        <v>12552</v>
      </c>
      <c r="KS837" s="16" t="s">
        <v>10756</v>
      </c>
      <c r="KT837" s="16" t="s">
        <v>8696</v>
      </c>
      <c r="KU837" s="16" t="s">
        <v>844</v>
      </c>
      <c r="KV837" s="16" t="s">
        <v>8696</v>
      </c>
      <c r="KW837" s="16" t="s">
        <v>851</v>
      </c>
      <c r="KY837" s="16" t="s">
        <v>486</v>
      </c>
      <c r="LC837" s="16" t="s">
        <v>10879</v>
      </c>
      <c r="LF837" s="16" t="s">
        <v>11654</v>
      </c>
      <c r="LI837" s="16" t="s">
        <v>11655</v>
      </c>
      <c r="LJ837" s="16" t="s">
        <v>843</v>
      </c>
      <c r="LL837" s="16" t="s">
        <v>8711</v>
      </c>
      <c r="LM837" s="16" t="s">
        <v>8741</v>
      </c>
      <c r="LO837" s="16" t="s">
        <v>844</v>
      </c>
      <c r="LP837" s="16" t="s">
        <v>844</v>
      </c>
      <c r="LQ837" s="16" t="s">
        <v>1056</v>
      </c>
      <c r="LR837" s="16" t="s">
        <v>843</v>
      </c>
      <c r="LS837" s="16" t="s">
        <v>844</v>
      </c>
      <c r="LT837" s="16" t="s">
        <v>843</v>
      </c>
      <c r="LU837" s="16" t="s">
        <v>843</v>
      </c>
      <c r="LV837" s="16" t="s">
        <v>843</v>
      </c>
      <c r="LW837" s="16" t="s">
        <v>843</v>
      </c>
      <c r="LX837" s="16" t="s">
        <v>843</v>
      </c>
      <c r="LY837" s="16" t="s">
        <v>843</v>
      </c>
      <c r="LZ837" s="16" t="s">
        <v>843</v>
      </c>
      <c r="MA837" s="16" t="s">
        <v>843</v>
      </c>
      <c r="MB837" s="16" t="s">
        <v>843</v>
      </c>
      <c r="MC837" s="16" t="s">
        <v>844</v>
      </c>
      <c r="ME837" s="16" t="s">
        <v>11656</v>
      </c>
      <c r="MF837" s="16" t="s">
        <v>8847</v>
      </c>
      <c r="MO837" s="16" t="s">
        <v>1817</v>
      </c>
      <c r="MP837" s="16" t="s">
        <v>13846</v>
      </c>
      <c r="MR837" s="16" t="s">
        <v>470</v>
      </c>
      <c r="MS837" s="16" t="s">
        <v>12497</v>
      </c>
      <c r="MT837" s="16" t="s">
        <v>1056</v>
      </c>
      <c r="MU837" s="16" t="s">
        <v>817</v>
      </c>
      <c r="NC837" s="16" t="s">
        <v>486</v>
      </c>
      <c r="ND837" s="16" t="s">
        <v>486</v>
      </c>
      <c r="NE837" s="16" t="s">
        <v>486</v>
      </c>
      <c r="NG837" s="16" t="s">
        <v>1376</v>
      </c>
      <c r="NI837" s="16" t="s">
        <v>11658</v>
      </c>
      <c r="NR837" s="16" t="s">
        <v>445</v>
      </c>
      <c r="NS837" s="16" t="s">
        <v>462</v>
      </c>
      <c r="NT837" s="16" t="s">
        <v>478</v>
      </c>
      <c r="NU837" s="16">
        <v>1.1910000000000001</v>
      </c>
      <c r="NV837" s="16" t="s">
        <v>445</v>
      </c>
      <c r="NW837" s="16" t="s">
        <v>1174</v>
      </c>
      <c r="NX837" s="16" t="s">
        <v>1142</v>
      </c>
      <c r="OB837" s="16" t="s">
        <v>833</v>
      </c>
      <c r="OC837" s="16" t="s">
        <v>445</v>
      </c>
    </row>
    <row r="838" spans="1:394" x14ac:dyDescent="0.25">
      <c r="A838" s="16" t="s">
        <v>12553</v>
      </c>
      <c r="B838" s="16" t="s">
        <v>1056</v>
      </c>
      <c r="C838" s="16" t="s">
        <v>972</v>
      </c>
      <c r="D838" s="16" t="s">
        <v>844</v>
      </c>
      <c r="E838" s="16" t="s">
        <v>843</v>
      </c>
      <c r="F838" s="16" t="s">
        <v>843</v>
      </c>
      <c r="G838" s="16" t="s">
        <v>843</v>
      </c>
      <c r="H838" s="16" t="s">
        <v>843</v>
      </c>
      <c r="I838" s="16" t="s">
        <v>843</v>
      </c>
      <c r="J838" s="16" t="s">
        <v>843</v>
      </c>
      <c r="K838" s="16" t="s">
        <v>843</v>
      </c>
      <c r="L838" s="16" t="s">
        <v>843</v>
      </c>
      <c r="M838" s="16" t="s">
        <v>843</v>
      </c>
      <c r="N838" s="16" t="s">
        <v>843</v>
      </c>
      <c r="O838" s="16" t="s">
        <v>843</v>
      </c>
      <c r="Q838" s="16" t="s">
        <v>844</v>
      </c>
      <c r="R838" s="16">
        <v>3</v>
      </c>
      <c r="T838" s="16" t="s">
        <v>470</v>
      </c>
      <c r="U838" s="16" t="s">
        <v>844</v>
      </c>
      <c r="V838" s="16" t="s">
        <v>843</v>
      </c>
      <c r="W838" s="16" t="s">
        <v>843</v>
      </c>
      <c r="X838" s="16" t="s">
        <v>843</v>
      </c>
      <c r="Y838" s="16" t="s">
        <v>844</v>
      </c>
      <c r="Z838" s="16" t="s">
        <v>843</v>
      </c>
      <c r="AA838" s="16" t="s">
        <v>843</v>
      </c>
      <c r="AB838" s="16" t="s">
        <v>843</v>
      </c>
      <c r="AC838" s="16" t="s">
        <v>843</v>
      </c>
      <c r="AF838" s="16" t="s">
        <v>11899</v>
      </c>
      <c r="AG838" s="16" t="s">
        <v>11708</v>
      </c>
      <c r="AH838" s="16" t="s">
        <v>843</v>
      </c>
      <c r="AI838" s="16" t="s">
        <v>843</v>
      </c>
      <c r="AJ838" s="16" t="s">
        <v>843</v>
      </c>
      <c r="AK838" s="16" t="s">
        <v>843</v>
      </c>
      <c r="AL838" s="16" t="s">
        <v>844</v>
      </c>
      <c r="AM838" s="16" t="s">
        <v>844</v>
      </c>
      <c r="AN838" s="16" t="s">
        <v>843</v>
      </c>
      <c r="AO838" s="16" t="s">
        <v>843</v>
      </c>
      <c r="AP838" s="16" t="s">
        <v>843</v>
      </c>
      <c r="AQ838" s="16" t="s">
        <v>844</v>
      </c>
      <c r="BF838" s="16" t="s">
        <v>844</v>
      </c>
      <c r="CC838" s="16" t="s">
        <v>865</v>
      </c>
      <c r="CF838" s="16" t="s">
        <v>7209</v>
      </c>
      <c r="CG838" s="16" t="s">
        <v>843</v>
      </c>
      <c r="CH838" s="16" t="s">
        <v>843</v>
      </c>
      <c r="CI838" s="16" t="s">
        <v>843</v>
      </c>
      <c r="CJ838" s="16" t="s">
        <v>843</v>
      </c>
      <c r="CK838" s="16" t="s">
        <v>843</v>
      </c>
      <c r="CL838" s="16" t="s">
        <v>843</v>
      </c>
      <c r="CM838" s="16" t="s">
        <v>843</v>
      </c>
      <c r="CN838" s="16" t="s">
        <v>843</v>
      </c>
      <c r="CO838" s="16" t="s">
        <v>843</v>
      </c>
      <c r="CP838" s="16" t="s">
        <v>843</v>
      </c>
      <c r="CQ838" s="16" t="s">
        <v>843</v>
      </c>
      <c r="CR838" s="16" t="s">
        <v>843</v>
      </c>
      <c r="CS838" s="16" t="s">
        <v>843</v>
      </c>
      <c r="CT838" s="16" t="s">
        <v>843</v>
      </c>
      <c r="CU838" s="16" t="s">
        <v>843</v>
      </c>
      <c r="CV838" s="16" t="s">
        <v>843</v>
      </c>
      <c r="CW838" s="16" t="s">
        <v>843</v>
      </c>
      <c r="CX838" s="16" t="s">
        <v>843</v>
      </c>
      <c r="CY838" s="16" t="s">
        <v>843</v>
      </c>
      <c r="CZ838" s="16" t="s">
        <v>843</v>
      </c>
      <c r="DA838" s="16" t="s">
        <v>843</v>
      </c>
      <c r="DB838" s="16" t="s">
        <v>843</v>
      </c>
      <c r="DC838" s="16" t="s">
        <v>843</v>
      </c>
      <c r="DD838" s="16" t="s">
        <v>843</v>
      </c>
      <c r="DE838" s="16" t="s">
        <v>843</v>
      </c>
      <c r="DF838" s="16" t="s">
        <v>843</v>
      </c>
      <c r="DG838" s="16" t="s">
        <v>843</v>
      </c>
      <c r="DH838" s="16" t="s">
        <v>844</v>
      </c>
      <c r="DI838" s="16" t="s">
        <v>843</v>
      </c>
      <c r="DJ838" s="16" t="s">
        <v>843</v>
      </c>
      <c r="DK838" s="16" t="s">
        <v>843</v>
      </c>
      <c r="DL838" s="16" t="s">
        <v>843</v>
      </c>
      <c r="DQ838" s="16" t="s">
        <v>7236</v>
      </c>
      <c r="DR838" s="16" t="s">
        <v>865</v>
      </c>
      <c r="DX838" s="16" t="s">
        <v>865</v>
      </c>
      <c r="ES838" s="16" t="s">
        <v>865</v>
      </c>
      <c r="ET838" s="16" t="s">
        <v>867</v>
      </c>
      <c r="EU838" s="16" t="s">
        <v>7810</v>
      </c>
      <c r="EV838" s="16" t="s">
        <v>865</v>
      </c>
      <c r="KO838" s="16" t="s">
        <v>10755</v>
      </c>
      <c r="KP838" s="16" t="s">
        <v>10754</v>
      </c>
      <c r="KQ838" s="16" t="s">
        <v>8694</v>
      </c>
      <c r="KR838" s="16" t="s">
        <v>12554</v>
      </c>
      <c r="KS838" s="16" t="s">
        <v>10756</v>
      </c>
      <c r="KT838" s="16" t="s">
        <v>8696</v>
      </c>
      <c r="KU838" s="16" t="s">
        <v>844</v>
      </c>
      <c r="KV838" s="16" t="s">
        <v>8696</v>
      </c>
      <c r="KY838" s="16" t="s">
        <v>486</v>
      </c>
      <c r="LA838" s="16" t="s">
        <v>11697</v>
      </c>
      <c r="LC838" s="16" t="s">
        <v>10879</v>
      </c>
      <c r="LD838" s="16" t="s">
        <v>11698</v>
      </c>
      <c r="LF838" s="16" t="s">
        <v>11654</v>
      </c>
      <c r="LG838" s="16" t="s">
        <v>487</v>
      </c>
      <c r="LI838" s="16" t="s">
        <v>11655</v>
      </c>
      <c r="LM838" s="16" t="s">
        <v>8741</v>
      </c>
      <c r="LN838" s="16" t="s">
        <v>487</v>
      </c>
      <c r="LO838" s="16" t="s">
        <v>844</v>
      </c>
      <c r="LP838" s="16" t="s">
        <v>844</v>
      </c>
      <c r="LQ838" s="16" t="s">
        <v>1056</v>
      </c>
      <c r="LR838" s="16" t="s">
        <v>843</v>
      </c>
      <c r="LS838" s="16" t="s">
        <v>844</v>
      </c>
      <c r="LT838" s="16" t="s">
        <v>843</v>
      </c>
      <c r="LU838" s="16" t="s">
        <v>843</v>
      </c>
      <c r="LV838" s="16" t="s">
        <v>843</v>
      </c>
      <c r="LW838" s="16" t="s">
        <v>843</v>
      </c>
      <c r="LX838" s="16" t="s">
        <v>843</v>
      </c>
      <c r="LY838" s="16" t="s">
        <v>843</v>
      </c>
      <c r="LZ838" s="16" t="s">
        <v>843</v>
      </c>
      <c r="MA838" s="16" t="s">
        <v>843</v>
      </c>
      <c r="MB838" s="16" t="s">
        <v>843</v>
      </c>
      <c r="MC838" s="16" t="s">
        <v>844</v>
      </c>
      <c r="MD838" s="16" t="s">
        <v>11699</v>
      </c>
      <c r="ME838" s="16" t="s">
        <v>11656</v>
      </c>
      <c r="MF838" s="16" t="s">
        <v>8847</v>
      </c>
      <c r="MR838" s="16" t="s">
        <v>470</v>
      </c>
      <c r="MS838" s="16" t="s">
        <v>12497</v>
      </c>
      <c r="MT838" s="16" t="s">
        <v>1056</v>
      </c>
      <c r="MV838" s="16" t="s">
        <v>486</v>
      </c>
      <c r="MZ838" s="16" t="s">
        <v>486</v>
      </c>
      <c r="NA838" s="16" t="s">
        <v>486</v>
      </c>
      <c r="NC838" s="16" t="s">
        <v>486</v>
      </c>
      <c r="NI838" s="16" t="s">
        <v>11658</v>
      </c>
      <c r="NS838" s="16" t="s">
        <v>462</v>
      </c>
      <c r="NT838" s="16" t="s">
        <v>478</v>
      </c>
      <c r="NU838" s="16">
        <v>1.1910000000000001</v>
      </c>
      <c r="NV838" s="16" t="s">
        <v>1132</v>
      </c>
      <c r="NW838" s="16" t="s">
        <v>1172</v>
      </c>
      <c r="NX838" s="16" t="s">
        <v>1142</v>
      </c>
      <c r="NY838" s="16" t="s">
        <v>1121</v>
      </c>
      <c r="NZ838" s="16" t="s">
        <v>936</v>
      </c>
    </row>
    <row r="839" spans="1:394" x14ac:dyDescent="0.25">
      <c r="A839" s="16" t="s">
        <v>12555</v>
      </c>
      <c r="B839" s="16" t="s">
        <v>844</v>
      </c>
      <c r="C839" s="16" t="s">
        <v>972</v>
      </c>
      <c r="D839" s="16" t="s">
        <v>844</v>
      </c>
      <c r="E839" s="16" t="s">
        <v>843</v>
      </c>
      <c r="F839" s="16" t="s">
        <v>843</v>
      </c>
      <c r="G839" s="16" t="s">
        <v>843</v>
      </c>
      <c r="H839" s="16" t="s">
        <v>843</v>
      </c>
      <c r="I839" s="16" t="s">
        <v>843</v>
      </c>
      <c r="J839" s="16" t="s">
        <v>843</v>
      </c>
      <c r="K839" s="16" t="s">
        <v>843</v>
      </c>
      <c r="L839" s="16" t="s">
        <v>843</v>
      </c>
      <c r="M839" s="16" t="s">
        <v>843</v>
      </c>
      <c r="N839" s="16" t="s">
        <v>843</v>
      </c>
      <c r="O839" s="16" t="s">
        <v>843</v>
      </c>
      <c r="Q839" s="16" t="s">
        <v>844</v>
      </c>
      <c r="R839" s="16">
        <v>30</v>
      </c>
      <c r="T839" s="16" t="s">
        <v>470</v>
      </c>
      <c r="U839" s="16" t="s">
        <v>844</v>
      </c>
      <c r="V839" s="16" t="s">
        <v>843</v>
      </c>
      <c r="W839" s="16" t="s">
        <v>844</v>
      </c>
      <c r="X839" s="16" t="s">
        <v>843</v>
      </c>
      <c r="Y839" s="16" t="s">
        <v>843</v>
      </c>
      <c r="Z839" s="16" t="s">
        <v>843</v>
      </c>
      <c r="AA839" s="16" t="s">
        <v>843</v>
      </c>
      <c r="AB839" s="16" t="s">
        <v>844</v>
      </c>
      <c r="AC839" s="16" t="s">
        <v>843</v>
      </c>
      <c r="AD839" s="16" t="s">
        <v>867</v>
      </c>
      <c r="AF839" s="16" t="s">
        <v>11821</v>
      </c>
      <c r="AG839" s="16" t="s">
        <v>11725</v>
      </c>
      <c r="AH839" s="16" t="s">
        <v>844</v>
      </c>
      <c r="AI839" s="16" t="s">
        <v>844</v>
      </c>
      <c r="AJ839" s="16" t="s">
        <v>843</v>
      </c>
      <c r="AK839" s="16" t="s">
        <v>843</v>
      </c>
      <c r="AL839" s="16" t="s">
        <v>844</v>
      </c>
      <c r="AM839" s="16" t="s">
        <v>844</v>
      </c>
      <c r="AN839" s="16" t="s">
        <v>843</v>
      </c>
      <c r="AO839" s="16" t="s">
        <v>843</v>
      </c>
      <c r="AP839" s="16" t="s">
        <v>843</v>
      </c>
      <c r="AQ839" s="16" t="s">
        <v>844</v>
      </c>
      <c r="AR839" s="16" t="s">
        <v>4433</v>
      </c>
      <c r="AS839" s="16" t="s">
        <v>843</v>
      </c>
      <c r="AT839" s="16" t="s">
        <v>843</v>
      </c>
      <c r="AU839" s="16" t="s">
        <v>843</v>
      </c>
      <c r="AV839" s="16" t="s">
        <v>843</v>
      </c>
      <c r="AW839" s="16" t="s">
        <v>843</v>
      </c>
      <c r="AX839" s="16" t="s">
        <v>843</v>
      </c>
      <c r="AY839" s="16" t="s">
        <v>844</v>
      </c>
      <c r="BF839" s="16" t="s">
        <v>844</v>
      </c>
      <c r="BH839" s="16" t="s">
        <v>7386</v>
      </c>
      <c r="BI839" s="16" t="s">
        <v>7770</v>
      </c>
      <c r="BJ839" s="16" t="s">
        <v>844</v>
      </c>
      <c r="BK839" s="16" t="s">
        <v>843</v>
      </c>
      <c r="BL839" s="16" t="s">
        <v>843</v>
      </c>
      <c r="BM839" s="16" t="s">
        <v>843</v>
      </c>
      <c r="BN839" s="16" t="s">
        <v>843</v>
      </c>
      <c r="BO839" s="16" t="s">
        <v>843</v>
      </c>
      <c r="BP839" s="16" t="s">
        <v>843</v>
      </c>
      <c r="BQ839" s="16" t="s">
        <v>843</v>
      </c>
      <c r="BR839" s="16" t="s">
        <v>7790</v>
      </c>
      <c r="BS839" s="16" t="s">
        <v>844</v>
      </c>
      <c r="BT839" s="16" t="s">
        <v>843</v>
      </c>
      <c r="BU839" s="16" t="s">
        <v>843</v>
      </c>
      <c r="BV839" s="16" t="s">
        <v>843</v>
      </c>
      <c r="BW839" s="16" t="s">
        <v>843</v>
      </c>
      <c r="BX839" s="16" t="s">
        <v>843</v>
      </c>
      <c r="BY839" s="16" t="s">
        <v>843</v>
      </c>
      <c r="BZ839" s="16" t="s">
        <v>843</v>
      </c>
      <c r="CA839" s="16" t="s">
        <v>843</v>
      </c>
      <c r="DX839" s="16" t="s">
        <v>867</v>
      </c>
      <c r="DY839" s="16" t="s">
        <v>867</v>
      </c>
      <c r="ES839" s="16" t="s">
        <v>865</v>
      </c>
      <c r="EU839" s="16" t="s">
        <v>7813</v>
      </c>
      <c r="EV839" s="16" t="s">
        <v>865</v>
      </c>
      <c r="FT839" s="16" t="s">
        <v>865</v>
      </c>
      <c r="HC839" s="16" t="s">
        <v>865</v>
      </c>
      <c r="JA839" s="16" t="s">
        <v>4822</v>
      </c>
      <c r="JB839" s="16" t="s">
        <v>867</v>
      </c>
      <c r="JC839" s="16" t="s">
        <v>865</v>
      </c>
      <c r="JG839" s="16" t="s">
        <v>1056</v>
      </c>
      <c r="JV839" s="16">
        <v>40</v>
      </c>
      <c r="JW839" s="16" t="s">
        <v>7603</v>
      </c>
      <c r="JY839" s="16">
        <v>6000</v>
      </c>
      <c r="JZ839" s="16" t="s">
        <v>4883</v>
      </c>
      <c r="KB839" s="16" t="s">
        <v>7616</v>
      </c>
      <c r="KD839" s="16" t="s">
        <v>4920</v>
      </c>
      <c r="KE839" s="16" t="s">
        <v>7277</v>
      </c>
      <c r="KF839" s="16" t="s">
        <v>4942</v>
      </c>
      <c r="KH839" s="16" t="s">
        <v>7636</v>
      </c>
      <c r="KI839" s="16" t="s">
        <v>4982</v>
      </c>
      <c r="KK839" s="16" t="s">
        <v>4886</v>
      </c>
      <c r="KM839" s="16" t="s">
        <v>7607</v>
      </c>
      <c r="KO839" s="16" t="s">
        <v>10760</v>
      </c>
      <c r="KP839" s="16" t="s">
        <v>10759</v>
      </c>
      <c r="KQ839" s="16" t="s">
        <v>8694</v>
      </c>
      <c r="KR839" s="16" t="s">
        <v>12556</v>
      </c>
      <c r="KS839" s="16" t="s">
        <v>10761</v>
      </c>
      <c r="KT839" s="16" t="s">
        <v>8696</v>
      </c>
      <c r="KU839" s="16" t="s">
        <v>844</v>
      </c>
      <c r="KV839" s="16" t="s">
        <v>8696</v>
      </c>
      <c r="KW839" s="16" t="s">
        <v>851</v>
      </c>
      <c r="KX839" s="16" t="s">
        <v>487</v>
      </c>
      <c r="KY839" s="16" t="s">
        <v>487</v>
      </c>
      <c r="KZ839" s="16" t="s">
        <v>487</v>
      </c>
      <c r="LC839" s="16" t="s">
        <v>10879</v>
      </c>
      <c r="LF839" s="16" t="s">
        <v>11654</v>
      </c>
      <c r="LI839" s="16" t="s">
        <v>11655</v>
      </c>
      <c r="LJ839" s="16" t="s">
        <v>831</v>
      </c>
      <c r="LK839" s="16" t="s">
        <v>831</v>
      </c>
      <c r="LL839" s="16" t="s">
        <v>8756</v>
      </c>
      <c r="LM839" s="16" t="s">
        <v>8741</v>
      </c>
      <c r="LO839" s="16" t="s">
        <v>844</v>
      </c>
      <c r="LP839" s="16" t="s">
        <v>844</v>
      </c>
      <c r="LQ839" s="16" t="s">
        <v>1056</v>
      </c>
      <c r="LR839" s="16" t="s">
        <v>843</v>
      </c>
      <c r="LS839" s="16" t="s">
        <v>844</v>
      </c>
      <c r="LT839" s="16" t="s">
        <v>843</v>
      </c>
      <c r="LU839" s="16" t="s">
        <v>843</v>
      </c>
      <c r="LV839" s="16" t="s">
        <v>843</v>
      </c>
      <c r="LW839" s="16" t="s">
        <v>843</v>
      </c>
      <c r="LX839" s="16" t="s">
        <v>844</v>
      </c>
      <c r="LY839" s="16" t="s">
        <v>843</v>
      </c>
      <c r="LZ839" s="16" t="s">
        <v>843</v>
      </c>
      <c r="MA839" s="16" t="s">
        <v>843</v>
      </c>
      <c r="MB839" s="16" t="s">
        <v>843</v>
      </c>
      <c r="MC839" s="16" t="s">
        <v>844</v>
      </c>
      <c r="ME839" s="16" t="s">
        <v>11656</v>
      </c>
      <c r="MF839" s="16" t="s">
        <v>8847</v>
      </c>
      <c r="MG839" s="16" t="s">
        <v>1840</v>
      </c>
      <c r="MH839" s="16" t="s">
        <v>11668</v>
      </c>
      <c r="MI839" s="16" t="s">
        <v>11668</v>
      </c>
      <c r="MJ839" s="16" t="s">
        <v>1837</v>
      </c>
      <c r="MK839" s="16" t="s">
        <v>9015</v>
      </c>
      <c r="ML839" s="16" t="s">
        <v>1790</v>
      </c>
      <c r="MM839" s="16" t="s">
        <v>486</v>
      </c>
      <c r="MN839" s="16" t="s">
        <v>1798</v>
      </c>
      <c r="MO839" s="16" t="s">
        <v>1805</v>
      </c>
      <c r="MP839" s="16" t="s">
        <v>1829</v>
      </c>
      <c r="MQ839" s="16" t="s">
        <v>1791</v>
      </c>
      <c r="MR839" s="16" t="s">
        <v>470</v>
      </c>
      <c r="MS839" s="16" t="s">
        <v>12497</v>
      </c>
      <c r="MT839" s="16" t="s">
        <v>8952</v>
      </c>
      <c r="MU839" s="16" t="s">
        <v>816</v>
      </c>
      <c r="NC839" s="16" t="s">
        <v>486</v>
      </c>
      <c r="ND839" s="16" t="s">
        <v>486</v>
      </c>
      <c r="NE839" s="16" t="s">
        <v>486</v>
      </c>
      <c r="NG839" s="16" t="s">
        <v>1378</v>
      </c>
      <c r="NH839" s="16" t="s">
        <v>1913</v>
      </c>
      <c r="NI839" s="16" t="s">
        <v>11658</v>
      </c>
      <c r="NJ839" s="16" t="s">
        <v>11820</v>
      </c>
      <c r="NK839" s="16" t="s">
        <v>10365</v>
      </c>
      <c r="NR839" s="16" t="s">
        <v>445</v>
      </c>
      <c r="NS839" s="16" t="s">
        <v>462</v>
      </c>
      <c r="NT839" s="16" t="s">
        <v>478</v>
      </c>
      <c r="NU839" s="16">
        <v>1.1910000000000001</v>
      </c>
      <c r="NV839" s="16" t="s">
        <v>445</v>
      </c>
      <c r="NW839" s="16" t="s">
        <v>1174</v>
      </c>
      <c r="NX839" s="16" t="s">
        <v>1142</v>
      </c>
      <c r="OB839" s="16" t="s">
        <v>831</v>
      </c>
      <c r="OC839" s="16" t="s">
        <v>445</v>
      </c>
    </row>
    <row r="840" spans="1:394" x14ac:dyDescent="0.25">
      <c r="A840" s="16" t="s">
        <v>12557</v>
      </c>
      <c r="B840" s="16" t="s">
        <v>1056</v>
      </c>
      <c r="C840" s="16" t="s">
        <v>972</v>
      </c>
      <c r="D840" s="16" t="s">
        <v>844</v>
      </c>
      <c r="E840" s="16" t="s">
        <v>843</v>
      </c>
      <c r="F840" s="16" t="s">
        <v>843</v>
      </c>
      <c r="G840" s="16" t="s">
        <v>843</v>
      </c>
      <c r="H840" s="16" t="s">
        <v>843</v>
      </c>
      <c r="I840" s="16" t="s">
        <v>843</v>
      </c>
      <c r="J840" s="16" t="s">
        <v>843</v>
      </c>
      <c r="K840" s="16" t="s">
        <v>843</v>
      </c>
      <c r="L840" s="16" t="s">
        <v>843</v>
      </c>
      <c r="M840" s="16" t="s">
        <v>843</v>
      </c>
      <c r="N840" s="16" t="s">
        <v>843</v>
      </c>
      <c r="O840" s="16" t="s">
        <v>843</v>
      </c>
      <c r="Q840" s="16" t="s">
        <v>844</v>
      </c>
      <c r="R840" s="16">
        <v>8</v>
      </c>
      <c r="T840" s="16" t="s">
        <v>470</v>
      </c>
      <c r="U840" s="16" t="s">
        <v>844</v>
      </c>
      <c r="V840" s="16" t="s">
        <v>843</v>
      </c>
      <c r="W840" s="16" t="s">
        <v>843</v>
      </c>
      <c r="X840" s="16" t="s">
        <v>843</v>
      </c>
      <c r="Y840" s="16" t="s">
        <v>844</v>
      </c>
      <c r="Z840" s="16" t="s">
        <v>843</v>
      </c>
      <c r="AA840" s="16" t="s">
        <v>843</v>
      </c>
      <c r="AB840" s="16" t="s">
        <v>843</v>
      </c>
      <c r="AC840" s="16" t="s">
        <v>844</v>
      </c>
      <c r="AF840" s="16" t="s">
        <v>11821</v>
      </c>
      <c r="AG840" s="16" t="s">
        <v>11701</v>
      </c>
      <c r="AH840" s="16" t="s">
        <v>843</v>
      </c>
      <c r="AI840" s="16" t="s">
        <v>844</v>
      </c>
      <c r="AJ840" s="16" t="s">
        <v>843</v>
      </c>
      <c r="AK840" s="16" t="s">
        <v>843</v>
      </c>
      <c r="AL840" s="16" t="s">
        <v>844</v>
      </c>
      <c r="AM840" s="16" t="s">
        <v>844</v>
      </c>
      <c r="AN840" s="16" t="s">
        <v>843</v>
      </c>
      <c r="AO840" s="16" t="s">
        <v>843</v>
      </c>
      <c r="AP840" s="16" t="s">
        <v>843</v>
      </c>
      <c r="AQ840" s="16" t="s">
        <v>844</v>
      </c>
      <c r="AR840" s="16" t="s">
        <v>4433</v>
      </c>
      <c r="AS840" s="16" t="s">
        <v>843</v>
      </c>
      <c r="AT840" s="16" t="s">
        <v>843</v>
      </c>
      <c r="AU840" s="16" t="s">
        <v>843</v>
      </c>
      <c r="AV840" s="16" t="s">
        <v>843</v>
      </c>
      <c r="AW840" s="16" t="s">
        <v>843</v>
      </c>
      <c r="AX840" s="16" t="s">
        <v>843</v>
      </c>
      <c r="AY840" s="16" t="s">
        <v>844</v>
      </c>
      <c r="BF840" s="16" t="s">
        <v>844</v>
      </c>
      <c r="BI840" s="16" t="s">
        <v>7776</v>
      </c>
      <c r="BJ840" s="16" t="s">
        <v>843</v>
      </c>
      <c r="BK840" s="16" t="s">
        <v>843</v>
      </c>
      <c r="BL840" s="16" t="s">
        <v>844</v>
      </c>
      <c r="BM840" s="16" t="s">
        <v>843</v>
      </c>
      <c r="BN840" s="16" t="s">
        <v>843</v>
      </c>
      <c r="BO840" s="16" t="s">
        <v>843</v>
      </c>
      <c r="BP840" s="16" t="s">
        <v>843</v>
      </c>
      <c r="BQ840" s="16" t="s">
        <v>843</v>
      </c>
      <c r="BR840" s="16" t="s">
        <v>7793</v>
      </c>
      <c r="BS840" s="16" t="s">
        <v>843</v>
      </c>
      <c r="BT840" s="16" t="s">
        <v>844</v>
      </c>
      <c r="BU840" s="16" t="s">
        <v>843</v>
      </c>
      <c r="BV840" s="16" t="s">
        <v>843</v>
      </c>
      <c r="BW840" s="16" t="s">
        <v>843</v>
      </c>
      <c r="BX840" s="16" t="s">
        <v>843</v>
      </c>
      <c r="BY840" s="16" t="s">
        <v>843</v>
      </c>
      <c r="BZ840" s="16" t="s">
        <v>843</v>
      </c>
      <c r="CA840" s="16" t="s">
        <v>843</v>
      </c>
      <c r="CC840" s="16" t="s">
        <v>867</v>
      </c>
      <c r="CD840" s="16" t="s">
        <v>6837</v>
      </c>
      <c r="CE840" s="16" t="s">
        <v>7537</v>
      </c>
      <c r="DN840" s="16" t="s">
        <v>4411</v>
      </c>
      <c r="DQ840" s="16" t="s">
        <v>7236</v>
      </c>
      <c r="DR840" s="16" t="s">
        <v>865</v>
      </c>
      <c r="DX840" s="16" t="s">
        <v>867</v>
      </c>
      <c r="DY840" s="16" t="s">
        <v>867</v>
      </c>
      <c r="ES840" s="16" t="s">
        <v>865</v>
      </c>
      <c r="EU840" s="16" t="s">
        <v>7813</v>
      </c>
      <c r="EV840" s="16" t="s">
        <v>865</v>
      </c>
      <c r="HC840" s="16" t="s">
        <v>865</v>
      </c>
      <c r="KO840" s="16" t="s">
        <v>10760</v>
      </c>
      <c r="KP840" s="16" t="s">
        <v>10759</v>
      </c>
      <c r="KQ840" s="16" t="s">
        <v>8694</v>
      </c>
      <c r="KR840" s="16" t="s">
        <v>12558</v>
      </c>
      <c r="KS840" s="16" t="s">
        <v>10761</v>
      </c>
      <c r="KT840" s="16" t="s">
        <v>8696</v>
      </c>
      <c r="KU840" s="16" t="s">
        <v>844</v>
      </c>
      <c r="KV840" s="16" t="s">
        <v>8696</v>
      </c>
      <c r="KW840" s="16" t="s">
        <v>851</v>
      </c>
      <c r="KX840" s="16" t="s">
        <v>487</v>
      </c>
      <c r="KY840" s="16" t="s">
        <v>487</v>
      </c>
      <c r="KZ840" s="16" t="s">
        <v>487</v>
      </c>
      <c r="LA840" s="16" t="s">
        <v>11675</v>
      </c>
      <c r="LB840" s="16" t="s">
        <v>11653</v>
      </c>
      <c r="LC840" s="16" t="s">
        <v>10879</v>
      </c>
      <c r="LF840" s="16" t="s">
        <v>11654</v>
      </c>
      <c r="LI840" s="16" t="s">
        <v>11655</v>
      </c>
      <c r="LM840" s="16" t="s">
        <v>8741</v>
      </c>
      <c r="LO840" s="16" t="s">
        <v>844</v>
      </c>
      <c r="LP840" s="16" t="s">
        <v>844</v>
      </c>
      <c r="LQ840" s="16" t="s">
        <v>1056</v>
      </c>
      <c r="LR840" s="16" t="s">
        <v>843</v>
      </c>
      <c r="LS840" s="16" t="s">
        <v>844</v>
      </c>
      <c r="LT840" s="16" t="s">
        <v>843</v>
      </c>
      <c r="LU840" s="16" t="s">
        <v>843</v>
      </c>
      <c r="LV840" s="16" t="s">
        <v>843</v>
      </c>
      <c r="LW840" s="16" t="s">
        <v>843</v>
      </c>
      <c r="LX840" s="16" t="s">
        <v>844</v>
      </c>
      <c r="LY840" s="16" t="s">
        <v>843</v>
      </c>
      <c r="LZ840" s="16" t="s">
        <v>843</v>
      </c>
      <c r="MA840" s="16" t="s">
        <v>843</v>
      </c>
      <c r="MB840" s="16" t="s">
        <v>843</v>
      </c>
      <c r="MC840" s="16" t="s">
        <v>844</v>
      </c>
      <c r="MD840" s="16" t="s">
        <v>11676</v>
      </c>
      <c r="ME840" s="16" t="s">
        <v>11677</v>
      </c>
      <c r="MF840" s="16" t="s">
        <v>8847</v>
      </c>
      <c r="MR840" s="16" t="s">
        <v>470</v>
      </c>
      <c r="MS840" s="16" t="s">
        <v>12497</v>
      </c>
      <c r="MT840" s="16" t="s">
        <v>8952</v>
      </c>
      <c r="MV840" s="16" t="s">
        <v>487</v>
      </c>
      <c r="MW840" s="16" t="s">
        <v>1265</v>
      </c>
      <c r="MX840" s="16" t="s">
        <v>1262</v>
      </c>
      <c r="MY840" s="16" t="s">
        <v>486</v>
      </c>
      <c r="MZ840" s="16" t="s">
        <v>486</v>
      </c>
      <c r="NA840" s="16" t="s">
        <v>486</v>
      </c>
      <c r="NC840" s="16" t="s">
        <v>486</v>
      </c>
      <c r="NE840" s="16" t="s">
        <v>486</v>
      </c>
      <c r="NI840" s="16" t="s">
        <v>11658</v>
      </c>
      <c r="NL840" s="16" t="s">
        <v>844</v>
      </c>
      <c r="NS840" s="16" t="s">
        <v>462</v>
      </c>
      <c r="NT840" s="16" t="s">
        <v>478</v>
      </c>
      <c r="NU840" s="16">
        <v>1.1910000000000001</v>
      </c>
      <c r="NV840" s="16" t="s">
        <v>860</v>
      </c>
      <c r="NW840" s="16" t="s">
        <v>1176</v>
      </c>
      <c r="NX840" s="16" t="s">
        <v>1142</v>
      </c>
      <c r="NY840" s="16" t="s">
        <v>1122</v>
      </c>
      <c r="NZ840" s="16" t="s">
        <v>938</v>
      </c>
    </row>
    <row r="841" spans="1:394" x14ac:dyDescent="0.25">
      <c r="A841" s="16" t="s">
        <v>12559</v>
      </c>
      <c r="B841" s="16" t="s">
        <v>844</v>
      </c>
      <c r="C841" s="16" t="s">
        <v>972</v>
      </c>
      <c r="D841" s="16" t="s">
        <v>844</v>
      </c>
      <c r="E841" s="16" t="s">
        <v>843</v>
      </c>
      <c r="F841" s="16" t="s">
        <v>843</v>
      </c>
      <c r="G841" s="16" t="s">
        <v>843</v>
      </c>
      <c r="H841" s="16" t="s">
        <v>843</v>
      </c>
      <c r="I841" s="16" t="s">
        <v>843</v>
      </c>
      <c r="J841" s="16" t="s">
        <v>843</v>
      </c>
      <c r="K841" s="16" t="s">
        <v>843</v>
      </c>
      <c r="L841" s="16" t="s">
        <v>843</v>
      </c>
      <c r="M841" s="16" t="s">
        <v>843</v>
      </c>
      <c r="N841" s="16" t="s">
        <v>843</v>
      </c>
      <c r="O841" s="16" t="s">
        <v>843</v>
      </c>
      <c r="Q841" s="16" t="s">
        <v>844</v>
      </c>
      <c r="R841" s="16">
        <v>73</v>
      </c>
      <c r="T841" s="16" t="s">
        <v>470</v>
      </c>
      <c r="U841" s="16" t="s">
        <v>844</v>
      </c>
      <c r="V841" s="16" t="s">
        <v>843</v>
      </c>
      <c r="W841" s="16" t="s">
        <v>844</v>
      </c>
      <c r="X841" s="16" t="s">
        <v>843</v>
      </c>
      <c r="Y841" s="16" t="s">
        <v>843</v>
      </c>
      <c r="Z841" s="16" t="s">
        <v>843</v>
      </c>
      <c r="AA841" s="16" t="s">
        <v>843</v>
      </c>
      <c r="AB841" s="16" t="s">
        <v>843</v>
      </c>
      <c r="AC841" s="16" t="s">
        <v>843</v>
      </c>
      <c r="AD841" s="16" t="s">
        <v>867</v>
      </c>
      <c r="AF841" s="16" t="s">
        <v>11799</v>
      </c>
      <c r="AG841" s="16" t="s">
        <v>11808</v>
      </c>
      <c r="AH841" s="16" t="s">
        <v>844</v>
      </c>
      <c r="AI841" s="16" t="s">
        <v>844</v>
      </c>
      <c r="AJ841" s="16" t="s">
        <v>844</v>
      </c>
      <c r="AK841" s="16" t="s">
        <v>843</v>
      </c>
      <c r="AL841" s="16" t="s">
        <v>843</v>
      </c>
      <c r="AM841" s="16" t="s">
        <v>843</v>
      </c>
      <c r="AN841" s="16" t="s">
        <v>843</v>
      </c>
      <c r="AO841" s="16" t="s">
        <v>843</v>
      </c>
      <c r="AP841" s="16" t="s">
        <v>843</v>
      </c>
      <c r="AQ841" s="16" t="s">
        <v>843</v>
      </c>
      <c r="AR841" s="16" t="s">
        <v>11896</v>
      </c>
      <c r="AS841" s="16" t="s">
        <v>844</v>
      </c>
      <c r="AT841" s="16" t="s">
        <v>844</v>
      </c>
      <c r="AU841" s="16" t="s">
        <v>843</v>
      </c>
      <c r="AV841" s="16" t="s">
        <v>844</v>
      </c>
      <c r="AW841" s="16" t="s">
        <v>843</v>
      </c>
      <c r="AX841" s="16" t="s">
        <v>843</v>
      </c>
      <c r="AY841" s="16" t="s">
        <v>843</v>
      </c>
      <c r="AZ841" s="16" t="s">
        <v>4437</v>
      </c>
      <c r="BA841" s="16" t="s">
        <v>4437</v>
      </c>
      <c r="BC841" s="16" t="s">
        <v>4437</v>
      </c>
      <c r="BF841" s="16" t="s">
        <v>843</v>
      </c>
      <c r="BI841" s="16" t="s">
        <v>7785</v>
      </c>
      <c r="BJ841" s="16" t="s">
        <v>843</v>
      </c>
      <c r="BK841" s="16" t="s">
        <v>843</v>
      </c>
      <c r="BL841" s="16" t="s">
        <v>843</v>
      </c>
      <c r="BM841" s="16" t="s">
        <v>843</v>
      </c>
      <c r="BN841" s="16" t="s">
        <v>843</v>
      </c>
      <c r="BO841" s="16" t="s">
        <v>844</v>
      </c>
      <c r="BP841" s="16" t="s">
        <v>843</v>
      </c>
      <c r="BQ841" s="16" t="s">
        <v>843</v>
      </c>
      <c r="DX841" s="16" t="s">
        <v>867</v>
      </c>
      <c r="DY841" s="16" t="s">
        <v>867</v>
      </c>
      <c r="ES841" s="16" t="s">
        <v>865</v>
      </c>
      <c r="EU841" s="16" t="s">
        <v>7813</v>
      </c>
      <c r="EV841" s="16" t="s">
        <v>865</v>
      </c>
      <c r="FF841" s="16" t="s">
        <v>7836</v>
      </c>
      <c r="HC841" s="16" t="s">
        <v>865</v>
      </c>
      <c r="JA841" s="16" t="s">
        <v>4813</v>
      </c>
      <c r="JB841" s="16" t="s">
        <v>865</v>
      </c>
      <c r="JC841" s="16" t="s">
        <v>865</v>
      </c>
      <c r="JD841" s="16" t="s">
        <v>865</v>
      </c>
      <c r="JE841" s="16" t="s">
        <v>865</v>
      </c>
      <c r="JF841" s="16" t="s">
        <v>865</v>
      </c>
      <c r="JG841" s="16" t="s">
        <v>843</v>
      </c>
      <c r="JH841" s="16" t="s">
        <v>4846</v>
      </c>
      <c r="KF841" s="16" t="s">
        <v>4926</v>
      </c>
      <c r="KI841" s="16" t="s">
        <v>4846</v>
      </c>
      <c r="KO841" s="16" t="s">
        <v>10765</v>
      </c>
      <c r="KP841" s="16" t="s">
        <v>10764</v>
      </c>
      <c r="KQ841" s="16" t="s">
        <v>8694</v>
      </c>
      <c r="KR841" s="16" t="s">
        <v>12560</v>
      </c>
      <c r="KS841" s="16" t="s">
        <v>10766</v>
      </c>
      <c r="KT841" s="16" t="s">
        <v>9148</v>
      </c>
      <c r="KU841" s="16" t="s">
        <v>844</v>
      </c>
      <c r="KV841" s="16" t="s">
        <v>9148</v>
      </c>
      <c r="KW841" s="16" t="s">
        <v>851</v>
      </c>
      <c r="KX841" s="16" t="s">
        <v>487</v>
      </c>
      <c r="KY841" s="16" t="s">
        <v>487</v>
      </c>
      <c r="KZ841" s="16" t="s">
        <v>487</v>
      </c>
      <c r="LC841" s="16" t="s">
        <v>10879</v>
      </c>
      <c r="LF841" s="16" t="s">
        <v>11654</v>
      </c>
      <c r="LI841" s="16" t="s">
        <v>11655</v>
      </c>
      <c r="LJ841" s="16" t="s">
        <v>843</v>
      </c>
      <c r="LL841" s="16" t="s">
        <v>8711</v>
      </c>
      <c r="LM841" s="16" t="s">
        <v>8741</v>
      </c>
      <c r="LO841" s="16" t="s">
        <v>843</v>
      </c>
      <c r="LP841" s="16" t="s">
        <v>843</v>
      </c>
      <c r="LQ841" s="16" t="s">
        <v>844</v>
      </c>
      <c r="LR841" s="16" t="s">
        <v>843</v>
      </c>
      <c r="LS841" s="16" t="s">
        <v>844</v>
      </c>
      <c r="LT841" s="16" t="s">
        <v>843</v>
      </c>
      <c r="LU841" s="16" t="s">
        <v>844</v>
      </c>
      <c r="LV841" s="16" t="s">
        <v>843</v>
      </c>
      <c r="LW841" s="16" t="s">
        <v>843</v>
      </c>
      <c r="LX841" s="16" t="s">
        <v>843</v>
      </c>
      <c r="LY841" s="16" t="s">
        <v>843</v>
      </c>
      <c r="LZ841" s="16" t="s">
        <v>843</v>
      </c>
      <c r="MA841" s="16" t="s">
        <v>843</v>
      </c>
      <c r="MB841" s="16" t="s">
        <v>843</v>
      </c>
      <c r="MC841" s="16" t="s">
        <v>843</v>
      </c>
      <c r="ME841" s="16" t="s">
        <v>11656</v>
      </c>
      <c r="MF841" s="16" t="s">
        <v>8847</v>
      </c>
      <c r="MO841" s="16" t="s">
        <v>1817</v>
      </c>
      <c r="MP841" s="16" t="s">
        <v>1824</v>
      </c>
      <c r="MR841" s="16" t="s">
        <v>470</v>
      </c>
      <c r="MS841" s="16" t="s">
        <v>12497</v>
      </c>
      <c r="MT841" s="16" t="s">
        <v>8881</v>
      </c>
      <c r="NC841" s="16" t="s">
        <v>486</v>
      </c>
      <c r="NE841" s="16" t="s">
        <v>486</v>
      </c>
      <c r="NG841" s="16" t="s">
        <v>1376</v>
      </c>
      <c r="NI841" s="16" t="s">
        <v>11658</v>
      </c>
      <c r="NR841" s="16" t="s">
        <v>878</v>
      </c>
      <c r="NS841" s="16" t="s">
        <v>462</v>
      </c>
      <c r="NT841" s="16" t="s">
        <v>482</v>
      </c>
      <c r="NU841" s="16">
        <v>0.79400000000000004</v>
      </c>
      <c r="NV841" s="16" t="s">
        <v>457</v>
      </c>
      <c r="NW841" s="16" t="s">
        <v>1177</v>
      </c>
      <c r="NX841" s="16" t="s">
        <v>1142</v>
      </c>
      <c r="OB841" s="16" t="s">
        <v>833</v>
      </c>
      <c r="OC841" s="16" t="s">
        <v>878</v>
      </c>
    </row>
    <row r="842" spans="1:394" x14ac:dyDescent="0.25">
      <c r="A842" s="16" t="s">
        <v>12561</v>
      </c>
      <c r="B842" s="16" t="s">
        <v>844</v>
      </c>
      <c r="C842" s="16" t="s">
        <v>972</v>
      </c>
      <c r="D842" s="16" t="s">
        <v>844</v>
      </c>
      <c r="E842" s="16" t="s">
        <v>843</v>
      </c>
      <c r="F842" s="16" t="s">
        <v>843</v>
      </c>
      <c r="G842" s="16" t="s">
        <v>843</v>
      </c>
      <c r="H842" s="16" t="s">
        <v>843</v>
      </c>
      <c r="I842" s="16" t="s">
        <v>843</v>
      </c>
      <c r="J842" s="16" t="s">
        <v>843</v>
      </c>
      <c r="K842" s="16" t="s">
        <v>843</v>
      </c>
      <c r="L842" s="16" t="s">
        <v>843</v>
      </c>
      <c r="M842" s="16" t="s">
        <v>843</v>
      </c>
      <c r="N842" s="16" t="s">
        <v>843</v>
      </c>
      <c r="O842" s="16" t="s">
        <v>843</v>
      </c>
      <c r="Q842" s="16" t="s">
        <v>844</v>
      </c>
      <c r="R842" s="16">
        <v>32</v>
      </c>
      <c r="T842" s="16" t="s">
        <v>470</v>
      </c>
      <c r="U842" s="16" t="s">
        <v>844</v>
      </c>
      <c r="V842" s="16" t="s">
        <v>843</v>
      </c>
      <c r="W842" s="16" t="s">
        <v>844</v>
      </c>
      <c r="X842" s="16" t="s">
        <v>843</v>
      </c>
      <c r="Y842" s="16" t="s">
        <v>843</v>
      </c>
      <c r="Z842" s="16" t="s">
        <v>843</v>
      </c>
      <c r="AA842" s="16" t="s">
        <v>843</v>
      </c>
      <c r="AB842" s="16" t="s">
        <v>844</v>
      </c>
      <c r="AC842" s="16" t="s">
        <v>843</v>
      </c>
      <c r="AD842" s="16" t="s">
        <v>867</v>
      </c>
      <c r="AF842" s="16" t="s">
        <v>11746</v>
      </c>
      <c r="AG842" s="16" t="s">
        <v>11725</v>
      </c>
      <c r="AH842" s="16" t="s">
        <v>844</v>
      </c>
      <c r="AI842" s="16" t="s">
        <v>844</v>
      </c>
      <c r="AJ842" s="16" t="s">
        <v>843</v>
      </c>
      <c r="AK842" s="16" t="s">
        <v>843</v>
      </c>
      <c r="AL842" s="16" t="s">
        <v>844</v>
      </c>
      <c r="AM842" s="16" t="s">
        <v>844</v>
      </c>
      <c r="AN842" s="16" t="s">
        <v>843</v>
      </c>
      <c r="AO842" s="16" t="s">
        <v>843</v>
      </c>
      <c r="AP842" s="16" t="s">
        <v>843</v>
      </c>
      <c r="AQ842" s="16" t="s">
        <v>844</v>
      </c>
      <c r="AR842" s="16" t="s">
        <v>4433</v>
      </c>
      <c r="AS842" s="16" t="s">
        <v>843</v>
      </c>
      <c r="AT842" s="16" t="s">
        <v>843</v>
      </c>
      <c r="AU842" s="16" t="s">
        <v>843</v>
      </c>
      <c r="AV842" s="16" t="s">
        <v>843</v>
      </c>
      <c r="AW842" s="16" t="s">
        <v>843</v>
      </c>
      <c r="AX842" s="16" t="s">
        <v>843</v>
      </c>
      <c r="AY842" s="16" t="s">
        <v>844</v>
      </c>
      <c r="BF842" s="16" t="s">
        <v>844</v>
      </c>
      <c r="BH842" s="16" t="s">
        <v>7383</v>
      </c>
      <c r="BI842" s="16" t="s">
        <v>7785</v>
      </c>
      <c r="BJ842" s="16" t="s">
        <v>843</v>
      </c>
      <c r="BK842" s="16" t="s">
        <v>843</v>
      </c>
      <c r="BL842" s="16" t="s">
        <v>843</v>
      </c>
      <c r="BM842" s="16" t="s">
        <v>843</v>
      </c>
      <c r="BN842" s="16" t="s">
        <v>843</v>
      </c>
      <c r="BO842" s="16" t="s">
        <v>844</v>
      </c>
      <c r="BP842" s="16" t="s">
        <v>843</v>
      </c>
      <c r="BQ842" s="16" t="s">
        <v>843</v>
      </c>
      <c r="DX842" s="16" t="s">
        <v>865</v>
      </c>
      <c r="ES842" s="16" t="s">
        <v>865</v>
      </c>
      <c r="EU842" s="16" t="s">
        <v>7810</v>
      </c>
      <c r="EV842" s="16" t="s">
        <v>865</v>
      </c>
      <c r="FT842" s="16" t="s">
        <v>865</v>
      </c>
      <c r="HC842" s="16" t="s">
        <v>865</v>
      </c>
      <c r="JA842" s="16" t="s">
        <v>4819</v>
      </c>
      <c r="JB842" s="16" t="s">
        <v>867</v>
      </c>
      <c r="JC842" s="16" t="s">
        <v>865</v>
      </c>
      <c r="JG842" s="16" t="s">
        <v>1056</v>
      </c>
      <c r="JV842" s="16">
        <v>40</v>
      </c>
      <c r="JW842" s="16" t="s">
        <v>7603</v>
      </c>
      <c r="JY842" s="16">
        <v>8000</v>
      </c>
      <c r="JZ842" s="16" t="s">
        <v>4910</v>
      </c>
      <c r="KB842" s="16" t="s">
        <v>7616</v>
      </c>
      <c r="KD842" s="16" t="s">
        <v>4920</v>
      </c>
      <c r="KE842" s="16" t="s">
        <v>7277</v>
      </c>
      <c r="KF842" s="16" t="s">
        <v>4932</v>
      </c>
      <c r="KH842" s="16" t="s">
        <v>7642</v>
      </c>
      <c r="KI842" s="16" t="s">
        <v>4843</v>
      </c>
      <c r="KO842" s="16" t="s">
        <v>10769</v>
      </c>
      <c r="KP842" s="16" t="s">
        <v>10768</v>
      </c>
      <c r="KQ842" s="16" t="s">
        <v>8694</v>
      </c>
      <c r="KR842" s="16" t="s">
        <v>12562</v>
      </c>
      <c r="KS842" s="16" t="s">
        <v>10770</v>
      </c>
      <c r="KT842" s="16" t="s">
        <v>9148</v>
      </c>
      <c r="KU842" s="16" t="s">
        <v>844</v>
      </c>
      <c r="KV842" s="16" t="s">
        <v>9148</v>
      </c>
      <c r="KW842" s="16" t="s">
        <v>851</v>
      </c>
      <c r="KY842" s="16" t="s">
        <v>486</v>
      </c>
      <c r="LC842" s="16" t="s">
        <v>10879</v>
      </c>
      <c r="LF842" s="16" t="s">
        <v>11654</v>
      </c>
      <c r="LI842" s="16" t="s">
        <v>11655</v>
      </c>
      <c r="LJ842" s="16" t="s">
        <v>831</v>
      </c>
      <c r="LK842" s="16" t="s">
        <v>831</v>
      </c>
      <c r="LL842" s="16" t="s">
        <v>8756</v>
      </c>
      <c r="LM842" s="16" t="s">
        <v>8741</v>
      </c>
      <c r="LO842" s="16" t="s">
        <v>844</v>
      </c>
      <c r="LP842" s="16" t="s">
        <v>844</v>
      </c>
      <c r="LQ842" s="16" t="s">
        <v>1056</v>
      </c>
      <c r="LR842" s="16" t="s">
        <v>844</v>
      </c>
      <c r="LS842" s="16" t="s">
        <v>1056</v>
      </c>
      <c r="LT842" s="16" t="s">
        <v>843</v>
      </c>
      <c r="LU842" s="16" t="s">
        <v>844</v>
      </c>
      <c r="LV842" s="16" t="s">
        <v>843</v>
      </c>
      <c r="LW842" s="16" t="s">
        <v>843</v>
      </c>
      <c r="LX842" s="16" t="s">
        <v>844</v>
      </c>
      <c r="LY842" s="16" t="s">
        <v>843</v>
      </c>
      <c r="LZ842" s="16" t="s">
        <v>843</v>
      </c>
      <c r="MA842" s="16" t="s">
        <v>843</v>
      </c>
      <c r="MB842" s="16" t="s">
        <v>843</v>
      </c>
      <c r="MC842" s="16" t="s">
        <v>844</v>
      </c>
      <c r="ME842" s="16" t="s">
        <v>11656</v>
      </c>
      <c r="MF842" s="16" t="s">
        <v>8847</v>
      </c>
      <c r="MG842" s="16" t="s">
        <v>1840</v>
      </c>
      <c r="MH842" s="16" t="s">
        <v>11667</v>
      </c>
      <c r="MI842" s="16" t="s">
        <v>11733</v>
      </c>
      <c r="MK842" s="16" t="s">
        <v>9015</v>
      </c>
      <c r="ML842" s="16" t="s">
        <v>1787</v>
      </c>
      <c r="MM842" s="16" t="s">
        <v>486</v>
      </c>
      <c r="MN842" s="16" t="s">
        <v>1798</v>
      </c>
      <c r="MO842" s="16" t="s">
        <v>1813</v>
      </c>
      <c r="MP842" s="16" t="s">
        <v>13846</v>
      </c>
      <c r="MR842" s="16" t="s">
        <v>470</v>
      </c>
      <c r="MS842" s="16" t="s">
        <v>12497</v>
      </c>
      <c r="MT842" s="16" t="s">
        <v>9003</v>
      </c>
      <c r="MU842" s="16" t="s">
        <v>817</v>
      </c>
      <c r="NC842" s="16" t="s">
        <v>486</v>
      </c>
      <c r="ND842" s="16" t="s">
        <v>486</v>
      </c>
      <c r="NE842" s="16" t="s">
        <v>486</v>
      </c>
      <c r="NG842" s="16" t="s">
        <v>1369</v>
      </c>
      <c r="NH842" s="16" t="s">
        <v>1913</v>
      </c>
      <c r="NI842" s="16" t="s">
        <v>11658</v>
      </c>
      <c r="NJ842" s="16" t="s">
        <v>11812</v>
      </c>
      <c r="NK842" s="16" t="s">
        <v>10825</v>
      </c>
      <c r="NR842" s="16" t="s">
        <v>445</v>
      </c>
      <c r="NS842" s="16" t="s">
        <v>462</v>
      </c>
      <c r="NT842" s="16" t="s">
        <v>482</v>
      </c>
      <c r="NU842" s="16">
        <v>0.79400000000000004</v>
      </c>
      <c r="NV842" s="16" t="s">
        <v>445</v>
      </c>
      <c r="NW842" s="16" t="s">
        <v>1174</v>
      </c>
      <c r="NX842" s="16" t="s">
        <v>1142</v>
      </c>
      <c r="OB842" s="16" t="s">
        <v>831</v>
      </c>
      <c r="OC842" s="16" t="s">
        <v>445</v>
      </c>
    </row>
    <row r="843" spans="1:394" x14ac:dyDescent="0.25">
      <c r="A843" s="16" t="s">
        <v>8997</v>
      </c>
      <c r="B843" s="16" t="s">
        <v>1056</v>
      </c>
      <c r="C843" s="16" t="s">
        <v>972</v>
      </c>
      <c r="D843" s="16" t="s">
        <v>844</v>
      </c>
      <c r="E843" s="16" t="s">
        <v>843</v>
      </c>
      <c r="F843" s="16" t="s">
        <v>843</v>
      </c>
      <c r="G843" s="16" t="s">
        <v>843</v>
      </c>
      <c r="H843" s="16" t="s">
        <v>843</v>
      </c>
      <c r="I843" s="16" t="s">
        <v>843</v>
      </c>
      <c r="J843" s="16" t="s">
        <v>843</v>
      </c>
      <c r="K843" s="16" t="s">
        <v>843</v>
      </c>
      <c r="L843" s="16" t="s">
        <v>843</v>
      </c>
      <c r="M843" s="16" t="s">
        <v>843</v>
      </c>
      <c r="N843" s="16" t="s">
        <v>843</v>
      </c>
      <c r="O843" s="16" t="s">
        <v>843</v>
      </c>
      <c r="Q843" s="16" t="s">
        <v>844</v>
      </c>
      <c r="R843" s="16">
        <v>11</v>
      </c>
      <c r="T843" s="16" t="s">
        <v>474</v>
      </c>
      <c r="U843" s="16" t="s">
        <v>843</v>
      </c>
      <c r="V843" s="16" t="s">
        <v>844</v>
      </c>
      <c r="W843" s="16" t="s">
        <v>843</v>
      </c>
      <c r="X843" s="16" t="s">
        <v>843</v>
      </c>
      <c r="Y843" s="16" t="s">
        <v>843</v>
      </c>
      <c r="Z843" s="16" t="s">
        <v>844</v>
      </c>
      <c r="AA843" s="16" t="s">
        <v>843</v>
      </c>
      <c r="AB843" s="16" t="s">
        <v>843</v>
      </c>
      <c r="AC843" s="16" t="s">
        <v>844</v>
      </c>
      <c r="AF843" s="16" t="s">
        <v>11746</v>
      </c>
      <c r="AG843" s="16" t="s">
        <v>11691</v>
      </c>
      <c r="AH843" s="16" t="s">
        <v>844</v>
      </c>
      <c r="AI843" s="16" t="s">
        <v>843</v>
      </c>
      <c r="AJ843" s="16" t="s">
        <v>843</v>
      </c>
      <c r="AK843" s="16" t="s">
        <v>843</v>
      </c>
      <c r="AL843" s="16" t="s">
        <v>844</v>
      </c>
      <c r="AM843" s="16" t="s">
        <v>844</v>
      </c>
      <c r="AN843" s="16" t="s">
        <v>843</v>
      </c>
      <c r="AO843" s="16" t="s">
        <v>843</v>
      </c>
      <c r="AP843" s="16" t="s">
        <v>843</v>
      </c>
      <c r="AQ843" s="16" t="s">
        <v>844</v>
      </c>
      <c r="AR843" s="16" t="s">
        <v>4433</v>
      </c>
      <c r="AS843" s="16" t="s">
        <v>843</v>
      </c>
      <c r="AT843" s="16" t="s">
        <v>843</v>
      </c>
      <c r="AU843" s="16" t="s">
        <v>843</v>
      </c>
      <c r="AV843" s="16" t="s">
        <v>843</v>
      </c>
      <c r="AW843" s="16" t="s">
        <v>843</v>
      </c>
      <c r="AX843" s="16" t="s">
        <v>843</v>
      </c>
      <c r="AY843" s="16" t="s">
        <v>844</v>
      </c>
      <c r="BF843" s="16" t="s">
        <v>844</v>
      </c>
      <c r="BI843" s="16" t="s">
        <v>7776</v>
      </c>
      <c r="BJ843" s="16" t="s">
        <v>843</v>
      </c>
      <c r="BK843" s="16" t="s">
        <v>843</v>
      </c>
      <c r="BL843" s="16" t="s">
        <v>844</v>
      </c>
      <c r="BM843" s="16" t="s">
        <v>843</v>
      </c>
      <c r="BN843" s="16" t="s">
        <v>843</v>
      </c>
      <c r="BO843" s="16" t="s">
        <v>843</v>
      </c>
      <c r="BP843" s="16" t="s">
        <v>843</v>
      </c>
      <c r="BQ843" s="16" t="s">
        <v>843</v>
      </c>
      <c r="BR843" s="16" t="s">
        <v>7793</v>
      </c>
      <c r="BS843" s="16" t="s">
        <v>843</v>
      </c>
      <c r="BT843" s="16" t="s">
        <v>844</v>
      </c>
      <c r="BU843" s="16" t="s">
        <v>843</v>
      </c>
      <c r="BV843" s="16" t="s">
        <v>843</v>
      </c>
      <c r="BW843" s="16" t="s">
        <v>843</v>
      </c>
      <c r="BX843" s="16" t="s">
        <v>843</v>
      </c>
      <c r="BY843" s="16" t="s">
        <v>843</v>
      </c>
      <c r="BZ843" s="16" t="s">
        <v>843</v>
      </c>
      <c r="CA843" s="16" t="s">
        <v>843</v>
      </c>
      <c r="CC843" s="16" t="s">
        <v>867</v>
      </c>
      <c r="CD843" s="16" t="s">
        <v>6837</v>
      </c>
      <c r="CE843" s="16" t="s">
        <v>7537</v>
      </c>
      <c r="DN843" s="16" t="s">
        <v>4411</v>
      </c>
      <c r="DQ843" s="16" t="s">
        <v>7093</v>
      </c>
      <c r="DR843" s="16" t="s">
        <v>865</v>
      </c>
      <c r="DX843" s="16" t="s">
        <v>865</v>
      </c>
      <c r="ES843" s="16" t="s">
        <v>865</v>
      </c>
      <c r="EU843" s="16" t="s">
        <v>7810</v>
      </c>
      <c r="EV843" s="16" t="s">
        <v>865</v>
      </c>
      <c r="HC843" s="16" t="s">
        <v>865</v>
      </c>
      <c r="KO843" s="16" t="s">
        <v>10769</v>
      </c>
      <c r="KP843" s="16" t="s">
        <v>10768</v>
      </c>
      <c r="KQ843" s="16" t="s">
        <v>8694</v>
      </c>
      <c r="KR843" s="16" t="s">
        <v>12563</v>
      </c>
      <c r="KS843" s="16" t="s">
        <v>10770</v>
      </c>
      <c r="KT843" s="16" t="s">
        <v>9148</v>
      </c>
      <c r="KU843" s="16" t="s">
        <v>844</v>
      </c>
      <c r="KV843" s="16" t="s">
        <v>9148</v>
      </c>
      <c r="KW843" s="16" t="s">
        <v>851</v>
      </c>
      <c r="KY843" s="16" t="s">
        <v>486</v>
      </c>
      <c r="LA843" s="16" t="s">
        <v>11675</v>
      </c>
      <c r="LC843" s="16" t="s">
        <v>10879</v>
      </c>
      <c r="LE843" s="16" t="s">
        <v>11693</v>
      </c>
      <c r="LF843" s="16" t="s">
        <v>11654</v>
      </c>
      <c r="LI843" s="16" t="s">
        <v>11655</v>
      </c>
      <c r="LM843" s="16" t="s">
        <v>8741</v>
      </c>
      <c r="LO843" s="16" t="s">
        <v>844</v>
      </c>
      <c r="LP843" s="16" t="s">
        <v>844</v>
      </c>
      <c r="LQ843" s="16" t="s">
        <v>1056</v>
      </c>
      <c r="LR843" s="16" t="s">
        <v>844</v>
      </c>
      <c r="LS843" s="16" t="s">
        <v>1056</v>
      </c>
      <c r="LT843" s="16" t="s">
        <v>843</v>
      </c>
      <c r="LU843" s="16" t="s">
        <v>844</v>
      </c>
      <c r="LV843" s="16" t="s">
        <v>843</v>
      </c>
      <c r="LW843" s="16" t="s">
        <v>843</v>
      </c>
      <c r="LX843" s="16" t="s">
        <v>844</v>
      </c>
      <c r="LY843" s="16" t="s">
        <v>843</v>
      </c>
      <c r="LZ843" s="16" t="s">
        <v>843</v>
      </c>
      <c r="MA843" s="16" t="s">
        <v>843</v>
      </c>
      <c r="MB843" s="16" t="s">
        <v>843</v>
      </c>
      <c r="MC843" s="16" t="s">
        <v>844</v>
      </c>
      <c r="MD843" s="16" t="s">
        <v>11676</v>
      </c>
      <c r="ME843" s="16" t="s">
        <v>11677</v>
      </c>
      <c r="MF843" s="16" t="s">
        <v>8847</v>
      </c>
      <c r="MR843" s="16" t="s">
        <v>474</v>
      </c>
      <c r="MS843" s="16" t="s">
        <v>12497</v>
      </c>
      <c r="MT843" s="16" t="s">
        <v>9003</v>
      </c>
      <c r="MV843" s="16" t="s">
        <v>487</v>
      </c>
      <c r="MW843" s="16" t="s">
        <v>1265</v>
      </c>
      <c r="MX843" s="16" t="s">
        <v>1262</v>
      </c>
      <c r="MY843" s="16" t="s">
        <v>486</v>
      </c>
      <c r="MZ843" s="16" t="s">
        <v>487</v>
      </c>
      <c r="NA843" s="16" t="s">
        <v>486</v>
      </c>
      <c r="NC843" s="16" t="s">
        <v>486</v>
      </c>
      <c r="NE843" s="16" t="s">
        <v>486</v>
      </c>
      <c r="NI843" s="16" t="s">
        <v>11658</v>
      </c>
      <c r="NL843" s="16" t="s">
        <v>844</v>
      </c>
      <c r="NS843" s="16" t="s">
        <v>462</v>
      </c>
      <c r="NT843" s="16" t="s">
        <v>482</v>
      </c>
      <c r="NU843" s="16">
        <v>0.79400000000000004</v>
      </c>
      <c r="NV843" s="16" t="s">
        <v>860</v>
      </c>
      <c r="NW843" s="16" t="s">
        <v>1182</v>
      </c>
      <c r="NX843" s="16" t="s">
        <v>1142</v>
      </c>
      <c r="NY843" s="16" t="s">
        <v>1122</v>
      </c>
      <c r="NZ843" s="16" t="s">
        <v>929</v>
      </c>
    </row>
    <row r="844" spans="1:394" x14ac:dyDescent="0.25">
      <c r="A844" s="16" t="s">
        <v>12564</v>
      </c>
      <c r="B844" s="16" t="s">
        <v>8732</v>
      </c>
      <c r="C844" s="16" t="s">
        <v>4199</v>
      </c>
      <c r="D844" s="16" t="s">
        <v>843</v>
      </c>
      <c r="E844" s="16" t="s">
        <v>843</v>
      </c>
      <c r="F844" s="16" t="s">
        <v>843</v>
      </c>
      <c r="G844" s="16" t="s">
        <v>843</v>
      </c>
      <c r="H844" s="16" t="s">
        <v>843</v>
      </c>
      <c r="I844" s="16" t="s">
        <v>844</v>
      </c>
      <c r="J844" s="16" t="s">
        <v>843</v>
      </c>
      <c r="K844" s="16" t="s">
        <v>843</v>
      </c>
      <c r="L844" s="16" t="s">
        <v>843</v>
      </c>
      <c r="M844" s="16" t="s">
        <v>843</v>
      </c>
      <c r="N844" s="16" t="s">
        <v>843</v>
      </c>
      <c r="O844" s="16" t="s">
        <v>843</v>
      </c>
      <c r="Q844" s="16" t="s">
        <v>843</v>
      </c>
      <c r="R844" s="16">
        <v>77</v>
      </c>
      <c r="T844" s="16" t="s">
        <v>470</v>
      </c>
      <c r="U844" s="16" t="s">
        <v>844</v>
      </c>
      <c r="V844" s="16" t="s">
        <v>843</v>
      </c>
      <c r="W844" s="16" t="s">
        <v>844</v>
      </c>
      <c r="X844" s="16" t="s">
        <v>843</v>
      </c>
      <c r="Y844" s="16" t="s">
        <v>843</v>
      </c>
      <c r="Z844" s="16" t="s">
        <v>843</v>
      </c>
      <c r="AA844" s="16" t="s">
        <v>843</v>
      </c>
      <c r="AB844" s="16" t="s">
        <v>843</v>
      </c>
      <c r="AC844" s="16" t="s">
        <v>843</v>
      </c>
      <c r="AD844" s="16" t="s">
        <v>867</v>
      </c>
      <c r="BF844" s="16" t="s">
        <v>843</v>
      </c>
      <c r="JB844" s="16" t="s">
        <v>865</v>
      </c>
      <c r="JC844" s="16" t="s">
        <v>865</v>
      </c>
      <c r="JD844" s="16" t="s">
        <v>865</v>
      </c>
      <c r="JE844" s="16" t="s">
        <v>865</v>
      </c>
      <c r="JF844" s="16" t="s">
        <v>865</v>
      </c>
      <c r="JG844" s="16" t="s">
        <v>843</v>
      </c>
      <c r="JH844" s="16" t="s">
        <v>4846</v>
      </c>
      <c r="KO844" s="16" t="s">
        <v>10769</v>
      </c>
      <c r="KP844" s="16" t="s">
        <v>10768</v>
      </c>
      <c r="KQ844" s="16" t="s">
        <v>8694</v>
      </c>
      <c r="KR844" s="16" t="s">
        <v>12565</v>
      </c>
      <c r="KS844" s="16" t="s">
        <v>10770</v>
      </c>
      <c r="KT844" s="16" t="s">
        <v>9148</v>
      </c>
      <c r="KU844" s="16" t="s">
        <v>844</v>
      </c>
      <c r="KV844" s="16" t="s">
        <v>9148</v>
      </c>
      <c r="LC844" s="16" t="s">
        <v>10879</v>
      </c>
      <c r="LF844" s="16" t="s">
        <v>11654</v>
      </c>
      <c r="LJ844" s="16" t="s">
        <v>843</v>
      </c>
      <c r="LL844" s="16" t="s">
        <v>8711</v>
      </c>
      <c r="LM844" s="16" t="s">
        <v>8741</v>
      </c>
      <c r="LO844" s="16" t="s">
        <v>844</v>
      </c>
      <c r="LP844" s="16" t="s">
        <v>844</v>
      </c>
      <c r="LQ844" s="16" t="s">
        <v>1056</v>
      </c>
      <c r="LR844" s="16" t="s">
        <v>844</v>
      </c>
      <c r="LS844" s="16" t="s">
        <v>1056</v>
      </c>
      <c r="LT844" s="16" t="s">
        <v>843</v>
      </c>
      <c r="LU844" s="16" t="s">
        <v>844</v>
      </c>
      <c r="LV844" s="16" t="s">
        <v>843</v>
      </c>
      <c r="LW844" s="16" t="s">
        <v>843</v>
      </c>
      <c r="LX844" s="16" t="s">
        <v>844</v>
      </c>
      <c r="LY844" s="16" t="s">
        <v>843</v>
      </c>
      <c r="LZ844" s="16" t="s">
        <v>843</v>
      </c>
      <c r="MA844" s="16" t="s">
        <v>843</v>
      </c>
      <c r="MB844" s="16" t="s">
        <v>843</v>
      </c>
      <c r="MC844" s="16" t="s">
        <v>844</v>
      </c>
      <c r="ME844" s="16" t="s">
        <v>11656</v>
      </c>
      <c r="MF844" s="16" t="s">
        <v>8847</v>
      </c>
      <c r="MR844" s="16" t="s">
        <v>470</v>
      </c>
      <c r="MS844" s="16" t="s">
        <v>12497</v>
      </c>
      <c r="NI844" s="16" t="s">
        <v>11658</v>
      </c>
      <c r="NR844" s="16" t="s">
        <v>878</v>
      </c>
      <c r="NS844" s="16" t="s">
        <v>462</v>
      </c>
      <c r="NT844" s="16" t="s">
        <v>482</v>
      </c>
      <c r="NU844" s="16">
        <v>0.79400000000000004</v>
      </c>
      <c r="NV844" s="16" t="s">
        <v>457</v>
      </c>
      <c r="NW844" s="16" t="s">
        <v>1177</v>
      </c>
      <c r="NX844" s="16" t="s">
        <v>1142</v>
      </c>
      <c r="OB844" s="16" t="s">
        <v>833</v>
      </c>
      <c r="OC844" s="16" t="s">
        <v>878</v>
      </c>
    </row>
    <row r="845" spans="1:394" x14ac:dyDescent="0.25">
      <c r="A845" s="16" t="s">
        <v>12566</v>
      </c>
      <c r="B845" s="16" t="s">
        <v>844</v>
      </c>
      <c r="C845" s="16" t="s">
        <v>972</v>
      </c>
      <c r="D845" s="16" t="s">
        <v>844</v>
      </c>
      <c r="E845" s="16" t="s">
        <v>843</v>
      </c>
      <c r="F845" s="16" t="s">
        <v>843</v>
      </c>
      <c r="G845" s="16" t="s">
        <v>843</v>
      </c>
      <c r="H845" s="16" t="s">
        <v>843</v>
      </c>
      <c r="I845" s="16" t="s">
        <v>843</v>
      </c>
      <c r="J845" s="16" t="s">
        <v>843</v>
      </c>
      <c r="K845" s="16" t="s">
        <v>843</v>
      </c>
      <c r="L845" s="16" t="s">
        <v>843</v>
      </c>
      <c r="M845" s="16" t="s">
        <v>843</v>
      </c>
      <c r="N845" s="16" t="s">
        <v>843</v>
      </c>
      <c r="O845" s="16" t="s">
        <v>843</v>
      </c>
      <c r="Q845" s="16" t="s">
        <v>844</v>
      </c>
      <c r="R845" s="16">
        <v>42</v>
      </c>
      <c r="T845" s="16" t="s">
        <v>470</v>
      </c>
      <c r="U845" s="16" t="s">
        <v>844</v>
      </c>
      <c r="V845" s="16" t="s">
        <v>843</v>
      </c>
      <c r="W845" s="16" t="s">
        <v>844</v>
      </c>
      <c r="X845" s="16" t="s">
        <v>843</v>
      </c>
      <c r="Y845" s="16" t="s">
        <v>843</v>
      </c>
      <c r="Z845" s="16" t="s">
        <v>843</v>
      </c>
      <c r="AA845" s="16" t="s">
        <v>843</v>
      </c>
      <c r="AB845" s="16" t="s">
        <v>844</v>
      </c>
      <c r="AC845" s="16" t="s">
        <v>843</v>
      </c>
      <c r="AD845" s="16" t="s">
        <v>867</v>
      </c>
      <c r="AF845" s="16" t="s">
        <v>11659</v>
      </c>
      <c r="AG845" s="16" t="s">
        <v>11652</v>
      </c>
      <c r="AH845" s="16" t="s">
        <v>844</v>
      </c>
      <c r="AI845" s="16" t="s">
        <v>843</v>
      </c>
      <c r="AJ845" s="16" t="s">
        <v>844</v>
      </c>
      <c r="AK845" s="16" t="s">
        <v>843</v>
      </c>
      <c r="AL845" s="16" t="s">
        <v>844</v>
      </c>
      <c r="AM845" s="16" t="s">
        <v>844</v>
      </c>
      <c r="AN845" s="16" t="s">
        <v>843</v>
      </c>
      <c r="AO845" s="16" t="s">
        <v>843</v>
      </c>
      <c r="AP845" s="16" t="s">
        <v>843</v>
      </c>
      <c r="AQ845" s="16" t="s">
        <v>844</v>
      </c>
      <c r="AR845" s="16" t="s">
        <v>4433</v>
      </c>
      <c r="AS845" s="16" t="s">
        <v>843</v>
      </c>
      <c r="AT845" s="16" t="s">
        <v>843</v>
      </c>
      <c r="AU845" s="16" t="s">
        <v>843</v>
      </c>
      <c r="AV845" s="16" t="s">
        <v>843</v>
      </c>
      <c r="AW845" s="16" t="s">
        <v>843</v>
      </c>
      <c r="AX845" s="16" t="s">
        <v>843</v>
      </c>
      <c r="AY845" s="16" t="s">
        <v>844</v>
      </c>
      <c r="BF845" s="16" t="s">
        <v>844</v>
      </c>
      <c r="BH845" s="16" t="s">
        <v>7383</v>
      </c>
      <c r="BI845" s="16" t="s">
        <v>7773</v>
      </c>
      <c r="BJ845" s="16" t="s">
        <v>843</v>
      </c>
      <c r="BK845" s="16" t="s">
        <v>844</v>
      </c>
      <c r="BL845" s="16" t="s">
        <v>843</v>
      </c>
      <c r="BM845" s="16" t="s">
        <v>843</v>
      </c>
      <c r="BN845" s="16" t="s">
        <v>843</v>
      </c>
      <c r="BO845" s="16" t="s">
        <v>843</v>
      </c>
      <c r="BP845" s="16" t="s">
        <v>843</v>
      </c>
      <c r="BQ845" s="16" t="s">
        <v>843</v>
      </c>
      <c r="BR845" s="16" t="s">
        <v>7799</v>
      </c>
      <c r="BS845" s="16" t="s">
        <v>843</v>
      </c>
      <c r="BT845" s="16" t="s">
        <v>843</v>
      </c>
      <c r="BU845" s="16" t="s">
        <v>843</v>
      </c>
      <c r="BV845" s="16" t="s">
        <v>844</v>
      </c>
      <c r="BW845" s="16" t="s">
        <v>843</v>
      </c>
      <c r="BX845" s="16" t="s">
        <v>843</v>
      </c>
      <c r="BY845" s="16" t="s">
        <v>843</v>
      </c>
      <c r="BZ845" s="16" t="s">
        <v>843</v>
      </c>
      <c r="CA845" s="16" t="s">
        <v>843</v>
      </c>
      <c r="DX845" s="16" t="s">
        <v>865</v>
      </c>
      <c r="ES845" s="16" t="s">
        <v>867</v>
      </c>
      <c r="EU845" s="16" t="s">
        <v>7813</v>
      </c>
      <c r="EV845" s="16" t="s">
        <v>865</v>
      </c>
      <c r="FT845" s="16" t="s">
        <v>865</v>
      </c>
      <c r="HC845" s="16" t="s">
        <v>867</v>
      </c>
      <c r="HD845" s="16" t="s">
        <v>867</v>
      </c>
      <c r="HE845" s="16" t="s">
        <v>4691</v>
      </c>
      <c r="HF845" s="16" t="s">
        <v>843</v>
      </c>
      <c r="HG845" s="16" t="s">
        <v>843</v>
      </c>
      <c r="HH845" s="16" t="s">
        <v>843</v>
      </c>
      <c r="HI845" s="16" t="s">
        <v>843</v>
      </c>
      <c r="HJ845" s="16" t="s">
        <v>843</v>
      </c>
      <c r="HK845" s="16" t="s">
        <v>843</v>
      </c>
      <c r="HL845" s="16" t="s">
        <v>844</v>
      </c>
      <c r="HM845" s="16" t="s">
        <v>843</v>
      </c>
      <c r="HN845" s="16" t="s">
        <v>843</v>
      </c>
      <c r="HO845" s="16" t="s">
        <v>843</v>
      </c>
      <c r="HP845" s="16" t="s">
        <v>843</v>
      </c>
      <c r="HQ845" s="16" t="s">
        <v>843</v>
      </c>
      <c r="HR845" s="16" t="s">
        <v>843</v>
      </c>
      <c r="HS845" s="16" t="s">
        <v>843</v>
      </c>
      <c r="IZ845" s="16" t="s">
        <v>867</v>
      </c>
      <c r="JA845" s="16" t="s">
        <v>4822</v>
      </c>
      <c r="JB845" s="16" t="s">
        <v>865</v>
      </c>
      <c r="JC845" s="16" t="s">
        <v>865</v>
      </c>
      <c r="JD845" s="16" t="s">
        <v>865</v>
      </c>
      <c r="JE845" s="16" t="s">
        <v>865</v>
      </c>
      <c r="JF845" s="16" t="s">
        <v>865</v>
      </c>
      <c r="JG845" s="16" t="s">
        <v>843</v>
      </c>
      <c r="JH845" s="16" t="s">
        <v>7577</v>
      </c>
      <c r="JJ845" s="16" t="s">
        <v>867</v>
      </c>
      <c r="KF845" s="16" t="s">
        <v>4932</v>
      </c>
      <c r="KI845" s="16" t="s">
        <v>4843</v>
      </c>
      <c r="KO845" s="16" t="s">
        <v>10775</v>
      </c>
      <c r="KP845" s="16" t="s">
        <v>10774</v>
      </c>
      <c r="KQ845" s="16" t="s">
        <v>8694</v>
      </c>
      <c r="KR845" s="16" t="s">
        <v>12567</v>
      </c>
      <c r="KS845" s="16" t="s">
        <v>10776</v>
      </c>
      <c r="KT845" s="16" t="s">
        <v>9148</v>
      </c>
      <c r="KU845" s="16" t="s">
        <v>844</v>
      </c>
      <c r="KV845" s="16" t="s">
        <v>9148</v>
      </c>
      <c r="KW845" s="16" t="s">
        <v>851</v>
      </c>
      <c r="KY845" s="16" t="s">
        <v>486</v>
      </c>
      <c r="LC845" s="16" t="s">
        <v>10879</v>
      </c>
      <c r="LF845" s="16" t="s">
        <v>11654</v>
      </c>
      <c r="LI845" s="16" t="s">
        <v>11655</v>
      </c>
      <c r="LJ845" s="16" t="s">
        <v>843</v>
      </c>
      <c r="LM845" s="16" t="s">
        <v>8741</v>
      </c>
      <c r="LO845" s="16" t="s">
        <v>844</v>
      </c>
      <c r="LP845" s="16" t="s">
        <v>844</v>
      </c>
      <c r="LQ845" s="16" t="s">
        <v>1056</v>
      </c>
      <c r="LR845" s="16" t="s">
        <v>844</v>
      </c>
      <c r="LS845" s="16" t="s">
        <v>1056</v>
      </c>
      <c r="LT845" s="16" t="s">
        <v>843</v>
      </c>
      <c r="LU845" s="16" t="s">
        <v>844</v>
      </c>
      <c r="LV845" s="16" t="s">
        <v>844</v>
      </c>
      <c r="LW845" s="16" t="s">
        <v>8732</v>
      </c>
      <c r="LX845" s="16" t="s">
        <v>843</v>
      </c>
      <c r="LY845" s="16" t="s">
        <v>843</v>
      </c>
      <c r="LZ845" s="16" t="s">
        <v>843</v>
      </c>
      <c r="MA845" s="16" t="s">
        <v>843</v>
      </c>
      <c r="MB845" s="16" t="s">
        <v>843</v>
      </c>
      <c r="MC845" s="16" t="s">
        <v>844</v>
      </c>
      <c r="ME845" s="16" t="s">
        <v>11656</v>
      </c>
      <c r="MF845" s="16" t="s">
        <v>8847</v>
      </c>
      <c r="MO845" s="16" t="s">
        <v>1813</v>
      </c>
      <c r="MP845" s="16" t="s">
        <v>13846</v>
      </c>
      <c r="MR845" s="16" t="s">
        <v>470</v>
      </c>
      <c r="MS845" s="16" t="s">
        <v>12497</v>
      </c>
      <c r="MT845" s="16" t="s">
        <v>9009</v>
      </c>
      <c r="MU845" s="16" t="s">
        <v>817</v>
      </c>
      <c r="NC845" s="16" t="s">
        <v>487</v>
      </c>
      <c r="ND845" s="16" t="s">
        <v>486</v>
      </c>
      <c r="NE845" s="16" t="s">
        <v>487</v>
      </c>
      <c r="NF845" s="16" t="s">
        <v>487</v>
      </c>
      <c r="NG845" s="16" t="s">
        <v>1378</v>
      </c>
      <c r="NI845" s="16" t="s">
        <v>11658</v>
      </c>
      <c r="NM845" s="16" t="s">
        <v>11749</v>
      </c>
      <c r="NN845" s="16" t="s">
        <v>867</v>
      </c>
      <c r="NO845" s="16" t="s">
        <v>11750</v>
      </c>
      <c r="NS845" s="16" t="s">
        <v>462</v>
      </c>
      <c r="NT845" s="16" t="s">
        <v>482</v>
      </c>
      <c r="NU845" s="16">
        <v>0.79400000000000004</v>
      </c>
      <c r="NV845" s="16" t="s">
        <v>451</v>
      </c>
      <c r="NW845" s="16" t="s">
        <v>1175</v>
      </c>
      <c r="NX845" s="16" t="s">
        <v>1142</v>
      </c>
      <c r="OC845" s="16" t="s">
        <v>451</v>
      </c>
      <c r="OD845" s="16" t="s">
        <v>487</v>
      </c>
    </row>
    <row r="846" spans="1:394" x14ac:dyDescent="0.25">
      <c r="A846" s="16" t="s">
        <v>12568</v>
      </c>
      <c r="B846" s="16" t="s">
        <v>1056</v>
      </c>
      <c r="C846" s="16" t="s">
        <v>972</v>
      </c>
      <c r="D846" s="16" t="s">
        <v>844</v>
      </c>
      <c r="E846" s="16" t="s">
        <v>843</v>
      </c>
      <c r="F846" s="16" t="s">
        <v>843</v>
      </c>
      <c r="G846" s="16" t="s">
        <v>843</v>
      </c>
      <c r="H846" s="16" t="s">
        <v>843</v>
      </c>
      <c r="I846" s="16" t="s">
        <v>843</v>
      </c>
      <c r="J846" s="16" t="s">
        <v>843</v>
      </c>
      <c r="K846" s="16" t="s">
        <v>843</v>
      </c>
      <c r="L846" s="16" t="s">
        <v>843</v>
      </c>
      <c r="M846" s="16" t="s">
        <v>843</v>
      </c>
      <c r="N846" s="16" t="s">
        <v>843</v>
      </c>
      <c r="O846" s="16" t="s">
        <v>843</v>
      </c>
      <c r="Q846" s="16" t="s">
        <v>844</v>
      </c>
      <c r="R846" s="16">
        <v>75</v>
      </c>
      <c r="T846" s="16" t="s">
        <v>470</v>
      </c>
      <c r="U846" s="16" t="s">
        <v>844</v>
      </c>
      <c r="V846" s="16" t="s">
        <v>843</v>
      </c>
      <c r="W846" s="16" t="s">
        <v>844</v>
      </c>
      <c r="X846" s="16" t="s">
        <v>843</v>
      </c>
      <c r="Y846" s="16" t="s">
        <v>843</v>
      </c>
      <c r="Z846" s="16" t="s">
        <v>843</v>
      </c>
      <c r="AA846" s="16" t="s">
        <v>843</v>
      </c>
      <c r="AB846" s="16" t="s">
        <v>843</v>
      </c>
      <c r="AC846" s="16" t="s">
        <v>843</v>
      </c>
      <c r="AD846" s="16" t="s">
        <v>867</v>
      </c>
      <c r="AF846" s="16" t="s">
        <v>11659</v>
      </c>
      <c r="AG846" s="16" t="s">
        <v>11652</v>
      </c>
      <c r="AH846" s="16" t="s">
        <v>844</v>
      </c>
      <c r="AI846" s="16" t="s">
        <v>843</v>
      </c>
      <c r="AJ846" s="16" t="s">
        <v>844</v>
      </c>
      <c r="AK846" s="16" t="s">
        <v>843</v>
      </c>
      <c r="AL846" s="16" t="s">
        <v>844</v>
      </c>
      <c r="AM846" s="16" t="s">
        <v>844</v>
      </c>
      <c r="AN846" s="16" t="s">
        <v>843</v>
      </c>
      <c r="AO846" s="16" t="s">
        <v>843</v>
      </c>
      <c r="AP846" s="16" t="s">
        <v>843</v>
      </c>
      <c r="AQ846" s="16" t="s">
        <v>844</v>
      </c>
      <c r="AR846" s="16" t="s">
        <v>11809</v>
      </c>
      <c r="AS846" s="16" t="s">
        <v>844</v>
      </c>
      <c r="AT846" s="16" t="s">
        <v>844</v>
      </c>
      <c r="AU846" s="16" t="s">
        <v>843</v>
      </c>
      <c r="AV846" s="16" t="s">
        <v>843</v>
      </c>
      <c r="AW846" s="16" t="s">
        <v>843</v>
      </c>
      <c r="AX846" s="16" t="s">
        <v>843</v>
      </c>
      <c r="AY846" s="16" t="s">
        <v>843</v>
      </c>
      <c r="AZ846" s="16" t="s">
        <v>4440</v>
      </c>
      <c r="BA846" s="16" t="s">
        <v>4440</v>
      </c>
      <c r="BF846" s="16" t="s">
        <v>844</v>
      </c>
      <c r="BI846" s="16" t="s">
        <v>7785</v>
      </c>
      <c r="BJ846" s="16" t="s">
        <v>843</v>
      </c>
      <c r="BK846" s="16" t="s">
        <v>843</v>
      </c>
      <c r="BL846" s="16" t="s">
        <v>843</v>
      </c>
      <c r="BM846" s="16" t="s">
        <v>843</v>
      </c>
      <c r="BN846" s="16" t="s">
        <v>843</v>
      </c>
      <c r="BO846" s="16" t="s">
        <v>844</v>
      </c>
      <c r="BP846" s="16" t="s">
        <v>843</v>
      </c>
      <c r="BQ846" s="16" t="s">
        <v>843</v>
      </c>
      <c r="DX846" s="16" t="s">
        <v>867</v>
      </c>
      <c r="DY846" s="16" t="s">
        <v>867</v>
      </c>
      <c r="ES846" s="16" t="s">
        <v>867</v>
      </c>
      <c r="EU846" s="16" t="s">
        <v>7813</v>
      </c>
      <c r="EV846" s="16" t="s">
        <v>865</v>
      </c>
      <c r="FF846" s="16" t="s">
        <v>7839</v>
      </c>
      <c r="HC846" s="16" t="s">
        <v>865</v>
      </c>
      <c r="JA846" s="16" t="s">
        <v>4816</v>
      </c>
      <c r="JB846" s="16" t="s">
        <v>865</v>
      </c>
      <c r="JC846" s="16" t="s">
        <v>865</v>
      </c>
      <c r="JD846" s="16" t="s">
        <v>865</v>
      </c>
      <c r="JE846" s="16" t="s">
        <v>865</v>
      </c>
      <c r="JF846" s="16" t="s">
        <v>865</v>
      </c>
      <c r="JG846" s="16" t="s">
        <v>843</v>
      </c>
      <c r="JH846" s="16" t="s">
        <v>4846</v>
      </c>
      <c r="KF846" s="16" t="s">
        <v>4926</v>
      </c>
      <c r="KI846" s="16" t="s">
        <v>4846</v>
      </c>
      <c r="KO846" s="16" t="s">
        <v>10775</v>
      </c>
      <c r="KP846" s="16" t="s">
        <v>10774</v>
      </c>
      <c r="KQ846" s="16" t="s">
        <v>8694</v>
      </c>
      <c r="KR846" s="16" t="s">
        <v>12569</v>
      </c>
      <c r="KS846" s="16" t="s">
        <v>10776</v>
      </c>
      <c r="KT846" s="16" t="s">
        <v>9148</v>
      </c>
      <c r="KU846" s="16" t="s">
        <v>844</v>
      </c>
      <c r="KV846" s="16" t="s">
        <v>9148</v>
      </c>
      <c r="KW846" s="16" t="s">
        <v>850</v>
      </c>
      <c r="KX846" s="16" t="s">
        <v>487</v>
      </c>
      <c r="KY846" s="16" t="s">
        <v>487</v>
      </c>
      <c r="KZ846" s="16" t="s">
        <v>487</v>
      </c>
      <c r="LC846" s="16" t="s">
        <v>10879</v>
      </c>
      <c r="LF846" s="16" t="s">
        <v>11654</v>
      </c>
      <c r="LI846" s="16" t="s">
        <v>11655</v>
      </c>
      <c r="LJ846" s="16" t="s">
        <v>843</v>
      </c>
      <c r="LL846" s="16" t="s">
        <v>8711</v>
      </c>
      <c r="LM846" s="16" t="s">
        <v>8741</v>
      </c>
      <c r="LO846" s="16" t="s">
        <v>844</v>
      </c>
      <c r="LP846" s="16" t="s">
        <v>844</v>
      </c>
      <c r="LQ846" s="16" t="s">
        <v>1056</v>
      </c>
      <c r="LR846" s="16" t="s">
        <v>844</v>
      </c>
      <c r="LS846" s="16" t="s">
        <v>1056</v>
      </c>
      <c r="LT846" s="16" t="s">
        <v>843</v>
      </c>
      <c r="LU846" s="16" t="s">
        <v>844</v>
      </c>
      <c r="LV846" s="16" t="s">
        <v>844</v>
      </c>
      <c r="LW846" s="16" t="s">
        <v>8732</v>
      </c>
      <c r="LX846" s="16" t="s">
        <v>843</v>
      </c>
      <c r="LY846" s="16" t="s">
        <v>843</v>
      </c>
      <c r="LZ846" s="16" t="s">
        <v>843</v>
      </c>
      <c r="MA846" s="16" t="s">
        <v>843</v>
      </c>
      <c r="MB846" s="16" t="s">
        <v>843</v>
      </c>
      <c r="MC846" s="16" t="s">
        <v>844</v>
      </c>
      <c r="ME846" s="16" t="s">
        <v>11656</v>
      </c>
      <c r="MF846" s="16" t="s">
        <v>8847</v>
      </c>
      <c r="MO846" s="16" t="s">
        <v>1817</v>
      </c>
      <c r="MP846" s="16" t="s">
        <v>1824</v>
      </c>
      <c r="MR846" s="16" t="s">
        <v>470</v>
      </c>
      <c r="MS846" s="16" t="s">
        <v>12497</v>
      </c>
      <c r="MT846" s="16" t="s">
        <v>9009</v>
      </c>
      <c r="NC846" s="16" t="s">
        <v>487</v>
      </c>
      <c r="NE846" s="16" t="s">
        <v>486</v>
      </c>
      <c r="NG846" s="16" t="s">
        <v>1380</v>
      </c>
      <c r="NI846" s="16" t="s">
        <v>11658</v>
      </c>
      <c r="NR846" s="16" t="s">
        <v>878</v>
      </c>
      <c r="NS846" s="16" t="s">
        <v>462</v>
      </c>
      <c r="NT846" s="16" t="s">
        <v>482</v>
      </c>
      <c r="NU846" s="16">
        <v>0.79400000000000004</v>
      </c>
      <c r="NV846" s="16" t="s">
        <v>457</v>
      </c>
      <c r="NW846" s="16" t="s">
        <v>1177</v>
      </c>
      <c r="NX846" s="16" t="s">
        <v>1142</v>
      </c>
      <c r="OB846" s="16" t="s">
        <v>833</v>
      </c>
      <c r="OC846" s="16" t="s">
        <v>878</v>
      </c>
    </row>
    <row r="847" spans="1:394" x14ac:dyDescent="0.25">
      <c r="A847" s="16" t="s">
        <v>12570</v>
      </c>
      <c r="B847" s="16" t="s">
        <v>8732</v>
      </c>
      <c r="C847" s="16" t="s">
        <v>972</v>
      </c>
      <c r="D847" s="16" t="s">
        <v>844</v>
      </c>
      <c r="E847" s="16" t="s">
        <v>843</v>
      </c>
      <c r="F847" s="16" t="s">
        <v>843</v>
      </c>
      <c r="G847" s="16" t="s">
        <v>843</v>
      </c>
      <c r="H847" s="16" t="s">
        <v>843</v>
      </c>
      <c r="I847" s="16" t="s">
        <v>843</v>
      </c>
      <c r="J847" s="16" t="s">
        <v>843</v>
      </c>
      <c r="K847" s="16" t="s">
        <v>843</v>
      </c>
      <c r="L847" s="16" t="s">
        <v>843</v>
      </c>
      <c r="M847" s="16" t="s">
        <v>843</v>
      </c>
      <c r="N847" s="16" t="s">
        <v>843</v>
      </c>
      <c r="O847" s="16" t="s">
        <v>843</v>
      </c>
      <c r="Q847" s="16" t="s">
        <v>844</v>
      </c>
      <c r="R847" s="16">
        <v>7</v>
      </c>
      <c r="T847" s="16" t="s">
        <v>474</v>
      </c>
      <c r="U847" s="16" t="s">
        <v>843</v>
      </c>
      <c r="V847" s="16" t="s">
        <v>844</v>
      </c>
      <c r="W847" s="16" t="s">
        <v>843</v>
      </c>
      <c r="X847" s="16" t="s">
        <v>843</v>
      </c>
      <c r="Y847" s="16" t="s">
        <v>843</v>
      </c>
      <c r="Z847" s="16" t="s">
        <v>844</v>
      </c>
      <c r="AA847" s="16" t="s">
        <v>843</v>
      </c>
      <c r="AB847" s="16" t="s">
        <v>843</v>
      </c>
      <c r="AC847" s="16" t="s">
        <v>844</v>
      </c>
      <c r="AF847" s="16" t="s">
        <v>11659</v>
      </c>
      <c r="AG847" s="16" t="s">
        <v>11708</v>
      </c>
      <c r="AH847" s="16" t="s">
        <v>843</v>
      </c>
      <c r="AI847" s="16" t="s">
        <v>843</v>
      </c>
      <c r="AJ847" s="16" t="s">
        <v>843</v>
      </c>
      <c r="AK847" s="16" t="s">
        <v>843</v>
      </c>
      <c r="AL847" s="16" t="s">
        <v>844</v>
      </c>
      <c r="AM847" s="16" t="s">
        <v>844</v>
      </c>
      <c r="AN847" s="16" t="s">
        <v>843</v>
      </c>
      <c r="AO847" s="16" t="s">
        <v>843</v>
      </c>
      <c r="AP847" s="16" t="s">
        <v>843</v>
      </c>
      <c r="AQ847" s="16" t="s">
        <v>844</v>
      </c>
      <c r="AR847" s="16" t="s">
        <v>4433</v>
      </c>
      <c r="AS847" s="16" t="s">
        <v>843</v>
      </c>
      <c r="AT847" s="16" t="s">
        <v>843</v>
      </c>
      <c r="AU847" s="16" t="s">
        <v>843</v>
      </c>
      <c r="AV847" s="16" t="s">
        <v>843</v>
      </c>
      <c r="AW847" s="16" t="s">
        <v>843</v>
      </c>
      <c r="AX847" s="16" t="s">
        <v>843</v>
      </c>
      <c r="AY847" s="16" t="s">
        <v>844</v>
      </c>
      <c r="BF847" s="16" t="s">
        <v>844</v>
      </c>
      <c r="BI847" s="16" t="s">
        <v>7785</v>
      </c>
      <c r="BJ847" s="16" t="s">
        <v>843</v>
      </c>
      <c r="BK847" s="16" t="s">
        <v>843</v>
      </c>
      <c r="BL847" s="16" t="s">
        <v>843</v>
      </c>
      <c r="BM847" s="16" t="s">
        <v>843</v>
      </c>
      <c r="BN847" s="16" t="s">
        <v>843</v>
      </c>
      <c r="BO847" s="16" t="s">
        <v>844</v>
      </c>
      <c r="BP847" s="16" t="s">
        <v>843</v>
      </c>
      <c r="BQ847" s="16" t="s">
        <v>843</v>
      </c>
      <c r="CC847" s="16" t="s">
        <v>867</v>
      </c>
      <c r="CD847" s="16" t="s">
        <v>6837</v>
      </c>
      <c r="CE847" s="16" t="s">
        <v>7537</v>
      </c>
      <c r="DN847" s="16" t="s">
        <v>4411</v>
      </c>
      <c r="DQ847" s="16" t="s">
        <v>7093</v>
      </c>
      <c r="DR847" s="16" t="s">
        <v>865</v>
      </c>
      <c r="DX847" s="16" t="s">
        <v>867</v>
      </c>
      <c r="DY847" s="16" t="s">
        <v>865</v>
      </c>
      <c r="DZ847" s="16" t="s">
        <v>4494</v>
      </c>
      <c r="EA847" s="16" t="s">
        <v>843</v>
      </c>
      <c r="EB847" s="16" t="s">
        <v>843</v>
      </c>
      <c r="EC847" s="16" t="s">
        <v>844</v>
      </c>
      <c r="ED847" s="16" t="s">
        <v>843</v>
      </c>
      <c r="EE847" s="16" t="s">
        <v>843</v>
      </c>
      <c r="EF847" s="16" t="s">
        <v>843</v>
      </c>
      <c r="EG847" s="16" t="s">
        <v>843</v>
      </c>
      <c r="EH847" s="16" t="s">
        <v>843</v>
      </c>
      <c r="EI847" s="16" t="s">
        <v>843</v>
      </c>
      <c r="EJ847" s="16" t="s">
        <v>843</v>
      </c>
      <c r="EK847" s="16" t="s">
        <v>843</v>
      </c>
      <c r="EL847" s="16" t="s">
        <v>843</v>
      </c>
      <c r="EM847" s="16" t="s">
        <v>843</v>
      </c>
      <c r="EN847" s="16" t="s">
        <v>843</v>
      </c>
      <c r="EO847" s="16" t="s">
        <v>843</v>
      </c>
      <c r="EP847" s="16" t="s">
        <v>843</v>
      </c>
      <c r="EQ847" s="16" t="s">
        <v>843</v>
      </c>
      <c r="ES847" s="16" t="s">
        <v>867</v>
      </c>
      <c r="EU847" s="16" t="s">
        <v>7813</v>
      </c>
      <c r="EV847" s="16" t="s">
        <v>865</v>
      </c>
      <c r="HC847" s="16" t="s">
        <v>865</v>
      </c>
      <c r="KO847" s="16" t="s">
        <v>10775</v>
      </c>
      <c r="KP847" s="16" t="s">
        <v>10774</v>
      </c>
      <c r="KQ847" s="16" t="s">
        <v>8694</v>
      </c>
      <c r="KR847" s="16" t="s">
        <v>12571</v>
      </c>
      <c r="KS847" s="16" t="s">
        <v>10776</v>
      </c>
      <c r="KT847" s="16" t="s">
        <v>9148</v>
      </c>
      <c r="KU847" s="16" t="s">
        <v>844</v>
      </c>
      <c r="KV847" s="16" t="s">
        <v>9148</v>
      </c>
      <c r="KW847" s="16" t="s">
        <v>851</v>
      </c>
      <c r="KX847" s="16" t="s">
        <v>486</v>
      </c>
      <c r="KY847" s="16" t="s">
        <v>487</v>
      </c>
      <c r="KZ847" s="16" t="s">
        <v>486</v>
      </c>
      <c r="LA847" s="16" t="s">
        <v>11675</v>
      </c>
      <c r="LB847" s="16" t="s">
        <v>11653</v>
      </c>
      <c r="LC847" s="16" t="s">
        <v>10879</v>
      </c>
      <c r="LF847" s="16" t="s">
        <v>11654</v>
      </c>
      <c r="LI847" s="16" t="s">
        <v>11655</v>
      </c>
      <c r="LM847" s="16" t="s">
        <v>8741</v>
      </c>
      <c r="LO847" s="16" t="s">
        <v>844</v>
      </c>
      <c r="LP847" s="16" t="s">
        <v>844</v>
      </c>
      <c r="LQ847" s="16" t="s">
        <v>1056</v>
      </c>
      <c r="LR847" s="16" t="s">
        <v>844</v>
      </c>
      <c r="LS847" s="16" t="s">
        <v>1056</v>
      </c>
      <c r="LT847" s="16" t="s">
        <v>843</v>
      </c>
      <c r="LU847" s="16" t="s">
        <v>844</v>
      </c>
      <c r="LV847" s="16" t="s">
        <v>844</v>
      </c>
      <c r="LW847" s="16" t="s">
        <v>8732</v>
      </c>
      <c r="LX847" s="16" t="s">
        <v>843</v>
      </c>
      <c r="LY847" s="16" t="s">
        <v>843</v>
      </c>
      <c r="LZ847" s="16" t="s">
        <v>843</v>
      </c>
      <c r="MA847" s="16" t="s">
        <v>843</v>
      </c>
      <c r="MB847" s="16" t="s">
        <v>843</v>
      </c>
      <c r="MC847" s="16" t="s">
        <v>844</v>
      </c>
      <c r="MD847" s="16" t="s">
        <v>11676</v>
      </c>
      <c r="ME847" s="16" t="s">
        <v>11677</v>
      </c>
      <c r="MF847" s="16" t="s">
        <v>8847</v>
      </c>
      <c r="MR847" s="16" t="s">
        <v>474</v>
      </c>
      <c r="MS847" s="16" t="s">
        <v>12497</v>
      </c>
      <c r="MT847" s="16" t="s">
        <v>9009</v>
      </c>
      <c r="MV847" s="16" t="s">
        <v>487</v>
      </c>
      <c r="MW847" s="16" t="s">
        <v>1265</v>
      </c>
      <c r="MX847" s="16" t="s">
        <v>1262</v>
      </c>
      <c r="MY847" s="16" t="s">
        <v>486</v>
      </c>
      <c r="MZ847" s="16" t="s">
        <v>487</v>
      </c>
      <c r="NA847" s="16" t="s">
        <v>486</v>
      </c>
      <c r="NC847" s="16" t="s">
        <v>487</v>
      </c>
      <c r="NE847" s="16" t="s">
        <v>486</v>
      </c>
      <c r="NI847" s="16" t="s">
        <v>11658</v>
      </c>
      <c r="NL847" s="16" t="s">
        <v>844</v>
      </c>
      <c r="NS847" s="16" t="s">
        <v>462</v>
      </c>
      <c r="NT847" s="16" t="s">
        <v>482</v>
      </c>
      <c r="NU847" s="16">
        <v>0.79400000000000004</v>
      </c>
      <c r="NV847" s="16" t="s">
        <v>860</v>
      </c>
      <c r="NW847" s="16" t="s">
        <v>1182</v>
      </c>
      <c r="NX847" s="16" t="s">
        <v>1142</v>
      </c>
      <c r="NY847" s="16" t="s">
        <v>1122</v>
      </c>
      <c r="NZ847" s="16" t="s">
        <v>938</v>
      </c>
    </row>
    <row r="848" spans="1:394" x14ac:dyDescent="0.25">
      <c r="A848" s="16" t="s">
        <v>12572</v>
      </c>
      <c r="B848" s="16" t="s">
        <v>844</v>
      </c>
      <c r="C848" s="16" t="s">
        <v>972</v>
      </c>
      <c r="D848" s="16" t="s">
        <v>844</v>
      </c>
      <c r="E848" s="16" t="s">
        <v>843</v>
      </c>
      <c r="F848" s="16" t="s">
        <v>843</v>
      </c>
      <c r="G848" s="16" t="s">
        <v>843</v>
      </c>
      <c r="H848" s="16" t="s">
        <v>843</v>
      </c>
      <c r="I848" s="16" t="s">
        <v>843</v>
      </c>
      <c r="J848" s="16" t="s">
        <v>843</v>
      </c>
      <c r="K848" s="16" t="s">
        <v>843</v>
      </c>
      <c r="L848" s="16" t="s">
        <v>843</v>
      </c>
      <c r="M848" s="16" t="s">
        <v>843</v>
      </c>
      <c r="N848" s="16" t="s">
        <v>843</v>
      </c>
      <c r="O848" s="16" t="s">
        <v>843</v>
      </c>
      <c r="Q848" s="16" t="s">
        <v>844</v>
      </c>
      <c r="R848" s="16">
        <v>59</v>
      </c>
      <c r="T848" s="16" t="s">
        <v>470</v>
      </c>
      <c r="U848" s="16" t="s">
        <v>844</v>
      </c>
      <c r="V848" s="16" t="s">
        <v>843</v>
      </c>
      <c r="W848" s="16" t="s">
        <v>844</v>
      </c>
      <c r="X848" s="16" t="s">
        <v>843</v>
      </c>
      <c r="Y848" s="16" t="s">
        <v>843</v>
      </c>
      <c r="Z848" s="16" t="s">
        <v>843</v>
      </c>
      <c r="AA848" s="16" t="s">
        <v>843</v>
      </c>
      <c r="AB848" s="16" t="s">
        <v>843</v>
      </c>
      <c r="AC848" s="16" t="s">
        <v>843</v>
      </c>
      <c r="AD848" s="16" t="s">
        <v>867</v>
      </c>
      <c r="AF848" s="16" t="s">
        <v>11673</v>
      </c>
      <c r="AG848" s="16" t="s">
        <v>11780</v>
      </c>
      <c r="AH848" s="16" t="s">
        <v>844</v>
      </c>
      <c r="AI848" s="16" t="s">
        <v>843</v>
      </c>
      <c r="AJ848" s="16" t="s">
        <v>844</v>
      </c>
      <c r="AK848" s="16" t="s">
        <v>843</v>
      </c>
      <c r="AL848" s="16" t="s">
        <v>844</v>
      </c>
      <c r="AM848" s="16" t="s">
        <v>844</v>
      </c>
      <c r="AN848" s="16" t="s">
        <v>843</v>
      </c>
      <c r="AO848" s="16" t="s">
        <v>843</v>
      </c>
      <c r="AP848" s="16" t="s">
        <v>843</v>
      </c>
      <c r="AQ848" s="16" t="s">
        <v>844</v>
      </c>
      <c r="AR848" s="16" t="s">
        <v>4415</v>
      </c>
      <c r="AS848" s="16" t="s">
        <v>844</v>
      </c>
      <c r="AT848" s="16" t="s">
        <v>843</v>
      </c>
      <c r="AU848" s="16" t="s">
        <v>843</v>
      </c>
      <c r="AV848" s="16" t="s">
        <v>843</v>
      </c>
      <c r="AW848" s="16" t="s">
        <v>843</v>
      </c>
      <c r="AX848" s="16" t="s">
        <v>843</v>
      </c>
      <c r="AY848" s="16" t="s">
        <v>843</v>
      </c>
      <c r="AZ848" s="16" t="s">
        <v>4437</v>
      </c>
      <c r="BF848" s="16" t="s">
        <v>844</v>
      </c>
      <c r="BH848" s="16" t="s">
        <v>7386</v>
      </c>
      <c r="BI848" s="16" t="s">
        <v>7785</v>
      </c>
      <c r="BJ848" s="16" t="s">
        <v>843</v>
      </c>
      <c r="BK848" s="16" t="s">
        <v>843</v>
      </c>
      <c r="BL848" s="16" t="s">
        <v>843</v>
      </c>
      <c r="BM848" s="16" t="s">
        <v>843</v>
      </c>
      <c r="BN848" s="16" t="s">
        <v>843</v>
      </c>
      <c r="BO848" s="16" t="s">
        <v>844</v>
      </c>
      <c r="BP848" s="16" t="s">
        <v>843</v>
      </c>
      <c r="BQ848" s="16" t="s">
        <v>843</v>
      </c>
      <c r="DX848" s="16" t="s">
        <v>867</v>
      </c>
      <c r="DY848" s="16" t="s">
        <v>867</v>
      </c>
      <c r="ES848" s="16" t="s">
        <v>867</v>
      </c>
      <c r="EU848" s="16" t="s">
        <v>7816</v>
      </c>
      <c r="EV848" s="16" t="s">
        <v>867</v>
      </c>
      <c r="EW848" s="16" t="s">
        <v>7826</v>
      </c>
      <c r="EX848" s="16" t="s">
        <v>843</v>
      </c>
      <c r="EY848" s="16" t="s">
        <v>844</v>
      </c>
      <c r="EZ848" s="16" t="s">
        <v>843</v>
      </c>
      <c r="FA848" s="16" t="s">
        <v>843</v>
      </c>
      <c r="FB848" s="16" t="s">
        <v>843</v>
      </c>
      <c r="FC848" s="16" t="s">
        <v>843</v>
      </c>
      <c r="FD848" s="16" t="s">
        <v>843</v>
      </c>
      <c r="HC848" s="16" t="s">
        <v>865</v>
      </c>
      <c r="JA848" s="16" t="s">
        <v>4813</v>
      </c>
      <c r="JB848" s="16" t="s">
        <v>865</v>
      </c>
      <c r="JC848" s="16" t="s">
        <v>865</v>
      </c>
      <c r="JD848" s="16" t="s">
        <v>865</v>
      </c>
      <c r="JE848" s="16" t="s">
        <v>865</v>
      </c>
      <c r="JF848" s="16" t="s">
        <v>865</v>
      </c>
      <c r="JG848" s="16" t="s">
        <v>843</v>
      </c>
      <c r="JH848" s="16" t="s">
        <v>4846</v>
      </c>
      <c r="KF848" s="16" t="s">
        <v>4926</v>
      </c>
      <c r="KI848" s="16" t="s">
        <v>4982</v>
      </c>
      <c r="KK848" s="16" t="s">
        <v>4883</v>
      </c>
      <c r="KM848" s="16" t="s">
        <v>7616</v>
      </c>
      <c r="KO848" s="16" t="s">
        <v>10781</v>
      </c>
      <c r="KP848" s="16" t="s">
        <v>10780</v>
      </c>
      <c r="KQ848" s="16" t="s">
        <v>8694</v>
      </c>
      <c r="KR848" s="16" t="s">
        <v>12573</v>
      </c>
      <c r="KS848" s="16" t="s">
        <v>10782</v>
      </c>
      <c r="KT848" s="16" t="s">
        <v>9148</v>
      </c>
      <c r="KU848" s="16" t="s">
        <v>844</v>
      </c>
      <c r="KV848" s="16" t="s">
        <v>9148</v>
      </c>
      <c r="KW848" s="16" t="s">
        <v>851</v>
      </c>
      <c r="KX848" s="16" t="s">
        <v>487</v>
      </c>
      <c r="KY848" s="16" t="s">
        <v>487</v>
      </c>
      <c r="KZ848" s="16" t="s">
        <v>487</v>
      </c>
      <c r="LC848" s="16" t="s">
        <v>10879</v>
      </c>
      <c r="LF848" s="16" t="s">
        <v>11654</v>
      </c>
      <c r="LI848" s="16" t="s">
        <v>11655</v>
      </c>
      <c r="LJ848" s="16" t="s">
        <v>843</v>
      </c>
      <c r="LL848" s="16" t="s">
        <v>8711</v>
      </c>
      <c r="LM848" s="16" t="s">
        <v>8741</v>
      </c>
      <c r="LO848" s="16" t="s">
        <v>843</v>
      </c>
      <c r="LP848" s="16" t="s">
        <v>844</v>
      </c>
      <c r="LQ848" s="16" t="s">
        <v>844</v>
      </c>
      <c r="LR848" s="16" t="s">
        <v>843</v>
      </c>
      <c r="LS848" s="16" t="s">
        <v>844</v>
      </c>
      <c r="LT848" s="16" t="s">
        <v>843</v>
      </c>
      <c r="LU848" s="16" t="s">
        <v>843</v>
      </c>
      <c r="LV848" s="16" t="s">
        <v>843</v>
      </c>
      <c r="LW848" s="16" t="s">
        <v>844</v>
      </c>
      <c r="LX848" s="16" t="s">
        <v>843</v>
      </c>
      <c r="LY848" s="16" t="s">
        <v>843</v>
      </c>
      <c r="LZ848" s="16" t="s">
        <v>843</v>
      </c>
      <c r="MA848" s="16" t="s">
        <v>843</v>
      </c>
      <c r="MB848" s="16" t="s">
        <v>843</v>
      </c>
      <c r="MC848" s="16" t="s">
        <v>843</v>
      </c>
      <c r="ME848" s="16" t="s">
        <v>11656</v>
      </c>
      <c r="MF848" s="16" t="s">
        <v>8847</v>
      </c>
      <c r="MJ848" s="16" t="s">
        <v>1840</v>
      </c>
      <c r="MO848" s="16" t="s">
        <v>1817</v>
      </c>
      <c r="MP848" s="16" t="s">
        <v>1829</v>
      </c>
      <c r="MQ848" s="16" t="s">
        <v>1790</v>
      </c>
      <c r="MR848" s="16" t="s">
        <v>470</v>
      </c>
      <c r="MS848" s="16" t="s">
        <v>12497</v>
      </c>
      <c r="MT848" s="16" t="s">
        <v>9015</v>
      </c>
      <c r="MU848" s="16" t="s">
        <v>816</v>
      </c>
      <c r="NC848" s="16" t="s">
        <v>487</v>
      </c>
      <c r="NE848" s="16" t="s">
        <v>486</v>
      </c>
      <c r="NG848" s="16" t="s">
        <v>1376</v>
      </c>
      <c r="NI848" s="16" t="s">
        <v>11658</v>
      </c>
      <c r="NR848" s="16" t="s">
        <v>451</v>
      </c>
      <c r="NS848" s="16" t="s">
        <v>462</v>
      </c>
      <c r="NT848" s="16" t="s">
        <v>482</v>
      </c>
      <c r="NU848" s="16">
        <v>0.79400000000000004</v>
      </c>
      <c r="NV848" s="16" t="s">
        <v>451</v>
      </c>
      <c r="NW848" s="16" t="s">
        <v>1175</v>
      </c>
      <c r="NX848" s="16" t="s">
        <v>1142</v>
      </c>
      <c r="OB848" s="16" t="s">
        <v>833</v>
      </c>
      <c r="OC848" s="16" t="s">
        <v>451</v>
      </c>
    </row>
    <row r="849" spans="1:393" x14ac:dyDescent="0.25">
      <c r="A849" s="16" t="s">
        <v>12574</v>
      </c>
      <c r="B849" s="16" t="s">
        <v>844</v>
      </c>
      <c r="C849" s="16" t="s">
        <v>972</v>
      </c>
      <c r="D849" s="16" t="s">
        <v>844</v>
      </c>
      <c r="E849" s="16" t="s">
        <v>843</v>
      </c>
      <c r="F849" s="16" t="s">
        <v>843</v>
      </c>
      <c r="G849" s="16" t="s">
        <v>843</v>
      </c>
      <c r="H849" s="16" t="s">
        <v>843</v>
      </c>
      <c r="I849" s="16" t="s">
        <v>843</v>
      </c>
      <c r="J849" s="16" t="s">
        <v>843</v>
      </c>
      <c r="K849" s="16" t="s">
        <v>843</v>
      </c>
      <c r="L849" s="16" t="s">
        <v>843</v>
      </c>
      <c r="M849" s="16" t="s">
        <v>843</v>
      </c>
      <c r="N849" s="16" t="s">
        <v>843</v>
      </c>
      <c r="O849" s="16" t="s">
        <v>843</v>
      </c>
      <c r="Q849" s="16" t="s">
        <v>844</v>
      </c>
      <c r="R849" s="16">
        <v>46</v>
      </c>
      <c r="T849" s="16" t="s">
        <v>470</v>
      </c>
      <c r="U849" s="16" t="s">
        <v>844</v>
      </c>
      <c r="V849" s="16" t="s">
        <v>843</v>
      </c>
      <c r="W849" s="16" t="s">
        <v>844</v>
      </c>
      <c r="X849" s="16" t="s">
        <v>843</v>
      </c>
      <c r="Y849" s="16" t="s">
        <v>843</v>
      </c>
      <c r="Z849" s="16" t="s">
        <v>843</v>
      </c>
      <c r="AA849" s="16" t="s">
        <v>843</v>
      </c>
      <c r="AB849" s="16" t="s">
        <v>844</v>
      </c>
      <c r="AC849" s="16" t="s">
        <v>843</v>
      </c>
      <c r="AD849" s="16" t="s">
        <v>867</v>
      </c>
      <c r="AF849" s="16" t="s">
        <v>11673</v>
      </c>
      <c r="AG849" s="16" t="s">
        <v>11775</v>
      </c>
      <c r="AH849" s="16" t="s">
        <v>844</v>
      </c>
      <c r="AI849" s="16" t="s">
        <v>844</v>
      </c>
      <c r="AJ849" s="16" t="s">
        <v>843</v>
      </c>
      <c r="AK849" s="16" t="s">
        <v>843</v>
      </c>
      <c r="AL849" s="16" t="s">
        <v>844</v>
      </c>
      <c r="AM849" s="16" t="s">
        <v>844</v>
      </c>
      <c r="AN849" s="16" t="s">
        <v>843</v>
      </c>
      <c r="AO849" s="16" t="s">
        <v>843</v>
      </c>
      <c r="AP849" s="16" t="s">
        <v>843</v>
      </c>
      <c r="AQ849" s="16" t="s">
        <v>844</v>
      </c>
      <c r="AR849" s="16" t="s">
        <v>4433</v>
      </c>
      <c r="AS849" s="16" t="s">
        <v>843</v>
      </c>
      <c r="AT849" s="16" t="s">
        <v>843</v>
      </c>
      <c r="AU849" s="16" t="s">
        <v>843</v>
      </c>
      <c r="AV849" s="16" t="s">
        <v>843</v>
      </c>
      <c r="AW849" s="16" t="s">
        <v>843</v>
      </c>
      <c r="AX849" s="16" t="s">
        <v>843</v>
      </c>
      <c r="AY849" s="16" t="s">
        <v>844</v>
      </c>
      <c r="BF849" s="16" t="s">
        <v>844</v>
      </c>
      <c r="BH849" s="16" t="s">
        <v>7386</v>
      </c>
      <c r="BI849" s="16" t="s">
        <v>7785</v>
      </c>
      <c r="BJ849" s="16" t="s">
        <v>843</v>
      </c>
      <c r="BK849" s="16" t="s">
        <v>843</v>
      </c>
      <c r="BL849" s="16" t="s">
        <v>843</v>
      </c>
      <c r="BM849" s="16" t="s">
        <v>843</v>
      </c>
      <c r="BN849" s="16" t="s">
        <v>843</v>
      </c>
      <c r="BO849" s="16" t="s">
        <v>844</v>
      </c>
      <c r="BP849" s="16" t="s">
        <v>843</v>
      </c>
      <c r="BQ849" s="16" t="s">
        <v>843</v>
      </c>
      <c r="DX849" s="16" t="s">
        <v>867</v>
      </c>
      <c r="DY849" s="16" t="s">
        <v>867</v>
      </c>
      <c r="ES849" s="16" t="s">
        <v>867</v>
      </c>
      <c r="EU849" s="16" t="s">
        <v>7813</v>
      </c>
      <c r="EV849" s="16" t="s">
        <v>865</v>
      </c>
      <c r="FT849" s="16" t="s">
        <v>865</v>
      </c>
      <c r="HC849" s="16" t="s">
        <v>865</v>
      </c>
      <c r="JA849" s="16" t="s">
        <v>4825</v>
      </c>
      <c r="JB849" s="16" t="s">
        <v>865</v>
      </c>
      <c r="JC849" s="16" t="s">
        <v>865</v>
      </c>
      <c r="JD849" s="16" t="s">
        <v>865</v>
      </c>
      <c r="JE849" s="16" t="s">
        <v>865</v>
      </c>
      <c r="JF849" s="16" t="s">
        <v>867</v>
      </c>
      <c r="JG849" s="16" t="s">
        <v>843</v>
      </c>
      <c r="JJ849" s="16" t="s">
        <v>867</v>
      </c>
      <c r="KF849" s="16" t="s">
        <v>4411</v>
      </c>
      <c r="KI849" s="16" t="s">
        <v>4985</v>
      </c>
      <c r="KK849" s="16" t="s">
        <v>4904</v>
      </c>
      <c r="KM849" s="16" t="s">
        <v>7607</v>
      </c>
      <c r="KO849" s="16" t="s">
        <v>10786</v>
      </c>
      <c r="KP849" s="16" t="s">
        <v>10785</v>
      </c>
      <c r="KQ849" s="16" t="s">
        <v>8694</v>
      </c>
      <c r="KR849" s="16" t="s">
        <v>12575</v>
      </c>
      <c r="KS849" s="16" t="s">
        <v>10787</v>
      </c>
      <c r="KT849" s="16" t="s">
        <v>8696</v>
      </c>
      <c r="KU849" s="16" t="s">
        <v>844</v>
      </c>
      <c r="KV849" s="16" t="s">
        <v>8696</v>
      </c>
      <c r="KW849" s="16" t="s">
        <v>851</v>
      </c>
      <c r="KX849" s="16" t="s">
        <v>487</v>
      </c>
      <c r="KY849" s="16" t="s">
        <v>487</v>
      </c>
      <c r="KZ849" s="16" t="s">
        <v>487</v>
      </c>
      <c r="LC849" s="16" t="s">
        <v>10879</v>
      </c>
      <c r="LF849" s="16" t="s">
        <v>11654</v>
      </c>
      <c r="LI849" s="16" t="s">
        <v>11655</v>
      </c>
      <c r="LJ849" s="16" t="s">
        <v>843</v>
      </c>
      <c r="LK849" s="16" t="s">
        <v>836</v>
      </c>
      <c r="LL849" s="16" t="s">
        <v>8756</v>
      </c>
      <c r="LM849" s="16" t="s">
        <v>8741</v>
      </c>
      <c r="LO849" s="16" t="s">
        <v>844</v>
      </c>
      <c r="LP849" s="16" t="s">
        <v>844</v>
      </c>
      <c r="LQ849" s="16" t="s">
        <v>1056</v>
      </c>
      <c r="LR849" s="16" t="s">
        <v>843</v>
      </c>
      <c r="LS849" s="16" t="s">
        <v>844</v>
      </c>
      <c r="LT849" s="16" t="s">
        <v>843</v>
      </c>
      <c r="LU849" s="16" t="s">
        <v>843</v>
      </c>
      <c r="LV849" s="16" t="s">
        <v>843</v>
      </c>
      <c r="LW849" s="16" t="s">
        <v>1056</v>
      </c>
      <c r="LX849" s="16" t="s">
        <v>843</v>
      </c>
      <c r="LY849" s="16" t="s">
        <v>843</v>
      </c>
      <c r="LZ849" s="16" t="s">
        <v>843</v>
      </c>
      <c r="MA849" s="16" t="s">
        <v>844</v>
      </c>
      <c r="MB849" s="16" t="s">
        <v>843</v>
      </c>
      <c r="MC849" s="16" t="s">
        <v>843</v>
      </c>
      <c r="ME849" s="16" t="s">
        <v>11656</v>
      </c>
      <c r="MF849" s="16" t="s">
        <v>8847</v>
      </c>
      <c r="MJ849" s="16" t="s">
        <v>1837</v>
      </c>
      <c r="MP849" s="16" t="s">
        <v>1825</v>
      </c>
      <c r="MQ849" s="16" t="s">
        <v>1784</v>
      </c>
      <c r="MR849" s="16" t="s">
        <v>470</v>
      </c>
      <c r="MS849" s="16" t="s">
        <v>12497</v>
      </c>
      <c r="MT849" s="16" t="s">
        <v>9015</v>
      </c>
      <c r="MU849" s="16" t="s">
        <v>816</v>
      </c>
      <c r="NC849" s="16" t="s">
        <v>487</v>
      </c>
      <c r="ND849" s="16" t="s">
        <v>486</v>
      </c>
      <c r="NE849" s="16" t="s">
        <v>486</v>
      </c>
      <c r="NG849" s="16" t="s">
        <v>1372</v>
      </c>
      <c r="NI849" s="16" t="s">
        <v>11658</v>
      </c>
      <c r="NR849" s="16" t="s">
        <v>451</v>
      </c>
      <c r="NS849" s="16" t="s">
        <v>462</v>
      </c>
      <c r="NT849" s="16" t="s">
        <v>478</v>
      </c>
      <c r="NU849" s="16">
        <v>1.1910000000000001</v>
      </c>
      <c r="NV849" s="16" t="s">
        <v>451</v>
      </c>
      <c r="NW849" s="16" t="s">
        <v>1175</v>
      </c>
      <c r="NX849" s="16" t="s">
        <v>1142</v>
      </c>
      <c r="OB849" s="16" t="s">
        <v>836</v>
      </c>
      <c r="OC849" s="16" t="s">
        <v>451</v>
      </c>
    </row>
    <row r="850" spans="1:393" x14ac:dyDescent="0.25">
      <c r="A850" s="16" t="s">
        <v>12576</v>
      </c>
      <c r="B850" s="16" t="s">
        <v>1056</v>
      </c>
      <c r="C850" s="16" t="s">
        <v>972</v>
      </c>
      <c r="D850" s="16" t="s">
        <v>844</v>
      </c>
      <c r="E850" s="16" t="s">
        <v>843</v>
      </c>
      <c r="F850" s="16" t="s">
        <v>843</v>
      </c>
      <c r="G850" s="16" t="s">
        <v>843</v>
      </c>
      <c r="H850" s="16" t="s">
        <v>843</v>
      </c>
      <c r="I850" s="16" t="s">
        <v>843</v>
      </c>
      <c r="J850" s="16" t="s">
        <v>843</v>
      </c>
      <c r="K850" s="16" t="s">
        <v>843</v>
      </c>
      <c r="L850" s="16" t="s">
        <v>843</v>
      </c>
      <c r="M850" s="16" t="s">
        <v>843</v>
      </c>
      <c r="N850" s="16" t="s">
        <v>843</v>
      </c>
      <c r="O850" s="16" t="s">
        <v>843</v>
      </c>
      <c r="Q850" s="16" t="s">
        <v>844</v>
      </c>
      <c r="R850" s="16">
        <v>13</v>
      </c>
      <c r="T850" s="16" t="s">
        <v>470</v>
      </c>
      <c r="U850" s="16" t="s">
        <v>844</v>
      </c>
      <c r="V850" s="16" t="s">
        <v>843</v>
      </c>
      <c r="W850" s="16" t="s">
        <v>843</v>
      </c>
      <c r="X850" s="16" t="s">
        <v>843</v>
      </c>
      <c r="Y850" s="16" t="s">
        <v>844</v>
      </c>
      <c r="Z850" s="16" t="s">
        <v>843</v>
      </c>
      <c r="AA850" s="16" t="s">
        <v>843</v>
      </c>
      <c r="AB850" s="16" t="s">
        <v>844</v>
      </c>
      <c r="AC850" s="16" t="s">
        <v>844</v>
      </c>
      <c r="AF850" s="16" t="s">
        <v>11673</v>
      </c>
      <c r="AG850" s="16" t="s">
        <v>11869</v>
      </c>
      <c r="AH850" s="16" t="s">
        <v>844</v>
      </c>
      <c r="AI850" s="16" t="s">
        <v>843</v>
      </c>
      <c r="AJ850" s="16" t="s">
        <v>843</v>
      </c>
      <c r="AK850" s="16" t="s">
        <v>843</v>
      </c>
      <c r="AL850" s="16" t="s">
        <v>844</v>
      </c>
      <c r="AM850" s="16" t="s">
        <v>844</v>
      </c>
      <c r="AN850" s="16" t="s">
        <v>843</v>
      </c>
      <c r="AO850" s="16" t="s">
        <v>843</v>
      </c>
      <c r="AP850" s="16" t="s">
        <v>843</v>
      </c>
      <c r="AQ850" s="16" t="s">
        <v>844</v>
      </c>
      <c r="AR850" s="16" t="s">
        <v>4433</v>
      </c>
      <c r="AS850" s="16" t="s">
        <v>843</v>
      </c>
      <c r="AT850" s="16" t="s">
        <v>843</v>
      </c>
      <c r="AU850" s="16" t="s">
        <v>843</v>
      </c>
      <c r="AV850" s="16" t="s">
        <v>843</v>
      </c>
      <c r="AW850" s="16" t="s">
        <v>843</v>
      </c>
      <c r="AX850" s="16" t="s">
        <v>843</v>
      </c>
      <c r="AY850" s="16" t="s">
        <v>844</v>
      </c>
      <c r="BF850" s="16" t="s">
        <v>844</v>
      </c>
      <c r="BH850" s="16" t="s">
        <v>7380</v>
      </c>
      <c r="BI850" s="16" t="s">
        <v>7785</v>
      </c>
      <c r="BJ850" s="16" t="s">
        <v>843</v>
      </c>
      <c r="BK850" s="16" t="s">
        <v>843</v>
      </c>
      <c r="BL850" s="16" t="s">
        <v>843</v>
      </c>
      <c r="BM850" s="16" t="s">
        <v>843</v>
      </c>
      <c r="BN850" s="16" t="s">
        <v>843</v>
      </c>
      <c r="BO850" s="16" t="s">
        <v>844</v>
      </c>
      <c r="BP850" s="16" t="s">
        <v>843</v>
      </c>
      <c r="BQ850" s="16" t="s">
        <v>843</v>
      </c>
      <c r="CC850" s="16" t="s">
        <v>865</v>
      </c>
      <c r="CF850" s="16" t="s">
        <v>7130</v>
      </c>
      <c r="CG850" s="16" t="s">
        <v>844</v>
      </c>
      <c r="CH850" s="16" t="s">
        <v>843</v>
      </c>
      <c r="CI850" s="16" t="s">
        <v>843</v>
      </c>
      <c r="CJ850" s="16" t="s">
        <v>843</v>
      </c>
      <c r="CK850" s="16" t="s">
        <v>843</v>
      </c>
      <c r="CL850" s="16" t="s">
        <v>843</v>
      </c>
      <c r="CM850" s="16" t="s">
        <v>843</v>
      </c>
      <c r="CN850" s="16" t="s">
        <v>843</v>
      </c>
      <c r="CO850" s="16" t="s">
        <v>843</v>
      </c>
      <c r="CP850" s="16" t="s">
        <v>843</v>
      </c>
      <c r="CQ850" s="16" t="s">
        <v>843</v>
      </c>
      <c r="CR850" s="16" t="s">
        <v>843</v>
      </c>
      <c r="CS850" s="16" t="s">
        <v>843</v>
      </c>
      <c r="CT850" s="16" t="s">
        <v>843</v>
      </c>
      <c r="CU850" s="16" t="s">
        <v>843</v>
      </c>
      <c r="CV850" s="16" t="s">
        <v>843</v>
      </c>
      <c r="CW850" s="16" t="s">
        <v>843</v>
      </c>
      <c r="CX850" s="16" t="s">
        <v>843</v>
      </c>
      <c r="CY850" s="16" t="s">
        <v>843</v>
      </c>
      <c r="CZ850" s="16" t="s">
        <v>843</v>
      </c>
      <c r="DA850" s="16" t="s">
        <v>843</v>
      </c>
      <c r="DB850" s="16" t="s">
        <v>843</v>
      </c>
      <c r="DC850" s="16" t="s">
        <v>843</v>
      </c>
      <c r="DD850" s="16" t="s">
        <v>843</v>
      </c>
      <c r="DE850" s="16" t="s">
        <v>843</v>
      </c>
      <c r="DF850" s="16" t="s">
        <v>843</v>
      </c>
      <c r="DG850" s="16" t="s">
        <v>843</v>
      </c>
      <c r="DH850" s="16" t="s">
        <v>843</v>
      </c>
      <c r="DI850" s="16" t="s">
        <v>843</v>
      </c>
      <c r="DJ850" s="16" t="s">
        <v>843</v>
      </c>
      <c r="DK850" s="16" t="s">
        <v>843</v>
      </c>
      <c r="DL850" s="16" t="s">
        <v>843</v>
      </c>
      <c r="DQ850" s="16" t="s">
        <v>7226</v>
      </c>
      <c r="DR850" s="16" t="s">
        <v>867</v>
      </c>
      <c r="DS850" s="16" t="s">
        <v>7321</v>
      </c>
      <c r="DX850" s="16" t="s">
        <v>867</v>
      </c>
      <c r="DY850" s="16" t="s">
        <v>867</v>
      </c>
      <c r="ES850" s="16" t="s">
        <v>867</v>
      </c>
      <c r="EU850" s="16" t="s">
        <v>7813</v>
      </c>
      <c r="EV850" s="16" t="s">
        <v>865</v>
      </c>
      <c r="FT850" s="16" t="s">
        <v>865</v>
      </c>
      <c r="HC850" s="16" t="s">
        <v>865</v>
      </c>
      <c r="KO850" s="16" t="s">
        <v>10786</v>
      </c>
      <c r="KP850" s="16" t="s">
        <v>10785</v>
      </c>
      <c r="KQ850" s="16" t="s">
        <v>8694</v>
      </c>
      <c r="KR850" s="16" t="s">
        <v>12577</v>
      </c>
      <c r="KS850" s="16" t="s">
        <v>10787</v>
      </c>
      <c r="KT850" s="16" t="s">
        <v>8696</v>
      </c>
      <c r="KU850" s="16" t="s">
        <v>844</v>
      </c>
      <c r="KV850" s="16" t="s">
        <v>8696</v>
      </c>
      <c r="KW850" s="16" t="s">
        <v>851</v>
      </c>
      <c r="KX850" s="16" t="s">
        <v>487</v>
      </c>
      <c r="KY850" s="16" t="s">
        <v>487</v>
      </c>
      <c r="KZ850" s="16" t="s">
        <v>487</v>
      </c>
      <c r="LA850" s="16" t="s">
        <v>11697</v>
      </c>
      <c r="LC850" s="16" t="s">
        <v>10879</v>
      </c>
      <c r="LD850" s="16" t="s">
        <v>11698</v>
      </c>
      <c r="LE850" s="16" t="s">
        <v>11693</v>
      </c>
      <c r="LF850" s="16" t="s">
        <v>11654</v>
      </c>
      <c r="LI850" s="16" t="s">
        <v>11655</v>
      </c>
      <c r="LM850" s="16" t="s">
        <v>8741</v>
      </c>
      <c r="LO850" s="16" t="s">
        <v>844</v>
      </c>
      <c r="LP850" s="16" t="s">
        <v>844</v>
      </c>
      <c r="LQ850" s="16" t="s">
        <v>1056</v>
      </c>
      <c r="LR850" s="16" t="s">
        <v>843</v>
      </c>
      <c r="LS850" s="16" t="s">
        <v>844</v>
      </c>
      <c r="LT850" s="16" t="s">
        <v>843</v>
      </c>
      <c r="LU850" s="16" t="s">
        <v>843</v>
      </c>
      <c r="LV850" s="16" t="s">
        <v>843</v>
      </c>
      <c r="LW850" s="16" t="s">
        <v>1056</v>
      </c>
      <c r="LX850" s="16" t="s">
        <v>843</v>
      </c>
      <c r="LY850" s="16" t="s">
        <v>843</v>
      </c>
      <c r="LZ850" s="16" t="s">
        <v>843</v>
      </c>
      <c r="MA850" s="16" t="s">
        <v>844</v>
      </c>
      <c r="MB850" s="16" t="s">
        <v>843</v>
      </c>
      <c r="MC850" s="16" t="s">
        <v>843</v>
      </c>
      <c r="MD850" s="16" t="s">
        <v>11699</v>
      </c>
      <c r="ME850" s="16" t="s">
        <v>11677</v>
      </c>
      <c r="MF850" s="16" t="s">
        <v>8847</v>
      </c>
      <c r="MR850" s="16" t="s">
        <v>470</v>
      </c>
      <c r="MS850" s="16" t="s">
        <v>12497</v>
      </c>
      <c r="MT850" s="16" t="s">
        <v>9015</v>
      </c>
      <c r="MU850" s="16" t="s">
        <v>817</v>
      </c>
      <c r="MV850" s="16" t="s">
        <v>486</v>
      </c>
      <c r="MZ850" s="16" t="s">
        <v>486</v>
      </c>
      <c r="NA850" s="16" t="s">
        <v>487</v>
      </c>
      <c r="NB850" s="16" t="s">
        <v>1344</v>
      </c>
      <c r="NC850" s="16" t="s">
        <v>487</v>
      </c>
      <c r="ND850" s="16" t="s">
        <v>486</v>
      </c>
      <c r="NE850" s="16" t="s">
        <v>486</v>
      </c>
      <c r="NI850" s="16" t="s">
        <v>11658</v>
      </c>
      <c r="NL850" s="16" t="s">
        <v>843</v>
      </c>
      <c r="NS850" s="16" t="s">
        <v>462</v>
      </c>
      <c r="NT850" s="16" t="s">
        <v>478</v>
      </c>
      <c r="NU850" s="16">
        <v>1.1910000000000001</v>
      </c>
      <c r="NV850" s="16" t="s">
        <v>824</v>
      </c>
      <c r="NW850" s="16" t="s">
        <v>1173</v>
      </c>
      <c r="NX850" s="16" t="s">
        <v>1142</v>
      </c>
      <c r="NY850" s="16" t="s">
        <v>824</v>
      </c>
      <c r="NZ850" s="16" t="s">
        <v>929</v>
      </c>
      <c r="OA850" s="16" t="s">
        <v>486</v>
      </c>
    </row>
    <row r="851" spans="1:393" x14ac:dyDescent="0.25">
      <c r="A851" s="16" t="s">
        <v>12578</v>
      </c>
      <c r="B851" s="16" t="s">
        <v>844</v>
      </c>
      <c r="C851" s="16" t="s">
        <v>972</v>
      </c>
      <c r="D851" s="16" t="s">
        <v>844</v>
      </c>
      <c r="E851" s="16" t="s">
        <v>843</v>
      </c>
      <c r="F851" s="16" t="s">
        <v>843</v>
      </c>
      <c r="G851" s="16" t="s">
        <v>843</v>
      </c>
      <c r="H851" s="16" t="s">
        <v>843</v>
      </c>
      <c r="I851" s="16" t="s">
        <v>843</v>
      </c>
      <c r="J851" s="16" t="s">
        <v>843</v>
      </c>
      <c r="K851" s="16" t="s">
        <v>843</v>
      </c>
      <c r="L851" s="16" t="s">
        <v>843</v>
      </c>
      <c r="M851" s="16" t="s">
        <v>843</v>
      </c>
      <c r="N851" s="16" t="s">
        <v>843</v>
      </c>
      <c r="O851" s="16" t="s">
        <v>843</v>
      </c>
      <c r="Q851" s="16" t="s">
        <v>844</v>
      </c>
      <c r="R851" s="16">
        <v>36</v>
      </c>
      <c r="T851" s="16" t="s">
        <v>470</v>
      </c>
      <c r="U851" s="16" t="s">
        <v>844</v>
      </c>
      <c r="V851" s="16" t="s">
        <v>843</v>
      </c>
      <c r="W851" s="16" t="s">
        <v>844</v>
      </c>
      <c r="X851" s="16" t="s">
        <v>843</v>
      </c>
      <c r="Y851" s="16" t="s">
        <v>843</v>
      </c>
      <c r="Z851" s="16" t="s">
        <v>843</v>
      </c>
      <c r="AA851" s="16" t="s">
        <v>843</v>
      </c>
      <c r="AB851" s="16" t="s">
        <v>844</v>
      </c>
      <c r="AC851" s="16" t="s">
        <v>843</v>
      </c>
      <c r="AD851" s="16" t="s">
        <v>867</v>
      </c>
      <c r="AF851" s="16" t="s">
        <v>11673</v>
      </c>
      <c r="AG851" s="16" t="s">
        <v>11652</v>
      </c>
      <c r="AH851" s="16" t="s">
        <v>844</v>
      </c>
      <c r="AI851" s="16" t="s">
        <v>843</v>
      </c>
      <c r="AJ851" s="16" t="s">
        <v>844</v>
      </c>
      <c r="AK851" s="16" t="s">
        <v>843</v>
      </c>
      <c r="AL851" s="16" t="s">
        <v>844</v>
      </c>
      <c r="AM851" s="16" t="s">
        <v>844</v>
      </c>
      <c r="AN851" s="16" t="s">
        <v>843</v>
      </c>
      <c r="AO851" s="16" t="s">
        <v>843</v>
      </c>
      <c r="AP851" s="16" t="s">
        <v>843</v>
      </c>
      <c r="AQ851" s="16" t="s">
        <v>844</v>
      </c>
      <c r="AR851" s="16" t="s">
        <v>4433</v>
      </c>
      <c r="AS851" s="16" t="s">
        <v>843</v>
      </c>
      <c r="AT851" s="16" t="s">
        <v>843</v>
      </c>
      <c r="AU851" s="16" t="s">
        <v>843</v>
      </c>
      <c r="AV851" s="16" t="s">
        <v>843</v>
      </c>
      <c r="AW851" s="16" t="s">
        <v>843</v>
      </c>
      <c r="AX851" s="16" t="s">
        <v>843</v>
      </c>
      <c r="AY851" s="16" t="s">
        <v>844</v>
      </c>
      <c r="BF851" s="16" t="s">
        <v>844</v>
      </c>
      <c r="BH851" s="16" t="s">
        <v>7383</v>
      </c>
      <c r="BI851" s="16" t="s">
        <v>7770</v>
      </c>
      <c r="BJ851" s="16" t="s">
        <v>844</v>
      </c>
      <c r="BK851" s="16" t="s">
        <v>843</v>
      </c>
      <c r="BL851" s="16" t="s">
        <v>843</v>
      </c>
      <c r="BM851" s="16" t="s">
        <v>843</v>
      </c>
      <c r="BN851" s="16" t="s">
        <v>843</v>
      </c>
      <c r="BO851" s="16" t="s">
        <v>843</v>
      </c>
      <c r="BP851" s="16" t="s">
        <v>843</v>
      </c>
      <c r="BQ851" s="16" t="s">
        <v>843</v>
      </c>
      <c r="BR851" s="16" t="s">
        <v>7799</v>
      </c>
      <c r="BS851" s="16" t="s">
        <v>843</v>
      </c>
      <c r="BT851" s="16" t="s">
        <v>843</v>
      </c>
      <c r="BU851" s="16" t="s">
        <v>843</v>
      </c>
      <c r="BV851" s="16" t="s">
        <v>844</v>
      </c>
      <c r="BW851" s="16" t="s">
        <v>843</v>
      </c>
      <c r="BX851" s="16" t="s">
        <v>843</v>
      </c>
      <c r="BY851" s="16" t="s">
        <v>843</v>
      </c>
      <c r="BZ851" s="16" t="s">
        <v>843</v>
      </c>
      <c r="CA851" s="16" t="s">
        <v>843</v>
      </c>
      <c r="DX851" s="16" t="s">
        <v>867</v>
      </c>
      <c r="DY851" s="16" t="s">
        <v>867</v>
      </c>
      <c r="ES851" s="16" t="s">
        <v>867</v>
      </c>
      <c r="EU851" s="16" t="s">
        <v>7813</v>
      </c>
      <c r="EV851" s="16" t="s">
        <v>865</v>
      </c>
      <c r="FT851" s="16" t="s">
        <v>865</v>
      </c>
      <c r="HC851" s="16" t="s">
        <v>865</v>
      </c>
      <c r="JA851" s="16" t="s">
        <v>4816</v>
      </c>
      <c r="JB851" s="16" t="s">
        <v>865</v>
      </c>
      <c r="JC851" s="16" t="s">
        <v>865</v>
      </c>
      <c r="JD851" s="16" t="s">
        <v>865</v>
      </c>
      <c r="JE851" s="16" t="s">
        <v>865</v>
      </c>
      <c r="JF851" s="16" t="s">
        <v>865</v>
      </c>
      <c r="JG851" s="16" t="s">
        <v>1056</v>
      </c>
      <c r="JH851" s="16" t="s">
        <v>7577</v>
      </c>
      <c r="JJ851" s="16" t="s">
        <v>865</v>
      </c>
      <c r="KF851" s="16" t="s">
        <v>4932</v>
      </c>
      <c r="KI851" s="16" t="s">
        <v>4982</v>
      </c>
      <c r="KK851" s="16" t="s">
        <v>4904</v>
      </c>
      <c r="KM851" s="16" t="s">
        <v>7610</v>
      </c>
      <c r="KO851" s="16" t="s">
        <v>8698</v>
      </c>
      <c r="KP851" s="16" t="s">
        <v>10790</v>
      </c>
      <c r="KQ851" s="16" t="s">
        <v>8694</v>
      </c>
      <c r="KR851" s="16" t="s">
        <v>12579</v>
      </c>
      <c r="KS851" s="16" t="s">
        <v>10791</v>
      </c>
      <c r="KT851" s="16" t="s">
        <v>8696</v>
      </c>
      <c r="KU851" s="16" t="s">
        <v>844</v>
      </c>
      <c r="KV851" s="16" t="s">
        <v>8696</v>
      </c>
      <c r="KW851" s="16" t="s">
        <v>851</v>
      </c>
      <c r="KX851" s="16" t="s">
        <v>487</v>
      </c>
      <c r="KY851" s="16" t="s">
        <v>487</v>
      </c>
      <c r="KZ851" s="16" t="s">
        <v>487</v>
      </c>
      <c r="LC851" s="16" t="s">
        <v>10879</v>
      </c>
      <c r="LF851" s="16" t="s">
        <v>11654</v>
      </c>
      <c r="LI851" s="16" t="s">
        <v>11655</v>
      </c>
      <c r="LJ851" s="16" t="s">
        <v>843</v>
      </c>
      <c r="LL851" s="16" t="s">
        <v>8711</v>
      </c>
      <c r="LM851" s="16" t="s">
        <v>8741</v>
      </c>
      <c r="LO851" s="16" t="s">
        <v>844</v>
      </c>
      <c r="LP851" s="16" t="s">
        <v>844</v>
      </c>
      <c r="LQ851" s="16" t="s">
        <v>844</v>
      </c>
      <c r="LR851" s="16" t="s">
        <v>844</v>
      </c>
      <c r="LS851" s="16" t="s">
        <v>844</v>
      </c>
      <c r="LT851" s="16" t="s">
        <v>843</v>
      </c>
      <c r="LU851" s="16" t="s">
        <v>843</v>
      </c>
      <c r="LV851" s="16" t="s">
        <v>843</v>
      </c>
      <c r="LW851" s="16" t="s">
        <v>844</v>
      </c>
      <c r="LX851" s="16" t="s">
        <v>843</v>
      </c>
      <c r="LY851" s="16" t="s">
        <v>844</v>
      </c>
      <c r="LZ851" s="16" t="s">
        <v>843</v>
      </c>
      <c r="MA851" s="16" t="s">
        <v>843</v>
      </c>
      <c r="MB851" s="16" t="s">
        <v>843</v>
      </c>
      <c r="MC851" s="16" t="s">
        <v>844</v>
      </c>
      <c r="ME851" s="16" t="s">
        <v>11656</v>
      </c>
      <c r="MF851" s="16" t="s">
        <v>8847</v>
      </c>
      <c r="MJ851" s="16" t="s">
        <v>1839</v>
      </c>
      <c r="MO851" s="16" t="s">
        <v>1813</v>
      </c>
      <c r="MP851" s="16" t="s">
        <v>1829</v>
      </c>
      <c r="MQ851" s="16" t="s">
        <v>1784</v>
      </c>
      <c r="MR851" s="16" t="s">
        <v>470</v>
      </c>
      <c r="MS851" s="16" t="s">
        <v>12497</v>
      </c>
      <c r="MT851" s="16" t="s">
        <v>9015</v>
      </c>
      <c r="MU851" s="16" t="s">
        <v>817</v>
      </c>
      <c r="NC851" s="16" t="s">
        <v>487</v>
      </c>
      <c r="ND851" s="16" t="s">
        <v>486</v>
      </c>
      <c r="NE851" s="16" t="s">
        <v>486</v>
      </c>
      <c r="NG851" s="16" t="s">
        <v>1380</v>
      </c>
      <c r="NI851" s="16" t="s">
        <v>11658</v>
      </c>
      <c r="NR851" s="16" t="s">
        <v>451</v>
      </c>
      <c r="NS851" s="16" t="s">
        <v>462</v>
      </c>
      <c r="NT851" s="16" t="s">
        <v>478</v>
      </c>
      <c r="NU851" s="16">
        <v>1.1910000000000001</v>
      </c>
      <c r="NV851" s="16" t="s">
        <v>451</v>
      </c>
      <c r="NW851" s="16" t="s">
        <v>1175</v>
      </c>
      <c r="NX851" s="16" t="s">
        <v>1142</v>
      </c>
      <c r="OB851" s="16" t="s">
        <v>833</v>
      </c>
      <c r="OC851" s="16" t="s">
        <v>451</v>
      </c>
    </row>
    <row r="852" spans="1:393" x14ac:dyDescent="0.25">
      <c r="A852" s="16" t="s">
        <v>12580</v>
      </c>
      <c r="B852" s="16" t="s">
        <v>1056</v>
      </c>
      <c r="C852" s="16" t="s">
        <v>972</v>
      </c>
      <c r="D852" s="16" t="s">
        <v>844</v>
      </c>
      <c r="E852" s="16" t="s">
        <v>843</v>
      </c>
      <c r="F852" s="16" t="s">
        <v>843</v>
      </c>
      <c r="G852" s="16" t="s">
        <v>843</v>
      </c>
      <c r="H852" s="16" t="s">
        <v>843</v>
      </c>
      <c r="I852" s="16" t="s">
        <v>843</v>
      </c>
      <c r="J852" s="16" t="s">
        <v>843</v>
      </c>
      <c r="K852" s="16" t="s">
        <v>843</v>
      </c>
      <c r="L852" s="16" t="s">
        <v>843</v>
      </c>
      <c r="M852" s="16" t="s">
        <v>843</v>
      </c>
      <c r="N852" s="16" t="s">
        <v>843</v>
      </c>
      <c r="O852" s="16" t="s">
        <v>843</v>
      </c>
      <c r="Q852" s="16" t="s">
        <v>844</v>
      </c>
      <c r="R852" s="16">
        <v>0</v>
      </c>
      <c r="S852" s="16">
        <v>3</v>
      </c>
      <c r="T852" s="16" t="s">
        <v>474</v>
      </c>
      <c r="U852" s="16" t="s">
        <v>843</v>
      </c>
      <c r="V852" s="16" t="s">
        <v>844</v>
      </c>
      <c r="W852" s="16" t="s">
        <v>843</v>
      </c>
      <c r="X852" s="16" t="s">
        <v>843</v>
      </c>
      <c r="Y852" s="16" t="s">
        <v>843</v>
      </c>
      <c r="Z852" s="16" t="s">
        <v>844</v>
      </c>
      <c r="AA852" s="16" t="s">
        <v>843</v>
      </c>
      <c r="AB852" s="16" t="s">
        <v>843</v>
      </c>
      <c r="AC852" s="16" t="s">
        <v>843</v>
      </c>
      <c r="AG852" s="16" t="s">
        <v>2381</v>
      </c>
      <c r="AH852" s="16" t="s">
        <v>843</v>
      </c>
      <c r="AI852" s="16" t="s">
        <v>843</v>
      </c>
      <c r="AJ852" s="16" t="s">
        <v>843</v>
      </c>
      <c r="AK852" s="16" t="s">
        <v>843</v>
      </c>
      <c r="AL852" s="16" t="s">
        <v>843</v>
      </c>
      <c r="AM852" s="16" t="s">
        <v>844</v>
      </c>
      <c r="AN852" s="16" t="s">
        <v>843</v>
      </c>
      <c r="AO852" s="16" t="s">
        <v>843</v>
      </c>
      <c r="AP852" s="16" t="s">
        <v>843</v>
      </c>
      <c r="AQ852" s="16" t="s">
        <v>844</v>
      </c>
      <c r="BF852" s="16" t="s">
        <v>844</v>
      </c>
      <c r="DX852" s="16" t="s">
        <v>865</v>
      </c>
      <c r="ES852" s="16" t="s">
        <v>865</v>
      </c>
      <c r="ET852" s="16" t="s">
        <v>865</v>
      </c>
      <c r="EU852" s="16" t="s">
        <v>7810</v>
      </c>
      <c r="EV852" s="16" t="s">
        <v>865</v>
      </c>
      <c r="KO852" s="16" t="s">
        <v>8698</v>
      </c>
      <c r="KP852" s="16" t="s">
        <v>10790</v>
      </c>
      <c r="KQ852" s="16" t="s">
        <v>8694</v>
      </c>
      <c r="KR852" s="16" t="s">
        <v>12581</v>
      </c>
      <c r="KS852" s="16" t="s">
        <v>10791</v>
      </c>
      <c r="KT852" s="16" t="s">
        <v>8696</v>
      </c>
      <c r="KU852" s="16" t="s">
        <v>844</v>
      </c>
      <c r="KV852" s="16" t="s">
        <v>8696</v>
      </c>
      <c r="KY852" s="16" t="s">
        <v>486</v>
      </c>
      <c r="LC852" s="16" t="s">
        <v>10879</v>
      </c>
      <c r="LF852" s="16" t="s">
        <v>11654</v>
      </c>
      <c r="LG852" s="16" t="s">
        <v>487</v>
      </c>
      <c r="LI852" s="16" t="s">
        <v>11655</v>
      </c>
      <c r="LM852" s="16" t="s">
        <v>8741</v>
      </c>
      <c r="LO852" s="16" t="s">
        <v>844</v>
      </c>
      <c r="LP852" s="16" t="s">
        <v>844</v>
      </c>
      <c r="LQ852" s="16" t="s">
        <v>844</v>
      </c>
      <c r="LR852" s="16" t="s">
        <v>844</v>
      </c>
      <c r="LS852" s="16" t="s">
        <v>844</v>
      </c>
      <c r="LT852" s="16" t="s">
        <v>843</v>
      </c>
      <c r="LU852" s="16" t="s">
        <v>843</v>
      </c>
      <c r="LV852" s="16" t="s">
        <v>843</v>
      </c>
      <c r="LW852" s="16" t="s">
        <v>844</v>
      </c>
      <c r="LX852" s="16" t="s">
        <v>843</v>
      </c>
      <c r="LY852" s="16" t="s">
        <v>844</v>
      </c>
      <c r="LZ852" s="16" t="s">
        <v>843</v>
      </c>
      <c r="MA852" s="16" t="s">
        <v>843</v>
      </c>
      <c r="MB852" s="16" t="s">
        <v>843</v>
      </c>
      <c r="MC852" s="16" t="s">
        <v>844</v>
      </c>
      <c r="ME852" s="16" t="s">
        <v>11656</v>
      </c>
      <c r="MF852" s="16" t="s">
        <v>8847</v>
      </c>
      <c r="MR852" s="16" t="s">
        <v>474</v>
      </c>
      <c r="MS852" s="16" t="s">
        <v>12497</v>
      </c>
      <c r="NC852" s="16" t="s">
        <v>486</v>
      </c>
      <c r="NI852" s="16" t="s">
        <v>11658</v>
      </c>
      <c r="NS852" s="16" t="s">
        <v>462</v>
      </c>
      <c r="NT852" s="16" t="s">
        <v>478</v>
      </c>
      <c r="NU852" s="16">
        <v>1.1910000000000001</v>
      </c>
      <c r="NV852" s="16" t="s">
        <v>1132</v>
      </c>
      <c r="NW852" s="16" t="s">
        <v>1178</v>
      </c>
      <c r="NX852" s="16" t="s">
        <v>1141</v>
      </c>
      <c r="NY852" s="16" t="s">
        <v>1121</v>
      </c>
    </row>
    <row r="853" spans="1:393" x14ac:dyDescent="0.25">
      <c r="A853" s="16" t="s">
        <v>12582</v>
      </c>
      <c r="B853" s="16" t="s">
        <v>844</v>
      </c>
      <c r="C853" s="16" t="s">
        <v>972</v>
      </c>
      <c r="D853" s="16" t="s">
        <v>844</v>
      </c>
      <c r="E853" s="16" t="s">
        <v>843</v>
      </c>
      <c r="F853" s="16" t="s">
        <v>843</v>
      </c>
      <c r="G853" s="16" t="s">
        <v>843</v>
      </c>
      <c r="H853" s="16" t="s">
        <v>843</v>
      </c>
      <c r="I853" s="16" t="s">
        <v>843</v>
      </c>
      <c r="J853" s="16" t="s">
        <v>843</v>
      </c>
      <c r="K853" s="16" t="s">
        <v>843</v>
      </c>
      <c r="L853" s="16" t="s">
        <v>843</v>
      </c>
      <c r="M853" s="16" t="s">
        <v>843</v>
      </c>
      <c r="N853" s="16" t="s">
        <v>843</v>
      </c>
      <c r="O853" s="16" t="s">
        <v>843</v>
      </c>
      <c r="Q853" s="16" t="s">
        <v>844</v>
      </c>
      <c r="R853" s="16">
        <v>65</v>
      </c>
      <c r="T853" s="16" t="s">
        <v>474</v>
      </c>
      <c r="U853" s="16" t="s">
        <v>843</v>
      </c>
      <c r="V853" s="16" t="s">
        <v>844</v>
      </c>
      <c r="W853" s="16" t="s">
        <v>843</v>
      </c>
      <c r="X853" s="16" t="s">
        <v>844</v>
      </c>
      <c r="Y853" s="16" t="s">
        <v>843</v>
      </c>
      <c r="Z853" s="16" t="s">
        <v>843</v>
      </c>
      <c r="AA853" s="16" t="s">
        <v>843</v>
      </c>
      <c r="AB853" s="16" t="s">
        <v>843</v>
      </c>
      <c r="AC853" s="16" t="s">
        <v>843</v>
      </c>
      <c r="AD853" s="16" t="s">
        <v>867</v>
      </c>
      <c r="AF853" s="16" t="s">
        <v>11687</v>
      </c>
      <c r="AG853" s="16" t="s">
        <v>11725</v>
      </c>
      <c r="AH853" s="16" t="s">
        <v>844</v>
      </c>
      <c r="AI853" s="16" t="s">
        <v>844</v>
      </c>
      <c r="AJ853" s="16" t="s">
        <v>843</v>
      </c>
      <c r="AK853" s="16" t="s">
        <v>843</v>
      </c>
      <c r="AL853" s="16" t="s">
        <v>844</v>
      </c>
      <c r="AM853" s="16" t="s">
        <v>844</v>
      </c>
      <c r="AN853" s="16" t="s">
        <v>843</v>
      </c>
      <c r="AO853" s="16" t="s">
        <v>843</v>
      </c>
      <c r="AP853" s="16" t="s">
        <v>843</v>
      </c>
      <c r="AQ853" s="16" t="s">
        <v>844</v>
      </c>
      <c r="AR853" s="16" t="s">
        <v>4415</v>
      </c>
      <c r="AS853" s="16" t="s">
        <v>844</v>
      </c>
      <c r="AT853" s="16" t="s">
        <v>843</v>
      </c>
      <c r="AU853" s="16" t="s">
        <v>843</v>
      </c>
      <c r="AV853" s="16" t="s">
        <v>843</v>
      </c>
      <c r="AW853" s="16" t="s">
        <v>843</v>
      </c>
      <c r="AX853" s="16" t="s">
        <v>843</v>
      </c>
      <c r="AY853" s="16" t="s">
        <v>843</v>
      </c>
      <c r="AZ853" s="16" t="s">
        <v>4440</v>
      </c>
      <c r="BF853" s="16" t="s">
        <v>844</v>
      </c>
      <c r="BI853" s="16" t="s">
        <v>7785</v>
      </c>
      <c r="BJ853" s="16" t="s">
        <v>843</v>
      </c>
      <c r="BK853" s="16" t="s">
        <v>843</v>
      </c>
      <c r="BL853" s="16" t="s">
        <v>843</v>
      </c>
      <c r="BM853" s="16" t="s">
        <v>843</v>
      </c>
      <c r="BN853" s="16" t="s">
        <v>843</v>
      </c>
      <c r="BO853" s="16" t="s">
        <v>844</v>
      </c>
      <c r="BP853" s="16" t="s">
        <v>843</v>
      </c>
      <c r="BQ853" s="16" t="s">
        <v>843</v>
      </c>
      <c r="DX853" s="16" t="s">
        <v>867</v>
      </c>
      <c r="DY853" s="16" t="s">
        <v>867</v>
      </c>
      <c r="ES853" s="16" t="s">
        <v>867</v>
      </c>
      <c r="EU853" s="16" t="s">
        <v>7813</v>
      </c>
      <c r="EV853" s="16" t="s">
        <v>865</v>
      </c>
      <c r="FF853" s="16" t="s">
        <v>7839</v>
      </c>
      <c r="HC853" s="16" t="s">
        <v>865</v>
      </c>
      <c r="JA853" s="16" t="s">
        <v>4813</v>
      </c>
      <c r="JB853" s="16" t="s">
        <v>865</v>
      </c>
      <c r="JC853" s="16" t="s">
        <v>865</v>
      </c>
      <c r="JD853" s="16" t="s">
        <v>865</v>
      </c>
      <c r="JE853" s="16" t="s">
        <v>865</v>
      </c>
      <c r="JF853" s="16" t="s">
        <v>865</v>
      </c>
      <c r="JG853" s="16" t="s">
        <v>843</v>
      </c>
      <c r="JH853" s="16" t="s">
        <v>4846</v>
      </c>
      <c r="KF853" s="16" t="s">
        <v>4926</v>
      </c>
      <c r="KI853" s="16" t="s">
        <v>4846</v>
      </c>
      <c r="KO853" s="16" t="s">
        <v>10794</v>
      </c>
      <c r="KP853" s="16" t="s">
        <v>10793</v>
      </c>
      <c r="KQ853" s="16" t="s">
        <v>8694</v>
      </c>
      <c r="KR853" s="16" t="s">
        <v>12583</v>
      </c>
      <c r="KS853" s="16" t="s">
        <v>10795</v>
      </c>
      <c r="KT853" s="16" t="s">
        <v>8696</v>
      </c>
      <c r="KU853" s="16" t="s">
        <v>844</v>
      </c>
      <c r="KV853" s="16" t="s">
        <v>8696</v>
      </c>
      <c r="KW853" s="16" t="s">
        <v>850</v>
      </c>
      <c r="KX853" s="16" t="s">
        <v>487</v>
      </c>
      <c r="KY853" s="16" t="s">
        <v>487</v>
      </c>
      <c r="KZ853" s="16" t="s">
        <v>487</v>
      </c>
      <c r="LC853" s="16" t="s">
        <v>10879</v>
      </c>
      <c r="LF853" s="16" t="s">
        <v>11654</v>
      </c>
      <c r="LI853" s="16" t="s">
        <v>11655</v>
      </c>
      <c r="LJ853" s="16" t="s">
        <v>843</v>
      </c>
      <c r="LL853" s="16" t="s">
        <v>8711</v>
      </c>
      <c r="LM853" s="16" t="s">
        <v>8741</v>
      </c>
      <c r="LO853" s="16" t="s">
        <v>843</v>
      </c>
      <c r="LP853" s="16" t="s">
        <v>844</v>
      </c>
      <c r="LQ853" s="16" t="s">
        <v>844</v>
      </c>
      <c r="LR853" s="16" t="s">
        <v>844</v>
      </c>
      <c r="LS853" s="16" t="s">
        <v>844</v>
      </c>
      <c r="LT853" s="16" t="s">
        <v>844</v>
      </c>
      <c r="LU853" s="16" t="s">
        <v>844</v>
      </c>
      <c r="LV853" s="16" t="s">
        <v>844</v>
      </c>
      <c r="LW853" s="16" t="s">
        <v>844</v>
      </c>
      <c r="LX853" s="16" t="s">
        <v>844</v>
      </c>
      <c r="LY853" s="16" t="s">
        <v>843</v>
      </c>
      <c r="LZ853" s="16" t="s">
        <v>843</v>
      </c>
      <c r="MA853" s="16" t="s">
        <v>843</v>
      </c>
      <c r="MB853" s="16" t="s">
        <v>843</v>
      </c>
      <c r="MC853" s="16" t="s">
        <v>843</v>
      </c>
      <c r="ME853" s="16" t="s">
        <v>11656</v>
      </c>
      <c r="MF853" s="16" t="s">
        <v>8847</v>
      </c>
      <c r="MO853" s="16" t="s">
        <v>1817</v>
      </c>
      <c r="MP853" s="16" t="s">
        <v>1824</v>
      </c>
      <c r="MR853" s="16" t="s">
        <v>474</v>
      </c>
      <c r="MS853" s="16" t="s">
        <v>12584</v>
      </c>
      <c r="MT853" s="16" t="s">
        <v>9023</v>
      </c>
      <c r="NC853" s="16" t="s">
        <v>487</v>
      </c>
      <c r="NE853" s="16" t="s">
        <v>486</v>
      </c>
      <c r="NG853" s="16" t="s">
        <v>1376</v>
      </c>
      <c r="NI853" s="16" t="s">
        <v>11658</v>
      </c>
      <c r="NR853" s="16" t="s">
        <v>878</v>
      </c>
      <c r="NS853" s="16" t="s">
        <v>462</v>
      </c>
      <c r="NT853" s="16" t="s">
        <v>478</v>
      </c>
      <c r="NU853" s="16">
        <v>1.1910000000000001</v>
      </c>
      <c r="NV853" s="16" t="s">
        <v>457</v>
      </c>
      <c r="NW853" s="16" t="s">
        <v>1183</v>
      </c>
      <c r="NX853" s="16" t="s">
        <v>1142</v>
      </c>
      <c r="OB853" s="16" t="s">
        <v>833</v>
      </c>
      <c r="OC853" s="16" t="s">
        <v>878</v>
      </c>
    </row>
    <row r="854" spans="1:393" x14ac:dyDescent="0.25">
      <c r="A854" s="16" t="s">
        <v>12585</v>
      </c>
      <c r="B854" s="16" t="s">
        <v>1056</v>
      </c>
      <c r="C854" s="16" t="s">
        <v>972</v>
      </c>
      <c r="D854" s="16" t="s">
        <v>844</v>
      </c>
      <c r="E854" s="16" t="s">
        <v>843</v>
      </c>
      <c r="F854" s="16" t="s">
        <v>843</v>
      </c>
      <c r="G854" s="16" t="s">
        <v>843</v>
      </c>
      <c r="H854" s="16" t="s">
        <v>843</v>
      </c>
      <c r="I854" s="16" t="s">
        <v>843</v>
      </c>
      <c r="J854" s="16" t="s">
        <v>843</v>
      </c>
      <c r="K854" s="16" t="s">
        <v>843</v>
      </c>
      <c r="L854" s="16" t="s">
        <v>843</v>
      </c>
      <c r="M854" s="16" t="s">
        <v>843</v>
      </c>
      <c r="N854" s="16" t="s">
        <v>843</v>
      </c>
      <c r="O854" s="16" t="s">
        <v>843</v>
      </c>
      <c r="Q854" s="16" t="s">
        <v>844</v>
      </c>
      <c r="R854" s="16">
        <v>58</v>
      </c>
      <c r="T854" s="16" t="s">
        <v>470</v>
      </c>
      <c r="U854" s="16" t="s">
        <v>844</v>
      </c>
      <c r="V854" s="16" t="s">
        <v>843</v>
      </c>
      <c r="W854" s="16" t="s">
        <v>844</v>
      </c>
      <c r="X854" s="16" t="s">
        <v>843</v>
      </c>
      <c r="Y854" s="16" t="s">
        <v>843</v>
      </c>
      <c r="Z854" s="16" t="s">
        <v>843</v>
      </c>
      <c r="AA854" s="16" t="s">
        <v>843</v>
      </c>
      <c r="AB854" s="16" t="s">
        <v>843</v>
      </c>
      <c r="AC854" s="16" t="s">
        <v>843</v>
      </c>
      <c r="AD854" s="16" t="s">
        <v>867</v>
      </c>
      <c r="AF854" s="16" t="s">
        <v>11687</v>
      </c>
      <c r="AG854" s="16" t="s">
        <v>11725</v>
      </c>
      <c r="AH854" s="16" t="s">
        <v>844</v>
      </c>
      <c r="AI854" s="16" t="s">
        <v>844</v>
      </c>
      <c r="AJ854" s="16" t="s">
        <v>843</v>
      </c>
      <c r="AK854" s="16" t="s">
        <v>843</v>
      </c>
      <c r="AL854" s="16" t="s">
        <v>844</v>
      </c>
      <c r="AM854" s="16" t="s">
        <v>844</v>
      </c>
      <c r="AN854" s="16" t="s">
        <v>843</v>
      </c>
      <c r="AO854" s="16" t="s">
        <v>843</v>
      </c>
      <c r="AP854" s="16" t="s">
        <v>843</v>
      </c>
      <c r="AQ854" s="16" t="s">
        <v>844</v>
      </c>
      <c r="AR854" s="16" t="s">
        <v>4433</v>
      </c>
      <c r="AS854" s="16" t="s">
        <v>843</v>
      </c>
      <c r="AT854" s="16" t="s">
        <v>843</v>
      </c>
      <c r="AU854" s="16" t="s">
        <v>843</v>
      </c>
      <c r="AV854" s="16" t="s">
        <v>843</v>
      </c>
      <c r="AW854" s="16" t="s">
        <v>843</v>
      </c>
      <c r="AX854" s="16" t="s">
        <v>843</v>
      </c>
      <c r="AY854" s="16" t="s">
        <v>844</v>
      </c>
      <c r="BF854" s="16" t="s">
        <v>844</v>
      </c>
      <c r="BH854" s="16" t="s">
        <v>7383</v>
      </c>
      <c r="BI854" s="16" t="s">
        <v>7785</v>
      </c>
      <c r="BJ854" s="16" t="s">
        <v>843</v>
      </c>
      <c r="BK854" s="16" t="s">
        <v>843</v>
      </c>
      <c r="BL854" s="16" t="s">
        <v>843</v>
      </c>
      <c r="BM854" s="16" t="s">
        <v>843</v>
      </c>
      <c r="BN854" s="16" t="s">
        <v>843</v>
      </c>
      <c r="BO854" s="16" t="s">
        <v>844</v>
      </c>
      <c r="BP854" s="16" t="s">
        <v>843</v>
      </c>
      <c r="BQ854" s="16" t="s">
        <v>843</v>
      </c>
      <c r="DX854" s="16" t="s">
        <v>865</v>
      </c>
      <c r="ES854" s="16" t="s">
        <v>865</v>
      </c>
      <c r="EU854" s="16" t="s">
        <v>7810</v>
      </c>
      <c r="EV854" s="16" t="s">
        <v>865</v>
      </c>
      <c r="HC854" s="16" t="s">
        <v>865</v>
      </c>
      <c r="JA854" s="16" t="s">
        <v>4816</v>
      </c>
      <c r="JB854" s="16" t="s">
        <v>867</v>
      </c>
      <c r="JC854" s="16" t="s">
        <v>865</v>
      </c>
      <c r="JG854" s="16" t="s">
        <v>843</v>
      </c>
      <c r="JV854" s="16">
        <v>40</v>
      </c>
      <c r="JW854" s="16" t="s">
        <v>7603</v>
      </c>
      <c r="JY854" s="16">
        <v>9500</v>
      </c>
      <c r="JZ854" s="16" t="s">
        <v>4874</v>
      </c>
      <c r="KB854" s="16" t="s">
        <v>7610</v>
      </c>
      <c r="KD854" s="16" t="s">
        <v>4917</v>
      </c>
      <c r="KE854" s="16" t="s">
        <v>7277</v>
      </c>
      <c r="KF854" s="16" t="s">
        <v>4411</v>
      </c>
      <c r="KH854" s="16" t="s">
        <v>7642</v>
      </c>
      <c r="KI854" s="16" t="s">
        <v>4982</v>
      </c>
      <c r="KK854" s="16" t="s">
        <v>4874</v>
      </c>
      <c r="KM854" s="16" t="s">
        <v>7610</v>
      </c>
      <c r="KO854" s="16" t="s">
        <v>10794</v>
      </c>
      <c r="KP854" s="16" t="s">
        <v>10793</v>
      </c>
      <c r="KQ854" s="16" t="s">
        <v>8694</v>
      </c>
      <c r="KR854" s="16" t="s">
        <v>12586</v>
      </c>
      <c r="KS854" s="16" t="s">
        <v>10795</v>
      </c>
      <c r="KT854" s="16" t="s">
        <v>8696</v>
      </c>
      <c r="KU854" s="16" t="s">
        <v>844</v>
      </c>
      <c r="KV854" s="16" t="s">
        <v>8696</v>
      </c>
      <c r="KW854" s="16" t="s">
        <v>851</v>
      </c>
      <c r="KY854" s="16" t="s">
        <v>486</v>
      </c>
      <c r="LC854" s="16" t="s">
        <v>10879</v>
      </c>
      <c r="LF854" s="16" t="s">
        <v>11654</v>
      </c>
      <c r="LI854" s="16" t="s">
        <v>11655</v>
      </c>
      <c r="LJ854" s="16" t="s">
        <v>831</v>
      </c>
      <c r="LK854" s="16" t="s">
        <v>831</v>
      </c>
      <c r="LL854" s="16" t="s">
        <v>8756</v>
      </c>
      <c r="LM854" s="16" t="s">
        <v>8741</v>
      </c>
      <c r="LO854" s="16" t="s">
        <v>843</v>
      </c>
      <c r="LP854" s="16" t="s">
        <v>844</v>
      </c>
      <c r="LQ854" s="16" t="s">
        <v>844</v>
      </c>
      <c r="LR854" s="16" t="s">
        <v>844</v>
      </c>
      <c r="LS854" s="16" t="s">
        <v>844</v>
      </c>
      <c r="LT854" s="16" t="s">
        <v>844</v>
      </c>
      <c r="LU854" s="16" t="s">
        <v>844</v>
      </c>
      <c r="LV854" s="16" t="s">
        <v>844</v>
      </c>
      <c r="LW854" s="16" t="s">
        <v>844</v>
      </c>
      <c r="LX854" s="16" t="s">
        <v>844</v>
      </c>
      <c r="LY854" s="16" t="s">
        <v>843</v>
      </c>
      <c r="LZ854" s="16" t="s">
        <v>843</v>
      </c>
      <c r="MA854" s="16" t="s">
        <v>843</v>
      </c>
      <c r="MB854" s="16" t="s">
        <v>843</v>
      </c>
      <c r="MC854" s="16" t="s">
        <v>843</v>
      </c>
      <c r="ME854" s="16" t="s">
        <v>11656</v>
      </c>
      <c r="MF854" s="16" t="s">
        <v>8847</v>
      </c>
      <c r="MG854" s="16" t="s">
        <v>1839</v>
      </c>
      <c r="MH854" s="16" t="s">
        <v>11667</v>
      </c>
      <c r="MI854" s="16" t="s">
        <v>11733</v>
      </c>
      <c r="MJ854" s="16" t="s">
        <v>1839</v>
      </c>
      <c r="MK854" s="16" t="s">
        <v>9015</v>
      </c>
      <c r="ML854" s="16" t="s">
        <v>1785</v>
      </c>
      <c r="MM854" s="16" t="s">
        <v>487</v>
      </c>
      <c r="MN854" s="16" t="s">
        <v>1798</v>
      </c>
      <c r="MP854" s="16" t="s">
        <v>1829</v>
      </c>
      <c r="MQ854" s="16" t="s">
        <v>1785</v>
      </c>
      <c r="MR854" s="16" t="s">
        <v>470</v>
      </c>
      <c r="MS854" s="16" t="s">
        <v>12584</v>
      </c>
      <c r="MT854" s="16" t="s">
        <v>9023</v>
      </c>
      <c r="MU854" s="16" t="s">
        <v>817</v>
      </c>
      <c r="NC854" s="16" t="s">
        <v>486</v>
      </c>
      <c r="NE854" s="16" t="s">
        <v>486</v>
      </c>
      <c r="NG854" s="16" t="s">
        <v>1380</v>
      </c>
      <c r="NH854" s="16" t="s">
        <v>1913</v>
      </c>
      <c r="NI854" s="16" t="s">
        <v>11658</v>
      </c>
      <c r="NJ854" s="16" t="s">
        <v>12157</v>
      </c>
      <c r="NK854" s="16" t="s">
        <v>12158</v>
      </c>
      <c r="NR854" s="16" t="s">
        <v>451</v>
      </c>
      <c r="NS854" s="16" t="s">
        <v>462</v>
      </c>
      <c r="NT854" s="16" t="s">
        <v>478</v>
      </c>
      <c r="NU854" s="16">
        <v>1.1910000000000001</v>
      </c>
      <c r="NV854" s="16" t="s">
        <v>451</v>
      </c>
      <c r="NW854" s="16" t="s">
        <v>1175</v>
      </c>
      <c r="NX854" s="16" t="s">
        <v>1142</v>
      </c>
      <c r="OB854" s="16" t="s">
        <v>831</v>
      </c>
      <c r="OC854" s="16" t="s">
        <v>451</v>
      </c>
    </row>
    <row r="855" spans="1:393" x14ac:dyDescent="0.25">
      <c r="A855" s="16" t="s">
        <v>12587</v>
      </c>
      <c r="B855" s="16" t="s">
        <v>844</v>
      </c>
      <c r="C855" s="16" t="s">
        <v>972</v>
      </c>
      <c r="D855" s="16" t="s">
        <v>844</v>
      </c>
      <c r="E855" s="16" t="s">
        <v>843</v>
      </c>
      <c r="F855" s="16" t="s">
        <v>843</v>
      </c>
      <c r="G855" s="16" t="s">
        <v>843</v>
      </c>
      <c r="H855" s="16" t="s">
        <v>843</v>
      </c>
      <c r="I855" s="16" t="s">
        <v>843</v>
      </c>
      <c r="J855" s="16" t="s">
        <v>843</v>
      </c>
      <c r="K855" s="16" t="s">
        <v>843</v>
      </c>
      <c r="L855" s="16" t="s">
        <v>843</v>
      </c>
      <c r="M855" s="16" t="s">
        <v>843</v>
      </c>
      <c r="N855" s="16" t="s">
        <v>843</v>
      </c>
      <c r="O855" s="16" t="s">
        <v>843</v>
      </c>
      <c r="Q855" s="16" t="s">
        <v>844</v>
      </c>
      <c r="R855" s="16">
        <v>60</v>
      </c>
      <c r="T855" s="16" t="s">
        <v>470</v>
      </c>
      <c r="U855" s="16" t="s">
        <v>844</v>
      </c>
      <c r="V855" s="16" t="s">
        <v>843</v>
      </c>
      <c r="W855" s="16" t="s">
        <v>844</v>
      </c>
      <c r="X855" s="16" t="s">
        <v>843</v>
      </c>
      <c r="Y855" s="16" t="s">
        <v>843</v>
      </c>
      <c r="Z855" s="16" t="s">
        <v>843</v>
      </c>
      <c r="AA855" s="16" t="s">
        <v>843</v>
      </c>
      <c r="AB855" s="16" t="s">
        <v>843</v>
      </c>
      <c r="AC855" s="16" t="s">
        <v>843</v>
      </c>
      <c r="AD855" s="16" t="s">
        <v>867</v>
      </c>
      <c r="AF855" s="16" t="s">
        <v>11719</v>
      </c>
      <c r="AG855" s="16" t="s">
        <v>11696</v>
      </c>
      <c r="AH855" s="16" t="s">
        <v>844</v>
      </c>
      <c r="AI855" s="16" t="s">
        <v>844</v>
      </c>
      <c r="AJ855" s="16" t="s">
        <v>844</v>
      </c>
      <c r="AK855" s="16" t="s">
        <v>843</v>
      </c>
      <c r="AL855" s="16" t="s">
        <v>843</v>
      </c>
      <c r="AM855" s="16" t="s">
        <v>844</v>
      </c>
      <c r="AN855" s="16" t="s">
        <v>843</v>
      </c>
      <c r="AO855" s="16" t="s">
        <v>843</v>
      </c>
      <c r="AP855" s="16" t="s">
        <v>843</v>
      </c>
      <c r="AQ855" s="16" t="s">
        <v>844</v>
      </c>
      <c r="AR855" s="16" t="s">
        <v>11773</v>
      </c>
      <c r="AS855" s="16" t="s">
        <v>844</v>
      </c>
      <c r="AT855" s="16" t="s">
        <v>843</v>
      </c>
      <c r="AU855" s="16" t="s">
        <v>843</v>
      </c>
      <c r="AV855" s="16" t="s">
        <v>844</v>
      </c>
      <c r="AW855" s="16" t="s">
        <v>843</v>
      </c>
      <c r="AX855" s="16" t="s">
        <v>843</v>
      </c>
      <c r="AY855" s="16" t="s">
        <v>843</v>
      </c>
      <c r="AZ855" s="16" t="s">
        <v>4437</v>
      </c>
      <c r="BC855" s="16" t="s">
        <v>4437</v>
      </c>
      <c r="BF855" s="16" t="s">
        <v>844</v>
      </c>
      <c r="BH855" s="16" t="s">
        <v>7383</v>
      </c>
      <c r="BI855" s="16" t="s">
        <v>7785</v>
      </c>
      <c r="BJ855" s="16" t="s">
        <v>843</v>
      </c>
      <c r="BK855" s="16" t="s">
        <v>843</v>
      </c>
      <c r="BL855" s="16" t="s">
        <v>843</v>
      </c>
      <c r="BM855" s="16" t="s">
        <v>843</v>
      </c>
      <c r="BN855" s="16" t="s">
        <v>843</v>
      </c>
      <c r="BO855" s="16" t="s">
        <v>844</v>
      </c>
      <c r="BP855" s="16" t="s">
        <v>843</v>
      </c>
      <c r="BQ855" s="16" t="s">
        <v>843</v>
      </c>
      <c r="DX855" s="16" t="s">
        <v>867</v>
      </c>
      <c r="DY855" s="16" t="s">
        <v>867</v>
      </c>
      <c r="ES855" s="16" t="s">
        <v>865</v>
      </c>
      <c r="EU855" s="16" t="s">
        <v>7813</v>
      </c>
      <c r="EV855" s="16" t="s">
        <v>865</v>
      </c>
      <c r="FF855" s="16" t="s">
        <v>7836</v>
      </c>
      <c r="HC855" s="16" t="s">
        <v>865</v>
      </c>
      <c r="JA855" s="16" t="s">
        <v>4813</v>
      </c>
      <c r="JB855" s="16" t="s">
        <v>867</v>
      </c>
      <c r="JC855" s="16" t="s">
        <v>865</v>
      </c>
      <c r="JG855" s="16" t="s">
        <v>843</v>
      </c>
      <c r="JV855" s="16">
        <v>32</v>
      </c>
      <c r="JW855" s="16" t="s">
        <v>7603</v>
      </c>
      <c r="JY855" s="16">
        <v>7500</v>
      </c>
      <c r="JZ855" s="16" t="s">
        <v>4907</v>
      </c>
      <c r="KB855" s="16" t="s">
        <v>7628</v>
      </c>
      <c r="KD855" s="16" t="s">
        <v>4917</v>
      </c>
      <c r="KE855" s="16" t="s">
        <v>7277</v>
      </c>
      <c r="KF855" s="16" t="s">
        <v>4411</v>
      </c>
      <c r="KH855" s="16" t="s">
        <v>7642</v>
      </c>
      <c r="KI855" s="16" t="s">
        <v>4993</v>
      </c>
      <c r="KO855" s="16" t="s">
        <v>10798</v>
      </c>
      <c r="KP855" s="16" t="s">
        <v>10797</v>
      </c>
      <c r="KQ855" s="16" t="s">
        <v>8694</v>
      </c>
      <c r="KR855" s="16" t="s">
        <v>12588</v>
      </c>
      <c r="KS855" s="16" t="s">
        <v>10799</v>
      </c>
      <c r="KT855" s="16" t="s">
        <v>8696</v>
      </c>
      <c r="KU855" s="16" t="s">
        <v>844</v>
      </c>
      <c r="KV855" s="16" t="s">
        <v>8696</v>
      </c>
      <c r="KW855" s="16" t="s">
        <v>851</v>
      </c>
      <c r="KX855" s="16" t="s">
        <v>487</v>
      </c>
      <c r="KY855" s="16" t="s">
        <v>487</v>
      </c>
      <c r="KZ855" s="16" t="s">
        <v>487</v>
      </c>
      <c r="LC855" s="16" t="s">
        <v>10879</v>
      </c>
      <c r="LF855" s="16" t="s">
        <v>11654</v>
      </c>
      <c r="LI855" s="16" t="s">
        <v>11655</v>
      </c>
      <c r="LJ855" s="16" t="s">
        <v>831</v>
      </c>
      <c r="LK855" s="16" t="s">
        <v>831</v>
      </c>
      <c r="LL855" s="16" t="s">
        <v>8756</v>
      </c>
      <c r="LM855" s="16" t="s">
        <v>8741</v>
      </c>
      <c r="LO855" s="16" t="s">
        <v>843</v>
      </c>
      <c r="LP855" s="16" t="s">
        <v>843</v>
      </c>
      <c r="LQ855" s="16" t="s">
        <v>844</v>
      </c>
      <c r="LR855" s="16" t="s">
        <v>844</v>
      </c>
      <c r="LS855" s="16" t="s">
        <v>844</v>
      </c>
      <c r="LT855" s="16" t="s">
        <v>844</v>
      </c>
      <c r="LU855" s="16" t="s">
        <v>1056</v>
      </c>
      <c r="LV855" s="16" t="s">
        <v>843</v>
      </c>
      <c r="LW855" s="16" t="s">
        <v>843</v>
      </c>
      <c r="LX855" s="16" t="s">
        <v>844</v>
      </c>
      <c r="LY855" s="16" t="s">
        <v>843</v>
      </c>
      <c r="LZ855" s="16" t="s">
        <v>843</v>
      </c>
      <c r="MA855" s="16" t="s">
        <v>843</v>
      </c>
      <c r="MB855" s="16" t="s">
        <v>843</v>
      </c>
      <c r="MC855" s="16" t="s">
        <v>843</v>
      </c>
      <c r="ME855" s="16" t="s">
        <v>11656</v>
      </c>
      <c r="MF855" s="16" t="s">
        <v>8847</v>
      </c>
      <c r="MG855" s="16" t="s">
        <v>1834</v>
      </c>
      <c r="MH855" s="16" t="s">
        <v>11667</v>
      </c>
      <c r="MI855" s="16" t="s">
        <v>11733</v>
      </c>
      <c r="MK855" s="16" t="s">
        <v>8967</v>
      </c>
      <c r="ML855" s="16" t="s">
        <v>1786</v>
      </c>
      <c r="MM855" s="16" t="s">
        <v>487</v>
      </c>
      <c r="MN855" s="16" t="s">
        <v>1798</v>
      </c>
      <c r="MP855" s="16" t="s">
        <v>1827</v>
      </c>
      <c r="MR855" s="16" t="s">
        <v>470</v>
      </c>
      <c r="MS855" s="16" t="s">
        <v>12584</v>
      </c>
      <c r="MT855" s="16" t="s">
        <v>8957</v>
      </c>
      <c r="MU855" s="16" t="s">
        <v>817</v>
      </c>
      <c r="NC855" s="16" t="s">
        <v>486</v>
      </c>
      <c r="NE855" s="16" t="s">
        <v>486</v>
      </c>
      <c r="NG855" s="16" t="s">
        <v>1376</v>
      </c>
      <c r="NH855" s="16" t="s">
        <v>1913</v>
      </c>
      <c r="NI855" s="16" t="s">
        <v>11658</v>
      </c>
      <c r="NJ855" s="16" t="s">
        <v>11874</v>
      </c>
      <c r="NK855" s="16" t="s">
        <v>11875</v>
      </c>
      <c r="NR855" s="16" t="s">
        <v>877</v>
      </c>
      <c r="NS855" s="16" t="s">
        <v>462</v>
      </c>
      <c r="NT855" s="16" t="s">
        <v>478</v>
      </c>
      <c r="NU855" s="16">
        <v>1.1910000000000001</v>
      </c>
      <c r="NV855" s="16" t="s">
        <v>457</v>
      </c>
      <c r="NW855" s="16" t="s">
        <v>1177</v>
      </c>
      <c r="NX855" s="16" t="s">
        <v>1142</v>
      </c>
      <c r="OB855" s="16" t="s">
        <v>831</v>
      </c>
      <c r="OC855" s="16" t="s">
        <v>877</v>
      </c>
    </row>
    <row r="856" spans="1:393" x14ac:dyDescent="0.25">
      <c r="A856" s="16" t="s">
        <v>12589</v>
      </c>
      <c r="B856" s="16" t="s">
        <v>1056</v>
      </c>
      <c r="C856" s="16" t="s">
        <v>972</v>
      </c>
      <c r="D856" s="16" t="s">
        <v>844</v>
      </c>
      <c r="E856" s="16" t="s">
        <v>843</v>
      </c>
      <c r="F856" s="16" t="s">
        <v>843</v>
      </c>
      <c r="G856" s="16" t="s">
        <v>843</v>
      </c>
      <c r="H856" s="16" t="s">
        <v>843</v>
      </c>
      <c r="I856" s="16" t="s">
        <v>843</v>
      </c>
      <c r="J856" s="16" t="s">
        <v>843</v>
      </c>
      <c r="K856" s="16" t="s">
        <v>843</v>
      </c>
      <c r="L856" s="16" t="s">
        <v>843</v>
      </c>
      <c r="M856" s="16" t="s">
        <v>843</v>
      </c>
      <c r="N856" s="16" t="s">
        <v>843</v>
      </c>
      <c r="O856" s="16" t="s">
        <v>843</v>
      </c>
      <c r="Q856" s="16" t="s">
        <v>844</v>
      </c>
      <c r="R856" s="16">
        <v>68</v>
      </c>
      <c r="T856" s="16" t="s">
        <v>474</v>
      </c>
      <c r="U856" s="16" t="s">
        <v>843</v>
      </c>
      <c r="V856" s="16" t="s">
        <v>844</v>
      </c>
      <c r="W856" s="16" t="s">
        <v>843</v>
      </c>
      <c r="X856" s="16" t="s">
        <v>844</v>
      </c>
      <c r="Y856" s="16" t="s">
        <v>843</v>
      </c>
      <c r="Z856" s="16" t="s">
        <v>843</v>
      </c>
      <c r="AA856" s="16" t="s">
        <v>843</v>
      </c>
      <c r="AB856" s="16" t="s">
        <v>843</v>
      </c>
      <c r="AC856" s="16" t="s">
        <v>843</v>
      </c>
      <c r="AD856" s="16" t="s">
        <v>867</v>
      </c>
      <c r="AF856" s="16" t="s">
        <v>11719</v>
      </c>
      <c r="AG856" s="16" t="s">
        <v>11808</v>
      </c>
      <c r="AH856" s="16" t="s">
        <v>844</v>
      </c>
      <c r="AI856" s="16" t="s">
        <v>844</v>
      </c>
      <c r="AJ856" s="16" t="s">
        <v>844</v>
      </c>
      <c r="AK856" s="16" t="s">
        <v>843</v>
      </c>
      <c r="AL856" s="16" t="s">
        <v>843</v>
      </c>
      <c r="AM856" s="16" t="s">
        <v>843</v>
      </c>
      <c r="AN856" s="16" t="s">
        <v>843</v>
      </c>
      <c r="AO856" s="16" t="s">
        <v>843</v>
      </c>
      <c r="AP856" s="16" t="s">
        <v>843</v>
      </c>
      <c r="AQ856" s="16" t="s">
        <v>843</v>
      </c>
      <c r="AR856" s="16" t="s">
        <v>11773</v>
      </c>
      <c r="AS856" s="16" t="s">
        <v>844</v>
      </c>
      <c r="AT856" s="16" t="s">
        <v>843</v>
      </c>
      <c r="AU856" s="16" t="s">
        <v>843</v>
      </c>
      <c r="AV856" s="16" t="s">
        <v>844</v>
      </c>
      <c r="AW856" s="16" t="s">
        <v>843</v>
      </c>
      <c r="AX856" s="16" t="s">
        <v>843</v>
      </c>
      <c r="AY856" s="16" t="s">
        <v>843</v>
      </c>
      <c r="AZ856" s="16" t="s">
        <v>4437</v>
      </c>
      <c r="BC856" s="16" t="s">
        <v>4437</v>
      </c>
      <c r="BF856" s="16" t="s">
        <v>843</v>
      </c>
      <c r="BI856" s="16" t="s">
        <v>7785</v>
      </c>
      <c r="BJ856" s="16" t="s">
        <v>843</v>
      </c>
      <c r="BK856" s="16" t="s">
        <v>843</v>
      </c>
      <c r="BL856" s="16" t="s">
        <v>843</v>
      </c>
      <c r="BM856" s="16" t="s">
        <v>843</v>
      </c>
      <c r="BN856" s="16" t="s">
        <v>843</v>
      </c>
      <c r="BO856" s="16" t="s">
        <v>844</v>
      </c>
      <c r="BP856" s="16" t="s">
        <v>843</v>
      </c>
      <c r="BQ856" s="16" t="s">
        <v>843</v>
      </c>
      <c r="DX856" s="16" t="s">
        <v>867</v>
      </c>
      <c r="DY856" s="16" t="s">
        <v>867</v>
      </c>
      <c r="ES856" s="16" t="s">
        <v>865</v>
      </c>
      <c r="EU856" s="16" t="s">
        <v>7813</v>
      </c>
      <c r="EV856" s="16" t="s">
        <v>865</v>
      </c>
      <c r="FF856" s="16" t="s">
        <v>7836</v>
      </c>
      <c r="HC856" s="16" t="s">
        <v>865</v>
      </c>
      <c r="JA856" s="16" t="s">
        <v>4813</v>
      </c>
      <c r="JB856" s="16" t="s">
        <v>865</v>
      </c>
      <c r="JC856" s="16" t="s">
        <v>865</v>
      </c>
      <c r="JD856" s="16" t="s">
        <v>865</v>
      </c>
      <c r="JE856" s="16" t="s">
        <v>865</v>
      </c>
      <c r="JF856" s="16" t="s">
        <v>865</v>
      </c>
      <c r="JG856" s="16" t="s">
        <v>843</v>
      </c>
      <c r="JH856" s="16" t="s">
        <v>4846</v>
      </c>
      <c r="KF856" s="16" t="s">
        <v>4926</v>
      </c>
      <c r="KI856" s="16" t="s">
        <v>4846</v>
      </c>
      <c r="KO856" s="16" t="s">
        <v>10798</v>
      </c>
      <c r="KP856" s="16" t="s">
        <v>10797</v>
      </c>
      <c r="KQ856" s="16" t="s">
        <v>8694</v>
      </c>
      <c r="KR856" s="16" t="s">
        <v>12590</v>
      </c>
      <c r="KS856" s="16" t="s">
        <v>10799</v>
      </c>
      <c r="KT856" s="16" t="s">
        <v>8696</v>
      </c>
      <c r="KU856" s="16" t="s">
        <v>844</v>
      </c>
      <c r="KV856" s="16" t="s">
        <v>8696</v>
      </c>
      <c r="KW856" s="16" t="s">
        <v>851</v>
      </c>
      <c r="KX856" s="16" t="s">
        <v>487</v>
      </c>
      <c r="KY856" s="16" t="s">
        <v>487</v>
      </c>
      <c r="KZ856" s="16" t="s">
        <v>487</v>
      </c>
      <c r="LC856" s="16" t="s">
        <v>10879</v>
      </c>
      <c r="LF856" s="16" t="s">
        <v>11654</v>
      </c>
      <c r="LI856" s="16" t="s">
        <v>11655</v>
      </c>
      <c r="LJ856" s="16" t="s">
        <v>843</v>
      </c>
      <c r="LL856" s="16" t="s">
        <v>8711</v>
      </c>
      <c r="LM856" s="16" t="s">
        <v>8741</v>
      </c>
      <c r="LO856" s="16" t="s">
        <v>843</v>
      </c>
      <c r="LP856" s="16" t="s">
        <v>843</v>
      </c>
      <c r="LQ856" s="16" t="s">
        <v>844</v>
      </c>
      <c r="LR856" s="16" t="s">
        <v>844</v>
      </c>
      <c r="LS856" s="16" t="s">
        <v>844</v>
      </c>
      <c r="LT856" s="16" t="s">
        <v>844</v>
      </c>
      <c r="LU856" s="16" t="s">
        <v>1056</v>
      </c>
      <c r="LV856" s="16" t="s">
        <v>843</v>
      </c>
      <c r="LW856" s="16" t="s">
        <v>843</v>
      </c>
      <c r="LX856" s="16" t="s">
        <v>844</v>
      </c>
      <c r="LY856" s="16" t="s">
        <v>843</v>
      </c>
      <c r="LZ856" s="16" t="s">
        <v>843</v>
      </c>
      <c r="MA856" s="16" t="s">
        <v>843</v>
      </c>
      <c r="MB856" s="16" t="s">
        <v>843</v>
      </c>
      <c r="MC856" s="16" t="s">
        <v>843</v>
      </c>
      <c r="ME856" s="16" t="s">
        <v>11656</v>
      </c>
      <c r="MF856" s="16" t="s">
        <v>8847</v>
      </c>
      <c r="MO856" s="16" t="s">
        <v>1817</v>
      </c>
      <c r="MP856" s="16" t="s">
        <v>1824</v>
      </c>
      <c r="MR856" s="16" t="s">
        <v>474</v>
      </c>
      <c r="MS856" s="16" t="s">
        <v>12584</v>
      </c>
      <c r="MT856" s="16" t="s">
        <v>8957</v>
      </c>
      <c r="NC856" s="16" t="s">
        <v>486</v>
      </c>
      <c r="NE856" s="16" t="s">
        <v>486</v>
      </c>
      <c r="NG856" s="16" t="s">
        <v>1376</v>
      </c>
      <c r="NI856" s="16" t="s">
        <v>11658</v>
      </c>
      <c r="NR856" s="16" t="s">
        <v>878</v>
      </c>
      <c r="NS856" s="16" t="s">
        <v>462</v>
      </c>
      <c r="NT856" s="16" t="s">
        <v>478</v>
      </c>
      <c r="NU856" s="16">
        <v>1.1910000000000001</v>
      </c>
      <c r="NV856" s="16" t="s">
        <v>457</v>
      </c>
      <c r="NW856" s="16" t="s">
        <v>1183</v>
      </c>
      <c r="NX856" s="16" t="s">
        <v>1142</v>
      </c>
      <c r="OB856" s="16" t="s">
        <v>833</v>
      </c>
      <c r="OC856" s="16" t="s">
        <v>878</v>
      </c>
    </row>
    <row r="857" spans="1:393" x14ac:dyDescent="0.25">
      <c r="A857" s="16" t="s">
        <v>12591</v>
      </c>
      <c r="B857" s="16" t="s">
        <v>844</v>
      </c>
      <c r="C857" s="16" t="s">
        <v>972</v>
      </c>
      <c r="D857" s="16" t="s">
        <v>844</v>
      </c>
      <c r="E857" s="16" t="s">
        <v>843</v>
      </c>
      <c r="F857" s="16" t="s">
        <v>843</v>
      </c>
      <c r="G857" s="16" t="s">
        <v>843</v>
      </c>
      <c r="H857" s="16" t="s">
        <v>843</v>
      </c>
      <c r="I857" s="16" t="s">
        <v>843</v>
      </c>
      <c r="J857" s="16" t="s">
        <v>843</v>
      </c>
      <c r="K857" s="16" t="s">
        <v>843</v>
      </c>
      <c r="L857" s="16" t="s">
        <v>843</v>
      </c>
      <c r="M857" s="16" t="s">
        <v>843</v>
      </c>
      <c r="N857" s="16" t="s">
        <v>843</v>
      </c>
      <c r="O857" s="16" t="s">
        <v>843</v>
      </c>
      <c r="Q857" s="16" t="s">
        <v>844</v>
      </c>
      <c r="R857" s="16">
        <v>41</v>
      </c>
      <c r="T857" s="16" t="s">
        <v>470</v>
      </c>
      <c r="U857" s="16" t="s">
        <v>844</v>
      </c>
      <c r="V857" s="16" t="s">
        <v>843</v>
      </c>
      <c r="W857" s="16" t="s">
        <v>844</v>
      </c>
      <c r="X857" s="16" t="s">
        <v>843</v>
      </c>
      <c r="Y857" s="16" t="s">
        <v>843</v>
      </c>
      <c r="Z857" s="16" t="s">
        <v>843</v>
      </c>
      <c r="AA857" s="16" t="s">
        <v>843</v>
      </c>
      <c r="AB857" s="16" t="s">
        <v>844</v>
      </c>
      <c r="AC857" s="16" t="s">
        <v>843</v>
      </c>
      <c r="AD857" s="16" t="s">
        <v>867</v>
      </c>
      <c r="AF857" s="16" t="s">
        <v>11881</v>
      </c>
      <c r="AG857" s="16" t="s">
        <v>11768</v>
      </c>
      <c r="AH857" s="16" t="s">
        <v>843</v>
      </c>
      <c r="AI857" s="16" t="s">
        <v>843</v>
      </c>
      <c r="AJ857" s="16" t="s">
        <v>844</v>
      </c>
      <c r="AK857" s="16" t="s">
        <v>843</v>
      </c>
      <c r="AL857" s="16" t="s">
        <v>844</v>
      </c>
      <c r="AM857" s="16" t="s">
        <v>844</v>
      </c>
      <c r="AN857" s="16" t="s">
        <v>843</v>
      </c>
      <c r="AO857" s="16" t="s">
        <v>843</v>
      </c>
      <c r="AP857" s="16" t="s">
        <v>843</v>
      </c>
      <c r="AQ857" s="16" t="s">
        <v>844</v>
      </c>
      <c r="AR857" s="16" t="s">
        <v>4415</v>
      </c>
      <c r="AS857" s="16" t="s">
        <v>844</v>
      </c>
      <c r="AT857" s="16" t="s">
        <v>843</v>
      </c>
      <c r="AU857" s="16" t="s">
        <v>843</v>
      </c>
      <c r="AV857" s="16" t="s">
        <v>843</v>
      </c>
      <c r="AW857" s="16" t="s">
        <v>843</v>
      </c>
      <c r="AX857" s="16" t="s">
        <v>843</v>
      </c>
      <c r="AY857" s="16" t="s">
        <v>843</v>
      </c>
      <c r="AZ857" s="16" t="s">
        <v>4437</v>
      </c>
      <c r="BF857" s="16" t="s">
        <v>844</v>
      </c>
      <c r="BH857" s="16" t="s">
        <v>7383</v>
      </c>
      <c r="BI857" s="16" t="s">
        <v>7785</v>
      </c>
      <c r="BJ857" s="16" t="s">
        <v>843</v>
      </c>
      <c r="BK857" s="16" t="s">
        <v>843</v>
      </c>
      <c r="BL857" s="16" t="s">
        <v>843</v>
      </c>
      <c r="BM857" s="16" t="s">
        <v>843</v>
      </c>
      <c r="BN857" s="16" t="s">
        <v>843</v>
      </c>
      <c r="BO857" s="16" t="s">
        <v>844</v>
      </c>
      <c r="BP857" s="16" t="s">
        <v>843</v>
      </c>
      <c r="BQ857" s="16" t="s">
        <v>843</v>
      </c>
      <c r="DX857" s="16" t="s">
        <v>865</v>
      </c>
      <c r="ES857" s="16" t="s">
        <v>865</v>
      </c>
      <c r="EU857" s="16" t="s">
        <v>7810</v>
      </c>
      <c r="EV857" s="16" t="s">
        <v>865</v>
      </c>
      <c r="FT857" s="16" t="s">
        <v>865</v>
      </c>
      <c r="HC857" s="16" t="s">
        <v>865</v>
      </c>
      <c r="JA857" s="16" t="s">
        <v>4816</v>
      </c>
      <c r="JB857" s="16" t="s">
        <v>867</v>
      </c>
      <c r="JC857" s="16" t="s">
        <v>865</v>
      </c>
      <c r="JG857" s="16" t="s">
        <v>843</v>
      </c>
      <c r="JV857" s="16">
        <v>40</v>
      </c>
      <c r="JW857" s="16" t="s">
        <v>7603</v>
      </c>
      <c r="JY857" s="16">
        <v>10000</v>
      </c>
      <c r="JZ857" s="16" t="s">
        <v>4883</v>
      </c>
      <c r="KB857" s="16" t="s">
        <v>7616</v>
      </c>
      <c r="KD857" s="16" t="s">
        <v>4920</v>
      </c>
      <c r="KE857" s="16" t="s">
        <v>7277</v>
      </c>
      <c r="KF857" s="16" t="s">
        <v>4932</v>
      </c>
      <c r="KH857" s="16" t="s">
        <v>7636</v>
      </c>
      <c r="KI857" s="16" t="s">
        <v>4982</v>
      </c>
      <c r="KK857" s="16" t="s">
        <v>4874</v>
      </c>
      <c r="KM857" s="16" t="s">
        <v>7610</v>
      </c>
      <c r="KO857" s="16" t="s">
        <v>10803</v>
      </c>
      <c r="KP857" s="16" t="s">
        <v>10802</v>
      </c>
      <c r="KQ857" s="16" t="s">
        <v>8694</v>
      </c>
      <c r="KR857" s="16" t="s">
        <v>12592</v>
      </c>
      <c r="KS857" s="16" t="s">
        <v>10804</v>
      </c>
      <c r="KT857" s="16" t="s">
        <v>8696</v>
      </c>
      <c r="KU857" s="16" t="s">
        <v>844</v>
      </c>
      <c r="KV857" s="16" t="s">
        <v>8696</v>
      </c>
      <c r="KW857" s="16" t="s">
        <v>851</v>
      </c>
      <c r="KY857" s="16" t="s">
        <v>486</v>
      </c>
      <c r="LC857" s="16" t="s">
        <v>10879</v>
      </c>
      <c r="LF857" s="16" t="s">
        <v>11654</v>
      </c>
      <c r="LI857" s="16" t="s">
        <v>11655</v>
      </c>
      <c r="LJ857" s="16" t="s">
        <v>831</v>
      </c>
      <c r="LK857" s="16" t="s">
        <v>831</v>
      </c>
      <c r="LL857" s="16" t="s">
        <v>8756</v>
      </c>
      <c r="LM857" s="16" t="s">
        <v>8741</v>
      </c>
      <c r="LO857" s="16" t="s">
        <v>843</v>
      </c>
      <c r="LP857" s="16" t="s">
        <v>844</v>
      </c>
      <c r="LQ857" s="16" t="s">
        <v>844</v>
      </c>
      <c r="LR857" s="16" t="s">
        <v>843</v>
      </c>
      <c r="LS857" s="16" t="s">
        <v>844</v>
      </c>
      <c r="LT857" s="16" t="s">
        <v>843</v>
      </c>
      <c r="LU857" s="16" t="s">
        <v>843</v>
      </c>
      <c r="LV857" s="16" t="s">
        <v>843</v>
      </c>
      <c r="LW857" s="16" t="s">
        <v>843</v>
      </c>
      <c r="LX857" s="16" t="s">
        <v>844</v>
      </c>
      <c r="LY857" s="16" t="s">
        <v>843</v>
      </c>
      <c r="LZ857" s="16" t="s">
        <v>843</v>
      </c>
      <c r="MA857" s="16" t="s">
        <v>843</v>
      </c>
      <c r="MB857" s="16" t="s">
        <v>843</v>
      </c>
      <c r="MC857" s="16" t="s">
        <v>843</v>
      </c>
      <c r="ME857" s="16" t="s">
        <v>11656</v>
      </c>
      <c r="MF857" s="16" t="s">
        <v>8847</v>
      </c>
      <c r="MG857" s="16" t="s">
        <v>1840</v>
      </c>
      <c r="MH857" s="16" t="s">
        <v>11668</v>
      </c>
      <c r="MI857" s="16" t="s">
        <v>11668</v>
      </c>
      <c r="MJ857" s="16" t="s">
        <v>1839</v>
      </c>
      <c r="MK857" s="16" t="s">
        <v>9015</v>
      </c>
      <c r="ML857" s="16" t="s">
        <v>1790</v>
      </c>
      <c r="MM857" s="16" t="s">
        <v>486</v>
      </c>
      <c r="MN857" s="16" t="s">
        <v>1798</v>
      </c>
      <c r="MO857" s="16" t="s">
        <v>1813</v>
      </c>
      <c r="MP857" s="16" t="s">
        <v>1829</v>
      </c>
      <c r="MQ857" s="16" t="s">
        <v>1785</v>
      </c>
      <c r="MR857" s="16" t="s">
        <v>470</v>
      </c>
      <c r="MS857" s="16" t="s">
        <v>12584</v>
      </c>
      <c r="MT857" s="16" t="s">
        <v>8850</v>
      </c>
      <c r="MU857" s="16" t="s">
        <v>817</v>
      </c>
      <c r="NC857" s="16" t="s">
        <v>486</v>
      </c>
      <c r="ND857" s="16" t="s">
        <v>486</v>
      </c>
      <c r="NE857" s="16" t="s">
        <v>486</v>
      </c>
      <c r="NG857" s="16" t="s">
        <v>1380</v>
      </c>
      <c r="NH857" s="16" t="s">
        <v>1913</v>
      </c>
      <c r="NI857" s="16" t="s">
        <v>11658</v>
      </c>
      <c r="NJ857" s="16" t="s">
        <v>9102</v>
      </c>
      <c r="NK857" s="16" t="s">
        <v>11753</v>
      </c>
      <c r="NR857" s="16" t="s">
        <v>451</v>
      </c>
      <c r="NS857" s="16" t="s">
        <v>462</v>
      </c>
      <c r="NT857" s="16" t="s">
        <v>478</v>
      </c>
      <c r="NU857" s="16">
        <v>1.1910000000000001</v>
      </c>
      <c r="NV857" s="16" t="s">
        <v>451</v>
      </c>
      <c r="NW857" s="16" t="s">
        <v>1175</v>
      </c>
      <c r="NX857" s="16" t="s">
        <v>1142</v>
      </c>
      <c r="OB857" s="16" t="s">
        <v>831</v>
      </c>
      <c r="OC857" s="16" t="s">
        <v>451</v>
      </c>
    </row>
    <row r="858" spans="1:393" x14ac:dyDescent="0.25">
      <c r="A858" s="16" t="s">
        <v>12593</v>
      </c>
      <c r="B858" s="16" t="s">
        <v>844</v>
      </c>
      <c r="C858" s="16" t="s">
        <v>972</v>
      </c>
      <c r="D858" s="16" t="s">
        <v>844</v>
      </c>
      <c r="E858" s="16" t="s">
        <v>843</v>
      </c>
      <c r="F858" s="16" t="s">
        <v>843</v>
      </c>
      <c r="G858" s="16" t="s">
        <v>843</v>
      </c>
      <c r="H858" s="16" t="s">
        <v>843</v>
      </c>
      <c r="I858" s="16" t="s">
        <v>843</v>
      </c>
      <c r="J858" s="16" t="s">
        <v>843</v>
      </c>
      <c r="K858" s="16" t="s">
        <v>843</v>
      </c>
      <c r="L858" s="16" t="s">
        <v>843</v>
      </c>
      <c r="M858" s="16" t="s">
        <v>843</v>
      </c>
      <c r="N858" s="16" t="s">
        <v>843</v>
      </c>
      <c r="O858" s="16" t="s">
        <v>843</v>
      </c>
      <c r="Q858" s="16" t="s">
        <v>844</v>
      </c>
      <c r="R858" s="16">
        <v>22</v>
      </c>
      <c r="T858" s="16" t="s">
        <v>470</v>
      </c>
      <c r="U858" s="16" t="s">
        <v>844</v>
      </c>
      <c r="V858" s="16" t="s">
        <v>843</v>
      </c>
      <c r="W858" s="16" t="s">
        <v>844</v>
      </c>
      <c r="X858" s="16" t="s">
        <v>843</v>
      </c>
      <c r="Y858" s="16" t="s">
        <v>843</v>
      </c>
      <c r="Z858" s="16" t="s">
        <v>843</v>
      </c>
      <c r="AA858" s="16" t="s">
        <v>843</v>
      </c>
      <c r="AB858" s="16" t="s">
        <v>844</v>
      </c>
      <c r="AC858" s="16" t="s">
        <v>843</v>
      </c>
      <c r="AD858" s="16" t="s">
        <v>867</v>
      </c>
      <c r="AF858" s="16" t="s">
        <v>12594</v>
      </c>
      <c r="AG858" s="16" t="s">
        <v>11848</v>
      </c>
      <c r="AH858" s="16" t="s">
        <v>844</v>
      </c>
      <c r="AI858" s="16" t="s">
        <v>844</v>
      </c>
      <c r="AJ858" s="16" t="s">
        <v>843</v>
      </c>
      <c r="AK858" s="16" t="s">
        <v>844</v>
      </c>
      <c r="AL858" s="16" t="s">
        <v>844</v>
      </c>
      <c r="AM858" s="16" t="s">
        <v>844</v>
      </c>
      <c r="AN858" s="16" t="s">
        <v>843</v>
      </c>
      <c r="AO858" s="16" t="s">
        <v>843</v>
      </c>
      <c r="AP858" s="16" t="s">
        <v>843</v>
      </c>
      <c r="AQ858" s="16" t="s">
        <v>844</v>
      </c>
      <c r="AR858" s="16" t="s">
        <v>4433</v>
      </c>
      <c r="AS858" s="16" t="s">
        <v>843</v>
      </c>
      <c r="AT858" s="16" t="s">
        <v>843</v>
      </c>
      <c r="AU858" s="16" t="s">
        <v>843</v>
      </c>
      <c r="AV858" s="16" t="s">
        <v>843</v>
      </c>
      <c r="AW858" s="16" t="s">
        <v>843</v>
      </c>
      <c r="AX858" s="16" t="s">
        <v>843</v>
      </c>
      <c r="AY858" s="16" t="s">
        <v>844</v>
      </c>
      <c r="BF858" s="16" t="s">
        <v>844</v>
      </c>
      <c r="BH858" s="16" t="s">
        <v>7383</v>
      </c>
      <c r="BI858" s="16" t="s">
        <v>7785</v>
      </c>
      <c r="BJ858" s="16" t="s">
        <v>843</v>
      </c>
      <c r="BK858" s="16" t="s">
        <v>843</v>
      </c>
      <c r="BL858" s="16" t="s">
        <v>843</v>
      </c>
      <c r="BM858" s="16" t="s">
        <v>843</v>
      </c>
      <c r="BN858" s="16" t="s">
        <v>843</v>
      </c>
      <c r="BO858" s="16" t="s">
        <v>844</v>
      </c>
      <c r="BP858" s="16" t="s">
        <v>843</v>
      </c>
      <c r="BQ858" s="16" t="s">
        <v>843</v>
      </c>
      <c r="CC858" s="16" t="s">
        <v>865</v>
      </c>
      <c r="CF858" s="16" t="s">
        <v>7212</v>
      </c>
      <c r="CG858" s="16" t="s">
        <v>843</v>
      </c>
      <c r="CH858" s="16" t="s">
        <v>843</v>
      </c>
      <c r="CI858" s="16" t="s">
        <v>843</v>
      </c>
      <c r="CJ858" s="16" t="s">
        <v>843</v>
      </c>
      <c r="CK858" s="16" t="s">
        <v>843</v>
      </c>
      <c r="CL858" s="16" t="s">
        <v>843</v>
      </c>
      <c r="CM858" s="16" t="s">
        <v>843</v>
      </c>
      <c r="CN858" s="16" t="s">
        <v>843</v>
      </c>
      <c r="CO858" s="16" t="s">
        <v>843</v>
      </c>
      <c r="CP858" s="16" t="s">
        <v>843</v>
      </c>
      <c r="CQ858" s="16" t="s">
        <v>843</v>
      </c>
      <c r="CR858" s="16" t="s">
        <v>843</v>
      </c>
      <c r="CS858" s="16" t="s">
        <v>843</v>
      </c>
      <c r="CT858" s="16" t="s">
        <v>843</v>
      </c>
      <c r="CU858" s="16" t="s">
        <v>843</v>
      </c>
      <c r="CV858" s="16" t="s">
        <v>843</v>
      </c>
      <c r="CW858" s="16" t="s">
        <v>843</v>
      </c>
      <c r="CX858" s="16" t="s">
        <v>843</v>
      </c>
      <c r="CY858" s="16" t="s">
        <v>843</v>
      </c>
      <c r="CZ858" s="16" t="s">
        <v>843</v>
      </c>
      <c r="DA858" s="16" t="s">
        <v>843</v>
      </c>
      <c r="DB858" s="16" t="s">
        <v>843</v>
      </c>
      <c r="DC858" s="16" t="s">
        <v>843</v>
      </c>
      <c r="DD858" s="16" t="s">
        <v>843</v>
      </c>
      <c r="DE858" s="16" t="s">
        <v>843</v>
      </c>
      <c r="DF858" s="16" t="s">
        <v>843</v>
      </c>
      <c r="DG858" s="16" t="s">
        <v>843</v>
      </c>
      <c r="DH858" s="16" t="s">
        <v>843</v>
      </c>
      <c r="DI858" s="16" t="s">
        <v>844</v>
      </c>
      <c r="DJ858" s="16" t="s">
        <v>843</v>
      </c>
      <c r="DK858" s="16" t="s">
        <v>843</v>
      </c>
      <c r="DL858" s="16" t="s">
        <v>843</v>
      </c>
      <c r="DX858" s="16" t="s">
        <v>865</v>
      </c>
      <c r="ES858" s="16" t="s">
        <v>865</v>
      </c>
      <c r="EU858" s="16" t="s">
        <v>7810</v>
      </c>
      <c r="EV858" s="16" t="s">
        <v>865</v>
      </c>
      <c r="FT858" s="16" t="s">
        <v>865</v>
      </c>
      <c r="HC858" s="16" t="s">
        <v>865</v>
      </c>
      <c r="JA858" s="16" t="s">
        <v>4816</v>
      </c>
      <c r="JB858" s="16" t="s">
        <v>865</v>
      </c>
      <c r="JC858" s="16" t="s">
        <v>865</v>
      </c>
      <c r="JD858" s="16" t="s">
        <v>865</v>
      </c>
      <c r="JE858" s="16" t="s">
        <v>865</v>
      </c>
      <c r="JF858" s="16" t="s">
        <v>867</v>
      </c>
      <c r="JG858" s="16" t="s">
        <v>1056</v>
      </c>
      <c r="JJ858" s="16" t="s">
        <v>867</v>
      </c>
      <c r="KF858" s="16" t="s">
        <v>4945</v>
      </c>
      <c r="KI858" s="16" t="s">
        <v>4840</v>
      </c>
      <c r="KO858" s="16" t="s">
        <v>10807</v>
      </c>
      <c r="KP858" s="16" t="s">
        <v>10806</v>
      </c>
      <c r="KQ858" s="16" t="s">
        <v>8694</v>
      </c>
      <c r="KR858" s="16" t="s">
        <v>12595</v>
      </c>
      <c r="KS858" s="16" t="s">
        <v>10808</v>
      </c>
      <c r="KT858" s="16" t="s">
        <v>8696</v>
      </c>
      <c r="KU858" s="16" t="s">
        <v>844</v>
      </c>
      <c r="KV858" s="16" t="s">
        <v>8696</v>
      </c>
      <c r="KW858" s="16" t="s">
        <v>851</v>
      </c>
      <c r="KY858" s="16" t="s">
        <v>486</v>
      </c>
      <c r="LA858" s="16" t="s">
        <v>11697</v>
      </c>
      <c r="LC858" s="16" t="s">
        <v>10879</v>
      </c>
      <c r="LD858" s="16" t="s">
        <v>11698</v>
      </c>
      <c r="LF858" s="16" t="s">
        <v>11654</v>
      </c>
      <c r="LI858" s="16" t="s">
        <v>11655</v>
      </c>
      <c r="LJ858" s="16" t="s">
        <v>843</v>
      </c>
      <c r="LK858" s="16" t="s">
        <v>836</v>
      </c>
      <c r="LL858" s="16" t="s">
        <v>8756</v>
      </c>
      <c r="LM858" s="16" t="s">
        <v>8741</v>
      </c>
      <c r="LO858" s="16" t="s">
        <v>843</v>
      </c>
      <c r="LP858" s="16" t="s">
        <v>844</v>
      </c>
      <c r="LQ858" s="16" t="s">
        <v>844</v>
      </c>
      <c r="LR858" s="16" t="s">
        <v>843</v>
      </c>
      <c r="LS858" s="16" t="s">
        <v>844</v>
      </c>
      <c r="LT858" s="16" t="s">
        <v>843</v>
      </c>
      <c r="LU858" s="16" t="s">
        <v>843</v>
      </c>
      <c r="LV858" s="16" t="s">
        <v>843</v>
      </c>
      <c r="LW858" s="16" t="s">
        <v>843</v>
      </c>
      <c r="LX858" s="16" t="s">
        <v>843</v>
      </c>
      <c r="LY858" s="16" t="s">
        <v>843</v>
      </c>
      <c r="LZ858" s="16" t="s">
        <v>843</v>
      </c>
      <c r="MA858" s="16" t="s">
        <v>843</v>
      </c>
      <c r="MB858" s="16" t="s">
        <v>843</v>
      </c>
      <c r="MC858" s="16" t="s">
        <v>843</v>
      </c>
      <c r="MD858" s="16" t="s">
        <v>11699</v>
      </c>
      <c r="ME858" s="16" t="s">
        <v>11656</v>
      </c>
      <c r="MF858" s="16" t="s">
        <v>8847</v>
      </c>
      <c r="MO858" s="16" t="s">
        <v>1807</v>
      </c>
      <c r="MP858" s="16" t="s">
        <v>1823</v>
      </c>
      <c r="MR858" s="16" t="s">
        <v>470</v>
      </c>
      <c r="MS858" s="16" t="s">
        <v>12584</v>
      </c>
      <c r="MT858" s="16" t="s">
        <v>8746</v>
      </c>
      <c r="MU858" s="16" t="s">
        <v>817</v>
      </c>
      <c r="MV858" s="16" t="s">
        <v>486</v>
      </c>
      <c r="NC858" s="16" t="s">
        <v>486</v>
      </c>
      <c r="ND858" s="16" t="s">
        <v>486</v>
      </c>
      <c r="NE858" s="16" t="s">
        <v>486</v>
      </c>
      <c r="NG858" s="16" t="s">
        <v>1380</v>
      </c>
      <c r="NI858" s="16" t="s">
        <v>11658</v>
      </c>
      <c r="NR858" s="16" t="s">
        <v>445</v>
      </c>
      <c r="NS858" s="16" t="s">
        <v>462</v>
      </c>
      <c r="NT858" s="16" t="s">
        <v>478</v>
      </c>
      <c r="NU858" s="16">
        <v>1.1910000000000001</v>
      </c>
      <c r="NV858" s="16" t="s">
        <v>445</v>
      </c>
      <c r="NW858" s="16" t="s">
        <v>1174</v>
      </c>
      <c r="NX858" s="16" t="s">
        <v>1142</v>
      </c>
      <c r="NZ858" s="16" t="s">
        <v>935</v>
      </c>
      <c r="OB858" s="16" t="s">
        <v>836</v>
      </c>
      <c r="OC858" s="16" t="s">
        <v>445</v>
      </c>
    </row>
    <row r="859" spans="1:393" x14ac:dyDescent="0.25">
      <c r="A859" s="16" t="s">
        <v>12596</v>
      </c>
      <c r="B859" s="16" t="s">
        <v>844</v>
      </c>
      <c r="C859" s="16" t="s">
        <v>972</v>
      </c>
      <c r="D859" s="16" t="s">
        <v>844</v>
      </c>
      <c r="E859" s="16" t="s">
        <v>843</v>
      </c>
      <c r="F859" s="16" t="s">
        <v>843</v>
      </c>
      <c r="G859" s="16" t="s">
        <v>843</v>
      </c>
      <c r="H859" s="16" t="s">
        <v>843</v>
      </c>
      <c r="I859" s="16" t="s">
        <v>843</v>
      </c>
      <c r="J859" s="16" t="s">
        <v>843</v>
      </c>
      <c r="K859" s="16" t="s">
        <v>843</v>
      </c>
      <c r="L859" s="16" t="s">
        <v>843</v>
      </c>
      <c r="M859" s="16" t="s">
        <v>843</v>
      </c>
      <c r="N859" s="16" t="s">
        <v>843</v>
      </c>
      <c r="O859" s="16" t="s">
        <v>843</v>
      </c>
      <c r="Q859" s="16" t="s">
        <v>844</v>
      </c>
      <c r="R859" s="16">
        <v>31</v>
      </c>
      <c r="T859" s="16" t="s">
        <v>470</v>
      </c>
      <c r="U859" s="16" t="s">
        <v>844</v>
      </c>
      <c r="V859" s="16" t="s">
        <v>843</v>
      </c>
      <c r="W859" s="16" t="s">
        <v>844</v>
      </c>
      <c r="X859" s="16" t="s">
        <v>843</v>
      </c>
      <c r="Y859" s="16" t="s">
        <v>843</v>
      </c>
      <c r="Z859" s="16" t="s">
        <v>843</v>
      </c>
      <c r="AA859" s="16" t="s">
        <v>843</v>
      </c>
      <c r="AB859" s="16" t="s">
        <v>844</v>
      </c>
      <c r="AC859" s="16" t="s">
        <v>843</v>
      </c>
      <c r="AD859" s="16" t="s">
        <v>867</v>
      </c>
      <c r="AF859" s="16" t="s">
        <v>11702</v>
      </c>
      <c r="AG859" s="16" t="s">
        <v>11725</v>
      </c>
      <c r="AH859" s="16" t="s">
        <v>844</v>
      </c>
      <c r="AI859" s="16" t="s">
        <v>844</v>
      </c>
      <c r="AJ859" s="16" t="s">
        <v>843</v>
      </c>
      <c r="AK859" s="16" t="s">
        <v>843</v>
      </c>
      <c r="AL859" s="16" t="s">
        <v>844</v>
      </c>
      <c r="AM859" s="16" t="s">
        <v>844</v>
      </c>
      <c r="AN859" s="16" t="s">
        <v>843</v>
      </c>
      <c r="AO859" s="16" t="s">
        <v>843</v>
      </c>
      <c r="AP859" s="16" t="s">
        <v>843</v>
      </c>
      <c r="AQ859" s="16" t="s">
        <v>844</v>
      </c>
      <c r="AR859" s="16" t="s">
        <v>4433</v>
      </c>
      <c r="AS859" s="16" t="s">
        <v>843</v>
      </c>
      <c r="AT859" s="16" t="s">
        <v>843</v>
      </c>
      <c r="AU859" s="16" t="s">
        <v>843</v>
      </c>
      <c r="AV859" s="16" t="s">
        <v>843</v>
      </c>
      <c r="AW859" s="16" t="s">
        <v>843</v>
      </c>
      <c r="AX859" s="16" t="s">
        <v>843</v>
      </c>
      <c r="AY859" s="16" t="s">
        <v>844</v>
      </c>
      <c r="BF859" s="16" t="s">
        <v>844</v>
      </c>
      <c r="BH859" s="16" t="s">
        <v>7383</v>
      </c>
      <c r="BI859" s="16" t="s">
        <v>7785</v>
      </c>
      <c r="BJ859" s="16" t="s">
        <v>843</v>
      </c>
      <c r="BK859" s="16" t="s">
        <v>843</v>
      </c>
      <c r="BL859" s="16" t="s">
        <v>843</v>
      </c>
      <c r="BM859" s="16" t="s">
        <v>843</v>
      </c>
      <c r="BN859" s="16" t="s">
        <v>843</v>
      </c>
      <c r="BO859" s="16" t="s">
        <v>844</v>
      </c>
      <c r="BP859" s="16" t="s">
        <v>843</v>
      </c>
      <c r="BQ859" s="16" t="s">
        <v>843</v>
      </c>
      <c r="DX859" s="16" t="s">
        <v>867</v>
      </c>
      <c r="DY859" s="16" t="s">
        <v>867</v>
      </c>
      <c r="ES859" s="16" t="s">
        <v>865</v>
      </c>
      <c r="EU859" s="16" t="s">
        <v>7810</v>
      </c>
      <c r="EV859" s="16" t="s">
        <v>865</v>
      </c>
      <c r="FT859" s="16" t="s">
        <v>865</v>
      </c>
      <c r="HC859" s="16" t="s">
        <v>865</v>
      </c>
      <c r="JA859" s="16" t="s">
        <v>4825</v>
      </c>
      <c r="JB859" s="16" t="s">
        <v>865</v>
      </c>
      <c r="JC859" s="16" t="s">
        <v>865</v>
      </c>
      <c r="JD859" s="16" t="s">
        <v>865</v>
      </c>
      <c r="JE859" s="16" t="s">
        <v>865</v>
      </c>
      <c r="JF859" s="16" t="s">
        <v>865</v>
      </c>
      <c r="JG859" s="16" t="s">
        <v>1056</v>
      </c>
      <c r="JH859" s="16" t="s">
        <v>7577</v>
      </c>
      <c r="JJ859" s="16" t="s">
        <v>865</v>
      </c>
      <c r="KF859" s="16" t="s">
        <v>4926</v>
      </c>
      <c r="KI859" s="16" t="s">
        <v>4982</v>
      </c>
      <c r="KK859" s="16" t="s">
        <v>4874</v>
      </c>
      <c r="KM859" s="16" t="s">
        <v>7625</v>
      </c>
      <c r="KO859" s="16" t="s">
        <v>10812</v>
      </c>
      <c r="KP859" s="16" t="s">
        <v>10811</v>
      </c>
      <c r="KQ859" s="16" t="s">
        <v>8694</v>
      </c>
      <c r="KR859" s="16" t="s">
        <v>12597</v>
      </c>
      <c r="KS859" s="16" t="s">
        <v>10813</v>
      </c>
      <c r="KT859" s="16" t="s">
        <v>8696</v>
      </c>
      <c r="KU859" s="16" t="s">
        <v>844</v>
      </c>
      <c r="KV859" s="16" t="s">
        <v>8696</v>
      </c>
      <c r="KW859" s="16" t="s">
        <v>851</v>
      </c>
      <c r="KX859" s="16" t="s">
        <v>487</v>
      </c>
      <c r="KY859" s="16" t="s">
        <v>487</v>
      </c>
      <c r="KZ859" s="16" t="s">
        <v>487</v>
      </c>
      <c r="LC859" s="16" t="s">
        <v>10879</v>
      </c>
      <c r="LF859" s="16" t="s">
        <v>11654</v>
      </c>
      <c r="LI859" s="16" t="s">
        <v>11655</v>
      </c>
      <c r="LJ859" s="16" t="s">
        <v>843</v>
      </c>
      <c r="LL859" s="16" t="s">
        <v>8711</v>
      </c>
      <c r="LM859" s="16" t="s">
        <v>8741</v>
      </c>
      <c r="LO859" s="16" t="s">
        <v>844</v>
      </c>
      <c r="LP859" s="16" t="s">
        <v>1056</v>
      </c>
      <c r="LQ859" s="16" t="s">
        <v>1056</v>
      </c>
      <c r="LR859" s="16" t="s">
        <v>844</v>
      </c>
      <c r="LS859" s="16" t="s">
        <v>1056</v>
      </c>
      <c r="LT859" s="16" t="s">
        <v>843</v>
      </c>
      <c r="LU859" s="16" t="s">
        <v>843</v>
      </c>
      <c r="LV859" s="16" t="s">
        <v>843</v>
      </c>
      <c r="LW859" s="16" t="s">
        <v>843</v>
      </c>
      <c r="LX859" s="16" t="s">
        <v>844</v>
      </c>
      <c r="LY859" s="16" t="s">
        <v>844</v>
      </c>
      <c r="LZ859" s="16" t="s">
        <v>843</v>
      </c>
      <c r="MA859" s="16" t="s">
        <v>843</v>
      </c>
      <c r="MB859" s="16" t="s">
        <v>843</v>
      </c>
      <c r="MC859" s="16" t="s">
        <v>844</v>
      </c>
      <c r="ME859" s="16" t="s">
        <v>11656</v>
      </c>
      <c r="MF859" s="16" t="s">
        <v>8847</v>
      </c>
      <c r="MJ859" s="16" t="s">
        <v>1838</v>
      </c>
      <c r="MO859" s="16" t="s">
        <v>1817</v>
      </c>
      <c r="MP859" s="16" t="s">
        <v>1829</v>
      </c>
      <c r="MQ859" s="16" t="s">
        <v>1785</v>
      </c>
      <c r="MR859" s="16" t="s">
        <v>470</v>
      </c>
      <c r="MS859" s="16" t="s">
        <v>12584</v>
      </c>
      <c r="MT859" s="16" t="s">
        <v>8982</v>
      </c>
      <c r="MU859" s="16" t="s">
        <v>817</v>
      </c>
      <c r="NC859" s="16" t="s">
        <v>486</v>
      </c>
      <c r="ND859" s="16" t="s">
        <v>486</v>
      </c>
      <c r="NE859" s="16" t="s">
        <v>486</v>
      </c>
      <c r="NG859" s="16" t="s">
        <v>1372</v>
      </c>
      <c r="NI859" s="16" t="s">
        <v>11658</v>
      </c>
      <c r="NR859" s="16" t="s">
        <v>445</v>
      </c>
      <c r="NS859" s="16" t="s">
        <v>462</v>
      </c>
      <c r="NT859" s="16" t="s">
        <v>478</v>
      </c>
      <c r="NU859" s="16">
        <v>1.1910000000000001</v>
      </c>
      <c r="NV859" s="16" t="s">
        <v>445</v>
      </c>
      <c r="NW859" s="16" t="s">
        <v>1174</v>
      </c>
      <c r="NX859" s="16" t="s">
        <v>1142</v>
      </c>
      <c r="OB859" s="16" t="s">
        <v>833</v>
      </c>
      <c r="OC859" s="16" t="s">
        <v>445</v>
      </c>
    </row>
    <row r="860" spans="1:393" x14ac:dyDescent="0.25">
      <c r="A860" s="16" t="s">
        <v>12598</v>
      </c>
      <c r="B860" s="16" t="s">
        <v>1056</v>
      </c>
      <c r="C860" s="16" t="s">
        <v>4199</v>
      </c>
      <c r="D860" s="16" t="s">
        <v>843</v>
      </c>
      <c r="E860" s="16" t="s">
        <v>843</v>
      </c>
      <c r="F860" s="16" t="s">
        <v>843</v>
      </c>
      <c r="G860" s="16" t="s">
        <v>843</v>
      </c>
      <c r="H860" s="16" t="s">
        <v>843</v>
      </c>
      <c r="I860" s="16" t="s">
        <v>844</v>
      </c>
      <c r="J860" s="16" t="s">
        <v>843</v>
      </c>
      <c r="K860" s="16" t="s">
        <v>843</v>
      </c>
      <c r="L860" s="16" t="s">
        <v>843</v>
      </c>
      <c r="M860" s="16" t="s">
        <v>843</v>
      </c>
      <c r="N860" s="16" t="s">
        <v>843</v>
      </c>
      <c r="O860" s="16" t="s">
        <v>843</v>
      </c>
      <c r="Q860" s="16" t="s">
        <v>843</v>
      </c>
      <c r="R860" s="16">
        <v>1</v>
      </c>
      <c r="S860" s="16">
        <v>18</v>
      </c>
      <c r="T860" s="16" t="s">
        <v>474</v>
      </c>
      <c r="U860" s="16" t="s">
        <v>843</v>
      </c>
      <c r="V860" s="16" t="s">
        <v>844</v>
      </c>
      <c r="W860" s="16" t="s">
        <v>843</v>
      </c>
      <c r="X860" s="16" t="s">
        <v>843</v>
      </c>
      <c r="Y860" s="16" t="s">
        <v>843</v>
      </c>
      <c r="Z860" s="16" t="s">
        <v>844</v>
      </c>
      <c r="AA860" s="16" t="s">
        <v>843</v>
      </c>
      <c r="AB860" s="16" t="s">
        <v>843</v>
      </c>
      <c r="AC860" s="16" t="s">
        <v>843</v>
      </c>
      <c r="BF860" s="16" t="s">
        <v>843</v>
      </c>
      <c r="KO860" s="16" t="s">
        <v>10812</v>
      </c>
      <c r="KP860" s="16" t="s">
        <v>10811</v>
      </c>
      <c r="KQ860" s="16" t="s">
        <v>8694</v>
      </c>
      <c r="KR860" s="16" t="s">
        <v>12599</v>
      </c>
      <c r="KS860" s="16" t="s">
        <v>10813</v>
      </c>
      <c r="KT860" s="16" t="s">
        <v>8696</v>
      </c>
      <c r="KU860" s="16" t="s">
        <v>844</v>
      </c>
      <c r="KV860" s="16" t="s">
        <v>8696</v>
      </c>
      <c r="LC860" s="16" t="s">
        <v>10879</v>
      </c>
      <c r="LF860" s="16" t="s">
        <v>11654</v>
      </c>
      <c r="LM860" s="16" t="s">
        <v>8741</v>
      </c>
      <c r="LO860" s="16" t="s">
        <v>844</v>
      </c>
      <c r="LP860" s="16" t="s">
        <v>1056</v>
      </c>
      <c r="LQ860" s="16" t="s">
        <v>1056</v>
      </c>
      <c r="LR860" s="16" t="s">
        <v>844</v>
      </c>
      <c r="LS860" s="16" t="s">
        <v>1056</v>
      </c>
      <c r="LT860" s="16" t="s">
        <v>843</v>
      </c>
      <c r="LU860" s="16" t="s">
        <v>843</v>
      </c>
      <c r="LV860" s="16" t="s">
        <v>843</v>
      </c>
      <c r="LW860" s="16" t="s">
        <v>843</v>
      </c>
      <c r="LX860" s="16" t="s">
        <v>844</v>
      </c>
      <c r="LY860" s="16" t="s">
        <v>844</v>
      </c>
      <c r="LZ860" s="16" t="s">
        <v>843</v>
      </c>
      <c r="MA860" s="16" t="s">
        <v>843</v>
      </c>
      <c r="MB860" s="16" t="s">
        <v>843</v>
      </c>
      <c r="MC860" s="16" t="s">
        <v>844</v>
      </c>
      <c r="ME860" s="16" t="s">
        <v>11656</v>
      </c>
      <c r="MF860" s="16" t="s">
        <v>8847</v>
      </c>
      <c r="MR860" s="16" t="s">
        <v>474</v>
      </c>
      <c r="MS860" s="16" t="s">
        <v>12584</v>
      </c>
      <c r="NI860" s="16" t="s">
        <v>11658</v>
      </c>
      <c r="NS860" s="16" t="s">
        <v>462</v>
      </c>
      <c r="NT860" s="16" t="s">
        <v>478</v>
      </c>
      <c r="NU860" s="16">
        <v>1.1910000000000001</v>
      </c>
      <c r="NV860" s="16" t="s">
        <v>1132</v>
      </c>
      <c r="NW860" s="16" t="s">
        <v>1178</v>
      </c>
      <c r="NX860" s="16" t="s">
        <v>1141</v>
      </c>
      <c r="NY860" s="16" t="s">
        <v>1121</v>
      </c>
    </row>
    <row r="861" spans="1:393" x14ac:dyDescent="0.25">
      <c r="A861" s="16" t="s">
        <v>12600</v>
      </c>
      <c r="B861" s="16" t="s">
        <v>8732</v>
      </c>
      <c r="C861" s="16" t="s">
        <v>4199</v>
      </c>
      <c r="D861" s="16" t="s">
        <v>843</v>
      </c>
      <c r="E861" s="16" t="s">
        <v>843</v>
      </c>
      <c r="F861" s="16" t="s">
        <v>843</v>
      </c>
      <c r="G861" s="16" t="s">
        <v>843</v>
      </c>
      <c r="H861" s="16" t="s">
        <v>843</v>
      </c>
      <c r="I861" s="16" t="s">
        <v>844</v>
      </c>
      <c r="J861" s="16" t="s">
        <v>843</v>
      </c>
      <c r="K861" s="16" t="s">
        <v>843</v>
      </c>
      <c r="L861" s="16" t="s">
        <v>843</v>
      </c>
      <c r="M861" s="16" t="s">
        <v>843</v>
      </c>
      <c r="N861" s="16" t="s">
        <v>843</v>
      </c>
      <c r="O861" s="16" t="s">
        <v>843</v>
      </c>
      <c r="Q861" s="16" t="s">
        <v>843</v>
      </c>
      <c r="R861" s="16">
        <v>50</v>
      </c>
      <c r="T861" s="16" t="s">
        <v>470</v>
      </c>
      <c r="U861" s="16" t="s">
        <v>844</v>
      </c>
      <c r="V861" s="16" t="s">
        <v>843</v>
      </c>
      <c r="W861" s="16" t="s">
        <v>844</v>
      </c>
      <c r="X861" s="16" t="s">
        <v>843</v>
      </c>
      <c r="Y861" s="16" t="s">
        <v>843</v>
      </c>
      <c r="Z861" s="16" t="s">
        <v>843</v>
      </c>
      <c r="AA861" s="16" t="s">
        <v>843</v>
      </c>
      <c r="AB861" s="16" t="s">
        <v>844</v>
      </c>
      <c r="AC861" s="16" t="s">
        <v>843</v>
      </c>
      <c r="AD861" s="16" t="s">
        <v>867</v>
      </c>
      <c r="BF861" s="16" t="s">
        <v>843</v>
      </c>
      <c r="JB861" s="16" t="s">
        <v>867</v>
      </c>
      <c r="JC861" s="16" t="s">
        <v>865</v>
      </c>
      <c r="JG861" s="16" t="s">
        <v>843</v>
      </c>
      <c r="KO861" s="16" t="s">
        <v>10812</v>
      </c>
      <c r="KP861" s="16" t="s">
        <v>10811</v>
      </c>
      <c r="KQ861" s="16" t="s">
        <v>8694</v>
      </c>
      <c r="KR861" s="16" t="s">
        <v>12601</v>
      </c>
      <c r="KS861" s="16" t="s">
        <v>10813</v>
      </c>
      <c r="KT861" s="16" t="s">
        <v>8696</v>
      </c>
      <c r="KU861" s="16" t="s">
        <v>844</v>
      </c>
      <c r="KV861" s="16" t="s">
        <v>8696</v>
      </c>
      <c r="LC861" s="16" t="s">
        <v>10879</v>
      </c>
      <c r="LF861" s="16" t="s">
        <v>11654</v>
      </c>
      <c r="LJ861" s="16" t="s">
        <v>831</v>
      </c>
      <c r="LK861" s="16" t="s">
        <v>831</v>
      </c>
      <c r="LL861" s="16" t="s">
        <v>8756</v>
      </c>
      <c r="LM861" s="16" t="s">
        <v>8741</v>
      </c>
      <c r="LO861" s="16" t="s">
        <v>844</v>
      </c>
      <c r="LP861" s="16" t="s">
        <v>1056</v>
      </c>
      <c r="LQ861" s="16" t="s">
        <v>1056</v>
      </c>
      <c r="LR861" s="16" t="s">
        <v>844</v>
      </c>
      <c r="LS861" s="16" t="s">
        <v>1056</v>
      </c>
      <c r="LT861" s="16" t="s">
        <v>843</v>
      </c>
      <c r="LU861" s="16" t="s">
        <v>843</v>
      </c>
      <c r="LV861" s="16" t="s">
        <v>843</v>
      </c>
      <c r="LW861" s="16" t="s">
        <v>843</v>
      </c>
      <c r="LX861" s="16" t="s">
        <v>844</v>
      </c>
      <c r="LY861" s="16" t="s">
        <v>844</v>
      </c>
      <c r="LZ861" s="16" t="s">
        <v>843</v>
      </c>
      <c r="MA861" s="16" t="s">
        <v>843</v>
      </c>
      <c r="MB861" s="16" t="s">
        <v>843</v>
      </c>
      <c r="MC861" s="16" t="s">
        <v>844</v>
      </c>
      <c r="ME861" s="16" t="s">
        <v>11656</v>
      </c>
      <c r="MF861" s="16" t="s">
        <v>8847</v>
      </c>
      <c r="MR861" s="16" t="s">
        <v>470</v>
      </c>
      <c r="MS861" s="16" t="s">
        <v>12584</v>
      </c>
      <c r="NI861" s="16" t="s">
        <v>11658</v>
      </c>
      <c r="NR861" s="16" t="s">
        <v>451</v>
      </c>
      <c r="NS861" s="16" t="s">
        <v>462</v>
      </c>
      <c r="NT861" s="16" t="s">
        <v>478</v>
      </c>
      <c r="NU861" s="16">
        <v>1.1910000000000001</v>
      </c>
      <c r="NV861" s="16" t="s">
        <v>451</v>
      </c>
      <c r="NW861" s="16" t="s">
        <v>1175</v>
      </c>
      <c r="NX861" s="16" t="s">
        <v>1142</v>
      </c>
      <c r="OB861" s="16" t="s">
        <v>831</v>
      </c>
      <c r="OC861" s="16" t="s">
        <v>451</v>
      </c>
    </row>
    <row r="862" spans="1:393" x14ac:dyDescent="0.25">
      <c r="A862" s="16" t="s">
        <v>12602</v>
      </c>
      <c r="B862" s="16" t="s">
        <v>844</v>
      </c>
      <c r="C862" s="16" t="s">
        <v>972</v>
      </c>
      <c r="D862" s="16" t="s">
        <v>844</v>
      </c>
      <c r="E862" s="16" t="s">
        <v>843</v>
      </c>
      <c r="F862" s="16" t="s">
        <v>843</v>
      </c>
      <c r="G862" s="16" t="s">
        <v>843</v>
      </c>
      <c r="H862" s="16" t="s">
        <v>843</v>
      </c>
      <c r="I862" s="16" t="s">
        <v>843</v>
      </c>
      <c r="J862" s="16" t="s">
        <v>843</v>
      </c>
      <c r="K862" s="16" t="s">
        <v>843</v>
      </c>
      <c r="L862" s="16" t="s">
        <v>843</v>
      </c>
      <c r="M862" s="16" t="s">
        <v>843</v>
      </c>
      <c r="N862" s="16" t="s">
        <v>843</v>
      </c>
      <c r="O862" s="16" t="s">
        <v>843</v>
      </c>
      <c r="Q862" s="16" t="s">
        <v>844</v>
      </c>
      <c r="R862" s="16">
        <v>66</v>
      </c>
      <c r="T862" s="16" t="s">
        <v>470</v>
      </c>
      <c r="U862" s="16" t="s">
        <v>844</v>
      </c>
      <c r="V862" s="16" t="s">
        <v>843</v>
      </c>
      <c r="W862" s="16" t="s">
        <v>844</v>
      </c>
      <c r="X862" s="16" t="s">
        <v>843</v>
      </c>
      <c r="Y862" s="16" t="s">
        <v>843</v>
      </c>
      <c r="Z862" s="16" t="s">
        <v>843</v>
      </c>
      <c r="AA862" s="16" t="s">
        <v>843</v>
      </c>
      <c r="AB862" s="16" t="s">
        <v>843</v>
      </c>
      <c r="AC862" s="16" t="s">
        <v>843</v>
      </c>
      <c r="AD862" s="16" t="s">
        <v>867</v>
      </c>
      <c r="AF862" s="16" t="s">
        <v>11659</v>
      </c>
      <c r="AG862" s="16" t="s">
        <v>12603</v>
      </c>
      <c r="AH862" s="16" t="s">
        <v>844</v>
      </c>
      <c r="AI862" s="16" t="s">
        <v>843</v>
      </c>
      <c r="AJ862" s="16" t="s">
        <v>844</v>
      </c>
      <c r="AK862" s="16" t="s">
        <v>844</v>
      </c>
      <c r="AL862" s="16" t="s">
        <v>843</v>
      </c>
      <c r="AM862" s="16" t="s">
        <v>844</v>
      </c>
      <c r="AN862" s="16" t="s">
        <v>843</v>
      </c>
      <c r="AO862" s="16" t="s">
        <v>843</v>
      </c>
      <c r="AP862" s="16" t="s">
        <v>843</v>
      </c>
      <c r="AQ862" s="16" t="s">
        <v>844</v>
      </c>
      <c r="AR862" s="16" t="s">
        <v>4415</v>
      </c>
      <c r="AS862" s="16" t="s">
        <v>844</v>
      </c>
      <c r="AT862" s="16" t="s">
        <v>843</v>
      </c>
      <c r="AU862" s="16" t="s">
        <v>843</v>
      </c>
      <c r="AV862" s="16" t="s">
        <v>843</v>
      </c>
      <c r="AW862" s="16" t="s">
        <v>843</v>
      </c>
      <c r="AX862" s="16" t="s">
        <v>843</v>
      </c>
      <c r="AY862" s="16" t="s">
        <v>843</v>
      </c>
      <c r="AZ862" s="16" t="s">
        <v>4437</v>
      </c>
      <c r="BF862" s="16" t="s">
        <v>844</v>
      </c>
      <c r="BI862" s="16" t="s">
        <v>7785</v>
      </c>
      <c r="BJ862" s="16" t="s">
        <v>843</v>
      </c>
      <c r="BK862" s="16" t="s">
        <v>843</v>
      </c>
      <c r="BL862" s="16" t="s">
        <v>843</v>
      </c>
      <c r="BM862" s="16" t="s">
        <v>843</v>
      </c>
      <c r="BN862" s="16" t="s">
        <v>843</v>
      </c>
      <c r="BO862" s="16" t="s">
        <v>844</v>
      </c>
      <c r="BP862" s="16" t="s">
        <v>843</v>
      </c>
      <c r="BQ862" s="16" t="s">
        <v>843</v>
      </c>
      <c r="DX862" s="16" t="s">
        <v>867</v>
      </c>
      <c r="DY862" s="16" t="s">
        <v>867</v>
      </c>
      <c r="ES862" s="16" t="s">
        <v>865</v>
      </c>
      <c r="EU862" s="16" t="s">
        <v>7813</v>
      </c>
      <c r="EV862" s="16" t="s">
        <v>865</v>
      </c>
      <c r="FF862" s="16" t="s">
        <v>7839</v>
      </c>
      <c r="HC862" s="16" t="s">
        <v>865</v>
      </c>
      <c r="JA862" s="16" t="s">
        <v>4813</v>
      </c>
      <c r="JB862" s="16" t="s">
        <v>867</v>
      </c>
      <c r="JC862" s="16" t="s">
        <v>865</v>
      </c>
      <c r="JG862" s="16" t="s">
        <v>843</v>
      </c>
      <c r="JV862" s="16">
        <v>10</v>
      </c>
      <c r="JW862" s="16" t="s">
        <v>7600</v>
      </c>
      <c r="JX862" s="16">
        <v>70</v>
      </c>
      <c r="JZ862" s="16" t="s">
        <v>4867</v>
      </c>
      <c r="KB862" s="16" t="s">
        <v>7628</v>
      </c>
      <c r="KD862" s="16" t="s">
        <v>4920</v>
      </c>
      <c r="KE862" s="16" t="s">
        <v>7277</v>
      </c>
      <c r="KF862" s="16" t="s">
        <v>4972</v>
      </c>
      <c r="KH862" s="16" t="s">
        <v>7639</v>
      </c>
      <c r="KI862" s="16" t="s">
        <v>4982</v>
      </c>
      <c r="KK862" s="16" t="s">
        <v>4883</v>
      </c>
      <c r="KM862" s="16" t="s">
        <v>7616</v>
      </c>
      <c r="KO862" s="16" t="s">
        <v>10816</v>
      </c>
      <c r="KP862" s="16" t="s">
        <v>10815</v>
      </c>
      <c r="KQ862" s="16" t="s">
        <v>8694</v>
      </c>
      <c r="KR862" s="16" t="s">
        <v>12604</v>
      </c>
      <c r="KS862" s="16" t="s">
        <v>10817</v>
      </c>
      <c r="KT862" s="16" t="s">
        <v>9148</v>
      </c>
      <c r="KU862" s="16" t="s">
        <v>844</v>
      </c>
      <c r="KV862" s="16" t="s">
        <v>9148</v>
      </c>
      <c r="KW862" s="16" t="s">
        <v>851</v>
      </c>
      <c r="KX862" s="16" t="s">
        <v>487</v>
      </c>
      <c r="KY862" s="16" t="s">
        <v>487</v>
      </c>
      <c r="KZ862" s="16" t="s">
        <v>487</v>
      </c>
      <c r="LC862" s="16" t="s">
        <v>10879</v>
      </c>
      <c r="LF862" s="16" t="s">
        <v>11654</v>
      </c>
      <c r="LI862" s="16" t="s">
        <v>11655</v>
      </c>
      <c r="LJ862" s="16" t="s">
        <v>831</v>
      </c>
      <c r="LK862" s="16" t="s">
        <v>831</v>
      </c>
      <c r="LL862" s="16" t="s">
        <v>8756</v>
      </c>
      <c r="LM862" s="16" t="s">
        <v>8741</v>
      </c>
      <c r="LO862" s="16" t="s">
        <v>843</v>
      </c>
      <c r="LP862" s="16" t="s">
        <v>844</v>
      </c>
      <c r="LQ862" s="16" t="s">
        <v>1056</v>
      </c>
      <c r="LR862" s="16" t="s">
        <v>843</v>
      </c>
      <c r="LS862" s="16" t="s">
        <v>1056</v>
      </c>
      <c r="LT862" s="16" t="s">
        <v>843</v>
      </c>
      <c r="LU862" s="16" t="s">
        <v>844</v>
      </c>
      <c r="LV862" s="16" t="s">
        <v>844</v>
      </c>
      <c r="LW862" s="16" t="s">
        <v>844</v>
      </c>
      <c r="LX862" s="16" t="s">
        <v>844</v>
      </c>
      <c r="LY862" s="16" t="s">
        <v>843</v>
      </c>
      <c r="LZ862" s="16" t="s">
        <v>843</v>
      </c>
      <c r="MA862" s="16" t="s">
        <v>843</v>
      </c>
      <c r="MB862" s="16" t="s">
        <v>843</v>
      </c>
      <c r="MC862" s="16" t="s">
        <v>843</v>
      </c>
      <c r="ME862" s="16" t="s">
        <v>11656</v>
      </c>
      <c r="MF862" s="16" t="s">
        <v>8847</v>
      </c>
      <c r="MG862" s="16" t="s">
        <v>1834</v>
      </c>
      <c r="MH862" s="16" t="s">
        <v>11668</v>
      </c>
      <c r="MI862" s="16" t="s">
        <v>11668</v>
      </c>
      <c r="MJ862" s="16" t="s">
        <v>1840</v>
      </c>
      <c r="MK862" s="16" t="s">
        <v>8800</v>
      </c>
      <c r="ML862" s="16" t="s">
        <v>1779</v>
      </c>
      <c r="MM862" s="16" t="s">
        <v>486</v>
      </c>
      <c r="MN862" s="16" t="s">
        <v>1798</v>
      </c>
      <c r="MO862" s="16" t="s">
        <v>1815</v>
      </c>
      <c r="MP862" s="16" t="s">
        <v>1829</v>
      </c>
      <c r="MQ862" s="16" t="s">
        <v>1790</v>
      </c>
      <c r="MR862" s="16" t="s">
        <v>470</v>
      </c>
      <c r="MS862" s="16" t="s">
        <v>12584</v>
      </c>
      <c r="MT862" s="16" t="s">
        <v>9009</v>
      </c>
      <c r="NC862" s="16" t="s">
        <v>486</v>
      </c>
      <c r="NE862" s="16" t="s">
        <v>486</v>
      </c>
      <c r="NG862" s="16" t="s">
        <v>1376</v>
      </c>
      <c r="NH862" s="16" t="s">
        <v>1912</v>
      </c>
      <c r="NI862" s="16" t="s">
        <v>11658</v>
      </c>
      <c r="NJ862" s="16" t="s">
        <v>11859</v>
      </c>
      <c r="NK862" s="16" t="s">
        <v>11860</v>
      </c>
      <c r="NR862" s="16" t="s">
        <v>878</v>
      </c>
      <c r="NS862" s="16" t="s">
        <v>462</v>
      </c>
      <c r="NT862" s="16" t="s">
        <v>482</v>
      </c>
      <c r="NU862" s="16">
        <v>0.79400000000000004</v>
      </c>
      <c r="NV862" s="16" t="s">
        <v>457</v>
      </c>
      <c r="NW862" s="16" t="s">
        <v>1177</v>
      </c>
      <c r="NX862" s="16" t="s">
        <v>1142</v>
      </c>
      <c r="OB862" s="16" t="s">
        <v>831</v>
      </c>
      <c r="OC862" s="16" t="s">
        <v>878</v>
      </c>
    </row>
    <row r="863" spans="1:393" x14ac:dyDescent="0.25">
      <c r="A863" s="16" t="s">
        <v>12605</v>
      </c>
      <c r="B863" s="16" t="s">
        <v>1056</v>
      </c>
      <c r="C863" s="16" t="s">
        <v>972</v>
      </c>
      <c r="D863" s="16" t="s">
        <v>844</v>
      </c>
      <c r="E863" s="16" t="s">
        <v>843</v>
      </c>
      <c r="F863" s="16" t="s">
        <v>843</v>
      </c>
      <c r="G863" s="16" t="s">
        <v>843</v>
      </c>
      <c r="H863" s="16" t="s">
        <v>843</v>
      </c>
      <c r="I863" s="16" t="s">
        <v>843</v>
      </c>
      <c r="J863" s="16" t="s">
        <v>843</v>
      </c>
      <c r="K863" s="16" t="s">
        <v>843</v>
      </c>
      <c r="L863" s="16" t="s">
        <v>843</v>
      </c>
      <c r="M863" s="16" t="s">
        <v>843</v>
      </c>
      <c r="N863" s="16" t="s">
        <v>843</v>
      </c>
      <c r="O863" s="16" t="s">
        <v>843</v>
      </c>
      <c r="Q863" s="16" t="s">
        <v>844</v>
      </c>
      <c r="R863" s="16">
        <v>38</v>
      </c>
      <c r="T863" s="16" t="s">
        <v>470</v>
      </c>
      <c r="U863" s="16" t="s">
        <v>844</v>
      </c>
      <c r="V863" s="16" t="s">
        <v>843</v>
      </c>
      <c r="W863" s="16" t="s">
        <v>844</v>
      </c>
      <c r="X863" s="16" t="s">
        <v>843</v>
      </c>
      <c r="Y863" s="16" t="s">
        <v>843</v>
      </c>
      <c r="Z863" s="16" t="s">
        <v>843</v>
      </c>
      <c r="AA863" s="16" t="s">
        <v>843</v>
      </c>
      <c r="AB863" s="16" t="s">
        <v>844</v>
      </c>
      <c r="AC863" s="16" t="s">
        <v>843</v>
      </c>
      <c r="AD863" s="16" t="s">
        <v>865</v>
      </c>
      <c r="AF863" s="16" t="s">
        <v>11659</v>
      </c>
      <c r="AG863" s="16" t="s">
        <v>11652</v>
      </c>
      <c r="AH863" s="16" t="s">
        <v>844</v>
      </c>
      <c r="AI863" s="16" t="s">
        <v>843</v>
      </c>
      <c r="AJ863" s="16" t="s">
        <v>844</v>
      </c>
      <c r="AK863" s="16" t="s">
        <v>843</v>
      </c>
      <c r="AL863" s="16" t="s">
        <v>844</v>
      </c>
      <c r="AM863" s="16" t="s">
        <v>844</v>
      </c>
      <c r="AN863" s="16" t="s">
        <v>843</v>
      </c>
      <c r="AO863" s="16" t="s">
        <v>843</v>
      </c>
      <c r="AP863" s="16" t="s">
        <v>843</v>
      </c>
      <c r="AQ863" s="16" t="s">
        <v>844</v>
      </c>
      <c r="AR863" s="16" t="s">
        <v>12606</v>
      </c>
      <c r="AS863" s="16" t="s">
        <v>843</v>
      </c>
      <c r="AT863" s="16" t="s">
        <v>843</v>
      </c>
      <c r="AU863" s="16" t="s">
        <v>844</v>
      </c>
      <c r="AV863" s="16" t="s">
        <v>843</v>
      </c>
      <c r="AW863" s="16" t="s">
        <v>844</v>
      </c>
      <c r="AX863" s="16" t="s">
        <v>844</v>
      </c>
      <c r="AY863" s="16" t="s">
        <v>843</v>
      </c>
      <c r="BB863" s="16" t="s">
        <v>4443</v>
      </c>
      <c r="BD863" s="16" t="s">
        <v>4443</v>
      </c>
      <c r="BE863" s="16" t="s">
        <v>4440</v>
      </c>
      <c r="BF863" s="16" t="s">
        <v>844</v>
      </c>
      <c r="BH863" s="16" t="s">
        <v>7380</v>
      </c>
      <c r="BI863" s="16" t="s">
        <v>7785</v>
      </c>
      <c r="BJ863" s="16" t="s">
        <v>843</v>
      </c>
      <c r="BK863" s="16" t="s">
        <v>843</v>
      </c>
      <c r="BL863" s="16" t="s">
        <v>843</v>
      </c>
      <c r="BM863" s="16" t="s">
        <v>843</v>
      </c>
      <c r="BN863" s="16" t="s">
        <v>843</v>
      </c>
      <c r="BO863" s="16" t="s">
        <v>844</v>
      </c>
      <c r="BP863" s="16" t="s">
        <v>843</v>
      </c>
      <c r="BQ863" s="16" t="s">
        <v>843</v>
      </c>
      <c r="DX863" s="16" t="s">
        <v>867</v>
      </c>
      <c r="DY863" s="16" t="s">
        <v>867</v>
      </c>
      <c r="ES863" s="16" t="s">
        <v>867</v>
      </c>
      <c r="EU863" s="16" t="s">
        <v>7816</v>
      </c>
      <c r="EV863" s="16" t="s">
        <v>865</v>
      </c>
      <c r="FF863" s="16" t="s">
        <v>7845</v>
      </c>
      <c r="FG863" s="16" t="s">
        <v>12607</v>
      </c>
      <c r="FH863" s="16" t="s">
        <v>844</v>
      </c>
      <c r="FI863" s="16" t="s">
        <v>844</v>
      </c>
      <c r="FJ863" s="16" t="s">
        <v>844</v>
      </c>
      <c r="FK863" s="16" t="s">
        <v>843</v>
      </c>
      <c r="FL863" s="16" t="s">
        <v>843</v>
      </c>
      <c r="FM863" s="16" t="s">
        <v>843</v>
      </c>
      <c r="FN863" s="16" t="s">
        <v>843</v>
      </c>
      <c r="FO863" s="16" t="s">
        <v>843</v>
      </c>
      <c r="FP863" s="16" t="s">
        <v>843</v>
      </c>
      <c r="FQ863" s="16" t="s">
        <v>843</v>
      </c>
      <c r="FT863" s="16" t="s">
        <v>867</v>
      </c>
      <c r="FU863" s="16" t="s">
        <v>12608</v>
      </c>
      <c r="FV863" s="16" t="s">
        <v>844</v>
      </c>
      <c r="FW863" s="16" t="s">
        <v>844</v>
      </c>
      <c r="FX863" s="16" t="s">
        <v>843</v>
      </c>
      <c r="FY863" s="16" t="s">
        <v>844</v>
      </c>
      <c r="FZ863" s="16" t="s">
        <v>844</v>
      </c>
      <c r="GA863" s="16" t="s">
        <v>843</v>
      </c>
      <c r="GB863" s="16" t="s">
        <v>843</v>
      </c>
      <c r="GC863" s="16" t="s">
        <v>843</v>
      </c>
      <c r="GD863" s="16" t="s">
        <v>843</v>
      </c>
      <c r="GE863" s="16" t="s">
        <v>843</v>
      </c>
      <c r="GF863" s="16" t="s">
        <v>843</v>
      </c>
      <c r="GG863" s="16" t="s">
        <v>843</v>
      </c>
      <c r="GH863" s="16" t="s">
        <v>843</v>
      </c>
      <c r="GI863" s="16" t="s">
        <v>843</v>
      </c>
      <c r="GJ863" s="16" t="s">
        <v>843</v>
      </c>
      <c r="GK863" s="16" t="s">
        <v>843</v>
      </c>
      <c r="GL863" s="16" t="s">
        <v>843</v>
      </c>
      <c r="HC863" s="16" t="s">
        <v>867</v>
      </c>
      <c r="HD863" s="16" t="s">
        <v>865</v>
      </c>
      <c r="JA863" s="16" t="s">
        <v>4813</v>
      </c>
      <c r="JB863" s="16" t="s">
        <v>865</v>
      </c>
      <c r="JC863" s="16" t="s">
        <v>865</v>
      </c>
      <c r="JD863" s="16" t="s">
        <v>865</v>
      </c>
      <c r="JE863" s="16" t="s">
        <v>865</v>
      </c>
      <c r="JF863" s="16" t="s">
        <v>865</v>
      </c>
      <c r="JG863" s="16" t="s">
        <v>1056</v>
      </c>
      <c r="JH863" s="16" t="s">
        <v>5638</v>
      </c>
      <c r="JJ863" s="16" t="s">
        <v>865</v>
      </c>
      <c r="KF863" s="16" t="s">
        <v>2337</v>
      </c>
      <c r="KG863" s="16" t="s">
        <v>11663</v>
      </c>
      <c r="KI863" s="16" t="s">
        <v>4849</v>
      </c>
      <c r="KO863" s="16" t="s">
        <v>10816</v>
      </c>
      <c r="KP863" s="16" t="s">
        <v>10815</v>
      </c>
      <c r="KQ863" s="16" t="s">
        <v>8694</v>
      </c>
      <c r="KR863" s="16" t="s">
        <v>12609</v>
      </c>
      <c r="KS863" s="16" t="s">
        <v>10817</v>
      </c>
      <c r="KT863" s="16" t="s">
        <v>9148</v>
      </c>
      <c r="KU863" s="16" t="s">
        <v>844</v>
      </c>
      <c r="KV863" s="16" t="s">
        <v>9148</v>
      </c>
      <c r="KW863" s="16" t="s">
        <v>850</v>
      </c>
      <c r="KX863" s="16" t="s">
        <v>487</v>
      </c>
      <c r="KY863" s="16" t="s">
        <v>487</v>
      </c>
      <c r="KZ863" s="16" t="s">
        <v>487</v>
      </c>
      <c r="LC863" s="16" t="s">
        <v>10879</v>
      </c>
      <c r="LF863" s="16" t="s">
        <v>11654</v>
      </c>
      <c r="LI863" s="16" t="s">
        <v>11655</v>
      </c>
      <c r="LJ863" s="16" t="s">
        <v>843</v>
      </c>
      <c r="LL863" s="16" t="s">
        <v>8711</v>
      </c>
      <c r="LM863" s="16" t="s">
        <v>8741</v>
      </c>
      <c r="LO863" s="16" t="s">
        <v>843</v>
      </c>
      <c r="LP863" s="16" t="s">
        <v>844</v>
      </c>
      <c r="LQ863" s="16" t="s">
        <v>1056</v>
      </c>
      <c r="LR863" s="16" t="s">
        <v>843</v>
      </c>
      <c r="LS863" s="16" t="s">
        <v>1056</v>
      </c>
      <c r="LT863" s="16" t="s">
        <v>843</v>
      </c>
      <c r="LU863" s="16" t="s">
        <v>844</v>
      </c>
      <c r="LV863" s="16" t="s">
        <v>844</v>
      </c>
      <c r="LW863" s="16" t="s">
        <v>844</v>
      </c>
      <c r="LX863" s="16" t="s">
        <v>844</v>
      </c>
      <c r="LY863" s="16" t="s">
        <v>843</v>
      </c>
      <c r="LZ863" s="16" t="s">
        <v>843</v>
      </c>
      <c r="MA863" s="16" t="s">
        <v>843</v>
      </c>
      <c r="MB863" s="16" t="s">
        <v>843</v>
      </c>
      <c r="MC863" s="16" t="s">
        <v>843</v>
      </c>
      <c r="ME863" s="16" t="s">
        <v>11656</v>
      </c>
      <c r="MF863" s="16" t="s">
        <v>8847</v>
      </c>
      <c r="MO863" s="16" t="s">
        <v>1542</v>
      </c>
      <c r="MP863" s="16" t="s">
        <v>13845</v>
      </c>
      <c r="MR863" s="16" t="s">
        <v>470</v>
      </c>
      <c r="MS863" s="16" t="s">
        <v>12584</v>
      </c>
      <c r="MT863" s="16" t="s">
        <v>9009</v>
      </c>
      <c r="MU863" s="16" t="s">
        <v>817</v>
      </c>
      <c r="NC863" s="16" t="s">
        <v>487</v>
      </c>
      <c r="ND863" s="16" t="s">
        <v>487</v>
      </c>
      <c r="NE863" s="16" t="s">
        <v>487</v>
      </c>
      <c r="NF863" s="16" t="s">
        <v>486</v>
      </c>
      <c r="NG863" s="16" t="s">
        <v>1376</v>
      </c>
      <c r="NI863" s="16" t="s">
        <v>11658</v>
      </c>
      <c r="NR863" s="16" t="s">
        <v>451</v>
      </c>
      <c r="NS863" s="16" t="s">
        <v>462</v>
      </c>
      <c r="NT863" s="16" t="s">
        <v>482</v>
      </c>
      <c r="NU863" s="16">
        <v>0.79400000000000004</v>
      </c>
      <c r="NV863" s="16" t="s">
        <v>451</v>
      </c>
      <c r="NW863" s="16" t="s">
        <v>1175</v>
      </c>
      <c r="NX863" s="16" t="s">
        <v>1142</v>
      </c>
      <c r="OB863" s="16" t="s">
        <v>833</v>
      </c>
      <c r="OC863" s="16" t="s">
        <v>451</v>
      </c>
    </row>
    <row r="864" spans="1:393" x14ac:dyDescent="0.25">
      <c r="A864" s="16" t="s">
        <v>12610</v>
      </c>
      <c r="B864" s="16" t="s">
        <v>844</v>
      </c>
      <c r="C864" s="16" t="s">
        <v>972</v>
      </c>
      <c r="D864" s="16" t="s">
        <v>844</v>
      </c>
      <c r="E864" s="16" t="s">
        <v>843</v>
      </c>
      <c r="F864" s="16" t="s">
        <v>843</v>
      </c>
      <c r="G864" s="16" t="s">
        <v>843</v>
      </c>
      <c r="H864" s="16" t="s">
        <v>843</v>
      </c>
      <c r="I864" s="16" t="s">
        <v>843</v>
      </c>
      <c r="J864" s="16" t="s">
        <v>843</v>
      </c>
      <c r="K864" s="16" t="s">
        <v>843</v>
      </c>
      <c r="L864" s="16" t="s">
        <v>843</v>
      </c>
      <c r="M864" s="16" t="s">
        <v>843</v>
      </c>
      <c r="N864" s="16" t="s">
        <v>843</v>
      </c>
      <c r="O864" s="16" t="s">
        <v>843</v>
      </c>
      <c r="Q864" s="16" t="s">
        <v>844</v>
      </c>
      <c r="R864" s="16">
        <v>28</v>
      </c>
      <c r="T864" s="16" t="s">
        <v>470</v>
      </c>
      <c r="U864" s="16" t="s">
        <v>844</v>
      </c>
      <c r="V864" s="16" t="s">
        <v>843</v>
      </c>
      <c r="W864" s="16" t="s">
        <v>844</v>
      </c>
      <c r="X864" s="16" t="s">
        <v>843</v>
      </c>
      <c r="Y864" s="16" t="s">
        <v>843</v>
      </c>
      <c r="Z864" s="16" t="s">
        <v>843</v>
      </c>
      <c r="AA864" s="16" t="s">
        <v>843</v>
      </c>
      <c r="AB864" s="16" t="s">
        <v>844</v>
      </c>
      <c r="AC864" s="16" t="s">
        <v>843</v>
      </c>
      <c r="AD864" s="16" t="s">
        <v>867</v>
      </c>
      <c r="AF864" s="16" t="s">
        <v>11651</v>
      </c>
      <c r="AG864" s="16" t="s">
        <v>11696</v>
      </c>
      <c r="AH864" s="16" t="s">
        <v>844</v>
      </c>
      <c r="AI864" s="16" t="s">
        <v>844</v>
      </c>
      <c r="AJ864" s="16" t="s">
        <v>844</v>
      </c>
      <c r="AK864" s="16" t="s">
        <v>843</v>
      </c>
      <c r="AL864" s="16" t="s">
        <v>843</v>
      </c>
      <c r="AM864" s="16" t="s">
        <v>844</v>
      </c>
      <c r="AN864" s="16" t="s">
        <v>843</v>
      </c>
      <c r="AO864" s="16" t="s">
        <v>843</v>
      </c>
      <c r="AP864" s="16" t="s">
        <v>843</v>
      </c>
      <c r="AQ864" s="16" t="s">
        <v>844</v>
      </c>
      <c r="AR864" s="16" t="s">
        <v>4433</v>
      </c>
      <c r="AS864" s="16" t="s">
        <v>843</v>
      </c>
      <c r="AT864" s="16" t="s">
        <v>843</v>
      </c>
      <c r="AU864" s="16" t="s">
        <v>843</v>
      </c>
      <c r="AV864" s="16" t="s">
        <v>843</v>
      </c>
      <c r="AW864" s="16" t="s">
        <v>843</v>
      </c>
      <c r="AX864" s="16" t="s">
        <v>843</v>
      </c>
      <c r="AY864" s="16" t="s">
        <v>844</v>
      </c>
      <c r="BF864" s="16" t="s">
        <v>844</v>
      </c>
      <c r="BH864" s="16" t="s">
        <v>7380</v>
      </c>
      <c r="BI864" s="16" t="s">
        <v>7773</v>
      </c>
      <c r="BJ864" s="16" t="s">
        <v>843</v>
      </c>
      <c r="BK864" s="16" t="s">
        <v>844</v>
      </c>
      <c r="BL864" s="16" t="s">
        <v>843</v>
      </c>
      <c r="BM864" s="16" t="s">
        <v>843</v>
      </c>
      <c r="BN864" s="16" t="s">
        <v>843</v>
      </c>
      <c r="BO864" s="16" t="s">
        <v>843</v>
      </c>
      <c r="BP864" s="16" t="s">
        <v>843</v>
      </c>
      <c r="BQ864" s="16" t="s">
        <v>843</v>
      </c>
      <c r="BR864" s="16" t="s">
        <v>7804</v>
      </c>
      <c r="BS864" s="16" t="s">
        <v>843</v>
      </c>
      <c r="BT864" s="16" t="s">
        <v>843</v>
      </c>
      <c r="BU864" s="16" t="s">
        <v>843</v>
      </c>
      <c r="BV864" s="16" t="s">
        <v>843</v>
      </c>
      <c r="BW864" s="16" t="s">
        <v>843</v>
      </c>
      <c r="BX864" s="16" t="s">
        <v>844</v>
      </c>
      <c r="BY864" s="16" t="s">
        <v>843</v>
      </c>
      <c r="BZ864" s="16" t="s">
        <v>843</v>
      </c>
      <c r="CA864" s="16" t="s">
        <v>843</v>
      </c>
      <c r="DX864" s="16" t="s">
        <v>865</v>
      </c>
      <c r="ES864" s="16" t="s">
        <v>865</v>
      </c>
      <c r="EU864" s="16" t="s">
        <v>7810</v>
      </c>
      <c r="EV864" s="16" t="s">
        <v>865</v>
      </c>
      <c r="FT864" s="16" t="s">
        <v>865</v>
      </c>
      <c r="HC864" s="16" t="s">
        <v>865</v>
      </c>
      <c r="JA864" s="16" t="s">
        <v>4813</v>
      </c>
      <c r="JB864" s="16" t="s">
        <v>865</v>
      </c>
      <c r="JC864" s="16" t="s">
        <v>865</v>
      </c>
      <c r="JD864" s="16" t="s">
        <v>865</v>
      </c>
      <c r="JE864" s="16" t="s">
        <v>865</v>
      </c>
      <c r="JF864" s="16" t="s">
        <v>865</v>
      </c>
      <c r="JG864" s="16" t="s">
        <v>1056</v>
      </c>
      <c r="JH864" s="16" t="s">
        <v>7591</v>
      </c>
      <c r="JJ864" s="16" t="s">
        <v>864</v>
      </c>
      <c r="KF864" s="16" t="s">
        <v>4942</v>
      </c>
      <c r="KI864" s="16" t="s">
        <v>4993</v>
      </c>
      <c r="KO864" s="16" t="s">
        <v>10821</v>
      </c>
      <c r="KP864" s="16" t="s">
        <v>10820</v>
      </c>
      <c r="KQ864" s="16" t="s">
        <v>8694</v>
      </c>
      <c r="KR864" s="16" t="s">
        <v>12611</v>
      </c>
      <c r="KS864" s="16" t="s">
        <v>10822</v>
      </c>
      <c r="KT864" s="16" t="s">
        <v>8696</v>
      </c>
      <c r="KU864" s="16" t="s">
        <v>844</v>
      </c>
      <c r="KV864" s="16" t="s">
        <v>8696</v>
      </c>
      <c r="KW864" s="16" t="s">
        <v>851</v>
      </c>
      <c r="KY864" s="16" t="s">
        <v>486</v>
      </c>
      <c r="LC864" s="16" t="s">
        <v>10879</v>
      </c>
      <c r="LF864" s="16" t="s">
        <v>11654</v>
      </c>
      <c r="LI864" s="16" t="s">
        <v>11655</v>
      </c>
      <c r="LJ864" s="16" t="s">
        <v>843</v>
      </c>
      <c r="LM864" s="16" t="s">
        <v>8741</v>
      </c>
      <c r="LO864" s="16" t="s">
        <v>844</v>
      </c>
      <c r="LP864" s="16" t="s">
        <v>1056</v>
      </c>
      <c r="LQ864" s="16" t="s">
        <v>1056</v>
      </c>
      <c r="LR864" s="16" t="s">
        <v>844</v>
      </c>
      <c r="LS864" s="16" t="s">
        <v>1056</v>
      </c>
      <c r="LT864" s="16" t="s">
        <v>843</v>
      </c>
      <c r="LU864" s="16" t="s">
        <v>843</v>
      </c>
      <c r="LV864" s="16" t="s">
        <v>843</v>
      </c>
      <c r="LW864" s="16" t="s">
        <v>843</v>
      </c>
      <c r="LX864" s="16" t="s">
        <v>844</v>
      </c>
      <c r="LY864" s="16" t="s">
        <v>843</v>
      </c>
      <c r="LZ864" s="16" t="s">
        <v>843</v>
      </c>
      <c r="MA864" s="16" t="s">
        <v>843</v>
      </c>
      <c r="MB864" s="16" t="s">
        <v>843</v>
      </c>
      <c r="MC864" s="16" t="s">
        <v>844</v>
      </c>
      <c r="ME864" s="16" t="s">
        <v>11656</v>
      </c>
      <c r="MF864" s="16" t="s">
        <v>8847</v>
      </c>
      <c r="MO864" s="16" t="s">
        <v>1805</v>
      </c>
      <c r="MP864" s="16" t="s">
        <v>1827</v>
      </c>
      <c r="MR864" s="16" t="s">
        <v>470</v>
      </c>
      <c r="MS864" s="16" t="s">
        <v>12584</v>
      </c>
      <c r="MT864" s="16" t="s">
        <v>8993</v>
      </c>
      <c r="MU864" s="16" t="s">
        <v>817</v>
      </c>
      <c r="NC864" s="16" t="s">
        <v>486</v>
      </c>
      <c r="ND864" s="16" t="s">
        <v>486</v>
      </c>
      <c r="NE864" s="16" t="s">
        <v>486</v>
      </c>
      <c r="NG864" s="16" t="s">
        <v>1376</v>
      </c>
      <c r="NI864" s="16" t="s">
        <v>11658</v>
      </c>
      <c r="NS864" s="16" t="s">
        <v>462</v>
      </c>
      <c r="NT864" s="16" t="s">
        <v>478</v>
      </c>
      <c r="NU864" s="16">
        <v>1.1910000000000001</v>
      </c>
      <c r="NV864" s="16" t="s">
        <v>445</v>
      </c>
      <c r="NW864" s="16" t="s">
        <v>1174</v>
      </c>
      <c r="NX864" s="16" t="s">
        <v>1142</v>
      </c>
      <c r="OC864" s="16" t="s">
        <v>445</v>
      </c>
    </row>
    <row r="865" spans="1:393" x14ac:dyDescent="0.25">
      <c r="A865" s="16" t="s">
        <v>12612</v>
      </c>
      <c r="B865" s="16" t="s">
        <v>1056</v>
      </c>
      <c r="C865" s="16" t="s">
        <v>972</v>
      </c>
      <c r="D865" s="16" t="s">
        <v>844</v>
      </c>
      <c r="E865" s="16" t="s">
        <v>843</v>
      </c>
      <c r="F865" s="16" t="s">
        <v>843</v>
      </c>
      <c r="G865" s="16" t="s">
        <v>843</v>
      </c>
      <c r="H865" s="16" t="s">
        <v>843</v>
      </c>
      <c r="I865" s="16" t="s">
        <v>843</v>
      </c>
      <c r="J865" s="16" t="s">
        <v>843</v>
      </c>
      <c r="K865" s="16" t="s">
        <v>843</v>
      </c>
      <c r="L865" s="16" t="s">
        <v>843</v>
      </c>
      <c r="M865" s="16" t="s">
        <v>843</v>
      </c>
      <c r="N865" s="16" t="s">
        <v>843</v>
      </c>
      <c r="O865" s="16" t="s">
        <v>843</v>
      </c>
      <c r="Q865" s="16" t="s">
        <v>844</v>
      </c>
      <c r="R865" s="16">
        <v>32</v>
      </c>
      <c r="T865" s="16" t="s">
        <v>470</v>
      </c>
      <c r="U865" s="16" t="s">
        <v>844</v>
      </c>
      <c r="V865" s="16" t="s">
        <v>843</v>
      </c>
      <c r="W865" s="16" t="s">
        <v>844</v>
      </c>
      <c r="X865" s="16" t="s">
        <v>843</v>
      </c>
      <c r="Y865" s="16" t="s">
        <v>843</v>
      </c>
      <c r="Z865" s="16" t="s">
        <v>843</v>
      </c>
      <c r="AA865" s="16" t="s">
        <v>843</v>
      </c>
      <c r="AB865" s="16" t="s">
        <v>844</v>
      </c>
      <c r="AC865" s="16" t="s">
        <v>843</v>
      </c>
      <c r="AD865" s="16" t="s">
        <v>867</v>
      </c>
      <c r="AF865" s="16" t="s">
        <v>11659</v>
      </c>
      <c r="AG865" s="16" t="s">
        <v>11696</v>
      </c>
      <c r="AH865" s="16" t="s">
        <v>844</v>
      </c>
      <c r="AI865" s="16" t="s">
        <v>844</v>
      </c>
      <c r="AJ865" s="16" t="s">
        <v>844</v>
      </c>
      <c r="AK865" s="16" t="s">
        <v>843</v>
      </c>
      <c r="AL865" s="16" t="s">
        <v>843</v>
      </c>
      <c r="AM865" s="16" t="s">
        <v>844</v>
      </c>
      <c r="AN865" s="16" t="s">
        <v>843</v>
      </c>
      <c r="AO865" s="16" t="s">
        <v>843</v>
      </c>
      <c r="AP865" s="16" t="s">
        <v>843</v>
      </c>
      <c r="AQ865" s="16" t="s">
        <v>844</v>
      </c>
      <c r="AR865" s="16" t="s">
        <v>4433</v>
      </c>
      <c r="AS865" s="16" t="s">
        <v>843</v>
      </c>
      <c r="AT865" s="16" t="s">
        <v>843</v>
      </c>
      <c r="AU865" s="16" t="s">
        <v>843</v>
      </c>
      <c r="AV865" s="16" t="s">
        <v>843</v>
      </c>
      <c r="AW865" s="16" t="s">
        <v>843</v>
      </c>
      <c r="AX865" s="16" t="s">
        <v>843</v>
      </c>
      <c r="AY865" s="16" t="s">
        <v>844</v>
      </c>
      <c r="BF865" s="16" t="s">
        <v>844</v>
      </c>
      <c r="BH865" s="16" t="s">
        <v>7383</v>
      </c>
      <c r="BI865" s="16" t="s">
        <v>7785</v>
      </c>
      <c r="BJ865" s="16" t="s">
        <v>843</v>
      </c>
      <c r="BK865" s="16" t="s">
        <v>843</v>
      </c>
      <c r="BL865" s="16" t="s">
        <v>843</v>
      </c>
      <c r="BM865" s="16" t="s">
        <v>843</v>
      </c>
      <c r="BN865" s="16" t="s">
        <v>843</v>
      </c>
      <c r="BO865" s="16" t="s">
        <v>844</v>
      </c>
      <c r="BP865" s="16" t="s">
        <v>843</v>
      </c>
      <c r="BQ865" s="16" t="s">
        <v>843</v>
      </c>
      <c r="DX865" s="16" t="s">
        <v>865</v>
      </c>
      <c r="ES865" s="16" t="s">
        <v>865</v>
      </c>
      <c r="EU865" s="16" t="s">
        <v>7810</v>
      </c>
      <c r="EV865" s="16" t="s">
        <v>865</v>
      </c>
      <c r="FT865" s="16" t="s">
        <v>865</v>
      </c>
      <c r="HC865" s="16" t="s">
        <v>865</v>
      </c>
      <c r="JA865" s="16" t="s">
        <v>4813</v>
      </c>
      <c r="JB865" s="16" t="s">
        <v>867</v>
      </c>
      <c r="JC865" s="16" t="s">
        <v>865</v>
      </c>
      <c r="JG865" s="16" t="s">
        <v>1056</v>
      </c>
      <c r="JV865" s="16">
        <v>25</v>
      </c>
      <c r="JW865" s="16" t="s">
        <v>7603</v>
      </c>
      <c r="JY865" s="16">
        <v>8500</v>
      </c>
      <c r="JZ865" s="16" t="s">
        <v>4883</v>
      </c>
      <c r="KB865" s="16" t="s">
        <v>7616</v>
      </c>
      <c r="KD865" s="16" t="s">
        <v>864</v>
      </c>
      <c r="KE865" s="16" t="s">
        <v>7277</v>
      </c>
      <c r="KF865" s="16" t="s">
        <v>4411</v>
      </c>
      <c r="KH865" s="16" t="s">
        <v>7642</v>
      </c>
      <c r="KI865" s="16" t="s">
        <v>4982</v>
      </c>
      <c r="KK865" s="16" t="s">
        <v>4883</v>
      </c>
      <c r="KM865" s="16" t="s">
        <v>7616</v>
      </c>
      <c r="KO865" s="16" t="s">
        <v>10821</v>
      </c>
      <c r="KP865" s="16" t="s">
        <v>10820</v>
      </c>
      <c r="KQ865" s="16" t="s">
        <v>8694</v>
      </c>
      <c r="KR865" s="16" t="s">
        <v>12613</v>
      </c>
      <c r="KS865" s="16" t="s">
        <v>10822</v>
      </c>
      <c r="KT865" s="16" t="s">
        <v>8696</v>
      </c>
      <c r="KU865" s="16" t="s">
        <v>844</v>
      </c>
      <c r="KV865" s="16" t="s">
        <v>8696</v>
      </c>
      <c r="KW865" s="16" t="s">
        <v>851</v>
      </c>
      <c r="KY865" s="16" t="s">
        <v>486</v>
      </c>
      <c r="LC865" s="16" t="s">
        <v>10879</v>
      </c>
      <c r="LF865" s="16" t="s">
        <v>11654</v>
      </c>
      <c r="LI865" s="16" t="s">
        <v>11655</v>
      </c>
      <c r="LJ865" s="16" t="s">
        <v>831</v>
      </c>
      <c r="LK865" s="16" t="s">
        <v>831</v>
      </c>
      <c r="LL865" s="16" t="s">
        <v>8756</v>
      </c>
      <c r="LM865" s="16" t="s">
        <v>8741</v>
      </c>
      <c r="LO865" s="16" t="s">
        <v>844</v>
      </c>
      <c r="LP865" s="16" t="s">
        <v>1056</v>
      </c>
      <c r="LQ865" s="16" t="s">
        <v>1056</v>
      </c>
      <c r="LR865" s="16" t="s">
        <v>844</v>
      </c>
      <c r="LS865" s="16" t="s">
        <v>1056</v>
      </c>
      <c r="LT865" s="16" t="s">
        <v>843</v>
      </c>
      <c r="LU865" s="16" t="s">
        <v>843</v>
      </c>
      <c r="LV865" s="16" t="s">
        <v>843</v>
      </c>
      <c r="LW865" s="16" t="s">
        <v>843</v>
      </c>
      <c r="LX865" s="16" t="s">
        <v>844</v>
      </c>
      <c r="LY865" s="16" t="s">
        <v>843</v>
      </c>
      <c r="LZ865" s="16" t="s">
        <v>843</v>
      </c>
      <c r="MA865" s="16" t="s">
        <v>843</v>
      </c>
      <c r="MB865" s="16" t="s">
        <v>843</v>
      </c>
      <c r="MC865" s="16" t="s">
        <v>844</v>
      </c>
      <c r="ME865" s="16" t="s">
        <v>11656</v>
      </c>
      <c r="MF865" s="16" t="s">
        <v>8847</v>
      </c>
      <c r="MG865" s="16" t="s">
        <v>1840</v>
      </c>
      <c r="MH865" s="16" t="s">
        <v>11667</v>
      </c>
      <c r="MI865" s="16" t="s">
        <v>11733</v>
      </c>
      <c r="MJ865" s="16" t="s">
        <v>1840</v>
      </c>
      <c r="MK865" s="16" t="s">
        <v>8813</v>
      </c>
      <c r="ML865" s="16" t="s">
        <v>1790</v>
      </c>
      <c r="MN865" s="16" t="s">
        <v>1798</v>
      </c>
      <c r="MP865" s="16" t="s">
        <v>1829</v>
      </c>
      <c r="MQ865" s="16" t="s">
        <v>1790</v>
      </c>
      <c r="MR865" s="16" t="s">
        <v>470</v>
      </c>
      <c r="MS865" s="16" t="s">
        <v>12584</v>
      </c>
      <c r="MT865" s="16" t="s">
        <v>9009</v>
      </c>
      <c r="MU865" s="16" t="s">
        <v>817</v>
      </c>
      <c r="NC865" s="16" t="s">
        <v>486</v>
      </c>
      <c r="ND865" s="16" t="s">
        <v>486</v>
      </c>
      <c r="NE865" s="16" t="s">
        <v>486</v>
      </c>
      <c r="NG865" s="16" t="s">
        <v>1376</v>
      </c>
      <c r="NH865" s="16" t="s">
        <v>1913</v>
      </c>
      <c r="NI865" s="16" t="s">
        <v>11658</v>
      </c>
      <c r="NJ865" s="16" t="s">
        <v>12506</v>
      </c>
      <c r="NK865" s="16" t="s">
        <v>12507</v>
      </c>
      <c r="NR865" s="16" t="s">
        <v>445</v>
      </c>
      <c r="NS865" s="16" t="s">
        <v>462</v>
      </c>
      <c r="NT865" s="16" t="s">
        <v>478</v>
      </c>
      <c r="NU865" s="16">
        <v>1.1910000000000001</v>
      </c>
      <c r="NV865" s="16" t="s">
        <v>445</v>
      </c>
      <c r="NW865" s="16" t="s">
        <v>1174</v>
      </c>
      <c r="NX865" s="16" t="s">
        <v>1142</v>
      </c>
      <c r="OB865" s="16" t="s">
        <v>831</v>
      </c>
      <c r="OC865" s="16" t="s">
        <v>445</v>
      </c>
    </row>
    <row r="866" spans="1:393" x14ac:dyDescent="0.25">
      <c r="A866" s="16" t="s">
        <v>12614</v>
      </c>
      <c r="B866" s="16" t="s">
        <v>8732</v>
      </c>
      <c r="C866" s="16" t="s">
        <v>972</v>
      </c>
      <c r="D866" s="16" t="s">
        <v>844</v>
      </c>
      <c r="E866" s="16" t="s">
        <v>843</v>
      </c>
      <c r="F866" s="16" t="s">
        <v>843</v>
      </c>
      <c r="G866" s="16" t="s">
        <v>843</v>
      </c>
      <c r="H866" s="16" t="s">
        <v>843</v>
      </c>
      <c r="I866" s="16" t="s">
        <v>843</v>
      </c>
      <c r="J866" s="16" t="s">
        <v>843</v>
      </c>
      <c r="K866" s="16" t="s">
        <v>843</v>
      </c>
      <c r="L866" s="16" t="s">
        <v>843</v>
      </c>
      <c r="M866" s="16" t="s">
        <v>843</v>
      </c>
      <c r="N866" s="16" t="s">
        <v>843</v>
      </c>
      <c r="O866" s="16" t="s">
        <v>843</v>
      </c>
      <c r="Q866" s="16" t="s">
        <v>844</v>
      </c>
      <c r="R866" s="16">
        <v>10</v>
      </c>
      <c r="T866" s="16" t="s">
        <v>474</v>
      </c>
      <c r="U866" s="16" t="s">
        <v>843</v>
      </c>
      <c r="V866" s="16" t="s">
        <v>844</v>
      </c>
      <c r="W866" s="16" t="s">
        <v>843</v>
      </c>
      <c r="X866" s="16" t="s">
        <v>843</v>
      </c>
      <c r="Y866" s="16" t="s">
        <v>843</v>
      </c>
      <c r="Z866" s="16" t="s">
        <v>844</v>
      </c>
      <c r="AA866" s="16" t="s">
        <v>843</v>
      </c>
      <c r="AB866" s="16" t="s">
        <v>843</v>
      </c>
      <c r="AC866" s="16" t="s">
        <v>844</v>
      </c>
      <c r="AF866" s="16" t="s">
        <v>11719</v>
      </c>
      <c r="AG866" s="16" t="s">
        <v>11696</v>
      </c>
      <c r="AH866" s="16" t="s">
        <v>844</v>
      </c>
      <c r="AI866" s="16" t="s">
        <v>844</v>
      </c>
      <c r="AJ866" s="16" t="s">
        <v>844</v>
      </c>
      <c r="AK866" s="16" t="s">
        <v>843</v>
      </c>
      <c r="AL866" s="16" t="s">
        <v>843</v>
      </c>
      <c r="AM866" s="16" t="s">
        <v>844</v>
      </c>
      <c r="AN866" s="16" t="s">
        <v>843</v>
      </c>
      <c r="AO866" s="16" t="s">
        <v>843</v>
      </c>
      <c r="AP866" s="16" t="s">
        <v>843</v>
      </c>
      <c r="AQ866" s="16" t="s">
        <v>844</v>
      </c>
      <c r="AR866" s="16" t="s">
        <v>4433</v>
      </c>
      <c r="AS866" s="16" t="s">
        <v>843</v>
      </c>
      <c r="AT866" s="16" t="s">
        <v>843</v>
      </c>
      <c r="AU866" s="16" t="s">
        <v>843</v>
      </c>
      <c r="AV866" s="16" t="s">
        <v>843</v>
      </c>
      <c r="AW866" s="16" t="s">
        <v>843</v>
      </c>
      <c r="AX866" s="16" t="s">
        <v>843</v>
      </c>
      <c r="AY866" s="16" t="s">
        <v>844</v>
      </c>
      <c r="BF866" s="16" t="s">
        <v>844</v>
      </c>
      <c r="BI866" s="16" t="s">
        <v>7776</v>
      </c>
      <c r="BJ866" s="16" t="s">
        <v>843</v>
      </c>
      <c r="BK866" s="16" t="s">
        <v>843</v>
      </c>
      <c r="BL866" s="16" t="s">
        <v>844</v>
      </c>
      <c r="BM866" s="16" t="s">
        <v>843</v>
      </c>
      <c r="BN866" s="16" t="s">
        <v>843</v>
      </c>
      <c r="BO866" s="16" t="s">
        <v>843</v>
      </c>
      <c r="BP866" s="16" t="s">
        <v>843</v>
      </c>
      <c r="BQ866" s="16" t="s">
        <v>843</v>
      </c>
      <c r="BR866" s="16" t="s">
        <v>7790</v>
      </c>
      <c r="BS866" s="16" t="s">
        <v>844</v>
      </c>
      <c r="BT866" s="16" t="s">
        <v>843</v>
      </c>
      <c r="BU866" s="16" t="s">
        <v>843</v>
      </c>
      <c r="BV866" s="16" t="s">
        <v>843</v>
      </c>
      <c r="BW866" s="16" t="s">
        <v>843</v>
      </c>
      <c r="BX866" s="16" t="s">
        <v>843</v>
      </c>
      <c r="BY866" s="16" t="s">
        <v>843</v>
      </c>
      <c r="BZ866" s="16" t="s">
        <v>843</v>
      </c>
      <c r="CA866" s="16" t="s">
        <v>843</v>
      </c>
      <c r="CC866" s="16" t="s">
        <v>867</v>
      </c>
      <c r="CD866" s="16" t="s">
        <v>6837</v>
      </c>
      <c r="CE866" s="16" t="s">
        <v>7537</v>
      </c>
      <c r="DN866" s="16" t="s">
        <v>4411</v>
      </c>
      <c r="DQ866" s="16" t="s">
        <v>7093</v>
      </c>
      <c r="DR866" s="16" t="s">
        <v>865</v>
      </c>
      <c r="DX866" s="16" t="s">
        <v>865</v>
      </c>
      <c r="ES866" s="16" t="s">
        <v>865</v>
      </c>
      <c r="EU866" s="16" t="s">
        <v>7810</v>
      </c>
      <c r="EV866" s="16" t="s">
        <v>865</v>
      </c>
      <c r="HC866" s="16" t="s">
        <v>865</v>
      </c>
      <c r="KO866" s="16" t="s">
        <v>10821</v>
      </c>
      <c r="KP866" s="16" t="s">
        <v>10820</v>
      </c>
      <c r="KQ866" s="16" t="s">
        <v>8694</v>
      </c>
      <c r="KR866" s="16" t="s">
        <v>12615</v>
      </c>
      <c r="KS866" s="16" t="s">
        <v>10822</v>
      </c>
      <c r="KT866" s="16" t="s">
        <v>8696</v>
      </c>
      <c r="KU866" s="16" t="s">
        <v>844</v>
      </c>
      <c r="KV866" s="16" t="s">
        <v>8696</v>
      </c>
      <c r="KW866" s="16" t="s">
        <v>851</v>
      </c>
      <c r="KY866" s="16" t="s">
        <v>486</v>
      </c>
      <c r="LA866" s="16" t="s">
        <v>11675</v>
      </c>
      <c r="LC866" s="16" t="s">
        <v>10879</v>
      </c>
      <c r="LE866" s="16" t="s">
        <v>11693</v>
      </c>
      <c r="LF866" s="16" t="s">
        <v>11654</v>
      </c>
      <c r="LI866" s="16" t="s">
        <v>11655</v>
      </c>
      <c r="LM866" s="16" t="s">
        <v>8741</v>
      </c>
      <c r="LO866" s="16" t="s">
        <v>844</v>
      </c>
      <c r="LP866" s="16" t="s">
        <v>1056</v>
      </c>
      <c r="LQ866" s="16" t="s">
        <v>1056</v>
      </c>
      <c r="LR866" s="16" t="s">
        <v>844</v>
      </c>
      <c r="LS866" s="16" t="s">
        <v>1056</v>
      </c>
      <c r="LT866" s="16" t="s">
        <v>843</v>
      </c>
      <c r="LU866" s="16" t="s">
        <v>843</v>
      </c>
      <c r="LV866" s="16" t="s">
        <v>843</v>
      </c>
      <c r="LW866" s="16" t="s">
        <v>843</v>
      </c>
      <c r="LX866" s="16" t="s">
        <v>844</v>
      </c>
      <c r="LY866" s="16" t="s">
        <v>843</v>
      </c>
      <c r="LZ866" s="16" t="s">
        <v>843</v>
      </c>
      <c r="MA866" s="16" t="s">
        <v>843</v>
      </c>
      <c r="MB866" s="16" t="s">
        <v>843</v>
      </c>
      <c r="MC866" s="16" t="s">
        <v>844</v>
      </c>
      <c r="MD866" s="16" t="s">
        <v>11676</v>
      </c>
      <c r="ME866" s="16" t="s">
        <v>11677</v>
      </c>
      <c r="MF866" s="16" t="s">
        <v>8847</v>
      </c>
      <c r="MR866" s="16" t="s">
        <v>474</v>
      </c>
      <c r="MS866" s="16" t="s">
        <v>12584</v>
      </c>
      <c r="MT866" s="16" t="s">
        <v>8957</v>
      </c>
      <c r="MV866" s="16" t="s">
        <v>487</v>
      </c>
      <c r="MW866" s="16" t="s">
        <v>1265</v>
      </c>
      <c r="MX866" s="16" t="s">
        <v>1262</v>
      </c>
      <c r="MY866" s="16" t="s">
        <v>486</v>
      </c>
      <c r="MZ866" s="16" t="s">
        <v>487</v>
      </c>
      <c r="NA866" s="16" t="s">
        <v>486</v>
      </c>
      <c r="NC866" s="16" t="s">
        <v>486</v>
      </c>
      <c r="NE866" s="16" t="s">
        <v>486</v>
      </c>
      <c r="NI866" s="16" t="s">
        <v>11658</v>
      </c>
      <c r="NL866" s="16" t="s">
        <v>844</v>
      </c>
      <c r="NS866" s="16" t="s">
        <v>462</v>
      </c>
      <c r="NT866" s="16" t="s">
        <v>478</v>
      </c>
      <c r="NU866" s="16">
        <v>1.1910000000000001</v>
      </c>
      <c r="NV866" s="16" t="s">
        <v>860</v>
      </c>
      <c r="NW866" s="16" t="s">
        <v>1182</v>
      </c>
      <c r="NX866" s="16" t="s">
        <v>1142</v>
      </c>
      <c r="NY866" s="16" t="s">
        <v>1122</v>
      </c>
      <c r="NZ866" s="16" t="s">
        <v>938</v>
      </c>
    </row>
    <row r="867" spans="1:393" x14ac:dyDescent="0.25">
      <c r="A867" s="16" t="s">
        <v>12616</v>
      </c>
      <c r="B867" s="16" t="s">
        <v>844</v>
      </c>
      <c r="C867" s="16" t="s">
        <v>972</v>
      </c>
      <c r="D867" s="16" t="s">
        <v>844</v>
      </c>
      <c r="E867" s="16" t="s">
        <v>843</v>
      </c>
      <c r="F867" s="16" t="s">
        <v>843</v>
      </c>
      <c r="G867" s="16" t="s">
        <v>843</v>
      </c>
      <c r="H867" s="16" t="s">
        <v>843</v>
      </c>
      <c r="I867" s="16" t="s">
        <v>843</v>
      </c>
      <c r="J867" s="16" t="s">
        <v>843</v>
      </c>
      <c r="K867" s="16" t="s">
        <v>843</v>
      </c>
      <c r="L867" s="16" t="s">
        <v>843</v>
      </c>
      <c r="M867" s="16" t="s">
        <v>843</v>
      </c>
      <c r="N867" s="16" t="s">
        <v>843</v>
      </c>
      <c r="O867" s="16" t="s">
        <v>843</v>
      </c>
      <c r="Q867" s="16" t="s">
        <v>844</v>
      </c>
      <c r="R867" s="16">
        <v>43</v>
      </c>
      <c r="T867" s="16" t="s">
        <v>470</v>
      </c>
      <c r="U867" s="16" t="s">
        <v>844</v>
      </c>
      <c r="V867" s="16" t="s">
        <v>843</v>
      </c>
      <c r="W867" s="16" t="s">
        <v>844</v>
      </c>
      <c r="X867" s="16" t="s">
        <v>843</v>
      </c>
      <c r="Y867" s="16" t="s">
        <v>843</v>
      </c>
      <c r="Z867" s="16" t="s">
        <v>843</v>
      </c>
      <c r="AA867" s="16" t="s">
        <v>843</v>
      </c>
      <c r="AB867" s="16" t="s">
        <v>844</v>
      </c>
      <c r="AC867" s="16" t="s">
        <v>843</v>
      </c>
      <c r="AD867" s="16" t="s">
        <v>867</v>
      </c>
      <c r="AF867" s="16" t="s">
        <v>11752</v>
      </c>
      <c r="AG867" s="16" t="s">
        <v>11828</v>
      </c>
      <c r="AH867" s="16" t="s">
        <v>843</v>
      </c>
      <c r="AI867" s="16" t="s">
        <v>843</v>
      </c>
      <c r="AJ867" s="16" t="s">
        <v>844</v>
      </c>
      <c r="AK867" s="16" t="s">
        <v>843</v>
      </c>
      <c r="AL867" s="16" t="s">
        <v>844</v>
      </c>
      <c r="AM867" s="16" t="s">
        <v>844</v>
      </c>
      <c r="AN867" s="16" t="s">
        <v>843</v>
      </c>
      <c r="AO867" s="16" t="s">
        <v>843</v>
      </c>
      <c r="AP867" s="16" t="s">
        <v>843</v>
      </c>
      <c r="AQ867" s="16" t="s">
        <v>844</v>
      </c>
      <c r="AR867" s="16" t="s">
        <v>4433</v>
      </c>
      <c r="AS867" s="16" t="s">
        <v>843</v>
      </c>
      <c r="AT867" s="16" t="s">
        <v>843</v>
      </c>
      <c r="AU867" s="16" t="s">
        <v>843</v>
      </c>
      <c r="AV867" s="16" t="s">
        <v>843</v>
      </c>
      <c r="AW867" s="16" t="s">
        <v>843</v>
      </c>
      <c r="AX867" s="16" t="s">
        <v>843</v>
      </c>
      <c r="AY867" s="16" t="s">
        <v>844</v>
      </c>
      <c r="BF867" s="16" t="s">
        <v>844</v>
      </c>
      <c r="BH867" s="16" t="s">
        <v>7380</v>
      </c>
      <c r="BI867" s="16" t="s">
        <v>7785</v>
      </c>
      <c r="BJ867" s="16" t="s">
        <v>843</v>
      </c>
      <c r="BK867" s="16" t="s">
        <v>843</v>
      </c>
      <c r="BL867" s="16" t="s">
        <v>843</v>
      </c>
      <c r="BM867" s="16" t="s">
        <v>843</v>
      </c>
      <c r="BN867" s="16" t="s">
        <v>843</v>
      </c>
      <c r="BO867" s="16" t="s">
        <v>844</v>
      </c>
      <c r="BP867" s="16" t="s">
        <v>843</v>
      </c>
      <c r="BQ867" s="16" t="s">
        <v>843</v>
      </c>
      <c r="DX867" s="16" t="s">
        <v>865</v>
      </c>
      <c r="ES867" s="16" t="s">
        <v>865</v>
      </c>
      <c r="EU867" s="16" t="s">
        <v>7810</v>
      </c>
      <c r="EV867" s="16" t="s">
        <v>865</v>
      </c>
      <c r="FT867" s="16" t="s">
        <v>865</v>
      </c>
      <c r="HC867" s="16" t="s">
        <v>865</v>
      </c>
      <c r="JA867" s="16" t="s">
        <v>4822</v>
      </c>
      <c r="JB867" s="16" t="s">
        <v>865</v>
      </c>
      <c r="JC867" s="16" t="s">
        <v>865</v>
      </c>
      <c r="JD867" s="16" t="s">
        <v>865</v>
      </c>
      <c r="JE867" s="16" t="s">
        <v>865</v>
      </c>
      <c r="JF867" s="16" t="s">
        <v>865</v>
      </c>
      <c r="JG867" s="16" t="s">
        <v>843</v>
      </c>
      <c r="JH867" s="16" t="s">
        <v>7577</v>
      </c>
      <c r="JJ867" s="16" t="s">
        <v>865</v>
      </c>
      <c r="KF867" s="16" t="s">
        <v>4926</v>
      </c>
      <c r="KI867" s="16" t="s">
        <v>4843</v>
      </c>
      <c r="KO867" s="16" t="s">
        <v>10825</v>
      </c>
      <c r="KP867" s="16" t="s">
        <v>10824</v>
      </c>
      <c r="KQ867" s="16" t="s">
        <v>8694</v>
      </c>
      <c r="KR867" s="16" t="s">
        <v>12617</v>
      </c>
      <c r="KS867" s="16" t="s">
        <v>10826</v>
      </c>
      <c r="KT867" s="16" t="s">
        <v>8696</v>
      </c>
      <c r="KU867" s="16" t="s">
        <v>844</v>
      </c>
      <c r="KV867" s="16" t="s">
        <v>8696</v>
      </c>
      <c r="KW867" s="16" t="s">
        <v>851</v>
      </c>
      <c r="KY867" s="16" t="s">
        <v>486</v>
      </c>
      <c r="LC867" s="16" t="s">
        <v>10879</v>
      </c>
      <c r="LF867" s="16" t="s">
        <v>11654</v>
      </c>
      <c r="LI867" s="16" t="s">
        <v>11655</v>
      </c>
      <c r="LJ867" s="16" t="s">
        <v>843</v>
      </c>
      <c r="LL867" s="16" t="s">
        <v>8711</v>
      </c>
      <c r="LM867" s="16" t="s">
        <v>8741</v>
      </c>
      <c r="LO867" s="16" t="s">
        <v>1056</v>
      </c>
      <c r="LP867" s="16" t="s">
        <v>1056</v>
      </c>
      <c r="LQ867" s="16" t="s">
        <v>844</v>
      </c>
      <c r="LR867" s="16" t="s">
        <v>8732</v>
      </c>
      <c r="LS867" s="16" t="s">
        <v>844</v>
      </c>
      <c r="LT867" s="16" t="s">
        <v>844</v>
      </c>
      <c r="LU867" s="16" t="s">
        <v>843</v>
      </c>
      <c r="LV867" s="16" t="s">
        <v>843</v>
      </c>
      <c r="LW867" s="16" t="s">
        <v>843</v>
      </c>
      <c r="LX867" s="16" t="s">
        <v>844</v>
      </c>
      <c r="LY867" s="16" t="s">
        <v>843</v>
      </c>
      <c r="LZ867" s="16" t="s">
        <v>1056</v>
      </c>
      <c r="MA867" s="16" t="s">
        <v>843</v>
      </c>
      <c r="MB867" s="16" t="s">
        <v>843</v>
      </c>
      <c r="MC867" s="16" t="s">
        <v>843</v>
      </c>
      <c r="ME867" s="16" t="s">
        <v>11656</v>
      </c>
      <c r="MF867" s="16" t="s">
        <v>8847</v>
      </c>
      <c r="MO867" s="16" t="s">
        <v>1817</v>
      </c>
      <c r="MP867" s="16" t="s">
        <v>13846</v>
      </c>
      <c r="MR867" s="16" t="s">
        <v>470</v>
      </c>
      <c r="MS867" s="16" t="s">
        <v>12584</v>
      </c>
      <c r="MT867" s="16" t="s">
        <v>8911</v>
      </c>
      <c r="MU867" s="16" t="s">
        <v>817</v>
      </c>
      <c r="NC867" s="16" t="s">
        <v>486</v>
      </c>
      <c r="ND867" s="16" t="s">
        <v>486</v>
      </c>
      <c r="NE867" s="16" t="s">
        <v>486</v>
      </c>
      <c r="NG867" s="16" t="s">
        <v>1378</v>
      </c>
      <c r="NI867" s="16" t="s">
        <v>11658</v>
      </c>
      <c r="NR867" s="16" t="s">
        <v>451</v>
      </c>
      <c r="NS867" s="16" t="s">
        <v>462</v>
      </c>
      <c r="NT867" s="16" t="s">
        <v>478</v>
      </c>
      <c r="NU867" s="16">
        <v>1.1910000000000001</v>
      </c>
      <c r="NV867" s="16" t="s">
        <v>451</v>
      </c>
      <c r="NW867" s="16" t="s">
        <v>1175</v>
      </c>
      <c r="NX867" s="16" t="s">
        <v>1142</v>
      </c>
      <c r="OB867" s="16" t="s">
        <v>833</v>
      </c>
      <c r="OC867" s="16" t="s">
        <v>451</v>
      </c>
    </row>
    <row r="868" spans="1:393" x14ac:dyDescent="0.25">
      <c r="A868" s="16" t="s">
        <v>12618</v>
      </c>
      <c r="B868" s="16" t="s">
        <v>1056</v>
      </c>
      <c r="C868" s="16" t="s">
        <v>972</v>
      </c>
      <c r="D868" s="16" t="s">
        <v>844</v>
      </c>
      <c r="E868" s="16" t="s">
        <v>843</v>
      </c>
      <c r="F868" s="16" t="s">
        <v>843</v>
      </c>
      <c r="G868" s="16" t="s">
        <v>843</v>
      </c>
      <c r="H868" s="16" t="s">
        <v>843</v>
      </c>
      <c r="I868" s="16" t="s">
        <v>843</v>
      </c>
      <c r="J868" s="16" t="s">
        <v>843</v>
      </c>
      <c r="K868" s="16" t="s">
        <v>843</v>
      </c>
      <c r="L868" s="16" t="s">
        <v>843</v>
      </c>
      <c r="M868" s="16" t="s">
        <v>843</v>
      </c>
      <c r="N868" s="16" t="s">
        <v>843</v>
      </c>
      <c r="O868" s="16" t="s">
        <v>843</v>
      </c>
      <c r="Q868" s="16" t="s">
        <v>844</v>
      </c>
      <c r="R868" s="16">
        <v>49</v>
      </c>
      <c r="T868" s="16" t="s">
        <v>474</v>
      </c>
      <c r="U868" s="16" t="s">
        <v>843</v>
      </c>
      <c r="V868" s="16" t="s">
        <v>844</v>
      </c>
      <c r="W868" s="16" t="s">
        <v>843</v>
      </c>
      <c r="X868" s="16" t="s">
        <v>844</v>
      </c>
      <c r="Y868" s="16" t="s">
        <v>843</v>
      </c>
      <c r="Z868" s="16" t="s">
        <v>843</v>
      </c>
      <c r="AA868" s="16" t="s">
        <v>843</v>
      </c>
      <c r="AB868" s="16" t="s">
        <v>843</v>
      </c>
      <c r="AC868" s="16" t="s">
        <v>843</v>
      </c>
      <c r="AD868" s="16" t="s">
        <v>867</v>
      </c>
      <c r="AF868" s="16" t="s">
        <v>11687</v>
      </c>
      <c r="AG868" s="16" t="s">
        <v>11828</v>
      </c>
      <c r="AH868" s="16" t="s">
        <v>843</v>
      </c>
      <c r="AI868" s="16" t="s">
        <v>843</v>
      </c>
      <c r="AJ868" s="16" t="s">
        <v>844</v>
      </c>
      <c r="AK868" s="16" t="s">
        <v>843</v>
      </c>
      <c r="AL868" s="16" t="s">
        <v>844</v>
      </c>
      <c r="AM868" s="16" t="s">
        <v>844</v>
      </c>
      <c r="AN868" s="16" t="s">
        <v>843</v>
      </c>
      <c r="AO868" s="16" t="s">
        <v>843</v>
      </c>
      <c r="AP868" s="16" t="s">
        <v>843</v>
      </c>
      <c r="AQ868" s="16" t="s">
        <v>844</v>
      </c>
      <c r="AR868" s="16" t="s">
        <v>4415</v>
      </c>
      <c r="AS868" s="16" t="s">
        <v>844</v>
      </c>
      <c r="AT868" s="16" t="s">
        <v>843</v>
      </c>
      <c r="AU868" s="16" t="s">
        <v>843</v>
      </c>
      <c r="AV868" s="16" t="s">
        <v>843</v>
      </c>
      <c r="AW868" s="16" t="s">
        <v>843</v>
      </c>
      <c r="AX868" s="16" t="s">
        <v>843</v>
      </c>
      <c r="AY868" s="16" t="s">
        <v>843</v>
      </c>
      <c r="AZ868" s="16" t="s">
        <v>4437</v>
      </c>
      <c r="BF868" s="16" t="s">
        <v>844</v>
      </c>
      <c r="BH868" s="16" t="s">
        <v>7383</v>
      </c>
      <c r="BI868" s="16" t="s">
        <v>7785</v>
      </c>
      <c r="BJ868" s="16" t="s">
        <v>843</v>
      </c>
      <c r="BK868" s="16" t="s">
        <v>843</v>
      </c>
      <c r="BL868" s="16" t="s">
        <v>843</v>
      </c>
      <c r="BM868" s="16" t="s">
        <v>843</v>
      </c>
      <c r="BN868" s="16" t="s">
        <v>843</v>
      </c>
      <c r="BO868" s="16" t="s">
        <v>844</v>
      </c>
      <c r="BP868" s="16" t="s">
        <v>843</v>
      </c>
      <c r="BQ868" s="16" t="s">
        <v>843</v>
      </c>
      <c r="DX868" s="16" t="s">
        <v>865</v>
      </c>
      <c r="ES868" s="16" t="s">
        <v>865</v>
      </c>
      <c r="EU868" s="16" t="s">
        <v>7810</v>
      </c>
      <c r="EV868" s="16" t="s">
        <v>865</v>
      </c>
      <c r="HC868" s="16" t="s">
        <v>865</v>
      </c>
      <c r="JA868" s="16" t="s">
        <v>4822</v>
      </c>
      <c r="JB868" s="16" t="s">
        <v>867</v>
      </c>
      <c r="JC868" s="16" t="s">
        <v>865</v>
      </c>
      <c r="JG868" s="16" t="s">
        <v>843</v>
      </c>
      <c r="JV868" s="16">
        <v>40</v>
      </c>
      <c r="JW868" s="16" t="s">
        <v>7603</v>
      </c>
      <c r="JZ868" s="16" t="s">
        <v>4216</v>
      </c>
      <c r="KB868" s="16" t="s">
        <v>4216</v>
      </c>
      <c r="KD868" s="16" t="s">
        <v>4216</v>
      </c>
      <c r="KE868" s="16" t="s">
        <v>7277</v>
      </c>
      <c r="KF868" s="16" t="s">
        <v>4411</v>
      </c>
      <c r="KH868" s="16" t="s">
        <v>7642</v>
      </c>
      <c r="KI868" s="16" t="s">
        <v>4216</v>
      </c>
      <c r="KO868" s="16" t="s">
        <v>10825</v>
      </c>
      <c r="KP868" s="16" t="s">
        <v>10824</v>
      </c>
      <c r="KQ868" s="16" t="s">
        <v>8694</v>
      </c>
      <c r="KR868" s="16" t="s">
        <v>12619</v>
      </c>
      <c r="KS868" s="16" t="s">
        <v>10826</v>
      </c>
      <c r="KT868" s="16" t="s">
        <v>8696</v>
      </c>
      <c r="KU868" s="16" t="s">
        <v>844</v>
      </c>
      <c r="KV868" s="16" t="s">
        <v>8696</v>
      </c>
      <c r="KW868" s="16" t="s">
        <v>851</v>
      </c>
      <c r="KY868" s="16" t="s">
        <v>486</v>
      </c>
      <c r="LC868" s="16" t="s">
        <v>10879</v>
      </c>
      <c r="LF868" s="16" t="s">
        <v>11654</v>
      </c>
      <c r="LI868" s="16" t="s">
        <v>11655</v>
      </c>
      <c r="LJ868" s="16" t="s">
        <v>831</v>
      </c>
      <c r="LK868" s="16" t="s">
        <v>831</v>
      </c>
      <c r="LL868" s="16" t="s">
        <v>8756</v>
      </c>
      <c r="LM868" s="16" t="s">
        <v>8741</v>
      </c>
      <c r="LO868" s="16" t="s">
        <v>1056</v>
      </c>
      <c r="LP868" s="16" t="s">
        <v>1056</v>
      </c>
      <c r="LQ868" s="16" t="s">
        <v>844</v>
      </c>
      <c r="LR868" s="16" t="s">
        <v>8732</v>
      </c>
      <c r="LS868" s="16" t="s">
        <v>844</v>
      </c>
      <c r="LT868" s="16" t="s">
        <v>844</v>
      </c>
      <c r="LU868" s="16" t="s">
        <v>843</v>
      </c>
      <c r="LV868" s="16" t="s">
        <v>843</v>
      </c>
      <c r="LW868" s="16" t="s">
        <v>843</v>
      </c>
      <c r="LX868" s="16" t="s">
        <v>844</v>
      </c>
      <c r="LY868" s="16" t="s">
        <v>843</v>
      </c>
      <c r="LZ868" s="16" t="s">
        <v>1056</v>
      </c>
      <c r="MA868" s="16" t="s">
        <v>843</v>
      </c>
      <c r="MB868" s="16" t="s">
        <v>843</v>
      </c>
      <c r="MC868" s="16" t="s">
        <v>843</v>
      </c>
      <c r="ME868" s="16" t="s">
        <v>11656</v>
      </c>
      <c r="MF868" s="16" t="s">
        <v>8847</v>
      </c>
      <c r="MH868" s="16" t="s">
        <v>11667</v>
      </c>
      <c r="MI868" s="16" t="s">
        <v>11733</v>
      </c>
      <c r="MK868" s="16" t="s">
        <v>9015</v>
      </c>
      <c r="MN868" s="16" t="s">
        <v>1798</v>
      </c>
      <c r="MR868" s="16" t="s">
        <v>474</v>
      </c>
      <c r="MS868" s="16" t="s">
        <v>12584</v>
      </c>
      <c r="MT868" s="16" t="s">
        <v>9023</v>
      </c>
      <c r="MU868" s="16" t="s">
        <v>817</v>
      </c>
      <c r="NC868" s="16" t="s">
        <v>486</v>
      </c>
      <c r="NE868" s="16" t="s">
        <v>486</v>
      </c>
      <c r="NG868" s="16" t="s">
        <v>1378</v>
      </c>
      <c r="NH868" s="16" t="s">
        <v>1913</v>
      </c>
      <c r="NI868" s="16" t="s">
        <v>11658</v>
      </c>
      <c r="NR868" s="16" t="s">
        <v>451</v>
      </c>
      <c r="NS868" s="16" t="s">
        <v>462</v>
      </c>
      <c r="NT868" s="16" t="s">
        <v>478</v>
      </c>
      <c r="NU868" s="16">
        <v>1.1910000000000001</v>
      </c>
      <c r="NV868" s="16" t="s">
        <v>451</v>
      </c>
      <c r="NW868" s="16" t="s">
        <v>1181</v>
      </c>
      <c r="NX868" s="16" t="s">
        <v>1142</v>
      </c>
      <c r="OB868" s="16" t="s">
        <v>831</v>
      </c>
      <c r="OC868" s="16" t="s">
        <v>451</v>
      </c>
    </row>
    <row r="869" spans="1:393" x14ac:dyDescent="0.25">
      <c r="A869" s="16" t="s">
        <v>12620</v>
      </c>
      <c r="B869" s="16" t="s">
        <v>8732</v>
      </c>
      <c r="C869" s="16" t="s">
        <v>972</v>
      </c>
      <c r="D869" s="16" t="s">
        <v>844</v>
      </c>
      <c r="E869" s="16" t="s">
        <v>843</v>
      </c>
      <c r="F869" s="16" t="s">
        <v>843</v>
      </c>
      <c r="G869" s="16" t="s">
        <v>843</v>
      </c>
      <c r="H869" s="16" t="s">
        <v>843</v>
      </c>
      <c r="I869" s="16" t="s">
        <v>843</v>
      </c>
      <c r="J869" s="16" t="s">
        <v>843</v>
      </c>
      <c r="K869" s="16" t="s">
        <v>843</v>
      </c>
      <c r="L869" s="16" t="s">
        <v>843</v>
      </c>
      <c r="M869" s="16" t="s">
        <v>843</v>
      </c>
      <c r="N869" s="16" t="s">
        <v>843</v>
      </c>
      <c r="O869" s="16" t="s">
        <v>843</v>
      </c>
      <c r="Q869" s="16" t="s">
        <v>844</v>
      </c>
      <c r="R869" s="16">
        <v>15</v>
      </c>
      <c r="T869" s="16" t="s">
        <v>474</v>
      </c>
      <c r="U869" s="16" t="s">
        <v>843</v>
      </c>
      <c r="V869" s="16" t="s">
        <v>844</v>
      </c>
      <c r="W869" s="16" t="s">
        <v>843</v>
      </c>
      <c r="X869" s="16" t="s">
        <v>843</v>
      </c>
      <c r="Y869" s="16" t="s">
        <v>843</v>
      </c>
      <c r="Z869" s="16" t="s">
        <v>844</v>
      </c>
      <c r="AA869" s="16" t="s">
        <v>843</v>
      </c>
      <c r="AB869" s="16" t="s">
        <v>843</v>
      </c>
      <c r="AC869" s="16" t="s">
        <v>844</v>
      </c>
      <c r="AD869" s="16" t="s">
        <v>865</v>
      </c>
      <c r="AF869" s="16" t="s">
        <v>11752</v>
      </c>
      <c r="AG869" s="16" t="s">
        <v>11708</v>
      </c>
      <c r="AH869" s="16" t="s">
        <v>843</v>
      </c>
      <c r="AI869" s="16" t="s">
        <v>843</v>
      </c>
      <c r="AJ869" s="16" t="s">
        <v>843</v>
      </c>
      <c r="AK869" s="16" t="s">
        <v>843</v>
      </c>
      <c r="AL869" s="16" t="s">
        <v>844</v>
      </c>
      <c r="AM869" s="16" t="s">
        <v>844</v>
      </c>
      <c r="AN869" s="16" t="s">
        <v>843</v>
      </c>
      <c r="AO869" s="16" t="s">
        <v>843</v>
      </c>
      <c r="AP869" s="16" t="s">
        <v>843</v>
      </c>
      <c r="AQ869" s="16" t="s">
        <v>844</v>
      </c>
      <c r="AR869" s="16" t="s">
        <v>4433</v>
      </c>
      <c r="AS869" s="16" t="s">
        <v>843</v>
      </c>
      <c r="AT869" s="16" t="s">
        <v>843</v>
      </c>
      <c r="AU869" s="16" t="s">
        <v>843</v>
      </c>
      <c r="AV869" s="16" t="s">
        <v>843</v>
      </c>
      <c r="AW869" s="16" t="s">
        <v>843</v>
      </c>
      <c r="AX869" s="16" t="s">
        <v>843</v>
      </c>
      <c r="AY869" s="16" t="s">
        <v>844</v>
      </c>
      <c r="BF869" s="16" t="s">
        <v>844</v>
      </c>
      <c r="BH869" s="16" t="s">
        <v>7383</v>
      </c>
      <c r="BI869" s="16" t="s">
        <v>7785</v>
      </c>
      <c r="BJ869" s="16" t="s">
        <v>843</v>
      </c>
      <c r="BK869" s="16" t="s">
        <v>843</v>
      </c>
      <c r="BL869" s="16" t="s">
        <v>843</v>
      </c>
      <c r="BM869" s="16" t="s">
        <v>843</v>
      </c>
      <c r="BN869" s="16" t="s">
        <v>843</v>
      </c>
      <c r="BO869" s="16" t="s">
        <v>844</v>
      </c>
      <c r="BP869" s="16" t="s">
        <v>843</v>
      </c>
      <c r="BQ869" s="16" t="s">
        <v>843</v>
      </c>
      <c r="CC869" s="16" t="s">
        <v>867</v>
      </c>
      <c r="CD869" s="16" t="s">
        <v>6840</v>
      </c>
      <c r="CE869" s="16" t="s">
        <v>7537</v>
      </c>
      <c r="DN869" s="16" t="s">
        <v>4411</v>
      </c>
      <c r="DQ869" s="16" t="s">
        <v>7093</v>
      </c>
      <c r="DR869" s="16" t="s">
        <v>865</v>
      </c>
      <c r="DX869" s="16" t="s">
        <v>865</v>
      </c>
      <c r="ES869" s="16" t="s">
        <v>865</v>
      </c>
      <c r="EU869" s="16" t="s">
        <v>7810</v>
      </c>
      <c r="EV869" s="16" t="s">
        <v>865</v>
      </c>
      <c r="HC869" s="16" t="s">
        <v>865</v>
      </c>
      <c r="JA869" s="16" t="s">
        <v>4813</v>
      </c>
      <c r="JB869" s="16" t="s">
        <v>865</v>
      </c>
      <c r="JC869" s="16" t="s">
        <v>865</v>
      </c>
      <c r="JD869" s="16" t="s">
        <v>865</v>
      </c>
      <c r="JE869" s="16" t="s">
        <v>865</v>
      </c>
      <c r="JF869" s="16" t="s">
        <v>865</v>
      </c>
      <c r="JG869" s="16" t="s">
        <v>1056</v>
      </c>
      <c r="JH869" s="16" t="s">
        <v>7582</v>
      </c>
      <c r="JJ869" s="16" t="s">
        <v>865</v>
      </c>
      <c r="KF869" s="16" t="s">
        <v>4926</v>
      </c>
      <c r="KI869" s="16" t="s">
        <v>4837</v>
      </c>
      <c r="KO869" s="16" t="s">
        <v>10825</v>
      </c>
      <c r="KP869" s="16" t="s">
        <v>10824</v>
      </c>
      <c r="KQ869" s="16" t="s">
        <v>8694</v>
      </c>
      <c r="KR869" s="16" t="s">
        <v>12621</v>
      </c>
      <c r="KS869" s="16" t="s">
        <v>10826</v>
      </c>
      <c r="KT869" s="16" t="s">
        <v>8696</v>
      </c>
      <c r="KU869" s="16" t="s">
        <v>844</v>
      </c>
      <c r="KV869" s="16" t="s">
        <v>8696</v>
      </c>
      <c r="KW869" s="16" t="s">
        <v>851</v>
      </c>
      <c r="KY869" s="16" t="s">
        <v>486</v>
      </c>
      <c r="LC869" s="16" t="s">
        <v>10879</v>
      </c>
      <c r="LD869" s="16" t="s">
        <v>11692</v>
      </c>
      <c r="LE869" s="16" t="s">
        <v>11693</v>
      </c>
      <c r="LF869" s="16" t="s">
        <v>11654</v>
      </c>
      <c r="LI869" s="16" t="s">
        <v>11655</v>
      </c>
      <c r="LJ869" s="16" t="s">
        <v>843</v>
      </c>
      <c r="LL869" s="16" t="s">
        <v>8711</v>
      </c>
      <c r="LM869" s="16" t="s">
        <v>8741</v>
      </c>
      <c r="LO869" s="16" t="s">
        <v>1056</v>
      </c>
      <c r="LP869" s="16" t="s">
        <v>1056</v>
      </c>
      <c r="LQ869" s="16" t="s">
        <v>844</v>
      </c>
      <c r="LR869" s="16" t="s">
        <v>8732</v>
      </c>
      <c r="LS869" s="16" t="s">
        <v>844</v>
      </c>
      <c r="LT869" s="16" t="s">
        <v>844</v>
      </c>
      <c r="LU869" s="16" t="s">
        <v>843</v>
      </c>
      <c r="LV869" s="16" t="s">
        <v>843</v>
      </c>
      <c r="LW869" s="16" t="s">
        <v>843</v>
      </c>
      <c r="LX869" s="16" t="s">
        <v>844</v>
      </c>
      <c r="LY869" s="16" t="s">
        <v>843</v>
      </c>
      <c r="LZ869" s="16" t="s">
        <v>1056</v>
      </c>
      <c r="MA869" s="16" t="s">
        <v>843</v>
      </c>
      <c r="MB869" s="16" t="s">
        <v>843</v>
      </c>
      <c r="MC869" s="16" t="s">
        <v>843</v>
      </c>
      <c r="ME869" s="16" t="s">
        <v>11677</v>
      </c>
      <c r="MF869" s="16" t="s">
        <v>8847</v>
      </c>
      <c r="MO869" s="16" t="s">
        <v>1817</v>
      </c>
      <c r="MP869" s="16" t="s">
        <v>1826</v>
      </c>
      <c r="MR869" s="16" t="s">
        <v>474</v>
      </c>
      <c r="MS869" s="16" t="s">
        <v>12584</v>
      </c>
      <c r="MT869" s="16" t="s">
        <v>8911</v>
      </c>
      <c r="MU869" s="16" t="s">
        <v>817</v>
      </c>
      <c r="MV869" s="16" t="s">
        <v>487</v>
      </c>
      <c r="MW869" s="16" t="s">
        <v>1266</v>
      </c>
      <c r="MX869" s="16" t="s">
        <v>1262</v>
      </c>
      <c r="MY869" s="16" t="s">
        <v>486</v>
      </c>
      <c r="MZ869" s="16" t="s">
        <v>487</v>
      </c>
      <c r="NA869" s="16" t="s">
        <v>486</v>
      </c>
      <c r="NC869" s="16" t="s">
        <v>486</v>
      </c>
      <c r="NE869" s="16" t="s">
        <v>486</v>
      </c>
      <c r="NG869" s="16" t="s">
        <v>1376</v>
      </c>
      <c r="NI869" s="16" t="s">
        <v>11658</v>
      </c>
      <c r="NL869" s="16" t="s">
        <v>844</v>
      </c>
      <c r="NQ869" s="16" t="s">
        <v>1078</v>
      </c>
      <c r="NR869" s="16" t="s">
        <v>876</v>
      </c>
      <c r="NS869" s="16" t="s">
        <v>462</v>
      </c>
      <c r="NT869" s="16" t="s">
        <v>478</v>
      </c>
      <c r="NU869" s="16">
        <v>1.1910000000000001</v>
      </c>
      <c r="NV869" s="16" t="s">
        <v>824</v>
      </c>
      <c r="NW869" s="16" t="s">
        <v>1179</v>
      </c>
      <c r="NX869" s="16" t="s">
        <v>1142</v>
      </c>
      <c r="NY869" s="16" t="s">
        <v>824</v>
      </c>
      <c r="NZ869" s="16" t="s">
        <v>929</v>
      </c>
      <c r="OB869" s="16" t="s">
        <v>833</v>
      </c>
      <c r="OC869" s="16" t="s">
        <v>876</v>
      </c>
    </row>
    <row r="870" spans="1:393" x14ac:dyDescent="0.25">
      <c r="A870" s="16" t="s">
        <v>12622</v>
      </c>
      <c r="B870" s="16" t="s">
        <v>8746</v>
      </c>
      <c r="C870" s="16" t="s">
        <v>972</v>
      </c>
      <c r="D870" s="16" t="s">
        <v>844</v>
      </c>
      <c r="E870" s="16" t="s">
        <v>843</v>
      </c>
      <c r="F870" s="16" t="s">
        <v>843</v>
      </c>
      <c r="G870" s="16" t="s">
        <v>843</v>
      </c>
      <c r="H870" s="16" t="s">
        <v>843</v>
      </c>
      <c r="I870" s="16" t="s">
        <v>843</v>
      </c>
      <c r="J870" s="16" t="s">
        <v>843</v>
      </c>
      <c r="K870" s="16" t="s">
        <v>843</v>
      </c>
      <c r="L870" s="16" t="s">
        <v>843</v>
      </c>
      <c r="M870" s="16" t="s">
        <v>843</v>
      </c>
      <c r="N870" s="16" t="s">
        <v>843</v>
      </c>
      <c r="O870" s="16" t="s">
        <v>843</v>
      </c>
      <c r="Q870" s="16" t="s">
        <v>844</v>
      </c>
      <c r="R870" s="16">
        <v>13</v>
      </c>
      <c r="T870" s="16" t="s">
        <v>474</v>
      </c>
      <c r="U870" s="16" t="s">
        <v>843</v>
      </c>
      <c r="V870" s="16" t="s">
        <v>844</v>
      </c>
      <c r="W870" s="16" t="s">
        <v>843</v>
      </c>
      <c r="X870" s="16" t="s">
        <v>843</v>
      </c>
      <c r="Y870" s="16" t="s">
        <v>843</v>
      </c>
      <c r="Z870" s="16" t="s">
        <v>844</v>
      </c>
      <c r="AA870" s="16" t="s">
        <v>843</v>
      </c>
      <c r="AB870" s="16" t="s">
        <v>843</v>
      </c>
      <c r="AC870" s="16" t="s">
        <v>844</v>
      </c>
      <c r="AF870" s="16" t="s">
        <v>11752</v>
      </c>
      <c r="AG870" s="16" t="s">
        <v>11708</v>
      </c>
      <c r="AH870" s="16" t="s">
        <v>843</v>
      </c>
      <c r="AI870" s="16" t="s">
        <v>843</v>
      </c>
      <c r="AJ870" s="16" t="s">
        <v>843</v>
      </c>
      <c r="AK870" s="16" t="s">
        <v>843</v>
      </c>
      <c r="AL870" s="16" t="s">
        <v>844</v>
      </c>
      <c r="AM870" s="16" t="s">
        <v>844</v>
      </c>
      <c r="AN870" s="16" t="s">
        <v>843</v>
      </c>
      <c r="AO870" s="16" t="s">
        <v>843</v>
      </c>
      <c r="AP870" s="16" t="s">
        <v>843</v>
      </c>
      <c r="AQ870" s="16" t="s">
        <v>844</v>
      </c>
      <c r="AR870" s="16" t="s">
        <v>4415</v>
      </c>
      <c r="AS870" s="16" t="s">
        <v>844</v>
      </c>
      <c r="AT870" s="16" t="s">
        <v>843</v>
      </c>
      <c r="AU870" s="16" t="s">
        <v>843</v>
      </c>
      <c r="AV870" s="16" t="s">
        <v>843</v>
      </c>
      <c r="AW870" s="16" t="s">
        <v>843</v>
      </c>
      <c r="AX870" s="16" t="s">
        <v>843</v>
      </c>
      <c r="AY870" s="16" t="s">
        <v>843</v>
      </c>
      <c r="AZ870" s="16" t="s">
        <v>4437</v>
      </c>
      <c r="BF870" s="16" t="s">
        <v>844</v>
      </c>
      <c r="BH870" s="16" t="s">
        <v>7383</v>
      </c>
      <c r="BI870" s="16" t="s">
        <v>7785</v>
      </c>
      <c r="BJ870" s="16" t="s">
        <v>843</v>
      </c>
      <c r="BK870" s="16" t="s">
        <v>843</v>
      </c>
      <c r="BL870" s="16" t="s">
        <v>843</v>
      </c>
      <c r="BM870" s="16" t="s">
        <v>843</v>
      </c>
      <c r="BN870" s="16" t="s">
        <v>843</v>
      </c>
      <c r="BO870" s="16" t="s">
        <v>844</v>
      </c>
      <c r="BP870" s="16" t="s">
        <v>843</v>
      </c>
      <c r="BQ870" s="16" t="s">
        <v>843</v>
      </c>
      <c r="CC870" s="16" t="s">
        <v>867</v>
      </c>
      <c r="CD870" s="16" t="s">
        <v>6840</v>
      </c>
      <c r="CE870" s="16" t="s">
        <v>7537</v>
      </c>
      <c r="DN870" s="16" t="s">
        <v>4411</v>
      </c>
      <c r="DQ870" s="16" t="s">
        <v>7093</v>
      </c>
      <c r="DR870" s="16" t="s">
        <v>865</v>
      </c>
      <c r="DX870" s="16" t="s">
        <v>865</v>
      </c>
      <c r="ES870" s="16" t="s">
        <v>865</v>
      </c>
      <c r="EU870" s="16" t="s">
        <v>7810</v>
      </c>
      <c r="EV870" s="16" t="s">
        <v>865</v>
      </c>
      <c r="HC870" s="16" t="s">
        <v>865</v>
      </c>
      <c r="KO870" s="16" t="s">
        <v>10825</v>
      </c>
      <c r="KP870" s="16" t="s">
        <v>10824</v>
      </c>
      <c r="KQ870" s="16" t="s">
        <v>8694</v>
      </c>
      <c r="KR870" s="16" t="s">
        <v>12623</v>
      </c>
      <c r="KS870" s="16" t="s">
        <v>10826</v>
      </c>
      <c r="KT870" s="16" t="s">
        <v>8696</v>
      </c>
      <c r="KU870" s="16" t="s">
        <v>844</v>
      </c>
      <c r="KV870" s="16" t="s">
        <v>8696</v>
      </c>
      <c r="KW870" s="16" t="s">
        <v>851</v>
      </c>
      <c r="KY870" s="16" t="s">
        <v>486</v>
      </c>
      <c r="LC870" s="16" t="s">
        <v>10879</v>
      </c>
      <c r="LD870" s="16" t="s">
        <v>11692</v>
      </c>
      <c r="LE870" s="16" t="s">
        <v>11693</v>
      </c>
      <c r="LF870" s="16" t="s">
        <v>11654</v>
      </c>
      <c r="LI870" s="16" t="s">
        <v>11655</v>
      </c>
      <c r="LM870" s="16" t="s">
        <v>8741</v>
      </c>
      <c r="LO870" s="16" t="s">
        <v>1056</v>
      </c>
      <c r="LP870" s="16" t="s">
        <v>1056</v>
      </c>
      <c r="LQ870" s="16" t="s">
        <v>844</v>
      </c>
      <c r="LR870" s="16" t="s">
        <v>8732</v>
      </c>
      <c r="LS870" s="16" t="s">
        <v>844</v>
      </c>
      <c r="LT870" s="16" t="s">
        <v>844</v>
      </c>
      <c r="LU870" s="16" t="s">
        <v>843</v>
      </c>
      <c r="LV870" s="16" t="s">
        <v>843</v>
      </c>
      <c r="LW870" s="16" t="s">
        <v>843</v>
      </c>
      <c r="LX870" s="16" t="s">
        <v>844</v>
      </c>
      <c r="LY870" s="16" t="s">
        <v>843</v>
      </c>
      <c r="LZ870" s="16" t="s">
        <v>1056</v>
      </c>
      <c r="MA870" s="16" t="s">
        <v>843</v>
      </c>
      <c r="MB870" s="16" t="s">
        <v>843</v>
      </c>
      <c r="MC870" s="16" t="s">
        <v>843</v>
      </c>
      <c r="ME870" s="16" t="s">
        <v>11677</v>
      </c>
      <c r="MF870" s="16" t="s">
        <v>8847</v>
      </c>
      <c r="MR870" s="16" t="s">
        <v>474</v>
      </c>
      <c r="MS870" s="16" t="s">
        <v>12584</v>
      </c>
      <c r="MT870" s="16" t="s">
        <v>8911</v>
      </c>
      <c r="MU870" s="16" t="s">
        <v>817</v>
      </c>
      <c r="MV870" s="16" t="s">
        <v>487</v>
      </c>
      <c r="MW870" s="16" t="s">
        <v>1266</v>
      </c>
      <c r="MX870" s="16" t="s">
        <v>1262</v>
      </c>
      <c r="MY870" s="16" t="s">
        <v>486</v>
      </c>
      <c r="MZ870" s="16" t="s">
        <v>487</v>
      </c>
      <c r="NA870" s="16" t="s">
        <v>486</v>
      </c>
      <c r="NC870" s="16" t="s">
        <v>486</v>
      </c>
      <c r="NE870" s="16" t="s">
        <v>486</v>
      </c>
      <c r="NI870" s="16" t="s">
        <v>11658</v>
      </c>
      <c r="NL870" s="16" t="s">
        <v>844</v>
      </c>
      <c r="NS870" s="16" t="s">
        <v>462</v>
      </c>
      <c r="NT870" s="16" t="s">
        <v>478</v>
      </c>
      <c r="NU870" s="16">
        <v>1.1910000000000001</v>
      </c>
      <c r="NV870" s="16" t="s">
        <v>824</v>
      </c>
      <c r="NW870" s="16" t="s">
        <v>1179</v>
      </c>
      <c r="NX870" s="16" t="s">
        <v>1142</v>
      </c>
      <c r="NY870" s="16" t="s">
        <v>824</v>
      </c>
      <c r="NZ870" s="16" t="s">
        <v>929</v>
      </c>
    </row>
    <row r="871" spans="1:393" x14ac:dyDescent="0.25">
      <c r="A871" s="16" t="s">
        <v>12624</v>
      </c>
      <c r="B871" s="16" t="s">
        <v>844</v>
      </c>
      <c r="C871" s="16" t="s">
        <v>972</v>
      </c>
      <c r="D871" s="16" t="s">
        <v>844</v>
      </c>
      <c r="E871" s="16" t="s">
        <v>843</v>
      </c>
      <c r="F871" s="16" t="s">
        <v>843</v>
      </c>
      <c r="G871" s="16" t="s">
        <v>843</v>
      </c>
      <c r="H871" s="16" t="s">
        <v>843</v>
      </c>
      <c r="I871" s="16" t="s">
        <v>843</v>
      </c>
      <c r="J871" s="16" t="s">
        <v>843</v>
      </c>
      <c r="K871" s="16" t="s">
        <v>843</v>
      </c>
      <c r="L871" s="16" t="s">
        <v>843</v>
      </c>
      <c r="M871" s="16" t="s">
        <v>843</v>
      </c>
      <c r="N871" s="16" t="s">
        <v>843</v>
      </c>
      <c r="O871" s="16" t="s">
        <v>843</v>
      </c>
      <c r="Q871" s="16" t="s">
        <v>844</v>
      </c>
      <c r="R871" s="16">
        <v>34</v>
      </c>
      <c r="T871" s="16" t="s">
        <v>470</v>
      </c>
      <c r="U871" s="16" t="s">
        <v>844</v>
      </c>
      <c r="V871" s="16" t="s">
        <v>843</v>
      </c>
      <c r="W871" s="16" t="s">
        <v>844</v>
      </c>
      <c r="X871" s="16" t="s">
        <v>843</v>
      </c>
      <c r="Y871" s="16" t="s">
        <v>843</v>
      </c>
      <c r="Z871" s="16" t="s">
        <v>843</v>
      </c>
      <c r="AA871" s="16" t="s">
        <v>843</v>
      </c>
      <c r="AB871" s="16" t="s">
        <v>844</v>
      </c>
      <c r="AC871" s="16" t="s">
        <v>843</v>
      </c>
      <c r="AD871" s="16" t="s">
        <v>867</v>
      </c>
      <c r="AF871" s="16" t="s">
        <v>11702</v>
      </c>
      <c r="AG871" s="16" t="s">
        <v>11725</v>
      </c>
      <c r="AH871" s="16" t="s">
        <v>844</v>
      </c>
      <c r="AI871" s="16" t="s">
        <v>844</v>
      </c>
      <c r="AJ871" s="16" t="s">
        <v>843</v>
      </c>
      <c r="AK871" s="16" t="s">
        <v>843</v>
      </c>
      <c r="AL871" s="16" t="s">
        <v>844</v>
      </c>
      <c r="AM871" s="16" t="s">
        <v>844</v>
      </c>
      <c r="AN871" s="16" t="s">
        <v>843</v>
      </c>
      <c r="AO871" s="16" t="s">
        <v>843</v>
      </c>
      <c r="AP871" s="16" t="s">
        <v>843</v>
      </c>
      <c r="AQ871" s="16" t="s">
        <v>844</v>
      </c>
      <c r="AR871" s="16" t="s">
        <v>4433</v>
      </c>
      <c r="AS871" s="16" t="s">
        <v>843</v>
      </c>
      <c r="AT871" s="16" t="s">
        <v>843</v>
      </c>
      <c r="AU871" s="16" t="s">
        <v>843</v>
      </c>
      <c r="AV871" s="16" t="s">
        <v>843</v>
      </c>
      <c r="AW871" s="16" t="s">
        <v>843</v>
      </c>
      <c r="AX871" s="16" t="s">
        <v>843</v>
      </c>
      <c r="AY871" s="16" t="s">
        <v>844</v>
      </c>
      <c r="BF871" s="16" t="s">
        <v>844</v>
      </c>
      <c r="BH871" s="16" t="s">
        <v>7386</v>
      </c>
      <c r="BI871" s="16" t="s">
        <v>7785</v>
      </c>
      <c r="BJ871" s="16" t="s">
        <v>843</v>
      </c>
      <c r="BK871" s="16" t="s">
        <v>843</v>
      </c>
      <c r="BL871" s="16" t="s">
        <v>843</v>
      </c>
      <c r="BM871" s="16" t="s">
        <v>843</v>
      </c>
      <c r="BN871" s="16" t="s">
        <v>843</v>
      </c>
      <c r="BO871" s="16" t="s">
        <v>844</v>
      </c>
      <c r="BP871" s="16" t="s">
        <v>843</v>
      </c>
      <c r="BQ871" s="16" t="s">
        <v>843</v>
      </c>
      <c r="DX871" s="16" t="s">
        <v>867</v>
      </c>
      <c r="DY871" s="16" t="s">
        <v>867</v>
      </c>
      <c r="ES871" s="16" t="s">
        <v>865</v>
      </c>
      <c r="EU871" s="16" t="s">
        <v>7813</v>
      </c>
      <c r="EV871" s="16" t="s">
        <v>865</v>
      </c>
      <c r="FT871" s="16" t="s">
        <v>865</v>
      </c>
      <c r="HC871" s="16" t="s">
        <v>865</v>
      </c>
      <c r="JA871" s="16" t="s">
        <v>4822</v>
      </c>
      <c r="JB871" s="16" t="s">
        <v>865</v>
      </c>
      <c r="JC871" s="16" t="s">
        <v>865</v>
      </c>
      <c r="JD871" s="16" t="s">
        <v>865</v>
      </c>
      <c r="JE871" s="16" t="s">
        <v>865</v>
      </c>
      <c r="JF871" s="16" t="s">
        <v>865</v>
      </c>
      <c r="JG871" s="16" t="s">
        <v>1056</v>
      </c>
      <c r="JH871" s="16" t="s">
        <v>7577</v>
      </c>
      <c r="JJ871" s="16" t="s">
        <v>865</v>
      </c>
      <c r="KF871" s="16" t="s">
        <v>4926</v>
      </c>
      <c r="KI871" s="16" t="s">
        <v>4982</v>
      </c>
      <c r="KK871" s="16" t="s">
        <v>4895</v>
      </c>
      <c r="KM871" s="16" t="s">
        <v>7610</v>
      </c>
      <c r="KO871" s="16" t="s">
        <v>10830</v>
      </c>
      <c r="KP871" s="16" t="s">
        <v>10829</v>
      </c>
      <c r="KQ871" s="16" t="s">
        <v>8694</v>
      </c>
      <c r="KR871" s="16" t="s">
        <v>12625</v>
      </c>
      <c r="KS871" s="16" t="s">
        <v>10831</v>
      </c>
      <c r="KT871" s="16" t="s">
        <v>8696</v>
      </c>
      <c r="KU871" s="16" t="s">
        <v>844</v>
      </c>
      <c r="KV871" s="16" t="s">
        <v>8696</v>
      </c>
      <c r="KW871" s="16" t="s">
        <v>851</v>
      </c>
      <c r="KX871" s="16" t="s">
        <v>487</v>
      </c>
      <c r="KY871" s="16" t="s">
        <v>487</v>
      </c>
      <c r="KZ871" s="16" t="s">
        <v>487</v>
      </c>
      <c r="LC871" s="16" t="s">
        <v>10879</v>
      </c>
      <c r="LF871" s="16" t="s">
        <v>11654</v>
      </c>
      <c r="LI871" s="16" t="s">
        <v>11655</v>
      </c>
      <c r="LJ871" s="16" t="s">
        <v>843</v>
      </c>
      <c r="LL871" s="16" t="s">
        <v>8711</v>
      </c>
      <c r="LM871" s="16" t="s">
        <v>8741</v>
      </c>
      <c r="LO871" s="16" t="s">
        <v>1056</v>
      </c>
      <c r="LP871" s="16" t="s">
        <v>844</v>
      </c>
      <c r="LQ871" s="16" t="s">
        <v>1056</v>
      </c>
      <c r="LR871" s="16" t="s">
        <v>844</v>
      </c>
      <c r="LS871" s="16" t="s">
        <v>844</v>
      </c>
      <c r="LT871" s="16" t="s">
        <v>843</v>
      </c>
      <c r="LU871" s="16" t="s">
        <v>843</v>
      </c>
      <c r="LV871" s="16" t="s">
        <v>843</v>
      </c>
      <c r="LW871" s="16" t="s">
        <v>843</v>
      </c>
      <c r="LX871" s="16" t="s">
        <v>843</v>
      </c>
      <c r="LY871" s="16" t="s">
        <v>844</v>
      </c>
      <c r="LZ871" s="16" t="s">
        <v>843</v>
      </c>
      <c r="MA871" s="16" t="s">
        <v>843</v>
      </c>
      <c r="MB871" s="16" t="s">
        <v>843</v>
      </c>
      <c r="MC871" s="16" t="s">
        <v>1056</v>
      </c>
      <c r="ME871" s="16" t="s">
        <v>11656</v>
      </c>
      <c r="MF871" s="16" t="s">
        <v>8847</v>
      </c>
      <c r="MJ871" s="16" t="s">
        <v>1839</v>
      </c>
      <c r="MO871" s="16" t="s">
        <v>1817</v>
      </c>
      <c r="MP871" s="16" t="s">
        <v>1829</v>
      </c>
      <c r="MQ871" s="16" t="s">
        <v>1788</v>
      </c>
      <c r="MR871" s="16" t="s">
        <v>470</v>
      </c>
      <c r="MS871" s="16" t="s">
        <v>12584</v>
      </c>
      <c r="MT871" s="16" t="s">
        <v>8982</v>
      </c>
      <c r="MU871" s="16" t="s">
        <v>816</v>
      </c>
      <c r="NC871" s="16" t="s">
        <v>486</v>
      </c>
      <c r="ND871" s="16" t="s">
        <v>486</v>
      </c>
      <c r="NE871" s="16" t="s">
        <v>486</v>
      </c>
      <c r="NG871" s="16" t="s">
        <v>1378</v>
      </c>
      <c r="NI871" s="16" t="s">
        <v>11658</v>
      </c>
      <c r="NR871" s="16" t="s">
        <v>445</v>
      </c>
      <c r="NS871" s="16" t="s">
        <v>462</v>
      </c>
      <c r="NT871" s="16" t="s">
        <v>478</v>
      </c>
      <c r="NU871" s="16">
        <v>1.1910000000000001</v>
      </c>
      <c r="NV871" s="16" t="s">
        <v>445</v>
      </c>
      <c r="NW871" s="16" t="s">
        <v>1174</v>
      </c>
      <c r="NX871" s="16" t="s">
        <v>1142</v>
      </c>
      <c r="OB871" s="16" t="s">
        <v>833</v>
      </c>
      <c r="OC871" s="16" t="s">
        <v>445</v>
      </c>
    </row>
    <row r="872" spans="1:393" x14ac:dyDescent="0.25">
      <c r="A872" s="16" t="s">
        <v>12626</v>
      </c>
      <c r="B872" s="16" t="s">
        <v>1056</v>
      </c>
      <c r="C872" s="16" t="s">
        <v>972</v>
      </c>
      <c r="D872" s="16" t="s">
        <v>844</v>
      </c>
      <c r="E872" s="16" t="s">
        <v>843</v>
      </c>
      <c r="F872" s="16" t="s">
        <v>843</v>
      </c>
      <c r="G872" s="16" t="s">
        <v>843</v>
      </c>
      <c r="H872" s="16" t="s">
        <v>843</v>
      </c>
      <c r="I872" s="16" t="s">
        <v>843</v>
      </c>
      <c r="J872" s="16" t="s">
        <v>843</v>
      </c>
      <c r="K872" s="16" t="s">
        <v>843</v>
      </c>
      <c r="L872" s="16" t="s">
        <v>843</v>
      </c>
      <c r="M872" s="16" t="s">
        <v>843</v>
      </c>
      <c r="N872" s="16" t="s">
        <v>843</v>
      </c>
      <c r="O872" s="16" t="s">
        <v>843</v>
      </c>
      <c r="Q872" s="16" t="s">
        <v>844</v>
      </c>
      <c r="R872" s="16">
        <v>5</v>
      </c>
      <c r="T872" s="16" t="s">
        <v>470</v>
      </c>
      <c r="U872" s="16" t="s">
        <v>844</v>
      </c>
      <c r="V872" s="16" t="s">
        <v>843</v>
      </c>
      <c r="W872" s="16" t="s">
        <v>843</v>
      </c>
      <c r="X872" s="16" t="s">
        <v>843</v>
      </c>
      <c r="Y872" s="16" t="s">
        <v>844</v>
      </c>
      <c r="Z872" s="16" t="s">
        <v>843</v>
      </c>
      <c r="AA872" s="16" t="s">
        <v>843</v>
      </c>
      <c r="AB872" s="16" t="s">
        <v>843</v>
      </c>
      <c r="AC872" s="16" t="s">
        <v>843</v>
      </c>
      <c r="AF872" s="16" t="s">
        <v>11702</v>
      </c>
      <c r="AG872" s="16" t="s">
        <v>11710</v>
      </c>
      <c r="AH872" s="16" t="s">
        <v>844</v>
      </c>
      <c r="AI872" s="16" t="s">
        <v>843</v>
      </c>
      <c r="AJ872" s="16" t="s">
        <v>843</v>
      </c>
      <c r="AK872" s="16" t="s">
        <v>843</v>
      </c>
      <c r="AL872" s="16" t="s">
        <v>844</v>
      </c>
      <c r="AM872" s="16" t="s">
        <v>844</v>
      </c>
      <c r="AN872" s="16" t="s">
        <v>843</v>
      </c>
      <c r="AO872" s="16" t="s">
        <v>843</v>
      </c>
      <c r="AP872" s="16" t="s">
        <v>843</v>
      </c>
      <c r="AQ872" s="16" t="s">
        <v>844</v>
      </c>
      <c r="AR872" s="16" t="s">
        <v>4433</v>
      </c>
      <c r="AS872" s="16" t="s">
        <v>843</v>
      </c>
      <c r="AT872" s="16" t="s">
        <v>843</v>
      </c>
      <c r="AU872" s="16" t="s">
        <v>843</v>
      </c>
      <c r="AV872" s="16" t="s">
        <v>843</v>
      </c>
      <c r="AW872" s="16" t="s">
        <v>843</v>
      </c>
      <c r="AX872" s="16" t="s">
        <v>843</v>
      </c>
      <c r="AY872" s="16" t="s">
        <v>844</v>
      </c>
      <c r="BF872" s="16" t="s">
        <v>844</v>
      </c>
      <c r="CC872" s="16" t="s">
        <v>867</v>
      </c>
      <c r="CD872" s="16" t="s">
        <v>6834</v>
      </c>
      <c r="CE872" s="16" t="s">
        <v>7537</v>
      </c>
      <c r="DN872" s="16" t="s">
        <v>4411</v>
      </c>
      <c r="DQ872" s="16" t="s">
        <v>7093</v>
      </c>
      <c r="DR872" s="16" t="s">
        <v>865</v>
      </c>
      <c r="DX872" s="16" t="s">
        <v>867</v>
      </c>
      <c r="DY872" s="16" t="s">
        <v>867</v>
      </c>
      <c r="ES872" s="16" t="s">
        <v>865</v>
      </c>
      <c r="ET872" s="16" t="s">
        <v>867</v>
      </c>
      <c r="EU872" s="16" t="s">
        <v>7813</v>
      </c>
      <c r="EV872" s="16" t="s">
        <v>865</v>
      </c>
      <c r="HC872" s="16" t="s">
        <v>865</v>
      </c>
      <c r="KO872" s="16" t="s">
        <v>10830</v>
      </c>
      <c r="KP872" s="16" t="s">
        <v>10829</v>
      </c>
      <c r="KQ872" s="16" t="s">
        <v>8694</v>
      </c>
      <c r="KR872" s="16" t="s">
        <v>12627</v>
      </c>
      <c r="KS872" s="16" t="s">
        <v>10831</v>
      </c>
      <c r="KT872" s="16" t="s">
        <v>8696</v>
      </c>
      <c r="KU872" s="16" t="s">
        <v>844</v>
      </c>
      <c r="KV872" s="16" t="s">
        <v>8696</v>
      </c>
      <c r="KW872" s="16" t="s">
        <v>851</v>
      </c>
      <c r="KX872" s="16" t="s">
        <v>487</v>
      </c>
      <c r="KY872" s="16" t="s">
        <v>487</v>
      </c>
      <c r="KZ872" s="16" t="s">
        <v>487</v>
      </c>
      <c r="LC872" s="16" t="s">
        <v>10879</v>
      </c>
      <c r="LF872" s="16" t="s">
        <v>11654</v>
      </c>
      <c r="LI872" s="16" t="s">
        <v>11655</v>
      </c>
      <c r="LM872" s="16" t="s">
        <v>8741</v>
      </c>
      <c r="LN872" s="16" t="s">
        <v>487</v>
      </c>
      <c r="LO872" s="16" t="s">
        <v>1056</v>
      </c>
      <c r="LP872" s="16" t="s">
        <v>844</v>
      </c>
      <c r="LQ872" s="16" t="s">
        <v>1056</v>
      </c>
      <c r="LR872" s="16" t="s">
        <v>844</v>
      </c>
      <c r="LS872" s="16" t="s">
        <v>844</v>
      </c>
      <c r="LT872" s="16" t="s">
        <v>843</v>
      </c>
      <c r="LU872" s="16" t="s">
        <v>843</v>
      </c>
      <c r="LV872" s="16" t="s">
        <v>843</v>
      </c>
      <c r="LW872" s="16" t="s">
        <v>843</v>
      </c>
      <c r="LX872" s="16" t="s">
        <v>843</v>
      </c>
      <c r="LY872" s="16" t="s">
        <v>844</v>
      </c>
      <c r="LZ872" s="16" t="s">
        <v>843</v>
      </c>
      <c r="MA872" s="16" t="s">
        <v>843</v>
      </c>
      <c r="MB872" s="16" t="s">
        <v>843</v>
      </c>
      <c r="MC872" s="16" t="s">
        <v>1056</v>
      </c>
      <c r="ME872" s="16" t="s">
        <v>11656</v>
      </c>
      <c r="MF872" s="16" t="s">
        <v>8847</v>
      </c>
      <c r="MR872" s="16" t="s">
        <v>470</v>
      </c>
      <c r="MS872" s="16" t="s">
        <v>12584</v>
      </c>
      <c r="MT872" s="16" t="s">
        <v>8982</v>
      </c>
      <c r="MV872" s="16" t="s">
        <v>487</v>
      </c>
      <c r="MW872" s="16" t="s">
        <v>1263</v>
      </c>
      <c r="MX872" s="16" t="s">
        <v>1262</v>
      </c>
      <c r="MY872" s="16" t="s">
        <v>486</v>
      </c>
      <c r="MZ872" s="16" t="s">
        <v>487</v>
      </c>
      <c r="NA872" s="16" t="s">
        <v>486</v>
      </c>
      <c r="NC872" s="16" t="s">
        <v>486</v>
      </c>
      <c r="NE872" s="16" t="s">
        <v>486</v>
      </c>
      <c r="NI872" s="16" t="s">
        <v>11658</v>
      </c>
      <c r="NS872" s="16" t="s">
        <v>462</v>
      </c>
      <c r="NT872" s="16" t="s">
        <v>478</v>
      </c>
      <c r="NU872" s="16">
        <v>1.1910000000000001</v>
      </c>
      <c r="NV872" s="16" t="s">
        <v>860</v>
      </c>
      <c r="NW872" s="16" t="s">
        <v>1176</v>
      </c>
      <c r="NX872" s="16" t="s">
        <v>1142</v>
      </c>
      <c r="NY872" s="16" t="s">
        <v>1121</v>
      </c>
      <c r="NZ872" s="16" t="s">
        <v>936</v>
      </c>
    </row>
    <row r="873" spans="1:393" x14ac:dyDescent="0.25">
      <c r="A873" s="16" t="s">
        <v>12628</v>
      </c>
      <c r="B873" s="16" t="s">
        <v>8732</v>
      </c>
      <c r="C873" s="16" t="s">
        <v>4199</v>
      </c>
      <c r="D873" s="16" t="s">
        <v>843</v>
      </c>
      <c r="E873" s="16" t="s">
        <v>843</v>
      </c>
      <c r="F873" s="16" t="s">
        <v>843</v>
      </c>
      <c r="G873" s="16" t="s">
        <v>843</v>
      </c>
      <c r="H873" s="16" t="s">
        <v>843</v>
      </c>
      <c r="I873" s="16" t="s">
        <v>844</v>
      </c>
      <c r="J873" s="16" t="s">
        <v>843</v>
      </c>
      <c r="K873" s="16" t="s">
        <v>843</v>
      </c>
      <c r="L873" s="16" t="s">
        <v>843</v>
      </c>
      <c r="M873" s="16" t="s">
        <v>843</v>
      </c>
      <c r="N873" s="16" t="s">
        <v>843</v>
      </c>
      <c r="O873" s="16" t="s">
        <v>843</v>
      </c>
      <c r="Q873" s="16" t="s">
        <v>843</v>
      </c>
      <c r="R873" s="16">
        <v>1</v>
      </c>
      <c r="S873" s="16">
        <v>14</v>
      </c>
      <c r="T873" s="16" t="s">
        <v>474</v>
      </c>
      <c r="U873" s="16" t="s">
        <v>843</v>
      </c>
      <c r="V873" s="16" t="s">
        <v>844</v>
      </c>
      <c r="W873" s="16" t="s">
        <v>843</v>
      </c>
      <c r="X873" s="16" t="s">
        <v>843</v>
      </c>
      <c r="Y873" s="16" t="s">
        <v>843</v>
      </c>
      <c r="Z873" s="16" t="s">
        <v>844</v>
      </c>
      <c r="AA873" s="16" t="s">
        <v>843</v>
      </c>
      <c r="AB873" s="16" t="s">
        <v>843</v>
      </c>
      <c r="AC873" s="16" t="s">
        <v>843</v>
      </c>
      <c r="BF873" s="16" t="s">
        <v>843</v>
      </c>
      <c r="KO873" s="16" t="s">
        <v>10830</v>
      </c>
      <c r="KP873" s="16" t="s">
        <v>10829</v>
      </c>
      <c r="KQ873" s="16" t="s">
        <v>8694</v>
      </c>
      <c r="KR873" s="16" t="s">
        <v>12629</v>
      </c>
      <c r="KS873" s="16" t="s">
        <v>10831</v>
      </c>
      <c r="KT873" s="16" t="s">
        <v>8696</v>
      </c>
      <c r="KU873" s="16" t="s">
        <v>844</v>
      </c>
      <c r="KV873" s="16" t="s">
        <v>8696</v>
      </c>
      <c r="LC873" s="16" t="s">
        <v>10879</v>
      </c>
      <c r="LF873" s="16" t="s">
        <v>11654</v>
      </c>
      <c r="LM873" s="16" t="s">
        <v>8741</v>
      </c>
      <c r="LO873" s="16" t="s">
        <v>1056</v>
      </c>
      <c r="LP873" s="16" t="s">
        <v>844</v>
      </c>
      <c r="LQ873" s="16" t="s">
        <v>1056</v>
      </c>
      <c r="LR873" s="16" t="s">
        <v>844</v>
      </c>
      <c r="LS873" s="16" t="s">
        <v>844</v>
      </c>
      <c r="LT873" s="16" t="s">
        <v>843</v>
      </c>
      <c r="LU873" s="16" t="s">
        <v>843</v>
      </c>
      <c r="LV873" s="16" t="s">
        <v>843</v>
      </c>
      <c r="LW873" s="16" t="s">
        <v>843</v>
      </c>
      <c r="LX873" s="16" t="s">
        <v>843</v>
      </c>
      <c r="LY873" s="16" t="s">
        <v>844</v>
      </c>
      <c r="LZ873" s="16" t="s">
        <v>843</v>
      </c>
      <c r="MA873" s="16" t="s">
        <v>843</v>
      </c>
      <c r="MB873" s="16" t="s">
        <v>843</v>
      </c>
      <c r="MC873" s="16" t="s">
        <v>1056</v>
      </c>
      <c r="ME873" s="16" t="s">
        <v>11656</v>
      </c>
      <c r="MF873" s="16" t="s">
        <v>8847</v>
      </c>
      <c r="MR873" s="16" t="s">
        <v>474</v>
      </c>
      <c r="MS873" s="16" t="s">
        <v>12584</v>
      </c>
      <c r="NI873" s="16" t="s">
        <v>11658</v>
      </c>
      <c r="NS873" s="16" t="s">
        <v>462</v>
      </c>
      <c r="NT873" s="16" t="s">
        <v>478</v>
      </c>
      <c r="NU873" s="16">
        <v>1.1910000000000001</v>
      </c>
      <c r="NV873" s="16" t="s">
        <v>1132</v>
      </c>
      <c r="NW873" s="16" t="s">
        <v>1178</v>
      </c>
      <c r="NX873" s="16" t="s">
        <v>1141</v>
      </c>
      <c r="NY873" s="16" t="s">
        <v>1121</v>
      </c>
    </row>
    <row r="874" spans="1:393" x14ac:dyDescent="0.25">
      <c r="A874" s="16" t="s">
        <v>12630</v>
      </c>
      <c r="B874" s="16" t="s">
        <v>844</v>
      </c>
      <c r="C874" s="16" t="s">
        <v>972</v>
      </c>
      <c r="D874" s="16" t="s">
        <v>844</v>
      </c>
      <c r="E874" s="16" t="s">
        <v>843</v>
      </c>
      <c r="F874" s="16" t="s">
        <v>843</v>
      </c>
      <c r="G874" s="16" t="s">
        <v>843</v>
      </c>
      <c r="H874" s="16" t="s">
        <v>843</v>
      </c>
      <c r="I874" s="16" t="s">
        <v>843</v>
      </c>
      <c r="J874" s="16" t="s">
        <v>843</v>
      </c>
      <c r="K874" s="16" t="s">
        <v>843</v>
      </c>
      <c r="L874" s="16" t="s">
        <v>843</v>
      </c>
      <c r="M874" s="16" t="s">
        <v>843</v>
      </c>
      <c r="N874" s="16" t="s">
        <v>843</v>
      </c>
      <c r="O874" s="16" t="s">
        <v>843</v>
      </c>
      <c r="Q874" s="16" t="s">
        <v>844</v>
      </c>
      <c r="R874" s="16">
        <v>63</v>
      </c>
      <c r="T874" s="16" t="s">
        <v>470</v>
      </c>
      <c r="U874" s="16" t="s">
        <v>844</v>
      </c>
      <c r="V874" s="16" t="s">
        <v>843</v>
      </c>
      <c r="W874" s="16" t="s">
        <v>844</v>
      </c>
      <c r="X874" s="16" t="s">
        <v>843</v>
      </c>
      <c r="Y874" s="16" t="s">
        <v>843</v>
      </c>
      <c r="Z874" s="16" t="s">
        <v>843</v>
      </c>
      <c r="AA874" s="16" t="s">
        <v>843</v>
      </c>
      <c r="AB874" s="16" t="s">
        <v>843</v>
      </c>
      <c r="AC874" s="16" t="s">
        <v>843</v>
      </c>
      <c r="AD874" s="16" t="s">
        <v>867</v>
      </c>
      <c r="AF874" s="16" t="s">
        <v>11673</v>
      </c>
      <c r="AG874" s="16" t="s">
        <v>11652</v>
      </c>
      <c r="AH874" s="16" t="s">
        <v>844</v>
      </c>
      <c r="AI874" s="16" t="s">
        <v>843</v>
      </c>
      <c r="AJ874" s="16" t="s">
        <v>844</v>
      </c>
      <c r="AK874" s="16" t="s">
        <v>843</v>
      </c>
      <c r="AL874" s="16" t="s">
        <v>844</v>
      </c>
      <c r="AM874" s="16" t="s">
        <v>844</v>
      </c>
      <c r="AN874" s="16" t="s">
        <v>843</v>
      </c>
      <c r="AO874" s="16" t="s">
        <v>843</v>
      </c>
      <c r="AP874" s="16" t="s">
        <v>843</v>
      </c>
      <c r="AQ874" s="16" t="s">
        <v>844</v>
      </c>
      <c r="AR874" s="16" t="s">
        <v>11679</v>
      </c>
      <c r="AS874" s="16" t="s">
        <v>844</v>
      </c>
      <c r="AT874" s="16" t="s">
        <v>843</v>
      </c>
      <c r="AU874" s="16" t="s">
        <v>844</v>
      </c>
      <c r="AV874" s="16" t="s">
        <v>843</v>
      </c>
      <c r="AW874" s="16" t="s">
        <v>843</v>
      </c>
      <c r="AX874" s="16" t="s">
        <v>843</v>
      </c>
      <c r="AY874" s="16" t="s">
        <v>843</v>
      </c>
      <c r="AZ874" s="16" t="s">
        <v>4437</v>
      </c>
      <c r="BB874" s="16" t="s">
        <v>4437</v>
      </c>
      <c r="BF874" s="16" t="s">
        <v>844</v>
      </c>
      <c r="BH874" s="16" t="s">
        <v>7383</v>
      </c>
      <c r="BI874" s="16" t="s">
        <v>7785</v>
      </c>
      <c r="BJ874" s="16" t="s">
        <v>843</v>
      </c>
      <c r="BK874" s="16" t="s">
        <v>843</v>
      </c>
      <c r="BL874" s="16" t="s">
        <v>843</v>
      </c>
      <c r="BM874" s="16" t="s">
        <v>843</v>
      </c>
      <c r="BN874" s="16" t="s">
        <v>843</v>
      </c>
      <c r="BO874" s="16" t="s">
        <v>844</v>
      </c>
      <c r="BP874" s="16" t="s">
        <v>843</v>
      </c>
      <c r="BQ874" s="16" t="s">
        <v>843</v>
      </c>
      <c r="DX874" s="16" t="s">
        <v>865</v>
      </c>
      <c r="ES874" s="16" t="s">
        <v>865</v>
      </c>
      <c r="EU874" s="16" t="s">
        <v>7810</v>
      </c>
      <c r="EV874" s="16" t="s">
        <v>865</v>
      </c>
      <c r="FF874" s="16" t="s">
        <v>7839</v>
      </c>
      <c r="HC874" s="16" t="s">
        <v>865</v>
      </c>
      <c r="JA874" s="16" t="s">
        <v>4822</v>
      </c>
      <c r="JB874" s="16" t="s">
        <v>865</v>
      </c>
      <c r="JC874" s="16" t="s">
        <v>865</v>
      </c>
      <c r="JD874" s="16" t="s">
        <v>865</v>
      </c>
      <c r="JE874" s="16" t="s">
        <v>865</v>
      </c>
      <c r="JF874" s="16" t="s">
        <v>865</v>
      </c>
      <c r="JG874" s="16" t="s">
        <v>843</v>
      </c>
      <c r="JH874" s="16" t="s">
        <v>7574</v>
      </c>
      <c r="JJ874" s="16" t="s">
        <v>867</v>
      </c>
      <c r="KF874" s="16" t="s">
        <v>4951</v>
      </c>
      <c r="KI874" s="16" t="s">
        <v>4982</v>
      </c>
      <c r="KK874" s="16" t="s">
        <v>4877</v>
      </c>
      <c r="KM874" s="16" t="s">
        <v>7610</v>
      </c>
      <c r="KO874" s="16" t="s">
        <v>10835</v>
      </c>
      <c r="KP874" s="16" t="s">
        <v>10834</v>
      </c>
      <c r="KQ874" s="16" t="s">
        <v>8694</v>
      </c>
      <c r="KR874" s="16" t="s">
        <v>12631</v>
      </c>
      <c r="KS874" s="16" t="s">
        <v>10836</v>
      </c>
      <c r="KT874" s="16" t="s">
        <v>9148</v>
      </c>
      <c r="KU874" s="16" t="s">
        <v>844</v>
      </c>
      <c r="KV874" s="16" t="s">
        <v>9148</v>
      </c>
      <c r="KW874" s="16" t="s">
        <v>851</v>
      </c>
      <c r="KY874" s="16" t="s">
        <v>486</v>
      </c>
      <c r="LC874" s="16" t="s">
        <v>10879</v>
      </c>
      <c r="LF874" s="16" t="s">
        <v>11654</v>
      </c>
      <c r="LI874" s="16" t="s">
        <v>11655</v>
      </c>
      <c r="LJ874" s="16" t="s">
        <v>843</v>
      </c>
      <c r="LK874" s="16" t="s">
        <v>836</v>
      </c>
      <c r="LL874" s="16" t="s">
        <v>8756</v>
      </c>
      <c r="LM874" s="16" t="s">
        <v>8741</v>
      </c>
      <c r="LO874" s="16" t="s">
        <v>844</v>
      </c>
      <c r="LP874" s="16" t="s">
        <v>843</v>
      </c>
      <c r="LQ874" s="16" t="s">
        <v>844</v>
      </c>
      <c r="LR874" s="16" t="s">
        <v>1056</v>
      </c>
      <c r="LS874" s="16" t="s">
        <v>844</v>
      </c>
      <c r="LT874" s="16" t="s">
        <v>844</v>
      </c>
      <c r="LU874" s="16" t="s">
        <v>1056</v>
      </c>
      <c r="LV874" s="16" t="s">
        <v>843</v>
      </c>
      <c r="LW874" s="16" t="s">
        <v>844</v>
      </c>
      <c r="LX874" s="16" t="s">
        <v>843</v>
      </c>
      <c r="LY874" s="16" t="s">
        <v>843</v>
      </c>
      <c r="LZ874" s="16" t="s">
        <v>844</v>
      </c>
      <c r="MA874" s="16" t="s">
        <v>843</v>
      </c>
      <c r="MB874" s="16" t="s">
        <v>843</v>
      </c>
      <c r="MC874" s="16" t="s">
        <v>843</v>
      </c>
      <c r="ME874" s="16" t="s">
        <v>11656</v>
      </c>
      <c r="MF874" s="16" t="s">
        <v>8847</v>
      </c>
      <c r="MJ874" s="16" t="s">
        <v>1839</v>
      </c>
      <c r="MO874" s="16" t="s">
        <v>1809</v>
      </c>
      <c r="MP874" s="16" t="s">
        <v>1829</v>
      </c>
      <c r="MQ874" s="16" t="s">
        <v>1782</v>
      </c>
      <c r="MR874" s="16" t="s">
        <v>470</v>
      </c>
      <c r="MS874" s="16" t="s">
        <v>12584</v>
      </c>
      <c r="MT874" s="16" t="s">
        <v>9015</v>
      </c>
      <c r="MU874" s="16" t="s">
        <v>817</v>
      </c>
      <c r="NC874" s="16" t="s">
        <v>486</v>
      </c>
      <c r="NE874" s="16" t="s">
        <v>486</v>
      </c>
      <c r="NG874" s="16" t="s">
        <v>1378</v>
      </c>
      <c r="NI874" s="16" t="s">
        <v>11658</v>
      </c>
      <c r="NR874" s="16" t="s">
        <v>877</v>
      </c>
      <c r="NS874" s="16" t="s">
        <v>462</v>
      </c>
      <c r="NT874" s="16" t="s">
        <v>482</v>
      </c>
      <c r="NU874" s="16">
        <v>0.79400000000000004</v>
      </c>
      <c r="NV874" s="16" t="s">
        <v>457</v>
      </c>
      <c r="NW874" s="16" t="s">
        <v>1177</v>
      </c>
      <c r="NX874" s="16" t="s">
        <v>1142</v>
      </c>
      <c r="OB874" s="16" t="s">
        <v>836</v>
      </c>
      <c r="OC874" s="16" t="s">
        <v>877</v>
      </c>
    </row>
    <row r="875" spans="1:393" x14ac:dyDescent="0.25">
      <c r="A875" s="16" t="s">
        <v>12632</v>
      </c>
      <c r="B875" s="16" t="s">
        <v>1056</v>
      </c>
      <c r="C875" s="16" t="s">
        <v>972</v>
      </c>
      <c r="D875" s="16" t="s">
        <v>844</v>
      </c>
      <c r="E875" s="16" t="s">
        <v>843</v>
      </c>
      <c r="F875" s="16" t="s">
        <v>843</v>
      </c>
      <c r="G875" s="16" t="s">
        <v>843</v>
      </c>
      <c r="H875" s="16" t="s">
        <v>843</v>
      </c>
      <c r="I875" s="16" t="s">
        <v>843</v>
      </c>
      <c r="J875" s="16" t="s">
        <v>843</v>
      </c>
      <c r="K875" s="16" t="s">
        <v>843</v>
      </c>
      <c r="L875" s="16" t="s">
        <v>843</v>
      </c>
      <c r="M875" s="16" t="s">
        <v>843</v>
      </c>
      <c r="N875" s="16" t="s">
        <v>843</v>
      </c>
      <c r="O875" s="16" t="s">
        <v>843</v>
      </c>
      <c r="Q875" s="16" t="s">
        <v>844</v>
      </c>
      <c r="R875" s="16">
        <v>66</v>
      </c>
      <c r="T875" s="16" t="s">
        <v>474</v>
      </c>
      <c r="U875" s="16" t="s">
        <v>843</v>
      </c>
      <c r="V875" s="16" t="s">
        <v>844</v>
      </c>
      <c r="W875" s="16" t="s">
        <v>843</v>
      </c>
      <c r="X875" s="16" t="s">
        <v>844</v>
      </c>
      <c r="Y875" s="16" t="s">
        <v>843</v>
      </c>
      <c r="Z875" s="16" t="s">
        <v>843</v>
      </c>
      <c r="AA875" s="16" t="s">
        <v>843</v>
      </c>
      <c r="AB875" s="16" t="s">
        <v>843</v>
      </c>
      <c r="AC875" s="16" t="s">
        <v>843</v>
      </c>
      <c r="AD875" s="16" t="s">
        <v>867</v>
      </c>
      <c r="AF875" s="16" t="s">
        <v>11673</v>
      </c>
      <c r="AG875" s="16" t="s">
        <v>11703</v>
      </c>
      <c r="AH875" s="16" t="s">
        <v>844</v>
      </c>
      <c r="AI875" s="16" t="s">
        <v>843</v>
      </c>
      <c r="AJ875" s="16" t="s">
        <v>844</v>
      </c>
      <c r="AK875" s="16" t="s">
        <v>843</v>
      </c>
      <c r="AL875" s="16" t="s">
        <v>844</v>
      </c>
      <c r="AM875" s="16" t="s">
        <v>843</v>
      </c>
      <c r="AN875" s="16" t="s">
        <v>843</v>
      </c>
      <c r="AO875" s="16" t="s">
        <v>843</v>
      </c>
      <c r="AP875" s="16" t="s">
        <v>843</v>
      </c>
      <c r="AQ875" s="16" t="s">
        <v>843</v>
      </c>
      <c r="AR875" s="16" t="s">
        <v>4421</v>
      </c>
      <c r="AS875" s="16" t="s">
        <v>843</v>
      </c>
      <c r="AT875" s="16" t="s">
        <v>843</v>
      </c>
      <c r="AU875" s="16" t="s">
        <v>844</v>
      </c>
      <c r="AV875" s="16" t="s">
        <v>843</v>
      </c>
      <c r="AW875" s="16" t="s">
        <v>843</v>
      </c>
      <c r="AX875" s="16" t="s">
        <v>843</v>
      </c>
      <c r="AY875" s="16" t="s">
        <v>843</v>
      </c>
      <c r="BB875" s="16" t="s">
        <v>4437</v>
      </c>
      <c r="BF875" s="16" t="s">
        <v>843</v>
      </c>
      <c r="BI875" s="16" t="s">
        <v>7785</v>
      </c>
      <c r="BJ875" s="16" t="s">
        <v>843</v>
      </c>
      <c r="BK875" s="16" t="s">
        <v>843</v>
      </c>
      <c r="BL875" s="16" t="s">
        <v>843</v>
      </c>
      <c r="BM875" s="16" t="s">
        <v>843</v>
      </c>
      <c r="BN875" s="16" t="s">
        <v>843</v>
      </c>
      <c r="BO875" s="16" t="s">
        <v>844</v>
      </c>
      <c r="BP875" s="16" t="s">
        <v>843</v>
      </c>
      <c r="BQ875" s="16" t="s">
        <v>843</v>
      </c>
      <c r="DX875" s="16" t="s">
        <v>867</v>
      </c>
      <c r="DY875" s="16" t="s">
        <v>867</v>
      </c>
      <c r="ES875" s="16" t="s">
        <v>867</v>
      </c>
      <c r="EU875" s="16" t="s">
        <v>7813</v>
      </c>
      <c r="EV875" s="16" t="s">
        <v>865</v>
      </c>
      <c r="FF875" s="16" t="s">
        <v>7839</v>
      </c>
      <c r="HC875" s="16" t="s">
        <v>865</v>
      </c>
      <c r="JA875" s="16" t="s">
        <v>4816</v>
      </c>
      <c r="JB875" s="16" t="s">
        <v>865</v>
      </c>
      <c r="JC875" s="16" t="s">
        <v>865</v>
      </c>
      <c r="JD875" s="16" t="s">
        <v>865</v>
      </c>
      <c r="JE875" s="16" t="s">
        <v>865</v>
      </c>
      <c r="JF875" s="16" t="s">
        <v>867</v>
      </c>
      <c r="JG875" s="16" t="s">
        <v>843</v>
      </c>
      <c r="JJ875" s="16" t="s">
        <v>867</v>
      </c>
      <c r="KF875" s="16" t="s">
        <v>4951</v>
      </c>
      <c r="KI875" s="16" t="s">
        <v>4982</v>
      </c>
      <c r="KK875" s="16" t="s">
        <v>4880</v>
      </c>
      <c r="KM875" s="16" t="s">
        <v>7622</v>
      </c>
      <c r="KO875" s="16" t="s">
        <v>10835</v>
      </c>
      <c r="KP875" s="16" t="s">
        <v>10834</v>
      </c>
      <c r="KQ875" s="16" t="s">
        <v>8694</v>
      </c>
      <c r="KR875" s="16" t="s">
        <v>12633</v>
      </c>
      <c r="KS875" s="16" t="s">
        <v>10836</v>
      </c>
      <c r="KT875" s="16" t="s">
        <v>9148</v>
      </c>
      <c r="KU875" s="16" t="s">
        <v>844</v>
      </c>
      <c r="KV875" s="16" t="s">
        <v>9148</v>
      </c>
      <c r="KW875" s="16" t="s">
        <v>851</v>
      </c>
      <c r="KX875" s="16" t="s">
        <v>487</v>
      </c>
      <c r="KY875" s="16" t="s">
        <v>487</v>
      </c>
      <c r="KZ875" s="16" t="s">
        <v>487</v>
      </c>
      <c r="LC875" s="16" t="s">
        <v>10879</v>
      </c>
      <c r="LF875" s="16" t="s">
        <v>11654</v>
      </c>
      <c r="LI875" s="16" t="s">
        <v>11655</v>
      </c>
      <c r="LJ875" s="16" t="s">
        <v>843</v>
      </c>
      <c r="LK875" s="16" t="s">
        <v>836</v>
      </c>
      <c r="LL875" s="16" t="s">
        <v>8756</v>
      </c>
      <c r="LM875" s="16" t="s">
        <v>8741</v>
      </c>
      <c r="LO875" s="16" t="s">
        <v>844</v>
      </c>
      <c r="LP875" s="16" t="s">
        <v>843</v>
      </c>
      <c r="LQ875" s="16" t="s">
        <v>844</v>
      </c>
      <c r="LR875" s="16" t="s">
        <v>1056</v>
      </c>
      <c r="LS875" s="16" t="s">
        <v>844</v>
      </c>
      <c r="LT875" s="16" t="s">
        <v>844</v>
      </c>
      <c r="LU875" s="16" t="s">
        <v>1056</v>
      </c>
      <c r="LV875" s="16" t="s">
        <v>843</v>
      </c>
      <c r="LW875" s="16" t="s">
        <v>844</v>
      </c>
      <c r="LX875" s="16" t="s">
        <v>843</v>
      </c>
      <c r="LY875" s="16" t="s">
        <v>843</v>
      </c>
      <c r="LZ875" s="16" t="s">
        <v>844</v>
      </c>
      <c r="MA875" s="16" t="s">
        <v>843</v>
      </c>
      <c r="MB875" s="16" t="s">
        <v>843</v>
      </c>
      <c r="MC875" s="16" t="s">
        <v>843</v>
      </c>
      <c r="ME875" s="16" t="s">
        <v>11656</v>
      </c>
      <c r="MF875" s="16" t="s">
        <v>8847</v>
      </c>
      <c r="MJ875" s="16" t="s">
        <v>1836</v>
      </c>
      <c r="MO875" s="16" t="s">
        <v>1809</v>
      </c>
      <c r="MP875" s="16" t="s">
        <v>1829</v>
      </c>
      <c r="MQ875" s="16" t="s">
        <v>1780</v>
      </c>
      <c r="MR875" s="16" t="s">
        <v>474</v>
      </c>
      <c r="MS875" s="16" t="s">
        <v>12584</v>
      </c>
      <c r="MT875" s="16" t="s">
        <v>9015</v>
      </c>
      <c r="NC875" s="16" t="s">
        <v>487</v>
      </c>
      <c r="NE875" s="16" t="s">
        <v>486</v>
      </c>
      <c r="NG875" s="16" t="s">
        <v>1380</v>
      </c>
      <c r="NI875" s="16" t="s">
        <v>11658</v>
      </c>
      <c r="NR875" s="16" t="s">
        <v>878</v>
      </c>
      <c r="NS875" s="16" t="s">
        <v>462</v>
      </c>
      <c r="NT875" s="16" t="s">
        <v>482</v>
      </c>
      <c r="NU875" s="16">
        <v>0.79400000000000004</v>
      </c>
      <c r="NV875" s="16" t="s">
        <v>457</v>
      </c>
      <c r="NW875" s="16" t="s">
        <v>1183</v>
      </c>
      <c r="NX875" s="16" t="s">
        <v>1142</v>
      </c>
      <c r="OB875" s="16" t="s">
        <v>836</v>
      </c>
      <c r="OC875" s="16" t="s">
        <v>878</v>
      </c>
    </row>
    <row r="876" spans="1:393" x14ac:dyDescent="0.25">
      <c r="A876" s="16" t="s">
        <v>12634</v>
      </c>
      <c r="B876" s="16" t="s">
        <v>8732</v>
      </c>
      <c r="C876" s="16" t="s">
        <v>972</v>
      </c>
      <c r="D876" s="16" t="s">
        <v>844</v>
      </c>
      <c r="E876" s="16" t="s">
        <v>843</v>
      </c>
      <c r="F876" s="16" t="s">
        <v>843</v>
      </c>
      <c r="G876" s="16" t="s">
        <v>843</v>
      </c>
      <c r="H876" s="16" t="s">
        <v>843</v>
      </c>
      <c r="I876" s="16" t="s">
        <v>843</v>
      </c>
      <c r="J876" s="16" t="s">
        <v>843</v>
      </c>
      <c r="K876" s="16" t="s">
        <v>843</v>
      </c>
      <c r="L876" s="16" t="s">
        <v>843</v>
      </c>
      <c r="M876" s="16" t="s">
        <v>843</v>
      </c>
      <c r="N876" s="16" t="s">
        <v>843</v>
      </c>
      <c r="O876" s="16" t="s">
        <v>843</v>
      </c>
      <c r="Q876" s="16" t="s">
        <v>844</v>
      </c>
      <c r="R876" s="16">
        <v>14</v>
      </c>
      <c r="T876" s="16" t="s">
        <v>474</v>
      </c>
      <c r="U876" s="16" t="s">
        <v>843</v>
      </c>
      <c r="V876" s="16" t="s">
        <v>844</v>
      </c>
      <c r="W876" s="16" t="s">
        <v>843</v>
      </c>
      <c r="X876" s="16" t="s">
        <v>843</v>
      </c>
      <c r="Y876" s="16" t="s">
        <v>843</v>
      </c>
      <c r="Z876" s="16" t="s">
        <v>844</v>
      </c>
      <c r="AA876" s="16" t="s">
        <v>843</v>
      </c>
      <c r="AB876" s="16" t="s">
        <v>843</v>
      </c>
      <c r="AC876" s="16" t="s">
        <v>844</v>
      </c>
      <c r="AF876" s="16" t="s">
        <v>11673</v>
      </c>
      <c r="AG876" s="16" t="s">
        <v>11694</v>
      </c>
      <c r="AH876" s="16" t="s">
        <v>843</v>
      </c>
      <c r="AI876" s="16" t="s">
        <v>843</v>
      </c>
      <c r="AJ876" s="16" t="s">
        <v>843</v>
      </c>
      <c r="AK876" s="16" t="s">
        <v>843</v>
      </c>
      <c r="AL876" s="16" t="s">
        <v>844</v>
      </c>
      <c r="AM876" s="16" t="s">
        <v>844</v>
      </c>
      <c r="AN876" s="16" t="s">
        <v>843</v>
      </c>
      <c r="AO876" s="16" t="s">
        <v>843</v>
      </c>
      <c r="AP876" s="16" t="s">
        <v>843</v>
      </c>
      <c r="AQ876" s="16" t="s">
        <v>844</v>
      </c>
      <c r="AR876" s="16" t="s">
        <v>4433</v>
      </c>
      <c r="AS876" s="16" t="s">
        <v>843</v>
      </c>
      <c r="AT876" s="16" t="s">
        <v>843</v>
      </c>
      <c r="AU876" s="16" t="s">
        <v>843</v>
      </c>
      <c r="AV876" s="16" t="s">
        <v>843</v>
      </c>
      <c r="AW876" s="16" t="s">
        <v>843</v>
      </c>
      <c r="AX876" s="16" t="s">
        <v>843</v>
      </c>
      <c r="AY876" s="16" t="s">
        <v>844</v>
      </c>
      <c r="BF876" s="16" t="s">
        <v>844</v>
      </c>
      <c r="BH876" s="16" t="s">
        <v>7386</v>
      </c>
      <c r="BI876" s="16" t="s">
        <v>7770</v>
      </c>
      <c r="BJ876" s="16" t="s">
        <v>844</v>
      </c>
      <c r="BK876" s="16" t="s">
        <v>843</v>
      </c>
      <c r="BL876" s="16" t="s">
        <v>843</v>
      </c>
      <c r="BM876" s="16" t="s">
        <v>843</v>
      </c>
      <c r="BN876" s="16" t="s">
        <v>843</v>
      </c>
      <c r="BO876" s="16" t="s">
        <v>843</v>
      </c>
      <c r="BP876" s="16" t="s">
        <v>843</v>
      </c>
      <c r="BQ876" s="16" t="s">
        <v>843</v>
      </c>
      <c r="BR876" s="16" t="s">
        <v>12635</v>
      </c>
      <c r="BS876" s="16" t="s">
        <v>843</v>
      </c>
      <c r="BT876" s="16" t="s">
        <v>844</v>
      </c>
      <c r="BU876" s="16" t="s">
        <v>843</v>
      </c>
      <c r="BV876" s="16" t="s">
        <v>844</v>
      </c>
      <c r="BW876" s="16" t="s">
        <v>843</v>
      </c>
      <c r="BX876" s="16" t="s">
        <v>843</v>
      </c>
      <c r="BY876" s="16" t="s">
        <v>843</v>
      </c>
      <c r="BZ876" s="16" t="s">
        <v>843</v>
      </c>
      <c r="CA876" s="16" t="s">
        <v>843</v>
      </c>
      <c r="CC876" s="16" t="s">
        <v>867</v>
      </c>
      <c r="CD876" s="16" t="s">
        <v>6840</v>
      </c>
      <c r="CE876" s="16" t="s">
        <v>7537</v>
      </c>
      <c r="DN876" s="16" t="s">
        <v>4411</v>
      </c>
      <c r="DQ876" s="16" t="s">
        <v>7093</v>
      </c>
      <c r="DR876" s="16" t="s">
        <v>865</v>
      </c>
      <c r="DX876" s="16" t="s">
        <v>865</v>
      </c>
      <c r="ES876" s="16" t="s">
        <v>865</v>
      </c>
      <c r="EU876" s="16" t="s">
        <v>7810</v>
      </c>
      <c r="EV876" s="16" t="s">
        <v>865</v>
      </c>
      <c r="HC876" s="16" t="s">
        <v>865</v>
      </c>
      <c r="KO876" s="16" t="s">
        <v>10835</v>
      </c>
      <c r="KP876" s="16" t="s">
        <v>10834</v>
      </c>
      <c r="KQ876" s="16" t="s">
        <v>8694</v>
      </c>
      <c r="KR876" s="16" t="s">
        <v>12636</v>
      </c>
      <c r="KS876" s="16" t="s">
        <v>10836</v>
      </c>
      <c r="KT876" s="16" t="s">
        <v>9148</v>
      </c>
      <c r="KU876" s="16" t="s">
        <v>844</v>
      </c>
      <c r="KV876" s="16" t="s">
        <v>9148</v>
      </c>
      <c r="KW876" s="16" t="s">
        <v>851</v>
      </c>
      <c r="KY876" s="16" t="s">
        <v>486</v>
      </c>
      <c r="LC876" s="16" t="s">
        <v>10879</v>
      </c>
      <c r="LD876" s="16" t="s">
        <v>11692</v>
      </c>
      <c r="LE876" s="16" t="s">
        <v>11693</v>
      </c>
      <c r="LF876" s="16" t="s">
        <v>11654</v>
      </c>
      <c r="LI876" s="16" t="s">
        <v>11655</v>
      </c>
      <c r="LM876" s="16" t="s">
        <v>8741</v>
      </c>
      <c r="LO876" s="16" t="s">
        <v>844</v>
      </c>
      <c r="LP876" s="16" t="s">
        <v>843</v>
      </c>
      <c r="LQ876" s="16" t="s">
        <v>844</v>
      </c>
      <c r="LR876" s="16" t="s">
        <v>1056</v>
      </c>
      <c r="LS876" s="16" t="s">
        <v>844</v>
      </c>
      <c r="LT876" s="16" t="s">
        <v>844</v>
      </c>
      <c r="LU876" s="16" t="s">
        <v>1056</v>
      </c>
      <c r="LV876" s="16" t="s">
        <v>843</v>
      </c>
      <c r="LW876" s="16" t="s">
        <v>844</v>
      </c>
      <c r="LX876" s="16" t="s">
        <v>843</v>
      </c>
      <c r="LY876" s="16" t="s">
        <v>843</v>
      </c>
      <c r="LZ876" s="16" t="s">
        <v>844</v>
      </c>
      <c r="MA876" s="16" t="s">
        <v>843</v>
      </c>
      <c r="MB876" s="16" t="s">
        <v>843</v>
      </c>
      <c r="MC876" s="16" t="s">
        <v>843</v>
      </c>
      <c r="ME876" s="16" t="s">
        <v>11677</v>
      </c>
      <c r="MF876" s="16" t="s">
        <v>8847</v>
      </c>
      <c r="MR876" s="16" t="s">
        <v>474</v>
      </c>
      <c r="MS876" s="16" t="s">
        <v>12584</v>
      </c>
      <c r="MT876" s="16" t="s">
        <v>9015</v>
      </c>
      <c r="MU876" s="16" t="s">
        <v>816</v>
      </c>
      <c r="MV876" s="16" t="s">
        <v>487</v>
      </c>
      <c r="MW876" s="16" t="s">
        <v>1266</v>
      </c>
      <c r="MX876" s="16" t="s">
        <v>1262</v>
      </c>
      <c r="MY876" s="16" t="s">
        <v>486</v>
      </c>
      <c r="MZ876" s="16" t="s">
        <v>487</v>
      </c>
      <c r="NA876" s="16" t="s">
        <v>486</v>
      </c>
      <c r="NC876" s="16" t="s">
        <v>486</v>
      </c>
      <c r="NE876" s="16" t="s">
        <v>486</v>
      </c>
      <c r="NI876" s="16" t="s">
        <v>11658</v>
      </c>
      <c r="NL876" s="16" t="s">
        <v>844</v>
      </c>
      <c r="NS876" s="16" t="s">
        <v>462</v>
      </c>
      <c r="NT876" s="16" t="s">
        <v>482</v>
      </c>
      <c r="NU876" s="16">
        <v>0.79400000000000004</v>
      </c>
      <c r="NV876" s="16" t="s">
        <v>824</v>
      </c>
      <c r="NW876" s="16" t="s">
        <v>1179</v>
      </c>
      <c r="NX876" s="16" t="s">
        <v>1142</v>
      </c>
      <c r="NY876" s="16" t="s">
        <v>824</v>
      </c>
      <c r="NZ876" s="16" t="s">
        <v>929</v>
      </c>
    </row>
    <row r="877" spans="1:393" x14ac:dyDescent="0.25">
      <c r="A877" s="16" t="s">
        <v>12637</v>
      </c>
      <c r="B877" s="16" t="s">
        <v>844</v>
      </c>
      <c r="C877" s="16" t="s">
        <v>4199</v>
      </c>
      <c r="D877" s="16" t="s">
        <v>843</v>
      </c>
      <c r="E877" s="16" t="s">
        <v>843</v>
      </c>
      <c r="F877" s="16" t="s">
        <v>843</v>
      </c>
      <c r="G877" s="16" t="s">
        <v>843</v>
      </c>
      <c r="H877" s="16" t="s">
        <v>843</v>
      </c>
      <c r="I877" s="16" t="s">
        <v>844</v>
      </c>
      <c r="J877" s="16" t="s">
        <v>843</v>
      </c>
      <c r="K877" s="16" t="s">
        <v>843</v>
      </c>
      <c r="L877" s="16" t="s">
        <v>843</v>
      </c>
      <c r="M877" s="16" t="s">
        <v>843</v>
      </c>
      <c r="N877" s="16" t="s">
        <v>843</v>
      </c>
      <c r="O877" s="16" t="s">
        <v>843</v>
      </c>
      <c r="Q877" s="16" t="s">
        <v>843</v>
      </c>
      <c r="R877" s="16">
        <v>63</v>
      </c>
      <c r="T877" s="16" t="s">
        <v>470</v>
      </c>
      <c r="U877" s="16" t="s">
        <v>844</v>
      </c>
      <c r="V877" s="16" t="s">
        <v>843</v>
      </c>
      <c r="W877" s="16" t="s">
        <v>844</v>
      </c>
      <c r="X877" s="16" t="s">
        <v>843</v>
      </c>
      <c r="Y877" s="16" t="s">
        <v>843</v>
      </c>
      <c r="Z877" s="16" t="s">
        <v>843</v>
      </c>
      <c r="AA877" s="16" t="s">
        <v>843</v>
      </c>
      <c r="AB877" s="16" t="s">
        <v>843</v>
      </c>
      <c r="AC877" s="16" t="s">
        <v>843</v>
      </c>
      <c r="AD877" s="16" t="s">
        <v>867</v>
      </c>
      <c r="BF877" s="16" t="s">
        <v>843</v>
      </c>
      <c r="JB877" s="16" t="s">
        <v>867</v>
      </c>
      <c r="JC877" s="16" t="s">
        <v>865</v>
      </c>
      <c r="JG877" s="16" t="s">
        <v>843</v>
      </c>
      <c r="KO877" s="16" t="s">
        <v>10839</v>
      </c>
      <c r="KP877" s="16" t="s">
        <v>10838</v>
      </c>
      <c r="KQ877" s="16" t="s">
        <v>8694</v>
      </c>
      <c r="KR877" s="16" t="s">
        <v>12638</v>
      </c>
      <c r="KS877" s="16" t="s">
        <v>10840</v>
      </c>
      <c r="KT877" s="16" t="s">
        <v>9148</v>
      </c>
      <c r="KU877" s="16" t="s">
        <v>844</v>
      </c>
      <c r="KV877" s="16" t="s">
        <v>9148</v>
      </c>
      <c r="LC877" s="16" t="s">
        <v>10879</v>
      </c>
      <c r="LF877" s="16" t="s">
        <v>11654</v>
      </c>
      <c r="LJ877" s="16" t="s">
        <v>831</v>
      </c>
      <c r="LK877" s="16" t="s">
        <v>831</v>
      </c>
      <c r="LL877" s="16" t="s">
        <v>8756</v>
      </c>
      <c r="LM877" s="16" t="s">
        <v>8741</v>
      </c>
      <c r="LO877" s="16" t="s">
        <v>843</v>
      </c>
      <c r="LP877" s="16" t="s">
        <v>843</v>
      </c>
      <c r="LQ877" s="16" t="s">
        <v>1056</v>
      </c>
      <c r="LR877" s="16" t="s">
        <v>844</v>
      </c>
      <c r="LS877" s="16" t="s">
        <v>1056</v>
      </c>
      <c r="LT877" s="16" t="s">
        <v>844</v>
      </c>
      <c r="LU877" s="16" t="s">
        <v>8732</v>
      </c>
      <c r="LV877" s="16" t="s">
        <v>844</v>
      </c>
      <c r="LW877" s="16" t="s">
        <v>844</v>
      </c>
      <c r="LX877" s="16" t="s">
        <v>1056</v>
      </c>
      <c r="LY877" s="16" t="s">
        <v>843</v>
      </c>
      <c r="LZ877" s="16" t="s">
        <v>843</v>
      </c>
      <c r="MA877" s="16" t="s">
        <v>843</v>
      </c>
      <c r="MB877" s="16" t="s">
        <v>843</v>
      </c>
      <c r="MC877" s="16" t="s">
        <v>843</v>
      </c>
      <c r="ME877" s="16" t="s">
        <v>11656</v>
      </c>
      <c r="MF877" s="16" t="s">
        <v>8847</v>
      </c>
      <c r="MR877" s="16" t="s">
        <v>470</v>
      </c>
      <c r="MS877" s="16" t="s">
        <v>12584</v>
      </c>
      <c r="NI877" s="16" t="s">
        <v>11658</v>
      </c>
      <c r="NR877" s="16" t="s">
        <v>877</v>
      </c>
      <c r="NS877" s="16" t="s">
        <v>462</v>
      </c>
      <c r="NT877" s="16" t="s">
        <v>482</v>
      </c>
      <c r="NU877" s="16">
        <v>0.79400000000000004</v>
      </c>
      <c r="NV877" s="16" t="s">
        <v>457</v>
      </c>
      <c r="NW877" s="16" t="s">
        <v>1177</v>
      </c>
      <c r="NX877" s="16" t="s">
        <v>1142</v>
      </c>
      <c r="OB877" s="16" t="s">
        <v>831</v>
      </c>
      <c r="OC877" s="16" t="s">
        <v>877</v>
      </c>
    </row>
    <row r="878" spans="1:393" x14ac:dyDescent="0.25">
      <c r="A878" s="16" t="s">
        <v>12639</v>
      </c>
      <c r="B878" s="16" t="s">
        <v>1056</v>
      </c>
      <c r="C878" s="16" t="s">
        <v>4199</v>
      </c>
      <c r="D878" s="16" t="s">
        <v>843</v>
      </c>
      <c r="E878" s="16" t="s">
        <v>843</v>
      </c>
      <c r="F878" s="16" t="s">
        <v>843</v>
      </c>
      <c r="G878" s="16" t="s">
        <v>843</v>
      </c>
      <c r="H878" s="16" t="s">
        <v>843</v>
      </c>
      <c r="I878" s="16" t="s">
        <v>844</v>
      </c>
      <c r="J878" s="16" t="s">
        <v>843</v>
      </c>
      <c r="K878" s="16" t="s">
        <v>843</v>
      </c>
      <c r="L878" s="16" t="s">
        <v>843</v>
      </c>
      <c r="M878" s="16" t="s">
        <v>843</v>
      </c>
      <c r="N878" s="16" t="s">
        <v>843</v>
      </c>
      <c r="O878" s="16" t="s">
        <v>843</v>
      </c>
      <c r="Q878" s="16" t="s">
        <v>843</v>
      </c>
      <c r="R878" s="16">
        <v>66</v>
      </c>
      <c r="T878" s="16" t="s">
        <v>474</v>
      </c>
      <c r="U878" s="16" t="s">
        <v>843</v>
      </c>
      <c r="V878" s="16" t="s">
        <v>844</v>
      </c>
      <c r="W878" s="16" t="s">
        <v>843</v>
      </c>
      <c r="X878" s="16" t="s">
        <v>844</v>
      </c>
      <c r="Y878" s="16" t="s">
        <v>843</v>
      </c>
      <c r="Z878" s="16" t="s">
        <v>843</v>
      </c>
      <c r="AA878" s="16" t="s">
        <v>843</v>
      </c>
      <c r="AB878" s="16" t="s">
        <v>843</v>
      </c>
      <c r="AC878" s="16" t="s">
        <v>843</v>
      </c>
      <c r="AD878" s="16" t="s">
        <v>867</v>
      </c>
      <c r="BF878" s="16" t="s">
        <v>843</v>
      </c>
      <c r="JB878" s="16" t="s">
        <v>867</v>
      </c>
      <c r="JC878" s="16" t="s">
        <v>865</v>
      </c>
      <c r="JG878" s="16" t="s">
        <v>843</v>
      </c>
      <c r="KO878" s="16" t="s">
        <v>10839</v>
      </c>
      <c r="KP878" s="16" t="s">
        <v>10838</v>
      </c>
      <c r="KQ878" s="16" t="s">
        <v>8694</v>
      </c>
      <c r="KR878" s="16" t="s">
        <v>12640</v>
      </c>
      <c r="KS878" s="16" t="s">
        <v>10840</v>
      </c>
      <c r="KT878" s="16" t="s">
        <v>9148</v>
      </c>
      <c r="KU878" s="16" t="s">
        <v>844</v>
      </c>
      <c r="KV878" s="16" t="s">
        <v>9148</v>
      </c>
      <c r="LC878" s="16" t="s">
        <v>10879</v>
      </c>
      <c r="LF878" s="16" t="s">
        <v>11654</v>
      </c>
      <c r="LJ878" s="16" t="s">
        <v>831</v>
      </c>
      <c r="LK878" s="16" t="s">
        <v>831</v>
      </c>
      <c r="LL878" s="16" t="s">
        <v>8756</v>
      </c>
      <c r="LM878" s="16" t="s">
        <v>8741</v>
      </c>
      <c r="LO878" s="16" t="s">
        <v>843</v>
      </c>
      <c r="LP878" s="16" t="s">
        <v>843</v>
      </c>
      <c r="LQ878" s="16" t="s">
        <v>1056</v>
      </c>
      <c r="LR878" s="16" t="s">
        <v>844</v>
      </c>
      <c r="LS878" s="16" t="s">
        <v>1056</v>
      </c>
      <c r="LT878" s="16" t="s">
        <v>844</v>
      </c>
      <c r="LU878" s="16" t="s">
        <v>8732</v>
      </c>
      <c r="LV878" s="16" t="s">
        <v>844</v>
      </c>
      <c r="LW878" s="16" t="s">
        <v>844</v>
      </c>
      <c r="LX878" s="16" t="s">
        <v>1056</v>
      </c>
      <c r="LY878" s="16" t="s">
        <v>843</v>
      </c>
      <c r="LZ878" s="16" t="s">
        <v>843</v>
      </c>
      <c r="MA878" s="16" t="s">
        <v>843</v>
      </c>
      <c r="MB878" s="16" t="s">
        <v>843</v>
      </c>
      <c r="MC878" s="16" t="s">
        <v>843</v>
      </c>
      <c r="ME878" s="16" t="s">
        <v>11656</v>
      </c>
      <c r="MF878" s="16" t="s">
        <v>8847</v>
      </c>
      <c r="MR878" s="16" t="s">
        <v>474</v>
      </c>
      <c r="MS878" s="16" t="s">
        <v>12584</v>
      </c>
      <c r="NI878" s="16" t="s">
        <v>11658</v>
      </c>
      <c r="NR878" s="16" t="s">
        <v>878</v>
      </c>
      <c r="NS878" s="16" t="s">
        <v>462</v>
      </c>
      <c r="NT878" s="16" t="s">
        <v>482</v>
      </c>
      <c r="NU878" s="16">
        <v>0.79400000000000004</v>
      </c>
      <c r="NV878" s="16" t="s">
        <v>457</v>
      </c>
      <c r="NW878" s="16" t="s">
        <v>1183</v>
      </c>
      <c r="NX878" s="16" t="s">
        <v>1142</v>
      </c>
      <c r="OB878" s="16" t="s">
        <v>831</v>
      </c>
      <c r="OC878" s="16" t="s">
        <v>878</v>
      </c>
    </row>
    <row r="879" spans="1:393" x14ac:dyDescent="0.25">
      <c r="A879" s="16" t="s">
        <v>12641</v>
      </c>
      <c r="B879" s="16" t="s">
        <v>8732</v>
      </c>
      <c r="C879" s="16" t="s">
        <v>972</v>
      </c>
      <c r="D879" s="16" t="s">
        <v>844</v>
      </c>
      <c r="E879" s="16" t="s">
        <v>843</v>
      </c>
      <c r="F879" s="16" t="s">
        <v>843</v>
      </c>
      <c r="G879" s="16" t="s">
        <v>843</v>
      </c>
      <c r="H879" s="16" t="s">
        <v>843</v>
      </c>
      <c r="I879" s="16" t="s">
        <v>843</v>
      </c>
      <c r="J879" s="16" t="s">
        <v>843</v>
      </c>
      <c r="K879" s="16" t="s">
        <v>843</v>
      </c>
      <c r="L879" s="16" t="s">
        <v>843</v>
      </c>
      <c r="M879" s="16" t="s">
        <v>843</v>
      </c>
      <c r="N879" s="16" t="s">
        <v>843</v>
      </c>
      <c r="O879" s="16" t="s">
        <v>843</v>
      </c>
      <c r="Q879" s="16" t="s">
        <v>844</v>
      </c>
      <c r="R879" s="16">
        <v>66</v>
      </c>
      <c r="T879" s="16" t="s">
        <v>470</v>
      </c>
      <c r="U879" s="16" t="s">
        <v>844</v>
      </c>
      <c r="V879" s="16" t="s">
        <v>843</v>
      </c>
      <c r="W879" s="16" t="s">
        <v>844</v>
      </c>
      <c r="X879" s="16" t="s">
        <v>843</v>
      </c>
      <c r="Y879" s="16" t="s">
        <v>843</v>
      </c>
      <c r="Z879" s="16" t="s">
        <v>843</v>
      </c>
      <c r="AA879" s="16" t="s">
        <v>843</v>
      </c>
      <c r="AB879" s="16" t="s">
        <v>843</v>
      </c>
      <c r="AC879" s="16" t="s">
        <v>843</v>
      </c>
      <c r="AD879" s="16" t="s">
        <v>865</v>
      </c>
      <c r="AF879" s="16" t="s">
        <v>11673</v>
      </c>
      <c r="AG879" s="16" t="s">
        <v>11700</v>
      </c>
      <c r="AH879" s="16" t="s">
        <v>844</v>
      </c>
      <c r="AI879" s="16" t="s">
        <v>843</v>
      </c>
      <c r="AJ879" s="16" t="s">
        <v>844</v>
      </c>
      <c r="AK879" s="16" t="s">
        <v>844</v>
      </c>
      <c r="AL879" s="16" t="s">
        <v>843</v>
      </c>
      <c r="AM879" s="16" t="s">
        <v>844</v>
      </c>
      <c r="AN879" s="16" t="s">
        <v>843</v>
      </c>
      <c r="AO879" s="16" t="s">
        <v>843</v>
      </c>
      <c r="AP879" s="16" t="s">
        <v>843</v>
      </c>
      <c r="AQ879" s="16" t="s">
        <v>844</v>
      </c>
      <c r="AR879" s="16" t="s">
        <v>12642</v>
      </c>
      <c r="AS879" s="16" t="s">
        <v>844</v>
      </c>
      <c r="AT879" s="16" t="s">
        <v>844</v>
      </c>
      <c r="AU879" s="16" t="s">
        <v>844</v>
      </c>
      <c r="AV879" s="16" t="s">
        <v>843</v>
      </c>
      <c r="AW879" s="16" t="s">
        <v>844</v>
      </c>
      <c r="AX879" s="16" t="s">
        <v>843</v>
      </c>
      <c r="AY879" s="16" t="s">
        <v>843</v>
      </c>
      <c r="AZ879" s="16" t="s">
        <v>4437</v>
      </c>
      <c r="BA879" s="16" t="s">
        <v>4440</v>
      </c>
      <c r="BB879" s="16" t="s">
        <v>4443</v>
      </c>
      <c r="BD879" s="16" t="s">
        <v>4443</v>
      </c>
      <c r="BF879" s="16" t="s">
        <v>844</v>
      </c>
      <c r="BI879" s="16" t="s">
        <v>7785</v>
      </c>
      <c r="BJ879" s="16" t="s">
        <v>843</v>
      </c>
      <c r="BK879" s="16" t="s">
        <v>843</v>
      </c>
      <c r="BL879" s="16" t="s">
        <v>843</v>
      </c>
      <c r="BM879" s="16" t="s">
        <v>843</v>
      </c>
      <c r="BN879" s="16" t="s">
        <v>843</v>
      </c>
      <c r="BO879" s="16" t="s">
        <v>844</v>
      </c>
      <c r="BP879" s="16" t="s">
        <v>843</v>
      </c>
      <c r="BQ879" s="16" t="s">
        <v>843</v>
      </c>
      <c r="DX879" s="16" t="s">
        <v>867</v>
      </c>
      <c r="DY879" s="16" t="s">
        <v>867</v>
      </c>
      <c r="ES879" s="16" t="s">
        <v>867</v>
      </c>
      <c r="EU879" s="16" t="s">
        <v>7816</v>
      </c>
      <c r="EV879" s="16" t="s">
        <v>865</v>
      </c>
      <c r="FF879" s="16" t="s">
        <v>7842</v>
      </c>
      <c r="FG879" s="16" t="s">
        <v>11845</v>
      </c>
      <c r="FH879" s="16" t="s">
        <v>844</v>
      </c>
      <c r="FI879" s="16" t="s">
        <v>844</v>
      </c>
      <c r="FJ879" s="16" t="s">
        <v>843</v>
      </c>
      <c r="FK879" s="16" t="s">
        <v>843</v>
      </c>
      <c r="FL879" s="16" t="s">
        <v>843</v>
      </c>
      <c r="FM879" s="16" t="s">
        <v>843</v>
      </c>
      <c r="FN879" s="16" t="s">
        <v>843</v>
      </c>
      <c r="FO879" s="16" t="s">
        <v>843</v>
      </c>
      <c r="FP879" s="16" t="s">
        <v>843</v>
      </c>
      <c r="FQ879" s="16" t="s">
        <v>843</v>
      </c>
      <c r="HC879" s="16" t="s">
        <v>867</v>
      </c>
      <c r="HD879" s="16" t="s">
        <v>865</v>
      </c>
      <c r="JA879" s="16" t="s">
        <v>4822</v>
      </c>
      <c r="JB879" s="16" t="s">
        <v>865</v>
      </c>
      <c r="JC879" s="16" t="s">
        <v>865</v>
      </c>
      <c r="JD879" s="16" t="s">
        <v>865</v>
      </c>
      <c r="JE879" s="16" t="s">
        <v>865</v>
      </c>
      <c r="JF879" s="16" t="s">
        <v>865</v>
      </c>
      <c r="JG879" s="16" t="s">
        <v>843</v>
      </c>
      <c r="JH879" s="16" t="s">
        <v>5638</v>
      </c>
      <c r="JJ879" s="16" t="s">
        <v>865</v>
      </c>
      <c r="KF879" s="16" t="s">
        <v>2337</v>
      </c>
      <c r="KG879" s="16" t="s">
        <v>11663</v>
      </c>
      <c r="KI879" s="16" t="s">
        <v>4849</v>
      </c>
      <c r="KO879" s="16" t="s">
        <v>10839</v>
      </c>
      <c r="KP879" s="16" t="s">
        <v>10838</v>
      </c>
      <c r="KQ879" s="16" t="s">
        <v>8694</v>
      </c>
      <c r="KR879" s="16" t="s">
        <v>12643</v>
      </c>
      <c r="KS879" s="16" t="s">
        <v>10840</v>
      </c>
      <c r="KT879" s="16" t="s">
        <v>9148</v>
      </c>
      <c r="KU879" s="16" t="s">
        <v>844</v>
      </c>
      <c r="KV879" s="16" t="s">
        <v>9148</v>
      </c>
      <c r="KW879" s="16" t="s">
        <v>850</v>
      </c>
      <c r="KX879" s="16" t="s">
        <v>487</v>
      </c>
      <c r="KY879" s="16" t="s">
        <v>487</v>
      </c>
      <c r="KZ879" s="16" t="s">
        <v>487</v>
      </c>
      <c r="LC879" s="16" t="s">
        <v>10879</v>
      </c>
      <c r="LF879" s="16" t="s">
        <v>11654</v>
      </c>
      <c r="LI879" s="16" t="s">
        <v>11655</v>
      </c>
      <c r="LJ879" s="16" t="s">
        <v>843</v>
      </c>
      <c r="LL879" s="16" t="s">
        <v>8711</v>
      </c>
      <c r="LM879" s="16" t="s">
        <v>8741</v>
      </c>
      <c r="LO879" s="16" t="s">
        <v>843</v>
      </c>
      <c r="LP879" s="16" t="s">
        <v>843</v>
      </c>
      <c r="LQ879" s="16" t="s">
        <v>1056</v>
      </c>
      <c r="LR879" s="16" t="s">
        <v>844</v>
      </c>
      <c r="LS879" s="16" t="s">
        <v>1056</v>
      </c>
      <c r="LT879" s="16" t="s">
        <v>844</v>
      </c>
      <c r="LU879" s="16" t="s">
        <v>8732</v>
      </c>
      <c r="LV879" s="16" t="s">
        <v>844</v>
      </c>
      <c r="LW879" s="16" t="s">
        <v>844</v>
      </c>
      <c r="LX879" s="16" t="s">
        <v>1056</v>
      </c>
      <c r="LY879" s="16" t="s">
        <v>843</v>
      </c>
      <c r="LZ879" s="16" t="s">
        <v>843</v>
      </c>
      <c r="MA879" s="16" t="s">
        <v>843</v>
      </c>
      <c r="MB879" s="16" t="s">
        <v>843</v>
      </c>
      <c r="MC879" s="16" t="s">
        <v>843</v>
      </c>
      <c r="ME879" s="16" t="s">
        <v>11656</v>
      </c>
      <c r="MF879" s="16" t="s">
        <v>8847</v>
      </c>
      <c r="MO879" s="16" t="s">
        <v>1542</v>
      </c>
      <c r="MP879" s="16" t="s">
        <v>13845</v>
      </c>
      <c r="MR879" s="16" t="s">
        <v>470</v>
      </c>
      <c r="MS879" s="16" t="s">
        <v>12584</v>
      </c>
      <c r="MT879" s="16" t="s">
        <v>9015</v>
      </c>
      <c r="NC879" s="16" t="s">
        <v>487</v>
      </c>
      <c r="NE879" s="16" t="s">
        <v>487</v>
      </c>
      <c r="NF879" s="16" t="s">
        <v>486</v>
      </c>
      <c r="NG879" s="16" t="s">
        <v>1378</v>
      </c>
      <c r="NI879" s="16" t="s">
        <v>11658</v>
      </c>
      <c r="NR879" s="16" t="s">
        <v>878</v>
      </c>
      <c r="NS879" s="16" t="s">
        <v>462</v>
      </c>
      <c r="NT879" s="16" t="s">
        <v>482</v>
      </c>
      <c r="NU879" s="16">
        <v>0.79400000000000004</v>
      </c>
      <c r="NV879" s="16" t="s">
        <v>457</v>
      </c>
      <c r="NW879" s="16" t="s">
        <v>1177</v>
      </c>
      <c r="NX879" s="16" t="s">
        <v>1142</v>
      </c>
      <c r="OB879" s="16" t="s">
        <v>833</v>
      </c>
      <c r="OC879" s="16" t="s">
        <v>878</v>
      </c>
    </row>
    <row r="880" spans="1:393" x14ac:dyDescent="0.25">
      <c r="A880" s="16" t="s">
        <v>12644</v>
      </c>
      <c r="B880" s="16" t="s">
        <v>844</v>
      </c>
      <c r="C880" s="16" t="s">
        <v>972</v>
      </c>
      <c r="D880" s="16" t="s">
        <v>844</v>
      </c>
      <c r="E880" s="16" t="s">
        <v>843</v>
      </c>
      <c r="F880" s="16" t="s">
        <v>843</v>
      </c>
      <c r="G880" s="16" t="s">
        <v>843</v>
      </c>
      <c r="H880" s="16" t="s">
        <v>843</v>
      </c>
      <c r="I880" s="16" t="s">
        <v>843</v>
      </c>
      <c r="J880" s="16" t="s">
        <v>843</v>
      </c>
      <c r="K880" s="16" t="s">
        <v>843</v>
      </c>
      <c r="L880" s="16" t="s">
        <v>843</v>
      </c>
      <c r="M880" s="16" t="s">
        <v>843</v>
      </c>
      <c r="N880" s="16" t="s">
        <v>843</v>
      </c>
      <c r="O880" s="16" t="s">
        <v>843</v>
      </c>
      <c r="Q880" s="16" t="s">
        <v>844</v>
      </c>
      <c r="R880" s="16">
        <v>25</v>
      </c>
      <c r="T880" s="16" t="s">
        <v>470</v>
      </c>
      <c r="U880" s="16" t="s">
        <v>844</v>
      </c>
      <c r="V880" s="16" t="s">
        <v>843</v>
      </c>
      <c r="W880" s="16" t="s">
        <v>844</v>
      </c>
      <c r="X880" s="16" t="s">
        <v>843</v>
      </c>
      <c r="Y880" s="16" t="s">
        <v>843</v>
      </c>
      <c r="Z880" s="16" t="s">
        <v>843</v>
      </c>
      <c r="AA880" s="16" t="s">
        <v>843</v>
      </c>
      <c r="AB880" s="16" t="s">
        <v>844</v>
      </c>
      <c r="AC880" s="16" t="s">
        <v>843</v>
      </c>
      <c r="AD880" s="16" t="s">
        <v>867</v>
      </c>
      <c r="AF880" s="16" t="s">
        <v>11990</v>
      </c>
      <c r="AG880" s="16" t="s">
        <v>11745</v>
      </c>
      <c r="AH880" s="16" t="s">
        <v>844</v>
      </c>
      <c r="AI880" s="16" t="s">
        <v>844</v>
      </c>
      <c r="AJ880" s="16" t="s">
        <v>843</v>
      </c>
      <c r="AK880" s="16" t="s">
        <v>843</v>
      </c>
      <c r="AL880" s="16" t="s">
        <v>844</v>
      </c>
      <c r="AM880" s="16" t="s">
        <v>844</v>
      </c>
      <c r="AN880" s="16" t="s">
        <v>843</v>
      </c>
      <c r="AO880" s="16" t="s">
        <v>843</v>
      </c>
      <c r="AP880" s="16" t="s">
        <v>843</v>
      </c>
      <c r="AQ880" s="16" t="s">
        <v>844</v>
      </c>
      <c r="AR880" s="16" t="s">
        <v>4433</v>
      </c>
      <c r="AS880" s="16" t="s">
        <v>843</v>
      </c>
      <c r="AT880" s="16" t="s">
        <v>843</v>
      </c>
      <c r="AU880" s="16" t="s">
        <v>843</v>
      </c>
      <c r="AV880" s="16" t="s">
        <v>843</v>
      </c>
      <c r="AW880" s="16" t="s">
        <v>843</v>
      </c>
      <c r="AX880" s="16" t="s">
        <v>843</v>
      </c>
      <c r="AY880" s="16" t="s">
        <v>844</v>
      </c>
      <c r="BF880" s="16" t="s">
        <v>844</v>
      </c>
      <c r="BH880" s="16" t="s">
        <v>7383</v>
      </c>
      <c r="BI880" s="16" t="s">
        <v>7782</v>
      </c>
      <c r="BJ880" s="16" t="s">
        <v>843</v>
      </c>
      <c r="BK880" s="16" t="s">
        <v>843</v>
      </c>
      <c r="BL880" s="16" t="s">
        <v>843</v>
      </c>
      <c r="BM880" s="16" t="s">
        <v>843</v>
      </c>
      <c r="BN880" s="16" t="s">
        <v>844</v>
      </c>
      <c r="BO880" s="16" t="s">
        <v>843</v>
      </c>
      <c r="BP880" s="16" t="s">
        <v>843</v>
      </c>
      <c r="BQ880" s="16" t="s">
        <v>843</v>
      </c>
      <c r="DX880" s="16" t="s">
        <v>867</v>
      </c>
      <c r="DY880" s="16" t="s">
        <v>867</v>
      </c>
      <c r="ES880" s="16" t="s">
        <v>865</v>
      </c>
      <c r="EU880" s="16" t="s">
        <v>7810</v>
      </c>
      <c r="EV880" s="16" t="s">
        <v>865</v>
      </c>
      <c r="FT880" s="16" t="s">
        <v>865</v>
      </c>
      <c r="HC880" s="16" t="s">
        <v>865</v>
      </c>
      <c r="JA880" s="16" t="s">
        <v>4816</v>
      </c>
      <c r="JB880" s="16" t="s">
        <v>867</v>
      </c>
      <c r="JC880" s="16" t="s">
        <v>865</v>
      </c>
      <c r="JG880" s="16" t="s">
        <v>1056</v>
      </c>
      <c r="JV880" s="16">
        <v>40</v>
      </c>
      <c r="JW880" s="16" t="s">
        <v>7603</v>
      </c>
      <c r="JY880" s="16">
        <v>8000</v>
      </c>
      <c r="JZ880" s="16" t="s">
        <v>4874</v>
      </c>
      <c r="KB880" s="16" t="s">
        <v>7625</v>
      </c>
      <c r="KD880" s="16" t="s">
        <v>4917</v>
      </c>
      <c r="KE880" s="16" t="s">
        <v>7277</v>
      </c>
      <c r="KF880" s="16" t="s">
        <v>4411</v>
      </c>
      <c r="KH880" s="16" t="s">
        <v>7642</v>
      </c>
      <c r="KI880" s="16" t="s">
        <v>4840</v>
      </c>
      <c r="KO880" s="16" t="s">
        <v>10843</v>
      </c>
      <c r="KP880" s="16" t="s">
        <v>10842</v>
      </c>
      <c r="KQ880" s="16" t="s">
        <v>8694</v>
      </c>
      <c r="KR880" s="16" t="s">
        <v>12645</v>
      </c>
      <c r="KS880" s="16" t="s">
        <v>10844</v>
      </c>
      <c r="KT880" s="16" t="s">
        <v>8696</v>
      </c>
      <c r="KU880" s="16" t="s">
        <v>844</v>
      </c>
      <c r="KV880" s="16" t="s">
        <v>8696</v>
      </c>
      <c r="KW880" s="16" t="s">
        <v>851</v>
      </c>
      <c r="KX880" s="16" t="s">
        <v>487</v>
      </c>
      <c r="KY880" s="16" t="s">
        <v>487</v>
      </c>
      <c r="KZ880" s="16" t="s">
        <v>487</v>
      </c>
      <c r="LC880" s="16" t="s">
        <v>10879</v>
      </c>
      <c r="LF880" s="16" t="s">
        <v>11654</v>
      </c>
      <c r="LI880" s="16" t="s">
        <v>11655</v>
      </c>
      <c r="LJ880" s="16" t="s">
        <v>831</v>
      </c>
      <c r="LK880" s="16" t="s">
        <v>831</v>
      </c>
      <c r="LL880" s="16" t="s">
        <v>8756</v>
      </c>
      <c r="LM880" s="16" t="s">
        <v>8741</v>
      </c>
      <c r="LO880" s="16" t="s">
        <v>843</v>
      </c>
      <c r="LP880" s="16" t="s">
        <v>844</v>
      </c>
      <c r="LQ880" s="16" t="s">
        <v>844</v>
      </c>
      <c r="LR880" s="16" t="s">
        <v>843</v>
      </c>
      <c r="LS880" s="16" t="s">
        <v>844</v>
      </c>
      <c r="LT880" s="16" t="s">
        <v>843</v>
      </c>
      <c r="LU880" s="16" t="s">
        <v>843</v>
      </c>
      <c r="LV880" s="16" t="s">
        <v>843</v>
      </c>
      <c r="LW880" s="16" t="s">
        <v>843</v>
      </c>
      <c r="LX880" s="16" t="s">
        <v>844</v>
      </c>
      <c r="LY880" s="16" t="s">
        <v>843</v>
      </c>
      <c r="LZ880" s="16" t="s">
        <v>843</v>
      </c>
      <c r="MA880" s="16" t="s">
        <v>843</v>
      </c>
      <c r="MB880" s="16" t="s">
        <v>843</v>
      </c>
      <c r="MC880" s="16" t="s">
        <v>843</v>
      </c>
      <c r="ME880" s="16" t="s">
        <v>11656</v>
      </c>
      <c r="MF880" s="16" t="s">
        <v>8847</v>
      </c>
      <c r="MG880" s="16" t="s">
        <v>1838</v>
      </c>
      <c r="MH880" s="16" t="s">
        <v>11667</v>
      </c>
      <c r="MI880" s="16" t="s">
        <v>11733</v>
      </c>
      <c r="MK880" s="16" t="s">
        <v>9015</v>
      </c>
      <c r="ML880" s="16" t="s">
        <v>1785</v>
      </c>
      <c r="MM880" s="16" t="s">
        <v>487</v>
      </c>
      <c r="MN880" s="16" t="s">
        <v>1798</v>
      </c>
      <c r="MP880" s="16" t="s">
        <v>1823</v>
      </c>
      <c r="MR880" s="16" t="s">
        <v>470</v>
      </c>
      <c r="MS880" s="16" t="s">
        <v>12584</v>
      </c>
      <c r="MT880" s="16" t="s">
        <v>8845</v>
      </c>
      <c r="MU880" s="16" t="s">
        <v>817</v>
      </c>
      <c r="NC880" s="16" t="s">
        <v>486</v>
      </c>
      <c r="ND880" s="16" t="s">
        <v>486</v>
      </c>
      <c r="NE880" s="16" t="s">
        <v>486</v>
      </c>
      <c r="NG880" s="16" t="s">
        <v>1380</v>
      </c>
      <c r="NH880" s="16" t="s">
        <v>1913</v>
      </c>
      <c r="NI880" s="16" t="s">
        <v>11658</v>
      </c>
      <c r="NJ880" s="16" t="s">
        <v>11812</v>
      </c>
      <c r="NK880" s="16" t="s">
        <v>10825</v>
      </c>
      <c r="NR880" s="16" t="s">
        <v>445</v>
      </c>
      <c r="NS880" s="16" t="s">
        <v>462</v>
      </c>
      <c r="NT880" s="16" t="s">
        <v>478</v>
      </c>
      <c r="NU880" s="16">
        <v>1.1910000000000001</v>
      </c>
      <c r="NV880" s="16" t="s">
        <v>445</v>
      </c>
      <c r="NW880" s="16" t="s">
        <v>1174</v>
      </c>
      <c r="NX880" s="16" t="s">
        <v>1142</v>
      </c>
      <c r="OB880" s="16" t="s">
        <v>831</v>
      </c>
      <c r="OC880" s="16" t="s">
        <v>445</v>
      </c>
    </row>
    <row r="881" spans="1:394" x14ac:dyDescent="0.25">
      <c r="A881" s="16" t="s">
        <v>12646</v>
      </c>
      <c r="B881" s="16" t="s">
        <v>844</v>
      </c>
      <c r="C881" s="16" t="s">
        <v>972</v>
      </c>
      <c r="D881" s="16" t="s">
        <v>844</v>
      </c>
      <c r="E881" s="16" t="s">
        <v>843</v>
      </c>
      <c r="F881" s="16" t="s">
        <v>843</v>
      </c>
      <c r="G881" s="16" t="s">
        <v>843</v>
      </c>
      <c r="H881" s="16" t="s">
        <v>843</v>
      </c>
      <c r="I881" s="16" t="s">
        <v>843</v>
      </c>
      <c r="J881" s="16" t="s">
        <v>843</v>
      </c>
      <c r="K881" s="16" t="s">
        <v>843</v>
      </c>
      <c r="L881" s="16" t="s">
        <v>843</v>
      </c>
      <c r="M881" s="16" t="s">
        <v>843</v>
      </c>
      <c r="N881" s="16" t="s">
        <v>843</v>
      </c>
      <c r="O881" s="16" t="s">
        <v>843</v>
      </c>
      <c r="Q881" s="16" t="s">
        <v>844</v>
      </c>
      <c r="R881" s="16">
        <v>71</v>
      </c>
      <c r="T881" s="16" t="s">
        <v>470</v>
      </c>
      <c r="U881" s="16" t="s">
        <v>844</v>
      </c>
      <c r="V881" s="16" t="s">
        <v>843</v>
      </c>
      <c r="W881" s="16" t="s">
        <v>844</v>
      </c>
      <c r="X881" s="16" t="s">
        <v>843</v>
      </c>
      <c r="Y881" s="16" t="s">
        <v>843</v>
      </c>
      <c r="Z881" s="16" t="s">
        <v>843</v>
      </c>
      <c r="AA881" s="16" t="s">
        <v>843</v>
      </c>
      <c r="AB881" s="16" t="s">
        <v>843</v>
      </c>
      <c r="AC881" s="16" t="s">
        <v>843</v>
      </c>
      <c r="AD881" s="16" t="s">
        <v>867</v>
      </c>
      <c r="AF881" s="16" t="s">
        <v>11687</v>
      </c>
      <c r="AG881" s="16" t="s">
        <v>11703</v>
      </c>
      <c r="AH881" s="16" t="s">
        <v>844</v>
      </c>
      <c r="AI881" s="16" t="s">
        <v>843</v>
      </c>
      <c r="AJ881" s="16" t="s">
        <v>844</v>
      </c>
      <c r="AK881" s="16" t="s">
        <v>843</v>
      </c>
      <c r="AL881" s="16" t="s">
        <v>844</v>
      </c>
      <c r="AM881" s="16" t="s">
        <v>843</v>
      </c>
      <c r="AN881" s="16" t="s">
        <v>843</v>
      </c>
      <c r="AO881" s="16" t="s">
        <v>843</v>
      </c>
      <c r="AP881" s="16" t="s">
        <v>843</v>
      </c>
      <c r="AQ881" s="16" t="s">
        <v>843</v>
      </c>
      <c r="AR881" s="16" t="s">
        <v>11880</v>
      </c>
      <c r="AS881" s="16" t="s">
        <v>844</v>
      </c>
      <c r="AT881" s="16" t="s">
        <v>844</v>
      </c>
      <c r="AU881" s="16" t="s">
        <v>844</v>
      </c>
      <c r="AV881" s="16" t="s">
        <v>843</v>
      </c>
      <c r="AW881" s="16" t="s">
        <v>843</v>
      </c>
      <c r="AX881" s="16" t="s">
        <v>843</v>
      </c>
      <c r="AY881" s="16" t="s">
        <v>843</v>
      </c>
      <c r="AZ881" s="16" t="s">
        <v>4440</v>
      </c>
      <c r="BA881" s="16" t="s">
        <v>4437</v>
      </c>
      <c r="BB881" s="16" t="s">
        <v>4440</v>
      </c>
      <c r="BF881" s="16" t="s">
        <v>843</v>
      </c>
      <c r="BI881" s="16" t="s">
        <v>7785</v>
      </c>
      <c r="BJ881" s="16" t="s">
        <v>843</v>
      </c>
      <c r="BK881" s="16" t="s">
        <v>843</v>
      </c>
      <c r="BL881" s="16" t="s">
        <v>843</v>
      </c>
      <c r="BM881" s="16" t="s">
        <v>843</v>
      </c>
      <c r="BN881" s="16" t="s">
        <v>843</v>
      </c>
      <c r="BO881" s="16" t="s">
        <v>844</v>
      </c>
      <c r="BP881" s="16" t="s">
        <v>843</v>
      </c>
      <c r="BQ881" s="16" t="s">
        <v>843</v>
      </c>
      <c r="DX881" s="16" t="s">
        <v>867</v>
      </c>
      <c r="DY881" s="16" t="s">
        <v>867</v>
      </c>
      <c r="ES881" s="16" t="s">
        <v>867</v>
      </c>
      <c r="EU881" s="16" t="s">
        <v>7813</v>
      </c>
      <c r="EV881" s="16" t="s">
        <v>867</v>
      </c>
      <c r="EW881" s="16" t="s">
        <v>7826</v>
      </c>
      <c r="EX881" s="16" t="s">
        <v>843</v>
      </c>
      <c r="EY881" s="16" t="s">
        <v>844</v>
      </c>
      <c r="EZ881" s="16" t="s">
        <v>843</v>
      </c>
      <c r="FA881" s="16" t="s">
        <v>843</v>
      </c>
      <c r="FB881" s="16" t="s">
        <v>843</v>
      </c>
      <c r="FC881" s="16" t="s">
        <v>843</v>
      </c>
      <c r="FD881" s="16" t="s">
        <v>843</v>
      </c>
      <c r="FF881" s="16" t="s">
        <v>7839</v>
      </c>
      <c r="HC881" s="16" t="s">
        <v>865</v>
      </c>
      <c r="JA881" s="16" t="s">
        <v>4813</v>
      </c>
      <c r="JB881" s="16" t="s">
        <v>865</v>
      </c>
      <c r="JC881" s="16" t="s">
        <v>865</v>
      </c>
      <c r="JD881" s="16" t="s">
        <v>865</v>
      </c>
      <c r="JE881" s="16" t="s">
        <v>865</v>
      </c>
      <c r="JF881" s="16" t="s">
        <v>865</v>
      </c>
      <c r="JG881" s="16" t="s">
        <v>843</v>
      </c>
      <c r="JH881" s="16" t="s">
        <v>4846</v>
      </c>
      <c r="KF881" s="16" t="s">
        <v>4926</v>
      </c>
      <c r="KI881" s="16" t="s">
        <v>4846</v>
      </c>
      <c r="KO881" s="16" t="s">
        <v>10847</v>
      </c>
      <c r="KP881" s="16" t="s">
        <v>10846</v>
      </c>
      <c r="KQ881" s="16" t="s">
        <v>8694</v>
      </c>
      <c r="KR881" s="16" t="s">
        <v>12647</v>
      </c>
      <c r="KS881" s="16" t="s">
        <v>10848</v>
      </c>
      <c r="KT881" s="16" t="s">
        <v>9148</v>
      </c>
      <c r="KU881" s="16" t="s">
        <v>844</v>
      </c>
      <c r="KV881" s="16" t="s">
        <v>9148</v>
      </c>
      <c r="KW881" s="16" t="s">
        <v>850</v>
      </c>
      <c r="KX881" s="16" t="s">
        <v>487</v>
      </c>
      <c r="KY881" s="16" t="s">
        <v>487</v>
      </c>
      <c r="KZ881" s="16" t="s">
        <v>487</v>
      </c>
      <c r="LC881" s="16" t="s">
        <v>10879</v>
      </c>
      <c r="LF881" s="16" t="s">
        <v>11654</v>
      </c>
      <c r="LI881" s="16" t="s">
        <v>11655</v>
      </c>
      <c r="LJ881" s="16" t="s">
        <v>843</v>
      </c>
      <c r="LL881" s="16" t="s">
        <v>8711</v>
      </c>
      <c r="LM881" s="16" t="s">
        <v>8741</v>
      </c>
      <c r="LO881" s="16" t="s">
        <v>843</v>
      </c>
      <c r="LP881" s="16" t="s">
        <v>843</v>
      </c>
      <c r="LQ881" s="16" t="s">
        <v>1056</v>
      </c>
      <c r="LR881" s="16" t="s">
        <v>843</v>
      </c>
      <c r="LS881" s="16" t="s">
        <v>1056</v>
      </c>
      <c r="LT881" s="16" t="s">
        <v>843</v>
      </c>
      <c r="LU881" s="16" t="s">
        <v>1056</v>
      </c>
      <c r="LV881" s="16" t="s">
        <v>844</v>
      </c>
      <c r="LW881" s="16" t="s">
        <v>844</v>
      </c>
      <c r="LX881" s="16" t="s">
        <v>844</v>
      </c>
      <c r="LY881" s="16" t="s">
        <v>843</v>
      </c>
      <c r="LZ881" s="16" t="s">
        <v>843</v>
      </c>
      <c r="MA881" s="16" t="s">
        <v>843</v>
      </c>
      <c r="MB881" s="16" t="s">
        <v>843</v>
      </c>
      <c r="MC881" s="16" t="s">
        <v>843</v>
      </c>
      <c r="ME881" s="16" t="s">
        <v>11656</v>
      </c>
      <c r="MF881" s="16" t="s">
        <v>8847</v>
      </c>
      <c r="MO881" s="16" t="s">
        <v>1817</v>
      </c>
      <c r="MP881" s="16" t="s">
        <v>1824</v>
      </c>
      <c r="MR881" s="16" t="s">
        <v>470</v>
      </c>
      <c r="MS881" s="16" t="s">
        <v>12584</v>
      </c>
      <c r="MT881" s="16" t="s">
        <v>9023</v>
      </c>
      <c r="NC881" s="16" t="s">
        <v>487</v>
      </c>
      <c r="NE881" s="16" t="s">
        <v>486</v>
      </c>
      <c r="NG881" s="16" t="s">
        <v>1376</v>
      </c>
      <c r="NI881" s="16" t="s">
        <v>11658</v>
      </c>
      <c r="NR881" s="16" t="s">
        <v>878</v>
      </c>
      <c r="NS881" s="16" t="s">
        <v>462</v>
      </c>
      <c r="NT881" s="16" t="s">
        <v>482</v>
      </c>
      <c r="NU881" s="16">
        <v>0.79400000000000004</v>
      </c>
      <c r="NV881" s="16" t="s">
        <v>457</v>
      </c>
      <c r="NW881" s="16" t="s">
        <v>1177</v>
      </c>
      <c r="NX881" s="16" t="s">
        <v>1142</v>
      </c>
      <c r="OB881" s="16" t="s">
        <v>833</v>
      </c>
      <c r="OC881" s="16" t="s">
        <v>878</v>
      </c>
    </row>
    <row r="882" spans="1:394" x14ac:dyDescent="0.25">
      <c r="A882" s="16" t="s">
        <v>12648</v>
      </c>
      <c r="B882" s="16" t="s">
        <v>1056</v>
      </c>
      <c r="C882" s="16" t="s">
        <v>4199</v>
      </c>
      <c r="D882" s="16" t="s">
        <v>843</v>
      </c>
      <c r="E882" s="16" t="s">
        <v>843</v>
      </c>
      <c r="F882" s="16" t="s">
        <v>843</v>
      </c>
      <c r="G882" s="16" t="s">
        <v>843</v>
      </c>
      <c r="H882" s="16" t="s">
        <v>843</v>
      </c>
      <c r="I882" s="16" t="s">
        <v>844</v>
      </c>
      <c r="J882" s="16" t="s">
        <v>843</v>
      </c>
      <c r="K882" s="16" t="s">
        <v>843</v>
      </c>
      <c r="L882" s="16" t="s">
        <v>843</v>
      </c>
      <c r="M882" s="16" t="s">
        <v>843</v>
      </c>
      <c r="N882" s="16" t="s">
        <v>843</v>
      </c>
      <c r="O882" s="16" t="s">
        <v>843</v>
      </c>
      <c r="Q882" s="16" t="s">
        <v>843</v>
      </c>
      <c r="R882" s="16">
        <v>60</v>
      </c>
      <c r="T882" s="16" t="s">
        <v>470</v>
      </c>
      <c r="U882" s="16" t="s">
        <v>844</v>
      </c>
      <c r="V882" s="16" t="s">
        <v>843</v>
      </c>
      <c r="W882" s="16" t="s">
        <v>844</v>
      </c>
      <c r="X882" s="16" t="s">
        <v>843</v>
      </c>
      <c r="Y882" s="16" t="s">
        <v>843</v>
      </c>
      <c r="Z882" s="16" t="s">
        <v>843</v>
      </c>
      <c r="AA882" s="16" t="s">
        <v>843</v>
      </c>
      <c r="AB882" s="16" t="s">
        <v>843</v>
      </c>
      <c r="AC882" s="16" t="s">
        <v>843</v>
      </c>
      <c r="AD882" s="16" t="s">
        <v>867</v>
      </c>
      <c r="BF882" s="16" t="s">
        <v>843</v>
      </c>
      <c r="JB882" s="16" t="s">
        <v>867</v>
      </c>
      <c r="JC882" s="16" t="s">
        <v>865</v>
      </c>
      <c r="JG882" s="16" t="s">
        <v>843</v>
      </c>
      <c r="KO882" s="16" t="s">
        <v>10847</v>
      </c>
      <c r="KP882" s="16" t="s">
        <v>10846</v>
      </c>
      <c r="KQ882" s="16" t="s">
        <v>8694</v>
      </c>
      <c r="KR882" s="16" t="s">
        <v>12649</v>
      </c>
      <c r="KS882" s="16" t="s">
        <v>10848</v>
      </c>
      <c r="KT882" s="16" t="s">
        <v>9148</v>
      </c>
      <c r="KU882" s="16" t="s">
        <v>844</v>
      </c>
      <c r="KV882" s="16" t="s">
        <v>9148</v>
      </c>
      <c r="LC882" s="16" t="s">
        <v>10879</v>
      </c>
      <c r="LF882" s="16" t="s">
        <v>11654</v>
      </c>
      <c r="LJ882" s="16" t="s">
        <v>831</v>
      </c>
      <c r="LK882" s="16" t="s">
        <v>831</v>
      </c>
      <c r="LL882" s="16" t="s">
        <v>8756</v>
      </c>
      <c r="LM882" s="16" t="s">
        <v>8741</v>
      </c>
      <c r="LO882" s="16" t="s">
        <v>843</v>
      </c>
      <c r="LP882" s="16" t="s">
        <v>843</v>
      </c>
      <c r="LQ882" s="16" t="s">
        <v>1056</v>
      </c>
      <c r="LR882" s="16" t="s">
        <v>843</v>
      </c>
      <c r="LS882" s="16" t="s">
        <v>1056</v>
      </c>
      <c r="LT882" s="16" t="s">
        <v>843</v>
      </c>
      <c r="LU882" s="16" t="s">
        <v>1056</v>
      </c>
      <c r="LV882" s="16" t="s">
        <v>844</v>
      </c>
      <c r="LW882" s="16" t="s">
        <v>844</v>
      </c>
      <c r="LX882" s="16" t="s">
        <v>844</v>
      </c>
      <c r="LY882" s="16" t="s">
        <v>843</v>
      </c>
      <c r="LZ882" s="16" t="s">
        <v>843</v>
      </c>
      <c r="MA882" s="16" t="s">
        <v>843</v>
      </c>
      <c r="MB882" s="16" t="s">
        <v>843</v>
      </c>
      <c r="MC882" s="16" t="s">
        <v>843</v>
      </c>
      <c r="ME882" s="16" t="s">
        <v>11656</v>
      </c>
      <c r="MF882" s="16" t="s">
        <v>8847</v>
      </c>
      <c r="MR882" s="16" t="s">
        <v>470</v>
      </c>
      <c r="MS882" s="16" t="s">
        <v>12584</v>
      </c>
      <c r="NI882" s="16" t="s">
        <v>11658</v>
      </c>
      <c r="NR882" s="16" t="s">
        <v>877</v>
      </c>
      <c r="NS882" s="16" t="s">
        <v>462</v>
      </c>
      <c r="NT882" s="16" t="s">
        <v>482</v>
      </c>
      <c r="NU882" s="16">
        <v>0.79400000000000004</v>
      </c>
      <c r="NV882" s="16" t="s">
        <v>457</v>
      </c>
      <c r="NW882" s="16" t="s">
        <v>1177</v>
      </c>
      <c r="NX882" s="16" t="s">
        <v>1142</v>
      </c>
      <c r="OB882" s="16" t="s">
        <v>831</v>
      </c>
      <c r="OC882" s="16" t="s">
        <v>877</v>
      </c>
    </row>
    <row r="883" spans="1:394" x14ac:dyDescent="0.25">
      <c r="A883" s="16" t="s">
        <v>12650</v>
      </c>
      <c r="B883" s="16" t="s">
        <v>844</v>
      </c>
      <c r="C883" s="16" t="s">
        <v>972</v>
      </c>
      <c r="D883" s="16" t="s">
        <v>844</v>
      </c>
      <c r="E883" s="16" t="s">
        <v>843</v>
      </c>
      <c r="F883" s="16" t="s">
        <v>843</v>
      </c>
      <c r="G883" s="16" t="s">
        <v>843</v>
      </c>
      <c r="H883" s="16" t="s">
        <v>843</v>
      </c>
      <c r="I883" s="16" t="s">
        <v>843</v>
      </c>
      <c r="J883" s="16" t="s">
        <v>843</v>
      </c>
      <c r="K883" s="16" t="s">
        <v>843</v>
      </c>
      <c r="L883" s="16" t="s">
        <v>843</v>
      </c>
      <c r="M883" s="16" t="s">
        <v>843</v>
      </c>
      <c r="N883" s="16" t="s">
        <v>843</v>
      </c>
      <c r="O883" s="16" t="s">
        <v>843</v>
      </c>
      <c r="Q883" s="16" t="s">
        <v>844</v>
      </c>
      <c r="R883" s="16">
        <v>43</v>
      </c>
      <c r="T883" s="16" t="s">
        <v>470</v>
      </c>
      <c r="U883" s="16" t="s">
        <v>844</v>
      </c>
      <c r="V883" s="16" t="s">
        <v>843</v>
      </c>
      <c r="W883" s="16" t="s">
        <v>844</v>
      </c>
      <c r="X883" s="16" t="s">
        <v>843</v>
      </c>
      <c r="Y883" s="16" t="s">
        <v>843</v>
      </c>
      <c r="Z883" s="16" t="s">
        <v>843</v>
      </c>
      <c r="AA883" s="16" t="s">
        <v>843</v>
      </c>
      <c r="AB883" s="16" t="s">
        <v>844</v>
      </c>
      <c r="AC883" s="16" t="s">
        <v>843</v>
      </c>
      <c r="AD883" s="16" t="s">
        <v>867</v>
      </c>
      <c r="AF883" s="16" t="s">
        <v>11796</v>
      </c>
      <c r="AG883" s="16" t="s">
        <v>11696</v>
      </c>
      <c r="AH883" s="16" t="s">
        <v>844</v>
      </c>
      <c r="AI883" s="16" t="s">
        <v>844</v>
      </c>
      <c r="AJ883" s="16" t="s">
        <v>844</v>
      </c>
      <c r="AK883" s="16" t="s">
        <v>843</v>
      </c>
      <c r="AL883" s="16" t="s">
        <v>843</v>
      </c>
      <c r="AM883" s="16" t="s">
        <v>844</v>
      </c>
      <c r="AN883" s="16" t="s">
        <v>843</v>
      </c>
      <c r="AO883" s="16" t="s">
        <v>843</v>
      </c>
      <c r="AP883" s="16" t="s">
        <v>843</v>
      </c>
      <c r="AQ883" s="16" t="s">
        <v>844</v>
      </c>
      <c r="AR883" s="16" t="s">
        <v>4415</v>
      </c>
      <c r="AS883" s="16" t="s">
        <v>844</v>
      </c>
      <c r="AT883" s="16" t="s">
        <v>843</v>
      </c>
      <c r="AU883" s="16" t="s">
        <v>843</v>
      </c>
      <c r="AV883" s="16" t="s">
        <v>843</v>
      </c>
      <c r="AW883" s="16" t="s">
        <v>843</v>
      </c>
      <c r="AX883" s="16" t="s">
        <v>843</v>
      </c>
      <c r="AY883" s="16" t="s">
        <v>843</v>
      </c>
      <c r="AZ883" s="16" t="s">
        <v>4437</v>
      </c>
      <c r="BF883" s="16" t="s">
        <v>844</v>
      </c>
      <c r="BH883" s="16" t="s">
        <v>7380</v>
      </c>
      <c r="BI883" s="16" t="s">
        <v>7770</v>
      </c>
      <c r="BJ883" s="16" t="s">
        <v>844</v>
      </c>
      <c r="BK883" s="16" t="s">
        <v>843</v>
      </c>
      <c r="BL883" s="16" t="s">
        <v>843</v>
      </c>
      <c r="BM883" s="16" t="s">
        <v>843</v>
      </c>
      <c r="BN883" s="16" t="s">
        <v>843</v>
      </c>
      <c r="BO883" s="16" t="s">
        <v>843</v>
      </c>
      <c r="BP883" s="16" t="s">
        <v>843</v>
      </c>
      <c r="BQ883" s="16" t="s">
        <v>843</v>
      </c>
      <c r="BR883" s="16" t="s">
        <v>7804</v>
      </c>
      <c r="BS883" s="16" t="s">
        <v>843</v>
      </c>
      <c r="BT883" s="16" t="s">
        <v>843</v>
      </c>
      <c r="BU883" s="16" t="s">
        <v>843</v>
      </c>
      <c r="BV883" s="16" t="s">
        <v>843</v>
      </c>
      <c r="BW883" s="16" t="s">
        <v>843</v>
      </c>
      <c r="BX883" s="16" t="s">
        <v>844</v>
      </c>
      <c r="BY883" s="16" t="s">
        <v>843</v>
      </c>
      <c r="BZ883" s="16" t="s">
        <v>843</v>
      </c>
      <c r="CA883" s="16" t="s">
        <v>843</v>
      </c>
      <c r="DX883" s="16" t="s">
        <v>865</v>
      </c>
      <c r="ES883" s="16" t="s">
        <v>865</v>
      </c>
      <c r="EU883" s="16" t="s">
        <v>7810</v>
      </c>
      <c r="EV883" s="16" t="s">
        <v>865</v>
      </c>
      <c r="FT883" s="16" t="s">
        <v>865</v>
      </c>
      <c r="HC883" s="16" t="s">
        <v>865</v>
      </c>
      <c r="JA883" s="16" t="s">
        <v>4813</v>
      </c>
      <c r="JB883" s="16" t="s">
        <v>867</v>
      </c>
      <c r="JC883" s="16" t="s">
        <v>865</v>
      </c>
      <c r="JG883" s="16" t="s">
        <v>843</v>
      </c>
      <c r="JV883" s="16">
        <v>35</v>
      </c>
      <c r="JW883" s="16" t="s">
        <v>7603</v>
      </c>
      <c r="JY883" s="16">
        <v>10000</v>
      </c>
      <c r="JZ883" s="16" t="s">
        <v>4910</v>
      </c>
      <c r="KB883" s="16" t="s">
        <v>7616</v>
      </c>
      <c r="KD883" s="16" t="s">
        <v>4917</v>
      </c>
      <c r="KE883" s="16" t="s">
        <v>7277</v>
      </c>
      <c r="KF883" s="16" t="s">
        <v>4411</v>
      </c>
      <c r="KH883" s="16" t="s">
        <v>7642</v>
      </c>
      <c r="KI883" s="16" t="s">
        <v>4982</v>
      </c>
      <c r="KK883" s="16" t="s">
        <v>4886</v>
      </c>
      <c r="KM883" s="16" t="s">
        <v>7628</v>
      </c>
      <c r="KO883" s="16" t="s">
        <v>10851</v>
      </c>
      <c r="KP883" s="16" t="s">
        <v>10850</v>
      </c>
      <c r="KQ883" s="16" t="s">
        <v>8694</v>
      </c>
      <c r="KR883" s="16" t="s">
        <v>12651</v>
      </c>
      <c r="KS883" s="16" t="s">
        <v>10852</v>
      </c>
      <c r="KT883" s="16" t="s">
        <v>8696</v>
      </c>
      <c r="KU883" s="16" t="s">
        <v>844</v>
      </c>
      <c r="KV883" s="16" t="s">
        <v>8696</v>
      </c>
      <c r="KW883" s="16" t="s">
        <v>851</v>
      </c>
      <c r="KY883" s="16" t="s">
        <v>486</v>
      </c>
      <c r="LC883" s="16" t="s">
        <v>10879</v>
      </c>
      <c r="LF883" s="16" t="s">
        <v>11654</v>
      </c>
      <c r="LI883" s="16" t="s">
        <v>11655</v>
      </c>
      <c r="LJ883" s="16" t="s">
        <v>831</v>
      </c>
      <c r="LK883" s="16" t="s">
        <v>831</v>
      </c>
      <c r="LL883" s="16" t="s">
        <v>8756</v>
      </c>
      <c r="LM883" s="16" t="s">
        <v>8741</v>
      </c>
      <c r="LO883" s="16" t="s">
        <v>843</v>
      </c>
      <c r="LP883" s="16" t="s">
        <v>844</v>
      </c>
      <c r="LQ883" s="16" t="s">
        <v>844</v>
      </c>
      <c r="LR883" s="16" t="s">
        <v>843</v>
      </c>
      <c r="LS883" s="16" t="s">
        <v>844</v>
      </c>
      <c r="LT883" s="16" t="s">
        <v>843</v>
      </c>
      <c r="LU883" s="16" t="s">
        <v>843</v>
      </c>
      <c r="LV883" s="16" t="s">
        <v>843</v>
      </c>
      <c r="LW883" s="16" t="s">
        <v>843</v>
      </c>
      <c r="LX883" s="16" t="s">
        <v>844</v>
      </c>
      <c r="LY883" s="16" t="s">
        <v>843</v>
      </c>
      <c r="LZ883" s="16" t="s">
        <v>843</v>
      </c>
      <c r="MA883" s="16" t="s">
        <v>843</v>
      </c>
      <c r="MB883" s="16" t="s">
        <v>843</v>
      </c>
      <c r="MC883" s="16" t="s">
        <v>843</v>
      </c>
      <c r="ME883" s="16" t="s">
        <v>11656</v>
      </c>
      <c r="MF883" s="16" t="s">
        <v>8847</v>
      </c>
      <c r="MG883" s="16" t="s">
        <v>1840</v>
      </c>
      <c r="MH883" s="16" t="s">
        <v>11667</v>
      </c>
      <c r="MI883" s="16" t="s">
        <v>11733</v>
      </c>
      <c r="MJ883" s="16" t="s">
        <v>1834</v>
      </c>
      <c r="MK883" s="16" t="s">
        <v>8982</v>
      </c>
      <c r="ML883" s="16" t="s">
        <v>1787</v>
      </c>
      <c r="MM883" s="16" t="s">
        <v>487</v>
      </c>
      <c r="MN883" s="16" t="s">
        <v>1798</v>
      </c>
      <c r="MP883" s="16" t="s">
        <v>1829</v>
      </c>
      <c r="MQ883" s="16" t="s">
        <v>1791</v>
      </c>
      <c r="MR883" s="16" t="s">
        <v>470</v>
      </c>
      <c r="MS883" s="16" t="s">
        <v>12584</v>
      </c>
      <c r="MT883" s="16" t="s">
        <v>8987</v>
      </c>
      <c r="MU883" s="16" t="s">
        <v>817</v>
      </c>
      <c r="NC883" s="16" t="s">
        <v>486</v>
      </c>
      <c r="ND883" s="16" t="s">
        <v>486</v>
      </c>
      <c r="NE883" s="16" t="s">
        <v>486</v>
      </c>
      <c r="NG883" s="16" t="s">
        <v>1376</v>
      </c>
      <c r="NH883" s="16" t="s">
        <v>1913</v>
      </c>
      <c r="NI883" s="16" t="s">
        <v>11658</v>
      </c>
      <c r="NJ883" s="16" t="s">
        <v>9102</v>
      </c>
      <c r="NK883" s="16" t="s">
        <v>11753</v>
      </c>
      <c r="NR883" s="16" t="s">
        <v>451</v>
      </c>
      <c r="NS883" s="16" t="s">
        <v>462</v>
      </c>
      <c r="NT883" s="16" t="s">
        <v>478</v>
      </c>
      <c r="NU883" s="16">
        <v>1.1910000000000001</v>
      </c>
      <c r="NV883" s="16" t="s">
        <v>451</v>
      </c>
      <c r="NW883" s="16" t="s">
        <v>1175</v>
      </c>
      <c r="NX883" s="16" t="s">
        <v>1142</v>
      </c>
      <c r="OB883" s="16" t="s">
        <v>831</v>
      </c>
      <c r="OC883" s="16" t="s">
        <v>451</v>
      </c>
    </row>
    <row r="884" spans="1:394" x14ac:dyDescent="0.25">
      <c r="A884" s="16" t="s">
        <v>12652</v>
      </c>
      <c r="B884" s="16" t="s">
        <v>844</v>
      </c>
      <c r="C884" s="16" t="s">
        <v>972</v>
      </c>
      <c r="D884" s="16" t="s">
        <v>844</v>
      </c>
      <c r="E884" s="16" t="s">
        <v>843</v>
      </c>
      <c r="F884" s="16" t="s">
        <v>843</v>
      </c>
      <c r="G884" s="16" t="s">
        <v>843</v>
      </c>
      <c r="H884" s="16" t="s">
        <v>843</v>
      </c>
      <c r="I884" s="16" t="s">
        <v>843</v>
      </c>
      <c r="J884" s="16" t="s">
        <v>843</v>
      </c>
      <c r="K884" s="16" t="s">
        <v>843</v>
      </c>
      <c r="L884" s="16" t="s">
        <v>843</v>
      </c>
      <c r="M884" s="16" t="s">
        <v>843</v>
      </c>
      <c r="N884" s="16" t="s">
        <v>843</v>
      </c>
      <c r="O884" s="16" t="s">
        <v>843</v>
      </c>
      <c r="Q884" s="16" t="s">
        <v>844</v>
      </c>
      <c r="R884" s="16">
        <v>38</v>
      </c>
      <c r="T884" s="16" t="s">
        <v>470</v>
      </c>
      <c r="U884" s="16" t="s">
        <v>844</v>
      </c>
      <c r="V884" s="16" t="s">
        <v>843</v>
      </c>
      <c r="W884" s="16" t="s">
        <v>844</v>
      </c>
      <c r="X884" s="16" t="s">
        <v>843</v>
      </c>
      <c r="Y884" s="16" t="s">
        <v>843</v>
      </c>
      <c r="Z884" s="16" t="s">
        <v>843</v>
      </c>
      <c r="AA884" s="16" t="s">
        <v>843</v>
      </c>
      <c r="AB884" s="16" t="s">
        <v>844</v>
      </c>
      <c r="AC884" s="16" t="s">
        <v>843</v>
      </c>
      <c r="AD884" s="16" t="s">
        <v>867</v>
      </c>
      <c r="AF884" s="16" t="s">
        <v>11673</v>
      </c>
      <c r="AG884" s="16" t="s">
        <v>11725</v>
      </c>
      <c r="AH884" s="16" t="s">
        <v>844</v>
      </c>
      <c r="AI884" s="16" t="s">
        <v>844</v>
      </c>
      <c r="AJ884" s="16" t="s">
        <v>843</v>
      </c>
      <c r="AK884" s="16" t="s">
        <v>843</v>
      </c>
      <c r="AL884" s="16" t="s">
        <v>844</v>
      </c>
      <c r="AM884" s="16" t="s">
        <v>844</v>
      </c>
      <c r="AN884" s="16" t="s">
        <v>843</v>
      </c>
      <c r="AO884" s="16" t="s">
        <v>843</v>
      </c>
      <c r="AP884" s="16" t="s">
        <v>843</v>
      </c>
      <c r="AQ884" s="16" t="s">
        <v>844</v>
      </c>
      <c r="AR884" s="16" t="s">
        <v>4433</v>
      </c>
      <c r="AS884" s="16" t="s">
        <v>843</v>
      </c>
      <c r="AT884" s="16" t="s">
        <v>843</v>
      </c>
      <c r="AU884" s="16" t="s">
        <v>843</v>
      </c>
      <c r="AV884" s="16" t="s">
        <v>843</v>
      </c>
      <c r="AW884" s="16" t="s">
        <v>843</v>
      </c>
      <c r="AX884" s="16" t="s">
        <v>843</v>
      </c>
      <c r="AY884" s="16" t="s">
        <v>844</v>
      </c>
      <c r="BF884" s="16" t="s">
        <v>844</v>
      </c>
      <c r="BH884" s="16" t="s">
        <v>7383</v>
      </c>
      <c r="BI884" s="16" t="s">
        <v>7773</v>
      </c>
      <c r="BJ884" s="16" t="s">
        <v>843</v>
      </c>
      <c r="BK884" s="16" t="s">
        <v>844</v>
      </c>
      <c r="BL884" s="16" t="s">
        <v>843</v>
      </c>
      <c r="BM884" s="16" t="s">
        <v>843</v>
      </c>
      <c r="BN884" s="16" t="s">
        <v>843</v>
      </c>
      <c r="BO884" s="16" t="s">
        <v>843</v>
      </c>
      <c r="BP884" s="16" t="s">
        <v>843</v>
      </c>
      <c r="BQ884" s="16" t="s">
        <v>843</v>
      </c>
      <c r="BR884" s="16" t="s">
        <v>7799</v>
      </c>
      <c r="BS884" s="16" t="s">
        <v>843</v>
      </c>
      <c r="BT884" s="16" t="s">
        <v>843</v>
      </c>
      <c r="BU884" s="16" t="s">
        <v>843</v>
      </c>
      <c r="BV884" s="16" t="s">
        <v>844</v>
      </c>
      <c r="BW884" s="16" t="s">
        <v>843</v>
      </c>
      <c r="BX884" s="16" t="s">
        <v>843</v>
      </c>
      <c r="BY884" s="16" t="s">
        <v>843</v>
      </c>
      <c r="BZ884" s="16" t="s">
        <v>843</v>
      </c>
      <c r="CA884" s="16" t="s">
        <v>843</v>
      </c>
      <c r="DX884" s="16" t="s">
        <v>865</v>
      </c>
      <c r="ES884" s="16" t="s">
        <v>867</v>
      </c>
      <c r="EU884" s="16" t="s">
        <v>7813</v>
      </c>
      <c r="EV884" s="16" t="s">
        <v>865</v>
      </c>
      <c r="FT884" s="16" t="s">
        <v>865</v>
      </c>
      <c r="HC884" s="16" t="s">
        <v>865</v>
      </c>
      <c r="JA884" s="16" t="s">
        <v>4825</v>
      </c>
      <c r="JB884" s="16" t="s">
        <v>865</v>
      </c>
      <c r="JC884" s="16" t="s">
        <v>865</v>
      </c>
      <c r="JD884" s="16" t="s">
        <v>865</v>
      </c>
      <c r="JE884" s="16" t="s">
        <v>865</v>
      </c>
      <c r="JF884" s="16" t="s">
        <v>865</v>
      </c>
      <c r="JG884" s="16" t="s">
        <v>1056</v>
      </c>
      <c r="JH884" s="16" t="s">
        <v>7574</v>
      </c>
      <c r="JJ884" s="16" t="s">
        <v>867</v>
      </c>
      <c r="KF884" s="16" t="s">
        <v>4945</v>
      </c>
      <c r="KI884" s="16" t="s">
        <v>4982</v>
      </c>
      <c r="KK884" s="16" t="s">
        <v>4898</v>
      </c>
      <c r="KM884" s="16" t="s">
        <v>7610</v>
      </c>
      <c r="KO884" s="16" t="s">
        <v>10856</v>
      </c>
      <c r="KP884" s="16" t="s">
        <v>10855</v>
      </c>
      <c r="KQ884" s="16" t="s">
        <v>8694</v>
      </c>
      <c r="KR884" s="16" t="s">
        <v>12653</v>
      </c>
      <c r="KS884" s="16" t="s">
        <v>10857</v>
      </c>
      <c r="KT884" s="16" t="s">
        <v>9148</v>
      </c>
      <c r="KU884" s="16" t="s">
        <v>844</v>
      </c>
      <c r="KV884" s="16" t="s">
        <v>9148</v>
      </c>
      <c r="KW884" s="16" t="s">
        <v>851</v>
      </c>
      <c r="KY884" s="16" t="s">
        <v>486</v>
      </c>
      <c r="LC884" s="16" t="s">
        <v>10879</v>
      </c>
      <c r="LF884" s="16" t="s">
        <v>11654</v>
      </c>
      <c r="LI884" s="16" t="s">
        <v>11655</v>
      </c>
      <c r="LJ884" s="16" t="s">
        <v>843</v>
      </c>
      <c r="LK884" s="16" t="s">
        <v>836</v>
      </c>
      <c r="LL884" s="16" t="s">
        <v>8756</v>
      </c>
      <c r="LM884" s="16" t="s">
        <v>8741</v>
      </c>
      <c r="LO884" s="16" t="s">
        <v>844</v>
      </c>
      <c r="LP884" s="16" t="s">
        <v>844</v>
      </c>
      <c r="LQ884" s="16" t="s">
        <v>1056</v>
      </c>
      <c r="LR884" s="16" t="s">
        <v>1056</v>
      </c>
      <c r="LS884" s="16" t="s">
        <v>1056</v>
      </c>
      <c r="LT884" s="16" t="s">
        <v>844</v>
      </c>
      <c r="LU884" s="16" t="s">
        <v>1056</v>
      </c>
      <c r="LV884" s="16" t="s">
        <v>843</v>
      </c>
      <c r="LW884" s="16" t="s">
        <v>8732</v>
      </c>
      <c r="LX884" s="16" t="s">
        <v>844</v>
      </c>
      <c r="LY884" s="16" t="s">
        <v>843</v>
      </c>
      <c r="LZ884" s="16" t="s">
        <v>843</v>
      </c>
      <c r="MA884" s="16" t="s">
        <v>843</v>
      </c>
      <c r="MB884" s="16" t="s">
        <v>843</v>
      </c>
      <c r="MC884" s="16" t="s">
        <v>844</v>
      </c>
      <c r="ME884" s="16" t="s">
        <v>11656</v>
      </c>
      <c r="MF884" s="16" t="s">
        <v>8847</v>
      </c>
      <c r="MJ884" s="16" t="s">
        <v>1839</v>
      </c>
      <c r="MO884" s="16" t="s">
        <v>1807</v>
      </c>
      <c r="MP884" s="16" t="s">
        <v>1829</v>
      </c>
      <c r="MQ884" s="16" t="s">
        <v>1832</v>
      </c>
      <c r="MR884" s="16" t="s">
        <v>470</v>
      </c>
      <c r="MS884" s="16" t="s">
        <v>12584</v>
      </c>
      <c r="MT884" s="16" t="s">
        <v>9015</v>
      </c>
      <c r="MU884" s="16" t="s">
        <v>817</v>
      </c>
      <c r="NC884" s="16" t="s">
        <v>487</v>
      </c>
      <c r="ND884" s="16" t="s">
        <v>486</v>
      </c>
      <c r="NE884" s="16" t="s">
        <v>486</v>
      </c>
      <c r="NG884" s="16" t="s">
        <v>1372</v>
      </c>
      <c r="NI884" s="16" t="s">
        <v>11658</v>
      </c>
      <c r="NR884" s="16" t="s">
        <v>451</v>
      </c>
      <c r="NS884" s="16" t="s">
        <v>462</v>
      </c>
      <c r="NT884" s="16" t="s">
        <v>482</v>
      </c>
      <c r="NU884" s="16">
        <v>0.79400000000000004</v>
      </c>
      <c r="NV884" s="16" t="s">
        <v>451</v>
      </c>
      <c r="NW884" s="16" t="s">
        <v>1175</v>
      </c>
      <c r="NX884" s="16" t="s">
        <v>1142</v>
      </c>
      <c r="OB884" s="16" t="s">
        <v>836</v>
      </c>
      <c r="OC884" s="16" t="s">
        <v>451</v>
      </c>
    </row>
    <row r="885" spans="1:394" x14ac:dyDescent="0.25">
      <c r="A885" s="16" t="s">
        <v>12654</v>
      </c>
      <c r="B885" s="16" t="s">
        <v>1056</v>
      </c>
      <c r="C885" s="16" t="s">
        <v>972</v>
      </c>
      <c r="D885" s="16" t="s">
        <v>844</v>
      </c>
      <c r="E885" s="16" t="s">
        <v>843</v>
      </c>
      <c r="F885" s="16" t="s">
        <v>843</v>
      </c>
      <c r="G885" s="16" t="s">
        <v>843</v>
      </c>
      <c r="H885" s="16" t="s">
        <v>843</v>
      </c>
      <c r="I885" s="16" t="s">
        <v>843</v>
      </c>
      <c r="J885" s="16" t="s">
        <v>843</v>
      </c>
      <c r="K885" s="16" t="s">
        <v>843</v>
      </c>
      <c r="L885" s="16" t="s">
        <v>843</v>
      </c>
      <c r="M885" s="16" t="s">
        <v>843</v>
      </c>
      <c r="N885" s="16" t="s">
        <v>843</v>
      </c>
      <c r="O885" s="16" t="s">
        <v>843</v>
      </c>
      <c r="Q885" s="16" t="s">
        <v>844</v>
      </c>
      <c r="R885" s="16">
        <v>7</v>
      </c>
      <c r="T885" s="16" t="s">
        <v>474</v>
      </c>
      <c r="U885" s="16" t="s">
        <v>843</v>
      </c>
      <c r="V885" s="16" t="s">
        <v>844</v>
      </c>
      <c r="W885" s="16" t="s">
        <v>843</v>
      </c>
      <c r="X885" s="16" t="s">
        <v>843</v>
      </c>
      <c r="Y885" s="16" t="s">
        <v>843</v>
      </c>
      <c r="Z885" s="16" t="s">
        <v>844</v>
      </c>
      <c r="AA885" s="16" t="s">
        <v>843</v>
      </c>
      <c r="AB885" s="16" t="s">
        <v>843</v>
      </c>
      <c r="AC885" s="16" t="s">
        <v>844</v>
      </c>
      <c r="AF885" s="16" t="s">
        <v>11673</v>
      </c>
      <c r="AG885" s="16" t="s">
        <v>11691</v>
      </c>
      <c r="AH885" s="16" t="s">
        <v>844</v>
      </c>
      <c r="AI885" s="16" t="s">
        <v>843</v>
      </c>
      <c r="AJ885" s="16" t="s">
        <v>843</v>
      </c>
      <c r="AK885" s="16" t="s">
        <v>843</v>
      </c>
      <c r="AL885" s="16" t="s">
        <v>844</v>
      </c>
      <c r="AM885" s="16" t="s">
        <v>844</v>
      </c>
      <c r="AN885" s="16" t="s">
        <v>843</v>
      </c>
      <c r="AO885" s="16" t="s">
        <v>843</v>
      </c>
      <c r="AP885" s="16" t="s">
        <v>843</v>
      </c>
      <c r="AQ885" s="16" t="s">
        <v>844</v>
      </c>
      <c r="AR885" s="16" t="s">
        <v>4433</v>
      </c>
      <c r="AS885" s="16" t="s">
        <v>843</v>
      </c>
      <c r="AT885" s="16" t="s">
        <v>843</v>
      </c>
      <c r="AU885" s="16" t="s">
        <v>843</v>
      </c>
      <c r="AV885" s="16" t="s">
        <v>843</v>
      </c>
      <c r="AW885" s="16" t="s">
        <v>843</v>
      </c>
      <c r="AX885" s="16" t="s">
        <v>843</v>
      </c>
      <c r="AY885" s="16" t="s">
        <v>844</v>
      </c>
      <c r="BF885" s="16" t="s">
        <v>844</v>
      </c>
      <c r="BI885" s="16" t="s">
        <v>7785</v>
      </c>
      <c r="BJ885" s="16" t="s">
        <v>843</v>
      </c>
      <c r="BK885" s="16" t="s">
        <v>843</v>
      </c>
      <c r="BL885" s="16" t="s">
        <v>843</v>
      </c>
      <c r="BM885" s="16" t="s">
        <v>843</v>
      </c>
      <c r="BN885" s="16" t="s">
        <v>843</v>
      </c>
      <c r="BO885" s="16" t="s">
        <v>844</v>
      </c>
      <c r="BP885" s="16" t="s">
        <v>843</v>
      </c>
      <c r="BQ885" s="16" t="s">
        <v>843</v>
      </c>
      <c r="CC885" s="16" t="s">
        <v>865</v>
      </c>
      <c r="CF885" s="16" t="s">
        <v>7130</v>
      </c>
      <c r="CG885" s="16" t="s">
        <v>844</v>
      </c>
      <c r="CH885" s="16" t="s">
        <v>843</v>
      </c>
      <c r="CI885" s="16" t="s">
        <v>843</v>
      </c>
      <c r="CJ885" s="16" t="s">
        <v>843</v>
      </c>
      <c r="CK885" s="16" t="s">
        <v>843</v>
      </c>
      <c r="CL885" s="16" t="s">
        <v>843</v>
      </c>
      <c r="CM885" s="16" t="s">
        <v>843</v>
      </c>
      <c r="CN885" s="16" t="s">
        <v>843</v>
      </c>
      <c r="CO885" s="16" t="s">
        <v>843</v>
      </c>
      <c r="CP885" s="16" t="s">
        <v>843</v>
      </c>
      <c r="CQ885" s="16" t="s">
        <v>843</v>
      </c>
      <c r="CR885" s="16" t="s">
        <v>843</v>
      </c>
      <c r="CS885" s="16" t="s">
        <v>843</v>
      </c>
      <c r="CT885" s="16" t="s">
        <v>843</v>
      </c>
      <c r="CU885" s="16" t="s">
        <v>843</v>
      </c>
      <c r="CV885" s="16" t="s">
        <v>843</v>
      </c>
      <c r="CW885" s="16" t="s">
        <v>843</v>
      </c>
      <c r="CX885" s="16" t="s">
        <v>843</v>
      </c>
      <c r="CY885" s="16" t="s">
        <v>843</v>
      </c>
      <c r="CZ885" s="16" t="s">
        <v>843</v>
      </c>
      <c r="DA885" s="16" t="s">
        <v>843</v>
      </c>
      <c r="DB885" s="16" t="s">
        <v>843</v>
      </c>
      <c r="DC885" s="16" t="s">
        <v>843</v>
      </c>
      <c r="DD885" s="16" t="s">
        <v>843</v>
      </c>
      <c r="DE885" s="16" t="s">
        <v>843</v>
      </c>
      <c r="DF885" s="16" t="s">
        <v>843</v>
      </c>
      <c r="DG885" s="16" t="s">
        <v>843</v>
      </c>
      <c r="DH885" s="16" t="s">
        <v>843</v>
      </c>
      <c r="DI885" s="16" t="s">
        <v>843</v>
      </c>
      <c r="DJ885" s="16" t="s">
        <v>843</v>
      </c>
      <c r="DK885" s="16" t="s">
        <v>843</v>
      </c>
      <c r="DL885" s="16" t="s">
        <v>843</v>
      </c>
      <c r="DQ885" s="16" t="s">
        <v>865</v>
      </c>
      <c r="DR885" s="16" t="s">
        <v>867</v>
      </c>
      <c r="DS885" s="16" t="s">
        <v>7321</v>
      </c>
      <c r="DX885" s="16" t="s">
        <v>865</v>
      </c>
      <c r="ES885" s="16" t="s">
        <v>865</v>
      </c>
      <c r="EU885" s="16" t="s">
        <v>7813</v>
      </c>
      <c r="EV885" s="16" t="s">
        <v>865</v>
      </c>
      <c r="HC885" s="16" t="s">
        <v>867</v>
      </c>
      <c r="HD885" s="16" t="s">
        <v>867</v>
      </c>
      <c r="HE885" s="16" t="s">
        <v>4671</v>
      </c>
      <c r="HF885" s="16" t="s">
        <v>844</v>
      </c>
      <c r="HG885" s="16" t="s">
        <v>843</v>
      </c>
      <c r="HH885" s="16" t="s">
        <v>843</v>
      </c>
      <c r="HI885" s="16" t="s">
        <v>843</v>
      </c>
      <c r="HJ885" s="16" t="s">
        <v>843</v>
      </c>
      <c r="HK885" s="16" t="s">
        <v>843</v>
      </c>
      <c r="HL885" s="16" t="s">
        <v>843</v>
      </c>
      <c r="HM885" s="16" t="s">
        <v>843</v>
      </c>
      <c r="HN885" s="16" t="s">
        <v>843</v>
      </c>
      <c r="HO885" s="16" t="s">
        <v>843</v>
      </c>
      <c r="HP885" s="16" t="s">
        <v>843</v>
      </c>
      <c r="HQ885" s="16" t="s">
        <v>843</v>
      </c>
      <c r="HR885" s="16" t="s">
        <v>843</v>
      </c>
      <c r="HS885" s="16" t="s">
        <v>843</v>
      </c>
      <c r="IZ885" s="16" t="s">
        <v>4796</v>
      </c>
      <c r="KO885" s="16" t="s">
        <v>10856</v>
      </c>
      <c r="KP885" s="16" t="s">
        <v>10855</v>
      </c>
      <c r="KQ885" s="16" t="s">
        <v>8694</v>
      </c>
      <c r="KR885" s="16" t="s">
        <v>12655</v>
      </c>
      <c r="KS885" s="16" t="s">
        <v>10857</v>
      </c>
      <c r="KT885" s="16" t="s">
        <v>9148</v>
      </c>
      <c r="KU885" s="16" t="s">
        <v>844</v>
      </c>
      <c r="KV885" s="16" t="s">
        <v>9148</v>
      </c>
      <c r="KW885" s="16" t="s">
        <v>851</v>
      </c>
      <c r="KY885" s="16" t="s">
        <v>486</v>
      </c>
      <c r="LA885" s="16" t="s">
        <v>11697</v>
      </c>
      <c r="LB885" s="16" t="s">
        <v>11653</v>
      </c>
      <c r="LC885" s="16" t="s">
        <v>10879</v>
      </c>
      <c r="LD885" s="16" t="s">
        <v>11698</v>
      </c>
      <c r="LF885" s="16" t="s">
        <v>11654</v>
      </c>
      <c r="LI885" s="16" t="s">
        <v>11655</v>
      </c>
      <c r="LM885" s="16" t="s">
        <v>8741</v>
      </c>
      <c r="LO885" s="16" t="s">
        <v>844</v>
      </c>
      <c r="LP885" s="16" t="s">
        <v>844</v>
      </c>
      <c r="LQ885" s="16" t="s">
        <v>1056</v>
      </c>
      <c r="LR885" s="16" t="s">
        <v>1056</v>
      </c>
      <c r="LS885" s="16" t="s">
        <v>1056</v>
      </c>
      <c r="LT885" s="16" t="s">
        <v>844</v>
      </c>
      <c r="LU885" s="16" t="s">
        <v>1056</v>
      </c>
      <c r="LV885" s="16" t="s">
        <v>843</v>
      </c>
      <c r="LW885" s="16" t="s">
        <v>8732</v>
      </c>
      <c r="LX885" s="16" t="s">
        <v>844</v>
      </c>
      <c r="LY885" s="16" t="s">
        <v>843</v>
      </c>
      <c r="LZ885" s="16" t="s">
        <v>843</v>
      </c>
      <c r="MA885" s="16" t="s">
        <v>843</v>
      </c>
      <c r="MB885" s="16" t="s">
        <v>843</v>
      </c>
      <c r="MC885" s="16" t="s">
        <v>844</v>
      </c>
      <c r="MD885" s="16" t="s">
        <v>11699</v>
      </c>
      <c r="ME885" s="16" t="s">
        <v>11677</v>
      </c>
      <c r="MF885" s="16" t="s">
        <v>8847</v>
      </c>
      <c r="MR885" s="16" t="s">
        <v>474</v>
      </c>
      <c r="MS885" s="16" t="s">
        <v>12584</v>
      </c>
      <c r="MT885" s="16" t="s">
        <v>9015</v>
      </c>
      <c r="MV885" s="16" t="s">
        <v>486</v>
      </c>
      <c r="MZ885" s="16" t="s">
        <v>486</v>
      </c>
      <c r="NA885" s="16" t="s">
        <v>487</v>
      </c>
      <c r="NB885" s="16" t="s">
        <v>1344</v>
      </c>
      <c r="NC885" s="16" t="s">
        <v>486</v>
      </c>
      <c r="NE885" s="16" t="s">
        <v>487</v>
      </c>
      <c r="NF885" s="16" t="s">
        <v>487</v>
      </c>
      <c r="NI885" s="16" t="s">
        <v>11658</v>
      </c>
      <c r="NL885" s="16" t="s">
        <v>843</v>
      </c>
      <c r="NM885" s="16" t="s">
        <v>11682</v>
      </c>
      <c r="NN885" s="16" t="s">
        <v>867</v>
      </c>
      <c r="NO885" s="16" t="s">
        <v>11683</v>
      </c>
      <c r="NP885" s="16" t="s">
        <v>11684</v>
      </c>
      <c r="NS885" s="16" t="s">
        <v>462</v>
      </c>
      <c r="NT885" s="16" t="s">
        <v>482</v>
      </c>
      <c r="NU885" s="16">
        <v>0.79400000000000004</v>
      </c>
      <c r="NV885" s="16" t="s">
        <v>860</v>
      </c>
      <c r="NW885" s="16" t="s">
        <v>1182</v>
      </c>
      <c r="NX885" s="16" t="s">
        <v>1142</v>
      </c>
      <c r="NY885" s="16" t="s">
        <v>1122</v>
      </c>
      <c r="NZ885" s="16" t="s">
        <v>938</v>
      </c>
      <c r="OA885" s="16" t="s">
        <v>486</v>
      </c>
      <c r="OD885" s="16" t="s">
        <v>487</v>
      </c>
    </row>
    <row r="886" spans="1:394" x14ac:dyDescent="0.25">
      <c r="A886" s="16" t="s">
        <v>12656</v>
      </c>
      <c r="B886" s="16" t="s">
        <v>8732</v>
      </c>
      <c r="C886" s="16" t="s">
        <v>972</v>
      </c>
      <c r="D886" s="16" t="s">
        <v>844</v>
      </c>
      <c r="E886" s="16" t="s">
        <v>843</v>
      </c>
      <c r="F886" s="16" t="s">
        <v>843</v>
      </c>
      <c r="G886" s="16" t="s">
        <v>843</v>
      </c>
      <c r="H886" s="16" t="s">
        <v>843</v>
      </c>
      <c r="I886" s="16" t="s">
        <v>843</v>
      </c>
      <c r="J886" s="16" t="s">
        <v>843</v>
      </c>
      <c r="K886" s="16" t="s">
        <v>843</v>
      </c>
      <c r="L886" s="16" t="s">
        <v>843</v>
      </c>
      <c r="M886" s="16" t="s">
        <v>843</v>
      </c>
      <c r="N886" s="16" t="s">
        <v>843</v>
      </c>
      <c r="O886" s="16" t="s">
        <v>843</v>
      </c>
      <c r="Q886" s="16" t="s">
        <v>844</v>
      </c>
      <c r="R886" s="16">
        <v>64</v>
      </c>
      <c r="T886" s="16" t="s">
        <v>470</v>
      </c>
      <c r="U886" s="16" t="s">
        <v>844</v>
      </c>
      <c r="V886" s="16" t="s">
        <v>843</v>
      </c>
      <c r="W886" s="16" t="s">
        <v>844</v>
      </c>
      <c r="X886" s="16" t="s">
        <v>843</v>
      </c>
      <c r="Y886" s="16" t="s">
        <v>843</v>
      </c>
      <c r="Z886" s="16" t="s">
        <v>843</v>
      </c>
      <c r="AA886" s="16" t="s">
        <v>843</v>
      </c>
      <c r="AB886" s="16" t="s">
        <v>843</v>
      </c>
      <c r="AC886" s="16" t="s">
        <v>843</v>
      </c>
      <c r="AD886" s="16" t="s">
        <v>867</v>
      </c>
      <c r="AF886" s="16" t="s">
        <v>11673</v>
      </c>
      <c r="AG886" s="16" t="s">
        <v>11652</v>
      </c>
      <c r="AH886" s="16" t="s">
        <v>844</v>
      </c>
      <c r="AI886" s="16" t="s">
        <v>843</v>
      </c>
      <c r="AJ886" s="16" t="s">
        <v>844</v>
      </c>
      <c r="AK886" s="16" t="s">
        <v>843</v>
      </c>
      <c r="AL886" s="16" t="s">
        <v>844</v>
      </c>
      <c r="AM886" s="16" t="s">
        <v>844</v>
      </c>
      <c r="AN886" s="16" t="s">
        <v>843</v>
      </c>
      <c r="AO886" s="16" t="s">
        <v>843</v>
      </c>
      <c r="AP886" s="16" t="s">
        <v>843</v>
      </c>
      <c r="AQ886" s="16" t="s">
        <v>844</v>
      </c>
      <c r="AR886" s="16" t="s">
        <v>4433</v>
      </c>
      <c r="AS886" s="16" t="s">
        <v>843</v>
      </c>
      <c r="AT886" s="16" t="s">
        <v>843</v>
      </c>
      <c r="AU886" s="16" t="s">
        <v>843</v>
      </c>
      <c r="AV886" s="16" t="s">
        <v>843</v>
      </c>
      <c r="AW886" s="16" t="s">
        <v>843</v>
      </c>
      <c r="AX886" s="16" t="s">
        <v>843</v>
      </c>
      <c r="AY886" s="16" t="s">
        <v>844</v>
      </c>
      <c r="BF886" s="16" t="s">
        <v>844</v>
      </c>
      <c r="BH886" s="16" t="s">
        <v>7383</v>
      </c>
      <c r="BI886" s="16" t="s">
        <v>7785</v>
      </c>
      <c r="BJ886" s="16" t="s">
        <v>843</v>
      </c>
      <c r="BK886" s="16" t="s">
        <v>843</v>
      </c>
      <c r="BL886" s="16" t="s">
        <v>843</v>
      </c>
      <c r="BM886" s="16" t="s">
        <v>843</v>
      </c>
      <c r="BN886" s="16" t="s">
        <v>843</v>
      </c>
      <c r="BO886" s="16" t="s">
        <v>844</v>
      </c>
      <c r="BP886" s="16" t="s">
        <v>843</v>
      </c>
      <c r="BQ886" s="16" t="s">
        <v>843</v>
      </c>
      <c r="DX886" s="16" t="s">
        <v>867</v>
      </c>
      <c r="DY886" s="16" t="s">
        <v>867</v>
      </c>
      <c r="ES886" s="16" t="s">
        <v>867</v>
      </c>
      <c r="EU886" s="16" t="s">
        <v>7816</v>
      </c>
      <c r="EV886" s="16" t="s">
        <v>865</v>
      </c>
      <c r="FF886" s="16" t="s">
        <v>7836</v>
      </c>
      <c r="HC886" s="16" t="s">
        <v>867</v>
      </c>
      <c r="HD886" s="16" t="s">
        <v>865</v>
      </c>
      <c r="JA886" s="16" t="s">
        <v>4825</v>
      </c>
      <c r="JB886" s="16" t="s">
        <v>865</v>
      </c>
      <c r="JC886" s="16" t="s">
        <v>865</v>
      </c>
      <c r="JD886" s="16" t="s">
        <v>865</v>
      </c>
      <c r="JE886" s="16" t="s">
        <v>865</v>
      </c>
      <c r="JF886" s="16" t="s">
        <v>865</v>
      </c>
      <c r="JG886" s="16" t="s">
        <v>843</v>
      </c>
      <c r="JH886" s="16" t="s">
        <v>4846</v>
      </c>
      <c r="KF886" s="16" t="s">
        <v>4951</v>
      </c>
      <c r="KI886" s="16" t="s">
        <v>4982</v>
      </c>
      <c r="KK886" s="16" t="s">
        <v>4901</v>
      </c>
      <c r="KM886" s="16" t="s">
        <v>7610</v>
      </c>
      <c r="KO886" s="16" t="s">
        <v>10856</v>
      </c>
      <c r="KP886" s="16" t="s">
        <v>10855</v>
      </c>
      <c r="KQ886" s="16" t="s">
        <v>8694</v>
      </c>
      <c r="KR886" s="16" t="s">
        <v>12657</v>
      </c>
      <c r="KS886" s="16" t="s">
        <v>10857</v>
      </c>
      <c r="KT886" s="16" t="s">
        <v>9148</v>
      </c>
      <c r="KU886" s="16" t="s">
        <v>844</v>
      </c>
      <c r="KV886" s="16" t="s">
        <v>9148</v>
      </c>
      <c r="KW886" s="16" t="s">
        <v>851</v>
      </c>
      <c r="KX886" s="16" t="s">
        <v>487</v>
      </c>
      <c r="KY886" s="16" t="s">
        <v>487</v>
      </c>
      <c r="KZ886" s="16" t="s">
        <v>487</v>
      </c>
      <c r="LC886" s="16" t="s">
        <v>10879</v>
      </c>
      <c r="LF886" s="16" t="s">
        <v>11654</v>
      </c>
      <c r="LI886" s="16" t="s">
        <v>11655</v>
      </c>
      <c r="LJ886" s="16" t="s">
        <v>843</v>
      </c>
      <c r="LL886" s="16" t="s">
        <v>8711</v>
      </c>
      <c r="LM886" s="16" t="s">
        <v>8741</v>
      </c>
      <c r="LO886" s="16" t="s">
        <v>844</v>
      </c>
      <c r="LP886" s="16" t="s">
        <v>844</v>
      </c>
      <c r="LQ886" s="16" t="s">
        <v>1056</v>
      </c>
      <c r="LR886" s="16" t="s">
        <v>1056</v>
      </c>
      <c r="LS886" s="16" t="s">
        <v>1056</v>
      </c>
      <c r="LT886" s="16" t="s">
        <v>844</v>
      </c>
      <c r="LU886" s="16" t="s">
        <v>1056</v>
      </c>
      <c r="LV886" s="16" t="s">
        <v>843</v>
      </c>
      <c r="LW886" s="16" t="s">
        <v>8732</v>
      </c>
      <c r="LX886" s="16" t="s">
        <v>844</v>
      </c>
      <c r="LY886" s="16" t="s">
        <v>843</v>
      </c>
      <c r="LZ886" s="16" t="s">
        <v>843</v>
      </c>
      <c r="MA886" s="16" t="s">
        <v>843</v>
      </c>
      <c r="MB886" s="16" t="s">
        <v>843</v>
      </c>
      <c r="MC886" s="16" t="s">
        <v>844</v>
      </c>
      <c r="ME886" s="16" t="s">
        <v>11656</v>
      </c>
      <c r="MF886" s="16" t="s">
        <v>8847</v>
      </c>
      <c r="MJ886" s="16" t="s">
        <v>1839</v>
      </c>
      <c r="MO886" s="16" t="s">
        <v>1809</v>
      </c>
      <c r="MP886" s="16" t="s">
        <v>1829</v>
      </c>
      <c r="MQ886" s="16" t="s">
        <v>1781</v>
      </c>
      <c r="MR886" s="16" t="s">
        <v>470</v>
      </c>
      <c r="MS886" s="16" t="s">
        <v>12584</v>
      </c>
      <c r="MT886" s="16" t="s">
        <v>9015</v>
      </c>
      <c r="MU886" s="16" t="s">
        <v>817</v>
      </c>
      <c r="NC886" s="16" t="s">
        <v>487</v>
      </c>
      <c r="NE886" s="16" t="s">
        <v>487</v>
      </c>
      <c r="NF886" s="16" t="s">
        <v>486</v>
      </c>
      <c r="NG886" s="16" t="s">
        <v>1372</v>
      </c>
      <c r="NI886" s="16" t="s">
        <v>11658</v>
      </c>
      <c r="NR886" s="16" t="s">
        <v>877</v>
      </c>
      <c r="NS886" s="16" t="s">
        <v>462</v>
      </c>
      <c r="NT886" s="16" t="s">
        <v>482</v>
      </c>
      <c r="NU886" s="16">
        <v>0.79400000000000004</v>
      </c>
      <c r="NV886" s="16" t="s">
        <v>457</v>
      </c>
      <c r="NW886" s="16" t="s">
        <v>1177</v>
      </c>
      <c r="NX886" s="16" t="s">
        <v>1142</v>
      </c>
      <c r="OB886" s="16" t="s">
        <v>833</v>
      </c>
      <c r="OC886" s="16" t="s">
        <v>877</v>
      </c>
    </row>
    <row r="887" spans="1:394" x14ac:dyDescent="0.25">
      <c r="A887" s="16" t="s">
        <v>12658</v>
      </c>
      <c r="B887" s="16" t="s">
        <v>8746</v>
      </c>
      <c r="C887" s="16" t="s">
        <v>972</v>
      </c>
      <c r="D887" s="16" t="s">
        <v>844</v>
      </c>
      <c r="E887" s="16" t="s">
        <v>843</v>
      </c>
      <c r="F887" s="16" t="s">
        <v>843</v>
      </c>
      <c r="G887" s="16" t="s">
        <v>843</v>
      </c>
      <c r="H887" s="16" t="s">
        <v>843</v>
      </c>
      <c r="I887" s="16" t="s">
        <v>843</v>
      </c>
      <c r="J887" s="16" t="s">
        <v>843</v>
      </c>
      <c r="K887" s="16" t="s">
        <v>843</v>
      </c>
      <c r="L887" s="16" t="s">
        <v>843</v>
      </c>
      <c r="M887" s="16" t="s">
        <v>843</v>
      </c>
      <c r="N887" s="16" t="s">
        <v>843</v>
      </c>
      <c r="O887" s="16" t="s">
        <v>843</v>
      </c>
      <c r="Q887" s="16" t="s">
        <v>844</v>
      </c>
      <c r="R887" s="16">
        <v>63</v>
      </c>
      <c r="T887" s="16" t="s">
        <v>474</v>
      </c>
      <c r="U887" s="16" t="s">
        <v>843</v>
      </c>
      <c r="V887" s="16" t="s">
        <v>844</v>
      </c>
      <c r="W887" s="16" t="s">
        <v>843</v>
      </c>
      <c r="X887" s="16" t="s">
        <v>844</v>
      </c>
      <c r="Y887" s="16" t="s">
        <v>843</v>
      </c>
      <c r="Z887" s="16" t="s">
        <v>843</v>
      </c>
      <c r="AA887" s="16" t="s">
        <v>843</v>
      </c>
      <c r="AB887" s="16" t="s">
        <v>843</v>
      </c>
      <c r="AC887" s="16" t="s">
        <v>843</v>
      </c>
      <c r="AD887" s="16" t="s">
        <v>867</v>
      </c>
      <c r="AF887" s="16" t="s">
        <v>11673</v>
      </c>
      <c r="AG887" s="16" t="s">
        <v>12167</v>
      </c>
      <c r="AH887" s="16" t="s">
        <v>844</v>
      </c>
      <c r="AI887" s="16" t="s">
        <v>844</v>
      </c>
      <c r="AJ887" s="16" t="s">
        <v>843</v>
      </c>
      <c r="AK887" s="16" t="s">
        <v>843</v>
      </c>
      <c r="AL887" s="16" t="s">
        <v>844</v>
      </c>
      <c r="AM887" s="16" t="s">
        <v>844</v>
      </c>
      <c r="AN887" s="16" t="s">
        <v>843</v>
      </c>
      <c r="AO887" s="16" t="s">
        <v>843</v>
      </c>
      <c r="AP887" s="16" t="s">
        <v>843</v>
      </c>
      <c r="AQ887" s="16" t="s">
        <v>844</v>
      </c>
      <c r="AR887" s="16" t="s">
        <v>4433</v>
      </c>
      <c r="AS887" s="16" t="s">
        <v>843</v>
      </c>
      <c r="AT887" s="16" t="s">
        <v>843</v>
      </c>
      <c r="AU887" s="16" t="s">
        <v>843</v>
      </c>
      <c r="AV887" s="16" t="s">
        <v>843</v>
      </c>
      <c r="AW887" s="16" t="s">
        <v>843</v>
      </c>
      <c r="AX887" s="16" t="s">
        <v>843</v>
      </c>
      <c r="AY887" s="16" t="s">
        <v>844</v>
      </c>
      <c r="BF887" s="16" t="s">
        <v>844</v>
      </c>
      <c r="BH887" s="16" t="s">
        <v>7383</v>
      </c>
      <c r="BI887" s="16" t="s">
        <v>7785</v>
      </c>
      <c r="BJ887" s="16" t="s">
        <v>843</v>
      </c>
      <c r="BK887" s="16" t="s">
        <v>843</v>
      </c>
      <c r="BL887" s="16" t="s">
        <v>843</v>
      </c>
      <c r="BM887" s="16" t="s">
        <v>843</v>
      </c>
      <c r="BN887" s="16" t="s">
        <v>843</v>
      </c>
      <c r="BO887" s="16" t="s">
        <v>844</v>
      </c>
      <c r="BP887" s="16" t="s">
        <v>843</v>
      </c>
      <c r="BQ887" s="16" t="s">
        <v>843</v>
      </c>
      <c r="DX887" s="16" t="s">
        <v>867</v>
      </c>
      <c r="DY887" s="16" t="s">
        <v>867</v>
      </c>
      <c r="ES887" s="16" t="s">
        <v>867</v>
      </c>
      <c r="EU887" s="16" t="s">
        <v>7816</v>
      </c>
      <c r="EV887" s="16" t="s">
        <v>865</v>
      </c>
      <c r="FF887" s="16" t="s">
        <v>7842</v>
      </c>
      <c r="FG887" s="16" t="s">
        <v>7852</v>
      </c>
      <c r="FH887" s="16" t="s">
        <v>843</v>
      </c>
      <c r="FI887" s="16" t="s">
        <v>844</v>
      </c>
      <c r="FJ887" s="16" t="s">
        <v>843</v>
      </c>
      <c r="FK887" s="16" t="s">
        <v>843</v>
      </c>
      <c r="FL887" s="16" t="s">
        <v>843</v>
      </c>
      <c r="FM887" s="16" t="s">
        <v>843</v>
      </c>
      <c r="FN887" s="16" t="s">
        <v>843</v>
      </c>
      <c r="FO887" s="16" t="s">
        <v>843</v>
      </c>
      <c r="FP887" s="16" t="s">
        <v>843</v>
      </c>
      <c r="FQ887" s="16" t="s">
        <v>843</v>
      </c>
      <c r="HC887" s="16" t="s">
        <v>867</v>
      </c>
      <c r="HD887" s="16" t="s">
        <v>865</v>
      </c>
      <c r="JA887" s="16" t="s">
        <v>4825</v>
      </c>
      <c r="JB887" s="16" t="s">
        <v>867</v>
      </c>
      <c r="JC887" s="16" t="s">
        <v>865</v>
      </c>
      <c r="JG887" s="16" t="s">
        <v>843</v>
      </c>
      <c r="JV887" s="16">
        <v>40</v>
      </c>
      <c r="JW887" s="16" t="s">
        <v>7603</v>
      </c>
      <c r="JY887" s="16">
        <v>4500</v>
      </c>
      <c r="JZ887" s="16" t="s">
        <v>4904</v>
      </c>
      <c r="KB887" s="16" t="s">
        <v>7628</v>
      </c>
      <c r="KD887" s="16" t="s">
        <v>4917</v>
      </c>
      <c r="KE887" s="16" t="s">
        <v>7277</v>
      </c>
      <c r="KF887" s="16" t="s">
        <v>4411</v>
      </c>
      <c r="KH887" s="16" t="s">
        <v>7639</v>
      </c>
      <c r="KI887" s="16" t="s">
        <v>4982</v>
      </c>
      <c r="KK887" s="16" t="s">
        <v>4883</v>
      </c>
      <c r="KM887" s="16" t="s">
        <v>7628</v>
      </c>
      <c r="KO887" s="16" t="s">
        <v>10856</v>
      </c>
      <c r="KP887" s="16" t="s">
        <v>10855</v>
      </c>
      <c r="KQ887" s="16" t="s">
        <v>8694</v>
      </c>
      <c r="KR887" s="16" t="s">
        <v>12659</v>
      </c>
      <c r="KS887" s="16" t="s">
        <v>10857</v>
      </c>
      <c r="KT887" s="16" t="s">
        <v>9148</v>
      </c>
      <c r="KU887" s="16" t="s">
        <v>844</v>
      </c>
      <c r="KV887" s="16" t="s">
        <v>9148</v>
      </c>
      <c r="KW887" s="16" t="s">
        <v>851</v>
      </c>
      <c r="KX887" s="16" t="s">
        <v>487</v>
      </c>
      <c r="KY887" s="16" t="s">
        <v>487</v>
      </c>
      <c r="KZ887" s="16" t="s">
        <v>487</v>
      </c>
      <c r="LC887" s="16" t="s">
        <v>10879</v>
      </c>
      <c r="LF887" s="16" t="s">
        <v>11654</v>
      </c>
      <c r="LI887" s="16" t="s">
        <v>11655</v>
      </c>
      <c r="LJ887" s="16" t="s">
        <v>831</v>
      </c>
      <c r="LK887" s="16" t="s">
        <v>831</v>
      </c>
      <c r="LL887" s="16" t="s">
        <v>8756</v>
      </c>
      <c r="LM887" s="16" t="s">
        <v>8741</v>
      </c>
      <c r="LO887" s="16" t="s">
        <v>844</v>
      </c>
      <c r="LP887" s="16" t="s">
        <v>844</v>
      </c>
      <c r="LQ887" s="16" t="s">
        <v>1056</v>
      </c>
      <c r="LR887" s="16" t="s">
        <v>1056</v>
      </c>
      <c r="LS887" s="16" t="s">
        <v>1056</v>
      </c>
      <c r="LT887" s="16" t="s">
        <v>844</v>
      </c>
      <c r="LU887" s="16" t="s">
        <v>1056</v>
      </c>
      <c r="LV887" s="16" t="s">
        <v>843</v>
      </c>
      <c r="LW887" s="16" t="s">
        <v>8732</v>
      </c>
      <c r="LX887" s="16" t="s">
        <v>844</v>
      </c>
      <c r="LY887" s="16" t="s">
        <v>843</v>
      </c>
      <c r="LZ887" s="16" t="s">
        <v>843</v>
      </c>
      <c r="MA887" s="16" t="s">
        <v>843</v>
      </c>
      <c r="MB887" s="16" t="s">
        <v>843</v>
      </c>
      <c r="MC887" s="16" t="s">
        <v>844</v>
      </c>
      <c r="ME887" s="16" t="s">
        <v>11656</v>
      </c>
      <c r="MF887" s="16" t="s">
        <v>8847</v>
      </c>
      <c r="MG887" s="16" t="s">
        <v>1834</v>
      </c>
      <c r="MH887" s="16" t="s">
        <v>11668</v>
      </c>
      <c r="MI887" s="16" t="s">
        <v>11668</v>
      </c>
      <c r="MJ887" s="16" t="s">
        <v>1834</v>
      </c>
      <c r="MK887" s="16" t="s">
        <v>9015</v>
      </c>
      <c r="ML887" s="16" t="s">
        <v>1784</v>
      </c>
      <c r="MM887" s="16" t="s">
        <v>487</v>
      </c>
      <c r="MN887" s="16" t="s">
        <v>1798</v>
      </c>
      <c r="MP887" s="16" t="s">
        <v>1829</v>
      </c>
      <c r="MQ887" s="16" t="s">
        <v>1790</v>
      </c>
      <c r="MR887" s="16" t="s">
        <v>474</v>
      </c>
      <c r="MS887" s="16" t="s">
        <v>12584</v>
      </c>
      <c r="MT887" s="16" t="s">
        <v>9015</v>
      </c>
      <c r="MU887" s="16" t="s">
        <v>817</v>
      </c>
      <c r="NC887" s="16" t="s">
        <v>487</v>
      </c>
      <c r="NE887" s="16" t="s">
        <v>487</v>
      </c>
      <c r="NF887" s="16" t="s">
        <v>486</v>
      </c>
      <c r="NG887" s="16" t="s">
        <v>1372</v>
      </c>
      <c r="NH887" s="16" t="s">
        <v>1913</v>
      </c>
      <c r="NI887" s="16" t="s">
        <v>11658</v>
      </c>
      <c r="NJ887" s="16" t="s">
        <v>11347</v>
      </c>
      <c r="NK887" s="16" t="s">
        <v>12660</v>
      </c>
      <c r="NR887" s="16" t="s">
        <v>877</v>
      </c>
      <c r="NS887" s="16" t="s">
        <v>462</v>
      </c>
      <c r="NT887" s="16" t="s">
        <v>482</v>
      </c>
      <c r="NU887" s="16">
        <v>0.79400000000000004</v>
      </c>
      <c r="NV887" s="16" t="s">
        <v>457</v>
      </c>
      <c r="NW887" s="16" t="s">
        <v>1183</v>
      </c>
      <c r="NX887" s="16" t="s">
        <v>1142</v>
      </c>
      <c r="OB887" s="16" t="s">
        <v>831</v>
      </c>
      <c r="OC887" s="16" t="s">
        <v>877</v>
      </c>
    </row>
    <row r="888" spans="1:394" x14ac:dyDescent="0.25">
      <c r="A888" s="16" t="s">
        <v>12661</v>
      </c>
      <c r="B888" s="16" t="s">
        <v>844</v>
      </c>
      <c r="C888" s="16" t="s">
        <v>972</v>
      </c>
      <c r="D888" s="16" t="s">
        <v>844</v>
      </c>
      <c r="E888" s="16" t="s">
        <v>843</v>
      </c>
      <c r="F888" s="16" t="s">
        <v>843</v>
      </c>
      <c r="G888" s="16" t="s">
        <v>843</v>
      </c>
      <c r="H888" s="16" t="s">
        <v>843</v>
      </c>
      <c r="I888" s="16" t="s">
        <v>843</v>
      </c>
      <c r="J888" s="16" t="s">
        <v>843</v>
      </c>
      <c r="K888" s="16" t="s">
        <v>843</v>
      </c>
      <c r="L888" s="16" t="s">
        <v>843</v>
      </c>
      <c r="M888" s="16" t="s">
        <v>843</v>
      </c>
      <c r="N888" s="16" t="s">
        <v>843</v>
      </c>
      <c r="O888" s="16" t="s">
        <v>843</v>
      </c>
      <c r="Q888" s="16" t="s">
        <v>844</v>
      </c>
      <c r="R888" s="16">
        <v>56</v>
      </c>
      <c r="T888" s="16" t="s">
        <v>470</v>
      </c>
      <c r="U888" s="16" t="s">
        <v>844</v>
      </c>
      <c r="V888" s="16" t="s">
        <v>843</v>
      </c>
      <c r="W888" s="16" t="s">
        <v>844</v>
      </c>
      <c r="X888" s="16" t="s">
        <v>843</v>
      </c>
      <c r="Y888" s="16" t="s">
        <v>843</v>
      </c>
      <c r="Z888" s="16" t="s">
        <v>843</v>
      </c>
      <c r="AA888" s="16" t="s">
        <v>843</v>
      </c>
      <c r="AB888" s="16" t="s">
        <v>843</v>
      </c>
      <c r="AC888" s="16" t="s">
        <v>843</v>
      </c>
      <c r="AD888" s="16" t="s">
        <v>867</v>
      </c>
      <c r="AF888" s="16" t="s">
        <v>11659</v>
      </c>
      <c r="AG888" s="16" t="s">
        <v>11652</v>
      </c>
      <c r="AH888" s="16" t="s">
        <v>844</v>
      </c>
      <c r="AI888" s="16" t="s">
        <v>843</v>
      </c>
      <c r="AJ888" s="16" t="s">
        <v>844</v>
      </c>
      <c r="AK888" s="16" t="s">
        <v>843</v>
      </c>
      <c r="AL888" s="16" t="s">
        <v>844</v>
      </c>
      <c r="AM888" s="16" t="s">
        <v>844</v>
      </c>
      <c r="AN888" s="16" t="s">
        <v>843</v>
      </c>
      <c r="AO888" s="16" t="s">
        <v>843</v>
      </c>
      <c r="AP888" s="16" t="s">
        <v>843</v>
      </c>
      <c r="AQ888" s="16" t="s">
        <v>844</v>
      </c>
      <c r="AR888" s="16" t="s">
        <v>4433</v>
      </c>
      <c r="AS888" s="16" t="s">
        <v>843</v>
      </c>
      <c r="AT888" s="16" t="s">
        <v>843</v>
      </c>
      <c r="AU888" s="16" t="s">
        <v>843</v>
      </c>
      <c r="AV888" s="16" t="s">
        <v>843</v>
      </c>
      <c r="AW888" s="16" t="s">
        <v>843</v>
      </c>
      <c r="AX888" s="16" t="s">
        <v>843</v>
      </c>
      <c r="AY888" s="16" t="s">
        <v>844</v>
      </c>
      <c r="BF888" s="16" t="s">
        <v>844</v>
      </c>
      <c r="BH888" s="16" t="s">
        <v>7380</v>
      </c>
      <c r="BI888" s="16" t="s">
        <v>7785</v>
      </c>
      <c r="BJ888" s="16" t="s">
        <v>843</v>
      </c>
      <c r="BK888" s="16" t="s">
        <v>843</v>
      </c>
      <c r="BL888" s="16" t="s">
        <v>843</v>
      </c>
      <c r="BM888" s="16" t="s">
        <v>843</v>
      </c>
      <c r="BN888" s="16" t="s">
        <v>843</v>
      </c>
      <c r="BO888" s="16" t="s">
        <v>844</v>
      </c>
      <c r="BP888" s="16" t="s">
        <v>843</v>
      </c>
      <c r="BQ888" s="16" t="s">
        <v>843</v>
      </c>
      <c r="DX888" s="16" t="s">
        <v>865</v>
      </c>
      <c r="ES888" s="16" t="s">
        <v>865</v>
      </c>
      <c r="EU888" s="16" t="s">
        <v>7810</v>
      </c>
      <c r="EV888" s="16" t="s">
        <v>865</v>
      </c>
      <c r="HC888" s="16" t="s">
        <v>865</v>
      </c>
      <c r="JA888" s="16" t="s">
        <v>4816</v>
      </c>
      <c r="JB888" s="16" t="s">
        <v>867</v>
      </c>
      <c r="JC888" s="16" t="s">
        <v>865</v>
      </c>
      <c r="JG888" s="16" t="s">
        <v>843</v>
      </c>
      <c r="JV888" s="16">
        <v>20</v>
      </c>
      <c r="JW888" s="16" t="s">
        <v>7603</v>
      </c>
      <c r="JY888" s="16">
        <v>4500</v>
      </c>
      <c r="JZ888" s="16" t="s">
        <v>4910</v>
      </c>
      <c r="KB888" s="16" t="s">
        <v>7616</v>
      </c>
      <c r="KD888" s="16" t="s">
        <v>4920</v>
      </c>
      <c r="KE888" s="16" t="s">
        <v>7277</v>
      </c>
      <c r="KF888" s="16" t="s">
        <v>4932</v>
      </c>
      <c r="KH888" s="16" t="s">
        <v>7639</v>
      </c>
      <c r="KI888" s="16" t="s">
        <v>4982</v>
      </c>
      <c r="KK888" s="16" t="s">
        <v>4901</v>
      </c>
      <c r="KM888" s="16" t="s">
        <v>7610</v>
      </c>
      <c r="KO888" s="16" t="s">
        <v>10860</v>
      </c>
      <c r="KP888" s="16" t="s">
        <v>10859</v>
      </c>
      <c r="KQ888" s="16" t="s">
        <v>8694</v>
      </c>
      <c r="KR888" s="16" t="s">
        <v>12662</v>
      </c>
      <c r="KS888" s="16" t="s">
        <v>10861</v>
      </c>
      <c r="KT888" s="16" t="s">
        <v>9148</v>
      </c>
      <c r="KU888" s="16" t="s">
        <v>844</v>
      </c>
      <c r="KV888" s="16" t="s">
        <v>9148</v>
      </c>
      <c r="KW888" s="16" t="s">
        <v>851</v>
      </c>
      <c r="KY888" s="16" t="s">
        <v>486</v>
      </c>
      <c r="LC888" s="16" t="s">
        <v>10879</v>
      </c>
      <c r="LF888" s="16" t="s">
        <v>11654</v>
      </c>
      <c r="LI888" s="16" t="s">
        <v>11655</v>
      </c>
      <c r="LJ888" s="16" t="s">
        <v>831</v>
      </c>
      <c r="LK888" s="16" t="s">
        <v>831</v>
      </c>
      <c r="LL888" s="16" t="s">
        <v>8756</v>
      </c>
      <c r="LM888" s="16" t="s">
        <v>8741</v>
      </c>
      <c r="LO888" s="16" t="s">
        <v>843</v>
      </c>
      <c r="LP888" s="16" t="s">
        <v>844</v>
      </c>
      <c r="LQ888" s="16" t="s">
        <v>844</v>
      </c>
      <c r="LR888" s="16" t="s">
        <v>843</v>
      </c>
      <c r="LS888" s="16" t="s">
        <v>844</v>
      </c>
      <c r="LT888" s="16" t="s">
        <v>843</v>
      </c>
      <c r="LU888" s="16" t="s">
        <v>843</v>
      </c>
      <c r="LV888" s="16" t="s">
        <v>843</v>
      </c>
      <c r="LW888" s="16" t="s">
        <v>843</v>
      </c>
      <c r="LX888" s="16" t="s">
        <v>844</v>
      </c>
      <c r="LY888" s="16" t="s">
        <v>843</v>
      </c>
      <c r="LZ888" s="16" t="s">
        <v>843</v>
      </c>
      <c r="MA888" s="16" t="s">
        <v>843</v>
      </c>
      <c r="MB888" s="16" t="s">
        <v>843</v>
      </c>
      <c r="MC888" s="16" t="s">
        <v>843</v>
      </c>
      <c r="ME888" s="16" t="s">
        <v>11656</v>
      </c>
      <c r="MF888" s="16" t="s">
        <v>8847</v>
      </c>
      <c r="MG888" s="16" t="s">
        <v>1840</v>
      </c>
      <c r="MH888" s="16" t="s">
        <v>11668</v>
      </c>
      <c r="MI888" s="16" t="s">
        <v>11668</v>
      </c>
      <c r="MJ888" s="16" t="s">
        <v>1839</v>
      </c>
      <c r="MK888" s="16" t="s">
        <v>8886</v>
      </c>
      <c r="ML888" s="16" t="s">
        <v>1787</v>
      </c>
      <c r="MM888" s="16" t="s">
        <v>486</v>
      </c>
      <c r="MN888" s="16" t="s">
        <v>1798</v>
      </c>
      <c r="MO888" s="16" t="s">
        <v>1813</v>
      </c>
      <c r="MP888" s="16" t="s">
        <v>1829</v>
      </c>
      <c r="MQ888" s="16" t="s">
        <v>1781</v>
      </c>
      <c r="MR888" s="16" t="s">
        <v>470</v>
      </c>
      <c r="MS888" s="16" t="s">
        <v>12584</v>
      </c>
      <c r="MT888" s="16" t="s">
        <v>9009</v>
      </c>
      <c r="MU888" s="16" t="s">
        <v>817</v>
      </c>
      <c r="NC888" s="16" t="s">
        <v>486</v>
      </c>
      <c r="NE888" s="16" t="s">
        <v>486</v>
      </c>
      <c r="NG888" s="16" t="s">
        <v>1380</v>
      </c>
      <c r="NH888" s="16" t="s">
        <v>1913</v>
      </c>
      <c r="NI888" s="16" t="s">
        <v>11658</v>
      </c>
      <c r="NJ888" s="16" t="s">
        <v>11347</v>
      </c>
      <c r="NK888" s="16" t="s">
        <v>12660</v>
      </c>
      <c r="NR888" s="16" t="s">
        <v>451</v>
      </c>
      <c r="NS888" s="16" t="s">
        <v>462</v>
      </c>
      <c r="NT888" s="16" t="s">
        <v>482</v>
      </c>
      <c r="NU888" s="16">
        <v>0.79400000000000004</v>
      </c>
      <c r="NV888" s="16" t="s">
        <v>451</v>
      </c>
      <c r="NW888" s="16" t="s">
        <v>1175</v>
      </c>
      <c r="NX888" s="16" t="s">
        <v>1142</v>
      </c>
      <c r="OB888" s="16" t="s">
        <v>831</v>
      </c>
      <c r="OC888" s="16" t="s">
        <v>451</v>
      </c>
    </row>
    <row r="889" spans="1:394" x14ac:dyDescent="0.25">
      <c r="A889" s="16" t="s">
        <v>12663</v>
      </c>
      <c r="B889" s="16" t="s">
        <v>844</v>
      </c>
      <c r="C889" s="16" t="s">
        <v>972</v>
      </c>
      <c r="D889" s="16" t="s">
        <v>844</v>
      </c>
      <c r="E889" s="16" t="s">
        <v>843</v>
      </c>
      <c r="F889" s="16" t="s">
        <v>843</v>
      </c>
      <c r="G889" s="16" t="s">
        <v>843</v>
      </c>
      <c r="H889" s="16" t="s">
        <v>843</v>
      </c>
      <c r="I889" s="16" t="s">
        <v>843</v>
      </c>
      <c r="J889" s="16" t="s">
        <v>843</v>
      </c>
      <c r="K889" s="16" t="s">
        <v>843</v>
      </c>
      <c r="L889" s="16" t="s">
        <v>843</v>
      </c>
      <c r="M889" s="16" t="s">
        <v>843</v>
      </c>
      <c r="N889" s="16" t="s">
        <v>843</v>
      </c>
      <c r="O889" s="16" t="s">
        <v>843</v>
      </c>
      <c r="Q889" s="16" t="s">
        <v>844</v>
      </c>
      <c r="R889" s="16">
        <v>66</v>
      </c>
      <c r="T889" s="16" t="s">
        <v>470</v>
      </c>
      <c r="U889" s="16" t="s">
        <v>844</v>
      </c>
      <c r="V889" s="16" t="s">
        <v>843</v>
      </c>
      <c r="W889" s="16" t="s">
        <v>844</v>
      </c>
      <c r="X889" s="16" t="s">
        <v>843</v>
      </c>
      <c r="Y889" s="16" t="s">
        <v>843</v>
      </c>
      <c r="Z889" s="16" t="s">
        <v>843</v>
      </c>
      <c r="AA889" s="16" t="s">
        <v>843</v>
      </c>
      <c r="AB889" s="16" t="s">
        <v>843</v>
      </c>
      <c r="AC889" s="16" t="s">
        <v>843</v>
      </c>
      <c r="AD889" s="16" t="s">
        <v>867</v>
      </c>
      <c r="AF889" s="16" t="s">
        <v>11687</v>
      </c>
      <c r="AG889" s="16" t="s">
        <v>11703</v>
      </c>
      <c r="AH889" s="16" t="s">
        <v>844</v>
      </c>
      <c r="AI889" s="16" t="s">
        <v>843</v>
      </c>
      <c r="AJ889" s="16" t="s">
        <v>844</v>
      </c>
      <c r="AK889" s="16" t="s">
        <v>843</v>
      </c>
      <c r="AL889" s="16" t="s">
        <v>844</v>
      </c>
      <c r="AM889" s="16" t="s">
        <v>843</v>
      </c>
      <c r="AN889" s="16" t="s">
        <v>843</v>
      </c>
      <c r="AO889" s="16" t="s">
        <v>843</v>
      </c>
      <c r="AP889" s="16" t="s">
        <v>843</v>
      </c>
      <c r="AQ889" s="16" t="s">
        <v>843</v>
      </c>
      <c r="AR889" s="16" t="s">
        <v>11680</v>
      </c>
      <c r="AS889" s="16" t="s">
        <v>844</v>
      </c>
      <c r="AT889" s="16" t="s">
        <v>843</v>
      </c>
      <c r="AU889" s="16" t="s">
        <v>844</v>
      </c>
      <c r="AV889" s="16" t="s">
        <v>844</v>
      </c>
      <c r="AW889" s="16" t="s">
        <v>843</v>
      </c>
      <c r="AX889" s="16" t="s">
        <v>843</v>
      </c>
      <c r="AY889" s="16" t="s">
        <v>843</v>
      </c>
      <c r="AZ889" s="16" t="s">
        <v>4440</v>
      </c>
      <c r="BB889" s="16" t="s">
        <v>4440</v>
      </c>
      <c r="BC889" s="16" t="s">
        <v>4437</v>
      </c>
      <c r="BF889" s="16" t="s">
        <v>843</v>
      </c>
      <c r="BI889" s="16" t="s">
        <v>7785</v>
      </c>
      <c r="BJ889" s="16" t="s">
        <v>843</v>
      </c>
      <c r="BK889" s="16" t="s">
        <v>843</v>
      </c>
      <c r="BL889" s="16" t="s">
        <v>843</v>
      </c>
      <c r="BM889" s="16" t="s">
        <v>843</v>
      </c>
      <c r="BN889" s="16" t="s">
        <v>843</v>
      </c>
      <c r="BO889" s="16" t="s">
        <v>844</v>
      </c>
      <c r="BP889" s="16" t="s">
        <v>843</v>
      </c>
      <c r="BQ889" s="16" t="s">
        <v>843</v>
      </c>
      <c r="DX889" s="16" t="s">
        <v>867</v>
      </c>
      <c r="DY889" s="16" t="s">
        <v>865</v>
      </c>
      <c r="DZ889" s="16" t="s">
        <v>4501</v>
      </c>
      <c r="EA889" s="16" t="s">
        <v>843</v>
      </c>
      <c r="EB889" s="16" t="s">
        <v>843</v>
      </c>
      <c r="EC889" s="16" t="s">
        <v>843</v>
      </c>
      <c r="ED889" s="16" t="s">
        <v>843</v>
      </c>
      <c r="EE889" s="16" t="s">
        <v>844</v>
      </c>
      <c r="EF889" s="16" t="s">
        <v>843</v>
      </c>
      <c r="EG889" s="16" t="s">
        <v>843</v>
      </c>
      <c r="EH889" s="16" t="s">
        <v>843</v>
      </c>
      <c r="EI889" s="16" t="s">
        <v>843</v>
      </c>
      <c r="EJ889" s="16" t="s">
        <v>843</v>
      </c>
      <c r="EK889" s="16" t="s">
        <v>843</v>
      </c>
      <c r="EL889" s="16" t="s">
        <v>843</v>
      </c>
      <c r="EM889" s="16" t="s">
        <v>843</v>
      </c>
      <c r="EN889" s="16" t="s">
        <v>843</v>
      </c>
      <c r="EO889" s="16" t="s">
        <v>843</v>
      </c>
      <c r="EP889" s="16" t="s">
        <v>843</v>
      </c>
      <c r="EQ889" s="16" t="s">
        <v>843</v>
      </c>
      <c r="ES889" s="16" t="s">
        <v>867</v>
      </c>
      <c r="EU889" s="16" t="s">
        <v>7813</v>
      </c>
      <c r="EV889" s="16" t="s">
        <v>867</v>
      </c>
      <c r="EW889" s="16" t="s">
        <v>7826</v>
      </c>
      <c r="EX889" s="16" t="s">
        <v>843</v>
      </c>
      <c r="EY889" s="16" t="s">
        <v>844</v>
      </c>
      <c r="EZ889" s="16" t="s">
        <v>843</v>
      </c>
      <c r="FA889" s="16" t="s">
        <v>843</v>
      </c>
      <c r="FB889" s="16" t="s">
        <v>843</v>
      </c>
      <c r="FC889" s="16" t="s">
        <v>843</v>
      </c>
      <c r="FD889" s="16" t="s">
        <v>843</v>
      </c>
      <c r="FF889" s="16" t="s">
        <v>7839</v>
      </c>
      <c r="HC889" s="16" t="s">
        <v>865</v>
      </c>
      <c r="JA889" s="16" t="s">
        <v>4813</v>
      </c>
      <c r="JB889" s="16" t="s">
        <v>865</v>
      </c>
      <c r="JC889" s="16" t="s">
        <v>865</v>
      </c>
      <c r="JD889" s="16" t="s">
        <v>865</v>
      </c>
      <c r="JE889" s="16" t="s">
        <v>865</v>
      </c>
      <c r="JF889" s="16" t="s">
        <v>865</v>
      </c>
      <c r="JG889" s="16" t="s">
        <v>843</v>
      </c>
      <c r="JH889" s="16" t="s">
        <v>4846</v>
      </c>
      <c r="KF889" s="16" t="s">
        <v>4411</v>
      </c>
      <c r="KI889" s="16" t="s">
        <v>4846</v>
      </c>
      <c r="KO889" s="16" t="s">
        <v>10864</v>
      </c>
      <c r="KP889" s="16" t="s">
        <v>10863</v>
      </c>
      <c r="KQ889" s="16" t="s">
        <v>8694</v>
      </c>
      <c r="KR889" s="16" t="s">
        <v>12664</v>
      </c>
      <c r="KS889" s="16" t="s">
        <v>10865</v>
      </c>
      <c r="KT889" s="16" t="s">
        <v>9148</v>
      </c>
      <c r="KU889" s="16" t="s">
        <v>844</v>
      </c>
      <c r="KV889" s="16" t="s">
        <v>9148</v>
      </c>
      <c r="KW889" s="16" t="s">
        <v>850</v>
      </c>
      <c r="KX889" s="16" t="s">
        <v>486</v>
      </c>
      <c r="KY889" s="16" t="s">
        <v>487</v>
      </c>
      <c r="KZ889" s="16" t="s">
        <v>486</v>
      </c>
      <c r="LC889" s="16" t="s">
        <v>10879</v>
      </c>
      <c r="LF889" s="16" t="s">
        <v>11654</v>
      </c>
      <c r="LI889" s="16" t="s">
        <v>11655</v>
      </c>
      <c r="LJ889" s="16" t="s">
        <v>843</v>
      </c>
      <c r="LL889" s="16" t="s">
        <v>8711</v>
      </c>
      <c r="LM889" s="16" t="s">
        <v>8741</v>
      </c>
      <c r="LO889" s="16" t="s">
        <v>1056</v>
      </c>
      <c r="LP889" s="16" t="s">
        <v>844</v>
      </c>
      <c r="LQ889" s="16" t="s">
        <v>8746</v>
      </c>
      <c r="LR889" s="16" t="s">
        <v>843</v>
      </c>
      <c r="LS889" s="16" t="s">
        <v>1056</v>
      </c>
      <c r="LT889" s="16" t="s">
        <v>843</v>
      </c>
      <c r="LU889" s="16" t="s">
        <v>844</v>
      </c>
      <c r="LV889" s="16" t="s">
        <v>844</v>
      </c>
      <c r="LW889" s="16" t="s">
        <v>1056</v>
      </c>
      <c r="LX889" s="16" t="s">
        <v>844</v>
      </c>
      <c r="LY889" s="16" t="s">
        <v>843</v>
      </c>
      <c r="LZ889" s="16" t="s">
        <v>843</v>
      </c>
      <c r="MA889" s="16" t="s">
        <v>843</v>
      </c>
      <c r="MB889" s="16" t="s">
        <v>843</v>
      </c>
      <c r="MC889" s="16" t="s">
        <v>1056</v>
      </c>
      <c r="ME889" s="16" t="s">
        <v>11656</v>
      </c>
      <c r="MF889" s="16" t="s">
        <v>8847</v>
      </c>
      <c r="MP889" s="16" t="s">
        <v>1824</v>
      </c>
      <c r="MR889" s="16" t="s">
        <v>470</v>
      </c>
      <c r="MS889" s="16" t="s">
        <v>12584</v>
      </c>
      <c r="MT889" s="16" t="s">
        <v>9023</v>
      </c>
      <c r="NC889" s="16" t="s">
        <v>487</v>
      </c>
      <c r="NE889" s="16" t="s">
        <v>486</v>
      </c>
      <c r="NG889" s="16" t="s">
        <v>1376</v>
      </c>
      <c r="NI889" s="16" t="s">
        <v>11658</v>
      </c>
      <c r="NR889" s="16" t="s">
        <v>878</v>
      </c>
      <c r="NS889" s="16" t="s">
        <v>462</v>
      </c>
      <c r="NT889" s="16" t="s">
        <v>482</v>
      </c>
      <c r="NU889" s="16">
        <v>0.79400000000000004</v>
      </c>
      <c r="NV889" s="16" t="s">
        <v>457</v>
      </c>
      <c r="NW889" s="16" t="s">
        <v>1177</v>
      </c>
      <c r="NX889" s="16" t="s">
        <v>1142</v>
      </c>
      <c r="OB889" s="16" t="s">
        <v>833</v>
      </c>
      <c r="OC889" s="16" t="s">
        <v>878</v>
      </c>
    </row>
    <row r="890" spans="1:394" x14ac:dyDescent="0.25">
      <c r="A890" s="16" t="s">
        <v>12665</v>
      </c>
      <c r="B890" s="16" t="s">
        <v>1056</v>
      </c>
      <c r="C890" s="16" t="s">
        <v>972</v>
      </c>
      <c r="D890" s="16" t="s">
        <v>844</v>
      </c>
      <c r="E890" s="16" t="s">
        <v>843</v>
      </c>
      <c r="F890" s="16" t="s">
        <v>843</v>
      </c>
      <c r="G890" s="16" t="s">
        <v>843</v>
      </c>
      <c r="H890" s="16" t="s">
        <v>843</v>
      </c>
      <c r="I890" s="16" t="s">
        <v>843</v>
      </c>
      <c r="J890" s="16" t="s">
        <v>843</v>
      </c>
      <c r="K890" s="16" t="s">
        <v>843</v>
      </c>
      <c r="L890" s="16" t="s">
        <v>843</v>
      </c>
      <c r="M890" s="16" t="s">
        <v>843</v>
      </c>
      <c r="N890" s="16" t="s">
        <v>843</v>
      </c>
      <c r="O890" s="16" t="s">
        <v>843</v>
      </c>
      <c r="Q890" s="16" t="s">
        <v>844</v>
      </c>
      <c r="R890" s="16">
        <v>43</v>
      </c>
      <c r="T890" s="16" t="s">
        <v>470</v>
      </c>
      <c r="U890" s="16" t="s">
        <v>844</v>
      </c>
      <c r="V890" s="16" t="s">
        <v>843</v>
      </c>
      <c r="W890" s="16" t="s">
        <v>844</v>
      </c>
      <c r="X890" s="16" t="s">
        <v>843</v>
      </c>
      <c r="Y890" s="16" t="s">
        <v>843</v>
      </c>
      <c r="Z890" s="16" t="s">
        <v>843</v>
      </c>
      <c r="AA890" s="16" t="s">
        <v>843</v>
      </c>
      <c r="AB890" s="16" t="s">
        <v>844</v>
      </c>
      <c r="AC890" s="16" t="s">
        <v>843</v>
      </c>
      <c r="AD890" s="16" t="s">
        <v>867</v>
      </c>
      <c r="AF890" s="16" t="s">
        <v>11687</v>
      </c>
      <c r="AG890" s="16" t="s">
        <v>11652</v>
      </c>
      <c r="AH890" s="16" t="s">
        <v>844</v>
      </c>
      <c r="AI890" s="16" t="s">
        <v>843</v>
      </c>
      <c r="AJ890" s="16" t="s">
        <v>844</v>
      </c>
      <c r="AK890" s="16" t="s">
        <v>843</v>
      </c>
      <c r="AL890" s="16" t="s">
        <v>844</v>
      </c>
      <c r="AM890" s="16" t="s">
        <v>844</v>
      </c>
      <c r="AN890" s="16" t="s">
        <v>843</v>
      </c>
      <c r="AO890" s="16" t="s">
        <v>843</v>
      </c>
      <c r="AP890" s="16" t="s">
        <v>843</v>
      </c>
      <c r="AQ890" s="16" t="s">
        <v>844</v>
      </c>
      <c r="AR890" s="16" t="s">
        <v>4433</v>
      </c>
      <c r="AS890" s="16" t="s">
        <v>843</v>
      </c>
      <c r="AT890" s="16" t="s">
        <v>843</v>
      </c>
      <c r="AU890" s="16" t="s">
        <v>843</v>
      </c>
      <c r="AV890" s="16" t="s">
        <v>843</v>
      </c>
      <c r="AW890" s="16" t="s">
        <v>843</v>
      </c>
      <c r="AX890" s="16" t="s">
        <v>843</v>
      </c>
      <c r="AY890" s="16" t="s">
        <v>844</v>
      </c>
      <c r="BF890" s="16" t="s">
        <v>844</v>
      </c>
      <c r="BH890" s="16" t="s">
        <v>7380</v>
      </c>
      <c r="BI890" s="16" t="s">
        <v>7785</v>
      </c>
      <c r="BJ890" s="16" t="s">
        <v>843</v>
      </c>
      <c r="BK890" s="16" t="s">
        <v>843</v>
      </c>
      <c r="BL890" s="16" t="s">
        <v>843</v>
      </c>
      <c r="BM890" s="16" t="s">
        <v>843</v>
      </c>
      <c r="BN890" s="16" t="s">
        <v>843</v>
      </c>
      <c r="BO890" s="16" t="s">
        <v>844</v>
      </c>
      <c r="BP890" s="16" t="s">
        <v>843</v>
      </c>
      <c r="BQ890" s="16" t="s">
        <v>843</v>
      </c>
      <c r="DX890" s="16" t="s">
        <v>867</v>
      </c>
      <c r="DY890" s="16" t="s">
        <v>867</v>
      </c>
      <c r="ES890" s="16" t="s">
        <v>867</v>
      </c>
      <c r="EU890" s="16" t="s">
        <v>7813</v>
      </c>
      <c r="EV890" s="16" t="s">
        <v>867</v>
      </c>
      <c r="EW890" s="16" t="s">
        <v>7826</v>
      </c>
      <c r="EX890" s="16" t="s">
        <v>843</v>
      </c>
      <c r="EY890" s="16" t="s">
        <v>844</v>
      </c>
      <c r="EZ890" s="16" t="s">
        <v>843</v>
      </c>
      <c r="FA890" s="16" t="s">
        <v>843</v>
      </c>
      <c r="FB890" s="16" t="s">
        <v>843</v>
      </c>
      <c r="FC890" s="16" t="s">
        <v>843</v>
      </c>
      <c r="FD890" s="16" t="s">
        <v>843</v>
      </c>
      <c r="FT890" s="16" t="s">
        <v>865</v>
      </c>
      <c r="HC890" s="16" t="s">
        <v>865</v>
      </c>
      <c r="JA890" s="16" t="s">
        <v>4822</v>
      </c>
      <c r="JB890" s="16" t="s">
        <v>867</v>
      </c>
      <c r="JC890" s="16" t="s">
        <v>865</v>
      </c>
      <c r="JG890" s="16" t="s">
        <v>843</v>
      </c>
      <c r="JV890" s="16">
        <v>40</v>
      </c>
      <c r="JW890" s="16" t="s">
        <v>7603</v>
      </c>
      <c r="JY890" s="16">
        <v>10000</v>
      </c>
      <c r="JZ890" s="16" t="s">
        <v>2337</v>
      </c>
      <c r="KA890" s="16" t="s">
        <v>12382</v>
      </c>
      <c r="KB890" s="16" t="s">
        <v>7613</v>
      </c>
      <c r="KD890" s="16" t="s">
        <v>4917</v>
      </c>
      <c r="KE890" s="16" t="s">
        <v>7277</v>
      </c>
      <c r="KF890" s="16" t="s">
        <v>4411</v>
      </c>
      <c r="KH890" s="16" t="s">
        <v>7642</v>
      </c>
      <c r="KI890" s="16" t="s">
        <v>4982</v>
      </c>
      <c r="KK890" s="16" t="s">
        <v>4907</v>
      </c>
      <c r="KM890" s="16" t="s">
        <v>7610</v>
      </c>
      <c r="KO890" s="16" t="s">
        <v>10864</v>
      </c>
      <c r="KP890" s="16" t="s">
        <v>10863</v>
      </c>
      <c r="KQ890" s="16" t="s">
        <v>8694</v>
      </c>
      <c r="KR890" s="16" t="s">
        <v>12666</v>
      </c>
      <c r="KS890" s="16" t="s">
        <v>10865</v>
      </c>
      <c r="KT890" s="16" t="s">
        <v>9148</v>
      </c>
      <c r="KU890" s="16" t="s">
        <v>844</v>
      </c>
      <c r="KV890" s="16" t="s">
        <v>9148</v>
      </c>
      <c r="KW890" s="16" t="s">
        <v>851</v>
      </c>
      <c r="KX890" s="16" t="s">
        <v>487</v>
      </c>
      <c r="KY890" s="16" t="s">
        <v>487</v>
      </c>
      <c r="KZ890" s="16" t="s">
        <v>487</v>
      </c>
      <c r="LC890" s="16" t="s">
        <v>10879</v>
      </c>
      <c r="LF890" s="16" t="s">
        <v>11654</v>
      </c>
      <c r="LI890" s="16" t="s">
        <v>11655</v>
      </c>
      <c r="LJ890" s="16" t="s">
        <v>831</v>
      </c>
      <c r="LK890" s="16" t="s">
        <v>831</v>
      </c>
      <c r="LL890" s="16" t="s">
        <v>8756</v>
      </c>
      <c r="LM890" s="16" t="s">
        <v>8741</v>
      </c>
      <c r="LO890" s="16" t="s">
        <v>1056</v>
      </c>
      <c r="LP890" s="16" t="s">
        <v>844</v>
      </c>
      <c r="LQ890" s="16" t="s">
        <v>8746</v>
      </c>
      <c r="LR890" s="16" t="s">
        <v>843</v>
      </c>
      <c r="LS890" s="16" t="s">
        <v>1056</v>
      </c>
      <c r="LT890" s="16" t="s">
        <v>843</v>
      </c>
      <c r="LU890" s="16" t="s">
        <v>844</v>
      </c>
      <c r="LV890" s="16" t="s">
        <v>844</v>
      </c>
      <c r="LW890" s="16" t="s">
        <v>1056</v>
      </c>
      <c r="LX890" s="16" t="s">
        <v>844</v>
      </c>
      <c r="LY890" s="16" t="s">
        <v>843</v>
      </c>
      <c r="LZ890" s="16" t="s">
        <v>843</v>
      </c>
      <c r="MA890" s="16" t="s">
        <v>843</v>
      </c>
      <c r="MB890" s="16" t="s">
        <v>843</v>
      </c>
      <c r="MC890" s="16" t="s">
        <v>1056</v>
      </c>
      <c r="ME890" s="16" t="s">
        <v>11656</v>
      </c>
      <c r="MF890" s="16" t="s">
        <v>8847</v>
      </c>
      <c r="MG890" s="16" t="s">
        <v>1835</v>
      </c>
      <c r="MH890" s="16" t="s">
        <v>11667</v>
      </c>
      <c r="MI890" s="16" t="s">
        <v>11733</v>
      </c>
      <c r="MJ890" s="16" t="s">
        <v>1839</v>
      </c>
      <c r="MK890" s="16" t="s">
        <v>9015</v>
      </c>
      <c r="ML890" s="16" t="s">
        <v>530</v>
      </c>
      <c r="MM890" s="16" t="s">
        <v>487</v>
      </c>
      <c r="MN890" s="16" t="s">
        <v>1798</v>
      </c>
      <c r="MP890" s="16" t="s">
        <v>1829</v>
      </c>
      <c r="MQ890" s="16" t="s">
        <v>1786</v>
      </c>
      <c r="MR890" s="16" t="s">
        <v>470</v>
      </c>
      <c r="MS890" s="16" t="s">
        <v>12584</v>
      </c>
      <c r="MT890" s="16" t="s">
        <v>9023</v>
      </c>
      <c r="MU890" s="16" t="s">
        <v>817</v>
      </c>
      <c r="NC890" s="16" t="s">
        <v>487</v>
      </c>
      <c r="ND890" s="16" t="s">
        <v>486</v>
      </c>
      <c r="NE890" s="16" t="s">
        <v>486</v>
      </c>
      <c r="NG890" s="16" t="s">
        <v>1378</v>
      </c>
      <c r="NH890" s="16" t="s">
        <v>1913</v>
      </c>
      <c r="NI890" s="16" t="s">
        <v>11658</v>
      </c>
      <c r="NJ890" s="16" t="s">
        <v>9102</v>
      </c>
      <c r="NK890" s="16" t="s">
        <v>11753</v>
      </c>
      <c r="NR890" s="16" t="s">
        <v>451</v>
      </c>
      <c r="NS890" s="16" t="s">
        <v>462</v>
      </c>
      <c r="NT890" s="16" t="s">
        <v>482</v>
      </c>
      <c r="NU890" s="16">
        <v>0.79400000000000004</v>
      </c>
      <c r="NV890" s="16" t="s">
        <v>451</v>
      </c>
      <c r="NW890" s="16" t="s">
        <v>1175</v>
      </c>
      <c r="NX890" s="16" t="s">
        <v>1142</v>
      </c>
      <c r="OB890" s="16" t="s">
        <v>831</v>
      </c>
      <c r="OC890" s="16" t="s">
        <v>451</v>
      </c>
    </row>
    <row r="891" spans="1:394" x14ac:dyDescent="0.25">
      <c r="A891" s="16" t="s">
        <v>12667</v>
      </c>
      <c r="B891" s="16" t="s">
        <v>8732</v>
      </c>
      <c r="C891" s="16" t="s">
        <v>972</v>
      </c>
      <c r="D891" s="16" t="s">
        <v>844</v>
      </c>
      <c r="E891" s="16" t="s">
        <v>843</v>
      </c>
      <c r="F891" s="16" t="s">
        <v>843</v>
      </c>
      <c r="G891" s="16" t="s">
        <v>843</v>
      </c>
      <c r="H891" s="16" t="s">
        <v>843</v>
      </c>
      <c r="I891" s="16" t="s">
        <v>843</v>
      </c>
      <c r="J891" s="16" t="s">
        <v>843</v>
      </c>
      <c r="K891" s="16" t="s">
        <v>843</v>
      </c>
      <c r="L891" s="16" t="s">
        <v>843</v>
      </c>
      <c r="M891" s="16" t="s">
        <v>843</v>
      </c>
      <c r="N891" s="16" t="s">
        <v>843</v>
      </c>
      <c r="O891" s="16" t="s">
        <v>843</v>
      </c>
      <c r="Q891" s="16" t="s">
        <v>844</v>
      </c>
      <c r="R891" s="16">
        <v>9</v>
      </c>
      <c r="T891" s="16" t="s">
        <v>470</v>
      </c>
      <c r="U891" s="16" t="s">
        <v>844</v>
      </c>
      <c r="V891" s="16" t="s">
        <v>843</v>
      </c>
      <c r="W891" s="16" t="s">
        <v>843</v>
      </c>
      <c r="X891" s="16" t="s">
        <v>843</v>
      </c>
      <c r="Y891" s="16" t="s">
        <v>844</v>
      </c>
      <c r="Z891" s="16" t="s">
        <v>843</v>
      </c>
      <c r="AA891" s="16" t="s">
        <v>843</v>
      </c>
      <c r="AB891" s="16" t="s">
        <v>843</v>
      </c>
      <c r="AC891" s="16" t="s">
        <v>844</v>
      </c>
      <c r="AF891" s="16" t="s">
        <v>11687</v>
      </c>
      <c r="AG891" s="16" t="s">
        <v>11694</v>
      </c>
      <c r="AH891" s="16" t="s">
        <v>843</v>
      </c>
      <c r="AI891" s="16" t="s">
        <v>843</v>
      </c>
      <c r="AJ891" s="16" t="s">
        <v>843</v>
      </c>
      <c r="AK891" s="16" t="s">
        <v>843</v>
      </c>
      <c r="AL891" s="16" t="s">
        <v>844</v>
      </c>
      <c r="AM891" s="16" t="s">
        <v>844</v>
      </c>
      <c r="AN891" s="16" t="s">
        <v>843</v>
      </c>
      <c r="AO891" s="16" t="s">
        <v>843</v>
      </c>
      <c r="AP891" s="16" t="s">
        <v>843</v>
      </c>
      <c r="AQ891" s="16" t="s">
        <v>844</v>
      </c>
      <c r="AR891" s="16" t="s">
        <v>4433</v>
      </c>
      <c r="AS891" s="16" t="s">
        <v>843</v>
      </c>
      <c r="AT891" s="16" t="s">
        <v>843</v>
      </c>
      <c r="AU891" s="16" t="s">
        <v>843</v>
      </c>
      <c r="AV891" s="16" t="s">
        <v>843</v>
      </c>
      <c r="AW891" s="16" t="s">
        <v>843</v>
      </c>
      <c r="AX891" s="16" t="s">
        <v>843</v>
      </c>
      <c r="AY891" s="16" t="s">
        <v>844</v>
      </c>
      <c r="BF891" s="16" t="s">
        <v>844</v>
      </c>
      <c r="BI891" s="16" t="s">
        <v>7776</v>
      </c>
      <c r="BJ891" s="16" t="s">
        <v>843</v>
      </c>
      <c r="BK891" s="16" t="s">
        <v>843</v>
      </c>
      <c r="BL891" s="16" t="s">
        <v>844</v>
      </c>
      <c r="BM891" s="16" t="s">
        <v>843</v>
      </c>
      <c r="BN891" s="16" t="s">
        <v>843</v>
      </c>
      <c r="BO891" s="16" t="s">
        <v>843</v>
      </c>
      <c r="BP891" s="16" t="s">
        <v>843</v>
      </c>
      <c r="BQ891" s="16" t="s">
        <v>843</v>
      </c>
      <c r="BR891" s="16" t="s">
        <v>7793</v>
      </c>
      <c r="BS891" s="16" t="s">
        <v>843</v>
      </c>
      <c r="BT891" s="16" t="s">
        <v>844</v>
      </c>
      <c r="BU891" s="16" t="s">
        <v>843</v>
      </c>
      <c r="BV891" s="16" t="s">
        <v>843</v>
      </c>
      <c r="BW891" s="16" t="s">
        <v>843</v>
      </c>
      <c r="BX891" s="16" t="s">
        <v>843</v>
      </c>
      <c r="BY891" s="16" t="s">
        <v>843</v>
      </c>
      <c r="BZ891" s="16" t="s">
        <v>843</v>
      </c>
      <c r="CA891" s="16" t="s">
        <v>843</v>
      </c>
      <c r="CC891" s="16" t="s">
        <v>867</v>
      </c>
      <c r="CD891" s="16" t="s">
        <v>6837</v>
      </c>
      <c r="CE891" s="16" t="s">
        <v>7537</v>
      </c>
      <c r="DN891" s="16" t="s">
        <v>4411</v>
      </c>
      <c r="DQ891" s="16" t="s">
        <v>7093</v>
      </c>
      <c r="DR891" s="16" t="s">
        <v>865</v>
      </c>
      <c r="DX891" s="16" t="s">
        <v>865</v>
      </c>
      <c r="ES891" s="16" t="s">
        <v>865</v>
      </c>
      <c r="EU891" s="16" t="s">
        <v>7810</v>
      </c>
      <c r="EV891" s="16" t="s">
        <v>865</v>
      </c>
      <c r="HC891" s="16" t="s">
        <v>865</v>
      </c>
      <c r="KO891" s="16" t="s">
        <v>10864</v>
      </c>
      <c r="KP891" s="16" t="s">
        <v>10863</v>
      </c>
      <c r="KQ891" s="16" t="s">
        <v>8694</v>
      </c>
      <c r="KR891" s="16" t="s">
        <v>12668</v>
      </c>
      <c r="KS891" s="16" t="s">
        <v>10865</v>
      </c>
      <c r="KT891" s="16" t="s">
        <v>9148</v>
      </c>
      <c r="KU891" s="16" t="s">
        <v>844</v>
      </c>
      <c r="KV891" s="16" t="s">
        <v>9148</v>
      </c>
      <c r="KW891" s="16" t="s">
        <v>851</v>
      </c>
      <c r="KY891" s="16" t="s">
        <v>486</v>
      </c>
      <c r="LA891" s="16" t="s">
        <v>11675</v>
      </c>
      <c r="LB891" s="16" t="s">
        <v>11653</v>
      </c>
      <c r="LC891" s="16" t="s">
        <v>10879</v>
      </c>
      <c r="LF891" s="16" t="s">
        <v>11654</v>
      </c>
      <c r="LI891" s="16" t="s">
        <v>11655</v>
      </c>
      <c r="LM891" s="16" t="s">
        <v>8741</v>
      </c>
      <c r="LO891" s="16" t="s">
        <v>1056</v>
      </c>
      <c r="LP891" s="16" t="s">
        <v>844</v>
      </c>
      <c r="LQ891" s="16" t="s">
        <v>8746</v>
      </c>
      <c r="LR891" s="16" t="s">
        <v>843</v>
      </c>
      <c r="LS891" s="16" t="s">
        <v>1056</v>
      </c>
      <c r="LT891" s="16" t="s">
        <v>843</v>
      </c>
      <c r="LU891" s="16" t="s">
        <v>844</v>
      </c>
      <c r="LV891" s="16" t="s">
        <v>844</v>
      </c>
      <c r="LW891" s="16" t="s">
        <v>1056</v>
      </c>
      <c r="LX891" s="16" t="s">
        <v>844</v>
      </c>
      <c r="LY891" s="16" t="s">
        <v>843</v>
      </c>
      <c r="LZ891" s="16" t="s">
        <v>843</v>
      </c>
      <c r="MA891" s="16" t="s">
        <v>843</v>
      </c>
      <c r="MB891" s="16" t="s">
        <v>843</v>
      </c>
      <c r="MC891" s="16" t="s">
        <v>1056</v>
      </c>
      <c r="MD891" s="16" t="s">
        <v>11676</v>
      </c>
      <c r="ME891" s="16" t="s">
        <v>11677</v>
      </c>
      <c r="MF891" s="16" t="s">
        <v>8847</v>
      </c>
      <c r="MR891" s="16" t="s">
        <v>470</v>
      </c>
      <c r="MS891" s="16" t="s">
        <v>12584</v>
      </c>
      <c r="MT891" s="16" t="s">
        <v>9023</v>
      </c>
      <c r="MV891" s="16" t="s">
        <v>487</v>
      </c>
      <c r="MW891" s="16" t="s">
        <v>1265</v>
      </c>
      <c r="MX891" s="16" t="s">
        <v>1262</v>
      </c>
      <c r="MY891" s="16" t="s">
        <v>486</v>
      </c>
      <c r="MZ891" s="16" t="s">
        <v>487</v>
      </c>
      <c r="NA891" s="16" t="s">
        <v>486</v>
      </c>
      <c r="NC891" s="16" t="s">
        <v>486</v>
      </c>
      <c r="NE891" s="16" t="s">
        <v>486</v>
      </c>
      <c r="NI891" s="16" t="s">
        <v>11658</v>
      </c>
      <c r="NL891" s="16" t="s">
        <v>844</v>
      </c>
      <c r="NS891" s="16" t="s">
        <v>462</v>
      </c>
      <c r="NT891" s="16" t="s">
        <v>482</v>
      </c>
      <c r="NU891" s="16">
        <v>0.79400000000000004</v>
      </c>
      <c r="NV891" s="16" t="s">
        <v>860</v>
      </c>
      <c r="NW891" s="16" t="s">
        <v>1176</v>
      </c>
      <c r="NX891" s="16" t="s">
        <v>1142</v>
      </c>
      <c r="NY891" s="16" t="s">
        <v>1122</v>
      </c>
      <c r="NZ891" s="16" t="s">
        <v>938</v>
      </c>
    </row>
    <row r="892" spans="1:394" x14ac:dyDescent="0.25">
      <c r="A892" s="16" t="s">
        <v>12669</v>
      </c>
      <c r="B892" s="16" t="s">
        <v>8746</v>
      </c>
      <c r="C892" s="16" t="s">
        <v>972</v>
      </c>
      <c r="D892" s="16" t="s">
        <v>844</v>
      </c>
      <c r="E892" s="16" t="s">
        <v>843</v>
      </c>
      <c r="F892" s="16" t="s">
        <v>843</v>
      </c>
      <c r="G892" s="16" t="s">
        <v>843</v>
      </c>
      <c r="H892" s="16" t="s">
        <v>843</v>
      </c>
      <c r="I892" s="16" t="s">
        <v>843</v>
      </c>
      <c r="J892" s="16" t="s">
        <v>843</v>
      </c>
      <c r="K892" s="16" t="s">
        <v>843</v>
      </c>
      <c r="L892" s="16" t="s">
        <v>843</v>
      </c>
      <c r="M892" s="16" t="s">
        <v>843</v>
      </c>
      <c r="N892" s="16" t="s">
        <v>843</v>
      </c>
      <c r="O892" s="16" t="s">
        <v>843</v>
      </c>
      <c r="Q892" s="16" t="s">
        <v>844</v>
      </c>
      <c r="R892" s="16">
        <v>7</v>
      </c>
      <c r="T892" s="16" t="s">
        <v>470</v>
      </c>
      <c r="U892" s="16" t="s">
        <v>844</v>
      </c>
      <c r="V892" s="16" t="s">
        <v>843</v>
      </c>
      <c r="W892" s="16" t="s">
        <v>843</v>
      </c>
      <c r="X892" s="16" t="s">
        <v>843</v>
      </c>
      <c r="Y892" s="16" t="s">
        <v>844</v>
      </c>
      <c r="Z892" s="16" t="s">
        <v>843</v>
      </c>
      <c r="AA892" s="16" t="s">
        <v>843</v>
      </c>
      <c r="AB892" s="16" t="s">
        <v>843</v>
      </c>
      <c r="AC892" s="16" t="s">
        <v>844</v>
      </c>
      <c r="AF892" s="16" t="s">
        <v>11687</v>
      </c>
      <c r="AG892" s="16" t="s">
        <v>11694</v>
      </c>
      <c r="AH892" s="16" t="s">
        <v>843</v>
      </c>
      <c r="AI892" s="16" t="s">
        <v>843</v>
      </c>
      <c r="AJ892" s="16" t="s">
        <v>843</v>
      </c>
      <c r="AK892" s="16" t="s">
        <v>843</v>
      </c>
      <c r="AL892" s="16" t="s">
        <v>844</v>
      </c>
      <c r="AM892" s="16" t="s">
        <v>844</v>
      </c>
      <c r="AN892" s="16" t="s">
        <v>843</v>
      </c>
      <c r="AO892" s="16" t="s">
        <v>843</v>
      </c>
      <c r="AP892" s="16" t="s">
        <v>843</v>
      </c>
      <c r="AQ892" s="16" t="s">
        <v>844</v>
      </c>
      <c r="AR892" s="16" t="s">
        <v>4433</v>
      </c>
      <c r="AS892" s="16" t="s">
        <v>843</v>
      </c>
      <c r="AT892" s="16" t="s">
        <v>843</v>
      </c>
      <c r="AU892" s="16" t="s">
        <v>843</v>
      </c>
      <c r="AV892" s="16" t="s">
        <v>843</v>
      </c>
      <c r="AW892" s="16" t="s">
        <v>843</v>
      </c>
      <c r="AX892" s="16" t="s">
        <v>843</v>
      </c>
      <c r="AY892" s="16" t="s">
        <v>844</v>
      </c>
      <c r="BF892" s="16" t="s">
        <v>844</v>
      </c>
      <c r="BI892" s="16" t="s">
        <v>7776</v>
      </c>
      <c r="BJ892" s="16" t="s">
        <v>843</v>
      </c>
      <c r="BK892" s="16" t="s">
        <v>843</v>
      </c>
      <c r="BL892" s="16" t="s">
        <v>844</v>
      </c>
      <c r="BM892" s="16" t="s">
        <v>843</v>
      </c>
      <c r="BN892" s="16" t="s">
        <v>843</v>
      </c>
      <c r="BO892" s="16" t="s">
        <v>843</v>
      </c>
      <c r="BP892" s="16" t="s">
        <v>843</v>
      </c>
      <c r="BQ892" s="16" t="s">
        <v>843</v>
      </c>
      <c r="BR892" s="16" t="s">
        <v>7793</v>
      </c>
      <c r="BS892" s="16" t="s">
        <v>843</v>
      </c>
      <c r="BT892" s="16" t="s">
        <v>844</v>
      </c>
      <c r="BU892" s="16" t="s">
        <v>843</v>
      </c>
      <c r="BV892" s="16" t="s">
        <v>843</v>
      </c>
      <c r="BW892" s="16" t="s">
        <v>843</v>
      </c>
      <c r="BX892" s="16" t="s">
        <v>843</v>
      </c>
      <c r="BY892" s="16" t="s">
        <v>843</v>
      </c>
      <c r="BZ892" s="16" t="s">
        <v>843</v>
      </c>
      <c r="CA892" s="16" t="s">
        <v>843</v>
      </c>
      <c r="CC892" s="16" t="s">
        <v>867</v>
      </c>
      <c r="CD892" s="16" t="s">
        <v>6837</v>
      </c>
      <c r="CE892" s="16" t="s">
        <v>7537</v>
      </c>
      <c r="DN892" s="16" t="s">
        <v>4411</v>
      </c>
      <c r="DQ892" s="16" t="s">
        <v>7093</v>
      </c>
      <c r="DR892" s="16" t="s">
        <v>865</v>
      </c>
      <c r="DX892" s="16" t="s">
        <v>865</v>
      </c>
      <c r="ES892" s="16" t="s">
        <v>865</v>
      </c>
      <c r="EU892" s="16" t="s">
        <v>7810</v>
      </c>
      <c r="EV892" s="16" t="s">
        <v>865</v>
      </c>
      <c r="HC892" s="16" t="s">
        <v>865</v>
      </c>
      <c r="KO892" s="16" t="s">
        <v>10864</v>
      </c>
      <c r="KP892" s="16" t="s">
        <v>10863</v>
      </c>
      <c r="KQ892" s="16" t="s">
        <v>8694</v>
      </c>
      <c r="KR892" s="16" t="s">
        <v>12670</v>
      </c>
      <c r="KS892" s="16" t="s">
        <v>10865</v>
      </c>
      <c r="KT892" s="16" t="s">
        <v>9148</v>
      </c>
      <c r="KU892" s="16" t="s">
        <v>844</v>
      </c>
      <c r="KV892" s="16" t="s">
        <v>9148</v>
      </c>
      <c r="KW892" s="16" t="s">
        <v>851</v>
      </c>
      <c r="KY892" s="16" t="s">
        <v>486</v>
      </c>
      <c r="LA892" s="16" t="s">
        <v>11675</v>
      </c>
      <c r="LB892" s="16" t="s">
        <v>11653</v>
      </c>
      <c r="LC892" s="16" t="s">
        <v>10879</v>
      </c>
      <c r="LF892" s="16" t="s">
        <v>11654</v>
      </c>
      <c r="LI892" s="16" t="s">
        <v>11655</v>
      </c>
      <c r="LM892" s="16" t="s">
        <v>8741</v>
      </c>
      <c r="LO892" s="16" t="s">
        <v>1056</v>
      </c>
      <c r="LP892" s="16" t="s">
        <v>844</v>
      </c>
      <c r="LQ892" s="16" t="s">
        <v>8746</v>
      </c>
      <c r="LR892" s="16" t="s">
        <v>843</v>
      </c>
      <c r="LS892" s="16" t="s">
        <v>1056</v>
      </c>
      <c r="LT892" s="16" t="s">
        <v>843</v>
      </c>
      <c r="LU892" s="16" t="s">
        <v>844</v>
      </c>
      <c r="LV892" s="16" t="s">
        <v>844</v>
      </c>
      <c r="LW892" s="16" t="s">
        <v>1056</v>
      </c>
      <c r="LX892" s="16" t="s">
        <v>844</v>
      </c>
      <c r="LY892" s="16" t="s">
        <v>843</v>
      </c>
      <c r="LZ892" s="16" t="s">
        <v>843</v>
      </c>
      <c r="MA892" s="16" t="s">
        <v>843</v>
      </c>
      <c r="MB892" s="16" t="s">
        <v>843</v>
      </c>
      <c r="MC892" s="16" t="s">
        <v>1056</v>
      </c>
      <c r="MD892" s="16" t="s">
        <v>11676</v>
      </c>
      <c r="ME892" s="16" t="s">
        <v>11677</v>
      </c>
      <c r="MF892" s="16" t="s">
        <v>8847</v>
      </c>
      <c r="MR892" s="16" t="s">
        <v>470</v>
      </c>
      <c r="MS892" s="16" t="s">
        <v>12584</v>
      </c>
      <c r="MT892" s="16" t="s">
        <v>9023</v>
      </c>
      <c r="MV892" s="16" t="s">
        <v>487</v>
      </c>
      <c r="MW892" s="16" t="s">
        <v>1265</v>
      </c>
      <c r="MX892" s="16" t="s">
        <v>1262</v>
      </c>
      <c r="MY892" s="16" t="s">
        <v>486</v>
      </c>
      <c r="MZ892" s="16" t="s">
        <v>487</v>
      </c>
      <c r="NA892" s="16" t="s">
        <v>486</v>
      </c>
      <c r="NC892" s="16" t="s">
        <v>486</v>
      </c>
      <c r="NE892" s="16" t="s">
        <v>486</v>
      </c>
      <c r="NI892" s="16" t="s">
        <v>11658</v>
      </c>
      <c r="NL892" s="16" t="s">
        <v>844</v>
      </c>
      <c r="NS892" s="16" t="s">
        <v>462</v>
      </c>
      <c r="NT892" s="16" t="s">
        <v>482</v>
      </c>
      <c r="NU892" s="16">
        <v>0.79400000000000004</v>
      </c>
      <c r="NV892" s="16" t="s">
        <v>860</v>
      </c>
      <c r="NW892" s="16" t="s">
        <v>1176</v>
      </c>
      <c r="NX892" s="16" t="s">
        <v>1142</v>
      </c>
      <c r="NY892" s="16" t="s">
        <v>1122</v>
      </c>
      <c r="NZ892" s="16" t="s">
        <v>938</v>
      </c>
    </row>
    <row r="893" spans="1:394" x14ac:dyDescent="0.25">
      <c r="A893" s="16" t="s">
        <v>9006</v>
      </c>
      <c r="B893" s="16" t="s">
        <v>844</v>
      </c>
      <c r="C893" s="16" t="s">
        <v>972</v>
      </c>
      <c r="D893" s="16" t="s">
        <v>844</v>
      </c>
      <c r="E893" s="16" t="s">
        <v>843</v>
      </c>
      <c r="F893" s="16" t="s">
        <v>843</v>
      </c>
      <c r="G893" s="16" t="s">
        <v>843</v>
      </c>
      <c r="H893" s="16" t="s">
        <v>843</v>
      </c>
      <c r="I893" s="16" t="s">
        <v>843</v>
      </c>
      <c r="J893" s="16" t="s">
        <v>843</v>
      </c>
      <c r="K893" s="16" t="s">
        <v>843</v>
      </c>
      <c r="L893" s="16" t="s">
        <v>843</v>
      </c>
      <c r="M893" s="16" t="s">
        <v>843</v>
      </c>
      <c r="N893" s="16" t="s">
        <v>843</v>
      </c>
      <c r="O893" s="16" t="s">
        <v>843</v>
      </c>
      <c r="Q893" s="16" t="s">
        <v>844</v>
      </c>
      <c r="R893" s="16">
        <v>30</v>
      </c>
      <c r="T893" s="16" t="s">
        <v>470</v>
      </c>
      <c r="U893" s="16" t="s">
        <v>844</v>
      </c>
      <c r="V893" s="16" t="s">
        <v>843</v>
      </c>
      <c r="W893" s="16" t="s">
        <v>844</v>
      </c>
      <c r="X893" s="16" t="s">
        <v>843</v>
      </c>
      <c r="Y893" s="16" t="s">
        <v>843</v>
      </c>
      <c r="Z893" s="16" t="s">
        <v>843</v>
      </c>
      <c r="AA893" s="16" t="s">
        <v>843</v>
      </c>
      <c r="AB893" s="16" t="s">
        <v>844</v>
      </c>
      <c r="AC893" s="16" t="s">
        <v>843</v>
      </c>
      <c r="AD893" s="16" t="s">
        <v>867</v>
      </c>
      <c r="AF893" s="16" t="s">
        <v>11687</v>
      </c>
      <c r="AG893" s="16" t="s">
        <v>11652</v>
      </c>
      <c r="AH893" s="16" t="s">
        <v>844</v>
      </c>
      <c r="AI893" s="16" t="s">
        <v>843</v>
      </c>
      <c r="AJ893" s="16" t="s">
        <v>844</v>
      </c>
      <c r="AK893" s="16" t="s">
        <v>843</v>
      </c>
      <c r="AL893" s="16" t="s">
        <v>844</v>
      </c>
      <c r="AM893" s="16" t="s">
        <v>844</v>
      </c>
      <c r="AN893" s="16" t="s">
        <v>843</v>
      </c>
      <c r="AO893" s="16" t="s">
        <v>843</v>
      </c>
      <c r="AP893" s="16" t="s">
        <v>843</v>
      </c>
      <c r="AQ893" s="16" t="s">
        <v>844</v>
      </c>
      <c r="AR893" s="16" t="s">
        <v>4433</v>
      </c>
      <c r="AS893" s="16" t="s">
        <v>843</v>
      </c>
      <c r="AT893" s="16" t="s">
        <v>843</v>
      </c>
      <c r="AU893" s="16" t="s">
        <v>843</v>
      </c>
      <c r="AV893" s="16" t="s">
        <v>843</v>
      </c>
      <c r="AW893" s="16" t="s">
        <v>843</v>
      </c>
      <c r="AX893" s="16" t="s">
        <v>843</v>
      </c>
      <c r="AY893" s="16" t="s">
        <v>844</v>
      </c>
      <c r="BF893" s="16" t="s">
        <v>844</v>
      </c>
      <c r="BH893" s="16" t="s">
        <v>7380</v>
      </c>
      <c r="BI893" s="16" t="s">
        <v>7785</v>
      </c>
      <c r="BJ893" s="16" t="s">
        <v>843</v>
      </c>
      <c r="BK893" s="16" t="s">
        <v>843</v>
      </c>
      <c r="BL893" s="16" t="s">
        <v>843</v>
      </c>
      <c r="BM893" s="16" t="s">
        <v>843</v>
      </c>
      <c r="BN893" s="16" t="s">
        <v>843</v>
      </c>
      <c r="BO893" s="16" t="s">
        <v>844</v>
      </c>
      <c r="BP893" s="16" t="s">
        <v>843</v>
      </c>
      <c r="BQ893" s="16" t="s">
        <v>843</v>
      </c>
      <c r="DX893" s="16" t="s">
        <v>865</v>
      </c>
      <c r="ES893" s="16" t="s">
        <v>865</v>
      </c>
      <c r="EU893" s="16" t="s">
        <v>7813</v>
      </c>
      <c r="EV893" s="16" t="s">
        <v>865</v>
      </c>
      <c r="FT893" s="16" t="s">
        <v>865</v>
      </c>
      <c r="HC893" s="16" t="s">
        <v>865</v>
      </c>
      <c r="JA893" s="16" t="s">
        <v>4813</v>
      </c>
      <c r="JB893" s="16" t="s">
        <v>865</v>
      </c>
      <c r="JC893" s="16" t="s">
        <v>865</v>
      </c>
      <c r="JD893" s="16" t="s">
        <v>865</v>
      </c>
      <c r="JE893" s="16" t="s">
        <v>865</v>
      </c>
      <c r="JF893" s="16" t="s">
        <v>867</v>
      </c>
      <c r="JG893" s="16" t="s">
        <v>1056</v>
      </c>
      <c r="JJ893" s="16" t="s">
        <v>867</v>
      </c>
      <c r="KF893" s="16" t="s">
        <v>4932</v>
      </c>
      <c r="KI893" s="16" t="s">
        <v>4985</v>
      </c>
      <c r="KK893" s="16" t="s">
        <v>4883</v>
      </c>
      <c r="KM893" s="16" t="s">
        <v>7616</v>
      </c>
      <c r="KO893" s="16" t="s">
        <v>10868</v>
      </c>
      <c r="KP893" s="16" t="s">
        <v>10867</v>
      </c>
      <c r="KQ893" s="16" t="s">
        <v>8694</v>
      </c>
      <c r="KR893" s="16" t="s">
        <v>12671</v>
      </c>
      <c r="KS893" s="16" t="s">
        <v>10869</v>
      </c>
      <c r="KT893" s="16" t="s">
        <v>9148</v>
      </c>
      <c r="KU893" s="16" t="s">
        <v>844</v>
      </c>
      <c r="KV893" s="16" t="s">
        <v>9148</v>
      </c>
      <c r="KW893" s="16" t="s">
        <v>851</v>
      </c>
      <c r="KY893" s="16" t="s">
        <v>486</v>
      </c>
      <c r="LC893" s="16" t="s">
        <v>10879</v>
      </c>
      <c r="LF893" s="16" t="s">
        <v>11654</v>
      </c>
      <c r="LI893" s="16" t="s">
        <v>11655</v>
      </c>
      <c r="LJ893" s="16" t="s">
        <v>843</v>
      </c>
      <c r="LK893" s="16" t="s">
        <v>836</v>
      </c>
      <c r="LL893" s="16" t="s">
        <v>8756</v>
      </c>
      <c r="LM893" s="16" t="s">
        <v>8741</v>
      </c>
      <c r="LO893" s="16" t="s">
        <v>843</v>
      </c>
      <c r="LP893" s="16" t="s">
        <v>844</v>
      </c>
      <c r="LQ893" s="16" t="s">
        <v>844</v>
      </c>
      <c r="LR893" s="16" t="s">
        <v>843</v>
      </c>
      <c r="LS893" s="16" t="s">
        <v>844</v>
      </c>
      <c r="LT893" s="16" t="s">
        <v>843</v>
      </c>
      <c r="LU893" s="16" t="s">
        <v>843</v>
      </c>
      <c r="LV893" s="16" t="s">
        <v>843</v>
      </c>
      <c r="LW893" s="16" t="s">
        <v>843</v>
      </c>
      <c r="LX893" s="16" t="s">
        <v>843</v>
      </c>
      <c r="LY893" s="16" t="s">
        <v>843</v>
      </c>
      <c r="LZ893" s="16" t="s">
        <v>843</v>
      </c>
      <c r="MA893" s="16" t="s">
        <v>843</v>
      </c>
      <c r="MB893" s="16" t="s">
        <v>843</v>
      </c>
      <c r="MC893" s="16" t="s">
        <v>843</v>
      </c>
      <c r="ME893" s="16" t="s">
        <v>11656</v>
      </c>
      <c r="MF893" s="16" t="s">
        <v>8847</v>
      </c>
      <c r="MJ893" s="16" t="s">
        <v>1840</v>
      </c>
      <c r="MO893" s="16" t="s">
        <v>1813</v>
      </c>
      <c r="MP893" s="16" t="s">
        <v>1825</v>
      </c>
      <c r="MQ893" s="16" t="s">
        <v>1790</v>
      </c>
      <c r="MR893" s="16" t="s">
        <v>470</v>
      </c>
      <c r="MS893" s="16" t="s">
        <v>12584</v>
      </c>
      <c r="MT893" s="16" t="s">
        <v>9023</v>
      </c>
      <c r="MU893" s="16" t="s">
        <v>817</v>
      </c>
      <c r="NC893" s="16" t="s">
        <v>486</v>
      </c>
      <c r="ND893" s="16" t="s">
        <v>486</v>
      </c>
      <c r="NE893" s="16" t="s">
        <v>486</v>
      </c>
      <c r="NG893" s="16" t="s">
        <v>1376</v>
      </c>
      <c r="NI893" s="16" t="s">
        <v>11658</v>
      </c>
      <c r="NR893" s="16" t="s">
        <v>445</v>
      </c>
      <c r="NS893" s="16" t="s">
        <v>462</v>
      </c>
      <c r="NT893" s="16" t="s">
        <v>482</v>
      </c>
      <c r="NU893" s="16">
        <v>0.79400000000000004</v>
      </c>
      <c r="NV893" s="16" t="s">
        <v>445</v>
      </c>
      <c r="NW893" s="16" t="s">
        <v>1174</v>
      </c>
      <c r="NX893" s="16" t="s">
        <v>1142</v>
      </c>
      <c r="OB893" s="16" t="s">
        <v>836</v>
      </c>
      <c r="OC893" s="16" t="s">
        <v>445</v>
      </c>
    </row>
    <row r="894" spans="1:394" x14ac:dyDescent="0.25">
      <c r="A894" s="16" t="s">
        <v>12672</v>
      </c>
      <c r="B894" s="16" t="s">
        <v>844</v>
      </c>
      <c r="C894" s="16" t="s">
        <v>972</v>
      </c>
      <c r="D894" s="16" t="s">
        <v>844</v>
      </c>
      <c r="E894" s="16" t="s">
        <v>843</v>
      </c>
      <c r="F894" s="16" t="s">
        <v>843</v>
      </c>
      <c r="G894" s="16" t="s">
        <v>843</v>
      </c>
      <c r="H894" s="16" t="s">
        <v>843</v>
      </c>
      <c r="I894" s="16" t="s">
        <v>843</v>
      </c>
      <c r="J894" s="16" t="s">
        <v>843</v>
      </c>
      <c r="K894" s="16" t="s">
        <v>843</v>
      </c>
      <c r="L894" s="16" t="s">
        <v>843</v>
      </c>
      <c r="M894" s="16" t="s">
        <v>843</v>
      </c>
      <c r="N894" s="16" t="s">
        <v>843</v>
      </c>
      <c r="O894" s="16" t="s">
        <v>843</v>
      </c>
      <c r="Q894" s="16" t="s">
        <v>844</v>
      </c>
      <c r="R894" s="16">
        <v>29</v>
      </c>
      <c r="T894" s="16" t="s">
        <v>470</v>
      </c>
      <c r="U894" s="16" t="s">
        <v>844</v>
      </c>
      <c r="V894" s="16" t="s">
        <v>843</v>
      </c>
      <c r="W894" s="16" t="s">
        <v>844</v>
      </c>
      <c r="X894" s="16" t="s">
        <v>843</v>
      </c>
      <c r="Y894" s="16" t="s">
        <v>843</v>
      </c>
      <c r="Z894" s="16" t="s">
        <v>843</v>
      </c>
      <c r="AA894" s="16" t="s">
        <v>843</v>
      </c>
      <c r="AB894" s="16" t="s">
        <v>844</v>
      </c>
      <c r="AC894" s="16" t="s">
        <v>843</v>
      </c>
      <c r="AD894" s="16" t="s">
        <v>867</v>
      </c>
      <c r="AF894" s="16" t="s">
        <v>11899</v>
      </c>
      <c r="AG894" s="16" t="s">
        <v>11725</v>
      </c>
      <c r="AH894" s="16" t="s">
        <v>844</v>
      </c>
      <c r="AI894" s="16" t="s">
        <v>844</v>
      </c>
      <c r="AJ894" s="16" t="s">
        <v>843</v>
      </c>
      <c r="AK894" s="16" t="s">
        <v>843</v>
      </c>
      <c r="AL894" s="16" t="s">
        <v>844</v>
      </c>
      <c r="AM894" s="16" t="s">
        <v>844</v>
      </c>
      <c r="AN894" s="16" t="s">
        <v>843</v>
      </c>
      <c r="AO894" s="16" t="s">
        <v>843</v>
      </c>
      <c r="AP894" s="16" t="s">
        <v>843</v>
      </c>
      <c r="AQ894" s="16" t="s">
        <v>844</v>
      </c>
      <c r="AR894" s="16" t="s">
        <v>4433</v>
      </c>
      <c r="AS894" s="16" t="s">
        <v>843</v>
      </c>
      <c r="AT894" s="16" t="s">
        <v>843</v>
      </c>
      <c r="AU894" s="16" t="s">
        <v>843</v>
      </c>
      <c r="AV894" s="16" t="s">
        <v>843</v>
      </c>
      <c r="AW894" s="16" t="s">
        <v>843</v>
      </c>
      <c r="AX894" s="16" t="s">
        <v>843</v>
      </c>
      <c r="AY894" s="16" t="s">
        <v>844</v>
      </c>
      <c r="BF894" s="16" t="s">
        <v>844</v>
      </c>
      <c r="BH894" s="16" t="s">
        <v>7380</v>
      </c>
      <c r="BI894" s="16" t="s">
        <v>7782</v>
      </c>
      <c r="BJ894" s="16" t="s">
        <v>843</v>
      </c>
      <c r="BK894" s="16" t="s">
        <v>843</v>
      </c>
      <c r="BL894" s="16" t="s">
        <v>843</v>
      </c>
      <c r="BM894" s="16" t="s">
        <v>843</v>
      </c>
      <c r="BN894" s="16" t="s">
        <v>844</v>
      </c>
      <c r="BO894" s="16" t="s">
        <v>843</v>
      </c>
      <c r="BP894" s="16" t="s">
        <v>843</v>
      </c>
      <c r="BQ894" s="16" t="s">
        <v>843</v>
      </c>
      <c r="DX894" s="16" t="s">
        <v>865</v>
      </c>
      <c r="ES894" s="16" t="s">
        <v>865</v>
      </c>
      <c r="EU894" s="16" t="s">
        <v>7810</v>
      </c>
      <c r="EV894" s="16" t="s">
        <v>865</v>
      </c>
      <c r="FT894" s="16" t="s">
        <v>865</v>
      </c>
      <c r="HC894" s="16" t="s">
        <v>867</v>
      </c>
      <c r="HD894" s="16" t="s">
        <v>865</v>
      </c>
      <c r="JA894" s="16" t="s">
        <v>4825</v>
      </c>
      <c r="JB894" s="16" t="s">
        <v>865</v>
      </c>
      <c r="JC894" s="16" t="s">
        <v>865</v>
      </c>
      <c r="JD894" s="16" t="s">
        <v>865</v>
      </c>
      <c r="JE894" s="16" t="s">
        <v>865</v>
      </c>
      <c r="JF894" s="16" t="s">
        <v>865</v>
      </c>
      <c r="JG894" s="16" t="s">
        <v>1056</v>
      </c>
      <c r="JH894" s="16" t="s">
        <v>7577</v>
      </c>
      <c r="JJ894" s="16" t="s">
        <v>865</v>
      </c>
      <c r="KF894" s="16" t="s">
        <v>4926</v>
      </c>
      <c r="KI894" s="16" t="s">
        <v>4843</v>
      </c>
      <c r="KO894" s="16" t="s">
        <v>10873</v>
      </c>
      <c r="KP894" s="16" t="s">
        <v>10872</v>
      </c>
      <c r="KQ894" s="16" t="s">
        <v>8694</v>
      </c>
      <c r="KR894" s="16" t="s">
        <v>12673</v>
      </c>
      <c r="KS894" s="16" t="s">
        <v>10874</v>
      </c>
      <c r="KT894" s="16" t="s">
        <v>8696</v>
      </c>
      <c r="KU894" s="16" t="s">
        <v>844</v>
      </c>
      <c r="KV894" s="16" t="s">
        <v>8696</v>
      </c>
      <c r="KW894" s="16" t="s">
        <v>851</v>
      </c>
      <c r="KY894" s="16" t="s">
        <v>486</v>
      </c>
      <c r="LC894" s="16" t="s">
        <v>10879</v>
      </c>
      <c r="LF894" s="16" t="s">
        <v>11654</v>
      </c>
      <c r="LI894" s="16" t="s">
        <v>11655</v>
      </c>
      <c r="LJ894" s="16" t="s">
        <v>843</v>
      </c>
      <c r="LL894" s="16" t="s">
        <v>8711</v>
      </c>
      <c r="LM894" s="16" t="s">
        <v>8741</v>
      </c>
      <c r="LO894" s="16" t="s">
        <v>8732</v>
      </c>
      <c r="LP894" s="16" t="s">
        <v>1056</v>
      </c>
      <c r="LQ894" s="16" t="s">
        <v>844</v>
      </c>
      <c r="LR894" s="16" t="s">
        <v>8746</v>
      </c>
      <c r="LS894" s="16" t="s">
        <v>844</v>
      </c>
      <c r="LT894" s="16" t="s">
        <v>844</v>
      </c>
      <c r="LU894" s="16" t="s">
        <v>843</v>
      </c>
      <c r="LV894" s="16" t="s">
        <v>843</v>
      </c>
      <c r="LW894" s="16" t="s">
        <v>843</v>
      </c>
      <c r="LX894" s="16" t="s">
        <v>844</v>
      </c>
      <c r="LY894" s="16" t="s">
        <v>844</v>
      </c>
      <c r="LZ894" s="16" t="s">
        <v>843</v>
      </c>
      <c r="MA894" s="16" t="s">
        <v>843</v>
      </c>
      <c r="MB894" s="16" t="s">
        <v>843</v>
      </c>
      <c r="MC894" s="16" t="s">
        <v>8732</v>
      </c>
      <c r="ME894" s="16" t="s">
        <v>11656</v>
      </c>
      <c r="MF894" s="16" t="s">
        <v>8847</v>
      </c>
      <c r="MO894" s="16" t="s">
        <v>1817</v>
      </c>
      <c r="MP894" s="16" t="s">
        <v>13846</v>
      </c>
      <c r="MR894" s="16" t="s">
        <v>470</v>
      </c>
      <c r="MS894" s="16" t="s">
        <v>12584</v>
      </c>
      <c r="MT894" s="16" t="s">
        <v>1056</v>
      </c>
      <c r="MU894" s="16" t="s">
        <v>817</v>
      </c>
      <c r="NC894" s="16" t="s">
        <v>486</v>
      </c>
      <c r="ND894" s="16" t="s">
        <v>486</v>
      </c>
      <c r="NE894" s="16" t="s">
        <v>487</v>
      </c>
      <c r="NF894" s="16" t="s">
        <v>486</v>
      </c>
      <c r="NG894" s="16" t="s">
        <v>1372</v>
      </c>
      <c r="NI894" s="16" t="s">
        <v>11658</v>
      </c>
      <c r="NR894" s="16" t="s">
        <v>445</v>
      </c>
      <c r="NS894" s="16" t="s">
        <v>462</v>
      </c>
      <c r="NT894" s="16" t="s">
        <v>478</v>
      </c>
      <c r="NU894" s="16">
        <v>1.1910000000000001</v>
      </c>
      <c r="NV894" s="16" t="s">
        <v>445</v>
      </c>
      <c r="NW894" s="16" t="s">
        <v>1174</v>
      </c>
      <c r="NX894" s="16" t="s">
        <v>1142</v>
      </c>
      <c r="OB894" s="16" t="s">
        <v>833</v>
      </c>
      <c r="OC894" s="16" t="s">
        <v>445</v>
      </c>
    </row>
    <row r="895" spans="1:394" x14ac:dyDescent="0.25">
      <c r="A895" s="16" t="s">
        <v>12674</v>
      </c>
      <c r="B895" s="16" t="s">
        <v>1056</v>
      </c>
      <c r="C895" s="16" t="s">
        <v>972</v>
      </c>
      <c r="D895" s="16" t="s">
        <v>844</v>
      </c>
      <c r="E895" s="16" t="s">
        <v>843</v>
      </c>
      <c r="F895" s="16" t="s">
        <v>843</v>
      </c>
      <c r="G895" s="16" t="s">
        <v>843</v>
      </c>
      <c r="H895" s="16" t="s">
        <v>843</v>
      </c>
      <c r="I895" s="16" t="s">
        <v>843</v>
      </c>
      <c r="J895" s="16" t="s">
        <v>843</v>
      </c>
      <c r="K895" s="16" t="s">
        <v>843</v>
      </c>
      <c r="L895" s="16" t="s">
        <v>843</v>
      </c>
      <c r="M895" s="16" t="s">
        <v>843</v>
      </c>
      <c r="N895" s="16" t="s">
        <v>843</v>
      </c>
      <c r="O895" s="16" t="s">
        <v>843</v>
      </c>
      <c r="Q895" s="16" t="s">
        <v>844</v>
      </c>
      <c r="R895" s="16">
        <v>34</v>
      </c>
      <c r="T895" s="16" t="s">
        <v>474</v>
      </c>
      <c r="U895" s="16" t="s">
        <v>843</v>
      </c>
      <c r="V895" s="16" t="s">
        <v>844</v>
      </c>
      <c r="W895" s="16" t="s">
        <v>843</v>
      </c>
      <c r="X895" s="16" t="s">
        <v>844</v>
      </c>
      <c r="Y895" s="16" t="s">
        <v>843</v>
      </c>
      <c r="Z895" s="16" t="s">
        <v>843</v>
      </c>
      <c r="AA895" s="16" t="s">
        <v>843</v>
      </c>
      <c r="AB895" s="16" t="s">
        <v>843</v>
      </c>
      <c r="AC895" s="16" t="s">
        <v>843</v>
      </c>
      <c r="AD895" s="16" t="s">
        <v>867</v>
      </c>
      <c r="AF895" s="16" t="s">
        <v>11899</v>
      </c>
      <c r="AG895" s="16" t="s">
        <v>11816</v>
      </c>
      <c r="AH895" s="16" t="s">
        <v>844</v>
      </c>
      <c r="AI895" s="16" t="s">
        <v>843</v>
      </c>
      <c r="AJ895" s="16" t="s">
        <v>844</v>
      </c>
      <c r="AK895" s="16" t="s">
        <v>843</v>
      </c>
      <c r="AL895" s="16" t="s">
        <v>844</v>
      </c>
      <c r="AM895" s="16" t="s">
        <v>844</v>
      </c>
      <c r="AN895" s="16" t="s">
        <v>843</v>
      </c>
      <c r="AO895" s="16" t="s">
        <v>843</v>
      </c>
      <c r="AP895" s="16" t="s">
        <v>843</v>
      </c>
      <c r="AQ895" s="16" t="s">
        <v>844</v>
      </c>
      <c r="AR895" s="16" t="s">
        <v>4433</v>
      </c>
      <c r="AS895" s="16" t="s">
        <v>843</v>
      </c>
      <c r="AT895" s="16" t="s">
        <v>843</v>
      </c>
      <c r="AU895" s="16" t="s">
        <v>843</v>
      </c>
      <c r="AV895" s="16" t="s">
        <v>843</v>
      </c>
      <c r="AW895" s="16" t="s">
        <v>843</v>
      </c>
      <c r="AX895" s="16" t="s">
        <v>843</v>
      </c>
      <c r="AY895" s="16" t="s">
        <v>844</v>
      </c>
      <c r="BF895" s="16" t="s">
        <v>844</v>
      </c>
      <c r="BH895" s="16" t="s">
        <v>7380</v>
      </c>
      <c r="BI895" s="16" t="s">
        <v>7785</v>
      </c>
      <c r="BJ895" s="16" t="s">
        <v>843</v>
      </c>
      <c r="BK895" s="16" t="s">
        <v>843</v>
      </c>
      <c r="BL895" s="16" t="s">
        <v>843</v>
      </c>
      <c r="BM895" s="16" t="s">
        <v>843</v>
      </c>
      <c r="BN895" s="16" t="s">
        <v>843</v>
      </c>
      <c r="BO895" s="16" t="s">
        <v>844</v>
      </c>
      <c r="BP895" s="16" t="s">
        <v>843</v>
      </c>
      <c r="BQ895" s="16" t="s">
        <v>843</v>
      </c>
      <c r="DX895" s="16" t="s">
        <v>865</v>
      </c>
      <c r="ES895" s="16" t="s">
        <v>865</v>
      </c>
      <c r="EU895" s="16" t="s">
        <v>7810</v>
      </c>
      <c r="EV895" s="16" t="s">
        <v>865</v>
      </c>
      <c r="HC895" s="16" t="s">
        <v>865</v>
      </c>
      <c r="JA895" s="16" t="s">
        <v>4822</v>
      </c>
      <c r="JB895" s="16" t="s">
        <v>865</v>
      </c>
      <c r="JC895" s="16" t="s">
        <v>865</v>
      </c>
      <c r="JD895" s="16" t="s">
        <v>865</v>
      </c>
      <c r="JE895" s="16" t="s">
        <v>867</v>
      </c>
      <c r="JG895" s="16" t="s">
        <v>1056</v>
      </c>
      <c r="JV895" s="16">
        <v>50</v>
      </c>
      <c r="JW895" s="16" t="s">
        <v>7603</v>
      </c>
      <c r="JZ895" s="16" t="s">
        <v>4886</v>
      </c>
      <c r="KB895" s="16" t="s">
        <v>7625</v>
      </c>
      <c r="KD895" s="16" t="s">
        <v>4917</v>
      </c>
      <c r="KE895" s="16" t="s">
        <v>7289</v>
      </c>
      <c r="KF895" s="16" t="s">
        <v>4411</v>
      </c>
      <c r="KH895" s="16" t="s">
        <v>7642</v>
      </c>
      <c r="KI895" s="16" t="s">
        <v>4982</v>
      </c>
      <c r="KK895" s="16" t="s">
        <v>4886</v>
      </c>
      <c r="KM895" s="16" t="s">
        <v>7625</v>
      </c>
      <c r="KO895" s="16" t="s">
        <v>10873</v>
      </c>
      <c r="KP895" s="16" t="s">
        <v>10872</v>
      </c>
      <c r="KQ895" s="16" t="s">
        <v>8694</v>
      </c>
      <c r="KR895" s="16" t="s">
        <v>12675</v>
      </c>
      <c r="KS895" s="16" t="s">
        <v>10874</v>
      </c>
      <c r="KT895" s="16" t="s">
        <v>8696</v>
      </c>
      <c r="KU895" s="16" t="s">
        <v>844</v>
      </c>
      <c r="KV895" s="16" t="s">
        <v>8696</v>
      </c>
      <c r="KW895" s="16" t="s">
        <v>851</v>
      </c>
      <c r="KY895" s="16" t="s">
        <v>486</v>
      </c>
      <c r="LC895" s="16" t="s">
        <v>10879</v>
      </c>
      <c r="LF895" s="16" t="s">
        <v>11654</v>
      </c>
      <c r="LI895" s="16" t="s">
        <v>11655</v>
      </c>
      <c r="LJ895" s="16" t="s">
        <v>831</v>
      </c>
      <c r="LK895" s="16" t="s">
        <v>831</v>
      </c>
      <c r="LL895" s="16" t="s">
        <v>8756</v>
      </c>
      <c r="LM895" s="16" t="s">
        <v>8741</v>
      </c>
      <c r="LO895" s="16" t="s">
        <v>8732</v>
      </c>
      <c r="LP895" s="16" t="s">
        <v>1056</v>
      </c>
      <c r="LQ895" s="16" t="s">
        <v>844</v>
      </c>
      <c r="LR895" s="16" t="s">
        <v>8746</v>
      </c>
      <c r="LS895" s="16" t="s">
        <v>844</v>
      </c>
      <c r="LT895" s="16" t="s">
        <v>844</v>
      </c>
      <c r="LU895" s="16" t="s">
        <v>843</v>
      </c>
      <c r="LV895" s="16" t="s">
        <v>843</v>
      </c>
      <c r="LW895" s="16" t="s">
        <v>843</v>
      </c>
      <c r="LX895" s="16" t="s">
        <v>844</v>
      </c>
      <c r="LY895" s="16" t="s">
        <v>844</v>
      </c>
      <c r="LZ895" s="16" t="s">
        <v>843</v>
      </c>
      <c r="MA895" s="16" t="s">
        <v>843</v>
      </c>
      <c r="MB895" s="16" t="s">
        <v>843</v>
      </c>
      <c r="MC895" s="16" t="s">
        <v>8732</v>
      </c>
      <c r="ME895" s="16" t="s">
        <v>11656</v>
      </c>
      <c r="MF895" s="16" t="s">
        <v>8847</v>
      </c>
      <c r="MG895" s="16" t="s">
        <v>1838</v>
      </c>
      <c r="MH895" s="16" t="s">
        <v>11667</v>
      </c>
      <c r="MI895" s="16" t="s">
        <v>11733</v>
      </c>
      <c r="MJ895" s="16" t="s">
        <v>1838</v>
      </c>
      <c r="MK895" s="16" t="s">
        <v>9084</v>
      </c>
      <c r="ML895" s="16" t="s">
        <v>1791</v>
      </c>
      <c r="MM895" s="16" t="s">
        <v>487</v>
      </c>
      <c r="MN895" s="16" t="s">
        <v>1800</v>
      </c>
      <c r="MP895" s="16" t="s">
        <v>1829</v>
      </c>
      <c r="MQ895" s="16" t="s">
        <v>1791</v>
      </c>
      <c r="MR895" s="16" t="s">
        <v>474</v>
      </c>
      <c r="MS895" s="16" t="s">
        <v>12584</v>
      </c>
      <c r="MT895" s="16" t="s">
        <v>1056</v>
      </c>
      <c r="MU895" s="16" t="s">
        <v>817</v>
      </c>
      <c r="NC895" s="16" t="s">
        <v>486</v>
      </c>
      <c r="NE895" s="16" t="s">
        <v>486</v>
      </c>
      <c r="NG895" s="16" t="s">
        <v>1378</v>
      </c>
      <c r="NH895" s="16" t="s">
        <v>1913</v>
      </c>
      <c r="NI895" s="16" t="s">
        <v>11658</v>
      </c>
      <c r="NR895" s="16" t="s">
        <v>445</v>
      </c>
      <c r="NS895" s="16" t="s">
        <v>462</v>
      </c>
      <c r="NT895" s="16" t="s">
        <v>478</v>
      </c>
      <c r="NU895" s="16">
        <v>1.1910000000000001</v>
      </c>
      <c r="NV895" s="16" t="s">
        <v>445</v>
      </c>
      <c r="NW895" s="16" t="s">
        <v>1180</v>
      </c>
      <c r="NX895" s="16" t="s">
        <v>1142</v>
      </c>
      <c r="OB895" s="16" t="s">
        <v>831</v>
      </c>
      <c r="OC895" s="16" t="s">
        <v>445</v>
      </c>
    </row>
    <row r="896" spans="1:394" x14ac:dyDescent="0.25">
      <c r="A896" s="16" t="s">
        <v>12676</v>
      </c>
      <c r="B896" s="16" t="s">
        <v>8732</v>
      </c>
      <c r="C896" s="16" t="s">
        <v>972</v>
      </c>
      <c r="D896" s="16" t="s">
        <v>844</v>
      </c>
      <c r="E896" s="16" t="s">
        <v>843</v>
      </c>
      <c r="F896" s="16" t="s">
        <v>843</v>
      </c>
      <c r="G896" s="16" t="s">
        <v>843</v>
      </c>
      <c r="H896" s="16" t="s">
        <v>843</v>
      </c>
      <c r="I896" s="16" t="s">
        <v>843</v>
      </c>
      <c r="J896" s="16" t="s">
        <v>843</v>
      </c>
      <c r="K896" s="16" t="s">
        <v>843</v>
      </c>
      <c r="L896" s="16" t="s">
        <v>843</v>
      </c>
      <c r="M896" s="16" t="s">
        <v>843</v>
      </c>
      <c r="N896" s="16" t="s">
        <v>843</v>
      </c>
      <c r="O896" s="16" t="s">
        <v>843</v>
      </c>
      <c r="Q896" s="16" t="s">
        <v>844</v>
      </c>
      <c r="R896" s="16">
        <v>9</v>
      </c>
      <c r="T896" s="16" t="s">
        <v>474</v>
      </c>
      <c r="U896" s="16" t="s">
        <v>843</v>
      </c>
      <c r="V896" s="16" t="s">
        <v>844</v>
      </c>
      <c r="W896" s="16" t="s">
        <v>843</v>
      </c>
      <c r="X896" s="16" t="s">
        <v>843</v>
      </c>
      <c r="Y896" s="16" t="s">
        <v>843</v>
      </c>
      <c r="Z896" s="16" t="s">
        <v>844</v>
      </c>
      <c r="AA896" s="16" t="s">
        <v>843</v>
      </c>
      <c r="AB896" s="16" t="s">
        <v>843</v>
      </c>
      <c r="AC896" s="16" t="s">
        <v>844</v>
      </c>
      <c r="AF896" s="16" t="s">
        <v>11899</v>
      </c>
      <c r="AG896" s="16" t="s">
        <v>11694</v>
      </c>
      <c r="AH896" s="16" t="s">
        <v>843</v>
      </c>
      <c r="AI896" s="16" t="s">
        <v>843</v>
      </c>
      <c r="AJ896" s="16" t="s">
        <v>843</v>
      </c>
      <c r="AK896" s="16" t="s">
        <v>843</v>
      </c>
      <c r="AL896" s="16" t="s">
        <v>844</v>
      </c>
      <c r="AM896" s="16" t="s">
        <v>844</v>
      </c>
      <c r="AN896" s="16" t="s">
        <v>843</v>
      </c>
      <c r="AO896" s="16" t="s">
        <v>843</v>
      </c>
      <c r="AP896" s="16" t="s">
        <v>843</v>
      </c>
      <c r="AQ896" s="16" t="s">
        <v>844</v>
      </c>
      <c r="AR896" s="16" t="s">
        <v>4433</v>
      </c>
      <c r="AS896" s="16" t="s">
        <v>843</v>
      </c>
      <c r="AT896" s="16" t="s">
        <v>843</v>
      </c>
      <c r="AU896" s="16" t="s">
        <v>843</v>
      </c>
      <c r="AV896" s="16" t="s">
        <v>843</v>
      </c>
      <c r="AW896" s="16" t="s">
        <v>843</v>
      </c>
      <c r="AX896" s="16" t="s">
        <v>843</v>
      </c>
      <c r="AY896" s="16" t="s">
        <v>844</v>
      </c>
      <c r="BF896" s="16" t="s">
        <v>844</v>
      </c>
      <c r="BI896" s="16" t="s">
        <v>7785</v>
      </c>
      <c r="BJ896" s="16" t="s">
        <v>843</v>
      </c>
      <c r="BK896" s="16" t="s">
        <v>843</v>
      </c>
      <c r="BL896" s="16" t="s">
        <v>843</v>
      </c>
      <c r="BM896" s="16" t="s">
        <v>843</v>
      </c>
      <c r="BN896" s="16" t="s">
        <v>843</v>
      </c>
      <c r="BO896" s="16" t="s">
        <v>844</v>
      </c>
      <c r="BP896" s="16" t="s">
        <v>843</v>
      </c>
      <c r="BQ896" s="16" t="s">
        <v>843</v>
      </c>
      <c r="CC896" s="16" t="s">
        <v>865</v>
      </c>
      <c r="CF896" s="16" t="s">
        <v>7130</v>
      </c>
      <c r="CG896" s="16" t="s">
        <v>844</v>
      </c>
      <c r="CH896" s="16" t="s">
        <v>843</v>
      </c>
      <c r="CI896" s="16" t="s">
        <v>843</v>
      </c>
      <c r="CJ896" s="16" t="s">
        <v>843</v>
      </c>
      <c r="CK896" s="16" t="s">
        <v>843</v>
      </c>
      <c r="CL896" s="16" t="s">
        <v>843</v>
      </c>
      <c r="CM896" s="16" t="s">
        <v>843</v>
      </c>
      <c r="CN896" s="16" t="s">
        <v>843</v>
      </c>
      <c r="CO896" s="16" t="s">
        <v>843</v>
      </c>
      <c r="CP896" s="16" t="s">
        <v>843</v>
      </c>
      <c r="CQ896" s="16" t="s">
        <v>843</v>
      </c>
      <c r="CR896" s="16" t="s">
        <v>843</v>
      </c>
      <c r="CS896" s="16" t="s">
        <v>843</v>
      </c>
      <c r="CT896" s="16" t="s">
        <v>843</v>
      </c>
      <c r="CU896" s="16" t="s">
        <v>843</v>
      </c>
      <c r="CV896" s="16" t="s">
        <v>843</v>
      </c>
      <c r="CW896" s="16" t="s">
        <v>843</v>
      </c>
      <c r="CX896" s="16" t="s">
        <v>843</v>
      </c>
      <c r="CY896" s="16" t="s">
        <v>843</v>
      </c>
      <c r="CZ896" s="16" t="s">
        <v>843</v>
      </c>
      <c r="DA896" s="16" t="s">
        <v>843</v>
      </c>
      <c r="DB896" s="16" t="s">
        <v>843</v>
      </c>
      <c r="DC896" s="16" t="s">
        <v>843</v>
      </c>
      <c r="DD896" s="16" t="s">
        <v>843</v>
      </c>
      <c r="DE896" s="16" t="s">
        <v>843</v>
      </c>
      <c r="DF896" s="16" t="s">
        <v>843</v>
      </c>
      <c r="DG896" s="16" t="s">
        <v>843</v>
      </c>
      <c r="DH896" s="16" t="s">
        <v>843</v>
      </c>
      <c r="DI896" s="16" t="s">
        <v>843</v>
      </c>
      <c r="DJ896" s="16" t="s">
        <v>843</v>
      </c>
      <c r="DK896" s="16" t="s">
        <v>843</v>
      </c>
      <c r="DL896" s="16" t="s">
        <v>843</v>
      </c>
      <c r="DQ896" s="16" t="s">
        <v>7236</v>
      </c>
      <c r="DR896" s="16" t="s">
        <v>867</v>
      </c>
      <c r="DS896" s="16" t="s">
        <v>7321</v>
      </c>
      <c r="DX896" s="16" t="s">
        <v>865</v>
      </c>
      <c r="ES896" s="16" t="s">
        <v>865</v>
      </c>
      <c r="EU896" s="16" t="s">
        <v>7810</v>
      </c>
      <c r="EV896" s="16" t="s">
        <v>865</v>
      </c>
      <c r="HC896" s="16" t="s">
        <v>865</v>
      </c>
      <c r="KO896" s="16" t="s">
        <v>10873</v>
      </c>
      <c r="KP896" s="16" t="s">
        <v>10872</v>
      </c>
      <c r="KQ896" s="16" t="s">
        <v>8694</v>
      </c>
      <c r="KR896" s="16" t="s">
        <v>12677</v>
      </c>
      <c r="KS896" s="16" t="s">
        <v>10874</v>
      </c>
      <c r="KT896" s="16" t="s">
        <v>8696</v>
      </c>
      <c r="KU896" s="16" t="s">
        <v>844</v>
      </c>
      <c r="KV896" s="16" t="s">
        <v>8696</v>
      </c>
      <c r="KW896" s="16" t="s">
        <v>851</v>
      </c>
      <c r="KY896" s="16" t="s">
        <v>486</v>
      </c>
      <c r="LA896" s="16" t="s">
        <v>11697</v>
      </c>
      <c r="LB896" s="16" t="s">
        <v>11653</v>
      </c>
      <c r="LC896" s="16" t="s">
        <v>10879</v>
      </c>
      <c r="LD896" s="16" t="s">
        <v>11698</v>
      </c>
      <c r="LF896" s="16" t="s">
        <v>11654</v>
      </c>
      <c r="LI896" s="16" t="s">
        <v>11655</v>
      </c>
      <c r="LM896" s="16" t="s">
        <v>8741</v>
      </c>
      <c r="LO896" s="16" t="s">
        <v>8732</v>
      </c>
      <c r="LP896" s="16" t="s">
        <v>1056</v>
      </c>
      <c r="LQ896" s="16" t="s">
        <v>844</v>
      </c>
      <c r="LR896" s="16" t="s">
        <v>8746</v>
      </c>
      <c r="LS896" s="16" t="s">
        <v>844</v>
      </c>
      <c r="LT896" s="16" t="s">
        <v>844</v>
      </c>
      <c r="LU896" s="16" t="s">
        <v>843</v>
      </c>
      <c r="LV896" s="16" t="s">
        <v>843</v>
      </c>
      <c r="LW896" s="16" t="s">
        <v>843</v>
      </c>
      <c r="LX896" s="16" t="s">
        <v>844</v>
      </c>
      <c r="LY896" s="16" t="s">
        <v>844</v>
      </c>
      <c r="LZ896" s="16" t="s">
        <v>843</v>
      </c>
      <c r="MA896" s="16" t="s">
        <v>843</v>
      </c>
      <c r="MB896" s="16" t="s">
        <v>843</v>
      </c>
      <c r="MC896" s="16" t="s">
        <v>8732</v>
      </c>
      <c r="MD896" s="16" t="s">
        <v>11699</v>
      </c>
      <c r="ME896" s="16" t="s">
        <v>11677</v>
      </c>
      <c r="MF896" s="16" t="s">
        <v>8847</v>
      </c>
      <c r="MR896" s="16" t="s">
        <v>474</v>
      </c>
      <c r="MS896" s="16" t="s">
        <v>12584</v>
      </c>
      <c r="MT896" s="16" t="s">
        <v>1056</v>
      </c>
      <c r="MV896" s="16" t="s">
        <v>486</v>
      </c>
      <c r="MZ896" s="16" t="s">
        <v>486</v>
      </c>
      <c r="NA896" s="16" t="s">
        <v>487</v>
      </c>
      <c r="NB896" s="16" t="s">
        <v>1344</v>
      </c>
      <c r="NC896" s="16" t="s">
        <v>486</v>
      </c>
      <c r="NE896" s="16" t="s">
        <v>486</v>
      </c>
      <c r="NI896" s="16" t="s">
        <v>11658</v>
      </c>
      <c r="NL896" s="16" t="s">
        <v>843</v>
      </c>
      <c r="NS896" s="16" t="s">
        <v>462</v>
      </c>
      <c r="NT896" s="16" t="s">
        <v>478</v>
      </c>
      <c r="NU896" s="16">
        <v>1.1910000000000001</v>
      </c>
      <c r="NV896" s="16" t="s">
        <v>860</v>
      </c>
      <c r="NW896" s="16" t="s">
        <v>1182</v>
      </c>
      <c r="NX896" s="16" t="s">
        <v>1142</v>
      </c>
      <c r="NY896" s="16" t="s">
        <v>1122</v>
      </c>
      <c r="NZ896" s="16" t="s">
        <v>938</v>
      </c>
      <c r="OA896" s="16" t="s">
        <v>486</v>
      </c>
    </row>
    <row r="897" spans="1:393" x14ac:dyDescent="0.25">
      <c r="A897" s="16" t="s">
        <v>12678</v>
      </c>
      <c r="B897" s="16" t="s">
        <v>8746</v>
      </c>
      <c r="C897" s="16" t="s">
        <v>972</v>
      </c>
      <c r="D897" s="16" t="s">
        <v>844</v>
      </c>
      <c r="E897" s="16" t="s">
        <v>843</v>
      </c>
      <c r="F897" s="16" t="s">
        <v>843</v>
      </c>
      <c r="G897" s="16" t="s">
        <v>843</v>
      </c>
      <c r="H897" s="16" t="s">
        <v>843</v>
      </c>
      <c r="I897" s="16" t="s">
        <v>843</v>
      </c>
      <c r="J897" s="16" t="s">
        <v>843</v>
      </c>
      <c r="K897" s="16" t="s">
        <v>843</v>
      </c>
      <c r="L897" s="16" t="s">
        <v>843</v>
      </c>
      <c r="M897" s="16" t="s">
        <v>843</v>
      </c>
      <c r="N897" s="16" t="s">
        <v>843</v>
      </c>
      <c r="O897" s="16" t="s">
        <v>843</v>
      </c>
      <c r="Q897" s="16" t="s">
        <v>844</v>
      </c>
      <c r="R897" s="16">
        <v>7</v>
      </c>
      <c r="T897" s="16" t="s">
        <v>474</v>
      </c>
      <c r="U897" s="16" t="s">
        <v>843</v>
      </c>
      <c r="V897" s="16" t="s">
        <v>844</v>
      </c>
      <c r="W897" s="16" t="s">
        <v>843</v>
      </c>
      <c r="X897" s="16" t="s">
        <v>843</v>
      </c>
      <c r="Y897" s="16" t="s">
        <v>843</v>
      </c>
      <c r="Z897" s="16" t="s">
        <v>844</v>
      </c>
      <c r="AA897" s="16" t="s">
        <v>843</v>
      </c>
      <c r="AB897" s="16" t="s">
        <v>843</v>
      </c>
      <c r="AC897" s="16" t="s">
        <v>844</v>
      </c>
      <c r="AF897" s="16" t="s">
        <v>11899</v>
      </c>
      <c r="AG897" s="16" t="s">
        <v>11708</v>
      </c>
      <c r="AH897" s="16" t="s">
        <v>843</v>
      </c>
      <c r="AI897" s="16" t="s">
        <v>843</v>
      </c>
      <c r="AJ897" s="16" t="s">
        <v>843</v>
      </c>
      <c r="AK897" s="16" t="s">
        <v>843</v>
      </c>
      <c r="AL897" s="16" t="s">
        <v>844</v>
      </c>
      <c r="AM897" s="16" t="s">
        <v>844</v>
      </c>
      <c r="AN897" s="16" t="s">
        <v>843</v>
      </c>
      <c r="AO897" s="16" t="s">
        <v>843</v>
      </c>
      <c r="AP897" s="16" t="s">
        <v>843</v>
      </c>
      <c r="AQ897" s="16" t="s">
        <v>844</v>
      </c>
      <c r="AR897" s="16" t="s">
        <v>4433</v>
      </c>
      <c r="AS897" s="16" t="s">
        <v>843</v>
      </c>
      <c r="AT897" s="16" t="s">
        <v>843</v>
      </c>
      <c r="AU897" s="16" t="s">
        <v>843</v>
      </c>
      <c r="AV897" s="16" t="s">
        <v>843</v>
      </c>
      <c r="AW897" s="16" t="s">
        <v>843</v>
      </c>
      <c r="AX897" s="16" t="s">
        <v>843</v>
      </c>
      <c r="AY897" s="16" t="s">
        <v>844</v>
      </c>
      <c r="BF897" s="16" t="s">
        <v>844</v>
      </c>
      <c r="BI897" s="16" t="s">
        <v>7785</v>
      </c>
      <c r="BJ897" s="16" t="s">
        <v>843</v>
      </c>
      <c r="BK897" s="16" t="s">
        <v>843</v>
      </c>
      <c r="BL897" s="16" t="s">
        <v>843</v>
      </c>
      <c r="BM897" s="16" t="s">
        <v>843</v>
      </c>
      <c r="BN897" s="16" t="s">
        <v>843</v>
      </c>
      <c r="BO897" s="16" t="s">
        <v>844</v>
      </c>
      <c r="BP897" s="16" t="s">
        <v>843</v>
      </c>
      <c r="BQ897" s="16" t="s">
        <v>843</v>
      </c>
      <c r="CC897" s="16" t="s">
        <v>865</v>
      </c>
      <c r="CF897" s="16" t="s">
        <v>7212</v>
      </c>
      <c r="CG897" s="16" t="s">
        <v>843</v>
      </c>
      <c r="CH897" s="16" t="s">
        <v>843</v>
      </c>
      <c r="CI897" s="16" t="s">
        <v>843</v>
      </c>
      <c r="CJ897" s="16" t="s">
        <v>843</v>
      </c>
      <c r="CK897" s="16" t="s">
        <v>843</v>
      </c>
      <c r="CL897" s="16" t="s">
        <v>843</v>
      </c>
      <c r="CM897" s="16" t="s">
        <v>843</v>
      </c>
      <c r="CN897" s="16" t="s">
        <v>843</v>
      </c>
      <c r="CO897" s="16" t="s">
        <v>843</v>
      </c>
      <c r="CP897" s="16" t="s">
        <v>843</v>
      </c>
      <c r="CQ897" s="16" t="s">
        <v>843</v>
      </c>
      <c r="CR897" s="16" t="s">
        <v>843</v>
      </c>
      <c r="CS897" s="16" t="s">
        <v>843</v>
      </c>
      <c r="CT897" s="16" t="s">
        <v>843</v>
      </c>
      <c r="CU897" s="16" t="s">
        <v>843</v>
      </c>
      <c r="CV897" s="16" t="s">
        <v>843</v>
      </c>
      <c r="CW897" s="16" t="s">
        <v>843</v>
      </c>
      <c r="CX897" s="16" t="s">
        <v>843</v>
      </c>
      <c r="CY897" s="16" t="s">
        <v>843</v>
      </c>
      <c r="CZ897" s="16" t="s">
        <v>843</v>
      </c>
      <c r="DA897" s="16" t="s">
        <v>843</v>
      </c>
      <c r="DB897" s="16" t="s">
        <v>843</v>
      </c>
      <c r="DC897" s="16" t="s">
        <v>843</v>
      </c>
      <c r="DD897" s="16" t="s">
        <v>843</v>
      </c>
      <c r="DE897" s="16" t="s">
        <v>843</v>
      </c>
      <c r="DF897" s="16" t="s">
        <v>843</v>
      </c>
      <c r="DG897" s="16" t="s">
        <v>843</v>
      </c>
      <c r="DH897" s="16" t="s">
        <v>843</v>
      </c>
      <c r="DI897" s="16" t="s">
        <v>844</v>
      </c>
      <c r="DJ897" s="16" t="s">
        <v>843</v>
      </c>
      <c r="DK897" s="16" t="s">
        <v>843</v>
      </c>
      <c r="DL897" s="16" t="s">
        <v>843</v>
      </c>
      <c r="DQ897" s="16" t="s">
        <v>7093</v>
      </c>
      <c r="DR897" s="16" t="s">
        <v>865</v>
      </c>
      <c r="DX897" s="16" t="s">
        <v>865</v>
      </c>
      <c r="ES897" s="16" t="s">
        <v>865</v>
      </c>
      <c r="EU897" s="16" t="s">
        <v>7810</v>
      </c>
      <c r="EV897" s="16" t="s">
        <v>865</v>
      </c>
      <c r="HC897" s="16" t="s">
        <v>865</v>
      </c>
      <c r="KO897" s="16" t="s">
        <v>10873</v>
      </c>
      <c r="KP897" s="16" t="s">
        <v>10872</v>
      </c>
      <c r="KQ897" s="16" t="s">
        <v>8694</v>
      </c>
      <c r="KR897" s="16" t="s">
        <v>12679</v>
      </c>
      <c r="KS897" s="16" t="s">
        <v>10874</v>
      </c>
      <c r="KT897" s="16" t="s">
        <v>8696</v>
      </c>
      <c r="KU897" s="16" t="s">
        <v>844</v>
      </c>
      <c r="KV897" s="16" t="s">
        <v>8696</v>
      </c>
      <c r="KW897" s="16" t="s">
        <v>851</v>
      </c>
      <c r="KY897" s="16" t="s">
        <v>486</v>
      </c>
      <c r="LA897" s="16" t="s">
        <v>11697</v>
      </c>
      <c r="LB897" s="16" t="s">
        <v>11653</v>
      </c>
      <c r="LC897" s="16" t="s">
        <v>10879</v>
      </c>
      <c r="LD897" s="16" t="s">
        <v>11698</v>
      </c>
      <c r="LF897" s="16" t="s">
        <v>11654</v>
      </c>
      <c r="LI897" s="16" t="s">
        <v>11655</v>
      </c>
      <c r="LM897" s="16" t="s">
        <v>8741</v>
      </c>
      <c r="LO897" s="16" t="s">
        <v>8732</v>
      </c>
      <c r="LP897" s="16" t="s">
        <v>1056</v>
      </c>
      <c r="LQ897" s="16" t="s">
        <v>844</v>
      </c>
      <c r="LR897" s="16" t="s">
        <v>8746</v>
      </c>
      <c r="LS897" s="16" t="s">
        <v>844</v>
      </c>
      <c r="LT897" s="16" t="s">
        <v>844</v>
      </c>
      <c r="LU897" s="16" t="s">
        <v>843</v>
      </c>
      <c r="LV897" s="16" t="s">
        <v>843</v>
      </c>
      <c r="LW897" s="16" t="s">
        <v>843</v>
      </c>
      <c r="LX897" s="16" t="s">
        <v>844</v>
      </c>
      <c r="LY897" s="16" t="s">
        <v>844</v>
      </c>
      <c r="LZ897" s="16" t="s">
        <v>843</v>
      </c>
      <c r="MA897" s="16" t="s">
        <v>843</v>
      </c>
      <c r="MB897" s="16" t="s">
        <v>843</v>
      </c>
      <c r="MC897" s="16" t="s">
        <v>8732</v>
      </c>
      <c r="MD897" s="16" t="s">
        <v>11699</v>
      </c>
      <c r="ME897" s="16" t="s">
        <v>11677</v>
      </c>
      <c r="MF897" s="16" t="s">
        <v>8847</v>
      </c>
      <c r="MR897" s="16" t="s">
        <v>474</v>
      </c>
      <c r="MS897" s="16" t="s">
        <v>12584</v>
      </c>
      <c r="MT897" s="16" t="s">
        <v>1056</v>
      </c>
      <c r="MV897" s="16" t="s">
        <v>486</v>
      </c>
      <c r="MZ897" s="16" t="s">
        <v>487</v>
      </c>
      <c r="NA897" s="16" t="s">
        <v>486</v>
      </c>
      <c r="NC897" s="16" t="s">
        <v>486</v>
      </c>
      <c r="NE897" s="16" t="s">
        <v>486</v>
      </c>
      <c r="NI897" s="16" t="s">
        <v>11658</v>
      </c>
      <c r="NL897" s="16" t="s">
        <v>843</v>
      </c>
      <c r="NS897" s="16" t="s">
        <v>462</v>
      </c>
      <c r="NT897" s="16" t="s">
        <v>478</v>
      </c>
      <c r="NU897" s="16">
        <v>1.1910000000000001</v>
      </c>
      <c r="NV897" s="16" t="s">
        <v>860</v>
      </c>
      <c r="NW897" s="16" t="s">
        <v>1182</v>
      </c>
      <c r="NX897" s="16" t="s">
        <v>1142</v>
      </c>
      <c r="NY897" s="16" t="s">
        <v>1122</v>
      </c>
      <c r="NZ897" s="16" t="s">
        <v>938</v>
      </c>
    </row>
    <row r="898" spans="1:393" x14ac:dyDescent="0.25">
      <c r="A898" s="16" t="s">
        <v>12680</v>
      </c>
      <c r="B898" s="16" t="s">
        <v>8759</v>
      </c>
      <c r="C898" s="16" t="s">
        <v>972</v>
      </c>
      <c r="D898" s="16" t="s">
        <v>844</v>
      </c>
      <c r="E898" s="16" t="s">
        <v>843</v>
      </c>
      <c r="F898" s="16" t="s">
        <v>843</v>
      </c>
      <c r="G898" s="16" t="s">
        <v>843</v>
      </c>
      <c r="H898" s="16" t="s">
        <v>843</v>
      </c>
      <c r="I898" s="16" t="s">
        <v>843</v>
      </c>
      <c r="J898" s="16" t="s">
        <v>843</v>
      </c>
      <c r="K898" s="16" t="s">
        <v>843</v>
      </c>
      <c r="L898" s="16" t="s">
        <v>843</v>
      </c>
      <c r="M898" s="16" t="s">
        <v>843</v>
      </c>
      <c r="N898" s="16" t="s">
        <v>843</v>
      </c>
      <c r="O898" s="16" t="s">
        <v>843</v>
      </c>
      <c r="Q898" s="16" t="s">
        <v>844</v>
      </c>
      <c r="R898" s="16">
        <v>1</v>
      </c>
      <c r="S898" s="16">
        <v>20</v>
      </c>
      <c r="T898" s="16" t="s">
        <v>474</v>
      </c>
      <c r="U898" s="16" t="s">
        <v>843</v>
      </c>
      <c r="V898" s="16" t="s">
        <v>844</v>
      </c>
      <c r="W898" s="16" t="s">
        <v>843</v>
      </c>
      <c r="X898" s="16" t="s">
        <v>843</v>
      </c>
      <c r="Y898" s="16" t="s">
        <v>843</v>
      </c>
      <c r="Z898" s="16" t="s">
        <v>844</v>
      </c>
      <c r="AA898" s="16" t="s">
        <v>843</v>
      </c>
      <c r="AB898" s="16" t="s">
        <v>843</v>
      </c>
      <c r="AC898" s="16" t="s">
        <v>843</v>
      </c>
      <c r="AG898" s="16" t="s">
        <v>11708</v>
      </c>
      <c r="AH898" s="16" t="s">
        <v>843</v>
      </c>
      <c r="AI898" s="16" t="s">
        <v>843</v>
      </c>
      <c r="AJ898" s="16" t="s">
        <v>843</v>
      </c>
      <c r="AK898" s="16" t="s">
        <v>843</v>
      </c>
      <c r="AL898" s="16" t="s">
        <v>844</v>
      </c>
      <c r="AM898" s="16" t="s">
        <v>844</v>
      </c>
      <c r="AN898" s="16" t="s">
        <v>843</v>
      </c>
      <c r="AO898" s="16" t="s">
        <v>843</v>
      </c>
      <c r="AP898" s="16" t="s">
        <v>843</v>
      </c>
      <c r="AQ898" s="16" t="s">
        <v>844</v>
      </c>
      <c r="BF898" s="16" t="s">
        <v>844</v>
      </c>
      <c r="DX898" s="16" t="s">
        <v>865</v>
      </c>
      <c r="ES898" s="16" t="s">
        <v>865</v>
      </c>
      <c r="ET898" s="16" t="s">
        <v>867</v>
      </c>
      <c r="EU898" s="16" t="s">
        <v>7810</v>
      </c>
      <c r="EV898" s="16" t="s">
        <v>865</v>
      </c>
      <c r="KO898" s="16" t="s">
        <v>10873</v>
      </c>
      <c r="KP898" s="16" t="s">
        <v>10872</v>
      </c>
      <c r="KQ898" s="16" t="s">
        <v>8694</v>
      </c>
      <c r="KR898" s="16" t="s">
        <v>12681</v>
      </c>
      <c r="KS898" s="16" t="s">
        <v>10874</v>
      </c>
      <c r="KT898" s="16" t="s">
        <v>8696</v>
      </c>
      <c r="KU898" s="16" t="s">
        <v>844</v>
      </c>
      <c r="KV898" s="16" t="s">
        <v>8696</v>
      </c>
      <c r="KY898" s="16" t="s">
        <v>486</v>
      </c>
      <c r="LC898" s="16" t="s">
        <v>10879</v>
      </c>
      <c r="LF898" s="16" t="s">
        <v>11654</v>
      </c>
      <c r="LG898" s="16" t="s">
        <v>487</v>
      </c>
      <c r="LI898" s="16" t="s">
        <v>11655</v>
      </c>
      <c r="LM898" s="16" t="s">
        <v>8741</v>
      </c>
      <c r="LN898" s="16" t="s">
        <v>487</v>
      </c>
      <c r="LO898" s="16" t="s">
        <v>8732</v>
      </c>
      <c r="LP898" s="16" t="s">
        <v>1056</v>
      </c>
      <c r="LQ898" s="16" t="s">
        <v>844</v>
      </c>
      <c r="LR898" s="16" t="s">
        <v>8746</v>
      </c>
      <c r="LS898" s="16" t="s">
        <v>844</v>
      </c>
      <c r="LT898" s="16" t="s">
        <v>844</v>
      </c>
      <c r="LU898" s="16" t="s">
        <v>843</v>
      </c>
      <c r="LV898" s="16" t="s">
        <v>843</v>
      </c>
      <c r="LW898" s="16" t="s">
        <v>843</v>
      </c>
      <c r="LX898" s="16" t="s">
        <v>844</v>
      </c>
      <c r="LY898" s="16" t="s">
        <v>844</v>
      </c>
      <c r="LZ898" s="16" t="s">
        <v>843</v>
      </c>
      <c r="MA898" s="16" t="s">
        <v>843</v>
      </c>
      <c r="MB898" s="16" t="s">
        <v>843</v>
      </c>
      <c r="MC898" s="16" t="s">
        <v>8732</v>
      </c>
      <c r="ME898" s="16" t="s">
        <v>11656</v>
      </c>
      <c r="MF898" s="16" t="s">
        <v>8847</v>
      </c>
      <c r="MR898" s="16" t="s">
        <v>474</v>
      </c>
      <c r="MS898" s="16" t="s">
        <v>12584</v>
      </c>
      <c r="NC898" s="16" t="s">
        <v>486</v>
      </c>
      <c r="NI898" s="16" t="s">
        <v>11658</v>
      </c>
      <c r="NS898" s="16" t="s">
        <v>462</v>
      </c>
      <c r="NT898" s="16" t="s">
        <v>478</v>
      </c>
      <c r="NU898" s="16">
        <v>1.1910000000000001</v>
      </c>
      <c r="NV898" s="16" t="s">
        <v>1132</v>
      </c>
      <c r="NW898" s="16" t="s">
        <v>1178</v>
      </c>
      <c r="NX898" s="16" t="s">
        <v>1141</v>
      </c>
      <c r="NY898" s="16" t="s">
        <v>1121</v>
      </c>
    </row>
    <row r="899" spans="1:393" x14ac:dyDescent="0.25">
      <c r="A899" s="16" t="s">
        <v>12682</v>
      </c>
      <c r="B899" s="16" t="s">
        <v>844</v>
      </c>
      <c r="C899" s="16" t="s">
        <v>972</v>
      </c>
      <c r="D899" s="16" t="s">
        <v>844</v>
      </c>
      <c r="E899" s="16" t="s">
        <v>843</v>
      </c>
      <c r="F899" s="16" t="s">
        <v>843</v>
      </c>
      <c r="G899" s="16" t="s">
        <v>843</v>
      </c>
      <c r="H899" s="16" t="s">
        <v>843</v>
      </c>
      <c r="I899" s="16" t="s">
        <v>843</v>
      </c>
      <c r="J899" s="16" t="s">
        <v>843</v>
      </c>
      <c r="K899" s="16" t="s">
        <v>843</v>
      </c>
      <c r="L899" s="16" t="s">
        <v>843</v>
      </c>
      <c r="M899" s="16" t="s">
        <v>843</v>
      </c>
      <c r="N899" s="16" t="s">
        <v>843</v>
      </c>
      <c r="O899" s="16" t="s">
        <v>843</v>
      </c>
      <c r="Q899" s="16" t="s">
        <v>844</v>
      </c>
      <c r="R899" s="16">
        <v>73</v>
      </c>
      <c r="T899" s="16" t="s">
        <v>470</v>
      </c>
      <c r="U899" s="16" t="s">
        <v>844</v>
      </c>
      <c r="V899" s="16" t="s">
        <v>843</v>
      </c>
      <c r="W899" s="16" t="s">
        <v>844</v>
      </c>
      <c r="X899" s="16" t="s">
        <v>843</v>
      </c>
      <c r="Y899" s="16" t="s">
        <v>843</v>
      </c>
      <c r="Z899" s="16" t="s">
        <v>843</v>
      </c>
      <c r="AA899" s="16" t="s">
        <v>843</v>
      </c>
      <c r="AB899" s="16" t="s">
        <v>843</v>
      </c>
      <c r="AC899" s="16" t="s">
        <v>843</v>
      </c>
      <c r="AD899" s="16" t="s">
        <v>867</v>
      </c>
      <c r="AF899" s="16" t="s">
        <v>11673</v>
      </c>
      <c r="AG899" s="16" t="s">
        <v>11703</v>
      </c>
      <c r="AH899" s="16" t="s">
        <v>844</v>
      </c>
      <c r="AI899" s="16" t="s">
        <v>843</v>
      </c>
      <c r="AJ899" s="16" t="s">
        <v>844</v>
      </c>
      <c r="AK899" s="16" t="s">
        <v>843</v>
      </c>
      <c r="AL899" s="16" t="s">
        <v>844</v>
      </c>
      <c r="AM899" s="16" t="s">
        <v>843</v>
      </c>
      <c r="AN899" s="16" t="s">
        <v>843</v>
      </c>
      <c r="AO899" s="16" t="s">
        <v>843</v>
      </c>
      <c r="AP899" s="16" t="s">
        <v>843</v>
      </c>
      <c r="AQ899" s="16" t="s">
        <v>843</v>
      </c>
      <c r="AR899" s="16" t="s">
        <v>12683</v>
      </c>
      <c r="AS899" s="16" t="s">
        <v>844</v>
      </c>
      <c r="AT899" s="16" t="s">
        <v>843</v>
      </c>
      <c r="AU899" s="16" t="s">
        <v>844</v>
      </c>
      <c r="AV899" s="16" t="s">
        <v>844</v>
      </c>
      <c r="AW899" s="16" t="s">
        <v>843</v>
      </c>
      <c r="AX899" s="16" t="s">
        <v>843</v>
      </c>
      <c r="AY899" s="16" t="s">
        <v>843</v>
      </c>
      <c r="AZ899" s="16" t="s">
        <v>4437</v>
      </c>
      <c r="BB899" s="16" t="s">
        <v>4437</v>
      </c>
      <c r="BC899" s="16" t="s">
        <v>4437</v>
      </c>
      <c r="BF899" s="16" t="s">
        <v>843</v>
      </c>
      <c r="BI899" s="16" t="s">
        <v>7785</v>
      </c>
      <c r="BJ899" s="16" t="s">
        <v>843</v>
      </c>
      <c r="BK899" s="16" t="s">
        <v>843</v>
      </c>
      <c r="BL899" s="16" t="s">
        <v>843</v>
      </c>
      <c r="BM899" s="16" t="s">
        <v>843</v>
      </c>
      <c r="BN899" s="16" t="s">
        <v>843</v>
      </c>
      <c r="BO899" s="16" t="s">
        <v>844</v>
      </c>
      <c r="BP899" s="16" t="s">
        <v>843</v>
      </c>
      <c r="BQ899" s="16" t="s">
        <v>843</v>
      </c>
      <c r="DX899" s="16" t="s">
        <v>867</v>
      </c>
      <c r="DY899" s="16" t="s">
        <v>867</v>
      </c>
      <c r="ES899" s="16" t="s">
        <v>867</v>
      </c>
      <c r="EU899" s="16" t="s">
        <v>7813</v>
      </c>
      <c r="EV899" s="16" t="s">
        <v>865</v>
      </c>
      <c r="FF899" s="16" t="s">
        <v>7842</v>
      </c>
      <c r="FG899" s="16" t="s">
        <v>12164</v>
      </c>
      <c r="FH899" s="16" t="s">
        <v>843</v>
      </c>
      <c r="FI899" s="16" t="s">
        <v>844</v>
      </c>
      <c r="FJ899" s="16" t="s">
        <v>844</v>
      </c>
      <c r="FK899" s="16" t="s">
        <v>843</v>
      </c>
      <c r="FL899" s="16" t="s">
        <v>843</v>
      </c>
      <c r="FM899" s="16" t="s">
        <v>843</v>
      </c>
      <c r="FN899" s="16" t="s">
        <v>843</v>
      </c>
      <c r="FO899" s="16" t="s">
        <v>843</v>
      </c>
      <c r="FP899" s="16" t="s">
        <v>843</v>
      </c>
      <c r="FQ899" s="16" t="s">
        <v>843</v>
      </c>
      <c r="HC899" s="16" t="s">
        <v>867</v>
      </c>
      <c r="HD899" s="16" t="s">
        <v>865</v>
      </c>
      <c r="JA899" s="16" t="s">
        <v>4822</v>
      </c>
      <c r="JB899" s="16" t="s">
        <v>865</v>
      </c>
      <c r="JC899" s="16" t="s">
        <v>865</v>
      </c>
      <c r="JD899" s="16" t="s">
        <v>865</v>
      </c>
      <c r="JE899" s="16" t="s">
        <v>865</v>
      </c>
      <c r="JF899" s="16" t="s">
        <v>865</v>
      </c>
      <c r="JG899" s="16" t="s">
        <v>843</v>
      </c>
      <c r="JH899" s="16" t="s">
        <v>4846</v>
      </c>
      <c r="KF899" s="16" t="s">
        <v>4926</v>
      </c>
      <c r="KI899" s="16" t="s">
        <v>4846</v>
      </c>
      <c r="KO899" s="16" t="s">
        <v>10877</v>
      </c>
      <c r="KP899" s="16" t="s">
        <v>10876</v>
      </c>
      <c r="KQ899" s="16" t="s">
        <v>8694</v>
      </c>
      <c r="KR899" s="16" t="s">
        <v>12684</v>
      </c>
      <c r="KS899" s="16" t="s">
        <v>10878</v>
      </c>
      <c r="KT899" s="16" t="s">
        <v>8696</v>
      </c>
      <c r="KU899" s="16" t="s">
        <v>844</v>
      </c>
      <c r="KV899" s="16" t="s">
        <v>8696</v>
      </c>
      <c r="KW899" s="16" t="s">
        <v>851</v>
      </c>
      <c r="KX899" s="16" t="s">
        <v>487</v>
      </c>
      <c r="KY899" s="16" t="s">
        <v>487</v>
      </c>
      <c r="KZ899" s="16" t="s">
        <v>487</v>
      </c>
      <c r="LC899" s="16" t="s">
        <v>10879</v>
      </c>
      <c r="LF899" s="16" t="s">
        <v>11654</v>
      </c>
      <c r="LI899" s="16" t="s">
        <v>11655</v>
      </c>
      <c r="LJ899" s="16" t="s">
        <v>843</v>
      </c>
      <c r="LL899" s="16" t="s">
        <v>8711</v>
      </c>
      <c r="LM899" s="16" t="s">
        <v>8741</v>
      </c>
      <c r="LO899" s="16" t="s">
        <v>843</v>
      </c>
      <c r="LP899" s="16" t="s">
        <v>843</v>
      </c>
      <c r="LQ899" s="16" t="s">
        <v>844</v>
      </c>
      <c r="LR899" s="16" t="s">
        <v>844</v>
      </c>
      <c r="LS899" s="16" t="s">
        <v>844</v>
      </c>
      <c r="LT899" s="16" t="s">
        <v>844</v>
      </c>
      <c r="LU899" s="16" t="s">
        <v>1056</v>
      </c>
      <c r="LV899" s="16" t="s">
        <v>843</v>
      </c>
      <c r="LW899" s="16" t="s">
        <v>1056</v>
      </c>
      <c r="LX899" s="16" t="s">
        <v>843</v>
      </c>
      <c r="LY899" s="16" t="s">
        <v>843</v>
      </c>
      <c r="LZ899" s="16" t="s">
        <v>843</v>
      </c>
      <c r="MA899" s="16" t="s">
        <v>843</v>
      </c>
      <c r="MB899" s="16" t="s">
        <v>843</v>
      </c>
      <c r="MC899" s="16" t="s">
        <v>843</v>
      </c>
      <c r="ME899" s="16" t="s">
        <v>11656</v>
      </c>
      <c r="MF899" s="16" t="s">
        <v>8847</v>
      </c>
      <c r="MO899" s="16" t="s">
        <v>1817</v>
      </c>
      <c r="MP899" s="16" t="s">
        <v>1824</v>
      </c>
      <c r="MR899" s="16" t="s">
        <v>470</v>
      </c>
      <c r="MS899" s="16" t="s">
        <v>12584</v>
      </c>
      <c r="MT899" s="16" t="s">
        <v>9015</v>
      </c>
      <c r="NC899" s="16" t="s">
        <v>487</v>
      </c>
      <c r="NE899" s="16" t="s">
        <v>487</v>
      </c>
      <c r="NF899" s="16" t="s">
        <v>486</v>
      </c>
      <c r="NG899" s="16" t="s">
        <v>1378</v>
      </c>
      <c r="NI899" s="16" t="s">
        <v>11658</v>
      </c>
      <c r="NR899" s="16" t="s">
        <v>878</v>
      </c>
      <c r="NS899" s="16" t="s">
        <v>462</v>
      </c>
      <c r="NT899" s="16" t="s">
        <v>478</v>
      </c>
      <c r="NU899" s="16">
        <v>1.1910000000000001</v>
      </c>
      <c r="NV899" s="16" t="s">
        <v>457</v>
      </c>
      <c r="NW899" s="16" t="s">
        <v>1177</v>
      </c>
      <c r="NX899" s="16" t="s">
        <v>1142</v>
      </c>
      <c r="OB899" s="16" t="s">
        <v>833</v>
      </c>
      <c r="OC899" s="16" t="s">
        <v>878</v>
      </c>
    </row>
    <row r="900" spans="1:393" x14ac:dyDescent="0.25">
      <c r="A900" s="16" t="s">
        <v>12685</v>
      </c>
      <c r="B900" s="16" t="s">
        <v>1056</v>
      </c>
      <c r="C900" s="16" t="s">
        <v>972</v>
      </c>
      <c r="D900" s="16" t="s">
        <v>844</v>
      </c>
      <c r="E900" s="16" t="s">
        <v>843</v>
      </c>
      <c r="F900" s="16" t="s">
        <v>843</v>
      </c>
      <c r="G900" s="16" t="s">
        <v>843</v>
      </c>
      <c r="H900" s="16" t="s">
        <v>843</v>
      </c>
      <c r="I900" s="16" t="s">
        <v>843</v>
      </c>
      <c r="J900" s="16" t="s">
        <v>843</v>
      </c>
      <c r="K900" s="16" t="s">
        <v>843</v>
      </c>
      <c r="L900" s="16" t="s">
        <v>843</v>
      </c>
      <c r="M900" s="16" t="s">
        <v>843</v>
      </c>
      <c r="N900" s="16" t="s">
        <v>843</v>
      </c>
      <c r="O900" s="16" t="s">
        <v>843</v>
      </c>
      <c r="Q900" s="16" t="s">
        <v>844</v>
      </c>
      <c r="R900" s="16">
        <v>72</v>
      </c>
      <c r="T900" s="16" t="s">
        <v>474</v>
      </c>
      <c r="U900" s="16" t="s">
        <v>843</v>
      </c>
      <c r="V900" s="16" t="s">
        <v>844</v>
      </c>
      <c r="W900" s="16" t="s">
        <v>843</v>
      </c>
      <c r="X900" s="16" t="s">
        <v>844</v>
      </c>
      <c r="Y900" s="16" t="s">
        <v>843</v>
      </c>
      <c r="Z900" s="16" t="s">
        <v>843</v>
      </c>
      <c r="AA900" s="16" t="s">
        <v>843</v>
      </c>
      <c r="AB900" s="16" t="s">
        <v>843</v>
      </c>
      <c r="AC900" s="16" t="s">
        <v>843</v>
      </c>
      <c r="AD900" s="16" t="s">
        <v>867</v>
      </c>
      <c r="AF900" s="16" t="s">
        <v>11673</v>
      </c>
      <c r="AG900" s="16" t="s">
        <v>11703</v>
      </c>
      <c r="AH900" s="16" t="s">
        <v>844</v>
      </c>
      <c r="AI900" s="16" t="s">
        <v>843</v>
      </c>
      <c r="AJ900" s="16" t="s">
        <v>844</v>
      </c>
      <c r="AK900" s="16" t="s">
        <v>843</v>
      </c>
      <c r="AL900" s="16" t="s">
        <v>844</v>
      </c>
      <c r="AM900" s="16" t="s">
        <v>843</v>
      </c>
      <c r="AN900" s="16" t="s">
        <v>843</v>
      </c>
      <c r="AO900" s="16" t="s">
        <v>843</v>
      </c>
      <c r="AP900" s="16" t="s">
        <v>843</v>
      </c>
      <c r="AQ900" s="16" t="s">
        <v>843</v>
      </c>
      <c r="AR900" s="16" t="s">
        <v>11809</v>
      </c>
      <c r="AS900" s="16" t="s">
        <v>844</v>
      </c>
      <c r="AT900" s="16" t="s">
        <v>844</v>
      </c>
      <c r="AU900" s="16" t="s">
        <v>843</v>
      </c>
      <c r="AV900" s="16" t="s">
        <v>843</v>
      </c>
      <c r="AW900" s="16" t="s">
        <v>843</v>
      </c>
      <c r="AX900" s="16" t="s">
        <v>843</v>
      </c>
      <c r="AY900" s="16" t="s">
        <v>843</v>
      </c>
      <c r="AZ900" s="16" t="s">
        <v>4437</v>
      </c>
      <c r="BA900" s="16" t="s">
        <v>4437</v>
      </c>
      <c r="BF900" s="16" t="s">
        <v>843</v>
      </c>
      <c r="BI900" s="16" t="s">
        <v>7785</v>
      </c>
      <c r="BJ900" s="16" t="s">
        <v>843</v>
      </c>
      <c r="BK900" s="16" t="s">
        <v>843</v>
      </c>
      <c r="BL900" s="16" t="s">
        <v>843</v>
      </c>
      <c r="BM900" s="16" t="s">
        <v>843</v>
      </c>
      <c r="BN900" s="16" t="s">
        <v>843</v>
      </c>
      <c r="BO900" s="16" t="s">
        <v>844</v>
      </c>
      <c r="BP900" s="16" t="s">
        <v>843</v>
      </c>
      <c r="BQ900" s="16" t="s">
        <v>843</v>
      </c>
      <c r="DX900" s="16" t="s">
        <v>867</v>
      </c>
      <c r="DY900" s="16" t="s">
        <v>867</v>
      </c>
      <c r="ES900" s="16" t="s">
        <v>867</v>
      </c>
      <c r="EU900" s="16" t="s">
        <v>7813</v>
      </c>
      <c r="EV900" s="16" t="s">
        <v>865</v>
      </c>
      <c r="FF900" s="16" t="s">
        <v>7836</v>
      </c>
      <c r="HC900" s="16" t="s">
        <v>865</v>
      </c>
      <c r="JA900" s="16" t="s">
        <v>4816</v>
      </c>
      <c r="JB900" s="16" t="s">
        <v>865</v>
      </c>
      <c r="JC900" s="16" t="s">
        <v>865</v>
      </c>
      <c r="JD900" s="16" t="s">
        <v>865</v>
      </c>
      <c r="JE900" s="16" t="s">
        <v>865</v>
      </c>
      <c r="JF900" s="16" t="s">
        <v>865</v>
      </c>
      <c r="JG900" s="16" t="s">
        <v>843</v>
      </c>
      <c r="JH900" s="16" t="s">
        <v>4846</v>
      </c>
      <c r="KF900" s="16" t="s">
        <v>4926</v>
      </c>
      <c r="KI900" s="16" t="s">
        <v>4846</v>
      </c>
      <c r="KO900" s="16" t="s">
        <v>10877</v>
      </c>
      <c r="KP900" s="16" t="s">
        <v>10876</v>
      </c>
      <c r="KQ900" s="16" t="s">
        <v>8694</v>
      </c>
      <c r="KR900" s="16" t="s">
        <v>12686</v>
      </c>
      <c r="KS900" s="16" t="s">
        <v>10878</v>
      </c>
      <c r="KT900" s="16" t="s">
        <v>8696</v>
      </c>
      <c r="KU900" s="16" t="s">
        <v>844</v>
      </c>
      <c r="KV900" s="16" t="s">
        <v>8696</v>
      </c>
      <c r="KW900" s="16" t="s">
        <v>851</v>
      </c>
      <c r="KX900" s="16" t="s">
        <v>487</v>
      </c>
      <c r="KY900" s="16" t="s">
        <v>487</v>
      </c>
      <c r="KZ900" s="16" t="s">
        <v>487</v>
      </c>
      <c r="LC900" s="16" t="s">
        <v>10879</v>
      </c>
      <c r="LF900" s="16" t="s">
        <v>11654</v>
      </c>
      <c r="LI900" s="16" t="s">
        <v>11655</v>
      </c>
      <c r="LJ900" s="16" t="s">
        <v>843</v>
      </c>
      <c r="LL900" s="16" t="s">
        <v>8711</v>
      </c>
      <c r="LM900" s="16" t="s">
        <v>8741</v>
      </c>
      <c r="LO900" s="16" t="s">
        <v>843</v>
      </c>
      <c r="LP900" s="16" t="s">
        <v>843</v>
      </c>
      <c r="LQ900" s="16" t="s">
        <v>844</v>
      </c>
      <c r="LR900" s="16" t="s">
        <v>844</v>
      </c>
      <c r="LS900" s="16" t="s">
        <v>844</v>
      </c>
      <c r="LT900" s="16" t="s">
        <v>844</v>
      </c>
      <c r="LU900" s="16" t="s">
        <v>1056</v>
      </c>
      <c r="LV900" s="16" t="s">
        <v>843</v>
      </c>
      <c r="LW900" s="16" t="s">
        <v>1056</v>
      </c>
      <c r="LX900" s="16" t="s">
        <v>843</v>
      </c>
      <c r="LY900" s="16" t="s">
        <v>843</v>
      </c>
      <c r="LZ900" s="16" t="s">
        <v>843</v>
      </c>
      <c r="MA900" s="16" t="s">
        <v>843</v>
      </c>
      <c r="MB900" s="16" t="s">
        <v>843</v>
      </c>
      <c r="MC900" s="16" t="s">
        <v>843</v>
      </c>
      <c r="ME900" s="16" t="s">
        <v>11656</v>
      </c>
      <c r="MF900" s="16" t="s">
        <v>8847</v>
      </c>
      <c r="MO900" s="16" t="s">
        <v>1817</v>
      </c>
      <c r="MP900" s="16" t="s">
        <v>1824</v>
      </c>
      <c r="MR900" s="16" t="s">
        <v>474</v>
      </c>
      <c r="MS900" s="16" t="s">
        <v>12584</v>
      </c>
      <c r="MT900" s="16" t="s">
        <v>9015</v>
      </c>
      <c r="NC900" s="16" t="s">
        <v>487</v>
      </c>
      <c r="NE900" s="16" t="s">
        <v>486</v>
      </c>
      <c r="NG900" s="16" t="s">
        <v>1380</v>
      </c>
      <c r="NI900" s="16" t="s">
        <v>11658</v>
      </c>
      <c r="NR900" s="16" t="s">
        <v>878</v>
      </c>
      <c r="NS900" s="16" t="s">
        <v>462</v>
      </c>
      <c r="NT900" s="16" t="s">
        <v>478</v>
      </c>
      <c r="NU900" s="16">
        <v>1.1910000000000001</v>
      </c>
      <c r="NV900" s="16" t="s">
        <v>457</v>
      </c>
      <c r="NW900" s="16" t="s">
        <v>1183</v>
      </c>
      <c r="NX900" s="16" t="s">
        <v>1142</v>
      </c>
      <c r="OB900" s="16" t="s">
        <v>833</v>
      </c>
      <c r="OC900" s="16" t="s">
        <v>878</v>
      </c>
    </row>
    <row r="901" spans="1:393" x14ac:dyDescent="0.25">
      <c r="A901" s="16" t="s">
        <v>12687</v>
      </c>
      <c r="B901" s="16" t="s">
        <v>844</v>
      </c>
      <c r="C901" s="16" t="s">
        <v>972</v>
      </c>
      <c r="D901" s="16" t="s">
        <v>844</v>
      </c>
      <c r="E901" s="16" t="s">
        <v>843</v>
      </c>
      <c r="F901" s="16" t="s">
        <v>843</v>
      </c>
      <c r="G901" s="16" t="s">
        <v>843</v>
      </c>
      <c r="H901" s="16" t="s">
        <v>843</v>
      </c>
      <c r="I901" s="16" t="s">
        <v>843</v>
      </c>
      <c r="J901" s="16" t="s">
        <v>843</v>
      </c>
      <c r="K901" s="16" t="s">
        <v>843</v>
      </c>
      <c r="L901" s="16" t="s">
        <v>843</v>
      </c>
      <c r="M901" s="16" t="s">
        <v>843</v>
      </c>
      <c r="N901" s="16" t="s">
        <v>843</v>
      </c>
      <c r="O901" s="16" t="s">
        <v>843</v>
      </c>
      <c r="Q901" s="16" t="s">
        <v>844</v>
      </c>
      <c r="R901" s="16">
        <v>28</v>
      </c>
      <c r="T901" s="16" t="s">
        <v>470</v>
      </c>
      <c r="U901" s="16" t="s">
        <v>844</v>
      </c>
      <c r="V901" s="16" t="s">
        <v>843</v>
      </c>
      <c r="W901" s="16" t="s">
        <v>844</v>
      </c>
      <c r="X901" s="16" t="s">
        <v>843</v>
      </c>
      <c r="Y901" s="16" t="s">
        <v>843</v>
      </c>
      <c r="Z901" s="16" t="s">
        <v>843</v>
      </c>
      <c r="AA901" s="16" t="s">
        <v>843</v>
      </c>
      <c r="AB901" s="16" t="s">
        <v>844</v>
      </c>
      <c r="AC901" s="16" t="s">
        <v>843</v>
      </c>
      <c r="AD901" s="16" t="s">
        <v>867</v>
      </c>
      <c r="AF901" s="16" t="s">
        <v>11739</v>
      </c>
      <c r="AG901" s="16" t="s">
        <v>11828</v>
      </c>
      <c r="AH901" s="16" t="s">
        <v>843</v>
      </c>
      <c r="AI901" s="16" t="s">
        <v>843</v>
      </c>
      <c r="AJ901" s="16" t="s">
        <v>844</v>
      </c>
      <c r="AK901" s="16" t="s">
        <v>843</v>
      </c>
      <c r="AL901" s="16" t="s">
        <v>844</v>
      </c>
      <c r="AM901" s="16" t="s">
        <v>844</v>
      </c>
      <c r="AN901" s="16" t="s">
        <v>843</v>
      </c>
      <c r="AO901" s="16" t="s">
        <v>843</v>
      </c>
      <c r="AP901" s="16" t="s">
        <v>843</v>
      </c>
      <c r="AQ901" s="16" t="s">
        <v>844</v>
      </c>
      <c r="AR901" s="16" t="s">
        <v>4433</v>
      </c>
      <c r="AS901" s="16" t="s">
        <v>843</v>
      </c>
      <c r="AT901" s="16" t="s">
        <v>843</v>
      </c>
      <c r="AU901" s="16" t="s">
        <v>843</v>
      </c>
      <c r="AV901" s="16" t="s">
        <v>843</v>
      </c>
      <c r="AW901" s="16" t="s">
        <v>843</v>
      </c>
      <c r="AX901" s="16" t="s">
        <v>843</v>
      </c>
      <c r="AY901" s="16" t="s">
        <v>844</v>
      </c>
      <c r="BF901" s="16" t="s">
        <v>844</v>
      </c>
      <c r="BH901" s="16" t="s">
        <v>7380</v>
      </c>
      <c r="BI901" s="16" t="s">
        <v>7785</v>
      </c>
      <c r="BJ901" s="16" t="s">
        <v>843</v>
      </c>
      <c r="BK901" s="16" t="s">
        <v>843</v>
      </c>
      <c r="BL901" s="16" t="s">
        <v>843</v>
      </c>
      <c r="BM901" s="16" t="s">
        <v>843</v>
      </c>
      <c r="BN901" s="16" t="s">
        <v>843</v>
      </c>
      <c r="BO901" s="16" t="s">
        <v>844</v>
      </c>
      <c r="BP901" s="16" t="s">
        <v>843</v>
      </c>
      <c r="BQ901" s="16" t="s">
        <v>843</v>
      </c>
      <c r="DX901" s="16" t="s">
        <v>865</v>
      </c>
      <c r="ES901" s="16" t="s">
        <v>865</v>
      </c>
      <c r="EU901" s="16" t="s">
        <v>7810</v>
      </c>
      <c r="EV901" s="16" t="s">
        <v>865</v>
      </c>
      <c r="FT901" s="16" t="s">
        <v>865</v>
      </c>
      <c r="HC901" s="16" t="s">
        <v>865</v>
      </c>
      <c r="JA901" s="16" t="s">
        <v>4816</v>
      </c>
      <c r="JB901" s="16" t="s">
        <v>865</v>
      </c>
      <c r="JC901" s="16" t="s">
        <v>865</v>
      </c>
      <c r="JD901" s="16" t="s">
        <v>865</v>
      </c>
      <c r="JE901" s="16" t="s">
        <v>865</v>
      </c>
      <c r="JF901" s="16" t="s">
        <v>865</v>
      </c>
      <c r="JG901" s="16" t="s">
        <v>1056</v>
      </c>
      <c r="JH901" s="16" t="s">
        <v>7577</v>
      </c>
      <c r="JJ901" s="16" t="s">
        <v>865</v>
      </c>
      <c r="KF901" s="16" t="s">
        <v>4972</v>
      </c>
      <c r="KI901" s="16" t="s">
        <v>4843</v>
      </c>
      <c r="KO901" s="16" t="s">
        <v>10882</v>
      </c>
      <c r="KP901" s="16" t="s">
        <v>10881</v>
      </c>
      <c r="KQ901" s="16" t="s">
        <v>8694</v>
      </c>
      <c r="KR901" s="16" t="s">
        <v>12688</v>
      </c>
      <c r="KS901" s="16" t="s">
        <v>10883</v>
      </c>
      <c r="KT901" s="16" t="s">
        <v>8696</v>
      </c>
      <c r="KU901" s="16" t="s">
        <v>844</v>
      </c>
      <c r="KV901" s="16" t="s">
        <v>8696</v>
      </c>
      <c r="KW901" s="16" t="s">
        <v>851</v>
      </c>
      <c r="KY901" s="16" t="s">
        <v>486</v>
      </c>
      <c r="LC901" s="16" t="s">
        <v>10879</v>
      </c>
      <c r="LF901" s="16" t="s">
        <v>11654</v>
      </c>
      <c r="LI901" s="16" t="s">
        <v>11655</v>
      </c>
      <c r="LJ901" s="16" t="s">
        <v>843</v>
      </c>
      <c r="LL901" s="16" t="s">
        <v>8711</v>
      </c>
      <c r="LM901" s="16" t="s">
        <v>8741</v>
      </c>
      <c r="LO901" s="16" t="s">
        <v>844</v>
      </c>
      <c r="LP901" s="16" t="s">
        <v>1056</v>
      </c>
      <c r="LQ901" s="16" t="s">
        <v>1056</v>
      </c>
      <c r="LR901" s="16" t="s">
        <v>844</v>
      </c>
      <c r="LS901" s="16" t="s">
        <v>1056</v>
      </c>
      <c r="LT901" s="16" t="s">
        <v>843</v>
      </c>
      <c r="LU901" s="16" t="s">
        <v>843</v>
      </c>
      <c r="LV901" s="16" t="s">
        <v>843</v>
      </c>
      <c r="LW901" s="16" t="s">
        <v>843</v>
      </c>
      <c r="LX901" s="16" t="s">
        <v>844</v>
      </c>
      <c r="LY901" s="16" t="s">
        <v>843</v>
      </c>
      <c r="LZ901" s="16" t="s">
        <v>843</v>
      </c>
      <c r="MA901" s="16" t="s">
        <v>843</v>
      </c>
      <c r="MB901" s="16" t="s">
        <v>843</v>
      </c>
      <c r="MC901" s="16" t="s">
        <v>844</v>
      </c>
      <c r="ME901" s="16" t="s">
        <v>11656</v>
      </c>
      <c r="MF901" s="16" t="s">
        <v>8847</v>
      </c>
      <c r="MO901" s="16" t="s">
        <v>1815</v>
      </c>
      <c r="MP901" s="16" t="s">
        <v>13846</v>
      </c>
      <c r="MR901" s="16" t="s">
        <v>470</v>
      </c>
      <c r="MS901" s="16" t="s">
        <v>12584</v>
      </c>
      <c r="MT901" s="16" t="s">
        <v>8947</v>
      </c>
      <c r="MU901" s="16" t="s">
        <v>817</v>
      </c>
      <c r="NC901" s="16" t="s">
        <v>486</v>
      </c>
      <c r="ND901" s="16" t="s">
        <v>486</v>
      </c>
      <c r="NE901" s="16" t="s">
        <v>486</v>
      </c>
      <c r="NG901" s="16" t="s">
        <v>1380</v>
      </c>
      <c r="NI901" s="16" t="s">
        <v>11658</v>
      </c>
      <c r="NR901" s="16" t="s">
        <v>445</v>
      </c>
      <c r="NS901" s="16" t="s">
        <v>462</v>
      </c>
      <c r="NT901" s="16" t="s">
        <v>478</v>
      </c>
      <c r="NU901" s="16">
        <v>1.1910000000000001</v>
      </c>
      <c r="NV901" s="16" t="s">
        <v>445</v>
      </c>
      <c r="NW901" s="16" t="s">
        <v>1174</v>
      </c>
      <c r="NX901" s="16" t="s">
        <v>1142</v>
      </c>
      <c r="OB901" s="16" t="s">
        <v>833</v>
      </c>
      <c r="OC901" s="16" t="s">
        <v>445</v>
      </c>
    </row>
    <row r="902" spans="1:393" x14ac:dyDescent="0.25">
      <c r="A902" s="16" t="s">
        <v>12689</v>
      </c>
      <c r="B902" s="16" t="s">
        <v>1056</v>
      </c>
      <c r="C902" s="16" t="s">
        <v>972</v>
      </c>
      <c r="D902" s="16" t="s">
        <v>844</v>
      </c>
      <c r="E902" s="16" t="s">
        <v>843</v>
      </c>
      <c r="F902" s="16" t="s">
        <v>843</v>
      </c>
      <c r="G902" s="16" t="s">
        <v>843</v>
      </c>
      <c r="H902" s="16" t="s">
        <v>843</v>
      </c>
      <c r="I902" s="16" t="s">
        <v>843</v>
      </c>
      <c r="J902" s="16" t="s">
        <v>843</v>
      </c>
      <c r="K902" s="16" t="s">
        <v>843</v>
      </c>
      <c r="L902" s="16" t="s">
        <v>843</v>
      </c>
      <c r="M902" s="16" t="s">
        <v>843</v>
      </c>
      <c r="N902" s="16" t="s">
        <v>843</v>
      </c>
      <c r="O902" s="16" t="s">
        <v>843</v>
      </c>
      <c r="Q902" s="16" t="s">
        <v>844</v>
      </c>
      <c r="R902" s="16">
        <v>32</v>
      </c>
      <c r="T902" s="16" t="s">
        <v>470</v>
      </c>
      <c r="U902" s="16" t="s">
        <v>844</v>
      </c>
      <c r="V902" s="16" t="s">
        <v>843</v>
      </c>
      <c r="W902" s="16" t="s">
        <v>844</v>
      </c>
      <c r="X902" s="16" t="s">
        <v>843</v>
      </c>
      <c r="Y902" s="16" t="s">
        <v>843</v>
      </c>
      <c r="Z902" s="16" t="s">
        <v>843</v>
      </c>
      <c r="AA902" s="16" t="s">
        <v>843</v>
      </c>
      <c r="AB902" s="16" t="s">
        <v>844</v>
      </c>
      <c r="AC902" s="16" t="s">
        <v>843</v>
      </c>
      <c r="AD902" s="16" t="s">
        <v>867</v>
      </c>
      <c r="AF902" s="16" t="s">
        <v>11739</v>
      </c>
      <c r="AG902" s="16" t="s">
        <v>11828</v>
      </c>
      <c r="AH902" s="16" t="s">
        <v>843</v>
      </c>
      <c r="AI902" s="16" t="s">
        <v>843</v>
      </c>
      <c r="AJ902" s="16" t="s">
        <v>844</v>
      </c>
      <c r="AK902" s="16" t="s">
        <v>843</v>
      </c>
      <c r="AL902" s="16" t="s">
        <v>844</v>
      </c>
      <c r="AM902" s="16" t="s">
        <v>844</v>
      </c>
      <c r="AN902" s="16" t="s">
        <v>843</v>
      </c>
      <c r="AO902" s="16" t="s">
        <v>843</v>
      </c>
      <c r="AP902" s="16" t="s">
        <v>843</v>
      </c>
      <c r="AQ902" s="16" t="s">
        <v>844</v>
      </c>
      <c r="AR902" s="16" t="s">
        <v>4433</v>
      </c>
      <c r="AS902" s="16" t="s">
        <v>843</v>
      </c>
      <c r="AT902" s="16" t="s">
        <v>843</v>
      </c>
      <c r="AU902" s="16" t="s">
        <v>843</v>
      </c>
      <c r="AV902" s="16" t="s">
        <v>843</v>
      </c>
      <c r="AW902" s="16" t="s">
        <v>843</v>
      </c>
      <c r="AX902" s="16" t="s">
        <v>843</v>
      </c>
      <c r="AY902" s="16" t="s">
        <v>844</v>
      </c>
      <c r="BF902" s="16" t="s">
        <v>844</v>
      </c>
      <c r="BH902" s="16" t="s">
        <v>7383</v>
      </c>
      <c r="BI902" s="16" t="s">
        <v>7785</v>
      </c>
      <c r="BJ902" s="16" t="s">
        <v>843</v>
      </c>
      <c r="BK902" s="16" t="s">
        <v>843</v>
      </c>
      <c r="BL902" s="16" t="s">
        <v>843</v>
      </c>
      <c r="BM902" s="16" t="s">
        <v>843</v>
      </c>
      <c r="BN902" s="16" t="s">
        <v>843</v>
      </c>
      <c r="BO902" s="16" t="s">
        <v>844</v>
      </c>
      <c r="BP902" s="16" t="s">
        <v>843</v>
      </c>
      <c r="BQ902" s="16" t="s">
        <v>843</v>
      </c>
      <c r="DX902" s="16" t="s">
        <v>865</v>
      </c>
      <c r="ES902" s="16" t="s">
        <v>865</v>
      </c>
      <c r="EU902" s="16" t="s">
        <v>7810</v>
      </c>
      <c r="EV902" s="16" t="s">
        <v>865</v>
      </c>
      <c r="FT902" s="16" t="s">
        <v>865</v>
      </c>
      <c r="HC902" s="16" t="s">
        <v>865</v>
      </c>
      <c r="JA902" s="16" t="s">
        <v>4813</v>
      </c>
      <c r="JB902" s="16" t="s">
        <v>867</v>
      </c>
      <c r="JC902" s="16" t="s">
        <v>865</v>
      </c>
      <c r="JG902" s="16" t="s">
        <v>1056</v>
      </c>
      <c r="JV902" s="16">
        <v>30</v>
      </c>
      <c r="JW902" s="16" t="s">
        <v>7603</v>
      </c>
      <c r="JY902" s="16">
        <v>6000</v>
      </c>
      <c r="JZ902" s="16" t="s">
        <v>4883</v>
      </c>
      <c r="KB902" s="16" t="s">
        <v>7616</v>
      </c>
      <c r="KD902" s="16" t="s">
        <v>4920</v>
      </c>
      <c r="KE902" s="16" t="s">
        <v>7277</v>
      </c>
      <c r="KF902" s="16" t="s">
        <v>4411</v>
      </c>
      <c r="KH902" s="16" t="s">
        <v>7636</v>
      </c>
      <c r="KI902" s="16" t="s">
        <v>4982</v>
      </c>
      <c r="KK902" s="16" t="s">
        <v>4874</v>
      </c>
      <c r="KM902" s="16" t="s">
        <v>7622</v>
      </c>
      <c r="KO902" s="16" t="s">
        <v>10882</v>
      </c>
      <c r="KP902" s="16" t="s">
        <v>10881</v>
      </c>
      <c r="KQ902" s="16" t="s">
        <v>8694</v>
      </c>
      <c r="KR902" s="16" t="s">
        <v>12690</v>
      </c>
      <c r="KS902" s="16" t="s">
        <v>10883</v>
      </c>
      <c r="KT902" s="16" t="s">
        <v>8696</v>
      </c>
      <c r="KU902" s="16" t="s">
        <v>844</v>
      </c>
      <c r="KV902" s="16" t="s">
        <v>8696</v>
      </c>
      <c r="KW902" s="16" t="s">
        <v>851</v>
      </c>
      <c r="KY902" s="16" t="s">
        <v>486</v>
      </c>
      <c r="LC902" s="16" t="s">
        <v>10879</v>
      </c>
      <c r="LF902" s="16" t="s">
        <v>11654</v>
      </c>
      <c r="LI902" s="16" t="s">
        <v>11655</v>
      </c>
      <c r="LJ902" s="16" t="s">
        <v>831</v>
      </c>
      <c r="LK902" s="16" t="s">
        <v>831</v>
      </c>
      <c r="LL902" s="16" t="s">
        <v>8756</v>
      </c>
      <c r="LM902" s="16" t="s">
        <v>8741</v>
      </c>
      <c r="LO902" s="16" t="s">
        <v>844</v>
      </c>
      <c r="LP902" s="16" t="s">
        <v>1056</v>
      </c>
      <c r="LQ902" s="16" t="s">
        <v>1056</v>
      </c>
      <c r="LR902" s="16" t="s">
        <v>844</v>
      </c>
      <c r="LS902" s="16" t="s">
        <v>1056</v>
      </c>
      <c r="LT902" s="16" t="s">
        <v>843</v>
      </c>
      <c r="LU902" s="16" t="s">
        <v>843</v>
      </c>
      <c r="LV902" s="16" t="s">
        <v>843</v>
      </c>
      <c r="LW902" s="16" t="s">
        <v>843</v>
      </c>
      <c r="LX902" s="16" t="s">
        <v>844</v>
      </c>
      <c r="LY902" s="16" t="s">
        <v>843</v>
      </c>
      <c r="LZ902" s="16" t="s">
        <v>843</v>
      </c>
      <c r="MA902" s="16" t="s">
        <v>843</v>
      </c>
      <c r="MB902" s="16" t="s">
        <v>843</v>
      </c>
      <c r="MC902" s="16" t="s">
        <v>844</v>
      </c>
      <c r="ME902" s="16" t="s">
        <v>11656</v>
      </c>
      <c r="MF902" s="16" t="s">
        <v>8847</v>
      </c>
      <c r="MG902" s="16" t="s">
        <v>1840</v>
      </c>
      <c r="MH902" s="16" t="s">
        <v>11668</v>
      </c>
      <c r="MI902" s="16" t="s">
        <v>11668</v>
      </c>
      <c r="MJ902" s="16" t="s">
        <v>1836</v>
      </c>
      <c r="MK902" s="16" t="s">
        <v>8957</v>
      </c>
      <c r="ML902" s="16" t="s">
        <v>1790</v>
      </c>
      <c r="MM902" s="16" t="s">
        <v>486</v>
      </c>
      <c r="MN902" s="16" t="s">
        <v>1798</v>
      </c>
      <c r="MP902" s="16" t="s">
        <v>1829</v>
      </c>
      <c r="MQ902" s="16" t="s">
        <v>1785</v>
      </c>
      <c r="MR902" s="16" t="s">
        <v>470</v>
      </c>
      <c r="MS902" s="16" t="s">
        <v>12584</v>
      </c>
      <c r="MT902" s="16" t="s">
        <v>8947</v>
      </c>
      <c r="MU902" s="16" t="s">
        <v>817</v>
      </c>
      <c r="NC902" s="16" t="s">
        <v>486</v>
      </c>
      <c r="ND902" s="16" t="s">
        <v>486</v>
      </c>
      <c r="NE902" s="16" t="s">
        <v>486</v>
      </c>
      <c r="NG902" s="16" t="s">
        <v>1376</v>
      </c>
      <c r="NH902" s="16" t="s">
        <v>1913</v>
      </c>
      <c r="NI902" s="16" t="s">
        <v>11658</v>
      </c>
      <c r="NJ902" s="16" t="s">
        <v>11820</v>
      </c>
      <c r="NK902" s="16" t="s">
        <v>10365</v>
      </c>
      <c r="NR902" s="16" t="s">
        <v>445</v>
      </c>
      <c r="NS902" s="16" t="s">
        <v>462</v>
      </c>
      <c r="NT902" s="16" t="s">
        <v>478</v>
      </c>
      <c r="NU902" s="16">
        <v>1.1910000000000001</v>
      </c>
      <c r="NV902" s="16" t="s">
        <v>445</v>
      </c>
      <c r="NW902" s="16" t="s">
        <v>1174</v>
      </c>
      <c r="NX902" s="16" t="s">
        <v>1142</v>
      </c>
      <c r="OB902" s="16" t="s">
        <v>831</v>
      </c>
      <c r="OC902" s="16" t="s">
        <v>445</v>
      </c>
    </row>
    <row r="903" spans="1:393" x14ac:dyDescent="0.25">
      <c r="A903" s="16" t="s">
        <v>12691</v>
      </c>
      <c r="B903" s="16" t="s">
        <v>8732</v>
      </c>
      <c r="C903" s="16" t="s">
        <v>972</v>
      </c>
      <c r="D903" s="16" t="s">
        <v>844</v>
      </c>
      <c r="E903" s="16" t="s">
        <v>843</v>
      </c>
      <c r="F903" s="16" t="s">
        <v>843</v>
      </c>
      <c r="G903" s="16" t="s">
        <v>843</v>
      </c>
      <c r="H903" s="16" t="s">
        <v>843</v>
      </c>
      <c r="I903" s="16" t="s">
        <v>843</v>
      </c>
      <c r="J903" s="16" t="s">
        <v>843</v>
      </c>
      <c r="K903" s="16" t="s">
        <v>843</v>
      </c>
      <c r="L903" s="16" t="s">
        <v>843</v>
      </c>
      <c r="M903" s="16" t="s">
        <v>843</v>
      </c>
      <c r="N903" s="16" t="s">
        <v>843</v>
      </c>
      <c r="O903" s="16" t="s">
        <v>843</v>
      </c>
      <c r="Q903" s="16" t="s">
        <v>844</v>
      </c>
      <c r="R903" s="16">
        <v>5</v>
      </c>
      <c r="T903" s="16" t="s">
        <v>474</v>
      </c>
      <c r="U903" s="16" t="s">
        <v>843</v>
      </c>
      <c r="V903" s="16" t="s">
        <v>844</v>
      </c>
      <c r="W903" s="16" t="s">
        <v>843</v>
      </c>
      <c r="X903" s="16" t="s">
        <v>843</v>
      </c>
      <c r="Y903" s="16" t="s">
        <v>843</v>
      </c>
      <c r="Z903" s="16" t="s">
        <v>844</v>
      </c>
      <c r="AA903" s="16" t="s">
        <v>843</v>
      </c>
      <c r="AB903" s="16" t="s">
        <v>843</v>
      </c>
      <c r="AC903" s="16" t="s">
        <v>843</v>
      </c>
      <c r="AF903" s="16" t="s">
        <v>11739</v>
      </c>
      <c r="AG903" s="16" t="s">
        <v>11708</v>
      </c>
      <c r="AH903" s="16" t="s">
        <v>843</v>
      </c>
      <c r="AI903" s="16" t="s">
        <v>843</v>
      </c>
      <c r="AJ903" s="16" t="s">
        <v>843</v>
      </c>
      <c r="AK903" s="16" t="s">
        <v>843</v>
      </c>
      <c r="AL903" s="16" t="s">
        <v>844</v>
      </c>
      <c r="AM903" s="16" t="s">
        <v>844</v>
      </c>
      <c r="AN903" s="16" t="s">
        <v>843</v>
      </c>
      <c r="AO903" s="16" t="s">
        <v>843</v>
      </c>
      <c r="AP903" s="16" t="s">
        <v>843</v>
      </c>
      <c r="AQ903" s="16" t="s">
        <v>844</v>
      </c>
      <c r="AR903" s="16" t="s">
        <v>4433</v>
      </c>
      <c r="AS903" s="16" t="s">
        <v>843</v>
      </c>
      <c r="AT903" s="16" t="s">
        <v>843</v>
      </c>
      <c r="AU903" s="16" t="s">
        <v>843</v>
      </c>
      <c r="AV903" s="16" t="s">
        <v>843</v>
      </c>
      <c r="AW903" s="16" t="s">
        <v>843</v>
      </c>
      <c r="AX903" s="16" t="s">
        <v>843</v>
      </c>
      <c r="AY903" s="16" t="s">
        <v>844</v>
      </c>
      <c r="BF903" s="16" t="s">
        <v>844</v>
      </c>
      <c r="CC903" s="16" t="s">
        <v>867</v>
      </c>
      <c r="CD903" s="16" t="s">
        <v>6834</v>
      </c>
      <c r="CE903" s="16" t="s">
        <v>7537</v>
      </c>
      <c r="DN903" s="16" t="s">
        <v>4411</v>
      </c>
      <c r="DQ903" s="16" t="s">
        <v>7093</v>
      </c>
      <c r="DR903" s="16" t="s">
        <v>865</v>
      </c>
      <c r="DX903" s="16" t="s">
        <v>865</v>
      </c>
      <c r="ES903" s="16" t="s">
        <v>865</v>
      </c>
      <c r="ET903" s="16" t="s">
        <v>867</v>
      </c>
      <c r="EU903" s="16" t="s">
        <v>7810</v>
      </c>
      <c r="EV903" s="16" t="s">
        <v>865</v>
      </c>
      <c r="HC903" s="16" t="s">
        <v>865</v>
      </c>
      <c r="KO903" s="16" t="s">
        <v>10882</v>
      </c>
      <c r="KP903" s="16" t="s">
        <v>10881</v>
      </c>
      <c r="KQ903" s="16" t="s">
        <v>8694</v>
      </c>
      <c r="KR903" s="16" t="s">
        <v>12692</v>
      </c>
      <c r="KS903" s="16" t="s">
        <v>10883</v>
      </c>
      <c r="KT903" s="16" t="s">
        <v>8696</v>
      </c>
      <c r="KU903" s="16" t="s">
        <v>844</v>
      </c>
      <c r="KV903" s="16" t="s">
        <v>8696</v>
      </c>
      <c r="KW903" s="16" t="s">
        <v>851</v>
      </c>
      <c r="KY903" s="16" t="s">
        <v>486</v>
      </c>
      <c r="LC903" s="16" t="s">
        <v>10879</v>
      </c>
      <c r="LF903" s="16" t="s">
        <v>11654</v>
      </c>
      <c r="LI903" s="16" t="s">
        <v>11655</v>
      </c>
      <c r="LM903" s="16" t="s">
        <v>8741</v>
      </c>
      <c r="LN903" s="16" t="s">
        <v>487</v>
      </c>
      <c r="LO903" s="16" t="s">
        <v>844</v>
      </c>
      <c r="LP903" s="16" t="s">
        <v>1056</v>
      </c>
      <c r="LQ903" s="16" t="s">
        <v>1056</v>
      </c>
      <c r="LR903" s="16" t="s">
        <v>844</v>
      </c>
      <c r="LS903" s="16" t="s">
        <v>1056</v>
      </c>
      <c r="LT903" s="16" t="s">
        <v>843</v>
      </c>
      <c r="LU903" s="16" t="s">
        <v>843</v>
      </c>
      <c r="LV903" s="16" t="s">
        <v>843</v>
      </c>
      <c r="LW903" s="16" t="s">
        <v>843</v>
      </c>
      <c r="LX903" s="16" t="s">
        <v>844</v>
      </c>
      <c r="LY903" s="16" t="s">
        <v>843</v>
      </c>
      <c r="LZ903" s="16" t="s">
        <v>843</v>
      </c>
      <c r="MA903" s="16" t="s">
        <v>843</v>
      </c>
      <c r="MB903" s="16" t="s">
        <v>843</v>
      </c>
      <c r="MC903" s="16" t="s">
        <v>844</v>
      </c>
      <c r="ME903" s="16" t="s">
        <v>11656</v>
      </c>
      <c r="MF903" s="16" t="s">
        <v>8847</v>
      </c>
      <c r="MR903" s="16" t="s">
        <v>474</v>
      </c>
      <c r="MS903" s="16" t="s">
        <v>12584</v>
      </c>
      <c r="MT903" s="16" t="s">
        <v>8947</v>
      </c>
      <c r="MV903" s="16" t="s">
        <v>487</v>
      </c>
      <c r="MW903" s="16" t="s">
        <v>1263</v>
      </c>
      <c r="MX903" s="16" t="s">
        <v>1262</v>
      </c>
      <c r="MY903" s="16" t="s">
        <v>486</v>
      </c>
      <c r="MZ903" s="16" t="s">
        <v>487</v>
      </c>
      <c r="NA903" s="16" t="s">
        <v>486</v>
      </c>
      <c r="NC903" s="16" t="s">
        <v>486</v>
      </c>
      <c r="NE903" s="16" t="s">
        <v>486</v>
      </c>
      <c r="NI903" s="16" t="s">
        <v>11658</v>
      </c>
      <c r="NS903" s="16" t="s">
        <v>462</v>
      </c>
      <c r="NT903" s="16" t="s">
        <v>478</v>
      </c>
      <c r="NU903" s="16">
        <v>1.1910000000000001</v>
      </c>
      <c r="NV903" s="16" t="s">
        <v>860</v>
      </c>
      <c r="NW903" s="16" t="s">
        <v>1182</v>
      </c>
      <c r="NX903" s="16" t="s">
        <v>1142</v>
      </c>
      <c r="NY903" s="16" t="s">
        <v>1121</v>
      </c>
      <c r="NZ903" s="16" t="s">
        <v>936</v>
      </c>
    </row>
    <row r="904" spans="1:393" x14ac:dyDescent="0.25">
      <c r="A904" s="16" t="s">
        <v>12693</v>
      </c>
      <c r="B904" s="16" t="s">
        <v>844</v>
      </c>
      <c r="C904" s="16" t="s">
        <v>972</v>
      </c>
      <c r="D904" s="16" t="s">
        <v>844</v>
      </c>
      <c r="E904" s="16" t="s">
        <v>843</v>
      </c>
      <c r="F904" s="16" t="s">
        <v>843</v>
      </c>
      <c r="G904" s="16" t="s">
        <v>843</v>
      </c>
      <c r="H904" s="16" t="s">
        <v>843</v>
      </c>
      <c r="I904" s="16" t="s">
        <v>843</v>
      </c>
      <c r="J904" s="16" t="s">
        <v>843</v>
      </c>
      <c r="K904" s="16" t="s">
        <v>843</v>
      </c>
      <c r="L904" s="16" t="s">
        <v>843</v>
      </c>
      <c r="M904" s="16" t="s">
        <v>843</v>
      </c>
      <c r="N904" s="16" t="s">
        <v>843</v>
      </c>
      <c r="O904" s="16" t="s">
        <v>843</v>
      </c>
      <c r="Q904" s="16" t="s">
        <v>844</v>
      </c>
      <c r="R904" s="16">
        <v>27</v>
      </c>
      <c r="T904" s="16" t="s">
        <v>470</v>
      </c>
      <c r="U904" s="16" t="s">
        <v>844</v>
      </c>
      <c r="V904" s="16" t="s">
        <v>843</v>
      </c>
      <c r="W904" s="16" t="s">
        <v>844</v>
      </c>
      <c r="X904" s="16" t="s">
        <v>843</v>
      </c>
      <c r="Y904" s="16" t="s">
        <v>843</v>
      </c>
      <c r="Z904" s="16" t="s">
        <v>843</v>
      </c>
      <c r="AA904" s="16" t="s">
        <v>843</v>
      </c>
      <c r="AB904" s="16" t="s">
        <v>844</v>
      </c>
      <c r="AC904" s="16" t="s">
        <v>843</v>
      </c>
      <c r="AD904" s="16" t="s">
        <v>867</v>
      </c>
      <c r="AF904" s="16" t="s">
        <v>11704</v>
      </c>
      <c r="AG904" s="16" t="s">
        <v>11725</v>
      </c>
      <c r="AH904" s="16" t="s">
        <v>844</v>
      </c>
      <c r="AI904" s="16" t="s">
        <v>844</v>
      </c>
      <c r="AJ904" s="16" t="s">
        <v>843</v>
      </c>
      <c r="AK904" s="16" t="s">
        <v>843</v>
      </c>
      <c r="AL904" s="16" t="s">
        <v>844</v>
      </c>
      <c r="AM904" s="16" t="s">
        <v>844</v>
      </c>
      <c r="AN904" s="16" t="s">
        <v>843</v>
      </c>
      <c r="AO904" s="16" t="s">
        <v>843</v>
      </c>
      <c r="AP904" s="16" t="s">
        <v>843</v>
      </c>
      <c r="AQ904" s="16" t="s">
        <v>844</v>
      </c>
      <c r="AR904" s="16" t="s">
        <v>4433</v>
      </c>
      <c r="AS904" s="16" t="s">
        <v>843</v>
      </c>
      <c r="AT904" s="16" t="s">
        <v>843</v>
      </c>
      <c r="AU904" s="16" t="s">
        <v>843</v>
      </c>
      <c r="AV904" s="16" t="s">
        <v>843</v>
      </c>
      <c r="AW904" s="16" t="s">
        <v>843</v>
      </c>
      <c r="AX904" s="16" t="s">
        <v>843</v>
      </c>
      <c r="AY904" s="16" t="s">
        <v>844</v>
      </c>
      <c r="BF904" s="16" t="s">
        <v>844</v>
      </c>
      <c r="BH904" s="16" t="s">
        <v>7383</v>
      </c>
      <c r="BI904" s="16" t="s">
        <v>7785</v>
      </c>
      <c r="BJ904" s="16" t="s">
        <v>843</v>
      </c>
      <c r="BK904" s="16" t="s">
        <v>843</v>
      </c>
      <c r="BL904" s="16" t="s">
        <v>843</v>
      </c>
      <c r="BM904" s="16" t="s">
        <v>843</v>
      </c>
      <c r="BN904" s="16" t="s">
        <v>843</v>
      </c>
      <c r="BO904" s="16" t="s">
        <v>844</v>
      </c>
      <c r="BP904" s="16" t="s">
        <v>843</v>
      </c>
      <c r="BQ904" s="16" t="s">
        <v>843</v>
      </c>
      <c r="DX904" s="16" t="s">
        <v>865</v>
      </c>
      <c r="ES904" s="16" t="s">
        <v>865</v>
      </c>
      <c r="EU904" s="16" t="s">
        <v>7810</v>
      </c>
      <c r="EV904" s="16" t="s">
        <v>865</v>
      </c>
      <c r="FT904" s="16" t="s">
        <v>865</v>
      </c>
      <c r="HC904" s="16" t="s">
        <v>865</v>
      </c>
      <c r="JA904" s="16" t="s">
        <v>4816</v>
      </c>
      <c r="JB904" s="16" t="s">
        <v>867</v>
      </c>
      <c r="JC904" s="16" t="s">
        <v>865</v>
      </c>
      <c r="JG904" s="16" t="s">
        <v>1056</v>
      </c>
      <c r="JV904" s="16">
        <v>30</v>
      </c>
      <c r="JW904" s="16" t="s">
        <v>7603</v>
      </c>
      <c r="JY904" s="16">
        <v>6000</v>
      </c>
      <c r="JZ904" s="16" t="s">
        <v>4901</v>
      </c>
      <c r="KB904" s="16" t="s">
        <v>7610</v>
      </c>
      <c r="KD904" s="16" t="s">
        <v>4917</v>
      </c>
      <c r="KE904" s="16" t="s">
        <v>7283</v>
      </c>
      <c r="KF904" s="16" t="s">
        <v>4411</v>
      </c>
      <c r="KH904" s="16" t="s">
        <v>7642</v>
      </c>
      <c r="KI904" s="16" t="s">
        <v>4852</v>
      </c>
      <c r="KO904" s="16" t="s">
        <v>10886</v>
      </c>
      <c r="KP904" s="16" t="s">
        <v>10885</v>
      </c>
      <c r="KQ904" s="16" t="s">
        <v>8694</v>
      </c>
      <c r="KR904" s="16" t="s">
        <v>12694</v>
      </c>
      <c r="KS904" s="16" t="s">
        <v>10887</v>
      </c>
      <c r="KT904" s="16" t="s">
        <v>8696</v>
      </c>
      <c r="KU904" s="16" t="s">
        <v>844</v>
      </c>
      <c r="KV904" s="16" t="s">
        <v>8696</v>
      </c>
      <c r="KW904" s="16" t="s">
        <v>851</v>
      </c>
      <c r="KY904" s="16" t="s">
        <v>486</v>
      </c>
      <c r="LC904" s="16" t="s">
        <v>10879</v>
      </c>
      <c r="LF904" s="16" t="s">
        <v>11654</v>
      </c>
      <c r="LI904" s="16" t="s">
        <v>11655</v>
      </c>
      <c r="LJ904" s="16" t="s">
        <v>831</v>
      </c>
      <c r="LK904" s="16" t="s">
        <v>831</v>
      </c>
      <c r="LL904" s="16" t="s">
        <v>8756</v>
      </c>
      <c r="LM904" s="16" t="s">
        <v>8741</v>
      </c>
      <c r="LO904" s="16" t="s">
        <v>843</v>
      </c>
      <c r="LP904" s="16" t="s">
        <v>1056</v>
      </c>
      <c r="LQ904" s="16" t="s">
        <v>844</v>
      </c>
      <c r="LR904" s="16" t="s">
        <v>844</v>
      </c>
      <c r="LS904" s="16" t="s">
        <v>844</v>
      </c>
      <c r="LT904" s="16" t="s">
        <v>844</v>
      </c>
      <c r="LU904" s="16" t="s">
        <v>843</v>
      </c>
      <c r="LV904" s="16" t="s">
        <v>843</v>
      </c>
      <c r="LW904" s="16" t="s">
        <v>843</v>
      </c>
      <c r="LX904" s="16" t="s">
        <v>1056</v>
      </c>
      <c r="LY904" s="16" t="s">
        <v>843</v>
      </c>
      <c r="LZ904" s="16" t="s">
        <v>843</v>
      </c>
      <c r="MA904" s="16" t="s">
        <v>843</v>
      </c>
      <c r="MB904" s="16" t="s">
        <v>843</v>
      </c>
      <c r="MC904" s="16" t="s">
        <v>843</v>
      </c>
      <c r="ME904" s="16" t="s">
        <v>11656</v>
      </c>
      <c r="MF904" s="16" t="s">
        <v>8847</v>
      </c>
      <c r="MG904" s="16" t="s">
        <v>1839</v>
      </c>
      <c r="MH904" s="16" t="s">
        <v>11667</v>
      </c>
      <c r="MI904" s="16" t="s">
        <v>11733</v>
      </c>
      <c r="MK904" s="16" t="s">
        <v>8957</v>
      </c>
      <c r="ML904" s="16" t="s">
        <v>1781</v>
      </c>
      <c r="MM904" s="16" t="s">
        <v>487</v>
      </c>
      <c r="MN904" s="16" t="s">
        <v>1797</v>
      </c>
      <c r="MP904" s="16" t="s">
        <v>1820</v>
      </c>
      <c r="MR904" s="16" t="s">
        <v>470</v>
      </c>
      <c r="MS904" s="16" t="s">
        <v>12584</v>
      </c>
      <c r="MT904" s="16" t="s">
        <v>8886</v>
      </c>
      <c r="MU904" s="16" t="s">
        <v>817</v>
      </c>
      <c r="NC904" s="16" t="s">
        <v>486</v>
      </c>
      <c r="ND904" s="16" t="s">
        <v>486</v>
      </c>
      <c r="NE904" s="16" t="s">
        <v>486</v>
      </c>
      <c r="NG904" s="16" t="s">
        <v>1380</v>
      </c>
      <c r="NH904" s="16" t="s">
        <v>1913</v>
      </c>
      <c r="NI904" s="16" t="s">
        <v>11658</v>
      </c>
      <c r="NJ904" s="16" t="s">
        <v>11820</v>
      </c>
      <c r="NK904" s="16" t="s">
        <v>10365</v>
      </c>
      <c r="NR904" s="16" t="s">
        <v>445</v>
      </c>
      <c r="NS904" s="16" t="s">
        <v>462</v>
      </c>
      <c r="NT904" s="16" t="s">
        <v>478</v>
      </c>
      <c r="NU904" s="16">
        <v>1.1910000000000001</v>
      </c>
      <c r="NV904" s="16" t="s">
        <v>445</v>
      </c>
      <c r="NW904" s="16" t="s">
        <v>1174</v>
      </c>
      <c r="NX904" s="16" t="s">
        <v>1142</v>
      </c>
      <c r="OB904" s="16" t="s">
        <v>831</v>
      </c>
      <c r="OC904" s="16" t="s">
        <v>445</v>
      </c>
    </row>
    <row r="905" spans="1:393" x14ac:dyDescent="0.25">
      <c r="A905" s="16" t="s">
        <v>12695</v>
      </c>
      <c r="B905" s="16" t="s">
        <v>1056</v>
      </c>
      <c r="C905" s="16" t="s">
        <v>4199</v>
      </c>
      <c r="D905" s="16" t="s">
        <v>843</v>
      </c>
      <c r="E905" s="16" t="s">
        <v>843</v>
      </c>
      <c r="F905" s="16" t="s">
        <v>843</v>
      </c>
      <c r="G905" s="16" t="s">
        <v>843</v>
      </c>
      <c r="H905" s="16" t="s">
        <v>843</v>
      </c>
      <c r="I905" s="16" t="s">
        <v>844</v>
      </c>
      <c r="J905" s="16" t="s">
        <v>843</v>
      </c>
      <c r="K905" s="16" t="s">
        <v>843</v>
      </c>
      <c r="L905" s="16" t="s">
        <v>843</v>
      </c>
      <c r="M905" s="16" t="s">
        <v>843</v>
      </c>
      <c r="N905" s="16" t="s">
        <v>843</v>
      </c>
      <c r="O905" s="16" t="s">
        <v>843</v>
      </c>
      <c r="Q905" s="16" t="s">
        <v>843</v>
      </c>
      <c r="R905" s="16">
        <v>27</v>
      </c>
      <c r="T905" s="16" t="s">
        <v>474</v>
      </c>
      <c r="U905" s="16" t="s">
        <v>843</v>
      </c>
      <c r="V905" s="16" t="s">
        <v>844</v>
      </c>
      <c r="W905" s="16" t="s">
        <v>843</v>
      </c>
      <c r="X905" s="16" t="s">
        <v>844</v>
      </c>
      <c r="Y905" s="16" t="s">
        <v>843</v>
      </c>
      <c r="Z905" s="16" t="s">
        <v>843</v>
      </c>
      <c r="AA905" s="16" t="s">
        <v>843</v>
      </c>
      <c r="AB905" s="16" t="s">
        <v>843</v>
      </c>
      <c r="AC905" s="16" t="s">
        <v>843</v>
      </c>
      <c r="AD905" s="16" t="s">
        <v>867</v>
      </c>
      <c r="BF905" s="16" t="s">
        <v>843</v>
      </c>
      <c r="JB905" s="16" t="s">
        <v>867</v>
      </c>
      <c r="JC905" s="16" t="s">
        <v>865</v>
      </c>
      <c r="JG905" s="16" t="s">
        <v>1056</v>
      </c>
      <c r="KO905" s="16" t="s">
        <v>10886</v>
      </c>
      <c r="KP905" s="16" t="s">
        <v>10885</v>
      </c>
      <c r="KQ905" s="16" t="s">
        <v>8694</v>
      </c>
      <c r="KR905" s="16" t="s">
        <v>12696</v>
      </c>
      <c r="KS905" s="16" t="s">
        <v>10887</v>
      </c>
      <c r="KT905" s="16" t="s">
        <v>8696</v>
      </c>
      <c r="KU905" s="16" t="s">
        <v>844</v>
      </c>
      <c r="KV905" s="16" t="s">
        <v>8696</v>
      </c>
      <c r="LC905" s="16" t="s">
        <v>10879</v>
      </c>
      <c r="LF905" s="16" t="s">
        <v>11654</v>
      </c>
      <c r="LJ905" s="16" t="s">
        <v>831</v>
      </c>
      <c r="LK905" s="16" t="s">
        <v>831</v>
      </c>
      <c r="LL905" s="16" t="s">
        <v>8756</v>
      </c>
      <c r="LM905" s="16" t="s">
        <v>8741</v>
      </c>
      <c r="LO905" s="16" t="s">
        <v>843</v>
      </c>
      <c r="LP905" s="16" t="s">
        <v>1056</v>
      </c>
      <c r="LQ905" s="16" t="s">
        <v>844</v>
      </c>
      <c r="LR905" s="16" t="s">
        <v>844</v>
      </c>
      <c r="LS905" s="16" t="s">
        <v>844</v>
      </c>
      <c r="LT905" s="16" t="s">
        <v>844</v>
      </c>
      <c r="LU905" s="16" t="s">
        <v>843</v>
      </c>
      <c r="LV905" s="16" t="s">
        <v>843</v>
      </c>
      <c r="LW905" s="16" t="s">
        <v>843</v>
      </c>
      <c r="LX905" s="16" t="s">
        <v>1056</v>
      </c>
      <c r="LY905" s="16" t="s">
        <v>843</v>
      </c>
      <c r="LZ905" s="16" t="s">
        <v>843</v>
      </c>
      <c r="MA905" s="16" t="s">
        <v>843</v>
      </c>
      <c r="MB905" s="16" t="s">
        <v>843</v>
      </c>
      <c r="MC905" s="16" t="s">
        <v>843</v>
      </c>
      <c r="ME905" s="16" t="s">
        <v>11656</v>
      </c>
      <c r="MF905" s="16" t="s">
        <v>8847</v>
      </c>
      <c r="MR905" s="16" t="s">
        <v>474</v>
      </c>
      <c r="MS905" s="16" t="s">
        <v>12584</v>
      </c>
      <c r="NI905" s="16" t="s">
        <v>11658</v>
      </c>
      <c r="NR905" s="16" t="s">
        <v>445</v>
      </c>
      <c r="NS905" s="16" t="s">
        <v>462</v>
      </c>
      <c r="NT905" s="16" t="s">
        <v>478</v>
      </c>
      <c r="NU905" s="16">
        <v>1.1910000000000001</v>
      </c>
      <c r="NV905" s="16" t="s">
        <v>445</v>
      </c>
      <c r="NW905" s="16" t="s">
        <v>1180</v>
      </c>
      <c r="NX905" s="16" t="s">
        <v>1142</v>
      </c>
      <c r="OB905" s="16" t="s">
        <v>831</v>
      </c>
      <c r="OC905" s="16" t="s">
        <v>445</v>
      </c>
    </row>
    <row r="906" spans="1:393" x14ac:dyDescent="0.25">
      <c r="A906" s="16" t="s">
        <v>12697</v>
      </c>
      <c r="B906" s="16" t="s">
        <v>844</v>
      </c>
      <c r="C906" s="16" t="s">
        <v>972</v>
      </c>
      <c r="D906" s="16" t="s">
        <v>844</v>
      </c>
      <c r="E906" s="16" t="s">
        <v>843</v>
      </c>
      <c r="F906" s="16" t="s">
        <v>843</v>
      </c>
      <c r="G906" s="16" t="s">
        <v>843</v>
      </c>
      <c r="H906" s="16" t="s">
        <v>843</v>
      </c>
      <c r="I906" s="16" t="s">
        <v>843</v>
      </c>
      <c r="J906" s="16" t="s">
        <v>843</v>
      </c>
      <c r="K906" s="16" t="s">
        <v>843</v>
      </c>
      <c r="L906" s="16" t="s">
        <v>843</v>
      </c>
      <c r="M906" s="16" t="s">
        <v>843</v>
      </c>
      <c r="N906" s="16" t="s">
        <v>843</v>
      </c>
      <c r="O906" s="16" t="s">
        <v>843</v>
      </c>
      <c r="Q906" s="16" t="s">
        <v>844</v>
      </c>
      <c r="R906" s="16">
        <v>70</v>
      </c>
      <c r="T906" s="16" t="s">
        <v>474</v>
      </c>
      <c r="U906" s="16" t="s">
        <v>843</v>
      </c>
      <c r="V906" s="16" t="s">
        <v>844</v>
      </c>
      <c r="W906" s="16" t="s">
        <v>843</v>
      </c>
      <c r="X906" s="16" t="s">
        <v>844</v>
      </c>
      <c r="Y906" s="16" t="s">
        <v>843</v>
      </c>
      <c r="Z906" s="16" t="s">
        <v>843</v>
      </c>
      <c r="AA906" s="16" t="s">
        <v>843</v>
      </c>
      <c r="AB906" s="16" t="s">
        <v>843</v>
      </c>
      <c r="AC906" s="16" t="s">
        <v>843</v>
      </c>
      <c r="AD906" s="16" t="s">
        <v>867</v>
      </c>
      <c r="AF906" s="16" t="s">
        <v>11673</v>
      </c>
      <c r="AG906" s="16" t="s">
        <v>11696</v>
      </c>
      <c r="AH906" s="16" t="s">
        <v>844</v>
      </c>
      <c r="AI906" s="16" t="s">
        <v>844</v>
      </c>
      <c r="AJ906" s="16" t="s">
        <v>844</v>
      </c>
      <c r="AK906" s="16" t="s">
        <v>843</v>
      </c>
      <c r="AL906" s="16" t="s">
        <v>843</v>
      </c>
      <c r="AM906" s="16" t="s">
        <v>844</v>
      </c>
      <c r="AN906" s="16" t="s">
        <v>843</v>
      </c>
      <c r="AO906" s="16" t="s">
        <v>843</v>
      </c>
      <c r="AP906" s="16" t="s">
        <v>843</v>
      </c>
      <c r="AQ906" s="16" t="s">
        <v>844</v>
      </c>
      <c r="AR906" s="16" t="s">
        <v>11680</v>
      </c>
      <c r="AS906" s="16" t="s">
        <v>844</v>
      </c>
      <c r="AT906" s="16" t="s">
        <v>843</v>
      </c>
      <c r="AU906" s="16" t="s">
        <v>844</v>
      </c>
      <c r="AV906" s="16" t="s">
        <v>844</v>
      </c>
      <c r="AW906" s="16" t="s">
        <v>843</v>
      </c>
      <c r="AX906" s="16" t="s">
        <v>843</v>
      </c>
      <c r="AY906" s="16" t="s">
        <v>843</v>
      </c>
      <c r="AZ906" s="16" t="s">
        <v>4437</v>
      </c>
      <c r="BB906" s="16" t="s">
        <v>4437</v>
      </c>
      <c r="BC906" s="16" t="s">
        <v>4437</v>
      </c>
      <c r="BF906" s="16" t="s">
        <v>844</v>
      </c>
      <c r="BI906" s="16" t="s">
        <v>7785</v>
      </c>
      <c r="BJ906" s="16" t="s">
        <v>843</v>
      </c>
      <c r="BK906" s="16" t="s">
        <v>843</v>
      </c>
      <c r="BL906" s="16" t="s">
        <v>843</v>
      </c>
      <c r="BM906" s="16" t="s">
        <v>843</v>
      </c>
      <c r="BN906" s="16" t="s">
        <v>843</v>
      </c>
      <c r="BO906" s="16" t="s">
        <v>844</v>
      </c>
      <c r="BP906" s="16" t="s">
        <v>843</v>
      </c>
      <c r="BQ906" s="16" t="s">
        <v>843</v>
      </c>
      <c r="DX906" s="16" t="s">
        <v>867</v>
      </c>
      <c r="DY906" s="16" t="s">
        <v>867</v>
      </c>
      <c r="ES906" s="16" t="s">
        <v>867</v>
      </c>
      <c r="EU906" s="16" t="s">
        <v>7813</v>
      </c>
      <c r="EV906" s="16" t="s">
        <v>865</v>
      </c>
      <c r="FF906" s="16" t="s">
        <v>7836</v>
      </c>
      <c r="HC906" s="16" t="s">
        <v>865</v>
      </c>
      <c r="JA906" s="16" t="s">
        <v>4813</v>
      </c>
      <c r="JB906" s="16" t="s">
        <v>865</v>
      </c>
      <c r="JC906" s="16" t="s">
        <v>865</v>
      </c>
      <c r="JD906" s="16" t="s">
        <v>865</v>
      </c>
      <c r="JE906" s="16" t="s">
        <v>865</v>
      </c>
      <c r="JF906" s="16" t="s">
        <v>865</v>
      </c>
      <c r="JG906" s="16" t="s">
        <v>843</v>
      </c>
      <c r="JH906" s="16" t="s">
        <v>4846</v>
      </c>
      <c r="KF906" s="16" t="s">
        <v>4926</v>
      </c>
      <c r="KI906" s="16" t="s">
        <v>4846</v>
      </c>
      <c r="KO906" s="16" t="s">
        <v>10890</v>
      </c>
      <c r="KP906" s="16" t="s">
        <v>10889</v>
      </c>
      <c r="KQ906" s="16" t="s">
        <v>8694</v>
      </c>
      <c r="KR906" s="16" t="s">
        <v>12698</v>
      </c>
      <c r="KS906" s="16" t="s">
        <v>10891</v>
      </c>
      <c r="KT906" s="16" t="s">
        <v>8696</v>
      </c>
      <c r="KU906" s="16" t="s">
        <v>844</v>
      </c>
      <c r="KV906" s="16" t="s">
        <v>8696</v>
      </c>
      <c r="KW906" s="16" t="s">
        <v>851</v>
      </c>
      <c r="KX906" s="16" t="s">
        <v>487</v>
      </c>
      <c r="KY906" s="16" t="s">
        <v>487</v>
      </c>
      <c r="KZ906" s="16" t="s">
        <v>487</v>
      </c>
      <c r="LC906" s="16" t="s">
        <v>10879</v>
      </c>
      <c r="LF906" s="16" t="s">
        <v>11654</v>
      </c>
      <c r="LI906" s="16" t="s">
        <v>11655</v>
      </c>
      <c r="LJ906" s="16" t="s">
        <v>843</v>
      </c>
      <c r="LL906" s="16" t="s">
        <v>8711</v>
      </c>
      <c r="LM906" s="16" t="s">
        <v>8741</v>
      </c>
      <c r="LO906" s="16" t="s">
        <v>843</v>
      </c>
      <c r="LP906" s="16" t="s">
        <v>843</v>
      </c>
      <c r="LQ906" s="16" t="s">
        <v>843</v>
      </c>
      <c r="LR906" s="16" t="s">
        <v>844</v>
      </c>
      <c r="LS906" s="16" t="s">
        <v>843</v>
      </c>
      <c r="LT906" s="16" t="s">
        <v>844</v>
      </c>
      <c r="LU906" s="16" t="s">
        <v>844</v>
      </c>
      <c r="LV906" s="16" t="s">
        <v>843</v>
      </c>
      <c r="LW906" s="16" t="s">
        <v>844</v>
      </c>
      <c r="LX906" s="16" t="s">
        <v>843</v>
      </c>
      <c r="LY906" s="16" t="s">
        <v>843</v>
      </c>
      <c r="LZ906" s="16" t="s">
        <v>843</v>
      </c>
      <c r="MA906" s="16" t="s">
        <v>843</v>
      </c>
      <c r="MB906" s="16" t="s">
        <v>843</v>
      </c>
      <c r="MC906" s="16" t="s">
        <v>843</v>
      </c>
      <c r="ME906" s="16" t="s">
        <v>11656</v>
      </c>
      <c r="MF906" s="16" t="s">
        <v>8847</v>
      </c>
      <c r="MO906" s="16" t="s">
        <v>1817</v>
      </c>
      <c r="MP906" s="16" t="s">
        <v>1824</v>
      </c>
      <c r="MR906" s="16" t="s">
        <v>474</v>
      </c>
      <c r="MS906" s="16" t="s">
        <v>12584</v>
      </c>
      <c r="MT906" s="16" t="s">
        <v>9015</v>
      </c>
      <c r="NC906" s="16" t="s">
        <v>487</v>
      </c>
      <c r="NE906" s="16" t="s">
        <v>486</v>
      </c>
      <c r="NG906" s="16" t="s">
        <v>1376</v>
      </c>
      <c r="NI906" s="16" t="s">
        <v>11658</v>
      </c>
      <c r="NR906" s="16" t="s">
        <v>878</v>
      </c>
      <c r="NS906" s="16" t="s">
        <v>462</v>
      </c>
      <c r="NT906" s="16" t="s">
        <v>478</v>
      </c>
      <c r="NU906" s="16">
        <v>1.1910000000000001</v>
      </c>
      <c r="NV906" s="16" t="s">
        <v>457</v>
      </c>
      <c r="NW906" s="16" t="s">
        <v>1183</v>
      </c>
      <c r="NX906" s="16" t="s">
        <v>1142</v>
      </c>
      <c r="OB906" s="16" t="s">
        <v>833</v>
      </c>
      <c r="OC906" s="16" t="s">
        <v>878</v>
      </c>
    </row>
    <row r="907" spans="1:393" x14ac:dyDescent="0.25">
      <c r="A907" s="16" t="s">
        <v>12699</v>
      </c>
      <c r="B907" s="16" t="s">
        <v>844</v>
      </c>
      <c r="C907" s="16" t="s">
        <v>972</v>
      </c>
      <c r="D907" s="16" t="s">
        <v>844</v>
      </c>
      <c r="E907" s="16" t="s">
        <v>843</v>
      </c>
      <c r="F907" s="16" t="s">
        <v>843</v>
      </c>
      <c r="G907" s="16" t="s">
        <v>843</v>
      </c>
      <c r="H907" s="16" t="s">
        <v>843</v>
      </c>
      <c r="I907" s="16" t="s">
        <v>843</v>
      </c>
      <c r="J907" s="16" t="s">
        <v>843</v>
      </c>
      <c r="K907" s="16" t="s">
        <v>843</v>
      </c>
      <c r="L907" s="16" t="s">
        <v>843</v>
      </c>
      <c r="M907" s="16" t="s">
        <v>843</v>
      </c>
      <c r="N907" s="16" t="s">
        <v>843</v>
      </c>
      <c r="O907" s="16" t="s">
        <v>843</v>
      </c>
      <c r="Q907" s="16" t="s">
        <v>844</v>
      </c>
      <c r="R907" s="16">
        <v>33</v>
      </c>
      <c r="T907" s="16" t="s">
        <v>470</v>
      </c>
      <c r="U907" s="16" t="s">
        <v>844</v>
      </c>
      <c r="V907" s="16" t="s">
        <v>843</v>
      </c>
      <c r="W907" s="16" t="s">
        <v>844</v>
      </c>
      <c r="X907" s="16" t="s">
        <v>843</v>
      </c>
      <c r="Y907" s="16" t="s">
        <v>843</v>
      </c>
      <c r="Z907" s="16" t="s">
        <v>843</v>
      </c>
      <c r="AA907" s="16" t="s">
        <v>843</v>
      </c>
      <c r="AB907" s="16" t="s">
        <v>844</v>
      </c>
      <c r="AC907" s="16" t="s">
        <v>843</v>
      </c>
      <c r="AD907" s="16" t="s">
        <v>867</v>
      </c>
      <c r="AF907" s="16" t="s">
        <v>11746</v>
      </c>
      <c r="AG907" s="16" t="s">
        <v>11851</v>
      </c>
      <c r="AH907" s="16" t="s">
        <v>844</v>
      </c>
      <c r="AI907" s="16" t="s">
        <v>844</v>
      </c>
      <c r="AJ907" s="16" t="s">
        <v>844</v>
      </c>
      <c r="AK907" s="16" t="s">
        <v>843</v>
      </c>
      <c r="AL907" s="16" t="s">
        <v>844</v>
      </c>
      <c r="AM907" s="16" t="s">
        <v>844</v>
      </c>
      <c r="AN907" s="16" t="s">
        <v>843</v>
      </c>
      <c r="AO907" s="16" t="s">
        <v>843</v>
      </c>
      <c r="AP907" s="16" t="s">
        <v>843</v>
      </c>
      <c r="AQ907" s="16" t="s">
        <v>844</v>
      </c>
      <c r="AR907" s="16" t="s">
        <v>4433</v>
      </c>
      <c r="AS907" s="16" t="s">
        <v>843</v>
      </c>
      <c r="AT907" s="16" t="s">
        <v>843</v>
      </c>
      <c r="AU907" s="16" t="s">
        <v>843</v>
      </c>
      <c r="AV907" s="16" t="s">
        <v>843</v>
      </c>
      <c r="AW907" s="16" t="s">
        <v>843</v>
      </c>
      <c r="AX907" s="16" t="s">
        <v>843</v>
      </c>
      <c r="AY907" s="16" t="s">
        <v>844</v>
      </c>
      <c r="BF907" s="16" t="s">
        <v>844</v>
      </c>
      <c r="BH907" s="16" t="s">
        <v>7386</v>
      </c>
      <c r="BI907" s="16" t="s">
        <v>7785</v>
      </c>
      <c r="BJ907" s="16" t="s">
        <v>843</v>
      </c>
      <c r="BK907" s="16" t="s">
        <v>843</v>
      </c>
      <c r="BL907" s="16" t="s">
        <v>843</v>
      </c>
      <c r="BM907" s="16" t="s">
        <v>843</v>
      </c>
      <c r="BN907" s="16" t="s">
        <v>843</v>
      </c>
      <c r="BO907" s="16" t="s">
        <v>844</v>
      </c>
      <c r="BP907" s="16" t="s">
        <v>843</v>
      </c>
      <c r="BQ907" s="16" t="s">
        <v>843</v>
      </c>
      <c r="DX907" s="16" t="s">
        <v>865</v>
      </c>
      <c r="ES907" s="16" t="s">
        <v>865</v>
      </c>
      <c r="EU907" s="16" t="s">
        <v>7810</v>
      </c>
      <c r="EV907" s="16" t="s">
        <v>865</v>
      </c>
      <c r="FT907" s="16" t="s">
        <v>865</v>
      </c>
      <c r="HC907" s="16" t="s">
        <v>865</v>
      </c>
      <c r="JA907" s="16" t="s">
        <v>4816</v>
      </c>
      <c r="JB907" s="16" t="s">
        <v>865</v>
      </c>
      <c r="JC907" s="16" t="s">
        <v>865</v>
      </c>
      <c r="JD907" s="16" t="s">
        <v>865</v>
      </c>
      <c r="JE907" s="16" t="s">
        <v>865</v>
      </c>
      <c r="JF907" s="16" t="s">
        <v>865</v>
      </c>
      <c r="JG907" s="16" t="s">
        <v>1056</v>
      </c>
      <c r="JH907" s="16" t="s">
        <v>7577</v>
      </c>
      <c r="JJ907" s="16" t="s">
        <v>865</v>
      </c>
      <c r="KF907" s="16" t="s">
        <v>4926</v>
      </c>
      <c r="KI907" s="16" t="s">
        <v>4852</v>
      </c>
      <c r="KO907" s="16" t="s">
        <v>10894</v>
      </c>
      <c r="KP907" s="16" t="s">
        <v>10893</v>
      </c>
      <c r="KQ907" s="16" t="s">
        <v>8694</v>
      </c>
      <c r="KR907" s="16" t="s">
        <v>12700</v>
      </c>
      <c r="KS907" s="16" t="s">
        <v>10895</v>
      </c>
      <c r="KT907" s="16" t="s">
        <v>8696</v>
      </c>
      <c r="KU907" s="16" t="s">
        <v>844</v>
      </c>
      <c r="KV907" s="16" t="s">
        <v>8696</v>
      </c>
      <c r="KW907" s="16" t="s">
        <v>851</v>
      </c>
      <c r="KY907" s="16" t="s">
        <v>486</v>
      </c>
      <c r="LC907" s="16" t="s">
        <v>10879</v>
      </c>
      <c r="LF907" s="16" t="s">
        <v>11654</v>
      </c>
      <c r="LI907" s="16" t="s">
        <v>11655</v>
      </c>
      <c r="LJ907" s="16" t="s">
        <v>843</v>
      </c>
      <c r="LL907" s="16" t="s">
        <v>8711</v>
      </c>
      <c r="LM907" s="16" t="s">
        <v>8741</v>
      </c>
      <c r="LO907" s="16" t="s">
        <v>844</v>
      </c>
      <c r="LP907" s="16" t="s">
        <v>1056</v>
      </c>
      <c r="LQ907" s="16" t="s">
        <v>1056</v>
      </c>
      <c r="LR907" s="16" t="s">
        <v>844</v>
      </c>
      <c r="LS907" s="16" t="s">
        <v>844</v>
      </c>
      <c r="LT907" s="16" t="s">
        <v>844</v>
      </c>
      <c r="LU907" s="16" t="s">
        <v>843</v>
      </c>
      <c r="LV907" s="16" t="s">
        <v>843</v>
      </c>
      <c r="LW907" s="16" t="s">
        <v>843</v>
      </c>
      <c r="LX907" s="16" t="s">
        <v>844</v>
      </c>
      <c r="LY907" s="16" t="s">
        <v>843</v>
      </c>
      <c r="LZ907" s="16" t="s">
        <v>843</v>
      </c>
      <c r="MA907" s="16" t="s">
        <v>843</v>
      </c>
      <c r="MB907" s="16" t="s">
        <v>843</v>
      </c>
      <c r="MC907" s="16" t="s">
        <v>844</v>
      </c>
      <c r="ME907" s="16" t="s">
        <v>11656</v>
      </c>
      <c r="MF907" s="16" t="s">
        <v>8847</v>
      </c>
      <c r="MO907" s="16" t="s">
        <v>1817</v>
      </c>
      <c r="MP907" s="16" t="s">
        <v>1820</v>
      </c>
      <c r="MR907" s="16" t="s">
        <v>470</v>
      </c>
      <c r="MS907" s="16" t="s">
        <v>12701</v>
      </c>
      <c r="MT907" s="16" t="s">
        <v>9003</v>
      </c>
      <c r="MU907" s="16" t="s">
        <v>816</v>
      </c>
      <c r="NC907" s="16" t="s">
        <v>486</v>
      </c>
      <c r="ND907" s="16" t="s">
        <v>486</v>
      </c>
      <c r="NE907" s="16" t="s">
        <v>486</v>
      </c>
      <c r="NG907" s="16" t="s">
        <v>1380</v>
      </c>
      <c r="NI907" s="16" t="s">
        <v>11658</v>
      </c>
      <c r="NR907" s="16" t="s">
        <v>445</v>
      </c>
      <c r="NS907" s="16" t="s">
        <v>462</v>
      </c>
      <c r="NT907" s="16" t="s">
        <v>478</v>
      </c>
      <c r="NU907" s="16">
        <v>1.1910000000000001</v>
      </c>
      <c r="NV907" s="16" t="s">
        <v>445</v>
      </c>
      <c r="NW907" s="16" t="s">
        <v>1174</v>
      </c>
      <c r="NX907" s="16" t="s">
        <v>1142</v>
      </c>
      <c r="OB907" s="16" t="s">
        <v>833</v>
      </c>
      <c r="OC907" s="16" t="s">
        <v>445</v>
      </c>
    </row>
    <row r="908" spans="1:393" x14ac:dyDescent="0.25">
      <c r="A908" s="16" t="s">
        <v>12702</v>
      </c>
      <c r="B908" s="16" t="s">
        <v>1056</v>
      </c>
      <c r="C908" s="16" t="s">
        <v>972</v>
      </c>
      <c r="D908" s="16" t="s">
        <v>844</v>
      </c>
      <c r="E908" s="16" t="s">
        <v>843</v>
      </c>
      <c r="F908" s="16" t="s">
        <v>843</v>
      </c>
      <c r="G908" s="16" t="s">
        <v>843</v>
      </c>
      <c r="H908" s="16" t="s">
        <v>843</v>
      </c>
      <c r="I908" s="16" t="s">
        <v>843</v>
      </c>
      <c r="J908" s="16" t="s">
        <v>843</v>
      </c>
      <c r="K908" s="16" t="s">
        <v>843</v>
      </c>
      <c r="L908" s="16" t="s">
        <v>843</v>
      </c>
      <c r="M908" s="16" t="s">
        <v>843</v>
      </c>
      <c r="N908" s="16" t="s">
        <v>843</v>
      </c>
      <c r="O908" s="16" t="s">
        <v>843</v>
      </c>
      <c r="Q908" s="16" t="s">
        <v>844</v>
      </c>
      <c r="R908" s="16">
        <v>33</v>
      </c>
      <c r="T908" s="16" t="s">
        <v>474</v>
      </c>
      <c r="U908" s="16" t="s">
        <v>843</v>
      </c>
      <c r="V908" s="16" t="s">
        <v>844</v>
      </c>
      <c r="W908" s="16" t="s">
        <v>843</v>
      </c>
      <c r="X908" s="16" t="s">
        <v>844</v>
      </c>
      <c r="Y908" s="16" t="s">
        <v>843</v>
      </c>
      <c r="Z908" s="16" t="s">
        <v>843</v>
      </c>
      <c r="AA908" s="16" t="s">
        <v>843</v>
      </c>
      <c r="AB908" s="16" t="s">
        <v>843</v>
      </c>
      <c r="AC908" s="16" t="s">
        <v>843</v>
      </c>
      <c r="AD908" s="16" t="s">
        <v>867</v>
      </c>
      <c r="AF908" s="16" t="s">
        <v>11687</v>
      </c>
      <c r="AG908" s="16" t="s">
        <v>11842</v>
      </c>
      <c r="AH908" s="16" t="s">
        <v>844</v>
      </c>
      <c r="AI908" s="16" t="s">
        <v>844</v>
      </c>
      <c r="AJ908" s="16" t="s">
        <v>844</v>
      </c>
      <c r="AK908" s="16" t="s">
        <v>843</v>
      </c>
      <c r="AL908" s="16" t="s">
        <v>844</v>
      </c>
      <c r="AM908" s="16" t="s">
        <v>844</v>
      </c>
      <c r="AN908" s="16" t="s">
        <v>843</v>
      </c>
      <c r="AO908" s="16" t="s">
        <v>843</v>
      </c>
      <c r="AP908" s="16" t="s">
        <v>843</v>
      </c>
      <c r="AQ908" s="16" t="s">
        <v>844</v>
      </c>
      <c r="AR908" s="16" t="s">
        <v>4433</v>
      </c>
      <c r="AS908" s="16" t="s">
        <v>843</v>
      </c>
      <c r="AT908" s="16" t="s">
        <v>843</v>
      </c>
      <c r="AU908" s="16" t="s">
        <v>843</v>
      </c>
      <c r="AV908" s="16" t="s">
        <v>843</v>
      </c>
      <c r="AW908" s="16" t="s">
        <v>843</v>
      </c>
      <c r="AX908" s="16" t="s">
        <v>843</v>
      </c>
      <c r="AY908" s="16" t="s">
        <v>844</v>
      </c>
      <c r="BF908" s="16" t="s">
        <v>844</v>
      </c>
      <c r="BH908" s="16" t="s">
        <v>7386</v>
      </c>
      <c r="BI908" s="16" t="s">
        <v>7770</v>
      </c>
      <c r="BJ908" s="16" t="s">
        <v>844</v>
      </c>
      <c r="BK908" s="16" t="s">
        <v>843</v>
      </c>
      <c r="BL908" s="16" t="s">
        <v>843</v>
      </c>
      <c r="BM908" s="16" t="s">
        <v>843</v>
      </c>
      <c r="BN908" s="16" t="s">
        <v>843</v>
      </c>
      <c r="BO908" s="16" t="s">
        <v>843</v>
      </c>
      <c r="BP908" s="16" t="s">
        <v>843</v>
      </c>
      <c r="BQ908" s="16" t="s">
        <v>843</v>
      </c>
      <c r="BR908" s="16" t="s">
        <v>7790</v>
      </c>
      <c r="BS908" s="16" t="s">
        <v>844</v>
      </c>
      <c r="BT908" s="16" t="s">
        <v>843</v>
      </c>
      <c r="BU908" s="16" t="s">
        <v>843</v>
      </c>
      <c r="BV908" s="16" t="s">
        <v>843</v>
      </c>
      <c r="BW908" s="16" t="s">
        <v>843</v>
      </c>
      <c r="BX908" s="16" t="s">
        <v>843</v>
      </c>
      <c r="BY908" s="16" t="s">
        <v>843</v>
      </c>
      <c r="BZ908" s="16" t="s">
        <v>843</v>
      </c>
      <c r="CA908" s="16" t="s">
        <v>843</v>
      </c>
      <c r="DX908" s="16" t="s">
        <v>865</v>
      </c>
      <c r="ES908" s="16" t="s">
        <v>865</v>
      </c>
      <c r="EU908" s="16" t="s">
        <v>7810</v>
      </c>
      <c r="EV908" s="16" t="s">
        <v>865</v>
      </c>
      <c r="HC908" s="16" t="s">
        <v>865</v>
      </c>
      <c r="JA908" s="16" t="s">
        <v>4822</v>
      </c>
      <c r="JB908" s="16" t="s">
        <v>867</v>
      </c>
      <c r="JC908" s="16" t="s">
        <v>865</v>
      </c>
      <c r="JG908" s="16" t="s">
        <v>1056</v>
      </c>
      <c r="JV908" s="16">
        <v>40</v>
      </c>
      <c r="JW908" s="16" t="s">
        <v>7603</v>
      </c>
      <c r="JY908" s="16">
        <v>15000</v>
      </c>
      <c r="JZ908" s="16" t="s">
        <v>4883</v>
      </c>
      <c r="KB908" s="16" t="s">
        <v>7607</v>
      </c>
      <c r="KD908" s="16" t="s">
        <v>4917</v>
      </c>
      <c r="KE908" s="16" t="s">
        <v>7286</v>
      </c>
      <c r="KF908" s="16" t="s">
        <v>4926</v>
      </c>
      <c r="KH908" s="16" t="s">
        <v>7642</v>
      </c>
      <c r="KI908" s="16" t="s">
        <v>4982</v>
      </c>
      <c r="KK908" s="16" t="s">
        <v>4883</v>
      </c>
      <c r="KM908" s="16" t="s">
        <v>7607</v>
      </c>
      <c r="KO908" s="16" t="s">
        <v>10894</v>
      </c>
      <c r="KP908" s="16" t="s">
        <v>10893</v>
      </c>
      <c r="KQ908" s="16" t="s">
        <v>8694</v>
      </c>
      <c r="KR908" s="16" t="s">
        <v>12703</v>
      </c>
      <c r="KS908" s="16" t="s">
        <v>10895</v>
      </c>
      <c r="KT908" s="16" t="s">
        <v>8696</v>
      </c>
      <c r="KU908" s="16" t="s">
        <v>844</v>
      </c>
      <c r="KV908" s="16" t="s">
        <v>8696</v>
      </c>
      <c r="KW908" s="16" t="s">
        <v>851</v>
      </c>
      <c r="KY908" s="16" t="s">
        <v>486</v>
      </c>
      <c r="LC908" s="16" t="s">
        <v>10879</v>
      </c>
      <c r="LF908" s="16" t="s">
        <v>11654</v>
      </c>
      <c r="LI908" s="16" t="s">
        <v>11655</v>
      </c>
      <c r="LJ908" s="16" t="s">
        <v>831</v>
      </c>
      <c r="LK908" s="16" t="s">
        <v>831</v>
      </c>
      <c r="LL908" s="16" t="s">
        <v>8756</v>
      </c>
      <c r="LM908" s="16" t="s">
        <v>8741</v>
      </c>
      <c r="LO908" s="16" t="s">
        <v>844</v>
      </c>
      <c r="LP908" s="16" t="s">
        <v>1056</v>
      </c>
      <c r="LQ908" s="16" t="s">
        <v>1056</v>
      </c>
      <c r="LR908" s="16" t="s">
        <v>844</v>
      </c>
      <c r="LS908" s="16" t="s">
        <v>844</v>
      </c>
      <c r="LT908" s="16" t="s">
        <v>844</v>
      </c>
      <c r="LU908" s="16" t="s">
        <v>843</v>
      </c>
      <c r="LV908" s="16" t="s">
        <v>843</v>
      </c>
      <c r="LW908" s="16" t="s">
        <v>843</v>
      </c>
      <c r="LX908" s="16" t="s">
        <v>844</v>
      </c>
      <c r="LY908" s="16" t="s">
        <v>843</v>
      </c>
      <c r="LZ908" s="16" t="s">
        <v>843</v>
      </c>
      <c r="MA908" s="16" t="s">
        <v>843</v>
      </c>
      <c r="MB908" s="16" t="s">
        <v>843</v>
      </c>
      <c r="MC908" s="16" t="s">
        <v>844</v>
      </c>
      <c r="ME908" s="16" t="s">
        <v>11656</v>
      </c>
      <c r="MF908" s="16" t="s">
        <v>8847</v>
      </c>
      <c r="MG908" s="16" t="s">
        <v>1837</v>
      </c>
      <c r="MH908" s="16" t="s">
        <v>11667</v>
      </c>
      <c r="MI908" s="16" t="s">
        <v>11733</v>
      </c>
      <c r="MJ908" s="16" t="s">
        <v>1837</v>
      </c>
      <c r="MK908" s="16" t="s">
        <v>9015</v>
      </c>
      <c r="ML908" s="16" t="s">
        <v>1790</v>
      </c>
      <c r="MM908" s="16" t="s">
        <v>487</v>
      </c>
      <c r="MN908" s="16" t="s">
        <v>1801</v>
      </c>
      <c r="MO908" s="16" t="s">
        <v>1817</v>
      </c>
      <c r="MP908" s="16" t="s">
        <v>1829</v>
      </c>
      <c r="MQ908" s="16" t="s">
        <v>1790</v>
      </c>
      <c r="MR908" s="16" t="s">
        <v>474</v>
      </c>
      <c r="MS908" s="16" t="s">
        <v>12701</v>
      </c>
      <c r="MT908" s="16" t="s">
        <v>9023</v>
      </c>
      <c r="MU908" s="16" t="s">
        <v>816</v>
      </c>
      <c r="NC908" s="16" t="s">
        <v>486</v>
      </c>
      <c r="NE908" s="16" t="s">
        <v>486</v>
      </c>
      <c r="NG908" s="16" t="s">
        <v>1378</v>
      </c>
      <c r="NH908" s="16" t="s">
        <v>1913</v>
      </c>
      <c r="NI908" s="16" t="s">
        <v>11658</v>
      </c>
      <c r="NJ908" s="16" t="s">
        <v>11883</v>
      </c>
      <c r="NK908" s="16" t="s">
        <v>11884</v>
      </c>
      <c r="NR908" s="16" t="s">
        <v>445</v>
      </c>
      <c r="NS908" s="16" t="s">
        <v>462</v>
      </c>
      <c r="NT908" s="16" t="s">
        <v>478</v>
      </c>
      <c r="NU908" s="16">
        <v>1.1910000000000001</v>
      </c>
      <c r="NV908" s="16" t="s">
        <v>445</v>
      </c>
      <c r="NW908" s="16" t="s">
        <v>1180</v>
      </c>
      <c r="NX908" s="16" t="s">
        <v>1142</v>
      </c>
      <c r="OB908" s="16" t="s">
        <v>831</v>
      </c>
      <c r="OC908" s="16" t="s">
        <v>445</v>
      </c>
    </row>
    <row r="909" spans="1:393" x14ac:dyDescent="0.25">
      <c r="A909" s="16" t="s">
        <v>12704</v>
      </c>
      <c r="B909" s="16" t="s">
        <v>8732</v>
      </c>
      <c r="C909" s="16" t="s">
        <v>4199</v>
      </c>
      <c r="D909" s="16" t="s">
        <v>843</v>
      </c>
      <c r="E909" s="16" t="s">
        <v>843</v>
      </c>
      <c r="F909" s="16" t="s">
        <v>843</v>
      </c>
      <c r="G909" s="16" t="s">
        <v>843</v>
      </c>
      <c r="H909" s="16" t="s">
        <v>843</v>
      </c>
      <c r="I909" s="16" t="s">
        <v>844</v>
      </c>
      <c r="J909" s="16" t="s">
        <v>843</v>
      </c>
      <c r="K909" s="16" t="s">
        <v>843</v>
      </c>
      <c r="L909" s="16" t="s">
        <v>843</v>
      </c>
      <c r="M909" s="16" t="s">
        <v>843</v>
      </c>
      <c r="N909" s="16" t="s">
        <v>843</v>
      </c>
      <c r="O909" s="16" t="s">
        <v>843</v>
      </c>
      <c r="Q909" s="16" t="s">
        <v>843</v>
      </c>
      <c r="R909" s="16">
        <v>2</v>
      </c>
      <c r="S909" s="16">
        <v>26</v>
      </c>
      <c r="T909" s="16" t="s">
        <v>470</v>
      </c>
      <c r="U909" s="16" t="s">
        <v>844</v>
      </c>
      <c r="V909" s="16" t="s">
        <v>843</v>
      </c>
      <c r="W909" s="16" t="s">
        <v>843</v>
      </c>
      <c r="X909" s="16" t="s">
        <v>843</v>
      </c>
      <c r="Y909" s="16" t="s">
        <v>844</v>
      </c>
      <c r="Z909" s="16" t="s">
        <v>843</v>
      </c>
      <c r="AA909" s="16" t="s">
        <v>843</v>
      </c>
      <c r="AB909" s="16" t="s">
        <v>843</v>
      </c>
      <c r="AC909" s="16" t="s">
        <v>843</v>
      </c>
      <c r="BF909" s="16" t="s">
        <v>843</v>
      </c>
      <c r="KO909" s="16" t="s">
        <v>10894</v>
      </c>
      <c r="KP909" s="16" t="s">
        <v>10893</v>
      </c>
      <c r="KQ909" s="16" t="s">
        <v>8694</v>
      </c>
      <c r="KR909" s="16" t="s">
        <v>12705</v>
      </c>
      <c r="KS909" s="16" t="s">
        <v>10895</v>
      </c>
      <c r="KT909" s="16" t="s">
        <v>8696</v>
      </c>
      <c r="KU909" s="16" t="s">
        <v>844</v>
      </c>
      <c r="KV909" s="16" t="s">
        <v>8696</v>
      </c>
      <c r="LC909" s="16" t="s">
        <v>10879</v>
      </c>
      <c r="LF909" s="16" t="s">
        <v>11654</v>
      </c>
      <c r="LM909" s="16" t="s">
        <v>8741</v>
      </c>
      <c r="LO909" s="16" t="s">
        <v>844</v>
      </c>
      <c r="LP909" s="16" t="s">
        <v>1056</v>
      </c>
      <c r="LQ909" s="16" t="s">
        <v>1056</v>
      </c>
      <c r="LR909" s="16" t="s">
        <v>844</v>
      </c>
      <c r="LS909" s="16" t="s">
        <v>844</v>
      </c>
      <c r="LT909" s="16" t="s">
        <v>844</v>
      </c>
      <c r="LU909" s="16" t="s">
        <v>843</v>
      </c>
      <c r="LV909" s="16" t="s">
        <v>843</v>
      </c>
      <c r="LW909" s="16" t="s">
        <v>843</v>
      </c>
      <c r="LX909" s="16" t="s">
        <v>844</v>
      </c>
      <c r="LY909" s="16" t="s">
        <v>843</v>
      </c>
      <c r="LZ909" s="16" t="s">
        <v>843</v>
      </c>
      <c r="MA909" s="16" t="s">
        <v>843</v>
      </c>
      <c r="MB909" s="16" t="s">
        <v>843</v>
      </c>
      <c r="MC909" s="16" t="s">
        <v>844</v>
      </c>
      <c r="ME909" s="16" t="s">
        <v>11656</v>
      </c>
      <c r="MF909" s="16" t="s">
        <v>8847</v>
      </c>
      <c r="MR909" s="16" t="s">
        <v>470</v>
      </c>
      <c r="MS909" s="16" t="s">
        <v>12701</v>
      </c>
      <c r="NI909" s="16" t="s">
        <v>11658</v>
      </c>
      <c r="NS909" s="16" t="s">
        <v>462</v>
      </c>
      <c r="NT909" s="16" t="s">
        <v>478</v>
      </c>
      <c r="NU909" s="16">
        <v>1.1910000000000001</v>
      </c>
      <c r="NV909" s="16" t="s">
        <v>1132</v>
      </c>
      <c r="NW909" s="16" t="s">
        <v>1172</v>
      </c>
      <c r="NX909" s="16" t="s">
        <v>1142</v>
      </c>
      <c r="NY909" s="16" t="s">
        <v>1121</v>
      </c>
    </row>
    <row r="910" spans="1:393" x14ac:dyDescent="0.25">
      <c r="A910" s="16" t="s">
        <v>12706</v>
      </c>
      <c r="B910" s="16" t="s">
        <v>844</v>
      </c>
      <c r="C910" s="16" t="s">
        <v>972</v>
      </c>
      <c r="D910" s="16" t="s">
        <v>844</v>
      </c>
      <c r="E910" s="16" t="s">
        <v>843</v>
      </c>
      <c r="F910" s="16" t="s">
        <v>843</v>
      </c>
      <c r="G910" s="16" t="s">
        <v>843</v>
      </c>
      <c r="H910" s="16" t="s">
        <v>843</v>
      </c>
      <c r="I910" s="16" t="s">
        <v>843</v>
      </c>
      <c r="J910" s="16" t="s">
        <v>843</v>
      </c>
      <c r="K910" s="16" t="s">
        <v>843</v>
      </c>
      <c r="L910" s="16" t="s">
        <v>843</v>
      </c>
      <c r="M910" s="16" t="s">
        <v>843</v>
      </c>
      <c r="N910" s="16" t="s">
        <v>843</v>
      </c>
      <c r="O910" s="16" t="s">
        <v>843</v>
      </c>
      <c r="Q910" s="16" t="s">
        <v>844</v>
      </c>
      <c r="R910" s="16">
        <v>39</v>
      </c>
      <c r="T910" s="16" t="s">
        <v>470</v>
      </c>
      <c r="U910" s="16" t="s">
        <v>844</v>
      </c>
      <c r="V910" s="16" t="s">
        <v>843</v>
      </c>
      <c r="W910" s="16" t="s">
        <v>844</v>
      </c>
      <c r="X910" s="16" t="s">
        <v>843</v>
      </c>
      <c r="Y910" s="16" t="s">
        <v>843</v>
      </c>
      <c r="Z910" s="16" t="s">
        <v>843</v>
      </c>
      <c r="AA910" s="16" t="s">
        <v>843</v>
      </c>
      <c r="AB910" s="16" t="s">
        <v>844</v>
      </c>
      <c r="AC910" s="16" t="s">
        <v>843</v>
      </c>
      <c r="AD910" s="16" t="s">
        <v>867</v>
      </c>
      <c r="AF910" s="16" t="s">
        <v>11659</v>
      </c>
      <c r="AG910" s="16" t="s">
        <v>11696</v>
      </c>
      <c r="AH910" s="16" t="s">
        <v>844</v>
      </c>
      <c r="AI910" s="16" t="s">
        <v>844</v>
      </c>
      <c r="AJ910" s="16" t="s">
        <v>844</v>
      </c>
      <c r="AK910" s="16" t="s">
        <v>843</v>
      </c>
      <c r="AL910" s="16" t="s">
        <v>843</v>
      </c>
      <c r="AM910" s="16" t="s">
        <v>844</v>
      </c>
      <c r="AN910" s="16" t="s">
        <v>843</v>
      </c>
      <c r="AO910" s="16" t="s">
        <v>843</v>
      </c>
      <c r="AP910" s="16" t="s">
        <v>843</v>
      </c>
      <c r="AQ910" s="16" t="s">
        <v>844</v>
      </c>
      <c r="AR910" s="16" t="s">
        <v>4433</v>
      </c>
      <c r="AS910" s="16" t="s">
        <v>843</v>
      </c>
      <c r="AT910" s="16" t="s">
        <v>843</v>
      </c>
      <c r="AU910" s="16" t="s">
        <v>843</v>
      </c>
      <c r="AV910" s="16" t="s">
        <v>843</v>
      </c>
      <c r="AW910" s="16" t="s">
        <v>843</v>
      </c>
      <c r="AX910" s="16" t="s">
        <v>843</v>
      </c>
      <c r="AY910" s="16" t="s">
        <v>844</v>
      </c>
      <c r="BF910" s="16" t="s">
        <v>844</v>
      </c>
      <c r="BH910" s="16" t="s">
        <v>7383</v>
      </c>
      <c r="BI910" s="16" t="s">
        <v>7785</v>
      </c>
      <c r="BJ910" s="16" t="s">
        <v>843</v>
      </c>
      <c r="BK910" s="16" t="s">
        <v>843</v>
      </c>
      <c r="BL910" s="16" t="s">
        <v>843</v>
      </c>
      <c r="BM910" s="16" t="s">
        <v>843</v>
      </c>
      <c r="BN910" s="16" t="s">
        <v>843</v>
      </c>
      <c r="BO910" s="16" t="s">
        <v>844</v>
      </c>
      <c r="BP910" s="16" t="s">
        <v>843</v>
      </c>
      <c r="BQ910" s="16" t="s">
        <v>843</v>
      </c>
      <c r="DX910" s="16" t="s">
        <v>865</v>
      </c>
      <c r="ES910" s="16" t="s">
        <v>865</v>
      </c>
      <c r="EU910" s="16" t="s">
        <v>7810</v>
      </c>
      <c r="EV910" s="16" t="s">
        <v>865</v>
      </c>
      <c r="FT910" s="16" t="s">
        <v>865</v>
      </c>
      <c r="HC910" s="16" t="s">
        <v>865</v>
      </c>
      <c r="JA910" s="16" t="s">
        <v>4816</v>
      </c>
      <c r="JB910" s="16" t="s">
        <v>867</v>
      </c>
      <c r="JC910" s="16" t="s">
        <v>865</v>
      </c>
      <c r="JG910" s="16" t="s">
        <v>1056</v>
      </c>
      <c r="JV910" s="16">
        <v>36</v>
      </c>
      <c r="JW910" s="16" t="s">
        <v>7603</v>
      </c>
      <c r="JY910" s="16">
        <v>9800</v>
      </c>
      <c r="JZ910" s="16" t="s">
        <v>4883</v>
      </c>
      <c r="KB910" s="16" t="s">
        <v>7616</v>
      </c>
      <c r="KD910" s="16" t="s">
        <v>4917</v>
      </c>
      <c r="KE910" s="16" t="s">
        <v>7277</v>
      </c>
      <c r="KF910" s="16" t="s">
        <v>4411</v>
      </c>
      <c r="KH910" s="16" t="s">
        <v>7642</v>
      </c>
      <c r="KI910" s="16" t="s">
        <v>4982</v>
      </c>
      <c r="KK910" s="16" t="s">
        <v>4883</v>
      </c>
      <c r="KM910" s="16" t="s">
        <v>7628</v>
      </c>
      <c r="KO910" s="16" t="s">
        <v>10898</v>
      </c>
      <c r="KP910" s="16" t="s">
        <v>10897</v>
      </c>
      <c r="KQ910" s="16" t="s">
        <v>8694</v>
      </c>
      <c r="KR910" s="16" t="s">
        <v>12707</v>
      </c>
      <c r="KS910" s="16" t="s">
        <v>10899</v>
      </c>
      <c r="KT910" s="16" t="s">
        <v>8696</v>
      </c>
      <c r="KU910" s="16" t="s">
        <v>844</v>
      </c>
      <c r="KV910" s="16" t="s">
        <v>8696</v>
      </c>
      <c r="KW910" s="16" t="s">
        <v>851</v>
      </c>
      <c r="KY910" s="16" t="s">
        <v>486</v>
      </c>
      <c r="LC910" s="16" t="s">
        <v>10879</v>
      </c>
      <c r="LF910" s="16" t="s">
        <v>11654</v>
      </c>
      <c r="LI910" s="16" t="s">
        <v>11655</v>
      </c>
      <c r="LJ910" s="16" t="s">
        <v>831</v>
      </c>
      <c r="LK910" s="16" t="s">
        <v>831</v>
      </c>
      <c r="LL910" s="16" t="s">
        <v>8756</v>
      </c>
      <c r="LM910" s="16" t="s">
        <v>8741</v>
      </c>
      <c r="LO910" s="16" t="s">
        <v>843</v>
      </c>
      <c r="LP910" s="16" t="s">
        <v>1056</v>
      </c>
      <c r="LQ910" s="16" t="s">
        <v>844</v>
      </c>
      <c r="LR910" s="16" t="s">
        <v>844</v>
      </c>
      <c r="LS910" s="16" t="s">
        <v>844</v>
      </c>
      <c r="LT910" s="16" t="s">
        <v>844</v>
      </c>
      <c r="LU910" s="16" t="s">
        <v>843</v>
      </c>
      <c r="LV910" s="16" t="s">
        <v>844</v>
      </c>
      <c r="LW910" s="16" t="s">
        <v>843</v>
      </c>
      <c r="LX910" s="16" t="s">
        <v>844</v>
      </c>
      <c r="LY910" s="16" t="s">
        <v>843</v>
      </c>
      <c r="LZ910" s="16" t="s">
        <v>843</v>
      </c>
      <c r="MA910" s="16" t="s">
        <v>843</v>
      </c>
      <c r="MB910" s="16" t="s">
        <v>843</v>
      </c>
      <c r="MC910" s="16" t="s">
        <v>843</v>
      </c>
      <c r="ME910" s="16" t="s">
        <v>11656</v>
      </c>
      <c r="MF910" s="16" t="s">
        <v>8847</v>
      </c>
      <c r="MG910" s="16" t="s">
        <v>1840</v>
      </c>
      <c r="MH910" s="16" t="s">
        <v>11667</v>
      </c>
      <c r="MI910" s="16" t="s">
        <v>11733</v>
      </c>
      <c r="MJ910" s="16" t="s">
        <v>1834</v>
      </c>
      <c r="MK910" s="16" t="s">
        <v>8987</v>
      </c>
      <c r="ML910" s="16" t="s">
        <v>1790</v>
      </c>
      <c r="MM910" s="16" t="s">
        <v>487</v>
      </c>
      <c r="MN910" s="16" t="s">
        <v>1798</v>
      </c>
      <c r="MP910" s="16" t="s">
        <v>1829</v>
      </c>
      <c r="MQ910" s="16" t="s">
        <v>1790</v>
      </c>
      <c r="MR910" s="16" t="s">
        <v>470</v>
      </c>
      <c r="MS910" s="16" t="s">
        <v>12701</v>
      </c>
      <c r="MT910" s="16" t="s">
        <v>9009</v>
      </c>
      <c r="MU910" s="16" t="s">
        <v>817</v>
      </c>
      <c r="NC910" s="16" t="s">
        <v>486</v>
      </c>
      <c r="ND910" s="16" t="s">
        <v>486</v>
      </c>
      <c r="NE910" s="16" t="s">
        <v>486</v>
      </c>
      <c r="NG910" s="16" t="s">
        <v>1380</v>
      </c>
      <c r="NH910" s="16" t="s">
        <v>1913</v>
      </c>
      <c r="NI910" s="16" t="s">
        <v>11658</v>
      </c>
      <c r="NJ910" s="16" t="s">
        <v>12708</v>
      </c>
      <c r="NK910" s="16" t="s">
        <v>12709</v>
      </c>
      <c r="NR910" s="16" t="s">
        <v>451</v>
      </c>
      <c r="NS910" s="16" t="s">
        <v>462</v>
      </c>
      <c r="NT910" s="16" t="s">
        <v>478</v>
      </c>
      <c r="NU910" s="16">
        <v>1.1910000000000001</v>
      </c>
      <c r="NV910" s="16" t="s">
        <v>451</v>
      </c>
      <c r="NW910" s="16" t="s">
        <v>1175</v>
      </c>
      <c r="NX910" s="16" t="s">
        <v>1142</v>
      </c>
      <c r="OB910" s="16" t="s">
        <v>831</v>
      </c>
      <c r="OC910" s="16" t="s">
        <v>451</v>
      </c>
    </row>
    <row r="911" spans="1:393" x14ac:dyDescent="0.25">
      <c r="A911" s="16" t="s">
        <v>12710</v>
      </c>
      <c r="B911" s="16" t="s">
        <v>1056</v>
      </c>
      <c r="C911" s="16" t="s">
        <v>972</v>
      </c>
      <c r="D911" s="16" t="s">
        <v>844</v>
      </c>
      <c r="E911" s="16" t="s">
        <v>843</v>
      </c>
      <c r="F911" s="16" t="s">
        <v>843</v>
      </c>
      <c r="G911" s="16" t="s">
        <v>843</v>
      </c>
      <c r="H911" s="16" t="s">
        <v>843</v>
      </c>
      <c r="I911" s="16" t="s">
        <v>843</v>
      </c>
      <c r="J911" s="16" t="s">
        <v>843</v>
      </c>
      <c r="K911" s="16" t="s">
        <v>843</v>
      </c>
      <c r="L911" s="16" t="s">
        <v>843</v>
      </c>
      <c r="M911" s="16" t="s">
        <v>843</v>
      </c>
      <c r="N911" s="16" t="s">
        <v>843</v>
      </c>
      <c r="O911" s="16" t="s">
        <v>843</v>
      </c>
      <c r="Q911" s="16" t="s">
        <v>844</v>
      </c>
      <c r="R911" s="16">
        <v>52</v>
      </c>
      <c r="T911" s="16" t="s">
        <v>474</v>
      </c>
      <c r="U911" s="16" t="s">
        <v>843</v>
      </c>
      <c r="V911" s="16" t="s">
        <v>844</v>
      </c>
      <c r="W911" s="16" t="s">
        <v>843</v>
      </c>
      <c r="X911" s="16" t="s">
        <v>844</v>
      </c>
      <c r="Y911" s="16" t="s">
        <v>843</v>
      </c>
      <c r="Z911" s="16" t="s">
        <v>843</v>
      </c>
      <c r="AA911" s="16" t="s">
        <v>843</v>
      </c>
      <c r="AB911" s="16" t="s">
        <v>843</v>
      </c>
      <c r="AC911" s="16" t="s">
        <v>843</v>
      </c>
      <c r="AD911" s="16" t="s">
        <v>867</v>
      </c>
      <c r="AF911" s="16" t="s">
        <v>11659</v>
      </c>
      <c r="AG911" s="16" t="s">
        <v>11696</v>
      </c>
      <c r="AH911" s="16" t="s">
        <v>844</v>
      </c>
      <c r="AI911" s="16" t="s">
        <v>844</v>
      </c>
      <c r="AJ911" s="16" t="s">
        <v>844</v>
      </c>
      <c r="AK911" s="16" t="s">
        <v>843</v>
      </c>
      <c r="AL911" s="16" t="s">
        <v>843</v>
      </c>
      <c r="AM911" s="16" t="s">
        <v>844</v>
      </c>
      <c r="AN911" s="16" t="s">
        <v>843</v>
      </c>
      <c r="AO911" s="16" t="s">
        <v>843</v>
      </c>
      <c r="AP911" s="16" t="s">
        <v>843</v>
      </c>
      <c r="AQ911" s="16" t="s">
        <v>844</v>
      </c>
      <c r="AR911" s="16" t="s">
        <v>11679</v>
      </c>
      <c r="AS911" s="16" t="s">
        <v>844</v>
      </c>
      <c r="AT911" s="16" t="s">
        <v>843</v>
      </c>
      <c r="AU911" s="16" t="s">
        <v>844</v>
      </c>
      <c r="AV911" s="16" t="s">
        <v>843</v>
      </c>
      <c r="AW911" s="16" t="s">
        <v>843</v>
      </c>
      <c r="AX911" s="16" t="s">
        <v>843</v>
      </c>
      <c r="AY911" s="16" t="s">
        <v>843</v>
      </c>
      <c r="AZ911" s="16" t="s">
        <v>4437</v>
      </c>
      <c r="BB911" s="16" t="s">
        <v>4440</v>
      </c>
      <c r="BF911" s="16" t="s">
        <v>844</v>
      </c>
      <c r="BH911" s="16" t="s">
        <v>7380</v>
      </c>
      <c r="BI911" s="16" t="s">
        <v>7785</v>
      </c>
      <c r="BJ911" s="16" t="s">
        <v>843</v>
      </c>
      <c r="BK911" s="16" t="s">
        <v>843</v>
      </c>
      <c r="BL911" s="16" t="s">
        <v>843</v>
      </c>
      <c r="BM911" s="16" t="s">
        <v>843</v>
      </c>
      <c r="BN911" s="16" t="s">
        <v>843</v>
      </c>
      <c r="BO911" s="16" t="s">
        <v>844</v>
      </c>
      <c r="BP911" s="16" t="s">
        <v>843</v>
      </c>
      <c r="BQ911" s="16" t="s">
        <v>843</v>
      </c>
      <c r="DX911" s="16" t="s">
        <v>867</v>
      </c>
      <c r="DY911" s="16" t="s">
        <v>867</v>
      </c>
      <c r="ES911" s="16" t="s">
        <v>865</v>
      </c>
      <c r="EU911" s="16" t="s">
        <v>7813</v>
      </c>
      <c r="EV911" s="16" t="s">
        <v>865</v>
      </c>
      <c r="FF911" s="16" t="s">
        <v>7836</v>
      </c>
      <c r="HC911" s="16" t="s">
        <v>865</v>
      </c>
      <c r="JA911" s="16" t="s">
        <v>4813</v>
      </c>
      <c r="JB911" s="16" t="s">
        <v>865</v>
      </c>
      <c r="JC911" s="16" t="s">
        <v>865</v>
      </c>
      <c r="JD911" s="16" t="s">
        <v>865</v>
      </c>
      <c r="JE911" s="16" t="s">
        <v>865</v>
      </c>
      <c r="JF911" s="16" t="s">
        <v>865</v>
      </c>
      <c r="JG911" s="16" t="s">
        <v>843</v>
      </c>
      <c r="JH911" s="16" t="s">
        <v>5638</v>
      </c>
      <c r="JJ911" s="16" t="s">
        <v>865</v>
      </c>
      <c r="KF911" s="16" t="s">
        <v>4926</v>
      </c>
      <c r="KI911" s="16" t="s">
        <v>4849</v>
      </c>
      <c r="KO911" s="16" t="s">
        <v>10898</v>
      </c>
      <c r="KP911" s="16" t="s">
        <v>10897</v>
      </c>
      <c r="KQ911" s="16" t="s">
        <v>8694</v>
      </c>
      <c r="KR911" s="16" t="s">
        <v>12711</v>
      </c>
      <c r="KS911" s="16" t="s">
        <v>10899</v>
      </c>
      <c r="KT911" s="16" t="s">
        <v>8696</v>
      </c>
      <c r="KU911" s="16" t="s">
        <v>844</v>
      </c>
      <c r="KV911" s="16" t="s">
        <v>8696</v>
      </c>
      <c r="KW911" s="16" t="s">
        <v>850</v>
      </c>
      <c r="KX911" s="16" t="s">
        <v>487</v>
      </c>
      <c r="KY911" s="16" t="s">
        <v>487</v>
      </c>
      <c r="KZ911" s="16" t="s">
        <v>487</v>
      </c>
      <c r="LC911" s="16" t="s">
        <v>10879</v>
      </c>
      <c r="LF911" s="16" t="s">
        <v>11654</v>
      </c>
      <c r="LI911" s="16" t="s">
        <v>11655</v>
      </c>
      <c r="LJ911" s="16" t="s">
        <v>843</v>
      </c>
      <c r="LL911" s="16" t="s">
        <v>8711</v>
      </c>
      <c r="LM911" s="16" t="s">
        <v>8741</v>
      </c>
      <c r="LO911" s="16" t="s">
        <v>843</v>
      </c>
      <c r="LP911" s="16" t="s">
        <v>1056</v>
      </c>
      <c r="LQ911" s="16" t="s">
        <v>844</v>
      </c>
      <c r="LR911" s="16" t="s">
        <v>844</v>
      </c>
      <c r="LS911" s="16" t="s">
        <v>844</v>
      </c>
      <c r="LT911" s="16" t="s">
        <v>844</v>
      </c>
      <c r="LU911" s="16" t="s">
        <v>843</v>
      </c>
      <c r="LV911" s="16" t="s">
        <v>844</v>
      </c>
      <c r="LW911" s="16" t="s">
        <v>843</v>
      </c>
      <c r="LX911" s="16" t="s">
        <v>844</v>
      </c>
      <c r="LY911" s="16" t="s">
        <v>843</v>
      </c>
      <c r="LZ911" s="16" t="s">
        <v>843</v>
      </c>
      <c r="MA911" s="16" t="s">
        <v>843</v>
      </c>
      <c r="MB911" s="16" t="s">
        <v>843</v>
      </c>
      <c r="MC911" s="16" t="s">
        <v>843</v>
      </c>
      <c r="ME911" s="16" t="s">
        <v>11656</v>
      </c>
      <c r="MF911" s="16" t="s">
        <v>8847</v>
      </c>
      <c r="MO911" s="16" t="s">
        <v>1817</v>
      </c>
      <c r="MP911" s="16" t="s">
        <v>13845</v>
      </c>
      <c r="MR911" s="16" t="s">
        <v>474</v>
      </c>
      <c r="MS911" s="16" t="s">
        <v>12701</v>
      </c>
      <c r="MT911" s="16" t="s">
        <v>9009</v>
      </c>
      <c r="MU911" s="16" t="s">
        <v>817</v>
      </c>
      <c r="NC911" s="16" t="s">
        <v>486</v>
      </c>
      <c r="NE911" s="16" t="s">
        <v>486</v>
      </c>
      <c r="NG911" s="16" t="s">
        <v>1376</v>
      </c>
      <c r="NI911" s="16" t="s">
        <v>11658</v>
      </c>
      <c r="NR911" s="16" t="s">
        <v>451</v>
      </c>
      <c r="NS911" s="16" t="s">
        <v>462</v>
      </c>
      <c r="NT911" s="16" t="s">
        <v>478</v>
      </c>
      <c r="NU911" s="16">
        <v>1.1910000000000001</v>
      </c>
      <c r="NV911" s="16" t="s">
        <v>451</v>
      </c>
      <c r="NW911" s="16" t="s">
        <v>1181</v>
      </c>
      <c r="NX911" s="16" t="s">
        <v>1142</v>
      </c>
      <c r="OB911" s="16" t="s">
        <v>833</v>
      </c>
      <c r="OC911" s="16" t="s">
        <v>451</v>
      </c>
    </row>
    <row r="912" spans="1:393" x14ac:dyDescent="0.25">
      <c r="A912" s="16" t="s">
        <v>12712</v>
      </c>
      <c r="B912" s="16" t="s">
        <v>844</v>
      </c>
      <c r="C912" s="16" t="s">
        <v>972</v>
      </c>
      <c r="D912" s="16" t="s">
        <v>844</v>
      </c>
      <c r="E912" s="16" t="s">
        <v>843</v>
      </c>
      <c r="F912" s="16" t="s">
        <v>843</v>
      </c>
      <c r="G912" s="16" t="s">
        <v>843</v>
      </c>
      <c r="H912" s="16" t="s">
        <v>843</v>
      </c>
      <c r="I912" s="16" t="s">
        <v>843</v>
      </c>
      <c r="J912" s="16" t="s">
        <v>843</v>
      </c>
      <c r="K912" s="16" t="s">
        <v>843</v>
      </c>
      <c r="L912" s="16" t="s">
        <v>843</v>
      </c>
      <c r="M912" s="16" t="s">
        <v>843</v>
      </c>
      <c r="N912" s="16" t="s">
        <v>843</v>
      </c>
      <c r="O912" s="16" t="s">
        <v>843</v>
      </c>
      <c r="Q912" s="16" t="s">
        <v>844</v>
      </c>
      <c r="R912" s="16">
        <v>45</v>
      </c>
      <c r="T912" s="16" t="s">
        <v>470</v>
      </c>
      <c r="U912" s="16" t="s">
        <v>844</v>
      </c>
      <c r="V912" s="16" t="s">
        <v>843</v>
      </c>
      <c r="W912" s="16" t="s">
        <v>844</v>
      </c>
      <c r="X912" s="16" t="s">
        <v>843</v>
      </c>
      <c r="Y912" s="16" t="s">
        <v>843</v>
      </c>
      <c r="Z912" s="16" t="s">
        <v>843</v>
      </c>
      <c r="AA912" s="16" t="s">
        <v>843</v>
      </c>
      <c r="AB912" s="16" t="s">
        <v>844</v>
      </c>
      <c r="AC912" s="16" t="s">
        <v>843</v>
      </c>
      <c r="AD912" s="16" t="s">
        <v>867</v>
      </c>
      <c r="AF912" s="16" t="s">
        <v>11651</v>
      </c>
      <c r="AG912" s="16" t="s">
        <v>11816</v>
      </c>
      <c r="AH912" s="16" t="s">
        <v>844</v>
      </c>
      <c r="AI912" s="16" t="s">
        <v>843</v>
      </c>
      <c r="AJ912" s="16" t="s">
        <v>844</v>
      </c>
      <c r="AK912" s="16" t="s">
        <v>843</v>
      </c>
      <c r="AL912" s="16" t="s">
        <v>844</v>
      </c>
      <c r="AM912" s="16" t="s">
        <v>844</v>
      </c>
      <c r="AN912" s="16" t="s">
        <v>843</v>
      </c>
      <c r="AO912" s="16" t="s">
        <v>843</v>
      </c>
      <c r="AP912" s="16" t="s">
        <v>843</v>
      </c>
      <c r="AQ912" s="16" t="s">
        <v>844</v>
      </c>
      <c r="AR912" s="16" t="s">
        <v>4433</v>
      </c>
      <c r="AS912" s="16" t="s">
        <v>843</v>
      </c>
      <c r="AT912" s="16" t="s">
        <v>843</v>
      </c>
      <c r="AU912" s="16" t="s">
        <v>843</v>
      </c>
      <c r="AV912" s="16" t="s">
        <v>843</v>
      </c>
      <c r="AW912" s="16" t="s">
        <v>843</v>
      </c>
      <c r="AX912" s="16" t="s">
        <v>843</v>
      </c>
      <c r="AY912" s="16" t="s">
        <v>844</v>
      </c>
      <c r="BF912" s="16" t="s">
        <v>844</v>
      </c>
      <c r="BH912" s="16" t="s">
        <v>7386</v>
      </c>
      <c r="BI912" s="16" t="s">
        <v>7770</v>
      </c>
      <c r="BJ912" s="16" t="s">
        <v>844</v>
      </c>
      <c r="BK912" s="16" t="s">
        <v>843</v>
      </c>
      <c r="BL912" s="16" t="s">
        <v>843</v>
      </c>
      <c r="BM912" s="16" t="s">
        <v>843</v>
      </c>
      <c r="BN912" s="16" t="s">
        <v>843</v>
      </c>
      <c r="BO912" s="16" t="s">
        <v>843</v>
      </c>
      <c r="BP912" s="16" t="s">
        <v>843</v>
      </c>
      <c r="BQ912" s="16" t="s">
        <v>843</v>
      </c>
      <c r="BR912" s="16" t="s">
        <v>7799</v>
      </c>
      <c r="BS912" s="16" t="s">
        <v>843</v>
      </c>
      <c r="BT912" s="16" t="s">
        <v>843</v>
      </c>
      <c r="BU912" s="16" t="s">
        <v>843</v>
      </c>
      <c r="BV912" s="16" t="s">
        <v>844</v>
      </c>
      <c r="BW912" s="16" t="s">
        <v>843</v>
      </c>
      <c r="BX912" s="16" t="s">
        <v>843</v>
      </c>
      <c r="BY912" s="16" t="s">
        <v>843</v>
      </c>
      <c r="BZ912" s="16" t="s">
        <v>843</v>
      </c>
      <c r="CA912" s="16" t="s">
        <v>843</v>
      </c>
      <c r="DX912" s="16" t="s">
        <v>867</v>
      </c>
      <c r="DY912" s="16" t="s">
        <v>867</v>
      </c>
      <c r="ES912" s="16" t="s">
        <v>867</v>
      </c>
      <c r="EU912" s="16" t="s">
        <v>7813</v>
      </c>
      <c r="EV912" s="16" t="s">
        <v>865</v>
      </c>
      <c r="FT912" s="16" t="s">
        <v>865</v>
      </c>
      <c r="HC912" s="16" t="s">
        <v>865</v>
      </c>
      <c r="JA912" s="16" t="s">
        <v>4816</v>
      </c>
      <c r="JB912" s="16" t="s">
        <v>867</v>
      </c>
      <c r="JC912" s="16" t="s">
        <v>865</v>
      </c>
      <c r="JG912" s="16" t="s">
        <v>843</v>
      </c>
      <c r="JV912" s="16">
        <v>40</v>
      </c>
      <c r="JW912" s="16" t="s">
        <v>7603</v>
      </c>
      <c r="JY912" s="16">
        <v>8000</v>
      </c>
      <c r="JZ912" s="16" t="s">
        <v>4883</v>
      </c>
      <c r="KB912" s="16" t="s">
        <v>7616</v>
      </c>
      <c r="KD912" s="16" t="s">
        <v>4917</v>
      </c>
      <c r="KE912" s="16" t="s">
        <v>7277</v>
      </c>
      <c r="KF912" s="16" t="s">
        <v>4411</v>
      </c>
      <c r="KH912" s="16" t="s">
        <v>7642</v>
      </c>
      <c r="KI912" s="16" t="s">
        <v>4982</v>
      </c>
      <c r="KK912" s="16" t="s">
        <v>4883</v>
      </c>
      <c r="KM912" s="16" t="s">
        <v>7616</v>
      </c>
      <c r="KO912" s="16" t="s">
        <v>10902</v>
      </c>
      <c r="KP912" s="16" t="s">
        <v>10901</v>
      </c>
      <c r="KQ912" s="16" t="s">
        <v>8694</v>
      </c>
      <c r="KR912" s="16" t="s">
        <v>12713</v>
      </c>
      <c r="KS912" s="16" t="s">
        <v>10903</v>
      </c>
      <c r="KT912" s="16" t="s">
        <v>8696</v>
      </c>
      <c r="KU912" s="16" t="s">
        <v>844</v>
      </c>
      <c r="KV912" s="16" t="s">
        <v>8696</v>
      </c>
      <c r="KW912" s="16" t="s">
        <v>851</v>
      </c>
      <c r="KX912" s="16" t="s">
        <v>487</v>
      </c>
      <c r="KY912" s="16" t="s">
        <v>487</v>
      </c>
      <c r="KZ912" s="16" t="s">
        <v>487</v>
      </c>
      <c r="LC912" s="16" t="s">
        <v>10879</v>
      </c>
      <c r="LF912" s="16" t="s">
        <v>11654</v>
      </c>
      <c r="LI912" s="16" t="s">
        <v>11655</v>
      </c>
      <c r="LJ912" s="16" t="s">
        <v>831</v>
      </c>
      <c r="LK912" s="16" t="s">
        <v>831</v>
      </c>
      <c r="LL912" s="16" t="s">
        <v>8756</v>
      </c>
      <c r="LM912" s="16" t="s">
        <v>8741</v>
      </c>
      <c r="LO912" s="16" t="s">
        <v>843</v>
      </c>
      <c r="LP912" s="16" t="s">
        <v>844</v>
      </c>
      <c r="LQ912" s="16" t="s">
        <v>1056</v>
      </c>
      <c r="LR912" s="16" t="s">
        <v>843</v>
      </c>
      <c r="LS912" s="16" t="s">
        <v>1056</v>
      </c>
      <c r="LT912" s="16" t="s">
        <v>843</v>
      </c>
      <c r="LU912" s="16" t="s">
        <v>844</v>
      </c>
      <c r="LV912" s="16" t="s">
        <v>843</v>
      </c>
      <c r="LW912" s="16" t="s">
        <v>844</v>
      </c>
      <c r="LX912" s="16" t="s">
        <v>844</v>
      </c>
      <c r="LY912" s="16" t="s">
        <v>843</v>
      </c>
      <c r="LZ912" s="16" t="s">
        <v>843</v>
      </c>
      <c r="MA912" s="16" t="s">
        <v>843</v>
      </c>
      <c r="MB912" s="16" t="s">
        <v>843</v>
      </c>
      <c r="MC912" s="16" t="s">
        <v>843</v>
      </c>
      <c r="ME912" s="16" t="s">
        <v>11656</v>
      </c>
      <c r="MF912" s="16" t="s">
        <v>8847</v>
      </c>
      <c r="MG912" s="16" t="s">
        <v>1840</v>
      </c>
      <c r="MH912" s="16" t="s">
        <v>11667</v>
      </c>
      <c r="MI912" s="16" t="s">
        <v>11733</v>
      </c>
      <c r="MJ912" s="16" t="s">
        <v>1840</v>
      </c>
      <c r="MK912" s="16" t="s">
        <v>9015</v>
      </c>
      <c r="ML912" s="16" t="s">
        <v>1790</v>
      </c>
      <c r="MM912" s="16" t="s">
        <v>487</v>
      </c>
      <c r="MN912" s="16" t="s">
        <v>1798</v>
      </c>
      <c r="MP912" s="16" t="s">
        <v>1829</v>
      </c>
      <c r="MQ912" s="16" t="s">
        <v>1790</v>
      </c>
      <c r="MR912" s="16" t="s">
        <v>470</v>
      </c>
      <c r="MS912" s="16" t="s">
        <v>12701</v>
      </c>
      <c r="MT912" s="16" t="s">
        <v>8993</v>
      </c>
      <c r="MU912" s="16" t="s">
        <v>816</v>
      </c>
      <c r="NC912" s="16" t="s">
        <v>487</v>
      </c>
      <c r="ND912" s="16" t="s">
        <v>486</v>
      </c>
      <c r="NE912" s="16" t="s">
        <v>486</v>
      </c>
      <c r="NG912" s="16" t="s">
        <v>1380</v>
      </c>
      <c r="NH912" s="16" t="s">
        <v>1913</v>
      </c>
      <c r="NI912" s="16" t="s">
        <v>11658</v>
      </c>
      <c r="NJ912" s="16" t="s">
        <v>11812</v>
      </c>
      <c r="NK912" s="16" t="s">
        <v>10825</v>
      </c>
      <c r="NR912" s="16" t="s">
        <v>451</v>
      </c>
      <c r="NS912" s="16" t="s">
        <v>462</v>
      </c>
      <c r="NT912" s="16" t="s">
        <v>478</v>
      </c>
      <c r="NU912" s="16">
        <v>1.1910000000000001</v>
      </c>
      <c r="NV912" s="16" t="s">
        <v>451</v>
      </c>
      <c r="NW912" s="16" t="s">
        <v>1175</v>
      </c>
      <c r="NX912" s="16" t="s">
        <v>1142</v>
      </c>
      <c r="OB912" s="16" t="s">
        <v>831</v>
      </c>
      <c r="OC912" s="16" t="s">
        <v>451</v>
      </c>
    </row>
    <row r="913" spans="1:394" x14ac:dyDescent="0.25">
      <c r="A913" s="16" t="s">
        <v>12714</v>
      </c>
      <c r="B913" s="16" t="s">
        <v>1056</v>
      </c>
      <c r="C913" s="16" t="s">
        <v>4199</v>
      </c>
      <c r="D913" s="16" t="s">
        <v>843</v>
      </c>
      <c r="E913" s="16" t="s">
        <v>843</v>
      </c>
      <c r="F913" s="16" t="s">
        <v>843</v>
      </c>
      <c r="G913" s="16" t="s">
        <v>843</v>
      </c>
      <c r="H913" s="16" t="s">
        <v>843</v>
      </c>
      <c r="I913" s="16" t="s">
        <v>844</v>
      </c>
      <c r="J913" s="16" t="s">
        <v>843</v>
      </c>
      <c r="K913" s="16" t="s">
        <v>843</v>
      </c>
      <c r="L913" s="16" t="s">
        <v>843</v>
      </c>
      <c r="M913" s="16" t="s">
        <v>843</v>
      </c>
      <c r="N913" s="16" t="s">
        <v>843</v>
      </c>
      <c r="O913" s="16" t="s">
        <v>843</v>
      </c>
      <c r="Q913" s="16" t="s">
        <v>843</v>
      </c>
      <c r="R913" s="16">
        <v>70</v>
      </c>
      <c r="T913" s="16" t="s">
        <v>470</v>
      </c>
      <c r="U913" s="16" t="s">
        <v>844</v>
      </c>
      <c r="V913" s="16" t="s">
        <v>843</v>
      </c>
      <c r="W913" s="16" t="s">
        <v>844</v>
      </c>
      <c r="X913" s="16" t="s">
        <v>843</v>
      </c>
      <c r="Y913" s="16" t="s">
        <v>843</v>
      </c>
      <c r="Z913" s="16" t="s">
        <v>843</v>
      </c>
      <c r="AA913" s="16" t="s">
        <v>843</v>
      </c>
      <c r="AB913" s="16" t="s">
        <v>843</v>
      </c>
      <c r="AC913" s="16" t="s">
        <v>843</v>
      </c>
      <c r="AD913" s="16" t="s">
        <v>867</v>
      </c>
      <c r="BF913" s="16" t="s">
        <v>843</v>
      </c>
      <c r="JB913" s="16" t="s">
        <v>865</v>
      </c>
      <c r="JC913" s="16" t="s">
        <v>865</v>
      </c>
      <c r="JD913" s="16" t="s">
        <v>865</v>
      </c>
      <c r="JE913" s="16" t="s">
        <v>865</v>
      </c>
      <c r="JF913" s="16" t="s">
        <v>865</v>
      </c>
      <c r="JG913" s="16" t="s">
        <v>843</v>
      </c>
      <c r="JH913" s="16" t="s">
        <v>4846</v>
      </c>
      <c r="KO913" s="16" t="s">
        <v>10902</v>
      </c>
      <c r="KP913" s="16" t="s">
        <v>10901</v>
      </c>
      <c r="KQ913" s="16" t="s">
        <v>8694</v>
      </c>
      <c r="KR913" s="16" t="s">
        <v>12715</v>
      </c>
      <c r="KS913" s="16" t="s">
        <v>10903</v>
      </c>
      <c r="KT913" s="16" t="s">
        <v>8696</v>
      </c>
      <c r="KU913" s="16" t="s">
        <v>844</v>
      </c>
      <c r="KV913" s="16" t="s">
        <v>8696</v>
      </c>
      <c r="LC913" s="16" t="s">
        <v>10879</v>
      </c>
      <c r="LF913" s="16" t="s">
        <v>11654</v>
      </c>
      <c r="LJ913" s="16" t="s">
        <v>843</v>
      </c>
      <c r="LL913" s="16" t="s">
        <v>8711</v>
      </c>
      <c r="LM913" s="16" t="s">
        <v>8741</v>
      </c>
      <c r="LO913" s="16" t="s">
        <v>843</v>
      </c>
      <c r="LP913" s="16" t="s">
        <v>844</v>
      </c>
      <c r="LQ913" s="16" t="s">
        <v>1056</v>
      </c>
      <c r="LR913" s="16" t="s">
        <v>843</v>
      </c>
      <c r="LS913" s="16" t="s">
        <v>1056</v>
      </c>
      <c r="LT913" s="16" t="s">
        <v>843</v>
      </c>
      <c r="LU913" s="16" t="s">
        <v>844</v>
      </c>
      <c r="LV913" s="16" t="s">
        <v>843</v>
      </c>
      <c r="LW913" s="16" t="s">
        <v>844</v>
      </c>
      <c r="LX913" s="16" t="s">
        <v>844</v>
      </c>
      <c r="LY913" s="16" t="s">
        <v>843</v>
      </c>
      <c r="LZ913" s="16" t="s">
        <v>843</v>
      </c>
      <c r="MA913" s="16" t="s">
        <v>843</v>
      </c>
      <c r="MB913" s="16" t="s">
        <v>843</v>
      </c>
      <c r="MC913" s="16" t="s">
        <v>843</v>
      </c>
      <c r="ME913" s="16" t="s">
        <v>11656</v>
      </c>
      <c r="MF913" s="16" t="s">
        <v>8847</v>
      </c>
      <c r="MR913" s="16" t="s">
        <v>470</v>
      </c>
      <c r="MS913" s="16" t="s">
        <v>12701</v>
      </c>
      <c r="NI913" s="16" t="s">
        <v>11658</v>
      </c>
      <c r="NR913" s="16" t="s">
        <v>878</v>
      </c>
      <c r="NS913" s="16" t="s">
        <v>462</v>
      </c>
      <c r="NT913" s="16" t="s">
        <v>478</v>
      </c>
      <c r="NU913" s="16">
        <v>1.1910000000000001</v>
      </c>
      <c r="NV913" s="16" t="s">
        <v>457</v>
      </c>
      <c r="NW913" s="16" t="s">
        <v>1177</v>
      </c>
      <c r="NX913" s="16" t="s">
        <v>1142</v>
      </c>
      <c r="OB913" s="16" t="s">
        <v>833</v>
      </c>
      <c r="OC913" s="16" t="s">
        <v>878</v>
      </c>
    </row>
    <row r="914" spans="1:394" x14ac:dyDescent="0.25">
      <c r="A914" s="16" t="s">
        <v>12716</v>
      </c>
      <c r="B914" s="16" t="s">
        <v>844</v>
      </c>
      <c r="C914" s="16" t="s">
        <v>972</v>
      </c>
      <c r="D914" s="16" t="s">
        <v>844</v>
      </c>
      <c r="E914" s="16" t="s">
        <v>843</v>
      </c>
      <c r="F914" s="16" t="s">
        <v>843</v>
      </c>
      <c r="G914" s="16" t="s">
        <v>843</v>
      </c>
      <c r="H914" s="16" t="s">
        <v>843</v>
      </c>
      <c r="I914" s="16" t="s">
        <v>843</v>
      </c>
      <c r="J914" s="16" t="s">
        <v>843</v>
      </c>
      <c r="K914" s="16" t="s">
        <v>843</v>
      </c>
      <c r="L914" s="16" t="s">
        <v>843</v>
      </c>
      <c r="M914" s="16" t="s">
        <v>843</v>
      </c>
      <c r="N914" s="16" t="s">
        <v>843</v>
      </c>
      <c r="O914" s="16" t="s">
        <v>843</v>
      </c>
      <c r="Q914" s="16" t="s">
        <v>844</v>
      </c>
      <c r="R914" s="16">
        <v>58</v>
      </c>
      <c r="T914" s="16" t="s">
        <v>470</v>
      </c>
      <c r="U914" s="16" t="s">
        <v>844</v>
      </c>
      <c r="V914" s="16" t="s">
        <v>843</v>
      </c>
      <c r="W914" s="16" t="s">
        <v>844</v>
      </c>
      <c r="X914" s="16" t="s">
        <v>843</v>
      </c>
      <c r="Y914" s="16" t="s">
        <v>843</v>
      </c>
      <c r="Z914" s="16" t="s">
        <v>843</v>
      </c>
      <c r="AA914" s="16" t="s">
        <v>843</v>
      </c>
      <c r="AB914" s="16" t="s">
        <v>843</v>
      </c>
      <c r="AC914" s="16" t="s">
        <v>843</v>
      </c>
      <c r="AD914" s="16" t="s">
        <v>867</v>
      </c>
      <c r="AF914" s="16" t="s">
        <v>11704</v>
      </c>
      <c r="AG914" s="16" t="s">
        <v>11652</v>
      </c>
      <c r="AH914" s="16" t="s">
        <v>844</v>
      </c>
      <c r="AI914" s="16" t="s">
        <v>843</v>
      </c>
      <c r="AJ914" s="16" t="s">
        <v>844</v>
      </c>
      <c r="AK914" s="16" t="s">
        <v>843</v>
      </c>
      <c r="AL914" s="16" t="s">
        <v>844</v>
      </c>
      <c r="AM914" s="16" t="s">
        <v>844</v>
      </c>
      <c r="AN914" s="16" t="s">
        <v>843</v>
      </c>
      <c r="AO914" s="16" t="s">
        <v>843</v>
      </c>
      <c r="AP914" s="16" t="s">
        <v>843</v>
      </c>
      <c r="AQ914" s="16" t="s">
        <v>844</v>
      </c>
      <c r="AR914" s="16" t="s">
        <v>4415</v>
      </c>
      <c r="AS914" s="16" t="s">
        <v>844</v>
      </c>
      <c r="AT914" s="16" t="s">
        <v>843</v>
      </c>
      <c r="AU914" s="16" t="s">
        <v>843</v>
      </c>
      <c r="AV914" s="16" t="s">
        <v>843</v>
      </c>
      <c r="AW914" s="16" t="s">
        <v>843</v>
      </c>
      <c r="AX914" s="16" t="s">
        <v>843</v>
      </c>
      <c r="AY914" s="16" t="s">
        <v>843</v>
      </c>
      <c r="AZ914" s="16" t="s">
        <v>4437</v>
      </c>
      <c r="BF914" s="16" t="s">
        <v>844</v>
      </c>
      <c r="BH914" s="16" t="s">
        <v>7383</v>
      </c>
      <c r="BI914" s="16" t="s">
        <v>7785</v>
      </c>
      <c r="BJ914" s="16" t="s">
        <v>843</v>
      </c>
      <c r="BK914" s="16" t="s">
        <v>843</v>
      </c>
      <c r="BL914" s="16" t="s">
        <v>843</v>
      </c>
      <c r="BM914" s="16" t="s">
        <v>843</v>
      </c>
      <c r="BN914" s="16" t="s">
        <v>843</v>
      </c>
      <c r="BO914" s="16" t="s">
        <v>844</v>
      </c>
      <c r="BP914" s="16" t="s">
        <v>843</v>
      </c>
      <c r="BQ914" s="16" t="s">
        <v>843</v>
      </c>
      <c r="DX914" s="16" t="s">
        <v>867</v>
      </c>
      <c r="DY914" s="16" t="s">
        <v>867</v>
      </c>
      <c r="ES914" s="16" t="s">
        <v>865</v>
      </c>
      <c r="EU914" s="16" t="s">
        <v>7816</v>
      </c>
      <c r="EV914" s="16" t="s">
        <v>865</v>
      </c>
      <c r="HC914" s="16" t="s">
        <v>865</v>
      </c>
      <c r="JA914" s="16" t="s">
        <v>4822</v>
      </c>
      <c r="JB914" s="16" t="s">
        <v>865</v>
      </c>
      <c r="JC914" s="16" t="s">
        <v>865</v>
      </c>
      <c r="JD914" s="16" t="s">
        <v>865</v>
      </c>
      <c r="JE914" s="16" t="s">
        <v>865</v>
      </c>
      <c r="JF914" s="16" t="s">
        <v>865</v>
      </c>
      <c r="JG914" s="16" t="s">
        <v>843</v>
      </c>
      <c r="JH914" s="16" t="s">
        <v>7577</v>
      </c>
      <c r="JJ914" s="16" t="s">
        <v>865</v>
      </c>
      <c r="KF914" s="16" t="s">
        <v>4945</v>
      </c>
      <c r="KI914" s="16" t="s">
        <v>4982</v>
      </c>
      <c r="KK914" s="16" t="s">
        <v>4895</v>
      </c>
      <c r="KM914" s="16" t="s">
        <v>7610</v>
      </c>
      <c r="KO914" s="16" t="s">
        <v>10906</v>
      </c>
      <c r="KP914" s="16" t="s">
        <v>10905</v>
      </c>
      <c r="KQ914" s="16" t="s">
        <v>8694</v>
      </c>
      <c r="KR914" s="16" t="s">
        <v>12717</v>
      </c>
      <c r="KS914" s="16" t="s">
        <v>10907</v>
      </c>
      <c r="KT914" s="16" t="s">
        <v>8696</v>
      </c>
      <c r="KU914" s="16" t="s">
        <v>844</v>
      </c>
      <c r="KV914" s="16" t="s">
        <v>8696</v>
      </c>
      <c r="KW914" s="16" t="s">
        <v>851</v>
      </c>
      <c r="KX914" s="16" t="s">
        <v>487</v>
      </c>
      <c r="KY914" s="16" t="s">
        <v>487</v>
      </c>
      <c r="KZ914" s="16" t="s">
        <v>487</v>
      </c>
      <c r="LC914" s="16" t="s">
        <v>10879</v>
      </c>
      <c r="LF914" s="16" t="s">
        <v>11654</v>
      </c>
      <c r="LI914" s="16" t="s">
        <v>11655</v>
      </c>
      <c r="LJ914" s="16" t="s">
        <v>843</v>
      </c>
      <c r="LL914" s="16" t="s">
        <v>8711</v>
      </c>
      <c r="LM914" s="16" t="s">
        <v>8741</v>
      </c>
      <c r="LO914" s="16" t="s">
        <v>843</v>
      </c>
      <c r="LP914" s="16" t="s">
        <v>844</v>
      </c>
      <c r="LQ914" s="16" t="s">
        <v>844</v>
      </c>
      <c r="LR914" s="16" t="s">
        <v>844</v>
      </c>
      <c r="LS914" s="16" t="s">
        <v>844</v>
      </c>
      <c r="LT914" s="16" t="s">
        <v>844</v>
      </c>
      <c r="LU914" s="16" t="s">
        <v>844</v>
      </c>
      <c r="LV914" s="16" t="s">
        <v>844</v>
      </c>
      <c r="LW914" s="16" t="s">
        <v>844</v>
      </c>
      <c r="LX914" s="16" t="s">
        <v>843</v>
      </c>
      <c r="LY914" s="16" t="s">
        <v>843</v>
      </c>
      <c r="LZ914" s="16" t="s">
        <v>843</v>
      </c>
      <c r="MA914" s="16" t="s">
        <v>843</v>
      </c>
      <c r="MB914" s="16" t="s">
        <v>843</v>
      </c>
      <c r="MC914" s="16" t="s">
        <v>843</v>
      </c>
      <c r="ME914" s="16" t="s">
        <v>11656</v>
      </c>
      <c r="MF914" s="16" t="s">
        <v>8847</v>
      </c>
      <c r="MJ914" s="16" t="s">
        <v>1839</v>
      </c>
      <c r="MO914" s="16" t="s">
        <v>1807</v>
      </c>
      <c r="MP914" s="16" t="s">
        <v>1829</v>
      </c>
      <c r="MQ914" s="16" t="s">
        <v>1788</v>
      </c>
      <c r="MR914" s="16" t="s">
        <v>470</v>
      </c>
      <c r="MS914" s="16" t="s">
        <v>12701</v>
      </c>
      <c r="MT914" s="16" t="s">
        <v>8886</v>
      </c>
      <c r="MU914" s="16" t="s">
        <v>817</v>
      </c>
      <c r="NC914" s="16" t="s">
        <v>486</v>
      </c>
      <c r="NE914" s="16" t="s">
        <v>486</v>
      </c>
      <c r="NG914" s="16" t="s">
        <v>1378</v>
      </c>
      <c r="NI914" s="16" t="s">
        <v>11658</v>
      </c>
      <c r="NR914" s="16" t="s">
        <v>451</v>
      </c>
      <c r="NS914" s="16" t="s">
        <v>462</v>
      </c>
      <c r="NT914" s="16" t="s">
        <v>478</v>
      </c>
      <c r="NU914" s="16">
        <v>1.1910000000000001</v>
      </c>
      <c r="NV914" s="16" t="s">
        <v>451</v>
      </c>
      <c r="NW914" s="16" t="s">
        <v>1175</v>
      </c>
      <c r="NX914" s="16" t="s">
        <v>1142</v>
      </c>
      <c r="OB914" s="16" t="s">
        <v>833</v>
      </c>
      <c r="OC914" s="16" t="s">
        <v>451</v>
      </c>
    </row>
    <row r="915" spans="1:394" x14ac:dyDescent="0.25">
      <c r="A915" s="16" t="s">
        <v>12718</v>
      </c>
      <c r="B915" s="16" t="s">
        <v>1056</v>
      </c>
      <c r="C915" s="16" t="s">
        <v>972</v>
      </c>
      <c r="D915" s="16" t="s">
        <v>844</v>
      </c>
      <c r="E915" s="16" t="s">
        <v>843</v>
      </c>
      <c r="F915" s="16" t="s">
        <v>843</v>
      </c>
      <c r="G915" s="16" t="s">
        <v>843</v>
      </c>
      <c r="H915" s="16" t="s">
        <v>843</v>
      </c>
      <c r="I915" s="16" t="s">
        <v>843</v>
      </c>
      <c r="J915" s="16" t="s">
        <v>843</v>
      </c>
      <c r="K915" s="16" t="s">
        <v>843</v>
      </c>
      <c r="L915" s="16" t="s">
        <v>843</v>
      </c>
      <c r="M915" s="16" t="s">
        <v>843</v>
      </c>
      <c r="N915" s="16" t="s">
        <v>843</v>
      </c>
      <c r="O915" s="16" t="s">
        <v>843</v>
      </c>
      <c r="Q915" s="16" t="s">
        <v>844</v>
      </c>
      <c r="R915" s="16">
        <v>66</v>
      </c>
      <c r="T915" s="16" t="s">
        <v>474</v>
      </c>
      <c r="U915" s="16" t="s">
        <v>843</v>
      </c>
      <c r="V915" s="16" t="s">
        <v>844</v>
      </c>
      <c r="W915" s="16" t="s">
        <v>843</v>
      </c>
      <c r="X915" s="16" t="s">
        <v>844</v>
      </c>
      <c r="Y915" s="16" t="s">
        <v>843</v>
      </c>
      <c r="Z915" s="16" t="s">
        <v>843</v>
      </c>
      <c r="AA915" s="16" t="s">
        <v>843</v>
      </c>
      <c r="AB915" s="16" t="s">
        <v>843</v>
      </c>
      <c r="AC915" s="16" t="s">
        <v>843</v>
      </c>
      <c r="AD915" s="16" t="s">
        <v>867</v>
      </c>
      <c r="AF915" s="16" t="s">
        <v>11704</v>
      </c>
      <c r="AG915" s="16" t="s">
        <v>11652</v>
      </c>
      <c r="AH915" s="16" t="s">
        <v>844</v>
      </c>
      <c r="AI915" s="16" t="s">
        <v>843</v>
      </c>
      <c r="AJ915" s="16" t="s">
        <v>844</v>
      </c>
      <c r="AK915" s="16" t="s">
        <v>843</v>
      </c>
      <c r="AL915" s="16" t="s">
        <v>844</v>
      </c>
      <c r="AM915" s="16" t="s">
        <v>844</v>
      </c>
      <c r="AN915" s="16" t="s">
        <v>843</v>
      </c>
      <c r="AO915" s="16" t="s">
        <v>843</v>
      </c>
      <c r="AP915" s="16" t="s">
        <v>843</v>
      </c>
      <c r="AQ915" s="16" t="s">
        <v>844</v>
      </c>
      <c r="AR915" s="16" t="s">
        <v>12719</v>
      </c>
      <c r="AS915" s="16" t="s">
        <v>844</v>
      </c>
      <c r="AT915" s="16" t="s">
        <v>844</v>
      </c>
      <c r="AU915" s="16" t="s">
        <v>844</v>
      </c>
      <c r="AV915" s="16" t="s">
        <v>843</v>
      </c>
      <c r="AW915" s="16" t="s">
        <v>843</v>
      </c>
      <c r="AX915" s="16" t="s">
        <v>843</v>
      </c>
      <c r="AY915" s="16" t="s">
        <v>843</v>
      </c>
      <c r="AZ915" s="16" t="s">
        <v>4437</v>
      </c>
      <c r="BA915" s="16" t="s">
        <v>4440</v>
      </c>
      <c r="BB915" s="16" t="s">
        <v>4440</v>
      </c>
      <c r="BF915" s="16" t="s">
        <v>844</v>
      </c>
      <c r="BI915" s="16" t="s">
        <v>7785</v>
      </c>
      <c r="BJ915" s="16" t="s">
        <v>843</v>
      </c>
      <c r="BK915" s="16" t="s">
        <v>843</v>
      </c>
      <c r="BL915" s="16" t="s">
        <v>843</v>
      </c>
      <c r="BM915" s="16" t="s">
        <v>843</v>
      </c>
      <c r="BN915" s="16" t="s">
        <v>843</v>
      </c>
      <c r="BO915" s="16" t="s">
        <v>844</v>
      </c>
      <c r="BP915" s="16" t="s">
        <v>843</v>
      </c>
      <c r="BQ915" s="16" t="s">
        <v>843</v>
      </c>
      <c r="DX915" s="16" t="s">
        <v>867</v>
      </c>
      <c r="DY915" s="16" t="s">
        <v>867</v>
      </c>
      <c r="ES915" s="16" t="s">
        <v>867</v>
      </c>
      <c r="EU915" s="16" t="s">
        <v>7816</v>
      </c>
      <c r="EV915" s="16" t="s">
        <v>865</v>
      </c>
      <c r="FF915" s="16" t="s">
        <v>7842</v>
      </c>
      <c r="FG915" s="16" t="s">
        <v>7852</v>
      </c>
      <c r="FH915" s="16" t="s">
        <v>843</v>
      </c>
      <c r="FI915" s="16" t="s">
        <v>844</v>
      </c>
      <c r="FJ915" s="16" t="s">
        <v>843</v>
      </c>
      <c r="FK915" s="16" t="s">
        <v>843</v>
      </c>
      <c r="FL915" s="16" t="s">
        <v>843</v>
      </c>
      <c r="FM915" s="16" t="s">
        <v>843</v>
      </c>
      <c r="FN915" s="16" t="s">
        <v>843</v>
      </c>
      <c r="FO915" s="16" t="s">
        <v>843</v>
      </c>
      <c r="FP915" s="16" t="s">
        <v>843</v>
      </c>
      <c r="FQ915" s="16" t="s">
        <v>843</v>
      </c>
      <c r="HC915" s="16" t="s">
        <v>867</v>
      </c>
      <c r="HD915" s="16" t="s">
        <v>865</v>
      </c>
      <c r="JA915" s="16" t="s">
        <v>4822</v>
      </c>
      <c r="JB915" s="16" t="s">
        <v>865</v>
      </c>
      <c r="JC915" s="16" t="s">
        <v>865</v>
      </c>
      <c r="JD915" s="16" t="s">
        <v>865</v>
      </c>
      <c r="JE915" s="16" t="s">
        <v>865</v>
      </c>
      <c r="JF915" s="16" t="s">
        <v>865</v>
      </c>
      <c r="JG915" s="16" t="s">
        <v>843</v>
      </c>
      <c r="JH915" s="16" t="s">
        <v>5638</v>
      </c>
      <c r="JJ915" s="16" t="s">
        <v>865</v>
      </c>
      <c r="KF915" s="16" t="s">
        <v>4926</v>
      </c>
      <c r="KI915" s="16" t="s">
        <v>4846</v>
      </c>
      <c r="KO915" s="16" t="s">
        <v>10906</v>
      </c>
      <c r="KP915" s="16" t="s">
        <v>10905</v>
      </c>
      <c r="KQ915" s="16" t="s">
        <v>8694</v>
      </c>
      <c r="KR915" s="16" t="s">
        <v>12720</v>
      </c>
      <c r="KS915" s="16" t="s">
        <v>10907</v>
      </c>
      <c r="KT915" s="16" t="s">
        <v>8696</v>
      </c>
      <c r="KU915" s="16" t="s">
        <v>844</v>
      </c>
      <c r="KV915" s="16" t="s">
        <v>8696</v>
      </c>
      <c r="KW915" s="16" t="s">
        <v>850</v>
      </c>
      <c r="KX915" s="16" t="s">
        <v>487</v>
      </c>
      <c r="KY915" s="16" t="s">
        <v>487</v>
      </c>
      <c r="KZ915" s="16" t="s">
        <v>487</v>
      </c>
      <c r="LC915" s="16" t="s">
        <v>10879</v>
      </c>
      <c r="LF915" s="16" t="s">
        <v>11654</v>
      </c>
      <c r="LI915" s="16" t="s">
        <v>11655</v>
      </c>
      <c r="LJ915" s="16" t="s">
        <v>843</v>
      </c>
      <c r="LL915" s="16" t="s">
        <v>8711</v>
      </c>
      <c r="LM915" s="16" t="s">
        <v>8741</v>
      </c>
      <c r="LO915" s="16" t="s">
        <v>843</v>
      </c>
      <c r="LP915" s="16" t="s">
        <v>844</v>
      </c>
      <c r="LQ915" s="16" t="s">
        <v>844</v>
      </c>
      <c r="LR915" s="16" t="s">
        <v>844</v>
      </c>
      <c r="LS915" s="16" t="s">
        <v>844</v>
      </c>
      <c r="LT915" s="16" t="s">
        <v>844</v>
      </c>
      <c r="LU915" s="16" t="s">
        <v>844</v>
      </c>
      <c r="LV915" s="16" t="s">
        <v>844</v>
      </c>
      <c r="LW915" s="16" t="s">
        <v>844</v>
      </c>
      <c r="LX915" s="16" t="s">
        <v>843</v>
      </c>
      <c r="LY915" s="16" t="s">
        <v>843</v>
      </c>
      <c r="LZ915" s="16" t="s">
        <v>843</v>
      </c>
      <c r="MA915" s="16" t="s">
        <v>843</v>
      </c>
      <c r="MB915" s="16" t="s">
        <v>843</v>
      </c>
      <c r="MC915" s="16" t="s">
        <v>843</v>
      </c>
      <c r="ME915" s="16" t="s">
        <v>11656</v>
      </c>
      <c r="MF915" s="16" t="s">
        <v>8847</v>
      </c>
      <c r="MO915" s="16" t="s">
        <v>1817</v>
      </c>
      <c r="MP915" s="16" t="s">
        <v>1824</v>
      </c>
      <c r="MR915" s="16" t="s">
        <v>474</v>
      </c>
      <c r="MS915" s="16" t="s">
        <v>12701</v>
      </c>
      <c r="MT915" s="16" t="s">
        <v>8886</v>
      </c>
      <c r="NC915" s="16" t="s">
        <v>487</v>
      </c>
      <c r="NE915" s="16" t="s">
        <v>487</v>
      </c>
      <c r="NF915" s="16" t="s">
        <v>486</v>
      </c>
      <c r="NG915" s="16" t="s">
        <v>1378</v>
      </c>
      <c r="NI915" s="16" t="s">
        <v>11658</v>
      </c>
      <c r="NR915" s="16" t="s">
        <v>878</v>
      </c>
      <c r="NS915" s="16" t="s">
        <v>462</v>
      </c>
      <c r="NT915" s="16" t="s">
        <v>478</v>
      </c>
      <c r="NU915" s="16">
        <v>1.1910000000000001</v>
      </c>
      <c r="NV915" s="16" t="s">
        <v>457</v>
      </c>
      <c r="NW915" s="16" t="s">
        <v>1183</v>
      </c>
      <c r="NX915" s="16" t="s">
        <v>1142</v>
      </c>
      <c r="OB915" s="16" t="s">
        <v>833</v>
      </c>
      <c r="OC915" s="16" t="s">
        <v>878</v>
      </c>
    </row>
    <row r="916" spans="1:394" x14ac:dyDescent="0.25">
      <c r="A916" s="16" t="s">
        <v>12721</v>
      </c>
      <c r="B916" s="16" t="s">
        <v>844</v>
      </c>
      <c r="C916" s="16" t="s">
        <v>972</v>
      </c>
      <c r="D916" s="16" t="s">
        <v>844</v>
      </c>
      <c r="E916" s="16" t="s">
        <v>843</v>
      </c>
      <c r="F916" s="16" t="s">
        <v>843</v>
      </c>
      <c r="G916" s="16" t="s">
        <v>843</v>
      </c>
      <c r="H916" s="16" t="s">
        <v>843</v>
      </c>
      <c r="I916" s="16" t="s">
        <v>843</v>
      </c>
      <c r="J916" s="16" t="s">
        <v>843</v>
      </c>
      <c r="K916" s="16" t="s">
        <v>843</v>
      </c>
      <c r="L916" s="16" t="s">
        <v>843</v>
      </c>
      <c r="M916" s="16" t="s">
        <v>843</v>
      </c>
      <c r="N916" s="16" t="s">
        <v>843</v>
      </c>
      <c r="O916" s="16" t="s">
        <v>843</v>
      </c>
      <c r="Q916" s="16" t="s">
        <v>844</v>
      </c>
      <c r="R916" s="16">
        <v>68</v>
      </c>
      <c r="T916" s="16" t="s">
        <v>474</v>
      </c>
      <c r="U916" s="16" t="s">
        <v>843</v>
      </c>
      <c r="V916" s="16" t="s">
        <v>844</v>
      </c>
      <c r="W916" s="16" t="s">
        <v>843</v>
      </c>
      <c r="X916" s="16" t="s">
        <v>844</v>
      </c>
      <c r="Y916" s="16" t="s">
        <v>843</v>
      </c>
      <c r="Z916" s="16" t="s">
        <v>843</v>
      </c>
      <c r="AA916" s="16" t="s">
        <v>843</v>
      </c>
      <c r="AB916" s="16" t="s">
        <v>843</v>
      </c>
      <c r="AC916" s="16" t="s">
        <v>843</v>
      </c>
      <c r="AD916" s="16" t="s">
        <v>867</v>
      </c>
      <c r="AF916" s="16" t="s">
        <v>11716</v>
      </c>
      <c r="AG916" s="16" t="s">
        <v>11696</v>
      </c>
      <c r="AH916" s="16" t="s">
        <v>844</v>
      </c>
      <c r="AI916" s="16" t="s">
        <v>844</v>
      </c>
      <c r="AJ916" s="16" t="s">
        <v>844</v>
      </c>
      <c r="AK916" s="16" t="s">
        <v>843</v>
      </c>
      <c r="AL916" s="16" t="s">
        <v>843</v>
      </c>
      <c r="AM916" s="16" t="s">
        <v>844</v>
      </c>
      <c r="AN916" s="16" t="s">
        <v>843</v>
      </c>
      <c r="AO916" s="16" t="s">
        <v>843</v>
      </c>
      <c r="AP916" s="16" t="s">
        <v>843</v>
      </c>
      <c r="AQ916" s="16" t="s">
        <v>844</v>
      </c>
      <c r="AR916" s="16" t="s">
        <v>11773</v>
      </c>
      <c r="AS916" s="16" t="s">
        <v>844</v>
      </c>
      <c r="AT916" s="16" t="s">
        <v>843</v>
      </c>
      <c r="AU916" s="16" t="s">
        <v>843</v>
      </c>
      <c r="AV916" s="16" t="s">
        <v>844</v>
      </c>
      <c r="AW916" s="16" t="s">
        <v>843</v>
      </c>
      <c r="AX916" s="16" t="s">
        <v>843</v>
      </c>
      <c r="AY916" s="16" t="s">
        <v>843</v>
      </c>
      <c r="AZ916" s="16" t="s">
        <v>4437</v>
      </c>
      <c r="BC916" s="16" t="s">
        <v>4437</v>
      </c>
      <c r="BF916" s="16" t="s">
        <v>844</v>
      </c>
      <c r="BI916" s="16" t="s">
        <v>7785</v>
      </c>
      <c r="BJ916" s="16" t="s">
        <v>843</v>
      </c>
      <c r="BK916" s="16" t="s">
        <v>843</v>
      </c>
      <c r="BL916" s="16" t="s">
        <v>843</v>
      </c>
      <c r="BM916" s="16" t="s">
        <v>843</v>
      </c>
      <c r="BN916" s="16" t="s">
        <v>843</v>
      </c>
      <c r="BO916" s="16" t="s">
        <v>844</v>
      </c>
      <c r="BP916" s="16" t="s">
        <v>843</v>
      </c>
      <c r="BQ916" s="16" t="s">
        <v>843</v>
      </c>
      <c r="DX916" s="16" t="s">
        <v>865</v>
      </c>
      <c r="ES916" s="16" t="s">
        <v>865</v>
      </c>
      <c r="EU916" s="16" t="s">
        <v>7810</v>
      </c>
      <c r="EV916" s="16" t="s">
        <v>865</v>
      </c>
      <c r="FF916" s="16" t="s">
        <v>7836</v>
      </c>
      <c r="HC916" s="16" t="s">
        <v>865</v>
      </c>
      <c r="JA916" s="16" t="s">
        <v>4813</v>
      </c>
      <c r="JB916" s="16" t="s">
        <v>865</v>
      </c>
      <c r="JC916" s="16" t="s">
        <v>865</v>
      </c>
      <c r="JD916" s="16" t="s">
        <v>865</v>
      </c>
      <c r="JE916" s="16" t="s">
        <v>865</v>
      </c>
      <c r="JF916" s="16" t="s">
        <v>865</v>
      </c>
      <c r="JG916" s="16" t="s">
        <v>843</v>
      </c>
      <c r="JH916" s="16" t="s">
        <v>4846</v>
      </c>
      <c r="KF916" s="16" t="s">
        <v>4926</v>
      </c>
      <c r="KI916" s="16" t="s">
        <v>4846</v>
      </c>
      <c r="KO916" s="16" t="s">
        <v>10911</v>
      </c>
      <c r="KP916" s="16" t="s">
        <v>10910</v>
      </c>
      <c r="KQ916" s="16" t="s">
        <v>8694</v>
      </c>
      <c r="KR916" s="16" t="s">
        <v>12722</v>
      </c>
      <c r="KS916" s="16" t="s">
        <v>10912</v>
      </c>
      <c r="KT916" s="16" t="s">
        <v>8696</v>
      </c>
      <c r="KU916" s="16" t="s">
        <v>844</v>
      </c>
      <c r="KV916" s="16" t="s">
        <v>8696</v>
      </c>
      <c r="KW916" s="16" t="s">
        <v>851</v>
      </c>
      <c r="KY916" s="16" t="s">
        <v>486</v>
      </c>
      <c r="LC916" s="16" t="s">
        <v>10879</v>
      </c>
      <c r="LF916" s="16" t="s">
        <v>11654</v>
      </c>
      <c r="LI916" s="16" t="s">
        <v>11655</v>
      </c>
      <c r="LJ916" s="16" t="s">
        <v>843</v>
      </c>
      <c r="LL916" s="16" t="s">
        <v>8711</v>
      </c>
      <c r="LM916" s="16" t="s">
        <v>8741</v>
      </c>
      <c r="LO916" s="16" t="s">
        <v>843</v>
      </c>
      <c r="LP916" s="16" t="s">
        <v>843</v>
      </c>
      <c r="LQ916" s="16" t="s">
        <v>844</v>
      </c>
      <c r="LR916" s="16" t="s">
        <v>844</v>
      </c>
      <c r="LS916" s="16" t="s">
        <v>844</v>
      </c>
      <c r="LT916" s="16" t="s">
        <v>844</v>
      </c>
      <c r="LU916" s="16" t="s">
        <v>1056</v>
      </c>
      <c r="LV916" s="16" t="s">
        <v>843</v>
      </c>
      <c r="LW916" s="16" t="s">
        <v>843</v>
      </c>
      <c r="LX916" s="16" t="s">
        <v>843</v>
      </c>
      <c r="LY916" s="16" t="s">
        <v>843</v>
      </c>
      <c r="LZ916" s="16" t="s">
        <v>843</v>
      </c>
      <c r="MA916" s="16" t="s">
        <v>843</v>
      </c>
      <c r="MB916" s="16" t="s">
        <v>843</v>
      </c>
      <c r="MC916" s="16" t="s">
        <v>843</v>
      </c>
      <c r="ME916" s="16" t="s">
        <v>11656</v>
      </c>
      <c r="MF916" s="16" t="s">
        <v>8847</v>
      </c>
      <c r="MO916" s="16" t="s">
        <v>1817</v>
      </c>
      <c r="MP916" s="16" t="s">
        <v>1824</v>
      </c>
      <c r="MR916" s="16" t="s">
        <v>474</v>
      </c>
      <c r="MS916" s="16" t="s">
        <v>12701</v>
      </c>
      <c r="MT916" s="16" t="s">
        <v>8940</v>
      </c>
      <c r="NC916" s="16" t="s">
        <v>486</v>
      </c>
      <c r="NE916" s="16" t="s">
        <v>486</v>
      </c>
      <c r="NG916" s="16" t="s">
        <v>1376</v>
      </c>
      <c r="NI916" s="16" t="s">
        <v>11658</v>
      </c>
      <c r="NR916" s="16" t="s">
        <v>878</v>
      </c>
      <c r="NS916" s="16" t="s">
        <v>462</v>
      </c>
      <c r="NT916" s="16" t="s">
        <v>478</v>
      </c>
      <c r="NU916" s="16">
        <v>1.1910000000000001</v>
      </c>
      <c r="NV916" s="16" t="s">
        <v>457</v>
      </c>
      <c r="NW916" s="16" t="s">
        <v>1183</v>
      </c>
      <c r="NX916" s="16" t="s">
        <v>1142</v>
      </c>
      <c r="OB916" s="16" t="s">
        <v>833</v>
      </c>
      <c r="OC916" s="16" t="s">
        <v>878</v>
      </c>
    </row>
    <row r="917" spans="1:394" x14ac:dyDescent="0.25">
      <c r="A917" s="16" t="s">
        <v>12723</v>
      </c>
      <c r="B917" s="16" t="s">
        <v>1056</v>
      </c>
      <c r="C917" s="16" t="s">
        <v>972</v>
      </c>
      <c r="D917" s="16" t="s">
        <v>844</v>
      </c>
      <c r="E917" s="16" t="s">
        <v>843</v>
      </c>
      <c r="F917" s="16" t="s">
        <v>843</v>
      </c>
      <c r="G917" s="16" t="s">
        <v>843</v>
      </c>
      <c r="H917" s="16" t="s">
        <v>843</v>
      </c>
      <c r="I917" s="16" t="s">
        <v>843</v>
      </c>
      <c r="J917" s="16" t="s">
        <v>843</v>
      </c>
      <c r="K917" s="16" t="s">
        <v>843</v>
      </c>
      <c r="L917" s="16" t="s">
        <v>843</v>
      </c>
      <c r="M917" s="16" t="s">
        <v>843</v>
      </c>
      <c r="N917" s="16" t="s">
        <v>843</v>
      </c>
      <c r="O917" s="16" t="s">
        <v>843</v>
      </c>
      <c r="Q917" s="16" t="s">
        <v>844</v>
      </c>
      <c r="R917" s="16">
        <v>72</v>
      </c>
      <c r="T917" s="16" t="s">
        <v>470</v>
      </c>
      <c r="U917" s="16" t="s">
        <v>844</v>
      </c>
      <c r="V917" s="16" t="s">
        <v>843</v>
      </c>
      <c r="W917" s="16" t="s">
        <v>844</v>
      </c>
      <c r="X917" s="16" t="s">
        <v>843</v>
      </c>
      <c r="Y917" s="16" t="s">
        <v>843</v>
      </c>
      <c r="Z917" s="16" t="s">
        <v>843</v>
      </c>
      <c r="AA917" s="16" t="s">
        <v>843</v>
      </c>
      <c r="AB917" s="16" t="s">
        <v>843</v>
      </c>
      <c r="AC917" s="16" t="s">
        <v>843</v>
      </c>
      <c r="AD917" s="16" t="s">
        <v>867</v>
      </c>
      <c r="AF917" s="16" t="s">
        <v>11673</v>
      </c>
      <c r="AG917" s="16" t="s">
        <v>11696</v>
      </c>
      <c r="AH917" s="16" t="s">
        <v>844</v>
      </c>
      <c r="AI917" s="16" t="s">
        <v>844</v>
      </c>
      <c r="AJ917" s="16" t="s">
        <v>844</v>
      </c>
      <c r="AK917" s="16" t="s">
        <v>843</v>
      </c>
      <c r="AL917" s="16" t="s">
        <v>843</v>
      </c>
      <c r="AM917" s="16" t="s">
        <v>844</v>
      </c>
      <c r="AN917" s="16" t="s">
        <v>843</v>
      </c>
      <c r="AO917" s="16" t="s">
        <v>843</v>
      </c>
      <c r="AP917" s="16" t="s">
        <v>843</v>
      </c>
      <c r="AQ917" s="16" t="s">
        <v>844</v>
      </c>
      <c r="AR917" s="16" t="s">
        <v>11679</v>
      </c>
      <c r="AS917" s="16" t="s">
        <v>844</v>
      </c>
      <c r="AT917" s="16" t="s">
        <v>843</v>
      </c>
      <c r="AU917" s="16" t="s">
        <v>844</v>
      </c>
      <c r="AV917" s="16" t="s">
        <v>843</v>
      </c>
      <c r="AW917" s="16" t="s">
        <v>843</v>
      </c>
      <c r="AX917" s="16" t="s">
        <v>843</v>
      </c>
      <c r="AY917" s="16" t="s">
        <v>843</v>
      </c>
      <c r="AZ917" s="16" t="s">
        <v>4437</v>
      </c>
      <c r="BB917" s="16" t="s">
        <v>4437</v>
      </c>
      <c r="BF917" s="16" t="s">
        <v>844</v>
      </c>
      <c r="BI917" s="16" t="s">
        <v>7785</v>
      </c>
      <c r="BJ917" s="16" t="s">
        <v>843</v>
      </c>
      <c r="BK917" s="16" t="s">
        <v>843</v>
      </c>
      <c r="BL917" s="16" t="s">
        <v>843</v>
      </c>
      <c r="BM917" s="16" t="s">
        <v>843</v>
      </c>
      <c r="BN917" s="16" t="s">
        <v>843</v>
      </c>
      <c r="BO917" s="16" t="s">
        <v>844</v>
      </c>
      <c r="BP917" s="16" t="s">
        <v>843</v>
      </c>
      <c r="BQ917" s="16" t="s">
        <v>843</v>
      </c>
      <c r="DX917" s="16" t="s">
        <v>867</v>
      </c>
      <c r="DY917" s="16" t="s">
        <v>867</v>
      </c>
      <c r="ES917" s="16" t="s">
        <v>865</v>
      </c>
      <c r="EU917" s="16" t="s">
        <v>7813</v>
      </c>
      <c r="EV917" s="16" t="s">
        <v>865</v>
      </c>
      <c r="FF917" s="16" t="s">
        <v>7836</v>
      </c>
      <c r="HC917" s="16" t="s">
        <v>865</v>
      </c>
      <c r="JA917" s="16" t="s">
        <v>4813</v>
      </c>
      <c r="JB917" s="16" t="s">
        <v>865</v>
      </c>
      <c r="JC917" s="16" t="s">
        <v>865</v>
      </c>
      <c r="JD917" s="16" t="s">
        <v>865</v>
      </c>
      <c r="JE917" s="16" t="s">
        <v>865</v>
      </c>
      <c r="JF917" s="16" t="s">
        <v>865</v>
      </c>
      <c r="JG917" s="16" t="s">
        <v>843</v>
      </c>
      <c r="JH917" s="16" t="s">
        <v>4846</v>
      </c>
      <c r="KF917" s="16" t="s">
        <v>4926</v>
      </c>
      <c r="KI917" s="16" t="s">
        <v>4846</v>
      </c>
      <c r="KO917" s="16" t="s">
        <v>10911</v>
      </c>
      <c r="KP917" s="16" t="s">
        <v>10910</v>
      </c>
      <c r="KQ917" s="16" t="s">
        <v>8694</v>
      </c>
      <c r="KR917" s="16" t="s">
        <v>12724</v>
      </c>
      <c r="KS917" s="16" t="s">
        <v>10912</v>
      </c>
      <c r="KT917" s="16" t="s">
        <v>8696</v>
      </c>
      <c r="KU917" s="16" t="s">
        <v>844</v>
      </c>
      <c r="KV917" s="16" t="s">
        <v>8696</v>
      </c>
      <c r="KW917" s="16" t="s">
        <v>851</v>
      </c>
      <c r="KX917" s="16" t="s">
        <v>487</v>
      </c>
      <c r="KY917" s="16" t="s">
        <v>487</v>
      </c>
      <c r="KZ917" s="16" t="s">
        <v>487</v>
      </c>
      <c r="LC917" s="16" t="s">
        <v>10879</v>
      </c>
      <c r="LF917" s="16" t="s">
        <v>11654</v>
      </c>
      <c r="LI917" s="16" t="s">
        <v>11655</v>
      </c>
      <c r="LJ917" s="16" t="s">
        <v>843</v>
      </c>
      <c r="LL917" s="16" t="s">
        <v>8711</v>
      </c>
      <c r="LM917" s="16" t="s">
        <v>8741</v>
      </c>
      <c r="LO917" s="16" t="s">
        <v>843</v>
      </c>
      <c r="LP917" s="16" t="s">
        <v>843</v>
      </c>
      <c r="LQ917" s="16" t="s">
        <v>844</v>
      </c>
      <c r="LR917" s="16" t="s">
        <v>844</v>
      </c>
      <c r="LS917" s="16" t="s">
        <v>844</v>
      </c>
      <c r="LT917" s="16" t="s">
        <v>844</v>
      </c>
      <c r="LU917" s="16" t="s">
        <v>1056</v>
      </c>
      <c r="LV917" s="16" t="s">
        <v>843</v>
      </c>
      <c r="LW917" s="16" t="s">
        <v>843</v>
      </c>
      <c r="LX917" s="16" t="s">
        <v>843</v>
      </c>
      <c r="LY917" s="16" t="s">
        <v>843</v>
      </c>
      <c r="LZ917" s="16" t="s">
        <v>843</v>
      </c>
      <c r="MA917" s="16" t="s">
        <v>843</v>
      </c>
      <c r="MB917" s="16" t="s">
        <v>843</v>
      </c>
      <c r="MC917" s="16" t="s">
        <v>843</v>
      </c>
      <c r="ME917" s="16" t="s">
        <v>11656</v>
      </c>
      <c r="MF917" s="16" t="s">
        <v>8847</v>
      </c>
      <c r="MO917" s="16" t="s">
        <v>1817</v>
      </c>
      <c r="MP917" s="16" t="s">
        <v>1824</v>
      </c>
      <c r="MR917" s="16" t="s">
        <v>470</v>
      </c>
      <c r="MS917" s="16" t="s">
        <v>12701</v>
      </c>
      <c r="MT917" s="16" t="s">
        <v>9015</v>
      </c>
      <c r="NC917" s="16" t="s">
        <v>486</v>
      </c>
      <c r="NE917" s="16" t="s">
        <v>486</v>
      </c>
      <c r="NG917" s="16" t="s">
        <v>1376</v>
      </c>
      <c r="NI917" s="16" t="s">
        <v>11658</v>
      </c>
      <c r="NR917" s="16" t="s">
        <v>878</v>
      </c>
      <c r="NS917" s="16" t="s">
        <v>462</v>
      </c>
      <c r="NT917" s="16" t="s">
        <v>478</v>
      </c>
      <c r="NU917" s="16">
        <v>1.1910000000000001</v>
      </c>
      <c r="NV917" s="16" t="s">
        <v>457</v>
      </c>
      <c r="NW917" s="16" t="s">
        <v>1177</v>
      </c>
      <c r="NX917" s="16" t="s">
        <v>1142</v>
      </c>
      <c r="OB917" s="16" t="s">
        <v>833</v>
      </c>
      <c r="OC917" s="16" t="s">
        <v>878</v>
      </c>
    </row>
    <row r="918" spans="1:394" x14ac:dyDescent="0.25">
      <c r="A918" s="16" t="s">
        <v>12725</v>
      </c>
      <c r="B918" s="16" t="s">
        <v>844</v>
      </c>
      <c r="C918" s="16" t="s">
        <v>972</v>
      </c>
      <c r="D918" s="16" t="s">
        <v>844</v>
      </c>
      <c r="E918" s="16" t="s">
        <v>843</v>
      </c>
      <c r="F918" s="16" t="s">
        <v>843</v>
      </c>
      <c r="G918" s="16" t="s">
        <v>843</v>
      </c>
      <c r="H918" s="16" t="s">
        <v>843</v>
      </c>
      <c r="I918" s="16" t="s">
        <v>843</v>
      </c>
      <c r="J918" s="16" t="s">
        <v>843</v>
      </c>
      <c r="K918" s="16" t="s">
        <v>843</v>
      </c>
      <c r="L918" s="16" t="s">
        <v>843</v>
      </c>
      <c r="M918" s="16" t="s">
        <v>843</v>
      </c>
      <c r="N918" s="16" t="s">
        <v>843</v>
      </c>
      <c r="O918" s="16" t="s">
        <v>843</v>
      </c>
      <c r="Q918" s="16" t="s">
        <v>844</v>
      </c>
      <c r="R918" s="16">
        <v>49</v>
      </c>
      <c r="T918" s="16" t="s">
        <v>470</v>
      </c>
      <c r="U918" s="16" t="s">
        <v>844</v>
      </c>
      <c r="V918" s="16" t="s">
        <v>843</v>
      </c>
      <c r="W918" s="16" t="s">
        <v>844</v>
      </c>
      <c r="X918" s="16" t="s">
        <v>843</v>
      </c>
      <c r="Y918" s="16" t="s">
        <v>843</v>
      </c>
      <c r="Z918" s="16" t="s">
        <v>843</v>
      </c>
      <c r="AA918" s="16" t="s">
        <v>843</v>
      </c>
      <c r="AB918" s="16" t="s">
        <v>844</v>
      </c>
      <c r="AC918" s="16" t="s">
        <v>843</v>
      </c>
      <c r="AD918" s="16" t="s">
        <v>867</v>
      </c>
      <c r="AF918" s="16" t="s">
        <v>11797</v>
      </c>
      <c r="AG918" s="16" t="s">
        <v>11725</v>
      </c>
      <c r="AH918" s="16" t="s">
        <v>844</v>
      </c>
      <c r="AI918" s="16" t="s">
        <v>844</v>
      </c>
      <c r="AJ918" s="16" t="s">
        <v>843</v>
      </c>
      <c r="AK918" s="16" t="s">
        <v>843</v>
      </c>
      <c r="AL918" s="16" t="s">
        <v>844</v>
      </c>
      <c r="AM918" s="16" t="s">
        <v>844</v>
      </c>
      <c r="AN918" s="16" t="s">
        <v>843</v>
      </c>
      <c r="AO918" s="16" t="s">
        <v>843</v>
      </c>
      <c r="AP918" s="16" t="s">
        <v>843</v>
      </c>
      <c r="AQ918" s="16" t="s">
        <v>844</v>
      </c>
      <c r="AR918" s="16" t="s">
        <v>4433</v>
      </c>
      <c r="AS918" s="16" t="s">
        <v>843</v>
      </c>
      <c r="AT918" s="16" t="s">
        <v>843</v>
      </c>
      <c r="AU918" s="16" t="s">
        <v>843</v>
      </c>
      <c r="AV918" s="16" t="s">
        <v>843</v>
      </c>
      <c r="AW918" s="16" t="s">
        <v>843</v>
      </c>
      <c r="AX918" s="16" t="s">
        <v>843</v>
      </c>
      <c r="AY918" s="16" t="s">
        <v>844</v>
      </c>
      <c r="BF918" s="16" t="s">
        <v>844</v>
      </c>
      <c r="BH918" s="16" t="s">
        <v>7383</v>
      </c>
      <c r="BI918" s="16" t="s">
        <v>7785</v>
      </c>
      <c r="BJ918" s="16" t="s">
        <v>843</v>
      </c>
      <c r="BK918" s="16" t="s">
        <v>843</v>
      </c>
      <c r="BL918" s="16" t="s">
        <v>843</v>
      </c>
      <c r="BM918" s="16" t="s">
        <v>843</v>
      </c>
      <c r="BN918" s="16" t="s">
        <v>843</v>
      </c>
      <c r="BO918" s="16" t="s">
        <v>844</v>
      </c>
      <c r="BP918" s="16" t="s">
        <v>843</v>
      </c>
      <c r="BQ918" s="16" t="s">
        <v>843</v>
      </c>
      <c r="DX918" s="16" t="s">
        <v>865</v>
      </c>
      <c r="ES918" s="16" t="s">
        <v>865</v>
      </c>
      <c r="EU918" s="16" t="s">
        <v>7810</v>
      </c>
      <c r="EV918" s="16" t="s">
        <v>865</v>
      </c>
      <c r="FT918" s="16" t="s">
        <v>865</v>
      </c>
      <c r="HC918" s="16" t="s">
        <v>867</v>
      </c>
      <c r="HD918" s="16" t="s">
        <v>867</v>
      </c>
      <c r="HE918" s="16" t="s">
        <v>4701</v>
      </c>
      <c r="HF918" s="16" t="s">
        <v>843</v>
      </c>
      <c r="HG918" s="16" t="s">
        <v>843</v>
      </c>
      <c r="HH918" s="16" t="s">
        <v>843</v>
      </c>
      <c r="HI918" s="16" t="s">
        <v>843</v>
      </c>
      <c r="HJ918" s="16" t="s">
        <v>843</v>
      </c>
      <c r="HK918" s="16" t="s">
        <v>843</v>
      </c>
      <c r="HL918" s="16" t="s">
        <v>843</v>
      </c>
      <c r="HM918" s="16" t="s">
        <v>843</v>
      </c>
      <c r="HN918" s="16" t="s">
        <v>843</v>
      </c>
      <c r="HO918" s="16" t="s">
        <v>844</v>
      </c>
      <c r="HP918" s="16" t="s">
        <v>843</v>
      </c>
      <c r="HQ918" s="16" t="s">
        <v>843</v>
      </c>
      <c r="HR918" s="16" t="s">
        <v>843</v>
      </c>
      <c r="HS918" s="16" t="s">
        <v>843</v>
      </c>
      <c r="IZ918" s="16" t="s">
        <v>4796</v>
      </c>
      <c r="JA918" s="16" t="s">
        <v>4813</v>
      </c>
      <c r="JB918" s="16" t="s">
        <v>867</v>
      </c>
      <c r="JC918" s="16" t="s">
        <v>865</v>
      </c>
      <c r="JG918" s="16" t="s">
        <v>843</v>
      </c>
      <c r="JV918" s="16">
        <v>40</v>
      </c>
      <c r="JW918" s="16" t="s">
        <v>7603</v>
      </c>
      <c r="JY918" s="16">
        <v>11000</v>
      </c>
      <c r="JZ918" s="16" t="s">
        <v>4874</v>
      </c>
      <c r="KB918" s="16" t="s">
        <v>7616</v>
      </c>
      <c r="KD918" s="16" t="s">
        <v>4917</v>
      </c>
      <c r="KE918" s="16" t="s">
        <v>7277</v>
      </c>
      <c r="KF918" s="16" t="s">
        <v>4411</v>
      </c>
      <c r="KH918" s="16" t="s">
        <v>7642</v>
      </c>
      <c r="KI918" s="16" t="s">
        <v>4843</v>
      </c>
      <c r="KO918" s="16" t="s">
        <v>10916</v>
      </c>
      <c r="KP918" s="16" t="s">
        <v>10915</v>
      </c>
      <c r="KQ918" s="16" t="s">
        <v>8694</v>
      </c>
      <c r="KR918" s="16" t="s">
        <v>12726</v>
      </c>
      <c r="KS918" s="16" t="s">
        <v>10917</v>
      </c>
      <c r="KT918" s="16" t="s">
        <v>8696</v>
      </c>
      <c r="KU918" s="16" t="s">
        <v>844</v>
      </c>
      <c r="KV918" s="16" t="s">
        <v>8696</v>
      </c>
      <c r="KW918" s="16" t="s">
        <v>851</v>
      </c>
      <c r="KY918" s="16" t="s">
        <v>486</v>
      </c>
      <c r="LC918" s="16" t="s">
        <v>10879</v>
      </c>
      <c r="LF918" s="16" t="s">
        <v>11654</v>
      </c>
      <c r="LI918" s="16" t="s">
        <v>11655</v>
      </c>
      <c r="LJ918" s="16" t="s">
        <v>831</v>
      </c>
      <c r="LK918" s="16" t="s">
        <v>831</v>
      </c>
      <c r="LL918" s="16" t="s">
        <v>8756</v>
      </c>
      <c r="LM918" s="16" t="s">
        <v>8741</v>
      </c>
      <c r="LO918" s="16" t="s">
        <v>843</v>
      </c>
      <c r="LP918" s="16" t="s">
        <v>844</v>
      </c>
      <c r="LQ918" s="16" t="s">
        <v>844</v>
      </c>
      <c r="LR918" s="16" t="s">
        <v>843</v>
      </c>
      <c r="LS918" s="16" t="s">
        <v>844</v>
      </c>
      <c r="LT918" s="16" t="s">
        <v>843</v>
      </c>
      <c r="LU918" s="16" t="s">
        <v>843</v>
      </c>
      <c r="LV918" s="16" t="s">
        <v>843</v>
      </c>
      <c r="LW918" s="16" t="s">
        <v>843</v>
      </c>
      <c r="LX918" s="16" t="s">
        <v>844</v>
      </c>
      <c r="LY918" s="16" t="s">
        <v>843</v>
      </c>
      <c r="LZ918" s="16" t="s">
        <v>843</v>
      </c>
      <c r="MA918" s="16" t="s">
        <v>843</v>
      </c>
      <c r="MB918" s="16" t="s">
        <v>843</v>
      </c>
      <c r="MC918" s="16" t="s">
        <v>843</v>
      </c>
      <c r="ME918" s="16" t="s">
        <v>11656</v>
      </c>
      <c r="MF918" s="16" t="s">
        <v>8847</v>
      </c>
      <c r="MG918" s="16" t="s">
        <v>1840</v>
      </c>
      <c r="MH918" s="16" t="s">
        <v>11667</v>
      </c>
      <c r="MI918" s="16" t="s">
        <v>11733</v>
      </c>
      <c r="MK918" s="16" t="s">
        <v>9015</v>
      </c>
      <c r="ML918" s="16" t="s">
        <v>1785</v>
      </c>
      <c r="MM918" s="16" t="s">
        <v>487</v>
      </c>
      <c r="MN918" s="16" t="s">
        <v>1798</v>
      </c>
      <c r="MP918" s="16" t="s">
        <v>13846</v>
      </c>
      <c r="MR918" s="16" t="s">
        <v>470</v>
      </c>
      <c r="MS918" s="16" t="s">
        <v>12701</v>
      </c>
      <c r="MT918" s="16" t="s">
        <v>8830</v>
      </c>
      <c r="MU918" s="16" t="s">
        <v>817</v>
      </c>
      <c r="NC918" s="16" t="s">
        <v>486</v>
      </c>
      <c r="ND918" s="16" t="s">
        <v>486</v>
      </c>
      <c r="NE918" s="16" t="s">
        <v>487</v>
      </c>
      <c r="NF918" s="16" t="s">
        <v>487</v>
      </c>
      <c r="NG918" s="16" t="s">
        <v>1376</v>
      </c>
      <c r="NH918" s="16" t="s">
        <v>1913</v>
      </c>
      <c r="NI918" s="16" t="s">
        <v>11658</v>
      </c>
      <c r="NJ918" s="16" t="s">
        <v>12116</v>
      </c>
      <c r="NK918" s="16" t="s">
        <v>11957</v>
      </c>
      <c r="NM918" s="16" t="s">
        <v>11749</v>
      </c>
      <c r="NN918" s="16" t="s">
        <v>867</v>
      </c>
      <c r="NO918" s="16" t="s">
        <v>11750</v>
      </c>
      <c r="NR918" s="16" t="s">
        <v>451</v>
      </c>
      <c r="NS918" s="16" t="s">
        <v>462</v>
      </c>
      <c r="NT918" s="16" t="s">
        <v>478</v>
      </c>
      <c r="NU918" s="16">
        <v>1.1910000000000001</v>
      </c>
      <c r="NV918" s="16" t="s">
        <v>451</v>
      </c>
      <c r="NW918" s="16" t="s">
        <v>1175</v>
      </c>
      <c r="NX918" s="16" t="s">
        <v>1142</v>
      </c>
      <c r="OB918" s="16" t="s">
        <v>831</v>
      </c>
      <c r="OC918" s="16" t="s">
        <v>451</v>
      </c>
      <c r="OD918" s="16" t="s">
        <v>487</v>
      </c>
    </row>
    <row r="919" spans="1:394" x14ac:dyDescent="0.25">
      <c r="A919" s="16" t="s">
        <v>12727</v>
      </c>
      <c r="B919" s="16" t="s">
        <v>844</v>
      </c>
      <c r="C919" s="16" t="s">
        <v>972</v>
      </c>
      <c r="D919" s="16" t="s">
        <v>844</v>
      </c>
      <c r="E919" s="16" t="s">
        <v>843</v>
      </c>
      <c r="F919" s="16" t="s">
        <v>843</v>
      </c>
      <c r="G919" s="16" t="s">
        <v>843</v>
      </c>
      <c r="H919" s="16" t="s">
        <v>843</v>
      </c>
      <c r="I919" s="16" t="s">
        <v>843</v>
      </c>
      <c r="J919" s="16" t="s">
        <v>843</v>
      </c>
      <c r="K919" s="16" t="s">
        <v>843</v>
      </c>
      <c r="L919" s="16" t="s">
        <v>843</v>
      </c>
      <c r="M919" s="16" t="s">
        <v>843</v>
      </c>
      <c r="N919" s="16" t="s">
        <v>843</v>
      </c>
      <c r="O919" s="16" t="s">
        <v>843</v>
      </c>
      <c r="Q919" s="16" t="s">
        <v>844</v>
      </c>
      <c r="R919" s="16">
        <v>47</v>
      </c>
      <c r="T919" s="16" t="s">
        <v>470</v>
      </c>
      <c r="U919" s="16" t="s">
        <v>844</v>
      </c>
      <c r="V919" s="16" t="s">
        <v>843</v>
      </c>
      <c r="W919" s="16" t="s">
        <v>844</v>
      </c>
      <c r="X919" s="16" t="s">
        <v>843</v>
      </c>
      <c r="Y919" s="16" t="s">
        <v>843</v>
      </c>
      <c r="Z919" s="16" t="s">
        <v>843</v>
      </c>
      <c r="AA919" s="16" t="s">
        <v>843</v>
      </c>
      <c r="AB919" s="16" t="s">
        <v>844</v>
      </c>
      <c r="AC919" s="16" t="s">
        <v>843</v>
      </c>
      <c r="AD919" s="16" t="s">
        <v>867</v>
      </c>
      <c r="AF919" s="16" t="s">
        <v>11673</v>
      </c>
      <c r="AG919" s="16" t="s">
        <v>11828</v>
      </c>
      <c r="AH919" s="16" t="s">
        <v>843</v>
      </c>
      <c r="AI919" s="16" t="s">
        <v>843</v>
      </c>
      <c r="AJ919" s="16" t="s">
        <v>844</v>
      </c>
      <c r="AK919" s="16" t="s">
        <v>843</v>
      </c>
      <c r="AL919" s="16" t="s">
        <v>844</v>
      </c>
      <c r="AM919" s="16" t="s">
        <v>844</v>
      </c>
      <c r="AN919" s="16" t="s">
        <v>843</v>
      </c>
      <c r="AO919" s="16" t="s">
        <v>843</v>
      </c>
      <c r="AP919" s="16" t="s">
        <v>843</v>
      </c>
      <c r="AQ919" s="16" t="s">
        <v>844</v>
      </c>
      <c r="AR919" s="16" t="s">
        <v>4415</v>
      </c>
      <c r="AS919" s="16" t="s">
        <v>844</v>
      </c>
      <c r="AT919" s="16" t="s">
        <v>843</v>
      </c>
      <c r="AU919" s="16" t="s">
        <v>843</v>
      </c>
      <c r="AV919" s="16" t="s">
        <v>843</v>
      </c>
      <c r="AW919" s="16" t="s">
        <v>843</v>
      </c>
      <c r="AX919" s="16" t="s">
        <v>843</v>
      </c>
      <c r="AY919" s="16" t="s">
        <v>843</v>
      </c>
      <c r="AZ919" s="16" t="s">
        <v>4440</v>
      </c>
      <c r="BF919" s="16" t="s">
        <v>844</v>
      </c>
      <c r="BH919" s="16" t="s">
        <v>7383</v>
      </c>
      <c r="BI919" s="16" t="s">
        <v>7770</v>
      </c>
      <c r="BJ919" s="16" t="s">
        <v>844</v>
      </c>
      <c r="BK919" s="16" t="s">
        <v>843</v>
      </c>
      <c r="BL919" s="16" t="s">
        <v>843</v>
      </c>
      <c r="BM919" s="16" t="s">
        <v>843</v>
      </c>
      <c r="BN919" s="16" t="s">
        <v>843</v>
      </c>
      <c r="BO919" s="16" t="s">
        <v>843</v>
      </c>
      <c r="BP919" s="16" t="s">
        <v>843</v>
      </c>
      <c r="BQ919" s="16" t="s">
        <v>843</v>
      </c>
      <c r="BR919" s="16" t="s">
        <v>7790</v>
      </c>
      <c r="BS919" s="16" t="s">
        <v>844</v>
      </c>
      <c r="BT919" s="16" t="s">
        <v>843</v>
      </c>
      <c r="BU919" s="16" t="s">
        <v>843</v>
      </c>
      <c r="BV919" s="16" t="s">
        <v>843</v>
      </c>
      <c r="BW919" s="16" t="s">
        <v>843</v>
      </c>
      <c r="BX919" s="16" t="s">
        <v>843</v>
      </c>
      <c r="BY919" s="16" t="s">
        <v>843</v>
      </c>
      <c r="BZ919" s="16" t="s">
        <v>843</v>
      </c>
      <c r="CA919" s="16" t="s">
        <v>843</v>
      </c>
      <c r="DX919" s="16" t="s">
        <v>867</v>
      </c>
      <c r="DY919" s="16" t="s">
        <v>867</v>
      </c>
      <c r="ES919" s="16" t="s">
        <v>867</v>
      </c>
      <c r="EU919" s="16" t="s">
        <v>7813</v>
      </c>
      <c r="EV919" s="16" t="s">
        <v>865</v>
      </c>
      <c r="FF919" s="16" t="s">
        <v>7836</v>
      </c>
      <c r="FT919" s="16" t="s">
        <v>865</v>
      </c>
      <c r="HC919" s="16" t="s">
        <v>865</v>
      </c>
      <c r="JA919" s="16" t="s">
        <v>4822</v>
      </c>
      <c r="JB919" s="16" t="s">
        <v>865</v>
      </c>
      <c r="JC919" s="16" t="s">
        <v>865</v>
      </c>
      <c r="JD919" s="16" t="s">
        <v>865</v>
      </c>
      <c r="JE919" s="16" t="s">
        <v>865</v>
      </c>
      <c r="JF919" s="16" t="s">
        <v>867</v>
      </c>
      <c r="JG919" s="16" t="s">
        <v>843</v>
      </c>
      <c r="JJ919" s="16" t="s">
        <v>867</v>
      </c>
      <c r="KF919" s="16" t="s">
        <v>4945</v>
      </c>
      <c r="KI919" s="16" t="s">
        <v>4985</v>
      </c>
      <c r="KK919" s="16" t="s">
        <v>4901</v>
      </c>
      <c r="KM919" s="16" t="s">
        <v>7610</v>
      </c>
      <c r="KO919" s="16" t="s">
        <v>10921</v>
      </c>
      <c r="KP919" s="16" t="s">
        <v>10920</v>
      </c>
      <c r="KQ919" s="16" t="s">
        <v>8694</v>
      </c>
      <c r="KR919" s="16" t="s">
        <v>12728</v>
      </c>
      <c r="KS919" s="16" t="s">
        <v>10922</v>
      </c>
      <c r="KT919" s="16" t="s">
        <v>8696</v>
      </c>
      <c r="KU919" s="16" t="s">
        <v>844</v>
      </c>
      <c r="KV919" s="16" t="s">
        <v>8696</v>
      </c>
      <c r="KW919" s="16" t="s">
        <v>850</v>
      </c>
      <c r="KX919" s="16" t="s">
        <v>487</v>
      </c>
      <c r="KY919" s="16" t="s">
        <v>487</v>
      </c>
      <c r="KZ919" s="16" t="s">
        <v>487</v>
      </c>
      <c r="LC919" s="16" t="s">
        <v>10879</v>
      </c>
      <c r="LF919" s="16" t="s">
        <v>11654</v>
      </c>
      <c r="LI919" s="16" t="s">
        <v>11655</v>
      </c>
      <c r="LJ919" s="16" t="s">
        <v>843</v>
      </c>
      <c r="LK919" s="16" t="s">
        <v>836</v>
      </c>
      <c r="LL919" s="16" t="s">
        <v>8756</v>
      </c>
      <c r="LM919" s="16" t="s">
        <v>8741</v>
      </c>
      <c r="LO919" s="16" t="s">
        <v>844</v>
      </c>
      <c r="LP919" s="16" t="s">
        <v>844</v>
      </c>
      <c r="LQ919" s="16" t="s">
        <v>844</v>
      </c>
      <c r="LR919" s="16" t="s">
        <v>844</v>
      </c>
      <c r="LS919" s="16" t="s">
        <v>844</v>
      </c>
      <c r="LT919" s="16" t="s">
        <v>843</v>
      </c>
      <c r="LU919" s="16" t="s">
        <v>843</v>
      </c>
      <c r="LV919" s="16" t="s">
        <v>1056</v>
      </c>
      <c r="LW919" s="16" t="s">
        <v>1056</v>
      </c>
      <c r="LX919" s="16" t="s">
        <v>843</v>
      </c>
      <c r="LY919" s="16" t="s">
        <v>843</v>
      </c>
      <c r="LZ919" s="16" t="s">
        <v>843</v>
      </c>
      <c r="MA919" s="16" t="s">
        <v>843</v>
      </c>
      <c r="MB919" s="16" t="s">
        <v>843</v>
      </c>
      <c r="MC919" s="16" t="s">
        <v>844</v>
      </c>
      <c r="ME919" s="16" t="s">
        <v>11656</v>
      </c>
      <c r="MF919" s="16" t="s">
        <v>8847</v>
      </c>
      <c r="MJ919" s="16" t="s">
        <v>1839</v>
      </c>
      <c r="MO919" s="16" t="s">
        <v>1807</v>
      </c>
      <c r="MP919" s="16" t="s">
        <v>1825</v>
      </c>
      <c r="MQ919" s="16" t="s">
        <v>1781</v>
      </c>
      <c r="MR919" s="16" t="s">
        <v>470</v>
      </c>
      <c r="MS919" s="16" t="s">
        <v>12701</v>
      </c>
      <c r="MT919" s="16" t="s">
        <v>9015</v>
      </c>
      <c r="MU919" s="16" t="s">
        <v>817</v>
      </c>
      <c r="NC919" s="16" t="s">
        <v>487</v>
      </c>
      <c r="ND919" s="16" t="s">
        <v>486</v>
      </c>
      <c r="NE919" s="16" t="s">
        <v>486</v>
      </c>
      <c r="NG919" s="16" t="s">
        <v>1378</v>
      </c>
      <c r="NI919" s="16" t="s">
        <v>11658</v>
      </c>
      <c r="NR919" s="16" t="s">
        <v>451</v>
      </c>
      <c r="NS919" s="16" t="s">
        <v>462</v>
      </c>
      <c r="NT919" s="16" t="s">
        <v>478</v>
      </c>
      <c r="NU919" s="16">
        <v>1.1910000000000001</v>
      </c>
      <c r="NV919" s="16" t="s">
        <v>451</v>
      </c>
      <c r="NW919" s="16" t="s">
        <v>1175</v>
      </c>
      <c r="NX919" s="16" t="s">
        <v>1142</v>
      </c>
      <c r="OB919" s="16" t="s">
        <v>836</v>
      </c>
      <c r="OC919" s="16" t="s">
        <v>451</v>
      </c>
    </row>
    <row r="920" spans="1:394" x14ac:dyDescent="0.25">
      <c r="A920" s="16" t="s">
        <v>12729</v>
      </c>
      <c r="B920" s="16" t="s">
        <v>1056</v>
      </c>
      <c r="C920" s="16" t="s">
        <v>972</v>
      </c>
      <c r="D920" s="16" t="s">
        <v>844</v>
      </c>
      <c r="E920" s="16" t="s">
        <v>843</v>
      </c>
      <c r="F920" s="16" t="s">
        <v>843</v>
      </c>
      <c r="G920" s="16" t="s">
        <v>843</v>
      </c>
      <c r="H920" s="16" t="s">
        <v>843</v>
      </c>
      <c r="I920" s="16" t="s">
        <v>843</v>
      </c>
      <c r="J920" s="16" t="s">
        <v>843</v>
      </c>
      <c r="K920" s="16" t="s">
        <v>843</v>
      </c>
      <c r="L920" s="16" t="s">
        <v>843</v>
      </c>
      <c r="M920" s="16" t="s">
        <v>843</v>
      </c>
      <c r="N920" s="16" t="s">
        <v>843</v>
      </c>
      <c r="O920" s="16" t="s">
        <v>843</v>
      </c>
      <c r="Q920" s="16" t="s">
        <v>844</v>
      </c>
      <c r="R920" s="16">
        <v>10</v>
      </c>
      <c r="T920" s="16" t="s">
        <v>474</v>
      </c>
      <c r="U920" s="16" t="s">
        <v>843</v>
      </c>
      <c r="V920" s="16" t="s">
        <v>844</v>
      </c>
      <c r="W920" s="16" t="s">
        <v>843</v>
      </c>
      <c r="X920" s="16" t="s">
        <v>843</v>
      </c>
      <c r="Y920" s="16" t="s">
        <v>843</v>
      </c>
      <c r="Z920" s="16" t="s">
        <v>844</v>
      </c>
      <c r="AA920" s="16" t="s">
        <v>843</v>
      </c>
      <c r="AB920" s="16" t="s">
        <v>843</v>
      </c>
      <c r="AC920" s="16" t="s">
        <v>844</v>
      </c>
      <c r="AF920" s="16" t="s">
        <v>11673</v>
      </c>
      <c r="AG920" s="16" t="s">
        <v>11708</v>
      </c>
      <c r="AH920" s="16" t="s">
        <v>843</v>
      </c>
      <c r="AI920" s="16" t="s">
        <v>843</v>
      </c>
      <c r="AJ920" s="16" t="s">
        <v>843</v>
      </c>
      <c r="AK920" s="16" t="s">
        <v>843</v>
      </c>
      <c r="AL920" s="16" t="s">
        <v>844</v>
      </c>
      <c r="AM920" s="16" t="s">
        <v>844</v>
      </c>
      <c r="AN920" s="16" t="s">
        <v>843</v>
      </c>
      <c r="AO920" s="16" t="s">
        <v>843</v>
      </c>
      <c r="AP920" s="16" t="s">
        <v>843</v>
      </c>
      <c r="AQ920" s="16" t="s">
        <v>844</v>
      </c>
      <c r="AR920" s="16" t="s">
        <v>4421</v>
      </c>
      <c r="AS920" s="16" t="s">
        <v>843</v>
      </c>
      <c r="AT920" s="16" t="s">
        <v>843</v>
      </c>
      <c r="AU920" s="16" t="s">
        <v>844</v>
      </c>
      <c r="AV920" s="16" t="s">
        <v>843</v>
      </c>
      <c r="AW920" s="16" t="s">
        <v>843</v>
      </c>
      <c r="AX920" s="16" t="s">
        <v>843</v>
      </c>
      <c r="AY920" s="16" t="s">
        <v>843</v>
      </c>
      <c r="BB920" s="16" t="s">
        <v>4440</v>
      </c>
      <c r="BF920" s="16" t="s">
        <v>844</v>
      </c>
      <c r="BI920" s="16" t="s">
        <v>7785</v>
      </c>
      <c r="BJ920" s="16" t="s">
        <v>843</v>
      </c>
      <c r="BK920" s="16" t="s">
        <v>843</v>
      </c>
      <c r="BL920" s="16" t="s">
        <v>843</v>
      </c>
      <c r="BM920" s="16" t="s">
        <v>843</v>
      </c>
      <c r="BN920" s="16" t="s">
        <v>843</v>
      </c>
      <c r="BO920" s="16" t="s">
        <v>844</v>
      </c>
      <c r="BP920" s="16" t="s">
        <v>843</v>
      </c>
      <c r="BQ920" s="16" t="s">
        <v>843</v>
      </c>
      <c r="CC920" s="16" t="s">
        <v>867</v>
      </c>
      <c r="CD920" s="16" t="s">
        <v>6837</v>
      </c>
      <c r="CE920" s="16" t="s">
        <v>7537</v>
      </c>
      <c r="DN920" s="16" t="s">
        <v>4411</v>
      </c>
      <c r="DQ920" s="16" t="s">
        <v>7093</v>
      </c>
      <c r="DR920" s="16" t="s">
        <v>865</v>
      </c>
      <c r="DX920" s="16" t="s">
        <v>867</v>
      </c>
      <c r="DY920" s="16" t="s">
        <v>867</v>
      </c>
      <c r="ES920" s="16" t="s">
        <v>867</v>
      </c>
      <c r="EU920" s="16" t="s">
        <v>7813</v>
      </c>
      <c r="EV920" s="16" t="s">
        <v>865</v>
      </c>
      <c r="FF920" s="16" t="s">
        <v>7842</v>
      </c>
      <c r="FG920" s="16" t="s">
        <v>12730</v>
      </c>
      <c r="FH920" s="16" t="s">
        <v>844</v>
      </c>
      <c r="FI920" s="16" t="s">
        <v>844</v>
      </c>
      <c r="FJ920" s="16" t="s">
        <v>843</v>
      </c>
      <c r="FK920" s="16" t="s">
        <v>843</v>
      </c>
      <c r="FL920" s="16" t="s">
        <v>843</v>
      </c>
      <c r="FM920" s="16" t="s">
        <v>843</v>
      </c>
      <c r="FN920" s="16" t="s">
        <v>843</v>
      </c>
      <c r="FO920" s="16" t="s">
        <v>843</v>
      </c>
      <c r="FP920" s="16" t="s">
        <v>843</v>
      </c>
      <c r="FQ920" s="16" t="s">
        <v>843</v>
      </c>
      <c r="HC920" s="16" t="s">
        <v>865</v>
      </c>
      <c r="KO920" s="16" t="s">
        <v>10921</v>
      </c>
      <c r="KP920" s="16" t="s">
        <v>10920</v>
      </c>
      <c r="KQ920" s="16" t="s">
        <v>8694</v>
      </c>
      <c r="KR920" s="16" t="s">
        <v>12731</v>
      </c>
      <c r="KS920" s="16" t="s">
        <v>10922</v>
      </c>
      <c r="KT920" s="16" t="s">
        <v>8696</v>
      </c>
      <c r="KU920" s="16" t="s">
        <v>844</v>
      </c>
      <c r="KV920" s="16" t="s">
        <v>8696</v>
      </c>
      <c r="KW920" s="16" t="s">
        <v>850</v>
      </c>
      <c r="KX920" s="16" t="s">
        <v>487</v>
      </c>
      <c r="KY920" s="16" t="s">
        <v>487</v>
      </c>
      <c r="KZ920" s="16" t="s">
        <v>487</v>
      </c>
      <c r="LA920" s="16" t="s">
        <v>11675</v>
      </c>
      <c r="LC920" s="16" t="s">
        <v>10879</v>
      </c>
      <c r="LE920" s="16" t="s">
        <v>11693</v>
      </c>
      <c r="LF920" s="16" t="s">
        <v>11654</v>
      </c>
      <c r="LI920" s="16" t="s">
        <v>11655</v>
      </c>
      <c r="LM920" s="16" t="s">
        <v>8741</v>
      </c>
      <c r="LO920" s="16" t="s">
        <v>844</v>
      </c>
      <c r="LP920" s="16" t="s">
        <v>844</v>
      </c>
      <c r="LQ920" s="16" t="s">
        <v>844</v>
      </c>
      <c r="LR920" s="16" t="s">
        <v>844</v>
      </c>
      <c r="LS920" s="16" t="s">
        <v>844</v>
      </c>
      <c r="LT920" s="16" t="s">
        <v>843</v>
      </c>
      <c r="LU920" s="16" t="s">
        <v>843</v>
      </c>
      <c r="LV920" s="16" t="s">
        <v>1056</v>
      </c>
      <c r="LW920" s="16" t="s">
        <v>1056</v>
      </c>
      <c r="LX920" s="16" t="s">
        <v>843</v>
      </c>
      <c r="LY920" s="16" t="s">
        <v>843</v>
      </c>
      <c r="LZ920" s="16" t="s">
        <v>843</v>
      </c>
      <c r="MA920" s="16" t="s">
        <v>843</v>
      </c>
      <c r="MB920" s="16" t="s">
        <v>843</v>
      </c>
      <c r="MC920" s="16" t="s">
        <v>844</v>
      </c>
      <c r="MD920" s="16" t="s">
        <v>11676</v>
      </c>
      <c r="ME920" s="16" t="s">
        <v>11677</v>
      </c>
      <c r="MF920" s="16" t="s">
        <v>8847</v>
      </c>
      <c r="MR920" s="16" t="s">
        <v>474</v>
      </c>
      <c r="MS920" s="16" t="s">
        <v>12701</v>
      </c>
      <c r="MT920" s="16" t="s">
        <v>9015</v>
      </c>
      <c r="MV920" s="16" t="s">
        <v>487</v>
      </c>
      <c r="MW920" s="16" t="s">
        <v>1265</v>
      </c>
      <c r="MX920" s="16" t="s">
        <v>1262</v>
      </c>
      <c r="MY920" s="16" t="s">
        <v>486</v>
      </c>
      <c r="MZ920" s="16" t="s">
        <v>487</v>
      </c>
      <c r="NA920" s="16" t="s">
        <v>486</v>
      </c>
      <c r="NC920" s="16" t="s">
        <v>487</v>
      </c>
      <c r="NE920" s="16" t="s">
        <v>486</v>
      </c>
      <c r="NI920" s="16" t="s">
        <v>11658</v>
      </c>
      <c r="NL920" s="16" t="s">
        <v>844</v>
      </c>
      <c r="NS920" s="16" t="s">
        <v>462</v>
      </c>
      <c r="NT920" s="16" t="s">
        <v>478</v>
      </c>
      <c r="NU920" s="16">
        <v>1.1910000000000001</v>
      </c>
      <c r="NV920" s="16" t="s">
        <v>860</v>
      </c>
      <c r="NW920" s="16" t="s">
        <v>1182</v>
      </c>
      <c r="NX920" s="16" t="s">
        <v>1142</v>
      </c>
      <c r="NY920" s="16" t="s">
        <v>1122</v>
      </c>
      <c r="NZ920" s="16" t="s">
        <v>938</v>
      </c>
    </row>
    <row r="921" spans="1:394" x14ac:dyDescent="0.25">
      <c r="A921" s="16" t="s">
        <v>12732</v>
      </c>
      <c r="B921" s="16" t="s">
        <v>844</v>
      </c>
      <c r="C921" s="16" t="s">
        <v>972</v>
      </c>
      <c r="D921" s="16" t="s">
        <v>844</v>
      </c>
      <c r="E921" s="16" t="s">
        <v>843</v>
      </c>
      <c r="F921" s="16" t="s">
        <v>843</v>
      </c>
      <c r="G921" s="16" t="s">
        <v>843</v>
      </c>
      <c r="H921" s="16" t="s">
        <v>843</v>
      </c>
      <c r="I921" s="16" t="s">
        <v>843</v>
      </c>
      <c r="J921" s="16" t="s">
        <v>843</v>
      </c>
      <c r="K921" s="16" t="s">
        <v>843</v>
      </c>
      <c r="L921" s="16" t="s">
        <v>843</v>
      </c>
      <c r="M921" s="16" t="s">
        <v>843</v>
      </c>
      <c r="N921" s="16" t="s">
        <v>843</v>
      </c>
      <c r="O921" s="16" t="s">
        <v>843</v>
      </c>
      <c r="Q921" s="16" t="s">
        <v>844</v>
      </c>
      <c r="R921" s="16">
        <v>44</v>
      </c>
      <c r="T921" s="16" t="s">
        <v>470</v>
      </c>
      <c r="U921" s="16" t="s">
        <v>844</v>
      </c>
      <c r="V921" s="16" t="s">
        <v>843</v>
      </c>
      <c r="W921" s="16" t="s">
        <v>844</v>
      </c>
      <c r="X921" s="16" t="s">
        <v>843</v>
      </c>
      <c r="Y921" s="16" t="s">
        <v>843</v>
      </c>
      <c r="Z921" s="16" t="s">
        <v>843</v>
      </c>
      <c r="AA921" s="16" t="s">
        <v>843</v>
      </c>
      <c r="AB921" s="16" t="s">
        <v>844</v>
      </c>
      <c r="AC921" s="16" t="s">
        <v>843</v>
      </c>
      <c r="AD921" s="16" t="s">
        <v>867</v>
      </c>
      <c r="AF921" s="16" t="s">
        <v>11673</v>
      </c>
      <c r="AG921" s="16" t="s">
        <v>11725</v>
      </c>
      <c r="AH921" s="16" t="s">
        <v>844</v>
      </c>
      <c r="AI921" s="16" t="s">
        <v>844</v>
      </c>
      <c r="AJ921" s="16" t="s">
        <v>843</v>
      </c>
      <c r="AK921" s="16" t="s">
        <v>843</v>
      </c>
      <c r="AL921" s="16" t="s">
        <v>844</v>
      </c>
      <c r="AM921" s="16" t="s">
        <v>844</v>
      </c>
      <c r="AN921" s="16" t="s">
        <v>843</v>
      </c>
      <c r="AO921" s="16" t="s">
        <v>843</v>
      </c>
      <c r="AP921" s="16" t="s">
        <v>843</v>
      </c>
      <c r="AQ921" s="16" t="s">
        <v>844</v>
      </c>
      <c r="AR921" s="16" t="s">
        <v>4421</v>
      </c>
      <c r="AS921" s="16" t="s">
        <v>843</v>
      </c>
      <c r="AT921" s="16" t="s">
        <v>843</v>
      </c>
      <c r="AU921" s="16" t="s">
        <v>844</v>
      </c>
      <c r="AV921" s="16" t="s">
        <v>843</v>
      </c>
      <c r="AW921" s="16" t="s">
        <v>843</v>
      </c>
      <c r="AX921" s="16" t="s">
        <v>843</v>
      </c>
      <c r="AY921" s="16" t="s">
        <v>843</v>
      </c>
      <c r="BB921" s="16" t="s">
        <v>4440</v>
      </c>
      <c r="BF921" s="16" t="s">
        <v>844</v>
      </c>
      <c r="BH921" s="16" t="s">
        <v>7386</v>
      </c>
      <c r="BI921" s="16" t="s">
        <v>7773</v>
      </c>
      <c r="BJ921" s="16" t="s">
        <v>843</v>
      </c>
      <c r="BK921" s="16" t="s">
        <v>844</v>
      </c>
      <c r="BL921" s="16" t="s">
        <v>843</v>
      </c>
      <c r="BM921" s="16" t="s">
        <v>843</v>
      </c>
      <c r="BN921" s="16" t="s">
        <v>843</v>
      </c>
      <c r="BO921" s="16" t="s">
        <v>843</v>
      </c>
      <c r="BP921" s="16" t="s">
        <v>843</v>
      </c>
      <c r="BQ921" s="16" t="s">
        <v>843</v>
      </c>
      <c r="BR921" s="16" t="s">
        <v>7790</v>
      </c>
      <c r="BS921" s="16" t="s">
        <v>844</v>
      </c>
      <c r="BT921" s="16" t="s">
        <v>843</v>
      </c>
      <c r="BU921" s="16" t="s">
        <v>843</v>
      </c>
      <c r="BV921" s="16" t="s">
        <v>843</v>
      </c>
      <c r="BW921" s="16" t="s">
        <v>843</v>
      </c>
      <c r="BX921" s="16" t="s">
        <v>843</v>
      </c>
      <c r="BY921" s="16" t="s">
        <v>843</v>
      </c>
      <c r="BZ921" s="16" t="s">
        <v>843</v>
      </c>
      <c r="CA921" s="16" t="s">
        <v>843</v>
      </c>
      <c r="DX921" s="16" t="s">
        <v>867</v>
      </c>
      <c r="DY921" s="16" t="s">
        <v>867</v>
      </c>
      <c r="ES921" s="16" t="s">
        <v>867</v>
      </c>
      <c r="EU921" s="16" t="s">
        <v>7816</v>
      </c>
      <c r="EV921" s="16" t="s">
        <v>867</v>
      </c>
      <c r="EW921" s="16" t="s">
        <v>7823</v>
      </c>
      <c r="EX921" s="16" t="s">
        <v>844</v>
      </c>
      <c r="EY921" s="16" t="s">
        <v>843</v>
      </c>
      <c r="EZ921" s="16" t="s">
        <v>843</v>
      </c>
      <c r="FA921" s="16" t="s">
        <v>843</v>
      </c>
      <c r="FB921" s="16" t="s">
        <v>843</v>
      </c>
      <c r="FC921" s="16" t="s">
        <v>843</v>
      </c>
      <c r="FD921" s="16" t="s">
        <v>843</v>
      </c>
      <c r="FF921" s="16" t="s">
        <v>7842</v>
      </c>
      <c r="FG921" s="16" t="s">
        <v>11845</v>
      </c>
      <c r="FH921" s="16" t="s">
        <v>844</v>
      </c>
      <c r="FI921" s="16" t="s">
        <v>844</v>
      </c>
      <c r="FJ921" s="16" t="s">
        <v>843</v>
      </c>
      <c r="FK921" s="16" t="s">
        <v>843</v>
      </c>
      <c r="FL921" s="16" t="s">
        <v>843</v>
      </c>
      <c r="FM921" s="16" t="s">
        <v>843</v>
      </c>
      <c r="FN921" s="16" t="s">
        <v>843</v>
      </c>
      <c r="FO921" s="16" t="s">
        <v>843</v>
      </c>
      <c r="FP921" s="16" t="s">
        <v>843</v>
      </c>
      <c r="FQ921" s="16" t="s">
        <v>843</v>
      </c>
      <c r="FT921" s="16" t="s">
        <v>865</v>
      </c>
      <c r="HC921" s="16" t="s">
        <v>867</v>
      </c>
      <c r="HD921" s="16" t="s">
        <v>865</v>
      </c>
      <c r="JA921" s="16" t="s">
        <v>4822</v>
      </c>
      <c r="JB921" s="16" t="s">
        <v>867</v>
      </c>
      <c r="JC921" s="16" t="s">
        <v>865</v>
      </c>
      <c r="JG921" s="16" t="s">
        <v>843</v>
      </c>
      <c r="JV921" s="16">
        <v>40</v>
      </c>
      <c r="JW921" s="16" t="s">
        <v>7603</v>
      </c>
      <c r="JY921" s="16">
        <v>6000</v>
      </c>
      <c r="JZ921" s="16" t="s">
        <v>4904</v>
      </c>
      <c r="KB921" s="16" t="s">
        <v>7616</v>
      </c>
      <c r="KD921" s="16" t="s">
        <v>4920</v>
      </c>
      <c r="KE921" s="16" t="s">
        <v>7277</v>
      </c>
      <c r="KF921" s="16" t="s">
        <v>2337</v>
      </c>
      <c r="KG921" s="16" t="s">
        <v>11663</v>
      </c>
      <c r="KH921" s="16" t="s">
        <v>7639</v>
      </c>
      <c r="KI921" s="16" t="s">
        <v>4982</v>
      </c>
      <c r="KK921" s="16" t="s">
        <v>4883</v>
      </c>
      <c r="KM921" s="16" t="s">
        <v>7607</v>
      </c>
      <c r="KO921" s="16" t="s">
        <v>10925</v>
      </c>
      <c r="KP921" s="16" t="s">
        <v>10924</v>
      </c>
      <c r="KQ921" s="16" t="s">
        <v>8694</v>
      </c>
      <c r="KR921" s="16" t="s">
        <v>12733</v>
      </c>
      <c r="KS921" s="16" t="s">
        <v>10926</v>
      </c>
      <c r="KT921" s="16" t="s">
        <v>8696</v>
      </c>
      <c r="KU921" s="16" t="s">
        <v>844</v>
      </c>
      <c r="KV921" s="16" t="s">
        <v>8696</v>
      </c>
      <c r="KW921" s="16" t="s">
        <v>850</v>
      </c>
      <c r="KX921" s="16" t="s">
        <v>487</v>
      </c>
      <c r="KY921" s="16" t="s">
        <v>487</v>
      </c>
      <c r="KZ921" s="16" t="s">
        <v>487</v>
      </c>
      <c r="LC921" s="16" t="s">
        <v>10879</v>
      </c>
      <c r="LF921" s="16" t="s">
        <v>11654</v>
      </c>
      <c r="LI921" s="16" t="s">
        <v>11655</v>
      </c>
      <c r="LJ921" s="16" t="s">
        <v>831</v>
      </c>
      <c r="LK921" s="16" t="s">
        <v>831</v>
      </c>
      <c r="LL921" s="16" t="s">
        <v>8756</v>
      </c>
      <c r="LM921" s="16" t="s">
        <v>8741</v>
      </c>
      <c r="LO921" s="16" t="s">
        <v>843</v>
      </c>
      <c r="LP921" s="16" t="s">
        <v>1056</v>
      </c>
      <c r="LQ921" s="16" t="s">
        <v>844</v>
      </c>
      <c r="LR921" s="16" t="s">
        <v>844</v>
      </c>
      <c r="LS921" s="16" t="s">
        <v>844</v>
      </c>
      <c r="LT921" s="16" t="s">
        <v>844</v>
      </c>
      <c r="LU921" s="16" t="s">
        <v>843</v>
      </c>
      <c r="LV921" s="16" t="s">
        <v>1056</v>
      </c>
      <c r="LW921" s="16" t="s">
        <v>1056</v>
      </c>
      <c r="LX921" s="16" t="s">
        <v>844</v>
      </c>
      <c r="LY921" s="16" t="s">
        <v>843</v>
      </c>
      <c r="LZ921" s="16" t="s">
        <v>843</v>
      </c>
      <c r="MA921" s="16" t="s">
        <v>843</v>
      </c>
      <c r="MB921" s="16" t="s">
        <v>843</v>
      </c>
      <c r="MC921" s="16" t="s">
        <v>843</v>
      </c>
      <c r="ME921" s="16" t="s">
        <v>11656</v>
      </c>
      <c r="MF921" s="16" t="s">
        <v>8847</v>
      </c>
      <c r="MG921" s="16" t="s">
        <v>1840</v>
      </c>
      <c r="MH921" s="16" t="s">
        <v>11668</v>
      </c>
      <c r="MI921" s="16" t="s">
        <v>11668</v>
      </c>
      <c r="MJ921" s="16" t="s">
        <v>1837</v>
      </c>
      <c r="MK921" s="16" t="s">
        <v>9015</v>
      </c>
      <c r="ML921" s="16" t="s">
        <v>1784</v>
      </c>
      <c r="MM921" s="16" t="s">
        <v>486</v>
      </c>
      <c r="MN921" s="16" t="s">
        <v>1798</v>
      </c>
      <c r="MO921" s="16" t="s">
        <v>1542</v>
      </c>
      <c r="MP921" s="16" t="s">
        <v>1829</v>
      </c>
      <c r="MQ921" s="16" t="s">
        <v>1790</v>
      </c>
      <c r="MR921" s="16" t="s">
        <v>470</v>
      </c>
      <c r="MS921" s="16" t="s">
        <v>12701</v>
      </c>
      <c r="MT921" s="16" t="s">
        <v>9015</v>
      </c>
      <c r="MU921" s="16" t="s">
        <v>816</v>
      </c>
      <c r="NC921" s="16" t="s">
        <v>487</v>
      </c>
      <c r="ND921" s="16" t="s">
        <v>486</v>
      </c>
      <c r="NE921" s="16" t="s">
        <v>487</v>
      </c>
      <c r="NF921" s="16" t="s">
        <v>486</v>
      </c>
      <c r="NG921" s="16" t="s">
        <v>1378</v>
      </c>
      <c r="NH921" s="16" t="s">
        <v>1913</v>
      </c>
      <c r="NI921" s="16" t="s">
        <v>11658</v>
      </c>
      <c r="NJ921" s="16" t="s">
        <v>11820</v>
      </c>
      <c r="NK921" s="16" t="s">
        <v>10365</v>
      </c>
      <c r="NR921" s="16" t="s">
        <v>451</v>
      </c>
      <c r="NS921" s="16" t="s">
        <v>462</v>
      </c>
      <c r="NT921" s="16" t="s">
        <v>478</v>
      </c>
      <c r="NU921" s="16">
        <v>1.1910000000000001</v>
      </c>
      <c r="NV921" s="16" t="s">
        <v>451</v>
      </c>
      <c r="NW921" s="16" t="s">
        <v>1175</v>
      </c>
      <c r="NX921" s="16" t="s">
        <v>1142</v>
      </c>
      <c r="OB921" s="16" t="s">
        <v>831</v>
      </c>
      <c r="OC921" s="16" t="s">
        <v>451</v>
      </c>
    </row>
    <row r="922" spans="1:394" x14ac:dyDescent="0.25">
      <c r="A922" s="16" t="s">
        <v>12734</v>
      </c>
      <c r="B922" s="16" t="s">
        <v>1056</v>
      </c>
      <c r="C922" s="16" t="s">
        <v>972</v>
      </c>
      <c r="D922" s="16" t="s">
        <v>844</v>
      </c>
      <c r="E922" s="16" t="s">
        <v>843</v>
      </c>
      <c r="F922" s="16" t="s">
        <v>843</v>
      </c>
      <c r="G922" s="16" t="s">
        <v>843</v>
      </c>
      <c r="H922" s="16" t="s">
        <v>843</v>
      </c>
      <c r="I922" s="16" t="s">
        <v>843</v>
      </c>
      <c r="J922" s="16" t="s">
        <v>843</v>
      </c>
      <c r="K922" s="16" t="s">
        <v>843</v>
      </c>
      <c r="L922" s="16" t="s">
        <v>843</v>
      </c>
      <c r="M922" s="16" t="s">
        <v>843</v>
      </c>
      <c r="N922" s="16" t="s">
        <v>843</v>
      </c>
      <c r="O922" s="16" t="s">
        <v>843</v>
      </c>
      <c r="Q922" s="16" t="s">
        <v>844</v>
      </c>
      <c r="R922" s="16">
        <v>46</v>
      </c>
      <c r="T922" s="16" t="s">
        <v>474</v>
      </c>
      <c r="U922" s="16" t="s">
        <v>843</v>
      </c>
      <c r="V922" s="16" t="s">
        <v>844</v>
      </c>
      <c r="W922" s="16" t="s">
        <v>843</v>
      </c>
      <c r="X922" s="16" t="s">
        <v>844</v>
      </c>
      <c r="Y922" s="16" t="s">
        <v>843</v>
      </c>
      <c r="Z922" s="16" t="s">
        <v>843</v>
      </c>
      <c r="AA922" s="16" t="s">
        <v>843</v>
      </c>
      <c r="AB922" s="16" t="s">
        <v>843</v>
      </c>
      <c r="AC922" s="16" t="s">
        <v>843</v>
      </c>
      <c r="AD922" s="16" t="s">
        <v>867</v>
      </c>
      <c r="AF922" s="16" t="s">
        <v>11673</v>
      </c>
      <c r="AG922" s="16" t="s">
        <v>11725</v>
      </c>
      <c r="AH922" s="16" t="s">
        <v>844</v>
      </c>
      <c r="AI922" s="16" t="s">
        <v>844</v>
      </c>
      <c r="AJ922" s="16" t="s">
        <v>843</v>
      </c>
      <c r="AK922" s="16" t="s">
        <v>843</v>
      </c>
      <c r="AL922" s="16" t="s">
        <v>844</v>
      </c>
      <c r="AM922" s="16" t="s">
        <v>844</v>
      </c>
      <c r="AN922" s="16" t="s">
        <v>843</v>
      </c>
      <c r="AO922" s="16" t="s">
        <v>843</v>
      </c>
      <c r="AP922" s="16" t="s">
        <v>843</v>
      </c>
      <c r="AQ922" s="16" t="s">
        <v>844</v>
      </c>
      <c r="AR922" s="16" t="s">
        <v>4421</v>
      </c>
      <c r="AS922" s="16" t="s">
        <v>843</v>
      </c>
      <c r="AT922" s="16" t="s">
        <v>843</v>
      </c>
      <c r="AU922" s="16" t="s">
        <v>844</v>
      </c>
      <c r="AV922" s="16" t="s">
        <v>843</v>
      </c>
      <c r="AW922" s="16" t="s">
        <v>843</v>
      </c>
      <c r="AX922" s="16" t="s">
        <v>843</v>
      </c>
      <c r="AY922" s="16" t="s">
        <v>843</v>
      </c>
      <c r="BB922" s="16" t="s">
        <v>4440</v>
      </c>
      <c r="BF922" s="16" t="s">
        <v>844</v>
      </c>
      <c r="BH922" s="16" t="s">
        <v>7383</v>
      </c>
      <c r="BI922" s="16" t="s">
        <v>7785</v>
      </c>
      <c r="BJ922" s="16" t="s">
        <v>843</v>
      </c>
      <c r="BK922" s="16" t="s">
        <v>843</v>
      </c>
      <c r="BL922" s="16" t="s">
        <v>843</v>
      </c>
      <c r="BM922" s="16" t="s">
        <v>843</v>
      </c>
      <c r="BN922" s="16" t="s">
        <v>843</v>
      </c>
      <c r="BO922" s="16" t="s">
        <v>844</v>
      </c>
      <c r="BP922" s="16" t="s">
        <v>843</v>
      </c>
      <c r="BQ922" s="16" t="s">
        <v>843</v>
      </c>
      <c r="DX922" s="16" t="s">
        <v>867</v>
      </c>
      <c r="DY922" s="16" t="s">
        <v>867</v>
      </c>
      <c r="ES922" s="16" t="s">
        <v>867</v>
      </c>
      <c r="EU922" s="16" t="s">
        <v>7816</v>
      </c>
      <c r="EV922" s="16" t="s">
        <v>867</v>
      </c>
      <c r="EW922" s="16" t="s">
        <v>7823</v>
      </c>
      <c r="EX922" s="16" t="s">
        <v>844</v>
      </c>
      <c r="EY922" s="16" t="s">
        <v>843</v>
      </c>
      <c r="EZ922" s="16" t="s">
        <v>843</v>
      </c>
      <c r="FA922" s="16" t="s">
        <v>843</v>
      </c>
      <c r="FB922" s="16" t="s">
        <v>843</v>
      </c>
      <c r="FC922" s="16" t="s">
        <v>843</v>
      </c>
      <c r="FD922" s="16" t="s">
        <v>843</v>
      </c>
      <c r="FF922" s="16" t="s">
        <v>7842</v>
      </c>
      <c r="FG922" s="16" t="s">
        <v>7849</v>
      </c>
      <c r="FH922" s="16" t="s">
        <v>844</v>
      </c>
      <c r="FI922" s="16" t="s">
        <v>843</v>
      </c>
      <c r="FJ922" s="16" t="s">
        <v>843</v>
      </c>
      <c r="FK922" s="16" t="s">
        <v>843</v>
      </c>
      <c r="FL922" s="16" t="s">
        <v>843</v>
      </c>
      <c r="FM922" s="16" t="s">
        <v>843</v>
      </c>
      <c r="FN922" s="16" t="s">
        <v>843</v>
      </c>
      <c r="FO922" s="16" t="s">
        <v>843</v>
      </c>
      <c r="FP922" s="16" t="s">
        <v>843</v>
      </c>
      <c r="FQ922" s="16" t="s">
        <v>843</v>
      </c>
      <c r="HC922" s="16" t="s">
        <v>867</v>
      </c>
      <c r="HD922" s="16" t="s">
        <v>865</v>
      </c>
      <c r="JA922" s="16" t="s">
        <v>4822</v>
      </c>
      <c r="JB922" s="16" t="s">
        <v>865</v>
      </c>
      <c r="JC922" s="16" t="s">
        <v>865</v>
      </c>
      <c r="JD922" s="16" t="s">
        <v>865</v>
      </c>
      <c r="JE922" s="16" t="s">
        <v>865</v>
      </c>
      <c r="JF922" s="16" t="s">
        <v>865</v>
      </c>
      <c r="JG922" s="16" t="s">
        <v>843</v>
      </c>
      <c r="JH922" s="16" t="s">
        <v>5638</v>
      </c>
      <c r="JJ922" s="16" t="s">
        <v>865</v>
      </c>
      <c r="KF922" s="16" t="s">
        <v>2337</v>
      </c>
      <c r="KG922" s="16" t="s">
        <v>11663</v>
      </c>
      <c r="KI922" s="16" t="s">
        <v>4849</v>
      </c>
      <c r="KO922" s="16" t="s">
        <v>10925</v>
      </c>
      <c r="KP922" s="16" t="s">
        <v>10924</v>
      </c>
      <c r="KQ922" s="16" t="s">
        <v>8694</v>
      </c>
      <c r="KR922" s="16" t="s">
        <v>12735</v>
      </c>
      <c r="KS922" s="16" t="s">
        <v>10926</v>
      </c>
      <c r="KT922" s="16" t="s">
        <v>8696</v>
      </c>
      <c r="KU922" s="16" t="s">
        <v>844</v>
      </c>
      <c r="KV922" s="16" t="s">
        <v>8696</v>
      </c>
      <c r="KW922" s="16" t="s">
        <v>850</v>
      </c>
      <c r="KX922" s="16" t="s">
        <v>487</v>
      </c>
      <c r="KY922" s="16" t="s">
        <v>487</v>
      </c>
      <c r="KZ922" s="16" t="s">
        <v>487</v>
      </c>
      <c r="LC922" s="16" t="s">
        <v>10879</v>
      </c>
      <c r="LF922" s="16" t="s">
        <v>11654</v>
      </c>
      <c r="LI922" s="16" t="s">
        <v>11655</v>
      </c>
      <c r="LJ922" s="16" t="s">
        <v>843</v>
      </c>
      <c r="LL922" s="16" t="s">
        <v>8711</v>
      </c>
      <c r="LM922" s="16" t="s">
        <v>8741</v>
      </c>
      <c r="LO922" s="16" t="s">
        <v>843</v>
      </c>
      <c r="LP922" s="16" t="s">
        <v>1056</v>
      </c>
      <c r="LQ922" s="16" t="s">
        <v>844</v>
      </c>
      <c r="LR922" s="16" t="s">
        <v>844</v>
      </c>
      <c r="LS922" s="16" t="s">
        <v>844</v>
      </c>
      <c r="LT922" s="16" t="s">
        <v>844</v>
      </c>
      <c r="LU922" s="16" t="s">
        <v>843</v>
      </c>
      <c r="LV922" s="16" t="s">
        <v>1056</v>
      </c>
      <c r="LW922" s="16" t="s">
        <v>1056</v>
      </c>
      <c r="LX922" s="16" t="s">
        <v>844</v>
      </c>
      <c r="LY922" s="16" t="s">
        <v>843</v>
      </c>
      <c r="LZ922" s="16" t="s">
        <v>843</v>
      </c>
      <c r="MA922" s="16" t="s">
        <v>843</v>
      </c>
      <c r="MB922" s="16" t="s">
        <v>843</v>
      </c>
      <c r="MC922" s="16" t="s">
        <v>843</v>
      </c>
      <c r="ME922" s="16" t="s">
        <v>11656</v>
      </c>
      <c r="MF922" s="16" t="s">
        <v>8847</v>
      </c>
      <c r="MO922" s="16" t="s">
        <v>1542</v>
      </c>
      <c r="MP922" s="16" t="s">
        <v>13845</v>
      </c>
      <c r="MR922" s="16" t="s">
        <v>474</v>
      </c>
      <c r="MS922" s="16" t="s">
        <v>12701</v>
      </c>
      <c r="MT922" s="16" t="s">
        <v>9015</v>
      </c>
      <c r="MU922" s="16" t="s">
        <v>817</v>
      </c>
      <c r="NC922" s="16" t="s">
        <v>487</v>
      </c>
      <c r="NE922" s="16" t="s">
        <v>487</v>
      </c>
      <c r="NF922" s="16" t="s">
        <v>486</v>
      </c>
      <c r="NG922" s="16" t="s">
        <v>1378</v>
      </c>
      <c r="NI922" s="16" t="s">
        <v>11658</v>
      </c>
      <c r="NR922" s="16" t="s">
        <v>451</v>
      </c>
      <c r="NS922" s="16" t="s">
        <v>462</v>
      </c>
      <c r="NT922" s="16" t="s">
        <v>478</v>
      </c>
      <c r="NU922" s="16">
        <v>1.1910000000000001</v>
      </c>
      <c r="NV922" s="16" t="s">
        <v>451</v>
      </c>
      <c r="NW922" s="16" t="s">
        <v>1181</v>
      </c>
      <c r="NX922" s="16" t="s">
        <v>1142</v>
      </c>
      <c r="OB922" s="16" t="s">
        <v>833</v>
      </c>
      <c r="OC922" s="16" t="s">
        <v>451</v>
      </c>
    </row>
    <row r="923" spans="1:394" x14ac:dyDescent="0.25">
      <c r="A923" s="16" t="s">
        <v>12736</v>
      </c>
      <c r="B923" s="16" t="s">
        <v>844</v>
      </c>
      <c r="C923" s="16" t="s">
        <v>972</v>
      </c>
      <c r="D923" s="16" t="s">
        <v>844</v>
      </c>
      <c r="E923" s="16" t="s">
        <v>843</v>
      </c>
      <c r="F923" s="16" t="s">
        <v>843</v>
      </c>
      <c r="G923" s="16" t="s">
        <v>843</v>
      </c>
      <c r="H923" s="16" t="s">
        <v>843</v>
      </c>
      <c r="I923" s="16" t="s">
        <v>843</v>
      </c>
      <c r="J923" s="16" t="s">
        <v>843</v>
      </c>
      <c r="K923" s="16" t="s">
        <v>843</v>
      </c>
      <c r="L923" s="16" t="s">
        <v>843</v>
      </c>
      <c r="M923" s="16" t="s">
        <v>843</v>
      </c>
      <c r="N923" s="16" t="s">
        <v>843</v>
      </c>
      <c r="O923" s="16" t="s">
        <v>843</v>
      </c>
      <c r="Q923" s="16" t="s">
        <v>844</v>
      </c>
      <c r="R923" s="16">
        <v>72</v>
      </c>
      <c r="T923" s="16" t="s">
        <v>470</v>
      </c>
      <c r="U923" s="16" t="s">
        <v>844</v>
      </c>
      <c r="V923" s="16" t="s">
        <v>843</v>
      </c>
      <c r="W923" s="16" t="s">
        <v>844</v>
      </c>
      <c r="X923" s="16" t="s">
        <v>843</v>
      </c>
      <c r="Y923" s="16" t="s">
        <v>843</v>
      </c>
      <c r="Z923" s="16" t="s">
        <v>843</v>
      </c>
      <c r="AA923" s="16" t="s">
        <v>843</v>
      </c>
      <c r="AB923" s="16" t="s">
        <v>843</v>
      </c>
      <c r="AC923" s="16" t="s">
        <v>843</v>
      </c>
      <c r="AD923" s="16" t="s">
        <v>867</v>
      </c>
      <c r="AF923" s="16" t="s">
        <v>11673</v>
      </c>
      <c r="AG923" s="16" t="s">
        <v>11891</v>
      </c>
      <c r="AH923" s="16" t="s">
        <v>844</v>
      </c>
      <c r="AI923" s="16" t="s">
        <v>843</v>
      </c>
      <c r="AJ923" s="16" t="s">
        <v>844</v>
      </c>
      <c r="AK923" s="16" t="s">
        <v>843</v>
      </c>
      <c r="AL923" s="16" t="s">
        <v>844</v>
      </c>
      <c r="AM923" s="16" t="s">
        <v>843</v>
      </c>
      <c r="AN923" s="16" t="s">
        <v>843</v>
      </c>
      <c r="AO923" s="16" t="s">
        <v>843</v>
      </c>
      <c r="AP923" s="16" t="s">
        <v>843</v>
      </c>
      <c r="AQ923" s="16" t="s">
        <v>843</v>
      </c>
      <c r="AR923" s="16" t="s">
        <v>11679</v>
      </c>
      <c r="AS923" s="16" t="s">
        <v>844</v>
      </c>
      <c r="AT923" s="16" t="s">
        <v>843</v>
      </c>
      <c r="AU923" s="16" t="s">
        <v>844</v>
      </c>
      <c r="AV923" s="16" t="s">
        <v>843</v>
      </c>
      <c r="AW923" s="16" t="s">
        <v>843</v>
      </c>
      <c r="AX923" s="16" t="s">
        <v>843</v>
      </c>
      <c r="AY923" s="16" t="s">
        <v>843</v>
      </c>
      <c r="AZ923" s="16" t="s">
        <v>4437</v>
      </c>
      <c r="BB923" s="16" t="s">
        <v>4437</v>
      </c>
      <c r="BF923" s="16" t="s">
        <v>843</v>
      </c>
      <c r="BI923" s="16" t="s">
        <v>7785</v>
      </c>
      <c r="BJ923" s="16" t="s">
        <v>843</v>
      </c>
      <c r="BK923" s="16" t="s">
        <v>843</v>
      </c>
      <c r="BL923" s="16" t="s">
        <v>843</v>
      </c>
      <c r="BM923" s="16" t="s">
        <v>843</v>
      </c>
      <c r="BN923" s="16" t="s">
        <v>843</v>
      </c>
      <c r="BO923" s="16" t="s">
        <v>844</v>
      </c>
      <c r="BP923" s="16" t="s">
        <v>843</v>
      </c>
      <c r="BQ923" s="16" t="s">
        <v>843</v>
      </c>
      <c r="DX923" s="16" t="s">
        <v>867</v>
      </c>
      <c r="DY923" s="16" t="s">
        <v>867</v>
      </c>
      <c r="ES923" s="16" t="s">
        <v>867</v>
      </c>
      <c r="EU923" s="16" t="s">
        <v>7813</v>
      </c>
      <c r="EV923" s="16" t="s">
        <v>865</v>
      </c>
      <c r="FF923" s="16" t="s">
        <v>7836</v>
      </c>
      <c r="HC923" s="16" t="s">
        <v>865</v>
      </c>
      <c r="JA923" s="16" t="s">
        <v>4816</v>
      </c>
      <c r="JB923" s="16" t="s">
        <v>865</v>
      </c>
      <c r="JC923" s="16" t="s">
        <v>865</v>
      </c>
      <c r="JD923" s="16" t="s">
        <v>865</v>
      </c>
      <c r="JE923" s="16" t="s">
        <v>865</v>
      </c>
      <c r="JF923" s="16" t="s">
        <v>865</v>
      </c>
      <c r="JG923" s="16" t="s">
        <v>843</v>
      </c>
      <c r="JH923" s="16" t="s">
        <v>4846</v>
      </c>
      <c r="KF923" s="16" t="s">
        <v>4951</v>
      </c>
      <c r="KI923" s="16" t="s">
        <v>4846</v>
      </c>
      <c r="KO923" s="16" t="s">
        <v>10931</v>
      </c>
      <c r="KP923" s="16" t="s">
        <v>10930</v>
      </c>
      <c r="KQ923" s="16" t="s">
        <v>8694</v>
      </c>
      <c r="KR923" s="16" t="s">
        <v>12737</v>
      </c>
      <c r="KS923" s="16" t="s">
        <v>10932</v>
      </c>
      <c r="KT923" s="16" t="s">
        <v>8696</v>
      </c>
      <c r="KU923" s="16" t="s">
        <v>844</v>
      </c>
      <c r="KV923" s="16" t="s">
        <v>8696</v>
      </c>
      <c r="KW923" s="16" t="s">
        <v>851</v>
      </c>
      <c r="KX923" s="16" t="s">
        <v>487</v>
      </c>
      <c r="KY923" s="16" t="s">
        <v>487</v>
      </c>
      <c r="KZ923" s="16" t="s">
        <v>487</v>
      </c>
      <c r="LC923" s="16" t="s">
        <v>10879</v>
      </c>
      <c r="LF923" s="16" t="s">
        <v>11654</v>
      </c>
      <c r="LI923" s="16" t="s">
        <v>11655</v>
      </c>
      <c r="LJ923" s="16" t="s">
        <v>843</v>
      </c>
      <c r="LL923" s="16" t="s">
        <v>8711</v>
      </c>
      <c r="LM923" s="16" t="s">
        <v>8741</v>
      </c>
      <c r="LO923" s="16" t="s">
        <v>844</v>
      </c>
      <c r="LP923" s="16" t="s">
        <v>844</v>
      </c>
      <c r="LQ923" s="16" t="s">
        <v>8732</v>
      </c>
      <c r="LR923" s="16" t="s">
        <v>843</v>
      </c>
      <c r="LS923" s="16" t="s">
        <v>1056</v>
      </c>
      <c r="LT923" s="16" t="s">
        <v>843</v>
      </c>
      <c r="LU923" s="16" t="s">
        <v>844</v>
      </c>
      <c r="LV923" s="16" t="s">
        <v>843</v>
      </c>
      <c r="LW923" s="16" t="s">
        <v>1056</v>
      </c>
      <c r="LX923" s="16" t="s">
        <v>843</v>
      </c>
      <c r="LY923" s="16" t="s">
        <v>843</v>
      </c>
      <c r="LZ923" s="16" t="s">
        <v>843</v>
      </c>
      <c r="MA923" s="16" t="s">
        <v>843</v>
      </c>
      <c r="MB923" s="16" t="s">
        <v>843</v>
      </c>
      <c r="MC923" s="16" t="s">
        <v>844</v>
      </c>
      <c r="ME923" s="16" t="s">
        <v>11656</v>
      </c>
      <c r="MF923" s="16" t="s">
        <v>8847</v>
      </c>
      <c r="MO923" s="16" t="s">
        <v>1809</v>
      </c>
      <c r="MP923" s="16" t="s">
        <v>1824</v>
      </c>
      <c r="MR923" s="16" t="s">
        <v>470</v>
      </c>
      <c r="MS923" s="16" t="s">
        <v>12701</v>
      </c>
      <c r="MT923" s="16" t="s">
        <v>9015</v>
      </c>
      <c r="NC923" s="16" t="s">
        <v>487</v>
      </c>
      <c r="NE923" s="16" t="s">
        <v>486</v>
      </c>
      <c r="NG923" s="16" t="s">
        <v>1380</v>
      </c>
      <c r="NI923" s="16" t="s">
        <v>11658</v>
      </c>
      <c r="NR923" s="16" t="s">
        <v>878</v>
      </c>
      <c r="NS923" s="16" t="s">
        <v>462</v>
      </c>
      <c r="NT923" s="16" t="s">
        <v>478</v>
      </c>
      <c r="NU923" s="16">
        <v>1.1910000000000001</v>
      </c>
      <c r="NV923" s="16" t="s">
        <v>457</v>
      </c>
      <c r="NW923" s="16" t="s">
        <v>1177</v>
      </c>
      <c r="NX923" s="16" t="s">
        <v>1142</v>
      </c>
      <c r="OB923" s="16" t="s">
        <v>833</v>
      </c>
      <c r="OC923" s="16" t="s">
        <v>878</v>
      </c>
    </row>
    <row r="924" spans="1:394" x14ac:dyDescent="0.25">
      <c r="A924" s="16" t="s">
        <v>12738</v>
      </c>
      <c r="B924" s="16" t="s">
        <v>1056</v>
      </c>
      <c r="C924" s="16" t="s">
        <v>972</v>
      </c>
      <c r="D924" s="16" t="s">
        <v>844</v>
      </c>
      <c r="E924" s="16" t="s">
        <v>843</v>
      </c>
      <c r="F924" s="16" t="s">
        <v>843</v>
      </c>
      <c r="G924" s="16" t="s">
        <v>843</v>
      </c>
      <c r="H924" s="16" t="s">
        <v>843</v>
      </c>
      <c r="I924" s="16" t="s">
        <v>843</v>
      </c>
      <c r="J924" s="16" t="s">
        <v>843</v>
      </c>
      <c r="K924" s="16" t="s">
        <v>843</v>
      </c>
      <c r="L924" s="16" t="s">
        <v>843</v>
      </c>
      <c r="M924" s="16" t="s">
        <v>843</v>
      </c>
      <c r="N924" s="16" t="s">
        <v>843</v>
      </c>
      <c r="O924" s="16" t="s">
        <v>843</v>
      </c>
      <c r="Q924" s="16" t="s">
        <v>844</v>
      </c>
      <c r="R924" s="16">
        <v>38</v>
      </c>
      <c r="T924" s="16" t="s">
        <v>470</v>
      </c>
      <c r="U924" s="16" t="s">
        <v>844</v>
      </c>
      <c r="V924" s="16" t="s">
        <v>843</v>
      </c>
      <c r="W924" s="16" t="s">
        <v>844</v>
      </c>
      <c r="X924" s="16" t="s">
        <v>843</v>
      </c>
      <c r="Y924" s="16" t="s">
        <v>843</v>
      </c>
      <c r="Z924" s="16" t="s">
        <v>843</v>
      </c>
      <c r="AA924" s="16" t="s">
        <v>843</v>
      </c>
      <c r="AB924" s="16" t="s">
        <v>844</v>
      </c>
      <c r="AC924" s="16" t="s">
        <v>843</v>
      </c>
      <c r="AD924" s="16" t="s">
        <v>867</v>
      </c>
      <c r="AF924" s="16" t="s">
        <v>11673</v>
      </c>
      <c r="AG924" s="16" t="s">
        <v>11652</v>
      </c>
      <c r="AH924" s="16" t="s">
        <v>844</v>
      </c>
      <c r="AI924" s="16" t="s">
        <v>843</v>
      </c>
      <c r="AJ924" s="16" t="s">
        <v>844</v>
      </c>
      <c r="AK924" s="16" t="s">
        <v>843</v>
      </c>
      <c r="AL924" s="16" t="s">
        <v>844</v>
      </c>
      <c r="AM924" s="16" t="s">
        <v>844</v>
      </c>
      <c r="AN924" s="16" t="s">
        <v>843</v>
      </c>
      <c r="AO924" s="16" t="s">
        <v>843</v>
      </c>
      <c r="AP924" s="16" t="s">
        <v>843</v>
      </c>
      <c r="AQ924" s="16" t="s">
        <v>844</v>
      </c>
      <c r="AR924" s="16" t="s">
        <v>4433</v>
      </c>
      <c r="AS924" s="16" t="s">
        <v>843</v>
      </c>
      <c r="AT924" s="16" t="s">
        <v>843</v>
      </c>
      <c r="AU924" s="16" t="s">
        <v>843</v>
      </c>
      <c r="AV924" s="16" t="s">
        <v>843</v>
      </c>
      <c r="AW924" s="16" t="s">
        <v>843</v>
      </c>
      <c r="AX924" s="16" t="s">
        <v>843</v>
      </c>
      <c r="AY924" s="16" t="s">
        <v>844</v>
      </c>
      <c r="BF924" s="16" t="s">
        <v>844</v>
      </c>
      <c r="BH924" s="16" t="s">
        <v>7383</v>
      </c>
      <c r="BI924" s="16" t="s">
        <v>7770</v>
      </c>
      <c r="BJ924" s="16" t="s">
        <v>844</v>
      </c>
      <c r="BK924" s="16" t="s">
        <v>843</v>
      </c>
      <c r="BL924" s="16" t="s">
        <v>843</v>
      </c>
      <c r="BM924" s="16" t="s">
        <v>843</v>
      </c>
      <c r="BN924" s="16" t="s">
        <v>843</v>
      </c>
      <c r="BO924" s="16" t="s">
        <v>843</v>
      </c>
      <c r="BP924" s="16" t="s">
        <v>843</v>
      </c>
      <c r="BQ924" s="16" t="s">
        <v>843</v>
      </c>
      <c r="BR924" s="16" t="s">
        <v>7790</v>
      </c>
      <c r="BS924" s="16" t="s">
        <v>844</v>
      </c>
      <c r="BT924" s="16" t="s">
        <v>843</v>
      </c>
      <c r="BU924" s="16" t="s">
        <v>843</v>
      </c>
      <c r="BV924" s="16" t="s">
        <v>843</v>
      </c>
      <c r="BW924" s="16" t="s">
        <v>843</v>
      </c>
      <c r="BX924" s="16" t="s">
        <v>843</v>
      </c>
      <c r="BY924" s="16" t="s">
        <v>843</v>
      </c>
      <c r="BZ924" s="16" t="s">
        <v>843</v>
      </c>
      <c r="CA924" s="16" t="s">
        <v>843</v>
      </c>
      <c r="DX924" s="16" t="s">
        <v>865</v>
      </c>
      <c r="ES924" s="16" t="s">
        <v>867</v>
      </c>
      <c r="EU924" s="16" t="s">
        <v>7813</v>
      </c>
      <c r="EV924" s="16" t="s">
        <v>865</v>
      </c>
      <c r="FT924" s="16" t="s">
        <v>865</v>
      </c>
      <c r="HC924" s="16" t="s">
        <v>865</v>
      </c>
      <c r="JA924" s="16" t="s">
        <v>4822</v>
      </c>
      <c r="JB924" s="16" t="s">
        <v>865</v>
      </c>
      <c r="JC924" s="16" t="s">
        <v>865</v>
      </c>
      <c r="JD924" s="16" t="s">
        <v>865</v>
      </c>
      <c r="JE924" s="16" t="s">
        <v>865</v>
      </c>
      <c r="JF924" s="16" t="s">
        <v>865</v>
      </c>
      <c r="JG924" s="16" t="s">
        <v>1056</v>
      </c>
      <c r="JH924" s="16" t="s">
        <v>7577</v>
      </c>
      <c r="JJ924" s="16" t="s">
        <v>865</v>
      </c>
      <c r="KF924" s="16" t="s">
        <v>4932</v>
      </c>
      <c r="KI924" s="16" t="s">
        <v>4843</v>
      </c>
      <c r="KO924" s="16" t="s">
        <v>10931</v>
      </c>
      <c r="KP924" s="16" t="s">
        <v>10930</v>
      </c>
      <c r="KQ924" s="16" t="s">
        <v>8694</v>
      </c>
      <c r="KR924" s="16" t="s">
        <v>12739</v>
      </c>
      <c r="KS924" s="16" t="s">
        <v>10932</v>
      </c>
      <c r="KT924" s="16" t="s">
        <v>8696</v>
      </c>
      <c r="KU924" s="16" t="s">
        <v>844</v>
      </c>
      <c r="KV924" s="16" t="s">
        <v>8696</v>
      </c>
      <c r="KW924" s="16" t="s">
        <v>851</v>
      </c>
      <c r="KY924" s="16" t="s">
        <v>486</v>
      </c>
      <c r="LC924" s="16" t="s">
        <v>10879</v>
      </c>
      <c r="LF924" s="16" t="s">
        <v>11654</v>
      </c>
      <c r="LI924" s="16" t="s">
        <v>11655</v>
      </c>
      <c r="LJ924" s="16" t="s">
        <v>843</v>
      </c>
      <c r="LL924" s="16" t="s">
        <v>8711</v>
      </c>
      <c r="LM924" s="16" t="s">
        <v>8741</v>
      </c>
      <c r="LO924" s="16" t="s">
        <v>844</v>
      </c>
      <c r="LP924" s="16" t="s">
        <v>844</v>
      </c>
      <c r="LQ924" s="16" t="s">
        <v>8732</v>
      </c>
      <c r="LR924" s="16" t="s">
        <v>843</v>
      </c>
      <c r="LS924" s="16" t="s">
        <v>1056</v>
      </c>
      <c r="LT924" s="16" t="s">
        <v>843</v>
      </c>
      <c r="LU924" s="16" t="s">
        <v>844</v>
      </c>
      <c r="LV924" s="16" t="s">
        <v>843</v>
      </c>
      <c r="LW924" s="16" t="s">
        <v>1056</v>
      </c>
      <c r="LX924" s="16" t="s">
        <v>843</v>
      </c>
      <c r="LY924" s="16" t="s">
        <v>843</v>
      </c>
      <c r="LZ924" s="16" t="s">
        <v>843</v>
      </c>
      <c r="MA924" s="16" t="s">
        <v>843</v>
      </c>
      <c r="MB924" s="16" t="s">
        <v>843</v>
      </c>
      <c r="MC924" s="16" t="s">
        <v>844</v>
      </c>
      <c r="ME924" s="16" t="s">
        <v>11656</v>
      </c>
      <c r="MF924" s="16" t="s">
        <v>8847</v>
      </c>
      <c r="MO924" s="16" t="s">
        <v>1813</v>
      </c>
      <c r="MP924" s="16" t="s">
        <v>13846</v>
      </c>
      <c r="MR924" s="16" t="s">
        <v>470</v>
      </c>
      <c r="MS924" s="16" t="s">
        <v>12701</v>
      </c>
      <c r="MT924" s="16" t="s">
        <v>9015</v>
      </c>
      <c r="MU924" s="16" t="s">
        <v>817</v>
      </c>
      <c r="NC924" s="16" t="s">
        <v>487</v>
      </c>
      <c r="ND924" s="16" t="s">
        <v>486</v>
      </c>
      <c r="NE924" s="16" t="s">
        <v>486</v>
      </c>
      <c r="NG924" s="16" t="s">
        <v>1378</v>
      </c>
      <c r="NI924" s="16" t="s">
        <v>11658</v>
      </c>
      <c r="NR924" s="16" t="s">
        <v>451</v>
      </c>
      <c r="NS924" s="16" t="s">
        <v>462</v>
      </c>
      <c r="NT924" s="16" t="s">
        <v>478</v>
      </c>
      <c r="NU924" s="16">
        <v>1.1910000000000001</v>
      </c>
      <c r="NV924" s="16" t="s">
        <v>451</v>
      </c>
      <c r="NW924" s="16" t="s">
        <v>1175</v>
      </c>
      <c r="NX924" s="16" t="s">
        <v>1142</v>
      </c>
      <c r="OB924" s="16" t="s">
        <v>833</v>
      </c>
      <c r="OC924" s="16" t="s">
        <v>451</v>
      </c>
    </row>
    <row r="925" spans="1:394" x14ac:dyDescent="0.25">
      <c r="A925" s="16" t="s">
        <v>12740</v>
      </c>
      <c r="B925" s="16" t="s">
        <v>8732</v>
      </c>
      <c r="C925" s="16" t="s">
        <v>972</v>
      </c>
      <c r="D925" s="16" t="s">
        <v>844</v>
      </c>
      <c r="E925" s="16" t="s">
        <v>843</v>
      </c>
      <c r="F925" s="16" t="s">
        <v>843</v>
      </c>
      <c r="G925" s="16" t="s">
        <v>843</v>
      </c>
      <c r="H925" s="16" t="s">
        <v>843</v>
      </c>
      <c r="I925" s="16" t="s">
        <v>843</v>
      </c>
      <c r="J925" s="16" t="s">
        <v>843</v>
      </c>
      <c r="K925" s="16" t="s">
        <v>843</v>
      </c>
      <c r="L925" s="16" t="s">
        <v>843</v>
      </c>
      <c r="M925" s="16" t="s">
        <v>843</v>
      </c>
      <c r="N925" s="16" t="s">
        <v>843</v>
      </c>
      <c r="O925" s="16" t="s">
        <v>843</v>
      </c>
      <c r="Q925" s="16" t="s">
        <v>844</v>
      </c>
      <c r="R925" s="16">
        <v>9</v>
      </c>
      <c r="T925" s="16" t="s">
        <v>470</v>
      </c>
      <c r="U925" s="16" t="s">
        <v>844</v>
      </c>
      <c r="V925" s="16" t="s">
        <v>843</v>
      </c>
      <c r="W925" s="16" t="s">
        <v>843</v>
      </c>
      <c r="X925" s="16" t="s">
        <v>843</v>
      </c>
      <c r="Y925" s="16" t="s">
        <v>844</v>
      </c>
      <c r="Z925" s="16" t="s">
        <v>843</v>
      </c>
      <c r="AA925" s="16" t="s">
        <v>843</v>
      </c>
      <c r="AB925" s="16" t="s">
        <v>843</v>
      </c>
      <c r="AC925" s="16" t="s">
        <v>844</v>
      </c>
      <c r="AF925" s="16" t="s">
        <v>11673</v>
      </c>
      <c r="AG925" s="16" t="s">
        <v>11708</v>
      </c>
      <c r="AH925" s="16" t="s">
        <v>843</v>
      </c>
      <c r="AI925" s="16" t="s">
        <v>843</v>
      </c>
      <c r="AJ925" s="16" t="s">
        <v>843</v>
      </c>
      <c r="AK925" s="16" t="s">
        <v>843</v>
      </c>
      <c r="AL925" s="16" t="s">
        <v>844</v>
      </c>
      <c r="AM925" s="16" t="s">
        <v>844</v>
      </c>
      <c r="AN925" s="16" t="s">
        <v>843</v>
      </c>
      <c r="AO925" s="16" t="s">
        <v>843</v>
      </c>
      <c r="AP925" s="16" t="s">
        <v>843</v>
      </c>
      <c r="AQ925" s="16" t="s">
        <v>844</v>
      </c>
      <c r="AR925" s="16" t="s">
        <v>4433</v>
      </c>
      <c r="AS925" s="16" t="s">
        <v>843</v>
      </c>
      <c r="AT925" s="16" t="s">
        <v>843</v>
      </c>
      <c r="AU925" s="16" t="s">
        <v>843</v>
      </c>
      <c r="AV925" s="16" t="s">
        <v>843</v>
      </c>
      <c r="AW925" s="16" t="s">
        <v>843</v>
      </c>
      <c r="AX925" s="16" t="s">
        <v>843</v>
      </c>
      <c r="AY925" s="16" t="s">
        <v>844</v>
      </c>
      <c r="BF925" s="16" t="s">
        <v>844</v>
      </c>
      <c r="BI925" s="16" t="s">
        <v>7776</v>
      </c>
      <c r="BJ925" s="16" t="s">
        <v>843</v>
      </c>
      <c r="BK925" s="16" t="s">
        <v>843</v>
      </c>
      <c r="BL925" s="16" t="s">
        <v>844</v>
      </c>
      <c r="BM925" s="16" t="s">
        <v>843</v>
      </c>
      <c r="BN925" s="16" t="s">
        <v>843</v>
      </c>
      <c r="BO925" s="16" t="s">
        <v>843</v>
      </c>
      <c r="BP925" s="16" t="s">
        <v>843</v>
      </c>
      <c r="BQ925" s="16" t="s">
        <v>843</v>
      </c>
      <c r="BR925" s="16" t="s">
        <v>7793</v>
      </c>
      <c r="BS925" s="16" t="s">
        <v>843</v>
      </c>
      <c r="BT925" s="16" t="s">
        <v>844</v>
      </c>
      <c r="BU925" s="16" t="s">
        <v>843</v>
      </c>
      <c r="BV925" s="16" t="s">
        <v>843</v>
      </c>
      <c r="BW925" s="16" t="s">
        <v>843</v>
      </c>
      <c r="BX925" s="16" t="s">
        <v>843</v>
      </c>
      <c r="BY925" s="16" t="s">
        <v>843</v>
      </c>
      <c r="BZ925" s="16" t="s">
        <v>843</v>
      </c>
      <c r="CA925" s="16" t="s">
        <v>843</v>
      </c>
      <c r="CC925" s="16" t="s">
        <v>867</v>
      </c>
      <c r="CD925" s="16" t="s">
        <v>6837</v>
      </c>
      <c r="CE925" s="16" t="s">
        <v>7537</v>
      </c>
      <c r="DN925" s="16" t="s">
        <v>4411</v>
      </c>
      <c r="DQ925" s="16" t="s">
        <v>7093</v>
      </c>
      <c r="DR925" s="16" t="s">
        <v>865</v>
      </c>
      <c r="DX925" s="16" t="s">
        <v>867</v>
      </c>
      <c r="DY925" s="16" t="s">
        <v>867</v>
      </c>
      <c r="ES925" s="16" t="s">
        <v>865</v>
      </c>
      <c r="EU925" s="16" t="s">
        <v>7810</v>
      </c>
      <c r="EV925" s="16" t="s">
        <v>865</v>
      </c>
      <c r="HC925" s="16" t="s">
        <v>865</v>
      </c>
      <c r="KO925" s="16" t="s">
        <v>10931</v>
      </c>
      <c r="KP925" s="16" t="s">
        <v>10930</v>
      </c>
      <c r="KQ925" s="16" t="s">
        <v>8694</v>
      </c>
      <c r="KR925" s="16" t="s">
        <v>12741</v>
      </c>
      <c r="KS925" s="16" t="s">
        <v>10932</v>
      </c>
      <c r="KT925" s="16" t="s">
        <v>8696</v>
      </c>
      <c r="KU925" s="16" t="s">
        <v>844</v>
      </c>
      <c r="KV925" s="16" t="s">
        <v>8696</v>
      </c>
      <c r="KW925" s="16" t="s">
        <v>851</v>
      </c>
      <c r="KX925" s="16" t="s">
        <v>487</v>
      </c>
      <c r="KY925" s="16" t="s">
        <v>487</v>
      </c>
      <c r="KZ925" s="16" t="s">
        <v>487</v>
      </c>
      <c r="LA925" s="16" t="s">
        <v>11675</v>
      </c>
      <c r="LB925" s="16" t="s">
        <v>11653</v>
      </c>
      <c r="LC925" s="16" t="s">
        <v>10879</v>
      </c>
      <c r="LF925" s="16" t="s">
        <v>11654</v>
      </c>
      <c r="LI925" s="16" t="s">
        <v>11655</v>
      </c>
      <c r="LM925" s="16" t="s">
        <v>8741</v>
      </c>
      <c r="LO925" s="16" t="s">
        <v>844</v>
      </c>
      <c r="LP925" s="16" t="s">
        <v>844</v>
      </c>
      <c r="LQ925" s="16" t="s">
        <v>8732</v>
      </c>
      <c r="LR925" s="16" t="s">
        <v>843</v>
      </c>
      <c r="LS925" s="16" t="s">
        <v>1056</v>
      </c>
      <c r="LT925" s="16" t="s">
        <v>843</v>
      </c>
      <c r="LU925" s="16" t="s">
        <v>844</v>
      </c>
      <c r="LV925" s="16" t="s">
        <v>843</v>
      </c>
      <c r="LW925" s="16" t="s">
        <v>1056</v>
      </c>
      <c r="LX925" s="16" t="s">
        <v>843</v>
      </c>
      <c r="LY925" s="16" t="s">
        <v>843</v>
      </c>
      <c r="LZ925" s="16" t="s">
        <v>843</v>
      </c>
      <c r="MA925" s="16" t="s">
        <v>843</v>
      </c>
      <c r="MB925" s="16" t="s">
        <v>843</v>
      </c>
      <c r="MC925" s="16" t="s">
        <v>844</v>
      </c>
      <c r="MD925" s="16" t="s">
        <v>11676</v>
      </c>
      <c r="ME925" s="16" t="s">
        <v>11677</v>
      </c>
      <c r="MF925" s="16" t="s">
        <v>8847</v>
      </c>
      <c r="MR925" s="16" t="s">
        <v>470</v>
      </c>
      <c r="MS925" s="16" t="s">
        <v>12701</v>
      </c>
      <c r="MT925" s="16" t="s">
        <v>9015</v>
      </c>
      <c r="MV925" s="16" t="s">
        <v>487</v>
      </c>
      <c r="MW925" s="16" t="s">
        <v>1265</v>
      </c>
      <c r="MX925" s="16" t="s">
        <v>1262</v>
      </c>
      <c r="MY925" s="16" t="s">
        <v>486</v>
      </c>
      <c r="MZ925" s="16" t="s">
        <v>487</v>
      </c>
      <c r="NA925" s="16" t="s">
        <v>486</v>
      </c>
      <c r="NC925" s="16" t="s">
        <v>486</v>
      </c>
      <c r="NE925" s="16" t="s">
        <v>486</v>
      </c>
      <c r="NI925" s="16" t="s">
        <v>11658</v>
      </c>
      <c r="NL925" s="16" t="s">
        <v>844</v>
      </c>
      <c r="NS925" s="16" t="s">
        <v>462</v>
      </c>
      <c r="NT925" s="16" t="s">
        <v>478</v>
      </c>
      <c r="NU925" s="16">
        <v>1.1910000000000001</v>
      </c>
      <c r="NV925" s="16" t="s">
        <v>860</v>
      </c>
      <c r="NW925" s="16" t="s">
        <v>1176</v>
      </c>
      <c r="NX925" s="16" t="s">
        <v>1142</v>
      </c>
      <c r="NY925" s="16" t="s">
        <v>1122</v>
      </c>
      <c r="NZ925" s="16" t="s">
        <v>938</v>
      </c>
    </row>
    <row r="926" spans="1:394" x14ac:dyDescent="0.25">
      <c r="A926" s="16" t="s">
        <v>12742</v>
      </c>
      <c r="B926" s="16" t="s">
        <v>844</v>
      </c>
      <c r="C926" s="16" t="s">
        <v>972</v>
      </c>
      <c r="D926" s="16" t="s">
        <v>844</v>
      </c>
      <c r="E926" s="16" t="s">
        <v>843</v>
      </c>
      <c r="F926" s="16" t="s">
        <v>843</v>
      </c>
      <c r="G926" s="16" t="s">
        <v>843</v>
      </c>
      <c r="H926" s="16" t="s">
        <v>843</v>
      </c>
      <c r="I926" s="16" t="s">
        <v>843</v>
      </c>
      <c r="J926" s="16" t="s">
        <v>843</v>
      </c>
      <c r="K926" s="16" t="s">
        <v>843</v>
      </c>
      <c r="L926" s="16" t="s">
        <v>843</v>
      </c>
      <c r="M926" s="16" t="s">
        <v>843</v>
      </c>
      <c r="N926" s="16" t="s">
        <v>843</v>
      </c>
      <c r="O926" s="16" t="s">
        <v>843</v>
      </c>
      <c r="Q926" s="16" t="s">
        <v>844</v>
      </c>
      <c r="R926" s="16">
        <v>36</v>
      </c>
      <c r="T926" s="16" t="s">
        <v>470</v>
      </c>
      <c r="U926" s="16" t="s">
        <v>844</v>
      </c>
      <c r="V926" s="16" t="s">
        <v>843</v>
      </c>
      <c r="W926" s="16" t="s">
        <v>844</v>
      </c>
      <c r="X926" s="16" t="s">
        <v>843</v>
      </c>
      <c r="Y926" s="16" t="s">
        <v>843</v>
      </c>
      <c r="Z926" s="16" t="s">
        <v>843</v>
      </c>
      <c r="AA926" s="16" t="s">
        <v>843</v>
      </c>
      <c r="AB926" s="16" t="s">
        <v>844</v>
      </c>
      <c r="AC926" s="16" t="s">
        <v>843</v>
      </c>
      <c r="AD926" s="16" t="s">
        <v>867</v>
      </c>
      <c r="AF926" s="16" t="s">
        <v>11746</v>
      </c>
      <c r="AG926" s="16" t="s">
        <v>11725</v>
      </c>
      <c r="AH926" s="16" t="s">
        <v>844</v>
      </c>
      <c r="AI926" s="16" t="s">
        <v>844</v>
      </c>
      <c r="AJ926" s="16" t="s">
        <v>843</v>
      </c>
      <c r="AK926" s="16" t="s">
        <v>843</v>
      </c>
      <c r="AL926" s="16" t="s">
        <v>844</v>
      </c>
      <c r="AM926" s="16" t="s">
        <v>844</v>
      </c>
      <c r="AN926" s="16" t="s">
        <v>843</v>
      </c>
      <c r="AO926" s="16" t="s">
        <v>843</v>
      </c>
      <c r="AP926" s="16" t="s">
        <v>843</v>
      </c>
      <c r="AQ926" s="16" t="s">
        <v>844</v>
      </c>
      <c r="AR926" s="16" t="s">
        <v>4433</v>
      </c>
      <c r="AS926" s="16" t="s">
        <v>843</v>
      </c>
      <c r="AT926" s="16" t="s">
        <v>843</v>
      </c>
      <c r="AU926" s="16" t="s">
        <v>843</v>
      </c>
      <c r="AV926" s="16" t="s">
        <v>843</v>
      </c>
      <c r="AW926" s="16" t="s">
        <v>843</v>
      </c>
      <c r="AX926" s="16" t="s">
        <v>843</v>
      </c>
      <c r="AY926" s="16" t="s">
        <v>844</v>
      </c>
      <c r="BF926" s="16" t="s">
        <v>844</v>
      </c>
      <c r="BH926" s="16" t="s">
        <v>7386</v>
      </c>
      <c r="BI926" s="16" t="s">
        <v>7770</v>
      </c>
      <c r="BJ926" s="16" t="s">
        <v>844</v>
      </c>
      <c r="BK926" s="16" t="s">
        <v>843</v>
      </c>
      <c r="BL926" s="16" t="s">
        <v>843</v>
      </c>
      <c r="BM926" s="16" t="s">
        <v>843</v>
      </c>
      <c r="BN926" s="16" t="s">
        <v>843</v>
      </c>
      <c r="BO926" s="16" t="s">
        <v>843</v>
      </c>
      <c r="BP926" s="16" t="s">
        <v>843</v>
      </c>
      <c r="BQ926" s="16" t="s">
        <v>843</v>
      </c>
      <c r="BR926" s="16" t="s">
        <v>7790</v>
      </c>
      <c r="BS926" s="16" t="s">
        <v>844</v>
      </c>
      <c r="BT926" s="16" t="s">
        <v>843</v>
      </c>
      <c r="BU926" s="16" t="s">
        <v>843</v>
      </c>
      <c r="BV926" s="16" t="s">
        <v>843</v>
      </c>
      <c r="BW926" s="16" t="s">
        <v>843</v>
      </c>
      <c r="BX926" s="16" t="s">
        <v>843</v>
      </c>
      <c r="BY926" s="16" t="s">
        <v>843</v>
      </c>
      <c r="BZ926" s="16" t="s">
        <v>843</v>
      </c>
      <c r="CA926" s="16" t="s">
        <v>843</v>
      </c>
      <c r="DX926" s="16" t="s">
        <v>867</v>
      </c>
      <c r="DY926" s="16" t="s">
        <v>867</v>
      </c>
      <c r="ES926" s="16" t="s">
        <v>865</v>
      </c>
      <c r="EU926" s="16" t="s">
        <v>7813</v>
      </c>
      <c r="EV926" s="16" t="s">
        <v>865</v>
      </c>
      <c r="FT926" s="16" t="s">
        <v>865</v>
      </c>
      <c r="HC926" s="16" t="s">
        <v>865</v>
      </c>
      <c r="JA926" s="16" t="s">
        <v>4822</v>
      </c>
      <c r="JB926" s="16" t="s">
        <v>867</v>
      </c>
      <c r="JC926" s="16" t="s">
        <v>865</v>
      </c>
      <c r="JG926" s="16" t="s">
        <v>1056</v>
      </c>
      <c r="JV926" s="16">
        <v>40</v>
      </c>
      <c r="JW926" s="16" t="s">
        <v>7603</v>
      </c>
      <c r="JZ926" s="16" t="s">
        <v>4889</v>
      </c>
      <c r="KB926" s="16" t="s">
        <v>7616</v>
      </c>
      <c r="KD926" s="16" t="s">
        <v>4917</v>
      </c>
      <c r="KE926" s="16" t="s">
        <v>7277</v>
      </c>
      <c r="KF926" s="16" t="s">
        <v>4942</v>
      </c>
      <c r="KH926" s="16" t="s">
        <v>7636</v>
      </c>
      <c r="KI926" s="16" t="s">
        <v>4982</v>
      </c>
      <c r="KK926" s="16" t="s">
        <v>4895</v>
      </c>
      <c r="KM926" s="16" t="s">
        <v>7610</v>
      </c>
      <c r="KO926" s="16" t="s">
        <v>10937</v>
      </c>
      <c r="KP926" s="16" t="s">
        <v>10936</v>
      </c>
      <c r="KQ926" s="16" t="s">
        <v>8694</v>
      </c>
      <c r="KR926" s="16" t="s">
        <v>12743</v>
      </c>
      <c r="KS926" s="16" t="s">
        <v>10938</v>
      </c>
      <c r="KT926" s="16" t="s">
        <v>8696</v>
      </c>
      <c r="KU926" s="16" t="s">
        <v>844</v>
      </c>
      <c r="KV926" s="16" t="s">
        <v>8696</v>
      </c>
      <c r="KW926" s="16" t="s">
        <v>851</v>
      </c>
      <c r="KX926" s="16" t="s">
        <v>487</v>
      </c>
      <c r="KY926" s="16" t="s">
        <v>487</v>
      </c>
      <c r="KZ926" s="16" t="s">
        <v>487</v>
      </c>
      <c r="LC926" s="16" t="s">
        <v>10879</v>
      </c>
      <c r="LF926" s="16" t="s">
        <v>11654</v>
      </c>
      <c r="LI926" s="16" t="s">
        <v>11655</v>
      </c>
      <c r="LJ926" s="16" t="s">
        <v>831</v>
      </c>
      <c r="LK926" s="16" t="s">
        <v>831</v>
      </c>
      <c r="LL926" s="16" t="s">
        <v>8756</v>
      </c>
      <c r="LM926" s="16" t="s">
        <v>8741</v>
      </c>
      <c r="LO926" s="16" t="s">
        <v>844</v>
      </c>
      <c r="LP926" s="16" t="s">
        <v>844</v>
      </c>
      <c r="LQ926" s="16" t="s">
        <v>844</v>
      </c>
      <c r="LR926" s="16" t="s">
        <v>844</v>
      </c>
      <c r="LS926" s="16" t="s">
        <v>844</v>
      </c>
      <c r="LT926" s="16" t="s">
        <v>843</v>
      </c>
      <c r="LU926" s="16" t="s">
        <v>843</v>
      </c>
      <c r="LV926" s="16" t="s">
        <v>843</v>
      </c>
      <c r="LW926" s="16" t="s">
        <v>844</v>
      </c>
      <c r="LX926" s="16" t="s">
        <v>844</v>
      </c>
      <c r="LY926" s="16" t="s">
        <v>843</v>
      </c>
      <c r="LZ926" s="16" t="s">
        <v>844</v>
      </c>
      <c r="MA926" s="16" t="s">
        <v>843</v>
      </c>
      <c r="MB926" s="16" t="s">
        <v>843</v>
      </c>
      <c r="MC926" s="16" t="s">
        <v>843</v>
      </c>
      <c r="ME926" s="16" t="s">
        <v>11656</v>
      </c>
      <c r="MF926" s="16" t="s">
        <v>8847</v>
      </c>
      <c r="MG926" s="16" t="s">
        <v>1840</v>
      </c>
      <c r="MH926" s="16" t="s">
        <v>11668</v>
      </c>
      <c r="MI926" s="16" t="s">
        <v>11668</v>
      </c>
      <c r="MJ926" s="16" t="s">
        <v>1839</v>
      </c>
      <c r="MK926" s="16" t="s">
        <v>9015</v>
      </c>
      <c r="ML926" s="16" t="s">
        <v>1778</v>
      </c>
      <c r="MM926" s="16" t="s">
        <v>487</v>
      </c>
      <c r="MN926" s="16" t="s">
        <v>1798</v>
      </c>
      <c r="MO926" s="16" t="s">
        <v>1805</v>
      </c>
      <c r="MP926" s="16" t="s">
        <v>1829</v>
      </c>
      <c r="MQ926" s="16" t="s">
        <v>1788</v>
      </c>
      <c r="MR926" s="16" t="s">
        <v>470</v>
      </c>
      <c r="MS926" s="16" t="s">
        <v>12701</v>
      </c>
      <c r="MT926" s="16" t="s">
        <v>9003</v>
      </c>
      <c r="MU926" s="16" t="s">
        <v>816</v>
      </c>
      <c r="NC926" s="16" t="s">
        <v>486</v>
      </c>
      <c r="ND926" s="16" t="s">
        <v>486</v>
      </c>
      <c r="NE926" s="16" t="s">
        <v>486</v>
      </c>
      <c r="NG926" s="16" t="s">
        <v>1378</v>
      </c>
      <c r="NH926" s="16" t="s">
        <v>1913</v>
      </c>
      <c r="NI926" s="16" t="s">
        <v>11658</v>
      </c>
      <c r="NR926" s="16" t="s">
        <v>451</v>
      </c>
      <c r="NS926" s="16" t="s">
        <v>462</v>
      </c>
      <c r="NT926" s="16" t="s">
        <v>478</v>
      </c>
      <c r="NU926" s="16">
        <v>1.1910000000000001</v>
      </c>
      <c r="NV926" s="16" t="s">
        <v>451</v>
      </c>
      <c r="NW926" s="16" t="s">
        <v>1175</v>
      </c>
      <c r="NX926" s="16" t="s">
        <v>1142</v>
      </c>
      <c r="OB926" s="16" t="s">
        <v>831</v>
      </c>
      <c r="OC926" s="16" t="s">
        <v>451</v>
      </c>
    </row>
    <row r="927" spans="1:394" x14ac:dyDescent="0.25">
      <c r="A927" s="16" t="s">
        <v>12744</v>
      </c>
      <c r="B927" s="16" t="s">
        <v>1056</v>
      </c>
      <c r="C927" s="16" t="s">
        <v>972</v>
      </c>
      <c r="D927" s="16" t="s">
        <v>844</v>
      </c>
      <c r="E927" s="16" t="s">
        <v>843</v>
      </c>
      <c r="F927" s="16" t="s">
        <v>843</v>
      </c>
      <c r="G927" s="16" t="s">
        <v>843</v>
      </c>
      <c r="H927" s="16" t="s">
        <v>843</v>
      </c>
      <c r="I927" s="16" t="s">
        <v>843</v>
      </c>
      <c r="J927" s="16" t="s">
        <v>843</v>
      </c>
      <c r="K927" s="16" t="s">
        <v>843</v>
      </c>
      <c r="L927" s="16" t="s">
        <v>843</v>
      </c>
      <c r="M927" s="16" t="s">
        <v>843</v>
      </c>
      <c r="N927" s="16" t="s">
        <v>843</v>
      </c>
      <c r="O927" s="16" t="s">
        <v>843</v>
      </c>
      <c r="Q927" s="16" t="s">
        <v>844</v>
      </c>
      <c r="R927" s="16">
        <v>16</v>
      </c>
      <c r="T927" s="16" t="s">
        <v>474</v>
      </c>
      <c r="U927" s="16" t="s">
        <v>843</v>
      </c>
      <c r="V927" s="16" t="s">
        <v>844</v>
      </c>
      <c r="W927" s="16" t="s">
        <v>843</v>
      </c>
      <c r="X927" s="16" t="s">
        <v>843</v>
      </c>
      <c r="Y927" s="16" t="s">
        <v>843</v>
      </c>
      <c r="Z927" s="16" t="s">
        <v>844</v>
      </c>
      <c r="AA927" s="16" t="s">
        <v>843</v>
      </c>
      <c r="AB927" s="16" t="s">
        <v>843</v>
      </c>
      <c r="AC927" s="16" t="s">
        <v>844</v>
      </c>
      <c r="AD927" s="16" t="s">
        <v>865</v>
      </c>
      <c r="AF927" s="16" t="s">
        <v>11746</v>
      </c>
      <c r="AG927" s="16" t="s">
        <v>11725</v>
      </c>
      <c r="AH927" s="16" t="s">
        <v>844</v>
      </c>
      <c r="AI927" s="16" t="s">
        <v>844</v>
      </c>
      <c r="AJ927" s="16" t="s">
        <v>843</v>
      </c>
      <c r="AK927" s="16" t="s">
        <v>843</v>
      </c>
      <c r="AL927" s="16" t="s">
        <v>844</v>
      </c>
      <c r="AM927" s="16" t="s">
        <v>844</v>
      </c>
      <c r="AN927" s="16" t="s">
        <v>843</v>
      </c>
      <c r="AO927" s="16" t="s">
        <v>843</v>
      </c>
      <c r="AP927" s="16" t="s">
        <v>843</v>
      </c>
      <c r="AQ927" s="16" t="s">
        <v>844</v>
      </c>
      <c r="AR927" s="16" t="s">
        <v>4415</v>
      </c>
      <c r="AS927" s="16" t="s">
        <v>844</v>
      </c>
      <c r="AT927" s="16" t="s">
        <v>843</v>
      </c>
      <c r="AU927" s="16" t="s">
        <v>843</v>
      </c>
      <c r="AV927" s="16" t="s">
        <v>843</v>
      </c>
      <c r="AW927" s="16" t="s">
        <v>843</v>
      </c>
      <c r="AX927" s="16" t="s">
        <v>843</v>
      </c>
      <c r="AY927" s="16" t="s">
        <v>843</v>
      </c>
      <c r="AZ927" s="16" t="s">
        <v>4437</v>
      </c>
      <c r="BF927" s="16" t="s">
        <v>844</v>
      </c>
      <c r="BH927" s="16" t="s">
        <v>7386</v>
      </c>
      <c r="BI927" s="16" t="s">
        <v>7776</v>
      </c>
      <c r="BJ927" s="16" t="s">
        <v>843</v>
      </c>
      <c r="BK927" s="16" t="s">
        <v>843</v>
      </c>
      <c r="BL927" s="16" t="s">
        <v>844</v>
      </c>
      <c r="BM927" s="16" t="s">
        <v>843</v>
      </c>
      <c r="BN927" s="16" t="s">
        <v>843</v>
      </c>
      <c r="BO927" s="16" t="s">
        <v>843</v>
      </c>
      <c r="BP927" s="16" t="s">
        <v>843</v>
      </c>
      <c r="BQ927" s="16" t="s">
        <v>843</v>
      </c>
      <c r="BR927" s="16" t="s">
        <v>7793</v>
      </c>
      <c r="BS927" s="16" t="s">
        <v>843</v>
      </c>
      <c r="BT927" s="16" t="s">
        <v>844</v>
      </c>
      <c r="BU927" s="16" t="s">
        <v>843</v>
      </c>
      <c r="BV927" s="16" t="s">
        <v>843</v>
      </c>
      <c r="BW927" s="16" t="s">
        <v>843</v>
      </c>
      <c r="BX927" s="16" t="s">
        <v>843</v>
      </c>
      <c r="BY927" s="16" t="s">
        <v>843</v>
      </c>
      <c r="BZ927" s="16" t="s">
        <v>843</v>
      </c>
      <c r="CA927" s="16" t="s">
        <v>843</v>
      </c>
      <c r="CC927" s="16" t="s">
        <v>867</v>
      </c>
      <c r="CD927" s="16" t="s">
        <v>6840</v>
      </c>
      <c r="CE927" s="16" t="s">
        <v>7537</v>
      </c>
      <c r="DN927" s="16" t="s">
        <v>7554</v>
      </c>
      <c r="DQ927" s="16" t="s">
        <v>7236</v>
      </c>
      <c r="DR927" s="16" t="s">
        <v>865</v>
      </c>
      <c r="DX927" s="16" t="s">
        <v>867</v>
      </c>
      <c r="DY927" s="16" t="s">
        <v>867</v>
      </c>
      <c r="ES927" s="16" t="s">
        <v>867</v>
      </c>
      <c r="EU927" s="16" t="s">
        <v>7816</v>
      </c>
      <c r="EV927" s="16" t="s">
        <v>865</v>
      </c>
      <c r="HC927" s="16" t="s">
        <v>867</v>
      </c>
      <c r="HD927" s="16" t="s">
        <v>867</v>
      </c>
      <c r="HE927" s="16" t="s">
        <v>4671</v>
      </c>
      <c r="HF927" s="16" t="s">
        <v>844</v>
      </c>
      <c r="HG927" s="16" t="s">
        <v>843</v>
      </c>
      <c r="HH927" s="16" t="s">
        <v>843</v>
      </c>
      <c r="HI927" s="16" t="s">
        <v>843</v>
      </c>
      <c r="HJ927" s="16" t="s">
        <v>843</v>
      </c>
      <c r="HK927" s="16" t="s">
        <v>843</v>
      </c>
      <c r="HL927" s="16" t="s">
        <v>843</v>
      </c>
      <c r="HM927" s="16" t="s">
        <v>843</v>
      </c>
      <c r="HN927" s="16" t="s">
        <v>843</v>
      </c>
      <c r="HO927" s="16" t="s">
        <v>843</v>
      </c>
      <c r="HP927" s="16" t="s">
        <v>843</v>
      </c>
      <c r="HQ927" s="16" t="s">
        <v>843</v>
      </c>
      <c r="HR927" s="16" t="s">
        <v>843</v>
      </c>
      <c r="HS927" s="16" t="s">
        <v>843</v>
      </c>
      <c r="IZ927" s="16" t="s">
        <v>4796</v>
      </c>
      <c r="JA927" s="16" t="s">
        <v>4813</v>
      </c>
      <c r="JB927" s="16" t="s">
        <v>865</v>
      </c>
      <c r="JC927" s="16" t="s">
        <v>865</v>
      </c>
      <c r="JD927" s="16" t="s">
        <v>865</v>
      </c>
      <c r="JE927" s="16" t="s">
        <v>865</v>
      </c>
      <c r="JF927" s="16" t="s">
        <v>865</v>
      </c>
      <c r="JG927" s="16" t="s">
        <v>1056</v>
      </c>
      <c r="JH927" s="16" t="s">
        <v>7582</v>
      </c>
      <c r="JJ927" s="16" t="s">
        <v>865</v>
      </c>
      <c r="KF927" s="16" t="s">
        <v>4951</v>
      </c>
      <c r="KI927" s="16" t="s">
        <v>4837</v>
      </c>
      <c r="KO927" s="16" t="s">
        <v>10937</v>
      </c>
      <c r="KP927" s="16" t="s">
        <v>10936</v>
      </c>
      <c r="KQ927" s="16" t="s">
        <v>8694</v>
      </c>
      <c r="KR927" s="16" t="s">
        <v>12745</v>
      </c>
      <c r="KS927" s="16" t="s">
        <v>10938</v>
      </c>
      <c r="KT927" s="16" t="s">
        <v>8696</v>
      </c>
      <c r="KU927" s="16" t="s">
        <v>844</v>
      </c>
      <c r="KV927" s="16" t="s">
        <v>8696</v>
      </c>
      <c r="KW927" s="16" t="s">
        <v>851</v>
      </c>
      <c r="KX927" s="16" t="s">
        <v>487</v>
      </c>
      <c r="KY927" s="16" t="s">
        <v>487</v>
      </c>
      <c r="KZ927" s="16" t="s">
        <v>487</v>
      </c>
      <c r="LC927" s="16" t="s">
        <v>10879</v>
      </c>
      <c r="LD927" s="16" t="s">
        <v>11692</v>
      </c>
      <c r="LE927" s="16" t="s">
        <v>11693</v>
      </c>
      <c r="LF927" s="16" t="s">
        <v>11654</v>
      </c>
      <c r="LI927" s="16" t="s">
        <v>11655</v>
      </c>
      <c r="LJ927" s="16" t="s">
        <v>843</v>
      </c>
      <c r="LL927" s="16" t="s">
        <v>8711</v>
      </c>
      <c r="LM927" s="16" t="s">
        <v>8741</v>
      </c>
      <c r="LO927" s="16" t="s">
        <v>844</v>
      </c>
      <c r="LP927" s="16" t="s">
        <v>844</v>
      </c>
      <c r="LQ927" s="16" t="s">
        <v>844</v>
      </c>
      <c r="LR927" s="16" t="s">
        <v>844</v>
      </c>
      <c r="LS927" s="16" t="s">
        <v>844</v>
      </c>
      <c r="LT927" s="16" t="s">
        <v>843</v>
      </c>
      <c r="LU927" s="16" t="s">
        <v>843</v>
      </c>
      <c r="LV927" s="16" t="s">
        <v>843</v>
      </c>
      <c r="LW927" s="16" t="s">
        <v>844</v>
      </c>
      <c r="LX927" s="16" t="s">
        <v>844</v>
      </c>
      <c r="LY927" s="16" t="s">
        <v>843</v>
      </c>
      <c r="LZ927" s="16" t="s">
        <v>844</v>
      </c>
      <c r="MA927" s="16" t="s">
        <v>843</v>
      </c>
      <c r="MB927" s="16" t="s">
        <v>843</v>
      </c>
      <c r="MC927" s="16" t="s">
        <v>843</v>
      </c>
      <c r="ME927" s="16" t="s">
        <v>11656</v>
      </c>
      <c r="MF927" s="16" t="s">
        <v>8847</v>
      </c>
      <c r="MO927" s="16" t="s">
        <v>1809</v>
      </c>
      <c r="MP927" s="16" t="s">
        <v>1826</v>
      </c>
      <c r="MR927" s="16" t="s">
        <v>474</v>
      </c>
      <c r="MS927" s="16" t="s">
        <v>12701</v>
      </c>
      <c r="MT927" s="16" t="s">
        <v>9003</v>
      </c>
      <c r="MU927" s="16" t="s">
        <v>816</v>
      </c>
      <c r="MV927" s="16" t="s">
        <v>487</v>
      </c>
      <c r="MW927" s="16" t="s">
        <v>1266</v>
      </c>
      <c r="MX927" s="16" t="s">
        <v>1262</v>
      </c>
      <c r="MY927" s="16" t="s">
        <v>487</v>
      </c>
      <c r="MZ927" s="16" t="s">
        <v>486</v>
      </c>
      <c r="NA927" s="16" t="s">
        <v>486</v>
      </c>
      <c r="NC927" s="16" t="s">
        <v>487</v>
      </c>
      <c r="NE927" s="16" t="s">
        <v>487</v>
      </c>
      <c r="NF927" s="16" t="s">
        <v>487</v>
      </c>
      <c r="NG927" s="16" t="s">
        <v>1376</v>
      </c>
      <c r="NI927" s="16" t="s">
        <v>11658</v>
      </c>
      <c r="NM927" s="16" t="s">
        <v>11682</v>
      </c>
      <c r="NN927" s="16" t="s">
        <v>867</v>
      </c>
      <c r="NO927" s="16" t="s">
        <v>11683</v>
      </c>
      <c r="NP927" s="16" t="s">
        <v>11684</v>
      </c>
      <c r="NQ927" s="16" t="s">
        <v>1078</v>
      </c>
      <c r="NR927" s="16" t="s">
        <v>876</v>
      </c>
      <c r="NS927" s="16" t="s">
        <v>462</v>
      </c>
      <c r="NT927" s="16" t="s">
        <v>478</v>
      </c>
      <c r="NU927" s="16">
        <v>1.1910000000000001</v>
      </c>
      <c r="NV927" s="16" t="s">
        <v>824</v>
      </c>
      <c r="NW927" s="16" t="s">
        <v>1179</v>
      </c>
      <c r="NX927" s="16" t="s">
        <v>1142</v>
      </c>
      <c r="NY927" s="16" t="s">
        <v>824</v>
      </c>
      <c r="NZ927" s="16" t="s">
        <v>932</v>
      </c>
      <c r="OB927" s="16" t="s">
        <v>833</v>
      </c>
      <c r="OC927" s="16" t="s">
        <v>876</v>
      </c>
      <c r="OD927" s="16" t="s">
        <v>487</v>
      </c>
    </row>
    <row r="928" spans="1:394" x14ac:dyDescent="0.25">
      <c r="A928" s="16" t="s">
        <v>12746</v>
      </c>
      <c r="B928" s="16" t="s">
        <v>844</v>
      </c>
      <c r="C928" s="16" t="s">
        <v>972</v>
      </c>
      <c r="D928" s="16" t="s">
        <v>844</v>
      </c>
      <c r="E928" s="16" t="s">
        <v>843</v>
      </c>
      <c r="F928" s="16" t="s">
        <v>843</v>
      </c>
      <c r="G928" s="16" t="s">
        <v>843</v>
      </c>
      <c r="H928" s="16" t="s">
        <v>843</v>
      </c>
      <c r="I928" s="16" t="s">
        <v>843</v>
      </c>
      <c r="J928" s="16" t="s">
        <v>843</v>
      </c>
      <c r="K928" s="16" t="s">
        <v>843</v>
      </c>
      <c r="L928" s="16" t="s">
        <v>843</v>
      </c>
      <c r="M928" s="16" t="s">
        <v>843</v>
      </c>
      <c r="N928" s="16" t="s">
        <v>843</v>
      </c>
      <c r="O928" s="16" t="s">
        <v>843</v>
      </c>
      <c r="Q928" s="16" t="s">
        <v>844</v>
      </c>
      <c r="R928" s="16">
        <v>40</v>
      </c>
      <c r="T928" s="16" t="s">
        <v>470</v>
      </c>
      <c r="U928" s="16" t="s">
        <v>844</v>
      </c>
      <c r="V928" s="16" t="s">
        <v>843</v>
      </c>
      <c r="W928" s="16" t="s">
        <v>844</v>
      </c>
      <c r="X928" s="16" t="s">
        <v>843</v>
      </c>
      <c r="Y928" s="16" t="s">
        <v>843</v>
      </c>
      <c r="Z928" s="16" t="s">
        <v>843</v>
      </c>
      <c r="AA928" s="16" t="s">
        <v>843</v>
      </c>
      <c r="AB928" s="16" t="s">
        <v>844</v>
      </c>
      <c r="AC928" s="16" t="s">
        <v>843</v>
      </c>
      <c r="AD928" s="16" t="s">
        <v>867</v>
      </c>
      <c r="AF928" s="16" t="s">
        <v>11673</v>
      </c>
      <c r="AG928" s="16" t="s">
        <v>11696</v>
      </c>
      <c r="AH928" s="16" t="s">
        <v>844</v>
      </c>
      <c r="AI928" s="16" t="s">
        <v>844</v>
      </c>
      <c r="AJ928" s="16" t="s">
        <v>844</v>
      </c>
      <c r="AK928" s="16" t="s">
        <v>843</v>
      </c>
      <c r="AL928" s="16" t="s">
        <v>843</v>
      </c>
      <c r="AM928" s="16" t="s">
        <v>844</v>
      </c>
      <c r="AN928" s="16" t="s">
        <v>843</v>
      </c>
      <c r="AO928" s="16" t="s">
        <v>843</v>
      </c>
      <c r="AP928" s="16" t="s">
        <v>843</v>
      </c>
      <c r="AQ928" s="16" t="s">
        <v>844</v>
      </c>
      <c r="AR928" s="16" t="s">
        <v>4415</v>
      </c>
      <c r="AS928" s="16" t="s">
        <v>844</v>
      </c>
      <c r="AT928" s="16" t="s">
        <v>843</v>
      </c>
      <c r="AU928" s="16" t="s">
        <v>843</v>
      </c>
      <c r="AV928" s="16" t="s">
        <v>843</v>
      </c>
      <c r="AW928" s="16" t="s">
        <v>843</v>
      </c>
      <c r="AX928" s="16" t="s">
        <v>843</v>
      </c>
      <c r="AY928" s="16" t="s">
        <v>843</v>
      </c>
      <c r="AZ928" s="16" t="s">
        <v>4437</v>
      </c>
      <c r="BF928" s="16" t="s">
        <v>844</v>
      </c>
      <c r="BH928" s="16" t="s">
        <v>7380</v>
      </c>
      <c r="BI928" s="16" t="s">
        <v>7773</v>
      </c>
      <c r="BJ928" s="16" t="s">
        <v>843</v>
      </c>
      <c r="BK928" s="16" t="s">
        <v>844</v>
      </c>
      <c r="BL928" s="16" t="s">
        <v>843</v>
      </c>
      <c r="BM928" s="16" t="s">
        <v>843</v>
      </c>
      <c r="BN928" s="16" t="s">
        <v>843</v>
      </c>
      <c r="BO928" s="16" t="s">
        <v>843</v>
      </c>
      <c r="BP928" s="16" t="s">
        <v>843</v>
      </c>
      <c r="BQ928" s="16" t="s">
        <v>843</v>
      </c>
      <c r="BR928" s="16" t="s">
        <v>7790</v>
      </c>
      <c r="BS928" s="16" t="s">
        <v>844</v>
      </c>
      <c r="BT928" s="16" t="s">
        <v>843</v>
      </c>
      <c r="BU928" s="16" t="s">
        <v>843</v>
      </c>
      <c r="BV928" s="16" t="s">
        <v>843</v>
      </c>
      <c r="BW928" s="16" t="s">
        <v>843</v>
      </c>
      <c r="BX928" s="16" t="s">
        <v>843</v>
      </c>
      <c r="BY928" s="16" t="s">
        <v>843</v>
      </c>
      <c r="BZ928" s="16" t="s">
        <v>843</v>
      </c>
      <c r="CA928" s="16" t="s">
        <v>843</v>
      </c>
      <c r="DX928" s="16" t="s">
        <v>865</v>
      </c>
      <c r="ES928" s="16" t="s">
        <v>865</v>
      </c>
      <c r="EU928" s="16" t="s">
        <v>7810</v>
      </c>
      <c r="EV928" s="16" t="s">
        <v>865</v>
      </c>
      <c r="FT928" s="16" t="s">
        <v>865</v>
      </c>
      <c r="HC928" s="16" t="s">
        <v>865</v>
      </c>
      <c r="JA928" s="16" t="s">
        <v>4813</v>
      </c>
      <c r="JB928" s="16" t="s">
        <v>867</v>
      </c>
      <c r="JC928" s="16" t="s">
        <v>865</v>
      </c>
      <c r="JG928" s="16" t="s">
        <v>843</v>
      </c>
      <c r="JV928" s="16">
        <v>28</v>
      </c>
      <c r="JW928" s="16" t="s">
        <v>7603</v>
      </c>
      <c r="JY928" s="16">
        <v>8500</v>
      </c>
      <c r="JZ928" s="16" t="s">
        <v>4910</v>
      </c>
      <c r="KB928" s="16" t="s">
        <v>7616</v>
      </c>
      <c r="KD928" s="16" t="s">
        <v>4917</v>
      </c>
      <c r="KE928" s="16" t="s">
        <v>7277</v>
      </c>
      <c r="KF928" s="16" t="s">
        <v>4411</v>
      </c>
      <c r="KH928" s="16" t="s">
        <v>7642</v>
      </c>
      <c r="KI928" s="16" t="s">
        <v>4993</v>
      </c>
      <c r="KO928" s="16" t="s">
        <v>10941</v>
      </c>
      <c r="KP928" s="16" t="s">
        <v>10940</v>
      </c>
      <c r="KQ928" s="16" t="s">
        <v>8694</v>
      </c>
      <c r="KR928" s="16" t="s">
        <v>12747</v>
      </c>
      <c r="KS928" s="16" t="s">
        <v>10942</v>
      </c>
      <c r="KT928" s="16" t="s">
        <v>8696</v>
      </c>
      <c r="KU928" s="16" t="s">
        <v>844</v>
      </c>
      <c r="KV928" s="16" t="s">
        <v>8696</v>
      </c>
      <c r="KW928" s="16" t="s">
        <v>851</v>
      </c>
      <c r="KY928" s="16" t="s">
        <v>486</v>
      </c>
      <c r="LC928" s="16" t="s">
        <v>10879</v>
      </c>
      <c r="LF928" s="16" t="s">
        <v>11654</v>
      </c>
      <c r="LI928" s="16" t="s">
        <v>11655</v>
      </c>
      <c r="LJ928" s="16" t="s">
        <v>831</v>
      </c>
      <c r="LK928" s="16" t="s">
        <v>831</v>
      </c>
      <c r="LL928" s="16" t="s">
        <v>8756</v>
      </c>
      <c r="LM928" s="16" t="s">
        <v>8741</v>
      </c>
      <c r="LO928" s="16" t="s">
        <v>1056</v>
      </c>
      <c r="LP928" s="16" t="s">
        <v>844</v>
      </c>
      <c r="LQ928" s="16" t="s">
        <v>1056</v>
      </c>
      <c r="LR928" s="16" t="s">
        <v>844</v>
      </c>
      <c r="LS928" s="16" t="s">
        <v>844</v>
      </c>
      <c r="LT928" s="16" t="s">
        <v>843</v>
      </c>
      <c r="LU928" s="16" t="s">
        <v>843</v>
      </c>
      <c r="LV928" s="16" t="s">
        <v>843</v>
      </c>
      <c r="LW928" s="16" t="s">
        <v>843</v>
      </c>
      <c r="LX928" s="16" t="s">
        <v>844</v>
      </c>
      <c r="LY928" s="16" t="s">
        <v>843</v>
      </c>
      <c r="LZ928" s="16" t="s">
        <v>843</v>
      </c>
      <c r="MA928" s="16" t="s">
        <v>844</v>
      </c>
      <c r="MB928" s="16" t="s">
        <v>843</v>
      </c>
      <c r="MC928" s="16" t="s">
        <v>844</v>
      </c>
      <c r="ME928" s="16" t="s">
        <v>11656</v>
      </c>
      <c r="MF928" s="16" t="s">
        <v>8847</v>
      </c>
      <c r="MG928" s="16" t="s">
        <v>1840</v>
      </c>
      <c r="MH928" s="16" t="s">
        <v>11667</v>
      </c>
      <c r="MI928" s="16" t="s">
        <v>11733</v>
      </c>
      <c r="MK928" s="16" t="s">
        <v>8947</v>
      </c>
      <c r="ML928" s="16" t="s">
        <v>1787</v>
      </c>
      <c r="MM928" s="16" t="s">
        <v>487</v>
      </c>
      <c r="MN928" s="16" t="s">
        <v>1798</v>
      </c>
      <c r="MP928" s="16" t="s">
        <v>1827</v>
      </c>
      <c r="MR928" s="16" t="s">
        <v>470</v>
      </c>
      <c r="MS928" s="16" t="s">
        <v>12701</v>
      </c>
      <c r="MT928" s="16" t="s">
        <v>9015</v>
      </c>
      <c r="MU928" s="16" t="s">
        <v>817</v>
      </c>
      <c r="NC928" s="16" t="s">
        <v>486</v>
      </c>
      <c r="ND928" s="16" t="s">
        <v>486</v>
      </c>
      <c r="NE928" s="16" t="s">
        <v>486</v>
      </c>
      <c r="NG928" s="16" t="s">
        <v>1376</v>
      </c>
      <c r="NH928" s="16" t="s">
        <v>1913</v>
      </c>
      <c r="NI928" s="16" t="s">
        <v>11658</v>
      </c>
      <c r="NJ928" s="16" t="s">
        <v>12506</v>
      </c>
      <c r="NK928" s="16" t="s">
        <v>12507</v>
      </c>
      <c r="NR928" s="16" t="s">
        <v>451</v>
      </c>
      <c r="NS928" s="16" t="s">
        <v>462</v>
      </c>
      <c r="NT928" s="16" t="s">
        <v>478</v>
      </c>
      <c r="NU928" s="16">
        <v>1.1910000000000001</v>
      </c>
      <c r="NV928" s="16" t="s">
        <v>451</v>
      </c>
      <c r="NW928" s="16" t="s">
        <v>1175</v>
      </c>
      <c r="NX928" s="16" t="s">
        <v>1142</v>
      </c>
      <c r="OB928" s="16" t="s">
        <v>831</v>
      </c>
      <c r="OC928" s="16" t="s">
        <v>451</v>
      </c>
    </row>
    <row r="929" spans="1:393" x14ac:dyDescent="0.25">
      <c r="A929" s="16" t="s">
        <v>12748</v>
      </c>
      <c r="B929" s="16" t="s">
        <v>1056</v>
      </c>
      <c r="C929" s="16" t="s">
        <v>972</v>
      </c>
      <c r="D929" s="16" t="s">
        <v>844</v>
      </c>
      <c r="E929" s="16" t="s">
        <v>843</v>
      </c>
      <c r="F929" s="16" t="s">
        <v>843</v>
      </c>
      <c r="G929" s="16" t="s">
        <v>843</v>
      </c>
      <c r="H929" s="16" t="s">
        <v>843</v>
      </c>
      <c r="I929" s="16" t="s">
        <v>843</v>
      </c>
      <c r="J929" s="16" t="s">
        <v>843</v>
      </c>
      <c r="K929" s="16" t="s">
        <v>843</v>
      </c>
      <c r="L929" s="16" t="s">
        <v>843</v>
      </c>
      <c r="M929" s="16" t="s">
        <v>843</v>
      </c>
      <c r="N929" s="16" t="s">
        <v>843</v>
      </c>
      <c r="O929" s="16" t="s">
        <v>843</v>
      </c>
      <c r="Q929" s="16" t="s">
        <v>844</v>
      </c>
      <c r="R929" s="16">
        <v>17</v>
      </c>
      <c r="T929" s="16" t="s">
        <v>470</v>
      </c>
      <c r="U929" s="16" t="s">
        <v>844</v>
      </c>
      <c r="V929" s="16" t="s">
        <v>843</v>
      </c>
      <c r="W929" s="16" t="s">
        <v>843</v>
      </c>
      <c r="X929" s="16" t="s">
        <v>843</v>
      </c>
      <c r="Y929" s="16" t="s">
        <v>844</v>
      </c>
      <c r="Z929" s="16" t="s">
        <v>843</v>
      </c>
      <c r="AA929" s="16" t="s">
        <v>843</v>
      </c>
      <c r="AB929" s="16" t="s">
        <v>844</v>
      </c>
      <c r="AC929" s="16" t="s">
        <v>844</v>
      </c>
      <c r="AD929" s="16" t="s">
        <v>867</v>
      </c>
      <c r="AF929" s="16" t="s">
        <v>11673</v>
      </c>
      <c r="AG929" s="16" t="s">
        <v>11696</v>
      </c>
      <c r="AH929" s="16" t="s">
        <v>844</v>
      </c>
      <c r="AI929" s="16" t="s">
        <v>844</v>
      </c>
      <c r="AJ929" s="16" t="s">
        <v>844</v>
      </c>
      <c r="AK929" s="16" t="s">
        <v>843</v>
      </c>
      <c r="AL929" s="16" t="s">
        <v>843</v>
      </c>
      <c r="AM929" s="16" t="s">
        <v>844</v>
      </c>
      <c r="AN929" s="16" t="s">
        <v>843</v>
      </c>
      <c r="AO929" s="16" t="s">
        <v>843</v>
      </c>
      <c r="AP929" s="16" t="s">
        <v>843</v>
      </c>
      <c r="AQ929" s="16" t="s">
        <v>844</v>
      </c>
      <c r="AR929" s="16" t="s">
        <v>4433</v>
      </c>
      <c r="AS929" s="16" t="s">
        <v>843</v>
      </c>
      <c r="AT929" s="16" t="s">
        <v>843</v>
      </c>
      <c r="AU929" s="16" t="s">
        <v>843</v>
      </c>
      <c r="AV929" s="16" t="s">
        <v>843</v>
      </c>
      <c r="AW929" s="16" t="s">
        <v>843</v>
      </c>
      <c r="AX929" s="16" t="s">
        <v>843</v>
      </c>
      <c r="AY929" s="16" t="s">
        <v>844</v>
      </c>
      <c r="BF929" s="16" t="s">
        <v>844</v>
      </c>
      <c r="BH929" s="16" t="s">
        <v>7380</v>
      </c>
      <c r="BI929" s="16" t="s">
        <v>7785</v>
      </c>
      <c r="BJ929" s="16" t="s">
        <v>843</v>
      </c>
      <c r="BK929" s="16" t="s">
        <v>843</v>
      </c>
      <c r="BL929" s="16" t="s">
        <v>843</v>
      </c>
      <c r="BM929" s="16" t="s">
        <v>843</v>
      </c>
      <c r="BN929" s="16" t="s">
        <v>843</v>
      </c>
      <c r="BO929" s="16" t="s">
        <v>844</v>
      </c>
      <c r="BP929" s="16" t="s">
        <v>843</v>
      </c>
      <c r="BQ929" s="16" t="s">
        <v>843</v>
      </c>
      <c r="CC929" s="16" t="s">
        <v>865</v>
      </c>
      <c r="CF929" s="16" t="s">
        <v>7130</v>
      </c>
      <c r="CG929" s="16" t="s">
        <v>844</v>
      </c>
      <c r="CH929" s="16" t="s">
        <v>843</v>
      </c>
      <c r="CI929" s="16" t="s">
        <v>843</v>
      </c>
      <c r="CJ929" s="16" t="s">
        <v>843</v>
      </c>
      <c r="CK929" s="16" t="s">
        <v>843</v>
      </c>
      <c r="CL929" s="16" t="s">
        <v>843</v>
      </c>
      <c r="CM929" s="16" t="s">
        <v>843</v>
      </c>
      <c r="CN929" s="16" t="s">
        <v>843</v>
      </c>
      <c r="CO929" s="16" t="s">
        <v>843</v>
      </c>
      <c r="CP929" s="16" t="s">
        <v>843</v>
      </c>
      <c r="CQ929" s="16" t="s">
        <v>843</v>
      </c>
      <c r="CR929" s="16" t="s">
        <v>843</v>
      </c>
      <c r="CS929" s="16" t="s">
        <v>843</v>
      </c>
      <c r="CT929" s="16" t="s">
        <v>843</v>
      </c>
      <c r="CU929" s="16" t="s">
        <v>843</v>
      </c>
      <c r="CV929" s="16" t="s">
        <v>843</v>
      </c>
      <c r="CW929" s="16" t="s">
        <v>843</v>
      </c>
      <c r="CX929" s="16" t="s">
        <v>843</v>
      </c>
      <c r="CY929" s="16" t="s">
        <v>843</v>
      </c>
      <c r="CZ929" s="16" t="s">
        <v>843</v>
      </c>
      <c r="DA929" s="16" t="s">
        <v>843</v>
      </c>
      <c r="DB929" s="16" t="s">
        <v>843</v>
      </c>
      <c r="DC929" s="16" t="s">
        <v>843</v>
      </c>
      <c r="DD929" s="16" t="s">
        <v>843</v>
      </c>
      <c r="DE929" s="16" t="s">
        <v>843</v>
      </c>
      <c r="DF929" s="16" t="s">
        <v>843</v>
      </c>
      <c r="DG929" s="16" t="s">
        <v>843</v>
      </c>
      <c r="DH929" s="16" t="s">
        <v>843</v>
      </c>
      <c r="DI929" s="16" t="s">
        <v>843</v>
      </c>
      <c r="DJ929" s="16" t="s">
        <v>843</v>
      </c>
      <c r="DK929" s="16" t="s">
        <v>843</v>
      </c>
      <c r="DL929" s="16" t="s">
        <v>843</v>
      </c>
      <c r="DQ929" s="16" t="s">
        <v>7236</v>
      </c>
      <c r="DR929" s="16" t="s">
        <v>867</v>
      </c>
      <c r="DS929" s="16" t="s">
        <v>7321</v>
      </c>
      <c r="DX929" s="16" t="s">
        <v>865</v>
      </c>
      <c r="ES929" s="16" t="s">
        <v>865</v>
      </c>
      <c r="EU929" s="16" t="s">
        <v>7810</v>
      </c>
      <c r="EV929" s="16" t="s">
        <v>865</v>
      </c>
      <c r="FT929" s="16" t="s">
        <v>865</v>
      </c>
      <c r="HC929" s="16" t="s">
        <v>865</v>
      </c>
      <c r="JA929" s="16" t="s">
        <v>4813</v>
      </c>
      <c r="JB929" s="16" t="s">
        <v>865</v>
      </c>
      <c r="JC929" s="16" t="s">
        <v>865</v>
      </c>
      <c r="JD929" s="16" t="s">
        <v>865</v>
      </c>
      <c r="JE929" s="16" t="s">
        <v>865</v>
      </c>
      <c r="JF929" s="16" t="s">
        <v>865</v>
      </c>
      <c r="JG929" s="16" t="s">
        <v>1056</v>
      </c>
      <c r="JH929" s="16" t="s">
        <v>7582</v>
      </c>
      <c r="JJ929" s="16" t="s">
        <v>864</v>
      </c>
      <c r="KF929" s="16" t="s">
        <v>4926</v>
      </c>
      <c r="KI929" s="16" t="s">
        <v>4837</v>
      </c>
      <c r="KO929" s="16" t="s">
        <v>10941</v>
      </c>
      <c r="KP929" s="16" t="s">
        <v>10940</v>
      </c>
      <c r="KQ929" s="16" t="s">
        <v>8694</v>
      </c>
      <c r="KR929" s="16" t="s">
        <v>12749</v>
      </c>
      <c r="KS929" s="16" t="s">
        <v>10942</v>
      </c>
      <c r="KT929" s="16" t="s">
        <v>8696</v>
      </c>
      <c r="KU929" s="16" t="s">
        <v>844</v>
      </c>
      <c r="KV929" s="16" t="s">
        <v>8696</v>
      </c>
      <c r="KW929" s="16" t="s">
        <v>851</v>
      </c>
      <c r="KY929" s="16" t="s">
        <v>486</v>
      </c>
      <c r="LA929" s="16" t="s">
        <v>11697</v>
      </c>
      <c r="LC929" s="16" t="s">
        <v>10879</v>
      </c>
      <c r="LD929" s="16" t="s">
        <v>11698</v>
      </c>
      <c r="LE929" s="16" t="s">
        <v>11693</v>
      </c>
      <c r="LF929" s="16" t="s">
        <v>11654</v>
      </c>
      <c r="LI929" s="16" t="s">
        <v>11655</v>
      </c>
      <c r="LJ929" s="16" t="s">
        <v>843</v>
      </c>
      <c r="LL929" s="16" t="s">
        <v>8711</v>
      </c>
      <c r="LM929" s="16" t="s">
        <v>8741</v>
      </c>
      <c r="LO929" s="16" t="s">
        <v>1056</v>
      </c>
      <c r="LP929" s="16" t="s">
        <v>844</v>
      </c>
      <c r="LQ929" s="16" t="s">
        <v>1056</v>
      </c>
      <c r="LR929" s="16" t="s">
        <v>844</v>
      </c>
      <c r="LS929" s="16" t="s">
        <v>844</v>
      </c>
      <c r="LT929" s="16" t="s">
        <v>843</v>
      </c>
      <c r="LU929" s="16" t="s">
        <v>843</v>
      </c>
      <c r="LV929" s="16" t="s">
        <v>843</v>
      </c>
      <c r="LW929" s="16" t="s">
        <v>843</v>
      </c>
      <c r="LX929" s="16" t="s">
        <v>844</v>
      </c>
      <c r="LY929" s="16" t="s">
        <v>843</v>
      </c>
      <c r="LZ929" s="16" t="s">
        <v>843</v>
      </c>
      <c r="MA929" s="16" t="s">
        <v>844</v>
      </c>
      <c r="MB929" s="16" t="s">
        <v>843</v>
      </c>
      <c r="MC929" s="16" t="s">
        <v>844</v>
      </c>
      <c r="MD929" s="16" t="s">
        <v>11699</v>
      </c>
      <c r="ME929" s="16" t="s">
        <v>11656</v>
      </c>
      <c r="MF929" s="16" t="s">
        <v>8847</v>
      </c>
      <c r="MO929" s="16" t="s">
        <v>1817</v>
      </c>
      <c r="MP929" s="16" t="s">
        <v>1826</v>
      </c>
      <c r="MR929" s="16" t="s">
        <v>470</v>
      </c>
      <c r="MS929" s="16" t="s">
        <v>12701</v>
      </c>
      <c r="MT929" s="16" t="s">
        <v>9015</v>
      </c>
      <c r="MU929" s="16" t="s">
        <v>817</v>
      </c>
      <c r="MV929" s="16" t="s">
        <v>486</v>
      </c>
      <c r="MZ929" s="16" t="s">
        <v>486</v>
      </c>
      <c r="NA929" s="16" t="s">
        <v>487</v>
      </c>
      <c r="NB929" s="16" t="s">
        <v>1344</v>
      </c>
      <c r="NC929" s="16" t="s">
        <v>486</v>
      </c>
      <c r="ND929" s="16" t="s">
        <v>486</v>
      </c>
      <c r="NE929" s="16" t="s">
        <v>486</v>
      </c>
      <c r="NG929" s="16" t="s">
        <v>1376</v>
      </c>
      <c r="NI929" s="16" t="s">
        <v>11658</v>
      </c>
      <c r="NQ929" s="16" t="s">
        <v>1078</v>
      </c>
      <c r="NR929" s="16" t="s">
        <v>876</v>
      </c>
      <c r="NS929" s="16" t="s">
        <v>462</v>
      </c>
      <c r="NT929" s="16" t="s">
        <v>478</v>
      </c>
      <c r="NU929" s="16">
        <v>1.1910000000000001</v>
      </c>
      <c r="NV929" s="16" t="s">
        <v>824</v>
      </c>
      <c r="NW929" s="16" t="s">
        <v>1173</v>
      </c>
      <c r="NX929" s="16" t="s">
        <v>1142</v>
      </c>
      <c r="NY929" s="16" t="s">
        <v>824</v>
      </c>
      <c r="NZ929" s="16" t="s">
        <v>932</v>
      </c>
      <c r="OA929" s="16" t="s">
        <v>486</v>
      </c>
      <c r="OB929" s="16" t="s">
        <v>833</v>
      </c>
      <c r="OC929" s="16" t="s">
        <v>876</v>
      </c>
    </row>
    <row r="930" spans="1:393" x14ac:dyDescent="0.25">
      <c r="A930" s="16" t="s">
        <v>12750</v>
      </c>
      <c r="B930" s="16" t="s">
        <v>8732</v>
      </c>
      <c r="C930" s="16" t="s">
        <v>972</v>
      </c>
      <c r="D930" s="16" t="s">
        <v>844</v>
      </c>
      <c r="E930" s="16" t="s">
        <v>843</v>
      </c>
      <c r="F930" s="16" t="s">
        <v>843</v>
      </c>
      <c r="G930" s="16" t="s">
        <v>843</v>
      </c>
      <c r="H930" s="16" t="s">
        <v>843</v>
      </c>
      <c r="I930" s="16" t="s">
        <v>843</v>
      </c>
      <c r="J930" s="16" t="s">
        <v>843</v>
      </c>
      <c r="K930" s="16" t="s">
        <v>843</v>
      </c>
      <c r="L930" s="16" t="s">
        <v>843</v>
      </c>
      <c r="M930" s="16" t="s">
        <v>843</v>
      </c>
      <c r="N930" s="16" t="s">
        <v>843</v>
      </c>
      <c r="O930" s="16" t="s">
        <v>843</v>
      </c>
      <c r="Q930" s="16" t="s">
        <v>844</v>
      </c>
      <c r="R930" s="16">
        <v>5</v>
      </c>
      <c r="T930" s="16" t="s">
        <v>474</v>
      </c>
      <c r="U930" s="16" t="s">
        <v>843</v>
      </c>
      <c r="V930" s="16" t="s">
        <v>844</v>
      </c>
      <c r="W930" s="16" t="s">
        <v>843</v>
      </c>
      <c r="X930" s="16" t="s">
        <v>843</v>
      </c>
      <c r="Y930" s="16" t="s">
        <v>843</v>
      </c>
      <c r="Z930" s="16" t="s">
        <v>844</v>
      </c>
      <c r="AA930" s="16" t="s">
        <v>843</v>
      </c>
      <c r="AB930" s="16" t="s">
        <v>843</v>
      </c>
      <c r="AC930" s="16" t="s">
        <v>843</v>
      </c>
      <c r="AF930" s="16" t="s">
        <v>11673</v>
      </c>
      <c r="AG930" s="16" t="s">
        <v>12751</v>
      </c>
      <c r="AH930" s="16" t="s">
        <v>844</v>
      </c>
      <c r="AI930" s="16" t="s">
        <v>844</v>
      </c>
      <c r="AJ930" s="16" t="s">
        <v>844</v>
      </c>
      <c r="AK930" s="16" t="s">
        <v>843</v>
      </c>
      <c r="AL930" s="16" t="s">
        <v>843</v>
      </c>
      <c r="AM930" s="16" t="s">
        <v>844</v>
      </c>
      <c r="AN930" s="16" t="s">
        <v>843</v>
      </c>
      <c r="AO930" s="16" t="s">
        <v>843</v>
      </c>
      <c r="AP930" s="16" t="s">
        <v>843</v>
      </c>
      <c r="AQ930" s="16" t="s">
        <v>844</v>
      </c>
      <c r="AR930" s="16" t="s">
        <v>4433</v>
      </c>
      <c r="AS930" s="16" t="s">
        <v>843</v>
      </c>
      <c r="AT930" s="16" t="s">
        <v>843</v>
      </c>
      <c r="AU930" s="16" t="s">
        <v>843</v>
      </c>
      <c r="AV930" s="16" t="s">
        <v>843</v>
      </c>
      <c r="AW930" s="16" t="s">
        <v>843</v>
      </c>
      <c r="AX930" s="16" t="s">
        <v>843</v>
      </c>
      <c r="AY930" s="16" t="s">
        <v>844</v>
      </c>
      <c r="BF930" s="16" t="s">
        <v>844</v>
      </c>
      <c r="CC930" s="16" t="s">
        <v>867</v>
      </c>
      <c r="CD930" s="16" t="s">
        <v>6834</v>
      </c>
      <c r="CE930" s="16" t="s">
        <v>7537</v>
      </c>
      <c r="DN930" s="16" t="s">
        <v>4411</v>
      </c>
      <c r="DQ930" s="16" t="s">
        <v>7093</v>
      </c>
      <c r="DR930" s="16" t="s">
        <v>865</v>
      </c>
      <c r="DX930" s="16" t="s">
        <v>865</v>
      </c>
      <c r="ES930" s="16" t="s">
        <v>865</v>
      </c>
      <c r="ET930" s="16" t="s">
        <v>867</v>
      </c>
      <c r="EU930" s="16" t="s">
        <v>7810</v>
      </c>
      <c r="EV930" s="16" t="s">
        <v>865</v>
      </c>
      <c r="HC930" s="16" t="s">
        <v>865</v>
      </c>
      <c r="KO930" s="16" t="s">
        <v>10941</v>
      </c>
      <c r="KP930" s="16" t="s">
        <v>10940</v>
      </c>
      <c r="KQ930" s="16" t="s">
        <v>8694</v>
      </c>
      <c r="KR930" s="16" t="s">
        <v>12752</v>
      </c>
      <c r="KS930" s="16" t="s">
        <v>10942</v>
      </c>
      <c r="KT930" s="16" t="s">
        <v>8696</v>
      </c>
      <c r="KU930" s="16" t="s">
        <v>844</v>
      </c>
      <c r="KV930" s="16" t="s">
        <v>8696</v>
      </c>
      <c r="KW930" s="16" t="s">
        <v>851</v>
      </c>
      <c r="KY930" s="16" t="s">
        <v>486</v>
      </c>
      <c r="LC930" s="16" t="s">
        <v>10879</v>
      </c>
      <c r="LF930" s="16" t="s">
        <v>11654</v>
      </c>
      <c r="LI930" s="16" t="s">
        <v>11655</v>
      </c>
      <c r="LM930" s="16" t="s">
        <v>8741</v>
      </c>
      <c r="LN930" s="16" t="s">
        <v>487</v>
      </c>
      <c r="LO930" s="16" t="s">
        <v>1056</v>
      </c>
      <c r="LP930" s="16" t="s">
        <v>844</v>
      </c>
      <c r="LQ930" s="16" t="s">
        <v>1056</v>
      </c>
      <c r="LR930" s="16" t="s">
        <v>844</v>
      </c>
      <c r="LS930" s="16" t="s">
        <v>844</v>
      </c>
      <c r="LT930" s="16" t="s">
        <v>843</v>
      </c>
      <c r="LU930" s="16" t="s">
        <v>843</v>
      </c>
      <c r="LV930" s="16" t="s">
        <v>843</v>
      </c>
      <c r="LW930" s="16" t="s">
        <v>843</v>
      </c>
      <c r="LX930" s="16" t="s">
        <v>844</v>
      </c>
      <c r="LY930" s="16" t="s">
        <v>843</v>
      </c>
      <c r="LZ930" s="16" t="s">
        <v>843</v>
      </c>
      <c r="MA930" s="16" t="s">
        <v>844</v>
      </c>
      <c r="MB930" s="16" t="s">
        <v>843</v>
      </c>
      <c r="MC930" s="16" t="s">
        <v>844</v>
      </c>
      <c r="ME930" s="16" t="s">
        <v>11656</v>
      </c>
      <c r="MF930" s="16" t="s">
        <v>8847</v>
      </c>
      <c r="MR930" s="16" t="s">
        <v>474</v>
      </c>
      <c r="MS930" s="16" t="s">
        <v>12701</v>
      </c>
      <c r="MT930" s="16" t="s">
        <v>9015</v>
      </c>
      <c r="MV930" s="16" t="s">
        <v>487</v>
      </c>
      <c r="MW930" s="16" t="s">
        <v>1263</v>
      </c>
      <c r="MX930" s="16" t="s">
        <v>1262</v>
      </c>
      <c r="MY930" s="16" t="s">
        <v>486</v>
      </c>
      <c r="MZ930" s="16" t="s">
        <v>487</v>
      </c>
      <c r="NA930" s="16" t="s">
        <v>486</v>
      </c>
      <c r="NC930" s="16" t="s">
        <v>486</v>
      </c>
      <c r="NE930" s="16" t="s">
        <v>486</v>
      </c>
      <c r="NI930" s="16" t="s">
        <v>11658</v>
      </c>
      <c r="NS930" s="16" t="s">
        <v>462</v>
      </c>
      <c r="NT930" s="16" t="s">
        <v>478</v>
      </c>
      <c r="NU930" s="16">
        <v>1.1910000000000001</v>
      </c>
      <c r="NV930" s="16" t="s">
        <v>860</v>
      </c>
      <c r="NW930" s="16" t="s">
        <v>1182</v>
      </c>
      <c r="NX930" s="16" t="s">
        <v>1142</v>
      </c>
      <c r="NY930" s="16" t="s">
        <v>1121</v>
      </c>
      <c r="NZ930" s="16" t="s">
        <v>936</v>
      </c>
    </row>
    <row r="931" spans="1:393" x14ac:dyDescent="0.25">
      <c r="A931" s="16" t="s">
        <v>12753</v>
      </c>
      <c r="B931" s="16" t="s">
        <v>844</v>
      </c>
      <c r="C931" s="16" t="s">
        <v>972</v>
      </c>
      <c r="D931" s="16" t="s">
        <v>844</v>
      </c>
      <c r="E931" s="16" t="s">
        <v>843</v>
      </c>
      <c r="F931" s="16" t="s">
        <v>843</v>
      </c>
      <c r="G931" s="16" t="s">
        <v>843</v>
      </c>
      <c r="H931" s="16" t="s">
        <v>843</v>
      </c>
      <c r="I931" s="16" t="s">
        <v>843</v>
      </c>
      <c r="J931" s="16" t="s">
        <v>843</v>
      </c>
      <c r="K931" s="16" t="s">
        <v>843</v>
      </c>
      <c r="L931" s="16" t="s">
        <v>843</v>
      </c>
      <c r="M931" s="16" t="s">
        <v>843</v>
      </c>
      <c r="N931" s="16" t="s">
        <v>843</v>
      </c>
      <c r="O931" s="16" t="s">
        <v>843</v>
      </c>
      <c r="Q931" s="16" t="s">
        <v>844</v>
      </c>
      <c r="R931" s="16">
        <v>36</v>
      </c>
      <c r="T931" s="16" t="s">
        <v>470</v>
      </c>
      <c r="U931" s="16" t="s">
        <v>844</v>
      </c>
      <c r="V931" s="16" t="s">
        <v>843</v>
      </c>
      <c r="W931" s="16" t="s">
        <v>844</v>
      </c>
      <c r="X931" s="16" t="s">
        <v>843</v>
      </c>
      <c r="Y931" s="16" t="s">
        <v>843</v>
      </c>
      <c r="Z931" s="16" t="s">
        <v>843</v>
      </c>
      <c r="AA931" s="16" t="s">
        <v>843</v>
      </c>
      <c r="AB931" s="16" t="s">
        <v>844</v>
      </c>
      <c r="AC931" s="16" t="s">
        <v>843</v>
      </c>
      <c r="AD931" s="16" t="s">
        <v>867</v>
      </c>
      <c r="AF931" s="16" t="s">
        <v>11659</v>
      </c>
      <c r="AG931" s="16" t="s">
        <v>11725</v>
      </c>
      <c r="AH931" s="16" t="s">
        <v>844</v>
      </c>
      <c r="AI931" s="16" t="s">
        <v>844</v>
      </c>
      <c r="AJ931" s="16" t="s">
        <v>843</v>
      </c>
      <c r="AK931" s="16" t="s">
        <v>843</v>
      </c>
      <c r="AL931" s="16" t="s">
        <v>844</v>
      </c>
      <c r="AM931" s="16" t="s">
        <v>844</v>
      </c>
      <c r="AN931" s="16" t="s">
        <v>843</v>
      </c>
      <c r="AO931" s="16" t="s">
        <v>843</v>
      </c>
      <c r="AP931" s="16" t="s">
        <v>843</v>
      </c>
      <c r="AQ931" s="16" t="s">
        <v>844</v>
      </c>
      <c r="AR931" s="16" t="s">
        <v>4433</v>
      </c>
      <c r="AS931" s="16" t="s">
        <v>843</v>
      </c>
      <c r="AT931" s="16" t="s">
        <v>843</v>
      </c>
      <c r="AU931" s="16" t="s">
        <v>843</v>
      </c>
      <c r="AV931" s="16" t="s">
        <v>843</v>
      </c>
      <c r="AW931" s="16" t="s">
        <v>843</v>
      </c>
      <c r="AX931" s="16" t="s">
        <v>843</v>
      </c>
      <c r="AY931" s="16" t="s">
        <v>844</v>
      </c>
      <c r="BF931" s="16" t="s">
        <v>844</v>
      </c>
      <c r="BH931" s="16" t="s">
        <v>7386</v>
      </c>
      <c r="BI931" s="16" t="s">
        <v>7785</v>
      </c>
      <c r="BJ931" s="16" t="s">
        <v>843</v>
      </c>
      <c r="BK931" s="16" t="s">
        <v>843</v>
      </c>
      <c r="BL931" s="16" t="s">
        <v>843</v>
      </c>
      <c r="BM931" s="16" t="s">
        <v>843</v>
      </c>
      <c r="BN931" s="16" t="s">
        <v>843</v>
      </c>
      <c r="BO931" s="16" t="s">
        <v>844</v>
      </c>
      <c r="BP931" s="16" t="s">
        <v>843</v>
      </c>
      <c r="BQ931" s="16" t="s">
        <v>843</v>
      </c>
      <c r="DX931" s="16" t="s">
        <v>867</v>
      </c>
      <c r="DY931" s="16" t="s">
        <v>867</v>
      </c>
      <c r="ES931" s="16" t="s">
        <v>867</v>
      </c>
      <c r="EU931" s="16" t="s">
        <v>7813</v>
      </c>
      <c r="EV931" s="16" t="s">
        <v>865</v>
      </c>
      <c r="FT931" s="16" t="s">
        <v>865</v>
      </c>
      <c r="HC931" s="16" t="s">
        <v>865</v>
      </c>
      <c r="JA931" s="16" t="s">
        <v>4816</v>
      </c>
      <c r="JB931" s="16" t="s">
        <v>865</v>
      </c>
      <c r="JC931" s="16" t="s">
        <v>867</v>
      </c>
      <c r="JG931" s="16" t="s">
        <v>1056</v>
      </c>
      <c r="JV931" s="16">
        <v>20</v>
      </c>
      <c r="JW931" s="16" t="s">
        <v>7600</v>
      </c>
      <c r="JX931" s="16">
        <v>250</v>
      </c>
      <c r="JZ931" s="16" t="s">
        <v>4910</v>
      </c>
      <c r="KB931" s="16" t="s">
        <v>7616</v>
      </c>
      <c r="KD931" s="16" t="s">
        <v>4920</v>
      </c>
      <c r="KE931" s="16" t="s">
        <v>7277</v>
      </c>
      <c r="KF931" s="16" t="s">
        <v>4411</v>
      </c>
      <c r="KH931" s="16" t="s">
        <v>7642</v>
      </c>
      <c r="KI931" s="16" t="s">
        <v>4985</v>
      </c>
      <c r="KK931" s="16" t="s">
        <v>4910</v>
      </c>
      <c r="KM931" s="16" t="s">
        <v>7616</v>
      </c>
      <c r="KO931" s="16" t="s">
        <v>10946</v>
      </c>
      <c r="KP931" s="16" t="s">
        <v>10945</v>
      </c>
      <c r="KQ931" s="16" t="s">
        <v>8694</v>
      </c>
      <c r="KR931" s="16" t="s">
        <v>12754</v>
      </c>
      <c r="KS931" s="16" t="s">
        <v>10947</v>
      </c>
      <c r="KT931" s="16" t="s">
        <v>8696</v>
      </c>
      <c r="KU931" s="16" t="s">
        <v>844</v>
      </c>
      <c r="KV931" s="16" t="s">
        <v>8696</v>
      </c>
      <c r="KW931" s="16" t="s">
        <v>851</v>
      </c>
      <c r="KX931" s="16" t="s">
        <v>487</v>
      </c>
      <c r="KY931" s="16" t="s">
        <v>487</v>
      </c>
      <c r="KZ931" s="16" t="s">
        <v>487</v>
      </c>
      <c r="LC931" s="16" t="s">
        <v>10879</v>
      </c>
      <c r="LF931" s="16" t="s">
        <v>11654</v>
      </c>
      <c r="LI931" s="16" t="s">
        <v>11655</v>
      </c>
      <c r="LJ931" s="16" t="s">
        <v>831</v>
      </c>
      <c r="LK931" s="16" t="s">
        <v>831</v>
      </c>
      <c r="LL931" s="16" t="s">
        <v>8756</v>
      </c>
      <c r="LM931" s="16" t="s">
        <v>8741</v>
      </c>
      <c r="LO931" s="16" t="s">
        <v>844</v>
      </c>
      <c r="LP931" s="16" t="s">
        <v>844</v>
      </c>
      <c r="LQ931" s="16" t="s">
        <v>844</v>
      </c>
      <c r="LR931" s="16" t="s">
        <v>844</v>
      </c>
      <c r="LS931" s="16" t="s">
        <v>844</v>
      </c>
      <c r="LT931" s="16" t="s">
        <v>843</v>
      </c>
      <c r="LU931" s="16" t="s">
        <v>843</v>
      </c>
      <c r="LV931" s="16" t="s">
        <v>843</v>
      </c>
      <c r="LW931" s="16" t="s">
        <v>844</v>
      </c>
      <c r="LX931" s="16" t="s">
        <v>844</v>
      </c>
      <c r="LY931" s="16" t="s">
        <v>843</v>
      </c>
      <c r="LZ931" s="16" t="s">
        <v>844</v>
      </c>
      <c r="MA931" s="16" t="s">
        <v>843</v>
      </c>
      <c r="MB931" s="16" t="s">
        <v>843</v>
      </c>
      <c r="MC931" s="16" t="s">
        <v>843</v>
      </c>
      <c r="ME931" s="16" t="s">
        <v>11656</v>
      </c>
      <c r="MF931" s="16" t="s">
        <v>8847</v>
      </c>
      <c r="MG931" s="16" t="s">
        <v>1840</v>
      </c>
      <c r="MH931" s="16" t="s">
        <v>11667</v>
      </c>
      <c r="MI931" s="16" t="s">
        <v>11733</v>
      </c>
      <c r="MJ931" s="16" t="s">
        <v>1840</v>
      </c>
      <c r="MK931" s="16" t="s">
        <v>8886</v>
      </c>
      <c r="ML931" s="16" t="s">
        <v>1787</v>
      </c>
      <c r="MM931" s="16" t="s">
        <v>486</v>
      </c>
      <c r="MN931" s="16" t="s">
        <v>1798</v>
      </c>
      <c r="MP931" s="16" t="s">
        <v>1825</v>
      </c>
      <c r="MQ931" s="16" t="s">
        <v>1787</v>
      </c>
      <c r="MR931" s="16" t="s">
        <v>470</v>
      </c>
      <c r="MS931" s="16" t="s">
        <v>12701</v>
      </c>
      <c r="MT931" s="16" t="s">
        <v>9009</v>
      </c>
      <c r="MU931" s="16" t="s">
        <v>816</v>
      </c>
      <c r="NC931" s="16" t="s">
        <v>487</v>
      </c>
      <c r="ND931" s="16" t="s">
        <v>486</v>
      </c>
      <c r="NE931" s="16" t="s">
        <v>486</v>
      </c>
      <c r="NG931" s="16" t="s">
        <v>1380</v>
      </c>
      <c r="NH931" s="16" t="s">
        <v>1912</v>
      </c>
      <c r="NI931" s="16" t="s">
        <v>11658</v>
      </c>
      <c r="NJ931" s="16" t="s">
        <v>12755</v>
      </c>
      <c r="NK931" s="16" t="s">
        <v>12756</v>
      </c>
      <c r="NR931" s="16" t="s">
        <v>451</v>
      </c>
      <c r="NS931" s="16" t="s">
        <v>462</v>
      </c>
      <c r="NT931" s="16" t="s">
        <v>478</v>
      </c>
      <c r="NU931" s="16">
        <v>1.1910000000000001</v>
      </c>
      <c r="NV931" s="16" t="s">
        <v>451</v>
      </c>
      <c r="NW931" s="16" t="s">
        <v>1175</v>
      </c>
      <c r="NX931" s="16" t="s">
        <v>1142</v>
      </c>
      <c r="OB931" s="16" t="s">
        <v>831</v>
      </c>
      <c r="OC931" s="16" t="s">
        <v>451</v>
      </c>
    </row>
    <row r="932" spans="1:393" x14ac:dyDescent="0.25">
      <c r="A932" s="16" t="s">
        <v>12757</v>
      </c>
      <c r="B932" s="16" t="s">
        <v>1056</v>
      </c>
      <c r="C932" s="16" t="s">
        <v>972</v>
      </c>
      <c r="D932" s="16" t="s">
        <v>844</v>
      </c>
      <c r="E932" s="16" t="s">
        <v>843</v>
      </c>
      <c r="F932" s="16" t="s">
        <v>843</v>
      </c>
      <c r="G932" s="16" t="s">
        <v>843</v>
      </c>
      <c r="H932" s="16" t="s">
        <v>843</v>
      </c>
      <c r="I932" s="16" t="s">
        <v>843</v>
      </c>
      <c r="J932" s="16" t="s">
        <v>843</v>
      </c>
      <c r="K932" s="16" t="s">
        <v>843</v>
      </c>
      <c r="L932" s="16" t="s">
        <v>843</v>
      </c>
      <c r="M932" s="16" t="s">
        <v>843</v>
      </c>
      <c r="N932" s="16" t="s">
        <v>843</v>
      </c>
      <c r="O932" s="16" t="s">
        <v>843</v>
      </c>
      <c r="Q932" s="16" t="s">
        <v>844</v>
      </c>
      <c r="R932" s="16">
        <v>12</v>
      </c>
      <c r="T932" s="16" t="s">
        <v>474</v>
      </c>
      <c r="U932" s="16" t="s">
        <v>843</v>
      </c>
      <c r="V932" s="16" t="s">
        <v>844</v>
      </c>
      <c r="W932" s="16" t="s">
        <v>843</v>
      </c>
      <c r="X932" s="16" t="s">
        <v>843</v>
      </c>
      <c r="Y932" s="16" t="s">
        <v>843</v>
      </c>
      <c r="Z932" s="16" t="s">
        <v>844</v>
      </c>
      <c r="AA932" s="16" t="s">
        <v>843</v>
      </c>
      <c r="AB932" s="16" t="s">
        <v>843</v>
      </c>
      <c r="AC932" s="16" t="s">
        <v>844</v>
      </c>
      <c r="AF932" s="16" t="s">
        <v>11659</v>
      </c>
      <c r="AG932" s="16" t="s">
        <v>11672</v>
      </c>
      <c r="AH932" s="16" t="s">
        <v>844</v>
      </c>
      <c r="AI932" s="16" t="s">
        <v>843</v>
      </c>
      <c r="AJ932" s="16" t="s">
        <v>843</v>
      </c>
      <c r="AK932" s="16" t="s">
        <v>843</v>
      </c>
      <c r="AL932" s="16" t="s">
        <v>844</v>
      </c>
      <c r="AM932" s="16" t="s">
        <v>844</v>
      </c>
      <c r="AN932" s="16" t="s">
        <v>843</v>
      </c>
      <c r="AO932" s="16" t="s">
        <v>843</v>
      </c>
      <c r="AP932" s="16" t="s">
        <v>843</v>
      </c>
      <c r="AQ932" s="16" t="s">
        <v>844</v>
      </c>
      <c r="AR932" s="16" t="s">
        <v>4433</v>
      </c>
      <c r="AS932" s="16" t="s">
        <v>843</v>
      </c>
      <c r="AT932" s="16" t="s">
        <v>843</v>
      </c>
      <c r="AU932" s="16" t="s">
        <v>843</v>
      </c>
      <c r="AV932" s="16" t="s">
        <v>843</v>
      </c>
      <c r="AW932" s="16" t="s">
        <v>843</v>
      </c>
      <c r="AX932" s="16" t="s">
        <v>843</v>
      </c>
      <c r="AY932" s="16" t="s">
        <v>844</v>
      </c>
      <c r="BF932" s="16" t="s">
        <v>844</v>
      </c>
      <c r="BH932" s="16" t="s">
        <v>7383</v>
      </c>
      <c r="BI932" s="16" t="s">
        <v>7785</v>
      </c>
      <c r="BJ932" s="16" t="s">
        <v>843</v>
      </c>
      <c r="BK932" s="16" t="s">
        <v>843</v>
      </c>
      <c r="BL932" s="16" t="s">
        <v>843</v>
      </c>
      <c r="BM932" s="16" t="s">
        <v>843</v>
      </c>
      <c r="BN932" s="16" t="s">
        <v>843</v>
      </c>
      <c r="BO932" s="16" t="s">
        <v>844</v>
      </c>
      <c r="BP932" s="16" t="s">
        <v>843</v>
      </c>
      <c r="BQ932" s="16" t="s">
        <v>843</v>
      </c>
      <c r="CC932" s="16" t="s">
        <v>865</v>
      </c>
      <c r="CF932" s="16" t="s">
        <v>7130</v>
      </c>
      <c r="CG932" s="16" t="s">
        <v>844</v>
      </c>
      <c r="CH932" s="16" t="s">
        <v>843</v>
      </c>
      <c r="CI932" s="16" t="s">
        <v>843</v>
      </c>
      <c r="CJ932" s="16" t="s">
        <v>843</v>
      </c>
      <c r="CK932" s="16" t="s">
        <v>843</v>
      </c>
      <c r="CL932" s="16" t="s">
        <v>843</v>
      </c>
      <c r="CM932" s="16" t="s">
        <v>843</v>
      </c>
      <c r="CN932" s="16" t="s">
        <v>843</v>
      </c>
      <c r="CO932" s="16" t="s">
        <v>843</v>
      </c>
      <c r="CP932" s="16" t="s">
        <v>843</v>
      </c>
      <c r="CQ932" s="16" t="s">
        <v>843</v>
      </c>
      <c r="CR932" s="16" t="s">
        <v>843</v>
      </c>
      <c r="CS932" s="16" t="s">
        <v>843</v>
      </c>
      <c r="CT932" s="16" t="s">
        <v>843</v>
      </c>
      <c r="CU932" s="16" t="s">
        <v>843</v>
      </c>
      <c r="CV932" s="16" t="s">
        <v>843</v>
      </c>
      <c r="CW932" s="16" t="s">
        <v>843</v>
      </c>
      <c r="CX932" s="16" t="s">
        <v>843</v>
      </c>
      <c r="CY932" s="16" t="s">
        <v>843</v>
      </c>
      <c r="CZ932" s="16" t="s">
        <v>843</v>
      </c>
      <c r="DA932" s="16" t="s">
        <v>843</v>
      </c>
      <c r="DB932" s="16" t="s">
        <v>843</v>
      </c>
      <c r="DC932" s="16" t="s">
        <v>843</v>
      </c>
      <c r="DD932" s="16" t="s">
        <v>843</v>
      </c>
      <c r="DE932" s="16" t="s">
        <v>843</v>
      </c>
      <c r="DF932" s="16" t="s">
        <v>843</v>
      </c>
      <c r="DG932" s="16" t="s">
        <v>843</v>
      </c>
      <c r="DH932" s="16" t="s">
        <v>843</v>
      </c>
      <c r="DI932" s="16" t="s">
        <v>843</v>
      </c>
      <c r="DJ932" s="16" t="s">
        <v>843</v>
      </c>
      <c r="DK932" s="16" t="s">
        <v>843</v>
      </c>
      <c r="DL932" s="16" t="s">
        <v>843</v>
      </c>
      <c r="DQ932" s="16" t="s">
        <v>7226</v>
      </c>
      <c r="DR932" s="16" t="s">
        <v>867</v>
      </c>
      <c r="DS932" s="16" t="s">
        <v>7321</v>
      </c>
      <c r="DX932" s="16" t="s">
        <v>865</v>
      </c>
      <c r="ES932" s="16" t="s">
        <v>865</v>
      </c>
      <c r="EU932" s="16" t="s">
        <v>7813</v>
      </c>
      <c r="EV932" s="16" t="s">
        <v>865</v>
      </c>
      <c r="HC932" s="16" t="s">
        <v>865</v>
      </c>
      <c r="KO932" s="16" t="s">
        <v>10946</v>
      </c>
      <c r="KP932" s="16" t="s">
        <v>10945</v>
      </c>
      <c r="KQ932" s="16" t="s">
        <v>8694</v>
      </c>
      <c r="KR932" s="16" t="s">
        <v>12758</v>
      </c>
      <c r="KS932" s="16" t="s">
        <v>10947</v>
      </c>
      <c r="KT932" s="16" t="s">
        <v>8696</v>
      </c>
      <c r="KU932" s="16" t="s">
        <v>844</v>
      </c>
      <c r="KV932" s="16" t="s">
        <v>8696</v>
      </c>
      <c r="KW932" s="16" t="s">
        <v>851</v>
      </c>
      <c r="KY932" s="16" t="s">
        <v>486</v>
      </c>
      <c r="LA932" s="16" t="s">
        <v>11697</v>
      </c>
      <c r="LC932" s="16" t="s">
        <v>10879</v>
      </c>
      <c r="LD932" s="16" t="s">
        <v>11698</v>
      </c>
      <c r="LE932" s="16" t="s">
        <v>11693</v>
      </c>
      <c r="LF932" s="16" t="s">
        <v>11654</v>
      </c>
      <c r="LI932" s="16" t="s">
        <v>11655</v>
      </c>
      <c r="LM932" s="16" t="s">
        <v>8741</v>
      </c>
      <c r="LO932" s="16" t="s">
        <v>844</v>
      </c>
      <c r="LP932" s="16" t="s">
        <v>844</v>
      </c>
      <c r="LQ932" s="16" t="s">
        <v>844</v>
      </c>
      <c r="LR932" s="16" t="s">
        <v>844</v>
      </c>
      <c r="LS932" s="16" t="s">
        <v>844</v>
      </c>
      <c r="LT932" s="16" t="s">
        <v>843</v>
      </c>
      <c r="LU932" s="16" t="s">
        <v>843</v>
      </c>
      <c r="LV932" s="16" t="s">
        <v>843</v>
      </c>
      <c r="LW932" s="16" t="s">
        <v>844</v>
      </c>
      <c r="LX932" s="16" t="s">
        <v>844</v>
      </c>
      <c r="LY932" s="16" t="s">
        <v>843</v>
      </c>
      <c r="LZ932" s="16" t="s">
        <v>844</v>
      </c>
      <c r="MA932" s="16" t="s">
        <v>843</v>
      </c>
      <c r="MB932" s="16" t="s">
        <v>843</v>
      </c>
      <c r="MC932" s="16" t="s">
        <v>843</v>
      </c>
      <c r="MD932" s="16" t="s">
        <v>11699</v>
      </c>
      <c r="ME932" s="16" t="s">
        <v>11677</v>
      </c>
      <c r="MF932" s="16" t="s">
        <v>8847</v>
      </c>
      <c r="MR932" s="16" t="s">
        <v>474</v>
      </c>
      <c r="MS932" s="16" t="s">
        <v>12701</v>
      </c>
      <c r="MT932" s="16" t="s">
        <v>9009</v>
      </c>
      <c r="MU932" s="16" t="s">
        <v>817</v>
      </c>
      <c r="MV932" s="16" t="s">
        <v>486</v>
      </c>
      <c r="MZ932" s="16" t="s">
        <v>486</v>
      </c>
      <c r="NA932" s="16" t="s">
        <v>487</v>
      </c>
      <c r="NB932" s="16" t="s">
        <v>1344</v>
      </c>
      <c r="NC932" s="16" t="s">
        <v>486</v>
      </c>
      <c r="NE932" s="16" t="s">
        <v>486</v>
      </c>
      <c r="NI932" s="16" t="s">
        <v>11658</v>
      </c>
      <c r="NL932" s="16" t="s">
        <v>843</v>
      </c>
      <c r="NS932" s="16" t="s">
        <v>462</v>
      </c>
      <c r="NT932" s="16" t="s">
        <v>478</v>
      </c>
      <c r="NU932" s="16">
        <v>1.1910000000000001</v>
      </c>
      <c r="NV932" s="16" t="s">
        <v>824</v>
      </c>
      <c r="NW932" s="16" t="s">
        <v>1179</v>
      </c>
      <c r="NX932" s="16" t="s">
        <v>1142</v>
      </c>
      <c r="NY932" s="16" t="s">
        <v>824</v>
      </c>
      <c r="NZ932" s="16" t="s">
        <v>929</v>
      </c>
      <c r="OA932" s="16" t="s">
        <v>486</v>
      </c>
    </row>
    <row r="933" spans="1:393" x14ac:dyDescent="0.25">
      <c r="A933" s="16" t="s">
        <v>12759</v>
      </c>
      <c r="B933" s="16" t="s">
        <v>844</v>
      </c>
      <c r="C933" s="16" t="s">
        <v>972</v>
      </c>
      <c r="D933" s="16" t="s">
        <v>844</v>
      </c>
      <c r="E933" s="16" t="s">
        <v>843</v>
      </c>
      <c r="F933" s="16" t="s">
        <v>843</v>
      </c>
      <c r="G933" s="16" t="s">
        <v>843</v>
      </c>
      <c r="H933" s="16" t="s">
        <v>843</v>
      </c>
      <c r="I933" s="16" t="s">
        <v>843</v>
      </c>
      <c r="J933" s="16" t="s">
        <v>843</v>
      </c>
      <c r="K933" s="16" t="s">
        <v>843</v>
      </c>
      <c r="L933" s="16" t="s">
        <v>843</v>
      </c>
      <c r="M933" s="16" t="s">
        <v>843</v>
      </c>
      <c r="N933" s="16" t="s">
        <v>843</v>
      </c>
      <c r="O933" s="16" t="s">
        <v>843</v>
      </c>
      <c r="Q933" s="16" t="s">
        <v>844</v>
      </c>
      <c r="R933" s="16">
        <v>27</v>
      </c>
      <c r="T933" s="16" t="s">
        <v>470</v>
      </c>
      <c r="U933" s="16" t="s">
        <v>844</v>
      </c>
      <c r="V933" s="16" t="s">
        <v>843</v>
      </c>
      <c r="W933" s="16" t="s">
        <v>844</v>
      </c>
      <c r="X933" s="16" t="s">
        <v>843</v>
      </c>
      <c r="Y933" s="16" t="s">
        <v>843</v>
      </c>
      <c r="Z933" s="16" t="s">
        <v>843</v>
      </c>
      <c r="AA933" s="16" t="s">
        <v>843</v>
      </c>
      <c r="AB933" s="16" t="s">
        <v>844</v>
      </c>
      <c r="AC933" s="16" t="s">
        <v>843</v>
      </c>
      <c r="AD933" s="16" t="s">
        <v>867</v>
      </c>
      <c r="AF933" s="16" t="s">
        <v>11879</v>
      </c>
      <c r="AG933" s="16" t="s">
        <v>12760</v>
      </c>
      <c r="AH933" s="16" t="s">
        <v>843</v>
      </c>
      <c r="AI933" s="16" t="s">
        <v>844</v>
      </c>
      <c r="AJ933" s="16" t="s">
        <v>843</v>
      </c>
      <c r="AK933" s="16" t="s">
        <v>844</v>
      </c>
      <c r="AL933" s="16" t="s">
        <v>844</v>
      </c>
      <c r="AM933" s="16" t="s">
        <v>843</v>
      </c>
      <c r="AN933" s="16" t="s">
        <v>843</v>
      </c>
      <c r="AO933" s="16" t="s">
        <v>843</v>
      </c>
      <c r="AP933" s="16" t="s">
        <v>843</v>
      </c>
      <c r="AQ933" s="16" t="s">
        <v>843</v>
      </c>
      <c r="AR933" s="16" t="s">
        <v>4433</v>
      </c>
      <c r="AS933" s="16" t="s">
        <v>843</v>
      </c>
      <c r="AT933" s="16" t="s">
        <v>843</v>
      </c>
      <c r="AU933" s="16" t="s">
        <v>843</v>
      </c>
      <c r="AV933" s="16" t="s">
        <v>843</v>
      </c>
      <c r="AW933" s="16" t="s">
        <v>843</v>
      </c>
      <c r="AX933" s="16" t="s">
        <v>843</v>
      </c>
      <c r="AY933" s="16" t="s">
        <v>844</v>
      </c>
      <c r="BF933" s="16" t="s">
        <v>843</v>
      </c>
      <c r="BH933" s="16" t="s">
        <v>7383</v>
      </c>
      <c r="BI933" s="16" t="s">
        <v>7785</v>
      </c>
      <c r="BJ933" s="16" t="s">
        <v>843</v>
      </c>
      <c r="BK933" s="16" t="s">
        <v>843</v>
      </c>
      <c r="BL933" s="16" t="s">
        <v>843</v>
      </c>
      <c r="BM933" s="16" t="s">
        <v>843</v>
      </c>
      <c r="BN933" s="16" t="s">
        <v>843</v>
      </c>
      <c r="BO933" s="16" t="s">
        <v>844</v>
      </c>
      <c r="BP933" s="16" t="s">
        <v>843</v>
      </c>
      <c r="BQ933" s="16" t="s">
        <v>843</v>
      </c>
      <c r="DX933" s="16" t="s">
        <v>865</v>
      </c>
      <c r="ES933" s="16" t="s">
        <v>865</v>
      </c>
      <c r="EU933" s="16" t="s">
        <v>7810</v>
      </c>
      <c r="EV933" s="16" t="s">
        <v>865</v>
      </c>
      <c r="FT933" s="16" t="s">
        <v>865</v>
      </c>
      <c r="HC933" s="16" t="s">
        <v>865</v>
      </c>
      <c r="JA933" s="16" t="s">
        <v>4816</v>
      </c>
      <c r="JB933" s="16" t="s">
        <v>867</v>
      </c>
      <c r="JC933" s="16" t="s">
        <v>865</v>
      </c>
      <c r="JG933" s="16" t="s">
        <v>1056</v>
      </c>
      <c r="JV933" s="16">
        <v>40</v>
      </c>
      <c r="JW933" s="16" t="s">
        <v>7603</v>
      </c>
      <c r="JZ933" s="16" t="s">
        <v>4895</v>
      </c>
      <c r="KB933" s="16" t="s">
        <v>7610</v>
      </c>
      <c r="KD933" s="16" t="s">
        <v>4917</v>
      </c>
      <c r="KE933" s="16" t="s">
        <v>7277</v>
      </c>
      <c r="KF933" s="16" t="s">
        <v>4411</v>
      </c>
      <c r="KH933" s="16" t="s">
        <v>7642</v>
      </c>
      <c r="KI933" s="16" t="s">
        <v>4982</v>
      </c>
      <c r="KK933" s="16" t="s">
        <v>4895</v>
      </c>
      <c r="KM933" s="16" t="s">
        <v>7610</v>
      </c>
      <c r="KO933" s="16" t="s">
        <v>10951</v>
      </c>
      <c r="KP933" s="16" t="s">
        <v>10950</v>
      </c>
      <c r="KQ933" s="16" t="s">
        <v>8694</v>
      </c>
      <c r="KR933" s="16" t="s">
        <v>12761</v>
      </c>
      <c r="KS933" s="16" t="s">
        <v>10952</v>
      </c>
      <c r="KT933" s="16" t="s">
        <v>8696</v>
      </c>
      <c r="KU933" s="16" t="s">
        <v>844</v>
      </c>
      <c r="KV933" s="16" t="s">
        <v>8696</v>
      </c>
      <c r="KW933" s="16" t="s">
        <v>851</v>
      </c>
      <c r="KY933" s="16" t="s">
        <v>486</v>
      </c>
      <c r="LC933" s="16" t="s">
        <v>10879</v>
      </c>
      <c r="LF933" s="16" t="s">
        <v>11654</v>
      </c>
      <c r="LI933" s="16" t="s">
        <v>11655</v>
      </c>
      <c r="LJ933" s="16" t="s">
        <v>831</v>
      </c>
      <c r="LK933" s="16" t="s">
        <v>831</v>
      </c>
      <c r="LL933" s="16" t="s">
        <v>8756</v>
      </c>
      <c r="LM933" s="16" t="s">
        <v>8741</v>
      </c>
      <c r="LO933" s="16" t="s">
        <v>843</v>
      </c>
      <c r="LP933" s="16" t="s">
        <v>844</v>
      </c>
      <c r="LQ933" s="16" t="s">
        <v>844</v>
      </c>
      <c r="LR933" s="16" t="s">
        <v>843</v>
      </c>
      <c r="LS933" s="16" t="s">
        <v>844</v>
      </c>
      <c r="LT933" s="16" t="s">
        <v>843</v>
      </c>
      <c r="LU933" s="16" t="s">
        <v>843</v>
      </c>
      <c r="LV933" s="16" t="s">
        <v>843</v>
      </c>
      <c r="LW933" s="16" t="s">
        <v>843</v>
      </c>
      <c r="LX933" s="16" t="s">
        <v>844</v>
      </c>
      <c r="LY933" s="16" t="s">
        <v>843</v>
      </c>
      <c r="LZ933" s="16" t="s">
        <v>843</v>
      </c>
      <c r="MA933" s="16" t="s">
        <v>843</v>
      </c>
      <c r="MB933" s="16" t="s">
        <v>843</v>
      </c>
      <c r="MC933" s="16" t="s">
        <v>843</v>
      </c>
      <c r="ME933" s="16" t="s">
        <v>11656</v>
      </c>
      <c r="MF933" s="16" t="s">
        <v>8847</v>
      </c>
      <c r="MG933" s="16" t="s">
        <v>1839</v>
      </c>
      <c r="MH933" s="16" t="s">
        <v>11667</v>
      </c>
      <c r="MI933" s="16" t="s">
        <v>11733</v>
      </c>
      <c r="MJ933" s="16" t="s">
        <v>1839</v>
      </c>
      <c r="MK933" s="16" t="s">
        <v>9015</v>
      </c>
      <c r="ML933" s="16" t="s">
        <v>1788</v>
      </c>
      <c r="MM933" s="16" t="s">
        <v>487</v>
      </c>
      <c r="MN933" s="16" t="s">
        <v>1798</v>
      </c>
      <c r="MP933" s="16" t="s">
        <v>1829</v>
      </c>
      <c r="MQ933" s="16" t="s">
        <v>1788</v>
      </c>
      <c r="MR933" s="16" t="s">
        <v>470</v>
      </c>
      <c r="MS933" s="16" t="s">
        <v>12701</v>
      </c>
      <c r="MT933" s="16" t="s">
        <v>8904</v>
      </c>
      <c r="MU933" s="16" t="s">
        <v>817</v>
      </c>
      <c r="NC933" s="16" t="s">
        <v>486</v>
      </c>
      <c r="ND933" s="16" t="s">
        <v>486</v>
      </c>
      <c r="NE933" s="16" t="s">
        <v>486</v>
      </c>
      <c r="NG933" s="16" t="s">
        <v>1380</v>
      </c>
      <c r="NH933" s="16" t="s">
        <v>1913</v>
      </c>
      <c r="NI933" s="16" t="s">
        <v>11658</v>
      </c>
      <c r="NR933" s="16" t="s">
        <v>445</v>
      </c>
      <c r="NS933" s="16" t="s">
        <v>462</v>
      </c>
      <c r="NT933" s="16" t="s">
        <v>478</v>
      </c>
      <c r="NU933" s="16">
        <v>1.1910000000000001</v>
      </c>
      <c r="NV933" s="16" t="s">
        <v>445</v>
      </c>
      <c r="NW933" s="16" t="s">
        <v>1174</v>
      </c>
      <c r="NX933" s="16" t="s">
        <v>1142</v>
      </c>
      <c r="OB933" s="16" t="s">
        <v>831</v>
      </c>
      <c r="OC933" s="16" t="s">
        <v>445</v>
      </c>
    </row>
    <row r="934" spans="1:393" x14ac:dyDescent="0.25">
      <c r="A934" s="16" t="s">
        <v>12762</v>
      </c>
      <c r="B934" s="16" t="s">
        <v>844</v>
      </c>
      <c r="C934" s="16" t="s">
        <v>972</v>
      </c>
      <c r="D934" s="16" t="s">
        <v>844</v>
      </c>
      <c r="E934" s="16" t="s">
        <v>843</v>
      </c>
      <c r="F934" s="16" t="s">
        <v>843</v>
      </c>
      <c r="G934" s="16" t="s">
        <v>843</v>
      </c>
      <c r="H934" s="16" t="s">
        <v>843</v>
      </c>
      <c r="I934" s="16" t="s">
        <v>843</v>
      </c>
      <c r="J934" s="16" t="s">
        <v>843</v>
      </c>
      <c r="K934" s="16" t="s">
        <v>843</v>
      </c>
      <c r="L934" s="16" t="s">
        <v>843</v>
      </c>
      <c r="M934" s="16" t="s">
        <v>843</v>
      </c>
      <c r="N934" s="16" t="s">
        <v>843</v>
      </c>
      <c r="O934" s="16" t="s">
        <v>843</v>
      </c>
      <c r="Q934" s="16" t="s">
        <v>844</v>
      </c>
      <c r="R934" s="16">
        <v>73</v>
      </c>
      <c r="T934" s="16" t="s">
        <v>474</v>
      </c>
      <c r="U934" s="16" t="s">
        <v>843</v>
      </c>
      <c r="V934" s="16" t="s">
        <v>844</v>
      </c>
      <c r="W934" s="16" t="s">
        <v>843</v>
      </c>
      <c r="X934" s="16" t="s">
        <v>844</v>
      </c>
      <c r="Y934" s="16" t="s">
        <v>843</v>
      </c>
      <c r="Z934" s="16" t="s">
        <v>843</v>
      </c>
      <c r="AA934" s="16" t="s">
        <v>843</v>
      </c>
      <c r="AB934" s="16" t="s">
        <v>843</v>
      </c>
      <c r="AC934" s="16" t="s">
        <v>843</v>
      </c>
      <c r="AD934" s="16" t="s">
        <v>867</v>
      </c>
      <c r="AF934" s="16" t="s">
        <v>11746</v>
      </c>
      <c r="AG934" s="16" t="s">
        <v>11808</v>
      </c>
      <c r="AH934" s="16" t="s">
        <v>844</v>
      </c>
      <c r="AI934" s="16" t="s">
        <v>844</v>
      </c>
      <c r="AJ934" s="16" t="s">
        <v>844</v>
      </c>
      <c r="AK934" s="16" t="s">
        <v>843</v>
      </c>
      <c r="AL934" s="16" t="s">
        <v>843</v>
      </c>
      <c r="AM934" s="16" t="s">
        <v>843</v>
      </c>
      <c r="AN934" s="16" t="s">
        <v>843</v>
      </c>
      <c r="AO934" s="16" t="s">
        <v>843</v>
      </c>
      <c r="AP934" s="16" t="s">
        <v>843</v>
      </c>
      <c r="AQ934" s="16" t="s">
        <v>843</v>
      </c>
      <c r="AR934" s="16" t="s">
        <v>11680</v>
      </c>
      <c r="AS934" s="16" t="s">
        <v>844</v>
      </c>
      <c r="AT934" s="16" t="s">
        <v>843</v>
      </c>
      <c r="AU934" s="16" t="s">
        <v>844</v>
      </c>
      <c r="AV934" s="16" t="s">
        <v>844</v>
      </c>
      <c r="AW934" s="16" t="s">
        <v>843</v>
      </c>
      <c r="AX934" s="16" t="s">
        <v>843</v>
      </c>
      <c r="AY934" s="16" t="s">
        <v>843</v>
      </c>
      <c r="AZ934" s="16" t="s">
        <v>4437</v>
      </c>
      <c r="BB934" s="16" t="s">
        <v>4437</v>
      </c>
      <c r="BC934" s="16" t="s">
        <v>4437</v>
      </c>
      <c r="BF934" s="16" t="s">
        <v>843</v>
      </c>
      <c r="BI934" s="16" t="s">
        <v>7785</v>
      </c>
      <c r="BJ934" s="16" t="s">
        <v>843</v>
      </c>
      <c r="BK934" s="16" t="s">
        <v>843</v>
      </c>
      <c r="BL934" s="16" t="s">
        <v>843</v>
      </c>
      <c r="BM934" s="16" t="s">
        <v>843</v>
      </c>
      <c r="BN934" s="16" t="s">
        <v>843</v>
      </c>
      <c r="BO934" s="16" t="s">
        <v>844</v>
      </c>
      <c r="BP934" s="16" t="s">
        <v>843</v>
      </c>
      <c r="BQ934" s="16" t="s">
        <v>843</v>
      </c>
      <c r="DX934" s="16" t="s">
        <v>867</v>
      </c>
      <c r="DY934" s="16" t="s">
        <v>867</v>
      </c>
      <c r="ES934" s="16" t="s">
        <v>867</v>
      </c>
      <c r="EU934" s="16" t="s">
        <v>7813</v>
      </c>
      <c r="EV934" s="16" t="s">
        <v>865</v>
      </c>
      <c r="FF934" s="16" t="s">
        <v>7836</v>
      </c>
      <c r="HC934" s="16" t="s">
        <v>865</v>
      </c>
      <c r="JA934" s="16" t="s">
        <v>4813</v>
      </c>
      <c r="JB934" s="16" t="s">
        <v>865</v>
      </c>
      <c r="JC934" s="16" t="s">
        <v>865</v>
      </c>
      <c r="JD934" s="16" t="s">
        <v>865</v>
      </c>
      <c r="JE934" s="16" t="s">
        <v>865</v>
      </c>
      <c r="JF934" s="16" t="s">
        <v>865</v>
      </c>
      <c r="JG934" s="16" t="s">
        <v>843</v>
      </c>
      <c r="JH934" s="16" t="s">
        <v>4846</v>
      </c>
      <c r="KF934" s="16" t="s">
        <v>4926</v>
      </c>
      <c r="KI934" s="16" t="s">
        <v>4846</v>
      </c>
      <c r="KO934" s="16" t="s">
        <v>10955</v>
      </c>
      <c r="KP934" s="16" t="s">
        <v>10954</v>
      </c>
      <c r="KQ934" s="16" t="s">
        <v>8694</v>
      </c>
      <c r="KR934" s="16" t="s">
        <v>12763</v>
      </c>
      <c r="KS934" s="16" t="s">
        <v>10956</v>
      </c>
      <c r="KT934" s="16" t="s">
        <v>8696</v>
      </c>
      <c r="KU934" s="16" t="s">
        <v>844</v>
      </c>
      <c r="KV934" s="16" t="s">
        <v>8696</v>
      </c>
      <c r="KW934" s="16" t="s">
        <v>851</v>
      </c>
      <c r="KX934" s="16" t="s">
        <v>487</v>
      </c>
      <c r="KY934" s="16" t="s">
        <v>487</v>
      </c>
      <c r="KZ934" s="16" t="s">
        <v>487</v>
      </c>
      <c r="LC934" s="16" t="s">
        <v>10879</v>
      </c>
      <c r="LF934" s="16" t="s">
        <v>11654</v>
      </c>
      <c r="LI934" s="16" t="s">
        <v>11655</v>
      </c>
      <c r="LJ934" s="16" t="s">
        <v>843</v>
      </c>
      <c r="LL934" s="16" t="s">
        <v>8711</v>
      </c>
      <c r="LM934" s="16" t="s">
        <v>8741</v>
      </c>
      <c r="LO934" s="16" t="s">
        <v>843</v>
      </c>
      <c r="LP934" s="16" t="s">
        <v>843</v>
      </c>
      <c r="LQ934" s="16" t="s">
        <v>843</v>
      </c>
      <c r="LR934" s="16" t="s">
        <v>844</v>
      </c>
      <c r="LS934" s="16" t="s">
        <v>843</v>
      </c>
      <c r="LT934" s="16" t="s">
        <v>844</v>
      </c>
      <c r="LU934" s="16" t="s">
        <v>844</v>
      </c>
      <c r="LV934" s="16" t="s">
        <v>843</v>
      </c>
      <c r="LW934" s="16" t="s">
        <v>844</v>
      </c>
      <c r="LX934" s="16" t="s">
        <v>843</v>
      </c>
      <c r="LY934" s="16" t="s">
        <v>843</v>
      </c>
      <c r="LZ934" s="16" t="s">
        <v>843</v>
      </c>
      <c r="MA934" s="16" t="s">
        <v>843</v>
      </c>
      <c r="MB934" s="16" t="s">
        <v>843</v>
      </c>
      <c r="MC934" s="16" t="s">
        <v>843</v>
      </c>
      <c r="ME934" s="16" t="s">
        <v>11656</v>
      </c>
      <c r="MF934" s="16" t="s">
        <v>8847</v>
      </c>
      <c r="MO934" s="16" t="s">
        <v>1817</v>
      </c>
      <c r="MP934" s="16" t="s">
        <v>1824</v>
      </c>
      <c r="MR934" s="16" t="s">
        <v>474</v>
      </c>
      <c r="MS934" s="16" t="s">
        <v>12701</v>
      </c>
      <c r="MT934" s="16" t="s">
        <v>9003</v>
      </c>
      <c r="NC934" s="16" t="s">
        <v>487</v>
      </c>
      <c r="NE934" s="16" t="s">
        <v>486</v>
      </c>
      <c r="NG934" s="16" t="s">
        <v>1376</v>
      </c>
      <c r="NI934" s="16" t="s">
        <v>11658</v>
      </c>
      <c r="NR934" s="16" t="s">
        <v>878</v>
      </c>
      <c r="NS934" s="16" t="s">
        <v>462</v>
      </c>
      <c r="NT934" s="16" t="s">
        <v>478</v>
      </c>
      <c r="NU934" s="16">
        <v>1.1910000000000001</v>
      </c>
      <c r="NV934" s="16" t="s">
        <v>457</v>
      </c>
      <c r="NW934" s="16" t="s">
        <v>1183</v>
      </c>
      <c r="NX934" s="16" t="s">
        <v>1142</v>
      </c>
      <c r="OB934" s="16" t="s">
        <v>833</v>
      </c>
      <c r="OC934" s="16" t="s">
        <v>878</v>
      </c>
    </row>
    <row r="935" spans="1:393" x14ac:dyDescent="0.25">
      <c r="A935" s="16" t="s">
        <v>12764</v>
      </c>
      <c r="B935" s="16" t="s">
        <v>844</v>
      </c>
      <c r="C935" s="16" t="s">
        <v>972</v>
      </c>
      <c r="D935" s="16" t="s">
        <v>844</v>
      </c>
      <c r="E935" s="16" t="s">
        <v>843</v>
      </c>
      <c r="F935" s="16" t="s">
        <v>843</v>
      </c>
      <c r="G935" s="16" t="s">
        <v>843</v>
      </c>
      <c r="H935" s="16" t="s">
        <v>843</v>
      </c>
      <c r="I935" s="16" t="s">
        <v>843</v>
      </c>
      <c r="J935" s="16" t="s">
        <v>843</v>
      </c>
      <c r="K935" s="16" t="s">
        <v>843</v>
      </c>
      <c r="L935" s="16" t="s">
        <v>843</v>
      </c>
      <c r="M935" s="16" t="s">
        <v>843</v>
      </c>
      <c r="N935" s="16" t="s">
        <v>843</v>
      </c>
      <c r="O935" s="16" t="s">
        <v>843</v>
      </c>
      <c r="Q935" s="16" t="s">
        <v>844</v>
      </c>
      <c r="R935" s="16">
        <v>20</v>
      </c>
      <c r="T935" s="16" t="s">
        <v>470</v>
      </c>
      <c r="U935" s="16" t="s">
        <v>844</v>
      </c>
      <c r="V935" s="16" t="s">
        <v>843</v>
      </c>
      <c r="W935" s="16" t="s">
        <v>844</v>
      </c>
      <c r="X935" s="16" t="s">
        <v>843</v>
      </c>
      <c r="Y935" s="16" t="s">
        <v>843</v>
      </c>
      <c r="Z935" s="16" t="s">
        <v>843</v>
      </c>
      <c r="AA935" s="16" t="s">
        <v>843</v>
      </c>
      <c r="AB935" s="16" t="s">
        <v>844</v>
      </c>
      <c r="AC935" s="16" t="s">
        <v>843</v>
      </c>
      <c r="AD935" s="16" t="s">
        <v>867</v>
      </c>
      <c r="AF935" s="16" t="s">
        <v>11702</v>
      </c>
      <c r="AG935" s="16" t="s">
        <v>11725</v>
      </c>
      <c r="AH935" s="16" t="s">
        <v>844</v>
      </c>
      <c r="AI935" s="16" t="s">
        <v>844</v>
      </c>
      <c r="AJ935" s="16" t="s">
        <v>843</v>
      </c>
      <c r="AK935" s="16" t="s">
        <v>843</v>
      </c>
      <c r="AL935" s="16" t="s">
        <v>844</v>
      </c>
      <c r="AM935" s="16" t="s">
        <v>844</v>
      </c>
      <c r="AN935" s="16" t="s">
        <v>843</v>
      </c>
      <c r="AO935" s="16" t="s">
        <v>843</v>
      </c>
      <c r="AP935" s="16" t="s">
        <v>843</v>
      </c>
      <c r="AQ935" s="16" t="s">
        <v>844</v>
      </c>
      <c r="AR935" s="16" t="s">
        <v>4433</v>
      </c>
      <c r="AS935" s="16" t="s">
        <v>843</v>
      </c>
      <c r="AT935" s="16" t="s">
        <v>843</v>
      </c>
      <c r="AU935" s="16" t="s">
        <v>843</v>
      </c>
      <c r="AV935" s="16" t="s">
        <v>843</v>
      </c>
      <c r="AW935" s="16" t="s">
        <v>843</v>
      </c>
      <c r="AX935" s="16" t="s">
        <v>843</v>
      </c>
      <c r="AY935" s="16" t="s">
        <v>844</v>
      </c>
      <c r="BF935" s="16" t="s">
        <v>844</v>
      </c>
      <c r="BH935" s="16" t="s">
        <v>7383</v>
      </c>
      <c r="BI935" s="16" t="s">
        <v>7785</v>
      </c>
      <c r="BJ935" s="16" t="s">
        <v>843</v>
      </c>
      <c r="BK935" s="16" t="s">
        <v>843</v>
      </c>
      <c r="BL935" s="16" t="s">
        <v>843</v>
      </c>
      <c r="BM935" s="16" t="s">
        <v>843</v>
      </c>
      <c r="BN935" s="16" t="s">
        <v>843</v>
      </c>
      <c r="BO935" s="16" t="s">
        <v>844</v>
      </c>
      <c r="BP935" s="16" t="s">
        <v>843</v>
      </c>
      <c r="BQ935" s="16" t="s">
        <v>843</v>
      </c>
      <c r="CC935" s="16" t="s">
        <v>867</v>
      </c>
      <c r="CD935" s="16" t="s">
        <v>6843</v>
      </c>
      <c r="CE935" s="16" t="s">
        <v>7537</v>
      </c>
      <c r="DN935" s="16" t="s">
        <v>4411</v>
      </c>
      <c r="DX935" s="16" t="s">
        <v>865</v>
      </c>
      <c r="ES935" s="16" t="s">
        <v>865</v>
      </c>
      <c r="EU935" s="16" t="s">
        <v>7810</v>
      </c>
      <c r="EV935" s="16" t="s">
        <v>865</v>
      </c>
      <c r="FT935" s="16" t="s">
        <v>865</v>
      </c>
      <c r="HC935" s="16" t="s">
        <v>865</v>
      </c>
      <c r="JA935" s="16" t="s">
        <v>4816</v>
      </c>
      <c r="JB935" s="16" t="s">
        <v>865</v>
      </c>
      <c r="JC935" s="16" t="s">
        <v>865</v>
      </c>
      <c r="JD935" s="16" t="s">
        <v>865</v>
      </c>
      <c r="JE935" s="16" t="s">
        <v>865</v>
      </c>
      <c r="JF935" s="16" t="s">
        <v>865</v>
      </c>
      <c r="JG935" s="16" t="s">
        <v>1056</v>
      </c>
      <c r="JH935" s="16" t="s">
        <v>7585</v>
      </c>
      <c r="JJ935" s="16" t="s">
        <v>867</v>
      </c>
      <c r="KF935" s="16" t="s">
        <v>4926</v>
      </c>
      <c r="KI935" s="16" t="s">
        <v>4837</v>
      </c>
      <c r="KO935" s="16" t="s">
        <v>10960</v>
      </c>
      <c r="KP935" s="16" t="s">
        <v>10959</v>
      </c>
      <c r="KQ935" s="16" t="s">
        <v>8694</v>
      </c>
      <c r="KR935" s="16" t="s">
        <v>12765</v>
      </c>
      <c r="KS935" s="16" t="s">
        <v>10961</v>
      </c>
      <c r="KT935" s="16" t="s">
        <v>8696</v>
      </c>
      <c r="KU935" s="16" t="s">
        <v>844</v>
      </c>
      <c r="KV935" s="16" t="s">
        <v>8696</v>
      </c>
      <c r="KW935" s="16" t="s">
        <v>851</v>
      </c>
      <c r="KY935" s="16" t="s">
        <v>486</v>
      </c>
      <c r="LC935" s="16" t="s">
        <v>10879</v>
      </c>
      <c r="LF935" s="16" t="s">
        <v>11654</v>
      </c>
      <c r="LI935" s="16" t="s">
        <v>11655</v>
      </c>
      <c r="LJ935" s="16" t="s">
        <v>843</v>
      </c>
      <c r="LM935" s="16" t="s">
        <v>8741</v>
      </c>
      <c r="LO935" s="16" t="s">
        <v>843</v>
      </c>
      <c r="LP935" s="16" t="s">
        <v>1056</v>
      </c>
      <c r="LQ935" s="16" t="s">
        <v>844</v>
      </c>
      <c r="LR935" s="16" t="s">
        <v>844</v>
      </c>
      <c r="LS935" s="16" t="s">
        <v>844</v>
      </c>
      <c r="LT935" s="16" t="s">
        <v>844</v>
      </c>
      <c r="LU935" s="16" t="s">
        <v>843</v>
      </c>
      <c r="LV935" s="16" t="s">
        <v>843</v>
      </c>
      <c r="LW935" s="16" t="s">
        <v>843</v>
      </c>
      <c r="LX935" s="16" t="s">
        <v>844</v>
      </c>
      <c r="LY935" s="16" t="s">
        <v>843</v>
      </c>
      <c r="LZ935" s="16" t="s">
        <v>843</v>
      </c>
      <c r="MA935" s="16" t="s">
        <v>843</v>
      </c>
      <c r="MB935" s="16" t="s">
        <v>843</v>
      </c>
      <c r="MC935" s="16" t="s">
        <v>843</v>
      </c>
      <c r="ME935" s="16" t="s">
        <v>11656</v>
      </c>
      <c r="MF935" s="16" t="s">
        <v>8847</v>
      </c>
      <c r="MO935" s="16" t="s">
        <v>1817</v>
      </c>
      <c r="MP935" s="16" t="s">
        <v>1826</v>
      </c>
      <c r="MR935" s="16" t="s">
        <v>470</v>
      </c>
      <c r="MS935" s="16" t="s">
        <v>12701</v>
      </c>
      <c r="MT935" s="16" t="s">
        <v>8982</v>
      </c>
      <c r="MU935" s="16" t="s">
        <v>817</v>
      </c>
      <c r="MV935" s="16" t="s">
        <v>487</v>
      </c>
      <c r="MW935" s="16" t="s">
        <v>1267</v>
      </c>
      <c r="MX935" s="16" t="s">
        <v>1262</v>
      </c>
      <c r="MY935" s="16" t="s">
        <v>486</v>
      </c>
      <c r="NC935" s="16" t="s">
        <v>486</v>
      </c>
      <c r="ND935" s="16" t="s">
        <v>486</v>
      </c>
      <c r="NE935" s="16" t="s">
        <v>486</v>
      </c>
      <c r="NG935" s="16" t="s">
        <v>1380</v>
      </c>
      <c r="NI935" s="16" t="s">
        <v>11658</v>
      </c>
      <c r="NQ935" s="16" t="s">
        <v>1078</v>
      </c>
      <c r="NS935" s="16" t="s">
        <v>462</v>
      </c>
      <c r="NT935" s="16" t="s">
        <v>478</v>
      </c>
      <c r="NU935" s="16">
        <v>1.1910000000000001</v>
      </c>
      <c r="NV935" s="16" t="s">
        <v>445</v>
      </c>
      <c r="NW935" s="16" t="s">
        <v>1174</v>
      </c>
      <c r="NX935" s="16" t="s">
        <v>1142</v>
      </c>
      <c r="NZ935" s="16" t="s">
        <v>935</v>
      </c>
      <c r="OC935" s="16" t="s">
        <v>445</v>
      </c>
    </row>
    <row r="936" spans="1:393" x14ac:dyDescent="0.25">
      <c r="A936" s="16" t="s">
        <v>12766</v>
      </c>
      <c r="B936" s="16" t="s">
        <v>1056</v>
      </c>
      <c r="C936" s="16" t="s">
        <v>4199</v>
      </c>
      <c r="D936" s="16" t="s">
        <v>843</v>
      </c>
      <c r="E936" s="16" t="s">
        <v>843</v>
      </c>
      <c r="F936" s="16" t="s">
        <v>843</v>
      </c>
      <c r="G936" s="16" t="s">
        <v>843</v>
      </c>
      <c r="H936" s="16" t="s">
        <v>843</v>
      </c>
      <c r="I936" s="16" t="s">
        <v>844</v>
      </c>
      <c r="J936" s="16" t="s">
        <v>843</v>
      </c>
      <c r="K936" s="16" t="s">
        <v>843</v>
      </c>
      <c r="L936" s="16" t="s">
        <v>843</v>
      </c>
      <c r="M936" s="16" t="s">
        <v>843</v>
      </c>
      <c r="N936" s="16" t="s">
        <v>843</v>
      </c>
      <c r="O936" s="16" t="s">
        <v>843</v>
      </c>
      <c r="Q936" s="16" t="s">
        <v>843</v>
      </c>
      <c r="R936" s="16">
        <v>21</v>
      </c>
      <c r="T936" s="16" t="s">
        <v>474</v>
      </c>
      <c r="U936" s="16" t="s">
        <v>843</v>
      </c>
      <c r="V936" s="16" t="s">
        <v>844</v>
      </c>
      <c r="W936" s="16" t="s">
        <v>843</v>
      </c>
      <c r="X936" s="16" t="s">
        <v>844</v>
      </c>
      <c r="Y936" s="16" t="s">
        <v>843</v>
      </c>
      <c r="Z936" s="16" t="s">
        <v>843</v>
      </c>
      <c r="AA936" s="16" t="s">
        <v>843</v>
      </c>
      <c r="AB936" s="16" t="s">
        <v>843</v>
      </c>
      <c r="AC936" s="16" t="s">
        <v>843</v>
      </c>
      <c r="AD936" s="16" t="s">
        <v>867</v>
      </c>
      <c r="BF936" s="16" t="s">
        <v>843</v>
      </c>
      <c r="JB936" s="16" t="s">
        <v>867</v>
      </c>
      <c r="JC936" s="16" t="s">
        <v>865</v>
      </c>
      <c r="JG936" s="16" t="s">
        <v>1056</v>
      </c>
      <c r="KO936" s="16" t="s">
        <v>10960</v>
      </c>
      <c r="KP936" s="16" t="s">
        <v>10959</v>
      </c>
      <c r="KQ936" s="16" t="s">
        <v>8694</v>
      </c>
      <c r="KR936" s="16" t="s">
        <v>12767</v>
      </c>
      <c r="KS936" s="16" t="s">
        <v>10961</v>
      </c>
      <c r="KT936" s="16" t="s">
        <v>8696</v>
      </c>
      <c r="KU936" s="16" t="s">
        <v>844</v>
      </c>
      <c r="KV936" s="16" t="s">
        <v>8696</v>
      </c>
      <c r="LC936" s="16" t="s">
        <v>10879</v>
      </c>
      <c r="LF936" s="16" t="s">
        <v>11654</v>
      </c>
      <c r="LJ936" s="16" t="s">
        <v>831</v>
      </c>
      <c r="LK936" s="16" t="s">
        <v>831</v>
      </c>
      <c r="LL936" s="16" t="s">
        <v>8756</v>
      </c>
      <c r="LM936" s="16" t="s">
        <v>8741</v>
      </c>
      <c r="LO936" s="16" t="s">
        <v>843</v>
      </c>
      <c r="LP936" s="16" t="s">
        <v>1056</v>
      </c>
      <c r="LQ936" s="16" t="s">
        <v>844</v>
      </c>
      <c r="LR936" s="16" t="s">
        <v>844</v>
      </c>
      <c r="LS936" s="16" t="s">
        <v>844</v>
      </c>
      <c r="LT936" s="16" t="s">
        <v>844</v>
      </c>
      <c r="LU936" s="16" t="s">
        <v>843</v>
      </c>
      <c r="LV936" s="16" t="s">
        <v>843</v>
      </c>
      <c r="LW936" s="16" t="s">
        <v>843</v>
      </c>
      <c r="LX936" s="16" t="s">
        <v>844</v>
      </c>
      <c r="LY936" s="16" t="s">
        <v>843</v>
      </c>
      <c r="LZ936" s="16" t="s">
        <v>843</v>
      </c>
      <c r="MA936" s="16" t="s">
        <v>843</v>
      </c>
      <c r="MB936" s="16" t="s">
        <v>843</v>
      </c>
      <c r="MC936" s="16" t="s">
        <v>843</v>
      </c>
      <c r="ME936" s="16" t="s">
        <v>11656</v>
      </c>
      <c r="MF936" s="16" t="s">
        <v>8847</v>
      </c>
      <c r="MR936" s="16" t="s">
        <v>474</v>
      </c>
      <c r="MS936" s="16" t="s">
        <v>12701</v>
      </c>
      <c r="NI936" s="16" t="s">
        <v>11658</v>
      </c>
      <c r="NR936" s="16" t="s">
        <v>445</v>
      </c>
      <c r="NS936" s="16" t="s">
        <v>462</v>
      </c>
      <c r="NT936" s="16" t="s">
        <v>478</v>
      </c>
      <c r="NU936" s="16">
        <v>1.1910000000000001</v>
      </c>
      <c r="NV936" s="16" t="s">
        <v>445</v>
      </c>
      <c r="NW936" s="16" t="s">
        <v>1180</v>
      </c>
      <c r="NX936" s="16" t="s">
        <v>1142</v>
      </c>
      <c r="OB936" s="16" t="s">
        <v>831</v>
      </c>
      <c r="OC936" s="16" t="s">
        <v>445</v>
      </c>
    </row>
    <row r="937" spans="1:393" x14ac:dyDescent="0.25">
      <c r="A937" s="16" t="s">
        <v>12768</v>
      </c>
      <c r="B937" s="16" t="s">
        <v>844</v>
      </c>
      <c r="C937" s="16" t="s">
        <v>4199</v>
      </c>
      <c r="D937" s="16" t="s">
        <v>843</v>
      </c>
      <c r="E937" s="16" t="s">
        <v>843</v>
      </c>
      <c r="F937" s="16" t="s">
        <v>843</v>
      </c>
      <c r="G937" s="16" t="s">
        <v>843</v>
      </c>
      <c r="H937" s="16" t="s">
        <v>843</v>
      </c>
      <c r="I937" s="16" t="s">
        <v>844</v>
      </c>
      <c r="J937" s="16" t="s">
        <v>843</v>
      </c>
      <c r="K937" s="16" t="s">
        <v>843</v>
      </c>
      <c r="L937" s="16" t="s">
        <v>843</v>
      </c>
      <c r="M937" s="16" t="s">
        <v>843</v>
      </c>
      <c r="N937" s="16" t="s">
        <v>843</v>
      </c>
      <c r="O937" s="16" t="s">
        <v>843</v>
      </c>
      <c r="Q937" s="16" t="s">
        <v>843</v>
      </c>
      <c r="R937" s="16">
        <v>63</v>
      </c>
      <c r="T937" s="16" t="s">
        <v>474</v>
      </c>
      <c r="U937" s="16" t="s">
        <v>843</v>
      </c>
      <c r="V937" s="16" t="s">
        <v>844</v>
      </c>
      <c r="W937" s="16" t="s">
        <v>843</v>
      </c>
      <c r="X937" s="16" t="s">
        <v>844</v>
      </c>
      <c r="Y937" s="16" t="s">
        <v>843</v>
      </c>
      <c r="Z937" s="16" t="s">
        <v>843</v>
      </c>
      <c r="AA937" s="16" t="s">
        <v>843</v>
      </c>
      <c r="AB937" s="16" t="s">
        <v>843</v>
      </c>
      <c r="AC937" s="16" t="s">
        <v>843</v>
      </c>
      <c r="AD937" s="16" t="s">
        <v>867</v>
      </c>
      <c r="BF937" s="16" t="s">
        <v>843</v>
      </c>
      <c r="JB937" s="16" t="s">
        <v>867</v>
      </c>
      <c r="JC937" s="16" t="s">
        <v>865</v>
      </c>
      <c r="JG937" s="16" t="s">
        <v>843</v>
      </c>
      <c r="KO937" s="16" t="s">
        <v>10964</v>
      </c>
      <c r="KP937" s="16" t="s">
        <v>10963</v>
      </c>
      <c r="KQ937" s="16" t="s">
        <v>8694</v>
      </c>
      <c r="KR937" s="16" t="s">
        <v>12769</v>
      </c>
      <c r="KS937" s="16" t="s">
        <v>10965</v>
      </c>
      <c r="KT937" s="16" t="s">
        <v>8696</v>
      </c>
      <c r="KU937" s="16" t="s">
        <v>844</v>
      </c>
      <c r="KV937" s="16" t="s">
        <v>8696</v>
      </c>
      <c r="LC937" s="16" t="s">
        <v>10879</v>
      </c>
      <c r="LF937" s="16" t="s">
        <v>11654</v>
      </c>
      <c r="LJ937" s="16" t="s">
        <v>831</v>
      </c>
      <c r="LK937" s="16" t="s">
        <v>831</v>
      </c>
      <c r="LL937" s="16" t="s">
        <v>8756</v>
      </c>
      <c r="LM937" s="16" t="s">
        <v>8741</v>
      </c>
      <c r="LO937" s="16" t="s">
        <v>1056</v>
      </c>
      <c r="LP937" s="16" t="s">
        <v>843</v>
      </c>
      <c r="LQ937" s="16" t="s">
        <v>8732</v>
      </c>
      <c r="LR937" s="16" t="s">
        <v>844</v>
      </c>
      <c r="LS937" s="16" t="s">
        <v>844</v>
      </c>
      <c r="LT937" s="16" t="s">
        <v>844</v>
      </c>
      <c r="LU937" s="16" t="s">
        <v>1056</v>
      </c>
      <c r="LV937" s="16" t="s">
        <v>843</v>
      </c>
      <c r="LW937" s="16" t="s">
        <v>844</v>
      </c>
      <c r="LX937" s="16" t="s">
        <v>844</v>
      </c>
      <c r="LY937" s="16" t="s">
        <v>843</v>
      </c>
      <c r="LZ937" s="16" t="s">
        <v>843</v>
      </c>
      <c r="MA937" s="16" t="s">
        <v>844</v>
      </c>
      <c r="MB937" s="16" t="s">
        <v>843</v>
      </c>
      <c r="MC937" s="16" t="s">
        <v>844</v>
      </c>
      <c r="ME937" s="16" t="s">
        <v>11656</v>
      </c>
      <c r="MF937" s="16" t="s">
        <v>8847</v>
      </c>
      <c r="MR937" s="16" t="s">
        <v>474</v>
      </c>
      <c r="MS937" s="16" t="s">
        <v>12701</v>
      </c>
      <c r="NI937" s="16" t="s">
        <v>11658</v>
      </c>
      <c r="NR937" s="16" t="s">
        <v>877</v>
      </c>
      <c r="NS937" s="16" t="s">
        <v>462</v>
      </c>
      <c r="NT937" s="16" t="s">
        <v>478</v>
      </c>
      <c r="NU937" s="16">
        <v>1.1910000000000001</v>
      </c>
      <c r="NV937" s="16" t="s">
        <v>457</v>
      </c>
      <c r="NW937" s="16" t="s">
        <v>1183</v>
      </c>
      <c r="NX937" s="16" t="s">
        <v>1142</v>
      </c>
      <c r="OB937" s="16" t="s">
        <v>831</v>
      </c>
      <c r="OC937" s="16" t="s">
        <v>877</v>
      </c>
    </row>
    <row r="938" spans="1:393" x14ac:dyDescent="0.25">
      <c r="A938" s="16" t="s">
        <v>12770</v>
      </c>
      <c r="B938" s="16" t="s">
        <v>1056</v>
      </c>
      <c r="C938" s="16" t="s">
        <v>4199</v>
      </c>
      <c r="D938" s="16" t="s">
        <v>843</v>
      </c>
      <c r="E938" s="16" t="s">
        <v>843</v>
      </c>
      <c r="F938" s="16" t="s">
        <v>843</v>
      </c>
      <c r="G938" s="16" t="s">
        <v>843</v>
      </c>
      <c r="H938" s="16" t="s">
        <v>843</v>
      </c>
      <c r="I938" s="16" t="s">
        <v>844</v>
      </c>
      <c r="J938" s="16" t="s">
        <v>843</v>
      </c>
      <c r="K938" s="16" t="s">
        <v>843</v>
      </c>
      <c r="L938" s="16" t="s">
        <v>843</v>
      </c>
      <c r="M938" s="16" t="s">
        <v>843</v>
      </c>
      <c r="N938" s="16" t="s">
        <v>843</v>
      </c>
      <c r="O938" s="16" t="s">
        <v>843</v>
      </c>
      <c r="Q938" s="16" t="s">
        <v>843</v>
      </c>
      <c r="R938" s="16">
        <v>61</v>
      </c>
      <c r="T938" s="16" t="s">
        <v>470</v>
      </c>
      <c r="U938" s="16" t="s">
        <v>844</v>
      </c>
      <c r="V938" s="16" t="s">
        <v>843</v>
      </c>
      <c r="W938" s="16" t="s">
        <v>844</v>
      </c>
      <c r="X938" s="16" t="s">
        <v>843</v>
      </c>
      <c r="Y938" s="16" t="s">
        <v>843</v>
      </c>
      <c r="Z938" s="16" t="s">
        <v>843</v>
      </c>
      <c r="AA938" s="16" t="s">
        <v>843</v>
      </c>
      <c r="AB938" s="16" t="s">
        <v>843</v>
      </c>
      <c r="AC938" s="16" t="s">
        <v>843</v>
      </c>
      <c r="AD938" s="16" t="s">
        <v>867</v>
      </c>
      <c r="BF938" s="16" t="s">
        <v>843</v>
      </c>
      <c r="JB938" s="16" t="s">
        <v>865</v>
      </c>
      <c r="JC938" s="16" t="s">
        <v>865</v>
      </c>
      <c r="JD938" s="16" t="s">
        <v>865</v>
      </c>
      <c r="JE938" s="16" t="s">
        <v>865</v>
      </c>
      <c r="JF938" s="16" t="s">
        <v>865</v>
      </c>
      <c r="JG938" s="16" t="s">
        <v>843</v>
      </c>
      <c r="JH938" s="16" t="s">
        <v>7577</v>
      </c>
      <c r="JJ938" s="16" t="s">
        <v>865</v>
      </c>
      <c r="KO938" s="16" t="s">
        <v>10964</v>
      </c>
      <c r="KP938" s="16" t="s">
        <v>10963</v>
      </c>
      <c r="KQ938" s="16" t="s">
        <v>8694</v>
      </c>
      <c r="KR938" s="16" t="s">
        <v>12771</v>
      </c>
      <c r="KS938" s="16" t="s">
        <v>10965</v>
      </c>
      <c r="KT938" s="16" t="s">
        <v>8696</v>
      </c>
      <c r="KU938" s="16" t="s">
        <v>844</v>
      </c>
      <c r="KV938" s="16" t="s">
        <v>8696</v>
      </c>
      <c r="LC938" s="16" t="s">
        <v>10879</v>
      </c>
      <c r="LF938" s="16" t="s">
        <v>11654</v>
      </c>
      <c r="LJ938" s="16" t="s">
        <v>843</v>
      </c>
      <c r="LL938" s="16" t="s">
        <v>8711</v>
      </c>
      <c r="LM938" s="16" t="s">
        <v>8741</v>
      </c>
      <c r="LO938" s="16" t="s">
        <v>1056</v>
      </c>
      <c r="LP938" s="16" t="s">
        <v>843</v>
      </c>
      <c r="LQ938" s="16" t="s">
        <v>8732</v>
      </c>
      <c r="LR938" s="16" t="s">
        <v>844</v>
      </c>
      <c r="LS938" s="16" t="s">
        <v>844</v>
      </c>
      <c r="LT938" s="16" t="s">
        <v>844</v>
      </c>
      <c r="LU938" s="16" t="s">
        <v>1056</v>
      </c>
      <c r="LV938" s="16" t="s">
        <v>843</v>
      </c>
      <c r="LW938" s="16" t="s">
        <v>844</v>
      </c>
      <c r="LX938" s="16" t="s">
        <v>844</v>
      </c>
      <c r="LY938" s="16" t="s">
        <v>843</v>
      </c>
      <c r="LZ938" s="16" t="s">
        <v>843</v>
      </c>
      <c r="MA938" s="16" t="s">
        <v>844</v>
      </c>
      <c r="MB938" s="16" t="s">
        <v>843</v>
      </c>
      <c r="MC938" s="16" t="s">
        <v>844</v>
      </c>
      <c r="ME938" s="16" t="s">
        <v>11656</v>
      </c>
      <c r="MF938" s="16" t="s">
        <v>8847</v>
      </c>
      <c r="MR938" s="16" t="s">
        <v>470</v>
      </c>
      <c r="MS938" s="16" t="s">
        <v>12701</v>
      </c>
      <c r="NI938" s="16" t="s">
        <v>11658</v>
      </c>
      <c r="NR938" s="16" t="s">
        <v>877</v>
      </c>
      <c r="NS938" s="16" t="s">
        <v>462</v>
      </c>
      <c r="NT938" s="16" t="s">
        <v>478</v>
      </c>
      <c r="NU938" s="16">
        <v>1.1910000000000001</v>
      </c>
      <c r="NV938" s="16" t="s">
        <v>457</v>
      </c>
      <c r="NW938" s="16" t="s">
        <v>1177</v>
      </c>
      <c r="NX938" s="16" t="s">
        <v>1142</v>
      </c>
      <c r="OB938" s="16" t="s">
        <v>833</v>
      </c>
      <c r="OC938" s="16" t="s">
        <v>877</v>
      </c>
    </row>
    <row r="939" spans="1:393" x14ac:dyDescent="0.25">
      <c r="A939" s="16" t="s">
        <v>12772</v>
      </c>
      <c r="B939" s="16" t="s">
        <v>8732</v>
      </c>
      <c r="C939" s="16" t="s">
        <v>972</v>
      </c>
      <c r="D939" s="16" t="s">
        <v>844</v>
      </c>
      <c r="E939" s="16" t="s">
        <v>843</v>
      </c>
      <c r="F939" s="16" t="s">
        <v>843</v>
      </c>
      <c r="G939" s="16" t="s">
        <v>843</v>
      </c>
      <c r="H939" s="16" t="s">
        <v>843</v>
      </c>
      <c r="I939" s="16" t="s">
        <v>843</v>
      </c>
      <c r="J939" s="16" t="s">
        <v>843</v>
      </c>
      <c r="K939" s="16" t="s">
        <v>843</v>
      </c>
      <c r="L939" s="16" t="s">
        <v>843</v>
      </c>
      <c r="M939" s="16" t="s">
        <v>843</v>
      </c>
      <c r="N939" s="16" t="s">
        <v>843</v>
      </c>
      <c r="O939" s="16" t="s">
        <v>843</v>
      </c>
      <c r="Q939" s="16" t="s">
        <v>844</v>
      </c>
      <c r="R939" s="16">
        <v>12</v>
      </c>
      <c r="T939" s="16" t="s">
        <v>470</v>
      </c>
      <c r="U939" s="16" t="s">
        <v>844</v>
      </c>
      <c r="V939" s="16" t="s">
        <v>843</v>
      </c>
      <c r="W939" s="16" t="s">
        <v>843</v>
      </c>
      <c r="X939" s="16" t="s">
        <v>843</v>
      </c>
      <c r="Y939" s="16" t="s">
        <v>844</v>
      </c>
      <c r="Z939" s="16" t="s">
        <v>843</v>
      </c>
      <c r="AA939" s="16" t="s">
        <v>843</v>
      </c>
      <c r="AB939" s="16" t="s">
        <v>844</v>
      </c>
      <c r="AC939" s="16" t="s">
        <v>844</v>
      </c>
      <c r="AF939" s="16" t="s">
        <v>11719</v>
      </c>
      <c r="AG939" s="16" t="s">
        <v>11708</v>
      </c>
      <c r="AH939" s="16" t="s">
        <v>843</v>
      </c>
      <c r="AI939" s="16" t="s">
        <v>843</v>
      </c>
      <c r="AJ939" s="16" t="s">
        <v>843</v>
      </c>
      <c r="AK939" s="16" t="s">
        <v>843</v>
      </c>
      <c r="AL939" s="16" t="s">
        <v>844</v>
      </c>
      <c r="AM939" s="16" t="s">
        <v>844</v>
      </c>
      <c r="AN939" s="16" t="s">
        <v>843</v>
      </c>
      <c r="AO939" s="16" t="s">
        <v>843</v>
      </c>
      <c r="AP939" s="16" t="s">
        <v>843</v>
      </c>
      <c r="AQ939" s="16" t="s">
        <v>844</v>
      </c>
      <c r="AR939" s="16" t="s">
        <v>4433</v>
      </c>
      <c r="AS939" s="16" t="s">
        <v>843</v>
      </c>
      <c r="AT939" s="16" t="s">
        <v>843</v>
      </c>
      <c r="AU939" s="16" t="s">
        <v>843</v>
      </c>
      <c r="AV939" s="16" t="s">
        <v>843</v>
      </c>
      <c r="AW939" s="16" t="s">
        <v>843</v>
      </c>
      <c r="AX939" s="16" t="s">
        <v>843</v>
      </c>
      <c r="AY939" s="16" t="s">
        <v>844</v>
      </c>
      <c r="BF939" s="16" t="s">
        <v>844</v>
      </c>
      <c r="BH939" s="16" t="s">
        <v>7383</v>
      </c>
      <c r="BI939" s="16" t="s">
        <v>7785</v>
      </c>
      <c r="BJ939" s="16" t="s">
        <v>843</v>
      </c>
      <c r="BK939" s="16" t="s">
        <v>843</v>
      </c>
      <c r="BL939" s="16" t="s">
        <v>843</v>
      </c>
      <c r="BM939" s="16" t="s">
        <v>843</v>
      </c>
      <c r="BN939" s="16" t="s">
        <v>843</v>
      </c>
      <c r="BO939" s="16" t="s">
        <v>844</v>
      </c>
      <c r="BP939" s="16" t="s">
        <v>843</v>
      </c>
      <c r="BQ939" s="16" t="s">
        <v>843</v>
      </c>
      <c r="CC939" s="16" t="s">
        <v>865</v>
      </c>
      <c r="CF939" s="16" t="s">
        <v>7130</v>
      </c>
      <c r="CG939" s="16" t="s">
        <v>844</v>
      </c>
      <c r="CH939" s="16" t="s">
        <v>843</v>
      </c>
      <c r="CI939" s="16" t="s">
        <v>843</v>
      </c>
      <c r="CJ939" s="16" t="s">
        <v>843</v>
      </c>
      <c r="CK939" s="16" t="s">
        <v>843</v>
      </c>
      <c r="CL939" s="16" t="s">
        <v>843</v>
      </c>
      <c r="CM939" s="16" t="s">
        <v>843</v>
      </c>
      <c r="CN939" s="16" t="s">
        <v>843</v>
      </c>
      <c r="CO939" s="16" t="s">
        <v>843</v>
      </c>
      <c r="CP939" s="16" t="s">
        <v>843</v>
      </c>
      <c r="CQ939" s="16" t="s">
        <v>843</v>
      </c>
      <c r="CR939" s="16" t="s">
        <v>843</v>
      </c>
      <c r="CS939" s="16" t="s">
        <v>843</v>
      </c>
      <c r="CT939" s="16" t="s">
        <v>843</v>
      </c>
      <c r="CU939" s="16" t="s">
        <v>843</v>
      </c>
      <c r="CV939" s="16" t="s">
        <v>843</v>
      </c>
      <c r="CW939" s="16" t="s">
        <v>843</v>
      </c>
      <c r="CX939" s="16" t="s">
        <v>843</v>
      </c>
      <c r="CY939" s="16" t="s">
        <v>843</v>
      </c>
      <c r="CZ939" s="16" t="s">
        <v>843</v>
      </c>
      <c r="DA939" s="16" t="s">
        <v>843</v>
      </c>
      <c r="DB939" s="16" t="s">
        <v>843</v>
      </c>
      <c r="DC939" s="16" t="s">
        <v>843</v>
      </c>
      <c r="DD939" s="16" t="s">
        <v>843</v>
      </c>
      <c r="DE939" s="16" t="s">
        <v>843</v>
      </c>
      <c r="DF939" s="16" t="s">
        <v>843</v>
      </c>
      <c r="DG939" s="16" t="s">
        <v>843</v>
      </c>
      <c r="DH939" s="16" t="s">
        <v>843</v>
      </c>
      <c r="DI939" s="16" t="s">
        <v>843</v>
      </c>
      <c r="DJ939" s="16" t="s">
        <v>843</v>
      </c>
      <c r="DK939" s="16" t="s">
        <v>843</v>
      </c>
      <c r="DL939" s="16" t="s">
        <v>843</v>
      </c>
      <c r="DQ939" s="16" t="s">
        <v>7226</v>
      </c>
      <c r="DR939" s="16" t="s">
        <v>867</v>
      </c>
      <c r="DS939" s="16" t="s">
        <v>7321</v>
      </c>
      <c r="DX939" s="16" t="s">
        <v>867</v>
      </c>
      <c r="DY939" s="16" t="s">
        <v>867</v>
      </c>
      <c r="ES939" s="16" t="s">
        <v>867</v>
      </c>
      <c r="EU939" s="16" t="s">
        <v>7813</v>
      </c>
      <c r="EV939" s="16" t="s">
        <v>865</v>
      </c>
      <c r="FT939" s="16" t="s">
        <v>865</v>
      </c>
      <c r="HC939" s="16" t="s">
        <v>865</v>
      </c>
      <c r="KO939" s="16" t="s">
        <v>10964</v>
      </c>
      <c r="KP939" s="16" t="s">
        <v>10963</v>
      </c>
      <c r="KQ939" s="16" t="s">
        <v>8694</v>
      </c>
      <c r="KR939" s="16" t="s">
        <v>12773</v>
      </c>
      <c r="KS939" s="16" t="s">
        <v>10965</v>
      </c>
      <c r="KT939" s="16" t="s">
        <v>8696</v>
      </c>
      <c r="KU939" s="16" t="s">
        <v>844</v>
      </c>
      <c r="KV939" s="16" t="s">
        <v>8696</v>
      </c>
      <c r="KW939" s="16" t="s">
        <v>851</v>
      </c>
      <c r="KX939" s="16" t="s">
        <v>487</v>
      </c>
      <c r="KY939" s="16" t="s">
        <v>487</v>
      </c>
      <c r="KZ939" s="16" t="s">
        <v>487</v>
      </c>
      <c r="LA939" s="16" t="s">
        <v>11697</v>
      </c>
      <c r="LC939" s="16" t="s">
        <v>10879</v>
      </c>
      <c r="LD939" s="16" t="s">
        <v>11698</v>
      </c>
      <c r="LE939" s="16" t="s">
        <v>11693</v>
      </c>
      <c r="LF939" s="16" t="s">
        <v>11654</v>
      </c>
      <c r="LI939" s="16" t="s">
        <v>11655</v>
      </c>
      <c r="LM939" s="16" t="s">
        <v>8741</v>
      </c>
      <c r="LO939" s="16" t="s">
        <v>1056</v>
      </c>
      <c r="LP939" s="16" t="s">
        <v>843</v>
      </c>
      <c r="LQ939" s="16" t="s">
        <v>8732</v>
      </c>
      <c r="LR939" s="16" t="s">
        <v>844</v>
      </c>
      <c r="LS939" s="16" t="s">
        <v>844</v>
      </c>
      <c r="LT939" s="16" t="s">
        <v>844</v>
      </c>
      <c r="LU939" s="16" t="s">
        <v>1056</v>
      </c>
      <c r="LV939" s="16" t="s">
        <v>843</v>
      </c>
      <c r="LW939" s="16" t="s">
        <v>844</v>
      </c>
      <c r="LX939" s="16" t="s">
        <v>844</v>
      </c>
      <c r="LY939" s="16" t="s">
        <v>843</v>
      </c>
      <c r="LZ939" s="16" t="s">
        <v>843</v>
      </c>
      <c r="MA939" s="16" t="s">
        <v>844</v>
      </c>
      <c r="MB939" s="16" t="s">
        <v>843</v>
      </c>
      <c r="MC939" s="16" t="s">
        <v>844</v>
      </c>
      <c r="MD939" s="16" t="s">
        <v>11699</v>
      </c>
      <c r="ME939" s="16" t="s">
        <v>11677</v>
      </c>
      <c r="MF939" s="16" t="s">
        <v>8847</v>
      </c>
      <c r="MR939" s="16" t="s">
        <v>470</v>
      </c>
      <c r="MS939" s="16" t="s">
        <v>12701</v>
      </c>
      <c r="MT939" s="16" t="s">
        <v>8957</v>
      </c>
      <c r="MU939" s="16" t="s">
        <v>817</v>
      </c>
      <c r="MV939" s="16" t="s">
        <v>486</v>
      </c>
      <c r="MZ939" s="16" t="s">
        <v>486</v>
      </c>
      <c r="NA939" s="16" t="s">
        <v>487</v>
      </c>
      <c r="NB939" s="16" t="s">
        <v>1344</v>
      </c>
      <c r="NC939" s="16" t="s">
        <v>487</v>
      </c>
      <c r="ND939" s="16" t="s">
        <v>486</v>
      </c>
      <c r="NE939" s="16" t="s">
        <v>486</v>
      </c>
      <c r="NI939" s="16" t="s">
        <v>11658</v>
      </c>
      <c r="NL939" s="16" t="s">
        <v>843</v>
      </c>
      <c r="NS939" s="16" t="s">
        <v>462</v>
      </c>
      <c r="NT939" s="16" t="s">
        <v>478</v>
      </c>
      <c r="NU939" s="16">
        <v>1.1910000000000001</v>
      </c>
      <c r="NV939" s="16" t="s">
        <v>824</v>
      </c>
      <c r="NW939" s="16" t="s">
        <v>1173</v>
      </c>
      <c r="NX939" s="16" t="s">
        <v>1142</v>
      </c>
      <c r="NY939" s="16" t="s">
        <v>824</v>
      </c>
      <c r="NZ939" s="16" t="s">
        <v>929</v>
      </c>
      <c r="OA939" s="16" t="s">
        <v>486</v>
      </c>
    </row>
    <row r="940" spans="1:393" x14ac:dyDescent="0.25">
      <c r="A940" s="16" t="s">
        <v>12774</v>
      </c>
      <c r="B940" s="16" t="s">
        <v>8746</v>
      </c>
      <c r="C940" s="16" t="s">
        <v>972</v>
      </c>
      <c r="D940" s="16" t="s">
        <v>844</v>
      </c>
      <c r="E940" s="16" t="s">
        <v>843</v>
      </c>
      <c r="F940" s="16" t="s">
        <v>843</v>
      </c>
      <c r="G940" s="16" t="s">
        <v>843</v>
      </c>
      <c r="H940" s="16" t="s">
        <v>843</v>
      </c>
      <c r="I940" s="16" t="s">
        <v>843</v>
      </c>
      <c r="J940" s="16" t="s">
        <v>843</v>
      </c>
      <c r="K940" s="16" t="s">
        <v>843</v>
      </c>
      <c r="L940" s="16" t="s">
        <v>843</v>
      </c>
      <c r="M940" s="16" t="s">
        <v>843</v>
      </c>
      <c r="N940" s="16" t="s">
        <v>843</v>
      </c>
      <c r="O940" s="16" t="s">
        <v>843</v>
      </c>
      <c r="Q940" s="16" t="s">
        <v>844</v>
      </c>
      <c r="R940" s="16">
        <v>10</v>
      </c>
      <c r="T940" s="16" t="s">
        <v>470</v>
      </c>
      <c r="U940" s="16" t="s">
        <v>844</v>
      </c>
      <c r="V940" s="16" t="s">
        <v>843</v>
      </c>
      <c r="W940" s="16" t="s">
        <v>843</v>
      </c>
      <c r="X940" s="16" t="s">
        <v>843</v>
      </c>
      <c r="Y940" s="16" t="s">
        <v>844</v>
      </c>
      <c r="Z940" s="16" t="s">
        <v>843</v>
      </c>
      <c r="AA940" s="16" t="s">
        <v>843</v>
      </c>
      <c r="AB940" s="16" t="s">
        <v>844</v>
      </c>
      <c r="AC940" s="16" t="s">
        <v>844</v>
      </c>
      <c r="AF940" s="16" t="s">
        <v>11719</v>
      </c>
      <c r="AG940" s="16" t="s">
        <v>11708</v>
      </c>
      <c r="AH940" s="16" t="s">
        <v>843</v>
      </c>
      <c r="AI940" s="16" t="s">
        <v>843</v>
      </c>
      <c r="AJ940" s="16" t="s">
        <v>843</v>
      </c>
      <c r="AK940" s="16" t="s">
        <v>843</v>
      </c>
      <c r="AL940" s="16" t="s">
        <v>844</v>
      </c>
      <c r="AM940" s="16" t="s">
        <v>844</v>
      </c>
      <c r="AN940" s="16" t="s">
        <v>843</v>
      </c>
      <c r="AO940" s="16" t="s">
        <v>843</v>
      </c>
      <c r="AP940" s="16" t="s">
        <v>843</v>
      </c>
      <c r="AQ940" s="16" t="s">
        <v>844</v>
      </c>
      <c r="AR940" s="16" t="s">
        <v>4433</v>
      </c>
      <c r="AS940" s="16" t="s">
        <v>843</v>
      </c>
      <c r="AT940" s="16" t="s">
        <v>843</v>
      </c>
      <c r="AU940" s="16" t="s">
        <v>843</v>
      </c>
      <c r="AV940" s="16" t="s">
        <v>843</v>
      </c>
      <c r="AW940" s="16" t="s">
        <v>843</v>
      </c>
      <c r="AX940" s="16" t="s">
        <v>843</v>
      </c>
      <c r="AY940" s="16" t="s">
        <v>844</v>
      </c>
      <c r="BF940" s="16" t="s">
        <v>844</v>
      </c>
      <c r="BI940" s="16" t="s">
        <v>7785</v>
      </c>
      <c r="BJ940" s="16" t="s">
        <v>843</v>
      </c>
      <c r="BK940" s="16" t="s">
        <v>843</v>
      </c>
      <c r="BL940" s="16" t="s">
        <v>843</v>
      </c>
      <c r="BM940" s="16" t="s">
        <v>843</v>
      </c>
      <c r="BN940" s="16" t="s">
        <v>843</v>
      </c>
      <c r="BO940" s="16" t="s">
        <v>844</v>
      </c>
      <c r="BP940" s="16" t="s">
        <v>843</v>
      </c>
      <c r="BQ940" s="16" t="s">
        <v>843</v>
      </c>
      <c r="CC940" s="16" t="s">
        <v>865</v>
      </c>
      <c r="CF940" s="16" t="s">
        <v>7130</v>
      </c>
      <c r="CG940" s="16" t="s">
        <v>844</v>
      </c>
      <c r="CH940" s="16" t="s">
        <v>843</v>
      </c>
      <c r="CI940" s="16" t="s">
        <v>843</v>
      </c>
      <c r="CJ940" s="16" t="s">
        <v>843</v>
      </c>
      <c r="CK940" s="16" t="s">
        <v>843</v>
      </c>
      <c r="CL940" s="16" t="s">
        <v>843</v>
      </c>
      <c r="CM940" s="16" t="s">
        <v>843</v>
      </c>
      <c r="CN940" s="16" t="s">
        <v>843</v>
      </c>
      <c r="CO940" s="16" t="s">
        <v>843</v>
      </c>
      <c r="CP940" s="16" t="s">
        <v>843</v>
      </c>
      <c r="CQ940" s="16" t="s">
        <v>843</v>
      </c>
      <c r="CR940" s="16" t="s">
        <v>843</v>
      </c>
      <c r="CS940" s="16" t="s">
        <v>843</v>
      </c>
      <c r="CT940" s="16" t="s">
        <v>843</v>
      </c>
      <c r="CU940" s="16" t="s">
        <v>843</v>
      </c>
      <c r="CV940" s="16" t="s">
        <v>843</v>
      </c>
      <c r="CW940" s="16" t="s">
        <v>843</v>
      </c>
      <c r="CX940" s="16" t="s">
        <v>843</v>
      </c>
      <c r="CY940" s="16" t="s">
        <v>843</v>
      </c>
      <c r="CZ940" s="16" t="s">
        <v>843</v>
      </c>
      <c r="DA940" s="16" t="s">
        <v>843</v>
      </c>
      <c r="DB940" s="16" t="s">
        <v>843</v>
      </c>
      <c r="DC940" s="16" t="s">
        <v>843</v>
      </c>
      <c r="DD940" s="16" t="s">
        <v>843</v>
      </c>
      <c r="DE940" s="16" t="s">
        <v>843</v>
      </c>
      <c r="DF940" s="16" t="s">
        <v>843</v>
      </c>
      <c r="DG940" s="16" t="s">
        <v>843</v>
      </c>
      <c r="DH940" s="16" t="s">
        <v>843</v>
      </c>
      <c r="DI940" s="16" t="s">
        <v>843</v>
      </c>
      <c r="DJ940" s="16" t="s">
        <v>843</v>
      </c>
      <c r="DK940" s="16" t="s">
        <v>843</v>
      </c>
      <c r="DL940" s="16" t="s">
        <v>843</v>
      </c>
      <c r="DQ940" s="16" t="s">
        <v>7236</v>
      </c>
      <c r="DR940" s="16" t="s">
        <v>867</v>
      </c>
      <c r="DS940" s="16" t="s">
        <v>7321</v>
      </c>
      <c r="DX940" s="16" t="s">
        <v>865</v>
      </c>
      <c r="ES940" s="16" t="s">
        <v>865</v>
      </c>
      <c r="EU940" s="16" t="s">
        <v>7810</v>
      </c>
      <c r="EV940" s="16" t="s">
        <v>865</v>
      </c>
      <c r="FT940" s="16" t="s">
        <v>865</v>
      </c>
      <c r="HC940" s="16" t="s">
        <v>865</v>
      </c>
      <c r="KO940" s="16" t="s">
        <v>10964</v>
      </c>
      <c r="KP940" s="16" t="s">
        <v>10963</v>
      </c>
      <c r="KQ940" s="16" t="s">
        <v>8694</v>
      </c>
      <c r="KR940" s="16" t="s">
        <v>12775</v>
      </c>
      <c r="KS940" s="16" t="s">
        <v>10965</v>
      </c>
      <c r="KT940" s="16" t="s">
        <v>8696</v>
      </c>
      <c r="KU940" s="16" t="s">
        <v>844</v>
      </c>
      <c r="KV940" s="16" t="s">
        <v>8696</v>
      </c>
      <c r="KW940" s="16" t="s">
        <v>851</v>
      </c>
      <c r="KY940" s="16" t="s">
        <v>486</v>
      </c>
      <c r="LA940" s="16" t="s">
        <v>11697</v>
      </c>
      <c r="LC940" s="16" t="s">
        <v>10879</v>
      </c>
      <c r="LD940" s="16" t="s">
        <v>11698</v>
      </c>
      <c r="LE940" s="16" t="s">
        <v>11693</v>
      </c>
      <c r="LF940" s="16" t="s">
        <v>11654</v>
      </c>
      <c r="LI940" s="16" t="s">
        <v>11655</v>
      </c>
      <c r="LM940" s="16" t="s">
        <v>8741</v>
      </c>
      <c r="LO940" s="16" t="s">
        <v>1056</v>
      </c>
      <c r="LP940" s="16" t="s">
        <v>843</v>
      </c>
      <c r="LQ940" s="16" t="s">
        <v>8732</v>
      </c>
      <c r="LR940" s="16" t="s">
        <v>844</v>
      </c>
      <c r="LS940" s="16" t="s">
        <v>844</v>
      </c>
      <c r="LT940" s="16" t="s">
        <v>844</v>
      </c>
      <c r="LU940" s="16" t="s">
        <v>1056</v>
      </c>
      <c r="LV940" s="16" t="s">
        <v>843</v>
      </c>
      <c r="LW940" s="16" t="s">
        <v>844</v>
      </c>
      <c r="LX940" s="16" t="s">
        <v>844</v>
      </c>
      <c r="LY940" s="16" t="s">
        <v>843</v>
      </c>
      <c r="LZ940" s="16" t="s">
        <v>843</v>
      </c>
      <c r="MA940" s="16" t="s">
        <v>844</v>
      </c>
      <c r="MB940" s="16" t="s">
        <v>843</v>
      </c>
      <c r="MC940" s="16" t="s">
        <v>844</v>
      </c>
      <c r="MD940" s="16" t="s">
        <v>11699</v>
      </c>
      <c r="ME940" s="16" t="s">
        <v>11677</v>
      </c>
      <c r="MF940" s="16" t="s">
        <v>8847</v>
      </c>
      <c r="MR940" s="16" t="s">
        <v>470</v>
      </c>
      <c r="MS940" s="16" t="s">
        <v>12701</v>
      </c>
      <c r="MT940" s="16" t="s">
        <v>8957</v>
      </c>
      <c r="MV940" s="16" t="s">
        <v>486</v>
      </c>
      <c r="MZ940" s="16" t="s">
        <v>486</v>
      </c>
      <c r="NA940" s="16" t="s">
        <v>487</v>
      </c>
      <c r="NB940" s="16" t="s">
        <v>1344</v>
      </c>
      <c r="NC940" s="16" t="s">
        <v>486</v>
      </c>
      <c r="ND940" s="16" t="s">
        <v>486</v>
      </c>
      <c r="NE940" s="16" t="s">
        <v>486</v>
      </c>
      <c r="NI940" s="16" t="s">
        <v>11658</v>
      </c>
      <c r="NL940" s="16" t="s">
        <v>843</v>
      </c>
      <c r="NS940" s="16" t="s">
        <v>462</v>
      </c>
      <c r="NT940" s="16" t="s">
        <v>478</v>
      </c>
      <c r="NU940" s="16">
        <v>1.1910000000000001</v>
      </c>
      <c r="NV940" s="16" t="s">
        <v>860</v>
      </c>
      <c r="NW940" s="16" t="s">
        <v>1176</v>
      </c>
      <c r="NX940" s="16" t="s">
        <v>1142</v>
      </c>
      <c r="NY940" s="16" t="s">
        <v>1122</v>
      </c>
      <c r="NZ940" s="16" t="s">
        <v>938</v>
      </c>
      <c r="OA940" s="16" t="s">
        <v>486</v>
      </c>
    </row>
    <row r="941" spans="1:393" x14ac:dyDescent="0.25">
      <c r="A941" s="16" t="s">
        <v>12776</v>
      </c>
      <c r="B941" s="16" t="s">
        <v>844</v>
      </c>
      <c r="C941" s="16" t="s">
        <v>972</v>
      </c>
      <c r="D941" s="16" t="s">
        <v>844</v>
      </c>
      <c r="E941" s="16" t="s">
        <v>843</v>
      </c>
      <c r="F941" s="16" t="s">
        <v>843</v>
      </c>
      <c r="G941" s="16" t="s">
        <v>843</v>
      </c>
      <c r="H941" s="16" t="s">
        <v>843</v>
      </c>
      <c r="I941" s="16" t="s">
        <v>843</v>
      </c>
      <c r="J941" s="16" t="s">
        <v>843</v>
      </c>
      <c r="K941" s="16" t="s">
        <v>843</v>
      </c>
      <c r="L941" s="16" t="s">
        <v>843</v>
      </c>
      <c r="M941" s="16" t="s">
        <v>843</v>
      </c>
      <c r="N941" s="16" t="s">
        <v>843</v>
      </c>
      <c r="O941" s="16" t="s">
        <v>843</v>
      </c>
      <c r="Q941" s="16" t="s">
        <v>844</v>
      </c>
      <c r="R941" s="16">
        <v>37</v>
      </c>
      <c r="T941" s="16" t="s">
        <v>470</v>
      </c>
      <c r="U941" s="16" t="s">
        <v>844</v>
      </c>
      <c r="V941" s="16" t="s">
        <v>843</v>
      </c>
      <c r="W941" s="16" t="s">
        <v>844</v>
      </c>
      <c r="X941" s="16" t="s">
        <v>843</v>
      </c>
      <c r="Y941" s="16" t="s">
        <v>843</v>
      </c>
      <c r="Z941" s="16" t="s">
        <v>843</v>
      </c>
      <c r="AA941" s="16" t="s">
        <v>843</v>
      </c>
      <c r="AB941" s="16" t="s">
        <v>844</v>
      </c>
      <c r="AC941" s="16" t="s">
        <v>843</v>
      </c>
      <c r="AD941" s="16" t="s">
        <v>867</v>
      </c>
      <c r="AF941" s="16" t="s">
        <v>11853</v>
      </c>
      <c r="AG941" s="16" t="s">
        <v>11725</v>
      </c>
      <c r="AH941" s="16" t="s">
        <v>844</v>
      </c>
      <c r="AI941" s="16" t="s">
        <v>844</v>
      </c>
      <c r="AJ941" s="16" t="s">
        <v>843</v>
      </c>
      <c r="AK941" s="16" t="s">
        <v>843</v>
      </c>
      <c r="AL941" s="16" t="s">
        <v>844</v>
      </c>
      <c r="AM941" s="16" t="s">
        <v>844</v>
      </c>
      <c r="AN941" s="16" t="s">
        <v>843</v>
      </c>
      <c r="AO941" s="16" t="s">
        <v>843</v>
      </c>
      <c r="AP941" s="16" t="s">
        <v>843</v>
      </c>
      <c r="AQ941" s="16" t="s">
        <v>844</v>
      </c>
      <c r="AR941" s="16" t="s">
        <v>4433</v>
      </c>
      <c r="AS941" s="16" t="s">
        <v>843</v>
      </c>
      <c r="AT941" s="16" t="s">
        <v>843</v>
      </c>
      <c r="AU941" s="16" t="s">
        <v>843</v>
      </c>
      <c r="AV941" s="16" t="s">
        <v>843</v>
      </c>
      <c r="AW941" s="16" t="s">
        <v>843</v>
      </c>
      <c r="AX941" s="16" t="s">
        <v>843</v>
      </c>
      <c r="AY941" s="16" t="s">
        <v>844</v>
      </c>
      <c r="BF941" s="16" t="s">
        <v>844</v>
      </c>
      <c r="BH941" s="16" t="s">
        <v>7386</v>
      </c>
      <c r="BI941" s="16" t="s">
        <v>7785</v>
      </c>
      <c r="BJ941" s="16" t="s">
        <v>843</v>
      </c>
      <c r="BK941" s="16" t="s">
        <v>843</v>
      </c>
      <c r="BL941" s="16" t="s">
        <v>843</v>
      </c>
      <c r="BM941" s="16" t="s">
        <v>843</v>
      </c>
      <c r="BN941" s="16" t="s">
        <v>843</v>
      </c>
      <c r="BO941" s="16" t="s">
        <v>844</v>
      </c>
      <c r="BP941" s="16" t="s">
        <v>843</v>
      </c>
      <c r="BQ941" s="16" t="s">
        <v>843</v>
      </c>
      <c r="DX941" s="16" t="s">
        <v>865</v>
      </c>
      <c r="ES941" s="16" t="s">
        <v>865</v>
      </c>
      <c r="EU941" s="16" t="s">
        <v>7810</v>
      </c>
      <c r="EV941" s="16" t="s">
        <v>865</v>
      </c>
      <c r="FT941" s="16" t="s">
        <v>865</v>
      </c>
      <c r="HC941" s="16" t="s">
        <v>865</v>
      </c>
      <c r="JA941" s="16" t="s">
        <v>4816</v>
      </c>
      <c r="JB941" s="16" t="s">
        <v>867</v>
      </c>
      <c r="JC941" s="16" t="s">
        <v>865</v>
      </c>
      <c r="JG941" s="16" t="s">
        <v>1056</v>
      </c>
      <c r="JV941" s="16">
        <v>35</v>
      </c>
      <c r="JW941" s="16" t="s">
        <v>7603</v>
      </c>
      <c r="JY941" s="16">
        <v>14000</v>
      </c>
      <c r="JZ941" s="16" t="s">
        <v>4910</v>
      </c>
      <c r="KB941" s="16" t="s">
        <v>7616</v>
      </c>
      <c r="KD941" s="16" t="s">
        <v>4920</v>
      </c>
      <c r="KE941" s="16" t="s">
        <v>7277</v>
      </c>
      <c r="KF941" s="16" t="s">
        <v>4411</v>
      </c>
      <c r="KH941" s="16" t="s">
        <v>7642</v>
      </c>
      <c r="KI941" s="16" t="s">
        <v>4982</v>
      </c>
      <c r="KK941" s="16" t="s">
        <v>4910</v>
      </c>
      <c r="KM941" s="16" t="s">
        <v>7616</v>
      </c>
      <c r="KO941" s="16" t="s">
        <v>10969</v>
      </c>
      <c r="KP941" s="16" t="s">
        <v>10968</v>
      </c>
      <c r="KQ941" s="16" t="s">
        <v>8694</v>
      </c>
      <c r="KR941" s="16" t="s">
        <v>12777</v>
      </c>
      <c r="KS941" s="16" t="s">
        <v>10970</v>
      </c>
      <c r="KT941" s="16" t="s">
        <v>8696</v>
      </c>
      <c r="KU941" s="16" t="s">
        <v>844</v>
      </c>
      <c r="KV941" s="16" t="s">
        <v>8696</v>
      </c>
      <c r="KW941" s="16" t="s">
        <v>851</v>
      </c>
      <c r="KY941" s="16" t="s">
        <v>486</v>
      </c>
      <c r="LC941" s="16" t="s">
        <v>10879</v>
      </c>
      <c r="LF941" s="16" t="s">
        <v>11654</v>
      </c>
      <c r="LI941" s="16" t="s">
        <v>11655</v>
      </c>
      <c r="LJ941" s="16" t="s">
        <v>831</v>
      </c>
      <c r="LK941" s="16" t="s">
        <v>831</v>
      </c>
      <c r="LL941" s="16" t="s">
        <v>8756</v>
      </c>
      <c r="LM941" s="16" t="s">
        <v>8741</v>
      </c>
      <c r="LO941" s="16" t="s">
        <v>843</v>
      </c>
      <c r="LP941" s="16" t="s">
        <v>844</v>
      </c>
      <c r="LQ941" s="16" t="s">
        <v>844</v>
      </c>
      <c r="LR941" s="16" t="s">
        <v>843</v>
      </c>
      <c r="LS941" s="16" t="s">
        <v>844</v>
      </c>
      <c r="LT941" s="16" t="s">
        <v>843</v>
      </c>
      <c r="LU941" s="16" t="s">
        <v>843</v>
      </c>
      <c r="LV941" s="16" t="s">
        <v>843</v>
      </c>
      <c r="LW941" s="16" t="s">
        <v>843</v>
      </c>
      <c r="LX941" s="16" t="s">
        <v>844</v>
      </c>
      <c r="LY941" s="16" t="s">
        <v>843</v>
      </c>
      <c r="LZ941" s="16" t="s">
        <v>843</v>
      </c>
      <c r="MA941" s="16" t="s">
        <v>843</v>
      </c>
      <c r="MB941" s="16" t="s">
        <v>843</v>
      </c>
      <c r="MC941" s="16" t="s">
        <v>843</v>
      </c>
      <c r="ME941" s="16" t="s">
        <v>11656</v>
      </c>
      <c r="MF941" s="16" t="s">
        <v>8847</v>
      </c>
      <c r="MG941" s="16" t="s">
        <v>1840</v>
      </c>
      <c r="MH941" s="16" t="s">
        <v>11667</v>
      </c>
      <c r="MI941" s="16" t="s">
        <v>11733</v>
      </c>
      <c r="MJ941" s="16" t="s">
        <v>1840</v>
      </c>
      <c r="MK941" s="16" t="s">
        <v>8982</v>
      </c>
      <c r="ML941" s="16" t="s">
        <v>1787</v>
      </c>
      <c r="MM941" s="16" t="s">
        <v>486</v>
      </c>
      <c r="MN941" s="16" t="s">
        <v>1798</v>
      </c>
      <c r="MP941" s="16" t="s">
        <v>1829</v>
      </c>
      <c r="MQ941" s="16" t="s">
        <v>1787</v>
      </c>
      <c r="MR941" s="16" t="s">
        <v>470</v>
      </c>
      <c r="MS941" s="16" t="s">
        <v>12701</v>
      </c>
      <c r="MT941" s="16" t="s">
        <v>8916</v>
      </c>
      <c r="MU941" s="16" t="s">
        <v>816</v>
      </c>
      <c r="NC941" s="16" t="s">
        <v>486</v>
      </c>
      <c r="ND941" s="16" t="s">
        <v>486</v>
      </c>
      <c r="NE941" s="16" t="s">
        <v>486</v>
      </c>
      <c r="NG941" s="16" t="s">
        <v>1380</v>
      </c>
      <c r="NH941" s="16" t="s">
        <v>1913</v>
      </c>
      <c r="NI941" s="16" t="s">
        <v>11658</v>
      </c>
      <c r="NJ941" s="16" t="s">
        <v>12778</v>
      </c>
      <c r="NK941" s="16" t="s">
        <v>12278</v>
      </c>
      <c r="NR941" s="16" t="s">
        <v>451</v>
      </c>
      <c r="NS941" s="16" t="s">
        <v>462</v>
      </c>
      <c r="NT941" s="16" t="s">
        <v>478</v>
      </c>
      <c r="NU941" s="16">
        <v>1.1910000000000001</v>
      </c>
      <c r="NV941" s="16" t="s">
        <v>451</v>
      </c>
      <c r="NW941" s="16" t="s">
        <v>1175</v>
      </c>
      <c r="NX941" s="16" t="s">
        <v>1142</v>
      </c>
      <c r="OB941" s="16" t="s">
        <v>831</v>
      </c>
      <c r="OC941" s="16" t="s">
        <v>451</v>
      </c>
    </row>
    <row r="942" spans="1:393" x14ac:dyDescent="0.25">
      <c r="A942" s="16" t="s">
        <v>12779</v>
      </c>
      <c r="B942" s="16" t="s">
        <v>844</v>
      </c>
      <c r="C942" s="16" t="s">
        <v>972</v>
      </c>
      <c r="D942" s="16" t="s">
        <v>844</v>
      </c>
      <c r="E942" s="16" t="s">
        <v>843</v>
      </c>
      <c r="F942" s="16" t="s">
        <v>843</v>
      </c>
      <c r="G942" s="16" t="s">
        <v>843</v>
      </c>
      <c r="H942" s="16" t="s">
        <v>843</v>
      </c>
      <c r="I942" s="16" t="s">
        <v>843</v>
      </c>
      <c r="J942" s="16" t="s">
        <v>843</v>
      </c>
      <c r="K942" s="16" t="s">
        <v>843</v>
      </c>
      <c r="L942" s="16" t="s">
        <v>843</v>
      </c>
      <c r="M942" s="16" t="s">
        <v>843</v>
      </c>
      <c r="N942" s="16" t="s">
        <v>843</v>
      </c>
      <c r="O942" s="16" t="s">
        <v>843</v>
      </c>
      <c r="Q942" s="16" t="s">
        <v>844</v>
      </c>
      <c r="R942" s="16">
        <v>32</v>
      </c>
      <c r="T942" s="16" t="s">
        <v>470</v>
      </c>
      <c r="U942" s="16" t="s">
        <v>844</v>
      </c>
      <c r="V942" s="16" t="s">
        <v>843</v>
      </c>
      <c r="W942" s="16" t="s">
        <v>844</v>
      </c>
      <c r="X942" s="16" t="s">
        <v>843</v>
      </c>
      <c r="Y942" s="16" t="s">
        <v>843</v>
      </c>
      <c r="Z942" s="16" t="s">
        <v>843</v>
      </c>
      <c r="AA942" s="16" t="s">
        <v>843</v>
      </c>
      <c r="AB942" s="16" t="s">
        <v>844</v>
      </c>
      <c r="AC942" s="16" t="s">
        <v>843</v>
      </c>
      <c r="AD942" s="16" t="s">
        <v>867</v>
      </c>
      <c r="AF942" s="16" t="s">
        <v>11746</v>
      </c>
      <c r="AG942" s="16" t="s">
        <v>11725</v>
      </c>
      <c r="AH942" s="16" t="s">
        <v>844</v>
      </c>
      <c r="AI942" s="16" t="s">
        <v>844</v>
      </c>
      <c r="AJ942" s="16" t="s">
        <v>843</v>
      </c>
      <c r="AK942" s="16" t="s">
        <v>843</v>
      </c>
      <c r="AL942" s="16" t="s">
        <v>844</v>
      </c>
      <c r="AM942" s="16" t="s">
        <v>844</v>
      </c>
      <c r="AN942" s="16" t="s">
        <v>843</v>
      </c>
      <c r="AO942" s="16" t="s">
        <v>843</v>
      </c>
      <c r="AP942" s="16" t="s">
        <v>843</v>
      </c>
      <c r="AQ942" s="16" t="s">
        <v>844</v>
      </c>
      <c r="AR942" s="16" t="s">
        <v>4433</v>
      </c>
      <c r="AS942" s="16" t="s">
        <v>843</v>
      </c>
      <c r="AT942" s="16" t="s">
        <v>843</v>
      </c>
      <c r="AU942" s="16" t="s">
        <v>843</v>
      </c>
      <c r="AV942" s="16" t="s">
        <v>843</v>
      </c>
      <c r="AW942" s="16" t="s">
        <v>843</v>
      </c>
      <c r="AX942" s="16" t="s">
        <v>843</v>
      </c>
      <c r="AY942" s="16" t="s">
        <v>844</v>
      </c>
      <c r="BF942" s="16" t="s">
        <v>844</v>
      </c>
      <c r="BH942" s="16" t="s">
        <v>7383</v>
      </c>
      <c r="BI942" s="16" t="s">
        <v>7785</v>
      </c>
      <c r="BJ942" s="16" t="s">
        <v>843</v>
      </c>
      <c r="BK942" s="16" t="s">
        <v>843</v>
      </c>
      <c r="BL942" s="16" t="s">
        <v>843</v>
      </c>
      <c r="BM942" s="16" t="s">
        <v>843</v>
      </c>
      <c r="BN942" s="16" t="s">
        <v>843</v>
      </c>
      <c r="BO942" s="16" t="s">
        <v>844</v>
      </c>
      <c r="BP942" s="16" t="s">
        <v>843</v>
      </c>
      <c r="BQ942" s="16" t="s">
        <v>843</v>
      </c>
      <c r="DX942" s="16" t="s">
        <v>865</v>
      </c>
      <c r="ES942" s="16" t="s">
        <v>865</v>
      </c>
      <c r="EU942" s="16" t="s">
        <v>7810</v>
      </c>
      <c r="EV942" s="16" t="s">
        <v>865</v>
      </c>
      <c r="FT942" s="16" t="s">
        <v>865</v>
      </c>
      <c r="HC942" s="16" t="s">
        <v>865</v>
      </c>
      <c r="JA942" s="16" t="s">
        <v>4816</v>
      </c>
      <c r="JB942" s="16" t="s">
        <v>867</v>
      </c>
      <c r="JC942" s="16" t="s">
        <v>865</v>
      </c>
      <c r="JG942" s="16" t="s">
        <v>1056</v>
      </c>
      <c r="JV942" s="16">
        <v>40</v>
      </c>
      <c r="JW942" s="16" t="s">
        <v>7603</v>
      </c>
      <c r="JY942" s="16">
        <v>10000</v>
      </c>
      <c r="JZ942" s="16" t="s">
        <v>4910</v>
      </c>
      <c r="KB942" s="16" t="s">
        <v>7616</v>
      </c>
      <c r="KD942" s="16" t="s">
        <v>4917</v>
      </c>
      <c r="KE942" s="16" t="s">
        <v>7277</v>
      </c>
      <c r="KF942" s="16" t="s">
        <v>4932</v>
      </c>
      <c r="KH942" s="16" t="s">
        <v>7642</v>
      </c>
      <c r="KI942" s="16" t="s">
        <v>4843</v>
      </c>
      <c r="KO942" s="16" t="s">
        <v>10973</v>
      </c>
      <c r="KP942" s="16" t="s">
        <v>10972</v>
      </c>
      <c r="KQ942" s="16" t="s">
        <v>8694</v>
      </c>
      <c r="KR942" s="16" t="s">
        <v>12780</v>
      </c>
      <c r="KS942" s="16" t="s">
        <v>10974</v>
      </c>
      <c r="KT942" s="16" t="s">
        <v>8696</v>
      </c>
      <c r="KU942" s="16" t="s">
        <v>844</v>
      </c>
      <c r="KV942" s="16" t="s">
        <v>8696</v>
      </c>
      <c r="KW942" s="16" t="s">
        <v>851</v>
      </c>
      <c r="KY942" s="16" t="s">
        <v>486</v>
      </c>
      <c r="LC942" s="16" t="s">
        <v>10879</v>
      </c>
      <c r="LF942" s="16" t="s">
        <v>11654</v>
      </c>
      <c r="LI942" s="16" t="s">
        <v>11655</v>
      </c>
      <c r="LJ942" s="16" t="s">
        <v>831</v>
      </c>
      <c r="LK942" s="16" t="s">
        <v>831</v>
      </c>
      <c r="LL942" s="16" t="s">
        <v>8756</v>
      </c>
      <c r="LM942" s="16" t="s">
        <v>8741</v>
      </c>
      <c r="LO942" s="16" t="s">
        <v>844</v>
      </c>
      <c r="LP942" s="16" t="s">
        <v>844</v>
      </c>
      <c r="LQ942" s="16" t="s">
        <v>1056</v>
      </c>
      <c r="LR942" s="16" t="s">
        <v>843</v>
      </c>
      <c r="LS942" s="16" t="s">
        <v>844</v>
      </c>
      <c r="LT942" s="16" t="s">
        <v>843</v>
      </c>
      <c r="LU942" s="16" t="s">
        <v>843</v>
      </c>
      <c r="LV942" s="16" t="s">
        <v>843</v>
      </c>
      <c r="LW942" s="16" t="s">
        <v>843</v>
      </c>
      <c r="LX942" s="16" t="s">
        <v>844</v>
      </c>
      <c r="LY942" s="16" t="s">
        <v>843</v>
      </c>
      <c r="LZ942" s="16" t="s">
        <v>843</v>
      </c>
      <c r="MA942" s="16" t="s">
        <v>843</v>
      </c>
      <c r="MB942" s="16" t="s">
        <v>843</v>
      </c>
      <c r="MC942" s="16" t="s">
        <v>844</v>
      </c>
      <c r="ME942" s="16" t="s">
        <v>11656</v>
      </c>
      <c r="MF942" s="16" t="s">
        <v>8847</v>
      </c>
      <c r="MG942" s="16" t="s">
        <v>1840</v>
      </c>
      <c r="MH942" s="16" t="s">
        <v>11667</v>
      </c>
      <c r="MI942" s="16" t="s">
        <v>11733</v>
      </c>
      <c r="MK942" s="16" t="s">
        <v>9015</v>
      </c>
      <c r="ML942" s="16" t="s">
        <v>1787</v>
      </c>
      <c r="MM942" s="16" t="s">
        <v>487</v>
      </c>
      <c r="MN942" s="16" t="s">
        <v>1798</v>
      </c>
      <c r="MO942" s="16" t="s">
        <v>1813</v>
      </c>
      <c r="MP942" s="16" t="s">
        <v>13846</v>
      </c>
      <c r="MR942" s="16" t="s">
        <v>470</v>
      </c>
      <c r="MS942" s="16" t="s">
        <v>12701</v>
      </c>
      <c r="MT942" s="16" t="s">
        <v>9003</v>
      </c>
      <c r="MU942" s="16" t="s">
        <v>817</v>
      </c>
      <c r="NC942" s="16" t="s">
        <v>486</v>
      </c>
      <c r="ND942" s="16" t="s">
        <v>486</v>
      </c>
      <c r="NE942" s="16" t="s">
        <v>486</v>
      </c>
      <c r="NG942" s="16" t="s">
        <v>1380</v>
      </c>
      <c r="NH942" s="16" t="s">
        <v>1913</v>
      </c>
      <c r="NI942" s="16" t="s">
        <v>11658</v>
      </c>
      <c r="NJ942" s="16" t="s">
        <v>9102</v>
      </c>
      <c r="NK942" s="16" t="s">
        <v>11753</v>
      </c>
      <c r="NR942" s="16" t="s">
        <v>445</v>
      </c>
      <c r="NS942" s="16" t="s">
        <v>462</v>
      </c>
      <c r="NT942" s="16" t="s">
        <v>478</v>
      </c>
      <c r="NU942" s="16">
        <v>1.1910000000000001</v>
      </c>
      <c r="NV942" s="16" t="s">
        <v>445</v>
      </c>
      <c r="NW942" s="16" t="s">
        <v>1174</v>
      </c>
      <c r="NX942" s="16" t="s">
        <v>1142</v>
      </c>
      <c r="OB942" s="16" t="s">
        <v>831</v>
      </c>
      <c r="OC942" s="16" t="s">
        <v>445</v>
      </c>
    </row>
    <row r="943" spans="1:393" x14ac:dyDescent="0.25">
      <c r="A943" s="16" t="s">
        <v>9858</v>
      </c>
      <c r="B943" s="16" t="s">
        <v>1056</v>
      </c>
      <c r="C943" s="16" t="s">
        <v>972</v>
      </c>
      <c r="D943" s="16" t="s">
        <v>844</v>
      </c>
      <c r="E943" s="16" t="s">
        <v>843</v>
      </c>
      <c r="F943" s="16" t="s">
        <v>843</v>
      </c>
      <c r="G943" s="16" t="s">
        <v>843</v>
      </c>
      <c r="H943" s="16" t="s">
        <v>843</v>
      </c>
      <c r="I943" s="16" t="s">
        <v>843</v>
      </c>
      <c r="J943" s="16" t="s">
        <v>843</v>
      </c>
      <c r="K943" s="16" t="s">
        <v>843</v>
      </c>
      <c r="L943" s="16" t="s">
        <v>843</v>
      </c>
      <c r="M943" s="16" t="s">
        <v>843</v>
      </c>
      <c r="N943" s="16" t="s">
        <v>843</v>
      </c>
      <c r="O943" s="16" t="s">
        <v>843</v>
      </c>
      <c r="Q943" s="16" t="s">
        <v>844</v>
      </c>
      <c r="R943" s="16">
        <v>10</v>
      </c>
      <c r="T943" s="16" t="s">
        <v>470</v>
      </c>
      <c r="U943" s="16" t="s">
        <v>844</v>
      </c>
      <c r="V943" s="16" t="s">
        <v>843</v>
      </c>
      <c r="W943" s="16" t="s">
        <v>843</v>
      </c>
      <c r="X943" s="16" t="s">
        <v>843</v>
      </c>
      <c r="Y943" s="16" t="s">
        <v>844</v>
      </c>
      <c r="Z943" s="16" t="s">
        <v>843</v>
      </c>
      <c r="AA943" s="16" t="s">
        <v>843</v>
      </c>
      <c r="AB943" s="16" t="s">
        <v>844</v>
      </c>
      <c r="AC943" s="16" t="s">
        <v>844</v>
      </c>
      <c r="AF943" s="16" t="s">
        <v>11746</v>
      </c>
      <c r="AG943" s="16" t="s">
        <v>11691</v>
      </c>
      <c r="AH943" s="16" t="s">
        <v>844</v>
      </c>
      <c r="AI943" s="16" t="s">
        <v>843</v>
      </c>
      <c r="AJ943" s="16" t="s">
        <v>843</v>
      </c>
      <c r="AK943" s="16" t="s">
        <v>843</v>
      </c>
      <c r="AL943" s="16" t="s">
        <v>844</v>
      </c>
      <c r="AM943" s="16" t="s">
        <v>844</v>
      </c>
      <c r="AN943" s="16" t="s">
        <v>843</v>
      </c>
      <c r="AO943" s="16" t="s">
        <v>843</v>
      </c>
      <c r="AP943" s="16" t="s">
        <v>843</v>
      </c>
      <c r="AQ943" s="16" t="s">
        <v>844</v>
      </c>
      <c r="AR943" s="16" t="s">
        <v>4433</v>
      </c>
      <c r="AS943" s="16" t="s">
        <v>843</v>
      </c>
      <c r="AT943" s="16" t="s">
        <v>843</v>
      </c>
      <c r="AU943" s="16" t="s">
        <v>843</v>
      </c>
      <c r="AV943" s="16" t="s">
        <v>843</v>
      </c>
      <c r="AW943" s="16" t="s">
        <v>843</v>
      </c>
      <c r="AX943" s="16" t="s">
        <v>843</v>
      </c>
      <c r="AY943" s="16" t="s">
        <v>844</v>
      </c>
      <c r="BF943" s="16" t="s">
        <v>844</v>
      </c>
      <c r="BI943" s="16" t="s">
        <v>7776</v>
      </c>
      <c r="BJ943" s="16" t="s">
        <v>843</v>
      </c>
      <c r="BK943" s="16" t="s">
        <v>843</v>
      </c>
      <c r="BL943" s="16" t="s">
        <v>844</v>
      </c>
      <c r="BM943" s="16" t="s">
        <v>843</v>
      </c>
      <c r="BN943" s="16" t="s">
        <v>843</v>
      </c>
      <c r="BO943" s="16" t="s">
        <v>843</v>
      </c>
      <c r="BP943" s="16" t="s">
        <v>843</v>
      </c>
      <c r="BQ943" s="16" t="s">
        <v>843</v>
      </c>
      <c r="BR943" s="16" t="s">
        <v>7793</v>
      </c>
      <c r="BS943" s="16" t="s">
        <v>843</v>
      </c>
      <c r="BT943" s="16" t="s">
        <v>844</v>
      </c>
      <c r="BU943" s="16" t="s">
        <v>843</v>
      </c>
      <c r="BV943" s="16" t="s">
        <v>843</v>
      </c>
      <c r="BW943" s="16" t="s">
        <v>843</v>
      </c>
      <c r="BX943" s="16" t="s">
        <v>843</v>
      </c>
      <c r="BY943" s="16" t="s">
        <v>843</v>
      </c>
      <c r="BZ943" s="16" t="s">
        <v>843</v>
      </c>
      <c r="CA943" s="16" t="s">
        <v>843</v>
      </c>
      <c r="CC943" s="16" t="s">
        <v>867</v>
      </c>
      <c r="CD943" s="16" t="s">
        <v>6837</v>
      </c>
      <c r="CE943" s="16" t="s">
        <v>7537</v>
      </c>
      <c r="DN943" s="16" t="s">
        <v>4411</v>
      </c>
      <c r="DQ943" s="16" t="s">
        <v>7093</v>
      </c>
      <c r="DR943" s="16" t="s">
        <v>865</v>
      </c>
      <c r="DX943" s="16" t="s">
        <v>865</v>
      </c>
      <c r="ES943" s="16" t="s">
        <v>865</v>
      </c>
      <c r="EU943" s="16" t="s">
        <v>7810</v>
      </c>
      <c r="EV943" s="16" t="s">
        <v>865</v>
      </c>
      <c r="FT943" s="16" t="s">
        <v>865</v>
      </c>
      <c r="HC943" s="16" t="s">
        <v>865</v>
      </c>
      <c r="KO943" s="16" t="s">
        <v>10973</v>
      </c>
      <c r="KP943" s="16" t="s">
        <v>10972</v>
      </c>
      <c r="KQ943" s="16" t="s">
        <v>8694</v>
      </c>
      <c r="KR943" s="16" t="s">
        <v>12781</v>
      </c>
      <c r="KS943" s="16" t="s">
        <v>10974</v>
      </c>
      <c r="KT943" s="16" t="s">
        <v>8696</v>
      </c>
      <c r="KU943" s="16" t="s">
        <v>844</v>
      </c>
      <c r="KV943" s="16" t="s">
        <v>8696</v>
      </c>
      <c r="KW943" s="16" t="s">
        <v>851</v>
      </c>
      <c r="KY943" s="16" t="s">
        <v>486</v>
      </c>
      <c r="LA943" s="16" t="s">
        <v>11675</v>
      </c>
      <c r="LC943" s="16" t="s">
        <v>10879</v>
      </c>
      <c r="LE943" s="16" t="s">
        <v>11693</v>
      </c>
      <c r="LF943" s="16" t="s">
        <v>11654</v>
      </c>
      <c r="LI943" s="16" t="s">
        <v>11655</v>
      </c>
      <c r="LM943" s="16" t="s">
        <v>8741</v>
      </c>
      <c r="LO943" s="16" t="s">
        <v>844</v>
      </c>
      <c r="LP943" s="16" t="s">
        <v>844</v>
      </c>
      <c r="LQ943" s="16" t="s">
        <v>1056</v>
      </c>
      <c r="LR943" s="16" t="s">
        <v>843</v>
      </c>
      <c r="LS943" s="16" t="s">
        <v>844</v>
      </c>
      <c r="LT943" s="16" t="s">
        <v>843</v>
      </c>
      <c r="LU943" s="16" t="s">
        <v>843</v>
      </c>
      <c r="LV943" s="16" t="s">
        <v>843</v>
      </c>
      <c r="LW943" s="16" t="s">
        <v>843</v>
      </c>
      <c r="LX943" s="16" t="s">
        <v>844</v>
      </c>
      <c r="LY943" s="16" t="s">
        <v>843</v>
      </c>
      <c r="LZ943" s="16" t="s">
        <v>843</v>
      </c>
      <c r="MA943" s="16" t="s">
        <v>843</v>
      </c>
      <c r="MB943" s="16" t="s">
        <v>843</v>
      </c>
      <c r="MC943" s="16" t="s">
        <v>844</v>
      </c>
      <c r="MD943" s="16" t="s">
        <v>11676</v>
      </c>
      <c r="ME943" s="16" t="s">
        <v>11677</v>
      </c>
      <c r="MF943" s="16" t="s">
        <v>8847</v>
      </c>
      <c r="MR943" s="16" t="s">
        <v>470</v>
      </c>
      <c r="MS943" s="16" t="s">
        <v>12701</v>
      </c>
      <c r="MT943" s="16" t="s">
        <v>9003</v>
      </c>
      <c r="MV943" s="16" t="s">
        <v>487</v>
      </c>
      <c r="MW943" s="16" t="s">
        <v>1265</v>
      </c>
      <c r="MX943" s="16" t="s">
        <v>1262</v>
      </c>
      <c r="MY943" s="16" t="s">
        <v>486</v>
      </c>
      <c r="MZ943" s="16" t="s">
        <v>487</v>
      </c>
      <c r="NA943" s="16" t="s">
        <v>486</v>
      </c>
      <c r="NC943" s="16" t="s">
        <v>486</v>
      </c>
      <c r="ND943" s="16" t="s">
        <v>486</v>
      </c>
      <c r="NE943" s="16" t="s">
        <v>486</v>
      </c>
      <c r="NI943" s="16" t="s">
        <v>11658</v>
      </c>
      <c r="NL943" s="16" t="s">
        <v>844</v>
      </c>
      <c r="NS943" s="16" t="s">
        <v>462</v>
      </c>
      <c r="NT943" s="16" t="s">
        <v>478</v>
      </c>
      <c r="NU943" s="16">
        <v>1.1910000000000001</v>
      </c>
      <c r="NV943" s="16" t="s">
        <v>860</v>
      </c>
      <c r="NW943" s="16" t="s">
        <v>1176</v>
      </c>
      <c r="NX943" s="16" t="s">
        <v>1142</v>
      </c>
      <c r="NY943" s="16" t="s">
        <v>1122</v>
      </c>
      <c r="NZ943" s="16" t="s">
        <v>938</v>
      </c>
    </row>
    <row r="944" spans="1:393" x14ac:dyDescent="0.25">
      <c r="A944" s="16" t="s">
        <v>12782</v>
      </c>
      <c r="B944" s="16" t="s">
        <v>844</v>
      </c>
      <c r="C944" s="16" t="s">
        <v>972</v>
      </c>
      <c r="D944" s="16" t="s">
        <v>844</v>
      </c>
      <c r="E944" s="16" t="s">
        <v>843</v>
      </c>
      <c r="F944" s="16" t="s">
        <v>843</v>
      </c>
      <c r="G944" s="16" t="s">
        <v>843</v>
      </c>
      <c r="H944" s="16" t="s">
        <v>843</v>
      </c>
      <c r="I944" s="16" t="s">
        <v>843</v>
      </c>
      <c r="J944" s="16" t="s">
        <v>843</v>
      </c>
      <c r="K944" s="16" t="s">
        <v>843</v>
      </c>
      <c r="L944" s="16" t="s">
        <v>843</v>
      </c>
      <c r="M944" s="16" t="s">
        <v>843</v>
      </c>
      <c r="N944" s="16" t="s">
        <v>843</v>
      </c>
      <c r="O944" s="16" t="s">
        <v>843</v>
      </c>
      <c r="Q944" s="16" t="s">
        <v>844</v>
      </c>
      <c r="R944" s="16">
        <v>68</v>
      </c>
      <c r="T944" s="16" t="s">
        <v>470</v>
      </c>
      <c r="U944" s="16" t="s">
        <v>844</v>
      </c>
      <c r="V944" s="16" t="s">
        <v>843</v>
      </c>
      <c r="W944" s="16" t="s">
        <v>844</v>
      </c>
      <c r="X944" s="16" t="s">
        <v>843</v>
      </c>
      <c r="Y944" s="16" t="s">
        <v>843</v>
      </c>
      <c r="Z944" s="16" t="s">
        <v>843</v>
      </c>
      <c r="AA944" s="16" t="s">
        <v>843</v>
      </c>
      <c r="AB944" s="16" t="s">
        <v>843</v>
      </c>
      <c r="AC944" s="16" t="s">
        <v>843</v>
      </c>
      <c r="AD944" s="16" t="s">
        <v>867</v>
      </c>
      <c r="AF944" s="16" t="s">
        <v>11687</v>
      </c>
      <c r="AG944" s="16" t="s">
        <v>11652</v>
      </c>
      <c r="AH944" s="16" t="s">
        <v>844</v>
      </c>
      <c r="AI944" s="16" t="s">
        <v>843</v>
      </c>
      <c r="AJ944" s="16" t="s">
        <v>844</v>
      </c>
      <c r="AK944" s="16" t="s">
        <v>843</v>
      </c>
      <c r="AL944" s="16" t="s">
        <v>844</v>
      </c>
      <c r="AM944" s="16" t="s">
        <v>844</v>
      </c>
      <c r="AN944" s="16" t="s">
        <v>843</v>
      </c>
      <c r="AO944" s="16" t="s">
        <v>843</v>
      </c>
      <c r="AP944" s="16" t="s">
        <v>843</v>
      </c>
      <c r="AQ944" s="16" t="s">
        <v>844</v>
      </c>
      <c r="AR944" s="16" t="s">
        <v>11809</v>
      </c>
      <c r="AS944" s="16" t="s">
        <v>844</v>
      </c>
      <c r="AT944" s="16" t="s">
        <v>844</v>
      </c>
      <c r="AU944" s="16" t="s">
        <v>843</v>
      </c>
      <c r="AV944" s="16" t="s">
        <v>843</v>
      </c>
      <c r="AW944" s="16" t="s">
        <v>843</v>
      </c>
      <c r="AX944" s="16" t="s">
        <v>843</v>
      </c>
      <c r="AY944" s="16" t="s">
        <v>843</v>
      </c>
      <c r="AZ944" s="16" t="s">
        <v>4437</v>
      </c>
      <c r="BA944" s="16" t="s">
        <v>4437</v>
      </c>
      <c r="BF944" s="16" t="s">
        <v>844</v>
      </c>
      <c r="BI944" s="16" t="s">
        <v>7785</v>
      </c>
      <c r="BJ944" s="16" t="s">
        <v>843</v>
      </c>
      <c r="BK944" s="16" t="s">
        <v>843</v>
      </c>
      <c r="BL944" s="16" t="s">
        <v>843</v>
      </c>
      <c r="BM944" s="16" t="s">
        <v>843</v>
      </c>
      <c r="BN944" s="16" t="s">
        <v>843</v>
      </c>
      <c r="BO944" s="16" t="s">
        <v>844</v>
      </c>
      <c r="BP944" s="16" t="s">
        <v>843</v>
      </c>
      <c r="BQ944" s="16" t="s">
        <v>843</v>
      </c>
      <c r="DX944" s="16" t="s">
        <v>865</v>
      </c>
      <c r="ES944" s="16" t="s">
        <v>867</v>
      </c>
      <c r="EU944" s="16" t="s">
        <v>7810</v>
      </c>
      <c r="EV944" s="16" t="s">
        <v>865</v>
      </c>
      <c r="FF944" s="16" t="s">
        <v>7836</v>
      </c>
      <c r="HC944" s="16" t="s">
        <v>865</v>
      </c>
      <c r="JA944" s="16" t="s">
        <v>4813</v>
      </c>
      <c r="JB944" s="16" t="s">
        <v>865</v>
      </c>
      <c r="JC944" s="16" t="s">
        <v>865</v>
      </c>
      <c r="JD944" s="16" t="s">
        <v>865</v>
      </c>
      <c r="JE944" s="16" t="s">
        <v>865</v>
      </c>
      <c r="JF944" s="16" t="s">
        <v>865</v>
      </c>
      <c r="JG944" s="16" t="s">
        <v>843</v>
      </c>
      <c r="JH944" s="16" t="s">
        <v>4846</v>
      </c>
      <c r="KF944" s="16" t="s">
        <v>4411</v>
      </c>
      <c r="KI944" s="16" t="s">
        <v>4846</v>
      </c>
      <c r="KO944" s="16" t="s">
        <v>10977</v>
      </c>
      <c r="KP944" s="16" t="s">
        <v>10976</v>
      </c>
      <c r="KQ944" s="16" t="s">
        <v>8694</v>
      </c>
      <c r="KR944" s="16" t="s">
        <v>12783</v>
      </c>
      <c r="KS944" s="16" t="s">
        <v>10978</v>
      </c>
      <c r="KT944" s="16" t="s">
        <v>8696</v>
      </c>
      <c r="KU944" s="16" t="s">
        <v>844</v>
      </c>
      <c r="KV944" s="16" t="s">
        <v>8696</v>
      </c>
      <c r="KW944" s="16" t="s">
        <v>851</v>
      </c>
      <c r="KY944" s="16" t="s">
        <v>486</v>
      </c>
      <c r="LC944" s="16" t="s">
        <v>10879</v>
      </c>
      <c r="LF944" s="16" t="s">
        <v>11654</v>
      </c>
      <c r="LI944" s="16" t="s">
        <v>11655</v>
      </c>
      <c r="LJ944" s="16" t="s">
        <v>843</v>
      </c>
      <c r="LL944" s="16" t="s">
        <v>8711</v>
      </c>
      <c r="LM944" s="16" t="s">
        <v>8741</v>
      </c>
      <c r="LO944" s="16" t="s">
        <v>843</v>
      </c>
      <c r="LP944" s="16" t="s">
        <v>843</v>
      </c>
      <c r="LQ944" s="16" t="s">
        <v>844</v>
      </c>
      <c r="LR944" s="16" t="s">
        <v>843</v>
      </c>
      <c r="LS944" s="16" t="s">
        <v>844</v>
      </c>
      <c r="LT944" s="16" t="s">
        <v>843</v>
      </c>
      <c r="LU944" s="16" t="s">
        <v>844</v>
      </c>
      <c r="LV944" s="16" t="s">
        <v>843</v>
      </c>
      <c r="LW944" s="16" t="s">
        <v>844</v>
      </c>
      <c r="LX944" s="16" t="s">
        <v>843</v>
      </c>
      <c r="LY944" s="16" t="s">
        <v>843</v>
      </c>
      <c r="LZ944" s="16" t="s">
        <v>843</v>
      </c>
      <c r="MA944" s="16" t="s">
        <v>843</v>
      </c>
      <c r="MB944" s="16" t="s">
        <v>843</v>
      </c>
      <c r="MC944" s="16" t="s">
        <v>843</v>
      </c>
      <c r="ME944" s="16" t="s">
        <v>11656</v>
      </c>
      <c r="MF944" s="16" t="s">
        <v>8847</v>
      </c>
      <c r="MP944" s="16" t="s">
        <v>1824</v>
      </c>
      <c r="MR944" s="16" t="s">
        <v>470</v>
      </c>
      <c r="MS944" s="16" t="s">
        <v>12701</v>
      </c>
      <c r="MT944" s="16" t="s">
        <v>9023</v>
      </c>
      <c r="NC944" s="16" t="s">
        <v>487</v>
      </c>
      <c r="NE944" s="16" t="s">
        <v>486</v>
      </c>
      <c r="NG944" s="16" t="s">
        <v>1376</v>
      </c>
      <c r="NI944" s="16" t="s">
        <v>11658</v>
      </c>
      <c r="NR944" s="16" t="s">
        <v>878</v>
      </c>
      <c r="NS944" s="16" t="s">
        <v>462</v>
      </c>
      <c r="NT944" s="16" t="s">
        <v>478</v>
      </c>
      <c r="NU944" s="16">
        <v>1.1910000000000001</v>
      </c>
      <c r="NV944" s="16" t="s">
        <v>457</v>
      </c>
      <c r="NW944" s="16" t="s">
        <v>1177</v>
      </c>
      <c r="NX944" s="16" t="s">
        <v>1142</v>
      </c>
      <c r="OB944" s="16" t="s">
        <v>833</v>
      </c>
      <c r="OC944" s="16" t="s">
        <v>878</v>
      </c>
    </row>
    <row r="945" spans="1:394" x14ac:dyDescent="0.25">
      <c r="A945" s="16" t="s">
        <v>12784</v>
      </c>
      <c r="B945" s="16" t="s">
        <v>844</v>
      </c>
      <c r="C945" s="16" t="s">
        <v>972</v>
      </c>
      <c r="D945" s="16" t="s">
        <v>844</v>
      </c>
      <c r="E945" s="16" t="s">
        <v>843</v>
      </c>
      <c r="F945" s="16" t="s">
        <v>843</v>
      </c>
      <c r="G945" s="16" t="s">
        <v>843</v>
      </c>
      <c r="H945" s="16" t="s">
        <v>843</v>
      </c>
      <c r="I945" s="16" t="s">
        <v>843</v>
      </c>
      <c r="J945" s="16" t="s">
        <v>843</v>
      </c>
      <c r="K945" s="16" t="s">
        <v>843</v>
      </c>
      <c r="L945" s="16" t="s">
        <v>843</v>
      </c>
      <c r="M945" s="16" t="s">
        <v>843</v>
      </c>
      <c r="N945" s="16" t="s">
        <v>843</v>
      </c>
      <c r="O945" s="16" t="s">
        <v>843</v>
      </c>
      <c r="Q945" s="16" t="s">
        <v>844</v>
      </c>
      <c r="R945" s="16">
        <v>52</v>
      </c>
      <c r="T945" s="16" t="s">
        <v>474</v>
      </c>
      <c r="U945" s="16" t="s">
        <v>843</v>
      </c>
      <c r="V945" s="16" t="s">
        <v>844</v>
      </c>
      <c r="W945" s="16" t="s">
        <v>843</v>
      </c>
      <c r="X945" s="16" t="s">
        <v>844</v>
      </c>
      <c r="Y945" s="16" t="s">
        <v>843</v>
      </c>
      <c r="Z945" s="16" t="s">
        <v>843</v>
      </c>
      <c r="AA945" s="16" t="s">
        <v>843</v>
      </c>
      <c r="AB945" s="16" t="s">
        <v>843</v>
      </c>
      <c r="AC945" s="16" t="s">
        <v>843</v>
      </c>
      <c r="AD945" s="16" t="s">
        <v>867</v>
      </c>
      <c r="AF945" s="16" t="s">
        <v>11716</v>
      </c>
      <c r="AG945" s="16" t="s">
        <v>11652</v>
      </c>
      <c r="AH945" s="16" t="s">
        <v>844</v>
      </c>
      <c r="AI945" s="16" t="s">
        <v>843</v>
      </c>
      <c r="AJ945" s="16" t="s">
        <v>844</v>
      </c>
      <c r="AK945" s="16" t="s">
        <v>843</v>
      </c>
      <c r="AL945" s="16" t="s">
        <v>844</v>
      </c>
      <c r="AM945" s="16" t="s">
        <v>844</v>
      </c>
      <c r="AN945" s="16" t="s">
        <v>843</v>
      </c>
      <c r="AO945" s="16" t="s">
        <v>843</v>
      </c>
      <c r="AP945" s="16" t="s">
        <v>843</v>
      </c>
      <c r="AQ945" s="16" t="s">
        <v>844</v>
      </c>
      <c r="AR945" s="16" t="s">
        <v>4415</v>
      </c>
      <c r="AS945" s="16" t="s">
        <v>844</v>
      </c>
      <c r="AT945" s="16" t="s">
        <v>843</v>
      </c>
      <c r="AU945" s="16" t="s">
        <v>843</v>
      </c>
      <c r="AV945" s="16" t="s">
        <v>843</v>
      </c>
      <c r="AW945" s="16" t="s">
        <v>843</v>
      </c>
      <c r="AX945" s="16" t="s">
        <v>843</v>
      </c>
      <c r="AY945" s="16" t="s">
        <v>843</v>
      </c>
      <c r="AZ945" s="16" t="s">
        <v>4437</v>
      </c>
      <c r="BF945" s="16" t="s">
        <v>844</v>
      </c>
      <c r="BH945" s="16" t="s">
        <v>7380</v>
      </c>
      <c r="BI945" s="16" t="s">
        <v>7785</v>
      </c>
      <c r="BJ945" s="16" t="s">
        <v>843</v>
      </c>
      <c r="BK945" s="16" t="s">
        <v>843</v>
      </c>
      <c r="BL945" s="16" t="s">
        <v>843</v>
      </c>
      <c r="BM945" s="16" t="s">
        <v>843</v>
      </c>
      <c r="BN945" s="16" t="s">
        <v>843</v>
      </c>
      <c r="BO945" s="16" t="s">
        <v>844</v>
      </c>
      <c r="BP945" s="16" t="s">
        <v>843</v>
      </c>
      <c r="BQ945" s="16" t="s">
        <v>843</v>
      </c>
      <c r="DX945" s="16" t="s">
        <v>865</v>
      </c>
      <c r="ES945" s="16" t="s">
        <v>867</v>
      </c>
      <c r="EU945" s="16" t="s">
        <v>7810</v>
      </c>
      <c r="EV945" s="16" t="s">
        <v>865</v>
      </c>
      <c r="HC945" s="16" t="s">
        <v>865</v>
      </c>
      <c r="JA945" s="16" t="s">
        <v>4816</v>
      </c>
      <c r="JB945" s="16" t="s">
        <v>867</v>
      </c>
      <c r="JC945" s="16" t="s">
        <v>865</v>
      </c>
      <c r="JG945" s="16" t="s">
        <v>843</v>
      </c>
      <c r="JV945" s="16">
        <v>45</v>
      </c>
      <c r="JW945" s="16" t="s">
        <v>7603</v>
      </c>
      <c r="JY945" s="16">
        <v>7000</v>
      </c>
      <c r="JZ945" s="16" t="s">
        <v>4883</v>
      </c>
      <c r="KB945" s="16" t="s">
        <v>7616</v>
      </c>
      <c r="KD945" s="16" t="s">
        <v>4920</v>
      </c>
      <c r="KE945" s="16" t="s">
        <v>7277</v>
      </c>
      <c r="KF945" s="16" t="s">
        <v>4932</v>
      </c>
      <c r="KH945" s="16" t="s">
        <v>7639</v>
      </c>
      <c r="KI945" s="16" t="s">
        <v>4982</v>
      </c>
      <c r="KK945" s="16" t="s">
        <v>4886</v>
      </c>
      <c r="KM945" s="16" t="s">
        <v>7625</v>
      </c>
      <c r="KO945" s="16" t="s">
        <v>10981</v>
      </c>
      <c r="KP945" s="16" t="s">
        <v>10980</v>
      </c>
      <c r="KQ945" s="16" t="s">
        <v>8694</v>
      </c>
      <c r="KR945" s="16" t="s">
        <v>12785</v>
      </c>
      <c r="KS945" s="16" t="s">
        <v>10982</v>
      </c>
      <c r="KT945" s="16" t="s">
        <v>8696</v>
      </c>
      <c r="KU945" s="16" t="s">
        <v>844</v>
      </c>
      <c r="KV945" s="16" t="s">
        <v>8696</v>
      </c>
      <c r="KW945" s="16" t="s">
        <v>851</v>
      </c>
      <c r="KY945" s="16" t="s">
        <v>486</v>
      </c>
      <c r="LC945" s="16" t="s">
        <v>10879</v>
      </c>
      <c r="LF945" s="16" t="s">
        <v>11654</v>
      </c>
      <c r="LI945" s="16" t="s">
        <v>11655</v>
      </c>
      <c r="LJ945" s="16" t="s">
        <v>831</v>
      </c>
      <c r="LK945" s="16" t="s">
        <v>831</v>
      </c>
      <c r="LL945" s="16" t="s">
        <v>8756</v>
      </c>
      <c r="LM945" s="16" t="s">
        <v>8741</v>
      </c>
      <c r="LO945" s="16" t="s">
        <v>843</v>
      </c>
      <c r="LP945" s="16" t="s">
        <v>1056</v>
      </c>
      <c r="LQ945" s="16" t="s">
        <v>844</v>
      </c>
      <c r="LR945" s="16" t="s">
        <v>844</v>
      </c>
      <c r="LS945" s="16" t="s">
        <v>844</v>
      </c>
      <c r="LT945" s="16" t="s">
        <v>844</v>
      </c>
      <c r="LU945" s="16" t="s">
        <v>843</v>
      </c>
      <c r="LV945" s="16" t="s">
        <v>843</v>
      </c>
      <c r="LW945" s="16" t="s">
        <v>844</v>
      </c>
      <c r="LX945" s="16" t="s">
        <v>844</v>
      </c>
      <c r="LY945" s="16" t="s">
        <v>843</v>
      </c>
      <c r="LZ945" s="16" t="s">
        <v>843</v>
      </c>
      <c r="MA945" s="16" t="s">
        <v>843</v>
      </c>
      <c r="MB945" s="16" t="s">
        <v>843</v>
      </c>
      <c r="MC945" s="16" t="s">
        <v>843</v>
      </c>
      <c r="ME945" s="16" t="s">
        <v>11656</v>
      </c>
      <c r="MF945" s="16" t="s">
        <v>8847</v>
      </c>
      <c r="MG945" s="16" t="s">
        <v>1840</v>
      </c>
      <c r="MH945" s="16" t="s">
        <v>11668</v>
      </c>
      <c r="MI945" s="16" t="s">
        <v>11668</v>
      </c>
      <c r="MJ945" s="16" t="s">
        <v>1838</v>
      </c>
      <c r="MK945" s="16" t="s">
        <v>9052</v>
      </c>
      <c r="ML945" s="16" t="s">
        <v>1790</v>
      </c>
      <c r="MM945" s="16" t="s">
        <v>486</v>
      </c>
      <c r="MN945" s="16" t="s">
        <v>1798</v>
      </c>
      <c r="MO945" s="16" t="s">
        <v>1813</v>
      </c>
      <c r="MP945" s="16" t="s">
        <v>1829</v>
      </c>
      <c r="MQ945" s="16" t="s">
        <v>1791</v>
      </c>
      <c r="MR945" s="16" t="s">
        <v>474</v>
      </c>
      <c r="MS945" s="16" t="s">
        <v>12701</v>
      </c>
      <c r="MT945" s="16" t="s">
        <v>8940</v>
      </c>
      <c r="MU945" s="16" t="s">
        <v>817</v>
      </c>
      <c r="NC945" s="16" t="s">
        <v>487</v>
      </c>
      <c r="NE945" s="16" t="s">
        <v>486</v>
      </c>
      <c r="NG945" s="16" t="s">
        <v>1380</v>
      </c>
      <c r="NH945" s="16" t="s">
        <v>1913</v>
      </c>
      <c r="NI945" s="16" t="s">
        <v>11658</v>
      </c>
      <c r="NJ945" s="16" t="s">
        <v>11783</v>
      </c>
      <c r="NK945" s="16" t="s">
        <v>10582</v>
      </c>
      <c r="NR945" s="16" t="s">
        <v>451</v>
      </c>
      <c r="NS945" s="16" t="s">
        <v>462</v>
      </c>
      <c r="NT945" s="16" t="s">
        <v>478</v>
      </c>
      <c r="NU945" s="16">
        <v>1.1910000000000001</v>
      </c>
      <c r="NV945" s="16" t="s">
        <v>451</v>
      </c>
      <c r="NW945" s="16" t="s">
        <v>1181</v>
      </c>
      <c r="NX945" s="16" t="s">
        <v>1142</v>
      </c>
      <c r="OB945" s="16" t="s">
        <v>831</v>
      </c>
      <c r="OC945" s="16" t="s">
        <v>451</v>
      </c>
    </row>
    <row r="946" spans="1:394" x14ac:dyDescent="0.25">
      <c r="A946" s="16" t="s">
        <v>12786</v>
      </c>
      <c r="B946" s="16" t="s">
        <v>1056</v>
      </c>
      <c r="C946" s="16" t="s">
        <v>972</v>
      </c>
      <c r="D946" s="16" t="s">
        <v>844</v>
      </c>
      <c r="E946" s="16" t="s">
        <v>843</v>
      </c>
      <c r="F946" s="16" t="s">
        <v>843</v>
      </c>
      <c r="G946" s="16" t="s">
        <v>843</v>
      </c>
      <c r="H946" s="16" t="s">
        <v>843</v>
      </c>
      <c r="I946" s="16" t="s">
        <v>843</v>
      </c>
      <c r="J946" s="16" t="s">
        <v>843</v>
      </c>
      <c r="K946" s="16" t="s">
        <v>843</v>
      </c>
      <c r="L946" s="16" t="s">
        <v>843</v>
      </c>
      <c r="M946" s="16" t="s">
        <v>843</v>
      </c>
      <c r="N946" s="16" t="s">
        <v>843</v>
      </c>
      <c r="O946" s="16" t="s">
        <v>843</v>
      </c>
      <c r="Q946" s="16" t="s">
        <v>844</v>
      </c>
      <c r="R946" s="16">
        <v>49</v>
      </c>
      <c r="T946" s="16" t="s">
        <v>470</v>
      </c>
      <c r="U946" s="16" t="s">
        <v>844</v>
      </c>
      <c r="V946" s="16" t="s">
        <v>843</v>
      </c>
      <c r="W946" s="16" t="s">
        <v>844</v>
      </c>
      <c r="X946" s="16" t="s">
        <v>843</v>
      </c>
      <c r="Y946" s="16" t="s">
        <v>843</v>
      </c>
      <c r="Z946" s="16" t="s">
        <v>843</v>
      </c>
      <c r="AA946" s="16" t="s">
        <v>843</v>
      </c>
      <c r="AB946" s="16" t="s">
        <v>844</v>
      </c>
      <c r="AC946" s="16" t="s">
        <v>843</v>
      </c>
      <c r="AD946" s="16" t="s">
        <v>867</v>
      </c>
      <c r="AF946" s="16" t="s">
        <v>11673</v>
      </c>
      <c r="AG946" s="16" t="s">
        <v>11703</v>
      </c>
      <c r="AH946" s="16" t="s">
        <v>844</v>
      </c>
      <c r="AI946" s="16" t="s">
        <v>843</v>
      </c>
      <c r="AJ946" s="16" t="s">
        <v>844</v>
      </c>
      <c r="AK946" s="16" t="s">
        <v>843</v>
      </c>
      <c r="AL946" s="16" t="s">
        <v>844</v>
      </c>
      <c r="AM946" s="16" t="s">
        <v>843</v>
      </c>
      <c r="AN946" s="16" t="s">
        <v>843</v>
      </c>
      <c r="AO946" s="16" t="s">
        <v>843</v>
      </c>
      <c r="AP946" s="16" t="s">
        <v>843</v>
      </c>
      <c r="AQ946" s="16" t="s">
        <v>843</v>
      </c>
      <c r="AR946" s="16" t="s">
        <v>4433</v>
      </c>
      <c r="AS946" s="16" t="s">
        <v>843</v>
      </c>
      <c r="AT946" s="16" t="s">
        <v>843</v>
      </c>
      <c r="AU946" s="16" t="s">
        <v>843</v>
      </c>
      <c r="AV946" s="16" t="s">
        <v>843</v>
      </c>
      <c r="AW946" s="16" t="s">
        <v>843</v>
      </c>
      <c r="AX946" s="16" t="s">
        <v>843</v>
      </c>
      <c r="AY946" s="16" t="s">
        <v>844</v>
      </c>
      <c r="BF946" s="16" t="s">
        <v>843</v>
      </c>
      <c r="BH946" s="16" t="s">
        <v>7380</v>
      </c>
      <c r="BI946" s="16" t="s">
        <v>7785</v>
      </c>
      <c r="BJ946" s="16" t="s">
        <v>843</v>
      </c>
      <c r="BK946" s="16" t="s">
        <v>843</v>
      </c>
      <c r="BL946" s="16" t="s">
        <v>843</v>
      </c>
      <c r="BM946" s="16" t="s">
        <v>843</v>
      </c>
      <c r="BN946" s="16" t="s">
        <v>843</v>
      </c>
      <c r="BO946" s="16" t="s">
        <v>844</v>
      </c>
      <c r="BP946" s="16" t="s">
        <v>843</v>
      </c>
      <c r="BQ946" s="16" t="s">
        <v>843</v>
      </c>
      <c r="DX946" s="16" t="s">
        <v>865</v>
      </c>
      <c r="ES946" s="16" t="s">
        <v>865</v>
      </c>
      <c r="EU946" s="16" t="s">
        <v>7810</v>
      </c>
      <c r="EV946" s="16" t="s">
        <v>865</v>
      </c>
      <c r="FT946" s="16" t="s">
        <v>865</v>
      </c>
      <c r="HC946" s="16" t="s">
        <v>865</v>
      </c>
      <c r="JA946" s="16" t="s">
        <v>4816</v>
      </c>
      <c r="JB946" s="16" t="s">
        <v>865</v>
      </c>
      <c r="JC946" s="16" t="s">
        <v>865</v>
      </c>
      <c r="JD946" s="16" t="s">
        <v>865</v>
      </c>
      <c r="JE946" s="16" t="s">
        <v>865</v>
      </c>
      <c r="JF946" s="16" t="s">
        <v>865</v>
      </c>
      <c r="JG946" s="16" t="s">
        <v>843</v>
      </c>
      <c r="JH946" s="16" t="s">
        <v>7577</v>
      </c>
      <c r="JJ946" s="16" t="s">
        <v>865</v>
      </c>
      <c r="KF946" s="16" t="s">
        <v>4926</v>
      </c>
      <c r="KI946" s="16" t="s">
        <v>4843</v>
      </c>
      <c r="KO946" s="16" t="s">
        <v>10981</v>
      </c>
      <c r="KP946" s="16" t="s">
        <v>10980</v>
      </c>
      <c r="KQ946" s="16" t="s">
        <v>8694</v>
      </c>
      <c r="KR946" s="16" t="s">
        <v>12787</v>
      </c>
      <c r="KS946" s="16" t="s">
        <v>10982</v>
      </c>
      <c r="KT946" s="16" t="s">
        <v>8696</v>
      </c>
      <c r="KU946" s="16" t="s">
        <v>844</v>
      </c>
      <c r="KV946" s="16" t="s">
        <v>8696</v>
      </c>
      <c r="KW946" s="16" t="s">
        <v>851</v>
      </c>
      <c r="KY946" s="16" t="s">
        <v>486</v>
      </c>
      <c r="LC946" s="16" t="s">
        <v>10879</v>
      </c>
      <c r="LF946" s="16" t="s">
        <v>11654</v>
      </c>
      <c r="LI946" s="16" t="s">
        <v>11655</v>
      </c>
      <c r="LJ946" s="16" t="s">
        <v>843</v>
      </c>
      <c r="LL946" s="16" t="s">
        <v>8711</v>
      </c>
      <c r="LM946" s="16" t="s">
        <v>8741</v>
      </c>
      <c r="LO946" s="16" t="s">
        <v>843</v>
      </c>
      <c r="LP946" s="16" t="s">
        <v>1056</v>
      </c>
      <c r="LQ946" s="16" t="s">
        <v>844</v>
      </c>
      <c r="LR946" s="16" t="s">
        <v>844</v>
      </c>
      <c r="LS946" s="16" t="s">
        <v>844</v>
      </c>
      <c r="LT946" s="16" t="s">
        <v>844</v>
      </c>
      <c r="LU946" s="16" t="s">
        <v>843</v>
      </c>
      <c r="LV946" s="16" t="s">
        <v>843</v>
      </c>
      <c r="LW946" s="16" t="s">
        <v>844</v>
      </c>
      <c r="LX946" s="16" t="s">
        <v>844</v>
      </c>
      <c r="LY946" s="16" t="s">
        <v>843</v>
      </c>
      <c r="LZ946" s="16" t="s">
        <v>843</v>
      </c>
      <c r="MA946" s="16" t="s">
        <v>843</v>
      </c>
      <c r="MB946" s="16" t="s">
        <v>843</v>
      </c>
      <c r="MC946" s="16" t="s">
        <v>843</v>
      </c>
      <c r="ME946" s="16" t="s">
        <v>11656</v>
      </c>
      <c r="MF946" s="16" t="s">
        <v>8847</v>
      </c>
      <c r="MO946" s="16" t="s">
        <v>1817</v>
      </c>
      <c r="MP946" s="16" t="s">
        <v>13846</v>
      </c>
      <c r="MR946" s="16" t="s">
        <v>470</v>
      </c>
      <c r="MS946" s="16" t="s">
        <v>12701</v>
      </c>
      <c r="MT946" s="16" t="s">
        <v>9015</v>
      </c>
      <c r="MU946" s="16" t="s">
        <v>817</v>
      </c>
      <c r="NC946" s="16" t="s">
        <v>486</v>
      </c>
      <c r="ND946" s="16" t="s">
        <v>486</v>
      </c>
      <c r="NE946" s="16" t="s">
        <v>486</v>
      </c>
      <c r="NG946" s="16" t="s">
        <v>1380</v>
      </c>
      <c r="NI946" s="16" t="s">
        <v>11658</v>
      </c>
      <c r="NR946" s="16" t="s">
        <v>451</v>
      </c>
      <c r="NS946" s="16" t="s">
        <v>462</v>
      </c>
      <c r="NT946" s="16" t="s">
        <v>478</v>
      </c>
      <c r="NU946" s="16">
        <v>1.1910000000000001</v>
      </c>
      <c r="NV946" s="16" t="s">
        <v>451</v>
      </c>
      <c r="NW946" s="16" t="s">
        <v>1175</v>
      </c>
      <c r="NX946" s="16" t="s">
        <v>1142</v>
      </c>
      <c r="OB946" s="16" t="s">
        <v>833</v>
      </c>
      <c r="OC946" s="16" t="s">
        <v>451</v>
      </c>
    </row>
    <row r="947" spans="1:394" x14ac:dyDescent="0.25">
      <c r="A947" s="16" t="s">
        <v>12788</v>
      </c>
      <c r="B947" s="16" t="s">
        <v>844</v>
      </c>
      <c r="C947" s="16" t="s">
        <v>972</v>
      </c>
      <c r="D947" s="16" t="s">
        <v>844</v>
      </c>
      <c r="E947" s="16" t="s">
        <v>843</v>
      </c>
      <c r="F947" s="16" t="s">
        <v>843</v>
      </c>
      <c r="G947" s="16" t="s">
        <v>843</v>
      </c>
      <c r="H947" s="16" t="s">
        <v>843</v>
      </c>
      <c r="I947" s="16" t="s">
        <v>843</v>
      </c>
      <c r="J947" s="16" t="s">
        <v>843</v>
      </c>
      <c r="K947" s="16" t="s">
        <v>843</v>
      </c>
      <c r="L947" s="16" t="s">
        <v>843</v>
      </c>
      <c r="M947" s="16" t="s">
        <v>843</v>
      </c>
      <c r="N947" s="16" t="s">
        <v>843</v>
      </c>
      <c r="O947" s="16" t="s">
        <v>843</v>
      </c>
      <c r="Q947" s="16" t="s">
        <v>844</v>
      </c>
      <c r="R947" s="16">
        <v>35</v>
      </c>
      <c r="T947" s="16" t="s">
        <v>470</v>
      </c>
      <c r="U947" s="16" t="s">
        <v>844</v>
      </c>
      <c r="V947" s="16" t="s">
        <v>843</v>
      </c>
      <c r="W947" s="16" t="s">
        <v>844</v>
      </c>
      <c r="X947" s="16" t="s">
        <v>843</v>
      </c>
      <c r="Y947" s="16" t="s">
        <v>843</v>
      </c>
      <c r="Z947" s="16" t="s">
        <v>843</v>
      </c>
      <c r="AA947" s="16" t="s">
        <v>843</v>
      </c>
      <c r="AB947" s="16" t="s">
        <v>844</v>
      </c>
      <c r="AC947" s="16" t="s">
        <v>843</v>
      </c>
      <c r="AD947" s="16" t="s">
        <v>867</v>
      </c>
      <c r="AF947" s="16" t="s">
        <v>11739</v>
      </c>
      <c r="AG947" s="16" t="s">
        <v>11725</v>
      </c>
      <c r="AH947" s="16" t="s">
        <v>844</v>
      </c>
      <c r="AI947" s="16" t="s">
        <v>844</v>
      </c>
      <c r="AJ947" s="16" t="s">
        <v>843</v>
      </c>
      <c r="AK947" s="16" t="s">
        <v>843</v>
      </c>
      <c r="AL947" s="16" t="s">
        <v>844</v>
      </c>
      <c r="AM947" s="16" t="s">
        <v>844</v>
      </c>
      <c r="AN947" s="16" t="s">
        <v>843</v>
      </c>
      <c r="AO947" s="16" t="s">
        <v>843</v>
      </c>
      <c r="AP947" s="16" t="s">
        <v>843</v>
      </c>
      <c r="AQ947" s="16" t="s">
        <v>844</v>
      </c>
      <c r="AR947" s="16" t="s">
        <v>4433</v>
      </c>
      <c r="AS947" s="16" t="s">
        <v>843</v>
      </c>
      <c r="AT947" s="16" t="s">
        <v>843</v>
      </c>
      <c r="AU947" s="16" t="s">
        <v>843</v>
      </c>
      <c r="AV947" s="16" t="s">
        <v>843</v>
      </c>
      <c r="AW947" s="16" t="s">
        <v>843</v>
      </c>
      <c r="AX947" s="16" t="s">
        <v>843</v>
      </c>
      <c r="AY947" s="16" t="s">
        <v>844</v>
      </c>
      <c r="BF947" s="16" t="s">
        <v>844</v>
      </c>
      <c r="BH947" s="16" t="s">
        <v>7383</v>
      </c>
      <c r="BI947" s="16" t="s">
        <v>7785</v>
      </c>
      <c r="BJ947" s="16" t="s">
        <v>843</v>
      </c>
      <c r="BK947" s="16" t="s">
        <v>843</v>
      </c>
      <c r="BL947" s="16" t="s">
        <v>843</v>
      </c>
      <c r="BM947" s="16" t="s">
        <v>843</v>
      </c>
      <c r="BN947" s="16" t="s">
        <v>843</v>
      </c>
      <c r="BO947" s="16" t="s">
        <v>844</v>
      </c>
      <c r="BP947" s="16" t="s">
        <v>843</v>
      </c>
      <c r="BQ947" s="16" t="s">
        <v>843</v>
      </c>
      <c r="DX947" s="16" t="s">
        <v>865</v>
      </c>
      <c r="ES947" s="16" t="s">
        <v>865</v>
      </c>
      <c r="EU947" s="16" t="s">
        <v>7810</v>
      </c>
      <c r="EV947" s="16" t="s">
        <v>865</v>
      </c>
      <c r="FT947" s="16" t="s">
        <v>865</v>
      </c>
      <c r="HC947" s="16" t="s">
        <v>865</v>
      </c>
      <c r="JA947" s="16" t="s">
        <v>4816</v>
      </c>
      <c r="JB947" s="16" t="s">
        <v>865</v>
      </c>
      <c r="JC947" s="16" t="s">
        <v>865</v>
      </c>
      <c r="JD947" s="16" t="s">
        <v>865</v>
      </c>
      <c r="JE947" s="16" t="s">
        <v>865</v>
      </c>
      <c r="JF947" s="16" t="s">
        <v>867</v>
      </c>
      <c r="JG947" s="16" t="s">
        <v>1056</v>
      </c>
      <c r="JJ947" s="16" t="s">
        <v>867</v>
      </c>
      <c r="KF947" s="16" t="s">
        <v>4942</v>
      </c>
      <c r="KI947" s="16" t="s">
        <v>4843</v>
      </c>
      <c r="KO947" s="16" t="s">
        <v>10986</v>
      </c>
      <c r="KP947" s="16" t="s">
        <v>10985</v>
      </c>
      <c r="KQ947" s="16" t="s">
        <v>8694</v>
      </c>
      <c r="KR947" s="16" t="s">
        <v>12789</v>
      </c>
      <c r="KS947" s="16" t="s">
        <v>10987</v>
      </c>
      <c r="KT947" s="16" t="s">
        <v>8696</v>
      </c>
      <c r="KU947" s="16" t="s">
        <v>844</v>
      </c>
      <c r="KV947" s="16" t="s">
        <v>8696</v>
      </c>
      <c r="KW947" s="16" t="s">
        <v>851</v>
      </c>
      <c r="KY947" s="16" t="s">
        <v>486</v>
      </c>
      <c r="LC947" s="16" t="s">
        <v>10879</v>
      </c>
      <c r="LF947" s="16" t="s">
        <v>11654</v>
      </c>
      <c r="LI947" s="16" t="s">
        <v>11655</v>
      </c>
      <c r="LJ947" s="16" t="s">
        <v>843</v>
      </c>
      <c r="LK947" s="16" t="s">
        <v>836</v>
      </c>
      <c r="LL947" s="16" t="s">
        <v>8756</v>
      </c>
      <c r="LM947" s="16" t="s">
        <v>8741</v>
      </c>
      <c r="LO947" s="16" t="s">
        <v>844</v>
      </c>
      <c r="LP947" s="16" t="s">
        <v>844</v>
      </c>
      <c r="LQ947" s="16" t="s">
        <v>844</v>
      </c>
      <c r="LR947" s="16" t="s">
        <v>844</v>
      </c>
      <c r="LS947" s="16" t="s">
        <v>844</v>
      </c>
      <c r="LT947" s="16" t="s">
        <v>843</v>
      </c>
      <c r="LU947" s="16" t="s">
        <v>843</v>
      </c>
      <c r="LV947" s="16" t="s">
        <v>843</v>
      </c>
      <c r="LW947" s="16" t="s">
        <v>843</v>
      </c>
      <c r="LX947" s="16" t="s">
        <v>843</v>
      </c>
      <c r="LY947" s="16" t="s">
        <v>843</v>
      </c>
      <c r="LZ947" s="16" t="s">
        <v>843</v>
      </c>
      <c r="MA947" s="16" t="s">
        <v>843</v>
      </c>
      <c r="MB947" s="16" t="s">
        <v>843</v>
      </c>
      <c r="MC947" s="16" t="s">
        <v>844</v>
      </c>
      <c r="ME947" s="16" t="s">
        <v>11656</v>
      </c>
      <c r="MF947" s="16" t="s">
        <v>8847</v>
      </c>
      <c r="MO947" s="16" t="s">
        <v>1805</v>
      </c>
      <c r="MP947" s="16" t="s">
        <v>13846</v>
      </c>
      <c r="MR947" s="16" t="s">
        <v>470</v>
      </c>
      <c r="MS947" s="16" t="s">
        <v>12790</v>
      </c>
      <c r="MT947" s="16" t="s">
        <v>8947</v>
      </c>
      <c r="MU947" s="16" t="s">
        <v>817</v>
      </c>
      <c r="NC947" s="16" t="s">
        <v>486</v>
      </c>
      <c r="ND947" s="16" t="s">
        <v>486</v>
      </c>
      <c r="NE947" s="16" t="s">
        <v>486</v>
      </c>
      <c r="NG947" s="16" t="s">
        <v>1380</v>
      </c>
      <c r="NI947" s="16" t="s">
        <v>11658</v>
      </c>
      <c r="NR947" s="16" t="s">
        <v>451</v>
      </c>
      <c r="NS947" s="16" t="s">
        <v>462</v>
      </c>
      <c r="NT947" s="16" t="s">
        <v>478</v>
      </c>
      <c r="NU947" s="16">
        <v>1.1910000000000001</v>
      </c>
      <c r="NV947" s="16" t="s">
        <v>451</v>
      </c>
      <c r="NW947" s="16" t="s">
        <v>1175</v>
      </c>
      <c r="NX947" s="16" t="s">
        <v>1142</v>
      </c>
      <c r="OB947" s="16" t="s">
        <v>836</v>
      </c>
      <c r="OC947" s="16" t="s">
        <v>451</v>
      </c>
    </row>
    <row r="948" spans="1:394" x14ac:dyDescent="0.25">
      <c r="A948" s="16" t="s">
        <v>12791</v>
      </c>
      <c r="B948" s="16" t="s">
        <v>1056</v>
      </c>
      <c r="C948" s="16" t="s">
        <v>972</v>
      </c>
      <c r="D948" s="16" t="s">
        <v>844</v>
      </c>
      <c r="E948" s="16" t="s">
        <v>843</v>
      </c>
      <c r="F948" s="16" t="s">
        <v>843</v>
      </c>
      <c r="G948" s="16" t="s">
        <v>843</v>
      </c>
      <c r="H948" s="16" t="s">
        <v>843</v>
      </c>
      <c r="I948" s="16" t="s">
        <v>843</v>
      </c>
      <c r="J948" s="16" t="s">
        <v>843</v>
      </c>
      <c r="K948" s="16" t="s">
        <v>843</v>
      </c>
      <c r="L948" s="16" t="s">
        <v>843</v>
      </c>
      <c r="M948" s="16" t="s">
        <v>843</v>
      </c>
      <c r="N948" s="16" t="s">
        <v>843</v>
      </c>
      <c r="O948" s="16" t="s">
        <v>843</v>
      </c>
      <c r="Q948" s="16" t="s">
        <v>844</v>
      </c>
      <c r="R948" s="16">
        <v>6</v>
      </c>
      <c r="T948" s="16" t="s">
        <v>474</v>
      </c>
      <c r="U948" s="16" t="s">
        <v>843</v>
      </c>
      <c r="V948" s="16" t="s">
        <v>844</v>
      </c>
      <c r="W948" s="16" t="s">
        <v>843</v>
      </c>
      <c r="X948" s="16" t="s">
        <v>843</v>
      </c>
      <c r="Y948" s="16" t="s">
        <v>843</v>
      </c>
      <c r="Z948" s="16" t="s">
        <v>844</v>
      </c>
      <c r="AA948" s="16" t="s">
        <v>843</v>
      </c>
      <c r="AB948" s="16" t="s">
        <v>843</v>
      </c>
      <c r="AC948" s="16" t="s">
        <v>844</v>
      </c>
      <c r="AF948" s="16" t="s">
        <v>11739</v>
      </c>
      <c r="AG948" s="16" t="s">
        <v>11691</v>
      </c>
      <c r="AH948" s="16" t="s">
        <v>844</v>
      </c>
      <c r="AI948" s="16" t="s">
        <v>843</v>
      </c>
      <c r="AJ948" s="16" t="s">
        <v>843</v>
      </c>
      <c r="AK948" s="16" t="s">
        <v>843</v>
      </c>
      <c r="AL948" s="16" t="s">
        <v>844</v>
      </c>
      <c r="AM948" s="16" t="s">
        <v>844</v>
      </c>
      <c r="AN948" s="16" t="s">
        <v>843</v>
      </c>
      <c r="AO948" s="16" t="s">
        <v>843</v>
      </c>
      <c r="AP948" s="16" t="s">
        <v>843</v>
      </c>
      <c r="AQ948" s="16" t="s">
        <v>844</v>
      </c>
      <c r="AR948" s="16" t="s">
        <v>4433</v>
      </c>
      <c r="AS948" s="16" t="s">
        <v>843</v>
      </c>
      <c r="AT948" s="16" t="s">
        <v>843</v>
      </c>
      <c r="AU948" s="16" t="s">
        <v>843</v>
      </c>
      <c r="AV948" s="16" t="s">
        <v>843</v>
      </c>
      <c r="AW948" s="16" t="s">
        <v>843</v>
      </c>
      <c r="AX948" s="16" t="s">
        <v>843</v>
      </c>
      <c r="AY948" s="16" t="s">
        <v>844</v>
      </c>
      <c r="BF948" s="16" t="s">
        <v>844</v>
      </c>
      <c r="BI948" s="16" t="s">
        <v>7785</v>
      </c>
      <c r="BJ948" s="16" t="s">
        <v>843</v>
      </c>
      <c r="BK948" s="16" t="s">
        <v>843</v>
      </c>
      <c r="BL948" s="16" t="s">
        <v>843</v>
      </c>
      <c r="BM948" s="16" t="s">
        <v>843</v>
      </c>
      <c r="BN948" s="16" t="s">
        <v>843</v>
      </c>
      <c r="BO948" s="16" t="s">
        <v>844</v>
      </c>
      <c r="BP948" s="16" t="s">
        <v>843</v>
      </c>
      <c r="BQ948" s="16" t="s">
        <v>843</v>
      </c>
      <c r="CC948" s="16" t="s">
        <v>867</v>
      </c>
      <c r="CD948" s="16" t="s">
        <v>6834</v>
      </c>
      <c r="CE948" s="16" t="s">
        <v>7537</v>
      </c>
      <c r="DN948" s="16" t="s">
        <v>4411</v>
      </c>
      <c r="DQ948" s="16" t="s">
        <v>7093</v>
      </c>
      <c r="DR948" s="16" t="s">
        <v>865</v>
      </c>
      <c r="DX948" s="16" t="s">
        <v>865</v>
      </c>
      <c r="ES948" s="16" t="s">
        <v>865</v>
      </c>
      <c r="EU948" s="16" t="s">
        <v>7813</v>
      </c>
      <c r="EV948" s="16" t="s">
        <v>865</v>
      </c>
      <c r="HC948" s="16" t="s">
        <v>865</v>
      </c>
      <c r="KO948" s="16" t="s">
        <v>10986</v>
      </c>
      <c r="KP948" s="16" t="s">
        <v>10985</v>
      </c>
      <c r="KQ948" s="16" t="s">
        <v>8694</v>
      </c>
      <c r="KR948" s="16" t="s">
        <v>12792</v>
      </c>
      <c r="KS948" s="16" t="s">
        <v>10987</v>
      </c>
      <c r="KT948" s="16" t="s">
        <v>8696</v>
      </c>
      <c r="KU948" s="16" t="s">
        <v>844</v>
      </c>
      <c r="KV948" s="16" t="s">
        <v>8696</v>
      </c>
      <c r="KW948" s="16" t="s">
        <v>851</v>
      </c>
      <c r="KY948" s="16" t="s">
        <v>486</v>
      </c>
      <c r="LB948" s="16" t="s">
        <v>11653</v>
      </c>
      <c r="LC948" s="16" t="s">
        <v>10879</v>
      </c>
      <c r="LF948" s="16" t="s">
        <v>11654</v>
      </c>
      <c r="LI948" s="16" t="s">
        <v>11655</v>
      </c>
      <c r="LM948" s="16" t="s">
        <v>8741</v>
      </c>
      <c r="LO948" s="16" t="s">
        <v>844</v>
      </c>
      <c r="LP948" s="16" t="s">
        <v>844</v>
      </c>
      <c r="LQ948" s="16" t="s">
        <v>844</v>
      </c>
      <c r="LR948" s="16" t="s">
        <v>844</v>
      </c>
      <c r="LS948" s="16" t="s">
        <v>844</v>
      </c>
      <c r="LT948" s="16" t="s">
        <v>843</v>
      </c>
      <c r="LU948" s="16" t="s">
        <v>843</v>
      </c>
      <c r="LV948" s="16" t="s">
        <v>843</v>
      </c>
      <c r="LW948" s="16" t="s">
        <v>843</v>
      </c>
      <c r="LX948" s="16" t="s">
        <v>843</v>
      </c>
      <c r="LY948" s="16" t="s">
        <v>843</v>
      </c>
      <c r="LZ948" s="16" t="s">
        <v>843</v>
      </c>
      <c r="MA948" s="16" t="s">
        <v>843</v>
      </c>
      <c r="MB948" s="16" t="s">
        <v>843</v>
      </c>
      <c r="MC948" s="16" t="s">
        <v>844</v>
      </c>
      <c r="ME948" s="16" t="s">
        <v>11677</v>
      </c>
      <c r="MF948" s="16" t="s">
        <v>8847</v>
      </c>
      <c r="MR948" s="16" t="s">
        <v>474</v>
      </c>
      <c r="MS948" s="16" t="s">
        <v>12790</v>
      </c>
      <c r="MT948" s="16" t="s">
        <v>8947</v>
      </c>
      <c r="MV948" s="16" t="s">
        <v>487</v>
      </c>
      <c r="MW948" s="16" t="s">
        <v>1263</v>
      </c>
      <c r="MX948" s="16" t="s">
        <v>1262</v>
      </c>
      <c r="MY948" s="16" t="s">
        <v>486</v>
      </c>
      <c r="MZ948" s="16" t="s">
        <v>487</v>
      </c>
      <c r="NA948" s="16" t="s">
        <v>486</v>
      </c>
      <c r="NC948" s="16" t="s">
        <v>486</v>
      </c>
      <c r="NE948" s="16" t="s">
        <v>486</v>
      </c>
      <c r="NI948" s="16" t="s">
        <v>11658</v>
      </c>
      <c r="NL948" s="16" t="s">
        <v>844</v>
      </c>
      <c r="NS948" s="16" t="s">
        <v>462</v>
      </c>
      <c r="NT948" s="16" t="s">
        <v>478</v>
      </c>
      <c r="NU948" s="16">
        <v>1.1910000000000001</v>
      </c>
      <c r="NV948" s="16" t="s">
        <v>860</v>
      </c>
      <c r="NW948" s="16" t="s">
        <v>1182</v>
      </c>
      <c r="NX948" s="16" t="s">
        <v>1142</v>
      </c>
      <c r="NY948" s="16" t="s">
        <v>1122</v>
      </c>
      <c r="NZ948" s="16" t="s">
        <v>936</v>
      </c>
    </row>
    <row r="949" spans="1:394" x14ac:dyDescent="0.25">
      <c r="A949" s="16" t="s">
        <v>12793</v>
      </c>
      <c r="B949" s="16" t="s">
        <v>844</v>
      </c>
      <c r="C949" s="16" t="s">
        <v>972</v>
      </c>
      <c r="D949" s="16" t="s">
        <v>844</v>
      </c>
      <c r="E949" s="16" t="s">
        <v>843</v>
      </c>
      <c r="F949" s="16" t="s">
        <v>843</v>
      </c>
      <c r="G949" s="16" t="s">
        <v>843</v>
      </c>
      <c r="H949" s="16" t="s">
        <v>843</v>
      </c>
      <c r="I949" s="16" t="s">
        <v>843</v>
      </c>
      <c r="J949" s="16" t="s">
        <v>843</v>
      </c>
      <c r="K949" s="16" t="s">
        <v>843</v>
      </c>
      <c r="L949" s="16" t="s">
        <v>843</v>
      </c>
      <c r="M949" s="16" t="s">
        <v>843</v>
      </c>
      <c r="N949" s="16" t="s">
        <v>843</v>
      </c>
      <c r="O949" s="16" t="s">
        <v>843</v>
      </c>
      <c r="Q949" s="16" t="s">
        <v>844</v>
      </c>
      <c r="R949" s="16">
        <v>28</v>
      </c>
      <c r="T949" s="16" t="s">
        <v>470</v>
      </c>
      <c r="U949" s="16" t="s">
        <v>844</v>
      </c>
      <c r="V949" s="16" t="s">
        <v>843</v>
      </c>
      <c r="W949" s="16" t="s">
        <v>844</v>
      </c>
      <c r="X949" s="16" t="s">
        <v>843</v>
      </c>
      <c r="Y949" s="16" t="s">
        <v>843</v>
      </c>
      <c r="Z949" s="16" t="s">
        <v>843</v>
      </c>
      <c r="AA949" s="16" t="s">
        <v>843</v>
      </c>
      <c r="AB949" s="16" t="s">
        <v>844</v>
      </c>
      <c r="AC949" s="16" t="s">
        <v>843</v>
      </c>
      <c r="AD949" s="16" t="s">
        <v>867</v>
      </c>
      <c r="AF949" s="16" t="s">
        <v>11673</v>
      </c>
      <c r="AG949" s="16" t="s">
        <v>11696</v>
      </c>
      <c r="AH949" s="16" t="s">
        <v>844</v>
      </c>
      <c r="AI949" s="16" t="s">
        <v>844</v>
      </c>
      <c r="AJ949" s="16" t="s">
        <v>844</v>
      </c>
      <c r="AK949" s="16" t="s">
        <v>843</v>
      </c>
      <c r="AL949" s="16" t="s">
        <v>843</v>
      </c>
      <c r="AM949" s="16" t="s">
        <v>844</v>
      </c>
      <c r="AN949" s="16" t="s">
        <v>843</v>
      </c>
      <c r="AO949" s="16" t="s">
        <v>843</v>
      </c>
      <c r="AP949" s="16" t="s">
        <v>843</v>
      </c>
      <c r="AQ949" s="16" t="s">
        <v>844</v>
      </c>
      <c r="AR949" s="16" t="s">
        <v>4433</v>
      </c>
      <c r="AS949" s="16" t="s">
        <v>843</v>
      </c>
      <c r="AT949" s="16" t="s">
        <v>843</v>
      </c>
      <c r="AU949" s="16" t="s">
        <v>843</v>
      </c>
      <c r="AV949" s="16" t="s">
        <v>843</v>
      </c>
      <c r="AW949" s="16" t="s">
        <v>843</v>
      </c>
      <c r="AX949" s="16" t="s">
        <v>843</v>
      </c>
      <c r="AY949" s="16" t="s">
        <v>844</v>
      </c>
      <c r="BF949" s="16" t="s">
        <v>844</v>
      </c>
      <c r="BH949" s="16" t="s">
        <v>7380</v>
      </c>
      <c r="BI949" s="16" t="s">
        <v>7785</v>
      </c>
      <c r="BJ949" s="16" t="s">
        <v>843</v>
      </c>
      <c r="BK949" s="16" t="s">
        <v>843</v>
      </c>
      <c r="BL949" s="16" t="s">
        <v>843</v>
      </c>
      <c r="BM949" s="16" t="s">
        <v>843</v>
      </c>
      <c r="BN949" s="16" t="s">
        <v>843</v>
      </c>
      <c r="BO949" s="16" t="s">
        <v>844</v>
      </c>
      <c r="BP949" s="16" t="s">
        <v>843</v>
      </c>
      <c r="BQ949" s="16" t="s">
        <v>843</v>
      </c>
      <c r="DX949" s="16" t="s">
        <v>865</v>
      </c>
      <c r="ES949" s="16" t="s">
        <v>865</v>
      </c>
      <c r="EU949" s="16" t="s">
        <v>7810</v>
      </c>
      <c r="EV949" s="16" t="s">
        <v>865</v>
      </c>
      <c r="FT949" s="16" t="s">
        <v>865</v>
      </c>
      <c r="HC949" s="16" t="s">
        <v>865</v>
      </c>
      <c r="JA949" s="16" t="s">
        <v>4813</v>
      </c>
      <c r="JB949" s="16" t="s">
        <v>865</v>
      </c>
      <c r="JC949" s="16" t="s">
        <v>865</v>
      </c>
      <c r="JD949" s="16" t="s">
        <v>865</v>
      </c>
      <c r="JE949" s="16" t="s">
        <v>865</v>
      </c>
      <c r="JF949" s="16" t="s">
        <v>865</v>
      </c>
      <c r="JG949" s="16" t="s">
        <v>1056</v>
      </c>
      <c r="JH949" s="16" t="s">
        <v>7594</v>
      </c>
      <c r="JJ949" s="16" t="s">
        <v>865</v>
      </c>
      <c r="KF949" s="16" t="s">
        <v>4975</v>
      </c>
      <c r="KI949" s="16" t="s">
        <v>4993</v>
      </c>
      <c r="KO949" s="16" t="s">
        <v>10991</v>
      </c>
      <c r="KP949" s="16" t="s">
        <v>10990</v>
      </c>
      <c r="KQ949" s="16" t="s">
        <v>8694</v>
      </c>
      <c r="KR949" s="16" t="s">
        <v>12794</v>
      </c>
      <c r="KS949" s="16" t="s">
        <v>10992</v>
      </c>
      <c r="KT949" s="16" t="s">
        <v>8696</v>
      </c>
      <c r="KU949" s="16" t="s">
        <v>844</v>
      </c>
      <c r="KV949" s="16" t="s">
        <v>8696</v>
      </c>
      <c r="KW949" s="16" t="s">
        <v>851</v>
      </c>
      <c r="KY949" s="16" t="s">
        <v>486</v>
      </c>
      <c r="LC949" s="16" t="s">
        <v>10879</v>
      </c>
      <c r="LF949" s="16" t="s">
        <v>11654</v>
      </c>
      <c r="LI949" s="16" t="s">
        <v>11655</v>
      </c>
      <c r="LJ949" s="16" t="s">
        <v>843</v>
      </c>
      <c r="LL949" s="16" t="s">
        <v>8711</v>
      </c>
      <c r="LM949" s="16" t="s">
        <v>8741</v>
      </c>
      <c r="LO949" s="16" t="s">
        <v>844</v>
      </c>
      <c r="LP949" s="16" t="s">
        <v>844</v>
      </c>
      <c r="LQ949" s="16" t="s">
        <v>844</v>
      </c>
      <c r="LR949" s="16" t="s">
        <v>844</v>
      </c>
      <c r="LS949" s="16" t="s">
        <v>844</v>
      </c>
      <c r="LT949" s="16" t="s">
        <v>843</v>
      </c>
      <c r="LU949" s="16" t="s">
        <v>843</v>
      </c>
      <c r="LV949" s="16" t="s">
        <v>843</v>
      </c>
      <c r="LW949" s="16" t="s">
        <v>843</v>
      </c>
      <c r="LX949" s="16" t="s">
        <v>843</v>
      </c>
      <c r="LY949" s="16" t="s">
        <v>843</v>
      </c>
      <c r="LZ949" s="16" t="s">
        <v>843</v>
      </c>
      <c r="MA949" s="16" t="s">
        <v>843</v>
      </c>
      <c r="MB949" s="16" t="s">
        <v>843</v>
      </c>
      <c r="MC949" s="16" t="s">
        <v>844</v>
      </c>
      <c r="ME949" s="16" t="s">
        <v>11656</v>
      </c>
      <c r="MF949" s="16" t="s">
        <v>8847</v>
      </c>
      <c r="MO949" s="16" t="s">
        <v>1818</v>
      </c>
      <c r="MP949" s="16" t="s">
        <v>1827</v>
      </c>
      <c r="MR949" s="16" t="s">
        <v>470</v>
      </c>
      <c r="MS949" s="16" t="s">
        <v>12790</v>
      </c>
      <c r="MT949" s="16" t="s">
        <v>9015</v>
      </c>
      <c r="MU949" s="16" t="s">
        <v>817</v>
      </c>
      <c r="NC949" s="16" t="s">
        <v>486</v>
      </c>
      <c r="ND949" s="16" t="s">
        <v>486</v>
      </c>
      <c r="NE949" s="16" t="s">
        <v>486</v>
      </c>
      <c r="NG949" s="16" t="s">
        <v>1376</v>
      </c>
      <c r="NI949" s="16" t="s">
        <v>11658</v>
      </c>
      <c r="NR949" s="16" t="s">
        <v>445</v>
      </c>
      <c r="NS949" s="16" t="s">
        <v>462</v>
      </c>
      <c r="NT949" s="16" t="s">
        <v>478</v>
      </c>
      <c r="NU949" s="16">
        <v>1.1910000000000001</v>
      </c>
      <c r="NV949" s="16" t="s">
        <v>445</v>
      </c>
      <c r="NW949" s="16" t="s">
        <v>1174</v>
      </c>
      <c r="NX949" s="16" t="s">
        <v>1142</v>
      </c>
      <c r="OB949" s="16" t="s">
        <v>833</v>
      </c>
      <c r="OC949" s="16" t="s">
        <v>445</v>
      </c>
    </row>
    <row r="950" spans="1:394" x14ac:dyDescent="0.25">
      <c r="A950" s="16" t="s">
        <v>12795</v>
      </c>
      <c r="B950" s="16" t="s">
        <v>1056</v>
      </c>
      <c r="C950" s="16" t="s">
        <v>972</v>
      </c>
      <c r="D950" s="16" t="s">
        <v>844</v>
      </c>
      <c r="E950" s="16" t="s">
        <v>843</v>
      </c>
      <c r="F950" s="16" t="s">
        <v>843</v>
      </c>
      <c r="G950" s="16" t="s">
        <v>843</v>
      </c>
      <c r="H950" s="16" t="s">
        <v>843</v>
      </c>
      <c r="I950" s="16" t="s">
        <v>843</v>
      </c>
      <c r="J950" s="16" t="s">
        <v>843</v>
      </c>
      <c r="K950" s="16" t="s">
        <v>843</v>
      </c>
      <c r="L950" s="16" t="s">
        <v>843</v>
      </c>
      <c r="M950" s="16" t="s">
        <v>843</v>
      </c>
      <c r="N950" s="16" t="s">
        <v>843</v>
      </c>
      <c r="O950" s="16" t="s">
        <v>843</v>
      </c>
      <c r="Q950" s="16" t="s">
        <v>844</v>
      </c>
      <c r="R950" s="16">
        <v>9</v>
      </c>
      <c r="T950" s="16" t="s">
        <v>474</v>
      </c>
      <c r="U950" s="16" t="s">
        <v>843</v>
      </c>
      <c r="V950" s="16" t="s">
        <v>844</v>
      </c>
      <c r="W950" s="16" t="s">
        <v>843</v>
      </c>
      <c r="X950" s="16" t="s">
        <v>843</v>
      </c>
      <c r="Y950" s="16" t="s">
        <v>843</v>
      </c>
      <c r="Z950" s="16" t="s">
        <v>844</v>
      </c>
      <c r="AA950" s="16" t="s">
        <v>843</v>
      </c>
      <c r="AB950" s="16" t="s">
        <v>843</v>
      </c>
      <c r="AC950" s="16" t="s">
        <v>844</v>
      </c>
      <c r="AF950" s="16" t="s">
        <v>11673</v>
      </c>
      <c r="AG950" s="16" t="s">
        <v>11696</v>
      </c>
      <c r="AH950" s="16" t="s">
        <v>844</v>
      </c>
      <c r="AI950" s="16" t="s">
        <v>844</v>
      </c>
      <c r="AJ950" s="16" t="s">
        <v>844</v>
      </c>
      <c r="AK950" s="16" t="s">
        <v>843</v>
      </c>
      <c r="AL950" s="16" t="s">
        <v>843</v>
      </c>
      <c r="AM950" s="16" t="s">
        <v>844</v>
      </c>
      <c r="AN950" s="16" t="s">
        <v>843</v>
      </c>
      <c r="AO950" s="16" t="s">
        <v>843</v>
      </c>
      <c r="AP950" s="16" t="s">
        <v>843</v>
      </c>
      <c r="AQ950" s="16" t="s">
        <v>844</v>
      </c>
      <c r="AR950" s="16" t="s">
        <v>4433</v>
      </c>
      <c r="AS950" s="16" t="s">
        <v>843</v>
      </c>
      <c r="AT950" s="16" t="s">
        <v>843</v>
      </c>
      <c r="AU950" s="16" t="s">
        <v>843</v>
      </c>
      <c r="AV950" s="16" t="s">
        <v>843</v>
      </c>
      <c r="AW950" s="16" t="s">
        <v>843</v>
      </c>
      <c r="AX950" s="16" t="s">
        <v>843</v>
      </c>
      <c r="AY950" s="16" t="s">
        <v>844</v>
      </c>
      <c r="BF950" s="16" t="s">
        <v>844</v>
      </c>
      <c r="BI950" s="16" t="s">
        <v>7785</v>
      </c>
      <c r="BJ950" s="16" t="s">
        <v>843</v>
      </c>
      <c r="BK950" s="16" t="s">
        <v>843</v>
      </c>
      <c r="BL950" s="16" t="s">
        <v>843</v>
      </c>
      <c r="BM950" s="16" t="s">
        <v>843</v>
      </c>
      <c r="BN950" s="16" t="s">
        <v>843</v>
      </c>
      <c r="BO950" s="16" t="s">
        <v>844</v>
      </c>
      <c r="BP950" s="16" t="s">
        <v>843</v>
      </c>
      <c r="BQ950" s="16" t="s">
        <v>843</v>
      </c>
      <c r="CC950" s="16" t="s">
        <v>865</v>
      </c>
      <c r="CF950" s="16" t="s">
        <v>7130</v>
      </c>
      <c r="CG950" s="16" t="s">
        <v>844</v>
      </c>
      <c r="CH950" s="16" t="s">
        <v>843</v>
      </c>
      <c r="CI950" s="16" t="s">
        <v>843</v>
      </c>
      <c r="CJ950" s="16" t="s">
        <v>843</v>
      </c>
      <c r="CK950" s="16" t="s">
        <v>843</v>
      </c>
      <c r="CL950" s="16" t="s">
        <v>843</v>
      </c>
      <c r="CM950" s="16" t="s">
        <v>843</v>
      </c>
      <c r="CN950" s="16" t="s">
        <v>843</v>
      </c>
      <c r="CO950" s="16" t="s">
        <v>843</v>
      </c>
      <c r="CP950" s="16" t="s">
        <v>843</v>
      </c>
      <c r="CQ950" s="16" t="s">
        <v>843</v>
      </c>
      <c r="CR950" s="16" t="s">
        <v>843</v>
      </c>
      <c r="CS950" s="16" t="s">
        <v>843</v>
      </c>
      <c r="CT950" s="16" t="s">
        <v>843</v>
      </c>
      <c r="CU950" s="16" t="s">
        <v>843</v>
      </c>
      <c r="CV950" s="16" t="s">
        <v>843</v>
      </c>
      <c r="CW950" s="16" t="s">
        <v>843</v>
      </c>
      <c r="CX950" s="16" t="s">
        <v>843</v>
      </c>
      <c r="CY950" s="16" t="s">
        <v>843</v>
      </c>
      <c r="CZ950" s="16" t="s">
        <v>843</v>
      </c>
      <c r="DA950" s="16" t="s">
        <v>843</v>
      </c>
      <c r="DB950" s="16" t="s">
        <v>843</v>
      </c>
      <c r="DC950" s="16" t="s">
        <v>843</v>
      </c>
      <c r="DD950" s="16" t="s">
        <v>843</v>
      </c>
      <c r="DE950" s="16" t="s">
        <v>843</v>
      </c>
      <c r="DF950" s="16" t="s">
        <v>843</v>
      </c>
      <c r="DG950" s="16" t="s">
        <v>843</v>
      </c>
      <c r="DH950" s="16" t="s">
        <v>843</v>
      </c>
      <c r="DI950" s="16" t="s">
        <v>843</v>
      </c>
      <c r="DJ950" s="16" t="s">
        <v>843</v>
      </c>
      <c r="DK950" s="16" t="s">
        <v>843</v>
      </c>
      <c r="DL950" s="16" t="s">
        <v>843</v>
      </c>
      <c r="DQ950" s="16" t="s">
        <v>864</v>
      </c>
      <c r="DR950" s="16" t="s">
        <v>867</v>
      </c>
      <c r="DS950" s="16" t="s">
        <v>7321</v>
      </c>
      <c r="DX950" s="16" t="s">
        <v>865</v>
      </c>
      <c r="ES950" s="16" t="s">
        <v>865</v>
      </c>
      <c r="EU950" s="16" t="s">
        <v>7810</v>
      </c>
      <c r="EV950" s="16" t="s">
        <v>865</v>
      </c>
      <c r="HC950" s="16" t="s">
        <v>865</v>
      </c>
      <c r="KO950" s="16" t="s">
        <v>10991</v>
      </c>
      <c r="KP950" s="16" t="s">
        <v>10990</v>
      </c>
      <c r="KQ950" s="16" t="s">
        <v>8694</v>
      </c>
      <c r="KR950" s="16" t="s">
        <v>12796</v>
      </c>
      <c r="KS950" s="16" t="s">
        <v>10992</v>
      </c>
      <c r="KT950" s="16" t="s">
        <v>8696</v>
      </c>
      <c r="KU950" s="16" t="s">
        <v>844</v>
      </c>
      <c r="KV950" s="16" t="s">
        <v>8696</v>
      </c>
      <c r="KW950" s="16" t="s">
        <v>851</v>
      </c>
      <c r="KY950" s="16" t="s">
        <v>486</v>
      </c>
      <c r="LA950" s="16" t="s">
        <v>11697</v>
      </c>
      <c r="LB950" s="16" t="s">
        <v>11653</v>
      </c>
      <c r="LC950" s="16" t="s">
        <v>10879</v>
      </c>
      <c r="LD950" s="16" t="s">
        <v>11698</v>
      </c>
      <c r="LF950" s="16" t="s">
        <v>11654</v>
      </c>
      <c r="LI950" s="16" t="s">
        <v>11655</v>
      </c>
      <c r="LM950" s="16" t="s">
        <v>8741</v>
      </c>
      <c r="LO950" s="16" t="s">
        <v>844</v>
      </c>
      <c r="LP950" s="16" t="s">
        <v>844</v>
      </c>
      <c r="LQ950" s="16" t="s">
        <v>844</v>
      </c>
      <c r="LR950" s="16" t="s">
        <v>844</v>
      </c>
      <c r="LS950" s="16" t="s">
        <v>844</v>
      </c>
      <c r="LT950" s="16" t="s">
        <v>843</v>
      </c>
      <c r="LU950" s="16" t="s">
        <v>843</v>
      </c>
      <c r="LV950" s="16" t="s">
        <v>843</v>
      </c>
      <c r="LW950" s="16" t="s">
        <v>843</v>
      </c>
      <c r="LX950" s="16" t="s">
        <v>843</v>
      </c>
      <c r="LY950" s="16" t="s">
        <v>843</v>
      </c>
      <c r="LZ950" s="16" t="s">
        <v>843</v>
      </c>
      <c r="MA950" s="16" t="s">
        <v>843</v>
      </c>
      <c r="MB950" s="16" t="s">
        <v>843</v>
      </c>
      <c r="MC950" s="16" t="s">
        <v>844</v>
      </c>
      <c r="MD950" s="16" t="s">
        <v>11699</v>
      </c>
      <c r="ME950" s="16" t="s">
        <v>11677</v>
      </c>
      <c r="MF950" s="16" t="s">
        <v>8847</v>
      </c>
      <c r="MR950" s="16" t="s">
        <v>474</v>
      </c>
      <c r="MS950" s="16" t="s">
        <v>12790</v>
      </c>
      <c r="MT950" s="16" t="s">
        <v>9015</v>
      </c>
      <c r="MV950" s="16" t="s">
        <v>486</v>
      </c>
      <c r="NA950" s="16" t="s">
        <v>487</v>
      </c>
      <c r="NB950" s="16" t="s">
        <v>1344</v>
      </c>
      <c r="NC950" s="16" t="s">
        <v>486</v>
      </c>
      <c r="NE950" s="16" t="s">
        <v>486</v>
      </c>
      <c r="NI950" s="16" t="s">
        <v>11658</v>
      </c>
      <c r="NL950" s="16" t="s">
        <v>843</v>
      </c>
      <c r="NS950" s="16" t="s">
        <v>462</v>
      </c>
      <c r="NT950" s="16" t="s">
        <v>478</v>
      </c>
      <c r="NU950" s="16">
        <v>1.1910000000000001</v>
      </c>
      <c r="NV950" s="16" t="s">
        <v>860</v>
      </c>
      <c r="NW950" s="16" t="s">
        <v>1182</v>
      </c>
      <c r="NX950" s="16" t="s">
        <v>1142</v>
      </c>
      <c r="NY950" s="16" t="s">
        <v>1122</v>
      </c>
      <c r="NZ950" s="16" t="s">
        <v>938</v>
      </c>
      <c r="OA950" s="16" t="s">
        <v>486</v>
      </c>
    </row>
    <row r="951" spans="1:394" x14ac:dyDescent="0.25">
      <c r="A951" s="16" t="s">
        <v>12797</v>
      </c>
      <c r="B951" s="16" t="s">
        <v>844</v>
      </c>
      <c r="C951" s="16" t="s">
        <v>972</v>
      </c>
      <c r="D951" s="16" t="s">
        <v>844</v>
      </c>
      <c r="E951" s="16" t="s">
        <v>843</v>
      </c>
      <c r="F951" s="16" t="s">
        <v>843</v>
      </c>
      <c r="G951" s="16" t="s">
        <v>843</v>
      </c>
      <c r="H951" s="16" t="s">
        <v>843</v>
      </c>
      <c r="I951" s="16" t="s">
        <v>843</v>
      </c>
      <c r="J951" s="16" t="s">
        <v>843</v>
      </c>
      <c r="K951" s="16" t="s">
        <v>843</v>
      </c>
      <c r="L951" s="16" t="s">
        <v>843</v>
      </c>
      <c r="M951" s="16" t="s">
        <v>843</v>
      </c>
      <c r="N951" s="16" t="s">
        <v>843</v>
      </c>
      <c r="O951" s="16" t="s">
        <v>843</v>
      </c>
      <c r="Q951" s="16" t="s">
        <v>844</v>
      </c>
      <c r="R951" s="16">
        <v>39</v>
      </c>
      <c r="T951" s="16" t="s">
        <v>470</v>
      </c>
      <c r="U951" s="16" t="s">
        <v>844</v>
      </c>
      <c r="V951" s="16" t="s">
        <v>843</v>
      </c>
      <c r="W951" s="16" t="s">
        <v>844</v>
      </c>
      <c r="X951" s="16" t="s">
        <v>843</v>
      </c>
      <c r="Y951" s="16" t="s">
        <v>843</v>
      </c>
      <c r="Z951" s="16" t="s">
        <v>843</v>
      </c>
      <c r="AA951" s="16" t="s">
        <v>843</v>
      </c>
      <c r="AB951" s="16" t="s">
        <v>844</v>
      </c>
      <c r="AC951" s="16" t="s">
        <v>843</v>
      </c>
      <c r="AD951" s="16" t="s">
        <v>867</v>
      </c>
      <c r="AF951" s="16" t="s">
        <v>11659</v>
      </c>
      <c r="AG951" s="16" t="s">
        <v>11725</v>
      </c>
      <c r="AH951" s="16" t="s">
        <v>844</v>
      </c>
      <c r="AI951" s="16" t="s">
        <v>844</v>
      </c>
      <c r="AJ951" s="16" t="s">
        <v>843</v>
      </c>
      <c r="AK951" s="16" t="s">
        <v>843</v>
      </c>
      <c r="AL951" s="16" t="s">
        <v>844</v>
      </c>
      <c r="AM951" s="16" t="s">
        <v>844</v>
      </c>
      <c r="AN951" s="16" t="s">
        <v>843</v>
      </c>
      <c r="AO951" s="16" t="s">
        <v>843</v>
      </c>
      <c r="AP951" s="16" t="s">
        <v>843</v>
      </c>
      <c r="AQ951" s="16" t="s">
        <v>844</v>
      </c>
      <c r="AR951" s="16" t="s">
        <v>4433</v>
      </c>
      <c r="AS951" s="16" t="s">
        <v>843</v>
      </c>
      <c r="AT951" s="16" t="s">
        <v>843</v>
      </c>
      <c r="AU951" s="16" t="s">
        <v>843</v>
      </c>
      <c r="AV951" s="16" t="s">
        <v>843</v>
      </c>
      <c r="AW951" s="16" t="s">
        <v>843</v>
      </c>
      <c r="AX951" s="16" t="s">
        <v>843</v>
      </c>
      <c r="AY951" s="16" t="s">
        <v>844</v>
      </c>
      <c r="BF951" s="16" t="s">
        <v>844</v>
      </c>
      <c r="BH951" s="16" t="s">
        <v>7386</v>
      </c>
      <c r="BI951" s="16" t="s">
        <v>7770</v>
      </c>
      <c r="BJ951" s="16" t="s">
        <v>844</v>
      </c>
      <c r="BK951" s="16" t="s">
        <v>843</v>
      </c>
      <c r="BL951" s="16" t="s">
        <v>843</v>
      </c>
      <c r="BM951" s="16" t="s">
        <v>843</v>
      </c>
      <c r="BN951" s="16" t="s">
        <v>843</v>
      </c>
      <c r="BO951" s="16" t="s">
        <v>843</v>
      </c>
      <c r="BP951" s="16" t="s">
        <v>843</v>
      </c>
      <c r="BQ951" s="16" t="s">
        <v>843</v>
      </c>
      <c r="BR951" s="16" t="s">
        <v>7790</v>
      </c>
      <c r="BS951" s="16" t="s">
        <v>844</v>
      </c>
      <c r="BT951" s="16" t="s">
        <v>843</v>
      </c>
      <c r="BU951" s="16" t="s">
        <v>843</v>
      </c>
      <c r="BV951" s="16" t="s">
        <v>843</v>
      </c>
      <c r="BW951" s="16" t="s">
        <v>843</v>
      </c>
      <c r="BX951" s="16" t="s">
        <v>843</v>
      </c>
      <c r="BY951" s="16" t="s">
        <v>843</v>
      </c>
      <c r="BZ951" s="16" t="s">
        <v>843</v>
      </c>
      <c r="CA951" s="16" t="s">
        <v>843</v>
      </c>
      <c r="DX951" s="16" t="s">
        <v>865</v>
      </c>
      <c r="ES951" s="16" t="s">
        <v>865</v>
      </c>
      <c r="EU951" s="16" t="s">
        <v>7813</v>
      </c>
      <c r="EV951" s="16" t="s">
        <v>865</v>
      </c>
      <c r="FT951" s="16" t="s">
        <v>865</v>
      </c>
      <c r="HC951" s="16" t="s">
        <v>867</v>
      </c>
      <c r="HD951" s="16" t="s">
        <v>865</v>
      </c>
      <c r="JA951" s="16" t="s">
        <v>4822</v>
      </c>
      <c r="JB951" s="16" t="s">
        <v>867</v>
      </c>
      <c r="JC951" s="16" t="s">
        <v>865</v>
      </c>
      <c r="JG951" s="16" t="s">
        <v>1056</v>
      </c>
      <c r="JV951" s="16">
        <v>36</v>
      </c>
      <c r="JW951" s="16" t="s">
        <v>7603</v>
      </c>
      <c r="JY951" s="16">
        <v>5000</v>
      </c>
      <c r="JZ951" s="16" t="s">
        <v>4883</v>
      </c>
      <c r="KB951" s="16" t="s">
        <v>7616</v>
      </c>
      <c r="KD951" s="16" t="s">
        <v>4920</v>
      </c>
      <c r="KE951" s="16" t="s">
        <v>7277</v>
      </c>
      <c r="KF951" s="16" t="s">
        <v>4948</v>
      </c>
      <c r="KH951" s="16" t="s">
        <v>7636</v>
      </c>
      <c r="KI951" s="16" t="s">
        <v>4982</v>
      </c>
      <c r="KK951" s="16" t="s">
        <v>4889</v>
      </c>
      <c r="KM951" s="16" t="s">
        <v>7610</v>
      </c>
      <c r="KO951" s="16" t="s">
        <v>10995</v>
      </c>
      <c r="KP951" s="16" t="s">
        <v>10994</v>
      </c>
      <c r="KQ951" s="16" t="s">
        <v>8694</v>
      </c>
      <c r="KR951" s="16" t="s">
        <v>12798</v>
      </c>
      <c r="KS951" s="16" t="s">
        <v>10996</v>
      </c>
      <c r="KT951" s="16" t="s">
        <v>8696</v>
      </c>
      <c r="KU951" s="16" t="s">
        <v>844</v>
      </c>
      <c r="KV951" s="16" t="s">
        <v>8696</v>
      </c>
      <c r="KW951" s="16" t="s">
        <v>851</v>
      </c>
      <c r="KY951" s="16" t="s">
        <v>486</v>
      </c>
      <c r="LC951" s="16" t="s">
        <v>10879</v>
      </c>
      <c r="LF951" s="16" t="s">
        <v>11654</v>
      </c>
      <c r="LI951" s="16" t="s">
        <v>11655</v>
      </c>
      <c r="LJ951" s="16" t="s">
        <v>831</v>
      </c>
      <c r="LK951" s="16" t="s">
        <v>831</v>
      </c>
      <c r="LL951" s="16" t="s">
        <v>8756</v>
      </c>
      <c r="LM951" s="16" t="s">
        <v>8741</v>
      </c>
      <c r="LO951" s="16" t="s">
        <v>1056</v>
      </c>
      <c r="LP951" s="16" t="s">
        <v>844</v>
      </c>
      <c r="LQ951" s="16" t="s">
        <v>8732</v>
      </c>
      <c r="LR951" s="16" t="s">
        <v>843</v>
      </c>
      <c r="LS951" s="16" t="s">
        <v>844</v>
      </c>
      <c r="LT951" s="16" t="s">
        <v>843</v>
      </c>
      <c r="LU951" s="16" t="s">
        <v>843</v>
      </c>
      <c r="LV951" s="16" t="s">
        <v>843</v>
      </c>
      <c r="LW951" s="16" t="s">
        <v>844</v>
      </c>
      <c r="LX951" s="16" t="s">
        <v>1056</v>
      </c>
      <c r="LY951" s="16" t="s">
        <v>843</v>
      </c>
      <c r="LZ951" s="16" t="s">
        <v>843</v>
      </c>
      <c r="MA951" s="16" t="s">
        <v>1056</v>
      </c>
      <c r="MB951" s="16" t="s">
        <v>843</v>
      </c>
      <c r="MC951" s="16" t="s">
        <v>843</v>
      </c>
      <c r="ME951" s="16" t="s">
        <v>11656</v>
      </c>
      <c r="MF951" s="16" t="s">
        <v>8847</v>
      </c>
      <c r="MG951" s="16" t="s">
        <v>1840</v>
      </c>
      <c r="MH951" s="16" t="s">
        <v>11668</v>
      </c>
      <c r="MI951" s="16" t="s">
        <v>11668</v>
      </c>
      <c r="MJ951" s="16" t="s">
        <v>1839</v>
      </c>
      <c r="MK951" s="16" t="s">
        <v>8987</v>
      </c>
      <c r="ML951" s="16" t="s">
        <v>1790</v>
      </c>
      <c r="MM951" s="16" t="s">
        <v>486</v>
      </c>
      <c r="MN951" s="16" t="s">
        <v>1798</v>
      </c>
      <c r="MO951" s="16" t="s">
        <v>1810</v>
      </c>
      <c r="MP951" s="16" t="s">
        <v>1829</v>
      </c>
      <c r="MQ951" s="16" t="s">
        <v>1778</v>
      </c>
      <c r="MR951" s="16" t="s">
        <v>470</v>
      </c>
      <c r="MS951" s="16" t="s">
        <v>12790</v>
      </c>
      <c r="MT951" s="16" t="s">
        <v>9009</v>
      </c>
      <c r="MU951" s="16" t="s">
        <v>816</v>
      </c>
      <c r="NC951" s="16" t="s">
        <v>486</v>
      </c>
      <c r="ND951" s="16" t="s">
        <v>486</v>
      </c>
      <c r="NE951" s="16" t="s">
        <v>487</v>
      </c>
      <c r="NF951" s="16" t="s">
        <v>486</v>
      </c>
      <c r="NG951" s="16" t="s">
        <v>1378</v>
      </c>
      <c r="NH951" s="16" t="s">
        <v>1913</v>
      </c>
      <c r="NI951" s="16" t="s">
        <v>11658</v>
      </c>
      <c r="NJ951" s="16" t="s">
        <v>8954</v>
      </c>
      <c r="NK951" s="16" t="s">
        <v>10130</v>
      </c>
      <c r="NR951" s="16" t="s">
        <v>451</v>
      </c>
      <c r="NS951" s="16" t="s">
        <v>462</v>
      </c>
      <c r="NT951" s="16" t="s">
        <v>478</v>
      </c>
      <c r="NU951" s="16">
        <v>1.1910000000000001</v>
      </c>
      <c r="NV951" s="16" t="s">
        <v>451</v>
      </c>
      <c r="NW951" s="16" t="s">
        <v>1175</v>
      </c>
      <c r="NX951" s="16" t="s">
        <v>1142</v>
      </c>
      <c r="OB951" s="16" t="s">
        <v>831</v>
      </c>
      <c r="OC951" s="16" t="s">
        <v>451</v>
      </c>
    </row>
    <row r="952" spans="1:394" x14ac:dyDescent="0.25">
      <c r="A952" s="16" t="s">
        <v>12799</v>
      </c>
      <c r="B952" s="16" t="s">
        <v>1056</v>
      </c>
      <c r="C952" s="16" t="s">
        <v>972</v>
      </c>
      <c r="D952" s="16" t="s">
        <v>844</v>
      </c>
      <c r="E952" s="16" t="s">
        <v>843</v>
      </c>
      <c r="F952" s="16" t="s">
        <v>843</v>
      </c>
      <c r="G952" s="16" t="s">
        <v>843</v>
      </c>
      <c r="H952" s="16" t="s">
        <v>843</v>
      </c>
      <c r="I952" s="16" t="s">
        <v>843</v>
      </c>
      <c r="J952" s="16" t="s">
        <v>843</v>
      </c>
      <c r="K952" s="16" t="s">
        <v>843</v>
      </c>
      <c r="L952" s="16" t="s">
        <v>843</v>
      </c>
      <c r="M952" s="16" t="s">
        <v>843</v>
      </c>
      <c r="N952" s="16" t="s">
        <v>843</v>
      </c>
      <c r="O952" s="16" t="s">
        <v>843</v>
      </c>
      <c r="Q952" s="16" t="s">
        <v>844</v>
      </c>
      <c r="R952" s="16">
        <v>17</v>
      </c>
      <c r="T952" s="16" t="s">
        <v>470</v>
      </c>
      <c r="U952" s="16" t="s">
        <v>844</v>
      </c>
      <c r="V952" s="16" t="s">
        <v>843</v>
      </c>
      <c r="W952" s="16" t="s">
        <v>843</v>
      </c>
      <c r="X952" s="16" t="s">
        <v>843</v>
      </c>
      <c r="Y952" s="16" t="s">
        <v>844</v>
      </c>
      <c r="Z952" s="16" t="s">
        <v>843</v>
      </c>
      <c r="AA952" s="16" t="s">
        <v>843</v>
      </c>
      <c r="AB952" s="16" t="s">
        <v>844</v>
      </c>
      <c r="AC952" s="16" t="s">
        <v>844</v>
      </c>
      <c r="AD952" s="16" t="s">
        <v>865</v>
      </c>
      <c r="AF952" s="16" t="s">
        <v>11659</v>
      </c>
      <c r="AG952" s="16" t="s">
        <v>11725</v>
      </c>
      <c r="AH952" s="16" t="s">
        <v>844</v>
      </c>
      <c r="AI952" s="16" t="s">
        <v>844</v>
      </c>
      <c r="AJ952" s="16" t="s">
        <v>843</v>
      </c>
      <c r="AK952" s="16" t="s">
        <v>843</v>
      </c>
      <c r="AL952" s="16" t="s">
        <v>844</v>
      </c>
      <c r="AM952" s="16" t="s">
        <v>844</v>
      </c>
      <c r="AN952" s="16" t="s">
        <v>843</v>
      </c>
      <c r="AO952" s="16" t="s">
        <v>843</v>
      </c>
      <c r="AP952" s="16" t="s">
        <v>843</v>
      </c>
      <c r="AQ952" s="16" t="s">
        <v>844</v>
      </c>
      <c r="AR952" s="16" t="s">
        <v>4433</v>
      </c>
      <c r="AS952" s="16" t="s">
        <v>843</v>
      </c>
      <c r="AT952" s="16" t="s">
        <v>843</v>
      </c>
      <c r="AU952" s="16" t="s">
        <v>843</v>
      </c>
      <c r="AV952" s="16" t="s">
        <v>843</v>
      </c>
      <c r="AW952" s="16" t="s">
        <v>843</v>
      </c>
      <c r="AX952" s="16" t="s">
        <v>843</v>
      </c>
      <c r="AY952" s="16" t="s">
        <v>844</v>
      </c>
      <c r="BF952" s="16" t="s">
        <v>844</v>
      </c>
      <c r="BH952" s="16" t="s">
        <v>7386</v>
      </c>
      <c r="BI952" s="16" t="s">
        <v>7776</v>
      </c>
      <c r="BJ952" s="16" t="s">
        <v>843</v>
      </c>
      <c r="BK952" s="16" t="s">
        <v>843</v>
      </c>
      <c r="BL952" s="16" t="s">
        <v>844</v>
      </c>
      <c r="BM952" s="16" t="s">
        <v>843</v>
      </c>
      <c r="BN952" s="16" t="s">
        <v>843</v>
      </c>
      <c r="BO952" s="16" t="s">
        <v>843</v>
      </c>
      <c r="BP952" s="16" t="s">
        <v>843</v>
      </c>
      <c r="BQ952" s="16" t="s">
        <v>843</v>
      </c>
      <c r="BR952" s="16" t="s">
        <v>7793</v>
      </c>
      <c r="BS952" s="16" t="s">
        <v>843</v>
      </c>
      <c r="BT952" s="16" t="s">
        <v>844</v>
      </c>
      <c r="BU952" s="16" t="s">
        <v>843</v>
      </c>
      <c r="BV952" s="16" t="s">
        <v>843</v>
      </c>
      <c r="BW952" s="16" t="s">
        <v>843</v>
      </c>
      <c r="BX952" s="16" t="s">
        <v>843</v>
      </c>
      <c r="BY952" s="16" t="s">
        <v>843</v>
      </c>
      <c r="BZ952" s="16" t="s">
        <v>843</v>
      </c>
      <c r="CA952" s="16" t="s">
        <v>843</v>
      </c>
      <c r="CC952" s="16" t="s">
        <v>867</v>
      </c>
      <c r="CD952" s="16" t="s">
        <v>6840</v>
      </c>
      <c r="CE952" s="16" t="s">
        <v>7537</v>
      </c>
      <c r="DN952" s="16" t="s">
        <v>4411</v>
      </c>
      <c r="DQ952" s="16" t="s">
        <v>7236</v>
      </c>
      <c r="DR952" s="16" t="s">
        <v>865</v>
      </c>
      <c r="DX952" s="16" t="s">
        <v>865</v>
      </c>
      <c r="ES952" s="16" t="s">
        <v>865</v>
      </c>
      <c r="EU952" s="16" t="s">
        <v>7813</v>
      </c>
      <c r="EV952" s="16" t="s">
        <v>865</v>
      </c>
      <c r="FT952" s="16" t="s">
        <v>865</v>
      </c>
      <c r="HC952" s="16" t="s">
        <v>865</v>
      </c>
      <c r="JA952" s="16" t="s">
        <v>4813</v>
      </c>
      <c r="JB952" s="16" t="s">
        <v>867</v>
      </c>
      <c r="JC952" s="16" t="s">
        <v>865</v>
      </c>
      <c r="JG952" s="16" t="s">
        <v>1056</v>
      </c>
      <c r="JV952" s="16">
        <v>20</v>
      </c>
      <c r="JW952" s="16" t="s">
        <v>7603</v>
      </c>
      <c r="JY952" s="16">
        <v>2000</v>
      </c>
      <c r="JZ952" s="16" t="s">
        <v>4889</v>
      </c>
      <c r="KB952" s="16" t="s">
        <v>7616</v>
      </c>
      <c r="KD952" s="16" t="s">
        <v>4920</v>
      </c>
      <c r="KE952" s="16" t="s">
        <v>7277</v>
      </c>
      <c r="KF952" s="16" t="s">
        <v>4951</v>
      </c>
      <c r="KH952" s="16" t="s">
        <v>7642</v>
      </c>
      <c r="KI952" s="16" t="s">
        <v>4993</v>
      </c>
      <c r="KO952" s="16" t="s">
        <v>10995</v>
      </c>
      <c r="KP952" s="16" t="s">
        <v>10994</v>
      </c>
      <c r="KQ952" s="16" t="s">
        <v>8694</v>
      </c>
      <c r="KR952" s="16" t="s">
        <v>12800</v>
      </c>
      <c r="KS952" s="16" t="s">
        <v>10996</v>
      </c>
      <c r="KT952" s="16" t="s">
        <v>8696</v>
      </c>
      <c r="KU952" s="16" t="s">
        <v>844</v>
      </c>
      <c r="KV952" s="16" t="s">
        <v>8696</v>
      </c>
      <c r="KW952" s="16" t="s">
        <v>851</v>
      </c>
      <c r="KY952" s="16" t="s">
        <v>486</v>
      </c>
      <c r="LC952" s="16" t="s">
        <v>10879</v>
      </c>
      <c r="LD952" s="16" t="s">
        <v>11692</v>
      </c>
      <c r="LE952" s="16" t="s">
        <v>11693</v>
      </c>
      <c r="LF952" s="16" t="s">
        <v>11654</v>
      </c>
      <c r="LI952" s="16" t="s">
        <v>11655</v>
      </c>
      <c r="LJ952" s="16" t="s">
        <v>831</v>
      </c>
      <c r="LK952" s="16" t="s">
        <v>831</v>
      </c>
      <c r="LL952" s="16" t="s">
        <v>8756</v>
      </c>
      <c r="LM952" s="16" t="s">
        <v>8741</v>
      </c>
      <c r="LO952" s="16" t="s">
        <v>1056</v>
      </c>
      <c r="LP952" s="16" t="s">
        <v>844</v>
      </c>
      <c r="LQ952" s="16" t="s">
        <v>8732</v>
      </c>
      <c r="LR952" s="16" t="s">
        <v>843</v>
      </c>
      <c r="LS952" s="16" t="s">
        <v>844</v>
      </c>
      <c r="LT952" s="16" t="s">
        <v>843</v>
      </c>
      <c r="LU952" s="16" t="s">
        <v>843</v>
      </c>
      <c r="LV952" s="16" t="s">
        <v>843</v>
      </c>
      <c r="LW952" s="16" t="s">
        <v>844</v>
      </c>
      <c r="LX952" s="16" t="s">
        <v>1056</v>
      </c>
      <c r="LY952" s="16" t="s">
        <v>843</v>
      </c>
      <c r="LZ952" s="16" t="s">
        <v>843</v>
      </c>
      <c r="MA952" s="16" t="s">
        <v>1056</v>
      </c>
      <c r="MB952" s="16" t="s">
        <v>843</v>
      </c>
      <c r="MC952" s="16" t="s">
        <v>843</v>
      </c>
      <c r="ME952" s="16" t="s">
        <v>11656</v>
      </c>
      <c r="MF952" s="16" t="s">
        <v>8847</v>
      </c>
      <c r="MG952" s="16" t="s">
        <v>1840</v>
      </c>
      <c r="MH952" s="16" t="s">
        <v>11667</v>
      </c>
      <c r="MI952" s="16" t="s">
        <v>11733</v>
      </c>
      <c r="MK952" s="16" t="s">
        <v>8886</v>
      </c>
      <c r="ML952" s="16" t="s">
        <v>1778</v>
      </c>
      <c r="MM952" s="16" t="s">
        <v>486</v>
      </c>
      <c r="MN952" s="16" t="s">
        <v>1798</v>
      </c>
      <c r="MO952" s="16" t="s">
        <v>1809</v>
      </c>
      <c r="MP952" s="16" t="s">
        <v>1827</v>
      </c>
      <c r="MR952" s="16" t="s">
        <v>470</v>
      </c>
      <c r="MS952" s="16" t="s">
        <v>12790</v>
      </c>
      <c r="MT952" s="16" t="s">
        <v>9009</v>
      </c>
      <c r="MU952" s="16" t="s">
        <v>816</v>
      </c>
      <c r="MV952" s="16" t="s">
        <v>487</v>
      </c>
      <c r="MW952" s="16" t="s">
        <v>1266</v>
      </c>
      <c r="MX952" s="16" t="s">
        <v>1262</v>
      </c>
      <c r="MY952" s="16" t="s">
        <v>486</v>
      </c>
      <c r="MZ952" s="16" t="s">
        <v>486</v>
      </c>
      <c r="NA952" s="16" t="s">
        <v>486</v>
      </c>
      <c r="NC952" s="16" t="s">
        <v>486</v>
      </c>
      <c r="ND952" s="16" t="s">
        <v>486</v>
      </c>
      <c r="NE952" s="16" t="s">
        <v>486</v>
      </c>
      <c r="NG952" s="16" t="s">
        <v>1376</v>
      </c>
      <c r="NH952" s="16" t="s">
        <v>1913</v>
      </c>
      <c r="NI952" s="16" t="s">
        <v>11658</v>
      </c>
      <c r="NJ952" s="16" t="s">
        <v>8748</v>
      </c>
      <c r="NK952" s="16" t="s">
        <v>9358</v>
      </c>
      <c r="NQ952" s="16" t="s">
        <v>1078</v>
      </c>
      <c r="NR952" s="16" t="s">
        <v>876</v>
      </c>
      <c r="NS952" s="16" t="s">
        <v>462</v>
      </c>
      <c r="NT952" s="16" t="s">
        <v>478</v>
      </c>
      <c r="NU952" s="16">
        <v>1.1910000000000001</v>
      </c>
      <c r="NV952" s="16" t="s">
        <v>824</v>
      </c>
      <c r="NW952" s="16" t="s">
        <v>1173</v>
      </c>
      <c r="NX952" s="16" t="s">
        <v>1142</v>
      </c>
      <c r="NY952" s="16" t="s">
        <v>824</v>
      </c>
      <c r="NZ952" s="16" t="s">
        <v>932</v>
      </c>
      <c r="OB952" s="16" t="s">
        <v>831</v>
      </c>
      <c r="OC952" s="16" t="s">
        <v>876</v>
      </c>
    </row>
    <row r="953" spans="1:394" x14ac:dyDescent="0.25">
      <c r="A953" s="16" t="s">
        <v>12801</v>
      </c>
      <c r="B953" s="16" t="s">
        <v>8732</v>
      </c>
      <c r="C953" s="16" t="s">
        <v>972</v>
      </c>
      <c r="D953" s="16" t="s">
        <v>844</v>
      </c>
      <c r="E953" s="16" t="s">
        <v>843</v>
      </c>
      <c r="F953" s="16" t="s">
        <v>843</v>
      </c>
      <c r="G953" s="16" t="s">
        <v>843</v>
      </c>
      <c r="H953" s="16" t="s">
        <v>843</v>
      </c>
      <c r="I953" s="16" t="s">
        <v>843</v>
      </c>
      <c r="J953" s="16" t="s">
        <v>843</v>
      </c>
      <c r="K953" s="16" t="s">
        <v>843</v>
      </c>
      <c r="L953" s="16" t="s">
        <v>843</v>
      </c>
      <c r="M953" s="16" t="s">
        <v>843</v>
      </c>
      <c r="N953" s="16" t="s">
        <v>843</v>
      </c>
      <c r="O953" s="16" t="s">
        <v>843</v>
      </c>
      <c r="Q953" s="16" t="s">
        <v>844</v>
      </c>
      <c r="R953" s="16">
        <v>12</v>
      </c>
      <c r="T953" s="16" t="s">
        <v>470</v>
      </c>
      <c r="U953" s="16" t="s">
        <v>844</v>
      </c>
      <c r="V953" s="16" t="s">
        <v>843</v>
      </c>
      <c r="W953" s="16" t="s">
        <v>843</v>
      </c>
      <c r="X953" s="16" t="s">
        <v>843</v>
      </c>
      <c r="Y953" s="16" t="s">
        <v>844</v>
      </c>
      <c r="Z953" s="16" t="s">
        <v>843</v>
      </c>
      <c r="AA953" s="16" t="s">
        <v>843</v>
      </c>
      <c r="AB953" s="16" t="s">
        <v>844</v>
      </c>
      <c r="AC953" s="16" t="s">
        <v>844</v>
      </c>
      <c r="AF953" s="16" t="s">
        <v>11659</v>
      </c>
      <c r="AG953" s="16" t="s">
        <v>11725</v>
      </c>
      <c r="AH953" s="16" t="s">
        <v>844</v>
      </c>
      <c r="AI953" s="16" t="s">
        <v>844</v>
      </c>
      <c r="AJ953" s="16" t="s">
        <v>843</v>
      </c>
      <c r="AK953" s="16" t="s">
        <v>843</v>
      </c>
      <c r="AL953" s="16" t="s">
        <v>844</v>
      </c>
      <c r="AM953" s="16" t="s">
        <v>844</v>
      </c>
      <c r="AN953" s="16" t="s">
        <v>843</v>
      </c>
      <c r="AO953" s="16" t="s">
        <v>843</v>
      </c>
      <c r="AP953" s="16" t="s">
        <v>843</v>
      </c>
      <c r="AQ953" s="16" t="s">
        <v>844</v>
      </c>
      <c r="AR953" s="16" t="s">
        <v>4433</v>
      </c>
      <c r="AS953" s="16" t="s">
        <v>843</v>
      </c>
      <c r="AT953" s="16" t="s">
        <v>843</v>
      </c>
      <c r="AU953" s="16" t="s">
        <v>843</v>
      </c>
      <c r="AV953" s="16" t="s">
        <v>843</v>
      </c>
      <c r="AW953" s="16" t="s">
        <v>843</v>
      </c>
      <c r="AX953" s="16" t="s">
        <v>843</v>
      </c>
      <c r="AY953" s="16" t="s">
        <v>844</v>
      </c>
      <c r="BF953" s="16" t="s">
        <v>844</v>
      </c>
      <c r="BH953" s="16" t="s">
        <v>7386</v>
      </c>
      <c r="BI953" s="16" t="s">
        <v>7776</v>
      </c>
      <c r="BJ953" s="16" t="s">
        <v>843</v>
      </c>
      <c r="BK953" s="16" t="s">
        <v>843</v>
      </c>
      <c r="BL953" s="16" t="s">
        <v>844</v>
      </c>
      <c r="BM953" s="16" t="s">
        <v>843</v>
      </c>
      <c r="BN953" s="16" t="s">
        <v>843</v>
      </c>
      <c r="BO953" s="16" t="s">
        <v>843</v>
      </c>
      <c r="BP953" s="16" t="s">
        <v>843</v>
      </c>
      <c r="BQ953" s="16" t="s">
        <v>843</v>
      </c>
      <c r="BR953" s="16" t="s">
        <v>7793</v>
      </c>
      <c r="BS953" s="16" t="s">
        <v>843</v>
      </c>
      <c r="BT953" s="16" t="s">
        <v>844</v>
      </c>
      <c r="BU953" s="16" t="s">
        <v>843</v>
      </c>
      <c r="BV953" s="16" t="s">
        <v>843</v>
      </c>
      <c r="BW953" s="16" t="s">
        <v>843</v>
      </c>
      <c r="BX953" s="16" t="s">
        <v>843</v>
      </c>
      <c r="BY953" s="16" t="s">
        <v>843</v>
      </c>
      <c r="BZ953" s="16" t="s">
        <v>843</v>
      </c>
      <c r="CA953" s="16" t="s">
        <v>843</v>
      </c>
      <c r="CC953" s="16" t="s">
        <v>867</v>
      </c>
      <c r="CD953" s="16" t="s">
        <v>6840</v>
      </c>
      <c r="CE953" s="16" t="s">
        <v>7537</v>
      </c>
      <c r="DN953" s="16" t="s">
        <v>4411</v>
      </c>
      <c r="DQ953" s="16" t="s">
        <v>7236</v>
      </c>
      <c r="DR953" s="16" t="s">
        <v>865</v>
      </c>
      <c r="DX953" s="16" t="s">
        <v>867</v>
      </c>
      <c r="DY953" s="16" t="s">
        <v>867</v>
      </c>
      <c r="ES953" s="16" t="s">
        <v>867</v>
      </c>
      <c r="EU953" s="16" t="s">
        <v>7813</v>
      </c>
      <c r="EV953" s="16" t="s">
        <v>865</v>
      </c>
      <c r="FT953" s="16" t="s">
        <v>865</v>
      </c>
      <c r="HC953" s="16" t="s">
        <v>865</v>
      </c>
      <c r="KO953" s="16" t="s">
        <v>10995</v>
      </c>
      <c r="KP953" s="16" t="s">
        <v>10994</v>
      </c>
      <c r="KQ953" s="16" t="s">
        <v>8694</v>
      </c>
      <c r="KR953" s="16" t="s">
        <v>12802</v>
      </c>
      <c r="KS953" s="16" t="s">
        <v>10996</v>
      </c>
      <c r="KT953" s="16" t="s">
        <v>8696</v>
      </c>
      <c r="KU953" s="16" t="s">
        <v>844</v>
      </c>
      <c r="KV953" s="16" t="s">
        <v>8696</v>
      </c>
      <c r="KW953" s="16" t="s">
        <v>851</v>
      </c>
      <c r="KX953" s="16" t="s">
        <v>487</v>
      </c>
      <c r="KY953" s="16" t="s">
        <v>487</v>
      </c>
      <c r="KZ953" s="16" t="s">
        <v>487</v>
      </c>
      <c r="LC953" s="16" t="s">
        <v>10879</v>
      </c>
      <c r="LD953" s="16" t="s">
        <v>11692</v>
      </c>
      <c r="LE953" s="16" t="s">
        <v>11693</v>
      </c>
      <c r="LF953" s="16" t="s">
        <v>11654</v>
      </c>
      <c r="LI953" s="16" t="s">
        <v>11655</v>
      </c>
      <c r="LM953" s="16" t="s">
        <v>8741</v>
      </c>
      <c r="LO953" s="16" t="s">
        <v>1056</v>
      </c>
      <c r="LP953" s="16" t="s">
        <v>844</v>
      </c>
      <c r="LQ953" s="16" t="s">
        <v>8732</v>
      </c>
      <c r="LR953" s="16" t="s">
        <v>843</v>
      </c>
      <c r="LS953" s="16" t="s">
        <v>844</v>
      </c>
      <c r="LT953" s="16" t="s">
        <v>843</v>
      </c>
      <c r="LU953" s="16" t="s">
        <v>843</v>
      </c>
      <c r="LV953" s="16" t="s">
        <v>843</v>
      </c>
      <c r="LW953" s="16" t="s">
        <v>844</v>
      </c>
      <c r="LX953" s="16" t="s">
        <v>1056</v>
      </c>
      <c r="LY953" s="16" t="s">
        <v>843</v>
      </c>
      <c r="LZ953" s="16" t="s">
        <v>843</v>
      </c>
      <c r="MA953" s="16" t="s">
        <v>1056</v>
      </c>
      <c r="MB953" s="16" t="s">
        <v>843</v>
      </c>
      <c r="MC953" s="16" t="s">
        <v>843</v>
      </c>
      <c r="ME953" s="16" t="s">
        <v>11677</v>
      </c>
      <c r="MF953" s="16" t="s">
        <v>8847</v>
      </c>
      <c r="MR953" s="16" t="s">
        <v>470</v>
      </c>
      <c r="MS953" s="16" t="s">
        <v>12790</v>
      </c>
      <c r="MT953" s="16" t="s">
        <v>9009</v>
      </c>
      <c r="MU953" s="16" t="s">
        <v>816</v>
      </c>
      <c r="MV953" s="16" t="s">
        <v>487</v>
      </c>
      <c r="MW953" s="16" t="s">
        <v>1266</v>
      </c>
      <c r="MX953" s="16" t="s">
        <v>1262</v>
      </c>
      <c r="MY953" s="16" t="s">
        <v>486</v>
      </c>
      <c r="MZ953" s="16" t="s">
        <v>486</v>
      </c>
      <c r="NA953" s="16" t="s">
        <v>486</v>
      </c>
      <c r="NC953" s="16" t="s">
        <v>487</v>
      </c>
      <c r="ND953" s="16" t="s">
        <v>486</v>
      </c>
      <c r="NE953" s="16" t="s">
        <v>486</v>
      </c>
      <c r="NI953" s="16" t="s">
        <v>11658</v>
      </c>
      <c r="NL953" s="16" t="s">
        <v>844</v>
      </c>
      <c r="NS953" s="16" t="s">
        <v>462</v>
      </c>
      <c r="NT953" s="16" t="s">
        <v>478</v>
      </c>
      <c r="NU953" s="16">
        <v>1.1910000000000001</v>
      </c>
      <c r="NV953" s="16" t="s">
        <v>824</v>
      </c>
      <c r="NW953" s="16" t="s">
        <v>1173</v>
      </c>
      <c r="NX953" s="16" t="s">
        <v>1142</v>
      </c>
      <c r="NY953" s="16" t="s">
        <v>824</v>
      </c>
      <c r="NZ953" s="16" t="s">
        <v>929</v>
      </c>
    </row>
    <row r="954" spans="1:394" x14ac:dyDescent="0.25">
      <c r="A954" s="16" t="s">
        <v>12803</v>
      </c>
      <c r="B954" s="16" t="s">
        <v>844</v>
      </c>
      <c r="C954" s="16" t="s">
        <v>972</v>
      </c>
      <c r="D954" s="16" t="s">
        <v>844</v>
      </c>
      <c r="E954" s="16" t="s">
        <v>843</v>
      </c>
      <c r="F954" s="16" t="s">
        <v>843</v>
      </c>
      <c r="G954" s="16" t="s">
        <v>843</v>
      </c>
      <c r="H954" s="16" t="s">
        <v>843</v>
      </c>
      <c r="I954" s="16" t="s">
        <v>843</v>
      </c>
      <c r="J954" s="16" t="s">
        <v>843</v>
      </c>
      <c r="K954" s="16" t="s">
        <v>843</v>
      </c>
      <c r="L954" s="16" t="s">
        <v>843</v>
      </c>
      <c r="M954" s="16" t="s">
        <v>843</v>
      </c>
      <c r="N954" s="16" t="s">
        <v>843</v>
      </c>
      <c r="O954" s="16" t="s">
        <v>843</v>
      </c>
      <c r="Q954" s="16" t="s">
        <v>844</v>
      </c>
      <c r="R954" s="16">
        <v>25</v>
      </c>
      <c r="T954" s="16" t="s">
        <v>470</v>
      </c>
      <c r="U954" s="16" t="s">
        <v>844</v>
      </c>
      <c r="V954" s="16" t="s">
        <v>843</v>
      </c>
      <c r="W954" s="16" t="s">
        <v>844</v>
      </c>
      <c r="X954" s="16" t="s">
        <v>843</v>
      </c>
      <c r="Y954" s="16" t="s">
        <v>843</v>
      </c>
      <c r="Z954" s="16" t="s">
        <v>843</v>
      </c>
      <c r="AA954" s="16" t="s">
        <v>843</v>
      </c>
      <c r="AB954" s="16" t="s">
        <v>844</v>
      </c>
      <c r="AC954" s="16" t="s">
        <v>843</v>
      </c>
      <c r="AD954" s="16" t="s">
        <v>867</v>
      </c>
      <c r="AF954" s="16" t="s">
        <v>11687</v>
      </c>
      <c r="AG954" s="16" t="s">
        <v>11725</v>
      </c>
      <c r="AH954" s="16" t="s">
        <v>844</v>
      </c>
      <c r="AI954" s="16" t="s">
        <v>844</v>
      </c>
      <c r="AJ954" s="16" t="s">
        <v>843</v>
      </c>
      <c r="AK954" s="16" t="s">
        <v>843</v>
      </c>
      <c r="AL954" s="16" t="s">
        <v>844</v>
      </c>
      <c r="AM954" s="16" t="s">
        <v>844</v>
      </c>
      <c r="AN954" s="16" t="s">
        <v>843</v>
      </c>
      <c r="AO954" s="16" t="s">
        <v>843</v>
      </c>
      <c r="AP954" s="16" t="s">
        <v>843</v>
      </c>
      <c r="AQ954" s="16" t="s">
        <v>844</v>
      </c>
      <c r="AR954" s="16" t="s">
        <v>4433</v>
      </c>
      <c r="AS954" s="16" t="s">
        <v>843</v>
      </c>
      <c r="AT954" s="16" t="s">
        <v>843</v>
      </c>
      <c r="AU954" s="16" t="s">
        <v>843</v>
      </c>
      <c r="AV954" s="16" t="s">
        <v>843</v>
      </c>
      <c r="AW954" s="16" t="s">
        <v>843</v>
      </c>
      <c r="AX954" s="16" t="s">
        <v>843</v>
      </c>
      <c r="AY954" s="16" t="s">
        <v>844</v>
      </c>
      <c r="BF954" s="16" t="s">
        <v>844</v>
      </c>
      <c r="BH954" s="16" t="s">
        <v>7389</v>
      </c>
      <c r="BI954" s="16" t="s">
        <v>7770</v>
      </c>
      <c r="BJ954" s="16" t="s">
        <v>844</v>
      </c>
      <c r="BK954" s="16" t="s">
        <v>843</v>
      </c>
      <c r="BL954" s="16" t="s">
        <v>843</v>
      </c>
      <c r="BM954" s="16" t="s">
        <v>843</v>
      </c>
      <c r="BN954" s="16" t="s">
        <v>843</v>
      </c>
      <c r="BO954" s="16" t="s">
        <v>843</v>
      </c>
      <c r="BP954" s="16" t="s">
        <v>843</v>
      </c>
      <c r="BQ954" s="16" t="s">
        <v>843</v>
      </c>
      <c r="BR954" s="16" t="s">
        <v>12804</v>
      </c>
      <c r="BS954" s="16" t="s">
        <v>844</v>
      </c>
      <c r="BT954" s="16" t="s">
        <v>843</v>
      </c>
      <c r="BU954" s="16" t="s">
        <v>843</v>
      </c>
      <c r="BV954" s="16" t="s">
        <v>843</v>
      </c>
      <c r="BW954" s="16" t="s">
        <v>843</v>
      </c>
      <c r="BX954" s="16" t="s">
        <v>844</v>
      </c>
      <c r="BY954" s="16" t="s">
        <v>843</v>
      </c>
      <c r="BZ954" s="16" t="s">
        <v>843</v>
      </c>
      <c r="CA954" s="16" t="s">
        <v>843</v>
      </c>
      <c r="DX954" s="16" t="s">
        <v>867</v>
      </c>
      <c r="DY954" s="16" t="s">
        <v>867</v>
      </c>
      <c r="ES954" s="16" t="s">
        <v>865</v>
      </c>
      <c r="EU954" s="16" t="s">
        <v>7813</v>
      </c>
      <c r="EV954" s="16" t="s">
        <v>865</v>
      </c>
      <c r="FT954" s="16" t="s">
        <v>865</v>
      </c>
      <c r="HC954" s="16" t="s">
        <v>867</v>
      </c>
      <c r="HD954" s="16" t="s">
        <v>867</v>
      </c>
      <c r="HE954" s="16" t="s">
        <v>12805</v>
      </c>
      <c r="HF954" s="16" t="s">
        <v>844</v>
      </c>
      <c r="HG954" s="16" t="s">
        <v>843</v>
      </c>
      <c r="HH954" s="16" t="s">
        <v>844</v>
      </c>
      <c r="HI954" s="16" t="s">
        <v>844</v>
      </c>
      <c r="HJ954" s="16" t="s">
        <v>843</v>
      </c>
      <c r="HK954" s="16" t="s">
        <v>843</v>
      </c>
      <c r="HL954" s="16" t="s">
        <v>843</v>
      </c>
      <c r="HM954" s="16" t="s">
        <v>843</v>
      </c>
      <c r="HN954" s="16" t="s">
        <v>843</v>
      </c>
      <c r="HO954" s="16" t="s">
        <v>843</v>
      </c>
      <c r="HP954" s="16" t="s">
        <v>843</v>
      </c>
      <c r="HQ954" s="16" t="s">
        <v>843</v>
      </c>
      <c r="HR954" s="16" t="s">
        <v>843</v>
      </c>
      <c r="HS954" s="16" t="s">
        <v>843</v>
      </c>
      <c r="IZ954" s="16" t="s">
        <v>4796</v>
      </c>
      <c r="JA954" s="16" t="s">
        <v>4819</v>
      </c>
      <c r="JB954" s="16" t="s">
        <v>867</v>
      </c>
      <c r="JC954" s="16" t="s">
        <v>865</v>
      </c>
      <c r="JG954" s="16" t="s">
        <v>1056</v>
      </c>
      <c r="JV954" s="16">
        <v>40</v>
      </c>
      <c r="JW954" s="16" t="s">
        <v>7603</v>
      </c>
      <c r="JZ954" s="16" t="s">
        <v>4889</v>
      </c>
      <c r="KB954" s="16" t="s">
        <v>7616</v>
      </c>
      <c r="KD954" s="16" t="s">
        <v>4917</v>
      </c>
      <c r="KE954" s="16" t="s">
        <v>7277</v>
      </c>
      <c r="KF954" s="16" t="s">
        <v>4945</v>
      </c>
      <c r="KH954" s="16" t="s">
        <v>7642</v>
      </c>
      <c r="KI954" s="16" t="s">
        <v>4840</v>
      </c>
      <c r="KO954" s="16" t="s">
        <v>11000</v>
      </c>
      <c r="KP954" s="16" t="s">
        <v>10999</v>
      </c>
      <c r="KQ954" s="16" t="s">
        <v>8694</v>
      </c>
      <c r="KR954" s="16" t="s">
        <v>12806</v>
      </c>
      <c r="KS954" s="16" t="s">
        <v>11001</v>
      </c>
      <c r="KT954" s="16" t="s">
        <v>8696</v>
      </c>
      <c r="KU954" s="16" t="s">
        <v>844</v>
      </c>
      <c r="KV954" s="16" t="s">
        <v>8696</v>
      </c>
      <c r="KW954" s="16" t="s">
        <v>851</v>
      </c>
      <c r="KX954" s="16" t="s">
        <v>487</v>
      </c>
      <c r="KY954" s="16" t="s">
        <v>487</v>
      </c>
      <c r="KZ954" s="16" t="s">
        <v>487</v>
      </c>
      <c r="LC954" s="16" t="s">
        <v>10879</v>
      </c>
      <c r="LF954" s="16" t="s">
        <v>11654</v>
      </c>
      <c r="LI954" s="16" t="s">
        <v>11655</v>
      </c>
      <c r="LJ954" s="16" t="s">
        <v>831</v>
      </c>
      <c r="LK954" s="16" t="s">
        <v>831</v>
      </c>
      <c r="LL954" s="16" t="s">
        <v>8756</v>
      </c>
      <c r="LM954" s="16" t="s">
        <v>8741</v>
      </c>
      <c r="LO954" s="16" t="s">
        <v>843</v>
      </c>
      <c r="LP954" s="16" t="s">
        <v>844</v>
      </c>
      <c r="LQ954" s="16" t="s">
        <v>844</v>
      </c>
      <c r="LR954" s="16" t="s">
        <v>843</v>
      </c>
      <c r="LS954" s="16" t="s">
        <v>844</v>
      </c>
      <c r="LT954" s="16" t="s">
        <v>843</v>
      </c>
      <c r="LU954" s="16" t="s">
        <v>843</v>
      </c>
      <c r="LV954" s="16" t="s">
        <v>843</v>
      </c>
      <c r="LW954" s="16" t="s">
        <v>843</v>
      </c>
      <c r="LX954" s="16" t="s">
        <v>844</v>
      </c>
      <c r="LY954" s="16" t="s">
        <v>843</v>
      </c>
      <c r="LZ954" s="16" t="s">
        <v>843</v>
      </c>
      <c r="MA954" s="16" t="s">
        <v>843</v>
      </c>
      <c r="MB954" s="16" t="s">
        <v>843</v>
      </c>
      <c r="MC954" s="16" t="s">
        <v>843</v>
      </c>
      <c r="ME954" s="16" t="s">
        <v>11656</v>
      </c>
      <c r="MF954" s="16" t="s">
        <v>8847</v>
      </c>
      <c r="MG954" s="16" t="s">
        <v>1840</v>
      </c>
      <c r="MH954" s="16" t="s">
        <v>11667</v>
      </c>
      <c r="MI954" s="16" t="s">
        <v>11733</v>
      </c>
      <c r="MK954" s="16" t="s">
        <v>9015</v>
      </c>
      <c r="ML954" s="16" t="s">
        <v>1778</v>
      </c>
      <c r="MM954" s="16" t="s">
        <v>487</v>
      </c>
      <c r="MN954" s="16" t="s">
        <v>1798</v>
      </c>
      <c r="MO954" s="16" t="s">
        <v>1807</v>
      </c>
      <c r="MP954" s="16" t="s">
        <v>1823</v>
      </c>
      <c r="MR954" s="16" t="s">
        <v>470</v>
      </c>
      <c r="MS954" s="16" t="s">
        <v>12790</v>
      </c>
      <c r="MT954" s="16" t="s">
        <v>9023</v>
      </c>
      <c r="MU954" s="16" t="s">
        <v>816</v>
      </c>
      <c r="NC954" s="16" t="s">
        <v>486</v>
      </c>
      <c r="ND954" s="16" t="s">
        <v>486</v>
      </c>
      <c r="NE954" s="16" t="s">
        <v>487</v>
      </c>
      <c r="NF954" s="16" t="s">
        <v>487</v>
      </c>
      <c r="NG954" s="16" t="s">
        <v>1369</v>
      </c>
      <c r="NH954" s="16" t="s">
        <v>1913</v>
      </c>
      <c r="NI954" s="16" t="s">
        <v>11658</v>
      </c>
      <c r="NM954" s="16" t="s">
        <v>11682</v>
      </c>
      <c r="NN954" s="16" t="s">
        <v>867</v>
      </c>
      <c r="NO954" s="16" t="s">
        <v>11683</v>
      </c>
      <c r="NP954" s="16" t="s">
        <v>11684</v>
      </c>
      <c r="NR954" s="16" t="s">
        <v>445</v>
      </c>
      <c r="NS954" s="16" t="s">
        <v>462</v>
      </c>
      <c r="NT954" s="16" t="s">
        <v>478</v>
      </c>
      <c r="NU954" s="16">
        <v>1.1910000000000001</v>
      </c>
      <c r="NV954" s="16" t="s">
        <v>445</v>
      </c>
      <c r="NW954" s="16" t="s">
        <v>1174</v>
      </c>
      <c r="NX954" s="16" t="s">
        <v>1142</v>
      </c>
      <c r="OB954" s="16" t="s">
        <v>831</v>
      </c>
      <c r="OC954" s="16" t="s">
        <v>445</v>
      </c>
      <c r="OD954" s="16" t="s">
        <v>487</v>
      </c>
    </row>
    <row r="955" spans="1:394" x14ac:dyDescent="0.25">
      <c r="A955" s="16" t="s">
        <v>12807</v>
      </c>
      <c r="B955" s="16" t="s">
        <v>844</v>
      </c>
      <c r="C955" s="16" t="s">
        <v>972</v>
      </c>
      <c r="D955" s="16" t="s">
        <v>844</v>
      </c>
      <c r="E955" s="16" t="s">
        <v>843</v>
      </c>
      <c r="F955" s="16" t="s">
        <v>843</v>
      </c>
      <c r="G955" s="16" t="s">
        <v>843</v>
      </c>
      <c r="H955" s="16" t="s">
        <v>843</v>
      </c>
      <c r="I955" s="16" t="s">
        <v>843</v>
      </c>
      <c r="J955" s="16" t="s">
        <v>843</v>
      </c>
      <c r="K955" s="16" t="s">
        <v>843</v>
      </c>
      <c r="L955" s="16" t="s">
        <v>843</v>
      </c>
      <c r="M955" s="16" t="s">
        <v>843</v>
      </c>
      <c r="N955" s="16" t="s">
        <v>843</v>
      </c>
      <c r="O955" s="16" t="s">
        <v>843</v>
      </c>
      <c r="Q955" s="16" t="s">
        <v>844</v>
      </c>
      <c r="R955" s="16">
        <v>27</v>
      </c>
      <c r="T955" s="16" t="s">
        <v>470</v>
      </c>
      <c r="U955" s="16" t="s">
        <v>844</v>
      </c>
      <c r="V955" s="16" t="s">
        <v>843</v>
      </c>
      <c r="W955" s="16" t="s">
        <v>844</v>
      </c>
      <c r="X955" s="16" t="s">
        <v>843</v>
      </c>
      <c r="Y955" s="16" t="s">
        <v>843</v>
      </c>
      <c r="Z955" s="16" t="s">
        <v>843</v>
      </c>
      <c r="AA955" s="16" t="s">
        <v>843</v>
      </c>
      <c r="AB955" s="16" t="s">
        <v>844</v>
      </c>
      <c r="AC955" s="16" t="s">
        <v>843</v>
      </c>
      <c r="AD955" s="16" t="s">
        <v>867</v>
      </c>
      <c r="AF955" s="16" t="s">
        <v>11707</v>
      </c>
      <c r="AG955" s="16" t="s">
        <v>11725</v>
      </c>
      <c r="AH955" s="16" t="s">
        <v>844</v>
      </c>
      <c r="AI955" s="16" t="s">
        <v>844</v>
      </c>
      <c r="AJ955" s="16" t="s">
        <v>843</v>
      </c>
      <c r="AK955" s="16" t="s">
        <v>843</v>
      </c>
      <c r="AL955" s="16" t="s">
        <v>844</v>
      </c>
      <c r="AM955" s="16" t="s">
        <v>844</v>
      </c>
      <c r="AN955" s="16" t="s">
        <v>843</v>
      </c>
      <c r="AO955" s="16" t="s">
        <v>843</v>
      </c>
      <c r="AP955" s="16" t="s">
        <v>843</v>
      </c>
      <c r="AQ955" s="16" t="s">
        <v>844</v>
      </c>
      <c r="AR955" s="16" t="s">
        <v>4433</v>
      </c>
      <c r="AS955" s="16" t="s">
        <v>843</v>
      </c>
      <c r="AT955" s="16" t="s">
        <v>843</v>
      </c>
      <c r="AU955" s="16" t="s">
        <v>843</v>
      </c>
      <c r="AV955" s="16" t="s">
        <v>843</v>
      </c>
      <c r="AW955" s="16" t="s">
        <v>843</v>
      </c>
      <c r="AX955" s="16" t="s">
        <v>843</v>
      </c>
      <c r="AY955" s="16" t="s">
        <v>844</v>
      </c>
      <c r="BF955" s="16" t="s">
        <v>844</v>
      </c>
      <c r="BH955" s="16" t="s">
        <v>7383</v>
      </c>
      <c r="BI955" s="16" t="s">
        <v>7785</v>
      </c>
      <c r="BJ955" s="16" t="s">
        <v>843</v>
      </c>
      <c r="BK955" s="16" t="s">
        <v>843</v>
      </c>
      <c r="BL955" s="16" t="s">
        <v>843</v>
      </c>
      <c r="BM955" s="16" t="s">
        <v>843</v>
      </c>
      <c r="BN955" s="16" t="s">
        <v>843</v>
      </c>
      <c r="BO955" s="16" t="s">
        <v>844</v>
      </c>
      <c r="BP955" s="16" t="s">
        <v>843</v>
      </c>
      <c r="BQ955" s="16" t="s">
        <v>843</v>
      </c>
      <c r="DX955" s="16" t="s">
        <v>865</v>
      </c>
      <c r="ES955" s="16" t="s">
        <v>865</v>
      </c>
      <c r="EU955" s="16" t="s">
        <v>7810</v>
      </c>
      <c r="EV955" s="16" t="s">
        <v>865</v>
      </c>
      <c r="FT955" s="16" t="s">
        <v>865</v>
      </c>
      <c r="HC955" s="16" t="s">
        <v>865</v>
      </c>
      <c r="JA955" s="16" t="s">
        <v>4813</v>
      </c>
      <c r="JB955" s="16" t="s">
        <v>865</v>
      </c>
      <c r="JC955" s="16" t="s">
        <v>865</v>
      </c>
      <c r="JD955" s="16" t="s">
        <v>865</v>
      </c>
      <c r="JE955" s="16" t="s">
        <v>865</v>
      </c>
      <c r="JF955" s="16" t="s">
        <v>865</v>
      </c>
      <c r="JG955" s="16" t="s">
        <v>1056</v>
      </c>
      <c r="JH955" s="16" t="s">
        <v>7577</v>
      </c>
      <c r="JJ955" s="16" t="s">
        <v>865</v>
      </c>
      <c r="KF955" s="16" t="s">
        <v>4926</v>
      </c>
      <c r="KI955" s="16" t="s">
        <v>4993</v>
      </c>
      <c r="KO955" s="16" t="s">
        <v>11004</v>
      </c>
      <c r="KP955" s="16" t="s">
        <v>11003</v>
      </c>
      <c r="KQ955" s="16" t="s">
        <v>8694</v>
      </c>
      <c r="KR955" s="16" t="s">
        <v>12808</v>
      </c>
      <c r="KS955" s="16" t="s">
        <v>11005</v>
      </c>
      <c r="KT955" s="16" t="s">
        <v>8696</v>
      </c>
      <c r="KU955" s="16" t="s">
        <v>844</v>
      </c>
      <c r="KV955" s="16" t="s">
        <v>8696</v>
      </c>
      <c r="KW955" s="16" t="s">
        <v>851</v>
      </c>
      <c r="KY955" s="16" t="s">
        <v>486</v>
      </c>
      <c r="LC955" s="16" t="s">
        <v>10879</v>
      </c>
      <c r="LF955" s="16" t="s">
        <v>11654</v>
      </c>
      <c r="LI955" s="16" t="s">
        <v>11655</v>
      </c>
      <c r="LJ955" s="16" t="s">
        <v>843</v>
      </c>
      <c r="LL955" s="16" t="s">
        <v>8711</v>
      </c>
      <c r="LM955" s="16" t="s">
        <v>8741</v>
      </c>
      <c r="LO955" s="16" t="s">
        <v>844</v>
      </c>
      <c r="LP955" s="16" t="s">
        <v>844</v>
      </c>
      <c r="LQ955" s="16" t="s">
        <v>844</v>
      </c>
      <c r="LR955" s="16" t="s">
        <v>844</v>
      </c>
      <c r="LS955" s="16" t="s">
        <v>844</v>
      </c>
      <c r="LT955" s="16" t="s">
        <v>843</v>
      </c>
      <c r="LU955" s="16" t="s">
        <v>843</v>
      </c>
      <c r="LV955" s="16" t="s">
        <v>843</v>
      </c>
      <c r="LW955" s="16" t="s">
        <v>843</v>
      </c>
      <c r="LX955" s="16" t="s">
        <v>843</v>
      </c>
      <c r="LY955" s="16" t="s">
        <v>844</v>
      </c>
      <c r="LZ955" s="16" t="s">
        <v>843</v>
      </c>
      <c r="MA955" s="16" t="s">
        <v>843</v>
      </c>
      <c r="MB955" s="16" t="s">
        <v>843</v>
      </c>
      <c r="MC955" s="16" t="s">
        <v>844</v>
      </c>
      <c r="ME955" s="16" t="s">
        <v>11656</v>
      </c>
      <c r="MF955" s="16" t="s">
        <v>8847</v>
      </c>
      <c r="MO955" s="16" t="s">
        <v>1817</v>
      </c>
      <c r="MP955" s="16" t="s">
        <v>1827</v>
      </c>
      <c r="MR955" s="16" t="s">
        <v>470</v>
      </c>
      <c r="MS955" s="16" t="s">
        <v>12790</v>
      </c>
      <c r="MT955" s="16" t="s">
        <v>8898</v>
      </c>
      <c r="MU955" s="16" t="s">
        <v>817</v>
      </c>
      <c r="NC955" s="16" t="s">
        <v>486</v>
      </c>
      <c r="ND955" s="16" t="s">
        <v>486</v>
      </c>
      <c r="NE955" s="16" t="s">
        <v>486</v>
      </c>
      <c r="NG955" s="16" t="s">
        <v>1376</v>
      </c>
      <c r="NI955" s="16" t="s">
        <v>11658</v>
      </c>
      <c r="NR955" s="16" t="s">
        <v>445</v>
      </c>
      <c r="NS955" s="16" t="s">
        <v>462</v>
      </c>
      <c r="NT955" s="16" t="s">
        <v>478</v>
      </c>
      <c r="NU955" s="16">
        <v>1.1910000000000001</v>
      </c>
      <c r="NV955" s="16" t="s">
        <v>445</v>
      </c>
      <c r="NW955" s="16" t="s">
        <v>1174</v>
      </c>
      <c r="NX955" s="16" t="s">
        <v>1142</v>
      </c>
      <c r="OB955" s="16" t="s">
        <v>833</v>
      </c>
      <c r="OC955" s="16" t="s">
        <v>445</v>
      </c>
    </row>
    <row r="956" spans="1:394" x14ac:dyDescent="0.25">
      <c r="A956" s="16" t="s">
        <v>12809</v>
      </c>
      <c r="B956" s="16" t="s">
        <v>1056</v>
      </c>
      <c r="C956" s="16" t="s">
        <v>4199</v>
      </c>
      <c r="D956" s="16" t="s">
        <v>843</v>
      </c>
      <c r="E956" s="16" t="s">
        <v>843</v>
      </c>
      <c r="F956" s="16" t="s">
        <v>843</v>
      </c>
      <c r="G956" s="16" t="s">
        <v>843</v>
      </c>
      <c r="H956" s="16" t="s">
        <v>843</v>
      </c>
      <c r="I956" s="16" t="s">
        <v>844</v>
      </c>
      <c r="J956" s="16" t="s">
        <v>843</v>
      </c>
      <c r="K956" s="16" t="s">
        <v>843</v>
      </c>
      <c r="L956" s="16" t="s">
        <v>843</v>
      </c>
      <c r="M956" s="16" t="s">
        <v>843</v>
      </c>
      <c r="N956" s="16" t="s">
        <v>843</v>
      </c>
      <c r="O956" s="16" t="s">
        <v>843</v>
      </c>
      <c r="Q956" s="16" t="s">
        <v>843</v>
      </c>
      <c r="R956" s="16">
        <v>1</v>
      </c>
      <c r="S956" s="16">
        <v>19</v>
      </c>
      <c r="T956" s="16" t="s">
        <v>474</v>
      </c>
      <c r="U956" s="16" t="s">
        <v>843</v>
      </c>
      <c r="V956" s="16" t="s">
        <v>844</v>
      </c>
      <c r="W956" s="16" t="s">
        <v>843</v>
      </c>
      <c r="X956" s="16" t="s">
        <v>843</v>
      </c>
      <c r="Y956" s="16" t="s">
        <v>843</v>
      </c>
      <c r="Z956" s="16" t="s">
        <v>844</v>
      </c>
      <c r="AA956" s="16" t="s">
        <v>843</v>
      </c>
      <c r="AB956" s="16" t="s">
        <v>843</v>
      </c>
      <c r="AC956" s="16" t="s">
        <v>843</v>
      </c>
      <c r="BF956" s="16" t="s">
        <v>843</v>
      </c>
      <c r="KO956" s="16" t="s">
        <v>11004</v>
      </c>
      <c r="KP956" s="16" t="s">
        <v>11003</v>
      </c>
      <c r="KQ956" s="16" t="s">
        <v>8694</v>
      </c>
      <c r="KR956" s="16" t="s">
        <v>12810</v>
      </c>
      <c r="KS956" s="16" t="s">
        <v>11005</v>
      </c>
      <c r="KT956" s="16" t="s">
        <v>8696</v>
      </c>
      <c r="KU956" s="16" t="s">
        <v>844</v>
      </c>
      <c r="KV956" s="16" t="s">
        <v>8696</v>
      </c>
      <c r="LC956" s="16" t="s">
        <v>10879</v>
      </c>
      <c r="LF956" s="16" t="s">
        <v>11654</v>
      </c>
      <c r="LM956" s="16" t="s">
        <v>8741</v>
      </c>
      <c r="LO956" s="16" t="s">
        <v>844</v>
      </c>
      <c r="LP956" s="16" t="s">
        <v>844</v>
      </c>
      <c r="LQ956" s="16" t="s">
        <v>844</v>
      </c>
      <c r="LR956" s="16" t="s">
        <v>844</v>
      </c>
      <c r="LS956" s="16" t="s">
        <v>844</v>
      </c>
      <c r="LT956" s="16" t="s">
        <v>843</v>
      </c>
      <c r="LU956" s="16" t="s">
        <v>843</v>
      </c>
      <c r="LV956" s="16" t="s">
        <v>843</v>
      </c>
      <c r="LW956" s="16" t="s">
        <v>843</v>
      </c>
      <c r="LX956" s="16" t="s">
        <v>843</v>
      </c>
      <c r="LY956" s="16" t="s">
        <v>844</v>
      </c>
      <c r="LZ956" s="16" t="s">
        <v>843</v>
      </c>
      <c r="MA956" s="16" t="s">
        <v>843</v>
      </c>
      <c r="MB956" s="16" t="s">
        <v>843</v>
      </c>
      <c r="MC956" s="16" t="s">
        <v>844</v>
      </c>
      <c r="ME956" s="16" t="s">
        <v>11656</v>
      </c>
      <c r="MF956" s="16" t="s">
        <v>8847</v>
      </c>
      <c r="MR956" s="16" t="s">
        <v>474</v>
      </c>
      <c r="MS956" s="16" t="s">
        <v>12790</v>
      </c>
      <c r="NI956" s="16" t="s">
        <v>11658</v>
      </c>
      <c r="NS956" s="16" t="s">
        <v>462</v>
      </c>
      <c r="NT956" s="16" t="s">
        <v>478</v>
      </c>
      <c r="NU956" s="16">
        <v>1.1910000000000001</v>
      </c>
      <c r="NV956" s="16" t="s">
        <v>1132</v>
      </c>
      <c r="NW956" s="16" t="s">
        <v>1178</v>
      </c>
      <c r="NX956" s="16" t="s">
        <v>1141</v>
      </c>
      <c r="NY956" s="16" t="s">
        <v>1121</v>
      </c>
    </row>
    <row r="957" spans="1:394" x14ac:dyDescent="0.25">
      <c r="A957" s="16" t="s">
        <v>12811</v>
      </c>
      <c r="B957" s="16" t="s">
        <v>844</v>
      </c>
      <c r="C957" s="16" t="s">
        <v>972</v>
      </c>
      <c r="D957" s="16" t="s">
        <v>844</v>
      </c>
      <c r="E957" s="16" t="s">
        <v>843</v>
      </c>
      <c r="F957" s="16" t="s">
        <v>843</v>
      </c>
      <c r="G957" s="16" t="s">
        <v>843</v>
      </c>
      <c r="H957" s="16" t="s">
        <v>843</v>
      </c>
      <c r="I957" s="16" t="s">
        <v>843</v>
      </c>
      <c r="J957" s="16" t="s">
        <v>843</v>
      </c>
      <c r="K957" s="16" t="s">
        <v>843</v>
      </c>
      <c r="L957" s="16" t="s">
        <v>843</v>
      </c>
      <c r="M957" s="16" t="s">
        <v>843</v>
      </c>
      <c r="N957" s="16" t="s">
        <v>843</v>
      </c>
      <c r="O957" s="16" t="s">
        <v>843</v>
      </c>
      <c r="Q957" s="16" t="s">
        <v>844</v>
      </c>
      <c r="R957" s="16">
        <v>41</v>
      </c>
      <c r="T957" s="16" t="s">
        <v>470</v>
      </c>
      <c r="U957" s="16" t="s">
        <v>844</v>
      </c>
      <c r="V957" s="16" t="s">
        <v>843</v>
      </c>
      <c r="W957" s="16" t="s">
        <v>844</v>
      </c>
      <c r="X957" s="16" t="s">
        <v>843</v>
      </c>
      <c r="Y957" s="16" t="s">
        <v>843</v>
      </c>
      <c r="Z957" s="16" t="s">
        <v>843</v>
      </c>
      <c r="AA957" s="16" t="s">
        <v>843</v>
      </c>
      <c r="AB957" s="16" t="s">
        <v>844</v>
      </c>
      <c r="AC957" s="16" t="s">
        <v>843</v>
      </c>
      <c r="AD957" s="16" t="s">
        <v>867</v>
      </c>
      <c r="AF957" s="16" t="s">
        <v>11707</v>
      </c>
      <c r="AG957" s="16" t="s">
        <v>11828</v>
      </c>
      <c r="AH957" s="16" t="s">
        <v>843</v>
      </c>
      <c r="AI957" s="16" t="s">
        <v>843</v>
      </c>
      <c r="AJ957" s="16" t="s">
        <v>844</v>
      </c>
      <c r="AK957" s="16" t="s">
        <v>843</v>
      </c>
      <c r="AL957" s="16" t="s">
        <v>844</v>
      </c>
      <c r="AM957" s="16" t="s">
        <v>844</v>
      </c>
      <c r="AN957" s="16" t="s">
        <v>843</v>
      </c>
      <c r="AO957" s="16" t="s">
        <v>843</v>
      </c>
      <c r="AP957" s="16" t="s">
        <v>843</v>
      </c>
      <c r="AQ957" s="16" t="s">
        <v>844</v>
      </c>
      <c r="AR957" s="16" t="s">
        <v>4415</v>
      </c>
      <c r="AS957" s="16" t="s">
        <v>844</v>
      </c>
      <c r="AT957" s="16" t="s">
        <v>843</v>
      </c>
      <c r="AU957" s="16" t="s">
        <v>843</v>
      </c>
      <c r="AV957" s="16" t="s">
        <v>843</v>
      </c>
      <c r="AW957" s="16" t="s">
        <v>843</v>
      </c>
      <c r="AX957" s="16" t="s">
        <v>843</v>
      </c>
      <c r="AY957" s="16" t="s">
        <v>843</v>
      </c>
      <c r="AZ957" s="16" t="s">
        <v>4437</v>
      </c>
      <c r="BF957" s="16" t="s">
        <v>844</v>
      </c>
      <c r="BH957" s="16" t="s">
        <v>7380</v>
      </c>
      <c r="BI957" s="16" t="s">
        <v>7785</v>
      </c>
      <c r="BJ957" s="16" t="s">
        <v>843</v>
      </c>
      <c r="BK957" s="16" t="s">
        <v>843</v>
      </c>
      <c r="BL957" s="16" t="s">
        <v>843</v>
      </c>
      <c r="BM957" s="16" t="s">
        <v>843</v>
      </c>
      <c r="BN957" s="16" t="s">
        <v>843</v>
      </c>
      <c r="BO957" s="16" t="s">
        <v>844</v>
      </c>
      <c r="BP957" s="16" t="s">
        <v>843</v>
      </c>
      <c r="BQ957" s="16" t="s">
        <v>843</v>
      </c>
      <c r="DX957" s="16" t="s">
        <v>865</v>
      </c>
      <c r="ES957" s="16" t="s">
        <v>865</v>
      </c>
      <c r="EU957" s="16" t="s">
        <v>7810</v>
      </c>
      <c r="EV957" s="16" t="s">
        <v>865</v>
      </c>
      <c r="FT957" s="16" t="s">
        <v>865</v>
      </c>
      <c r="HC957" s="16" t="s">
        <v>865</v>
      </c>
      <c r="JA957" s="16" t="s">
        <v>4822</v>
      </c>
      <c r="JB957" s="16" t="s">
        <v>865</v>
      </c>
      <c r="JC957" s="16" t="s">
        <v>865</v>
      </c>
      <c r="JD957" s="16" t="s">
        <v>865</v>
      </c>
      <c r="JE957" s="16" t="s">
        <v>865</v>
      </c>
      <c r="JF957" s="16" t="s">
        <v>865</v>
      </c>
      <c r="JG957" s="16" t="s">
        <v>843</v>
      </c>
      <c r="JH957" s="16" t="s">
        <v>7591</v>
      </c>
      <c r="JJ957" s="16" t="s">
        <v>865</v>
      </c>
      <c r="KF957" s="16" t="s">
        <v>4411</v>
      </c>
      <c r="KI957" s="16" t="s">
        <v>4982</v>
      </c>
      <c r="KK957" s="16" t="s">
        <v>4892</v>
      </c>
      <c r="KM957" s="16" t="s">
        <v>7610</v>
      </c>
      <c r="KO957" s="16" t="s">
        <v>11008</v>
      </c>
      <c r="KP957" s="16" t="s">
        <v>11007</v>
      </c>
      <c r="KQ957" s="16" t="s">
        <v>8694</v>
      </c>
      <c r="KR957" s="16" t="s">
        <v>12812</v>
      </c>
      <c r="KS957" s="16" t="s">
        <v>11009</v>
      </c>
      <c r="KT957" s="16" t="s">
        <v>8696</v>
      </c>
      <c r="KU957" s="16" t="s">
        <v>844</v>
      </c>
      <c r="KV957" s="16" t="s">
        <v>8696</v>
      </c>
      <c r="KW957" s="16" t="s">
        <v>851</v>
      </c>
      <c r="KY957" s="16" t="s">
        <v>486</v>
      </c>
      <c r="LC957" s="16" t="s">
        <v>10879</v>
      </c>
      <c r="LF957" s="16" t="s">
        <v>11654</v>
      </c>
      <c r="LI957" s="16" t="s">
        <v>11655</v>
      </c>
      <c r="LJ957" s="16" t="s">
        <v>843</v>
      </c>
      <c r="LL957" s="16" t="s">
        <v>8711</v>
      </c>
      <c r="LM957" s="16" t="s">
        <v>8741</v>
      </c>
      <c r="LO957" s="16" t="s">
        <v>843</v>
      </c>
      <c r="LP957" s="16" t="s">
        <v>844</v>
      </c>
      <c r="LQ957" s="16" t="s">
        <v>1056</v>
      </c>
      <c r="LR957" s="16" t="s">
        <v>843</v>
      </c>
      <c r="LS957" s="16" t="s">
        <v>1056</v>
      </c>
      <c r="LT957" s="16" t="s">
        <v>843</v>
      </c>
      <c r="LU957" s="16" t="s">
        <v>844</v>
      </c>
      <c r="LV957" s="16" t="s">
        <v>843</v>
      </c>
      <c r="LW957" s="16" t="s">
        <v>843</v>
      </c>
      <c r="LX957" s="16" t="s">
        <v>843</v>
      </c>
      <c r="LY957" s="16" t="s">
        <v>843</v>
      </c>
      <c r="LZ957" s="16" t="s">
        <v>843</v>
      </c>
      <c r="MA957" s="16" t="s">
        <v>843</v>
      </c>
      <c r="MB957" s="16" t="s">
        <v>843</v>
      </c>
      <c r="MC957" s="16" t="s">
        <v>843</v>
      </c>
      <c r="ME957" s="16" t="s">
        <v>11656</v>
      </c>
      <c r="MF957" s="16" t="s">
        <v>8847</v>
      </c>
      <c r="MJ957" s="16" t="s">
        <v>1839</v>
      </c>
      <c r="MP957" s="16" t="s">
        <v>1829</v>
      </c>
      <c r="MQ957" s="16" t="s">
        <v>1783</v>
      </c>
      <c r="MR957" s="16" t="s">
        <v>470</v>
      </c>
      <c r="MS957" s="16" t="s">
        <v>12790</v>
      </c>
      <c r="MT957" s="16" t="s">
        <v>8898</v>
      </c>
      <c r="MU957" s="16" t="s">
        <v>817</v>
      </c>
      <c r="NC957" s="16" t="s">
        <v>486</v>
      </c>
      <c r="ND957" s="16" t="s">
        <v>486</v>
      </c>
      <c r="NE957" s="16" t="s">
        <v>486</v>
      </c>
      <c r="NG957" s="16" t="s">
        <v>1378</v>
      </c>
      <c r="NI957" s="16" t="s">
        <v>11658</v>
      </c>
      <c r="NR957" s="16" t="s">
        <v>451</v>
      </c>
      <c r="NS957" s="16" t="s">
        <v>462</v>
      </c>
      <c r="NT957" s="16" t="s">
        <v>478</v>
      </c>
      <c r="NU957" s="16">
        <v>1.1910000000000001</v>
      </c>
      <c r="NV957" s="16" t="s">
        <v>451</v>
      </c>
      <c r="NW957" s="16" t="s">
        <v>1175</v>
      </c>
      <c r="NX957" s="16" t="s">
        <v>1142</v>
      </c>
      <c r="OB957" s="16" t="s">
        <v>833</v>
      </c>
      <c r="OC957" s="16" t="s">
        <v>451</v>
      </c>
    </row>
    <row r="958" spans="1:394" x14ac:dyDescent="0.25">
      <c r="A958" s="16" t="s">
        <v>12813</v>
      </c>
      <c r="B958" s="16" t="s">
        <v>1056</v>
      </c>
      <c r="C958" s="16" t="s">
        <v>972</v>
      </c>
      <c r="D958" s="16" t="s">
        <v>844</v>
      </c>
      <c r="E958" s="16" t="s">
        <v>843</v>
      </c>
      <c r="F958" s="16" t="s">
        <v>843</v>
      </c>
      <c r="G958" s="16" t="s">
        <v>843</v>
      </c>
      <c r="H958" s="16" t="s">
        <v>843</v>
      </c>
      <c r="I958" s="16" t="s">
        <v>843</v>
      </c>
      <c r="J958" s="16" t="s">
        <v>843</v>
      </c>
      <c r="K958" s="16" t="s">
        <v>843</v>
      </c>
      <c r="L958" s="16" t="s">
        <v>843</v>
      </c>
      <c r="M958" s="16" t="s">
        <v>843</v>
      </c>
      <c r="N958" s="16" t="s">
        <v>843</v>
      </c>
      <c r="O958" s="16" t="s">
        <v>843</v>
      </c>
      <c r="Q958" s="16" t="s">
        <v>844</v>
      </c>
      <c r="R958" s="16">
        <v>65</v>
      </c>
      <c r="T958" s="16" t="s">
        <v>470</v>
      </c>
      <c r="U958" s="16" t="s">
        <v>844</v>
      </c>
      <c r="V958" s="16" t="s">
        <v>843</v>
      </c>
      <c r="W958" s="16" t="s">
        <v>844</v>
      </c>
      <c r="X958" s="16" t="s">
        <v>843</v>
      </c>
      <c r="Y958" s="16" t="s">
        <v>843</v>
      </c>
      <c r="Z958" s="16" t="s">
        <v>843</v>
      </c>
      <c r="AA958" s="16" t="s">
        <v>843</v>
      </c>
      <c r="AB958" s="16" t="s">
        <v>843</v>
      </c>
      <c r="AC958" s="16" t="s">
        <v>843</v>
      </c>
      <c r="AD958" s="16" t="s">
        <v>867</v>
      </c>
      <c r="AF958" s="16" t="s">
        <v>11707</v>
      </c>
      <c r="AG958" s="16" t="s">
        <v>11862</v>
      </c>
      <c r="AH958" s="16" t="s">
        <v>843</v>
      </c>
      <c r="AI958" s="16" t="s">
        <v>843</v>
      </c>
      <c r="AJ958" s="16" t="s">
        <v>844</v>
      </c>
      <c r="AK958" s="16" t="s">
        <v>843</v>
      </c>
      <c r="AL958" s="16" t="s">
        <v>843</v>
      </c>
      <c r="AM958" s="16" t="s">
        <v>844</v>
      </c>
      <c r="AN958" s="16" t="s">
        <v>843</v>
      </c>
      <c r="AO958" s="16" t="s">
        <v>843</v>
      </c>
      <c r="AP958" s="16" t="s">
        <v>843</v>
      </c>
      <c r="AQ958" s="16" t="s">
        <v>844</v>
      </c>
      <c r="AR958" s="16" t="s">
        <v>4415</v>
      </c>
      <c r="AS958" s="16" t="s">
        <v>844</v>
      </c>
      <c r="AT958" s="16" t="s">
        <v>843</v>
      </c>
      <c r="AU958" s="16" t="s">
        <v>843</v>
      </c>
      <c r="AV958" s="16" t="s">
        <v>843</v>
      </c>
      <c r="AW958" s="16" t="s">
        <v>843</v>
      </c>
      <c r="AX958" s="16" t="s">
        <v>843</v>
      </c>
      <c r="AY958" s="16" t="s">
        <v>843</v>
      </c>
      <c r="AZ958" s="16" t="s">
        <v>4437</v>
      </c>
      <c r="BF958" s="16" t="s">
        <v>844</v>
      </c>
      <c r="BI958" s="16" t="s">
        <v>7785</v>
      </c>
      <c r="BJ958" s="16" t="s">
        <v>843</v>
      </c>
      <c r="BK958" s="16" t="s">
        <v>843</v>
      </c>
      <c r="BL958" s="16" t="s">
        <v>843</v>
      </c>
      <c r="BM958" s="16" t="s">
        <v>843</v>
      </c>
      <c r="BN958" s="16" t="s">
        <v>843</v>
      </c>
      <c r="BO958" s="16" t="s">
        <v>844</v>
      </c>
      <c r="BP958" s="16" t="s">
        <v>843</v>
      </c>
      <c r="BQ958" s="16" t="s">
        <v>843</v>
      </c>
      <c r="DX958" s="16" t="s">
        <v>867</v>
      </c>
      <c r="DY958" s="16" t="s">
        <v>867</v>
      </c>
      <c r="ES958" s="16" t="s">
        <v>865</v>
      </c>
      <c r="EU958" s="16" t="s">
        <v>7813</v>
      </c>
      <c r="EV958" s="16" t="s">
        <v>865</v>
      </c>
      <c r="FF958" s="16" t="s">
        <v>7836</v>
      </c>
      <c r="HC958" s="16" t="s">
        <v>865</v>
      </c>
      <c r="JA958" s="16" t="s">
        <v>4822</v>
      </c>
      <c r="JB958" s="16" t="s">
        <v>865</v>
      </c>
      <c r="JC958" s="16" t="s">
        <v>865</v>
      </c>
      <c r="JD958" s="16" t="s">
        <v>865</v>
      </c>
      <c r="JE958" s="16" t="s">
        <v>865</v>
      </c>
      <c r="JF958" s="16" t="s">
        <v>865</v>
      </c>
      <c r="JG958" s="16" t="s">
        <v>843</v>
      </c>
      <c r="JH958" s="16" t="s">
        <v>4846</v>
      </c>
      <c r="KF958" s="16" t="s">
        <v>4411</v>
      </c>
      <c r="KI958" s="16" t="s">
        <v>4846</v>
      </c>
      <c r="KO958" s="16" t="s">
        <v>11008</v>
      </c>
      <c r="KP958" s="16" t="s">
        <v>11007</v>
      </c>
      <c r="KQ958" s="16" t="s">
        <v>8694</v>
      </c>
      <c r="KR958" s="16" t="s">
        <v>12814</v>
      </c>
      <c r="KS958" s="16" t="s">
        <v>11009</v>
      </c>
      <c r="KT958" s="16" t="s">
        <v>8696</v>
      </c>
      <c r="KU958" s="16" t="s">
        <v>844</v>
      </c>
      <c r="KV958" s="16" t="s">
        <v>8696</v>
      </c>
      <c r="KW958" s="16" t="s">
        <v>851</v>
      </c>
      <c r="KX958" s="16" t="s">
        <v>487</v>
      </c>
      <c r="KY958" s="16" t="s">
        <v>487</v>
      </c>
      <c r="KZ958" s="16" t="s">
        <v>487</v>
      </c>
      <c r="LC958" s="16" t="s">
        <v>10879</v>
      </c>
      <c r="LF958" s="16" t="s">
        <v>11654</v>
      </c>
      <c r="LI958" s="16" t="s">
        <v>11655</v>
      </c>
      <c r="LJ958" s="16" t="s">
        <v>843</v>
      </c>
      <c r="LL958" s="16" t="s">
        <v>8711</v>
      </c>
      <c r="LM958" s="16" t="s">
        <v>8741</v>
      </c>
      <c r="LO958" s="16" t="s">
        <v>843</v>
      </c>
      <c r="LP958" s="16" t="s">
        <v>844</v>
      </c>
      <c r="LQ958" s="16" t="s">
        <v>1056</v>
      </c>
      <c r="LR958" s="16" t="s">
        <v>843</v>
      </c>
      <c r="LS958" s="16" t="s">
        <v>1056</v>
      </c>
      <c r="LT958" s="16" t="s">
        <v>843</v>
      </c>
      <c r="LU958" s="16" t="s">
        <v>844</v>
      </c>
      <c r="LV958" s="16" t="s">
        <v>843</v>
      </c>
      <c r="LW958" s="16" t="s">
        <v>843</v>
      </c>
      <c r="LX958" s="16" t="s">
        <v>843</v>
      </c>
      <c r="LY958" s="16" t="s">
        <v>843</v>
      </c>
      <c r="LZ958" s="16" t="s">
        <v>843</v>
      </c>
      <c r="MA958" s="16" t="s">
        <v>843</v>
      </c>
      <c r="MB958" s="16" t="s">
        <v>843</v>
      </c>
      <c r="MC958" s="16" t="s">
        <v>843</v>
      </c>
      <c r="ME958" s="16" t="s">
        <v>11656</v>
      </c>
      <c r="MF958" s="16" t="s">
        <v>8847</v>
      </c>
      <c r="MP958" s="16" t="s">
        <v>1824</v>
      </c>
      <c r="MR958" s="16" t="s">
        <v>470</v>
      </c>
      <c r="MS958" s="16" t="s">
        <v>12790</v>
      </c>
      <c r="MT958" s="16" t="s">
        <v>8898</v>
      </c>
      <c r="NC958" s="16" t="s">
        <v>486</v>
      </c>
      <c r="NE958" s="16" t="s">
        <v>486</v>
      </c>
      <c r="NG958" s="16" t="s">
        <v>1378</v>
      </c>
      <c r="NI958" s="16" t="s">
        <v>11658</v>
      </c>
      <c r="NR958" s="16" t="s">
        <v>878</v>
      </c>
      <c r="NS958" s="16" t="s">
        <v>462</v>
      </c>
      <c r="NT958" s="16" t="s">
        <v>478</v>
      </c>
      <c r="NU958" s="16">
        <v>1.1910000000000001</v>
      </c>
      <c r="NV958" s="16" t="s">
        <v>457</v>
      </c>
      <c r="NW958" s="16" t="s">
        <v>1177</v>
      </c>
      <c r="NX958" s="16" t="s">
        <v>1142</v>
      </c>
      <c r="OB958" s="16" t="s">
        <v>833</v>
      </c>
      <c r="OC958" s="16" t="s">
        <v>878</v>
      </c>
    </row>
    <row r="959" spans="1:394" x14ac:dyDescent="0.25">
      <c r="A959" s="16" t="s">
        <v>12815</v>
      </c>
      <c r="B959" s="16" t="s">
        <v>844</v>
      </c>
      <c r="C959" s="16" t="s">
        <v>972</v>
      </c>
      <c r="D959" s="16" t="s">
        <v>844</v>
      </c>
      <c r="E959" s="16" t="s">
        <v>843</v>
      </c>
      <c r="F959" s="16" t="s">
        <v>843</v>
      </c>
      <c r="G959" s="16" t="s">
        <v>843</v>
      </c>
      <c r="H959" s="16" t="s">
        <v>843</v>
      </c>
      <c r="I959" s="16" t="s">
        <v>843</v>
      </c>
      <c r="J959" s="16" t="s">
        <v>843</v>
      </c>
      <c r="K959" s="16" t="s">
        <v>843</v>
      </c>
      <c r="L959" s="16" t="s">
        <v>843</v>
      </c>
      <c r="M959" s="16" t="s">
        <v>843</v>
      </c>
      <c r="N959" s="16" t="s">
        <v>843</v>
      </c>
      <c r="O959" s="16" t="s">
        <v>843</v>
      </c>
      <c r="Q959" s="16" t="s">
        <v>844</v>
      </c>
      <c r="R959" s="16">
        <v>70</v>
      </c>
      <c r="T959" s="16" t="s">
        <v>470</v>
      </c>
      <c r="U959" s="16" t="s">
        <v>844</v>
      </c>
      <c r="V959" s="16" t="s">
        <v>843</v>
      </c>
      <c r="W959" s="16" t="s">
        <v>844</v>
      </c>
      <c r="X959" s="16" t="s">
        <v>843</v>
      </c>
      <c r="Y959" s="16" t="s">
        <v>843</v>
      </c>
      <c r="Z959" s="16" t="s">
        <v>843</v>
      </c>
      <c r="AA959" s="16" t="s">
        <v>843</v>
      </c>
      <c r="AB959" s="16" t="s">
        <v>843</v>
      </c>
      <c r="AC959" s="16" t="s">
        <v>843</v>
      </c>
      <c r="AD959" s="16" t="s">
        <v>867</v>
      </c>
      <c r="AF959" s="16" t="s">
        <v>11673</v>
      </c>
      <c r="AG959" s="16" t="s">
        <v>11703</v>
      </c>
      <c r="AH959" s="16" t="s">
        <v>844</v>
      </c>
      <c r="AI959" s="16" t="s">
        <v>843</v>
      </c>
      <c r="AJ959" s="16" t="s">
        <v>844</v>
      </c>
      <c r="AK959" s="16" t="s">
        <v>843</v>
      </c>
      <c r="AL959" s="16" t="s">
        <v>844</v>
      </c>
      <c r="AM959" s="16" t="s">
        <v>843</v>
      </c>
      <c r="AN959" s="16" t="s">
        <v>843</v>
      </c>
      <c r="AO959" s="16" t="s">
        <v>843</v>
      </c>
      <c r="AP959" s="16" t="s">
        <v>843</v>
      </c>
      <c r="AQ959" s="16" t="s">
        <v>843</v>
      </c>
      <c r="AR959" s="16" t="s">
        <v>11679</v>
      </c>
      <c r="AS959" s="16" t="s">
        <v>844</v>
      </c>
      <c r="AT959" s="16" t="s">
        <v>843</v>
      </c>
      <c r="AU959" s="16" t="s">
        <v>844</v>
      </c>
      <c r="AV959" s="16" t="s">
        <v>843</v>
      </c>
      <c r="AW959" s="16" t="s">
        <v>843</v>
      </c>
      <c r="AX959" s="16" t="s">
        <v>843</v>
      </c>
      <c r="AY959" s="16" t="s">
        <v>843</v>
      </c>
      <c r="AZ959" s="16" t="s">
        <v>4437</v>
      </c>
      <c r="BB959" s="16" t="s">
        <v>4437</v>
      </c>
      <c r="BF959" s="16" t="s">
        <v>843</v>
      </c>
      <c r="BI959" s="16" t="s">
        <v>7785</v>
      </c>
      <c r="BJ959" s="16" t="s">
        <v>843</v>
      </c>
      <c r="BK959" s="16" t="s">
        <v>843</v>
      </c>
      <c r="BL959" s="16" t="s">
        <v>843</v>
      </c>
      <c r="BM959" s="16" t="s">
        <v>843</v>
      </c>
      <c r="BN959" s="16" t="s">
        <v>843</v>
      </c>
      <c r="BO959" s="16" t="s">
        <v>844</v>
      </c>
      <c r="BP959" s="16" t="s">
        <v>843</v>
      </c>
      <c r="BQ959" s="16" t="s">
        <v>843</v>
      </c>
      <c r="DX959" s="16" t="s">
        <v>867</v>
      </c>
      <c r="DY959" s="16" t="s">
        <v>867</v>
      </c>
      <c r="ES959" s="16" t="s">
        <v>867</v>
      </c>
      <c r="EU959" s="16" t="s">
        <v>7816</v>
      </c>
      <c r="EV959" s="16" t="s">
        <v>867</v>
      </c>
      <c r="EW959" s="16" t="s">
        <v>11767</v>
      </c>
      <c r="EX959" s="16" t="s">
        <v>844</v>
      </c>
      <c r="EY959" s="16" t="s">
        <v>844</v>
      </c>
      <c r="EZ959" s="16" t="s">
        <v>843</v>
      </c>
      <c r="FA959" s="16" t="s">
        <v>843</v>
      </c>
      <c r="FB959" s="16" t="s">
        <v>843</v>
      </c>
      <c r="FC959" s="16" t="s">
        <v>843</v>
      </c>
      <c r="FD959" s="16" t="s">
        <v>843</v>
      </c>
      <c r="FF959" s="16" t="s">
        <v>7845</v>
      </c>
      <c r="FG959" s="16" t="s">
        <v>7852</v>
      </c>
      <c r="FH959" s="16" t="s">
        <v>843</v>
      </c>
      <c r="FI959" s="16" t="s">
        <v>844</v>
      </c>
      <c r="FJ959" s="16" t="s">
        <v>843</v>
      </c>
      <c r="FK959" s="16" t="s">
        <v>843</v>
      </c>
      <c r="FL959" s="16" t="s">
        <v>843</v>
      </c>
      <c r="FM959" s="16" t="s">
        <v>843</v>
      </c>
      <c r="FN959" s="16" t="s">
        <v>843</v>
      </c>
      <c r="FO959" s="16" t="s">
        <v>843</v>
      </c>
      <c r="FP959" s="16" t="s">
        <v>843</v>
      </c>
      <c r="FQ959" s="16" t="s">
        <v>843</v>
      </c>
      <c r="HC959" s="16" t="s">
        <v>867</v>
      </c>
      <c r="HD959" s="16" t="s">
        <v>865</v>
      </c>
      <c r="JA959" s="16" t="s">
        <v>4816</v>
      </c>
      <c r="JB959" s="16" t="s">
        <v>865</v>
      </c>
      <c r="JC959" s="16" t="s">
        <v>865</v>
      </c>
      <c r="JD959" s="16" t="s">
        <v>865</v>
      </c>
      <c r="JE959" s="16" t="s">
        <v>865</v>
      </c>
      <c r="JF959" s="16" t="s">
        <v>865</v>
      </c>
      <c r="JG959" s="16" t="s">
        <v>843</v>
      </c>
      <c r="JH959" s="16" t="s">
        <v>4846</v>
      </c>
      <c r="KF959" s="16" t="s">
        <v>4926</v>
      </c>
      <c r="KI959" s="16" t="s">
        <v>4846</v>
      </c>
      <c r="KO959" s="16" t="s">
        <v>8737</v>
      </c>
      <c r="KP959" s="16" t="s">
        <v>11011</v>
      </c>
      <c r="KQ959" s="16" t="s">
        <v>8694</v>
      </c>
      <c r="KR959" s="16" t="s">
        <v>12816</v>
      </c>
      <c r="KS959" s="16" t="s">
        <v>11012</v>
      </c>
      <c r="KT959" s="16" t="s">
        <v>8696</v>
      </c>
      <c r="KU959" s="16" t="s">
        <v>844</v>
      </c>
      <c r="KV959" s="16" t="s">
        <v>8696</v>
      </c>
      <c r="KW959" s="16" t="s">
        <v>851</v>
      </c>
      <c r="KX959" s="16" t="s">
        <v>487</v>
      </c>
      <c r="KY959" s="16" t="s">
        <v>487</v>
      </c>
      <c r="KZ959" s="16" t="s">
        <v>487</v>
      </c>
      <c r="LC959" s="16" t="s">
        <v>10879</v>
      </c>
      <c r="LF959" s="16" t="s">
        <v>11654</v>
      </c>
      <c r="LI959" s="16" t="s">
        <v>11655</v>
      </c>
      <c r="LJ959" s="16" t="s">
        <v>843</v>
      </c>
      <c r="LL959" s="16" t="s">
        <v>8711</v>
      </c>
      <c r="LM959" s="16" t="s">
        <v>8741</v>
      </c>
      <c r="LO959" s="16" t="s">
        <v>843</v>
      </c>
      <c r="LP959" s="16" t="s">
        <v>1056</v>
      </c>
      <c r="LQ959" s="16" t="s">
        <v>8732</v>
      </c>
      <c r="LR959" s="16" t="s">
        <v>843</v>
      </c>
      <c r="LS959" s="16" t="s">
        <v>8732</v>
      </c>
      <c r="LT959" s="16" t="s">
        <v>843</v>
      </c>
      <c r="LU959" s="16" t="s">
        <v>844</v>
      </c>
      <c r="LV959" s="16" t="s">
        <v>843</v>
      </c>
      <c r="LW959" s="16" t="s">
        <v>1056</v>
      </c>
      <c r="LX959" s="16" t="s">
        <v>844</v>
      </c>
      <c r="LY959" s="16" t="s">
        <v>843</v>
      </c>
      <c r="LZ959" s="16" t="s">
        <v>843</v>
      </c>
      <c r="MA959" s="16" t="s">
        <v>843</v>
      </c>
      <c r="MB959" s="16" t="s">
        <v>843</v>
      </c>
      <c r="MC959" s="16" t="s">
        <v>843</v>
      </c>
      <c r="ME959" s="16" t="s">
        <v>11656</v>
      </c>
      <c r="MF959" s="16" t="s">
        <v>8847</v>
      </c>
      <c r="MO959" s="16" t="s">
        <v>1817</v>
      </c>
      <c r="MP959" s="16" t="s">
        <v>1824</v>
      </c>
      <c r="MR959" s="16" t="s">
        <v>470</v>
      </c>
      <c r="MS959" s="16" t="s">
        <v>12790</v>
      </c>
      <c r="MT959" s="16" t="s">
        <v>9015</v>
      </c>
      <c r="NC959" s="16" t="s">
        <v>487</v>
      </c>
      <c r="NE959" s="16" t="s">
        <v>487</v>
      </c>
      <c r="NF959" s="16" t="s">
        <v>486</v>
      </c>
      <c r="NG959" s="16" t="s">
        <v>1380</v>
      </c>
      <c r="NI959" s="16" t="s">
        <v>11658</v>
      </c>
      <c r="NR959" s="16" t="s">
        <v>878</v>
      </c>
      <c r="NS959" s="16" t="s">
        <v>462</v>
      </c>
      <c r="NT959" s="16" t="s">
        <v>478</v>
      </c>
      <c r="NU959" s="16">
        <v>1.1910000000000001</v>
      </c>
      <c r="NV959" s="16" t="s">
        <v>457</v>
      </c>
      <c r="NW959" s="16" t="s">
        <v>1177</v>
      </c>
      <c r="NX959" s="16" t="s">
        <v>1142</v>
      </c>
      <c r="OB959" s="16" t="s">
        <v>833</v>
      </c>
      <c r="OC959" s="16" t="s">
        <v>878</v>
      </c>
    </row>
    <row r="960" spans="1:394" x14ac:dyDescent="0.25">
      <c r="A960" s="16" t="s">
        <v>12817</v>
      </c>
      <c r="B960" s="16" t="s">
        <v>1056</v>
      </c>
      <c r="C960" s="16" t="s">
        <v>972</v>
      </c>
      <c r="D960" s="16" t="s">
        <v>844</v>
      </c>
      <c r="E960" s="16" t="s">
        <v>843</v>
      </c>
      <c r="F960" s="16" t="s">
        <v>843</v>
      </c>
      <c r="G960" s="16" t="s">
        <v>843</v>
      </c>
      <c r="H960" s="16" t="s">
        <v>843</v>
      </c>
      <c r="I960" s="16" t="s">
        <v>843</v>
      </c>
      <c r="J960" s="16" t="s">
        <v>843</v>
      </c>
      <c r="K960" s="16" t="s">
        <v>843</v>
      </c>
      <c r="L960" s="16" t="s">
        <v>843</v>
      </c>
      <c r="M960" s="16" t="s">
        <v>843</v>
      </c>
      <c r="N960" s="16" t="s">
        <v>843</v>
      </c>
      <c r="O960" s="16" t="s">
        <v>843</v>
      </c>
      <c r="Q960" s="16" t="s">
        <v>844</v>
      </c>
      <c r="R960" s="16">
        <v>46</v>
      </c>
      <c r="T960" s="16" t="s">
        <v>470</v>
      </c>
      <c r="U960" s="16" t="s">
        <v>844</v>
      </c>
      <c r="V960" s="16" t="s">
        <v>843</v>
      </c>
      <c r="W960" s="16" t="s">
        <v>844</v>
      </c>
      <c r="X960" s="16" t="s">
        <v>843</v>
      </c>
      <c r="Y960" s="16" t="s">
        <v>843</v>
      </c>
      <c r="Z960" s="16" t="s">
        <v>843</v>
      </c>
      <c r="AA960" s="16" t="s">
        <v>843</v>
      </c>
      <c r="AB960" s="16" t="s">
        <v>844</v>
      </c>
      <c r="AC960" s="16" t="s">
        <v>843</v>
      </c>
      <c r="AD960" s="16" t="s">
        <v>867</v>
      </c>
      <c r="AF960" s="16" t="s">
        <v>11673</v>
      </c>
      <c r="AG960" s="16" t="s">
        <v>11652</v>
      </c>
      <c r="AH960" s="16" t="s">
        <v>844</v>
      </c>
      <c r="AI960" s="16" t="s">
        <v>843</v>
      </c>
      <c r="AJ960" s="16" t="s">
        <v>844</v>
      </c>
      <c r="AK960" s="16" t="s">
        <v>843</v>
      </c>
      <c r="AL960" s="16" t="s">
        <v>844</v>
      </c>
      <c r="AM960" s="16" t="s">
        <v>844</v>
      </c>
      <c r="AN960" s="16" t="s">
        <v>843</v>
      </c>
      <c r="AO960" s="16" t="s">
        <v>843</v>
      </c>
      <c r="AP960" s="16" t="s">
        <v>843</v>
      </c>
      <c r="AQ960" s="16" t="s">
        <v>844</v>
      </c>
      <c r="AR960" s="16" t="s">
        <v>4421</v>
      </c>
      <c r="AS960" s="16" t="s">
        <v>843</v>
      </c>
      <c r="AT960" s="16" t="s">
        <v>843</v>
      </c>
      <c r="AU960" s="16" t="s">
        <v>844</v>
      </c>
      <c r="AV960" s="16" t="s">
        <v>843</v>
      </c>
      <c r="AW960" s="16" t="s">
        <v>843</v>
      </c>
      <c r="AX960" s="16" t="s">
        <v>843</v>
      </c>
      <c r="AY960" s="16" t="s">
        <v>843</v>
      </c>
      <c r="BB960" s="16" t="s">
        <v>4437</v>
      </c>
      <c r="BF960" s="16" t="s">
        <v>844</v>
      </c>
      <c r="BH960" s="16" t="s">
        <v>7383</v>
      </c>
      <c r="BI960" s="16" t="s">
        <v>7785</v>
      </c>
      <c r="BJ960" s="16" t="s">
        <v>843</v>
      </c>
      <c r="BK960" s="16" t="s">
        <v>843</v>
      </c>
      <c r="BL960" s="16" t="s">
        <v>843</v>
      </c>
      <c r="BM960" s="16" t="s">
        <v>843</v>
      </c>
      <c r="BN960" s="16" t="s">
        <v>843</v>
      </c>
      <c r="BO960" s="16" t="s">
        <v>844</v>
      </c>
      <c r="BP960" s="16" t="s">
        <v>843</v>
      </c>
      <c r="BQ960" s="16" t="s">
        <v>843</v>
      </c>
      <c r="DX960" s="16" t="s">
        <v>867</v>
      </c>
      <c r="DY960" s="16" t="s">
        <v>867</v>
      </c>
      <c r="ES960" s="16" t="s">
        <v>867</v>
      </c>
      <c r="EU960" s="16" t="s">
        <v>7813</v>
      </c>
      <c r="EV960" s="16" t="s">
        <v>865</v>
      </c>
      <c r="FT960" s="16" t="s">
        <v>865</v>
      </c>
      <c r="HC960" s="16" t="s">
        <v>867</v>
      </c>
      <c r="HD960" s="16" t="s">
        <v>867</v>
      </c>
      <c r="HE960" s="16" t="s">
        <v>4671</v>
      </c>
      <c r="HF960" s="16" t="s">
        <v>844</v>
      </c>
      <c r="HG960" s="16" t="s">
        <v>843</v>
      </c>
      <c r="HH960" s="16" t="s">
        <v>843</v>
      </c>
      <c r="HI960" s="16" t="s">
        <v>843</v>
      </c>
      <c r="HJ960" s="16" t="s">
        <v>843</v>
      </c>
      <c r="HK960" s="16" t="s">
        <v>843</v>
      </c>
      <c r="HL960" s="16" t="s">
        <v>843</v>
      </c>
      <c r="HM960" s="16" t="s">
        <v>843</v>
      </c>
      <c r="HN960" s="16" t="s">
        <v>843</v>
      </c>
      <c r="HO960" s="16" t="s">
        <v>843</v>
      </c>
      <c r="HP960" s="16" t="s">
        <v>843</v>
      </c>
      <c r="HQ960" s="16" t="s">
        <v>843</v>
      </c>
      <c r="HR960" s="16" t="s">
        <v>843</v>
      </c>
      <c r="HS960" s="16" t="s">
        <v>843</v>
      </c>
      <c r="IZ960" s="16" t="s">
        <v>4796</v>
      </c>
      <c r="JA960" s="16" t="s">
        <v>4822</v>
      </c>
      <c r="JB960" s="16" t="s">
        <v>865</v>
      </c>
      <c r="JC960" s="16" t="s">
        <v>865</v>
      </c>
      <c r="JD960" s="16" t="s">
        <v>865</v>
      </c>
      <c r="JE960" s="16" t="s">
        <v>865</v>
      </c>
      <c r="JF960" s="16" t="s">
        <v>865</v>
      </c>
      <c r="JG960" s="16" t="s">
        <v>843</v>
      </c>
      <c r="JH960" s="16" t="s">
        <v>5638</v>
      </c>
      <c r="JJ960" s="16" t="s">
        <v>865</v>
      </c>
      <c r="KF960" s="16" t="s">
        <v>4926</v>
      </c>
      <c r="KI960" s="16" t="s">
        <v>4982</v>
      </c>
      <c r="KK960" s="16" t="s">
        <v>4901</v>
      </c>
      <c r="KM960" s="16" t="s">
        <v>7610</v>
      </c>
      <c r="KO960" s="16" t="s">
        <v>8737</v>
      </c>
      <c r="KP960" s="16" t="s">
        <v>11011</v>
      </c>
      <c r="KQ960" s="16" t="s">
        <v>8694</v>
      </c>
      <c r="KR960" s="16" t="s">
        <v>12818</v>
      </c>
      <c r="KS960" s="16" t="s">
        <v>11012</v>
      </c>
      <c r="KT960" s="16" t="s">
        <v>8696</v>
      </c>
      <c r="KU960" s="16" t="s">
        <v>844</v>
      </c>
      <c r="KV960" s="16" t="s">
        <v>8696</v>
      </c>
      <c r="KW960" s="16" t="s">
        <v>851</v>
      </c>
      <c r="KX960" s="16" t="s">
        <v>487</v>
      </c>
      <c r="KY960" s="16" t="s">
        <v>487</v>
      </c>
      <c r="KZ960" s="16" t="s">
        <v>487</v>
      </c>
      <c r="LC960" s="16" t="s">
        <v>10879</v>
      </c>
      <c r="LF960" s="16" t="s">
        <v>11654</v>
      </c>
      <c r="LI960" s="16" t="s">
        <v>11655</v>
      </c>
      <c r="LJ960" s="16" t="s">
        <v>843</v>
      </c>
      <c r="LL960" s="16" t="s">
        <v>8711</v>
      </c>
      <c r="LM960" s="16" t="s">
        <v>8741</v>
      </c>
      <c r="LO960" s="16" t="s">
        <v>843</v>
      </c>
      <c r="LP960" s="16" t="s">
        <v>1056</v>
      </c>
      <c r="LQ960" s="16" t="s">
        <v>8732</v>
      </c>
      <c r="LR960" s="16" t="s">
        <v>843</v>
      </c>
      <c r="LS960" s="16" t="s">
        <v>8732</v>
      </c>
      <c r="LT960" s="16" t="s">
        <v>843</v>
      </c>
      <c r="LU960" s="16" t="s">
        <v>844</v>
      </c>
      <c r="LV960" s="16" t="s">
        <v>843</v>
      </c>
      <c r="LW960" s="16" t="s">
        <v>1056</v>
      </c>
      <c r="LX960" s="16" t="s">
        <v>844</v>
      </c>
      <c r="LY960" s="16" t="s">
        <v>843</v>
      </c>
      <c r="LZ960" s="16" t="s">
        <v>843</v>
      </c>
      <c r="MA960" s="16" t="s">
        <v>843</v>
      </c>
      <c r="MB960" s="16" t="s">
        <v>843</v>
      </c>
      <c r="MC960" s="16" t="s">
        <v>843</v>
      </c>
      <c r="ME960" s="16" t="s">
        <v>11656</v>
      </c>
      <c r="MF960" s="16" t="s">
        <v>8847</v>
      </c>
      <c r="MJ960" s="16" t="s">
        <v>1839</v>
      </c>
      <c r="MO960" s="16" t="s">
        <v>1817</v>
      </c>
      <c r="MP960" s="16" t="s">
        <v>1829</v>
      </c>
      <c r="MQ960" s="16" t="s">
        <v>1781</v>
      </c>
      <c r="MR960" s="16" t="s">
        <v>470</v>
      </c>
      <c r="MS960" s="16" t="s">
        <v>12790</v>
      </c>
      <c r="MT960" s="16" t="s">
        <v>9015</v>
      </c>
      <c r="MU960" s="16" t="s">
        <v>817</v>
      </c>
      <c r="NC960" s="16" t="s">
        <v>487</v>
      </c>
      <c r="ND960" s="16" t="s">
        <v>486</v>
      </c>
      <c r="NE960" s="16" t="s">
        <v>487</v>
      </c>
      <c r="NF960" s="16" t="s">
        <v>487</v>
      </c>
      <c r="NG960" s="16" t="s">
        <v>1378</v>
      </c>
      <c r="NI960" s="16" t="s">
        <v>11658</v>
      </c>
      <c r="NM960" s="16" t="s">
        <v>11682</v>
      </c>
      <c r="NN960" s="16" t="s">
        <v>867</v>
      </c>
      <c r="NO960" s="16" t="s">
        <v>11683</v>
      </c>
      <c r="NP960" s="16" t="s">
        <v>11684</v>
      </c>
      <c r="NR960" s="16" t="s">
        <v>451</v>
      </c>
      <c r="NS960" s="16" t="s">
        <v>462</v>
      </c>
      <c r="NT960" s="16" t="s">
        <v>478</v>
      </c>
      <c r="NU960" s="16">
        <v>1.1910000000000001</v>
      </c>
      <c r="NV960" s="16" t="s">
        <v>451</v>
      </c>
      <c r="NW960" s="16" t="s">
        <v>1175</v>
      </c>
      <c r="NX960" s="16" t="s">
        <v>1142</v>
      </c>
      <c r="OB960" s="16" t="s">
        <v>833</v>
      </c>
      <c r="OC960" s="16" t="s">
        <v>451</v>
      </c>
      <c r="OD960" s="16" t="s">
        <v>487</v>
      </c>
    </row>
    <row r="961" spans="1:393" x14ac:dyDescent="0.25">
      <c r="A961" s="16" t="s">
        <v>12819</v>
      </c>
      <c r="B961" s="16" t="s">
        <v>8732</v>
      </c>
      <c r="C961" s="16" t="s">
        <v>972</v>
      </c>
      <c r="D961" s="16" t="s">
        <v>844</v>
      </c>
      <c r="E961" s="16" t="s">
        <v>843</v>
      </c>
      <c r="F961" s="16" t="s">
        <v>843</v>
      </c>
      <c r="G961" s="16" t="s">
        <v>843</v>
      </c>
      <c r="H961" s="16" t="s">
        <v>843</v>
      </c>
      <c r="I961" s="16" t="s">
        <v>843</v>
      </c>
      <c r="J961" s="16" t="s">
        <v>843</v>
      </c>
      <c r="K961" s="16" t="s">
        <v>843</v>
      </c>
      <c r="L961" s="16" t="s">
        <v>843</v>
      </c>
      <c r="M961" s="16" t="s">
        <v>843</v>
      </c>
      <c r="N961" s="16" t="s">
        <v>843</v>
      </c>
      <c r="O961" s="16" t="s">
        <v>843</v>
      </c>
      <c r="Q961" s="16" t="s">
        <v>844</v>
      </c>
      <c r="R961" s="16">
        <v>20</v>
      </c>
      <c r="T961" s="16" t="s">
        <v>470</v>
      </c>
      <c r="U961" s="16" t="s">
        <v>844</v>
      </c>
      <c r="V961" s="16" t="s">
        <v>843</v>
      </c>
      <c r="W961" s="16" t="s">
        <v>844</v>
      </c>
      <c r="X961" s="16" t="s">
        <v>843</v>
      </c>
      <c r="Y961" s="16" t="s">
        <v>843</v>
      </c>
      <c r="Z961" s="16" t="s">
        <v>843</v>
      </c>
      <c r="AA961" s="16" t="s">
        <v>843</v>
      </c>
      <c r="AB961" s="16" t="s">
        <v>844</v>
      </c>
      <c r="AC961" s="16" t="s">
        <v>843</v>
      </c>
      <c r="AD961" s="16" t="s">
        <v>867</v>
      </c>
      <c r="AF961" s="16" t="s">
        <v>11673</v>
      </c>
      <c r="AG961" s="16" t="s">
        <v>11725</v>
      </c>
      <c r="AH961" s="16" t="s">
        <v>844</v>
      </c>
      <c r="AI961" s="16" t="s">
        <v>844</v>
      </c>
      <c r="AJ961" s="16" t="s">
        <v>843</v>
      </c>
      <c r="AK961" s="16" t="s">
        <v>843</v>
      </c>
      <c r="AL961" s="16" t="s">
        <v>844</v>
      </c>
      <c r="AM961" s="16" t="s">
        <v>844</v>
      </c>
      <c r="AN961" s="16" t="s">
        <v>843</v>
      </c>
      <c r="AO961" s="16" t="s">
        <v>843</v>
      </c>
      <c r="AP961" s="16" t="s">
        <v>843</v>
      </c>
      <c r="AQ961" s="16" t="s">
        <v>844</v>
      </c>
      <c r="AR961" s="16" t="s">
        <v>4433</v>
      </c>
      <c r="AS961" s="16" t="s">
        <v>843</v>
      </c>
      <c r="AT961" s="16" t="s">
        <v>843</v>
      </c>
      <c r="AU961" s="16" t="s">
        <v>843</v>
      </c>
      <c r="AV961" s="16" t="s">
        <v>843</v>
      </c>
      <c r="AW961" s="16" t="s">
        <v>843</v>
      </c>
      <c r="AX961" s="16" t="s">
        <v>843</v>
      </c>
      <c r="AY961" s="16" t="s">
        <v>844</v>
      </c>
      <c r="BF961" s="16" t="s">
        <v>844</v>
      </c>
      <c r="BH961" s="16" t="s">
        <v>7386</v>
      </c>
      <c r="BI961" s="16" t="s">
        <v>7770</v>
      </c>
      <c r="BJ961" s="16" t="s">
        <v>844</v>
      </c>
      <c r="BK961" s="16" t="s">
        <v>843</v>
      </c>
      <c r="BL961" s="16" t="s">
        <v>843</v>
      </c>
      <c r="BM961" s="16" t="s">
        <v>843</v>
      </c>
      <c r="BN961" s="16" t="s">
        <v>843</v>
      </c>
      <c r="BO961" s="16" t="s">
        <v>843</v>
      </c>
      <c r="BP961" s="16" t="s">
        <v>843</v>
      </c>
      <c r="BQ961" s="16" t="s">
        <v>843</v>
      </c>
      <c r="BR961" s="16" t="s">
        <v>7790</v>
      </c>
      <c r="BS961" s="16" t="s">
        <v>844</v>
      </c>
      <c r="BT961" s="16" t="s">
        <v>843</v>
      </c>
      <c r="BU961" s="16" t="s">
        <v>843</v>
      </c>
      <c r="BV961" s="16" t="s">
        <v>843</v>
      </c>
      <c r="BW961" s="16" t="s">
        <v>843</v>
      </c>
      <c r="BX961" s="16" t="s">
        <v>843</v>
      </c>
      <c r="BY961" s="16" t="s">
        <v>843</v>
      </c>
      <c r="BZ961" s="16" t="s">
        <v>843</v>
      </c>
      <c r="CA961" s="16" t="s">
        <v>843</v>
      </c>
      <c r="CC961" s="16" t="s">
        <v>865</v>
      </c>
      <c r="CF961" s="16" t="s">
        <v>7212</v>
      </c>
      <c r="CG961" s="16" t="s">
        <v>843</v>
      </c>
      <c r="CH961" s="16" t="s">
        <v>843</v>
      </c>
      <c r="CI961" s="16" t="s">
        <v>843</v>
      </c>
      <c r="CJ961" s="16" t="s">
        <v>843</v>
      </c>
      <c r="CK961" s="16" t="s">
        <v>843</v>
      </c>
      <c r="CL961" s="16" t="s">
        <v>843</v>
      </c>
      <c r="CM961" s="16" t="s">
        <v>843</v>
      </c>
      <c r="CN961" s="16" t="s">
        <v>843</v>
      </c>
      <c r="CO961" s="16" t="s">
        <v>843</v>
      </c>
      <c r="CP961" s="16" t="s">
        <v>843</v>
      </c>
      <c r="CQ961" s="16" t="s">
        <v>843</v>
      </c>
      <c r="CR961" s="16" t="s">
        <v>843</v>
      </c>
      <c r="CS961" s="16" t="s">
        <v>843</v>
      </c>
      <c r="CT961" s="16" t="s">
        <v>843</v>
      </c>
      <c r="CU961" s="16" t="s">
        <v>843</v>
      </c>
      <c r="CV961" s="16" t="s">
        <v>843</v>
      </c>
      <c r="CW961" s="16" t="s">
        <v>843</v>
      </c>
      <c r="CX961" s="16" t="s">
        <v>843</v>
      </c>
      <c r="CY961" s="16" t="s">
        <v>843</v>
      </c>
      <c r="CZ961" s="16" t="s">
        <v>843</v>
      </c>
      <c r="DA961" s="16" t="s">
        <v>843</v>
      </c>
      <c r="DB961" s="16" t="s">
        <v>843</v>
      </c>
      <c r="DC961" s="16" t="s">
        <v>843</v>
      </c>
      <c r="DD961" s="16" t="s">
        <v>843</v>
      </c>
      <c r="DE961" s="16" t="s">
        <v>843</v>
      </c>
      <c r="DF961" s="16" t="s">
        <v>843</v>
      </c>
      <c r="DG961" s="16" t="s">
        <v>843</v>
      </c>
      <c r="DH961" s="16" t="s">
        <v>843</v>
      </c>
      <c r="DI961" s="16" t="s">
        <v>844</v>
      </c>
      <c r="DJ961" s="16" t="s">
        <v>843</v>
      </c>
      <c r="DK961" s="16" t="s">
        <v>843</v>
      </c>
      <c r="DL961" s="16" t="s">
        <v>843</v>
      </c>
      <c r="DX961" s="16" t="s">
        <v>865</v>
      </c>
      <c r="ES961" s="16" t="s">
        <v>865</v>
      </c>
      <c r="EU961" s="16" t="s">
        <v>7810</v>
      </c>
      <c r="EV961" s="16" t="s">
        <v>865</v>
      </c>
      <c r="FT961" s="16" t="s">
        <v>865</v>
      </c>
      <c r="HC961" s="16" t="s">
        <v>865</v>
      </c>
      <c r="JA961" s="16" t="s">
        <v>4813</v>
      </c>
      <c r="JB961" s="16" t="s">
        <v>867</v>
      </c>
      <c r="JC961" s="16" t="s">
        <v>865</v>
      </c>
      <c r="JG961" s="16" t="s">
        <v>1056</v>
      </c>
      <c r="JV961" s="16">
        <v>50</v>
      </c>
      <c r="JW961" s="16" t="s">
        <v>7603</v>
      </c>
      <c r="JY961" s="16">
        <v>12000</v>
      </c>
      <c r="JZ961" s="16" t="s">
        <v>4910</v>
      </c>
      <c r="KB961" s="16" t="s">
        <v>7628</v>
      </c>
      <c r="KD961" s="16" t="s">
        <v>4917</v>
      </c>
      <c r="KE961" s="16" t="s">
        <v>7277</v>
      </c>
      <c r="KF961" s="16" t="s">
        <v>4411</v>
      </c>
      <c r="KH961" s="16" t="s">
        <v>7642</v>
      </c>
      <c r="KI961" s="16" t="s">
        <v>4837</v>
      </c>
      <c r="KO961" s="16" t="s">
        <v>8737</v>
      </c>
      <c r="KP961" s="16" t="s">
        <v>11011</v>
      </c>
      <c r="KQ961" s="16" t="s">
        <v>8694</v>
      </c>
      <c r="KR961" s="16" t="s">
        <v>12820</v>
      </c>
      <c r="KS961" s="16" t="s">
        <v>11012</v>
      </c>
      <c r="KT961" s="16" t="s">
        <v>8696</v>
      </c>
      <c r="KU961" s="16" t="s">
        <v>844</v>
      </c>
      <c r="KV961" s="16" t="s">
        <v>8696</v>
      </c>
      <c r="KW961" s="16" t="s">
        <v>851</v>
      </c>
      <c r="KY961" s="16" t="s">
        <v>486</v>
      </c>
      <c r="LA961" s="16" t="s">
        <v>11697</v>
      </c>
      <c r="LC961" s="16" t="s">
        <v>10879</v>
      </c>
      <c r="LD961" s="16" t="s">
        <v>11698</v>
      </c>
      <c r="LF961" s="16" t="s">
        <v>11654</v>
      </c>
      <c r="LI961" s="16" t="s">
        <v>11655</v>
      </c>
      <c r="LJ961" s="16" t="s">
        <v>831</v>
      </c>
      <c r="LK961" s="16" t="s">
        <v>831</v>
      </c>
      <c r="LL961" s="16" t="s">
        <v>8756</v>
      </c>
      <c r="LM961" s="16" t="s">
        <v>8741</v>
      </c>
      <c r="LO961" s="16" t="s">
        <v>843</v>
      </c>
      <c r="LP961" s="16" t="s">
        <v>1056</v>
      </c>
      <c r="LQ961" s="16" t="s">
        <v>8732</v>
      </c>
      <c r="LR961" s="16" t="s">
        <v>843</v>
      </c>
      <c r="LS961" s="16" t="s">
        <v>8732</v>
      </c>
      <c r="LT961" s="16" t="s">
        <v>843</v>
      </c>
      <c r="LU961" s="16" t="s">
        <v>844</v>
      </c>
      <c r="LV961" s="16" t="s">
        <v>843</v>
      </c>
      <c r="LW961" s="16" t="s">
        <v>1056</v>
      </c>
      <c r="LX961" s="16" t="s">
        <v>844</v>
      </c>
      <c r="LY961" s="16" t="s">
        <v>843</v>
      </c>
      <c r="LZ961" s="16" t="s">
        <v>843</v>
      </c>
      <c r="MA961" s="16" t="s">
        <v>843</v>
      </c>
      <c r="MB961" s="16" t="s">
        <v>843</v>
      </c>
      <c r="MC961" s="16" t="s">
        <v>843</v>
      </c>
      <c r="MD961" s="16" t="s">
        <v>11699</v>
      </c>
      <c r="ME961" s="16" t="s">
        <v>11656</v>
      </c>
      <c r="MF961" s="16" t="s">
        <v>8847</v>
      </c>
      <c r="MG961" s="16" t="s">
        <v>1834</v>
      </c>
      <c r="MH961" s="16" t="s">
        <v>11667</v>
      </c>
      <c r="MI961" s="16" t="s">
        <v>11733</v>
      </c>
      <c r="MK961" s="16" t="s">
        <v>9084</v>
      </c>
      <c r="ML961" s="16" t="s">
        <v>1787</v>
      </c>
      <c r="MM961" s="16" t="s">
        <v>487</v>
      </c>
      <c r="MN961" s="16" t="s">
        <v>1798</v>
      </c>
      <c r="MP961" s="16" t="s">
        <v>1826</v>
      </c>
      <c r="MR961" s="16" t="s">
        <v>470</v>
      </c>
      <c r="MS961" s="16" t="s">
        <v>12790</v>
      </c>
      <c r="MT961" s="16" t="s">
        <v>9015</v>
      </c>
      <c r="MU961" s="16" t="s">
        <v>816</v>
      </c>
      <c r="MV961" s="16" t="s">
        <v>486</v>
      </c>
      <c r="NC961" s="16" t="s">
        <v>486</v>
      </c>
      <c r="ND961" s="16" t="s">
        <v>486</v>
      </c>
      <c r="NE961" s="16" t="s">
        <v>486</v>
      </c>
      <c r="NG961" s="16" t="s">
        <v>1376</v>
      </c>
      <c r="NH961" s="16" t="s">
        <v>1913</v>
      </c>
      <c r="NI961" s="16" t="s">
        <v>11658</v>
      </c>
      <c r="NJ961" s="16" t="s">
        <v>9103</v>
      </c>
      <c r="NK961" s="16" t="s">
        <v>11867</v>
      </c>
      <c r="NQ961" s="16" t="s">
        <v>1078</v>
      </c>
      <c r="NR961" s="16" t="s">
        <v>445</v>
      </c>
      <c r="NS961" s="16" t="s">
        <v>462</v>
      </c>
      <c r="NT961" s="16" t="s">
        <v>478</v>
      </c>
      <c r="NU961" s="16">
        <v>1.1910000000000001</v>
      </c>
      <c r="NV961" s="16" t="s">
        <v>445</v>
      </c>
      <c r="NW961" s="16" t="s">
        <v>1174</v>
      </c>
      <c r="NX961" s="16" t="s">
        <v>1142</v>
      </c>
      <c r="NZ961" s="16" t="s">
        <v>935</v>
      </c>
      <c r="OB961" s="16" t="s">
        <v>831</v>
      </c>
      <c r="OC961" s="16" t="s">
        <v>445</v>
      </c>
    </row>
    <row r="962" spans="1:393" x14ac:dyDescent="0.25">
      <c r="A962" s="16" t="s">
        <v>12821</v>
      </c>
      <c r="B962" s="16" t="s">
        <v>844</v>
      </c>
      <c r="C962" s="16" t="s">
        <v>972</v>
      </c>
      <c r="D962" s="16" t="s">
        <v>844</v>
      </c>
      <c r="E962" s="16" t="s">
        <v>843</v>
      </c>
      <c r="F962" s="16" t="s">
        <v>843</v>
      </c>
      <c r="G962" s="16" t="s">
        <v>843</v>
      </c>
      <c r="H962" s="16" t="s">
        <v>843</v>
      </c>
      <c r="I962" s="16" t="s">
        <v>843</v>
      </c>
      <c r="J962" s="16" t="s">
        <v>843</v>
      </c>
      <c r="K962" s="16" t="s">
        <v>843</v>
      </c>
      <c r="L962" s="16" t="s">
        <v>843</v>
      </c>
      <c r="M962" s="16" t="s">
        <v>843</v>
      </c>
      <c r="N962" s="16" t="s">
        <v>843</v>
      </c>
      <c r="O962" s="16" t="s">
        <v>843</v>
      </c>
      <c r="Q962" s="16" t="s">
        <v>844</v>
      </c>
      <c r="R962" s="16">
        <v>51</v>
      </c>
      <c r="T962" s="16" t="s">
        <v>470</v>
      </c>
      <c r="U962" s="16" t="s">
        <v>844</v>
      </c>
      <c r="V962" s="16" t="s">
        <v>843</v>
      </c>
      <c r="W962" s="16" t="s">
        <v>844</v>
      </c>
      <c r="X962" s="16" t="s">
        <v>843</v>
      </c>
      <c r="Y962" s="16" t="s">
        <v>843</v>
      </c>
      <c r="Z962" s="16" t="s">
        <v>843</v>
      </c>
      <c r="AA962" s="16" t="s">
        <v>843</v>
      </c>
      <c r="AB962" s="16" t="s">
        <v>844</v>
      </c>
      <c r="AC962" s="16" t="s">
        <v>843</v>
      </c>
      <c r="AD962" s="16" t="s">
        <v>867</v>
      </c>
      <c r="AF962" s="16" t="s">
        <v>11665</v>
      </c>
      <c r="AG962" s="16" t="s">
        <v>12822</v>
      </c>
      <c r="AH962" s="16" t="s">
        <v>844</v>
      </c>
      <c r="AI962" s="16" t="s">
        <v>843</v>
      </c>
      <c r="AJ962" s="16" t="s">
        <v>844</v>
      </c>
      <c r="AK962" s="16" t="s">
        <v>843</v>
      </c>
      <c r="AL962" s="16" t="s">
        <v>844</v>
      </c>
      <c r="AM962" s="16" t="s">
        <v>844</v>
      </c>
      <c r="AN962" s="16" t="s">
        <v>843</v>
      </c>
      <c r="AO962" s="16" t="s">
        <v>843</v>
      </c>
      <c r="AP962" s="16" t="s">
        <v>843</v>
      </c>
      <c r="AQ962" s="16" t="s">
        <v>844</v>
      </c>
      <c r="AR962" s="16" t="s">
        <v>4415</v>
      </c>
      <c r="AS962" s="16" t="s">
        <v>844</v>
      </c>
      <c r="AT962" s="16" t="s">
        <v>843</v>
      </c>
      <c r="AU962" s="16" t="s">
        <v>843</v>
      </c>
      <c r="AV962" s="16" t="s">
        <v>843</v>
      </c>
      <c r="AW962" s="16" t="s">
        <v>843</v>
      </c>
      <c r="AX962" s="16" t="s">
        <v>843</v>
      </c>
      <c r="AY962" s="16" t="s">
        <v>843</v>
      </c>
      <c r="AZ962" s="16" t="s">
        <v>4440</v>
      </c>
      <c r="BF962" s="16" t="s">
        <v>844</v>
      </c>
      <c r="BH962" s="16" t="s">
        <v>7383</v>
      </c>
      <c r="BI962" s="16" t="s">
        <v>7785</v>
      </c>
      <c r="BJ962" s="16" t="s">
        <v>843</v>
      </c>
      <c r="BK962" s="16" t="s">
        <v>843</v>
      </c>
      <c r="BL962" s="16" t="s">
        <v>843</v>
      </c>
      <c r="BM962" s="16" t="s">
        <v>843</v>
      </c>
      <c r="BN962" s="16" t="s">
        <v>843</v>
      </c>
      <c r="BO962" s="16" t="s">
        <v>844</v>
      </c>
      <c r="BP962" s="16" t="s">
        <v>843</v>
      </c>
      <c r="BQ962" s="16" t="s">
        <v>843</v>
      </c>
      <c r="DX962" s="16" t="s">
        <v>867</v>
      </c>
      <c r="DY962" s="16" t="s">
        <v>867</v>
      </c>
      <c r="ES962" s="16" t="s">
        <v>867</v>
      </c>
      <c r="EU962" s="16" t="s">
        <v>7813</v>
      </c>
      <c r="EV962" s="16" t="s">
        <v>865</v>
      </c>
      <c r="FF962" s="16" t="s">
        <v>7839</v>
      </c>
      <c r="FT962" s="16" t="s">
        <v>865</v>
      </c>
      <c r="HC962" s="16" t="s">
        <v>865</v>
      </c>
      <c r="JA962" s="16" t="s">
        <v>4816</v>
      </c>
      <c r="JB962" s="16" t="s">
        <v>865</v>
      </c>
      <c r="JC962" s="16" t="s">
        <v>865</v>
      </c>
      <c r="JD962" s="16" t="s">
        <v>865</v>
      </c>
      <c r="JE962" s="16" t="s">
        <v>865</v>
      </c>
      <c r="JF962" s="16" t="s">
        <v>865</v>
      </c>
      <c r="JG962" s="16" t="s">
        <v>843</v>
      </c>
      <c r="JH962" s="16" t="s">
        <v>5638</v>
      </c>
      <c r="JJ962" s="16" t="s">
        <v>865</v>
      </c>
      <c r="KF962" s="16" t="s">
        <v>4926</v>
      </c>
      <c r="KI962" s="16" t="s">
        <v>4982</v>
      </c>
      <c r="KK962" s="16" t="s">
        <v>4874</v>
      </c>
      <c r="KM962" s="16" t="s">
        <v>7625</v>
      </c>
      <c r="KO962" s="16" t="s">
        <v>11017</v>
      </c>
      <c r="KP962" s="16" t="s">
        <v>11016</v>
      </c>
      <c r="KQ962" s="16" t="s">
        <v>8694</v>
      </c>
      <c r="KR962" s="16" t="s">
        <v>12823</v>
      </c>
      <c r="KS962" s="16" t="s">
        <v>11018</v>
      </c>
      <c r="KT962" s="16" t="s">
        <v>8696</v>
      </c>
      <c r="KU962" s="16" t="s">
        <v>844</v>
      </c>
      <c r="KV962" s="16" t="s">
        <v>8696</v>
      </c>
      <c r="KW962" s="16" t="s">
        <v>850</v>
      </c>
      <c r="KX962" s="16" t="s">
        <v>487</v>
      </c>
      <c r="KY962" s="16" t="s">
        <v>487</v>
      </c>
      <c r="KZ962" s="16" t="s">
        <v>487</v>
      </c>
      <c r="LC962" s="16" t="s">
        <v>10879</v>
      </c>
      <c r="LF962" s="16" t="s">
        <v>11654</v>
      </c>
      <c r="LI962" s="16" t="s">
        <v>11655</v>
      </c>
      <c r="LJ962" s="16" t="s">
        <v>843</v>
      </c>
      <c r="LL962" s="16" t="s">
        <v>8711</v>
      </c>
      <c r="LM962" s="16" t="s">
        <v>8741</v>
      </c>
      <c r="LO962" s="16" t="s">
        <v>843</v>
      </c>
      <c r="LP962" s="16" t="s">
        <v>844</v>
      </c>
      <c r="LQ962" s="16" t="s">
        <v>844</v>
      </c>
      <c r="LR962" s="16" t="s">
        <v>843</v>
      </c>
      <c r="LS962" s="16" t="s">
        <v>844</v>
      </c>
      <c r="LT962" s="16" t="s">
        <v>843</v>
      </c>
      <c r="LU962" s="16" t="s">
        <v>843</v>
      </c>
      <c r="LV962" s="16" t="s">
        <v>844</v>
      </c>
      <c r="LW962" s="16" t="s">
        <v>844</v>
      </c>
      <c r="LX962" s="16" t="s">
        <v>843</v>
      </c>
      <c r="LY962" s="16" t="s">
        <v>843</v>
      </c>
      <c r="LZ962" s="16" t="s">
        <v>843</v>
      </c>
      <c r="MA962" s="16" t="s">
        <v>843</v>
      </c>
      <c r="MB962" s="16" t="s">
        <v>843</v>
      </c>
      <c r="MC962" s="16" t="s">
        <v>843</v>
      </c>
      <c r="ME962" s="16" t="s">
        <v>11656</v>
      </c>
      <c r="MF962" s="16" t="s">
        <v>8847</v>
      </c>
      <c r="MJ962" s="16" t="s">
        <v>1838</v>
      </c>
      <c r="MO962" s="16" t="s">
        <v>1817</v>
      </c>
      <c r="MP962" s="16" t="s">
        <v>1829</v>
      </c>
      <c r="MQ962" s="16" t="s">
        <v>1785</v>
      </c>
      <c r="MR962" s="16" t="s">
        <v>470</v>
      </c>
      <c r="MS962" s="16" t="s">
        <v>12790</v>
      </c>
      <c r="MT962" s="16" t="s">
        <v>8967</v>
      </c>
      <c r="MU962" s="16" t="s">
        <v>817</v>
      </c>
      <c r="NC962" s="16" t="s">
        <v>487</v>
      </c>
      <c r="ND962" s="16" t="s">
        <v>486</v>
      </c>
      <c r="NE962" s="16" t="s">
        <v>486</v>
      </c>
      <c r="NG962" s="16" t="s">
        <v>1380</v>
      </c>
      <c r="NI962" s="16" t="s">
        <v>11658</v>
      </c>
      <c r="NR962" s="16" t="s">
        <v>451</v>
      </c>
      <c r="NS962" s="16" t="s">
        <v>462</v>
      </c>
      <c r="NT962" s="16" t="s">
        <v>478</v>
      </c>
      <c r="NU962" s="16">
        <v>1.1910000000000001</v>
      </c>
      <c r="NV962" s="16" t="s">
        <v>451</v>
      </c>
      <c r="NW962" s="16" t="s">
        <v>1175</v>
      </c>
      <c r="NX962" s="16" t="s">
        <v>1142</v>
      </c>
      <c r="OB962" s="16" t="s">
        <v>833</v>
      </c>
      <c r="OC962" s="16" t="s">
        <v>451</v>
      </c>
    </row>
    <row r="963" spans="1:393" x14ac:dyDescent="0.25">
      <c r="A963" s="16" t="s">
        <v>12824</v>
      </c>
      <c r="B963" s="16" t="s">
        <v>844</v>
      </c>
      <c r="C963" s="16" t="s">
        <v>972</v>
      </c>
      <c r="D963" s="16" t="s">
        <v>844</v>
      </c>
      <c r="E963" s="16" t="s">
        <v>843</v>
      </c>
      <c r="F963" s="16" t="s">
        <v>843</v>
      </c>
      <c r="G963" s="16" t="s">
        <v>843</v>
      </c>
      <c r="H963" s="16" t="s">
        <v>843</v>
      </c>
      <c r="I963" s="16" t="s">
        <v>843</v>
      </c>
      <c r="J963" s="16" t="s">
        <v>843</v>
      </c>
      <c r="K963" s="16" t="s">
        <v>843</v>
      </c>
      <c r="L963" s="16" t="s">
        <v>843</v>
      </c>
      <c r="M963" s="16" t="s">
        <v>843</v>
      </c>
      <c r="N963" s="16" t="s">
        <v>843</v>
      </c>
      <c r="O963" s="16" t="s">
        <v>843</v>
      </c>
      <c r="Q963" s="16" t="s">
        <v>844</v>
      </c>
      <c r="R963" s="16">
        <v>68</v>
      </c>
      <c r="T963" s="16" t="s">
        <v>474</v>
      </c>
      <c r="U963" s="16" t="s">
        <v>843</v>
      </c>
      <c r="V963" s="16" t="s">
        <v>844</v>
      </c>
      <c r="W963" s="16" t="s">
        <v>843</v>
      </c>
      <c r="X963" s="16" t="s">
        <v>844</v>
      </c>
      <c r="Y963" s="16" t="s">
        <v>843</v>
      </c>
      <c r="Z963" s="16" t="s">
        <v>843</v>
      </c>
      <c r="AA963" s="16" t="s">
        <v>843</v>
      </c>
      <c r="AB963" s="16" t="s">
        <v>843</v>
      </c>
      <c r="AC963" s="16" t="s">
        <v>843</v>
      </c>
      <c r="AD963" s="16" t="s">
        <v>867</v>
      </c>
      <c r="AF963" s="16" t="s">
        <v>11734</v>
      </c>
      <c r="AG963" s="16" t="s">
        <v>11696</v>
      </c>
      <c r="AH963" s="16" t="s">
        <v>844</v>
      </c>
      <c r="AI963" s="16" t="s">
        <v>844</v>
      </c>
      <c r="AJ963" s="16" t="s">
        <v>844</v>
      </c>
      <c r="AK963" s="16" t="s">
        <v>843</v>
      </c>
      <c r="AL963" s="16" t="s">
        <v>843</v>
      </c>
      <c r="AM963" s="16" t="s">
        <v>844</v>
      </c>
      <c r="AN963" s="16" t="s">
        <v>843</v>
      </c>
      <c r="AO963" s="16" t="s">
        <v>843</v>
      </c>
      <c r="AP963" s="16" t="s">
        <v>843</v>
      </c>
      <c r="AQ963" s="16" t="s">
        <v>844</v>
      </c>
      <c r="AR963" s="16" t="s">
        <v>11679</v>
      </c>
      <c r="AS963" s="16" t="s">
        <v>844</v>
      </c>
      <c r="AT963" s="16" t="s">
        <v>843</v>
      </c>
      <c r="AU963" s="16" t="s">
        <v>844</v>
      </c>
      <c r="AV963" s="16" t="s">
        <v>843</v>
      </c>
      <c r="AW963" s="16" t="s">
        <v>843</v>
      </c>
      <c r="AX963" s="16" t="s">
        <v>843</v>
      </c>
      <c r="AY963" s="16" t="s">
        <v>843</v>
      </c>
      <c r="AZ963" s="16" t="s">
        <v>4437</v>
      </c>
      <c r="BB963" s="16" t="s">
        <v>4437</v>
      </c>
      <c r="BF963" s="16" t="s">
        <v>844</v>
      </c>
      <c r="BI963" s="16" t="s">
        <v>7785</v>
      </c>
      <c r="BJ963" s="16" t="s">
        <v>843</v>
      </c>
      <c r="BK963" s="16" t="s">
        <v>843</v>
      </c>
      <c r="BL963" s="16" t="s">
        <v>843</v>
      </c>
      <c r="BM963" s="16" t="s">
        <v>843</v>
      </c>
      <c r="BN963" s="16" t="s">
        <v>843</v>
      </c>
      <c r="BO963" s="16" t="s">
        <v>844</v>
      </c>
      <c r="BP963" s="16" t="s">
        <v>843</v>
      </c>
      <c r="BQ963" s="16" t="s">
        <v>843</v>
      </c>
      <c r="DX963" s="16" t="s">
        <v>867</v>
      </c>
      <c r="DY963" s="16" t="s">
        <v>867</v>
      </c>
      <c r="ES963" s="16" t="s">
        <v>865</v>
      </c>
      <c r="EU963" s="16" t="s">
        <v>7813</v>
      </c>
      <c r="EV963" s="16" t="s">
        <v>865</v>
      </c>
      <c r="FF963" s="16" t="s">
        <v>7836</v>
      </c>
      <c r="HC963" s="16" t="s">
        <v>865</v>
      </c>
      <c r="JA963" s="16" t="s">
        <v>4822</v>
      </c>
      <c r="JB963" s="16" t="s">
        <v>865</v>
      </c>
      <c r="JC963" s="16" t="s">
        <v>865</v>
      </c>
      <c r="JD963" s="16" t="s">
        <v>865</v>
      </c>
      <c r="JE963" s="16" t="s">
        <v>865</v>
      </c>
      <c r="JF963" s="16" t="s">
        <v>865</v>
      </c>
      <c r="JG963" s="16" t="s">
        <v>843</v>
      </c>
      <c r="JH963" s="16" t="s">
        <v>4846</v>
      </c>
      <c r="KF963" s="16" t="s">
        <v>4926</v>
      </c>
      <c r="KI963" s="16" t="s">
        <v>4846</v>
      </c>
      <c r="KO963" s="16" t="s">
        <v>11021</v>
      </c>
      <c r="KP963" s="16" t="s">
        <v>11020</v>
      </c>
      <c r="KQ963" s="16" t="s">
        <v>8694</v>
      </c>
      <c r="KR963" s="16" t="s">
        <v>12825</v>
      </c>
      <c r="KS963" s="16" t="s">
        <v>11022</v>
      </c>
      <c r="KT963" s="16" t="s">
        <v>8696</v>
      </c>
      <c r="KU963" s="16" t="s">
        <v>844</v>
      </c>
      <c r="KV963" s="16" t="s">
        <v>8696</v>
      </c>
      <c r="KW963" s="16" t="s">
        <v>851</v>
      </c>
      <c r="KX963" s="16" t="s">
        <v>487</v>
      </c>
      <c r="KY963" s="16" t="s">
        <v>487</v>
      </c>
      <c r="KZ963" s="16" t="s">
        <v>487</v>
      </c>
      <c r="LC963" s="16" t="s">
        <v>10879</v>
      </c>
      <c r="LF963" s="16" t="s">
        <v>11654</v>
      </c>
      <c r="LI963" s="16" t="s">
        <v>11655</v>
      </c>
      <c r="LJ963" s="16" t="s">
        <v>843</v>
      </c>
      <c r="LL963" s="16" t="s">
        <v>8711</v>
      </c>
      <c r="LM963" s="16" t="s">
        <v>8741</v>
      </c>
      <c r="LO963" s="16" t="s">
        <v>843</v>
      </c>
      <c r="LP963" s="16" t="s">
        <v>843</v>
      </c>
      <c r="LQ963" s="16" t="s">
        <v>844</v>
      </c>
      <c r="LR963" s="16" t="s">
        <v>844</v>
      </c>
      <c r="LS963" s="16" t="s">
        <v>844</v>
      </c>
      <c r="LT963" s="16" t="s">
        <v>844</v>
      </c>
      <c r="LU963" s="16" t="s">
        <v>1056</v>
      </c>
      <c r="LV963" s="16" t="s">
        <v>843</v>
      </c>
      <c r="LW963" s="16" t="s">
        <v>843</v>
      </c>
      <c r="LX963" s="16" t="s">
        <v>843</v>
      </c>
      <c r="LY963" s="16" t="s">
        <v>843</v>
      </c>
      <c r="LZ963" s="16" t="s">
        <v>843</v>
      </c>
      <c r="MA963" s="16" t="s">
        <v>843</v>
      </c>
      <c r="MB963" s="16" t="s">
        <v>843</v>
      </c>
      <c r="MC963" s="16" t="s">
        <v>843</v>
      </c>
      <c r="ME963" s="16" t="s">
        <v>11656</v>
      </c>
      <c r="MF963" s="16" t="s">
        <v>8847</v>
      </c>
      <c r="MO963" s="16" t="s">
        <v>1817</v>
      </c>
      <c r="MP963" s="16" t="s">
        <v>1824</v>
      </c>
      <c r="MR963" s="16" t="s">
        <v>474</v>
      </c>
      <c r="MS963" s="16" t="s">
        <v>12790</v>
      </c>
      <c r="MT963" s="16" t="s">
        <v>8813</v>
      </c>
      <c r="NC963" s="16" t="s">
        <v>486</v>
      </c>
      <c r="NE963" s="16" t="s">
        <v>486</v>
      </c>
      <c r="NG963" s="16" t="s">
        <v>1378</v>
      </c>
      <c r="NI963" s="16" t="s">
        <v>11658</v>
      </c>
      <c r="NR963" s="16" t="s">
        <v>878</v>
      </c>
      <c r="NS963" s="16" t="s">
        <v>462</v>
      </c>
      <c r="NT963" s="16" t="s">
        <v>478</v>
      </c>
      <c r="NU963" s="16">
        <v>1.1910000000000001</v>
      </c>
      <c r="NV963" s="16" t="s">
        <v>457</v>
      </c>
      <c r="NW963" s="16" t="s">
        <v>1183</v>
      </c>
      <c r="NX963" s="16" t="s">
        <v>1142</v>
      </c>
      <c r="OB963" s="16" t="s">
        <v>833</v>
      </c>
      <c r="OC963" s="16" t="s">
        <v>878</v>
      </c>
    </row>
    <row r="964" spans="1:393" x14ac:dyDescent="0.25">
      <c r="A964" s="16" t="s">
        <v>12826</v>
      </c>
      <c r="B964" s="16" t="s">
        <v>1056</v>
      </c>
      <c r="C964" s="16" t="s">
        <v>972</v>
      </c>
      <c r="D964" s="16" t="s">
        <v>844</v>
      </c>
      <c r="E964" s="16" t="s">
        <v>843</v>
      </c>
      <c r="F964" s="16" t="s">
        <v>843</v>
      </c>
      <c r="G964" s="16" t="s">
        <v>843</v>
      </c>
      <c r="H964" s="16" t="s">
        <v>843</v>
      </c>
      <c r="I964" s="16" t="s">
        <v>843</v>
      </c>
      <c r="J964" s="16" t="s">
        <v>843</v>
      </c>
      <c r="K964" s="16" t="s">
        <v>843</v>
      </c>
      <c r="L964" s="16" t="s">
        <v>843</v>
      </c>
      <c r="M964" s="16" t="s">
        <v>843</v>
      </c>
      <c r="N964" s="16" t="s">
        <v>843</v>
      </c>
      <c r="O964" s="16" t="s">
        <v>843</v>
      </c>
      <c r="Q964" s="16" t="s">
        <v>844</v>
      </c>
      <c r="R964" s="16">
        <v>67</v>
      </c>
      <c r="T964" s="16" t="s">
        <v>470</v>
      </c>
      <c r="U964" s="16" t="s">
        <v>844</v>
      </c>
      <c r="V964" s="16" t="s">
        <v>843</v>
      </c>
      <c r="W964" s="16" t="s">
        <v>844</v>
      </c>
      <c r="X964" s="16" t="s">
        <v>843</v>
      </c>
      <c r="Y964" s="16" t="s">
        <v>843</v>
      </c>
      <c r="Z964" s="16" t="s">
        <v>843</v>
      </c>
      <c r="AA964" s="16" t="s">
        <v>843</v>
      </c>
      <c r="AB964" s="16" t="s">
        <v>843</v>
      </c>
      <c r="AC964" s="16" t="s">
        <v>843</v>
      </c>
      <c r="AD964" s="16" t="s">
        <v>867</v>
      </c>
      <c r="AF964" s="16" t="s">
        <v>11734</v>
      </c>
      <c r="AG964" s="16" t="s">
        <v>11808</v>
      </c>
      <c r="AH964" s="16" t="s">
        <v>844</v>
      </c>
      <c r="AI964" s="16" t="s">
        <v>844</v>
      </c>
      <c r="AJ964" s="16" t="s">
        <v>844</v>
      </c>
      <c r="AK964" s="16" t="s">
        <v>843</v>
      </c>
      <c r="AL964" s="16" t="s">
        <v>843</v>
      </c>
      <c r="AM964" s="16" t="s">
        <v>843</v>
      </c>
      <c r="AN964" s="16" t="s">
        <v>843</v>
      </c>
      <c r="AO964" s="16" t="s">
        <v>843</v>
      </c>
      <c r="AP964" s="16" t="s">
        <v>843</v>
      </c>
      <c r="AQ964" s="16" t="s">
        <v>843</v>
      </c>
      <c r="AR964" s="16" t="s">
        <v>11773</v>
      </c>
      <c r="AS964" s="16" t="s">
        <v>844</v>
      </c>
      <c r="AT964" s="16" t="s">
        <v>843</v>
      </c>
      <c r="AU964" s="16" t="s">
        <v>843</v>
      </c>
      <c r="AV964" s="16" t="s">
        <v>844</v>
      </c>
      <c r="AW964" s="16" t="s">
        <v>843</v>
      </c>
      <c r="AX964" s="16" t="s">
        <v>843</v>
      </c>
      <c r="AY964" s="16" t="s">
        <v>843</v>
      </c>
      <c r="AZ964" s="16" t="s">
        <v>4437</v>
      </c>
      <c r="BC964" s="16" t="s">
        <v>4437</v>
      </c>
      <c r="BF964" s="16" t="s">
        <v>843</v>
      </c>
      <c r="BI964" s="16" t="s">
        <v>7785</v>
      </c>
      <c r="BJ964" s="16" t="s">
        <v>843</v>
      </c>
      <c r="BK964" s="16" t="s">
        <v>843</v>
      </c>
      <c r="BL964" s="16" t="s">
        <v>843</v>
      </c>
      <c r="BM964" s="16" t="s">
        <v>843</v>
      </c>
      <c r="BN964" s="16" t="s">
        <v>843</v>
      </c>
      <c r="BO964" s="16" t="s">
        <v>844</v>
      </c>
      <c r="BP964" s="16" t="s">
        <v>843</v>
      </c>
      <c r="BQ964" s="16" t="s">
        <v>843</v>
      </c>
      <c r="DX964" s="16" t="s">
        <v>865</v>
      </c>
      <c r="ES964" s="16" t="s">
        <v>865</v>
      </c>
      <c r="EU964" s="16" t="s">
        <v>7810</v>
      </c>
      <c r="EV964" s="16" t="s">
        <v>865</v>
      </c>
      <c r="FF964" s="16" t="s">
        <v>7836</v>
      </c>
      <c r="HC964" s="16" t="s">
        <v>865</v>
      </c>
      <c r="JA964" s="16" t="s">
        <v>4813</v>
      </c>
      <c r="JB964" s="16" t="s">
        <v>865</v>
      </c>
      <c r="JC964" s="16" t="s">
        <v>865</v>
      </c>
      <c r="JD964" s="16" t="s">
        <v>865</v>
      </c>
      <c r="JE964" s="16" t="s">
        <v>865</v>
      </c>
      <c r="JF964" s="16" t="s">
        <v>865</v>
      </c>
      <c r="JG964" s="16" t="s">
        <v>843</v>
      </c>
      <c r="JH964" s="16" t="s">
        <v>4846</v>
      </c>
      <c r="KF964" s="16" t="s">
        <v>4926</v>
      </c>
      <c r="KI964" s="16" t="s">
        <v>4846</v>
      </c>
      <c r="KO964" s="16" t="s">
        <v>11021</v>
      </c>
      <c r="KP964" s="16" t="s">
        <v>11020</v>
      </c>
      <c r="KQ964" s="16" t="s">
        <v>8694</v>
      </c>
      <c r="KR964" s="16" t="s">
        <v>12827</v>
      </c>
      <c r="KS964" s="16" t="s">
        <v>11022</v>
      </c>
      <c r="KT964" s="16" t="s">
        <v>8696</v>
      </c>
      <c r="KU964" s="16" t="s">
        <v>844</v>
      </c>
      <c r="KV964" s="16" t="s">
        <v>8696</v>
      </c>
      <c r="KW964" s="16" t="s">
        <v>851</v>
      </c>
      <c r="KY964" s="16" t="s">
        <v>486</v>
      </c>
      <c r="LC964" s="16" t="s">
        <v>10879</v>
      </c>
      <c r="LF964" s="16" t="s">
        <v>11654</v>
      </c>
      <c r="LI964" s="16" t="s">
        <v>11655</v>
      </c>
      <c r="LJ964" s="16" t="s">
        <v>843</v>
      </c>
      <c r="LL964" s="16" t="s">
        <v>8711</v>
      </c>
      <c r="LM964" s="16" t="s">
        <v>8741</v>
      </c>
      <c r="LO964" s="16" t="s">
        <v>843</v>
      </c>
      <c r="LP964" s="16" t="s">
        <v>843</v>
      </c>
      <c r="LQ964" s="16" t="s">
        <v>844</v>
      </c>
      <c r="LR964" s="16" t="s">
        <v>844</v>
      </c>
      <c r="LS964" s="16" t="s">
        <v>844</v>
      </c>
      <c r="LT964" s="16" t="s">
        <v>844</v>
      </c>
      <c r="LU964" s="16" t="s">
        <v>1056</v>
      </c>
      <c r="LV964" s="16" t="s">
        <v>843</v>
      </c>
      <c r="LW964" s="16" t="s">
        <v>843</v>
      </c>
      <c r="LX964" s="16" t="s">
        <v>843</v>
      </c>
      <c r="LY964" s="16" t="s">
        <v>843</v>
      </c>
      <c r="LZ964" s="16" t="s">
        <v>843</v>
      </c>
      <c r="MA964" s="16" t="s">
        <v>843</v>
      </c>
      <c r="MB964" s="16" t="s">
        <v>843</v>
      </c>
      <c r="MC964" s="16" t="s">
        <v>843</v>
      </c>
      <c r="ME964" s="16" t="s">
        <v>11656</v>
      </c>
      <c r="MF964" s="16" t="s">
        <v>8847</v>
      </c>
      <c r="MO964" s="16" t="s">
        <v>1817</v>
      </c>
      <c r="MP964" s="16" t="s">
        <v>1824</v>
      </c>
      <c r="MR964" s="16" t="s">
        <v>470</v>
      </c>
      <c r="MS964" s="16" t="s">
        <v>12790</v>
      </c>
      <c r="MT964" s="16" t="s">
        <v>8813</v>
      </c>
      <c r="NC964" s="16" t="s">
        <v>486</v>
      </c>
      <c r="NE964" s="16" t="s">
        <v>486</v>
      </c>
      <c r="NG964" s="16" t="s">
        <v>1376</v>
      </c>
      <c r="NI964" s="16" t="s">
        <v>11658</v>
      </c>
      <c r="NR964" s="16" t="s">
        <v>878</v>
      </c>
      <c r="NS964" s="16" t="s">
        <v>462</v>
      </c>
      <c r="NT964" s="16" t="s">
        <v>478</v>
      </c>
      <c r="NU964" s="16">
        <v>1.1910000000000001</v>
      </c>
      <c r="NV964" s="16" t="s">
        <v>457</v>
      </c>
      <c r="NW964" s="16" t="s">
        <v>1177</v>
      </c>
      <c r="NX964" s="16" t="s">
        <v>1142</v>
      </c>
      <c r="OB964" s="16" t="s">
        <v>833</v>
      </c>
      <c r="OC964" s="16" t="s">
        <v>878</v>
      </c>
    </row>
    <row r="965" spans="1:393" x14ac:dyDescent="0.25">
      <c r="A965" s="16" t="s">
        <v>12828</v>
      </c>
      <c r="B965" s="16" t="s">
        <v>844</v>
      </c>
      <c r="C965" s="16" t="s">
        <v>972</v>
      </c>
      <c r="D965" s="16" t="s">
        <v>844</v>
      </c>
      <c r="E965" s="16" t="s">
        <v>843</v>
      </c>
      <c r="F965" s="16" t="s">
        <v>843</v>
      </c>
      <c r="G965" s="16" t="s">
        <v>843</v>
      </c>
      <c r="H965" s="16" t="s">
        <v>843</v>
      </c>
      <c r="I965" s="16" t="s">
        <v>843</v>
      </c>
      <c r="J965" s="16" t="s">
        <v>843</v>
      </c>
      <c r="K965" s="16" t="s">
        <v>843</v>
      </c>
      <c r="L965" s="16" t="s">
        <v>843</v>
      </c>
      <c r="M965" s="16" t="s">
        <v>843</v>
      </c>
      <c r="N965" s="16" t="s">
        <v>843</v>
      </c>
      <c r="O965" s="16" t="s">
        <v>843</v>
      </c>
      <c r="Q965" s="16" t="s">
        <v>844</v>
      </c>
      <c r="R965" s="16">
        <v>67</v>
      </c>
      <c r="T965" s="16" t="s">
        <v>470</v>
      </c>
      <c r="U965" s="16" t="s">
        <v>844</v>
      </c>
      <c r="V965" s="16" t="s">
        <v>843</v>
      </c>
      <c r="W965" s="16" t="s">
        <v>844</v>
      </c>
      <c r="X965" s="16" t="s">
        <v>843</v>
      </c>
      <c r="Y965" s="16" t="s">
        <v>843</v>
      </c>
      <c r="Z965" s="16" t="s">
        <v>843</v>
      </c>
      <c r="AA965" s="16" t="s">
        <v>843</v>
      </c>
      <c r="AB965" s="16" t="s">
        <v>843</v>
      </c>
      <c r="AC965" s="16" t="s">
        <v>843</v>
      </c>
      <c r="AD965" s="16" t="s">
        <v>867</v>
      </c>
      <c r="AF965" s="16" t="s">
        <v>11659</v>
      </c>
      <c r="AG965" s="16" t="s">
        <v>11871</v>
      </c>
      <c r="AH965" s="16" t="s">
        <v>844</v>
      </c>
      <c r="AI965" s="16" t="s">
        <v>843</v>
      </c>
      <c r="AJ965" s="16" t="s">
        <v>844</v>
      </c>
      <c r="AK965" s="16" t="s">
        <v>843</v>
      </c>
      <c r="AL965" s="16" t="s">
        <v>844</v>
      </c>
      <c r="AM965" s="16" t="s">
        <v>844</v>
      </c>
      <c r="AN965" s="16" t="s">
        <v>843</v>
      </c>
      <c r="AO965" s="16" t="s">
        <v>843</v>
      </c>
      <c r="AP965" s="16" t="s">
        <v>843</v>
      </c>
      <c r="AQ965" s="16" t="s">
        <v>844</v>
      </c>
      <c r="AR965" s="16" t="s">
        <v>4433</v>
      </c>
      <c r="AS965" s="16" t="s">
        <v>843</v>
      </c>
      <c r="AT965" s="16" t="s">
        <v>843</v>
      </c>
      <c r="AU965" s="16" t="s">
        <v>843</v>
      </c>
      <c r="AV965" s="16" t="s">
        <v>843</v>
      </c>
      <c r="AW965" s="16" t="s">
        <v>843</v>
      </c>
      <c r="AX965" s="16" t="s">
        <v>843</v>
      </c>
      <c r="AY965" s="16" t="s">
        <v>844</v>
      </c>
      <c r="BF965" s="16" t="s">
        <v>844</v>
      </c>
      <c r="BI965" s="16" t="s">
        <v>7785</v>
      </c>
      <c r="BJ965" s="16" t="s">
        <v>843</v>
      </c>
      <c r="BK965" s="16" t="s">
        <v>843</v>
      </c>
      <c r="BL965" s="16" t="s">
        <v>843</v>
      </c>
      <c r="BM965" s="16" t="s">
        <v>843</v>
      </c>
      <c r="BN965" s="16" t="s">
        <v>843</v>
      </c>
      <c r="BO965" s="16" t="s">
        <v>844</v>
      </c>
      <c r="BP965" s="16" t="s">
        <v>843</v>
      </c>
      <c r="BQ965" s="16" t="s">
        <v>843</v>
      </c>
      <c r="DX965" s="16" t="s">
        <v>867</v>
      </c>
      <c r="DY965" s="16" t="s">
        <v>867</v>
      </c>
      <c r="ES965" s="16" t="s">
        <v>867</v>
      </c>
      <c r="EU965" s="16" t="s">
        <v>7813</v>
      </c>
      <c r="EV965" s="16" t="s">
        <v>865</v>
      </c>
      <c r="FF965" s="16" t="s">
        <v>7836</v>
      </c>
      <c r="HC965" s="16" t="s">
        <v>865</v>
      </c>
      <c r="JA965" s="16" t="s">
        <v>4822</v>
      </c>
      <c r="JB965" s="16" t="s">
        <v>865</v>
      </c>
      <c r="JC965" s="16" t="s">
        <v>865</v>
      </c>
      <c r="JD965" s="16" t="s">
        <v>865</v>
      </c>
      <c r="JE965" s="16" t="s">
        <v>865</v>
      </c>
      <c r="JF965" s="16" t="s">
        <v>865</v>
      </c>
      <c r="JG965" s="16" t="s">
        <v>843</v>
      </c>
      <c r="JH965" s="16" t="s">
        <v>4846</v>
      </c>
      <c r="KF965" s="16" t="s">
        <v>4926</v>
      </c>
      <c r="KI965" s="16" t="s">
        <v>4982</v>
      </c>
      <c r="KK965" s="16" t="s">
        <v>4895</v>
      </c>
      <c r="KM965" s="16" t="s">
        <v>7610</v>
      </c>
      <c r="KO965" s="16" t="s">
        <v>11026</v>
      </c>
      <c r="KP965" s="16" t="s">
        <v>11025</v>
      </c>
      <c r="KQ965" s="16" t="s">
        <v>8694</v>
      </c>
      <c r="KR965" s="16" t="s">
        <v>12829</v>
      </c>
      <c r="KS965" s="16" t="s">
        <v>11027</v>
      </c>
      <c r="KT965" s="16" t="s">
        <v>8696</v>
      </c>
      <c r="KU965" s="16" t="s">
        <v>844</v>
      </c>
      <c r="KV965" s="16" t="s">
        <v>8696</v>
      </c>
      <c r="KW965" s="16" t="s">
        <v>851</v>
      </c>
      <c r="KX965" s="16" t="s">
        <v>487</v>
      </c>
      <c r="KY965" s="16" t="s">
        <v>487</v>
      </c>
      <c r="KZ965" s="16" t="s">
        <v>487</v>
      </c>
      <c r="LC965" s="16" t="s">
        <v>10879</v>
      </c>
      <c r="LF965" s="16" t="s">
        <v>11654</v>
      </c>
      <c r="LI965" s="16" t="s">
        <v>11655</v>
      </c>
      <c r="LJ965" s="16" t="s">
        <v>843</v>
      </c>
      <c r="LL965" s="16" t="s">
        <v>8711</v>
      </c>
      <c r="LM965" s="16" t="s">
        <v>8741</v>
      </c>
      <c r="LO965" s="16" t="s">
        <v>843</v>
      </c>
      <c r="LP965" s="16" t="s">
        <v>843</v>
      </c>
      <c r="LQ965" s="16" t="s">
        <v>844</v>
      </c>
      <c r="LR965" s="16" t="s">
        <v>843</v>
      </c>
      <c r="LS965" s="16" t="s">
        <v>844</v>
      </c>
      <c r="LT965" s="16" t="s">
        <v>843</v>
      </c>
      <c r="LU965" s="16" t="s">
        <v>844</v>
      </c>
      <c r="LV965" s="16" t="s">
        <v>843</v>
      </c>
      <c r="LW965" s="16" t="s">
        <v>844</v>
      </c>
      <c r="LX965" s="16" t="s">
        <v>843</v>
      </c>
      <c r="LY965" s="16" t="s">
        <v>843</v>
      </c>
      <c r="LZ965" s="16" t="s">
        <v>843</v>
      </c>
      <c r="MA965" s="16" t="s">
        <v>843</v>
      </c>
      <c r="MB965" s="16" t="s">
        <v>843</v>
      </c>
      <c r="MC965" s="16" t="s">
        <v>843</v>
      </c>
      <c r="ME965" s="16" t="s">
        <v>11656</v>
      </c>
      <c r="MF965" s="16" t="s">
        <v>8847</v>
      </c>
      <c r="MJ965" s="16" t="s">
        <v>1839</v>
      </c>
      <c r="MO965" s="16" t="s">
        <v>1817</v>
      </c>
      <c r="MP965" s="16" t="s">
        <v>1829</v>
      </c>
      <c r="MQ965" s="16" t="s">
        <v>1788</v>
      </c>
      <c r="MR965" s="16" t="s">
        <v>470</v>
      </c>
      <c r="MS965" s="16" t="s">
        <v>12790</v>
      </c>
      <c r="MT965" s="16" t="s">
        <v>9009</v>
      </c>
      <c r="NC965" s="16" t="s">
        <v>487</v>
      </c>
      <c r="NE965" s="16" t="s">
        <v>486</v>
      </c>
      <c r="NG965" s="16" t="s">
        <v>1378</v>
      </c>
      <c r="NI965" s="16" t="s">
        <v>11658</v>
      </c>
      <c r="NR965" s="16" t="s">
        <v>878</v>
      </c>
      <c r="NS965" s="16" t="s">
        <v>462</v>
      </c>
      <c r="NT965" s="16" t="s">
        <v>478</v>
      </c>
      <c r="NU965" s="16">
        <v>1.1910000000000001</v>
      </c>
      <c r="NV965" s="16" t="s">
        <v>457</v>
      </c>
      <c r="NW965" s="16" t="s">
        <v>1177</v>
      </c>
      <c r="NX965" s="16" t="s">
        <v>1142</v>
      </c>
      <c r="OB965" s="16" t="s">
        <v>833</v>
      </c>
      <c r="OC965" s="16" t="s">
        <v>878</v>
      </c>
    </row>
    <row r="966" spans="1:393" x14ac:dyDescent="0.25">
      <c r="A966" s="16" t="s">
        <v>12830</v>
      </c>
      <c r="B966" s="16" t="s">
        <v>844</v>
      </c>
      <c r="C966" s="16" t="s">
        <v>972</v>
      </c>
      <c r="D966" s="16" t="s">
        <v>844</v>
      </c>
      <c r="E966" s="16" t="s">
        <v>843</v>
      </c>
      <c r="F966" s="16" t="s">
        <v>843</v>
      </c>
      <c r="G966" s="16" t="s">
        <v>843</v>
      </c>
      <c r="H966" s="16" t="s">
        <v>843</v>
      </c>
      <c r="I966" s="16" t="s">
        <v>843</v>
      </c>
      <c r="J966" s="16" t="s">
        <v>843</v>
      </c>
      <c r="K966" s="16" t="s">
        <v>843</v>
      </c>
      <c r="L966" s="16" t="s">
        <v>843</v>
      </c>
      <c r="M966" s="16" t="s">
        <v>843</v>
      </c>
      <c r="N966" s="16" t="s">
        <v>843</v>
      </c>
      <c r="O966" s="16" t="s">
        <v>843</v>
      </c>
      <c r="Q966" s="16" t="s">
        <v>844</v>
      </c>
      <c r="R966" s="16">
        <v>36</v>
      </c>
      <c r="T966" s="16" t="s">
        <v>474</v>
      </c>
      <c r="U966" s="16" t="s">
        <v>843</v>
      </c>
      <c r="V966" s="16" t="s">
        <v>844</v>
      </c>
      <c r="W966" s="16" t="s">
        <v>843</v>
      </c>
      <c r="X966" s="16" t="s">
        <v>844</v>
      </c>
      <c r="Y966" s="16" t="s">
        <v>843</v>
      </c>
      <c r="Z966" s="16" t="s">
        <v>843</v>
      </c>
      <c r="AA966" s="16" t="s">
        <v>843</v>
      </c>
      <c r="AB966" s="16" t="s">
        <v>843</v>
      </c>
      <c r="AC966" s="16" t="s">
        <v>843</v>
      </c>
      <c r="AD966" s="16" t="s">
        <v>867</v>
      </c>
      <c r="AF966" s="16" t="s">
        <v>11687</v>
      </c>
      <c r="AG966" s="16" t="s">
        <v>11828</v>
      </c>
      <c r="AH966" s="16" t="s">
        <v>843</v>
      </c>
      <c r="AI966" s="16" t="s">
        <v>843</v>
      </c>
      <c r="AJ966" s="16" t="s">
        <v>844</v>
      </c>
      <c r="AK966" s="16" t="s">
        <v>843</v>
      </c>
      <c r="AL966" s="16" t="s">
        <v>844</v>
      </c>
      <c r="AM966" s="16" t="s">
        <v>844</v>
      </c>
      <c r="AN966" s="16" t="s">
        <v>843</v>
      </c>
      <c r="AO966" s="16" t="s">
        <v>843</v>
      </c>
      <c r="AP966" s="16" t="s">
        <v>843</v>
      </c>
      <c r="AQ966" s="16" t="s">
        <v>844</v>
      </c>
      <c r="AR966" s="16" t="s">
        <v>4433</v>
      </c>
      <c r="AS966" s="16" t="s">
        <v>843</v>
      </c>
      <c r="AT966" s="16" t="s">
        <v>843</v>
      </c>
      <c r="AU966" s="16" t="s">
        <v>843</v>
      </c>
      <c r="AV966" s="16" t="s">
        <v>843</v>
      </c>
      <c r="AW966" s="16" t="s">
        <v>843</v>
      </c>
      <c r="AX966" s="16" t="s">
        <v>843</v>
      </c>
      <c r="AY966" s="16" t="s">
        <v>844</v>
      </c>
      <c r="BF966" s="16" t="s">
        <v>844</v>
      </c>
      <c r="BH966" s="16" t="s">
        <v>7383</v>
      </c>
      <c r="BI966" s="16" t="s">
        <v>7785</v>
      </c>
      <c r="BJ966" s="16" t="s">
        <v>843</v>
      </c>
      <c r="BK966" s="16" t="s">
        <v>843</v>
      </c>
      <c r="BL966" s="16" t="s">
        <v>843</v>
      </c>
      <c r="BM966" s="16" t="s">
        <v>843</v>
      </c>
      <c r="BN966" s="16" t="s">
        <v>843</v>
      </c>
      <c r="BO966" s="16" t="s">
        <v>844</v>
      </c>
      <c r="BP966" s="16" t="s">
        <v>843</v>
      </c>
      <c r="BQ966" s="16" t="s">
        <v>843</v>
      </c>
      <c r="DX966" s="16" t="s">
        <v>865</v>
      </c>
      <c r="ES966" s="16" t="s">
        <v>865</v>
      </c>
      <c r="EU966" s="16" t="s">
        <v>7810</v>
      </c>
      <c r="EV966" s="16" t="s">
        <v>865</v>
      </c>
      <c r="HC966" s="16" t="s">
        <v>865</v>
      </c>
      <c r="JA966" s="16" t="s">
        <v>4822</v>
      </c>
      <c r="JB966" s="16" t="s">
        <v>867</v>
      </c>
      <c r="JC966" s="16" t="s">
        <v>865</v>
      </c>
      <c r="JG966" s="16" t="s">
        <v>1056</v>
      </c>
      <c r="JV966" s="16">
        <v>40</v>
      </c>
      <c r="JW966" s="16" t="s">
        <v>7603</v>
      </c>
      <c r="JY966" s="16">
        <v>9000</v>
      </c>
      <c r="JZ966" s="16" t="s">
        <v>4880</v>
      </c>
      <c r="KB966" s="16" t="s">
        <v>7622</v>
      </c>
      <c r="KD966" s="16" t="s">
        <v>4920</v>
      </c>
      <c r="KE966" s="16" t="s">
        <v>7277</v>
      </c>
      <c r="KF966" s="16" t="s">
        <v>4411</v>
      </c>
      <c r="KH966" s="16" t="s">
        <v>4216</v>
      </c>
      <c r="KI966" s="16" t="s">
        <v>4982</v>
      </c>
      <c r="KK966" s="16" t="s">
        <v>4874</v>
      </c>
      <c r="KM966" s="16" t="s">
        <v>7610</v>
      </c>
      <c r="KO966" s="16" t="s">
        <v>11030</v>
      </c>
      <c r="KP966" s="16" t="s">
        <v>11029</v>
      </c>
      <c r="KQ966" s="16" t="s">
        <v>8694</v>
      </c>
      <c r="KR966" s="16" t="s">
        <v>12831</v>
      </c>
      <c r="KS966" s="16" t="s">
        <v>11031</v>
      </c>
      <c r="KT966" s="16" t="s">
        <v>8696</v>
      </c>
      <c r="KU966" s="16" t="s">
        <v>844</v>
      </c>
      <c r="KV966" s="16" t="s">
        <v>8696</v>
      </c>
      <c r="KW966" s="16" t="s">
        <v>851</v>
      </c>
      <c r="KY966" s="16" t="s">
        <v>486</v>
      </c>
      <c r="LC966" s="16" t="s">
        <v>10879</v>
      </c>
      <c r="LF966" s="16" t="s">
        <v>11654</v>
      </c>
      <c r="LI966" s="16" t="s">
        <v>11655</v>
      </c>
      <c r="LJ966" s="16" t="s">
        <v>831</v>
      </c>
      <c r="LK966" s="16" t="s">
        <v>831</v>
      </c>
      <c r="LL966" s="16" t="s">
        <v>8756</v>
      </c>
      <c r="LM966" s="16" t="s">
        <v>8741</v>
      </c>
      <c r="LO966" s="16" t="s">
        <v>843</v>
      </c>
      <c r="LP966" s="16" t="s">
        <v>844</v>
      </c>
      <c r="LQ966" s="16" t="s">
        <v>843</v>
      </c>
      <c r="LR966" s="16" t="s">
        <v>844</v>
      </c>
      <c r="LS966" s="16" t="s">
        <v>843</v>
      </c>
      <c r="LT966" s="16" t="s">
        <v>844</v>
      </c>
      <c r="LU966" s="16" t="s">
        <v>843</v>
      </c>
      <c r="LV966" s="16" t="s">
        <v>843</v>
      </c>
      <c r="LW966" s="16" t="s">
        <v>843</v>
      </c>
      <c r="LX966" s="16" t="s">
        <v>844</v>
      </c>
      <c r="LY966" s="16" t="s">
        <v>843</v>
      </c>
      <c r="LZ966" s="16" t="s">
        <v>843</v>
      </c>
      <c r="MA966" s="16" t="s">
        <v>843</v>
      </c>
      <c r="MB966" s="16" t="s">
        <v>843</v>
      </c>
      <c r="MC966" s="16" t="s">
        <v>843</v>
      </c>
      <c r="ME966" s="16" t="s">
        <v>11656</v>
      </c>
      <c r="MF966" s="16" t="s">
        <v>8847</v>
      </c>
      <c r="MG966" s="16" t="s">
        <v>1836</v>
      </c>
      <c r="MJ966" s="16" t="s">
        <v>1839</v>
      </c>
      <c r="MK966" s="16" t="s">
        <v>9015</v>
      </c>
      <c r="ML966" s="16" t="s">
        <v>1780</v>
      </c>
      <c r="MM966" s="16" t="s">
        <v>486</v>
      </c>
      <c r="MN966" s="16" t="s">
        <v>1798</v>
      </c>
      <c r="MP966" s="16" t="s">
        <v>1829</v>
      </c>
      <c r="MQ966" s="16" t="s">
        <v>1785</v>
      </c>
      <c r="MR966" s="16" t="s">
        <v>474</v>
      </c>
      <c r="MS966" s="16" t="s">
        <v>12790</v>
      </c>
      <c r="MT966" s="16" t="s">
        <v>9023</v>
      </c>
      <c r="MU966" s="16" t="s">
        <v>817</v>
      </c>
      <c r="NC966" s="16" t="s">
        <v>486</v>
      </c>
      <c r="NE966" s="16" t="s">
        <v>486</v>
      </c>
      <c r="NG966" s="16" t="s">
        <v>1378</v>
      </c>
      <c r="NH966" s="16" t="s">
        <v>1913</v>
      </c>
      <c r="NI966" s="16" t="s">
        <v>11658</v>
      </c>
      <c r="NJ966" s="16" t="s">
        <v>11835</v>
      </c>
      <c r="NK966" s="16" t="s">
        <v>11836</v>
      </c>
      <c r="NR966" s="16" t="s">
        <v>451</v>
      </c>
      <c r="NS966" s="16" t="s">
        <v>462</v>
      </c>
      <c r="NT966" s="16" t="s">
        <v>478</v>
      </c>
      <c r="NU966" s="16">
        <v>1.1910000000000001</v>
      </c>
      <c r="NV966" s="16" t="s">
        <v>451</v>
      </c>
      <c r="NW966" s="16" t="s">
        <v>1181</v>
      </c>
      <c r="NX966" s="16" t="s">
        <v>1142</v>
      </c>
      <c r="OB966" s="16" t="s">
        <v>831</v>
      </c>
      <c r="OC966" s="16" t="s">
        <v>451</v>
      </c>
    </row>
    <row r="967" spans="1:393" x14ac:dyDescent="0.25">
      <c r="A967" s="16" t="s">
        <v>12832</v>
      </c>
      <c r="B967" s="16" t="s">
        <v>844</v>
      </c>
      <c r="C967" s="16" t="s">
        <v>972</v>
      </c>
      <c r="D967" s="16" t="s">
        <v>844</v>
      </c>
      <c r="E967" s="16" t="s">
        <v>843</v>
      </c>
      <c r="F967" s="16" t="s">
        <v>843</v>
      </c>
      <c r="G967" s="16" t="s">
        <v>843</v>
      </c>
      <c r="H967" s="16" t="s">
        <v>843</v>
      </c>
      <c r="I967" s="16" t="s">
        <v>843</v>
      </c>
      <c r="J967" s="16" t="s">
        <v>843</v>
      </c>
      <c r="K967" s="16" t="s">
        <v>843</v>
      </c>
      <c r="L967" s="16" t="s">
        <v>843</v>
      </c>
      <c r="M967" s="16" t="s">
        <v>843</v>
      </c>
      <c r="N967" s="16" t="s">
        <v>843</v>
      </c>
      <c r="O967" s="16" t="s">
        <v>843</v>
      </c>
      <c r="Q967" s="16" t="s">
        <v>844</v>
      </c>
      <c r="R967" s="16">
        <v>59</v>
      </c>
      <c r="T967" s="16" t="s">
        <v>470</v>
      </c>
      <c r="U967" s="16" t="s">
        <v>844</v>
      </c>
      <c r="V967" s="16" t="s">
        <v>843</v>
      </c>
      <c r="W967" s="16" t="s">
        <v>844</v>
      </c>
      <c r="X967" s="16" t="s">
        <v>843</v>
      </c>
      <c r="Y967" s="16" t="s">
        <v>843</v>
      </c>
      <c r="Z967" s="16" t="s">
        <v>843</v>
      </c>
      <c r="AA967" s="16" t="s">
        <v>843</v>
      </c>
      <c r="AB967" s="16" t="s">
        <v>843</v>
      </c>
      <c r="AC967" s="16" t="s">
        <v>843</v>
      </c>
      <c r="AD967" s="16" t="s">
        <v>867</v>
      </c>
      <c r="AF967" s="16" t="s">
        <v>11695</v>
      </c>
      <c r="AG967" s="16" t="s">
        <v>11816</v>
      </c>
      <c r="AH967" s="16" t="s">
        <v>844</v>
      </c>
      <c r="AI967" s="16" t="s">
        <v>843</v>
      </c>
      <c r="AJ967" s="16" t="s">
        <v>844</v>
      </c>
      <c r="AK967" s="16" t="s">
        <v>843</v>
      </c>
      <c r="AL967" s="16" t="s">
        <v>844</v>
      </c>
      <c r="AM967" s="16" t="s">
        <v>844</v>
      </c>
      <c r="AN967" s="16" t="s">
        <v>843</v>
      </c>
      <c r="AO967" s="16" t="s">
        <v>843</v>
      </c>
      <c r="AP967" s="16" t="s">
        <v>843</v>
      </c>
      <c r="AQ967" s="16" t="s">
        <v>844</v>
      </c>
      <c r="AR967" s="16" t="s">
        <v>11679</v>
      </c>
      <c r="AS967" s="16" t="s">
        <v>844</v>
      </c>
      <c r="AT967" s="16" t="s">
        <v>843</v>
      </c>
      <c r="AU967" s="16" t="s">
        <v>844</v>
      </c>
      <c r="AV967" s="16" t="s">
        <v>843</v>
      </c>
      <c r="AW967" s="16" t="s">
        <v>843</v>
      </c>
      <c r="AX967" s="16" t="s">
        <v>843</v>
      </c>
      <c r="AY967" s="16" t="s">
        <v>843</v>
      </c>
      <c r="AZ967" s="16" t="s">
        <v>4437</v>
      </c>
      <c r="BB967" s="16" t="s">
        <v>4437</v>
      </c>
      <c r="BF967" s="16" t="s">
        <v>844</v>
      </c>
      <c r="BH967" s="16" t="s">
        <v>7383</v>
      </c>
      <c r="BI967" s="16" t="s">
        <v>7785</v>
      </c>
      <c r="BJ967" s="16" t="s">
        <v>843</v>
      </c>
      <c r="BK967" s="16" t="s">
        <v>843</v>
      </c>
      <c r="BL967" s="16" t="s">
        <v>843</v>
      </c>
      <c r="BM967" s="16" t="s">
        <v>843</v>
      </c>
      <c r="BN967" s="16" t="s">
        <v>843</v>
      </c>
      <c r="BO967" s="16" t="s">
        <v>844</v>
      </c>
      <c r="BP967" s="16" t="s">
        <v>843</v>
      </c>
      <c r="BQ967" s="16" t="s">
        <v>843</v>
      </c>
      <c r="DX967" s="16" t="s">
        <v>867</v>
      </c>
      <c r="DY967" s="16" t="s">
        <v>867</v>
      </c>
      <c r="ES967" s="16" t="s">
        <v>867</v>
      </c>
      <c r="EU967" s="16" t="s">
        <v>7816</v>
      </c>
      <c r="EV967" s="16" t="s">
        <v>867</v>
      </c>
      <c r="EW967" s="16" t="s">
        <v>7823</v>
      </c>
      <c r="EX967" s="16" t="s">
        <v>844</v>
      </c>
      <c r="EY967" s="16" t="s">
        <v>843</v>
      </c>
      <c r="EZ967" s="16" t="s">
        <v>843</v>
      </c>
      <c r="FA967" s="16" t="s">
        <v>843</v>
      </c>
      <c r="FB967" s="16" t="s">
        <v>843</v>
      </c>
      <c r="FC967" s="16" t="s">
        <v>843</v>
      </c>
      <c r="FD967" s="16" t="s">
        <v>843</v>
      </c>
      <c r="HC967" s="16" t="s">
        <v>867</v>
      </c>
      <c r="HD967" s="16" t="s">
        <v>865</v>
      </c>
      <c r="JA967" s="16" t="s">
        <v>4816</v>
      </c>
      <c r="JB967" s="16" t="s">
        <v>867</v>
      </c>
      <c r="JC967" s="16" t="s">
        <v>865</v>
      </c>
      <c r="JG967" s="16" t="s">
        <v>843</v>
      </c>
      <c r="JV967" s="16">
        <v>40</v>
      </c>
      <c r="JW967" s="16" t="s">
        <v>7603</v>
      </c>
      <c r="JY967" s="16">
        <v>4000</v>
      </c>
      <c r="JZ967" s="16" t="s">
        <v>4883</v>
      </c>
      <c r="KB967" s="16" t="s">
        <v>7628</v>
      </c>
      <c r="KD967" s="16" t="s">
        <v>4920</v>
      </c>
      <c r="KE967" s="16" t="s">
        <v>7277</v>
      </c>
      <c r="KF967" s="16" t="s">
        <v>4951</v>
      </c>
      <c r="KH967" s="16" t="s">
        <v>7636</v>
      </c>
      <c r="KI967" s="16" t="s">
        <v>4982</v>
      </c>
      <c r="KK967" s="16" t="s">
        <v>4874</v>
      </c>
      <c r="KM967" s="16" t="s">
        <v>7616</v>
      </c>
      <c r="KO967" s="16" t="s">
        <v>11035</v>
      </c>
      <c r="KP967" s="16" t="s">
        <v>11034</v>
      </c>
      <c r="KQ967" s="16" t="s">
        <v>8694</v>
      </c>
      <c r="KR967" s="16" t="s">
        <v>12833</v>
      </c>
      <c r="KS967" s="16" t="s">
        <v>11036</v>
      </c>
      <c r="KT967" s="16" t="s">
        <v>8696</v>
      </c>
      <c r="KU967" s="16" t="s">
        <v>844</v>
      </c>
      <c r="KV967" s="16" t="s">
        <v>8696</v>
      </c>
      <c r="KW967" s="16" t="s">
        <v>851</v>
      </c>
      <c r="KX967" s="16" t="s">
        <v>487</v>
      </c>
      <c r="KY967" s="16" t="s">
        <v>487</v>
      </c>
      <c r="KZ967" s="16" t="s">
        <v>487</v>
      </c>
      <c r="LC967" s="16" t="s">
        <v>10879</v>
      </c>
      <c r="LF967" s="16" t="s">
        <v>11654</v>
      </c>
      <c r="LI967" s="16" t="s">
        <v>11655</v>
      </c>
      <c r="LJ967" s="16" t="s">
        <v>831</v>
      </c>
      <c r="LK967" s="16" t="s">
        <v>831</v>
      </c>
      <c r="LL967" s="16" t="s">
        <v>8756</v>
      </c>
      <c r="LM967" s="16" t="s">
        <v>8741</v>
      </c>
      <c r="LO967" s="16" t="s">
        <v>843</v>
      </c>
      <c r="LP967" s="16" t="s">
        <v>1056</v>
      </c>
      <c r="LQ967" s="16" t="s">
        <v>844</v>
      </c>
      <c r="LR967" s="16" t="s">
        <v>844</v>
      </c>
      <c r="LS967" s="16" t="s">
        <v>844</v>
      </c>
      <c r="LT967" s="16" t="s">
        <v>844</v>
      </c>
      <c r="LU967" s="16" t="s">
        <v>843</v>
      </c>
      <c r="LV967" s="16" t="s">
        <v>843</v>
      </c>
      <c r="LW967" s="16" t="s">
        <v>844</v>
      </c>
      <c r="LX967" s="16" t="s">
        <v>1056</v>
      </c>
      <c r="LY967" s="16" t="s">
        <v>843</v>
      </c>
      <c r="LZ967" s="16" t="s">
        <v>843</v>
      </c>
      <c r="MA967" s="16" t="s">
        <v>843</v>
      </c>
      <c r="MB967" s="16" t="s">
        <v>843</v>
      </c>
      <c r="MC967" s="16" t="s">
        <v>843</v>
      </c>
      <c r="ME967" s="16" t="s">
        <v>11656</v>
      </c>
      <c r="MF967" s="16" t="s">
        <v>8847</v>
      </c>
      <c r="MG967" s="16" t="s">
        <v>1834</v>
      </c>
      <c r="MH967" s="16" t="s">
        <v>11668</v>
      </c>
      <c r="MI967" s="16" t="s">
        <v>11668</v>
      </c>
      <c r="MJ967" s="16" t="s">
        <v>1840</v>
      </c>
      <c r="MK967" s="16" t="s">
        <v>9015</v>
      </c>
      <c r="ML967" s="16" t="s">
        <v>1790</v>
      </c>
      <c r="MM967" s="16" t="s">
        <v>486</v>
      </c>
      <c r="MN967" s="16" t="s">
        <v>1798</v>
      </c>
      <c r="MO967" s="16" t="s">
        <v>1809</v>
      </c>
      <c r="MP967" s="16" t="s">
        <v>1829</v>
      </c>
      <c r="MQ967" s="16" t="s">
        <v>1785</v>
      </c>
      <c r="MR967" s="16" t="s">
        <v>470</v>
      </c>
      <c r="MS967" s="16" t="s">
        <v>12790</v>
      </c>
      <c r="MT967" s="16" t="s">
        <v>8931</v>
      </c>
      <c r="MU967" s="16" t="s">
        <v>817</v>
      </c>
      <c r="NC967" s="16" t="s">
        <v>487</v>
      </c>
      <c r="NE967" s="16" t="s">
        <v>487</v>
      </c>
      <c r="NF967" s="16" t="s">
        <v>486</v>
      </c>
      <c r="NG967" s="16" t="s">
        <v>1380</v>
      </c>
      <c r="NH967" s="16" t="s">
        <v>1913</v>
      </c>
      <c r="NI967" s="16" t="s">
        <v>11658</v>
      </c>
      <c r="NJ967" s="16" t="s">
        <v>8751</v>
      </c>
      <c r="NK967" s="16" t="s">
        <v>9877</v>
      </c>
      <c r="NR967" s="16" t="s">
        <v>451</v>
      </c>
      <c r="NS967" s="16" t="s">
        <v>462</v>
      </c>
      <c r="NT967" s="16" t="s">
        <v>478</v>
      </c>
      <c r="NU967" s="16">
        <v>1.1910000000000001</v>
      </c>
      <c r="NV967" s="16" t="s">
        <v>451</v>
      </c>
      <c r="NW967" s="16" t="s">
        <v>1175</v>
      </c>
      <c r="NX967" s="16" t="s">
        <v>1142</v>
      </c>
      <c r="OB967" s="16" t="s">
        <v>831</v>
      </c>
      <c r="OC967" s="16" t="s">
        <v>451</v>
      </c>
    </row>
    <row r="968" spans="1:393" x14ac:dyDescent="0.25">
      <c r="A968" s="16" t="s">
        <v>12834</v>
      </c>
      <c r="B968" s="16" t="s">
        <v>1056</v>
      </c>
      <c r="C968" s="16" t="s">
        <v>970</v>
      </c>
      <c r="D968" s="16" t="s">
        <v>844</v>
      </c>
      <c r="E968" s="16" t="s">
        <v>843</v>
      </c>
      <c r="F968" s="16" t="s">
        <v>843</v>
      </c>
      <c r="G968" s="16" t="s">
        <v>843</v>
      </c>
      <c r="H968" s="16" t="s">
        <v>843</v>
      </c>
      <c r="I968" s="16" t="s">
        <v>844</v>
      </c>
      <c r="J968" s="16" t="s">
        <v>843</v>
      </c>
      <c r="K968" s="16" t="s">
        <v>843</v>
      </c>
      <c r="L968" s="16" t="s">
        <v>843</v>
      </c>
      <c r="M968" s="16" t="s">
        <v>843</v>
      </c>
      <c r="N968" s="16" t="s">
        <v>843</v>
      </c>
      <c r="O968" s="16" t="s">
        <v>843</v>
      </c>
      <c r="Q968" s="16" t="s">
        <v>843</v>
      </c>
      <c r="R968" s="16">
        <v>57</v>
      </c>
      <c r="T968" s="16" t="s">
        <v>474</v>
      </c>
      <c r="U968" s="16" t="s">
        <v>843</v>
      </c>
      <c r="V968" s="16" t="s">
        <v>844</v>
      </c>
      <c r="W968" s="16" t="s">
        <v>843</v>
      </c>
      <c r="X968" s="16" t="s">
        <v>844</v>
      </c>
      <c r="Y968" s="16" t="s">
        <v>843</v>
      </c>
      <c r="Z968" s="16" t="s">
        <v>843</v>
      </c>
      <c r="AA968" s="16" t="s">
        <v>843</v>
      </c>
      <c r="AB968" s="16" t="s">
        <v>843</v>
      </c>
      <c r="AC968" s="16" t="s">
        <v>843</v>
      </c>
      <c r="AD968" s="16" t="s">
        <v>867</v>
      </c>
      <c r="BF968" s="16" t="s">
        <v>843</v>
      </c>
      <c r="JB968" s="16" t="s">
        <v>867</v>
      </c>
      <c r="JC968" s="16" t="s">
        <v>865</v>
      </c>
      <c r="JG968" s="16" t="s">
        <v>843</v>
      </c>
      <c r="KO968" s="16" t="s">
        <v>11035</v>
      </c>
      <c r="KP968" s="16" t="s">
        <v>11034</v>
      </c>
      <c r="KQ968" s="16" t="s">
        <v>8694</v>
      </c>
      <c r="KR968" s="16" t="s">
        <v>12835</v>
      </c>
      <c r="KS968" s="16" t="s">
        <v>11036</v>
      </c>
      <c r="KT968" s="16" t="s">
        <v>8696</v>
      </c>
      <c r="KU968" s="16" t="s">
        <v>844</v>
      </c>
      <c r="KV968" s="16" t="s">
        <v>8696</v>
      </c>
      <c r="LC968" s="16" t="s">
        <v>10879</v>
      </c>
      <c r="LF968" s="16" t="s">
        <v>11654</v>
      </c>
      <c r="LJ968" s="16" t="s">
        <v>831</v>
      </c>
      <c r="LK968" s="16" t="s">
        <v>831</v>
      </c>
      <c r="LL968" s="16" t="s">
        <v>8756</v>
      </c>
      <c r="LM968" s="16" t="s">
        <v>8741</v>
      </c>
      <c r="LO968" s="16" t="s">
        <v>843</v>
      </c>
      <c r="LP968" s="16" t="s">
        <v>1056</v>
      </c>
      <c r="LQ968" s="16" t="s">
        <v>844</v>
      </c>
      <c r="LR968" s="16" t="s">
        <v>844</v>
      </c>
      <c r="LS968" s="16" t="s">
        <v>844</v>
      </c>
      <c r="LT968" s="16" t="s">
        <v>844</v>
      </c>
      <c r="LU968" s="16" t="s">
        <v>843</v>
      </c>
      <c r="LV968" s="16" t="s">
        <v>843</v>
      </c>
      <c r="LW968" s="16" t="s">
        <v>844</v>
      </c>
      <c r="LX968" s="16" t="s">
        <v>1056</v>
      </c>
      <c r="LY968" s="16" t="s">
        <v>843</v>
      </c>
      <c r="LZ968" s="16" t="s">
        <v>843</v>
      </c>
      <c r="MA968" s="16" t="s">
        <v>843</v>
      </c>
      <c r="MB968" s="16" t="s">
        <v>843</v>
      </c>
      <c r="MC968" s="16" t="s">
        <v>843</v>
      </c>
      <c r="ME968" s="16" t="s">
        <v>11656</v>
      </c>
      <c r="MF968" s="16" t="s">
        <v>8847</v>
      </c>
      <c r="MR968" s="16" t="s">
        <v>474</v>
      </c>
      <c r="MS968" s="16" t="s">
        <v>12790</v>
      </c>
      <c r="NI968" s="16" t="s">
        <v>11658</v>
      </c>
      <c r="NR968" s="16" t="s">
        <v>451</v>
      </c>
      <c r="NS968" s="16" t="s">
        <v>462</v>
      </c>
      <c r="NT968" s="16" t="s">
        <v>478</v>
      </c>
      <c r="NU968" s="16">
        <v>1.1910000000000001</v>
      </c>
      <c r="NV968" s="16" t="s">
        <v>451</v>
      </c>
      <c r="NW968" s="16" t="s">
        <v>1181</v>
      </c>
      <c r="NX968" s="16" t="s">
        <v>1142</v>
      </c>
      <c r="OB968" s="16" t="s">
        <v>831</v>
      </c>
      <c r="OC968" s="16" t="s">
        <v>451</v>
      </c>
    </row>
    <row r="969" spans="1:393" x14ac:dyDescent="0.25">
      <c r="A969" s="16" t="s">
        <v>12836</v>
      </c>
      <c r="B969" s="16" t="s">
        <v>844</v>
      </c>
      <c r="C969" s="16" t="s">
        <v>972</v>
      </c>
      <c r="D969" s="16" t="s">
        <v>844</v>
      </c>
      <c r="E969" s="16" t="s">
        <v>843</v>
      </c>
      <c r="F969" s="16" t="s">
        <v>843</v>
      </c>
      <c r="G969" s="16" t="s">
        <v>843</v>
      </c>
      <c r="H969" s="16" t="s">
        <v>843</v>
      </c>
      <c r="I969" s="16" t="s">
        <v>843</v>
      </c>
      <c r="J969" s="16" t="s">
        <v>843</v>
      </c>
      <c r="K969" s="16" t="s">
        <v>843</v>
      </c>
      <c r="L969" s="16" t="s">
        <v>843</v>
      </c>
      <c r="M969" s="16" t="s">
        <v>843</v>
      </c>
      <c r="N969" s="16" t="s">
        <v>843</v>
      </c>
      <c r="O969" s="16" t="s">
        <v>843</v>
      </c>
      <c r="Q969" s="16" t="s">
        <v>844</v>
      </c>
      <c r="R969" s="16">
        <v>42</v>
      </c>
      <c r="T969" s="16" t="s">
        <v>470</v>
      </c>
      <c r="U969" s="16" t="s">
        <v>844</v>
      </c>
      <c r="V969" s="16" t="s">
        <v>843</v>
      </c>
      <c r="W969" s="16" t="s">
        <v>844</v>
      </c>
      <c r="X969" s="16" t="s">
        <v>843</v>
      </c>
      <c r="Y969" s="16" t="s">
        <v>843</v>
      </c>
      <c r="Z969" s="16" t="s">
        <v>843</v>
      </c>
      <c r="AA969" s="16" t="s">
        <v>843</v>
      </c>
      <c r="AB969" s="16" t="s">
        <v>844</v>
      </c>
      <c r="AC969" s="16" t="s">
        <v>843</v>
      </c>
      <c r="AD969" s="16" t="s">
        <v>867</v>
      </c>
      <c r="AF969" s="16" t="s">
        <v>11746</v>
      </c>
      <c r="AG969" s="16" t="s">
        <v>11652</v>
      </c>
      <c r="AH969" s="16" t="s">
        <v>844</v>
      </c>
      <c r="AI969" s="16" t="s">
        <v>843</v>
      </c>
      <c r="AJ969" s="16" t="s">
        <v>844</v>
      </c>
      <c r="AK969" s="16" t="s">
        <v>843</v>
      </c>
      <c r="AL969" s="16" t="s">
        <v>844</v>
      </c>
      <c r="AM969" s="16" t="s">
        <v>844</v>
      </c>
      <c r="AN969" s="16" t="s">
        <v>843</v>
      </c>
      <c r="AO969" s="16" t="s">
        <v>843</v>
      </c>
      <c r="AP969" s="16" t="s">
        <v>843</v>
      </c>
      <c r="AQ969" s="16" t="s">
        <v>844</v>
      </c>
      <c r="AR969" s="16" t="s">
        <v>4433</v>
      </c>
      <c r="AS969" s="16" t="s">
        <v>843</v>
      </c>
      <c r="AT969" s="16" t="s">
        <v>843</v>
      </c>
      <c r="AU969" s="16" t="s">
        <v>843</v>
      </c>
      <c r="AV969" s="16" t="s">
        <v>843</v>
      </c>
      <c r="AW969" s="16" t="s">
        <v>843</v>
      </c>
      <c r="AX969" s="16" t="s">
        <v>843</v>
      </c>
      <c r="AY969" s="16" t="s">
        <v>844</v>
      </c>
      <c r="BF969" s="16" t="s">
        <v>844</v>
      </c>
      <c r="BH969" s="16" t="s">
        <v>7386</v>
      </c>
      <c r="BI969" s="16" t="s">
        <v>7785</v>
      </c>
      <c r="BJ969" s="16" t="s">
        <v>843</v>
      </c>
      <c r="BK969" s="16" t="s">
        <v>843</v>
      </c>
      <c r="BL969" s="16" t="s">
        <v>843</v>
      </c>
      <c r="BM969" s="16" t="s">
        <v>843</v>
      </c>
      <c r="BN969" s="16" t="s">
        <v>843</v>
      </c>
      <c r="BO969" s="16" t="s">
        <v>844</v>
      </c>
      <c r="BP969" s="16" t="s">
        <v>843</v>
      </c>
      <c r="BQ969" s="16" t="s">
        <v>843</v>
      </c>
      <c r="DX969" s="16" t="s">
        <v>867</v>
      </c>
      <c r="DY969" s="16" t="s">
        <v>867</v>
      </c>
      <c r="ES969" s="16" t="s">
        <v>867</v>
      </c>
      <c r="EU969" s="16" t="s">
        <v>7813</v>
      </c>
      <c r="EV969" s="16" t="s">
        <v>865</v>
      </c>
      <c r="FT969" s="16" t="s">
        <v>865</v>
      </c>
      <c r="HC969" s="16" t="s">
        <v>865</v>
      </c>
      <c r="JA969" s="16" t="s">
        <v>4816</v>
      </c>
      <c r="JB969" s="16" t="s">
        <v>867</v>
      </c>
      <c r="JC969" s="16" t="s">
        <v>865</v>
      </c>
      <c r="JG969" s="16" t="s">
        <v>843</v>
      </c>
      <c r="JV969" s="16">
        <v>40</v>
      </c>
      <c r="JW969" s="16" t="s">
        <v>7603</v>
      </c>
      <c r="JY969" s="16">
        <v>8000</v>
      </c>
      <c r="JZ969" s="16" t="s">
        <v>4883</v>
      </c>
      <c r="KB969" s="16" t="s">
        <v>7616</v>
      </c>
      <c r="KD969" s="16" t="s">
        <v>4917</v>
      </c>
      <c r="KE969" s="16" t="s">
        <v>7277</v>
      </c>
      <c r="KF969" s="16" t="s">
        <v>4942</v>
      </c>
      <c r="KH969" s="16" t="s">
        <v>7642</v>
      </c>
      <c r="KI969" s="16" t="s">
        <v>4982</v>
      </c>
      <c r="KK969" s="16" t="s">
        <v>4883</v>
      </c>
      <c r="KM969" s="16" t="s">
        <v>7616</v>
      </c>
      <c r="KO969" s="16" t="s">
        <v>11040</v>
      </c>
      <c r="KP969" s="16" t="s">
        <v>11039</v>
      </c>
      <c r="KQ969" s="16" t="s">
        <v>8694</v>
      </c>
      <c r="KR969" s="16" t="s">
        <v>12837</v>
      </c>
      <c r="KS969" s="16" t="s">
        <v>11041</v>
      </c>
      <c r="KT969" s="16" t="s">
        <v>8696</v>
      </c>
      <c r="KU969" s="16" t="s">
        <v>844</v>
      </c>
      <c r="KV969" s="16" t="s">
        <v>8696</v>
      </c>
      <c r="KW969" s="16" t="s">
        <v>851</v>
      </c>
      <c r="KX969" s="16" t="s">
        <v>487</v>
      </c>
      <c r="KY969" s="16" t="s">
        <v>487</v>
      </c>
      <c r="KZ969" s="16" t="s">
        <v>487</v>
      </c>
      <c r="LC969" s="16" t="s">
        <v>10879</v>
      </c>
      <c r="LF969" s="16" t="s">
        <v>11654</v>
      </c>
      <c r="LI969" s="16" t="s">
        <v>11655</v>
      </c>
      <c r="LJ969" s="16" t="s">
        <v>831</v>
      </c>
      <c r="LK969" s="16" t="s">
        <v>831</v>
      </c>
      <c r="LL969" s="16" t="s">
        <v>8756</v>
      </c>
      <c r="LM969" s="16" t="s">
        <v>8741</v>
      </c>
      <c r="LO969" s="16" t="s">
        <v>844</v>
      </c>
      <c r="LP969" s="16" t="s">
        <v>1056</v>
      </c>
      <c r="LQ969" s="16" t="s">
        <v>1056</v>
      </c>
      <c r="LR969" s="16" t="s">
        <v>844</v>
      </c>
      <c r="LS969" s="16" t="s">
        <v>844</v>
      </c>
      <c r="LT969" s="16" t="s">
        <v>844</v>
      </c>
      <c r="LU969" s="16" t="s">
        <v>843</v>
      </c>
      <c r="LV969" s="16" t="s">
        <v>843</v>
      </c>
      <c r="LW969" s="16" t="s">
        <v>844</v>
      </c>
      <c r="LX969" s="16" t="s">
        <v>1056</v>
      </c>
      <c r="LY969" s="16" t="s">
        <v>843</v>
      </c>
      <c r="LZ969" s="16" t="s">
        <v>843</v>
      </c>
      <c r="MA969" s="16" t="s">
        <v>844</v>
      </c>
      <c r="MB969" s="16" t="s">
        <v>843</v>
      </c>
      <c r="MC969" s="16" t="s">
        <v>843</v>
      </c>
      <c r="ME969" s="16" t="s">
        <v>11656</v>
      </c>
      <c r="MF969" s="16" t="s">
        <v>8847</v>
      </c>
      <c r="MG969" s="16" t="s">
        <v>1840</v>
      </c>
      <c r="MH969" s="16" t="s">
        <v>11667</v>
      </c>
      <c r="MI969" s="16" t="s">
        <v>11733</v>
      </c>
      <c r="MJ969" s="16" t="s">
        <v>1840</v>
      </c>
      <c r="MK969" s="16" t="s">
        <v>9015</v>
      </c>
      <c r="ML969" s="16" t="s">
        <v>1790</v>
      </c>
      <c r="MM969" s="16" t="s">
        <v>487</v>
      </c>
      <c r="MN969" s="16" t="s">
        <v>1798</v>
      </c>
      <c r="MO969" s="16" t="s">
        <v>1805</v>
      </c>
      <c r="MP969" s="16" t="s">
        <v>1829</v>
      </c>
      <c r="MQ969" s="16" t="s">
        <v>1790</v>
      </c>
      <c r="MR969" s="16" t="s">
        <v>470</v>
      </c>
      <c r="MS969" s="16" t="s">
        <v>12790</v>
      </c>
      <c r="MT969" s="16" t="s">
        <v>9003</v>
      </c>
      <c r="MU969" s="16" t="s">
        <v>816</v>
      </c>
      <c r="NC969" s="16" t="s">
        <v>487</v>
      </c>
      <c r="ND969" s="16" t="s">
        <v>486</v>
      </c>
      <c r="NE969" s="16" t="s">
        <v>486</v>
      </c>
      <c r="NG969" s="16" t="s">
        <v>1380</v>
      </c>
      <c r="NH969" s="16" t="s">
        <v>1913</v>
      </c>
      <c r="NI969" s="16" t="s">
        <v>11658</v>
      </c>
      <c r="NJ969" s="16" t="s">
        <v>11812</v>
      </c>
      <c r="NK969" s="16" t="s">
        <v>10825</v>
      </c>
      <c r="NR969" s="16" t="s">
        <v>451</v>
      </c>
      <c r="NS969" s="16" t="s">
        <v>462</v>
      </c>
      <c r="NT969" s="16" t="s">
        <v>478</v>
      </c>
      <c r="NU969" s="16">
        <v>1.1910000000000001</v>
      </c>
      <c r="NV969" s="16" t="s">
        <v>451</v>
      </c>
      <c r="NW969" s="16" t="s">
        <v>1175</v>
      </c>
      <c r="NX969" s="16" t="s">
        <v>1142</v>
      </c>
      <c r="OB969" s="16" t="s">
        <v>831</v>
      </c>
      <c r="OC969" s="16" t="s">
        <v>451</v>
      </c>
    </row>
    <row r="970" spans="1:393" x14ac:dyDescent="0.25">
      <c r="A970" s="16" t="s">
        <v>12838</v>
      </c>
      <c r="B970" s="16" t="s">
        <v>1056</v>
      </c>
      <c r="C970" s="16" t="s">
        <v>4199</v>
      </c>
      <c r="D970" s="16" t="s">
        <v>843</v>
      </c>
      <c r="E970" s="16" t="s">
        <v>843</v>
      </c>
      <c r="F970" s="16" t="s">
        <v>843</v>
      </c>
      <c r="G970" s="16" t="s">
        <v>843</v>
      </c>
      <c r="H970" s="16" t="s">
        <v>843</v>
      </c>
      <c r="I970" s="16" t="s">
        <v>844</v>
      </c>
      <c r="J970" s="16" t="s">
        <v>843</v>
      </c>
      <c r="K970" s="16" t="s">
        <v>843</v>
      </c>
      <c r="L970" s="16" t="s">
        <v>843</v>
      </c>
      <c r="M970" s="16" t="s">
        <v>843</v>
      </c>
      <c r="N970" s="16" t="s">
        <v>843</v>
      </c>
      <c r="O970" s="16" t="s">
        <v>843</v>
      </c>
      <c r="Q970" s="16" t="s">
        <v>843</v>
      </c>
      <c r="R970" s="16">
        <v>47</v>
      </c>
      <c r="T970" s="16" t="s">
        <v>474</v>
      </c>
      <c r="U970" s="16" t="s">
        <v>843</v>
      </c>
      <c r="V970" s="16" t="s">
        <v>844</v>
      </c>
      <c r="W970" s="16" t="s">
        <v>843</v>
      </c>
      <c r="X970" s="16" t="s">
        <v>844</v>
      </c>
      <c r="Y970" s="16" t="s">
        <v>843</v>
      </c>
      <c r="Z970" s="16" t="s">
        <v>843</v>
      </c>
      <c r="AA970" s="16" t="s">
        <v>843</v>
      </c>
      <c r="AB970" s="16" t="s">
        <v>843</v>
      </c>
      <c r="AC970" s="16" t="s">
        <v>843</v>
      </c>
      <c r="AD970" s="16" t="s">
        <v>867</v>
      </c>
      <c r="BF970" s="16" t="s">
        <v>843</v>
      </c>
      <c r="JB970" s="16" t="s">
        <v>867</v>
      </c>
      <c r="JC970" s="16" t="s">
        <v>865</v>
      </c>
      <c r="JG970" s="16" t="s">
        <v>843</v>
      </c>
      <c r="KO970" s="16" t="s">
        <v>11040</v>
      </c>
      <c r="KP970" s="16" t="s">
        <v>11039</v>
      </c>
      <c r="KQ970" s="16" t="s">
        <v>8694</v>
      </c>
      <c r="KR970" s="16" t="s">
        <v>12839</v>
      </c>
      <c r="KS970" s="16" t="s">
        <v>11041</v>
      </c>
      <c r="KT970" s="16" t="s">
        <v>8696</v>
      </c>
      <c r="KU970" s="16" t="s">
        <v>844</v>
      </c>
      <c r="KV970" s="16" t="s">
        <v>8696</v>
      </c>
      <c r="LC970" s="16" t="s">
        <v>10879</v>
      </c>
      <c r="LF970" s="16" t="s">
        <v>11654</v>
      </c>
      <c r="LJ970" s="16" t="s">
        <v>831</v>
      </c>
      <c r="LK970" s="16" t="s">
        <v>831</v>
      </c>
      <c r="LL970" s="16" t="s">
        <v>8756</v>
      </c>
      <c r="LM970" s="16" t="s">
        <v>8741</v>
      </c>
      <c r="LO970" s="16" t="s">
        <v>844</v>
      </c>
      <c r="LP970" s="16" t="s">
        <v>1056</v>
      </c>
      <c r="LQ970" s="16" t="s">
        <v>1056</v>
      </c>
      <c r="LR970" s="16" t="s">
        <v>844</v>
      </c>
      <c r="LS970" s="16" t="s">
        <v>844</v>
      </c>
      <c r="LT970" s="16" t="s">
        <v>844</v>
      </c>
      <c r="LU970" s="16" t="s">
        <v>843</v>
      </c>
      <c r="LV970" s="16" t="s">
        <v>843</v>
      </c>
      <c r="LW970" s="16" t="s">
        <v>844</v>
      </c>
      <c r="LX970" s="16" t="s">
        <v>1056</v>
      </c>
      <c r="LY970" s="16" t="s">
        <v>843</v>
      </c>
      <c r="LZ970" s="16" t="s">
        <v>843</v>
      </c>
      <c r="MA970" s="16" t="s">
        <v>844</v>
      </c>
      <c r="MB970" s="16" t="s">
        <v>843</v>
      </c>
      <c r="MC970" s="16" t="s">
        <v>843</v>
      </c>
      <c r="ME970" s="16" t="s">
        <v>11656</v>
      </c>
      <c r="MF970" s="16" t="s">
        <v>8847</v>
      </c>
      <c r="MR970" s="16" t="s">
        <v>474</v>
      </c>
      <c r="MS970" s="16" t="s">
        <v>12790</v>
      </c>
      <c r="NI970" s="16" t="s">
        <v>11658</v>
      </c>
      <c r="NR970" s="16" t="s">
        <v>451</v>
      </c>
      <c r="NS970" s="16" t="s">
        <v>462</v>
      </c>
      <c r="NT970" s="16" t="s">
        <v>478</v>
      </c>
      <c r="NU970" s="16">
        <v>1.1910000000000001</v>
      </c>
      <c r="NV970" s="16" t="s">
        <v>451</v>
      </c>
      <c r="NW970" s="16" t="s">
        <v>1181</v>
      </c>
      <c r="NX970" s="16" t="s">
        <v>1142</v>
      </c>
      <c r="OB970" s="16" t="s">
        <v>831</v>
      </c>
      <c r="OC970" s="16" t="s">
        <v>451</v>
      </c>
    </row>
    <row r="971" spans="1:393" x14ac:dyDescent="0.25">
      <c r="A971" s="16" t="s">
        <v>12840</v>
      </c>
      <c r="B971" s="16" t="s">
        <v>8732</v>
      </c>
      <c r="C971" s="16" t="s">
        <v>4199</v>
      </c>
      <c r="D971" s="16" t="s">
        <v>843</v>
      </c>
      <c r="E971" s="16" t="s">
        <v>843</v>
      </c>
      <c r="F971" s="16" t="s">
        <v>843</v>
      </c>
      <c r="G971" s="16" t="s">
        <v>843</v>
      </c>
      <c r="H971" s="16" t="s">
        <v>843</v>
      </c>
      <c r="I971" s="16" t="s">
        <v>844</v>
      </c>
      <c r="J971" s="16" t="s">
        <v>843</v>
      </c>
      <c r="K971" s="16" t="s">
        <v>843</v>
      </c>
      <c r="L971" s="16" t="s">
        <v>843</v>
      </c>
      <c r="M971" s="16" t="s">
        <v>843</v>
      </c>
      <c r="N971" s="16" t="s">
        <v>843</v>
      </c>
      <c r="O971" s="16" t="s">
        <v>843</v>
      </c>
      <c r="Q971" s="16" t="s">
        <v>843</v>
      </c>
      <c r="R971" s="16">
        <v>16</v>
      </c>
      <c r="T971" s="16" t="s">
        <v>470</v>
      </c>
      <c r="U971" s="16" t="s">
        <v>844</v>
      </c>
      <c r="V971" s="16" t="s">
        <v>843</v>
      </c>
      <c r="W971" s="16" t="s">
        <v>843</v>
      </c>
      <c r="X971" s="16" t="s">
        <v>843</v>
      </c>
      <c r="Y971" s="16" t="s">
        <v>844</v>
      </c>
      <c r="Z971" s="16" t="s">
        <v>843</v>
      </c>
      <c r="AA971" s="16" t="s">
        <v>843</v>
      </c>
      <c r="AB971" s="16" t="s">
        <v>844</v>
      </c>
      <c r="AC971" s="16" t="s">
        <v>844</v>
      </c>
      <c r="AD971" s="16" t="s">
        <v>865</v>
      </c>
      <c r="BF971" s="16" t="s">
        <v>843</v>
      </c>
      <c r="JB971" s="16" t="s">
        <v>865</v>
      </c>
      <c r="JC971" s="16" t="s">
        <v>865</v>
      </c>
      <c r="JD971" s="16" t="s">
        <v>865</v>
      </c>
      <c r="JE971" s="16" t="s">
        <v>865</v>
      </c>
      <c r="JF971" s="16" t="s">
        <v>865</v>
      </c>
      <c r="JG971" s="16" t="s">
        <v>1056</v>
      </c>
      <c r="JH971" s="16" t="s">
        <v>7582</v>
      </c>
      <c r="JJ971" s="16" t="s">
        <v>865</v>
      </c>
      <c r="KO971" s="16" t="s">
        <v>11040</v>
      </c>
      <c r="KP971" s="16" t="s">
        <v>11039</v>
      </c>
      <c r="KQ971" s="16" t="s">
        <v>8694</v>
      </c>
      <c r="KR971" s="16" t="s">
        <v>12841</v>
      </c>
      <c r="KS971" s="16" t="s">
        <v>11041</v>
      </c>
      <c r="KT971" s="16" t="s">
        <v>8696</v>
      </c>
      <c r="KU971" s="16" t="s">
        <v>844</v>
      </c>
      <c r="KV971" s="16" t="s">
        <v>8696</v>
      </c>
      <c r="LC971" s="16" t="s">
        <v>10879</v>
      </c>
      <c r="LF971" s="16" t="s">
        <v>11654</v>
      </c>
      <c r="LJ971" s="16" t="s">
        <v>843</v>
      </c>
      <c r="LL971" s="16" t="s">
        <v>8711</v>
      </c>
      <c r="LM971" s="16" t="s">
        <v>8741</v>
      </c>
      <c r="LO971" s="16" t="s">
        <v>844</v>
      </c>
      <c r="LP971" s="16" t="s">
        <v>1056</v>
      </c>
      <c r="LQ971" s="16" t="s">
        <v>1056</v>
      </c>
      <c r="LR971" s="16" t="s">
        <v>844</v>
      </c>
      <c r="LS971" s="16" t="s">
        <v>844</v>
      </c>
      <c r="LT971" s="16" t="s">
        <v>844</v>
      </c>
      <c r="LU971" s="16" t="s">
        <v>843</v>
      </c>
      <c r="LV971" s="16" t="s">
        <v>843</v>
      </c>
      <c r="LW971" s="16" t="s">
        <v>844</v>
      </c>
      <c r="LX971" s="16" t="s">
        <v>1056</v>
      </c>
      <c r="LY971" s="16" t="s">
        <v>843</v>
      </c>
      <c r="LZ971" s="16" t="s">
        <v>843</v>
      </c>
      <c r="MA971" s="16" t="s">
        <v>844</v>
      </c>
      <c r="MB971" s="16" t="s">
        <v>843</v>
      </c>
      <c r="MC971" s="16" t="s">
        <v>843</v>
      </c>
      <c r="ME971" s="16" t="s">
        <v>11656</v>
      </c>
      <c r="MF971" s="16" t="s">
        <v>8847</v>
      </c>
      <c r="MR971" s="16" t="s">
        <v>470</v>
      </c>
      <c r="MS971" s="16" t="s">
        <v>12790</v>
      </c>
      <c r="NI971" s="16" t="s">
        <v>11658</v>
      </c>
      <c r="NR971" s="16" t="s">
        <v>876</v>
      </c>
      <c r="NS971" s="16" t="s">
        <v>462</v>
      </c>
      <c r="NT971" s="16" t="s">
        <v>478</v>
      </c>
      <c r="NU971" s="16">
        <v>1.1910000000000001</v>
      </c>
      <c r="NV971" s="16" t="s">
        <v>824</v>
      </c>
      <c r="NW971" s="16" t="s">
        <v>1173</v>
      </c>
      <c r="NX971" s="16" t="s">
        <v>1142</v>
      </c>
      <c r="NY971" s="16" t="s">
        <v>824</v>
      </c>
      <c r="OB971" s="16" t="s">
        <v>833</v>
      </c>
      <c r="OC971" s="16" t="s">
        <v>876</v>
      </c>
    </row>
    <row r="972" spans="1:393" x14ac:dyDescent="0.25">
      <c r="A972" s="16" t="s">
        <v>12842</v>
      </c>
      <c r="B972" s="16" t="s">
        <v>844</v>
      </c>
      <c r="C972" s="16" t="s">
        <v>972</v>
      </c>
      <c r="D972" s="16" t="s">
        <v>844</v>
      </c>
      <c r="E972" s="16" t="s">
        <v>843</v>
      </c>
      <c r="F972" s="16" t="s">
        <v>843</v>
      </c>
      <c r="G972" s="16" t="s">
        <v>843</v>
      </c>
      <c r="H972" s="16" t="s">
        <v>843</v>
      </c>
      <c r="I972" s="16" t="s">
        <v>843</v>
      </c>
      <c r="J972" s="16" t="s">
        <v>843</v>
      </c>
      <c r="K972" s="16" t="s">
        <v>843</v>
      </c>
      <c r="L972" s="16" t="s">
        <v>843</v>
      </c>
      <c r="M972" s="16" t="s">
        <v>843</v>
      </c>
      <c r="N972" s="16" t="s">
        <v>843</v>
      </c>
      <c r="O972" s="16" t="s">
        <v>843</v>
      </c>
      <c r="Q972" s="16" t="s">
        <v>844</v>
      </c>
      <c r="R972" s="16">
        <v>50</v>
      </c>
      <c r="T972" s="16" t="s">
        <v>470</v>
      </c>
      <c r="U972" s="16" t="s">
        <v>844</v>
      </c>
      <c r="V972" s="16" t="s">
        <v>843</v>
      </c>
      <c r="W972" s="16" t="s">
        <v>844</v>
      </c>
      <c r="X972" s="16" t="s">
        <v>843</v>
      </c>
      <c r="Y972" s="16" t="s">
        <v>843</v>
      </c>
      <c r="Z972" s="16" t="s">
        <v>843</v>
      </c>
      <c r="AA972" s="16" t="s">
        <v>843</v>
      </c>
      <c r="AB972" s="16" t="s">
        <v>844</v>
      </c>
      <c r="AC972" s="16" t="s">
        <v>843</v>
      </c>
      <c r="AD972" s="16" t="s">
        <v>867</v>
      </c>
      <c r="AF972" s="16" t="s">
        <v>11695</v>
      </c>
      <c r="AG972" s="16" t="s">
        <v>11725</v>
      </c>
      <c r="AH972" s="16" t="s">
        <v>844</v>
      </c>
      <c r="AI972" s="16" t="s">
        <v>844</v>
      </c>
      <c r="AJ972" s="16" t="s">
        <v>843</v>
      </c>
      <c r="AK972" s="16" t="s">
        <v>843</v>
      </c>
      <c r="AL972" s="16" t="s">
        <v>844</v>
      </c>
      <c r="AM972" s="16" t="s">
        <v>844</v>
      </c>
      <c r="AN972" s="16" t="s">
        <v>843</v>
      </c>
      <c r="AO972" s="16" t="s">
        <v>843</v>
      </c>
      <c r="AP972" s="16" t="s">
        <v>843</v>
      </c>
      <c r="AQ972" s="16" t="s">
        <v>844</v>
      </c>
      <c r="AR972" s="16" t="s">
        <v>4433</v>
      </c>
      <c r="AS972" s="16" t="s">
        <v>843</v>
      </c>
      <c r="AT972" s="16" t="s">
        <v>843</v>
      </c>
      <c r="AU972" s="16" t="s">
        <v>843</v>
      </c>
      <c r="AV972" s="16" t="s">
        <v>843</v>
      </c>
      <c r="AW972" s="16" t="s">
        <v>843</v>
      </c>
      <c r="AX972" s="16" t="s">
        <v>843</v>
      </c>
      <c r="AY972" s="16" t="s">
        <v>844</v>
      </c>
      <c r="BF972" s="16" t="s">
        <v>844</v>
      </c>
      <c r="BH972" s="16" t="s">
        <v>7386</v>
      </c>
      <c r="BI972" s="16" t="s">
        <v>7785</v>
      </c>
      <c r="BJ972" s="16" t="s">
        <v>843</v>
      </c>
      <c r="BK972" s="16" t="s">
        <v>843</v>
      </c>
      <c r="BL972" s="16" t="s">
        <v>843</v>
      </c>
      <c r="BM972" s="16" t="s">
        <v>843</v>
      </c>
      <c r="BN972" s="16" t="s">
        <v>843</v>
      </c>
      <c r="BO972" s="16" t="s">
        <v>844</v>
      </c>
      <c r="BP972" s="16" t="s">
        <v>843</v>
      </c>
      <c r="BQ972" s="16" t="s">
        <v>843</v>
      </c>
      <c r="DX972" s="16" t="s">
        <v>865</v>
      </c>
      <c r="ES972" s="16" t="s">
        <v>865</v>
      </c>
      <c r="EU972" s="16" t="s">
        <v>7813</v>
      </c>
      <c r="EV972" s="16" t="s">
        <v>865</v>
      </c>
      <c r="FT972" s="16" t="s">
        <v>865</v>
      </c>
      <c r="HC972" s="16" t="s">
        <v>865</v>
      </c>
      <c r="JA972" s="16" t="s">
        <v>4816</v>
      </c>
      <c r="JB972" s="16" t="s">
        <v>867</v>
      </c>
      <c r="JC972" s="16" t="s">
        <v>865</v>
      </c>
      <c r="JG972" s="16" t="s">
        <v>843</v>
      </c>
      <c r="JV972" s="16">
        <v>40</v>
      </c>
      <c r="JW972" s="16" t="s">
        <v>7603</v>
      </c>
      <c r="JY972" s="16">
        <v>10000</v>
      </c>
      <c r="JZ972" s="16" t="s">
        <v>4883</v>
      </c>
      <c r="KB972" s="16" t="s">
        <v>7616</v>
      </c>
      <c r="KD972" s="16" t="s">
        <v>4917</v>
      </c>
      <c r="KE972" s="16" t="s">
        <v>7277</v>
      </c>
      <c r="KF972" s="16" t="s">
        <v>4411</v>
      </c>
      <c r="KH972" s="16" t="s">
        <v>7642</v>
      </c>
      <c r="KI972" s="16" t="s">
        <v>4843</v>
      </c>
      <c r="KO972" s="16" t="s">
        <v>11044</v>
      </c>
      <c r="KP972" s="16" t="s">
        <v>11043</v>
      </c>
      <c r="KQ972" s="16" t="s">
        <v>8694</v>
      </c>
      <c r="KR972" s="16" t="s">
        <v>12843</v>
      </c>
      <c r="KS972" s="16" t="s">
        <v>11045</v>
      </c>
      <c r="KT972" s="16" t="s">
        <v>8696</v>
      </c>
      <c r="KU972" s="16" t="s">
        <v>844</v>
      </c>
      <c r="KV972" s="16" t="s">
        <v>8696</v>
      </c>
      <c r="KW972" s="16" t="s">
        <v>851</v>
      </c>
      <c r="KY972" s="16" t="s">
        <v>486</v>
      </c>
      <c r="LC972" s="16" t="s">
        <v>10879</v>
      </c>
      <c r="LF972" s="16" t="s">
        <v>11654</v>
      </c>
      <c r="LI972" s="16" t="s">
        <v>11655</v>
      </c>
      <c r="LJ972" s="16" t="s">
        <v>831</v>
      </c>
      <c r="LK972" s="16" t="s">
        <v>831</v>
      </c>
      <c r="LL972" s="16" t="s">
        <v>8756</v>
      </c>
      <c r="LM972" s="16" t="s">
        <v>8741</v>
      </c>
      <c r="LO972" s="16" t="s">
        <v>843</v>
      </c>
      <c r="LP972" s="16" t="s">
        <v>1056</v>
      </c>
      <c r="LQ972" s="16" t="s">
        <v>844</v>
      </c>
      <c r="LR972" s="16" t="s">
        <v>844</v>
      </c>
      <c r="LS972" s="16" t="s">
        <v>844</v>
      </c>
      <c r="LT972" s="16" t="s">
        <v>844</v>
      </c>
      <c r="LU972" s="16" t="s">
        <v>843</v>
      </c>
      <c r="LV972" s="16" t="s">
        <v>843</v>
      </c>
      <c r="LW972" s="16" t="s">
        <v>843</v>
      </c>
      <c r="LX972" s="16" t="s">
        <v>1056</v>
      </c>
      <c r="LY972" s="16" t="s">
        <v>843</v>
      </c>
      <c r="LZ972" s="16" t="s">
        <v>843</v>
      </c>
      <c r="MA972" s="16" t="s">
        <v>843</v>
      </c>
      <c r="MB972" s="16" t="s">
        <v>843</v>
      </c>
      <c r="MC972" s="16" t="s">
        <v>843</v>
      </c>
      <c r="ME972" s="16" t="s">
        <v>11656</v>
      </c>
      <c r="MF972" s="16" t="s">
        <v>8847</v>
      </c>
      <c r="MG972" s="16" t="s">
        <v>1840</v>
      </c>
      <c r="MH972" s="16" t="s">
        <v>11667</v>
      </c>
      <c r="MI972" s="16" t="s">
        <v>11733</v>
      </c>
      <c r="MK972" s="16" t="s">
        <v>9015</v>
      </c>
      <c r="ML972" s="16" t="s">
        <v>1790</v>
      </c>
      <c r="MM972" s="16" t="s">
        <v>487</v>
      </c>
      <c r="MN972" s="16" t="s">
        <v>1798</v>
      </c>
      <c r="MP972" s="16" t="s">
        <v>13846</v>
      </c>
      <c r="MR972" s="16" t="s">
        <v>470</v>
      </c>
      <c r="MS972" s="16" t="s">
        <v>12790</v>
      </c>
      <c r="MT972" s="16" t="s">
        <v>8931</v>
      </c>
      <c r="MU972" s="16" t="s">
        <v>816</v>
      </c>
      <c r="NC972" s="16" t="s">
        <v>486</v>
      </c>
      <c r="ND972" s="16" t="s">
        <v>486</v>
      </c>
      <c r="NE972" s="16" t="s">
        <v>486</v>
      </c>
      <c r="NG972" s="16" t="s">
        <v>1380</v>
      </c>
      <c r="NH972" s="16" t="s">
        <v>1913</v>
      </c>
      <c r="NI972" s="16" t="s">
        <v>11658</v>
      </c>
      <c r="NJ972" s="16" t="s">
        <v>9102</v>
      </c>
      <c r="NK972" s="16" t="s">
        <v>11753</v>
      </c>
      <c r="NR972" s="16" t="s">
        <v>451</v>
      </c>
      <c r="NS972" s="16" t="s">
        <v>462</v>
      </c>
      <c r="NT972" s="16" t="s">
        <v>478</v>
      </c>
      <c r="NU972" s="16">
        <v>1.1910000000000001</v>
      </c>
      <c r="NV972" s="16" t="s">
        <v>451</v>
      </c>
      <c r="NW972" s="16" t="s">
        <v>1175</v>
      </c>
      <c r="NX972" s="16" t="s">
        <v>1142</v>
      </c>
      <c r="OB972" s="16" t="s">
        <v>831</v>
      </c>
      <c r="OC972" s="16" t="s">
        <v>451</v>
      </c>
    </row>
    <row r="973" spans="1:393" x14ac:dyDescent="0.25">
      <c r="A973" s="16" t="s">
        <v>12844</v>
      </c>
      <c r="B973" s="16" t="s">
        <v>1056</v>
      </c>
      <c r="C973" s="16" t="s">
        <v>4199</v>
      </c>
      <c r="D973" s="16" t="s">
        <v>843</v>
      </c>
      <c r="E973" s="16" t="s">
        <v>843</v>
      </c>
      <c r="F973" s="16" t="s">
        <v>843</v>
      </c>
      <c r="G973" s="16" t="s">
        <v>843</v>
      </c>
      <c r="H973" s="16" t="s">
        <v>843</v>
      </c>
      <c r="I973" s="16" t="s">
        <v>844</v>
      </c>
      <c r="J973" s="16" t="s">
        <v>843</v>
      </c>
      <c r="K973" s="16" t="s">
        <v>843</v>
      </c>
      <c r="L973" s="16" t="s">
        <v>843</v>
      </c>
      <c r="M973" s="16" t="s">
        <v>843</v>
      </c>
      <c r="N973" s="16" t="s">
        <v>843</v>
      </c>
      <c r="O973" s="16" t="s">
        <v>843</v>
      </c>
      <c r="Q973" s="16" t="s">
        <v>843</v>
      </c>
      <c r="R973" s="16">
        <v>53</v>
      </c>
      <c r="T973" s="16" t="s">
        <v>474</v>
      </c>
      <c r="U973" s="16" t="s">
        <v>843</v>
      </c>
      <c r="V973" s="16" t="s">
        <v>844</v>
      </c>
      <c r="W973" s="16" t="s">
        <v>843</v>
      </c>
      <c r="X973" s="16" t="s">
        <v>844</v>
      </c>
      <c r="Y973" s="16" t="s">
        <v>843</v>
      </c>
      <c r="Z973" s="16" t="s">
        <v>843</v>
      </c>
      <c r="AA973" s="16" t="s">
        <v>843</v>
      </c>
      <c r="AB973" s="16" t="s">
        <v>843</v>
      </c>
      <c r="AC973" s="16" t="s">
        <v>843</v>
      </c>
      <c r="AD973" s="16" t="s">
        <v>867</v>
      </c>
      <c r="BF973" s="16" t="s">
        <v>843</v>
      </c>
      <c r="JB973" s="16" t="s">
        <v>867</v>
      </c>
      <c r="JC973" s="16" t="s">
        <v>865</v>
      </c>
      <c r="JG973" s="16" t="s">
        <v>843</v>
      </c>
      <c r="KO973" s="16" t="s">
        <v>11044</v>
      </c>
      <c r="KP973" s="16" t="s">
        <v>11043</v>
      </c>
      <c r="KQ973" s="16" t="s">
        <v>8694</v>
      </c>
      <c r="KR973" s="16" t="s">
        <v>12845</v>
      </c>
      <c r="KS973" s="16" t="s">
        <v>11045</v>
      </c>
      <c r="KT973" s="16" t="s">
        <v>8696</v>
      </c>
      <c r="KU973" s="16" t="s">
        <v>844</v>
      </c>
      <c r="KV973" s="16" t="s">
        <v>8696</v>
      </c>
      <c r="LC973" s="16" t="s">
        <v>10879</v>
      </c>
      <c r="LF973" s="16" t="s">
        <v>11654</v>
      </c>
      <c r="LJ973" s="16" t="s">
        <v>831</v>
      </c>
      <c r="LK973" s="16" t="s">
        <v>831</v>
      </c>
      <c r="LL973" s="16" t="s">
        <v>8756</v>
      </c>
      <c r="LM973" s="16" t="s">
        <v>8741</v>
      </c>
      <c r="LO973" s="16" t="s">
        <v>843</v>
      </c>
      <c r="LP973" s="16" t="s">
        <v>1056</v>
      </c>
      <c r="LQ973" s="16" t="s">
        <v>844</v>
      </c>
      <c r="LR973" s="16" t="s">
        <v>844</v>
      </c>
      <c r="LS973" s="16" t="s">
        <v>844</v>
      </c>
      <c r="LT973" s="16" t="s">
        <v>844</v>
      </c>
      <c r="LU973" s="16" t="s">
        <v>843</v>
      </c>
      <c r="LV973" s="16" t="s">
        <v>843</v>
      </c>
      <c r="LW973" s="16" t="s">
        <v>843</v>
      </c>
      <c r="LX973" s="16" t="s">
        <v>1056</v>
      </c>
      <c r="LY973" s="16" t="s">
        <v>843</v>
      </c>
      <c r="LZ973" s="16" t="s">
        <v>843</v>
      </c>
      <c r="MA973" s="16" t="s">
        <v>843</v>
      </c>
      <c r="MB973" s="16" t="s">
        <v>843</v>
      </c>
      <c r="MC973" s="16" t="s">
        <v>843</v>
      </c>
      <c r="ME973" s="16" t="s">
        <v>11656</v>
      </c>
      <c r="MF973" s="16" t="s">
        <v>8847</v>
      </c>
      <c r="MR973" s="16" t="s">
        <v>474</v>
      </c>
      <c r="MS973" s="16" t="s">
        <v>12790</v>
      </c>
      <c r="NI973" s="16" t="s">
        <v>11658</v>
      </c>
      <c r="NR973" s="16" t="s">
        <v>451</v>
      </c>
      <c r="NS973" s="16" t="s">
        <v>462</v>
      </c>
      <c r="NT973" s="16" t="s">
        <v>478</v>
      </c>
      <c r="NU973" s="16">
        <v>1.1910000000000001</v>
      </c>
      <c r="NV973" s="16" t="s">
        <v>451</v>
      </c>
      <c r="NW973" s="16" t="s">
        <v>1181</v>
      </c>
      <c r="NX973" s="16" t="s">
        <v>1142</v>
      </c>
      <c r="OB973" s="16" t="s">
        <v>831</v>
      </c>
      <c r="OC973" s="16" t="s">
        <v>451</v>
      </c>
    </row>
    <row r="974" spans="1:393" x14ac:dyDescent="0.25">
      <c r="A974" s="16" t="s">
        <v>12846</v>
      </c>
      <c r="B974" s="16" t="s">
        <v>844</v>
      </c>
      <c r="C974" s="16" t="s">
        <v>972</v>
      </c>
      <c r="D974" s="16" t="s">
        <v>844</v>
      </c>
      <c r="E974" s="16" t="s">
        <v>843</v>
      </c>
      <c r="F974" s="16" t="s">
        <v>843</v>
      </c>
      <c r="G974" s="16" t="s">
        <v>843</v>
      </c>
      <c r="H974" s="16" t="s">
        <v>843</v>
      </c>
      <c r="I974" s="16" t="s">
        <v>843</v>
      </c>
      <c r="J974" s="16" t="s">
        <v>843</v>
      </c>
      <c r="K974" s="16" t="s">
        <v>843</v>
      </c>
      <c r="L974" s="16" t="s">
        <v>843</v>
      </c>
      <c r="M974" s="16" t="s">
        <v>843</v>
      </c>
      <c r="N974" s="16" t="s">
        <v>843</v>
      </c>
      <c r="O974" s="16" t="s">
        <v>843</v>
      </c>
      <c r="Q974" s="16" t="s">
        <v>844</v>
      </c>
      <c r="R974" s="16">
        <v>78</v>
      </c>
      <c r="T974" s="16" t="s">
        <v>474</v>
      </c>
      <c r="U974" s="16" t="s">
        <v>843</v>
      </c>
      <c r="V974" s="16" t="s">
        <v>844</v>
      </c>
      <c r="W974" s="16" t="s">
        <v>843</v>
      </c>
      <c r="X974" s="16" t="s">
        <v>844</v>
      </c>
      <c r="Y974" s="16" t="s">
        <v>843</v>
      </c>
      <c r="Z974" s="16" t="s">
        <v>843</v>
      </c>
      <c r="AA974" s="16" t="s">
        <v>843</v>
      </c>
      <c r="AB974" s="16" t="s">
        <v>843</v>
      </c>
      <c r="AC974" s="16" t="s">
        <v>843</v>
      </c>
      <c r="AD974" s="16" t="s">
        <v>867</v>
      </c>
      <c r="AF974" s="16" t="s">
        <v>11659</v>
      </c>
      <c r="AG974" s="16" t="s">
        <v>11808</v>
      </c>
      <c r="AH974" s="16" t="s">
        <v>844</v>
      </c>
      <c r="AI974" s="16" t="s">
        <v>844</v>
      </c>
      <c r="AJ974" s="16" t="s">
        <v>844</v>
      </c>
      <c r="AK974" s="16" t="s">
        <v>843</v>
      </c>
      <c r="AL974" s="16" t="s">
        <v>843</v>
      </c>
      <c r="AM974" s="16" t="s">
        <v>843</v>
      </c>
      <c r="AN974" s="16" t="s">
        <v>843</v>
      </c>
      <c r="AO974" s="16" t="s">
        <v>843</v>
      </c>
      <c r="AP974" s="16" t="s">
        <v>843</v>
      </c>
      <c r="AQ974" s="16" t="s">
        <v>843</v>
      </c>
      <c r="AR974" s="16" t="s">
        <v>11766</v>
      </c>
      <c r="AS974" s="16" t="s">
        <v>844</v>
      </c>
      <c r="AT974" s="16" t="s">
        <v>844</v>
      </c>
      <c r="AU974" s="16" t="s">
        <v>844</v>
      </c>
      <c r="AV974" s="16" t="s">
        <v>844</v>
      </c>
      <c r="AW974" s="16" t="s">
        <v>843</v>
      </c>
      <c r="AX974" s="16" t="s">
        <v>843</v>
      </c>
      <c r="AY974" s="16" t="s">
        <v>843</v>
      </c>
      <c r="AZ974" s="16" t="s">
        <v>4437</v>
      </c>
      <c r="BA974" s="16" t="s">
        <v>4437</v>
      </c>
      <c r="BB974" s="16" t="s">
        <v>4440</v>
      </c>
      <c r="BC974" s="16" t="s">
        <v>4437</v>
      </c>
      <c r="BF974" s="16" t="s">
        <v>843</v>
      </c>
      <c r="BI974" s="16" t="s">
        <v>7785</v>
      </c>
      <c r="BJ974" s="16" t="s">
        <v>843</v>
      </c>
      <c r="BK974" s="16" t="s">
        <v>843</v>
      </c>
      <c r="BL974" s="16" t="s">
        <v>843</v>
      </c>
      <c r="BM974" s="16" t="s">
        <v>843</v>
      </c>
      <c r="BN974" s="16" t="s">
        <v>843</v>
      </c>
      <c r="BO974" s="16" t="s">
        <v>844</v>
      </c>
      <c r="BP974" s="16" t="s">
        <v>843</v>
      </c>
      <c r="BQ974" s="16" t="s">
        <v>843</v>
      </c>
      <c r="DX974" s="16" t="s">
        <v>867</v>
      </c>
      <c r="DY974" s="16" t="s">
        <v>867</v>
      </c>
      <c r="ES974" s="16" t="s">
        <v>867</v>
      </c>
      <c r="EU974" s="16" t="s">
        <v>7810</v>
      </c>
      <c r="EV974" s="16" t="s">
        <v>865</v>
      </c>
      <c r="FF974" s="16" t="s">
        <v>7836</v>
      </c>
      <c r="HC974" s="16" t="s">
        <v>865</v>
      </c>
      <c r="JA974" s="16" t="s">
        <v>4813</v>
      </c>
      <c r="JB974" s="16" t="s">
        <v>865</v>
      </c>
      <c r="JC974" s="16" t="s">
        <v>865</v>
      </c>
      <c r="JD974" s="16" t="s">
        <v>865</v>
      </c>
      <c r="JE974" s="16" t="s">
        <v>865</v>
      </c>
      <c r="JF974" s="16" t="s">
        <v>865</v>
      </c>
      <c r="JG974" s="16" t="s">
        <v>843</v>
      </c>
      <c r="JH974" s="16" t="s">
        <v>4846</v>
      </c>
      <c r="KF974" s="16" t="s">
        <v>4926</v>
      </c>
      <c r="KI974" s="16" t="s">
        <v>4846</v>
      </c>
      <c r="KO974" s="16" t="s">
        <v>11048</v>
      </c>
      <c r="KP974" s="16" t="s">
        <v>11047</v>
      </c>
      <c r="KQ974" s="16" t="s">
        <v>8694</v>
      </c>
      <c r="KR974" s="16" t="s">
        <v>12847</v>
      </c>
      <c r="KS974" s="16" t="s">
        <v>11049</v>
      </c>
      <c r="KT974" s="16" t="s">
        <v>8696</v>
      </c>
      <c r="KU974" s="16" t="s">
        <v>844</v>
      </c>
      <c r="KV974" s="16" t="s">
        <v>8696</v>
      </c>
      <c r="KW974" s="16" t="s">
        <v>850</v>
      </c>
      <c r="KX974" s="16" t="s">
        <v>487</v>
      </c>
      <c r="KY974" s="16" t="s">
        <v>487</v>
      </c>
      <c r="KZ974" s="16" t="s">
        <v>487</v>
      </c>
      <c r="LC974" s="16" t="s">
        <v>10879</v>
      </c>
      <c r="LF974" s="16" t="s">
        <v>11654</v>
      </c>
      <c r="LI974" s="16" t="s">
        <v>11655</v>
      </c>
      <c r="LJ974" s="16" t="s">
        <v>843</v>
      </c>
      <c r="LL974" s="16" t="s">
        <v>8711</v>
      </c>
      <c r="LM974" s="16" t="s">
        <v>8741</v>
      </c>
      <c r="LO974" s="16" t="s">
        <v>843</v>
      </c>
      <c r="LP974" s="16" t="s">
        <v>843</v>
      </c>
      <c r="LQ974" s="16" t="s">
        <v>843</v>
      </c>
      <c r="LR974" s="16" t="s">
        <v>844</v>
      </c>
      <c r="LS974" s="16" t="s">
        <v>843</v>
      </c>
      <c r="LT974" s="16" t="s">
        <v>844</v>
      </c>
      <c r="LU974" s="16" t="s">
        <v>844</v>
      </c>
      <c r="LV974" s="16" t="s">
        <v>844</v>
      </c>
      <c r="LW974" s="16" t="s">
        <v>844</v>
      </c>
      <c r="LX974" s="16" t="s">
        <v>843</v>
      </c>
      <c r="LY974" s="16" t="s">
        <v>843</v>
      </c>
      <c r="LZ974" s="16" t="s">
        <v>843</v>
      </c>
      <c r="MA974" s="16" t="s">
        <v>843</v>
      </c>
      <c r="MB974" s="16" t="s">
        <v>843</v>
      </c>
      <c r="MC974" s="16" t="s">
        <v>843</v>
      </c>
      <c r="ME974" s="16" t="s">
        <v>11656</v>
      </c>
      <c r="MF974" s="16" t="s">
        <v>8847</v>
      </c>
      <c r="MO974" s="16" t="s">
        <v>1817</v>
      </c>
      <c r="MP974" s="16" t="s">
        <v>1824</v>
      </c>
      <c r="MR974" s="16" t="s">
        <v>474</v>
      </c>
      <c r="MS974" s="16" t="s">
        <v>12790</v>
      </c>
      <c r="MT974" s="16" t="s">
        <v>9009</v>
      </c>
      <c r="NC974" s="16" t="s">
        <v>487</v>
      </c>
      <c r="NE974" s="16" t="s">
        <v>486</v>
      </c>
      <c r="NG974" s="16" t="s">
        <v>1376</v>
      </c>
      <c r="NI974" s="16" t="s">
        <v>11658</v>
      </c>
      <c r="NR974" s="16" t="s">
        <v>878</v>
      </c>
      <c r="NS974" s="16" t="s">
        <v>462</v>
      </c>
      <c r="NT974" s="16" t="s">
        <v>478</v>
      </c>
      <c r="NU974" s="16">
        <v>1.1910000000000001</v>
      </c>
      <c r="NV974" s="16" t="s">
        <v>457</v>
      </c>
      <c r="NW974" s="16" t="s">
        <v>1183</v>
      </c>
      <c r="NX974" s="16" t="s">
        <v>1142</v>
      </c>
      <c r="OB974" s="16" t="s">
        <v>833</v>
      </c>
      <c r="OC974" s="16" t="s">
        <v>878</v>
      </c>
    </row>
    <row r="975" spans="1:393" x14ac:dyDescent="0.25">
      <c r="A975" s="16" t="s">
        <v>12848</v>
      </c>
      <c r="B975" s="16" t="s">
        <v>844</v>
      </c>
      <c r="C975" s="16" t="s">
        <v>972</v>
      </c>
      <c r="D975" s="16" t="s">
        <v>844</v>
      </c>
      <c r="E975" s="16" t="s">
        <v>843</v>
      </c>
      <c r="F975" s="16" t="s">
        <v>843</v>
      </c>
      <c r="G975" s="16" t="s">
        <v>843</v>
      </c>
      <c r="H975" s="16" t="s">
        <v>843</v>
      </c>
      <c r="I975" s="16" t="s">
        <v>843</v>
      </c>
      <c r="J975" s="16" t="s">
        <v>843</v>
      </c>
      <c r="K975" s="16" t="s">
        <v>843</v>
      </c>
      <c r="L975" s="16" t="s">
        <v>843</v>
      </c>
      <c r="M975" s="16" t="s">
        <v>843</v>
      </c>
      <c r="N975" s="16" t="s">
        <v>843</v>
      </c>
      <c r="O975" s="16" t="s">
        <v>843</v>
      </c>
      <c r="Q975" s="16" t="s">
        <v>844</v>
      </c>
      <c r="R975" s="16">
        <v>59</v>
      </c>
      <c r="T975" s="16" t="s">
        <v>470</v>
      </c>
      <c r="U975" s="16" t="s">
        <v>844</v>
      </c>
      <c r="V975" s="16" t="s">
        <v>843</v>
      </c>
      <c r="W975" s="16" t="s">
        <v>844</v>
      </c>
      <c r="X975" s="16" t="s">
        <v>843</v>
      </c>
      <c r="Y975" s="16" t="s">
        <v>843</v>
      </c>
      <c r="Z975" s="16" t="s">
        <v>843</v>
      </c>
      <c r="AA975" s="16" t="s">
        <v>843</v>
      </c>
      <c r="AB975" s="16" t="s">
        <v>843</v>
      </c>
      <c r="AC975" s="16" t="s">
        <v>843</v>
      </c>
      <c r="AD975" s="16" t="s">
        <v>867</v>
      </c>
      <c r="AF975" s="16" t="s">
        <v>11695</v>
      </c>
      <c r="AG975" s="16" t="s">
        <v>11735</v>
      </c>
      <c r="AH975" s="16" t="s">
        <v>843</v>
      </c>
      <c r="AI975" s="16" t="s">
        <v>843</v>
      </c>
      <c r="AJ975" s="16" t="s">
        <v>844</v>
      </c>
      <c r="AK975" s="16" t="s">
        <v>843</v>
      </c>
      <c r="AL975" s="16" t="s">
        <v>844</v>
      </c>
      <c r="AM975" s="16" t="s">
        <v>844</v>
      </c>
      <c r="AN975" s="16" t="s">
        <v>843</v>
      </c>
      <c r="AO975" s="16" t="s">
        <v>843</v>
      </c>
      <c r="AP975" s="16" t="s">
        <v>843</v>
      </c>
      <c r="AQ975" s="16" t="s">
        <v>844</v>
      </c>
      <c r="AR975" s="16" t="s">
        <v>4415</v>
      </c>
      <c r="AS975" s="16" t="s">
        <v>844</v>
      </c>
      <c r="AT975" s="16" t="s">
        <v>843</v>
      </c>
      <c r="AU975" s="16" t="s">
        <v>843</v>
      </c>
      <c r="AV975" s="16" t="s">
        <v>843</v>
      </c>
      <c r="AW975" s="16" t="s">
        <v>843</v>
      </c>
      <c r="AX975" s="16" t="s">
        <v>843</v>
      </c>
      <c r="AY975" s="16" t="s">
        <v>843</v>
      </c>
      <c r="AZ975" s="16" t="s">
        <v>4440</v>
      </c>
      <c r="BF975" s="16" t="s">
        <v>844</v>
      </c>
      <c r="BH975" s="16" t="s">
        <v>7380</v>
      </c>
      <c r="BI975" s="16" t="s">
        <v>7785</v>
      </c>
      <c r="BJ975" s="16" t="s">
        <v>843</v>
      </c>
      <c r="BK975" s="16" t="s">
        <v>843</v>
      </c>
      <c r="BL975" s="16" t="s">
        <v>843</v>
      </c>
      <c r="BM975" s="16" t="s">
        <v>843</v>
      </c>
      <c r="BN975" s="16" t="s">
        <v>843</v>
      </c>
      <c r="BO975" s="16" t="s">
        <v>844</v>
      </c>
      <c r="BP975" s="16" t="s">
        <v>843</v>
      </c>
      <c r="BQ975" s="16" t="s">
        <v>843</v>
      </c>
      <c r="DX975" s="16" t="s">
        <v>867</v>
      </c>
      <c r="DY975" s="16" t="s">
        <v>867</v>
      </c>
      <c r="ES975" s="16" t="s">
        <v>867</v>
      </c>
      <c r="EU975" s="16" t="s">
        <v>7813</v>
      </c>
      <c r="EV975" s="16" t="s">
        <v>865</v>
      </c>
      <c r="FF975" s="16" t="s">
        <v>7836</v>
      </c>
      <c r="HC975" s="16" t="s">
        <v>865</v>
      </c>
      <c r="JA975" s="16" t="s">
        <v>4822</v>
      </c>
      <c r="JB975" s="16" t="s">
        <v>865</v>
      </c>
      <c r="JC975" s="16" t="s">
        <v>865</v>
      </c>
      <c r="JD975" s="16" t="s">
        <v>865</v>
      </c>
      <c r="JE975" s="16" t="s">
        <v>865</v>
      </c>
      <c r="JF975" s="16" t="s">
        <v>865</v>
      </c>
      <c r="JG975" s="16" t="s">
        <v>843</v>
      </c>
      <c r="JH975" s="16" t="s">
        <v>5638</v>
      </c>
      <c r="JJ975" s="16" t="s">
        <v>865</v>
      </c>
      <c r="KF975" s="16" t="s">
        <v>4926</v>
      </c>
      <c r="KI975" s="16" t="s">
        <v>4849</v>
      </c>
      <c r="KO975" s="16" t="s">
        <v>11052</v>
      </c>
      <c r="KP975" s="16" t="s">
        <v>11051</v>
      </c>
      <c r="KQ975" s="16" t="s">
        <v>8694</v>
      </c>
      <c r="KR975" s="16" t="s">
        <v>12849</v>
      </c>
      <c r="KS975" s="16" t="s">
        <v>11053</v>
      </c>
      <c r="KT975" s="16" t="s">
        <v>8696</v>
      </c>
      <c r="KU975" s="16" t="s">
        <v>844</v>
      </c>
      <c r="KV975" s="16" t="s">
        <v>8696</v>
      </c>
      <c r="KW975" s="16" t="s">
        <v>850</v>
      </c>
      <c r="KX975" s="16" t="s">
        <v>487</v>
      </c>
      <c r="KY975" s="16" t="s">
        <v>487</v>
      </c>
      <c r="KZ975" s="16" t="s">
        <v>487</v>
      </c>
      <c r="LC975" s="16" t="s">
        <v>10879</v>
      </c>
      <c r="LF975" s="16" t="s">
        <v>11654</v>
      </c>
      <c r="LI975" s="16" t="s">
        <v>11655</v>
      </c>
      <c r="LJ975" s="16" t="s">
        <v>843</v>
      </c>
      <c r="LL975" s="16" t="s">
        <v>8711</v>
      </c>
      <c r="LM975" s="16" t="s">
        <v>8741</v>
      </c>
      <c r="LO975" s="16" t="s">
        <v>843</v>
      </c>
      <c r="LP975" s="16" t="s">
        <v>844</v>
      </c>
      <c r="LQ975" s="16" t="s">
        <v>844</v>
      </c>
      <c r="LR975" s="16" t="s">
        <v>843</v>
      </c>
      <c r="LS975" s="16" t="s">
        <v>844</v>
      </c>
      <c r="LT975" s="16" t="s">
        <v>843</v>
      </c>
      <c r="LU975" s="16" t="s">
        <v>843</v>
      </c>
      <c r="LV975" s="16" t="s">
        <v>844</v>
      </c>
      <c r="LW975" s="16" t="s">
        <v>844</v>
      </c>
      <c r="LX975" s="16" t="s">
        <v>843</v>
      </c>
      <c r="LY975" s="16" t="s">
        <v>843</v>
      </c>
      <c r="LZ975" s="16" t="s">
        <v>843</v>
      </c>
      <c r="MA975" s="16" t="s">
        <v>843</v>
      </c>
      <c r="MB975" s="16" t="s">
        <v>843</v>
      </c>
      <c r="MC975" s="16" t="s">
        <v>843</v>
      </c>
      <c r="ME975" s="16" t="s">
        <v>11656</v>
      </c>
      <c r="MF975" s="16" t="s">
        <v>8847</v>
      </c>
      <c r="MO975" s="16" t="s">
        <v>1817</v>
      </c>
      <c r="MP975" s="16" t="s">
        <v>13845</v>
      </c>
      <c r="MR975" s="16" t="s">
        <v>470</v>
      </c>
      <c r="MS975" s="16" t="s">
        <v>12790</v>
      </c>
      <c r="MT975" s="16" t="s">
        <v>8931</v>
      </c>
      <c r="MU975" s="16" t="s">
        <v>817</v>
      </c>
      <c r="NC975" s="16" t="s">
        <v>487</v>
      </c>
      <c r="NE975" s="16" t="s">
        <v>486</v>
      </c>
      <c r="NG975" s="16" t="s">
        <v>1378</v>
      </c>
      <c r="NI975" s="16" t="s">
        <v>11658</v>
      </c>
      <c r="NR975" s="16" t="s">
        <v>451</v>
      </c>
      <c r="NS975" s="16" t="s">
        <v>462</v>
      </c>
      <c r="NT975" s="16" t="s">
        <v>478</v>
      </c>
      <c r="NU975" s="16">
        <v>1.1910000000000001</v>
      </c>
      <c r="NV975" s="16" t="s">
        <v>451</v>
      </c>
      <c r="NW975" s="16" t="s">
        <v>1175</v>
      </c>
      <c r="NX975" s="16" t="s">
        <v>1142</v>
      </c>
      <c r="OB975" s="16" t="s">
        <v>833</v>
      </c>
      <c r="OC975" s="16" t="s">
        <v>451</v>
      </c>
    </row>
    <row r="976" spans="1:393" x14ac:dyDescent="0.25">
      <c r="A976" s="16" t="s">
        <v>12850</v>
      </c>
      <c r="B976" s="16" t="s">
        <v>844</v>
      </c>
      <c r="C976" s="16" t="s">
        <v>972</v>
      </c>
      <c r="D976" s="16" t="s">
        <v>844</v>
      </c>
      <c r="E976" s="16" t="s">
        <v>843</v>
      </c>
      <c r="F976" s="16" t="s">
        <v>843</v>
      </c>
      <c r="G976" s="16" t="s">
        <v>843</v>
      </c>
      <c r="H976" s="16" t="s">
        <v>843</v>
      </c>
      <c r="I976" s="16" t="s">
        <v>843</v>
      </c>
      <c r="J976" s="16" t="s">
        <v>843</v>
      </c>
      <c r="K976" s="16" t="s">
        <v>843</v>
      </c>
      <c r="L976" s="16" t="s">
        <v>843</v>
      </c>
      <c r="M976" s="16" t="s">
        <v>843</v>
      </c>
      <c r="N976" s="16" t="s">
        <v>843</v>
      </c>
      <c r="O976" s="16" t="s">
        <v>843</v>
      </c>
      <c r="Q976" s="16" t="s">
        <v>844</v>
      </c>
      <c r="R976" s="16">
        <v>38</v>
      </c>
      <c r="T976" s="16" t="s">
        <v>470</v>
      </c>
      <c r="U976" s="16" t="s">
        <v>844</v>
      </c>
      <c r="V976" s="16" t="s">
        <v>843</v>
      </c>
      <c r="W976" s="16" t="s">
        <v>844</v>
      </c>
      <c r="X976" s="16" t="s">
        <v>843</v>
      </c>
      <c r="Y976" s="16" t="s">
        <v>843</v>
      </c>
      <c r="Z976" s="16" t="s">
        <v>843</v>
      </c>
      <c r="AA976" s="16" t="s">
        <v>843</v>
      </c>
      <c r="AB976" s="16" t="s">
        <v>844</v>
      </c>
      <c r="AC976" s="16" t="s">
        <v>843</v>
      </c>
      <c r="AD976" s="16" t="s">
        <v>867</v>
      </c>
      <c r="AF976" s="16" t="s">
        <v>11687</v>
      </c>
      <c r="AG976" s="16" t="s">
        <v>11725</v>
      </c>
      <c r="AH976" s="16" t="s">
        <v>844</v>
      </c>
      <c r="AI976" s="16" t="s">
        <v>844</v>
      </c>
      <c r="AJ976" s="16" t="s">
        <v>843</v>
      </c>
      <c r="AK976" s="16" t="s">
        <v>843</v>
      </c>
      <c r="AL976" s="16" t="s">
        <v>844</v>
      </c>
      <c r="AM976" s="16" t="s">
        <v>844</v>
      </c>
      <c r="AN976" s="16" t="s">
        <v>843</v>
      </c>
      <c r="AO976" s="16" t="s">
        <v>843</v>
      </c>
      <c r="AP976" s="16" t="s">
        <v>843</v>
      </c>
      <c r="AQ976" s="16" t="s">
        <v>844</v>
      </c>
      <c r="AR976" s="16" t="s">
        <v>4433</v>
      </c>
      <c r="AS976" s="16" t="s">
        <v>843</v>
      </c>
      <c r="AT976" s="16" t="s">
        <v>843</v>
      </c>
      <c r="AU976" s="16" t="s">
        <v>843</v>
      </c>
      <c r="AV976" s="16" t="s">
        <v>843</v>
      </c>
      <c r="AW976" s="16" t="s">
        <v>843</v>
      </c>
      <c r="AX976" s="16" t="s">
        <v>843</v>
      </c>
      <c r="AY976" s="16" t="s">
        <v>844</v>
      </c>
      <c r="BF976" s="16" t="s">
        <v>844</v>
      </c>
      <c r="BH976" s="16" t="s">
        <v>7380</v>
      </c>
      <c r="BI976" s="16" t="s">
        <v>7785</v>
      </c>
      <c r="BJ976" s="16" t="s">
        <v>843</v>
      </c>
      <c r="BK976" s="16" t="s">
        <v>843</v>
      </c>
      <c r="BL976" s="16" t="s">
        <v>843</v>
      </c>
      <c r="BM976" s="16" t="s">
        <v>843</v>
      </c>
      <c r="BN976" s="16" t="s">
        <v>843</v>
      </c>
      <c r="BO976" s="16" t="s">
        <v>844</v>
      </c>
      <c r="BP976" s="16" t="s">
        <v>843</v>
      </c>
      <c r="BQ976" s="16" t="s">
        <v>843</v>
      </c>
      <c r="DX976" s="16" t="s">
        <v>865</v>
      </c>
      <c r="ES976" s="16" t="s">
        <v>865</v>
      </c>
      <c r="EU976" s="16" t="s">
        <v>7810</v>
      </c>
      <c r="EV976" s="16" t="s">
        <v>865</v>
      </c>
      <c r="FT976" s="16" t="s">
        <v>865</v>
      </c>
      <c r="HC976" s="16" t="s">
        <v>865</v>
      </c>
      <c r="JA976" s="16" t="s">
        <v>4819</v>
      </c>
      <c r="JB976" s="16" t="s">
        <v>867</v>
      </c>
      <c r="JC976" s="16" t="s">
        <v>865</v>
      </c>
      <c r="JG976" s="16" t="s">
        <v>1056</v>
      </c>
      <c r="JV976" s="16">
        <v>30</v>
      </c>
      <c r="JW976" s="16" t="s">
        <v>7603</v>
      </c>
      <c r="JY976" s="16">
        <v>7000</v>
      </c>
      <c r="JZ976" s="16" t="s">
        <v>4889</v>
      </c>
      <c r="KB976" s="16" t="s">
        <v>7616</v>
      </c>
      <c r="KD976" s="16" t="s">
        <v>4917</v>
      </c>
      <c r="KE976" s="16" t="s">
        <v>7277</v>
      </c>
      <c r="KF976" s="16" t="s">
        <v>4932</v>
      </c>
      <c r="KH976" s="16" t="s">
        <v>7642</v>
      </c>
      <c r="KI976" s="16" t="s">
        <v>4982</v>
      </c>
      <c r="KK976" s="16" t="s">
        <v>4883</v>
      </c>
      <c r="KM976" s="16" t="s">
        <v>7616</v>
      </c>
      <c r="KO976" s="16" t="s">
        <v>11057</v>
      </c>
      <c r="KP976" s="16" t="s">
        <v>11056</v>
      </c>
      <c r="KQ976" s="16" t="s">
        <v>8694</v>
      </c>
      <c r="KR976" s="16" t="s">
        <v>12851</v>
      </c>
      <c r="KS976" s="16" t="s">
        <v>11058</v>
      </c>
      <c r="KT976" s="16" t="s">
        <v>8696</v>
      </c>
      <c r="KU976" s="16" t="s">
        <v>844</v>
      </c>
      <c r="KV976" s="16" t="s">
        <v>8696</v>
      </c>
      <c r="KW976" s="16" t="s">
        <v>851</v>
      </c>
      <c r="KY976" s="16" t="s">
        <v>486</v>
      </c>
      <c r="LC976" s="16" t="s">
        <v>10879</v>
      </c>
      <c r="LF976" s="16" t="s">
        <v>11654</v>
      </c>
      <c r="LI976" s="16" t="s">
        <v>11655</v>
      </c>
      <c r="LJ976" s="16" t="s">
        <v>831</v>
      </c>
      <c r="LK976" s="16" t="s">
        <v>831</v>
      </c>
      <c r="LL976" s="16" t="s">
        <v>8756</v>
      </c>
      <c r="LM976" s="16" t="s">
        <v>8741</v>
      </c>
      <c r="LO976" s="16" t="s">
        <v>843</v>
      </c>
      <c r="LP976" s="16" t="s">
        <v>844</v>
      </c>
      <c r="LQ976" s="16" t="s">
        <v>1056</v>
      </c>
      <c r="LR976" s="16" t="s">
        <v>844</v>
      </c>
      <c r="LS976" s="16" t="s">
        <v>1056</v>
      </c>
      <c r="LT976" s="16" t="s">
        <v>844</v>
      </c>
      <c r="LU976" s="16" t="s">
        <v>1056</v>
      </c>
      <c r="LV976" s="16" t="s">
        <v>843</v>
      </c>
      <c r="LW976" s="16" t="s">
        <v>843</v>
      </c>
      <c r="LX976" s="16" t="s">
        <v>844</v>
      </c>
      <c r="LY976" s="16" t="s">
        <v>843</v>
      </c>
      <c r="LZ976" s="16" t="s">
        <v>843</v>
      </c>
      <c r="MA976" s="16" t="s">
        <v>843</v>
      </c>
      <c r="MB976" s="16" t="s">
        <v>843</v>
      </c>
      <c r="MC976" s="16" t="s">
        <v>843</v>
      </c>
      <c r="ME976" s="16" t="s">
        <v>11656</v>
      </c>
      <c r="MF976" s="16" t="s">
        <v>8847</v>
      </c>
      <c r="MG976" s="16" t="s">
        <v>1840</v>
      </c>
      <c r="MH976" s="16" t="s">
        <v>11667</v>
      </c>
      <c r="MI976" s="16" t="s">
        <v>11733</v>
      </c>
      <c r="MJ976" s="16" t="s">
        <v>1840</v>
      </c>
      <c r="MK976" s="16" t="s">
        <v>8957</v>
      </c>
      <c r="ML976" s="16" t="s">
        <v>1778</v>
      </c>
      <c r="MM976" s="16" t="s">
        <v>487</v>
      </c>
      <c r="MN976" s="16" t="s">
        <v>1798</v>
      </c>
      <c r="MO976" s="16" t="s">
        <v>1813</v>
      </c>
      <c r="MP976" s="16" t="s">
        <v>1829</v>
      </c>
      <c r="MQ976" s="16" t="s">
        <v>1790</v>
      </c>
      <c r="MR976" s="16" t="s">
        <v>470</v>
      </c>
      <c r="MS976" s="16" t="s">
        <v>12790</v>
      </c>
      <c r="MT976" s="16" t="s">
        <v>9023</v>
      </c>
      <c r="MU976" s="16" t="s">
        <v>817</v>
      </c>
      <c r="NC976" s="16" t="s">
        <v>486</v>
      </c>
      <c r="ND976" s="16" t="s">
        <v>486</v>
      </c>
      <c r="NE976" s="16" t="s">
        <v>486</v>
      </c>
      <c r="NG976" s="16" t="s">
        <v>1369</v>
      </c>
      <c r="NH976" s="16" t="s">
        <v>1913</v>
      </c>
      <c r="NI976" s="16" t="s">
        <v>11658</v>
      </c>
      <c r="NJ976" s="16" t="s">
        <v>11783</v>
      </c>
      <c r="NK976" s="16" t="s">
        <v>10582</v>
      </c>
      <c r="NR976" s="16" t="s">
        <v>451</v>
      </c>
      <c r="NS976" s="16" t="s">
        <v>462</v>
      </c>
      <c r="NT976" s="16" t="s">
        <v>478</v>
      </c>
      <c r="NU976" s="16">
        <v>1.1910000000000001</v>
      </c>
      <c r="NV976" s="16" t="s">
        <v>451</v>
      </c>
      <c r="NW976" s="16" t="s">
        <v>1175</v>
      </c>
      <c r="NX976" s="16" t="s">
        <v>1142</v>
      </c>
      <c r="OB976" s="16" t="s">
        <v>831</v>
      </c>
      <c r="OC976" s="16" t="s">
        <v>451</v>
      </c>
    </row>
    <row r="977" spans="1:394" x14ac:dyDescent="0.25">
      <c r="A977" s="16" t="s">
        <v>12852</v>
      </c>
      <c r="B977" s="16" t="s">
        <v>1056</v>
      </c>
      <c r="C977" s="16" t="s">
        <v>973</v>
      </c>
      <c r="D977" s="16" t="s">
        <v>844</v>
      </c>
      <c r="E977" s="16" t="s">
        <v>843</v>
      </c>
      <c r="F977" s="16" t="s">
        <v>843</v>
      </c>
      <c r="G977" s="16" t="s">
        <v>843</v>
      </c>
      <c r="H977" s="16" t="s">
        <v>843</v>
      </c>
      <c r="I977" s="16" t="s">
        <v>844</v>
      </c>
      <c r="J977" s="16" t="s">
        <v>843</v>
      </c>
      <c r="K977" s="16" t="s">
        <v>843</v>
      </c>
      <c r="L977" s="16" t="s">
        <v>843</v>
      </c>
      <c r="M977" s="16" t="s">
        <v>843</v>
      </c>
      <c r="N977" s="16" t="s">
        <v>843</v>
      </c>
      <c r="O977" s="16" t="s">
        <v>843</v>
      </c>
      <c r="Q977" s="16" t="s">
        <v>843</v>
      </c>
      <c r="R977" s="16">
        <v>68</v>
      </c>
      <c r="T977" s="16" t="s">
        <v>470</v>
      </c>
      <c r="U977" s="16" t="s">
        <v>844</v>
      </c>
      <c r="V977" s="16" t="s">
        <v>843</v>
      </c>
      <c r="W977" s="16" t="s">
        <v>844</v>
      </c>
      <c r="X977" s="16" t="s">
        <v>843</v>
      </c>
      <c r="Y977" s="16" t="s">
        <v>843</v>
      </c>
      <c r="Z977" s="16" t="s">
        <v>843</v>
      </c>
      <c r="AA977" s="16" t="s">
        <v>843</v>
      </c>
      <c r="AB977" s="16" t="s">
        <v>843</v>
      </c>
      <c r="AC977" s="16" t="s">
        <v>843</v>
      </c>
      <c r="AD977" s="16" t="s">
        <v>867</v>
      </c>
      <c r="BF977" s="16" t="s">
        <v>843</v>
      </c>
      <c r="JB977" s="16" t="s">
        <v>865</v>
      </c>
      <c r="JC977" s="16" t="s">
        <v>865</v>
      </c>
      <c r="JD977" s="16" t="s">
        <v>865</v>
      </c>
      <c r="JE977" s="16" t="s">
        <v>865</v>
      </c>
      <c r="JF977" s="16" t="s">
        <v>865</v>
      </c>
      <c r="JG977" s="16" t="s">
        <v>843</v>
      </c>
      <c r="JH977" s="16" t="s">
        <v>4846</v>
      </c>
      <c r="KO977" s="16" t="s">
        <v>11057</v>
      </c>
      <c r="KP977" s="16" t="s">
        <v>11056</v>
      </c>
      <c r="KQ977" s="16" t="s">
        <v>8694</v>
      </c>
      <c r="KR977" s="16" t="s">
        <v>12853</v>
      </c>
      <c r="KS977" s="16" t="s">
        <v>11058</v>
      </c>
      <c r="KT977" s="16" t="s">
        <v>8696</v>
      </c>
      <c r="KU977" s="16" t="s">
        <v>844</v>
      </c>
      <c r="KV977" s="16" t="s">
        <v>8696</v>
      </c>
      <c r="LC977" s="16" t="s">
        <v>10879</v>
      </c>
      <c r="LF977" s="16" t="s">
        <v>11654</v>
      </c>
      <c r="LJ977" s="16" t="s">
        <v>843</v>
      </c>
      <c r="LL977" s="16" t="s">
        <v>8711</v>
      </c>
      <c r="LM977" s="16" t="s">
        <v>8741</v>
      </c>
      <c r="LO977" s="16" t="s">
        <v>843</v>
      </c>
      <c r="LP977" s="16" t="s">
        <v>844</v>
      </c>
      <c r="LQ977" s="16" t="s">
        <v>1056</v>
      </c>
      <c r="LR977" s="16" t="s">
        <v>844</v>
      </c>
      <c r="LS977" s="16" t="s">
        <v>1056</v>
      </c>
      <c r="LT977" s="16" t="s">
        <v>844</v>
      </c>
      <c r="LU977" s="16" t="s">
        <v>1056</v>
      </c>
      <c r="LV977" s="16" t="s">
        <v>843</v>
      </c>
      <c r="LW977" s="16" t="s">
        <v>843</v>
      </c>
      <c r="LX977" s="16" t="s">
        <v>844</v>
      </c>
      <c r="LY977" s="16" t="s">
        <v>843</v>
      </c>
      <c r="LZ977" s="16" t="s">
        <v>843</v>
      </c>
      <c r="MA977" s="16" t="s">
        <v>843</v>
      </c>
      <c r="MB977" s="16" t="s">
        <v>843</v>
      </c>
      <c r="MC977" s="16" t="s">
        <v>843</v>
      </c>
      <c r="ME977" s="16" t="s">
        <v>11656</v>
      </c>
      <c r="MF977" s="16" t="s">
        <v>8847</v>
      </c>
      <c r="MR977" s="16" t="s">
        <v>470</v>
      </c>
      <c r="MS977" s="16" t="s">
        <v>12790</v>
      </c>
      <c r="NI977" s="16" t="s">
        <v>11658</v>
      </c>
      <c r="NR977" s="16" t="s">
        <v>878</v>
      </c>
      <c r="NS977" s="16" t="s">
        <v>462</v>
      </c>
      <c r="NT977" s="16" t="s">
        <v>478</v>
      </c>
      <c r="NU977" s="16">
        <v>1.1910000000000001</v>
      </c>
      <c r="NV977" s="16" t="s">
        <v>457</v>
      </c>
      <c r="NW977" s="16" t="s">
        <v>1177</v>
      </c>
      <c r="NX977" s="16" t="s">
        <v>1142</v>
      </c>
      <c r="OB977" s="16" t="s">
        <v>833</v>
      </c>
      <c r="OC977" s="16" t="s">
        <v>878</v>
      </c>
    </row>
    <row r="978" spans="1:394" x14ac:dyDescent="0.25">
      <c r="A978" s="16" t="s">
        <v>12854</v>
      </c>
      <c r="B978" s="16" t="s">
        <v>8732</v>
      </c>
      <c r="C978" s="16" t="s">
        <v>973</v>
      </c>
      <c r="D978" s="16" t="s">
        <v>844</v>
      </c>
      <c r="E978" s="16" t="s">
        <v>843</v>
      </c>
      <c r="F978" s="16" t="s">
        <v>843</v>
      </c>
      <c r="G978" s="16" t="s">
        <v>843</v>
      </c>
      <c r="H978" s="16" t="s">
        <v>843</v>
      </c>
      <c r="I978" s="16" t="s">
        <v>844</v>
      </c>
      <c r="J978" s="16" t="s">
        <v>843</v>
      </c>
      <c r="K978" s="16" t="s">
        <v>843</v>
      </c>
      <c r="L978" s="16" t="s">
        <v>843</v>
      </c>
      <c r="M978" s="16" t="s">
        <v>843</v>
      </c>
      <c r="N978" s="16" t="s">
        <v>843</v>
      </c>
      <c r="O978" s="16" t="s">
        <v>843</v>
      </c>
      <c r="Q978" s="16" t="s">
        <v>843</v>
      </c>
      <c r="R978" s="16">
        <v>71</v>
      </c>
      <c r="T978" s="16" t="s">
        <v>474</v>
      </c>
      <c r="U978" s="16" t="s">
        <v>843</v>
      </c>
      <c r="V978" s="16" t="s">
        <v>844</v>
      </c>
      <c r="W978" s="16" t="s">
        <v>843</v>
      </c>
      <c r="X978" s="16" t="s">
        <v>844</v>
      </c>
      <c r="Y978" s="16" t="s">
        <v>843</v>
      </c>
      <c r="Z978" s="16" t="s">
        <v>843</v>
      </c>
      <c r="AA978" s="16" t="s">
        <v>843</v>
      </c>
      <c r="AB978" s="16" t="s">
        <v>843</v>
      </c>
      <c r="AC978" s="16" t="s">
        <v>843</v>
      </c>
      <c r="AD978" s="16" t="s">
        <v>867</v>
      </c>
      <c r="BF978" s="16" t="s">
        <v>843</v>
      </c>
      <c r="JB978" s="16" t="s">
        <v>865</v>
      </c>
      <c r="JC978" s="16" t="s">
        <v>865</v>
      </c>
      <c r="JD978" s="16" t="s">
        <v>865</v>
      </c>
      <c r="JE978" s="16" t="s">
        <v>865</v>
      </c>
      <c r="JF978" s="16" t="s">
        <v>865</v>
      </c>
      <c r="JG978" s="16" t="s">
        <v>843</v>
      </c>
      <c r="JH978" s="16" t="s">
        <v>4846</v>
      </c>
      <c r="KO978" s="16" t="s">
        <v>11057</v>
      </c>
      <c r="KP978" s="16" t="s">
        <v>11056</v>
      </c>
      <c r="KQ978" s="16" t="s">
        <v>8694</v>
      </c>
      <c r="KR978" s="16" t="s">
        <v>12855</v>
      </c>
      <c r="KS978" s="16" t="s">
        <v>11058</v>
      </c>
      <c r="KT978" s="16" t="s">
        <v>8696</v>
      </c>
      <c r="KU978" s="16" t="s">
        <v>844</v>
      </c>
      <c r="KV978" s="16" t="s">
        <v>8696</v>
      </c>
      <c r="LC978" s="16" t="s">
        <v>10879</v>
      </c>
      <c r="LF978" s="16" t="s">
        <v>11654</v>
      </c>
      <c r="LJ978" s="16" t="s">
        <v>843</v>
      </c>
      <c r="LL978" s="16" t="s">
        <v>8711</v>
      </c>
      <c r="LM978" s="16" t="s">
        <v>8741</v>
      </c>
      <c r="LO978" s="16" t="s">
        <v>843</v>
      </c>
      <c r="LP978" s="16" t="s">
        <v>844</v>
      </c>
      <c r="LQ978" s="16" t="s">
        <v>1056</v>
      </c>
      <c r="LR978" s="16" t="s">
        <v>844</v>
      </c>
      <c r="LS978" s="16" t="s">
        <v>1056</v>
      </c>
      <c r="LT978" s="16" t="s">
        <v>844</v>
      </c>
      <c r="LU978" s="16" t="s">
        <v>1056</v>
      </c>
      <c r="LV978" s="16" t="s">
        <v>843</v>
      </c>
      <c r="LW978" s="16" t="s">
        <v>843</v>
      </c>
      <c r="LX978" s="16" t="s">
        <v>844</v>
      </c>
      <c r="LY978" s="16" t="s">
        <v>843</v>
      </c>
      <c r="LZ978" s="16" t="s">
        <v>843</v>
      </c>
      <c r="MA978" s="16" t="s">
        <v>843</v>
      </c>
      <c r="MB978" s="16" t="s">
        <v>843</v>
      </c>
      <c r="MC978" s="16" t="s">
        <v>843</v>
      </c>
      <c r="ME978" s="16" t="s">
        <v>11656</v>
      </c>
      <c r="MF978" s="16" t="s">
        <v>8847</v>
      </c>
      <c r="MR978" s="16" t="s">
        <v>474</v>
      </c>
      <c r="MS978" s="16" t="s">
        <v>12790</v>
      </c>
      <c r="NI978" s="16" t="s">
        <v>11658</v>
      </c>
      <c r="NR978" s="16" t="s">
        <v>878</v>
      </c>
      <c r="NS978" s="16" t="s">
        <v>462</v>
      </c>
      <c r="NT978" s="16" t="s">
        <v>478</v>
      </c>
      <c r="NU978" s="16">
        <v>1.1910000000000001</v>
      </c>
      <c r="NV978" s="16" t="s">
        <v>457</v>
      </c>
      <c r="NW978" s="16" t="s">
        <v>1183</v>
      </c>
      <c r="NX978" s="16" t="s">
        <v>1142</v>
      </c>
      <c r="OB978" s="16" t="s">
        <v>833</v>
      </c>
      <c r="OC978" s="16" t="s">
        <v>878</v>
      </c>
    </row>
    <row r="979" spans="1:394" x14ac:dyDescent="0.25">
      <c r="A979" s="16" t="s">
        <v>12856</v>
      </c>
      <c r="B979" s="16" t="s">
        <v>844</v>
      </c>
      <c r="C979" s="16" t="s">
        <v>972</v>
      </c>
      <c r="D979" s="16" t="s">
        <v>844</v>
      </c>
      <c r="E979" s="16" t="s">
        <v>843</v>
      </c>
      <c r="F979" s="16" t="s">
        <v>843</v>
      </c>
      <c r="G979" s="16" t="s">
        <v>843</v>
      </c>
      <c r="H979" s="16" t="s">
        <v>843</v>
      </c>
      <c r="I979" s="16" t="s">
        <v>843</v>
      </c>
      <c r="J979" s="16" t="s">
        <v>843</v>
      </c>
      <c r="K979" s="16" t="s">
        <v>843</v>
      </c>
      <c r="L979" s="16" t="s">
        <v>843</v>
      </c>
      <c r="M979" s="16" t="s">
        <v>843</v>
      </c>
      <c r="N979" s="16" t="s">
        <v>843</v>
      </c>
      <c r="O979" s="16" t="s">
        <v>843</v>
      </c>
      <c r="Q979" s="16" t="s">
        <v>844</v>
      </c>
      <c r="R979" s="16">
        <v>23</v>
      </c>
      <c r="T979" s="16" t="s">
        <v>474</v>
      </c>
      <c r="U979" s="16" t="s">
        <v>843</v>
      </c>
      <c r="V979" s="16" t="s">
        <v>844</v>
      </c>
      <c r="W979" s="16" t="s">
        <v>843</v>
      </c>
      <c r="X979" s="16" t="s">
        <v>844</v>
      </c>
      <c r="Y979" s="16" t="s">
        <v>843</v>
      </c>
      <c r="Z979" s="16" t="s">
        <v>843</v>
      </c>
      <c r="AA979" s="16" t="s">
        <v>843</v>
      </c>
      <c r="AB979" s="16" t="s">
        <v>843</v>
      </c>
      <c r="AC979" s="16" t="s">
        <v>843</v>
      </c>
      <c r="AD979" s="16" t="s">
        <v>867</v>
      </c>
      <c r="AF979" s="16" t="s">
        <v>11687</v>
      </c>
      <c r="AG979" s="16" t="s">
        <v>11745</v>
      </c>
      <c r="AH979" s="16" t="s">
        <v>844</v>
      </c>
      <c r="AI979" s="16" t="s">
        <v>844</v>
      </c>
      <c r="AJ979" s="16" t="s">
        <v>843</v>
      </c>
      <c r="AK979" s="16" t="s">
        <v>843</v>
      </c>
      <c r="AL979" s="16" t="s">
        <v>844</v>
      </c>
      <c r="AM979" s="16" t="s">
        <v>844</v>
      </c>
      <c r="AN979" s="16" t="s">
        <v>843</v>
      </c>
      <c r="AO979" s="16" t="s">
        <v>843</v>
      </c>
      <c r="AP979" s="16" t="s">
        <v>843</v>
      </c>
      <c r="AQ979" s="16" t="s">
        <v>844</v>
      </c>
      <c r="AR979" s="16" t="s">
        <v>4433</v>
      </c>
      <c r="AS979" s="16" t="s">
        <v>843</v>
      </c>
      <c r="AT979" s="16" t="s">
        <v>843</v>
      </c>
      <c r="AU979" s="16" t="s">
        <v>843</v>
      </c>
      <c r="AV979" s="16" t="s">
        <v>843</v>
      </c>
      <c r="AW979" s="16" t="s">
        <v>843</v>
      </c>
      <c r="AX979" s="16" t="s">
        <v>843</v>
      </c>
      <c r="AY979" s="16" t="s">
        <v>844</v>
      </c>
      <c r="BF979" s="16" t="s">
        <v>844</v>
      </c>
      <c r="BH979" s="16" t="s">
        <v>7380</v>
      </c>
      <c r="BI979" s="16" t="s">
        <v>7785</v>
      </c>
      <c r="BJ979" s="16" t="s">
        <v>843</v>
      </c>
      <c r="BK979" s="16" t="s">
        <v>843</v>
      </c>
      <c r="BL979" s="16" t="s">
        <v>843</v>
      </c>
      <c r="BM979" s="16" t="s">
        <v>843</v>
      </c>
      <c r="BN979" s="16" t="s">
        <v>843</v>
      </c>
      <c r="BO979" s="16" t="s">
        <v>844</v>
      </c>
      <c r="BP979" s="16" t="s">
        <v>843</v>
      </c>
      <c r="BQ979" s="16" t="s">
        <v>843</v>
      </c>
      <c r="CC979" s="16" t="s">
        <v>865</v>
      </c>
      <c r="CF979" s="16" t="s">
        <v>7212</v>
      </c>
      <c r="CG979" s="16" t="s">
        <v>843</v>
      </c>
      <c r="CH979" s="16" t="s">
        <v>843</v>
      </c>
      <c r="CI979" s="16" t="s">
        <v>843</v>
      </c>
      <c r="CJ979" s="16" t="s">
        <v>843</v>
      </c>
      <c r="CK979" s="16" t="s">
        <v>843</v>
      </c>
      <c r="CL979" s="16" t="s">
        <v>843</v>
      </c>
      <c r="CM979" s="16" t="s">
        <v>843</v>
      </c>
      <c r="CN979" s="16" t="s">
        <v>843</v>
      </c>
      <c r="CO979" s="16" t="s">
        <v>843</v>
      </c>
      <c r="CP979" s="16" t="s">
        <v>843</v>
      </c>
      <c r="CQ979" s="16" t="s">
        <v>843</v>
      </c>
      <c r="CR979" s="16" t="s">
        <v>843</v>
      </c>
      <c r="CS979" s="16" t="s">
        <v>843</v>
      </c>
      <c r="CT979" s="16" t="s">
        <v>843</v>
      </c>
      <c r="CU979" s="16" t="s">
        <v>843</v>
      </c>
      <c r="CV979" s="16" t="s">
        <v>843</v>
      </c>
      <c r="CW979" s="16" t="s">
        <v>843</v>
      </c>
      <c r="CX979" s="16" t="s">
        <v>843</v>
      </c>
      <c r="CY979" s="16" t="s">
        <v>843</v>
      </c>
      <c r="CZ979" s="16" t="s">
        <v>843</v>
      </c>
      <c r="DA979" s="16" t="s">
        <v>843</v>
      </c>
      <c r="DB979" s="16" t="s">
        <v>843</v>
      </c>
      <c r="DC979" s="16" t="s">
        <v>843</v>
      </c>
      <c r="DD979" s="16" t="s">
        <v>843</v>
      </c>
      <c r="DE979" s="16" t="s">
        <v>843</v>
      </c>
      <c r="DF979" s="16" t="s">
        <v>843</v>
      </c>
      <c r="DG979" s="16" t="s">
        <v>843</v>
      </c>
      <c r="DH979" s="16" t="s">
        <v>843</v>
      </c>
      <c r="DI979" s="16" t="s">
        <v>844</v>
      </c>
      <c r="DJ979" s="16" t="s">
        <v>843</v>
      </c>
      <c r="DK979" s="16" t="s">
        <v>843</v>
      </c>
      <c r="DL979" s="16" t="s">
        <v>843</v>
      </c>
      <c r="DX979" s="16" t="s">
        <v>865</v>
      </c>
      <c r="ES979" s="16" t="s">
        <v>865</v>
      </c>
      <c r="EU979" s="16" t="s">
        <v>7810</v>
      </c>
      <c r="EV979" s="16" t="s">
        <v>865</v>
      </c>
      <c r="HC979" s="16" t="s">
        <v>865</v>
      </c>
      <c r="JA979" s="16" t="s">
        <v>4813</v>
      </c>
      <c r="JB979" s="16" t="s">
        <v>867</v>
      </c>
      <c r="JC979" s="16" t="s">
        <v>865</v>
      </c>
      <c r="JG979" s="16" t="s">
        <v>1056</v>
      </c>
      <c r="JV979" s="16">
        <v>40</v>
      </c>
      <c r="JW979" s="16" t="s">
        <v>7603</v>
      </c>
      <c r="JY979" s="16">
        <v>12000</v>
      </c>
      <c r="JZ979" s="16" t="s">
        <v>4880</v>
      </c>
      <c r="KB979" s="16" t="s">
        <v>7622</v>
      </c>
      <c r="KD979" s="16" t="s">
        <v>4920</v>
      </c>
      <c r="KE979" s="16" t="s">
        <v>7277</v>
      </c>
      <c r="KF979" s="16" t="s">
        <v>4962</v>
      </c>
      <c r="KH979" s="16" t="s">
        <v>7642</v>
      </c>
      <c r="KI979" s="16" t="s">
        <v>4837</v>
      </c>
      <c r="KO979" s="16" t="s">
        <v>11061</v>
      </c>
      <c r="KP979" s="16" t="s">
        <v>11060</v>
      </c>
      <c r="KQ979" s="16" t="s">
        <v>8694</v>
      </c>
      <c r="KR979" s="16" t="s">
        <v>12857</v>
      </c>
      <c r="KS979" s="16" t="s">
        <v>11062</v>
      </c>
      <c r="KT979" s="16" t="s">
        <v>8696</v>
      </c>
      <c r="KU979" s="16" t="s">
        <v>844</v>
      </c>
      <c r="KV979" s="16" t="s">
        <v>8696</v>
      </c>
      <c r="KW979" s="16" t="s">
        <v>851</v>
      </c>
      <c r="KY979" s="16" t="s">
        <v>486</v>
      </c>
      <c r="LA979" s="16" t="s">
        <v>11697</v>
      </c>
      <c r="LC979" s="16" t="s">
        <v>10879</v>
      </c>
      <c r="LD979" s="16" t="s">
        <v>11698</v>
      </c>
      <c r="LF979" s="16" t="s">
        <v>11654</v>
      </c>
      <c r="LI979" s="16" t="s">
        <v>11655</v>
      </c>
      <c r="LJ979" s="16" t="s">
        <v>831</v>
      </c>
      <c r="LK979" s="16" t="s">
        <v>831</v>
      </c>
      <c r="LL979" s="16" t="s">
        <v>8756</v>
      </c>
      <c r="LM979" s="16" t="s">
        <v>8741</v>
      </c>
      <c r="LO979" s="16" t="s">
        <v>843</v>
      </c>
      <c r="LP979" s="16" t="s">
        <v>1056</v>
      </c>
      <c r="LQ979" s="16" t="s">
        <v>844</v>
      </c>
      <c r="LR979" s="16" t="s">
        <v>1056</v>
      </c>
      <c r="LS979" s="16" t="s">
        <v>844</v>
      </c>
      <c r="LT979" s="16" t="s">
        <v>1056</v>
      </c>
      <c r="LU979" s="16" t="s">
        <v>844</v>
      </c>
      <c r="LV979" s="16" t="s">
        <v>843</v>
      </c>
      <c r="LW979" s="16" t="s">
        <v>843</v>
      </c>
      <c r="LX979" s="16" t="s">
        <v>1056</v>
      </c>
      <c r="LY979" s="16" t="s">
        <v>843</v>
      </c>
      <c r="LZ979" s="16" t="s">
        <v>843</v>
      </c>
      <c r="MA979" s="16" t="s">
        <v>843</v>
      </c>
      <c r="MB979" s="16" t="s">
        <v>843</v>
      </c>
      <c r="MC979" s="16" t="s">
        <v>843</v>
      </c>
      <c r="MD979" s="16" t="s">
        <v>11699</v>
      </c>
      <c r="ME979" s="16" t="s">
        <v>11656</v>
      </c>
      <c r="MF979" s="16" t="s">
        <v>8847</v>
      </c>
      <c r="MG979" s="16" t="s">
        <v>1836</v>
      </c>
      <c r="MH979" s="16" t="s">
        <v>11667</v>
      </c>
      <c r="MI979" s="16" t="s">
        <v>11733</v>
      </c>
      <c r="MK979" s="16" t="s">
        <v>9015</v>
      </c>
      <c r="ML979" s="16" t="s">
        <v>1780</v>
      </c>
      <c r="MM979" s="16" t="s">
        <v>486</v>
      </c>
      <c r="MN979" s="16" t="s">
        <v>1798</v>
      </c>
      <c r="MO979" s="16" t="s">
        <v>1808</v>
      </c>
      <c r="MP979" s="16" t="s">
        <v>1826</v>
      </c>
      <c r="MR979" s="16" t="s">
        <v>474</v>
      </c>
      <c r="MS979" s="16" t="s">
        <v>12790</v>
      </c>
      <c r="MT979" s="16" t="s">
        <v>9023</v>
      </c>
      <c r="MU979" s="16" t="s">
        <v>817</v>
      </c>
      <c r="MV979" s="16" t="s">
        <v>486</v>
      </c>
      <c r="NC979" s="16" t="s">
        <v>486</v>
      </c>
      <c r="NE979" s="16" t="s">
        <v>486</v>
      </c>
      <c r="NG979" s="16" t="s">
        <v>1376</v>
      </c>
      <c r="NH979" s="16" t="s">
        <v>1913</v>
      </c>
      <c r="NI979" s="16" t="s">
        <v>11658</v>
      </c>
      <c r="NJ979" s="16" t="s">
        <v>9103</v>
      </c>
      <c r="NK979" s="16" t="s">
        <v>11867</v>
      </c>
      <c r="NQ979" s="16" t="s">
        <v>1078</v>
      </c>
      <c r="NR979" s="16" t="s">
        <v>445</v>
      </c>
      <c r="NS979" s="16" t="s">
        <v>462</v>
      </c>
      <c r="NT979" s="16" t="s">
        <v>478</v>
      </c>
      <c r="NU979" s="16">
        <v>1.1910000000000001</v>
      </c>
      <c r="NV979" s="16" t="s">
        <v>445</v>
      </c>
      <c r="NW979" s="16" t="s">
        <v>1180</v>
      </c>
      <c r="NX979" s="16" t="s">
        <v>1142</v>
      </c>
      <c r="NZ979" s="16" t="s">
        <v>935</v>
      </c>
      <c r="OB979" s="16" t="s">
        <v>831</v>
      </c>
      <c r="OC979" s="16" t="s">
        <v>445</v>
      </c>
    </row>
    <row r="980" spans="1:394" x14ac:dyDescent="0.25">
      <c r="A980" s="16" t="s">
        <v>12858</v>
      </c>
      <c r="B980" s="16" t="s">
        <v>1056</v>
      </c>
      <c r="C980" s="16" t="s">
        <v>972</v>
      </c>
      <c r="D980" s="16" t="s">
        <v>844</v>
      </c>
      <c r="E980" s="16" t="s">
        <v>843</v>
      </c>
      <c r="F980" s="16" t="s">
        <v>843</v>
      </c>
      <c r="G980" s="16" t="s">
        <v>843</v>
      </c>
      <c r="H980" s="16" t="s">
        <v>843</v>
      </c>
      <c r="I980" s="16" t="s">
        <v>843</v>
      </c>
      <c r="J980" s="16" t="s">
        <v>843</v>
      </c>
      <c r="K980" s="16" t="s">
        <v>843</v>
      </c>
      <c r="L980" s="16" t="s">
        <v>843</v>
      </c>
      <c r="M980" s="16" t="s">
        <v>843</v>
      </c>
      <c r="N980" s="16" t="s">
        <v>843</v>
      </c>
      <c r="O980" s="16" t="s">
        <v>843</v>
      </c>
      <c r="Q980" s="16" t="s">
        <v>844</v>
      </c>
      <c r="R980" s="16">
        <v>43</v>
      </c>
      <c r="T980" s="16" t="s">
        <v>470</v>
      </c>
      <c r="U980" s="16" t="s">
        <v>844</v>
      </c>
      <c r="V980" s="16" t="s">
        <v>843</v>
      </c>
      <c r="W980" s="16" t="s">
        <v>844</v>
      </c>
      <c r="X980" s="16" t="s">
        <v>843</v>
      </c>
      <c r="Y980" s="16" t="s">
        <v>843</v>
      </c>
      <c r="Z980" s="16" t="s">
        <v>843</v>
      </c>
      <c r="AA980" s="16" t="s">
        <v>843</v>
      </c>
      <c r="AB980" s="16" t="s">
        <v>844</v>
      </c>
      <c r="AC980" s="16" t="s">
        <v>843</v>
      </c>
      <c r="AD980" s="16" t="s">
        <v>867</v>
      </c>
      <c r="AF980" s="16" t="s">
        <v>11687</v>
      </c>
      <c r="AG980" s="16" t="s">
        <v>11652</v>
      </c>
      <c r="AH980" s="16" t="s">
        <v>844</v>
      </c>
      <c r="AI980" s="16" t="s">
        <v>843</v>
      </c>
      <c r="AJ980" s="16" t="s">
        <v>844</v>
      </c>
      <c r="AK980" s="16" t="s">
        <v>843</v>
      </c>
      <c r="AL980" s="16" t="s">
        <v>844</v>
      </c>
      <c r="AM980" s="16" t="s">
        <v>844</v>
      </c>
      <c r="AN980" s="16" t="s">
        <v>843</v>
      </c>
      <c r="AO980" s="16" t="s">
        <v>843</v>
      </c>
      <c r="AP980" s="16" t="s">
        <v>843</v>
      </c>
      <c r="AQ980" s="16" t="s">
        <v>844</v>
      </c>
      <c r="AR980" s="16" t="s">
        <v>4421</v>
      </c>
      <c r="AS980" s="16" t="s">
        <v>843</v>
      </c>
      <c r="AT980" s="16" t="s">
        <v>843</v>
      </c>
      <c r="AU980" s="16" t="s">
        <v>844</v>
      </c>
      <c r="AV980" s="16" t="s">
        <v>843</v>
      </c>
      <c r="AW980" s="16" t="s">
        <v>843</v>
      </c>
      <c r="AX980" s="16" t="s">
        <v>843</v>
      </c>
      <c r="AY980" s="16" t="s">
        <v>843</v>
      </c>
      <c r="BB980" s="16" t="s">
        <v>4437</v>
      </c>
      <c r="BF980" s="16" t="s">
        <v>844</v>
      </c>
      <c r="BH980" s="16" t="s">
        <v>7380</v>
      </c>
      <c r="BI980" s="16" t="s">
        <v>7785</v>
      </c>
      <c r="BJ980" s="16" t="s">
        <v>843</v>
      </c>
      <c r="BK980" s="16" t="s">
        <v>843</v>
      </c>
      <c r="BL980" s="16" t="s">
        <v>843</v>
      </c>
      <c r="BM980" s="16" t="s">
        <v>843</v>
      </c>
      <c r="BN980" s="16" t="s">
        <v>843</v>
      </c>
      <c r="BO980" s="16" t="s">
        <v>844</v>
      </c>
      <c r="BP980" s="16" t="s">
        <v>843</v>
      </c>
      <c r="BQ980" s="16" t="s">
        <v>843</v>
      </c>
      <c r="DX980" s="16" t="s">
        <v>865</v>
      </c>
      <c r="ES980" s="16" t="s">
        <v>865</v>
      </c>
      <c r="EU980" s="16" t="s">
        <v>7810</v>
      </c>
      <c r="EV980" s="16" t="s">
        <v>865</v>
      </c>
      <c r="FT980" s="16" t="s">
        <v>865</v>
      </c>
      <c r="HC980" s="16" t="s">
        <v>865</v>
      </c>
      <c r="JA980" s="16" t="s">
        <v>4816</v>
      </c>
      <c r="JB980" s="16" t="s">
        <v>867</v>
      </c>
      <c r="JC980" s="16" t="s">
        <v>865</v>
      </c>
      <c r="JG980" s="16" t="s">
        <v>843</v>
      </c>
      <c r="JV980" s="16">
        <v>40</v>
      </c>
      <c r="JW980" s="16" t="s">
        <v>7603</v>
      </c>
      <c r="JY980" s="16">
        <v>6000</v>
      </c>
      <c r="JZ980" s="16" t="s">
        <v>4907</v>
      </c>
      <c r="KB980" s="16" t="s">
        <v>7616</v>
      </c>
      <c r="KD980" s="16" t="s">
        <v>4920</v>
      </c>
      <c r="KE980" s="16" t="s">
        <v>7277</v>
      </c>
      <c r="KF980" s="16" t="s">
        <v>4932</v>
      </c>
      <c r="KH980" s="16" t="s">
        <v>7642</v>
      </c>
      <c r="KI980" s="16" t="s">
        <v>4982</v>
      </c>
      <c r="KK980" s="16" t="s">
        <v>4904</v>
      </c>
      <c r="KM980" s="16" t="s">
        <v>7616</v>
      </c>
      <c r="KO980" s="16" t="s">
        <v>11061</v>
      </c>
      <c r="KP980" s="16" t="s">
        <v>11060</v>
      </c>
      <c r="KQ980" s="16" t="s">
        <v>8694</v>
      </c>
      <c r="KR980" s="16" t="s">
        <v>12859</v>
      </c>
      <c r="KS980" s="16" t="s">
        <v>11062</v>
      </c>
      <c r="KT980" s="16" t="s">
        <v>8696</v>
      </c>
      <c r="KU980" s="16" t="s">
        <v>844</v>
      </c>
      <c r="KV980" s="16" t="s">
        <v>8696</v>
      </c>
      <c r="KW980" s="16" t="s">
        <v>851</v>
      </c>
      <c r="KY980" s="16" t="s">
        <v>486</v>
      </c>
      <c r="LC980" s="16" t="s">
        <v>10879</v>
      </c>
      <c r="LF980" s="16" t="s">
        <v>11654</v>
      </c>
      <c r="LI980" s="16" t="s">
        <v>11655</v>
      </c>
      <c r="LJ980" s="16" t="s">
        <v>831</v>
      </c>
      <c r="LK980" s="16" t="s">
        <v>831</v>
      </c>
      <c r="LL980" s="16" t="s">
        <v>8756</v>
      </c>
      <c r="LM980" s="16" t="s">
        <v>8741</v>
      </c>
      <c r="LO980" s="16" t="s">
        <v>843</v>
      </c>
      <c r="LP980" s="16" t="s">
        <v>1056</v>
      </c>
      <c r="LQ980" s="16" t="s">
        <v>844</v>
      </c>
      <c r="LR980" s="16" t="s">
        <v>1056</v>
      </c>
      <c r="LS980" s="16" t="s">
        <v>844</v>
      </c>
      <c r="LT980" s="16" t="s">
        <v>1056</v>
      </c>
      <c r="LU980" s="16" t="s">
        <v>844</v>
      </c>
      <c r="LV980" s="16" t="s">
        <v>843</v>
      </c>
      <c r="LW980" s="16" t="s">
        <v>843</v>
      </c>
      <c r="LX980" s="16" t="s">
        <v>1056</v>
      </c>
      <c r="LY980" s="16" t="s">
        <v>843</v>
      </c>
      <c r="LZ980" s="16" t="s">
        <v>843</v>
      </c>
      <c r="MA980" s="16" t="s">
        <v>843</v>
      </c>
      <c r="MB980" s="16" t="s">
        <v>843</v>
      </c>
      <c r="MC980" s="16" t="s">
        <v>843</v>
      </c>
      <c r="ME980" s="16" t="s">
        <v>11656</v>
      </c>
      <c r="MF980" s="16" t="s">
        <v>8847</v>
      </c>
      <c r="MG980" s="16" t="s">
        <v>1840</v>
      </c>
      <c r="MH980" s="16" t="s">
        <v>11667</v>
      </c>
      <c r="MI980" s="16" t="s">
        <v>11733</v>
      </c>
      <c r="MJ980" s="16" t="s">
        <v>1840</v>
      </c>
      <c r="MK980" s="16" t="s">
        <v>9015</v>
      </c>
      <c r="ML980" s="16" t="s">
        <v>1786</v>
      </c>
      <c r="MM980" s="16" t="s">
        <v>486</v>
      </c>
      <c r="MN980" s="16" t="s">
        <v>1798</v>
      </c>
      <c r="MO980" s="16" t="s">
        <v>1813</v>
      </c>
      <c r="MP980" s="16" t="s">
        <v>1829</v>
      </c>
      <c r="MQ980" s="16" t="s">
        <v>1784</v>
      </c>
      <c r="MR980" s="16" t="s">
        <v>470</v>
      </c>
      <c r="MS980" s="16" t="s">
        <v>12790</v>
      </c>
      <c r="MT980" s="16" t="s">
        <v>9023</v>
      </c>
      <c r="MU980" s="16" t="s">
        <v>817</v>
      </c>
      <c r="NC980" s="16" t="s">
        <v>486</v>
      </c>
      <c r="ND980" s="16" t="s">
        <v>486</v>
      </c>
      <c r="NE980" s="16" t="s">
        <v>486</v>
      </c>
      <c r="NG980" s="16" t="s">
        <v>1380</v>
      </c>
      <c r="NH980" s="16" t="s">
        <v>1913</v>
      </c>
      <c r="NI980" s="16" t="s">
        <v>11658</v>
      </c>
      <c r="NJ980" s="16" t="s">
        <v>11820</v>
      </c>
      <c r="NK980" s="16" t="s">
        <v>10365</v>
      </c>
      <c r="NR980" s="16" t="s">
        <v>451</v>
      </c>
      <c r="NS980" s="16" t="s">
        <v>462</v>
      </c>
      <c r="NT980" s="16" t="s">
        <v>478</v>
      </c>
      <c r="NU980" s="16">
        <v>1.1910000000000001</v>
      </c>
      <c r="NV980" s="16" t="s">
        <v>451</v>
      </c>
      <c r="NW980" s="16" t="s">
        <v>1175</v>
      </c>
      <c r="NX980" s="16" t="s">
        <v>1142</v>
      </c>
      <c r="OB980" s="16" t="s">
        <v>831</v>
      </c>
      <c r="OC980" s="16" t="s">
        <v>451</v>
      </c>
    </row>
    <row r="981" spans="1:394" x14ac:dyDescent="0.25">
      <c r="A981" s="16" t="s">
        <v>12860</v>
      </c>
      <c r="B981" s="16" t="s">
        <v>8732</v>
      </c>
      <c r="C981" s="16" t="s">
        <v>970</v>
      </c>
      <c r="D981" s="16" t="s">
        <v>844</v>
      </c>
      <c r="E981" s="16" t="s">
        <v>843</v>
      </c>
      <c r="F981" s="16" t="s">
        <v>843</v>
      </c>
      <c r="G981" s="16" t="s">
        <v>843</v>
      </c>
      <c r="H981" s="16" t="s">
        <v>843</v>
      </c>
      <c r="I981" s="16" t="s">
        <v>844</v>
      </c>
      <c r="J981" s="16" t="s">
        <v>843</v>
      </c>
      <c r="K981" s="16" t="s">
        <v>843</v>
      </c>
      <c r="L981" s="16" t="s">
        <v>843</v>
      </c>
      <c r="M981" s="16" t="s">
        <v>843</v>
      </c>
      <c r="N981" s="16" t="s">
        <v>843</v>
      </c>
      <c r="O981" s="16" t="s">
        <v>843</v>
      </c>
      <c r="Q981" s="16" t="s">
        <v>843</v>
      </c>
      <c r="R981" s="16">
        <v>72</v>
      </c>
      <c r="T981" s="16" t="s">
        <v>474</v>
      </c>
      <c r="U981" s="16" t="s">
        <v>843</v>
      </c>
      <c r="V981" s="16" t="s">
        <v>844</v>
      </c>
      <c r="W981" s="16" t="s">
        <v>843</v>
      </c>
      <c r="X981" s="16" t="s">
        <v>844</v>
      </c>
      <c r="Y981" s="16" t="s">
        <v>843</v>
      </c>
      <c r="Z981" s="16" t="s">
        <v>843</v>
      </c>
      <c r="AA981" s="16" t="s">
        <v>843</v>
      </c>
      <c r="AB981" s="16" t="s">
        <v>843</v>
      </c>
      <c r="AC981" s="16" t="s">
        <v>843</v>
      </c>
      <c r="AD981" s="16" t="s">
        <v>865</v>
      </c>
      <c r="BF981" s="16" t="s">
        <v>843</v>
      </c>
      <c r="JB981" s="16" t="s">
        <v>865</v>
      </c>
      <c r="JC981" s="16" t="s">
        <v>865</v>
      </c>
      <c r="JD981" s="16" t="s">
        <v>865</v>
      </c>
      <c r="JE981" s="16" t="s">
        <v>865</v>
      </c>
      <c r="JF981" s="16" t="s">
        <v>865</v>
      </c>
      <c r="JG981" s="16" t="s">
        <v>843</v>
      </c>
      <c r="JH981" s="16" t="s">
        <v>4846</v>
      </c>
      <c r="KO981" s="16" t="s">
        <v>11061</v>
      </c>
      <c r="KP981" s="16" t="s">
        <v>11060</v>
      </c>
      <c r="KQ981" s="16" t="s">
        <v>8694</v>
      </c>
      <c r="KR981" s="16" t="s">
        <v>12861</v>
      </c>
      <c r="KS981" s="16" t="s">
        <v>11062</v>
      </c>
      <c r="KT981" s="16" t="s">
        <v>8696</v>
      </c>
      <c r="KU981" s="16" t="s">
        <v>844</v>
      </c>
      <c r="KV981" s="16" t="s">
        <v>8696</v>
      </c>
      <c r="LC981" s="16" t="s">
        <v>10879</v>
      </c>
      <c r="LF981" s="16" t="s">
        <v>11654</v>
      </c>
      <c r="LJ981" s="16" t="s">
        <v>843</v>
      </c>
      <c r="LL981" s="16" t="s">
        <v>8711</v>
      </c>
      <c r="LM981" s="16" t="s">
        <v>8741</v>
      </c>
      <c r="LO981" s="16" t="s">
        <v>843</v>
      </c>
      <c r="LP981" s="16" t="s">
        <v>1056</v>
      </c>
      <c r="LQ981" s="16" t="s">
        <v>844</v>
      </c>
      <c r="LR981" s="16" t="s">
        <v>1056</v>
      </c>
      <c r="LS981" s="16" t="s">
        <v>844</v>
      </c>
      <c r="LT981" s="16" t="s">
        <v>1056</v>
      </c>
      <c r="LU981" s="16" t="s">
        <v>844</v>
      </c>
      <c r="LV981" s="16" t="s">
        <v>843</v>
      </c>
      <c r="LW981" s="16" t="s">
        <v>843</v>
      </c>
      <c r="LX981" s="16" t="s">
        <v>1056</v>
      </c>
      <c r="LY981" s="16" t="s">
        <v>843</v>
      </c>
      <c r="LZ981" s="16" t="s">
        <v>843</v>
      </c>
      <c r="MA981" s="16" t="s">
        <v>843</v>
      </c>
      <c r="MB981" s="16" t="s">
        <v>843</v>
      </c>
      <c r="MC981" s="16" t="s">
        <v>843</v>
      </c>
      <c r="ME981" s="16" t="s">
        <v>11656</v>
      </c>
      <c r="MF981" s="16" t="s">
        <v>8847</v>
      </c>
      <c r="MR981" s="16" t="s">
        <v>474</v>
      </c>
      <c r="MS981" s="16" t="s">
        <v>12790</v>
      </c>
      <c r="NI981" s="16" t="s">
        <v>11658</v>
      </c>
      <c r="NR981" s="16" t="s">
        <v>878</v>
      </c>
      <c r="NS981" s="16" t="s">
        <v>462</v>
      </c>
      <c r="NT981" s="16" t="s">
        <v>478</v>
      </c>
      <c r="NU981" s="16">
        <v>1.1910000000000001</v>
      </c>
      <c r="NV981" s="16" t="s">
        <v>457</v>
      </c>
      <c r="NW981" s="16" t="s">
        <v>1183</v>
      </c>
      <c r="NX981" s="16" t="s">
        <v>1142</v>
      </c>
      <c r="OB981" s="16" t="s">
        <v>833</v>
      </c>
      <c r="OC981" s="16" t="s">
        <v>878</v>
      </c>
    </row>
    <row r="982" spans="1:394" x14ac:dyDescent="0.25">
      <c r="A982" s="16" t="s">
        <v>12862</v>
      </c>
      <c r="B982" s="16" t="s">
        <v>844</v>
      </c>
      <c r="C982" s="16" t="s">
        <v>972</v>
      </c>
      <c r="D982" s="16" t="s">
        <v>844</v>
      </c>
      <c r="E982" s="16" t="s">
        <v>843</v>
      </c>
      <c r="F982" s="16" t="s">
        <v>843</v>
      </c>
      <c r="G982" s="16" t="s">
        <v>843</v>
      </c>
      <c r="H982" s="16" t="s">
        <v>843</v>
      </c>
      <c r="I982" s="16" t="s">
        <v>843</v>
      </c>
      <c r="J982" s="16" t="s">
        <v>843</v>
      </c>
      <c r="K982" s="16" t="s">
        <v>843</v>
      </c>
      <c r="L982" s="16" t="s">
        <v>843</v>
      </c>
      <c r="M982" s="16" t="s">
        <v>843</v>
      </c>
      <c r="N982" s="16" t="s">
        <v>843</v>
      </c>
      <c r="O982" s="16" t="s">
        <v>843</v>
      </c>
      <c r="Q982" s="16" t="s">
        <v>844</v>
      </c>
      <c r="R982" s="16">
        <v>65</v>
      </c>
      <c r="T982" s="16" t="s">
        <v>470</v>
      </c>
      <c r="U982" s="16" t="s">
        <v>844</v>
      </c>
      <c r="V982" s="16" t="s">
        <v>843</v>
      </c>
      <c r="W982" s="16" t="s">
        <v>844</v>
      </c>
      <c r="X982" s="16" t="s">
        <v>843</v>
      </c>
      <c r="Y982" s="16" t="s">
        <v>843</v>
      </c>
      <c r="Z982" s="16" t="s">
        <v>843</v>
      </c>
      <c r="AA982" s="16" t="s">
        <v>843</v>
      </c>
      <c r="AB982" s="16" t="s">
        <v>843</v>
      </c>
      <c r="AC982" s="16" t="s">
        <v>843</v>
      </c>
      <c r="AD982" s="16" t="s">
        <v>867</v>
      </c>
      <c r="AF982" s="16" t="s">
        <v>11673</v>
      </c>
      <c r="AG982" s="16" t="s">
        <v>11691</v>
      </c>
      <c r="AH982" s="16" t="s">
        <v>844</v>
      </c>
      <c r="AI982" s="16" t="s">
        <v>843</v>
      </c>
      <c r="AJ982" s="16" t="s">
        <v>843</v>
      </c>
      <c r="AK982" s="16" t="s">
        <v>843</v>
      </c>
      <c r="AL982" s="16" t="s">
        <v>844</v>
      </c>
      <c r="AM982" s="16" t="s">
        <v>844</v>
      </c>
      <c r="AN982" s="16" t="s">
        <v>843</v>
      </c>
      <c r="AO982" s="16" t="s">
        <v>843</v>
      </c>
      <c r="AP982" s="16" t="s">
        <v>843</v>
      </c>
      <c r="AQ982" s="16" t="s">
        <v>844</v>
      </c>
      <c r="AR982" s="16" t="s">
        <v>11878</v>
      </c>
      <c r="AS982" s="16" t="s">
        <v>844</v>
      </c>
      <c r="AT982" s="16" t="s">
        <v>843</v>
      </c>
      <c r="AU982" s="16" t="s">
        <v>844</v>
      </c>
      <c r="AV982" s="16" t="s">
        <v>843</v>
      </c>
      <c r="AW982" s="16" t="s">
        <v>843</v>
      </c>
      <c r="AX982" s="16" t="s">
        <v>843</v>
      </c>
      <c r="AY982" s="16" t="s">
        <v>843</v>
      </c>
      <c r="AZ982" s="16" t="s">
        <v>4440</v>
      </c>
      <c r="BB982" s="16" t="s">
        <v>4437</v>
      </c>
      <c r="BF982" s="16" t="s">
        <v>844</v>
      </c>
      <c r="BI982" s="16" t="s">
        <v>7785</v>
      </c>
      <c r="BJ982" s="16" t="s">
        <v>843</v>
      </c>
      <c r="BK982" s="16" t="s">
        <v>843</v>
      </c>
      <c r="BL982" s="16" t="s">
        <v>843</v>
      </c>
      <c r="BM982" s="16" t="s">
        <v>843</v>
      </c>
      <c r="BN982" s="16" t="s">
        <v>843</v>
      </c>
      <c r="BO982" s="16" t="s">
        <v>844</v>
      </c>
      <c r="BP982" s="16" t="s">
        <v>843</v>
      </c>
      <c r="BQ982" s="16" t="s">
        <v>843</v>
      </c>
      <c r="DX982" s="16" t="s">
        <v>865</v>
      </c>
      <c r="ES982" s="16" t="s">
        <v>867</v>
      </c>
      <c r="EU982" s="16" t="s">
        <v>7810</v>
      </c>
      <c r="EV982" s="16" t="s">
        <v>865</v>
      </c>
      <c r="FF982" s="16" t="s">
        <v>7836</v>
      </c>
      <c r="HC982" s="16" t="s">
        <v>865</v>
      </c>
      <c r="JA982" s="16" t="s">
        <v>4816</v>
      </c>
      <c r="JB982" s="16" t="s">
        <v>865</v>
      </c>
      <c r="JC982" s="16" t="s">
        <v>865</v>
      </c>
      <c r="JD982" s="16" t="s">
        <v>865</v>
      </c>
      <c r="JE982" s="16" t="s">
        <v>865</v>
      </c>
      <c r="JF982" s="16" t="s">
        <v>865</v>
      </c>
      <c r="JG982" s="16" t="s">
        <v>843</v>
      </c>
      <c r="JH982" s="16" t="s">
        <v>4846</v>
      </c>
      <c r="KF982" s="16" t="s">
        <v>4411</v>
      </c>
      <c r="KI982" s="16" t="s">
        <v>4846</v>
      </c>
      <c r="KO982" s="16" t="s">
        <v>11066</v>
      </c>
      <c r="KP982" s="16" t="s">
        <v>11065</v>
      </c>
      <c r="KQ982" s="16" t="s">
        <v>8694</v>
      </c>
      <c r="KR982" s="16" t="s">
        <v>12863</v>
      </c>
      <c r="KS982" s="16" t="s">
        <v>11067</v>
      </c>
      <c r="KT982" s="16" t="s">
        <v>8696</v>
      </c>
      <c r="KU982" s="16" t="s">
        <v>844</v>
      </c>
      <c r="KV982" s="16" t="s">
        <v>8696</v>
      </c>
      <c r="KW982" s="16" t="s">
        <v>850</v>
      </c>
      <c r="KY982" s="16" t="s">
        <v>486</v>
      </c>
      <c r="LC982" s="16" t="s">
        <v>10879</v>
      </c>
      <c r="LF982" s="16" t="s">
        <v>11654</v>
      </c>
      <c r="LI982" s="16" t="s">
        <v>11655</v>
      </c>
      <c r="LJ982" s="16" t="s">
        <v>843</v>
      </c>
      <c r="LL982" s="16" t="s">
        <v>8711</v>
      </c>
      <c r="LM982" s="16" t="s">
        <v>8741</v>
      </c>
      <c r="LO982" s="16" t="s">
        <v>843</v>
      </c>
      <c r="LP982" s="16" t="s">
        <v>843</v>
      </c>
      <c r="LQ982" s="16" t="s">
        <v>844</v>
      </c>
      <c r="LR982" s="16" t="s">
        <v>843</v>
      </c>
      <c r="LS982" s="16" t="s">
        <v>844</v>
      </c>
      <c r="LT982" s="16" t="s">
        <v>843</v>
      </c>
      <c r="LU982" s="16" t="s">
        <v>844</v>
      </c>
      <c r="LV982" s="16" t="s">
        <v>844</v>
      </c>
      <c r="LW982" s="16" t="s">
        <v>844</v>
      </c>
      <c r="LX982" s="16" t="s">
        <v>843</v>
      </c>
      <c r="LY982" s="16" t="s">
        <v>843</v>
      </c>
      <c r="LZ982" s="16" t="s">
        <v>843</v>
      </c>
      <c r="MA982" s="16" t="s">
        <v>843</v>
      </c>
      <c r="MB982" s="16" t="s">
        <v>843</v>
      </c>
      <c r="MC982" s="16" t="s">
        <v>843</v>
      </c>
      <c r="ME982" s="16" t="s">
        <v>11656</v>
      </c>
      <c r="MF982" s="16" t="s">
        <v>8847</v>
      </c>
      <c r="MP982" s="16" t="s">
        <v>1824</v>
      </c>
      <c r="MR982" s="16" t="s">
        <v>470</v>
      </c>
      <c r="MS982" s="16" t="s">
        <v>12790</v>
      </c>
      <c r="MT982" s="16" t="s">
        <v>9015</v>
      </c>
      <c r="NC982" s="16" t="s">
        <v>487</v>
      </c>
      <c r="NE982" s="16" t="s">
        <v>486</v>
      </c>
      <c r="NG982" s="16" t="s">
        <v>1380</v>
      </c>
      <c r="NI982" s="16" t="s">
        <v>11658</v>
      </c>
      <c r="NR982" s="16" t="s">
        <v>878</v>
      </c>
      <c r="NS982" s="16" t="s">
        <v>462</v>
      </c>
      <c r="NT982" s="16" t="s">
        <v>478</v>
      </c>
      <c r="NU982" s="16">
        <v>1.1910000000000001</v>
      </c>
      <c r="NV982" s="16" t="s">
        <v>457</v>
      </c>
      <c r="NW982" s="16" t="s">
        <v>1177</v>
      </c>
      <c r="NX982" s="16" t="s">
        <v>1142</v>
      </c>
      <c r="OB982" s="16" t="s">
        <v>833</v>
      </c>
      <c r="OC982" s="16" t="s">
        <v>878</v>
      </c>
    </row>
    <row r="983" spans="1:394" x14ac:dyDescent="0.25">
      <c r="A983" s="16" t="s">
        <v>12864</v>
      </c>
      <c r="B983" s="16" t="s">
        <v>844</v>
      </c>
      <c r="C983" s="16" t="s">
        <v>972</v>
      </c>
      <c r="D983" s="16" t="s">
        <v>844</v>
      </c>
      <c r="E983" s="16" t="s">
        <v>843</v>
      </c>
      <c r="F983" s="16" t="s">
        <v>843</v>
      </c>
      <c r="G983" s="16" t="s">
        <v>843</v>
      </c>
      <c r="H983" s="16" t="s">
        <v>843</v>
      </c>
      <c r="I983" s="16" t="s">
        <v>843</v>
      </c>
      <c r="J983" s="16" t="s">
        <v>843</v>
      </c>
      <c r="K983" s="16" t="s">
        <v>843</v>
      </c>
      <c r="L983" s="16" t="s">
        <v>843</v>
      </c>
      <c r="M983" s="16" t="s">
        <v>843</v>
      </c>
      <c r="N983" s="16" t="s">
        <v>843</v>
      </c>
      <c r="O983" s="16" t="s">
        <v>843</v>
      </c>
      <c r="Q983" s="16" t="s">
        <v>844</v>
      </c>
      <c r="R983" s="16">
        <v>29</v>
      </c>
      <c r="T983" s="16" t="s">
        <v>470</v>
      </c>
      <c r="U983" s="16" t="s">
        <v>844</v>
      </c>
      <c r="V983" s="16" t="s">
        <v>843</v>
      </c>
      <c r="W983" s="16" t="s">
        <v>844</v>
      </c>
      <c r="X983" s="16" t="s">
        <v>843</v>
      </c>
      <c r="Y983" s="16" t="s">
        <v>843</v>
      </c>
      <c r="Z983" s="16" t="s">
        <v>843</v>
      </c>
      <c r="AA983" s="16" t="s">
        <v>843</v>
      </c>
      <c r="AB983" s="16" t="s">
        <v>844</v>
      </c>
      <c r="AC983" s="16" t="s">
        <v>843</v>
      </c>
      <c r="AD983" s="16" t="s">
        <v>867</v>
      </c>
      <c r="AF983" s="16" t="s">
        <v>11673</v>
      </c>
      <c r="AG983" s="16" t="s">
        <v>11652</v>
      </c>
      <c r="AH983" s="16" t="s">
        <v>844</v>
      </c>
      <c r="AI983" s="16" t="s">
        <v>843</v>
      </c>
      <c r="AJ983" s="16" t="s">
        <v>844</v>
      </c>
      <c r="AK983" s="16" t="s">
        <v>843</v>
      </c>
      <c r="AL983" s="16" t="s">
        <v>844</v>
      </c>
      <c r="AM983" s="16" t="s">
        <v>844</v>
      </c>
      <c r="AN983" s="16" t="s">
        <v>843</v>
      </c>
      <c r="AO983" s="16" t="s">
        <v>843</v>
      </c>
      <c r="AP983" s="16" t="s">
        <v>843</v>
      </c>
      <c r="AQ983" s="16" t="s">
        <v>844</v>
      </c>
      <c r="AR983" s="16" t="s">
        <v>4433</v>
      </c>
      <c r="AS983" s="16" t="s">
        <v>843</v>
      </c>
      <c r="AT983" s="16" t="s">
        <v>843</v>
      </c>
      <c r="AU983" s="16" t="s">
        <v>843</v>
      </c>
      <c r="AV983" s="16" t="s">
        <v>843</v>
      </c>
      <c r="AW983" s="16" t="s">
        <v>843</v>
      </c>
      <c r="AX983" s="16" t="s">
        <v>843</v>
      </c>
      <c r="AY983" s="16" t="s">
        <v>844</v>
      </c>
      <c r="BF983" s="16" t="s">
        <v>844</v>
      </c>
      <c r="BH983" s="16" t="s">
        <v>7383</v>
      </c>
      <c r="BI983" s="16" t="s">
        <v>7785</v>
      </c>
      <c r="BJ983" s="16" t="s">
        <v>843</v>
      </c>
      <c r="BK983" s="16" t="s">
        <v>843</v>
      </c>
      <c r="BL983" s="16" t="s">
        <v>843</v>
      </c>
      <c r="BM983" s="16" t="s">
        <v>843</v>
      </c>
      <c r="BN983" s="16" t="s">
        <v>843</v>
      </c>
      <c r="BO983" s="16" t="s">
        <v>844</v>
      </c>
      <c r="BP983" s="16" t="s">
        <v>843</v>
      </c>
      <c r="BQ983" s="16" t="s">
        <v>843</v>
      </c>
      <c r="DX983" s="16" t="s">
        <v>865</v>
      </c>
      <c r="ES983" s="16" t="s">
        <v>865</v>
      </c>
      <c r="EU983" s="16" t="s">
        <v>7810</v>
      </c>
      <c r="EV983" s="16" t="s">
        <v>865</v>
      </c>
      <c r="FT983" s="16" t="s">
        <v>865</v>
      </c>
      <c r="HC983" s="16" t="s">
        <v>865</v>
      </c>
      <c r="JA983" s="16" t="s">
        <v>4819</v>
      </c>
      <c r="JB983" s="16" t="s">
        <v>865</v>
      </c>
      <c r="JC983" s="16" t="s">
        <v>865</v>
      </c>
      <c r="JD983" s="16" t="s">
        <v>865</v>
      </c>
      <c r="JE983" s="16" t="s">
        <v>865</v>
      </c>
      <c r="JF983" s="16" t="s">
        <v>865</v>
      </c>
      <c r="JG983" s="16" t="s">
        <v>1056</v>
      </c>
      <c r="JH983" s="16" t="s">
        <v>7577</v>
      </c>
      <c r="JJ983" s="16" t="s">
        <v>864</v>
      </c>
      <c r="KF983" s="16" t="s">
        <v>4932</v>
      </c>
      <c r="KI983" s="16" t="s">
        <v>4843</v>
      </c>
      <c r="KO983" s="16" t="s">
        <v>11070</v>
      </c>
      <c r="KP983" s="16" t="s">
        <v>11069</v>
      </c>
      <c r="KQ983" s="16" t="s">
        <v>8694</v>
      </c>
      <c r="KR983" s="16" t="s">
        <v>12865</v>
      </c>
      <c r="KS983" s="16" t="s">
        <v>11071</v>
      </c>
      <c r="KT983" s="16" t="s">
        <v>8696</v>
      </c>
      <c r="KU983" s="16" t="s">
        <v>844</v>
      </c>
      <c r="KV983" s="16" t="s">
        <v>8696</v>
      </c>
      <c r="KW983" s="16" t="s">
        <v>851</v>
      </c>
      <c r="KY983" s="16" t="s">
        <v>486</v>
      </c>
      <c r="LC983" s="16" t="s">
        <v>10879</v>
      </c>
      <c r="LF983" s="16" t="s">
        <v>11654</v>
      </c>
      <c r="LI983" s="16" t="s">
        <v>11655</v>
      </c>
      <c r="LJ983" s="16" t="s">
        <v>843</v>
      </c>
      <c r="LM983" s="16" t="s">
        <v>8741</v>
      </c>
      <c r="LO983" s="16" t="s">
        <v>844</v>
      </c>
      <c r="LP983" s="16" t="s">
        <v>844</v>
      </c>
      <c r="LQ983" s="16" t="s">
        <v>844</v>
      </c>
      <c r="LR983" s="16" t="s">
        <v>844</v>
      </c>
      <c r="LS983" s="16" t="s">
        <v>844</v>
      </c>
      <c r="LT983" s="16" t="s">
        <v>843</v>
      </c>
      <c r="LU983" s="16" t="s">
        <v>843</v>
      </c>
      <c r="LV983" s="16" t="s">
        <v>843</v>
      </c>
      <c r="LW983" s="16" t="s">
        <v>843</v>
      </c>
      <c r="LX983" s="16" t="s">
        <v>843</v>
      </c>
      <c r="LY983" s="16" t="s">
        <v>843</v>
      </c>
      <c r="LZ983" s="16" t="s">
        <v>843</v>
      </c>
      <c r="MA983" s="16" t="s">
        <v>843</v>
      </c>
      <c r="MB983" s="16" t="s">
        <v>843</v>
      </c>
      <c r="MC983" s="16" t="s">
        <v>844</v>
      </c>
      <c r="ME983" s="16" t="s">
        <v>11656</v>
      </c>
      <c r="MF983" s="16" t="s">
        <v>8847</v>
      </c>
      <c r="MO983" s="16" t="s">
        <v>1813</v>
      </c>
      <c r="MP983" s="16" t="s">
        <v>13846</v>
      </c>
      <c r="MR983" s="16" t="s">
        <v>470</v>
      </c>
      <c r="MS983" s="16" t="s">
        <v>12790</v>
      </c>
      <c r="MT983" s="16" t="s">
        <v>9015</v>
      </c>
      <c r="MU983" s="16" t="s">
        <v>817</v>
      </c>
      <c r="NC983" s="16" t="s">
        <v>486</v>
      </c>
      <c r="ND983" s="16" t="s">
        <v>486</v>
      </c>
      <c r="NE983" s="16" t="s">
        <v>486</v>
      </c>
      <c r="NG983" s="16" t="s">
        <v>1369</v>
      </c>
      <c r="NI983" s="16" t="s">
        <v>11658</v>
      </c>
      <c r="NS983" s="16" t="s">
        <v>462</v>
      </c>
      <c r="NT983" s="16" t="s">
        <v>478</v>
      </c>
      <c r="NU983" s="16">
        <v>1.1910000000000001</v>
      </c>
      <c r="NV983" s="16" t="s">
        <v>445</v>
      </c>
      <c r="NW983" s="16" t="s">
        <v>1174</v>
      </c>
      <c r="NX983" s="16" t="s">
        <v>1142</v>
      </c>
      <c r="OC983" s="16" t="s">
        <v>445</v>
      </c>
    </row>
    <row r="984" spans="1:394" x14ac:dyDescent="0.25">
      <c r="A984" s="16" t="s">
        <v>12866</v>
      </c>
      <c r="B984" s="16" t="s">
        <v>1056</v>
      </c>
      <c r="C984" s="16" t="s">
        <v>972</v>
      </c>
      <c r="D984" s="16" t="s">
        <v>844</v>
      </c>
      <c r="E984" s="16" t="s">
        <v>843</v>
      </c>
      <c r="F984" s="16" t="s">
        <v>843</v>
      </c>
      <c r="G984" s="16" t="s">
        <v>843</v>
      </c>
      <c r="H984" s="16" t="s">
        <v>843</v>
      </c>
      <c r="I984" s="16" t="s">
        <v>843</v>
      </c>
      <c r="J984" s="16" t="s">
        <v>843</v>
      </c>
      <c r="K984" s="16" t="s">
        <v>843</v>
      </c>
      <c r="L984" s="16" t="s">
        <v>843</v>
      </c>
      <c r="M984" s="16" t="s">
        <v>843</v>
      </c>
      <c r="N984" s="16" t="s">
        <v>843</v>
      </c>
      <c r="O984" s="16" t="s">
        <v>843</v>
      </c>
      <c r="Q984" s="16" t="s">
        <v>844</v>
      </c>
      <c r="R984" s="16">
        <v>5</v>
      </c>
      <c r="T984" s="16" t="s">
        <v>474</v>
      </c>
      <c r="U984" s="16" t="s">
        <v>843</v>
      </c>
      <c r="V984" s="16" t="s">
        <v>844</v>
      </c>
      <c r="W984" s="16" t="s">
        <v>843</v>
      </c>
      <c r="X984" s="16" t="s">
        <v>843</v>
      </c>
      <c r="Y984" s="16" t="s">
        <v>843</v>
      </c>
      <c r="Z984" s="16" t="s">
        <v>844</v>
      </c>
      <c r="AA984" s="16" t="s">
        <v>843</v>
      </c>
      <c r="AB984" s="16" t="s">
        <v>843</v>
      </c>
      <c r="AC984" s="16" t="s">
        <v>843</v>
      </c>
      <c r="AF984" s="16" t="s">
        <v>11673</v>
      </c>
      <c r="AG984" s="16" t="s">
        <v>11691</v>
      </c>
      <c r="AH984" s="16" t="s">
        <v>844</v>
      </c>
      <c r="AI984" s="16" t="s">
        <v>843</v>
      </c>
      <c r="AJ984" s="16" t="s">
        <v>843</v>
      </c>
      <c r="AK984" s="16" t="s">
        <v>843</v>
      </c>
      <c r="AL984" s="16" t="s">
        <v>844</v>
      </c>
      <c r="AM984" s="16" t="s">
        <v>844</v>
      </c>
      <c r="AN984" s="16" t="s">
        <v>843</v>
      </c>
      <c r="AO984" s="16" t="s">
        <v>843</v>
      </c>
      <c r="AP984" s="16" t="s">
        <v>843</v>
      </c>
      <c r="AQ984" s="16" t="s">
        <v>844</v>
      </c>
      <c r="AR984" s="16" t="s">
        <v>4433</v>
      </c>
      <c r="AS984" s="16" t="s">
        <v>843</v>
      </c>
      <c r="AT984" s="16" t="s">
        <v>843</v>
      </c>
      <c r="AU984" s="16" t="s">
        <v>843</v>
      </c>
      <c r="AV984" s="16" t="s">
        <v>843</v>
      </c>
      <c r="AW984" s="16" t="s">
        <v>843</v>
      </c>
      <c r="AX984" s="16" t="s">
        <v>843</v>
      </c>
      <c r="AY984" s="16" t="s">
        <v>844</v>
      </c>
      <c r="BF984" s="16" t="s">
        <v>844</v>
      </c>
      <c r="CC984" s="16" t="s">
        <v>867</v>
      </c>
      <c r="CD984" s="16" t="s">
        <v>6834</v>
      </c>
      <c r="CE984" s="16" t="s">
        <v>7537</v>
      </c>
      <c r="DN984" s="16" t="s">
        <v>4411</v>
      </c>
      <c r="DQ984" s="16" t="s">
        <v>7093</v>
      </c>
      <c r="DR984" s="16" t="s">
        <v>865</v>
      </c>
      <c r="DX984" s="16" t="s">
        <v>865</v>
      </c>
      <c r="ES984" s="16" t="s">
        <v>865</v>
      </c>
      <c r="ET984" s="16" t="s">
        <v>867</v>
      </c>
      <c r="EU984" s="16" t="s">
        <v>7810</v>
      </c>
      <c r="EV984" s="16" t="s">
        <v>865</v>
      </c>
      <c r="HC984" s="16" t="s">
        <v>865</v>
      </c>
      <c r="KO984" s="16" t="s">
        <v>11070</v>
      </c>
      <c r="KP984" s="16" t="s">
        <v>11069</v>
      </c>
      <c r="KQ984" s="16" t="s">
        <v>8694</v>
      </c>
      <c r="KR984" s="16" t="s">
        <v>12867</v>
      </c>
      <c r="KS984" s="16" t="s">
        <v>11071</v>
      </c>
      <c r="KT984" s="16" t="s">
        <v>8696</v>
      </c>
      <c r="KU984" s="16" t="s">
        <v>844</v>
      </c>
      <c r="KV984" s="16" t="s">
        <v>8696</v>
      </c>
      <c r="KW984" s="16" t="s">
        <v>851</v>
      </c>
      <c r="KY984" s="16" t="s">
        <v>486</v>
      </c>
      <c r="LC984" s="16" t="s">
        <v>10879</v>
      </c>
      <c r="LF984" s="16" t="s">
        <v>11654</v>
      </c>
      <c r="LI984" s="16" t="s">
        <v>11655</v>
      </c>
      <c r="LM984" s="16" t="s">
        <v>8741</v>
      </c>
      <c r="LN984" s="16" t="s">
        <v>487</v>
      </c>
      <c r="LO984" s="16" t="s">
        <v>844</v>
      </c>
      <c r="LP984" s="16" t="s">
        <v>844</v>
      </c>
      <c r="LQ984" s="16" t="s">
        <v>844</v>
      </c>
      <c r="LR984" s="16" t="s">
        <v>844</v>
      </c>
      <c r="LS984" s="16" t="s">
        <v>844</v>
      </c>
      <c r="LT984" s="16" t="s">
        <v>843</v>
      </c>
      <c r="LU984" s="16" t="s">
        <v>843</v>
      </c>
      <c r="LV984" s="16" t="s">
        <v>843</v>
      </c>
      <c r="LW984" s="16" t="s">
        <v>843</v>
      </c>
      <c r="LX984" s="16" t="s">
        <v>843</v>
      </c>
      <c r="LY984" s="16" t="s">
        <v>843</v>
      </c>
      <c r="LZ984" s="16" t="s">
        <v>843</v>
      </c>
      <c r="MA984" s="16" t="s">
        <v>843</v>
      </c>
      <c r="MB984" s="16" t="s">
        <v>843</v>
      </c>
      <c r="MC984" s="16" t="s">
        <v>844</v>
      </c>
      <c r="ME984" s="16" t="s">
        <v>11656</v>
      </c>
      <c r="MF984" s="16" t="s">
        <v>8847</v>
      </c>
      <c r="MR984" s="16" t="s">
        <v>474</v>
      </c>
      <c r="MS984" s="16" t="s">
        <v>12790</v>
      </c>
      <c r="MT984" s="16" t="s">
        <v>9015</v>
      </c>
      <c r="MV984" s="16" t="s">
        <v>487</v>
      </c>
      <c r="MW984" s="16" t="s">
        <v>1263</v>
      </c>
      <c r="MX984" s="16" t="s">
        <v>1262</v>
      </c>
      <c r="MY984" s="16" t="s">
        <v>486</v>
      </c>
      <c r="MZ984" s="16" t="s">
        <v>487</v>
      </c>
      <c r="NA984" s="16" t="s">
        <v>486</v>
      </c>
      <c r="NC984" s="16" t="s">
        <v>486</v>
      </c>
      <c r="NE984" s="16" t="s">
        <v>486</v>
      </c>
      <c r="NI984" s="16" t="s">
        <v>11658</v>
      </c>
      <c r="NS984" s="16" t="s">
        <v>462</v>
      </c>
      <c r="NT984" s="16" t="s">
        <v>478</v>
      </c>
      <c r="NU984" s="16">
        <v>1.1910000000000001</v>
      </c>
      <c r="NV984" s="16" t="s">
        <v>860</v>
      </c>
      <c r="NW984" s="16" t="s">
        <v>1182</v>
      </c>
      <c r="NX984" s="16" t="s">
        <v>1142</v>
      </c>
      <c r="NY984" s="16" t="s">
        <v>1121</v>
      </c>
      <c r="NZ984" s="16" t="s">
        <v>936</v>
      </c>
    </row>
    <row r="985" spans="1:394" x14ac:dyDescent="0.25">
      <c r="A985" s="16" t="s">
        <v>12868</v>
      </c>
      <c r="B985" s="16" t="s">
        <v>844</v>
      </c>
      <c r="C985" s="16" t="s">
        <v>972</v>
      </c>
      <c r="D985" s="16" t="s">
        <v>844</v>
      </c>
      <c r="E985" s="16" t="s">
        <v>843</v>
      </c>
      <c r="F985" s="16" t="s">
        <v>843</v>
      </c>
      <c r="G985" s="16" t="s">
        <v>843</v>
      </c>
      <c r="H985" s="16" t="s">
        <v>843</v>
      </c>
      <c r="I985" s="16" t="s">
        <v>843</v>
      </c>
      <c r="J985" s="16" t="s">
        <v>843</v>
      </c>
      <c r="K985" s="16" t="s">
        <v>843</v>
      </c>
      <c r="L985" s="16" t="s">
        <v>843</v>
      </c>
      <c r="M985" s="16" t="s">
        <v>843</v>
      </c>
      <c r="N985" s="16" t="s">
        <v>843</v>
      </c>
      <c r="O985" s="16" t="s">
        <v>843</v>
      </c>
      <c r="Q985" s="16" t="s">
        <v>844</v>
      </c>
      <c r="R985" s="16">
        <v>24</v>
      </c>
      <c r="T985" s="16" t="s">
        <v>470</v>
      </c>
      <c r="U985" s="16" t="s">
        <v>844</v>
      </c>
      <c r="V985" s="16" t="s">
        <v>843</v>
      </c>
      <c r="W985" s="16" t="s">
        <v>844</v>
      </c>
      <c r="X985" s="16" t="s">
        <v>843</v>
      </c>
      <c r="Y985" s="16" t="s">
        <v>843</v>
      </c>
      <c r="Z985" s="16" t="s">
        <v>843</v>
      </c>
      <c r="AA985" s="16" t="s">
        <v>843</v>
      </c>
      <c r="AB985" s="16" t="s">
        <v>844</v>
      </c>
      <c r="AC985" s="16" t="s">
        <v>843</v>
      </c>
      <c r="AD985" s="16" t="s">
        <v>867</v>
      </c>
      <c r="AF985" s="16" t="s">
        <v>11739</v>
      </c>
      <c r="AG985" s="16" t="s">
        <v>11725</v>
      </c>
      <c r="AH985" s="16" t="s">
        <v>844</v>
      </c>
      <c r="AI985" s="16" t="s">
        <v>844</v>
      </c>
      <c r="AJ985" s="16" t="s">
        <v>843</v>
      </c>
      <c r="AK985" s="16" t="s">
        <v>843</v>
      </c>
      <c r="AL985" s="16" t="s">
        <v>844</v>
      </c>
      <c r="AM985" s="16" t="s">
        <v>844</v>
      </c>
      <c r="AN985" s="16" t="s">
        <v>843</v>
      </c>
      <c r="AO985" s="16" t="s">
        <v>843</v>
      </c>
      <c r="AP985" s="16" t="s">
        <v>843</v>
      </c>
      <c r="AQ985" s="16" t="s">
        <v>844</v>
      </c>
      <c r="AR985" s="16" t="s">
        <v>4433</v>
      </c>
      <c r="AS985" s="16" t="s">
        <v>843</v>
      </c>
      <c r="AT985" s="16" t="s">
        <v>843</v>
      </c>
      <c r="AU985" s="16" t="s">
        <v>843</v>
      </c>
      <c r="AV985" s="16" t="s">
        <v>843</v>
      </c>
      <c r="AW985" s="16" t="s">
        <v>843</v>
      </c>
      <c r="AX985" s="16" t="s">
        <v>843</v>
      </c>
      <c r="AY985" s="16" t="s">
        <v>844</v>
      </c>
      <c r="BF985" s="16" t="s">
        <v>844</v>
      </c>
      <c r="BH985" s="16" t="s">
        <v>7383</v>
      </c>
      <c r="BI985" s="16" t="s">
        <v>7776</v>
      </c>
      <c r="BJ985" s="16" t="s">
        <v>843</v>
      </c>
      <c r="BK985" s="16" t="s">
        <v>843</v>
      </c>
      <c r="BL985" s="16" t="s">
        <v>844</v>
      </c>
      <c r="BM985" s="16" t="s">
        <v>843</v>
      </c>
      <c r="BN985" s="16" t="s">
        <v>843</v>
      </c>
      <c r="BO985" s="16" t="s">
        <v>843</v>
      </c>
      <c r="BP985" s="16" t="s">
        <v>843</v>
      </c>
      <c r="BQ985" s="16" t="s">
        <v>843</v>
      </c>
      <c r="BR985" s="16" t="s">
        <v>7790</v>
      </c>
      <c r="BS985" s="16" t="s">
        <v>844</v>
      </c>
      <c r="BT985" s="16" t="s">
        <v>843</v>
      </c>
      <c r="BU985" s="16" t="s">
        <v>843</v>
      </c>
      <c r="BV985" s="16" t="s">
        <v>843</v>
      </c>
      <c r="BW985" s="16" t="s">
        <v>843</v>
      </c>
      <c r="BX985" s="16" t="s">
        <v>843</v>
      </c>
      <c r="BY985" s="16" t="s">
        <v>843</v>
      </c>
      <c r="BZ985" s="16" t="s">
        <v>843</v>
      </c>
      <c r="CA985" s="16" t="s">
        <v>843</v>
      </c>
      <c r="CC985" s="16" t="s">
        <v>865</v>
      </c>
      <c r="CF985" s="16" t="s">
        <v>7212</v>
      </c>
      <c r="CG985" s="16" t="s">
        <v>843</v>
      </c>
      <c r="CH985" s="16" t="s">
        <v>843</v>
      </c>
      <c r="CI985" s="16" t="s">
        <v>843</v>
      </c>
      <c r="CJ985" s="16" t="s">
        <v>843</v>
      </c>
      <c r="CK985" s="16" t="s">
        <v>843</v>
      </c>
      <c r="CL985" s="16" t="s">
        <v>843</v>
      </c>
      <c r="CM985" s="16" t="s">
        <v>843</v>
      </c>
      <c r="CN985" s="16" t="s">
        <v>843</v>
      </c>
      <c r="CO985" s="16" t="s">
        <v>843</v>
      </c>
      <c r="CP985" s="16" t="s">
        <v>843</v>
      </c>
      <c r="CQ985" s="16" t="s">
        <v>843</v>
      </c>
      <c r="CR985" s="16" t="s">
        <v>843</v>
      </c>
      <c r="CS985" s="16" t="s">
        <v>843</v>
      </c>
      <c r="CT985" s="16" t="s">
        <v>843</v>
      </c>
      <c r="CU985" s="16" t="s">
        <v>843</v>
      </c>
      <c r="CV985" s="16" t="s">
        <v>843</v>
      </c>
      <c r="CW985" s="16" t="s">
        <v>843</v>
      </c>
      <c r="CX985" s="16" t="s">
        <v>843</v>
      </c>
      <c r="CY985" s="16" t="s">
        <v>843</v>
      </c>
      <c r="CZ985" s="16" t="s">
        <v>843</v>
      </c>
      <c r="DA985" s="16" t="s">
        <v>843</v>
      </c>
      <c r="DB985" s="16" t="s">
        <v>843</v>
      </c>
      <c r="DC985" s="16" t="s">
        <v>843</v>
      </c>
      <c r="DD985" s="16" t="s">
        <v>843</v>
      </c>
      <c r="DE985" s="16" t="s">
        <v>843</v>
      </c>
      <c r="DF985" s="16" t="s">
        <v>843</v>
      </c>
      <c r="DG985" s="16" t="s">
        <v>843</v>
      </c>
      <c r="DH985" s="16" t="s">
        <v>843</v>
      </c>
      <c r="DI985" s="16" t="s">
        <v>844</v>
      </c>
      <c r="DJ985" s="16" t="s">
        <v>843</v>
      </c>
      <c r="DK985" s="16" t="s">
        <v>843</v>
      </c>
      <c r="DL985" s="16" t="s">
        <v>843</v>
      </c>
      <c r="DX985" s="16" t="s">
        <v>867</v>
      </c>
      <c r="DY985" s="16" t="s">
        <v>867</v>
      </c>
      <c r="ES985" s="16" t="s">
        <v>867</v>
      </c>
      <c r="EU985" s="16" t="s">
        <v>7813</v>
      </c>
      <c r="EV985" s="16" t="s">
        <v>867</v>
      </c>
      <c r="EW985" s="16" t="s">
        <v>7829</v>
      </c>
      <c r="EX985" s="16" t="s">
        <v>843</v>
      </c>
      <c r="EY985" s="16" t="s">
        <v>843</v>
      </c>
      <c r="EZ985" s="16" t="s">
        <v>844</v>
      </c>
      <c r="FA985" s="16" t="s">
        <v>843</v>
      </c>
      <c r="FB985" s="16" t="s">
        <v>843</v>
      </c>
      <c r="FC985" s="16" t="s">
        <v>843</v>
      </c>
      <c r="FD985" s="16" t="s">
        <v>843</v>
      </c>
      <c r="FT985" s="16" t="s">
        <v>865</v>
      </c>
      <c r="HC985" s="16" t="s">
        <v>867</v>
      </c>
      <c r="HD985" s="16" t="s">
        <v>867</v>
      </c>
      <c r="HE985" s="16" t="s">
        <v>4681</v>
      </c>
      <c r="HF985" s="16" t="s">
        <v>843</v>
      </c>
      <c r="HG985" s="16" t="s">
        <v>843</v>
      </c>
      <c r="HH985" s="16" t="s">
        <v>843</v>
      </c>
      <c r="HI985" s="16" t="s">
        <v>844</v>
      </c>
      <c r="HJ985" s="16" t="s">
        <v>843</v>
      </c>
      <c r="HK985" s="16" t="s">
        <v>843</v>
      </c>
      <c r="HL985" s="16" t="s">
        <v>843</v>
      </c>
      <c r="HM985" s="16" t="s">
        <v>843</v>
      </c>
      <c r="HN985" s="16" t="s">
        <v>843</v>
      </c>
      <c r="HO985" s="16" t="s">
        <v>843</v>
      </c>
      <c r="HP985" s="16" t="s">
        <v>843</v>
      </c>
      <c r="HQ985" s="16" t="s">
        <v>843</v>
      </c>
      <c r="HR985" s="16" t="s">
        <v>843</v>
      </c>
      <c r="HS985" s="16" t="s">
        <v>843</v>
      </c>
      <c r="IZ985" s="16" t="s">
        <v>4796</v>
      </c>
      <c r="JA985" s="16" t="s">
        <v>4819</v>
      </c>
      <c r="JB985" s="16" t="s">
        <v>867</v>
      </c>
      <c r="JC985" s="16" t="s">
        <v>865</v>
      </c>
      <c r="JG985" s="16" t="s">
        <v>1056</v>
      </c>
      <c r="JV985" s="16">
        <v>50</v>
      </c>
      <c r="JW985" s="16" t="s">
        <v>7603</v>
      </c>
      <c r="JY985" s="16">
        <v>12000</v>
      </c>
      <c r="JZ985" s="16" t="s">
        <v>4901</v>
      </c>
      <c r="KB985" s="16" t="s">
        <v>7616</v>
      </c>
      <c r="KD985" s="16" t="s">
        <v>4917</v>
      </c>
      <c r="KE985" s="16" t="s">
        <v>7277</v>
      </c>
      <c r="KF985" s="16" t="s">
        <v>4932</v>
      </c>
      <c r="KH985" s="16" t="s">
        <v>7642</v>
      </c>
      <c r="KI985" s="16" t="s">
        <v>4982</v>
      </c>
      <c r="KK985" s="16" t="s">
        <v>4889</v>
      </c>
      <c r="KM985" s="16" t="s">
        <v>7616</v>
      </c>
      <c r="KO985" s="16" t="s">
        <v>11074</v>
      </c>
      <c r="KP985" s="16" t="s">
        <v>11073</v>
      </c>
      <c r="KQ985" s="16" t="s">
        <v>8694</v>
      </c>
      <c r="KR985" s="16" t="s">
        <v>12869</v>
      </c>
      <c r="KS985" s="16" t="s">
        <v>11075</v>
      </c>
      <c r="KT985" s="16" t="s">
        <v>8696</v>
      </c>
      <c r="KU985" s="16" t="s">
        <v>844</v>
      </c>
      <c r="KV985" s="16" t="s">
        <v>8696</v>
      </c>
      <c r="KW985" s="16" t="s">
        <v>851</v>
      </c>
      <c r="KX985" s="16" t="s">
        <v>487</v>
      </c>
      <c r="KY985" s="16" t="s">
        <v>487</v>
      </c>
      <c r="KZ985" s="16" t="s">
        <v>487</v>
      </c>
      <c r="LA985" s="16" t="s">
        <v>11697</v>
      </c>
      <c r="LC985" s="16" t="s">
        <v>10879</v>
      </c>
      <c r="LD985" s="16" t="s">
        <v>11698</v>
      </c>
      <c r="LF985" s="16" t="s">
        <v>11654</v>
      </c>
      <c r="LI985" s="16" t="s">
        <v>11655</v>
      </c>
      <c r="LJ985" s="16" t="s">
        <v>831</v>
      </c>
      <c r="LK985" s="16" t="s">
        <v>831</v>
      </c>
      <c r="LL985" s="16" t="s">
        <v>8756</v>
      </c>
      <c r="LM985" s="16" t="s">
        <v>8741</v>
      </c>
      <c r="LO985" s="16" t="s">
        <v>843</v>
      </c>
      <c r="LP985" s="16" t="s">
        <v>1056</v>
      </c>
      <c r="LQ985" s="16" t="s">
        <v>844</v>
      </c>
      <c r="LR985" s="16" t="s">
        <v>844</v>
      </c>
      <c r="LS985" s="16" t="s">
        <v>844</v>
      </c>
      <c r="LT985" s="16" t="s">
        <v>844</v>
      </c>
      <c r="LU985" s="16" t="s">
        <v>843</v>
      </c>
      <c r="LV985" s="16" t="s">
        <v>844</v>
      </c>
      <c r="LW985" s="16" t="s">
        <v>844</v>
      </c>
      <c r="LX985" s="16" t="s">
        <v>1056</v>
      </c>
      <c r="LY985" s="16" t="s">
        <v>843</v>
      </c>
      <c r="LZ985" s="16" t="s">
        <v>843</v>
      </c>
      <c r="MA985" s="16" t="s">
        <v>843</v>
      </c>
      <c r="MB985" s="16" t="s">
        <v>843</v>
      </c>
      <c r="MC985" s="16" t="s">
        <v>843</v>
      </c>
      <c r="MD985" s="16" t="s">
        <v>11699</v>
      </c>
      <c r="ME985" s="16" t="s">
        <v>11656</v>
      </c>
      <c r="MF985" s="16" t="s">
        <v>8847</v>
      </c>
      <c r="MG985" s="16" t="s">
        <v>1840</v>
      </c>
      <c r="MH985" s="16" t="s">
        <v>11667</v>
      </c>
      <c r="MI985" s="16" t="s">
        <v>11733</v>
      </c>
      <c r="MJ985" s="16" t="s">
        <v>1840</v>
      </c>
      <c r="MK985" s="16" t="s">
        <v>9084</v>
      </c>
      <c r="ML985" s="16" t="s">
        <v>1781</v>
      </c>
      <c r="MM985" s="16" t="s">
        <v>487</v>
      </c>
      <c r="MN985" s="16" t="s">
        <v>1798</v>
      </c>
      <c r="MO985" s="16" t="s">
        <v>1813</v>
      </c>
      <c r="MP985" s="16" t="s">
        <v>1829</v>
      </c>
      <c r="MQ985" s="16" t="s">
        <v>1778</v>
      </c>
      <c r="MR985" s="16" t="s">
        <v>470</v>
      </c>
      <c r="MS985" s="16" t="s">
        <v>12790</v>
      </c>
      <c r="MT985" s="16" t="s">
        <v>8947</v>
      </c>
      <c r="MU985" s="16" t="s">
        <v>817</v>
      </c>
      <c r="MV985" s="16" t="s">
        <v>486</v>
      </c>
      <c r="NC985" s="16" t="s">
        <v>487</v>
      </c>
      <c r="ND985" s="16" t="s">
        <v>486</v>
      </c>
      <c r="NE985" s="16" t="s">
        <v>487</v>
      </c>
      <c r="NF985" s="16" t="s">
        <v>487</v>
      </c>
      <c r="NG985" s="16" t="s">
        <v>1369</v>
      </c>
      <c r="NH985" s="16" t="s">
        <v>1913</v>
      </c>
      <c r="NI985" s="16" t="s">
        <v>11658</v>
      </c>
      <c r="NJ985" s="16" t="s">
        <v>9103</v>
      </c>
      <c r="NK985" s="16" t="s">
        <v>11867</v>
      </c>
      <c r="NM985" s="16" t="s">
        <v>11682</v>
      </c>
      <c r="NN985" s="16" t="s">
        <v>867</v>
      </c>
      <c r="NO985" s="16" t="s">
        <v>11683</v>
      </c>
      <c r="NP985" s="16" t="s">
        <v>11684</v>
      </c>
      <c r="NQ985" s="16" t="s">
        <v>1078</v>
      </c>
      <c r="NR985" s="16" t="s">
        <v>445</v>
      </c>
      <c r="NS985" s="16" t="s">
        <v>462</v>
      </c>
      <c r="NT985" s="16" t="s">
        <v>478</v>
      </c>
      <c r="NU985" s="16">
        <v>1.1910000000000001</v>
      </c>
      <c r="NV985" s="16" t="s">
        <v>445</v>
      </c>
      <c r="NW985" s="16" t="s">
        <v>1174</v>
      </c>
      <c r="NX985" s="16" t="s">
        <v>1142</v>
      </c>
      <c r="NZ985" s="16" t="s">
        <v>935</v>
      </c>
      <c r="OB985" s="16" t="s">
        <v>831</v>
      </c>
      <c r="OC985" s="16" t="s">
        <v>445</v>
      </c>
      <c r="OD985" s="16" t="s">
        <v>487</v>
      </c>
    </row>
    <row r="986" spans="1:394" x14ac:dyDescent="0.25">
      <c r="A986" s="16" t="s">
        <v>12870</v>
      </c>
      <c r="B986" s="16" t="s">
        <v>1056</v>
      </c>
      <c r="C986" s="16" t="s">
        <v>972</v>
      </c>
      <c r="D986" s="16" t="s">
        <v>844</v>
      </c>
      <c r="E986" s="16" t="s">
        <v>843</v>
      </c>
      <c r="F986" s="16" t="s">
        <v>843</v>
      </c>
      <c r="G986" s="16" t="s">
        <v>843</v>
      </c>
      <c r="H986" s="16" t="s">
        <v>843</v>
      </c>
      <c r="I986" s="16" t="s">
        <v>843</v>
      </c>
      <c r="J986" s="16" t="s">
        <v>843</v>
      </c>
      <c r="K986" s="16" t="s">
        <v>843</v>
      </c>
      <c r="L986" s="16" t="s">
        <v>843</v>
      </c>
      <c r="M986" s="16" t="s">
        <v>843</v>
      </c>
      <c r="N986" s="16" t="s">
        <v>843</v>
      </c>
      <c r="O986" s="16" t="s">
        <v>843</v>
      </c>
      <c r="Q986" s="16" t="s">
        <v>844</v>
      </c>
      <c r="R986" s="16">
        <v>46</v>
      </c>
      <c r="T986" s="16" t="s">
        <v>474</v>
      </c>
      <c r="U986" s="16" t="s">
        <v>843</v>
      </c>
      <c r="V986" s="16" t="s">
        <v>844</v>
      </c>
      <c r="W986" s="16" t="s">
        <v>843</v>
      </c>
      <c r="X986" s="16" t="s">
        <v>844</v>
      </c>
      <c r="Y986" s="16" t="s">
        <v>843</v>
      </c>
      <c r="Z986" s="16" t="s">
        <v>843</v>
      </c>
      <c r="AA986" s="16" t="s">
        <v>843</v>
      </c>
      <c r="AB986" s="16" t="s">
        <v>843</v>
      </c>
      <c r="AC986" s="16" t="s">
        <v>843</v>
      </c>
      <c r="AD986" s="16" t="s">
        <v>867</v>
      </c>
      <c r="AF986" s="16" t="s">
        <v>11739</v>
      </c>
      <c r="AG986" s="16" t="s">
        <v>11725</v>
      </c>
      <c r="AH986" s="16" t="s">
        <v>844</v>
      </c>
      <c r="AI986" s="16" t="s">
        <v>844</v>
      </c>
      <c r="AJ986" s="16" t="s">
        <v>843</v>
      </c>
      <c r="AK986" s="16" t="s">
        <v>843</v>
      </c>
      <c r="AL986" s="16" t="s">
        <v>844</v>
      </c>
      <c r="AM986" s="16" t="s">
        <v>844</v>
      </c>
      <c r="AN986" s="16" t="s">
        <v>843</v>
      </c>
      <c r="AO986" s="16" t="s">
        <v>843</v>
      </c>
      <c r="AP986" s="16" t="s">
        <v>843</v>
      </c>
      <c r="AQ986" s="16" t="s">
        <v>844</v>
      </c>
      <c r="AR986" s="16" t="s">
        <v>4415</v>
      </c>
      <c r="AS986" s="16" t="s">
        <v>844</v>
      </c>
      <c r="AT986" s="16" t="s">
        <v>843</v>
      </c>
      <c r="AU986" s="16" t="s">
        <v>843</v>
      </c>
      <c r="AV986" s="16" t="s">
        <v>843</v>
      </c>
      <c r="AW986" s="16" t="s">
        <v>843</v>
      </c>
      <c r="AX986" s="16" t="s">
        <v>843</v>
      </c>
      <c r="AY986" s="16" t="s">
        <v>843</v>
      </c>
      <c r="AZ986" s="16" t="s">
        <v>4440</v>
      </c>
      <c r="BF986" s="16" t="s">
        <v>844</v>
      </c>
      <c r="BH986" s="16" t="s">
        <v>7380</v>
      </c>
      <c r="BI986" s="16" t="s">
        <v>7785</v>
      </c>
      <c r="BJ986" s="16" t="s">
        <v>843</v>
      </c>
      <c r="BK986" s="16" t="s">
        <v>843</v>
      </c>
      <c r="BL986" s="16" t="s">
        <v>843</v>
      </c>
      <c r="BM986" s="16" t="s">
        <v>843</v>
      </c>
      <c r="BN986" s="16" t="s">
        <v>843</v>
      </c>
      <c r="BO986" s="16" t="s">
        <v>844</v>
      </c>
      <c r="BP986" s="16" t="s">
        <v>843</v>
      </c>
      <c r="BQ986" s="16" t="s">
        <v>843</v>
      </c>
      <c r="DX986" s="16" t="s">
        <v>865</v>
      </c>
      <c r="ES986" s="16" t="s">
        <v>865</v>
      </c>
      <c r="EU986" s="16" t="s">
        <v>7813</v>
      </c>
      <c r="EV986" s="16" t="s">
        <v>864</v>
      </c>
      <c r="FF986" s="16" t="s">
        <v>7836</v>
      </c>
      <c r="HC986" s="16" t="s">
        <v>864</v>
      </c>
      <c r="JA986" s="16" t="s">
        <v>4816</v>
      </c>
      <c r="JB986" s="16" t="s">
        <v>867</v>
      </c>
      <c r="JC986" s="16" t="s">
        <v>865</v>
      </c>
      <c r="JG986" s="16" t="s">
        <v>843</v>
      </c>
      <c r="JV986" s="16">
        <v>40</v>
      </c>
      <c r="JW986" s="16" t="s">
        <v>7603</v>
      </c>
      <c r="JY986" s="16">
        <v>9000</v>
      </c>
      <c r="JZ986" s="16" t="s">
        <v>4886</v>
      </c>
      <c r="KB986" s="16" t="s">
        <v>7628</v>
      </c>
      <c r="KD986" s="16" t="s">
        <v>4917</v>
      </c>
      <c r="KE986" s="16" t="s">
        <v>7277</v>
      </c>
      <c r="KF986" s="16" t="s">
        <v>4932</v>
      </c>
      <c r="KH986" s="16" t="s">
        <v>7639</v>
      </c>
      <c r="KI986" s="16" t="s">
        <v>4982</v>
      </c>
      <c r="KK986" s="16" t="s">
        <v>4867</v>
      </c>
      <c r="KM986" s="16" t="s">
        <v>7619</v>
      </c>
      <c r="KO986" s="16" t="s">
        <v>11074</v>
      </c>
      <c r="KP986" s="16" t="s">
        <v>11073</v>
      </c>
      <c r="KQ986" s="16" t="s">
        <v>8694</v>
      </c>
      <c r="KR986" s="16" t="s">
        <v>12871</v>
      </c>
      <c r="KS986" s="16" t="s">
        <v>11075</v>
      </c>
      <c r="KT986" s="16" t="s">
        <v>8696</v>
      </c>
      <c r="KU986" s="16" t="s">
        <v>844</v>
      </c>
      <c r="KV986" s="16" t="s">
        <v>8696</v>
      </c>
      <c r="KW986" s="16" t="s">
        <v>850</v>
      </c>
      <c r="KY986" s="16" t="s">
        <v>486</v>
      </c>
      <c r="LC986" s="16" t="s">
        <v>10879</v>
      </c>
      <c r="LF986" s="16" t="s">
        <v>11654</v>
      </c>
      <c r="LI986" s="16" t="s">
        <v>11655</v>
      </c>
      <c r="LJ986" s="16" t="s">
        <v>831</v>
      </c>
      <c r="LK986" s="16" t="s">
        <v>831</v>
      </c>
      <c r="LL986" s="16" t="s">
        <v>8756</v>
      </c>
      <c r="LM986" s="16" t="s">
        <v>8741</v>
      </c>
      <c r="LO986" s="16" t="s">
        <v>843</v>
      </c>
      <c r="LP986" s="16" t="s">
        <v>1056</v>
      </c>
      <c r="LQ986" s="16" t="s">
        <v>844</v>
      </c>
      <c r="LR986" s="16" t="s">
        <v>844</v>
      </c>
      <c r="LS986" s="16" t="s">
        <v>844</v>
      </c>
      <c r="LT986" s="16" t="s">
        <v>844</v>
      </c>
      <c r="LU986" s="16" t="s">
        <v>843</v>
      </c>
      <c r="LV986" s="16" t="s">
        <v>844</v>
      </c>
      <c r="LW986" s="16" t="s">
        <v>844</v>
      </c>
      <c r="LX986" s="16" t="s">
        <v>1056</v>
      </c>
      <c r="LY986" s="16" t="s">
        <v>843</v>
      </c>
      <c r="LZ986" s="16" t="s">
        <v>843</v>
      </c>
      <c r="MA986" s="16" t="s">
        <v>843</v>
      </c>
      <c r="MB986" s="16" t="s">
        <v>843</v>
      </c>
      <c r="MC986" s="16" t="s">
        <v>843</v>
      </c>
      <c r="ME986" s="16" t="s">
        <v>11656</v>
      </c>
      <c r="MF986" s="16" t="s">
        <v>8847</v>
      </c>
      <c r="MG986" s="16" t="s">
        <v>1834</v>
      </c>
      <c r="MH986" s="16" t="s">
        <v>11668</v>
      </c>
      <c r="MI986" s="16" t="s">
        <v>11668</v>
      </c>
      <c r="MJ986" s="16" t="s">
        <v>1833</v>
      </c>
      <c r="MK986" s="16" t="s">
        <v>9015</v>
      </c>
      <c r="ML986" s="16" t="s">
        <v>1791</v>
      </c>
      <c r="MM986" s="16" t="s">
        <v>487</v>
      </c>
      <c r="MN986" s="16" t="s">
        <v>1798</v>
      </c>
      <c r="MO986" s="16" t="s">
        <v>1813</v>
      </c>
      <c r="MP986" s="16" t="s">
        <v>1829</v>
      </c>
      <c r="MQ986" s="16" t="s">
        <v>1779</v>
      </c>
      <c r="MR986" s="16" t="s">
        <v>474</v>
      </c>
      <c r="MS986" s="16" t="s">
        <v>12790</v>
      </c>
      <c r="MT986" s="16" t="s">
        <v>8947</v>
      </c>
      <c r="MU986" s="16" t="s">
        <v>817</v>
      </c>
      <c r="NC986" s="16" t="s">
        <v>486</v>
      </c>
      <c r="NG986" s="16" t="s">
        <v>1380</v>
      </c>
      <c r="NH986" s="16" t="s">
        <v>1913</v>
      </c>
      <c r="NI986" s="16" t="s">
        <v>11658</v>
      </c>
      <c r="NJ986" s="16" t="s">
        <v>11835</v>
      </c>
      <c r="NK986" s="16" t="s">
        <v>11836</v>
      </c>
      <c r="NR986" s="16" t="s">
        <v>451</v>
      </c>
      <c r="NS986" s="16" t="s">
        <v>462</v>
      </c>
      <c r="NT986" s="16" t="s">
        <v>478</v>
      </c>
      <c r="NU986" s="16">
        <v>1.1910000000000001</v>
      </c>
      <c r="NV986" s="16" t="s">
        <v>451</v>
      </c>
      <c r="NW986" s="16" t="s">
        <v>1181</v>
      </c>
      <c r="NX986" s="16" t="s">
        <v>1142</v>
      </c>
      <c r="OB986" s="16" t="s">
        <v>831</v>
      </c>
      <c r="OC986" s="16" t="s">
        <v>451</v>
      </c>
    </row>
    <row r="987" spans="1:394" x14ac:dyDescent="0.25">
      <c r="A987" s="16" t="s">
        <v>12872</v>
      </c>
      <c r="B987" s="16" t="s">
        <v>844</v>
      </c>
      <c r="C987" s="16" t="s">
        <v>972</v>
      </c>
      <c r="D987" s="16" t="s">
        <v>844</v>
      </c>
      <c r="E987" s="16" t="s">
        <v>843</v>
      </c>
      <c r="F987" s="16" t="s">
        <v>843</v>
      </c>
      <c r="G987" s="16" t="s">
        <v>843</v>
      </c>
      <c r="H987" s="16" t="s">
        <v>843</v>
      </c>
      <c r="I987" s="16" t="s">
        <v>843</v>
      </c>
      <c r="J987" s="16" t="s">
        <v>843</v>
      </c>
      <c r="K987" s="16" t="s">
        <v>843</v>
      </c>
      <c r="L987" s="16" t="s">
        <v>843</v>
      </c>
      <c r="M987" s="16" t="s">
        <v>843</v>
      </c>
      <c r="N987" s="16" t="s">
        <v>843</v>
      </c>
      <c r="O987" s="16" t="s">
        <v>843</v>
      </c>
      <c r="Q987" s="16" t="s">
        <v>844</v>
      </c>
      <c r="R987" s="16">
        <v>44</v>
      </c>
      <c r="T987" s="16" t="s">
        <v>470</v>
      </c>
      <c r="U987" s="16" t="s">
        <v>844</v>
      </c>
      <c r="V987" s="16" t="s">
        <v>843</v>
      </c>
      <c r="W987" s="16" t="s">
        <v>844</v>
      </c>
      <c r="X987" s="16" t="s">
        <v>843</v>
      </c>
      <c r="Y987" s="16" t="s">
        <v>843</v>
      </c>
      <c r="Z987" s="16" t="s">
        <v>843</v>
      </c>
      <c r="AA987" s="16" t="s">
        <v>843</v>
      </c>
      <c r="AB987" s="16" t="s">
        <v>844</v>
      </c>
      <c r="AC987" s="16" t="s">
        <v>843</v>
      </c>
      <c r="AD987" s="16" t="s">
        <v>867</v>
      </c>
      <c r="AF987" s="16" t="s">
        <v>12073</v>
      </c>
      <c r="AG987" s="16" t="s">
        <v>11725</v>
      </c>
      <c r="AH987" s="16" t="s">
        <v>844</v>
      </c>
      <c r="AI987" s="16" t="s">
        <v>844</v>
      </c>
      <c r="AJ987" s="16" t="s">
        <v>843</v>
      </c>
      <c r="AK987" s="16" t="s">
        <v>843</v>
      </c>
      <c r="AL987" s="16" t="s">
        <v>844</v>
      </c>
      <c r="AM987" s="16" t="s">
        <v>844</v>
      </c>
      <c r="AN987" s="16" t="s">
        <v>843</v>
      </c>
      <c r="AO987" s="16" t="s">
        <v>843</v>
      </c>
      <c r="AP987" s="16" t="s">
        <v>843</v>
      </c>
      <c r="AQ987" s="16" t="s">
        <v>844</v>
      </c>
      <c r="AR987" s="16" t="s">
        <v>4433</v>
      </c>
      <c r="AS987" s="16" t="s">
        <v>843</v>
      </c>
      <c r="AT987" s="16" t="s">
        <v>843</v>
      </c>
      <c r="AU987" s="16" t="s">
        <v>843</v>
      </c>
      <c r="AV987" s="16" t="s">
        <v>843</v>
      </c>
      <c r="AW987" s="16" t="s">
        <v>843</v>
      </c>
      <c r="AX987" s="16" t="s">
        <v>843</v>
      </c>
      <c r="AY987" s="16" t="s">
        <v>844</v>
      </c>
      <c r="BF987" s="16" t="s">
        <v>844</v>
      </c>
      <c r="BH987" s="16" t="s">
        <v>7383</v>
      </c>
      <c r="BI987" s="16" t="s">
        <v>7785</v>
      </c>
      <c r="BJ987" s="16" t="s">
        <v>843</v>
      </c>
      <c r="BK987" s="16" t="s">
        <v>843</v>
      </c>
      <c r="BL987" s="16" t="s">
        <v>843</v>
      </c>
      <c r="BM987" s="16" t="s">
        <v>843</v>
      </c>
      <c r="BN987" s="16" t="s">
        <v>843</v>
      </c>
      <c r="BO987" s="16" t="s">
        <v>844</v>
      </c>
      <c r="BP987" s="16" t="s">
        <v>843</v>
      </c>
      <c r="BQ987" s="16" t="s">
        <v>843</v>
      </c>
      <c r="DX987" s="16" t="s">
        <v>865</v>
      </c>
      <c r="ES987" s="16" t="s">
        <v>865</v>
      </c>
      <c r="EU987" s="16" t="s">
        <v>7813</v>
      </c>
      <c r="EV987" s="16" t="s">
        <v>865</v>
      </c>
      <c r="FT987" s="16" t="s">
        <v>865</v>
      </c>
      <c r="HC987" s="16" t="s">
        <v>865</v>
      </c>
      <c r="JA987" s="16" t="s">
        <v>4822</v>
      </c>
      <c r="JB987" s="16" t="s">
        <v>867</v>
      </c>
      <c r="JC987" s="16" t="s">
        <v>865</v>
      </c>
      <c r="JG987" s="16" t="s">
        <v>843</v>
      </c>
      <c r="JV987" s="16">
        <v>30</v>
      </c>
      <c r="JW987" s="16" t="s">
        <v>7603</v>
      </c>
      <c r="JY987" s="16">
        <v>8200</v>
      </c>
      <c r="JZ987" s="16" t="s">
        <v>4892</v>
      </c>
      <c r="KB987" s="16" t="s">
        <v>7610</v>
      </c>
      <c r="KD987" s="16" t="s">
        <v>4917</v>
      </c>
      <c r="KE987" s="16" t="s">
        <v>7286</v>
      </c>
      <c r="KF987" s="16" t="s">
        <v>4926</v>
      </c>
      <c r="KH987" s="16" t="s">
        <v>7642</v>
      </c>
      <c r="KI987" s="16" t="s">
        <v>4982</v>
      </c>
      <c r="KK987" s="16" t="s">
        <v>4892</v>
      </c>
      <c r="KM987" s="16" t="s">
        <v>7610</v>
      </c>
      <c r="KO987" s="16" t="s">
        <v>11079</v>
      </c>
      <c r="KP987" s="16" t="s">
        <v>11078</v>
      </c>
      <c r="KQ987" s="16" t="s">
        <v>8694</v>
      </c>
      <c r="KR987" s="16" t="s">
        <v>12873</v>
      </c>
      <c r="KS987" s="16" t="s">
        <v>11080</v>
      </c>
      <c r="KT987" s="16" t="s">
        <v>8696</v>
      </c>
      <c r="KU987" s="16" t="s">
        <v>844</v>
      </c>
      <c r="KV987" s="16" t="s">
        <v>8696</v>
      </c>
      <c r="KW987" s="16" t="s">
        <v>851</v>
      </c>
      <c r="KY987" s="16" t="s">
        <v>486</v>
      </c>
      <c r="LC987" s="16" t="s">
        <v>10879</v>
      </c>
      <c r="LF987" s="16" t="s">
        <v>11654</v>
      </c>
      <c r="LI987" s="16" t="s">
        <v>11655</v>
      </c>
      <c r="LJ987" s="16" t="s">
        <v>831</v>
      </c>
      <c r="LK987" s="16" t="s">
        <v>831</v>
      </c>
      <c r="LL987" s="16" t="s">
        <v>8756</v>
      </c>
      <c r="LM987" s="16" t="s">
        <v>8741</v>
      </c>
      <c r="LO987" s="16" t="s">
        <v>843</v>
      </c>
      <c r="LP987" s="16" t="s">
        <v>844</v>
      </c>
      <c r="LQ987" s="16" t="s">
        <v>1056</v>
      </c>
      <c r="LR987" s="16" t="s">
        <v>844</v>
      </c>
      <c r="LS987" s="16" t="s">
        <v>1056</v>
      </c>
      <c r="LT987" s="16" t="s">
        <v>844</v>
      </c>
      <c r="LU987" s="16" t="s">
        <v>1056</v>
      </c>
      <c r="LV987" s="16" t="s">
        <v>843</v>
      </c>
      <c r="LW987" s="16" t="s">
        <v>844</v>
      </c>
      <c r="LX987" s="16" t="s">
        <v>844</v>
      </c>
      <c r="LY987" s="16" t="s">
        <v>843</v>
      </c>
      <c r="LZ987" s="16" t="s">
        <v>843</v>
      </c>
      <c r="MA987" s="16" t="s">
        <v>843</v>
      </c>
      <c r="MB987" s="16" t="s">
        <v>843</v>
      </c>
      <c r="MC987" s="16" t="s">
        <v>843</v>
      </c>
      <c r="ME987" s="16" t="s">
        <v>11656</v>
      </c>
      <c r="MF987" s="16" t="s">
        <v>8847</v>
      </c>
      <c r="MG987" s="16" t="s">
        <v>1839</v>
      </c>
      <c r="MH987" s="16" t="s">
        <v>11667</v>
      </c>
      <c r="MI987" s="16" t="s">
        <v>11733</v>
      </c>
      <c r="MJ987" s="16" t="s">
        <v>1839</v>
      </c>
      <c r="MK987" s="16" t="s">
        <v>8957</v>
      </c>
      <c r="ML987" s="16" t="s">
        <v>1783</v>
      </c>
      <c r="MM987" s="16" t="s">
        <v>487</v>
      </c>
      <c r="MN987" s="16" t="s">
        <v>1801</v>
      </c>
      <c r="MO987" s="16" t="s">
        <v>1817</v>
      </c>
      <c r="MP987" s="16" t="s">
        <v>1829</v>
      </c>
      <c r="MQ987" s="16" t="s">
        <v>1783</v>
      </c>
      <c r="MR987" s="16" t="s">
        <v>470</v>
      </c>
      <c r="MS987" s="16" t="s">
        <v>12874</v>
      </c>
      <c r="MT987" s="16" t="s">
        <v>8858</v>
      </c>
      <c r="MU987" s="16" t="s">
        <v>817</v>
      </c>
      <c r="NC987" s="16" t="s">
        <v>486</v>
      </c>
      <c r="ND987" s="16" t="s">
        <v>486</v>
      </c>
      <c r="NE987" s="16" t="s">
        <v>486</v>
      </c>
      <c r="NG987" s="16" t="s">
        <v>1378</v>
      </c>
      <c r="NH987" s="16" t="s">
        <v>1913</v>
      </c>
      <c r="NI987" s="16" t="s">
        <v>11658</v>
      </c>
      <c r="NJ987" s="16" t="s">
        <v>12875</v>
      </c>
      <c r="NK987" s="16" t="s">
        <v>12876</v>
      </c>
      <c r="NR987" s="16" t="s">
        <v>451</v>
      </c>
      <c r="NS987" s="16" t="s">
        <v>462</v>
      </c>
      <c r="NT987" s="16" t="s">
        <v>478</v>
      </c>
      <c r="NU987" s="16">
        <v>1.1910000000000001</v>
      </c>
      <c r="NV987" s="16" t="s">
        <v>451</v>
      </c>
      <c r="NW987" s="16" t="s">
        <v>1175</v>
      </c>
      <c r="NX987" s="16" t="s">
        <v>1142</v>
      </c>
      <c r="OB987" s="16" t="s">
        <v>831</v>
      </c>
      <c r="OC987" s="16" t="s">
        <v>451</v>
      </c>
    </row>
    <row r="988" spans="1:394" x14ac:dyDescent="0.25">
      <c r="A988" s="16" t="s">
        <v>12877</v>
      </c>
      <c r="B988" s="16" t="s">
        <v>1056</v>
      </c>
      <c r="C988" s="16" t="s">
        <v>972</v>
      </c>
      <c r="D988" s="16" t="s">
        <v>844</v>
      </c>
      <c r="E988" s="16" t="s">
        <v>843</v>
      </c>
      <c r="F988" s="16" t="s">
        <v>843</v>
      </c>
      <c r="G988" s="16" t="s">
        <v>843</v>
      </c>
      <c r="H988" s="16" t="s">
        <v>843</v>
      </c>
      <c r="I988" s="16" t="s">
        <v>843</v>
      </c>
      <c r="J988" s="16" t="s">
        <v>843</v>
      </c>
      <c r="K988" s="16" t="s">
        <v>843</v>
      </c>
      <c r="L988" s="16" t="s">
        <v>843</v>
      </c>
      <c r="M988" s="16" t="s">
        <v>843</v>
      </c>
      <c r="N988" s="16" t="s">
        <v>843</v>
      </c>
      <c r="O988" s="16" t="s">
        <v>843</v>
      </c>
      <c r="Q988" s="16" t="s">
        <v>844</v>
      </c>
      <c r="R988" s="16">
        <v>68</v>
      </c>
      <c r="T988" s="16" t="s">
        <v>474</v>
      </c>
      <c r="U988" s="16" t="s">
        <v>843</v>
      </c>
      <c r="V988" s="16" t="s">
        <v>844</v>
      </c>
      <c r="W988" s="16" t="s">
        <v>843</v>
      </c>
      <c r="X988" s="16" t="s">
        <v>844</v>
      </c>
      <c r="Y988" s="16" t="s">
        <v>843</v>
      </c>
      <c r="Z988" s="16" t="s">
        <v>843</v>
      </c>
      <c r="AA988" s="16" t="s">
        <v>843</v>
      </c>
      <c r="AB988" s="16" t="s">
        <v>843</v>
      </c>
      <c r="AC988" s="16" t="s">
        <v>843</v>
      </c>
      <c r="AD988" s="16" t="s">
        <v>867</v>
      </c>
      <c r="AF988" s="16" t="s">
        <v>12073</v>
      </c>
      <c r="AG988" s="16" t="s">
        <v>11770</v>
      </c>
      <c r="AH988" s="16" t="s">
        <v>844</v>
      </c>
      <c r="AI988" s="16" t="s">
        <v>844</v>
      </c>
      <c r="AJ988" s="16" t="s">
        <v>844</v>
      </c>
      <c r="AK988" s="16" t="s">
        <v>843</v>
      </c>
      <c r="AL988" s="16" t="s">
        <v>844</v>
      </c>
      <c r="AM988" s="16" t="s">
        <v>844</v>
      </c>
      <c r="AN988" s="16" t="s">
        <v>843</v>
      </c>
      <c r="AO988" s="16" t="s">
        <v>843</v>
      </c>
      <c r="AP988" s="16" t="s">
        <v>843</v>
      </c>
      <c r="AQ988" s="16" t="s">
        <v>844</v>
      </c>
      <c r="AR988" s="16" t="s">
        <v>4421</v>
      </c>
      <c r="AS988" s="16" t="s">
        <v>843</v>
      </c>
      <c r="AT988" s="16" t="s">
        <v>843</v>
      </c>
      <c r="AU988" s="16" t="s">
        <v>844</v>
      </c>
      <c r="AV988" s="16" t="s">
        <v>843</v>
      </c>
      <c r="AW988" s="16" t="s">
        <v>843</v>
      </c>
      <c r="AX988" s="16" t="s">
        <v>843</v>
      </c>
      <c r="AY988" s="16" t="s">
        <v>843</v>
      </c>
      <c r="BB988" s="16" t="s">
        <v>4437</v>
      </c>
      <c r="BF988" s="16" t="s">
        <v>844</v>
      </c>
      <c r="BI988" s="16" t="s">
        <v>7785</v>
      </c>
      <c r="BJ988" s="16" t="s">
        <v>843</v>
      </c>
      <c r="BK988" s="16" t="s">
        <v>843</v>
      </c>
      <c r="BL988" s="16" t="s">
        <v>843</v>
      </c>
      <c r="BM988" s="16" t="s">
        <v>843</v>
      </c>
      <c r="BN988" s="16" t="s">
        <v>843</v>
      </c>
      <c r="BO988" s="16" t="s">
        <v>844</v>
      </c>
      <c r="BP988" s="16" t="s">
        <v>843</v>
      </c>
      <c r="BQ988" s="16" t="s">
        <v>843</v>
      </c>
      <c r="DX988" s="16" t="s">
        <v>865</v>
      </c>
      <c r="ES988" s="16" t="s">
        <v>867</v>
      </c>
      <c r="EU988" s="16" t="s">
        <v>7813</v>
      </c>
      <c r="EV988" s="16" t="s">
        <v>865</v>
      </c>
      <c r="FF988" s="16" t="s">
        <v>7839</v>
      </c>
      <c r="HC988" s="16" t="s">
        <v>865</v>
      </c>
      <c r="JA988" s="16" t="s">
        <v>4816</v>
      </c>
      <c r="JB988" s="16" t="s">
        <v>865</v>
      </c>
      <c r="JC988" s="16" t="s">
        <v>865</v>
      </c>
      <c r="JD988" s="16" t="s">
        <v>865</v>
      </c>
      <c r="JE988" s="16" t="s">
        <v>865</v>
      </c>
      <c r="JF988" s="16" t="s">
        <v>865</v>
      </c>
      <c r="JG988" s="16" t="s">
        <v>843</v>
      </c>
      <c r="JH988" s="16" t="s">
        <v>4846</v>
      </c>
      <c r="KF988" s="16" t="s">
        <v>4926</v>
      </c>
      <c r="KI988" s="16" t="s">
        <v>4846</v>
      </c>
      <c r="KO988" s="16" t="s">
        <v>11079</v>
      </c>
      <c r="KP988" s="16" t="s">
        <v>11078</v>
      </c>
      <c r="KQ988" s="16" t="s">
        <v>8694</v>
      </c>
      <c r="KR988" s="16" t="s">
        <v>12878</v>
      </c>
      <c r="KS988" s="16" t="s">
        <v>11080</v>
      </c>
      <c r="KT988" s="16" t="s">
        <v>8696</v>
      </c>
      <c r="KU988" s="16" t="s">
        <v>844</v>
      </c>
      <c r="KV988" s="16" t="s">
        <v>8696</v>
      </c>
      <c r="KW988" s="16" t="s">
        <v>851</v>
      </c>
      <c r="KY988" s="16" t="s">
        <v>486</v>
      </c>
      <c r="LC988" s="16" t="s">
        <v>10879</v>
      </c>
      <c r="LF988" s="16" t="s">
        <v>11654</v>
      </c>
      <c r="LI988" s="16" t="s">
        <v>11655</v>
      </c>
      <c r="LJ988" s="16" t="s">
        <v>843</v>
      </c>
      <c r="LL988" s="16" t="s">
        <v>8711</v>
      </c>
      <c r="LM988" s="16" t="s">
        <v>8741</v>
      </c>
      <c r="LO988" s="16" t="s">
        <v>843</v>
      </c>
      <c r="LP988" s="16" t="s">
        <v>844</v>
      </c>
      <c r="LQ988" s="16" t="s">
        <v>1056</v>
      </c>
      <c r="LR988" s="16" t="s">
        <v>844</v>
      </c>
      <c r="LS988" s="16" t="s">
        <v>1056</v>
      </c>
      <c r="LT988" s="16" t="s">
        <v>844</v>
      </c>
      <c r="LU988" s="16" t="s">
        <v>1056</v>
      </c>
      <c r="LV988" s="16" t="s">
        <v>843</v>
      </c>
      <c r="LW988" s="16" t="s">
        <v>844</v>
      </c>
      <c r="LX988" s="16" t="s">
        <v>844</v>
      </c>
      <c r="LY988" s="16" t="s">
        <v>843</v>
      </c>
      <c r="LZ988" s="16" t="s">
        <v>843</v>
      </c>
      <c r="MA988" s="16" t="s">
        <v>843</v>
      </c>
      <c r="MB988" s="16" t="s">
        <v>843</v>
      </c>
      <c r="MC988" s="16" t="s">
        <v>843</v>
      </c>
      <c r="ME988" s="16" t="s">
        <v>11656</v>
      </c>
      <c r="MF988" s="16" t="s">
        <v>8847</v>
      </c>
      <c r="MO988" s="16" t="s">
        <v>1817</v>
      </c>
      <c r="MP988" s="16" t="s">
        <v>1824</v>
      </c>
      <c r="MR988" s="16" t="s">
        <v>474</v>
      </c>
      <c r="MS988" s="16" t="s">
        <v>12874</v>
      </c>
      <c r="MT988" s="16" t="s">
        <v>8858</v>
      </c>
      <c r="NC988" s="16" t="s">
        <v>487</v>
      </c>
      <c r="NE988" s="16" t="s">
        <v>486</v>
      </c>
      <c r="NG988" s="16" t="s">
        <v>1380</v>
      </c>
      <c r="NI988" s="16" t="s">
        <v>11658</v>
      </c>
      <c r="NR988" s="16" t="s">
        <v>878</v>
      </c>
      <c r="NS988" s="16" t="s">
        <v>462</v>
      </c>
      <c r="NT988" s="16" t="s">
        <v>478</v>
      </c>
      <c r="NU988" s="16">
        <v>1.1910000000000001</v>
      </c>
      <c r="NV988" s="16" t="s">
        <v>457</v>
      </c>
      <c r="NW988" s="16" t="s">
        <v>1183</v>
      </c>
      <c r="NX988" s="16" t="s">
        <v>1142</v>
      </c>
      <c r="OB988" s="16" t="s">
        <v>833</v>
      </c>
      <c r="OC988" s="16" t="s">
        <v>878</v>
      </c>
    </row>
    <row r="989" spans="1:394" x14ac:dyDescent="0.25">
      <c r="A989" s="16" t="s">
        <v>12879</v>
      </c>
      <c r="B989" s="16" t="s">
        <v>8732</v>
      </c>
      <c r="C989" s="16" t="s">
        <v>972</v>
      </c>
      <c r="D989" s="16" t="s">
        <v>844</v>
      </c>
      <c r="E989" s="16" t="s">
        <v>843</v>
      </c>
      <c r="F989" s="16" t="s">
        <v>843</v>
      </c>
      <c r="G989" s="16" t="s">
        <v>843</v>
      </c>
      <c r="H989" s="16" t="s">
        <v>843</v>
      </c>
      <c r="I989" s="16" t="s">
        <v>843</v>
      </c>
      <c r="J989" s="16" t="s">
        <v>843</v>
      </c>
      <c r="K989" s="16" t="s">
        <v>843</v>
      </c>
      <c r="L989" s="16" t="s">
        <v>843</v>
      </c>
      <c r="M989" s="16" t="s">
        <v>843</v>
      </c>
      <c r="N989" s="16" t="s">
        <v>843</v>
      </c>
      <c r="O989" s="16" t="s">
        <v>843</v>
      </c>
      <c r="Q989" s="16" t="s">
        <v>844</v>
      </c>
      <c r="R989" s="16">
        <v>66</v>
      </c>
      <c r="T989" s="16" t="s">
        <v>470</v>
      </c>
      <c r="U989" s="16" t="s">
        <v>844</v>
      </c>
      <c r="V989" s="16" t="s">
        <v>843</v>
      </c>
      <c r="W989" s="16" t="s">
        <v>844</v>
      </c>
      <c r="X989" s="16" t="s">
        <v>843</v>
      </c>
      <c r="Y989" s="16" t="s">
        <v>843</v>
      </c>
      <c r="Z989" s="16" t="s">
        <v>843</v>
      </c>
      <c r="AA989" s="16" t="s">
        <v>843</v>
      </c>
      <c r="AB989" s="16" t="s">
        <v>843</v>
      </c>
      <c r="AC989" s="16" t="s">
        <v>843</v>
      </c>
      <c r="AD989" s="16" t="s">
        <v>867</v>
      </c>
      <c r="AF989" s="16" t="s">
        <v>12073</v>
      </c>
      <c r="AG989" s="16" t="s">
        <v>11770</v>
      </c>
      <c r="AH989" s="16" t="s">
        <v>844</v>
      </c>
      <c r="AI989" s="16" t="s">
        <v>844</v>
      </c>
      <c r="AJ989" s="16" t="s">
        <v>844</v>
      </c>
      <c r="AK989" s="16" t="s">
        <v>843</v>
      </c>
      <c r="AL989" s="16" t="s">
        <v>844</v>
      </c>
      <c r="AM989" s="16" t="s">
        <v>844</v>
      </c>
      <c r="AN989" s="16" t="s">
        <v>843</v>
      </c>
      <c r="AO989" s="16" t="s">
        <v>843</v>
      </c>
      <c r="AP989" s="16" t="s">
        <v>843</v>
      </c>
      <c r="AQ989" s="16" t="s">
        <v>844</v>
      </c>
      <c r="AR989" s="16" t="s">
        <v>4433</v>
      </c>
      <c r="AS989" s="16" t="s">
        <v>843</v>
      </c>
      <c r="AT989" s="16" t="s">
        <v>843</v>
      </c>
      <c r="AU989" s="16" t="s">
        <v>843</v>
      </c>
      <c r="AV989" s="16" t="s">
        <v>843</v>
      </c>
      <c r="AW989" s="16" t="s">
        <v>843</v>
      </c>
      <c r="AX989" s="16" t="s">
        <v>843</v>
      </c>
      <c r="AY989" s="16" t="s">
        <v>844</v>
      </c>
      <c r="BF989" s="16" t="s">
        <v>844</v>
      </c>
      <c r="BI989" s="16" t="s">
        <v>7785</v>
      </c>
      <c r="BJ989" s="16" t="s">
        <v>843</v>
      </c>
      <c r="BK989" s="16" t="s">
        <v>843</v>
      </c>
      <c r="BL989" s="16" t="s">
        <v>843</v>
      </c>
      <c r="BM989" s="16" t="s">
        <v>843</v>
      </c>
      <c r="BN989" s="16" t="s">
        <v>843</v>
      </c>
      <c r="BO989" s="16" t="s">
        <v>844</v>
      </c>
      <c r="BP989" s="16" t="s">
        <v>843</v>
      </c>
      <c r="BQ989" s="16" t="s">
        <v>843</v>
      </c>
      <c r="DX989" s="16" t="s">
        <v>865</v>
      </c>
      <c r="ES989" s="16" t="s">
        <v>865</v>
      </c>
      <c r="EU989" s="16" t="s">
        <v>7810</v>
      </c>
      <c r="EV989" s="16" t="s">
        <v>865</v>
      </c>
      <c r="FF989" s="16" t="s">
        <v>7836</v>
      </c>
      <c r="HC989" s="16" t="s">
        <v>865</v>
      </c>
      <c r="JA989" s="16" t="s">
        <v>4816</v>
      </c>
      <c r="JB989" s="16" t="s">
        <v>865</v>
      </c>
      <c r="JC989" s="16" t="s">
        <v>865</v>
      </c>
      <c r="JD989" s="16" t="s">
        <v>865</v>
      </c>
      <c r="JE989" s="16" t="s">
        <v>865</v>
      </c>
      <c r="JF989" s="16" t="s">
        <v>865</v>
      </c>
      <c r="JG989" s="16" t="s">
        <v>843</v>
      </c>
      <c r="JH989" s="16" t="s">
        <v>4846</v>
      </c>
      <c r="KF989" s="16" t="s">
        <v>4926</v>
      </c>
      <c r="KI989" s="16" t="s">
        <v>4846</v>
      </c>
      <c r="KO989" s="16" t="s">
        <v>11079</v>
      </c>
      <c r="KP989" s="16" t="s">
        <v>11078</v>
      </c>
      <c r="KQ989" s="16" t="s">
        <v>8694</v>
      </c>
      <c r="KR989" s="16" t="s">
        <v>12880</v>
      </c>
      <c r="KS989" s="16" t="s">
        <v>11080</v>
      </c>
      <c r="KT989" s="16" t="s">
        <v>8696</v>
      </c>
      <c r="KU989" s="16" t="s">
        <v>844</v>
      </c>
      <c r="KV989" s="16" t="s">
        <v>8696</v>
      </c>
      <c r="KW989" s="16" t="s">
        <v>851</v>
      </c>
      <c r="KY989" s="16" t="s">
        <v>486</v>
      </c>
      <c r="LC989" s="16" t="s">
        <v>10879</v>
      </c>
      <c r="LF989" s="16" t="s">
        <v>11654</v>
      </c>
      <c r="LI989" s="16" t="s">
        <v>11655</v>
      </c>
      <c r="LJ989" s="16" t="s">
        <v>843</v>
      </c>
      <c r="LL989" s="16" t="s">
        <v>8711</v>
      </c>
      <c r="LM989" s="16" t="s">
        <v>8741</v>
      </c>
      <c r="LO989" s="16" t="s">
        <v>843</v>
      </c>
      <c r="LP989" s="16" t="s">
        <v>844</v>
      </c>
      <c r="LQ989" s="16" t="s">
        <v>1056</v>
      </c>
      <c r="LR989" s="16" t="s">
        <v>844</v>
      </c>
      <c r="LS989" s="16" t="s">
        <v>1056</v>
      </c>
      <c r="LT989" s="16" t="s">
        <v>844</v>
      </c>
      <c r="LU989" s="16" t="s">
        <v>1056</v>
      </c>
      <c r="LV989" s="16" t="s">
        <v>843</v>
      </c>
      <c r="LW989" s="16" t="s">
        <v>844</v>
      </c>
      <c r="LX989" s="16" t="s">
        <v>844</v>
      </c>
      <c r="LY989" s="16" t="s">
        <v>843</v>
      </c>
      <c r="LZ989" s="16" t="s">
        <v>843</v>
      </c>
      <c r="MA989" s="16" t="s">
        <v>843</v>
      </c>
      <c r="MB989" s="16" t="s">
        <v>843</v>
      </c>
      <c r="MC989" s="16" t="s">
        <v>843</v>
      </c>
      <c r="ME989" s="16" t="s">
        <v>11656</v>
      </c>
      <c r="MF989" s="16" t="s">
        <v>8847</v>
      </c>
      <c r="MO989" s="16" t="s">
        <v>1817</v>
      </c>
      <c r="MP989" s="16" t="s">
        <v>1824</v>
      </c>
      <c r="MR989" s="16" t="s">
        <v>470</v>
      </c>
      <c r="MS989" s="16" t="s">
        <v>12874</v>
      </c>
      <c r="MT989" s="16" t="s">
        <v>8858</v>
      </c>
      <c r="NC989" s="16" t="s">
        <v>486</v>
      </c>
      <c r="NE989" s="16" t="s">
        <v>486</v>
      </c>
      <c r="NG989" s="16" t="s">
        <v>1380</v>
      </c>
      <c r="NI989" s="16" t="s">
        <v>11658</v>
      </c>
      <c r="NR989" s="16" t="s">
        <v>878</v>
      </c>
      <c r="NS989" s="16" t="s">
        <v>462</v>
      </c>
      <c r="NT989" s="16" t="s">
        <v>478</v>
      </c>
      <c r="NU989" s="16">
        <v>1.1910000000000001</v>
      </c>
      <c r="NV989" s="16" t="s">
        <v>457</v>
      </c>
      <c r="NW989" s="16" t="s">
        <v>1177</v>
      </c>
      <c r="NX989" s="16" t="s">
        <v>1142</v>
      </c>
      <c r="OB989" s="16" t="s">
        <v>833</v>
      </c>
      <c r="OC989" s="16" t="s">
        <v>878</v>
      </c>
    </row>
    <row r="990" spans="1:394" x14ac:dyDescent="0.25">
      <c r="A990" s="16" t="s">
        <v>12881</v>
      </c>
      <c r="B990" s="16" t="s">
        <v>844</v>
      </c>
      <c r="C990" s="16" t="s">
        <v>972</v>
      </c>
      <c r="D990" s="16" t="s">
        <v>844</v>
      </c>
      <c r="E990" s="16" t="s">
        <v>843</v>
      </c>
      <c r="F990" s="16" t="s">
        <v>843</v>
      </c>
      <c r="G990" s="16" t="s">
        <v>843</v>
      </c>
      <c r="H990" s="16" t="s">
        <v>843</v>
      </c>
      <c r="I990" s="16" t="s">
        <v>843</v>
      </c>
      <c r="J990" s="16" t="s">
        <v>843</v>
      </c>
      <c r="K990" s="16" t="s">
        <v>843</v>
      </c>
      <c r="L990" s="16" t="s">
        <v>843</v>
      </c>
      <c r="M990" s="16" t="s">
        <v>843</v>
      </c>
      <c r="N990" s="16" t="s">
        <v>843</v>
      </c>
      <c r="O990" s="16" t="s">
        <v>843</v>
      </c>
      <c r="Q990" s="16" t="s">
        <v>844</v>
      </c>
      <c r="R990" s="16">
        <v>28</v>
      </c>
      <c r="T990" s="16" t="s">
        <v>470</v>
      </c>
      <c r="U990" s="16" t="s">
        <v>844</v>
      </c>
      <c r="V990" s="16" t="s">
        <v>843</v>
      </c>
      <c r="W990" s="16" t="s">
        <v>844</v>
      </c>
      <c r="X990" s="16" t="s">
        <v>843</v>
      </c>
      <c r="Y990" s="16" t="s">
        <v>843</v>
      </c>
      <c r="Z990" s="16" t="s">
        <v>843</v>
      </c>
      <c r="AA990" s="16" t="s">
        <v>843</v>
      </c>
      <c r="AB990" s="16" t="s">
        <v>844</v>
      </c>
      <c r="AC990" s="16" t="s">
        <v>843</v>
      </c>
      <c r="AD990" s="16" t="s">
        <v>867</v>
      </c>
      <c r="AF990" s="16" t="s">
        <v>11740</v>
      </c>
      <c r="AG990" s="16" t="s">
        <v>11725</v>
      </c>
      <c r="AH990" s="16" t="s">
        <v>844</v>
      </c>
      <c r="AI990" s="16" t="s">
        <v>844</v>
      </c>
      <c r="AJ990" s="16" t="s">
        <v>843</v>
      </c>
      <c r="AK990" s="16" t="s">
        <v>843</v>
      </c>
      <c r="AL990" s="16" t="s">
        <v>844</v>
      </c>
      <c r="AM990" s="16" t="s">
        <v>844</v>
      </c>
      <c r="AN990" s="16" t="s">
        <v>843</v>
      </c>
      <c r="AO990" s="16" t="s">
        <v>843</v>
      </c>
      <c r="AP990" s="16" t="s">
        <v>843</v>
      </c>
      <c r="AQ990" s="16" t="s">
        <v>844</v>
      </c>
      <c r="AR990" s="16" t="s">
        <v>4433</v>
      </c>
      <c r="AS990" s="16" t="s">
        <v>843</v>
      </c>
      <c r="AT990" s="16" t="s">
        <v>843</v>
      </c>
      <c r="AU990" s="16" t="s">
        <v>843</v>
      </c>
      <c r="AV990" s="16" t="s">
        <v>843</v>
      </c>
      <c r="AW990" s="16" t="s">
        <v>843</v>
      </c>
      <c r="AX990" s="16" t="s">
        <v>843</v>
      </c>
      <c r="AY990" s="16" t="s">
        <v>844</v>
      </c>
      <c r="BF990" s="16" t="s">
        <v>844</v>
      </c>
      <c r="BH990" s="16" t="s">
        <v>7383</v>
      </c>
      <c r="BI990" s="16" t="s">
        <v>7785</v>
      </c>
      <c r="BJ990" s="16" t="s">
        <v>843</v>
      </c>
      <c r="BK990" s="16" t="s">
        <v>843</v>
      </c>
      <c r="BL990" s="16" t="s">
        <v>843</v>
      </c>
      <c r="BM990" s="16" t="s">
        <v>843</v>
      </c>
      <c r="BN990" s="16" t="s">
        <v>843</v>
      </c>
      <c r="BO990" s="16" t="s">
        <v>844</v>
      </c>
      <c r="BP990" s="16" t="s">
        <v>843</v>
      </c>
      <c r="BQ990" s="16" t="s">
        <v>843</v>
      </c>
      <c r="DX990" s="16" t="s">
        <v>867</v>
      </c>
      <c r="DY990" s="16" t="s">
        <v>867</v>
      </c>
      <c r="ES990" s="16" t="s">
        <v>865</v>
      </c>
      <c r="EU990" s="16" t="s">
        <v>7813</v>
      </c>
      <c r="EV990" s="16" t="s">
        <v>865</v>
      </c>
      <c r="FT990" s="16" t="s">
        <v>865</v>
      </c>
      <c r="HC990" s="16" t="s">
        <v>865</v>
      </c>
      <c r="JA990" s="16" t="s">
        <v>4822</v>
      </c>
      <c r="JB990" s="16" t="s">
        <v>865</v>
      </c>
      <c r="JC990" s="16" t="s">
        <v>865</v>
      </c>
      <c r="JD990" s="16" t="s">
        <v>865</v>
      </c>
      <c r="JE990" s="16" t="s">
        <v>865</v>
      </c>
      <c r="JF990" s="16" t="s">
        <v>867</v>
      </c>
      <c r="JG990" s="16" t="s">
        <v>1056</v>
      </c>
      <c r="JJ990" s="16" t="s">
        <v>867</v>
      </c>
      <c r="KF990" s="16" t="s">
        <v>4945</v>
      </c>
      <c r="KI990" s="16" t="s">
        <v>4843</v>
      </c>
      <c r="KO990" s="16" t="s">
        <v>11085</v>
      </c>
      <c r="KP990" s="16" t="s">
        <v>11084</v>
      </c>
      <c r="KQ990" s="16" t="s">
        <v>8694</v>
      </c>
      <c r="KR990" s="16" t="s">
        <v>12882</v>
      </c>
      <c r="KS990" s="16" t="s">
        <v>11086</v>
      </c>
      <c r="KT990" s="16" t="s">
        <v>8696</v>
      </c>
      <c r="KU990" s="16" t="s">
        <v>844</v>
      </c>
      <c r="KV990" s="16" t="s">
        <v>8696</v>
      </c>
      <c r="KW990" s="16" t="s">
        <v>851</v>
      </c>
      <c r="KX990" s="16" t="s">
        <v>487</v>
      </c>
      <c r="KY990" s="16" t="s">
        <v>487</v>
      </c>
      <c r="KZ990" s="16" t="s">
        <v>487</v>
      </c>
      <c r="LC990" s="16" t="s">
        <v>10879</v>
      </c>
      <c r="LF990" s="16" t="s">
        <v>11654</v>
      </c>
      <c r="LI990" s="16" t="s">
        <v>11655</v>
      </c>
      <c r="LJ990" s="16" t="s">
        <v>843</v>
      </c>
      <c r="LK990" s="16" t="s">
        <v>836</v>
      </c>
      <c r="LL990" s="16" t="s">
        <v>8756</v>
      </c>
      <c r="LM990" s="16" t="s">
        <v>8741</v>
      </c>
      <c r="LO990" s="16" t="s">
        <v>844</v>
      </c>
      <c r="LP990" s="16" t="s">
        <v>844</v>
      </c>
      <c r="LQ990" s="16" t="s">
        <v>1056</v>
      </c>
      <c r="LR990" s="16" t="s">
        <v>843</v>
      </c>
      <c r="LS990" s="16" t="s">
        <v>844</v>
      </c>
      <c r="LT990" s="16" t="s">
        <v>843</v>
      </c>
      <c r="LU990" s="16" t="s">
        <v>843</v>
      </c>
      <c r="LV990" s="16" t="s">
        <v>843</v>
      </c>
      <c r="LW990" s="16" t="s">
        <v>843</v>
      </c>
      <c r="LX990" s="16" t="s">
        <v>843</v>
      </c>
      <c r="LY990" s="16" t="s">
        <v>843</v>
      </c>
      <c r="LZ990" s="16" t="s">
        <v>843</v>
      </c>
      <c r="MA990" s="16" t="s">
        <v>843</v>
      </c>
      <c r="MB990" s="16" t="s">
        <v>843</v>
      </c>
      <c r="MC990" s="16" t="s">
        <v>844</v>
      </c>
      <c r="ME990" s="16" t="s">
        <v>11656</v>
      </c>
      <c r="MF990" s="16" t="s">
        <v>8847</v>
      </c>
      <c r="MO990" s="16" t="s">
        <v>1807</v>
      </c>
      <c r="MP990" s="16" t="s">
        <v>13846</v>
      </c>
      <c r="MR990" s="16" t="s">
        <v>470</v>
      </c>
      <c r="MS990" s="16" t="s">
        <v>12874</v>
      </c>
      <c r="MT990" s="16" t="s">
        <v>8972</v>
      </c>
      <c r="MU990" s="16" t="s">
        <v>817</v>
      </c>
      <c r="NC990" s="16" t="s">
        <v>486</v>
      </c>
      <c r="ND990" s="16" t="s">
        <v>486</v>
      </c>
      <c r="NE990" s="16" t="s">
        <v>486</v>
      </c>
      <c r="NG990" s="16" t="s">
        <v>1378</v>
      </c>
      <c r="NI990" s="16" t="s">
        <v>11658</v>
      </c>
      <c r="NR990" s="16" t="s">
        <v>445</v>
      </c>
      <c r="NS990" s="16" t="s">
        <v>462</v>
      </c>
      <c r="NT990" s="16" t="s">
        <v>478</v>
      </c>
      <c r="NU990" s="16">
        <v>1.1910000000000001</v>
      </c>
      <c r="NV990" s="16" t="s">
        <v>445</v>
      </c>
      <c r="NW990" s="16" t="s">
        <v>1174</v>
      </c>
      <c r="NX990" s="16" t="s">
        <v>1142</v>
      </c>
      <c r="OB990" s="16" t="s">
        <v>836</v>
      </c>
      <c r="OC990" s="16" t="s">
        <v>445</v>
      </c>
    </row>
    <row r="991" spans="1:394" x14ac:dyDescent="0.25">
      <c r="A991" s="16" t="s">
        <v>12883</v>
      </c>
      <c r="B991" s="16" t="s">
        <v>1056</v>
      </c>
      <c r="C991" s="16" t="s">
        <v>972</v>
      </c>
      <c r="D991" s="16" t="s">
        <v>844</v>
      </c>
      <c r="E991" s="16" t="s">
        <v>843</v>
      </c>
      <c r="F991" s="16" t="s">
        <v>843</v>
      </c>
      <c r="G991" s="16" t="s">
        <v>843</v>
      </c>
      <c r="H991" s="16" t="s">
        <v>843</v>
      </c>
      <c r="I991" s="16" t="s">
        <v>843</v>
      </c>
      <c r="J991" s="16" t="s">
        <v>843</v>
      </c>
      <c r="K991" s="16" t="s">
        <v>843</v>
      </c>
      <c r="L991" s="16" t="s">
        <v>843</v>
      </c>
      <c r="M991" s="16" t="s">
        <v>843</v>
      </c>
      <c r="N991" s="16" t="s">
        <v>843</v>
      </c>
      <c r="O991" s="16" t="s">
        <v>843</v>
      </c>
      <c r="Q991" s="16" t="s">
        <v>844</v>
      </c>
      <c r="R991" s="16">
        <v>5</v>
      </c>
      <c r="T991" s="16" t="s">
        <v>470</v>
      </c>
      <c r="U991" s="16" t="s">
        <v>844</v>
      </c>
      <c r="V991" s="16" t="s">
        <v>843</v>
      </c>
      <c r="W991" s="16" t="s">
        <v>843</v>
      </c>
      <c r="X991" s="16" t="s">
        <v>843</v>
      </c>
      <c r="Y991" s="16" t="s">
        <v>844</v>
      </c>
      <c r="Z991" s="16" t="s">
        <v>843</v>
      </c>
      <c r="AA991" s="16" t="s">
        <v>843</v>
      </c>
      <c r="AB991" s="16" t="s">
        <v>843</v>
      </c>
      <c r="AC991" s="16" t="s">
        <v>843</v>
      </c>
      <c r="AF991" s="16" t="s">
        <v>11740</v>
      </c>
      <c r="AG991" s="16" t="s">
        <v>11691</v>
      </c>
      <c r="AH991" s="16" t="s">
        <v>844</v>
      </c>
      <c r="AI991" s="16" t="s">
        <v>843</v>
      </c>
      <c r="AJ991" s="16" t="s">
        <v>843</v>
      </c>
      <c r="AK991" s="16" t="s">
        <v>843</v>
      </c>
      <c r="AL991" s="16" t="s">
        <v>844</v>
      </c>
      <c r="AM991" s="16" t="s">
        <v>844</v>
      </c>
      <c r="AN991" s="16" t="s">
        <v>843</v>
      </c>
      <c r="AO991" s="16" t="s">
        <v>843</v>
      </c>
      <c r="AP991" s="16" t="s">
        <v>843</v>
      </c>
      <c r="AQ991" s="16" t="s">
        <v>844</v>
      </c>
      <c r="AR991" s="16" t="s">
        <v>4433</v>
      </c>
      <c r="AS991" s="16" t="s">
        <v>843</v>
      </c>
      <c r="AT991" s="16" t="s">
        <v>843</v>
      </c>
      <c r="AU991" s="16" t="s">
        <v>843</v>
      </c>
      <c r="AV991" s="16" t="s">
        <v>843</v>
      </c>
      <c r="AW991" s="16" t="s">
        <v>843</v>
      </c>
      <c r="AX991" s="16" t="s">
        <v>843</v>
      </c>
      <c r="AY991" s="16" t="s">
        <v>844</v>
      </c>
      <c r="BF991" s="16" t="s">
        <v>844</v>
      </c>
      <c r="CC991" s="16" t="s">
        <v>867</v>
      </c>
      <c r="CD991" s="16" t="s">
        <v>6834</v>
      </c>
      <c r="CE991" s="16" t="s">
        <v>7537</v>
      </c>
      <c r="DN991" s="16" t="s">
        <v>4411</v>
      </c>
      <c r="DQ991" s="16" t="s">
        <v>7093</v>
      </c>
      <c r="DR991" s="16" t="s">
        <v>865</v>
      </c>
      <c r="DX991" s="16" t="s">
        <v>867</v>
      </c>
      <c r="DY991" s="16" t="s">
        <v>867</v>
      </c>
      <c r="ES991" s="16" t="s">
        <v>865</v>
      </c>
      <c r="ET991" s="16" t="s">
        <v>867</v>
      </c>
      <c r="EU991" s="16" t="s">
        <v>7813</v>
      </c>
      <c r="EV991" s="16" t="s">
        <v>865</v>
      </c>
      <c r="HC991" s="16" t="s">
        <v>865</v>
      </c>
      <c r="KO991" s="16" t="s">
        <v>11085</v>
      </c>
      <c r="KP991" s="16" t="s">
        <v>11084</v>
      </c>
      <c r="KQ991" s="16" t="s">
        <v>8694</v>
      </c>
      <c r="KR991" s="16" t="s">
        <v>12884</v>
      </c>
      <c r="KS991" s="16" t="s">
        <v>11086</v>
      </c>
      <c r="KT991" s="16" t="s">
        <v>8696</v>
      </c>
      <c r="KU991" s="16" t="s">
        <v>844</v>
      </c>
      <c r="KV991" s="16" t="s">
        <v>8696</v>
      </c>
      <c r="KW991" s="16" t="s">
        <v>851</v>
      </c>
      <c r="KX991" s="16" t="s">
        <v>487</v>
      </c>
      <c r="KY991" s="16" t="s">
        <v>487</v>
      </c>
      <c r="KZ991" s="16" t="s">
        <v>487</v>
      </c>
      <c r="LC991" s="16" t="s">
        <v>10879</v>
      </c>
      <c r="LF991" s="16" t="s">
        <v>11654</v>
      </c>
      <c r="LI991" s="16" t="s">
        <v>11655</v>
      </c>
      <c r="LM991" s="16" t="s">
        <v>8741</v>
      </c>
      <c r="LN991" s="16" t="s">
        <v>487</v>
      </c>
      <c r="LO991" s="16" t="s">
        <v>844</v>
      </c>
      <c r="LP991" s="16" t="s">
        <v>844</v>
      </c>
      <c r="LQ991" s="16" t="s">
        <v>1056</v>
      </c>
      <c r="LR991" s="16" t="s">
        <v>843</v>
      </c>
      <c r="LS991" s="16" t="s">
        <v>844</v>
      </c>
      <c r="LT991" s="16" t="s">
        <v>843</v>
      </c>
      <c r="LU991" s="16" t="s">
        <v>843</v>
      </c>
      <c r="LV991" s="16" t="s">
        <v>843</v>
      </c>
      <c r="LW991" s="16" t="s">
        <v>843</v>
      </c>
      <c r="LX991" s="16" t="s">
        <v>843</v>
      </c>
      <c r="LY991" s="16" t="s">
        <v>843</v>
      </c>
      <c r="LZ991" s="16" t="s">
        <v>843</v>
      </c>
      <c r="MA991" s="16" t="s">
        <v>843</v>
      </c>
      <c r="MB991" s="16" t="s">
        <v>843</v>
      </c>
      <c r="MC991" s="16" t="s">
        <v>844</v>
      </c>
      <c r="ME991" s="16" t="s">
        <v>11656</v>
      </c>
      <c r="MF991" s="16" t="s">
        <v>8847</v>
      </c>
      <c r="MR991" s="16" t="s">
        <v>470</v>
      </c>
      <c r="MS991" s="16" t="s">
        <v>12874</v>
      </c>
      <c r="MT991" s="16" t="s">
        <v>8972</v>
      </c>
      <c r="MV991" s="16" t="s">
        <v>487</v>
      </c>
      <c r="MW991" s="16" t="s">
        <v>1263</v>
      </c>
      <c r="MX991" s="16" t="s">
        <v>1262</v>
      </c>
      <c r="MY991" s="16" t="s">
        <v>486</v>
      </c>
      <c r="MZ991" s="16" t="s">
        <v>487</v>
      </c>
      <c r="NA991" s="16" t="s">
        <v>486</v>
      </c>
      <c r="NC991" s="16" t="s">
        <v>486</v>
      </c>
      <c r="NE991" s="16" t="s">
        <v>486</v>
      </c>
      <c r="NI991" s="16" t="s">
        <v>11658</v>
      </c>
      <c r="NS991" s="16" t="s">
        <v>462</v>
      </c>
      <c r="NT991" s="16" t="s">
        <v>478</v>
      </c>
      <c r="NU991" s="16">
        <v>1.1910000000000001</v>
      </c>
      <c r="NV991" s="16" t="s">
        <v>860</v>
      </c>
      <c r="NW991" s="16" t="s">
        <v>1176</v>
      </c>
      <c r="NX991" s="16" t="s">
        <v>1142</v>
      </c>
      <c r="NY991" s="16" t="s">
        <v>1121</v>
      </c>
      <c r="NZ991" s="16" t="s">
        <v>936</v>
      </c>
    </row>
    <row r="992" spans="1:394" x14ac:dyDescent="0.25">
      <c r="A992" s="16" t="s">
        <v>12885</v>
      </c>
      <c r="B992" s="16" t="s">
        <v>844</v>
      </c>
      <c r="C992" s="16" t="s">
        <v>972</v>
      </c>
      <c r="D992" s="16" t="s">
        <v>844</v>
      </c>
      <c r="E992" s="16" t="s">
        <v>843</v>
      </c>
      <c r="F992" s="16" t="s">
        <v>843</v>
      </c>
      <c r="G992" s="16" t="s">
        <v>843</v>
      </c>
      <c r="H992" s="16" t="s">
        <v>843</v>
      </c>
      <c r="I992" s="16" t="s">
        <v>843</v>
      </c>
      <c r="J992" s="16" t="s">
        <v>843</v>
      </c>
      <c r="K992" s="16" t="s">
        <v>843</v>
      </c>
      <c r="L992" s="16" t="s">
        <v>843</v>
      </c>
      <c r="M992" s="16" t="s">
        <v>843</v>
      </c>
      <c r="N992" s="16" t="s">
        <v>843</v>
      </c>
      <c r="O992" s="16" t="s">
        <v>843</v>
      </c>
      <c r="Q992" s="16" t="s">
        <v>844</v>
      </c>
      <c r="R992" s="16">
        <v>69</v>
      </c>
      <c r="T992" s="16" t="s">
        <v>470</v>
      </c>
      <c r="U992" s="16" t="s">
        <v>844</v>
      </c>
      <c r="V992" s="16" t="s">
        <v>843</v>
      </c>
      <c r="W992" s="16" t="s">
        <v>844</v>
      </c>
      <c r="X992" s="16" t="s">
        <v>843</v>
      </c>
      <c r="Y992" s="16" t="s">
        <v>843</v>
      </c>
      <c r="Z992" s="16" t="s">
        <v>843</v>
      </c>
      <c r="AA992" s="16" t="s">
        <v>843</v>
      </c>
      <c r="AB992" s="16" t="s">
        <v>843</v>
      </c>
      <c r="AC992" s="16" t="s">
        <v>843</v>
      </c>
      <c r="AD992" s="16" t="s">
        <v>867</v>
      </c>
      <c r="AF992" s="16" t="s">
        <v>11687</v>
      </c>
      <c r="AG992" s="16" t="s">
        <v>12822</v>
      </c>
      <c r="AH992" s="16" t="s">
        <v>844</v>
      </c>
      <c r="AI992" s="16" t="s">
        <v>843</v>
      </c>
      <c r="AJ992" s="16" t="s">
        <v>844</v>
      </c>
      <c r="AK992" s="16" t="s">
        <v>843</v>
      </c>
      <c r="AL992" s="16" t="s">
        <v>844</v>
      </c>
      <c r="AM992" s="16" t="s">
        <v>844</v>
      </c>
      <c r="AN992" s="16" t="s">
        <v>843</v>
      </c>
      <c r="AO992" s="16" t="s">
        <v>843</v>
      </c>
      <c r="AP992" s="16" t="s">
        <v>843</v>
      </c>
      <c r="AQ992" s="16" t="s">
        <v>844</v>
      </c>
      <c r="AR992" s="16" t="s">
        <v>4433</v>
      </c>
      <c r="AS992" s="16" t="s">
        <v>843</v>
      </c>
      <c r="AT992" s="16" t="s">
        <v>843</v>
      </c>
      <c r="AU992" s="16" t="s">
        <v>843</v>
      </c>
      <c r="AV992" s="16" t="s">
        <v>843</v>
      </c>
      <c r="AW992" s="16" t="s">
        <v>843</v>
      </c>
      <c r="AX992" s="16" t="s">
        <v>843</v>
      </c>
      <c r="AY992" s="16" t="s">
        <v>844</v>
      </c>
      <c r="BF992" s="16" t="s">
        <v>844</v>
      </c>
      <c r="BI992" s="16" t="s">
        <v>7785</v>
      </c>
      <c r="BJ992" s="16" t="s">
        <v>843</v>
      </c>
      <c r="BK992" s="16" t="s">
        <v>843</v>
      </c>
      <c r="BL992" s="16" t="s">
        <v>843</v>
      </c>
      <c r="BM992" s="16" t="s">
        <v>843</v>
      </c>
      <c r="BN992" s="16" t="s">
        <v>843</v>
      </c>
      <c r="BO992" s="16" t="s">
        <v>844</v>
      </c>
      <c r="BP992" s="16" t="s">
        <v>843</v>
      </c>
      <c r="BQ992" s="16" t="s">
        <v>843</v>
      </c>
      <c r="DX992" s="16" t="s">
        <v>867</v>
      </c>
      <c r="DY992" s="16" t="s">
        <v>867</v>
      </c>
      <c r="ES992" s="16" t="s">
        <v>867</v>
      </c>
      <c r="EU992" s="16" t="s">
        <v>7813</v>
      </c>
      <c r="EV992" s="16" t="s">
        <v>865</v>
      </c>
      <c r="FF992" s="16" t="s">
        <v>7842</v>
      </c>
      <c r="FG992" s="16" t="s">
        <v>7852</v>
      </c>
      <c r="FH992" s="16" t="s">
        <v>843</v>
      </c>
      <c r="FI992" s="16" t="s">
        <v>844</v>
      </c>
      <c r="FJ992" s="16" t="s">
        <v>843</v>
      </c>
      <c r="FK992" s="16" t="s">
        <v>843</v>
      </c>
      <c r="FL992" s="16" t="s">
        <v>843</v>
      </c>
      <c r="FM992" s="16" t="s">
        <v>843</v>
      </c>
      <c r="FN992" s="16" t="s">
        <v>843</v>
      </c>
      <c r="FO992" s="16" t="s">
        <v>843</v>
      </c>
      <c r="FP992" s="16" t="s">
        <v>843</v>
      </c>
      <c r="FQ992" s="16" t="s">
        <v>843</v>
      </c>
      <c r="HC992" s="16" t="s">
        <v>867</v>
      </c>
      <c r="HD992" s="16" t="s">
        <v>865</v>
      </c>
      <c r="JA992" s="16" t="s">
        <v>4813</v>
      </c>
      <c r="JB992" s="16" t="s">
        <v>865</v>
      </c>
      <c r="JC992" s="16" t="s">
        <v>865</v>
      </c>
      <c r="JD992" s="16" t="s">
        <v>865</v>
      </c>
      <c r="JE992" s="16" t="s">
        <v>865</v>
      </c>
      <c r="JF992" s="16" t="s">
        <v>865</v>
      </c>
      <c r="JG992" s="16" t="s">
        <v>843</v>
      </c>
      <c r="JH992" s="16" t="s">
        <v>4846</v>
      </c>
      <c r="KF992" s="16" t="s">
        <v>4951</v>
      </c>
      <c r="KI992" s="16" t="s">
        <v>4982</v>
      </c>
      <c r="KK992" s="16" t="s">
        <v>4910</v>
      </c>
      <c r="KM992" s="16" t="s">
        <v>7628</v>
      </c>
      <c r="KO992" s="16" t="s">
        <v>11089</v>
      </c>
      <c r="KP992" s="16" t="s">
        <v>11088</v>
      </c>
      <c r="KQ992" s="16" t="s">
        <v>8694</v>
      </c>
      <c r="KR992" s="16" t="s">
        <v>12886</v>
      </c>
      <c r="KS992" s="16" t="s">
        <v>11090</v>
      </c>
      <c r="KT992" s="16" t="s">
        <v>8696</v>
      </c>
      <c r="KU992" s="16" t="s">
        <v>844</v>
      </c>
      <c r="KV992" s="16" t="s">
        <v>8696</v>
      </c>
      <c r="KW992" s="16" t="s">
        <v>851</v>
      </c>
      <c r="KX992" s="16" t="s">
        <v>487</v>
      </c>
      <c r="KY992" s="16" t="s">
        <v>487</v>
      </c>
      <c r="KZ992" s="16" t="s">
        <v>487</v>
      </c>
      <c r="LC992" s="16" t="s">
        <v>10879</v>
      </c>
      <c r="LF992" s="16" t="s">
        <v>11654</v>
      </c>
      <c r="LI992" s="16" t="s">
        <v>11655</v>
      </c>
      <c r="LJ992" s="16" t="s">
        <v>843</v>
      </c>
      <c r="LL992" s="16" t="s">
        <v>8711</v>
      </c>
      <c r="LM992" s="16" t="s">
        <v>8741</v>
      </c>
      <c r="LO992" s="16" t="s">
        <v>843</v>
      </c>
      <c r="LP992" s="16" t="s">
        <v>843</v>
      </c>
      <c r="LQ992" s="16" t="s">
        <v>844</v>
      </c>
      <c r="LR992" s="16" t="s">
        <v>843</v>
      </c>
      <c r="LS992" s="16" t="s">
        <v>844</v>
      </c>
      <c r="LT992" s="16" t="s">
        <v>843</v>
      </c>
      <c r="LU992" s="16" t="s">
        <v>844</v>
      </c>
      <c r="LV992" s="16" t="s">
        <v>843</v>
      </c>
      <c r="LW992" s="16" t="s">
        <v>844</v>
      </c>
      <c r="LX992" s="16" t="s">
        <v>843</v>
      </c>
      <c r="LY992" s="16" t="s">
        <v>843</v>
      </c>
      <c r="LZ992" s="16" t="s">
        <v>843</v>
      </c>
      <c r="MA992" s="16" t="s">
        <v>843</v>
      </c>
      <c r="MB992" s="16" t="s">
        <v>843</v>
      </c>
      <c r="MC992" s="16" t="s">
        <v>843</v>
      </c>
      <c r="ME992" s="16" t="s">
        <v>11656</v>
      </c>
      <c r="MF992" s="16" t="s">
        <v>8847</v>
      </c>
      <c r="MJ992" s="16" t="s">
        <v>1834</v>
      </c>
      <c r="MO992" s="16" t="s">
        <v>1809</v>
      </c>
      <c r="MP992" s="16" t="s">
        <v>1829</v>
      </c>
      <c r="MQ992" s="16" t="s">
        <v>1787</v>
      </c>
      <c r="MR992" s="16" t="s">
        <v>470</v>
      </c>
      <c r="MS992" s="16" t="s">
        <v>12874</v>
      </c>
      <c r="MT992" s="16" t="s">
        <v>9023</v>
      </c>
      <c r="NC992" s="16" t="s">
        <v>487</v>
      </c>
      <c r="NE992" s="16" t="s">
        <v>487</v>
      </c>
      <c r="NF992" s="16" t="s">
        <v>486</v>
      </c>
      <c r="NG992" s="16" t="s">
        <v>1376</v>
      </c>
      <c r="NI992" s="16" t="s">
        <v>11658</v>
      </c>
      <c r="NR992" s="16" t="s">
        <v>878</v>
      </c>
      <c r="NS992" s="16" t="s">
        <v>462</v>
      </c>
      <c r="NT992" s="16" t="s">
        <v>478</v>
      </c>
      <c r="NU992" s="16">
        <v>1.1910000000000001</v>
      </c>
      <c r="NV992" s="16" t="s">
        <v>457</v>
      </c>
      <c r="NW992" s="16" t="s">
        <v>1177</v>
      </c>
      <c r="NX992" s="16" t="s">
        <v>1142</v>
      </c>
      <c r="OB992" s="16" t="s">
        <v>833</v>
      </c>
      <c r="OC992" s="16" t="s">
        <v>878</v>
      </c>
    </row>
    <row r="993" spans="1:393" x14ac:dyDescent="0.25">
      <c r="A993" s="16" t="s">
        <v>8787</v>
      </c>
      <c r="B993" s="16" t="s">
        <v>844</v>
      </c>
      <c r="C993" s="16" t="s">
        <v>972</v>
      </c>
      <c r="D993" s="16" t="s">
        <v>844</v>
      </c>
      <c r="E993" s="16" t="s">
        <v>843</v>
      </c>
      <c r="F993" s="16" t="s">
        <v>843</v>
      </c>
      <c r="G993" s="16" t="s">
        <v>843</v>
      </c>
      <c r="H993" s="16" t="s">
        <v>843</v>
      </c>
      <c r="I993" s="16" t="s">
        <v>843</v>
      </c>
      <c r="J993" s="16" t="s">
        <v>843</v>
      </c>
      <c r="K993" s="16" t="s">
        <v>843</v>
      </c>
      <c r="L993" s="16" t="s">
        <v>843</v>
      </c>
      <c r="M993" s="16" t="s">
        <v>843</v>
      </c>
      <c r="N993" s="16" t="s">
        <v>843</v>
      </c>
      <c r="O993" s="16" t="s">
        <v>843</v>
      </c>
      <c r="Q993" s="16" t="s">
        <v>844</v>
      </c>
      <c r="R993" s="16">
        <v>37</v>
      </c>
      <c r="T993" s="16" t="s">
        <v>470</v>
      </c>
      <c r="U993" s="16" t="s">
        <v>844</v>
      </c>
      <c r="V993" s="16" t="s">
        <v>843</v>
      </c>
      <c r="W993" s="16" t="s">
        <v>844</v>
      </c>
      <c r="X993" s="16" t="s">
        <v>843</v>
      </c>
      <c r="Y993" s="16" t="s">
        <v>843</v>
      </c>
      <c r="Z993" s="16" t="s">
        <v>843</v>
      </c>
      <c r="AA993" s="16" t="s">
        <v>843</v>
      </c>
      <c r="AB993" s="16" t="s">
        <v>844</v>
      </c>
      <c r="AC993" s="16" t="s">
        <v>843</v>
      </c>
      <c r="AD993" s="16" t="s">
        <v>867</v>
      </c>
      <c r="AF993" s="16" t="s">
        <v>11853</v>
      </c>
      <c r="AG993" s="16" t="s">
        <v>11828</v>
      </c>
      <c r="AH993" s="16" t="s">
        <v>843</v>
      </c>
      <c r="AI993" s="16" t="s">
        <v>843</v>
      </c>
      <c r="AJ993" s="16" t="s">
        <v>844</v>
      </c>
      <c r="AK993" s="16" t="s">
        <v>843</v>
      </c>
      <c r="AL993" s="16" t="s">
        <v>844</v>
      </c>
      <c r="AM993" s="16" t="s">
        <v>844</v>
      </c>
      <c r="AN993" s="16" t="s">
        <v>843</v>
      </c>
      <c r="AO993" s="16" t="s">
        <v>843</v>
      </c>
      <c r="AP993" s="16" t="s">
        <v>843</v>
      </c>
      <c r="AQ993" s="16" t="s">
        <v>844</v>
      </c>
      <c r="AR993" s="16" t="s">
        <v>4415</v>
      </c>
      <c r="AS993" s="16" t="s">
        <v>844</v>
      </c>
      <c r="AT993" s="16" t="s">
        <v>843</v>
      </c>
      <c r="AU993" s="16" t="s">
        <v>843</v>
      </c>
      <c r="AV993" s="16" t="s">
        <v>843</v>
      </c>
      <c r="AW993" s="16" t="s">
        <v>843</v>
      </c>
      <c r="AX993" s="16" t="s">
        <v>843</v>
      </c>
      <c r="AY993" s="16" t="s">
        <v>843</v>
      </c>
      <c r="AZ993" s="16" t="s">
        <v>4437</v>
      </c>
      <c r="BF993" s="16" t="s">
        <v>844</v>
      </c>
      <c r="BH993" s="16" t="s">
        <v>7380</v>
      </c>
      <c r="BI993" s="16" t="s">
        <v>7785</v>
      </c>
      <c r="BJ993" s="16" t="s">
        <v>843</v>
      </c>
      <c r="BK993" s="16" t="s">
        <v>843</v>
      </c>
      <c r="BL993" s="16" t="s">
        <v>843</v>
      </c>
      <c r="BM993" s="16" t="s">
        <v>843</v>
      </c>
      <c r="BN993" s="16" t="s">
        <v>843</v>
      </c>
      <c r="BO993" s="16" t="s">
        <v>844</v>
      </c>
      <c r="BP993" s="16" t="s">
        <v>843</v>
      </c>
      <c r="BQ993" s="16" t="s">
        <v>843</v>
      </c>
      <c r="DX993" s="16" t="s">
        <v>865</v>
      </c>
      <c r="ES993" s="16" t="s">
        <v>865</v>
      </c>
      <c r="EU993" s="16" t="s">
        <v>7810</v>
      </c>
      <c r="EV993" s="16" t="s">
        <v>865</v>
      </c>
      <c r="FT993" s="16" t="s">
        <v>865</v>
      </c>
      <c r="HC993" s="16" t="s">
        <v>865</v>
      </c>
      <c r="JA993" s="16" t="s">
        <v>4822</v>
      </c>
      <c r="JB993" s="16" t="s">
        <v>865</v>
      </c>
      <c r="JC993" s="16" t="s">
        <v>865</v>
      </c>
      <c r="JD993" s="16" t="s">
        <v>865</v>
      </c>
      <c r="JE993" s="16" t="s">
        <v>865</v>
      </c>
      <c r="JF993" s="16" t="s">
        <v>865</v>
      </c>
      <c r="JG993" s="16" t="s">
        <v>1056</v>
      </c>
      <c r="JH993" s="16" t="s">
        <v>7591</v>
      </c>
      <c r="JJ993" s="16" t="s">
        <v>865</v>
      </c>
      <c r="KF993" s="16" t="s">
        <v>4411</v>
      </c>
      <c r="KI993" s="16" t="s">
        <v>4982</v>
      </c>
      <c r="KK993" s="16" t="s">
        <v>4895</v>
      </c>
      <c r="KM993" s="16" t="s">
        <v>7607</v>
      </c>
      <c r="KO993" s="16" t="s">
        <v>11093</v>
      </c>
      <c r="KP993" s="16" t="s">
        <v>11092</v>
      </c>
      <c r="KQ993" s="16" t="s">
        <v>8694</v>
      </c>
      <c r="KR993" s="16" t="s">
        <v>12887</v>
      </c>
      <c r="KS993" s="16" t="s">
        <v>11094</v>
      </c>
      <c r="KT993" s="16" t="s">
        <v>8696</v>
      </c>
      <c r="KU993" s="16" t="s">
        <v>844</v>
      </c>
      <c r="KV993" s="16" t="s">
        <v>8696</v>
      </c>
      <c r="KW993" s="16" t="s">
        <v>851</v>
      </c>
      <c r="KY993" s="16" t="s">
        <v>486</v>
      </c>
      <c r="LC993" s="16" t="s">
        <v>10879</v>
      </c>
      <c r="LF993" s="16" t="s">
        <v>11654</v>
      </c>
      <c r="LI993" s="16" t="s">
        <v>11655</v>
      </c>
      <c r="LJ993" s="16" t="s">
        <v>843</v>
      </c>
      <c r="LL993" s="16" t="s">
        <v>8711</v>
      </c>
      <c r="LM993" s="16" t="s">
        <v>8741</v>
      </c>
      <c r="LO993" s="16" t="s">
        <v>844</v>
      </c>
      <c r="LP993" s="16" t="s">
        <v>844</v>
      </c>
      <c r="LQ993" s="16" t="s">
        <v>844</v>
      </c>
      <c r="LR993" s="16" t="s">
        <v>844</v>
      </c>
      <c r="LS993" s="16" t="s">
        <v>844</v>
      </c>
      <c r="LT993" s="16" t="s">
        <v>843</v>
      </c>
      <c r="LU993" s="16" t="s">
        <v>843</v>
      </c>
      <c r="LV993" s="16" t="s">
        <v>843</v>
      </c>
      <c r="LW993" s="16" t="s">
        <v>843</v>
      </c>
      <c r="LX993" s="16" t="s">
        <v>843</v>
      </c>
      <c r="LY993" s="16" t="s">
        <v>843</v>
      </c>
      <c r="LZ993" s="16" t="s">
        <v>843</v>
      </c>
      <c r="MA993" s="16" t="s">
        <v>843</v>
      </c>
      <c r="MB993" s="16" t="s">
        <v>843</v>
      </c>
      <c r="MC993" s="16" t="s">
        <v>844</v>
      </c>
      <c r="ME993" s="16" t="s">
        <v>11656</v>
      </c>
      <c r="MF993" s="16" t="s">
        <v>8847</v>
      </c>
      <c r="MJ993" s="16" t="s">
        <v>1837</v>
      </c>
      <c r="MP993" s="16" t="s">
        <v>1829</v>
      </c>
      <c r="MQ993" s="16" t="s">
        <v>1788</v>
      </c>
      <c r="MR993" s="16" t="s">
        <v>470</v>
      </c>
      <c r="MS993" s="16" t="s">
        <v>12874</v>
      </c>
      <c r="MT993" s="16" t="s">
        <v>8916</v>
      </c>
      <c r="MU993" s="16" t="s">
        <v>817</v>
      </c>
      <c r="NC993" s="16" t="s">
        <v>486</v>
      </c>
      <c r="ND993" s="16" t="s">
        <v>486</v>
      </c>
      <c r="NE993" s="16" t="s">
        <v>486</v>
      </c>
      <c r="NG993" s="16" t="s">
        <v>1378</v>
      </c>
      <c r="NI993" s="16" t="s">
        <v>11658</v>
      </c>
      <c r="NR993" s="16" t="s">
        <v>451</v>
      </c>
      <c r="NS993" s="16" t="s">
        <v>462</v>
      </c>
      <c r="NT993" s="16" t="s">
        <v>478</v>
      </c>
      <c r="NU993" s="16">
        <v>1.1910000000000001</v>
      </c>
      <c r="NV993" s="16" t="s">
        <v>451</v>
      </c>
      <c r="NW993" s="16" t="s">
        <v>1175</v>
      </c>
      <c r="NX993" s="16" t="s">
        <v>1142</v>
      </c>
      <c r="OB993" s="16" t="s">
        <v>833</v>
      </c>
      <c r="OC993" s="16" t="s">
        <v>451</v>
      </c>
    </row>
    <row r="994" spans="1:393" x14ac:dyDescent="0.25">
      <c r="A994" s="16" t="s">
        <v>12888</v>
      </c>
      <c r="B994" s="16" t="s">
        <v>1056</v>
      </c>
      <c r="C994" s="16" t="s">
        <v>972</v>
      </c>
      <c r="D994" s="16" t="s">
        <v>844</v>
      </c>
      <c r="E994" s="16" t="s">
        <v>843</v>
      </c>
      <c r="F994" s="16" t="s">
        <v>843</v>
      </c>
      <c r="G994" s="16" t="s">
        <v>843</v>
      </c>
      <c r="H994" s="16" t="s">
        <v>843</v>
      </c>
      <c r="I994" s="16" t="s">
        <v>843</v>
      </c>
      <c r="J994" s="16" t="s">
        <v>843</v>
      </c>
      <c r="K994" s="16" t="s">
        <v>843</v>
      </c>
      <c r="L994" s="16" t="s">
        <v>843</v>
      </c>
      <c r="M994" s="16" t="s">
        <v>843</v>
      </c>
      <c r="N994" s="16" t="s">
        <v>843</v>
      </c>
      <c r="O994" s="16" t="s">
        <v>843</v>
      </c>
      <c r="Q994" s="16" t="s">
        <v>844</v>
      </c>
      <c r="R994" s="16">
        <v>10</v>
      </c>
      <c r="T994" s="16" t="s">
        <v>474</v>
      </c>
      <c r="U994" s="16" t="s">
        <v>843</v>
      </c>
      <c r="V994" s="16" t="s">
        <v>844</v>
      </c>
      <c r="W994" s="16" t="s">
        <v>843</v>
      </c>
      <c r="X994" s="16" t="s">
        <v>843</v>
      </c>
      <c r="Y994" s="16" t="s">
        <v>843</v>
      </c>
      <c r="Z994" s="16" t="s">
        <v>844</v>
      </c>
      <c r="AA994" s="16" t="s">
        <v>843</v>
      </c>
      <c r="AB994" s="16" t="s">
        <v>843</v>
      </c>
      <c r="AC994" s="16" t="s">
        <v>844</v>
      </c>
      <c r="AF994" s="16" t="s">
        <v>11853</v>
      </c>
      <c r="AG994" s="16" t="s">
        <v>11708</v>
      </c>
      <c r="AH994" s="16" t="s">
        <v>843</v>
      </c>
      <c r="AI994" s="16" t="s">
        <v>843</v>
      </c>
      <c r="AJ994" s="16" t="s">
        <v>843</v>
      </c>
      <c r="AK994" s="16" t="s">
        <v>843</v>
      </c>
      <c r="AL994" s="16" t="s">
        <v>844</v>
      </c>
      <c r="AM994" s="16" t="s">
        <v>844</v>
      </c>
      <c r="AN994" s="16" t="s">
        <v>843</v>
      </c>
      <c r="AO994" s="16" t="s">
        <v>843</v>
      </c>
      <c r="AP994" s="16" t="s">
        <v>843</v>
      </c>
      <c r="AQ994" s="16" t="s">
        <v>844</v>
      </c>
      <c r="AR994" s="16" t="s">
        <v>4433</v>
      </c>
      <c r="AS994" s="16" t="s">
        <v>843</v>
      </c>
      <c r="AT994" s="16" t="s">
        <v>843</v>
      </c>
      <c r="AU994" s="16" t="s">
        <v>843</v>
      </c>
      <c r="AV994" s="16" t="s">
        <v>843</v>
      </c>
      <c r="AW994" s="16" t="s">
        <v>843</v>
      </c>
      <c r="AX994" s="16" t="s">
        <v>843</v>
      </c>
      <c r="AY994" s="16" t="s">
        <v>844</v>
      </c>
      <c r="BF994" s="16" t="s">
        <v>844</v>
      </c>
      <c r="BI994" s="16" t="s">
        <v>7785</v>
      </c>
      <c r="BJ994" s="16" t="s">
        <v>843</v>
      </c>
      <c r="BK994" s="16" t="s">
        <v>843</v>
      </c>
      <c r="BL994" s="16" t="s">
        <v>843</v>
      </c>
      <c r="BM994" s="16" t="s">
        <v>843</v>
      </c>
      <c r="BN994" s="16" t="s">
        <v>843</v>
      </c>
      <c r="BO994" s="16" t="s">
        <v>844</v>
      </c>
      <c r="BP994" s="16" t="s">
        <v>843</v>
      </c>
      <c r="BQ994" s="16" t="s">
        <v>843</v>
      </c>
      <c r="CC994" s="16" t="s">
        <v>867</v>
      </c>
      <c r="CD994" s="16" t="s">
        <v>6837</v>
      </c>
      <c r="CE994" s="16" t="s">
        <v>7537</v>
      </c>
      <c r="DN994" s="16" t="s">
        <v>4411</v>
      </c>
      <c r="DQ994" s="16" t="s">
        <v>7093</v>
      </c>
      <c r="DR994" s="16" t="s">
        <v>865</v>
      </c>
      <c r="DX994" s="16" t="s">
        <v>865</v>
      </c>
      <c r="ES994" s="16" t="s">
        <v>865</v>
      </c>
      <c r="EU994" s="16" t="s">
        <v>7810</v>
      </c>
      <c r="EV994" s="16" t="s">
        <v>865</v>
      </c>
      <c r="HC994" s="16" t="s">
        <v>865</v>
      </c>
      <c r="KO994" s="16" t="s">
        <v>11093</v>
      </c>
      <c r="KP994" s="16" t="s">
        <v>11092</v>
      </c>
      <c r="KQ994" s="16" t="s">
        <v>8694</v>
      </c>
      <c r="KR994" s="16" t="s">
        <v>12889</v>
      </c>
      <c r="KS994" s="16" t="s">
        <v>11094</v>
      </c>
      <c r="KT994" s="16" t="s">
        <v>8696</v>
      </c>
      <c r="KU994" s="16" t="s">
        <v>844</v>
      </c>
      <c r="KV994" s="16" t="s">
        <v>8696</v>
      </c>
      <c r="KW994" s="16" t="s">
        <v>851</v>
      </c>
      <c r="KY994" s="16" t="s">
        <v>486</v>
      </c>
      <c r="LA994" s="16" t="s">
        <v>11675</v>
      </c>
      <c r="LC994" s="16" t="s">
        <v>10879</v>
      </c>
      <c r="LE994" s="16" t="s">
        <v>11693</v>
      </c>
      <c r="LF994" s="16" t="s">
        <v>11654</v>
      </c>
      <c r="LI994" s="16" t="s">
        <v>11655</v>
      </c>
      <c r="LM994" s="16" t="s">
        <v>8741</v>
      </c>
      <c r="LO994" s="16" t="s">
        <v>844</v>
      </c>
      <c r="LP994" s="16" t="s">
        <v>844</v>
      </c>
      <c r="LQ994" s="16" t="s">
        <v>844</v>
      </c>
      <c r="LR994" s="16" t="s">
        <v>844</v>
      </c>
      <c r="LS994" s="16" t="s">
        <v>844</v>
      </c>
      <c r="LT994" s="16" t="s">
        <v>843</v>
      </c>
      <c r="LU994" s="16" t="s">
        <v>843</v>
      </c>
      <c r="LV994" s="16" t="s">
        <v>843</v>
      </c>
      <c r="LW994" s="16" t="s">
        <v>843</v>
      </c>
      <c r="LX994" s="16" t="s">
        <v>843</v>
      </c>
      <c r="LY994" s="16" t="s">
        <v>843</v>
      </c>
      <c r="LZ994" s="16" t="s">
        <v>843</v>
      </c>
      <c r="MA994" s="16" t="s">
        <v>843</v>
      </c>
      <c r="MB994" s="16" t="s">
        <v>843</v>
      </c>
      <c r="MC994" s="16" t="s">
        <v>844</v>
      </c>
      <c r="MD994" s="16" t="s">
        <v>11676</v>
      </c>
      <c r="ME994" s="16" t="s">
        <v>11677</v>
      </c>
      <c r="MF994" s="16" t="s">
        <v>8847</v>
      </c>
      <c r="MR994" s="16" t="s">
        <v>474</v>
      </c>
      <c r="MS994" s="16" t="s">
        <v>12874</v>
      </c>
      <c r="MT994" s="16" t="s">
        <v>8916</v>
      </c>
      <c r="MV994" s="16" t="s">
        <v>487</v>
      </c>
      <c r="MW994" s="16" t="s">
        <v>1265</v>
      </c>
      <c r="MX994" s="16" t="s">
        <v>1262</v>
      </c>
      <c r="MY994" s="16" t="s">
        <v>486</v>
      </c>
      <c r="MZ994" s="16" t="s">
        <v>487</v>
      </c>
      <c r="NA994" s="16" t="s">
        <v>486</v>
      </c>
      <c r="NC994" s="16" t="s">
        <v>486</v>
      </c>
      <c r="NE994" s="16" t="s">
        <v>486</v>
      </c>
      <c r="NI994" s="16" t="s">
        <v>11658</v>
      </c>
      <c r="NL994" s="16" t="s">
        <v>844</v>
      </c>
      <c r="NS994" s="16" t="s">
        <v>462</v>
      </c>
      <c r="NT994" s="16" t="s">
        <v>478</v>
      </c>
      <c r="NU994" s="16">
        <v>1.1910000000000001</v>
      </c>
      <c r="NV994" s="16" t="s">
        <v>860</v>
      </c>
      <c r="NW994" s="16" t="s">
        <v>1182</v>
      </c>
      <c r="NX994" s="16" t="s">
        <v>1142</v>
      </c>
      <c r="NY994" s="16" t="s">
        <v>1122</v>
      </c>
      <c r="NZ994" s="16" t="s">
        <v>938</v>
      </c>
    </row>
    <row r="995" spans="1:393" x14ac:dyDescent="0.25">
      <c r="A995" s="16" t="s">
        <v>12890</v>
      </c>
      <c r="B995" s="16" t="s">
        <v>844</v>
      </c>
      <c r="C995" s="16" t="s">
        <v>972</v>
      </c>
      <c r="D995" s="16" t="s">
        <v>844</v>
      </c>
      <c r="E995" s="16" t="s">
        <v>843</v>
      </c>
      <c r="F995" s="16" t="s">
        <v>843</v>
      </c>
      <c r="G995" s="16" t="s">
        <v>843</v>
      </c>
      <c r="H995" s="16" t="s">
        <v>843</v>
      </c>
      <c r="I995" s="16" t="s">
        <v>843</v>
      </c>
      <c r="J995" s="16" t="s">
        <v>843</v>
      </c>
      <c r="K995" s="16" t="s">
        <v>843</v>
      </c>
      <c r="L995" s="16" t="s">
        <v>843</v>
      </c>
      <c r="M995" s="16" t="s">
        <v>843</v>
      </c>
      <c r="N995" s="16" t="s">
        <v>843</v>
      </c>
      <c r="O995" s="16" t="s">
        <v>843</v>
      </c>
      <c r="Q995" s="16" t="s">
        <v>844</v>
      </c>
      <c r="R995" s="16">
        <v>37</v>
      </c>
      <c r="T995" s="16" t="s">
        <v>470</v>
      </c>
      <c r="U995" s="16" t="s">
        <v>844</v>
      </c>
      <c r="V995" s="16" t="s">
        <v>843</v>
      </c>
      <c r="W995" s="16" t="s">
        <v>844</v>
      </c>
      <c r="X995" s="16" t="s">
        <v>843</v>
      </c>
      <c r="Y995" s="16" t="s">
        <v>843</v>
      </c>
      <c r="Z995" s="16" t="s">
        <v>843</v>
      </c>
      <c r="AA995" s="16" t="s">
        <v>843</v>
      </c>
      <c r="AB995" s="16" t="s">
        <v>844</v>
      </c>
      <c r="AC995" s="16" t="s">
        <v>843</v>
      </c>
      <c r="AD995" s="16" t="s">
        <v>867</v>
      </c>
      <c r="AF995" s="16" t="s">
        <v>11659</v>
      </c>
      <c r="AG995" s="16" t="s">
        <v>11725</v>
      </c>
      <c r="AH995" s="16" t="s">
        <v>844</v>
      </c>
      <c r="AI995" s="16" t="s">
        <v>844</v>
      </c>
      <c r="AJ995" s="16" t="s">
        <v>843</v>
      </c>
      <c r="AK995" s="16" t="s">
        <v>843</v>
      </c>
      <c r="AL995" s="16" t="s">
        <v>844</v>
      </c>
      <c r="AM995" s="16" t="s">
        <v>844</v>
      </c>
      <c r="AN995" s="16" t="s">
        <v>843</v>
      </c>
      <c r="AO995" s="16" t="s">
        <v>843</v>
      </c>
      <c r="AP995" s="16" t="s">
        <v>843</v>
      </c>
      <c r="AQ995" s="16" t="s">
        <v>844</v>
      </c>
      <c r="AR995" s="16" t="s">
        <v>4433</v>
      </c>
      <c r="AS995" s="16" t="s">
        <v>843</v>
      </c>
      <c r="AT995" s="16" t="s">
        <v>843</v>
      </c>
      <c r="AU995" s="16" t="s">
        <v>843</v>
      </c>
      <c r="AV995" s="16" t="s">
        <v>843</v>
      </c>
      <c r="AW995" s="16" t="s">
        <v>843</v>
      </c>
      <c r="AX995" s="16" t="s">
        <v>843</v>
      </c>
      <c r="AY995" s="16" t="s">
        <v>844</v>
      </c>
      <c r="BF995" s="16" t="s">
        <v>844</v>
      </c>
      <c r="BH995" s="16" t="s">
        <v>7383</v>
      </c>
      <c r="BI995" s="16" t="s">
        <v>7770</v>
      </c>
      <c r="BJ995" s="16" t="s">
        <v>844</v>
      </c>
      <c r="BK995" s="16" t="s">
        <v>843</v>
      </c>
      <c r="BL995" s="16" t="s">
        <v>843</v>
      </c>
      <c r="BM995" s="16" t="s">
        <v>843</v>
      </c>
      <c r="BN995" s="16" t="s">
        <v>843</v>
      </c>
      <c r="BO995" s="16" t="s">
        <v>843</v>
      </c>
      <c r="BP995" s="16" t="s">
        <v>843</v>
      </c>
      <c r="BQ995" s="16" t="s">
        <v>843</v>
      </c>
      <c r="BR995" s="16" t="s">
        <v>7790</v>
      </c>
      <c r="BS995" s="16" t="s">
        <v>844</v>
      </c>
      <c r="BT995" s="16" t="s">
        <v>843</v>
      </c>
      <c r="BU995" s="16" t="s">
        <v>843</v>
      </c>
      <c r="BV995" s="16" t="s">
        <v>843</v>
      </c>
      <c r="BW995" s="16" t="s">
        <v>843</v>
      </c>
      <c r="BX995" s="16" t="s">
        <v>843</v>
      </c>
      <c r="BY995" s="16" t="s">
        <v>843</v>
      </c>
      <c r="BZ995" s="16" t="s">
        <v>843</v>
      </c>
      <c r="CA995" s="16" t="s">
        <v>843</v>
      </c>
      <c r="DX995" s="16" t="s">
        <v>865</v>
      </c>
      <c r="ES995" s="16" t="s">
        <v>865</v>
      </c>
      <c r="EU995" s="16" t="s">
        <v>7810</v>
      </c>
      <c r="EV995" s="16" t="s">
        <v>865</v>
      </c>
      <c r="FT995" s="16" t="s">
        <v>865</v>
      </c>
      <c r="HC995" s="16" t="s">
        <v>865</v>
      </c>
      <c r="JA995" s="16" t="s">
        <v>4822</v>
      </c>
      <c r="JB995" s="16" t="s">
        <v>867</v>
      </c>
      <c r="JC995" s="16" t="s">
        <v>865</v>
      </c>
      <c r="JG995" s="16" t="s">
        <v>1056</v>
      </c>
      <c r="JV995" s="16">
        <v>20</v>
      </c>
      <c r="JW995" s="16" t="s">
        <v>7600</v>
      </c>
      <c r="JX995" s="16">
        <v>150</v>
      </c>
      <c r="JZ995" s="16" t="s">
        <v>4910</v>
      </c>
      <c r="KB995" s="16" t="s">
        <v>7616</v>
      </c>
      <c r="KD995" s="16" t="s">
        <v>4920</v>
      </c>
      <c r="KE995" s="16" t="s">
        <v>7277</v>
      </c>
      <c r="KF995" s="16" t="s">
        <v>4932</v>
      </c>
      <c r="KH995" s="16" t="s">
        <v>7642</v>
      </c>
      <c r="KI995" s="16" t="s">
        <v>4982</v>
      </c>
      <c r="KK995" s="16" t="s">
        <v>4910</v>
      </c>
      <c r="KM995" s="16" t="s">
        <v>7616</v>
      </c>
      <c r="KO995" s="16" t="s">
        <v>11097</v>
      </c>
      <c r="KP995" s="16" t="s">
        <v>11096</v>
      </c>
      <c r="KQ995" s="16" t="s">
        <v>8694</v>
      </c>
      <c r="KR995" s="16" t="s">
        <v>12891</v>
      </c>
      <c r="KS995" s="16" t="s">
        <v>11098</v>
      </c>
      <c r="KT995" s="16" t="s">
        <v>8696</v>
      </c>
      <c r="KU995" s="16" t="s">
        <v>844</v>
      </c>
      <c r="KV995" s="16" t="s">
        <v>8696</v>
      </c>
      <c r="KW995" s="16" t="s">
        <v>851</v>
      </c>
      <c r="KY995" s="16" t="s">
        <v>486</v>
      </c>
      <c r="LC995" s="16" t="s">
        <v>10879</v>
      </c>
      <c r="LF995" s="16" t="s">
        <v>11654</v>
      </c>
      <c r="LI995" s="16" t="s">
        <v>11655</v>
      </c>
      <c r="LJ995" s="16" t="s">
        <v>831</v>
      </c>
      <c r="LK995" s="16" t="s">
        <v>831</v>
      </c>
      <c r="LL995" s="16" t="s">
        <v>8756</v>
      </c>
      <c r="LM995" s="16" t="s">
        <v>8741</v>
      </c>
      <c r="LO995" s="16" t="s">
        <v>844</v>
      </c>
      <c r="LP995" s="16" t="s">
        <v>844</v>
      </c>
      <c r="LQ995" s="16" t="s">
        <v>844</v>
      </c>
      <c r="LR995" s="16" t="s">
        <v>844</v>
      </c>
      <c r="LS995" s="16" t="s">
        <v>844</v>
      </c>
      <c r="LT995" s="16" t="s">
        <v>843</v>
      </c>
      <c r="LU995" s="16" t="s">
        <v>843</v>
      </c>
      <c r="LV995" s="16" t="s">
        <v>843</v>
      </c>
      <c r="LW995" s="16" t="s">
        <v>843</v>
      </c>
      <c r="LX995" s="16" t="s">
        <v>844</v>
      </c>
      <c r="LY995" s="16" t="s">
        <v>843</v>
      </c>
      <c r="LZ995" s="16" t="s">
        <v>843</v>
      </c>
      <c r="MA995" s="16" t="s">
        <v>843</v>
      </c>
      <c r="MB995" s="16" t="s">
        <v>843</v>
      </c>
      <c r="MC995" s="16" t="s">
        <v>844</v>
      </c>
      <c r="ME995" s="16" t="s">
        <v>11656</v>
      </c>
      <c r="MF995" s="16" t="s">
        <v>8847</v>
      </c>
      <c r="MG995" s="16" t="s">
        <v>1840</v>
      </c>
      <c r="MH995" s="16" t="s">
        <v>11667</v>
      </c>
      <c r="MI995" s="16" t="s">
        <v>11733</v>
      </c>
      <c r="MJ995" s="16" t="s">
        <v>1840</v>
      </c>
      <c r="MK995" s="16" t="s">
        <v>8886</v>
      </c>
      <c r="ML995" s="16" t="s">
        <v>1787</v>
      </c>
      <c r="MM995" s="16" t="s">
        <v>486</v>
      </c>
      <c r="MN995" s="16" t="s">
        <v>1798</v>
      </c>
      <c r="MO995" s="16" t="s">
        <v>1813</v>
      </c>
      <c r="MP995" s="16" t="s">
        <v>1829</v>
      </c>
      <c r="MQ995" s="16" t="s">
        <v>1787</v>
      </c>
      <c r="MR995" s="16" t="s">
        <v>470</v>
      </c>
      <c r="MS995" s="16" t="s">
        <v>12874</v>
      </c>
      <c r="MT995" s="16" t="s">
        <v>9009</v>
      </c>
      <c r="MU995" s="16" t="s">
        <v>817</v>
      </c>
      <c r="NC995" s="16" t="s">
        <v>486</v>
      </c>
      <c r="ND995" s="16" t="s">
        <v>486</v>
      </c>
      <c r="NE995" s="16" t="s">
        <v>486</v>
      </c>
      <c r="NG995" s="16" t="s">
        <v>1378</v>
      </c>
      <c r="NH995" s="16" t="s">
        <v>1912</v>
      </c>
      <c r="NI995" s="16" t="s">
        <v>11658</v>
      </c>
      <c r="NJ995" s="16" t="s">
        <v>12892</v>
      </c>
      <c r="NK995" s="16" t="s">
        <v>12893</v>
      </c>
      <c r="NR995" s="16" t="s">
        <v>451</v>
      </c>
      <c r="NS995" s="16" t="s">
        <v>462</v>
      </c>
      <c r="NT995" s="16" t="s">
        <v>478</v>
      </c>
      <c r="NU995" s="16">
        <v>1.1910000000000001</v>
      </c>
      <c r="NV995" s="16" t="s">
        <v>451</v>
      </c>
      <c r="NW995" s="16" t="s">
        <v>1175</v>
      </c>
      <c r="NX995" s="16" t="s">
        <v>1142</v>
      </c>
      <c r="OB995" s="16" t="s">
        <v>831</v>
      </c>
      <c r="OC995" s="16" t="s">
        <v>451</v>
      </c>
    </row>
    <row r="996" spans="1:393" x14ac:dyDescent="0.25">
      <c r="A996" s="16" t="s">
        <v>12894</v>
      </c>
      <c r="B996" s="16" t="s">
        <v>1056</v>
      </c>
      <c r="C996" s="16" t="s">
        <v>972</v>
      </c>
      <c r="D996" s="16" t="s">
        <v>844</v>
      </c>
      <c r="E996" s="16" t="s">
        <v>843</v>
      </c>
      <c r="F996" s="16" t="s">
        <v>843</v>
      </c>
      <c r="G996" s="16" t="s">
        <v>843</v>
      </c>
      <c r="H996" s="16" t="s">
        <v>843</v>
      </c>
      <c r="I996" s="16" t="s">
        <v>843</v>
      </c>
      <c r="J996" s="16" t="s">
        <v>843</v>
      </c>
      <c r="K996" s="16" t="s">
        <v>843</v>
      </c>
      <c r="L996" s="16" t="s">
        <v>843</v>
      </c>
      <c r="M996" s="16" t="s">
        <v>843</v>
      </c>
      <c r="N996" s="16" t="s">
        <v>843</v>
      </c>
      <c r="O996" s="16" t="s">
        <v>843</v>
      </c>
      <c r="Q996" s="16" t="s">
        <v>844</v>
      </c>
      <c r="R996" s="16">
        <v>10</v>
      </c>
      <c r="T996" s="16" t="s">
        <v>474</v>
      </c>
      <c r="U996" s="16" t="s">
        <v>843</v>
      </c>
      <c r="V996" s="16" t="s">
        <v>844</v>
      </c>
      <c r="W996" s="16" t="s">
        <v>843</v>
      </c>
      <c r="X996" s="16" t="s">
        <v>843</v>
      </c>
      <c r="Y996" s="16" t="s">
        <v>843</v>
      </c>
      <c r="Z996" s="16" t="s">
        <v>844</v>
      </c>
      <c r="AA996" s="16" t="s">
        <v>843</v>
      </c>
      <c r="AB996" s="16" t="s">
        <v>843</v>
      </c>
      <c r="AC996" s="16" t="s">
        <v>844</v>
      </c>
      <c r="AF996" s="16" t="s">
        <v>11659</v>
      </c>
      <c r="AG996" s="16" t="s">
        <v>11672</v>
      </c>
      <c r="AH996" s="16" t="s">
        <v>844</v>
      </c>
      <c r="AI996" s="16" t="s">
        <v>843</v>
      </c>
      <c r="AJ996" s="16" t="s">
        <v>843</v>
      </c>
      <c r="AK996" s="16" t="s">
        <v>843</v>
      </c>
      <c r="AL996" s="16" t="s">
        <v>844</v>
      </c>
      <c r="AM996" s="16" t="s">
        <v>844</v>
      </c>
      <c r="AN996" s="16" t="s">
        <v>843</v>
      </c>
      <c r="AO996" s="16" t="s">
        <v>843</v>
      </c>
      <c r="AP996" s="16" t="s">
        <v>843</v>
      </c>
      <c r="AQ996" s="16" t="s">
        <v>844</v>
      </c>
      <c r="AR996" s="16" t="s">
        <v>4433</v>
      </c>
      <c r="AS996" s="16" t="s">
        <v>843</v>
      </c>
      <c r="AT996" s="16" t="s">
        <v>843</v>
      </c>
      <c r="AU996" s="16" t="s">
        <v>843</v>
      </c>
      <c r="AV996" s="16" t="s">
        <v>843</v>
      </c>
      <c r="AW996" s="16" t="s">
        <v>843</v>
      </c>
      <c r="AX996" s="16" t="s">
        <v>843</v>
      </c>
      <c r="AY996" s="16" t="s">
        <v>844</v>
      </c>
      <c r="BF996" s="16" t="s">
        <v>844</v>
      </c>
      <c r="BI996" s="16" t="s">
        <v>7776</v>
      </c>
      <c r="BJ996" s="16" t="s">
        <v>843</v>
      </c>
      <c r="BK996" s="16" t="s">
        <v>843</v>
      </c>
      <c r="BL996" s="16" t="s">
        <v>844</v>
      </c>
      <c r="BM996" s="16" t="s">
        <v>843</v>
      </c>
      <c r="BN996" s="16" t="s">
        <v>843</v>
      </c>
      <c r="BO996" s="16" t="s">
        <v>843</v>
      </c>
      <c r="BP996" s="16" t="s">
        <v>843</v>
      </c>
      <c r="BQ996" s="16" t="s">
        <v>843</v>
      </c>
      <c r="BR996" s="16" t="s">
        <v>7793</v>
      </c>
      <c r="BS996" s="16" t="s">
        <v>843</v>
      </c>
      <c r="BT996" s="16" t="s">
        <v>844</v>
      </c>
      <c r="BU996" s="16" t="s">
        <v>843</v>
      </c>
      <c r="BV996" s="16" t="s">
        <v>843</v>
      </c>
      <c r="BW996" s="16" t="s">
        <v>843</v>
      </c>
      <c r="BX996" s="16" t="s">
        <v>843</v>
      </c>
      <c r="BY996" s="16" t="s">
        <v>843</v>
      </c>
      <c r="BZ996" s="16" t="s">
        <v>843</v>
      </c>
      <c r="CA996" s="16" t="s">
        <v>843</v>
      </c>
      <c r="CC996" s="16" t="s">
        <v>867</v>
      </c>
      <c r="CD996" s="16" t="s">
        <v>6837</v>
      </c>
      <c r="CE996" s="16" t="s">
        <v>7537</v>
      </c>
      <c r="DN996" s="16" t="s">
        <v>4411</v>
      </c>
      <c r="DQ996" s="16" t="s">
        <v>7093</v>
      </c>
      <c r="DR996" s="16" t="s">
        <v>867</v>
      </c>
      <c r="DS996" s="16" t="s">
        <v>7321</v>
      </c>
      <c r="DX996" s="16" t="s">
        <v>865</v>
      </c>
      <c r="ES996" s="16" t="s">
        <v>865</v>
      </c>
      <c r="EU996" s="16" t="s">
        <v>7810</v>
      </c>
      <c r="EV996" s="16" t="s">
        <v>865</v>
      </c>
      <c r="HC996" s="16" t="s">
        <v>865</v>
      </c>
      <c r="KO996" s="16" t="s">
        <v>11097</v>
      </c>
      <c r="KP996" s="16" t="s">
        <v>11096</v>
      </c>
      <c r="KQ996" s="16" t="s">
        <v>8694</v>
      </c>
      <c r="KR996" s="16" t="s">
        <v>12895</v>
      </c>
      <c r="KS996" s="16" t="s">
        <v>11098</v>
      </c>
      <c r="KT996" s="16" t="s">
        <v>8696</v>
      </c>
      <c r="KU996" s="16" t="s">
        <v>844</v>
      </c>
      <c r="KV996" s="16" t="s">
        <v>8696</v>
      </c>
      <c r="KW996" s="16" t="s">
        <v>851</v>
      </c>
      <c r="KY996" s="16" t="s">
        <v>486</v>
      </c>
      <c r="LA996" s="16" t="s">
        <v>11675</v>
      </c>
      <c r="LC996" s="16" t="s">
        <v>10879</v>
      </c>
      <c r="LE996" s="16" t="s">
        <v>11693</v>
      </c>
      <c r="LF996" s="16" t="s">
        <v>11654</v>
      </c>
      <c r="LI996" s="16" t="s">
        <v>11655</v>
      </c>
      <c r="LM996" s="16" t="s">
        <v>8741</v>
      </c>
      <c r="LO996" s="16" t="s">
        <v>844</v>
      </c>
      <c r="LP996" s="16" t="s">
        <v>844</v>
      </c>
      <c r="LQ996" s="16" t="s">
        <v>844</v>
      </c>
      <c r="LR996" s="16" t="s">
        <v>844</v>
      </c>
      <c r="LS996" s="16" t="s">
        <v>844</v>
      </c>
      <c r="LT996" s="16" t="s">
        <v>843</v>
      </c>
      <c r="LU996" s="16" t="s">
        <v>843</v>
      </c>
      <c r="LV996" s="16" t="s">
        <v>843</v>
      </c>
      <c r="LW996" s="16" t="s">
        <v>843</v>
      </c>
      <c r="LX996" s="16" t="s">
        <v>844</v>
      </c>
      <c r="LY996" s="16" t="s">
        <v>843</v>
      </c>
      <c r="LZ996" s="16" t="s">
        <v>843</v>
      </c>
      <c r="MA996" s="16" t="s">
        <v>843</v>
      </c>
      <c r="MB996" s="16" t="s">
        <v>843</v>
      </c>
      <c r="MC996" s="16" t="s">
        <v>844</v>
      </c>
      <c r="MD996" s="16" t="s">
        <v>11676</v>
      </c>
      <c r="ME996" s="16" t="s">
        <v>11677</v>
      </c>
      <c r="MF996" s="16" t="s">
        <v>8847</v>
      </c>
      <c r="MR996" s="16" t="s">
        <v>474</v>
      </c>
      <c r="MS996" s="16" t="s">
        <v>12874</v>
      </c>
      <c r="MT996" s="16" t="s">
        <v>9009</v>
      </c>
      <c r="MV996" s="16" t="s">
        <v>487</v>
      </c>
      <c r="MW996" s="16" t="s">
        <v>1265</v>
      </c>
      <c r="MX996" s="16" t="s">
        <v>1262</v>
      </c>
      <c r="MY996" s="16" t="s">
        <v>486</v>
      </c>
      <c r="MZ996" s="16" t="s">
        <v>487</v>
      </c>
      <c r="NA996" s="16" t="s">
        <v>487</v>
      </c>
      <c r="NB996" s="16" t="s">
        <v>1344</v>
      </c>
      <c r="NC996" s="16" t="s">
        <v>486</v>
      </c>
      <c r="NE996" s="16" t="s">
        <v>486</v>
      </c>
      <c r="NI996" s="16" t="s">
        <v>11658</v>
      </c>
      <c r="NL996" s="16" t="s">
        <v>844</v>
      </c>
      <c r="NS996" s="16" t="s">
        <v>462</v>
      </c>
      <c r="NT996" s="16" t="s">
        <v>478</v>
      </c>
      <c r="NU996" s="16">
        <v>1.1910000000000001</v>
      </c>
      <c r="NV996" s="16" t="s">
        <v>860</v>
      </c>
      <c r="NW996" s="16" t="s">
        <v>1182</v>
      </c>
      <c r="NX996" s="16" t="s">
        <v>1142</v>
      </c>
      <c r="NY996" s="16" t="s">
        <v>1122</v>
      </c>
      <c r="NZ996" s="16" t="s">
        <v>938</v>
      </c>
      <c r="OA996" s="16" t="s">
        <v>486</v>
      </c>
    </row>
    <row r="997" spans="1:393" x14ac:dyDescent="0.25">
      <c r="A997" s="16" t="s">
        <v>12896</v>
      </c>
      <c r="B997" s="16" t="s">
        <v>844</v>
      </c>
      <c r="C997" s="16" t="s">
        <v>972</v>
      </c>
      <c r="D997" s="16" t="s">
        <v>844</v>
      </c>
      <c r="E997" s="16" t="s">
        <v>843</v>
      </c>
      <c r="F997" s="16" t="s">
        <v>843</v>
      </c>
      <c r="G997" s="16" t="s">
        <v>843</v>
      </c>
      <c r="H997" s="16" t="s">
        <v>843</v>
      </c>
      <c r="I997" s="16" t="s">
        <v>843</v>
      </c>
      <c r="J997" s="16" t="s">
        <v>843</v>
      </c>
      <c r="K997" s="16" t="s">
        <v>843</v>
      </c>
      <c r="L997" s="16" t="s">
        <v>843</v>
      </c>
      <c r="M997" s="16" t="s">
        <v>843</v>
      </c>
      <c r="N997" s="16" t="s">
        <v>843</v>
      </c>
      <c r="O997" s="16" t="s">
        <v>843</v>
      </c>
      <c r="Q997" s="16" t="s">
        <v>844</v>
      </c>
      <c r="R997" s="16">
        <v>34</v>
      </c>
      <c r="T997" s="16" t="s">
        <v>470</v>
      </c>
      <c r="U997" s="16" t="s">
        <v>844</v>
      </c>
      <c r="V997" s="16" t="s">
        <v>843</v>
      </c>
      <c r="W997" s="16" t="s">
        <v>844</v>
      </c>
      <c r="X997" s="16" t="s">
        <v>843</v>
      </c>
      <c r="Y997" s="16" t="s">
        <v>843</v>
      </c>
      <c r="Z997" s="16" t="s">
        <v>843</v>
      </c>
      <c r="AA997" s="16" t="s">
        <v>843</v>
      </c>
      <c r="AB997" s="16" t="s">
        <v>844</v>
      </c>
      <c r="AC997" s="16" t="s">
        <v>843</v>
      </c>
      <c r="AD997" s="16" t="s">
        <v>867</v>
      </c>
      <c r="AF997" s="16" t="s">
        <v>11659</v>
      </c>
      <c r="AG997" s="16" t="s">
        <v>11725</v>
      </c>
      <c r="AH997" s="16" t="s">
        <v>844</v>
      </c>
      <c r="AI997" s="16" t="s">
        <v>844</v>
      </c>
      <c r="AJ997" s="16" t="s">
        <v>843</v>
      </c>
      <c r="AK997" s="16" t="s">
        <v>843</v>
      </c>
      <c r="AL997" s="16" t="s">
        <v>844</v>
      </c>
      <c r="AM997" s="16" t="s">
        <v>844</v>
      </c>
      <c r="AN997" s="16" t="s">
        <v>843</v>
      </c>
      <c r="AO997" s="16" t="s">
        <v>843</v>
      </c>
      <c r="AP997" s="16" t="s">
        <v>843</v>
      </c>
      <c r="AQ997" s="16" t="s">
        <v>844</v>
      </c>
      <c r="AR997" s="16" t="s">
        <v>4433</v>
      </c>
      <c r="AS997" s="16" t="s">
        <v>843</v>
      </c>
      <c r="AT997" s="16" t="s">
        <v>843</v>
      </c>
      <c r="AU997" s="16" t="s">
        <v>843</v>
      </c>
      <c r="AV997" s="16" t="s">
        <v>843</v>
      </c>
      <c r="AW997" s="16" t="s">
        <v>843</v>
      </c>
      <c r="AX997" s="16" t="s">
        <v>843</v>
      </c>
      <c r="AY997" s="16" t="s">
        <v>844</v>
      </c>
      <c r="BF997" s="16" t="s">
        <v>844</v>
      </c>
      <c r="BH997" s="16" t="s">
        <v>7386</v>
      </c>
      <c r="BI997" s="16" t="s">
        <v>7770</v>
      </c>
      <c r="BJ997" s="16" t="s">
        <v>844</v>
      </c>
      <c r="BK997" s="16" t="s">
        <v>843</v>
      </c>
      <c r="BL997" s="16" t="s">
        <v>843</v>
      </c>
      <c r="BM997" s="16" t="s">
        <v>843</v>
      </c>
      <c r="BN997" s="16" t="s">
        <v>843</v>
      </c>
      <c r="BO997" s="16" t="s">
        <v>843</v>
      </c>
      <c r="BP997" s="16" t="s">
        <v>843</v>
      </c>
      <c r="BQ997" s="16" t="s">
        <v>843</v>
      </c>
      <c r="BR997" s="16" t="s">
        <v>7790</v>
      </c>
      <c r="BS997" s="16" t="s">
        <v>844</v>
      </c>
      <c r="BT997" s="16" t="s">
        <v>843</v>
      </c>
      <c r="BU997" s="16" t="s">
        <v>843</v>
      </c>
      <c r="BV997" s="16" t="s">
        <v>843</v>
      </c>
      <c r="BW997" s="16" t="s">
        <v>843</v>
      </c>
      <c r="BX997" s="16" t="s">
        <v>843</v>
      </c>
      <c r="BY997" s="16" t="s">
        <v>843</v>
      </c>
      <c r="BZ997" s="16" t="s">
        <v>843</v>
      </c>
      <c r="CA997" s="16" t="s">
        <v>843</v>
      </c>
      <c r="DX997" s="16" t="s">
        <v>867</v>
      </c>
      <c r="DY997" s="16" t="s">
        <v>867</v>
      </c>
      <c r="ES997" s="16" t="s">
        <v>865</v>
      </c>
      <c r="EU997" s="16" t="s">
        <v>7813</v>
      </c>
      <c r="EV997" s="16" t="s">
        <v>865</v>
      </c>
      <c r="FT997" s="16" t="s">
        <v>865</v>
      </c>
      <c r="HC997" s="16" t="s">
        <v>865</v>
      </c>
      <c r="JA997" s="16" t="s">
        <v>4825</v>
      </c>
      <c r="JB997" s="16" t="s">
        <v>867</v>
      </c>
      <c r="JC997" s="16" t="s">
        <v>865</v>
      </c>
      <c r="JG997" s="16" t="s">
        <v>1056</v>
      </c>
      <c r="JV997" s="16">
        <v>40</v>
      </c>
      <c r="JW997" s="16" t="s">
        <v>7603</v>
      </c>
      <c r="JY997" s="16">
        <v>9000</v>
      </c>
      <c r="JZ997" s="16" t="s">
        <v>4883</v>
      </c>
      <c r="KB997" s="16" t="s">
        <v>7610</v>
      </c>
      <c r="KD997" s="16" t="s">
        <v>4917</v>
      </c>
      <c r="KE997" s="16" t="s">
        <v>7277</v>
      </c>
      <c r="KF997" s="16" t="s">
        <v>4942</v>
      </c>
      <c r="KH997" s="16" t="s">
        <v>7639</v>
      </c>
      <c r="KI997" s="16" t="s">
        <v>4985</v>
      </c>
      <c r="KK997" s="16" t="s">
        <v>4883</v>
      </c>
      <c r="KM997" s="16" t="s">
        <v>7607</v>
      </c>
      <c r="KO997" s="16" t="s">
        <v>11102</v>
      </c>
      <c r="KP997" s="16" t="s">
        <v>11101</v>
      </c>
      <c r="KQ997" s="16" t="s">
        <v>8694</v>
      </c>
      <c r="KR997" s="16" t="s">
        <v>12897</v>
      </c>
      <c r="KS997" s="16" t="s">
        <v>11103</v>
      </c>
      <c r="KT997" s="16" t="s">
        <v>8696</v>
      </c>
      <c r="KU997" s="16" t="s">
        <v>844</v>
      </c>
      <c r="KV997" s="16" t="s">
        <v>8696</v>
      </c>
      <c r="KW997" s="16" t="s">
        <v>851</v>
      </c>
      <c r="KX997" s="16" t="s">
        <v>487</v>
      </c>
      <c r="KY997" s="16" t="s">
        <v>487</v>
      </c>
      <c r="KZ997" s="16" t="s">
        <v>487</v>
      </c>
      <c r="LC997" s="16" t="s">
        <v>10879</v>
      </c>
      <c r="LF997" s="16" t="s">
        <v>11654</v>
      </c>
      <c r="LI997" s="16" t="s">
        <v>11655</v>
      </c>
      <c r="LJ997" s="16" t="s">
        <v>831</v>
      </c>
      <c r="LK997" s="16" t="s">
        <v>831</v>
      </c>
      <c r="LL997" s="16" t="s">
        <v>8756</v>
      </c>
      <c r="LM997" s="16" t="s">
        <v>8741</v>
      </c>
      <c r="LO997" s="16" t="s">
        <v>844</v>
      </c>
      <c r="LP997" s="16" t="s">
        <v>1056</v>
      </c>
      <c r="LQ997" s="16" t="s">
        <v>8732</v>
      </c>
      <c r="LR997" s="16" t="s">
        <v>843</v>
      </c>
      <c r="LS997" s="16" t="s">
        <v>1056</v>
      </c>
      <c r="LT997" s="16" t="s">
        <v>843</v>
      </c>
      <c r="LU997" s="16" t="s">
        <v>843</v>
      </c>
      <c r="LV997" s="16" t="s">
        <v>843</v>
      </c>
      <c r="LW997" s="16" t="s">
        <v>844</v>
      </c>
      <c r="LX997" s="16" t="s">
        <v>844</v>
      </c>
      <c r="LY997" s="16" t="s">
        <v>843</v>
      </c>
      <c r="LZ997" s="16" t="s">
        <v>843</v>
      </c>
      <c r="MA997" s="16" t="s">
        <v>844</v>
      </c>
      <c r="MB997" s="16" t="s">
        <v>843</v>
      </c>
      <c r="MC997" s="16" t="s">
        <v>843</v>
      </c>
      <c r="ME997" s="16" t="s">
        <v>11656</v>
      </c>
      <c r="MF997" s="16" t="s">
        <v>8847</v>
      </c>
      <c r="MG997" s="16" t="s">
        <v>1839</v>
      </c>
      <c r="MH997" s="16" t="s">
        <v>11668</v>
      </c>
      <c r="MI997" s="16" t="s">
        <v>11668</v>
      </c>
      <c r="MJ997" s="16" t="s">
        <v>1837</v>
      </c>
      <c r="MK997" s="16" t="s">
        <v>9015</v>
      </c>
      <c r="ML997" s="16" t="s">
        <v>1790</v>
      </c>
      <c r="MM997" s="16" t="s">
        <v>487</v>
      </c>
      <c r="MN997" s="16" t="s">
        <v>1798</v>
      </c>
      <c r="MO997" s="16" t="s">
        <v>1805</v>
      </c>
      <c r="MP997" s="16" t="s">
        <v>1825</v>
      </c>
      <c r="MQ997" s="16" t="s">
        <v>1790</v>
      </c>
      <c r="MR997" s="16" t="s">
        <v>470</v>
      </c>
      <c r="MS997" s="16" t="s">
        <v>12874</v>
      </c>
      <c r="MT997" s="16" t="s">
        <v>9009</v>
      </c>
      <c r="MU997" s="16" t="s">
        <v>816</v>
      </c>
      <c r="NC997" s="16" t="s">
        <v>486</v>
      </c>
      <c r="ND997" s="16" t="s">
        <v>486</v>
      </c>
      <c r="NE997" s="16" t="s">
        <v>486</v>
      </c>
      <c r="NG997" s="16" t="s">
        <v>1372</v>
      </c>
      <c r="NH997" s="16" t="s">
        <v>1913</v>
      </c>
      <c r="NI997" s="16" t="s">
        <v>11658</v>
      </c>
      <c r="NJ997" s="16" t="s">
        <v>11835</v>
      </c>
      <c r="NK997" s="16" t="s">
        <v>11836</v>
      </c>
      <c r="NR997" s="16" t="s">
        <v>445</v>
      </c>
      <c r="NS997" s="16" t="s">
        <v>462</v>
      </c>
      <c r="NT997" s="16" t="s">
        <v>478</v>
      </c>
      <c r="NU997" s="16">
        <v>1.1910000000000001</v>
      </c>
      <c r="NV997" s="16" t="s">
        <v>445</v>
      </c>
      <c r="NW997" s="16" t="s">
        <v>1174</v>
      </c>
      <c r="NX997" s="16" t="s">
        <v>1142</v>
      </c>
      <c r="OB997" s="16" t="s">
        <v>831</v>
      </c>
      <c r="OC997" s="16" t="s">
        <v>445</v>
      </c>
    </row>
    <row r="998" spans="1:393" x14ac:dyDescent="0.25">
      <c r="A998" s="16" t="s">
        <v>12898</v>
      </c>
      <c r="B998" s="16" t="s">
        <v>1056</v>
      </c>
      <c r="C998" s="16" t="s">
        <v>972</v>
      </c>
      <c r="D998" s="16" t="s">
        <v>844</v>
      </c>
      <c r="E998" s="16" t="s">
        <v>843</v>
      </c>
      <c r="F998" s="16" t="s">
        <v>843</v>
      </c>
      <c r="G998" s="16" t="s">
        <v>843</v>
      </c>
      <c r="H998" s="16" t="s">
        <v>843</v>
      </c>
      <c r="I998" s="16" t="s">
        <v>843</v>
      </c>
      <c r="J998" s="16" t="s">
        <v>843</v>
      </c>
      <c r="K998" s="16" t="s">
        <v>843</v>
      </c>
      <c r="L998" s="16" t="s">
        <v>843</v>
      </c>
      <c r="M998" s="16" t="s">
        <v>843</v>
      </c>
      <c r="N998" s="16" t="s">
        <v>843</v>
      </c>
      <c r="O998" s="16" t="s">
        <v>843</v>
      </c>
      <c r="Q998" s="16" t="s">
        <v>844</v>
      </c>
      <c r="R998" s="16">
        <v>56</v>
      </c>
      <c r="T998" s="16" t="s">
        <v>470</v>
      </c>
      <c r="U998" s="16" t="s">
        <v>844</v>
      </c>
      <c r="V998" s="16" t="s">
        <v>843</v>
      </c>
      <c r="W998" s="16" t="s">
        <v>844</v>
      </c>
      <c r="X998" s="16" t="s">
        <v>843</v>
      </c>
      <c r="Y998" s="16" t="s">
        <v>843</v>
      </c>
      <c r="Z998" s="16" t="s">
        <v>843</v>
      </c>
      <c r="AA998" s="16" t="s">
        <v>843</v>
      </c>
      <c r="AB998" s="16" t="s">
        <v>843</v>
      </c>
      <c r="AC998" s="16" t="s">
        <v>843</v>
      </c>
      <c r="AD998" s="16" t="s">
        <v>867</v>
      </c>
      <c r="AF998" s="16" t="s">
        <v>11659</v>
      </c>
      <c r="AG998" s="16" t="s">
        <v>11652</v>
      </c>
      <c r="AH998" s="16" t="s">
        <v>844</v>
      </c>
      <c r="AI998" s="16" t="s">
        <v>843</v>
      </c>
      <c r="AJ998" s="16" t="s">
        <v>844</v>
      </c>
      <c r="AK998" s="16" t="s">
        <v>843</v>
      </c>
      <c r="AL998" s="16" t="s">
        <v>844</v>
      </c>
      <c r="AM998" s="16" t="s">
        <v>844</v>
      </c>
      <c r="AN998" s="16" t="s">
        <v>843</v>
      </c>
      <c r="AO998" s="16" t="s">
        <v>843</v>
      </c>
      <c r="AP998" s="16" t="s">
        <v>843</v>
      </c>
      <c r="AQ998" s="16" t="s">
        <v>844</v>
      </c>
      <c r="AR998" s="16" t="s">
        <v>11679</v>
      </c>
      <c r="AS998" s="16" t="s">
        <v>844</v>
      </c>
      <c r="AT998" s="16" t="s">
        <v>843</v>
      </c>
      <c r="AU998" s="16" t="s">
        <v>844</v>
      </c>
      <c r="AV998" s="16" t="s">
        <v>843</v>
      </c>
      <c r="AW998" s="16" t="s">
        <v>843</v>
      </c>
      <c r="AX998" s="16" t="s">
        <v>843</v>
      </c>
      <c r="AY998" s="16" t="s">
        <v>843</v>
      </c>
      <c r="AZ998" s="16" t="s">
        <v>4437</v>
      </c>
      <c r="BB998" s="16" t="s">
        <v>4437</v>
      </c>
      <c r="BF998" s="16" t="s">
        <v>844</v>
      </c>
      <c r="BH998" s="16" t="s">
        <v>7383</v>
      </c>
      <c r="BI998" s="16" t="s">
        <v>7785</v>
      </c>
      <c r="BJ998" s="16" t="s">
        <v>843</v>
      </c>
      <c r="BK998" s="16" t="s">
        <v>843</v>
      </c>
      <c r="BL998" s="16" t="s">
        <v>843</v>
      </c>
      <c r="BM998" s="16" t="s">
        <v>843</v>
      </c>
      <c r="BN998" s="16" t="s">
        <v>843</v>
      </c>
      <c r="BO998" s="16" t="s">
        <v>844</v>
      </c>
      <c r="BP998" s="16" t="s">
        <v>843</v>
      </c>
      <c r="BQ998" s="16" t="s">
        <v>843</v>
      </c>
      <c r="DX998" s="16" t="s">
        <v>867</v>
      </c>
      <c r="DY998" s="16" t="s">
        <v>867</v>
      </c>
      <c r="ES998" s="16" t="s">
        <v>867</v>
      </c>
      <c r="EU998" s="16" t="s">
        <v>7816</v>
      </c>
      <c r="EV998" s="16" t="s">
        <v>867</v>
      </c>
      <c r="EW998" s="16" t="s">
        <v>7823</v>
      </c>
      <c r="EX998" s="16" t="s">
        <v>844</v>
      </c>
      <c r="EY998" s="16" t="s">
        <v>843</v>
      </c>
      <c r="EZ998" s="16" t="s">
        <v>843</v>
      </c>
      <c r="FA998" s="16" t="s">
        <v>843</v>
      </c>
      <c r="FB998" s="16" t="s">
        <v>843</v>
      </c>
      <c r="FC998" s="16" t="s">
        <v>843</v>
      </c>
      <c r="FD998" s="16" t="s">
        <v>843</v>
      </c>
      <c r="HC998" s="16" t="s">
        <v>867</v>
      </c>
      <c r="HD998" s="16" t="s">
        <v>865</v>
      </c>
      <c r="JA998" s="16" t="s">
        <v>4816</v>
      </c>
      <c r="JB998" s="16" t="s">
        <v>865</v>
      </c>
      <c r="JC998" s="16" t="s">
        <v>865</v>
      </c>
      <c r="JD998" s="16" t="s">
        <v>865</v>
      </c>
      <c r="JE998" s="16" t="s">
        <v>865</v>
      </c>
      <c r="JF998" s="16" t="s">
        <v>865</v>
      </c>
      <c r="JG998" s="16" t="s">
        <v>843</v>
      </c>
      <c r="JH998" s="16" t="s">
        <v>5638</v>
      </c>
      <c r="JJ998" s="16" t="s">
        <v>865</v>
      </c>
      <c r="KF998" s="16" t="s">
        <v>2337</v>
      </c>
      <c r="KG998" s="16" t="s">
        <v>11663</v>
      </c>
      <c r="KI998" s="16" t="s">
        <v>4982</v>
      </c>
      <c r="KK998" s="16" t="s">
        <v>4883</v>
      </c>
      <c r="KM998" s="16" t="s">
        <v>7616</v>
      </c>
      <c r="KO998" s="16" t="s">
        <v>11102</v>
      </c>
      <c r="KP998" s="16" t="s">
        <v>11101</v>
      </c>
      <c r="KQ998" s="16" t="s">
        <v>8694</v>
      </c>
      <c r="KR998" s="16" t="s">
        <v>12899</v>
      </c>
      <c r="KS998" s="16" t="s">
        <v>11103</v>
      </c>
      <c r="KT998" s="16" t="s">
        <v>8696</v>
      </c>
      <c r="KU998" s="16" t="s">
        <v>844</v>
      </c>
      <c r="KV998" s="16" t="s">
        <v>8696</v>
      </c>
      <c r="KW998" s="16" t="s">
        <v>851</v>
      </c>
      <c r="KX998" s="16" t="s">
        <v>487</v>
      </c>
      <c r="KY998" s="16" t="s">
        <v>487</v>
      </c>
      <c r="KZ998" s="16" t="s">
        <v>487</v>
      </c>
      <c r="LC998" s="16" t="s">
        <v>10879</v>
      </c>
      <c r="LF998" s="16" t="s">
        <v>11654</v>
      </c>
      <c r="LI998" s="16" t="s">
        <v>11655</v>
      </c>
      <c r="LJ998" s="16" t="s">
        <v>843</v>
      </c>
      <c r="LL998" s="16" t="s">
        <v>8711</v>
      </c>
      <c r="LM998" s="16" t="s">
        <v>8741</v>
      </c>
      <c r="LO998" s="16" t="s">
        <v>844</v>
      </c>
      <c r="LP998" s="16" t="s">
        <v>1056</v>
      </c>
      <c r="LQ998" s="16" t="s">
        <v>8732</v>
      </c>
      <c r="LR998" s="16" t="s">
        <v>843</v>
      </c>
      <c r="LS998" s="16" t="s">
        <v>1056</v>
      </c>
      <c r="LT998" s="16" t="s">
        <v>843</v>
      </c>
      <c r="LU998" s="16" t="s">
        <v>843</v>
      </c>
      <c r="LV998" s="16" t="s">
        <v>843</v>
      </c>
      <c r="LW998" s="16" t="s">
        <v>844</v>
      </c>
      <c r="LX998" s="16" t="s">
        <v>844</v>
      </c>
      <c r="LY998" s="16" t="s">
        <v>843</v>
      </c>
      <c r="LZ998" s="16" t="s">
        <v>843</v>
      </c>
      <c r="MA998" s="16" t="s">
        <v>844</v>
      </c>
      <c r="MB998" s="16" t="s">
        <v>843</v>
      </c>
      <c r="MC998" s="16" t="s">
        <v>843</v>
      </c>
      <c r="ME998" s="16" t="s">
        <v>11656</v>
      </c>
      <c r="MF998" s="16" t="s">
        <v>8847</v>
      </c>
      <c r="MJ998" s="16" t="s">
        <v>1840</v>
      </c>
      <c r="MO998" s="16" t="s">
        <v>1542</v>
      </c>
      <c r="MP998" s="16" t="s">
        <v>1829</v>
      </c>
      <c r="MQ998" s="16" t="s">
        <v>1790</v>
      </c>
      <c r="MR998" s="16" t="s">
        <v>470</v>
      </c>
      <c r="MS998" s="16" t="s">
        <v>12874</v>
      </c>
      <c r="MT998" s="16" t="s">
        <v>9009</v>
      </c>
      <c r="MU998" s="16" t="s">
        <v>817</v>
      </c>
      <c r="NC998" s="16" t="s">
        <v>487</v>
      </c>
      <c r="NE998" s="16" t="s">
        <v>487</v>
      </c>
      <c r="NF998" s="16" t="s">
        <v>486</v>
      </c>
      <c r="NG998" s="16" t="s">
        <v>1380</v>
      </c>
      <c r="NI998" s="16" t="s">
        <v>11658</v>
      </c>
      <c r="NR998" s="16" t="s">
        <v>451</v>
      </c>
      <c r="NS998" s="16" t="s">
        <v>462</v>
      </c>
      <c r="NT998" s="16" t="s">
        <v>478</v>
      </c>
      <c r="NU998" s="16">
        <v>1.1910000000000001</v>
      </c>
      <c r="NV998" s="16" t="s">
        <v>451</v>
      </c>
      <c r="NW998" s="16" t="s">
        <v>1175</v>
      </c>
      <c r="NX998" s="16" t="s">
        <v>1142</v>
      </c>
      <c r="OB998" s="16" t="s">
        <v>833</v>
      </c>
      <c r="OC998" s="16" t="s">
        <v>451</v>
      </c>
    </row>
    <row r="999" spans="1:393" x14ac:dyDescent="0.25">
      <c r="A999" s="16" t="s">
        <v>12900</v>
      </c>
      <c r="B999" s="16" t="s">
        <v>8732</v>
      </c>
      <c r="C999" s="16" t="s">
        <v>972</v>
      </c>
      <c r="D999" s="16" t="s">
        <v>844</v>
      </c>
      <c r="E999" s="16" t="s">
        <v>843</v>
      </c>
      <c r="F999" s="16" t="s">
        <v>843</v>
      </c>
      <c r="G999" s="16" t="s">
        <v>843</v>
      </c>
      <c r="H999" s="16" t="s">
        <v>843</v>
      </c>
      <c r="I999" s="16" t="s">
        <v>843</v>
      </c>
      <c r="J999" s="16" t="s">
        <v>843</v>
      </c>
      <c r="K999" s="16" t="s">
        <v>843</v>
      </c>
      <c r="L999" s="16" t="s">
        <v>843</v>
      </c>
      <c r="M999" s="16" t="s">
        <v>843</v>
      </c>
      <c r="N999" s="16" t="s">
        <v>843</v>
      </c>
      <c r="O999" s="16" t="s">
        <v>843</v>
      </c>
      <c r="Q999" s="16" t="s">
        <v>844</v>
      </c>
      <c r="R999" s="16">
        <v>12</v>
      </c>
      <c r="T999" s="16" t="s">
        <v>470</v>
      </c>
      <c r="U999" s="16" t="s">
        <v>844</v>
      </c>
      <c r="V999" s="16" t="s">
        <v>843</v>
      </c>
      <c r="W999" s="16" t="s">
        <v>843</v>
      </c>
      <c r="X999" s="16" t="s">
        <v>843</v>
      </c>
      <c r="Y999" s="16" t="s">
        <v>844</v>
      </c>
      <c r="Z999" s="16" t="s">
        <v>843</v>
      </c>
      <c r="AA999" s="16" t="s">
        <v>843</v>
      </c>
      <c r="AB999" s="16" t="s">
        <v>844</v>
      </c>
      <c r="AC999" s="16" t="s">
        <v>844</v>
      </c>
      <c r="AF999" s="16" t="s">
        <v>11659</v>
      </c>
      <c r="AG999" s="16" t="s">
        <v>11701</v>
      </c>
      <c r="AH999" s="16" t="s">
        <v>843</v>
      </c>
      <c r="AI999" s="16" t="s">
        <v>844</v>
      </c>
      <c r="AJ999" s="16" t="s">
        <v>843</v>
      </c>
      <c r="AK999" s="16" t="s">
        <v>843</v>
      </c>
      <c r="AL999" s="16" t="s">
        <v>844</v>
      </c>
      <c r="AM999" s="16" t="s">
        <v>844</v>
      </c>
      <c r="AN999" s="16" t="s">
        <v>843</v>
      </c>
      <c r="AO999" s="16" t="s">
        <v>843</v>
      </c>
      <c r="AP999" s="16" t="s">
        <v>843</v>
      </c>
      <c r="AQ999" s="16" t="s">
        <v>844</v>
      </c>
      <c r="AR999" s="16" t="s">
        <v>4415</v>
      </c>
      <c r="AS999" s="16" t="s">
        <v>844</v>
      </c>
      <c r="AT999" s="16" t="s">
        <v>843</v>
      </c>
      <c r="AU999" s="16" t="s">
        <v>843</v>
      </c>
      <c r="AV999" s="16" t="s">
        <v>843</v>
      </c>
      <c r="AW999" s="16" t="s">
        <v>843</v>
      </c>
      <c r="AX999" s="16" t="s">
        <v>843</v>
      </c>
      <c r="AY999" s="16" t="s">
        <v>843</v>
      </c>
      <c r="AZ999" s="16" t="s">
        <v>4437</v>
      </c>
      <c r="BF999" s="16" t="s">
        <v>844</v>
      </c>
      <c r="BH999" s="16" t="s">
        <v>7383</v>
      </c>
      <c r="BI999" s="16" t="s">
        <v>7785</v>
      </c>
      <c r="BJ999" s="16" t="s">
        <v>843</v>
      </c>
      <c r="BK999" s="16" t="s">
        <v>843</v>
      </c>
      <c r="BL999" s="16" t="s">
        <v>843</v>
      </c>
      <c r="BM999" s="16" t="s">
        <v>843</v>
      </c>
      <c r="BN999" s="16" t="s">
        <v>843</v>
      </c>
      <c r="BO999" s="16" t="s">
        <v>844</v>
      </c>
      <c r="BP999" s="16" t="s">
        <v>843</v>
      </c>
      <c r="BQ999" s="16" t="s">
        <v>843</v>
      </c>
      <c r="CC999" s="16" t="s">
        <v>865</v>
      </c>
      <c r="CF999" s="16" t="s">
        <v>7130</v>
      </c>
      <c r="CG999" s="16" t="s">
        <v>844</v>
      </c>
      <c r="CH999" s="16" t="s">
        <v>843</v>
      </c>
      <c r="CI999" s="16" t="s">
        <v>843</v>
      </c>
      <c r="CJ999" s="16" t="s">
        <v>843</v>
      </c>
      <c r="CK999" s="16" t="s">
        <v>843</v>
      </c>
      <c r="CL999" s="16" t="s">
        <v>843</v>
      </c>
      <c r="CM999" s="16" t="s">
        <v>843</v>
      </c>
      <c r="CN999" s="16" t="s">
        <v>843</v>
      </c>
      <c r="CO999" s="16" t="s">
        <v>843</v>
      </c>
      <c r="CP999" s="16" t="s">
        <v>843</v>
      </c>
      <c r="CQ999" s="16" t="s">
        <v>843</v>
      </c>
      <c r="CR999" s="16" t="s">
        <v>843</v>
      </c>
      <c r="CS999" s="16" t="s">
        <v>843</v>
      </c>
      <c r="CT999" s="16" t="s">
        <v>843</v>
      </c>
      <c r="CU999" s="16" t="s">
        <v>843</v>
      </c>
      <c r="CV999" s="16" t="s">
        <v>843</v>
      </c>
      <c r="CW999" s="16" t="s">
        <v>843</v>
      </c>
      <c r="CX999" s="16" t="s">
        <v>843</v>
      </c>
      <c r="CY999" s="16" t="s">
        <v>843</v>
      </c>
      <c r="CZ999" s="16" t="s">
        <v>843</v>
      </c>
      <c r="DA999" s="16" t="s">
        <v>843</v>
      </c>
      <c r="DB999" s="16" t="s">
        <v>843</v>
      </c>
      <c r="DC999" s="16" t="s">
        <v>843</v>
      </c>
      <c r="DD999" s="16" t="s">
        <v>843</v>
      </c>
      <c r="DE999" s="16" t="s">
        <v>843</v>
      </c>
      <c r="DF999" s="16" t="s">
        <v>843</v>
      </c>
      <c r="DG999" s="16" t="s">
        <v>843</v>
      </c>
      <c r="DH999" s="16" t="s">
        <v>843</v>
      </c>
      <c r="DI999" s="16" t="s">
        <v>843</v>
      </c>
      <c r="DJ999" s="16" t="s">
        <v>843</v>
      </c>
      <c r="DK999" s="16" t="s">
        <v>843</v>
      </c>
      <c r="DL999" s="16" t="s">
        <v>843</v>
      </c>
      <c r="DQ999" s="16" t="s">
        <v>7226</v>
      </c>
      <c r="DR999" s="16" t="s">
        <v>867</v>
      </c>
      <c r="DS999" s="16" t="s">
        <v>7321</v>
      </c>
      <c r="DX999" s="16" t="s">
        <v>867</v>
      </c>
      <c r="DY999" s="16" t="s">
        <v>867</v>
      </c>
      <c r="ES999" s="16" t="s">
        <v>865</v>
      </c>
      <c r="EU999" s="16" t="s">
        <v>7813</v>
      </c>
      <c r="EV999" s="16" t="s">
        <v>865</v>
      </c>
      <c r="FT999" s="16" t="s">
        <v>865</v>
      </c>
      <c r="HC999" s="16" t="s">
        <v>865</v>
      </c>
      <c r="KO999" s="16" t="s">
        <v>11102</v>
      </c>
      <c r="KP999" s="16" t="s">
        <v>11101</v>
      </c>
      <c r="KQ999" s="16" t="s">
        <v>8694</v>
      </c>
      <c r="KR999" s="16" t="s">
        <v>12901</v>
      </c>
      <c r="KS999" s="16" t="s">
        <v>11103</v>
      </c>
      <c r="KT999" s="16" t="s">
        <v>8696</v>
      </c>
      <c r="KU999" s="16" t="s">
        <v>844</v>
      </c>
      <c r="KV999" s="16" t="s">
        <v>8696</v>
      </c>
      <c r="KW999" s="16" t="s">
        <v>851</v>
      </c>
      <c r="KX999" s="16" t="s">
        <v>487</v>
      </c>
      <c r="KY999" s="16" t="s">
        <v>487</v>
      </c>
      <c r="KZ999" s="16" t="s">
        <v>487</v>
      </c>
      <c r="LA999" s="16" t="s">
        <v>11697</v>
      </c>
      <c r="LC999" s="16" t="s">
        <v>10879</v>
      </c>
      <c r="LD999" s="16" t="s">
        <v>11698</v>
      </c>
      <c r="LE999" s="16" t="s">
        <v>11693</v>
      </c>
      <c r="LF999" s="16" t="s">
        <v>11654</v>
      </c>
      <c r="LI999" s="16" t="s">
        <v>11655</v>
      </c>
      <c r="LM999" s="16" t="s">
        <v>8741</v>
      </c>
      <c r="LO999" s="16" t="s">
        <v>844</v>
      </c>
      <c r="LP999" s="16" t="s">
        <v>1056</v>
      </c>
      <c r="LQ999" s="16" t="s">
        <v>8732</v>
      </c>
      <c r="LR999" s="16" t="s">
        <v>843</v>
      </c>
      <c r="LS999" s="16" t="s">
        <v>1056</v>
      </c>
      <c r="LT999" s="16" t="s">
        <v>843</v>
      </c>
      <c r="LU999" s="16" t="s">
        <v>843</v>
      </c>
      <c r="LV999" s="16" t="s">
        <v>843</v>
      </c>
      <c r="LW999" s="16" t="s">
        <v>844</v>
      </c>
      <c r="LX999" s="16" t="s">
        <v>844</v>
      </c>
      <c r="LY999" s="16" t="s">
        <v>843</v>
      </c>
      <c r="LZ999" s="16" t="s">
        <v>843</v>
      </c>
      <c r="MA999" s="16" t="s">
        <v>844</v>
      </c>
      <c r="MB999" s="16" t="s">
        <v>843</v>
      </c>
      <c r="MC999" s="16" t="s">
        <v>843</v>
      </c>
      <c r="MD999" s="16" t="s">
        <v>11699</v>
      </c>
      <c r="ME999" s="16" t="s">
        <v>11677</v>
      </c>
      <c r="MF999" s="16" t="s">
        <v>8847</v>
      </c>
      <c r="MR999" s="16" t="s">
        <v>470</v>
      </c>
      <c r="MS999" s="16" t="s">
        <v>12874</v>
      </c>
      <c r="MT999" s="16" t="s">
        <v>9009</v>
      </c>
      <c r="MU999" s="16" t="s">
        <v>817</v>
      </c>
      <c r="MV999" s="16" t="s">
        <v>486</v>
      </c>
      <c r="MZ999" s="16" t="s">
        <v>486</v>
      </c>
      <c r="NA999" s="16" t="s">
        <v>487</v>
      </c>
      <c r="NB999" s="16" t="s">
        <v>1344</v>
      </c>
      <c r="NC999" s="16" t="s">
        <v>486</v>
      </c>
      <c r="ND999" s="16" t="s">
        <v>486</v>
      </c>
      <c r="NE999" s="16" t="s">
        <v>486</v>
      </c>
      <c r="NI999" s="16" t="s">
        <v>11658</v>
      </c>
      <c r="NL999" s="16" t="s">
        <v>843</v>
      </c>
      <c r="NS999" s="16" t="s">
        <v>462</v>
      </c>
      <c r="NT999" s="16" t="s">
        <v>478</v>
      </c>
      <c r="NU999" s="16">
        <v>1.1910000000000001</v>
      </c>
      <c r="NV999" s="16" t="s">
        <v>824</v>
      </c>
      <c r="NW999" s="16" t="s">
        <v>1173</v>
      </c>
      <c r="NX999" s="16" t="s">
        <v>1142</v>
      </c>
      <c r="NY999" s="16" t="s">
        <v>824</v>
      </c>
      <c r="NZ999" s="16" t="s">
        <v>929</v>
      </c>
      <c r="OA999" s="16" t="s">
        <v>486</v>
      </c>
    </row>
    <row r="1000" spans="1:393" x14ac:dyDescent="0.25">
      <c r="A1000" s="16" t="s">
        <v>12902</v>
      </c>
      <c r="B1000" s="16" t="s">
        <v>844</v>
      </c>
      <c r="C1000" s="16" t="s">
        <v>972</v>
      </c>
      <c r="D1000" s="16" t="s">
        <v>844</v>
      </c>
      <c r="E1000" s="16" t="s">
        <v>843</v>
      </c>
      <c r="F1000" s="16" t="s">
        <v>843</v>
      </c>
      <c r="G1000" s="16" t="s">
        <v>843</v>
      </c>
      <c r="H1000" s="16" t="s">
        <v>843</v>
      </c>
      <c r="I1000" s="16" t="s">
        <v>843</v>
      </c>
      <c r="J1000" s="16" t="s">
        <v>843</v>
      </c>
      <c r="K1000" s="16" t="s">
        <v>843</v>
      </c>
      <c r="L1000" s="16" t="s">
        <v>843</v>
      </c>
      <c r="M1000" s="16" t="s">
        <v>843</v>
      </c>
      <c r="N1000" s="16" t="s">
        <v>843</v>
      </c>
      <c r="O1000" s="16" t="s">
        <v>843</v>
      </c>
      <c r="Q1000" s="16" t="s">
        <v>844</v>
      </c>
      <c r="R1000" s="16">
        <v>60</v>
      </c>
      <c r="T1000" s="16" t="s">
        <v>474</v>
      </c>
      <c r="U1000" s="16" t="s">
        <v>843</v>
      </c>
      <c r="V1000" s="16" t="s">
        <v>844</v>
      </c>
      <c r="W1000" s="16" t="s">
        <v>843</v>
      </c>
      <c r="X1000" s="16" t="s">
        <v>844</v>
      </c>
      <c r="Y1000" s="16" t="s">
        <v>843</v>
      </c>
      <c r="Z1000" s="16" t="s">
        <v>843</v>
      </c>
      <c r="AA1000" s="16" t="s">
        <v>843</v>
      </c>
      <c r="AB1000" s="16" t="s">
        <v>843</v>
      </c>
      <c r="AC1000" s="16" t="s">
        <v>843</v>
      </c>
      <c r="AD1000" s="16" t="s">
        <v>867</v>
      </c>
      <c r="AF1000" s="16" t="s">
        <v>11716</v>
      </c>
      <c r="AG1000" s="16" t="s">
        <v>11862</v>
      </c>
      <c r="AH1000" s="16" t="s">
        <v>843</v>
      </c>
      <c r="AI1000" s="16" t="s">
        <v>843</v>
      </c>
      <c r="AJ1000" s="16" t="s">
        <v>844</v>
      </c>
      <c r="AK1000" s="16" t="s">
        <v>843</v>
      </c>
      <c r="AL1000" s="16" t="s">
        <v>843</v>
      </c>
      <c r="AM1000" s="16" t="s">
        <v>844</v>
      </c>
      <c r="AN1000" s="16" t="s">
        <v>843</v>
      </c>
      <c r="AO1000" s="16" t="s">
        <v>843</v>
      </c>
      <c r="AP1000" s="16" t="s">
        <v>843</v>
      </c>
      <c r="AQ1000" s="16" t="s">
        <v>844</v>
      </c>
      <c r="AR1000" s="16" t="s">
        <v>4415</v>
      </c>
      <c r="AS1000" s="16" t="s">
        <v>844</v>
      </c>
      <c r="AT1000" s="16" t="s">
        <v>843</v>
      </c>
      <c r="AU1000" s="16" t="s">
        <v>843</v>
      </c>
      <c r="AV1000" s="16" t="s">
        <v>843</v>
      </c>
      <c r="AW1000" s="16" t="s">
        <v>843</v>
      </c>
      <c r="AX1000" s="16" t="s">
        <v>843</v>
      </c>
      <c r="AY1000" s="16" t="s">
        <v>843</v>
      </c>
      <c r="AZ1000" s="16" t="s">
        <v>4437</v>
      </c>
      <c r="BF1000" s="16" t="s">
        <v>844</v>
      </c>
      <c r="BH1000" s="16" t="s">
        <v>7380</v>
      </c>
      <c r="BI1000" s="16" t="s">
        <v>7785</v>
      </c>
      <c r="BJ1000" s="16" t="s">
        <v>843</v>
      </c>
      <c r="BK1000" s="16" t="s">
        <v>843</v>
      </c>
      <c r="BL1000" s="16" t="s">
        <v>843</v>
      </c>
      <c r="BM1000" s="16" t="s">
        <v>843</v>
      </c>
      <c r="BN1000" s="16" t="s">
        <v>843</v>
      </c>
      <c r="BO1000" s="16" t="s">
        <v>844</v>
      </c>
      <c r="BP1000" s="16" t="s">
        <v>843</v>
      </c>
      <c r="BQ1000" s="16" t="s">
        <v>843</v>
      </c>
      <c r="DX1000" s="16" t="s">
        <v>867</v>
      </c>
      <c r="DY1000" s="16" t="s">
        <v>867</v>
      </c>
      <c r="ES1000" s="16" t="s">
        <v>867</v>
      </c>
      <c r="EU1000" s="16" t="s">
        <v>7813</v>
      </c>
      <c r="EV1000" s="16" t="s">
        <v>865</v>
      </c>
      <c r="FF1000" s="16" t="s">
        <v>7836</v>
      </c>
      <c r="HC1000" s="16" t="s">
        <v>865</v>
      </c>
      <c r="JA1000" s="16" t="s">
        <v>4816</v>
      </c>
      <c r="JB1000" s="16" t="s">
        <v>865</v>
      </c>
      <c r="JC1000" s="16" t="s">
        <v>865</v>
      </c>
      <c r="JD1000" s="16" t="s">
        <v>865</v>
      </c>
      <c r="JE1000" s="16" t="s">
        <v>865</v>
      </c>
      <c r="JF1000" s="16" t="s">
        <v>865</v>
      </c>
      <c r="JG1000" s="16" t="s">
        <v>843</v>
      </c>
      <c r="JH1000" s="16" t="s">
        <v>5638</v>
      </c>
      <c r="JJ1000" s="16" t="s">
        <v>865</v>
      </c>
      <c r="KF1000" s="16" t="s">
        <v>4411</v>
      </c>
      <c r="KI1000" s="16" t="s">
        <v>4982</v>
      </c>
      <c r="KK1000" s="16" t="s">
        <v>4886</v>
      </c>
      <c r="KM1000" s="16" t="s">
        <v>7625</v>
      </c>
      <c r="KO1000" s="16" t="s">
        <v>11106</v>
      </c>
      <c r="KP1000" s="16" t="s">
        <v>11105</v>
      </c>
      <c r="KQ1000" s="16" t="s">
        <v>8694</v>
      </c>
      <c r="KR1000" s="16" t="s">
        <v>12903</v>
      </c>
      <c r="KS1000" s="16" t="s">
        <v>11107</v>
      </c>
      <c r="KT1000" s="16" t="s">
        <v>8696</v>
      </c>
      <c r="KU1000" s="16" t="s">
        <v>844</v>
      </c>
      <c r="KV1000" s="16" t="s">
        <v>8696</v>
      </c>
      <c r="KW1000" s="16" t="s">
        <v>851</v>
      </c>
      <c r="KX1000" s="16" t="s">
        <v>487</v>
      </c>
      <c r="KY1000" s="16" t="s">
        <v>487</v>
      </c>
      <c r="KZ1000" s="16" t="s">
        <v>487</v>
      </c>
      <c r="LC1000" s="16" t="s">
        <v>10879</v>
      </c>
      <c r="LF1000" s="16" t="s">
        <v>11654</v>
      </c>
      <c r="LI1000" s="16" t="s">
        <v>11655</v>
      </c>
      <c r="LJ1000" s="16" t="s">
        <v>843</v>
      </c>
      <c r="LL1000" s="16" t="s">
        <v>8711</v>
      </c>
      <c r="LM1000" s="16" t="s">
        <v>8741</v>
      </c>
      <c r="LO1000" s="16" t="s">
        <v>843</v>
      </c>
      <c r="LP1000" s="16" t="s">
        <v>844</v>
      </c>
      <c r="LQ1000" s="16" t="s">
        <v>844</v>
      </c>
      <c r="LR1000" s="16" t="s">
        <v>844</v>
      </c>
      <c r="LS1000" s="16" t="s">
        <v>844</v>
      </c>
      <c r="LT1000" s="16" t="s">
        <v>844</v>
      </c>
      <c r="LU1000" s="16" t="s">
        <v>844</v>
      </c>
      <c r="LV1000" s="16" t="s">
        <v>843</v>
      </c>
      <c r="LW1000" s="16" t="s">
        <v>1056</v>
      </c>
      <c r="LX1000" s="16" t="s">
        <v>844</v>
      </c>
      <c r="LY1000" s="16" t="s">
        <v>843</v>
      </c>
      <c r="LZ1000" s="16" t="s">
        <v>843</v>
      </c>
      <c r="MA1000" s="16" t="s">
        <v>843</v>
      </c>
      <c r="MB1000" s="16" t="s">
        <v>843</v>
      </c>
      <c r="MC1000" s="16" t="s">
        <v>843</v>
      </c>
      <c r="ME1000" s="16" t="s">
        <v>11656</v>
      </c>
      <c r="MF1000" s="16" t="s">
        <v>8847</v>
      </c>
      <c r="MJ1000" s="16" t="s">
        <v>1838</v>
      </c>
      <c r="MP1000" s="16" t="s">
        <v>1829</v>
      </c>
      <c r="MQ1000" s="16" t="s">
        <v>1791</v>
      </c>
      <c r="MR1000" s="16" t="s">
        <v>474</v>
      </c>
      <c r="MS1000" s="16" t="s">
        <v>12874</v>
      </c>
      <c r="MT1000" s="16" t="s">
        <v>8940</v>
      </c>
      <c r="MU1000" s="16" t="s">
        <v>817</v>
      </c>
      <c r="NC1000" s="16" t="s">
        <v>487</v>
      </c>
      <c r="NE1000" s="16" t="s">
        <v>486</v>
      </c>
      <c r="NG1000" s="16" t="s">
        <v>1380</v>
      </c>
      <c r="NI1000" s="16" t="s">
        <v>11658</v>
      </c>
      <c r="NR1000" s="16" t="s">
        <v>877</v>
      </c>
      <c r="NS1000" s="16" t="s">
        <v>462</v>
      </c>
      <c r="NT1000" s="16" t="s">
        <v>478</v>
      </c>
      <c r="NU1000" s="16">
        <v>1.1910000000000001</v>
      </c>
      <c r="NV1000" s="16" t="s">
        <v>457</v>
      </c>
      <c r="NW1000" s="16" t="s">
        <v>1183</v>
      </c>
      <c r="NX1000" s="16" t="s">
        <v>1142</v>
      </c>
      <c r="OB1000" s="16" t="s">
        <v>833</v>
      </c>
      <c r="OC1000" s="16" t="s">
        <v>877</v>
      </c>
    </row>
    <row r="1001" spans="1:393" x14ac:dyDescent="0.25">
      <c r="A1001" s="16" t="s">
        <v>12904</v>
      </c>
      <c r="B1001" s="16" t="s">
        <v>1056</v>
      </c>
      <c r="C1001" s="16" t="s">
        <v>972</v>
      </c>
      <c r="D1001" s="16" t="s">
        <v>844</v>
      </c>
      <c r="E1001" s="16" t="s">
        <v>843</v>
      </c>
      <c r="F1001" s="16" t="s">
        <v>843</v>
      </c>
      <c r="G1001" s="16" t="s">
        <v>843</v>
      </c>
      <c r="H1001" s="16" t="s">
        <v>843</v>
      </c>
      <c r="I1001" s="16" t="s">
        <v>843</v>
      </c>
      <c r="J1001" s="16" t="s">
        <v>843</v>
      </c>
      <c r="K1001" s="16" t="s">
        <v>843</v>
      </c>
      <c r="L1001" s="16" t="s">
        <v>843</v>
      </c>
      <c r="M1001" s="16" t="s">
        <v>843</v>
      </c>
      <c r="N1001" s="16" t="s">
        <v>843</v>
      </c>
      <c r="O1001" s="16" t="s">
        <v>843</v>
      </c>
      <c r="Q1001" s="16" t="s">
        <v>844</v>
      </c>
      <c r="R1001" s="16">
        <v>58</v>
      </c>
      <c r="T1001" s="16" t="s">
        <v>470</v>
      </c>
      <c r="U1001" s="16" t="s">
        <v>844</v>
      </c>
      <c r="V1001" s="16" t="s">
        <v>843</v>
      </c>
      <c r="W1001" s="16" t="s">
        <v>844</v>
      </c>
      <c r="X1001" s="16" t="s">
        <v>843</v>
      </c>
      <c r="Y1001" s="16" t="s">
        <v>843</v>
      </c>
      <c r="Z1001" s="16" t="s">
        <v>843</v>
      </c>
      <c r="AA1001" s="16" t="s">
        <v>843</v>
      </c>
      <c r="AB1001" s="16" t="s">
        <v>843</v>
      </c>
      <c r="AC1001" s="16" t="s">
        <v>843</v>
      </c>
      <c r="AD1001" s="16" t="s">
        <v>867</v>
      </c>
      <c r="AF1001" s="16" t="s">
        <v>11716</v>
      </c>
      <c r="AG1001" s="16" t="s">
        <v>11828</v>
      </c>
      <c r="AH1001" s="16" t="s">
        <v>843</v>
      </c>
      <c r="AI1001" s="16" t="s">
        <v>843</v>
      </c>
      <c r="AJ1001" s="16" t="s">
        <v>844</v>
      </c>
      <c r="AK1001" s="16" t="s">
        <v>843</v>
      </c>
      <c r="AL1001" s="16" t="s">
        <v>844</v>
      </c>
      <c r="AM1001" s="16" t="s">
        <v>844</v>
      </c>
      <c r="AN1001" s="16" t="s">
        <v>843</v>
      </c>
      <c r="AO1001" s="16" t="s">
        <v>843</v>
      </c>
      <c r="AP1001" s="16" t="s">
        <v>843</v>
      </c>
      <c r="AQ1001" s="16" t="s">
        <v>844</v>
      </c>
      <c r="AR1001" s="16" t="s">
        <v>4433</v>
      </c>
      <c r="AS1001" s="16" t="s">
        <v>843</v>
      </c>
      <c r="AT1001" s="16" t="s">
        <v>843</v>
      </c>
      <c r="AU1001" s="16" t="s">
        <v>843</v>
      </c>
      <c r="AV1001" s="16" t="s">
        <v>843</v>
      </c>
      <c r="AW1001" s="16" t="s">
        <v>843</v>
      </c>
      <c r="AX1001" s="16" t="s">
        <v>843</v>
      </c>
      <c r="AY1001" s="16" t="s">
        <v>844</v>
      </c>
      <c r="BF1001" s="16" t="s">
        <v>844</v>
      </c>
      <c r="BH1001" s="16" t="s">
        <v>7383</v>
      </c>
      <c r="BI1001" s="16" t="s">
        <v>7785</v>
      </c>
      <c r="BJ1001" s="16" t="s">
        <v>843</v>
      </c>
      <c r="BK1001" s="16" t="s">
        <v>843</v>
      </c>
      <c r="BL1001" s="16" t="s">
        <v>843</v>
      </c>
      <c r="BM1001" s="16" t="s">
        <v>843</v>
      </c>
      <c r="BN1001" s="16" t="s">
        <v>843</v>
      </c>
      <c r="BO1001" s="16" t="s">
        <v>844</v>
      </c>
      <c r="BP1001" s="16" t="s">
        <v>843</v>
      </c>
      <c r="BQ1001" s="16" t="s">
        <v>843</v>
      </c>
      <c r="DX1001" s="16" t="s">
        <v>865</v>
      </c>
      <c r="ES1001" s="16" t="s">
        <v>867</v>
      </c>
      <c r="EU1001" s="16" t="s">
        <v>7813</v>
      </c>
      <c r="EV1001" s="16" t="s">
        <v>865</v>
      </c>
      <c r="HC1001" s="16" t="s">
        <v>865</v>
      </c>
      <c r="JA1001" s="16" t="s">
        <v>4816</v>
      </c>
      <c r="JB1001" s="16" t="s">
        <v>867</v>
      </c>
      <c r="JC1001" s="16" t="s">
        <v>865</v>
      </c>
      <c r="JG1001" s="16" t="s">
        <v>843</v>
      </c>
      <c r="JV1001" s="16">
        <v>30</v>
      </c>
      <c r="JW1001" s="16" t="s">
        <v>7603</v>
      </c>
      <c r="JY1001" s="16">
        <v>6000</v>
      </c>
      <c r="JZ1001" s="16" t="s">
        <v>4889</v>
      </c>
      <c r="KB1001" s="16" t="s">
        <v>7616</v>
      </c>
      <c r="KD1001" s="16" t="s">
        <v>4917</v>
      </c>
      <c r="KE1001" s="16" t="s">
        <v>7277</v>
      </c>
      <c r="KF1001" s="16" t="s">
        <v>4411</v>
      </c>
      <c r="KH1001" s="16" t="s">
        <v>7642</v>
      </c>
      <c r="KI1001" s="16" t="s">
        <v>4982</v>
      </c>
      <c r="KK1001" s="16" t="s">
        <v>4889</v>
      </c>
      <c r="KM1001" s="16" t="s">
        <v>7616</v>
      </c>
      <c r="KO1001" s="16" t="s">
        <v>11106</v>
      </c>
      <c r="KP1001" s="16" t="s">
        <v>11105</v>
      </c>
      <c r="KQ1001" s="16" t="s">
        <v>8694</v>
      </c>
      <c r="KR1001" s="16" t="s">
        <v>12905</v>
      </c>
      <c r="KS1001" s="16" t="s">
        <v>11107</v>
      </c>
      <c r="KT1001" s="16" t="s">
        <v>8696</v>
      </c>
      <c r="KU1001" s="16" t="s">
        <v>844</v>
      </c>
      <c r="KV1001" s="16" t="s">
        <v>8696</v>
      </c>
      <c r="KW1001" s="16" t="s">
        <v>851</v>
      </c>
      <c r="KY1001" s="16" t="s">
        <v>486</v>
      </c>
      <c r="LC1001" s="16" t="s">
        <v>10879</v>
      </c>
      <c r="LF1001" s="16" t="s">
        <v>11654</v>
      </c>
      <c r="LI1001" s="16" t="s">
        <v>11655</v>
      </c>
      <c r="LJ1001" s="16" t="s">
        <v>831</v>
      </c>
      <c r="LK1001" s="16" t="s">
        <v>831</v>
      </c>
      <c r="LL1001" s="16" t="s">
        <v>8756</v>
      </c>
      <c r="LM1001" s="16" t="s">
        <v>8741</v>
      </c>
      <c r="LO1001" s="16" t="s">
        <v>843</v>
      </c>
      <c r="LP1001" s="16" t="s">
        <v>844</v>
      </c>
      <c r="LQ1001" s="16" t="s">
        <v>844</v>
      </c>
      <c r="LR1001" s="16" t="s">
        <v>844</v>
      </c>
      <c r="LS1001" s="16" t="s">
        <v>844</v>
      </c>
      <c r="LT1001" s="16" t="s">
        <v>844</v>
      </c>
      <c r="LU1001" s="16" t="s">
        <v>844</v>
      </c>
      <c r="LV1001" s="16" t="s">
        <v>843</v>
      </c>
      <c r="LW1001" s="16" t="s">
        <v>1056</v>
      </c>
      <c r="LX1001" s="16" t="s">
        <v>844</v>
      </c>
      <c r="LY1001" s="16" t="s">
        <v>843</v>
      </c>
      <c r="LZ1001" s="16" t="s">
        <v>843</v>
      </c>
      <c r="MA1001" s="16" t="s">
        <v>843</v>
      </c>
      <c r="MB1001" s="16" t="s">
        <v>843</v>
      </c>
      <c r="MC1001" s="16" t="s">
        <v>843</v>
      </c>
      <c r="ME1001" s="16" t="s">
        <v>11656</v>
      </c>
      <c r="MF1001" s="16" t="s">
        <v>8847</v>
      </c>
      <c r="MG1001" s="16" t="s">
        <v>1840</v>
      </c>
      <c r="MH1001" s="16" t="s">
        <v>11667</v>
      </c>
      <c r="MI1001" s="16" t="s">
        <v>11733</v>
      </c>
      <c r="MJ1001" s="16" t="s">
        <v>1840</v>
      </c>
      <c r="MK1001" s="16" t="s">
        <v>8957</v>
      </c>
      <c r="ML1001" s="16" t="s">
        <v>1778</v>
      </c>
      <c r="MM1001" s="16" t="s">
        <v>487</v>
      </c>
      <c r="MN1001" s="16" t="s">
        <v>1798</v>
      </c>
      <c r="MP1001" s="16" t="s">
        <v>1829</v>
      </c>
      <c r="MQ1001" s="16" t="s">
        <v>1778</v>
      </c>
      <c r="MR1001" s="16" t="s">
        <v>470</v>
      </c>
      <c r="MS1001" s="16" t="s">
        <v>12874</v>
      </c>
      <c r="MT1001" s="16" t="s">
        <v>8940</v>
      </c>
      <c r="MU1001" s="16" t="s">
        <v>817</v>
      </c>
      <c r="NC1001" s="16" t="s">
        <v>487</v>
      </c>
      <c r="NE1001" s="16" t="s">
        <v>486</v>
      </c>
      <c r="NG1001" s="16" t="s">
        <v>1380</v>
      </c>
      <c r="NH1001" s="16" t="s">
        <v>1913</v>
      </c>
      <c r="NI1001" s="16" t="s">
        <v>11658</v>
      </c>
      <c r="NJ1001" s="16" t="s">
        <v>11820</v>
      </c>
      <c r="NK1001" s="16" t="s">
        <v>10365</v>
      </c>
      <c r="NR1001" s="16" t="s">
        <v>451</v>
      </c>
      <c r="NS1001" s="16" t="s">
        <v>462</v>
      </c>
      <c r="NT1001" s="16" t="s">
        <v>478</v>
      </c>
      <c r="NU1001" s="16">
        <v>1.1910000000000001</v>
      </c>
      <c r="NV1001" s="16" t="s">
        <v>451</v>
      </c>
      <c r="NW1001" s="16" t="s">
        <v>1175</v>
      </c>
      <c r="NX1001" s="16" t="s">
        <v>1142</v>
      </c>
      <c r="OB1001" s="16" t="s">
        <v>831</v>
      </c>
      <c r="OC1001" s="16" t="s">
        <v>451</v>
      </c>
    </row>
    <row r="1002" spans="1:393" x14ac:dyDescent="0.25">
      <c r="A1002" s="16" t="s">
        <v>12906</v>
      </c>
      <c r="B1002" s="16" t="s">
        <v>844</v>
      </c>
      <c r="C1002" s="16" t="s">
        <v>972</v>
      </c>
      <c r="D1002" s="16" t="s">
        <v>844</v>
      </c>
      <c r="E1002" s="16" t="s">
        <v>843</v>
      </c>
      <c r="F1002" s="16" t="s">
        <v>843</v>
      </c>
      <c r="G1002" s="16" t="s">
        <v>843</v>
      </c>
      <c r="H1002" s="16" t="s">
        <v>843</v>
      </c>
      <c r="I1002" s="16" t="s">
        <v>843</v>
      </c>
      <c r="J1002" s="16" t="s">
        <v>843</v>
      </c>
      <c r="K1002" s="16" t="s">
        <v>843</v>
      </c>
      <c r="L1002" s="16" t="s">
        <v>843</v>
      </c>
      <c r="M1002" s="16" t="s">
        <v>843</v>
      </c>
      <c r="N1002" s="16" t="s">
        <v>843</v>
      </c>
      <c r="O1002" s="16" t="s">
        <v>843</v>
      </c>
      <c r="Q1002" s="16" t="s">
        <v>844</v>
      </c>
      <c r="R1002" s="16">
        <v>57</v>
      </c>
      <c r="T1002" s="16" t="s">
        <v>470</v>
      </c>
      <c r="U1002" s="16" t="s">
        <v>844</v>
      </c>
      <c r="V1002" s="16" t="s">
        <v>843</v>
      </c>
      <c r="W1002" s="16" t="s">
        <v>844</v>
      </c>
      <c r="X1002" s="16" t="s">
        <v>843</v>
      </c>
      <c r="Y1002" s="16" t="s">
        <v>843</v>
      </c>
      <c r="Z1002" s="16" t="s">
        <v>843</v>
      </c>
      <c r="AA1002" s="16" t="s">
        <v>843</v>
      </c>
      <c r="AB1002" s="16" t="s">
        <v>843</v>
      </c>
      <c r="AC1002" s="16" t="s">
        <v>843</v>
      </c>
      <c r="AD1002" s="16" t="s">
        <v>867</v>
      </c>
      <c r="AF1002" s="16" t="s">
        <v>11673</v>
      </c>
      <c r="AG1002" s="16" t="s">
        <v>11652</v>
      </c>
      <c r="AH1002" s="16" t="s">
        <v>844</v>
      </c>
      <c r="AI1002" s="16" t="s">
        <v>843</v>
      </c>
      <c r="AJ1002" s="16" t="s">
        <v>844</v>
      </c>
      <c r="AK1002" s="16" t="s">
        <v>843</v>
      </c>
      <c r="AL1002" s="16" t="s">
        <v>844</v>
      </c>
      <c r="AM1002" s="16" t="s">
        <v>844</v>
      </c>
      <c r="AN1002" s="16" t="s">
        <v>843</v>
      </c>
      <c r="AO1002" s="16" t="s">
        <v>843</v>
      </c>
      <c r="AP1002" s="16" t="s">
        <v>843</v>
      </c>
      <c r="AQ1002" s="16" t="s">
        <v>844</v>
      </c>
      <c r="AR1002" s="16" t="s">
        <v>4433</v>
      </c>
      <c r="AS1002" s="16" t="s">
        <v>843</v>
      </c>
      <c r="AT1002" s="16" t="s">
        <v>843</v>
      </c>
      <c r="AU1002" s="16" t="s">
        <v>843</v>
      </c>
      <c r="AV1002" s="16" t="s">
        <v>843</v>
      </c>
      <c r="AW1002" s="16" t="s">
        <v>843</v>
      </c>
      <c r="AX1002" s="16" t="s">
        <v>843</v>
      </c>
      <c r="AY1002" s="16" t="s">
        <v>844</v>
      </c>
      <c r="BF1002" s="16" t="s">
        <v>844</v>
      </c>
      <c r="BH1002" s="16" t="s">
        <v>7383</v>
      </c>
      <c r="BI1002" s="16" t="s">
        <v>7773</v>
      </c>
      <c r="BJ1002" s="16" t="s">
        <v>843</v>
      </c>
      <c r="BK1002" s="16" t="s">
        <v>844</v>
      </c>
      <c r="BL1002" s="16" t="s">
        <v>843</v>
      </c>
      <c r="BM1002" s="16" t="s">
        <v>843</v>
      </c>
      <c r="BN1002" s="16" t="s">
        <v>843</v>
      </c>
      <c r="BO1002" s="16" t="s">
        <v>843</v>
      </c>
      <c r="BP1002" s="16" t="s">
        <v>843</v>
      </c>
      <c r="BQ1002" s="16" t="s">
        <v>843</v>
      </c>
      <c r="BR1002" s="16" t="s">
        <v>7799</v>
      </c>
      <c r="BS1002" s="16" t="s">
        <v>843</v>
      </c>
      <c r="BT1002" s="16" t="s">
        <v>843</v>
      </c>
      <c r="BU1002" s="16" t="s">
        <v>843</v>
      </c>
      <c r="BV1002" s="16" t="s">
        <v>844</v>
      </c>
      <c r="BW1002" s="16" t="s">
        <v>843</v>
      </c>
      <c r="BX1002" s="16" t="s">
        <v>843</v>
      </c>
      <c r="BY1002" s="16" t="s">
        <v>843</v>
      </c>
      <c r="BZ1002" s="16" t="s">
        <v>843</v>
      </c>
      <c r="CA1002" s="16" t="s">
        <v>843</v>
      </c>
      <c r="DX1002" s="16" t="s">
        <v>867</v>
      </c>
      <c r="DY1002" s="16" t="s">
        <v>867</v>
      </c>
      <c r="ES1002" s="16" t="s">
        <v>867</v>
      </c>
      <c r="EU1002" s="16" t="s">
        <v>7813</v>
      </c>
      <c r="EV1002" s="16" t="s">
        <v>865</v>
      </c>
      <c r="HC1002" s="16" t="s">
        <v>865</v>
      </c>
      <c r="JA1002" s="16" t="s">
        <v>4822</v>
      </c>
      <c r="JB1002" s="16" t="s">
        <v>865</v>
      </c>
      <c r="JC1002" s="16" t="s">
        <v>865</v>
      </c>
      <c r="JD1002" s="16" t="s">
        <v>865</v>
      </c>
      <c r="JE1002" s="16" t="s">
        <v>865</v>
      </c>
      <c r="JF1002" s="16" t="s">
        <v>865</v>
      </c>
      <c r="JG1002" s="16" t="s">
        <v>843</v>
      </c>
      <c r="JH1002" s="16" t="s">
        <v>7577</v>
      </c>
      <c r="JJ1002" s="16" t="s">
        <v>864</v>
      </c>
      <c r="KF1002" s="16" t="s">
        <v>4951</v>
      </c>
      <c r="KI1002" s="16" t="s">
        <v>4843</v>
      </c>
      <c r="KO1002" s="16" t="s">
        <v>11111</v>
      </c>
      <c r="KP1002" s="16" t="s">
        <v>11110</v>
      </c>
      <c r="KQ1002" s="16" t="s">
        <v>8694</v>
      </c>
      <c r="KR1002" s="16" t="s">
        <v>12907</v>
      </c>
      <c r="KS1002" s="16" t="s">
        <v>11112</v>
      </c>
      <c r="KT1002" s="16" t="s">
        <v>8696</v>
      </c>
      <c r="KU1002" s="16" t="s">
        <v>844</v>
      </c>
      <c r="KV1002" s="16" t="s">
        <v>8696</v>
      </c>
      <c r="KW1002" s="16" t="s">
        <v>851</v>
      </c>
      <c r="KX1002" s="16" t="s">
        <v>487</v>
      </c>
      <c r="KY1002" s="16" t="s">
        <v>487</v>
      </c>
      <c r="KZ1002" s="16" t="s">
        <v>487</v>
      </c>
      <c r="LC1002" s="16" t="s">
        <v>10879</v>
      </c>
      <c r="LF1002" s="16" t="s">
        <v>11654</v>
      </c>
      <c r="LI1002" s="16" t="s">
        <v>11655</v>
      </c>
      <c r="LJ1002" s="16" t="s">
        <v>843</v>
      </c>
      <c r="LM1002" s="16" t="s">
        <v>8741</v>
      </c>
      <c r="LO1002" s="16" t="s">
        <v>844</v>
      </c>
      <c r="LP1002" s="16" t="s">
        <v>1056</v>
      </c>
      <c r="LQ1002" s="16" t="s">
        <v>8732</v>
      </c>
      <c r="LR1002" s="16" t="s">
        <v>843</v>
      </c>
      <c r="LS1002" s="16" t="s">
        <v>1056</v>
      </c>
      <c r="LT1002" s="16" t="s">
        <v>843</v>
      </c>
      <c r="LU1002" s="16" t="s">
        <v>843</v>
      </c>
      <c r="LV1002" s="16" t="s">
        <v>843</v>
      </c>
      <c r="LW1002" s="16" t="s">
        <v>844</v>
      </c>
      <c r="LX1002" s="16" t="s">
        <v>843</v>
      </c>
      <c r="LY1002" s="16" t="s">
        <v>843</v>
      </c>
      <c r="LZ1002" s="16" t="s">
        <v>843</v>
      </c>
      <c r="MA1002" s="16" t="s">
        <v>843</v>
      </c>
      <c r="MB1002" s="16" t="s">
        <v>843</v>
      </c>
      <c r="MC1002" s="16" t="s">
        <v>844</v>
      </c>
      <c r="ME1002" s="16" t="s">
        <v>11656</v>
      </c>
      <c r="MF1002" s="16" t="s">
        <v>8847</v>
      </c>
      <c r="MO1002" s="16" t="s">
        <v>1809</v>
      </c>
      <c r="MP1002" s="16" t="s">
        <v>13846</v>
      </c>
      <c r="MR1002" s="16" t="s">
        <v>470</v>
      </c>
      <c r="MS1002" s="16" t="s">
        <v>12874</v>
      </c>
      <c r="MT1002" s="16" t="s">
        <v>9015</v>
      </c>
      <c r="MU1002" s="16" t="s">
        <v>817</v>
      </c>
      <c r="NC1002" s="16" t="s">
        <v>487</v>
      </c>
      <c r="NE1002" s="16" t="s">
        <v>486</v>
      </c>
      <c r="NG1002" s="16" t="s">
        <v>1378</v>
      </c>
      <c r="NI1002" s="16" t="s">
        <v>11658</v>
      </c>
      <c r="NS1002" s="16" t="s">
        <v>462</v>
      </c>
      <c r="NT1002" s="16" t="s">
        <v>478</v>
      </c>
      <c r="NU1002" s="16">
        <v>1.1910000000000001</v>
      </c>
      <c r="NV1002" s="16" t="s">
        <v>451</v>
      </c>
      <c r="NW1002" s="16" t="s">
        <v>1175</v>
      </c>
      <c r="NX1002" s="16" t="s">
        <v>1142</v>
      </c>
      <c r="OC1002" s="16" t="s">
        <v>451</v>
      </c>
    </row>
    <row r="1003" spans="1:393" x14ac:dyDescent="0.25">
      <c r="A1003" s="16" t="s">
        <v>12908</v>
      </c>
      <c r="B1003" s="16" t="s">
        <v>1056</v>
      </c>
      <c r="C1003" s="16" t="s">
        <v>972</v>
      </c>
      <c r="D1003" s="16" t="s">
        <v>844</v>
      </c>
      <c r="E1003" s="16" t="s">
        <v>843</v>
      </c>
      <c r="F1003" s="16" t="s">
        <v>843</v>
      </c>
      <c r="G1003" s="16" t="s">
        <v>843</v>
      </c>
      <c r="H1003" s="16" t="s">
        <v>843</v>
      </c>
      <c r="I1003" s="16" t="s">
        <v>843</v>
      </c>
      <c r="J1003" s="16" t="s">
        <v>843</v>
      </c>
      <c r="K1003" s="16" t="s">
        <v>843</v>
      </c>
      <c r="L1003" s="16" t="s">
        <v>843</v>
      </c>
      <c r="M1003" s="16" t="s">
        <v>843</v>
      </c>
      <c r="N1003" s="16" t="s">
        <v>843</v>
      </c>
      <c r="O1003" s="16" t="s">
        <v>843</v>
      </c>
      <c r="Q1003" s="16" t="s">
        <v>844</v>
      </c>
      <c r="R1003" s="16">
        <v>30</v>
      </c>
      <c r="T1003" s="16" t="s">
        <v>470</v>
      </c>
      <c r="U1003" s="16" t="s">
        <v>844</v>
      </c>
      <c r="V1003" s="16" t="s">
        <v>843</v>
      </c>
      <c r="W1003" s="16" t="s">
        <v>844</v>
      </c>
      <c r="X1003" s="16" t="s">
        <v>843</v>
      </c>
      <c r="Y1003" s="16" t="s">
        <v>843</v>
      </c>
      <c r="Z1003" s="16" t="s">
        <v>843</v>
      </c>
      <c r="AA1003" s="16" t="s">
        <v>843</v>
      </c>
      <c r="AB1003" s="16" t="s">
        <v>844</v>
      </c>
      <c r="AC1003" s="16" t="s">
        <v>843</v>
      </c>
      <c r="AD1003" s="16" t="s">
        <v>867</v>
      </c>
      <c r="AF1003" s="16" t="s">
        <v>11673</v>
      </c>
      <c r="AG1003" s="16" t="s">
        <v>11725</v>
      </c>
      <c r="AH1003" s="16" t="s">
        <v>844</v>
      </c>
      <c r="AI1003" s="16" t="s">
        <v>844</v>
      </c>
      <c r="AJ1003" s="16" t="s">
        <v>843</v>
      </c>
      <c r="AK1003" s="16" t="s">
        <v>843</v>
      </c>
      <c r="AL1003" s="16" t="s">
        <v>844</v>
      </c>
      <c r="AM1003" s="16" t="s">
        <v>844</v>
      </c>
      <c r="AN1003" s="16" t="s">
        <v>843</v>
      </c>
      <c r="AO1003" s="16" t="s">
        <v>843</v>
      </c>
      <c r="AP1003" s="16" t="s">
        <v>843</v>
      </c>
      <c r="AQ1003" s="16" t="s">
        <v>844</v>
      </c>
      <c r="AR1003" s="16" t="s">
        <v>4433</v>
      </c>
      <c r="AS1003" s="16" t="s">
        <v>843</v>
      </c>
      <c r="AT1003" s="16" t="s">
        <v>843</v>
      </c>
      <c r="AU1003" s="16" t="s">
        <v>843</v>
      </c>
      <c r="AV1003" s="16" t="s">
        <v>843</v>
      </c>
      <c r="AW1003" s="16" t="s">
        <v>843</v>
      </c>
      <c r="AX1003" s="16" t="s">
        <v>843</v>
      </c>
      <c r="AY1003" s="16" t="s">
        <v>844</v>
      </c>
      <c r="BF1003" s="16" t="s">
        <v>844</v>
      </c>
      <c r="BH1003" s="16" t="s">
        <v>7386</v>
      </c>
      <c r="BI1003" s="16" t="s">
        <v>7770</v>
      </c>
      <c r="BJ1003" s="16" t="s">
        <v>844</v>
      </c>
      <c r="BK1003" s="16" t="s">
        <v>843</v>
      </c>
      <c r="BL1003" s="16" t="s">
        <v>843</v>
      </c>
      <c r="BM1003" s="16" t="s">
        <v>843</v>
      </c>
      <c r="BN1003" s="16" t="s">
        <v>843</v>
      </c>
      <c r="BO1003" s="16" t="s">
        <v>843</v>
      </c>
      <c r="BP1003" s="16" t="s">
        <v>843</v>
      </c>
      <c r="BQ1003" s="16" t="s">
        <v>843</v>
      </c>
      <c r="BR1003" s="16" t="s">
        <v>7799</v>
      </c>
      <c r="BS1003" s="16" t="s">
        <v>843</v>
      </c>
      <c r="BT1003" s="16" t="s">
        <v>843</v>
      </c>
      <c r="BU1003" s="16" t="s">
        <v>843</v>
      </c>
      <c r="BV1003" s="16" t="s">
        <v>844</v>
      </c>
      <c r="BW1003" s="16" t="s">
        <v>843</v>
      </c>
      <c r="BX1003" s="16" t="s">
        <v>843</v>
      </c>
      <c r="BY1003" s="16" t="s">
        <v>843</v>
      </c>
      <c r="BZ1003" s="16" t="s">
        <v>843</v>
      </c>
      <c r="CA1003" s="16" t="s">
        <v>843</v>
      </c>
      <c r="DX1003" s="16" t="s">
        <v>865</v>
      </c>
      <c r="ES1003" s="16" t="s">
        <v>865</v>
      </c>
      <c r="EU1003" s="16" t="s">
        <v>7810</v>
      </c>
      <c r="EV1003" s="16" t="s">
        <v>865</v>
      </c>
      <c r="FT1003" s="16" t="s">
        <v>865</v>
      </c>
      <c r="HC1003" s="16" t="s">
        <v>865</v>
      </c>
      <c r="JA1003" s="16" t="s">
        <v>4825</v>
      </c>
      <c r="JB1003" s="16" t="s">
        <v>865</v>
      </c>
      <c r="JC1003" s="16" t="s">
        <v>865</v>
      </c>
      <c r="JD1003" s="16" t="s">
        <v>865</v>
      </c>
      <c r="JE1003" s="16" t="s">
        <v>865</v>
      </c>
      <c r="JF1003" s="16" t="s">
        <v>865</v>
      </c>
      <c r="JG1003" s="16" t="s">
        <v>1056</v>
      </c>
      <c r="JH1003" s="16" t="s">
        <v>7591</v>
      </c>
      <c r="JJ1003" s="16" t="s">
        <v>865</v>
      </c>
      <c r="KF1003" s="16" t="s">
        <v>4926</v>
      </c>
      <c r="KI1003" s="16" t="s">
        <v>4843</v>
      </c>
      <c r="KO1003" s="16" t="s">
        <v>11111</v>
      </c>
      <c r="KP1003" s="16" t="s">
        <v>11110</v>
      </c>
      <c r="KQ1003" s="16" t="s">
        <v>8694</v>
      </c>
      <c r="KR1003" s="16" t="s">
        <v>12909</v>
      </c>
      <c r="KS1003" s="16" t="s">
        <v>11112</v>
      </c>
      <c r="KT1003" s="16" t="s">
        <v>8696</v>
      </c>
      <c r="KU1003" s="16" t="s">
        <v>844</v>
      </c>
      <c r="KV1003" s="16" t="s">
        <v>8696</v>
      </c>
      <c r="KW1003" s="16" t="s">
        <v>851</v>
      </c>
      <c r="KY1003" s="16" t="s">
        <v>486</v>
      </c>
      <c r="LC1003" s="16" t="s">
        <v>10879</v>
      </c>
      <c r="LF1003" s="16" t="s">
        <v>11654</v>
      </c>
      <c r="LI1003" s="16" t="s">
        <v>11655</v>
      </c>
      <c r="LJ1003" s="16" t="s">
        <v>843</v>
      </c>
      <c r="LL1003" s="16" t="s">
        <v>8711</v>
      </c>
      <c r="LM1003" s="16" t="s">
        <v>8741</v>
      </c>
      <c r="LO1003" s="16" t="s">
        <v>844</v>
      </c>
      <c r="LP1003" s="16" t="s">
        <v>1056</v>
      </c>
      <c r="LQ1003" s="16" t="s">
        <v>8732</v>
      </c>
      <c r="LR1003" s="16" t="s">
        <v>843</v>
      </c>
      <c r="LS1003" s="16" t="s">
        <v>1056</v>
      </c>
      <c r="LT1003" s="16" t="s">
        <v>843</v>
      </c>
      <c r="LU1003" s="16" t="s">
        <v>843</v>
      </c>
      <c r="LV1003" s="16" t="s">
        <v>843</v>
      </c>
      <c r="LW1003" s="16" t="s">
        <v>844</v>
      </c>
      <c r="LX1003" s="16" t="s">
        <v>843</v>
      </c>
      <c r="LY1003" s="16" t="s">
        <v>843</v>
      </c>
      <c r="LZ1003" s="16" t="s">
        <v>843</v>
      </c>
      <c r="MA1003" s="16" t="s">
        <v>843</v>
      </c>
      <c r="MB1003" s="16" t="s">
        <v>843</v>
      </c>
      <c r="MC1003" s="16" t="s">
        <v>844</v>
      </c>
      <c r="ME1003" s="16" t="s">
        <v>11656</v>
      </c>
      <c r="MF1003" s="16" t="s">
        <v>8847</v>
      </c>
      <c r="MO1003" s="16" t="s">
        <v>1817</v>
      </c>
      <c r="MP1003" s="16" t="s">
        <v>13846</v>
      </c>
      <c r="MR1003" s="16" t="s">
        <v>470</v>
      </c>
      <c r="MS1003" s="16" t="s">
        <v>12874</v>
      </c>
      <c r="MT1003" s="16" t="s">
        <v>9015</v>
      </c>
      <c r="MU1003" s="16" t="s">
        <v>816</v>
      </c>
      <c r="NC1003" s="16" t="s">
        <v>486</v>
      </c>
      <c r="ND1003" s="16" t="s">
        <v>486</v>
      </c>
      <c r="NE1003" s="16" t="s">
        <v>486</v>
      </c>
      <c r="NG1003" s="16" t="s">
        <v>1372</v>
      </c>
      <c r="NI1003" s="16" t="s">
        <v>11658</v>
      </c>
      <c r="NR1003" s="16" t="s">
        <v>445</v>
      </c>
      <c r="NS1003" s="16" t="s">
        <v>462</v>
      </c>
      <c r="NT1003" s="16" t="s">
        <v>478</v>
      </c>
      <c r="NU1003" s="16">
        <v>1.1910000000000001</v>
      </c>
      <c r="NV1003" s="16" t="s">
        <v>445</v>
      </c>
      <c r="NW1003" s="16" t="s">
        <v>1174</v>
      </c>
      <c r="NX1003" s="16" t="s">
        <v>1142</v>
      </c>
      <c r="OB1003" s="16" t="s">
        <v>833</v>
      </c>
      <c r="OC1003" s="16" t="s">
        <v>445</v>
      </c>
    </row>
    <row r="1004" spans="1:393" x14ac:dyDescent="0.25">
      <c r="A1004" s="16" t="s">
        <v>12910</v>
      </c>
      <c r="B1004" s="16" t="s">
        <v>8732</v>
      </c>
      <c r="C1004" s="16" t="s">
        <v>972</v>
      </c>
      <c r="D1004" s="16" t="s">
        <v>844</v>
      </c>
      <c r="E1004" s="16" t="s">
        <v>843</v>
      </c>
      <c r="F1004" s="16" t="s">
        <v>843</v>
      </c>
      <c r="G1004" s="16" t="s">
        <v>843</v>
      </c>
      <c r="H1004" s="16" t="s">
        <v>843</v>
      </c>
      <c r="I1004" s="16" t="s">
        <v>843</v>
      </c>
      <c r="J1004" s="16" t="s">
        <v>843</v>
      </c>
      <c r="K1004" s="16" t="s">
        <v>843</v>
      </c>
      <c r="L1004" s="16" t="s">
        <v>843</v>
      </c>
      <c r="M1004" s="16" t="s">
        <v>843</v>
      </c>
      <c r="N1004" s="16" t="s">
        <v>843</v>
      </c>
      <c r="O1004" s="16" t="s">
        <v>843</v>
      </c>
      <c r="Q1004" s="16" t="s">
        <v>844</v>
      </c>
      <c r="R1004" s="16">
        <v>5</v>
      </c>
      <c r="T1004" s="16" t="s">
        <v>470</v>
      </c>
      <c r="U1004" s="16" t="s">
        <v>844</v>
      </c>
      <c r="V1004" s="16" t="s">
        <v>843</v>
      </c>
      <c r="W1004" s="16" t="s">
        <v>843</v>
      </c>
      <c r="X1004" s="16" t="s">
        <v>843</v>
      </c>
      <c r="Y1004" s="16" t="s">
        <v>844</v>
      </c>
      <c r="Z1004" s="16" t="s">
        <v>843</v>
      </c>
      <c r="AA1004" s="16" t="s">
        <v>843</v>
      </c>
      <c r="AB1004" s="16" t="s">
        <v>843</v>
      </c>
      <c r="AC1004" s="16" t="s">
        <v>843</v>
      </c>
      <c r="AF1004" s="16" t="s">
        <v>11673</v>
      </c>
      <c r="AG1004" s="16" t="s">
        <v>11708</v>
      </c>
      <c r="AH1004" s="16" t="s">
        <v>843</v>
      </c>
      <c r="AI1004" s="16" t="s">
        <v>843</v>
      </c>
      <c r="AJ1004" s="16" t="s">
        <v>843</v>
      </c>
      <c r="AK1004" s="16" t="s">
        <v>843</v>
      </c>
      <c r="AL1004" s="16" t="s">
        <v>844</v>
      </c>
      <c r="AM1004" s="16" t="s">
        <v>844</v>
      </c>
      <c r="AN1004" s="16" t="s">
        <v>843</v>
      </c>
      <c r="AO1004" s="16" t="s">
        <v>843</v>
      </c>
      <c r="AP1004" s="16" t="s">
        <v>843</v>
      </c>
      <c r="AQ1004" s="16" t="s">
        <v>844</v>
      </c>
      <c r="AR1004" s="16" t="s">
        <v>4433</v>
      </c>
      <c r="AS1004" s="16" t="s">
        <v>843</v>
      </c>
      <c r="AT1004" s="16" t="s">
        <v>843</v>
      </c>
      <c r="AU1004" s="16" t="s">
        <v>843</v>
      </c>
      <c r="AV1004" s="16" t="s">
        <v>843</v>
      </c>
      <c r="AW1004" s="16" t="s">
        <v>843</v>
      </c>
      <c r="AX1004" s="16" t="s">
        <v>843</v>
      </c>
      <c r="AY1004" s="16" t="s">
        <v>844</v>
      </c>
      <c r="BF1004" s="16" t="s">
        <v>844</v>
      </c>
      <c r="CC1004" s="16" t="s">
        <v>867</v>
      </c>
      <c r="CD1004" s="16" t="s">
        <v>6834</v>
      </c>
      <c r="CE1004" s="16" t="s">
        <v>7537</v>
      </c>
      <c r="DN1004" s="16" t="s">
        <v>4411</v>
      </c>
      <c r="DQ1004" s="16" t="s">
        <v>7093</v>
      </c>
      <c r="DR1004" s="16" t="s">
        <v>865</v>
      </c>
      <c r="DX1004" s="16" t="s">
        <v>865</v>
      </c>
      <c r="ES1004" s="16" t="s">
        <v>865</v>
      </c>
      <c r="ET1004" s="16" t="s">
        <v>867</v>
      </c>
      <c r="EU1004" s="16" t="s">
        <v>7810</v>
      </c>
      <c r="EV1004" s="16" t="s">
        <v>865</v>
      </c>
      <c r="HC1004" s="16" t="s">
        <v>865</v>
      </c>
      <c r="KO1004" s="16" t="s">
        <v>11111</v>
      </c>
      <c r="KP1004" s="16" t="s">
        <v>11110</v>
      </c>
      <c r="KQ1004" s="16" t="s">
        <v>8694</v>
      </c>
      <c r="KR1004" s="16" t="s">
        <v>12911</v>
      </c>
      <c r="KS1004" s="16" t="s">
        <v>11112</v>
      </c>
      <c r="KT1004" s="16" t="s">
        <v>8696</v>
      </c>
      <c r="KU1004" s="16" t="s">
        <v>844</v>
      </c>
      <c r="KV1004" s="16" t="s">
        <v>8696</v>
      </c>
      <c r="KW1004" s="16" t="s">
        <v>851</v>
      </c>
      <c r="KY1004" s="16" t="s">
        <v>486</v>
      </c>
      <c r="LC1004" s="16" t="s">
        <v>10879</v>
      </c>
      <c r="LF1004" s="16" t="s">
        <v>11654</v>
      </c>
      <c r="LI1004" s="16" t="s">
        <v>11655</v>
      </c>
      <c r="LM1004" s="16" t="s">
        <v>8741</v>
      </c>
      <c r="LN1004" s="16" t="s">
        <v>487</v>
      </c>
      <c r="LO1004" s="16" t="s">
        <v>844</v>
      </c>
      <c r="LP1004" s="16" t="s">
        <v>1056</v>
      </c>
      <c r="LQ1004" s="16" t="s">
        <v>8732</v>
      </c>
      <c r="LR1004" s="16" t="s">
        <v>843</v>
      </c>
      <c r="LS1004" s="16" t="s">
        <v>1056</v>
      </c>
      <c r="LT1004" s="16" t="s">
        <v>843</v>
      </c>
      <c r="LU1004" s="16" t="s">
        <v>843</v>
      </c>
      <c r="LV1004" s="16" t="s">
        <v>843</v>
      </c>
      <c r="LW1004" s="16" t="s">
        <v>844</v>
      </c>
      <c r="LX1004" s="16" t="s">
        <v>843</v>
      </c>
      <c r="LY1004" s="16" t="s">
        <v>843</v>
      </c>
      <c r="LZ1004" s="16" t="s">
        <v>843</v>
      </c>
      <c r="MA1004" s="16" t="s">
        <v>843</v>
      </c>
      <c r="MB1004" s="16" t="s">
        <v>843</v>
      </c>
      <c r="MC1004" s="16" t="s">
        <v>844</v>
      </c>
      <c r="ME1004" s="16" t="s">
        <v>11656</v>
      </c>
      <c r="MF1004" s="16" t="s">
        <v>8847</v>
      </c>
      <c r="MR1004" s="16" t="s">
        <v>470</v>
      </c>
      <c r="MS1004" s="16" t="s">
        <v>12874</v>
      </c>
      <c r="MT1004" s="16" t="s">
        <v>9015</v>
      </c>
      <c r="MV1004" s="16" t="s">
        <v>487</v>
      </c>
      <c r="MW1004" s="16" t="s">
        <v>1263</v>
      </c>
      <c r="MX1004" s="16" t="s">
        <v>1262</v>
      </c>
      <c r="MY1004" s="16" t="s">
        <v>486</v>
      </c>
      <c r="MZ1004" s="16" t="s">
        <v>487</v>
      </c>
      <c r="NA1004" s="16" t="s">
        <v>486</v>
      </c>
      <c r="NC1004" s="16" t="s">
        <v>486</v>
      </c>
      <c r="NE1004" s="16" t="s">
        <v>486</v>
      </c>
      <c r="NI1004" s="16" t="s">
        <v>11658</v>
      </c>
      <c r="NS1004" s="16" t="s">
        <v>462</v>
      </c>
      <c r="NT1004" s="16" t="s">
        <v>478</v>
      </c>
      <c r="NU1004" s="16">
        <v>1.1910000000000001</v>
      </c>
      <c r="NV1004" s="16" t="s">
        <v>860</v>
      </c>
      <c r="NW1004" s="16" t="s">
        <v>1176</v>
      </c>
      <c r="NX1004" s="16" t="s">
        <v>1142</v>
      </c>
      <c r="NY1004" s="16" t="s">
        <v>1121</v>
      </c>
      <c r="NZ1004" s="16" t="s">
        <v>936</v>
      </c>
    </row>
    <row r="1005" spans="1:393" x14ac:dyDescent="0.25">
      <c r="A1005" s="16" t="s">
        <v>12912</v>
      </c>
      <c r="B1005" s="16" t="s">
        <v>844</v>
      </c>
      <c r="C1005" s="16" t="s">
        <v>972</v>
      </c>
      <c r="D1005" s="16" t="s">
        <v>844</v>
      </c>
      <c r="E1005" s="16" t="s">
        <v>843</v>
      </c>
      <c r="F1005" s="16" t="s">
        <v>843</v>
      </c>
      <c r="G1005" s="16" t="s">
        <v>843</v>
      </c>
      <c r="H1005" s="16" t="s">
        <v>843</v>
      </c>
      <c r="I1005" s="16" t="s">
        <v>843</v>
      </c>
      <c r="J1005" s="16" t="s">
        <v>843</v>
      </c>
      <c r="K1005" s="16" t="s">
        <v>843</v>
      </c>
      <c r="L1005" s="16" t="s">
        <v>843</v>
      </c>
      <c r="M1005" s="16" t="s">
        <v>843</v>
      </c>
      <c r="N1005" s="16" t="s">
        <v>843</v>
      </c>
      <c r="O1005" s="16" t="s">
        <v>843</v>
      </c>
      <c r="Q1005" s="16" t="s">
        <v>844</v>
      </c>
      <c r="R1005" s="16">
        <v>29</v>
      </c>
      <c r="T1005" s="16" t="s">
        <v>470</v>
      </c>
      <c r="U1005" s="16" t="s">
        <v>844</v>
      </c>
      <c r="V1005" s="16" t="s">
        <v>843</v>
      </c>
      <c r="W1005" s="16" t="s">
        <v>844</v>
      </c>
      <c r="X1005" s="16" t="s">
        <v>843</v>
      </c>
      <c r="Y1005" s="16" t="s">
        <v>843</v>
      </c>
      <c r="Z1005" s="16" t="s">
        <v>843</v>
      </c>
      <c r="AA1005" s="16" t="s">
        <v>843</v>
      </c>
      <c r="AB1005" s="16" t="s">
        <v>844</v>
      </c>
      <c r="AC1005" s="16" t="s">
        <v>843</v>
      </c>
      <c r="AD1005" s="16" t="s">
        <v>867</v>
      </c>
      <c r="AF1005" s="16" t="s">
        <v>11729</v>
      </c>
      <c r="AG1005" s="16" t="s">
        <v>11828</v>
      </c>
      <c r="AH1005" s="16" t="s">
        <v>843</v>
      </c>
      <c r="AI1005" s="16" t="s">
        <v>843</v>
      </c>
      <c r="AJ1005" s="16" t="s">
        <v>844</v>
      </c>
      <c r="AK1005" s="16" t="s">
        <v>843</v>
      </c>
      <c r="AL1005" s="16" t="s">
        <v>844</v>
      </c>
      <c r="AM1005" s="16" t="s">
        <v>844</v>
      </c>
      <c r="AN1005" s="16" t="s">
        <v>843</v>
      </c>
      <c r="AO1005" s="16" t="s">
        <v>843</v>
      </c>
      <c r="AP1005" s="16" t="s">
        <v>843</v>
      </c>
      <c r="AQ1005" s="16" t="s">
        <v>844</v>
      </c>
      <c r="AR1005" s="16" t="s">
        <v>4433</v>
      </c>
      <c r="AS1005" s="16" t="s">
        <v>843</v>
      </c>
      <c r="AT1005" s="16" t="s">
        <v>843</v>
      </c>
      <c r="AU1005" s="16" t="s">
        <v>843</v>
      </c>
      <c r="AV1005" s="16" t="s">
        <v>843</v>
      </c>
      <c r="AW1005" s="16" t="s">
        <v>843</v>
      </c>
      <c r="AX1005" s="16" t="s">
        <v>843</v>
      </c>
      <c r="AY1005" s="16" t="s">
        <v>844</v>
      </c>
      <c r="BF1005" s="16" t="s">
        <v>844</v>
      </c>
      <c r="BH1005" s="16" t="s">
        <v>7380</v>
      </c>
      <c r="BI1005" s="16" t="s">
        <v>7785</v>
      </c>
      <c r="BJ1005" s="16" t="s">
        <v>843</v>
      </c>
      <c r="BK1005" s="16" t="s">
        <v>843</v>
      </c>
      <c r="BL1005" s="16" t="s">
        <v>843</v>
      </c>
      <c r="BM1005" s="16" t="s">
        <v>843</v>
      </c>
      <c r="BN1005" s="16" t="s">
        <v>843</v>
      </c>
      <c r="BO1005" s="16" t="s">
        <v>844</v>
      </c>
      <c r="BP1005" s="16" t="s">
        <v>843</v>
      </c>
      <c r="BQ1005" s="16" t="s">
        <v>843</v>
      </c>
      <c r="DX1005" s="16" t="s">
        <v>865</v>
      </c>
      <c r="ES1005" s="16" t="s">
        <v>865</v>
      </c>
      <c r="EU1005" s="16" t="s">
        <v>7810</v>
      </c>
      <c r="EV1005" s="16" t="s">
        <v>865</v>
      </c>
      <c r="FT1005" s="16" t="s">
        <v>865</v>
      </c>
      <c r="HC1005" s="16" t="s">
        <v>865</v>
      </c>
      <c r="JA1005" s="16" t="s">
        <v>4819</v>
      </c>
      <c r="JB1005" s="16" t="s">
        <v>867</v>
      </c>
      <c r="JC1005" s="16" t="s">
        <v>865</v>
      </c>
      <c r="JG1005" s="16" t="s">
        <v>1056</v>
      </c>
      <c r="JV1005" s="16">
        <v>40</v>
      </c>
      <c r="JW1005" s="16" t="s">
        <v>7603</v>
      </c>
      <c r="JY1005" s="16">
        <v>30000</v>
      </c>
      <c r="JZ1005" s="16" t="s">
        <v>2337</v>
      </c>
      <c r="KA1005" s="16" t="s">
        <v>11781</v>
      </c>
      <c r="KB1005" s="16" t="s">
        <v>7610</v>
      </c>
      <c r="KD1005" s="16" t="s">
        <v>4917</v>
      </c>
      <c r="KE1005" s="16" t="s">
        <v>7289</v>
      </c>
      <c r="KF1005" s="16" t="s">
        <v>4411</v>
      </c>
      <c r="KH1005" s="16" t="s">
        <v>7642</v>
      </c>
      <c r="KI1005" s="16" t="s">
        <v>4982</v>
      </c>
      <c r="KK1005" s="16" t="s">
        <v>2337</v>
      </c>
      <c r="KL1005" s="16" t="s">
        <v>11781</v>
      </c>
      <c r="KM1005" s="16" t="s">
        <v>7610</v>
      </c>
      <c r="KO1005" s="16" t="s">
        <v>11116</v>
      </c>
      <c r="KP1005" s="16" t="s">
        <v>11115</v>
      </c>
      <c r="KQ1005" s="16" t="s">
        <v>8694</v>
      </c>
      <c r="KR1005" s="16" t="s">
        <v>12913</v>
      </c>
      <c r="KS1005" s="16" t="s">
        <v>11117</v>
      </c>
      <c r="KT1005" s="16" t="s">
        <v>8696</v>
      </c>
      <c r="KU1005" s="16" t="s">
        <v>844</v>
      </c>
      <c r="KV1005" s="16" t="s">
        <v>8696</v>
      </c>
      <c r="KW1005" s="16" t="s">
        <v>851</v>
      </c>
      <c r="KY1005" s="16" t="s">
        <v>486</v>
      </c>
      <c r="LC1005" s="16" t="s">
        <v>10879</v>
      </c>
      <c r="LF1005" s="16" t="s">
        <v>11654</v>
      </c>
      <c r="LI1005" s="16" t="s">
        <v>11655</v>
      </c>
      <c r="LJ1005" s="16" t="s">
        <v>831</v>
      </c>
      <c r="LK1005" s="16" t="s">
        <v>831</v>
      </c>
      <c r="LL1005" s="16" t="s">
        <v>8756</v>
      </c>
      <c r="LM1005" s="16" t="s">
        <v>8741</v>
      </c>
      <c r="LO1005" s="16" t="s">
        <v>843</v>
      </c>
      <c r="LP1005" s="16" t="s">
        <v>844</v>
      </c>
      <c r="LQ1005" s="16" t="s">
        <v>844</v>
      </c>
      <c r="LR1005" s="16" t="s">
        <v>843</v>
      </c>
      <c r="LS1005" s="16" t="s">
        <v>844</v>
      </c>
      <c r="LT1005" s="16" t="s">
        <v>843</v>
      </c>
      <c r="LU1005" s="16" t="s">
        <v>843</v>
      </c>
      <c r="LV1005" s="16" t="s">
        <v>843</v>
      </c>
      <c r="LW1005" s="16" t="s">
        <v>843</v>
      </c>
      <c r="LX1005" s="16" t="s">
        <v>844</v>
      </c>
      <c r="LY1005" s="16" t="s">
        <v>843</v>
      </c>
      <c r="LZ1005" s="16" t="s">
        <v>843</v>
      </c>
      <c r="MA1005" s="16" t="s">
        <v>843</v>
      </c>
      <c r="MB1005" s="16" t="s">
        <v>843</v>
      </c>
      <c r="MC1005" s="16" t="s">
        <v>843</v>
      </c>
      <c r="ME1005" s="16" t="s">
        <v>11656</v>
      </c>
      <c r="MF1005" s="16" t="s">
        <v>8847</v>
      </c>
      <c r="MG1005" s="16" t="s">
        <v>1839</v>
      </c>
      <c r="MH1005" s="16" t="s">
        <v>11667</v>
      </c>
      <c r="MI1005" s="16" t="s">
        <v>11733</v>
      </c>
      <c r="MJ1005" s="16" t="s">
        <v>1839</v>
      </c>
      <c r="MK1005" s="16" t="s">
        <v>9015</v>
      </c>
      <c r="ML1005" s="16" t="s">
        <v>530</v>
      </c>
      <c r="MM1005" s="16" t="s">
        <v>487</v>
      </c>
      <c r="MN1005" s="16" t="s">
        <v>1800</v>
      </c>
      <c r="MP1005" s="16" t="s">
        <v>1829</v>
      </c>
      <c r="MQ1005" s="16" t="s">
        <v>530</v>
      </c>
      <c r="MR1005" s="16" t="s">
        <v>470</v>
      </c>
      <c r="MS1005" s="16" t="s">
        <v>12874</v>
      </c>
      <c r="MT1005" s="16" t="s">
        <v>8800</v>
      </c>
      <c r="MU1005" s="16" t="s">
        <v>817</v>
      </c>
      <c r="NC1005" s="16" t="s">
        <v>486</v>
      </c>
      <c r="ND1005" s="16" t="s">
        <v>486</v>
      </c>
      <c r="NE1005" s="16" t="s">
        <v>486</v>
      </c>
      <c r="NG1005" s="16" t="s">
        <v>1369</v>
      </c>
      <c r="NH1005" s="16" t="s">
        <v>1913</v>
      </c>
      <c r="NI1005" s="16" t="s">
        <v>11658</v>
      </c>
      <c r="NJ1005" s="16" t="s">
        <v>12914</v>
      </c>
      <c r="NK1005" s="16" t="s">
        <v>12915</v>
      </c>
      <c r="NR1005" s="16" t="s">
        <v>445</v>
      </c>
      <c r="NS1005" s="16" t="s">
        <v>462</v>
      </c>
      <c r="NT1005" s="16" t="s">
        <v>478</v>
      </c>
      <c r="NU1005" s="16">
        <v>1.1910000000000001</v>
      </c>
      <c r="NV1005" s="16" t="s">
        <v>445</v>
      </c>
      <c r="NW1005" s="16" t="s">
        <v>1174</v>
      </c>
      <c r="NX1005" s="16" t="s">
        <v>1142</v>
      </c>
      <c r="OB1005" s="16" t="s">
        <v>831</v>
      </c>
      <c r="OC1005" s="16" t="s">
        <v>445</v>
      </c>
    </row>
    <row r="1006" spans="1:393" x14ac:dyDescent="0.25">
      <c r="A1006" s="16" t="s">
        <v>12916</v>
      </c>
      <c r="B1006" s="16" t="s">
        <v>844</v>
      </c>
      <c r="C1006" s="16" t="s">
        <v>972</v>
      </c>
      <c r="D1006" s="16" t="s">
        <v>844</v>
      </c>
      <c r="E1006" s="16" t="s">
        <v>843</v>
      </c>
      <c r="F1006" s="16" t="s">
        <v>843</v>
      </c>
      <c r="G1006" s="16" t="s">
        <v>843</v>
      </c>
      <c r="H1006" s="16" t="s">
        <v>843</v>
      </c>
      <c r="I1006" s="16" t="s">
        <v>843</v>
      </c>
      <c r="J1006" s="16" t="s">
        <v>843</v>
      </c>
      <c r="K1006" s="16" t="s">
        <v>843</v>
      </c>
      <c r="L1006" s="16" t="s">
        <v>843</v>
      </c>
      <c r="M1006" s="16" t="s">
        <v>843</v>
      </c>
      <c r="N1006" s="16" t="s">
        <v>843</v>
      </c>
      <c r="O1006" s="16" t="s">
        <v>843</v>
      </c>
      <c r="Q1006" s="16" t="s">
        <v>844</v>
      </c>
      <c r="R1006" s="16">
        <v>35</v>
      </c>
      <c r="T1006" s="16" t="s">
        <v>470</v>
      </c>
      <c r="U1006" s="16" t="s">
        <v>844</v>
      </c>
      <c r="V1006" s="16" t="s">
        <v>843</v>
      </c>
      <c r="W1006" s="16" t="s">
        <v>844</v>
      </c>
      <c r="X1006" s="16" t="s">
        <v>843</v>
      </c>
      <c r="Y1006" s="16" t="s">
        <v>843</v>
      </c>
      <c r="Z1006" s="16" t="s">
        <v>843</v>
      </c>
      <c r="AA1006" s="16" t="s">
        <v>843</v>
      </c>
      <c r="AB1006" s="16" t="s">
        <v>844</v>
      </c>
      <c r="AC1006" s="16" t="s">
        <v>843</v>
      </c>
      <c r="AD1006" s="16" t="s">
        <v>867</v>
      </c>
      <c r="AF1006" s="16" t="s">
        <v>11673</v>
      </c>
      <c r="AG1006" s="16" t="s">
        <v>11652</v>
      </c>
      <c r="AH1006" s="16" t="s">
        <v>844</v>
      </c>
      <c r="AI1006" s="16" t="s">
        <v>843</v>
      </c>
      <c r="AJ1006" s="16" t="s">
        <v>844</v>
      </c>
      <c r="AK1006" s="16" t="s">
        <v>843</v>
      </c>
      <c r="AL1006" s="16" t="s">
        <v>844</v>
      </c>
      <c r="AM1006" s="16" t="s">
        <v>844</v>
      </c>
      <c r="AN1006" s="16" t="s">
        <v>843</v>
      </c>
      <c r="AO1006" s="16" t="s">
        <v>843</v>
      </c>
      <c r="AP1006" s="16" t="s">
        <v>843</v>
      </c>
      <c r="AQ1006" s="16" t="s">
        <v>844</v>
      </c>
      <c r="AR1006" s="16" t="s">
        <v>4433</v>
      </c>
      <c r="AS1006" s="16" t="s">
        <v>843</v>
      </c>
      <c r="AT1006" s="16" t="s">
        <v>843</v>
      </c>
      <c r="AU1006" s="16" t="s">
        <v>843</v>
      </c>
      <c r="AV1006" s="16" t="s">
        <v>843</v>
      </c>
      <c r="AW1006" s="16" t="s">
        <v>843</v>
      </c>
      <c r="AX1006" s="16" t="s">
        <v>843</v>
      </c>
      <c r="AY1006" s="16" t="s">
        <v>844</v>
      </c>
      <c r="BF1006" s="16" t="s">
        <v>844</v>
      </c>
      <c r="BH1006" s="16" t="s">
        <v>7380</v>
      </c>
      <c r="BI1006" s="16" t="s">
        <v>7785</v>
      </c>
      <c r="BJ1006" s="16" t="s">
        <v>843</v>
      </c>
      <c r="BK1006" s="16" t="s">
        <v>843</v>
      </c>
      <c r="BL1006" s="16" t="s">
        <v>843</v>
      </c>
      <c r="BM1006" s="16" t="s">
        <v>843</v>
      </c>
      <c r="BN1006" s="16" t="s">
        <v>843</v>
      </c>
      <c r="BO1006" s="16" t="s">
        <v>844</v>
      </c>
      <c r="BP1006" s="16" t="s">
        <v>843</v>
      </c>
      <c r="BQ1006" s="16" t="s">
        <v>843</v>
      </c>
      <c r="DX1006" s="16" t="s">
        <v>865</v>
      </c>
      <c r="ES1006" s="16" t="s">
        <v>865</v>
      </c>
      <c r="EU1006" s="16" t="s">
        <v>7810</v>
      </c>
      <c r="EV1006" s="16" t="s">
        <v>865</v>
      </c>
      <c r="FT1006" s="16" t="s">
        <v>865</v>
      </c>
      <c r="HC1006" s="16" t="s">
        <v>865</v>
      </c>
      <c r="JA1006" s="16" t="s">
        <v>4819</v>
      </c>
      <c r="JB1006" s="16" t="s">
        <v>867</v>
      </c>
      <c r="JC1006" s="16" t="s">
        <v>865</v>
      </c>
      <c r="JG1006" s="16" t="s">
        <v>1056</v>
      </c>
      <c r="JV1006" s="16">
        <v>40</v>
      </c>
      <c r="JW1006" s="16" t="s">
        <v>7603</v>
      </c>
      <c r="JY1006" s="16">
        <v>8000</v>
      </c>
      <c r="JZ1006" s="16" t="s">
        <v>4889</v>
      </c>
      <c r="KB1006" s="16" t="s">
        <v>7616</v>
      </c>
      <c r="KD1006" s="16" t="s">
        <v>4917</v>
      </c>
      <c r="KE1006" s="16" t="s">
        <v>7277</v>
      </c>
      <c r="KF1006" s="16" t="s">
        <v>4932</v>
      </c>
      <c r="KH1006" s="16" t="s">
        <v>7642</v>
      </c>
      <c r="KI1006" s="16" t="s">
        <v>4982</v>
      </c>
      <c r="KK1006" s="16" t="s">
        <v>4889</v>
      </c>
      <c r="KM1006" s="16" t="s">
        <v>7616</v>
      </c>
      <c r="KO1006" s="16" t="s">
        <v>11120</v>
      </c>
      <c r="KP1006" s="16" t="s">
        <v>11119</v>
      </c>
      <c r="KQ1006" s="16" t="s">
        <v>8694</v>
      </c>
      <c r="KR1006" s="16" t="s">
        <v>12917</v>
      </c>
      <c r="KS1006" s="16" t="s">
        <v>11121</v>
      </c>
      <c r="KT1006" s="16" t="s">
        <v>8696</v>
      </c>
      <c r="KU1006" s="16" t="s">
        <v>844</v>
      </c>
      <c r="KV1006" s="16" t="s">
        <v>8696</v>
      </c>
      <c r="KW1006" s="16" t="s">
        <v>851</v>
      </c>
      <c r="KY1006" s="16" t="s">
        <v>486</v>
      </c>
      <c r="LC1006" s="16" t="s">
        <v>10879</v>
      </c>
      <c r="LF1006" s="16" t="s">
        <v>11654</v>
      </c>
      <c r="LI1006" s="16" t="s">
        <v>11655</v>
      </c>
      <c r="LJ1006" s="16" t="s">
        <v>831</v>
      </c>
      <c r="LK1006" s="16" t="s">
        <v>831</v>
      </c>
      <c r="LL1006" s="16" t="s">
        <v>8756</v>
      </c>
      <c r="LM1006" s="16" t="s">
        <v>8741</v>
      </c>
      <c r="LO1006" s="16" t="s">
        <v>844</v>
      </c>
      <c r="LP1006" s="16" t="s">
        <v>844</v>
      </c>
      <c r="LQ1006" s="16" t="s">
        <v>844</v>
      </c>
      <c r="LR1006" s="16" t="s">
        <v>844</v>
      </c>
      <c r="LS1006" s="16" t="s">
        <v>844</v>
      </c>
      <c r="LT1006" s="16" t="s">
        <v>843</v>
      </c>
      <c r="LU1006" s="16" t="s">
        <v>843</v>
      </c>
      <c r="LV1006" s="16" t="s">
        <v>843</v>
      </c>
      <c r="LW1006" s="16" t="s">
        <v>843</v>
      </c>
      <c r="LX1006" s="16" t="s">
        <v>844</v>
      </c>
      <c r="LY1006" s="16" t="s">
        <v>843</v>
      </c>
      <c r="LZ1006" s="16" t="s">
        <v>843</v>
      </c>
      <c r="MA1006" s="16" t="s">
        <v>843</v>
      </c>
      <c r="MB1006" s="16" t="s">
        <v>843</v>
      </c>
      <c r="MC1006" s="16" t="s">
        <v>844</v>
      </c>
      <c r="ME1006" s="16" t="s">
        <v>11656</v>
      </c>
      <c r="MF1006" s="16" t="s">
        <v>8847</v>
      </c>
      <c r="MG1006" s="16" t="s">
        <v>1840</v>
      </c>
      <c r="MH1006" s="16" t="s">
        <v>11667</v>
      </c>
      <c r="MI1006" s="16" t="s">
        <v>11733</v>
      </c>
      <c r="MJ1006" s="16" t="s">
        <v>1840</v>
      </c>
      <c r="MK1006" s="16" t="s">
        <v>9015</v>
      </c>
      <c r="ML1006" s="16" t="s">
        <v>1778</v>
      </c>
      <c r="MM1006" s="16" t="s">
        <v>487</v>
      </c>
      <c r="MN1006" s="16" t="s">
        <v>1798</v>
      </c>
      <c r="MO1006" s="16" t="s">
        <v>1813</v>
      </c>
      <c r="MP1006" s="16" t="s">
        <v>1829</v>
      </c>
      <c r="MQ1006" s="16" t="s">
        <v>1778</v>
      </c>
      <c r="MR1006" s="16" t="s">
        <v>470</v>
      </c>
      <c r="MS1006" s="16" t="s">
        <v>12874</v>
      </c>
      <c r="MT1006" s="16" t="s">
        <v>9015</v>
      </c>
      <c r="MU1006" s="16" t="s">
        <v>817</v>
      </c>
      <c r="NC1006" s="16" t="s">
        <v>486</v>
      </c>
      <c r="ND1006" s="16" t="s">
        <v>486</v>
      </c>
      <c r="NE1006" s="16" t="s">
        <v>486</v>
      </c>
      <c r="NG1006" s="16" t="s">
        <v>1369</v>
      </c>
      <c r="NH1006" s="16" t="s">
        <v>1913</v>
      </c>
      <c r="NI1006" s="16" t="s">
        <v>11658</v>
      </c>
      <c r="NJ1006" s="16" t="s">
        <v>11812</v>
      </c>
      <c r="NK1006" s="16" t="s">
        <v>10825</v>
      </c>
      <c r="NR1006" s="16" t="s">
        <v>451</v>
      </c>
      <c r="NS1006" s="16" t="s">
        <v>462</v>
      </c>
      <c r="NT1006" s="16" t="s">
        <v>478</v>
      </c>
      <c r="NU1006" s="16">
        <v>1.1910000000000001</v>
      </c>
      <c r="NV1006" s="16" t="s">
        <v>451</v>
      </c>
      <c r="NW1006" s="16" t="s">
        <v>1175</v>
      </c>
      <c r="NX1006" s="16" t="s">
        <v>1142</v>
      </c>
      <c r="OB1006" s="16" t="s">
        <v>831</v>
      </c>
      <c r="OC1006" s="16" t="s">
        <v>451</v>
      </c>
    </row>
    <row r="1007" spans="1:393" x14ac:dyDescent="0.25">
      <c r="A1007" s="16" t="s">
        <v>12918</v>
      </c>
      <c r="B1007" s="16" t="s">
        <v>1056</v>
      </c>
      <c r="C1007" s="16" t="s">
        <v>972</v>
      </c>
      <c r="D1007" s="16" t="s">
        <v>844</v>
      </c>
      <c r="E1007" s="16" t="s">
        <v>843</v>
      </c>
      <c r="F1007" s="16" t="s">
        <v>843</v>
      </c>
      <c r="G1007" s="16" t="s">
        <v>843</v>
      </c>
      <c r="H1007" s="16" t="s">
        <v>843</v>
      </c>
      <c r="I1007" s="16" t="s">
        <v>843</v>
      </c>
      <c r="J1007" s="16" t="s">
        <v>843</v>
      </c>
      <c r="K1007" s="16" t="s">
        <v>843</v>
      </c>
      <c r="L1007" s="16" t="s">
        <v>843</v>
      </c>
      <c r="M1007" s="16" t="s">
        <v>843</v>
      </c>
      <c r="N1007" s="16" t="s">
        <v>843</v>
      </c>
      <c r="O1007" s="16" t="s">
        <v>843</v>
      </c>
      <c r="Q1007" s="16" t="s">
        <v>844</v>
      </c>
      <c r="R1007" s="16">
        <v>11</v>
      </c>
      <c r="T1007" s="16" t="s">
        <v>474</v>
      </c>
      <c r="U1007" s="16" t="s">
        <v>843</v>
      </c>
      <c r="V1007" s="16" t="s">
        <v>844</v>
      </c>
      <c r="W1007" s="16" t="s">
        <v>843</v>
      </c>
      <c r="X1007" s="16" t="s">
        <v>843</v>
      </c>
      <c r="Y1007" s="16" t="s">
        <v>843</v>
      </c>
      <c r="Z1007" s="16" t="s">
        <v>844</v>
      </c>
      <c r="AA1007" s="16" t="s">
        <v>843</v>
      </c>
      <c r="AB1007" s="16" t="s">
        <v>843</v>
      </c>
      <c r="AC1007" s="16" t="s">
        <v>844</v>
      </c>
      <c r="AF1007" s="16" t="s">
        <v>11673</v>
      </c>
      <c r="AG1007" s="16" t="s">
        <v>11691</v>
      </c>
      <c r="AH1007" s="16" t="s">
        <v>844</v>
      </c>
      <c r="AI1007" s="16" t="s">
        <v>843</v>
      </c>
      <c r="AJ1007" s="16" t="s">
        <v>843</v>
      </c>
      <c r="AK1007" s="16" t="s">
        <v>843</v>
      </c>
      <c r="AL1007" s="16" t="s">
        <v>844</v>
      </c>
      <c r="AM1007" s="16" t="s">
        <v>844</v>
      </c>
      <c r="AN1007" s="16" t="s">
        <v>843</v>
      </c>
      <c r="AO1007" s="16" t="s">
        <v>843</v>
      </c>
      <c r="AP1007" s="16" t="s">
        <v>843</v>
      </c>
      <c r="AQ1007" s="16" t="s">
        <v>844</v>
      </c>
      <c r="AR1007" s="16" t="s">
        <v>4433</v>
      </c>
      <c r="AS1007" s="16" t="s">
        <v>843</v>
      </c>
      <c r="AT1007" s="16" t="s">
        <v>843</v>
      </c>
      <c r="AU1007" s="16" t="s">
        <v>843</v>
      </c>
      <c r="AV1007" s="16" t="s">
        <v>843</v>
      </c>
      <c r="AW1007" s="16" t="s">
        <v>843</v>
      </c>
      <c r="AX1007" s="16" t="s">
        <v>843</v>
      </c>
      <c r="AY1007" s="16" t="s">
        <v>844</v>
      </c>
      <c r="BF1007" s="16" t="s">
        <v>844</v>
      </c>
      <c r="BI1007" s="16" t="s">
        <v>7776</v>
      </c>
      <c r="BJ1007" s="16" t="s">
        <v>843</v>
      </c>
      <c r="BK1007" s="16" t="s">
        <v>843</v>
      </c>
      <c r="BL1007" s="16" t="s">
        <v>844</v>
      </c>
      <c r="BM1007" s="16" t="s">
        <v>843</v>
      </c>
      <c r="BN1007" s="16" t="s">
        <v>843</v>
      </c>
      <c r="BO1007" s="16" t="s">
        <v>843</v>
      </c>
      <c r="BP1007" s="16" t="s">
        <v>843</v>
      </c>
      <c r="BQ1007" s="16" t="s">
        <v>843</v>
      </c>
      <c r="BR1007" s="16" t="s">
        <v>7793</v>
      </c>
      <c r="BS1007" s="16" t="s">
        <v>843</v>
      </c>
      <c r="BT1007" s="16" t="s">
        <v>844</v>
      </c>
      <c r="BU1007" s="16" t="s">
        <v>843</v>
      </c>
      <c r="BV1007" s="16" t="s">
        <v>843</v>
      </c>
      <c r="BW1007" s="16" t="s">
        <v>843</v>
      </c>
      <c r="BX1007" s="16" t="s">
        <v>843</v>
      </c>
      <c r="BY1007" s="16" t="s">
        <v>843</v>
      </c>
      <c r="BZ1007" s="16" t="s">
        <v>843</v>
      </c>
      <c r="CA1007" s="16" t="s">
        <v>843</v>
      </c>
      <c r="CC1007" s="16" t="s">
        <v>867</v>
      </c>
      <c r="CD1007" s="16" t="s">
        <v>6840</v>
      </c>
      <c r="CE1007" s="16" t="s">
        <v>7537</v>
      </c>
      <c r="DN1007" s="16" t="s">
        <v>4411</v>
      </c>
      <c r="DQ1007" s="16" t="s">
        <v>7093</v>
      </c>
      <c r="DR1007" s="16" t="s">
        <v>865</v>
      </c>
      <c r="DX1007" s="16" t="s">
        <v>865</v>
      </c>
      <c r="ES1007" s="16" t="s">
        <v>865</v>
      </c>
      <c r="EU1007" s="16" t="s">
        <v>7810</v>
      </c>
      <c r="EV1007" s="16" t="s">
        <v>865</v>
      </c>
      <c r="HC1007" s="16" t="s">
        <v>865</v>
      </c>
      <c r="KO1007" s="16" t="s">
        <v>11120</v>
      </c>
      <c r="KP1007" s="16" t="s">
        <v>11119</v>
      </c>
      <c r="KQ1007" s="16" t="s">
        <v>8694</v>
      </c>
      <c r="KR1007" s="16" t="s">
        <v>12919</v>
      </c>
      <c r="KS1007" s="16" t="s">
        <v>11121</v>
      </c>
      <c r="KT1007" s="16" t="s">
        <v>8696</v>
      </c>
      <c r="KU1007" s="16" t="s">
        <v>844</v>
      </c>
      <c r="KV1007" s="16" t="s">
        <v>8696</v>
      </c>
      <c r="KW1007" s="16" t="s">
        <v>851</v>
      </c>
      <c r="KY1007" s="16" t="s">
        <v>486</v>
      </c>
      <c r="LC1007" s="16" t="s">
        <v>10879</v>
      </c>
      <c r="LD1007" s="16" t="s">
        <v>11692</v>
      </c>
      <c r="LE1007" s="16" t="s">
        <v>11693</v>
      </c>
      <c r="LF1007" s="16" t="s">
        <v>11654</v>
      </c>
      <c r="LI1007" s="16" t="s">
        <v>11655</v>
      </c>
      <c r="LM1007" s="16" t="s">
        <v>8741</v>
      </c>
      <c r="LO1007" s="16" t="s">
        <v>844</v>
      </c>
      <c r="LP1007" s="16" t="s">
        <v>844</v>
      </c>
      <c r="LQ1007" s="16" t="s">
        <v>844</v>
      </c>
      <c r="LR1007" s="16" t="s">
        <v>844</v>
      </c>
      <c r="LS1007" s="16" t="s">
        <v>844</v>
      </c>
      <c r="LT1007" s="16" t="s">
        <v>843</v>
      </c>
      <c r="LU1007" s="16" t="s">
        <v>843</v>
      </c>
      <c r="LV1007" s="16" t="s">
        <v>843</v>
      </c>
      <c r="LW1007" s="16" t="s">
        <v>843</v>
      </c>
      <c r="LX1007" s="16" t="s">
        <v>844</v>
      </c>
      <c r="LY1007" s="16" t="s">
        <v>843</v>
      </c>
      <c r="LZ1007" s="16" t="s">
        <v>843</v>
      </c>
      <c r="MA1007" s="16" t="s">
        <v>843</v>
      </c>
      <c r="MB1007" s="16" t="s">
        <v>843</v>
      </c>
      <c r="MC1007" s="16" t="s">
        <v>844</v>
      </c>
      <c r="ME1007" s="16" t="s">
        <v>11677</v>
      </c>
      <c r="MF1007" s="16" t="s">
        <v>8847</v>
      </c>
      <c r="MR1007" s="16" t="s">
        <v>474</v>
      </c>
      <c r="MS1007" s="16" t="s">
        <v>12874</v>
      </c>
      <c r="MT1007" s="16" t="s">
        <v>9015</v>
      </c>
      <c r="MV1007" s="16" t="s">
        <v>487</v>
      </c>
      <c r="MW1007" s="16" t="s">
        <v>1266</v>
      </c>
      <c r="MX1007" s="16" t="s">
        <v>1262</v>
      </c>
      <c r="MY1007" s="16" t="s">
        <v>486</v>
      </c>
      <c r="MZ1007" s="16" t="s">
        <v>487</v>
      </c>
      <c r="NA1007" s="16" t="s">
        <v>486</v>
      </c>
      <c r="NC1007" s="16" t="s">
        <v>486</v>
      </c>
      <c r="NE1007" s="16" t="s">
        <v>486</v>
      </c>
      <c r="NI1007" s="16" t="s">
        <v>11658</v>
      </c>
      <c r="NL1007" s="16" t="s">
        <v>844</v>
      </c>
      <c r="NS1007" s="16" t="s">
        <v>462</v>
      </c>
      <c r="NT1007" s="16" t="s">
        <v>478</v>
      </c>
      <c r="NU1007" s="16">
        <v>1.1910000000000001</v>
      </c>
      <c r="NV1007" s="16" t="s">
        <v>860</v>
      </c>
      <c r="NW1007" s="16" t="s">
        <v>1182</v>
      </c>
      <c r="NX1007" s="16" t="s">
        <v>1142</v>
      </c>
      <c r="NY1007" s="16" t="s">
        <v>1122</v>
      </c>
      <c r="NZ1007" s="16" t="s">
        <v>929</v>
      </c>
    </row>
    <row r="1008" spans="1:393" x14ac:dyDescent="0.25">
      <c r="A1008" s="16" t="s">
        <v>12920</v>
      </c>
      <c r="B1008" s="16" t="s">
        <v>844</v>
      </c>
      <c r="C1008" s="16" t="s">
        <v>972</v>
      </c>
      <c r="D1008" s="16" t="s">
        <v>844</v>
      </c>
      <c r="E1008" s="16" t="s">
        <v>843</v>
      </c>
      <c r="F1008" s="16" t="s">
        <v>843</v>
      </c>
      <c r="G1008" s="16" t="s">
        <v>843</v>
      </c>
      <c r="H1008" s="16" t="s">
        <v>843</v>
      </c>
      <c r="I1008" s="16" t="s">
        <v>843</v>
      </c>
      <c r="J1008" s="16" t="s">
        <v>843</v>
      </c>
      <c r="K1008" s="16" t="s">
        <v>843</v>
      </c>
      <c r="L1008" s="16" t="s">
        <v>843</v>
      </c>
      <c r="M1008" s="16" t="s">
        <v>843</v>
      </c>
      <c r="N1008" s="16" t="s">
        <v>843</v>
      </c>
      <c r="O1008" s="16" t="s">
        <v>843</v>
      </c>
      <c r="Q1008" s="16" t="s">
        <v>844</v>
      </c>
      <c r="R1008" s="16">
        <v>56</v>
      </c>
      <c r="T1008" s="16" t="s">
        <v>470</v>
      </c>
      <c r="U1008" s="16" t="s">
        <v>844</v>
      </c>
      <c r="V1008" s="16" t="s">
        <v>843</v>
      </c>
      <c r="W1008" s="16" t="s">
        <v>844</v>
      </c>
      <c r="X1008" s="16" t="s">
        <v>843</v>
      </c>
      <c r="Y1008" s="16" t="s">
        <v>843</v>
      </c>
      <c r="Z1008" s="16" t="s">
        <v>843</v>
      </c>
      <c r="AA1008" s="16" t="s">
        <v>843</v>
      </c>
      <c r="AB1008" s="16" t="s">
        <v>843</v>
      </c>
      <c r="AC1008" s="16" t="s">
        <v>843</v>
      </c>
      <c r="AD1008" s="16" t="s">
        <v>867</v>
      </c>
      <c r="AF1008" s="16" t="s">
        <v>11659</v>
      </c>
      <c r="AG1008" s="16" t="s">
        <v>11703</v>
      </c>
      <c r="AH1008" s="16" t="s">
        <v>844</v>
      </c>
      <c r="AI1008" s="16" t="s">
        <v>843</v>
      </c>
      <c r="AJ1008" s="16" t="s">
        <v>844</v>
      </c>
      <c r="AK1008" s="16" t="s">
        <v>843</v>
      </c>
      <c r="AL1008" s="16" t="s">
        <v>844</v>
      </c>
      <c r="AM1008" s="16" t="s">
        <v>843</v>
      </c>
      <c r="AN1008" s="16" t="s">
        <v>843</v>
      </c>
      <c r="AO1008" s="16" t="s">
        <v>843</v>
      </c>
      <c r="AP1008" s="16" t="s">
        <v>843</v>
      </c>
      <c r="AQ1008" s="16" t="s">
        <v>843</v>
      </c>
      <c r="AR1008" s="16" t="s">
        <v>4415</v>
      </c>
      <c r="AS1008" s="16" t="s">
        <v>844</v>
      </c>
      <c r="AT1008" s="16" t="s">
        <v>843</v>
      </c>
      <c r="AU1008" s="16" t="s">
        <v>843</v>
      </c>
      <c r="AV1008" s="16" t="s">
        <v>843</v>
      </c>
      <c r="AW1008" s="16" t="s">
        <v>843</v>
      </c>
      <c r="AX1008" s="16" t="s">
        <v>843</v>
      </c>
      <c r="AY1008" s="16" t="s">
        <v>843</v>
      </c>
      <c r="AZ1008" s="16" t="s">
        <v>4437</v>
      </c>
      <c r="BF1008" s="16" t="s">
        <v>843</v>
      </c>
      <c r="BH1008" s="16" t="s">
        <v>7380</v>
      </c>
      <c r="BI1008" s="16" t="s">
        <v>7785</v>
      </c>
      <c r="BJ1008" s="16" t="s">
        <v>843</v>
      </c>
      <c r="BK1008" s="16" t="s">
        <v>843</v>
      </c>
      <c r="BL1008" s="16" t="s">
        <v>843</v>
      </c>
      <c r="BM1008" s="16" t="s">
        <v>843</v>
      </c>
      <c r="BN1008" s="16" t="s">
        <v>843</v>
      </c>
      <c r="BO1008" s="16" t="s">
        <v>844</v>
      </c>
      <c r="BP1008" s="16" t="s">
        <v>843</v>
      </c>
      <c r="BQ1008" s="16" t="s">
        <v>843</v>
      </c>
      <c r="DX1008" s="16" t="s">
        <v>865</v>
      </c>
      <c r="ES1008" s="16" t="s">
        <v>865</v>
      </c>
      <c r="EU1008" s="16" t="s">
        <v>7810</v>
      </c>
      <c r="EV1008" s="16" t="s">
        <v>865</v>
      </c>
      <c r="HC1008" s="16" t="s">
        <v>865</v>
      </c>
      <c r="JA1008" s="16" t="s">
        <v>4816</v>
      </c>
      <c r="JB1008" s="16" t="s">
        <v>865</v>
      </c>
      <c r="JC1008" s="16" t="s">
        <v>865</v>
      </c>
      <c r="JD1008" s="16" t="s">
        <v>865</v>
      </c>
      <c r="JE1008" s="16" t="s">
        <v>865</v>
      </c>
      <c r="JF1008" s="16" t="s">
        <v>865</v>
      </c>
      <c r="JG1008" s="16" t="s">
        <v>843</v>
      </c>
      <c r="JH1008" s="16" t="s">
        <v>7591</v>
      </c>
      <c r="JJ1008" s="16" t="s">
        <v>864</v>
      </c>
      <c r="KF1008" s="16" t="s">
        <v>4926</v>
      </c>
      <c r="KI1008" s="16" t="s">
        <v>4843</v>
      </c>
      <c r="KO1008" s="16" t="s">
        <v>11125</v>
      </c>
      <c r="KP1008" s="16" t="s">
        <v>11124</v>
      </c>
      <c r="KQ1008" s="16" t="s">
        <v>8694</v>
      </c>
      <c r="KR1008" s="16" t="s">
        <v>12921</v>
      </c>
      <c r="KS1008" s="16" t="s">
        <v>11126</v>
      </c>
      <c r="KT1008" s="16" t="s">
        <v>8696</v>
      </c>
      <c r="KU1008" s="16" t="s">
        <v>844</v>
      </c>
      <c r="KV1008" s="16" t="s">
        <v>8696</v>
      </c>
      <c r="KW1008" s="16" t="s">
        <v>851</v>
      </c>
      <c r="KY1008" s="16" t="s">
        <v>486</v>
      </c>
      <c r="LC1008" s="16" t="s">
        <v>10879</v>
      </c>
      <c r="LF1008" s="16" t="s">
        <v>11654</v>
      </c>
      <c r="LI1008" s="16" t="s">
        <v>11655</v>
      </c>
      <c r="LJ1008" s="16" t="s">
        <v>843</v>
      </c>
      <c r="LM1008" s="16" t="s">
        <v>8741</v>
      </c>
      <c r="LO1008" s="16" t="s">
        <v>843</v>
      </c>
      <c r="LP1008" s="16" t="s">
        <v>1056</v>
      </c>
      <c r="LQ1008" s="16" t="s">
        <v>1056</v>
      </c>
      <c r="LR1008" s="16" t="s">
        <v>843</v>
      </c>
      <c r="LS1008" s="16" t="s">
        <v>1056</v>
      </c>
      <c r="LT1008" s="16" t="s">
        <v>843</v>
      </c>
      <c r="LU1008" s="16" t="s">
        <v>843</v>
      </c>
      <c r="LV1008" s="16" t="s">
        <v>843</v>
      </c>
      <c r="LW1008" s="16" t="s">
        <v>843</v>
      </c>
      <c r="LX1008" s="16" t="s">
        <v>844</v>
      </c>
      <c r="LY1008" s="16" t="s">
        <v>843</v>
      </c>
      <c r="LZ1008" s="16" t="s">
        <v>843</v>
      </c>
      <c r="MA1008" s="16" t="s">
        <v>843</v>
      </c>
      <c r="MB1008" s="16" t="s">
        <v>843</v>
      </c>
      <c r="MC1008" s="16" t="s">
        <v>843</v>
      </c>
      <c r="ME1008" s="16" t="s">
        <v>11656</v>
      </c>
      <c r="MF1008" s="16" t="s">
        <v>8847</v>
      </c>
      <c r="MO1008" s="16" t="s">
        <v>1817</v>
      </c>
      <c r="MP1008" s="16" t="s">
        <v>13846</v>
      </c>
      <c r="MR1008" s="16" t="s">
        <v>470</v>
      </c>
      <c r="MS1008" s="16" t="s">
        <v>12874</v>
      </c>
      <c r="MT1008" s="16" t="s">
        <v>9009</v>
      </c>
      <c r="MU1008" s="16" t="s">
        <v>817</v>
      </c>
      <c r="NC1008" s="16" t="s">
        <v>486</v>
      </c>
      <c r="NE1008" s="16" t="s">
        <v>486</v>
      </c>
      <c r="NG1008" s="16" t="s">
        <v>1380</v>
      </c>
      <c r="NI1008" s="16" t="s">
        <v>11658</v>
      </c>
      <c r="NS1008" s="16" t="s">
        <v>462</v>
      </c>
      <c r="NT1008" s="16" t="s">
        <v>478</v>
      </c>
      <c r="NU1008" s="16">
        <v>1.1910000000000001</v>
      </c>
      <c r="NV1008" s="16" t="s">
        <v>451</v>
      </c>
      <c r="NW1008" s="16" t="s">
        <v>1175</v>
      </c>
      <c r="NX1008" s="16" t="s">
        <v>1142</v>
      </c>
      <c r="OC1008" s="16" t="s">
        <v>451</v>
      </c>
    </row>
    <row r="1009" spans="1:394" x14ac:dyDescent="0.25">
      <c r="A1009" s="16" t="s">
        <v>12922</v>
      </c>
      <c r="B1009" s="16" t="s">
        <v>1056</v>
      </c>
      <c r="C1009" s="16" t="s">
        <v>972</v>
      </c>
      <c r="D1009" s="16" t="s">
        <v>844</v>
      </c>
      <c r="E1009" s="16" t="s">
        <v>843</v>
      </c>
      <c r="F1009" s="16" t="s">
        <v>843</v>
      </c>
      <c r="G1009" s="16" t="s">
        <v>843</v>
      </c>
      <c r="H1009" s="16" t="s">
        <v>843</v>
      </c>
      <c r="I1009" s="16" t="s">
        <v>843</v>
      </c>
      <c r="J1009" s="16" t="s">
        <v>843</v>
      </c>
      <c r="K1009" s="16" t="s">
        <v>843</v>
      </c>
      <c r="L1009" s="16" t="s">
        <v>843</v>
      </c>
      <c r="M1009" s="16" t="s">
        <v>843</v>
      </c>
      <c r="N1009" s="16" t="s">
        <v>843</v>
      </c>
      <c r="O1009" s="16" t="s">
        <v>843</v>
      </c>
      <c r="Q1009" s="16" t="s">
        <v>844</v>
      </c>
      <c r="R1009" s="16">
        <v>30</v>
      </c>
      <c r="T1009" s="16" t="s">
        <v>470</v>
      </c>
      <c r="U1009" s="16" t="s">
        <v>844</v>
      </c>
      <c r="V1009" s="16" t="s">
        <v>843</v>
      </c>
      <c r="W1009" s="16" t="s">
        <v>844</v>
      </c>
      <c r="X1009" s="16" t="s">
        <v>843</v>
      </c>
      <c r="Y1009" s="16" t="s">
        <v>843</v>
      </c>
      <c r="Z1009" s="16" t="s">
        <v>843</v>
      </c>
      <c r="AA1009" s="16" t="s">
        <v>843</v>
      </c>
      <c r="AB1009" s="16" t="s">
        <v>844</v>
      </c>
      <c r="AC1009" s="16" t="s">
        <v>843</v>
      </c>
      <c r="AD1009" s="16" t="s">
        <v>867</v>
      </c>
      <c r="AF1009" s="16" t="s">
        <v>11659</v>
      </c>
      <c r="AG1009" s="16" t="s">
        <v>11725</v>
      </c>
      <c r="AH1009" s="16" t="s">
        <v>844</v>
      </c>
      <c r="AI1009" s="16" t="s">
        <v>844</v>
      </c>
      <c r="AJ1009" s="16" t="s">
        <v>843</v>
      </c>
      <c r="AK1009" s="16" t="s">
        <v>843</v>
      </c>
      <c r="AL1009" s="16" t="s">
        <v>844</v>
      </c>
      <c r="AM1009" s="16" t="s">
        <v>844</v>
      </c>
      <c r="AN1009" s="16" t="s">
        <v>843</v>
      </c>
      <c r="AO1009" s="16" t="s">
        <v>843</v>
      </c>
      <c r="AP1009" s="16" t="s">
        <v>843</v>
      </c>
      <c r="AQ1009" s="16" t="s">
        <v>844</v>
      </c>
      <c r="AR1009" s="16" t="s">
        <v>4433</v>
      </c>
      <c r="AS1009" s="16" t="s">
        <v>843</v>
      </c>
      <c r="AT1009" s="16" t="s">
        <v>843</v>
      </c>
      <c r="AU1009" s="16" t="s">
        <v>843</v>
      </c>
      <c r="AV1009" s="16" t="s">
        <v>843</v>
      </c>
      <c r="AW1009" s="16" t="s">
        <v>843</v>
      </c>
      <c r="AX1009" s="16" t="s">
        <v>843</v>
      </c>
      <c r="AY1009" s="16" t="s">
        <v>844</v>
      </c>
      <c r="BF1009" s="16" t="s">
        <v>844</v>
      </c>
      <c r="BH1009" s="16" t="s">
        <v>7386</v>
      </c>
      <c r="BI1009" s="16" t="s">
        <v>7776</v>
      </c>
      <c r="BJ1009" s="16" t="s">
        <v>843</v>
      </c>
      <c r="BK1009" s="16" t="s">
        <v>843</v>
      </c>
      <c r="BL1009" s="16" t="s">
        <v>844</v>
      </c>
      <c r="BM1009" s="16" t="s">
        <v>843</v>
      </c>
      <c r="BN1009" s="16" t="s">
        <v>843</v>
      </c>
      <c r="BO1009" s="16" t="s">
        <v>843</v>
      </c>
      <c r="BP1009" s="16" t="s">
        <v>843</v>
      </c>
      <c r="BQ1009" s="16" t="s">
        <v>843</v>
      </c>
      <c r="BR1009" s="16" t="s">
        <v>7804</v>
      </c>
      <c r="BS1009" s="16" t="s">
        <v>843</v>
      </c>
      <c r="BT1009" s="16" t="s">
        <v>843</v>
      </c>
      <c r="BU1009" s="16" t="s">
        <v>843</v>
      </c>
      <c r="BV1009" s="16" t="s">
        <v>843</v>
      </c>
      <c r="BW1009" s="16" t="s">
        <v>843</v>
      </c>
      <c r="BX1009" s="16" t="s">
        <v>844</v>
      </c>
      <c r="BY1009" s="16" t="s">
        <v>843</v>
      </c>
      <c r="BZ1009" s="16" t="s">
        <v>843</v>
      </c>
      <c r="CA1009" s="16" t="s">
        <v>843</v>
      </c>
      <c r="DX1009" s="16" t="s">
        <v>865</v>
      </c>
      <c r="ES1009" s="16" t="s">
        <v>865</v>
      </c>
      <c r="EU1009" s="16" t="s">
        <v>7810</v>
      </c>
      <c r="EV1009" s="16" t="s">
        <v>865</v>
      </c>
      <c r="FT1009" s="16" t="s">
        <v>865</v>
      </c>
      <c r="HC1009" s="16" t="s">
        <v>865</v>
      </c>
      <c r="JA1009" s="16" t="s">
        <v>4822</v>
      </c>
      <c r="JB1009" s="16" t="s">
        <v>867</v>
      </c>
      <c r="JC1009" s="16" t="s">
        <v>865</v>
      </c>
      <c r="JG1009" s="16" t="s">
        <v>1056</v>
      </c>
      <c r="JV1009" s="16">
        <v>40</v>
      </c>
      <c r="JW1009" s="16" t="s">
        <v>7603</v>
      </c>
      <c r="JY1009" s="16">
        <v>14000</v>
      </c>
      <c r="JZ1009" s="16" t="s">
        <v>4910</v>
      </c>
      <c r="KB1009" s="16" t="s">
        <v>7628</v>
      </c>
      <c r="KD1009" s="16" t="s">
        <v>4917</v>
      </c>
      <c r="KE1009" s="16" t="s">
        <v>7277</v>
      </c>
      <c r="KF1009" s="16" t="s">
        <v>4942</v>
      </c>
      <c r="KH1009" s="16" t="s">
        <v>7642</v>
      </c>
      <c r="KI1009" s="16" t="s">
        <v>4985</v>
      </c>
      <c r="KK1009" s="16" t="s">
        <v>4910</v>
      </c>
      <c r="KM1009" s="16" t="s">
        <v>7607</v>
      </c>
      <c r="KO1009" s="16" t="s">
        <v>11125</v>
      </c>
      <c r="KP1009" s="16" t="s">
        <v>11124</v>
      </c>
      <c r="KQ1009" s="16" t="s">
        <v>8694</v>
      </c>
      <c r="KR1009" s="16" t="s">
        <v>12923</v>
      </c>
      <c r="KS1009" s="16" t="s">
        <v>11126</v>
      </c>
      <c r="KT1009" s="16" t="s">
        <v>8696</v>
      </c>
      <c r="KU1009" s="16" t="s">
        <v>844</v>
      </c>
      <c r="KV1009" s="16" t="s">
        <v>8696</v>
      </c>
      <c r="KW1009" s="16" t="s">
        <v>851</v>
      </c>
      <c r="KY1009" s="16" t="s">
        <v>486</v>
      </c>
      <c r="LC1009" s="16" t="s">
        <v>10879</v>
      </c>
      <c r="LF1009" s="16" t="s">
        <v>11654</v>
      </c>
      <c r="LI1009" s="16" t="s">
        <v>11655</v>
      </c>
      <c r="LJ1009" s="16" t="s">
        <v>831</v>
      </c>
      <c r="LK1009" s="16" t="s">
        <v>831</v>
      </c>
      <c r="LL1009" s="16" t="s">
        <v>8756</v>
      </c>
      <c r="LM1009" s="16" t="s">
        <v>8741</v>
      </c>
      <c r="LO1009" s="16" t="s">
        <v>843</v>
      </c>
      <c r="LP1009" s="16" t="s">
        <v>1056</v>
      </c>
      <c r="LQ1009" s="16" t="s">
        <v>1056</v>
      </c>
      <c r="LR1009" s="16" t="s">
        <v>843</v>
      </c>
      <c r="LS1009" s="16" t="s">
        <v>1056</v>
      </c>
      <c r="LT1009" s="16" t="s">
        <v>843</v>
      </c>
      <c r="LU1009" s="16" t="s">
        <v>843</v>
      </c>
      <c r="LV1009" s="16" t="s">
        <v>843</v>
      </c>
      <c r="LW1009" s="16" t="s">
        <v>843</v>
      </c>
      <c r="LX1009" s="16" t="s">
        <v>844</v>
      </c>
      <c r="LY1009" s="16" t="s">
        <v>843</v>
      </c>
      <c r="LZ1009" s="16" t="s">
        <v>843</v>
      </c>
      <c r="MA1009" s="16" t="s">
        <v>843</v>
      </c>
      <c r="MB1009" s="16" t="s">
        <v>843</v>
      </c>
      <c r="MC1009" s="16" t="s">
        <v>843</v>
      </c>
      <c r="ME1009" s="16" t="s">
        <v>11656</v>
      </c>
      <c r="MF1009" s="16" t="s">
        <v>8847</v>
      </c>
      <c r="MG1009" s="16" t="s">
        <v>1834</v>
      </c>
      <c r="MH1009" s="16" t="s">
        <v>11667</v>
      </c>
      <c r="MI1009" s="16" t="s">
        <v>11733</v>
      </c>
      <c r="MJ1009" s="16" t="s">
        <v>1837</v>
      </c>
      <c r="MK1009" s="16" t="s">
        <v>9015</v>
      </c>
      <c r="ML1009" s="16" t="s">
        <v>1787</v>
      </c>
      <c r="MM1009" s="16" t="s">
        <v>487</v>
      </c>
      <c r="MN1009" s="16" t="s">
        <v>1798</v>
      </c>
      <c r="MO1009" s="16" t="s">
        <v>1805</v>
      </c>
      <c r="MP1009" s="16" t="s">
        <v>1825</v>
      </c>
      <c r="MQ1009" s="16" t="s">
        <v>1787</v>
      </c>
      <c r="MR1009" s="16" t="s">
        <v>470</v>
      </c>
      <c r="MS1009" s="16" t="s">
        <v>12874</v>
      </c>
      <c r="MT1009" s="16" t="s">
        <v>9009</v>
      </c>
      <c r="MU1009" s="16" t="s">
        <v>816</v>
      </c>
      <c r="NC1009" s="16" t="s">
        <v>486</v>
      </c>
      <c r="ND1009" s="16" t="s">
        <v>486</v>
      </c>
      <c r="NE1009" s="16" t="s">
        <v>486</v>
      </c>
      <c r="NG1009" s="16" t="s">
        <v>1378</v>
      </c>
      <c r="NH1009" s="16" t="s">
        <v>1913</v>
      </c>
      <c r="NI1009" s="16" t="s">
        <v>11658</v>
      </c>
      <c r="NJ1009" s="16" t="s">
        <v>12778</v>
      </c>
      <c r="NK1009" s="16" t="s">
        <v>12278</v>
      </c>
      <c r="NR1009" s="16" t="s">
        <v>445</v>
      </c>
      <c r="NS1009" s="16" t="s">
        <v>462</v>
      </c>
      <c r="NT1009" s="16" t="s">
        <v>478</v>
      </c>
      <c r="NU1009" s="16">
        <v>1.1910000000000001</v>
      </c>
      <c r="NV1009" s="16" t="s">
        <v>445</v>
      </c>
      <c r="NW1009" s="16" t="s">
        <v>1174</v>
      </c>
      <c r="NX1009" s="16" t="s">
        <v>1142</v>
      </c>
      <c r="OB1009" s="16" t="s">
        <v>831</v>
      </c>
      <c r="OC1009" s="16" t="s">
        <v>445</v>
      </c>
    </row>
    <row r="1010" spans="1:394" x14ac:dyDescent="0.25">
      <c r="A1010" s="16" t="s">
        <v>12924</v>
      </c>
      <c r="B1010" s="16" t="s">
        <v>844</v>
      </c>
      <c r="C1010" s="16" t="s">
        <v>972</v>
      </c>
      <c r="D1010" s="16" t="s">
        <v>844</v>
      </c>
      <c r="E1010" s="16" t="s">
        <v>843</v>
      </c>
      <c r="F1010" s="16" t="s">
        <v>843</v>
      </c>
      <c r="G1010" s="16" t="s">
        <v>843</v>
      </c>
      <c r="H1010" s="16" t="s">
        <v>843</v>
      </c>
      <c r="I1010" s="16" t="s">
        <v>843</v>
      </c>
      <c r="J1010" s="16" t="s">
        <v>843</v>
      </c>
      <c r="K1010" s="16" t="s">
        <v>843</v>
      </c>
      <c r="L1010" s="16" t="s">
        <v>843</v>
      </c>
      <c r="M1010" s="16" t="s">
        <v>843</v>
      </c>
      <c r="N1010" s="16" t="s">
        <v>843</v>
      </c>
      <c r="O1010" s="16" t="s">
        <v>843</v>
      </c>
      <c r="Q1010" s="16" t="s">
        <v>844</v>
      </c>
      <c r="R1010" s="16">
        <v>71</v>
      </c>
      <c r="T1010" s="16" t="s">
        <v>470</v>
      </c>
      <c r="U1010" s="16" t="s">
        <v>844</v>
      </c>
      <c r="V1010" s="16" t="s">
        <v>843</v>
      </c>
      <c r="W1010" s="16" t="s">
        <v>844</v>
      </c>
      <c r="X1010" s="16" t="s">
        <v>843</v>
      </c>
      <c r="Y1010" s="16" t="s">
        <v>843</v>
      </c>
      <c r="Z1010" s="16" t="s">
        <v>843</v>
      </c>
      <c r="AA1010" s="16" t="s">
        <v>843</v>
      </c>
      <c r="AB1010" s="16" t="s">
        <v>843</v>
      </c>
      <c r="AC1010" s="16" t="s">
        <v>843</v>
      </c>
      <c r="AD1010" s="16" t="s">
        <v>867</v>
      </c>
      <c r="AF1010" s="16" t="s">
        <v>11687</v>
      </c>
      <c r="AG1010" s="16" t="s">
        <v>11700</v>
      </c>
      <c r="AH1010" s="16" t="s">
        <v>844</v>
      </c>
      <c r="AI1010" s="16" t="s">
        <v>843</v>
      </c>
      <c r="AJ1010" s="16" t="s">
        <v>844</v>
      </c>
      <c r="AK1010" s="16" t="s">
        <v>844</v>
      </c>
      <c r="AL1010" s="16" t="s">
        <v>843</v>
      </c>
      <c r="AM1010" s="16" t="s">
        <v>844</v>
      </c>
      <c r="AN1010" s="16" t="s">
        <v>843</v>
      </c>
      <c r="AO1010" s="16" t="s">
        <v>843</v>
      </c>
      <c r="AP1010" s="16" t="s">
        <v>843</v>
      </c>
      <c r="AQ1010" s="16" t="s">
        <v>844</v>
      </c>
      <c r="AR1010" s="16" t="s">
        <v>11815</v>
      </c>
      <c r="AS1010" s="16" t="s">
        <v>844</v>
      </c>
      <c r="AT1010" s="16" t="s">
        <v>844</v>
      </c>
      <c r="AU1010" s="16" t="s">
        <v>844</v>
      </c>
      <c r="AV1010" s="16" t="s">
        <v>843</v>
      </c>
      <c r="AW1010" s="16" t="s">
        <v>843</v>
      </c>
      <c r="AX1010" s="16" t="s">
        <v>843</v>
      </c>
      <c r="AY1010" s="16" t="s">
        <v>843</v>
      </c>
      <c r="AZ1010" s="16" t="s">
        <v>4440</v>
      </c>
      <c r="BA1010" s="16" t="s">
        <v>4437</v>
      </c>
      <c r="BB1010" s="16" t="s">
        <v>4437</v>
      </c>
      <c r="BF1010" s="16" t="s">
        <v>844</v>
      </c>
      <c r="BI1010" s="16" t="s">
        <v>7785</v>
      </c>
      <c r="BJ1010" s="16" t="s">
        <v>843</v>
      </c>
      <c r="BK1010" s="16" t="s">
        <v>843</v>
      </c>
      <c r="BL1010" s="16" t="s">
        <v>843</v>
      </c>
      <c r="BM1010" s="16" t="s">
        <v>843</v>
      </c>
      <c r="BN1010" s="16" t="s">
        <v>843</v>
      </c>
      <c r="BO1010" s="16" t="s">
        <v>844</v>
      </c>
      <c r="BP1010" s="16" t="s">
        <v>843</v>
      </c>
      <c r="BQ1010" s="16" t="s">
        <v>843</v>
      </c>
      <c r="DX1010" s="16" t="s">
        <v>865</v>
      </c>
      <c r="ES1010" s="16" t="s">
        <v>867</v>
      </c>
      <c r="EU1010" s="16" t="s">
        <v>7813</v>
      </c>
      <c r="EV1010" s="16" t="s">
        <v>865</v>
      </c>
      <c r="FF1010" s="16" t="s">
        <v>7842</v>
      </c>
      <c r="FG1010" s="16" t="s">
        <v>7852</v>
      </c>
      <c r="FH1010" s="16" t="s">
        <v>843</v>
      </c>
      <c r="FI1010" s="16" t="s">
        <v>844</v>
      </c>
      <c r="FJ1010" s="16" t="s">
        <v>843</v>
      </c>
      <c r="FK1010" s="16" t="s">
        <v>843</v>
      </c>
      <c r="FL1010" s="16" t="s">
        <v>843</v>
      </c>
      <c r="FM1010" s="16" t="s">
        <v>843</v>
      </c>
      <c r="FN1010" s="16" t="s">
        <v>843</v>
      </c>
      <c r="FO1010" s="16" t="s">
        <v>843</v>
      </c>
      <c r="FP1010" s="16" t="s">
        <v>843</v>
      </c>
      <c r="FQ1010" s="16" t="s">
        <v>843</v>
      </c>
      <c r="HC1010" s="16" t="s">
        <v>865</v>
      </c>
      <c r="JA1010" s="16" t="s">
        <v>4813</v>
      </c>
      <c r="JB1010" s="16" t="s">
        <v>865</v>
      </c>
      <c r="JC1010" s="16" t="s">
        <v>865</v>
      </c>
      <c r="JD1010" s="16" t="s">
        <v>865</v>
      </c>
      <c r="JE1010" s="16" t="s">
        <v>865</v>
      </c>
      <c r="JF1010" s="16" t="s">
        <v>865</v>
      </c>
      <c r="JG1010" s="16" t="s">
        <v>843</v>
      </c>
      <c r="JH1010" s="16" t="s">
        <v>4846</v>
      </c>
      <c r="KF1010" s="16" t="s">
        <v>4926</v>
      </c>
      <c r="KI1010" s="16" t="s">
        <v>4846</v>
      </c>
      <c r="KO1010" s="16" t="s">
        <v>11129</v>
      </c>
      <c r="KP1010" s="16" t="s">
        <v>11128</v>
      </c>
      <c r="KQ1010" s="16" t="s">
        <v>8694</v>
      </c>
      <c r="KR1010" s="16" t="s">
        <v>12925</v>
      </c>
      <c r="KS1010" s="16" t="s">
        <v>11130</v>
      </c>
      <c r="KT1010" s="16" t="s">
        <v>8696</v>
      </c>
      <c r="KU1010" s="16" t="s">
        <v>844</v>
      </c>
      <c r="KV1010" s="16" t="s">
        <v>8696</v>
      </c>
      <c r="KW1010" s="16" t="s">
        <v>850</v>
      </c>
      <c r="KY1010" s="16" t="s">
        <v>486</v>
      </c>
      <c r="LC1010" s="16" t="s">
        <v>10879</v>
      </c>
      <c r="LF1010" s="16" t="s">
        <v>11654</v>
      </c>
      <c r="LI1010" s="16" t="s">
        <v>11655</v>
      </c>
      <c r="LJ1010" s="16" t="s">
        <v>843</v>
      </c>
      <c r="LL1010" s="16" t="s">
        <v>8711</v>
      </c>
      <c r="LM1010" s="16" t="s">
        <v>8741</v>
      </c>
      <c r="LO1010" s="16" t="s">
        <v>843</v>
      </c>
      <c r="LP1010" s="16" t="s">
        <v>843</v>
      </c>
      <c r="LQ1010" s="16" t="s">
        <v>844</v>
      </c>
      <c r="LR1010" s="16" t="s">
        <v>843</v>
      </c>
      <c r="LS1010" s="16" t="s">
        <v>844</v>
      </c>
      <c r="LT1010" s="16" t="s">
        <v>843</v>
      </c>
      <c r="LU1010" s="16" t="s">
        <v>844</v>
      </c>
      <c r="LV1010" s="16" t="s">
        <v>844</v>
      </c>
      <c r="LW1010" s="16" t="s">
        <v>844</v>
      </c>
      <c r="LX1010" s="16" t="s">
        <v>843</v>
      </c>
      <c r="LY1010" s="16" t="s">
        <v>843</v>
      </c>
      <c r="LZ1010" s="16" t="s">
        <v>843</v>
      </c>
      <c r="MA1010" s="16" t="s">
        <v>843</v>
      </c>
      <c r="MB1010" s="16" t="s">
        <v>843</v>
      </c>
      <c r="MC1010" s="16" t="s">
        <v>843</v>
      </c>
      <c r="ME1010" s="16" t="s">
        <v>11656</v>
      </c>
      <c r="MF1010" s="16" t="s">
        <v>8847</v>
      </c>
      <c r="MO1010" s="16" t="s">
        <v>1817</v>
      </c>
      <c r="MP1010" s="16" t="s">
        <v>1824</v>
      </c>
      <c r="MR1010" s="16" t="s">
        <v>470</v>
      </c>
      <c r="MS1010" s="16" t="s">
        <v>12874</v>
      </c>
      <c r="MT1010" s="16" t="s">
        <v>9023</v>
      </c>
      <c r="NC1010" s="16" t="s">
        <v>487</v>
      </c>
      <c r="NE1010" s="16" t="s">
        <v>486</v>
      </c>
      <c r="NG1010" s="16" t="s">
        <v>1376</v>
      </c>
      <c r="NI1010" s="16" t="s">
        <v>11658</v>
      </c>
      <c r="NR1010" s="16" t="s">
        <v>878</v>
      </c>
      <c r="NS1010" s="16" t="s">
        <v>462</v>
      </c>
      <c r="NT1010" s="16" t="s">
        <v>478</v>
      </c>
      <c r="NU1010" s="16">
        <v>1.1910000000000001</v>
      </c>
      <c r="NV1010" s="16" t="s">
        <v>457</v>
      </c>
      <c r="NW1010" s="16" t="s">
        <v>1177</v>
      </c>
      <c r="NX1010" s="16" t="s">
        <v>1142</v>
      </c>
      <c r="OB1010" s="16" t="s">
        <v>833</v>
      </c>
      <c r="OC1010" s="16" t="s">
        <v>878</v>
      </c>
    </row>
    <row r="1011" spans="1:394" x14ac:dyDescent="0.25">
      <c r="A1011" s="16" t="s">
        <v>12926</v>
      </c>
      <c r="B1011" s="16" t="s">
        <v>844</v>
      </c>
      <c r="C1011" s="16" t="s">
        <v>972</v>
      </c>
      <c r="D1011" s="16" t="s">
        <v>844</v>
      </c>
      <c r="E1011" s="16" t="s">
        <v>843</v>
      </c>
      <c r="F1011" s="16" t="s">
        <v>843</v>
      </c>
      <c r="G1011" s="16" t="s">
        <v>843</v>
      </c>
      <c r="H1011" s="16" t="s">
        <v>843</v>
      </c>
      <c r="I1011" s="16" t="s">
        <v>843</v>
      </c>
      <c r="J1011" s="16" t="s">
        <v>843</v>
      </c>
      <c r="K1011" s="16" t="s">
        <v>843</v>
      </c>
      <c r="L1011" s="16" t="s">
        <v>843</v>
      </c>
      <c r="M1011" s="16" t="s">
        <v>843</v>
      </c>
      <c r="N1011" s="16" t="s">
        <v>843</v>
      </c>
      <c r="O1011" s="16" t="s">
        <v>843</v>
      </c>
      <c r="Q1011" s="16" t="s">
        <v>844</v>
      </c>
      <c r="R1011" s="16">
        <v>51</v>
      </c>
      <c r="T1011" s="16" t="s">
        <v>470</v>
      </c>
      <c r="U1011" s="16" t="s">
        <v>844</v>
      </c>
      <c r="V1011" s="16" t="s">
        <v>843</v>
      </c>
      <c r="W1011" s="16" t="s">
        <v>844</v>
      </c>
      <c r="X1011" s="16" t="s">
        <v>843</v>
      </c>
      <c r="Y1011" s="16" t="s">
        <v>843</v>
      </c>
      <c r="Z1011" s="16" t="s">
        <v>843</v>
      </c>
      <c r="AA1011" s="16" t="s">
        <v>843</v>
      </c>
      <c r="AB1011" s="16" t="s">
        <v>844</v>
      </c>
      <c r="AC1011" s="16" t="s">
        <v>843</v>
      </c>
      <c r="AD1011" s="16" t="s">
        <v>867</v>
      </c>
      <c r="AF1011" s="16" t="s">
        <v>11687</v>
      </c>
      <c r="AG1011" s="16" t="s">
        <v>11700</v>
      </c>
      <c r="AH1011" s="16" t="s">
        <v>844</v>
      </c>
      <c r="AI1011" s="16" t="s">
        <v>843</v>
      </c>
      <c r="AJ1011" s="16" t="s">
        <v>844</v>
      </c>
      <c r="AK1011" s="16" t="s">
        <v>844</v>
      </c>
      <c r="AL1011" s="16" t="s">
        <v>843</v>
      </c>
      <c r="AM1011" s="16" t="s">
        <v>844</v>
      </c>
      <c r="AN1011" s="16" t="s">
        <v>843</v>
      </c>
      <c r="AO1011" s="16" t="s">
        <v>843</v>
      </c>
      <c r="AP1011" s="16" t="s">
        <v>843</v>
      </c>
      <c r="AQ1011" s="16" t="s">
        <v>844</v>
      </c>
      <c r="AR1011" s="16" t="s">
        <v>11680</v>
      </c>
      <c r="AS1011" s="16" t="s">
        <v>844</v>
      </c>
      <c r="AT1011" s="16" t="s">
        <v>843</v>
      </c>
      <c r="AU1011" s="16" t="s">
        <v>844</v>
      </c>
      <c r="AV1011" s="16" t="s">
        <v>844</v>
      </c>
      <c r="AW1011" s="16" t="s">
        <v>843</v>
      </c>
      <c r="AX1011" s="16" t="s">
        <v>843</v>
      </c>
      <c r="AY1011" s="16" t="s">
        <v>843</v>
      </c>
      <c r="AZ1011" s="16" t="s">
        <v>4440</v>
      </c>
      <c r="BB1011" s="16" t="s">
        <v>4440</v>
      </c>
      <c r="BC1011" s="16" t="s">
        <v>4440</v>
      </c>
      <c r="BF1011" s="16" t="s">
        <v>844</v>
      </c>
      <c r="BH1011" s="16" t="s">
        <v>7383</v>
      </c>
      <c r="BI1011" s="16" t="s">
        <v>7773</v>
      </c>
      <c r="BJ1011" s="16" t="s">
        <v>843</v>
      </c>
      <c r="BK1011" s="16" t="s">
        <v>844</v>
      </c>
      <c r="BL1011" s="16" t="s">
        <v>843</v>
      </c>
      <c r="BM1011" s="16" t="s">
        <v>843</v>
      </c>
      <c r="BN1011" s="16" t="s">
        <v>843</v>
      </c>
      <c r="BO1011" s="16" t="s">
        <v>843</v>
      </c>
      <c r="BP1011" s="16" t="s">
        <v>843</v>
      </c>
      <c r="BQ1011" s="16" t="s">
        <v>843</v>
      </c>
      <c r="BR1011" s="16" t="s">
        <v>12927</v>
      </c>
      <c r="BS1011" s="16" t="s">
        <v>844</v>
      </c>
      <c r="BT1011" s="16" t="s">
        <v>843</v>
      </c>
      <c r="BU1011" s="16" t="s">
        <v>843</v>
      </c>
      <c r="BV1011" s="16" t="s">
        <v>844</v>
      </c>
      <c r="BW1011" s="16" t="s">
        <v>843</v>
      </c>
      <c r="BX1011" s="16" t="s">
        <v>843</v>
      </c>
      <c r="BY1011" s="16" t="s">
        <v>843</v>
      </c>
      <c r="BZ1011" s="16" t="s">
        <v>843</v>
      </c>
      <c r="CA1011" s="16" t="s">
        <v>843</v>
      </c>
      <c r="DX1011" s="16" t="s">
        <v>867</v>
      </c>
      <c r="DY1011" s="16" t="s">
        <v>867</v>
      </c>
      <c r="ES1011" s="16" t="s">
        <v>867</v>
      </c>
      <c r="EU1011" s="16" t="s">
        <v>7816</v>
      </c>
      <c r="EV1011" s="16" t="s">
        <v>867</v>
      </c>
      <c r="EW1011" s="16" t="s">
        <v>2337</v>
      </c>
      <c r="EX1011" s="16" t="s">
        <v>843</v>
      </c>
      <c r="EY1011" s="16" t="s">
        <v>843</v>
      </c>
      <c r="EZ1011" s="16" t="s">
        <v>843</v>
      </c>
      <c r="FA1011" s="16" t="s">
        <v>843</v>
      </c>
      <c r="FB1011" s="16" t="s">
        <v>844</v>
      </c>
      <c r="FC1011" s="16" t="s">
        <v>843</v>
      </c>
      <c r="FD1011" s="16" t="s">
        <v>843</v>
      </c>
      <c r="FE1011" s="16" t="s">
        <v>12928</v>
      </c>
      <c r="FF1011" s="16" t="s">
        <v>7842</v>
      </c>
      <c r="FG1011" s="16" t="s">
        <v>2337</v>
      </c>
      <c r="FH1011" s="16" t="s">
        <v>843</v>
      </c>
      <c r="FI1011" s="16" t="s">
        <v>843</v>
      </c>
      <c r="FJ1011" s="16" t="s">
        <v>843</v>
      </c>
      <c r="FK1011" s="16" t="s">
        <v>843</v>
      </c>
      <c r="FL1011" s="16" t="s">
        <v>843</v>
      </c>
      <c r="FM1011" s="16" t="s">
        <v>843</v>
      </c>
      <c r="FN1011" s="16" t="s">
        <v>843</v>
      </c>
      <c r="FO1011" s="16" t="s">
        <v>844</v>
      </c>
      <c r="FP1011" s="16" t="s">
        <v>843</v>
      </c>
      <c r="FQ1011" s="16" t="s">
        <v>843</v>
      </c>
      <c r="FR1011" s="16" t="s">
        <v>12929</v>
      </c>
      <c r="FT1011" s="16" t="s">
        <v>867</v>
      </c>
      <c r="FU1011" s="16" t="s">
        <v>4504</v>
      </c>
      <c r="FV1011" s="16" t="s">
        <v>843</v>
      </c>
      <c r="FW1011" s="16" t="s">
        <v>843</v>
      </c>
      <c r="FX1011" s="16" t="s">
        <v>843</v>
      </c>
      <c r="FY1011" s="16" t="s">
        <v>843</v>
      </c>
      <c r="FZ1011" s="16" t="s">
        <v>843</v>
      </c>
      <c r="GA1011" s="16" t="s">
        <v>844</v>
      </c>
      <c r="GB1011" s="16" t="s">
        <v>843</v>
      </c>
      <c r="GC1011" s="16" t="s">
        <v>843</v>
      </c>
      <c r="GD1011" s="16" t="s">
        <v>843</v>
      </c>
      <c r="GE1011" s="16" t="s">
        <v>843</v>
      </c>
      <c r="GF1011" s="16" t="s">
        <v>843</v>
      </c>
      <c r="GG1011" s="16" t="s">
        <v>843</v>
      </c>
      <c r="GH1011" s="16" t="s">
        <v>843</v>
      </c>
      <c r="GI1011" s="16" t="s">
        <v>843</v>
      </c>
      <c r="GJ1011" s="16" t="s">
        <v>843</v>
      </c>
      <c r="GK1011" s="16" t="s">
        <v>843</v>
      </c>
      <c r="GL1011" s="16" t="s">
        <v>843</v>
      </c>
      <c r="HC1011" s="16" t="s">
        <v>867</v>
      </c>
      <c r="HD1011" s="16" t="s">
        <v>867</v>
      </c>
      <c r="HE1011" s="16" t="s">
        <v>12930</v>
      </c>
      <c r="HF1011" s="16" t="s">
        <v>844</v>
      </c>
      <c r="HG1011" s="16" t="s">
        <v>843</v>
      </c>
      <c r="HH1011" s="16" t="s">
        <v>844</v>
      </c>
      <c r="HI1011" s="16" t="s">
        <v>844</v>
      </c>
      <c r="HJ1011" s="16" t="s">
        <v>843</v>
      </c>
      <c r="HK1011" s="16" t="s">
        <v>844</v>
      </c>
      <c r="HL1011" s="16" t="s">
        <v>844</v>
      </c>
      <c r="HM1011" s="16" t="s">
        <v>843</v>
      </c>
      <c r="HN1011" s="16" t="s">
        <v>843</v>
      </c>
      <c r="HO1011" s="16" t="s">
        <v>843</v>
      </c>
      <c r="HP1011" s="16" t="s">
        <v>843</v>
      </c>
      <c r="HQ1011" s="16" t="s">
        <v>843</v>
      </c>
      <c r="HR1011" s="16" t="s">
        <v>843</v>
      </c>
      <c r="HS1011" s="16" t="s">
        <v>843</v>
      </c>
      <c r="IZ1011" s="16" t="s">
        <v>865</v>
      </c>
      <c r="JA1011" s="16" t="s">
        <v>4825</v>
      </c>
      <c r="JB1011" s="16" t="s">
        <v>865</v>
      </c>
      <c r="JC1011" s="16" t="s">
        <v>865</v>
      </c>
      <c r="JD1011" s="16" t="s">
        <v>865</v>
      </c>
      <c r="JE1011" s="16" t="s">
        <v>865</v>
      </c>
      <c r="JF1011" s="16" t="s">
        <v>865</v>
      </c>
      <c r="JG1011" s="16" t="s">
        <v>843</v>
      </c>
      <c r="JH1011" s="16" t="s">
        <v>7574</v>
      </c>
      <c r="JJ1011" s="16" t="s">
        <v>865</v>
      </c>
      <c r="KF1011" s="16" t="s">
        <v>4942</v>
      </c>
      <c r="KI1011" s="16" t="s">
        <v>4982</v>
      </c>
      <c r="KK1011" s="16" t="s">
        <v>4895</v>
      </c>
      <c r="KM1011" s="16" t="s">
        <v>7610</v>
      </c>
      <c r="KO1011" s="16" t="s">
        <v>11138</v>
      </c>
      <c r="KP1011" s="16" t="s">
        <v>11137</v>
      </c>
      <c r="KQ1011" s="16" t="s">
        <v>8694</v>
      </c>
      <c r="KR1011" s="16" t="s">
        <v>12931</v>
      </c>
      <c r="KS1011" s="16" t="s">
        <v>11139</v>
      </c>
      <c r="KT1011" s="16" t="s">
        <v>8696</v>
      </c>
      <c r="KU1011" s="16" t="s">
        <v>844</v>
      </c>
      <c r="KV1011" s="16" t="s">
        <v>8696</v>
      </c>
      <c r="KW1011" s="16" t="s">
        <v>850</v>
      </c>
      <c r="KX1011" s="16" t="s">
        <v>487</v>
      </c>
      <c r="KY1011" s="16" t="s">
        <v>487</v>
      </c>
      <c r="KZ1011" s="16" t="s">
        <v>487</v>
      </c>
      <c r="LC1011" s="16" t="s">
        <v>10879</v>
      </c>
      <c r="LF1011" s="16" t="s">
        <v>11654</v>
      </c>
      <c r="LI1011" s="16" t="s">
        <v>11655</v>
      </c>
      <c r="LJ1011" s="16" t="s">
        <v>843</v>
      </c>
      <c r="LL1011" s="16" t="s">
        <v>8711</v>
      </c>
      <c r="LM1011" s="16" t="s">
        <v>8741</v>
      </c>
      <c r="LO1011" s="16" t="s">
        <v>843</v>
      </c>
      <c r="LP1011" s="16" t="s">
        <v>844</v>
      </c>
      <c r="LQ1011" s="16" t="s">
        <v>844</v>
      </c>
      <c r="LR1011" s="16" t="s">
        <v>843</v>
      </c>
      <c r="LS1011" s="16" t="s">
        <v>844</v>
      </c>
      <c r="LT1011" s="16" t="s">
        <v>843</v>
      </c>
      <c r="LU1011" s="16" t="s">
        <v>843</v>
      </c>
      <c r="LV1011" s="16" t="s">
        <v>844</v>
      </c>
      <c r="LW1011" s="16" t="s">
        <v>844</v>
      </c>
      <c r="LX1011" s="16" t="s">
        <v>843</v>
      </c>
      <c r="LY1011" s="16" t="s">
        <v>843</v>
      </c>
      <c r="LZ1011" s="16" t="s">
        <v>843</v>
      </c>
      <c r="MA1011" s="16" t="s">
        <v>843</v>
      </c>
      <c r="MB1011" s="16" t="s">
        <v>843</v>
      </c>
      <c r="MC1011" s="16" t="s">
        <v>843</v>
      </c>
      <c r="ME1011" s="16" t="s">
        <v>11656</v>
      </c>
      <c r="MF1011" s="16" t="s">
        <v>8847</v>
      </c>
      <c r="MJ1011" s="16" t="s">
        <v>1839</v>
      </c>
      <c r="MO1011" s="16" t="s">
        <v>1805</v>
      </c>
      <c r="MP1011" s="16" t="s">
        <v>1829</v>
      </c>
      <c r="MQ1011" s="16" t="s">
        <v>1788</v>
      </c>
      <c r="MR1011" s="16" t="s">
        <v>470</v>
      </c>
      <c r="MS1011" s="16" t="s">
        <v>12874</v>
      </c>
      <c r="MT1011" s="16" t="s">
        <v>9023</v>
      </c>
      <c r="MU1011" s="16" t="s">
        <v>817</v>
      </c>
      <c r="NC1011" s="16" t="s">
        <v>487</v>
      </c>
      <c r="ND1011" s="16" t="s">
        <v>487</v>
      </c>
      <c r="NE1011" s="16" t="s">
        <v>487</v>
      </c>
      <c r="NF1011" s="16" t="s">
        <v>487</v>
      </c>
      <c r="NG1011" s="16" t="s">
        <v>1372</v>
      </c>
      <c r="NI1011" s="16" t="s">
        <v>11658</v>
      </c>
      <c r="NM1011" s="16" t="s">
        <v>11834</v>
      </c>
      <c r="NN1011" s="16" t="s">
        <v>865</v>
      </c>
      <c r="NO1011" s="16" t="s">
        <v>11683</v>
      </c>
      <c r="NP1011" s="16" t="s">
        <v>11750</v>
      </c>
      <c r="NR1011" s="16" t="s">
        <v>451</v>
      </c>
      <c r="NS1011" s="16" t="s">
        <v>462</v>
      </c>
      <c r="NT1011" s="16" t="s">
        <v>478</v>
      </c>
      <c r="NU1011" s="16">
        <v>1.1910000000000001</v>
      </c>
      <c r="NV1011" s="16" t="s">
        <v>451</v>
      </c>
      <c r="NW1011" s="16" t="s">
        <v>1175</v>
      </c>
      <c r="NX1011" s="16" t="s">
        <v>1142</v>
      </c>
      <c r="OB1011" s="16" t="s">
        <v>833</v>
      </c>
      <c r="OC1011" s="16" t="s">
        <v>451</v>
      </c>
      <c r="OD1011" s="16" t="s">
        <v>487</v>
      </c>
    </row>
    <row r="1012" spans="1:394" x14ac:dyDescent="0.25">
      <c r="A1012" s="16" t="s">
        <v>12932</v>
      </c>
      <c r="B1012" s="16" t="s">
        <v>844</v>
      </c>
      <c r="C1012" s="16" t="s">
        <v>972</v>
      </c>
      <c r="D1012" s="16" t="s">
        <v>844</v>
      </c>
      <c r="E1012" s="16" t="s">
        <v>843</v>
      </c>
      <c r="F1012" s="16" t="s">
        <v>843</v>
      </c>
      <c r="G1012" s="16" t="s">
        <v>843</v>
      </c>
      <c r="H1012" s="16" t="s">
        <v>843</v>
      </c>
      <c r="I1012" s="16" t="s">
        <v>843</v>
      </c>
      <c r="J1012" s="16" t="s">
        <v>843</v>
      </c>
      <c r="K1012" s="16" t="s">
        <v>843</v>
      </c>
      <c r="L1012" s="16" t="s">
        <v>843</v>
      </c>
      <c r="M1012" s="16" t="s">
        <v>843</v>
      </c>
      <c r="N1012" s="16" t="s">
        <v>843</v>
      </c>
      <c r="O1012" s="16" t="s">
        <v>843</v>
      </c>
      <c r="Q1012" s="16" t="s">
        <v>844</v>
      </c>
      <c r="R1012" s="16">
        <v>44</v>
      </c>
      <c r="T1012" s="16" t="s">
        <v>470</v>
      </c>
      <c r="U1012" s="16" t="s">
        <v>844</v>
      </c>
      <c r="V1012" s="16" t="s">
        <v>843</v>
      </c>
      <c r="W1012" s="16" t="s">
        <v>844</v>
      </c>
      <c r="X1012" s="16" t="s">
        <v>843</v>
      </c>
      <c r="Y1012" s="16" t="s">
        <v>843</v>
      </c>
      <c r="Z1012" s="16" t="s">
        <v>843</v>
      </c>
      <c r="AA1012" s="16" t="s">
        <v>843</v>
      </c>
      <c r="AB1012" s="16" t="s">
        <v>844</v>
      </c>
      <c r="AC1012" s="16" t="s">
        <v>843</v>
      </c>
      <c r="AD1012" s="16" t="s">
        <v>867</v>
      </c>
      <c r="AF1012" s="16" t="s">
        <v>11659</v>
      </c>
      <c r="AG1012" s="16" t="s">
        <v>11725</v>
      </c>
      <c r="AH1012" s="16" t="s">
        <v>844</v>
      </c>
      <c r="AI1012" s="16" t="s">
        <v>844</v>
      </c>
      <c r="AJ1012" s="16" t="s">
        <v>843</v>
      </c>
      <c r="AK1012" s="16" t="s">
        <v>843</v>
      </c>
      <c r="AL1012" s="16" t="s">
        <v>844</v>
      </c>
      <c r="AM1012" s="16" t="s">
        <v>844</v>
      </c>
      <c r="AN1012" s="16" t="s">
        <v>843</v>
      </c>
      <c r="AO1012" s="16" t="s">
        <v>843</v>
      </c>
      <c r="AP1012" s="16" t="s">
        <v>843</v>
      </c>
      <c r="AQ1012" s="16" t="s">
        <v>844</v>
      </c>
      <c r="AR1012" s="16" t="s">
        <v>4433</v>
      </c>
      <c r="AS1012" s="16" t="s">
        <v>843</v>
      </c>
      <c r="AT1012" s="16" t="s">
        <v>843</v>
      </c>
      <c r="AU1012" s="16" t="s">
        <v>843</v>
      </c>
      <c r="AV1012" s="16" t="s">
        <v>843</v>
      </c>
      <c r="AW1012" s="16" t="s">
        <v>843</v>
      </c>
      <c r="AX1012" s="16" t="s">
        <v>843</v>
      </c>
      <c r="AY1012" s="16" t="s">
        <v>844</v>
      </c>
      <c r="BF1012" s="16" t="s">
        <v>844</v>
      </c>
      <c r="BH1012" s="16" t="s">
        <v>7383</v>
      </c>
      <c r="BI1012" s="16" t="s">
        <v>7785</v>
      </c>
      <c r="BJ1012" s="16" t="s">
        <v>843</v>
      </c>
      <c r="BK1012" s="16" t="s">
        <v>843</v>
      </c>
      <c r="BL1012" s="16" t="s">
        <v>843</v>
      </c>
      <c r="BM1012" s="16" t="s">
        <v>843</v>
      </c>
      <c r="BN1012" s="16" t="s">
        <v>843</v>
      </c>
      <c r="BO1012" s="16" t="s">
        <v>844</v>
      </c>
      <c r="BP1012" s="16" t="s">
        <v>843</v>
      </c>
      <c r="BQ1012" s="16" t="s">
        <v>843</v>
      </c>
      <c r="DX1012" s="16" t="s">
        <v>865</v>
      </c>
      <c r="ES1012" s="16" t="s">
        <v>865</v>
      </c>
      <c r="EU1012" s="16" t="s">
        <v>7810</v>
      </c>
      <c r="EV1012" s="16" t="s">
        <v>865</v>
      </c>
      <c r="FT1012" s="16" t="s">
        <v>865</v>
      </c>
      <c r="HC1012" s="16" t="s">
        <v>865</v>
      </c>
      <c r="JA1012" s="16" t="s">
        <v>4816</v>
      </c>
      <c r="JB1012" s="16" t="s">
        <v>865</v>
      </c>
      <c r="JC1012" s="16" t="s">
        <v>865</v>
      </c>
      <c r="JD1012" s="16" t="s">
        <v>865</v>
      </c>
      <c r="JE1012" s="16" t="s">
        <v>865</v>
      </c>
      <c r="JF1012" s="16" t="s">
        <v>865</v>
      </c>
      <c r="JG1012" s="16" t="s">
        <v>843</v>
      </c>
      <c r="JH1012" s="16" t="s">
        <v>7594</v>
      </c>
      <c r="JJ1012" s="16" t="s">
        <v>865</v>
      </c>
      <c r="KF1012" s="16" t="s">
        <v>4926</v>
      </c>
      <c r="KI1012" s="16" t="s">
        <v>4982</v>
      </c>
      <c r="KK1012" s="16" t="s">
        <v>4874</v>
      </c>
      <c r="KM1012" s="16" t="s">
        <v>7610</v>
      </c>
      <c r="KO1012" s="16" t="s">
        <v>11142</v>
      </c>
      <c r="KP1012" s="16" t="s">
        <v>11141</v>
      </c>
      <c r="KQ1012" s="16" t="s">
        <v>8694</v>
      </c>
      <c r="KR1012" s="16" t="s">
        <v>12933</v>
      </c>
      <c r="KS1012" s="16" t="s">
        <v>11143</v>
      </c>
      <c r="KT1012" s="16" t="s">
        <v>8696</v>
      </c>
      <c r="KU1012" s="16" t="s">
        <v>844</v>
      </c>
      <c r="KV1012" s="16" t="s">
        <v>8696</v>
      </c>
      <c r="KW1012" s="16" t="s">
        <v>851</v>
      </c>
      <c r="KY1012" s="16" t="s">
        <v>486</v>
      </c>
      <c r="LC1012" s="16" t="s">
        <v>10879</v>
      </c>
      <c r="LF1012" s="16" t="s">
        <v>11654</v>
      </c>
      <c r="LI1012" s="16" t="s">
        <v>11655</v>
      </c>
      <c r="LJ1012" s="16" t="s">
        <v>843</v>
      </c>
      <c r="LL1012" s="16" t="s">
        <v>8711</v>
      </c>
      <c r="LM1012" s="16" t="s">
        <v>8741</v>
      </c>
      <c r="LO1012" s="16" t="s">
        <v>843</v>
      </c>
      <c r="LP1012" s="16" t="s">
        <v>1056</v>
      </c>
      <c r="LQ1012" s="16" t="s">
        <v>1056</v>
      </c>
      <c r="LR1012" s="16" t="s">
        <v>843</v>
      </c>
      <c r="LS1012" s="16" t="s">
        <v>1056</v>
      </c>
      <c r="LT1012" s="16" t="s">
        <v>843</v>
      </c>
      <c r="LU1012" s="16" t="s">
        <v>843</v>
      </c>
      <c r="LV1012" s="16" t="s">
        <v>843</v>
      </c>
      <c r="LW1012" s="16" t="s">
        <v>843</v>
      </c>
      <c r="LX1012" s="16" t="s">
        <v>843</v>
      </c>
      <c r="LY1012" s="16" t="s">
        <v>843</v>
      </c>
      <c r="LZ1012" s="16" t="s">
        <v>843</v>
      </c>
      <c r="MA1012" s="16" t="s">
        <v>843</v>
      </c>
      <c r="MB1012" s="16" t="s">
        <v>843</v>
      </c>
      <c r="MC1012" s="16" t="s">
        <v>843</v>
      </c>
      <c r="ME1012" s="16" t="s">
        <v>11656</v>
      </c>
      <c r="MF1012" s="16" t="s">
        <v>8847</v>
      </c>
      <c r="MJ1012" s="16" t="s">
        <v>1839</v>
      </c>
      <c r="MO1012" s="16" t="s">
        <v>1817</v>
      </c>
      <c r="MP1012" s="16" t="s">
        <v>1829</v>
      </c>
      <c r="MQ1012" s="16" t="s">
        <v>1785</v>
      </c>
      <c r="MR1012" s="16" t="s">
        <v>470</v>
      </c>
      <c r="MS1012" s="16" t="s">
        <v>12874</v>
      </c>
      <c r="MT1012" s="16" t="s">
        <v>9009</v>
      </c>
      <c r="MU1012" s="16" t="s">
        <v>817</v>
      </c>
      <c r="NC1012" s="16" t="s">
        <v>486</v>
      </c>
      <c r="ND1012" s="16" t="s">
        <v>486</v>
      </c>
      <c r="NE1012" s="16" t="s">
        <v>486</v>
      </c>
      <c r="NG1012" s="16" t="s">
        <v>1380</v>
      </c>
      <c r="NI1012" s="16" t="s">
        <v>11658</v>
      </c>
      <c r="NR1012" s="16" t="s">
        <v>451</v>
      </c>
      <c r="NS1012" s="16" t="s">
        <v>462</v>
      </c>
      <c r="NT1012" s="16" t="s">
        <v>478</v>
      </c>
      <c r="NU1012" s="16">
        <v>1.1910000000000001</v>
      </c>
      <c r="NV1012" s="16" t="s">
        <v>451</v>
      </c>
      <c r="NW1012" s="16" t="s">
        <v>1175</v>
      </c>
      <c r="NX1012" s="16" t="s">
        <v>1142</v>
      </c>
      <c r="OB1012" s="16" t="s">
        <v>833</v>
      </c>
      <c r="OC1012" s="16" t="s">
        <v>451</v>
      </c>
    </row>
    <row r="1013" spans="1:394" x14ac:dyDescent="0.25">
      <c r="A1013" s="16" t="s">
        <v>11755</v>
      </c>
      <c r="B1013" s="16" t="s">
        <v>1056</v>
      </c>
      <c r="C1013" s="16" t="s">
        <v>972</v>
      </c>
      <c r="D1013" s="16" t="s">
        <v>844</v>
      </c>
      <c r="E1013" s="16" t="s">
        <v>843</v>
      </c>
      <c r="F1013" s="16" t="s">
        <v>843</v>
      </c>
      <c r="G1013" s="16" t="s">
        <v>843</v>
      </c>
      <c r="H1013" s="16" t="s">
        <v>843</v>
      </c>
      <c r="I1013" s="16" t="s">
        <v>843</v>
      </c>
      <c r="J1013" s="16" t="s">
        <v>843</v>
      </c>
      <c r="K1013" s="16" t="s">
        <v>843</v>
      </c>
      <c r="L1013" s="16" t="s">
        <v>843</v>
      </c>
      <c r="M1013" s="16" t="s">
        <v>843</v>
      </c>
      <c r="N1013" s="16" t="s">
        <v>843</v>
      </c>
      <c r="O1013" s="16" t="s">
        <v>843</v>
      </c>
      <c r="Q1013" s="16" t="s">
        <v>844</v>
      </c>
      <c r="R1013" s="16">
        <v>25</v>
      </c>
      <c r="T1013" s="16" t="s">
        <v>470</v>
      </c>
      <c r="U1013" s="16" t="s">
        <v>844</v>
      </c>
      <c r="V1013" s="16" t="s">
        <v>843</v>
      </c>
      <c r="W1013" s="16" t="s">
        <v>844</v>
      </c>
      <c r="X1013" s="16" t="s">
        <v>843</v>
      </c>
      <c r="Y1013" s="16" t="s">
        <v>843</v>
      </c>
      <c r="Z1013" s="16" t="s">
        <v>843</v>
      </c>
      <c r="AA1013" s="16" t="s">
        <v>843</v>
      </c>
      <c r="AB1013" s="16" t="s">
        <v>844</v>
      </c>
      <c r="AC1013" s="16" t="s">
        <v>843</v>
      </c>
      <c r="AD1013" s="16" t="s">
        <v>865</v>
      </c>
      <c r="AF1013" s="16" t="s">
        <v>11841</v>
      </c>
      <c r="AG1013" s="16" t="s">
        <v>11725</v>
      </c>
      <c r="AH1013" s="16" t="s">
        <v>844</v>
      </c>
      <c r="AI1013" s="16" t="s">
        <v>844</v>
      </c>
      <c r="AJ1013" s="16" t="s">
        <v>843</v>
      </c>
      <c r="AK1013" s="16" t="s">
        <v>843</v>
      </c>
      <c r="AL1013" s="16" t="s">
        <v>844</v>
      </c>
      <c r="AM1013" s="16" t="s">
        <v>844</v>
      </c>
      <c r="AN1013" s="16" t="s">
        <v>843</v>
      </c>
      <c r="AO1013" s="16" t="s">
        <v>843</v>
      </c>
      <c r="AP1013" s="16" t="s">
        <v>843</v>
      </c>
      <c r="AQ1013" s="16" t="s">
        <v>844</v>
      </c>
      <c r="AR1013" s="16" t="s">
        <v>4433</v>
      </c>
      <c r="AS1013" s="16" t="s">
        <v>843</v>
      </c>
      <c r="AT1013" s="16" t="s">
        <v>843</v>
      </c>
      <c r="AU1013" s="16" t="s">
        <v>843</v>
      </c>
      <c r="AV1013" s="16" t="s">
        <v>843</v>
      </c>
      <c r="AW1013" s="16" t="s">
        <v>843</v>
      </c>
      <c r="AX1013" s="16" t="s">
        <v>843</v>
      </c>
      <c r="AY1013" s="16" t="s">
        <v>844</v>
      </c>
      <c r="BF1013" s="16" t="s">
        <v>844</v>
      </c>
      <c r="BH1013" s="16" t="s">
        <v>7380</v>
      </c>
      <c r="BI1013" s="16" t="s">
        <v>7785</v>
      </c>
      <c r="BJ1013" s="16" t="s">
        <v>843</v>
      </c>
      <c r="BK1013" s="16" t="s">
        <v>843</v>
      </c>
      <c r="BL1013" s="16" t="s">
        <v>843</v>
      </c>
      <c r="BM1013" s="16" t="s">
        <v>843</v>
      </c>
      <c r="BN1013" s="16" t="s">
        <v>843</v>
      </c>
      <c r="BO1013" s="16" t="s">
        <v>844</v>
      </c>
      <c r="BP1013" s="16" t="s">
        <v>843</v>
      </c>
      <c r="BQ1013" s="16" t="s">
        <v>843</v>
      </c>
      <c r="DX1013" s="16" t="s">
        <v>865</v>
      </c>
      <c r="ES1013" s="16" t="s">
        <v>865</v>
      </c>
      <c r="EU1013" s="16" t="s">
        <v>7810</v>
      </c>
      <c r="EV1013" s="16" t="s">
        <v>865</v>
      </c>
      <c r="FT1013" s="16" t="s">
        <v>865</v>
      </c>
      <c r="HC1013" s="16" t="s">
        <v>865</v>
      </c>
      <c r="JA1013" s="16" t="s">
        <v>4822</v>
      </c>
      <c r="JB1013" s="16" t="s">
        <v>865</v>
      </c>
      <c r="JC1013" s="16" t="s">
        <v>865</v>
      </c>
      <c r="JD1013" s="16" t="s">
        <v>865</v>
      </c>
      <c r="JE1013" s="16" t="s">
        <v>865</v>
      </c>
      <c r="JF1013" s="16" t="s">
        <v>865</v>
      </c>
      <c r="JG1013" s="16" t="s">
        <v>1056</v>
      </c>
      <c r="JH1013" s="16" t="s">
        <v>7571</v>
      </c>
      <c r="JJ1013" s="16" t="s">
        <v>867</v>
      </c>
      <c r="KF1013" s="16" t="s">
        <v>4411</v>
      </c>
      <c r="KI1013" s="16" t="s">
        <v>4840</v>
      </c>
      <c r="KO1013" s="16" t="s">
        <v>11142</v>
      </c>
      <c r="KP1013" s="16" t="s">
        <v>11141</v>
      </c>
      <c r="KQ1013" s="16" t="s">
        <v>8694</v>
      </c>
      <c r="KR1013" s="16" t="s">
        <v>12934</v>
      </c>
      <c r="KS1013" s="16" t="s">
        <v>11143</v>
      </c>
      <c r="KT1013" s="16" t="s">
        <v>8696</v>
      </c>
      <c r="KU1013" s="16" t="s">
        <v>844</v>
      </c>
      <c r="KV1013" s="16" t="s">
        <v>8696</v>
      </c>
      <c r="KW1013" s="16" t="s">
        <v>851</v>
      </c>
      <c r="KY1013" s="16" t="s">
        <v>486</v>
      </c>
      <c r="LC1013" s="16" t="s">
        <v>10879</v>
      </c>
      <c r="LF1013" s="16" t="s">
        <v>11654</v>
      </c>
      <c r="LI1013" s="16" t="s">
        <v>11655</v>
      </c>
      <c r="LJ1013" s="16" t="s">
        <v>843</v>
      </c>
      <c r="LK1013" s="16" t="s">
        <v>836</v>
      </c>
      <c r="LL1013" s="16" t="s">
        <v>8756</v>
      </c>
      <c r="LM1013" s="16" t="s">
        <v>8741</v>
      </c>
      <c r="LO1013" s="16" t="s">
        <v>843</v>
      </c>
      <c r="LP1013" s="16" t="s">
        <v>1056</v>
      </c>
      <c r="LQ1013" s="16" t="s">
        <v>1056</v>
      </c>
      <c r="LR1013" s="16" t="s">
        <v>843</v>
      </c>
      <c r="LS1013" s="16" t="s">
        <v>1056</v>
      </c>
      <c r="LT1013" s="16" t="s">
        <v>843</v>
      </c>
      <c r="LU1013" s="16" t="s">
        <v>843</v>
      </c>
      <c r="LV1013" s="16" t="s">
        <v>843</v>
      </c>
      <c r="LW1013" s="16" t="s">
        <v>843</v>
      </c>
      <c r="LX1013" s="16" t="s">
        <v>843</v>
      </c>
      <c r="LY1013" s="16" t="s">
        <v>843</v>
      </c>
      <c r="LZ1013" s="16" t="s">
        <v>843</v>
      </c>
      <c r="MA1013" s="16" t="s">
        <v>843</v>
      </c>
      <c r="MB1013" s="16" t="s">
        <v>843</v>
      </c>
      <c r="MC1013" s="16" t="s">
        <v>843</v>
      </c>
      <c r="ME1013" s="16" t="s">
        <v>11656</v>
      </c>
      <c r="MF1013" s="16" t="s">
        <v>8847</v>
      </c>
      <c r="MP1013" s="16" t="s">
        <v>1823</v>
      </c>
      <c r="MR1013" s="16" t="s">
        <v>470</v>
      </c>
      <c r="MS1013" s="16" t="s">
        <v>12874</v>
      </c>
      <c r="MT1013" s="16" t="s">
        <v>844</v>
      </c>
      <c r="MU1013" s="16" t="s">
        <v>817</v>
      </c>
      <c r="NC1013" s="16" t="s">
        <v>486</v>
      </c>
      <c r="ND1013" s="16" t="s">
        <v>486</v>
      </c>
      <c r="NE1013" s="16" t="s">
        <v>486</v>
      </c>
      <c r="NG1013" s="16" t="s">
        <v>1378</v>
      </c>
      <c r="NI1013" s="16" t="s">
        <v>11658</v>
      </c>
      <c r="NR1013" s="16" t="s">
        <v>445</v>
      </c>
      <c r="NS1013" s="16" t="s">
        <v>462</v>
      </c>
      <c r="NT1013" s="16" t="s">
        <v>478</v>
      </c>
      <c r="NU1013" s="16">
        <v>1.1910000000000001</v>
      </c>
      <c r="NV1013" s="16" t="s">
        <v>445</v>
      </c>
      <c r="NW1013" s="16" t="s">
        <v>1174</v>
      </c>
      <c r="NX1013" s="16" t="s">
        <v>1142</v>
      </c>
      <c r="OB1013" s="16" t="s">
        <v>836</v>
      </c>
      <c r="OC1013" s="16" t="s">
        <v>445</v>
      </c>
    </row>
    <row r="1014" spans="1:394" x14ac:dyDescent="0.25">
      <c r="A1014" s="16" t="s">
        <v>12935</v>
      </c>
      <c r="B1014" s="16" t="s">
        <v>844</v>
      </c>
      <c r="C1014" s="16" t="s">
        <v>972</v>
      </c>
      <c r="D1014" s="16" t="s">
        <v>844</v>
      </c>
      <c r="E1014" s="16" t="s">
        <v>843</v>
      </c>
      <c r="F1014" s="16" t="s">
        <v>843</v>
      </c>
      <c r="G1014" s="16" t="s">
        <v>843</v>
      </c>
      <c r="H1014" s="16" t="s">
        <v>843</v>
      </c>
      <c r="I1014" s="16" t="s">
        <v>843</v>
      </c>
      <c r="J1014" s="16" t="s">
        <v>843</v>
      </c>
      <c r="K1014" s="16" t="s">
        <v>843</v>
      </c>
      <c r="L1014" s="16" t="s">
        <v>843</v>
      </c>
      <c r="M1014" s="16" t="s">
        <v>843</v>
      </c>
      <c r="N1014" s="16" t="s">
        <v>843</v>
      </c>
      <c r="O1014" s="16" t="s">
        <v>843</v>
      </c>
      <c r="Q1014" s="16" t="s">
        <v>844</v>
      </c>
      <c r="R1014" s="16">
        <v>78</v>
      </c>
      <c r="T1014" s="16" t="s">
        <v>470</v>
      </c>
      <c r="U1014" s="16" t="s">
        <v>844</v>
      </c>
      <c r="V1014" s="16" t="s">
        <v>843</v>
      </c>
      <c r="W1014" s="16" t="s">
        <v>844</v>
      </c>
      <c r="X1014" s="16" t="s">
        <v>843</v>
      </c>
      <c r="Y1014" s="16" t="s">
        <v>843</v>
      </c>
      <c r="Z1014" s="16" t="s">
        <v>843</v>
      </c>
      <c r="AA1014" s="16" t="s">
        <v>843</v>
      </c>
      <c r="AB1014" s="16" t="s">
        <v>843</v>
      </c>
      <c r="AC1014" s="16" t="s">
        <v>843</v>
      </c>
      <c r="AD1014" s="16" t="s">
        <v>865</v>
      </c>
      <c r="AF1014" s="16" t="s">
        <v>11687</v>
      </c>
      <c r="AG1014" s="16" t="s">
        <v>11703</v>
      </c>
      <c r="AH1014" s="16" t="s">
        <v>844</v>
      </c>
      <c r="AI1014" s="16" t="s">
        <v>843</v>
      </c>
      <c r="AJ1014" s="16" t="s">
        <v>844</v>
      </c>
      <c r="AK1014" s="16" t="s">
        <v>843</v>
      </c>
      <c r="AL1014" s="16" t="s">
        <v>844</v>
      </c>
      <c r="AM1014" s="16" t="s">
        <v>843</v>
      </c>
      <c r="AN1014" s="16" t="s">
        <v>843</v>
      </c>
      <c r="AO1014" s="16" t="s">
        <v>843</v>
      </c>
      <c r="AP1014" s="16" t="s">
        <v>843</v>
      </c>
      <c r="AQ1014" s="16" t="s">
        <v>843</v>
      </c>
      <c r="AR1014" s="16" t="s">
        <v>11815</v>
      </c>
      <c r="AS1014" s="16" t="s">
        <v>844</v>
      </c>
      <c r="AT1014" s="16" t="s">
        <v>844</v>
      </c>
      <c r="AU1014" s="16" t="s">
        <v>844</v>
      </c>
      <c r="AV1014" s="16" t="s">
        <v>843</v>
      </c>
      <c r="AW1014" s="16" t="s">
        <v>843</v>
      </c>
      <c r="AX1014" s="16" t="s">
        <v>843</v>
      </c>
      <c r="AY1014" s="16" t="s">
        <v>843</v>
      </c>
      <c r="AZ1014" s="16" t="s">
        <v>4437</v>
      </c>
      <c r="BA1014" s="16" t="s">
        <v>4437</v>
      </c>
      <c r="BB1014" s="16" t="s">
        <v>4437</v>
      </c>
      <c r="BF1014" s="16" t="s">
        <v>843</v>
      </c>
      <c r="BI1014" s="16" t="s">
        <v>7785</v>
      </c>
      <c r="BJ1014" s="16" t="s">
        <v>843</v>
      </c>
      <c r="BK1014" s="16" t="s">
        <v>843</v>
      </c>
      <c r="BL1014" s="16" t="s">
        <v>843</v>
      </c>
      <c r="BM1014" s="16" t="s">
        <v>843</v>
      </c>
      <c r="BN1014" s="16" t="s">
        <v>843</v>
      </c>
      <c r="BO1014" s="16" t="s">
        <v>844</v>
      </c>
      <c r="BP1014" s="16" t="s">
        <v>843</v>
      </c>
      <c r="BQ1014" s="16" t="s">
        <v>843</v>
      </c>
      <c r="DX1014" s="16" t="s">
        <v>867</v>
      </c>
      <c r="DY1014" s="16" t="s">
        <v>867</v>
      </c>
      <c r="ES1014" s="16" t="s">
        <v>867</v>
      </c>
      <c r="EU1014" s="16" t="s">
        <v>7813</v>
      </c>
      <c r="EV1014" s="16" t="s">
        <v>865</v>
      </c>
      <c r="FF1014" s="16" t="s">
        <v>7836</v>
      </c>
      <c r="HC1014" s="16" t="s">
        <v>865</v>
      </c>
      <c r="JA1014" s="16" t="s">
        <v>4816</v>
      </c>
      <c r="JB1014" s="16" t="s">
        <v>865</v>
      </c>
      <c r="JC1014" s="16" t="s">
        <v>865</v>
      </c>
      <c r="JD1014" s="16" t="s">
        <v>865</v>
      </c>
      <c r="JE1014" s="16" t="s">
        <v>865</v>
      </c>
      <c r="JF1014" s="16" t="s">
        <v>865</v>
      </c>
      <c r="JG1014" s="16" t="s">
        <v>843</v>
      </c>
      <c r="JH1014" s="16" t="s">
        <v>4846</v>
      </c>
      <c r="KF1014" s="16" t="s">
        <v>4926</v>
      </c>
      <c r="KI1014" s="16" t="s">
        <v>4846</v>
      </c>
      <c r="KO1014" s="16" t="s">
        <v>11146</v>
      </c>
      <c r="KP1014" s="16" t="s">
        <v>11145</v>
      </c>
      <c r="KQ1014" s="16" t="s">
        <v>8694</v>
      </c>
      <c r="KR1014" s="16" t="s">
        <v>12936</v>
      </c>
      <c r="KS1014" s="16" t="s">
        <v>11147</v>
      </c>
      <c r="KT1014" s="16" t="s">
        <v>8696</v>
      </c>
      <c r="KU1014" s="16" t="s">
        <v>844</v>
      </c>
      <c r="KV1014" s="16" t="s">
        <v>8696</v>
      </c>
      <c r="KW1014" s="16" t="s">
        <v>851</v>
      </c>
      <c r="KX1014" s="16" t="s">
        <v>487</v>
      </c>
      <c r="KY1014" s="16" t="s">
        <v>487</v>
      </c>
      <c r="KZ1014" s="16" t="s">
        <v>487</v>
      </c>
      <c r="LC1014" s="16" t="s">
        <v>10879</v>
      </c>
      <c r="LF1014" s="16" t="s">
        <v>11654</v>
      </c>
      <c r="LI1014" s="16" t="s">
        <v>11655</v>
      </c>
      <c r="LJ1014" s="16" t="s">
        <v>843</v>
      </c>
      <c r="LL1014" s="16" t="s">
        <v>8711</v>
      </c>
      <c r="LM1014" s="16" t="s">
        <v>8741</v>
      </c>
      <c r="LO1014" s="16" t="s">
        <v>843</v>
      </c>
      <c r="LP1014" s="16" t="s">
        <v>1056</v>
      </c>
      <c r="LQ1014" s="16" t="s">
        <v>1056</v>
      </c>
      <c r="LR1014" s="16" t="s">
        <v>844</v>
      </c>
      <c r="LS1014" s="16" t="s">
        <v>1056</v>
      </c>
      <c r="LT1014" s="16" t="s">
        <v>844</v>
      </c>
      <c r="LU1014" s="16" t="s">
        <v>844</v>
      </c>
      <c r="LV1014" s="16" t="s">
        <v>843</v>
      </c>
      <c r="LW1014" s="16" t="s">
        <v>844</v>
      </c>
      <c r="LX1014" s="16" t="s">
        <v>1056</v>
      </c>
      <c r="LY1014" s="16" t="s">
        <v>843</v>
      </c>
      <c r="LZ1014" s="16" t="s">
        <v>843</v>
      </c>
      <c r="MA1014" s="16" t="s">
        <v>843</v>
      </c>
      <c r="MB1014" s="16" t="s">
        <v>843</v>
      </c>
      <c r="MC1014" s="16" t="s">
        <v>843</v>
      </c>
      <c r="ME1014" s="16" t="s">
        <v>11656</v>
      </c>
      <c r="MF1014" s="16" t="s">
        <v>8847</v>
      </c>
      <c r="MO1014" s="16" t="s">
        <v>1817</v>
      </c>
      <c r="MP1014" s="16" t="s">
        <v>1824</v>
      </c>
      <c r="MR1014" s="16" t="s">
        <v>470</v>
      </c>
      <c r="MS1014" s="16" t="s">
        <v>12874</v>
      </c>
      <c r="MT1014" s="16" t="s">
        <v>9023</v>
      </c>
      <c r="NC1014" s="16" t="s">
        <v>487</v>
      </c>
      <c r="NE1014" s="16" t="s">
        <v>486</v>
      </c>
      <c r="NG1014" s="16" t="s">
        <v>1380</v>
      </c>
      <c r="NI1014" s="16" t="s">
        <v>11658</v>
      </c>
      <c r="NR1014" s="16" t="s">
        <v>878</v>
      </c>
      <c r="NS1014" s="16" t="s">
        <v>462</v>
      </c>
      <c r="NT1014" s="16" t="s">
        <v>478</v>
      </c>
      <c r="NU1014" s="16">
        <v>1.1910000000000001</v>
      </c>
      <c r="NV1014" s="16" t="s">
        <v>457</v>
      </c>
      <c r="NW1014" s="16" t="s">
        <v>1177</v>
      </c>
      <c r="NX1014" s="16" t="s">
        <v>1142</v>
      </c>
      <c r="OB1014" s="16" t="s">
        <v>833</v>
      </c>
      <c r="OC1014" s="16" t="s">
        <v>878</v>
      </c>
    </row>
    <row r="1015" spans="1:394" x14ac:dyDescent="0.25">
      <c r="A1015" s="16" t="s">
        <v>12937</v>
      </c>
      <c r="B1015" s="16" t="s">
        <v>1056</v>
      </c>
      <c r="C1015" s="16" t="s">
        <v>4199</v>
      </c>
      <c r="D1015" s="16" t="s">
        <v>843</v>
      </c>
      <c r="E1015" s="16" t="s">
        <v>843</v>
      </c>
      <c r="F1015" s="16" t="s">
        <v>843</v>
      </c>
      <c r="G1015" s="16" t="s">
        <v>843</v>
      </c>
      <c r="H1015" s="16" t="s">
        <v>843</v>
      </c>
      <c r="I1015" s="16" t="s">
        <v>844</v>
      </c>
      <c r="J1015" s="16" t="s">
        <v>843</v>
      </c>
      <c r="K1015" s="16" t="s">
        <v>843</v>
      </c>
      <c r="L1015" s="16" t="s">
        <v>843</v>
      </c>
      <c r="M1015" s="16" t="s">
        <v>843</v>
      </c>
      <c r="N1015" s="16" t="s">
        <v>843</v>
      </c>
      <c r="O1015" s="16" t="s">
        <v>843</v>
      </c>
      <c r="Q1015" s="16" t="s">
        <v>843</v>
      </c>
      <c r="R1015" s="16">
        <v>57</v>
      </c>
      <c r="T1015" s="16" t="s">
        <v>470</v>
      </c>
      <c r="U1015" s="16" t="s">
        <v>844</v>
      </c>
      <c r="V1015" s="16" t="s">
        <v>843</v>
      </c>
      <c r="W1015" s="16" t="s">
        <v>844</v>
      </c>
      <c r="X1015" s="16" t="s">
        <v>843</v>
      </c>
      <c r="Y1015" s="16" t="s">
        <v>843</v>
      </c>
      <c r="Z1015" s="16" t="s">
        <v>843</v>
      </c>
      <c r="AA1015" s="16" t="s">
        <v>843</v>
      </c>
      <c r="AB1015" s="16" t="s">
        <v>843</v>
      </c>
      <c r="AC1015" s="16" t="s">
        <v>843</v>
      </c>
      <c r="AD1015" s="16" t="s">
        <v>867</v>
      </c>
      <c r="BF1015" s="16" t="s">
        <v>843</v>
      </c>
      <c r="JB1015" s="16" t="s">
        <v>867</v>
      </c>
      <c r="JC1015" s="16" t="s">
        <v>865</v>
      </c>
      <c r="JG1015" s="16" t="s">
        <v>843</v>
      </c>
      <c r="KO1015" s="16" t="s">
        <v>11146</v>
      </c>
      <c r="KP1015" s="16" t="s">
        <v>11145</v>
      </c>
      <c r="KQ1015" s="16" t="s">
        <v>8694</v>
      </c>
      <c r="KR1015" s="16" t="s">
        <v>12938</v>
      </c>
      <c r="KS1015" s="16" t="s">
        <v>11147</v>
      </c>
      <c r="KT1015" s="16" t="s">
        <v>8696</v>
      </c>
      <c r="KU1015" s="16" t="s">
        <v>844</v>
      </c>
      <c r="KV1015" s="16" t="s">
        <v>8696</v>
      </c>
      <c r="LC1015" s="16" t="s">
        <v>10879</v>
      </c>
      <c r="LF1015" s="16" t="s">
        <v>11654</v>
      </c>
      <c r="LJ1015" s="16" t="s">
        <v>831</v>
      </c>
      <c r="LK1015" s="16" t="s">
        <v>831</v>
      </c>
      <c r="LL1015" s="16" t="s">
        <v>8756</v>
      </c>
      <c r="LM1015" s="16" t="s">
        <v>8741</v>
      </c>
      <c r="LO1015" s="16" t="s">
        <v>843</v>
      </c>
      <c r="LP1015" s="16" t="s">
        <v>1056</v>
      </c>
      <c r="LQ1015" s="16" t="s">
        <v>1056</v>
      </c>
      <c r="LR1015" s="16" t="s">
        <v>844</v>
      </c>
      <c r="LS1015" s="16" t="s">
        <v>1056</v>
      </c>
      <c r="LT1015" s="16" t="s">
        <v>844</v>
      </c>
      <c r="LU1015" s="16" t="s">
        <v>844</v>
      </c>
      <c r="LV1015" s="16" t="s">
        <v>843</v>
      </c>
      <c r="LW1015" s="16" t="s">
        <v>844</v>
      </c>
      <c r="LX1015" s="16" t="s">
        <v>1056</v>
      </c>
      <c r="LY1015" s="16" t="s">
        <v>843</v>
      </c>
      <c r="LZ1015" s="16" t="s">
        <v>843</v>
      </c>
      <c r="MA1015" s="16" t="s">
        <v>843</v>
      </c>
      <c r="MB1015" s="16" t="s">
        <v>843</v>
      </c>
      <c r="MC1015" s="16" t="s">
        <v>843</v>
      </c>
      <c r="ME1015" s="16" t="s">
        <v>11656</v>
      </c>
      <c r="MF1015" s="16" t="s">
        <v>8847</v>
      </c>
      <c r="MR1015" s="16" t="s">
        <v>470</v>
      </c>
      <c r="MS1015" s="16" t="s">
        <v>12874</v>
      </c>
      <c r="NI1015" s="16" t="s">
        <v>11658</v>
      </c>
      <c r="NR1015" s="16" t="s">
        <v>451</v>
      </c>
      <c r="NS1015" s="16" t="s">
        <v>462</v>
      </c>
      <c r="NT1015" s="16" t="s">
        <v>478</v>
      </c>
      <c r="NU1015" s="16">
        <v>1.1910000000000001</v>
      </c>
      <c r="NV1015" s="16" t="s">
        <v>451</v>
      </c>
      <c r="NW1015" s="16" t="s">
        <v>1175</v>
      </c>
      <c r="NX1015" s="16" t="s">
        <v>1142</v>
      </c>
      <c r="OB1015" s="16" t="s">
        <v>831</v>
      </c>
      <c r="OC1015" s="16" t="s">
        <v>451</v>
      </c>
    </row>
    <row r="1016" spans="1:394" x14ac:dyDescent="0.25">
      <c r="A1016" s="16" t="s">
        <v>12939</v>
      </c>
      <c r="B1016" s="16" t="s">
        <v>8732</v>
      </c>
      <c r="C1016" s="16" t="s">
        <v>4199</v>
      </c>
      <c r="D1016" s="16" t="s">
        <v>843</v>
      </c>
      <c r="E1016" s="16" t="s">
        <v>843</v>
      </c>
      <c r="F1016" s="16" t="s">
        <v>843</v>
      </c>
      <c r="G1016" s="16" t="s">
        <v>843</v>
      </c>
      <c r="H1016" s="16" t="s">
        <v>843</v>
      </c>
      <c r="I1016" s="16" t="s">
        <v>844</v>
      </c>
      <c r="J1016" s="16" t="s">
        <v>843</v>
      </c>
      <c r="K1016" s="16" t="s">
        <v>843</v>
      </c>
      <c r="L1016" s="16" t="s">
        <v>843</v>
      </c>
      <c r="M1016" s="16" t="s">
        <v>843</v>
      </c>
      <c r="N1016" s="16" t="s">
        <v>843</v>
      </c>
      <c r="O1016" s="16" t="s">
        <v>843</v>
      </c>
      <c r="Q1016" s="16" t="s">
        <v>843</v>
      </c>
      <c r="R1016" s="16">
        <v>59</v>
      </c>
      <c r="T1016" s="16" t="s">
        <v>474</v>
      </c>
      <c r="U1016" s="16" t="s">
        <v>843</v>
      </c>
      <c r="V1016" s="16" t="s">
        <v>844</v>
      </c>
      <c r="W1016" s="16" t="s">
        <v>843</v>
      </c>
      <c r="X1016" s="16" t="s">
        <v>844</v>
      </c>
      <c r="Y1016" s="16" t="s">
        <v>843</v>
      </c>
      <c r="Z1016" s="16" t="s">
        <v>843</v>
      </c>
      <c r="AA1016" s="16" t="s">
        <v>843</v>
      </c>
      <c r="AB1016" s="16" t="s">
        <v>843</v>
      </c>
      <c r="AC1016" s="16" t="s">
        <v>843</v>
      </c>
      <c r="AD1016" s="16" t="s">
        <v>867</v>
      </c>
      <c r="BF1016" s="16" t="s">
        <v>843</v>
      </c>
      <c r="JB1016" s="16" t="s">
        <v>867</v>
      </c>
      <c r="JC1016" s="16" t="s">
        <v>865</v>
      </c>
      <c r="JG1016" s="16" t="s">
        <v>843</v>
      </c>
      <c r="KO1016" s="16" t="s">
        <v>11146</v>
      </c>
      <c r="KP1016" s="16" t="s">
        <v>11145</v>
      </c>
      <c r="KQ1016" s="16" t="s">
        <v>8694</v>
      </c>
      <c r="KR1016" s="16" t="s">
        <v>12940</v>
      </c>
      <c r="KS1016" s="16" t="s">
        <v>11147</v>
      </c>
      <c r="KT1016" s="16" t="s">
        <v>8696</v>
      </c>
      <c r="KU1016" s="16" t="s">
        <v>844</v>
      </c>
      <c r="KV1016" s="16" t="s">
        <v>8696</v>
      </c>
      <c r="LC1016" s="16" t="s">
        <v>10879</v>
      </c>
      <c r="LF1016" s="16" t="s">
        <v>11654</v>
      </c>
      <c r="LJ1016" s="16" t="s">
        <v>831</v>
      </c>
      <c r="LK1016" s="16" t="s">
        <v>831</v>
      </c>
      <c r="LL1016" s="16" t="s">
        <v>8756</v>
      </c>
      <c r="LM1016" s="16" t="s">
        <v>8741</v>
      </c>
      <c r="LO1016" s="16" t="s">
        <v>843</v>
      </c>
      <c r="LP1016" s="16" t="s">
        <v>1056</v>
      </c>
      <c r="LQ1016" s="16" t="s">
        <v>1056</v>
      </c>
      <c r="LR1016" s="16" t="s">
        <v>844</v>
      </c>
      <c r="LS1016" s="16" t="s">
        <v>1056</v>
      </c>
      <c r="LT1016" s="16" t="s">
        <v>844</v>
      </c>
      <c r="LU1016" s="16" t="s">
        <v>844</v>
      </c>
      <c r="LV1016" s="16" t="s">
        <v>843</v>
      </c>
      <c r="LW1016" s="16" t="s">
        <v>844</v>
      </c>
      <c r="LX1016" s="16" t="s">
        <v>1056</v>
      </c>
      <c r="LY1016" s="16" t="s">
        <v>843</v>
      </c>
      <c r="LZ1016" s="16" t="s">
        <v>843</v>
      </c>
      <c r="MA1016" s="16" t="s">
        <v>843</v>
      </c>
      <c r="MB1016" s="16" t="s">
        <v>843</v>
      </c>
      <c r="MC1016" s="16" t="s">
        <v>843</v>
      </c>
      <c r="ME1016" s="16" t="s">
        <v>11656</v>
      </c>
      <c r="MF1016" s="16" t="s">
        <v>8847</v>
      </c>
      <c r="MR1016" s="16" t="s">
        <v>474</v>
      </c>
      <c r="MS1016" s="16" t="s">
        <v>12874</v>
      </c>
      <c r="NI1016" s="16" t="s">
        <v>11658</v>
      </c>
      <c r="NR1016" s="16" t="s">
        <v>451</v>
      </c>
      <c r="NS1016" s="16" t="s">
        <v>462</v>
      </c>
      <c r="NT1016" s="16" t="s">
        <v>478</v>
      </c>
      <c r="NU1016" s="16">
        <v>1.1910000000000001</v>
      </c>
      <c r="NV1016" s="16" t="s">
        <v>451</v>
      </c>
      <c r="NW1016" s="16" t="s">
        <v>1181</v>
      </c>
      <c r="NX1016" s="16" t="s">
        <v>1142</v>
      </c>
      <c r="OB1016" s="16" t="s">
        <v>831</v>
      </c>
      <c r="OC1016" s="16" t="s">
        <v>451</v>
      </c>
    </row>
    <row r="1017" spans="1:394" x14ac:dyDescent="0.25">
      <c r="A1017" s="16" t="s">
        <v>12941</v>
      </c>
      <c r="B1017" s="16" t="s">
        <v>844</v>
      </c>
      <c r="C1017" s="16" t="s">
        <v>972</v>
      </c>
      <c r="D1017" s="16" t="s">
        <v>844</v>
      </c>
      <c r="E1017" s="16" t="s">
        <v>843</v>
      </c>
      <c r="F1017" s="16" t="s">
        <v>843</v>
      </c>
      <c r="G1017" s="16" t="s">
        <v>843</v>
      </c>
      <c r="H1017" s="16" t="s">
        <v>843</v>
      </c>
      <c r="I1017" s="16" t="s">
        <v>843</v>
      </c>
      <c r="J1017" s="16" t="s">
        <v>843</v>
      </c>
      <c r="K1017" s="16" t="s">
        <v>843</v>
      </c>
      <c r="L1017" s="16" t="s">
        <v>843</v>
      </c>
      <c r="M1017" s="16" t="s">
        <v>843</v>
      </c>
      <c r="N1017" s="16" t="s">
        <v>843</v>
      </c>
      <c r="O1017" s="16" t="s">
        <v>843</v>
      </c>
      <c r="Q1017" s="16" t="s">
        <v>844</v>
      </c>
      <c r="R1017" s="16">
        <v>46</v>
      </c>
      <c r="T1017" s="16" t="s">
        <v>470</v>
      </c>
      <c r="U1017" s="16" t="s">
        <v>844</v>
      </c>
      <c r="V1017" s="16" t="s">
        <v>843</v>
      </c>
      <c r="W1017" s="16" t="s">
        <v>844</v>
      </c>
      <c r="X1017" s="16" t="s">
        <v>843</v>
      </c>
      <c r="Y1017" s="16" t="s">
        <v>843</v>
      </c>
      <c r="Z1017" s="16" t="s">
        <v>843</v>
      </c>
      <c r="AA1017" s="16" t="s">
        <v>843</v>
      </c>
      <c r="AB1017" s="16" t="s">
        <v>844</v>
      </c>
      <c r="AC1017" s="16" t="s">
        <v>843</v>
      </c>
      <c r="AD1017" s="16" t="s">
        <v>867</v>
      </c>
      <c r="AF1017" s="16" t="s">
        <v>11659</v>
      </c>
      <c r="AG1017" s="16" t="s">
        <v>11652</v>
      </c>
      <c r="AH1017" s="16" t="s">
        <v>844</v>
      </c>
      <c r="AI1017" s="16" t="s">
        <v>843</v>
      </c>
      <c r="AJ1017" s="16" t="s">
        <v>844</v>
      </c>
      <c r="AK1017" s="16" t="s">
        <v>843</v>
      </c>
      <c r="AL1017" s="16" t="s">
        <v>844</v>
      </c>
      <c r="AM1017" s="16" t="s">
        <v>844</v>
      </c>
      <c r="AN1017" s="16" t="s">
        <v>843</v>
      </c>
      <c r="AO1017" s="16" t="s">
        <v>843</v>
      </c>
      <c r="AP1017" s="16" t="s">
        <v>843</v>
      </c>
      <c r="AQ1017" s="16" t="s">
        <v>844</v>
      </c>
      <c r="AR1017" s="16" t="s">
        <v>4415</v>
      </c>
      <c r="AS1017" s="16" t="s">
        <v>844</v>
      </c>
      <c r="AT1017" s="16" t="s">
        <v>843</v>
      </c>
      <c r="AU1017" s="16" t="s">
        <v>843</v>
      </c>
      <c r="AV1017" s="16" t="s">
        <v>843</v>
      </c>
      <c r="AW1017" s="16" t="s">
        <v>843</v>
      </c>
      <c r="AX1017" s="16" t="s">
        <v>843</v>
      </c>
      <c r="AY1017" s="16" t="s">
        <v>843</v>
      </c>
      <c r="AZ1017" s="16" t="s">
        <v>4437</v>
      </c>
      <c r="BF1017" s="16" t="s">
        <v>844</v>
      </c>
      <c r="BH1017" s="16" t="s">
        <v>7386</v>
      </c>
      <c r="BI1017" s="16" t="s">
        <v>7785</v>
      </c>
      <c r="BJ1017" s="16" t="s">
        <v>843</v>
      </c>
      <c r="BK1017" s="16" t="s">
        <v>843</v>
      </c>
      <c r="BL1017" s="16" t="s">
        <v>843</v>
      </c>
      <c r="BM1017" s="16" t="s">
        <v>843</v>
      </c>
      <c r="BN1017" s="16" t="s">
        <v>843</v>
      </c>
      <c r="BO1017" s="16" t="s">
        <v>844</v>
      </c>
      <c r="BP1017" s="16" t="s">
        <v>843</v>
      </c>
      <c r="BQ1017" s="16" t="s">
        <v>843</v>
      </c>
      <c r="DX1017" s="16" t="s">
        <v>867</v>
      </c>
      <c r="DY1017" s="16" t="s">
        <v>867</v>
      </c>
      <c r="ES1017" s="16" t="s">
        <v>865</v>
      </c>
      <c r="EU1017" s="16" t="s">
        <v>7813</v>
      </c>
      <c r="EV1017" s="16" t="s">
        <v>865</v>
      </c>
      <c r="FT1017" s="16" t="s">
        <v>865</v>
      </c>
      <c r="HC1017" s="16" t="s">
        <v>865</v>
      </c>
      <c r="JA1017" s="16" t="s">
        <v>4816</v>
      </c>
      <c r="JB1017" s="16" t="s">
        <v>867</v>
      </c>
      <c r="JC1017" s="16" t="s">
        <v>865</v>
      </c>
      <c r="JG1017" s="16" t="s">
        <v>843</v>
      </c>
      <c r="JV1017" s="16">
        <v>20</v>
      </c>
      <c r="JW1017" s="16" t="s">
        <v>7603</v>
      </c>
      <c r="JY1017" s="16">
        <v>3000</v>
      </c>
      <c r="JZ1017" s="16" t="s">
        <v>4910</v>
      </c>
      <c r="KB1017" s="16" t="s">
        <v>7628</v>
      </c>
      <c r="KD1017" s="16" t="s">
        <v>4920</v>
      </c>
      <c r="KE1017" s="16" t="s">
        <v>7277</v>
      </c>
      <c r="KF1017" s="16" t="s">
        <v>4942</v>
      </c>
      <c r="KH1017" s="16" t="s">
        <v>7636</v>
      </c>
      <c r="KI1017" s="16" t="s">
        <v>4982</v>
      </c>
      <c r="KK1017" s="16" t="s">
        <v>4904</v>
      </c>
      <c r="KM1017" s="16" t="s">
        <v>7628</v>
      </c>
      <c r="KO1017" s="16" t="s">
        <v>11151</v>
      </c>
      <c r="KP1017" s="16" t="s">
        <v>11150</v>
      </c>
      <c r="KQ1017" s="16" t="s">
        <v>8694</v>
      </c>
      <c r="KR1017" s="16" t="s">
        <v>12942</v>
      </c>
      <c r="KS1017" s="16" t="s">
        <v>11152</v>
      </c>
      <c r="KT1017" s="16" t="s">
        <v>8696</v>
      </c>
      <c r="KU1017" s="16" t="s">
        <v>844</v>
      </c>
      <c r="KV1017" s="16" t="s">
        <v>8696</v>
      </c>
      <c r="KW1017" s="16" t="s">
        <v>851</v>
      </c>
      <c r="KX1017" s="16" t="s">
        <v>487</v>
      </c>
      <c r="KY1017" s="16" t="s">
        <v>487</v>
      </c>
      <c r="KZ1017" s="16" t="s">
        <v>487</v>
      </c>
      <c r="LC1017" s="16" t="s">
        <v>10879</v>
      </c>
      <c r="LF1017" s="16" t="s">
        <v>11654</v>
      </c>
      <c r="LI1017" s="16" t="s">
        <v>11655</v>
      </c>
      <c r="LJ1017" s="16" t="s">
        <v>831</v>
      </c>
      <c r="LK1017" s="16" t="s">
        <v>831</v>
      </c>
      <c r="LL1017" s="16" t="s">
        <v>8756</v>
      </c>
      <c r="LM1017" s="16" t="s">
        <v>8741</v>
      </c>
      <c r="LO1017" s="16" t="s">
        <v>843</v>
      </c>
      <c r="LP1017" s="16" t="s">
        <v>8732</v>
      </c>
      <c r="LQ1017" s="16" t="s">
        <v>1056</v>
      </c>
      <c r="LR1017" s="16" t="s">
        <v>844</v>
      </c>
      <c r="LS1017" s="16" t="s">
        <v>1056</v>
      </c>
      <c r="LT1017" s="16" t="s">
        <v>844</v>
      </c>
      <c r="LU1017" s="16" t="s">
        <v>843</v>
      </c>
      <c r="LV1017" s="16" t="s">
        <v>843</v>
      </c>
      <c r="LW1017" s="16" t="s">
        <v>843</v>
      </c>
      <c r="LX1017" s="16" t="s">
        <v>8732</v>
      </c>
      <c r="LY1017" s="16" t="s">
        <v>843</v>
      </c>
      <c r="LZ1017" s="16" t="s">
        <v>843</v>
      </c>
      <c r="MA1017" s="16" t="s">
        <v>843</v>
      </c>
      <c r="MB1017" s="16" t="s">
        <v>843</v>
      </c>
      <c r="MC1017" s="16" t="s">
        <v>843</v>
      </c>
      <c r="ME1017" s="16" t="s">
        <v>11656</v>
      </c>
      <c r="MF1017" s="16" t="s">
        <v>8847</v>
      </c>
      <c r="MG1017" s="16" t="s">
        <v>1834</v>
      </c>
      <c r="MH1017" s="16" t="s">
        <v>11668</v>
      </c>
      <c r="MI1017" s="16" t="s">
        <v>11668</v>
      </c>
      <c r="MJ1017" s="16" t="s">
        <v>1834</v>
      </c>
      <c r="MK1017" s="16" t="s">
        <v>8886</v>
      </c>
      <c r="ML1017" s="16" t="s">
        <v>1787</v>
      </c>
      <c r="MM1017" s="16" t="s">
        <v>486</v>
      </c>
      <c r="MN1017" s="16" t="s">
        <v>1798</v>
      </c>
      <c r="MO1017" s="16" t="s">
        <v>1805</v>
      </c>
      <c r="MP1017" s="16" t="s">
        <v>1829</v>
      </c>
      <c r="MQ1017" s="16" t="s">
        <v>1784</v>
      </c>
      <c r="MR1017" s="16" t="s">
        <v>470</v>
      </c>
      <c r="MS1017" s="16" t="s">
        <v>12874</v>
      </c>
      <c r="MT1017" s="16" t="s">
        <v>9009</v>
      </c>
      <c r="MU1017" s="16" t="s">
        <v>816</v>
      </c>
      <c r="NC1017" s="16" t="s">
        <v>486</v>
      </c>
      <c r="ND1017" s="16" t="s">
        <v>486</v>
      </c>
      <c r="NE1017" s="16" t="s">
        <v>486</v>
      </c>
      <c r="NG1017" s="16" t="s">
        <v>1380</v>
      </c>
      <c r="NH1017" s="16" t="s">
        <v>1913</v>
      </c>
      <c r="NI1017" s="16" t="s">
        <v>11658</v>
      </c>
      <c r="NJ1017" s="16" t="s">
        <v>11037</v>
      </c>
      <c r="NK1017" s="16" t="s">
        <v>9626</v>
      </c>
      <c r="NR1017" s="16" t="s">
        <v>451</v>
      </c>
      <c r="NS1017" s="16" t="s">
        <v>462</v>
      </c>
      <c r="NT1017" s="16" t="s">
        <v>478</v>
      </c>
      <c r="NU1017" s="16">
        <v>1.1910000000000001</v>
      </c>
      <c r="NV1017" s="16" t="s">
        <v>451</v>
      </c>
      <c r="NW1017" s="16" t="s">
        <v>1175</v>
      </c>
      <c r="NX1017" s="16" t="s">
        <v>1142</v>
      </c>
      <c r="OB1017" s="16" t="s">
        <v>831</v>
      </c>
      <c r="OC1017" s="16" t="s">
        <v>451</v>
      </c>
    </row>
    <row r="1018" spans="1:394" x14ac:dyDescent="0.25">
      <c r="A1018" s="16" t="s">
        <v>12943</v>
      </c>
      <c r="B1018" s="16" t="s">
        <v>1056</v>
      </c>
      <c r="C1018" s="16" t="s">
        <v>972</v>
      </c>
      <c r="D1018" s="16" t="s">
        <v>844</v>
      </c>
      <c r="E1018" s="16" t="s">
        <v>843</v>
      </c>
      <c r="F1018" s="16" t="s">
        <v>843</v>
      </c>
      <c r="G1018" s="16" t="s">
        <v>843</v>
      </c>
      <c r="H1018" s="16" t="s">
        <v>843</v>
      </c>
      <c r="I1018" s="16" t="s">
        <v>843</v>
      </c>
      <c r="J1018" s="16" t="s">
        <v>843</v>
      </c>
      <c r="K1018" s="16" t="s">
        <v>843</v>
      </c>
      <c r="L1018" s="16" t="s">
        <v>843</v>
      </c>
      <c r="M1018" s="16" t="s">
        <v>843</v>
      </c>
      <c r="N1018" s="16" t="s">
        <v>843</v>
      </c>
      <c r="O1018" s="16" t="s">
        <v>843</v>
      </c>
      <c r="Q1018" s="16" t="s">
        <v>844</v>
      </c>
      <c r="R1018" s="16">
        <v>25</v>
      </c>
      <c r="T1018" s="16" t="s">
        <v>470</v>
      </c>
      <c r="U1018" s="16" t="s">
        <v>844</v>
      </c>
      <c r="V1018" s="16" t="s">
        <v>843</v>
      </c>
      <c r="W1018" s="16" t="s">
        <v>844</v>
      </c>
      <c r="X1018" s="16" t="s">
        <v>843</v>
      </c>
      <c r="Y1018" s="16" t="s">
        <v>843</v>
      </c>
      <c r="Z1018" s="16" t="s">
        <v>843</v>
      </c>
      <c r="AA1018" s="16" t="s">
        <v>843</v>
      </c>
      <c r="AB1018" s="16" t="s">
        <v>844</v>
      </c>
      <c r="AC1018" s="16" t="s">
        <v>843</v>
      </c>
      <c r="AD1018" s="16" t="s">
        <v>867</v>
      </c>
      <c r="AF1018" s="16" t="s">
        <v>11659</v>
      </c>
      <c r="AG1018" s="16" t="s">
        <v>11725</v>
      </c>
      <c r="AH1018" s="16" t="s">
        <v>844</v>
      </c>
      <c r="AI1018" s="16" t="s">
        <v>844</v>
      </c>
      <c r="AJ1018" s="16" t="s">
        <v>843</v>
      </c>
      <c r="AK1018" s="16" t="s">
        <v>843</v>
      </c>
      <c r="AL1018" s="16" t="s">
        <v>844</v>
      </c>
      <c r="AM1018" s="16" t="s">
        <v>844</v>
      </c>
      <c r="AN1018" s="16" t="s">
        <v>843</v>
      </c>
      <c r="AO1018" s="16" t="s">
        <v>843</v>
      </c>
      <c r="AP1018" s="16" t="s">
        <v>843</v>
      </c>
      <c r="AQ1018" s="16" t="s">
        <v>844</v>
      </c>
      <c r="AR1018" s="16" t="s">
        <v>4433</v>
      </c>
      <c r="AS1018" s="16" t="s">
        <v>843</v>
      </c>
      <c r="AT1018" s="16" t="s">
        <v>843</v>
      </c>
      <c r="AU1018" s="16" t="s">
        <v>843</v>
      </c>
      <c r="AV1018" s="16" t="s">
        <v>843</v>
      </c>
      <c r="AW1018" s="16" t="s">
        <v>843</v>
      </c>
      <c r="AX1018" s="16" t="s">
        <v>843</v>
      </c>
      <c r="AY1018" s="16" t="s">
        <v>844</v>
      </c>
      <c r="BF1018" s="16" t="s">
        <v>844</v>
      </c>
      <c r="BH1018" s="16" t="s">
        <v>7386</v>
      </c>
      <c r="BI1018" s="16" t="s">
        <v>7785</v>
      </c>
      <c r="BJ1018" s="16" t="s">
        <v>843</v>
      </c>
      <c r="BK1018" s="16" t="s">
        <v>843</v>
      </c>
      <c r="BL1018" s="16" t="s">
        <v>843</v>
      </c>
      <c r="BM1018" s="16" t="s">
        <v>843</v>
      </c>
      <c r="BN1018" s="16" t="s">
        <v>843</v>
      </c>
      <c r="BO1018" s="16" t="s">
        <v>844</v>
      </c>
      <c r="BP1018" s="16" t="s">
        <v>843</v>
      </c>
      <c r="BQ1018" s="16" t="s">
        <v>843</v>
      </c>
      <c r="DX1018" s="16" t="s">
        <v>865</v>
      </c>
      <c r="ES1018" s="16" t="s">
        <v>865</v>
      </c>
      <c r="EU1018" s="16" t="s">
        <v>7810</v>
      </c>
      <c r="EV1018" s="16" t="s">
        <v>865</v>
      </c>
      <c r="FT1018" s="16" t="s">
        <v>865</v>
      </c>
      <c r="HC1018" s="16" t="s">
        <v>865</v>
      </c>
      <c r="JA1018" s="16" t="s">
        <v>4819</v>
      </c>
      <c r="JB1018" s="16" t="s">
        <v>867</v>
      </c>
      <c r="JC1018" s="16" t="s">
        <v>865</v>
      </c>
      <c r="JG1018" s="16" t="s">
        <v>1056</v>
      </c>
      <c r="JV1018" s="16">
        <v>40</v>
      </c>
      <c r="JW1018" s="16" t="s">
        <v>7603</v>
      </c>
      <c r="JY1018" s="16">
        <v>6000</v>
      </c>
      <c r="JZ1018" s="16" t="s">
        <v>4889</v>
      </c>
      <c r="KB1018" s="16" t="s">
        <v>7616</v>
      </c>
      <c r="KD1018" s="16" t="s">
        <v>4917</v>
      </c>
      <c r="KE1018" s="16" t="s">
        <v>7277</v>
      </c>
      <c r="KF1018" s="16" t="s">
        <v>4948</v>
      </c>
      <c r="KH1018" s="16" t="s">
        <v>7639</v>
      </c>
      <c r="KI1018" s="16" t="s">
        <v>4993</v>
      </c>
      <c r="KO1018" s="16" t="s">
        <v>11151</v>
      </c>
      <c r="KP1018" s="16" t="s">
        <v>11150</v>
      </c>
      <c r="KQ1018" s="16" t="s">
        <v>8694</v>
      </c>
      <c r="KR1018" s="16" t="s">
        <v>12944</v>
      </c>
      <c r="KS1018" s="16" t="s">
        <v>11152</v>
      </c>
      <c r="KT1018" s="16" t="s">
        <v>8696</v>
      </c>
      <c r="KU1018" s="16" t="s">
        <v>844</v>
      </c>
      <c r="KV1018" s="16" t="s">
        <v>8696</v>
      </c>
      <c r="KW1018" s="16" t="s">
        <v>851</v>
      </c>
      <c r="KY1018" s="16" t="s">
        <v>486</v>
      </c>
      <c r="LC1018" s="16" t="s">
        <v>10879</v>
      </c>
      <c r="LF1018" s="16" t="s">
        <v>11654</v>
      </c>
      <c r="LI1018" s="16" t="s">
        <v>11655</v>
      </c>
      <c r="LJ1018" s="16" t="s">
        <v>831</v>
      </c>
      <c r="LK1018" s="16" t="s">
        <v>831</v>
      </c>
      <c r="LL1018" s="16" t="s">
        <v>8756</v>
      </c>
      <c r="LM1018" s="16" t="s">
        <v>8741</v>
      </c>
      <c r="LO1018" s="16" t="s">
        <v>843</v>
      </c>
      <c r="LP1018" s="16" t="s">
        <v>8732</v>
      </c>
      <c r="LQ1018" s="16" t="s">
        <v>1056</v>
      </c>
      <c r="LR1018" s="16" t="s">
        <v>844</v>
      </c>
      <c r="LS1018" s="16" t="s">
        <v>1056</v>
      </c>
      <c r="LT1018" s="16" t="s">
        <v>844</v>
      </c>
      <c r="LU1018" s="16" t="s">
        <v>843</v>
      </c>
      <c r="LV1018" s="16" t="s">
        <v>843</v>
      </c>
      <c r="LW1018" s="16" t="s">
        <v>843</v>
      </c>
      <c r="LX1018" s="16" t="s">
        <v>8732</v>
      </c>
      <c r="LY1018" s="16" t="s">
        <v>843</v>
      </c>
      <c r="LZ1018" s="16" t="s">
        <v>843</v>
      </c>
      <c r="MA1018" s="16" t="s">
        <v>843</v>
      </c>
      <c r="MB1018" s="16" t="s">
        <v>843</v>
      </c>
      <c r="MC1018" s="16" t="s">
        <v>843</v>
      </c>
      <c r="ME1018" s="16" t="s">
        <v>11656</v>
      </c>
      <c r="MF1018" s="16" t="s">
        <v>8847</v>
      </c>
      <c r="MG1018" s="16" t="s">
        <v>1840</v>
      </c>
      <c r="MH1018" s="16" t="s">
        <v>11668</v>
      </c>
      <c r="MI1018" s="16" t="s">
        <v>11668</v>
      </c>
      <c r="MK1018" s="16" t="s">
        <v>9015</v>
      </c>
      <c r="ML1018" s="16" t="s">
        <v>1778</v>
      </c>
      <c r="MM1018" s="16" t="s">
        <v>487</v>
      </c>
      <c r="MN1018" s="16" t="s">
        <v>1798</v>
      </c>
      <c r="MO1018" s="16" t="s">
        <v>1810</v>
      </c>
      <c r="MP1018" s="16" t="s">
        <v>1827</v>
      </c>
      <c r="MR1018" s="16" t="s">
        <v>470</v>
      </c>
      <c r="MS1018" s="16" t="s">
        <v>12874</v>
      </c>
      <c r="MT1018" s="16" t="s">
        <v>9009</v>
      </c>
      <c r="MU1018" s="16" t="s">
        <v>816</v>
      </c>
      <c r="NC1018" s="16" t="s">
        <v>486</v>
      </c>
      <c r="ND1018" s="16" t="s">
        <v>486</v>
      </c>
      <c r="NE1018" s="16" t="s">
        <v>486</v>
      </c>
      <c r="NG1018" s="16" t="s">
        <v>1369</v>
      </c>
      <c r="NH1018" s="16" t="s">
        <v>1913</v>
      </c>
      <c r="NI1018" s="16" t="s">
        <v>11658</v>
      </c>
      <c r="NJ1018" s="16" t="s">
        <v>11820</v>
      </c>
      <c r="NK1018" s="16" t="s">
        <v>10365</v>
      </c>
      <c r="NR1018" s="16" t="s">
        <v>445</v>
      </c>
      <c r="NS1018" s="16" t="s">
        <v>462</v>
      </c>
      <c r="NT1018" s="16" t="s">
        <v>478</v>
      </c>
      <c r="NU1018" s="16">
        <v>1.1910000000000001</v>
      </c>
      <c r="NV1018" s="16" t="s">
        <v>445</v>
      </c>
      <c r="NW1018" s="16" t="s">
        <v>1174</v>
      </c>
      <c r="NX1018" s="16" t="s">
        <v>1142</v>
      </c>
      <c r="OB1018" s="16" t="s">
        <v>831</v>
      </c>
      <c r="OC1018" s="16" t="s">
        <v>445</v>
      </c>
    </row>
    <row r="1019" spans="1:394" x14ac:dyDescent="0.25">
      <c r="A1019" s="16" t="s">
        <v>12945</v>
      </c>
      <c r="B1019" s="16" t="s">
        <v>8732</v>
      </c>
      <c r="C1019" s="16" t="s">
        <v>973</v>
      </c>
      <c r="D1019" s="16" t="s">
        <v>844</v>
      </c>
      <c r="E1019" s="16" t="s">
        <v>843</v>
      </c>
      <c r="F1019" s="16" t="s">
        <v>843</v>
      </c>
      <c r="G1019" s="16" t="s">
        <v>843</v>
      </c>
      <c r="H1019" s="16" t="s">
        <v>843</v>
      </c>
      <c r="I1019" s="16" t="s">
        <v>844</v>
      </c>
      <c r="J1019" s="16" t="s">
        <v>843</v>
      </c>
      <c r="K1019" s="16" t="s">
        <v>843</v>
      </c>
      <c r="L1019" s="16" t="s">
        <v>843</v>
      </c>
      <c r="M1019" s="16" t="s">
        <v>843</v>
      </c>
      <c r="N1019" s="16" t="s">
        <v>843</v>
      </c>
      <c r="O1019" s="16" t="s">
        <v>843</v>
      </c>
      <c r="Q1019" s="16" t="s">
        <v>843</v>
      </c>
      <c r="R1019" s="16">
        <v>50</v>
      </c>
      <c r="T1019" s="16" t="s">
        <v>474</v>
      </c>
      <c r="U1019" s="16" t="s">
        <v>843</v>
      </c>
      <c r="V1019" s="16" t="s">
        <v>844</v>
      </c>
      <c r="W1019" s="16" t="s">
        <v>843</v>
      </c>
      <c r="X1019" s="16" t="s">
        <v>844</v>
      </c>
      <c r="Y1019" s="16" t="s">
        <v>843</v>
      </c>
      <c r="Z1019" s="16" t="s">
        <v>843</v>
      </c>
      <c r="AA1019" s="16" t="s">
        <v>843</v>
      </c>
      <c r="AB1019" s="16" t="s">
        <v>843</v>
      </c>
      <c r="AC1019" s="16" t="s">
        <v>843</v>
      </c>
      <c r="AD1019" s="16" t="s">
        <v>867</v>
      </c>
      <c r="BF1019" s="16" t="s">
        <v>843</v>
      </c>
      <c r="JB1019" s="16" t="s">
        <v>867</v>
      </c>
      <c r="JC1019" s="16" t="s">
        <v>865</v>
      </c>
      <c r="JG1019" s="16" t="s">
        <v>843</v>
      </c>
      <c r="KO1019" s="16" t="s">
        <v>11151</v>
      </c>
      <c r="KP1019" s="16" t="s">
        <v>11150</v>
      </c>
      <c r="KQ1019" s="16" t="s">
        <v>8694</v>
      </c>
      <c r="KR1019" s="16" t="s">
        <v>12946</v>
      </c>
      <c r="KS1019" s="16" t="s">
        <v>11152</v>
      </c>
      <c r="KT1019" s="16" t="s">
        <v>8696</v>
      </c>
      <c r="KU1019" s="16" t="s">
        <v>844</v>
      </c>
      <c r="KV1019" s="16" t="s">
        <v>8696</v>
      </c>
      <c r="LC1019" s="16" t="s">
        <v>10879</v>
      </c>
      <c r="LF1019" s="16" t="s">
        <v>11654</v>
      </c>
      <c r="LJ1019" s="16" t="s">
        <v>831</v>
      </c>
      <c r="LK1019" s="16" t="s">
        <v>831</v>
      </c>
      <c r="LL1019" s="16" t="s">
        <v>8756</v>
      </c>
      <c r="LM1019" s="16" t="s">
        <v>8741</v>
      </c>
      <c r="LO1019" s="16" t="s">
        <v>843</v>
      </c>
      <c r="LP1019" s="16" t="s">
        <v>8732</v>
      </c>
      <c r="LQ1019" s="16" t="s">
        <v>1056</v>
      </c>
      <c r="LR1019" s="16" t="s">
        <v>844</v>
      </c>
      <c r="LS1019" s="16" t="s">
        <v>1056</v>
      </c>
      <c r="LT1019" s="16" t="s">
        <v>844</v>
      </c>
      <c r="LU1019" s="16" t="s">
        <v>843</v>
      </c>
      <c r="LV1019" s="16" t="s">
        <v>843</v>
      </c>
      <c r="LW1019" s="16" t="s">
        <v>843</v>
      </c>
      <c r="LX1019" s="16" t="s">
        <v>8732</v>
      </c>
      <c r="LY1019" s="16" t="s">
        <v>843</v>
      </c>
      <c r="LZ1019" s="16" t="s">
        <v>843</v>
      </c>
      <c r="MA1019" s="16" t="s">
        <v>843</v>
      </c>
      <c r="MB1019" s="16" t="s">
        <v>843</v>
      </c>
      <c r="MC1019" s="16" t="s">
        <v>843</v>
      </c>
      <c r="ME1019" s="16" t="s">
        <v>11656</v>
      </c>
      <c r="MF1019" s="16" t="s">
        <v>8847</v>
      </c>
      <c r="MR1019" s="16" t="s">
        <v>474</v>
      </c>
      <c r="MS1019" s="16" t="s">
        <v>12874</v>
      </c>
      <c r="NI1019" s="16" t="s">
        <v>11658</v>
      </c>
      <c r="NR1019" s="16" t="s">
        <v>451</v>
      </c>
      <c r="NS1019" s="16" t="s">
        <v>462</v>
      </c>
      <c r="NT1019" s="16" t="s">
        <v>478</v>
      </c>
      <c r="NU1019" s="16">
        <v>1.1910000000000001</v>
      </c>
      <c r="NV1019" s="16" t="s">
        <v>451</v>
      </c>
      <c r="NW1019" s="16" t="s">
        <v>1181</v>
      </c>
      <c r="NX1019" s="16" t="s">
        <v>1142</v>
      </c>
      <c r="OB1019" s="16" t="s">
        <v>831</v>
      </c>
      <c r="OC1019" s="16" t="s">
        <v>451</v>
      </c>
    </row>
    <row r="1020" spans="1:394" x14ac:dyDescent="0.25">
      <c r="A1020" s="16" t="s">
        <v>12947</v>
      </c>
      <c r="B1020" s="16" t="s">
        <v>844</v>
      </c>
      <c r="C1020" s="16" t="s">
        <v>972</v>
      </c>
      <c r="D1020" s="16" t="s">
        <v>844</v>
      </c>
      <c r="E1020" s="16" t="s">
        <v>843</v>
      </c>
      <c r="F1020" s="16" t="s">
        <v>843</v>
      </c>
      <c r="G1020" s="16" t="s">
        <v>843</v>
      </c>
      <c r="H1020" s="16" t="s">
        <v>843</v>
      </c>
      <c r="I1020" s="16" t="s">
        <v>843</v>
      </c>
      <c r="J1020" s="16" t="s">
        <v>843</v>
      </c>
      <c r="K1020" s="16" t="s">
        <v>843</v>
      </c>
      <c r="L1020" s="16" t="s">
        <v>843</v>
      </c>
      <c r="M1020" s="16" t="s">
        <v>843</v>
      </c>
      <c r="N1020" s="16" t="s">
        <v>843</v>
      </c>
      <c r="O1020" s="16" t="s">
        <v>843</v>
      </c>
      <c r="Q1020" s="16" t="s">
        <v>844</v>
      </c>
      <c r="R1020" s="16">
        <v>67</v>
      </c>
      <c r="T1020" s="16" t="s">
        <v>470</v>
      </c>
      <c r="U1020" s="16" t="s">
        <v>844</v>
      </c>
      <c r="V1020" s="16" t="s">
        <v>843</v>
      </c>
      <c r="W1020" s="16" t="s">
        <v>844</v>
      </c>
      <c r="X1020" s="16" t="s">
        <v>843</v>
      </c>
      <c r="Y1020" s="16" t="s">
        <v>843</v>
      </c>
      <c r="Z1020" s="16" t="s">
        <v>843</v>
      </c>
      <c r="AA1020" s="16" t="s">
        <v>843</v>
      </c>
      <c r="AB1020" s="16" t="s">
        <v>843</v>
      </c>
      <c r="AC1020" s="16" t="s">
        <v>843</v>
      </c>
      <c r="AD1020" s="16" t="s">
        <v>867</v>
      </c>
      <c r="AF1020" s="16" t="s">
        <v>11796</v>
      </c>
      <c r="AG1020" s="16" t="s">
        <v>11725</v>
      </c>
      <c r="AH1020" s="16" t="s">
        <v>844</v>
      </c>
      <c r="AI1020" s="16" t="s">
        <v>844</v>
      </c>
      <c r="AJ1020" s="16" t="s">
        <v>843</v>
      </c>
      <c r="AK1020" s="16" t="s">
        <v>843</v>
      </c>
      <c r="AL1020" s="16" t="s">
        <v>844</v>
      </c>
      <c r="AM1020" s="16" t="s">
        <v>844</v>
      </c>
      <c r="AN1020" s="16" t="s">
        <v>843</v>
      </c>
      <c r="AO1020" s="16" t="s">
        <v>843</v>
      </c>
      <c r="AP1020" s="16" t="s">
        <v>843</v>
      </c>
      <c r="AQ1020" s="16" t="s">
        <v>844</v>
      </c>
      <c r="AR1020" s="16" t="s">
        <v>4433</v>
      </c>
      <c r="AS1020" s="16" t="s">
        <v>843</v>
      </c>
      <c r="AT1020" s="16" t="s">
        <v>843</v>
      </c>
      <c r="AU1020" s="16" t="s">
        <v>843</v>
      </c>
      <c r="AV1020" s="16" t="s">
        <v>843</v>
      </c>
      <c r="AW1020" s="16" t="s">
        <v>843</v>
      </c>
      <c r="AX1020" s="16" t="s">
        <v>843</v>
      </c>
      <c r="AY1020" s="16" t="s">
        <v>844</v>
      </c>
      <c r="BF1020" s="16" t="s">
        <v>844</v>
      </c>
      <c r="BI1020" s="16" t="s">
        <v>7785</v>
      </c>
      <c r="BJ1020" s="16" t="s">
        <v>843</v>
      </c>
      <c r="BK1020" s="16" t="s">
        <v>843</v>
      </c>
      <c r="BL1020" s="16" t="s">
        <v>843</v>
      </c>
      <c r="BM1020" s="16" t="s">
        <v>843</v>
      </c>
      <c r="BN1020" s="16" t="s">
        <v>843</v>
      </c>
      <c r="BO1020" s="16" t="s">
        <v>844</v>
      </c>
      <c r="BP1020" s="16" t="s">
        <v>843</v>
      </c>
      <c r="BQ1020" s="16" t="s">
        <v>843</v>
      </c>
      <c r="DX1020" s="16" t="s">
        <v>867</v>
      </c>
      <c r="DY1020" s="16" t="s">
        <v>867</v>
      </c>
      <c r="ES1020" s="16" t="s">
        <v>867</v>
      </c>
      <c r="EU1020" s="16" t="s">
        <v>7813</v>
      </c>
      <c r="EV1020" s="16" t="s">
        <v>865</v>
      </c>
      <c r="FF1020" s="16" t="s">
        <v>7836</v>
      </c>
      <c r="HC1020" s="16" t="s">
        <v>865</v>
      </c>
      <c r="JA1020" s="16" t="s">
        <v>4813</v>
      </c>
      <c r="JB1020" s="16" t="s">
        <v>865</v>
      </c>
      <c r="JC1020" s="16" t="s">
        <v>865</v>
      </c>
      <c r="JD1020" s="16" t="s">
        <v>865</v>
      </c>
      <c r="JE1020" s="16" t="s">
        <v>865</v>
      </c>
      <c r="JF1020" s="16" t="s">
        <v>865</v>
      </c>
      <c r="JG1020" s="16" t="s">
        <v>843</v>
      </c>
      <c r="JH1020" s="16" t="s">
        <v>4846</v>
      </c>
      <c r="KF1020" s="16" t="s">
        <v>4926</v>
      </c>
      <c r="KI1020" s="16" t="s">
        <v>4846</v>
      </c>
      <c r="KO1020" s="16" t="s">
        <v>11156</v>
      </c>
      <c r="KP1020" s="16" t="s">
        <v>11155</v>
      </c>
      <c r="KQ1020" s="16" t="s">
        <v>8694</v>
      </c>
      <c r="KR1020" s="16" t="s">
        <v>12948</v>
      </c>
      <c r="KS1020" s="16" t="s">
        <v>11157</v>
      </c>
      <c r="KT1020" s="16" t="s">
        <v>8696</v>
      </c>
      <c r="KU1020" s="16" t="s">
        <v>844</v>
      </c>
      <c r="KV1020" s="16" t="s">
        <v>8696</v>
      </c>
      <c r="KW1020" s="16" t="s">
        <v>851</v>
      </c>
      <c r="KX1020" s="16" t="s">
        <v>487</v>
      </c>
      <c r="KY1020" s="16" t="s">
        <v>487</v>
      </c>
      <c r="KZ1020" s="16" t="s">
        <v>487</v>
      </c>
      <c r="LC1020" s="16" t="s">
        <v>10879</v>
      </c>
      <c r="LF1020" s="16" t="s">
        <v>11654</v>
      </c>
      <c r="LI1020" s="16" t="s">
        <v>11655</v>
      </c>
      <c r="LJ1020" s="16" t="s">
        <v>843</v>
      </c>
      <c r="LL1020" s="16" t="s">
        <v>8711</v>
      </c>
      <c r="LM1020" s="16" t="s">
        <v>8741</v>
      </c>
      <c r="LO1020" s="16" t="s">
        <v>843</v>
      </c>
      <c r="LP1020" s="16" t="s">
        <v>843</v>
      </c>
      <c r="LQ1020" s="16" t="s">
        <v>844</v>
      </c>
      <c r="LR1020" s="16" t="s">
        <v>843</v>
      </c>
      <c r="LS1020" s="16" t="s">
        <v>844</v>
      </c>
      <c r="LT1020" s="16" t="s">
        <v>843</v>
      </c>
      <c r="LU1020" s="16" t="s">
        <v>844</v>
      </c>
      <c r="LV1020" s="16" t="s">
        <v>843</v>
      </c>
      <c r="LW1020" s="16" t="s">
        <v>844</v>
      </c>
      <c r="LX1020" s="16" t="s">
        <v>843</v>
      </c>
      <c r="LY1020" s="16" t="s">
        <v>843</v>
      </c>
      <c r="LZ1020" s="16" t="s">
        <v>843</v>
      </c>
      <c r="MA1020" s="16" t="s">
        <v>843</v>
      </c>
      <c r="MB1020" s="16" t="s">
        <v>843</v>
      </c>
      <c r="MC1020" s="16" t="s">
        <v>843</v>
      </c>
      <c r="ME1020" s="16" t="s">
        <v>11656</v>
      </c>
      <c r="MF1020" s="16" t="s">
        <v>8847</v>
      </c>
      <c r="MO1020" s="16" t="s">
        <v>1817</v>
      </c>
      <c r="MP1020" s="16" t="s">
        <v>1824</v>
      </c>
      <c r="MR1020" s="16" t="s">
        <v>470</v>
      </c>
      <c r="MS1020" s="16" t="s">
        <v>12949</v>
      </c>
      <c r="MT1020" s="16" t="s">
        <v>8987</v>
      </c>
      <c r="NC1020" s="16" t="s">
        <v>487</v>
      </c>
      <c r="NE1020" s="16" t="s">
        <v>486</v>
      </c>
      <c r="NG1020" s="16" t="s">
        <v>1376</v>
      </c>
      <c r="NI1020" s="16" t="s">
        <v>11658</v>
      </c>
      <c r="NR1020" s="16" t="s">
        <v>878</v>
      </c>
      <c r="NS1020" s="16" t="s">
        <v>462</v>
      </c>
      <c r="NT1020" s="16" t="s">
        <v>478</v>
      </c>
      <c r="NU1020" s="16">
        <v>1.1910000000000001</v>
      </c>
      <c r="NV1020" s="16" t="s">
        <v>457</v>
      </c>
      <c r="NW1020" s="16" t="s">
        <v>1177</v>
      </c>
      <c r="NX1020" s="16" t="s">
        <v>1142</v>
      </c>
      <c r="OB1020" s="16" t="s">
        <v>833</v>
      </c>
      <c r="OC1020" s="16" t="s">
        <v>878</v>
      </c>
    </row>
    <row r="1021" spans="1:394" x14ac:dyDescent="0.25">
      <c r="A1021" s="16" t="s">
        <v>12950</v>
      </c>
      <c r="B1021" s="16" t="s">
        <v>844</v>
      </c>
      <c r="C1021" s="16" t="s">
        <v>972</v>
      </c>
      <c r="D1021" s="16" t="s">
        <v>844</v>
      </c>
      <c r="E1021" s="16" t="s">
        <v>843</v>
      </c>
      <c r="F1021" s="16" t="s">
        <v>843</v>
      </c>
      <c r="G1021" s="16" t="s">
        <v>843</v>
      </c>
      <c r="H1021" s="16" t="s">
        <v>843</v>
      </c>
      <c r="I1021" s="16" t="s">
        <v>843</v>
      </c>
      <c r="J1021" s="16" t="s">
        <v>843</v>
      </c>
      <c r="K1021" s="16" t="s">
        <v>843</v>
      </c>
      <c r="L1021" s="16" t="s">
        <v>843</v>
      </c>
      <c r="M1021" s="16" t="s">
        <v>843</v>
      </c>
      <c r="N1021" s="16" t="s">
        <v>843</v>
      </c>
      <c r="O1021" s="16" t="s">
        <v>843</v>
      </c>
      <c r="Q1021" s="16" t="s">
        <v>844</v>
      </c>
      <c r="R1021" s="16">
        <v>33</v>
      </c>
      <c r="T1021" s="16" t="s">
        <v>470</v>
      </c>
      <c r="U1021" s="16" t="s">
        <v>844</v>
      </c>
      <c r="V1021" s="16" t="s">
        <v>843</v>
      </c>
      <c r="W1021" s="16" t="s">
        <v>844</v>
      </c>
      <c r="X1021" s="16" t="s">
        <v>843</v>
      </c>
      <c r="Y1021" s="16" t="s">
        <v>843</v>
      </c>
      <c r="Z1021" s="16" t="s">
        <v>843</v>
      </c>
      <c r="AA1021" s="16" t="s">
        <v>843</v>
      </c>
      <c r="AB1021" s="16" t="s">
        <v>844</v>
      </c>
      <c r="AC1021" s="16" t="s">
        <v>843</v>
      </c>
      <c r="AD1021" s="16" t="s">
        <v>867</v>
      </c>
      <c r="AF1021" s="16" t="s">
        <v>11704</v>
      </c>
      <c r="AG1021" s="16" t="s">
        <v>11851</v>
      </c>
      <c r="AH1021" s="16" t="s">
        <v>844</v>
      </c>
      <c r="AI1021" s="16" t="s">
        <v>844</v>
      </c>
      <c r="AJ1021" s="16" t="s">
        <v>844</v>
      </c>
      <c r="AK1021" s="16" t="s">
        <v>843</v>
      </c>
      <c r="AL1021" s="16" t="s">
        <v>844</v>
      </c>
      <c r="AM1021" s="16" t="s">
        <v>844</v>
      </c>
      <c r="AN1021" s="16" t="s">
        <v>843</v>
      </c>
      <c r="AO1021" s="16" t="s">
        <v>843</v>
      </c>
      <c r="AP1021" s="16" t="s">
        <v>843</v>
      </c>
      <c r="AQ1021" s="16" t="s">
        <v>844</v>
      </c>
      <c r="AR1021" s="16" t="s">
        <v>4433</v>
      </c>
      <c r="AS1021" s="16" t="s">
        <v>843</v>
      </c>
      <c r="AT1021" s="16" t="s">
        <v>843</v>
      </c>
      <c r="AU1021" s="16" t="s">
        <v>843</v>
      </c>
      <c r="AV1021" s="16" t="s">
        <v>843</v>
      </c>
      <c r="AW1021" s="16" t="s">
        <v>843</v>
      </c>
      <c r="AX1021" s="16" t="s">
        <v>843</v>
      </c>
      <c r="AY1021" s="16" t="s">
        <v>844</v>
      </c>
      <c r="BF1021" s="16" t="s">
        <v>844</v>
      </c>
      <c r="BH1021" s="16" t="s">
        <v>7386</v>
      </c>
      <c r="BI1021" s="16" t="s">
        <v>7770</v>
      </c>
      <c r="BJ1021" s="16" t="s">
        <v>844</v>
      </c>
      <c r="BK1021" s="16" t="s">
        <v>843</v>
      </c>
      <c r="BL1021" s="16" t="s">
        <v>843</v>
      </c>
      <c r="BM1021" s="16" t="s">
        <v>843</v>
      </c>
      <c r="BN1021" s="16" t="s">
        <v>843</v>
      </c>
      <c r="BO1021" s="16" t="s">
        <v>843</v>
      </c>
      <c r="BP1021" s="16" t="s">
        <v>843</v>
      </c>
      <c r="BQ1021" s="16" t="s">
        <v>843</v>
      </c>
      <c r="BR1021" s="16" t="s">
        <v>7790</v>
      </c>
      <c r="BS1021" s="16" t="s">
        <v>844</v>
      </c>
      <c r="BT1021" s="16" t="s">
        <v>843</v>
      </c>
      <c r="BU1021" s="16" t="s">
        <v>843</v>
      </c>
      <c r="BV1021" s="16" t="s">
        <v>843</v>
      </c>
      <c r="BW1021" s="16" t="s">
        <v>843</v>
      </c>
      <c r="BX1021" s="16" t="s">
        <v>843</v>
      </c>
      <c r="BY1021" s="16" t="s">
        <v>843</v>
      </c>
      <c r="BZ1021" s="16" t="s">
        <v>843</v>
      </c>
      <c r="CA1021" s="16" t="s">
        <v>843</v>
      </c>
      <c r="DX1021" s="16" t="s">
        <v>865</v>
      </c>
      <c r="ES1021" s="16" t="s">
        <v>865</v>
      </c>
      <c r="EU1021" s="16" t="s">
        <v>7810</v>
      </c>
      <c r="EV1021" s="16" t="s">
        <v>865</v>
      </c>
      <c r="FT1021" s="16" t="s">
        <v>865</v>
      </c>
      <c r="HC1021" s="16" t="s">
        <v>865</v>
      </c>
      <c r="JA1021" s="16" t="s">
        <v>4822</v>
      </c>
      <c r="JB1021" s="16" t="s">
        <v>867</v>
      </c>
      <c r="JC1021" s="16" t="s">
        <v>865</v>
      </c>
      <c r="JG1021" s="16" t="s">
        <v>1056</v>
      </c>
      <c r="JV1021" s="16">
        <v>20</v>
      </c>
      <c r="JW1021" s="16" t="s">
        <v>7603</v>
      </c>
      <c r="JY1021" s="16">
        <v>6000</v>
      </c>
      <c r="JZ1021" s="16" t="s">
        <v>4883</v>
      </c>
      <c r="KB1021" s="16" t="s">
        <v>7616</v>
      </c>
      <c r="KD1021" s="16" t="s">
        <v>4920</v>
      </c>
      <c r="KE1021" s="16" t="s">
        <v>7283</v>
      </c>
      <c r="KF1021" s="16" t="s">
        <v>4411</v>
      </c>
      <c r="KH1021" s="16" t="s">
        <v>7639</v>
      </c>
      <c r="KI1021" s="16" t="s">
        <v>4843</v>
      </c>
      <c r="KO1021" s="16" t="s">
        <v>11160</v>
      </c>
      <c r="KP1021" s="16" t="s">
        <v>11159</v>
      </c>
      <c r="KQ1021" s="16" t="s">
        <v>8694</v>
      </c>
      <c r="KR1021" s="16" t="s">
        <v>12951</v>
      </c>
      <c r="KS1021" s="16" t="s">
        <v>11161</v>
      </c>
      <c r="KT1021" s="16" t="s">
        <v>8696</v>
      </c>
      <c r="KU1021" s="16" t="s">
        <v>844</v>
      </c>
      <c r="KV1021" s="16" t="s">
        <v>8696</v>
      </c>
      <c r="KW1021" s="16" t="s">
        <v>851</v>
      </c>
      <c r="KY1021" s="16" t="s">
        <v>486</v>
      </c>
      <c r="LC1021" s="16" t="s">
        <v>10879</v>
      </c>
      <c r="LF1021" s="16" t="s">
        <v>11654</v>
      </c>
      <c r="LI1021" s="16" t="s">
        <v>11655</v>
      </c>
      <c r="LJ1021" s="16" t="s">
        <v>831</v>
      </c>
      <c r="LK1021" s="16" t="s">
        <v>831</v>
      </c>
      <c r="LL1021" s="16" t="s">
        <v>8756</v>
      </c>
      <c r="LM1021" s="16" t="s">
        <v>8741</v>
      </c>
      <c r="LO1021" s="16" t="s">
        <v>844</v>
      </c>
      <c r="LP1021" s="16" t="s">
        <v>844</v>
      </c>
      <c r="LQ1021" s="16" t="s">
        <v>844</v>
      </c>
      <c r="LR1021" s="16" t="s">
        <v>844</v>
      </c>
      <c r="LS1021" s="16" t="s">
        <v>844</v>
      </c>
      <c r="LT1021" s="16" t="s">
        <v>843</v>
      </c>
      <c r="LU1021" s="16" t="s">
        <v>843</v>
      </c>
      <c r="LV1021" s="16" t="s">
        <v>843</v>
      </c>
      <c r="LW1021" s="16" t="s">
        <v>843</v>
      </c>
      <c r="LX1021" s="16" t="s">
        <v>844</v>
      </c>
      <c r="LY1021" s="16" t="s">
        <v>843</v>
      </c>
      <c r="LZ1021" s="16" t="s">
        <v>844</v>
      </c>
      <c r="MA1021" s="16" t="s">
        <v>843</v>
      </c>
      <c r="MB1021" s="16" t="s">
        <v>843</v>
      </c>
      <c r="MC1021" s="16" t="s">
        <v>843</v>
      </c>
      <c r="ME1021" s="16" t="s">
        <v>11656</v>
      </c>
      <c r="MF1021" s="16" t="s">
        <v>8847</v>
      </c>
      <c r="MG1021" s="16" t="s">
        <v>1840</v>
      </c>
      <c r="MH1021" s="16" t="s">
        <v>11668</v>
      </c>
      <c r="MI1021" s="16" t="s">
        <v>11668</v>
      </c>
      <c r="MK1021" s="16" t="s">
        <v>8886</v>
      </c>
      <c r="ML1021" s="16" t="s">
        <v>1790</v>
      </c>
      <c r="MM1021" s="16" t="s">
        <v>486</v>
      </c>
      <c r="MN1021" s="16" t="s">
        <v>1797</v>
      </c>
      <c r="MP1021" s="16" t="s">
        <v>13846</v>
      </c>
      <c r="MR1021" s="16" t="s">
        <v>470</v>
      </c>
      <c r="MS1021" s="16" t="s">
        <v>12949</v>
      </c>
      <c r="MT1021" s="16" t="s">
        <v>8886</v>
      </c>
      <c r="MU1021" s="16" t="s">
        <v>816</v>
      </c>
      <c r="NC1021" s="16" t="s">
        <v>486</v>
      </c>
      <c r="ND1021" s="16" t="s">
        <v>486</v>
      </c>
      <c r="NE1021" s="16" t="s">
        <v>486</v>
      </c>
      <c r="NG1021" s="16" t="s">
        <v>1378</v>
      </c>
      <c r="NH1021" s="16" t="s">
        <v>1913</v>
      </c>
      <c r="NI1021" s="16" t="s">
        <v>11658</v>
      </c>
      <c r="NJ1021" s="16" t="s">
        <v>11820</v>
      </c>
      <c r="NK1021" s="16" t="s">
        <v>10365</v>
      </c>
      <c r="NR1021" s="16" t="s">
        <v>445</v>
      </c>
      <c r="NS1021" s="16" t="s">
        <v>462</v>
      </c>
      <c r="NT1021" s="16" t="s">
        <v>478</v>
      </c>
      <c r="NU1021" s="16">
        <v>1.1910000000000001</v>
      </c>
      <c r="NV1021" s="16" t="s">
        <v>445</v>
      </c>
      <c r="NW1021" s="16" t="s">
        <v>1174</v>
      </c>
      <c r="NX1021" s="16" t="s">
        <v>1142</v>
      </c>
      <c r="OB1021" s="16" t="s">
        <v>831</v>
      </c>
      <c r="OC1021" s="16" t="s">
        <v>445</v>
      </c>
    </row>
    <row r="1022" spans="1:394" x14ac:dyDescent="0.25">
      <c r="A1022" s="16" t="s">
        <v>12952</v>
      </c>
      <c r="B1022" s="16" t="s">
        <v>1056</v>
      </c>
      <c r="C1022" s="16" t="s">
        <v>972</v>
      </c>
      <c r="D1022" s="16" t="s">
        <v>844</v>
      </c>
      <c r="E1022" s="16" t="s">
        <v>843</v>
      </c>
      <c r="F1022" s="16" t="s">
        <v>843</v>
      </c>
      <c r="G1022" s="16" t="s">
        <v>843</v>
      </c>
      <c r="H1022" s="16" t="s">
        <v>843</v>
      </c>
      <c r="I1022" s="16" t="s">
        <v>843</v>
      </c>
      <c r="J1022" s="16" t="s">
        <v>843</v>
      </c>
      <c r="K1022" s="16" t="s">
        <v>843</v>
      </c>
      <c r="L1022" s="16" t="s">
        <v>843</v>
      </c>
      <c r="M1022" s="16" t="s">
        <v>843</v>
      </c>
      <c r="N1022" s="16" t="s">
        <v>843</v>
      </c>
      <c r="O1022" s="16" t="s">
        <v>843</v>
      </c>
      <c r="Q1022" s="16" t="s">
        <v>844</v>
      </c>
      <c r="R1022" s="16">
        <v>12</v>
      </c>
      <c r="T1022" s="16" t="s">
        <v>474</v>
      </c>
      <c r="U1022" s="16" t="s">
        <v>843</v>
      </c>
      <c r="V1022" s="16" t="s">
        <v>844</v>
      </c>
      <c r="W1022" s="16" t="s">
        <v>843</v>
      </c>
      <c r="X1022" s="16" t="s">
        <v>843</v>
      </c>
      <c r="Y1022" s="16" t="s">
        <v>843</v>
      </c>
      <c r="Z1022" s="16" t="s">
        <v>844</v>
      </c>
      <c r="AA1022" s="16" t="s">
        <v>843</v>
      </c>
      <c r="AB1022" s="16" t="s">
        <v>843</v>
      </c>
      <c r="AC1022" s="16" t="s">
        <v>844</v>
      </c>
      <c r="AF1022" s="16" t="s">
        <v>11704</v>
      </c>
      <c r="AG1022" s="16" t="s">
        <v>11691</v>
      </c>
      <c r="AH1022" s="16" t="s">
        <v>844</v>
      </c>
      <c r="AI1022" s="16" t="s">
        <v>843</v>
      </c>
      <c r="AJ1022" s="16" t="s">
        <v>843</v>
      </c>
      <c r="AK1022" s="16" t="s">
        <v>843</v>
      </c>
      <c r="AL1022" s="16" t="s">
        <v>844</v>
      </c>
      <c r="AM1022" s="16" t="s">
        <v>844</v>
      </c>
      <c r="AN1022" s="16" t="s">
        <v>843</v>
      </c>
      <c r="AO1022" s="16" t="s">
        <v>843</v>
      </c>
      <c r="AP1022" s="16" t="s">
        <v>843</v>
      </c>
      <c r="AQ1022" s="16" t="s">
        <v>844</v>
      </c>
      <c r="AR1022" s="16" t="s">
        <v>4433</v>
      </c>
      <c r="AS1022" s="16" t="s">
        <v>843</v>
      </c>
      <c r="AT1022" s="16" t="s">
        <v>843</v>
      </c>
      <c r="AU1022" s="16" t="s">
        <v>843</v>
      </c>
      <c r="AV1022" s="16" t="s">
        <v>843</v>
      </c>
      <c r="AW1022" s="16" t="s">
        <v>843</v>
      </c>
      <c r="AX1022" s="16" t="s">
        <v>843</v>
      </c>
      <c r="AY1022" s="16" t="s">
        <v>844</v>
      </c>
      <c r="BF1022" s="16" t="s">
        <v>844</v>
      </c>
      <c r="BH1022" s="16" t="s">
        <v>7383</v>
      </c>
      <c r="BI1022" s="16" t="s">
        <v>7785</v>
      </c>
      <c r="BJ1022" s="16" t="s">
        <v>843</v>
      </c>
      <c r="BK1022" s="16" t="s">
        <v>843</v>
      </c>
      <c r="BL1022" s="16" t="s">
        <v>843</v>
      </c>
      <c r="BM1022" s="16" t="s">
        <v>843</v>
      </c>
      <c r="BN1022" s="16" t="s">
        <v>843</v>
      </c>
      <c r="BO1022" s="16" t="s">
        <v>844</v>
      </c>
      <c r="BP1022" s="16" t="s">
        <v>843</v>
      </c>
      <c r="BQ1022" s="16" t="s">
        <v>843</v>
      </c>
      <c r="CC1022" s="16" t="s">
        <v>865</v>
      </c>
      <c r="CF1022" s="16" t="s">
        <v>7130</v>
      </c>
      <c r="CG1022" s="16" t="s">
        <v>844</v>
      </c>
      <c r="CH1022" s="16" t="s">
        <v>843</v>
      </c>
      <c r="CI1022" s="16" t="s">
        <v>843</v>
      </c>
      <c r="CJ1022" s="16" t="s">
        <v>843</v>
      </c>
      <c r="CK1022" s="16" t="s">
        <v>843</v>
      </c>
      <c r="CL1022" s="16" t="s">
        <v>843</v>
      </c>
      <c r="CM1022" s="16" t="s">
        <v>843</v>
      </c>
      <c r="CN1022" s="16" t="s">
        <v>843</v>
      </c>
      <c r="CO1022" s="16" t="s">
        <v>843</v>
      </c>
      <c r="CP1022" s="16" t="s">
        <v>843</v>
      </c>
      <c r="CQ1022" s="16" t="s">
        <v>843</v>
      </c>
      <c r="CR1022" s="16" t="s">
        <v>843</v>
      </c>
      <c r="CS1022" s="16" t="s">
        <v>843</v>
      </c>
      <c r="CT1022" s="16" t="s">
        <v>843</v>
      </c>
      <c r="CU1022" s="16" t="s">
        <v>843</v>
      </c>
      <c r="CV1022" s="16" t="s">
        <v>843</v>
      </c>
      <c r="CW1022" s="16" t="s">
        <v>843</v>
      </c>
      <c r="CX1022" s="16" t="s">
        <v>843</v>
      </c>
      <c r="CY1022" s="16" t="s">
        <v>843</v>
      </c>
      <c r="CZ1022" s="16" t="s">
        <v>843</v>
      </c>
      <c r="DA1022" s="16" t="s">
        <v>843</v>
      </c>
      <c r="DB1022" s="16" t="s">
        <v>843</v>
      </c>
      <c r="DC1022" s="16" t="s">
        <v>843</v>
      </c>
      <c r="DD1022" s="16" t="s">
        <v>843</v>
      </c>
      <c r="DE1022" s="16" t="s">
        <v>843</v>
      </c>
      <c r="DF1022" s="16" t="s">
        <v>843</v>
      </c>
      <c r="DG1022" s="16" t="s">
        <v>843</v>
      </c>
      <c r="DH1022" s="16" t="s">
        <v>843</v>
      </c>
      <c r="DI1022" s="16" t="s">
        <v>843</v>
      </c>
      <c r="DJ1022" s="16" t="s">
        <v>843</v>
      </c>
      <c r="DK1022" s="16" t="s">
        <v>843</v>
      </c>
      <c r="DL1022" s="16" t="s">
        <v>843</v>
      </c>
      <c r="DQ1022" s="16" t="s">
        <v>7236</v>
      </c>
      <c r="DR1022" s="16" t="s">
        <v>867</v>
      </c>
      <c r="DS1022" s="16" t="s">
        <v>7318</v>
      </c>
      <c r="DX1022" s="16" t="s">
        <v>865</v>
      </c>
      <c r="ES1022" s="16" t="s">
        <v>865</v>
      </c>
      <c r="EU1022" s="16" t="s">
        <v>7810</v>
      </c>
      <c r="EV1022" s="16" t="s">
        <v>865</v>
      </c>
      <c r="HC1022" s="16" t="s">
        <v>865</v>
      </c>
      <c r="KO1022" s="16" t="s">
        <v>11160</v>
      </c>
      <c r="KP1022" s="16" t="s">
        <v>11159</v>
      </c>
      <c r="KQ1022" s="16" t="s">
        <v>8694</v>
      </c>
      <c r="KR1022" s="16" t="s">
        <v>12953</v>
      </c>
      <c r="KS1022" s="16" t="s">
        <v>11161</v>
      </c>
      <c r="KT1022" s="16" t="s">
        <v>8696</v>
      </c>
      <c r="KU1022" s="16" t="s">
        <v>844</v>
      </c>
      <c r="KV1022" s="16" t="s">
        <v>8696</v>
      </c>
      <c r="KW1022" s="16" t="s">
        <v>851</v>
      </c>
      <c r="KY1022" s="16" t="s">
        <v>486</v>
      </c>
      <c r="LA1022" s="16" t="s">
        <v>11697</v>
      </c>
      <c r="LC1022" s="16" t="s">
        <v>10879</v>
      </c>
      <c r="LD1022" s="16" t="s">
        <v>11698</v>
      </c>
      <c r="LE1022" s="16" t="s">
        <v>11693</v>
      </c>
      <c r="LF1022" s="16" t="s">
        <v>11654</v>
      </c>
      <c r="LI1022" s="16" t="s">
        <v>11655</v>
      </c>
      <c r="LM1022" s="16" t="s">
        <v>8741</v>
      </c>
      <c r="LO1022" s="16" t="s">
        <v>844</v>
      </c>
      <c r="LP1022" s="16" t="s">
        <v>844</v>
      </c>
      <c r="LQ1022" s="16" t="s">
        <v>844</v>
      </c>
      <c r="LR1022" s="16" t="s">
        <v>844</v>
      </c>
      <c r="LS1022" s="16" t="s">
        <v>844</v>
      </c>
      <c r="LT1022" s="16" t="s">
        <v>843</v>
      </c>
      <c r="LU1022" s="16" t="s">
        <v>843</v>
      </c>
      <c r="LV1022" s="16" t="s">
        <v>843</v>
      </c>
      <c r="LW1022" s="16" t="s">
        <v>843</v>
      </c>
      <c r="LX1022" s="16" t="s">
        <v>844</v>
      </c>
      <c r="LY1022" s="16" t="s">
        <v>843</v>
      </c>
      <c r="LZ1022" s="16" t="s">
        <v>844</v>
      </c>
      <c r="MA1022" s="16" t="s">
        <v>843</v>
      </c>
      <c r="MB1022" s="16" t="s">
        <v>843</v>
      </c>
      <c r="MC1022" s="16" t="s">
        <v>843</v>
      </c>
      <c r="MD1022" s="16" t="s">
        <v>11699</v>
      </c>
      <c r="ME1022" s="16" t="s">
        <v>11677</v>
      </c>
      <c r="MF1022" s="16" t="s">
        <v>8847</v>
      </c>
      <c r="MR1022" s="16" t="s">
        <v>474</v>
      </c>
      <c r="MS1022" s="16" t="s">
        <v>12949</v>
      </c>
      <c r="MT1022" s="16" t="s">
        <v>8886</v>
      </c>
      <c r="MU1022" s="16" t="s">
        <v>817</v>
      </c>
      <c r="MV1022" s="16" t="s">
        <v>486</v>
      </c>
      <c r="MZ1022" s="16" t="s">
        <v>486</v>
      </c>
      <c r="NA1022" s="16" t="s">
        <v>487</v>
      </c>
      <c r="NB1022" s="16" t="s">
        <v>1345</v>
      </c>
      <c r="NC1022" s="16" t="s">
        <v>486</v>
      </c>
      <c r="NE1022" s="16" t="s">
        <v>486</v>
      </c>
      <c r="NI1022" s="16" t="s">
        <v>11658</v>
      </c>
      <c r="NL1022" s="16" t="s">
        <v>843</v>
      </c>
      <c r="NS1022" s="16" t="s">
        <v>462</v>
      </c>
      <c r="NT1022" s="16" t="s">
        <v>478</v>
      </c>
      <c r="NU1022" s="16">
        <v>1.1910000000000001</v>
      </c>
      <c r="NV1022" s="16" t="s">
        <v>824</v>
      </c>
      <c r="NW1022" s="16" t="s">
        <v>1179</v>
      </c>
      <c r="NX1022" s="16" t="s">
        <v>1142</v>
      </c>
      <c r="NY1022" s="16" t="s">
        <v>824</v>
      </c>
      <c r="NZ1022" s="16" t="s">
        <v>929</v>
      </c>
      <c r="OA1022" s="16" t="s">
        <v>487</v>
      </c>
    </row>
    <row r="1023" spans="1:394" x14ac:dyDescent="0.25">
      <c r="A1023" s="16" t="s">
        <v>12954</v>
      </c>
      <c r="B1023" s="16" t="s">
        <v>844</v>
      </c>
      <c r="C1023" s="16" t="s">
        <v>972</v>
      </c>
      <c r="D1023" s="16" t="s">
        <v>844</v>
      </c>
      <c r="E1023" s="16" t="s">
        <v>843</v>
      </c>
      <c r="F1023" s="16" t="s">
        <v>843</v>
      </c>
      <c r="G1023" s="16" t="s">
        <v>843</v>
      </c>
      <c r="H1023" s="16" t="s">
        <v>843</v>
      </c>
      <c r="I1023" s="16" t="s">
        <v>843</v>
      </c>
      <c r="J1023" s="16" t="s">
        <v>843</v>
      </c>
      <c r="K1023" s="16" t="s">
        <v>843</v>
      </c>
      <c r="L1023" s="16" t="s">
        <v>843</v>
      </c>
      <c r="M1023" s="16" t="s">
        <v>843</v>
      </c>
      <c r="N1023" s="16" t="s">
        <v>843</v>
      </c>
      <c r="O1023" s="16" t="s">
        <v>843</v>
      </c>
      <c r="Q1023" s="16" t="s">
        <v>844</v>
      </c>
      <c r="R1023" s="16">
        <v>19</v>
      </c>
      <c r="T1023" s="16" t="s">
        <v>474</v>
      </c>
      <c r="U1023" s="16" t="s">
        <v>843</v>
      </c>
      <c r="V1023" s="16" t="s">
        <v>844</v>
      </c>
      <c r="W1023" s="16" t="s">
        <v>843</v>
      </c>
      <c r="X1023" s="16" t="s">
        <v>844</v>
      </c>
      <c r="Y1023" s="16" t="s">
        <v>843</v>
      </c>
      <c r="Z1023" s="16" t="s">
        <v>843</v>
      </c>
      <c r="AA1023" s="16" t="s">
        <v>843</v>
      </c>
      <c r="AB1023" s="16" t="s">
        <v>843</v>
      </c>
      <c r="AC1023" s="16" t="s">
        <v>843</v>
      </c>
      <c r="AD1023" s="16" t="s">
        <v>867</v>
      </c>
      <c r="AF1023" s="16" t="s">
        <v>11687</v>
      </c>
      <c r="AG1023" s="16" t="s">
        <v>11691</v>
      </c>
      <c r="AH1023" s="16" t="s">
        <v>844</v>
      </c>
      <c r="AI1023" s="16" t="s">
        <v>843</v>
      </c>
      <c r="AJ1023" s="16" t="s">
        <v>843</v>
      </c>
      <c r="AK1023" s="16" t="s">
        <v>843</v>
      </c>
      <c r="AL1023" s="16" t="s">
        <v>844</v>
      </c>
      <c r="AM1023" s="16" t="s">
        <v>844</v>
      </c>
      <c r="AN1023" s="16" t="s">
        <v>843</v>
      </c>
      <c r="AO1023" s="16" t="s">
        <v>843</v>
      </c>
      <c r="AP1023" s="16" t="s">
        <v>843</v>
      </c>
      <c r="AQ1023" s="16" t="s">
        <v>844</v>
      </c>
      <c r="AR1023" s="16" t="s">
        <v>4433</v>
      </c>
      <c r="AS1023" s="16" t="s">
        <v>843</v>
      </c>
      <c r="AT1023" s="16" t="s">
        <v>843</v>
      </c>
      <c r="AU1023" s="16" t="s">
        <v>843</v>
      </c>
      <c r="AV1023" s="16" t="s">
        <v>843</v>
      </c>
      <c r="AW1023" s="16" t="s">
        <v>843</v>
      </c>
      <c r="AX1023" s="16" t="s">
        <v>843</v>
      </c>
      <c r="AY1023" s="16" t="s">
        <v>844</v>
      </c>
      <c r="BF1023" s="16" t="s">
        <v>844</v>
      </c>
      <c r="BH1023" s="16" t="s">
        <v>7383</v>
      </c>
      <c r="BI1023" s="16" t="s">
        <v>7782</v>
      </c>
      <c r="BJ1023" s="16" t="s">
        <v>843</v>
      </c>
      <c r="BK1023" s="16" t="s">
        <v>843</v>
      </c>
      <c r="BL1023" s="16" t="s">
        <v>843</v>
      </c>
      <c r="BM1023" s="16" t="s">
        <v>843</v>
      </c>
      <c r="BN1023" s="16" t="s">
        <v>844</v>
      </c>
      <c r="BO1023" s="16" t="s">
        <v>843</v>
      </c>
      <c r="BP1023" s="16" t="s">
        <v>843</v>
      </c>
      <c r="BQ1023" s="16" t="s">
        <v>843</v>
      </c>
      <c r="CC1023" s="16" t="s">
        <v>865</v>
      </c>
      <c r="CF1023" s="16" t="s">
        <v>7212</v>
      </c>
      <c r="CG1023" s="16" t="s">
        <v>843</v>
      </c>
      <c r="CH1023" s="16" t="s">
        <v>843</v>
      </c>
      <c r="CI1023" s="16" t="s">
        <v>843</v>
      </c>
      <c r="CJ1023" s="16" t="s">
        <v>843</v>
      </c>
      <c r="CK1023" s="16" t="s">
        <v>843</v>
      </c>
      <c r="CL1023" s="16" t="s">
        <v>843</v>
      </c>
      <c r="CM1023" s="16" t="s">
        <v>843</v>
      </c>
      <c r="CN1023" s="16" t="s">
        <v>843</v>
      </c>
      <c r="CO1023" s="16" t="s">
        <v>843</v>
      </c>
      <c r="CP1023" s="16" t="s">
        <v>843</v>
      </c>
      <c r="CQ1023" s="16" t="s">
        <v>843</v>
      </c>
      <c r="CR1023" s="16" t="s">
        <v>843</v>
      </c>
      <c r="CS1023" s="16" t="s">
        <v>843</v>
      </c>
      <c r="CT1023" s="16" t="s">
        <v>843</v>
      </c>
      <c r="CU1023" s="16" t="s">
        <v>843</v>
      </c>
      <c r="CV1023" s="16" t="s">
        <v>843</v>
      </c>
      <c r="CW1023" s="16" t="s">
        <v>843</v>
      </c>
      <c r="CX1023" s="16" t="s">
        <v>843</v>
      </c>
      <c r="CY1023" s="16" t="s">
        <v>843</v>
      </c>
      <c r="CZ1023" s="16" t="s">
        <v>843</v>
      </c>
      <c r="DA1023" s="16" t="s">
        <v>843</v>
      </c>
      <c r="DB1023" s="16" t="s">
        <v>843</v>
      </c>
      <c r="DC1023" s="16" t="s">
        <v>843</v>
      </c>
      <c r="DD1023" s="16" t="s">
        <v>843</v>
      </c>
      <c r="DE1023" s="16" t="s">
        <v>843</v>
      </c>
      <c r="DF1023" s="16" t="s">
        <v>843</v>
      </c>
      <c r="DG1023" s="16" t="s">
        <v>843</v>
      </c>
      <c r="DH1023" s="16" t="s">
        <v>843</v>
      </c>
      <c r="DI1023" s="16" t="s">
        <v>844</v>
      </c>
      <c r="DJ1023" s="16" t="s">
        <v>843</v>
      </c>
      <c r="DK1023" s="16" t="s">
        <v>843</v>
      </c>
      <c r="DL1023" s="16" t="s">
        <v>843</v>
      </c>
      <c r="DX1023" s="16" t="s">
        <v>867</v>
      </c>
      <c r="DY1023" s="16" t="s">
        <v>867</v>
      </c>
      <c r="ES1023" s="16" t="s">
        <v>865</v>
      </c>
      <c r="EU1023" s="16" t="s">
        <v>7810</v>
      </c>
      <c r="EV1023" s="16" t="s">
        <v>865</v>
      </c>
      <c r="HC1023" s="16" t="s">
        <v>867</v>
      </c>
      <c r="HD1023" s="16" t="s">
        <v>865</v>
      </c>
      <c r="JA1023" s="16" t="s">
        <v>4813</v>
      </c>
      <c r="JB1023" s="16" t="s">
        <v>867</v>
      </c>
      <c r="JC1023" s="16" t="s">
        <v>865</v>
      </c>
      <c r="JG1023" s="16" t="s">
        <v>1056</v>
      </c>
      <c r="JV1023" s="16">
        <v>50</v>
      </c>
      <c r="JW1023" s="16" t="s">
        <v>7600</v>
      </c>
      <c r="JX1023" s="16">
        <v>50</v>
      </c>
      <c r="JZ1023" s="16" t="s">
        <v>4880</v>
      </c>
      <c r="KB1023" s="16" t="s">
        <v>7628</v>
      </c>
      <c r="KD1023" s="16" t="s">
        <v>4920</v>
      </c>
      <c r="KE1023" s="16" t="s">
        <v>7277</v>
      </c>
      <c r="KF1023" s="16" t="s">
        <v>4962</v>
      </c>
      <c r="KH1023" s="16" t="s">
        <v>7642</v>
      </c>
      <c r="KI1023" s="16" t="s">
        <v>4837</v>
      </c>
      <c r="KO1023" s="16" t="s">
        <v>11164</v>
      </c>
      <c r="KP1023" s="16" t="s">
        <v>11163</v>
      </c>
      <c r="KQ1023" s="16" t="s">
        <v>8694</v>
      </c>
      <c r="KR1023" s="16" t="s">
        <v>12955</v>
      </c>
      <c r="KS1023" s="16" t="s">
        <v>11165</v>
      </c>
      <c r="KT1023" s="16" t="s">
        <v>8696</v>
      </c>
      <c r="KU1023" s="16" t="s">
        <v>844</v>
      </c>
      <c r="KV1023" s="16" t="s">
        <v>8696</v>
      </c>
      <c r="KW1023" s="16" t="s">
        <v>851</v>
      </c>
      <c r="KX1023" s="16" t="s">
        <v>487</v>
      </c>
      <c r="KY1023" s="16" t="s">
        <v>487</v>
      </c>
      <c r="KZ1023" s="16" t="s">
        <v>487</v>
      </c>
      <c r="LA1023" s="16" t="s">
        <v>11697</v>
      </c>
      <c r="LC1023" s="16" t="s">
        <v>10879</v>
      </c>
      <c r="LD1023" s="16" t="s">
        <v>11698</v>
      </c>
      <c r="LF1023" s="16" t="s">
        <v>11654</v>
      </c>
      <c r="LI1023" s="16" t="s">
        <v>11655</v>
      </c>
      <c r="LJ1023" s="16" t="s">
        <v>831</v>
      </c>
      <c r="LK1023" s="16" t="s">
        <v>831</v>
      </c>
      <c r="LL1023" s="16" t="s">
        <v>8756</v>
      </c>
      <c r="LM1023" s="16" t="s">
        <v>8741</v>
      </c>
      <c r="LO1023" s="16" t="s">
        <v>843</v>
      </c>
      <c r="LP1023" s="16" t="s">
        <v>844</v>
      </c>
      <c r="LQ1023" s="16" t="s">
        <v>843</v>
      </c>
      <c r="LR1023" s="16" t="s">
        <v>844</v>
      </c>
      <c r="LS1023" s="16" t="s">
        <v>843</v>
      </c>
      <c r="LT1023" s="16" t="s">
        <v>844</v>
      </c>
      <c r="LU1023" s="16" t="s">
        <v>843</v>
      </c>
      <c r="LV1023" s="16" t="s">
        <v>843</v>
      </c>
      <c r="LW1023" s="16" t="s">
        <v>843</v>
      </c>
      <c r="LX1023" s="16" t="s">
        <v>844</v>
      </c>
      <c r="LY1023" s="16" t="s">
        <v>843</v>
      </c>
      <c r="LZ1023" s="16" t="s">
        <v>843</v>
      </c>
      <c r="MA1023" s="16" t="s">
        <v>843</v>
      </c>
      <c r="MB1023" s="16" t="s">
        <v>843</v>
      </c>
      <c r="MC1023" s="16" t="s">
        <v>843</v>
      </c>
      <c r="MD1023" s="16" t="s">
        <v>11699</v>
      </c>
      <c r="ME1023" s="16" t="s">
        <v>11656</v>
      </c>
      <c r="MF1023" s="16" t="s">
        <v>8847</v>
      </c>
      <c r="MG1023" s="16" t="s">
        <v>1834</v>
      </c>
      <c r="MH1023" s="16" t="s">
        <v>11667</v>
      </c>
      <c r="MI1023" s="16" t="s">
        <v>11733</v>
      </c>
      <c r="MK1023" s="16" t="s">
        <v>9084</v>
      </c>
      <c r="ML1023" s="16" t="s">
        <v>1780</v>
      </c>
      <c r="MM1023" s="16" t="s">
        <v>486</v>
      </c>
      <c r="MN1023" s="16" t="s">
        <v>1798</v>
      </c>
      <c r="MO1023" s="16" t="s">
        <v>1808</v>
      </c>
      <c r="MP1023" s="16" t="s">
        <v>1826</v>
      </c>
      <c r="MR1023" s="16" t="s">
        <v>474</v>
      </c>
      <c r="MS1023" s="16" t="s">
        <v>12949</v>
      </c>
      <c r="MT1023" s="16" t="s">
        <v>9023</v>
      </c>
      <c r="MU1023" s="16" t="s">
        <v>817</v>
      </c>
      <c r="MV1023" s="16" t="s">
        <v>486</v>
      </c>
      <c r="NC1023" s="16" t="s">
        <v>486</v>
      </c>
      <c r="NE1023" s="16" t="s">
        <v>487</v>
      </c>
      <c r="NF1023" s="16" t="s">
        <v>486</v>
      </c>
      <c r="NG1023" s="16" t="s">
        <v>1376</v>
      </c>
      <c r="NH1023" s="16" t="s">
        <v>1912</v>
      </c>
      <c r="NI1023" s="16" t="s">
        <v>11658</v>
      </c>
      <c r="NJ1023" s="16" t="s">
        <v>11689</v>
      </c>
      <c r="NK1023" s="16" t="s">
        <v>11690</v>
      </c>
      <c r="NQ1023" s="16" t="s">
        <v>1078</v>
      </c>
      <c r="NR1023" s="16" t="s">
        <v>445</v>
      </c>
      <c r="NS1023" s="16" t="s">
        <v>462</v>
      </c>
      <c r="NT1023" s="16" t="s">
        <v>478</v>
      </c>
      <c r="NU1023" s="16">
        <v>1.1910000000000001</v>
      </c>
      <c r="NV1023" s="16" t="s">
        <v>445</v>
      </c>
      <c r="NW1023" s="16" t="s">
        <v>1180</v>
      </c>
      <c r="NX1023" s="16" t="s">
        <v>1142</v>
      </c>
      <c r="NZ1023" s="16" t="s">
        <v>935</v>
      </c>
      <c r="OB1023" s="16" t="s">
        <v>831</v>
      </c>
      <c r="OC1023" s="16" t="s">
        <v>445</v>
      </c>
    </row>
    <row r="1024" spans="1:394" x14ac:dyDescent="0.25">
      <c r="A1024" s="16" t="s">
        <v>12956</v>
      </c>
      <c r="B1024" s="16" t="s">
        <v>844</v>
      </c>
      <c r="C1024" s="16" t="s">
        <v>972</v>
      </c>
      <c r="D1024" s="16" t="s">
        <v>844</v>
      </c>
      <c r="E1024" s="16" t="s">
        <v>843</v>
      </c>
      <c r="F1024" s="16" t="s">
        <v>843</v>
      </c>
      <c r="G1024" s="16" t="s">
        <v>843</v>
      </c>
      <c r="H1024" s="16" t="s">
        <v>843</v>
      </c>
      <c r="I1024" s="16" t="s">
        <v>843</v>
      </c>
      <c r="J1024" s="16" t="s">
        <v>843</v>
      </c>
      <c r="K1024" s="16" t="s">
        <v>843</v>
      </c>
      <c r="L1024" s="16" t="s">
        <v>843</v>
      </c>
      <c r="M1024" s="16" t="s">
        <v>843</v>
      </c>
      <c r="N1024" s="16" t="s">
        <v>843</v>
      </c>
      <c r="O1024" s="16" t="s">
        <v>843</v>
      </c>
      <c r="Q1024" s="16" t="s">
        <v>844</v>
      </c>
      <c r="R1024" s="16">
        <v>35</v>
      </c>
      <c r="T1024" s="16" t="s">
        <v>470</v>
      </c>
      <c r="U1024" s="16" t="s">
        <v>844</v>
      </c>
      <c r="V1024" s="16" t="s">
        <v>843</v>
      </c>
      <c r="W1024" s="16" t="s">
        <v>844</v>
      </c>
      <c r="X1024" s="16" t="s">
        <v>843</v>
      </c>
      <c r="Y1024" s="16" t="s">
        <v>843</v>
      </c>
      <c r="Z1024" s="16" t="s">
        <v>843</v>
      </c>
      <c r="AA1024" s="16" t="s">
        <v>843</v>
      </c>
      <c r="AB1024" s="16" t="s">
        <v>844</v>
      </c>
      <c r="AC1024" s="16" t="s">
        <v>843</v>
      </c>
      <c r="AD1024" s="16" t="s">
        <v>867</v>
      </c>
      <c r="AF1024" s="16" t="s">
        <v>11729</v>
      </c>
      <c r="AG1024" s="16" t="s">
        <v>11735</v>
      </c>
      <c r="AH1024" s="16" t="s">
        <v>843</v>
      </c>
      <c r="AI1024" s="16" t="s">
        <v>843</v>
      </c>
      <c r="AJ1024" s="16" t="s">
        <v>844</v>
      </c>
      <c r="AK1024" s="16" t="s">
        <v>843</v>
      </c>
      <c r="AL1024" s="16" t="s">
        <v>844</v>
      </c>
      <c r="AM1024" s="16" t="s">
        <v>844</v>
      </c>
      <c r="AN1024" s="16" t="s">
        <v>843</v>
      </c>
      <c r="AO1024" s="16" t="s">
        <v>843</v>
      </c>
      <c r="AP1024" s="16" t="s">
        <v>843</v>
      </c>
      <c r="AQ1024" s="16" t="s">
        <v>844</v>
      </c>
      <c r="AR1024" s="16" t="s">
        <v>4415</v>
      </c>
      <c r="AS1024" s="16" t="s">
        <v>844</v>
      </c>
      <c r="AT1024" s="16" t="s">
        <v>843</v>
      </c>
      <c r="AU1024" s="16" t="s">
        <v>843</v>
      </c>
      <c r="AV1024" s="16" t="s">
        <v>843</v>
      </c>
      <c r="AW1024" s="16" t="s">
        <v>843</v>
      </c>
      <c r="AX1024" s="16" t="s">
        <v>843</v>
      </c>
      <c r="AY1024" s="16" t="s">
        <v>843</v>
      </c>
      <c r="AZ1024" s="16" t="s">
        <v>4437</v>
      </c>
      <c r="BF1024" s="16" t="s">
        <v>844</v>
      </c>
      <c r="BH1024" s="16" t="s">
        <v>7383</v>
      </c>
      <c r="BI1024" s="16" t="s">
        <v>7785</v>
      </c>
      <c r="BJ1024" s="16" t="s">
        <v>843</v>
      </c>
      <c r="BK1024" s="16" t="s">
        <v>843</v>
      </c>
      <c r="BL1024" s="16" t="s">
        <v>843</v>
      </c>
      <c r="BM1024" s="16" t="s">
        <v>843</v>
      </c>
      <c r="BN1024" s="16" t="s">
        <v>843</v>
      </c>
      <c r="BO1024" s="16" t="s">
        <v>844</v>
      </c>
      <c r="BP1024" s="16" t="s">
        <v>843</v>
      </c>
      <c r="BQ1024" s="16" t="s">
        <v>843</v>
      </c>
      <c r="DX1024" s="16" t="s">
        <v>867</v>
      </c>
      <c r="DY1024" s="16" t="s">
        <v>867</v>
      </c>
      <c r="ES1024" s="16" t="s">
        <v>865</v>
      </c>
      <c r="EU1024" s="16" t="s">
        <v>7813</v>
      </c>
      <c r="EV1024" s="16" t="s">
        <v>865</v>
      </c>
      <c r="FT1024" s="16" t="s">
        <v>865</v>
      </c>
      <c r="HC1024" s="16" t="s">
        <v>865</v>
      </c>
      <c r="JA1024" s="16" t="s">
        <v>4819</v>
      </c>
      <c r="JB1024" s="16" t="s">
        <v>867</v>
      </c>
      <c r="JC1024" s="16" t="s">
        <v>865</v>
      </c>
      <c r="JG1024" s="16" t="s">
        <v>1056</v>
      </c>
      <c r="JV1024" s="16">
        <v>40</v>
      </c>
      <c r="JW1024" s="16" t="s">
        <v>7603</v>
      </c>
      <c r="JY1024" s="16">
        <v>8000</v>
      </c>
      <c r="JZ1024" s="16" t="s">
        <v>4889</v>
      </c>
      <c r="KB1024" s="16" t="s">
        <v>7616</v>
      </c>
      <c r="KD1024" s="16" t="s">
        <v>4917</v>
      </c>
      <c r="KE1024" s="16" t="s">
        <v>7277</v>
      </c>
      <c r="KF1024" s="16" t="s">
        <v>4942</v>
      </c>
      <c r="KH1024" s="16" t="s">
        <v>7636</v>
      </c>
      <c r="KI1024" s="16" t="s">
        <v>4982</v>
      </c>
      <c r="KK1024" s="16" t="s">
        <v>4889</v>
      </c>
      <c r="KM1024" s="16" t="s">
        <v>7607</v>
      </c>
      <c r="KO1024" s="16" t="s">
        <v>11168</v>
      </c>
      <c r="KP1024" s="16" t="s">
        <v>11167</v>
      </c>
      <c r="KQ1024" s="16" t="s">
        <v>8694</v>
      </c>
      <c r="KR1024" s="16" t="s">
        <v>12957</v>
      </c>
      <c r="KS1024" s="16" t="s">
        <v>11169</v>
      </c>
      <c r="KT1024" s="16" t="s">
        <v>8696</v>
      </c>
      <c r="KU1024" s="16" t="s">
        <v>844</v>
      </c>
      <c r="KV1024" s="16" t="s">
        <v>8696</v>
      </c>
      <c r="KW1024" s="16" t="s">
        <v>851</v>
      </c>
      <c r="KX1024" s="16" t="s">
        <v>487</v>
      </c>
      <c r="KY1024" s="16" t="s">
        <v>487</v>
      </c>
      <c r="KZ1024" s="16" t="s">
        <v>487</v>
      </c>
      <c r="LC1024" s="16" t="s">
        <v>10879</v>
      </c>
      <c r="LF1024" s="16" t="s">
        <v>11654</v>
      </c>
      <c r="LI1024" s="16" t="s">
        <v>11655</v>
      </c>
      <c r="LJ1024" s="16" t="s">
        <v>831</v>
      </c>
      <c r="LK1024" s="16" t="s">
        <v>831</v>
      </c>
      <c r="LL1024" s="16" t="s">
        <v>8756</v>
      </c>
      <c r="LM1024" s="16" t="s">
        <v>8741</v>
      </c>
      <c r="LO1024" s="16" t="s">
        <v>844</v>
      </c>
      <c r="LP1024" s="16" t="s">
        <v>844</v>
      </c>
      <c r="LQ1024" s="16" t="s">
        <v>844</v>
      </c>
      <c r="LR1024" s="16" t="s">
        <v>844</v>
      </c>
      <c r="LS1024" s="16" t="s">
        <v>844</v>
      </c>
      <c r="LT1024" s="16" t="s">
        <v>843</v>
      </c>
      <c r="LU1024" s="16" t="s">
        <v>843</v>
      </c>
      <c r="LV1024" s="16" t="s">
        <v>843</v>
      </c>
      <c r="LW1024" s="16" t="s">
        <v>843</v>
      </c>
      <c r="LX1024" s="16" t="s">
        <v>844</v>
      </c>
      <c r="LY1024" s="16" t="s">
        <v>843</v>
      </c>
      <c r="LZ1024" s="16" t="s">
        <v>843</v>
      </c>
      <c r="MA1024" s="16" t="s">
        <v>843</v>
      </c>
      <c r="MB1024" s="16" t="s">
        <v>843</v>
      </c>
      <c r="MC1024" s="16" t="s">
        <v>844</v>
      </c>
      <c r="ME1024" s="16" t="s">
        <v>11656</v>
      </c>
      <c r="MF1024" s="16" t="s">
        <v>8847</v>
      </c>
      <c r="MG1024" s="16" t="s">
        <v>1840</v>
      </c>
      <c r="MH1024" s="16" t="s">
        <v>11668</v>
      </c>
      <c r="MI1024" s="16" t="s">
        <v>11668</v>
      </c>
      <c r="MJ1024" s="16" t="s">
        <v>1837</v>
      </c>
      <c r="MK1024" s="16" t="s">
        <v>9015</v>
      </c>
      <c r="ML1024" s="16" t="s">
        <v>1778</v>
      </c>
      <c r="MM1024" s="16" t="s">
        <v>487</v>
      </c>
      <c r="MN1024" s="16" t="s">
        <v>1798</v>
      </c>
      <c r="MO1024" s="16" t="s">
        <v>1805</v>
      </c>
      <c r="MP1024" s="16" t="s">
        <v>1829</v>
      </c>
      <c r="MQ1024" s="16" t="s">
        <v>1778</v>
      </c>
      <c r="MR1024" s="16" t="s">
        <v>470</v>
      </c>
      <c r="MS1024" s="16" t="s">
        <v>12949</v>
      </c>
      <c r="MT1024" s="16" t="s">
        <v>8800</v>
      </c>
      <c r="MU1024" s="16" t="s">
        <v>817</v>
      </c>
      <c r="NC1024" s="16" t="s">
        <v>486</v>
      </c>
      <c r="ND1024" s="16" t="s">
        <v>486</v>
      </c>
      <c r="NE1024" s="16" t="s">
        <v>486</v>
      </c>
      <c r="NG1024" s="16" t="s">
        <v>1369</v>
      </c>
      <c r="NH1024" s="16" t="s">
        <v>1913</v>
      </c>
      <c r="NI1024" s="16" t="s">
        <v>11658</v>
      </c>
      <c r="NJ1024" s="16" t="s">
        <v>11812</v>
      </c>
      <c r="NK1024" s="16" t="s">
        <v>10825</v>
      </c>
      <c r="NR1024" s="16" t="s">
        <v>451</v>
      </c>
      <c r="NS1024" s="16" t="s">
        <v>462</v>
      </c>
      <c r="NT1024" s="16" t="s">
        <v>478</v>
      </c>
      <c r="NU1024" s="16">
        <v>1.1910000000000001</v>
      </c>
      <c r="NV1024" s="16" t="s">
        <v>451</v>
      </c>
      <c r="NW1024" s="16" t="s">
        <v>1175</v>
      </c>
      <c r="NX1024" s="16" t="s">
        <v>1142</v>
      </c>
      <c r="OB1024" s="16" t="s">
        <v>831</v>
      </c>
      <c r="OC1024" s="16" t="s">
        <v>451</v>
      </c>
    </row>
    <row r="1025" spans="1:393" x14ac:dyDescent="0.25">
      <c r="A1025" s="16" t="s">
        <v>12958</v>
      </c>
      <c r="B1025" s="16" t="s">
        <v>1056</v>
      </c>
      <c r="C1025" s="16" t="s">
        <v>972</v>
      </c>
      <c r="D1025" s="16" t="s">
        <v>844</v>
      </c>
      <c r="E1025" s="16" t="s">
        <v>843</v>
      </c>
      <c r="F1025" s="16" t="s">
        <v>843</v>
      </c>
      <c r="G1025" s="16" t="s">
        <v>843</v>
      </c>
      <c r="H1025" s="16" t="s">
        <v>843</v>
      </c>
      <c r="I1025" s="16" t="s">
        <v>843</v>
      </c>
      <c r="J1025" s="16" t="s">
        <v>843</v>
      </c>
      <c r="K1025" s="16" t="s">
        <v>843</v>
      </c>
      <c r="L1025" s="16" t="s">
        <v>843</v>
      </c>
      <c r="M1025" s="16" t="s">
        <v>843</v>
      </c>
      <c r="N1025" s="16" t="s">
        <v>843</v>
      </c>
      <c r="O1025" s="16" t="s">
        <v>843</v>
      </c>
      <c r="Q1025" s="16" t="s">
        <v>844</v>
      </c>
      <c r="R1025" s="16">
        <v>10</v>
      </c>
      <c r="T1025" s="16" t="s">
        <v>474</v>
      </c>
      <c r="U1025" s="16" t="s">
        <v>843</v>
      </c>
      <c r="V1025" s="16" t="s">
        <v>844</v>
      </c>
      <c r="W1025" s="16" t="s">
        <v>843</v>
      </c>
      <c r="X1025" s="16" t="s">
        <v>843</v>
      </c>
      <c r="Y1025" s="16" t="s">
        <v>843</v>
      </c>
      <c r="Z1025" s="16" t="s">
        <v>844</v>
      </c>
      <c r="AA1025" s="16" t="s">
        <v>843</v>
      </c>
      <c r="AB1025" s="16" t="s">
        <v>843</v>
      </c>
      <c r="AC1025" s="16" t="s">
        <v>844</v>
      </c>
      <c r="AF1025" s="16" t="s">
        <v>11729</v>
      </c>
      <c r="AG1025" s="16" t="s">
        <v>11708</v>
      </c>
      <c r="AH1025" s="16" t="s">
        <v>843</v>
      </c>
      <c r="AI1025" s="16" t="s">
        <v>843</v>
      </c>
      <c r="AJ1025" s="16" t="s">
        <v>843</v>
      </c>
      <c r="AK1025" s="16" t="s">
        <v>843</v>
      </c>
      <c r="AL1025" s="16" t="s">
        <v>844</v>
      </c>
      <c r="AM1025" s="16" t="s">
        <v>844</v>
      </c>
      <c r="AN1025" s="16" t="s">
        <v>843</v>
      </c>
      <c r="AO1025" s="16" t="s">
        <v>843</v>
      </c>
      <c r="AP1025" s="16" t="s">
        <v>843</v>
      </c>
      <c r="AQ1025" s="16" t="s">
        <v>844</v>
      </c>
      <c r="AR1025" s="16" t="s">
        <v>4433</v>
      </c>
      <c r="AS1025" s="16" t="s">
        <v>843</v>
      </c>
      <c r="AT1025" s="16" t="s">
        <v>843</v>
      </c>
      <c r="AU1025" s="16" t="s">
        <v>843</v>
      </c>
      <c r="AV1025" s="16" t="s">
        <v>843</v>
      </c>
      <c r="AW1025" s="16" t="s">
        <v>843</v>
      </c>
      <c r="AX1025" s="16" t="s">
        <v>843</v>
      </c>
      <c r="AY1025" s="16" t="s">
        <v>844</v>
      </c>
      <c r="BF1025" s="16" t="s">
        <v>844</v>
      </c>
      <c r="BI1025" s="16" t="s">
        <v>7785</v>
      </c>
      <c r="BJ1025" s="16" t="s">
        <v>843</v>
      </c>
      <c r="BK1025" s="16" t="s">
        <v>843</v>
      </c>
      <c r="BL1025" s="16" t="s">
        <v>843</v>
      </c>
      <c r="BM1025" s="16" t="s">
        <v>843</v>
      </c>
      <c r="BN1025" s="16" t="s">
        <v>843</v>
      </c>
      <c r="BO1025" s="16" t="s">
        <v>844</v>
      </c>
      <c r="BP1025" s="16" t="s">
        <v>843</v>
      </c>
      <c r="BQ1025" s="16" t="s">
        <v>843</v>
      </c>
      <c r="CC1025" s="16" t="s">
        <v>867</v>
      </c>
      <c r="CD1025" s="16" t="s">
        <v>6837</v>
      </c>
      <c r="CE1025" s="16" t="s">
        <v>7537</v>
      </c>
      <c r="DN1025" s="16" t="s">
        <v>4411</v>
      </c>
      <c r="DQ1025" s="16" t="s">
        <v>7093</v>
      </c>
      <c r="DR1025" s="16" t="s">
        <v>865</v>
      </c>
      <c r="DX1025" s="16" t="s">
        <v>865</v>
      </c>
      <c r="ES1025" s="16" t="s">
        <v>865</v>
      </c>
      <c r="EU1025" s="16" t="s">
        <v>7810</v>
      </c>
      <c r="EV1025" s="16" t="s">
        <v>865</v>
      </c>
      <c r="HC1025" s="16" t="s">
        <v>865</v>
      </c>
      <c r="KO1025" s="16" t="s">
        <v>11168</v>
      </c>
      <c r="KP1025" s="16" t="s">
        <v>11167</v>
      </c>
      <c r="KQ1025" s="16" t="s">
        <v>8694</v>
      </c>
      <c r="KR1025" s="16" t="s">
        <v>12959</v>
      </c>
      <c r="KS1025" s="16" t="s">
        <v>11169</v>
      </c>
      <c r="KT1025" s="16" t="s">
        <v>8696</v>
      </c>
      <c r="KU1025" s="16" t="s">
        <v>844</v>
      </c>
      <c r="KV1025" s="16" t="s">
        <v>8696</v>
      </c>
      <c r="KW1025" s="16" t="s">
        <v>851</v>
      </c>
      <c r="KY1025" s="16" t="s">
        <v>486</v>
      </c>
      <c r="LA1025" s="16" t="s">
        <v>11675</v>
      </c>
      <c r="LC1025" s="16" t="s">
        <v>10879</v>
      </c>
      <c r="LE1025" s="16" t="s">
        <v>11693</v>
      </c>
      <c r="LF1025" s="16" t="s">
        <v>11654</v>
      </c>
      <c r="LI1025" s="16" t="s">
        <v>11655</v>
      </c>
      <c r="LM1025" s="16" t="s">
        <v>8741</v>
      </c>
      <c r="LO1025" s="16" t="s">
        <v>844</v>
      </c>
      <c r="LP1025" s="16" t="s">
        <v>844</v>
      </c>
      <c r="LQ1025" s="16" t="s">
        <v>844</v>
      </c>
      <c r="LR1025" s="16" t="s">
        <v>844</v>
      </c>
      <c r="LS1025" s="16" t="s">
        <v>844</v>
      </c>
      <c r="LT1025" s="16" t="s">
        <v>843</v>
      </c>
      <c r="LU1025" s="16" t="s">
        <v>843</v>
      </c>
      <c r="LV1025" s="16" t="s">
        <v>843</v>
      </c>
      <c r="LW1025" s="16" t="s">
        <v>843</v>
      </c>
      <c r="LX1025" s="16" t="s">
        <v>844</v>
      </c>
      <c r="LY1025" s="16" t="s">
        <v>843</v>
      </c>
      <c r="LZ1025" s="16" t="s">
        <v>843</v>
      </c>
      <c r="MA1025" s="16" t="s">
        <v>843</v>
      </c>
      <c r="MB1025" s="16" t="s">
        <v>843</v>
      </c>
      <c r="MC1025" s="16" t="s">
        <v>844</v>
      </c>
      <c r="MD1025" s="16" t="s">
        <v>11676</v>
      </c>
      <c r="ME1025" s="16" t="s">
        <v>11677</v>
      </c>
      <c r="MF1025" s="16" t="s">
        <v>8847</v>
      </c>
      <c r="MR1025" s="16" t="s">
        <v>474</v>
      </c>
      <c r="MS1025" s="16" t="s">
        <v>12949</v>
      </c>
      <c r="MT1025" s="16" t="s">
        <v>8800</v>
      </c>
      <c r="MV1025" s="16" t="s">
        <v>487</v>
      </c>
      <c r="MW1025" s="16" t="s">
        <v>1265</v>
      </c>
      <c r="MX1025" s="16" t="s">
        <v>1262</v>
      </c>
      <c r="MY1025" s="16" t="s">
        <v>486</v>
      </c>
      <c r="MZ1025" s="16" t="s">
        <v>487</v>
      </c>
      <c r="NA1025" s="16" t="s">
        <v>486</v>
      </c>
      <c r="NC1025" s="16" t="s">
        <v>486</v>
      </c>
      <c r="NE1025" s="16" t="s">
        <v>486</v>
      </c>
      <c r="NI1025" s="16" t="s">
        <v>11658</v>
      </c>
      <c r="NL1025" s="16" t="s">
        <v>844</v>
      </c>
      <c r="NS1025" s="16" t="s">
        <v>462</v>
      </c>
      <c r="NT1025" s="16" t="s">
        <v>478</v>
      </c>
      <c r="NU1025" s="16">
        <v>1.1910000000000001</v>
      </c>
      <c r="NV1025" s="16" t="s">
        <v>860</v>
      </c>
      <c r="NW1025" s="16" t="s">
        <v>1182</v>
      </c>
      <c r="NX1025" s="16" t="s">
        <v>1142</v>
      </c>
      <c r="NY1025" s="16" t="s">
        <v>1122</v>
      </c>
      <c r="NZ1025" s="16" t="s">
        <v>938</v>
      </c>
    </row>
    <row r="1026" spans="1:393" x14ac:dyDescent="0.25">
      <c r="A1026" s="16" t="s">
        <v>12960</v>
      </c>
      <c r="B1026" s="16" t="s">
        <v>844</v>
      </c>
      <c r="C1026" s="16" t="s">
        <v>972</v>
      </c>
      <c r="D1026" s="16" t="s">
        <v>844</v>
      </c>
      <c r="E1026" s="16" t="s">
        <v>843</v>
      </c>
      <c r="F1026" s="16" t="s">
        <v>843</v>
      </c>
      <c r="G1026" s="16" t="s">
        <v>843</v>
      </c>
      <c r="H1026" s="16" t="s">
        <v>843</v>
      </c>
      <c r="I1026" s="16" t="s">
        <v>843</v>
      </c>
      <c r="J1026" s="16" t="s">
        <v>843</v>
      </c>
      <c r="K1026" s="16" t="s">
        <v>843</v>
      </c>
      <c r="L1026" s="16" t="s">
        <v>843</v>
      </c>
      <c r="M1026" s="16" t="s">
        <v>843</v>
      </c>
      <c r="N1026" s="16" t="s">
        <v>843</v>
      </c>
      <c r="O1026" s="16" t="s">
        <v>843</v>
      </c>
      <c r="Q1026" s="16" t="s">
        <v>844</v>
      </c>
      <c r="R1026" s="16">
        <v>32</v>
      </c>
      <c r="T1026" s="16" t="s">
        <v>470</v>
      </c>
      <c r="U1026" s="16" t="s">
        <v>844</v>
      </c>
      <c r="V1026" s="16" t="s">
        <v>843</v>
      </c>
      <c r="W1026" s="16" t="s">
        <v>844</v>
      </c>
      <c r="X1026" s="16" t="s">
        <v>843</v>
      </c>
      <c r="Y1026" s="16" t="s">
        <v>843</v>
      </c>
      <c r="Z1026" s="16" t="s">
        <v>843</v>
      </c>
      <c r="AA1026" s="16" t="s">
        <v>843</v>
      </c>
      <c r="AB1026" s="16" t="s">
        <v>844</v>
      </c>
      <c r="AC1026" s="16" t="s">
        <v>843</v>
      </c>
      <c r="AD1026" s="16" t="s">
        <v>867</v>
      </c>
      <c r="AF1026" s="16" t="s">
        <v>11673</v>
      </c>
      <c r="AG1026" s="16" t="s">
        <v>11725</v>
      </c>
      <c r="AH1026" s="16" t="s">
        <v>844</v>
      </c>
      <c r="AI1026" s="16" t="s">
        <v>844</v>
      </c>
      <c r="AJ1026" s="16" t="s">
        <v>843</v>
      </c>
      <c r="AK1026" s="16" t="s">
        <v>843</v>
      </c>
      <c r="AL1026" s="16" t="s">
        <v>844</v>
      </c>
      <c r="AM1026" s="16" t="s">
        <v>844</v>
      </c>
      <c r="AN1026" s="16" t="s">
        <v>843</v>
      </c>
      <c r="AO1026" s="16" t="s">
        <v>843</v>
      </c>
      <c r="AP1026" s="16" t="s">
        <v>843</v>
      </c>
      <c r="AQ1026" s="16" t="s">
        <v>844</v>
      </c>
      <c r="AR1026" s="16" t="s">
        <v>4433</v>
      </c>
      <c r="AS1026" s="16" t="s">
        <v>843</v>
      </c>
      <c r="AT1026" s="16" t="s">
        <v>843</v>
      </c>
      <c r="AU1026" s="16" t="s">
        <v>843</v>
      </c>
      <c r="AV1026" s="16" t="s">
        <v>843</v>
      </c>
      <c r="AW1026" s="16" t="s">
        <v>843</v>
      </c>
      <c r="AX1026" s="16" t="s">
        <v>843</v>
      </c>
      <c r="AY1026" s="16" t="s">
        <v>844</v>
      </c>
      <c r="BF1026" s="16" t="s">
        <v>844</v>
      </c>
      <c r="BH1026" s="16" t="s">
        <v>7383</v>
      </c>
      <c r="BI1026" s="16" t="s">
        <v>7785</v>
      </c>
      <c r="BJ1026" s="16" t="s">
        <v>843</v>
      </c>
      <c r="BK1026" s="16" t="s">
        <v>843</v>
      </c>
      <c r="BL1026" s="16" t="s">
        <v>843</v>
      </c>
      <c r="BM1026" s="16" t="s">
        <v>843</v>
      </c>
      <c r="BN1026" s="16" t="s">
        <v>843</v>
      </c>
      <c r="BO1026" s="16" t="s">
        <v>844</v>
      </c>
      <c r="BP1026" s="16" t="s">
        <v>843</v>
      </c>
      <c r="BQ1026" s="16" t="s">
        <v>843</v>
      </c>
      <c r="DX1026" s="16" t="s">
        <v>865</v>
      </c>
      <c r="ES1026" s="16" t="s">
        <v>865</v>
      </c>
      <c r="EU1026" s="16" t="s">
        <v>7813</v>
      </c>
      <c r="EV1026" s="16" t="s">
        <v>865</v>
      </c>
      <c r="FT1026" s="16" t="s">
        <v>865</v>
      </c>
      <c r="HC1026" s="16" t="s">
        <v>865</v>
      </c>
      <c r="JA1026" s="16" t="s">
        <v>4816</v>
      </c>
      <c r="JB1026" s="16" t="s">
        <v>865</v>
      </c>
      <c r="JC1026" s="16" t="s">
        <v>865</v>
      </c>
      <c r="JD1026" s="16" t="s">
        <v>865</v>
      </c>
      <c r="JE1026" s="16" t="s">
        <v>865</v>
      </c>
      <c r="JF1026" s="16" t="s">
        <v>865</v>
      </c>
      <c r="JG1026" s="16" t="s">
        <v>1056</v>
      </c>
      <c r="JH1026" s="16" t="s">
        <v>7577</v>
      </c>
      <c r="JJ1026" s="16" t="s">
        <v>865</v>
      </c>
      <c r="KF1026" s="16" t="s">
        <v>4945</v>
      </c>
      <c r="KI1026" s="16" t="s">
        <v>4843</v>
      </c>
      <c r="KO1026" s="16" t="s">
        <v>11172</v>
      </c>
      <c r="KP1026" s="16" t="s">
        <v>11171</v>
      </c>
      <c r="KQ1026" s="16" t="s">
        <v>8694</v>
      </c>
      <c r="KR1026" s="16" t="s">
        <v>12961</v>
      </c>
      <c r="KS1026" s="16" t="s">
        <v>11173</v>
      </c>
      <c r="KT1026" s="16" t="s">
        <v>8696</v>
      </c>
      <c r="KU1026" s="16" t="s">
        <v>844</v>
      </c>
      <c r="KV1026" s="16" t="s">
        <v>8696</v>
      </c>
      <c r="KW1026" s="16" t="s">
        <v>851</v>
      </c>
      <c r="KY1026" s="16" t="s">
        <v>486</v>
      </c>
      <c r="LC1026" s="16" t="s">
        <v>10879</v>
      </c>
      <c r="LF1026" s="16" t="s">
        <v>11654</v>
      </c>
      <c r="LI1026" s="16" t="s">
        <v>11655</v>
      </c>
      <c r="LJ1026" s="16" t="s">
        <v>843</v>
      </c>
      <c r="LL1026" s="16" t="s">
        <v>8711</v>
      </c>
      <c r="LM1026" s="16" t="s">
        <v>8741</v>
      </c>
      <c r="LO1026" s="16" t="s">
        <v>1056</v>
      </c>
      <c r="LP1026" s="16" t="s">
        <v>844</v>
      </c>
      <c r="LQ1026" s="16" t="s">
        <v>1056</v>
      </c>
      <c r="LR1026" s="16" t="s">
        <v>844</v>
      </c>
      <c r="LS1026" s="16" t="s">
        <v>844</v>
      </c>
      <c r="LT1026" s="16" t="s">
        <v>843</v>
      </c>
      <c r="LU1026" s="16" t="s">
        <v>843</v>
      </c>
      <c r="LV1026" s="16" t="s">
        <v>843</v>
      </c>
      <c r="LW1026" s="16" t="s">
        <v>843</v>
      </c>
      <c r="LX1026" s="16" t="s">
        <v>843</v>
      </c>
      <c r="LY1026" s="16" t="s">
        <v>843</v>
      </c>
      <c r="LZ1026" s="16" t="s">
        <v>843</v>
      </c>
      <c r="MA1026" s="16" t="s">
        <v>843</v>
      </c>
      <c r="MB1026" s="16" t="s">
        <v>843</v>
      </c>
      <c r="MC1026" s="16" t="s">
        <v>1056</v>
      </c>
      <c r="ME1026" s="16" t="s">
        <v>11656</v>
      </c>
      <c r="MF1026" s="16" t="s">
        <v>8847</v>
      </c>
      <c r="MO1026" s="16" t="s">
        <v>1807</v>
      </c>
      <c r="MP1026" s="16" t="s">
        <v>13846</v>
      </c>
      <c r="MR1026" s="16" t="s">
        <v>470</v>
      </c>
      <c r="MS1026" s="16" t="s">
        <v>12949</v>
      </c>
      <c r="MT1026" s="16" t="s">
        <v>9015</v>
      </c>
      <c r="MU1026" s="16" t="s">
        <v>817</v>
      </c>
      <c r="NC1026" s="16" t="s">
        <v>486</v>
      </c>
      <c r="ND1026" s="16" t="s">
        <v>486</v>
      </c>
      <c r="NE1026" s="16" t="s">
        <v>486</v>
      </c>
      <c r="NG1026" s="16" t="s">
        <v>1380</v>
      </c>
      <c r="NI1026" s="16" t="s">
        <v>11658</v>
      </c>
      <c r="NR1026" s="16" t="s">
        <v>445</v>
      </c>
      <c r="NS1026" s="16" t="s">
        <v>462</v>
      </c>
      <c r="NT1026" s="16" t="s">
        <v>478</v>
      </c>
      <c r="NU1026" s="16">
        <v>1.1910000000000001</v>
      </c>
      <c r="NV1026" s="16" t="s">
        <v>445</v>
      </c>
      <c r="NW1026" s="16" t="s">
        <v>1174</v>
      </c>
      <c r="NX1026" s="16" t="s">
        <v>1142</v>
      </c>
      <c r="OB1026" s="16" t="s">
        <v>833</v>
      </c>
      <c r="OC1026" s="16" t="s">
        <v>445</v>
      </c>
    </row>
    <row r="1027" spans="1:393" x14ac:dyDescent="0.25">
      <c r="A1027" s="16" t="s">
        <v>12962</v>
      </c>
      <c r="B1027" s="16" t="s">
        <v>1056</v>
      </c>
      <c r="C1027" s="16" t="s">
        <v>972</v>
      </c>
      <c r="D1027" s="16" t="s">
        <v>844</v>
      </c>
      <c r="E1027" s="16" t="s">
        <v>843</v>
      </c>
      <c r="F1027" s="16" t="s">
        <v>843</v>
      </c>
      <c r="G1027" s="16" t="s">
        <v>843</v>
      </c>
      <c r="H1027" s="16" t="s">
        <v>843</v>
      </c>
      <c r="I1027" s="16" t="s">
        <v>843</v>
      </c>
      <c r="J1027" s="16" t="s">
        <v>843</v>
      </c>
      <c r="K1027" s="16" t="s">
        <v>843</v>
      </c>
      <c r="L1027" s="16" t="s">
        <v>843</v>
      </c>
      <c r="M1027" s="16" t="s">
        <v>843</v>
      </c>
      <c r="N1027" s="16" t="s">
        <v>843</v>
      </c>
      <c r="O1027" s="16" t="s">
        <v>843</v>
      </c>
      <c r="Q1027" s="16" t="s">
        <v>844</v>
      </c>
      <c r="R1027" s="16">
        <v>10</v>
      </c>
      <c r="T1027" s="16" t="s">
        <v>470</v>
      </c>
      <c r="U1027" s="16" t="s">
        <v>844</v>
      </c>
      <c r="V1027" s="16" t="s">
        <v>843</v>
      </c>
      <c r="W1027" s="16" t="s">
        <v>843</v>
      </c>
      <c r="X1027" s="16" t="s">
        <v>843</v>
      </c>
      <c r="Y1027" s="16" t="s">
        <v>844</v>
      </c>
      <c r="Z1027" s="16" t="s">
        <v>843</v>
      </c>
      <c r="AA1027" s="16" t="s">
        <v>843</v>
      </c>
      <c r="AB1027" s="16" t="s">
        <v>844</v>
      </c>
      <c r="AC1027" s="16" t="s">
        <v>844</v>
      </c>
      <c r="AF1027" s="16" t="s">
        <v>11673</v>
      </c>
      <c r="AG1027" s="16" t="s">
        <v>11694</v>
      </c>
      <c r="AH1027" s="16" t="s">
        <v>843</v>
      </c>
      <c r="AI1027" s="16" t="s">
        <v>843</v>
      </c>
      <c r="AJ1027" s="16" t="s">
        <v>843</v>
      </c>
      <c r="AK1027" s="16" t="s">
        <v>843</v>
      </c>
      <c r="AL1027" s="16" t="s">
        <v>844</v>
      </c>
      <c r="AM1027" s="16" t="s">
        <v>844</v>
      </c>
      <c r="AN1027" s="16" t="s">
        <v>843</v>
      </c>
      <c r="AO1027" s="16" t="s">
        <v>843</v>
      </c>
      <c r="AP1027" s="16" t="s">
        <v>843</v>
      </c>
      <c r="AQ1027" s="16" t="s">
        <v>844</v>
      </c>
      <c r="AR1027" s="16" t="s">
        <v>4433</v>
      </c>
      <c r="AS1027" s="16" t="s">
        <v>843</v>
      </c>
      <c r="AT1027" s="16" t="s">
        <v>843</v>
      </c>
      <c r="AU1027" s="16" t="s">
        <v>843</v>
      </c>
      <c r="AV1027" s="16" t="s">
        <v>843</v>
      </c>
      <c r="AW1027" s="16" t="s">
        <v>843</v>
      </c>
      <c r="AX1027" s="16" t="s">
        <v>843</v>
      </c>
      <c r="AY1027" s="16" t="s">
        <v>844</v>
      </c>
      <c r="BF1027" s="16" t="s">
        <v>844</v>
      </c>
      <c r="BI1027" s="16" t="s">
        <v>7776</v>
      </c>
      <c r="BJ1027" s="16" t="s">
        <v>843</v>
      </c>
      <c r="BK1027" s="16" t="s">
        <v>843</v>
      </c>
      <c r="BL1027" s="16" t="s">
        <v>844</v>
      </c>
      <c r="BM1027" s="16" t="s">
        <v>843</v>
      </c>
      <c r="BN1027" s="16" t="s">
        <v>843</v>
      </c>
      <c r="BO1027" s="16" t="s">
        <v>843</v>
      </c>
      <c r="BP1027" s="16" t="s">
        <v>843</v>
      </c>
      <c r="BQ1027" s="16" t="s">
        <v>843</v>
      </c>
      <c r="BR1027" s="16" t="s">
        <v>7793</v>
      </c>
      <c r="BS1027" s="16" t="s">
        <v>843</v>
      </c>
      <c r="BT1027" s="16" t="s">
        <v>844</v>
      </c>
      <c r="BU1027" s="16" t="s">
        <v>843</v>
      </c>
      <c r="BV1027" s="16" t="s">
        <v>843</v>
      </c>
      <c r="BW1027" s="16" t="s">
        <v>843</v>
      </c>
      <c r="BX1027" s="16" t="s">
        <v>843</v>
      </c>
      <c r="BY1027" s="16" t="s">
        <v>843</v>
      </c>
      <c r="BZ1027" s="16" t="s">
        <v>843</v>
      </c>
      <c r="CA1027" s="16" t="s">
        <v>843</v>
      </c>
      <c r="CC1027" s="16" t="s">
        <v>867</v>
      </c>
      <c r="CD1027" s="16" t="s">
        <v>6837</v>
      </c>
      <c r="CE1027" s="16" t="s">
        <v>7537</v>
      </c>
      <c r="DN1027" s="16" t="s">
        <v>4411</v>
      </c>
      <c r="DQ1027" s="16" t="s">
        <v>7093</v>
      </c>
      <c r="DR1027" s="16" t="s">
        <v>865</v>
      </c>
      <c r="DX1027" s="16" t="s">
        <v>865</v>
      </c>
      <c r="ES1027" s="16" t="s">
        <v>865</v>
      </c>
      <c r="EU1027" s="16" t="s">
        <v>7813</v>
      </c>
      <c r="EV1027" s="16" t="s">
        <v>865</v>
      </c>
      <c r="FT1027" s="16" t="s">
        <v>865</v>
      </c>
      <c r="HC1027" s="16" t="s">
        <v>865</v>
      </c>
      <c r="KO1027" s="16" t="s">
        <v>11172</v>
      </c>
      <c r="KP1027" s="16" t="s">
        <v>11171</v>
      </c>
      <c r="KQ1027" s="16" t="s">
        <v>8694</v>
      </c>
      <c r="KR1027" s="16" t="s">
        <v>12963</v>
      </c>
      <c r="KS1027" s="16" t="s">
        <v>11173</v>
      </c>
      <c r="KT1027" s="16" t="s">
        <v>8696</v>
      </c>
      <c r="KU1027" s="16" t="s">
        <v>844</v>
      </c>
      <c r="KV1027" s="16" t="s">
        <v>8696</v>
      </c>
      <c r="KW1027" s="16" t="s">
        <v>851</v>
      </c>
      <c r="KY1027" s="16" t="s">
        <v>486</v>
      </c>
      <c r="LA1027" s="16" t="s">
        <v>11675</v>
      </c>
      <c r="LC1027" s="16" t="s">
        <v>10879</v>
      </c>
      <c r="LE1027" s="16" t="s">
        <v>11693</v>
      </c>
      <c r="LF1027" s="16" t="s">
        <v>11654</v>
      </c>
      <c r="LI1027" s="16" t="s">
        <v>11655</v>
      </c>
      <c r="LM1027" s="16" t="s">
        <v>8741</v>
      </c>
      <c r="LO1027" s="16" t="s">
        <v>1056</v>
      </c>
      <c r="LP1027" s="16" t="s">
        <v>844</v>
      </c>
      <c r="LQ1027" s="16" t="s">
        <v>1056</v>
      </c>
      <c r="LR1027" s="16" t="s">
        <v>844</v>
      </c>
      <c r="LS1027" s="16" t="s">
        <v>844</v>
      </c>
      <c r="LT1027" s="16" t="s">
        <v>843</v>
      </c>
      <c r="LU1027" s="16" t="s">
        <v>843</v>
      </c>
      <c r="LV1027" s="16" t="s">
        <v>843</v>
      </c>
      <c r="LW1027" s="16" t="s">
        <v>843</v>
      </c>
      <c r="LX1027" s="16" t="s">
        <v>843</v>
      </c>
      <c r="LY1027" s="16" t="s">
        <v>843</v>
      </c>
      <c r="LZ1027" s="16" t="s">
        <v>843</v>
      </c>
      <c r="MA1027" s="16" t="s">
        <v>843</v>
      </c>
      <c r="MB1027" s="16" t="s">
        <v>843</v>
      </c>
      <c r="MC1027" s="16" t="s">
        <v>1056</v>
      </c>
      <c r="MD1027" s="16" t="s">
        <v>11676</v>
      </c>
      <c r="ME1027" s="16" t="s">
        <v>11677</v>
      </c>
      <c r="MF1027" s="16" t="s">
        <v>8847</v>
      </c>
      <c r="MR1027" s="16" t="s">
        <v>470</v>
      </c>
      <c r="MS1027" s="16" t="s">
        <v>12949</v>
      </c>
      <c r="MT1027" s="16" t="s">
        <v>9015</v>
      </c>
      <c r="MV1027" s="16" t="s">
        <v>487</v>
      </c>
      <c r="MW1027" s="16" t="s">
        <v>1265</v>
      </c>
      <c r="MX1027" s="16" t="s">
        <v>1262</v>
      </c>
      <c r="MY1027" s="16" t="s">
        <v>486</v>
      </c>
      <c r="MZ1027" s="16" t="s">
        <v>487</v>
      </c>
      <c r="NA1027" s="16" t="s">
        <v>486</v>
      </c>
      <c r="NC1027" s="16" t="s">
        <v>486</v>
      </c>
      <c r="ND1027" s="16" t="s">
        <v>486</v>
      </c>
      <c r="NE1027" s="16" t="s">
        <v>486</v>
      </c>
      <c r="NI1027" s="16" t="s">
        <v>11658</v>
      </c>
      <c r="NL1027" s="16" t="s">
        <v>844</v>
      </c>
      <c r="NS1027" s="16" t="s">
        <v>462</v>
      </c>
      <c r="NT1027" s="16" t="s">
        <v>478</v>
      </c>
      <c r="NU1027" s="16">
        <v>1.1910000000000001</v>
      </c>
      <c r="NV1027" s="16" t="s">
        <v>860</v>
      </c>
      <c r="NW1027" s="16" t="s">
        <v>1176</v>
      </c>
      <c r="NX1027" s="16" t="s">
        <v>1142</v>
      </c>
      <c r="NY1027" s="16" t="s">
        <v>1122</v>
      </c>
      <c r="NZ1027" s="16" t="s">
        <v>938</v>
      </c>
    </row>
    <row r="1028" spans="1:393" x14ac:dyDescent="0.25">
      <c r="A1028" s="16" t="s">
        <v>12964</v>
      </c>
      <c r="B1028" s="16" t="s">
        <v>8732</v>
      </c>
      <c r="C1028" s="16" t="s">
        <v>972</v>
      </c>
      <c r="D1028" s="16" t="s">
        <v>844</v>
      </c>
      <c r="E1028" s="16" t="s">
        <v>843</v>
      </c>
      <c r="F1028" s="16" t="s">
        <v>843</v>
      </c>
      <c r="G1028" s="16" t="s">
        <v>843</v>
      </c>
      <c r="H1028" s="16" t="s">
        <v>843</v>
      </c>
      <c r="I1028" s="16" t="s">
        <v>843</v>
      </c>
      <c r="J1028" s="16" t="s">
        <v>843</v>
      </c>
      <c r="K1028" s="16" t="s">
        <v>843</v>
      </c>
      <c r="L1028" s="16" t="s">
        <v>843</v>
      </c>
      <c r="M1028" s="16" t="s">
        <v>843</v>
      </c>
      <c r="N1028" s="16" t="s">
        <v>843</v>
      </c>
      <c r="O1028" s="16" t="s">
        <v>843</v>
      </c>
      <c r="Q1028" s="16" t="s">
        <v>844</v>
      </c>
      <c r="R1028" s="16">
        <v>8</v>
      </c>
      <c r="T1028" s="16" t="s">
        <v>474</v>
      </c>
      <c r="U1028" s="16" t="s">
        <v>843</v>
      </c>
      <c r="V1028" s="16" t="s">
        <v>844</v>
      </c>
      <c r="W1028" s="16" t="s">
        <v>843</v>
      </c>
      <c r="X1028" s="16" t="s">
        <v>843</v>
      </c>
      <c r="Y1028" s="16" t="s">
        <v>843</v>
      </c>
      <c r="Z1028" s="16" t="s">
        <v>844</v>
      </c>
      <c r="AA1028" s="16" t="s">
        <v>843</v>
      </c>
      <c r="AB1028" s="16" t="s">
        <v>843</v>
      </c>
      <c r="AC1028" s="16" t="s">
        <v>844</v>
      </c>
      <c r="AF1028" s="16" t="s">
        <v>11673</v>
      </c>
      <c r="AG1028" s="16" t="s">
        <v>11708</v>
      </c>
      <c r="AH1028" s="16" t="s">
        <v>843</v>
      </c>
      <c r="AI1028" s="16" t="s">
        <v>843</v>
      </c>
      <c r="AJ1028" s="16" t="s">
        <v>843</v>
      </c>
      <c r="AK1028" s="16" t="s">
        <v>843</v>
      </c>
      <c r="AL1028" s="16" t="s">
        <v>844</v>
      </c>
      <c r="AM1028" s="16" t="s">
        <v>844</v>
      </c>
      <c r="AN1028" s="16" t="s">
        <v>843</v>
      </c>
      <c r="AO1028" s="16" t="s">
        <v>843</v>
      </c>
      <c r="AP1028" s="16" t="s">
        <v>843</v>
      </c>
      <c r="AQ1028" s="16" t="s">
        <v>844</v>
      </c>
      <c r="AR1028" s="16" t="s">
        <v>4433</v>
      </c>
      <c r="AS1028" s="16" t="s">
        <v>843</v>
      </c>
      <c r="AT1028" s="16" t="s">
        <v>843</v>
      </c>
      <c r="AU1028" s="16" t="s">
        <v>843</v>
      </c>
      <c r="AV1028" s="16" t="s">
        <v>843</v>
      </c>
      <c r="AW1028" s="16" t="s">
        <v>843</v>
      </c>
      <c r="AX1028" s="16" t="s">
        <v>843</v>
      </c>
      <c r="AY1028" s="16" t="s">
        <v>844</v>
      </c>
      <c r="BF1028" s="16" t="s">
        <v>844</v>
      </c>
      <c r="BI1028" s="16" t="s">
        <v>7776</v>
      </c>
      <c r="BJ1028" s="16" t="s">
        <v>843</v>
      </c>
      <c r="BK1028" s="16" t="s">
        <v>843</v>
      </c>
      <c r="BL1028" s="16" t="s">
        <v>844</v>
      </c>
      <c r="BM1028" s="16" t="s">
        <v>843</v>
      </c>
      <c r="BN1028" s="16" t="s">
        <v>843</v>
      </c>
      <c r="BO1028" s="16" t="s">
        <v>843</v>
      </c>
      <c r="BP1028" s="16" t="s">
        <v>843</v>
      </c>
      <c r="BQ1028" s="16" t="s">
        <v>843</v>
      </c>
      <c r="BR1028" s="16" t="s">
        <v>7793</v>
      </c>
      <c r="BS1028" s="16" t="s">
        <v>843</v>
      </c>
      <c r="BT1028" s="16" t="s">
        <v>844</v>
      </c>
      <c r="BU1028" s="16" t="s">
        <v>843</v>
      </c>
      <c r="BV1028" s="16" t="s">
        <v>843</v>
      </c>
      <c r="BW1028" s="16" t="s">
        <v>843</v>
      </c>
      <c r="BX1028" s="16" t="s">
        <v>843</v>
      </c>
      <c r="BY1028" s="16" t="s">
        <v>843</v>
      </c>
      <c r="BZ1028" s="16" t="s">
        <v>843</v>
      </c>
      <c r="CA1028" s="16" t="s">
        <v>843</v>
      </c>
      <c r="CC1028" s="16" t="s">
        <v>867</v>
      </c>
      <c r="CD1028" s="16" t="s">
        <v>6837</v>
      </c>
      <c r="CE1028" s="16" t="s">
        <v>7537</v>
      </c>
      <c r="DN1028" s="16" t="s">
        <v>4411</v>
      </c>
      <c r="DQ1028" s="16" t="s">
        <v>7093</v>
      </c>
      <c r="DR1028" s="16" t="s">
        <v>865</v>
      </c>
      <c r="DX1028" s="16" t="s">
        <v>865</v>
      </c>
      <c r="ES1028" s="16" t="s">
        <v>865</v>
      </c>
      <c r="EU1028" s="16" t="s">
        <v>7813</v>
      </c>
      <c r="EV1028" s="16" t="s">
        <v>865</v>
      </c>
      <c r="HC1028" s="16" t="s">
        <v>865</v>
      </c>
      <c r="KO1028" s="16" t="s">
        <v>11172</v>
      </c>
      <c r="KP1028" s="16" t="s">
        <v>11171</v>
      </c>
      <c r="KQ1028" s="16" t="s">
        <v>8694</v>
      </c>
      <c r="KR1028" s="16" t="s">
        <v>12965</v>
      </c>
      <c r="KS1028" s="16" t="s">
        <v>11173</v>
      </c>
      <c r="KT1028" s="16" t="s">
        <v>8696</v>
      </c>
      <c r="KU1028" s="16" t="s">
        <v>844</v>
      </c>
      <c r="KV1028" s="16" t="s">
        <v>8696</v>
      </c>
      <c r="KW1028" s="16" t="s">
        <v>851</v>
      </c>
      <c r="KY1028" s="16" t="s">
        <v>486</v>
      </c>
      <c r="LA1028" s="16" t="s">
        <v>11675</v>
      </c>
      <c r="LB1028" s="16" t="s">
        <v>11653</v>
      </c>
      <c r="LC1028" s="16" t="s">
        <v>10879</v>
      </c>
      <c r="LF1028" s="16" t="s">
        <v>11654</v>
      </c>
      <c r="LI1028" s="16" t="s">
        <v>11655</v>
      </c>
      <c r="LM1028" s="16" t="s">
        <v>8741</v>
      </c>
      <c r="LO1028" s="16" t="s">
        <v>1056</v>
      </c>
      <c r="LP1028" s="16" t="s">
        <v>844</v>
      </c>
      <c r="LQ1028" s="16" t="s">
        <v>1056</v>
      </c>
      <c r="LR1028" s="16" t="s">
        <v>844</v>
      </c>
      <c r="LS1028" s="16" t="s">
        <v>844</v>
      </c>
      <c r="LT1028" s="16" t="s">
        <v>843</v>
      </c>
      <c r="LU1028" s="16" t="s">
        <v>843</v>
      </c>
      <c r="LV1028" s="16" t="s">
        <v>843</v>
      </c>
      <c r="LW1028" s="16" t="s">
        <v>843</v>
      </c>
      <c r="LX1028" s="16" t="s">
        <v>843</v>
      </c>
      <c r="LY1028" s="16" t="s">
        <v>843</v>
      </c>
      <c r="LZ1028" s="16" t="s">
        <v>843</v>
      </c>
      <c r="MA1028" s="16" t="s">
        <v>843</v>
      </c>
      <c r="MB1028" s="16" t="s">
        <v>843</v>
      </c>
      <c r="MC1028" s="16" t="s">
        <v>1056</v>
      </c>
      <c r="MD1028" s="16" t="s">
        <v>11676</v>
      </c>
      <c r="ME1028" s="16" t="s">
        <v>11677</v>
      </c>
      <c r="MF1028" s="16" t="s">
        <v>8847</v>
      </c>
      <c r="MR1028" s="16" t="s">
        <v>474</v>
      </c>
      <c r="MS1028" s="16" t="s">
        <v>12949</v>
      </c>
      <c r="MT1028" s="16" t="s">
        <v>9015</v>
      </c>
      <c r="MV1028" s="16" t="s">
        <v>487</v>
      </c>
      <c r="MW1028" s="16" t="s">
        <v>1265</v>
      </c>
      <c r="MX1028" s="16" t="s">
        <v>1262</v>
      </c>
      <c r="MY1028" s="16" t="s">
        <v>486</v>
      </c>
      <c r="MZ1028" s="16" t="s">
        <v>487</v>
      </c>
      <c r="NA1028" s="16" t="s">
        <v>486</v>
      </c>
      <c r="NC1028" s="16" t="s">
        <v>486</v>
      </c>
      <c r="NE1028" s="16" t="s">
        <v>486</v>
      </c>
      <c r="NI1028" s="16" t="s">
        <v>11658</v>
      </c>
      <c r="NL1028" s="16" t="s">
        <v>844</v>
      </c>
      <c r="NS1028" s="16" t="s">
        <v>462</v>
      </c>
      <c r="NT1028" s="16" t="s">
        <v>478</v>
      </c>
      <c r="NU1028" s="16">
        <v>1.1910000000000001</v>
      </c>
      <c r="NV1028" s="16" t="s">
        <v>860</v>
      </c>
      <c r="NW1028" s="16" t="s">
        <v>1182</v>
      </c>
      <c r="NX1028" s="16" t="s">
        <v>1142</v>
      </c>
      <c r="NY1028" s="16" t="s">
        <v>1122</v>
      </c>
      <c r="NZ1028" s="16" t="s">
        <v>938</v>
      </c>
    </row>
    <row r="1029" spans="1:393" x14ac:dyDescent="0.25">
      <c r="A1029" s="16" t="s">
        <v>12966</v>
      </c>
      <c r="B1029" s="16" t="s">
        <v>844</v>
      </c>
      <c r="C1029" s="16" t="s">
        <v>972</v>
      </c>
      <c r="D1029" s="16" t="s">
        <v>844</v>
      </c>
      <c r="E1029" s="16" t="s">
        <v>843</v>
      </c>
      <c r="F1029" s="16" t="s">
        <v>843</v>
      </c>
      <c r="G1029" s="16" t="s">
        <v>843</v>
      </c>
      <c r="H1029" s="16" t="s">
        <v>843</v>
      </c>
      <c r="I1029" s="16" t="s">
        <v>843</v>
      </c>
      <c r="J1029" s="16" t="s">
        <v>843</v>
      </c>
      <c r="K1029" s="16" t="s">
        <v>843</v>
      </c>
      <c r="L1029" s="16" t="s">
        <v>843</v>
      </c>
      <c r="M1029" s="16" t="s">
        <v>843</v>
      </c>
      <c r="N1029" s="16" t="s">
        <v>843</v>
      </c>
      <c r="O1029" s="16" t="s">
        <v>843</v>
      </c>
      <c r="Q1029" s="16" t="s">
        <v>844</v>
      </c>
      <c r="R1029" s="16">
        <v>24</v>
      </c>
      <c r="T1029" s="16" t="s">
        <v>470</v>
      </c>
      <c r="U1029" s="16" t="s">
        <v>844</v>
      </c>
      <c r="V1029" s="16" t="s">
        <v>843</v>
      </c>
      <c r="W1029" s="16" t="s">
        <v>844</v>
      </c>
      <c r="X1029" s="16" t="s">
        <v>843</v>
      </c>
      <c r="Y1029" s="16" t="s">
        <v>843</v>
      </c>
      <c r="Z1029" s="16" t="s">
        <v>843</v>
      </c>
      <c r="AA1029" s="16" t="s">
        <v>843</v>
      </c>
      <c r="AB1029" s="16" t="s">
        <v>844</v>
      </c>
      <c r="AC1029" s="16" t="s">
        <v>843</v>
      </c>
      <c r="AD1029" s="16" t="s">
        <v>867</v>
      </c>
      <c r="AF1029" s="16" t="s">
        <v>11695</v>
      </c>
      <c r="AG1029" s="16" t="s">
        <v>11828</v>
      </c>
      <c r="AH1029" s="16" t="s">
        <v>843</v>
      </c>
      <c r="AI1029" s="16" t="s">
        <v>843</v>
      </c>
      <c r="AJ1029" s="16" t="s">
        <v>844</v>
      </c>
      <c r="AK1029" s="16" t="s">
        <v>843</v>
      </c>
      <c r="AL1029" s="16" t="s">
        <v>844</v>
      </c>
      <c r="AM1029" s="16" t="s">
        <v>844</v>
      </c>
      <c r="AN1029" s="16" t="s">
        <v>843</v>
      </c>
      <c r="AO1029" s="16" t="s">
        <v>843</v>
      </c>
      <c r="AP1029" s="16" t="s">
        <v>843</v>
      </c>
      <c r="AQ1029" s="16" t="s">
        <v>844</v>
      </c>
      <c r="AR1029" s="16" t="s">
        <v>4433</v>
      </c>
      <c r="AS1029" s="16" t="s">
        <v>843</v>
      </c>
      <c r="AT1029" s="16" t="s">
        <v>843</v>
      </c>
      <c r="AU1029" s="16" t="s">
        <v>843</v>
      </c>
      <c r="AV1029" s="16" t="s">
        <v>843</v>
      </c>
      <c r="AW1029" s="16" t="s">
        <v>843</v>
      </c>
      <c r="AX1029" s="16" t="s">
        <v>843</v>
      </c>
      <c r="AY1029" s="16" t="s">
        <v>844</v>
      </c>
      <c r="BF1029" s="16" t="s">
        <v>844</v>
      </c>
      <c r="BH1029" s="16" t="s">
        <v>7383</v>
      </c>
      <c r="BI1029" s="16" t="s">
        <v>7770</v>
      </c>
      <c r="BJ1029" s="16" t="s">
        <v>844</v>
      </c>
      <c r="BK1029" s="16" t="s">
        <v>843</v>
      </c>
      <c r="BL1029" s="16" t="s">
        <v>843</v>
      </c>
      <c r="BM1029" s="16" t="s">
        <v>843</v>
      </c>
      <c r="BN1029" s="16" t="s">
        <v>843</v>
      </c>
      <c r="BO1029" s="16" t="s">
        <v>843</v>
      </c>
      <c r="BP1029" s="16" t="s">
        <v>843</v>
      </c>
      <c r="BQ1029" s="16" t="s">
        <v>843</v>
      </c>
      <c r="BR1029" s="16" t="s">
        <v>7799</v>
      </c>
      <c r="BS1029" s="16" t="s">
        <v>843</v>
      </c>
      <c r="BT1029" s="16" t="s">
        <v>843</v>
      </c>
      <c r="BU1029" s="16" t="s">
        <v>843</v>
      </c>
      <c r="BV1029" s="16" t="s">
        <v>844</v>
      </c>
      <c r="BW1029" s="16" t="s">
        <v>843</v>
      </c>
      <c r="BX1029" s="16" t="s">
        <v>843</v>
      </c>
      <c r="BY1029" s="16" t="s">
        <v>843</v>
      </c>
      <c r="BZ1029" s="16" t="s">
        <v>843</v>
      </c>
      <c r="CA1029" s="16" t="s">
        <v>843</v>
      </c>
      <c r="CC1029" s="16" t="s">
        <v>865</v>
      </c>
      <c r="CF1029" s="16" t="s">
        <v>7212</v>
      </c>
      <c r="CG1029" s="16" t="s">
        <v>843</v>
      </c>
      <c r="CH1029" s="16" t="s">
        <v>843</v>
      </c>
      <c r="CI1029" s="16" t="s">
        <v>843</v>
      </c>
      <c r="CJ1029" s="16" t="s">
        <v>843</v>
      </c>
      <c r="CK1029" s="16" t="s">
        <v>843</v>
      </c>
      <c r="CL1029" s="16" t="s">
        <v>843</v>
      </c>
      <c r="CM1029" s="16" t="s">
        <v>843</v>
      </c>
      <c r="CN1029" s="16" t="s">
        <v>843</v>
      </c>
      <c r="CO1029" s="16" t="s">
        <v>843</v>
      </c>
      <c r="CP1029" s="16" t="s">
        <v>843</v>
      </c>
      <c r="CQ1029" s="16" t="s">
        <v>843</v>
      </c>
      <c r="CR1029" s="16" t="s">
        <v>843</v>
      </c>
      <c r="CS1029" s="16" t="s">
        <v>843</v>
      </c>
      <c r="CT1029" s="16" t="s">
        <v>843</v>
      </c>
      <c r="CU1029" s="16" t="s">
        <v>843</v>
      </c>
      <c r="CV1029" s="16" t="s">
        <v>843</v>
      </c>
      <c r="CW1029" s="16" t="s">
        <v>843</v>
      </c>
      <c r="CX1029" s="16" t="s">
        <v>843</v>
      </c>
      <c r="CY1029" s="16" t="s">
        <v>843</v>
      </c>
      <c r="CZ1029" s="16" t="s">
        <v>843</v>
      </c>
      <c r="DA1029" s="16" t="s">
        <v>843</v>
      </c>
      <c r="DB1029" s="16" t="s">
        <v>843</v>
      </c>
      <c r="DC1029" s="16" t="s">
        <v>843</v>
      </c>
      <c r="DD1029" s="16" t="s">
        <v>843</v>
      </c>
      <c r="DE1029" s="16" t="s">
        <v>843</v>
      </c>
      <c r="DF1029" s="16" t="s">
        <v>843</v>
      </c>
      <c r="DG1029" s="16" t="s">
        <v>843</v>
      </c>
      <c r="DH1029" s="16" t="s">
        <v>843</v>
      </c>
      <c r="DI1029" s="16" t="s">
        <v>844</v>
      </c>
      <c r="DJ1029" s="16" t="s">
        <v>843</v>
      </c>
      <c r="DK1029" s="16" t="s">
        <v>843</v>
      </c>
      <c r="DL1029" s="16" t="s">
        <v>843</v>
      </c>
      <c r="DX1029" s="16" t="s">
        <v>865</v>
      </c>
      <c r="ES1029" s="16" t="s">
        <v>865</v>
      </c>
      <c r="EU1029" s="16" t="s">
        <v>7810</v>
      </c>
      <c r="EV1029" s="16" t="s">
        <v>865</v>
      </c>
      <c r="FT1029" s="16" t="s">
        <v>865</v>
      </c>
      <c r="HC1029" s="16" t="s">
        <v>865</v>
      </c>
      <c r="JA1029" s="16" t="s">
        <v>4819</v>
      </c>
      <c r="JB1029" s="16" t="s">
        <v>867</v>
      </c>
      <c r="JC1029" s="16" t="s">
        <v>865</v>
      </c>
      <c r="JG1029" s="16" t="s">
        <v>1056</v>
      </c>
      <c r="JV1029" s="16">
        <v>48</v>
      </c>
      <c r="JW1029" s="16" t="s">
        <v>7603</v>
      </c>
      <c r="JZ1029" s="16" t="s">
        <v>4889</v>
      </c>
      <c r="KB1029" s="16" t="s">
        <v>7616</v>
      </c>
      <c r="KD1029" s="16" t="s">
        <v>4917</v>
      </c>
      <c r="KE1029" s="16" t="s">
        <v>7277</v>
      </c>
      <c r="KF1029" s="16" t="s">
        <v>4411</v>
      </c>
      <c r="KH1029" s="16" t="s">
        <v>4216</v>
      </c>
      <c r="KI1029" s="16" t="s">
        <v>4837</v>
      </c>
      <c r="KO1029" s="16" t="s">
        <v>11176</v>
      </c>
      <c r="KP1029" s="16" t="s">
        <v>11175</v>
      </c>
      <c r="KQ1029" s="16" t="s">
        <v>8694</v>
      </c>
      <c r="KR1029" s="16" t="s">
        <v>12967</v>
      </c>
      <c r="KS1029" s="16" t="s">
        <v>11177</v>
      </c>
      <c r="KT1029" s="16" t="s">
        <v>8696</v>
      </c>
      <c r="KU1029" s="16" t="s">
        <v>844</v>
      </c>
      <c r="KV1029" s="16" t="s">
        <v>8696</v>
      </c>
      <c r="KW1029" s="16" t="s">
        <v>851</v>
      </c>
      <c r="KY1029" s="16" t="s">
        <v>486</v>
      </c>
      <c r="LA1029" s="16" t="s">
        <v>11697</v>
      </c>
      <c r="LC1029" s="16" t="s">
        <v>10879</v>
      </c>
      <c r="LD1029" s="16" t="s">
        <v>11698</v>
      </c>
      <c r="LF1029" s="16" t="s">
        <v>11654</v>
      </c>
      <c r="LI1029" s="16" t="s">
        <v>11655</v>
      </c>
      <c r="LJ1029" s="16" t="s">
        <v>831</v>
      </c>
      <c r="LK1029" s="16" t="s">
        <v>831</v>
      </c>
      <c r="LL1029" s="16" t="s">
        <v>8756</v>
      </c>
      <c r="LM1029" s="16" t="s">
        <v>8741</v>
      </c>
      <c r="LO1029" s="16" t="s">
        <v>843</v>
      </c>
      <c r="LP1029" s="16" t="s">
        <v>844</v>
      </c>
      <c r="LQ1029" s="16" t="s">
        <v>844</v>
      </c>
      <c r="LR1029" s="16" t="s">
        <v>843</v>
      </c>
      <c r="LS1029" s="16" t="s">
        <v>844</v>
      </c>
      <c r="LT1029" s="16" t="s">
        <v>843</v>
      </c>
      <c r="LU1029" s="16" t="s">
        <v>843</v>
      </c>
      <c r="LV1029" s="16" t="s">
        <v>843</v>
      </c>
      <c r="LW1029" s="16" t="s">
        <v>843</v>
      </c>
      <c r="LX1029" s="16" t="s">
        <v>844</v>
      </c>
      <c r="LY1029" s="16" t="s">
        <v>843</v>
      </c>
      <c r="LZ1029" s="16" t="s">
        <v>843</v>
      </c>
      <c r="MA1029" s="16" t="s">
        <v>843</v>
      </c>
      <c r="MB1029" s="16" t="s">
        <v>843</v>
      </c>
      <c r="MC1029" s="16" t="s">
        <v>843</v>
      </c>
      <c r="MD1029" s="16" t="s">
        <v>11699</v>
      </c>
      <c r="ME1029" s="16" t="s">
        <v>11656</v>
      </c>
      <c r="MF1029" s="16" t="s">
        <v>8847</v>
      </c>
      <c r="MG1029" s="16" t="s">
        <v>1840</v>
      </c>
      <c r="MK1029" s="16" t="s">
        <v>9071</v>
      </c>
      <c r="ML1029" s="16" t="s">
        <v>1778</v>
      </c>
      <c r="MM1029" s="16" t="s">
        <v>487</v>
      </c>
      <c r="MN1029" s="16" t="s">
        <v>1798</v>
      </c>
      <c r="MP1029" s="16" t="s">
        <v>1826</v>
      </c>
      <c r="MR1029" s="16" t="s">
        <v>470</v>
      </c>
      <c r="MS1029" s="16" t="s">
        <v>12949</v>
      </c>
      <c r="MT1029" s="16" t="s">
        <v>8931</v>
      </c>
      <c r="MU1029" s="16" t="s">
        <v>817</v>
      </c>
      <c r="MV1029" s="16" t="s">
        <v>486</v>
      </c>
      <c r="NC1029" s="16" t="s">
        <v>486</v>
      </c>
      <c r="ND1029" s="16" t="s">
        <v>486</v>
      </c>
      <c r="NE1029" s="16" t="s">
        <v>486</v>
      </c>
      <c r="NG1029" s="16" t="s">
        <v>1369</v>
      </c>
      <c r="NH1029" s="16" t="s">
        <v>1913</v>
      </c>
      <c r="NI1029" s="16" t="s">
        <v>11658</v>
      </c>
      <c r="NQ1029" s="16" t="s">
        <v>1078</v>
      </c>
      <c r="NR1029" s="16" t="s">
        <v>445</v>
      </c>
      <c r="NS1029" s="16" t="s">
        <v>462</v>
      </c>
      <c r="NT1029" s="16" t="s">
        <v>478</v>
      </c>
      <c r="NU1029" s="16">
        <v>1.1910000000000001</v>
      </c>
      <c r="NV1029" s="16" t="s">
        <v>445</v>
      </c>
      <c r="NW1029" s="16" t="s">
        <v>1174</v>
      </c>
      <c r="NX1029" s="16" t="s">
        <v>1142</v>
      </c>
      <c r="NZ1029" s="16" t="s">
        <v>935</v>
      </c>
      <c r="OB1029" s="16" t="s">
        <v>831</v>
      </c>
      <c r="OC1029" s="16" t="s">
        <v>445</v>
      </c>
    </row>
    <row r="1030" spans="1:393" x14ac:dyDescent="0.25">
      <c r="A1030" s="16" t="s">
        <v>12968</v>
      </c>
      <c r="B1030" s="16" t="s">
        <v>844</v>
      </c>
      <c r="C1030" s="16" t="s">
        <v>972</v>
      </c>
      <c r="D1030" s="16" t="s">
        <v>844</v>
      </c>
      <c r="E1030" s="16" t="s">
        <v>843</v>
      </c>
      <c r="F1030" s="16" t="s">
        <v>843</v>
      </c>
      <c r="G1030" s="16" t="s">
        <v>843</v>
      </c>
      <c r="H1030" s="16" t="s">
        <v>843</v>
      </c>
      <c r="I1030" s="16" t="s">
        <v>843</v>
      </c>
      <c r="J1030" s="16" t="s">
        <v>843</v>
      </c>
      <c r="K1030" s="16" t="s">
        <v>843</v>
      </c>
      <c r="L1030" s="16" t="s">
        <v>843</v>
      </c>
      <c r="M1030" s="16" t="s">
        <v>843</v>
      </c>
      <c r="N1030" s="16" t="s">
        <v>843</v>
      </c>
      <c r="O1030" s="16" t="s">
        <v>843</v>
      </c>
      <c r="Q1030" s="16" t="s">
        <v>844</v>
      </c>
      <c r="R1030" s="16">
        <v>42</v>
      </c>
      <c r="T1030" s="16" t="s">
        <v>474</v>
      </c>
      <c r="U1030" s="16" t="s">
        <v>843</v>
      </c>
      <c r="V1030" s="16" t="s">
        <v>844</v>
      </c>
      <c r="W1030" s="16" t="s">
        <v>843</v>
      </c>
      <c r="X1030" s="16" t="s">
        <v>844</v>
      </c>
      <c r="Y1030" s="16" t="s">
        <v>843</v>
      </c>
      <c r="Z1030" s="16" t="s">
        <v>843</v>
      </c>
      <c r="AA1030" s="16" t="s">
        <v>843</v>
      </c>
      <c r="AB1030" s="16" t="s">
        <v>843</v>
      </c>
      <c r="AC1030" s="16" t="s">
        <v>843</v>
      </c>
      <c r="AD1030" s="16" t="s">
        <v>867</v>
      </c>
      <c r="AF1030" s="16" t="s">
        <v>11716</v>
      </c>
      <c r="AG1030" s="16" t="s">
        <v>11725</v>
      </c>
      <c r="AH1030" s="16" t="s">
        <v>844</v>
      </c>
      <c r="AI1030" s="16" t="s">
        <v>844</v>
      </c>
      <c r="AJ1030" s="16" t="s">
        <v>843</v>
      </c>
      <c r="AK1030" s="16" t="s">
        <v>843</v>
      </c>
      <c r="AL1030" s="16" t="s">
        <v>844</v>
      </c>
      <c r="AM1030" s="16" t="s">
        <v>844</v>
      </c>
      <c r="AN1030" s="16" t="s">
        <v>843</v>
      </c>
      <c r="AO1030" s="16" t="s">
        <v>843</v>
      </c>
      <c r="AP1030" s="16" t="s">
        <v>843</v>
      </c>
      <c r="AQ1030" s="16" t="s">
        <v>844</v>
      </c>
      <c r="AR1030" s="16" t="s">
        <v>4433</v>
      </c>
      <c r="AS1030" s="16" t="s">
        <v>843</v>
      </c>
      <c r="AT1030" s="16" t="s">
        <v>843</v>
      </c>
      <c r="AU1030" s="16" t="s">
        <v>843</v>
      </c>
      <c r="AV1030" s="16" t="s">
        <v>843</v>
      </c>
      <c r="AW1030" s="16" t="s">
        <v>843</v>
      </c>
      <c r="AX1030" s="16" t="s">
        <v>843</v>
      </c>
      <c r="AY1030" s="16" t="s">
        <v>844</v>
      </c>
      <c r="BF1030" s="16" t="s">
        <v>844</v>
      </c>
      <c r="BH1030" s="16" t="s">
        <v>7386</v>
      </c>
      <c r="BI1030" s="16" t="s">
        <v>7785</v>
      </c>
      <c r="BJ1030" s="16" t="s">
        <v>843</v>
      </c>
      <c r="BK1030" s="16" t="s">
        <v>843</v>
      </c>
      <c r="BL1030" s="16" t="s">
        <v>843</v>
      </c>
      <c r="BM1030" s="16" t="s">
        <v>843</v>
      </c>
      <c r="BN1030" s="16" t="s">
        <v>843</v>
      </c>
      <c r="BO1030" s="16" t="s">
        <v>844</v>
      </c>
      <c r="BP1030" s="16" t="s">
        <v>843</v>
      </c>
      <c r="BQ1030" s="16" t="s">
        <v>843</v>
      </c>
      <c r="DX1030" s="16" t="s">
        <v>865</v>
      </c>
      <c r="ES1030" s="16" t="s">
        <v>865</v>
      </c>
      <c r="EU1030" s="16" t="s">
        <v>7810</v>
      </c>
      <c r="EV1030" s="16" t="s">
        <v>865</v>
      </c>
      <c r="HC1030" s="16" t="s">
        <v>865</v>
      </c>
      <c r="JA1030" s="16" t="s">
        <v>4825</v>
      </c>
      <c r="JB1030" s="16" t="s">
        <v>865</v>
      </c>
      <c r="JC1030" s="16" t="s">
        <v>867</v>
      </c>
      <c r="JG1030" s="16" t="s">
        <v>843</v>
      </c>
      <c r="JV1030" s="16">
        <v>50</v>
      </c>
      <c r="JW1030" s="16" t="s">
        <v>7603</v>
      </c>
      <c r="JY1030" s="16">
        <v>12000</v>
      </c>
      <c r="JZ1030" s="16" t="s">
        <v>4883</v>
      </c>
      <c r="KB1030" s="16" t="s">
        <v>7619</v>
      </c>
      <c r="KD1030" s="16" t="s">
        <v>4920</v>
      </c>
      <c r="KE1030" s="16" t="s">
        <v>7277</v>
      </c>
      <c r="KF1030" s="16" t="s">
        <v>4948</v>
      </c>
      <c r="KH1030" s="16" t="s">
        <v>7642</v>
      </c>
      <c r="KI1030" s="16" t="s">
        <v>4982</v>
      </c>
      <c r="KK1030" s="16" t="s">
        <v>4886</v>
      </c>
      <c r="KM1030" s="16" t="s">
        <v>7610</v>
      </c>
      <c r="KO1030" s="16" t="s">
        <v>11181</v>
      </c>
      <c r="KP1030" s="16" t="s">
        <v>11180</v>
      </c>
      <c r="KQ1030" s="16" t="s">
        <v>8694</v>
      </c>
      <c r="KR1030" s="16" t="s">
        <v>12969</v>
      </c>
      <c r="KS1030" s="16" t="s">
        <v>11182</v>
      </c>
      <c r="KT1030" s="16" t="s">
        <v>8696</v>
      </c>
      <c r="KU1030" s="16" t="s">
        <v>844</v>
      </c>
      <c r="KV1030" s="16" t="s">
        <v>8696</v>
      </c>
      <c r="KW1030" s="16" t="s">
        <v>851</v>
      </c>
      <c r="KY1030" s="16" t="s">
        <v>486</v>
      </c>
      <c r="LC1030" s="16" t="s">
        <v>10879</v>
      </c>
      <c r="LF1030" s="16" t="s">
        <v>11654</v>
      </c>
      <c r="LI1030" s="16" t="s">
        <v>11655</v>
      </c>
      <c r="LJ1030" s="16" t="s">
        <v>831</v>
      </c>
      <c r="LK1030" s="16" t="s">
        <v>831</v>
      </c>
      <c r="LL1030" s="16" t="s">
        <v>8756</v>
      </c>
      <c r="LM1030" s="16" t="s">
        <v>8741</v>
      </c>
      <c r="LO1030" s="16" t="s">
        <v>844</v>
      </c>
      <c r="LP1030" s="16" t="s">
        <v>1056</v>
      </c>
      <c r="LQ1030" s="16" t="s">
        <v>1056</v>
      </c>
      <c r="LR1030" s="16" t="s">
        <v>844</v>
      </c>
      <c r="LS1030" s="16" t="s">
        <v>844</v>
      </c>
      <c r="LT1030" s="16" t="s">
        <v>844</v>
      </c>
      <c r="LU1030" s="16" t="s">
        <v>843</v>
      </c>
      <c r="LV1030" s="16" t="s">
        <v>843</v>
      </c>
      <c r="LW1030" s="16" t="s">
        <v>844</v>
      </c>
      <c r="LX1030" s="16" t="s">
        <v>8732</v>
      </c>
      <c r="LY1030" s="16" t="s">
        <v>843</v>
      </c>
      <c r="LZ1030" s="16" t="s">
        <v>843</v>
      </c>
      <c r="MA1030" s="16" t="s">
        <v>844</v>
      </c>
      <c r="MB1030" s="16" t="s">
        <v>843</v>
      </c>
      <c r="MC1030" s="16" t="s">
        <v>843</v>
      </c>
      <c r="ME1030" s="16" t="s">
        <v>11656</v>
      </c>
      <c r="MF1030" s="16" t="s">
        <v>8847</v>
      </c>
      <c r="MG1030" s="16" t="s">
        <v>1833</v>
      </c>
      <c r="MH1030" s="16" t="s">
        <v>11667</v>
      </c>
      <c r="MI1030" s="16" t="s">
        <v>11733</v>
      </c>
      <c r="MJ1030" s="16" t="s">
        <v>1839</v>
      </c>
      <c r="MK1030" s="16" t="s">
        <v>9084</v>
      </c>
      <c r="ML1030" s="16" t="s">
        <v>1790</v>
      </c>
      <c r="MM1030" s="16" t="s">
        <v>486</v>
      </c>
      <c r="MN1030" s="16" t="s">
        <v>1798</v>
      </c>
      <c r="MO1030" s="16" t="s">
        <v>1810</v>
      </c>
      <c r="MP1030" s="16" t="s">
        <v>1829</v>
      </c>
      <c r="MQ1030" s="16" t="s">
        <v>1791</v>
      </c>
      <c r="MR1030" s="16" t="s">
        <v>474</v>
      </c>
      <c r="MS1030" s="16" t="s">
        <v>12949</v>
      </c>
      <c r="MT1030" s="16" t="s">
        <v>8940</v>
      </c>
      <c r="MU1030" s="16" t="s">
        <v>816</v>
      </c>
      <c r="NC1030" s="16" t="s">
        <v>486</v>
      </c>
      <c r="NE1030" s="16" t="s">
        <v>486</v>
      </c>
      <c r="NG1030" s="16" t="s">
        <v>1372</v>
      </c>
      <c r="NH1030" s="16" t="s">
        <v>1913</v>
      </c>
      <c r="NI1030" s="16" t="s">
        <v>11658</v>
      </c>
      <c r="NJ1030" s="16" t="s">
        <v>9103</v>
      </c>
      <c r="NK1030" s="16" t="s">
        <v>11867</v>
      </c>
      <c r="NR1030" s="16" t="s">
        <v>451</v>
      </c>
      <c r="NS1030" s="16" t="s">
        <v>462</v>
      </c>
      <c r="NT1030" s="16" t="s">
        <v>478</v>
      </c>
      <c r="NU1030" s="16">
        <v>1.1910000000000001</v>
      </c>
      <c r="NV1030" s="16" t="s">
        <v>451</v>
      </c>
      <c r="NW1030" s="16" t="s">
        <v>1181</v>
      </c>
      <c r="NX1030" s="16" t="s">
        <v>1142</v>
      </c>
      <c r="OB1030" s="16" t="s">
        <v>831</v>
      </c>
      <c r="OC1030" s="16" t="s">
        <v>451</v>
      </c>
    </row>
    <row r="1031" spans="1:393" x14ac:dyDescent="0.25">
      <c r="A1031" s="16" t="s">
        <v>12970</v>
      </c>
      <c r="B1031" s="16" t="s">
        <v>1056</v>
      </c>
      <c r="C1031" s="16" t="s">
        <v>972</v>
      </c>
      <c r="D1031" s="16" t="s">
        <v>844</v>
      </c>
      <c r="E1031" s="16" t="s">
        <v>843</v>
      </c>
      <c r="F1031" s="16" t="s">
        <v>843</v>
      </c>
      <c r="G1031" s="16" t="s">
        <v>843</v>
      </c>
      <c r="H1031" s="16" t="s">
        <v>843</v>
      </c>
      <c r="I1031" s="16" t="s">
        <v>843</v>
      </c>
      <c r="J1031" s="16" t="s">
        <v>843</v>
      </c>
      <c r="K1031" s="16" t="s">
        <v>843</v>
      </c>
      <c r="L1031" s="16" t="s">
        <v>843</v>
      </c>
      <c r="M1031" s="16" t="s">
        <v>843</v>
      </c>
      <c r="N1031" s="16" t="s">
        <v>843</v>
      </c>
      <c r="O1031" s="16" t="s">
        <v>843</v>
      </c>
      <c r="Q1031" s="16" t="s">
        <v>844</v>
      </c>
      <c r="R1031" s="16">
        <v>40</v>
      </c>
      <c r="T1031" s="16" t="s">
        <v>470</v>
      </c>
      <c r="U1031" s="16" t="s">
        <v>844</v>
      </c>
      <c r="V1031" s="16" t="s">
        <v>843</v>
      </c>
      <c r="W1031" s="16" t="s">
        <v>844</v>
      </c>
      <c r="X1031" s="16" t="s">
        <v>843</v>
      </c>
      <c r="Y1031" s="16" t="s">
        <v>843</v>
      </c>
      <c r="Z1031" s="16" t="s">
        <v>843</v>
      </c>
      <c r="AA1031" s="16" t="s">
        <v>843</v>
      </c>
      <c r="AB1031" s="16" t="s">
        <v>844</v>
      </c>
      <c r="AC1031" s="16" t="s">
        <v>843</v>
      </c>
      <c r="AD1031" s="16" t="s">
        <v>867</v>
      </c>
      <c r="AF1031" s="16" t="s">
        <v>11673</v>
      </c>
      <c r="AG1031" s="16" t="s">
        <v>11725</v>
      </c>
      <c r="AH1031" s="16" t="s">
        <v>844</v>
      </c>
      <c r="AI1031" s="16" t="s">
        <v>844</v>
      </c>
      <c r="AJ1031" s="16" t="s">
        <v>843</v>
      </c>
      <c r="AK1031" s="16" t="s">
        <v>843</v>
      </c>
      <c r="AL1031" s="16" t="s">
        <v>844</v>
      </c>
      <c r="AM1031" s="16" t="s">
        <v>844</v>
      </c>
      <c r="AN1031" s="16" t="s">
        <v>843</v>
      </c>
      <c r="AO1031" s="16" t="s">
        <v>843</v>
      </c>
      <c r="AP1031" s="16" t="s">
        <v>843</v>
      </c>
      <c r="AQ1031" s="16" t="s">
        <v>844</v>
      </c>
      <c r="AR1031" s="16" t="s">
        <v>4433</v>
      </c>
      <c r="AS1031" s="16" t="s">
        <v>843</v>
      </c>
      <c r="AT1031" s="16" t="s">
        <v>843</v>
      </c>
      <c r="AU1031" s="16" t="s">
        <v>843</v>
      </c>
      <c r="AV1031" s="16" t="s">
        <v>843</v>
      </c>
      <c r="AW1031" s="16" t="s">
        <v>843</v>
      </c>
      <c r="AX1031" s="16" t="s">
        <v>843</v>
      </c>
      <c r="AY1031" s="16" t="s">
        <v>844</v>
      </c>
      <c r="BF1031" s="16" t="s">
        <v>844</v>
      </c>
      <c r="BH1031" s="16" t="s">
        <v>7383</v>
      </c>
      <c r="BI1031" s="16" t="s">
        <v>7785</v>
      </c>
      <c r="BJ1031" s="16" t="s">
        <v>843</v>
      </c>
      <c r="BK1031" s="16" t="s">
        <v>843</v>
      </c>
      <c r="BL1031" s="16" t="s">
        <v>843</v>
      </c>
      <c r="BM1031" s="16" t="s">
        <v>843</v>
      </c>
      <c r="BN1031" s="16" t="s">
        <v>843</v>
      </c>
      <c r="BO1031" s="16" t="s">
        <v>844</v>
      </c>
      <c r="BP1031" s="16" t="s">
        <v>843</v>
      </c>
      <c r="BQ1031" s="16" t="s">
        <v>843</v>
      </c>
      <c r="DX1031" s="16" t="s">
        <v>865</v>
      </c>
      <c r="ES1031" s="16" t="s">
        <v>865</v>
      </c>
      <c r="EU1031" s="16" t="s">
        <v>7810</v>
      </c>
      <c r="EV1031" s="16" t="s">
        <v>865</v>
      </c>
      <c r="FT1031" s="16" t="s">
        <v>865</v>
      </c>
      <c r="HC1031" s="16" t="s">
        <v>865</v>
      </c>
      <c r="JA1031" s="16" t="s">
        <v>4822</v>
      </c>
      <c r="JB1031" s="16" t="s">
        <v>867</v>
      </c>
      <c r="JC1031" s="16" t="s">
        <v>865</v>
      </c>
      <c r="JG1031" s="16" t="s">
        <v>843</v>
      </c>
      <c r="JV1031" s="16">
        <v>40</v>
      </c>
      <c r="JW1031" s="16" t="s">
        <v>7603</v>
      </c>
      <c r="JY1031" s="16">
        <v>5000</v>
      </c>
      <c r="JZ1031" s="16" t="s">
        <v>4883</v>
      </c>
      <c r="KB1031" s="16" t="s">
        <v>7616</v>
      </c>
      <c r="KD1031" s="16" t="s">
        <v>4920</v>
      </c>
      <c r="KE1031" s="16" t="s">
        <v>7277</v>
      </c>
      <c r="KF1031" s="16" t="s">
        <v>4942</v>
      </c>
      <c r="KH1031" s="16" t="s">
        <v>7636</v>
      </c>
      <c r="KI1031" s="16" t="s">
        <v>4982</v>
      </c>
      <c r="KK1031" s="16" t="s">
        <v>4886</v>
      </c>
      <c r="KM1031" s="16" t="s">
        <v>7613</v>
      </c>
      <c r="KO1031" s="16" t="s">
        <v>11181</v>
      </c>
      <c r="KP1031" s="16" t="s">
        <v>11180</v>
      </c>
      <c r="KQ1031" s="16" t="s">
        <v>8694</v>
      </c>
      <c r="KR1031" s="16" t="s">
        <v>12971</v>
      </c>
      <c r="KS1031" s="16" t="s">
        <v>11182</v>
      </c>
      <c r="KT1031" s="16" t="s">
        <v>8696</v>
      </c>
      <c r="KU1031" s="16" t="s">
        <v>844</v>
      </c>
      <c r="KV1031" s="16" t="s">
        <v>8696</v>
      </c>
      <c r="KW1031" s="16" t="s">
        <v>851</v>
      </c>
      <c r="KY1031" s="16" t="s">
        <v>486</v>
      </c>
      <c r="LC1031" s="16" t="s">
        <v>10879</v>
      </c>
      <c r="LF1031" s="16" t="s">
        <v>11654</v>
      </c>
      <c r="LI1031" s="16" t="s">
        <v>11655</v>
      </c>
      <c r="LJ1031" s="16" t="s">
        <v>831</v>
      </c>
      <c r="LK1031" s="16" t="s">
        <v>831</v>
      </c>
      <c r="LL1031" s="16" t="s">
        <v>8756</v>
      </c>
      <c r="LM1031" s="16" t="s">
        <v>8741</v>
      </c>
      <c r="LO1031" s="16" t="s">
        <v>844</v>
      </c>
      <c r="LP1031" s="16" t="s">
        <v>1056</v>
      </c>
      <c r="LQ1031" s="16" t="s">
        <v>1056</v>
      </c>
      <c r="LR1031" s="16" t="s">
        <v>844</v>
      </c>
      <c r="LS1031" s="16" t="s">
        <v>844</v>
      </c>
      <c r="LT1031" s="16" t="s">
        <v>844</v>
      </c>
      <c r="LU1031" s="16" t="s">
        <v>843</v>
      </c>
      <c r="LV1031" s="16" t="s">
        <v>843</v>
      </c>
      <c r="LW1031" s="16" t="s">
        <v>844</v>
      </c>
      <c r="LX1031" s="16" t="s">
        <v>8732</v>
      </c>
      <c r="LY1031" s="16" t="s">
        <v>843</v>
      </c>
      <c r="LZ1031" s="16" t="s">
        <v>843</v>
      </c>
      <c r="MA1031" s="16" t="s">
        <v>844</v>
      </c>
      <c r="MB1031" s="16" t="s">
        <v>843</v>
      </c>
      <c r="MC1031" s="16" t="s">
        <v>843</v>
      </c>
      <c r="ME1031" s="16" t="s">
        <v>11656</v>
      </c>
      <c r="MF1031" s="16" t="s">
        <v>8847</v>
      </c>
      <c r="MG1031" s="16" t="s">
        <v>1840</v>
      </c>
      <c r="MH1031" s="16" t="s">
        <v>11668</v>
      </c>
      <c r="MI1031" s="16" t="s">
        <v>11668</v>
      </c>
      <c r="MJ1031" s="16" t="s">
        <v>1835</v>
      </c>
      <c r="MK1031" s="16" t="s">
        <v>9015</v>
      </c>
      <c r="ML1031" s="16" t="s">
        <v>1790</v>
      </c>
      <c r="MM1031" s="16" t="s">
        <v>486</v>
      </c>
      <c r="MN1031" s="16" t="s">
        <v>1798</v>
      </c>
      <c r="MO1031" s="16" t="s">
        <v>1805</v>
      </c>
      <c r="MP1031" s="16" t="s">
        <v>1829</v>
      </c>
      <c r="MQ1031" s="16" t="s">
        <v>1791</v>
      </c>
      <c r="MR1031" s="16" t="s">
        <v>470</v>
      </c>
      <c r="MS1031" s="16" t="s">
        <v>12949</v>
      </c>
      <c r="MT1031" s="16" t="s">
        <v>9015</v>
      </c>
      <c r="MU1031" s="16" t="s">
        <v>817</v>
      </c>
      <c r="NC1031" s="16" t="s">
        <v>486</v>
      </c>
      <c r="ND1031" s="16" t="s">
        <v>486</v>
      </c>
      <c r="NE1031" s="16" t="s">
        <v>486</v>
      </c>
      <c r="NG1031" s="16" t="s">
        <v>1378</v>
      </c>
      <c r="NH1031" s="16" t="s">
        <v>1913</v>
      </c>
      <c r="NI1031" s="16" t="s">
        <v>11658</v>
      </c>
      <c r="NJ1031" s="16" t="s">
        <v>8954</v>
      </c>
      <c r="NK1031" s="16" t="s">
        <v>10130</v>
      </c>
      <c r="NR1031" s="16" t="s">
        <v>451</v>
      </c>
      <c r="NS1031" s="16" t="s">
        <v>462</v>
      </c>
      <c r="NT1031" s="16" t="s">
        <v>478</v>
      </c>
      <c r="NU1031" s="16">
        <v>1.1910000000000001</v>
      </c>
      <c r="NV1031" s="16" t="s">
        <v>451</v>
      </c>
      <c r="NW1031" s="16" t="s">
        <v>1175</v>
      </c>
      <c r="NX1031" s="16" t="s">
        <v>1142</v>
      </c>
      <c r="OB1031" s="16" t="s">
        <v>831</v>
      </c>
      <c r="OC1031" s="16" t="s">
        <v>451</v>
      </c>
    </row>
    <row r="1032" spans="1:393" x14ac:dyDescent="0.25">
      <c r="A1032" s="16" t="s">
        <v>12972</v>
      </c>
      <c r="B1032" s="16" t="s">
        <v>8732</v>
      </c>
      <c r="C1032" s="16" t="s">
        <v>972</v>
      </c>
      <c r="D1032" s="16" t="s">
        <v>844</v>
      </c>
      <c r="E1032" s="16" t="s">
        <v>843</v>
      </c>
      <c r="F1032" s="16" t="s">
        <v>843</v>
      </c>
      <c r="G1032" s="16" t="s">
        <v>843</v>
      </c>
      <c r="H1032" s="16" t="s">
        <v>843</v>
      </c>
      <c r="I1032" s="16" t="s">
        <v>843</v>
      </c>
      <c r="J1032" s="16" t="s">
        <v>843</v>
      </c>
      <c r="K1032" s="16" t="s">
        <v>843</v>
      </c>
      <c r="L1032" s="16" t="s">
        <v>843</v>
      </c>
      <c r="M1032" s="16" t="s">
        <v>843</v>
      </c>
      <c r="N1032" s="16" t="s">
        <v>843</v>
      </c>
      <c r="O1032" s="16" t="s">
        <v>843</v>
      </c>
      <c r="Q1032" s="16" t="s">
        <v>844</v>
      </c>
      <c r="R1032" s="16">
        <v>16</v>
      </c>
      <c r="T1032" s="16" t="s">
        <v>470</v>
      </c>
      <c r="U1032" s="16" t="s">
        <v>844</v>
      </c>
      <c r="V1032" s="16" t="s">
        <v>843</v>
      </c>
      <c r="W1032" s="16" t="s">
        <v>843</v>
      </c>
      <c r="X1032" s="16" t="s">
        <v>843</v>
      </c>
      <c r="Y1032" s="16" t="s">
        <v>844</v>
      </c>
      <c r="Z1032" s="16" t="s">
        <v>843</v>
      </c>
      <c r="AA1032" s="16" t="s">
        <v>843</v>
      </c>
      <c r="AB1032" s="16" t="s">
        <v>844</v>
      </c>
      <c r="AC1032" s="16" t="s">
        <v>844</v>
      </c>
      <c r="AD1032" s="16" t="s">
        <v>865</v>
      </c>
      <c r="AF1032" s="16" t="s">
        <v>11673</v>
      </c>
      <c r="AG1032" s="16" t="s">
        <v>11725</v>
      </c>
      <c r="AH1032" s="16" t="s">
        <v>844</v>
      </c>
      <c r="AI1032" s="16" t="s">
        <v>844</v>
      </c>
      <c r="AJ1032" s="16" t="s">
        <v>843</v>
      </c>
      <c r="AK1032" s="16" t="s">
        <v>843</v>
      </c>
      <c r="AL1032" s="16" t="s">
        <v>844</v>
      </c>
      <c r="AM1032" s="16" t="s">
        <v>844</v>
      </c>
      <c r="AN1032" s="16" t="s">
        <v>843</v>
      </c>
      <c r="AO1032" s="16" t="s">
        <v>843</v>
      </c>
      <c r="AP1032" s="16" t="s">
        <v>843</v>
      </c>
      <c r="AQ1032" s="16" t="s">
        <v>844</v>
      </c>
      <c r="AR1032" s="16" t="s">
        <v>4433</v>
      </c>
      <c r="AS1032" s="16" t="s">
        <v>843</v>
      </c>
      <c r="AT1032" s="16" t="s">
        <v>843</v>
      </c>
      <c r="AU1032" s="16" t="s">
        <v>843</v>
      </c>
      <c r="AV1032" s="16" t="s">
        <v>843</v>
      </c>
      <c r="AW1032" s="16" t="s">
        <v>843</v>
      </c>
      <c r="AX1032" s="16" t="s">
        <v>843</v>
      </c>
      <c r="AY1032" s="16" t="s">
        <v>844</v>
      </c>
      <c r="BF1032" s="16" t="s">
        <v>844</v>
      </c>
      <c r="BH1032" s="16" t="s">
        <v>7389</v>
      </c>
      <c r="BI1032" s="16" t="s">
        <v>7776</v>
      </c>
      <c r="BJ1032" s="16" t="s">
        <v>843</v>
      </c>
      <c r="BK1032" s="16" t="s">
        <v>843</v>
      </c>
      <c r="BL1032" s="16" t="s">
        <v>844</v>
      </c>
      <c r="BM1032" s="16" t="s">
        <v>843</v>
      </c>
      <c r="BN1032" s="16" t="s">
        <v>843</v>
      </c>
      <c r="BO1032" s="16" t="s">
        <v>843</v>
      </c>
      <c r="BP1032" s="16" t="s">
        <v>843</v>
      </c>
      <c r="BQ1032" s="16" t="s">
        <v>843</v>
      </c>
      <c r="BR1032" s="16" t="s">
        <v>7793</v>
      </c>
      <c r="BS1032" s="16" t="s">
        <v>843</v>
      </c>
      <c r="BT1032" s="16" t="s">
        <v>844</v>
      </c>
      <c r="BU1032" s="16" t="s">
        <v>843</v>
      </c>
      <c r="BV1032" s="16" t="s">
        <v>843</v>
      </c>
      <c r="BW1032" s="16" t="s">
        <v>843</v>
      </c>
      <c r="BX1032" s="16" t="s">
        <v>843</v>
      </c>
      <c r="BY1032" s="16" t="s">
        <v>843</v>
      </c>
      <c r="BZ1032" s="16" t="s">
        <v>843</v>
      </c>
      <c r="CA1032" s="16" t="s">
        <v>843</v>
      </c>
      <c r="CC1032" s="16" t="s">
        <v>867</v>
      </c>
      <c r="CD1032" s="16" t="s">
        <v>6840</v>
      </c>
      <c r="CE1032" s="16" t="s">
        <v>7537</v>
      </c>
      <c r="DN1032" s="16" t="s">
        <v>4411</v>
      </c>
      <c r="DQ1032" s="16" t="s">
        <v>7093</v>
      </c>
      <c r="DR1032" s="16" t="s">
        <v>865</v>
      </c>
      <c r="DX1032" s="16" t="s">
        <v>867</v>
      </c>
      <c r="DY1032" s="16" t="s">
        <v>867</v>
      </c>
      <c r="ES1032" s="16" t="s">
        <v>867</v>
      </c>
      <c r="EU1032" s="16" t="s">
        <v>7813</v>
      </c>
      <c r="EV1032" s="16" t="s">
        <v>865</v>
      </c>
      <c r="FT1032" s="16" t="s">
        <v>865</v>
      </c>
      <c r="HC1032" s="16" t="s">
        <v>865</v>
      </c>
      <c r="JA1032" s="16" t="s">
        <v>4813</v>
      </c>
      <c r="JB1032" s="16" t="s">
        <v>865</v>
      </c>
      <c r="JC1032" s="16" t="s">
        <v>865</v>
      </c>
      <c r="JD1032" s="16" t="s">
        <v>865</v>
      </c>
      <c r="JE1032" s="16" t="s">
        <v>867</v>
      </c>
      <c r="JG1032" s="16" t="s">
        <v>1056</v>
      </c>
      <c r="JV1032" s="16">
        <v>20</v>
      </c>
      <c r="JW1032" s="16" t="s">
        <v>4216</v>
      </c>
      <c r="JZ1032" s="16" t="s">
        <v>4883</v>
      </c>
      <c r="KB1032" s="16" t="s">
        <v>7619</v>
      </c>
      <c r="KD1032" s="16" t="s">
        <v>4920</v>
      </c>
      <c r="KE1032" s="16" t="s">
        <v>4216</v>
      </c>
      <c r="KF1032" s="16" t="s">
        <v>4951</v>
      </c>
      <c r="KH1032" s="16" t="s">
        <v>7642</v>
      </c>
      <c r="KI1032" s="16" t="s">
        <v>4993</v>
      </c>
      <c r="KO1032" s="16" t="s">
        <v>11181</v>
      </c>
      <c r="KP1032" s="16" t="s">
        <v>11180</v>
      </c>
      <c r="KQ1032" s="16" t="s">
        <v>8694</v>
      </c>
      <c r="KR1032" s="16" t="s">
        <v>12973</v>
      </c>
      <c r="KS1032" s="16" t="s">
        <v>11182</v>
      </c>
      <c r="KT1032" s="16" t="s">
        <v>8696</v>
      </c>
      <c r="KU1032" s="16" t="s">
        <v>844</v>
      </c>
      <c r="KV1032" s="16" t="s">
        <v>8696</v>
      </c>
      <c r="KW1032" s="16" t="s">
        <v>851</v>
      </c>
      <c r="KX1032" s="16" t="s">
        <v>487</v>
      </c>
      <c r="KY1032" s="16" t="s">
        <v>487</v>
      </c>
      <c r="KZ1032" s="16" t="s">
        <v>487</v>
      </c>
      <c r="LC1032" s="16" t="s">
        <v>10879</v>
      </c>
      <c r="LD1032" s="16" t="s">
        <v>11692</v>
      </c>
      <c r="LE1032" s="16" t="s">
        <v>11693</v>
      </c>
      <c r="LF1032" s="16" t="s">
        <v>11654</v>
      </c>
      <c r="LI1032" s="16" t="s">
        <v>11655</v>
      </c>
      <c r="LJ1032" s="16" t="s">
        <v>831</v>
      </c>
      <c r="LK1032" s="16" t="s">
        <v>831</v>
      </c>
      <c r="LL1032" s="16" t="s">
        <v>8756</v>
      </c>
      <c r="LM1032" s="16" t="s">
        <v>8741</v>
      </c>
      <c r="LO1032" s="16" t="s">
        <v>844</v>
      </c>
      <c r="LP1032" s="16" t="s">
        <v>1056</v>
      </c>
      <c r="LQ1032" s="16" t="s">
        <v>1056</v>
      </c>
      <c r="LR1032" s="16" t="s">
        <v>844</v>
      </c>
      <c r="LS1032" s="16" t="s">
        <v>844</v>
      </c>
      <c r="LT1032" s="16" t="s">
        <v>844</v>
      </c>
      <c r="LU1032" s="16" t="s">
        <v>843</v>
      </c>
      <c r="LV1032" s="16" t="s">
        <v>843</v>
      </c>
      <c r="LW1032" s="16" t="s">
        <v>844</v>
      </c>
      <c r="LX1032" s="16" t="s">
        <v>8732</v>
      </c>
      <c r="LY1032" s="16" t="s">
        <v>843</v>
      </c>
      <c r="LZ1032" s="16" t="s">
        <v>843</v>
      </c>
      <c r="MA1032" s="16" t="s">
        <v>844</v>
      </c>
      <c r="MB1032" s="16" t="s">
        <v>843</v>
      </c>
      <c r="MC1032" s="16" t="s">
        <v>843</v>
      </c>
      <c r="ME1032" s="16" t="s">
        <v>11656</v>
      </c>
      <c r="MF1032" s="16" t="s">
        <v>8847</v>
      </c>
      <c r="MG1032" s="16" t="s">
        <v>1833</v>
      </c>
      <c r="MH1032" s="16" t="s">
        <v>11667</v>
      </c>
      <c r="MI1032" s="16" t="s">
        <v>11733</v>
      </c>
      <c r="MK1032" s="16" t="s">
        <v>8886</v>
      </c>
      <c r="ML1032" s="16" t="s">
        <v>1790</v>
      </c>
      <c r="MM1032" s="16" t="s">
        <v>486</v>
      </c>
      <c r="MO1032" s="16" t="s">
        <v>1809</v>
      </c>
      <c r="MP1032" s="16" t="s">
        <v>1827</v>
      </c>
      <c r="MR1032" s="16" t="s">
        <v>470</v>
      </c>
      <c r="MS1032" s="16" t="s">
        <v>12949</v>
      </c>
      <c r="MT1032" s="16" t="s">
        <v>9015</v>
      </c>
      <c r="MU1032" s="16" t="s">
        <v>816</v>
      </c>
      <c r="MV1032" s="16" t="s">
        <v>487</v>
      </c>
      <c r="MW1032" s="16" t="s">
        <v>1266</v>
      </c>
      <c r="MX1032" s="16" t="s">
        <v>1262</v>
      </c>
      <c r="MY1032" s="16" t="s">
        <v>486</v>
      </c>
      <c r="MZ1032" s="16" t="s">
        <v>487</v>
      </c>
      <c r="NA1032" s="16" t="s">
        <v>486</v>
      </c>
      <c r="NC1032" s="16" t="s">
        <v>487</v>
      </c>
      <c r="ND1032" s="16" t="s">
        <v>486</v>
      </c>
      <c r="NE1032" s="16" t="s">
        <v>486</v>
      </c>
      <c r="NG1032" s="16" t="s">
        <v>1376</v>
      </c>
      <c r="NI1032" s="16" t="s">
        <v>11658</v>
      </c>
      <c r="NQ1032" s="16" t="s">
        <v>1078</v>
      </c>
      <c r="NR1032" s="16" t="s">
        <v>876</v>
      </c>
      <c r="NS1032" s="16" t="s">
        <v>462</v>
      </c>
      <c r="NT1032" s="16" t="s">
        <v>478</v>
      </c>
      <c r="NU1032" s="16">
        <v>1.1910000000000001</v>
      </c>
      <c r="NV1032" s="16" t="s">
        <v>824</v>
      </c>
      <c r="NW1032" s="16" t="s">
        <v>1173</v>
      </c>
      <c r="NX1032" s="16" t="s">
        <v>1142</v>
      </c>
      <c r="NY1032" s="16" t="s">
        <v>824</v>
      </c>
      <c r="NZ1032" s="16" t="s">
        <v>932</v>
      </c>
      <c r="OB1032" s="16" t="s">
        <v>831</v>
      </c>
      <c r="OC1032" s="16" t="s">
        <v>876</v>
      </c>
    </row>
    <row r="1033" spans="1:393" x14ac:dyDescent="0.25">
      <c r="A1033" s="16" t="s">
        <v>12974</v>
      </c>
      <c r="B1033" s="16" t="s">
        <v>844</v>
      </c>
      <c r="C1033" s="16" t="s">
        <v>972</v>
      </c>
      <c r="D1033" s="16" t="s">
        <v>844</v>
      </c>
      <c r="E1033" s="16" t="s">
        <v>843</v>
      </c>
      <c r="F1033" s="16" t="s">
        <v>843</v>
      </c>
      <c r="G1033" s="16" t="s">
        <v>843</v>
      </c>
      <c r="H1033" s="16" t="s">
        <v>843</v>
      </c>
      <c r="I1033" s="16" t="s">
        <v>843</v>
      </c>
      <c r="J1033" s="16" t="s">
        <v>843</v>
      </c>
      <c r="K1033" s="16" t="s">
        <v>843</v>
      </c>
      <c r="L1033" s="16" t="s">
        <v>843</v>
      </c>
      <c r="M1033" s="16" t="s">
        <v>843</v>
      </c>
      <c r="N1033" s="16" t="s">
        <v>843</v>
      </c>
      <c r="O1033" s="16" t="s">
        <v>843</v>
      </c>
      <c r="Q1033" s="16" t="s">
        <v>844</v>
      </c>
      <c r="R1033" s="16">
        <v>70</v>
      </c>
      <c r="T1033" s="16" t="s">
        <v>474</v>
      </c>
      <c r="U1033" s="16" t="s">
        <v>843</v>
      </c>
      <c r="V1033" s="16" t="s">
        <v>844</v>
      </c>
      <c r="W1033" s="16" t="s">
        <v>843</v>
      </c>
      <c r="X1033" s="16" t="s">
        <v>844</v>
      </c>
      <c r="Y1033" s="16" t="s">
        <v>843</v>
      </c>
      <c r="Z1033" s="16" t="s">
        <v>843</v>
      </c>
      <c r="AA1033" s="16" t="s">
        <v>843</v>
      </c>
      <c r="AB1033" s="16" t="s">
        <v>843</v>
      </c>
      <c r="AC1033" s="16" t="s">
        <v>843</v>
      </c>
      <c r="AD1033" s="16" t="s">
        <v>867</v>
      </c>
      <c r="AF1033" s="16" t="s">
        <v>11739</v>
      </c>
      <c r="AG1033" s="16" t="s">
        <v>11862</v>
      </c>
      <c r="AH1033" s="16" t="s">
        <v>843</v>
      </c>
      <c r="AI1033" s="16" t="s">
        <v>843</v>
      </c>
      <c r="AJ1033" s="16" t="s">
        <v>844</v>
      </c>
      <c r="AK1033" s="16" t="s">
        <v>843</v>
      </c>
      <c r="AL1033" s="16" t="s">
        <v>843</v>
      </c>
      <c r="AM1033" s="16" t="s">
        <v>844</v>
      </c>
      <c r="AN1033" s="16" t="s">
        <v>843</v>
      </c>
      <c r="AO1033" s="16" t="s">
        <v>843</v>
      </c>
      <c r="AP1033" s="16" t="s">
        <v>843</v>
      </c>
      <c r="AQ1033" s="16" t="s">
        <v>844</v>
      </c>
      <c r="AR1033" s="16" t="s">
        <v>4415</v>
      </c>
      <c r="AS1033" s="16" t="s">
        <v>844</v>
      </c>
      <c r="AT1033" s="16" t="s">
        <v>843</v>
      </c>
      <c r="AU1033" s="16" t="s">
        <v>843</v>
      </c>
      <c r="AV1033" s="16" t="s">
        <v>843</v>
      </c>
      <c r="AW1033" s="16" t="s">
        <v>843</v>
      </c>
      <c r="AX1033" s="16" t="s">
        <v>843</v>
      </c>
      <c r="AY1033" s="16" t="s">
        <v>843</v>
      </c>
      <c r="AZ1033" s="16" t="s">
        <v>4437</v>
      </c>
      <c r="BF1033" s="16" t="s">
        <v>844</v>
      </c>
      <c r="BI1033" s="16" t="s">
        <v>7785</v>
      </c>
      <c r="BJ1033" s="16" t="s">
        <v>843</v>
      </c>
      <c r="BK1033" s="16" t="s">
        <v>843</v>
      </c>
      <c r="BL1033" s="16" t="s">
        <v>843</v>
      </c>
      <c r="BM1033" s="16" t="s">
        <v>843</v>
      </c>
      <c r="BN1033" s="16" t="s">
        <v>843</v>
      </c>
      <c r="BO1033" s="16" t="s">
        <v>844</v>
      </c>
      <c r="BP1033" s="16" t="s">
        <v>843</v>
      </c>
      <c r="BQ1033" s="16" t="s">
        <v>843</v>
      </c>
      <c r="DX1033" s="16" t="s">
        <v>867</v>
      </c>
      <c r="DY1033" s="16" t="s">
        <v>867</v>
      </c>
      <c r="ES1033" s="16" t="s">
        <v>867</v>
      </c>
      <c r="EU1033" s="16" t="s">
        <v>7813</v>
      </c>
      <c r="EV1033" s="16" t="s">
        <v>865</v>
      </c>
      <c r="FF1033" s="16" t="s">
        <v>7836</v>
      </c>
      <c r="HC1033" s="16" t="s">
        <v>865</v>
      </c>
      <c r="JA1033" s="16" t="s">
        <v>4822</v>
      </c>
      <c r="JB1033" s="16" t="s">
        <v>865</v>
      </c>
      <c r="JC1033" s="16" t="s">
        <v>865</v>
      </c>
      <c r="JD1033" s="16" t="s">
        <v>865</v>
      </c>
      <c r="JE1033" s="16" t="s">
        <v>865</v>
      </c>
      <c r="JF1033" s="16" t="s">
        <v>865</v>
      </c>
      <c r="JG1033" s="16" t="s">
        <v>843</v>
      </c>
      <c r="JH1033" s="16" t="s">
        <v>4846</v>
      </c>
      <c r="KF1033" s="16" t="s">
        <v>4411</v>
      </c>
      <c r="KI1033" s="16" t="s">
        <v>4846</v>
      </c>
      <c r="KO1033" s="16" t="s">
        <v>11185</v>
      </c>
      <c r="KP1033" s="16" t="s">
        <v>11184</v>
      </c>
      <c r="KQ1033" s="16" t="s">
        <v>8694</v>
      </c>
      <c r="KR1033" s="16" t="s">
        <v>12975</v>
      </c>
      <c r="KS1033" s="16" t="s">
        <v>11186</v>
      </c>
      <c r="KT1033" s="16" t="s">
        <v>8696</v>
      </c>
      <c r="KU1033" s="16" t="s">
        <v>844</v>
      </c>
      <c r="KV1033" s="16" t="s">
        <v>8696</v>
      </c>
      <c r="KW1033" s="16" t="s">
        <v>851</v>
      </c>
      <c r="KX1033" s="16" t="s">
        <v>487</v>
      </c>
      <c r="KY1033" s="16" t="s">
        <v>487</v>
      </c>
      <c r="KZ1033" s="16" t="s">
        <v>487</v>
      </c>
      <c r="LC1033" s="16" t="s">
        <v>10879</v>
      </c>
      <c r="LF1033" s="16" t="s">
        <v>11654</v>
      </c>
      <c r="LI1033" s="16" t="s">
        <v>11655</v>
      </c>
      <c r="LJ1033" s="16" t="s">
        <v>843</v>
      </c>
      <c r="LL1033" s="16" t="s">
        <v>8711</v>
      </c>
      <c r="LM1033" s="16" t="s">
        <v>8741</v>
      </c>
      <c r="LO1033" s="16" t="s">
        <v>843</v>
      </c>
      <c r="LP1033" s="16" t="s">
        <v>843</v>
      </c>
      <c r="LQ1033" s="16" t="s">
        <v>844</v>
      </c>
      <c r="LR1033" s="16" t="s">
        <v>844</v>
      </c>
      <c r="LS1033" s="16" t="s">
        <v>844</v>
      </c>
      <c r="LT1033" s="16" t="s">
        <v>844</v>
      </c>
      <c r="LU1033" s="16" t="s">
        <v>1056</v>
      </c>
      <c r="LV1033" s="16" t="s">
        <v>843</v>
      </c>
      <c r="LW1033" s="16" t="s">
        <v>844</v>
      </c>
      <c r="LX1033" s="16" t="s">
        <v>843</v>
      </c>
      <c r="LY1033" s="16" t="s">
        <v>843</v>
      </c>
      <c r="LZ1033" s="16" t="s">
        <v>843</v>
      </c>
      <c r="MA1033" s="16" t="s">
        <v>843</v>
      </c>
      <c r="MB1033" s="16" t="s">
        <v>843</v>
      </c>
      <c r="MC1033" s="16" t="s">
        <v>843</v>
      </c>
      <c r="ME1033" s="16" t="s">
        <v>11656</v>
      </c>
      <c r="MF1033" s="16" t="s">
        <v>8847</v>
      </c>
      <c r="MP1033" s="16" t="s">
        <v>1824</v>
      </c>
      <c r="MR1033" s="16" t="s">
        <v>474</v>
      </c>
      <c r="MS1033" s="16" t="s">
        <v>12949</v>
      </c>
      <c r="MT1033" s="16" t="s">
        <v>8947</v>
      </c>
      <c r="NC1033" s="16" t="s">
        <v>487</v>
      </c>
      <c r="NE1033" s="16" t="s">
        <v>486</v>
      </c>
      <c r="NG1033" s="16" t="s">
        <v>1378</v>
      </c>
      <c r="NI1033" s="16" t="s">
        <v>11658</v>
      </c>
      <c r="NR1033" s="16" t="s">
        <v>878</v>
      </c>
      <c r="NS1033" s="16" t="s">
        <v>462</v>
      </c>
      <c r="NT1033" s="16" t="s">
        <v>478</v>
      </c>
      <c r="NU1033" s="16">
        <v>1.1910000000000001</v>
      </c>
      <c r="NV1033" s="16" t="s">
        <v>457</v>
      </c>
      <c r="NW1033" s="16" t="s">
        <v>1183</v>
      </c>
      <c r="NX1033" s="16" t="s">
        <v>1142</v>
      </c>
      <c r="OB1033" s="16" t="s">
        <v>833</v>
      </c>
      <c r="OC1033" s="16" t="s">
        <v>878</v>
      </c>
    </row>
    <row r="1034" spans="1:393" x14ac:dyDescent="0.25">
      <c r="A1034" s="16" t="s">
        <v>12976</v>
      </c>
      <c r="B1034" s="16" t="s">
        <v>1056</v>
      </c>
      <c r="C1034" s="16" t="s">
        <v>972</v>
      </c>
      <c r="D1034" s="16" t="s">
        <v>844</v>
      </c>
      <c r="E1034" s="16" t="s">
        <v>843</v>
      </c>
      <c r="F1034" s="16" t="s">
        <v>843</v>
      </c>
      <c r="G1034" s="16" t="s">
        <v>843</v>
      </c>
      <c r="H1034" s="16" t="s">
        <v>843</v>
      </c>
      <c r="I1034" s="16" t="s">
        <v>843</v>
      </c>
      <c r="J1034" s="16" t="s">
        <v>843</v>
      </c>
      <c r="K1034" s="16" t="s">
        <v>843</v>
      </c>
      <c r="L1034" s="16" t="s">
        <v>843</v>
      </c>
      <c r="M1034" s="16" t="s">
        <v>843</v>
      </c>
      <c r="N1034" s="16" t="s">
        <v>843</v>
      </c>
      <c r="O1034" s="16" t="s">
        <v>843</v>
      </c>
      <c r="Q1034" s="16" t="s">
        <v>844</v>
      </c>
      <c r="R1034" s="16">
        <v>65</v>
      </c>
      <c r="T1034" s="16" t="s">
        <v>470</v>
      </c>
      <c r="U1034" s="16" t="s">
        <v>844</v>
      </c>
      <c r="V1034" s="16" t="s">
        <v>843</v>
      </c>
      <c r="W1034" s="16" t="s">
        <v>844</v>
      </c>
      <c r="X1034" s="16" t="s">
        <v>843</v>
      </c>
      <c r="Y1034" s="16" t="s">
        <v>843</v>
      </c>
      <c r="Z1034" s="16" t="s">
        <v>843</v>
      </c>
      <c r="AA1034" s="16" t="s">
        <v>843</v>
      </c>
      <c r="AB1034" s="16" t="s">
        <v>843</v>
      </c>
      <c r="AC1034" s="16" t="s">
        <v>843</v>
      </c>
      <c r="AD1034" s="16" t="s">
        <v>867</v>
      </c>
      <c r="AF1034" s="16" t="s">
        <v>11739</v>
      </c>
      <c r="AG1034" s="16" t="s">
        <v>11862</v>
      </c>
      <c r="AH1034" s="16" t="s">
        <v>843</v>
      </c>
      <c r="AI1034" s="16" t="s">
        <v>843</v>
      </c>
      <c r="AJ1034" s="16" t="s">
        <v>844</v>
      </c>
      <c r="AK1034" s="16" t="s">
        <v>843</v>
      </c>
      <c r="AL1034" s="16" t="s">
        <v>843</v>
      </c>
      <c r="AM1034" s="16" t="s">
        <v>844</v>
      </c>
      <c r="AN1034" s="16" t="s">
        <v>843</v>
      </c>
      <c r="AO1034" s="16" t="s">
        <v>843</v>
      </c>
      <c r="AP1034" s="16" t="s">
        <v>843</v>
      </c>
      <c r="AQ1034" s="16" t="s">
        <v>844</v>
      </c>
      <c r="AR1034" s="16" t="s">
        <v>4415</v>
      </c>
      <c r="AS1034" s="16" t="s">
        <v>844</v>
      </c>
      <c r="AT1034" s="16" t="s">
        <v>843</v>
      </c>
      <c r="AU1034" s="16" t="s">
        <v>843</v>
      </c>
      <c r="AV1034" s="16" t="s">
        <v>843</v>
      </c>
      <c r="AW1034" s="16" t="s">
        <v>843</v>
      </c>
      <c r="AX1034" s="16" t="s">
        <v>843</v>
      </c>
      <c r="AY1034" s="16" t="s">
        <v>843</v>
      </c>
      <c r="AZ1034" s="16" t="s">
        <v>4437</v>
      </c>
      <c r="BF1034" s="16" t="s">
        <v>844</v>
      </c>
      <c r="BI1034" s="16" t="s">
        <v>7785</v>
      </c>
      <c r="BJ1034" s="16" t="s">
        <v>843</v>
      </c>
      <c r="BK1034" s="16" t="s">
        <v>843</v>
      </c>
      <c r="BL1034" s="16" t="s">
        <v>843</v>
      </c>
      <c r="BM1034" s="16" t="s">
        <v>843</v>
      </c>
      <c r="BN1034" s="16" t="s">
        <v>843</v>
      </c>
      <c r="BO1034" s="16" t="s">
        <v>844</v>
      </c>
      <c r="BP1034" s="16" t="s">
        <v>843</v>
      </c>
      <c r="BQ1034" s="16" t="s">
        <v>843</v>
      </c>
      <c r="DX1034" s="16" t="s">
        <v>867</v>
      </c>
      <c r="DY1034" s="16" t="s">
        <v>867</v>
      </c>
      <c r="ES1034" s="16" t="s">
        <v>865</v>
      </c>
      <c r="EU1034" s="16" t="s">
        <v>7813</v>
      </c>
      <c r="EV1034" s="16" t="s">
        <v>865</v>
      </c>
      <c r="FF1034" s="16" t="s">
        <v>7836</v>
      </c>
      <c r="HC1034" s="16" t="s">
        <v>865</v>
      </c>
      <c r="JA1034" s="16" t="s">
        <v>4822</v>
      </c>
      <c r="JB1034" s="16" t="s">
        <v>865</v>
      </c>
      <c r="JC1034" s="16" t="s">
        <v>865</v>
      </c>
      <c r="JD1034" s="16" t="s">
        <v>865</v>
      </c>
      <c r="JE1034" s="16" t="s">
        <v>865</v>
      </c>
      <c r="JF1034" s="16" t="s">
        <v>865</v>
      </c>
      <c r="JG1034" s="16" t="s">
        <v>843</v>
      </c>
      <c r="JH1034" s="16" t="s">
        <v>4846</v>
      </c>
      <c r="KF1034" s="16" t="s">
        <v>4411</v>
      </c>
      <c r="KI1034" s="16" t="s">
        <v>4846</v>
      </c>
      <c r="KO1034" s="16" t="s">
        <v>11185</v>
      </c>
      <c r="KP1034" s="16" t="s">
        <v>11184</v>
      </c>
      <c r="KQ1034" s="16" t="s">
        <v>8694</v>
      </c>
      <c r="KR1034" s="16" t="s">
        <v>12977</v>
      </c>
      <c r="KS1034" s="16" t="s">
        <v>11186</v>
      </c>
      <c r="KT1034" s="16" t="s">
        <v>8696</v>
      </c>
      <c r="KU1034" s="16" t="s">
        <v>844</v>
      </c>
      <c r="KV1034" s="16" t="s">
        <v>8696</v>
      </c>
      <c r="KW1034" s="16" t="s">
        <v>851</v>
      </c>
      <c r="KX1034" s="16" t="s">
        <v>487</v>
      </c>
      <c r="KY1034" s="16" t="s">
        <v>487</v>
      </c>
      <c r="KZ1034" s="16" t="s">
        <v>487</v>
      </c>
      <c r="LC1034" s="16" t="s">
        <v>10879</v>
      </c>
      <c r="LF1034" s="16" t="s">
        <v>11654</v>
      </c>
      <c r="LI1034" s="16" t="s">
        <v>11655</v>
      </c>
      <c r="LJ1034" s="16" t="s">
        <v>843</v>
      </c>
      <c r="LL1034" s="16" t="s">
        <v>8711</v>
      </c>
      <c r="LM1034" s="16" t="s">
        <v>8741</v>
      </c>
      <c r="LO1034" s="16" t="s">
        <v>843</v>
      </c>
      <c r="LP1034" s="16" t="s">
        <v>843</v>
      </c>
      <c r="LQ1034" s="16" t="s">
        <v>844</v>
      </c>
      <c r="LR1034" s="16" t="s">
        <v>844</v>
      </c>
      <c r="LS1034" s="16" t="s">
        <v>844</v>
      </c>
      <c r="LT1034" s="16" t="s">
        <v>844</v>
      </c>
      <c r="LU1034" s="16" t="s">
        <v>1056</v>
      </c>
      <c r="LV1034" s="16" t="s">
        <v>843</v>
      </c>
      <c r="LW1034" s="16" t="s">
        <v>844</v>
      </c>
      <c r="LX1034" s="16" t="s">
        <v>843</v>
      </c>
      <c r="LY1034" s="16" t="s">
        <v>843</v>
      </c>
      <c r="LZ1034" s="16" t="s">
        <v>843</v>
      </c>
      <c r="MA1034" s="16" t="s">
        <v>843</v>
      </c>
      <c r="MB1034" s="16" t="s">
        <v>843</v>
      </c>
      <c r="MC1034" s="16" t="s">
        <v>843</v>
      </c>
      <c r="ME1034" s="16" t="s">
        <v>11656</v>
      </c>
      <c r="MF1034" s="16" t="s">
        <v>8847</v>
      </c>
      <c r="MP1034" s="16" t="s">
        <v>1824</v>
      </c>
      <c r="MR1034" s="16" t="s">
        <v>470</v>
      </c>
      <c r="MS1034" s="16" t="s">
        <v>12949</v>
      </c>
      <c r="MT1034" s="16" t="s">
        <v>8947</v>
      </c>
      <c r="NC1034" s="16" t="s">
        <v>486</v>
      </c>
      <c r="NE1034" s="16" t="s">
        <v>486</v>
      </c>
      <c r="NG1034" s="16" t="s">
        <v>1378</v>
      </c>
      <c r="NI1034" s="16" t="s">
        <v>11658</v>
      </c>
      <c r="NR1034" s="16" t="s">
        <v>878</v>
      </c>
      <c r="NS1034" s="16" t="s">
        <v>462</v>
      </c>
      <c r="NT1034" s="16" t="s">
        <v>478</v>
      </c>
      <c r="NU1034" s="16">
        <v>1.1910000000000001</v>
      </c>
      <c r="NV1034" s="16" t="s">
        <v>457</v>
      </c>
      <c r="NW1034" s="16" t="s">
        <v>1177</v>
      </c>
      <c r="NX1034" s="16" t="s">
        <v>1142</v>
      </c>
      <c r="OB1034" s="16" t="s">
        <v>833</v>
      </c>
      <c r="OC1034" s="16" t="s">
        <v>878</v>
      </c>
    </row>
    <row r="1035" spans="1:393" x14ac:dyDescent="0.25">
      <c r="A1035" s="16" t="s">
        <v>12978</v>
      </c>
      <c r="B1035" s="16" t="s">
        <v>844</v>
      </c>
      <c r="C1035" s="16" t="s">
        <v>4199</v>
      </c>
      <c r="D1035" s="16" t="s">
        <v>843</v>
      </c>
      <c r="E1035" s="16" t="s">
        <v>843</v>
      </c>
      <c r="F1035" s="16" t="s">
        <v>843</v>
      </c>
      <c r="G1035" s="16" t="s">
        <v>843</v>
      </c>
      <c r="H1035" s="16" t="s">
        <v>843</v>
      </c>
      <c r="I1035" s="16" t="s">
        <v>844</v>
      </c>
      <c r="J1035" s="16" t="s">
        <v>843</v>
      </c>
      <c r="K1035" s="16" t="s">
        <v>843</v>
      </c>
      <c r="L1035" s="16" t="s">
        <v>843</v>
      </c>
      <c r="M1035" s="16" t="s">
        <v>843</v>
      </c>
      <c r="N1035" s="16" t="s">
        <v>843</v>
      </c>
      <c r="O1035" s="16" t="s">
        <v>843</v>
      </c>
      <c r="Q1035" s="16" t="s">
        <v>843</v>
      </c>
      <c r="R1035" s="16">
        <v>62</v>
      </c>
      <c r="T1035" s="16" t="s">
        <v>470</v>
      </c>
      <c r="U1035" s="16" t="s">
        <v>844</v>
      </c>
      <c r="V1035" s="16" t="s">
        <v>843</v>
      </c>
      <c r="W1035" s="16" t="s">
        <v>844</v>
      </c>
      <c r="X1035" s="16" t="s">
        <v>843</v>
      </c>
      <c r="Y1035" s="16" t="s">
        <v>843</v>
      </c>
      <c r="Z1035" s="16" t="s">
        <v>843</v>
      </c>
      <c r="AA1035" s="16" t="s">
        <v>843</v>
      </c>
      <c r="AB1035" s="16" t="s">
        <v>843</v>
      </c>
      <c r="AC1035" s="16" t="s">
        <v>843</v>
      </c>
      <c r="AD1035" s="16" t="s">
        <v>867</v>
      </c>
      <c r="BF1035" s="16" t="s">
        <v>843</v>
      </c>
      <c r="JB1035" s="16" t="s">
        <v>867</v>
      </c>
      <c r="JC1035" s="16" t="s">
        <v>865</v>
      </c>
      <c r="JG1035" s="16" t="s">
        <v>843</v>
      </c>
      <c r="KO1035" s="16" t="s">
        <v>11189</v>
      </c>
      <c r="KP1035" s="16" t="s">
        <v>11188</v>
      </c>
      <c r="KQ1035" s="16" t="s">
        <v>8694</v>
      </c>
      <c r="KR1035" s="16" t="s">
        <v>12979</v>
      </c>
      <c r="KS1035" s="16" t="s">
        <v>11190</v>
      </c>
      <c r="KT1035" s="16" t="s">
        <v>8696</v>
      </c>
      <c r="KU1035" s="16" t="s">
        <v>844</v>
      </c>
      <c r="KV1035" s="16" t="s">
        <v>8696</v>
      </c>
      <c r="LC1035" s="16" t="s">
        <v>10879</v>
      </c>
      <c r="LF1035" s="16" t="s">
        <v>11654</v>
      </c>
      <c r="LJ1035" s="16" t="s">
        <v>831</v>
      </c>
      <c r="LK1035" s="16" t="s">
        <v>831</v>
      </c>
      <c r="LL1035" s="16" t="s">
        <v>8756</v>
      </c>
      <c r="LM1035" s="16" t="s">
        <v>8741</v>
      </c>
      <c r="LO1035" s="16" t="s">
        <v>843</v>
      </c>
      <c r="LP1035" s="16" t="s">
        <v>844</v>
      </c>
      <c r="LQ1035" s="16" t="s">
        <v>8732</v>
      </c>
      <c r="LR1035" s="16" t="s">
        <v>843</v>
      </c>
      <c r="LS1035" s="16" t="s">
        <v>8732</v>
      </c>
      <c r="LT1035" s="16" t="s">
        <v>843</v>
      </c>
      <c r="LU1035" s="16" t="s">
        <v>1056</v>
      </c>
      <c r="LV1035" s="16" t="s">
        <v>843</v>
      </c>
      <c r="LW1035" s="16" t="s">
        <v>844</v>
      </c>
      <c r="LX1035" s="16" t="s">
        <v>1056</v>
      </c>
      <c r="LY1035" s="16" t="s">
        <v>843</v>
      </c>
      <c r="LZ1035" s="16" t="s">
        <v>843</v>
      </c>
      <c r="MA1035" s="16" t="s">
        <v>843</v>
      </c>
      <c r="MB1035" s="16" t="s">
        <v>843</v>
      </c>
      <c r="MC1035" s="16" t="s">
        <v>843</v>
      </c>
      <c r="ME1035" s="16" t="s">
        <v>11656</v>
      </c>
      <c r="MF1035" s="16" t="s">
        <v>8847</v>
      </c>
      <c r="MR1035" s="16" t="s">
        <v>470</v>
      </c>
      <c r="MS1035" s="16" t="s">
        <v>12949</v>
      </c>
      <c r="NI1035" s="16" t="s">
        <v>11658</v>
      </c>
      <c r="NR1035" s="16" t="s">
        <v>877</v>
      </c>
      <c r="NS1035" s="16" t="s">
        <v>462</v>
      </c>
      <c r="NT1035" s="16" t="s">
        <v>478</v>
      </c>
      <c r="NU1035" s="16">
        <v>1.1910000000000001</v>
      </c>
      <c r="NV1035" s="16" t="s">
        <v>457</v>
      </c>
      <c r="NW1035" s="16" t="s">
        <v>1177</v>
      </c>
      <c r="NX1035" s="16" t="s">
        <v>1142</v>
      </c>
      <c r="OB1035" s="16" t="s">
        <v>831</v>
      </c>
      <c r="OC1035" s="16" t="s">
        <v>877</v>
      </c>
    </row>
    <row r="1036" spans="1:393" x14ac:dyDescent="0.25">
      <c r="A1036" s="16" t="s">
        <v>12980</v>
      </c>
      <c r="B1036" s="16" t="s">
        <v>1056</v>
      </c>
      <c r="C1036" s="16" t="s">
        <v>4199</v>
      </c>
      <c r="D1036" s="16" t="s">
        <v>843</v>
      </c>
      <c r="E1036" s="16" t="s">
        <v>843</v>
      </c>
      <c r="F1036" s="16" t="s">
        <v>843</v>
      </c>
      <c r="G1036" s="16" t="s">
        <v>843</v>
      </c>
      <c r="H1036" s="16" t="s">
        <v>843</v>
      </c>
      <c r="I1036" s="16" t="s">
        <v>844</v>
      </c>
      <c r="J1036" s="16" t="s">
        <v>843</v>
      </c>
      <c r="K1036" s="16" t="s">
        <v>843</v>
      </c>
      <c r="L1036" s="16" t="s">
        <v>843</v>
      </c>
      <c r="M1036" s="16" t="s">
        <v>843</v>
      </c>
      <c r="N1036" s="16" t="s">
        <v>843</v>
      </c>
      <c r="O1036" s="16" t="s">
        <v>843</v>
      </c>
      <c r="Q1036" s="16" t="s">
        <v>843</v>
      </c>
      <c r="R1036" s="16">
        <v>40</v>
      </c>
      <c r="T1036" s="16" t="s">
        <v>470</v>
      </c>
      <c r="U1036" s="16" t="s">
        <v>844</v>
      </c>
      <c r="V1036" s="16" t="s">
        <v>843</v>
      </c>
      <c r="W1036" s="16" t="s">
        <v>844</v>
      </c>
      <c r="X1036" s="16" t="s">
        <v>843</v>
      </c>
      <c r="Y1036" s="16" t="s">
        <v>843</v>
      </c>
      <c r="Z1036" s="16" t="s">
        <v>843</v>
      </c>
      <c r="AA1036" s="16" t="s">
        <v>843</v>
      </c>
      <c r="AB1036" s="16" t="s">
        <v>844</v>
      </c>
      <c r="AC1036" s="16" t="s">
        <v>843</v>
      </c>
      <c r="AD1036" s="16" t="s">
        <v>867</v>
      </c>
      <c r="BF1036" s="16" t="s">
        <v>843</v>
      </c>
      <c r="JB1036" s="16" t="s">
        <v>867</v>
      </c>
      <c r="JC1036" s="16" t="s">
        <v>865</v>
      </c>
      <c r="JG1036" s="16" t="s">
        <v>843</v>
      </c>
      <c r="KO1036" s="16" t="s">
        <v>11189</v>
      </c>
      <c r="KP1036" s="16" t="s">
        <v>11188</v>
      </c>
      <c r="KQ1036" s="16" t="s">
        <v>8694</v>
      </c>
      <c r="KR1036" s="16" t="s">
        <v>12981</v>
      </c>
      <c r="KS1036" s="16" t="s">
        <v>11190</v>
      </c>
      <c r="KT1036" s="16" t="s">
        <v>8696</v>
      </c>
      <c r="KU1036" s="16" t="s">
        <v>844</v>
      </c>
      <c r="KV1036" s="16" t="s">
        <v>8696</v>
      </c>
      <c r="LC1036" s="16" t="s">
        <v>10879</v>
      </c>
      <c r="LF1036" s="16" t="s">
        <v>11654</v>
      </c>
      <c r="LJ1036" s="16" t="s">
        <v>831</v>
      </c>
      <c r="LK1036" s="16" t="s">
        <v>831</v>
      </c>
      <c r="LL1036" s="16" t="s">
        <v>8756</v>
      </c>
      <c r="LM1036" s="16" t="s">
        <v>8741</v>
      </c>
      <c r="LO1036" s="16" t="s">
        <v>843</v>
      </c>
      <c r="LP1036" s="16" t="s">
        <v>844</v>
      </c>
      <c r="LQ1036" s="16" t="s">
        <v>8732</v>
      </c>
      <c r="LR1036" s="16" t="s">
        <v>843</v>
      </c>
      <c r="LS1036" s="16" t="s">
        <v>8732</v>
      </c>
      <c r="LT1036" s="16" t="s">
        <v>843</v>
      </c>
      <c r="LU1036" s="16" t="s">
        <v>1056</v>
      </c>
      <c r="LV1036" s="16" t="s">
        <v>843</v>
      </c>
      <c r="LW1036" s="16" t="s">
        <v>844</v>
      </c>
      <c r="LX1036" s="16" t="s">
        <v>1056</v>
      </c>
      <c r="LY1036" s="16" t="s">
        <v>843</v>
      </c>
      <c r="LZ1036" s="16" t="s">
        <v>843</v>
      </c>
      <c r="MA1036" s="16" t="s">
        <v>843</v>
      </c>
      <c r="MB1036" s="16" t="s">
        <v>843</v>
      </c>
      <c r="MC1036" s="16" t="s">
        <v>843</v>
      </c>
      <c r="ME1036" s="16" t="s">
        <v>11656</v>
      </c>
      <c r="MF1036" s="16" t="s">
        <v>8847</v>
      </c>
      <c r="MR1036" s="16" t="s">
        <v>470</v>
      </c>
      <c r="MS1036" s="16" t="s">
        <v>12949</v>
      </c>
      <c r="NI1036" s="16" t="s">
        <v>11658</v>
      </c>
      <c r="NR1036" s="16" t="s">
        <v>451</v>
      </c>
      <c r="NS1036" s="16" t="s">
        <v>462</v>
      </c>
      <c r="NT1036" s="16" t="s">
        <v>478</v>
      </c>
      <c r="NU1036" s="16">
        <v>1.1910000000000001</v>
      </c>
      <c r="NV1036" s="16" t="s">
        <v>451</v>
      </c>
      <c r="NW1036" s="16" t="s">
        <v>1175</v>
      </c>
      <c r="NX1036" s="16" t="s">
        <v>1142</v>
      </c>
      <c r="OB1036" s="16" t="s">
        <v>831</v>
      </c>
      <c r="OC1036" s="16" t="s">
        <v>451</v>
      </c>
    </row>
    <row r="1037" spans="1:393" x14ac:dyDescent="0.25">
      <c r="A1037" s="16" t="s">
        <v>12982</v>
      </c>
      <c r="B1037" s="16" t="s">
        <v>8732</v>
      </c>
      <c r="C1037" s="16" t="s">
        <v>972</v>
      </c>
      <c r="D1037" s="16" t="s">
        <v>844</v>
      </c>
      <c r="E1037" s="16" t="s">
        <v>843</v>
      </c>
      <c r="F1037" s="16" t="s">
        <v>843</v>
      </c>
      <c r="G1037" s="16" t="s">
        <v>843</v>
      </c>
      <c r="H1037" s="16" t="s">
        <v>843</v>
      </c>
      <c r="I1037" s="16" t="s">
        <v>843</v>
      </c>
      <c r="J1037" s="16" t="s">
        <v>843</v>
      </c>
      <c r="K1037" s="16" t="s">
        <v>843</v>
      </c>
      <c r="L1037" s="16" t="s">
        <v>843</v>
      </c>
      <c r="M1037" s="16" t="s">
        <v>843</v>
      </c>
      <c r="N1037" s="16" t="s">
        <v>843</v>
      </c>
      <c r="O1037" s="16" t="s">
        <v>843</v>
      </c>
      <c r="Q1037" s="16" t="s">
        <v>844</v>
      </c>
      <c r="R1037" s="16">
        <v>85</v>
      </c>
      <c r="T1037" s="16" t="s">
        <v>470</v>
      </c>
      <c r="U1037" s="16" t="s">
        <v>844</v>
      </c>
      <c r="V1037" s="16" t="s">
        <v>843</v>
      </c>
      <c r="W1037" s="16" t="s">
        <v>844</v>
      </c>
      <c r="X1037" s="16" t="s">
        <v>843</v>
      </c>
      <c r="Y1037" s="16" t="s">
        <v>843</v>
      </c>
      <c r="Z1037" s="16" t="s">
        <v>843</v>
      </c>
      <c r="AA1037" s="16" t="s">
        <v>843</v>
      </c>
      <c r="AB1037" s="16" t="s">
        <v>843</v>
      </c>
      <c r="AC1037" s="16" t="s">
        <v>843</v>
      </c>
      <c r="AD1037" s="16" t="s">
        <v>865</v>
      </c>
      <c r="AF1037" s="16" t="s">
        <v>11687</v>
      </c>
      <c r="AG1037" s="16" t="s">
        <v>11703</v>
      </c>
      <c r="AH1037" s="16" t="s">
        <v>844</v>
      </c>
      <c r="AI1037" s="16" t="s">
        <v>843</v>
      </c>
      <c r="AJ1037" s="16" t="s">
        <v>844</v>
      </c>
      <c r="AK1037" s="16" t="s">
        <v>843</v>
      </c>
      <c r="AL1037" s="16" t="s">
        <v>844</v>
      </c>
      <c r="AM1037" s="16" t="s">
        <v>843</v>
      </c>
      <c r="AN1037" s="16" t="s">
        <v>843</v>
      </c>
      <c r="AO1037" s="16" t="s">
        <v>843</v>
      </c>
      <c r="AP1037" s="16" t="s">
        <v>843</v>
      </c>
      <c r="AQ1037" s="16" t="s">
        <v>843</v>
      </c>
      <c r="AR1037" s="16" t="s">
        <v>11723</v>
      </c>
      <c r="AS1037" s="16" t="s">
        <v>844</v>
      </c>
      <c r="AT1037" s="16" t="s">
        <v>844</v>
      </c>
      <c r="AU1037" s="16" t="s">
        <v>844</v>
      </c>
      <c r="AV1037" s="16" t="s">
        <v>844</v>
      </c>
      <c r="AW1037" s="16" t="s">
        <v>844</v>
      </c>
      <c r="AX1037" s="16" t="s">
        <v>843</v>
      </c>
      <c r="AY1037" s="16" t="s">
        <v>843</v>
      </c>
      <c r="AZ1037" s="16" t="s">
        <v>4437</v>
      </c>
      <c r="BA1037" s="16" t="s">
        <v>4437</v>
      </c>
      <c r="BB1037" s="16" t="s">
        <v>4437</v>
      </c>
      <c r="BC1037" s="16" t="s">
        <v>4437</v>
      </c>
      <c r="BD1037" s="16" t="s">
        <v>4437</v>
      </c>
      <c r="BF1037" s="16" t="s">
        <v>843</v>
      </c>
      <c r="BI1037" s="16" t="s">
        <v>7785</v>
      </c>
      <c r="BJ1037" s="16" t="s">
        <v>843</v>
      </c>
      <c r="BK1037" s="16" t="s">
        <v>843</v>
      </c>
      <c r="BL1037" s="16" t="s">
        <v>843</v>
      </c>
      <c r="BM1037" s="16" t="s">
        <v>843</v>
      </c>
      <c r="BN1037" s="16" t="s">
        <v>843</v>
      </c>
      <c r="BO1037" s="16" t="s">
        <v>844</v>
      </c>
      <c r="BP1037" s="16" t="s">
        <v>843</v>
      </c>
      <c r="BQ1037" s="16" t="s">
        <v>843</v>
      </c>
      <c r="DX1037" s="16" t="s">
        <v>867</v>
      </c>
      <c r="DY1037" s="16" t="s">
        <v>867</v>
      </c>
      <c r="ES1037" s="16" t="s">
        <v>867</v>
      </c>
      <c r="EU1037" s="16" t="s">
        <v>7813</v>
      </c>
      <c r="EV1037" s="16" t="s">
        <v>865</v>
      </c>
      <c r="FF1037" s="16" t="s">
        <v>7842</v>
      </c>
      <c r="FG1037" s="16" t="s">
        <v>7852</v>
      </c>
      <c r="FH1037" s="16" t="s">
        <v>843</v>
      </c>
      <c r="FI1037" s="16" t="s">
        <v>844</v>
      </c>
      <c r="FJ1037" s="16" t="s">
        <v>843</v>
      </c>
      <c r="FK1037" s="16" t="s">
        <v>843</v>
      </c>
      <c r="FL1037" s="16" t="s">
        <v>843</v>
      </c>
      <c r="FM1037" s="16" t="s">
        <v>843</v>
      </c>
      <c r="FN1037" s="16" t="s">
        <v>843</v>
      </c>
      <c r="FO1037" s="16" t="s">
        <v>843</v>
      </c>
      <c r="FP1037" s="16" t="s">
        <v>843</v>
      </c>
      <c r="FQ1037" s="16" t="s">
        <v>843</v>
      </c>
      <c r="HC1037" s="16" t="s">
        <v>865</v>
      </c>
      <c r="JA1037" s="16" t="s">
        <v>4813</v>
      </c>
      <c r="JB1037" s="16" t="s">
        <v>865</v>
      </c>
      <c r="JC1037" s="16" t="s">
        <v>865</v>
      </c>
      <c r="JD1037" s="16" t="s">
        <v>865</v>
      </c>
      <c r="JE1037" s="16" t="s">
        <v>865</v>
      </c>
      <c r="JF1037" s="16" t="s">
        <v>865</v>
      </c>
      <c r="JG1037" s="16" t="s">
        <v>843</v>
      </c>
      <c r="JH1037" s="16" t="s">
        <v>4846</v>
      </c>
      <c r="KF1037" s="16" t="s">
        <v>4926</v>
      </c>
      <c r="KI1037" s="16" t="s">
        <v>4846</v>
      </c>
      <c r="KO1037" s="16" t="s">
        <v>11189</v>
      </c>
      <c r="KP1037" s="16" t="s">
        <v>11188</v>
      </c>
      <c r="KQ1037" s="16" t="s">
        <v>8694</v>
      </c>
      <c r="KR1037" s="16" t="s">
        <v>12983</v>
      </c>
      <c r="KS1037" s="16" t="s">
        <v>11190</v>
      </c>
      <c r="KT1037" s="16" t="s">
        <v>8696</v>
      </c>
      <c r="KU1037" s="16" t="s">
        <v>844</v>
      </c>
      <c r="KV1037" s="16" t="s">
        <v>8696</v>
      </c>
      <c r="KW1037" s="16" t="s">
        <v>851</v>
      </c>
      <c r="KX1037" s="16" t="s">
        <v>487</v>
      </c>
      <c r="KY1037" s="16" t="s">
        <v>487</v>
      </c>
      <c r="KZ1037" s="16" t="s">
        <v>487</v>
      </c>
      <c r="LC1037" s="16" t="s">
        <v>10879</v>
      </c>
      <c r="LF1037" s="16" t="s">
        <v>11654</v>
      </c>
      <c r="LI1037" s="16" t="s">
        <v>11655</v>
      </c>
      <c r="LJ1037" s="16" t="s">
        <v>843</v>
      </c>
      <c r="LL1037" s="16" t="s">
        <v>8711</v>
      </c>
      <c r="LM1037" s="16" t="s">
        <v>8741</v>
      </c>
      <c r="LO1037" s="16" t="s">
        <v>843</v>
      </c>
      <c r="LP1037" s="16" t="s">
        <v>844</v>
      </c>
      <c r="LQ1037" s="16" t="s">
        <v>8732</v>
      </c>
      <c r="LR1037" s="16" t="s">
        <v>843</v>
      </c>
      <c r="LS1037" s="16" t="s">
        <v>8732</v>
      </c>
      <c r="LT1037" s="16" t="s">
        <v>843</v>
      </c>
      <c r="LU1037" s="16" t="s">
        <v>1056</v>
      </c>
      <c r="LV1037" s="16" t="s">
        <v>843</v>
      </c>
      <c r="LW1037" s="16" t="s">
        <v>844</v>
      </c>
      <c r="LX1037" s="16" t="s">
        <v>1056</v>
      </c>
      <c r="LY1037" s="16" t="s">
        <v>843</v>
      </c>
      <c r="LZ1037" s="16" t="s">
        <v>843</v>
      </c>
      <c r="MA1037" s="16" t="s">
        <v>843</v>
      </c>
      <c r="MB1037" s="16" t="s">
        <v>843</v>
      </c>
      <c r="MC1037" s="16" t="s">
        <v>843</v>
      </c>
      <c r="ME1037" s="16" t="s">
        <v>11656</v>
      </c>
      <c r="MF1037" s="16" t="s">
        <v>8847</v>
      </c>
      <c r="MO1037" s="16" t="s">
        <v>1817</v>
      </c>
      <c r="MP1037" s="16" t="s">
        <v>1824</v>
      </c>
      <c r="MR1037" s="16" t="s">
        <v>470</v>
      </c>
      <c r="MS1037" s="16" t="s">
        <v>12949</v>
      </c>
      <c r="MT1037" s="16" t="s">
        <v>9023</v>
      </c>
      <c r="NC1037" s="16" t="s">
        <v>487</v>
      </c>
      <c r="NE1037" s="16" t="s">
        <v>486</v>
      </c>
      <c r="NG1037" s="16" t="s">
        <v>1376</v>
      </c>
      <c r="NI1037" s="16" t="s">
        <v>11658</v>
      </c>
      <c r="NR1037" s="16" t="s">
        <v>878</v>
      </c>
      <c r="NS1037" s="16" t="s">
        <v>462</v>
      </c>
      <c r="NT1037" s="16" t="s">
        <v>478</v>
      </c>
      <c r="NU1037" s="16">
        <v>1.1910000000000001</v>
      </c>
      <c r="NV1037" s="16" t="s">
        <v>457</v>
      </c>
      <c r="NW1037" s="16" t="s">
        <v>1177</v>
      </c>
      <c r="NX1037" s="16" t="s">
        <v>1142</v>
      </c>
      <c r="OB1037" s="16" t="s">
        <v>833</v>
      </c>
      <c r="OC1037" s="16" t="s">
        <v>878</v>
      </c>
    </row>
    <row r="1038" spans="1:393" x14ac:dyDescent="0.25">
      <c r="A1038" s="16" t="s">
        <v>12984</v>
      </c>
      <c r="B1038" s="16" t="s">
        <v>844</v>
      </c>
      <c r="C1038" s="16" t="s">
        <v>972</v>
      </c>
      <c r="D1038" s="16" t="s">
        <v>844</v>
      </c>
      <c r="E1038" s="16" t="s">
        <v>843</v>
      </c>
      <c r="F1038" s="16" t="s">
        <v>843</v>
      </c>
      <c r="G1038" s="16" t="s">
        <v>843</v>
      </c>
      <c r="H1038" s="16" t="s">
        <v>843</v>
      </c>
      <c r="I1038" s="16" t="s">
        <v>843</v>
      </c>
      <c r="J1038" s="16" t="s">
        <v>843</v>
      </c>
      <c r="K1038" s="16" t="s">
        <v>843</v>
      </c>
      <c r="L1038" s="16" t="s">
        <v>843</v>
      </c>
      <c r="M1038" s="16" t="s">
        <v>843</v>
      </c>
      <c r="N1038" s="16" t="s">
        <v>843</v>
      </c>
      <c r="O1038" s="16" t="s">
        <v>843</v>
      </c>
      <c r="Q1038" s="16" t="s">
        <v>844</v>
      </c>
      <c r="R1038" s="16">
        <v>35</v>
      </c>
      <c r="T1038" s="16" t="s">
        <v>474</v>
      </c>
      <c r="U1038" s="16" t="s">
        <v>843</v>
      </c>
      <c r="V1038" s="16" t="s">
        <v>844</v>
      </c>
      <c r="W1038" s="16" t="s">
        <v>843</v>
      </c>
      <c r="X1038" s="16" t="s">
        <v>844</v>
      </c>
      <c r="Y1038" s="16" t="s">
        <v>843</v>
      </c>
      <c r="Z1038" s="16" t="s">
        <v>843</v>
      </c>
      <c r="AA1038" s="16" t="s">
        <v>843</v>
      </c>
      <c r="AB1038" s="16" t="s">
        <v>843</v>
      </c>
      <c r="AC1038" s="16" t="s">
        <v>843</v>
      </c>
      <c r="AD1038" s="16" t="s">
        <v>867</v>
      </c>
      <c r="AF1038" s="16" t="s">
        <v>11687</v>
      </c>
      <c r="AG1038" s="16" t="s">
        <v>11745</v>
      </c>
      <c r="AH1038" s="16" t="s">
        <v>844</v>
      </c>
      <c r="AI1038" s="16" t="s">
        <v>844</v>
      </c>
      <c r="AJ1038" s="16" t="s">
        <v>843</v>
      </c>
      <c r="AK1038" s="16" t="s">
        <v>843</v>
      </c>
      <c r="AL1038" s="16" t="s">
        <v>844</v>
      </c>
      <c r="AM1038" s="16" t="s">
        <v>844</v>
      </c>
      <c r="AN1038" s="16" t="s">
        <v>843</v>
      </c>
      <c r="AO1038" s="16" t="s">
        <v>843</v>
      </c>
      <c r="AP1038" s="16" t="s">
        <v>843</v>
      </c>
      <c r="AQ1038" s="16" t="s">
        <v>844</v>
      </c>
      <c r="AR1038" s="16" t="s">
        <v>4433</v>
      </c>
      <c r="AS1038" s="16" t="s">
        <v>843</v>
      </c>
      <c r="AT1038" s="16" t="s">
        <v>843</v>
      </c>
      <c r="AU1038" s="16" t="s">
        <v>843</v>
      </c>
      <c r="AV1038" s="16" t="s">
        <v>843</v>
      </c>
      <c r="AW1038" s="16" t="s">
        <v>843</v>
      </c>
      <c r="AX1038" s="16" t="s">
        <v>843</v>
      </c>
      <c r="AY1038" s="16" t="s">
        <v>844</v>
      </c>
      <c r="BF1038" s="16" t="s">
        <v>844</v>
      </c>
      <c r="BH1038" s="16" t="s">
        <v>7383</v>
      </c>
      <c r="BI1038" s="16" t="s">
        <v>7785</v>
      </c>
      <c r="BJ1038" s="16" t="s">
        <v>843</v>
      </c>
      <c r="BK1038" s="16" t="s">
        <v>843</v>
      </c>
      <c r="BL1038" s="16" t="s">
        <v>843</v>
      </c>
      <c r="BM1038" s="16" t="s">
        <v>843</v>
      </c>
      <c r="BN1038" s="16" t="s">
        <v>843</v>
      </c>
      <c r="BO1038" s="16" t="s">
        <v>844</v>
      </c>
      <c r="BP1038" s="16" t="s">
        <v>843</v>
      </c>
      <c r="BQ1038" s="16" t="s">
        <v>843</v>
      </c>
      <c r="DX1038" s="16" t="s">
        <v>865</v>
      </c>
      <c r="ES1038" s="16" t="s">
        <v>865</v>
      </c>
      <c r="EU1038" s="16" t="s">
        <v>7810</v>
      </c>
      <c r="EV1038" s="16" t="s">
        <v>865</v>
      </c>
      <c r="HC1038" s="16" t="s">
        <v>865</v>
      </c>
      <c r="JA1038" s="16" t="s">
        <v>4816</v>
      </c>
      <c r="JB1038" s="16" t="s">
        <v>867</v>
      </c>
      <c r="JC1038" s="16" t="s">
        <v>865</v>
      </c>
      <c r="JG1038" s="16" t="s">
        <v>1056</v>
      </c>
      <c r="JV1038" s="16">
        <v>40</v>
      </c>
      <c r="JW1038" s="16" t="s">
        <v>7603</v>
      </c>
      <c r="JZ1038" s="16" t="s">
        <v>4886</v>
      </c>
      <c r="KB1038" s="16" t="s">
        <v>7610</v>
      </c>
      <c r="KD1038" s="16" t="s">
        <v>4920</v>
      </c>
      <c r="KE1038" s="16" t="s">
        <v>7277</v>
      </c>
      <c r="KF1038" s="16" t="s">
        <v>4945</v>
      </c>
      <c r="KH1038" s="16" t="s">
        <v>7639</v>
      </c>
      <c r="KI1038" s="16" t="s">
        <v>4982</v>
      </c>
      <c r="KK1038" s="16" t="s">
        <v>4880</v>
      </c>
      <c r="KM1038" s="16" t="s">
        <v>7610</v>
      </c>
      <c r="KO1038" s="16" t="s">
        <v>11194</v>
      </c>
      <c r="KP1038" s="16" t="s">
        <v>11193</v>
      </c>
      <c r="KQ1038" s="16" t="s">
        <v>8694</v>
      </c>
      <c r="KR1038" s="16" t="s">
        <v>12985</v>
      </c>
      <c r="KS1038" s="16" t="s">
        <v>11195</v>
      </c>
      <c r="KT1038" s="16" t="s">
        <v>8696</v>
      </c>
      <c r="KU1038" s="16" t="s">
        <v>844</v>
      </c>
      <c r="KV1038" s="16" t="s">
        <v>8696</v>
      </c>
      <c r="KW1038" s="16" t="s">
        <v>851</v>
      </c>
      <c r="KY1038" s="16" t="s">
        <v>486</v>
      </c>
      <c r="LC1038" s="16" t="s">
        <v>10879</v>
      </c>
      <c r="LF1038" s="16" t="s">
        <v>11654</v>
      </c>
      <c r="LI1038" s="16" t="s">
        <v>11655</v>
      </c>
      <c r="LJ1038" s="16" t="s">
        <v>831</v>
      </c>
      <c r="LK1038" s="16" t="s">
        <v>831</v>
      </c>
      <c r="LL1038" s="16" t="s">
        <v>8756</v>
      </c>
      <c r="LM1038" s="16" t="s">
        <v>8741</v>
      </c>
      <c r="LO1038" s="16" t="s">
        <v>844</v>
      </c>
      <c r="LP1038" s="16" t="s">
        <v>1056</v>
      </c>
      <c r="LQ1038" s="16" t="s">
        <v>844</v>
      </c>
      <c r="LR1038" s="16" t="s">
        <v>1056</v>
      </c>
      <c r="LS1038" s="16" t="s">
        <v>844</v>
      </c>
      <c r="LT1038" s="16" t="s">
        <v>844</v>
      </c>
      <c r="LU1038" s="16" t="s">
        <v>843</v>
      </c>
      <c r="LV1038" s="16" t="s">
        <v>843</v>
      </c>
      <c r="LW1038" s="16" t="s">
        <v>844</v>
      </c>
      <c r="LX1038" s="16" t="s">
        <v>1056</v>
      </c>
      <c r="LY1038" s="16" t="s">
        <v>843</v>
      </c>
      <c r="LZ1038" s="16" t="s">
        <v>843</v>
      </c>
      <c r="MA1038" s="16" t="s">
        <v>843</v>
      </c>
      <c r="MB1038" s="16" t="s">
        <v>843</v>
      </c>
      <c r="MC1038" s="16" t="s">
        <v>844</v>
      </c>
      <c r="ME1038" s="16" t="s">
        <v>11656</v>
      </c>
      <c r="MF1038" s="16" t="s">
        <v>8847</v>
      </c>
      <c r="MG1038" s="16" t="s">
        <v>1839</v>
      </c>
      <c r="MH1038" s="16" t="s">
        <v>11668</v>
      </c>
      <c r="MI1038" s="16" t="s">
        <v>11668</v>
      </c>
      <c r="MJ1038" s="16" t="s">
        <v>1839</v>
      </c>
      <c r="MK1038" s="16" t="s">
        <v>9015</v>
      </c>
      <c r="ML1038" s="16" t="s">
        <v>1791</v>
      </c>
      <c r="MM1038" s="16" t="s">
        <v>486</v>
      </c>
      <c r="MN1038" s="16" t="s">
        <v>1798</v>
      </c>
      <c r="MO1038" s="16" t="s">
        <v>1807</v>
      </c>
      <c r="MP1038" s="16" t="s">
        <v>1829</v>
      </c>
      <c r="MQ1038" s="16" t="s">
        <v>1780</v>
      </c>
      <c r="MR1038" s="16" t="s">
        <v>474</v>
      </c>
      <c r="MS1038" s="16" t="s">
        <v>12949</v>
      </c>
      <c r="MT1038" s="16" t="s">
        <v>9023</v>
      </c>
      <c r="MU1038" s="16" t="s">
        <v>817</v>
      </c>
      <c r="NC1038" s="16" t="s">
        <v>486</v>
      </c>
      <c r="NE1038" s="16" t="s">
        <v>486</v>
      </c>
      <c r="NG1038" s="16" t="s">
        <v>1380</v>
      </c>
      <c r="NH1038" s="16" t="s">
        <v>1913</v>
      </c>
      <c r="NI1038" s="16" t="s">
        <v>11658</v>
      </c>
      <c r="NR1038" s="16" t="s">
        <v>451</v>
      </c>
      <c r="NS1038" s="16" t="s">
        <v>462</v>
      </c>
      <c r="NT1038" s="16" t="s">
        <v>478</v>
      </c>
      <c r="NU1038" s="16">
        <v>1.1910000000000001</v>
      </c>
      <c r="NV1038" s="16" t="s">
        <v>451</v>
      </c>
      <c r="NW1038" s="16" t="s">
        <v>1181</v>
      </c>
      <c r="NX1038" s="16" t="s">
        <v>1142</v>
      </c>
      <c r="OB1038" s="16" t="s">
        <v>831</v>
      </c>
      <c r="OC1038" s="16" t="s">
        <v>451</v>
      </c>
    </row>
    <row r="1039" spans="1:393" x14ac:dyDescent="0.25">
      <c r="A1039" s="16" t="s">
        <v>12986</v>
      </c>
      <c r="B1039" s="16" t="s">
        <v>1056</v>
      </c>
      <c r="C1039" s="16" t="s">
        <v>972</v>
      </c>
      <c r="D1039" s="16" t="s">
        <v>844</v>
      </c>
      <c r="E1039" s="16" t="s">
        <v>843</v>
      </c>
      <c r="F1039" s="16" t="s">
        <v>843</v>
      </c>
      <c r="G1039" s="16" t="s">
        <v>843</v>
      </c>
      <c r="H1039" s="16" t="s">
        <v>843</v>
      </c>
      <c r="I1039" s="16" t="s">
        <v>843</v>
      </c>
      <c r="J1039" s="16" t="s">
        <v>843</v>
      </c>
      <c r="K1039" s="16" t="s">
        <v>843</v>
      </c>
      <c r="L1039" s="16" t="s">
        <v>843</v>
      </c>
      <c r="M1039" s="16" t="s">
        <v>843</v>
      </c>
      <c r="N1039" s="16" t="s">
        <v>843</v>
      </c>
      <c r="O1039" s="16" t="s">
        <v>843</v>
      </c>
      <c r="Q1039" s="16" t="s">
        <v>844</v>
      </c>
      <c r="R1039" s="16">
        <v>30</v>
      </c>
      <c r="T1039" s="16" t="s">
        <v>470</v>
      </c>
      <c r="U1039" s="16" t="s">
        <v>844</v>
      </c>
      <c r="V1039" s="16" t="s">
        <v>843</v>
      </c>
      <c r="W1039" s="16" t="s">
        <v>844</v>
      </c>
      <c r="X1039" s="16" t="s">
        <v>843</v>
      </c>
      <c r="Y1039" s="16" t="s">
        <v>843</v>
      </c>
      <c r="Z1039" s="16" t="s">
        <v>843</v>
      </c>
      <c r="AA1039" s="16" t="s">
        <v>843</v>
      </c>
      <c r="AB1039" s="16" t="s">
        <v>844</v>
      </c>
      <c r="AC1039" s="16" t="s">
        <v>843</v>
      </c>
      <c r="AD1039" s="16" t="s">
        <v>865</v>
      </c>
      <c r="AF1039" s="16" t="s">
        <v>11687</v>
      </c>
      <c r="AG1039" s="16" t="s">
        <v>11725</v>
      </c>
      <c r="AH1039" s="16" t="s">
        <v>844</v>
      </c>
      <c r="AI1039" s="16" t="s">
        <v>844</v>
      </c>
      <c r="AJ1039" s="16" t="s">
        <v>843</v>
      </c>
      <c r="AK1039" s="16" t="s">
        <v>843</v>
      </c>
      <c r="AL1039" s="16" t="s">
        <v>844</v>
      </c>
      <c r="AM1039" s="16" t="s">
        <v>844</v>
      </c>
      <c r="AN1039" s="16" t="s">
        <v>843</v>
      </c>
      <c r="AO1039" s="16" t="s">
        <v>843</v>
      </c>
      <c r="AP1039" s="16" t="s">
        <v>843</v>
      </c>
      <c r="AQ1039" s="16" t="s">
        <v>844</v>
      </c>
      <c r="AR1039" s="16" t="s">
        <v>4433</v>
      </c>
      <c r="AS1039" s="16" t="s">
        <v>843</v>
      </c>
      <c r="AT1039" s="16" t="s">
        <v>843</v>
      </c>
      <c r="AU1039" s="16" t="s">
        <v>843</v>
      </c>
      <c r="AV1039" s="16" t="s">
        <v>843</v>
      </c>
      <c r="AW1039" s="16" t="s">
        <v>843</v>
      </c>
      <c r="AX1039" s="16" t="s">
        <v>843</v>
      </c>
      <c r="AY1039" s="16" t="s">
        <v>844</v>
      </c>
      <c r="BF1039" s="16" t="s">
        <v>844</v>
      </c>
      <c r="BH1039" s="16" t="s">
        <v>7383</v>
      </c>
      <c r="BI1039" s="16" t="s">
        <v>7785</v>
      </c>
      <c r="BJ1039" s="16" t="s">
        <v>843</v>
      </c>
      <c r="BK1039" s="16" t="s">
        <v>843</v>
      </c>
      <c r="BL1039" s="16" t="s">
        <v>843</v>
      </c>
      <c r="BM1039" s="16" t="s">
        <v>843</v>
      </c>
      <c r="BN1039" s="16" t="s">
        <v>843</v>
      </c>
      <c r="BO1039" s="16" t="s">
        <v>844</v>
      </c>
      <c r="BP1039" s="16" t="s">
        <v>843</v>
      </c>
      <c r="BQ1039" s="16" t="s">
        <v>843</v>
      </c>
      <c r="DX1039" s="16" t="s">
        <v>867</v>
      </c>
      <c r="DY1039" s="16" t="s">
        <v>867</v>
      </c>
      <c r="ES1039" s="16" t="s">
        <v>865</v>
      </c>
      <c r="EU1039" s="16" t="s">
        <v>7813</v>
      </c>
      <c r="EV1039" s="16" t="s">
        <v>865</v>
      </c>
      <c r="FT1039" s="16" t="s">
        <v>865</v>
      </c>
      <c r="HC1039" s="16" t="s">
        <v>865</v>
      </c>
      <c r="JA1039" s="16" t="s">
        <v>4825</v>
      </c>
      <c r="JB1039" s="16" t="s">
        <v>867</v>
      </c>
      <c r="JC1039" s="16" t="s">
        <v>865</v>
      </c>
      <c r="JG1039" s="16" t="s">
        <v>1056</v>
      </c>
      <c r="JV1039" s="16">
        <v>40</v>
      </c>
      <c r="JW1039" s="16" t="s">
        <v>7603</v>
      </c>
      <c r="JZ1039" s="16" t="s">
        <v>4886</v>
      </c>
      <c r="KB1039" s="16" t="s">
        <v>7610</v>
      </c>
      <c r="KD1039" s="16" t="s">
        <v>4917</v>
      </c>
      <c r="KE1039" s="16" t="s">
        <v>7289</v>
      </c>
      <c r="KF1039" s="16" t="s">
        <v>4942</v>
      </c>
      <c r="KH1039" s="16" t="s">
        <v>7642</v>
      </c>
      <c r="KI1039" s="16" t="s">
        <v>4982</v>
      </c>
      <c r="KK1039" s="16" t="s">
        <v>4886</v>
      </c>
      <c r="KM1039" s="16" t="s">
        <v>7610</v>
      </c>
      <c r="KO1039" s="16" t="s">
        <v>11194</v>
      </c>
      <c r="KP1039" s="16" t="s">
        <v>11193</v>
      </c>
      <c r="KQ1039" s="16" t="s">
        <v>8694</v>
      </c>
      <c r="KR1039" s="16" t="s">
        <v>12987</v>
      </c>
      <c r="KS1039" s="16" t="s">
        <v>11195</v>
      </c>
      <c r="KT1039" s="16" t="s">
        <v>8696</v>
      </c>
      <c r="KU1039" s="16" t="s">
        <v>844</v>
      </c>
      <c r="KV1039" s="16" t="s">
        <v>8696</v>
      </c>
      <c r="KW1039" s="16" t="s">
        <v>851</v>
      </c>
      <c r="KX1039" s="16" t="s">
        <v>487</v>
      </c>
      <c r="KY1039" s="16" t="s">
        <v>487</v>
      </c>
      <c r="KZ1039" s="16" t="s">
        <v>487</v>
      </c>
      <c r="LC1039" s="16" t="s">
        <v>10879</v>
      </c>
      <c r="LF1039" s="16" t="s">
        <v>11654</v>
      </c>
      <c r="LI1039" s="16" t="s">
        <v>11655</v>
      </c>
      <c r="LJ1039" s="16" t="s">
        <v>831</v>
      </c>
      <c r="LK1039" s="16" t="s">
        <v>831</v>
      </c>
      <c r="LL1039" s="16" t="s">
        <v>8756</v>
      </c>
      <c r="LM1039" s="16" t="s">
        <v>8741</v>
      </c>
      <c r="LO1039" s="16" t="s">
        <v>844</v>
      </c>
      <c r="LP1039" s="16" t="s">
        <v>1056</v>
      </c>
      <c r="LQ1039" s="16" t="s">
        <v>844</v>
      </c>
      <c r="LR1039" s="16" t="s">
        <v>1056</v>
      </c>
      <c r="LS1039" s="16" t="s">
        <v>844</v>
      </c>
      <c r="LT1039" s="16" t="s">
        <v>844</v>
      </c>
      <c r="LU1039" s="16" t="s">
        <v>843</v>
      </c>
      <c r="LV1039" s="16" t="s">
        <v>843</v>
      </c>
      <c r="LW1039" s="16" t="s">
        <v>844</v>
      </c>
      <c r="LX1039" s="16" t="s">
        <v>1056</v>
      </c>
      <c r="LY1039" s="16" t="s">
        <v>843</v>
      </c>
      <c r="LZ1039" s="16" t="s">
        <v>843</v>
      </c>
      <c r="MA1039" s="16" t="s">
        <v>843</v>
      </c>
      <c r="MB1039" s="16" t="s">
        <v>843</v>
      </c>
      <c r="MC1039" s="16" t="s">
        <v>844</v>
      </c>
      <c r="ME1039" s="16" t="s">
        <v>11656</v>
      </c>
      <c r="MF1039" s="16" t="s">
        <v>8847</v>
      </c>
      <c r="MG1039" s="16" t="s">
        <v>1839</v>
      </c>
      <c r="MH1039" s="16" t="s">
        <v>11667</v>
      </c>
      <c r="MI1039" s="16" t="s">
        <v>11733</v>
      </c>
      <c r="MJ1039" s="16" t="s">
        <v>1839</v>
      </c>
      <c r="MK1039" s="16" t="s">
        <v>9015</v>
      </c>
      <c r="ML1039" s="16" t="s">
        <v>1791</v>
      </c>
      <c r="MM1039" s="16" t="s">
        <v>487</v>
      </c>
      <c r="MN1039" s="16" t="s">
        <v>1800</v>
      </c>
      <c r="MO1039" s="16" t="s">
        <v>1805</v>
      </c>
      <c r="MP1039" s="16" t="s">
        <v>1829</v>
      </c>
      <c r="MQ1039" s="16" t="s">
        <v>1791</v>
      </c>
      <c r="MR1039" s="16" t="s">
        <v>470</v>
      </c>
      <c r="MS1039" s="16" t="s">
        <v>12949</v>
      </c>
      <c r="MT1039" s="16" t="s">
        <v>9023</v>
      </c>
      <c r="MU1039" s="16" t="s">
        <v>817</v>
      </c>
      <c r="NC1039" s="16" t="s">
        <v>486</v>
      </c>
      <c r="ND1039" s="16" t="s">
        <v>486</v>
      </c>
      <c r="NE1039" s="16" t="s">
        <v>486</v>
      </c>
      <c r="NG1039" s="16" t="s">
        <v>1372</v>
      </c>
      <c r="NH1039" s="16" t="s">
        <v>1913</v>
      </c>
      <c r="NI1039" s="16" t="s">
        <v>11658</v>
      </c>
      <c r="NR1039" s="16" t="s">
        <v>445</v>
      </c>
      <c r="NS1039" s="16" t="s">
        <v>462</v>
      </c>
      <c r="NT1039" s="16" t="s">
        <v>478</v>
      </c>
      <c r="NU1039" s="16">
        <v>1.1910000000000001</v>
      </c>
      <c r="NV1039" s="16" t="s">
        <v>445</v>
      </c>
      <c r="NW1039" s="16" t="s">
        <v>1174</v>
      </c>
      <c r="NX1039" s="16" t="s">
        <v>1142</v>
      </c>
      <c r="OB1039" s="16" t="s">
        <v>831</v>
      </c>
      <c r="OC1039" s="16" t="s">
        <v>445</v>
      </c>
    </row>
    <row r="1040" spans="1:393" x14ac:dyDescent="0.25">
      <c r="A1040" s="16" t="s">
        <v>12988</v>
      </c>
      <c r="B1040" s="16" t="s">
        <v>8732</v>
      </c>
      <c r="C1040" s="16" t="s">
        <v>972</v>
      </c>
      <c r="D1040" s="16" t="s">
        <v>844</v>
      </c>
      <c r="E1040" s="16" t="s">
        <v>843</v>
      </c>
      <c r="F1040" s="16" t="s">
        <v>843</v>
      </c>
      <c r="G1040" s="16" t="s">
        <v>843</v>
      </c>
      <c r="H1040" s="16" t="s">
        <v>843</v>
      </c>
      <c r="I1040" s="16" t="s">
        <v>843</v>
      </c>
      <c r="J1040" s="16" t="s">
        <v>843</v>
      </c>
      <c r="K1040" s="16" t="s">
        <v>843</v>
      </c>
      <c r="L1040" s="16" t="s">
        <v>843</v>
      </c>
      <c r="M1040" s="16" t="s">
        <v>843</v>
      </c>
      <c r="N1040" s="16" t="s">
        <v>843</v>
      </c>
      <c r="O1040" s="16" t="s">
        <v>843</v>
      </c>
      <c r="Q1040" s="16" t="s">
        <v>844</v>
      </c>
      <c r="R1040" s="16">
        <v>9</v>
      </c>
      <c r="T1040" s="16" t="s">
        <v>474</v>
      </c>
      <c r="U1040" s="16" t="s">
        <v>843</v>
      </c>
      <c r="V1040" s="16" t="s">
        <v>844</v>
      </c>
      <c r="W1040" s="16" t="s">
        <v>843</v>
      </c>
      <c r="X1040" s="16" t="s">
        <v>843</v>
      </c>
      <c r="Y1040" s="16" t="s">
        <v>843</v>
      </c>
      <c r="Z1040" s="16" t="s">
        <v>844</v>
      </c>
      <c r="AA1040" s="16" t="s">
        <v>843</v>
      </c>
      <c r="AB1040" s="16" t="s">
        <v>843</v>
      </c>
      <c r="AC1040" s="16" t="s">
        <v>844</v>
      </c>
      <c r="AF1040" s="16" t="s">
        <v>11687</v>
      </c>
      <c r="AG1040" s="16" t="s">
        <v>11701</v>
      </c>
      <c r="AH1040" s="16" t="s">
        <v>843</v>
      </c>
      <c r="AI1040" s="16" t="s">
        <v>844</v>
      </c>
      <c r="AJ1040" s="16" t="s">
        <v>843</v>
      </c>
      <c r="AK1040" s="16" t="s">
        <v>843</v>
      </c>
      <c r="AL1040" s="16" t="s">
        <v>844</v>
      </c>
      <c r="AM1040" s="16" t="s">
        <v>844</v>
      </c>
      <c r="AN1040" s="16" t="s">
        <v>843</v>
      </c>
      <c r="AO1040" s="16" t="s">
        <v>843</v>
      </c>
      <c r="AP1040" s="16" t="s">
        <v>843</v>
      </c>
      <c r="AQ1040" s="16" t="s">
        <v>844</v>
      </c>
      <c r="AR1040" s="16" t="s">
        <v>4433</v>
      </c>
      <c r="AS1040" s="16" t="s">
        <v>843</v>
      </c>
      <c r="AT1040" s="16" t="s">
        <v>843</v>
      </c>
      <c r="AU1040" s="16" t="s">
        <v>843</v>
      </c>
      <c r="AV1040" s="16" t="s">
        <v>843</v>
      </c>
      <c r="AW1040" s="16" t="s">
        <v>843</v>
      </c>
      <c r="AX1040" s="16" t="s">
        <v>843</v>
      </c>
      <c r="AY1040" s="16" t="s">
        <v>844</v>
      </c>
      <c r="BF1040" s="16" t="s">
        <v>844</v>
      </c>
      <c r="BI1040" s="16" t="s">
        <v>7776</v>
      </c>
      <c r="BJ1040" s="16" t="s">
        <v>843</v>
      </c>
      <c r="BK1040" s="16" t="s">
        <v>843</v>
      </c>
      <c r="BL1040" s="16" t="s">
        <v>844</v>
      </c>
      <c r="BM1040" s="16" t="s">
        <v>843</v>
      </c>
      <c r="BN1040" s="16" t="s">
        <v>843</v>
      </c>
      <c r="BO1040" s="16" t="s">
        <v>843</v>
      </c>
      <c r="BP1040" s="16" t="s">
        <v>843</v>
      </c>
      <c r="BQ1040" s="16" t="s">
        <v>843</v>
      </c>
      <c r="BR1040" s="16" t="s">
        <v>7793</v>
      </c>
      <c r="BS1040" s="16" t="s">
        <v>843</v>
      </c>
      <c r="BT1040" s="16" t="s">
        <v>844</v>
      </c>
      <c r="BU1040" s="16" t="s">
        <v>843</v>
      </c>
      <c r="BV1040" s="16" t="s">
        <v>843</v>
      </c>
      <c r="BW1040" s="16" t="s">
        <v>843</v>
      </c>
      <c r="BX1040" s="16" t="s">
        <v>843</v>
      </c>
      <c r="BY1040" s="16" t="s">
        <v>843</v>
      </c>
      <c r="BZ1040" s="16" t="s">
        <v>843</v>
      </c>
      <c r="CA1040" s="16" t="s">
        <v>843</v>
      </c>
      <c r="CC1040" s="16" t="s">
        <v>867</v>
      </c>
      <c r="CD1040" s="16" t="s">
        <v>6837</v>
      </c>
      <c r="CE1040" s="16" t="s">
        <v>7537</v>
      </c>
      <c r="DN1040" s="16" t="s">
        <v>4411</v>
      </c>
      <c r="DQ1040" s="16" t="s">
        <v>7236</v>
      </c>
      <c r="DR1040" s="16" t="s">
        <v>865</v>
      </c>
      <c r="DX1040" s="16" t="s">
        <v>867</v>
      </c>
      <c r="DY1040" s="16" t="s">
        <v>867</v>
      </c>
      <c r="ES1040" s="16" t="s">
        <v>867</v>
      </c>
      <c r="EU1040" s="16" t="s">
        <v>7813</v>
      </c>
      <c r="EV1040" s="16" t="s">
        <v>865</v>
      </c>
      <c r="HC1040" s="16" t="s">
        <v>865</v>
      </c>
      <c r="KO1040" s="16" t="s">
        <v>11194</v>
      </c>
      <c r="KP1040" s="16" t="s">
        <v>11193</v>
      </c>
      <c r="KQ1040" s="16" t="s">
        <v>8694</v>
      </c>
      <c r="KR1040" s="16" t="s">
        <v>12989</v>
      </c>
      <c r="KS1040" s="16" t="s">
        <v>11195</v>
      </c>
      <c r="KT1040" s="16" t="s">
        <v>8696</v>
      </c>
      <c r="KU1040" s="16" t="s">
        <v>844</v>
      </c>
      <c r="KV1040" s="16" t="s">
        <v>8696</v>
      </c>
      <c r="KW1040" s="16" t="s">
        <v>851</v>
      </c>
      <c r="KX1040" s="16" t="s">
        <v>487</v>
      </c>
      <c r="KY1040" s="16" t="s">
        <v>487</v>
      </c>
      <c r="KZ1040" s="16" t="s">
        <v>487</v>
      </c>
      <c r="LA1040" s="16" t="s">
        <v>11675</v>
      </c>
      <c r="LB1040" s="16" t="s">
        <v>11653</v>
      </c>
      <c r="LC1040" s="16" t="s">
        <v>10879</v>
      </c>
      <c r="LF1040" s="16" t="s">
        <v>11654</v>
      </c>
      <c r="LI1040" s="16" t="s">
        <v>11655</v>
      </c>
      <c r="LM1040" s="16" t="s">
        <v>8741</v>
      </c>
      <c r="LO1040" s="16" t="s">
        <v>844</v>
      </c>
      <c r="LP1040" s="16" t="s">
        <v>1056</v>
      </c>
      <c r="LQ1040" s="16" t="s">
        <v>844</v>
      </c>
      <c r="LR1040" s="16" t="s">
        <v>1056</v>
      </c>
      <c r="LS1040" s="16" t="s">
        <v>844</v>
      </c>
      <c r="LT1040" s="16" t="s">
        <v>844</v>
      </c>
      <c r="LU1040" s="16" t="s">
        <v>843</v>
      </c>
      <c r="LV1040" s="16" t="s">
        <v>843</v>
      </c>
      <c r="LW1040" s="16" t="s">
        <v>844</v>
      </c>
      <c r="LX1040" s="16" t="s">
        <v>1056</v>
      </c>
      <c r="LY1040" s="16" t="s">
        <v>843</v>
      </c>
      <c r="LZ1040" s="16" t="s">
        <v>843</v>
      </c>
      <c r="MA1040" s="16" t="s">
        <v>843</v>
      </c>
      <c r="MB1040" s="16" t="s">
        <v>843</v>
      </c>
      <c r="MC1040" s="16" t="s">
        <v>844</v>
      </c>
      <c r="MD1040" s="16" t="s">
        <v>11676</v>
      </c>
      <c r="ME1040" s="16" t="s">
        <v>11677</v>
      </c>
      <c r="MF1040" s="16" t="s">
        <v>8847</v>
      </c>
      <c r="MR1040" s="16" t="s">
        <v>474</v>
      </c>
      <c r="MS1040" s="16" t="s">
        <v>12949</v>
      </c>
      <c r="MT1040" s="16" t="s">
        <v>9023</v>
      </c>
      <c r="MV1040" s="16" t="s">
        <v>487</v>
      </c>
      <c r="MW1040" s="16" t="s">
        <v>1265</v>
      </c>
      <c r="MX1040" s="16" t="s">
        <v>1262</v>
      </c>
      <c r="MY1040" s="16" t="s">
        <v>486</v>
      </c>
      <c r="MZ1040" s="16" t="s">
        <v>486</v>
      </c>
      <c r="NA1040" s="16" t="s">
        <v>486</v>
      </c>
      <c r="NC1040" s="16" t="s">
        <v>487</v>
      </c>
      <c r="NE1040" s="16" t="s">
        <v>486</v>
      </c>
      <c r="NI1040" s="16" t="s">
        <v>11658</v>
      </c>
      <c r="NL1040" s="16" t="s">
        <v>844</v>
      </c>
      <c r="NS1040" s="16" t="s">
        <v>462</v>
      </c>
      <c r="NT1040" s="16" t="s">
        <v>478</v>
      </c>
      <c r="NU1040" s="16">
        <v>1.1910000000000001</v>
      </c>
      <c r="NV1040" s="16" t="s">
        <v>860</v>
      </c>
      <c r="NW1040" s="16" t="s">
        <v>1182</v>
      </c>
      <c r="NX1040" s="16" t="s">
        <v>1142</v>
      </c>
      <c r="NY1040" s="16" t="s">
        <v>1122</v>
      </c>
      <c r="NZ1040" s="16" t="s">
        <v>938</v>
      </c>
    </row>
    <row r="1041" spans="1:393" x14ac:dyDescent="0.25">
      <c r="A1041" s="16" t="s">
        <v>12990</v>
      </c>
      <c r="B1041" s="16" t="s">
        <v>844</v>
      </c>
      <c r="C1041" s="16" t="s">
        <v>972</v>
      </c>
      <c r="D1041" s="16" t="s">
        <v>844</v>
      </c>
      <c r="E1041" s="16" t="s">
        <v>843</v>
      </c>
      <c r="F1041" s="16" t="s">
        <v>843</v>
      </c>
      <c r="G1041" s="16" t="s">
        <v>843</v>
      </c>
      <c r="H1041" s="16" t="s">
        <v>843</v>
      </c>
      <c r="I1041" s="16" t="s">
        <v>843</v>
      </c>
      <c r="J1041" s="16" t="s">
        <v>843</v>
      </c>
      <c r="K1041" s="16" t="s">
        <v>843</v>
      </c>
      <c r="L1041" s="16" t="s">
        <v>843</v>
      </c>
      <c r="M1041" s="16" t="s">
        <v>843</v>
      </c>
      <c r="N1041" s="16" t="s">
        <v>843</v>
      </c>
      <c r="O1041" s="16" t="s">
        <v>843</v>
      </c>
      <c r="Q1041" s="16" t="s">
        <v>844</v>
      </c>
      <c r="R1041" s="16">
        <v>45</v>
      </c>
      <c r="T1041" s="16" t="s">
        <v>474</v>
      </c>
      <c r="U1041" s="16" t="s">
        <v>843</v>
      </c>
      <c r="V1041" s="16" t="s">
        <v>844</v>
      </c>
      <c r="W1041" s="16" t="s">
        <v>843</v>
      </c>
      <c r="X1041" s="16" t="s">
        <v>844</v>
      </c>
      <c r="Y1041" s="16" t="s">
        <v>843</v>
      </c>
      <c r="Z1041" s="16" t="s">
        <v>843</v>
      </c>
      <c r="AA1041" s="16" t="s">
        <v>843</v>
      </c>
      <c r="AB1041" s="16" t="s">
        <v>843</v>
      </c>
      <c r="AC1041" s="16" t="s">
        <v>843</v>
      </c>
      <c r="AD1041" s="16" t="s">
        <v>867</v>
      </c>
      <c r="AF1041" s="16" t="s">
        <v>11687</v>
      </c>
      <c r="AG1041" s="16" t="s">
        <v>11652</v>
      </c>
      <c r="AH1041" s="16" t="s">
        <v>844</v>
      </c>
      <c r="AI1041" s="16" t="s">
        <v>843</v>
      </c>
      <c r="AJ1041" s="16" t="s">
        <v>844</v>
      </c>
      <c r="AK1041" s="16" t="s">
        <v>843</v>
      </c>
      <c r="AL1041" s="16" t="s">
        <v>844</v>
      </c>
      <c r="AM1041" s="16" t="s">
        <v>844</v>
      </c>
      <c r="AN1041" s="16" t="s">
        <v>843</v>
      </c>
      <c r="AO1041" s="16" t="s">
        <v>843</v>
      </c>
      <c r="AP1041" s="16" t="s">
        <v>843</v>
      </c>
      <c r="AQ1041" s="16" t="s">
        <v>844</v>
      </c>
      <c r="AR1041" s="16" t="s">
        <v>4433</v>
      </c>
      <c r="AS1041" s="16" t="s">
        <v>843</v>
      </c>
      <c r="AT1041" s="16" t="s">
        <v>843</v>
      </c>
      <c r="AU1041" s="16" t="s">
        <v>843</v>
      </c>
      <c r="AV1041" s="16" t="s">
        <v>843</v>
      </c>
      <c r="AW1041" s="16" t="s">
        <v>843</v>
      </c>
      <c r="AX1041" s="16" t="s">
        <v>843</v>
      </c>
      <c r="AY1041" s="16" t="s">
        <v>844</v>
      </c>
      <c r="BF1041" s="16" t="s">
        <v>844</v>
      </c>
      <c r="BH1041" s="16" t="s">
        <v>7380</v>
      </c>
      <c r="BI1041" s="16" t="s">
        <v>7785</v>
      </c>
      <c r="BJ1041" s="16" t="s">
        <v>843</v>
      </c>
      <c r="BK1041" s="16" t="s">
        <v>843</v>
      </c>
      <c r="BL1041" s="16" t="s">
        <v>843</v>
      </c>
      <c r="BM1041" s="16" t="s">
        <v>843</v>
      </c>
      <c r="BN1041" s="16" t="s">
        <v>843</v>
      </c>
      <c r="BO1041" s="16" t="s">
        <v>844</v>
      </c>
      <c r="BP1041" s="16" t="s">
        <v>843</v>
      </c>
      <c r="BQ1041" s="16" t="s">
        <v>843</v>
      </c>
      <c r="DX1041" s="16" t="s">
        <v>865</v>
      </c>
      <c r="ES1041" s="16" t="s">
        <v>865</v>
      </c>
      <c r="EU1041" s="16" t="s">
        <v>7810</v>
      </c>
      <c r="EV1041" s="16" t="s">
        <v>865</v>
      </c>
      <c r="HC1041" s="16" t="s">
        <v>865</v>
      </c>
      <c r="JA1041" s="16" t="s">
        <v>4822</v>
      </c>
      <c r="JB1041" s="16" t="s">
        <v>865</v>
      </c>
      <c r="JC1041" s="16" t="s">
        <v>865</v>
      </c>
      <c r="JD1041" s="16" t="s">
        <v>865</v>
      </c>
      <c r="JE1041" s="16" t="s">
        <v>867</v>
      </c>
      <c r="JG1041" s="16" t="s">
        <v>843</v>
      </c>
      <c r="JV1041" s="16">
        <v>40</v>
      </c>
      <c r="JW1041" s="16" t="s">
        <v>7603</v>
      </c>
      <c r="JZ1041" s="16" t="s">
        <v>4886</v>
      </c>
      <c r="KB1041" s="16" t="s">
        <v>7625</v>
      </c>
      <c r="KD1041" s="16" t="s">
        <v>4917</v>
      </c>
      <c r="KE1041" s="16" t="s">
        <v>7289</v>
      </c>
      <c r="KF1041" s="16" t="s">
        <v>4926</v>
      </c>
      <c r="KH1041" s="16" t="s">
        <v>7642</v>
      </c>
      <c r="KI1041" s="16" t="s">
        <v>4982</v>
      </c>
      <c r="KK1041" s="16" t="s">
        <v>4886</v>
      </c>
      <c r="KM1041" s="16" t="s">
        <v>7625</v>
      </c>
      <c r="KO1041" s="16" t="s">
        <v>11198</v>
      </c>
      <c r="KP1041" s="16" t="s">
        <v>11197</v>
      </c>
      <c r="KQ1041" s="16" t="s">
        <v>8694</v>
      </c>
      <c r="KR1041" s="16" t="s">
        <v>12991</v>
      </c>
      <c r="KS1041" s="16" t="s">
        <v>11199</v>
      </c>
      <c r="KT1041" s="16" t="s">
        <v>8696</v>
      </c>
      <c r="KU1041" s="16" t="s">
        <v>844</v>
      </c>
      <c r="KV1041" s="16" t="s">
        <v>8696</v>
      </c>
      <c r="KW1041" s="16" t="s">
        <v>851</v>
      </c>
      <c r="KY1041" s="16" t="s">
        <v>486</v>
      </c>
      <c r="LC1041" s="16" t="s">
        <v>10879</v>
      </c>
      <c r="LF1041" s="16" t="s">
        <v>11654</v>
      </c>
      <c r="LI1041" s="16" t="s">
        <v>11655</v>
      </c>
      <c r="LJ1041" s="16" t="s">
        <v>831</v>
      </c>
      <c r="LK1041" s="16" t="s">
        <v>831</v>
      </c>
      <c r="LL1041" s="16" t="s">
        <v>8756</v>
      </c>
      <c r="LM1041" s="16" t="s">
        <v>8741</v>
      </c>
      <c r="LO1041" s="16" t="s">
        <v>843</v>
      </c>
      <c r="LP1041" s="16" t="s">
        <v>844</v>
      </c>
      <c r="LQ1041" s="16" t="s">
        <v>843</v>
      </c>
      <c r="LR1041" s="16" t="s">
        <v>844</v>
      </c>
      <c r="LS1041" s="16" t="s">
        <v>843</v>
      </c>
      <c r="LT1041" s="16" t="s">
        <v>844</v>
      </c>
      <c r="LU1041" s="16" t="s">
        <v>843</v>
      </c>
      <c r="LV1041" s="16" t="s">
        <v>843</v>
      </c>
      <c r="LW1041" s="16" t="s">
        <v>843</v>
      </c>
      <c r="LX1041" s="16" t="s">
        <v>844</v>
      </c>
      <c r="LY1041" s="16" t="s">
        <v>843</v>
      </c>
      <c r="LZ1041" s="16" t="s">
        <v>843</v>
      </c>
      <c r="MA1041" s="16" t="s">
        <v>843</v>
      </c>
      <c r="MB1041" s="16" t="s">
        <v>843</v>
      </c>
      <c r="MC1041" s="16" t="s">
        <v>843</v>
      </c>
      <c r="ME1041" s="16" t="s">
        <v>11656</v>
      </c>
      <c r="MF1041" s="16" t="s">
        <v>8847</v>
      </c>
      <c r="MG1041" s="16" t="s">
        <v>1838</v>
      </c>
      <c r="MH1041" s="16" t="s">
        <v>11667</v>
      </c>
      <c r="MI1041" s="16" t="s">
        <v>11733</v>
      </c>
      <c r="MJ1041" s="16" t="s">
        <v>1838</v>
      </c>
      <c r="MK1041" s="16" t="s">
        <v>9015</v>
      </c>
      <c r="ML1041" s="16" t="s">
        <v>1791</v>
      </c>
      <c r="MM1041" s="16" t="s">
        <v>487</v>
      </c>
      <c r="MN1041" s="16" t="s">
        <v>1800</v>
      </c>
      <c r="MO1041" s="16" t="s">
        <v>1817</v>
      </c>
      <c r="MP1041" s="16" t="s">
        <v>1829</v>
      </c>
      <c r="MQ1041" s="16" t="s">
        <v>1791</v>
      </c>
      <c r="MR1041" s="16" t="s">
        <v>474</v>
      </c>
      <c r="MS1041" s="16" t="s">
        <v>12949</v>
      </c>
      <c r="MT1041" s="16" t="s">
        <v>9023</v>
      </c>
      <c r="MU1041" s="16" t="s">
        <v>817</v>
      </c>
      <c r="NC1041" s="16" t="s">
        <v>486</v>
      </c>
      <c r="NE1041" s="16" t="s">
        <v>486</v>
      </c>
      <c r="NG1041" s="16" t="s">
        <v>1378</v>
      </c>
      <c r="NH1041" s="16" t="s">
        <v>1913</v>
      </c>
      <c r="NI1041" s="16" t="s">
        <v>11658</v>
      </c>
      <c r="NR1041" s="16" t="s">
        <v>451</v>
      </c>
      <c r="NS1041" s="16" t="s">
        <v>462</v>
      </c>
      <c r="NT1041" s="16" t="s">
        <v>478</v>
      </c>
      <c r="NU1041" s="16">
        <v>1.1910000000000001</v>
      </c>
      <c r="NV1041" s="16" t="s">
        <v>451</v>
      </c>
      <c r="NW1041" s="16" t="s">
        <v>1181</v>
      </c>
      <c r="NX1041" s="16" t="s">
        <v>1142</v>
      </c>
      <c r="OB1041" s="16" t="s">
        <v>831</v>
      </c>
      <c r="OC1041" s="16" t="s">
        <v>451</v>
      </c>
    </row>
    <row r="1042" spans="1:393" x14ac:dyDescent="0.25">
      <c r="A1042" s="16" t="s">
        <v>12992</v>
      </c>
      <c r="B1042" s="16" t="s">
        <v>844</v>
      </c>
      <c r="C1042" s="16" t="s">
        <v>972</v>
      </c>
      <c r="D1042" s="16" t="s">
        <v>844</v>
      </c>
      <c r="E1042" s="16" t="s">
        <v>843</v>
      </c>
      <c r="F1042" s="16" t="s">
        <v>843</v>
      </c>
      <c r="G1042" s="16" t="s">
        <v>843</v>
      </c>
      <c r="H1042" s="16" t="s">
        <v>843</v>
      </c>
      <c r="I1042" s="16" t="s">
        <v>843</v>
      </c>
      <c r="J1042" s="16" t="s">
        <v>843</v>
      </c>
      <c r="K1042" s="16" t="s">
        <v>843</v>
      </c>
      <c r="L1042" s="16" t="s">
        <v>843</v>
      </c>
      <c r="M1042" s="16" t="s">
        <v>843</v>
      </c>
      <c r="N1042" s="16" t="s">
        <v>843</v>
      </c>
      <c r="O1042" s="16" t="s">
        <v>843</v>
      </c>
      <c r="Q1042" s="16" t="s">
        <v>844</v>
      </c>
      <c r="R1042" s="16">
        <v>52</v>
      </c>
      <c r="T1042" s="16" t="s">
        <v>470</v>
      </c>
      <c r="U1042" s="16" t="s">
        <v>844</v>
      </c>
      <c r="V1042" s="16" t="s">
        <v>843</v>
      </c>
      <c r="W1042" s="16" t="s">
        <v>844</v>
      </c>
      <c r="X1042" s="16" t="s">
        <v>843</v>
      </c>
      <c r="Y1042" s="16" t="s">
        <v>843</v>
      </c>
      <c r="Z1042" s="16" t="s">
        <v>843</v>
      </c>
      <c r="AA1042" s="16" t="s">
        <v>843</v>
      </c>
      <c r="AB1042" s="16" t="s">
        <v>844</v>
      </c>
      <c r="AC1042" s="16" t="s">
        <v>843</v>
      </c>
      <c r="AD1042" s="16" t="s">
        <v>867</v>
      </c>
      <c r="AF1042" s="16" t="s">
        <v>11881</v>
      </c>
      <c r="AG1042" s="16" t="s">
        <v>11725</v>
      </c>
      <c r="AH1042" s="16" t="s">
        <v>844</v>
      </c>
      <c r="AI1042" s="16" t="s">
        <v>844</v>
      </c>
      <c r="AJ1042" s="16" t="s">
        <v>843</v>
      </c>
      <c r="AK1042" s="16" t="s">
        <v>843</v>
      </c>
      <c r="AL1042" s="16" t="s">
        <v>844</v>
      </c>
      <c r="AM1042" s="16" t="s">
        <v>844</v>
      </c>
      <c r="AN1042" s="16" t="s">
        <v>843</v>
      </c>
      <c r="AO1042" s="16" t="s">
        <v>843</v>
      </c>
      <c r="AP1042" s="16" t="s">
        <v>843</v>
      </c>
      <c r="AQ1042" s="16" t="s">
        <v>844</v>
      </c>
      <c r="AR1042" s="16" t="s">
        <v>4433</v>
      </c>
      <c r="AS1042" s="16" t="s">
        <v>843</v>
      </c>
      <c r="AT1042" s="16" t="s">
        <v>843</v>
      </c>
      <c r="AU1042" s="16" t="s">
        <v>843</v>
      </c>
      <c r="AV1042" s="16" t="s">
        <v>843</v>
      </c>
      <c r="AW1042" s="16" t="s">
        <v>843</v>
      </c>
      <c r="AX1042" s="16" t="s">
        <v>843</v>
      </c>
      <c r="AY1042" s="16" t="s">
        <v>844</v>
      </c>
      <c r="BF1042" s="16" t="s">
        <v>844</v>
      </c>
      <c r="BH1042" s="16" t="s">
        <v>7383</v>
      </c>
      <c r="BI1042" s="16" t="s">
        <v>7785</v>
      </c>
      <c r="BJ1042" s="16" t="s">
        <v>843</v>
      </c>
      <c r="BK1042" s="16" t="s">
        <v>843</v>
      </c>
      <c r="BL1042" s="16" t="s">
        <v>843</v>
      </c>
      <c r="BM1042" s="16" t="s">
        <v>843</v>
      </c>
      <c r="BN1042" s="16" t="s">
        <v>843</v>
      </c>
      <c r="BO1042" s="16" t="s">
        <v>844</v>
      </c>
      <c r="BP1042" s="16" t="s">
        <v>843</v>
      </c>
      <c r="BQ1042" s="16" t="s">
        <v>843</v>
      </c>
      <c r="DX1042" s="16" t="s">
        <v>865</v>
      </c>
      <c r="ES1042" s="16" t="s">
        <v>865</v>
      </c>
      <c r="EU1042" s="16" t="s">
        <v>7810</v>
      </c>
      <c r="EV1042" s="16" t="s">
        <v>865</v>
      </c>
      <c r="FT1042" s="16" t="s">
        <v>865</v>
      </c>
      <c r="HC1042" s="16" t="s">
        <v>865</v>
      </c>
      <c r="JA1042" s="16" t="s">
        <v>4816</v>
      </c>
      <c r="JB1042" s="16" t="s">
        <v>865</v>
      </c>
      <c r="JC1042" s="16" t="s">
        <v>865</v>
      </c>
      <c r="JD1042" s="16" t="s">
        <v>865</v>
      </c>
      <c r="JE1042" s="16" t="s">
        <v>865</v>
      </c>
      <c r="JF1042" s="16" t="s">
        <v>865</v>
      </c>
      <c r="JG1042" s="16" t="s">
        <v>843</v>
      </c>
      <c r="JH1042" s="16" t="s">
        <v>7577</v>
      </c>
      <c r="JJ1042" s="16" t="s">
        <v>865</v>
      </c>
      <c r="KF1042" s="16" t="s">
        <v>4972</v>
      </c>
      <c r="KI1042" s="16" t="s">
        <v>4982</v>
      </c>
      <c r="KK1042" s="16" t="s">
        <v>4889</v>
      </c>
      <c r="KM1042" s="16" t="s">
        <v>7607</v>
      </c>
      <c r="KO1042" s="16" t="s">
        <v>11202</v>
      </c>
      <c r="KP1042" s="16" t="s">
        <v>11201</v>
      </c>
      <c r="KQ1042" s="16" t="s">
        <v>8694</v>
      </c>
      <c r="KR1042" s="16" t="s">
        <v>12993</v>
      </c>
      <c r="KS1042" s="16" t="s">
        <v>11203</v>
      </c>
      <c r="KT1042" s="16" t="s">
        <v>8696</v>
      </c>
      <c r="KU1042" s="16" t="s">
        <v>844</v>
      </c>
      <c r="KV1042" s="16" t="s">
        <v>8696</v>
      </c>
      <c r="KW1042" s="16" t="s">
        <v>851</v>
      </c>
      <c r="KY1042" s="16" t="s">
        <v>486</v>
      </c>
      <c r="LC1042" s="16" t="s">
        <v>10879</v>
      </c>
      <c r="LF1042" s="16" t="s">
        <v>11654</v>
      </c>
      <c r="LI1042" s="16" t="s">
        <v>11655</v>
      </c>
      <c r="LJ1042" s="16" t="s">
        <v>843</v>
      </c>
      <c r="LL1042" s="16" t="s">
        <v>8711</v>
      </c>
      <c r="LM1042" s="16" t="s">
        <v>8741</v>
      </c>
      <c r="LO1042" s="16" t="s">
        <v>844</v>
      </c>
      <c r="LP1042" s="16" t="s">
        <v>1056</v>
      </c>
      <c r="LQ1042" s="16" t="s">
        <v>1056</v>
      </c>
      <c r="LR1042" s="16" t="s">
        <v>844</v>
      </c>
      <c r="LS1042" s="16" t="s">
        <v>1056</v>
      </c>
      <c r="LT1042" s="16" t="s">
        <v>843</v>
      </c>
      <c r="LU1042" s="16" t="s">
        <v>843</v>
      </c>
      <c r="LV1042" s="16" t="s">
        <v>843</v>
      </c>
      <c r="LW1042" s="16" t="s">
        <v>843</v>
      </c>
      <c r="LX1042" s="16" t="s">
        <v>844</v>
      </c>
      <c r="LY1042" s="16" t="s">
        <v>843</v>
      </c>
      <c r="LZ1042" s="16" t="s">
        <v>843</v>
      </c>
      <c r="MA1042" s="16" t="s">
        <v>843</v>
      </c>
      <c r="MB1042" s="16" t="s">
        <v>843</v>
      </c>
      <c r="MC1042" s="16" t="s">
        <v>844</v>
      </c>
      <c r="ME1042" s="16" t="s">
        <v>11656</v>
      </c>
      <c r="MF1042" s="16" t="s">
        <v>8847</v>
      </c>
      <c r="MJ1042" s="16" t="s">
        <v>1837</v>
      </c>
      <c r="MO1042" s="16" t="s">
        <v>1815</v>
      </c>
      <c r="MP1042" s="16" t="s">
        <v>1829</v>
      </c>
      <c r="MQ1042" s="16" t="s">
        <v>1778</v>
      </c>
      <c r="MR1042" s="16" t="s">
        <v>470</v>
      </c>
      <c r="MS1042" s="16" t="s">
        <v>12949</v>
      </c>
      <c r="MT1042" s="16" t="s">
        <v>8850</v>
      </c>
      <c r="MU1042" s="16" t="s">
        <v>817</v>
      </c>
      <c r="NC1042" s="16" t="s">
        <v>486</v>
      </c>
      <c r="ND1042" s="16" t="s">
        <v>486</v>
      </c>
      <c r="NE1042" s="16" t="s">
        <v>486</v>
      </c>
      <c r="NG1042" s="16" t="s">
        <v>1380</v>
      </c>
      <c r="NI1042" s="16" t="s">
        <v>11658</v>
      </c>
      <c r="NR1042" s="16" t="s">
        <v>451</v>
      </c>
      <c r="NS1042" s="16" t="s">
        <v>462</v>
      </c>
      <c r="NT1042" s="16" t="s">
        <v>478</v>
      </c>
      <c r="NU1042" s="16">
        <v>1.1910000000000001</v>
      </c>
      <c r="NV1042" s="16" t="s">
        <v>451</v>
      </c>
      <c r="NW1042" s="16" t="s">
        <v>1175</v>
      </c>
      <c r="NX1042" s="16" t="s">
        <v>1142</v>
      </c>
      <c r="OB1042" s="16" t="s">
        <v>833</v>
      </c>
      <c r="OC1042" s="16" t="s">
        <v>451</v>
      </c>
    </row>
    <row r="1043" spans="1:393" x14ac:dyDescent="0.25">
      <c r="A1043" s="16" t="s">
        <v>10341</v>
      </c>
      <c r="B1043" s="16" t="s">
        <v>1056</v>
      </c>
      <c r="C1043" s="16" t="s">
        <v>972</v>
      </c>
      <c r="D1043" s="16" t="s">
        <v>844</v>
      </c>
      <c r="E1043" s="16" t="s">
        <v>843</v>
      </c>
      <c r="F1043" s="16" t="s">
        <v>843</v>
      </c>
      <c r="G1043" s="16" t="s">
        <v>843</v>
      </c>
      <c r="H1043" s="16" t="s">
        <v>843</v>
      </c>
      <c r="I1043" s="16" t="s">
        <v>843</v>
      </c>
      <c r="J1043" s="16" t="s">
        <v>843</v>
      </c>
      <c r="K1043" s="16" t="s">
        <v>843</v>
      </c>
      <c r="L1043" s="16" t="s">
        <v>843</v>
      </c>
      <c r="M1043" s="16" t="s">
        <v>843</v>
      </c>
      <c r="N1043" s="16" t="s">
        <v>843</v>
      </c>
      <c r="O1043" s="16" t="s">
        <v>843</v>
      </c>
      <c r="Q1043" s="16" t="s">
        <v>844</v>
      </c>
      <c r="R1043" s="16">
        <v>26</v>
      </c>
      <c r="T1043" s="16" t="s">
        <v>470</v>
      </c>
      <c r="U1043" s="16" t="s">
        <v>844</v>
      </c>
      <c r="V1043" s="16" t="s">
        <v>843</v>
      </c>
      <c r="W1043" s="16" t="s">
        <v>844</v>
      </c>
      <c r="X1043" s="16" t="s">
        <v>843</v>
      </c>
      <c r="Y1043" s="16" t="s">
        <v>843</v>
      </c>
      <c r="Z1043" s="16" t="s">
        <v>843</v>
      </c>
      <c r="AA1043" s="16" t="s">
        <v>843</v>
      </c>
      <c r="AB1043" s="16" t="s">
        <v>844</v>
      </c>
      <c r="AC1043" s="16" t="s">
        <v>843</v>
      </c>
      <c r="AD1043" s="16" t="s">
        <v>867</v>
      </c>
      <c r="AF1043" s="16" t="s">
        <v>11797</v>
      </c>
      <c r="AG1043" s="16" t="s">
        <v>11725</v>
      </c>
      <c r="AH1043" s="16" t="s">
        <v>844</v>
      </c>
      <c r="AI1043" s="16" t="s">
        <v>844</v>
      </c>
      <c r="AJ1043" s="16" t="s">
        <v>843</v>
      </c>
      <c r="AK1043" s="16" t="s">
        <v>843</v>
      </c>
      <c r="AL1043" s="16" t="s">
        <v>844</v>
      </c>
      <c r="AM1043" s="16" t="s">
        <v>844</v>
      </c>
      <c r="AN1043" s="16" t="s">
        <v>843</v>
      </c>
      <c r="AO1043" s="16" t="s">
        <v>843</v>
      </c>
      <c r="AP1043" s="16" t="s">
        <v>843</v>
      </c>
      <c r="AQ1043" s="16" t="s">
        <v>844</v>
      </c>
      <c r="AR1043" s="16" t="s">
        <v>4433</v>
      </c>
      <c r="AS1043" s="16" t="s">
        <v>843</v>
      </c>
      <c r="AT1043" s="16" t="s">
        <v>843</v>
      </c>
      <c r="AU1043" s="16" t="s">
        <v>843</v>
      </c>
      <c r="AV1043" s="16" t="s">
        <v>843</v>
      </c>
      <c r="AW1043" s="16" t="s">
        <v>843</v>
      </c>
      <c r="AX1043" s="16" t="s">
        <v>843</v>
      </c>
      <c r="AY1043" s="16" t="s">
        <v>844</v>
      </c>
      <c r="BF1043" s="16" t="s">
        <v>844</v>
      </c>
      <c r="BH1043" s="16" t="s">
        <v>7383</v>
      </c>
      <c r="BI1043" s="16" t="s">
        <v>7785</v>
      </c>
      <c r="BJ1043" s="16" t="s">
        <v>843</v>
      </c>
      <c r="BK1043" s="16" t="s">
        <v>843</v>
      </c>
      <c r="BL1043" s="16" t="s">
        <v>843</v>
      </c>
      <c r="BM1043" s="16" t="s">
        <v>843</v>
      </c>
      <c r="BN1043" s="16" t="s">
        <v>843</v>
      </c>
      <c r="BO1043" s="16" t="s">
        <v>844</v>
      </c>
      <c r="BP1043" s="16" t="s">
        <v>843</v>
      </c>
      <c r="BQ1043" s="16" t="s">
        <v>843</v>
      </c>
      <c r="DX1043" s="16" t="s">
        <v>865</v>
      </c>
      <c r="ES1043" s="16" t="s">
        <v>865</v>
      </c>
      <c r="EU1043" s="16" t="s">
        <v>7810</v>
      </c>
      <c r="EV1043" s="16" t="s">
        <v>865</v>
      </c>
      <c r="FT1043" s="16" t="s">
        <v>865</v>
      </c>
      <c r="HC1043" s="16" t="s">
        <v>865</v>
      </c>
      <c r="JA1043" s="16" t="s">
        <v>4816</v>
      </c>
      <c r="JB1043" s="16" t="s">
        <v>867</v>
      </c>
      <c r="JC1043" s="16" t="s">
        <v>867</v>
      </c>
      <c r="JG1043" s="16" t="s">
        <v>1056</v>
      </c>
      <c r="JV1043" s="16">
        <v>40</v>
      </c>
      <c r="JW1043" s="16" t="s">
        <v>7603</v>
      </c>
      <c r="JY1043" s="16">
        <v>9500</v>
      </c>
      <c r="JZ1043" s="16" t="s">
        <v>4886</v>
      </c>
      <c r="KB1043" s="16" t="s">
        <v>7613</v>
      </c>
      <c r="KD1043" s="16" t="s">
        <v>4917</v>
      </c>
      <c r="KE1043" s="16" t="s">
        <v>7277</v>
      </c>
      <c r="KF1043" s="16" t="s">
        <v>4411</v>
      </c>
      <c r="KH1043" s="16" t="s">
        <v>7642</v>
      </c>
      <c r="KI1043" s="16" t="s">
        <v>4843</v>
      </c>
      <c r="KO1043" s="16" t="s">
        <v>11202</v>
      </c>
      <c r="KP1043" s="16" t="s">
        <v>11201</v>
      </c>
      <c r="KQ1043" s="16" t="s">
        <v>8694</v>
      </c>
      <c r="KR1043" s="16" t="s">
        <v>12994</v>
      </c>
      <c r="KS1043" s="16" t="s">
        <v>11203</v>
      </c>
      <c r="KT1043" s="16" t="s">
        <v>8696</v>
      </c>
      <c r="KU1043" s="16" t="s">
        <v>844</v>
      </c>
      <c r="KV1043" s="16" t="s">
        <v>8696</v>
      </c>
      <c r="KW1043" s="16" t="s">
        <v>851</v>
      </c>
      <c r="KY1043" s="16" t="s">
        <v>486</v>
      </c>
      <c r="LC1043" s="16" t="s">
        <v>10879</v>
      </c>
      <c r="LF1043" s="16" t="s">
        <v>11654</v>
      </c>
      <c r="LI1043" s="16" t="s">
        <v>11655</v>
      </c>
      <c r="LJ1043" s="16" t="s">
        <v>831</v>
      </c>
      <c r="LK1043" s="16" t="s">
        <v>831</v>
      </c>
      <c r="LL1043" s="16" t="s">
        <v>8756</v>
      </c>
      <c r="LM1043" s="16" t="s">
        <v>8741</v>
      </c>
      <c r="LO1043" s="16" t="s">
        <v>844</v>
      </c>
      <c r="LP1043" s="16" t="s">
        <v>1056</v>
      </c>
      <c r="LQ1043" s="16" t="s">
        <v>1056</v>
      </c>
      <c r="LR1043" s="16" t="s">
        <v>844</v>
      </c>
      <c r="LS1043" s="16" t="s">
        <v>1056</v>
      </c>
      <c r="LT1043" s="16" t="s">
        <v>843</v>
      </c>
      <c r="LU1043" s="16" t="s">
        <v>843</v>
      </c>
      <c r="LV1043" s="16" t="s">
        <v>843</v>
      </c>
      <c r="LW1043" s="16" t="s">
        <v>843</v>
      </c>
      <c r="LX1043" s="16" t="s">
        <v>844</v>
      </c>
      <c r="LY1043" s="16" t="s">
        <v>843</v>
      </c>
      <c r="LZ1043" s="16" t="s">
        <v>843</v>
      </c>
      <c r="MA1043" s="16" t="s">
        <v>843</v>
      </c>
      <c r="MB1043" s="16" t="s">
        <v>843</v>
      </c>
      <c r="MC1043" s="16" t="s">
        <v>844</v>
      </c>
      <c r="ME1043" s="16" t="s">
        <v>11656</v>
      </c>
      <c r="MF1043" s="16" t="s">
        <v>8847</v>
      </c>
      <c r="MG1043" s="16" t="s">
        <v>1835</v>
      </c>
      <c r="MH1043" s="16" t="s">
        <v>11667</v>
      </c>
      <c r="MI1043" s="16" t="s">
        <v>11733</v>
      </c>
      <c r="MK1043" s="16" t="s">
        <v>9015</v>
      </c>
      <c r="ML1043" s="16" t="s">
        <v>1791</v>
      </c>
      <c r="MM1043" s="16" t="s">
        <v>487</v>
      </c>
      <c r="MN1043" s="16" t="s">
        <v>1798</v>
      </c>
      <c r="MP1043" s="16" t="s">
        <v>13846</v>
      </c>
      <c r="MR1043" s="16" t="s">
        <v>470</v>
      </c>
      <c r="MS1043" s="16" t="s">
        <v>12949</v>
      </c>
      <c r="MT1043" s="16" t="s">
        <v>8830</v>
      </c>
      <c r="MU1043" s="16" t="s">
        <v>817</v>
      </c>
      <c r="NC1043" s="16" t="s">
        <v>486</v>
      </c>
      <c r="ND1043" s="16" t="s">
        <v>486</v>
      </c>
      <c r="NE1043" s="16" t="s">
        <v>486</v>
      </c>
      <c r="NG1043" s="16" t="s">
        <v>1380</v>
      </c>
      <c r="NH1043" s="16" t="s">
        <v>1913</v>
      </c>
      <c r="NI1043" s="16" t="s">
        <v>11658</v>
      </c>
      <c r="NJ1043" s="16" t="s">
        <v>12157</v>
      </c>
      <c r="NK1043" s="16" t="s">
        <v>12158</v>
      </c>
      <c r="NR1043" s="16" t="s">
        <v>445</v>
      </c>
      <c r="NS1043" s="16" t="s">
        <v>462</v>
      </c>
      <c r="NT1043" s="16" t="s">
        <v>478</v>
      </c>
      <c r="NU1043" s="16">
        <v>1.1910000000000001</v>
      </c>
      <c r="NV1043" s="16" t="s">
        <v>445</v>
      </c>
      <c r="NW1043" s="16" t="s">
        <v>1174</v>
      </c>
      <c r="NX1043" s="16" t="s">
        <v>1142</v>
      </c>
      <c r="OB1043" s="16" t="s">
        <v>831</v>
      </c>
      <c r="OC1043" s="16" t="s">
        <v>445</v>
      </c>
    </row>
    <row r="1044" spans="1:393" x14ac:dyDescent="0.25">
      <c r="A1044" s="16" t="s">
        <v>12995</v>
      </c>
      <c r="B1044" s="16" t="s">
        <v>8732</v>
      </c>
      <c r="C1044" s="16" t="s">
        <v>972</v>
      </c>
      <c r="D1044" s="16" t="s">
        <v>844</v>
      </c>
      <c r="E1044" s="16" t="s">
        <v>843</v>
      </c>
      <c r="F1044" s="16" t="s">
        <v>843</v>
      </c>
      <c r="G1044" s="16" t="s">
        <v>843</v>
      </c>
      <c r="H1044" s="16" t="s">
        <v>843</v>
      </c>
      <c r="I1044" s="16" t="s">
        <v>843</v>
      </c>
      <c r="J1044" s="16" t="s">
        <v>843</v>
      </c>
      <c r="K1044" s="16" t="s">
        <v>843</v>
      </c>
      <c r="L1044" s="16" t="s">
        <v>843</v>
      </c>
      <c r="M1044" s="16" t="s">
        <v>843</v>
      </c>
      <c r="N1044" s="16" t="s">
        <v>843</v>
      </c>
      <c r="O1044" s="16" t="s">
        <v>843</v>
      </c>
      <c r="Q1044" s="16" t="s">
        <v>844</v>
      </c>
      <c r="R1044" s="16">
        <v>4</v>
      </c>
      <c r="T1044" s="16" t="s">
        <v>474</v>
      </c>
      <c r="U1044" s="16" t="s">
        <v>843</v>
      </c>
      <c r="V1044" s="16" t="s">
        <v>844</v>
      </c>
      <c r="W1044" s="16" t="s">
        <v>843</v>
      </c>
      <c r="X1044" s="16" t="s">
        <v>843</v>
      </c>
      <c r="Y1044" s="16" t="s">
        <v>843</v>
      </c>
      <c r="Z1044" s="16" t="s">
        <v>844</v>
      </c>
      <c r="AA1044" s="16" t="s">
        <v>843</v>
      </c>
      <c r="AB1044" s="16" t="s">
        <v>843</v>
      </c>
      <c r="AC1044" s="16" t="s">
        <v>843</v>
      </c>
      <c r="AF1044" s="16" t="s">
        <v>11797</v>
      </c>
      <c r="AG1044" s="16" t="s">
        <v>11691</v>
      </c>
      <c r="AH1044" s="16" t="s">
        <v>844</v>
      </c>
      <c r="AI1044" s="16" t="s">
        <v>843</v>
      </c>
      <c r="AJ1044" s="16" t="s">
        <v>843</v>
      </c>
      <c r="AK1044" s="16" t="s">
        <v>843</v>
      </c>
      <c r="AL1044" s="16" t="s">
        <v>844</v>
      </c>
      <c r="AM1044" s="16" t="s">
        <v>844</v>
      </c>
      <c r="AN1044" s="16" t="s">
        <v>843</v>
      </c>
      <c r="AO1044" s="16" t="s">
        <v>843</v>
      </c>
      <c r="AP1044" s="16" t="s">
        <v>843</v>
      </c>
      <c r="AQ1044" s="16" t="s">
        <v>844</v>
      </c>
      <c r="BF1044" s="16" t="s">
        <v>844</v>
      </c>
      <c r="CC1044" s="16" t="s">
        <v>865</v>
      </c>
      <c r="CF1044" s="16" t="s">
        <v>7209</v>
      </c>
      <c r="CG1044" s="16" t="s">
        <v>843</v>
      </c>
      <c r="CH1044" s="16" t="s">
        <v>843</v>
      </c>
      <c r="CI1044" s="16" t="s">
        <v>843</v>
      </c>
      <c r="CJ1044" s="16" t="s">
        <v>843</v>
      </c>
      <c r="CK1044" s="16" t="s">
        <v>843</v>
      </c>
      <c r="CL1044" s="16" t="s">
        <v>843</v>
      </c>
      <c r="CM1044" s="16" t="s">
        <v>843</v>
      </c>
      <c r="CN1044" s="16" t="s">
        <v>843</v>
      </c>
      <c r="CO1044" s="16" t="s">
        <v>843</v>
      </c>
      <c r="CP1044" s="16" t="s">
        <v>843</v>
      </c>
      <c r="CQ1044" s="16" t="s">
        <v>843</v>
      </c>
      <c r="CR1044" s="16" t="s">
        <v>843</v>
      </c>
      <c r="CS1044" s="16" t="s">
        <v>843</v>
      </c>
      <c r="CT1044" s="16" t="s">
        <v>843</v>
      </c>
      <c r="CU1044" s="16" t="s">
        <v>843</v>
      </c>
      <c r="CV1044" s="16" t="s">
        <v>843</v>
      </c>
      <c r="CW1044" s="16" t="s">
        <v>843</v>
      </c>
      <c r="CX1044" s="16" t="s">
        <v>843</v>
      </c>
      <c r="CY1044" s="16" t="s">
        <v>843</v>
      </c>
      <c r="CZ1044" s="16" t="s">
        <v>843</v>
      </c>
      <c r="DA1044" s="16" t="s">
        <v>843</v>
      </c>
      <c r="DB1044" s="16" t="s">
        <v>843</v>
      </c>
      <c r="DC1044" s="16" t="s">
        <v>843</v>
      </c>
      <c r="DD1044" s="16" t="s">
        <v>843</v>
      </c>
      <c r="DE1044" s="16" t="s">
        <v>843</v>
      </c>
      <c r="DF1044" s="16" t="s">
        <v>843</v>
      </c>
      <c r="DG1044" s="16" t="s">
        <v>843</v>
      </c>
      <c r="DH1044" s="16" t="s">
        <v>844</v>
      </c>
      <c r="DI1044" s="16" t="s">
        <v>843</v>
      </c>
      <c r="DJ1044" s="16" t="s">
        <v>843</v>
      </c>
      <c r="DK1044" s="16" t="s">
        <v>843</v>
      </c>
      <c r="DL1044" s="16" t="s">
        <v>843</v>
      </c>
      <c r="DQ1044" s="16" t="s">
        <v>7093</v>
      </c>
      <c r="DR1044" s="16" t="s">
        <v>865</v>
      </c>
      <c r="DX1044" s="16" t="s">
        <v>867</v>
      </c>
      <c r="DY1044" s="16" t="s">
        <v>867</v>
      </c>
      <c r="ES1044" s="16" t="s">
        <v>865</v>
      </c>
      <c r="ET1044" s="16" t="s">
        <v>867</v>
      </c>
      <c r="EU1044" s="16" t="s">
        <v>7813</v>
      </c>
      <c r="EV1044" s="16" t="s">
        <v>865</v>
      </c>
      <c r="KO1044" s="16" t="s">
        <v>11202</v>
      </c>
      <c r="KP1044" s="16" t="s">
        <v>11201</v>
      </c>
      <c r="KQ1044" s="16" t="s">
        <v>8694</v>
      </c>
      <c r="KR1044" s="16" t="s">
        <v>12996</v>
      </c>
      <c r="KS1044" s="16" t="s">
        <v>11203</v>
      </c>
      <c r="KT1044" s="16" t="s">
        <v>8696</v>
      </c>
      <c r="KU1044" s="16" t="s">
        <v>844</v>
      </c>
      <c r="KV1044" s="16" t="s">
        <v>8696</v>
      </c>
      <c r="KX1044" s="16" t="s">
        <v>487</v>
      </c>
      <c r="KY1044" s="16" t="s">
        <v>487</v>
      </c>
      <c r="KZ1044" s="16" t="s">
        <v>487</v>
      </c>
      <c r="LA1044" s="16" t="s">
        <v>11697</v>
      </c>
      <c r="LC1044" s="16" t="s">
        <v>10879</v>
      </c>
      <c r="LD1044" s="16" t="s">
        <v>11698</v>
      </c>
      <c r="LF1044" s="16" t="s">
        <v>11654</v>
      </c>
      <c r="LG1044" s="16" t="s">
        <v>487</v>
      </c>
      <c r="LI1044" s="16" t="s">
        <v>11655</v>
      </c>
      <c r="LM1044" s="16" t="s">
        <v>8741</v>
      </c>
      <c r="LN1044" s="16" t="s">
        <v>487</v>
      </c>
      <c r="LO1044" s="16" t="s">
        <v>844</v>
      </c>
      <c r="LP1044" s="16" t="s">
        <v>1056</v>
      </c>
      <c r="LQ1044" s="16" t="s">
        <v>1056</v>
      </c>
      <c r="LR1044" s="16" t="s">
        <v>844</v>
      </c>
      <c r="LS1044" s="16" t="s">
        <v>1056</v>
      </c>
      <c r="LT1044" s="16" t="s">
        <v>843</v>
      </c>
      <c r="LU1044" s="16" t="s">
        <v>843</v>
      </c>
      <c r="LV1044" s="16" t="s">
        <v>843</v>
      </c>
      <c r="LW1044" s="16" t="s">
        <v>843</v>
      </c>
      <c r="LX1044" s="16" t="s">
        <v>844</v>
      </c>
      <c r="LY1044" s="16" t="s">
        <v>843</v>
      </c>
      <c r="LZ1044" s="16" t="s">
        <v>843</v>
      </c>
      <c r="MA1044" s="16" t="s">
        <v>843</v>
      </c>
      <c r="MB1044" s="16" t="s">
        <v>843</v>
      </c>
      <c r="MC1044" s="16" t="s">
        <v>844</v>
      </c>
      <c r="MD1044" s="16" t="s">
        <v>11699</v>
      </c>
      <c r="ME1044" s="16" t="s">
        <v>11656</v>
      </c>
      <c r="MF1044" s="16" t="s">
        <v>8847</v>
      </c>
      <c r="MR1044" s="16" t="s">
        <v>474</v>
      </c>
      <c r="MS1044" s="16" t="s">
        <v>12949</v>
      </c>
      <c r="MT1044" s="16" t="s">
        <v>8830</v>
      </c>
      <c r="MV1044" s="16" t="s">
        <v>486</v>
      </c>
      <c r="MZ1044" s="16" t="s">
        <v>487</v>
      </c>
      <c r="NA1044" s="16" t="s">
        <v>486</v>
      </c>
      <c r="NC1044" s="16" t="s">
        <v>486</v>
      </c>
      <c r="NI1044" s="16" t="s">
        <v>11658</v>
      </c>
      <c r="NS1044" s="16" t="s">
        <v>462</v>
      </c>
      <c r="NT1044" s="16" t="s">
        <v>478</v>
      </c>
      <c r="NU1044" s="16">
        <v>1.1910000000000001</v>
      </c>
      <c r="NV1044" s="16" t="s">
        <v>1132</v>
      </c>
      <c r="NW1044" s="16" t="s">
        <v>1178</v>
      </c>
      <c r="NX1044" s="16" t="s">
        <v>1142</v>
      </c>
      <c r="NY1044" s="16" t="s">
        <v>1121</v>
      </c>
      <c r="NZ1044" s="16" t="s">
        <v>936</v>
      </c>
    </row>
    <row r="1045" spans="1:393" x14ac:dyDescent="0.25">
      <c r="A1045" s="16" t="s">
        <v>12997</v>
      </c>
      <c r="B1045" s="16" t="s">
        <v>844</v>
      </c>
      <c r="C1045" s="16" t="s">
        <v>972</v>
      </c>
      <c r="D1045" s="16" t="s">
        <v>844</v>
      </c>
      <c r="E1045" s="16" t="s">
        <v>843</v>
      </c>
      <c r="F1045" s="16" t="s">
        <v>843</v>
      </c>
      <c r="G1045" s="16" t="s">
        <v>843</v>
      </c>
      <c r="H1045" s="16" t="s">
        <v>843</v>
      </c>
      <c r="I1045" s="16" t="s">
        <v>843</v>
      </c>
      <c r="J1045" s="16" t="s">
        <v>843</v>
      </c>
      <c r="K1045" s="16" t="s">
        <v>843</v>
      </c>
      <c r="L1045" s="16" t="s">
        <v>843</v>
      </c>
      <c r="M1045" s="16" t="s">
        <v>843</v>
      </c>
      <c r="N1045" s="16" t="s">
        <v>843</v>
      </c>
      <c r="O1045" s="16" t="s">
        <v>843</v>
      </c>
      <c r="Q1045" s="16" t="s">
        <v>844</v>
      </c>
      <c r="R1045" s="16">
        <v>59</v>
      </c>
      <c r="T1045" s="16" t="s">
        <v>470</v>
      </c>
      <c r="U1045" s="16" t="s">
        <v>844</v>
      </c>
      <c r="V1045" s="16" t="s">
        <v>843</v>
      </c>
      <c r="W1045" s="16" t="s">
        <v>844</v>
      </c>
      <c r="X1045" s="16" t="s">
        <v>843</v>
      </c>
      <c r="Y1045" s="16" t="s">
        <v>843</v>
      </c>
      <c r="Z1045" s="16" t="s">
        <v>843</v>
      </c>
      <c r="AA1045" s="16" t="s">
        <v>843</v>
      </c>
      <c r="AB1045" s="16" t="s">
        <v>843</v>
      </c>
      <c r="AC1045" s="16" t="s">
        <v>843</v>
      </c>
      <c r="AD1045" s="16" t="s">
        <v>867</v>
      </c>
      <c r="AF1045" s="16" t="s">
        <v>11651</v>
      </c>
      <c r="AG1045" s="16" t="s">
        <v>11700</v>
      </c>
      <c r="AH1045" s="16" t="s">
        <v>844</v>
      </c>
      <c r="AI1045" s="16" t="s">
        <v>843</v>
      </c>
      <c r="AJ1045" s="16" t="s">
        <v>844</v>
      </c>
      <c r="AK1045" s="16" t="s">
        <v>844</v>
      </c>
      <c r="AL1045" s="16" t="s">
        <v>843</v>
      </c>
      <c r="AM1045" s="16" t="s">
        <v>844</v>
      </c>
      <c r="AN1045" s="16" t="s">
        <v>843</v>
      </c>
      <c r="AO1045" s="16" t="s">
        <v>843</v>
      </c>
      <c r="AP1045" s="16" t="s">
        <v>843</v>
      </c>
      <c r="AQ1045" s="16" t="s">
        <v>844</v>
      </c>
      <c r="AR1045" s="16" t="s">
        <v>11679</v>
      </c>
      <c r="AS1045" s="16" t="s">
        <v>844</v>
      </c>
      <c r="AT1045" s="16" t="s">
        <v>843</v>
      </c>
      <c r="AU1045" s="16" t="s">
        <v>844</v>
      </c>
      <c r="AV1045" s="16" t="s">
        <v>843</v>
      </c>
      <c r="AW1045" s="16" t="s">
        <v>843</v>
      </c>
      <c r="AX1045" s="16" t="s">
        <v>843</v>
      </c>
      <c r="AY1045" s="16" t="s">
        <v>843</v>
      </c>
      <c r="AZ1045" s="16" t="s">
        <v>4437</v>
      </c>
      <c r="BB1045" s="16" t="s">
        <v>4437</v>
      </c>
      <c r="BF1045" s="16" t="s">
        <v>844</v>
      </c>
      <c r="BH1045" s="16" t="s">
        <v>7383</v>
      </c>
      <c r="BI1045" s="16" t="s">
        <v>7785</v>
      </c>
      <c r="BJ1045" s="16" t="s">
        <v>843</v>
      </c>
      <c r="BK1045" s="16" t="s">
        <v>843</v>
      </c>
      <c r="BL1045" s="16" t="s">
        <v>843</v>
      </c>
      <c r="BM1045" s="16" t="s">
        <v>843</v>
      </c>
      <c r="BN1045" s="16" t="s">
        <v>843</v>
      </c>
      <c r="BO1045" s="16" t="s">
        <v>844</v>
      </c>
      <c r="BP1045" s="16" t="s">
        <v>843</v>
      </c>
      <c r="BQ1045" s="16" t="s">
        <v>843</v>
      </c>
      <c r="DX1045" s="16" t="s">
        <v>867</v>
      </c>
      <c r="DY1045" s="16" t="s">
        <v>867</v>
      </c>
      <c r="ES1045" s="16" t="s">
        <v>867</v>
      </c>
      <c r="EU1045" s="16" t="s">
        <v>7813</v>
      </c>
      <c r="EV1045" s="16" t="s">
        <v>865</v>
      </c>
      <c r="HC1045" s="16" t="s">
        <v>867</v>
      </c>
      <c r="HD1045" s="16" t="s">
        <v>865</v>
      </c>
      <c r="JA1045" s="16" t="s">
        <v>4813</v>
      </c>
      <c r="JB1045" s="16" t="s">
        <v>865</v>
      </c>
      <c r="JC1045" s="16" t="s">
        <v>865</v>
      </c>
      <c r="JD1045" s="16" t="s">
        <v>865</v>
      </c>
      <c r="JE1045" s="16" t="s">
        <v>865</v>
      </c>
      <c r="JF1045" s="16" t="s">
        <v>865</v>
      </c>
      <c r="JG1045" s="16" t="s">
        <v>843</v>
      </c>
      <c r="JH1045" s="16" t="s">
        <v>7591</v>
      </c>
      <c r="JJ1045" s="16" t="s">
        <v>865</v>
      </c>
      <c r="KF1045" s="16" t="s">
        <v>864</v>
      </c>
      <c r="KI1045" s="16" t="s">
        <v>4993</v>
      </c>
      <c r="KO1045" s="16" t="s">
        <v>11211</v>
      </c>
      <c r="KP1045" s="16" t="s">
        <v>11210</v>
      </c>
      <c r="KQ1045" s="16" t="s">
        <v>8694</v>
      </c>
      <c r="KR1045" s="16" t="s">
        <v>12998</v>
      </c>
      <c r="KS1045" s="16" t="s">
        <v>11212</v>
      </c>
      <c r="KT1045" s="16" t="s">
        <v>8696</v>
      </c>
      <c r="KU1045" s="16" t="s">
        <v>844</v>
      </c>
      <c r="KV1045" s="16" t="s">
        <v>8696</v>
      </c>
      <c r="KW1045" s="16" t="s">
        <v>851</v>
      </c>
      <c r="KX1045" s="16" t="s">
        <v>487</v>
      </c>
      <c r="KY1045" s="16" t="s">
        <v>487</v>
      </c>
      <c r="KZ1045" s="16" t="s">
        <v>487</v>
      </c>
      <c r="LC1045" s="16" t="s">
        <v>10879</v>
      </c>
      <c r="LF1045" s="16" t="s">
        <v>11654</v>
      </c>
      <c r="LI1045" s="16" t="s">
        <v>11655</v>
      </c>
      <c r="LJ1045" s="16" t="s">
        <v>843</v>
      </c>
      <c r="LL1045" s="16" t="s">
        <v>8711</v>
      </c>
      <c r="LM1045" s="16" t="s">
        <v>8741</v>
      </c>
      <c r="LO1045" s="16" t="s">
        <v>843</v>
      </c>
      <c r="LP1045" s="16" t="s">
        <v>8732</v>
      </c>
      <c r="LQ1045" s="16" t="s">
        <v>844</v>
      </c>
      <c r="LR1045" s="16" t="s">
        <v>1056</v>
      </c>
      <c r="LS1045" s="16" t="s">
        <v>844</v>
      </c>
      <c r="LT1045" s="16" t="s">
        <v>1056</v>
      </c>
      <c r="LU1045" s="16" t="s">
        <v>843</v>
      </c>
      <c r="LV1045" s="16" t="s">
        <v>843</v>
      </c>
      <c r="LW1045" s="16" t="s">
        <v>844</v>
      </c>
      <c r="LX1045" s="16" t="s">
        <v>844</v>
      </c>
      <c r="LY1045" s="16" t="s">
        <v>843</v>
      </c>
      <c r="LZ1045" s="16" t="s">
        <v>843</v>
      </c>
      <c r="MA1045" s="16" t="s">
        <v>843</v>
      </c>
      <c r="MB1045" s="16" t="s">
        <v>843</v>
      </c>
      <c r="MC1045" s="16" t="s">
        <v>843</v>
      </c>
      <c r="ME1045" s="16" t="s">
        <v>11656</v>
      </c>
      <c r="MF1045" s="16" t="s">
        <v>8847</v>
      </c>
      <c r="MP1045" s="16" t="s">
        <v>1827</v>
      </c>
      <c r="MR1045" s="16" t="s">
        <v>470</v>
      </c>
      <c r="MS1045" s="16" t="s">
        <v>12949</v>
      </c>
      <c r="MT1045" s="16" t="s">
        <v>8993</v>
      </c>
      <c r="MU1045" s="16" t="s">
        <v>817</v>
      </c>
      <c r="NC1045" s="16" t="s">
        <v>487</v>
      </c>
      <c r="NE1045" s="16" t="s">
        <v>487</v>
      </c>
      <c r="NF1045" s="16" t="s">
        <v>486</v>
      </c>
      <c r="NG1045" s="16" t="s">
        <v>1376</v>
      </c>
      <c r="NI1045" s="16" t="s">
        <v>11658</v>
      </c>
      <c r="NR1045" s="16" t="s">
        <v>451</v>
      </c>
      <c r="NS1045" s="16" t="s">
        <v>462</v>
      </c>
      <c r="NT1045" s="16" t="s">
        <v>478</v>
      </c>
      <c r="NU1045" s="16">
        <v>1.1910000000000001</v>
      </c>
      <c r="NV1045" s="16" t="s">
        <v>451</v>
      </c>
      <c r="NW1045" s="16" t="s">
        <v>1175</v>
      </c>
      <c r="NX1045" s="16" t="s">
        <v>1142</v>
      </c>
      <c r="OB1045" s="16" t="s">
        <v>833</v>
      </c>
      <c r="OC1045" s="16" t="s">
        <v>451</v>
      </c>
    </row>
    <row r="1046" spans="1:393" x14ac:dyDescent="0.25">
      <c r="A1046" s="16" t="s">
        <v>12999</v>
      </c>
      <c r="B1046" s="16" t="s">
        <v>1056</v>
      </c>
      <c r="C1046" s="16" t="s">
        <v>973</v>
      </c>
      <c r="D1046" s="16" t="s">
        <v>844</v>
      </c>
      <c r="E1046" s="16" t="s">
        <v>843</v>
      </c>
      <c r="F1046" s="16" t="s">
        <v>843</v>
      </c>
      <c r="G1046" s="16" t="s">
        <v>843</v>
      </c>
      <c r="H1046" s="16" t="s">
        <v>843</v>
      </c>
      <c r="I1046" s="16" t="s">
        <v>844</v>
      </c>
      <c r="J1046" s="16" t="s">
        <v>843</v>
      </c>
      <c r="K1046" s="16" t="s">
        <v>843</v>
      </c>
      <c r="L1046" s="16" t="s">
        <v>843</v>
      </c>
      <c r="M1046" s="16" t="s">
        <v>843</v>
      </c>
      <c r="N1046" s="16" t="s">
        <v>843</v>
      </c>
      <c r="O1046" s="16" t="s">
        <v>843</v>
      </c>
      <c r="Q1046" s="16" t="s">
        <v>843</v>
      </c>
      <c r="R1046" s="16">
        <v>55</v>
      </c>
      <c r="T1046" s="16" t="s">
        <v>474</v>
      </c>
      <c r="U1046" s="16" t="s">
        <v>843</v>
      </c>
      <c r="V1046" s="16" t="s">
        <v>844</v>
      </c>
      <c r="W1046" s="16" t="s">
        <v>843</v>
      </c>
      <c r="X1046" s="16" t="s">
        <v>844</v>
      </c>
      <c r="Y1046" s="16" t="s">
        <v>843</v>
      </c>
      <c r="Z1046" s="16" t="s">
        <v>843</v>
      </c>
      <c r="AA1046" s="16" t="s">
        <v>843</v>
      </c>
      <c r="AB1046" s="16" t="s">
        <v>843</v>
      </c>
      <c r="AC1046" s="16" t="s">
        <v>843</v>
      </c>
      <c r="AD1046" s="16" t="s">
        <v>867</v>
      </c>
      <c r="BF1046" s="16" t="s">
        <v>843</v>
      </c>
      <c r="JB1046" s="16" t="s">
        <v>867</v>
      </c>
      <c r="JC1046" s="16" t="s">
        <v>865</v>
      </c>
      <c r="JG1046" s="16" t="s">
        <v>843</v>
      </c>
      <c r="KO1046" s="16" t="s">
        <v>11211</v>
      </c>
      <c r="KP1046" s="16" t="s">
        <v>11210</v>
      </c>
      <c r="KQ1046" s="16" t="s">
        <v>8694</v>
      </c>
      <c r="KR1046" s="16" t="s">
        <v>13000</v>
      </c>
      <c r="KS1046" s="16" t="s">
        <v>11212</v>
      </c>
      <c r="KT1046" s="16" t="s">
        <v>8696</v>
      </c>
      <c r="KU1046" s="16" t="s">
        <v>844</v>
      </c>
      <c r="KV1046" s="16" t="s">
        <v>8696</v>
      </c>
      <c r="LC1046" s="16" t="s">
        <v>10879</v>
      </c>
      <c r="LF1046" s="16" t="s">
        <v>11654</v>
      </c>
      <c r="LJ1046" s="16" t="s">
        <v>831</v>
      </c>
      <c r="LK1046" s="16" t="s">
        <v>831</v>
      </c>
      <c r="LL1046" s="16" t="s">
        <v>8756</v>
      </c>
      <c r="LM1046" s="16" t="s">
        <v>8741</v>
      </c>
      <c r="LO1046" s="16" t="s">
        <v>843</v>
      </c>
      <c r="LP1046" s="16" t="s">
        <v>8732</v>
      </c>
      <c r="LQ1046" s="16" t="s">
        <v>844</v>
      </c>
      <c r="LR1046" s="16" t="s">
        <v>1056</v>
      </c>
      <c r="LS1046" s="16" t="s">
        <v>844</v>
      </c>
      <c r="LT1046" s="16" t="s">
        <v>1056</v>
      </c>
      <c r="LU1046" s="16" t="s">
        <v>843</v>
      </c>
      <c r="LV1046" s="16" t="s">
        <v>843</v>
      </c>
      <c r="LW1046" s="16" t="s">
        <v>844</v>
      </c>
      <c r="LX1046" s="16" t="s">
        <v>844</v>
      </c>
      <c r="LY1046" s="16" t="s">
        <v>843</v>
      </c>
      <c r="LZ1046" s="16" t="s">
        <v>843</v>
      </c>
      <c r="MA1046" s="16" t="s">
        <v>843</v>
      </c>
      <c r="MB1046" s="16" t="s">
        <v>843</v>
      </c>
      <c r="MC1046" s="16" t="s">
        <v>843</v>
      </c>
      <c r="ME1046" s="16" t="s">
        <v>11656</v>
      </c>
      <c r="MF1046" s="16" t="s">
        <v>8847</v>
      </c>
      <c r="MR1046" s="16" t="s">
        <v>474</v>
      </c>
      <c r="MS1046" s="16" t="s">
        <v>12949</v>
      </c>
      <c r="NI1046" s="16" t="s">
        <v>11658</v>
      </c>
      <c r="NR1046" s="16" t="s">
        <v>451</v>
      </c>
      <c r="NS1046" s="16" t="s">
        <v>462</v>
      </c>
      <c r="NT1046" s="16" t="s">
        <v>478</v>
      </c>
      <c r="NU1046" s="16">
        <v>1.1910000000000001</v>
      </c>
      <c r="NV1046" s="16" t="s">
        <v>451</v>
      </c>
      <c r="NW1046" s="16" t="s">
        <v>1181</v>
      </c>
      <c r="NX1046" s="16" t="s">
        <v>1142</v>
      </c>
      <c r="OB1046" s="16" t="s">
        <v>831</v>
      </c>
      <c r="OC1046" s="16" t="s">
        <v>451</v>
      </c>
    </row>
    <row r="1047" spans="1:393" x14ac:dyDescent="0.25">
      <c r="A1047" s="16" t="s">
        <v>13001</v>
      </c>
      <c r="B1047" s="16" t="s">
        <v>8732</v>
      </c>
      <c r="C1047" s="16" t="s">
        <v>972</v>
      </c>
      <c r="D1047" s="16" t="s">
        <v>844</v>
      </c>
      <c r="E1047" s="16" t="s">
        <v>843</v>
      </c>
      <c r="F1047" s="16" t="s">
        <v>843</v>
      </c>
      <c r="G1047" s="16" t="s">
        <v>843</v>
      </c>
      <c r="H1047" s="16" t="s">
        <v>843</v>
      </c>
      <c r="I1047" s="16" t="s">
        <v>843</v>
      </c>
      <c r="J1047" s="16" t="s">
        <v>843</v>
      </c>
      <c r="K1047" s="16" t="s">
        <v>843</v>
      </c>
      <c r="L1047" s="16" t="s">
        <v>843</v>
      </c>
      <c r="M1047" s="16" t="s">
        <v>843</v>
      </c>
      <c r="N1047" s="16" t="s">
        <v>843</v>
      </c>
      <c r="O1047" s="16" t="s">
        <v>843</v>
      </c>
      <c r="Q1047" s="16" t="s">
        <v>844</v>
      </c>
      <c r="R1047" s="16">
        <v>30</v>
      </c>
      <c r="T1047" s="16" t="s">
        <v>474</v>
      </c>
      <c r="U1047" s="16" t="s">
        <v>843</v>
      </c>
      <c r="V1047" s="16" t="s">
        <v>844</v>
      </c>
      <c r="W1047" s="16" t="s">
        <v>843</v>
      </c>
      <c r="X1047" s="16" t="s">
        <v>844</v>
      </c>
      <c r="Y1047" s="16" t="s">
        <v>843</v>
      </c>
      <c r="Z1047" s="16" t="s">
        <v>843</v>
      </c>
      <c r="AA1047" s="16" t="s">
        <v>843</v>
      </c>
      <c r="AB1047" s="16" t="s">
        <v>843</v>
      </c>
      <c r="AC1047" s="16" t="s">
        <v>843</v>
      </c>
      <c r="AD1047" s="16" t="s">
        <v>867</v>
      </c>
      <c r="AF1047" s="16" t="s">
        <v>11651</v>
      </c>
      <c r="AG1047" s="16" t="s">
        <v>11725</v>
      </c>
      <c r="AH1047" s="16" t="s">
        <v>844</v>
      </c>
      <c r="AI1047" s="16" t="s">
        <v>844</v>
      </c>
      <c r="AJ1047" s="16" t="s">
        <v>843</v>
      </c>
      <c r="AK1047" s="16" t="s">
        <v>843</v>
      </c>
      <c r="AL1047" s="16" t="s">
        <v>844</v>
      </c>
      <c r="AM1047" s="16" t="s">
        <v>844</v>
      </c>
      <c r="AN1047" s="16" t="s">
        <v>843</v>
      </c>
      <c r="AO1047" s="16" t="s">
        <v>843</v>
      </c>
      <c r="AP1047" s="16" t="s">
        <v>843</v>
      </c>
      <c r="AQ1047" s="16" t="s">
        <v>844</v>
      </c>
      <c r="AR1047" s="16" t="s">
        <v>4433</v>
      </c>
      <c r="AS1047" s="16" t="s">
        <v>843</v>
      </c>
      <c r="AT1047" s="16" t="s">
        <v>843</v>
      </c>
      <c r="AU1047" s="16" t="s">
        <v>843</v>
      </c>
      <c r="AV1047" s="16" t="s">
        <v>843</v>
      </c>
      <c r="AW1047" s="16" t="s">
        <v>843</v>
      </c>
      <c r="AX1047" s="16" t="s">
        <v>843</v>
      </c>
      <c r="AY1047" s="16" t="s">
        <v>844</v>
      </c>
      <c r="BF1047" s="16" t="s">
        <v>844</v>
      </c>
      <c r="BH1047" s="16" t="s">
        <v>7383</v>
      </c>
      <c r="BI1047" s="16" t="s">
        <v>7785</v>
      </c>
      <c r="BJ1047" s="16" t="s">
        <v>843</v>
      </c>
      <c r="BK1047" s="16" t="s">
        <v>843</v>
      </c>
      <c r="BL1047" s="16" t="s">
        <v>843</v>
      </c>
      <c r="BM1047" s="16" t="s">
        <v>843</v>
      </c>
      <c r="BN1047" s="16" t="s">
        <v>843</v>
      </c>
      <c r="BO1047" s="16" t="s">
        <v>844</v>
      </c>
      <c r="BP1047" s="16" t="s">
        <v>843</v>
      </c>
      <c r="BQ1047" s="16" t="s">
        <v>843</v>
      </c>
      <c r="DX1047" s="16" t="s">
        <v>865</v>
      </c>
      <c r="ES1047" s="16" t="s">
        <v>865</v>
      </c>
      <c r="EU1047" s="16" t="s">
        <v>7813</v>
      </c>
      <c r="EV1047" s="16" t="s">
        <v>865</v>
      </c>
      <c r="HC1047" s="16" t="s">
        <v>865</v>
      </c>
      <c r="JA1047" s="16" t="s">
        <v>4813</v>
      </c>
      <c r="JB1047" s="16" t="s">
        <v>865</v>
      </c>
      <c r="JC1047" s="16" t="s">
        <v>865</v>
      </c>
      <c r="JD1047" s="16" t="s">
        <v>865</v>
      </c>
      <c r="JE1047" s="16" t="s">
        <v>865</v>
      </c>
      <c r="JF1047" s="16" t="s">
        <v>865</v>
      </c>
      <c r="JG1047" s="16" t="s">
        <v>1056</v>
      </c>
      <c r="JH1047" s="16" t="s">
        <v>7591</v>
      </c>
      <c r="JJ1047" s="16" t="s">
        <v>865</v>
      </c>
      <c r="KF1047" s="16" t="s">
        <v>4411</v>
      </c>
      <c r="KI1047" s="16" t="s">
        <v>4993</v>
      </c>
      <c r="KO1047" s="16" t="s">
        <v>11211</v>
      </c>
      <c r="KP1047" s="16" t="s">
        <v>11210</v>
      </c>
      <c r="KQ1047" s="16" t="s">
        <v>8694</v>
      </c>
      <c r="KR1047" s="16" t="s">
        <v>13002</v>
      </c>
      <c r="KS1047" s="16" t="s">
        <v>11212</v>
      </c>
      <c r="KT1047" s="16" t="s">
        <v>8696</v>
      </c>
      <c r="KU1047" s="16" t="s">
        <v>844</v>
      </c>
      <c r="KV1047" s="16" t="s">
        <v>8696</v>
      </c>
      <c r="KW1047" s="16" t="s">
        <v>851</v>
      </c>
      <c r="KY1047" s="16" t="s">
        <v>486</v>
      </c>
      <c r="LC1047" s="16" t="s">
        <v>10879</v>
      </c>
      <c r="LF1047" s="16" t="s">
        <v>11654</v>
      </c>
      <c r="LI1047" s="16" t="s">
        <v>11655</v>
      </c>
      <c r="LJ1047" s="16" t="s">
        <v>843</v>
      </c>
      <c r="LL1047" s="16" t="s">
        <v>8711</v>
      </c>
      <c r="LM1047" s="16" t="s">
        <v>8741</v>
      </c>
      <c r="LO1047" s="16" t="s">
        <v>843</v>
      </c>
      <c r="LP1047" s="16" t="s">
        <v>8732</v>
      </c>
      <c r="LQ1047" s="16" t="s">
        <v>844</v>
      </c>
      <c r="LR1047" s="16" t="s">
        <v>1056</v>
      </c>
      <c r="LS1047" s="16" t="s">
        <v>844</v>
      </c>
      <c r="LT1047" s="16" t="s">
        <v>1056</v>
      </c>
      <c r="LU1047" s="16" t="s">
        <v>843</v>
      </c>
      <c r="LV1047" s="16" t="s">
        <v>843</v>
      </c>
      <c r="LW1047" s="16" t="s">
        <v>844</v>
      </c>
      <c r="LX1047" s="16" t="s">
        <v>844</v>
      </c>
      <c r="LY1047" s="16" t="s">
        <v>843</v>
      </c>
      <c r="LZ1047" s="16" t="s">
        <v>843</v>
      </c>
      <c r="MA1047" s="16" t="s">
        <v>843</v>
      </c>
      <c r="MB1047" s="16" t="s">
        <v>843</v>
      </c>
      <c r="MC1047" s="16" t="s">
        <v>843</v>
      </c>
      <c r="ME1047" s="16" t="s">
        <v>11656</v>
      </c>
      <c r="MF1047" s="16" t="s">
        <v>8847</v>
      </c>
      <c r="MP1047" s="16" t="s">
        <v>1827</v>
      </c>
      <c r="MR1047" s="16" t="s">
        <v>474</v>
      </c>
      <c r="MS1047" s="16" t="s">
        <v>12949</v>
      </c>
      <c r="MT1047" s="16" t="s">
        <v>8993</v>
      </c>
      <c r="MU1047" s="16" t="s">
        <v>817</v>
      </c>
      <c r="NC1047" s="16" t="s">
        <v>486</v>
      </c>
      <c r="NE1047" s="16" t="s">
        <v>486</v>
      </c>
      <c r="NG1047" s="16" t="s">
        <v>1376</v>
      </c>
      <c r="NI1047" s="16" t="s">
        <v>11658</v>
      </c>
      <c r="NR1047" s="16" t="s">
        <v>445</v>
      </c>
      <c r="NS1047" s="16" t="s">
        <v>462</v>
      </c>
      <c r="NT1047" s="16" t="s">
        <v>478</v>
      </c>
      <c r="NU1047" s="16">
        <v>1.1910000000000001</v>
      </c>
      <c r="NV1047" s="16" t="s">
        <v>445</v>
      </c>
      <c r="NW1047" s="16" t="s">
        <v>1180</v>
      </c>
      <c r="NX1047" s="16" t="s">
        <v>1142</v>
      </c>
      <c r="OB1047" s="16" t="s">
        <v>833</v>
      </c>
      <c r="OC1047" s="16" t="s">
        <v>445</v>
      </c>
    </row>
    <row r="1048" spans="1:393" x14ac:dyDescent="0.25">
      <c r="A1048" s="16" t="s">
        <v>13003</v>
      </c>
      <c r="B1048" s="16" t="s">
        <v>844</v>
      </c>
      <c r="C1048" s="16" t="s">
        <v>972</v>
      </c>
      <c r="D1048" s="16" t="s">
        <v>844</v>
      </c>
      <c r="E1048" s="16" t="s">
        <v>843</v>
      </c>
      <c r="F1048" s="16" t="s">
        <v>843</v>
      </c>
      <c r="G1048" s="16" t="s">
        <v>843</v>
      </c>
      <c r="H1048" s="16" t="s">
        <v>843</v>
      </c>
      <c r="I1048" s="16" t="s">
        <v>843</v>
      </c>
      <c r="J1048" s="16" t="s">
        <v>843</v>
      </c>
      <c r="K1048" s="16" t="s">
        <v>843</v>
      </c>
      <c r="L1048" s="16" t="s">
        <v>843</v>
      </c>
      <c r="M1048" s="16" t="s">
        <v>843</v>
      </c>
      <c r="N1048" s="16" t="s">
        <v>843</v>
      </c>
      <c r="O1048" s="16" t="s">
        <v>843</v>
      </c>
      <c r="Q1048" s="16" t="s">
        <v>844</v>
      </c>
      <c r="R1048" s="16">
        <v>31</v>
      </c>
      <c r="T1048" s="16" t="s">
        <v>470</v>
      </c>
      <c r="U1048" s="16" t="s">
        <v>844</v>
      </c>
      <c r="V1048" s="16" t="s">
        <v>843</v>
      </c>
      <c r="W1048" s="16" t="s">
        <v>844</v>
      </c>
      <c r="X1048" s="16" t="s">
        <v>843</v>
      </c>
      <c r="Y1048" s="16" t="s">
        <v>843</v>
      </c>
      <c r="Z1048" s="16" t="s">
        <v>843</v>
      </c>
      <c r="AA1048" s="16" t="s">
        <v>843</v>
      </c>
      <c r="AB1048" s="16" t="s">
        <v>844</v>
      </c>
      <c r="AC1048" s="16" t="s">
        <v>843</v>
      </c>
      <c r="AD1048" s="16" t="s">
        <v>867</v>
      </c>
      <c r="AF1048" s="16" t="s">
        <v>11687</v>
      </c>
      <c r="AG1048" s="16" t="s">
        <v>11652</v>
      </c>
      <c r="AH1048" s="16" t="s">
        <v>844</v>
      </c>
      <c r="AI1048" s="16" t="s">
        <v>843</v>
      </c>
      <c r="AJ1048" s="16" t="s">
        <v>844</v>
      </c>
      <c r="AK1048" s="16" t="s">
        <v>843</v>
      </c>
      <c r="AL1048" s="16" t="s">
        <v>844</v>
      </c>
      <c r="AM1048" s="16" t="s">
        <v>844</v>
      </c>
      <c r="AN1048" s="16" t="s">
        <v>843</v>
      </c>
      <c r="AO1048" s="16" t="s">
        <v>843</v>
      </c>
      <c r="AP1048" s="16" t="s">
        <v>843</v>
      </c>
      <c r="AQ1048" s="16" t="s">
        <v>844</v>
      </c>
      <c r="AR1048" s="16" t="s">
        <v>4433</v>
      </c>
      <c r="AS1048" s="16" t="s">
        <v>843</v>
      </c>
      <c r="AT1048" s="16" t="s">
        <v>843</v>
      </c>
      <c r="AU1048" s="16" t="s">
        <v>843</v>
      </c>
      <c r="AV1048" s="16" t="s">
        <v>843</v>
      </c>
      <c r="AW1048" s="16" t="s">
        <v>843</v>
      </c>
      <c r="AX1048" s="16" t="s">
        <v>843</v>
      </c>
      <c r="AY1048" s="16" t="s">
        <v>844</v>
      </c>
      <c r="BF1048" s="16" t="s">
        <v>844</v>
      </c>
      <c r="BH1048" s="16" t="s">
        <v>7383</v>
      </c>
      <c r="BI1048" s="16" t="s">
        <v>7785</v>
      </c>
      <c r="BJ1048" s="16" t="s">
        <v>843</v>
      </c>
      <c r="BK1048" s="16" t="s">
        <v>843</v>
      </c>
      <c r="BL1048" s="16" t="s">
        <v>843</v>
      </c>
      <c r="BM1048" s="16" t="s">
        <v>843</v>
      </c>
      <c r="BN1048" s="16" t="s">
        <v>843</v>
      </c>
      <c r="BO1048" s="16" t="s">
        <v>844</v>
      </c>
      <c r="BP1048" s="16" t="s">
        <v>843</v>
      </c>
      <c r="BQ1048" s="16" t="s">
        <v>843</v>
      </c>
      <c r="DX1048" s="16" t="s">
        <v>865</v>
      </c>
      <c r="ES1048" s="16" t="s">
        <v>865</v>
      </c>
      <c r="EU1048" s="16" t="s">
        <v>7810</v>
      </c>
      <c r="EV1048" s="16" t="s">
        <v>865</v>
      </c>
      <c r="FT1048" s="16" t="s">
        <v>865</v>
      </c>
      <c r="HC1048" s="16" t="s">
        <v>865</v>
      </c>
      <c r="JA1048" s="16" t="s">
        <v>4816</v>
      </c>
      <c r="JB1048" s="16" t="s">
        <v>865</v>
      </c>
      <c r="JC1048" s="16" t="s">
        <v>865</v>
      </c>
      <c r="JD1048" s="16" t="s">
        <v>865</v>
      </c>
      <c r="JE1048" s="16" t="s">
        <v>865</v>
      </c>
      <c r="JF1048" s="16" t="s">
        <v>865</v>
      </c>
      <c r="JG1048" s="16" t="s">
        <v>1056</v>
      </c>
      <c r="JH1048" s="16" t="s">
        <v>7577</v>
      </c>
      <c r="JJ1048" s="16" t="s">
        <v>864</v>
      </c>
      <c r="KF1048" s="16" t="s">
        <v>4972</v>
      </c>
      <c r="KI1048" s="16" t="s">
        <v>4843</v>
      </c>
      <c r="KO1048" s="16" t="s">
        <v>11215</v>
      </c>
      <c r="KP1048" s="16" t="s">
        <v>11214</v>
      </c>
      <c r="KQ1048" s="16" t="s">
        <v>8694</v>
      </c>
      <c r="KR1048" s="16" t="s">
        <v>13004</v>
      </c>
      <c r="KS1048" s="16" t="s">
        <v>11216</v>
      </c>
      <c r="KT1048" s="16" t="s">
        <v>8696</v>
      </c>
      <c r="KU1048" s="16" t="s">
        <v>844</v>
      </c>
      <c r="KV1048" s="16" t="s">
        <v>8696</v>
      </c>
      <c r="KW1048" s="16" t="s">
        <v>851</v>
      </c>
      <c r="KY1048" s="16" t="s">
        <v>486</v>
      </c>
      <c r="LC1048" s="16" t="s">
        <v>10879</v>
      </c>
      <c r="LF1048" s="16" t="s">
        <v>11654</v>
      </c>
      <c r="LI1048" s="16" t="s">
        <v>11655</v>
      </c>
      <c r="LJ1048" s="16" t="s">
        <v>843</v>
      </c>
      <c r="LM1048" s="16" t="s">
        <v>8741</v>
      </c>
      <c r="LO1048" s="16" t="s">
        <v>1056</v>
      </c>
      <c r="LP1048" s="16" t="s">
        <v>844</v>
      </c>
      <c r="LQ1048" s="16" t="s">
        <v>1056</v>
      </c>
      <c r="LR1048" s="16" t="s">
        <v>844</v>
      </c>
      <c r="LS1048" s="16" t="s">
        <v>844</v>
      </c>
      <c r="LT1048" s="16" t="s">
        <v>843</v>
      </c>
      <c r="LU1048" s="16" t="s">
        <v>843</v>
      </c>
      <c r="LV1048" s="16" t="s">
        <v>843</v>
      </c>
      <c r="LW1048" s="16" t="s">
        <v>843</v>
      </c>
      <c r="LX1048" s="16" t="s">
        <v>843</v>
      </c>
      <c r="LY1048" s="16" t="s">
        <v>843</v>
      </c>
      <c r="LZ1048" s="16" t="s">
        <v>843</v>
      </c>
      <c r="MA1048" s="16" t="s">
        <v>843</v>
      </c>
      <c r="MB1048" s="16" t="s">
        <v>843</v>
      </c>
      <c r="MC1048" s="16" t="s">
        <v>1056</v>
      </c>
      <c r="ME1048" s="16" t="s">
        <v>11656</v>
      </c>
      <c r="MF1048" s="16" t="s">
        <v>8847</v>
      </c>
      <c r="MO1048" s="16" t="s">
        <v>1815</v>
      </c>
      <c r="MP1048" s="16" t="s">
        <v>13846</v>
      </c>
      <c r="MR1048" s="16" t="s">
        <v>470</v>
      </c>
      <c r="MS1048" s="16" t="s">
        <v>12949</v>
      </c>
      <c r="MT1048" s="16" t="s">
        <v>9023</v>
      </c>
      <c r="MU1048" s="16" t="s">
        <v>817</v>
      </c>
      <c r="NC1048" s="16" t="s">
        <v>486</v>
      </c>
      <c r="ND1048" s="16" t="s">
        <v>486</v>
      </c>
      <c r="NE1048" s="16" t="s">
        <v>486</v>
      </c>
      <c r="NG1048" s="16" t="s">
        <v>1380</v>
      </c>
      <c r="NI1048" s="16" t="s">
        <v>11658</v>
      </c>
      <c r="NS1048" s="16" t="s">
        <v>462</v>
      </c>
      <c r="NT1048" s="16" t="s">
        <v>478</v>
      </c>
      <c r="NU1048" s="16">
        <v>1.1910000000000001</v>
      </c>
      <c r="NV1048" s="16" t="s">
        <v>445</v>
      </c>
      <c r="NW1048" s="16" t="s">
        <v>1174</v>
      </c>
      <c r="NX1048" s="16" t="s">
        <v>1142</v>
      </c>
      <c r="OC1048" s="16" t="s">
        <v>445</v>
      </c>
    </row>
    <row r="1049" spans="1:393" x14ac:dyDescent="0.25">
      <c r="A1049" s="16" t="s">
        <v>13005</v>
      </c>
      <c r="B1049" s="16" t="s">
        <v>1056</v>
      </c>
      <c r="C1049" s="16" t="s">
        <v>972</v>
      </c>
      <c r="D1049" s="16" t="s">
        <v>844</v>
      </c>
      <c r="E1049" s="16" t="s">
        <v>843</v>
      </c>
      <c r="F1049" s="16" t="s">
        <v>843</v>
      </c>
      <c r="G1049" s="16" t="s">
        <v>843</v>
      </c>
      <c r="H1049" s="16" t="s">
        <v>843</v>
      </c>
      <c r="I1049" s="16" t="s">
        <v>843</v>
      </c>
      <c r="J1049" s="16" t="s">
        <v>843</v>
      </c>
      <c r="K1049" s="16" t="s">
        <v>843</v>
      </c>
      <c r="L1049" s="16" t="s">
        <v>843</v>
      </c>
      <c r="M1049" s="16" t="s">
        <v>843</v>
      </c>
      <c r="N1049" s="16" t="s">
        <v>843</v>
      </c>
      <c r="O1049" s="16" t="s">
        <v>843</v>
      </c>
      <c r="Q1049" s="16" t="s">
        <v>844</v>
      </c>
      <c r="R1049" s="16">
        <v>8</v>
      </c>
      <c r="T1049" s="16" t="s">
        <v>474</v>
      </c>
      <c r="U1049" s="16" t="s">
        <v>843</v>
      </c>
      <c r="V1049" s="16" t="s">
        <v>844</v>
      </c>
      <c r="W1049" s="16" t="s">
        <v>843</v>
      </c>
      <c r="X1049" s="16" t="s">
        <v>843</v>
      </c>
      <c r="Y1049" s="16" t="s">
        <v>843</v>
      </c>
      <c r="Z1049" s="16" t="s">
        <v>844</v>
      </c>
      <c r="AA1049" s="16" t="s">
        <v>843</v>
      </c>
      <c r="AB1049" s="16" t="s">
        <v>843</v>
      </c>
      <c r="AC1049" s="16" t="s">
        <v>844</v>
      </c>
      <c r="AF1049" s="16" t="s">
        <v>11687</v>
      </c>
      <c r="AG1049" s="16" t="s">
        <v>11691</v>
      </c>
      <c r="AH1049" s="16" t="s">
        <v>844</v>
      </c>
      <c r="AI1049" s="16" t="s">
        <v>843</v>
      </c>
      <c r="AJ1049" s="16" t="s">
        <v>843</v>
      </c>
      <c r="AK1049" s="16" t="s">
        <v>843</v>
      </c>
      <c r="AL1049" s="16" t="s">
        <v>844</v>
      </c>
      <c r="AM1049" s="16" t="s">
        <v>844</v>
      </c>
      <c r="AN1049" s="16" t="s">
        <v>843</v>
      </c>
      <c r="AO1049" s="16" t="s">
        <v>843</v>
      </c>
      <c r="AP1049" s="16" t="s">
        <v>843</v>
      </c>
      <c r="AQ1049" s="16" t="s">
        <v>844</v>
      </c>
      <c r="AR1049" s="16" t="s">
        <v>4433</v>
      </c>
      <c r="AS1049" s="16" t="s">
        <v>843</v>
      </c>
      <c r="AT1049" s="16" t="s">
        <v>843</v>
      </c>
      <c r="AU1049" s="16" t="s">
        <v>843</v>
      </c>
      <c r="AV1049" s="16" t="s">
        <v>843</v>
      </c>
      <c r="AW1049" s="16" t="s">
        <v>843</v>
      </c>
      <c r="AX1049" s="16" t="s">
        <v>843</v>
      </c>
      <c r="AY1049" s="16" t="s">
        <v>844</v>
      </c>
      <c r="BF1049" s="16" t="s">
        <v>844</v>
      </c>
      <c r="BI1049" s="16" t="s">
        <v>7776</v>
      </c>
      <c r="BJ1049" s="16" t="s">
        <v>843</v>
      </c>
      <c r="BK1049" s="16" t="s">
        <v>843</v>
      </c>
      <c r="BL1049" s="16" t="s">
        <v>844</v>
      </c>
      <c r="BM1049" s="16" t="s">
        <v>843</v>
      </c>
      <c r="BN1049" s="16" t="s">
        <v>843</v>
      </c>
      <c r="BO1049" s="16" t="s">
        <v>843</v>
      </c>
      <c r="BP1049" s="16" t="s">
        <v>843</v>
      </c>
      <c r="BQ1049" s="16" t="s">
        <v>843</v>
      </c>
      <c r="BR1049" s="16" t="s">
        <v>7793</v>
      </c>
      <c r="BS1049" s="16" t="s">
        <v>843</v>
      </c>
      <c r="BT1049" s="16" t="s">
        <v>844</v>
      </c>
      <c r="BU1049" s="16" t="s">
        <v>843</v>
      </c>
      <c r="BV1049" s="16" t="s">
        <v>843</v>
      </c>
      <c r="BW1049" s="16" t="s">
        <v>843</v>
      </c>
      <c r="BX1049" s="16" t="s">
        <v>843</v>
      </c>
      <c r="BY1049" s="16" t="s">
        <v>843</v>
      </c>
      <c r="BZ1049" s="16" t="s">
        <v>843</v>
      </c>
      <c r="CA1049" s="16" t="s">
        <v>843</v>
      </c>
      <c r="CC1049" s="16" t="s">
        <v>867</v>
      </c>
      <c r="CD1049" s="16" t="s">
        <v>6837</v>
      </c>
      <c r="CE1049" s="16" t="s">
        <v>7537</v>
      </c>
      <c r="DN1049" s="16" t="s">
        <v>4411</v>
      </c>
      <c r="DQ1049" s="16" t="s">
        <v>7093</v>
      </c>
      <c r="DR1049" s="16" t="s">
        <v>865</v>
      </c>
      <c r="DX1049" s="16" t="s">
        <v>865</v>
      </c>
      <c r="ES1049" s="16" t="s">
        <v>865</v>
      </c>
      <c r="EU1049" s="16" t="s">
        <v>7810</v>
      </c>
      <c r="EV1049" s="16" t="s">
        <v>865</v>
      </c>
      <c r="HC1049" s="16" t="s">
        <v>865</v>
      </c>
      <c r="KO1049" s="16" t="s">
        <v>11215</v>
      </c>
      <c r="KP1049" s="16" t="s">
        <v>11214</v>
      </c>
      <c r="KQ1049" s="16" t="s">
        <v>8694</v>
      </c>
      <c r="KR1049" s="16" t="s">
        <v>13006</v>
      </c>
      <c r="KS1049" s="16" t="s">
        <v>11216</v>
      </c>
      <c r="KT1049" s="16" t="s">
        <v>8696</v>
      </c>
      <c r="KU1049" s="16" t="s">
        <v>844</v>
      </c>
      <c r="KV1049" s="16" t="s">
        <v>8696</v>
      </c>
      <c r="KW1049" s="16" t="s">
        <v>851</v>
      </c>
      <c r="KY1049" s="16" t="s">
        <v>486</v>
      </c>
      <c r="LA1049" s="16" t="s">
        <v>11675</v>
      </c>
      <c r="LB1049" s="16" t="s">
        <v>11653</v>
      </c>
      <c r="LC1049" s="16" t="s">
        <v>10879</v>
      </c>
      <c r="LF1049" s="16" t="s">
        <v>11654</v>
      </c>
      <c r="LI1049" s="16" t="s">
        <v>11655</v>
      </c>
      <c r="LM1049" s="16" t="s">
        <v>8741</v>
      </c>
      <c r="LO1049" s="16" t="s">
        <v>1056</v>
      </c>
      <c r="LP1049" s="16" t="s">
        <v>844</v>
      </c>
      <c r="LQ1049" s="16" t="s">
        <v>1056</v>
      </c>
      <c r="LR1049" s="16" t="s">
        <v>844</v>
      </c>
      <c r="LS1049" s="16" t="s">
        <v>844</v>
      </c>
      <c r="LT1049" s="16" t="s">
        <v>843</v>
      </c>
      <c r="LU1049" s="16" t="s">
        <v>843</v>
      </c>
      <c r="LV1049" s="16" t="s">
        <v>843</v>
      </c>
      <c r="LW1049" s="16" t="s">
        <v>843</v>
      </c>
      <c r="LX1049" s="16" t="s">
        <v>843</v>
      </c>
      <c r="LY1049" s="16" t="s">
        <v>843</v>
      </c>
      <c r="LZ1049" s="16" t="s">
        <v>843</v>
      </c>
      <c r="MA1049" s="16" t="s">
        <v>843</v>
      </c>
      <c r="MB1049" s="16" t="s">
        <v>843</v>
      </c>
      <c r="MC1049" s="16" t="s">
        <v>1056</v>
      </c>
      <c r="MD1049" s="16" t="s">
        <v>11676</v>
      </c>
      <c r="ME1049" s="16" t="s">
        <v>11677</v>
      </c>
      <c r="MF1049" s="16" t="s">
        <v>8847</v>
      </c>
      <c r="MR1049" s="16" t="s">
        <v>474</v>
      </c>
      <c r="MS1049" s="16" t="s">
        <v>12949</v>
      </c>
      <c r="MT1049" s="16" t="s">
        <v>9023</v>
      </c>
      <c r="MV1049" s="16" t="s">
        <v>487</v>
      </c>
      <c r="MW1049" s="16" t="s">
        <v>1265</v>
      </c>
      <c r="MX1049" s="16" t="s">
        <v>1262</v>
      </c>
      <c r="MY1049" s="16" t="s">
        <v>486</v>
      </c>
      <c r="MZ1049" s="16" t="s">
        <v>487</v>
      </c>
      <c r="NA1049" s="16" t="s">
        <v>486</v>
      </c>
      <c r="NC1049" s="16" t="s">
        <v>486</v>
      </c>
      <c r="NE1049" s="16" t="s">
        <v>486</v>
      </c>
      <c r="NI1049" s="16" t="s">
        <v>11658</v>
      </c>
      <c r="NL1049" s="16" t="s">
        <v>844</v>
      </c>
      <c r="NS1049" s="16" t="s">
        <v>462</v>
      </c>
      <c r="NT1049" s="16" t="s">
        <v>478</v>
      </c>
      <c r="NU1049" s="16">
        <v>1.1910000000000001</v>
      </c>
      <c r="NV1049" s="16" t="s">
        <v>860</v>
      </c>
      <c r="NW1049" s="16" t="s">
        <v>1182</v>
      </c>
      <c r="NX1049" s="16" t="s">
        <v>1142</v>
      </c>
      <c r="NY1049" s="16" t="s">
        <v>1122</v>
      </c>
      <c r="NZ1049" s="16" t="s">
        <v>938</v>
      </c>
    </row>
    <row r="1050" spans="1:393" x14ac:dyDescent="0.25">
      <c r="A1050" s="16" t="s">
        <v>13007</v>
      </c>
      <c r="B1050" s="16" t="s">
        <v>8732</v>
      </c>
      <c r="C1050" s="16" t="s">
        <v>972</v>
      </c>
      <c r="D1050" s="16" t="s">
        <v>844</v>
      </c>
      <c r="E1050" s="16" t="s">
        <v>843</v>
      </c>
      <c r="F1050" s="16" t="s">
        <v>843</v>
      </c>
      <c r="G1050" s="16" t="s">
        <v>843</v>
      </c>
      <c r="H1050" s="16" t="s">
        <v>843</v>
      </c>
      <c r="I1050" s="16" t="s">
        <v>843</v>
      </c>
      <c r="J1050" s="16" t="s">
        <v>843</v>
      </c>
      <c r="K1050" s="16" t="s">
        <v>843</v>
      </c>
      <c r="L1050" s="16" t="s">
        <v>843</v>
      </c>
      <c r="M1050" s="16" t="s">
        <v>843</v>
      </c>
      <c r="N1050" s="16" t="s">
        <v>843</v>
      </c>
      <c r="O1050" s="16" t="s">
        <v>843</v>
      </c>
      <c r="Q1050" s="16" t="s">
        <v>844</v>
      </c>
      <c r="R1050" s="16">
        <v>5</v>
      </c>
      <c r="T1050" s="16" t="s">
        <v>470</v>
      </c>
      <c r="U1050" s="16" t="s">
        <v>844</v>
      </c>
      <c r="V1050" s="16" t="s">
        <v>843</v>
      </c>
      <c r="W1050" s="16" t="s">
        <v>843</v>
      </c>
      <c r="X1050" s="16" t="s">
        <v>843</v>
      </c>
      <c r="Y1050" s="16" t="s">
        <v>844</v>
      </c>
      <c r="Z1050" s="16" t="s">
        <v>843</v>
      </c>
      <c r="AA1050" s="16" t="s">
        <v>843</v>
      </c>
      <c r="AB1050" s="16" t="s">
        <v>843</v>
      </c>
      <c r="AC1050" s="16" t="s">
        <v>843</v>
      </c>
      <c r="AF1050" s="16" t="s">
        <v>11687</v>
      </c>
      <c r="AG1050" s="16" t="s">
        <v>11691</v>
      </c>
      <c r="AH1050" s="16" t="s">
        <v>844</v>
      </c>
      <c r="AI1050" s="16" t="s">
        <v>843</v>
      </c>
      <c r="AJ1050" s="16" t="s">
        <v>843</v>
      </c>
      <c r="AK1050" s="16" t="s">
        <v>843</v>
      </c>
      <c r="AL1050" s="16" t="s">
        <v>844</v>
      </c>
      <c r="AM1050" s="16" t="s">
        <v>844</v>
      </c>
      <c r="AN1050" s="16" t="s">
        <v>843</v>
      </c>
      <c r="AO1050" s="16" t="s">
        <v>843</v>
      </c>
      <c r="AP1050" s="16" t="s">
        <v>843</v>
      </c>
      <c r="AQ1050" s="16" t="s">
        <v>844</v>
      </c>
      <c r="AR1050" s="16" t="s">
        <v>4433</v>
      </c>
      <c r="AS1050" s="16" t="s">
        <v>843</v>
      </c>
      <c r="AT1050" s="16" t="s">
        <v>843</v>
      </c>
      <c r="AU1050" s="16" t="s">
        <v>843</v>
      </c>
      <c r="AV1050" s="16" t="s">
        <v>843</v>
      </c>
      <c r="AW1050" s="16" t="s">
        <v>843</v>
      </c>
      <c r="AX1050" s="16" t="s">
        <v>843</v>
      </c>
      <c r="AY1050" s="16" t="s">
        <v>844</v>
      </c>
      <c r="BF1050" s="16" t="s">
        <v>844</v>
      </c>
      <c r="CC1050" s="16" t="s">
        <v>867</v>
      </c>
      <c r="CD1050" s="16" t="s">
        <v>6834</v>
      </c>
      <c r="CE1050" s="16" t="s">
        <v>7537</v>
      </c>
      <c r="DN1050" s="16" t="s">
        <v>4411</v>
      </c>
      <c r="DQ1050" s="16" t="s">
        <v>7093</v>
      </c>
      <c r="DR1050" s="16" t="s">
        <v>865</v>
      </c>
      <c r="DX1050" s="16" t="s">
        <v>865</v>
      </c>
      <c r="ES1050" s="16" t="s">
        <v>865</v>
      </c>
      <c r="ET1050" s="16" t="s">
        <v>865</v>
      </c>
      <c r="EU1050" s="16" t="s">
        <v>7810</v>
      </c>
      <c r="EV1050" s="16" t="s">
        <v>865</v>
      </c>
      <c r="HC1050" s="16" t="s">
        <v>865</v>
      </c>
      <c r="KO1050" s="16" t="s">
        <v>11215</v>
      </c>
      <c r="KP1050" s="16" t="s">
        <v>11214</v>
      </c>
      <c r="KQ1050" s="16" t="s">
        <v>8694</v>
      </c>
      <c r="KR1050" s="16" t="s">
        <v>13008</v>
      </c>
      <c r="KS1050" s="16" t="s">
        <v>11216</v>
      </c>
      <c r="KT1050" s="16" t="s">
        <v>8696</v>
      </c>
      <c r="KU1050" s="16" t="s">
        <v>844</v>
      </c>
      <c r="KV1050" s="16" t="s">
        <v>8696</v>
      </c>
      <c r="KW1050" s="16" t="s">
        <v>851</v>
      </c>
      <c r="KY1050" s="16" t="s">
        <v>486</v>
      </c>
      <c r="LC1050" s="16" t="s">
        <v>10879</v>
      </c>
      <c r="LF1050" s="16" t="s">
        <v>11654</v>
      </c>
      <c r="LI1050" s="16" t="s">
        <v>11655</v>
      </c>
      <c r="LM1050" s="16" t="s">
        <v>8741</v>
      </c>
      <c r="LN1050" s="16" t="s">
        <v>486</v>
      </c>
      <c r="LO1050" s="16" t="s">
        <v>1056</v>
      </c>
      <c r="LP1050" s="16" t="s">
        <v>844</v>
      </c>
      <c r="LQ1050" s="16" t="s">
        <v>1056</v>
      </c>
      <c r="LR1050" s="16" t="s">
        <v>844</v>
      </c>
      <c r="LS1050" s="16" t="s">
        <v>844</v>
      </c>
      <c r="LT1050" s="16" t="s">
        <v>843</v>
      </c>
      <c r="LU1050" s="16" t="s">
        <v>843</v>
      </c>
      <c r="LV1050" s="16" t="s">
        <v>843</v>
      </c>
      <c r="LW1050" s="16" t="s">
        <v>843</v>
      </c>
      <c r="LX1050" s="16" t="s">
        <v>843</v>
      </c>
      <c r="LY1050" s="16" t="s">
        <v>843</v>
      </c>
      <c r="LZ1050" s="16" t="s">
        <v>843</v>
      </c>
      <c r="MA1050" s="16" t="s">
        <v>843</v>
      </c>
      <c r="MB1050" s="16" t="s">
        <v>843</v>
      </c>
      <c r="MC1050" s="16" t="s">
        <v>1056</v>
      </c>
      <c r="ME1050" s="16" t="s">
        <v>11656</v>
      </c>
      <c r="MF1050" s="16" t="s">
        <v>8847</v>
      </c>
      <c r="MR1050" s="16" t="s">
        <v>470</v>
      </c>
      <c r="MS1050" s="16" t="s">
        <v>12949</v>
      </c>
      <c r="MT1050" s="16" t="s">
        <v>9023</v>
      </c>
      <c r="MV1050" s="16" t="s">
        <v>487</v>
      </c>
      <c r="MW1050" s="16" t="s">
        <v>1263</v>
      </c>
      <c r="MX1050" s="16" t="s">
        <v>1262</v>
      </c>
      <c r="MY1050" s="16" t="s">
        <v>486</v>
      </c>
      <c r="MZ1050" s="16" t="s">
        <v>487</v>
      </c>
      <c r="NA1050" s="16" t="s">
        <v>486</v>
      </c>
      <c r="NC1050" s="16" t="s">
        <v>486</v>
      </c>
      <c r="NE1050" s="16" t="s">
        <v>486</v>
      </c>
      <c r="NI1050" s="16" t="s">
        <v>11658</v>
      </c>
      <c r="NS1050" s="16" t="s">
        <v>462</v>
      </c>
      <c r="NT1050" s="16" t="s">
        <v>478</v>
      </c>
      <c r="NU1050" s="16">
        <v>1.1910000000000001</v>
      </c>
      <c r="NV1050" s="16" t="s">
        <v>860</v>
      </c>
      <c r="NW1050" s="16" t="s">
        <v>1176</v>
      </c>
      <c r="NX1050" s="16" t="s">
        <v>1142</v>
      </c>
      <c r="NY1050" s="16" t="s">
        <v>1121</v>
      </c>
      <c r="NZ1050" s="16" t="s">
        <v>936</v>
      </c>
    </row>
    <row r="1051" spans="1:393" x14ac:dyDescent="0.25">
      <c r="A1051" s="16" t="s">
        <v>13009</v>
      </c>
      <c r="B1051" s="16" t="s">
        <v>844</v>
      </c>
      <c r="C1051" s="16" t="s">
        <v>972</v>
      </c>
      <c r="D1051" s="16" t="s">
        <v>844</v>
      </c>
      <c r="E1051" s="16" t="s">
        <v>843</v>
      </c>
      <c r="F1051" s="16" t="s">
        <v>843</v>
      </c>
      <c r="G1051" s="16" t="s">
        <v>843</v>
      </c>
      <c r="H1051" s="16" t="s">
        <v>843</v>
      </c>
      <c r="I1051" s="16" t="s">
        <v>843</v>
      </c>
      <c r="J1051" s="16" t="s">
        <v>843</v>
      </c>
      <c r="K1051" s="16" t="s">
        <v>843</v>
      </c>
      <c r="L1051" s="16" t="s">
        <v>843</v>
      </c>
      <c r="M1051" s="16" t="s">
        <v>843</v>
      </c>
      <c r="N1051" s="16" t="s">
        <v>843</v>
      </c>
      <c r="O1051" s="16" t="s">
        <v>843</v>
      </c>
      <c r="Q1051" s="16" t="s">
        <v>844</v>
      </c>
      <c r="R1051" s="16">
        <v>55</v>
      </c>
      <c r="T1051" s="16" t="s">
        <v>470</v>
      </c>
      <c r="U1051" s="16" t="s">
        <v>844</v>
      </c>
      <c r="V1051" s="16" t="s">
        <v>843</v>
      </c>
      <c r="W1051" s="16" t="s">
        <v>844</v>
      </c>
      <c r="X1051" s="16" t="s">
        <v>843</v>
      </c>
      <c r="Y1051" s="16" t="s">
        <v>843</v>
      </c>
      <c r="Z1051" s="16" t="s">
        <v>843</v>
      </c>
      <c r="AA1051" s="16" t="s">
        <v>843</v>
      </c>
      <c r="AB1051" s="16" t="s">
        <v>844</v>
      </c>
      <c r="AC1051" s="16" t="s">
        <v>843</v>
      </c>
      <c r="AD1051" s="16" t="s">
        <v>867</v>
      </c>
      <c r="AF1051" s="16" t="s">
        <v>11746</v>
      </c>
      <c r="AG1051" s="16" t="s">
        <v>12822</v>
      </c>
      <c r="AH1051" s="16" t="s">
        <v>844</v>
      </c>
      <c r="AI1051" s="16" t="s">
        <v>843</v>
      </c>
      <c r="AJ1051" s="16" t="s">
        <v>844</v>
      </c>
      <c r="AK1051" s="16" t="s">
        <v>843</v>
      </c>
      <c r="AL1051" s="16" t="s">
        <v>844</v>
      </c>
      <c r="AM1051" s="16" t="s">
        <v>844</v>
      </c>
      <c r="AN1051" s="16" t="s">
        <v>843</v>
      </c>
      <c r="AO1051" s="16" t="s">
        <v>843</v>
      </c>
      <c r="AP1051" s="16" t="s">
        <v>843</v>
      </c>
      <c r="AQ1051" s="16" t="s">
        <v>844</v>
      </c>
      <c r="AR1051" s="16" t="s">
        <v>11679</v>
      </c>
      <c r="AS1051" s="16" t="s">
        <v>844</v>
      </c>
      <c r="AT1051" s="16" t="s">
        <v>843</v>
      </c>
      <c r="AU1051" s="16" t="s">
        <v>844</v>
      </c>
      <c r="AV1051" s="16" t="s">
        <v>843</v>
      </c>
      <c r="AW1051" s="16" t="s">
        <v>843</v>
      </c>
      <c r="AX1051" s="16" t="s">
        <v>843</v>
      </c>
      <c r="AY1051" s="16" t="s">
        <v>843</v>
      </c>
      <c r="AZ1051" s="16" t="s">
        <v>4437</v>
      </c>
      <c r="BB1051" s="16" t="s">
        <v>4440</v>
      </c>
      <c r="BF1051" s="16" t="s">
        <v>844</v>
      </c>
      <c r="BH1051" s="16" t="s">
        <v>7380</v>
      </c>
      <c r="BI1051" s="16" t="s">
        <v>7785</v>
      </c>
      <c r="BJ1051" s="16" t="s">
        <v>843</v>
      </c>
      <c r="BK1051" s="16" t="s">
        <v>843</v>
      </c>
      <c r="BL1051" s="16" t="s">
        <v>843</v>
      </c>
      <c r="BM1051" s="16" t="s">
        <v>843</v>
      </c>
      <c r="BN1051" s="16" t="s">
        <v>843</v>
      </c>
      <c r="BO1051" s="16" t="s">
        <v>844</v>
      </c>
      <c r="BP1051" s="16" t="s">
        <v>843</v>
      </c>
      <c r="BQ1051" s="16" t="s">
        <v>843</v>
      </c>
      <c r="DX1051" s="16" t="s">
        <v>867</v>
      </c>
      <c r="DY1051" s="16" t="s">
        <v>867</v>
      </c>
      <c r="ES1051" s="16" t="s">
        <v>867</v>
      </c>
      <c r="EU1051" s="16" t="s">
        <v>7813</v>
      </c>
      <c r="EV1051" s="16" t="s">
        <v>865</v>
      </c>
      <c r="FF1051" s="16" t="s">
        <v>7842</v>
      </c>
      <c r="FG1051" s="16" t="s">
        <v>7852</v>
      </c>
      <c r="FH1051" s="16" t="s">
        <v>843</v>
      </c>
      <c r="FI1051" s="16" t="s">
        <v>844</v>
      </c>
      <c r="FJ1051" s="16" t="s">
        <v>843</v>
      </c>
      <c r="FK1051" s="16" t="s">
        <v>843</v>
      </c>
      <c r="FL1051" s="16" t="s">
        <v>843</v>
      </c>
      <c r="FM1051" s="16" t="s">
        <v>843</v>
      </c>
      <c r="FN1051" s="16" t="s">
        <v>843</v>
      </c>
      <c r="FO1051" s="16" t="s">
        <v>843</v>
      </c>
      <c r="FP1051" s="16" t="s">
        <v>843</v>
      </c>
      <c r="FQ1051" s="16" t="s">
        <v>843</v>
      </c>
      <c r="FT1051" s="16" t="s">
        <v>865</v>
      </c>
      <c r="HC1051" s="16" t="s">
        <v>865</v>
      </c>
      <c r="JA1051" s="16" t="s">
        <v>4816</v>
      </c>
      <c r="JB1051" s="16" t="s">
        <v>865</v>
      </c>
      <c r="JC1051" s="16" t="s">
        <v>865</v>
      </c>
      <c r="JD1051" s="16" t="s">
        <v>865</v>
      </c>
      <c r="JE1051" s="16" t="s">
        <v>865</v>
      </c>
      <c r="JF1051" s="16" t="s">
        <v>865</v>
      </c>
      <c r="JG1051" s="16" t="s">
        <v>843</v>
      </c>
      <c r="JH1051" s="16" t="s">
        <v>5638</v>
      </c>
      <c r="JJ1051" s="16" t="s">
        <v>865</v>
      </c>
      <c r="KF1051" s="16" t="s">
        <v>4945</v>
      </c>
      <c r="KI1051" s="16" t="s">
        <v>4849</v>
      </c>
      <c r="KO1051" s="16" t="s">
        <v>11219</v>
      </c>
      <c r="KP1051" s="16" t="s">
        <v>11218</v>
      </c>
      <c r="KQ1051" s="16" t="s">
        <v>8694</v>
      </c>
      <c r="KR1051" s="16" t="s">
        <v>13010</v>
      </c>
      <c r="KS1051" s="16" t="s">
        <v>11220</v>
      </c>
      <c r="KT1051" s="16" t="s">
        <v>8696</v>
      </c>
      <c r="KU1051" s="16" t="s">
        <v>844</v>
      </c>
      <c r="KV1051" s="16" t="s">
        <v>8696</v>
      </c>
      <c r="KW1051" s="16" t="s">
        <v>850</v>
      </c>
      <c r="KX1051" s="16" t="s">
        <v>487</v>
      </c>
      <c r="KY1051" s="16" t="s">
        <v>487</v>
      </c>
      <c r="KZ1051" s="16" t="s">
        <v>487</v>
      </c>
      <c r="LC1051" s="16" t="s">
        <v>10879</v>
      </c>
      <c r="LF1051" s="16" t="s">
        <v>11654</v>
      </c>
      <c r="LI1051" s="16" t="s">
        <v>11655</v>
      </c>
      <c r="LJ1051" s="16" t="s">
        <v>843</v>
      </c>
      <c r="LL1051" s="16" t="s">
        <v>8711</v>
      </c>
      <c r="LM1051" s="16" t="s">
        <v>8741</v>
      </c>
      <c r="LO1051" s="16" t="s">
        <v>843</v>
      </c>
      <c r="LP1051" s="16" t="s">
        <v>1056</v>
      </c>
      <c r="LQ1051" s="16" t="s">
        <v>1056</v>
      </c>
      <c r="LR1051" s="16" t="s">
        <v>843</v>
      </c>
      <c r="LS1051" s="16" t="s">
        <v>1056</v>
      </c>
      <c r="LT1051" s="16" t="s">
        <v>843</v>
      </c>
      <c r="LU1051" s="16" t="s">
        <v>843</v>
      </c>
      <c r="LV1051" s="16" t="s">
        <v>844</v>
      </c>
      <c r="LW1051" s="16" t="s">
        <v>844</v>
      </c>
      <c r="LX1051" s="16" t="s">
        <v>844</v>
      </c>
      <c r="LY1051" s="16" t="s">
        <v>843</v>
      </c>
      <c r="LZ1051" s="16" t="s">
        <v>843</v>
      </c>
      <c r="MA1051" s="16" t="s">
        <v>843</v>
      </c>
      <c r="MB1051" s="16" t="s">
        <v>843</v>
      </c>
      <c r="MC1051" s="16" t="s">
        <v>843</v>
      </c>
      <c r="ME1051" s="16" t="s">
        <v>11656</v>
      </c>
      <c r="MF1051" s="16" t="s">
        <v>8847</v>
      </c>
      <c r="MO1051" s="16" t="s">
        <v>1807</v>
      </c>
      <c r="MP1051" s="16" t="s">
        <v>13845</v>
      </c>
      <c r="MR1051" s="16" t="s">
        <v>470</v>
      </c>
      <c r="MS1051" s="16" t="s">
        <v>12949</v>
      </c>
      <c r="MT1051" s="16" t="s">
        <v>9003</v>
      </c>
      <c r="MU1051" s="16" t="s">
        <v>817</v>
      </c>
      <c r="NC1051" s="16" t="s">
        <v>487</v>
      </c>
      <c r="ND1051" s="16" t="s">
        <v>486</v>
      </c>
      <c r="NE1051" s="16" t="s">
        <v>486</v>
      </c>
      <c r="NG1051" s="16" t="s">
        <v>1380</v>
      </c>
      <c r="NI1051" s="16" t="s">
        <v>11658</v>
      </c>
      <c r="NR1051" s="16" t="s">
        <v>451</v>
      </c>
      <c r="NS1051" s="16" t="s">
        <v>462</v>
      </c>
      <c r="NT1051" s="16" t="s">
        <v>478</v>
      </c>
      <c r="NU1051" s="16">
        <v>1.1910000000000001</v>
      </c>
      <c r="NV1051" s="16" t="s">
        <v>451</v>
      </c>
      <c r="NW1051" s="16" t="s">
        <v>1175</v>
      </c>
      <c r="NX1051" s="16" t="s">
        <v>1142</v>
      </c>
      <c r="OB1051" s="16" t="s">
        <v>833</v>
      </c>
      <c r="OC1051" s="16" t="s">
        <v>451</v>
      </c>
    </row>
    <row r="1052" spans="1:393" x14ac:dyDescent="0.25">
      <c r="A1052" s="16" t="s">
        <v>13011</v>
      </c>
      <c r="B1052" s="16" t="s">
        <v>1056</v>
      </c>
      <c r="C1052" s="16" t="s">
        <v>972</v>
      </c>
      <c r="D1052" s="16" t="s">
        <v>844</v>
      </c>
      <c r="E1052" s="16" t="s">
        <v>843</v>
      </c>
      <c r="F1052" s="16" t="s">
        <v>843</v>
      </c>
      <c r="G1052" s="16" t="s">
        <v>843</v>
      </c>
      <c r="H1052" s="16" t="s">
        <v>843</v>
      </c>
      <c r="I1052" s="16" t="s">
        <v>843</v>
      </c>
      <c r="J1052" s="16" t="s">
        <v>843</v>
      </c>
      <c r="K1052" s="16" t="s">
        <v>843</v>
      </c>
      <c r="L1052" s="16" t="s">
        <v>843</v>
      </c>
      <c r="M1052" s="16" t="s">
        <v>843</v>
      </c>
      <c r="N1052" s="16" t="s">
        <v>843</v>
      </c>
      <c r="O1052" s="16" t="s">
        <v>843</v>
      </c>
      <c r="Q1052" s="16" t="s">
        <v>844</v>
      </c>
      <c r="R1052" s="16">
        <v>27</v>
      </c>
      <c r="T1052" s="16" t="s">
        <v>470</v>
      </c>
      <c r="U1052" s="16" t="s">
        <v>844</v>
      </c>
      <c r="V1052" s="16" t="s">
        <v>843</v>
      </c>
      <c r="W1052" s="16" t="s">
        <v>844</v>
      </c>
      <c r="X1052" s="16" t="s">
        <v>843</v>
      </c>
      <c r="Y1052" s="16" t="s">
        <v>843</v>
      </c>
      <c r="Z1052" s="16" t="s">
        <v>843</v>
      </c>
      <c r="AA1052" s="16" t="s">
        <v>843</v>
      </c>
      <c r="AB1052" s="16" t="s">
        <v>844</v>
      </c>
      <c r="AC1052" s="16" t="s">
        <v>843</v>
      </c>
      <c r="AD1052" s="16" t="s">
        <v>867</v>
      </c>
      <c r="AF1052" s="16" t="s">
        <v>11746</v>
      </c>
      <c r="AG1052" s="16" t="s">
        <v>12822</v>
      </c>
      <c r="AH1052" s="16" t="s">
        <v>844</v>
      </c>
      <c r="AI1052" s="16" t="s">
        <v>843</v>
      </c>
      <c r="AJ1052" s="16" t="s">
        <v>844</v>
      </c>
      <c r="AK1052" s="16" t="s">
        <v>843</v>
      </c>
      <c r="AL1052" s="16" t="s">
        <v>844</v>
      </c>
      <c r="AM1052" s="16" t="s">
        <v>844</v>
      </c>
      <c r="AN1052" s="16" t="s">
        <v>843</v>
      </c>
      <c r="AO1052" s="16" t="s">
        <v>843</v>
      </c>
      <c r="AP1052" s="16" t="s">
        <v>843</v>
      </c>
      <c r="AQ1052" s="16" t="s">
        <v>844</v>
      </c>
      <c r="AR1052" s="16" t="s">
        <v>4433</v>
      </c>
      <c r="AS1052" s="16" t="s">
        <v>843</v>
      </c>
      <c r="AT1052" s="16" t="s">
        <v>843</v>
      </c>
      <c r="AU1052" s="16" t="s">
        <v>843</v>
      </c>
      <c r="AV1052" s="16" t="s">
        <v>843</v>
      </c>
      <c r="AW1052" s="16" t="s">
        <v>843</v>
      </c>
      <c r="AX1052" s="16" t="s">
        <v>843</v>
      </c>
      <c r="AY1052" s="16" t="s">
        <v>844</v>
      </c>
      <c r="BF1052" s="16" t="s">
        <v>844</v>
      </c>
      <c r="BH1052" s="16" t="s">
        <v>7386</v>
      </c>
      <c r="BI1052" s="16" t="s">
        <v>7776</v>
      </c>
      <c r="BJ1052" s="16" t="s">
        <v>843</v>
      </c>
      <c r="BK1052" s="16" t="s">
        <v>843</v>
      </c>
      <c r="BL1052" s="16" t="s">
        <v>844</v>
      </c>
      <c r="BM1052" s="16" t="s">
        <v>843</v>
      </c>
      <c r="BN1052" s="16" t="s">
        <v>843</v>
      </c>
      <c r="BO1052" s="16" t="s">
        <v>843</v>
      </c>
      <c r="BP1052" s="16" t="s">
        <v>843</v>
      </c>
      <c r="BQ1052" s="16" t="s">
        <v>843</v>
      </c>
      <c r="BR1052" s="16" t="s">
        <v>7804</v>
      </c>
      <c r="BS1052" s="16" t="s">
        <v>843</v>
      </c>
      <c r="BT1052" s="16" t="s">
        <v>843</v>
      </c>
      <c r="BU1052" s="16" t="s">
        <v>843</v>
      </c>
      <c r="BV1052" s="16" t="s">
        <v>843</v>
      </c>
      <c r="BW1052" s="16" t="s">
        <v>843</v>
      </c>
      <c r="BX1052" s="16" t="s">
        <v>844</v>
      </c>
      <c r="BY1052" s="16" t="s">
        <v>843</v>
      </c>
      <c r="BZ1052" s="16" t="s">
        <v>843</v>
      </c>
      <c r="CA1052" s="16" t="s">
        <v>843</v>
      </c>
      <c r="DX1052" s="16" t="s">
        <v>865</v>
      </c>
      <c r="ES1052" s="16" t="s">
        <v>865</v>
      </c>
      <c r="EU1052" s="16" t="s">
        <v>7810</v>
      </c>
      <c r="EV1052" s="16" t="s">
        <v>865</v>
      </c>
      <c r="FT1052" s="16" t="s">
        <v>865</v>
      </c>
      <c r="HC1052" s="16" t="s">
        <v>865</v>
      </c>
      <c r="JA1052" s="16" t="s">
        <v>4822</v>
      </c>
      <c r="JB1052" s="16" t="s">
        <v>867</v>
      </c>
      <c r="JC1052" s="16" t="s">
        <v>865</v>
      </c>
      <c r="JG1052" s="16" t="s">
        <v>1056</v>
      </c>
      <c r="JV1052" s="16">
        <v>40</v>
      </c>
      <c r="JW1052" s="16" t="s">
        <v>7603</v>
      </c>
      <c r="JY1052" s="16">
        <v>12000</v>
      </c>
      <c r="JZ1052" s="16" t="s">
        <v>4910</v>
      </c>
      <c r="KB1052" s="16" t="s">
        <v>7616</v>
      </c>
      <c r="KD1052" s="16" t="s">
        <v>4917</v>
      </c>
      <c r="KE1052" s="16" t="s">
        <v>7277</v>
      </c>
      <c r="KF1052" s="16" t="s">
        <v>4411</v>
      </c>
      <c r="KH1052" s="16" t="s">
        <v>7642</v>
      </c>
      <c r="KI1052" s="16" t="s">
        <v>4840</v>
      </c>
      <c r="KO1052" s="16" t="s">
        <v>11219</v>
      </c>
      <c r="KP1052" s="16" t="s">
        <v>11218</v>
      </c>
      <c r="KQ1052" s="16" t="s">
        <v>8694</v>
      </c>
      <c r="KR1052" s="16" t="s">
        <v>13012</v>
      </c>
      <c r="KS1052" s="16" t="s">
        <v>11220</v>
      </c>
      <c r="KT1052" s="16" t="s">
        <v>8696</v>
      </c>
      <c r="KU1052" s="16" t="s">
        <v>844</v>
      </c>
      <c r="KV1052" s="16" t="s">
        <v>8696</v>
      </c>
      <c r="KW1052" s="16" t="s">
        <v>851</v>
      </c>
      <c r="KY1052" s="16" t="s">
        <v>486</v>
      </c>
      <c r="LC1052" s="16" t="s">
        <v>10879</v>
      </c>
      <c r="LF1052" s="16" t="s">
        <v>11654</v>
      </c>
      <c r="LI1052" s="16" t="s">
        <v>11655</v>
      </c>
      <c r="LJ1052" s="16" t="s">
        <v>831</v>
      </c>
      <c r="LK1052" s="16" t="s">
        <v>831</v>
      </c>
      <c r="LL1052" s="16" t="s">
        <v>8756</v>
      </c>
      <c r="LM1052" s="16" t="s">
        <v>8741</v>
      </c>
      <c r="LO1052" s="16" t="s">
        <v>843</v>
      </c>
      <c r="LP1052" s="16" t="s">
        <v>1056</v>
      </c>
      <c r="LQ1052" s="16" t="s">
        <v>1056</v>
      </c>
      <c r="LR1052" s="16" t="s">
        <v>843</v>
      </c>
      <c r="LS1052" s="16" t="s">
        <v>1056</v>
      </c>
      <c r="LT1052" s="16" t="s">
        <v>843</v>
      </c>
      <c r="LU1052" s="16" t="s">
        <v>843</v>
      </c>
      <c r="LV1052" s="16" t="s">
        <v>844</v>
      </c>
      <c r="LW1052" s="16" t="s">
        <v>844</v>
      </c>
      <c r="LX1052" s="16" t="s">
        <v>844</v>
      </c>
      <c r="LY1052" s="16" t="s">
        <v>843</v>
      </c>
      <c r="LZ1052" s="16" t="s">
        <v>843</v>
      </c>
      <c r="MA1052" s="16" t="s">
        <v>843</v>
      </c>
      <c r="MB1052" s="16" t="s">
        <v>843</v>
      </c>
      <c r="MC1052" s="16" t="s">
        <v>843</v>
      </c>
      <c r="ME1052" s="16" t="s">
        <v>11656</v>
      </c>
      <c r="MF1052" s="16" t="s">
        <v>8847</v>
      </c>
      <c r="MG1052" s="16" t="s">
        <v>1840</v>
      </c>
      <c r="MH1052" s="16" t="s">
        <v>11667</v>
      </c>
      <c r="MI1052" s="16" t="s">
        <v>11733</v>
      </c>
      <c r="MK1052" s="16" t="s">
        <v>9015</v>
      </c>
      <c r="ML1052" s="16" t="s">
        <v>1787</v>
      </c>
      <c r="MM1052" s="16" t="s">
        <v>487</v>
      </c>
      <c r="MN1052" s="16" t="s">
        <v>1798</v>
      </c>
      <c r="MP1052" s="16" t="s">
        <v>1823</v>
      </c>
      <c r="MR1052" s="16" t="s">
        <v>470</v>
      </c>
      <c r="MS1052" s="16" t="s">
        <v>12949</v>
      </c>
      <c r="MT1052" s="16" t="s">
        <v>9003</v>
      </c>
      <c r="MU1052" s="16" t="s">
        <v>816</v>
      </c>
      <c r="NC1052" s="16" t="s">
        <v>486</v>
      </c>
      <c r="ND1052" s="16" t="s">
        <v>486</v>
      </c>
      <c r="NE1052" s="16" t="s">
        <v>486</v>
      </c>
      <c r="NG1052" s="16" t="s">
        <v>1378</v>
      </c>
      <c r="NH1052" s="16" t="s">
        <v>1913</v>
      </c>
      <c r="NI1052" s="16" t="s">
        <v>11658</v>
      </c>
      <c r="NJ1052" s="16" t="s">
        <v>9103</v>
      </c>
      <c r="NK1052" s="16" t="s">
        <v>11867</v>
      </c>
      <c r="NR1052" s="16" t="s">
        <v>445</v>
      </c>
      <c r="NS1052" s="16" t="s">
        <v>462</v>
      </c>
      <c r="NT1052" s="16" t="s">
        <v>478</v>
      </c>
      <c r="NU1052" s="16">
        <v>1.1910000000000001</v>
      </c>
      <c r="NV1052" s="16" t="s">
        <v>445</v>
      </c>
      <c r="NW1052" s="16" t="s">
        <v>1174</v>
      </c>
      <c r="NX1052" s="16" t="s">
        <v>1142</v>
      </c>
      <c r="OB1052" s="16" t="s">
        <v>831</v>
      </c>
      <c r="OC1052" s="16" t="s">
        <v>445</v>
      </c>
    </row>
    <row r="1053" spans="1:393" x14ac:dyDescent="0.25">
      <c r="A1053" s="16" t="s">
        <v>13013</v>
      </c>
      <c r="B1053" s="16" t="s">
        <v>844</v>
      </c>
      <c r="C1053" s="16" t="s">
        <v>972</v>
      </c>
      <c r="D1053" s="16" t="s">
        <v>844</v>
      </c>
      <c r="E1053" s="16" t="s">
        <v>843</v>
      </c>
      <c r="F1053" s="16" t="s">
        <v>843</v>
      </c>
      <c r="G1053" s="16" t="s">
        <v>843</v>
      </c>
      <c r="H1053" s="16" t="s">
        <v>843</v>
      </c>
      <c r="I1053" s="16" t="s">
        <v>843</v>
      </c>
      <c r="J1053" s="16" t="s">
        <v>843</v>
      </c>
      <c r="K1053" s="16" t="s">
        <v>843</v>
      </c>
      <c r="L1053" s="16" t="s">
        <v>843</v>
      </c>
      <c r="M1053" s="16" t="s">
        <v>843</v>
      </c>
      <c r="N1053" s="16" t="s">
        <v>843</v>
      </c>
      <c r="O1053" s="16" t="s">
        <v>843</v>
      </c>
      <c r="Q1053" s="16" t="s">
        <v>844</v>
      </c>
      <c r="R1053" s="16">
        <v>33</v>
      </c>
      <c r="T1053" s="16" t="s">
        <v>470</v>
      </c>
      <c r="U1053" s="16" t="s">
        <v>844</v>
      </c>
      <c r="V1053" s="16" t="s">
        <v>843</v>
      </c>
      <c r="W1053" s="16" t="s">
        <v>844</v>
      </c>
      <c r="X1053" s="16" t="s">
        <v>843</v>
      </c>
      <c r="Y1053" s="16" t="s">
        <v>843</v>
      </c>
      <c r="Z1053" s="16" t="s">
        <v>843</v>
      </c>
      <c r="AA1053" s="16" t="s">
        <v>843</v>
      </c>
      <c r="AB1053" s="16" t="s">
        <v>844</v>
      </c>
      <c r="AC1053" s="16" t="s">
        <v>843</v>
      </c>
      <c r="AD1053" s="16" t="s">
        <v>867</v>
      </c>
      <c r="AF1053" s="16" t="s">
        <v>11673</v>
      </c>
      <c r="AG1053" s="16" t="s">
        <v>11728</v>
      </c>
      <c r="AH1053" s="16" t="s">
        <v>844</v>
      </c>
      <c r="AI1053" s="16" t="s">
        <v>844</v>
      </c>
      <c r="AJ1053" s="16" t="s">
        <v>843</v>
      </c>
      <c r="AK1053" s="16" t="s">
        <v>843</v>
      </c>
      <c r="AL1053" s="16" t="s">
        <v>844</v>
      </c>
      <c r="AM1053" s="16" t="s">
        <v>844</v>
      </c>
      <c r="AN1053" s="16" t="s">
        <v>843</v>
      </c>
      <c r="AO1053" s="16" t="s">
        <v>843</v>
      </c>
      <c r="AP1053" s="16" t="s">
        <v>843</v>
      </c>
      <c r="AQ1053" s="16" t="s">
        <v>844</v>
      </c>
      <c r="AR1053" s="16" t="s">
        <v>4433</v>
      </c>
      <c r="AS1053" s="16" t="s">
        <v>843</v>
      </c>
      <c r="AT1053" s="16" t="s">
        <v>843</v>
      </c>
      <c r="AU1053" s="16" t="s">
        <v>843</v>
      </c>
      <c r="AV1053" s="16" t="s">
        <v>843</v>
      </c>
      <c r="AW1053" s="16" t="s">
        <v>843</v>
      </c>
      <c r="AX1053" s="16" t="s">
        <v>843</v>
      </c>
      <c r="AY1053" s="16" t="s">
        <v>844</v>
      </c>
      <c r="BF1053" s="16" t="s">
        <v>844</v>
      </c>
      <c r="BH1053" s="16" t="s">
        <v>7380</v>
      </c>
      <c r="BI1053" s="16" t="s">
        <v>7785</v>
      </c>
      <c r="BJ1053" s="16" t="s">
        <v>843</v>
      </c>
      <c r="BK1053" s="16" t="s">
        <v>843</v>
      </c>
      <c r="BL1053" s="16" t="s">
        <v>843</v>
      </c>
      <c r="BM1053" s="16" t="s">
        <v>843</v>
      </c>
      <c r="BN1053" s="16" t="s">
        <v>843</v>
      </c>
      <c r="BO1053" s="16" t="s">
        <v>844</v>
      </c>
      <c r="BP1053" s="16" t="s">
        <v>843</v>
      </c>
      <c r="BQ1053" s="16" t="s">
        <v>843</v>
      </c>
      <c r="DX1053" s="16" t="s">
        <v>865</v>
      </c>
      <c r="ES1053" s="16" t="s">
        <v>865</v>
      </c>
      <c r="EU1053" s="16" t="s">
        <v>7810</v>
      </c>
      <c r="EV1053" s="16" t="s">
        <v>865</v>
      </c>
      <c r="FT1053" s="16" t="s">
        <v>865</v>
      </c>
      <c r="HC1053" s="16" t="s">
        <v>865</v>
      </c>
      <c r="JA1053" s="16" t="s">
        <v>4816</v>
      </c>
      <c r="JB1053" s="16" t="s">
        <v>865</v>
      </c>
      <c r="JC1053" s="16" t="s">
        <v>865</v>
      </c>
      <c r="JD1053" s="16" t="s">
        <v>865</v>
      </c>
      <c r="JE1053" s="16" t="s">
        <v>865</v>
      </c>
      <c r="JF1053" s="16" t="s">
        <v>865</v>
      </c>
      <c r="JG1053" s="16" t="s">
        <v>1056</v>
      </c>
      <c r="JH1053" s="16" t="s">
        <v>7577</v>
      </c>
      <c r="JJ1053" s="16" t="s">
        <v>865</v>
      </c>
      <c r="KF1053" s="16" t="s">
        <v>4972</v>
      </c>
      <c r="KI1053" s="16" t="s">
        <v>4843</v>
      </c>
      <c r="KO1053" s="16" t="s">
        <v>11223</v>
      </c>
      <c r="KP1053" s="16" t="s">
        <v>11222</v>
      </c>
      <c r="KQ1053" s="16" t="s">
        <v>8694</v>
      </c>
      <c r="KR1053" s="16" t="s">
        <v>13014</v>
      </c>
      <c r="KS1053" s="16" t="s">
        <v>11224</v>
      </c>
      <c r="KT1053" s="16" t="s">
        <v>8696</v>
      </c>
      <c r="KU1053" s="16" t="s">
        <v>844</v>
      </c>
      <c r="KV1053" s="16" t="s">
        <v>8696</v>
      </c>
      <c r="KW1053" s="16" t="s">
        <v>851</v>
      </c>
      <c r="KY1053" s="16" t="s">
        <v>486</v>
      </c>
      <c r="LC1053" s="16" t="s">
        <v>10879</v>
      </c>
      <c r="LF1053" s="16" t="s">
        <v>11654</v>
      </c>
      <c r="LI1053" s="16" t="s">
        <v>11655</v>
      </c>
      <c r="LJ1053" s="16" t="s">
        <v>843</v>
      </c>
      <c r="LL1053" s="16" t="s">
        <v>8711</v>
      </c>
      <c r="LM1053" s="16" t="s">
        <v>8741</v>
      </c>
      <c r="LO1053" s="16" t="s">
        <v>844</v>
      </c>
      <c r="LP1053" s="16" t="s">
        <v>1056</v>
      </c>
      <c r="LQ1053" s="16" t="s">
        <v>1056</v>
      </c>
      <c r="LR1053" s="16" t="s">
        <v>844</v>
      </c>
      <c r="LS1053" s="16" t="s">
        <v>844</v>
      </c>
      <c r="LT1053" s="16" t="s">
        <v>844</v>
      </c>
      <c r="LU1053" s="16" t="s">
        <v>843</v>
      </c>
      <c r="LV1053" s="16" t="s">
        <v>843</v>
      </c>
      <c r="LW1053" s="16" t="s">
        <v>843</v>
      </c>
      <c r="LX1053" s="16" t="s">
        <v>844</v>
      </c>
      <c r="LY1053" s="16" t="s">
        <v>843</v>
      </c>
      <c r="LZ1053" s="16" t="s">
        <v>843</v>
      </c>
      <c r="MA1053" s="16" t="s">
        <v>843</v>
      </c>
      <c r="MB1053" s="16" t="s">
        <v>843</v>
      </c>
      <c r="MC1053" s="16" t="s">
        <v>844</v>
      </c>
      <c r="ME1053" s="16" t="s">
        <v>11656</v>
      </c>
      <c r="MF1053" s="16" t="s">
        <v>8847</v>
      </c>
      <c r="MO1053" s="16" t="s">
        <v>1815</v>
      </c>
      <c r="MP1053" s="16" t="s">
        <v>13846</v>
      </c>
      <c r="MR1053" s="16" t="s">
        <v>470</v>
      </c>
      <c r="MS1053" s="16" t="s">
        <v>12949</v>
      </c>
      <c r="MT1053" s="16" t="s">
        <v>9015</v>
      </c>
      <c r="MU1053" s="16" t="s">
        <v>817</v>
      </c>
      <c r="NC1053" s="16" t="s">
        <v>486</v>
      </c>
      <c r="ND1053" s="16" t="s">
        <v>486</v>
      </c>
      <c r="NE1053" s="16" t="s">
        <v>486</v>
      </c>
      <c r="NG1053" s="16" t="s">
        <v>1380</v>
      </c>
      <c r="NI1053" s="16" t="s">
        <v>11658</v>
      </c>
      <c r="NR1053" s="16" t="s">
        <v>445</v>
      </c>
      <c r="NS1053" s="16" t="s">
        <v>462</v>
      </c>
      <c r="NT1053" s="16" t="s">
        <v>478</v>
      </c>
      <c r="NU1053" s="16">
        <v>1.1910000000000001</v>
      </c>
      <c r="NV1053" s="16" t="s">
        <v>445</v>
      </c>
      <c r="NW1053" s="16" t="s">
        <v>1174</v>
      </c>
      <c r="NX1053" s="16" t="s">
        <v>1142</v>
      </c>
      <c r="OB1053" s="16" t="s">
        <v>833</v>
      </c>
      <c r="OC1053" s="16" t="s">
        <v>445</v>
      </c>
    </row>
    <row r="1054" spans="1:393" x14ac:dyDescent="0.25">
      <c r="A1054" s="16" t="s">
        <v>13015</v>
      </c>
      <c r="B1054" s="16" t="s">
        <v>1056</v>
      </c>
      <c r="C1054" s="16" t="s">
        <v>972</v>
      </c>
      <c r="D1054" s="16" t="s">
        <v>844</v>
      </c>
      <c r="E1054" s="16" t="s">
        <v>843</v>
      </c>
      <c r="F1054" s="16" t="s">
        <v>843</v>
      </c>
      <c r="G1054" s="16" t="s">
        <v>843</v>
      </c>
      <c r="H1054" s="16" t="s">
        <v>843</v>
      </c>
      <c r="I1054" s="16" t="s">
        <v>843</v>
      </c>
      <c r="J1054" s="16" t="s">
        <v>843</v>
      </c>
      <c r="K1054" s="16" t="s">
        <v>843</v>
      </c>
      <c r="L1054" s="16" t="s">
        <v>843</v>
      </c>
      <c r="M1054" s="16" t="s">
        <v>843</v>
      </c>
      <c r="N1054" s="16" t="s">
        <v>843</v>
      </c>
      <c r="O1054" s="16" t="s">
        <v>843</v>
      </c>
      <c r="Q1054" s="16" t="s">
        <v>844</v>
      </c>
      <c r="R1054" s="16">
        <v>35</v>
      </c>
      <c r="T1054" s="16" t="s">
        <v>474</v>
      </c>
      <c r="U1054" s="16" t="s">
        <v>843</v>
      </c>
      <c r="V1054" s="16" t="s">
        <v>844</v>
      </c>
      <c r="W1054" s="16" t="s">
        <v>843</v>
      </c>
      <c r="X1054" s="16" t="s">
        <v>844</v>
      </c>
      <c r="Y1054" s="16" t="s">
        <v>843</v>
      </c>
      <c r="Z1054" s="16" t="s">
        <v>843</v>
      </c>
      <c r="AA1054" s="16" t="s">
        <v>843</v>
      </c>
      <c r="AB1054" s="16" t="s">
        <v>843</v>
      </c>
      <c r="AC1054" s="16" t="s">
        <v>843</v>
      </c>
      <c r="AD1054" s="16" t="s">
        <v>867</v>
      </c>
      <c r="AF1054" s="16" t="s">
        <v>11673</v>
      </c>
      <c r="AG1054" s="16" t="s">
        <v>11725</v>
      </c>
      <c r="AH1054" s="16" t="s">
        <v>844</v>
      </c>
      <c r="AI1054" s="16" t="s">
        <v>844</v>
      </c>
      <c r="AJ1054" s="16" t="s">
        <v>843</v>
      </c>
      <c r="AK1054" s="16" t="s">
        <v>843</v>
      </c>
      <c r="AL1054" s="16" t="s">
        <v>844</v>
      </c>
      <c r="AM1054" s="16" t="s">
        <v>844</v>
      </c>
      <c r="AN1054" s="16" t="s">
        <v>843</v>
      </c>
      <c r="AO1054" s="16" t="s">
        <v>843</v>
      </c>
      <c r="AP1054" s="16" t="s">
        <v>843</v>
      </c>
      <c r="AQ1054" s="16" t="s">
        <v>844</v>
      </c>
      <c r="AR1054" s="16" t="s">
        <v>4433</v>
      </c>
      <c r="AS1054" s="16" t="s">
        <v>843</v>
      </c>
      <c r="AT1054" s="16" t="s">
        <v>843</v>
      </c>
      <c r="AU1054" s="16" t="s">
        <v>843</v>
      </c>
      <c r="AV1054" s="16" t="s">
        <v>843</v>
      </c>
      <c r="AW1054" s="16" t="s">
        <v>843</v>
      </c>
      <c r="AX1054" s="16" t="s">
        <v>843</v>
      </c>
      <c r="AY1054" s="16" t="s">
        <v>844</v>
      </c>
      <c r="BF1054" s="16" t="s">
        <v>844</v>
      </c>
      <c r="BH1054" s="16" t="s">
        <v>7380</v>
      </c>
      <c r="BI1054" s="16" t="s">
        <v>7785</v>
      </c>
      <c r="BJ1054" s="16" t="s">
        <v>843</v>
      </c>
      <c r="BK1054" s="16" t="s">
        <v>843</v>
      </c>
      <c r="BL1054" s="16" t="s">
        <v>843</v>
      </c>
      <c r="BM1054" s="16" t="s">
        <v>843</v>
      </c>
      <c r="BN1054" s="16" t="s">
        <v>843</v>
      </c>
      <c r="BO1054" s="16" t="s">
        <v>844</v>
      </c>
      <c r="BP1054" s="16" t="s">
        <v>843</v>
      </c>
      <c r="BQ1054" s="16" t="s">
        <v>843</v>
      </c>
      <c r="DX1054" s="16" t="s">
        <v>865</v>
      </c>
      <c r="ES1054" s="16" t="s">
        <v>865</v>
      </c>
      <c r="EU1054" s="16" t="s">
        <v>7810</v>
      </c>
      <c r="EV1054" s="16" t="s">
        <v>865</v>
      </c>
      <c r="HC1054" s="16" t="s">
        <v>865</v>
      </c>
      <c r="JA1054" s="16" t="s">
        <v>4819</v>
      </c>
      <c r="JB1054" s="16" t="s">
        <v>867</v>
      </c>
      <c r="JC1054" s="16" t="s">
        <v>865</v>
      </c>
      <c r="JG1054" s="16" t="s">
        <v>1056</v>
      </c>
      <c r="JV1054" s="16">
        <v>40</v>
      </c>
      <c r="JW1054" s="16" t="s">
        <v>7603</v>
      </c>
      <c r="JY1054" s="16">
        <v>10000</v>
      </c>
      <c r="JZ1054" s="16" t="s">
        <v>4874</v>
      </c>
      <c r="KB1054" s="16" t="s">
        <v>7625</v>
      </c>
      <c r="KD1054" s="16" t="s">
        <v>4917</v>
      </c>
      <c r="KE1054" s="16" t="s">
        <v>7277</v>
      </c>
      <c r="KF1054" s="16" t="s">
        <v>4932</v>
      </c>
      <c r="KH1054" s="16" t="s">
        <v>7639</v>
      </c>
      <c r="KI1054" s="16" t="s">
        <v>4982</v>
      </c>
      <c r="KK1054" s="16" t="s">
        <v>4880</v>
      </c>
      <c r="KM1054" s="16" t="s">
        <v>7622</v>
      </c>
      <c r="KO1054" s="16" t="s">
        <v>11223</v>
      </c>
      <c r="KP1054" s="16" t="s">
        <v>11222</v>
      </c>
      <c r="KQ1054" s="16" t="s">
        <v>8694</v>
      </c>
      <c r="KR1054" s="16" t="s">
        <v>13016</v>
      </c>
      <c r="KS1054" s="16" t="s">
        <v>11224</v>
      </c>
      <c r="KT1054" s="16" t="s">
        <v>8696</v>
      </c>
      <c r="KU1054" s="16" t="s">
        <v>844</v>
      </c>
      <c r="KV1054" s="16" t="s">
        <v>8696</v>
      </c>
      <c r="KW1054" s="16" t="s">
        <v>851</v>
      </c>
      <c r="KY1054" s="16" t="s">
        <v>486</v>
      </c>
      <c r="LC1054" s="16" t="s">
        <v>10879</v>
      </c>
      <c r="LF1054" s="16" t="s">
        <v>11654</v>
      </c>
      <c r="LI1054" s="16" t="s">
        <v>11655</v>
      </c>
      <c r="LJ1054" s="16" t="s">
        <v>831</v>
      </c>
      <c r="LK1054" s="16" t="s">
        <v>831</v>
      </c>
      <c r="LL1054" s="16" t="s">
        <v>8756</v>
      </c>
      <c r="LM1054" s="16" t="s">
        <v>8741</v>
      </c>
      <c r="LO1054" s="16" t="s">
        <v>844</v>
      </c>
      <c r="LP1054" s="16" t="s">
        <v>1056</v>
      </c>
      <c r="LQ1054" s="16" t="s">
        <v>1056</v>
      </c>
      <c r="LR1054" s="16" t="s">
        <v>844</v>
      </c>
      <c r="LS1054" s="16" t="s">
        <v>844</v>
      </c>
      <c r="LT1054" s="16" t="s">
        <v>844</v>
      </c>
      <c r="LU1054" s="16" t="s">
        <v>843</v>
      </c>
      <c r="LV1054" s="16" t="s">
        <v>843</v>
      </c>
      <c r="LW1054" s="16" t="s">
        <v>843</v>
      </c>
      <c r="LX1054" s="16" t="s">
        <v>844</v>
      </c>
      <c r="LY1054" s="16" t="s">
        <v>843</v>
      </c>
      <c r="LZ1054" s="16" t="s">
        <v>843</v>
      </c>
      <c r="MA1054" s="16" t="s">
        <v>843</v>
      </c>
      <c r="MB1054" s="16" t="s">
        <v>843</v>
      </c>
      <c r="MC1054" s="16" t="s">
        <v>844</v>
      </c>
      <c r="ME1054" s="16" t="s">
        <v>11656</v>
      </c>
      <c r="MF1054" s="16" t="s">
        <v>8847</v>
      </c>
      <c r="MG1054" s="16" t="s">
        <v>1838</v>
      </c>
      <c r="MH1054" s="16" t="s">
        <v>11668</v>
      </c>
      <c r="MI1054" s="16" t="s">
        <v>11668</v>
      </c>
      <c r="MJ1054" s="16" t="s">
        <v>1836</v>
      </c>
      <c r="MK1054" s="16" t="s">
        <v>9015</v>
      </c>
      <c r="ML1054" s="16" t="s">
        <v>1785</v>
      </c>
      <c r="MM1054" s="16" t="s">
        <v>487</v>
      </c>
      <c r="MN1054" s="16" t="s">
        <v>1798</v>
      </c>
      <c r="MO1054" s="16" t="s">
        <v>1813</v>
      </c>
      <c r="MP1054" s="16" t="s">
        <v>1829</v>
      </c>
      <c r="MQ1054" s="16" t="s">
        <v>1780</v>
      </c>
      <c r="MR1054" s="16" t="s">
        <v>474</v>
      </c>
      <c r="MS1054" s="16" t="s">
        <v>12949</v>
      </c>
      <c r="MT1054" s="16" t="s">
        <v>9015</v>
      </c>
      <c r="MU1054" s="16" t="s">
        <v>817</v>
      </c>
      <c r="NC1054" s="16" t="s">
        <v>486</v>
      </c>
      <c r="NE1054" s="16" t="s">
        <v>486</v>
      </c>
      <c r="NG1054" s="16" t="s">
        <v>1369</v>
      </c>
      <c r="NH1054" s="16" t="s">
        <v>1913</v>
      </c>
      <c r="NI1054" s="16" t="s">
        <v>11658</v>
      </c>
      <c r="NJ1054" s="16" t="s">
        <v>9102</v>
      </c>
      <c r="NK1054" s="16" t="s">
        <v>11753</v>
      </c>
      <c r="NR1054" s="16" t="s">
        <v>451</v>
      </c>
      <c r="NS1054" s="16" t="s">
        <v>462</v>
      </c>
      <c r="NT1054" s="16" t="s">
        <v>478</v>
      </c>
      <c r="NU1054" s="16">
        <v>1.1910000000000001</v>
      </c>
      <c r="NV1054" s="16" t="s">
        <v>451</v>
      </c>
      <c r="NW1054" s="16" t="s">
        <v>1181</v>
      </c>
      <c r="NX1054" s="16" t="s">
        <v>1142</v>
      </c>
      <c r="OB1054" s="16" t="s">
        <v>831</v>
      </c>
      <c r="OC1054" s="16" t="s">
        <v>451</v>
      </c>
    </row>
    <row r="1055" spans="1:393" x14ac:dyDescent="0.25">
      <c r="A1055" s="16" t="s">
        <v>13017</v>
      </c>
      <c r="B1055" s="16" t="s">
        <v>8732</v>
      </c>
      <c r="C1055" s="16" t="s">
        <v>972</v>
      </c>
      <c r="D1055" s="16" t="s">
        <v>844</v>
      </c>
      <c r="E1055" s="16" t="s">
        <v>843</v>
      </c>
      <c r="F1055" s="16" t="s">
        <v>843</v>
      </c>
      <c r="G1055" s="16" t="s">
        <v>843</v>
      </c>
      <c r="H1055" s="16" t="s">
        <v>843</v>
      </c>
      <c r="I1055" s="16" t="s">
        <v>843</v>
      </c>
      <c r="J1055" s="16" t="s">
        <v>843</v>
      </c>
      <c r="K1055" s="16" t="s">
        <v>843</v>
      </c>
      <c r="L1055" s="16" t="s">
        <v>843</v>
      </c>
      <c r="M1055" s="16" t="s">
        <v>843</v>
      </c>
      <c r="N1055" s="16" t="s">
        <v>843</v>
      </c>
      <c r="O1055" s="16" t="s">
        <v>843</v>
      </c>
      <c r="Q1055" s="16" t="s">
        <v>844</v>
      </c>
      <c r="R1055" s="16">
        <v>8</v>
      </c>
      <c r="T1055" s="16" t="s">
        <v>470</v>
      </c>
      <c r="U1055" s="16" t="s">
        <v>844</v>
      </c>
      <c r="V1055" s="16" t="s">
        <v>843</v>
      </c>
      <c r="W1055" s="16" t="s">
        <v>843</v>
      </c>
      <c r="X1055" s="16" t="s">
        <v>843</v>
      </c>
      <c r="Y1055" s="16" t="s">
        <v>844</v>
      </c>
      <c r="Z1055" s="16" t="s">
        <v>843</v>
      </c>
      <c r="AA1055" s="16" t="s">
        <v>843</v>
      </c>
      <c r="AB1055" s="16" t="s">
        <v>843</v>
      </c>
      <c r="AC1055" s="16" t="s">
        <v>844</v>
      </c>
      <c r="AF1055" s="16" t="s">
        <v>11673</v>
      </c>
      <c r="AG1055" s="16" t="s">
        <v>11691</v>
      </c>
      <c r="AH1055" s="16" t="s">
        <v>844</v>
      </c>
      <c r="AI1055" s="16" t="s">
        <v>843</v>
      </c>
      <c r="AJ1055" s="16" t="s">
        <v>843</v>
      </c>
      <c r="AK1055" s="16" t="s">
        <v>843</v>
      </c>
      <c r="AL1055" s="16" t="s">
        <v>844</v>
      </c>
      <c r="AM1055" s="16" t="s">
        <v>844</v>
      </c>
      <c r="AN1055" s="16" t="s">
        <v>843</v>
      </c>
      <c r="AO1055" s="16" t="s">
        <v>843</v>
      </c>
      <c r="AP1055" s="16" t="s">
        <v>843</v>
      </c>
      <c r="AQ1055" s="16" t="s">
        <v>844</v>
      </c>
      <c r="AR1055" s="16" t="s">
        <v>4433</v>
      </c>
      <c r="AS1055" s="16" t="s">
        <v>843</v>
      </c>
      <c r="AT1055" s="16" t="s">
        <v>843</v>
      </c>
      <c r="AU1055" s="16" t="s">
        <v>843</v>
      </c>
      <c r="AV1055" s="16" t="s">
        <v>843</v>
      </c>
      <c r="AW1055" s="16" t="s">
        <v>843</v>
      </c>
      <c r="AX1055" s="16" t="s">
        <v>843</v>
      </c>
      <c r="AY1055" s="16" t="s">
        <v>844</v>
      </c>
      <c r="BF1055" s="16" t="s">
        <v>844</v>
      </c>
      <c r="BI1055" s="16" t="s">
        <v>7785</v>
      </c>
      <c r="BJ1055" s="16" t="s">
        <v>843</v>
      </c>
      <c r="BK1055" s="16" t="s">
        <v>843</v>
      </c>
      <c r="BL1055" s="16" t="s">
        <v>843</v>
      </c>
      <c r="BM1055" s="16" t="s">
        <v>843</v>
      </c>
      <c r="BN1055" s="16" t="s">
        <v>843</v>
      </c>
      <c r="BO1055" s="16" t="s">
        <v>844</v>
      </c>
      <c r="BP1055" s="16" t="s">
        <v>843</v>
      </c>
      <c r="BQ1055" s="16" t="s">
        <v>843</v>
      </c>
      <c r="CC1055" s="16" t="s">
        <v>867</v>
      </c>
      <c r="CD1055" s="16" t="s">
        <v>6834</v>
      </c>
      <c r="CE1055" s="16" t="s">
        <v>7537</v>
      </c>
      <c r="DN1055" s="16" t="s">
        <v>4411</v>
      </c>
      <c r="DQ1055" s="16" t="s">
        <v>7093</v>
      </c>
      <c r="DR1055" s="16" t="s">
        <v>865</v>
      </c>
      <c r="DX1055" s="16" t="s">
        <v>865</v>
      </c>
      <c r="ES1055" s="16" t="s">
        <v>865</v>
      </c>
      <c r="EU1055" s="16" t="s">
        <v>7810</v>
      </c>
      <c r="EV1055" s="16" t="s">
        <v>865</v>
      </c>
      <c r="HC1055" s="16" t="s">
        <v>865</v>
      </c>
      <c r="KO1055" s="16" t="s">
        <v>11223</v>
      </c>
      <c r="KP1055" s="16" t="s">
        <v>11222</v>
      </c>
      <c r="KQ1055" s="16" t="s">
        <v>8694</v>
      </c>
      <c r="KR1055" s="16" t="s">
        <v>13018</v>
      </c>
      <c r="KS1055" s="16" t="s">
        <v>11224</v>
      </c>
      <c r="KT1055" s="16" t="s">
        <v>8696</v>
      </c>
      <c r="KU1055" s="16" t="s">
        <v>844</v>
      </c>
      <c r="KV1055" s="16" t="s">
        <v>8696</v>
      </c>
      <c r="KW1055" s="16" t="s">
        <v>851</v>
      </c>
      <c r="KY1055" s="16" t="s">
        <v>486</v>
      </c>
      <c r="LB1055" s="16" t="s">
        <v>11653</v>
      </c>
      <c r="LC1055" s="16" t="s">
        <v>10879</v>
      </c>
      <c r="LF1055" s="16" t="s">
        <v>11654</v>
      </c>
      <c r="LI1055" s="16" t="s">
        <v>11655</v>
      </c>
      <c r="LM1055" s="16" t="s">
        <v>8741</v>
      </c>
      <c r="LO1055" s="16" t="s">
        <v>844</v>
      </c>
      <c r="LP1055" s="16" t="s">
        <v>1056</v>
      </c>
      <c r="LQ1055" s="16" t="s">
        <v>1056</v>
      </c>
      <c r="LR1055" s="16" t="s">
        <v>844</v>
      </c>
      <c r="LS1055" s="16" t="s">
        <v>844</v>
      </c>
      <c r="LT1055" s="16" t="s">
        <v>844</v>
      </c>
      <c r="LU1055" s="16" t="s">
        <v>843</v>
      </c>
      <c r="LV1055" s="16" t="s">
        <v>843</v>
      </c>
      <c r="LW1055" s="16" t="s">
        <v>843</v>
      </c>
      <c r="LX1055" s="16" t="s">
        <v>844</v>
      </c>
      <c r="LY1055" s="16" t="s">
        <v>843</v>
      </c>
      <c r="LZ1055" s="16" t="s">
        <v>843</v>
      </c>
      <c r="MA1055" s="16" t="s">
        <v>843</v>
      </c>
      <c r="MB1055" s="16" t="s">
        <v>843</v>
      </c>
      <c r="MC1055" s="16" t="s">
        <v>844</v>
      </c>
      <c r="ME1055" s="16" t="s">
        <v>11677</v>
      </c>
      <c r="MF1055" s="16" t="s">
        <v>8847</v>
      </c>
      <c r="MR1055" s="16" t="s">
        <v>470</v>
      </c>
      <c r="MS1055" s="16" t="s">
        <v>12949</v>
      </c>
      <c r="MT1055" s="16" t="s">
        <v>9015</v>
      </c>
      <c r="MV1055" s="16" t="s">
        <v>487</v>
      </c>
      <c r="MW1055" s="16" t="s">
        <v>1263</v>
      </c>
      <c r="MX1055" s="16" t="s">
        <v>1262</v>
      </c>
      <c r="MY1055" s="16" t="s">
        <v>486</v>
      </c>
      <c r="MZ1055" s="16" t="s">
        <v>487</v>
      </c>
      <c r="NA1055" s="16" t="s">
        <v>486</v>
      </c>
      <c r="NC1055" s="16" t="s">
        <v>486</v>
      </c>
      <c r="NE1055" s="16" t="s">
        <v>486</v>
      </c>
      <c r="NI1055" s="16" t="s">
        <v>11658</v>
      </c>
      <c r="NL1055" s="16" t="s">
        <v>844</v>
      </c>
      <c r="NS1055" s="16" t="s">
        <v>462</v>
      </c>
      <c r="NT1055" s="16" t="s">
        <v>478</v>
      </c>
      <c r="NU1055" s="16">
        <v>1.1910000000000001</v>
      </c>
      <c r="NV1055" s="16" t="s">
        <v>860</v>
      </c>
      <c r="NW1055" s="16" t="s">
        <v>1176</v>
      </c>
      <c r="NX1055" s="16" t="s">
        <v>1142</v>
      </c>
      <c r="NY1055" s="16" t="s">
        <v>1122</v>
      </c>
      <c r="NZ1055" s="16" t="s">
        <v>938</v>
      </c>
    </row>
    <row r="1056" spans="1:393" x14ac:dyDescent="0.25">
      <c r="A1056" s="16" t="s">
        <v>13019</v>
      </c>
      <c r="B1056" s="16" t="s">
        <v>844</v>
      </c>
      <c r="C1056" s="16" t="s">
        <v>972</v>
      </c>
      <c r="D1056" s="16" t="s">
        <v>844</v>
      </c>
      <c r="E1056" s="16" t="s">
        <v>843</v>
      </c>
      <c r="F1056" s="16" t="s">
        <v>843</v>
      </c>
      <c r="G1056" s="16" t="s">
        <v>843</v>
      </c>
      <c r="H1056" s="16" t="s">
        <v>843</v>
      </c>
      <c r="I1056" s="16" t="s">
        <v>843</v>
      </c>
      <c r="J1056" s="16" t="s">
        <v>843</v>
      </c>
      <c r="K1056" s="16" t="s">
        <v>843</v>
      </c>
      <c r="L1056" s="16" t="s">
        <v>843</v>
      </c>
      <c r="M1056" s="16" t="s">
        <v>843</v>
      </c>
      <c r="N1056" s="16" t="s">
        <v>843</v>
      </c>
      <c r="O1056" s="16" t="s">
        <v>843</v>
      </c>
      <c r="Q1056" s="16" t="s">
        <v>844</v>
      </c>
      <c r="R1056" s="16">
        <v>38</v>
      </c>
      <c r="T1056" s="16" t="s">
        <v>470</v>
      </c>
      <c r="U1056" s="16" t="s">
        <v>844</v>
      </c>
      <c r="V1056" s="16" t="s">
        <v>843</v>
      </c>
      <c r="W1056" s="16" t="s">
        <v>844</v>
      </c>
      <c r="X1056" s="16" t="s">
        <v>843</v>
      </c>
      <c r="Y1056" s="16" t="s">
        <v>843</v>
      </c>
      <c r="Z1056" s="16" t="s">
        <v>843</v>
      </c>
      <c r="AA1056" s="16" t="s">
        <v>843</v>
      </c>
      <c r="AB1056" s="16" t="s">
        <v>844</v>
      </c>
      <c r="AC1056" s="16" t="s">
        <v>843</v>
      </c>
      <c r="AD1056" s="16" t="s">
        <v>867</v>
      </c>
      <c r="AF1056" s="16" t="s">
        <v>11687</v>
      </c>
      <c r="AG1056" s="16" t="s">
        <v>11725</v>
      </c>
      <c r="AH1056" s="16" t="s">
        <v>844</v>
      </c>
      <c r="AI1056" s="16" t="s">
        <v>844</v>
      </c>
      <c r="AJ1056" s="16" t="s">
        <v>843</v>
      </c>
      <c r="AK1056" s="16" t="s">
        <v>843</v>
      </c>
      <c r="AL1056" s="16" t="s">
        <v>844</v>
      </c>
      <c r="AM1056" s="16" t="s">
        <v>844</v>
      </c>
      <c r="AN1056" s="16" t="s">
        <v>843</v>
      </c>
      <c r="AO1056" s="16" t="s">
        <v>843</v>
      </c>
      <c r="AP1056" s="16" t="s">
        <v>843</v>
      </c>
      <c r="AQ1056" s="16" t="s">
        <v>844</v>
      </c>
      <c r="AR1056" s="16" t="s">
        <v>4433</v>
      </c>
      <c r="AS1056" s="16" t="s">
        <v>843</v>
      </c>
      <c r="AT1056" s="16" t="s">
        <v>843</v>
      </c>
      <c r="AU1056" s="16" t="s">
        <v>843</v>
      </c>
      <c r="AV1056" s="16" t="s">
        <v>843</v>
      </c>
      <c r="AW1056" s="16" t="s">
        <v>843</v>
      </c>
      <c r="AX1056" s="16" t="s">
        <v>843</v>
      </c>
      <c r="AY1056" s="16" t="s">
        <v>844</v>
      </c>
      <c r="BF1056" s="16" t="s">
        <v>844</v>
      </c>
      <c r="BH1056" s="16" t="s">
        <v>7383</v>
      </c>
      <c r="BI1056" s="16" t="s">
        <v>7785</v>
      </c>
      <c r="BJ1056" s="16" t="s">
        <v>843</v>
      </c>
      <c r="BK1056" s="16" t="s">
        <v>843</v>
      </c>
      <c r="BL1056" s="16" t="s">
        <v>843</v>
      </c>
      <c r="BM1056" s="16" t="s">
        <v>843</v>
      </c>
      <c r="BN1056" s="16" t="s">
        <v>843</v>
      </c>
      <c r="BO1056" s="16" t="s">
        <v>844</v>
      </c>
      <c r="BP1056" s="16" t="s">
        <v>843</v>
      </c>
      <c r="BQ1056" s="16" t="s">
        <v>843</v>
      </c>
      <c r="DX1056" s="16" t="s">
        <v>865</v>
      </c>
      <c r="ES1056" s="16" t="s">
        <v>865</v>
      </c>
      <c r="EU1056" s="16" t="s">
        <v>7810</v>
      </c>
      <c r="EV1056" s="16" t="s">
        <v>865</v>
      </c>
      <c r="FT1056" s="16" t="s">
        <v>865</v>
      </c>
      <c r="HC1056" s="16" t="s">
        <v>865</v>
      </c>
      <c r="JA1056" s="16" t="s">
        <v>4822</v>
      </c>
      <c r="JB1056" s="16" t="s">
        <v>867</v>
      </c>
      <c r="JC1056" s="16" t="s">
        <v>865</v>
      </c>
      <c r="JG1056" s="16" t="s">
        <v>1056</v>
      </c>
      <c r="JV1056" s="16">
        <v>40</v>
      </c>
      <c r="JW1056" s="16" t="s">
        <v>7603</v>
      </c>
      <c r="JY1056" s="16">
        <v>9500</v>
      </c>
      <c r="JZ1056" s="16" t="s">
        <v>4895</v>
      </c>
      <c r="KB1056" s="16" t="s">
        <v>7610</v>
      </c>
      <c r="KD1056" s="16" t="s">
        <v>4917</v>
      </c>
      <c r="KE1056" s="16" t="s">
        <v>7286</v>
      </c>
      <c r="KF1056" s="16" t="s">
        <v>4926</v>
      </c>
      <c r="KH1056" s="16" t="s">
        <v>7642</v>
      </c>
      <c r="KI1056" s="16" t="s">
        <v>4982</v>
      </c>
      <c r="KK1056" s="16" t="s">
        <v>4895</v>
      </c>
      <c r="KM1056" s="16" t="s">
        <v>7610</v>
      </c>
      <c r="KO1056" s="16" t="s">
        <v>11227</v>
      </c>
      <c r="KP1056" s="16" t="s">
        <v>11226</v>
      </c>
      <c r="KQ1056" s="16" t="s">
        <v>8694</v>
      </c>
      <c r="KR1056" s="16" t="s">
        <v>13020</v>
      </c>
      <c r="KS1056" s="16" t="s">
        <v>11228</v>
      </c>
      <c r="KT1056" s="16" t="s">
        <v>8696</v>
      </c>
      <c r="KU1056" s="16" t="s">
        <v>844</v>
      </c>
      <c r="KV1056" s="16" t="s">
        <v>8696</v>
      </c>
      <c r="KW1056" s="16" t="s">
        <v>851</v>
      </c>
      <c r="KY1056" s="16" t="s">
        <v>486</v>
      </c>
      <c r="LC1056" s="16" t="s">
        <v>10879</v>
      </c>
      <c r="LF1056" s="16" t="s">
        <v>11654</v>
      </c>
      <c r="LI1056" s="16" t="s">
        <v>11655</v>
      </c>
      <c r="LJ1056" s="16" t="s">
        <v>831</v>
      </c>
      <c r="LK1056" s="16" t="s">
        <v>831</v>
      </c>
      <c r="LL1056" s="16" t="s">
        <v>8756</v>
      </c>
      <c r="LM1056" s="16" t="s">
        <v>8741</v>
      </c>
      <c r="LO1056" s="16" t="s">
        <v>1056</v>
      </c>
      <c r="LP1056" s="16" t="s">
        <v>844</v>
      </c>
      <c r="LQ1056" s="16" t="s">
        <v>1056</v>
      </c>
      <c r="LR1056" s="16" t="s">
        <v>844</v>
      </c>
      <c r="LS1056" s="16" t="s">
        <v>844</v>
      </c>
      <c r="LT1056" s="16" t="s">
        <v>843</v>
      </c>
      <c r="LU1056" s="16" t="s">
        <v>843</v>
      </c>
      <c r="LV1056" s="16" t="s">
        <v>843</v>
      </c>
      <c r="LW1056" s="16" t="s">
        <v>843</v>
      </c>
      <c r="LX1056" s="16" t="s">
        <v>844</v>
      </c>
      <c r="LY1056" s="16" t="s">
        <v>843</v>
      </c>
      <c r="LZ1056" s="16" t="s">
        <v>843</v>
      </c>
      <c r="MA1056" s="16" t="s">
        <v>844</v>
      </c>
      <c r="MB1056" s="16" t="s">
        <v>843</v>
      </c>
      <c r="MC1056" s="16" t="s">
        <v>844</v>
      </c>
      <c r="ME1056" s="16" t="s">
        <v>11656</v>
      </c>
      <c r="MF1056" s="16" t="s">
        <v>8847</v>
      </c>
      <c r="MG1056" s="16" t="s">
        <v>1839</v>
      </c>
      <c r="MH1056" s="16" t="s">
        <v>11667</v>
      </c>
      <c r="MI1056" s="16" t="s">
        <v>11733</v>
      </c>
      <c r="MJ1056" s="16" t="s">
        <v>1839</v>
      </c>
      <c r="MK1056" s="16" t="s">
        <v>9015</v>
      </c>
      <c r="ML1056" s="16" t="s">
        <v>1788</v>
      </c>
      <c r="MM1056" s="16" t="s">
        <v>487</v>
      </c>
      <c r="MN1056" s="16" t="s">
        <v>1801</v>
      </c>
      <c r="MO1056" s="16" t="s">
        <v>1817</v>
      </c>
      <c r="MP1056" s="16" t="s">
        <v>1829</v>
      </c>
      <c r="MQ1056" s="16" t="s">
        <v>1788</v>
      </c>
      <c r="MR1056" s="16" t="s">
        <v>470</v>
      </c>
      <c r="MS1056" s="16" t="s">
        <v>13021</v>
      </c>
      <c r="MT1056" s="16" t="s">
        <v>9023</v>
      </c>
      <c r="MU1056" s="16" t="s">
        <v>817</v>
      </c>
      <c r="NC1056" s="16" t="s">
        <v>486</v>
      </c>
      <c r="ND1056" s="16" t="s">
        <v>486</v>
      </c>
      <c r="NE1056" s="16" t="s">
        <v>486</v>
      </c>
      <c r="NG1056" s="16" t="s">
        <v>1378</v>
      </c>
      <c r="NH1056" s="16" t="s">
        <v>1913</v>
      </c>
      <c r="NI1056" s="16" t="s">
        <v>11658</v>
      </c>
      <c r="NJ1056" s="16" t="s">
        <v>12157</v>
      </c>
      <c r="NK1056" s="16" t="s">
        <v>12158</v>
      </c>
      <c r="NR1056" s="16" t="s">
        <v>451</v>
      </c>
      <c r="NS1056" s="16" t="s">
        <v>462</v>
      </c>
      <c r="NT1056" s="16" t="s">
        <v>478</v>
      </c>
      <c r="NU1056" s="16">
        <v>1.1910000000000001</v>
      </c>
      <c r="NV1056" s="16" t="s">
        <v>451</v>
      </c>
      <c r="NW1056" s="16" t="s">
        <v>1175</v>
      </c>
      <c r="NX1056" s="16" t="s">
        <v>1142</v>
      </c>
      <c r="OB1056" s="16" t="s">
        <v>831</v>
      </c>
      <c r="OC1056" s="16" t="s">
        <v>451</v>
      </c>
    </row>
    <row r="1057" spans="1:394" x14ac:dyDescent="0.25">
      <c r="A1057" s="16" t="s">
        <v>13022</v>
      </c>
      <c r="B1057" s="16" t="s">
        <v>1056</v>
      </c>
      <c r="C1057" s="16" t="s">
        <v>972</v>
      </c>
      <c r="D1057" s="16" t="s">
        <v>844</v>
      </c>
      <c r="E1057" s="16" t="s">
        <v>843</v>
      </c>
      <c r="F1057" s="16" t="s">
        <v>843</v>
      </c>
      <c r="G1057" s="16" t="s">
        <v>843</v>
      </c>
      <c r="H1057" s="16" t="s">
        <v>843</v>
      </c>
      <c r="I1057" s="16" t="s">
        <v>843</v>
      </c>
      <c r="J1057" s="16" t="s">
        <v>843</v>
      </c>
      <c r="K1057" s="16" t="s">
        <v>843</v>
      </c>
      <c r="L1057" s="16" t="s">
        <v>843</v>
      </c>
      <c r="M1057" s="16" t="s">
        <v>843</v>
      </c>
      <c r="N1057" s="16" t="s">
        <v>843</v>
      </c>
      <c r="O1057" s="16" t="s">
        <v>843</v>
      </c>
      <c r="Q1057" s="16" t="s">
        <v>844</v>
      </c>
      <c r="R1057" s="16">
        <v>9</v>
      </c>
      <c r="T1057" s="16" t="s">
        <v>474</v>
      </c>
      <c r="U1057" s="16" t="s">
        <v>843</v>
      </c>
      <c r="V1057" s="16" t="s">
        <v>844</v>
      </c>
      <c r="W1057" s="16" t="s">
        <v>843</v>
      </c>
      <c r="X1057" s="16" t="s">
        <v>843</v>
      </c>
      <c r="Y1057" s="16" t="s">
        <v>843</v>
      </c>
      <c r="Z1057" s="16" t="s">
        <v>844</v>
      </c>
      <c r="AA1057" s="16" t="s">
        <v>843</v>
      </c>
      <c r="AB1057" s="16" t="s">
        <v>843</v>
      </c>
      <c r="AC1057" s="16" t="s">
        <v>844</v>
      </c>
      <c r="AF1057" s="16" t="s">
        <v>11687</v>
      </c>
      <c r="AG1057" s="16" t="s">
        <v>11691</v>
      </c>
      <c r="AH1057" s="16" t="s">
        <v>844</v>
      </c>
      <c r="AI1057" s="16" t="s">
        <v>843</v>
      </c>
      <c r="AJ1057" s="16" t="s">
        <v>843</v>
      </c>
      <c r="AK1057" s="16" t="s">
        <v>843</v>
      </c>
      <c r="AL1057" s="16" t="s">
        <v>844</v>
      </c>
      <c r="AM1057" s="16" t="s">
        <v>844</v>
      </c>
      <c r="AN1057" s="16" t="s">
        <v>843</v>
      </c>
      <c r="AO1057" s="16" t="s">
        <v>843</v>
      </c>
      <c r="AP1057" s="16" t="s">
        <v>843</v>
      </c>
      <c r="AQ1057" s="16" t="s">
        <v>844</v>
      </c>
      <c r="AR1057" s="16" t="s">
        <v>4433</v>
      </c>
      <c r="AS1057" s="16" t="s">
        <v>843</v>
      </c>
      <c r="AT1057" s="16" t="s">
        <v>843</v>
      </c>
      <c r="AU1057" s="16" t="s">
        <v>843</v>
      </c>
      <c r="AV1057" s="16" t="s">
        <v>843</v>
      </c>
      <c r="AW1057" s="16" t="s">
        <v>843</v>
      </c>
      <c r="AX1057" s="16" t="s">
        <v>843</v>
      </c>
      <c r="AY1057" s="16" t="s">
        <v>844</v>
      </c>
      <c r="BF1057" s="16" t="s">
        <v>844</v>
      </c>
      <c r="BI1057" s="16" t="s">
        <v>7776</v>
      </c>
      <c r="BJ1057" s="16" t="s">
        <v>843</v>
      </c>
      <c r="BK1057" s="16" t="s">
        <v>843</v>
      </c>
      <c r="BL1057" s="16" t="s">
        <v>844</v>
      </c>
      <c r="BM1057" s="16" t="s">
        <v>843</v>
      </c>
      <c r="BN1057" s="16" t="s">
        <v>843</v>
      </c>
      <c r="BO1057" s="16" t="s">
        <v>843</v>
      </c>
      <c r="BP1057" s="16" t="s">
        <v>843</v>
      </c>
      <c r="BQ1057" s="16" t="s">
        <v>843</v>
      </c>
      <c r="BR1057" s="16" t="s">
        <v>7793</v>
      </c>
      <c r="BS1057" s="16" t="s">
        <v>843</v>
      </c>
      <c r="BT1057" s="16" t="s">
        <v>844</v>
      </c>
      <c r="BU1057" s="16" t="s">
        <v>843</v>
      </c>
      <c r="BV1057" s="16" t="s">
        <v>843</v>
      </c>
      <c r="BW1057" s="16" t="s">
        <v>843</v>
      </c>
      <c r="BX1057" s="16" t="s">
        <v>843</v>
      </c>
      <c r="BY1057" s="16" t="s">
        <v>843</v>
      </c>
      <c r="BZ1057" s="16" t="s">
        <v>843</v>
      </c>
      <c r="CA1057" s="16" t="s">
        <v>843</v>
      </c>
      <c r="CC1057" s="16" t="s">
        <v>867</v>
      </c>
      <c r="CD1057" s="16" t="s">
        <v>6837</v>
      </c>
      <c r="CE1057" s="16" t="s">
        <v>7537</v>
      </c>
      <c r="DN1057" s="16" t="s">
        <v>4411</v>
      </c>
      <c r="DQ1057" s="16" t="s">
        <v>7093</v>
      </c>
      <c r="DR1057" s="16" t="s">
        <v>865</v>
      </c>
      <c r="DX1057" s="16" t="s">
        <v>865</v>
      </c>
      <c r="ES1057" s="16" t="s">
        <v>865</v>
      </c>
      <c r="EU1057" s="16" t="s">
        <v>7810</v>
      </c>
      <c r="EV1057" s="16" t="s">
        <v>865</v>
      </c>
      <c r="HC1057" s="16" t="s">
        <v>865</v>
      </c>
      <c r="KO1057" s="16" t="s">
        <v>11227</v>
      </c>
      <c r="KP1057" s="16" t="s">
        <v>11226</v>
      </c>
      <c r="KQ1057" s="16" t="s">
        <v>8694</v>
      </c>
      <c r="KR1057" s="16" t="s">
        <v>13023</v>
      </c>
      <c r="KS1057" s="16" t="s">
        <v>11228</v>
      </c>
      <c r="KT1057" s="16" t="s">
        <v>8696</v>
      </c>
      <c r="KU1057" s="16" t="s">
        <v>844</v>
      </c>
      <c r="KV1057" s="16" t="s">
        <v>8696</v>
      </c>
      <c r="KW1057" s="16" t="s">
        <v>851</v>
      </c>
      <c r="KY1057" s="16" t="s">
        <v>486</v>
      </c>
      <c r="LA1057" s="16" t="s">
        <v>11675</v>
      </c>
      <c r="LB1057" s="16" t="s">
        <v>11653</v>
      </c>
      <c r="LC1057" s="16" t="s">
        <v>10879</v>
      </c>
      <c r="LF1057" s="16" t="s">
        <v>11654</v>
      </c>
      <c r="LI1057" s="16" t="s">
        <v>11655</v>
      </c>
      <c r="LM1057" s="16" t="s">
        <v>8741</v>
      </c>
      <c r="LO1057" s="16" t="s">
        <v>1056</v>
      </c>
      <c r="LP1057" s="16" t="s">
        <v>844</v>
      </c>
      <c r="LQ1057" s="16" t="s">
        <v>1056</v>
      </c>
      <c r="LR1057" s="16" t="s">
        <v>844</v>
      </c>
      <c r="LS1057" s="16" t="s">
        <v>844</v>
      </c>
      <c r="LT1057" s="16" t="s">
        <v>843</v>
      </c>
      <c r="LU1057" s="16" t="s">
        <v>843</v>
      </c>
      <c r="LV1057" s="16" t="s">
        <v>843</v>
      </c>
      <c r="LW1057" s="16" t="s">
        <v>843</v>
      </c>
      <c r="LX1057" s="16" t="s">
        <v>844</v>
      </c>
      <c r="LY1057" s="16" t="s">
        <v>843</v>
      </c>
      <c r="LZ1057" s="16" t="s">
        <v>843</v>
      </c>
      <c r="MA1057" s="16" t="s">
        <v>844</v>
      </c>
      <c r="MB1057" s="16" t="s">
        <v>843</v>
      </c>
      <c r="MC1057" s="16" t="s">
        <v>844</v>
      </c>
      <c r="MD1057" s="16" t="s">
        <v>11676</v>
      </c>
      <c r="ME1057" s="16" t="s">
        <v>11677</v>
      </c>
      <c r="MF1057" s="16" t="s">
        <v>8847</v>
      </c>
      <c r="MR1057" s="16" t="s">
        <v>474</v>
      </c>
      <c r="MS1057" s="16" t="s">
        <v>13021</v>
      </c>
      <c r="MT1057" s="16" t="s">
        <v>9023</v>
      </c>
      <c r="MV1057" s="16" t="s">
        <v>487</v>
      </c>
      <c r="MW1057" s="16" t="s">
        <v>1265</v>
      </c>
      <c r="MX1057" s="16" t="s">
        <v>1262</v>
      </c>
      <c r="MY1057" s="16" t="s">
        <v>486</v>
      </c>
      <c r="MZ1057" s="16" t="s">
        <v>487</v>
      </c>
      <c r="NA1057" s="16" t="s">
        <v>486</v>
      </c>
      <c r="NC1057" s="16" t="s">
        <v>486</v>
      </c>
      <c r="NE1057" s="16" t="s">
        <v>486</v>
      </c>
      <c r="NI1057" s="16" t="s">
        <v>11658</v>
      </c>
      <c r="NL1057" s="16" t="s">
        <v>844</v>
      </c>
      <c r="NS1057" s="16" t="s">
        <v>462</v>
      </c>
      <c r="NT1057" s="16" t="s">
        <v>478</v>
      </c>
      <c r="NU1057" s="16">
        <v>1.1910000000000001</v>
      </c>
      <c r="NV1057" s="16" t="s">
        <v>860</v>
      </c>
      <c r="NW1057" s="16" t="s">
        <v>1182</v>
      </c>
      <c r="NX1057" s="16" t="s">
        <v>1142</v>
      </c>
      <c r="NY1057" s="16" t="s">
        <v>1122</v>
      </c>
      <c r="NZ1057" s="16" t="s">
        <v>938</v>
      </c>
    </row>
    <row r="1058" spans="1:394" x14ac:dyDescent="0.25">
      <c r="A1058" s="16" t="s">
        <v>13024</v>
      </c>
      <c r="B1058" s="16" t="s">
        <v>8732</v>
      </c>
      <c r="C1058" s="16" t="s">
        <v>972</v>
      </c>
      <c r="D1058" s="16" t="s">
        <v>844</v>
      </c>
      <c r="E1058" s="16" t="s">
        <v>843</v>
      </c>
      <c r="F1058" s="16" t="s">
        <v>843</v>
      </c>
      <c r="G1058" s="16" t="s">
        <v>843</v>
      </c>
      <c r="H1058" s="16" t="s">
        <v>843</v>
      </c>
      <c r="I1058" s="16" t="s">
        <v>843</v>
      </c>
      <c r="J1058" s="16" t="s">
        <v>843</v>
      </c>
      <c r="K1058" s="16" t="s">
        <v>843</v>
      </c>
      <c r="L1058" s="16" t="s">
        <v>843</v>
      </c>
      <c r="M1058" s="16" t="s">
        <v>843</v>
      </c>
      <c r="N1058" s="16" t="s">
        <v>843</v>
      </c>
      <c r="O1058" s="16" t="s">
        <v>843</v>
      </c>
      <c r="Q1058" s="16" t="s">
        <v>844</v>
      </c>
      <c r="R1058" s="16">
        <v>13</v>
      </c>
      <c r="T1058" s="16" t="s">
        <v>470</v>
      </c>
      <c r="U1058" s="16" t="s">
        <v>844</v>
      </c>
      <c r="V1058" s="16" t="s">
        <v>843</v>
      </c>
      <c r="W1058" s="16" t="s">
        <v>843</v>
      </c>
      <c r="X1058" s="16" t="s">
        <v>843</v>
      </c>
      <c r="Y1058" s="16" t="s">
        <v>844</v>
      </c>
      <c r="Z1058" s="16" t="s">
        <v>843</v>
      </c>
      <c r="AA1058" s="16" t="s">
        <v>843</v>
      </c>
      <c r="AB1058" s="16" t="s">
        <v>844</v>
      </c>
      <c r="AC1058" s="16" t="s">
        <v>844</v>
      </c>
      <c r="AF1058" s="16" t="s">
        <v>11687</v>
      </c>
      <c r="AG1058" s="16" t="s">
        <v>11691</v>
      </c>
      <c r="AH1058" s="16" t="s">
        <v>844</v>
      </c>
      <c r="AI1058" s="16" t="s">
        <v>843</v>
      </c>
      <c r="AJ1058" s="16" t="s">
        <v>843</v>
      </c>
      <c r="AK1058" s="16" t="s">
        <v>843</v>
      </c>
      <c r="AL1058" s="16" t="s">
        <v>844</v>
      </c>
      <c r="AM1058" s="16" t="s">
        <v>844</v>
      </c>
      <c r="AN1058" s="16" t="s">
        <v>843</v>
      </c>
      <c r="AO1058" s="16" t="s">
        <v>843</v>
      </c>
      <c r="AP1058" s="16" t="s">
        <v>843</v>
      </c>
      <c r="AQ1058" s="16" t="s">
        <v>844</v>
      </c>
      <c r="AR1058" s="16" t="s">
        <v>4433</v>
      </c>
      <c r="AS1058" s="16" t="s">
        <v>843</v>
      </c>
      <c r="AT1058" s="16" t="s">
        <v>843</v>
      </c>
      <c r="AU1058" s="16" t="s">
        <v>843</v>
      </c>
      <c r="AV1058" s="16" t="s">
        <v>843</v>
      </c>
      <c r="AW1058" s="16" t="s">
        <v>843</v>
      </c>
      <c r="AX1058" s="16" t="s">
        <v>843</v>
      </c>
      <c r="AY1058" s="16" t="s">
        <v>844</v>
      </c>
      <c r="BF1058" s="16" t="s">
        <v>844</v>
      </c>
      <c r="BH1058" s="16" t="s">
        <v>7386</v>
      </c>
      <c r="BI1058" s="16" t="s">
        <v>7776</v>
      </c>
      <c r="BJ1058" s="16" t="s">
        <v>843</v>
      </c>
      <c r="BK1058" s="16" t="s">
        <v>843</v>
      </c>
      <c r="BL1058" s="16" t="s">
        <v>844</v>
      </c>
      <c r="BM1058" s="16" t="s">
        <v>843</v>
      </c>
      <c r="BN1058" s="16" t="s">
        <v>843</v>
      </c>
      <c r="BO1058" s="16" t="s">
        <v>843</v>
      </c>
      <c r="BP1058" s="16" t="s">
        <v>843</v>
      </c>
      <c r="BQ1058" s="16" t="s">
        <v>843</v>
      </c>
      <c r="BR1058" s="16" t="s">
        <v>7793</v>
      </c>
      <c r="BS1058" s="16" t="s">
        <v>843</v>
      </c>
      <c r="BT1058" s="16" t="s">
        <v>844</v>
      </c>
      <c r="BU1058" s="16" t="s">
        <v>843</v>
      </c>
      <c r="BV1058" s="16" t="s">
        <v>843</v>
      </c>
      <c r="BW1058" s="16" t="s">
        <v>843</v>
      </c>
      <c r="BX1058" s="16" t="s">
        <v>843</v>
      </c>
      <c r="BY1058" s="16" t="s">
        <v>843</v>
      </c>
      <c r="BZ1058" s="16" t="s">
        <v>843</v>
      </c>
      <c r="CA1058" s="16" t="s">
        <v>843</v>
      </c>
      <c r="CC1058" s="16" t="s">
        <v>867</v>
      </c>
      <c r="CD1058" s="16" t="s">
        <v>6840</v>
      </c>
      <c r="CE1058" s="16" t="s">
        <v>7537</v>
      </c>
      <c r="DN1058" s="16" t="s">
        <v>4411</v>
      </c>
      <c r="DQ1058" s="16" t="s">
        <v>7093</v>
      </c>
      <c r="DR1058" s="16" t="s">
        <v>865</v>
      </c>
      <c r="DX1058" s="16" t="s">
        <v>865</v>
      </c>
      <c r="ES1058" s="16" t="s">
        <v>865</v>
      </c>
      <c r="EU1058" s="16" t="s">
        <v>7810</v>
      </c>
      <c r="EV1058" s="16" t="s">
        <v>865</v>
      </c>
      <c r="FT1058" s="16" t="s">
        <v>865</v>
      </c>
      <c r="HC1058" s="16" t="s">
        <v>865</v>
      </c>
      <c r="KO1058" s="16" t="s">
        <v>11227</v>
      </c>
      <c r="KP1058" s="16" t="s">
        <v>11226</v>
      </c>
      <c r="KQ1058" s="16" t="s">
        <v>8694</v>
      </c>
      <c r="KR1058" s="16" t="s">
        <v>13025</v>
      </c>
      <c r="KS1058" s="16" t="s">
        <v>11228</v>
      </c>
      <c r="KT1058" s="16" t="s">
        <v>8696</v>
      </c>
      <c r="KU1058" s="16" t="s">
        <v>844</v>
      </c>
      <c r="KV1058" s="16" t="s">
        <v>8696</v>
      </c>
      <c r="KW1058" s="16" t="s">
        <v>851</v>
      </c>
      <c r="KY1058" s="16" t="s">
        <v>486</v>
      </c>
      <c r="LC1058" s="16" t="s">
        <v>10879</v>
      </c>
      <c r="LD1058" s="16" t="s">
        <v>11692</v>
      </c>
      <c r="LE1058" s="16" t="s">
        <v>11693</v>
      </c>
      <c r="LF1058" s="16" t="s">
        <v>11654</v>
      </c>
      <c r="LI1058" s="16" t="s">
        <v>11655</v>
      </c>
      <c r="LM1058" s="16" t="s">
        <v>8741</v>
      </c>
      <c r="LO1058" s="16" t="s">
        <v>1056</v>
      </c>
      <c r="LP1058" s="16" t="s">
        <v>844</v>
      </c>
      <c r="LQ1058" s="16" t="s">
        <v>1056</v>
      </c>
      <c r="LR1058" s="16" t="s">
        <v>844</v>
      </c>
      <c r="LS1058" s="16" t="s">
        <v>844</v>
      </c>
      <c r="LT1058" s="16" t="s">
        <v>843</v>
      </c>
      <c r="LU1058" s="16" t="s">
        <v>843</v>
      </c>
      <c r="LV1058" s="16" t="s">
        <v>843</v>
      </c>
      <c r="LW1058" s="16" t="s">
        <v>843</v>
      </c>
      <c r="LX1058" s="16" t="s">
        <v>844</v>
      </c>
      <c r="LY1058" s="16" t="s">
        <v>843</v>
      </c>
      <c r="LZ1058" s="16" t="s">
        <v>843</v>
      </c>
      <c r="MA1058" s="16" t="s">
        <v>844</v>
      </c>
      <c r="MB1058" s="16" t="s">
        <v>843</v>
      </c>
      <c r="MC1058" s="16" t="s">
        <v>844</v>
      </c>
      <c r="ME1058" s="16" t="s">
        <v>11677</v>
      </c>
      <c r="MF1058" s="16" t="s">
        <v>8847</v>
      </c>
      <c r="MR1058" s="16" t="s">
        <v>470</v>
      </c>
      <c r="MS1058" s="16" t="s">
        <v>13021</v>
      </c>
      <c r="MT1058" s="16" t="s">
        <v>9023</v>
      </c>
      <c r="MU1058" s="16" t="s">
        <v>816</v>
      </c>
      <c r="MV1058" s="16" t="s">
        <v>487</v>
      </c>
      <c r="MW1058" s="16" t="s">
        <v>1266</v>
      </c>
      <c r="MX1058" s="16" t="s">
        <v>1262</v>
      </c>
      <c r="MY1058" s="16" t="s">
        <v>486</v>
      </c>
      <c r="MZ1058" s="16" t="s">
        <v>487</v>
      </c>
      <c r="NA1058" s="16" t="s">
        <v>486</v>
      </c>
      <c r="NC1058" s="16" t="s">
        <v>486</v>
      </c>
      <c r="ND1058" s="16" t="s">
        <v>486</v>
      </c>
      <c r="NE1058" s="16" t="s">
        <v>486</v>
      </c>
      <c r="NI1058" s="16" t="s">
        <v>11658</v>
      </c>
      <c r="NL1058" s="16" t="s">
        <v>844</v>
      </c>
      <c r="NS1058" s="16" t="s">
        <v>462</v>
      </c>
      <c r="NT1058" s="16" t="s">
        <v>478</v>
      </c>
      <c r="NU1058" s="16">
        <v>1.1910000000000001</v>
      </c>
      <c r="NV1058" s="16" t="s">
        <v>824</v>
      </c>
      <c r="NW1058" s="16" t="s">
        <v>1173</v>
      </c>
      <c r="NX1058" s="16" t="s">
        <v>1142</v>
      </c>
      <c r="NY1058" s="16" t="s">
        <v>824</v>
      </c>
      <c r="NZ1058" s="16" t="s">
        <v>929</v>
      </c>
    </row>
    <row r="1059" spans="1:394" x14ac:dyDescent="0.25">
      <c r="A1059" s="16" t="s">
        <v>13026</v>
      </c>
      <c r="B1059" s="16" t="s">
        <v>844</v>
      </c>
      <c r="C1059" s="16" t="s">
        <v>972</v>
      </c>
      <c r="D1059" s="16" t="s">
        <v>844</v>
      </c>
      <c r="E1059" s="16" t="s">
        <v>843</v>
      </c>
      <c r="F1059" s="16" t="s">
        <v>843</v>
      </c>
      <c r="G1059" s="16" t="s">
        <v>843</v>
      </c>
      <c r="H1059" s="16" t="s">
        <v>843</v>
      </c>
      <c r="I1059" s="16" t="s">
        <v>843</v>
      </c>
      <c r="J1059" s="16" t="s">
        <v>843</v>
      </c>
      <c r="K1059" s="16" t="s">
        <v>843</v>
      </c>
      <c r="L1059" s="16" t="s">
        <v>843</v>
      </c>
      <c r="M1059" s="16" t="s">
        <v>843</v>
      </c>
      <c r="N1059" s="16" t="s">
        <v>843</v>
      </c>
      <c r="O1059" s="16" t="s">
        <v>843</v>
      </c>
      <c r="Q1059" s="16" t="s">
        <v>844</v>
      </c>
      <c r="R1059" s="16">
        <v>74</v>
      </c>
      <c r="T1059" s="16" t="s">
        <v>470</v>
      </c>
      <c r="U1059" s="16" t="s">
        <v>844</v>
      </c>
      <c r="V1059" s="16" t="s">
        <v>843</v>
      </c>
      <c r="W1059" s="16" t="s">
        <v>844</v>
      </c>
      <c r="X1059" s="16" t="s">
        <v>843</v>
      </c>
      <c r="Y1059" s="16" t="s">
        <v>843</v>
      </c>
      <c r="Z1059" s="16" t="s">
        <v>843</v>
      </c>
      <c r="AA1059" s="16" t="s">
        <v>843</v>
      </c>
      <c r="AB1059" s="16" t="s">
        <v>843</v>
      </c>
      <c r="AC1059" s="16" t="s">
        <v>843</v>
      </c>
      <c r="AD1059" s="16" t="s">
        <v>867</v>
      </c>
      <c r="AF1059" s="16" t="s">
        <v>11739</v>
      </c>
      <c r="AG1059" s="16" t="s">
        <v>11700</v>
      </c>
      <c r="AH1059" s="16" t="s">
        <v>844</v>
      </c>
      <c r="AI1059" s="16" t="s">
        <v>843</v>
      </c>
      <c r="AJ1059" s="16" t="s">
        <v>844</v>
      </c>
      <c r="AK1059" s="16" t="s">
        <v>844</v>
      </c>
      <c r="AL1059" s="16" t="s">
        <v>843</v>
      </c>
      <c r="AM1059" s="16" t="s">
        <v>844</v>
      </c>
      <c r="AN1059" s="16" t="s">
        <v>843</v>
      </c>
      <c r="AO1059" s="16" t="s">
        <v>843</v>
      </c>
      <c r="AP1059" s="16" t="s">
        <v>843</v>
      </c>
      <c r="AQ1059" s="16" t="s">
        <v>844</v>
      </c>
      <c r="AR1059" s="16" t="s">
        <v>11774</v>
      </c>
      <c r="AS1059" s="16" t="s">
        <v>844</v>
      </c>
      <c r="AT1059" s="16" t="s">
        <v>843</v>
      </c>
      <c r="AU1059" s="16" t="s">
        <v>844</v>
      </c>
      <c r="AV1059" s="16" t="s">
        <v>843</v>
      </c>
      <c r="AW1059" s="16" t="s">
        <v>844</v>
      </c>
      <c r="AX1059" s="16" t="s">
        <v>843</v>
      </c>
      <c r="AY1059" s="16" t="s">
        <v>843</v>
      </c>
      <c r="AZ1059" s="16" t="s">
        <v>4440</v>
      </c>
      <c r="BB1059" s="16" t="s">
        <v>4440</v>
      </c>
      <c r="BD1059" s="16" t="s">
        <v>4440</v>
      </c>
      <c r="BF1059" s="16" t="s">
        <v>844</v>
      </c>
      <c r="BI1059" s="16" t="s">
        <v>7785</v>
      </c>
      <c r="BJ1059" s="16" t="s">
        <v>843</v>
      </c>
      <c r="BK1059" s="16" t="s">
        <v>843</v>
      </c>
      <c r="BL1059" s="16" t="s">
        <v>843</v>
      </c>
      <c r="BM1059" s="16" t="s">
        <v>843</v>
      </c>
      <c r="BN1059" s="16" t="s">
        <v>843</v>
      </c>
      <c r="BO1059" s="16" t="s">
        <v>844</v>
      </c>
      <c r="BP1059" s="16" t="s">
        <v>843</v>
      </c>
      <c r="BQ1059" s="16" t="s">
        <v>843</v>
      </c>
      <c r="DX1059" s="16" t="s">
        <v>867</v>
      </c>
      <c r="DY1059" s="16" t="s">
        <v>867</v>
      </c>
      <c r="ES1059" s="16" t="s">
        <v>867</v>
      </c>
      <c r="EU1059" s="16" t="s">
        <v>7816</v>
      </c>
      <c r="EV1059" s="16" t="s">
        <v>865</v>
      </c>
      <c r="FF1059" s="16" t="s">
        <v>7842</v>
      </c>
      <c r="FG1059" s="16" t="s">
        <v>7852</v>
      </c>
      <c r="FH1059" s="16" t="s">
        <v>843</v>
      </c>
      <c r="FI1059" s="16" t="s">
        <v>844</v>
      </c>
      <c r="FJ1059" s="16" t="s">
        <v>843</v>
      </c>
      <c r="FK1059" s="16" t="s">
        <v>843</v>
      </c>
      <c r="FL1059" s="16" t="s">
        <v>843</v>
      </c>
      <c r="FM1059" s="16" t="s">
        <v>843</v>
      </c>
      <c r="FN1059" s="16" t="s">
        <v>843</v>
      </c>
      <c r="FO1059" s="16" t="s">
        <v>843</v>
      </c>
      <c r="FP1059" s="16" t="s">
        <v>843</v>
      </c>
      <c r="FQ1059" s="16" t="s">
        <v>843</v>
      </c>
      <c r="HC1059" s="16" t="s">
        <v>865</v>
      </c>
      <c r="JA1059" s="16" t="s">
        <v>4816</v>
      </c>
      <c r="JB1059" s="16" t="s">
        <v>865</v>
      </c>
      <c r="JC1059" s="16" t="s">
        <v>865</v>
      </c>
      <c r="JD1059" s="16" t="s">
        <v>865</v>
      </c>
      <c r="JE1059" s="16" t="s">
        <v>865</v>
      </c>
      <c r="JF1059" s="16" t="s">
        <v>865</v>
      </c>
      <c r="JG1059" s="16" t="s">
        <v>843</v>
      </c>
      <c r="JH1059" s="16" t="s">
        <v>4846</v>
      </c>
      <c r="KF1059" s="16" t="s">
        <v>4926</v>
      </c>
      <c r="KI1059" s="16" t="s">
        <v>4846</v>
      </c>
      <c r="KO1059" s="16" t="s">
        <v>11232</v>
      </c>
      <c r="KP1059" s="16" t="s">
        <v>11231</v>
      </c>
      <c r="KQ1059" s="16" t="s">
        <v>8694</v>
      </c>
      <c r="KR1059" s="16" t="s">
        <v>13027</v>
      </c>
      <c r="KS1059" s="16" t="s">
        <v>11233</v>
      </c>
      <c r="KT1059" s="16" t="s">
        <v>8696</v>
      </c>
      <c r="KU1059" s="16" t="s">
        <v>844</v>
      </c>
      <c r="KV1059" s="16" t="s">
        <v>8696</v>
      </c>
      <c r="KW1059" s="16" t="s">
        <v>850</v>
      </c>
      <c r="KX1059" s="16" t="s">
        <v>487</v>
      </c>
      <c r="KY1059" s="16" t="s">
        <v>487</v>
      </c>
      <c r="KZ1059" s="16" t="s">
        <v>487</v>
      </c>
      <c r="LC1059" s="16" t="s">
        <v>10879</v>
      </c>
      <c r="LF1059" s="16" t="s">
        <v>11654</v>
      </c>
      <c r="LI1059" s="16" t="s">
        <v>11655</v>
      </c>
      <c r="LJ1059" s="16" t="s">
        <v>843</v>
      </c>
      <c r="LL1059" s="16" t="s">
        <v>8711</v>
      </c>
      <c r="LM1059" s="16" t="s">
        <v>8741</v>
      </c>
      <c r="LO1059" s="16" t="s">
        <v>843</v>
      </c>
      <c r="LP1059" s="16" t="s">
        <v>843</v>
      </c>
      <c r="LQ1059" s="16" t="s">
        <v>844</v>
      </c>
      <c r="LR1059" s="16" t="s">
        <v>843</v>
      </c>
      <c r="LS1059" s="16" t="s">
        <v>844</v>
      </c>
      <c r="LT1059" s="16" t="s">
        <v>843</v>
      </c>
      <c r="LU1059" s="16" t="s">
        <v>844</v>
      </c>
      <c r="LV1059" s="16" t="s">
        <v>844</v>
      </c>
      <c r="LW1059" s="16" t="s">
        <v>844</v>
      </c>
      <c r="LX1059" s="16" t="s">
        <v>843</v>
      </c>
      <c r="LY1059" s="16" t="s">
        <v>843</v>
      </c>
      <c r="LZ1059" s="16" t="s">
        <v>843</v>
      </c>
      <c r="MA1059" s="16" t="s">
        <v>843</v>
      </c>
      <c r="MB1059" s="16" t="s">
        <v>843</v>
      </c>
      <c r="MC1059" s="16" t="s">
        <v>843</v>
      </c>
      <c r="ME1059" s="16" t="s">
        <v>11656</v>
      </c>
      <c r="MF1059" s="16" t="s">
        <v>8847</v>
      </c>
      <c r="MO1059" s="16" t="s">
        <v>1817</v>
      </c>
      <c r="MP1059" s="16" t="s">
        <v>1824</v>
      </c>
      <c r="MR1059" s="16" t="s">
        <v>470</v>
      </c>
      <c r="MS1059" s="16" t="s">
        <v>13021</v>
      </c>
      <c r="MT1059" s="16" t="s">
        <v>8947</v>
      </c>
      <c r="NC1059" s="16" t="s">
        <v>487</v>
      </c>
      <c r="NE1059" s="16" t="s">
        <v>486</v>
      </c>
      <c r="NG1059" s="16" t="s">
        <v>1380</v>
      </c>
      <c r="NI1059" s="16" t="s">
        <v>11658</v>
      </c>
      <c r="NR1059" s="16" t="s">
        <v>878</v>
      </c>
      <c r="NS1059" s="16" t="s">
        <v>462</v>
      </c>
      <c r="NT1059" s="16" t="s">
        <v>478</v>
      </c>
      <c r="NU1059" s="16">
        <v>1.1910000000000001</v>
      </c>
      <c r="NV1059" s="16" t="s">
        <v>457</v>
      </c>
      <c r="NW1059" s="16" t="s">
        <v>1177</v>
      </c>
      <c r="NX1059" s="16" t="s">
        <v>1142</v>
      </c>
      <c r="OB1059" s="16" t="s">
        <v>833</v>
      </c>
      <c r="OC1059" s="16" t="s">
        <v>878</v>
      </c>
    </row>
    <row r="1060" spans="1:394" x14ac:dyDescent="0.25">
      <c r="A1060" s="16" t="s">
        <v>13028</v>
      </c>
      <c r="B1060" s="16" t="s">
        <v>844</v>
      </c>
      <c r="C1060" s="16" t="s">
        <v>972</v>
      </c>
      <c r="D1060" s="16" t="s">
        <v>844</v>
      </c>
      <c r="E1060" s="16" t="s">
        <v>843</v>
      </c>
      <c r="F1060" s="16" t="s">
        <v>843</v>
      </c>
      <c r="G1060" s="16" t="s">
        <v>843</v>
      </c>
      <c r="H1060" s="16" t="s">
        <v>843</v>
      </c>
      <c r="I1060" s="16" t="s">
        <v>843</v>
      </c>
      <c r="J1060" s="16" t="s">
        <v>843</v>
      </c>
      <c r="K1060" s="16" t="s">
        <v>843</v>
      </c>
      <c r="L1060" s="16" t="s">
        <v>843</v>
      </c>
      <c r="M1060" s="16" t="s">
        <v>843</v>
      </c>
      <c r="N1060" s="16" t="s">
        <v>843</v>
      </c>
      <c r="O1060" s="16" t="s">
        <v>843</v>
      </c>
      <c r="Q1060" s="16" t="s">
        <v>844</v>
      </c>
      <c r="R1060" s="16">
        <v>26</v>
      </c>
      <c r="T1060" s="16" t="s">
        <v>474</v>
      </c>
      <c r="U1060" s="16" t="s">
        <v>843</v>
      </c>
      <c r="V1060" s="16" t="s">
        <v>844</v>
      </c>
      <c r="W1060" s="16" t="s">
        <v>843</v>
      </c>
      <c r="X1060" s="16" t="s">
        <v>844</v>
      </c>
      <c r="Y1060" s="16" t="s">
        <v>843</v>
      </c>
      <c r="Z1060" s="16" t="s">
        <v>843</v>
      </c>
      <c r="AA1060" s="16" t="s">
        <v>843</v>
      </c>
      <c r="AB1060" s="16" t="s">
        <v>843</v>
      </c>
      <c r="AC1060" s="16" t="s">
        <v>843</v>
      </c>
      <c r="AD1060" s="16" t="s">
        <v>867</v>
      </c>
      <c r="AF1060" s="16" t="s">
        <v>11687</v>
      </c>
      <c r="AG1060" s="16" t="s">
        <v>11828</v>
      </c>
      <c r="AH1060" s="16" t="s">
        <v>843</v>
      </c>
      <c r="AI1060" s="16" t="s">
        <v>843</v>
      </c>
      <c r="AJ1060" s="16" t="s">
        <v>844</v>
      </c>
      <c r="AK1060" s="16" t="s">
        <v>843</v>
      </c>
      <c r="AL1060" s="16" t="s">
        <v>844</v>
      </c>
      <c r="AM1060" s="16" t="s">
        <v>844</v>
      </c>
      <c r="AN1060" s="16" t="s">
        <v>843</v>
      </c>
      <c r="AO1060" s="16" t="s">
        <v>843</v>
      </c>
      <c r="AP1060" s="16" t="s">
        <v>843</v>
      </c>
      <c r="AQ1060" s="16" t="s">
        <v>844</v>
      </c>
      <c r="AR1060" s="16" t="s">
        <v>4433</v>
      </c>
      <c r="AS1060" s="16" t="s">
        <v>843</v>
      </c>
      <c r="AT1060" s="16" t="s">
        <v>843</v>
      </c>
      <c r="AU1060" s="16" t="s">
        <v>843</v>
      </c>
      <c r="AV1060" s="16" t="s">
        <v>843</v>
      </c>
      <c r="AW1060" s="16" t="s">
        <v>843</v>
      </c>
      <c r="AX1060" s="16" t="s">
        <v>843</v>
      </c>
      <c r="AY1060" s="16" t="s">
        <v>844</v>
      </c>
      <c r="BF1060" s="16" t="s">
        <v>844</v>
      </c>
      <c r="BH1060" s="16" t="s">
        <v>7383</v>
      </c>
      <c r="BI1060" s="16" t="s">
        <v>7785</v>
      </c>
      <c r="BJ1060" s="16" t="s">
        <v>843</v>
      </c>
      <c r="BK1060" s="16" t="s">
        <v>843</v>
      </c>
      <c r="BL1060" s="16" t="s">
        <v>843</v>
      </c>
      <c r="BM1060" s="16" t="s">
        <v>843</v>
      </c>
      <c r="BN1060" s="16" t="s">
        <v>843</v>
      </c>
      <c r="BO1060" s="16" t="s">
        <v>844</v>
      </c>
      <c r="BP1060" s="16" t="s">
        <v>843</v>
      </c>
      <c r="BQ1060" s="16" t="s">
        <v>843</v>
      </c>
      <c r="DX1060" s="16" t="s">
        <v>865</v>
      </c>
      <c r="ES1060" s="16" t="s">
        <v>865</v>
      </c>
      <c r="EU1060" s="16" t="s">
        <v>7810</v>
      </c>
      <c r="EV1060" s="16" t="s">
        <v>865</v>
      </c>
      <c r="HC1060" s="16" t="s">
        <v>865</v>
      </c>
      <c r="JA1060" s="16" t="s">
        <v>4816</v>
      </c>
      <c r="JB1060" s="16" t="s">
        <v>867</v>
      </c>
      <c r="JC1060" s="16" t="s">
        <v>865</v>
      </c>
      <c r="JG1060" s="16" t="s">
        <v>1056</v>
      </c>
      <c r="JV1060" s="16">
        <v>40</v>
      </c>
      <c r="JW1060" s="16" t="s">
        <v>7603</v>
      </c>
      <c r="JY1060" s="16">
        <v>12000</v>
      </c>
      <c r="JZ1060" s="16" t="s">
        <v>4880</v>
      </c>
      <c r="KB1060" s="16" t="s">
        <v>7622</v>
      </c>
      <c r="KD1060" s="16" t="s">
        <v>4920</v>
      </c>
      <c r="KE1060" s="16" t="s">
        <v>7277</v>
      </c>
      <c r="KF1060" s="16" t="s">
        <v>4411</v>
      </c>
      <c r="KH1060" s="16" t="s">
        <v>4216</v>
      </c>
      <c r="KI1060" s="16" t="s">
        <v>4837</v>
      </c>
      <c r="KO1060" s="16" t="s">
        <v>11236</v>
      </c>
      <c r="KP1060" s="16" t="s">
        <v>11235</v>
      </c>
      <c r="KQ1060" s="16" t="s">
        <v>8694</v>
      </c>
      <c r="KR1060" s="16" t="s">
        <v>13029</v>
      </c>
      <c r="KS1060" s="16" t="s">
        <v>11237</v>
      </c>
      <c r="KT1060" s="16" t="s">
        <v>8696</v>
      </c>
      <c r="KU1060" s="16" t="s">
        <v>844</v>
      </c>
      <c r="KV1060" s="16" t="s">
        <v>8696</v>
      </c>
      <c r="KW1060" s="16" t="s">
        <v>851</v>
      </c>
      <c r="KY1060" s="16" t="s">
        <v>486</v>
      </c>
      <c r="LC1060" s="16" t="s">
        <v>10879</v>
      </c>
      <c r="LF1060" s="16" t="s">
        <v>11654</v>
      </c>
      <c r="LI1060" s="16" t="s">
        <v>11655</v>
      </c>
      <c r="LJ1060" s="16" t="s">
        <v>831</v>
      </c>
      <c r="LK1060" s="16" t="s">
        <v>831</v>
      </c>
      <c r="LL1060" s="16" t="s">
        <v>8756</v>
      </c>
      <c r="LM1060" s="16" t="s">
        <v>8741</v>
      </c>
      <c r="LO1060" s="16" t="s">
        <v>843</v>
      </c>
      <c r="LP1060" s="16" t="s">
        <v>844</v>
      </c>
      <c r="LQ1060" s="16" t="s">
        <v>843</v>
      </c>
      <c r="LR1060" s="16" t="s">
        <v>844</v>
      </c>
      <c r="LS1060" s="16" t="s">
        <v>843</v>
      </c>
      <c r="LT1060" s="16" t="s">
        <v>844</v>
      </c>
      <c r="LU1060" s="16" t="s">
        <v>843</v>
      </c>
      <c r="LV1060" s="16" t="s">
        <v>843</v>
      </c>
      <c r="LW1060" s="16" t="s">
        <v>843</v>
      </c>
      <c r="LX1060" s="16" t="s">
        <v>844</v>
      </c>
      <c r="LY1060" s="16" t="s">
        <v>843</v>
      </c>
      <c r="LZ1060" s="16" t="s">
        <v>843</v>
      </c>
      <c r="MA1060" s="16" t="s">
        <v>843</v>
      </c>
      <c r="MB1060" s="16" t="s">
        <v>843</v>
      </c>
      <c r="MC1060" s="16" t="s">
        <v>843</v>
      </c>
      <c r="ME1060" s="16" t="s">
        <v>11656</v>
      </c>
      <c r="MF1060" s="16" t="s">
        <v>8847</v>
      </c>
      <c r="MG1060" s="16" t="s">
        <v>1836</v>
      </c>
      <c r="MK1060" s="16" t="s">
        <v>9015</v>
      </c>
      <c r="ML1060" s="16" t="s">
        <v>1780</v>
      </c>
      <c r="MM1060" s="16" t="s">
        <v>486</v>
      </c>
      <c r="MN1060" s="16" t="s">
        <v>1798</v>
      </c>
      <c r="MP1060" s="16" t="s">
        <v>1826</v>
      </c>
      <c r="MR1060" s="16" t="s">
        <v>474</v>
      </c>
      <c r="MS1060" s="16" t="s">
        <v>13021</v>
      </c>
      <c r="MT1060" s="16" t="s">
        <v>9023</v>
      </c>
      <c r="MU1060" s="16" t="s">
        <v>817</v>
      </c>
      <c r="NC1060" s="16" t="s">
        <v>486</v>
      </c>
      <c r="NE1060" s="16" t="s">
        <v>486</v>
      </c>
      <c r="NG1060" s="16" t="s">
        <v>1380</v>
      </c>
      <c r="NH1060" s="16" t="s">
        <v>1913</v>
      </c>
      <c r="NI1060" s="16" t="s">
        <v>11658</v>
      </c>
      <c r="NJ1060" s="16" t="s">
        <v>9103</v>
      </c>
      <c r="NK1060" s="16" t="s">
        <v>11867</v>
      </c>
      <c r="NR1060" s="16" t="s">
        <v>445</v>
      </c>
      <c r="NS1060" s="16" t="s">
        <v>462</v>
      </c>
      <c r="NT1060" s="16" t="s">
        <v>478</v>
      </c>
      <c r="NU1060" s="16">
        <v>1.1910000000000001</v>
      </c>
      <c r="NV1060" s="16" t="s">
        <v>445</v>
      </c>
      <c r="NW1060" s="16" t="s">
        <v>1180</v>
      </c>
      <c r="NX1060" s="16" t="s">
        <v>1142</v>
      </c>
      <c r="OB1060" s="16" t="s">
        <v>831</v>
      </c>
      <c r="OC1060" s="16" t="s">
        <v>445</v>
      </c>
    </row>
    <row r="1061" spans="1:394" x14ac:dyDescent="0.25">
      <c r="A1061" s="16" t="s">
        <v>13030</v>
      </c>
      <c r="B1061" s="16" t="s">
        <v>844</v>
      </c>
      <c r="C1061" s="16" t="s">
        <v>972</v>
      </c>
      <c r="D1061" s="16" t="s">
        <v>844</v>
      </c>
      <c r="E1061" s="16" t="s">
        <v>843</v>
      </c>
      <c r="F1061" s="16" t="s">
        <v>843</v>
      </c>
      <c r="G1061" s="16" t="s">
        <v>843</v>
      </c>
      <c r="H1061" s="16" t="s">
        <v>843</v>
      </c>
      <c r="I1061" s="16" t="s">
        <v>843</v>
      </c>
      <c r="J1061" s="16" t="s">
        <v>843</v>
      </c>
      <c r="K1061" s="16" t="s">
        <v>843</v>
      </c>
      <c r="L1061" s="16" t="s">
        <v>843</v>
      </c>
      <c r="M1061" s="16" t="s">
        <v>843</v>
      </c>
      <c r="N1061" s="16" t="s">
        <v>843</v>
      </c>
      <c r="O1061" s="16" t="s">
        <v>843</v>
      </c>
      <c r="Q1061" s="16" t="s">
        <v>844</v>
      </c>
      <c r="R1061" s="16">
        <v>65</v>
      </c>
      <c r="T1061" s="16" t="s">
        <v>470</v>
      </c>
      <c r="U1061" s="16" t="s">
        <v>844</v>
      </c>
      <c r="V1061" s="16" t="s">
        <v>843</v>
      </c>
      <c r="W1061" s="16" t="s">
        <v>844</v>
      </c>
      <c r="X1061" s="16" t="s">
        <v>843</v>
      </c>
      <c r="Y1061" s="16" t="s">
        <v>843</v>
      </c>
      <c r="Z1061" s="16" t="s">
        <v>843</v>
      </c>
      <c r="AA1061" s="16" t="s">
        <v>843</v>
      </c>
      <c r="AB1061" s="16" t="s">
        <v>843</v>
      </c>
      <c r="AC1061" s="16" t="s">
        <v>843</v>
      </c>
      <c r="AD1061" s="16" t="s">
        <v>867</v>
      </c>
      <c r="AF1061" s="16" t="s">
        <v>11673</v>
      </c>
      <c r="AG1061" s="16" t="s">
        <v>11700</v>
      </c>
      <c r="AH1061" s="16" t="s">
        <v>844</v>
      </c>
      <c r="AI1061" s="16" t="s">
        <v>843</v>
      </c>
      <c r="AJ1061" s="16" t="s">
        <v>844</v>
      </c>
      <c r="AK1061" s="16" t="s">
        <v>844</v>
      </c>
      <c r="AL1061" s="16" t="s">
        <v>843</v>
      </c>
      <c r="AM1061" s="16" t="s">
        <v>844</v>
      </c>
      <c r="AN1061" s="16" t="s">
        <v>843</v>
      </c>
      <c r="AO1061" s="16" t="s">
        <v>843</v>
      </c>
      <c r="AP1061" s="16" t="s">
        <v>843</v>
      </c>
      <c r="AQ1061" s="16" t="s">
        <v>844</v>
      </c>
      <c r="AR1061" s="16" t="s">
        <v>11679</v>
      </c>
      <c r="AS1061" s="16" t="s">
        <v>844</v>
      </c>
      <c r="AT1061" s="16" t="s">
        <v>843</v>
      </c>
      <c r="AU1061" s="16" t="s">
        <v>844</v>
      </c>
      <c r="AV1061" s="16" t="s">
        <v>843</v>
      </c>
      <c r="AW1061" s="16" t="s">
        <v>843</v>
      </c>
      <c r="AX1061" s="16" t="s">
        <v>843</v>
      </c>
      <c r="AY1061" s="16" t="s">
        <v>843</v>
      </c>
      <c r="AZ1061" s="16" t="s">
        <v>4437</v>
      </c>
      <c r="BB1061" s="16" t="s">
        <v>4437</v>
      </c>
      <c r="BF1061" s="16" t="s">
        <v>844</v>
      </c>
      <c r="BI1061" s="16" t="s">
        <v>7785</v>
      </c>
      <c r="BJ1061" s="16" t="s">
        <v>843</v>
      </c>
      <c r="BK1061" s="16" t="s">
        <v>843</v>
      </c>
      <c r="BL1061" s="16" t="s">
        <v>843</v>
      </c>
      <c r="BM1061" s="16" t="s">
        <v>843</v>
      </c>
      <c r="BN1061" s="16" t="s">
        <v>843</v>
      </c>
      <c r="BO1061" s="16" t="s">
        <v>844</v>
      </c>
      <c r="BP1061" s="16" t="s">
        <v>843</v>
      </c>
      <c r="BQ1061" s="16" t="s">
        <v>843</v>
      </c>
      <c r="DX1061" s="16" t="s">
        <v>867</v>
      </c>
      <c r="DY1061" s="16" t="s">
        <v>867</v>
      </c>
      <c r="ES1061" s="16" t="s">
        <v>867</v>
      </c>
      <c r="EU1061" s="16" t="s">
        <v>7813</v>
      </c>
      <c r="EV1061" s="16" t="s">
        <v>865</v>
      </c>
      <c r="FF1061" s="16" t="s">
        <v>7839</v>
      </c>
      <c r="HC1061" s="16" t="s">
        <v>867</v>
      </c>
      <c r="HD1061" s="16" t="s">
        <v>865</v>
      </c>
      <c r="JA1061" s="16" t="s">
        <v>4816</v>
      </c>
      <c r="JB1061" s="16" t="s">
        <v>865</v>
      </c>
      <c r="JC1061" s="16" t="s">
        <v>865</v>
      </c>
      <c r="JD1061" s="16" t="s">
        <v>865</v>
      </c>
      <c r="JE1061" s="16" t="s">
        <v>865</v>
      </c>
      <c r="JF1061" s="16" t="s">
        <v>865</v>
      </c>
      <c r="JG1061" s="16" t="s">
        <v>843</v>
      </c>
      <c r="JH1061" s="16" t="s">
        <v>4846</v>
      </c>
      <c r="KF1061" s="16" t="s">
        <v>4926</v>
      </c>
      <c r="KI1061" s="16" t="s">
        <v>4982</v>
      </c>
      <c r="KK1061" s="16" t="s">
        <v>4874</v>
      </c>
      <c r="KM1061" s="16" t="s">
        <v>7625</v>
      </c>
      <c r="KO1061" s="16" t="s">
        <v>8789</v>
      </c>
      <c r="KP1061" s="16" t="s">
        <v>11239</v>
      </c>
      <c r="KQ1061" s="16" t="s">
        <v>8694</v>
      </c>
      <c r="KR1061" s="16" t="s">
        <v>13031</v>
      </c>
      <c r="KS1061" s="16" t="s">
        <v>11240</v>
      </c>
      <c r="KT1061" s="16" t="s">
        <v>8696</v>
      </c>
      <c r="KU1061" s="16" t="s">
        <v>844</v>
      </c>
      <c r="KV1061" s="16" t="s">
        <v>8696</v>
      </c>
      <c r="KW1061" s="16" t="s">
        <v>851</v>
      </c>
      <c r="KX1061" s="16" t="s">
        <v>487</v>
      </c>
      <c r="KY1061" s="16" t="s">
        <v>487</v>
      </c>
      <c r="KZ1061" s="16" t="s">
        <v>487</v>
      </c>
      <c r="LC1061" s="16" t="s">
        <v>10879</v>
      </c>
      <c r="LF1061" s="16" t="s">
        <v>11654</v>
      </c>
      <c r="LI1061" s="16" t="s">
        <v>11655</v>
      </c>
      <c r="LJ1061" s="16" t="s">
        <v>843</v>
      </c>
      <c r="LL1061" s="16" t="s">
        <v>8711</v>
      </c>
      <c r="LM1061" s="16" t="s">
        <v>8741</v>
      </c>
      <c r="LO1061" s="16" t="s">
        <v>843</v>
      </c>
      <c r="LP1061" s="16" t="s">
        <v>843</v>
      </c>
      <c r="LQ1061" s="16" t="s">
        <v>844</v>
      </c>
      <c r="LR1061" s="16" t="s">
        <v>844</v>
      </c>
      <c r="LS1061" s="16" t="s">
        <v>844</v>
      </c>
      <c r="LT1061" s="16" t="s">
        <v>844</v>
      </c>
      <c r="LU1061" s="16" t="s">
        <v>1056</v>
      </c>
      <c r="LV1061" s="16" t="s">
        <v>843</v>
      </c>
      <c r="LW1061" s="16" t="s">
        <v>1056</v>
      </c>
      <c r="LX1061" s="16" t="s">
        <v>843</v>
      </c>
      <c r="LY1061" s="16" t="s">
        <v>843</v>
      </c>
      <c r="LZ1061" s="16" t="s">
        <v>843</v>
      </c>
      <c r="MA1061" s="16" t="s">
        <v>843</v>
      </c>
      <c r="MB1061" s="16" t="s">
        <v>843</v>
      </c>
      <c r="MC1061" s="16" t="s">
        <v>843</v>
      </c>
      <c r="ME1061" s="16" t="s">
        <v>11656</v>
      </c>
      <c r="MF1061" s="16" t="s">
        <v>8847</v>
      </c>
      <c r="MJ1061" s="16" t="s">
        <v>1838</v>
      </c>
      <c r="MO1061" s="16" t="s">
        <v>1817</v>
      </c>
      <c r="MP1061" s="16" t="s">
        <v>1829</v>
      </c>
      <c r="MQ1061" s="16" t="s">
        <v>1785</v>
      </c>
      <c r="MR1061" s="16" t="s">
        <v>470</v>
      </c>
      <c r="MS1061" s="16" t="s">
        <v>13021</v>
      </c>
      <c r="MT1061" s="16" t="s">
        <v>9015</v>
      </c>
      <c r="NC1061" s="16" t="s">
        <v>487</v>
      </c>
      <c r="NE1061" s="16" t="s">
        <v>487</v>
      </c>
      <c r="NF1061" s="16" t="s">
        <v>486</v>
      </c>
      <c r="NG1061" s="16" t="s">
        <v>1380</v>
      </c>
      <c r="NI1061" s="16" t="s">
        <v>11658</v>
      </c>
      <c r="NR1061" s="16" t="s">
        <v>878</v>
      </c>
      <c r="NS1061" s="16" t="s">
        <v>462</v>
      </c>
      <c r="NT1061" s="16" t="s">
        <v>478</v>
      </c>
      <c r="NU1061" s="16">
        <v>1.1910000000000001</v>
      </c>
      <c r="NV1061" s="16" t="s">
        <v>457</v>
      </c>
      <c r="NW1061" s="16" t="s">
        <v>1177</v>
      </c>
      <c r="NX1061" s="16" t="s">
        <v>1142</v>
      </c>
      <c r="OB1061" s="16" t="s">
        <v>833</v>
      </c>
      <c r="OC1061" s="16" t="s">
        <v>878</v>
      </c>
    </row>
    <row r="1062" spans="1:394" x14ac:dyDescent="0.25">
      <c r="A1062" s="16" t="s">
        <v>13032</v>
      </c>
      <c r="B1062" s="16" t="s">
        <v>1056</v>
      </c>
      <c r="C1062" s="16" t="s">
        <v>972</v>
      </c>
      <c r="D1062" s="16" t="s">
        <v>844</v>
      </c>
      <c r="E1062" s="16" t="s">
        <v>843</v>
      </c>
      <c r="F1062" s="16" t="s">
        <v>843</v>
      </c>
      <c r="G1062" s="16" t="s">
        <v>843</v>
      </c>
      <c r="H1062" s="16" t="s">
        <v>843</v>
      </c>
      <c r="I1062" s="16" t="s">
        <v>843</v>
      </c>
      <c r="J1062" s="16" t="s">
        <v>843</v>
      </c>
      <c r="K1062" s="16" t="s">
        <v>843</v>
      </c>
      <c r="L1062" s="16" t="s">
        <v>843</v>
      </c>
      <c r="M1062" s="16" t="s">
        <v>843</v>
      </c>
      <c r="N1062" s="16" t="s">
        <v>843</v>
      </c>
      <c r="O1062" s="16" t="s">
        <v>843</v>
      </c>
      <c r="Q1062" s="16" t="s">
        <v>844</v>
      </c>
      <c r="R1062" s="16">
        <v>68</v>
      </c>
      <c r="T1062" s="16" t="s">
        <v>474</v>
      </c>
      <c r="U1062" s="16" t="s">
        <v>843</v>
      </c>
      <c r="V1062" s="16" t="s">
        <v>844</v>
      </c>
      <c r="W1062" s="16" t="s">
        <v>843</v>
      </c>
      <c r="X1062" s="16" t="s">
        <v>844</v>
      </c>
      <c r="Y1062" s="16" t="s">
        <v>843</v>
      </c>
      <c r="Z1062" s="16" t="s">
        <v>843</v>
      </c>
      <c r="AA1062" s="16" t="s">
        <v>843</v>
      </c>
      <c r="AB1062" s="16" t="s">
        <v>843</v>
      </c>
      <c r="AC1062" s="16" t="s">
        <v>843</v>
      </c>
      <c r="AD1062" s="16" t="s">
        <v>867</v>
      </c>
      <c r="AF1062" s="16" t="s">
        <v>11673</v>
      </c>
      <c r="AG1062" s="16" t="s">
        <v>11700</v>
      </c>
      <c r="AH1062" s="16" t="s">
        <v>844</v>
      </c>
      <c r="AI1062" s="16" t="s">
        <v>843</v>
      </c>
      <c r="AJ1062" s="16" t="s">
        <v>844</v>
      </c>
      <c r="AK1062" s="16" t="s">
        <v>844</v>
      </c>
      <c r="AL1062" s="16" t="s">
        <v>843</v>
      </c>
      <c r="AM1062" s="16" t="s">
        <v>844</v>
      </c>
      <c r="AN1062" s="16" t="s">
        <v>843</v>
      </c>
      <c r="AO1062" s="16" t="s">
        <v>843</v>
      </c>
      <c r="AP1062" s="16" t="s">
        <v>843</v>
      </c>
      <c r="AQ1062" s="16" t="s">
        <v>844</v>
      </c>
      <c r="AR1062" s="16" t="s">
        <v>11815</v>
      </c>
      <c r="AS1062" s="16" t="s">
        <v>844</v>
      </c>
      <c r="AT1062" s="16" t="s">
        <v>844</v>
      </c>
      <c r="AU1062" s="16" t="s">
        <v>844</v>
      </c>
      <c r="AV1062" s="16" t="s">
        <v>843</v>
      </c>
      <c r="AW1062" s="16" t="s">
        <v>843</v>
      </c>
      <c r="AX1062" s="16" t="s">
        <v>843</v>
      </c>
      <c r="AY1062" s="16" t="s">
        <v>843</v>
      </c>
      <c r="AZ1062" s="16" t="s">
        <v>4437</v>
      </c>
      <c r="BA1062" s="16" t="s">
        <v>4437</v>
      </c>
      <c r="BB1062" s="16" t="s">
        <v>4437</v>
      </c>
      <c r="BF1062" s="16" t="s">
        <v>844</v>
      </c>
      <c r="BI1062" s="16" t="s">
        <v>7785</v>
      </c>
      <c r="BJ1062" s="16" t="s">
        <v>843</v>
      </c>
      <c r="BK1062" s="16" t="s">
        <v>843</v>
      </c>
      <c r="BL1062" s="16" t="s">
        <v>843</v>
      </c>
      <c r="BM1062" s="16" t="s">
        <v>843</v>
      </c>
      <c r="BN1062" s="16" t="s">
        <v>843</v>
      </c>
      <c r="BO1062" s="16" t="s">
        <v>844</v>
      </c>
      <c r="BP1062" s="16" t="s">
        <v>843</v>
      </c>
      <c r="BQ1062" s="16" t="s">
        <v>843</v>
      </c>
      <c r="DX1062" s="16" t="s">
        <v>867</v>
      </c>
      <c r="DY1062" s="16" t="s">
        <v>867</v>
      </c>
      <c r="ES1062" s="16" t="s">
        <v>867</v>
      </c>
      <c r="EU1062" s="16" t="s">
        <v>7813</v>
      </c>
      <c r="EV1062" s="16" t="s">
        <v>865</v>
      </c>
      <c r="FF1062" s="16" t="s">
        <v>7839</v>
      </c>
      <c r="HC1062" s="16" t="s">
        <v>865</v>
      </c>
      <c r="JA1062" s="16" t="s">
        <v>4816</v>
      </c>
      <c r="JB1062" s="16" t="s">
        <v>865</v>
      </c>
      <c r="JC1062" s="16" t="s">
        <v>865</v>
      </c>
      <c r="JD1062" s="16" t="s">
        <v>865</v>
      </c>
      <c r="JE1062" s="16" t="s">
        <v>865</v>
      </c>
      <c r="JF1062" s="16" t="s">
        <v>865</v>
      </c>
      <c r="JG1062" s="16" t="s">
        <v>843</v>
      </c>
      <c r="JH1062" s="16" t="s">
        <v>4846</v>
      </c>
      <c r="KF1062" s="16" t="s">
        <v>4926</v>
      </c>
      <c r="KI1062" s="16" t="s">
        <v>4846</v>
      </c>
      <c r="KO1062" s="16" t="s">
        <v>8789</v>
      </c>
      <c r="KP1062" s="16" t="s">
        <v>11239</v>
      </c>
      <c r="KQ1062" s="16" t="s">
        <v>8694</v>
      </c>
      <c r="KR1062" s="16" t="s">
        <v>13033</v>
      </c>
      <c r="KS1062" s="16" t="s">
        <v>11240</v>
      </c>
      <c r="KT1062" s="16" t="s">
        <v>8696</v>
      </c>
      <c r="KU1062" s="16" t="s">
        <v>844</v>
      </c>
      <c r="KV1062" s="16" t="s">
        <v>8696</v>
      </c>
      <c r="KW1062" s="16" t="s">
        <v>851</v>
      </c>
      <c r="KX1062" s="16" t="s">
        <v>487</v>
      </c>
      <c r="KY1062" s="16" t="s">
        <v>487</v>
      </c>
      <c r="KZ1062" s="16" t="s">
        <v>487</v>
      </c>
      <c r="LC1062" s="16" t="s">
        <v>10879</v>
      </c>
      <c r="LF1062" s="16" t="s">
        <v>11654</v>
      </c>
      <c r="LI1062" s="16" t="s">
        <v>11655</v>
      </c>
      <c r="LJ1062" s="16" t="s">
        <v>843</v>
      </c>
      <c r="LL1062" s="16" t="s">
        <v>8711</v>
      </c>
      <c r="LM1062" s="16" t="s">
        <v>8741</v>
      </c>
      <c r="LO1062" s="16" t="s">
        <v>843</v>
      </c>
      <c r="LP1062" s="16" t="s">
        <v>843</v>
      </c>
      <c r="LQ1062" s="16" t="s">
        <v>844</v>
      </c>
      <c r="LR1062" s="16" t="s">
        <v>844</v>
      </c>
      <c r="LS1062" s="16" t="s">
        <v>844</v>
      </c>
      <c r="LT1062" s="16" t="s">
        <v>844</v>
      </c>
      <c r="LU1062" s="16" t="s">
        <v>1056</v>
      </c>
      <c r="LV1062" s="16" t="s">
        <v>843</v>
      </c>
      <c r="LW1062" s="16" t="s">
        <v>1056</v>
      </c>
      <c r="LX1062" s="16" t="s">
        <v>843</v>
      </c>
      <c r="LY1062" s="16" t="s">
        <v>843</v>
      </c>
      <c r="LZ1062" s="16" t="s">
        <v>843</v>
      </c>
      <c r="MA1062" s="16" t="s">
        <v>843</v>
      </c>
      <c r="MB1062" s="16" t="s">
        <v>843</v>
      </c>
      <c r="MC1062" s="16" t="s">
        <v>843</v>
      </c>
      <c r="ME1062" s="16" t="s">
        <v>11656</v>
      </c>
      <c r="MF1062" s="16" t="s">
        <v>8847</v>
      </c>
      <c r="MO1062" s="16" t="s">
        <v>1817</v>
      </c>
      <c r="MP1062" s="16" t="s">
        <v>1824</v>
      </c>
      <c r="MR1062" s="16" t="s">
        <v>474</v>
      </c>
      <c r="MS1062" s="16" t="s">
        <v>13021</v>
      </c>
      <c r="MT1062" s="16" t="s">
        <v>9015</v>
      </c>
      <c r="NC1062" s="16" t="s">
        <v>487</v>
      </c>
      <c r="NE1062" s="16" t="s">
        <v>486</v>
      </c>
      <c r="NG1062" s="16" t="s">
        <v>1380</v>
      </c>
      <c r="NI1062" s="16" t="s">
        <v>11658</v>
      </c>
      <c r="NR1062" s="16" t="s">
        <v>878</v>
      </c>
      <c r="NS1062" s="16" t="s">
        <v>462</v>
      </c>
      <c r="NT1062" s="16" t="s">
        <v>478</v>
      </c>
      <c r="NU1062" s="16">
        <v>1.1910000000000001</v>
      </c>
      <c r="NV1062" s="16" t="s">
        <v>457</v>
      </c>
      <c r="NW1062" s="16" t="s">
        <v>1183</v>
      </c>
      <c r="NX1062" s="16" t="s">
        <v>1142</v>
      </c>
      <c r="OB1062" s="16" t="s">
        <v>833</v>
      </c>
      <c r="OC1062" s="16" t="s">
        <v>878</v>
      </c>
    </row>
    <row r="1063" spans="1:394" x14ac:dyDescent="0.25">
      <c r="A1063" s="16" t="s">
        <v>13034</v>
      </c>
      <c r="B1063" s="16" t="s">
        <v>844</v>
      </c>
      <c r="C1063" s="16" t="s">
        <v>972</v>
      </c>
      <c r="D1063" s="16" t="s">
        <v>844</v>
      </c>
      <c r="E1063" s="16" t="s">
        <v>843</v>
      </c>
      <c r="F1063" s="16" t="s">
        <v>843</v>
      </c>
      <c r="G1063" s="16" t="s">
        <v>843</v>
      </c>
      <c r="H1063" s="16" t="s">
        <v>843</v>
      </c>
      <c r="I1063" s="16" t="s">
        <v>843</v>
      </c>
      <c r="J1063" s="16" t="s">
        <v>843</v>
      </c>
      <c r="K1063" s="16" t="s">
        <v>843</v>
      </c>
      <c r="L1063" s="16" t="s">
        <v>843</v>
      </c>
      <c r="M1063" s="16" t="s">
        <v>843</v>
      </c>
      <c r="N1063" s="16" t="s">
        <v>843</v>
      </c>
      <c r="O1063" s="16" t="s">
        <v>843</v>
      </c>
      <c r="Q1063" s="16" t="s">
        <v>844</v>
      </c>
      <c r="R1063" s="16">
        <v>54</v>
      </c>
      <c r="T1063" s="16" t="s">
        <v>470</v>
      </c>
      <c r="U1063" s="16" t="s">
        <v>844</v>
      </c>
      <c r="V1063" s="16" t="s">
        <v>843</v>
      </c>
      <c r="W1063" s="16" t="s">
        <v>844</v>
      </c>
      <c r="X1063" s="16" t="s">
        <v>843</v>
      </c>
      <c r="Y1063" s="16" t="s">
        <v>843</v>
      </c>
      <c r="Z1063" s="16" t="s">
        <v>843</v>
      </c>
      <c r="AA1063" s="16" t="s">
        <v>843</v>
      </c>
      <c r="AB1063" s="16" t="s">
        <v>844</v>
      </c>
      <c r="AC1063" s="16" t="s">
        <v>843</v>
      </c>
      <c r="AD1063" s="16" t="s">
        <v>867</v>
      </c>
      <c r="AF1063" s="16" t="s">
        <v>11659</v>
      </c>
      <c r="AG1063" s="16" t="s">
        <v>11652</v>
      </c>
      <c r="AH1063" s="16" t="s">
        <v>844</v>
      </c>
      <c r="AI1063" s="16" t="s">
        <v>843</v>
      </c>
      <c r="AJ1063" s="16" t="s">
        <v>844</v>
      </c>
      <c r="AK1063" s="16" t="s">
        <v>843</v>
      </c>
      <c r="AL1063" s="16" t="s">
        <v>844</v>
      </c>
      <c r="AM1063" s="16" t="s">
        <v>844</v>
      </c>
      <c r="AN1063" s="16" t="s">
        <v>843</v>
      </c>
      <c r="AO1063" s="16" t="s">
        <v>843</v>
      </c>
      <c r="AP1063" s="16" t="s">
        <v>843</v>
      </c>
      <c r="AQ1063" s="16" t="s">
        <v>844</v>
      </c>
      <c r="AR1063" s="16" t="s">
        <v>4415</v>
      </c>
      <c r="AS1063" s="16" t="s">
        <v>844</v>
      </c>
      <c r="AT1063" s="16" t="s">
        <v>843</v>
      </c>
      <c r="AU1063" s="16" t="s">
        <v>843</v>
      </c>
      <c r="AV1063" s="16" t="s">
        <v>843</v>
      </c>
      <c r="AW1063" s="16" t="s">
        <v>843</v>
      </c>
      <c r="AX1063" s="16" t="s">
        <v>843</v>
      </c>
      <c r="AY1063" s="16" t="s">
        <v>843</v>
      </c>
      <c r="AZ1063" s="16" t="s">
        <v>4437</v>
      </c>
      <c r="BF1063" s="16" t="s">
        <v>844</v>
      </c>
      <c r="BH1063" s="16" t="s">
        <v>7383</v>
      </c>
      <c r="BI1063" s="16" t="s">
        <v>7785</v>
      </c>
      <c r="BJ1063" s="16" t="s">
        <v>843</v>
      </c>
      <c r="BK1063" s="16" t="s">
        <v>843</v>
      </c>
      <c r="BL1063" s="16" t="s">
        <v>843</v>
      </c>
      <c r="BM1063" s="16" t="s">
        <v>843</v>
      </c>
      <c r="BN1063" s="16" t="s">
        <v>843</v>
      </c>
      <c r="BO1063" s="16" t="s">
        <v>844</v>
      </c>
      <c r="BP1063" s="16" t="s">
        <v>843</v>
      </c>
      <c r="BQ1063" s="16" t="s">
        <v>843</v>
      </c>
      <c r="DX1063" s="16" t="s">
        <v>867</v>
      </c>
      <c r="DY1063" s="16" t="s">
        <v>867</v>
      </c>
      <c r="ES1063" s="16" t="s">
        <v>867</v>
      </c>
      <c r="EU1063" s="16" t="s">
        <v>7813</v>
      </c>
      <c r="EV1063" s="16" t="s">
        <v>865</v>
      </c>
      <c r="FT1063" s="16" t="s">
        <v>865</v>
      </c>
      <c r="HC1063" s="16" t="s">
        <v>867</v>
      </c>
      <c r="HD1063" s="16" t="s">
        <v>865</v>
      </c>
      <c r="JA1063" s="16" t="s">
        <v>4822</v>
      </c>
      <c r="JB1063" s="16" t="s">
        <v>865</v>
      </c>
      <c r="JC1063" s="16" t="s">
        <v>865</v>
      </c>
      <c r="JD1063" s="16" t="s">
        <v>865</v>
      </c>
      <c r="JE1063" s="16" t="s">
        <v>865</v>
      </c>
      <c r="JF1063" s="16" t="s">
        <v>865</v>
      </c>
      <c r="JG1063" s="16" t="s">
        <v>843</v>
      </c>
      <c r="JH1063" s="16" t="s">
        <v>7591</v>
      </c>
      <c r="JJ1063" s="16" t="s">
        <v>865</v>
      </c>
      <c r="KF1063" s="16" t="s">
        <v>4951</v>
      </c>
      <c r="KI1063" s="16" t="s">
        <v>4993</v>
      </c>
      <c r="KO1063" s="16" t="s">
        <v>11245</v>
      </c>
      <c r="KP1063" s="16" t="s">
        <v>11244</v>
      </c>
      <c r="KQ1063" s="16" t="s">
        <v>8694</v>
      </c>
      <c r="KR1063" s="16" t="s">
        <v>13035</v>
      </c>
      <c r="KS1063" s="16" t="s">
        <v>11246</v>
      </c>
      <c r="KT1063" s="16" t="s">
        <v>8696</v>
      </c>
      <c r="KU1063" s="16" t="s">
        <v>844</v>
      </c>
      <c r="KV1063" s="16" t="s">
        <v>8696</v>
      </c>
      <c r="KW1063" s="16" t="s">
        <v>851</v>
      </c>
      <c r="KX1063" s="16" t="s">
        <v>487</v>
      </c>
      <c r="KY1063" s="16" t="s">
        <v>487</v>
      </c>
      <c r="KZ1063" s="16" t="s">
        <v>487</v>
      </c>
      <c r="LC1063" s="16" t="s">
        <v>10879</v>
      </c>
      <c r="LF1063" s="16" t="s">
        <v>11654</v>
      </c>
      <c r="LI1063" s="16" t="s">
        <v>11655</v>
      </c>
      <c r="LJ1063" s="16" t="s">
        <v>843</v>
      </c>
      <c r="LL1063" s="16" t="s">
        <v>8711</v>
      </c>
      <c r="LM1063" s="16" t="s">
        <v>8741</v>
      </c>
      <c r="LO1063" s="16" t="s">
        <v>843</v>
      </c>
      <c r="LP1063" s="16" t="s">
        <v>1056</v>
      </c>
      <c r="LQ1063" s="16" t="s">
        <v>844</v>
      </c>
      <c r="LR1063" s="16" t="s">
        <v>844</v>
      </c>
      <c r="LS1063" s="16" t="s">
        <v>844</v>
      </c>
      <c r="LT1063" s="16" t="s">
        <v>844</v>
      </c>
      <c r="LU1063" s="16" t="s">
        <v>843</v>
      </c>
      <c r="LV1063" s="16" t="s">
        <v>843</v>
      </c>
      <c r="LW1063" s="16" t="s">
        <v>844</v>
      </c>
      <c r="LX1063" s="16" t="s">
        <v>844</v>
      </c>
      <c r="LY1063" s="16" t="s">
        <v>843</v>
      </c>
      <c r="LZ1063" s="16" t="s">
        <v>843</v>
      </c>
      <c r="MA1063" s="16" t="s">
        <v>843</v>
      </c>
      <c r="MB1063" s="16" t="s">
        <v>843</v>
      </c>
      <c r="MC1063" s="16" t="s">
        <v>843</v>
      </c>
      <c r="ME1063" s="16" t="s">
        <v>11656</v>
      </c>
      <c r="MF1063" s="16" t="s">
        <v>8847</v>
      </c>
      <c r="MO1063" s="16" t="s">
        <v>1809</v>
      </c>
      <c r="MP1063" s="16" t="s">
        <v>1827</v>
      </c>
      <c r="MR1063" s="16" t="s">
        <v>470</v>
      </c>
      <c r="MS1063" s="16" t="s">
        <v>13021</v>
      </c>
      <c r="MT1063" s="16" t="s">
        <v>9009</v>
      </c>
      <c r="MU1063" s="16" t="s">
        <v>817</v>
      </c>
      <c r="NC1063" s="16" t="s">
        <v>487</v>
      </c>
      <c r="ND1063" s="16" t="s">
        <v>486</v>
      </c>
      <c r="NE1063" s="16" t="s">
        <v>487</v>
      </c>
      <c r="NF1063" s="16" t="s">
        <v>486</v>
      </c>
      <c r="NG1063" s="16" t="s">
        <v>1378</v>
      </c>
      <c r="NI1063" s="16" t="s">
        <v>11658</v>
      </c>
      <c r="NR1063" s="16" t="s">
        <v>451</v>
      </c>
      <c r="NS1063" s="16" t="s">
        <v>462</v>
      </c>
      <c r="NT1063" s="16" t="s">
        <v>478</v>
      </c>
      <c r="NU1063" s="16">
        <v>1.1910000000000001</v>
      </c>
      <c r="NV1063" s="16" t="s">
        <v>451</v>
      </c>
      <c r="NW1063" s="16" t="s">
        <v>1175</v>
      </c>
      <c r="NX1063" s="16" t="s">
        <v>1142</v>
      </c>
      <c r="OB1063" s="16" t="s">
        <v>833</v>
      </c>
      <c r="OC1063" s="16" t="s">
        <v>451</v>
      </c>
    </row>
    <row r="1064" spans="1:394" x14ac:dyDescent="0.25">
      <c r="A1064" s="16" t="s">
        <v>13036</v>
      </c>
      <c r="B1064" s="16" t="s">
        <v>1056</v>
      </c>
      <c r="C1064" s="16" t="s">
        <v>972</v>
      </c>
      <c r="D1064" s="16" t="s">
        <v>844</v>
      </c>
      <c r="E1064" s="16" t="s">
        <v>843</v>
      </c>
      <c r="F1064" s="16" t="s">
        <v>843</v>
      </c>
      <c r="G1064" s="16" t="s">
        <v>843</v>
      </c>
      <c r="H1064" s="16" t="s">
        <v>843</v>
      </c>
      <c r="I1064" s="16" t="s">
        <v>843</v>
      </c>
      <c r="J1064" s="16" t="s">
        <v>843</v>
      </c>
      <c r="K1064" s="16" t="s">
        <v>843</v>
      </c>
      <c r="L1064" s="16" t="s">
        <v>843</v>
      </c>
      <c r="M1064" s="16" t="s">
        <v>843</v>
      </c>
      <c r="N1064" s="16" t="s">
        <v>843</v>
      </c>
      <c r="O1064" s="16" t="s">
        <v>843</v>
      </c>
      <c r="Q1064" s="16" t="s">
        <v>844</v>
      </c>
      <c r="R1064" s="16">
        <v>57</v>
      </c>
      <c r="T1064" s="16" t="s">
        <v>474</v>
      </c>
      <c r="U1064" s="16" t="s">
        <v>843</v>
      </c>
      <c r="V1064" s="16" t="s">
        <v>844</v>
      </c>
      <c r="W1064" s="16" t="s">
        <v>843</v>
      </c>
      <c r="X1064" s="16" t="s">
        <v>844</v>
      </c>
      <c r="Y1064" s="16" t="s">
        <v>843</v>
      </c>
      <c r="Z1064" s="16" t="s">
        <v>843</v>
      </c>
      <c r="AA1064" s="16" t="s">
        <v>843</v>
      </c>
      <c r="AB1064" s="16" t="s">
        <v>843</v>
      </c>
      <c r="AC1064" s="16" t="s">
        <v>843</v>
      </c>
      <c r="AD1064" s="16" t="s">
        <v>867</v>
      </c>
      <c r="AF1064" s="16" t="s">
        <v>11659</v>
      </c>
      <c r="AG1064" s="16" t="s">
        <v>11703</v>
      </c>
      <c r="AH1064" s="16" t="s">
        <v>844</v>
      </c>
      <c r="AI1064" s="16" t="s">
        <v>843</v>
      </c>
      <c r="AJ1064" s="16" t="s">
        <v>844</v>
      </c>
      <c r="AK1064" s="16" t="s">
        <v>843</v>
      </c>
      <c r="AL1064" s="16" t="s">
        <v>844</v>
      </c>
      <c r="AM1064" s="16" t="s">
        <v>843</v>
      </c>
      <c r="AN1064" s="16" t="s">
        <v>843</v>
      </c>
      <c r="AO1064" s="16" t="s">
        <v>843</v>
      </c>
      <c r="AP1064" s="16" t="s">
        <v>843</v>
      </c>
      <c r="AQ1064" s="16" t="s">
        <v>843</v>
      </c>
      <c r="AR1064" s="16" t="s">
        <v>4433</v>
      </c>
      <c r="AS1064" s="16" t="s">
        <v>843</v>
      </c>
      <c r="AT1064" s="16" t="s">
        <v>843</v>
      </c>
      <c r="AU1064" s="16" t="s">
        <v>843</v>
      </c>
      <c r="AV1064" s="16" t="s">
        <v>843</v>
      </c>
      <c r="AW1064" s="16" t="s">
        <v>843</v>
      </c>
      <c r="AX1064" s="16" t="s">
        <v>843</v>
      </c>
      <c r="AY1064" s="16" t="s">
        <v>844</v>
      </c>
      <c r="BF1064" s="16" t="s">
        <v>843</v>
      </c>
      <c r="BH1064" s="16" t="s">
        <v>7383</v>
      </c>
      <c r="BI1064" s="16" t="s">
        <v>7785</v>
      </c>
      <c r="BJ1064" s="16" t="s">
        <v>843</v>
      </c>
      <c r="BK1064" s="16" t="s">
        <v>843</v>
      </c>
      <c r="BL1064" s="16" t="s">
        <v>843</v>
      </c>
      <c r="BM1064" s="16" t="s">
        <v>843</v>
      </c>
      <c r="BN1064" s="16" t="s">
        <v>843</v>
      </c>
      <c r="BO1064" s="16" t="s">
        <v>844</v>
      </c>
      <c r="BP1064" s="16" t="s">
        <v>843</v>
      </c>
      <c r="BQ1064" s="16" t="s">
        <v>843</v>
      </c>
      <c r="DX1064" s="16" t="s">
        <v>865</v>
      </c>
      <c r="ES1064" s="16" t="s">
        <v>865</v>
      </c>
      <c r="EU1064" s="16" t="s">
        <v>7810</v>
      </c>
      <c r="EV1064" s="16" t="s">
        <v>865</v>
      </c>
      <c r="HC1064" s="16" t="s">
        <v>865</v>
      </c>
      <c r="JA1064" s="16" t="s">
        <v>4816</v>
      </c>
      <c r="JB1064" s="16" t="s">
        <v>865</v>
      </c>
      <c r="JC1064" s="16" t="s">
        <v>867</v>
      </c>
      <c r="JG1064" s="16" t="s">
        <v>843</v>
      </c>
      <c r="JV1064" s="16">
        <v>50</v>
      </c>
      <c r="JW1064" s="16" t="s">
        <v>7603</v>
      </c>
      <c r="JZ1064" s="16" t="s">
        <v>4867</v>
      </c>
      <c r="KB1064" s="16" t="s">
        <v>7619</v>
      </c>
      <c r="KD1064" s="16" t="s">
        <v>4917</v>
      </c>
      <c r="KE1064" s="16" t="s">
        <v>7286</v>
      </c>
      <c r="KF1064" s="16" t="s">
        <v>4926</v>
      </c>
      <c r="KH1064" s="16" t="s">
        <v>7642</v>
      </c>
      <c r="KI1064" s="16" t="s">
        <v>4985</v>
      </c>
      <c r="KK1064" s="16" t="s">
        <v>4867</v>
      </c>
      <c r="KM1064" s="16" t="s">
        <v>7619</v>
      </c>
      <c r="KO1064" s="16" t="s">
        <v>11245</v>
      </c>
      <c r="KP1064" s="16" t="s">
        <v>11244</v>
      </c>
      <c r="KQ1064" s="16" t="s">
        <v>8694</v>
      </c>
      <c r="KR1064" s="16" t="s">
        <v>13037</v>
      </c>
      <c r="KS1064" s="16" t="s">
        <v>11246</v>
      </c>
      <c r="KT1064" s="16" t="s">
        <v>8696</v>
      </c>
      <c r="KU1064" s="16" t="s">
        <v>844</v>
      </c>
      <c r="KV1064" s="16" t="s">
        <v>8696</v>
      </c>
      <c r="KW1064" s="16" t="s">
        <v>851</v>
      </c>
      <c r="KY1064" s="16" t="s">
        <v>486</v>
      </c>
      <c r="LC1064" s="16" t="s">
        <v>10879</v>
      </c>
      <c r="LF1064" s="16" t="s">
        <v>11654</v>
      </c>
      <c r="LI1064" s="16" t="s">
        <v>11655</v>
      </c>
      <c r="LJ1064" s="16" t="s">
        <v>831</v>
      </c>
      <c r="LK1064" s="16" t="s">
        <v>831</v>
      </c>
      <c r="LL1064" s="16" t="s">
        <v>8756</v>
      </c>
      <c r="LM1064" s="16" t="s">
        <v>8741</v>
      </c>
      <c r="LO1064" s="16" t="s">
        <v>843</v>
      </c>
      <c r="LP1064" s="16" t="s">
        <v>1056</v>
      </c>
      <c r="LQ1064" s="16" t="s">
        <v>844</v>
      </c>
      <c r="LR1064" s="16" t="s">
        <v>844</v>
      </c>
      <c r="LS1064" s="16" t="s">
        <v>844</v>
      </c>
      <c r="LT1064" s="16" t="s">
        <v>844</v>
      </c>
      <c r="LU1064" s="16" t="s">
        <v>843</v>
      </c>
      <c r="LV1064" s="16" t="s">
        <v>843</v>
      </c>
      <c r="LW1064" s="16" t="s">
        <v>844</v>
      </c>
      <c r="LX1064" s="16" t="s">
        <v>844</v>
      </c>
      <c r="LY1064" s="16" t="s">
        <v>843</v>
      </c>
      <c r="LZ1064" s="16" t="s">
        <v>843</v>
      </c>
      <c r="MA1064" s="16" t="s">
        <v>843</v>
      </c>
      <c r="MB1064" s="16" t="s">
        <v>843</v>
      </c>
      <c r="MC1064" s="16" t="s">
        <v>843</v>
      </c>
      <c r="ME1064" s="16" t="s">
        <v>11656</v>
      </c>
      <c r="MF1064" s="16" t="s">
        <v>8847</v>
      </c>
      <c r="MG1064" s="16" t="s">
        <v>1833</v>
      </c>
      <c r="MH1064" s="16" t="s">
        <v>11667</v>
      </c>
      <c r="MI1064" s="16" t="s">
        <v>11733</v>
      </c>
      <c r="MJ1064" s="16" t="s">
        <v>1833</v>
      </c>
      <c r="MK1064" s="16" t="s">
        <v>9084</v>
      </c>
      <c r="ML1064" s="16" t="s">
        <v>1779</v>
      </c>
      <c r="MM1064" s="16" t="s">
        <v>487</v>
      </c>
      <c r="MN1064" s="16" t="s">
        <v>1801</v>
      </c>
      <c r="MO1064" s="16" t="s">
        <v>1817</v>
      </c>
      <c r="MP1064" s="16" t="s">
        <v>1825</v>
      </c>
      <c r="MQ1064" s="16" t="s">
        <v>1779</v>
      </c>
      <c r="MR1064" s="16" t="s">
        <v>474</v>
      </c>
      <c r="MS1064" s="16" t="s">
        <v>13021</v>
      </c>
      <c r="MT1064" s="16" t="s">
        <v>9009</v>
      </c>
      <c r="MU1064" s="16" t="s">
        <v>817</v>
      </c>
      <c r="NC1064" s="16" t="s">
        <v>486</v>
      </c>
      <c r="NE1064" s="16" t="s">
        <v>486</v>
      </c>
      <c r="NG1064" s="16" t="s">
        <v>1380</v>
      </c>
      <c r="NH1064" s="16" t="s">
        <v>1913</v>
      </c>
      <c r="NI1064" s="16" t="s">
        <v>11658</v>
      </c>
      <c r="NR1064" s="16" t="s">
        <v>451</v>
      </c>
      <c r="NS1064" s="16" t="s">
        <v>462</v>
      </c>
      <c r="NT1064" s="16" t="s">
        <v>478</v>
      </c>
      <c r="NU1064" s="16">
        <v>1.1910000000000001</v>
      </c>
      <c r="NV1064" s="16" t="s">
        <v>451</v>
      </c>
      <c r="NW1064" s="16" t="s">
        <v>1181</v>
      </c>
      <c r="NX1064" s="16" t="s">
        <v>1142</v>
      </c>
      <c r="OB1064" s="16" t="s">
        <v>831</v>
      </c>
      <c r="OC1064" s="16" t="s">
        <v>451</v>
      </c>
    </row>
    <row r="1065" spans="1:394" x14ac:dyDescent="0.25">
      <c r="A1065" s="16" t="s">
        <v>13038</v>
      </c>
      <c r="B1065" s="16" t="s">
        <v>844</v>
      </c>
      <c r="C1065" s="16" t="s">
        <v>972</v>
      </c>
      <c r="D1065" s="16" t="s">
        <v>844</v>
      </c>
      <c r="E1065" s="16" t="s">
        <v>843</v>
      </c>
      <c r="F1065" s="16" t="s">
        <v>843</v>
      </c>
      <c r="G1065" s="16" t="s">
        <v>843</v>
      </c>
      <c r="H1065" s="16" t="s">
        <v>843</v>
      </c>
      <c r="I1065" s="16" t="s">
        <v>843</v>
      </c>
      <c r="J1065" s="16" t="s">
        <v>843</v>
      </c>
      <c r="K1065" s="16" t="s">
        <v>843</v>
      </c>
      <c r="L1065" s="16" t="s">
        <v>843</v>
      </c>
      <c r="M1065" s="16" t="s">
        <v>843</v>
      </c>
      <c r="N1065" s="16" t="s">
        <v>843</v>
      </c>
      <c r="O1065" s="16" t="s">
        <v>843</v>
      </c>
      <c r="Q1065" s="16" t="s">
        <v>844</v>
      </c>
      <c r="R1065" s="16">
        <v>70</v>
      </c>
      <c r="T1065" s="16" t="s">
        <v>470</v>
      </c>
      <c r="U1065" s="16" t="s">
        <v>844</v>
      </c>
      <c r="V1065" s="16" t="s">
        <v>843</v>
      </c>
      <c r="W1065" s="16" t="s">
        <v>844</v>
      </c>
      <c r="X1065" s="16" t="s">
        <v>843</v>
      </c>
      <c r="Y1065" s="16" t="s">
        <v>843</v>
      </c>
      <c r="Z1065" s="16" t="s">
        <v>843</v>
      </c>
      <c r="AA1065" s="16" t="s">
        <v>843</v>
      </c>
      <c r="AB1065" s="16" t="s">
        <v>843</v>
      </c>
      <c r="AC1065" s="16" t="s">
        <v>843</v>
      </c>
      <c r="AD1065" s="16" t="s">
        <v>867</v>
      </c>
      <c r="AF1065" s="16" t="s">
        <v>11739</v>
      </c>
      <c r="AG1065" s="16" t="s">
        <v>11725</v>
      </c>
      <c r="AH1065" s="16" t="s">
        <v>844</v>
      </c>
      <c r="AI1065" s="16" t="s">
        <v>844</v>
      </c>
      <c r="AJ1065" s="16" t="s">
        <v>843</v>
      </c>
      <c r="AK1065" s="16" t="s">
        <v>843</v>
      </c>
      <c r="AL1065" s="16" t="s">
        <v>844</v>
      </c>
      <c r="AM1065" s="16" t="s">
        <v>844</v>
      </c>
      <c r="AN1065" s="16" t="s">
        <v>843</v>
      </c>
      <c r="AO1065" s="16" t="s">
        <v>843</v>
      </c>
      <c r="AP1065" s="16" t="s">
        <v>843</v>
      </c>
      <c r="AQ1065" s="16" t="s">
        <v>844</v>
      </c>
      <c r="AR1065" s="16" t="s">
        <v>4433</v>
      </c>
      <c r="AS1065" s="16" t="s">
        <v>843</v>
      </c>
      <c r="AT1065" s="16" t="s">
        <v>843</v>
      </c>
      <c r="AU1065" s="16" t="s">
        <v>843</v>
      </c>
      <c r="AV1065" s="16" t="s">
        <v>843</v>
      </c>
      <c r="AW1065" s="16" t="s">
        <v>843</v>
      </c>
      <c r="AX1065" s="16" t="s">
        <v>843</v>
      </c>
      <c r="AY1065" s="16" t="s">
        <v>844</v>
      </c>
      <c r="BF1065" s="16" t="s">
        <v>844</v>
      </c>
      <c r="BI1065" s="16" t="s">
        <v>7785</v>
      </c>
      <c r="BJ1065" s="16" t="s">
        <v>843</v>
      </c>
      <c r="BK1065" s="16" t="s">
        <v>843</v>
      </c>
      <c r="BL1065" s="16" t="s">
        <v>843</v>
      </c>
      <c r="BM1065" s="16" t="s">
        <v>843</v>
      </c>
      <c r="BN1065" s="16" t="s">
        <v>843</v>
      </c>
      <c r="BO1065" s="16" t="s">
        <v>844</v>
      </c>
      <c r="BP1065" s="16" t="s">
        <v>843</v>
      </c>
      <c r="BQ1065" s="16" t="s">
        <v>843</v>
      </c>
      <c r="DX1065" s="16" t="s">
        <v>867</v>
      </c>
      <c r="DY1065" s="16" t="s">
        <v>867</v>
      </c>
      <c r="ES1065" s="16" t="s">
        <v>867</v>
      </c>
      <c r="EU1065" s="16" t="s">
        <v>7813</v>
      </c>
      <c r="EV1065" s="16" t="s">
        <v>865</v>
      </c>
      <c r="FF1065" s="16" t="s">
        <v>7839</v>
      </c>
      <c r="HC1065" s="16" t="s">
        <v>867</v>
      </c>
      <c r="HD1065" s="16" t="s">
        <v>867</v>
      </c>
      <c r="HE1065" s="16" t="s">
        <v>13039</v>
      </c>
      <c r="HF1065" s="16" t="s">
        <v>844</v>
      </c>
      <c r="HG1065" s="16" t="s">
        <v>843</v>
      </c>
      <c r="HH1065" s="16" t="s">
        <v>843</v>
      </c>
      <c r="HI1065" s="16" t="s">
        <v>843</v>
      </c>
      <c r="HJ1065" s="16" t="s">
        <v>843</v>
      </c>
      <c r="HK1065" s="16" t="s">
        <v>843</v>
      </c>
      <c r="HL1065" s="16" t="s">
        <v>843</v>
      </c>
      <c r="HM1065" s="16" t="s">
        <v>843</v>
      </c>
      <c r="HN1065" s="16" t="s">
        <v>843</v>
      </c>
      <c r="HO1065" s="16" t="s">
        <v>844</v>
      </c>
      <c r="HP1065" s="16" t="s">
        <v>843</v>
      </c>
      <c r="HQ1065" s="16" t="s">
        <v>843</v>
      </c>
      <c r="HR1065" s="16" t="s">
        <v>843</v>
      </c>
      <c r="HS1065" s="16" t="s">
        <v>843</v>
      </c>
      <c r="IZ1065" s="16" t="s">
        <v>867</v>
      </c>
      <c r="JA1065" s="16" t="s">
        <v>4816</v>
      </c>
      <c r="JB1065" s="16" t="s">
        <v>865</v>
      </c>
      <c r="JC1065" s="16" t="s">
        <v>865</v>
      </c>
      <c r="JD1065" s="16" t="s">
        <v>865</v>
      </c>
      <c r="JE1065" s="16" t="s">
        <v>865</v>
      </c>
      <c r="JF1065" s="16" t="s">
        <v>865</v>
      </c>
      <c r="JG1065" s="16" t="s">
        <v>843</v>
      </c>
      <c r="JH1065" s="16" t="s">
        <v>4846</v>
      </c>
      <c r="KF1065" s="16" t="s">
        <v>4926</v>
      </c>
      <c r="KI1065" s="16" t="s">
        <v>4846</v>
      </c>
      <c r="KO1065" s="16" t="s">
        <v>11250</v>
      </c>
      <c r="KP1065" s="16" t="s">
        <v>11249</v>
      </c>
      <c r="KQ1065" s="16" t="s">
        <v>8694</v>
      </c>
      <c r="KR1065" s="16" t="s">
        <v>13040</v>
      </c>
      <c r="KS1065" s="16" t="s">
        <v>11251</v>
      </c>
      <c r="KT1065" s="16" t="s">
        <v>8696</v>
      </c>
      <c r="KU1065" s="16" t="s">
        <v>844</v>
      </c>
      <c r="KV1065" s="16" t="s">
        <v>8696</v>
      </c>
      <c r="KW1065" s="16" t="s">
        <v>851</v>
      </c>
      <c r="KX1065" s="16" t="s">
        <v>487</v>
      </c>
      <c r="KY1065" s="16" t="s">
        <v>487</v>
      </c>
      <c r="KZ1065" s="16" t="s">
        <v>487</v>
      </c>
      <c r="LC1065" s="16" t="s">
        <v>10879</v>
      </c>
      <c r="LF1065" s="16" t="s">
        <v>11654</v>
      </c>
      <c r="LI1065" s="16" t="s">
        <v>11655</v>
      </c>
      <c r="LJ1065" s="16" t="s">
        <v>843</v>
      </c>
      <c r="LL1065" s="16" t="s">
        <v>8711</v>
      </c>
      <c r="LM1065" s="16" t="s">
        <v>8741</v>
      </c>
      <c r="LO1065" s="16" t="s">
        <v>843</v>
      </c>
      <c r="LP1065" s="16" t="s">
        <v>843</v>
      </c>
      <c r="LQ1065" s="16" t="s">
        <v>844</v>
      </c>
      <c r="LR1065" s="16" t="s">
        <v>844</v>
      </c>
      <c r="LS1065" s="16" t="s">
        <v>844</v>
      </c>
      <c r="LT1065" s="16" t="s">
        <v>844</v>
      </c>
      <c r="LU1065" s="16" t="s">
        <v>1056</v>
      </c>
      <c r="LV1065" s="16" t="s">
        <v>843</v>
      </c>
      <c r="LW1065" s="16" t="s">
        <v>1056</v>
      </c>
      <c r="LX1065" s="16" t="s">
        <v>843</v>
      </c>
      <c r="LY1065" s="16" t="s">
        <v>843</v>
      </c>
      <c r="LZ1065" s="16" t="s">
        <v>843</v>
      </c>
      <c r="MA1065" s="16" t="s">
        <v>843</v>
      </c>
      <c r="MB1065" s="16" t="s">
        <v>843</v>
      </c>
      <c r="MC1065" s="16" t="s">
        <v>843</v>
      </c>
      <c r="ME1065" s="16" t="s">
        <v>11656</v>
      </c>
      <c r="MF1065" s="16" t="s">
        <v>8847</v>
      </c>
      <c r="MO1065" s="16" t="s">
        <v>1817</v>
      </c>
      <c r="MP1065" s="16" t="s">
        <v>1824</v>
      </c>
      <c r="MR1065" s="16" t="s">
        <v>470</v>
      </c>
      <c r="MS1065" s="16" t="s">
        <v>13021</v>
      </c>
      <c r="MT1065" s="16" t="s">
        <v>8947</v>
      </c>
      <c r="NC1065" s="16" t="s">
        <v>487</v>
      </c>
      <c r="NE1065" s="16" t="s">
        <v>487</v>
      </c>
      <c r="NF1065" s="16" t="s">
        <v>487</v>
      </c>
      <c r="NG1065" s="16" t="s">
        <v>1380</v>
      </c>
      <c r="NI1065" s="16" t="s">
        <v>11658</v>
      </c>
      <c r="NM1065" s="16" t="s">
        <v>11834</v>
      </c>
      <c r="NN1065" s="16" t="s">
        <v>867</v>
      </c>
      <c r="NO1065" s="16" t="s">
        <v>11683</v>
      </c>
      <c r="NP1065" s="16" t="s">
        <v>11684</v>
      </c>
      <c r="NR1065" s="16" t="s">
        <v>878</v>
      </c>
      <c r="NS1065" s="16" t="s">
        <v>462</v>
      </c>
      <c r="NT1065" s="16" t="s">
        <v>478</v>
      </c>
      <c r="NU1065" s="16">
        <v>1.1910000000000001</v>
      </c>
      <c r="NV1065" s="16" t="s">
        <v>457</v>
      </c>
      <c r="NW1065" s="16" t="s">
        <v>1177</v>
      </c>
      <c r="NX1065" s="16" t="s">
        <v>1142</v>
      </c>
      <c r="OB1065" s="16" t="s">
        <v>833</v>
      </c>
      <c r="OC1065" s="16" t="s">
        <v>878</v>
      </c>
      <c r="OD1065" s="16" t="s">
        <v>487</v>
      </c>
    </row>
    <row r="1066" spans="1:394" x14ac:dyDescent="0.25">
      <c r="A1066" s="16" t="s">
        <v>13041</v>
      </c>
      <c r="B1066" s="16" t="s">
        <v>1056</v>
      </c>
      <c r="C1066" s="16" t="s">
        <v>972</v>
      </c>
      <c r="D1066" s="16" t="s">
        <v>844</v>
      </c>
      <c r="E1066" s="16" t="s">
        <v>843</v>
      </c>
      <c r="F1066" s="16" t="s">
        <v>843</v>
      </c>
      <c r="G1066" s="16" t="s">
        <v>843</v>
      </c>
      <c r="H1066" s="16" t="s">
        <v>843</v>
      </c>
      <c r="I1066" s="16" t="s">
        <v>843</v>
      </c>
      <c r="J1066" s="16" t="s">
        <v>843</v>
      </c>
      <c r="K1066" s="16" t="s">
        <v>843</v>
      </c>
      <c r="L1066" s="16" t="s">
        <v>843</v>
      </c>
      <c r="M1066" s="16" t="s">
        <v>843</v>
      </c>
      <c r="N1066" s="16" t="s">
        <v>843</v>
      </c>
      <c r="O1066" s="16" t="s">
        <v>843</v>
      </c>
      <c r="Q1066" s="16" t="s">
        <v>844</v>
      </c>
      <c r="R1066" s="16">
        <v>71</v>
      </c>
      <c r="T1066" s="16" t="s">
        <v>474</v>
      </c>
      <c r="U1066" s="16" t="s">
        <v>843</v>
      </c>
      <c r="V1066" s="16" t="s">
        <v>844</v>
      </c>
      <c r="W1066" s="16" t="s">
        <v>843</v>
      </c>
      <c r="X1066" s="16" t="s">
        <v>844</v>
      </c>
      <c r="Y1066" s="16" t="s">
        <v>843</v>
      </c>
      <c r="Z1066" s="16" t="s">
        <v>843</v>
      </c>
      <c r="AA1066" s="16" t="s">
        <v>843</v>
      </c>
      <c r="AB1066" s="16" t="s">
        <v>843</v>
      </c>
      <c r="AC1066" s="16" t="s">
        <v>843</v>
      </c>
      <c r="AD1066" s="16" t="s">
        <v>867</v>
      </c>
      <c r="AF1066" s="16" t="s">
        <v>11739</v>
      </c>
      <c r="AG1066" s="16" t="s">
        <v>11745</v>
      </c>
      <c r="AH1066" s="16" t="s">
        <v>844</v>
      </c>
      <c r="AI1066" s="16" t="s">
        <v>844</v>
      </c>
      <c r="AJ1066" s="16" t="s">
        <v>843</v>
      </c>
      <c r="AK1066" s="16" t="s">
        <v>843</v>
      </c>
      <c r="AL1066" s="16" t="s">
        <v>844</v>
      </c>
      <c r="AM1066" s="16" t="s">
        <v>844</v>
      </c>
      <c r="AN1066" s="16" t="s">
        <v>843</v>
      </c>
      <c r="AO1066" s="16" t="s">
        <v>843</v>
      </c>
      <c r="AP1066" s="16" t="s">
        <v>843</v>
      </c>
      <c r="AQ1066" s="16" t="s">
        <v>844</v>
      </c>
      <c r="AR1066" s="16" t="s">
        <v>4433</v>
      </c>
      <c r="AS1066" s="16" t="s">
        <v>843</v>
      </c>
      <c r="AT1066" s="16" t="s">
        <v>843</v>
      </c>
      <c r="AU1066" s="16" t="s">
        <v>843</v>
      </c>
      <c r="AV1066" s="16" t="s">
        <v>843</v>
      </c>
      <c r="AW1066" s="16" t="s">
        <v>843</v>
      </c>
      <c r="AX1066" s="16" t="s">
        <v>843</v>
      </c>
      <c r="AY1066" s="16" t="s">
        <v>844</v>
      </c>
      <c r="BF1066" s="16" t="s">
        <v>844</v>
      </c>
      <c r="BI1066" s="16" t="s">
        <v>7785</v>
      </c>
      <c r="BJ1066" s="16" t="s">
        <v>843</v>
      </c>
      <c r="BK1066" s="16" t="s">
        <v>843</v>
      </c>
      <c r="BL1066" s="16" t="s">
        <v>843</v>
      </c>
      <c r="BM1066" s="16" t="s">
        <v>843</v>
      </c>
      <c r="BN1066" s="16" t="s">
        <v>843</v>
      </c>
      <c r="BO1066" s="16" t="s">
        <v>844</v>
      </c>
      <c r="BP1066" s="16" t="s">
        <v>843</v>
      </c>
      <c r="BQ1066" s="16" t="s">
        <v>843</v>
      </c>
      <c r="DX1066" s="16" t="s">
        <v>867</v>
      </c>
      <c r="DY1066" s="16" t="s">
        <v>867</v>
      </c>
      <c r="ES1066" s="16" t="s">
        <v>867</v>
      </c>
      <c r="EU1066" s="16" t="s">
        <v>7813</v>
      </c>
      <c r="EV1066" s="16" t="s">
        <v>865</v>
      </c>
      <c r="FF1066" s="16" t="s">
        <v>7839</v>
      </c>
      <c r="HC1066" s="16" t="s">
        <v>865</v>
      </c>
      <c r="JA1066" s="16" t="s">
        <v>4816</v>
      </c>
      <c r="JB1066" s="16" t="s">
        <v>865</v>
      </c>
      <c r="JC1066" s="16" t="s">
        <v>865</v>
      </c>
      <c r="JD1066" s="16" t="s">
        <v>865</v>
      </c>
      <c r="JE1066" s="16" t="s">
        <v>865</v>
      </c>
      <c r="JF1066" s="16" t="s">
        <v>865</v>
      </c>
      <c r="JG1066" s="16" t="s">
        <v>843</v>
      </c>
      <c r="JH1066" s="16" t="s">
        <v>4846</v>
      </c>
      <c r="KF1066" s="16" t="s">
        <v>4926</v>
      </c>
      <c r="KI1066" s="16" t="s">
        <v>4846</v>
      </c>
      <c r="KO1066" s="16" t="s">
        <v>11250</v>
      </c>
      <c r="KP1066" s="16" t="s">
        <v>11249</v>
      </c>
      <c r="KQ1066" s="16" t="s">
        <v>8694</v>
      </c>
      <c r="KR1066" s="16" t="s">
        <v>13042</v>
      </c>
      <c r="KS1066" s="16" t="s">
        <v>11251</v>
      </c>
      <c r="KT1066" s="16" t="s">
        <v>8696</v>
      </c>
      <c r="KU1066" s="16" t="s">
        <v>844</v>
      </c>
      <c r="KV1066" s="16" t="s">
        <v>8696</v>
      </c>
      <c r="KW1066" s="16" t="s">
        <v>851</v>
      </c>
      <c r="KX1066" s="16" t="s">
        <v>487</v>
      </c>
      <c r="KY1066" s="16" t="s">
        <v>487</v>
      </c>
      <c r="KZ1066" s="16" t="s">
        <v>487</v>
      </c>
      <c r="LC1066" s="16" t="s">
        <v>10879</v>
      </c>
      <c r="LF1066" s="16" t="s">
        <v>11654</v>
      </c>
      <c r="LI1066" s="16" t="s">
        <v>11655</v>
      </c>
      <c r="LJ1066" s="16" t="s">
        <v>843</v>
      </c>
      <c r="LL1066" s="16" t="s">
        <v>8711</v>
      </c>
      <c r="LM1066" s="16" t="s">
        <v>8741</v>
      </c>
      <c r="LO1066" s="16" t="s">
        <v>843</v>
      </c>
      <c r="LP1066" s="16" t="s">
        <v>843</v>
      </c>
      <c r="LQ1066" s="16" t="s">
        <v>844</v>
      </c>
      <c r="LR1066" s="16" t="s">
        <v>844</v>
      </c>
      <c r="LS1066" s="16" t="s">
        <v>844</v>
      </c>
      <c r="LT1066" s="16" t="s">
        <v>844</v>
      </c>
      <c r="LU1066" s="16" t="s">
        <v>1056</v>
      </c>
      <c r="LV1066" s="16" t="s">
        <v>843</v>
      </c>
      <c r="LW1066" s="16" t="s">
        <v>1056</v>
      </c>
      <c r="LX1066" s="16" t="s">
        <v>843</v>
      </c>
      <c r="LY1066" s="16" t="s">
        <v>843</v>
      </c>
      <c r="LZ1066" s="16" t="s">
        <v>843</v>
      </c>
      <c r="MA1066" s="16" t="s">
        <v>843</v>
      </c>
      <c r="MB1066" s="16" t="s">
        <v>843</v>
      </c>
      <c r="MC1066" s="16" t="s">
        <v>843</v>
      </c>
      <c r="ME1066" s="16" t="s">
        <v>11656</v>
      </c>
      <c r="MF1066" s="16" t="s">
        <v>8847</v>
      </c>
      <c r="MO1066" s="16" t="s">
        <v>1817</v>
      </c>
      <c r="MP1066" s="16" t="s">
        <v>1824</v>
      </c>
      <c r="MR1066" s="16" t="s">
        <v>474</v>
      </c>
      <c r="MS1066" s="16" t="s">
        <v>13021</v>
      </c>
      <c r="MT1066" s="16" t="s">
        <v>8947</v>
      </c>
      <c r="NC1066" s="16" t="s">
        <v>487</v>
      </c>
      <c r="NE1066" s="16" t="s">
        <v>486</v>
      </c>
      <c r="NG1066" s="16" t="s">
        <v>1380</v>
      </c>
      <c r="NI1066" s="16" t="s">
        <v>11658</v>
      </c>
      <c r="NR1066" s="16" t="s">
        <v>878</v>
      </c>
      <c r="NS1066" s="16" t="s">
        <v>462</v>
      </c>
      <c r="NT1066" s="16" t="s">
        <v>478</v>
      </c>
      <c r="NU1066" s="16">
        <v>1.1910000000000001</v>
      </c>
      <c r="NV1066" s="16" t="s">
        <v>457</v>
      </c>
      <c r="NW1066" s="16" t="s">
        <v>1183</v>
      </c>
      <c r="NX1066" s="16" t="s">
        <v>1142</v>
      </c>
      <c r="OB1066" s="16" t="s">
        <v>833</v>
      </c>
      <c r="OC1066" s="16" t="s">
        <v>878</v>
      </c>
    </row>
    <row r="1067" spans="1:394" x14ac:dyDescent="0.25">
      <c r="A1067" s="16" t="s">
        <v>13043</v>
      </c>
      <c r="B1067" s="16" t="s">
        <v>844</v>
      </c>
      <c r="C1067" s="16" t="s">
        <v>972</v>
      </c>
      <c r="D1067" s="16" t="s">
        <v>844</v>
      </c>
      <c r="E1067" s="16" t="s">
        <v>843</v>
      </c>
      <c r="F1067" s="16" t="s">
        <v>843</v>
      </c>
      <c r="G1067" s="16" t="s">
        <v>843</v>
      </c>
      <c r="H1067" s="16" t="s">
        <v>843</v>
      </c>
      <c r="I1067" s="16" t="s">
        <v>843</v>
      </c>
      <c r="J1067" s="16" t="s">
        <v>843</v>
      </c>
      <c r="K1067" s="16" t="s">
        <v>843</v>
      </c>
      <c r="L1067" s="16" t="s">
        <v>843</v>
      </c>
      <c r="M1067" s="16" t="s">
        <v>843</v>
      </c>
      <c r="N1067" s="16" t="s">
        <v>843</v>
      </c>
      <c r="O1067" s="16" t="s">
        <v>843</v>
      </c>
      <c r="Q1067" s="16" t="s">
        <v>844</v>
      </c>
      <c r="R1067" s="16">
        <v>28</v>
      </c>
      <c r="T1067" s="16" t="s">
        <v>470</v>
      </c>
      <c r="U1067" s="16" t="s">
        <v>844</v>
      </c>
      <c r="V1067" s="16" t="s">
        <v>843</v>
      </c>
      <c r="W1067" s="16" t="s">
        <v>844</v>
      </c>
      <c r="X1067" s="16" t="s">
        <v>843</v>
      </c>
      <c r="Y1067" s="16" t="s">
        <v>843</v>
      </c>
      <c r="Z1067" s="16" t="s">
        <v>843</v>
      </c>
      <c r="AA1067" s="16" t="s">
        <v>843</v>
      </c>
      <c r="AB1067" s="16" t="s">
        <v>844</v>
      </c>
      <c r="AC1067" s="16" t="s">
        <v>843</v>
      </c>
      <c r="AD1067" s="16" t="s">
        <v>867</v>
      </c>
      <c r="AF1067" s="16" t="s">
        <v>11695</v>
      </c>
      <c r="AG1067" s="16" t="s">
        <v>11725</v>
      </c>
      <c r="AH1067" s="16" t="s">
        <v>844</v>
      </c>
      <c r="AI1067" s="16" t="s">
        <v>844</v>
      </c>
      <c r="AJ1067" s="16" t="s">
        <v>843</v>
      </c>
      <c r="AK1067" s="16" t="s">
        <v>843</v>
      </c>
      <c r="AL1067" s="16" t="s">
        <v>844</v>
      </c>
      <c r="AM1067" s="16" t="s">
        <v>844</v>
      </c>
      <c r="AN1067" s="16" t="s">
        <v>843</v>
      </c>
      <c r="AO1067" s="16" t="s">
        <v>843</v>
      </c>
      <c r="AP1067" s="16" t="s">
        <v>843</v>
      </c>
      <c r="AQ1067" s="16" t="s">
        <v>844</v>
      </c>
      <c r="AR1067" s="16" t="s">
        <v>4433</v>
      </c>
      <c r="AS1067" s="16" t="s">
        <v>843</v>
      </c>
      <c r="AT1067" s="16" t="s">
        <v>843</v>
      </c>
      <c r="AU1067" s="16" t="s">
        <v>843</v>
      </c>
      <c r="AV1067" s="16" t="s">
        <v>843</v>
      </c>
      <c r="AW1067" s="16" t="s">
        <v>843</v>
      </c>
      <c r="AX1067" s="16" t="s">
        <v>843</v>
      </c>
      <c r="AY1067" s="16" t="s">
        <v>844</v>
      </c>
      <c r="BF1067" s="16" t="s">
        <v>844</v>
      </c>
      <c r="BH1067" s="16" t="s">
        <v>7386</v>
      </c>
      <c r="BI1067" s="16" t="s">
        <v>7770</v>
      </c>
      <c r="BJ1067" s="16" t="s">
        <v>844</v>
      </c>
      <c r="BK1067" s="16" t="s">
        <v>843</v>
      </c>
      <c r="BL1067" s="16" t="s">
        <v>843</v>
      </c>
      <c r="BM1067" s="16" t="s">
        <v>843</v>
      </c>
      <c r="BN1067" s="16" t="s">
        <v>843</v>
      </c>
      <c r="BO1067" s="16" t="s">
        <v>843</v>
      </c>
      <c r="BP1067" s="16" t="s">
        <v>843</v>
      </c>
      <c r="BQ1067" s="16" t="s">
        <v>843</v>
      </c>
      <c r="BR1067" s="16" t="s">
        <v>7790</v>
      </c>
      <c r="BS1067" s="16" t="s">
        <v>844</v>
      </c>
      <c r="BT1067" s="16" t="s">
        <v>843</v>
      </c>
      <c r="BU1067" s="16" t="s">
        <v>843</v>
      </c>
      <c r="BV1067" s="16" t="s">
        <v>843</v>
      </c>
      <c r="BW1067" s="16" t="s">
        <v>843</v>
      </c>
      <c r="BX1067" s="16" t="s">
        <v>843</v>
      </c>
      <c r="BY1067" s="16" t="s">
        <v>843</v>
      </c>
      <c r="BZ1067" s="16" t="s">
        <v>843</v>
      </c>
      <c r="CA1067" s="16" t="s">
        <v>843</v>
      </c>
      <c r="DX1067" s="16" t="s">
        <v>867</v>
      </c>
      <c r="DY1067" s="16" t="s">
        <v>867</v>
      </c>
      <c r="ES1067" s="16" t="s">
        <v>867</v>
      </c>
      <c r="EU1067" s="16" t="s">
        <v>7813</v>
      </c>
      <c r="EV1067" s="16" t="s">
        <v>865</v>
      </c>
      <c r="FT1067" s="16" t="s">
        <v>865</v>
      </c>
      <c r="HC1067" s="16" t="s">
        <v>865</v>
      </c>
      <c r="JA1067" s="16" t="s">
        <v>4825</v>
      </c>
      <c r="JB1067" s="16" t="s">
        <v>865</v>
      </c>
      <c r="JC1067" s="16" t="s">
        <v>865</v>
      </c>
      <c r="JD1067" s="16" t="s">
        <v>865</v>
      </c>
      <c r="JE1067" s="16" t="s">
        <v>865</v>
      </c>
      <c r="JF1067" s="16" t="s">
        <v>865</v>
      </c>
      <c r="JG1067" s="16" t="s">
        <v>1056</v>
      </c>
      <c r="JH1067" s="16" t="s">
        <v>7577</v>
      </c>
      <c r="JJ1067" s="16" t="s">
        <v>865</v>
      </c>
      <c r="KF1067" s="16" t="s">
        <v>4972</v>
      </c>
      <c r="KI1067" s="16" t="s">
        <v>4993</v>
      </c>
      <c r="KO1067" s="16" t="s">
        <v>11255</v>
      </c>
      <c r="KP1067" s="16" t="s">
        <v>11254</v>
      </c>
      <c r="KQ1067" s="16" t="s">
        <v>8694</v>
      </c>
      <c r="KR1067" s="16" t="s">
        <v>13044</v>
      </c>
      <c r="KS1067" s="16" t="s">
        <v>11256</v>
      </c>
      <c r="KT1067" s="16" t="s">
        <v>8696</v>
      </c>
      <c r="KU1067" s="16" t="s">
        <v>844</v>
      </c>
      <c r="KV1067" s="16" t="s">
        <v>8696</v>
      </c>
      <c r="KW1067" s="16" t="s">
        <v>851</v>
      </c>
      <c r="KX1067" s="16" t="s">
        <v>487</v>
      </c>
      <c r="KY1067" s="16" t="s">
        <v>487</v>
      </c>
      <c r="KZ1067" s="16" t="s">
        <v>487</v>
      </c>
      <c r="LC1067" s="16" t="s">
        <v>10879</v>
      </c>
      <c r="LF1067" s="16" t="s">
        <v>11654</v>
      </c>
      <c r="LI1067" s="16" t="s">
        <v>11655</v>
      </c>
      <c r="LJ1067" s="16" t="s">
        <v>843</v>
      </c>
      <c r="LL1067" s="16" t="s">
        <v>8711</v>
      </c>
      <c r="LM1067" s="16" t="s">
        <v>8741</v>
      </c>
      <c r="LO1067" s="16" t="s">
        <v>844</v>
      </c>
      <c r="LP1067" s="16" t="s">
        <v>1056</v>
      </c>
      <c r="LQ1067" s="16" t="s">
        <v>1056</v>
      </c>
      <c r="LR1067" s="16" t="s">
        <v>844</v>
      </c>
      <c r="LS1067" s="16" t="s">
        <v>844</v>
      </c>
      <c r="LT1067" s="16" t="s">
        <v>844</v>
      </c>
      <c r="LU1067" s="16" t="s">
        <v>843</v>
      </c>
      <c r="LV1067" s="16" t="s">
        <v>843</v>
      </c>
      <c r="LW1067" s="16" t="s">
        <v>844</v>
      </c>
      <c r="LX1067" s="16" t="s">
        <v>844</v>
      </c>
      <c r="LY1067" s="16" t="s">
        <v>844</v>
      </c>
      <c r="LZ1067" s="16" t="s">
        <v>843</v>
      </c>
      <c r="MA1067" s="16" t="s">
        <v>843</v>
      </c>
      <c r="MB1067" s="16" t="s">
        <v>843</v>
      </c>
      <c r="MC1067" s="16" t="s">
        <v>844</v>
      </c>
      <c r="ME1067" s="16" t="s">
        <v>11656</v>
      </c>
      <c r="MF1067" s="16" t="s">
        <v>8847</v>
      </c>
      <c r="MO1067" s="16" t="s">
        <v>1815</v>
      </c>
      <c r="MP1067" s="16" t="s">
        <v>1827</v>
      </c>
      <c r="MR1067" s="16" t="s">
        <v>470</v>
      </c>
      <c r="MS1067" s="16" t="s">
        <v>13021</v>
      </c>
      <c r="MT1067" s="16" t="s">
        <v>8931</v>
      </c>
      <c r="MU1067" s="16" t="s">
        <v>816</v>
      </c>
      <c r="NC1067" s="16" t="s">
        <v>487</v>
      </c>
      <c r="ND1067" s="16" t="s">
        <v>486</v>
      </c>
      <c r="NE1067" s="16" t="s">
        <v>486</v>
      </c>
      <c r="NG1067" s="16" t="s">
        <v>1372</v>
      </c>
      <c r="NI1067" s="16" t="s">
        <v>11658</v>
      </c>
      <c r="NR1067" s="16" t="s">
        <v>445</v>
      </c>
      <c r="NS1067" s="16" t="s">
        <v>462</v>
      </c>
      <c r="NT1067" s="16" t="s">
        <v>478</v>
      </c>
      <c r="NU1067" s="16">
        <v>1.1910000000000001</v>
      </c>
      <c r="NV1067" s="16" t="s">
        <v>445</v>
      </c>
      <c r="NW1067" s="16" t="s">
        <v>1174</v>
      </c>
      <c r="NX1067" s="16" t="s">
        <v>1142</v>
      </c>
      <c r="OB1067" s="16" t="s">
        <v>833</v>
      </c>
      <c r="OC1067" s="16" t="s">
        <v>445</v>
      </c>
    </row>
    <row r="1068" spans="1:394" x14ac:dyDescent="0.25">
      <c r="A1068" s="16" t="s">
        <v>10397</v>
      </c>
      <c r="B1068" s="16" t="s">
        <v>1056</v>
      </c>
      <c r="C1068" s="16" t="s">
        <v>4199</v>
      </c>
      <c r="D1068" s="16" t="s">
        <v>843</v>
      </c>
      <c r="E1068" s="16" t="s">
        <v>843</v>
      </c>
      <c r="F1068" s="16" t="s">
        <v>843</v>
      </c>
      <c r="G1068" s="16" t="s">
        <v>843</v>
      </c>
      <c r="H1068" s="16" t="s">
        <v>843</v>
      </c>
      <c r="I1068" s="16" t="s">
        <v>844</v>
      </c>
      <c r="J1068" s="16" t="s">
        <v>843</v>
      </c>
      <c r="K1068" s="16" t="s">
        <v>843</v>
      </c>
      <c r="L1068" s="16" t="s">
        <v>843</v>
      </c>
      <c r="M1068" s="16" t="s">
        <v>843</v>
      </c>
      <c r="N1068" s="16" t="s">
        <v>843</v>
      </c>
      <c r="O1068" s="16" t="s">
        <v>843</v>
      </c>
      <c r="Q1068" s="16" t="s">
        <v>843</v>
      </c>
      <c r="R1068" s="16">
        <v>35</v>
      </c>
      <c r="T1068" s="16" t="s">
        <v>474</v>
      </c>
      <c r="U1068" s="16" t="s">
        <v>843</v>
      </c>
      <c r="V1068" s="16" t="s">
        <v>844</v>
      </c>
      <c r="W1068" s="16" t="s">
        <v>843</v>
      </c>
      <c r="X1068" s="16" t="s">
        <v>844</v>
      </c>
      <c r="Y1068" s="16" t="s">
        <v>843</v>
      </c>
      <c r="Z1068" s="16" t="s">
        <v>843</v>
      </c>
      <c r="AA1068" s="16" t="s">
        <v>843</v>
      </c>
      <c r="AB1068" s="16" t="s">
        <v>843</v>
      </c>
      <c r="AC1068" s="16" t="s">
        <v>843</v>
      </c>
      <c r="AD1068" s="16" t="s">
        <v>867</v>
      </c>
      <c r="BF1068" s="16" t="s">
        <v>843</v>
      </c>
      <c r="JB1068" s="16" t="s">
        <v>867</v>
      </c>
      <c r="JC1068" s="16" t="s">
        <v>865</v>
      </c>
      <c r="JG1068" s="16" t="s">
        <v>1056</v>
      </c>
      <c r="KO1068" s="16" t="s">
        <v>11255</v>
      </c>
      <c r="KP1068" s="16" t="s">
        <v>11254</v>
      </c>
      <c r="KQ1068" s="16" t="s">
        <v>8694</v>
      </c>
      <c r="KR1068" s="16" t="s">
        <v>13045</v>
      </c>
      <c r="KS1068" s="16" t="s">
        <v>11256</v>
      </c>
      <c r="KT1068" s="16" t="s">
        <v>8696</v>
      </c>
      <c r="KU1068" s="16" t="s">
        <v>844</v>
      </c>
      <c r="KV1068" s="16" t="s">
        <v>8696</v>
      </c>
      <c r="LC1068" s="16" t="s">
        <v>10879</v>
      </c>
      <c r="LF1068" s="16" t="s">
        <v>11654</v>
      </c>
      <c r="LJ1068" s="16" t="s">
        <v>831</v>
      </c>
      <c r="LK1068" s="16" t="s">
        <v>831</v>
      </c>
      <c r="LL1068" s="16" t="s">
        <v>8756</v>
      </c>
      <c r="LM1068" s="16" t="s">
        <v>8741</v>
      </c>
      <c r="LO1068" s="16" t="s">
        <v>844</v>
      </c>
      <c r="LP1068" s="16" t="s">
        <v>1056</v>
      </c>
      <c r="LQ1068" s="16" t="s">
        <v>1056</v>
      </c>
      <c r="LR1068" s="16" t="s">
        <v>844</v>
      </c>
      <c r="LS1068" s="16" t="s">
        <v>844</v>
      </c>
      <c r="LT1068" s="16" t="s">
        <v>844</v>
      </c>
      <c r="LU1068" s="16" t="s">
        <v>843</v>
      </c>
      <c r="LV1068" s="16" t="s">
        <v>843</v>
      </c>
      <c r="LW1068" s="16" t="s">
        <v>844</v>
      </c>
      <c r="LX1068" s="16" t="s">
        <v>844</v>
      </c>
      <c r="LY1068" s="16" t="s">
        <v>844</v>
      </c>
      <c r="LZ1068" s="16" t="s">
        <v>843</v>
      </c>
      <c r="MA1068" s="16" t="s">
        <v>843</v>
      </c>
      <c r="MB1068" s="16" t="s">
        <v>843</v>
      </c>
      <c r="MC1068" s="16" t="s">
        <v>844</v>
      </c>
      <c r="ME1068" s="16" t="s">
        <v>11656</v>
      </c>
      <c r="MF1068" s="16" t="s">
        <v>8847</v>
      </c>
      <c r="MR1068" s="16" t="s">
        <v>474</v>
      </c>
      <c r="MS1068" s="16" t="s">
        <v>13021</v>
      </c>
      <c r="NI1068" s="16" t="s">
        <v>11658</v>
      </c>
      <c r="NR1068" s="16" t="s">
        <v>451</v>
      </c>
      <c r="NS1068" s="16" t="s">
        <v>462</v>
      </c>
      <c r="NT1068" s="16" t="s">
        <v>478</v>
      </c>
      <c r="NU1068" s="16">
        <v>1.1910000000000001</v>
      </c>
      <c r="NV1068" s="16" t="s">
        <v>451</v>
      </c>
      <c r="NW1068" s="16" t="s">
        <v>1181</v>
      </c>
      <c r="NX1068" s="16" t="s">
        <v>1142</v>
      </c>
      <c r="OB1068" s="16" t="s">
        <v>831</v>
      </c>
      <c r="OC1068" s="16" t="s">
        <v>451</v>
      </c>
    </row>
    <row r="1069" spans="1:394" x14ac:dyDescent="0.25">
      <c r="A1069" s="16" t="s">
        <v>13046</v>
      </c>
      <c r="B1069" s="16" t="s">
        <v>8732</v>
      </c>
      <c r="C1069" s="16" t="s">
        <v>4199</v>
      </c>
      <c r="D1069" s="16" t="s">
        <v>843</v>
      </c>
      <c r="E1069" s="16" t="s">
        <v>843</v>
      </c>
      <c r="F1069" s="16" t="s">
        <v>843</v>
      </c>
      <c r="G1069" s="16" t="s">
        <v>843</v>
      </c>
      <c r="H1069" s="16" t="s">
        <v>843</v>
      </c>
      <c r="I1069" s="16" t="s">
        <v>844</v>
      </c>
      <c r="J1069" s="16" t="s">
        <v>843</v>
      </c>
      <c r="K1069" s="16" t="s">
        <v>843</v>
      </c>
      <c r="L1069" s="16" t="s">
        <v>843</v>
      </c>
      <c r="M1069" s="16" t="s">
        <v>843</v>
      </c>
      <c r="N1069" s="16" t="s">
        <v>843</v>
      </c>
      <c r="O1069" s="16" t="s">
        <v>843</v>
      </c>
      <c r="Q1069" s="16" t="s">
        <v>843</v>
      </c>
      <c r="R1069" s="16">
        <v>0</v>
      </c>
      <c r="S1069" s="16">
        <v>6</v>
      </c>
      <c r="T1069" s="16" t="s">
        <v>470</v>
      </c>
      <c r="U1069" s="16" t="s">
        <v>844</v>
      </c>
      <c r="V1069" s="16" t="s">
        <v>843</v>
      </c>
      <c r="W1069" s="16" t="s">
        <v>843</v>
      </c>
      <c r="X1069" s="16" t="s">
        <v>843</v>
      </c>
      <c r="Y1069" s="16" t="s">
        <v>844</v>
      </c>
      <c r="Z1069" s="16" t="s">
        <v>843</v>
      </c>
      <c r="AA1069" s="16" t="s">
        <v>843</v>
      </c>
      <c r="AB1069" s="16" t="s">
        <v>843</v>
      </c>
      <c r="AC1069" s="16" t="s">
        <v>843</v>
      </c>
      <c r="BF1069" s="16" t="s">
        <v>843</v>
      </c>
      <c r="KO1069" s="16" t="s">
        <v>11255</v>
      </c>
      <c r="KP1069" s="16" t="s">
        <v>11254</v>
      </c>
      <c r="KQ1069" s="16" t="s">
        <v>8694</v>
      </c>
      <c r="KR1069" s="16" t="s">
        <v>13047</v>
      </c>
      <c r="KS1069" s="16" t="s">
        <v>11256</v>
      </c>
      <c r="KT1069" s="16" t="s">
        <v>8696</v>
      </c>
      <c r="KU1069" s="16" t="s">
        <v>844</v>
      </c>
      <c r="KV1069" s="16" t="s">
        <v>8696</v>
      </c>
      <c r="LC1069" s="16" t="s">
        <v>10879</v>
      </c>
      <c r="LF1069" s="16" t="s">
        <v>11654</v>
      </c>
      <c r="LM1069" s="16" t="s">
        <v>8741</v>
      </c>
      <c r="LO1069" s="16" t="s">
        <v>844</v>
      </c>
      <c r="LP1069" s="16" t="s">
        <v>1056</v>
      </c>
      <c r="LQ1069" s="16" t="s">
        <v>1056</v>
      </c>
      <c r="LR1069" s="16" t="s">
        <v>844</v>
      </c>
      <c r="LS1069" s="16" t="s">
        <v>844</v>
      </c>
      <c r="LT1069" s="16" t="s">
        <v>844</v>
      </c>
      <c r="LU1069" s="16" t="s">
        <v>843</v>
      </c>
      <c r="LV1069" s="16" t="s">
        <v>843</v>
      </c>
      <c r="LW1069" s="16" t="s">
        <v>844</v>
      </c>
      <c r="LX1069" s="16" t="s">
        <v>844</v>
      </c>
      <c r="LY1069" s="16" t="s">
        <v>844</v>
      </c>
      <c r="LZ1069" s="16" t="s">
        <v>843</v>
      </c>
      <c r="MA1069" s="16" t="s">
        <v>843</v>
      </c>
      <c r="MB1069" s="16" t="s">
        <v>843</v>
      </c>
      <c r="MC1069" s="16" t="s">
        <v>844</v>
      </c>
      <c r="ME1069" s="16" t="s">
        <v>11656</v>
      </c>
      <c r="MF1069" s="16" t="s">
        <v>8847</v>
      </c>
      <c r="MR1069" s="16" t="s">
        <v>470</v>
      </c>
      <c r="MS1069" s="16" t="s">
        <v>13021</v>
      </c>
      <c r="NI1069" s="16" t="s">
        <v>11658</v>
      </c>
      <c r="NS1069" s="16" t="s">
        <v>462</v>
      </c>
      <c r="NT1069" s="16" t="s">
        <v>478</v>
      </c>
      <c r="NU1069" s="16">
        <v>1.1910000000000001</v>
      </c>
      <c r="NV1069" s="16" t="s">
        <v>1132</v>
      </c>
      <c r="NW1069" s="16" t="s">
        <v>1172</v>
      </c>
      <c r="NX1069" s="16" t="s">
        <v>1141</v>
      </c>
      <c r="NY1069" s="16" t="s">
        <v>1121</v>
      </c>
    </row>
    <row r="1070" spans="1:394" x14ac:dyDescent="0.25">
      <c r="A1070" s="16" t="s">
        <v>13048</v>
      </c>
      <c r="B1070" s="16" t="s">
        <v>844</v>
      </c>
      <c r="C1070" s="16" t="s">
        <v>972</v>
      </c>
      <c r="D1070" s="16" t="s">
        <v>844</v>
      </c>
      <c r="E1070" s="16" t="s">
        <v>843</v>
      </c>
      <c r="F1070" s="16" t="s">
        <v>843</v>
      </c>
      <c r="G1070" s="16" t="s">
        <v>843</v>
      </c>
      <c r="H1070" s="16" t="s">
        <v>843</v>
      </c>
      <c r="I1070" s="16" t="s">
        <v>843</v>
      </c>
      <c r="J1070" s="16" t="s">
        <v>843</v>
      </c>
      <c r="K1070" s="16" t="s">
        <v>843</v>
      </c>
      <c r="L1070" s="16" t="s">
        <v>843</v>
      </c>
      <c r="M1070" s="16" t="s">
        <v>843</v>
      </c>
      <c r="N1070" s="16" t="s">
        <v>843</v>
      </c>
      <c r="O1070" s="16" t="s">
        <v>843</v>
      </c>
      <c r="Q1070" s="16" t="s">
        <v>844</v>
      </c>
      <c r="R1070" s="16">
        <v>38</v>
      </c>
      <c r="T1070" s="16" t="s">
        <v>474</v>
      </c>
      <c r="U1070" s="16" t="s">
        <v>843</v>
      </c>
      <c r="V1070" s="16" t="s">
        <v>844</v>
      </c>
      <c r="W1070" s="16" t="s">
        <v>843</v>
      </c>
      <c r="X1070" s="16" t="s">
        <v>844</v>
      </c>
      <c r="Y1070" s="16" t="s">
        <v>843</v>
      </c>
      <c r="Z1070" s="16" t="s">
        <v>843</v>
      </c>
      <c r="AA1070" s="16" t="s">
        <v>843</v>
      </c>
      <c r="AB1070" s="16" t="s">
        <v>843</v>
      </c>
      <c r="AC1070" s="16" t="s">
        <v>843</v>
      </c>
      <c r="AD1070" s="16" t="s">
        <v>867</v>
      </c>
      <c r="AF1070" s="16" t="s">
        <v>11673</v>
      </c>
      <c r="AG1070" s="16" t="s">
        <v>11828</v>
      </c>
      <c r="AH1070" s="16" t="s">
        <v>843</v>
      </c>
      <c r="AI1070" s="16" t="s">
        <v>843</v>
      </c>
      <c r="AJ1070" s="16" t="s">
        <v>844</v>
      </c>
      <c r="AK1070" s="16" t="s">
        <v>843</v>
      </c>
      <c r="AL1070" s="16" t="s">
        <v>844</v>
      </c>
      <c r="AM1070" s="16" t="s">
        <v>844</v>
      </c>
      <c r="AN1070" s="16" t="s">
        <v>843</v>
      </c>
      <c r="AO1070" s="16" t="s">
        <v>843</v>
      </c>
      <c r="AP1070" s="16" t="s">
        <v>843</v>
      </c>
      <c r="AQ1070" s="16" t="s">
        <v>844</v>
      </c>
      <c r="AR1070" s="16" t="s">
        <v>4415</v>
      </c>
      <c r="AS1070" s="16" t="s">
        <v>844</v>
      </c>
      <c r="AT1070" s="16" t="s">
        <v>843</v>
      </c>
      <c r="AU1070" s="16" t="s">
        <v>843</v>
      </c>
      <c r="AV1070" s="16" t="s">
        <v>843</v>
      </c>
      <c r="AW1070" s="16" t="s">
        <v>843</v>
      </c>
      <c r="AX1070" s="16" t="s">
        <v>843</v>
      </c>
      <c r="AY1070" s="16" t="s">
        <v>843</v>
      </c>
      <c r="AZ1070" s="16" t="s">
        <v>4437</v>
      </c>
      <c r="BF1070" s="16" t="s">
        <v>844</v>
      </c>
      <c r="BH1070" s="16" t="s">
        <v>7383</v>
      </c>
      <c r="BI1070" s="16" t="s">
        <v>7785</v>
      </c>
      <c r="BJ1070" s="16" t="s">
        <v>843</v>
      </c>
      <c r="BK1070" s="16" t="s">
        <v>843</v>
      </c>
      <c r="BL1070" s="16" t="s">
        <v>843</v>
      </c>
      <c r="BM1070" s="16" t="s">
        <v>843</v>
      </c>
      <c r="BN1070" s="16" t="s">
        <v>843</v>
      </c>
      <c r="BO1070" s="16" t="s">
        <v>844</v>
      </c>
      <c r="BP1070" s="16" t="s">
        <v>843</v>
      </c>
      <c r="BQ1070" s="16" t="s">
        <v>843</v>
      </c>
      <c r="DX1070" s="16" t="s">
        <v>865</v>
      </c>
      <c r="ES1070" s="16" t="s">
        <v>865</v>
      </c>
      <c r="EU1070" s="16" t="s">
        <v>7810</v>
      </c>
      <c r="EV1070" s="16" t="s">
        <v>865</v>
      </c>
      <c r="HC1070" s="16" t="s">
        <v>865</v>
      </c>
      <c r="JA1070" s="16" t="s">
        <v>4816</v>
      </c>
      <c r="JB1070" s="16" t="s">
        <v>867</v>
      </c>
      <c r="JC1070" s="16" t="s">
        <v>865</v>
      </c>
      <c r="JG1070" s="16" t="s">
        <v>1056</v>
      </c>
      <c r="JV1070" s="16">
        <v>40</v>
      </c>
      <c r="JW1070" s="16" t="s">
        <v>7603</v>
      </c>
      <c r="JY1070" s="16">
        <v>16000</v>
      </c>
      <c r="JZ1070" s="16" t="s">
        <v>4877</v>
      </c>
      <c r="KB1070" s="16" t="s">
        <v>7610</v>
      </c>
      <c r="KD1070" s="16" t="s">
        <v>4917</v>
      </c>
      <c r="KE1070" s="16" t="s">
        <v>7277</v>
      </c>
      <c r="KF1070" s="16" t="s">
        <v>4411</v>
      </c>
      <c r="KH1070" s="16" t="s">
        <v>7642</v>
      </c>
      <c r="KI1070" s="16" t="s">
        <v>4982</v>
      </c>
      <c r="KK1070" s="16" t="s">
        <v>4877</v>
      </c>
      <c r="KM1070" s="16" t="s">
        <v>7610</v>
      </c>
      <c r="KO1070" s="16" t="s">
        <v>11259</v>
      </c>
      <c r="KP1070" s="16" t="s">
        <v>11258</v>
      </c>
      <c r="KQ1070" s="16" t="s">
        <v>8694</v>
      </c>
      <c r="KR1070" s="16" t="s">
        <v>13049</v>
      </c>
      <c r="KS1070" s="16" t="s">
        <v>11260</v>
      </c>
      <c r="KT1070" s="16" t="s">
        <v>8696</v>
      </c>
      <c r="KU1070" s="16" t="s">
        <v>844</v>
      </c>
      <c r="KV1070" s="16" t="s">
        <v>8696</v>
      </c>
      <c r="KW1070" s="16" t="s">
        <v>851</v>
      </c>
      <c r="KY1070" s="16" t="s">
        <v>486</v>
      </c>
      <c r="LC1070" s="16" t="s">
        <v>10879</v>
      </c>
      <c r="LF1070" s="16" t="s">
        <v>11654</v>
      </c>
      <c r="LI1070" s="16" t="s">
        <v>11655</v>
      </c>
      <c r="LJ1070" s="16" t="s">
        <v>831</v>
      </c>
      <c r="LK1070" s="16" t="s">
        <v>831</v>
      </c>
      <c r="LL1070" s="16" t="s">
        <v>8756</v>
      </c>
      <c r="LM1070" s="16" t="s">
        <v>8741</v>
      </c>
      <c r="LO1070" s="16" t="s">
        <v>843</v>
      </c>
      <c r="LP1070" s="16" t="s">
        <v>1056</v>
      </c>
      <c r="LQ1070" s="16" t="s">
        <v>844</v>
      </c>
      <c r="LR1070" s="16" t="s">
        <v>844</v>
      </c>
      <c r="LS1070" s="16" t="s">
        <v>844</v>
      </c>
      <c r="LT1070" s="16" t="s">
        <v>844</v>
      </c>
      <c r="LU1070" s="16" t="s">
        <v>843</v>
      </c>
      <c r="LV1070" s="16" t="s">
        <v>843</v>
      </c>
      <c r="LW1070" s="16" t="s">
        <v>843</v>
      </c>
      <c r="LX1070" s="16" t="s">
        <v>844</v>
      </c>
      <c r="LY1070" s="16" t="s">
        <v>843</v>
      </c>
      <c r="LZ1070" s="16" t="s">
        <v>843</v>
      </c>
      <c r="MA1070" s="16" t="s">
        <v>843</v>
      </c>
      <c r="MB1070" s="16" t="s">
        <v>843</v>
      </c>
      <c r="MC1070" s="16" t="s">
        <v>843</v>
      </c>
      <c r="ME1070" s="16" t="s">
        <v>11656</v>
      </c>
      <c r="MF1070" s="16" t="s">
        <v>8847</v>
      </c>
      <c r="MG1070" s="16" t="s">
        <v>1839</v>
      </c>
      <c r="MH1070" s="16" t="s">
        <v>11667</v>
      </c>
      <c r="MI1070" s="16" t="s">
        <v>11733</v>
      </c>
      <c r="MJ1070" s="16" t="s">
        <v>1839</v>
      </c>
      <c r="MK1070" s="16" t="s">
        <v>9015</v>
      </c>
      <c r="ML1070" s="16" t="s">
        <v>1782</v>
      </c>
      <c r="MM1070" s="16" t="s">
        <v>487</v>
      </c>
      <c r="MN1070" s="16" t="s">
        <v>1798</v>
      </c>
      <c r="MP1070" s="16" t="s">
        <v>1829</v>
      </c>
      <c r="MQ1070" s="16" t="s">
        <v>1782</v>
      </c>
      <c r="MR1070" s="16" t="s">
        <v>474</v>
      </c>
      <c r="MS1070" s="16" t="s">
        <v>13021</v>
      </c>
      <c r="MT1070" s="16" t="s">
        <v>9015</v>
      </c>
      <c r="MU1070" s="16" t="s">
        <v>817</v>
      </c>
      <c r="NC1070" s="16" t="s">
        <v>486</v>
      </c>
      <c r="NE1070" s="16" t="s">
        <v>486</v>
      </c>
      <c r="NG1070" s="16" t="s">
        <v>1380</v>
      </c>
      <c r="NH1070" s="16" t="s">
        <v>1913</v>
      </c>
      <c r="NI1070" s="16" t="s">
        <v>11658</v>
      </c>
      <c r="NJ1070" s="16" t="s">
        <v>13050</v>
      </c>
      <c r="NK1070" s="16" t="s">
        <v>12489</v>
      </c>
      <c r="NR1070" s="16" t="s">
        <v>451</v>
      </c>
      <c r="NS1070" s="16" t="s">
        <v>462</v>
      </c>
      <c r="NT1070" s="16" t="s">
        <v>478</v>
      </c>
      <c r="NU1070" s="16">
        <v>1.1910000000000001</v>
      </c>
      <c r="NV1070" s="16" t="s">
        <v>451</v>
      </c>
      <c r="NW1070" s="16" t="s">
        <v>1181</v>
      </c>
      <c r="NX1070" s="16" t="s">
        <v>1142</v>
      </c>
      <c r="OB1070" s="16" t="s">
        <v>831</v>
      </c>
      <c r="OC1070" s="16" t="s">
        <v>451</v>
      </c>
    </row>
    <row r="1071" spans="1:394" x14ac:dyDescent="0.25">
      <c r="A1071" s="16" t="s">
        <v>13051</v>
      </c>
      <c r="B1071" s="16" t="s">
        <v>1056</v>
      </c>
      <c r="C1071" s="16" t="s">
        <v>972</v>
      </c>
      <c r="D1071" s="16" t="s">
        <v>844</v>
      </c>
      <c r="E1071" s="16" t="s">
        <v>843</v>
      </c>
      <c r="F1071" s="16" t="s">
        <v>843</v>
      </c>
      <c r="G1071" s="16" t="s">
        <v>843</v>
      </c>
      <c r="H1071" s="16" t="s">
        <v>843</v>
      </c>
      <c r="I1071" s="16" t="s">
        <v>843</v>
      </c>
      <c r="J1071" s="16" t="s">
        <v>843</v>
      </c>
      <c r="K1071" s="16" t="s">
        <v>843</v>
      </c>
      <c r="L1071" s="16" t="s">
        <v>843</v>
      </c>
      <c r="M1071" s="16" t="s">
        <v>843</v>
      </c>
      <c r="N1071" s="16" t="s">
        <v>843</v>
      </c>
      <c r="O1071" s="16" t="s">
        <v>843</v>
      </c>
      <c r="Q1071" s="16" t="s">
        <v>844</v>
      </c>
      <c r="R1071" s="16">
        <v>36</v>
      </c>
      <c r="T1071" s="16" t="s">
        <v>470</v>
      </c>
      <c r="U1071" s="16" t="s">
        <v>844</v>
      </c>
      <c r="V1071" s="16" t="s">
        <v>843</v>
      </c>
      <c r="W1071" s="16" t="s">
        <v>844</v>
      </c>
      <c r="X1071" s="16" t="s">
        <v>843</v>
      </c>
      <c r="Y1071" s="16" t="s">
        <v>843</v>
      </c>
      <c r="Z1071" s="16" t="s">
        <v>843</v>
      </c>
      <c r="AA1071" s="16" t="s">
        <v>843</v>
      </c>
      <c r="AB1071" s="16" t="s">
        <v>844</v>
      </c>
      <c r="AC1071" s="16" t="s">
        <v>843</v>
      </c>
      <c r="AD1071" s="16" t="s">
        <v>867</v>
      </c>
      <c r="AF1071" s="16" t="s">
        <v>11673</v>
      </c>
      <c r="AG1071" s="16" t="s">
        <v>11828</v>
      </c>
      <c r="AH1071" s="16" t="s">
        <v>843</v>
      </c>
      <c r="AI1071" s="16" t="s">
        <v>843</v>
      </c>
      <c r="AJ1071" s="16" t="s">
        <v>844</v>
      </c>
      <c r="AK1071" s="16" t="s">
        <v>843</v>
      </c>
      <c r="AL1071" s="16" t="s">
        <v>844</v>
      </c>
      <c r="AM1071" s="16" t="s">
        <v>844</v>
      </c>
      <c r="AN1071" s="16" t="s">
        <v>843</v>
      </c>
      <c r="AO1071" s="16" t="s">
        <v>843</v>
      </c>
      <c r="AP1071" s="16" t="s">
        <v>843</v>
      </c>
      <c r="AQ1071" s="16" t="s">
        <v>844</v>
      </c>
      <c r="AR1071" s="16" t="s">
        <v>4433</v>
      </c>
      <c r="AS1071" s="16" t="s">
        <v>843</v>
      </c>
      <c r="AT1071" s="16" t="s">
        <v>843</v>
      </c>
      <c r="AU1071" s="16" t="s">
        <v>843</v>
      </c>
      <c r="AV1071" s="16" t="s">
        <v>843</v>
      </c>
      <c r="AW1071" s="16" t="s">
        <v>843</v>
      </c>
      <c r="AX1071" s="16" t="s">
        <v>843</v>
      </c>
      <c r="AY1071" s="16" t="s">
        <v>844</v>
      </c>
      <c r="BF1071" s="16" t="s">
        <v>844</v>
      </c>
      <c r="BH1071" s="16" t="s">
        <v>7380</v>
      </c>
      <c r="BI1071" s="16" t="s">
        <v>7785</v>
      </c>
      <c r="BJ1071" s="16" t="s">
        <v>843</v>
      </c>
      <c r="BK1071" s="16" t="s">
        <v>843</v>
      </c>
      <c r="BL1071" s="16" t="s">
        <v>843</v>
      </c>
      <c r="BM1071" s="16" t="s">
        <v>843</v>
      </c>
      <c r="BN1071" s="16" t="s">
        <v>843</v>
      </c>
      <c r="BO1071" s="16" t="s">
        <v>844</v>
      </c>
      <c r="BP1071" s="16" t="s">
        <v>843</v>
      </c>
      <c r="BQ1071" s="16" t="s">
        <v>843</v>
      </c>
      <c r="DX1071" s="16" t="s">
        <v>865</v>
      </c>
      <c r="ES1071" s="16" t="s">
        <v>865</v>
      </c>
      <c r="EU1071" s="16" t="s">
        <v>7810</v>
      </c>
      <c r="EV1071" s="16" t="s">
        <v>865</v>
      </c>
      <c r="FT1071" s="16" t="s">
        <v>865</v>
      </c>
      <c r="HC1071" s="16" t="s">
        <v>865</v>
      </c>
      <c r="JA1071" s="16" t="s">
        <v>4822</v>
      </c>
      <c r="JB1071" s="16" t="s">
        <v>865</v>
      </c>
      <c r="JC1071" s="16" t="s">
        <v>865</v>
      </c>
      <c r="JD1071" s="16" t="s">
        <v>865</v>
      </c>
      <c r="JE1071" s="16" t="s">
        <v>865</v>
      </c>
      <c r="JF1071" s="16" t="s">
        <v>865</v>
      </c>
      <c r="JG1071" s="16" t="s">
        <v>1056</v>
      </c>
      <c r="JH1071" s="16" t="s">
        <v>7591</v>
      </c>
      <c r="JJ1071" s="16" t="s">
        <v>865</v>
      </c>
      <c r="KF1071" s="16" t="s">
        <v>4411</v>
      </c>
      <c r="KI1071" s="16" t="s">
        <v>4982</v>
      </c>
      <c r="KK1071" s="16" t="s">
        <v>4901</v>
      </c>
      <c r="KM1071" s="16" t="s">
        <v>7610</v>
      </c>
      <c r="KO1071" s="16" t="s">
        <v>11259</v>
      </c>
      <c r="KP1071" s="16" t="s">
        <v>11258</v>
      </c>
      <c r="KQ1071" s="16" t="s">
        <v>8694</v>
      </c>
      <c r="KR1071" s="16" t="s">
        <v>13052</v>
      </c>
      <c r="KS1071" s="16" t="s">
        <v>11260</v>
      </c>
      <c r="KT1071" s="16" t="s">
        <v>8696</v>
      </c>
      <c r="KU1071" s="16" t="s">
        <v>844</v>
      </c>
      <c r="KV1071" s="16" t="s">
        <v>8696</v>
      </c>
      <c r="KW1071" s="16" t="s">
        <v>851</v>
      </c>
      <c r="KY1071" s="16" t="s">
        <v>486</v>
      </c>
      <c r="LC1071" s="16" t="s">
        <v>10879</v>
      </c>
      <c r="LF1071" s="16" t="s">
        <v>11654</v>
      </c>
      <c r="LI1071" s="16" t="s">
        <v>11655</v>
      </c>
      <c r="LJ1071" s="16" t="s">
        <v>843</v>
      </c>
      <c r="LL1071" s="16" t="s">
        <v>8711</v>
      </c>
      <c r="LM1071" s="16" t="s">
        <v>8741</v>
      </c>
      <c r="LO1071" s="16" t="s">
        <v>843</v>
      </c>
      <c r="LP1071" s="16" t="s">
        <v>1056</v>
      </c>
      <c r="LQ1071" s="16" t="s">
        <v>844</v>
      </c>
      <c r="LR1071" s="16" t="s">
        <v>844</v>
      </c>
      <c r="LS1071" s="16" t="s">
        <v>844</v>
      </c>
      <c r="LT1071" s="16" t="s">
        <v>844</v>
      </c>
      <c r="LU1071" s="16" t="s">
        <v>843</v>
      </c>
      <c r="LV1071" s="16" t="s">
        <v>843</v>
      </c>
      <c r="LW1071" s="16" t="s">
        <v>843</v>
      </c>
      <c r="LX1071" s="16" t="s">
        <v>844</v>
      </c>
      <c r="LY1071" s="16" t="s">
        <v>843</v>
      </c>
      <c r="LZ1071" s="16" t="s">
        <v>843</v>
      </c>
      <c r="MA1071" s="16" t="s">
        <v>843</v>
      </c>
      <c r="MB1071" s="16" t="s">
        <v>843</v>
      </c>
      <c r="MC1071" s="16" t="s">
        <v>843</v>
      </c>
      <c r="ME1071" s="16" t="s">
        <v>11656</v>
      </c>
      <c r="MF1071" s="16" t="s">
        <v>8847</v>
      </c>
      <c r="MJ1071" s="16" t="s">
        <v>1839</v>
      </c>
      <c r="MP1071" s="16" t="s">
        <v>1829</v>
      </c>
      <c r="MQ1071" s="16" t="s">
        <v>1781</v>
      </c>
      <c r="MR1071" s="16" t="s">
        <v>470</v>
      </c>
      <c r="MS1071" s="16" t="s">
        <v>13021</v>
      </c>
      <c r="MT1071" s="16" t="s">
        <v>9015</v>
      </c>
      <c r="MU1071" s="16" t="s">
        <v>817</v>
      </c>
      <c r="NC1071" s="16" t="s">
        <v>486</v>
      </c>
      <c r="ND1071" s="16" t="s">
        <v>486</v>
      </c>
      <c r="NE1071" s="16" t="s">
        <v>486</v>
      </c>
      <c r="NG1071" s="16" t="s">
        <v>1378</v>
      </c>
      <c r="NI1071" s="16" t="s">
        <v>11658</v>
      </c>
      <c r="NR1071" s="16" t="s">
        <v>451</v>
      </c>
      <c r="NS1071" s="16" t="s">
        <v>462</v>
      </c>
      <c r="NT1071" s="16" t="s">
        <v>478</v>
      </c>
      <c r="NU1071" s="16">
        <v>1.1910000000000001</v>
      </c>
      <c r="NV1071" s="16" t="s">
        <v>451</v>
      </c>
      <c r="NW1071" s="16" t="s">
        <v>1175</v>
      </c>
      <c r="NX1071" s="16" t="s">
        <v>1142</v>
      </c>
      <c r="OB1071" s="16" t="s">
        <v>833</v>
      </c>
      <c r="OC1071" s="16" t="s">
        <v>451</v>
      </c>
    </row>
    <row r="1072" spans="1:394" x14ac:dyDescent="0.25">
      <c r="A1072" s="16" t="s">
        <v>13053</v>
      </c>
      <c r="B1072" s="16" t="s">
        <v>844</v>
      </c>
      <c r="C1072" s="16" t="s">
        <v>972</v>
      </c>
      <c r="D1072" s="16" t="s">
        <v>844</v>
      </c>
      <c r="E1072" s="16" t="s">
        <v>843</v>
      </c>
      <c r="F1072" s="16" t="s">
        <v>843</v>
      </c>
      <c r="G1072" s="16" t="s">
        <v>843</v>
      </c>
      <c r="H1072" s="16" t="s">
        <v>843</v>
      </c>
      <c r="I1072" s="16" t="s">
        <v>843</v>
      </c>
      <c r="J1072" s="16" t="s">
        <v>843</v>
      </c>
      <c r="K1072" s="16" t="s">
        <v>843</v>
      </c>
      <c r="L1072" s="16" t="s">
        <v>843</v>
      </c>
      <c r="M1072" s="16" t="s">
        <v>843</v>
      </c>
      <c r="N1072" s="16" t="s">
        <v>843</v>
      </c>
      <c r="O1072" s="16" t="s">
        <v>843</v>
      </c>
      <c r="Q1072" s="16" t="s">
        <v>844</v>
      </c>
      <c r="R1072" s="16">
        <v>52</v>
      </c>
      <c r="T1072" s="16" t="s">
        <v>470</v>
      </c>
      <c r="U1072" s="16" t="s">
        <v>844</v>
      </c>
      <c r="V1072" s="16" t="s">
        <v>843</v>
      </c>
      <c r="W1072" s="16" t="s">
        <v>844</v>
      </c>
      <c r="X1072" s="16" t="s">
        <v>843</v>
      </c>
      <c r="Y1072" s="16" t="s">
        <v>843</v>
      </c>
      <c r="Z1072" s="16" t="s">
        <v>843</v>
      </c>
      <c r="AA1072" s="16" t="s">
        <v>843</v>
      </c>
      <c r="AB1072" s="16" t="s">
        <v>844</v>
      </c>
      <c r="AC1072" s="16" t="s">
        <v>843</v>
      </c>
      <c r="AD1072" s="16" t="s">
        <v>867</v>
      </c>
      <c r="AF1072" s="16" t="s">
        <v>11716</v>
      </c>
      <c r="AG1072" s="16" t="s">
        <v>11652</v>
      </c>
      <c r="AH1072" s="16" t="s">
        <v>844</v>
      </c>
      <c r="AI1072" s="16" t="s">
        <v>843</v>
      </c>
      <c r="AJ1072" s="16" t="s">
        <v>844</v>
      </c>
      <c r="AK1072" s="16" t="s">
        <v>843</v>
      </c>
      <c r="AL1072" s="16" t="s">
        <v>844</v>
      </c>
      <c r="AM1072" s="16" t="s">
        <v>844</v>
      </c>
      <c r="AN1072" s="16" t="s">
        <v>843</v>
      </c>
      <c r="AO1072" s="16" t="s">
        <v>843</v>
      </c>
      <c r="AP1072" s="16" t="s">
        <v>843</v>
      </c>
      <c r="AQ1072" s="16" t="s">
        <v>844</v>
      </c>
      <c r="AR1072" s="16" t="s">
        <v>4433</v>
      </c>
      <c r="AS1072" s="16" t="s">
        <v>843</v>
      </c>
      <c r="AT1072" s="16" t="s">
        <v>843</v>
      </c>
      <c r="AU1072" s="16" t="s">
        <v>843</v>
      </c>
      <c r="AV1072" s="16" t="s">
        <v>843</v>
      </c>
      <c r="AW1072" s="16" t="s">
        <v>843</v>
      </c>
      <c r="AX1072" s="16" t="s">
        <v>843</v>
      </c>
      <c r="AY1072" s="16" t="s">
        <v>844</v>
      </c>
      <c r="BF1072" s="16" t="s">
        <v>844</v>
      </c>
      <c r="BH1072" s="16" t="s">
        <v>7383</v>
      </c>
      <c r="BI1072" s="16" t="s">
        <v>7785</v>
      </c>
      <c r="BJ1072" s="16" t="s">
        <v>843</v>
      </c>
      <c r="BK1072" s="16" t="s">
        <v>843</v>
      </c>
      <c r="BL1072" s="16" t="s">
        <v>843</v>
      </c>
      <c r="BM1072" s="16" t="s">
        <v>843</v>
      </c>
      <c r="BN1072" s="16" t="s">
        <v>843</v>
      </c>
      <c r="BO1072" s="16" t="s">
        <v>844</v>
      </c>
      <c r="BP1072" s="16" t="s">
        <v>843</v>
      </c>
      <c r="BQ1072" s="16" t="s">
        <v>843</v>
      </c>
      <c r="DX1072" s="16" t="s">
        <v>865</v>
      </c>
      <c r="ES1072" s="16" t="s">
        <v>865</v>
      </c>
      <c r="EU1072" s="16" t="s">
        <v>7810</v>
      </c>
      <c r="EV1072" s="16" t="s">
        <v>865</v>
      </c>
      <c r="FT1072" s="16" t="s">
        <v>865</v>
      </c>
      <c r="HC1072" s="16" t="s">
        <v>865</v>
      </c>
      <c r="JA1072" s="16" t="s">
        <v>4822</v>
      </c>
      <c r="JB1072" s="16" t="s">
        <v>867</v>
      </c>
      <c r="JC1072" s="16" t="s">
        <v>867</v>
      </c>
      <c r="JG1072" s="16" t="s">
        <v>843</v>
      </c>
      <c r="JV1072" s="16">
        <v>40</v>
      </c>
      <c r="JW1072" s="16" t="s">
        <v>7603</v>
      </c>
      <c r="JY1072" s="16">
        <v>6000</v>
      </c>
      <c r="JZ1072" s="16" t="s">
        <v>4901</v>
      </c>
      <c r="KB1072" s="16" t="s">
        <v>7610</v>
      </c>
      <c r="KD1072" s="16" t="s">
        <v>4917</v>
      </c>
      <c r="KE1072" s="16" t="s">
        <v>7286</v>
      </c>
      <c r="KF1072" s="16" t="s">
        <v>4932</v>
      </c>
      <c r="KH1072" s="16" t="s">
        <v>7642</v>
      </c>
      <c r="KI1072" s="16" t="s">
        <v>4982</v>
      </c>
      <c r="KK1072" s="16" t="s">
        <v>4901</v>
      </c>
      <c r="KM1072" s="16" t="s">
        <v>7610</v>
      </c>
      <c r="KO1072" s="16" t="s">
        <v>11263</v>
      </c>
      <c r="KP1072" s="16" t="s">
        <v>11262</v>
      </c>
      <c r="KQ1072" s="16" t="s">
        <v>8694</v>
      </c>
      <c r="KR1072" s="16" t="s">
        <v>13054</v>
      </c>
      <c r="KS1072" s="16" t="s">
        <v>11264</v>
      </c>
      <c r="KT1072" s="16" t="s">
        <v>8696</v>
      </c>
      <c r="KU1072" s="16" t="s">
        <v>844</v>
      </c>
      <c r="KV1072" s="16" t="s">
        <v>8696</v>
      </c>
      <c r="KW1072" s="16" t="s">
        <v>851</v>
      </c>
      <c r="KY1072" s="16" t="s">
        <v>486</v>
      </c>
      <c r="LC1072" s="16" t="s">
        <v>10879</v>
      </c>
      <c r="LF1072" s="16" t="s">
        <v>11654</v>
      </c>
      <c r="LI1072" s="16" t="s">
        <v>11655</v>
      </c>
      <c r="LJ1072" s="16" t="s">
        <v>831</v>
      </c>
      <c r="LK1072" s="16" t="s">
        <v>831</v>
      </c>
      <c r="LL1072" s="16" t="s">
        <v>8756</v>
      </c>
      <c r="LM1072" s="16" t="s">
        <v>8741</v>
      </c>
      <c r="LO1072" s="16" t="s">
        <v>843</v>
      </c>
      <c r="LP1072" s="16" t="s">
        <v>844</v>
      </c>
      <c r="LQ1072" s="16" t="s">
        <v>844</v>
      </c>
      <c r="LR1072" s="16" t="s">
        <v>843</v>
      </c>
      <c r="LS1072" s="16" t="s">
        <v>844</v>
      </c>
      <c r="LT1072" s="16" t="s">
        <v>843</v>
      </c>
      <c r="LU1072" s="16" t="s">
        <v>843</v>
      </c>
      <c r="LV1072" s="16" t="s">
        <v>843</v>
      </c>
      <c r="LW1072" s="16" t="s">
        <v>843</v>
      </c>
      <c r="LX1072" s="16" t="s">
        <v>844</v>
      </c>
      <c r="LY1072" s="16" t="s">
        <v>843</v>
      </c>
      <c r="LZ1072" s="16" t="s">
        <v>843</v>
      </c>
      <c r="MA1072" s="16" t="s">
        <v>843</v>
      </c>
      <c r="MB1072" s="16" t="s">
        <v>843</v>
      </c>
      <c r="MC1072" s="16" t="s">
        <v>843</v>
      </c>
      <c r="ME1072" s="16" t="s">
        <v>11656</v>
      </c>
      <c r="MF1072" s="16" t="s">
        <v>8847</v>
      </c>
      <c r="MG1072" s="16" t="s">
        <v>1839</v>
      </c>
      <c r="MH1072" s="16" t="s">
        <v>11667</v>
      </c>
      <c r="MI1072" s="16" t="s">
        <v>11733</v>
      </c>
      <c r="MJ1072" s="16" t="s">
        <v>1839</v>
      </c>
      <c r="MK1072" s="16" t="s">
        <v>9015</v>
      </c>
      <c r="ML1072" s="16" t="s">
        <v>1781</v>
      </c>
      <c r="MM1072" s="16" t="s">
        <v>487</v>
      </c>
      <c r="MN1072" s="16" t="s">
        <v>1801</v>
      </c>
      <c r="MO1072" s="16" t="s">
        <v>1813</v>
      </c>
      <c r="MP1072" s="16" t="s">
        <v>1829</v>
      </c>
      <c r="MQ1072" s="16" t="s">
        <v>1781</v>
      </c>
      <c r="MR1072" s="16" t="s">
        <v>470</v>
      </c>
      <c r="MS1072" s="16" t="s">
        <v>13021</v>
      </c>
      <c r="MT1072" s="16" t="s">
        <v>8940</v>
      </c>
      <c r="MU1072" s="16" t="s">
        <v>817</v>
      </c>
      <c r="NC1072" s="16" t="s">
        <v>486</v>
      </c>
      <c r="ND1072" s="16" t="s">
        <v>486</v>
      </c>
      <c r="NE1072" s="16" t="s">
        <v>486</v>
      </c>
      <c r="NG1072" s="16" t="s">
        <v>1378</v>
      </c>
      <c r="NH1072" s="16" t="s">
        <v>1913</v>
      </c>
      <c r="NI1072" s="16" t="s">
        <v>11658</v>
      </c>
      <c r="NJ1072" s="16" t="s">
        <v>11820</v>
      </c>
      <c r="NK1072" s="16" t="s">
        <v>10365</v>
      </c>
      <c r="NR1072" s="16" t="s">
        <v>451</v>
      </c>
      <c r="NS1072" s="16" t="s">
        <v>462</v>
      </c>
      <c r="NT1072" s="16" t="s">
        <v>478</v>
      </c>
      <c r="NU1072" s="16">
        <v>1.1910000000000001</v>
      </c>
      <c r="NV1072" s="16" t="s">
        <v>451</v>
      </c>
      <c r="NW1072" s="16" t="s">
        <v>1175</v>
      </c>
      <c r="NX1072" s="16" t="s">
        <v>1142</v>
      </c>
      <c r="OB1072" s="16" t="s">
        <v>831</v>
      </c>
      <c r="OC1072" s="16" t="s">
        <v>451</v>
      </c>
    </row>
    <row r="1073" spans="1:394" x14ac:dyDescent="0.25">
      <c r="A1073" s="16" t="s">
        <v>13055</v>
      </c>
      <c r="B1073" s="16" t="s">
        <v>844</v>
      </c>
      <c r="C1073" s="16" t="s">
        <v>972</v>
      </c>
      <c r="D1073" s="16" t="s">
        <v>844</v>
      </c>
      <c r="E1073" s="16" t="s">
        <v>843</v>
      </c>
      <c r="F1073" s="16" t="s">
        <v>843</v>
      </c>
      <c r="G1073" s="16" t="s">
        <v>843</v>
      </c>
      <c r="H1073" s="16" t="s">
        <v>843</v>
      </c>
      <c r="I1073" s="16" t="s">
        <v>843</v>
      </c>
      <c r="J1073" s="16" t="s">
        <v>843</v>
      </c>
      <c r="K1073" s="16" t="s">
        <v>843</v>
      </c>
      <c r="L1073" s="16" t="s">
        <v>843</v>
      </c>
      <c r="M1073" s="16" t="s">
        <v>843</v>
      </c>
      <c r="N1073" s="16" t="s">
        <v>843</v>
      </c>
      <c r="O1073" s="16" t="s">
        <v>843</v>
      </c>
      <c r="Q1073" s="16" t="s">
        <v>844</v>
      </c>
      <c r="R1073" s="16">
        <v>31</v>
      </c>
      <c r="T1073" s="16" t="s">
        <v>470</v>
      </c>
      <c r="U1073" s="16" t="s">
        <v>844</v>
      </c>
      <c r="V1073" s="16" t="s">
        <v>843</v>
      </c>
      <c r="W1073" s="16" t="s">
        <v>844</v>
      </c>
      <c r="X1073" s="16" t="s">
        <v>843</v>
      </c>
      <c r="Y1073" s="16" t="s">
        <v>843</v>
      </c>
      <c r="Z1073" s="16" t="s">
        <v>843</v>
      </c>
      <c r="AA1073" s="16" t="s">
        <v>843</v>
      </c>
      <c r="AB1073" s="16" t="s">
        <v>844</v>
      </c>
      <c r="AC1073" s="16" t="s">
        <v>843</v>
      </c>
      <c r="AD1073" s="16" t="s">
        <v>867</v>
      </c>
      <c r="AF1073" s="16" t="s">
        <v>11879</v>
      </c>
      <c r="AG1073" s="16" t="s">
        <v>11828</v>
      </c>
      <c r="AH1073" s="16" t="s">
        <v>843</v>
      </c>
      <c r="AI1073" s="16" t="s">
        <v>843</v>
      </c>
      <c r="AJ1073" s="16" t="s">
        <v>844</v>
      </c>
      <c r="AK1073" s="16" t="s">
        <v>843</v>
      </c>
      <c r="AL1073" s="16" t="s">
        <v>844</v>
      </c>
      <c r="AM1073" s="16" t="s">
        <v>844</v>
      </c>
      <c r="AN1073" s="16" t="s">
        <v>843</v>
      </c>
      <c r="AO1073" s="16" t="s">
        <v>843</v>
      </c>
      <c r="AP1073" s="16" t="s">
        <v>843</v>
      </c>
      <c r="AQ1073" s="16" t="s">
        <v>844</v>
      </c>
      <c r="AR1073" s="16" t="s">
        <v>4433</v>
      </c>
      <c r="AS1073" s="16" t="s">
        <v>843</v>
      </c>
      <c r="AT1073" s="16" t="s">
        <v>843</v>
      </c>
      <c r="AU1073" s="16" t="s">
        <v>843</v>
      </c>
      <c r="AV1073" s="16" t="s">
        <v>843</v>
      </c>
      <c r="AW1073" s="16" t="s">
        <v>843</v>
      </c>
      <c r="AX1073" s="16" t="s">
        <v>843</v>
      </c>
      <c r="AY1073" s="16" t="s">
        <v>844</v>
      </c>
      <c r="BF1073" s="16" t="s">
        <v>844</v>
      </c>
      <c r="BH1073" s="16" t="s">
        <v>7380</v>
      </c>
      <c r="BI1073" s="16" t="s">
        <v>7785</v>
      </c>
      <c r="BJ1073" s="16" t="s">
        <v>843</v>
      </c>
      <c r="BK1073" s="16" t="s">
        <v>843</v>
      </c>
      <c r="BL1073" s="16" t="s">
        <v>843</v>
      </c>
      <c r="BM1073" s="16" t="s">
        <v>843</v>
      </c>
      <c r="BN1073" s="16" t="s">
        <v>843</v>
      </c>
      <c r="BO1073" s="16" t="s">
        <v>844</v>
      </c>
      <c r="BP1073" s="16" t="s">
        <v>843</v>
      </c>
      <c r="BQ1073" s="16" t="s">
        <v>843</v>
      </c>
      <c r="DX1073" s="16" t="s">
        <v>865</v>
      </c>
      <c r="ES1073" s="16" t="s">
        <v>865</v>
      </c>
      <c r="EU1073" s="16" t="s">
        <v>7810</v>
      </c>
      <c r="EV1073" s="16" t="s">
        <v>865</v>
      </c>
      <c r="FT1073" s="16" t="s">
        <v>865</v>
      </c>
      <c r="HC1073" s="16" t="s">
        <v>865</v>
      </c>
      <c r="JA1073" s="16" t="s">
        <v>4819</v>
      </c>
      <c r="JB1073" s="16" t="s">
        <v>867</v>
      </c>
      <c r="JC1073" s="16" t="s">
        <v>865</v>
      </c>
      <c r="JG1073" s="16" t="s">
        <v>1056</v>
      </c>
      <c r="JV1073" s="16">
        <v>40</v>
      </c>
      <c r="JW1073" s="16" t="s">
        <v>7603</v>
      </c>
      <c r="JZ1073" s="16" t="s">
        <v>4883</v>
      </c>
      <c r="KB1073" s="16" t="s">
        <v>7610</v>
      </c>
      <c r="KD1073" s="16" t="s">
        <v>4920</v>
      </c>
      <c r="KE1073" s="16" t="s">
        <v>7289</v>
      </c>
      <c r="KF1073" s="16" t="s">
        <v>4411</v>
      </c>
      <c r="KH1073" s="16" t="s">
        <v>7642</v>
      </c>
      <c r="KI1073" s="16" t="s">
        <v>4982</v>
      </c>
      <c r="KK1073" s="16" t="s">
        <v>4883</v>
      </c>
      <c r="KM1073" s="16" t="s">
        <v>7610</v>
      </c>
      <c r="KO1073" s="16" t="s">
        <v>11267</v>
      </c>
      <c r="KP1073" s="16" t="s">
        <v>11266</v>
      </c>
      <c r="KQ1073" s="16" t="s">
        <v>8694</v>
      </c>
      <c r="KR1073" s="16" t="s">
        <v>13056</v>
      </c>
      <c r="KS1073" s="16" t="s">
        <v>11268</v>
      </c>
      <c r="KT1073" s="16" t="s">
        <v>8696</v>
      </c>
      <c r="KU1073" s="16" t="s">
        <v>844</v>
      </c>
      <c r="KV1073" s="16" t="s">
        <v>8696</v>
      </c>
      <c r="KW1073" s="16" t="s">
        <v>851</v>
      </c>
      <c r="KY1073" s="16" t="s">
        <v>486</v>
      </c>
      <c r="LC1073" s="16" t="s">
        <v>10879</v>
      </c>
      <c r="LF1073" s="16" t="s">
        <v>11654</v>
      </c>
      <c r="LI1073" s="16" t="s">
        <v>11655</v>
      </c>
      <c r="LJ1073" s="16" t="s">
        <v>831</v>
      </c>
      <c r="LK1073" s="16" t="s">
        <v>831</v>
      </c>
      <c r="LL1073" s="16" t="s">
        <v>8756</v>
      </c>
      <c r="LM1073" s="16" t="s">
        <v>8741</v>
      </c>
      <c r="LO1073" s="16" t="s">
        <v>843</v>
      </c>
      <c r="LP1073" s="16" t="s">
        <v>844</v>
      </c>
      <c r="LQ1073" s="16" t="s">
        <v>844</v>
      </c>
      <c r="LR1073" s="16" t="s">
        <v>843</v>
      </c>
      <c r="LS1073" s="16" t="s">
        <v>844</v>
      </c>
      <c r="LT1073" s="16" t="s">
        <v>843</v>
      </c>
      <c r="LU1073" s="16" t="s">
        <v>843</v>
      </c>
      <c r="LV1073" s="16" t="s">
        <v>843</v>
      </c>
      <c r="LW1073" s="16" t="s">
        <v>843</v>
      </c>
      <c r="LX1073" s="16" t="s">
        <v>844</v>
      </c>
      <c r="LY1073" s="16" t="s">
        <v>843</v>
      </c>
      <c r="LZ1073" s="16" t="s">
        <v>843</v>
      </c>
      <c r="MA1073" s="16" t="s">
        <v>843</v>
      </c>
      <c r="MB1073" s="16" t="s">
        <v>843</v>
      </c>
      <c r="MC1073" s="16" t="s">
        <v>843</v>
      </c>
      <c r="ME1073" s="16" t="s">
        <v>11656</v>
      </c>
      <c r="MF1073" s="16" t="s">
        <v>8847</v>
      </c>
      <c r="MG1073" s="16" t="s">
        <v>1839</v>
      </c>
      <c r="MH1073" s="16" t="s">
        <v>11667</v>
      </c>
      <c r="MI1073" s="16" t="s">
        <v>11733</v>
      </c>
      <c r="MJ1073" s="16" t="s">
        <v>1839</v>
      </c>
      <c r="MK1073" s="16" t="s">
        <v>9015</v>
      </c>
      <c r="ML1073" s="16" t="s">
        <v>1790</v>
      </c>
      <c r="MM1073" s="16" t="s">
        <v>486</v>
      </c>
      <c r="MN1073" s="16" t="s">
        <v>1800</v>
      </c>
      <c r="MP1073" s="16" t="s">
        <v>1829</v>
      </c>
      <c r="MQ1073" s="16" t="s">
        <v>1790</v>
      </c>
      <c r="MR1073" s="16" t="s">
        <v>470</v>
      </c>
      <c r="MS1073" s="16" t="s">
        <v>13021</v>
      </c>
      <c r="MT1073" s="16" t="s">
        <v>8904</v>
      </c>
      <c r="MU1073" s="16" t="s">
        <v>817</v>
      </c>
      <c r="NC1073" s="16" t="s">
        <v>486</v>
      </c>
      <c r="ND1073" s="16" t="s">
        <v>486</v>
      </c>
      <c r="NE1073" s="16" t="s">
        <v>486</v>
      </c>
      <c r="NG1073" s="16" t="s">
        <v>1369</v>
      </c>
      <c r="NH1073" s="16" t="s">
        <v>1913</v>
      </c>
      <c r="NI1073" s="16" t="s">
        <v>11658</v>
      </c>
      <c r="NR1073" s="16" t="s">
        <v>445</v>
      </c>
      <c r="NS1073" s="16" t="s">
        <v>462</v>
      </c>
      <c r="NT1073" s="16" t="s">
        <v>478</v>
      </c>
      <c r="NU1073" s="16">
        <v>1.1910000000000001</v>
      </c>
      <c r="NV1073" s="16" t="s">
        <v>445</v>
      </c>
      <c r="NW1073" s="16" t="s">
        <v>1174</v>
      </c>
      <c r="NX1073" s="16" t="s">
        <v>1142</v>
      </c>
      <c r="OB1073" s="16" t="s">
        <v>831</v>
      </c>
      <c r="OC1073" s="16" t="s">
        <v>445</v>
      </c>
    </row>
    <row r="1074" spans="1:394" x14ac:dyDescent="0.25">
      <c r="A1074" s="16" t="s">
        <v>13057</v>
      </c>
      <c r="B1074" s="16" t="s">
        <v>844</v>
      </c>
      <c r="C1074" s="16" t="s">
        <v>974</v>
      </c>
      <c r="D1074" s="16" t="s">
        <v>844</v>
      </c>
      <c r="E1074" s="16" t="s">
        <v>843</v>
      </c>
      <c r="F1074" s="16" t="s">
        <v>843</v>
      </c>
      <c r="G1074" s="16" t="s">
        <v>843</v>
      </c>
      <c r="H1074" s="16" t="s">
        <v>843</v>
      </c>
      <c r="I1074" s="16" t="s">
        <v>843</v>
      </c>
      <c r="J1074" s="16" t="s">
        <v>843</v>
      </c>
      <c r="K1074" s="16" t="s">
        <v>843</v>
      </c>
      <c r="L1074" s="16" t="s">
        <v>843</v>
      </c>
      <c r="M1074" s="16" t="s">
        <v>843</v>
      </c>
      <c r="N1074" s="16" t="s">
        <v>844</v>
      </c>
      <c r="O1074" s="16" t="s">
        <v>843</v>
      </c>
      <c r="P1074" s="16" t="s">
        <v>13058</v>
      </c>
      <c r="Q1074" s="16" t="s">
        <v>843</v>
      </c>
      <c r="R1074" s="16">
        <v>42</v>
      </c>
      <c r="T1074" s="16" t="s">
        <v>474</v>
      </c>
      <c r="U1074" s="16" t="s">
        <v>843</v>
      </c>
      <c r="V1074" s="16" t="s">
        <v>844</v>
      </c>
      <c r="W1074" s="16" t="s">
        <v>843</v>
      </c>
      <c r="X1074" s="16" t="s">
        <v>844</v>
      </c>
      <c r="Y1074" s="16" t="s">
        <v>843</v>
      </c>
      <c r="Z1074" s="16" t="s">
        <v>843</v>
      </c>
      <c r="AA1074" s="16" t="s">
        <v>843</v>
      </c>
      <c r="AB1074" s="16" t="s">
        <v>843</v>
      </c>
      <c r="AC1074" s="16" t="s">
        <v>843</v>
      </c>
      <c r="AD1074" s="16" t="s">
        <v>867</v>
      </c>
      <c r="BF1074" s="16" t="s">
        <v>843</v>
      </c>
      <c r="JB1074" s="16" t="s">
        <v>867</v>
      </c>
      <c r="JC1074" s="16" t="s">
        <v>865</v>
      </c>
      <c r="JG1074" s="16" t="s">
        <v>843</v>
      </c>
      <c r="KO1074" s="16" t="s">
        <v>11272</v>
      </c>
      <c r="KP1074" s="16" t="s">
        <v>11271</v>
      </c>
      <c r="KQ1074" s="16" t="s">
        <v>8694</v>
      </c>
      <c r="KR1074" s="16" t="s">
        <v>13059</v>
      </c>
      <c r="KS1074" s="16" t="s">
        <v>11273</v>
      </c>
      <c r="KT1074" s="16" t="s">
        <v>8696</v>
      </c>
      <c r="KU1074" s="16" t="s">
        <v>844</v>
      </c>
      <c r="KV1074" s="16" t="s">
        <v>8696</v>
      </c>
      <c r="LC1074" s="16" t="s">
        <v>10879</v>
      </c>
      <c r="LF1074" s="16" t="s">
        <v>11654</v>
      </c>
      <c r="LJ1074" s="16" t="s">
        <v>831</v>
      </c>
      <c r="LK1074" s="16" t="s">
        <v>831</v>
      </c>
      <c r="LL1074" s="16" t="s">
        <v>8756</v>
      </c>
      <c r="LM1074" s="16" t="s">
        <v>8741</v>
      </c>
      <c r="LO1074" s="16" t="s">
        <v>1056</v>
      </c>
      <c r="LP1074" s="16" t="s">
        <v>1056</v>
      </c>
      <c r="LQ1074" s="16" t="s">
        <v>844</v>
      </c>
      <c r="LR1074" s="16" t="s">
        <v>8732</v>
      </c>
      <c r="LS1074" s="16" t="s">
        <v>844</v>
      </c>
      <c r="LT1074" s="16" t="s">
        <v>844</v>
      </c>
      <c r="LU1074" s="16" t="s">
        <v>843</v>
      </c>
      <c r="LV1074" s="16" t="s">
        <v>843</v>
      </c>
      <c r="LW1074" s="16" t="s">
        <v>843</v>
      </c>
      <c r="LX1074" s="16" t="s">
        <v>844</v>
      </c>
      <c r="LY1074" s="16" t="s">
        <v>843</v>
      </c>
      <c r="LZ1074" s="16" t="s">
        <v>843</v>
      </c>
      <c r="MA1074" s="16" t="s">
        <v>843</v>
      </c>
      <c r="MB1074" s="16" t="s">
        <v>843</v>
      </c>
      <c r="MC1074" s="16" t="s">
        <v>1056</v>
      </c>
      <c r="ME1074" s="16" t="s">
        <v>11656</v>
      </c>
      <c r="MF1074" s="16" t="s">
        <v>8847</v>
      </c>
      <c r="MR1074" s="16" t="s">
        <v>474</v>
      </c>
      <c r="MS1074" s="16" t="s">
        <v>13021</v>
      </c>
      <c r="NI1074" s="16" t="s">
        <v>11658</v>
      </c>
      <c r="NR1074" s="16" t="s">
        <v>451</v>
      </c>
      <c r="NS1074" s="16" t="s">
        <v>462</v>
      </c>
      <c r="NT1074" s="16" t="s">
        <v>478</v>
      </c>
      <c r="NU1074" s="16">
        <v>1.1910000000000001</v>
      </c>
      <c r="NV1074" s="16" t="s">
        <v>451</v>
      </c>
      <c r="NW1074" s="16" t="s">
        <v>1181</v>
      </c>
      <c r="NX1074" s="16" t="s">
        <v>1142</v>
      </c>
      <c r="OB1074" s="16" t="s">
        <v>831</v>
      </c>
      <c r="OC1074" s="16" t="s">
        <v>451</v>
      </c>
    </row>
    <row r="1075" spans="1:394" x14ac:dyDescent="0.25">
      <c r="A1075" s="16" t="s">
        <v>13060</v>
      </c>
      <c r="B1075" s="16" t="s">
        <v>1056</v>
      </c>
      <c r="C1075" s="16" t="s">
        <v>972</v>
      </c>
      <c r="D1075" s="16" t="s">
        <v>844</v>
      </c>
      <c r="E1075" s="16" t="s">
        <v>843</v>
      </c>
      <c r="F1075" s="16" t="s">
        <v>843</v>
      </c>
      <c r="G1075" s="16" t="s">
        <v>843</v>
      </c>
      <c r="H1075" s="16" t="s">
        <v>843</v>
      </c>
      <c r="I1075" s="16" t="s">
        <v>843</v>
      </c>
      <c r="J1075" s="16" t="s">
        <v>843</v>
      </c>
      <c r="K1075" s="16" t="s">
        <v>843</v>
      </c>
      <c r="L1075" s="16" t="s">
        <v>843</v>
      </c>
      <c r="M1075" s="16" t="s">
        <v>843</v>
      </c>
      <c r="N1075" s="16" t="s">
        <v>843</v>
      </c>
      <c r="O1075" s="16" t="s">
        <v>843</v>
      </c>
      <c r="Q1075" s="16" t="s">
        <v>844</v>
      </c>
      <c r="R1075" s="16">
        <v>36</v>
      </c>
      <c r="T1075" s="16" t="s">
        <v>470</v>
      </c>
      <c r="U1075" s="16" t="s">
        <v>844</v>
      </c>
      <c r="V1075" s="16" t="s">
        <v>843</v>
      </c>
      <c r="W1075" s="16" t="s">
        <v>844</v>
      </c>
      <c r="X1075" s="16" t="s">
        <v>843</v>
      </c>
      <c r="Y1075" s="16" t="s">
        <v>843</v>
      </c>
      <c r="Z1075" s="16" t="s">
        <v>843</v>
      </c>
      <c r="AA1075" s="16" t="s">
        <v>843</v>
      </c>
      <c r="AB1075" s="16" t="s">
        <v>844</v>
      </c>
      <c r="AC1075" s="16" t="s">
        <v>843</v>
      </c>
      <c r="AD1075" s="16" t="s">
        <v>867</v>
      </c>
      <c r="AF1075" s="16" t="s">
        <v>11695</v>
      </c>
      <c r="AG1075" s="16" t="s">
        <v>11725</v>
      </c>
      <c r="AH1075" s="16" t="s">
        <v>844</v>
      </c>
      <c r="AI1075" s="16" t="s">
        <v>844</v>
      </c>
      <c r="AJ1075" s="16" t="s">
        <v>843</v>
      </c>
      <c r="AK1075" s="16" t="s">
        <v>843</v>
      </c>
      <c r="AL1075" s="16" t="s">
        <v>844</v>
      </c>
      <c r="AM1075" s="16" t="s">
        <v>844</v>
      </c>
      <c r="AN1075" s="16" t="s">
        <v>843</v>
      </c>
      <c r="AO1075" s="16" t="s">
        <v>843</v>
      </c>
      <c r="AP1075" s="16" t="s">
        <v>843</v>
      </c>
      <c r="AQ1075" s="16" t="s">
        <v>844</v>
      </c>
      <c r="AR1075" s="16" t="s">
        <v>4433</v>
      </c>
      <c r="AS1075" s="16" t="s">
        <v>843</v>
      </c>
      <c r="AT1075" s="16" t="s">
        <v>843</v>
      </c>
      <c r="AU1075" s="16" t="s">
        <v>843</v>
      </c>
      <c r="AV1075" s="16" t="s">
        <v>843</v>
      </c>
      <c r="AW1075" s="16" t="s">
        <v>843</v>
      </c>
      <c r="AX1075" s="16" t="s">
        <v>843</v>
      </c>
      <c r="AY1075" s="16" t="s">
        <v>844</v>
      </c>
      <c r="BF1075" s="16" t="s">
        <v>844</v>
      </c>
      <c r="BH1075" s="16" t="s">
        <v>7383</v>
      </c>
      <c r="BI1075" s="16" t="s">
        <v>7785</v>
      </c>
      <c r="BJ1075" s="16" t="s">
        <v>843</v>
      </c>
      <c r="BK1075" s="16" t="s">
        <v>843</v>
      </c>
      <c r="BL1075" s="16" t="s">
        <v>843</v>
      </c>
      <c r="BM1075" s="16" t="s">
        <v>843</v>
      </c>
      <c r="BN1075" s="16" t="s">
        <v>843</v>
      </c>
      <c r="BO1075" s="16" t="s">
        <v>844</v>
      </c>
      <c r="BP1075" s="16" t="s">
        <v>843</v>
      </c>
      <c r="BQ1075" s="16" t="s">
        <v>843</v>
      </c>
      <c r="DX1075" s="16" t="s">
        <v>865</v>
      </c>
      <c r="ES1075" s="16" t="s">
        <v>865</v>
      </c>
      <c r="EU1075" s="16" t="s">
        <v>7810</v>
      </c>
      <c r="EV1075" s="16" t="s">
        <v>865</v>
      </c>
      <c r="FT1075" s="16" t="s">
        <v>865</v>
      </c>
      <c r="HC1075" s="16" t="s">
        <v>865</v>
      </c>
      <c r="JA1075" s="16" t="s">
        <v>4813</v>
      </c>
      <c r="JB1075" s="16" t="s">
        <v>865</v>
      </c>
      <c r="JC1075" s="16" t="s">
        <v>865</v>
      </c>
      <c r="JD1075" s="16" t="s">
        <v>865</v>
      </c>
      <c r="JE1075" s="16" t="s">
        <v>865</v>
      </c>
      <c r="JF1075" s="16" t="s">
        <v>865</v>
      </c>
      <c r="JG1075" s="16" t="s">
        <v>1056</v>
      </c>
      <c r="JH1075" s="16" t="s">
        <v>7577</v>
      </c>
      <c r="JJ1075" s="16" t="s">
        <v>865</v>
      </c>
      <c r="KF1075" s="16" t="s">
        <v>4926</v>
      </c>
      <c r="KI1075" s="16" t="s">
        <v>4843</v>
      </c>
      <c r="KO1075" s="16" t="s">
        <v>11272</v>
      </c>
      <c r="KP1075" s="16" t="s">
        <v>11271</v>
      </c>
      <c r="KQ1075" s="16" t="s">
        <v>8694</v>
      </c>
      <c r="KR1075" s="16" t="s">
        <v>13061</v>
      </c>
      <c r="KS1075" s="16" t="s">
        <v>11273</v>
      </c>
      <c r="KT1075" s="16" t="s">
        <v>8696</v>
      </c>
      <c r="KU1075" s="16" t="s">
        <v>844</v>
      </c>
      <c r="KV1075" s="16" t="s">
        <v>8696</v>
      </c>
      <c r="KW1075" s="16" t="s">
        <v>851</v>
      </c>
      <c r="KY1075" s="16" t="s">
        <v>486</v>
      </c>
      <c r="LC1075" s="16" t="s">
        <v>10879</v>
      </c>
      <c r="LF1075" s="16" t="s">
        <v>11654</v>
      </c>
      <c r="LI1075" s="16" t="s">
        <v>11655</v>
      </c>
      <c r="LJ1075" s="16" t="s">
        <v>843</v>
      </c>
      <c r="LL1075" s="16" t="s">
        <v>8711</v>
      </c>
      <c r="LM1075" s="16" t="s">
        <v>8741</v>
      </c>
      <c r="LO1075" s="16" t="s">
        <v>1056</v>
      </c>
      <c r="LP1075" s="16" t="s">
        <v>1056</v>
      </c>
      <c r="LQ1075" s="16" t="s">
        <v>844</v>
      </c>
      <c r="LR1075" s="16" t="s">
        <v>8732</v>
      </c>
      <c r="LS1075" s="16" t="s">
        <v>844</v>
      </c>
      <c r="LT1075" s="16" t="s">
        <v>844</v>
      </c>
      <c r="LU1075" s="16" t="s">
        <v>843</v>
      </c>
      <c r="LV1075" s="16" t="s">
        <v>843</v>
      </c>
      <c r="LW1075" s="16" t="s">
        <v>843</v>
      </c>
      <c r="LX1075" s="16" t="s">
        <v>844</v>
      </c>
      <c r="LY1075" s="16" t="s">
        <v>843</v>
      </c>
      <c r="LZ1075" s="16" t="s">
        <v>843</v>
      </c>
      <c r="MA1075" s="16" t="s">
        <v>843</v>
      </c>
      <c r="MB1075" s="16" t="s">
        <v>843</v>
      </c>
      <c r="MC1075" s="16" t="s">
        <v>1056</v>
      </c>
      <c r="ME1075" s="16" t="s">
        <v>11656</v>
      </c>
      <c r="MF1075" s="16" t="s">
        <v>8847</v>
      </c>
      <c r="MO1075" s="16" t="s">
        <v>1817</v>
      </c>
      <c r="MP1075" s="16" t="s">
        <v>13846</v>
      </c>
      <c r="MR1075" s="16" t="s">
        <v>470</v>
      </c>
      <c r="MS1075" s="16" t="s">
        <v>13021</v>
      </c>
      <c r="MT1075" s="16" t="s">
        <v>8931</v>
      </c>
      <c r="MU1075" s="16" t="s">
        <v>817</v>
      </c>
      <c r="NC1075" s="16" t="s">
        <v>486</v>
      </c>
      <c r="ND1075" s="16" t="s">
        <v>486</v>
      </c>
      <c r="NE1075" s="16" t="s">
        <v>486</v>
      </c>
      <c r="NG1075" s="16" t="s">
        <v>1376</v>
      </c>
      <c r="NI1075" s="16" t="s">
        <v>11658</v>
      </c>
      <c r="NR1075" s="16" t="s">
        <v>451</v>
      </c>
      <c r="NS1075" s="16" t="s">
        <v>462</v>
      </c>
      <c r="NT1075" s="16" t="s">
        <v>478</v>
      </c>
      <c r="NU1075" s="16">
        <v>1.1910000000000001</v>
      </c>
      <c r="NV1075" s="16" t="s">
        <v>451</v>
      </c>
      <c r="NW1075" s="16" t="s">
        <v>1175</v>
      </c>
      <c r="NX1075" s="16" t="s">
        <v>1142</v>
      </c>
      <c r="OB1075" s="16" t="s">
        <v>833</v>
      </c>
      <c r="OC1075" s="16" t="s">
        <v>451</v>
      </c>
    </row>
    <row r="1076" spans="1:394" x14ac:dyDescent="0.25">
      <c r="A1076" s="16" t="s">
        <v>13062</v>
      </c>
      <c r="B1076" s="16" t="s">
        <v>8732</v>
      </c>
      <c r="C1076" s="16" t="s">
        <v>972</v>
      </c>
      <c r="D1076" s="16" t="s">
        <v>844</v>
      </c>
      <c r="E1076" s="16" t="s">
        <v>843</v>
      </c>
      <c r="F1076" s="16" t="s">
        <v>843</v>
      </c>
      <c r="G1076" s="16" t="s">
        <v>843</v>
      </c>
      <c r="H1076" s="16" t="s">
        <v>843</v>
      </c>
      <c r="I1076" s="16" t="s">
        <v>843</v>
      </c>
      <c r="J1076" s="16" t="s">
        <v>843</v>
      </c>
      <c r="K1076" s="16" t="s">
        <v>843</v>
      </c>
      <c r="L1076" s="16" t="s">
        <v>843</v>
      </c>
      <c r="M1076" s="16" t="s">
        <v>843</v>
      </c>
      <c r="N1076" s="16" t="s">
        <v>843</v>
      </c>
      <c r="O1076" s="16" t="s">
        <v>843</v>
      </c>
      <c r="Q1076" s="16" t="s">
        <v>844</v>
      </c>
      <c r="R1076" s="16">
        <v>9</v>
      </c>
      <c r="T1076" s="16" t="s">
        <v>474</v>
      </c>
      <c r="U1076" s="16" t="s">
        <v>843</v>
      </c>
      <c r="V1076" s="16" t="s">
        <v>844</v>
      </c>
      <c r="W1076" s="16" t="s">
        <v>843</v>
      </c>
      <c r="X1076" s="16" t="s">
        <v>843</v>
      </c>
      <c r="Y1076" s="16" t="s">
        <v>843</v>
      </c>
      <c r="Z1076" s="16" t="s">
        <v>844</v>
      </c>
      <c r="AA1076" s="16" t="s">
        <v>843</v>
      </c>
      <c r="AB1076" s="16" t="s">
        <v>843</v>
      </c>
      <c r="AC1076" s="16" t="s">
        <v>844</v>
      </c>
      <c r="AF1076" s="16" t="s">
        <v>11695</v>
      </c>
      <c r="AG1076" s="16" t="s">
        <v>11694</v>
      </c>
      <c r="AH1076" s="16" t="s">
        <v>843</v>
      </c>
      <c r="AI1076" s="16" t="s">
        <v>843</v>
      </c>
      <c r="AJ1076" s="16" t="s">
        <v>843</v>
      </c>
      <c r="AK1076" s="16" t="s">
        <v>843</v>
      </c>
      <c r="AL1076" s="16" t="s">
        <v>844</v>
      </c>
      <c r="AM1076" s="16" t="s">
        <v>844</v>
      </c>
      <c r="AN1076" s="16" t="s">
        <v>843</v>
      </c>
      <c r="AO1076" s="16" t="s">
        <v>843</v>
      </c>
      <c r="AP1076" s="16" t="s">
        <v>843</v>
      </c>
      <c r="AQ1076" s="16" t="s">
        <v>844</v>
      </c>
      <c r="AR1076" s="16" t="s">
        <v>4433</v>
      </c>
      <c r="AS1076" s="16" t="s">
        <v>843</v>
      </c>
      <c r="AT1076" s="16" t="s">
        <v>843</v>
      </c>
      <c r="AU1076" s="16" t="s">
        <v>843</v>
      </c>
      <c r="AV1076" s="16" t="s">
        <v>843</v>
      </c>
      <c r="AW1076" s="16" t="s">
        <v>843</v>
      </c>
      <c r="AX1076" s="16" t="s">
        <v>843</v>
      </c>
      <c r="AY1076" s="16" t="s">
        <v>844</v>
      </c>
      <c r="BF1076" s="16" t="s">
        <v>844</v>
      </c>
      <c r="BI1076" s="16" t="s">
        <v>7785</v>
      </c>
      <c r="BJ1076" s="16" t="s">
        <v>843</v>
      </c>
      <c r="BK1076" s="16" t="s">
        <v>843</v>
      </c>
      <c r="BL1076" s="16" t="s">
        <v>843</v>
      </c>
      <c r="BM1076" s="16" t="s">
        <v>843</v>
      </c>
      <c r="BN1076" s="16" t="s">
        <v>843</v>
      </c>
      <c r="BO1076" s="16" t="s">
        <v>844</v>
      </c>
      <c r="BP1076" s="16" t="s">
        <v>843</v>
      </c>
      <c r="BQ1076" s="16" t="s">
        <v>843</v>
      </c>
      <c r="CC1076" s="16" t="s">
        <v>867</v>
      </c>
      <c r="CD1076" s="16" t="s">
        <v>6837</v>
      </c>
      <c r="CE1076" s="16" t="s">
        <v>7537</v>
      </c>
      <c r="DN1076" s="16" t="s">
        <v>4411</v>
      </c>
      <c r="DQ1076" s="16" t="s">
        <v>7093</v>
      </c>
      <c r="DR1076" s="16" t="s">
        <v>865</v>
      </c>
      <c r="DX1076" s="16" t="s">
        <v>867</v>
      </c>
      <c r="DY1076" s="16" t="s">
        <v>867</v>
      </c>
      <c r="ES1076" s="16" t="s">
        <v>865</v>
      </c>
      <c r="EU1076" s="16" t="s">
        <v>7813</v>
      </c>
      <c r="EV1076" s="16" t="s">
        <v>865</v>
      </c>
      <c r="HC1076" s="16" t="s">
        <v>865</v>
      </c>
      <c r="KO1076" s="16" t="s">
        <v>11272</v>
      </c>
      <c r="KP1076" s="16" t="s">
        <v>11271</v>
      </c>
      <c r="KQ1076" s="16" t="s">
        <v>8694</v>
      </c>
      <c r="KR1076" s="16" t="s">
        <v>13063</v>
      </c>
      <c r="KS1076" s="16" t="s">
        <v>11273</v>
      </c>
      <c r="KT1076" s="16" t="s">
        <v>8696</v>
      </c>
      <c r="KU1076" s="16" t="s">
        <v>844</v>
      </c>
      <c r="KV1076" s="16" t="s">
        <v>8696</v>
      </c>
      <c r="KW1076" s="16" t="s">
        <v>851</v>
      </c>
      <c r="KX1076" s="16" t="s">
        <v>487</v>
      </c>
      <c r="KY1076" s="16" t="s">
        <v>487</v>
      </c>
      <c r="KZ1076" s="16" t="s">
        <v>487</v>
      </c>
      <c r="LA1076" s="16" t="s">
        <v>11675</v>
      </c>
      <c r="LB1076" s="16" t="s">
        <v>11653</v>
      </c>
      <c r="LC1076" s="16" t="s">
        <v>10879</v>
      </c>
      <c r="LF1076" s="16" t="s">
        <v>11654</v>
      </c>
      <c r="LI1076" s="16" t="s">
        <v>11655</v>
      </c>
      <c r="LM1076" s="16" t="s">
        <v>8741</v>
      </c>
      <c r="LO1076" s="16" t="s">
        <v>1056</v>
      </c>
      <c r="LP1076" s="16" t="s">
        <v>1056</v>
      </c>
      <c r="LQ1076" s="16" t="s">
        <v>844</v>
      </c>
      <c r="LR1076" s="16" t="s">
        <v>8732</v>
      </c>
      <c r="LS1076" s="16" t="s">
        <v>844</v>
      </c>
      <c r="LT1076" s="16" t="s">
        <v>844</v>
      </c>
      <c r="LU1076" s="16" t="s">
        <v>843</v>
      </c>
      <c r="LV1076" s="16" t="s">
        <v>843</v>
      </c>
      <c r="LW1076" s="16" t="s">
        <v>843</v>
      </c>
      <c r="LX1076" s="16" t="s">
        <v>844</v>
      </c>
      <c r="LY1076" s="16" t="s">
        <v>843</v>
      </c>
      <c r="LZ1076" s="16" t="s">
        <v>843</v>
      </c>
      <c r="MA1076" s="16" t="s">
        <v>843</v>
      </c>
      <c r="MB1076" s="16" t="s">
        <v>843</v>
      </c>
      <c r="MC1076" s="16" t="s">
        <v>1056</v>
      </c>
      <c r="MD1076" s="16" t="s">
        <v>11676</v>
      </c>
      <c r="ME1076" s="16" t="s">
        <v>11677</v>
      </c>
      <c r="MF1076" s="16" t="s">
        <v>8847</v>
      </c>
      <c r="MR1076" s="16" t="s">
        <v>474</v>
      </c>
      <c r="MS1076" s="16" t="s">
        <v>13021</v>
      </c>
      <c r="MT1076" s="16" t="s">
        <v>8931</v>
      </c>
      <c r="MV1076" s="16" t="s">
        <v>487</v>
      </c>
      <c r="MW1076" s="16" t="s">
        <v>1265</v>
      </c>
      <c r="MX1076" s="16" t="s">
        <v>1262</v>
      </c>
      <c r="MY1076" s="16" t="s">
        <v>486</v>
      </c>
      <c r="MZ1076" s="16" t="s">
        <v>487</v>
      </c>
      <c r="NA1076" s="16" t="s">
        <v>486</v>
      </c>
      <c r="NC1076" s="16" t="s">
        <v>486</v>
      </c>
      <c r="NE1076" s="16" t="s">
        <v>486</v>
      </c>
      <c r="NI1076" s="16" t="s">
        <v>11658</v>
      </c>
      <c r="NL1076" s="16" t="s">
        <v>844</v>
      </c>
      <c r="NS1076" s="16" t="s">
        <v>462</v>
      </c>
      <c r="NT1076" s="16" t="s">
        <v>478</v>
      </c>
      <c r="NU1076" s="16">
        <v>1.1910000000000001</v>
      </c>
      <c r="NV1076" s="16" t="s">
        <v>860</v>
      </c>
      <c r="NW1076" s="16" t="s">
        <v>1182</v>
      </c>
      <c r="NX1076" s="16" t="s">
        <v>1142</v>
      </c>
      <c r="NY1076" s="16" t="s">
        <v>1122</v>
      </c>
      <c r="NZ1076" s="16" t="s">
        <v>938</v>
      </c>
    </row>
    <row r="1077" spans="1:394" x14ac:dyDescent="0.25">
      <c r="A1077" s="16" t="s">
        <v>13064</v>
      </c>
      <c r="B1077" s="16" t="s">
        <v>8746</v>
      </c>
      <c r="C1077" s="16" t="s">
        <v>972</v>
      </c>
      <c r="D1077" s="16" t="s">
        <v>844</v>
      </c>
      <c r="E1077" s="16" t="s">
        <v>843</v>
      </c>
      <c r="F1077" s="16" t="s">
        <v>843</v>
      </c>
      <c r="G1077" s="16" t="s">
        <v>843</v>
      </c>
      <c r="H1077" s="16" t="s">
        <v>843</v>
      </c>
      <c r="I1077" s="16" t="s">
        <v>843</v>
      </c>
      <c r="J1077" s="16" t="s">
        <v>843</v>
      </c>
      <c r="K1077" s="16" t="s">
        <v>843</v>
      </c>
      <c r="L1077" s="16" t="s">
        <v>843</v>
      </c>
      <c r="M1077" s="16" t="s">
        <v>843</v>
      </c>
      <c r="N1077" s="16" t="s">
        <v>843</v>
      </c>
      <c r="O1077" s="16" t="s">
        <v>843</v>
      </c>
      <c r="Q1077" s="16" t="s">
        <v>844</v>
      </c>
      <c r="R1077" s="16">
        <v>5</v>
      </c>
      <c r="T1077" s="16" t="s">
        <v>474</v>
      </c>
      <c r="U1077" s="16" t="s">
        <v>843</v>
      </c>
      <c r="V1077" s="16" t="s">
        <v>844</v>
      </c>
      <c r="W1077" s="16" t="s">
        <v>843</v>
      </c>
      <c r="X1077" s="16" t="s">
        <v>843</v>
      </c>
      <c r="Y1077" s="16" t="s">
        <v>843</v>
      </c>
      <c r="Z1077" s="16" t="s">
        <v>844</v>
      </c>
      <c r="AA1077" s="16" t="s">
        <v>843</v>
      </c>
      <c r="AB1077" s="16" t="s">
        <v>843</v>
      </c>
      <c r="AC1077" s="16" t="s">
        <v>843</v>
      </c>
      <c r="AF1077" s="16" t="s">
        <v>11734</v>
      </c>
      <c r="AG1077" s="16" t="s">
        <v>11708</v>
      </c>
      <c r="AH1077" s="16" t="s">
        <v>843</v>
      </c>
      <c r="AI1077" s="16" t="s">
        <v>843</v>
      </c>
      <c r="AJ1077" s="16" t="s">
        <v>843</v>
      </c>
      <c r="AK1077" s="16" t="s">
        <v>843</v>
      </c>
      <c r="AL1077" s="16" t="s">
        <v>844</v>
      </c>
      <c r="AM1077" s="16" t="s">
        <v>844</v>
      </c>
      <c r="AN1077" s="16" t="s">
        <v>843</v>
      </c>
      <c r="AO1077" s="16" t="s">
        <v>843</v>
      </c>
      <c r="AP1077" s="16" t="s">
        <v>843</v>
      </c>
      <c r="AQ1077" s="16" t="s">
        <v>844</v>
      </c>
      <c r="AR1077" s="16" t="s">
        <v>4433</v>
      </c>
      <c r="AS1077" s="16" t="s">
        <v>843</v>
      </c>
      <c r="AT1077" s="16" t="s">
        <v>843</v>
      </c>
      <c r="AU1077" s="16" t="s">
        <v>843</v>
      </c>
      <c r="AV1077" s="16" t="s">
        <v>843</v>
      </c>
      <c r="AW1077" s="16" t="s">
        <v>843</v>
      </c>
      <c r="AX1077" s="16" t="s">
        <v>843</v>
      </c>
      <c r="AY1077" s="16" t="s">
        <v>844</v>
      </c>
      <c r="BF1077" s="16" t="s">
        <v>844</v>
      </c>
      <c r="CC1077" s="16" t="s">
        <v>865</v>
      </c>
      <c r="CF1077" s="16" t="s">
        <v>7206</v>
      </c>
      <c r="CG1077" s="16" t="s">
        <v>843</v>
      </c>
      <c r="CH1077" s="16" t="s">
        <v>843</v>
      </c>
      <c r="CI1077" s="16" t="s">
        <v>843</v>
      </c>
      <c r="CJ1077" s="16" t="s">
        <v>843</v>
      </c>
      <c r="CK1077" s="16" t="s">
        <v>843</v>
      </c>
      <c r="CL1077" s="16" t="s">
        <v>843</v>
      </c>
      <c r="CM1077" s="16" t="s">
        <v>843</v>
      </c>
      <c r="CN1077" s="16" t="s">
        <v>843</v>
      </c>
      <c r="CO1077" s="16" t="s">
        <v>843</v>
      </c>
      <c r="CP1077" s="16" t="s">
        <v>843</v>
      </c>
      <c r="CQ1077" s="16" t="s">
        <v>843</v>
      </c>
      <c r="CR1077" s="16" t="s">
        <v>843</v>
      </c>
      <c r="CS1077" s="16" t="s">
        <v>843</v>
      </c>
      <c r="CT1077" s="16" t="s">
        <v>843</v>
      </c>
      <c r="CU1077" s="16" t="s">
        <v>843</v>
      </c>
      <c r="CV1077" s="16" t="s">
        <v>843</v>
      </c>
      <c r="CW1077" s="16" t="s">
        <v>843</v>
      </c>
      <c r="CX1077" s="16" t="s">
        <v>843</v>
      </c>
      <c r="CY1077" s="16" t="s">
        <v>843</v>
      </c>
      <c r="CZ1077" s="16" t="s">
        <v>843</v>
      </c>
      <c r="DA1077" s="16" t="s">
        <v>843</v>
      </c>
      <c r="DB1077" s="16" t="s">
        <v>843</v>
      </c>
      <c r="DC1077" s="16" t="s">
        <v>843</v>
      </c>
      <c r="DD1077" s="16" t="s">
        <v>843</v>
      </c>
      <c r="DE1077" s="16" t="s">
        <v>843</v>
      </c>
      <c r="DF1077" s="16" t="s">
        <v>843</v>
      </c>
      <c r="DG1077" s="16" t="s">
        <v>844</v>
      </c>
      <c r="DH1077" s="16" t="s">
        <v>843</v>
      </c>
      <c r="DI1077" s="16" t="s">
        <v>843</v>
      </c>
      <c r="DJ1077" s="16" t="s">
        <v>843</v>
      </c>
      <c r="DK1077" s="16" t="s">
        <v>843</v>
      </c>
      <c r="DL1077" s="16" t="s">
        <v>843</v>
      </c>
      <c r="DQ1077" s="16" t="s">
        <v>7093</v>
      </c>
      <c r="DR1077" s="16" t="s">
        <v>865</v>
      </c>
      <c r="DX1077" s="16" t="s">
        <v>867</v>
      </c>
      <c r="DY1077" s="16" t="s">
        <v>867</v>
      </c>
      <c r="ES1077" s="16" t="s">
        <v>865</v>
      </c>
      <c r="ET1077" s="16" t="s">
        <v>867</v>
      </c>
      <c r="EU1077" s="16" t="s">
        <v>7813</v>
      </c>
      <c r="EV1077" s="16" t="s">
        <v>865</v>
      </c>
      <c r="HC1077" s="16" t="s">
        <v>865</v>
      </c>
      <c r="KO1077" s="16" t="s">
        <v>11272</v>
      </c>
      <c r="KP1077" s="16" t="s">
        <v>11271</v>
      </c>
      <c r="KQ1077" s="16" t="s">
        <v>8694</v>
      </c>
      <c r="KR1077" s="16" t="s">
        <v>13065</v>
      </c>
      <c r="KS1077" s="16" t="s">
        <v>11273</v>
      </c>
      <c r="KT1077" s="16" t="s">
        <v>8696</v>
      </c>
      <c r="KU1077" s="16" t="s">
        <v>844</v>
      </c>
      <c r="KV1077" s="16" t="s">
        <v>8696</v>
      </c>
      <c r="KW1077" s="16" t="s">
        <v>851</v>
      </c>
      <c r="KX1077" s="16" t="s">
        <v>487</v>
      </c>
      <c r="KY1077" s="16" t="s">
        <v>487</v>
      </c>
      <c r="KZ1077" s="16" t="s">
        <v>487</v>
      </c>
      <c r="LA1077" s="16" t="s">
        <v>11697</v>
      </c>
      <c r="LC1077" s="16" t="s">
        <v>10879</v>
      </c>
      <c r="LD1077" s="16" t="s">
        <v>11698</v>
      </c>
      <c r="LF1077" s="16" t="s">
        <v>11654</v>
      </c>
      <c r="LI1077" s="16" t="s">
        <v>11655</v>
      </c>
      <c r="LM1077" s="16" t="s">
        <v>8741</v>
      </c>
      <c r="LN1077" s="16" t="s">
        <v>487</v>
      </c>
      <c r="LO1077" s="16" t="s">
        <v>1056</v>
      </c>
      <c r="LP1077" s="16" t="s">
        <v>1056</v>
      </c>
      <c r="LQ1077" s="16" t="s">
        <v>844</v>
      </c>
      <c r="LR1077" s="16" t="s">
        <v>8732</v>
      </c>
      <c r="LS1077" s="16" t="s">
        <v>844</v>
      </c>
      <c r="LT1077" s="16" t="s">
        <v>844</v>
      </c>
      <c r="LU1077" s="16" t="s">
        <v>843</v>
      </c>
      <c r="LV1077" s="16" t="s">
        <v>843</v>
      </c>
      <c r="LW1077" s="16" t="s">
        <v>843</v>
      </c>
      <c r="LX1077" s="16" t="s">
        <v>844</v>
      </c>
      <c r="LY1077" s="16" t="s">
        <v>843</v>
      </c>
      <c r="LZ1077" s="16" t="s">
        <v>843</v>
      </c>
      <c r="MA1077" s="16" t="s">
        <v>843</v>
      </c>
      <c r="MB1077" s="16" t="s">
        <v>843</v>
      </c>
      <c r="MC1077" s="16" t="s">
        <v>1056</v>
      </c>
      <c r="MD1077" s="16" t="s">
        <v>11699</v>
      </c>
      <c r="ME1077" s="16" t="s">
        <v>11656</v>
      </c>
      <c r="MF1077" s="16" t="s">
        <v>8847</v>
      </c>
      <c r="MR1077" s="16" t="s">
        <v>474</v>
      </c>
      <c r="MS1077" s="16" t="s">
        <v>13021</v>
      </c>
      <c r="MT1077" s="16" t="s">
        <v>8813</v>
      </c>
      <c r="MV1077" s="16" t="s">
        <v>486</v>
      </c>
      <c r="MZ1077" s="16" t="s">
        <v>487</v>
      </c>
      <c r="NA1077" s="16" t="s">
        <v>486</v>
      </c>
      <c r="NC1077" s="16" t="s">
        <v>486</v>
      </c>
      <c r="NE1077" s="16" t="s">
        <v>486</v>
      </c>
      <c r="NI1077" s="16" t="s">
        <v>11658</v>
      </c>
      <c r="NS1077" s="16" t="s">
        <v>462</v>
      </c>
      <c r="NT1077" s="16" t="s">
        <v>478</v>
      </c>
      <c r="NU1077" s="16">
        <v>1.1910000000000001</v>
      </c>
      <c r="NV1077" s="16" t="s">
        <v>860</v>
      </c>
      <c r="NW1077" s="16" t="s">
        <v>1182</v>
      </c>
      <c r="NX1077" s="16" t="s">
        <v>1142</v>
      </c>
      <c r="NY1077" s="16" t="s">
        <v>1121</v>
      </c>
      <c r="NZ1077" s="16" t="s">
        <v>936</v>
      </c>
    </row>
    <row r="1078" spans="1:394" x14ac:dyDescent="0.25">
      <c r="A1078" s="16" t="s">
        <v>13066</v>
      </c>
      <c r="B1078" s="16" t="s">
        <v>844</v>
      </c>
      <c r="C1078" s="16" t="s">
        <v>972</v>
      </c>
      <c r="D1078" s="16" t="s">
        <v>844</v>
      </c>
      <c r="E1078" s="16" t="s">
        <v>843</v>
      </c>
      <c r="F1078" s="16" t="s">
        <v>843</v>
      </c>
      <c r="G1078" s="16" t="s">
        <v>843</v>
      </c>
      <c r="H1078" s="16" t="s">
        <v>843</v>
      </c>
      <c r="I1078" s="16" t="s">
        <v>843</v>
      </c>
      <c r="J1078" s="16" t="s">
        <v>843</v>
      </c>
      <c r="K1078" s="16" t="s">
        <v>843</v>
      </c>
      <c r="L1078" s="16" t="s">
        <v>843</v>
      </c>
      <c r="M1078" s="16" t="s">
        <v>843</v>
      </c>
      <c r="N1078" s="16" t="s">
        <v>843</v>
      </c>
      <c r="O1078" s="16" t="s">
        <v>843</v>
      </c>
      <c r="Q1078" s="16" t="s">
        <v>844</v>
      </c>
      <c r="R1078" s="16">
        <v>22</v>
      </c>
      <c r="T1078" s="16" t="s">
        <v>470</v>
      </c>
      <c r="U1078" s="16" t="s">
        <v>844</v>
      </c>
      <c r="V1078" s="16" t="s">
        <v>843</v>
      </c>
      <c r="W1078" s="16" t="s">
        <v>844</v>
      </c>
      <c r="X1078" s="16" t="s">
        <v>843</v>
      </c>
      <c r="Y1078" s="16" t="s">
        <v>843</v>
      </c>
      <c r="Z1078" s="16" t="s">
        <v>843</v>
      </c>
      <c r="AA1078" s="16" t="s">
        <v>843</v>
      </c>
      <c r="AB1078" s="16" t="s">
        <v>844</v>
      </c>
      <c r="AC1078" s="16" t="s">
        <v>843</v>
      </c>
      <c r="AD1078" s="16" t="s">
        <v>867</v>
      </c>
      <c r="AF1078" s="16" t="s">
        <v>11665</v>
      </c>
      <c r="AG1078" s="16" t="s">
        <v>11725</v>
      </c>
      <c r="AH1078" s="16" t="s">
        <v>844</v>
      </c>
      <c r="AI1078" s="16" t="s">
        <v>844</v>
      </c>
      <c r="AJ1078" s="16" t="s">
        <v>843</v>
      </c>
      <c r="AK1078" s="16" t="s">
        <v>843</v>
      </c>
      <c r="AL1078" s="16" t="s">
        <v>844</v>
      </c>
      <c r="AM1078" s="16" t="s">
        <v>844</v>
      </c>
      <c r="AN1078" s="16" t="s">
        <v>843</v>
      </c>
      <c r="AO1078" s="16" t="s">
        <v>843</v>
      </c>
      <c r="AP1078" s="16" t="s">
        <v>843</v>
      </c>
      <c r="AQ1078" s="16" t="s">
        <v>844</v>
      </c>
      <c r="AR1078" s="16" t="s">
        <v>4433</v>
      </c>
      <c r="AS1078" s="16" t="s">
        <v>843</v>
      </c>
      <c r="AT1078" s="16" t="s">
        <v>843</v>
      </c>
      <c r="AU1078" s="16" t="s">
        <v>843</v>
      </c>
      <c r="AV1078" s="16" t="s">
        <v>843</v>
      </c>
      <c r="AW1078" s="16" t="s">
        <v>843</v>
      </c>
      <c r="AX1078" s="16" t="s">
        <v>843</v>
      </c>
      <c r="AY1078" s="16" t="s">
        <v>844</v>
      </c>
      <c r="BF1078" s="16" t="s">
        <v>844</v>
      </c>
      <c r="BH1078" s="16" t="s">
        <v>7386</v>
      </c>
      <c r="BI1078" s="16" t="s">
        <v>7770</v>
      </c>
      <c r="BJ1078" s="16" t="s">
        <v>844</v>
      </c>
      <c r="BK1078" s="16" t="s">
        <v>843</v>
      </c>
      <c r="BL1078" s="16" t="s">
        <v>843</v>
      </c>
      <c r="BM1078" s="16" t="s">
        <v>843</v>
      </c>
      <c r="BN1078" s="16" t="s">
        <v>843</v>
      </c>
      <c r="BO1078" s="16" t="s">
        <v>843</v>
      </c>
      <c r="BP1078" s="16" t="s">
        <v>843</v>
      </c>
      <c r="BQ1078" s="16" t="s">
        <v>843</v>
      </c>
      <c r="BR1078" s="16" t="s">
        <v>7790</v>
      </c>
      <c r="BS1078" s="16" t="s">
        <v>844</v>
      </c>
      <c r="BT1078" s="16" t="s">
        <v>843</v>
      </c>
      <c r="BU1078" s="16" t="s">
        <v>843</v>
      </c>
      <c r="BV1078" s="16" t="s">
        <v>843</v>
      </c>
      <c r="BW1078" s="16" t="s">
        <v>843</v>
      </c>
      <c r="BX1078" s="16" t="s">
        <v>843</v>
      </c>
      <c r="BY1078" s="16" t="s">
        <v>843</v>
      </c>
      <c r="BZ1078" s="16" t="s">
        <v>843</v>
      </c>
      <c r="CA1078" s="16" t="s">
        <v>843</v>
      </c>
      <c r="CC1078" s="16" t="s">
        <v>865</v>
      </c>
      <c r="CF1078" s="16" t="s">
        <v>7212</v>
      </c>
      <c r="CG1078" s="16" t="s">
        <v>843</v>
      </c>
      <c r="CH1078" s="16" t="s">
        <v>843</v>
      </c>
      <c r="CI1078" s="16" t="s">
        <v>843</v>
      </c>
      <c r="CJ1078" s="16" t="s">
        <v>843</v>
      </c>
      <c r="CK1078" s="16" t="s">
        <v>843</v>
      </c>
      <c r="CL1078" s="16" t="s">
        <v>843</v>
      </c>
      <c r="CM1078" s="16" t="s">
        <v>843</v>
      </c>
      <c r="CN1078" s="16" t="s">
        <v>843</v>
      </c>
      <c r="CO1078" s="16" t="s">
        <v>843</v>
      </c>
      <c r="CP1078" s="16" t="s">
        <v>843</v>
      </c>
      <c r="CQ1078" s="16" t="s">
        <v>843</v>
      </c>
      <c r="CR1078" s="16" t="s">
        <v>843</v>
      </c>
      <c r="CS1078" s="16" t="s">
        <v>843</v>
      </c>
      <c r="CT1078" s="16" t="s">
        <v>843</v>
      </c>
      <c r="CU1078" s="16" t="s">
        <v>843</v>
      </c>
      <c r="CV1078" s="16" t="s">
        <v>843</v>
      </c>
      <c r="CW1078" s="16" t="s">
        <v>843</v>
      </c>
      <c r="CX1078" s="16" t="s">
        <v>843</v>
      </c>
      <c r="CY1078" s="16" t="s">
        <v>843</v>
      </c>
      <c r="CZ1078" s="16" t="s">
        <v>843</v>
      </c>
      <c r="DA1078" s="16" t="s">
        <v>843</v>
      </c>
      <c r="DB1078" s="16" t="s">
        <v>843</v>
      </c>
      <c r="DC1078" s="16" t="s">
        <v>843</v>
      </c>
      <c r="DD1078" s="16" t="s">
        <v>843</v>
      </c>
      <c r="DE1078" s="16" t="s">
        <v>843</v>
      </c>
      <c r="DF1078" s="16" t="s">
        <v>843</v>
      </c>
      <c r="DG1078" s="16" t="s">
        <v>843</v>
      </c>
      <c r="DH1078" s="16" t="s">
        <v>843</v>
      </c>
      <c r="DI1078" s="16" t="s">
        <v>844</v>
      </c>
      <c r="DJ1078" s="16" t="s">
        <v>843</v>
      </c>
      <c r="DK1078" s="16" t="s">
        <v>843</v>
      </c>
      <c r="DL1078" s="16" t="s">
        <v>843</v>
      </c>
      <c r="DX1078" s="16" t="s">
        <v>865</v>
      </c>
      <c r="ES1078" s="16" t="s">
        <v>865</v>
      </c>
      <c r="EU1078" s="16" t="s">
        <v>7810</v>
      </c>
      <c r="EV1078" s="16" t="s">
        <v>865</v>
      </c>
      <c r="FT1078" s="16" t="s">
        <v>865</v>
      </c>
      <c r="HC1078" s="16" t="s">
        <v>865</v>
      </c>
      <c r="JA1078" s="16" t="s">
        <v>4816</v>
      </c>
      <c r="JB1078" s="16" t="s">
        <v>867</v>
      </c>
      <c r="JC1078" s="16" t="s">
        <v>865</v>
      </c>
      <c r="JG1078" s="16" t="s">
        <v>1056</v>
      </c>
      <c r="JV1078" s="16">
        <v>30</v>
      </c>
      <c r="JW1078" s="16" t="s">
        <v>7603</v>
      </c>
      <c r="JY1078" s="16">
        <v>10000</v>
      </c>
      <c r="JZ1078" s="16" t="s">
        <v>4910</v>
      </c>
      <c r="KB1078" s="16" t="s">
        <v>7616</v>
      </c>
      <c r="KD1078" s="16" t="s">
        <v>4917</v>
      </c>
      <c r="KE1078" s="16" t="s">
        <v>7277</v>
      </c>
      <c r="KF1078" s="16" t="s">
        <v>4411</v>
      </c>
      <c r="KH1078" s="16" t="s">
        <v>7642</v>
      </c>
      <c r="KI1078" s="16" t="s">
        <v>4837</v>
      </c>
      <c r="KO1078" s="16" t="s">
        <v>11277</v>
      </c>
      <c r="KP1078" s="16" t="s">
        <v>11276</v>
      </c>
      <c r="KQ1078" s="16" t="s">
        <v>8694</v>
      </c>
      <c r="KR1078" s="16" t="s">
        <v>13067</v>
      </c>
      <c r="KS1078" s="16" t="s">
        <v>11278</v>
      </c>
      <c r="KT1078" s="16" t="s">
        <v>8696</v>
      </c>
      <c r="KU1078" s="16" t="s">
        <v>844</v>
      </c>
      <c r="KV1078" s="16" t="s">
        <v>8696</v>
      </c>
      <c r="KW1078" s="16" t="s">
        <v>851</v>
      </c>
      <c r="KY1078" s="16" t="s">
        <v>486</v>
      </c>
      <c r="LA1078" s="16" t="s">
        <v>11697</v>
      </c>
      <c r="LC1078" s="16" t="s">
        <v>10879</v>
      </c>
      <c r="LD1078" s="16" t="s">
        <v>11698</v>
      </c>
      <c r="LF1078" s="16" t="s">
        <v>11654</v>
      </c>
      <c r="LI1078" s="16" t="s">
        <v>11655</v>
      </c>
      <c r="LJ1078" s="16" t="s">
        <v>831</v>
      </c>
      <c r="LK1078" s="16" t="s">
        <v>831</v>
      </c>
      <c r="LL1078" s="16" t="s">
        <v>8756</v>
      </c>
      <c r="LM1078" s="16" t="s">
        <v>8741</v>
      </c>
      <c r="LO1078" s="16" t="s">
        <v>843</v>
      </c>
      <c r="LP1078" s="16" t="s">
        <v>844</v>
      </c>
      <c r="LQ1078" s="16" t="s">
        <v>844</v>
      </c>
      <c r="LR1078" s="16" t="s">
        <v>843</v>
      </c>
      <c r="LS1078" s="16" t="s">
        <v>844</v>
      </c>
      <c r="LT1078" s="16" t="s">
        <v>843</v>
      </c>
      <c r="LU1078" s="16" t="s">
        <v>843</v>
      </c>
      <c r="LV1078" s="16" t="s">
        <v>843</v>
      </c>
      <c r="LW1078" s="16" t="s">
        <v>843</v>
      </c>
      <c r="LX1078" s="16" t="s">
        <v>844</v>
      </c>
      <c r="LY1078" s="16" t="s">
        <v>843</v>
      </c>
      <c r="LZ1078" s="16" t="s">
        <v>843</v>
      </c>
      <c r="MA1078" s="16" t="s">
        <v>843</v>
      </c>
      <c r="MB1078" s="16" t="s">
        <v>843</v>
      </c>
      <c r="MC1078" s="16" t="s">
        <v>843</v>
      </c>
      <c r="MD1078" s="16" t="s">
        <v>11699</v>
      </c>
      <c r="ME1078" s="16" t="s">
        <v>11656</v>
      </c>
      <c r="MF1078" s="16" t="s">
        <v>8847</v>
      </c>
      <c r="MG1078" s="16" t="s">
        <v>1840</v>
      </c>
      <c r="MH1078" s="16" t="s">
        <v>11667</v>
      </c>
      <c r="MI1078" s="16" t="s">
        <v>11733</v>
      </c>
      <c r="MK1078" s="16" t="s">
        <v>8957</v>
      </c>
      <c r="ML1078" s="16" t="s">
        <v>1787</v>
      </c>
      <c r="MM1078" s="16" t="s">
        <v>487</v>
      </c>
      <c r="MN1078" s="16" t="s">
        <v>1798</v>
      </c>
      <c r="MP1078" s="16" t="s">
        <v>1826</v>
      </c>
      <c r="MR1078" s="16" t="s">
        <v>470</v>
      </c>
      <c r="MS1078" s="16" t="s">
        <v>13021</v>
      </c>
      <c r="MT1078" s="16" t="s">
        <v>8967</v>
      </c>
      <c r="MU1078" s="16" t="s">
        <v>816</v>
      </c>
      <c r="MV1078" s="16" t="s">
        <v>486</v>
      </c>
      <c r="NC1078" s="16" t="s">
        <v>486</v>
      </c>
      <c r="ND1078" s="16" t="s">
        <v>486</v>
      </c>
      <c r="NE1078" s="16" t="s">
        <v>486</v>
      </c>
      <c r="NG1078" s="16" t="s">
        <v>1380</v>
      </c>
      <c r="NH1078" s="16" t="s">
        <v>1913</v>
      </c>
      <c r="NI1078" s="16" t="s">
        <v>11658</v>
      </c>
      <c r="NJ1078" s="16" t="s">
        <v>9102</v>
      </c>
      <c r="NK1078" s="16" t="s">
        <v>11753</v>
      </c>
      <c r="NQ1078" s="16" t="s">
        <v>1078</v>
      </c>
      <c r="NR1078" s="16" t="s">
        <v>445</v>
      </c>
      <c r="NS1078" s="16" t="s">
        <v>462</v>
      </c>
      <c r="NT1078" s="16" t="s">
        <v>478</v>
      </c>
      <c r="NU1078" s="16">
        <v>1.1910000000000001</v>
      </c>
      <c r="NV1078" s="16" t="s">
        <v>445</v>
      </c>
      <c r="NW1078" s="16" t="s">
        <v>1174</v>
      </c>
      <c r="NX1078" s="16" t="s">
        <v>1142</v>
      </c>
      <c r="NZ1078" s="16" t="s">
        <v>935</v>
      </c>
      <c r="OB1078" s="16" t="s">
        <v>831</v>
      </c>
      <c r="OC1078" s="16" t="s">
        <v>445</v>
      </c>
    </row>
    <row r="1079" spans="1:394" x14ac:dyDescent="0.25">
      <c r="A1079" s="16" t="s">
        <v>13068</v>
      </c>
      <c r="B1079" s="16" t="s">
        <v>844</v>
      </c>
      <c r="C1079" s="16" t="s">
        <v>972</v>
      </c>
      <c r="D1079" s="16" t="s">
        <v>844</v>
      </c>
      <c r="E1079" s="16" t="s">
        <v>843</v>
      </c>
      <c r="F1079" s="16" t="s">
        <v>843</v>
      </c>
      <c r="G1079" s="16" t="s">
        <v>843</v>
      </c>
      <c r="H1079" s="16" t="s">
        <v>843</v>
      </c>
      <c r="I1079" s="16" t="s">
        <v>843</v>
      </c>
      <c r="J1079" s="16" t="s">
        <v>843</v>
      </c>
      <c r="K1079" s="16" t="s">
        <v>843</v>
      </c>
      <c r="L1079" s="16" t="s">
        <v>843</v>
      </c>
      <c r="M1079" s="16" t="s">
        <v>843</v>
      </c>
      <c r="N1079" s="16" t="s">
        <v>843</v>
      </c>
      <c r="O1079" s="16" t="s">
        <v>843</v>
      </c>
      <c r="Q1079" s="16" t="s">
        <v>844</v>
      </c>
      <c r="R1079" s="16">
        <v>36</v>
      </c>
      <c r="T1079" s="16" t="s">
        <v>470</v>
      </c>
      <c r="U1079" s="16" t="s">
        <v>844</v>
      </c>
      <c r="V1079" s="16" t="s">
        <v>843</v>
      </c>
      <c r="W1079" s="16" t="s">
        <v>844</v>
      </c>
      <c r="X1079" s="16" t="s">
        <v>843</v>
      </c>
      <c r="Y1079" s="16" t="s">
        <v>843</v>
      </c>
      <c r="Z1079" s="16" t="s">
        <v>843</v>
      </c>
      <c r="AA1079" s="16" t="s">
        <v>843</v>
      </c>
      <c r="AB1079" s="16" t="s">
        <v>844</v>
      </c>
      <c r="AC1079" s="16" t="s">
        <v>843</v>
      </c>
      <c r="AD1079" s="16" t="s">
        <v>867</v>
      </c>
      <c r="AF1079" s="16" t="s">
        <v>11673</v>
      </c>
      <c r="AG1079" s="16" t="s">
        <v>11652</v>
      </c>
      <c r="AH1079" s="16" t="s">
        <v>844</v>
      </c>
      <c r="AI1079" s="16" t="s">
        <v>843</v>
      </c>
      <c r="AJ1079" s="16" t="s">
        <v>844</v>
      </c>
      <c r="AK1079" s="16" t="s">
        <v>843</v>
      </c>
      <c r="AL1079" s="16" t="s">
        <v>844</v>
      </c>
      <c r="AM1079" s="16" t="s">
        <v>844</v>
      </c>
      <c r="AN1079" s="16" t="s">
        <v>843</v>
      </c>
      <c r="AO1079" s="16" t="s">
        <v>843</v>
      </c>
      <c r="AP1079" s="16" t="s">
        <v>843</v>
      </c>
      <c r="AQ1079" s="16" t="s">
        <v>844</v>
      </c>
      <c r="AR1079" s="16" t="s">
        <v>4433</v>
      </c>
      <c r="AS1079" s="16" t="s">
        <v>843</v>
      </c>
      <c r="AT1079" s="16" t="s">
        <v>843</v>
      </c>
      <c r="AU1079" s="16" t="s">
        <v>843</v>
      </c>
      <c r="AV1079" s="16" t="s">
        <v>843</v>
      </c>
      <c r="AW1079" s="16" t="s">
        <v>843</v>
      </c>
      <c r="AX1079" s="16" t="s">
        <v>843</v>
      </c>
      <c r="AY1079" s="16" t="s">
        <v>844</v>
      </c>
      <c r="BF1079" s="16" t="s">
        <v>844</v>
      </c>
      <c r="BH1079" s="16" t="s">
        <v>7383</v>
      </c>
      <c r="BI1079" s="16" t="s">
        <v>7773</v>
      </c>
      <c r="BJ1079" s="16" t="s">
        <v>843</v>
      </c>
      <c r="BK1079" s="16" t="s">
        <v>844</v>
      </c>
      <c r="BL1079" s="16" t="s">
        <v>843</v>
      </c>
      <c r="BM1079" s="16" t="s">
        <v>843</v>
      </c>
      <c r="BN1079" s="16" t="s">
        <v>843</v>
      </c>
      <c r="BO1079" s="16" t="s">
        <v>843</v>
      </c>
      <c r="BP1079" s="16" t="s">
        <v>843</v>
      </c>
      <c r="BQ1079" s="16" t="s">
        <v>843</v>
      </c>
      <c r="BR1079" s="16" t="s">
        <v>7790</v>
      </c>
      <c r="BS1079" s="16" t="s">
        <v>844</v>
      </c>
      <c r="BT1079" s="16" t="s">
        <v>843</v>
      </c>
      <c r="BU1079" s="16" t="s">
        <v>843</v>
      </c>
      <c r="BV1079" s="16" t="s">
        <v>843</v>
      </c>
      <c r="BW1079" s="16" t="s">
        <v>843</v>
      </c>
      <c r="BX1079" s="16" t="s">
        <v>843</v>
      </c>
      <c r="BY1079" s="16" t="s">
        <v>843</v>
      </c>
      <c r="BZ1079" s="16" t="s">
        <v>843</v>
      </c>
      <c r="CA1079" s="16" t="s">
        <v>843</v>
      </c>
      <c r="DX1079" s="16" t="s">
        <v>867</v>
      </c>
      <c r="DY1079" s="16" t="s">
        <v>867</v>
      </c>
      <c r="ES1079" s="16" t="s">
        <v>867</v>
      </c>
      <c r="EU1079" s="16" t="s">
        <v>7813</v>
      </c>
      <c r="EV1079" s="16" t="s">
        <v>865</v>
      </c>
      <c r="FT1079" s="16" t="s">
        <v>865</v>
      </c>
      <c r="HC1079" s="16" t="s">
        <v>867</v>
      </c>
      <c r="HD1079" s="16" t="s">
        <v>867</v>
      </c>
      <c r="HE1079" s="16" t="s">
        <v>4671</v>
      </c>
      <c r="HF1079" s="16" t="s">
        <v>844</v>
      </c>
      <c r="HG1079" s="16" t="s">
        <v>843</v>
      </c>
      <c r="HH1079" s="16" t="s">
        <v>843</v>
      </c>
      <c r="HI1079" s="16" t="s">
        <v>843</v>
      </c>
      <c r="HJ1079" s="16" t="s">
        <v>843</v>
      </c>
      <c r="HK1079" s="16" t="s">
        <v>843</v>
      </c>
      <c r="HL1079" s="16" t="s">
        <v>843</v>
      </c>
      <c r="HM1079" s="16" t="s">
        <v>843</v>
      </c>
      <c r="HN1079" s="16" t="s">
        <v>843</v>
      </c>
      <c r="HO1079" s="16" t="s">
        <v>843</v>
      </c>
      <c r="HP1079" s="16" t="s">
        <v>843</v>
      </c>
      <c r="HQ1079" s="16" t="s">
        <v>843</v>
      </c>
      <c r="HR1079" s="16" t="s">
        <v>843</v>
      </c>
      <c r="HS1079" s="16" t="s">
        <v>843</v>
      </c>
      <c r="IZ1079" s="16" t="s">
        <v>4796</v>
      </c>
      <c r="JA1079" s="16" t="s">
        <v>4816</v>
      </c>
      <c r="JB1079" s="16" t="s">
        <v>867</v>
      </c>
      <c r="JC1079" s="16" t="s">
        <v>865</v>
      </c>
      <c r="JG1079" s="16" t="s">
        <v>1056</v>
      </c>
      <c r="JV1079" s="16">
        <v>40</v>
      </c>
      <c r="JW1079" s="16" t="s">
        <v>7603</v>
      </c>
      <c r="JY1079" s="16">
        <v>10000</v>
      </c>
      <c r="JZ1079" s="16" t="s">
        <v>4895</v>
      </c>
      <c r="KB1079" s="16" t="s">
        <v>7610</v>
      </c>
      <c r="KD1079" s="16" t="s">
        <v>4917</v>
      </c>
      <c r="KE1079" s="16" t="s">
        <v>7277</v>
      </c>
      <c r="KF1079" s="16" t="s">
        <v>4932</v>
      </c>
      <c r="KH1079" s="16" t="s">
        <v>7642</v>
      </c>
      <c r="KI1079" s="16" t="s">
        <v>4843</v>
      </c>
      <c r="KO1079" s="16" t="s">
        <v>11282</v>
      </c>
      <c r="KP1079" s="16" t="s">
        <v>11281</v>
      </c>
      <c r="KQ1079" s="16" t="s">
        <v>8694</v>
      </c>
      <c r="KR1079" s="16" t="s">
        <v>13069</v>
      </c>
      <c r="KS1079" s="16" t="s">
        <v>11283</v>
      </c>
      <c r="KT1079" s="16" t="s">
        <v>8696</v>
      </c>
      <c r="KU1079" s="16" t="s">
        <v>844</v>
      </c>
      <c r="KV1079" s="16" t="s">
        <v>8696</v>
      </c>
      <c r="KW1079" s="16" t="s">
        <v>851</v>
      </c>
      <c r="KX1079" s="16" t="s">
        <v>487</v>
      </c>
      <c r="KY1079" s="16" t="s">
        <v>487</v>
      </c>
      <c r="KZ1079" s="16" t="s">
        <v>487</v>
      </c>
      <c r="LC1079" s="16" t="s">
        <v>10879</v>
      </c>
      <c r="LF1079" s="16" t="s">
        <v>11654</v>
      </c>
      <c r="LI1079" s="16" t="s">
        <v>11655</v>
      </c>
      <c r="LJ1079" s="16" t="s">
        <v>831</v>
      </c>
      <c r="LK1079" s="16" t="s">
        <v>831</v>
      </c>
      <c r="LL1079" s="16" t="s">
        <v>8756</v>
      </c>
      <c r="LM1079" s="16" t="s">
        <v>8741</v>
      </c>
      <c r="LO1079" s="16" t="s">
        <v>1056</v>
      </c>
      <c r="LP1079" s="16" t="s">
        <v>844</v>
      </c>
      <c r="LQ1079" s="16" t="s">
        <v>1056</v>
      </c>
      <c r="LR1079" s="16" t="s">
        <v>844</v>
      </c>
      <c r="LS1079" s="16" t="s">
        <v>844</v>
      </c>
      <c r="LT1079" s="16" t="s">
        <v>843</v>
      </c>
      <c r="LU1079" s="16" t="s">
        <v>843</v>
      </c>
      <c r="LV1079" s="16" t="s">
        <v>843</v>
      </c>
      <c r="LW1079" s="16" t="s">
        <v>844</v>
      </c>
      <c r="LX1079" s="16" t="s">
        <v>844</v>
      </c>
      <c r="LY1079" s="16" t="s">
        <v>843</v>
      </c>
      <c r="LZ1079" s="16" t="s">
        <v>844</v>
      </c>
      <c r="MA1079" s="16" t="s">
        <v>844</v>
      </c>
      <c r="MB1079" s="16" t="s">
        <v>843</v>
      </c>
      <c r="MC1079" s="16" t="s">
        <v>843</v>
      </c>
      <c r="ME1079" s="16" t="s">
        <v>11656</v>
      </c>
      <c r="MF1079" s="16" t="s">
        <v>8847</v>
      </c>
      <c r="MG1079" s="16" t="s">
        <v>1839</v>
      </c>
      <c r="MH1079" s="16" t="s">
        <v>11667</v>
      </c>
      <c r="MI1079" s="16" t="s">
        <v>11733</v>
      </c>
      <c r="MK1079" s="16" t="s">
        <v>9015</v>
      </c>
      <c r="ML1079" s="16" t="s">
        <v>1788</v>
      </c>
      <c r="MM1079" s="16" t="s">
        <v>487</v>
      </c>
      <c r="MN1079" s="16" t="s">
        <v>1798</v>
      </c>
      <c r="MO1079" s="16" t="s">
        <v>1813</v>
      </c>
      <c r="MP1079" s="16" t="s">
        <v>13846</v>
      </c>
      <c r="MR1079" s="16" t="s">
        <v>470</v>
      </c>
      <c r="MS1079" s="16" t="s">
        <v>13021</v>
      </c>
      <c r="MT1079" s="16" t="s">
        <v>9015</v>
      </c>
      <c r="MU1079" s="16" t="s">
        <v>817</v>
      </c>
      <c r="NC1079" s="16" t="s">
        <v>487</v>
      </c>
      <c r="ND1079" s="16" t="s">
        <v>486</v>
      </c>
      <c r="NE1079" s="16" t="s">
        <v>487</v>
      </c>
      <c r="NF1079" s="16" t="s">
        <v>487</v>
      </c>
      <c r="NG1079" s="16" t="s">
        <v>1380</v>
      </c>
      <c r="NH1079" s="16" t="s">
        <v>1913</v>
      </c>
      <c r="NI1079" s="16" t="s">
        <v>11658</v>
      </c>
      <c r="NJ1079" s="16" t="s">
        <v>9102</v>
      </c>
      <c r="NK1079" s="16" t="s">
        <v>11753</v>
      </c>
      <c r="NM1079" s="16" t="s">
        <v>11682</v>
      </c>
      <c r="NN1079" s="16" t="s">
        <v>867</v>
      </c>
      <c r="NO1079" s="16" t="s">
        <v>11683</v>
      </c>
      <c r="NP1079" s="16" t="s">
        <v>11684</v>
      </c>
      <c r="NR1079" s="16" t="s">
        <v>451</v>
      </c>
      <c r="NS1079" s="16" t="s">
        <v>462</v>
      </c>
      <c r="NT1079" s="16" t="s">
        <v>478</v>
      </c>
      <c r="NU1079" s="16">
        <v>1.1910000000000001</v>
      </c>
      <c r="NV1079" s="16" t="s">
        <v>451</v>
      </c>
      <c r="NW1079" s="16" t="s">
        <v>1175</v>
      </c>
      <c r="NX1079" s="16" t="s">
        <v>1142</v>
      </c>
      <c r="OB1079" s="16" t="s">
        <v>831</v>
      </c>
      <c r="OC1079" s="16" t="s">
        <v>451</v>
      </c>
      <c r="OD1079" s="16" t="s">
        <v>487</v>
      </c>
    </row>
    <row r="1080" spans="1:394" x14ac:dyDescent="0.25">
      <c r="A1080" s="16" t="s">
        <v>13070</v>
      </c>
      <c r="B1080" s="16" t="s">
        <v>1056</v>
      </c>
      <c r="C1080" s="16" t="s">
        <v>972</v>
      </c>
      <c r="D1080" s="16" t="s">
        <v>844</v>
      </c>
      <c r="E1080" s="16" t="s">
        <v>843</v>
      </c>
      <c r="F1080" s="16" t="s">
        <v>843</v>
      </c>
      <c r="G1080" s="16" t="s">
        <v>843</v>
      </c>
      <c r="H1080" s="16" t="s">
        <v>843</v>
      </c>
      <c r="I1080" s="16" t="s">
        <v>843</v>
      </c>
      <c r="J1080" s="16" t="s">
        <v>843</v>
      </c>
      <c r="K1080" s="16" t="s">
        <v>843</v>
      </c>
      <c r="L1080" s="16" t="s">
        <v>843</v>
      </c>
      <c r="M1080" s="16" t="s">
        <v>843</v>
      </c>
      <c r="N1080" s="16" t="s">
        <v>843</v>
      </c>
      <c r="O1080" s="16" t="s">
        <v>843</v>
      </c>
      <c r="Q1080" s="16" t="s">
        <v>844</v>
      </c>
      <c r="R1080" s="16">
        <v>16</v>
      </c>
      <c r="T1080" s="16" t="s">
        <v>474</v>
      </c>
      <c r="U1080" s="16" t="s">
        <v>843</v>
      </c>
      <c r="V1080" s="16" t="s">
        <v>844</v>
      </c>
      <c r="W1080" s="16" t="s">
        <v>843</v>
      </c>
      <c r="X1080" s="16" t="s">
        <v>843</v>
      </c>
      <c r="Y1080" s="16" t="s">
        <v>843</v>
      </c>
      <c r="Z1080" s="16" t="s">
        <v>844</v>
      </c>
      <c r="AA1080" s="16" t="s">
        <v>843</v>
      </c>
      <c r="AB1080" s="16" t="s">
        <v>843</v>
      </c>
      <c r="AC1080" s="16" t="s">
        <v>844</v>
      </c>
      <c r="AD1080" s="16" t="s">
        <v>865</v>
      </c>
      <c r="AF1080" s="16" t="s">
        <v>11673</v>
      </c>
      <c r="AG1080" s="16" t="s">
        <v>11747</v>
      </c>
      <c r="AH1080" s="16" t="s">
        <v>844</v>
      </c>
      <c r="AI1080" s="16" t="s">
        <v>844</v>
      </c>
      <c r="AJ1080" s="16" t="s">
        <v>843</v>
      </c>
      <c r="AK1080" s="16" t="s">
        <v>843</v>
      </c>
      <c r="AL1080" s="16" t="s">
        <v>844</v>
      </c>
      <c r="AM1080" s="16" t="s">
        <v>844</v>
      </c>
      <c r="AN1080" s="16" t="s">
        <v>843</v>
      </c>
      <c r="AO1080" s="16" t="s">
        <v>843</v>
      </c>
      <c r="AP1080" s="16" t="s">
        <v>843</v>
      </c>
      <c r="AQ1080" s="16" t="s">
        <v>844</v>
      </c>
      <c r="AR1080" s="16" t="s">
        <v>4433</v>
      </c>
      <c r="AS1080" s="16" t="s">
        <v>843</v>
      </c>
      <c r="AT1080" s="16" t="s">
        <v>843</v>
      </c>
      <c r="AU1080" s="16" t="s">
        <v>843</v>
      </c>
      <c r="AV1080" s="16" t="s">
        <v>843</v>
      </c>
      <c r="AW1080" s="16" t="s">
        <v>843</v>
      </c>
      <c r="AX1080" s="16" t="s">
        <v>843</v>
      </c>
      <c r="AY1080" s="16" t="s">
        <v>844</v>
      </c>
      <c r="BF1080" s="16" t="s">
        <v>844</v>
      </c>
      <c r="BH1080" s="16" t="s">
        <v>7386</v>
      </c>
      <c r="BI1080" s="16" t="s">
        <v>7770</v>
      </c>
      <c r="BJ1080" s="16" t="s">
        <v>844</v>
      </c>
      <c r="BK1080" s="16" t="s">
        <v>843</v>
      </c>
      <c r="BL1080" s="16" t="s">
        <v>843</v>
      </c>
      <c r="BM1080" s="16" t="s">
        <v>843</v>
      </c>
      <c r="BN1080" s="16" t="s">
        <v>843</v>
      </c>
      <c r="BO1080" s="16" t="s">
        <v>843</v>
      </c>
      <c r="BP1080" s="16" t="s">
        <v>843</v>
      </c>
      <c r="BQ1080" s="16" t="s">
        <v>843</v>
      </c>
      <c r="BR1080" s="16" t="s">
        <v>7799</v>
      </c>
      <c r="BS1080" s="16" t="s">
        <v>843</v>
      </c>
      <c r="BT1080" s="16" t="s">
        <v>843</v>
      </c>
      <c r="BU1080" s="16" t="s">
        <v>843</v>
      </c>
      <c r="BV1080" s="16" t="s">
        <v>844</v>
      </c>
      <c r="BW1080" s="16" t="s">
        <v>843</v>
      </c>
      <c r="BX1080" s="16" t="s">
        <v>843</v>
      </c>
      <c r="BY1080" s="16" t="s">
        <v>843</v>
      </c>
      <c r="BZ1080" s="16" t="s">
        <v>843</v>
      </c>
      <c r="CA1080" s="16" t="s">
        <v>843</v>
      </c>
      <c r="CC1080" s="16" t="s">
        <v>865</v>
      </c>
      <c r="CF1080" s="16" t="s">
        <v>7130</v>
      </c>
      <c r="CG1080" s="16" t="s">
        <v>844</v>
      </c>
      <c r="CH1080" s="16" t="s">
        <v>843</v>
      </c>
      <c r="CI1080" s="16" t="s">
        <v>843</v>
      </c>
      <c r="CJ1080" s="16" t="s">
        <v>843</v>
      </c>
      <c r="CK1080" s="16" t="s">
        <v>843</v>
      </c>
      <c r="CL1080" s="16" t="s">
        <v>843</v>
      </c>
      <c r="CM1080" s="16" t="s">
        <v>843</v>
      </c>
      <c r="CN1080" s="16" t="s">
        <v>843</v>
      </c>
      <c r="CO1080" s="16" t="s">
        <v>843</v>
      </c>
      <c r="CP1080" s="16" t="s">
        <v>843</v>
      </c>
      <c r="CQ1080" s="16" t="s">
        <v>843</v>
      </c>
      <c r="CR1080" s="16" t="s">
        <v>843</v>
      </c>
      <c r="CS1080" s="16" t="s">
        <v>843</v>
      </c>
      <c r="CT1080" s="16" t="s">
        <v>843</v>
      </c>
      <c r="CU1080" s="16" t="s">
        <v>843</v>
      </c>
      <c r="CV1080" s="16" t="s">
        <v>843</v>
      </c>
      <c r="CW1080" s="16" t="s">
        <v>843</v>
      </c>
      <c r="CX1080" s="16" t="s">
        <v>843</v>
      </c>
      <c r="CY1080" s="16" t="s">
        <v>843</v>
      </c>
      <c r="CZ1080" s="16" t="s">
        <v>843</v>
      </c>
      <c r="DA1080" s="16" t="s">
        <v>843</v>
      </c>
      <c r="DB1080" s="16" t="s">
        <v>843</v>
      </c>
      <c r="DC1080" s="16" t="s">
        <v>843</v>
      </c>
      <c r="DD1080" s="16" t="s">
        <v>843</v>
      </c>
      <c r="DE1080" s="16" t="s">
        <v>843</v>
      </c>
      <c r="DF1080" s="16" t="s">
        <v>843</v>
      </c>
      <c r="DG1080" s="16" t="s">
        <v>843</v>
      </c>
      <c r="DH1080" s="16" t="s">
        <v>843</v>
      </c>
      <c r="DI1080" s="16" t="s">
        <v>843</v>
      </c>
      <c r="DJ1080" s="16" t="s">
        <v>843</v>
      </c>
      <c r="DK1080" s="16" t="s">
        <v>843</v>
      </c>
      <c r="DL1080" s="16" t="s">
        <v>843</v>
      </c>
      <c r="DQ1080" s="16" t="s">
        <v>7226</v>
      </c>
      <c r="DR1080" s="16" t="s">
        <v>867</v>
      </c>
      <c r="DS1080" s="16" t="s">
        <v>7321</v>
      </c>
      <c r="DX1080" s="16" t="s">
        <v>865</v>
      </c>
      <c r="ES1080" s="16" t="s">
        <v>865</v>
      </c>
      <c r="EU1080" s="16" t="s">
        <v>7813</v>
      </c>
      <c r="EV1080" s="16" t="s">
        <v>865</v>
      </c>
      <c r="HC1080" s="16" t="s">
        <v>865</v>
      </c>
      <c r="JA1080" s="16" t="s">
        <v>4813</v>
      </c>
      <c r="JB1080" s="16" t="s">
        <v>865</v>
      </c>
      <c r="JC1080" s="16" t="s">
        <v>865</v>
      </c>
      <c r="JD1080" s="16" t="s">
        <v>865</v>
      </c>
      <c r="JE1080" s="16" t="s">
        <v>865</v>
      </c>
      <c r="JF1080" s="16" t="s">
        <v>865</v>
      </c>
      <c r="JG1080" s="16" t="s">
        <v>1056</v>
      </c>
      <c r="JH1080" s="16" t="s">
        <v>7582</v>
      </c>
      <c r="JJ1080" s="16" t="s">
        <v>865</v>
      </c>
      <c r="KF1080" s="16" t="s">
        <v>4926</v>
      </c>
      <c r="KI1080" s="16" t="s">
        <v>4837</v>
      </c>
      <c r="KO1080" s="16" t="s">
        <v>11282</v>
      </c>
      <c r="KP1080" s="16" t="s">
        <v>11281</v>
      </c>
      <c r="KQ1080" s="16" t="s">
        <v>8694</v>
      </c>
      <c r="KR1080" s="16" t="s">
        <v>13071</v>
      </c>
      <c r="KS1080" s="16" t="s">
        <v>11283</v>
      </c>
      <c r="KT1080" s="16" t="s">
        <v>8696</v>
      </c>
      <c r="KU1080" s="16" t="s">
        <v>844</v>
      </c>
      <c r="KV1080" s="16" t="s">
        <v>8696</v>
      </c>
      <c r="KW1080" s="16" t="s">
        <v>851</v>
      </c>
      <c r="KY1080" s="16" t="s">
        <v>486</v>
      </c>
      <c r="LA1080" s="16" t="s">
        <v>11697</v>
      </c>
      <c r="LC1080" s="16" t="s">
        <v>10879</v>
      </c>
      <c r="LD1080" s="16" t="s">
        <v>11698</v>
      </c>
      <c r="LE1080" s="16" t="s">
        <v>11693</v>
      </c>
      <c r="LF1080" s="16" t="s">
        <v>11654</v>
      </c>
      <c r="LI1080" s="16" t="s">
        <v>11655</v>
      </c>
      <c r="LJ1080" s="16" t="s">
        <v>843</v>
      </c>
      <c r="LL1080" s="16" t="s">
        <v>8711</v>
      </c>
      <c r="LM1080" s="16" t="s">
        <v>8741</v>
      </c>
      <c r="LO1080" s="16" t="s">
        <v>1056</v>
      </c>
      <c r="LP1080" s="16" t="s">
        <v>844</v>
      </c>
      <c r="LQ1080" s="16" t="s">
        <v>1056</v>
      </c>
      <c r="LR1080" s="16" t="s">
        <v>844</v>
      </c>
      <c r="LS1080" s="16" t="s">
        <v>844</v>
      </c>
      <c r="LT1080" s="16" t="s">
        <v>843</v>
      </c>
      <c r="LU1080" s="16" t="s">
        <v>843</v>
      </c>
      <c r="LV1080" s="16" t="s">
        <v>843</v>
      </c>
      <c r="LW1080" s="16" t="s">
        <v>844</v>
      </c>
      <c r="LX1080" s="16" t="s">
        <v>844</v>
      </c>
      <c r="LY1080" s="16" t="s">
        <v>843</v>
      </c>
      <c r="LZ1080" s="16" t="s">
        <v>844</v>
      </c>
      <c r="MA1080" s="16" t="s">
        <v>844</v>
      </c>
      <c r="MB1080" s="16" t="s">
        <v>843</v>
      </c>
      <c r="MC1080" s="16" t="s">
        <v>843</v>
      </c>
      <c r="MD1080" s="16" t="s">
        <v>11699</v>
      </c>
      <c r="ME1080" s="16" t="s">
        <v>11656</v>
      </c>
      <c r="MF1080" s="16" t="s">
        <v>8847</v>
      </c>
      <c r="MO1080" s="16" t="s">
        <v>1817</v>
      </c>
      <c r="MP1080" s="16" t="s">
        <v>1826</v>
      </c>
      <c r="MR1080" s="16" t="s">
        <v>474</v>
      </c>
      <c r="MS1080" s="16" t="s">
        <v>13021</v>
      </c>
      <c r="MT1080" s="16" t="s">
        <v>9015</v>
      </c>
      <c r="MU1080" s="16" t="s">
        <v>816</v>
      </c>
      <c r="MV1080" s="16" t="s">
        <v>486</v>
      </c>
      <c r="MZ1080" s="16" t="s">
        <v>486</v>
      </c>
      <c r="NA1080" s="16" t="s">
        <v>487</v>
      </c>
      <c r="NB1080" s="16" t="s">
        <v>1344</v>
      </c>
      <c r="NC1080" s="16" t="s">
        <v>486</v>
      </c>
      <c r="NE1080" s="16" t="s">
        <v>486</v>
      </c>
      <c r="NG1080" s="16" t="s">
        <v>1376</v>
      </c>
      <c r="NI1080" s="16" t="s">
        <v>11658</v>
      </c>
      <c r="NQ1080" s="16" t="s">
        <v>1078</v>
      </c>
      <c r="NR1080" s="16" t="s">
        <v>876</v>
      </c>
      <c r="NS1080" s="16" t="s">
        <v>462</v>
      </c>
      <c r="NT1080" s="16" t="s">
        <v>478</v>
      </c>
      <c r="NU1080" s="16">
        <v>1.1910000000000001</v>
      </c>
      <c r="NV1080" s="16" t="s">
        <v>824</v>
      </c>
      <c r="NW1080" s="16" t="s">
        <v>1179</v>
      </c>
      <c r="NX1080" s="16" t="s">
        <v>1142</v>
      </c>
      <c r="NY1080" s="16" t="s">
        <v>824</v>
      </c>
      <c r="NZ1080" s="16" t="s">
        <v>932</v>
      </c>
      <c r="OA1080" s="16" t="s">
        <v>486</v>
      </c>
      <c r="OB1080" s="16" t="s">
        <v>833</v>
      </c>
      <c r="OC1080" s="16" t="s">
        <v>876</v>
      </c>
    </row>
    <row r="1081" spans="1:394" x14ac:dyDescent="0.25">
      <c r="A1081" s="16" t="s">
        <v>13072</v>
      </c>
      <c r="B1081" s="16" t="s">
        <v>8732</v>
      </c>
      <c r="C1081" s="16" t="s">
        <v>972</v>
      </c>
      <c r="D1081" s="16" t="s">
        <v>844</v>
      </c>
      <c r="E1081" s="16" t="s">
        <v>843</v>
      </c>
      <c r="F1081" s="16" t="s">
        <v>843</v>
      </c>
      <c r="G1081" s="16" t="s">
        <v>843</v>
      </c>
      <c r="H1081" s="16" t="s">
        <v>843</v>
      </c>
      <c r="I1081" s="16" t="s">
        <v>843</v>
      </c>
      <c r="J1081" s="16" t="s">
        <v>843</v>
      </c>
      <c r="K1081" s="16" t="s">
        <v>843</v>
      </c>
      <c r="L1081" s="16" t="s">
        <v>843</v>
      </c>
      <c r="M1081" s="16" t="s">
        <v>843</v>
      </c>
      <c r="N1081" s="16" t="s">
        <v>843</v>
      </c>
      <c r="O1081" s="16" t="s">
        <v>843</v>
      </c>
      <c r="Q1081" s="16" t="s">
        <v>844</v>
      </c>
      <c r="R1081" s="16">
        <v>12</v>
      </c>
      <c r="T1081" s="16" t="s">
        <v>470</v>
      </c>
      <c r="U1081" s="16" t="s">
        <v>844</v>
      </c>
      <c r="V1081" s="16" t="s">
        <v>843</v>
      </c>
      <c r="W1081" s="16" t="s">
        <v>843</v>
      </c>
      <c r="X1081" s="16" t="s">
        <v>843</v>
      </c>
      <c r="Y1081" s="16" t="s">
        <v>844</v>
      </c>
      <c r="Z1081" s="16" t="s">
        <v>843</v>
      </c>
      <c r="AA1081" s="16" t="s">
        <v>843</v>
      </c>
      <c r="AB1081" s="16" t="s">
        <v>844</v>
      </c>
      <c r="AC1081" s="16" t="s">
        <v>844</v>
      </c>
      <c r="AF1081" s="16" t="s">
        <v>11673</v>
      </c>
      <c r="AG1081" s="16" t="s">
        <v>11694</v>
      </c>
      <c r="AH1081" s="16" t="s">
        <v>843</v>
      </c>
      <c r="AI1081" s="16" t="s">
        <v>843</v>
      </c>
      <c r="AJ1081" s="16" t="s">
        <v>843</v>
      </c>
      <c r="AK1081" s="16" t="s">
        <v>843</v>
      </c>
      <c r="AL1081" s="16" t="s">
        <v>844</v>
      </c>
      <c r="AM1081" s="16" t="s">
        <v>844</v>
      </c>
      <c r="AN1081" s="16" t="s">
        <v>843</v>
      </c>
      <c r="AO1081" s="16" t="s">
        <v>843</v>
      </c>
      <c r="AP1081" s="16" t="s">
        <v>843</v>
      </c>
      <c r="AQ1081" s="16" t="s">
        <v>844</v>
      </c>
      <c r="AR1081" s="16" t="s">
        <v>4433</v>
      </c>
      <c r="AS1081" s="16" t="s">
        <v>843</v>
      </c>
      <c r="AT1081" s="16" t="s">
        <v>843</v>
      </c>
      <c r="AU1081" s="16" t="s">
        <v>843</v>
      </c>
      <c r="AV1081" s="16" t="s">
        <v>843</v>
      </c>
      <c r="AW1081" s="16" t="s">
        <v>843</v>
      </c>
      <c r="AX1081" s="16" t="s">
        <v>843</v>
      </c>
      <c r="AY1081" s="16" t="s">
        <v>844</v>
      </c>
      <c r="BF1081" s="16" t="s">
        <v>844</v>
      </c>
      <c r="BH1081" s="16" t="s">
        <v>7386</v>
      </c>
      <c r="BI1081" s="16" t="s">
        <v>7776</v>
      </c>
      <c r="BJ1081" s="16" t="s">
        <v>843</v>
      </c>
      <c r="BK1081" s="16" t="s">
        <v>843</v>
      </c>
      <c r="BL1081" s="16" t="s">
        <v>844</v>
      </c>
      <c r="BM1081" s="16" t="s">
        <v>843</v>
      </c>
      <c r="BN1081" s="16" t="s">
        <v>843</v>
      </c>
      <c r="BO1081" s="16" t="s">
        <v>843</v>
      </c>
      <c r="BP1081" s="16" t="s">
        <v>843</v>
      </c>
      <c r="BQ1081" s="16" t="s">
        <v>843</v>
      </c>
      <c r="BR1081" s="16" t="s">
        <v>7793</v>
      </c>
      <c r="BS1081" s="16" t="s">
        <v>843</v>
      </c>
      <c r="BT1081" s="16" t="s">
        <v>844</v>
      </c>
      <c r="BU1081" s="16" t="s">
        <v>843</v>
      </c>
      <c r="BV1081" s="16" t="s">
        <v>843</v>
      </c>
      <c r="BW1081" s="16" t="s">
        <v>843</v>
      </c>
      <c r="BX1081" s="16" t="s">
        <v>843</v>
      </c>
      <c r="BY1081" s="16" t="s">
        <v>843</v>
      </c>
      <c r="BZ1081" s="16" t="s">
        <v>843</v>
      </c>
      <c r="CA1081" s="16" t="s">
        <v>843</v>
      </c>
      <c r="CC1081" s="16" t="s">
        <v>867</v>
      </c>
      <c r="CD1081" s="16" t="s">
        <v>6840</v>
      </c>
      <c r="CE1081" s="16" t="s">
        <v>7537</v>
      </c>
      <c r="DN1081" s="16" t="s">
        <v>4411</v>
      </c>
      <c r="DQ1081" s="16" t="s">
        <v>7093</v>
      </c>
      <c r="DR1081" s="16" t="s">
        <v>865</v>
      </c>
      <c r="DX1081" s="16" t="s">
        <v>867</v>
      </c>
      <c r="DY1081" s="16" t="s">
        <v>867</v>
      </c>
      <c r="ES1081" s="16" t="s">
        <v>865</v>
      </c>
      <c r="EU1081" s="16" t="s">
        <v>7813</v>
      </c>
      <c r="EV1081" s="16" t="s">
        <v>865</v>
      </c>
      <c r="FT1081" s="16" t="s">
        <v>865</v>
      </c>
      <c r="HC1081" s="16" t="s">
        <v>865</v>
      </c>
      <c r="KO1081" s="16" t="s">
        <v>11282</v>
      </c>
      <c r="KP1081" s="16" t="s">
        <v>11281</v>
      </c>
      <c r="KQ1081" s="16" t="s">
        <v>8694</v>
      </c>
      <c r="KR1081" s="16" t="s">
        <v>13073</v>
      </c>
      <c r="KS1081" s="16" t="s">
        <v>11283</v>
      </c>
      <c r="KT1081" s="16" t="s">
        <v>8696</v>
      </c>
      <c r="KU1081" s="16" t="s">
        <v>844</v>
      </c>
      <c r="KV1081" s="16" t="s">
        <v>8696</v>
      </c>
      <c r="KW1081" s="16" t="s">
        <v>851</v>
      </c>
      <c r="KX1081" s="16" t="s">
        <v>487</v>
      </c>
      <c r="KY1081" s="16" t="s">
        <v>487</v>
      </c>
      <c r="KZ1081" s="16" t="s">
        <v>487</v>
      </c>
      <c r="LC1081" s="16" t="s">
        <v>10879</v>
      </c>
      <c r="LD1081" s="16" t="s">
        <v>11692</v>
      </c>
      <c r="LE1081" s="16" t="s">
        <v>11693</v>
      </c>
      <c r="LF1081" s="16" t="s">
        <v>11654</v>
      </c>
      <c r="LI1081" s="16" t="s">
        <v>11655</v>
      </c>
      <c r="LM1081" s="16" t="s">
        <v>8741</v>
      </c>
      <c r="LO1081" s="16" t="s">
        <v>1056</v>
      </c>
      <c r="LP1081" s="16" t="s">
        <v>844</v>
      </c>
      <c r="LQ1081" s="16" t="s">
        <v>1056</v>
      </c>
      <c r="LR1081" s="16" t="s">
        <v>844</v>
      </c>
      <c r="LS1081" s="16" t="s">
        <v>844</v>
      </c>
      <c r="LT1081" s="16" t="s">
        <v>843</v>
      </c>
      <c r="LU1081" s="16" t="s">
        <v>843</v>
      </c>
      <c r="LV1081" s="16" t="s">
        <v>843</v>
      </c>
      <c r="LW1081" s="16" t="s">
        <v>844</v>
      </c>
      <c r="LX1081" s="16" t="s">
        <v>844</v>
      </c>
      <c r="LY1081" s="16" t="s">
        <v>843</v>
      </c>
      <c r="LZ1081" s="16" t="s">
        <v>844</v>
      </c>
      <c r="MA1081" s="16" t="s">
        <v>844</v>
      </c>
      <c r="MB1081" s="16" t="s">
        <v>843</v>
      </c>
      <c r="MC1081" s="16" t="s">
        <v>843</v>
      </c>
      <c r="ME1081" s="16" t="s">
        <v>11677</v>
      </c>
      <c r="MF1081" s="16" t="s">
        <v>8847</v>
      </c>
      <c r="MR1081" s="16" t="s">
        <v>470</v>
      </c>
      <c r="MS1081" s="16" t="s">
        <v>13021</v>
      </c>
      <c r="MT1081" s="16" t="s">
        <v>9015</v>
      </c>
      <c r="MU1081" s="16" t="s">
        <v>816</v>
      </c>
      <c r="MV1081" s="16" t="s">
        <v>487</v>
      </c>
      <c r="MW1081" s="16" t="s">
        <v>1266</v>
      </c>
      <c r="MX1081" s="16" t="s">
        <v>1262</v>
      </c>
      <c r="MY1081" s="16" t="s">
        <v>486</v>
      </c>
      <c r="MZ1081" s="16" t="s">
        <v>487</v>
      </c>
      <c r="NA1081" s="16" t="s">
        <v>486</v>
      </c>
      <c r="NC1081" s="16" t="s">
        <v>486</v>
      </c>
      <c r="ND1081" s="16" t="s">
        <v>486</v>
      </c>
      <c r="NE1081" s="16" t="s">
        <v>486</v>
      </c>
      <c r="NI1081" s="16" t="s">
        <v>11658</v>
      </c>
      <c r="NL1081" s="16" t="s">
        <v>844</v>
      </c>
      <c r="NS1081" s="16" t="s">
        <v>462</v>
      </c>
      <c r="NT1081" s="16" t="s">
        <v>478</v>
      </c>
      <c r="NU1081" s="16">
        <v>1.1910000000000001</v>
      </c>
      <c r="NV1081" s="16" t="s">
        <v>824</v>
      </c>
      <c r="NW1081" s="16" t="s">
        <v>1173</v>
      </c>
      <c r="NX1081" s="16" t="s">
        <v>1142</v>
      </c>
      <c r="NY1081" s="16" t="s">
        <v>824</v>
      </c>
      <c r="NZ1081" s="16" t="s">
        <v>929</v>
      </c>
    </row>
    <row r="1082" spans="1:394" x14ac:dyDescent="0.25">
      <c r="A1082" s="16" t="s">
        <v>13074</v>
      </c>
      <c r="B1082" s="16" t="s">
        <v>844</v>
      </c>
      <c r="C1082" s="16" t="s">
        <v>972</v>
      </c>
      <c r="D1082" s="16" t="s">
        <v>844</v>
      </c>
      <c r="E1082" s="16" t="s">
        <v>843</v>
      </c>
      <c r="F1082" s="16" t="s">
        <v>843</v>
      </c>
      <c r="G1082" s="16" t="s">
        <v>843</v>
      </c>
      <c r="H1082" s="16" t="s">
        <v>843</v>
      </c>
      <c r="I1082" s="16" t="s">
        <v>843</v>
      </c>
      <c r="J1082" s="16" t="s">
        <v>843</v>
      </c>
      <c r="K1082" s="16" t="s">
        <v>843</v>
      </c>
      <c r="L1082" s="16" t="s">
        <v>843</v>
      </c>
      <c r="M1082" s="16" t="s">
        <v>843</v>
      </c>
      <c r="N1082" s="16" t="s">
        <v>843</v>
      </c>
      <c r="O1082" s="16" t="s">
        <v>843</v>
      </c>
      <c r="Q1082" s="16" t="s">
        <v>844</v>
      </c>
      <c r="R1082" s="16">
        <v>29</v>
      </c>
      <c r="T1082" s="16" t="s">
        <v>474</v>
      </c>
      <c r="U1082" s="16" t="s">
        <v>843</v>
      </c>
      <c r="V1082" s="16" t="s">
        <v>844</v>
      </c>
      <c r="W1082" s="16" t="s">
        <v>843</v>
      </c>
      <c r="X1082" s="16" t="s">
        <v>844</v>
      </c>
      <c r="Y1082" s="16" t="s">
        <v>843</v>
      </c>
      <c r="Z1082" s="16" t="s">
        <v>843</v>
      </c>
      <c r="AA1082" s="16" t="s">
        <v>843</v>
      </c>
      <c r="AB1082" s="16" t="s">
        <v>843</v>
      </c>
      <c r="AC1082" s="16" t="s">
        <v>843</v>
      </c>
      <c r="AD1082" s="16" t="s">
        <v>867</v>
      </c>
      <c r="AF1082" s="16" t="s">
        <v>11734</v>
      </c>
      <c r="AG1082" s="16" t="s">
        <v>11828</v>
      </c>
      <c r="AH1082" s="16" t="s">
        <v>843</v>
      </c>
      <c r="AI1082" s="16" t="s">
        <v>843</v>
      </c>
      <c r="AJ1082" s="16" t="s">
        <v>844</v>
      </c>
      <c r="AK1082" s="16" t="s">
        <v>843</v>
      </c>
      <c r="AL1082" s="16" t="s">
        <v>844</v>
      </c>
      <c r="AM1082" s="16" t="s">
        <v>844</v>
      </c>
      <c r="AN1082" s="16" t="s">
        <v>843</v>
      </c>
      <c r="AO1082" s="16" t="s">
        <v>843</v>
      </c>
      <c r="AP1082" s="16" t="s">
        <v>843</v>
      </c>
      <c r="AQ1082" s="16" t="s">
        <v>844</v>
      </c>
      <c r="AR1082" s="16" t="s">
        <v>4433</v>
      </c>
      <c r="AS1082" s="16" t="s">
        <v>843</v>
      </c>
      <c r="AT1082" s="16" t="s">
        <v>843</v>
      </c>
      <c r="AU1082" s="16" t="s">
        <v>843</v>
      </c>
      <c r="AV1082" s="16" t="s">
        <v>843</v>
      </c>
      <c r="AW1082" s="16" t="s">
        <v>843</v>
      </c>
      <c r="AX1082" s="16" t="s">
        <v>843</v>
      </c>
      <c r="AY1082" s="16" t="s">
        <v>844</v>
      </c>
      <c r="BF1082" s="16" t="s">
        <v>844</v>
      </c>
      <c r="BH1082" s="16" t="s">
        <v>7380</v>
      </c>
      <c r="BI1082" s="16" t="s">
        <v>7785</v>
      </c>
      <c r="BJ1082" s="16" t="s">
        <v>843</v>
      </c>
      <c r="BK1082" s="16" t="s">
        <v>843</v>
      </c>
      <c r="BL1082" s="16" t="s">
        <v>843</v>
      </c>
      <c r="BM1082" s="16" t="s">
        <v>843</v>
      </c>
      <c r="BN1082" s="16" t="s">
        <v>843</v>
      </c>
      <c r="BO1082" s="16" t="s">
        <v>844</v>
      </c>
      <c r="BP1082" s="16" t="s">
        <v>843</v>
      </c>
      <c r="BQ1082" s="16" t="s">
        <v>843</v>
      </c>
      <c r="DX1082" s="16" t="s">
        <v>865</v>
      </c>
      <c r="ES1082" s="16" t="s">
        <v>865</v>
      </c>
      <c r="EU1082" s="16" t="s">
        <v>7810</v>
      </c>
      <c r="EV1082" s="16" t="s">
        <v>865</v>
      </c>
      <c r="HC1082" s="16" t="s">
        <v>865</v>
      </c>
      <c r="JA1082" s="16" t="s">
        <v>4819</v>
      </c>
      <c r="JB1082" s="16" t="s">
        <v>867</v>
      </c>
      <c r="JC1082" s="16" t="s">
        <v>865</v>
      </c>
      <c r="JG1082" s="16" t="s">
        <v>1056</v>
      </c>
      <c r="JV1082" s="16">
        <v>40</v>
      </c>
      <c r="JW1082" s="16" t="s">
        <v>7603</v>
      </c>
      <c r="JZ1082" s="16" t="s">
        <v>4883</v>
      </c>
      <c r="KB1082" s="16" t="s">
        <v>7610</v>
      </c>
      <c r="KD1082" s="16" t="s">
        <v>4917</v>
      </c>
      <c r="KE1082" s="16" t="s">
        <v>7277</v>
      </c>
      <c r="KF1082" s="16" t="s">
        <v>4411</v>
      </c>
      <c r="KH1082" s="16" t="s">
        <v>7642</v>
      </c>
      <c r="KI1082" s="16" t="s">
        <v>4982</v>
      </c>
      <c r="KK1082" s="16" t="s">
        <v>4883</v>
      </c>
      <c r="KM1082" s="16" t="s">
        <v>7610</v>
      </c>
      <c r="KO1082" s="16" t="s">
        <v>11286</v>
      </c>
      <c r="KP1082" s="16" t="s">
        <v>11285</v>
      </c>
      <c r="KQ1082" s="16" t="s">
        <v>8694</v>
      </c>
      <c r="KR1082" s="16" t="s">
        <v>13075</v>
      </c>
      <c r="KS1082" s="16" t="s">
        <v>11287</v>
      </c>
      <c r="KT1082" s="16" t="s">
        <v>8696</v>
      </c>
      <c r="KU1082" s="16" t="s">
        <v>844</v>
      </c>
      <c r="KV1082" s="16" t="s">
        <v>8696</v>
      </c>
      <c r="KW1082" s="16" t="s">
        <v>851</v>
      </c>
      <c r="KY1082" s="16" t="s">
        <v>486</v>
      </c>
      <c r="LC1082" s="16" t="s">
        <v>10879</v>
      </c>
      <c r="LF1082" s="16" t="s">
        <v>11654</v>
      </c>
      <c r="LI1082" s="16" t="s">
        <v>11655</v>
      </c>
      <c r="LJ1082" s="16" t="s">
        <v>831</v>
      </c>
      <c r="LK1082" s="16" t="s">
        <v>831</v>
      </c>
      <c r="LL1082" s="16" t="s">
        <v>8756</v>
      </c>
      <c r="LM1082" s="16" t="s">
        <v>8741</v>
      </c>
      <c r="LO1082" s="16" t="s">
        <v>843</v>
      </c>
      <c r="LP1082" s="16" t="s">
        <v>844</v>
      </c>
      <c r="LQ1082" s="16" t="s">
        <v>843</v>
      </c>
      <c r="LR1082" s="16" t="s">
        <v>844</v>
      </c>
      <c r="LS1082" s="16" t="s">
        <v>843</v>
      </c>
      <c r="LT1082" s="16" t="s">
        <v>844</v>
      </c>
      <c r="LU1082" s="16" t="s">
        <v>843</v>
      </c>
      <c r="LV1082" s="16" t="s">
        <v>843</v>
      </c>
      <c r="LW1082" s="16" t="s">
        <v>843</v>
      </c>
      <c r="LX1082" s="16" t="s">
        <v>844</v>
      </c>
      <c r="LY1082" s="16" t="s">
        <v>843</v>
      </c>
      <c r="LZ1082" s="16" t="s">
        <v>843</v>
      </c>
      <c r="MA1082" s="16" t="s">
        <v>843</v>
      </c>
      <c r="MB1082" s="16" t="s">
        <v>843</v>
      </c>
      <c r="MC1082" s="16" t="s">
        <v>843</v>
      </c>
      <c r="ME1082" s="16" t="s">
        <v>11656</v>
      </c>
      <c r="MF1082" s="16" t="s">
        <v>8847</v>
      </c>
      <c r="MG1082" s="16" t="s">
        <v>1839</v>
      </c>
      <c r="MH1082" s="16" t="s">
        <v>11667</v>
      </c>
      <c r="MI1082" s="16" t="s">
        <v>11733</v>
      </c>
      <c r="MJ1082" s="16" t="s">
        <v>1839</v>
      </c>
      <c r="MK1082" s="16" t="s">
        <v>9015</v>
      </c>
      <c r="ML1082" s="16" t="s">
        <v>1790</v>
      </c>
      <c r="MM1082" s="16" t="s">
        <v>487</v>
      </c>
      <c r="MN1082" s="16" t="s">
        <v>1798</v>
      </c>
      <c r="MP1082" s="16" t="s">
        <v>1829</v>
      </c>
      <c r="MQ1082" s="16" t="s">
        <v>1790</v>
      </c>
      <c r="MR1082" s="16" t="s">
        <v>474</v>
      </c>
      <c r="MS1082" s="16" t="s">
        <v>13021</v>
      </c>
      <c r="MT1082" s="16" t="s">
        <v>8813</v>
      </c>
      <c r="MU1082" s="16" t="s">
        <v>817</v>
      </c>
      <c r="NC1082" s="16" t="s">
        <v>486</v>
      </c>
      <c r="NE1082" s="16" t="s">
        <v>486</v>
      </c>
      <c r="NG1082" s="16" t="s">
        <v>1369</v>
      </c>
      <c r="NH1082" s="16" t="s">
        <v>1913</v>
      </c>
      <c r="NI1082" s="16" t="s">
        <v>11658</v>
      </c>
      <c r="NR1082" s="16" t="s">
        <v>445</v>
      </c>
      <c r="NS1082" s="16" t="s">
        <v>462</v>
      </c>
      <c r="NT1082" s="16" t="s">
        <v>478</v>
      </c>
      <c r="NU1082" s="16">
        <v>1.1910000000000001</v>
      </c>
      <c r="NV1082" s="16" t="s">
        <v>445</v>
      </c>
      <c r="NW1082" s="16" t="s">
        <v>1180</v>
      </c>
      <c r="NX1082" s="16" t="s">
        <v>1142</v>
      </c>
      <c r="OB1082" s="16" t="s">
        <v>831</v>
      </c>
      <c r="OC1082" s="16" t="s">
        <v>445</v>
      </c>
    </row>
    <row r="1083" spans="1:394" x14ac:dyDescent="0.25">
      <c r="A1083" s="16" t="s">
        <v>13076</v>
      </c>
      <c r="B1083" s="16" t="s">
        <v>844</v>
      </c>
      <c r="C1083" s="16" t="s">
        <v>972</v>
      </c>
      <c r="D1083" s="16" t="s">
        <v>844</v>
      </c>
      <c r="E1083" s="16" t="s">
        <v>843</v>
      </c>
      <c r="F1083" s="16" t="s">
        <v>843</v>
      </c>
      <c r="G1083" s="16" t="s">
        <v>843</v>
      </c>
      <c r="H1083" s="16" t="s">
        <v>843</v>
      </c>
      <c r="I1083" s="16" t="s">
        <v>843</v>
      </c>
      <c r="J1083" s="16" t="s">
        <v>843</v>
      </c>
      <c r="K1083" s="16" t="s">
        <v>843</v>
      </c>
      <c r="L1083" s="16" t="s">
        <v>843</v>
      </c>
      <c r="M1083" s="16" t="s">
        <v>843</v>
      </c>
      <c r="N1083" s="16" t="s">
        <v>843</v>
      </c>
      <c r="O1083" s="16" t="s">
        <v>843</v>
      </c>
      <c r="Q1083" s="16" t="s">
        <v>844</v>
      </c>
      <c r="R1083" s="16">
        <v>24</v>
      </c>
      <c r="T1083" s="16" t="s">
        <v>470</v>
      </c>
      <c r="U1083" s="16" t="s">
        <v>844</v>
      </c>
      <c r="V1083" s="16" t="s">
        <v>843</v>
      </c>
      <c r="W1083" s="16" t="s">
        <v>844</v>
      </c>
      <c r="X1083" s="16" t="s">
        <v>843</v>
      </c>
      <c r="Y1083" s="16" t="s">
        <v>843</v>
      </c>
      <c r="Z1083" s="16" t="s">
        <v>843</v>
      </c>
      <c r="AA1083" s="16" t="s">
        <v>843</v>
      </c>
      <c r="AB1083" s="16" t="s">
        <v>844</v>
      </c>
      <c r="AC1083" s="16" t="s">
        <v>843</v>
      </c>
      <c r="AD1083" s="16" t="s">
        <v>867</v>
      </c>
      <c r="AF1083" s="16" t="s">
        <v>12214</v>
      </c>
      <c r="AG1083" s="16" t="s">
        <v>11745</v>
      </c>
      <c r="AH1083" s="16" t="s">
        <v>844</v>
      </c>
      <c r="AI1083" s="16" t="s">
        <v>844</v>
      </c>
      <c r="AJ1083" s="16" t="s">
        <v>843</v>
      </c>
      <c r="AK1083" s="16" t="s">
        <v>843</v>
      </c>
      <c r="AL1083" s="16" t="s">
        <v>844</v>
      </c>
      <c r="AM1083" s="16" t="s">
        <v>844</v>
      </c>
      <c r="AN1083" s="16" t="s">
        <v>843</v>
      </c>
      <c r="AO1083" s="16" t="s">
        <v>843</v>
      </c>
      <c r="AP1083" s="16" t="s">
        <v>843</v>
      </c>
      <c r="AQ1083" s="16" t="s">
        <v>844</v>
      </c>
      <c r="AR1083" s="16" t="s">
        <v>4433</v>
      </c>
      <c r="AS1083" s="16" t="s">
        <v>843</v>
      </c>
      <c r="AT1083" s="16" t="s">
        <v>843</v>
      </c>
      <c r="AU1083" s="16" t="s">
        <v>843</v>
      </c>
      <c r="AV1083" s="16" t="s">
        <v>843</v>
      </c>
      <c r="AW1083" s="16" t="s">
        <v>843</v>
      </c>
      <c r="AX1083" s="16" t="s">
        <v>843</v>
      </c>
      <c r="AY1083" s="16" t="s">
        <v>844</v>
      </c>
      <c r="BF1083" s="16" t="s">
        <v>844</v>
      </c>
      <c r="BH1083" s="16" t="s">
        <v>7383</v>
      </c>
      <c r="BI1083" s="16" t="s">
        <v>7785</v>
      </c>
      <c r="BJ1083" s="16" t="s">
        <v>843</v>
      </c>
      <c r="BK1083" s="16" t="s">
        <v>843</v>
      </c>
      <c r="BL1083" s="16" t="s">
        <v>843</v>
      </c>
      <c r="BM1083" s="16" t="s">
        <v>843</v>
      </c>
      <c r="BN1083" s="16" t="s">
        <v>843</v>
      </c>
      <c r="BO1083" s="16" t="s">
        <v>844</v>
      </c>
      <c r="BP1083" s="16" t="s">
        <v>843</v>
      </c>
      <c r="BQ1083" s="16" t="s">
        <v>843</v>
      </c>
      <c r="CC1083" s="16" t="s">
        <v>865</v>
      </c>
      <c r="CF1083" s="16" t="s">
        <v>7212</v>
      </c>
      <c r="CG1083" s="16" t="s">
        <v>843</v>
      </c>
      <c r="CH1083" s="16" t="s">
        <v>843</v>
      </c>
      <c r="CI1083" s="16" t="s">
        <v>843</v>
      </c>
      <c r="CJ1083" s="16" t="s">
        <v>843</v>
      </c>
      <c r="CK1083" s="16" t="s">
        <v>843</v>
      </c>
      <c r="CL1083" s="16" t="s">
        <v>843</v>
      </c>
      <c r="CM1083" s="16" t="s">
        <v>843</v>
      </c>
      <c r="CN1083" s="16" t="s">
        <v>843</v>
      </c>
      <c r="CO1083" s="16" t="s">
        <v>843</v>
      </c>
      <c r="CP1083" s="16" t="s">
        <v>843</v>
      </c>
      <c r="CQ1083" s="16" t="s">
        <v>843</v>
      </c>
      <c r="CR1083" s="16" t="s">
        <v>843</v>
      </c>
      <c r="CS1083" s="16" t="s">
        <v>843</v>
      </c>
      <c r="CT1083" s="16" t="s">
        <v>843</v>
      </c>
      <c r="CU1083" s="16" t="s">
        <v>843</v>
      </c>
      <c r="CV1083" s="16" t="s">
        <v>843</v>
      </c>
      <c r="CW1083" s="16" t="s">
        <v>843</v>
      </c>
      <c r="CX1083" s="16" t="s">
        <v>843</v>
      </c>
      <c r="CY1083" s="16" t="s">
        <v>843</v>
      </c>
      <c r="CZ1083" s="16" t="s">
        <v>843</v>
      </c>
      <c r="DA1083" s="16" t="s">
        <v>843</v>
      </c>
      <c r="DB1083" s="16" t="s">
        <v>843</v>
      </c>
      <c r="DC1083" s="16" t="s">
        <v>843</v>
      </c>
      <c r="DD1083" s="16" t="s">
        <v>843</v>
      </c>
      <c r="DE1083" s="16" t="s">
        <v>843</v>
      </c>
      <c r="DF1083" s="16" t="s">
        <v>843</v>
      </c>
      <c r="DG1083" s="16" t="s">
        <v>843</v>
      </c>
      <c r="DH1083" s="16" t="s">
        <v>843</v>
      </c>
      <c r="DI1083" s="16" t="s">
        <v>844</v>
      </c>
      <c r="DJ1083" s="16" t="s">
        <v>843</v>
      </c>
      <c r="DK1083" s="16" t="s">
        <v>843</v>
      </c>
      <c r="DL1083" s="16" t="s">
        <v>843</v>
      </c>
      <c r="DX1083" s="16" t="s">
        <v>865</v>
      </c>
      <c r="ES1083" s="16" t="s">
        <v>865</v>
      </c>
      <c r="EU1083" s="16" t="s">
        <v>7813</v>
      </c>
      <c r="EV1083" s="16" t="s">
        <v>865</v>
      </c>
      <c r="FT1083" s="16" t="s">
        <v>865</v>
      </c>
      <c r="HC1083" s="16" t="s">
        <v>865</v>
      </c>
      <c r="JA1083" s="16" t="s">
        <v>4816</v>
      </c>
      <c r="JB1083" s="16" t="s">
        <v>865</v>
      </c>
      <c r="JC1083" s="16" t="s">
        <v>865</v>
      </c>
      <c r="JD1083" s="16" t="s">
        <v>865</v>
      </c>
      <c r="JE1083" s="16" t="s">
        <v>865</v>
      </c>
      <c r="JF1083" s="16" t="s">
        <v>865</v>
      </c>
      <c r="JG1083" s="16" t="s">
        <v>1056</v>
      </c>
      <c r="JH1083" s="16" t="s">
        <v>7591</v>
      </c>
      <c r="JJ1083" s="16" t="s">
        <v>867</v>
      </c>
      <c r="KF1083" s="16" t="s">
        <v>4926</v>
      </c>
      <c r="KI1083" s="16" t="s">
        <v>4840</v>
      </c>
      <c r="KO1083" s="16" t="s">
        <v>11290</v>
      </c>
      <c r="KP1083" s="16" t="s">
        <v>11289</v>
      </c>
      <c r="KQ1083" s="16" t="s">
        <v>8694</v>
      </c>
      <c r="KR1083" s="16" t="s">
        <v>13077</v>
      </c>
      <c r="KS1083" s="16" t="s">
        <v>11291</v>
      </c>
      <c r="KT1083" s="16" t="s">
        <v>8696</v>
      </c>
      <c r="KU1083" s="16" t="s">
        <v>844</v>
      </c>
      <c r="KV1083" s="16" t="s">
        <v>8696</v>
      </c>
      <c r="KW1083" s="16" t="s">
        <v>851</v>
      </c>
      <c r="KY1083" s="16" t="s">
        <v>486</v>
      </c>
      <c r="LA1083" s="16" t="s">
        <v>11697</v>
      </c>
      <c r="LC1083" s="16" t="s">
        <v>10879</v>
      </c>
      <c r="LD1083" s="16" t="s">
        <v>11698</v>
      </c>
      <c r="LF1083" s="16" t="s">
        <v>11654</v>
      </c>
      <c r="LI1083" s="16" t="s">
        <v>11655</v>
      </c>
      <c r="LJ1083" s="16" t="s">
        <v>843</v>
      </c>
      <c r="LM1083" s="16" t="s">
        <v>8741</v>
      </c>
      <c r="LO1083" s="16" t="s">
        <v>843</v>
      </c>
      <c r="LP1083" s="16" t="s">
        <v>1056</v>
      </c>
      <c r="LQ1083" s="16" t="s">
        <v>844</v>
      </c>
      <c r="LR1083" s="16" t="s">
        <v>844</v>
      </c>
      <c r="LS1083" s="16" t="s">
        <v>844</v>
      </c>
      <c r="LT1083" s="16" t="s">
        <v>844</v>
      </c>
      <c r="LU1083" s="16" t="s">
        <v>843</v>
      </c>
      <c r="LV1083" s="16" t="s">
        <v>843</v>
      </c>
      <c r="LW1083" s="16" t="s">
        <v>843</v>
      </c>
      <c r="LX1083" s="16" t="s">
        <v>844</v>
      </c>
      <c r="LY1083" s="16" t="s">
        <v>843</v>
      </c>
      <c r="LZ1083" s="16" t="s">
        <v>843</v>
      </c>
      <c r="MA1083" s="16" t="s">
        <v>843</v>
      </c>
      <c r="MB1083" s="16" t="s">
        <v>843</v>
      </c>
      <c r="MC1083" s="16" t="s">
        <v>843</v>
      </c>
      <c r="MD1083" s="16" t="s">
        <v>11699</v>
      </c>
      <c r="ME1083" s="16" t="s">
        <v>11656</v>
      </c>
      <c r="MF1083" s="16" t="s">
        <v>8847</v>
      </c>
      <c r="MO1083" s="16" t="s">
        <v>1817</v>
      </c>
      <c r="MP1083" s="16" t="s">
        <v>1823</v>
      </c>
      <c r="MR1083" s="16" t="s">
        <v>470</v>
      </c>
      <c r="MS1083" s="16" t="s">
        <v>13021</v>
      </c>
      <c r="MT1083" s="16" t="s">
        <v>8837</v>
      </c>
      <c r="MU1083" s="16" t="s">
        <v>817</v>
      </c>
      <c r="MV1083" s="16" t="s">
        <v>486</v>
      </c>
      <c r="NC1083" s="16" t="s">
        <v>486</v>
      </c>
      <c r="ND1083" s="16" t="s">
        <v>486</v>
      </c>
      <c r="NE1083" s="16" t="s">
        <v>486</v>
      </c>
      <c r="NG1083" s="16" t="s">
        <v>1380</v>
      </c>
      <c r="NI1083" s="16" t="s">
        <v>11658</v>
      </c>
      <c r="NQ1083" s="16" t="s">
        <v>1079</v>
      </c>
      <c r="NS1083" s="16" t="s">
        <v>462</v>
      </c>
      <c r="NT1083" s="16" t="s">
        <v>478</v>
      </c>
      <c r="NU1083" s="16">
        <v>1.1910000000000001</v>
      </c>
      <c r="NV1083" s="16" t="s">
        <v>445</v>
      </c>
      <c r="NW1083" s="16" t="s">
        <v>1174</v>
      </c>
      <c r="NX1083" s="16" t="s">
        <v>1142</v>
      </c>
      <c r="NZ1083" s="16" t="s">
        <v>935</v>
      </c>
      <c r="OC1083" s="16" t="s">
        <v>445</v>
      </c>
    </row>
    <row r="1084" spans="1:394" x14ac:dyDescent="0.25">
      <c r="A1084" s="16" t="s">
        <v>13078</v>
      </c>
      <c r="B1084" s="16" t="s">
        <v>1056</v>
      </c>
      <c r="C1084" s="16" t="s">
        <v>13079</v>
      </c>
      <c r="D1084" s="16" t="s">
        <v>843</v>
      </c>
      <c r="E1084" s="16" t="s">
        <v>843</v>
      </c>
      <c r="F1084" s="16" t="s">
        <v>843</v>
      </c>
      <c r="G1084" s="16" t="s">
        <v>843</v>
      </c>
      <c r="H1084" s="16" t="s">
        <v>843</v>
      </c>
      <c r="I1084" s="16" t="s">
        <v>844</v>
      </c>
      <c r="J1084" s="16" t="s">
        <v>843</v>
      </c>
      <c r="K1084" s="16" t="s">
        <v>843</v>
      </c>
      <c r="L1084" s="16" t="s">
        <v>844</v>
      </c>
      <c r="M1084" s="16" t="s">
        <v>843</v>
      </c>
      <c r="N1084" s="16" t="s">
        <v>843</v>
      </c>
      <c r="O1084" s="16" t="s">
        <v>843</v>
      </c>
      <c r="Q1084" s="16" t="s">
        <v>843</v>
      </c>
      <c r="R1084" s="16">
        <v>25</v>
      </c>
      <c r="T1084" s="16" t="s">
        <v>474</v>
      </c>
      <c r="U1084" s="16" t="s">
        <v>843</v>
      </c>
      <c r="V1084" s="16" t="s">
        <v>844</v>
      </c>
      <c r="W1084" s="16" t="s">
        <v>843</v>
      </c>
      <c r="X1084" s="16" t="s">
        <v>844</v>
      </c>
      <c r="Y1084" s="16" t="s">
        <v>843</v>
      </c>
      <c r="Z1084" s="16" t="s">
        <v>843</v>
      </c>
      <c r="AA1084" s="16" t="s">
        <v>843</v>
      </c>
      <c r="AB1084" s="16" t="s">
        <v>843</v>
      </c>
      <c r="AC1084" s="16" t="s">
        <v>843</v>
      </c>
      <c r="AD1084" s="16" t="s">
        <v>867</v>
      </c>
      <c r="BF1084" s="16" t="s">
        <v>843</v>
      </c>
      <c r="JB1084" s="16" t="s">
        <v>867</v>
      </c>
      <c r="JC1084" s="16" t="s">
        <v>865</v>
      </c>
      <c r="JG1084" s="16" t="s">
        <v>1056</v>
      </c>
      <c r="KO1084" s="16" t="s">
        <v>11290</v>
      </c>
      <c r="KP1084" s="16" t="s">
        <v>11289</v>
      </c>
      <c r="KQ1084" s="16" t="s">
        <v>8694</v>
      </c>
      <c r="KR1084" s="16" t="s">
        <v>13080</v>
      </c>
      <c r="KS1084" s="16" t="s">
        <v>11291</v>
      </c>
      <c r="KT1084" s="16" t="s">
        <v>8696</v>
      </c>
      <c r="KU1084" s="16" t="s">
        <v>844</v>
      </c>
      <c r="KV1084" s="16" t="s">
        <v>8696</v>
      </c>
      <c r="LC1084" s="16" t="s">
        <v>10879</v>
      </c>
      <c r="LF1084" s="16" t="s">
        <v>11654</v>
      </c>
      <c r="LJ1084" s="16" t="s">
        <v>831</v>
      </c>
      <c r="LK1084" s="16" t="s">
        <v>831</v>
      </c>
      <c r="LL1084" s="16" t="s">
        <v>8756</v>
      </c>
      <c r="LM1084" s="16" t="s">
        <v>8741</v>
      </c>
      <c r="LO1084" s="16" t="s">
        <v>843</v>
      </c>
      <c r="LP1084" s="16" t="s">
        <v>1056</v>
      </c>
      <c r="LQ1084" s="16" t="s">
        <v>844</v>
      </c>
      <c r="LR1084" s="16" t="s">
        <v>844</v>
      </c>
      <c r="LS1084" s="16" t="s">
        <v>844</v>
      </c>
      <c r="LT1084" s="16" t="s">
        <v>844</v>
      </c>
      <c r="LU1084" s="16" t="s">
        <v>843</v>
      </c>
      <c r="LV1084" s="16" t="s">
        <v>843</v>
      </c>
      <c r="LW1084" s="16" t="s">
        <v>843</v>
      </c>
      <c r="LX1084" s="16" t="s">
        <v>844</v>
      </c>
      <c r="LY1084" s="16" t="s">
        <v>843</v>
      </c>
      <c r="LZ1084" s="16" t="s">
        <v>843</v>
      </c>
      <c r="MA1084" s="16" t="s">
        <v>843</v>
      </c>
      <c r="MB1084" s="16" t="s">
        <v>843</v>
      </c>
      <c r="MC1084" s="16" t="s">
        <v>843</v>
      </c>
      <c r="ME1084" s="16" t="s">
        <v>11656</v>
      </c>
      <c r="MF1084" s="16" t="s">
        <v>8847</v>
      </c>
      <c r="MR1084" s="16" t="s">
        <v>474</v>
      </c>
      <c r="MS1084" s="16" t="s">
        <v>13021</v>
      </c>
      <c r="NI1084" s="16" t="s">
        <v>11658</v>
      </c>
      <c r="NR1084" s="16" t="s">
        <v>445</v>
      </c>
      <c r="NS1084" s="16" t="s">
        <v>462</v>
      </c>
      <c r="NT1084" s="16" t="s">
        <v>478</v>
      </c>
      <c r="NU1084" s="16">
        <v>1.1910000000000001</v>
      </c>
      <c r="NV1084" s="16" t="s">
        <v>445</v>
      </c>
      <c r="NW1084" s="16" t="s">
        <v>1180</v>
      </c>
      <c r="NX1084" s="16" t="s">
        <v>1142</v>
      </c>
      <c r="OB1084" s="16" t="s">
        <v>831</v>
      </c>
      <c r="OC1084" s="16" t="s">
        <v>445</v>
      </c>
    </row>
    <row r="1085" spans="1:394" x14ac:dyDescent="0.25">
      <c r="A1085" s="16" t="s">
        <v>13081</v>
      </c>
      <c r="B1085" s="16" t="s">
        <v>844</v>
      </c>
      <c r="C1085" s="16" t="s">
        <v>972</v>
      </c>
      <c r="D1085" s="16" t="s">
        <v>844</v>
      </c>
      <c r="E1085" s="16" t="s">
        <v>843</v>
      </c>
      <c r="F1085" s="16" t="s">
        <v>843</v>
      </c>
      <c r="G1085" s="16" t="s">
        <v>843</v>
      </c>
      <c r="H1085" s="16" t="s">
        <v>843</v>
      </c>
      <c r="I1085" s="16" t="s">
        <v>843</v>
      </c>
      <c r="J1085" s="16" t="s">
        <v>843</v>
      </c>
      <c r="K1085" s="16" t="s">
        <v>843</v>
      </c>
      <c r="L1085" s="16" t="s">
        <v>843</v>
      </c>
      <c r="M1085" s="16" t="s">
        <v>843</v>
      </c>
      <c r="N1085" s="16" t="s">
        <v>843</v>
      </c>
      <c r="O1085" s="16" t="s">
        <v>843</v>
      </c>
      <c r="Q1085" s="16" t="s">
        <v>844</v>
      </c>
      <c r="R1085" s="16">
        <v>71</v>
      </c>
      <c r="T1085" s="16" t="s">
        <v>470</v>
      </c>
      <c r="U1085" s="16" t="s">
        <v>844</v>
      </c>
      <c r="V1085" s="16" t="s">
        <v>843</v>
      </c>
      <c r="W1085" s="16" t="s">
        <v>844</v>
      </c>
      <c r="X1085" s="16" t="s">
        <v>843</v>
      </c>
      <c r="Y1085" s="16" t="s">
        <v>843</v>
      </c>
      <c r="Z1085" s="16" t="s">
        <v>843</v>
      </c>
      <c r="AA1085" s="16" t="s">
        <v>843</v>
      </c>
      <c r="AB1085" s="16" t="s">
        <v>843</v>
      </c>
      <c r="AC1085" s="16" t="s">
        <v>843</v>
      </c>
      <c r="AD1085" s="16" t="s">
        <v>867</v>
      </c>
      <c r="AF1085" s="16" t="s">
        <v>11687</v>
      </c>
      <c r="AG1085" s="16" t="s">
        <v>11700</v>
      </c>
      <c r="AH1085" s="16" t="s">
        <v>844</v>
      </c>
      <c r="AI1085" s="16" t="s">
        <v>843</v>
      </c>
      <c r="AJ1085" s="16" t="s">
        <v>844</v>
      </c>
      <c r="AK1085" s="16" t="s">
        <v>844</v>
      </c>
      <c r="AL1085" s="16" t="s">
        <v>843</v>
      </c>
      <c r="AM1085" s="16" t="s">
        <v>844</v>
      </c>
      <c r="AN1085" s="16" t="s">
        <v>843</v>
      </c>
      <c r="AO1085" s="16" t="s">
        <v>843</v>
      </c>
      <c r="AP1085" s="16" t="s">
        <v>843</v>
      </c>
      <c r="AQ1085" s="16" t="s">
        <v>844</v>
      </c>
      <c r="AR1085" s="16" t="s">
        <v>11679</v>
      </c>
      <c r="AS1085" s="16" t="s">
        <v>844</v>
      </c>
      <c r="AT1085" s="16" t="s">
        <v>843</v>
      </c>
      <c r="AU1085" s="16" t="s">
        <v>844</v>
      </c>
      <c r="AV1085" s="16" t="s">
        <v>843</v>
      </c>
      <c r="AW1085" s="16" t="s">
        <v>843</v>
      </c>
      <c r="AX1085" s="16" t="s">
        <v>843</v>
      </c>
      <c r="AY1085" s="16" t="s">
        <v>843</v>
      </c>
      <c r="AZ1085" s="16" t="s">
        <v>4440</v>
      </c>
      <c r="BB1085" s="16" t="s">
        <v>4437</v>
      </c>
      <c r="BF1085" s="16" t="s">
        <v>844</v>
      </c>
      <c r="BI1085" s="16" t="s">
        <v>7785</v>
      </c>
      <c r="BJ1085" s="16" t="s">
        <v>843</v>
      </c>
      <c r="BK1085" s="16" t="s">
        <v>843</v>
      </c>
      <c r="BL1085" s="16" t="s">
        <v>843</v>
      </c>
      <c r="BM1085" s="16" t="s">
        <v>843</v>
      </c>
      <c r="BN1085" s="16" t="s">
        <v>843</v>
      </c>
      <c r="BO1085" s="16" t="s">
        <v>844</v>
      </c>
      <c r="BP1085" s="16" t="s">
        <v>843</v>
      </c>
      <c r="BQ1085" s="16" t="s">
        <v>843</v>
      </c>
      <c r="DX1085" s="16" t="s">
        <v>867</v>
      </c>
      <c r="DY1085" s="16" t="s">
        <v>867</v>
      </c>
      <c r="ES1085" s="16" t="s">
        <v>867</v>
      </c>
      <c r="EU1085" s="16" t="s">
        <v>7816</v>
      </c>
      <c r="EV1085" s="16" t="s">
        <v>867</v>
      </c>
      <c r="EW1085" s="16" t="s">
        <v>7826</v>
      </c>
      <c r="EX1085" s="16" t="s">
        <v>843</v>
      </c>
      <c r="EY1085" s="16" t="s">
        <v>844</v>
      </c>
      <c r="EZ1085" s="16" t="s">
        <v>843</v>
      </c>
      <c r="FA1085" s="16" t="s">
        <v>843</v>
      </c>
      <c r="FB1085" s="16" t="s">
        <v>843</v>
      </c>
      <c r="FC1085" s="16" t="s">
        <v>843</v>
      </c>
      <c r="FD1085" s="16" t="s">
        <v>843</v>
      </c>
      <c r="FF1085" s="16" t="s">
        <v>7842</v>
      </c>
      <c r="FG1085" s="16" t="s">
        <v>7852</v>
      </c>
      <c r="FH1085" s="16" t="s">
        <v>843</v>
      </c>
      <c r="FI1085" s="16" t="s">
        <v>844</v>
      </c>
      <c r="FJ1085" s="16" t="s">
        <v>843</v>
      </c>
      <c r="FK1085" s="16" t="s">
        <v>843</v>
      </c>
      <c r="FL1085" s="16" t="s">
        <v>843</v>
      </c>
      <c r="FM1085" s="16" t="s">
        <v>843</v>
      </c>
      <c r="FN1085" s="16" t="s">
        <v>843</v>
      </c>
      <c r="FO1085" s="16" t="s">
        <v>843</v>
      </c>
      <c r="FP1085" s="16" t="s">
        <v>843</v>
      </c>
      <c r="FQ1085" s="16" t="s">
        <v>843</v>
      </c>
      <c r="HC1085" s="16" t="s">
        <v>865</v>
      </c>
      <c r="JA1085" s="16" t="s">
        <v>4816</v>
      </c>
      <c r="JB1085" s="16" t="s">
        <v>865</v>
      </c>
      <c r="JC1085" s="16" t="s">
        <v>865</v>
      </c>
      <c r="JD1085" s="16" t="s">
        <v>865</v>
      </c>
      <c r="JE1085" s="16" t="s">
        <v>865</v>
      </c>
      <c r="JF1085" s="16" t="s">
        <v>865</v>
      </c>
      <c r="JG1085" s="16" t="s">
        <v>843</v>
      </c>
      <c r="JH1085" s="16" t="s">
        <v>4846</v>
      </c>
      <c r="KF1085" s="16" t="s">
        <v>4411</v>
      </c>
      <c r="KI1085" s="16" t="s">
        <v>4846</v>
      </c>
      <c r="KO1085" s="16" t="s">
        <v>11294</v>
      </c>
      <c r="KP1085" s="16" t="s">
        <v>11293</v>
      </c>
      <c r="KQ1085" s="16" t="s">
        <v>8694</v>
      </c>
      <c r="KR1085" s="16" t="s">
        <v>13082</v>
      </c>
      <c r="KS1085" s="16" t="s">
        <v>11295</v>
      </c>
      <c r="KT1085" s="16" t="s">
        <v>8696</v>
      </c>
      <c r="KU1085" s="16" t="s">
        <v>844</v>
      </c>
      <c r="KV1085" s="16" t="s">
        <v>8696</v>
      </c>
      <c r="KW1085" s="16" t="s">
        <v>850</v>
      </c>
      <c r="KX1085" s="16" t="s">
        <v>487</v>
      </c>
      <c r="KY1085" s="16" t="s">
        <v>487</v>
      </c>
      <c r="KZ1085" s="16" t="s">
        <v>487</v>
      </c>
      <c r="LC1085" s="16" t="s">
        <v>10879</v>
      </c>
      <c r="LF1085" s="16" t="s">
        <v>11654</v>
      </c>
      <c r="LI1085" s="16" t="s">
        <v>11655</v>
      </c>
      <c r="LJ1085" s="16" t="s">
        <v>843</v>
      </c>
      <c r="LL1085" s="16" t="s">
        <v>8711</v>
      </c>
      <c r="LM1085" s="16" t="s">
        <v>8741</v>
      </c>
      <c r="LO1085" s="16" t="s">
        <v>843</v>
      </c>
      <c r="LP1085" s="16" t="s">
        <v>843</v>
      </c>
      <c r="LQ1085" s="16" t="s">
        <v>844</v>
      </c>
      <c r="LR1085" s="16" t="s">
        <v>843</v>
      </c>
      <c r="LS1085" s="16" t="s">
        <v>844</v>
      </c>
      <c r="LT1085" s="16" t="s">
        <v>843</v>
      </c>
      <c r="LU1085" s="16" t="s">
        <v>844</v>
      </c>
      <c r="LV1085" s="16" t="s">
        <v>844</v>
      </c>
      <c r="LW1085" s="16" t="s">
        <v>844</v>
      </c>
      <c r="LX1085" s="16" t="s">
        <v>843</v>
      </c>
      <c r="LY1085" s="16" t="s">
        <v>843</v>
      </c>
      <c r="LZ1085" s="16" t="s">
        <v>843</v>
      </c>
      <c r="MA1085" s="16" t="s">
        <v>843</v>
      </c>
      <c r="MB1085" s="16" t="s">
        <v>843</v>
      </c>
      <c r="MC1085" s="16" t="s">
        <v>843</v>
      </c>
      <c r="ME1085" s="16" t="s">
        <v>11656</v>
      </c>
      <c r="MF1085" s="16" t="s">
        <v>8847</v>
      </c>
      <c r="MP1085" s="16" t="s">
        <v>1824</v>
      </c>
      <c r="MR1085" s="16" t="s">
        <v>470</v>
      </c>
      <c r="MS1085" s="16" t="s">
        <v>13021</v>
      </c>
      <c r="MT1085" s="16" t="s">
        <v>9023</v>
      </c>
      <c r="NC1085" s="16" t="s">
        <v>487</v>
      </c>
      <c r="NE1085" s="16" t="s">
        <v>486</v>
      </c>
      <c r="NG1085" s="16" t="s">
        <v>1380</v>
      </c>
      <c r="NI1085" s="16" t="s">
        <v>11658</v>
      </c>
      <c r="NR1085" s="16" t="s">
        <v>878</v>
      </c>
      <c r="NS1085" s="16" t="s">
        <v>462</v>
      </c>
      <c r="NT1085" s="16" t="s">
        <v>478</v>
      </c>
      <c r="NU1085" s="16">
        <v>1.1910000000000001</v>
      </c>
      <c r="NV1085" s="16" t="s">
        <v>457</v>
      </c>
      <c r="NW1085" s="16" t="s">
        <v>1177</v>
      </c>
      <c r="NX1085" s="16" t="s">
        <v>1142</v>
      </c>
      <c r="OB1085" s="16" t="s">
        <v>833</v>
      </c>
      <c r="OC1085" s="16" t="s">
        <v>878</v>
      </c>
    </row>
    <row r="1086" spans="1:394" x14ac:dyDescent="0.25">
      <c r="A1086" s="16" t="s">
        <v>13083</v>
      </c>
      <c r="B1086" s="16" t="s">
        <v>844</v>
      </c>
      <c r="C1086" s="16" t="s">
        <v>972</v>
      </c>
      <c r="D1086" s="16" t="s">
        <v>844</v>
      </c>
      <c r="E1086" s="16" t="s">
        <v>843</v>
      </c>
      <c r="F1086" s="16" t="s">
        <v>843</v>
      </c>
      <c r="G1086" s="16" t="s">
        <v>843</v>
      </c>
      <c r="H1086" s="16" t="s">
        <v>843</v>
      </c>
      <c r="I1086" s="16" t="s">
        <v>843</v>
      </c>
      <c r="J1086" s="16" t="s">
        <v>843</v>
      </c>
      <c r="K1086" s="16" t="s">
        <v>843</v>
      </c>
      <c r="L1086" s="16" t="s">
        <v>843</v>
      </c>
      <c r="M1086" s="16" t="s">
        <v>843</v>
      </c>
      <c r="N1086" s="16" t="s">
        <v>843</v>
      </c>
      <c r="O1086" s="16" t="s">
        <v>843</v>
      </c>
      <c r="Q1086" s="16" t="s">
        <v>844</v>
      </c>
      <c r="R1086" s="16">
        <v>39</v>
      </c>
      <c r="T1086" s="16" t="s">
        <v>474</v>
      </c>
      <c r="U1086" s="16" t="s">
        <v>843</v>
      </c>
      <c r="V1086" s="16" t="s">
        <v>844</v>
      </c>
      <c r="W1086" s="16" t="s">
        <v>843</v>
      </c>
      <c r="X1086" s="16" t="s">
        <v>844</v>
      </c>
      <c r="Y1086" s="16" t="s">
        <v>843</v>
      </c>
      <c r="Z1086" s="16" t="s">
        <v>843</v>
      </c>
      <c r="AA1086" s="16" t="s">
        <v>843</v>
      </c>
      <c r="AB1086" s="16" t="s">
        <v>843</v>
      </c>
      <c r="AC1086" s="16" t="s">
        <v>843</v>
      </c>
      <c r="AD1086" s="16" t="s">
        <v>867</v>
      </c>
      <c r="AF1086" s="16" t="s">
        <v>11673</v>
      </c>
      <c r="AG1086" s="16" t="s">
        <v>11652</v>
      </c>
      <c r="AH1086" s="16" t="s">
        <v>844</v>
      </c>
      <c r="AI1086" s="16" t="s">
        <v>843</v>
      </c>
      <c r="AJ1086" s="16" t="s">
        <v>844</v>
      </c>
      <c r="AK1086" s="16" t="s">
        <v>843</v>
      </c>
      <c r="AL1086" s="16" t="s">
        <v>844</v>
      </c>
      <c r="AM1086" s="16" t="s">
        <v>844</v>
      </c>
      <c r="AN1086" s="16" t="s">
        <v>843</v>
      </c>
      <c r="AO1086" s="16" t="s">
        <v>843</v>
      </c>
      <c r="AP1086" s="16" t="s">
        <v>843</v>
      </c>
      <c r="AQ1086" s="16" t="s">
        <v>844</v>
      </c>
      <c r="AR1086" s="16" t="s">
        <v>4433</v>
      </c>
      <c r="AS1086" s="16" t="s">
        <v>843</v>
      </c>
      <c r="AT1086" s="16" t="s">
        <v>843</v>
      </c>
      <c r="AU1086" s="16" t="s">
        <v>843</v>
      </c>
      <c r="AV1086" s="16" t="s">
        <v>843</v>
      </c>
      <c r="AW1086" s="16" t="s">
        <v>843</v>
      </c>
      <c r="AX1086" s="16" t="s">
        <v>843</v>
      </c>
      <c r="AY1086" s="16" t="s">
        <v>844</v>
      </c>
      <c r="BF1086" s="16" t="s">
        <v>844</v>
      </c>
      <c r="BH1086" s="16" t="s">
        <v>7380</v>
      </c>
      <c r="BI1086" s="16" t="s">
        <v>7785</v>
      </c>
      <c r="BJ1086" s="16" t="s">
        <v>843</v>
      </c>
      <c r="BK1086" s="16" t="s">
        <v>843</v>
      </c>
      <c r="BL1086" s="16" t="s">
        <v>843</v>
      </c>
      <c r="BM1086" s="16" t="s">
        <v>843</v>
      </c>
      <c r="BN1086" s="16" t="s">
        <v>843</v>
      </c>
      <c r="BO1086" s="16" t="s">
        <v>844</v>
      </c>
      <c r="BP1086" s="16" t="s">
        <v>843</v>
      </c>
      <c r="BQ1086" s="16" t="s">
        <v>843</v>
      </c>
      <c r="DX1086" s="16" t="s">
        <v>865</v>
      </c>
      <c r="ES1086" s="16" t="s">
        <v>865</v>
      </c>
      <c r="EU1086" s="16" t="s">
        <v>7810</v>
      </c>
      <c r="EV1086" s="16" t="s">
        <v>865</v>
      </c>
      <c r="HC1086" s="16" t="s">
        <v>865</v>
      </c>
      <c r="JA1086" s="16" t="s">
        <v>4816</v>
      </c>
      <c r="JB1086" s="16" t="s">
        <v>867</v>
      </c>
      <c r="JC1086" s="16" t="s">
        <v>865</v>
      </c>
      <c r="JG1086" s="16" t="s">
        <v>1056</v>
      </c>
      <c r="JV1086" s="16">
        <v>40</v>
      </c>
      <c r="JW1086" s="16" t="s">
        <v>7603</v>
      </c>
      <c r="JY1086" s="16">
        <v>10000</v>
      </c>
      <c r="JZ1086" s="16" t="s">
        <v>4880</v>
      </c>
      <c r="KB1086" s="16" t="s">
        <v>7622</v>
      </c>
      <c r="KD1086" s="16" t="s">
        <v>4920</v>
      </c>
      <c r="KE1086" s="16" t="s">
        <v>7277</v>
      </c>
      <c r="KF1086" s="16" t="s">
        <v>4932</v>
      </c>
      <c r="KH1086" s="16" t="s">
        <v>7639</v>
      </c>
      <c r="KI1086" s="16" t="s">
        <v>4982</v>
      </c>
      <c r="KK1086" s="16" t="s">
        <v>4883</v>
      </c>
      <c r="KM1086" s="16" t="s">
        <v>7616</v>
      </c>
      <c r="KO1086" s="16" t="s">
        <v>11298</v>
      </c>
      <c r="KP1086" s="16" t="s">
        <v>11297</v>
      </c>
      <c r="KQ1086" s="16" t="s">
        <v>8694</v>
      </c>
      <c r="KR1086" s="16" t="s">
        <v>13084</v>
      </c>
      <c r="KS1086" s="16" t="s">
        <v>11299</v>
      </c>
      <c r="KT1086" s="16" t="s">
        <v>8696</v>
      </c>
      <c r="KU1086" s="16" t="s">
        <v>844</v>
      </c>
      <c r="KV1086" s="16" t="s">
        <v>8696</v>
      </c>
      <c r="KW1086" s="16" t="s">
        <v>851</v>
      </c>
      <c r="KY1086" s="16" t="s">
        <v>486</v>
      </c>
      <c r="LC1086" s="16" t="s">
        <v>10879</v>
      </c>
      <c r="LF1086" s="16" t="s">
        <v>11654</v>
      </c>
      <c r="LI1086" s="16" t="s">
        <v>11655</v>
      </c>
      <c r="LJ1086" s="16" t="s">
        <v>831</v>
      </c>
      <c r="LK1086" s="16" t="s">
        <v>831</v>
      </c>
      <c r="LL1086" s="16" t="s">
        <v>8756</v>
      </c>
      <c r="LM1086" s="16" t="s">
        <v>8741</v>
      </c>
      <c r="LO1086" s="16" t="s">
        <v>1056</v>
      </c>
      <c r="LP1086" s="16" t="s">
        <v>1056</v>
      </c>
      <c r="LQ1086" s="16" t="s">
        <v>844</v>
      </c>
      <c r="LR1086" s="16" t="s">
        <v>8732</v>
      </c>
      <c r="LS1086" s="16" t="s">
        <v>844</v>
      </c>
      <c r="LT1086" s="16" t="s">
        <v>844</v>
      </c>
      <c r="LU1086" s="16" t="s">
        <v>843</v>
      </c>
      <c r="LV1086" s="16" t="s">
        <v>843</v>
      </c>
      <c r="LW1086" s="16" t="s">
        <v>843</v>
      </c>
      <c r="LX1086" s="16" t="s">
        <v>844</v>
      </c>
      <c r="LY1086" s="16" t="s">
        <v>843</v>
      </c>
      <c r="LZ1086" s="16" t="s">
        <v>843</v>
      </c>
      <c r="MA1086" s="16" t="s">
        <v>843</v>
      </c>
      <c r="MB1086" s="16" t="s">
        <v>843</v>
      </c>
      <c r="MC1086" s="16" t="s">
        <v>1056</v>
      </c>
      <c r="ME1086" s="16" t="s">
        <v>11656</v>
      </c>
      <c r="MF1086" s="16" t="s">
        <v>8847</v>
      </c>
      <c r="MG1086" s="16" t="s">
        <v>1836</v>
      </c>
      <c r="MH1086" s="16" t="s">
        <v>11668</v>
      </c>
      <c r="MI1086" s="16" t="s">
        <v>11668</v>
      </c>
      <c r="MJ1086" s="16" t="s">
        <v>1840</v>
      </c>
      <c r="MK1086" s="16" t="s">
        <v>9015</v>
      </c>
      <c r="ML1086" s="16" t="s">
        <v>1780</v>
      </c>
      <c r="MM1086" s="16" t="s">
        <v>486</v>
      </c>
      <c r="MN1086" s="16" t="s">
        <v>1798</v>
      </c>
      <c r="MO1086" s="16" t="s">
        <v>1813</v>
      </c>
      <c r="MP1086" s="16" t="s">
        <v>1829</v>
      </c>
      <c r="MQ1086" s="16" t="s">
        <v>1790</v>
      </c>
      <c r="MR1086" s="16" t="s">
        <v>474</v>
      </c>
      <c r="MS1086" s="16" t="s">
        <v>13021</v>
      </c>
      <c r="MT1086" s="16" t="s">
        <v>9015</v>
      </c>
      <c r="MU1086" s="16" t="s">
        <v>817</v>
      </c>
      <c r="NC1086" s="16" t="s">
        <v>486</v>
      </c>
      <c r="NE1086" s="16" t="s">
        <v>486</v>
      </c>
      <c r="NG1086" s="16" t="s">
        <v>1380</v>
      </c>
      <c r="NH1086" s="16" t="s">
        <v>1913</v>
      </c>
      <c r="NI1086" s="16" t="s">
        <v>11658</v>
      </c>
      <c r="NJ1086" s="16" t="s">
        <v>9102</v>
      </c>
      <c r="NK1086" s="16" t="s">
        <v>11753</v>
      </c>
      <c r="NR1086" s="16" t="s">
        <v>451</v>
      </c>
      <c r="NS1086" s="16" t="s">
        <v>462</v>
      </c>
      <c r="NT1086" s="16" t="s">
        <v>478</v>
      </c>
      <c r="NU1086" s="16">
        <v>1.1910000000000001</v>
      </c>
      <c r="NV1086" s="16" t="s">
        <v>451</v>
      </c>
      <c r="NW1086" s="16" t="s">
        <v>1181</v>
      </c>
      <c r="NX1086" s="16" t="s">
        <v>1142</v>
      </c>
      <c r="OB1086" s="16" t="s">
        <v>831</v>
      </c>
      <c r="OC1086" s="16" t="s">
        <v>451</v>
      </c>
    </row>
    <row r="1087" spans="1:394" x14ac:dyDescent="0.25">
      <c r="A1087" s="16" t="s">
        <v>13085</v>
      </c>
      <c r="B1087" s="16" t="s">
        <v>1056</v>
      </c>
      <c r="C1087" s="16" t="s">
        <v>972</v>
      </c>
      <c r="D1087" s="16" t="s">
        <v>844</v>
      </c>
      <c r="E1087" s="16" t="s">
        <v>843</v>
      </c>
      <c r="F1087" s="16" t="s">
        <v>843</v>
      </c>
      <c r="G1087" s="16" t="s">
        <v>843</v>
      </c>
      <c r="H1087" s="16" t="s">
        <v>843</v>
      </c>
      <c r="I1087" s="16" t="s">
        <v>843</v>
      </c>
      <c r="J1087" s="16" t="s">
        <v>843</v>
      </c>
      <c r="K1087" s="16" t="s">
        <v>843</v>
      </c>
      <c r="L1087" s="16" t="s">
        <v>843</v>
      </c>
      <c r="M1087" s="16" t="s">
        <v>843</v>
      </c>
      <c r="N1087" s="16" t="s">
        <v>843</v>
      </c>
      <c r="O1087" s="16" t="s">
        <v>843</v>
      </c>
      <c r="Q1087" s="16" t="s">
        <v>844</v>
      </c>
      <c r="R1087" s="16">
        <v>36</v>
      </c>
      <c r="T1087" s="16" t="s">
        <v>470</v>
      </c>
      <c r="U1087" s="16" t="s">
        <v>844</v>
      </c>
      <c r="V1087" s="16" t="s">
        <v>843</v>
      </c>
      <c r="W1087" s="16" t="s">
        <v>844</v>
      </c>
      <c r="X1087" s="16" t="s">
        <v>843</v>
      </c>
      <c r="Y1087" s="16" t="s">
        <v>843</v>
      </c>
      <c r="Z1087" s="16" t="s">
        <v>843</v>
      </c>
      <c r="AA1087" s="16" t="s">
        <v>843</v>
      </c>
      <c r="AB1087" s="16" t="s">
        <v>844</v>
      </c>
      <c r="AC1087" s="16" t="s">
        <v>843</v>
      </c>
      <c r="AD1087" s="16" t="s">
        <v>867</v>
      </c>
      <c r="AF1087" s="16" t="s">
        <v>11673</v>
      </c>
      <c r="AG1087" s="16" t="s">
        <v>11725</v>
      </c>
      <c r="AH1087" s="16" t="s">
        <v>844</v>
      </c>
      <c r="AI1087" s="16" t="s">
        <v>844</v>
      </c>
      <c r="AJ1087" s="16" t="s">
        <v>843</v>
      </c>
      <c r="AK1087" s="16" t="s">
        <v>843</v>
      </c>
      <c r="AL1087" s="16" t="s">
        <v>844</v>
      </c>
      <c r="AM1087" s="16" t="s">
        <v>844</v>
      </c>
      <c r="AN1087" s="16" t="s">
        <v>843</v>
      </c>
      <c r="AO1087" s="16" t="s">
        <v>843</v>
      </c>
      <c r="AP1087" s="16" t="s">
        <v>843</v>
      </c>
      <c r="AQ1087" s="16" t="s">
        <v>844</v>
      </c>
      <c r="AR1087" s="16" t="s">
        <v>4433</v>
      </c>
      <c r="AS1087" s="16" t="s">
        <v>843</v>
      </c>
      <c r="AT1087" s="16" t="s">
        <v>843</v>
      </c>
      <c r="AU1087" s="16" t="s">
        <v>843</v>
      </c>
      <c r="AV1087" s="16" t="s">
        <v>843</v>
      </c>
      <c r="AW1087" s="16" t="s">
        <v>843</v>
      </c>
      <c r="AX1087" s="16" t="s">
        <v>843</v>
      </c>
      <c r="AY1087" s="16" t="s">
        <v>844</v>
      </c>
      <c r="BF1087" s="16" t="s">
        <v>844</v>
      </c>
      <c r="BH1087" s="16" t="s">
        <v>7380</v>
      </c>
      <c r="BI1087" s="16" t="s">
        <v>7785</v>
      </c>
      <c r="BJ1087" s="16" t="s">
        <v>843</v>
      </c>
      <c r="BK1087" s="16" t="s">
        <v>843</v>
      </c>
      <c r="BL1087" s="16" t="s">
        <v>843</v>
      </c>
      <c r="BM1087" s="16" t="s">
        <v>843</v>
      </c>
      <c r="BN1087" s="16" t="s">
        <v>843</v>
      </c>
      <c r="BO1087" s="16" t="s">
        <v>844</v>
      </c>
      <c r="BP1087" s="16" t="s">
        <v>843</v>
      </c>
      <c r="BQ1087" s="16" t="s">
        <v>843</v>
      </c>
      <c r="DX1087" s="16" t="s">
        <v>865</v>
      </c>
      <c r="ES1087" s="16" t="s">
        <v>865</v>
      </c>
      <c r="EU1087" s="16" t="s">
        <v>7810</v>
      </c>
      <c r="EV1087" s="16" t="s">
        <v>865</v>
      </c>
      <c r="FT1087" s="16" t="s">
        <v>865</v>
      </c>
      <c r="HC1087" s="16" t="s">
        <v>865</v>
      </c>
      <c r="JA1087" s="16" t="s">
        <v>4819</v>
      </c>
      <c r="JB1087" s="16" t="s">
        <v>865</v>
      </c>
      <c r="JC1087" s="16" t="s">
        <v>865</v>
      </c>
      <c r="JD1087" s="16" t="s">
        <v>865</v>
      </c>
      <c r="JE1087" s="16" t="s">
        <v>865</v>
      </c>
      <c r="JF1087" s="16" t="s">
        <v>865</v>
      </c>
      <c r="JG1087" s="16" t="s">
        <v>1056</v>
      </c>
      <c r="JH1087" s="16" t="s">
        <v>7577</v>
      </c>
      <c r="JJ1087" s="16" t="s">
        <v>865</v>
      </c>
      <c r="KF1087" s="16" t="s">
        <v>4972</v>
      </c>
      <c r="KI1087" s="16" t="s">
        <v>4843</v>
      </c>
      <c r="KO1087" s="16" t="s">
        <v>11298</v>
      </c>
      <c r="KP1087" s="16" t="s">
        <v>11297</v>
      </c>
      <c r="KQ1087" s="16" t="s">
        <v>8694</v>
      </c>
      <c r="KR1087" s="16" t="s">
        <v>13086</v>
      </c>
      <c r="KS1087" s="16" t="s">
        <v>11299</v>
      </c>
      <c r="KT1087" s="16" t="s">
        <v>8696</v>
      </c>
      <c r="KU1087" s="16" t="s">
        <v>844</v>
      </c>
      <c r="KV1087" s="16" t="s">
        <v>8696</v>
      </c>
      <c r="KW1087" s="16" t="s">
        <v>851</v>
      </c>
      <c r="KY1087" s="16" t="s">
        <v>486</v>
      </c>
      <c r="LC1087" s="16" t="s">
        <v>10879</v>
      </c>
      <c r="LF1087" s="16" t="s">
        <v>11654</v>
      </c>
      <c r="LI1087" s="16" t="s">
        <v>11655</v>
      </c>
      <c r="LJ1087" s="16" t="s">
        <v>843</v>
      </c>
      <c r="LL1087" s="16" t="s">
        <v>8711</v>
      </c>
      <c r="LM1087" s="16" t="s">
        <v>8741</v>
      </c>
      <c r="LO1087" s="16" t="s">
        <v>1056</v>
      </c>
      <c r="LP1087" s="16" t="s">
        <v>1056</v>
      </c>
      <c r="LQ1087" s="16" t="s">
        <v>844</v>
      </c>
      <c r="LR1087" s="16" t="s">
        <v>8732</v>
      </c>
      <c r="LS1087" s="16" t="s">
        <v>844</v>
      </c>
      <c r="LT1087" s="16" t="s">
        <v>844</v>
      </c>
      <c r="LU1087" s="16" t="s">
        <v>843</v>
      </c>
      <c r="LV1087" s="16" t="s">
        <v>843</v>
      </c>
      <c r="LW1087" s="16" t="s">
        <v>843</v>
      </c>
      <c r="LX1087" s="16" t="s">
        <v>844</v>
      </c>
      <c r="LY1087" s="16" t="s">
        <v>843</v>
      </c>
      <c r="LZ1087" s="16" t="s">
        <v>843</v>
      </c>
      <c r="MA1087" s="16" t="s">
        <v>843</v>
      </c>
      <c r="MB1087" s="16" t="s">
        <v>843</v>
      </c>
      <c r="MC1087" s="16" t="s">
        <v>1056</v>
      </c>
      <c r="ME1087" s="16" t="s">
        <v>11656</v>
      </c>
      <c r="MF1087" s="16" t="s">
        <v>8847</v>
      </c>
      <c r="MO1087" s="16" t="s">
        <v>1815</v>
      </c>
      <c r="MP1087" s="16" t="s">
        <v>13846</v>
      </c>
      <c r="MR1087" s="16" t="s">
        <v>470</v>
      </c>
      <c r="MS1087" s="16" t="s">
        <v>13021</v>
      </c>
      <c r="MT1087" s="16" t="s">
        <v>9015</v>
      </c>
      <c r="MU1087" s="16" t="s">
        <v>817</v>
      </c>
      <c r="NC1087" s="16" t="s">
        <v>486</v>
      </c>
      <c r="ND1087" s="16" t="s">
        <v>486</v>
      </c>
      <c r="NE1087" s="16" t="s">
        <v>486</v>
      </c>
      <c r="NG1087" s="16" t="s">
        <v>1369</v>
      </c>
      <c r="NI1087" s="16" t="s">
        <v>11658</v>
      </c>
      <c r="NR1087" s="16" t="s">
        <v>451</v>
      </c>
      <c r="NS1087" s="16" t="s">
        <v>462</v>
      </c>
      <c r="NT1087" s="16" t="s">
        <v>478</v>
      </c>
      <c r="NU1087" s="16">
        <v>1.1910000000000001</v>
      </c>
      <c r="NV1087" s="16" t="s">
        <v>451</v>
      </c>
      <c r="NW1087" s="16" t="s">
        <v>1175</v>
      </c>
      <c r="NX1087" s="16" t="s">
        <v>1142</v>
      </c>
      <c r="OB1087" s="16" t="s">
        <v>833</v>
      </c>
      <c r="OC1087" s="16" t="s">
        <v>451</v>
      </c>
    </row>
    <row r="1088" spans="1:394" x14ac:dyDescent="0.25">
      <c r="A1088" s="16" t="s">
        <v>13087</v>
      </c>
      <c r="B1088" s="16" t="s">
        <v>8732</v>
      </c>
      <c r="C1088" s="16" t="s">
        <v>972</v>
      </c>
      <c r="D1088" s="16" t="s">
        <v>844</v>
      </c>
      <c r="E1088" s="16" t="s">
        <v>843</v>
      </c>
      <c r="F1088" s="16" t="s">
        <v>843</v>
      </c>
      <c r="G1088" s="16" t="s">
        <v>843</v>
      </c>
      <c r="H1088" s="16" t="s">
        <v>843</v>
      </c>
      <c r="I1088" s="16" t="s">
        <v>843</v>
      </c>
      <c r="J1088" s="16" t="s">
        <v>843</v>
      </c>
      <c r="K1088" s="16" t="s">
        <v>843</v>
      </c>
      <c r="L1088" s="16" t="s">
        <v>843</v>
      </c>
      <c r="M1088" s="16" t="s">
        <v>843</v>
      </c>
      <c r="N1088" s="16" t="s">
        <v>843</v>
      </c>
      <c r="O1088" s="16" t="s">
        <v>843</v>
      </c>
      <c r="Q1088" s="16" t="s">
        <v>844</v>
      </c>
      <c r="R1088" s="16">
        <v>11</v>
      </c>
      <c r="T1088" s="16" t="s">
        <v>474</v>
      </c>
      <c r="U1088" s="16" t="s">
        <v>843</v>
      </c>
      <c r="V1088" s="16" t="s">
        <v>844</v>
      </c>
      <c r="W1088" s="16" t="s">
        <v>843</v>
      </c>
      <c r="X1088" s="16" t="s">
        <v>843</v>
      </c>
      <c r="Y1088" s="16" t="s">
        <v>843</v>
      </c>
      <c r="Z1088" s="16" t="s">
        <v>844</v>
      </c>
      <c r="AA1088" s="16" t="s">
        <v>843</v>
      </c>
      <c r="AB1088" s="16" t="s">
        <v>843</v>
      </c>
      <c r="AC1088" s="16" t="s">
        <v>844</v>
      </c>
      <c r="AF1088" s="16" t="s">
        <v>11673</v>
      </c>
      <c r="AG1088" s="16" t="s">
        <v>11691</v>
      </c>
      <c r="AH1088" s="16" t="s">
        <v>844</v>
      </c>
      <c r="AI1088" s="16" t="s">
        <v>843</v>
      </c>
      <c r="AJ1088" s="16" t="s">
        <v>843</v>
      </c>
      <c r="AK1088" s="16" t="s">
        <v>843</v>
      </c>
      <c r="AL1088" s="16" t="s">
        <v>844</v>
      </c>
      <c r="AM1088" s="16" t="s">
        <v>844</v>
      </c>
      <c r="AN1088" s="16" t="s">
        <v>843</v>
      </c>
      <c r="AO1088" s="16" t="s">
        <v>843</v>
      </c>
      <c r="AP1088" s="16" t="s">
        <v>843</v>
      </c>
      <c r="AQ1088" s="16" t="s">
        <v>844</v>
      </c>
      <c r="AR1088" s="16" t="s">
        <v>4433</v>
      </c>
      <c r="AS1088" s="16" t="s">
        <v>843</v>
      </c>
      <c r="AT1088" s="16" t="s">
        <v>843</v>
      </c>
      <c r="AU1088" s="16" t="s">
        <v>843</v>
      </c>
      <c r="AV1088" s="16" t="s">
        <v>843</v>
      </c>
      <c r="AW1088" s="16" t="s">
        <v>843</v>
      </c>
      <c r="AX1088" s="16" t="s">
        <v>843</v>
      </c>
      <c r="AY1088" s="16" t="s">
        <v>844</v>
      </c>
      <c r="BF1088" s="16" t="s">
        <v>844</v>
      </c>
      <c r="BI1088" s="16" t="s">
        <v>7776</v>
      </c>
      <c r="BJ1088" s="16" t="s">
        <v>843</v>
      </c>
      <c r="BK1088" s="16" t="s">
        <v>843</v>
      </c>
      <c r="BL1088" s="16" t="s">
        <v>844</v>
      </c>
      <c r="BM1088" s="16" t="s">
        <v>843</v>
      </c>
      <c r="BN1088" s="16" t="s">
        <v>843</v>
      </c>
      <c r="BO1088" s="16" t="s">
        <v>843</v>
      </c>
      <c r="BP1088" s="16" t="s">
        <v>843</v>
      </c>
      <c r="BQ1088" s="16" t="s">
        <v>843</v>
      </c>
      <c r="BR1088" s="16" t="s">
        <v>7793</v>
      </c>
      <c r="BS1088" s="16" t="s">
        <v>843</v>
      </c>
      <c r="BT1088" s="16" t="s">
        <v>844</v>
      </c>
      <c r="BU1088" s="16" t="s">
        <v>843</v>
      </c>
      <c r="BV1088" s="16" t="s">
        <v>843</v>
      </c>
      <c r="BW1088" s="16" t="s">
        <v>843</v>
      </c>
      <c r="BX1088" s="16" t="s">
        <v>843</v>
      </c>
      <c r="BY1088" s="16" t="s">
        <v>843</v>
      </c>
      <c r="BZ1088" s="16" t="s">
        <v>843</v>
      </c>
      <c r="CA1088" s="16" t="s">
        <v>843</v>
      </c>
      <c r="CC1088" s="16" t="s">
        <v>867</v>
      </c>
      <c r="CD1088" s="16" t="s">
        <v>6840</v>
      </c>
      <c r="CE1088" s="16" t="s">
        <v>7537</v>
      </c>
      <c r="DN1088" s="16" t="s">
        <v>4411</v>
      </c>
      <c r="DQ1088" s="16" t="s">
        <v>7093</v>
      </c>
      <c r="DR1088" s="16" t="s">
        <v>865</v>
      </c>
      <c r="DX1088" s="16" t="s">
        <v>865</v>
      </c>
      <c r="ES1088" s="16" t="s">
        <v>865</v>
      </c>
      <c r="EU1088" s="16" t="s">
        <v>7810</v>
      </c>
      <c r="EV1088" s="16" t="s">
        <v>865</v>
      </c>
      <c r="HC1088" s="16" t="s">
        <v>865</v>
      </c>
      <c r="KO1088" s="16" t="s">
        <v>11298</v>
      </c>
      <c r="KP1088" s="16" t="s">
        <v>11297</v>
      </c>
      <c r="KQ1088" s="16" t="s">
        <v>8694</v>
      </c>
      <c r="KR1088" s="16" t="s">
        <v>13088</v>
      </c>
      <c r="KS1088" s="16" t="s">
        <v>11299</v>
      </c>
      <c r="KT1088" s="16" t="s">
        <v>8696</v>
      </c>
      <c r="KU1088" s="16" t="s">
        <v>844</v>
      </c>
      <c r="KV1088" s="16" t="s">
        <v>8696</v>
      </c>
      <c r="KW1088" s="16" t="s">
        <v>851</v>
      </c>
      <c r="KY1088" s="16" t="s">
        <v>486</v>
      </c>
      <c r="LC1088" s="16" t="s">
        <v>10879</v>
      </c>
      <c r="LD1088" s="16" t="s">
        <v>11692</v>
      </c>
      <c r="LE1088" s="16" t="s">
        <v>11693</v>
      </c>
      <c r="LF1088" s="16" t="s">
        <v>11654</v>
      </c>
      <c r="LI1088" s="16" t="s">
        <v>11655</v>
      </c>
      <c r="LM1088" s="16" t="s">
        <v>8741</v>
      </c>
      <c r="LO1088" s="16" t="s">
        <v>1056</v>
      </c>
      <c r="LP1088" s="16" t="s">
        <v>1056</v>
      </c>
      <c r="LQ1088" s="16" t="s">
        <v>844</v>
      </c>
      <c r="LR1088" s="16" t="s">
        <v>8732</v>
      </c>
      <c r="LS1088" s="16" t="s">
        <v>844</v>
      </c>
      <c r="LT1088" s="16" t="s">
        <v>844</v>
      </c>
      <c r="LU1088" s="16" t="s">
        <v>843</v>
      </c>
      <c r="LV1088" s="16" t="s">
        <v>843</v>
      </c>
      <c r="LW1088" s="16" t="s">
        <v>843</v>
      </c>
      <c r="LX1088" s="16" t="s">
        <v>844</v>
      </c>
      <c r="LY1088" s="16" t="s">
        <v>843</v>
      </c>
      <c r="LZ1088" s="16" t="s">
        <v>843</v>
      </c>
      <c r="MA1088" s="16" t="s">
        <v>843</v>
      </c>
      <c r="MB1088" s="16" t="s">
        <v>843</v>
      </c>
      <c r="MC1088" s="16" t="s">
        <v>1056</v>
      </c>
      <c r="ME1088" s="16" t="s">
        <v>11677</v>
      </c>
      <c r="MF1088" s="16" t="s">
        <v>8847</v>
      </c>
      <c r="MR1088" s="16" t="s">
        <v>474</v>
      </c>
      <c r="MS1088" s="16" t="s">
        <v>13021</v>
      </c>
      <c r="MT1088" s="16" t="s">
        <v>9015</v>
      </c>
      <c r="MV1088" s="16" t="s">
        <v>487</v>
      </c>
      <c r="MW1088" s="16" t="s">
        <v>1266</v>
      </c>
      <c r="MX1088" s="16" t="s">
        <v>1262</v>
      </c>
      <c r="MY1088" s="16" t="s">
        <v>486</v>
      </c>
      <c r="MZ1088" s="16" t="s">
        <v>487</v>
      </c>
      <c r="NA1088" s="16" t="s">
        <v>486</v>
      </c>
      <c r="NC1088" s="16" t="s">
        <v>486</v>
      </c>
      <c r="NE1088" s="16" t="s">
        <v>486</v>
      </c>
      <c r="NI1088" s="16" t="s">
        <v>11658</v>
      </c>
      <c r="NL1088" s="16" t="s">
        <v>844</v>
      </c>
      <c r="NS1088" s="16" t="s">
        <v>462</v>
      </c>
      <c r="NT1088" s="16" t="s">
        <v>478</v>
      </c>
      <c r="NU1088" s="16">
        <v>1.1910000000000001</v>
      </c>
      <c r="NV1088" s="16" t="s">
        <v>860</v>
      </c>
      <c r="NW1088" s="16" t="s">
        <v>1182</v>
      </c>
      <c r="NX1088" s="16" t="s">
        <v>1142</v>
      </c>
      <c r="NY1088" s="16" t="s">
        <v>1122</v>
      </c>
      <c r="NZ1088" s="16" t="s">
        <v>929</v>
      </c>
    </row>
    <row r="1089" spans="1:394" x14ac:dyDescent="0.25">
      <c r="A1089" s="16" t="s">
        <v>13089</v>
      </c>
      <c r="B1089" s="16" t="s">
        <v>8746</v>
      </c>
      <c r="C1089" s="16" t="s">
        <v>972</v>
      </c>
      <c r="D1089" s="16" t="s">
        <v>844</v>
      </c>
      <c r="E1089" s="16" t="s">
        <v>843</v>
      </c>
      <c r="F1089" s="16" t="s">
        <v>843</v>
      </c>
      <c r="G1089" s="16" t="s">
        <v>843</v>
      </c>
      <c r="H1089" s="16" t="s">
        <v>843</v>
      </c>
      <c r="I1089" s="16" t="s">
        <v>843</v>
      </c>
      <c r="J1089" s="16" t="s">
        <v>843</v>
      </c>
      <c r="K1089" s="16" t="s">
        <v>843</v>
      </c>
      <c r="L1089" s="16" t="s">
        <v>843</v>
      </c>
      <c r="M1089" s="16" t="s">
        <v>843</v>
      </c>
      <c r="N1089" s="16" t="s">
        <v>843</v>
      </c>
      <c r="O1089" s="16" t="s">
        <v>843</v>
      </c>
      <c r="Q1089" s="16" t="s">
        <v>844</v>
      </c>
      <c r="R1089" s="16">
        <v>9</v>
      </c>
      <c r="T1089" s="16" t="s">
        <v>474</v>
      </c>
      <c r="U1089" s="16" t="s">
        <v>843</v>
      </c>
      <c r="V1089" s="16" t="s">
        <v>844</v>
      </c>
      <c r="W1089" s="16" t="s">
        <v>843</v>
      </c>
      <c r="X1089" s="16" t="s">
        <v>843</v>
      </c>
      <c r="Y1089" s="16" t="s">
        <v>843</v>
      </c>
      <c r="Z1089" s="16" t="s">
        <v>844</v>
      </c>
      <c r="AA1089" s="16" t="s">
        <v>843</v>
      </c>
      <c r="AB1089" s="16" t="s">
        <v>843</v>
      </c>
      <c r="AC1089" s="16" t="s">
        <v>844</v>
      </c>
      <c r="AF1089" s="16" t="s">
        <v>11673</v>
      </c>
      <c r="AG1089" s="16" t="s">
        <v>11691</v>
      </c>
      <c r="AH1089" s="16" t="s">
        <v>844</v>
      </c>
      <c r="AI1089" s="16" t="s">
        <v>843</v>
      </c>
      <c r="AJ1089" s="16" t="s">
        <v>843</v>
      </c>
      <c r="AK1089" s="16" t="s">
        <v>843</v>
      </c>
      <c r="AL1089" s="16" t="s">
        <v>844</v>
      </c>
      <c r="AM1089" s="16" t="s">
        <v>844</v>
      </c>
      <c r="AN1089" s="16" t="s">
        <v>843</v>
      </c>
      <c r="AO1089" s="16" t="s">
        <v>843</v>
      </c>
      <c r="AP1089" s="16" t="s">
        <v>843</v>
      </c>
      <c r="AQ1089" s="16" t="s">
        <v>844</v>
      </c>
      <c r="AR1089" s="16" t="s">
        <v>4433</v>
      </c>
      <c r="AS1089" s="16" t="s">
        <v>843</v>
      </c>
      <c r="AT1089" s="16" t="s">
        <v>843</v>
      </c>
      <c r="AU1089" s="16" t="s">
        <v>843</v>
      </c>
      <c r="AV1089" s="16" t="s">
        <v>843</v>
      </c>
      <c r="AW1089" s="16" t="s">
        <v>843</v>
      </c>
      <c r="AX1089" s="16" t="s">
        <v>843</v>
      </c>
      <c r="AY1089" s="16" t="s">
        <v>844</v>
      </c>
      <c r="BF1089" s="16" t="s">
        <v>844</v>
      </c>
      <c r="BI1089" s="16" t="s">
        <v>7776</v>
      </c>
      <c r="BJ1089" s="16" t="s">
        <v>843</v>
      </c>
      <c r="BK1089" s="16" t="s">
        <v>843</v>
      </c>
      <c r="BL1089" s="16" t="s">
        <v>844</v>
      </c>
      <c r="BM1089" s="16" t="s">
        <v>843</v>
      </c>
      <c r="BN1089" s="16" t="s">
        <v>843</v>
      </c>
      <c r="BO1089" s="16" t="s">
        <v>843</v>
      </c>
      <c r="BP1089" s="16" t="s">
        <v>843</v>
      </c>
      <c r="BQ1089" s="16" t="s">
        <v>843</v>
      </c>
      <c r="BR1089" s="16" t="s">
        <v>7793</v>
      </c>
      <c r="BS1089" s="16" t="s">
        <v>843</v>
      </c>
      <c r="BT1089" s="16" t="s">
        <v>844</v>
      </c>
      <c r="BU1089" s="16" t="s">
        <v>843</v>
      </c>
      <c r="BV1089" s="16" t="s">
        <v>843</v>
      </c>
      <c r="BW1089" s="16" t="s">
        <v>843</v>
      </c>
      <c r="BX1089" s="16" t="s">
        <v>843</v>
      </c>
      <c r="BY1089" s="16" t="s">
        <v>843</v>
      </c>
      <c r="BZ1089" s="16" t="s">
        <v>843</v>
      </c>
      <c r="CA1089" s="16" t="s">
        <v>843</v>
      </c>
      <c r="CC1089" s="16" t="s">
        <v>867</v>
      </c>
      <c r="CD1089" s="16" t="s">
        <v>6837</v>
      </c>
      <c r="CE1089" s="16" t="s">
        <v>7537</v>
      </c>
      <c r="DN1089" s="16" t="s">
        <v>4411</v>
      </c>
      <c r="DQ1089" s="16" t="s">
        <v>7093</v>
      </c>
      <c r="DR1089" s="16" t="s">
        <v>865</v>
      </c>
      <c r="DX1089" s="16" t="s">
        <v>865</v>
      </c>
      <c r="ES1089" s="16" t="s">
        <v>865</v>
      </c>
      <c r="EU1089" s="16" t="s">
        <v>7810</v>
      </c>
      <c r="EV1089" s="16" t="s">
        <v>865</v>
      </c>
      <c r="HC1089" s="16" t="s">
        <v>865</v>
      </c>
      <c r="KO1089" s="16" t="s">
        <v>11298</v>
      </c>
      <c r="KP1089" s="16" t="s">
        <v>11297</v>
      </c>
      <c r="KQ1089" s="16" t="s">
        <v>8694</v>
      </c>
      <c r="KR1089" s="16" t="s">
        <v>13090</v>
      </c>
      <c r="KS1089" s="16" t="s">
        <v>11299</v>
      </c>
      <c r="KT1089" s="16" t="s">
        <v>8696</v>
      </c>
      <c r="KU1089" s="16" t="s">
        <v>844</v>
      </c>
      <c r="KV1089" s="16" t="s">
        <v>8696</v>
      </c>
      <c r="KW1089" s="16" t="s">
        <v>851</v>
      </c>
      <c r="KY1089" s="16" t="s">
        <v>486</v>
      </c>
      <c r="LA1089" s="16" t="s">
        <v>11675</v>
      </c>
      <c r="LB1089" s="16" t="s">
        <v>11653</v>
      </c>
      <c r="LC1089" s="16" t="s">
        <v>10879</v>
      </c>
      <c r="LF1089" s="16" t="s">
        <v>11654</v>
      </c>
      <c r="LI1089" s="16" t="s">
        <v>11655</v>
      </c>
      <c r="LM1089" s="16" t="s">
        <v>8741</v>
      </c>
      <c r="LO1089" s="16" t="s">
        <v>1056</v>
      </c>
      <c r="LP1089" s="16" t="s">
        <v>1056</v>
      </c>
      <c r="LQ1089" s="16" t="s">
        <v>844</v>
      </c>
      <c r="LR1089" s="16" t="s">
        <v>8732</v>
      </c>
      <c r="LS1089" s="16" t="s">
        <v>844</v>
      </c>
      <c r="LT1089" s="16" t="s">
        <v>844</v>
      </c>
      <c r="LU1089" s="16" t="s">
        <v>843</v>
      </c>
      <c r="LV1089" s="16" t="s">
        <v>843</v>
      </c>
      <c r="LW1089" s="16" t="s">
        <v>843</v>
      </c>
      <c r="LX1089" s="16" t="s">
        <v>844</v>
      </c>
      <c r="LY1089" s="16" t="s">
        <v>843</v>
      </c>
      <c r="LZ1089" s="16" t="s">
        <v>843</v>
      </c>
      <c r="MA1089" s="16" t="s">
        <v>843</v>
      </c>
      <c r="MB1089" s="16" t="s">
        <v>843</v>
      </c>
      <c r="MC1089" s="16" t="s">
        <v>1056</v>
      </c>
      <c r="MD1089" s="16" t="s">
        <v>11676</v>
      </c>
      <c r="ME1089" s="16" t="s">
        <v>11677</v>
      </c>
      <c r="MF1089" s="16" t="s">
        <v>8847</v>
      </c>
      <c r="MR1089" s="16" t="s">
        <v>474</v>
      </c>
      <c r="MS1089" s="16" t="s">
        <v>13021</v>
      </c>
      <c r="MT1089" s="16" t="s">
        <v>9015</v>
      </c>
      <c r="MV1089" s="16" t="s">
        <v>487</v>
      </c>
      <c r="MW1089" s="16" t="s">
        <v>1265</v>
      </c>
      <c r="MX1089" s="16" t="s">
        <v>1262</v>
      </c>
      <c r="MY1089" s="16" t="s">
        <v>486</v>
      </c>
      <c r="MZ1089" s="16" t="s">
        <v>487</v>
      </c>
      <c r="NA1089" s="16" t="s">
        <v>486</v>
      </c>
      <c r="NC1089" s="16" t="s">
        <v>486</v>
      </c>
      <c r="NE1089" s="16" t="s">
        <v>486</v>
      </c>
      <c r="NI1089" s="16" t="s">
        <v>11658</v>
      </c>
      <c r="NL1089" s="16" t="s">
        <v>844</v>
      </c>
      <c r="NS1089" s="16" t="s">
        <v>462</v>
      </c>
      <c r="NT1089" s="16" t="s">
        <v>478</v>
      </c>
      <c r="NU1089" s="16">
        <v>1.1910000000000001</v>
      </c>
      <c r="NV1089" s="16" t="s">
        <v>860</v>
      </c>
      <c r="NW1089" s="16" t="s">
        <v>1182</v>
      </c>
      <c r="NX1089" s="16" t="s">
        <v>1142</v>
      </c>
      <c r="NY1089" s="16" t="s">
        <v>1122</v>
      </c>
      <c r="NZ1089" s="16" t="s">
        <v>938</v>
      </c>
    </row>
    <row r="1090" spans="1:394" x14ac:dyDescent="0.25">
      <c r="A1090" s="16" t="s">
        <v>13091</v>
      </c>
      <c r="B1090" s="16" t="s">
        <v>844</v>
      </c>
      <c r="C1090" s="16" t="s">
        <v>972</v>
      </c>
      <c r="D1090" s="16" t="s">
        <v>844</v>
      </c>
      <c r="E1090" s="16" t="s">
        <v>843</v>
      </c>
      <c r="F1090" s="16" t="s">
        <v>843</v>
      </c>
      <c r="G1090" s="16" t="s">
        <v>843</v>
      </c>
      <c r="H1090" s="16" t="s">
        <v>843</v>
      </c>
      <c r="I1090" s="16" t="s">
        <v>843</v>
      </c>
      <c r="J1090" s="16" t="s">
        <v>843</v>
      </c>
      <c r="K1090" s="16" t="s">
        <v>843</v>
      </c>
      <c r="L1090" s="16" t="s">
        <v>843</v>
      </c>
      <c r="M1090" s="16" t="s">
        <v>843</v>
      </c>
      <c r="N1090" s="16" t="s">
        <v>843</v>
      </c>
      <c r="O1090" s="16" t="s">
        <v>843</v>
      </c>
      <c r="Q1090" s="16" t="s">
        <v>844</v>
      </c>
      <c r="R1090" s="16">
        <v>32</v>
      </c>
      <c r="T1090" s="16" t="s">
        <v>470</v>
      </c>
      <c r="U1090" s="16" t="s">
        <v>844</v>
      </c>
      <c r="V1090" s="16" t="s">
        <v>843</v>
      </c>
      <c r="W1090" s="16" t="s">
        <v>844</v>
      </c>
      <c r="X1090" s="16" t="s">
        <v>843</v>
      </c>
      <c r="Y1090" s="16" t="s">
        <v>843</v>
      </c>
      <c r="Z1090" s="16" t="s">
        <v>843</v>
      </c>
      <c r="AA1090" s="16" t="s">
        <v>843</v>
      </c>
      <c r="AB1090" s="16" t="s">
        <v>844</v>
      </c>
      <c r="AC1090" s="16" t="s">
        <v>843</v>
      </c>
      <c r="AD1090" s="16" t="s">
        <v>867</v>
      </c>
      <c r="AF1090" s="16" t="s">
        <v>11687</v>
      </c>
      <c r="AG1090" s="16" t="s">
        <v>12822</v>
      </c>
      <c r="AH1090" s="16" t="s">
        <v>844</v>
      </c>
      <c r="AI1090" s="16" t="s">
        <v>843</v>
      </c>
      <c r="AJ1090" s="16" t="s">
        <v>844</v>
      </c>
      <c r="AK1090" s="16" t="s">
        <v>843</v>
      </c>
      <c r="AL1090" s="16" t="s">
        <v>844</v>
      </c>
      <c r="AM1090" s="16" t="s">
        <v>844</v>
      </c>
      <c r="AN1090" s="16" t="s">
        <v>843</v>
      </c>
      <c r="AO1090" s="16" t="s">
        <v>843</v>
      </c>
      <c r="AP1090" s="16" t="s">
        <v>843</v>
      </c>
      <c r="AQ1090" s="16" t="s">
        <v>844</v>
      </c>
      <c r="AR1090" s="16" t="s">
        <v>4433</v>
      </c>
      <c r="AS1090" s="16" t="s">
        <v>843</v>
      </c>
      <c r="AT1090" s="16" t="s">
        <v>843</v>
      </c>
      <c r="AU1090" s="16" t="s">
        <v>843</v>
      </c>
      <c r="AV1090" s="16" t="s">
        <v>843</v>
      </c>
      <c r="AW1090" s="16" t="s">
        <v>843</v>
      </c>
      <c r="AX1090" s="16" t="s">
        <v>843</v>
      </c>
      <c r="AY1090" s="16" t="s">
        <v>844</v>
      </c>
      <c r="BF1090" s="16" t="s">
        <v>844</v>
      </c>
      <c r="BH1090" s="16" t="s">
        <v>7383</v>
      </c>
      <c r="BI1090" s="16" t="s">
        <v>7785</v>
      </c>
      <c r="BJ1090" s="16" t="s">
        <v>843</v>
      </c>
      <c r="BK1090" s="16" t="s">
        <v>843</v>
      </c>
      <c r="BL1090" s="16" t="s">
        <v>843</v>
      </c>
      <c r="BM1090" s="16" t="s">
        <v>843</v>
      </c>
      <c r="BN1090" s="16" t="s">
        <v>843</v>
      </c>
      <c r="BO1090" s="16" t="s">
        <v>844</v>
      </c>
      <c r="BP1090" s="16" t="s">
        <v>843</v>
      </c>
      <c r="BQ1090" s="16" t="s">
        <v>843</v>
      </c>
      <c r="DX1090" s="16" t="s">
        <v>865</v>
      </c>
      <c r="ES1090" s="16" t="s">
        <v>865</v>
      </c>
      <c r="EU1090" s="16" t="s">
        <v>7810</v>
      </c>
      <c r="EV1090" s="16" t="s">
        <v>865</v>
      </c>
      <c r="FT1090" s="16" t="s">
        <v>865</v>
      </c>
      <c r="HC1090" s="16" t="s">
        <v>865</v>
      </c>
      <c r="JA1090" s="16" t="s">
        <v>4822</v>
      </c>
      <c r="JB1090" s="16" t="s">
        <v>867</v>
      </c>
      <c r="JC1090" s="16" t="s">
        <v>865</v>
      </c>
      <c r="JG1090" s="16" t="s">
        <v>1056</v>
      </c>
      <c r="JV1090" s="16">
        <v>48</v>
      </c>
      <c r="JW1090" s="16" t="s">
        <v>7603</v>
      </c>
      <c r="JY1090" s="16">
        <v>18000</v>
      </c>
      <c r="JZ1090" s="16" t="s">
        <v>4886</v>
      </c>
      <c r="KB1090" s="16" t="s">
        <v>7613</v>
      </c>
      <c r="KD1090" s="16" t="s">
        <v>4917</v>
      </c>
      <c r="KE1090" s="16" t="s">
        <v>7289</v>
      </c>
      <c r="KF1090" s="16" t="s">
        <v>4926</v>
      </c>
      <c r="KH1090" s="16" t="s">
        <v>7642</v>
      </c>
      <c r="KI1090" s="16" t="s">
        <v>4843</v>
      </c>
      <c r="KO1090" s="16" t="s">
        <v>11302</v>
      </c>
      <c r="KP1090" s="16" t="s">
        <v>11301</v>
      </c>
      <c r="KQ1090" s="16" t="s">
        <v>8694</v>
      </c>
      <c r="KR1090" s="16" t="s">
        <v>13092</v>
      </c>
      <c r="KS1090" s="16" t="s">
        <v>11303</v>
      </c>
      <c r="KT1090" s="16" t="s">
        <v>8696</v>
      </c>
      <c r="KU1090" s="16" t="s">
        <v>844</v>
      </c>
      <c r="KV1090" s="16" t="s">
        <v>8696</v>
      </c>
      <c r="KW1090" s="16" t="s">
        <v>851</v>
      </c>
      <c r="KY1090" s="16" t="s">
        <v>486</v>
      </c>
      <c r="LC1090" s="16" t="s">
        <v>10879</v>
      </c>
      <c r="LF1090" s="16" t="s">
        <v>11654</v>
      </c>
      <c r="LI1090" s="16" t="s">
        <v>11655</v>
      </c>
      <c r="LJ1090" s="16" t="s">
        <v>831</v>
      </c>
      <c r="LK1090" s="16" t="s">
        <v>831</v>
      </c>
      <c r="LL1090" s="16" t="s">
        <v>8756</v>
      </c>
      <c r="LM1090" s="16" t="s">
        <v>8741</v>
      </c>
      <c r="LO1090" s="16" t="s">
        <v>844</v>
      </c>
      <c r="LP1090" s="16" t="s">
        <v>844</v>
      </c>
      <c r="LQ1090" s="16" t="s">
        <v>844</v>
      </c>
      <c r="LR1090" s="16" t="s">
        <v>844</v>
      </c>
      <c r="LS1090" s="16" t="s">
        <v>844</v>
      </c>
      <c r="LT1090" s="16" t="s">
        <v>843</v>
      </c>
      <c r="LU1090" s="16" t="s">
        <v>843</v>
      </c>
      <c r="LV1090" s="16" t="s">
        <v>843</v>
      </c>
      <c r="LW1090" s="16" t="s">
        <v>843</v>
      </c>
      <c r="LX1090" s="16" t="s">
        <v>844</v>
      </c>
      <c r="LY1090" s="16" t="s">
        <v>843</v>
      </c>
      <c r="LZ1090" s="16" t="s">
        <v>843</v>
      </c>
      <c r="MA1090" s="16" t="s">
        <v>843</v>
      </c>
      <c r="MB1090" s="16" t="s">
        <v>843</v>
      </c>
      <c r="MC1090" s="16" t="s">
        <v>844</v>
      </c>
      <c r="ME1090" s="16" t="s">
        <v>11656</v>
      </c>
      <c r="MF1090" s="16" t="s">
        <v>8847</v>
      </c>
      <c r="MG1090" s="16" t="s">
        <v>1835</v>
      </c>
      <c r="MH1090" s="16" t="s">
        <v>11667</v>
      </c>
      <c r="MI1090" s="16" t="s">
        <v>11733</v>
      </c>
      <c r="MK1090" s="16" t="s">
        <v>9071</v>
      </c>
      <c r="ML1090" s="16" t="s">
        <v>1791</v>
      </c>
      <c r="MM1090" s="16" t="s">
        <v>487</v>
      </c>
      <c r="MN1090" s="16" t="s">
        <v>1800</v>
      </c>
      <c r="MO1090" s="16" t="s">
        <v>1817</v>
      </c>
      <c r="MP1090" s="16" t="s">
        <v>13846</v>
      </c>
      <c r="MR1090" s="16" t="s">
        <v>470</v>
      </c>
      <c r="MS1090" s="16" t="s">
        <v>13021</v>
      </c>
      <c r="MT1090" s="16" t="s">
        <v>9023</v>
      </c>
      <c r="MU1090" s="16" t="s">
        <v>817</v>
      </c>
      <c r="NC1090" s="16" t="s">
        <v>486</v>
      </c>
      <c r="ND1090" s="16" t="s">
        <v>486</v>
      </c>
      <c r="NE1090" s="16" t="s">
        <v>486</v>
      </c>
      <c r="NG1090" s="16" t="s">
        <v>1378</v>
      </c>
      <c r="NH1090" s="16" t="s">
        <v>1913</v>
      </c>
      <c r="NI1090" s="16" t="s">
        <v>11658</v>
      </c>
      <c r="NJ1090" s="16" t="s">
        <v>13093</v>
      </c>
      <c r="NK1090" s="16" t="s">
        <v>13094</v>
      </c>
      <c r="NR1090" s="16" t="s">
        <v>445</v>
      </c>
      <c r="NS1090" s="16" t="s">
        <v>462</v>
      </c>
      <c r="NT1090" s="16" t="s">
        <v>478</v>
      </c>
      <c r="NU1090" s="16">
        <v>1.1910000000000001</v>
      </c>
      <c r="NV1090" s="16" t="s">
        <v>445</v>
      </c>
      <c r="NW1090" s="16" t="s">
        <v>1174</v>
      </c>
      <c r="NX1090" s="16" t="s">
        <v>1142</v>
      </c>
      <c r="OB1090" s="16" t="s">
        <v>831</v>
      </c>
      <c r="OC1090" s="16" t="s">
        <v>445</v>
      </c>
    </row>
    <row r="1091" spans="1:394" x14ac:dyDescent="0.25">
      <c r="A1091" s="16" t="s">
        <v>13095</v>
      </c>
      <c r="B1091" s="16" t="s">
        <v>1056</v>
      </c>
      <c r="C1091" s="16" t="s">
        <v>972</v>
      </c>
      <c r="D1091" s="16" t="s">
        <v>844</v>
      </c>
      <c r="E1091" s="16" t="s">
        <v>843</v>
      </c>
      <c r="F1091" s="16" t="s">
        <v>843</v>
      </c>
      <c r="G1091" s="16" t="s">
        <v>843</v>
      </c>
      <c r="H1091" s="16" t="s">
        <v>843</v>
      </c>
      <c r="I1091" s="16" t="s">
        <v>843</v>
      </c>
      <c r="J1091" s="16" t="s">
        <v>843</v>
      </c>
      <c r="K1091" s="16" t="s">
        <v>843</v>
      </c>
      <c r="L1091" s="16" t="s">
        <v>843</v>
      </c>
      <c r="M1091" s="16" t="s">
        <v>843</v>
      </c>
      <c r="N1091" s="16" t="s">
        <v>843</v>
      </c>
      <c r="O1091" s="16" t="s">
        <v>843</v>
      </c>
      <c r="Q1091" s="16" t="s">
        <v>844</v>
      </c>
      <c r="R1091" s="16">
        <v>8</v>
      </c>
      <c r="T1091" s="16" t="s">
        <v>474</v>
      </c>
      <c r="U1091" s="16" t="s">
        <v>843</v>
      </c>
      <c r="V1091" s="16" t="s">
        <v>844</v>
      </c>
      <c r="W1091" s="16" t="s">
        <v>843</v>
      </c>
      <c r="X1091" s="16" t="s">
        <v>843</v>
      </c>
      <c r="Y1091" s="16" t="s">
        <v>843</v>
      </c>
      <c r="Z1091" s="16" t="s">
        <v>844</v>
      </c>
      <c r="AA1091" s="16" t="s">
        <v>843</v>
      </c>
      <c r="AB1091" s="16" t="s">
        <v>843</v>
      </c>
      <c r="AC1091" s="16" t="s">
        <v>844</v>
      </c>
      <c r="AF1091" s="16" t="s">
        <v>11687</v>
      </c>
      <c r="AG1091" s="16" t="s">
        <v>11691</v>
      </c>
      <c r="AH1091" s="16" t="s">
        <v>844</v>
      </c>
      <c r="AI1091" s="16" t="s">
        <v>843</v>
      </c>
      <c r="AJ1091" s="16" t="s">
        <v>843</v>
      </c>
      <c r="AK1091" s="16" t="s">
        <v>843</v>
      </c>
      <c r="AL1091" s="16" t="s">
        <v>844</v>
      </c>
      <c r="AM1091" s="16" t="s">
        <v>844</v>
      </c>
      <c r="AN1091" s="16" t="s">
        <v>843</v>
      </c>
      <c r="AO1091" s="16" t="s">
        <v>843</v>
      </c>
      <c r="AP1091" s="16" t="s">
        <v>843</v>
      </c>
      <c r="AQ1091" s="16" t="s">
        <v>844</v>
      </c>
      <c r="AR1091" s="16" t="s">
        <v>4433</v>
      </c>
      <c r="AS1091" s="16" t="s">
        <v>843</v>
      </c>
      <c r="AT1091" s="16" t="s">
        <v>843</v>
      </c>
      <c r="AU1091" s="16" t="s">
        <v>843</v>
      </c>
      <c r="AV1091" s="16" t="s">
        <v>843</v>
      </c>
      <c r="AW1091" s="16" t="s">
        <v>843</v>
      </c>
      <c r="AX1091" s="16" t="s">
        <v>843</v>
      </c>
      <c r="AY1091" s="16" t="s">
        <v>844</v>
      </c>
      <c r="BF1091" s="16" t="s">
        <v>844</v>
      </c>
      <c r="BI1091" s="16" t="s">
        <v>7785</v>
      </c>
      <c r="BJ1091" s="16" t="s">
        <v>843</v>
      </c>
      <c r="BK1091" s="16" t="s">
        <v>843</v>
      </c>
      <c r="BL1091" s="16" t="s">
        <v>843</v>
      </c>
      <c r="BM1091" s="16" t="s">
        <v>843</v>
      </c>
      <c r="BN1091" s="16" t="s">
        <v>843</v>
      </c>
      <c r="BO1091" s="16" t="s">
        <v>844</v>
      </c>
      <c r="BP1091" s="16" t="s">
        <v>843</v>
      </c>
      <c r="BQ1091" s="16" t="s">
        <v>843</v>
      </c>
      <c r="CC1091" s="16" t="s">
        <v>867</v>
      </c>
      <c r="CD1091" s="16" t="s">
        <v>6837</v>
      </c>
      <c r="CE1091" s="16" t="s">
        <v>7537</v>
      </c>
      <c r="DN1091" s="16" t="s">
        <v>4411</v>
      </c>
      <c r="DQ1091" s="16" t="s">
        <v>7093</v>
      </c>
      <c r="DR1091" s="16" t="s">
        <v>865</v>
      </c>
      <c r="DX1091" s="16" t="s">
        <v>865</v>
      </c>
      <c r="ES1091" s="16" t="s">
        <v>865</v>
      </c>
      <c r="EU1091" s="16" t="s">
        <v>7810</v>
      </c>
      <c r="EV1091" s="16" t="s">
        <v>865</v>
      </c>
      <c r="HC1091" s="16" t="s">
        <v>865</v>
      </c>
      <c r="KO1091" s="16" t="s">
        <v>11302</v>
      </c>
      <c r="KP1091" s="16" t="s">
        <v>11301</v>
      </c>
      <c r="KQ1091" s="16" t="s">
        <v>8694</v>
      </c>
      <c r="KR1091" s="16" t="s">
        <v>13096</v>
      </c>
      <c r="KS1091" s="16" t="s">
        <v>11303</v>
      </c>
      <c r="KT1091" s="16" t="s">
        <v>8696</v>
      </c>
      <c r="KU1091" s="16" t="s">
        <v>844</v>
      </c>
      <c r="KV1091" s="16" t="s">
        <v>8696</v>
      </c>
      <c r="KW1091" s="16" t="s">
        <v>851</v>
      </c>
      <c r="KY1091" s="16" t="s">
        <v>486</v>
      </c>
      <c r="LA1091" s="16" t="s">
        <v>11675</v>
      </c>
      <c r="LB1091" s="16" t="s">
        <v>11653</v>
      </c>
      <c r="LC1091" s="16" t="s">
        <v>10879</v>
      </c>
      <c r="LF1091" s="16" t="s">
        <v>11654</v>
      </c>
      <c r="LI1091" s="16" t="s">
        <v>11655</v>
      </c>
      <c r="LM1091" s="16" t="s">
        <v>8741</v>
      </c>
      <c r="LO1091" s="16" t="s">
        <v>844</v>
      </c>
      <c r="LP1091" s="16" t="s">
        <v>844</v>
      </c>
      <c r="LQ1091" s="16" t="s">
        <v>844</v>
      </c>
      <c r="LR1091" s="16" t="s">
        <v>844</v>
      </c>
      <c r="LS1091" s="16" t="s">
        <v>844</v>
      </c>
      <c r="LT1091" s="16" t="s">
        <v>843</v>
      </c>
      <c r="LU1091" s="16" t="s">
        <v>843</v>
      </c>
      <c r="LV1091" s="16" t="s">
        <v>843</v>
      </c>
      <c r="LW1091" s="16" t="s">
        <v>843</v>
      </c>
      <c r="LX1091" s="16" t="s">
        <v>844</v>
      </c>
      <c r="LY1091" s="16" t="s">
        <v>843</v>
      </c>
      <c r="LZ1091" s="16" t="s">
        <v>843</v>
      </c>
      <c r="MA1091" s="16" t="s">
        <v>843</v>
      </c>
      <c r="MB1091" s="16" t="s">
        <v>843</v>
      </c>
      <c r="MC1091" s="16" t="s">
        <v>844</v>
      </c>
      <c r="MD1091" s="16" t="s">
        <v>11676</v>
      </c>
      <c r="ME1091" s="16" t="s">
        <v>11677</v>
      </c>
      <c r="MF1091" s="16" t="s">
        <v>8847</v>
      </c>
      <c r="MR1091" s="16" t="s">
        <v>474</v>
      </c>
      <c r="MS1091" s="16" t="s">
        <v>13021</v>
      </c>
      <c r="MT1091" s="16" t="s">
        <v>9023</v>
      </c>
      <c r="MV1091" s="16" t="s">
        <v>487</v>
      </c>
      <c r="MW1091" s="16" t="s">
        <v>1265</v>
      </c>
      <c r="MX1091" s="16" t="s">
        <v>1262</v>
      </c>
      <c r="MY1091" s="16" t="s">
        <v>486</v>
      </c>
      <c r="MZ1091" s="16" t="s">
        <v>487</v>
      </c>
      <c r="NA1091" s="16" t="s">
        <v>486</v>
      </c>
      <c r="NC1091" s="16" t="s">
        <v>486</v>
      </c>
      <c r="NE1091" s="16" t="s">
        <v>486</v>
      </c>
      <c r="NI1091" s="16" t="s">
        <v>11658</v>
      </c>
      <c r="NL1091" s="16" t="s">
        <v>844</v>
      </c>
      <c r="NS1091" s="16" t="s">
        <v>462</v>
      </c>
      <c r="NT1091" s="16" t="s">
        <v>478</v>
      </c>
      <c r="NU1091" s="16">
        <v>1.1910000000000001</v>
      </c>
      <c r="NV1091" s="16" t="s">
        <v>860</v>
      </c>
      <c r="NW1091" s="16" t="s">
        <v>1182</v>
      </c>
      <c r="NX1091" s="16" t="s">
        <v>1142</v>
      </c>
      <c r="NY1091" s="16" t="s">
        <v>1122</v>
      </c>
      <c r="NZ1091" s="16" t="s">
        <v>938</v>
      </c>
    </row>
    <row r="1092" spans="1:394" x14ac:dyDescent="0.25">
      <c r="A1092" s="16" t="s">
        <v>13097</v>
      </c>
      <c r="B1092" s="16" t="s">
        <v>844</v>
      </c>
      <c r="C1092" s="16" t="s">
        <v>972</v>
      </c>
      <c r="D1092" s="16" t="s">
        <v>844</v>
      </c>
      <c r="E1092" s="16" t="s">
        <v>843</v>
      </c>
      <c r="F1092" s="16" t="s">
        <v>843</v>
      </c>
      <c r="G1092" s="16" t="s">
        <v>843</v>
      </c>
      <c r="H1092" s="16" t="s">
        <v>843</v>
      </c>
      <c r="I1092" s="16" t="s">
        <v>843</v>
      </c>
      <c r="J1092" s="16" t="s">
        <v>843</v>
      </c>
      <c r="K1092" s="16" t="s">
        <v>843</v>
      </c>
      <c r="L1092" s="16" t="s">
        <v>843</v>
      </c>
      <c r="M1092" s="16" t="s">
        <v>843</v>
      </c>
      <c r="N1092" s="16" t="s">
        <v>843</v>
      </c>
      <c r="O1092" s="16" t="s">
        <v>843</v>
      </c>
      <c r="Q1092" s="16" t="s">
        <v>844</v>
      </c>
      <c r="R1092" s="16">
        <v>65</v>
      </c>
      <c r="T1092" s="16" t="s">
        <v>470</v>
      </c>
      <c r="U1092" s="16" t="s">
        <v>844</v>
      </c>
      <c r="V1092" s="16" t="s">
        <v>843</v>
      </c>
      <c r="W1092" s="16" t="s">
        <v>844</v>
      </c>
      <c r="X1092" s="16" t="s">
        <v>843</v>
      </c>
      <c r="Y1092" s="16" t="s">
        <v>843</v>
      </c>
      <c r="Z1092" s="16" t="s">
        <v>843</v>
      </c>
      <c r="AA1092" s="16" t="s">
        <v>843</v>
      </c>
      <c r="AB1092" s="16" t="s">
        <v>843</v>
      </c>
      <c r="AC1092" s="16" t="s">
        <v>843</v>
      </c>
      <c r="AD1092" s="16" t="s">
        <v>867</v>
      </c>
      <c r="AF1092" s="16" t="s">
        <v>11739</v>
      </c>
      <c r="AG1092" s="16" t="s">
        <v>13098</v>
      </c>
      <c r="AH1092" s="16" t="s">
        <v>844</v>
      </c>
      <c r="AI1092" s="16" t="s">
        <v>843</v>
      </c>
      <c r="AJ1092" s="16" t="s">
        <v>844</v>
      </c>
      <c r="AK1092" s="16" t="s">
        <v>844</v>
      </c>
      <c r="AL1092" s="16" t="s">
        <v>843</v>
      </c>
      <c r="AM1092" s="16" t="s">
        <v>844</v>
      </c>
      <c r="AN1092" s="16" t="s">
        <v>843</v>
      </c>
      <c r="AO1092" s="16" t="s">
        <v>843</v>
      </c>
      <c r="AP1092" s="16" t="s">
        <v>843</v>
      </c>
      <c r="AQ1092" s="16" t="s">
        <v>844</v>
      </c>
      <c r="AR1092" s="16" t="s">
        <v>4415</v>
      </c>
      <c r="AS1092" s="16" t="s">
        <v>844</v>
      </c>
      <c r="AT1092" s="16" t="s">
        <v>843</v>
      </c>
      <c r="AU1092" s="16" t="s">
        <v>843</v>
      </c>
      <c r="AV1092" s="16" t="s">
        <v>843</v>
      </c>
      <c r="AW1092" s="16" t="s">
        <v>843</v>
      </c>
      <c r="AX1092" s="16" t="s">
        <v>843</v>
      </c>
      <c r="AY1092" s="16" t="s">
        <v>843</v>
      </c>
      <c r="AZ1092" s="16" t="s">
        <v>4440</v>
      </c>
      <c r="BF1092" s="16" t="s">
        <v>844</v>
      </c>
      <c r="BI1092" s="16" t="s">
        <v>7785</v>
      </c>
      <c r="BJ1092" s="16" t="s">
        <v>843</v>
      </c>
      <c r="BK1092" s="16" t="s">
        <v>843</v>
      </c>
      <c r="BL1092" s="16" t="s">
        <v>843</v>
      </c>
      <c r="BM1092" s="16" t="s">
        <v>843</v>
      </c>
      <c r="BN1092" s="16" t="s">
        <v>843</v>
      </c>
      <c r="BO1092" s="16" t="s">
        <v>844</v>
      </c>
      <c r="BP1092" s="16" t="s">
        <v>843</v>
      </c>
      <c r="BQ1092" s="16" t="s">
        <v>843</v>
      </c>
      <c r="DX1092" s="16" t="s">
        <v>865</v>
      </c>
      <c r="ES1092" s="16" t="s">
        <v>867</v>
      </c>
      <c r="EU1092" s="16" t="s">
        <v>7813</v>
      </c>
      <c r="EV1092" s="16" t="s">
        <v>865</v>
      </c>
      <c r="FF1092" s="16" t="s">
        <v>7836</v>
      </c>
      <c r="HC1092" s="16" t="s">
        <v>865</v>
      </c>
      <c r="JA1092" s="16" t="s">
        <v>4816</v>
      </c>
      <c r="JB1092" s="16" t="s">
        <v>865</v>
      </c>
      <c r="JC1092" s="16" t="s">
        <v>865</v>
      </c>
      <c r="JD1092" s="16" t="s">
        <v>865</v>
      </c>
      <c r="JE1092" s="16" t="s">
        <v>865</v>
      </c>
      <c r="JF1092" s="16" t="s">
        <v>865</v>
      </c>
      <c r="JG1092" s="16" t="s">
        <v>843</v>
      </c>
      <c r="JH1092" s="16" t="s">
        <v>4846</v>
      </c>
      <c r="KF1092" s="16" t="s">
        <v>4926</v>
      </c>
      <c r="KI1092" s="16" t="s">
        <v>4846</v>
      </c>
      <c r="KO1092" s="16" t="s">
        <v>11307</v>
      </c>
      <c r="KP1092" s="16" t="s">
        <v>11306</v>
      </c>
      <c r="KQ1092" s="16" t="s">
        <v>8694</v>
      </c>
      <c r="KR1092" s="16" t="s">
        <v>13099</v>
      </c>
      <c r="KS1092" s="16" t="s">
        <v>11308</v>
      </c>
      <c r="KT1092" s="16" t="s">
        <v>8696</v>
      </c>
      <c r="KU1092" s="16" t="s">
        <v>844</v>
      </c>
      <c r="KV1092" s="16" t="s">
        <v>8696</v>
      </c>
      <c r="KW1092" s="16" t="s">
        <v>850</v>
      </c>
      <c r="KY1092" s="16" t="s">
        <v>486</v>
      </c>
      <c r="LC1092" s="16" t="s">
        <v>10879</v>
      </c>
      <c r="LF1092" s="16" t="s">
        <v>11654</v>
      </c>
      <c r="LI1092" s="16" t="s">
        <v>11655</v>
      </c>
      <c r="LJ1092" s="16" t="s">
        <v>843</v>
      </c>
      <c r="LL1092" s="16" t="s">
        <v>8711</v>
      </c>
      <c r="LM1092" s="16" t="s">
        <v>8741</v>
      </c>
      <c r="LO1092" s="16" t="s">
        <v>843</v>
      </c>
      <c r="LP1092" s="16" t="s">
        <v>843</v>
      </c>
      <c r="LQ1092" s="16" t="s">
        <v>1056</v>
      </c>
      <c r="LR1092" s="16" t="s">
        <v>843</v>
      </c>
      <c r="LS1092" s="16" t="s">
        <v>1056</v>
      </c>
      <c r="LT1092" s="16" t="s">
        <v>843</v>
      </c>
      <c r="LU1092" s="16" t="s">
        <v>1056</v>
      </c>
      <c r="LV1092" s="16" t="s">
        <v>844</v>
      </c>
      <c r="LW1092" s="16" t="s">
        <v>844</v>
      </c>
      <c r="LX1092" s="16" t="s">
        <v>843</v>
      </c>
      <c r="LY1092" s="16" t="s">
        <v>843</v>
      </c>
      <c r="LZ1092" s="16" t="s">
        <v>843</v>
      </c>
      <c r="MA1092" s="16" t="s">
        <v>843</v>
      </c>
      <c r="MB1092" s="16" t="s">
        <v>843</v>
      </c>
      <c r="MC1092" s="16" t="s">
        <v>843</v>
      </c>
      <c r="ME1092" s="16" t="s">
        <v>11656</v>
      </c>
      <c r="MF1092" s="16" t="s">
        <v>8847</v>
      </c>
      <c r="MO1092" s="16" t="s">
        <v>1817</v>
      </c>
      <c r="MP1092" s="16" t="s">
        <v>1824</v>
      </c>
      <c r="MR1092" s="16" t="s">
        <v>470</v>
      </c>
      <c r="MS1092" s="16" t="s">
        <v>13021</v>
      </c>
      <c r="MT1092" s="16" t="s">
        <v>8947</v>
      </c>
      <c r="NC1092" s="16" t="s">
        <v>487</v>
      </c>
      <c r="NE1092" s="16" t="s">
        <v>486</v>
      </c>
      <c r="NG1092" s="16" t="s">
        <v>1380</v>
      </c>
      <c r="NI1092" s="16" t="s">
        <v>11658</v>
      </c>
      <c r="NR1092" s="16" t="s">
        <v>878</v>
      </c>
      <c r="NS1092" s="16" t="s">
        <v>462</v>
      </c>
      <c r="NT1092" s="16" t="s">
        <v>478</v>
      </c>
      <c r="NU1092" s="16">
        <v>1.1910000000000001</v>
      </c>
      <c r="NV1092" s="16" t="s">
        <v>457</v>
      </c>
      <c r="NW1092" s="16" t="s">
        <v>1177</v>
      </c>
      <c r="NX1092" s="16" t="s">
        <v>1142</v>
      </c>
      <c r="OB1092" s="16" t="s">
        <v>833</v>
      </c>
      <c r="OC1092" s="16" t="s">
        <v>878</v>
      </c>
    </row>
    <row r="1093" spans="1:394" x14ac:dyDescent="0.25">
      <c r="A1093" s="16" t="s">
        <v>8901</v>
      </c>
      <c r="B1093" s="16" t="s">
        <v>1056</v>
      </c>
      <c r="C1093" s="16" t="s">
        <v>4199</v>
      </c>
      <c r="D1093" s="16" t="s">
        <v>843</v>
      </c>
      <c r="E1093" s="16" t="s">
        <v>843</v>
      </c>
      <c r="F1093" s="16" t="s">
        <v>843</v>
      </c>
      <c r="G1093" s="16" t="s">
        <v>843</v>
      </c>
      <c r="H1093" s="16" t="s">
        <v>843</v>
      </c>
      <c r="I1093" s="16" t="s">
        <v>844</v>
      </c>
      <c r="J1093" s="16" t="s">
        <v>843</v>
      </c>
      <c r="K1093" s="16" t="s">
        <v>843</v>
      </c>
      <c r="L1093" s="16" t="s">
        <v>843</v>
      </c>
      <c r="M1093" s="16" t="s">
        <v>843</v>
      </c>
      <c r="N1093" s="16" t="s">
        <v>843</v>
      </c>
      <c r="O1093" s="16" t="s">
        <v>843</v>
      </c>
      <c r="Q1093" s="16" t="s">
        <v>843</v>
      </c>
      <c r="R1093" s="16">
        <v>71</v>
      </c>
      <c r="T1093" s="16" t="s">
        <v>470</v>
      </c>
      <c r="U1093" s="16" t="s">
        <v>844</v>
      </c>
      <c r="V1093" s="16" t="s">
        <v>843</v>
      </c>
      <c r="W1093" s="16" t="s">
        <v>844</v>
      </c>
      <c r="X1093" s="16" t="s">
        <v>843</v>
      </c>
      <c r="Y1093" s="16" t="s">
        <v>843</v>
      </c>
      <c r="Z1093" s="16" t="s">
        <v>843</v>
      </c>
      <c r="AA1093" s="16" t="s">
        <v>843</v>
      </c>
      <c r="AB1093" s="16" t="s">
        <v>843</v>
      </c>
      <c r="AC1093" s="16" t="s">
        <v>843</v>
      </c>
      <c r="AD1093" s="16" t="s">
        <v>867</v>
      </c>
      <c r="BF1093" s="16" t="s">
        <v>843</v>
      </c>
      <c r="JB1093" s="16" t="s">
        <v>865</v>
      </c>
      <c r="JC1093" s="16" t="s">
        <v>865</v>
      </c>
      <c r="JD1093" s="16" t="s">
        <v>865</v>
      </c>
      <c r="JE1093" s="16" t="s">
        <v>865</v>
      </c>
      <c r="JF1093" s="16" t="s">
        <v>865</v>
      </c>
      <c r="JG1093" s="16" t="s">
        <v>843</v>
      </c>
      <c r="JH1093" s="16" t="s">
        <v>4846</v>
      </c>
      <c r="KO1093" s="16" t="s">
        <v>11307</v>
      </c>
      <c r="KP1093" s="16" t="s">
        <v>11306</v>
      </c>
      <c r="KQ1093" s="16" t="s">
        <v>8694</v>
      </c>
      <c r="KR1093" s="16" t="s">
        <v>13100</v>
      </c>
      <c r="KS1093" s="16" t="s">
        <v>11308</v>
      </c>
      <c r="KT1093" s="16" t="s">
        <v>8696</v>
      </c>
      <c r="KU1093" s="16" t="s">
        <v>844</v>
      </c>
      <c r="KV1093" s="16" t="s">
        <v>8696</v>
      </c>
      <c r="LC1093" s="16" t="s">
        <v>10879</v>
      </c>
      <c r="LF1093" s="16" t="s">
        <v>11654</v>
      </c>
      <c r="LJ1093" s="16" t="s">
        <v>843</v>
      </c>
      <c r="LL1093" s="16" t="s">
        <v>8711</v>
      </c>
      <c r="LM1093" s="16" t="s">
        <v>8741</v>
      </c>
      <c r="LO1093" s="16" t="s">
        <v>843</v>
      </c>
      <c r="LP1093" s="16" t="s">
        <v>843</v>
      </c>
      <c r="LQ1093" s="16" t="s">
        <v>1056</v>
      </c>
      <c r="LR1093" s="16" t="s">
        <v>843</v>
      </c>
      <c r="LS1093" s="16" t="s">
        <v>1056</v>
      </c>
      <c r="LT1093" s="16" t="s">
        <v>843</v>
      </c>
      <c r="LU1093" s="16" t="s">
        <v>1056</v>
      </c>
      <c r="LV1093" s="16" t="s">
        <v>844</v>
      </c>
      <c r="LW1093" s="16" t="s">
        <v>844</v>
      </c>
      <c r="LX1093" s="16" t="s">
        <v>843</v>
      </c>
      <c r="LY1093" s="16" t="s">
        <v>843</v>
      </c>
      <c r="LZ1093" s="16" t="s">
        <v>843</v>
      </c>
      <c r="MA1093" s="16" t="s">
        <v>843</v>
      </c>
      <c r="MB1093" s="16" t="s">
        <v>843</v>
      </c>
      <c r="MC1093" s="16" t="s">
        <v>843</v>
      </c>
      <c r="ME1093" s="16" t="s">
        <v>11656</v>
      </c>
      <c r="MF1093" s="16" t="s">
        <v>8847</v>
      </c>
      <c r="MR1093" s="16" t="s">
        <v>470</v>
      </c>
      <c r="MS1093" s="16" t="s">
        <v>13021</v>
      </c>
      <c r="NI1093" s="16" t="s">
        <v>11658</v>
      </c>
      <c r="NR1093" s="16" t="s">
        <v>878</v>
      </c>
      <c r="NS1093" s="16" t="s">
        <v>462</v>
      </c>
      <c r="NT1093" s="16" t="s">
        <v>478</v>
      </c>
      <c r="NU1093" s="16">
        <v>1.1910000000000001</v>
      </c>
      <c r="NV1093" s="16" t="s">
        <v>457</v>
      </c>
      <c r="NW1093" s="16" t="s">
        <v>1177</v>
      </c>
      <c r="NX1093" s="16" t="s">
        <v>1142</v>
      </c>
      <c r="OB1093" s="16" t="s">
        <v>833</v>
      </c>
      <c r="OC1093" s="16" t="s">
        <v>878</v>
      </c>
    </row>
    <row r="1094" spans="1:394" x14ac:dyDescent="0.25">
      <c r="A1094" s="16" t="s">
        <v>13101</v>
      </c>
      <c r="B1094" s="16" t="s">
        <v>844</v>
      </c>
      <c r="C1094" s="16" t="s">
        <v>972</v>
      </c>
      <c r="D1094" s="16" t="s">
        <v>844</v>
      </c>
      <c r="E1094" s="16" t="s">
        <v>843</v>
      </c>
      <c r="F1094" s="16" t="s">
        <v>843</v>
      </c>
      <c r="G1094" s="16" t="s">
        <v>843</v>
      </c>
      <c r="H1094" s="16" t="s">
        <v>843</v>
      </c>
      <c r="I1094" s="16" t="s">
        <v>843</v>
      </c>
      <c r="J1094" s="16" t="s">
        <v>843</v>
      </c>
      <c r="K1094" s="16" t="s">
        <v>843</v>
      </c>
      <c r="L1094" s="16" t="s">
        <v>843</v>
      </c>
      <c r="M1094" s="16" t="s">
        <v>843</v>
      </c>
      <c r="N1094" s="16" t="s">
        <v>843</v>
      </c>
      <c r="O1094" s="16" t="s">
        <v>843</v>
      </c>
      <c r="Q1094" s="16" t="s">
        <v>844</v>
      </c>
      <c r="R1094" s="16">
        <v>28</v>
      </c>
      <c r="T1094" s="16" t="s">
        <v>470</v>
      </c>
      <c r="U1094" s="16" t="s">
        <v>844</v>
      </c>
      <c r="V1094" s="16" t="s">
        <v>843</v>
      </c>
      <c r="W1094" s="16" t="s">
        <v>844</v>
      </c>
      <c r="X1094" s="16" t="s">
        <v>843</v>
      </c>
      <c r="Y1094" s="16" t="s">
        <v>843</v>
      </c>
      <c r="Z1094" s="16" t="s">
        <v>843</v>
      </c>
      <c r="AA1094" s="16" t="s">
        <v>843</v>
      </c>
      <c r="AB1094" s="16" t="s">
        <v>844</v>
      </c>
      <c r="AC1094" s="16" t="s">
        <v>843</v>
      </c>
      <c r="AD1094" s="16" t="s">
        <v>867</v>
      </c>
      <c r="AF1094" s="16" t="s">
        <v>11687</v>
      </c>
      <c r="AG1094" s="16" t="s">
        <v>11725</v>
      </c>
      <c r="AH1094" s="16" t="s">
        <v>844</v>
      </c>
      <c r="AI1094" s="16" t="s">
        <v>844</v>
      </c>
      <c r="AJ1094" s="16" t="s">
        <v>843</v>
      </c>
      <c r="AK1094" s="16" t="s">
        <v>843</v>
      </c>
      <c r="AL1094" s="16" t="s">
        <v>844</v>
      </c>
      <c r="AM1094" s="16" t="s">
        <v>844</v>
      </c>
      <c r="AN1094" s="16" t="s">
        <v>843</v>
      </c>
      <c r="AO1094" s="16" t="s">
        <v>843</v>
      </c>
      <c r="AP1094" s="16" t="s">
        <v>843</v>
      </c>
      <c r="AQ1094" s="16" t="s">
        <v>844</v>
      </c>
      <c r="AR1094" s="16" t="s">
        <v>4433</v>
      </c>
      <c r="AS1094" s="16" t="s">
        <v>843</v>
      </c>
      <c r="AT1094" s="16" t="s">
        <v>843</v>
      </c>
      <c r="AU1094" s="16" t="s">
        <v>843</v>
      </c>
      <c r="AV1094" s="16" t="s">
        <v>843</v>
      </c>
      <c r="AW1094" s="16" t="s">
        <v>843</v>
      </c>
      <c r="AX1094" s="16" t="s">
        <v>843</v>
      </c>
      <c r="AY1094" s="16" t="s">
        <v>844</v>
      </c>
      <c r="BF1094" s="16" t="s">
        <v>844</v>
      </c>
      <c r="BH1094" s="16" t="s">
        <v>7389</v>
      </c>
      <c r="BI1094" s="16" t="s">
        <v>7770</v>
      </c>
      <c r="BJ1094" s="16" t="s">
        <v>844</v>
      </c>
      <c r="BK1094" s="16" t="s">
        <v>843</v>
      </c>
      <c r="BL1094" s="16" t="s">
        <v>843</v>
      </c>
      <c r="BM1094" s="16" t="s">
        <v>843</v>
      </c>
      <c r="BN1094" s="16" t="s">
        <v>843</v>
      </c>
      <c r="BO1094" s="16" t="s">
        <v>843</v>
      </c>
      <c r="BP1094" s="16" t="s">
        <v>843</v>
      </c>
      <c r="BQ1094" s="16" t="s">
        <v>843</v>
      </c>
      <c r="BR1094" s="16" t="s">
        <v>7790</v>
      </c>
      <c r="BS1094" s="16" t="s">
        <v>844</v>
      </c>
      <c r="BT1094" s="16" t="s">
        <v>843</v>
      </c>
      <c r="BU1094" s="16" t="s">
        <v>843</v>
      </c>
      <c r="BV1094" s="16" t="s">
        <v>843</v>
      </c>
      <c r="BW1094" s="16" t="s">
        <v>843</v>
      </c>
      <c r="BX1094" s="16" t="s">
        <v>843</v>
      </c>
      <c r="BY1094" s="16" t="s">
        <v>843</v>
      </c>
      <c r="BZ1094" s="16" t="s">
        <v>843</v>
      </c>
      <c r="CA1094" s="16" t="s">
        <v>843</v>
      </c>
      <c r="DX1094" s="16" t="s">
        <v>865</v>
      </c>
      <c r="ES1094" s="16" t="s">
        <v>865</v>
      </c>
      <c r="EU1094" s="16" t="s">
        <v>7810</v>
      </c>
      <c r="EV1094" s="16" t="s">
        <v>865</v>
      </c>
      <c r="FT1094" s="16" t="s">
        <v>865</v>
      </c>
      <c r="HC1094" s="16" t="s">
        <v>865</v>
      </c>
      <c r="JA1094" s="16" t="s">
        <v>4819</v>
      </c>
      <c r="JB1094" s="16" t="s">
        <v>867</v>
      </c>
      <c r="JC1094" s="16" t="s">
        <v>865</v>
      </c>
      <c r="JG1094" s="16" t="s">
        <v>1056</v>
      </c>
      <c r="JV1094" s="16">
        <v>40</v>
      </c>
      <c r="JW1094" s="16" t="s">
        <v>7603</v>
      </c>
      <c r="JY1094" s="16">
        <v>8000</v>
      </c>
      <c r="JZ1094" s="16" t="s">
        <v>4901</v>
      </c>
      <c r="KB1094" s="16" t="s">
        <v>7610</v>
      </c>
      <c r="KD1094" s="16" t="s">
        <v>4917</v>
      </c>
      <c r="KE1094" s="16" t="s">
        <v>7277</v>
      </c>
      <c r="KF1094" s="16" t="s">
        <v>4932</v>
      </c>
      <c r="KH1094" s="16" t="s">
        <v>7642</v>
      </c>
      <c r="KI1094" s="16" t="s">
        <v>4982</v>
      </c>
      <c r="KK1094" s="16" t="s">
        <v>4901</v>
      </c>
      <c r="KM1094" s="16" t="s">
        <v>7610</v>
      </c>
      <c r="KO1094" s="16" t="s">
        <v>11311</v>
      </c>
      <c r="KP1094" s="16" t="s">
        <v>11310</v>
      </c>
      <c r="KQ1094" s="16" t="s">
        <v>8694</v>
      </c>
      <c r="KR1094" s="16" t="s">
        <v>13102</v>
      </c>
      <c r="KS1094" s="16" t="s">
        <v>11312</v>
      </c>
      <c r="KT1094" s="16" t="s">
        <v>8696</v>
      </c>
      <c r="KU1094" s="16" t="s">
        <v>844</v>
      </c>
      <c r="KV1094" s="16" t="s">
        <v>8696</v>
      </c>
      <c r="KW1094" s="16" t="s">
        <v>851</v>
      </c>
      <c r="KY1094" s="16" t="s">
        <v>486</v>
      </c>
      <c r="LC1094" s="16" t="s">
        <v>10879</v>
      </c>
      <c r="LF1094" s="16" t="s">
        <v>11654</v>
      </c>
      <c r="LI1094" s="16" t="s">
        <v>11655</v>
      </c>
      <c r="LJ1094" s="16" t="s">
        <v>831</v>
      </c>
      <c r="LK1094" s="16" t="s">
        <v>831</v>
      </c>
      <c r="LL1094" s="16" t="s">
        <v>8756</v>
      </c>
      <c r="LM1094" s="16" t="s">
        <v>8741</v>
      </c>
      <c r="LO1094" s="16" t="s">
        <v>844</v>
      </c>
      <c r="LP1094" s="16" t="s">
        <v>844</v>
      </c>
      <c r="LQ1094" s="16" t="s">
        <v>1056</v>
      </c>
      <c r="LR1094" s="16" t="s">
        <v>843</v>
      </c>
      <c r="LS1094" s="16" t="s">
        <v>844</v>
      </c>
      <c r="LT1094" s="16" t="s">
        <v>843</v>
      </c>
      <c r="LU1094" s="16" t="s">
        <v>843</v>
      </c>
      <c r="LV1094" s="16" t="s">
        <v>843</v>
      </c>
      <c r="LW1094" s="16" t="s">
        <v>843</v>
      </c>
      <c r="LX1094" s="16" t="s">
        <v>844</v>
      </c>
      <c r="LY1094" s="16" t="s">
        <v>843</v>
      </c>
      <c r="LZ1094" s="16" t="s">
        <v>843</v>
      </c>
      <c r="MA1094" s="16" t="s">
        <v>843</v>
      </c>
      <c r="MB1094" s="16" t="s">
        <v>843</v>
      </c>
      <c r="MC1094" s="16" t="s">
        <v>844</v>
      </c>
      <c r="ME1094" s="16" t="s">
        <v>11656</v>
      </c>
      <c r="MF1094" s="16" t="s">
        <v>8847</v>
      </c>
      <c r="MG1094" s="16" t="s">
        <v>1839</v>
      </c>
      <c r="MH1094" s="16" t="s">
        <v>11667</v>
      </c>
      <c r="MI1094" s="16" t="s">
        <v>11733</v>
      </c>
      <c r="MJ1094" s="16" t="s">
        <v>1839</v>
      </c>
      <c r="MK1094" s="16" t="s">
        <v>9015</v>
      </c>
      <c r="ML1094" s="16" t="s">
        <v>1781</v>
      </c>
      <c r="MM1094" s="16" t="s">
        <v>487</v>
      </c>
      <c r="MN1094" s="16" t="s">
        <v>1798</v>
      </c>
      <c r="MO1094" s="16" t="s">
        <v>1813</v>
      </c>
      <c r="MP1094" s="16" t="s">
        <v>1829</v>
      </c>
      <c r="MQ1094" s="16" t="s">
        <v>1781</v>
      </c>
      <c r="MR1094" s="16" t="s">
        <v>470</v>
      </c>
      <c r="MS1094" s="16" t="s">
        <v>13021</v>
      </c>
      <c r="MT1094" s="16" t="s">
        <v>9023</v>
      </c>
      <c r="MU1094" s="16" t="s">
        <v>816</v>
      </c>
      <c r="NC1094" s="16" t="s">
        <v>486</v>
      </c>
      <c r="ND1094" s="16" t="s">
        <v>486</v>
      </c>
      <c r="NE1094" s="16" t="s">
        <v>486</v>
      </c>
      <c r="NG1094" s="16" t="s">
        <v>1369</v>
      </c>
      <c r="NH1094" s="16" t="s">
        <v>1913</v>
      </c>
      <c r="NI1094" s="16" t="s">
        <v>11658</v>
      </c>
      <c r="NJ1094" s="16" t="s">
        <v>11812</v>
      </c>
      <c r="NK1094" s="16" t="s">
        <v>10825</v>
      </c>
      <c r="NR1094" s="16" t="s">
        <v>445</v>
      </c>
      <c r="NS1094" s="16" t="s">
        <v>462</v>
      </c>
      <c r="NT1094" s="16" t="s">
        <v>478</v>
      </c>
      <c r="NU1094" s="16">
        <v>1.1910000000000001</v>
      </c>
      <c r="NV1094" s="16" t="s">
        <v>445</v>
      </c>
      <c r="NW1094" s="16" t="s">
        <v>1174</v>
      </c>
      <c r="NX1094" s="16" t="s">
        <v>1142</v>
      </c>
      <c r="OB1094" s="16" t="s">
        <v>831</v>
      </c>
      <c r="OC1094" s="16" t="s">
        <v>445</v>
      </c>
    </row>
    <row r="1095" spans="1:394" x14ac:dyDescent="0.25">
      <c r="A1095" s="16" t="s">
        <v>13103</v>
      </c>
      <c r="B1095" s="16" t="s">
        <v>1056</v>
      </c>
      <c r="C1095" s="16" t="s">
        <v>972</v>
      </c>
      <c r="D1095" s="16" t="s">
        <v>844</v>
      </c>
      <c r="E1095" s="16" t="s">
        <v>843</v>
      </c>
      <c r="F1095" s="16" t="s">
        <v>843</v>
      </c>
      <c r="G1095" s="16" t="s">
        <v>843</v>
      </c>
      <c r="H1095" s="16" t="s">
        <v>843</v>
      </c>
      <c r="I1095" s="16" t="s">
        <v>843</v>
      </c>
      <c r="J1095" s="16" t="s">
        <v>843</v>
      </c>
      <c r="K1095" s="16" t="s">
        <v>843</v>
      </c>
      <c r="L1095" s="16" t="s">
        <v>843</v>
      </c>
      <c r="M1095" s="16" t="s">
        <v>843</v>
      </c>
      <c r="N1095" s="16" t="s">
        <v>843</v>
      </c>
      <c r="O1095" s="16" t="s">
        <v>843</v>
      </c>
      <c r="Q1095" s="16" t="s">
        <v>844</v>
      </c>
      <c r="R1095" s="16">
        <v>6</v>
      </c>
      <c r="T1095" s="16" t="s">
        <v>470</v>
      </c>
      <c r="U1095" s="16" t="s">
        <v>844</v>
      </c>
      <c r="V1095" s="16" t="s">
        <v>843</v>
      </c>
      <c r="W1095" s="16" t="s">
        <v>843</v>
      </c>
      <c r="X1095" s="16" t="s">
        <v>843</v>
      </c>
      <c r="Y1095" s="16" t="s">
        <v>844</v>
      </c>
      <c r="Z1095" s="16" t="s">
        <v>843</v>
      </c>
      <c r="AA1095" s="16" t="s">
        <v>843</v>
      </c>
      <c r="AB1095" s="16" t="s">
        <v>843</v>
      </c>
      <c r="AC1095" s="16" t="s">
        <v>844</v>
      </c>
      <c r="AF1095" s="16" t="s">
        <v>11687</v>
      </c>
      <c r="AG1095" s="16" t="s">
        <v>11769</v>
      </c>
      <c r="AH1095" s="16" t="s">
        <v>843</v>
      </c>
      <c r="AI1095" s="16" t="s">
        <v>844</v>
      </c>
      <c r="AJ1095" s="16" t="s">
        <v>843</v>
      </c>
      <c r="AK1095" s="16" t="s">
        <v>843</v>
      </c>
      <c r="AL1095" s="16" t="s">
        <v>844</v>
      </c>
      <c r="AM1095" s="16" t="s">
        <v>844</v>
      </c>
      <c r="AN1095" s="16" t="s">
        <v>843</v>
      </c>
      <c r="AO1095" s="16" t="s">
        <v>843</v>
      </c>
      <c r="AP1095" s="16" t="s">
        <v>843</v>
      </c>
      <c r="AQ1095" s="16" t="s">
        <v>844</v>
      </c>
      <c r="AR1095" s="16" t="s">
        <v>4433</v>
      </c>
      <c r="AS1095" s="16" t="s">
        <v>843</v>
      </c>
      <c r="AT1095" s="16" t="s">
        <v>843</v>
      </c>
      <c r="AU1095" s="16" t="s">
        <v>843</v>
      </c>
      <c r="AV1095" s="16" t="s">
        <v>843</v>
      </c>
      <c r="AW1095" s="16" t="s">
        <v>843</v>
      </c>
      <c r="AX1095" s="16" t="s">
        <v>843</v>
      </c>
      <c r="AY1095" s="16" t="s">
        <v>844</v>
      </c>
      <c r="BF1095" s="16" t="s">
        <v>844</v>
      </c>
      <c r="BI1095" s="16" t="s">
        <v>7785</v>
      </c>
      <c r="BJ1095" s="16" t="s">
        <v>843</v>
      </c>
      <c r="BK1095" s="16" t="s">
        <v>843</v>
      </c>
      <c r="BL1095" s="16" t="s">
        <v>843</v>
      </c>
      <c r="BM1095" s="16" t="s">
        <v>843</v>
      </c>
      <c r="BN1095" s="16" t="s">
        <v>843</v>
      </c>
      <c r="BO1095" s="16" t="s">
        <v>844</v>
      </c>
      <c r="BP1095" s="16" t="s">
        <v>843</v>
      </c>
      <c r="BQ1095" s="16" t="s">
        <v>843</v>
      </c>
      <c r="CC1095" s="16" t="s">
        <v>867</v>
      </c>
      <c r="CD1095" s="16" t="s">
        <v>6834</v>
      </c>
      <c r="CE1095" s="16" t="s">
        <v>7537</v>
      </c>
      <c r="DN1095" s="16" t="s">
        <v>4411</v>
      </c>
      <c r="DQ1095" s="16" t="s">
        <v>7236</v>
      </c>
      <c r="DR1095" s="16" t="s">
        <v>865</v>
      </c>
      <c r="DX1095" s="16" t="s">
        <v>867</v>
      </c>
      <c r="DY1095" s="16" t="s">
        <v>867</v>
      </c>
      <c r="ES1095" s="16" t="s">
        <v>865</v>
      </c>
      <c r="EU1095" s="16" t="s">
        <v>7813</v>
      </c>
      <c r="EV1095" s="16" t="s">
        <v>865</v>
      </c>
      <c r="HC1095" s="16" t="s">
        <v>865</v>
      </c>
      <c r="KO1095" s="16" t="s">
        <v>11311</v>
      </c>
      <c r="KP1095" s="16" t="s">
        <v>11310</v>
      </c>
      <c r="KQ1095" s="16" t="s">
        <v>8694</v>
      </c>
      <c r="KR1095" s="16" t="s">
        <v>13104</v>
      </c>
      <c r="KS1095" s="16" t="s">
        <v>11312</v>
      </c>
      <c r="KT1095" s="16" t="s">
        <v>8696</v>
      </c>
      <c r="KU1095" s="16" t="s">
        <v>844</v>
      </c>
      <c r="KV1095" s="16" t="s">
        <v>8696</v>
      </c>
      <c r="KW1095" s="16" t="s">
        <v>851</v>
      </c>
      <c r="KX1095" s="16" t="s">
        <v>487</v>
      </c>
      <c r="KY1095" s="16" t="s">
        <v>487</v>
      </c>
      <c r="KZ1095" s="16" t="s">
        <v>487</v>
      </c>
      <c r="LB1095" s="16" t="s">
        <v>11653</v>
      </c>
      <c r="LC1095" s="16" t="s">
        <v>10879</v>
      </c>
      <c r="LF1095" s="16" t="s">
        <v>11654</v>
      </c>
      <c r="LI1095" s="16" t="s">
        <v>11655</v>
      </c>
      <c r="LM1095" s="16" t="s">
        <v>8741</v>
      </c>
      <c r="LO1095" s="16" t="s">
        <v>844</v>
      </c>
      <c r="LP1095" s="16" t="s">
        <v>844</v>
      </c>
      <c r="LQ1095" s="16" t="s">
        <v>1056</v>
      </c>
      <c r="LR1095" s="16" t="s">
        <v>843</v>
      </c>
      <c r="LS1095" s="16" t="s">
        <v>844</v>
      </c>
      <c r="LT1095" s="16" t="s">
        <v>843</v>
      </c>
      <c r="LU1095" s="16" t="s">
        <v>843</v>
      </c>
      <c r="LV1095" s="16" t="s">
        <v>843</v>
      </c>
      <c r="LW1095" s="16" t="s">
        <v>843</v>
      </c>
      <c r="LX1095" s="16" t="s">
        <v>844</v>
      </c>
      <c r="LY1095" s="16" t="s">
        <v>843</v>
      </c>
      <c r="LZ1095" s="16" t="s">
        <v>843</v>
      </c>
      <c r="MA1095" s="16" t="s">
        <v>843</v>
      </c>
      <c r="MB1095" s="16" t="s">
        <v>843</v>
      </c>
      <c r="MC1095" s="16" t="s">
        <v>844</v>
      </c>
      <c r="ME1095" s="16" t="s">
        <v>11677</v>
      </c>
      <c r="MF1095" s="16" t="s">
        <v>8847</v>
      </c>
      <c r="MR1095" s="16" t="s">
        <v>470</v>
      </c>
      <c r="MS1095" s="16" t="s">
        <v>13021</v>
      </c>
      <c r="MT1095" s="16" t="s">
        <v>9023</v>
      </c>
      <c r="MV1095" s="16" t="s">
        <v>487</v>
      </c>
      <c r="MW1095" s="16" t="s">
        <v>1263</v>
      </c>
      <c r="MX1095" s="16" t="s">
        <v>1262</v>
      </c>
      <c r="MY1095" s="16" t="s">
        <v>486</v>
      </c>
      <c r="MZ1095" s="16" t="s">
        <v>486</v>
      </c>
      <c r="NA1095" s="16" t="s">
        <v>486</v>
      </c>
      <c r="NC1095" s="16" t="s">
        <v>486</v>
      </c>
      <c r="NE1095" s="16" t="s">
        <v>486</v>
      </c>
      <c r="NI1095" s="16" t="s">
        <v>11658</v>
      </c>
      <c r="NL1095" s="16" t="s">
        <v>844</v>
      </c>
      <c r="NS1095" s="16" t="s">
        <v>462</v>
      </c>
      <c r="NT1095" s="16" t="s">
        <v>478</v>
      </c>
      <c r="NU1095" s="16">
        <v>1.1910000000000001</v>
      </c>
      <c r="NV1095" s="16" t="s">
        <v>860</v>
      </c>
      <c r="NW1095" s="16" t="s">
        <v>1176</v>
      </c>
      <c r="NX1095" s="16" t="s">
        <v>1142</v>
      </c>
      <c r="NY1095" s="16" t="s">
        <v>1122</v>
      </c>
      <c r="NZ1095" s="16" t="s">
        <v>936</v>
      </c>
    </row>
    <row r="1096" spans="1:394" x14ac:dyDescent="0.25">
      <c r="A1096" s="16" t="s">
        <v>13105</v>
      </c>
      <c r="B1096" s="16" t="s">
        <v>844</v>
      </c>
      <c r="C1096" s="16" t="s">
        <v>972</v>
      </c>
      <c r="D1096" s="16" t="s">
        <v>844</v>
      </c>
      <c r="E1096" s="16" t="s">
        <v>843</v>
      </c>
      <c r="F1096" s="16" t="s">
        <v>843</v>
      </c>
      <c r="G1096" s="16" t="s">
        <v>843</v>
      </c>
      <c r="H1096" s="16" t="s">
        <v>843</v>
      </c>
      <c r="I1096" s="16" t="s">
        <v>843</v>
      </c>
      <c r="J1096" s="16" t="s">
        <v>843</v>
      </c>
      <c r="K1096" s="16" t="s">
        <v>843</v>
      </c>
      <c r="L1096" s="16" t="s">
        <v>843</v>
      </c>
      <c r="M1096" s="16" t="s">
        <v>843</v>
      </c>
      <c r="N1096" s="16" t="s">
        <v>843</v>
      </c>
      <c r="O1096" s="16" t="s">
        <v>843</v>
      </c>
      <c r="Q1096" s="16" t="s">
        <v>844</v>
      </c>
      <c r="R1096" s="16">
        <v>30</v>
      </c>
      <c r="T1096" s="16" t="s">
        <v>470</v>
      </c>
      <c r="U1096" s="16" t="s">
        <v>844</v>
      </c>
      <c r="V1096" s="16" t="s">
        <v>843</v>
      </c>
      <c r="W1096" s="16" t="s">
        <v>844</v>
      </c>
      <c r="X1096" s="16" t="s">
        <v>843</v>
      </c>
      <c r="Y1096" s="16" t="s">
        <v>843</v>
      </c>
      <c r="Z1096" s="16" t="s">
        <v>843</v>
      </c>
      <c r="AA1096" s="16" t="s">
        <v>843</v>
      </c>
      <c r="AB1096" s="16" t="s">
        <v>844</v>
      </c>
      <c r="AC1096" s="16" t="s">
        <v>843</v>
      </c>
      <c r="AD1096" s="16" t="s">
        <v>867</v>
      </c>
      <c r="AF1096" s="16" t="s">
        <v>11705</v>
      </c>
      <c r="AG1096" s="16" t="s">
        <v>11725</v>
      </c>
      <c r="AH1096" s="16" t="s">
        <v>844</v>
      </c>
      <c r="AI1096" s="16" t="s">
        <v>844</v>
      </c>
      <c r="AJ1096" s="16" t="s">
        <v>843</v>
      </c>
      <c r="AK1096" s="16" t="s">
        <v>843</v>
      </c>
      <c r="AL1096" s="16" t="s">
        <v>844</v>
      </c>
      <c r="AM1096" s="16" t="s">
        <v>844</v>
      </c>
      <c r="AN1096" s="16" t="s">
        <v>843</v>
      </c>
      <c r="AO1096" s="16" t="s">
        <v>843</v>
      </c>
      <c r="AP1096" s="16" t="s">
        <v>843</v>
      </c>
      <c r="AQ1096" s="16" t="s">
        <v>844</v>
      </c>
      <c r="AR1096" s="16" t="s">
        <v>4433</v>
      </c>
      <c r="AS1096" s="16" t="s">
        <v>843</v>
      </c>
      <c r="AT1096" s="16" t="s">
        <v>843</v>
      </c>
      <c r="AU1096" s="16" t="s">
        <v>843</v>
      </c>
      <c r="AV1096" s="16" t="s">
        <v>843</v>
      </c>
      <c r="AW1096" s="16" t="s">
        <v>843</v>
      </c>
      <c r="AX1096" s="16" t="s">
        <v>843</v>
      </c>
      <c r="AY1096" s="16" t="s">
        <v>844</v>
      </c>
      <c r="BF1096" s="16" t="s">
        <v>844</v>
      </c>
      <c r="BH1096" s="16" t="s">
        <v>7383</v>
      </c>
      <c r="BI1096" s="16" t="s">
        <v>7785</v>
      </c>
      <c r="BJ1096" s="16" t="s">
        <v>843</v>
      </c>
      <c r="BK1096" s="16" t="s">
        <v>843</v>
      </c>
      <c r="BL1096" s="16" t="s">
        <v>843</v>
      </c>
      <c r="BM1096" s="16" t="s">
        <v>843</v>
      </c>
      <c r="BN1096" s="16" t="s">
        <v>843</v>
      </c>
      <c r="BO1096" s="16" t="s">
        <v>844</v>
      </c>
      <c r="BP1096" s="16" t="s">
        <v>843</v>
      </c>
      <c r="BQ1096" s="16" t="s">
        <v>843</v>
      </c>
      <c r="DX1096" s="16" t="s">
        <v>865</v>
      </c>
      <c r="ES1096" s="16" t="s">
        <v>865</v>
      </c>
      <c r="EU1096" s="16" t="s">
        <v>7813</v>
      </c>
      <c r="EV1096" s="16" t="s">
        <v>865</v>
      </c>
      <c r="FT1096" s="16" t="s">
        <v>865</v>
      </c>
      <c r="HC1096" s="16" t="s">
        <v>865</v>
      </c>
      <c r="JA1096" s="16" t="s">
        <v>4816</v>
      </c>
      <c r="JB1096" s="16" t="s">
        <v>865</v>
      </c>
      <c r="JC1096" s="16" t="s">
        <v>865</v>
      </c>
      <c r="JD1096" s="16" t="s">
        <v>865</v>
      </c>
      <c r="JE1096" s="16" t="s">
        <v>865</v>
      </c>
      <c r="JF1096" s="16" t="s">
        <v>865</v>
      </c>
      <c r="JG1096" s="16" t="s">
        <v>1056</v>
      </c>
      <c r="JH1096" s="16" t="s">
        <v>7577</v>
      </c>
      <c r="JJ1096" s="16" t="s">
        <v>865</v>
      </c>
      <c r="KF1096" s="16" t="s">
        <v>4926</v>
      </c>
      <c r="KI1096" s="16" t="s">
        <v>4843</v>
      </c>
      <c r="KO1096" s="16" t="s">
        <v>11316</v>
      </c>
      <c r="KP1096" s="16" t="s">
        <v>11315</v>
      </c>
      <c r="KQ1096" s="16" t="s">
        <v>8694</v>
      </c>
      <c r="KR1096" s="16" t="s">
        <v>13106</v>
      </c>
      <c r="KS1096" s="16" t="s">
        <v>11317</v>
      </c>
      <c r="KT1096" s="16" t="s">
        <v>8696</v>
      </c>
      <c r="KU1096" s="16" t="s">
        <v>844</v>
      </c>
      <c r="KV1096" s="16" t="s">
        <v>8696</v>
      </c>
      <c r="KW1096" s="16" t="s">
        <v>851</v>
      </c>
      <c r="KY1096" s="16" t="s">
        <v>486</v>
      </c>
      <c r="LC1096" s="16" t="s">
        <v>10879</v>
      </c>
      <c r="LF1096" s="16" t="s">
        <v>11654</v>
      </c>
      <c r="LI1096" s="16" t="s">
        <v>11655</v>
      </c>
      <c r="LJ1096" s="16" t="s">
        <v>843</v>
      </c>
      <c r="LL1096" s="16" t="s">
        <v>8711</v>
      </c>
      <c r="LM1096" s="16" t="s">
        <v>8741</v>
      </c>
      <c r="LO1096" s="16" t="s">
        <v>843</v>
      </c>
      <c r="LP1096" s="16" t="s">
        <v>844</v>
      </c>
      <c r="LQ1096" s="16" t="s">
        <v>1056</v>
      </c>
      <c r="LR1096" s="16" t="s">
        <v>843</v>
      </c>
      <c r="LS1096" s="16" t="s">
        <v>1056</v>
      </c>
      <c r="LT1096" s="16" t="s">
        <v>843</v>
      </c>
      <c r="LU1096" s="16" t="s">
        <v>844</v>
      </c>
      <c r="LV1096" s="16" t="s">
        <v>844</v>
      </c>
      <c r="LW1096" s="16" t="s">
        <v>844</v>
      </c>
      <c r="LX1096" s="16" t="s">
        <v>843</v>
      </c>
      <c r="LY1096" s="16" t="s">
        <v>843</v>
      </c>
      <c r="LZ1096" s="16" t="s">
        <v>843</v>
      </c>
      <c r="MA1096" s="16" t="s">
        <v>843</v>
      </c>
      <c r="MB1096" s="16" t="s">
        <v>843</v>
      </c>
      <c r="MC1096" s="16" t="s">
        <v>843</v>
      </c>
      <c r="ME1096" s="16" t="s">
        <v>11656</v>
      </c>
      <c r="MF1096" s="16" t="s">
        <v>8847</v>
      </c>
      <c r="MO1096" s="16" t="s">
        <v>1817</v>
      </c>
      <c r="MP1096" s="16" t="s">
        <v>13846</v>
      </c>
      <c r="MR1096" s="16" t="s">
        <v>470</v>
      </c>
      <c r="MS1096" s="16" t="s">
        <v>13107</v>
      </c>
      <c r="MT1096" s="16" t="s">
        <v>8978</v>
      </c>
      <c r="MU1096" s="16" t="s">
        <v>817</v>
      </c>
      <c r="NC1096" s="16" t="s">
        <v>486</v>
      </c>
      <c r="ND1096" s="16" t="s">
        <v>486</v>
      </c>
      <c r="NE1096" s="16" t="s">
        <v>486</v>
      </c>
      <c r="NG1096" s="16" t="s">
        <v>1380</v>
      </c>
      <c r="NI1096" s="16" t="s">
        <v>11658</v>
      </c>
      <c r="NR1096" s="16" t="s">
        <v>445</v>
      </c>
      <c r="NS1096" s="16" t="s">
        <v>462</v>
      </c>
      <c r="NT1096" s="16" t="s">
        <v>478</v>
      </c>
      <c r="NU1096" s="16">
        <v>1.1910000000000001</v>
      </c>
      <c r="NV1096" s="16" t="s">
        <v>445</v>
      </c>
      <c r="NW1096" s="16" t="s">
        <v>1174</v>
      </c>
      <c r="NX1096" s="16" t="s">
        <v>1142</v>
      </c>
      <c r="OB1096" s="16" t="s">
        <v>833</v>
      </c>
      <c r="OC1096" s="16" t="s">
        <v>445</v>
      </c>
    </row>
    <row r="1097" spans="1:394" x14ac:dyDescent="0.25">
      <c r="A1097" s="16" t="s">
        <v>13108</v>
      </c>
      <c r="B1097" s="16" t="s">
        <v>1056</v>
      </c>
      <c r="C1097" s="16" t="s">
        <v>972</v>
      </c>
      <c r="D1097" s="16" t="s">
        <v>844</v>
      </c>
      <c r="E1097" s="16" t="s">
        <v>843</v>
      </c>
      <c r="F1097" s="16" t="s">
        <v>843</v>
      </c>
      <c r="G1097" s="16" t="s">
        <v>843</v>
      </c>
      <c r="H1097" s="16" t="s">
        <v>843</v>
      </c>
      <c r="I1097" s="16" t="s">
        <v>843</v>
      </c>
      <c r="J1097" s="16" t="s">
        <v>843</v>
      </c>
      <c r="K1097" s="16" t="s">
        <v>843</v>
      </c>
      <c r="L1097" s="16" t="s">
        <v>843</v>
      </c>
      <c r="M1097" s="16" t="s">
        <v>843</v>
      </c>
      <c r="N1097" s="16" t="s">
        <v>843</v>
      </c>
      <c r="O1097" s="16" t="s">
        <v>843</v>
      </c>
      <c r="Q1097" s="16" t="s">
        <v>844</v>
      </c>
      <c r="R1097" s="16">
        <v>64</v>
      </c>
      <c r="T1097" s="16" t="s">
        <v>470</v>
      </c>
      <c r="U1097" s="16" t="s">
        <v>844</v>
      </c>
      <c r="V1097" s="16" t="s">
        <v>843</v>
      </c>
      <c r="W1097" s="16" t="s">
        <v>844</v>
      </c>
      <c r="X1097" s="16" t="s">
        <v>843</v>
      </c>
      <c r="Y1097" s="16" t="s">
        <v>843</v>
      </c>
      <c r="Z1097" s="16" t="s">
        <v>843</v>
      </c>
      <c r="AA1097" s="16" t="s">
        <v>843</v>
      </c>
      <c r="AB1097" s="16" t="s">
        <v>843</v>
      </c>
      <c r="AC1097" s="16" t="s">
        <v>843</v>
      </c>
      <c r="AD1097" s="16" t="s">
        <v>865</v>
      </c>
      <c r="AF1097" s="16" t="s">
        <v>11740</v>
      </c>
      <c r="AG1097" s="16" t="s">
        <v>11725</v>
      </c>
      <c r="AH1097" s="16" t="s">
        <v>844</v>
      </c>
      <c r="AI1097" s="16" t="s">
        <v>844</v>
      </c>
      <c r="AJ1097" s="16" t="s">
        <v>843</v>
      </c>
      <c r="AK1097" s="16" t="s">
        <v>843</v>
      </c>
      <c r="AL1097" s="16" t="s">
        <v>844</v>
      </c>
      <c r="AM1097" s="16" t="s">
        <v>844</v>
      </c>
      <c r="AN1097" s="16" t="s">
        <v>843</v>
      </c>
      <c r="AO1097" s="16" t="s">
        <v>843</v>
      </c>
      <c r="AP1097" s="16" t="s">
        <v>843</v>
      </c>
      <c r="AQ1097" s="16" t="s">
        <v>844</v>
      </c>
      <c r="AR1097" s="16" t="s">
        <v>11685</v>
      </c>
      <c r="AS1097" s="16" t="s">
        <v>843</v>
      </c>
      <c r="AT1097" s="16" t="s">
        <v>843</v>
      </c>
      <c r="AU1097" s="16" t="s">
        <v>844</v>
      </c>
      <c r="AV1097" s="16" t="s">
        <v>843</v>
      </c>
      <c r="AW1097" s="16" t="s">
        <v>844</v>
      </c>
      <c r="AX1097" s="16" t="s">
        <v>843</v>
      </c>
      <c r="AY1097" s="16" t="s">
        <v>843</v>
      </c>
      <c r="BB1097" s="16" t="s">
        <v>4440</v>
      </c>
      <c r="BD1097" s="16" t="s">
        <v>4440</v>
      </c>
      <c r="BF1097" s="16" t="s">
        <v>844</v>
      </c>
      <c r="BH1097" s="16" t="s">
        <v>7383</v>
      </c>
      <c r="BI1097" s="16" t="s">
        <v>7785</v>
      </c>
      <c r="BJ1097" s="16" t="s">
        <v>843</v>
      </c>
      <c r="BK1097" s="16" t="s">
        <v>843</v>
      </c>
      <c r="BL1097" s="16" t="s">
        <v>843</v>
      </c>
      <c r="BM1097" s="16" t="s">
        <v>843</v>
      </c>
      <c r="BN1097" s="16" t="s">
        <v>843</v>
      </c>
      <c r="BO1097" s="16" t="s">
        <v>844</v>
      </c>
      <c r="BP1097" s="16" t="s">
        <v>843</v>
      </c>
      <c r="BQ1097" s="16" t="s">
        <v>843</v>
      </c>
      <c r="DX1097" s="16" t="s">
        <v>867</v>
      </c>
      <c r="DY1097" s="16" t="s">
        <v>867</v>
      </c>
      <c r="ES1097" s="16" t="s">
        <v>867</v>
      </c>
      <c r="EU1097" s="16" t="s">
        <v>7813</v>
      </c>
      <c r="EV1097" s="16" t="s">
        <v>865</v>
      </c>
      <c r="FF1097" s="16" t="s">
        <v>7839</v>
      </c>
      <c r="HC1097" s="16" t="s">
        <v>865</v>
      </c>
      <c r="JA1097" s="16" t="s">
        <v>4813</v>
      </c>
      <c r="JB1097" s="16" t="s">
        <v>865</v>
      </c>
      <c r="JC1097" s="16" t="s">
        <v>865</v>
      </c>
      <c r="JD1097" s="16" t="s">
        <v>865</v>
      </c>
      <c r="JE1097" s="16" t="s">
        <v>865</v>
      </c>
      <c r="JF1097" s="16" t="s">
        <v>865</v>
      </c>
      <c r="JG1097" s="16" t="s">
        <v>843</v>
      </c>
      <c r="JH1097" s="16" t="s">
        <v>5638</v>
      </c>
      <c r="JJ1097" s="16" t="s">
        <v>865</v>
      </c>
      <c r="KF1097" s="16" t="s">
        <v>4926</v>
      </c>
      <c r="KI1097" s="16" t="s">
        <v>4846</v>
      </c>
      <c r="KO1097" s="16" t="s">
        <v>11316</v>
      </c>
      <c r="KP1097" s="16" t="s">
        <v>11315</v>
      </c>
      <c r="KQ1097" s="16" t="s">
        <v>8694</v>
      </c>
      <c r="KR1097" s="16" t="s">
        <v>13109</v>
      </c>
      <c r="KS1097" s="16" t="s">
        <v>11317</v>
      </c>
      <c r="KT1097" s="16" t="s">
        <v>8696</v>
      </c>
      <c r="KU1097" s="16" t="s">
        <v>844</v>
      </c>
      <c r="KV1097" s="16" t="s">
        <v>8696</v>
      </c>
      <c r="KW1097" s="16" t="s">
        <v>850</v>
      </c>
      <c r="KX1097" s="16" t="s">
        <v>487</v>
      </c>
      <c r="KY1097" s="16" t="s">
        <v>487</v>
      </c>
      <c r="KZ1097" s="16" t="s">
        <v>487</v>
      </c>
      <c r="LC1097" s="16" t="s">
        <v>10879</v>
      </c>
      <c r="LF1097" s="16" t="s">
        <v>11654</v>
      </c>
      <c r="LI1097" s="16" t="s">
        <v>11655</v>
      </c>
      <c r="LJ1097" s="16" t="s">
        <v>843</v>
      </c>
      <c r="LL1097" s="16" t="s">
        <v>8711</v>
      </c>
      <c r="LM1097" s="16" t="s">
        <v>8741</v>
      </c>
      <c r="LO1097" s="16" t="s">
        <v>843</v>
      </c>
      <c r="LP1097" s="16" t="s">
        <v>844</v>
      </c>
      <c r="LQ1097" s="16" t="s">
        <v>1056</v>
      </c>
      <c r="LR1097" s="16" t="s">
        <v>843</v>
      </c>
      <c r="LS1097" s="16" t="s">
        <v>1056</v>
      </c>
      <c r="LT1097" s="16" t="s">
        <v>843</v>
      </c>
      <c r="LU1097" s="16" t="s">
        <v>844</v>
      </c>
      <c r="LV1097" s="16" t="s">
        <v>844</v>
      </c>
      <c r="LW1097" s="16" t="s">
        <v>844</v>
      </c>
      <c r="LX1097" s="16" t="s">
        <v>843</v>
      </c>
      <c r="LY1097" s="16" t="s">
        <v>843</v>
      </c>
      <c r="LZ1097" s="16" t="s">
        <v>843</v>
      </c>
      <c r="MA1097" s="16" t="s">
        <v>843</v>
      </c>
      <c r="MB1097" s="16" t="s">
        <v>843</v>
      </c>
      <c r="MC1097" s="16" t="s">
        <v>843</v>
      </c>
      <c r="ME1097" s="16" t="s">
        <v>11656</v>
      </c>
      <c r="MF1097" s="16" t="s">
        <v>8847</v>
      </c>
      <c r="MO1097" s="16" t="s">
        <v>1817</v>
      </c>
      <c r="MP1097" s="16" t="s">
        <v>1824</v>
      </c>
      <c r="MR1097" s="16" t="s">
        <v>470</v>
      </c>
      <c r="MS1097" s="16" t="s">
        <v>13107</v>
      </c>
      <c r="MT1097" s="16" t="s">
        <v>8972</v>
      </c>
      <c r="MU1097" s="16" t="s">
        <v>817</v>
      </c>
      <c r="NC1097" s="16" t="s">
        <v>487</v>
      </c>
      <c r="NE1097" s="16" t="s">
        <v>486</v>
      </c>
      <c r="NG1097" s="16" t="s">
        <v>1376</v>
      </c>
      <c r="NI1097" s="16" t="s">
        <v>11658</v>
      </c>
      <c r="NR1097" s="16" t="s">
        <v>877</v>
      </c>
      <c r="NS1097" s="16" t="s">
        <v>462</v>
      </c>
      <c r="NT1097" s="16" t="s">
        <v>478</v>
      </c>
      <c r="NU1097" s="16">
        <v>1.1910000000000001</v>
      </c>
      <c r="NV1097" s="16" t="s">
        <v>457</v>
      </c>
      <c r="NW1097" s="16" t="s">
        <v>1177</v>
      </c>
      <c r="NX1097" s="16" t="s">
        <v>1142</v>
      </c>
      <c r="OB1097" s="16" t="s">
        <v>833</v>
      </c>
      <c r="OC1097" s="16" t="s">
        <v>877</v>
      </c>
    </row>
    <row r="1098" spans="1:394" x14ac:dyDescent="0.25">
      <c r="A1098" s="16" t="s">
        <v>13110</v>
      </c>
      <c r="B1098" s="16" t="s">
        <v>844</v>
      </c>
      <c r="C1098" s="16" t="s">
        <v>972</v>
      </c>
      <c r="D1098" s="16" t="s">
        <v>844</v>
      </c>
      <c r="E1098" s="16" t="s">
        <v>843</v>
      </c>
      <c r="F1098" s="16" t="s">
        <v>843</v>
      </c>
      <c r="G1098" s="16" t="s">
        <v>843</v>
      </c>
      <c r="H1098" s="16" t="s">
        <v>843</v>
      </c>
      <c r="I1098" s="16" t="s">
        <v>843</v>
      </c>
      <c r="J1098" s="16" t="s">
        <v>843</v>
      </c>
      <c r="K1098" s="16" t="s">
        <v>843</v>
      </c>
      <c r="L1098" s="16" t="s">
        <v>843</v>
      </c>
      <c r="M1098" s="16" t="s">
        <v>843</v>
      </c>
      <c r="N1098" s="16" t="s">
        <v>843</v>
      </c>
      <c r="O1098" s="16" t="s">
        <v>843</v>
      </c>
      <c r="Q1098" s="16" t="s">
        <v>844</v>
      </c>
      <c r="R1098" s="16">
        <v>38</v>
      </c>
      <c r="T1098" s="16" t="s">
        <v>470</v>
      </c>
      <c r="U1098" s="16" t="s">
        <v>844</v>
      </c>
      <c r="V1098" s="16" t="s">
        <v>843</v>
      </c>
      <c r="W1098" s="16" t="s">
        <v>844</v>
      </c>
      <c r="X1098" s="16" t="s">
        <v>843</v>
      </c>
      <c r="Y1098" s="16" t="s">
        <v>843</v>
      </c>
      <c r="Z1098" s="16" t="s">
        <v>843</v>
      </c>
      <c r="AA1098" s="16" t="s">
        <v>843</v>
      </c>
      <c r="AB1098" s="16" t="s">
        <v>844</v>
      </c>
      <c r="AC1098" s="16" t="s">
        <v>843</v>
      </c>
      <c r="AD1098" s="16" t="s">
        <v>867</v>
      </c>
      <c r="AF1098" s="16" t="s">
        <v>11673</v>
      </c>
      <c r="AG1098" s="16" t="s">
        <v>11725</v>
      </c>
      <c r="AH1098" s="16" t="s">
        <v>844</v>
      </c>
      <c r="AI1098" s="16" t="s">
        <v>844</v>
      </c>
      <c r="AJ1098" s="16" t="s">
        <v>843</v>
      </c>
      <c r="AK1098" s="16" t="s">
        <v>843</v>
      </c>
      <c r="AL1098" s="16" t="s">
        <v>844</v>
      </c>
      <c r="AM1098" s="16" t="s">
        <v>844</v>
      </c>
      <c r="AN1098" s="16" t="s">
        <v>843</v>
      </c>
      <c r="AO1098" s="16" t="s">
        <v>843</v>
      </c>
      <c r="AP1098" s="16" t="s">
        <v>843</v>
      </c>
      <c r="AQ1098" s="16" t="s">
        <v>844</v>
      </c>
      <c r="AR1098" s="16" t="s">
        <v>4433</v>
      </c>
      <c r="AS1098" s="16" t="s">
        <v>843</v>
      </c>
      <c r="AT1098" s="16" t="s">
        <v>843</v>
      </c>
      <c r="AU1098" s="16" t="s">
        <v>843</v>
      </c>
      <c r="AV1098" s="16" t="s">
        <v>843</v>
      </c>
      <c r="AW1098" s="16" t="s">
        <v>843</v>
      </c>
      <c r="AX1098" s="16" t="s">
        <v>843</v>
      </c>
      <c r="AY1098" s="16" t="s">
        <v>844</v>
      </c>
      <c r="BF1098" s="16" t="s">
        <v>844</v>
      </c>
      <c r="BH1098" s="16" t="s">
        <v>7383</v>
      </c>
      <c r="BI1098" s="16" t="s">
        <v>7785</v>
      </c>
      <c r="BJ1098" s="16" t="s">
        <v>843</v>
      </c>
      <c r="BK1098" s="16" t="s">
        <v>843</v>
      </c>
      <c r="BL1098" s="16" t="s">
        <v>843</v>
      </c>
      <c r="BM1098" s="16" t="s">
        <v>843</v>
      </c>
      <c r="BN1098" s="16" t="s">
        <v>843</v>
      </c>
      <c r="BO1098" s="16" t="s">
        <v>844</v>
      </c>
      <c r="BP1098" s="16" t="s">
        <v>843</v>
      </c>
      <c r="BQ1098" s="16" t="s">
        <v>843</v>
      </c>
      <c r="DX1098" s="16" t="s">
        <v>865</v>
      </c>
      <c r="ES1098" s="16" t="s">
        <v>865</v>
      </c>
      <c r="EU1098" s="16" t="s">
        <v>7813</v>
      </c>
      <c r="EV1098" s="16" t="s">
        <v>865</v>
      </c>
      <c r="FT1098" s="16" t="s">
        <v>865</v>
      </c>
      <c r="HC1098" s="16" t="s">
        <v>865</v>
      </c>
      <c r="JA1098" s="16" t="s">
        <v>4822</v>
      </c>
      <c r="JB1098" s="16" t="s">
        <v>867</v>
      </c>
      <c r="JC1098" s="16" t="s">
        <v>865</v>
      </c>
      <c r="JG1098" s="16" t="s">
        <v>1056</v>
      </c>
      <c r="JV1098" s="16">
        <v>40</v>
      </c>
      <c r="JW1098" s="16" t="s">
        <v>7603</v>
      </c>
      <c r="JY1098" s="16">
        <v>5500</v>
      </c>
      <c r="JZ1098" s="16" t="s">
        <v>4889</v>
      </c>
      <c r="KB1098" s="16" t="s">
        <v>7628</v>
      </c>
      <c r="KD1098" s="16" t="s">
        <v>4920</v>
      </c>
      <c r="KE1098" s="16" t="s">
        <v>7277</v>
      </c>
      <c r="KF1098" s="16" t="s">
        <v>4942</v>
      </c>
      <c r="KH1098" s="16" t="s">
        <v>7636</v>
      </c>
      <c r="KI1098" s="16" t="s">
        <v>4982</v>
      </c>
      <c r="KK1098" s="16" t="s">
        <v>4895</v>
      </c>
      <c r="KM1098" s="16" t="s">
        <v>7610</v>
      </c>
      <c r="KO1098" s="16" t="s">
        <v>11321</v>
      </c>
      <c r="KP1098" s="16" t="s">
        <v>11320</v>
      </c>
      <c r="KQ1098" s="16" t="s">
        <v>8694</v>
      </c>
      <c r="KR1098" s="16" t="s">
        <v>13111</v>
      </c>
      <c r="KS1098" s="16" t="s">
        <v>11322</v>
      </c>
      <c r="KT1098" s="16" t="s">
        <v>8696</v>
      </c>
      <c r="KU1098" s="16" t="s">
        <v>844</v>
      </c>
      <c r="KV1098" s="16" t="s">
        <v>8696</v>
      </c>
      <c r="KW1098" s="16" t="s">
        <v>851</v>
      </c>
      <c r="KY1098" s="16" t="s">
        <v>486</v>
      </c>
      <c r="LC1098" s="16" t="s">
        <v>10879</v>
      </c>
      <c r="LF1098" s="16" t="s">
        <v>11654</v>
      </c>
      <c r="LI1098" s="16" t="s">
        <v>11655</v>
      </c>
      <c r="LJ1098" s="16" t="s">
        <v>831</v>
      </c>
      <c r="LK1098" s="16" t="s">
        <v>831</v>
      </c>
      <c r="LL1098" s="16" t="s">
        <v>8756</v>
      </c>
      <c r="LM1098" s="16" t="s">
        <v>8741</v>
      </c>
      <c r="LO1098" s="16" t="s">
        <v>1056</v>
      </c>
      <c r="LP1098" s="16" t="s">
        <v>844</v>
      </c>
      <c r="LQ1098" s="16" t="s">
        <v>8732</v>
      </c>
      <c r="LR1098" s="16" t="s">
        <v>843</v>
      </c>
      <c r="LS1098" s="16" t="s">
        <v>844</v>
      </c>
      <c r="LT1098" s="16" t="s">
        <v>843</v>
      </c>
      <c r="LU1098" s="16" t="s">
        <v>843</v>
      </c>
      <c r="LV1098" s="16" t="s">
        <v>843</v>
      </c>
      <c r="LW1098" s="16" t="s">
        <v>843</v>
      </c>
      <c r="LX1098" s="16" t="s">
        <v>844</v>
      </c>
      <c r="LY1098" s="16" t="s">
        <v>843</v>
      </c>
      <c r="LZ1098" s="16" t="s">
        <v>843</v>
      </c>
      <c r="MA1098" s="16" t="s">
        <v>844</v>
      </c>
      <c r="MB1098" s="16" t="s">
        <v>843</v>
      </c>
      <c r="MC1098" s="16" t="s">
        <v>844</v>
      </c>
      <c r="ME1098" s="16" t="s">
        <v>11656</v>
      </c>
      <c r="MF1098" s="16" t="s">
        <v>8847</v>
      </c>
      <c r="MG1098" s="16" t="s">
        <v>1834</v>
      </c>
      <c r="MH1098" s="16" t="s">
        <v>11668</v>
      </c>
      <c r="MI1098" s="16" t="s">
        <v>11668</v>
      </c>
      <c r="MJ1098" s="16" t="s">
        <v>1839</v>
      </c>
      <c r="MK1098" s="16" t="s">
        <v>9015</v>
      </c>
      <c r="ML1098" s="16" t="s">
        <v>1778</v>
      </c>
      <c r="MM1098" s="16" t="s">
        <v>486</v>
      </c>
      <c r="MN1098" s="16" t="s">
        <v>1798</v>
      </c>
      <c r="MO1098" s="16" t="s">
        <v>1805</v>
      </c>
      <c r="MP1098" s="16" t="s">
        <v>1829</v>
      </c>
      <c r="MQ1098" s="16" t="s">
        <v>1788</v>
      </c>
      <c r="MR1098" s="16" t="s">
        <v>470</v>
      </c>
      <c r="MS1098" s="16" t="s">
        <v>13107</v>
      </c>
      <c r="MT1098" s="16" t="s">
        <v>9015</v>
      </c>
      <c r="MU1098" s="16" t="s">
        <v>817</v>
      </c>
      <c r="NC1098" s="16" t="s">
        <v>486</v>
      </c>
      <c r="ND1098" s="16" t="s">
        <v>486</v>
      </c>
      <c r="NE1098" s="16" t="s">
        <v>486</v>
      </c>
      <c r="NG1098" s="16" t="s">
        <v>1378</v>
      </c>
      <c r="NH1098" s="16" t="s">
        <v>1913</v>
      </c>
      <c r="NI1098" s="16" t="s">
        <v>11658</v>
      </c>
      <c r="NJ1098" s="16" t="s">
        <v>10742</v>
      </c>
      <c r="NK1098" s="16" t="s">
        <v>13112</v>
      </c>
      <c r="NR1098" s="16" t="s">
        <v>451</v>
      </c>
      <c r="NS1098" s="16" t="s">
        <v>462</v>
      </c>
      <c r="NT1098" s="16" t="s">
        <v>478</v>
      </c>
      <c r="NU1098" s="16">
        <v>1.1910000000000001</v>
      </c>
      <c r="NV1098" s="16" t="s">
        <v>451</v>
      </c>
      <c r="NW1098" s="16" t="s">
        <v>1175</v>
      </c>
      <c r="NX1098" s="16" t="s">
        <v>1142</v>
      </c>
      <c r="OB1098" s="16" t="s">
        <v>831</v>
      </c>
      <c r="OC1098" s="16" t="s">
        <v>451</v>
      </c>
    </row>
    <row r="1099" spans="1:394" x14ac:dyDescent="0.25">
      <c r="A1099" s="16" t="s">
        <v>13113</v>
      </c>
      <c r="B1099" s="16" t="s">
        <v>1056</v>
      </c>
      <c r="C1099" s="16" t="s">
        <v>972</v>
      </c>
      <c r="D1099" s="16" t="s">
        <v>844</v>
      </c>
      <c r="E1099" s="16" t="s">
        <v>843</v>
      </c>
      <c r="F1099" s="16" t="s">
        <v>843</v>
      </c>
      <c r="G1099" s="16" t="s">
        <v>843</v>
      </c>
      <c r="H1099" s="16" t="s">
        <v>843</v>
      </c>
      <c r="I1099" s="16" t="s">
        <v>843</v>
      </c>
      <c r="J1099" s="16" t="s">
        <v>843</v>
      </c>
      <c r="K1099" s="16" t="s">
        <v>843</v>
      </c>
      <c r="L1099" s="16" t="s">
        <v>843</v>
      </c>
      <c r="M1099" s="16" t="s">
        <v>843</v>
      </c>
      <c r="N1099" s="16" t="s">
        <v>843</v>
      </c>
      <c r="O1099" s="16" t="s">
        <v>843</v>
      </c>
      <c r="Q1099" s="16" t="s">
        <v>844</v>
      </c>
      <c r="R1099" s="16">
        <v>14</v>
      </c>
      <c r="T1099" s="16" t="s">
        <v>470</v>
      </c>
      <c r="U1099" s="16" t="s">
        <v>844</v>
      </c>
      <c r="V1099" s="16" t="s">
        <v>843</v>
      </c>
      <c r="W1099" s="16" t="s">
        <v>843</v>
      </c>
      <c r="X1099" s="16" t="s">
        <v>843</v>
      </c>
      <c r="Y1099" s="16" t="s">
        <v>844</v>
      </c>
      <c r="Z1099" s="16" t="s">
        <v>843</v>
      </c>
      <c r="AA1099" s="16" t="s">
        <v>843</v>
      </c>
      <c r="AB1099" s="16" t="s">
        <v>844</v>
      </c>
      <c r="AC1099" s="16" t="s">
        <v>844</v>
      </c>
      <c r="AF1099" s="16" t="s">
        <v>11673</v>
      </c>
      <c r="AG1099" s="16" t="s">
        <v>11725</v>
      </c>
      <c r="AH1099" s="16" t="s">
        <v>844</v>
      </c>
      <c r="AI1099" s="16" t="s">
        <v>844</v>
      </c>
      <c r="AJ1099" s="16" t="s">
        <v>843</v>
      </c>
      <c r="AK1099" s="16" t="s">
        <v>843</v>
      </c>
      <c r="AL1099" s="16" t="s">
        <v>844</v>
      </c>
      <c r="AM1099" s="16" t="s">
        <v>844</v>
      </c>
      <c r="AN1099" s="16" t="s">
        <v>843</v>
      </c>
      <c r="AO1099" s="16" t="s">
        <v>843</v>
      </c>
      <c r="AP1099" s="16" t="s">
        <v>843</v>
      </c>
      <c r="AQ1099" s="16" t="s">
        <v>844</v>
      </c>
      <c r="AR1099" s="16" t="s">
        <v>4433</v>
      </c>
      <c r="AS1099" s="16" t="s">
        <v>843</v>
      </c>
      <c r="AT1099" s="16" t="s">
        <v>843</v>
      </c>
      <c r="AU1099" s="16" t="s">
        <v>843</v>
      </c>
      <c r="AV1099" s="16" t="s">
        <v>843</v>
      </c>
      <c r="AW1099" s="16" t="s">
        <v>843</v>
      </c>
      <c r="AX1099" s="16" t="s">
        <v>843</v>
      </c>
      <c r="AY1099" s="16" t="s">
        <v>844</v>
      </c>
      <c r="BF1099" s="16" t="s">
        <v>844</v>
      </c>
      <c r="BH1099" s="16" t="s">
        <v>7383</v>
      </c>
      <c r="BI1099" s="16" t="s">
        <v>7785</v>
      </c>
      <c r="BJ1099" s="16" t="s">
        <v>843</v>
      </c>
      <c r="BK1099" s="16" t="s">
        <v>843</v>
      </c>
      <c r="BL1099" s="16" t="s">
        <v>843</v>
      </c>
      <c r="BM1099" s="16" t="s">
        <v>843</v>
      </c>
      <c r="BN1099" s="16" t="s">
        <v>843</v>
      </c>
      <c r="BO1099" s="16" t="s">
        <v>844</v>
      </c>
      <c r="BP1099" s="16" t="s">
        <v>843</v>
      </c>
      <c r="BQ1099" s="16" t="s">
        <v>843</v>
      </c>
      <c r="CC1099" s="16" t="s">
        <v>865</v>
      </c>
      <c r="CF1099" s="16" t="s">
        <v>7130</v>
      </c>
      <c r="CG1099" s="16" t="s">
        <v>844</v>
      </c>
      <c r="CH1099" s="16" t="s">
        <v>843</v>
      </c>
      <c r="CI1099" s="16" t="s">
        <v>843</v>
      </c>
      <c r="CJ1099" s="16" t="s">
        <v>843</v>
      </c>
      <c r="CK1099" s="16" t="s">
        <v>843</v>
      </c>
      <c r="CL1099" s="16" t="s">
        <v>843</v>
      </c>
      <c r="CM1099" s="16" t="s">
        <v>843</v>
      </c>
      <c r="CN1099" s="16" t="s">
        <v>843</v>
      </c>
      <c r="CO1099" s="16" t="s">
        <v>843</v>
      </c>
      <c r="CP1099" s="16" t="s">
        <v>843</v>
      </c>
      <c r="CQ1099" s="16" t="s">
        <v>843</v>
      </c>
      <c r="CR1099" s="16" t="s">
        <v>843</v>
      </c>
      <c r="CS1099" s="16" t="s">
        <v>843</v>
      </c>
      <c r="CT1099" s="16" t="s">
        <v>843</v>
      </c>
      <c r="CU1099" s="16" t="s">
        <v>843</v>
      </c>
      <c r="CV1099" s="16" t="s">
        <v>843</v>
      </c>
      <c r="CW1099" s="16" t="s">
        <v>843</v>
      </c>
      <c r="CX1099" s="16" t="s">
        <v>843</v>
      </c>
      <c r="CY1099" s="16" t="s">
        <v>843</v>
      </c>
      <c r="CZ1099" s="16" t="s">
        <v>843</v>
      </c>
      <c r="DA1099" s="16" t="s">
        <v>843</v>
      </c>
      <c r="DB1099" s="16" t="s">
        <v>843</v>
      </c>
      <c r="DC1099" s="16" t="s">
        <v>843</v>
      </c>
      <c r="DD1099" s="16" t="s">
        <v>843</v>
      </c>
      <c r="DE1099" s="16" t="s">
        <v>843</v>
      </c>
      <c r="DF1099" s="16" t="s">
        <v>843</v>
      </c>
      <c r="DG1099" s="16" t="s">
        <v>843</v>
      </c>
      <c r="DH1099" s="16" t="s">
        <v>843</v>
      </c>
      <c r="DI1099" s="16" t="s">
        <v>843</v>
      </c>
      <c r="DJ1099" s="16" t="s">
        <v>843</v>
      </c>
      <c r="DK1099" s="16" t="s">
        <v>843</v>
      </c>
      <c r="DL1099" s="16" t="s">
        <v>843</v>
      </c>
      <c r="DQ1099" s="16" t="s">
        <v>7226</v>
      </c>
      <c r="DR1099" s="16" t="s">
        <v>867</v>
      </c>
      <c r="DS1099" s="16" t="s">
        <v>7321</v>
      </c>
      <c r="DX1099" s="16" t="s">
        <v>865</v>
      </c>
      <c r="ES1099" s="16" t="s">
        <v>865</v>
      </c>
      <c r="EU1099" s="16" t="s">
        <v>7813</v>
      </c>
      <c r="EV1099" s="16" t="s">
        <v>865</v>
      </c>
      <c r="FT1099" s="16" t="s">
        <v>865</v>
      </c>
      <c r="HC1099" s="16" t="s">
        <v>865</v>
      </c>
      <c r="KO1099" s="16" t="s">
        <v>11321</v>
      </c>
      <c r="KP1099" s="16" t="s">
        <v>11320</v>
      </c>
      <c r="KQ1099" s="16" t="s">
        <v>8694</v>
      </c>
      <c r="KR1099" s="16" t="s">
        <v>13114</v>
      </c>
      <c r="KS1099" s="16" t="s">
        <v>11322</v>
      </c>
      <c r="KT1099" s="16" t="s">
        <v>8696</v>
      </c>
      <c r="KU1099" s="16" t="s">
        <v>844</v>
      </c>
      <c r="KV1099" s="16" t="s">
        <v>8696</v>
      </c>
      <c r="KW1099" s="16" t="s">
        <v>851</v>
      </c>
      <c r="KY1099" s="16" t="s">
        <v>486</v>
      </c>
      <c r="LA1099" s="16" t="s">
        <v>11697</v>
      </c>
      <c r="LC1099" s="16" t="s">
        <v>10879</v>
      </c>
      <c r="LD1099" s="16" t="s">
        <v>11698</v>
      </c>
      <c r="LE1099" s="16" t="s">
        <v>11693</v>
      </c>
      <c r="LF1099" s="16" t="s">
        <v>11654</v>
      </c>
      <c r="LI1099" s="16" t="s">
        <v>11655</v>
      </c>
      <c r="LM1099" s="16" t="s">
        <v>8741</v>
      </c>
      <c r="LO1099" s="16" t="s">
        <v>1056</v>
      </c>
      <c r="LP1099" s="16" t="s">
        <v>844</v>
      </c>
      <c r="LQ1099" s="16" t="s">
        <v>8732</v>
      </c>
      <c r="LR1099" s="16" t="s">
        <v>843</v>
      </c>
      <c r="LS1099" s="16" t="s">
        <v>844</v>
      </c>
      <c r="LT1099" s="16" t="s">
        <v>843</v>
      </c>
      <c r="LU1099" s="16" t="s">
        <v>843</v>
      </c>
      <c r="LV1099" s="16" t="s">
        <v>843</v>
      </c>
      <c r="LW1099" s="16" t="s">
        <v>843</v>
      </c>
      <c r="LX1099" s="16" t="s">
        <v>844</v>
      </c>
      <c r="LY1099" s="16" t="s">
        <v>843</v>
      </c>
      <c r="LZ1099" s="16" t="s">
        <v>843</v>
      </c>
      <c r="MA1099" s="16" t="s">
        <v>844</v>
      </c>
      <c r="MB1099" s="16" t="s">
        <v>843</v>
      </c>
      <c r="MC1099" s="16" t="s">
        <v>844</v>
      </c>
      <c r="MD1099" s="16" t="s">
        <v>11699</v>
      </c>
      <c r="ME1099" s="16" t="s">
        <v>11677</v>
      </c>
      <c r="MF1099" s="16" t="s">
        <v>8847</v>
      </c>
      <c r="MR1099" s="16" t="s">
        <v>470</v>
      </c>
      <c r="MS1099" s="16" t="s">
        <v>13107</v>
      </c>
      <c r="MT1099" s="16" t="s">
        <v>9015</v>
      </c>
      <c r="MU1099" s="16" t="s">
        <v>817</v>
      </c>
      <c r="MV1099" s="16" t="s">
        <v>486</v>
      </c>
      <c r="MZ1099" s="16" t="s">
        <v>486</v>
      </c>
      <c r="NA1099" s="16" t="s">
        <v>487</v>
      </c>
      <c r="NB1099" s="16" t="s">
        <v>1344</v>
      </c>
      <c r="NC1099" s="16" t="s">
        <v>486</v>
      </c>
      <c r="ND1099" s="16" t="s">
        <v>486</v>
      </c>
      <c r="NE1099" s="16" t="s">
        <v>486</v>
      </c>
      <c r="NI1099" s="16" t="s">
        <v>11658</v>
      </c>
      <c r="NL1099" s="16" t="s">
        <v>843</v>
      </c>
      <c r="NS1099" s="16" t="s">
        <v>462</v>
      </c>
      <c r="NT1099" s="16" t="s">
        <v>478</v>
      </c>
      <c r="NU1099" s="16">
        <v>1.1910000000000001</v>
      </c>
      <c r="NV1099" s="16" t="s">
        <v>824</v>
      </c>
      <c r="NW1099" s="16" t="s">
        <v>1173</v>
      </c>
      <c r="NX1099" s="16" t="s">
        <v>1142</v>
      </c>
      <c r="NY1099" s="16" t="s">
        <v>824</v>
      </c>
      <c r="NZ1099" s="16" t="s">
        <v>929</v>
      </c>
      <c r="OA1099" s="16" t="s">
        <v>486</v>
      </c>
    </row>
    <row r="1100" spans="1:394" x14ac:dyDescent="0.25">
      <c r="A1100" s="16" t="s">
        <v>13115</v>
      </c>
      <c r="B1100" s="16" t="s">
        <v>8732</v>
      </c>
      <c r="C1100" s="16" t="s">
        <v>972</v>
      </c>
      <c r="D1100" s="16" t="s">
        <v>844</v>
      </c>
      <c r="E1100" s="16" t="s">
        <v>843</v>
      </c>
      <c r="F1100" s="16" t="s">
        <v>843</v>
      </c>
      <c r="G1100" s="16" t="s">
        <v>843</v>
      </c>
      <c r="H1100" s="16" t="s">
        <v>843</v>
      </c>
      <c r="I1100" s="16" t="s">
        <v>843</v>
      </c>
      <c r="J1100" s="16" t="s">
        <v>843</v>
      </c>
      <c r="K1100" s="16" t="s">
        <v>843</v>
      </c>
      <c r="L1100" s="16" t="s">
        <v>843</v>
      </c>
      <c r="M1100" s="16" t="s">
        <v>843</v>
      </c>
      <c r="N1100" s="16" t="s">
        <v>843</v>
      </c>
      <c r="O1100" s="16" t="s">
        <v>843</v>
      </c>
      <c r="Q1100" s="16" t="s">
        <v>844</v>
      </c>
      <c r="R1100" s="16">
        <v>11</v>
      </c>
      <c r="T1100" s="16" t="s">
        <v>470</v>
      </c>
      <c r="U1100" s="16" t="s">
        <v>844</v>
      </c>
      <c r="V1100" s="16" t="s">
        <v>843</v>
      </c>
      <c r="W1100" s="16" t="s">
        <v>843</v>
      </c>
      <c r="X1100" s="16" t="s">
        <v>843</v>
      </c>
      <c r="Y1100" s="16" t="s">
        <v>844</v>
      </c>
      <c r="Z1100" s="16" t="s">
        <v>843</v>
      </c>
      <c r="AA1100" s="16" t="s">
        <v>843</v>
      </c>
      <c r="AB1100" s="16" t="s">
        <v>844</v>
      </c>
      <c r="AC1100" s="16" t="s">
        <v>844</v>
      </c>
      <c r="AF1100" s="16" t="s">
        <v>11673</v>
      </c>
      <c r="AG1100" s="16" t="s">
        <v>11694</v>
      </c>
      <c r="AH1100" s="16" t="s">
        <v>843</v>
      </c>
      <c r="AI1100" s="16" t="s">
        <v>843</v>
      </c>
      <c r="AJ1100" s="16" t="s">
        <v>843</v>
      </c>
      <c r="AK1100" s="16" t="s">
        <v>843</v>
      </c>
      <c r="AL1100" s="16" t="s">
        <v>844</v>
      </c>
      <c r="AM1100" s="16" t="s">
        <v>844</v>
      </c>
      <c r="AN1100" s="16" t="s">
        <v>843</v>
      </c>
      <c r="AO1100" s="16" t="s">
        <v>843</v>
      </c>
      <c r="AP1100" s="16" t="s">
        <v>843</v>
      </c>
      <c r="AQ1100" s="16" t="s">
        <v>844</v>
      </c>
      <c r="AR1100" s="16" t="s">
        <v>4433</v>
      </c>
      <c r="AS1100" s="16" t="s">
        <v>843</v>
      </c>
      <c r="AT1100" s="16" t="s">
        <v>843</v>
      </c>
      <c r="AU1100" s="16" t="s">
        <v>843</v>
      </c>
      <c r="AV1100" s="16" t="s">
        <v>843</v>
      </c>
      <c r="AW1100" s="16" t="s">
        <v>843</v>
      </c>
      <c r="AX1100" s="16" t="s">
        <v>843</v>
      </c>
      <c r="AY1100" s="16" t="s">
        <v>844</v>
      </c>
      <c r="BF1100" s="16" t="s">
        <v>844</v>
      </c>
      <c r="BI1100" s="16" t="s">
        <v>7785</v>
      </c>
      <c r="BJ1100" s="16" t="s">
        <v>843</v>
      </c>
      <c r="BK1100" s="16" t="s">
        <v>843</v>
      </c>
      <c r="BL1100" s="16" t="s">
        <v>843</v>
      </c>
      <c r="BM1100" s="16" t="s">
        <v>843</v>
      </c>
      <c r="BN1100" s="16" t="s">
        <v>843</v>
      </c>
      <c r="BO1100" s="16" t="s">
        <v>844</v>
      </c>
      <c r="BP1100" s="16" t="s">
        <v>843</v>
      </c>
      <c r="BQ1100" s="16" t="s">
        <v>843</v>
      </c>
      <c r="CC1100" s="16" t="s">
        <v>865</v>
      </c>
      <c r="CF1100" s="16" t="s">
        <v>7130</v>
      </c>
      <c r="CG1100" s="16" t="s">
        <v>844</v>
      </c>
      <c r="CH1100" s="16" t="s">
        <v>843</v>
      </c>
      <c r="CI1100" s="16" t="s">
        <v>843</v>
      </c>
      <c r="CJ1100" s="16" t="s">
        <v>843</v>
      </c>
      <c r="CK1100" s="16" t="s">
        <v>843</v>
      </c>
      <c r="CL1100" s="16" t="s">
        <v>843</v>
      </c>
      <c r="CM1100" s="16" t="s">
        <v>843</v>
      </c>
      <c r="CN1100" s="16" t="s">
        <v>843</v>
      </c>
      <c r="CO1100" s="16" t="s">
        <v>843</v>
      </c>
      <c r="CP1100" s="16" t="s">
        <v>843</v>
      </c>
      <c r="CQ1100" s="16" t="s">
        <v>843</v>
      </c>
      <c r="CR1100" s="16" t="s">
        <v>843</v>
      </c>
      <c r="CS1100" s="16" t="s">
        <v>843</v>
      </c>
      <c r="CT1100" s="16" t="s">
        <v>843</v>
      </c>
      <c r="CU1100" s="16" t="s">
        <v>843</v>
      </c>
      <c r="CV1100" s="16" t="s">
        <v>843</v>
      </c>
      <c r="CW1100" s="16" t="s">
        <v>843</v>
      </c>
      <c r="CX1100" s="16" t="s">
        <v>843</v>
      </c>
      <c r="CY1100" s="16" t="s">
        <v>843</v>
      </c>
      <c r="CZ1100" s="16" t="s">
        <v>843</v>
      </c>
      <c r="DA1100" s="16" t="s">
        <v>843</v>
      </c>
      <c r="DB1100" s="16" t="s">
        <v>843</v>
      </c>
      <c r="DC1100" s="16" t="s">
        <v>843</v>
      </c>
      <c r="DD1100" s="16" t="s">
        <v>843</v>
      </c>
      <c r="DE1100" s="16" t="s">
        <v>843</v>
      </c>
      <c r="DF1100" s="16" t="s">
        <v>843</v>
      </c>
      <c r="DG1100" s="16" t="s">
        <v>843</v>
      </c>
      <c r="DH1100" s="16" t="s">
        <v>843</v>
      </c>
      <c r="DI1100" s="16" t="s">
        <v>843</v>
      </c>
      <c r="DJ1100" s="16" t="s">
        <v>843</v>
      </c>
      <c r="DK1100" s="16" t="s">
        <v>843</v>
      </c>
      <c r="DL1100" s="16" t="s">
        <v>843</v>
      </c>
      <c r="DQ1100" s="16" t="s">
        <v>7226</v>
      </c>
      <c r="DR1100" s="16" t="s">
        <v>867</v>
      </c>
      <c r="DS1100" s="16" t="s">
        <v>7321</v>
      </c>
      <c r="DX1100" s="16" t="s">
        <v>865</v>
      </c>
      <c r="ES1100" s="16" t="s">
        <v>865</v>
      </c>
      <c r="EU1100" s="16" t="s">
        <v>7813</v>
      </c>
      <c r="EV1100" s="16" t="s">
        <v>865</v>
      </c>
      <c r="FT1100" s="16" t="s">
        <v>865</v>
      </c>
      <c r="HC1100" s="16" t="s">
        <v>865</v>
      </c>
      <c r="KO1100" s="16" t="s">
        <v>11321</v>
      </c>
      <c r="KP1100" s="16" t="s">
        <v>11320</v>
      </c>
      <c r="KQ1100" s="16" t="s">
        <v>8694</v>
      </c>
      <c r="KR1100" s="16" t="s">
        <v>13116</v>
      </c>
      <c r="KS1100" s="16" t="s">
        <v>11322</v>
      </c>
      <c r="KT1100" s="16" t="s">
        <v>8696</v>
      </c>
      <c r="KU1100" s="16" t="s">
        <v>844</v>
      </c>
      <c r="KV1100" s="16" t="s">
        <v>8696</v>
      </c>
      <c r="KW1100" s="16" t="s">
        <v>851</v>
      </c>
      <c r="KY1100" s="16" t="s">
        <v>486</v>
      </c>
      <c r="LA1100" s="16" t="s">
        <v>11697</v>
      </c>
      <c r="LC1100" s="16" t="s">
        <v>10879</v>
      </c>
      <c r="LD1100" s="16" t="s">
        <v>11698</v>
      </c>
      <c r="LE1100" s="16" t="s">
        <v>11693</v>
      </c>
      <c r="LF1100" s="16" t="s">
        <v>11654</v>
      </c>
      <c r="LI1100" s="16" t="s">
        <v>11655</v>
      </c>
      <c r="LM1100" s="16" t="s">
        <v>8741</v>
      </c>
      <c r="LO1100" s="16" t="s">
        <v>1056</v>
      </c>
      <c r="LP1100" s="16" t="s">
        <v>844</v>
      </c>
      <c r="LQ1100" s="16" t="s">
        <v>8732</v>
      </c>
      <c r="LR1100" s="16" t="s">
        <v>843</v>
      </c>
      <c r="LS1100" s="16" t="s">
        <v>844</v>
      </c>
      <c r="LT1100" s="16" t="s">
        <v>843</v>
      </c>
      <c r="LU1100" s="16" t="s">
        <v>843</v>
      </c>
      <c r="LV1100" s="16" t="s">
        <v>843</v>
      </c>
      <c r="LW1100" s="16" t="s">
        <v>843</v>
      </c>
      <c r="LX1100" s="16" t="s">
        <v>844</v>
      </c>
      <c r="LY1100" s="16" t="s">
        <v>843</v>
      </c>
      <c r="LZ1100" s="16" t="s">
        <v>843</v>
      </c>
      <c r="MA1100" s="16" t="s">
        <v>844</v>
      </c>
      <c r="MB1100" s="16" t="s">
        <v>843</v>
      </c>
      <c r="MC1100" s="16" t="s">
        <v>844</v>
      </c>
      <c r="MD1100" s="16" t="s">
        <v>11699</v>
      </c>
      <c r="ME1100" s="16" t="s">
        <v>11677</v>
      </c>
      <c r="MF1100" s="16" t="s">
        <v>8847</v>
      </c>
      <c r="MR1100" s="16" t="s">
        <v>470</v>
      </c>
      <c r="MS1100" s="16" t="s">
        <v>13107</v>
      </c>
      <c r="MT1100" s="16" t="s">
        <v>9015</v>
      </c>
      <c r="MV1100" s="16" t="s">
        <v>486</v>
      </c>
      <c r="MZ1100" s="16" t="s">
        <v>486</v>
      </c>
      <c r="NA1100" s="16" t="s">
        <v>487</v>
      </c>
      <c r="NB1100" s="16" t="s">
        <v>1344</v>
      </c>
      <c r="NC1100" s="16" t="s">
        <v>486</v>
      </c>
      <c r="ND1100" s="16" t="s">
        <v>486</v>
      </c>
      <c r="NE1100" s="16" t="s">
        <v>486</v>
      </c>
      <c r="NI1100" s="16" t="s">
        <v>11658</v>
      </c>
      <c r="NL1100" s="16" t="s">
        <v>843</v>
      </c>
      <c r="NS1100" s="16" t="s">
        <v>462</v>
      </c>
      <c r="NT1100" s="16" t="s">
        <v>478</v>
      </c>
      <c r="NU1100" s="16">
        <v>1.1910000000000001</v>
      </c>
      <c r="NV1100" s="16" t="s">
        <v>860</v>
      </c>
      <c r="NW1100" s="16" t="s">
        <v>1176</v>
      </c>
      <c r="NX1100" s="16" t="s">
        <v>1142</v>
      </c>
      <c r="NY1100" s="16" t="s">
        <v>1122</v>
      </c>
      <c r="NZ1100" s="16" t="s">
        <v>929</v>
      </c>
      <c r="OA1100" s="16" t="s">
        <v>486</v>
      </c>
    </row>
    <row r="1101" spans="1:394" x14ac:dyDescent="0.25">
      <c r="A1101" s="16" t="s">
        <v>13117</v>
      </c>
      <c r="B1101" s="16" t="s">
        <v>844</v>
      </c>
      <c r="C1101" s="16" t="s">
        <v>972</v>
      </c>
      <c r="D1101" s="16" t="s">
        <v>844</v>
      </c>
      <c r="E1101" s="16" t="s">
        <v>843</v>
      </c>
      <c r="F1101" s="16" t="s">
        <v>843</v>
      </c>
      <c r="G1101" s="16" t="s">
        <v>843</v>
      </c>
      <c r="H1101" s="16" t="s">
        <v>843</v>
      </c>
      <c r="I1101" s="16" t="s">
        <v>843</v>
      </c>
      <c r="J1101" s="16" t="s">
        <v>843</v>
      </c>
      <c r="K1101" s="16" t="s">
        <v>843</v>
      </c>
      <c r="L1101" s="16" t="s">
        <v>843</v>
      </c>
      <c r="M1101" s="16" t="s">
        <v>843</v>
      </c>
      <c r="N1101" s="16" t="s">
        <v>843</v>
      </c>
      <c r="O1101" s="16" t="s">
        <v>843</v>
      </c>
      <c r="Q1101" s="16" t="s">
        <v>844</v>
      </c>
      <c r="R1101" s="16">
        <v>24</v>
      </c>
      <c r="T1101" s="16" t="s">
        <v>470</v>
      </c>
      <c r="U1101" s="16" t="s">
        <v>844</v>
      </c>
      <c r="V1101" s="16" t="s">
        <v>843</v>
      </c>
      <c r="W1101" s="16" t="s">
        <v>844</v>
      </c>
      <c r="X1101" s="16" t="s">
        <v>843</v>
      </c>
      <c r="Y1101" s="16" t="s">
        <v>843</v>
      </c>
      <c r="Z1101" s="16" t="s">
        <v>843</v>
      </c>
      <c r="AA1101" s="16" t="s">
        <v>843</v>
      </c>
      <c r="AB1101" s="16" t="s">
        <v>844</v>
      </c>
      <c r="AC1101" s="16" t="s">
        <v>843</v>
      </c>
      <c r="AD1101" s="16" t="s">
        <v>867</v>
      </c>
      <c r="AF1101" s="16" t="s">
        <v>12214</v>
      </c>
      <c r="AG1101" s="16" t="s">
        <v>11725</v>
      </c>
      <c r="AH1101" s="16" t="s">
        <v>844</v>
      </c>
      <c r="AI1101" s="16" t="s">
        <v>844</v>
      </c>
      <c r="AJ1101" s="16" t="s">
        <v>843</v>
      </c>
      <c r="AK1101" s="16" t="s">
        <v>843</v>
      </c>
      <c r="AL1101" s="16" t="s">
        <v>844</v>
      </c>
      <c r="AM1101" s="16" t="s">
        <v>844</v>
      </c>
      <c r="AN1101" s="16" t="s">
        <v>843</v>
      </c>
      <c r="AO1101" s="16" t="s">
        <v>843</v>
      </c>
      <c r="AP1101" s="16" t="s">
        <v>843</v>
      </c>
      <c r="AQ1101" s="16" t="s">
        <v>844</v>
      </c>
      <c r="AR1101" s="16" t="s">
        <v>4433</v>
      </c>
      <c r="AS1101" s="16" t="s">
        <v>843</v>
      </c>
      <c r="AT1101" s="16" t="s">
        <v>843</v>
      </c>
      <c r="AU1101" s="16" t="s">
        <v>843</v>
      </c>
      <c r="AV1101" s="16" t="s">
        <v>843</v>
      </c>
      <c r="AW1101" s="16" t="s">
        <v>843</v>
      </c>
      <c r="AX1101" s="16" t="s">
        <v>843</v>
      </c>
      <c r="AY1101" s="16" t="s">
        <v>844</v>
      </c>
      <c r="BF1101" s="16" t="s">
        <v>844</v>
      </c>
      <c r="BH1101" s="16" t="s">
        <v>7386</v>
      </c>
      <c r="BI1101" s="16" t="s">
        <v>7785</v>
      </c>
      <c r="BJ1101" s="16" t="s">
        <v>843</v>
      </c>
      <c r="BK1101" s="16" t="s">
        <v>843</v>
      </c>
      <c r="BL1101" s="16" t="s">
        <v>843</v>
      </c>
      <c r="BM1101" s="16" t="s">
        <v>843</v>
      </c>
      <c r="BN1101" s="16" t="s">
        <v>843</v>
      </c>
      <c r="BO1101" s="16" t="s">
        <v>844</v>
      </c>
      <c r="BP1101" s="16" t="s">
        <v>843</v>
      </c>
      <c r="BQ1101" s="16" t="s">
        <v>843</v>
      </c>
      <c r="CC1101" s="16" t="s">
        <v>865</v>
      </c>
      <c r="CF1101" s="16" t="s">
        <v>7212</v>
      </c>
      <c r="CG1101" s="16" t="s">
        <v>843</v>
      </c>
      <c r="CH1101" s="16" t="s">
        <v>843</v>
      </c>
      <c r="CI1101" s="16" t="s">
        <v>843</v>
      </c>
      <c r="CJ1101" s="16" t="s">
        <v>843</v>
      </c>
      <c r="CK1101" s="16" t="s">
        <v>843</v>
      </c>
      <c r="CL1101" s="16" t="s">
        <v>843</v>
      </c>
      <c r="CM1101" s="16" t="s">
        <v>843</v>
      </c>
      <c r="CN1101" s="16" t="s">
        <v>843</v>
      </c>
      <c r="CO1101" s="16" t="s">
        <v>843</v>
      </c>
      <c r="CP1101" s="16" t="s">
        <v>843</v>
      </c>
      <c r="CQ1101" s="16" t="s">
        <v>843</v>
      </c>
      <c r="CR1101" s="16" t="s">
        <v>843</v>
      </c>
      <c r="CS1101" s="16" t="s">
        <v>843</v>
      </c>
      <c r="CT1101" s="16" t="s">
        <v>843</v>
      </c>
      <c r="CU1101" s="16" t="s">
        <v>843</v>
      </c>
      <c r="CV1101" s="16" t="s">
        <v>843</v>
      </c>
      <c r="CW1101" s="16" t="s">
        <v>843</v>
      </c>
      <c r="CX1101" s="16" t="s">
        <v>843</v>
      </c>
      <c r="CY1101" s="16" t="s">
        <v>843</v>
      </c>
      <c r="CZ1101" s="16" t="s">
        <v>843</v>
      </c>
      <c r="DA1101" s="16" t="s">
        <v>843</v>
      </c>
      <c r="DB1101" s="16" t="s">
        <v>843</v>
      </c>
      <c r="DC1101" s="16" t="s">
        <v>843</v>
      </c>
      <c r="DD1101" s="16" t="s">
        <v>843</v>
      </c>
      <c r="DE1101" s="16" t="s">
        <v>843</v>
      </c>
      <c r="DF1101" s="16" t="s">
        <v>843</v>
      </c>
      <c r="DG1101" s="16" t="s">
        <v>843</v>
      </c>
      <c r="DH1101" s="16" t="s">
        <v>843</v>
      </c>
      <c r="DI1101" s="16" t="s">
        <v>844</v>
      </c>
      <c r="DJ1101" s="16" t="s">
        <v>843</v>
      </c>
      <c r="DK1101" s="16" t="s">
        <v>843</v>
      </c>
      <c r="DL1101" s="16" t="s">
        <v>843</v>
      </c>
      <c r="DX1101" s="16" t="s">
        <v>865</v>
      </c>
      <c r="ES1101" s="16" t="s">
        <v>865</v>
      </c>
      <c r="EU1101" s="16" t="s">
        <v>7810</v>
      </c>
      <c r="EV1101" s="16" t="s">
        <v>865</v>
      </c>
      <c r="FT1101" s="16" t="s">
        <v>865</v>
      </c>
      <c r="HC1101" s="16" t="s">
        <v>865</v>
      </c>
      <c r="JA1101" s="16" t="s">
        <v>4813</v>
      </c>
      <c r="JB1101" s="16" t="s">
        <v>865</v>
      </c>
      <c r="JC1101" s="16" t="s">
        <v>865</v>
      </c>
      <c r="JD1101" s="16" t="s">
        <v>865</v>
      </c>
      <c r="JE1101" s="16" t="s">
        <v>865</v>
      </c>
      <c r="JF1101" s="16" t="s">
        <v>865</v>
      </c>
      <c r="JG1101" s="16" t="s">
        <v>1056</v>
      </c>
      <c r="JH1101" s="16" t="s">
        <v>7591</v>
      </c>
      <c r="JJ1101" s="16" t="s">
        <v>867</v>
      </c>
      <c r="KF1101" s="16" t="s">
        <v>4926</v>
      </c>
      <c r="KI1101" s="16" t="s">
        <v>4840</v>
      </c>
      <c r="KO1101" s="16" t="s">
        <v>11325</v>
      </c>
      <c r="KP1101" s="16" t="s">
        <v>11324</v>
      </c>
      <c r="KQ1101" s="16" t="s">
        <v>8694</v>
      </c>
      <c r="KR1101" s="16" t="s">
        <v>13118</v>
      </c>
      <c r="KS1101" s="16" t="s">
        <v>11326</v>
      </c>
      <c r="KT1101" s="16" t="s">
        <v>8696</v>
      </c>
      <c r="KU1101" s="16" t="s">
        <v>844</v>
      </c>
      <c r="KV1101" s="16" t="s">
        <v>8696</v>
      </c>
      <c r="KW1101" s="16" t="s">
        <v>851</v>
      </c>
      <c r="KY1101" s="16" t="s">
        <v>486</v>
      </c>
      <c r="LA1101" s="16" t="s">
        <v>11697</v>
      </c>
      <c r="LC1101" s="16" t="s">
        <v>10879</v>
      </c>
      <c r="LD1101" s="16" t="s">
        <v>11698</v>
      </c>
      <c r="LF1101" s="16" t="s">
        <v>11654</v>
      </c>
      <c r="LI1101" s="16" t="s">
        <v>11655</v>
      </c>
      <c r="LJ1101" s="16" t="s">
        <v>843</v>
      </c>
      <c r="LM1101" s="16" t="s">
        <v>8741</v>
      </c>
      <c r="LO1101" s="16" t="s">
        <v>843</v>
      </c>
      <c r="LP1101" s="16" t="s">
        <v>844</v>
      </c>
      <c r="LQ1101" s="16" t="s">
        <v>844</v>
      </c>
      <c r="LR1101" s="16" t="s">
        <v>843</v>
      </c>
      <c r="LS1101" s="16" t="s">
        <v>844</v>
      </c>
      <c r="LT1101" s="16" t="s">
        <v>843</v>
      </c>
      <c r="LU1101" s="16" t="s">
        <v>843</v>
      </c>
      <c r="LV1101" s="16" t="s">
        <v>843</v>
      </c>
      <c r="LW1101" s="16" t="s">
        <v>843</v>
      </c>
      <c r="LX1101" s="16" t="s">
        <v>843</v>
      </c>
      <c r="LY1101" s="16" t="s">
        <v>843</v>
      </c>
      <c r="LZ1101" s="16" t="s">
        <v>843</v>
      </c>
      <c r="MA1101" s="16" t="s">
        <v>843</v>
      </c>
      <c r="MB1101" s="16" t="s">
        <v>843</v>
      </c>
      <c r="MC1101" s="16" t="s">
        <v>843</v>
      </c>
      <c r="MD1101" s="16" t="s">
        <v>11699</v>
      </c>
      <c r="ME1101" s="16" t="s">
        <v>11656</v>
      </c>
      <c r="MF1101" s="16" t="s">
        <v>8847</v>
      </c>
      <c r="MO1101" s="16" t="s">
        <v>1817</v>
      </c>
      <c r="MP1101" s="16" t="s">
        <v>1823</v>
      </c>
      <c r="MR1101" s="16" t="s">
        <v>470</v>
      </c>
      <c r="MS1101" s="16" t="s">
        <v>13107</v>
      </c>
      <c r="MT1101" s="16" t="s">
        <v>8837</v>
      </c>
      <c r="MU1101" s="16" t="s">
        <v>816</v>
      </c>
      <c r="MV1101" s="16" t="s">
        <v>486</v>
      </c>
      <c r="NC1101" s="16" t="s">
        <v>486</v>
      </c>
      <c r="ND1101" s="16" t="s">
        <v>486</v>
      </c>
      <c r="NE1101" s="16" t="s">
        <v>486</v>
      </c>
      <c r="NG1101" s="16" t="s">
        <v>1376</v>
      </c>
      <c r="NI1101" s="16" t="s">
        <v>11658</v>
      </c>
      <c r="NQ1101" s="16" t="s">
        <v>1079</v>
      </c>
      <c r="NS1101" s="16" t="s">
        <v>462</v>
      </c>
      <c r="NT1101" s="16" t="s">
        <v>478</v>
      </c>
      <c r="NU1101" s="16">
        <v>1.1910000000000001</v>
      </c>
      <c r="NV1101" s="16" t="s">
        <v>445</v>
      </c>
      <c r="NW1101" s="16" t="s">
        <v>1174</v>
      </c>
      <c r="NX1101" s="16" t="s">
        <v>1142</v>
      </c>
      <c r="NZ1101" s="16" t="s">
        <v>935</v>
      </c>
      <c r="OC1101" s="16" t="s">
        <v>445</v>
      </c>
    </row>
    <row r="1102" spans="1:394" x14ac:dyDescent="0.25">
      <c r="A1102" s="16" t="s">
        <v>13119</v>
      </c>
      <c r="B1102" s="16" t="s">
        <v>844</v>
      </c>
      <c r="C1102" s="16" t="s">
        <v>972</v>
      </c>
      <c r="D1102" s="16" t="s">
        <v>844</v>
      </c>
      <c r="E1102" s="16" t="s">
        <v>843</v>
      </c>
      <c r="F1102" s="16" t="s">
        <v>843</v>
      </c>
      <c r="G1102" s="16" t="s">
        <v>843</v>
      </c>
      <c r="H1102" s="16" t="s">
        <v>843</v>
      </c>
      <c r="I1102" s="16" t="s">
        <v>843</v>
      </c>
      <c r="J1102" s="16" t="s">
        <v>843</v>
      </c>
      <c r="K1102" s="16" t="s">
        <v>843</v>
      </c>
      <c r="L1102" s="16" t="s">
        <v>843</v>
      </c>
      <c r="M1102" s="16" t="s">
        <v>843</v>
      </c>
      <c r="N1102" s="16" t="s">
        <v>843</v>
      </c>
      <c r="O1102" s="16" t="s">
        <v>843</v>
      </c>
      <c r="Q1102" s="16" t="s">
        <v>844</v>
      </c>
      <c r="R1102" s="16">
        <v>35</v>
      </c>
      <c r="T1102" s="16" t="s">
        <v>470</v>
      </c>
      <c r="U1102" s="16" t="s">
        <v>844</v>
      </c>
      <c r="V1102" s="16" t="s">
        <v>843</v>
      </c>
      <c r="W1102" s="16" t="s">
        <v>844</v>
      </c>
      <c r="X1102" s="16" t="s">
        <v>843</v>
      </c>
      <c r="Y1102" s="16" t="s">
        <v>843</v>
      </c>
      <c r="Z1102" s="16" t="s">
        <v>843</v>
      </c>
      <c r="AA1102" s="16" t="s">
        <v>843</v>
      </c>
      <c r="AB1102" s="16" t="s">
        <v>844</v>
      </c>
      <c r="AC1102" s="16" t="s">
        <v>843</v>
      </c>
      <c r="AD1102" s="16" t="s">
        <v>867</v>
      </c>
      <c r="AF1102" s="16" t="s">
        <v>12214</v>
      </c>
      <c r="AG1102" s="16" t="s">
        <v>11725</v>
      </c>
      <c r="AH1102" s="16" t="s">
        <v>844</v>
      </c>
      <c r="AI1102" s="16" t="s">
        <v>844</v>
      </c>
      <c r="AJ1102" s="16" t="s">
        <v>843</v>
      </c>
      <c r="AK1102" s="16" t="s">
        <v>843</v>
      </c>
      <c r="AL1102" s="16" t="s">
        <v>844</v>
      </c>
      <c r="AM1102" s="16" t="s">
        <v>844</v>
      </c>
      <c r="AN1102" s="16" t="s">
        <v>843</v>
      </c>
      <c r="AO1102" s="16" t="s">
        <v>843</v>
      </c>
      <c r="AP1102" s="16" t="s">
        <v>843</v>
      </c>
      <c r="AQ1102" s="16" t="s">
        <v>844</v>
      </c>
      <c r="AR1102" s="16" t="s">
        <v>4415</v>
      </c>
      <c r="AS1102" s="16" t="s">
        <v>844</v>
      </c>
      <c r="AT1102" s="16" t="s">
        <v>843</v>
      </c>
      <c r="AU1102" s="16" t="s">
        <v>843</v>
      </c>
      <c r="AV1102" s="16" t="s">
        <v>843</v>
      </c>
      <c r="AW1102" s="16" t="s">
        <v>843</v>
      </c>
      <c r="AX1102" s="16" t="s">
        <v>843</v>
      </c>
      <c r="AY1102" s="16" t="s">
        <v>843</v>
      </c>
      <c r="AZ1102" s="16" t="s">
        <v>4437</v>
      </c>
      <c r="BF1102" s="16" t="s">
        <v>844</v>
      </c>
      <c r="BH1102" s="16" t="s">
        <v>7380</v>
      </c>
      <c r="BI1102" s="16" t="s">
        <v>7785</v>
      </c>
      <c r="BJ1102" s="16" t="s">
        <v>843</v>
      </c>
      <c r="BK1102" s="16" t="s">
        <v>843</v>
      </c>
      <c r="BL1102" s="16" t="s">
        <v>843</v>
      </c>
      <c r="BM1102" s="16" t="s">
        <v>843</v>
      </c>
      <c r="BN1102" s="16" t="s">
        <v>843</v>
      </c>
      <c r="BO1102" s="16" t="s">
        <v>844</v>
      </c>
      <c r="BP1102" s="16" t="s">
        <v>843</v>
      </c>
      <c r="BQ1102" s="16" t="s">
        <v>843</v>
      </c>
      <c r="DX1102" s="16" t="s">
        <v>867</v>
      </c>
      <c r="DY1102" s="16" t="s">
        <v>867</v>
      </c>
      <c r="ES1102" s="16" t="s">
        <v>867</v>
      </c>
      <c r="EU1102" s="16" t="s">
        <v>7813</v>
      </c>
      <c r="EV1102" s="16" t="s">
        <v>865</v>
      </c>
      <c r="FT1102" s="16" t="s">
        <v>865</v>
      </c>
      <c r="HC1102" s="16" t="s">
        <v>867</v>
      </c>
      <c r="HD1102" s="16" t="s">
        <v>867</v>
      </c>
      <c r="HE1102" s="16" t="s">
        <v>4671</v>
      </c>
      <c r="HF1102" s="16" t="s">
        <v>844</v>
      </c>
      <c r="HG1102" s="16" t="s">
        <v>843</v>
      </c>
      <c r="HH1102" s="16" t="s">
        <v>843</v>
      </c>
      <c r="HI1102" s="16" t="s">
        <v>843</v>
      </c>
      <c r="HJ1102" s="16" t="s">
        <v>843</v>
      </c>
      <c r="HK1102" s="16" t="s">
        <v>843</v>
      </c>
      <c r="HL1102" s="16" t="s">
        <v>843</v>
      </c>
      <c r="HM1102" s="16" t="s">
        <v>843</v>
      </c>
      <c r="HN1102" s="16" t="s">
        <v>843</v>
      </c>
      <c r="HO1102" s="16" t="s">
        <v>843</v>
      </c>
      <c r="HP1102" s="16" t="s">
        <v>843</v>
      </c>
      <c r="HQ1102" s="16" t="s">
        <v>843</v>
      </c>
      <c r="HR1102" s="16" t="s">
        <v>843</v>
      </c>
      <c r="HS1102" s="16" t="s">
        <v>843</v>
      </c>
      <c r="IZ1102" s="16" t="s">
        <v>865</v>
      </c>
      <c r="JA1102" s="16" t="s">
        <v>4813</v>
      </c>
      <c r="JB1102" s="16" t="s">
        <v>865</v>
      </c>
      <c r="JC1102" s="16" t="s">
        <v>865</v>
      </c>
      <c r="JD1102" s="16" t="s">
        <v>865</v>
      </c>
      <c r="JE1102" s="16" t="s">
        <v>865</v>
      </c>
      <c r="JF1102" s="16" t="s">
        <v>865</v>
      </c>
      <c r="JG1102" s="16" t="s">
        <v>1056</v>
      </c>
      <c r="JH1102" s="16" t="s">
        <v>5638</v>
      </c>
      <c r="JJ1102" s="16" t="s">
        <v>865</v>
      </c>
      <c r="KF1102" s="16" t="s">
        <v>4932</v>
      </c>
      <c r="KI1102" s="16" t="s">
        <v>4843</v>
      </c>
      <c r="KO1102" s="16" t="s">
        <v>11329</v>
      </c>
      <c r="KP1102" s="16" t="s">
        <v>11328</v>
      </c>
      <c r="KQ1102" s="16" t="s">
        <v>8694</v>
      </c>
      <c r="KR1102" s="16" t="s">
        <v>13120</v>
      </c>
      <c r="KS1102" s="16" t="s">
        <v>11330</v>
      </c>
      <c r="KT1102" s="16" t="s">
        <v>8696</v>
      </c>
      <c r="KU1102" s="16" t="s">
        <v>844</v>
      </c>
      <c r="KV1102" s="16" t="s">
        <v>8696</v>
      </c>
      <c r="KW1102" s="16" t="s">
        <v>851</v>
      </c>
      <c r="KX1102" s="16" t="s">
        <v>487</v>
      </c>
      <c r="KY1102" s="16" t="s">
        <v>487</v>
      </c>
      <c r="KZ1102" s="16" t="s">
        <v>487</v>
      </c>
      <c r="LC1102" s="16" t="s">
        <v>10879</v>
      </c>
      <c r="LF1102" s="16" t="s">
        <v>11654</v>
      </c>
      <c r="LI1102" s="16" t="s">
        <v>11655</v>
      </c>
      <c r="LJ1102" s="16" t="s">
        <v>843</v>
      </c>
      <c r="LL1102" s="16" t="s">
        <v>8711</v>
      </c>
      <c r="LM1102" s="16" t="s">
        <v>8741</v>
      </c>
      <c r="LO1102" s="16" t="s">
        <v>1056</v>
      </c>
      <c r="LP1102" s="16" t="s">
        <v>1056</v>
      </c>
      <c r="LQ1102" s="16" t="s">
        <v>8732</v>
      </c>
      <c r="LR1102" s="16" t="s">
        <v>844</v>
      </c>
      <c r="LS1102" s="16" t="s">
        <v>844</v>
      </c>
      <c r="LT1102" s="16" t="s">
        <v>844</v>
      </c>
      <c r="LU1102" s="16" t="s">
        <v>843</v>
      </c>
      <c r="LV1102" s="16" t="s">
        <v>844</v>
      </c>
      <c r="LW1102" s="16" t="s">
        <v>1056</v>
      </c>
      <c r="LX1102" s="16" t="s">
        <v>843</v>
      </c>
      <c r="LY1102" s="16" t="s">
        <v>843</v>
      </c>
      <c r="LZ1102" s="16" t="s">
        <v>843</v>
      </c>
      <c r="MA1102" s="16" t="s">
        <v>844</v>
      </c>
      <c r="MB1102" s="16" t="s">
        <v>843</v>
      </c>
      <c r="MC1102" s="16" t="s">
        <v>844</v>
      </c>
      <c r="ME1102" s="16" t="s">
        <v>11656</v>
      </c>
      <c r="MF1102" s="16" t="s">
        <v>8847</v>
      </c>
      <c r="MO1102" s="16" t="s">
        <v>1813</v>
      </c>
      <c r="MP1102" s="16" t="s">
        <v>13846</v>
      </c>
      <c r="MR1102" s="16" t="s">
        <v>470</v>
      </c>
      <c r="MS1102" s="16" t="s">
        <v>13107</v>
      </c>
      <c r="MT1102" s="16" t="s">
        <v>8837</v>
      </c>
      <c r="MU1102" s="16" t="s">
        <v>817</v>
      </c>
      <c r="NC1102" s="16" t="s">
        <v>487</v>
      </c>
      <c r="ND1102" s="16" t="s">
        <v>486</v>
      </c>
      <c r="NE1102" s="16" t="s">
        <v>487</v>
      </c>
      <c r="NF1102" s="16" t="s">
        <v>487</v>
      </c>
      <c r="NG1102" s="16" t="s">
        <v>1376</v>
      </c>
      <c r="NI1102" s="16" t="s">
        <v>11658</v>
      </c>
      <c r="NM1102" s="16" t="s">
        <v>11682</v>
      </c>
      <c r="NN1102" s="16" t="s">
        <v>865</v>
      </c>
      <c r="NO1102" s="16" t="s">
        <v>11683</v>
      </c>
      <c r="NP1102" s="16" t="s">
        <v>11750</v>
      </c>
      <c r="NR1102" s="16" t="s">
        <v>451</v>
      </c>
      <c r="NS1102" s="16" t="s">
        <v>462</v>
      </c>
      <c r="NT1102" s="16" t="s">
        <v>478</v>
      </c>
      <c r="NU1102" s="16">
        <v>1.1910000000000001</v>
      </c>
      <c r="NV1102" s="16" t="s">
        <v>451</v>
      </c>
      <c r="NW1102" s="16" t="s">
        <v>1175</v>
      </c>
      <c r="NX1102" s="16" t="s">
        <v>1142</v>
      </c>
      <c r="OB1102" s="16" t="s">
        <v>833</v>
      </c>
      <c r="OC1102" s="16" t="s">
        <v>451</v>
      </c>
      <c r="OD1102" s="16" t="s">
        <v>487</v>
      </c>
    </row>
    <row r="1103" spans="1:394" x14ac:dyDescent="0.25">
      <c r="A1103" s="16" t="s">
        <v>13121</v>
      </c>
      <c r="B1103" s="16" t="s">
        <v>1056</v>
      </c>
      <c r="C1103" s="16" t="s">
        <v>4199</v>
      </c>
      <c r="D1103" s="16" t="s">
        <v>843</v>
      </c>
      <c r="E1103" s="16" t="s">
        <v>843</v>
      </c>
      <c r="F1103" s="16" t="s">
        <v>843</v>
      </c>
      <c r="G1103" s="16" t="s">
        <v>843</v>
      </c>
      <c r="H1103" s="16" t="s">
        <v>843</v>
      </c>
      <c r="I1103" s="16" t="s">
        <v>844</v>
      </c>
      <c r="J1103" s="16" t="s">
        <v>843</v>
      </c>
      <c r="K1103" s="16" t="s">
        <v>843</v>
      </c>
      <c r="L1103" s="16" t="s">
        <v>843</v>
      </c>
      <c r="M1103" s="16" t="s">
        <v>843</v>
      </c>
      <c r="N1103" s="16" t="s">
        <v>843</v>
      </c>
      <c r="O1103" s="16" t="s">
        <v>843</v>
      </c>
      <c r="Q1103" s="16" t="s">
        <v>843</v>
      </c>
      <c r="R1103" s="16">
        <v>38</v>
      </c>
      <c r="T1103" s="16" t="s">
        <v>474</v>
      </c>
      <c r="U1103" s="16" t="s">
        <v>843</v>
      </c>
      <c r="V1103" s="16" t="s">
        <v>844</v>
      </c>
      <c r="W1103" s="16" t="s">
        <v>843</v>
      </c>
      <c r="X1103" s="16" t="s">
        <v>844</v>
      </c>
      <c r="Y1103" s="16" t="s">
        <v>843</v>
      </c>
      <c r="Z1103" s="16" t="s">
        <v>843</v>
      </c>
      <c r="AA1103" s="16" t="s">
        <v>843</v>
      </c>
      <c r="AB1103" s="16" t="s">
        <v>843</v>
      </c>
      <c r="AC1103" s="16" t="s">
        <v>843</v>
      </c>
      <c r="AD1103" s="16" t="s">
        <v>867</v>
      </c>
      <c r="BF1103" s="16" t="s">
        <v>843</v>
      </c>
      <c r="JB1103" s="16" t="s">
        <v>865</v>
      </c>
      <c r="JC1103" s="16" t="s">
        <v>865</v>
      </c>
      <c r="JD1103" s="16" t="s">
        <v>865</v>
      </c>
      <c r="JE1103" s="16" t="s">
        <v>865</v>
      </c>
      <c r="JF1103" s="16" t="s">
        <v>865</v>
      </c>
      <c r="JG1103" s="16" t="s">
        <v>1056</v>
      </c>
      <c r="JH1103" s="16" t="s">
        <v>7577</v>
      </c>
      <c r="JJ1103" s="16" t="s">
        <v>864</v>
      </c>
      <c r="KO1103" s="16" t="s">
        <v>11329</v>
      </c>
      <c r="KP1103" s="16" t="s">
        <v>11328</v>
      </c>
      <c r="KQ1103" s="16" t="s">
        <v>8694</v>
      </c>
      <c r="KR1103" s="16" t="s">
        <v>13122</v>
      </c>
      <c r="KS1103" s="16" t="s">
        <v>11330</v>
      </c>
      <c r="KT1103" s="16" t="s">
        <v>8696</v>
      </c>
      <c r="KU1103" s="16" t="s">
        <v>844</v>
      </c>
      <c r="KV1103" s="16" t="s">
        <v>8696</v>
      </c>
      <c r="LC1103" s="16" t="s">
        <v>10879</v>
      </c>
      <c r="LF1103" s="16" t="s">
        <v>11654</v>
      </c>
      <c r="LJ1103" s="16" t="s">
        <v>843</v>
      </c>
      <c r="LM1103" s="16" t="s">
        <v>8741</v>
      </c>
      <c r="LO1103" s="16" t="s">
        <v>1056</v>
      </c>
      <c r="LP1103" s="16" t="s">
        <v>1056</v>
      </c>
      <c r="LQ1103" s="16" t="s">
        <v>8732</v>
      </c>
      <c r="LR1103" s="16" t="s">
        <v>844</v>
      </c>
      <c r="LS1103" s="16" t="s">
        <v>844</v>
      </c>
      <c r="LT1103" s="16" t="s">
        <v>844</v>
      </c>
      <c r="LU1103" s="16" t="s">
        <v>843</v>
      </c>
      <c r="LV1103" s="16" t="s">
        <v>844</v>
      </c>
      <c r="LW1103" s="16" t="s">
        <v>1056</v>
      </c>
      <c r="LX1103" s="16" t="s">
        <v>843</v>
      </c>
      <c r="LY1103" s="16" t="s">
        <v>843</v>
      </c>
      <c r="LZ1103" s="16" t="s">
        <v>843</v>
      </c>
      <c r="MA1103" s="16" t="s">
        <v>844</v>
      </c>
      <c r="MB1103" s="16" t="s">
        <v>843</v>
      </c>
      <c r="MC1103" s="16" t="s">
        <v>844</v>
      </c>
      <c r="ME1103" s="16" t="s">
        <v>11656</v>
      </c>
      <c r="MF1103" s="16" t="s">
        <v>8847</v>
      </c>
      <c r="MR1103" s="16" t="s">
        <v>474</v>
      </c>
      <c r="MS1103" s="16" t="s">
        <v>13107</v>
      </c>
      <c r="NI1103" s="16" t="s">
        <v>11658</v>
      </c>
      <c r="NS1103" s="16" t="s">
        <v>462</v>
      </c>
      <c r="NT1103" s="16" t="s">
        <v>478</v>
      </c>
      <c r="NU1103" s="16">
        <v>1.1910000000000001</v>
      </c>
      <c r="NV1103" s="16" t="s">
        <v>451</v>
      </c>
      <c r="NW1103" s="16" t="s">
        <v>1181</v>
      </c>
      <c r="NX1103" s="16" t="s">
        <v>1142</v>
      </c>
      <c r="OC1103" s="16" t="s">
        <v>451</v>
      </c>
    </row>
    <row r="1104" spans="1:394" x14ac:dyDescent="0.25">
      <c r="A1104" s="16" t="s">
        <v>13123</v>
      </c>
      <c r="B1104" s="16" t="s">
        <v>8732</v>
      </c>
      <c r="C1104" s="16" t="s">
        <v>972</v>
      </c>
      <c r="D1104" s="16" t="s">
        <v>844</v>
      </c>
      <c r="E1104" s="16" t="s">
        <v>843</v>
      </c>
      <c r="F1104" s="16" t="s">
        <v>843</v>
      </c>
      <c r="G1104" s="16" t="s">
        <v>843</v>
      </c>
      <c r="H1104" s="16" t="s">
        <v>843</v>
      </c>
      <c r="I1104" s="16" t="s">
        <v>843</v>
      </c>
      <c r="J1104" s="16" t="s">
        <v>843</v>
      </c>
      <c r="K1104" s="16" t="s">
        <v>843</v>
      </c>
      <c r="L1104" s="16" t="s">
        <v>843</v>
      </c>
      <c r="M1104" s="16" t="s">
        <v>843</v>
      </c>
      <c r="N1104" s="16" t="s">
        <v>843</v>
      </c>
      <c r="O1104" s="16" t="s">
        <v>843</v>
      </c>
      <c r="Q1104" s="16" t="s">
        <v>844</v>
      </c>
      <c r="R1104" s="16">
        <v>12</v>
      </c>
      <c r="T1104" s="16" t="s">
        <v>470</v>
      </c>
      <c r="U1104" s="16" t="s">
        <v>844</v>
      </c>
      <c r="V1104" s="16" t="s">
        <v>843</v>
      </c>
      <c r="W1104" s="16" t="s">
        <v>843</v>
      </c>
      <c r="X1104" s="16" t="s">
        <v>843</v>
      </c>
      <c r="Y1104" s="16" t="s">
        <v>844</v>
      </c>
      <c r="Z1104" s="16" t="s">
        <v>843</v>
      </c>
      <c r="AA1104" s="16" t="s">
        <v>843</v>
      </c>
      <c r="AB1104" s="16" t="s">
        <v>844</v>
      </c>
      <c r="AC1104" s="16" t="s">
        <v>844</v>
      </c>
      <c r="AF1104" s="16" t="s">
        <v>12214</v>
      </c>
      <c r="AG1104" s="16" t="s">
        <v>11694</v>
      </c>
      <c r="AH1104" s="16" t="s">
        <v>843</v>
      </c>
      <c r="AI1104" s="16" t="s">
        <v>843</v>
      </c>
      <c r="AJ1104" s="16" t="s">
        <v>843</v>
      </c>
      <c r="AK1104" s="16" t="s">
        <v>843</v>
      </c>
      <c r="AL1104" s="16" t="s">
        <v>844</v>
      </c>
      <c r="AM1104" s="16" t="s">
        <v>844</v>
      </c>
      <c r="AN1104" s="16" t="s">
        <v>843</v>
      </c>
      <c r="AO1104" s="16" t="s">
        <v>843</v>
      </c>
      <c r="AP1104" s="16" t="s">
        <v>843</v>
      </c>
      <c r="AQ1104" s="16" t="s">
        <v>844</v>
      </c>
      <c r="AR1104" s="16" t="s">
        <v>12476</v>
      </c>
      <c r="AS1104" s="16" t="s">
        <v>843</v>
      </c>
      <c r="AT1104" s="16" t="s">
        <v>843</v>
      </c>
      <c r="AU1104" s="16" t="s">
        <v>844</v>
      </c>
      <c r="AV1104" s="16" t="s">
        <v>843</v>
      </c>
      <c r="AW1104" s="16" t="s">
        <v>844</v>
      </c>
      <c r="AX1104" s="16" t="s">
        <v>844</v>
      </c>
      <c r="AY1104" s="16" t="s">
        <v>843</v>
      </c>
      <c r="BB1104" s="16" t="s">
        <v>4440</v>
      </c>
      <c r="BD1104" s="16" t="s">
        <v>4440</v>
      </c>
      <c r="BE1104" s="16" t="s">
        <v>4440</v>
      </c>
      <c r="BF1104" s="16" t="s">
        <v>844</v>
      </c>
      <c r="BH1104" s="16" t="s">
        <v>7380</v>
      </c>
      <c r="BI1104" s="16" t="s">
        <v>7785</v>
      </c>
      <c r="BJ1104" s="16" t="s">
        <v>843</v>
      </c>
      <c r="BK1104" s="16" t="s">
        <v>843</v>
      </c>
      <c r="BL1104" s="16" t="s">
        <v>843</v>
      </c>
      <c r="BM1104" s="16" t="s">
        <v>843</v>
      </c>
      <c r="BN1104" s="16" t="s">
        <v>843</v>
      </c>
      <c r="BO1104" s="16" t="s">
        <v>844</v>
      </c>
      <c r="BP1104" s="16" t="s">
        <v>843</v>
      </c>
      <c r="BQ1104" s="16" t="s">
        <v>843</v>
      </c>
      <c r="CC1104" s="16" t="s">
        <v>865</v>
      </c>
      <c r="CF1104" s="16" t="s">
        <v>7209</v>
      </c>
      <c r="CG1104" s="16" t="s">
        <v>843</v>
      </c>
      <c r="CH1104" s="16" t="s">
        <v>843</v>
      </c>
      <c r="CI1104" s="16" t="s">
        <v>843</v>
      </c>
      <c r="CJ1104" s="16" t="s">
        <v>843</v>
      </c>
      <c r="CK1104" s="16" t="s">
        <v>843</v>
      </c>
      <c r="CL1104" s="16" t="s">
        <v>843</v>
      </c>
      <c r="CM1104" s="16" t="s">
        <v>843</v>
      </c>
      <c r="CN1104" s="16" t="s">
        <v>843</v>
      </c>
      <c r="CO1104" s="16" t="s">
        <v>843</v>
      </c>
      <c r="CP1104" s="16" t="s">
        <v>843</v>
      </c>
      <c r="CQ1104" s="16" t="s">
        <v>843</v>
      </c>
      <c r="CR1104" s="16" t="s">
        <v>843</v>
      </c>
      <c r="CS1104" s="16" t="s">
        <v>843</v>
      </c>
      <c r="CT1104" s="16" t="s">
        <v>843</v>
      </c>
      <c r="CU1104" s="16" t="s">
        <v>843</v>
      </c>
      <c r="CV1104" s="16" t="s">
        <v>843</v>
      </c>
      <c r="CW1104" s="16" t="s">
        <v>843</v>
      </c>
      <c r="CX1104" s="16" t="s">
        <v>843</v>
      </c>
      <c r="CY1104" s="16" t="s">
        <v>843</v>
      </c>
      <c r="CZ1104" s="16" t="s">
        <v>843</v>
      </c>
      <c r="DA1104" s="16" t="s">
        <v>843</v>
      </c>
      <c r="DB1104" s="16" t="s">
        <v>843</v>
      </c>
      <c r="DC1104" s="16" t="s">
        <v>843</v>
      </c>
      <c r="DD1104" s="16" t="s">
        <v>843</v>
      </c>
      <c r="DE1104" s="16" t="s">
        <v>843</v>
      </c>
      <c r="DF1104" s="16" t="s">
        <v>843</v>
      </c>
      <c r="DG1104" s="16" t="s">
        <v>843</v>
      </c>
      <c r="DH1104" s="16" t="s">
        <v>844</v>
      </c>
      <c r="DI1104" s="16" t="s">
        <v>843</v>
      </c>
      <c r="DJ1104" s="16" t="s">
        <v>843</v>
      </c>
      <c r="DK1104" s="16" t="s">
        <v>843</v>
      </c>
      <c r="DL1104" s="16" t="s">
        <v>843</v>
      </c>
      <c r="DQ1104" s="16" t="s">
        <v>865</v>
      </c>
      <c r="DR1104" s="16" t="s">
        <v>865</v>
      </c>
      <c r="DX1104" s="16" t="s">
        <v>867</v>
      </c>
      <c r="DY1104" s="16" t="s">
        <v>867</v>
      </c>
      <c r="ES1104" s="16" t="s">
        <v>867</v>
      </c>
      <c r="EU1104" s="16" t="s">
        <v>7813</v>
      </c>
      <c r="EV1104" s="16" t="s">
        <v>865</v>
      </c>
      <c r="FF1104" s="16" t="s">
        <v>7842</v>
      </c>
      <c r="FG1104" s="16" t="s">
        <v>7852</v>
      </c>
      <c r="FH1104" s="16" t="s">
        <v>843</v>
      </c>
      <c r="FI1104" s="16" t="s">
        <v>844</v>
      </c>
      <c r="FJ1104" s="16" t="s">
        <v>843</v>
      </c>
      <c r="FK1104" s="16" t="s">
        <v>843</v>
      </c>
      <c r="FL1104" s="16" t="s">
        <v>843</v>
      </c>
      <c r="FM1104" s="16" t="s">
        <v>843</v>
      </c>
      <c r="FN1104" s="16" t="s">
        <v>843</v>
      </c>
      <c r="FO1104" s="16" t="s">
        <v>843</v>
      </c>
      <c r="FP1104" s="16" t="s">
        <v>843</v>
      </c>
      <c r="FQ1104" s="16" t="s">
        <v>843</v>
      </c>
      <c r="FT1104" s="16" t="s">
        <v>865</v>
      </c>
      <c r="HC1104" s="16" t="s">
        <v>865</v>
      </c>
      <c r="KO1104" s="16" t="s">
        <v>11329</v>
      </c>
      <c r="KP1104" s="16" t="s">
        <v>11328</v>
      </c>
      <c r="KQ1104" s="16" t="s">
        <v>8694</v>
      </c>
      <c r="KR1104" s="16" t="s">
        <v>13124</v>
      </c>
      <c r="KS1104" s="16" t="s">
        <v>11330</v>
      </c>
      <c r="KT1104" s="16" t="s">
        <v>8696</v>
      </c>
      <c r="KU1104" s="16" t="s">
        <v>844</v>
      </c>
      <c r="KV1104" s="16" t="s">
        <v>8696</v>
      </c>
      <c r="KW1104" s="16" t="s">
        <v>850</v>
      </c>
      <c r="KX1104" s="16" t="s">
        <v>487</v>
      </c>
      <c r="KY1104" s="16" t="s">
        <v>487</v>
      </c>
      <c r="KZ1104" s="16" t="s">
        <v>487</v>
      </c>
      <c r="LA1104" s="16" t="s">
        <v>11697</v>
      </c>
      <c r="LC1104" s="16" t="s">
        <v>10879</v>
      </c>
      <c r="LD1104" s="16" t="s">
        <v>11698</v>
      </c>
      <c r="LE1104" s="16" t="s">
        <v>11693</v>
      </c>
      <c r="LF1104" s="16" t="s">
        <v>11654</v>
      </c>
      <c r="LI1104" s="16" t="s">
        <v>11655</v>
      </c>
      <c r="LM1104" s="16" t="s">
        <v>8741</v>
      </c>
      <c r="LO1104" s="16" t="s">
        <v>1056</v>
      </c>
      <c r="LP1104" s="16" t="s">
        <v>1056</v>
      </c>
      <c r="LQ1104" s="16" t="s">
        <v>8732</v>
      </c>
      <c r="LR1104" s="16" t="s">
        <v>844</v>
      </c>
      <c r="LS1104" s="16" t="s">
        <v>844</v>
      </c>
      <c r="LT1104" s="16" t="s">
        <v>844</v>
      </c>
      <c r="LU1104" s="16" t="s">
        <v>843</v>
      </c>
      <c r="LV1104" s="16" t="s">
        <v>844</v>
      </c>
      <c r="LW1104" s="16" t="s">
        <v>1056</v>
      </c>
      <c r="LX1104" s="16" t="s">
        <v>843</v>
      </c>
      <c r="LY1104" s="16" t="s">
        <v>843</v>
      </c>
      <c r="LZ1104" s="16" t="s">
        <v>843</v>
      </c>
      <c r="MA1104" s="16" t="s">
        <v>844</v>
      </c>
      <c r="MB1104" s="16" t="s">
        <v>843</v>
      </c>
      <c r="MC1104" s="16" t="s">
        <v>844</v>
      </c>
      <c r="MD1104" s="16" t="s">
        <v>11699</v>
      </c>
      <c r="ME1104" s="16" t="s">
        <v>11677</v>
      </c>
      <c r="MF1104" s="16" t="s">
        <v>8847</v>
      </c>
      <c r="MR1104" s="16" t="s">
        <v>470</v>
      </c>
      <c r="MS1104" s="16" t="s">
        <v>13107</v>
      </c>
      <c r="MT1104" s="16" t="s">
        <v>8837</v>
      </c>
      <c r="MU1104" s="16" t="s">
        <v>817</v>
      </c>
      <c r="MV1104" s="16" t="s">
        <v>486</v>
      </c>
      <c r="MZ1104" s="16" t="s">
        <v>486</v>
      </c>
      <c r="NA1104" s="16" t="s">
        <v>486</v>
      </c>
      <c r="NC1104" s="16" t="s">
        <v>487</v>
      </c>
      <c r="ND1104" s="16" t="s">
        <v>486</v>
      </c>
      <c r="NE1104" s="16" t="s">
        <v>486</v>
      </c>
      <c r="NI1104" s="16" t="s">
        <v>11658</v>
      </c>
      <c r="NL1104" s="16" t="s">
        <v>843</v>
      </c>
      <c r="NS1104" s="16" t="s">
        <v>462</v>
      </c>
      <c r="NT1104" s="16" t="s">
        <v>478</v>
      </c>
      <c r="NU1104" s="16">
        <v>1.1910000000000001</v>
      </c>
      <c r="NV1104" s="16" t="s">
        <v>824</v>
      </c>
      <c r="NW1104" s="16" t="s">
        <v>1173</v>
      </c>
      <c r="NX1104" s="16" t="s">
        <v>1142</v>
      </c>
      <c r="NY1104" s="16" t="s">
        <v>824</v>
      </c>
      <c r="NZ1104" s="16" t="s">
        <v>929</v>
      </c>
    </row>
    <row r="1105" spans="1:393" x14ac:dyDescent="0.25">
      <c r="A1105" s="16" t="s">
        <v>13125</v>
      </c>
      <c r="B1105" s="16" t="s">
        <v>8746</v>
      </c>
      <c r="C1105" s="16" t="s">
        <v>972</v>
      </c>
      <c r="D1105" s="16" t="s">
        <v>844</v>
      </c>
      <c r="E1105" s="16" t="s">
        <v>843</v>
      </c>
      <c r="F1105" s="16" t="s">
        <v>843</v>
      </c>
      <c r="G1105" s="16" t="s">
        <v>843</v>
      </c>
      <c r="H1105" s="16" t="s">
        <v>843</v>
      </c>
      <c r="I1105" s="16" t="s">
        <v>843</v>
      </c>
      <c r="J1105" s="16" t="s">
        <v>843</v>
      </c>
      <c r="K1105" s="16" t="s">
        <v>843</v>
      </c>
      <c r="L1105" s="16" t="s">
        <v>843</v>
      </c>
      <c r="M1105" s="16" t="s">
        <v>843</v>
      </c>
      <c r="N1105" s="16" t="s">
        <v>843</v>
      </c>
      <c r="O1105" s="16" t="s">
        <v>843</v>
      </c>
      <c r="Q1105" s="16" t="s">
        <v>844</v>
      </c>
      <c r="R1105" s="16">
        <v>8</v>
      </c>
      <c r="T1105" s="16" t="s">
        <v>470</v>
      </c>
      <c r="U1105" s="16" t="s">
        <v>844</v>
      </c>
      <c r="V1105" s="16" t="s">
        <v>843</v>
      </c>
      <c r="W1105" s="16" t="s">
        <v>843</v>
      </c>
      <c r="X1105" s="16" t="s">
        <v>843</v>
      </c>
      <c r="Y1105" s="16" t="s">
        <v>844</v>
      </c>
      <c r="Z1105" s="16" t="s">
        <v>843</v>
      </c>
      <c r="AA1105" s="16" t="s">
        <v>843</v>
      </c>
      <c r="AB1105" s="16" t="s">
        <v>843</v>
      </c>
      <c r="AC1105" s="16" t="s">
        <v>844</v>
      </c>
      <c r="AF1105" s="16" t="s">
        <v>12214</v>
      </c>
      <c r="AG1105" s="16" t="s">
        <v>11694</v>
      </c>
      <c r="AH1105" s="16" t="s">
        <v>843</v>
      </c>
      <c r="AI1105" s="16" t="s">
        <v>843</v>
      </c>
      <c r="AJ1105" s="16" t="s">
        <v>843</v>
      </c>
      <c r="AK1105" s="16" t="s">
        <v>843</v>
      </c>
      <c r="AL1105" s="16" t="s">
        <v>844</v>
      </c>
      <c r="AM1105" s="16" t="s">
        <v>844</v>
      </c>
      <c r="AN1105" s="16" t="s">
        <v>843</v>
      </c>
      <c r="AO1105" s="16" t="s">
        <v>843</v>
      </c>
      <c r="AP1105" s="16" t="s">
        <v>843</v>
      </c>
      <c r="AQ1105" s="16" t="s">
        <v>844</v>
      </c>
      <c r="AR1105" s="16" t="s">
        <v>4433</v>
      </c>
      <c r="AS1105" s="16" t="s">
        <v>843</v>
      </c>
      <c r="AT1105" s="16" t="s">
        <v>843</v>
      </c>
      <c r="AU1105" s="16" t="s">
        <v>843</v>
      </c>
      <c r="AV1105" s="16" t="s">
        <v>843</v>
      </c>
      <c r="AW1105" s="16" t="s">
        <v>843</v>
      </c>
      <c r="AX1105" s="16" t="s">
        <v>843</v>
      </c>
      <c r="AY1105" s="16" t="s">
        <v>844</v>
      </c>
      <c r="BF1105" s="16" t="s">
        <v>844</v>
      </c>
      <c r="BI1105" s="16" t="s">
        <v>7776</v>
      </c>
      <c r="BJ1105" s="16" t="s">
        <v>843</v>
      </c>
      <c r="BK1105" s="16" t="s">
        <v>843</v>
      </c>
      <c r="BL1105" s="16" t="s">
        <v>844</v>
      </c>
      <c r="BM1105" s="16" t="s">
        <v>843</v>
      </c>
      <c r="BN1105" s="16" t="s">
        <v>843</v>
      </c>
      <c r="BO1105" s="16" t="s">
        <v>843</v>
      </c>
      <c r="BP1105" s="16" t="s">
        <v>843</v>
      </c>
      <c r="BQ1105" s="16" t="s">
        <v>843</v>
      </c>
      <c r="BR1105" s="16" t="s">
        <v>7793</v>
      </c>
      <c r="BS1105" s="16" t="s">
        <v>843</v>
      </c>
      <c r="BT1105" s="16" t="s">
        <v>844</v>
      </c>
      <c r="BU1105" s="16" t="s">
        <v>843</v>
      </c>
      <c r="BV1105" s="16" t="s">
        <v>843</v>
      </c>
      <c r="BW1105" s="16" t="s">
        <v>843</v>
      </c>
      <c r="BX1105" s="16" t="s">
        <v>843</v>
      </c>
      <c r="BY1105" s="16" t="s">
        <v>843</v>
      </c>
      <c r="BZ1105" s="16" t="s">
        <v>843</v>
      </c>
      <c r="CA1105" s="16" t="s">
        <v>843</v>
      </c>
      <c r="CC1105" s="16" t="s">
        <v>867</v>
      </c>
      <c r="CD1105" s="16" t="s">
        <v>6837</v>
      </c>
      <c r="CE1105" s="16" t="s">
        <v>7537</v>
      </c>
      <c r="DN1105" s="16" t="s">
        <v>4411</v>
      </c>
      <c r="DQ1105" s="16" t="s">
        <v>7093</v>
      </c>
      <c r="DR1105" s="16" t="s">
        <v>865</v>
      </c>
      <c r="DX1105" s="16" t="s">
        <v>865</v>
      </c>
      <c r="ES1105" s="16" t="s">
        <v>865</v>
      </c>
      <c r="EU1105" s="16" t="s">
        <v>7810</v>
      </c>
      <c r="EV1105" s="16" t="s">
        <v>865</v>
      </c>
      <c r="HC1105" s="16" t="s">
        <v>865</v>
      </c>
      <c r="KO1105" s="16" t="s">
        <v>11329</v>
      </c>
      <c r="KP1105" s="16" t="s">
        <v>11328</v>
      </c>
      <c r="KQ1105" s="16" t="s">
        <v>8694</v>
      </c>
      <c r="KR1105" s="16" t="s">
        <v>13126</v>
      </c>
      <c r="KS1105" s="16" t="s">
        <v>11330</v>
      </c>
      <c r="KT1105" s="16" t="s">
        <v>8696</v>
      </c>
      <c r="KU1105" s="16" t="s">
        <v>844</v>
      </c>
      <c r="KV1105" s="16" t="s">
        <v>8696</v>
      </c>
      <c r="KW1105" s="16" t="s">
        <v>851</v>
      </c>
      <c r="KY1105" s="16" t="s">
        <v>486</v>
      </c>
      <c r="LA1105" s="16" t="s">
        <v>11675</v>
      </c>
      <c r="LB1105" s="16" t="s">
        <v>11653</v>
      </c>
      <c r="LC1105" s="16" t="s">
        <v>10879</v>
      </c>
      <c r="LF1105" s="16" t="s">
        <v>11654</v>
      </c>
      <c r="LI1105" s="16" t="s">
        <v>11655</v>
      </c>
      <c r="LM1105" s="16" t="s">
        <v>8741</v>
      </c>
      <c r="LO1105" s="16" t="s">
        <v>1056</v>
      </c>
      <c r="LP1105" s="16" t="s">
        <v>1056</v>
      </c>
      <c r="LQ1105" s="16" t="s">
        <v>8732</v>
      </c>
      <c r="LR1105" s="16" t="s">
        <v>844</v>
      </c>
      <c r="LS1105" s="16" t="s">
        <v>844</v>
      </c>
      <c r="LT1105" s="16" t="s">
        <v>844</v>
      </c>
      <c r="LU1105" s="16" t="s">
        <v>843</v>
      </c>
      <c r="LV1105" s="16" t="s">
        <v>844</v>
      </c>
      <c r="LW1105" s="16" t="s">
        <v>1056</v>
      </c>
      <c r="LX1105" s="16" t="s">
        <v>843</v>
      </c>
      <c r="LY1105" s="16" t="s">
        <v>843</v>
      </c>
      <c r="LZ1105" s="16" t="s">
        <v>843</v>
      </c>
      <c r="MA1105" s="16" t="s">
        <v>844</v>
      </c>
      <c r="MB1105" s="16" t="s">
        <v>843</v>
      </c>
      <c r="MC1105" s="16" t="s">
        <v>844</v>
      </c>
      <c r="MD1105" s="16" t="s">
        <v>11676</v>
      </c>
      <c r="ME1105" s="16" t="s">
        <v>11677</v>
      </c>
      <c r="MF1105" s="16" t="s">
        <v>8847</v>
      </c>
      <c r="MR1105" s="16" t="s">
        <v>470</v>
      </c>
      <c r="MS1105" s="16" t="s">
        <v>13107</v>
      </c>
      <c r="MT1105" s="16" t="s">
        <v>8837</v>
      </c>
      <c r="MV1105" s="16" t="s">
        <v>487</v>
      </c>
      <c r="MW1105" s="16" t="s">
        <v>1265</v>
      </c>
      <c r="MX1105" s="16" t="s">
        <v>1262</v>
      </c>
      <c r="MY1105" s="16" t="s">
        <v>486</v>
      </c>
      <c r="MZ1105" s="16" t="s">
        <v>487</v>
      </c>
      <c r="NA1105" s="16" t="s">
        <v>486</v>
      </c>
      <c r="NC1105" s="16" t="s">
        <v>486</v>
      </c>
      <c r="NE1105" s="16" t="s">
        <v>486</v>
      </c>
      <c r="NI1105" s="16" t="s">
        <v>11658</v>
      </c>
      <c r="NL1105" s="16" t="s">
        <v>844</v>
      </c>
      <c r="NS1105" s="16" t="s">
        <v>462</v>
      </c>
      <c r="NT1105" s="16" t="s">
        <v>478</v>
      </c>
      <c r="NU1105" s="16">
        <v>1.1910000000000001</v>
      </c>
      <c r="NV1105" s="16" t="s">
        <v>860</v>
      </c>
      <c r="NW1105" s="16" t="s">
        <v>1176</v>
      </c>
      <c r="NX1105" s="16" t="s">
        <v>1142</v>
      </c>
      <c r="NY1105" s="16" t="s">
        <v>1122</v>
      </c>
      <c r="NZ1105" s="16" t="s">
        <v>938</v>
      </c>
    </row>
    <row r="1106" spans="1:393" x14ac:dyDescent="0.25">
      <c r="A1106" s="16" t="s">
        <v>13127</v>
      </c>
      <c r="B1106" s="16" t="s">
        <v>844</v>
      </c>
      <c r="C1106" s="16" t="s">
        <v>972</v>
      </c>
      <c r="D1106" s="16" t="s">
        <v>844</v>
      </c>
      <c r="E1106" s="16" t="s">
        <v>843</v>
      </c>
      <c r="F1106" s="16" t="s">
        <v>843</v>
      </c>
      <c r="G1106" s="16" t="s">
        <v>843</v>
      </c>
      <c r="H1106" s="16" t="s">
        <v>843</v>
      </c>
      <c r="I1106" s="16" t="s">
        <v>843</v>
      </c>
      <c r="J1106" s="16" t="s">
        <v>843</v>
      </c>
      <c r="K1106" s="16" t="s">
        <v>843</v>
      </c>
      <c r="L1106" s="16" t="s">
        <v>843</v>
      </c>
      <c r="M1106" s="16" t="s">
        <v>843</v>
      </c>
      <c r="N1106" s="16" t="s">
        <v>843</v>
      </c>
      <c r="O1106" s="16" t="s">
        <v>843</v>
      </c>
      <c r="Q1106" s="16" t="s">
        <v>844</v>
      </c>
      <c r="R1106" s="16">
        <v>30</v>
      </c>
      <c r="T1106" s="16" t="s">
        <v>474</v>
      </c>
      <c r="U1106" s="16" t="s">
        <v>843</v>
      </c>
      <c r="V1106" s="16" t="s">
        <v>844</v>
      </c>
      <c r="W1106" s="16" t="s">
        <v>843</v>
      </c>
      <c r="X1106" s="16" t="s">
        <v>844</v>
      </c>
      <c r="Y1106" s="16" t="s">
        <v>843</v>
      </c>
      <c r="Z1106" s="16" t="s">
        <v>843</v>
      </c>
      <c r="AA1106" s="16" t="s">
        <v>843</v>
      </c>
      <c r="AB1106" s="16" t="s">
        <v>843</v>
      </c>
      <c r="AC1106" s="16" t="s">
        <v>843</v>
      </c>
      <c r="AD1106" s="16" t="s">
        <v>867</v>
      </c>
      <c r="AF1106" s="16" t="s">
        <v>11651</v>
      </c>
      <c r="AG1106" s="16" t="s">
        <v>11828</v>
      </c>
      <c r="AH1106" s="16" t="s">
        <v>843</v>
      </c>
      <c r="AI1106" s="16" t="s">
        <v>843</v>
      </c>
      <c r="AJ1106" s="16" t="s">
        <v>844</v>
      </c>
      <c r="AK1106" s="16" t="s">
        <v>843</v>
      </c>
      <c r="AL1106" s="16" t="s">
        <v>844</v>
      </c>
      <c r="AM1106" s="16" t="s">
        <v>844</v>
      </c>
      <c r="AN1106" s="16" t="s">
        <v>843</v>
      </c>
      <c r="AO1106" s="16" t="s">
        <v>843</v>
      </c>
      <c r="AP1106" s="16" t="s">
        <v>843</v>
      </c>
      <c r="AQ1106" s="16" t="s">
        <v>844</v>
      </c>
      <c r="AR1106" s="16" t="s">
        <v>4433</v>
      </c>
      <c r="AS1106" s="16" t="s">
        <v>843</v>
      </c>
      <c r="AT1106" s="16" t="s">
        <v>843</v>
      </c>
      <c r="AU1106" s="16" t="s">
        <v>843</v>
      </c>
      <c r="AV1106" s="16" t="s">
        <v>843</v>
      </c>
      <c r="AW1106" s="16" t="s">
        <v>843</v>
      </c>
      <c r="AX1106" s="16" t="s">
        <v>843</v>
      </c>
      <c r="AY1106" s="16" t="s">
        <v>844</v>
      </c>
      <c r="BF1106" s="16" t="s">
        <v>844</v>
      </c>
      <c r="BH1106" s="16" t="s">
        <v>7383</v>
      </c>
      <c r="BI1106" s="16" t="s">
        <v>7785</v>
      </c>
      <c r="BJ1106" s="16" t="s">
        <v>843</v>
      </c>
      <c r="BK1106" s="16" t="s">
        <v>843</v>
      </c>
      <c r="BL1106" s="16" t="s">
        <v>843</v>
      </c>
      <c r="BM1106" s="16" t="s">
        <v>843</v>
      </c>
      <c r="BN1106" s="16" t="s">
        <v>843</v>
      </c>
      <c r="BO1106" s="16" t="s">
        <v>844</v>
      </c>
      <c r="BP1106" s="16" t="s">
        <v>843</v>
      </c>
      <c r="BQ1106" s="16" t="s">
        <v>843</v>
      </c>
      <c r="DX1106" s="16" t="s">
        <v>865</v>
      </c>
      <c r="ES1106" s="16" t="s">
        <v>865</v>
      </c>
      <c r="EU1106" s="16" t="s">
        <v>7810</v>
      </c>
      <c r="EV1106" s="16" t="s">
        <v>865</v>
      </c>
      <c r="HC1106" s="16" t="s">
        <v>865</v>
      </c>
      <c r="JA1106" s="16" t="s">
        <v>4816</v>
      </c>
      <c r="JB1106" s="16" t="s">
        <v>867</v>
      </c>
      <c r="JC1106" s="16" t="s">
        <v>865</v>
      </c>
      <c r="JG1106" s="16" t="s">
        <v>1056</v>
      </c>
      <c r="JV1106" s="16">
        <v>40</v>
      </c>
      <c r="JW1106" s="16" t="s">
        <v>7603</v>
      </c>
      <c r="JY1106" s="16">
        <v>20000</v>
      </c>
      <c r="JZ1106" s="16" t="s">
        <v>4913</v>
      </c>
      <c r="KB1106" s="16" t="s">
        <v>7610</v>
      </c>
      <c r="KD1106" s="16" t="s">
        <v>4917</v>
      </c>
      <c r="KE1106" s="16" t="s">
        <v>7277</v>
      </c>
      <c r="KF1106" s="16" t="s">
        <v>4411</v>
      </c>
      <c r="KH1106" s="16" t="s">
        <v>7642</v>
      </c>
      <c r="KI1106" s="16" t="s">
        <v>4982</v>
      </c>
      <c r="KK1106" s="16" t="s">
        <v>4913</v>
      </c>
      <c r="KM1106" s="16" t="s">
        <v>7610</v>
      </c>
      <c r="KO1106" s="16" t="s">
        <v>11335</v>
      </c>
      <c r="KP1106" s="16" t="s">
        <v>11334</v>
      </c>
      <c r="KQ1106" s="16" t="s">
        <v>8694</v>
      </c>
      <c r="KR1106" s="16" t="s">
        <v>13128</v>
      </c>
      <c r="KS1106" s="16" t="s">
        <v>11336</v>
      </c>
      <c r="KT1106" s="16" t="s">
        <v>8696</v>
      </c>
      <c r="KU1106" s="16" t="s">
        <v>844</v>
      </c>
      <c r="KV1106" s="16" t="s">
        <v>8696</v>
      </c>
      <c r="KW1106" s="16" t="s">
        <v>851</v>
      </c>
      <c r="KY1106" s="16" t="s">
        <v>486</v>
      </c>
      <c r="LC1106" s="16" t="s">
        <v>10879</v>
      </c>
      <c r="LF1106" s="16" t="s">
        <v>11654</v>
      </c>
      <c r="LI1106" s="16" t="s">
        <v>11655</v>
      </c>
      <c r="LJ1106" s="16" t="s">
        <v>831</v>
      </c>
      <c r="LK1106" s="16" t="s">
        <v>831</v>
      </c>
      <c r="LL1106" s="16" t="s">
        <v>8756</v>
      </c>
      <c r="LM1106" s="16" t="s">
        <v>8741</v>
      </c>
      <c r="LO1106" s="16" t="s">
        <v>843</v>
      </c>
      <c r="LP1106" s="16" t="s">
        <v>844</v>
      </c>
      <c r="LQ1106" s="16" t="s">
        <v>843</v>
      </c>
      <c r="LR1106" s="16" t="s">
        <v>844</v>
      </c>
      <c r="LS1106" s="16" t="s">
        <v>843</v>
      </c>
      <c r="LT1106" s="16" t="s">
        <v>844</v>
      </c>
      <c r="LU1106" s="16" t="s">
        <v>843</v>
      </c>
      <c r="LV1106" s="16" t="s">
        <v>843</v>
      </c>
      <c r="LW1106" s="16" t="s">
        <v>843</v>
      </c>
      <c r="LX1106" s="16" t="s">
        <v>844</v>
      </c>
      <c r="LY1106" s="16" t="s">
        <v>843</v>
      </c>
      <c r="LZ1106" s="16" t="s">
        <v>843</v>
      </c>
      <c r="MA1106" s="16" t="s">
        <v>843</v>
      </c>
      <c r="MB1106" s="16" t="s">
        <v>843</v>
      </c>
      <c r="MC1106" s="16" t="s">
        <v>843</v>
      </c>
      <c r="ME1106" s="16" t="s">
        <v>11656</v>
      </c>
      <c r="MF1106" s="16" t="s">
        <v>8847</v>
      </c>
      <c r="MG1106" s="16" t="s">
        <v>1839</v>
      </c>
      <c r="MH1106" s="16" t="s">
        <v>11667</v>
      </c>
      <c r="MI1106" s="16" t="s">
        <v>11733</v>
      </c>
      <c r="MJ1106" s="16" t="s">
        <v>1839</v>
      </c>
      <c r="MK1106" s="16" t="s">
        <v>9015</v>
      </c>
      <c r="ML1106" s="16" t="s">
        <v>1789</v>
      </c>
      <c r="MM1106" s="16" t="s">
        <v>487</v>
      </c>
      <c r="MN1106" s="16" t="s">
        <v>1798</v>
      </c>
      <c r="MP1106" s="16" t="s">
        <v>1829</v>
      </c>
      <c r="MQ1106" s="16" t="s">
        <v>1789</v>
      </c>
      <c r="MR1106" s="16" t="s">
        <v>474</v>
      </c>
      <c r="MS1106" s="16" t="s">
        <v>13107</v>
      </c>
      <c r="MT1106" s="16" t="s">
        <v>8993</v>
      </c>
      <c r="MU1106" s="16" t="s">
        <v>817</v>
      </c>
      <c r="NC1106" s="16" t="s">
        <v>486</v>
      </c>
      <c r="NE1106" s="16" t="s">
        <v>486</v>
      </c>
      <c r="NG1106" s="16" t="s">
        <v>1380</v>
      </c>
      <c r="NH1106" s="16" t="s">
        <v>1913</v>
      </c>
      <c r="NI1106" s="16" t="s">
        <v>11658</v>
      </c>
      <c r="NJ1106" s="16" t="s">
        <v>11754</v>
      </c>
      <c r="NK1106" s="16" t="s">
        <v>11755</v>
      </c>
      <c r="NR1106" s="16" t="s">
        <v>445</v>
      </c>
      <c r="NS1106" s="16" t="s">
        <v>462</v>
      </c>
      <c r="NT1106" s="16" t="s">
        <v>478</v>
      </c>
      <c r="NU1106" s="16">
        <v>1.1910000000000001</v>
      </c>
      <c r="NV1106" s="16" t="s">
        <v>445</v>
      </c>
      <c r="NW1106" s="16" t="s">
        <v>1180</v>
      </c>
      <c r="NX1106" s="16" t="s">
        <v>1142</v>
      </c>
      <c r="OB1106" s="16" t="s">
        <v>831</v>
      </c>
      <c r="OC1106" s="16" t="s">
        <v>445</v>
      </c>
    </row>
    <row r="1107" spans="1:393" x14ac:dyDescent="0.25">
      <c r="A1107" s="16" t="s">
        <v>13129</v>
      </c>
      <c r="B1107" s="16" t="s">
        <v>844</v>
      </c>
      <c r="C1107" s="16" t="s">
        <v>972</v>
      </c>
      <c r="D1107" s="16" t="s">
        <v>844</v>
      </c>
      <c r="E1107" s="16" t="s">
        <v>843</v>
      </c>
      <c r="F1107" s="16" t="s">
        <v>843</v>
      </c>
      <c r="G1107" s="16" t="s">
        <v>843</v>
      </c>
      <c r="H1107" s="16" t="s">
        <v>843</v>
      </c>
      <c r="I1107" s="16" t="s">
        <v>843</v>
      </c>
      <c r="J1107" s="16" t="s">
        <v>843</v>
      </c>
      <c r="K1107" s="16" t="s">
        <v>843</v>
      </c>
      <c r="L1107" s="16" t="s">
        <v>843</v>
      </c>
      <c r="M1107" s="16" t="s">
        <v>843</v>
      </c>
      <c r="N1107" s="16" t="s">
        <v>843</v>
      </c>
      <c r="O1107" s="16" t="s">
        <v>843</v>
      </c>
      <c r="Q1107" s="16" t="s">
        <v>844</v>
      </c>
      <c r="R1107" s="16">
        <v>31</v>
      </c>
      <c r="T1107" s="16" t="s">
        <v>470</v>
      </c>
      <c r="U1107" s="16" t="s">
        <v>844</v>
      </c>
      <c r="V1107" s="16" t="s">
        <v>843</v>
      </c>
      <c r="W1107" s="16" t="s">
        <v>844</v>
      </c>
      <c r="X1107" s="16" t="s">
        <v>843</v>
      </c>
      <c r="Y1107" s="16" t="s">
        <v>843</v>
      </c>
      <c r="Z1107" s="16" t="s">
        <v>843</v>
      </c>
      <c r="AA1107" s="16" t="s">
        <v>843</v>
      </c>
      <c r="AB1107" s="16" t="s">
        <v>844</v>
      </c>
      <c r="AC1107" s="16" t="s">
        <v>843</v>
      </c>
      <c r="AD1107" s="16" t="s">
        <v>867</v>
      </c>
      <c r="AF1107" s="16" t="s">
        <v>11673</v>
      </c>
      <c r="AG1107" s="16" t="s">
        <v>11775</v>
      </c>
      <c r="AH1107" s="16" t="s">
        <v>844</v>
      </c>
      <c r="AI1107" s="16" t="s">
        <v>844</v>
      </c>
      <c r="AJ1107" s="16" t="s">
        <v>843</v>
      </c>
      <c r="AK1107" s="16" t="s">
        <v>843</v>
      </c>
      <c r="AL1107" s="16" t="s">
        <v>844</v>
      </c>
      <c r="AM1107" s="16" t="s">
        <v>844</v>
      </c>
      <c r="AN1107" s="16" t="s">
        <v>843</v>
      </c>
      <c r="AO1107" s="16" t="s">
        <v>843</v>
      </c>
      <c r="AP1107" s="16" t="s">
        <v>843</v>
      </c>
      <c r="AQ1107" s="16" t="s">
        <v>844</v>
      </c>
      <c r="AR1107" s="16" t="s">
        <v>4433</v>
      </c>
      <c r="AS1107" s="16" t="s">
        <v>843</v>
      </c>
      <c r="AT1107" s="16" t="s">
        <v>843</v>
      </c>
      <c r="AU1107" s="16" t="s">
        <v>843</v>
      </c>
      <c r="AV1107" s="16" t="s">
        <v>843</v>
      </c>
      <c r="AW1107" s="16" t="s">
        <v>843</v>
      </c>
      <c r="AX1107" s="16" t="s">
        <v>843</v>
      </c>
      <c r="AY1107" s="16" t="s">
        <v>844</v>
      </c>
      <c r="BF1107" s="16" t="s">
        <v>844</v>
      </c>
      <c r="BH1107" s="16" t="s">
        <v>7383</v>
      </c>
      <c r="BI1107" s="16" t="s">
        <v>7773</v>
      </c>
      <c r="BJ1107" s="16" t="s">
        <v>843</v>
      </c>
      <c r="BK1107" s="16" t="s">
        <v>844</v>
      </c>
      <c r="BL1107" s="16" t="s">
        <v>843</v>
      </c>
      <c r="BM1107" s="16" t="s">
        <v>843</v>
      </c>
      <c r="BN1107" s="16" t="s">
        <v>843</v>
      </c>
      <c r="BO1107" s="16" t="s">
        <v>843</v>
      </c>
      <c r="BP1107" s="16" t="s">
        <v>843</v>
      </c>
      <c r="BQ1107" s="16" t="s">
        <v>843</v>
      </c>
      <c r="BR1107" s="16" t="s">
        <v>7790</v>
      </c>
      <c r="BS1107" s="16" t="s">
        <v>844</v>
      </c>
      <c r="BT1107" s="16" t="s">
        <v>843</v>
      </c>
      <c r="BU1107" s="16" t="s">
        <v>843</v>
      </c>
      <c r="BV1107" s="16" t="s">
        <v>843</v>
      </c>
      <c r="BW1107" s="16" t="s">
        <v>843</v>
      </c>
      <c r="BX1107" s="16" t="s">
        <v>843</v>
      </c>
      <c r="BY1107" s="16" t="s">
        <v>843</v>
      </c>
      <c r="BZ1107" s="16" t="s">
        <v>843</v>
      </c>
      <c r="CA1107" s="16" t="s">
        <v>843</v>
      </c>
      <c r="DX1107" s="16" t="s">
        <v>865</v>
      </c>
      <c r="ES1107" s="16" t="s">
        <v>865</v>
      </c>
      <c r="EU1107" s="16" t="s">
        <v>7813</v>
      </c>
      <c r="EV1107" s="16" t="s">
        <v>865</v>
      </c>
      <c r="FT1107" s="16" t="s">
        <v>865</v>
      </c>
      <c r="HC1107" s="16" t="s">
        <v>865</v>
      </c>
      <c r="JA1107" s="16" t="s">
        <v>4825</v>
      </c>
      <c r="JB1107" s="16" t="s">
        <v>865</v>
      </c>
      <c r="JC1107" s="16" t="s">
        <v>865</v>
      </c>
      <c r="JD1107" s="16" t="s">
        <v>865</v>
      </c>
      <c r="JE1107" s="16" t="s">
        <v>865</v>
      </c>
      <c r="JF1107" s="16" t="s">
        <v>865</v>
      </c>
      <c r="JG1107" s="16" t="s">
        <v>1056</v>
      </c>
      <c r="JH1107" s="16" t="s">
        <v>7577</v>
      </c>
      <c r="JJ1107" s="16" t="s">
        <v>865</v>
      </c>
      <c r="KF1107" s="16" t="s">
        <v>4951</v>
      </c>
      <c r="KI1107" s="16" t="s">
        <v>4982</v>
      </c>
      <c r="KK1107" s="16" t="s">
        <v>4895</v>
      </c>
      <c r="KM1107" s="16" t="s">
        <v>7610</v>
      </c>
      <c r="KO1107" s="16" t="s">
        <v>11340</v>
      </c>
      <c r="KP1107" s="16" t="s">
        <v>11339</v>
      </c>
      <c r="KQ1107" s="16" t="s">
        <v>8694</v>
      </c>
      <c r="KR1107" s="16" t="s">
        <v>13130</v>
      </c>
      <c r="KS1107" s="16" t="s">
        <v>11341</v>
      </c>
      <c r="KT1107" s="16" t="s">
        <v>8696</v>
      </c>
      <c r="KU1107" s="16" t="s">
        <v>844</v>
      </c>
      <c r="KV1107" s="16" t="s">
        <v>8696</v>
      </c>
      <c r="KW1107" s="16" t="s">
        <v>851</v>
      </c>
      <c r="KY1107" s="16" t="s">
        <v>486</v>
      </c>
      <c r="LC1107" s="16" t="s">
        <v>10879</v>
      </c>
      <c r="LF1107" s="16" t="s">
        <v>11654</v>
      </c>
      <c r="LI1107" s="16" t="s">
        <v>11655</v>
      </c>
      <c r="LJ1107" s="16" t="s">
        <v>843</v>
      </c>
      <c r="LL1107" s="16" t="s">
        <v>8711</v>
      </c>
      <c r="LM1107" s="16" t="s">
        <v>8741</v>
      </c>
      <c r="LO1107" s="16" t="s">
        <v>844</v>
      </c>
      <c r="LP1107" s="16" t="s">
        <v>1056</v>
      </c>
      <c r="LQ1107" s="16" t="s">
        <v>844</v>
      </c>
      <c r="LR1107" s="16" t="s">
        <v>1056</v>
      </c>
      <c r="LS1107" s="16" t="s">
        <v>844</v>
      </c>
      <c r="LT1107" s="16" t="s">
        <v>844</v>
      </c>
      <c r="LU1107" s="16" t="s">
        <v>843</v>
      </c>
      <c r="LV1107" s="16" t="s">
        <v>843</v>
      </c>
      <c r="LW1107" s="16" t="s">
        <v>843</v>
      </c>
      <c r="LX1107" s="16" t="s">
        <v>844</v>
      </c>
      <c r="LY1107" s="16" t="s">
        <v>844</v>
      </c>
      <c r="LZ1107" s="16" t="s">
        <v>843</v>
      </c>
      <c r="MA1107" s="16" t="s">
        <v>843</v>
      </c>
      <c r="MB1107" s="16" t="s">
        <v>843</v>
      </c>
      <c r="MC1107" s="16" t="s">
        <v>844</v>
      </c>
      <c r="ME1107" s="16" t="s">
        <v>11656</v>
      </c>
      <c r="MF1107" s="16" t="s">
        <v>8847</v>
      </c>
      <c r="MJ1107" s="16" t="s">
        <v>1839</v>
      </c>
      <c r="MO1107" s="16" t="s">
        <v>1809</v>
      </c>
      <c r="MP1107" s="16" t="s">
        <v>1829</v>
      </c>
      <c r="MQ1107" s="16" t="s">
        <v>1788</v>
      </c>
      <c r="MR1107" s="16" t="s">
        <v>470</v>
      </c>
      <c r="MS1107" s="16" t="s">
        <v>13107</v>
      </c>
      <c r="MT1107" s="16" t="s">
        <v>9015</v>
      </c>
      <c r="MU1107" s="16" t="s">
        <v>817</v>
      </c>
      <c r="NC1107" s="16" t="s">
        <v>486</v>
      </c>
      <c r="ND1107" s="16" t="s">
        <v>486</v>
      </c>
      <c r="NE1107" s="16" t="s">
        <v>486</v>
      </c>
      <c r="NG1107" s="16" t="s">
        <v>1372</v>
      </c>
      <c r="NI1107" s="16" t="s">
        <v>11658</v>
      </c>
      <c r="NR1107" s="16" t="s">
        <v>445</v>
      </c>
      <c r="NS1107" s="16" t="s">
        <v>462</v>
      </c>
      <c r="NT1107" s="16" t="s">
        <v>478</v>
      </c>
      <c r="NU1107" s="16">
        <v>1.1910000000000001</v>
      </c>
      <c r="NV1107" s="16" t="s">
        <v>445</v>
      </c>
      <c r="NW1107" s="16" t="s">
        <v>1174</v>
      </c>
      <c r="NX1107" s="16" t="s">
        <v>1142</v>
      </c>
      <c r="OB1107" s="16" t="s">
        <v>833</v>
      </c>
      <c r="OC1107" s="16" t="s">
        <v>445</v>
      </c>
    </row>
    <row r="1108" spans="1:393" x14ac:dyDescent="0.25">
      <c r="A1108" s="16" t="s">
        <v>13131</v>
      </c>
      <c r="B1108" s="16" t="s">
        <v>1056</v>
      </c>
      <c r="C1108" s="16" t="s">
        <v>4199</v>
      </c>
      <c r="D1108" s="16" t="s">
        <v>843</v>
      </c>
      <c r="E1108" s="16" t="s">
        <v>843</v>
      </c>
      <c r="F1108" s="16" t="s">
        <v>843</v>
      </c>
      <c r="G1108" s="16" t="s">
        <v>843</v>
      </c>
      <c r="H1108" s="16" t="s">
        <v>843</v>
      </c>
      <c r="I1108" s="16" t="s">
        <v>844</v>
      </c>
      <c r="J1108" s="16" t="s">
        <v>843</v>
      </c>
      <c r="K1108" s="16" t="s">
        <v>843</v>
      </c>
      <c r="L1108" s="16" t="s">
        <v>843</v>
      </c>
      <c r="M1108" s="16" t="s">
        <v>843</v>
      </c>
      <c r="N1108" s="16" t="s">
        <v>843</v>
      </c>
      <c r="O1108" s="16" t="s">
        <v>843</v>
      </c>
      <c r="Q1108" s="16" t="s">
        <v>843</v>
      </c>
      <c r="R1108" s="16">
        <v>35</v>
      </c>
      <c r="T1108" s="16" t="s">
        <v>474</v>
      </c>
      <c r="U1108" s="16" t="s">
        <v>843</v>
      </c>
      <c r="V1108" s="16" t="s">
        <v>844</v>
      </c>
      <c r="W1108" s="16" t="s">
        <v>843</v>
      </c>
      <c r="X1108" s="16" t="s">
        <v>844</v>
      </c>
      <c r="Y1108" s="16" t="s">
        <v>843</v>
      </c>
      <c r="Z1108" s="16" t="s">
        <v>843</v>
      </c>
      <c r="AA1108" s="16" t="s">
        <v>843</v>
      </c>
      <c r="AB1108" s="16" t="s">
        <v>843</v>
      </c>
      <c r="AC1108" s="16" t="s">
        <v>843</v>
      </c>
      <c r="AD1108" s="16" t="s">
        <v>867</v>
      </c>
      <c r="BF1108" s="16" t="s">
        <v>843</v>
      </c>
      <c r="JB1108" s="16" t="s">
        <v>867</v>
      </c>
      <c r="JC1108" s="16" t="s">
        <v>865</v>
      </c>
      <c r="JG1108" s="16" t="s">
        <v>1056</v>
      </c>
      <c r="KO1108" s="16" t="s">
        <v>11340</v>
      </c>
      <c r="KP1108" s="16" t="s">
        <v>11339</v>
      </c>
      <c r="KQ1108" s="16" t="s">
        <v>8694</v>
      </c>
      <c r="KR1108" s="16" t="s">
        <v>13132</v>
      </c>
      <c r="KS1108" s="16" t="s">
        <v>11341</v>
      </c>
      <c r="KT1108" s="16" t="s">
        <v>8696</v>
      </c>
      <c r="KU1108" s="16" t="s">
        <v>844</v>
      </c>
      <c r="KV1108" s="16" t="s">
        <v>8696</v>
      </c>
      <c r="LC1108" s="16" t="s">
        <v>10879</v>
      </c>
      <c r="LF1108" s="16" t="s">
        <v>11654</v>
      </c>
      <c r="LJ1108" s="16" t="s">
        <v>831</v>
      </c>
      <c r="LK1108" s="16" t="s">
        <v>831</v>
      </c>
      <c r="LL1108" s="16" t="s">
        <v>8756</v>
      </c>
      <c r="LM1108" s="16" t="s">
        <v>8741</v>
      </c>
      <c r="LO1108" s="16" t="s">
        <v>844</v>
      </c>
      <c r="LP1108" s="16" t="s">
        <v>1056</v>
      </c>
      <c r="LQ1108" s="16" t="s">
        <v>844</v>
      </c>
      <c r="LR1108" s="16" t="s">
        <v>1056</v>
      </c>
      <c r="LS1108" s="16" t="s">
        <v>844</v>
      </c>
      <c r="LT1108" s="16" t="s">
        <v>844</v>
      </c>
      <c r="LU1108" s="16" t="s">
        <v>843</v>
      </c>
      <c r="LV1108" s="16" t="s">
        <v>843</v>
      </c>
      <c r="LW1108" s="16" t="s">
        <v>843</v>
      </c>
      <c r="LX1108" s="16" t="s">
        <v>844</v>
      </c>
      <c r="LY1108" s="16" t="s">
        <v>844</v>
      </c>
      <c r="LZ1108" s="16" t="s">
        <v>843</v>
      </c>
      <c r="MA1108" s="16" t="s">
        <v>843</v>
      </c>
      <c r="MB1108" s="16" t="s">
        <v>843</v>
      </c>
      <c r="MC1108" s="16" t="s">
        <v>844</v>
      </c>
      <c r="ME1108" s="16" t="s">
        <v>11656</v>
      </c>
      <c r="MF1108" s="16" t="s">
        <v>8847</v>
      </c>
      <c r="MR1108" s="16" t="s">
        <v>474</v>
      </c>
      <c r="MS1108" s="16" t="s">
        <v>13107</v>
      </c>
      <c r="NI1108" s="16" t="s">
        <v>11658</v>
      </c>
      <c r="NR1108" s="16" t="s">
        <v>451</v>
      </c>
      <c r="NS1108" s="16" t="s">
        <v>462</v>
      </c>
      <c r="NT1108" s="16" t="s">
        <v>478</v>
      </c>
      <c r="NU1108" s="16">
        <v>1.1910000000000001</v>
      </c>
      <c r="NV1108" s="16" t="s">
        <v>451</v>
      </c>
      <c r="NW1108" s="16" t="s">
        <v>1181</v>
      </c>
      <c r="NX1108" s="16" t="s">
        <v>1142</v>
      </c>
      <c r="OB1108" s="16" t="s">
        <v>831</v>
      </c>
      <c r="OC1108" s="16" t="s">
        <v>451</v>
      </c>
    </row>
    <row r="1109" spans="1:393" x14ac:dyDescent="0.25">
      <c r="A1109" s="16" t="s">
        <v>13133</v>
      </c>
      <c r="B1109" s="16" t="s">
        <v>8732</v>
      </c>
      <c r="C1109" s="16" t="s">
        <v>4199</v>
      </c>
      <c r="D1109" s="16" t="s">
        <v>843</v>
      </c>
      <c r="E1109" s="16" t="s">
        <v>843</v>
      </c>
      <c r="F1109" s="16" t="s">
        <v>843</v>
      </c>
      <c r="G1109" s="16" t="s">
        <v>843</v>
      </c>
      <c r="H1109" s="16" t="s">
        <v>843</v>
      </c>
      <c r="I1109" s="16" t="s">
        <v>844</v>
      </c>
      <c r="J1109" s="16" t="s">
        <v>843</v>
      </c>
      <c r="K1109" s="16" t="s">
        <v>843</v>
      </c>
      <c r="L1109" s="16" t="s">
        <v>843</v>
      </c>
      <c r="M1109" s="16" t="s">
        <v>843</v>
      </c>
      <c r="N1109" s="16" t="s">
        <v>843</v>
      </c>
      <c r="O1109" s="16" t="s">
        <v>843</v>
      </c>
      <c r="Q1109" s="16" t="s">
        <v>843</v>
      </c>
      <c r="R1109" s="16">
        <v>1</v>
      </c>
      <c r="S1109" s="16">
        <v>15</v>
      </c>
      <c r="T1109" s="16" t="s">
        <v>474</v>
      </c>
      <c r="U1109" s="16" t="s">
        <v>843</v>
      </c>
      <c r="V1109" s="16" t="s">
        <v>844</v>
      </c>
      <c r="W1109" s="16" t="s">
        <v>843</v>
      </c>
      <c r="X1109" s="16" t="s">
        <v>843</v>
      </c>
      <c r="Y1109" s="16" t="s">
        <v>843</v>
      </c>
      <c r="Z1109" s="16" t="s">
        <v>844</v>
      </c>
      <c r="AA1109" s="16" t="s">
        <v>843</v>
      </c>
      <c r="AB1109" s="16" t="s">
        <v>843</v>
      </c>
      <c r="AC1109" s="16" t="s">
        <v>843</v>
      </c>
      <c r="BF1109" s="16" t="s">
        <v>843</v>
      </c>
      <c r="KO1109" s="16" t="s">
        <v>11340</v>
      </c>
      <c r="KP1109" s="16" t="s">
        <v>11339</v>
      </c>
      <c r="KQ1109" s="16" t="s">
        <v>8694</v>
      </c>
      <c r="KR1109" s="16" t="s">
        <v>13134</v>
      </c>
      <c r="KS1109" s="16" t="s">
        <v>11341</v>
      </c>
      <c r="KT1109" s="16" t="s">
        <v>8696</v>
      </c>
      <c r="KU1109" s="16" t="s">
        <v>844</v>
      </c>
      <c r="KV1109" s="16" t="s">
        <v>8696</v>
      </c>
      <c r="LC1109" s="16" t="s">
        <v>10879</v>
      </c>
      <c r="LF1109" s="16" t="s">
        <v>11654</v>
      </c>
      <c r="LM1109" s="16" t="s">
        <v>8741</v>
      </c>
      <c r="LO1109" s="16" t="s">
        <v>844</v>
      </c>
      <c r="LP1109" s="16" t="s">
        <v>1056</v>
      </c>
      <c r="LQ1109" s="16" t="s">
        <v>844</v>
      </c>
      <c r="LR1109" s="16" t="s">
        <v>1056</v>
      </c>
      <c r="LS1109" s="16" t="s">
        <v>844</v>
      </c>
      <c r="LT1109" s="16" t="s">
        <v>844</v>
      </c>
      <c r="LU1109" s="16" t="s">
        <v>843</v>
      </c>
      <c r="LV1109" s="16" t="s">
        <v>843</v>
      </c>
      <c r="LW1109" s="16" t="s">
        <v>843</v>
      </c>
      <c r="LX1109" s="16" t="s">
        <v>844</v>
      </c>
      <c r="LY1109" s="16" t="s">
        <v>844</v>
      </c>
      <c r="LZ1109" s="16" t="s">
        <v>843</v>
      </c>
      <c r="MA1109" s="16" t="s">
        <v>843</v>
      </c>
      <c r="MB1109" s="16" t="s">
        <v>843</v>
      </c>
      <c r="MC1109" s="16" t="s">
        <v>844</v>
      </c>
      <c r="ME1109" s="16" t="s">
        <v>11656</v>
      </c>
      <c r="MF1109" s="16" t="s">
        <v>8847</v>
      </c>
      <c r="MR1109" s="16" t="s">
        <v>474</v>
      </c>
      <c r="MS1109" s="16" t="s">
        <v>13107</v>
      </c>
      <c r="NI1109" s="16" t="s">
        <v>11658</v>
      </c>
      <c r="NS1109" s="16" t="s">
        <v>462</v>
      </c>
      <c r="NT1109" s="16" t="s">
        <v>478</v>
      </c>
      <c r="NU1109" s="16">
        <v>1.1910000000000001</v>
      </c>
      <c r="NV1109" s="16" t="s">
        <v>1132</v>
      </c>
      <c r="NW1109" s="16" t="s">
        <v>1178</v>
      </c>
      <c r="NX1109" s="16" t="s">
        <v>1141</v>
      </c>
      <c r="NY1109" s="16" t="s">
        <v>1121</v>
      </c>
    </row>
    <row r="1110" spans="1:393" x14ac:dyDescent="0.25">
      <c r="A1110" s="16" t="s">
        <v>13135</v>
      </c>
      <c r="B1110" s="16" t="s">
        <v>844</v>
      </c>
      <c r="C1110" s="16" t="s">
        <v>972</v>
      </c>
      <c r="D1110" s="16" t="s">
        <v>844</v>
      </c>
      <c r="E1110" s="16" t="s">
        <v>843</v>
      </c>
      <c r="F1110" s="16" t="s">
        <v>843</v>
      </c>
      <c r="G1110" s="16" t="s">
        <v>843</v>
      </c>
      <c r="H1110" s="16" t="s">
        <v>843</v>
      </c>
      <c r="I1110" s="16" t="s">
        <v>843</v>
      </c>
      <c r="J1110" s="16" t="s">
        <v>843</v>
      </c>
      <c r="K1110" s="16" t="s">
        <v>843</v>
      </c>
      <c r="L1110" s="16" t="s">
        <v>843</v>
      </c>
      <c r="M1110" s="16" t="s">
        <v>843</v>
      </c>
      <c r="N1110" s="16" t="s">
        <v>843</v>
      </c>
      <c r="O1110" s="16" t="s">
        <v>843</v>
      </c>
      <c r="Q1110" s="16" t="s">
        <v>844</v>
      </c>
      <c r="R1110" s="16">
        <v>68</v>
      </c>
      <c r="T1110" s="16" t="s">
        <v>470</v>
      </c>
      <c r="U1110" s="16" t="s">
        <v>844</v>
      </c>
      <c r="V1110" s="16" t="s">
        <v>843</v>
      </c>
      <c r="W1110" s="16" t="s">
        <v>844</v>
      </c>
      <c r="X1110" s="16" t="s">
        <v>843</v>
      </c>
      <c r="Y1110" s="16" t="s">
        <v>843</v>
      </c>
      <c r="Z1110" s="16" t="s">
        <v>843</v>
      </c>
      <c r="AA1110" s="16" t="s">
        <v>843</v>
      </c>
      <c r="AB1110" s="16" t="s">
        <v>843</v>
      </c>
      <c r="AC1110" s="16" t="s">
        <v>843</v>
      </c>
      <c r="AD1110" s="16" t="s">
        <v>867</v>
      </c>
      <c r="AF1110" s="16" t="s">
        <v>11695</v>
      </c>
      <c r="AG1110" s="16" t="s">
        <v>11652</v>
      </c>
      <c r="AH1110" s="16" t="s">
        <v>844</v>
      </c>
      <c r="AI1110" s="16" t="s">
        <v>843</v>
      </c>
      <c r="AJ1110" s="16" t="s">
        <v>844</v>
      </c>
      <c r="AK1110" s="16" t="s">
        <v>843</v>
      </c>
      <c r="AL1110" s="16" t="s">
        <v>844</v>
      </c>
      <c r="AM1110" s="16" t="s">
        <v>844</v>
      </c>
      <c r="AN1110" s="16" t="s">
        <v>843</v>
      </c>
      <c r="AO1110" s="16" t="s">
        <v>843</v>
      </c>
      <c r="AP1110" s="16" t="s">
        <v>843</v>
      </c>
      <c r="AQ1110" s="16" t="s">
        <v>844</v>
      </c>
      <c r="AR1110" s="16" t="s">
        <v>11815</v>
      </c>
      <c r="AS1110" s="16" t="s">
        <v>844</v>
      </c>
      <c r="AT1110" s="16" t="s">
        <v>844</v>
      </c>
      <c r="AU1110" s="16" t="s">
        <v>844</v>
      </c>
      <c r="AV1110" s="16" t="s">
        <v>843</v>
      </c>
      <c r="AW1110" s="16" t="s">
        <v>843</v>
      </c>
      <c r="AX1110" s="16" t="s">
        <v>843</v>
      </c>
      <c r="AY1110" s="16" t="s">
        <v>843</v>
      </c>
      <c r="AZ1110" s="16" t="s">
        <v>4437</v>
      </c>
      <c r="BA1110" s="16" t="s">
        <v>4437</v>
      </c>
      <c r="BB1110" s="16" t="s">
        <v>4437</v>
      </c>
      <c r="BF1110" s="16" t="s">
        <v>844</v>
      </c>
      <c r="BI1110" s="16" t="s">
        <v>7785</v>
      </c>
      <c r="BJ1110" s="16" t="s">
        <v>843</v>
      </c>
      <c r="BK1110" s="16" t="s">
        <v>843</v>
      </c>
      <c r="BL1110" s="16" t="s">
        <v>843</v>
      </c>
      <c r="BM1110" s="16" t="s">
        <v>843</v>
      </c>
      <c r="BN1110" s="16" t="s">
        <v>843</v>
      </c>
      <c r="BO1110" s="16" t="s">
        <v>844</v>
      </c>
      <c r="BP1110" s="16" t="s">
        <v>843</v>
      </c>
      <c r="BQ1110" s="16" t="s">
        <v>843</v>
      </c>
      <c r="DX1110" s="16" t="s">
        <v>867</v>
      </c>
      <c r="DY1110" s="16" t="s">
        <v>867</v>
      </c>
      <c r="ES1110" s="16" t="s">
        <v>867</v>
      </c>
      <c r="EU1110" s="16" t="s">
        <v>7816</v>
      </c>
      <c r="EV1110" s="16" t="s">
        <v>865</v>
      </c>
      <c r="FF1110" s="16" t="s">
        <v>7842</v>
      </c>
      <c r="FG1110" s="16" t="s">
        <v>7852</v>
      </c>
      <c r="FH1110" s="16" t="s">
        <v>843</v>
      </c>
      <c r="FI1110" s="16" t="s">
        <v>844</v>
      </c>
      <c r="FJ1110" s="16" t="s">
        <v>843</v>
      </c>
      <c r="FK1110" s="16" t="s">
        <v>843</v>
      </c>
      <c r="FL1110" s="16" t="s">
        <v>843</v>
      </c>
      <c r="FM1110" s="16" t="s">
        <v>843</v>
      </c>
      <c r="FN1110" s="16" t="s">
        <v>843</v>
      </c>
      <c r="FO1110" s="16" t="s">
        <v>843</v>
      </c>
      <c r="FP1110" s="16" t="s">
        <v>843</v>
      </c>
      <c r="FQ1110" s="16" t="s">
        <v>843</v>
      </c>
      <c r="HC1110" s="16" t="s">
        <v>867</v>
      </c>
      <c r="HD1110" s="16" t="s">
        <v>865</v>
      </c>
      <c r="JA1110" s="16" t="s">
        <v>4816</v>
      </c>
      <c r="JB1110" s="16" t="s">
        <v>865</v>
      </c>
      <c r="JC1110" s="16" t="s">
        <v>865</v>
      </c>
      <c r="JD1110" s="16" t="s">
        <v>865</v>
      </c>
      <c r="JE1110" s="16" t="s">
        <v>865</v>
      </c>
      <c r="JF1110" s="16" t="s">
        <v>865</v>
      </c>
      <c r="JG1110" s="16" t="s">
        <v>843</v>
      </c>
      <c r="JH1110" s="16" t="s">
        <v>4846</v>
      </c>
      <c r="KF1110" s="16" t="s">
        <v>4926</v>
      </c>
      <c r="KI1110" s="16" t="s">
        <v>4846</v>
      </c>
      <c r="KO1110" s="16" t="s">
        <v>11345</v>
      </c>
      <c r="KP1110" s="16" t="s">
        <v>11344</v>
      </c>
      <c r="KQ1110" s="16" t="s">
        <v>8694</v>
      </c>
      <c r="KR1110" s="16" t="s">
        <v>13136</v>
      </c>
      <c r="KS1110" s="16" t="s">
        <v>11346</v>
      </c>
      <c r="KT1110" s="16" t="s">
        <v>8696</v>
      </c>
      <c r="KU1110" s="16" t="s">
        <v>844</v>
      </c>
      <c r="KV1110" s="16" t="s">
        <v>8696</v>
      </c>
      <c r="KW1110" s="16" t="s">
        <v>851</v>
      </c>
      <c r="KX1110" s="16" t="s">
        <v>487</v>
      </c>
      <c r="KY1110" s="16" t="s">
        <v>487</v>
      </c>
      <c r="KZ1110" s="16" t="s">
        <v>487</v>
      </c>
      <c r="LC1110" s="16" t="s">
        <v>10879</v>
      </c>
      <c r="LF1110" s="16" t="s">
        <v>11654</v>
      </c>
      <c r="LI1110" s="16" t="s">
        <v>11655</v>
      </c>
      <c r="LJ1110" s="16" t="s">
        <v>843</v>
      </c>
      <c r="LL1110" s="16" t="s">
        <v>8711</v>
      </c>
      <c r="LM1110" s="16" t="s">
        <v>8741</v>
      </c>
      <c r="LO1110" s="16" t="s">
        <v>843</v>
      </c>
      <c r="LP1110" s="16" t="s">
        <v>843</v>
      </c>
      <c r="LQ1110" s="16" t="s">
        <v>844</v>
      </c>
      <c r="LR1110" s="16" t="s">
        <v>844</v>
      </c>
      <c r="LS1110" s="16" t="s">
        <v>844</v>
      </c>
      <c r="LT1110" s="16" t="s">
        <v>844</v>
      </c>
      <c r="LU1110" s="16" t="s">
        <v>1056</v>
      </c>
      <c r="LV1110" s="16" t="s">
        <v>843</v>
      </c>
      <c r="LW1110" s="16" t="s">
        <v>844</v>
      </c>
      <c r="LX1110" s="16" t="s">
        <v>843</v>
      </c>
      <c r="LY1110" s="16" t="s">
        <v>843</v>
      </c>
      <c r="LZ1110" s="16" t="s">
        <v>843</v>
      </c>
      <c r="MA1110" s="16" t="s">
        <v>843</v>
      </c>
      <c r="MB1110" s="16" t="s">
        <v>843</v>
      </c>
      <c r="MC1110" s="16" t="s">
        <v>843</v>
      </c>
      <c r="ME1110" s="16" t="s">
        <v>11656</v>
      </c>
      <c r="MF1110" s="16" t="s">
        <v>8847</v>
      </c>
      <c r="MO1110" s="16" t="s">
        <v>1817</v>
      </c>
      <c r="MP1110" s="16" t="s">
        <v>1824</v>
      </c>
      <c r="MR1110" s="16" t="s">
        <v>470</v>
      </c>
      <c r="MS1110" s="16" t="s">
        <v>13107</v>
      </c>
      <c r="MT1110" s="16" t="s">
        <v>8931</v>
      </c>
      <c r="NC1110" s="16" t="s">
        <v>487</v>
      </c>
      <c r="NE1110" s="16" t="s">
        <v>487</v>
      </c>
      <c r="NF1110" s="16" t="s">
        <v>486</v>
      </c>
      <c r="NG1110" s="16" t="s">
        <v>1380</v>
      </c>
      <c r="NI1110" s="16" t="s">
        <v>11658</v>
      </c>
      <c r="NR1110" s="16" t="s">
        <v>878</v>
      </c>
      <c r="NS1110" s="16" t="s">
        <v>462</v>
      </c>
      <c r="NT1110" s="16" t="s">
        <v>478</v>
      </c>
      <c r="NU1110" s="16">
        <v>1.1910000000000001</v>
      </c>
      <c r="NV1110" s="16" t="s">
        <v>457</v>
      </c>
      <c r="NW1110" s="16" t="s">
        <v>1177</v>
      </c>
      <c r="NX1110" s="16" t="s">
        <v>1142</v>
      </c>
      <c r="OB1110" s="16" t="s">
        <v>833</v>
      </c>
      <c r="OC1110" s="16" t="s">
        <v>878</v>
      </c>
    </row>
    <row r="1111" spans="1:393" x14ac:dyDescent="0.25">
      <c r="A1111" s="16" t="s">
        <v>13137</v>
      </c>
      <c r="B1111" s="16" t="s">
        <v>1056</v>
      </c>
      <c r="C1111" s="16" t="s">
        <v>973</v>
      </c>
      <c r="D1111" s="16" t="s">
        <v>844</v>
      </c>
      <c r="E1111" s="16" t="s">
        <v>843</v>
      </c>
      <c r="F1111" s="16" t="s">
        <v>843</v>
      </c>
      <c r="G1111" s="16" t="s">
        <v>843</v>
      </c>
      <c r="H1111" s="16" t="s">
        <v>843</v>
      </c>
      <c r="I1111" s="16" t="s">
        <v>844</v>
      </c>
      <c r="J1111" s="16" t="s">
        <v>843</v>
      </c>
      <c r="K1111" s="16" t="s">
        <v>843</v>
      </c>
      <c r="L1111" s="16" t="s">
        <v>843</v>
      </c>
      <c r="M1111" s="16" t="s">
        <v>843</v>
      </c>
      <c r="N1111" s="16" t="s">
        <v>843</v>
      </c>
      <c r="O1111" s="16" t="s">
        <v>843</v>
      </c>
      <c r="Q1111" s="16" t="s">
        <v>843</v>
      </c>
      <c r="R1111" s="16">
        <v>70</v>
      </c>
      <c r="T1111" s="16" t="s">
        <v>474</v>
      </c>
      <c r="U1111" s="16" t="s">
        <v>843</v>
      </c>
      <c r="V1111" s="16" t="s">
        <v>844</v>
      </c>
      <c r="W1111" s="16" t="s">
        <v>843</v>
      </c>
      <c r="X1111" s="16" t="s">
        <v>844</v>
      </c>
      <c r="Y1111" s="16" t="s">
        <v>843</v>
      </c>
      <c r="Z1111" s="16" t="s">
        <v>843</v>
      </c>
      <c r="AA1111" s="16" t="s">
        <v>843</v>
      </c>
      <c r="AB1111" s="16" t="s">
        <v>843</v>
      </c>
      <c r="AC1111" s="16" t="s">
        <v>843</v>
      </c>
      <c r="AD1111" s="16" t="s">
        <v>867</v>
      </c>
      <c r="BF1111" s="16" t="s">
        <v>843</v>
      </c>
      <c r="JB1111" s="16" t="s">
        <v>865</v>
      </c>
      <c r="JC1111" s="16" t="s">
        <v>865</v>
      </c>
      <c r="JD1111" s="16" t="s">
        <v>865</v>
      </c>
      <c r="JE1111" s="16" t="s">
        <v>865</v>
      </c>
      <c r="JF1111" s="16" t="s">
        <v>865</v>
      </c>
      <c r="JG1111" s="16" t="s">
        <v>843</v>
      </c>
      <c r="JH1111" s="16" t="s">
        <v>4846</v>
      </c>
      <c r="KO1111" s="16" t="s">
        <v>11345</v>
      </c>
      <c r="KP1111" s="16" t="s">
        <v>11344</v>
      </c>
      <c r="KQ1111" s="16" t="s">
        <v>8694</v>
      </c>
      <c r="KR1111" s="16" t="s">
        <v>13138</v>
      </c>
      <c r="KS1111" s="16" t="s">
        <v>11346</v>
      </c>
      <c r="KT1111" s="16" t="s">
        <v>8696</v>
      </c>
      <c r="KU1111" s="16" t="s">
        <v>844</v>
      </c>
      <c r="KV1111" s="16" t="s">
        <v>8696</v>
      </c>
      <c r="LC1111" s="16" t="s">
        <v>10879</v>
      </c>
      <c r="LF1111" s="16" t="s">
        <v>11654</v>
      </c>
      <c r="LJ1111" s="16" t="s">
        <v>843</v>
      </c>
      <c r="LL1111" s="16" t="s">
        <v>8711</v>
      </c>
      <c r="LM1111" s="16" t="s">
        <v>8741</v>
      </c>
      <c r="LO1111" s="16" t="s">
        <v>843</v>
      </c>
      <c r="LP1111" s="16" t="s">
        <v>843</v>
      </c>
      <c r="LQ1111" s="16" t="s">
        <v>844</v>
      </c>
      <c r="LR1111" s="16" t="s">
        <v>844</v>
      </c>
      <c r="LS1111" s="16" t="s">
        <v>844</v>
      </c>
      <c r="LT1111" s="16" t="s">
        <v>844</v>
      </c>
      <c r="LU1111" s="16" t="s">
        <v>1056</v>
      </c>
      <c r="LV1111" s="16" t="s">
        <v>843</v>
      </c>
      <c r="LW1111" s="16" t="s">
        <v>844</v>
      </c>
      <c r="LX1111" s="16" t="s">
        <v>843</v>
      </c>
      <c r="LY1111" s="16" t="s">
        <v>843</v>
      </c>
      <c r="LZ1111" s="16" t="s">
        <v>843</v>
      </c>
      <c r="MA1111" s="16" t="s">
        <v>843</v>
      </c>
      <c r="MB1111" s="16" t="s">
        <v>843</v>
      </c>
      <c r="MC1111" s="16" t="s">
        <v>843</v>
      </c>
      <c r="ME1111" s="16" t="s">
        <v>11656</v>
      </c>
      <c r="MF1111" s="16" t="s">
        <v>8847</v>
      </c>
      <c r="MR1111" s="16" t="s">
        <v>474</v>
      </c>
      <c r="MS1111" s="16" t="s">
        <v>13107</v>
      </c>
      <c r="NI1111" s="16" t="s">
        <v>11658</v>
      </c>
      <c r="NR1111" s="16" t="s">
        <v>878</v>
      </c>
      <c r="NS1111" s="16" t="s">
        <v>462</v>
      </c>
      <c r="NT1111" s="16" t="s">
        <v>478</v>
      </c>
      <c r="NU1111" s="16">
        <v>1.1910000000000001</v>
      </c>
      <c r="NV1111" s="16" t="s">
        <v>457</v>
      </c>
      <c r="NW1111" s="16" t="s">
        <v>1183</v>
      </c>
      <c r="NX1111" s="16" t="s">
        <v>1142</v>
      </c>
      <c r="OB1111" s="16" t="s">
        <v>833</v>
      </c>
      <c r="OC1111" s="16" t="s">
        <v>878</v>
      </c>
    </row>
    <row r="1112" spans="1:393" x14ac:dyDescent="0.25">
      <c r="A1112" s="16" t="s">
        <v>13139</v>
      </c>
      <c r="B1112" s="16" t="s">
        <v>844</v>
      </c>
      <c r="C1112" s="16" t="s">
        <v>972</v>
      </c>
      <c r="D1112" s="16" t="s">
        <v>844</v>
      </c>
      <c r="E1112" s="16" t="s">
        <v>843</v>
      </c>
      <c r="F1112" s="16" t="s">
        <v>843</v>
      </c>
      <c r="G1112" s="16" t="s">
        <v>843</v>
      </c>
      <c r="H1112" s="16" t="s">
        <v>843</v>
      </c>
      <c r="I1112" s="16" t="s">
        <v>843</v>
      </c>
      <c r="J1112" s="16" t="s">
        <v>843</v>
      </c>
      <c r="K1112" s="16" t="s">
        <v>843</v>
      </c>
      <c r="L1112" s="16" t="s">
        <v>843</v>
      </c>
      <c r="M1112" s="16" t="s">
        <v>843</v>
      </c>
      <c r="N1112" s="16" t="s">
        <v>843</v>
      </c>
      <c r="O1112" s="16" t="s">
        <v>843</v>
      </c>
      <c r="Q1112" s="16" t="s">
        <v>844</v>
      </c>
      <c r="R1112" s="16">
        <v>40</v>
      </c>
      <c r="T1112" s="16" t="s">
        <v>470</v>
      </c>
      <c r="U1112" s="16" t="s">
        <v>844</v>
      </c>
      <c r="V1112" s="16" t="s">
        <v>843</v>
      </c>
      <c r="W1112" s="16" t="s">
        <v>844</v>
      </c>
      <c r="X1112" s="16" t="s">
        <v>843</v>
      </c>
      <c r="Y1112" s="16" t="s">
        <v>843</v>
      </c>
      <c r="Z1112" s="16" t="s">
        <v>843</v>
      </c>
      <c r="AA1112" s="16" t="s">
        <v>843</v>
      </c>
      <c r="AB1112" s="16" t="s">
        <v>844</v>
      </c>
      <c r="AC1112" s="16" t="s">
        <v>843</v>
      </c>
      <c r="AD1112" s="16" t="s">
        <v>867</v>
      </c>
      <c r="AF1112" s="16" t="s">
        <v>11746</v>
      </c>
      <c r="AG1112" s="16" t="s">
        <v>11828</v>
      </c>
      <c r="AH1112" s="16" t="s">
        <v>843</v>
      </c>
      <c r="AI1112" s="16" t="s">
        <v>843</v>
      </c>
      <c r="AJ1112" s="16" t="s">
        <v>844</v>
      </c>
      <c r="AK1112" s="16" t="s">
        <v>843</v>
      </c>
      <c r="AL1112" s="16" t="s">
        <v>844</v>
      </c>
      <c r="AM1112" s="16" t="s">
        <v>844</v>
      </c>
      <c r="AN1112" s="16" t="s">
        <v>843</v>
      </c>
      <c r="AO1112" s="16" t="s">
        <v>843</v>
      </c>
      <c r="AP1112" s="16" t="s">
        <v>843</v>
      </c>
      <c r="AQ1112" s="16" t="s">
        <v>844</v>
      </c>
      <c r="AR1112" s="16" t="s">
        <v>4415</v>
      </c>
      <c r="AS1112" s="16" t="s">
        <v>844</v>
      </c>
      <c r="AT1112" s="16" t="s">
        <v>843</v>
      </c>
      <c r="AU1112" s="16" t="s">
        <v>843</v>
      </c>
      <c r="AV1112" s="16" t="s">
        <v>843</v>
      </c>
      <c r="AW1112" s="16" t="s">
        <v>843</v>
      </c>
      <c r="AX1112" s="16" t="s">
        <v>843</v>
      </c>
      <c r="AY1112" s="16" t="s">
        <v>843</v>
      </c>
      <c r="AZ1112" s="16" t="s">
        <v>4437</v>
      </c>
      <c r="BF1112" s="16" t="s">
        <v>844</v>
      </c>
      <c r="BH1112" s="16" t="s">
        <v>7383</v>
      </c>
      <c r="BI1112" s="16" t="s">
        <v>7785</v>
      </c>
      <c r="BJ1112" s="16" t="s">
        <v>843</v>
      </c>
      <c r="BK1112" s="16" t="s">
        <v>843</v>
      </c>
      <c r="BL1112" s="16" t="s">
        <v>843</v>
      </c>
      <c r="BM1112" s="16" t="s">
        <v>843</v>
      </c>
      <c r="BN1112" s="16" t="s">
        <v>843</v>
      </c>
      <c r="BO1112" s="16" t="s">
        <v>844</v>
      </c>
      <c r="BP1112" s="16" t="s">
        <v>843</v>
      </c>
      <c r="BQ1112" s="16" t="s">
        <v>843</v>
      </c>
      <c r="DX1112" s="16" t="s">
        <v>865</v>
      </c>
      <c r="ES1112" s="16" t="s">
        <v>867</v>
      </c>
      <c r="EU1112" s="16" t="s">
        <v>7813</v>
      </c>
      <c r="EV1112" s="16" t="s">
        <v>865</v>
      </c>
      <c r="FT1112" s="16" t="s">
        <v>865</v>
      </c>
      <c r="HC1112" s="16" t="s">
        <v>865</v>
      </c>
      <c r="JA1112" s="16" t="s">
        <v>4822</v>
      </c>
      <c r="JB1112" s="16" t="s">
        <v>867</v>
      </c>
      <c r="JC1112" s="16" t="s">
        <v>865</v>
      </c>
      <c r="JG1112" s="16" t="s">
        <v>843</v>
      </c>
      <c r="JV1112" s="16">
        <v>40</v>
      </c>
      <c r="JW1112" s="16" t="s">
        <v>7603</v>
      </c>
      <c r="JY1112" s="16">
        <v>18000</v>
      </c>
      <c r="JZ1112" s="16" t="s">
        <v>4889</v>
      </c>
      <c r="KB1112" s="16" t="s">
        <v>7607</v>
      </c>
      <c r="KD1112" s="16" t="s">
        <v>4917</v>
      </c>
      <c r="KE1112" s="16" t="s">
        <v>7277</v>
      </c>
      <c r="KF1112" s="16" t="s">
        <v>4411</v>
      </c>
      <c r="KH1112" s="16" t="s">
        <v>7642</v>
      </c>
      <c r="KI1112" s="16" t="s">
        <v>4982</v>
      </c>
      <c r="KK1112" s="16" t="s">
        <v>4889</v>
      </c>
      <c r="KM1112" s="16" t="s">
        <v>7607</v>
      </c>
      <c r="KO1112" s="16" t="s">
        <v>11350</v>
      </c>
      <c r="KP1112" s="16" t="s">
        <v>11349</v>
      </c>
      <c r="KQ1112" s="16" t="s">
        <v>8694</v>
      </c>
      <c r="KR1112" s="16" t="s">
        <v>13140</v>
      </c>
      <c r="KS1112" s="16" t="s">
        <v>11351</v>
      </c>
      <c r="KT1112" s="16" t="s">
        <v>8696</v>
      </c>
      <c r="KU1112" s="16" t="s">
        <v>844</v>
      </c>
      <c r="KV1112" s="16" t="s">
        <v>8696</v>
      </c>
      <c r="KW1112" s="16" t="s">
        <v>851</v>
      </c>
      <c r="KY1112" s="16" t="s">
        <v>486</v>
      </c>
      <c r="LC1112" s="16" t="s">
        <v>10879</v>
      </c>
      <c r="LF1112" s="16" t="s">
        <v>11654</v>
      </c>
      <c r="LI1112" s="16" t="s">
        <v>11655</v>
      </c>
      <c r="LJ1112" s="16" t="s">
        <v>831</v>
      </c>
      <c r="LK1112" s="16" t="s">
        <v>831</v>
      </c>
      <c r="LL1112" s="16" t="s">
        <v>8756</v>
      </c>
      <c r="LM1112" s="16" t="s">
        <v>8741</v>
      </c>
      <c r="LO1112" s="16" t="s">
        <v>843</v>
      </c>
      <c r="LP1112" s="16" t="s">
        <v>844</v>
      </c>
      <c r="LQ1112" s="16" t="s">
        <v>844</v>
      </c>
      <c r="LR1112" s="16" t="s">
        <v>843</v>
      </c>
      <c r="LS1112" s="16" t="s">
        <v>844</v>
      </c>
      <c r="LT1112" s="16" t="s">
        <v>843</v>
      </c>
      <c r="LU1112" s="16" t="s">
        <v>843</v>
      </c>
      <c r="LV1112" s="16" t="s">
        <v>843</v>
      </c>
      <c r="LW1112" s="16" t="s">
        <v>844</v>
      </c>
      <c r="LX1112" s="16" t="s">
        <v>844</v>
      </c>
      <c r="LY1112" s="16" t="s">
        <v>843</v>
      </c>
      <c r="LZ1112" s="16" t="s">
        <v>843</v>
      </c>
      <c r="MA1112" s="16" t="s">
        <v>843</v>
      </c>
      <c r="MB1112" s="16" t="s">
        <v>843</v>
      </c>
      <c r="MC1112" s="16" t="s">
        <v>843</v>
      </c>
      <c r="ME1112" s="16" t="s">
        <v>11656</v>
      </c>
      <c r="MF1112" s="16" t="s">
        <v>8847</v>
      </c>
      <c r="MG1112" s="16" t="s">
        <v>1837</v>
      </c>
      <c r="MH1112" s="16" t="s">
        <v>11667</v>
      </c>
      <c r="MI1112" s="16" t="s">
        <v>11733</v>
      </c>
      <c r="MJ1112" s="16" t="s">
        <v>1837</v>
      </c>
      <c r="MK1112" s="16" t="s">
        <v>9015</v>
      </c>
      <c r="ML1112" s="16" t="s">
        <v>1778</v>
      </c>
      <c r="MM1112" s="16" t="s">
        <v>487</v>
      </c>
      <c r="MN1112" s="16" t="s">
        <v>1798</v>
      </c>
      <c r="MP1112" s="16" t="s">
        <v>1829</v>
      </c>
      <c r="MQ1112" s="16" t="s">
        <v>1778</v>
      </c>
      <c r="MR1112" s="16" t="s">
        <v>470</v>
      </c>
      <c r="MS1112" s="16" t="s">
        <v>13107</v>
      </c>
      <c r="MT1112" s="16" t="s">
        <v>9003</v>
      </c>
      <c r="MU1112" s="16" t="s">
        <v>817</v>
      </c>
      <c r="NC1112" s="16" t="s">
        <v>487</v>
      </c>
      <c r="ND1112" s="16" t="s">
        <v>486</v>
      </c>
      <c r="NE1112" s="16" t="s">
        <v>486</v>
      </c>
      <c r="NG1112" s="16" t="s">
        <v>1378</v>
      </c>
      <c r="NH1112" s="16" t="s">
        <v>1913</v>
      </c>
      <c r="NI1112" s="16" t="s">
        <v>11658</v>
      </c>
      <c r="NJ1112" s="16" t="s">
        <v>13093</v>
      </c>
      <c r="NK1112" s="16" t="s">
        <v>13094</v>
      </c>
      <c r="NR1112" s="16" t="s">
        <v>451</v>
      </c>
      <c r="NS1112" s="16" t="s">
        <v>462</v>
      </c>
      <c r="NT1112" s="16" t="s">
        <v>478</v>
      </c>
      <c r="NU1112" s="16">
        <v>1.1910000000000001</v>
      </c>
      <c r="NV1112" s="16" t="s">
        <v>451</v>
      </c>
      <c r="NW1112" s="16" t="s">
        <v>1175</v>
      </c>
      <c r="NX1112" s="16" t="s">
        <v>1142</v>
      </c>
      <c r="OB1112" s="16" t="s">
        <v>831</v>
      </c>
      <c r="OC1112" s="16" t="s">
        <v>451</v>
      </c>
    </row>
    <row r="1113" spans="1:393" x14ac:dyDescent="0.25">
      <c r="A1113" s="16" t="s">
        <v>13141</v>
      </c>
      <c r="B1113" s="16" t="s">
        <v>844</v>
      </c>
      <c r="C1113" s="16" t="s">
        <v>972</v>
      </c>
      <c r="D1113" s="16" t="s">
        <v>844</v>
      </c>
      <c r="E1113" s="16" t="s">
        <v>843</v>
      </c>
      <c r="F1113" s="16" t="s">
        <v>843</v>
      </c>
      <c r="G1113" s="16" t="s">
        <v>843</v>
      </c>
      <c r="H1113" s="16" t="s">
        <v>843</v>
      </c>
      <c r="I1113" s="16" t="s">
        <v>843</v>
      </c>
      <c r="J1113" s="16" t="s">
        <v>843</v>
      </c>
      <c r="K1113" s="16" t="s">
        <v>843</v>
      </c>
      <c r="L1113" s="16" t="s">
        <v>843</v>
      </c>
      <c r="M1113" s="16" t="s">
        <v>843</v>
      </c>
      <c r="N1113" s="16" t="s">
        <v>843</v>
      </c>
      <c r="O1113" s="16" t="s">
        <v>843</v>
      </c>
      <c r="Q1113" s="16" t="s">
        <v>844</v>
      </c>
      <c r="R1113" s="16">
        <v>74</v>
      </c>
      <c r="T1113" s="16" t="s">
        <v>470</v>
      </c>
      <c r="U1113" s="16" t="s">
        <v>844</v>
      </c>
      <c r="V1113" s="16" t="s">
        <v>843</v>
      </c>
      <c r="W1113" s="16" t="s">
        <v>844</v>
      </c>
      <c r="X1113" s="16" t="s">
        <v>843</v>
      </c>
      <c r="Y1113" s="16" t="s">
        <v>843</v>
      </c>
      <c r="Z1113" s="16" t="s">
        <v>843</v>
      </c>
      <c r="AA1113" s="16" t="s">
        <v>843</v>
      </c>
      <c r="AB1113" s="16" t="s">
        <v>843</v>
      </c>
      <c r="AC1113" s="16" t="s">
        <v>843</v>
      </c>
      <c r="AD1113" s="16" t="s">
        <v>867</v>
      </c>
      <c r="AF1113" s="16" t="s">
        <v>11746</v>
      </c>
      <c r="AG1113" s="16" t="s">
        <v>11652</v>
      </c>
      <c r="AH1113" s="16" t="s">
        <v>844</v>
      </c>
      <c r="AI1113" s="16" t="s">
        <v>843</v>
      </c>
      <c r="AJ1113" s="16" t="s">
        <v>844</v>
      </c>
      <c r="AK1113" s="16" t="s">
        <v>843</v>
      </c>
      <c r="AL1113" s="16" t="s">
        <v>844</v>
      </c>
      <c r="AM1113" s="16" t="s">
        <v>844</v>
      </c>
      <c r="AN1113" s="16" t="s">
        <v>843</v>
      </c>
      <c r="AO1113" s="16" t="s">
        <v>843</v>
      </c>
      <c r="AP1113" s="16" t="s">
        <v>843</v>
      </c>
      <c r="AQ1113" s="16" t="s">
        <v>844</v>
      </c>
      <c r="AR1113" s="16" t="s">
        <v>11679</v>
      </c>
      <c r="AS1113" s="16" t="s">
        <v>844</v>
      </c>
      <c r="AT1113" s="16" t="s">
        <v>843</v>
      </c>
      <c r="AU1113" s="16" t="s">
        <v>844</v>
      </c>
      <c r="AV1113" s="16" t="s">
        <v>843</v>
      </c>
      <c r="AW1113" s="16" t="s">
        <v>843</v>
      </c>
      <c r="AX1113" s="16" t="s">
        <v>843</v>
      </c>
      <c r="AY1113" s="16" t="s">
        <v>843</v>
      </c>
      <c r="AZ1113" s="16" t="s">
        <v>4437</v>
      </c>
      <c r="BB1113" s="16" t="s">
        <v>4440</v>
      </c>
      <c r="BF1113" s="16" t="s">
        <v>844</v>
      </c>
      <c r="BI1113" s="16" t="s">
        <v>7785</v>
      </c>
      <c r="BJ1113" s="16" t="s">
        <v>843</v>
      </c>
      <c r="BK1113" s="16" t="s">
        <v>843</v>
      </c>
      <c r="BL1113" s="16" t="s">
        <v>843</v>
      </c>
      <c r="BM1113" s="16" t="s">
        <v>843</v>
      </c>
      <c r="BN1113" s="16" t="s">
        <v>843</v>
      </c>
      <c r="BO1113" s="16" t="s">
        <v>844</v>
      </c>
      <c r="BP1113" s="16" t="s">
        <v>843</v>
      </c>
      <c r="BQ1113" s="16" t="s">
        <v>843</v>
      </c>
      <c r="DX1113" s="16" t="s">
        <v>867</v>
      </c>
      <c r="DY1113" s="16" t="s">
        <v>867</v>
      </c>
      <c r="ES1113" s="16" t="s">
        <v>867</v>
      </c>
      <c r="EU1113" s="16" t="s">
        <v>7816</v>
      </c>
      <c r="EV1113" s="16" t="s">
        <v>865</v>
      </c>
      <c r="FF1113" s="16" t="s">
        <v>7842</v>
      </c>
      <c r="FG1113" s="16" t="s">
        <v>7852</v>
      </c>
      <c r="FH1113" s="16" t="s">
        <v>843</v>
      </c>
      <c r="FI1113" s="16" t="s">
        <v>844</v>
      </c>
      <c r="FJ1113" s="16" t="s">
        <v>843</v>
      </c>
      <c r="FK1113" s="16" t="s">
        <v>843</v>
      </c>
      <c r="FL1113" s="16" t="s">
        <v>843</v>
      </c>
      <c r="FM1113" s="16" t="s">
        <v>843</v>
      </c>
      <c r="FN1113" s="16" t="s">
        <v>843</v>
      </c>
      <c r="FO1113" s="16" t="s">
        <v>843</v>
      </c>
      <c r="FP1113" s="16" t="s">
        <v>843</v>
      </c>
      <c r="FQ1113" s="16" t="s">
        <v>843</v>
      </c>
      <c r="HC1113" s="16" t="s">
        <v>867</v>
      </c>
      <c r="HD1113" s="16" t="s">
        <v>865</v>
      </c>
      <c r="JA1113" s="16" t="s">
        <v>4822</v>
      </c>
      <c r="JB1113" s="16" t="s">
        <v>865</v>
      </c>
      <c r="JC1113" s="16" t="s">
        <v>865</v>
      </c>
      <c r="JD1113" s="16" t="s">
        <v>865</v>
      </c>
      <c r="JE1113" s="16" t="s">
        <v>865</v>
      </c>
      <c r="JF1113" s="16" t="s">
        <v>865</v>
      </c>
      <c r="JG1113" s="16" t="s">
        <v>843</v>
      </c>
      <c r="JH1113" s="16" t="s">
        <v>5638</v>
      </c>
      <c r="JJ1113" s="16" t="s">
        <v>865</v>
      </c>
      <c r="KF1113" s="16" t="s">
        <v>2337</v>
      </c>
      <c r="KG1113" s="16" t="s">
        <v>11663</v>
      </c>
      <c r="KI1113" s="16" t="s">
        <v>4846</v>
      </c>
      <c r="KO1113" s="16" t="s">
        <v>11355</v>
      </c>
      <c r="KP1113" s="16" t="s">
        <v>11354</v>
      </c>
      <c r="KQ1113" s="16" t="s">
        <v>8694</v>
      </c>
      <c r="KR1113" s="16" t="s">
        <v>13142</v>
      </c>
      <c r="KS1113" s="16" t="s">
        <v>11356</v>
      </c>
      <c r="KT1113" s="16" t="s">
        <v>8696</v>
      </c>
      <c r="KU1113" s="16" t="s">
        <v>844</v>
      </c>
      <c r="KV1113" s="16" t="s">
        <v>8696</v>
      </c>
      <c r="KW1113" s="16" t="s">
        <v>850</v>
      </c>
      <c r="KX1113" s="16" t="s">
        <v>487</v>
      </c>
      <c r="KY1113" s="16" t="s">
        <v>487</v>
      </c>
      <c r="KZ1113" s="16" t="s">
        <v>487</v>
      </c>
      <c r="LC1113" s="16" t="s">
        <v>10879</v>
      </c>
      <c r="LF1113" s="16" t="s">
        <v>11654</v>
      </c>
      <c r="LI1113" s="16" t="s">
        <v>11655</v>
      </c>
      <c r="LJ1113" s="16" t="s">
        <v>843</v>
      </c>
      <c r="LL1113" s="16" t="s">
        <v>8711</v>
      </c>
      <c r="LM1113" s="16" t="s">
        <v>8741</v>
      </c>
      <c r="LO1113" s="16" t="s">
        <v>843</v>
      </c>
      <c r="LP1113" s="16" t="s">
        <v>843</v>
      </c>
      <c r="LQ1113" s="16" t="s">
        <v>844</v>
      </c>
      <c r="LR1113" s="16" t="s">
        <v>843</v>
      </c>
      <c r="LS1113" s="16" t="s">
        <v>844</v>
      </c>
      <c r="LT1113" s="16" t="s">
        <v>843</v>
      </c>
      <c r="LU1113" s="16" t="s">
        <v>844</v>
      </c>
      <c r="LV1113" s="16" t="s">
        <v>844</v>
      </c>
      <c r="LW1113" s="16" t="s">
        <v>844</v>
      </c>
      <c r="LX1113" s="16" t="s">
        <v>843</v>
      </c>
      <c r="LY1113" s="16" t="s">
        <v>843</v>
      </c>
      <c r="LZ1113" s="16" t="s">
        <v>843</v>
      </c>
      <c r="MA1113" s="16" t="s">
        <v>843</v>
      </c>
      <c r="MB1113" s="16" t="s">
        <v>843</v>
      </c>
      <c r="MC1113" s="16" t="s">
        <v>843</v>
      </c>
      <c r="ME1113" s="16" t="s">
        <v>11656</v>
      </c>
      <c r="MF1113" s="16" t="s">
        <v>8847</v>
      </c>
      <c r="MO1113" s="16" t="s">
        <v>1542</v>
      </c>
      <c r="MP1113" s="16" t="s">
        <v>1824</v>
      </c>
      <c r="MR1113" s="16" t="s">
        <v>470</v>
      </c>
      <c r="MS1113" s="16" t="s">
        <v>13107</v>
      </c>
      <c r="MT1113" s="16" t="s">
        <v>9003</v>
      </c>
      <c r="NC1113" s="16" t="s">
        <v>487</v>
      </c>
      <c r="NE1113" s="16" t="s">
        <v>487</v>
      </c>
      <c r="NF1113" s="16" t="s">
        <v>486</v>
      </c>
      <c r="NG1113" s="16" t="s">
        <v>1378</v>
      </c>
      <c r="NI1113" s="16" t="s">
        <v>11658</v>
      </c>
      <c r="NR1113" s="16" t="s">
        <v>878</v>
      </c>
      <c r="NS1113" s="16" t="s">
        <v>462</v>
      </c>
      <c r="NT1113" s="16" t="s">
        <v>478</v>
      </c>
      <c r="NU1113" s="16">
        <v>1.1910000000000001</v>
      </c>
      <c r="NV1113" s="16" t="s">
        <v>457</v>
      </c>
      <c r="NW1113" s="16" t="s">
        <v>1177</v>
      </c>
      <c r="NX1113" s="16" t="s">
        <v>1142</v>
      </c>
      <c r="OB1113" s="16" t="s">
        <v>833</v>
      </c>
      <c r="OC1113" s="16" t="s">
        <v>878</v>
      </c>
    </row>
    <row r="1114" spans="1:393" x14ac:dyDescent="0.25">
      <c r="A1114" s="16" t="s">
        <v>13143</v>
      </c>
      <c r="B1114" s="16" t="s">
        <v>844</v>
      </c>
      <c r="C1114" s="16" t="s">
        <v>972</v>
      </c>
      <c r="D1114" s="16" t="s">
        <v>844</v>
      </c>
      <c r="E1114" s="16" t="s">
        <v>843</v>
      </c>
      <c r="F1114" s="16" t="s">
        <v>843</v>
      </c>
      <c r="G1114" s="16" t="s">
        <v>843</v>
      </c>
      <c r="H1114" s="16" t="s">
        <v>843</v>
      </c>
      <c r="I1114" s="16" t="s">
        <v>843</v>
      </c>
      <c r="J1114" s="16" t="s">
        <v>843</v>
      </c>
      <c r="K1114" s="16" t="s">
        <v>843</v>
      </c>
      <c r="L1114" s="16" t="s">
        <v>843</v>
      </c>
      <c r="M1114" s="16" t="s">
        <v>843</v>
      </c>
      <c r="N1114" s="16" t="s">
        <v>843</v>
      </c>
      <c r="O1114" s="16" t="s">
        <v>843</v>
      </c>
      <c r="Q1114" s="16" t="s">
        <v>844</v>
      </c>
      <c r="R1114" s="16">
        <v>68</v>
      </c>
      <c r="T1114" s="16" t="s">
        <v>470</v>
      </c>
      <c r="U1114" s="16" t="s">
        <v>844</v>
      </c>
      <c r="V1114" s="16" t="s">
        <v>843</v>
      </c>
      <c r="W1114" s="16" t="s">
        <v>844</v>
      </c>
      <c r="X1114" s="16" t="s">
        <v>843</v>
      </c>
      <c r="Y1114" s="16" t="s">
        <v>843</v>
      </c>
      <c r="Z1114" s="16" t="s">
        <v>843</v>
      </c>
      <c r="AA1114" s="16" t="s">
        <v>843</v>
      </c>
      <c r="AB1114" s="16" t="s">
        <v>843</v>
      </c>
      <c r="AC1114" s="16" t="s">
        <v>843</v>
      </c>
      <c r="AD1114" s="16" t="s">
        <v>867</v>
      </c>
      <c r="AF1114" s="16" t="s">
        <v>11687</v>
      </c>
      <c r="AG1114" s="16" t="s">
        <v>11854</v>
      </c>
      <c r="AH1114" s="16" t="s">
        <v>844</v>
      </c>
      <c r="AI1114" s="16" t="s">
        <v>843</v>
      </c>
      <c r="AJ1114" s="16" t="s">
        <v>844</v>
      </c>
      <c r="AK1114" s="16" t="s">
        <v>843</v>
      </c>
      <c r="AL1114" s="16" t="s">
        <v>844</v>
      </c>
      <c r="AM1114" s="16" t="s">
        <v>843</v>
      </c>
      <c r="AN1114" s="16" t="s">
        <v>843</v>
      </c>
      <c r="AO1114" s="16" t="s">
        <v>843</v>
      </c>
      <c r="AP1114" s="16" t="s">
        <v>843</v>
      </c>
      <c r="AQ1114" s="16" t="s">
        <v>843</v>
      </c>
      <c r="AR1114" s="16" t="s">
        <v>11773</v>
      </c>
      <c r="AS1114" s="16" t="s">
        <v>844</v>
      </c>
      <c r="AT1114" s="16" t="s">
        <v>843</v>
      </c>
      <c r="AU1114" s="16" t="s">
        <v>843</v>
      </c>
      <c r="AV1114" s="16" t="s">
        <v>844</v>
      </c>
      <c r="AW1114" s="16" t="s">
        <v>843</v>
      </c>
      <c r="AX1114" s="16" t="s">
        <v>843</v>
      </c>
      <c r="AY1114" s="16" t="s">
        <v>843</v>
      </c>
      <c r="AZ1114" s="16" t="s">
        <v>4437</v>
      </c>
      <c r="BC1114" s="16" t="s">
        <v>4437</v>
      </c>
      <c r="BF1114" s="16" t="s">
        <v>843</v>
      </c>
      <c r="BI1114" s="16" t="s">
        <v>7785</v>
      </c>
      <c r="BJ1114" s="16" t="s">
        <v>843</v>
      </c>
      <c r="BK1114" s="16" t="s">
        <v>843</v>
      </c>
      <c r="BL1114" s="16" t="s">
        <v>843</v>
      </c>
      <c r="BM1114" s="16" t="s">
        <v>843</v>
      </c>
      <c r="BN1114" s="16" t="s">
        <v>843</v>
      </c>
      <c r="BO1114" s="16" t="s">
        <v>844</v>
      </c>
      <c r="BP1114" s="16" t="s">
        <v>843</v>
      </c>
      <c r="BQ1114" s="16" t="s">
        <v>843</v>
      </c>
      <c r="DX1114" s="16" t="s">
        <v>867</v>
      </c>
      <c r="DY1114" s="16" t="s">
        <v>867</v>
      </c>
      <c r="ES1114" s="16" t="s">
        <v>867</v>
      </c>
      <c r="EU1114" s="16" t="s">
        <v>7816</v>
      </c>
      <c r="EV1114" s="16" t="s">
        <v>867</v>
      </c>
      <c r="EW1114" s="16" t="s">
        <v>7826</v>
      </c>
      <c r="EX1114" s="16" t="s">
        <v>843</v>
      </c>
      <c r="EY1114" s="16" t="s">
        <v>844</v>
      </c>
      <c r="EZ1114" s="16" t="s">
        <v>843</v>
      </c>
      <c r="FA1114" s="16" t="s">
        <v>843</v>
      </c>
      <c r="FB1114" s="16" t="s">
        <v>843</v>
      </c>
      <c r="FC1114" s="16" t="s">
        <v>843</v>
      </c>
      <c r="FD1114" s="16" t="s">
        <v>843</v>
      </c>
      <c r="FF1114" s="16" t="s">
        <v>7845</v>
      </c>
      <c r="FG1114" s="16" t="s">
        <v>7852</v>
      </c>
      <c r="FH1114" s="16" t="s">
        <v>843</v>
      </c>
      <c r="FI1114" s="16" t="s">
        <v>844</v>
      </c>
      <c r="FJ1114" s="16" t="s">
        <v>843</v>
      </c>
      <c r="FK1114" s="16" t="s">
        <v>843</v>
      </c>
      <c r="FL1114" s="16" t="s">
        <v>843</v>
      </c>
      <c r="FM1114" s="16" t="s">
        <v>843</v>
      </c>
      <c r="FN1114" s="16" t="s">
        <v>843</v>
      </c>
      <c r="FO1114" s="16" t="s">
        <v>843</v>
      </c>
      <c r="FP1114" s="16" t="s">
        <v>843</v>
      </c>
      <c r="FQ1114" s="16" t="s">
        <v>843</v>
      </c>
      <c r="HC1114" s="16" t="s">
        <v>867</v>
      </c>
      <c r="HD1114" s="16" t="s">
        <v>865</v>
      </c>
      <c r="JA1114" s="16" t="s">
        <v>4816</v>
      </c>
      <c r="JB1114" s="16" t="s">
        <v>865</v>
      </c>
      <c r="JC1114" s="16" t="s">
        <v>865</v>
      </c>
      <c r="JD1114" s="16" t="s">
        <v>865</v>
      </c>
      <c r="JE1114" s="16" t="s">
        <v>865</v>
      </c>
      <c r="JF1114" s="16" t="s">
        <v>865</v>
      </c>
      <c r="JG1114" s="16" t="s">
        <v>843</v>
      </c>
      <c r="JH1114" s="16" t="s">
        <v>4846</v>
      </c>
      <c r="KF1114" s="16" t="s">
        <v>4951</v>
      </c>
      <c r="KI1114" s="16" t="s">
        <v>4849</v>
      </c>
      <c r="KO1114" s="16" t="s">
        <v>11359</v>
      </c>
      <c r="KP1114" s="16" t="s">
        <v>11358</v>
      </c>
      <c r="KQ1114" s="16" t="s">
        <v>8694</v>
      </c>
      <c r="KR1114" s="16" t="s">
        <v>13144</v>
      </c>
      <c r="KS1114" s="16" t="s">
        <v>11360</v>
      </c>
      <c r="KT1114" s="16" t="s">
        <v>8696</v>
      </c>
      <c r="KU1114" s="16" t="s">
        <v>844</v>
      </c>
      <c r="KV1114" s="16" t="s">
        <v>8696</v>
      </c>
      <c r="KW1114" s="16" t="s">
        <v>851</v>
      </c>
      <c r="KX1114" s="16" t="s">
        <v>487</v>
      </c>
      <c r="KY1114" s="16" t="s">
        <v>487</v>
      </c>
      <c r="KZ1114" s="16" t="s">
        <v>487</v>
      </c>
      <c r="LC1114" s="16" t="s">
        <v>10879</v>
      </c>
      <c r="LF1114" s="16" t="s">
        <v>11654</v>
      </c>
      <c r="LI1114" s="16" t="s">
        <v>11655</v>
      </c>
      <c r="LJ1114" s="16" t="s">
        <v>843</v>
      </c>
      <c r="LL1114" s="16" t="s">
        <v>8711</v>
      </c>
      <c r="LM1114" s="16" t="s">
        <v>8741</v>
      </c>
      <c r="LO1114" s="16" t="s">
        <v>843</v>
      </c>
      <c r="LP1114" s="16" t="s">
        <v>843</v>
      </c>
      <c r="LQ1114" s="16" t="s">
        <v>844</v>
      </c>
      <c r="LR1114" s="16" t="s">
        <v>843</v>
      </c>
      <c r="LS1114" s="16" t="s">
        <v>844</v>
      </c>
      <c r="LT1114" s="16" t="s">
        <v>843</v>
      </c>
      <c r="LU1114" s="16" t="s">
        <v>844</v>
      </c>
      <c r="LV1114" s="16" t="s">
        <v>843</v>
      </c>
      <c r="LW1114" s="16" t="s">
        <v>844</v>
      </c>
      <c r="LX1114" s="16" t="s">
        <v>843</v>
      </c>
      <c r="LY1114" s="16" t="s">
        <v>843</v>
      </c>
      <c r="LZ1114" s="16" t="s">
        <v>843</v>
      </c>
      <c r="MA1114" s="16" t="s">
        <v>843</v>
      </c>
      <c r="MB1114" s="16" t="s">
        <v>843</v>
      </c>
      <c r="MC1114" s="16" t="s">
        <v>843</v>
      </c>
      <c r="ME1114" s="16" t="s">
        <v>11656</v>
      </c>
      <c r="MF1114" s="16" t="s">
        <v>8847</v>
      </c>
      <c r="MO1114" s="16" t="s">
        <v>1809</v>
      </c>
      <c r="MP1114" s="16" t="s">
        <v>13845</v>
      </c>
      <c r="MR1114" s="16" t="s">
        <v>470</v>
      </c>
      <c r="MS1114" s="16" t="s">
        <v>13107</v>
      </c>
      <c r="MT1114" s="16" t="s">
        <v>9023</v>
      </c>
      <c r="NC1114" s="16" t="s">
        <v>487</v>
      </c>
      <c r="NE1114" s="16" t="s">
        <v>487</v>
      </c>
      <c r="NF1114" s="16" t="s">
        <v>486</v>
      </c>
      <c r="NG1114" s="16" t="s">
        <v>1380</v>
      </c>
      <c r="NI1114" s="16" t="s">
        <v>11658</v>
      </c>
      <c r="NR1114" s="16" t="s">
        <v>878</v>
      </c>
      <c r="NS1114" s="16" t="s">
        <v>462</v>
      </c>
      <c r="NT1114" s="16" t="s">
        <v>478</v>
      </c>
      <c r="NU1114" s="16">
        <v>1.1910000000000001</v>
      </c>
      <c r="NV1114" s="16" t="s">
        <v>457</v>
      </c>
      <c r="NW1114" s="16" t="s">
        <v>1177</v>
      </c>
      <c r="NX1114" s="16" t="s">
        <v>1142</v>
      </c>
      <c r="OB1114" s="16" t="s">
        <v>833</v>
      </c>
      <c r="OC1114" s="16" t="s">
        <v>878</v>
      </c>
    </row>
    <row r="1115" spans="1:393" x14ac:dyDescent="0.25">
      <c r="A1115" s="16" t="s">
        <v>13145</v>
      </c>
      <c r="B1115" s="16" t="s">
        <v>844</v>
      </c>
      <c r="C1115" s="16" t="s">
        <v>972</v>
      </c>
      <c r="D1115" s="16" t="s">
        <v>844</v>
      </c>
      <c r="E1115" s="16" t="s">
        <v>843</v>
      </c>
      <c r="F1115" s="16" t="s">
        <v>843</v>
      </c>
      <c r="G1115" s="16" t="s">
        <v>843</v>
      </c>
      <c r="H1115" s="16" t="s">
        <v>843</v>
      </c>
      <c r="I1115" s="16" t="s">
        <v>843</v>
      </c>
      <c r="J1115" s="16" t="s">
        <v>843</v>
      </c>
      <c r="K1115" s="16" t="s">
        <v>843</v>
      </c>
      <c r="L1115" s="16" t="s">
        <v>843</v>
      </c>
      <c r="M1115" s="16" t="s">
        <v>843</v>
      </c>
      <c r="N1115" s="16" t="s">
        <v>843</v>
      </c>
      <c r="O1115" s="16" t="s">
        <v>843</v>
      </c>
      <c r="Q1115" s="16" t="s">
        <v>844</v>
      </c>
      <c r="R1115" s="16">
        <v>62</v>
      </c>
      <c r="T1115" s="16" t="s">
        <v>470</v>
      </c>
      <c r="U1115" s="16" t="s">
        <v>844</v>
      </c>
      <c r="V1115" s="16" t="s">
        <v>843</v>
      </c>
      <c r="W1115" s="16" t="s">
        <v>844</v>
      </c>
      <c r="X1115" s="16" t="s">
        <v>843</v>
      </c>
      <c r="Y1115" s="16" t="s">
        <v>843</v>
      </c>
      <c r="Z1115" s="16" t="s">
        <v>843</v>
      </c>
      <c r="AA1115" s="16" t="s">
        <v>843</v>
      </c>
      <c r="AB1115" s="16" t="s">
        <v>843</v>
      </c>
      <c r="AC1115" s="16" t="s">
        <v>843</v>
      </c>
      <c r="AD1115" s="16" t="s">
        <v>867</v>
      </c>
      <c r="AF1115" s="16" t="s">
        <v>11746</v>
      </c>
      <c r="AG1115" s="16" t="s">
        <v>11725</v>
      </c>
      <c r="AH1115" s="16" t="s">
        <v>844</v>
      </c>
      <c r="AI1115" s="16" t="s">
        <v>844</v>
      </c>
      <c r="AJ1115" s="16" t="s">
        <v>843</v>
      </c>
      <c r="AK1115" s="16" t="s">
        <v>843</v>
      </c>
      <c r="AL1115" s="16" t="s">
        <v>844</v>
      </c>
      <c r="AM1115" s="16" t="s">
        <v>844</v>
      </c>
      <c r="AN1115" s="16" t="s">
        <v>843</v>
      </c>
      <c r="AO1115" s="16" t="s">
        <v>843</v>
      </c>
      <c r="AP1115" s="16" t="s">
        <v>843</v>
      </c>
      <c r="AQ1115" s="16" t="s">
        <v>844</v>
      </c>
      <c r="AR1115" s="16" t="s">
        <v>4433</v>
      </c>
      <c r="AS1115" s="16" t="s">
        <v>843</v>
      </c>
      <c r="AT1115" s="16" t="s">
        <v>843</v>
      </c>
      <c r="AU1115" s="16" t="s">
        <v>843</v>
      </c>
      <c r="AV1115" s="16" t="s">
        <v>843</v>
      </c>
      <c r="AW1115" s="16" t="s">
        <v>843</v>
      </c>
      <c r="AX1115" s="16" t="s">
        <v>843</v>
      </c>
      <c r="AY1115" s="16" t="s">
        <v>844</v>
      </c>
      <c r="BF1115" s="16" t="s">
        <v>844</v>
      </c>
      <c r="BH1115" s="16" t="s">
        <v>7383</v>
      </c>
      <c r="BI1115" s="16" t="s">
        <v>7785</v>
      </c>
      <c r="BJ1115" s="16" t="s">
        <v>843</v>
      </c>
      <c r="BK1115" s="16" t="s">
        <v>843</v>
      </c>
      <c r="BL1115" s="16" t="s">
        <v>843</v>
      </c>
      <c r="BM1115" s="16" t="s">
        <v>843</v>
      </c>
      <c r="BN1115" s="16" t="s">
        <v>843</v>
      </c>
      <c r="BO1115" s="16" t="s">
        <v>844</v>
      </c>
      <c r="BP1115" s="16" t="s">
        <v>843</v>
      </c>
      <c r="BQ1115" s="16" t="s">
        <v>843</v>
      </c>
      <c r="DX1115" s="16" t="s">
        <v>867</v>
      </c>
      <c r="DY1115" s="16" t="s">
        <v>867</v>
      </c>
      <c r="ES1115" s="16" t="s">
        <v>867</v>
      </c>
      <c r="EU1115" s="16" t="s">
        <v>7813</v>
      </c>
      <c r="EV1115" s="16" t="s">
        <v>865</v>
      </c>
      <c r="FF1115" s="16" t="s">
        <v>7836</v>
      </c>
      <c r="HC1115" s="16" t="s">
        <v>865</v>
      </c>
      <c r="JA1115" s="16" t="s">
        <v>4813</v>
      </c>
      <c r="JB1115" s="16" t="s">
        <v>865</v>
      </c>
      <c r="JC1115" s="16" t="s">
        <v>865</v>
      </c>
      <c r="JD1115" s="16" t="s">
        <v>865</v>
      </c>
      <c r="JE1115" s="16" t="s">
        <v>865</v>
      </c>
      <c r="JF1115" s="16" t="s">
        <v>865</v>
      </c>
      <c r="JG1115" s="16" t="s">
        <v>843</v>
      </c>
      <c r="JH1115" s="16" t="s">
        <v>4846</v>
      </c>
      <c r="KF1115" s="16" t="s">
        <v>4926</v>
      </c>
      <c r="KI1115" s="16" t="s">
        <v>4846</v>
      </c>
      <c r="KO1115" s="16" t="s">
        <v>11363</v>
      </c>
      <c r="KP1115" s="16" t="s">
        <v>11362</v>
      </c>
      <c r="KQ1115" s="16" t="s">
        <v>8694</v>
      </c>
      <c r="KR1115" s="16" t="s">
        <v>13146</v>
      </c>
      <c r="KS1115" s="16" t="s">
        <v>11364</v>
      </c>
      <c r="KT1115" s="16" t="s">
        <v>8696</v>
      </c>
      <c r="KU1115" s="16" t="s">
        <v>844</v>
      </c>
      <c r="KV1115" s="16" t="s">
        <v>8696</v>
      </c>
      <c r="KW1115" s="16" t="s">
        <v>851</v>
      </c>
      <c r="KX1115" s="16" t="s">
        <v>487</v>
      </c>
      <c r="KY1115" s="16" t="s">
        <v>487</v>
      </c>
      <c r="KZ1115" s="16" t="s">
        <v>487</v>
      </c>
      <c r="LC1115" s="16" t="s">
        <v>10879</v>
      </c>
      <c r="LF1115" s="16" t="s">
        <v>11654</v>
      </c>
      <c r="LI1115" s="16" t="s">
        <v>11655</v>
      </c>
      <c r="LJ1115" s="16" t="s">
        <v>843</v>
      </c>
      <c r="LL1115" s="16" t="s">
        <v>8711</v>
      </c>
      <c r="LM1115" s="16" t="s">
        <v>8741</v>
      </c>
      <c r="LO1115" s="16" t="s">
        <v>843</v>
      </c>
      <c r="LP1115" s="16" t="s">
        <v>843</v>
      </c>
      <c r="LQ1115" s="16" t="s">
        <v>844</v>
      </c>
      <c r="LR1115" s="16" t="s">
        <v>843</v>
      </c>
      <c r="LS1115" s="16" t="s">
        <v>844</v>
      </c>
      <c r="LT1115" s="16" t="s">
        <v>843</v>
      </c>
      <c r="LU1115" s="16" t="s">
        <v>844</v>
      </c>
      <c r="LV1115" s="16" t="s">
        <v>843</v>
      </c>
      <c r="LW1115" s="16" t="s">
        <v>844</v>
      </c>
      <c r="LX1115" s="16" t="s">
        <v>843</v>
      </c>
      <c r="LY1115" s="16" t="s">
        <v>843</v>
      </c>
      <c r="LZ1115" s="16" t="s">
        <v>843</v>
      </c>
      <c r="MA1115" s="16" t="s">
        <v>843</v>
      </c>
      <c r="MB1115" s="16" t="s">
        <v>843</v>
      </c>
      <c r="MC1115" s="16" t="s">
        <v>843</v>
      </c>
      <c r="ME1115" s="16" t="s">
        <v>11656</v>
      </c>
      <c r="MF1115" s="16" t="s">
        <v>8847</v>
      </c>
      <c r="MO1115" s="16" t="s">
        <v>1817</v>
      </c>
      <c r="MP1115" s="16" t="s">
        <v>1824</v>
      </c>
      <c r="MR1115" s="16" t="s">
        <v>470</v>
      </c>
      <c r="MS1115" s="16" t="s">
        <v>13107</v>
      </c>
      <c r="MT1115" s="16" t="s">
        <v>9003</v>
      </c>
      <c r="MU1115" s="16" t="s">
        <v>817</v>
      </c>
      <c r="NC1115" s="16" t="s">
        <v>487</v>
      </c>
      <c r="NE1115" s="16" t="s">
        <v>486</v>
      </c>
      <c r="NG1115" s="16" t="s">
        <v>1376</v>
      </c>
      <c r="NI1115" s="16" t="s">
        <v>11658</v>
      </c>
      <c r="NR1115" s="16" t="s">
        <v>877</v>
      </c>
      <c r="NS1115" s="16" t="s">
        <v>462</v>
      </c>
      <c r="NT1115" s="16" t="s">
        <v>478</v>
      </c>
      <c r="NU1115" s="16">
        <v>1.1910000000000001</v>
      </c>
      <c r="NV1115" s="16" t="s">
        <v>457</v>
      </c>
      <c r="NW1115" s="16" t="s">
        <v>1177</v>
      </c>
      <c r="NX1115" s="16" t="s">
        <v>1142</v>
      </c>
      <c r="OB1115" s="16" t="s">
        <v>833</v>
      </c>
      <c r="OC1115" s="16" t="s">
        <v>877</v>
      </c>
    </row>
    <row r="1116" spans="1:393" x14ac:dyDescent="0.25">
      <c r="A1116" s="16" t="s">
        <v>13147</v>
      </c>
      <c r="B1116" s="16" t="s">
        <v>844</v>
      </c>
      <c r="C1116" s="16" t="s">
        <v>972</v>
      </c>
      <c r="D1116" s="16" t="s">
        <v>844</v>
      </c>
      <c r="E1116" s="16" t="s">
        <v>843</v>
      </c>
      <c r="F1116" s="16" t="s">
        <v>843</v>
      </c>
      <c r="G1116" s="16" t="s">
        <v>843</v>
      </c>
      <c r="H1116" s="16" t="s">
        <v>843</v>
      </c>
      <c r="I1116" s="16" t="s">
        <v>843</v>
      </c>
      <c r="J1116" s="16" t="s">
        <v>843</v>
      </c>
      <c r="K1116" s="16" t="s">
        <v>843</v>
      </c>
      <c r="L1116" s="16" t="s">
        <v>843</v>
      </c>
      <c r="M1116" s="16" t="s">
        <v>843</v>
      </c>
      <c r="N1116" s="16" t="s">
        <v>843</v>
      </c>
      <c r="O1116" s="16" t="s">
        <v>843</v>
      </c>
      <c r="Q1116" s="16" t="s">
        <v>844</v>
      </c>
      <c r="R1116" s="16">
        <v>32</v>
      </c>
      <c r="T1116" s="16" t="s">
        <v>474</v>
      </c>
      <c r="U1116" s="16" t="s">
        <v>843</v>
      </c>
      <c r="V1116" s="16" t="s">
        <v>844</v>
      </c>
      <c r="W1116" s="16" t="s">
        <v>843</v>
      </c>
      <c r="X1116" s="16" t="s">
        <v>844</v>
      </c>
      <c r="Y1116" s="16" t="s">
        <v>843</v>
      </c>
      <c r="Z1116" s="16" t="s">
        <v>843</v>
      </c>
      <c r="AA1116" s="16" t="s">
        <v>843</v>
      </c>
      <c r="AB1116" s="16" t="s">
        <v>843</v>
      </c>
      <c r="AC1116" s="16" t="s">
        <v>843</v>
      </c>
      <c r="AD1116" s="16" t="s">
        <v>867</v>
      </c>
      <c r="AF1116" s="16" t="s">
        <v>11659</v>
      </c>
      <c r="AG1116" s="16" t="s">
        <v>13148</v>
      </c>
      <c r="AH1116" s="16" t="s">
        <v>843</v>
      </c>
      <c r="AI1116" s="16" t="s">
        <v>843</v>
      </c>
      <c r="AJ1116" s="16" t="s">
        <v>844</v>
      </c>
      <c r="AK1116" s="16" t="s">
        <v>843</v>
      </c>
      <c r="AL1116" s="16" t="s">
        <v>844</v>
      </c>
      <c r="AM1116" s="16" t="s">
        <v>844</v>
      </c>
      <c r="AN1116" s="16" t="s">
        <v>843</v>
      </c>
      <c r="AO1116" s="16" t="s">
        <v>843</v>
      </c>
      <c r="AP1116" s="16" t="s">
        <v>843</v>
      </c>
      <c r="AQ1116" s="16" t="s">
        <v>844</v>
      </c>
      <c r="AR1116" s="16" t="s">
        <v>4415</v>
      </c>
      <c r="AS1116" s="16" t="s">
        <v>844</v>
      </c>
      <c r="AT1116" s="16" t="s">
        <v>843</v>
      </c>
      <c r="AU1116" s="16" t="s">
        <v>843</v>
      </c>
      <c r="AV1116" s="16" t="s">
        <v>843</v>
      </c>
      <c r="AW1116" s="16" t="s">
        <v>843</v>
      </c>
      <c r="AX1116" s="16" t="s">
        <v>843</v>
      </c>
      <c r="AY1116" s="16" t="s">
        <v>843</v>
      </c>
      <c r="AZ1116" s="16" t="s">
        <v>4437</v>
      </c>
      <c r="BF1116" s="16" t="s">
        <v>844</v>
      </c>
      <c r="BH1116" s="16" t="s">
        <v>7380</v>
      </c>
      <c r="BI1116" s="16" t="s">
        <v>7785</v>
      </c>
      <c r="BJ1116" s="16" t="s">
        <v>843</v>
      </c>
      <c r="BK1116" s="16" t="s">
        <v>843</v>
      </c>
      <c r="BL1116" s="16" t="s">
        <v>843</v>
      </c>
      <c r="BM1116" s="16" t="s">
        <v>843</v>
      </c>
      <c r="BN1116" s="16" t="s">
        <v>843</v>
      </c>
      <c r="BO1116" s="16" t="s">
        <v>844</v>
      </c>
      <c r="BP1116" s="16" t="s">
        <v>843</v>
      </c>
      <c r="BQ1116" s="16" t="s">
        <v>843</v>
      </c>
      <c r="DX1116" s="16" t="s">
        <v>865</v>
      </c>
      <c r="ES1116" s="16" t="s">
        <v>865</v>
      </c>
      <c r="EU1116" s="16" t="s">
        <v>7810</v>
      </c>
      <c r="EV1116" s="16" t="s">
        <v>865</v>
      </c>
      <c r="HC1116" s="16" t="s">
        <v>865</v>
      </c>
      <c r="JA1116" s="16" t="s">
        <v>4819</v>
      </c>
      <c r="JB1116" s="16" t="s">
        <v>867</v>
      </c>
      <c r="JC1116" s="16" t="s">
        <v>865</v>
      </c>
      <c r="JG1116" s="16" t="s">
        <v>1056</v>
      </c>
      <c r="JV1116" s="16">
        <v>40</v>
      </c>
      <c r="JW1116" s="16" t="s">
        <v>7600</v>
      </c>
      <c r="JX1116" s="16">
        <v>300</v>
      </c>
      <c r="JZ1116" s="16" t="s">
        <v>2337</v>
      </c>
      <c r="KA1116" s="16" t="s">
        <v>11781</v>
      </c>
      <c r="KB1116" s="16" t="s">
        <v>7610</v>
      </c>
      <c r="KD1116" s="16" t="s">
        <v>4917</v>
      </c>
      <c r="KE1116" s="16" t="s">
        <v>7289</v>
      </c>
      <c r="KF1116" s="16" t="s">
        <v>4411</v>
      </c>
      <c r="KH1116" s="16" t="s">
        <v>7642</v>
      </c>
      <c r="KI1116" s="16" t="s">
        <v>4982</v>
      </c>
      <c r="KK1116" s="16" t="s">
        <v>2337</v>
      </c>
      <c r="KL1116" s="16" t="s">
        <v>11781</v>
      </c>
      <c r="KM1116" s="16" t="s">
        <v>7610</v>
      </c>
      <c r="KO1116" s="16" t="s">
        <v>11367</v>
      </c>
      <c r="KP1116" s="16" t="s">
        <v>11366</v>
      </c>
      <c r="KQ1116" s="16" t="s">
        <v>8694</v>
      </c>
      <c r="KR1116" s="16" t="s">
        <v>13149</v>
      </c>
      <c r="KS1116" s="16" t="s">
        <v>11368</v>
      </c>
      <c r="KT1116" s="16" t="s">
        <v>8696</v>
      </c>
      <c r="KU1116" s="16" t="s">
        <v>844</v>
      </c>
      <c r="KV1116" s="16" t="s">
        <v>8696</v>
      </c>
      <c r="KW1116" s="16" t="s">
        <v>851</v>
      </c>
      <c r="KY1116" s="16" t="s">
        <v>486</v>
      </c>
      <c r="LC1116" s="16" t="s">
        <v>10879</v>
      </c>
      <c r="LF1116" s="16" t="s">
        <v>11654</v>
      </c>
      <c r="LI1116" s="16" t="s">
        <v>11655</v>
      </c>
      <c r="LJ1116" s="16" t="s">
        <v>831</v>
      </c>
      <c r="LK1116" s="16" t="s">
        <v>831</v>
      </c>
      <c r="LL1116" s="16" t="s">
        <v>8756</v>
      </c>
      <c r="LM1116" s="16" t="s">
        <v>8741</v>
      </c>
      <c r="LO1116" s="16" t="s">
        <v>843</v>
      </c>
      <c r="LP1116" s="16" t="s">
        <v>844</v>
      </c>
      <c r="LQ1116" s="16" t="s">
        <v>843</v>
      </c>
      <c r="LR1116" s="16" t="s">
        <v>844</v>
      </c>
      <c r="LS1116" s="16" t="s">
        <v>843</v>
      </c>
      <c r="LT1116" s="16" t="s">
        <v>844</v>
      </c>
      <c r="LU1116" s="16" t="s">
        <v>843</v>
      </c>
      <c r="LV1116" s="16" t="s">
        <v>843</v>
      </c>
      <c r="LW1116" s="16" t="s">
        <v>843</v>
      </c>
      <c r="LX1116" s="16" t="s">
        <v>844</v>
      </c>
      <c r="LY1116" s="16" t="s">
        <v>843</v>
      </c>
      <c r="LZ1116" s="16" t="s">
        <v>843</v>
      </c>
      <c r="MA1116" s="16" t="s">
        <v>843</v>
      </c>
      <c r="MB1116" s="16" t="s">
        <v>843</v>
      </c>
      <c r="MC1116" s="16" t="s">
        <v>843</v>
      </c>
      <c r="ME1116" s="16" t="s">
        <v>11656</v>
      </c>
      <c r="MF1116" s="16" t="s">
        <v>8847</v>
      </c>
      <c r="MG1116" s="16" t="s">
        <v>1839</v>
      </c>
      <c r="MH1116" s="16" t="s">
        <v>11667</v>
      </c>
      <c r="MI1116" s="16" t="s">
        <v>11733</v>
      </c>
      <c r="MJ1116" s="16" t="s">
        <v>1839</v>
      </c>
      <c r="MK1116" s="16" t="s">
        <v>9015</v>
      </c>
      <c r="ML1116" s="16" t="s">
        <v>530</v>
      </c>
      <c r="MM1116" s="16" t="s">
        <v>487</v>
      </c>
      <c r="MN1116" s="16" t="s">
        <v>1800</v>
      </c>
      <c r="MP1116" s="16" t="s">
        <v>1829</v>
      </c>
      <c r="MQ1116" s="16" t="s">
        <v>530</v>
      </c>
      <c r="MR1116" s="16" t="s">
        <v>474</v>
      </c>
      <c r="MS1116" s="16" t="s">
        <v>13107</v>
      </c>
      <c r="MT1116" s="16" t="s">
        <v>9009</v>
      </c>
      <c r="MU1116" s="16" t="s">
        <v>817</v>
      </c>
      <c r="NC1116" s="16" t="s">
        <v>486</v>
      </c>
      <c r="NE1116" s="16" t="s">
        <v>486</v>
      </c>
      <c r="NG1116" s="16" t="s">
        <v>1369</v>
      </c>
      <c r="NH1116" s="16" t="s">
        <v>1912</v>
      </c>
      <c r="NI1116" s="16" t="s">
        <v>11658</v>
      </c>
      <c r="NJ1116" s="16" t="s">
        <v>13150</v>
      </c>
      <c r="NK1116" s="16" t="s">
        <v>13151</v>
      </c>
      <c r="NR1116" s="16" t="s">
        <v>445</v>
      </c>
      <c r="NS1116" s="16" t="s">
        <v>462</v>
      </c>
      <c r="NT1116" s="16" t="s">
        <v>478</v>
      </c>
      <c r="NU1116" s="16">
        <v>1.1910000000000001</v>
      </c>
      <c r="NV1116" s="16" t="s">
        <v>445</v>
      </c>
      <c r="NW1116" s="16" t="s">
        <v>1180</v>
      </c>
      <c r="NX1116" s="16" t="s">
        <v>1142</v>
      </c>
      <c r="OB1116" s="16" t="s">
        <v>831</v>
      </c>
      <c r="OC1116" s="16" t="s">
        <v>445</v>
      </c>
    </row>
    <row r="1117" spans="1:393" x14ac:dyDescent="0.25">
      <c r="A1117" s="16" t="s">
        <v>13152</v>
      </c>
      <c r="B1117" s="16" t="s">
        <v>844</v>
      </c>
      <c r="C1117" s="16" t="s">
        <v>972</v>
      </c>
      <c r="D1117" s="16" t="s">
        <v>844</v>
      </c>
      <c r="E1117" s="16" t="s">
        <v>843</v>
      </c>
      <c r="F1117" s="16" t="s">
        <v>843</v>
      </c>
      <c r="G1117" s="16" t="s">
        <v>843</v>
      </c>
      <c r="H1117" s="16" t="s">
        <v>843</v>
      </c>
      <c r="I1117" s="16" t="s">
        <v>843</v>
      </c>
      <c r="J1117" s="16" t="s">
        <v>843</v>
      </c>
      <c r="K1117" s="16" t="s">
        <v>843</v>
      </c>
      <c r="L1117" s="16" t="s">
        <v>843</v>
      </c>
      <c r="M1117" s="16" t="s">
        <v>843</v>
      </c>
      <c r="N1117" s="16" t="s">
        <v>843</v>
      </c>
      <c r="O1117" s="16" t="s">
        <v>843</v>
      </c>
      <c r="Q1117" s="16" t="s">
        <v>844</v>
      </c>
      <c r="R1117" s="16">
        <v>18</v>
      </c>
      <c r="T1117" s="16" t="s">
        <v>474</v>
      </c>
      <c r="U1117" s="16" t="s">
        <v>843</v>
      </c>
      <c r="V1117" s="16" t="s">
        <v>844</v>
      </c>
      <c r="W1117" s="16" t="s">
        <v>843</v>
      </c>
      <c r="X1117" s="16" t="s">
        <v>844</v>
      </c>
      <c r="Y1117" s="16" t="s">
        <v>843</v>
      </c>
      <c r="Z1117" s="16" t="s">
        <v>843</v>
      </c>
      <c r="AA1117" s="16" t="s">
        <v>843</v>
      </c>
      <c r="AB1117" s="16" t="s">
        <v>843</v>
      </c>
      <c r="AC1117" s="16" t="s">
        <v>843</v>
      </c>
      <c r="AD1117" s="16" t="s">
        <v>867</v>
      </c>
      <c r="AF1117" s="16" t="s">
        <v>11902</v>
      </c>
      <c r="AG1117" s="16" t="s">
        <v>11725</v>
      </c>
      <c r="AH1117" s="16" t="s">
        <v>844</v>
      </c>
      <c r="AI1117" s="16" t="s">
        <v>844</v>
      </c>
      <c r="AJ1117" s="16" t="s">
        <v>843</v>
      </c>
      <c r="AK1117" s="16" t="s">
        <v>843</v>
      </c>
      <c r="AL1117" s="16" t="s">
        <v>844</v>
      </c>
      <c r="AM1117" s="16" t="s">
        <v>844</v>
      </c>
      <c r="AN1117" s="16" t="s">
        <v>843</v>
      </c>
      <c r="AO1117" s="16" t="s">
        <v>843</v>
      </c>
      <c r="AP1117" s="16" t="s">
        <v>843</v>
      </c>
      <c r="AQ1117" s="16" t="s">
        <v>844</v>
      </c>
      <c r="AR1117" s="16" t="s">
        <v>4433</v>
      </c>
      <c r="AS1117" s="16" t="s">
        <v>843</v>
      </c>
      <c r="AT1117" s="16" t="s">
        <v>843</v>
      </c>
      <c r="AU1117" s="16" t="s">
        <v>843</v>
      </c>
      <c r="AV1117" s="16" t="s">
        <v>843</v>
      </c>
      <c r="AW1117" s="16" t="s">
        <v>843</v>
      </c>
      <c r="AX1117" s="16" t="s">
        <v>843</v>
      </c>
      <c r="AY1117" s="16" t="s">
        <v>844</v>
      </c>
      <c r="BF1117" s="16" t="s">
        <v>844</v>
      </c>
      <c r="BH1117" s="16" t="s">
        <v>7380</v>
      </c>
      <c r="BI1117" s="16" t="s">
        <v>7782</v>
      </c>
      <c r="BJ1117" s="16" t="s">
        <v>843</v>
      </c>
      <c r="BK1117" s="16" t="s">
        <v>843</v>
      </c>
      <c r="BL1117" s="16" t="s">
        <v>843</v>
      </c>
      <c r="BM1117" s="16" t="s">
        <v>843</v>
      </c>
      <c r="BN1117" s="16" t="s">
        <v>844</v>
      </c>
      <c r="BO1117" s="16" t="s">
        <v>843</v>
      </c>
      <c r="BP1117" s="16" t="s">
        <v>843</v>
      </c>
      <c r="BQ1117" s="16" t="s">
        <v>843</v>
      </c>
      <c r="CC1117" s="16" t="s">
        <v>865</v>
      </c>
      <c r="CF1117" s="16" t="s">
        <v>7212</v>
      </c>
      <c r="CG1117" s="16" t="s">
        <v>843</v>
      </c>
      <c r="CH1117" s="16" t="s">
        <v>843</v>
      </c>
      <c r="CI1117" s="16" t="s">
        <v>843</v>
      </c>
      <c r="CJ1117" s="16" t="s">
        <v>843</v>
      </c>
      <c r="CK1117" s="16" t="s">
        <v>843</v>
      </c>
      <c r="CL1117" s="16" t="s">
        <v>843</v>
      </c>
      <c r="CM1117" s="16" t="s">
        <v>843</v>
      </c>
      <c r="CN1117" s="16" t="s">
        <v>843</v>
      </c>
      <c r="CO1117" s="16" t="s">
        <v>843</v>
      </c>
      <c r="CP1117" s="16" t="s">
        <v>843</v>
      </c>
      <c r="CQ1117" s="16" t="s">
        <v>843</v>
      </c>
      <c r="CR1117" s="16" t="s">
        <v>843</v>
      </c>
      <c r="CS1117" s="16" t="s">
        <v>843</v>
      </c>
      <c r="CT1117" s="16" t="s">
        <v>843</v>
      </c>
      <c r="CU1117" s="16" t="s">
        <v>843</v>
      </c>
      <c r="CV1117" s="16" t="s">
        <v>843</v>
      </c>
      <c r="CW1117" s="16" t="s">
        <v>843</v>
      </c>
      <c r="CX1117" s="16" t="s">
        <v>843</v>
      </c>
      <c r="CY1117" s="16" t="s">
        <v>843</v>
      </c>
      <c r="CZ1117" s="16" t="s">
        <v>843</v>
      </c>
      <c r="DA1117" s="16" t="s">
        <v>843</v>
      </c>
      <c r="DB1117" s="16" t="s">
        <v>843</v>
      </c>
      <c r="DC1117" s="16" t="s">
        <v>843</v>
      </c>
      <c r="DD1117" s="16" t="s">
        <v>843</v>
      </c>
      <c r="DE1117" s="16" t="s">
        <v>843</v>
      </c>
      <c r="DF1117" s="16" t="s">
        <v>843</v>
      </c>
      <c r="DG1117" s="16" t="s">
        <v>843</v>
      </c>
      <c r="DH1117" s="16" t="s">
        <v>843</v>
      </c>
      <c r="DI1117" s="16" t="s">
        <v>844</v>
      </c>
      <c r="DJ1117" s="16" t="s">
        <v>843</v>
      </c>
      <c r="DK1117" s="16" t="s">
        <v>843</v>
      </c>
      <c r="DL1117" s="16" t="s">
        <v>843</v>
      </c>
      <c r="DQ1117" s="16" t="s">
        <v>7226</v>
      </c>
      <c r="DR1117" s="16" t="s">
        <v>867</v>
      </c>
      <c r="DS1117" s="16" t="s">
        <v>7321</v>
      </c>
      <c r="DX1117" s="16" t="s">
        <v>865</v>
      </c>
      <c r="ES1117" s="16" t="s">
        <v>865</v>
      </c>
      <c r="EU1117" s="16" t="s">
        <v>7810</v>
      </c>
      <c r="EV1117" s="16" t="s">
        <v>865</v>
      </c>
      <c r="HC1117" s="16" t="s">
        <v>865</v>
      </c>
      <c r="JA1117" s="16" t="s">
        <v>4813</v>
      </c>
      <c r="JB1117" s="16" t="s">
        <v>865</v>
      </c>
      <c r="JC1117" s="16" t="s">
        <v>865</v>
      </c>
      <c r="JD1117" s="16" t="s">
        <v>865</v>
      </c>
      <c r="JE1117" s="16" t="s">
        <v>865</v>
      </c>
      <c r="JF1117" s="16" t="s">
        <v>865</v>
      </c>
      <c r="JG1117" s="16" t="s">
        <v>1056</v>
      </c>
      <c r="JH1117" s="16" t="s">
        <v>7582</v>
      </c>
      <c r="JJ1117" s="16" t="s">
        <v>865</v>
      </c>
      <c r="KF1117" s="16" t="s">
        <v>4926</v>
      </c>
      <c r="KI1117" s="16" t="s">
        <v>4837</v>
      </c>
      <c r="KO1117" s="16" t="s">
        <v>11372</v>
      </c>
      <c r="KP1117" s="16" t="s">
        <v>11371</v>
      </c>
      <c r="KQ1117" s="16" t="s">
        <v>8694</v>
      </c>
      <c r="KR1117" s="16" t="s">
        <v>13153</v>
      </c>
      <c r="KS1117" s="16" t="s">
        <v>11373</v>
      </c>
      <c r="KT1117" s="16" t="s">
        <v>8696</v>
      </c>
      <c r="KU1117" s="16" t="s">
        <v>844</v>
      </c>
      <c r="KV1117" s="16" t="s">
        <v>8696</v>
      </c>
      <c r="KW1117" s="16" t="s">
        <v>851</v>
      </c>
      <c r="KY1117" s="16" t="s">
        <v>486</v>
      </c>
      <c r="LA1117" s="16" t="s">
        <v>11697</v>
      </c>
      <c r="LC1117" s="16" t="s">
        <v>10879</v>
      </c>
      <c r="LD1117" s="16" t="s">
        <v>11698</v>
      </c>
      <c r="LF1117" s="16" t="s">
        <v>11654</v>
      </c>
      <c r="LI1117" s="16" t="s">
        <v>11655</v>
      </c>
      <c r="LJ1117" s="16" t="s">
        <v>843</v>
      </c>
      <c r="LL1117" s="16" t="s">
        <v>8711</v>
      </c>
      <c r="LM1117" s="16" t="s">
        <v>8741</v>
      </c>
      <c r="LO1117" s="16" t="s">
        <v>843</v>
      </c>
      <c r="LP1117" s="16" t="s">
        <v>844</v>
      </c>
      <c r="LQ1117" s="16" t="s">
        <v>843</v>
      </c>
      <c r="LR1117" s="16" t="s">
        <v>844</v>
      </c>
      <c r="LS1117" s="16" t="s">
        <v>843</v>
      </c>
      <c r="LT1117" s="16" t="s">
        <v>844</v>
      </c>
      <c r="LU1117" s="16" t="s">
        <v>843</v>
      </c>
      <c r="LV1117" s="16" t="s">
        <v>843</v>
      </c>
      <c r="LW1117" s="16" t="s">
        <v>843</v>
      </c>
      <c r="LX1117" s="16" t="s">
        <v>843</v>
      </c>
      <c r="LY1117" s="16" t="s">
        <v>843</v>
      </c>
      <c r="LZ1117" s="16" t="s">
        <v>843</v>
      </c>
      <c r="MA1117" s="16" t="s">
        <v>843</v>
      </c>
      <c r="MB1117" s="16" t="s">
        <v>843</v>
      </c>
      <c r="MC1117" s="16" t="s">
        <v>843</v>
      </c>
      <c r="MD1117" s="16" t="s">
        <v>11699</v>
      </c>
      <c r="ME1117" s="16" t="s">
        <v>11656</v>
      </c>
      <c r="MF1117" s="16" t="s">
        <v>8847</v>
      </c>
      <c r="MO1117" s="16" t="s">
        <v>1817</v>
      </c>
      <c r="MP1117" s="16" t="s">
        <v>1826</v>
      </c>
      <c r="MR1117" s="16" t="s">
        <v>474</v>
      </c>
      <c r="MS1117" s="16" t="s">
        <v>13107</v>
      </c>
      <c r="MT1117" s="16" t="s">
        <v>8732</v>
      </c>
      <c r="MU1117" s="16" t="s">
        <v>817</v>
      </c>
      <c r="MV1117" s="16" t="s">
        <v>486</v>
      </c>
      <c r="MZ1117" s="16" t="s">
        <v>486</v>
      </c>
      <c r="NA1117" s="16" t="s">
        <v>487</v>
      </c>
      <c r="NB1117" s="16" t="s">
        <v>1344</v>
      </c>
      <c r="NC1117" s="16" t="s">
        <v>486</v>
      </c>
      <c r="NE1117" s="16" t="s">
        <v>486</v>
      </c>
      <c r="NG1117" s="16" t="s">
        <v>1376</v>
      </c>
      <c r="NI1117" s="16" t="s">
        <v>11658</v>
      </c>
      <c r="NQ1117" s="16" t="s">
        <v>1078</v>
      </c>
      <c r="NR1117" s="16" t="s">
        <v>445</v>
      </c>
      <c r="NS1117" s="16" t="s">
        <v>462</v>
      </c>
      <c r="NT1117" s="16" t="s">
        <v>478</v>
      </c>
      <c r="NU1117" s="16">
        <v>1.1910000000000001</v>
      </c>
      <c r="NV1117" s="16" t="s">
        <v>445</v>
      </c>
      <c r="NW1117" s="16" t="s">
        <v>1180</v>
      </c>
      <c r="NX1117" s="16" t="s">
        <v>1142</v>
      </c>
      <c r="NZ1117" s="16" t="s">
        <v>935</v>
      </c>
      <c r="OA1117" s="16" t="s">
        <v>486</v>
      </c>
      <c r="OB1117" s="16" t="s">
        <v>833</v>
      </c>
      <c r="OC1117" s="16" t="s">
        <v>445</v>
      </c>
    </row>
    <row r="1118" spans="1:393" x14ac:dyDescent="0.25">
      <c r="A1118" s="16" t="s">
        <v>13154</v>
      </c>
      <c r="B1118" s="16" t="s">
        <v>844</v>
      </c>
      <c r="C1118" s="16" t="s">
        <v>972</v>
      </c>
      <c r="D1118" s="16" t="s">
        <v>844</v>
      </c>
      <c r="E1118" s="16" t="s">
        <v>843</v>
      </c>
      <c r="F1118" s="16" t="s">
        <v>843</v>
      </c>
      <c r="G1118" s="16" t="s">
        <v>843</v>
      </c>
      <c r="H1118" s="16" t="s">
        <v>843</v>
      </c>
      <c r="I1118" s="16" t="s">
        <v>843</v>
      </c>
      <c r="J1118" s="16" t="s">
        <v>843</v>
      </c>
      <c r="K1118" s="16" t="s">
        <v>843</v>
      </c>
      <c r="L1118" s="16" t="s">
        <v>843</v>
      </c>
      <c r="M1118" s="16" t="s">
        <v>843</v>
      </c>
      <c r="N1118" s="16" t="s">
        <v>843</v>
      </c>
      <c r="O1118" s="16" t="s">
        <v>843</v>
      </c>
      <c r="Q1118" s="16" t="s">
        <v>844</v>
      </c>
      <c r="R1118" s="16">
        <v>33</v>
      </c>
      <c r="T1118" s="16" t="s">
        <v>470</v>
      </c>
      <c r="U1118" s="16" t="s">
        <v>844</v>
      </c>
      <c r="V1118" s="16" t="s">
        <v>843</v>
      </c>
      <c r="W1118" s="16" t="s">
        <v>844</v>
      </c>
      <c r="X1118" s="16" t="s">
        <v>843</v>
      </c>
      <c r="Y1118" s="16" t="s">
        <v>843</v>
      </c>
      <c r="Z1118" s="16" t="s">
        <v>843</v>
      </c>
      <c r="AA1118" s="16" t="s">
        <v>843</v>
      </c>
      <c r="AB1118" s="16" t="s">
        <v>844</v>
      </c>
      <c r="AC1118" s="16" t="s">
        <v>843</v>
      </c>
      <c r="AD1118" s="16" t="s">
        <v>867</v>
      </c>
      <c r="AF1118" s="16" t="s">
        <v>11687</v>
      </c>
      <c r="AG1118" s="16" t="s">
        <v>12167</v>
      </c>
      <c r="AH1118" s="16" t="s">
        <v>844</v>
      </c>
      <c r="AI1118" s="16" t="s">
        <v>844</v>
      </c>
      <c r="AJ1118" s="16" t="s">
        <v>843</v>
      </c>
      <c r="AK1118" s="16" t="s">
        <v>843</v>
      </c>
      <c r="AL1118" s="16" t="s">
        <v>844</v>
      </c>
      <c r="AM1118" s="16" t="s">
        <v>844</v>
      </c>
      <c r="AN1118" s="16" t="s">
        <v>843</v>
      </c>
      <c r="AO1118" s="16" t="s">
        <v>843</v>
      </c>
      <c r="AP1118" s="16" t="s">
        <v>843</v>
      </c>
      <c r="AQ1118" s="16" t="s">
        <v>844</v>
      </c>
      <c r="AR1118" s="16" t="s">
        <v>4433</v>
      </c>
      <c r="AS1118" s="16" t="s">
        <v>843</v>
      </c>
      <c r="AT1118" s="16" t="s">
        <v>843</v>
      </c>
      <c r="AU1118" s="16" t="s">
        <v>843</v>
      </c>
      <c r="AV1118" s="16" t="s">
        <v>843</v>
      </c>
      <c r="AW1118" s="16" t="s">
        <v>843</v>
      </c>
      <c r="AX1118" s="16" t="s">
        <v>843</v>
      </c>
      <c r="AY1118" s="16" t="s">
        <v>844</v>
      </c>
      <c r="BF1118" s="16" t="s">
        <v>844</v>
      </c>
      <c r="BH1118" s="16" t="s">
        <v>7380</v>
      </c>
      <c r="BI1118" s="16" t="s">
        <v>7785</v>
      </c>
      <c r="BJ1118" s="16" t="s">
        <v>843</v>
      </c>
      <c r="BK1118" s="16" t="s">
        <v>843</v>
      </c>
      <c r="BL1118" s="16" t="s">
        <v>843</v>
      </c>
      <c r="BM1118" s="16" t="s">
        <v>843</v>
      </c>
      <c r="BN1118" s="16" t="s">
        <v>843</v>
      </c>
      <c r="BO1118" s="16" t="s">
        <v>844</v>
      </c>
      <c r="BP1118" s="16" t="s">
        <v>843</v>
      </c>
      <c r="BQ1118" s="16" t="s">
        <v>843</v>
      </c>
      <c r="DX1118" s="16" t="s">
        <v>865</v>
      </c>
      <c r="ES1118" s="16" t="s">
        <v>865</v>
      </c>
      <c r="EU1118" s="16" t="s">
        <v>7810</v>
      </c>
      <c r="EV1118" s="16" t="s">
        <v>865</v>
      </c>
      <c r="FT1118" s="16" t="s">
        <v>865</v>
      </c>
      <c r="HC1118" s="16" t="s">
        <v>865</v>
      </c>
      <c r="JA1118" s="16" t="s">
        <v>4819</v>
      </c>
      <c r="JB1118" s="16" t="s">
        <v>867</v>
      </c>
      <c r="JC1118" s="16" t="s">
        <v>865</v>
      </c>
      <c r="JG1118" s="16" t="s">
        <v>1056</v>
      </c>
      <c r="JV1118" s="16">
        <v>40</v>
      </c>
      <c r="JW1118" s="16" t="s">
        <v>7603</v>
      </c>
      <c r="JY1118" s="16">
        <v>15000</v>
      </c>
      <c r="JZ1118" s="16" t="s">
        <v>4910</v>
      </c>
      <c r="KB1118" s="16" t="s">
        <v>7616</v>
      </c>
      <c r="KD1118" s="16" t="s">
        <v>4917</v>
      </c>
      <c r="KE1118" s="16" t="s">
        <v>7277</v>
      </c>
      <c r="KF1118" s="16" t="s">
        <v>4932</v>
      </c>
      <c r="KH1118" s="16" t="s">
        <v>7642</v>
      </c>
      <c r="KI1118" s="16" t="s">
        <v>4843</v>
      </c>
      <c r="KO1118" s="16" t="s">
        <v>11376</v>
      </c>
      <c r="KP1118" s="16" t="s">
        <v>11375</v>
      </c>
      <c r="KQ1118" s="16" t="s">
        <v>8694</v>
      </c>
      <c r="KR1118" s="16" t="s">
        <v>13155</v>
      </c>
      <c r="KS1118" s="16" t="s">
        <v>11377</v>
      </c>
      <c r="KT1118" s="16" t="s">
        <v>8696</v>
      </c>
      <c r="KU1118" s="16" t="s">
        <v>844</v>
      </c>
      <c r="KV1118" s="16" t="s">
        <v>8696</v>
      </c>
      <c r="KW1118" s="16" t="s">
        <v>851</v>
      </c>
      <c r="KY1118" s="16" t="s">
        <v>486</v>
      </c>
      <c r="LC1118" s="16" t="s">
        <v>10879</v>
      </c>
      <c r="LF1118" s="16" t="s">
        <v>11654</v>
      </c>
      <c r="LI1118" s="16" t="s">
        <v>11655</v>
      </c>
      <c r="LJ1118" s="16" t="s">
        <v>831</v>
      </c>
      <c r="LK1118" s="16" t="s">
        <v>831</v>
      </c>
      <c r="LL1118" s="16" t="s">
        <v>8756</v>
      </c>
      <c r="LM1118" s="16" t="s">
        <v>8741</v>
      </c>
      <c r="LO1118" s="16" t="s">
        <v>1056</v>
      </c>
      <c r="LP1118" s="16" t="s">
        <v>844</v>
      </c>
      <c r="LQ1118" s="16" t="s">
        <v>1056</v>
      </c>
      <c r="LR1118" s="16" t="s">
        <v>844</v>
      </c>
      <c r="LS1118" s="16" t="s">
        <v>844</v>
      </c>
      <c r="LT1118" s="16" t="s">
        <v>843</v>
      </c>
      <c r="LU1118" s="16" t="s">
        <v>843</v>
      </c>
      <c r="LV1118" s="16" t="s">
        <v>843</v>
      </c>
      <c r="LW1118" s="16" t="s">
        <v>843</v>
      </c>
      <c r="LX1118" s="16" t="s">
        <v>844</v>
      </c>
      <c r="LY1118" s="16" t="s">
        <v>843</v>
      </c>
      <c r="LZ1118" s="16" t="s">
        <v>843</v>
      </c>
      <c r="MA1118" s="16" t="s">
        <v>843</v>
      </c>
      <c r="MB1118" s="16" t="s">
        <v>843</v>
      </c>
      <c r="MC1118" s="16" t="s">
        <v>1056</v>
      </c>
      <c r="ME1118" s="16" t="s">
        <v>11656</v>
      </c>
      <c r="MF1118" s="16" t="s">
        <v>8847</v>
      </c>
      <c r="MG1118" s="16" t="s">
        <v>1840</v>
      </c>
      <c r="MH1118" s="16" t="s">
        <v>11667</v>
      </c>
      <c r="MI1118" s="16" t="s">
        <v>11733</v>
      </c>
      <c r="MK1118" s="16" t="s">
        <v>9015</v>
      </c>
      <c r="ML1118" s="16" t="s">
        <v>1787</v>
      </c>
      <c r="MM1118" s="16" t="s">
        <v>487</v>
      </c>
      <c r="MN1118" s="16" t="s">
        <v>1798</v>
      </c>
      <c r="MO1118" s="16" t="s">
        <v>1813</v>
      </c>
      <c r="MP1118" s="16" t="s">
        <v>13846</v>
      </c>
      <c r="MR1118" s="16" t="s">
        <v>470</v>
      </c>
      <c r="MS1118" s="16" t="s">
        <v>13107</v>
      </c>
      <c r="MT1118" s="16" t="s">
        <v>9023</v>
      </c>
      <c r="MU1118" s="16" t="s">
        <v>817</v>
      </c>
      <c r="NC1118" s="16" t="s">
        <v>486</v>
      </c>
      <c r="ND1118" s="16" t="s">
        <v>486</v>
      </c>
      <c r="NE1118" s="16" t="s">
        <v>486</v>
      </c>
      <c r="NG1118" s="16" t="s">
        <v>1369</v>
      </c>
      <c r="NH1118" s="16" t="s">
        <v>1913</v>
      </c>
      <c r="NI1118" s="16" t="s">
        <v>11658</v>
      </c>
      <c r="NJ1118" s="16" t="s">
        <v>11883</v>
      </c>
      <c r="NK1118" s="16" t="s">
        <v>11884</v>
      </c>
      <c r="NR1118" s="16" t="s">
        <v>445</v>
      </c>
      <c r="NS1118" s="16" t="s">
        <v>462</v>
      </c>
      <c r="NT1118" s="16" t="s">
        <v>478</v>
      </c>
      <c r="NU1118" s="16">
        <v>1.1910000000000001</v>
      </c>
      <c r="NV1118" s="16" t="s">
        <v>445</v>
      </c>
      <c r="NW1118" s="16" t="s">
        <v>1174</v>
      </c>
      <c r="NX1118" s="16" t="s">
        <v>1142</v>
      </c>
      <c r="OB1118" s="16" t="s">
        <v>831</v>
      </c>
      <c r="OC1118" s="16" t="s">
        <v>445</v>
      </c>
    </row>
    <row r="1119" spans="1:393" x14ac:dyDescent="0.25">
      <c r="A1119" s="16" t="s">
        <v>13156</v>
      </c>
      <c r="B1119" s="16" t="s">
        <v>1056</v>
      </c>
      <c r="C1119" s="16" t="s">
        <v>972</v>
      </c>
      <c r="D1119" s="16" t="s">
        <v>844</v>
      </c>
      <c r="E1119" s="16" t="s">
        <v>843</v>
      </c>
      <c r="F1119" s="16" t="s">
        <v>843</v>
      </c>
      <c r="G1119" s="16" t="s">
        <v>843</v>
      </c>
      <c r="H1119" s="16" t="s">
        <v>843</v>
      </c>
      <c r="I1119" s="16" t="s">
        <v>843</v>
      </c>
      <c r="J1119" s="16" t="s">
        <v>843</v>
      </c>
      <c r="K1119" s="16" t="s">
        <v>843</v>
      </c>
      <c r="L1119" s="16" t="s">
        <v>843</v>
      </c>
      <c r="M1119" s="16" t="s">
        <v>843</v>
      </c>
      <c r="N1119" s="16" t="s">
        <v>843</v>
      </c>
      <c r="O1119" s="16" t="s">
        <v>843</v>
      </c>
      <c r="Q1119" s="16" t="s">
        <v>844</v>
      </c>
      <c r="R1119" s="16">
        <v>6</v>
      </c>
      <c r="T1119" s="16" t="s">
        <v>470</v>
      </c>
      <c r="U1119" s="16" t="s">
        <v>844</v>
      </c>
      <c r="V1119" s="16" t="s">
        <v>843</v>
      </c>
      <c r="W1119" s="16" t="s">
        <v>843</v>
      </c>
      <c r="X1119" s="16" t="s">
        <v>843</v>
      </c>
      <c r="Y1119" s="16" t="s">
        <v>844</v>
      </c>
      <c r="Z1119" s="16" t="s">
        <v>843</v>
      </c>
      <c r="AA1119" s="16" t="s">
        <v>843</v>
      </c>
      <c r="AB1119" s="16" t="s">
        <v>843</v>
      </c>
      <c r="AC1119" s="16" t="s">
        <v>844</v>
      </c>
      <c r="AF1119" s="16" t="s">
        <v>11687</v>
      </c>
      <c r="AG1119" s="16" t="s">
        <v>11710</v>
      </c>
      <c r="AH1119" s="16" t="s">
        <v>844</v>
      </c>
      <c r="AI1119" s="16" t="s">
        <v>843</v>
      </c>
      <c r="AJ1119" s="16" t="s">
        <v>843</v>
      </c>
      <c r="AK1119" s="16" t="s">
        <v>843</v>
      </c>
      <c r="AL1119" s="16" t="s">
        <v>844</v>
      </c>
      <c r="AM1119" s="16" t="s">
        <v>844</v>
      </c>
      <c r="AN1119" s="16" t="s">
        <v>843</v>
      </c>
      <c r="AO1119" s="16" t="s">
        <v>843</v>
      </c>
      <c r="AP1119" s="16" t="s">
        <v>843</v>
      </c>
      <c r="AQ1119" s="16" t="s">
        <v>844</v>
      </c>
      <c r="AR1119" s="16" t="s">
        <v>4433</v>
      </c>
      <c r="AS1119" s="16" t="s">
        <v>843</v>
      </c>
      <c r="AT1119" s="16" t="s">
        <v>843</v>
      </c>
      <c r="AU1119" s="16" t="s">
        <v>843</v>
      </c>
      <c r="AV1119" s="16" t="s">
        <v>843</v>
      </c>
      <c r="AW1119" s="16" t="s">
        <v>843</v>
      </c>
      <c r="AX1119" s="16" t="s">
        <v>843</v>
      </c>
      <c r="AY1119" s="16" t="s">
        <v>844</v>
      </c>
      <c r="BF1119" s="16" t="s">
        <v>844</v>
      </c>
      <c r="BI1119" s="16" t="s">
        <v>7785</v>
      </c>
      <c r="BJ1119" s="16" t="s">
        <v>843</v>
      </c>
      <c r="BK1119" s="16" t="s">
        <v>843</v>
      </c>
      <c r="BL1119" s="16" t="s">
        <v>843</v>
      </c>
      <c r="BM1119" s="16" t="s">
        <v>843</v>
      </c>
      <c r="BN1119" s="16" t="s">
        <v>843</v>
      </c>
      <c r="BO1119" s="16" t="s">
        <v>844</v>
      </c>
      <c r="BP1119" s="16" t="s">
        <v>843</v>
      </c>
      <c r="BQ1119" s="16" t="s">
        <v>843</v>
      </c>
      <c r="CC1119" s="16" t="s">
        <v>867</v>
      </c>
      <c r="CD1119" s="16" t="s">
        <v>6834</v>
      </c>
      <c r="CE1119" s="16" t="s">
        <v>7537</v>
      </c>
      <c r="DN1119" s="16" t="s">
        <v>4411</v>
      </c>
      <c r="DQ1119" s="16" t="s">
        <v>7093</v>
      </c>
      <c r="DR1119" s="16" t="s">
        <v>865</v>
      </c>
      <c r="DX1119" s="16" t="s">
        <v>865</v>
      </c>
      <c r="ES1119" s="16" t="s">
        <v>865</v>
      </c>
      <c r="EU1119" s="16" t="s">
        <v>7810</v>
      </c>
      <c r="EV1119" s="16" t="s">
        <v>865</v>
      </c>
      <c r="HC1119" s="16" t="s">
        <v>865</v>
      </c>
      <c r="KO1119" s="16" t="s">
        <v>11376</v>
      </c>
      <c r="KP1119" s="16" t="s">
        <v>11375</v>
      </c>
      <c r="KQ1119" s="16" t="s">
        <v>8694</v>
      </c>
      <c r="KR1119" s="16" t="s">
        <v>13157</v>
      </c>
      <c r="KS1119" s="16" t="s">
        <v>11377</v>
      </c>
      <c r="KT1119" s="16" t="s">
        <v>8696</v>
      </c>
      <c r="KU1119" s="16" t="s">
        <v>844</v>
      </c>
      <c r="KV1119" s="16" t="s">
        <v>8696</v>
      </c>
      <c r="KW1119" s="16" t="s">
        <v>851</v>
      </c>
      <c r="KY1119" s="16" t="s">
        <v>486</v>
      </c>
      <c r="LB1119" s="16" t="s">
        <v>11653</v>
      </c>
      <c r="LC1119" s="16" t="s">
        <v>10879</v>
      </c>
      <c r="LF1119" s="16" t="s">
        <v>11654</v>
      </c>
      <c r="LI1119" s="16" t="s">
        <v>11655</v>
      </c>
      <c r="LM1119" s="16" t="s">
        <v>8741</v>
      </c>
      <c r="LO1119" s="16" t="s">
        <v>1056</v>
      </c>
      <c r="LP1119" s="16" t="s">
        <v>844</v>
      </c>
      <c r="LQ1119" s="16" t="s">
        <v>1056</v>
      </c>
      <c r="LR1119" s="16" t="s">
        <v>844</v>
      </c>
      <c r="LS1119" s="16" t="s">
        <v>844</v>
      </c>
      <c r="LT1119" s="16" t="s">
        <v>843</v>
      </c>
      <c r="LU1119" s="16" t="s">
        <v>843</v>
      </c>
      <c r="LV1119" s="16" t="s">
        <v>843</v>
      </c>
      <c r="LW1119" s="16" t="s">
        <v>843</v>
      </c>
      <c r="LX1119" s="16" t="s">
        <v>844</v>
      </c>
      <c r="LY1119" s="16" t="s">
        <v>843</v>
      </c>
      <c r="LZ1119" s="16" t="s">
        <v>843</v>
      </c>
      <c r="MA1119" s="16" t="s">
        <v>843</v>
      </c>
      <c r="MB1119" s="16" t="s">
        <v>843</v>
      </c>
      <c r="MC1119" s="16" t="s">
        <v>1056</v>
      </c>
      <c r="ME1119" s="16" t="s">
        <v>11677</v>
      </c>
      <c r="MF1119" s="16" t="s">
        <v>8847</v>
      </c>
      <c r="MR1119" s="16" t="s">
        <v>470</v>
      </c>
      <c r="MS1119" s="16" t="s">
        <v>13107</v>
      </c>
      <c r="MT1119" s="16" t="s">
        <v>9023</v>
      </c>
      <c r="MV1119" s="16" t="s">
        <v>487</v>
      </c>
      <c r="MW1119" s="16" t="s">
        <v>1263</v>
      </c>
      <c r="MX1119" s="16" t="s">
        <v>1262</v>
      </c>
      <c r="MY1119" s="16" t="s">
        <v>486</v>
      </c>
      <c r="MZ1119" s="16" t="s">
        <v>487</v>
      </c>
      <c r="NA1119" s="16" t="s">
        <v>486</v>
      </c>
      <c r="NC1119" s="16" t="s">
        <v>486</v>
      </c>
      <c r="NE1119" s="16" t="s">
        <v>486</v>
      </c>
      <c r="NI1119" s="16" t="s">
        <v>11658</v>
      </c>
      <c r="NL1119" s="16" t="s">
        <v>844</v>
      </c>
      <c r="NS1119" s="16" t="s">
        <v>462</v>
      </c>
      <c r="NT1119" s="16" t="s">
        <v>478</v>
      </c>
      <c r="NU1119" s="16">
        <v>1.1910000000000001</v>
      </c>
      <c r="NV1119" s="16" t="s">
        <v>860</v>
      </c>
      <c r="NW1119" s="16" t="s">
        <v>1176</v>
      </c>
      <c r="NX1119" s="16" t="s">
        <v>1142</v>
      </c>
      <c r="NY1119" s="16" t="s">
        <v>1122</v>
      </c>
      <c r="NZ1119" s="16" t="s">
        <v>936</v>
      </c>
    </row>
    <row r="1120" spans="1:393" x14ac:dyDescent="0.25">
      <c r="A1120" s="16" t="s">
        <v>13158</v>
      </c>
      <c r="B1120" s="16" t="s">
        <v>8732</v>
      </c>
      <c r="C1120" s="16" t="s">
        <v>972</v>
      </c>
      <c r="D1120" s="16" t="s">
        <v>844</v>
      </c>
      <c r="E1120" s="16" t="s">
        <v>843</v>
      </c>
      <c r="F1120" s="16" t="s">
        <v>843</v>
      </c>
      <c r="G1120" s="16" t="s">
        <v>843</v>
      </c>
      <c r="H1120" s="16" t="s">
        <v>843</v>
      </c>
      <c r="I1120" s="16" t="s">
        <v>843</v>
      </c>
      <c r="J1120" s="16" t="s">
        <v>843</v>
      </c>
      <c r="K1120" s="16" t="s">
        <v>843</v>
      </c>
      <c r="L1120" s="16" t="s">
        <v>843</v>
      </c>
      <c r="M1120" s="16" t="s">
        <v>843</v>
      </c>
      <c r="N1120" s="16" t="s">
        <v>843</v>
      </c>
      <c r="O1120" s="16" t="s">
        <v>843</v>
      </c>
      <c r="Q1120" s="16" t="s">
        <v>844</v>
      </c>
      <c r="R1120" s="16">
        <v>8</v>
      </c>
      <c r="T1120" s="16" t="s">
        <v>474</v>
      </c>
      <c r="U1120" s="16" t="s">
        <v>843</v>
      </c>
      <c r="V1120" s="16" t="s">
        <v>844</v>
      </c>
      <c r="W1120" s="16" t="s">
        <v>843</v>
      </c>
      <c r="X1120" s="16" t="s">
        <v>843</v>
      </c>
      <c r="Y1120" s="16" t="s">
        <v>843</v>
      </c>
      <c r="Z1120" s="16" t="s">
        <v>844</v>
      </c>
      <c r="AA1120" s="16" t="s">
        <v>843</v>
      </c>
      <c r="AB1120" s="16" t="s">
        <v>843</v>
      </c>
      <c r="AC1120" s="16" t="s">
        <v>844</v>
      </c>
      <c r="AF1120" s="16" t="s">
        <v>11687</v>
      </c>
      <c r="AG1120" s="16" t="s">
        <v>11710</v>
      </c>
      <c r="AH1120" s="16" t="s">
        <v>844</v>
      </c>
      <c r="AI1120" s="16" t="s">
        <v>843</v>
      </c>
      <c r="AJ1120" s="16" t="s">
        <v>843</v>
      </c>
      <c r="AK1120" s="16" t="s">
        <v>843</v>
      </c>
      <c r="AL1120" s="16" t="s">
        <v>844</v>
      </c>
      <c r="AM1120" s="16" t="s">
        <v>844</v>
      </c>
      <c r="AN1120" s="16" t="s">
        <v>843</v>
      </c>
      <c r="AO1120" s="16" t="s">
        <v>843</v>
      </c>
      <c r="AP1120" s="16" t="s">
        <v>843</v>
      </c>
      <c r="AQ1120" s="16" t="s">
        <v>844</v>
      </c>
      <c r="AR1120" s="16" t="s">
        <v>4433</v>
      </c>
      <c r="AS1120" s="16" t="s">
        <v>843</v>
      </c>
      <c r="AT1120" s="16" t="s">
        <v>843</v>
      </c>
      <c r="AU1120" s="16" t="s">
        <v>843</v>
      </c>
      <c r="AV1120" s="16" t="s">
        <v>843</v>
      </c>
      <c r="AW1120" s="16" t="s">
        <v>843</v>
      </c>
      <c r="AX1120" s="16" t="s">
        <v>843</v>
      </c>
      <c r="AY1120" s="16" t="s">
        <v>844</v>
      </c>
      <c r="BF1120" s="16" t="s">
        <v>844</v>
      </c>
      <c r="BI1120" s="16" t="s">
        <v>7776</v>
      </c>
      <c r="BJ1120" s="16" t="s">
        <v>843</v>
      </c>
      <c r="BK1120" s="16" t="s">
        <v>843</v>
      </c>
      <c r="BL1120" s="16" t="s">
        <v>844</v>
      </c>
      <c r="BM1120" s="16" t="s">
        <v>843</v>
      </c>
      <c r="BN1120" s="16" t="s">
        <v>843</v>
      </c>
      <c r="BO1120" s="16" t="s">
        <v>843</v>
      </c>
      <c r="BP1120" s="16" t="s">
        <v>843</v>
      </c>
      <c r="BQ1120" s="16" t="s">
        <v>843</v>
      </c>
      <c r="BR1120" s="16" t="s">
        <v>7793</v>
      </c>
      <c r="BS1120" s="16" t="s">
        <v>843</v>
      </c>
      <c r="BT1120" s="16" t="s">
        <v>844</v>
      </c>
      <c r="BU1120" s="16" t="s">
        <v>843</v>
      </c>
      <c r="BV1120" s="16" t="s">
        <v>843</v>
      </c>
      <c r="BW1120" s="16" t="s">
        <v>843</v>
      </c>
      <c r="BX1120" s="16" t="s">
        <v>843</v>
      </c>
      <c r="BY1120" s="16" t="s">
        <v>843</v>
      </c>
      <c r="BZ1120" s="16" t="s">
        <v>843</v>
      </c>
      <c r="CA1120" s="16" t="s">
        <v>843</v>
      </c>
      <c r="CC1120" s="16" t="s">
        <v>867</v>
      </c>
      <c r="CD1120" s="16" t="s">
        <v>6837</v>
      </c>
      <c r="CE1120" s="16" t="s">
        <v>7537</v>
      </c>
      <c r="DN1120" s="16" t="s">
        <v>4411</v>
      </c>
      <c r="DQ1120" s="16" t="s">
        <v>7093</v>
      </c>
      <c r="DR1120" s="16" t="s">
        <v>865</v>
      </c>
      <c r="DX1120" s="16" t="s">
        <v>865</v>
      </c>
      <c r="ES1120" s="16" t="s">
        <v>865</v>
      </c>
      <c r="EU1120" s="16" t="s">
        <v>7810</v>
      </c>
      <c r="EV1120" s="16" t="s">
        <v>865</v>
      </c>
      <c r="HC1120" s="16" t="s">
        <v>865</v>
      </c>
      <c r="KO1120" s="16" t="s">
        <v>11376</v>
      </c>
      <c r="KP1120" s="16" t="s">
        <v>11375</v>
      </c>
      <c r="KQ1120" s="16" t="s">
        <v>8694</v>
      </c>
      <c r="KR1120" s="16" t="s">
        <v>13159</v>
      </c>
      <c r="KS1120" s="16" t="s">
        <v>11377</v>
      </c>
      <c r="KT1120" s="16" t="s">
        <v>8696</v>
      </c>
      <c r="KU1120" s="16" t="s">
        <v>844</v>
      </c>
      <c r="KV1120" s="16" t="s">
        <v>8696</v>
      </c>
      <c r="KW1120" s="16" t="s">
        <v>851</v>
      </c>
      <c r="KY1120" s="16" t="s">
        <v>486</v>
      </c>
      <c r="LA1120" s="16" t="s">
        <v>11675</v>
      </c>
      <c r="LB1120" s="16" t="s">
        <v>11653</v>
      </c>
      <c r="LC1120" s="16" t="s">
        <v>10879</v>
      </c>
      <c r="LF1120" s="16" t="s">
        <v>11654</v>
      </c>
      <c r="LI1120" s="16" t="s">
        <v>11655</v>
      </c>
      <c r="LM1120" s="16" t="s">
        <v>8741</v>
      </c>
      <c r="LO1120" s="16" t="s">
        <v>1056</v>
      </c>
      <c r="LP1120" s="16" t="s">
        <v>844</v>
      </c>
      <c r="LQ1120" s="16" t="s">
        <v>1056</v>
      </c>
      <c r="LR1120" s="16" t="s">
        <v>844</v>
      </c>
      <c r="LS1120" s="16" t="s">
        <v>844</v>
      </c>
      <c r="LT1120" s="16" t="s">
        <v>843</v>
      </c>
      <c r="LU1120" s="16" t="s">
        <v>843</v>
      </c>
      <c r="LV1120" s="16" t="s">
        <v>843</v>
      </c>
      <c r="LW1120" s="16" t="s">
        <v>843</v>
      </c>
      <c r="LX1120" s="16" t="s">
        <v>844</v>
      </c>
      <c r="LY1120" s="16" t="s">
        <v>843</v>
      </c>
      <c r="LZ1120" s="16" t="s">
        <v>843</v>
      </c>
      <c r="MA1120" s="16" t="s">
        <v>843</v>
      </c>
      <c r="MB1120" s="16" t="s">
        <v>843</v>
      </c>
      <c r="MC1120" s="16" t="s">
        <v>1056</v>
      </c>
      <c r="MD1120" s="16" t="s">
        <v>11676</v>
      </c>
      <c r="ME1120" s="16" t="s">
        <v>11677</v>
      </c>
      <c r="MF1120" s="16" t="s">
        <v>8847</v>
      </c>
      <c r="MR1120" s="16" t="s">
        <v>474</v>
      </c>
      <c r="MS1120" s="16" t="s">
        <v>13107</v>
      </c>
      <c r="MT1120" s="16" t="s">
        <v>9023</v>
      </c>
      <c r="MV1120" s="16" t="s">
        <v>487</v>
      </c>
      <c r="MW1120" s="16" t="s">
        <v>1265</v>
      </c>
      <c r="MX1120" s="16" t="s">
        <v>1262</v>
      </c>
      <c r="MY1120" s="16" t="s">
        <v>486</v>
      </c>
      <c r="MZ1120" s="16" t="s">
        <v>487</v>
      </c>
      <c r="NA1120" s="16" t="s">
        <v>486</v>
      </c>
      <c r="NC1120" s="16" t="s">
        <v>486</v>
      </c>
      <c r="NE1120" s="16" t="s">
        <v>486</v>
      </c>
      <c r="NI1120" s="16" t="s">
        <v>11658</v>
      </c>
      <c r="NL1120" s="16" t="s">
        <v>844</v>
      </c>
      <c r="NS1120" s="16" t="s">
        <v>462</v>
      </c>
      <c r="NT1120" s="16" t="s">
        <v>478</v>
      </c>
      <c r="NU1120" s="16">
        <v>1.1910000000000001</v>
      </c>
      <c r="NV1120" s="16" t="s">
        <v>860</v>
      </c>
      <c r="NW1120" s="16" t="s">
        <v>1182</v>
      </c>
      <c r="NX1120" s="16" t="s">
        <v>1142</v>
      </c>
      <c r="NY1120" s="16" t="s">
        <v>1122</v>
      </c>
      <c r="NZ1120" s="16" t="s">
        <v>938</v>
      </c>
    </row>
    <row r="1121" spans="1:394" x14ac:dyDescent="0.25">
      <c r="A1121" s="16" t="s">
        <v>13160</v>
      </c>
      <c r="B1121" s="16" t="s">
        <v>844</v>
      </c>
      <c r="C1121" s="16" t="s">
        <v>972</v>
      </c>
      <c r="D1121" s="16" t="s">
        <v>844</v>
      </c>
      <c r="E1121" s="16" t="s">
        <v>843</v>
      </c>
      <c r="F1121" s="16" t="s">
        <v>843</v>
      </c>
      <c r="G1121" s="16" t="s">
        <v>843</v>
      </c>
      <c r="H1121" s="16" t="s">
        <v>843</v>
      </c>
      <c r="I1121" s="16" t="s">
        <v>843</v>
      </c>
      <c r="J1121" s="16" t="s">
        <v>843</v>
      </c>
      <c r="K1121" s="16" t="s">
        <v>843</v>
      </c>
      <c r="L1121" s="16" t="s">
        <v>843</v>
      </c>
      <c r="M1121" s="16" t="s">
        <v>843</v>
      </c>
      <c r="N1121" s="16" t="s">
        <v>843</v>
      </c>
      <c r="O1121" s="16" t="s">
        <v>843</v>
      </c>
      <c r="Q1121" s="16" t="s">
        <v>844</v>
      </c>
      <c r="R1121" s="16">
        <v>72</v>
      </c>
      <c r="T1121" s="16" t="s">
        <v>470</v>
      </c>
      <c r="U1121" s="16" t="s">
        <v>844</v>
      </c>
      <c r="V1121" s="16" t="s">
        <v>843</v>
      </c>
      <c r="W1121" s="16" t="s">
        <v>844</v>
      </c>
      <c r="X1121" s="16" t="s">
        <v>843</v>
      </c>
      <c r="Y1121" s="16" t="s">
        <v>843</v>
      </c>
      <c r="Z1121" s="16" t="s">
        <v>843</v>
      </c>
      <c r="AA1121" s="16" t="s">
        <v>843</v>
      </c>
      <c r="AB1121" s="16" t="s">
        <v>843</v>
      </c>
      <c r="AC1121" s="16" t="s">
        <v>843</v>
      </c>
      <c r="AD1121" s="16" t="s">
        <v>867</v>
      </c>
      <c r="AF1121" s="16" t="s">
        <v>11673</v>
      </c>
      <c r="AG1121" s="16" t="s">
        <v>11703</v>
      </c>
      <c r="AH1121" s="16" t="s">
        <v>844</v>
      </c>
      <c r="AI1121" s="16" t="s">
        <v>843</v>
      </c>
      <c r="AJ1121" s="16" t="s">
        <v>844</v>
      </c>
      <c r="AK1121" s="16" t="s">
        <v>843</v>
      </c>
      <c r="AL1121" s="16" t="s">
        <v>844</v>
      </c>
      <c r="AM1121" s="16" t="s">
        <v>843</v>
      </c>
      <c r="AN1121" s="16" t="s">
        <v>843</v>
      </c>
      <c r="AO1121" s="16" t="s">
        <v>843</v>
      </c>
      <c r="AP1121" s="16" t="s">
        <v>843</v>
      </c>
      <c r="AQ1121" s="16" t="s">
        <v>843</v>
      </c>
      <c r="AR1121" s="16" t="s">
        <v>11880</v>
      </c>
      <c r="AS1121" s="16" t="s">
        <v>844</v>
      </c>
      <c r="AT1121" s="16" t="s">
        <v>844</v>
      </c>
      <c r="AU1121" s="16" t="s">
        <v>844</v>
      </c>
      <c r="AV1121" s="16" t="s">
        <v>843</v>
      </c>
      <c r="AW1121" s="16" t="s">
        <v>843</v>
      </c>
      <c r="AX1121" s="16" t="s">
        <v>843</v>
      </c>
      <c r="AY1121" s="16" t="s">
        <v>843</v>
      </c>
      <c r="AZ1121" s="16" t="s">
        <v>4440</v>
      </c>
      <c r="BA1121" s="16" t="s">
        <v>4437</v>
      </c>
      <c r="BB1121" s="16" t="s">
        <v>4437</v>
      </c>
      <c r="BF1121" s="16" t="s">
        <v>843</v>
      </c>
      <c r="BI1121" s="16" t="s">
        <v>7785</v>
      </c>
      <c r="BJ1121" s="16" t="s">
        <v>843</v>
      </c>
      <c r="BK1121" s="16" t="s">
        <v>843</v>
      </c>
      <c r="BL1121" s="16" t="s">
        <v>843</v>
      </c>
      <c r="BM1121" s="16" t="s">
        <v>843</v>
      </c>
      <c r="BN1121" s="16" t="s">
        <v>843</v>
      </c>
      <c r="BO1121" s="16" t="s">
        <v>844</v>
      </c>
      <c r="BP1121" s="16" t="s">
        <v>843</v>
      </c>
      <c r="BQ1121" s="16" t="s">
        <v>843</v>
      </c>
      <c r="DX1121" s="16" t="s">
        <v>867</v>
      </c>
      <c r="DY1121" s="16" t="s">
        <v>867</v>
      </c>
      <c r="ES1121" s="16" t="s">
        <v>867</v>
      </c>
      <c r="EU1121" s="16" t="s">
        <v>7813</v>
      </c>
      <c r="EV1121" s="16" t="s">
        <v>865</v>
      </c>
      <c r="FF1121" s="16" t="s">
        <v>7842</v>
      </c>
      <c r="FG1121" s="16" t="s">
        <v>7852</v>
      </c>
      <c r="FH1121" s="16" t="s">
        <v>843</v>
      </c>
      <c r="FI1121" s="16" t="s">
        <v>844</v>
      </c>
      <c r="FJ1121" s="16" t="s">
        <v>843</v>
      </c>
      <c r="FK1121" s="16" t="s">
        <v>843</v>
      </c>
      <c r="FL1121" s="16" t="s">
        <v>843</v>
      </c>
      <c r="FM1121" s="16" t="s">
        <v>843</v>
      </c>
      <c r="FN1121" s="16" t="s">
        <v>843</v>
      </c>
      <c r="FO1121" s="16" t="s">
        <v>843</v>
      </c>
      <c r="FP1121" s="16" t="s">
        <v>843</v>
      </c>
      <c r="FQ1121" s="16" t="s">
        <v>843</v>
      </c>
      <c r="HC1121" s="16" t="s">
        <v>865</v>
      </c>
      <c r="JA1121" s="16" t="s">
        <v>4816</v>
      </c>
      <c r="JB1121" s="16" t="s">
        <v>865</v>
      </c>
      <c r="JC1121" s="16" t="s">
        <v>865</v>
      </c>
      <c r="JD1121" s="16" t="s">
        <v>865</v>
      </c>
      <c r="JE1121" s="16" t="s">
        <v>865</v>
      </c>
      <c r="JF1121" s="16" t="s">
        <v>865</v>
      </c>
      <c r="JG1121" s="16" t="s">
        <v>843</v>
      </c>
      <c r="JH1121" s="16" t="s">
        <v>4846</v>
      </c>
      <c r="KF1121" s="16" t="s">
        <v>864</v>
      </c>
      <c r="KI1121" s="16" t="s">
        <v>4846</v>
      </c>
      <c r="KO1121" s="16" t="s">
        <v>11380</v>
      </c>
      <c r="KP1121" s="16" t="s">
        <v>11379</v>
      </c>
      <c r="KQ1121" s="16" t="s">
        <v>8694</v>
      </c>
      <c r="KR1121" s="16" t="s">
        <v>13161</v>
      </c>
      <c r="KS1121" s="16" t="s">
        <v>11381</v>
      </c>
      <c r="KT1121" s="16" t="s">
        <v>8696</v>
      </c>
      <c r="KU1121" s="16" t="s">
        <v>844</v>
      </c>
      <c r="KV1121" s="16" t="s">
        <v>8696</v>
      </c>
      <c r="KW1121" s="16" t="s">
        <v>850</v>
      </c>
      <c r="KX1121" s="16" t="s">
        <v>487</v>
      </c>
      <c r="KY1121" s="16" t="s">
        <v>487</v>
      </c>
      <c r="KZ1121" s="16" t="s">
        <v>487</v>
      </c>
      <c r="LC1121" s="16" t="s">
        <v>10879</v>
      </c>
      <c r="LF1121" s="16" t="s">
        <v>11654</v>
      </c>
      <c r="LI1121" s="16" t="s">
        <v>11655</v>
      </c>
      <c r="LJ1121" s="16" t="s">
        <v>843</v>
      </c>
      <c r="LL1121" s="16" t="s">
        <v>8711</v>
      </c>
      <c r="LM1121" s="16" t="s">
        <v>8741</v>
      </c>
      <c r="LO1121" s="16" t="s">
        <v>843</v>
      </c>
      <c r="LP1121" s="16" t="s">
        <v>843</v>
      </c>
      <c r="LQ1121" s="16" t="s">
        <v>844</v>
      </c>
      <c r="LR1121" s="16" t="s">
        <v>843</v>
      </c>
      <c r="LS1121" s="16" t="s">
        <v>844</v>
      </c>
      <c r="LT1121" s="16" t="s">
        <v>843</v>
      </c>
      <c r="LU1121" s="16" t="s">
        <v>844</v>
      </c>
      <c r="LV1121" s="16" t="s">
        <v>844</v>
      </c>
      <c r="LW1121" s="16" t="s">
        <v>844</v>
      </c>
      <c r="LX1121" s="16" t="s">
        <v>843</v>
      </c>
      <c r="LY1121" s="16" t="s">
        <v>843</v>
      </c>
      <c r="LZ1121" s="16" t="s">
        <v>843</v>
      </c>
      <c r="MA1121" s="16" t="s">
        <v>843</v>
      </c>
      <c r="MB1121" s="16" t="s">
        <v>843</v>
      </c>
      <c r="MC1121" s="16" t="s">
        <v>843</v>
      </c>
      <c r="ME1121" s="16" t="s">
        <v>11656</v>
      </c>
      <c r="MF1121" s="16" t="s">
        <v>8847</v>
      </c>
      <c r="MP1121" s="16" t="s">
        <v>1824</v>
      </c>
      <c r="MR1121" s="16" t="s">
        <v>470</v>
      </c>
      <c r="MS1121" s="16" t="s">
        <v>13107</v>
      </c>
      <c r="MT1121" s="16" t="s">
        <v>9015</v>
      </c>
      <c r="NC1121" s="16" t="s">
        <v>487</v>
      </c>
      <c r="NE1121" s="16" t="s">
        <v>486</v>
      </c>
      <c r="NG1121" s="16" t="s">
        <v>1380</v>
      </c>
      <c r="NI1121" s="16" t="s">
        <v>11658</v>
      </c>
      <c r="NR1121" s="16" t="s">
        <v>878</v>
      </c>
      <c r="NS1121" s="16" t="s">
        <v>462</v>
      </c>
      <c r="NT1121" s="16" t="s">
        <v>478</v>
      </c>
      <c r="NU1121" s="16">
        <v>1.1910000000000001</v>
      </c>
      <c r="NV1121" s="16" t="s">
        <v>457</v>
      </c>
      <c r="NW1121" s="16" t="s">
        <v>1177</v>
      </c>
      <c r="NX1121" s="16" t="s">
        <v>1142</v>
      </c>
      <c r="OB1121" s="16" t="s">
        <v>833</v>
      </c>
      <c r="OC1121" s="16" t="s">
        <v>878</v>
      </c>
    </row>
    <row r="1122" spans="1:394" x14ac:dyDescent="0.25">
      <c r="A1122" s="16" t="s">
        <v>13162</v>
      </c>
      <c r="B1122" s="16" t="s">
        <v>844</v>
      </c>
      <c r="C1122" s="16" t="s">
        <v>972</v>
      </c>
      <c r="D1122" s="16" t="s">
        <v>844</v>
      </c>
      <c r="E1122" s="16" t="s">
        <v>843</v>
      </c>
      <c r="F1122" s="16" t="s">
        <v>843</v>
      </c>
      <c r="G1122" s="16" t="s">
        <v>843</v>
      </c>
      <c r="H1122" s="16" t="s">
        <v>843</v>
      </c>
      <c r="I1122" s="16" t="s">
        <v>843</v>
      </c>
      <c r="J1122" s="16" t="s">
        <v>843</v>
      </c>
      <c r="K1122" s="16" t="s">
        <v>843</v>
      </c>
      <c r="L1122" s="16" t="s">
        <v>843</v>
      </c>
      <c r="M1122" s="16" t="s">
        <v>843</v>
      </c>
      <c r="N1122" s="16" t="s">
        <v>843</v>
      </c>
      <c r="O1122" s="16" t="s">
        <v>843</v>
      </c>
      <c r="Q1122" s="16" t="s">
        <v>844</v>
      </c>
      <c r="R1122" s="16">
        <v>26</v>
      </c>
      <c r="T1122" s="16" t="s">
        <v>470</v>
      </c>
      <c r="U1122" s="16" t="s">
        <v>844</v>
      </c>
      <c r="V1122" s="16" t="s">
        <v>843</v>
      </c>
      <c r="W1122" s="16" t="s">
        <v>844</v>
      </c>
      <c r="X1122" s="16" t="s">
        <v>843</v>
      </c>
      <c r="Y1122" s="16" t="s">
        <v>843</v>
      </c>
      <c r="Z1122" s="16" t="s">
        <v>843</v>
      </c>
      <c r="AA1122" s="16" t="s">
        <v>843</v>
      </c>
      <c r="AB1122" s="16" t="s">
        <v>844</v>
      </c>
      <c r="AC1122" s="16" t="s">
        <v>843</v>
      </c>
      <c r="AD1122" s="16" t="s">
        <v>867</v>
      </c>
      <c r="AF1122" s="16" t="s">
        <v>11659</v>
      </c>
      <c r="AG1122" s="16" t="s">
        <v>11725</v>
      </c>
      <c r="AH1122" s="16" t="s">
        <v>844</v>
      </c>
      <c r="AI1122" s="16" t="s">
        <v>844</v>
      </c>
      <c r="AJ1122" s="16" t="s">
        <v>843</v>
      </c>
      <c r="AK1122" s="16" t="s">
        <v>843</v>
      </c>
      <c r="AL1122" s="16" t="s">
        <v>844</v>
      </c>
      <c r="AM1122" s="16" t="s">
        <v>844</v>
      </c>
      <c r="AN1122" s="16" t="s">
        <v>843</v>
      </c>
      <c r="AO1122" s="16" t="s">
        <v>843</v>
      </c>
      <c r="AP1122" s="16" t="s">
        <v>843</v>
      </c>
      <c r="AQ1122" s="16" t="s">
        <v>844</v>
      </c>
      <c r="AR1122" s="16" t="s">
        <v>4433</v>
      </c>
      <c r="AS1122" s="16" t="s">
        <v>843</v>
      </c>
      <c r="AT1122" s="16" t="s">
        <v>843</v>
      </c>
      <c r="AU1122" s="16" t="s">
        <v>843</v>
      </c>
      <c r="AV1122" s="16" t="s">
        <v>843</v>
      </c>
      <c r="AW1122" s="16" t="s">
        <v>843</v>
      </c>
      <c r="AX1122" s="16" t="s">
        <v>843</v>
      </c>
      <c r="AY1122" s="16" t="s">
        <v>844</v>
      </c>
      <c r="BF1122" s="16" t="s">
        <v>844</v>
      </c>
      <c r="BH1122" s="16" t="s">
        <v>7383</v>
      </c>
      <c r="BI1122" s="16" t="s">
        <v>7785</v>
      </c>
      <c r="BJ1122" s="16" t="s">
        <v>843</v>
      </c>
      <c r="BK1122" s="16" t="s">
        <v>843</v>
      </c>
      <c r="BL1122" s="16" t="s">
        <v>843</v>
      </c>
      <c r="BM1122" s="16" t="s">
        <v>843</v>
      </c>
      <c r="BN1122" s="16" t="s">
        <v>843</v>
      </c>
      <c r="BO1122" s="16" t="s">
        <v>844</v>
      </c>
      <c r="BP1122" s="16" t="s">
        <v>843</v>
      </c>
      <c r="BQ1122" s="16" t="s">
        <v>843</v>
      </c>
      <c r="DX1122" s="16" t="s">
        <v>865</v>
      </c>
      <c r="ES1122" s="16" t="s">
        <v>865</v>
      </c>
      <c r="EU1122" s="16" t="s">
        <v>7810</v>
      </c>
      <c r="EV1122" s="16" t="s">
        <v>865</v>
      </c>
      <c r="FT1122" s="16" t="s">
        <v>865</v>
      </c>
      <c r="HC1122" s="16" t="s">
        <v>865</v>
      </c>
      <c r="JA1122" s="16" t="s">
        <v>4819</v>
      </c>
      <c r="JB1122" s="16" t="s">
        <v>865</v>
      </c>
      <c r="JC1122" s="16" t="s">
        <v>865</v>
      </c>
      <c r="JD1122" s="16" t="s">
        <v>865</v>
      </c>
      <c r="JE1122" s="16" t="s">
        <v>865</v>
      </c>
      <c r="JF1122" s="16" t="s">
        <v>865</v>
      </c>
      <c r="JG1122" s="16" t="s">
        <v>1056</v>
      </c>
      <c r="JH1122" s="16" t="s">
        <v>7577</v>
      </c>
      <c r="JJ1122" s="16" t="s">
        <v>864</v>
      </c>
      <c r="KF1122" s="16" t="s">
        <v>4926</v>
      </c>
      <c r="KI1122" s="16" t="s">
        <v>4843</v>
      </c>
      <c r="KO1122" s="16" t="s">
        <v>11384</v>
      </c>
      <c r="KP1122" s="16" t="s">
        <v>11383</v>
      </c>
      <c r="KQ1122" s="16" t="s">
        <v>8694</v>
      </c>
      <c r="KR1122" s="16" t="s">
        <v>13163</v>
      </c>
      <c r="KS1122" s="16" t="s">
        <v>11385</v>
      </c>
      <c r="KT1122" s="16" t="s">
        <v>8696</v>
      </c>
      <c r="KU1122" s="16" t="s">
        <v>844</v>
      </c>
      <c r="KV1122" s="16" t="s">
        <v>8696</v>
      </c>
      <c r="KW1122" s="16" t="s">
        <v>851</v>
      </c>
      <c r="KY1122" s="16" t="s">
        <v>486</v>
      </c>
      <c r="LC1122" s="16" t="s">
        <v>10879</v>
      </c>
      <c r="LF1122" s="16" t="s">
        <v>11654</v>
      </c>
      <c r="LI1122" s="16" t="s">
        <v>11655</v>
      </c>
      <c r="LJ1122" s="16" t="s">
        <v>843</v>
      </c>
      <c r="LM1122" s="16" t="s">
        <v>8741</v>
      </c>
      <c r="LO1122" s="16" t="s">
        <v>844</v>
      </c>
      <c r="LP1122" s="16" t="s">
        <v>844</v>
      </c>
      <c r="LQ1122" s="16" t="s">
        <v>1056</v>
      </c>
      <c r="LR1122" s="16" t="s">
        <v>843</v>
      </c>
      <c r="LS1122" s="16" t="s">
        <v>844</v>
      </c>
      <c r="LT1122" s="16" t="s">
        <v>843</v>
      </c>
      <c r="LU1122" s="16" t="s">
        <v>843</v>
      </c>
      <c r="LV1122" s="16" t="s">
        <v>843</v>
      </c>
      <c r="LW1122" s="16" t="s">
        <v>843</v>
      </c>
      <c r="LX1122" s="16" t="s">
        <v>843</v>
      </c>
      <c r="LY1122" s="16" t="s">
        <v>843</v>
      </c>
      <c r="LZ1122" s="16" t="s">
        <v>843</v>
      </c>
      <c r="MA1122" s="16" t="s">
        <v>843</v>
      </c>
      <c r="MB1122" s="16" t="s">
        <v>843</v>
      </c>
      <c r="MC1122" s="16" t="s">
        <v>844</v>
      </c>
      <c r="ME1122" s="16" t="s">
        <v>11656</v>
      </c>
      <c r="MF1122" s="16" t="s">
        <v>8847</v>
      </c>
      <c r="MO1122" s="16" t="s">
        <v>1817</v>
      </c>
      <c r="MP1122" s="16" t="s">
        <v>13846</v>
      </c>
      <c r="MR1122" s="16" t="s">
        <v>470</v>
      </c>
      <c r="MS1122" s="16" t="s">
        <v>13107</v>
      </c>
      <c r="MT1122" s="16" t="s">
        <v>9009</v>
      </c>
      <c r="MU1122" s="16" t="s">
        <v>817</v>
      </c>
      <c r="NC1122" s="16" t="s">
        <v>486</v>
      </c>
      <c r="ND1122" s="16" t="s">
        <v>486</v>
      </c>
      <c r="NE1122" s="16" t="s">
        <v>486</v>
      </c>
      <c r="NG1122" s="16" t="s">
        <v>1369</v>
      </c>
      <c r="NI1122" s="16" t="s">
        <v>11658</v>
      </c>
      <c r="NS1122" s="16" t="s">
        <v>462</v>
      </c>
      <c r="NT1122" s="16" t="s">
        <v>478</v>
      </c>
      <c r="NU1122" s="16">
        <v>1.1910000000000001</v>
      </c>
      <c r="NV1122" s="16" t="s">
        <v>445</v>
      </c>
      <c r="NW1122" s="16" t="s">
        <v>1174</v>
      </c>
      <c r="NX1122" s="16" t="s">
        <v>1142</v>
      </c>
      <c r="OC1122" s="16" t="s">
        <v>445</v>
      </c>
    </row>
    <row r="1123" spans="1:394" x14ac:dyDescent="0.25">
      <c r="A1123" s="16" t="s">
        <v>13164</v>
      </c>
      <c r="B1123" s="16" t="s">
        <v>1056</v>
      </c>
      <c r="C1123" s="16" t="s">
        <v>972</v>
      </c>
      <c r="D1123" s="16" t="s">
        <v>844</v>
      </c>
      <c r="E1123" s="16" t="s">
        <v>843</v>
      </c>
      <c r="F1123" s="16" t="s">
        <v>843</v>
      </c>
      <c r="G1123" s="16" t="s">
        <v>843</v>
      </c>
      <c r="H1123" s="16" t="s">
        <v>843</v>
      </c>
      <c r="I1123" s="16" t="s">
        <v>843</v>
      </c>
      <c r="J1123" s="16" t="s">
        <v>843</v>
      </c>
      <c r="K1123" s="16" t="s">
        <v>843</v>
      </c>
      <c r="L1123" s="16" t="s">
        <v>843</v>
      </c>
      <c r="M1123" s="16" t="s">
        <v>843</v>
      </c>
      <c r="N1123" s="16" t="s">
        <v>843</v>
      </c>
      <c r="O1123" s="16" t="s">
        <v>843</v>
      </c>
      <c r="Q1123" s="16" t="s">
        <v>844</v>
      </c>
      <c r="R1123" s="16">
        <v>5</v>
      </c>
      <c r="T1123" s="16" t="s">
        <v>470</v>
      </c>
      <c r="U1123" s="16" t="s">
        <v>844</v>
      </c>
      <c r="V1123" s="16" t="s">
        <v>843</v>
      </c>
      <c r="W1123" s="16" t="s">
        <v>843</v>
      </c>
      <c r="X1123" s="16" t="s">
        <v>843</v>
      </c>
      <c r="Y1123" s="16" t="s">
        <v>844</v>
      </c>
      <c r="Z1123" s="16" t="s">
        <v>843</v>
      </c>
      <c r="AA1123" s="16" t="s">
        <v>843</v>
      </c>
      <c r="AB1123" s="16" t="s">
        <v>843</v>
      </c>
      <c r="AC1123" s="16" t="s">
        <v>843</v>
      </c>
      <c r="AF1123" s="16" t="s">
        <v>11659</v>
      </c>
      <c r="AG1123" s="16" t="s">
        <v>11691</v>
      </c>
      <c r="AH1123" s="16" t="s">
        <v>844</v>
      </c>
      <c r="AI1123" s="16" t="s">
        <v>843</v>
      </c>
      <c r="AJ1123" s="16" t="s">
        <v>843</v>
      </c>
      <c r="AK1123" s="16" t="s">
        <v>843</v>
      </c>
      <c r="AL1123" s="16" t="s">
        <v>844</v>
      </c>
      <c r="AM1123" s="16" t="s">
        <v>844</v>
      </c>
      <c r="AN1123" s="16" t="s">
        <v>843</v>
      </c>
      <c r="AO1123" s="16" t="s">
        <v>843</v>
      </c>
      <c r="AP1123" s="16" t="s">
        <v>843</v>
      </c>
      <c r="AQ1123" s="16" t="s">
        <v>844</v>
      </c>
      <c r="AR1123" s="16" t="s">
        <v>4433</v>
      </c>
      <c r="AS1123" s="16" t="s">
        <v>843</v>
      </c>
      <c r="AT1123" s="16" t="s">
        <v>843</v>
      </c>
      <c r="AU1123" s="16" t="s">
        <v>843</v>
      </c>
      <c r="AV1123" s="16" t="s">
        <v>843</v>
      </c>
      <c r="AW1123" s="16" t="s">
        <v>843</v>
      </c>
      <c r="AX1123" s="16" t="s">
        <v>843</v>
      </c>
      <c r="AY1123" s="16" t="s">
        <v>844</v>
      </c>
      <c r="BF1123" s="16" t="s">
        <v>844</v>
      </c>
      <c r="CC1123" s="16" t="s">
        <v>867</v>
      </c>
      <c r="CD1123" s="16" t="s">
        <v>6834</v>
      </c>
      <c r="CE1123" s="16" t="s">
        <v>7537</v>
      </c>
      <c r="DN1123" s="16" t="s">
        <v>4411</v>
      </c>
      <c r="DQ1123" s="16" t="s">
        <v>7093</v>
      </c>
      <c r="DR1123" s="16" t="s">
        <v>865</v>
      </c>
      <c r="DX1123" s="16" t="s">
        <v>865</v>
      </c>
      <c r="ES1123" s="16" t="s">
        <v>865</v>
      </c>
      <c r="ET1123" s="16" t="s">
        <v>867</v>
      </c>
      <c r="EU1123" s="16" t="s">
        <v>7810</v>
      </c>
      <c r="EV1123" s="16" t="s">
        <v>865</v>
      </c>
      <c r="HC1123" s="16" t="s">
        <v>865</v>
      </c>
      <c r="KO1123" s="16" t="s">
        <v>11384</v>
      </c>
      <c r="KP1123" s="16" t="s">
        <v>11383</v>
      </c>
      <c r="KQ1123" s="16" t="s">
        <v>8694</v>
      </c>
      <c r="KR1123" s="16" t="s">
        <v>13165</v>
      </c>
      <c r="KS1123" s="16" t="s">
        <v>11385</v>
      </c>
      <c r="KT1123" s="16" t="s">
        <v>8696</v>
      </c>
      <c r="KU1123" s="16" t="s">
        <v>844</v>
      </c>
      <c r="KV1123" s="16" t="s">
        <v>8696</v>
      </c>
      <c r="KW1123" s="16" t="s">
        <v>851</v>
      </c>
      <c r="KY1123" s="16" t="s">
        <v>486</v>
      </c>
      <c r="LC1123" s="16" t="s">
        <v>10879</v>
      </c>
      <c r="LF1123" s="16" t="s">
        <v>11654</v>
      </c>
      <c r="LI1123" s="16" t="s">
        <v>11655</v>
      </c>
      <c r="LM1123" s="16" t="s">
        <v>8741</v>
      </c>
      <c r="LN1123" s="16" t="s">
        <v>487</v>
      </c>
      <c r="LO1123" s="16" t="s">
        <v>844</v>
      </c>
      <c r="LP1123" s="16" t="s">
        <v>844</v>
      </c>
      <c r="LQ1123" s="16" t="s">
        <v>1056</v>
      </c>
      <c r="LR1123" s="16" t="s">
        <v>843</v>
      </c>
      <c r="LS1123" s="16" t="s">
        <v>844</v>
      </c>
      <c r="LT1123" s="16" t="s">
        <v>843</v>
      </c>
      <c r="LU1123" s="16" t="s">
        <v>843</v>
      </c>
      <c r="LV1123" s="16" t="s">
        <v>843</v>
      </c>
      <c r="LW1123" s="16" t="s">
        <v>843</v>
      </c>
      <c r="LX1123" s="16" t="s">
        <v>843</v>
      </c>
      <c r="LY1123" s="16" t="s">
        <v>843</v>
      </c>
      <c r="LZ1123" s="16" t="s">
        <v>843</v>
      </c>
      <c r="MA1123" s="16" t="s">
        <v>843</v>
      </c>
      <c r="MB1123" s="16" t="s">
        <v>843</v>
      </c>
      <c r="MC1123" s="16" t="s">
        <v>844</v>
      </c>
      <c r="ME1123" s="16" t="s">
        <v>11656</v>
      </c>
      <c r="MF1123" s="16" t="s">
        <v>8847</v>
      </c>
      <c r="MR1123" s="16" t="s">
        <v>470</v>
      </c>
      <c r="MS1123" s="16" t="s">
        <v>13107</v>
      </c>
      <c r="MT1123" s="16" t="s">
        <v>9009</v>
      </c>
      <c r="MV1123" s="16" t="s">
        <v>487</v>
      </c>
      <c r="MW1123" s="16" t="s">
        <v>1263</v>
      </c>
      <c r="MX1123" s="16" t="s">
        <v>1262</v>
      </c>
      <c r="MY1123" s="16" t="s">
        <v>486</v>
      </c>
      <c r="MZ1123" s="16" t="s">
        <v>487</v>
      </c>
      <c r="NA1123" s="16" t="s">
        <v>486</v>
      </c>
      <c r="NC1123" s="16" t="s">
        <v>486</v>
      </c>
      <c r="NE1123" s="16" t="s">
        <v>486</v>
      </c>
      <c r="NI1123" s="16" t="s">
        <v>11658</v>
      </c>
      <c r="NS1123" s="16" t="s">
        <v>462</v>
      </c>
      <c r="NT1123" s="16" t="s">
        <v>478</v>
      </c>
      <c r="NU1123" s="16">
        <v>1.1910000000000001</v>
      </c>
      <c r="NV1123" s="16" t="s">
        <v>860</v>
      </c>
      <c r="NW1123" s="16" t="s">
        <v>1176</v>
      </c>
      <c r="NX1123" s="16" t="s">
        <v>1142</v>
      </c>
      <c r="NY1123" s="16" t="s">
        <v>1121</v>
      </c>
      <c r="NZ1123" s="16" t="s">
        <v>936</v>
      </c>
    </row>
    <row r="1124" spans="1:394" x14ac:dyDescent="0.25">
      <c r="A1124" s="16" t="s">
        <v>13166</v>
      </c>
      <c r="B1124" s="16" t="s">
        <v>844</v>
      </c>
      <c r="C1124" s="16" t="s">
        <v>972</v>
      </c>
      <c r="D1124" s="16" t="s">
        <v>844</v>
      </c>
      <c r="E1124" s="16" t="s">
        <v>843</v>
      </c>
      <c r="F1124" s="16" t="s">
        <v>843</v>
      </c>
      <c r="G1124" s="16" t="s">
        <v>843</v>
      </c>
      <c r="H1124" s="16" t="s">
        <v>843</v>
      </c>
      <c r="I1124" s="16" t="s">
        <v>843</v>
      </c>
      <c r="J1124" s="16" t="s">
        <v>843</v>
      </c>
      <c r="K1124" s="16" t="s">
        <v>843</v>
      </c>
      <c r="L1124" s="16" t="s">
        <v>843</v>
      </c>
      <c r="M1124" s="16" t="s">
        <v>843</v>
      </c>
      <c r="N1124" s="16" t="s">
        <v>843</v>
      </c>
      <c r="O1124" s="16" t="s">
        <v>843</v>
      </c>
      <c r="Q1124" s="16" t="s">
        <v>844</v>
      </c>
      <c r="R1124" s="16">
        <v>68</v>
      </c>
      <c r="T1124" s="16" t="s">
        <v>470</v>
      </c>
      <c r="U1124" s="16" t="s">
        <v>844</v>
      </c>
      <c r="V1124" s="16" t="s">
        <v>843</v>
      </c>
      <c r="W1124" s="16" t="s">
        <v>844</v>
      </c>
      <c r="X1124" s="16" t="s">
        <v>843</v>
      </c>
      <c r="Y1124" s="16" t="s">
        <v>843</v>
      </c>
      <c r="Z1124" s="16" t="s">
        <v>843</v>
      </c>
      <c r="AA1124" s="16" t="s">
        <v>843</v>
      </c>
      <c r="AB1124" s="16" t="s">
        <v>843</v>
      </c>
      <c r="AC1124" s="16" t="s">
        <v>843</v>
      </c>
      <c r="AD1124" s="16" t="s">
        <v>867</v>
      </c>
      <c r="AF1124" s="16" t="s">
        <v>11687</v>
      </c>
      <c r="AG1124" s="16" t="s">
        <v>12093</v>
      </c>
      <c r="AH1124" s="16" t="s">
        <v>844</v>
      </c>
      <c r="AI1124" s="16" t="s">
        <v>843</v>
      </c>
      <c r="AJ1124" s="16" t="s">
        <v>844</v>
      </c>
      <c r="AK1124" s="16" t="s">
        <v>844</v>
      </c>
      <c r="AL1124" s="16" t="s">
        <v>843</v>
      </c>
      <c r="AM1124" s="16" t="s">
        <v>844</v>
      </c>
      <c r="AN1124" s="16" t="s">
        <v>843</v>
      </c>
      <c r="AO1124" s="16" t="s">
        <v>843</v>
      </c>
      <c r="AP1124" s="16" t="s">
        <v>843</v>
      </c>
      <c r="AQ1124" s="16" t="s">
        <v>844</v>
      </c>
      <c r="AR1124" s="16" t="s">
        <v>11679</v>
      </c>
      <c r="AS1124" s="16" t="s">
        <v>844</v>
      </c>
      <c r="AT1124" s="16" t="s">
        <v>843</v>
      </c>
      <c r="AU1124" s="16" t="s">
        <v>844</v>
      </c>
      <c r="AV1124" s="16" t="s">
        <v>843</v>
      </c>
      <c r="AW1124" s="16" t="s">
        <v>843</v>
      </c>
      <c r="AX1124" s="16" t="s">
        <v>843</v>
      </c>
      <c r="AY1124" s="16" t="s">
        <v>843</v>
      </c>
      <c r="AZ1124" s="16" t="s">
        <v>4437</v>
      </c>
      <c r="BB1124" s="16" t="s">
        <v>4437</v>
      </c>
      <c r="BF1124" s="16" t="s">
        <v>844</v>
      </c>
      <c r="BI1124" s="16" t="s">
        <v>7785</v>
      </c>
      <c r="BJ1124" s="16" t="s">
        <v>843</v>
      </c>
      <c r="BK1124" s="16" t="s">
        <v>843</v>
      </c>
      <c r="BL1124" s="16" t="s">
        <v>843</v>
      </c>
      <c r="BM1124" s="16" t="s">
        <v>843</v>
      </c>
      <c r="BN1124" s="16" t="s">
        <v>843</v>
      </c>
      <c r="BO1124" s="16" t="s">
        <v>844</v>
      </c>
      <c r="BP1124" s="16" t="s">
        <v>843</v>
      </c>
      <c r="BQ1124" s="16" t="s">
        <v>843</v>
      </c>
      <c r="DX1124" s="16" t="s">
        <v>867</v>
      </c>
      <c r="DY1124" s="16" t="s">
        <v>867</v>
      </c>
      <c r="ES1124" s="16" t="s">
        <v>867</v>
      </c>
      <c r="EU1124" s="16" t="s">
        <v>7813</v>
      </c>
      <c r="EV1124" s="16" t="s">
        <v>865</v>
      </c>
      <c r="FF1124" s="16" t="s">
        <v>7836</v>
      </c>
      <c r="HC1124" s="16" t="s">
        <v>865</v>
      </c>
      <c r="JA1124" s="16" t="s">
        <v>4816</v>
      </c>
      <c r="JB1124" s="16" t="s">
        <v>865</v>
      </c>
      <c r="JC1124" s="16" t="s">
        <v>865</v>
      </c>
      <c r="JD1124" s="16" t="s">
        <v>865</v>
      </c>
      <c r="JE1124" s="16" t="s">
        <v>865</v>
      </c>
      <c r="JF1124" s="16" t="s">
        <v>865</v>
      </c>
      <c r="JG1124" s="16" t="s">
        <v>843</v>
      </c>
      <c r="JH1124" s="16" t="s">
        <v>4846</v>
      </c>
      <c r="KF1124" s="16" t="s">
        <v>4926</v>
      </c>
      <c r="KI1124" s="16" t="s">
        <v>4846</v>
      </c>
      <c r="KO1124" s="16" t="s">
        <v>11388</v>
      </c>
      <c r="KP1124" s="16" t="s">
        <v>11387</v>
      </c>
      <c r="KQ1124" s="16" t="s">
        <v>8694</v>
      </c>
      <c r="KR1124" s="16" t="s">
        <v>13167</v>
      </c>
      <c r="KS1124" s="16" t="s">
        <v>11389</v>
      </c>
      <c r="KT1124" s="16" t="s">
        <v>8696</v>
      </c>
      <c r="KU1124" s="16" t="s">
        <v>844</v>
      </c>
      <c r="KV1124" s="16" t="s">
        <v>8696</v>
      </c>
      <c r="KW1124" s="16" t="s">
        <v>851</v>
      </c>
      <c r="KX1124" s="16" t="s">
        <v>487</v>
      </c>
      <c r="KY1124" s="16" t="s">
        <v>487</v>
      </c>
      <c r="KZ1124" s="16" t="s">
        <v>487</v>
      </c>
      <c r="LC1124" s="16" t="s">
        <v>10879</v>
      </c>
      <c r="LF1124" s="16" t="s">
        <v>11654</v>
      </c>
      <c r="LI1124" s="16" t="s">
        <v>11655</v>
      </c>
      <c r="LJ1124" s="16" t="s">
        <v>843</v>
      </c>
      <c r="LL1124" s="16" t="s">
        <v>8711</v>
      </c>
      <c r="LM1124" s="16" t="s">
        <v>8741</v>
      </c>
      <c r="LO1124" s="16" t="s">
        <v>843</v>
      </c>
      <c r="LP1124" s="16" t="s">
        <v>843</v>
      </c>
      <c r="LQ1124" s="16" t="s">
        <v>844</v>
      </c>
      <c r="LR1124" s="16" t="s">
        <v>843</v>
      </c>
      <c r="LS1124" s="16" t="s">
        <v>844</v>
      </c>
      <c r="LT1124" s="16" t="s">
        <v>843</v>
      </c>
      <c r="LU1124" s="16" t="s">
        <v>844</v>
      </c>
      <c r="LV1124" s="16" t="s">
        <v>843</v>
      </c>
      <c r="LW1124" s="16" t="s">
        <v>844</v>
      </c>
      <c r="LX1124" s="16" t="s">
        <v>843</v>
      </c>
      <c r="LY1124" s="16" t="s">
        <v>843</v>
      </c>
      <c r="LZ1124" s="16" t="s">
        <v>843</v>
      </c>
      <c r="MA1124" s="16" t="s">
        <v>843</v>
      </c>
      <c r="MB1124" s="16" t="s">
        <v>843</v>
      </c>
      <c r="MC1124" s="16" t="s">
        <v>843</v>
      </c>
      <c r="ME1124" s="16" t="s">
        <v>11656</v>
      </c>
      <c r="MF1124" s="16" t="s">
        <v>8847</v>
      </c>
      <c r="MO1124" s="16" t="s">
        <v>1817</v>
      </c>
      <c r="MP1124" s="16" t="s">
        <v>1824</v>
      </c>
      <c r="MR1124" s="16" t="s">
        <v>470</v>
      </c>
      <c r="MS1124" s="16" t="s">
        <v>13107</v>
      </c>
      <c r="MT1124" s="16" t="s">
        <v>9023</v>
      </c>
      <c r="NC1124" s="16" t="s">
        <v>487</v>
      </c>
      <c r="NE1124" s="16" t="s">
        <v>486</v>
      </c>
      <c r="NG1124" s="16" t="s">
        <v>1380</v>
      </c>
      <c r="NI1124" s="16" t="s">
        <v>11658</v>
      </c>
      <c r="NR1124" s="16" t="s">
        <v>878</v>
      </c>
      <c r="NS1124" s="16" t="s">
        <v>462</v>
      </c>
      <c r="NT1124" s="16" t="s">
        <v>478</v>
      </c>
      <c r="NU1124" s="16">
        <v>1.1910000000000001</v>
      </c>
      <c r="NV1124" s="16" t="s">
        <v>457</v>
      </c>
      <c r="NW1124" s="16" t="s">
        <v>1177</v>
      </c>
      <c r="NX1124" s="16" t="s">
        <v>1142</v>
      </c>
      <c r="OB1124" s="16" t="s">
        <v>833</v>
      </c>
      <c r="OC1124" s="16" t="s">
        <v>878</v>
      </c>
    </row>
    <row r="1125" spans="1:394" x14ac:dyDescent="0.25">
      <c r="A1125" s="16" t="s">
        <v>13168</v>
      </c>
      <c r="B1125" s="16" t="s">
        <v>844</v>
      </c>
      <c r="C1125" s="16" t="s">
        <v>972</v>
      </c>
      <c r="D1125" s="16" t="s">
        <v>844</v>
      </c>
      <c r="E1125" s="16" t="s">
        <v>843</v>
      </c>
      <c r="F1125" s="16" t="s">
        <v>843</v>
      </c>
      <c r="G1125" s="16" t="s">
        <v>843</v>
      </c>
      <c r="H1125" s="16" t="s">
        <v>843</v>
      </c>
      <c r="I1125" s="16" t="s">
        <v>843</v>
      </c>
      <c r="J1125" s="16" t="s">
        <v>843</v>
      </c>
      <c r="K1125" s="16" t="s">
        <v>843</v>
      </c>
      <c r="L1125" s="16" t="s">
        <v>843</v>
      </c>
      <c r="M1125" s="16" t="s">
        <v>843</v>
      </c>
      <c r="N1125" s="16" t="s">
        <v>843</v>
      </c>
      <c r="O1125" s="16" t="s">
        <v>843</v>
      </c>
      <c r="Q1125" s="16" t="s">
        <v>844</v>
      </c>
      <c r="R1125" s="16">
        <v>36</v>
      </c>
      <c r="T1125" s="16" t="s">
        <v>470</v>
      </c>
      <c r="U1125" s="16" t="s">
        <v>844</v>
      </c>
      <c r="V1125" s="16" t="s">
        <v>843</v>
      </c>
      <c r="W1125" s="16" t="s">
        <v>844</v>
      </c>
      <c r="X1125" s="16" t="s">
        <v>843</v>
      </c>
      <c r="Y1125" s="16" t="s">
        <v>843</v>
      </c>
      <c r="Z1125" s="16" t="s">
        <v>843</v>
      </c>
      <c r="AA1125" s="16" t="s">
        <v>843</v>
      </c>
      <c r="AB1125" s="16" t="s">
        <v>844</v>
      </c>
      <c r="AC1125" s="16" t="s">
        <v>843</v>
      </c>
      <c r="AD1125" s="16" t="s">
        <v>867</v>
      </c>
      <c r="AF1125" s="16" t="s">
        <v>11853</v>
      </c>
      <c r="AG1125" s="16" t="s">
        <v>11725</v>
      </c>
      <c r="AH1125" s="16" t="s">
        <v>844</v>
      </c>
      <c r="AI1125" s="16" t="s">
        <v>844</v>
      </c>
      <c r="AJ1125" s="16" t="s">
        <v>843</v>
      </c>
      <c r="AK1125" s="16" t="s">
        <v>843</v>
      </c>
      <c r="AL1125" s="16" t="s">
        <v>844</v>
      </c>
      <c r="AM1125" s="16" t="s">
        <v>844</v>
      </c>
      <c r="AN1125" s="16" t="s">
        <v>843</v>
      </c>
      <c r="AO1125" s="16" t="s">
        <v>843</v>
      </c>
      <c r="AP1125" s="16" t="s">
        <v>843</v>
      </c>
      <c r="AQ1125" s="16" t="s">
        <v>844</v>
      </c>
      <c r="AR1125" s="16" t="s">
        <v>4433</v>
      </c>
      <c r="AS1125" s="16" t="s">
        <v>843</v>
      </c>
      <c r="AT1125" s="16" t="s">
        <v>843</v>
      </c>
      <c r="AU1125" s="16" t="s">
        <v>843</v>
      </c>
      <c r="AV1125" s="16" t="s">
        <v>843</v>
      </c>
      <c r="AW1125" s="16" t="s">
        <v>843</v>
      </c>
      <c r="AX1125" s="16" t="s">
        <v>843</v>
      </c>
      <c r="AY1125" s="16" t="s">
        <v>844</v>
      </c>
      <c r="BF1125" s="16" t="s">
        <v>844</v>
      </c>
      <c r="BH1125" s="16" t="s">
        <v>7386</v>
      </c>
      <c r="BI1125" s="16" t="s">
        <v>7785</v>
      </c>
      <c r="BJ1125" s="16" t="s">
        <v>843</v>
      </c>
      <c r="BK1125" s="16" t="s">
        <v>843</v>
      </c>
      <c r="BL1125" s="16" t="s">
        <v>843</v>
      </c>
      <c r="BM1125" s="16" t="s">
        <v>843</v>
      </c>
      <c r="BN1125" s="16" t="s">
        <v>843</v>
      </c>
      <c r="BO1125" s="16" t="s">
        <v>844</v>
      </c>
      <c r="BP1125" s="16" t="s">
        <v>843</v>
      </c>
      <c r="BQ1125" s="16" t="s">
        <v>843</v>
      </c>
      <c r="DX1125" s="16" t="s">
        <v>865</v>
      </c>
      <c r="ES1125" s="16" t="s">
        <v>865</v>
      </c>
      <c r="EU1125" s="16" t="s">
        <v>7813</v>
      </c>
      <c r="EV1125" s="16" t="s">
        <v>865</v>
      </c>
      <c r="FT1125" s="16" t="s">
        <v>865</v>
      </c>
      <c r="HC1125" s="16" t="s">
        <v>865</v>
      </c>
      <c r="JA1125" s="16" t="s">
        <v>4822</v>
      </c>
      <c r="JB1125" s="16" t="s">
        <v>867</v>
      </c>
      <c r="JC1125" s="16" t="s">
        <v>865</v>
      </c>
      <c r="JG1125" s="16" t="s">
        <v>1056</v>
      </c>
      <c r="JV1125" s="16">
        <v>40</v>
      </c>
      <c r="JW1125" s="16" t="s">
        <v>7603</v>
      </c>
      <c r="JY1125" s="16">
        <v>11000</v>
      </c>
      <c r="JZ1125" s="16" t="s">
        <v>4910</v>
      </c>
      <c r="KB1125" s="16" t="s">
        <v>7610</v>
      </c>
      <c r="KD1125" s="16" t="s">
        <v>4917</v>
      </c>
      <c r="KE1125" s="16" t="s">
        <v>7277</v>
      </c>
      <c r="KF1125" s="16" t="s">
        <v>4411</v>
      </c>
      <c r="KH1125" s="16" t="s">
        <v>7642</v>
      </c>
      <c r="KI1125" s="16" t="s">
        <v>4982</v>
      </c>
      <c r="KK1125" s="16" t="s">
        <v>4910</v>
      </c>
      <c r="KM1125" s="16" t="s">
        <v>7610</v>
      </c>
      <c r="KO1125" s="16" t="s">
        <v>11393</v>
      </c>
      <c r="KP1125" s="16" t="s">
        <v>11392</v>
      </c>
      <c r="KQ1125" s="16" t="s">
        <v>8694</v>
      </c>
      <c r="KR1125" s="16" t="s">
        <v>13169</v>
      </c>
      <c r="KS1125" s="16" t="s">
        <v>11394</v>
      </c>
      <c r="KT1125" s="16" t="s">
        <v>8696</v>
      </c>
      <c r="KU1125" s="16" t="s">
        <v>844</v>
      </c>
      <c r="KV1125" s="16" t="s">
        <v>8696</v>
      </c>
      <c r="KW1125" s="16" t="s">
        <v>851</v>
      </c>
      <c r="KY1125" s="16" t="s">
        <v>486</v>
      </c>
      <c r="LC1125" s="16" t="s">
        <v>10879</v>
      </c>
      <c r="LF1125" s="16" t="s">
        <v>11654</v>
      </c>
      <c r="LI1125" s="16" t="s">
        <v>11655</v>
      </c>
      <c r="LJ1125" s="16" t="s">
        <v>831</v>
      </c>
      <c r="LK1125" s="16" t="s">
        <v>831</v>
      </c>
      <c r="LL1125" s="16" t="s">
        <v>8756</v>
      </c>
      <c r="LM1125" s="16" t="s">
        <v>8741</v>
      </c>
      <c r="LO1125" s="16" t="s">
        <v>844</v>
      </c>
      <c r="LP1125" s="16" t="s">
        <v>844</v>
      </c>
      <c r="LQ1125" s="16" t="s">
        <v>844</v>
      </c>
      <c r="LR1125" s="16" t="s">
        <v>844</v>
      </c>
      <c r="LS1125" s="16" t="s">
        <v>844</v>
      </c>
      <c r="LT1125" s="16" t="s">
        <v>843</v>
      </c>
      <c r="LU1125" s="16" t="s">
        <v>843</v>
      </c>
      <c r="LV1125" s="16" t="s">
        <v>843</v>
      </c>
      <c r="LW1125" s="16" t="s">
        <v>843</v>
      </c>
      <c r="LX1125" s="16" t="s">
        <v>844</v>
      </c>
      <c r="LY1125" s="16" t="s">
        <v>843</v>
      </c>
      <c r="LZ1125" s="16" t="s">
        <v>843</v>
      </c>
      <c r="MA1125" s="16" t="s">
        <v>843</v>
      </c>
      <c r="MB1125" s="16" t="s">
        <v>843</v>
      </c>
      <c r="MC1125" s="16" t="s">
        <v>844</v>
      </c>
      <c r="ME1125" s="16" t="s">
        <v>11656</v>
      </c>
      <c r="MF1125" s="16" t="s">
        <v>8847</v>
      </c>
      <c r="MG1125" s="16" t="s">
        <v>1839</v>
      </c>
      <c r="MH1125" s="16" t="s">
        <v>11667</v>
      </c>
      <c r="MI1125" s="16" t="s">
        <v>11733</v>
      </c>
      <c r="MJ1125" s="16" t="s">
        <v>1839</v>
      </c>
      <c r="MK1125" s="16" t="s">
        <v>9015</v>
      </c>
      <c r="ML1125" s="16" t="s">
        <v>1787</v>
      </c>
      <c r="MM1125" s="16" t="s">
        <v>487</v>
      </c>
      <c r="MN1125" s="16" t="s">
        <v>1798</v>
      </c>
      <c r="MP1125" s="16" t="s">
        <v>1829</v>
      </c>
      <c r="MQ1125" s="16" t="s">
        <v>1787</v>
      </c>
      <c r="MR1125" s="16" t="s">
        <v>470</v>
      </c>
      <c r="MS1125" s="16" t="s">
        <v>13107</v>
      </c>
      <c r="MT1125" s="16" t="s">
        <v>8916</v>
      </c>
      <c r="MU1125" s="16" t="s">
        <v>816</v>
      </c>
      <c r="NC1125" s="16" t="s">
        <v>486</v>
      </c>
      <c r="ND1125" s="16" t="s">
        <v>486</v>
      </c>
      <c r="NE1125" s="16" t="s">
        <v>486</v>
      </c>
      <c r="NG1125" s="16" t="s">
        <v>1378</v>
      </c>
      <c r="NH1125" s="16" t="s">
        <v>1913</v>
      </c>
      <c r="NI1125" s="16" t="s">
        <v>11658</v>
      </c>
      <c r="NJ1125" s="16" t="s">
        <v>12116</v>
      </c>
      <c r="NK1125" s="16" t="s">
        <v>11957</v>
      </c>
      <c r="NR1125" s="16" t="s">
        <v>451</v>
      </c>
      <c r="NS1125" s="16" t="s">
        <v>462</v>
      </c>
      <c r="NT1125" s="16" t="s">
        <v>478</v>
      </c>
      <c r="NU1125" s="16">
        <v>1.1910000000000001</v>
      </c>
      <c r="NV1125" s="16" t="s">
        <v>451</v>
      </c>
      <c r="NW1125" s="16" t="s">
        <v>1175</v>
      </c>
      <c r="NX1125" s="16" t="s">
        <v>1142</v>
      </c>
      <c r="OB1125" s="16" t="s">
        <v>831</v>
      </c>
      <c r="OC1125" s="16" t="s">
        <v>451</v>
      </c>
    </row>
    <row r="1126" spans="1:394" x14ac:dyDescent="0.25">
      <c r="A1126" s="16" t="s">
        <v>13170</v>
      </c>
      <c r="B1126" s="16" t="s">
        <v>1056</v>
      </c>
      <c r="C1126" s="16" t="s">
        <v>972</v>
      </c>
      <c r="D1126" s="16" t="s">
        <v>844</v>
      </c>
      <c r="E1126" s="16" t="s">
        <v>843</v>
      </c>
      <c r="F1126" s="16" t="s">
        <v>843</v>
      </c>
      <c r="G1126" s="16" t="s">
        <v>843</v>
      </c>
      <c r="H1126" s="16" t="s">
        <v>843</v>
      </c>
      <c r="I1126" s="16" t="s">
        <v>843</v>
      </c>
      <c r="J1126" s="16" t="s">
        <v>843</v>
      </c>
      <c r="K1126" s="16" t="s">
        <v>843</v>
      </c>
      <c r="L1126" s="16" t="s">
        <v>843</v>
      </c>
      <c r="M1126" s="16" t="s">
        <v>843</v>
      </c>
      <c r="N1126" s="16" t="s">
        <v>843</v>
      </c>
      <c r="O1126" s="16" t="s">
        <v>843</v>
      </c>
      <c r="Q1126" s="16" t="s">
        <v>844</v>
      </c>
      <c r="R1126" s="16">
        <v>5</v>
      </c>
      <c r="T1126" s="16" t="s">
        <v>474</v>
      </c>
      <c r="U1126" s="16" t="s">
        <v>843</v>
      </c>
      <c r="V1126" s="16" t="s">
        <v>844</v>
      </c>
      <c r="W1126" s="16" t="s">
        <v>843</v>
      </c>
      <c r="X1126" s="16" t="s">
        <v>843</v>
      </c>
      <c r="Y1126" s="16" t="s">
        <v>843</v>
      </c>
      <c r="Z1126" s="16" t="s">
        <v>844</v>
      </c>
      <c r="AA1126" s="16" t="s">
        <v>843</v>
      </c>
      <c r="AB1126" s="16" t="s">
        <v>843</v>
      </c>
      <c r="AC1126" s="16" t="s">
        <v>843</v>
      </c>
      <c r="AF1126" s="16" t="s">
        <v>11853</v>
      </c>
      <c r="AG1126" s="16" t="s">
        <v>11694</v>
      </c>
      <c r="AH1126" s="16" t="s">
        <v>843</v>
      </c>
      <c r="AI1126" s="16" t="s">
        <v>843</v>
      </c>
      <c r="AJ1126" s="16" t="s">
        <v>843</v>
      </c>
      <c r="AK1126" s="16" t="s">
        <v>843</v>
      </c>
      <c r="AL1126" s="16" t="s">
        <v>844</v>
      </c>
      <c r="AM1126" s="16" t="s">
        <v>844</v>
      </c>
      <c r="AN1126" s="16" t="s">
        <v>843</v>
      </c>
      <c r="AO1126" s="16" t="s">
        <v>843</v>
      </c>
      <c r="AP1126" s="16" t="s">
        <v>843</v>
      </c>
      <c r="AQ1126" s="16" t="s">
        <v>844</v>
      </c>
      <c r="AR1126" s="16" t="s">
        <v>4433</v>
      </c>
      <c r="AS1126" s="16" t="s">
        <v>843</v>
      </c>
      <c r="AT1126" s="16" t="s">
        <v>843</v>
      </c>
      <c r="AU1126" s="16" t="s">
        <v>843</v>
      </c>
      <c r="AV1126" s="16" t="s">
        <v>843</v>
      </c>
      <c r="AW1126" s="16" t="s">
        <v>843</v>
      </c>
      <c r="AX1126" s="16" t="s">
        <v>843</v>
      </c>
      <c r="AY1126" s="16" t="s">
        <v>844</v>
      </c>
      <c r="BF1126" s="16" t="s">
        <v>844</v>
      </c>
      <c r="CC1126" s="16" t="s">
        <v>867</v>
      </c>
      <c r="CD1126" s="16" t="s">
        <v>6834</v>
      </c>
      <c r="CE1126" s="16" t="s">
        <v>7537</v>
      </c>
      <c r="DN1126" s="16" t="s">
        <v>4411</v>
      </c>
      <c r="DQ1126" s="16" t="s">
        <v>7093</v>
      </c>
      <c r="DR1126" s="16" t="s">
        <v>865</v>
      </c>
      <c r="DX1126" s="16" t="s">
        <v>865</v>
      </c>
      <c r="ES1126" s="16" t="s">
        <v>865</v>
      </c>
      <c r="ET1126" s="16" t="s">
        <v>867</v>
      </c>
      <c r="EU1126" s="16" t="s">
        <v>7813</v>
      </c>
      <c r="EV1126" s="16" t="s">
        <v>865</v>
      </c>
      <c r="HC1126" s="16" t="s">
        <v>865</v>
      </c>
      <c r="KO1126" s="16" t="s">
        <v>11393</v>
      </c>
      <c r="KP1126" s="16" t="s">
        <v>11392</v>
      </c>
      <c r="KQ1126" s="16" t="s">
        <v>8694</v>
      </c>
      <c r="KR1126" s="16" t="s">
        <v>13171</v>
      </c>
      <c r="KS1126" s="16" t="s">
        <v>11394</v>
      </c>
      <c r="KT1126" s="16" t="s">
        <v>8696</v>
      </c>
      <c r="KU1126" s="16" t="s">
        <v>844</v>
      </c>
      <c r="KV1126" s="16" t="s">
        <v>8696</v>
      </c>
      <c r="KW1126" s="16" t="s">
        <v>851</v>
      </c>
      <c r="KY1126" s="16" t="s">
        <v>486</v>
      </c>
      <c r="LC1126" s="16" t="s">
        <v>10879</v>
      </c>
      <c r="LF1126" s="16" t="s">
        <v>11654</v>
      </c>
      <c r="LI1126" s="16" t="s">
        <v>11655</v>
      </c>
      <c r="LM1126" s="16" t="s">
        <v>8741</v>
      </c>
      <c r="LN1126" s="16" t="s">
        <v>487</v>
      </c>
      <c r="LO1126" s="16" t="s">
        <v>844</v>
      </c>
      <c r="LP1126" s="16" t="s">
        <v>844</v>
      </c>
      <c r="LQ1126" s="16" t="s">
        <v>844</v>
      </c>
      <c r="LR1126" s="16" t="s">
        <v>844</v>
      </c>
      <c r="LS1126" s="16" t="s">
        <v>844</v>
      </c>
      <c r="LT1126" s="16" t="s">
        <v>843</v>
      </c>
      <c r="LU1126" s="16" t="s">
        <v>843</v>
      </c>
      <c r="LV1126" s="16" t="s">
        <v>843</v>
      </c>
      <c r="LW1126" s="16" t="s">
        <v>843</v>
      </c>
      <c r="LX1126" s="16" t="s">
        <v>844</v>
      </c>
      <c r="LY1126" s="16" t="s">
        <v>843</v>
      </c>
      <c r="LZ1126" s="16" t="s">
        <v>843</v>
      </c>
      <c r="MA1126" s="16" t="s">
        <v>843</v>
      </c>
      <c r="MB1126" s="16" t="s">
        <v>843</v>
      </c>
      <c r="MC1126" s="16" t="s">
        <v>844</v>
      </c>
      <c r="ME1126" s="16" t="s">
        <v>11656</v>
      </c>
      <c r="MF1126" s="16" t="s">
        <v>8847</v>
      </c>
      <c r="MR1126" s="16" t="s">
        <v>474</v>
      </c>
      <c r="MS1126" s="16" t="s">
        <v>13107</v>
      </c>
      <c r="MT1126" s="16" t="s">
        <v>8916</v>
      </c>
      <c r="MV1126" s="16" t="s">
        <v>487</v>
      </c>
      <c r="MW1126" s="16" t="s">
        <v>1263</v>
      </c>
      <c r="MX1126" s="16" t="s">
        <v>1262</v>
      </c>
      <c r="MY1126" s="16" t="s">
        <v>486</v>
      </c>
      <c r="MZ1126" s="16" t="s">
        <v>487</v>
      </c>
      <c r="NA1126" s="16" t="s">
        <v>486</v>
      </c>
      <c r="NC1126" s="16" t="s">
        <v>486</v>
      </c>
      <c r="NE1126" s="16" t="s">
        <v>486</v>
      </c>
      <c r="NI1126" s="16" t="s">
        <v>11658</v>
      </c>
      <c r="NS1126" s="16" t="s">
        <v>462</v>
      </c>
      <c r="NT1126" s="16" t="s">
        <v>478</v>
      </c>
      <c r="NU1126" s="16">
        <v>1.1910000000000001</v>
      </c>
      <c r="NV1126" s="16" t="s">
        <v>860</v>
      </c>
      <c r="NW1126" s="16" t="s">
        <v>1182</v>
      </c>
      <c r="NX1126" s="16" t="s">
        <v>1142</v>
      </c>
      <c r="NY1126" s="16" t="s">
        <v>1121</v>
      </c>
      <c r="NZ1126" s="16" t="s">
        <v>936</v>
      </c>
    </row>
    <row r="1127" spans="1:394" x14ac:dyDescent="0.25">
      <c r="A1127" s="16" t="s">
        <v>13172</v>
      </c>
      <c r="B1127" s="16" t="s">
        <v>844</v>
      </c>
      <c r="C1127" s="16" t="s">
        <v>972</v>
      </c>
      <c r="D1127" s="16" t="s">
        <v>844</v>
      </c>
      <c r="E1127" s="16" t="s">
        <v>843</v>
      </c>
      <c r="F1127" s="16" t="s">
        <v>843</v>
      </c>
      <c r="G1127" s="16" t="s">
        <v>843</v>
      </c>
      <c r="H1127" s="16" t="s">
        <v>843</v>
      </c>
      <c r="I1127" s="16" t="s">
        <v>843</v>
      </c>
      <c r="J1127" s="16" t="s">
        <v>843</v>
      </c>
      <c r="K1127" s="16" t="s">
        <v>843</v>
      </c>
      <c r="L1127" s="16" t="s">
        <v>843</v>
      </c>
      <c r="M1127" s="16" t="s">
        <v>843</v>
      </c>
      <c r="N1127" s="16" t="s">
        <v>843</v>
      </c>
      <c r="O1127" s="16" t="s">
        <v>843</v>
      </c>
      <c r="Q1127" s="16" t="s">
        <v>844</v>
      </c>
      <c r="R1127" s="16">
        <v>26</v>
      </c>
      <c r="T1127" s="16" t="s">
        <v>470</v>
      </c>
      <c r="U1127" s="16" t="s">
        <v>844</v>
      </c>
      <c r="V1127" s="16" t="s">
        <v>843</v>
      </c>
      <c r="W1127" s="16" t="s">
        <v>844</v>
      </c>
      <c r="X1127" s="16" t="s">
        <v>843</v>
      </c>
      <c r="Y1127" s="16" t="s">
        <v>843</v>
      </c>
      <c r="Z1127" s="16" t="s">
        <v>843</v>
      </c>
      <c r="AA1127" s="16" t="s">
        <v>843</v>
      </c>
      <c r="AB1127" s="16" t="s">
        <v>844</v>
      </c>
      <c r="AC1127" s="16" t="s">
        <v>843</v>
      </c>
      <c r="AD1127" s="16" t="s">
        <v>867</v>
      </c>
      <c r="AF1127" s="16" t="s">
        <v>11739</v>
      </c>
      <c r="AG1127" s="16" t="s">
        <v>11735</v>
      </c>
      <c r="AH1127" s="16" t="s">
        <v>843</v>
      </c>
      <c r="AI1127" s="16" t="s">
        <v>843</v>
      </c>
      <c r="AJ1127" s="16" t="s">
        <v>844</v>
      </c>
      <c r="AK1127" s="16" t="s">
        <v>843</v>
      </c>
      <c r="AL1127" s="16" t="s">
        <v>844</v>
      </c>
      <c r="AM1127" s="16" t="s">
        <v>844</v>
      </c>
      <c r="AN1127" s="16" t="s">
        <v>843</v>
      </c>
      <c r="AO1127" s="16" t="s">
        <v>843</v>
      </c>
      <c r="AP1127" s="16" t="s">
        <v>843</v>
      </c>
      <c r="AQ1127" s="16" t="s">
        <v>844</v>
      </c>
      <c r="AR1127" s="16" t="s">
        <v>4433</v>
      </c>
      <c r="AS1127" s="16" t="s">
        <v>843</v>
      </c>
      <c r="AT1127" s="16" t="s">
        <v>843</v>
      </c>
      <c r="AU1127" s="16" t="s">
        <v>843</v>
      </c>
      <c r="AV1127" s="16" t="s">
        <v>843</v>
      </c>
      <c r="AW1127" s="16" t="s">
        <v>843</v>
      </c>
      <c r="AX1127" s="16" t="s">
        <v>843</v>
      </c>
      <c r="AY1127" s="16" t="s">
        <v>844</v>
      </c>
      <c r="BF1127" s="16" t="s">
        <v>844</v>
      </c>
      <c r="BH1127" s="16" t="s">
        <v>7383</v>
      </c>
      <c r="BI1127" s="16" t="s">
        <v>7785</v>
      </c>
      <c r="BJ1127" s="16" t="s">
        <v>843</v>
      </c>
      <c r="BK1127" s="16" t="s">
        <v>843</v>
      </c>
      <c r="BL1127" s="16" t="s">
        <v>843</v>
      </c>
      <c r="BM1127" s="16" t="s">
        <v>843</v>
      </c>
      <c r="BN1127" s="16" t="s">
        <v>843</v>
      </c>
      <c r="BO1127" s="16" t="s">
        <v>844</v>
      </c>
      <c r="BP1127" s="16" t="s">
        <v>843</v>
      </c>
      <c r="BQ1127" s="16" t="s">
        <v>843</v>
      </c>
      <c r="DX1127" s="16" t="s">
        <v>865</v>
      </c>
      <c r="ES1127" s="16" t="s">
        <v>865</v>
      </c>
      <c r="EU1127" s="16" t="s">
        <v>7810</v>
      </c>
      <c r="EV1127" s="16" t="s">
        <v>865</v>
      </c>
      <c r="FT1127" s="16" t="s">
        <v>865</v>
      </c>
      <c r="HC1127" s="16" t="s">
        <v>865</v>
      </c>
      <c r="JA1127" s="16" t="s">
        <v>4816</v>
      </c>
      <c r="JB1127" s="16" t="s">
        <v>867</v>
      </c>
      <c r="JC1127" s="16" t="s">
        <v>865</v>
      </c>
      <c r="JG1127" s="16" t="s">
        <v>1056</v>
      </c>
      <c r="JV1127" s="16">
        <v>40</v>
      </c>
      <c r="JW1127" s="16" t="s">
        <v>7603</v>
      </c>
      <c r="JZ1127" s="16" t="s">
        <v>4889</v>
      </c>
      <c r="KB1127" s="16" t="s">
        <v>7610</v>
      </c>
      <c r="KD1127" s="16" t="s">
        <v>4216</v>
      </c>
      <c r="KE1127" s="16" t="s">
        <v>7277</v>
      </c>
      <c r="KF1127" s="16" t="s">
        <v>4411</v>
      </c>
      <c r="KH1127" s="16" t="s">
        <v>7642</v>
      </c>
      <c r="KI1127" s="16" t="s">
        <v>4982</v>
      </c>
      <c r="KK1127" s="16" t="s">
        <v>4889</v>
      </c>
      <c r="KM1127" s="16" t="s">
        <v>7610</v>
      </c>
      <c r="KO1127" s="16" t="s">
        <v>11397</v>
      </c>
      <c r="KP1127" s="16" t="s">
        <v>11396</v>
      </c>
      <c r="KQ1127" s="16" t="s">
        <v>8694</v>
      </c>
      <c r="KR1127" s="16" t="s">
        <v>13173</v>
      </c>
      <c r="KS1127" s="16" t="s">
        <v>11398</v>
      </c>
      <c r="KT1127" s="16" t="s">
        <v>8696</v>
      </c>
      <c r="KU1127" s="16" t="s">
        <v>844</v>
      </c>
      <c r="KV1127" s="16" t="s">
        <v>8696</v>
      </c>
      <c r="KW1127" s="16" t="s">
        <v>851</v>
      </c>
      <c r="KY1127" s="16" t="s">
        <v>486</v>
      </c>
      <c r="LC1127" s="16" t="s">
        <v>10879</v>
      </c>
      <c r="LF1127" s="16" t="s">
        <v>11654</v>
      </c>
      <c r="LI1127" s="16" t="s">
        <v>11655</v>
      </c>
      <c r="LJ1127" s="16" t="s">
        <v>831</v>
      </c>
      <c r="LK1127" s="16" t="s">
        <v>831</v>
      </c>
      <c r="LL1127" s="16" t="s">
        <v>8756</v>
      </c>
      <c r="LM1127" s="16" t="s">
        <v>8741</v>
      </c>
      <c r="LO1127" s="16" t="s">
        <v>843</v>
      </c>
      <c r="LP1127" s="16" t="s">
        <v>844</v>
      </c>
      <c r="LQ1127" s="16" t="s">
        <v>844</v>
      </c>
      <c r="LR1127" s="16" t="s">
        <v>843</v>
      </c>
      <c r="LS1127" s="16" t="s">
        <v>844</v>
      </c>
      <c r="LT1127" s="16" t="s">
        <v>843</v>
      </c>
      <c r="LU1127" s="16" t="s">
        <v>843</v>
      </c>
      <c r="LV1127" s="16" t="s">
        <v>843</v>
      </c>
      <c r="LW1127" s="16" t="s">
        <v>843</v>
      </c>
      <c r="LX1127" s="16" t="s">
        <v>844</v>
      </c>
      <c r="LY1127" s="16" t="s">
        <v>843</v>
      </c>
      <c r="LZ1127" s="16" t="s">
        <v>843</v>
      </c>
      <c r="MA1127" s="16" t="s">
        <v>843</v>
      </c>
      <c r="MB1127" s="16" t="s">
        <v>843</v>
      </c>
      <c r="MC1127" s="16" t="s">
        <v>843</v>
      </c>
      <c r="ME1127" s="16" t="s">
        <v>11656</v>
      </c>
      <c r="MF1127" s="16" t="s">
        <v>8847</v>
      </c>
      <c r="MG1127" s="16" t="s">
        <v>1839</v>
      </c>
      <c r="MH1127" s="16" t="s">
        <v>11667</v>
      </c>
      <c r="MI1127" s="16" t="s">
        <v>11733</v>
      </c>
      <c r="MJ1127" s="16" t="s">
        <v>1839</v>
      </c>
      <c r="MK1127" s="16" t="s">
        <v>9015</v>
      </c>
      <c r="ML1127" s="16" t="s">
        <v>1778</v>
      </c>
      <c r="MN1127" s="16" t="s">
        <v>1798</v>
      </c>
      <c r="MP1127" s="16" t="s">
        <v>1829</v>
      </c>
      <c r="MQ1127" s="16" t="s">
        <v>1778</v>
      </c>
      <c r="MR1127" s="16" t="s">
        <v>470</v>
      </c>
      <c r="MS1127" s="16" t="s">
        <v>13107</v>
      </c>
      <c r="MT1127" s="16" t="s">
        <v>8947</v>
      </c>
      <c r="MU1127" s="16" t="s">
        <v>817</v>
      </c>
      <c r="NC1127" s="16" t="s">
        <v>486</v>
      </c>
      <c r="ND1127" s="16" t="s">
        <v>486</v>
      </c>
      <c r="NE1127" s="16" t="s">
        <v>486</v>
      </c>
      <c r="NG1127" s="16" t="s">
        <v>1380</v>
      </c>
      <c r="NH1127" s="16" t="s">
        <v>1913</v>
      </c>
      <c r="NI1127" s="16" t="s">
        <v>11658</v>
      </c>
      <c r="NR1127" s="16" t="s">
        <v>445</v>
      </c>
      <c r="NS1127" s="16" t="s">
        <v>462</v>
      </c>
      <c r="NT1127" s="16" t="s">
        <v>478</v>
      </c>
      <c r="NU1127" s="16">
        <v>1.1910000000000001</v>
      </c>
      <c r="NV1127" s="16" t="s">
        <v>445</v>
      </c>
      <c r="NW1127" s="16" t="s">
        <v>1174</v>
      </c>
      <c r="NX1127" s="16" t="s">
        <v>1142</v>
      </c>
      <c r="OB1127" s="16" t="s">
        <v>831</v>
      </c>
      <c r="OC1127" s="16" t="s">
        <v>445</v>
      </c>
    </row>
    <row r="1128" spans="1:394" x14ac:dyDescent="0.25">
      <c r="A1128" s="16" t="s">
        <v>13174</v>
      </c>
      <c r="B1128" s="16" t="s">
        <v>844</v>
      </c>
      <c r="C1128" s="16" t="s">
        <v>972</v>
      </c>
      <c r="D1128" s="16" t="s">
        <v>844</v>
      </c>
      <c r="E1128" s="16" t="s">
        <v>843</v>
      </c>
      <c r="F1128" s="16" t="s">
        <v>843</v>
      </c>
      <c r="G1128" s="16" t="s">
        <v>843</v>
      </c>
      <c r="H1128" s="16" t="s">
        <v>843</v>
      </c>
      <c r="I1128" s="16" t="s">
        <v>843</v>
      </c>
      <c r="J1128" s="16" t="s">
        <v>843</v>
      </c>
      <c r="K1128" s="16" t="s">
        <v>843</v>
      </c>
      <c r="L1128" s="16" t="s">
        <v>843</v>
      </c>
      <c r="M1128" s="16" t="s">
        <v>843</v>
      </c>
      <c r="N1128" s="16" t="s">
        <v>843</v>
      </c>
      <c r="O1128" s="16" t="s">
        <v>843</v>
      </c>
      <c r="Q1128" s="16" t="s">
        <v>844</v>
      </c>
      <c r="R1128" s="16">
        <v>28</v>
      </c>
      <c r="T1128" s="16" t="s">
        <v>470</v>
      </c>
      <c r="U1128" s="16" t="s">
        <v>844</v>
      </c>
      <c r="V1128" s="16" t="s">
        <v>843</v>
      </c>
      <c r="W1128" s="16" t="s">
        <v>844</v>
      </c>
      <c r="X1128" s="16" t="s">
        <v>843</v>
      </c>
      <c r="Y1128" s="16" t="s">
        <v>843</v>
      </c>
      <c r="Z1128" s="16" t="s">
        <v>843</v>
      </c>
      <c r="AA1128" s="16" t="s">
        <v>843</v>
      </c>
      <c r="AB1128" s="16" t="s">
        <v>844</v>
      </c>
      <c r="AC1128" s="16" t="s">
        <v>843</v>
      </c>
      <c r="AD1128" s="16" t="s">
        <v>867</v>
      </c>
      <c r="AF1128" s="16" t="s">
        <v>11719</v>
      </c>
      <c r="AG1128" s="16" t="s">
        <v>11725</v>
      </c>
      <c r="AH1128" s="16" t="s">
        <v>844</v>
      </c>
      <c r="AI1128" s="16" t="s">
        <v>844</v>
      </c>
      <c r="AJ1128" s="16" t="s">
        <v>843</v>
      </c>
      <c r="AK1128" s="16" t="s">
        <v>843</v>
      </c>
      <c r="AL1128" s="16" t="s">
        <v>844</v>
      </c>
      <c r="AM1128" s="16" t="s">
        <v>844</v>
      </c>
      <c r="AN1128" s="16" t="s">
        <v>843</v>
      </c>
      <c r="AO1128" s="16" t="s">
        <v>843</v>
      </c>
      <c r="AP1128" s="16" t="s">
        <v>843</v>
      </c>
      <c r="AQ1128" s="16" t="s">
        <v>844</v>
      </c>
      <c r="AR1128" s="16" t="s">
        <v>4433</v>
      </c>
      <c r="AS1128" s="16" t="s">
        <v>843</v>
      </c>
      <c r="AT1128" s="16" t="s">
        <v>843</v>
      </c>
      <c r="AU1128" s="16" t="s">
        <v>843</v>
      </c>
      <c r="AV1128" s="16" t="s">
        <v>843</v>
      </c>
      <c r="AW1128" s="16" t="s">
        <v>843</v>
      </c>
      <c r="AX1128" s="16" t="s">
        <v>843</v>
      </c>
      <c r="AY1128" s="16" t="s">
        <v>844</v>
      </c>
      <c r="BF1128" s="16" t="s">
        <v>844</v>
      </c>
      <c r="BH1128" s="16" t="s">
        <v>7389</v>
      </c>
      <c r="BI1128" s="16" t="s">
        <v>7770</v>
      </c>
      <c r="BJ1128" s="16" t="s">
        <v>844</v>
      </c>
      <c r="BK1128" s="16" t="s">
        <v>843</v>
      </c>
      <c r="BL1128" s="16" t="s">
        <v>843</v>
      </c>
      <c r="BM1128" s="16" t="s">
        <v>843</v>
      </c>
      <c r="BN1128" s="16" t="s">
        <v>843</v>
      </c>
      <c r="BO1128" s="16" t="s">
        <v>843</v>
      </c>
      <c r="BP1128" s="16" t="s">
        <v>843</v>
      </c>
      <c r="BQ1128" s="16" t="s">
        <v>843</v>
      </c>
      <c r="BR1128" s="16" t="s">
        <v>7790</v>
      </c>
      <c r="BS1128" s="16" t="s">
        <v>844</v>
      </c>
      <c r="BT1128" s="16" t="s">
        <v>843</v>
      </c>
      <c r="BU1128" s="16" t="s">
        <v>843</v>
      </c>
      <c r="BV1128" s="16" t="s">
        <v>843</v>
      </c>
      <c r="BW1128" s="16" t="s">
        <v>843</v>
      </c>
      <c r="BX1128" s="16" t="s">
        <v>843</v>
      </c>
      <c r="BY1128" s="16" t="s">
        <v>843</v>
      </c>
      <c r="BZ1128" s="16" t="s">
        <v>843</v>
      </c>
      <c r="CA1128" s="16" t="s">
        <v>843</v>
      </c>
      <c r="DX1128" s="16" t="s">
        <v>867</v>
      </c>
      <c r="DY1128" s="16" t="s">
        <v>867</v>
      </c>
      <c r="ES1128" s="16" t="s">
        <v>865</v>
      </c>
      <c r="EU1128" s="16" t="s">
        <v>7813</v>
      </c>
      <c r="EV1128" s="16" t="s">
        <v>865</v>
      </c>
      <c r="FT1128" s="16" t="s">
        <v>865</v>
      </c>
      <c r="HC1128" s="16" t="s">
        <v>867</v>
      </c>
      <c r="HD1128" s="16" t="s">
        <v>865</v>
      </c>
      <c r="JA1128" s="16" t="s">
        <v>4825</v>
      </c>
      <c r="JB1128" s="16" t="s">
        <v>867</v>
      </c>
      <c r="JC1128" s="16" t="s">
        <v>865</v>
      </c>
      <c r="JG1128" s="16" t="s">
        <v>1056</v>
      </c>
      <c r="JV1128" s="16">
        <v>40</v>
      </c>
      <c r="JW1128" s="16" t="s">
        <v>7603</v>
      </c>
      <c r="JY1128" s="16">
        <v>8000</v>
      </c>
      <c r="JZ1128" s="16" t="s">
        <v>4904</v>
      </c>
      <c r="KB1128" s="16" t="s">
        <v>7628</v>
      </c>
      <c r="KD1128" s="16" t="s">
        <v>4917</v>
      </c>
      <c r="KE1128" s="16" t="s">
        <v>7277</v>
      </c>
      <c r="KF1128" s="16" t="s">
        <v>4945</v>
      </c>
      <c r="KH1128" s="16" t="s">
        <v>7636</v>
      </c>
      <c r="KI1128" s="16" t="s">
        <v>4982</v>
      </c>
      <c r="KK1128" s="16" t="s">
        <v>4904</v>
      </c>
      <c r="KM1128" s="16" t="s">
        <v>7610</v>
      </c>
      <c r="KO1128" s="16" t="s">
        <v>11403</v>
      </c>
      <c r="KP1128" s="16" t="s">
        <v>11402</v>
      </c>
      <c r="KQ1128" s="16" t="s">
        <v>8694</v>
      </c>
      <c r="KR1128" s="16" t="s">
        <v>13175</v>
      </c>
      <c r="KS1128" s="16" t="s">
        <v>11404</v>
      </c>
      <c r="KT1128" s="16" t="s">
        <v>8696</v>
      </c>
      <c r="KU1128" s="16" t="s">
        <v>844</v>
      </c>
      <c r="KV1128" s="16" t="s">
        <v>8696</v>
      </c>
      <c r="KW1128" s="16" t="s">
        <v>851</v>
      </c>
      <c r="KX1128" s="16" t="s">
        <v>487</v>
      </c>
      <c r="KY1128" s="16" t="s">
        <v>487</v>
      </c>
      <c r="KZ1128" s="16" t="s">
        <v>487</v>
      </c>
      <c r="LC1128" s="16" t="s">
        <v>10879</v>
      </c>
      <c r="LF1128" s="16" t="s">
        <v>11654</v>
      </c>
      <c r="LI1128" s="16" t="s">
        <v>11655</v>
      </c>
      <c r="LJ1128" s="16" t="s">
        <v>831</v>
      </c>
      <c r="LK1128" s="16" t="s">
        <v>831</v>
      </c>
      <c r="LL1128" s="16" t="s">
        <v>8756</v>
      </c>
      <c r="LM1128" s="16" t="s">
        <v>8741</v>
      </c>
      <c r="LO1128" s="16" t="s">
        <v>844</v>
      </c>
      <c r="LP1128" s="16" t="s">
        <v>844</v>
      </c>
      <c r="LQ1128" s="16" t="s">
        <v>1056</v>
      </c>
      <c r="LR1128" s="16" t="s">
        <v>843</v>
      </c>
      <c r="LS1128" s="16" t="s">
        <v>844</v>
      </c>
      <c r="LT1128" s="16" t="s">
        <v>843</v>
      </c>
      <c r="LU1128" s="16" t="s">
        <v>843</v>
      </c>
      <c r="LV1128" s="16" t="s">
        <v>843</v>
      </c>
      <c r="LW1128" s="16" t="s">
        <v>844</v>
      </c>
      <c r="LX1128" s="16" t="s">
        <v>844</v>
      </c>
      <c r="LY1128" s="16" t="s">
        <v>843</v>
      </c>
      <c r="LZ1128" s="16" t="s">
        <v>843</v>
      </c>
      <c r="MA1128" s="16" t="s">
        <v>843</v>
      </c>
      <c r="MB1128" s="16" t="s">
        <v>843</v>
      </c>
      <c r="MC1128" s="16" t="s">
        <v>844</v>
      </c>
      <c r="ME1128" s="16" t="s">
        <v>11656</v>
      </c>
      <c r="MF1128" s="16" t="s">
        <v>8847</v>
      </c>
      <c r="MG1128" s="16" t="s">
        <v>1834</v>
      </c>
      <c r="MH1128" s="16" t="s">
        <v>11668</v>
      </c>
      <c r="MI1128" s="16" t="s">
        <v>11668</v>
      </c>
      <c r="MJ1128" s="16" t="s">
        <v>1839</v>
      </c>
      <c r="MK1128" s="16" t="s">
        <v>9015</v>
      </c>
      <c r="ML1128" s="16" t="s">
        <v>1784</v>
      </c>
      <c r="MM1128" s="16" t="s">
        <v>487</v>
      </c>
      <c r="MN1128" s="16" t="s">
        <v>1798</v>
      </c>
      <c r="MO1128" s="16" t="s">
        <v>1807</v>
      </c>
      <c r="MP1128" s="16" t="s">
        <v>1829</v>
      </c>
      <c r="MQ1128" s="16" t="s">
        <v>1784</v>
      </c>
      <c r="MR1128" s="16" t="s">
        <v>470</v>
      </c>
      <c r="MS1128" s="16" t="s">
        <v>13107</v>
      </c>
      <c r="MT1128" s="16" t="s">
        <v>8957</v>
      </c>
      <c r="MU1128" s="16" t="s">
        <v>816</v>
      </c>
      <c r="NC1128" s="16" t="s">
        <v>486</v>
      </c>
      <c r="ND1128" s="16" t="s">
        <v>486</v>
      </c>
      <c r="NE1128" s="16" t="s">
        <v>487</v>
      </c>
      <c r="NF1128" s="16" t="s">
        <v>486</v>
      </c>
      <c r="NG1128" s="16" t="s">
        <v>1372</v>
      </c>
      <c r="NH1128" s="16" t="s">
        <v>1913</v>
      </c>
      <c r="NI1128" s="16" t="s">
        <v>11658</v>
      </c>
      <c r="NJ1128" s="16" t="s">
        <v>11812</v>
      </c>
      <c r="NK1128" s="16" t="s">
        <v>10825</v>
      </c>
      <c r="NR1128" s="16" t="s">
        <v>445</v>
      </c>
      <c r="NS1128" s="16" t="s">
        <v>462</v>
      </c>
      <c r="NT1128" s="16" t="s">
        <v>478</v>
      </c>
      <c r="NU1128" s="16">
        <v>1.1910000000000001</v>
      </c>
      <c r="NV1128" s="16" t="s">
        <v>445</v>
      </c>
      <c r="NW1128" s="16" t="s">
        <v>1174</v>
      </c>
      <c r="NX1128" s="16" t="s">
        <v>1142</v>
      </c>
      <c r="OB1128" s="16" t="s">
        <v>831</v>
      </c>
      <c r="OC1128" s="16" t="s">
        <v>445</v>
      </c>
    </row>
    <row r="1129" spans="1:394" x14ac:dyDescent="0.25">
      <c r="A1129" s="16" t="s">
        <v>13176</v>
      </c>
      <c r="B1129" s="16" t="s">
        <v>1056</v>
      </c>
      <c r="C1129" s="16" t="s">
        <v>972</v>
      </c>
      <c r="D1129" s="16" t="s">
        <v>844</v>
      </c>
      <c r="E1129" s="16" t="s">
        <v>843</v>
      </c>
      <c r="F1129" s="16" t="s">
        <v>843</v>
      </c>
      <c r="G1129" s="16" t="s">
        <v>843</v>
      </c>
      <c r="H1129" s="16" t="s">
        <v>843</v>
      </c>
      <c r="I1129" s="16" t="s">
        <v>843</v>
      </c>
      <c r="J1129" s="16" t="s">
        <v>843</v>
      </c>
      <c r="K1129" s="16" t="s">
        <v>843</v>
      </c>
      <c r="L1129" s="16" t="s">
        <v>843</v>
      </c>
      <c r="M1129" s="16" t="s">
        <v>843</v>
      </c>
      <c r="N1129" s="16" t="s">
        <v>843</v>
      </c>
      <c r="O1129" s="16" t="s">
        <v>843</v>
      </c>
      <c r="Q1129" s="16" t="s">
        <v>844</v>
      </c>
      <c r="R1129" s="16">
        <v>6</v>
      </c>
      <c r="T1129" s="16" t="s">
        <v>470</v>
      </c>
      <c r="U1129" s="16" t="s">
        <v>844</v>
      </c>
      <c r="V1129" s="16" t="s">
        <v>843</v>
      </c>
      <c r="W1129" s="16" t="s">
        <v>843</v>
      </c>
      <c r="X1129" s="16" t="s">
        <v>843</v>
      </c>
      <c r="Y1129" s="16" t="s">
        <v>844</v>
      </c>
      <c r="Z1129" s="16" t="s">
        <v>843</v>
      </c>
      <c r="AA1129" s="16" t="s">
        <v>843</v>
      </c>
      <c r="AB1129" s="16" t="s">
        <v>843</v>
      </c>
      <c r="AC1129" s="16" t="s">
        <v>844</v>
      </c>
      <c r="AF1129" s="16" t="s">
        <v>11719</v>
      </c>
      <c r="AG1129" s="16" t="s">
        <v>11708</v>
      </c>
      <c r="AH1129" s="16" t="s">
        <v>843</v>
      </c>
      <c r="AI1129" s="16" t="s">
        <v>843</v>
      </c>
      <c r="AJ1129" s="16" t="s">
        <v>843</v>
      </c>
      <c r="AK1129" s="16" t="s">
        <v>843</v>
      </c>
      <c r="AL1129" s="16" t="s">
        <v>844</v>
      </c>
      <c r="AM1129" s="16" t="s">
        <v>844</v>
      </c>
      <c r="AN1129" s="16" t="s">
        <v>843</v>
      </c>
      <c r="AO1129" s="16" t="s">
        <v>843</v>
      </c>
      <c r="AP1129" s="16" t="s">
        <v>843</v>
      </c>
      <c r="AQ1129" s="16" t="s">
        <v>844</v>
      </c>
      <c r="AR1129" s="16" t="s">
        <v>4433</v>
      </c>
      <c r="AS1129" s="16" t="s">
        <v>843</v>
      </c>
      <c r="AT1129" s="16" t="s">
        <v>843</v>
      </c>
      <c r="AU1129" s="16" t="s">
        <v>843</v>
      </c>
      <c r="AV1129" s="16" t="s">
        <v>843</v>
      </c>
      <c r="AW1129" s="16" t="s">
        <v>843</v>
      </c>
      <c r="AX1129" s="16" t="s">
        <v>843</v>
      </c>
      <c r="AY1129" s="16" t="s">
        <v>844</v>
      </c>
      <c r="BF1129" s="16" t="s">
        <v>844</v>
      </c>
      <c r="BI1129" s="16" t="s">
        <v>7785</v>
      </c>
      <c r="BJ1129" s="16" t="s">
        <v>843</v>
      </c>
      <c r="BK1129" s="16" t="s">
        <v>843</v>
      </c>
      <c r="BL1129" s="16" t="s">
        <v>843</v>
      </c>
      <c r="BM1129" s="16" t="s">
        <v>843</v>
      </c>
      <c r="BN1129" s="16" t="s">
        <v>843</v>
      </c>
      <c r="BO1129" s="16" t="s">
        <v>844</v>
      </c>
      <c r="BP1129" s="16" t="s">
        <v>843</v>
      </c>
      <c r="BQ1129" s="16" t="s">
        <v>843</v>
      </c>
      <c r="CC1129" s="16" t="s">
        <v>865</v>
      </c>
      <c r="CF1129" s="16" t="s">
        <v>7143</v>
      </c>
      <c r="CG1129" s="16" t="s">
        <v>843</v>
      </c>
      <c r="CH1129" s="16" t="s">
        <v>843</v>
      </c>
      <c r="CI1129" s="16" t="s">
        <v>843</v>
      </c>
      <c r="CJ1129" s="16" t="s">
        <v>843</v>
      </c>
      <c r="CK1129" s="16" t="s">
        <v>844</v>
      </c>
      <c r="CL1129" s="16" t="s">
        <v>843</v>
      </c>
      <c r="CM1129" s="16" t="s">
        <v>843</v>
      </c>
      <c r="CN1129" s="16" t="s">
        <v>843</v>
      </c>
      <c r="CO1129" s="16" t="s">
        <v>843</v>
      </c>
      <c r="CP1129" s="16" t="s">
        <v>843</v>
      </c>
      <c r="CQ1129" s="16" t="s">
        <v>843</v>
      </c>
      <c r="CR1129" s="16" t="s">
        <v>843</v>
      </c>
      <c r="CS1129" s="16" t="s">
        <v>843</v>
      </c>
      <c r="CT1129" s="16" t="s">
        <v>843</v>
      </c>
      <c r="CU1129" s="16" t="s">
        <v>843</v>
      </c>
      <c r="CV1129" s="16" t="s">
        <v>843</v>
      </c>
      <c r="CW1129" s="16" t="s">
        <v>843</v>
      </c>
      <c r="CX1129" s="16" t="s">
        <v>843</v>
      </c>
      <c r="CY1129" s="16" t="s">
        <v>843</v>
      </c>
      <c r="CZ1129" s="16" t="s">
        <v>843</v>
      </c>
      <c r="DA1129" s="16" t="s">
        <v>843</v>
      </c>
      <c r="DB1129" s="16" t="s">
        <v>843</v>
      </c>
      <c r="DC1129" s="16" t="s">
        <v>843</v>
      </c>
      <c r="DD1129" s="16" t="s">
        <v>843</v>
      </c>
      <c r="DE1129" s="16" t="s">
        <v>843</v>
      </c>
      <c r="DF1129" s="16" t="s">
        <v>843</v>
      </c>
      <c r="DG1129" s="16" t="s">
        <v>843</v>
      </c>
      <c r="DH1129" s="16" t="s">
        <v>843</v>
      </c>
      <c r="DI1129" s="16" t="s">
        <v>843</v>
      </c>
      <c r="DJ1129" s="16" t="s">
        <v>843</v>
      </c>
      <c r="DK1129" s="16" t="s">
        <v>843</v>
      </c>
      <c r="DL1129" s="16" t="s">
        <v>843</v>
      </c>
      <c r="DQ1129" s="16" t="s">
        <v>7093</v>
      </c>
      <c r="DR1129" s="16" t="s">
        <v>865</v>
      </c>
      <c r="DX1129" s="16" t="s">
        <v>867</v>
      </c>
      <c r="DY1129" s="16" t="s">
        <v>867</v>
      </c>
      <c r="ES1129" s="16" t="s">
        <v>867</v>
      </c>
      <c r="EU1129" s="16" t="s">
        <v>7813</v>
      </c>
      <c r="EV1129" s="16" t="s">
        <v>865</v>
      </c>
      <c r="HC1129" s="16" t="s">
        <v>867</v>
      </c>
      <c r="HD1129" s="16" t="s">
        <v>867</v>
      </c>
      <c r="HE1129" s="16" t="s">
        <v>4681</v>
      </c>
      <c r="HF1129" s="16" t="s">
        <v>843</v>
      </c>
      <c r="HG1129" s="16" t="s">
        <v>843</v>
      </c>
      <c r="HH1129" s="16" t="s">
        <v>843</v>
      </c>
      <c r="HI1129" s="16" t="s">
        <v>844</v>
      </c>
      <c r="HJ1129" s="16" t="s">
        <v>843</v>
      </c>
      <c r="HK1129" s="16" t="s">
        <v>843</v>
      </c>
      <c r="HL1129" s="16" t="s">
        <v>843</v>
      </c>
      <c r="HM1129" s="16" t="s">
        <v>843</v>
      </c>
      <c r="HN1129" s="16" t="s">
        <v>843</v>
      </c>
      <c r="HO1129" s="16" t="s">
        <v>843</v>
      </c>
      <c r="HP1129" s="16" t="s">
        <v>843</v>
      </c>
      <c r="HQ1129" s="16" t="s">
        <v>843</v>
      </c>
      <c r="HR1129" s="16" t="s">
        <v>843</v>
      </c>
      <c r="HS1129" s="16" t="s">
        <v>843</v>
      </c>
      <c r="IZ1129" s="16" t="s">
        <v>865</v>
      </c>
      <c r="KO1129" s="16" t="s">
        <v>11403</v>
      </c>
      <c r="KP1129" s="16" t="s">
        <v>11402</v>
      </c>
      <c r="KQ1129" s="16" t="s">
        <v>8694</v>
      </c>
      <c r="KR1129" s="16" t="s">
        <v>13177</v>
      </c>
      <c r="KS1129" s="16" t="s">
        <v>11404</v>
      </c>
      <c r="KT1129" s="16" t="s">
        <v>8696</v>
      </c>
      <c r="KU1129" s="16" t="s">
        <v>844</v>
      </c>
      <c r="KV1129" s="16" t="s">
        <v>8696</v>
      </c>
      <c r="KW1129" s="16" t="s">
        <v>851</v>
      </c>
      <c r="KX1129" s="16" t="s">
        <v>487</v>
      </c>
      <c r="KY1129" s="16" t="s">
        <v>487</v>
      </c>
      <c r="KZ1129" s="16" t="s">
        <v>487</v>
      </c>
      <c r="LA1129" s="16" t="s">
        <v>11697</v>
      </c>
      <c r="LB1129" s="16" t="s">
        <v>11653</v>
      </c>
      <c r="LC1129" s="16" t="s">
        <v>10879</v>
      </c>
      <c r="LD1129" s="16" t="s">
        <v>11698</v>
      </c>
      <c r="LF1129" s="16" t="s">
        <v>11654</v>
      </c>
      <c r="LI1129" s="16" t="s">
        <v>11655</v>
      </c>
      <c r="LM1129" s="16" t="s">
        <v>8741</v>
      </c>
      <c r="LO1129" s="16" t="s">
        <v>844</v>
      </c>
      <c r="LP1129" s="16" t="s">
        <v>844</v>
      </c>
      <c r="LQ1129" s="16" t="s">
        <v>1056</v>
      </c>
      <c r="LR1129" s="16" t="s">
        <v>843</v>
      </c>
      <c r="LS1129" s="16" t="s">
        <v>844</v>
      </c>
      <c r="LT1129" s="16" t="s">
        <v>843</v>
      </c>
      <c r="LU1129" s="16" t="s">
        <v>843</v>
      </c>
      <c r="LV1129" s="16" t="s">
        <v>843</v>
      </c>
      <c r="LW1129" s="16" t="s">
        <v>844</v>
      </c>
      <c r="LX1129" s="16" t="s">
        <v>844</v>
      </c>
      <c r="LY1129" s="16" t="s">
        <v>843</v>
      </c>
      <c r="LZ1129" s="16" t="s">
        <v>843</v>
      </c>
      <c r="MA1129" s="16" t="s">
        <v>843</v>
      </c>
      <c r="MB1129" s="16" t="s">
        <v>843</v>
      </c>
      <c r="MC1129" s="16" t="s">
        <v>844</v>
      </c>
      <c r="MD1129" s="16" t="s">
        <v>11699</v>
      </c>
      <c r="ME1129" s="16" t="s">
        <v>11677</v>
      </c>
      <c r="MF1129" s="16" t="s">
        <v>8847</v>
      </c>
      <c r="MR1129" s="16" t="s">
        <v>470</v>
      </c>
      <c r="MS1129" s="16" t="s">
        <v>13107</v>
      </c>
      <c r="MT1129" s="16" t="s">
        <v>8957</v>
      </c>
      <c r="MV1129" s="16" t="s">
        <v>486</v>
      </c>
      <c r="MZ1129" s="16" t="s">
        <v>487</v>
      </c>
      <c r="NA1129" s="16" t="s">
        <v>486</v>
      </c>
      <c r="NC1129" s="16" t="s">
        <v>487</v>
      </c>
      <c r="NE1129" s="16" t="s">
        <v>487</v>
      </c>
      <c r="NF1129" s="16" t="s">
        <v>487</v>
      </c>
      <c r="NI1129" s="16" t="s">
        <v>11658</v>
      </c>
      <c r="NL1129" s="16" t="s">
        <v>843</v>
      </c>
      <c r="NM1129" s="16" t="s">
        <v>11682</v>
      </c>
      <c r="NN1129" s="16" t="s">
        <v>865</v>
      </c>
      <c r="NO1129" s="16" t="s">
        <v>11683</v>
      </c>
      <c r="NP1129" s="16" t="s">
        <v>11750</v>
      </c>
      <c r="NS1129" s="16" t="s">
        <v>462</v>
      </c>
      <c r="NT1129" s="16" t="s">
        <v>478</v>
      </c>
      <c r="NU1129" s="16">
        <v>1.1910000000000001</v>
      </c>
      <c r="NV1129" s="16" t="s">
        <v>860</v>
      </c>
      <c r="NW1129" s="16" t="s">
        <v>1176</v>
      </c>
      <c r="NX1129" s="16" t="s">
        <v>1142</v>
      </c>
      <c r="NY1129" s="16" t="s">
        <v>1122</v>
      </c>
      <c r="NZ1129" s="16" t="s">
        <v>936</v>
      </c>
      <c r="OD1129" s="16" t="s">
        <v>487</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24495-58BF-44AA-9BEC-1E38B1356FEA}">
  <sheetPr>
    <tabColor theme="0" tint="-0.249977111117893"/>
  </sheetPr>
  <dimension ref="A1:C494"/>
  <sheetViews>
    <sheetView workbookViewId="0">
      <pane ySplit="1" topLeftCell="A2" activePane="bottomLeft" state="frozen"/>
      <selection pane="bottomLeft"/>
    </sheetView>
  </sheetViews>
  <sheetFormatPr defaultColWidth="11.44140625" defaultRowHeight="13.8" x14ac:dyDescent="0.25"/>
  <cols>
    <col min="1" max="1" width="15.6640625" style="16" bestFit="1" customWidth="1"/>
    <col min="2" max="2" width="83.33203125" style="16" bestFit="1" customWidth="1"/>
    <col min="3" max="3" width="95.5546875" style="16" customWidth="1"/>
    <col min="4" max="16384" width="11.44140625" style="16"/>
  </cols>
  <sheetData>
    <row r="1" spans="1:3" x14ac:dyDescent="0.25">
      <c r="A1" s="45" t="s">
        <v>13866</v>
      </c>
      <c r="B1" s="45" t="s">
        <v>40</v>
      </c>
      <c r="C1" s="45" t="s">
        <v>14142</v>
      </c>
    </row>
    <row r="2" spans="1:3" x14ac:dyDescent="0.25">
      <c r="A2" s="16" t="s">
        <v>13847</v>
      </c>
      <c r="B2" s="54" t="str">
        <f>HYPERLINK("#'Data_Analysis'!A1", "AAP.0.1_SM_AID_RCV_TYP_overall_D_274_by_calc_respondents_by_age_group")</f>
        <v>AAP.0.1_SM_AID_RCV_TYP_overall_D_274_by_calc_respondents_by_age_group</v>
      </c>
      <c r="C2" s="16" t="s">
        <v>41</v>
      </c>
    </row>
    <row r="3" spans="1:3" x14ac:dyDescent="0.25">
      <c r="A3" s="16" t="s">
        <v>13847</v>
      </c>
      <c r="B3" s="54" t="str">
        <f>HYPERLINK("#'Data_Analysis'!A9", "AAP.0.1_SM_AID_RCV_TYP_overall_D_275_by_calc_respondents_by_gender")</f>
        <v>AAP.0.1_SM_AID_RCV_TYP_overall_D_275_by_calc_respondents_by_gender</v>
      </c>
      <c r="C3" s="16" t="s">
        <v>42</v>
      </c>
    </row>
    <row r="4" spans="1:3" x14ac:dyDescent="0.25">
      <c r="A4" s="16" t="s">
        <v>13847</v>
      </c>
      <c r="B4" s="54" t="str">
        <f>HYPERLINK("#'Data_Analysis'!A16", "AAP.0.1_SM_AID_RCV_TYP_strata_273")</f>
        <v>AAP.0.1_SM_AID_RCV_TYP_strata_273</v>
      </c>
      <c r="C4" s="16" t="s">
        <v>43</v>
      </c>
    </row>
    <row r="5" spans="1:3" x14ac:dyDescent="0.25">
      <c r="A5" s="16" t="s">
        <v>13847</v>
      </c>
      <c r="B5" s="54" t="str">
        <f>HYPERLINK("#'Data_Analysis'!A23", "AAP.0.1_SM_DIS_AID_TYP_overall_279")</f>
        <v>AAP.0.1_SM_DIS_AID_TYP_overall_279</v>
      </c>
      <c r="C5" s="16" t="s">
        <v>14143</v>
      </c>
    </row>
    <row r="6" spans="1:3" x14ac:dyDescent="0.25">
      <c r="A6" s="16" t="s">
        <v>13847</v>
      </c>
      <c r="B6" s="54" t="str">
        <f>HYPERLINK("#'Data_Analysis'!A28", "AAP.0_SS_RECEIVED_AID_overall_D_271_by_calc_respondents_by_age_group")</f>
        <v>AAP.0_SS_RECEIVED_AID_overall_D_271_by_calc_respondents_by_age_group</v>
      </c>
      <c r="C6" s="16" t="s">
        <v>44</v>
      </c>
    </row>
    <row r="7" spans="1:3" x14ac:dyDescent="0.25">
      <c r="A7" s="16" t="s">
        <v>13847</v>
      </c>
      <c r="B7" s="54" t="str">
        <f>HYPERLINK("#'Data_Analysis'!A36", "AAP.0_SS_RECEIVED_AID_overall_D_272_by_calc_respondents_by_gender")</f>
        <v>AAP.0_SS_RECEIVED_AID_overall_D_272_by_calc_respondents_by_gender</v>
      </c>
      <c r="C7" s="16" t="s">
        <v>45</v>
      </c>
    </row>
    <row r="8" spans="1:3" x14ac:dyDescent="0.25">
      <c r="A8" s="16" t="s">
        <v>13847</v>
      </c>
      <c r="B8" s="54" t="str">
        <f>HYPERLINK("#'Data_Analysis'!A43", "AAP.0_SS_RECEIVED_AID_strata_270")</f>
        <v>AAP.0_SS_RECEIVED_AID_strata_270</v>
      </c>
      <c r="C8" s="16" t="s">
        <v>46</v>
      </c>
    </row>
    <row r="9" spans="1:3" x14ac:dyDescent="0.25">
      <c r="A9" s="16" t="s">
        <v>13847</v>
      </c>
      <c r="B9" s="54" t="str">
        <f>HYPERLINK("#'Data_Analysis'!A50", "AAP.0_SS_SATISFIED_AID_overall_D_277_by_calc_respondents_by_age_group")</f>
        <v>AAP.0_SS_SATISFIED_AID_overall_D_277_by_calc_respondents_by_age_group</v>
      </c>
      <c r="C9" s="16" t="s">
        <v>47</v>
      </c>
    </row>
    <row r="10" spans="1:3" x14ac:dyDescent="0.25">
      <c r="A10" s="16" t="s">
        <v>13847</v>
      </c>
      <c r="B10" s="54" t="str">
        <f>HYPERLINK("#'Data_Analysis'!A58", "AAP.0_SS_SATISFIED_AID_overall_D_278_by_calc_respondents_by_gender")</f>
        <v>AAP.0_SS_SATISFIED_AID_overall_D_278_by_calc_respondents_by_gender</v>
      </c>
      <c r="C10" s="16" t="s">
        <v>48</v>
      </c>
    </row>
    <row r="11" spans="1:3" x14ac:dyDescent="0.25">
      <c r="A11" s="16" t="s">
        <v>13847</v>
      </c>
      <c r="B11" s="54" t="str">
        <f>HYPERLINK("#'Data_Analysis'!A65", "AAP.0_SS_SATISFIED_AID_strata_276")</f>
        <v>AAP.0_SS_SATISFIED_AID_strata_276</v>
      </c>
      <c r="C11" s="16" t="s">
        <v>49</v>
      </c>
    </row>
    <row r="12" spans="1:3" x14ac:dyDescent="0.25">
      <c r="A12" s="16" t="s">
        <v>13847</v>
      </c>
      <c r="B12" s="54" t="str">
        <f>HYPERLINK("#'Data_Analysis'!A72", "AAP.1_SM_DIS_REASON_overall_280")</f>
        <v>AAP.1_SM_DIS_REASON_overall_280</v>
      </c>
      <c r="C12" s="16" t="s">
        <v>14144</v>
      </c>
    </row>
    <row r="13" spans="1:3" x14ac:dyDescent="0.25">
      <c r="A13" s="16" t="s">
        <v>13847</v>
      </c>
      <c r="B13" s="54" t="str">
        <f>HYPERLINK("#'Data_Analysis'!A77", "AAP.5_SM_TOP_NEEDS_overall_D_288_by_calc_respondents_by_age_group")</f>
        <v>AAP.5_SM_TOP_NEEDS_overall_D_288_by_calc_respondents_by_age_group</v>
      </c>
      <c r="C13" s="16" t="s">
        <v>50</v>
      </c>
    </row>
    <row r="14" spans="1:3" x14ac:dyDescent="0.25">
      <c r="A14" s="16" t="s">
        <v>13847</v>
      </c>
      <c r="B14" s="54" t="str">
        <f>HYPERLINK("#'Data_Analysis'!A85", "AAP.5_SM_TOP_NEEDS_overall_D_289_by_calc_respondents_by_gender")</f>
        <v>AAP.5_SM_TOP_NEEDS_overall_D_289_by_calc_respondents_by_gender</v>
      </c>
      <c r="C14" s="16" t="s">
        <v>51</v>
      </c>
    </row>
    <row r="15" spans="1:3" x14ac:dyDescent="0.25">
      <c r="A15" s="16" t="s">
        <v>13847</v>
      </c>
      <c r="B15" s="54" t="str">
        <f>HYPERLINK("#'Data_Analysis'!A92", "AAP.5_SM_TOP_NEEDS_overall_D_290_by_household_typology_1")</f>
        <v>AAP.5_SM_TOP_NEEDS_overall_D_290_by_household_typology_1</v>
      </c>
      <c r="C15" s="16" t="s">
        <v>52</v>
      </c>
    </row>
    <row r="16" spans="1:3" x14ac:dyDescent="0.25">
      <c r="A16" s="16" t="s">
        <v>13847</v>
      </c>
      <c r="B16" s="54" t="str">
        <f>HYPERLINK("#'Data_Analysis'!A102", "AAP.5_SM_TOP_NEEDS_overall_D_291_by_household_typology_2")</f>
        <v>AAP.5_SM_TOP_NEEDS_overall_D_291_by_household_typology_2</v>
      </c>
      <c r="C16" s="16" t="s">
        <v>53</v>
      </c>
    </row>
    <row r="17" spans="1:3" x14ac:dyDescent="0.25">
      <c r="A17" s="16" t="s">
        <v>13847</v>
      </c>
      <c r="B17" s="54" t="str">
        <f>HYPERLINK("#'Data_Analysis'!A113", "AAP.5_SM_TOP_NEEDS_overall_D_292_by_household_typology_3")</f>
        <v>AAP.5_SM_TOP_NEEDS_overall_D_292_by_household_typology_3</v>
      </c>
      <c r="C17" s="16" t="s">
        <v>54</v>
      </c>
    </row>
    <row r="18" spans="1:3" x14ac:dyDescent="0.25">
      <c r="A18" s="16" t="s">
        <v>13847</v>
      </c>
      <c r="B18" s="54" t="str">
        <f>HYPERLINK("#'Data_Analysis'!A120", "AAP.5_SM_TOP_NEEDS_overall_D_293_by_DR.16_SS_LEAD_HoHH")</f>
        <v>AAP.5_SM_TOP_NEEDS_overall_D_293_by_DR.16_SS_LEAD_HoHH</v>
      </c>
      <c r="C18" s="16" t="s">
        <v>55</v>
      </c>
    </row>
    <row r="19" spans="1:3" x14ac:dyDescent="0.25">
      <c r="A19" s="16" t="s">
        <v>13847</v>
      </c>
      <c r="B19" s="54" t="str">
        <f>HYPERLINK("#'Data_Analysis'!A130", "AAP.5_SM_TOP_NEEDS_strata_287")</f>
        <v>AAP.5_SM_TOP_NEEDS_strata_287</v>
      </c>
      <c r="C19" s="16" t="s">
        <v>56</v>
      </c>
    </row>
    <row r="20" spans="1:3" x14ac:dyDescent="0.25">
      <c r="A20" s="16" t="s">
        <v>13847</v>
      </c>
      <c r="B20" s="54" t="str">
        <f>HYPERLINK("#'Data_Analysis'!A137", "AAP.5_TXT_TOP_NEEDS_OTH_cat_strata_294")</f>
        <v>AAP.5_TXT_TOP_NEEDS_OTH_cat_strata_294</v>
      </c>
      <c r="C20" s="16" t="s">
        <v>13881</v>
      </c>
    </row>
    <row r="21" spans="1:3" x14ac:dyDescent="0.25">
      <c r="A21" s="16" t="s">
        <v>13847</v>
      </c>
      <c r="B21" s="54" t="str">
        <f>HYPERLINK("#'Data_Analysis'!A144", "AAP.7_SS_CBP_RPT_overall_D_296_by_calc_respondents_by_age_group")</f>
        <v>AAP.7_SS_CBP_RPT_overall_D_296_by_calc_respondents_by_age_group</v>
      </c>
      <c r="C21" s="16" t="s">
        <v>57</v>
      </c>
    </row>
    <row r="22" spans="1:3" x14ac:dyDescent="0.25">
      <c r="A22" s="16" t="s">
        <v>13847</v>
      </c>
      <c r="B22" s="54" t="str">
        <f>HYPERLINK("#'Data_Analysis'!A152", "AAP.7_SS_CBP_RPT_overall_D_297_by_calc_respondents_by_gender")</f>
        <v>AAP.7_SS_CBP_RPT_overall_D_297_by_calc_respondents_by_gender</v>
      </c>
      <c r="C22" s="16" t="s">
        <v>58</v>
      </c>
    </row>
    <row r="23" spans="1:3" x14ac:dyDescent="0.25">
      <c r="A23" s="16" t="s">
        <v>13847</v>
      </c>
      <c r="B23" s="54" t="str">
        <f>HYPERLINK("#'Data_Analysis'!A159", "AAP.7_SS_CBP_RPT_strata_295")</f>
        <v>AAP.7_SS_CBP_RPT_strata_295</v>
      </c>
      <c r="C23" s="16" t="s">
        <v>59</v>
      </c>
    </row>
    <row r="24" spans="1:3" x14ac:dyDescent="0.25">
      <c r="A24" s="16" t="s">
        <v>13847</v>
      </c>
      <c r="B24" s="54" t="str">
        <f>HYPERLINK("#'Data_Analysis'!A166", "AAP.8_SS_KNOW_RPT_overall_D_285_by_calc_respondents_by_age_group")</f>
        <v>AAP.8_SS_KNOW_RPT_overall_D_285_by_calc_respondents_by_age_group</v>
      </c>
      <c r="C24" s="16" t="s">
        <v>60</v>
      </c>
    </row>
    <row r="25" spans="1:3" x14ac:dyDescent="0.25">
      <c r="A25" s="16" t="s">
        <v>13847</v>
      </c>
      <c r="B25" s="54" t="str">
        <f>HYPERLINK("#'Data_Analysis'!A174", "AAP.8_SS_KNOW_RPT_overall_D_286_by_calc_respondents_by_gender")</f>
        <v>AAP.8_SS_KNOW_RPT_overall_D_286_by_calc_respondents_by_gender</v>
      </c>
      <c r="C25" s="16" t="s">
        <v>61</v>
      </c>
    </row>
    <row r="26" spans="1:3" x14ac:dyDescent="0.25">
      <c r="A26" s="16" t="s">
        <v>13847</v>
      </c>
      <c r="B26" s="54" t="str">
        <f>HYPERLINK("#'Data_Analysis'!A181", "AAP.8_SS_KNOW_RPT_strata_284")</f>
        <v>AAP.8_SS_KNOW_RPT_strata_284</v>
      </c>
      <c r="C26" s="16" t="s">
        <v>62</v>
      </c>
    </row>
    <row r="27" spans="1:3" x14ac:dyDescent="0.25">
      <c r="A27" s="16" t="s">
        <v>13847</v>
      </c>
      <c r="B27" s="54" t="str">
        <f>HYPERLINK("#'Data_Analysis'!A188", "AAP.8_SS_RECEIVED_INFO_overall_D_282_by_calc_respondents_by_age_group")</f>
        <v>AAP.8_SS_RECEIVED_INFO_overall_D_282_by_calc_respondents_by_age_group</v>
      </c>
      <c r="C27" s="16" t="s">
        <v>63</v>
      </c>
    </row>
    <row r="28" spans="1:3" x14ac:dyDescent="0.25">
      <c r="A28" s="16" t="s">
        <v>13847</v>
      </c>
      <c r="B28" s="54" t="str">
        <f>HYPERLINK("#'Data_Analysis'!A196", "AAP.8_SS_RECEIVED_INFO_overall_D_283_by_calc_respondents_by_gender")</f>
        <v>AAP.8_SS_RECEIVED_INFO_overall_D_283_by_calc_respondents_by_gender</v>
      </c>
      <c r="C28" s="16" t="s">
        <v>64</v>
      </c>
    </row>
    <row r="29" spans="1:3" x14ac:dyDescent="0.25">
      <c r="A29" s="16" t="s">
        <v>13847</v>
      </c>
      <c r="B29" s="54" t="str">
        <f>HYPERLINK("#'Data_Analysis'!A203", "AAP.8_SS_RECEIVED_INFO_strata_281")</f>
        <v>AAP.8_SS_RECEIVED_INFO_strata_281</v>
      </c>
      <c r="C29" s="16" t="s">
        <v>65</v>
      </c>
    </row>
    <row r="30" spans="1:3" x14ac:dyDescent="0.25">
      <c r="A30" s="16" t="s">
        <v>13848</v>
      </c>
      <c r="B30" s="54" t="str">
        <f>HYPERLINK("#'Data_Analysis'!A210", "birthCertificate_strata_47")</f>
        <v>birthCertificate_strata_47</v>
      </c>
      <c r="C30" s="16" t="s">
        <v>13312</v>
      </c>
    </row>
    <row r="31" spans="1:3" x14ac:dyDescent="0.25">
      <c r="A31" s="16" t="s">
        <v>14154</v>
      </c>
      <c r="B31" s="54" t="str">
        <f>HYPERLINK("#'Data_Analysis'!A217", "calc_accomm_location_type_overall_D_235_by_hh_has_at_least_one_employed")</f>
        <v>calc_accomm_location_type_overall_D_235_by_hh_has_at_least_one_employed</v>
      </c>
      <c r="C31" s="16" t="s">
        <v>66</v>
      </c>
    </row>
    <row r="32" spans="1:3" x14ac:dyDescent="0.25">
      <c r="A32" s="16" t="s">
        <v>14154</v>
      </c>
      <c r="B32" s="54" t="str">
        <f>HYPERLINK("#'Data_Analysis'!A224", "calc_accomm_location_type_overall_D_236_by_household_typology_1")</f>
        <v>calc_accomm_location_type_overall_D_236_by_household_typology_1</v>
      </c>
      <c r="C32" s="16" t="s">
        <v>67</v>
      </c>
    </row>
    <row r="33" spans="1:3" x14ac:dyDescent="0.25">
      <c r="A33" s="16" t="s">
        <v>14154</v>
      </c>
      <c r="B33" s="54" t="str">
        <f>HYPERLINK("#'Data_Analysis'!A234", "calc_accomm_location_type_overall_D_237_by_household_typology_2")</f>
        <v>calc_accomm_location_type_overall_D_237_by_household_typology_2</v>
      </c>
      <c r="C33" s="16" t="s">
        <v>68</v>
      </c>
    </row>
    <row r="34" spans="1:3" x14ac:dyDescent="0.25">
      <c r="A34" s="16" t="s">
        <v>14154</v>
      </c>
      <c r="B34" s="54" t="str">
        <f>HYPERLINK("#'Data_Analysis'!A245", "calc_accomm_location_type_overall_D_238_by_DR.16_SS_LEAD_HoHH")</f>
        <v>calc_accomm_location_type_overall_D_238_by_DR.16_SS_LEAD_HoHH</v>
      </c>
      <c r="C34" s="16" t="s">
        <v>69</v>
      </c>
    </row>
    <row r="35" spans="1:3" x14ac:dyDescent="0.25">
      <c r="A35" s="16" t="s">
        <v>14154</v>
      </c>
      <c r="B35" s="54" t="str">
        <f>HYPERLINK("#'Data_Analysis'!A255", "calc_accomm_location_type_overall_D_239_by_calc_accommodation_type")</f>
        <v>calc_accomm_location_type_overall_D_239_by_calc_accommodation_type</v>
      </c>
      <c r="C35" s="16" t="s">
        <v>70</v>
      </c>
    </row>
    <row r="36" spans="1:3" x14ac:dyDescent="0.25">
      <c r="A36" s="16" t="s">
        <v>14154</v>
      </c>
      <c r="B36" s="54" t="str">
        <f>HYPERLINK("#'Data_Analysis'!A264", "calc_accomm_location_type_strata_234")</f>
        <v>calc_accomm_location_type_strata_234</v>
      </c>
      <c r="C36" s="16" t="s">
        <v>71</v>
      </c>
    </row>
    <row r="37" spans="1:3" x14ac:dyDescent="0.25">
      <c r="A37" s="16" t="s">
        <v>14154</v>
      </c>
      <c r="B37" s="54" t="str">
        <f>HYPERLINK("#'Data_Analysis'!A271", "calc_accomm_payment_arrangement_strata_247")</f>
        <v>calc_accomm_payment_arrangement_strata_247</v>
      </c>
      <c r="C37" s="16" t="s">
        <v>73</v>
      </c>
    </row>
    <row r="38" spans="1:3" x14ac:dyDescent="0.25">
      <c r="A38" s="16" t="s">
        <v>14154</v>
      </c>
      <c r="B38" s="54" t="str">
        <f>HYPERLINK("#'Data_Analysis'!A278", "calc_accommodation_type_overall_D_241_by_hh_has_at_least_one_employed")</f>
        <v>calc_accommodation_type_overall_D_241_by_hh_has_at_least_one_employed</v>
      </c>
      <c r="C38" s="16" t="s">
        <v>404</v>
      </c>
    </row>
    <row r="39" spans="1:3" x14ac:dyDescent="0.25">
      <c r="A39" s="16" t="s">
        <v>14154</v>
      </c>
      <c r="B39" s="54" t="str">
        <f>HYPERLINK("#'Data_Analysis'!A285", "calc_accommodation_type_overall_D_242_by_household_typology_1")</f>
        <v>calc_accommodation_type_overall_D_242_by_household_typology_1</v>
      </c>
      <c r="C39" s="16" t="s">
        <v>405</v>
      </c>
    </row>
    <row r="40" spans="1:3" x14ac:dyDescent="0.25">
      <c r="A40" s="16" t="s">
        <v>14154</v>
      </c>
      <c r="B40" s="54" t="str">
        <f>HYPERLINK("#'Data_Analysis'!A295", "calc_accommodation_type_overall_D_243_by_household_typology_2")</f>
        <v>calc_accommodation_type_overall_D_243_by_household_typology_2</v>
      </c>
      <c r="C40" s="16" t="s">
        <v>406</v>
      </c>
    </row>
    <row r="41" spans="1:3" x14ac:dyDescent="0.25">
      <c r="A41" s="16" t="s">
        <v>14154</v>
      </c>
      <c r="B41" s="54" t="str">
        <f>HYPERLINK("#'Data_Analysis'!A306", "calc_accommodation_type_overall_D_244_by_household_typology_3")</f>
        <v>calc_accommodation_type_overall_D_244_by_household_typology_3</v>
      </c>
      <c r="C41" s="16" t="s">
        <v>407</v>
      </c>
    </row>
    <row r="42" spans="1:3" x14ac:dyDescent="0.25">
      <c r="A42" s="16" t="s">
        <v>14154</v>
      </c>
      <c r="B42" s="54" t="str">
        <f>HYPERLINK("#'Data_Analysis'!A313", "calc_accommodation_type_overall_D_245_by_DR.16_SS_LEAD_HoHH")</f>
        <v>calc_accommodation_type_overall_D_245_by_DR.16_SS_LEAD_HoHH</v>
      </c>
      <c r="C42" s="16" t="s">
        <v>408</v>
      </c>
    </row>
    <row r="43" spans="1:3" x14ac:dyDescent="0.25">
      <c r="A43" s="16" t="s">
        <v>14154</v>
      </c>
      <c r="B43" s="54" t="str">
        <f>HYPERLINK("#'Data_Analysis'!A323", "calc_accommodation_type_overall_D_246_by_DR8_NUM_HH_SIZE_cat")</f>
        <v>calc_accommodation_type_overall_D_246_by_DR8_NUM_HH_SIZE_cat</v>
      </c>
      <c r="C43" s="16" t="s">
        <v>409</v>
      </c>
    </row>
    <row r="44" spans="1:3" x14ac:dyDescent="0.25">
      <c r="A44" s="16" t="s">
        <v>14154</v>
      </c>
      <c r="B44" s="54" t="str">
        <f>HYPERLINK("#'Data_Analysis'!A331", "calc_accommodation_type_strata_240")</f>
        <v>calc_accommodation_type_strata_240</v>
      </c>
      <c r="C44" s="16" t="s">
        <v>410</v>
      </c>
    </row>
    <row r="45" spans="1:3" x14ac:dyDescent="0.25">
      <c r="A45" s="16" t="s">
        <v>13849</v>
      </c>
      <c r="B45" s="54" t="str">
        <f>HYPERLINK("#'Data_Analysis'!A338", "calc_afford_car_strata_375")</f>
        <v>calc_afford_car_strata_375</v>
      </c>
      <c r="C45" s="16" t="s">
        <v>74</v>
      </c>
    </row>
    <row r="46" spans="1:3" x14ac:dyDescent="0.25">
      <c r="A46" s="16" t="s">
        <v>13849</v>
      </c>
      <c r="B46" s="54" t="str">
        <f>HYPERLINK("#'Data_Analysis'!A345", "calc_afford_furniture_strata_369")</f>
        <v>calc_afford_furniture_strata_369</v>
      </c>
      <c r="C46" s="16" t="s">
        <v>75</v>
      </c>
    </row>
    <row r="47" spans="1:3" x14ac:dyDescent="0.25">
      <c r="A47" s="16" t="s">
        <v>13849</v>
      </c>
      <c r="B47" s="54" t="str">
        <f>HYPERLINK("#'Data_Analysis'!A352", "calc_afford_heating_strata_368")</f>
        <v>calc_afford_heating_strata_368</v>
      </c>
      <c r="C47" s="16" t="s">
        <v>76</v>
      </c>
    </row>
    <row r="48" spans="1:3" x14ac:dyDescent="0.25">
      <c r="A48" s="16" t="s">
        <v>13849</v>
      </c>
      <c r="B48" s="54" t="str">
        <f>HYPERLINK("#'Data_Analysis'!A359", "calc_afford_holiday_strata_366")</f>
        <v>calc_afford_holiday_strata_366</v>
      </c>
      <c r="C48" s="16" t="s">
        <v>77</v>
      </c>
    </row>
    <row r="49" spans="1:3" x14ac:dyDescent="0.25">
      <c r="A49" s="16" t="s">
        <v>13849</v>
      </c>
      <c r="B49" s="54" t="str">
        <f>HYPERLINK("#'Data_Analysis'!A366", "calc_afford_meal_strata_367")</f>
        <v>calc_afford_meal_strata_367</v>
      </c>
      <c r="C49" s="16" t="s">
        <v>78</v>
      </c>
    </row>
    <row r="50" spans="1:3" x14ac:dyDescent="0.25">
      <c r="A50" s="16" t="s">
        <v>13849</v>
      </c>
      <c r="B50" s="54" t="str">
        <f>HYPERLINK("#'Data_Analysis'!A373", "calc_afford_unexpected_expense_strata_370")</f>
        <v>calc_afford_unexpected_expense_strata_370</v>
      </c>
      <c r="C50" s="16" t="s">
        <v>79</v>
      </c>
    </row>
    <row r="51" spans="1:3" x14ac:dyDescent="0.25">
      <c r="A51" s="16" t="s">
        <v>81</v>
      </c>
      <c r="B51" s="54" t="str">
        <f>HYPERLINK("#'Data_Analysis'!A380", "calc_attend_school_overall_D_74_by_calc_gender_breakdown")</f>
        <v>calc_attend_school_overall_D_74_by_calc_gender_breakdown</v>
      </c>
      <c r="C51" s="16" t="s">
        <v>154</v>
      </c>
    </row>
    <row r="52" spans="1:3" x14ac:dyDescent="0.25">
      <c r="A52" s="16" t="s">
        <v>81</v>
      </c>
      <c r="B52" s="54" t="str">
        <f>HYPERLINK("#'Data_Analysis'!A388", "calc_attend_school_overall_D_75_by_calc_disability")</f>
        <v>calc_attend_school_overall_D_75_by_calc_disability</v>
      </c>
      <c r="C52" s="16" t="s">
        <v>155</v>
      </c>
    </row>
    <row r="53" spans="1:3" x14ac:dyDescent="0.25">
      <c r="A53" s="16" t="s">
        <v>81</v>
      </c>
      <c r="B53" s="54" t="str">
        <f>HYPERLINK("#'Data_Analysis'!A396", "calc_attend_school_overall_D_76_by_DR.11_NUM_AGE_GROUP_EDU_3")</f>
        <v>calc_attend_school_overall_D_76_by_DR.11_NUM_AGE_GROUP_EDU_3</v>
      </c>
      <c r="C53" s="16" t="s">
        <v>156</v>
      </c>
    </row>
    <row r="54" spans="1:3" x14ac:dyDescent="0.25">
      <c r="A54" s="16" t="s">
        <v>81</v>
      </c>
      <c r="B54" s="54" t="str">
        <f>HYPERLINK("#'Data_Analysis'!A406", "calc_attend_school_strata_73")</f>
        <v>calc_attend_school_strata_73</v>
      </c>
      <c r="C54" s="16" t="s">
        <v>157</v>
      </c>
    </row>
    <row r="55" spans="1:3" x14ac:dyDescent="0.25">
      <c r="A55" s="16" t="s">
        <v>13850</v>
      </c>
      <c r="B55" s="54" t="str">
        <f>HYPERLINK("#'Data_Analysis'!A413", "calc_avg_hh_size_strata_7")</f>
        <v>calc_avg_hh_size_strata_7</v>
      </c>
      <c r="C55" s="16" t="s">
        <v>80</v>
      </c>
    </row>
    <row r="56" spans="1:3" x14ac:dyDescent="0.25">
      <c r="A56" s="16" t="s">
        <v>102</v>
      </c>
      <c r="B56" s="54" t="str">
        <f>HYPERLINK("#'Data_Analysis'!A420", "calc_barriers_srh_strata_144")</f>
        <v>calc_barriers_srh_strata_144</v>
      </c>
      <c r="C56" s="16" t="s">
        <v>232</v>
      </c>
    </row>
    <row r="57" spans="1:3" x14ac:dyDescent="0.25">
      <c r="A57" s="16" t="s">
        <v>102</v>
      </c>
      <c r="B57" s="54" t="str">
        <f>HYPERLINK("#'Data_Analysis'!A427", "calc_chronic_illness_overall_D_116_by_calc_gender_breakdown")</f>
        <v>calc_chronic_illness_overall_D_116_by_calc_gender_breakdown</v>
      </c>
      <c r="C57" s="16" t="s">
        <v>228</v>
      </c>
    </row>
    <row r="58" spans="1:3" x14ac:dyDescent="0.25">
      <c r="A58" s="16" t="s">
        <v>102</v>
      </c>
      <c r="B58" s="54" t="str">
        <f>HYPERLINK("#'Data_Analysis'!A435", "calc_chronic_illness_overall_D_117_by_DR.11_NUM_AGE_GROUP")</f>
        <v>calc_chronic_illness_overall_D_117_by_DR.11_NUM_AGE_GROUP</v>
      </c>
      <c r="C58" s="16" t="s">
        <v>229</v>
      </c>
    </row>
    <row r="59" spans="1:3" x14ac:dyDescent="0.25">
      <c r="A59" s="16" t="s">
        <v>102</v>
      </c>
      <c r="B59" s="54" t="str">
        <f>HYPERLINK("#'Data_Analysis'!A446", "calc_chronic_illness_strata_115")</f>
        <v>calc_chronic_illness_strata_115</v>
      </c>
      <c r="C59" s="16" t="s">
        <v>230</v>
      </c>
    </row>
    <row r="60" spans="1:3" x14ac:dyDescent="0.25">
      <c r="A60" s="16" t="s">
        <v>81</v>
      </c>
      <c r="B60" s="54" t="str">
        <f>HYPERLINK("#'Data_Analysis'!A453", "calc_comm_local_lang_overall_D_62_by_calc_gender_breakdown")</f>
        <v>calc_comm_local_lang_overall_D_62_by_calc_gender_breakdown</v>
      </c>
      <c r="C60" s="16" t="s">
        <v>13891</v>
      </c>
    </row>
    <row r="61" spans="1:3" x14ac:dyDescent="0.25">
      <c r="A61" s="16" t="s">
        <v>81</v>
      </c>
      <c r="B61" s="54" t="str">
        <f>HYPERLINK("#'Data_Analysis'!A461", "calc_comm_local_lang_overall_D_63_by_DR.11_NUM_AGE_GROUP")</f>
        <v>calc_comm_local_lang_overall_D_63_by_DR.11_NUM_AGE_GROUP</v>
      </c>
      <c r="C61" s="16" t="s">
        <v>13892</v>
      </c>
    </row>
    <row r="62" spans="1:3" x14ac:dyDescent="0.25">
      <c r="A62" s="16" t="s">
        <v>81</v>
      </c>
      <c r="B62" s="54" t="str">
        <f>HYPERLINK("#'Data_Analysis'!A470", "calc_comm_local_lang_overall_D_64_by_employed_indiv")</f>
        <v>calc_comm_local_lang_overall_D_64_by_employed_indiv</v>
      </c>
      <c r="C62" s="16" t="s">
        <v>13893</v>
      </c>
    </row>
    <row r="63" spans="1:3" x14ac:dyDescent="0.25">
      <c r="A63" s="16" t="s">
        <v>81</v>
      </c>
      <c r="B63" s="54" t="str">
        <f>HYPERLINK("#'Data_Analysis'!A479", "calc_comm_local_lang_strata_61")</f>
        <v>calc_comm_local_lang_strata_61</v>
      </c>
      <c r="C63" s="16" t="s">
        <v>13894</v>
      </c>
    </row>
    <row r="64" spans="1:3" x14ac:dyDescent="0.25">
      <c r="A64" s="16" t="s">
        <v>13851</v>
      </c>
      <c r="B64" s="54" t="str">
        <f>HYPERLINK("#'Data_Analysis'!A486", "calc_crowding_strata_269")</f>
        <v>calc_crowding_strata_269</v>
      </c>
      <c r="C64" s="16" t="s">
        <v>13348</v>
      </c>
    </row>
    <row r="65" spans="1:3" x14ac:dyDescent="0.25">
      <c r="A65" s="16" t="s">
        <v>82</v>
      </c>
      <c r="B65" s="54" t="str">
        <f>HYPERLINK("#'Data_Analysis'!A493", "calc_disability_overall_D_56_by_calc_gender_breakdown")</f>
        <v>calc_disability_overall_D_56_by_calc_gender_breakdown</v>
      </c>
      <c r="C65" s="16" t="s">
        <v>13895</v>
      </c>
    </row>
    <row r="66" spans="1:3" x14ac:dyDescent="0.25">
      <c r="A66" s="16" t="s">
        <v>82</v>
      </c>
      <c r="B66" s="54" t="str">
        <f>HYPERLINK("#'Data_Analysis'!A501", "calc_disability_overall_D_57_by_DR.11_NUM_AGE_GROUP")</f>
        <v>calc_disability_overall_D_57_by_DR.11_NUM_AGE_GROUP</v>
      </c>
      <c r="C66" s="16" t="s">
        <v>13896</v>
      </c>
    </row>
    <row r="67" spans="1:3" x14ac:dyDescent="0.25">
      <c r="A67" s="16" t="s">
        <v>82</v>
      </c>
      <c r="B67" s="54" t="str">
        <f>HYPERLINK("#'Data_Analysis'!A511", "calc_disability_overall_D_58_by_calc_chronic_illness")</f>
        <v>calc_disability_overall_D_58_by_calc_chronic_illness</v>
      </c>
      <c r="C67" s="16" t="s">
        <v>13897</v>
      </c>
    </row>
    <row r="68" spans="1:3" x14ac:dyDescent="0.25">
      <c r="A68" s="16" t="s">
        <v>82</v>
      </c>
      <c r="B68" s="54" t="str">
        <f>HYPERLINK("#'Data_Analysis'!A519", "calc_disability_strata_55")</f>
        <v>calc_disability_strata_55</v>
      </c>
      <c r="C68" s="16" t="s">
        <v>13898</v>
      </c>
    </row>
    <row r="69" spans="1:3" x14ac:dyDescent="0.25">
      <c r="A69" s="16" t="s">
        <v>81</v>
      </c>
      <c r="B69" s="54" t="str">
        <f>HYPERLINK("#'Data_Analysis'!A526", "calc_distance_learning_overall_D_94_by_calc_gender_breakdown")</f>
        <v>calc_distance_learning_overall_D_94_by_calc_gender_breakdown</v>
      </c>
      <c r="C69" s="16" t="s">
        <v>173</v>
      </c>
    </row>
    <row r="70" spans="1:3" x14ac:dyDescent="0.25">
      <c r="A70" s="16" t="s">
        <v>81</v>
      </c>
      <c r="B70" s="54" t="str">
        <f>HYPERLINK("#'Data_Analysis'!A534", "calc_distance_learning_overall_D_95_by_calc_disability")</f>
        <v>calc_distance_learning_overall_D_95_by_calc_disability</v>
      </c>
      <c r="C70" s="16" t="s">
        <v>174</v>
      </c>
    </row>
    <row r="71" spans="1:3" x14ac:dyDescent="0.25">
      <c r="A71" s="16" t="s">
        <v>81</v>
      </c>
      <c r="B71" s="54" t="str">
        <f>HYPERLINK("#'Data_Analysis'!A542", "calc_distance_learning_overall_D_96_by_DR.11_NUM_AGE_GROUP_EDU_3")</f>
        <v>calc_distance_learning_overall_D_96_by_DR.11_NUM_AGE_GROUP_EDU_3</v>
      </c>
      <c r="C71" s="16" t="s">
        <v>175</v>
      </c>
    </row>
    <row r="72" spans="1:3" x14ac:dyDescent="0.25">
      <c r="A72" s="16" t="s">
        <v>81</v>
      </c>
      <c r="B72" s="54" t="str">
        <f>HYPERLINK("#'Data_Analysis'!A552", "calc_distance_learning_strata_93")</f>
        <v>calc_distance_learning_strata_93</v>
      </c>
      <c r="C72" s="16" t="s">
        <v>176</v>
      </c>
    </row>
    <row r="73" spans="1:3" x14ac:dyDescent="0.25">
      <c r="A73" s="16" t="s">
        <v>13849</v>
      </c>
      <c r="B73" s="54" t="str">
        <f>HYPERLINK("#'Data_Analysis'!A559", "calc_eatdrink_together_strata_381")</f>
        <v>calc_eatdrink_together_strata_381</v>
      </c>
      <c r="C73" s="16" t="s">
        <v>83</v>
      </c>
    </row>
    <row r="74" spans="1:3" x14ac:dyDescent="0.25">
      <c r="A74" s="16" t="s">
        <v>84</v>
      </c>
      <c r="B74" s="54" t="str">
        <f>HYPERLINK("#'Data_Analysis'!A566", "calc_edu_level_overall_D_165_by_calc_gender_breakdown")</f>
        <v>calc_edu_level_overall_D_165_by_calc_gender_breakdown</v>
      </c>
      <c r="C74" s="16" t="s">
        <v>322</v>
      </c>
    </row>
    <row r="75" spans="1:3" x14ac:dyDescent="0.25">
      <c r="A75" s="16" t="s">
        <v>84</v>
      </c>
      <c r="B75" s="54" t="str">
        <f>HYPERLINK("#'Data_Analysis'!A574", "calc_edu_level_overall_D_166_by_calc_disability")</f>
        <v>calc_edu_level_overall_D_166_by_calc_disability</v>
      </c>
      <c r="C75" s="16" t="s">
        <v>323</v>
      </c>
    </row>
    <row r="76" spans="1:3" x14ac:dyDescent="0.25">
      <c r="A76" s="16" t="s">
        <v>84</v>
      </c>
      <c r="B76" s="54" t="str">
        <f>HYPERLINK("#'Data_Analysis'!A581", "calc_edu_level_overall_D_167_by_employed_indiv")</f>
        <v>calc_edu_level_overall_D_167_by_employed_indiv</v>
      </c>
      <c r="C76" s="16" t="s">
        <v>324</v>
      </c>
    </row>
    <row r="77" spans="1:3" x14ac:dyDescent="0.25">
      <c r="A77" s="16" t="s">
        <v>84</v>
      </c>
      <c r="B77" s="54" t="str">
        <f>HYPERLINK("#'Data_Analysis'!A590", "calc_edu_level_overall_D_168_by_DR.16_SS_LEAD_HH")</f>
        <v>calc_edu_level_overall_D_168_by_DR.16_SS_LEAD_HH</v>
      </c>
      <c r="C77" s="16" t="s">
        <v>325</v>
      </c>
    </row>
    <row r="78" spans="1:3" x14ac:dyDescent="0.25">
      <c r="A78" s="16" t="s">
        <v>84</v>
      </c>
      <c r="B78" s="54" t="str">
        <f>HYPERLINK("#'Data_Analysis'!A597", "calc_edu_level_strata_164")</f>
        <v>calc_edu_level_strata_164</v>
      </c>
      <c r="C78" s="16" t="s">
        <v>326</v>
      </c>
    </row>
    <row r="79" spans="1:3" x14ac:dyDescent="0.25">
      <c r="A79" s="16" t="s">
        <v>81</v>
      </c>
      <c r="B79" s="54" t="str">
        <f>HYPERLINK("#'Data_Analysis'!A604", "calc_education_level_overall_D_78_by_calc_gender_breakdown")</f>
        <v>calc_education_level_overall_D_78_by_calc_gender_breakdown</v>
      </c>
      <c r="C79" s="16" t="s">
        <v>164</v>
      </c>
    </row>
    <row r="80" spans="1:3" x14ac:dyDescent="0.25">
      <c r="A80" s="16" t="s">
        <v>81</v>
      </c>
      <c r="B80" s="54" t="str">
        <f>HYPERLINK("#'Data_Analysis'!A612", "calc_education_level_overall_D_79_by_calc_disability")</f>
        <v>calc_education_level_overall_D_79_by_calc_disability</v>
      </c>
      <c r="C80" s="16" t="s">
        <v>165</v>
      </c>
    </row>
    <row r="81" spans="1:3" x14ac:dyDescent="0.25">
      <c r="A81" s="16" t="s">
        <v>81</v>
      </c>
      <c r="B81" s="54" t="str">
        <f>HYPERLINK("#'Data_Analysis'!A620", "calc_education_level_overall_D_80_by_DR.11_NUM_AGE_GROUP_EDU_3")</f>
        <v>calc_education_level_overall_D_80_by_DR.11_NUM_AGE_GROUP_EDU_3</v>
      </c>
      <c r="C81" s="16" t="s">
        <v>166</v>
      </c>
    </row>
    <row r="82" spans="1:3" x14ac:dyDescent="0.25">
      <c r="A82" s="16" t="s">
        <v>81</v>
      </c>
      <c r="B82" s="54" t="str">
        <f>HYPERLINK("#'Data_Analysis'!A630", "calc_education_level_strata_77")</f>
        <v>calc_education_level_strata_77</v>
      </c>
      <c r="C82" s="16" t="s">
        <v>167</v>
      </c>
    </row>
    <row r="83" spans="1:3" x14ac:dyDescent="0.25">
      <c r="A83" s="16" t="s">
        <v>84</v>
      </c>
      <c r="B83" s="54" t="str">
        <f>HYPERLINK("#'Data_Analysis'!A637", "calc_employed_formally_overall_D_197_by_calc_gender_breakdown")</f>
        <v>calc_employed_formally_overall_D_197_by_calc_gender_breakdown</v>
      </c>
      <c r="C83" s="16" t="s">
        <v>332</v>
      </c>
    </row>
    <row r="84" spans="1:3" x14ac:dyDescent="0.25">
      <c r="A84" s="16" t="s">
        <v>84</v>
      </c>
      <c r="B84" s="54" t="str">
        <f>HYPERLINK("#'Data_Analysis'!A644", "calc_employed_formally_overall_D_198_by_calc_disability")</f>
        <v>calc_employed_formally_overall_D_198_by_calc_disability</v>
      </c>
      <c r="C84" s="16" t="s">
        <v>333</v>
      </c>
    </row>
    <row r="85" spans="1:3" x14ac:dyDescent="0.25">
      <c r="A85" s="16" t="s">
        <v>84</v>
      </c>
      <c r="B85" s="54" t="str">
        <f>HYPERLINK("#'Data_Analysis'!A651", "calc_employed_formally_overall_D_199_by_employed_indiv_age_group")</f>
        <v>calc_employed_formally_overall_D_199_by_employed_indiv_age_group</v>
      </c>
      <c r="C85" s="16" t="s">
        <v>334</v>
      </c>
    </row>
    <row r="86" spans="1:3" x14ac:dyDescent="0.25">
      <c r="A86" s="16" t="s">
        <v>84</v>
      </c>
      <c r="B86" s="54" t="str">
        <f>HYPERLINK("#'Data_Analysis'!A661", "calc_employed_formally_overall_D_200_by_calc_edu_level")</f>
        <v>calc_employed_formally_overall_D_200_by_calc_edu_level</v>
      </c>
      <c r="C86" s="16" t="s">
        <v>335</v>
      </c>
    </row>
    <row r="87" spans="1:3" x14ac:dyDescent="0.25">
      <c r="A87" s="16" t="s">
        <v>84</v>
      </c>
      <c r="B87" s="54" t="str">
        <f>HYPERLINK("#'Data_Analysis'!A672", "calc_employed_formally_strata_196")</f>
        <v>calc_employed_formally_strata_196</v>
      </c>
      <c r="C87" s="16" t="s">
        <v>336</v>
      </c>
    </row>
    <row r="88" spans="1:3" x14ac:dyDescent="0.25">
      <c r="A88" s="16" t="s">
        <v>84</v>
      </c>
      <c r="B88" s="54" t="str">
        <f>HYPERLINK("#'Data_Analysis'!A679", "calc_employment_difficulty_overall_D_207_by_calc_gender_breakdown")</f>
        <v>calc_employment_difficulty_overall_D_207_by_calc_gender_breakdown</v>
      </c>
      <c r="C88" s="16" t="s">
        <v>342</v>
      </c>
    </row>
    <row r="89" spans="1:3" x14ac:dyDescent="0.25">
      <c r="A89" s="16" t="s">
        <v>84</v>
      </c>
      <c r="B89" s="54" t="str">
        <f>HYPERLINK("#'Data_Analysis'!A687", "calc_employment_difficulty_overall_D_208_by_calc_disability")</f>
        <v>calc_employment_difficulty_overall_D_208_by_calc_disability</v>
      </c>
      <c r="C89" s="16" t="s">
        <v>343</v>
      </c>
    </row>
    <row r="90" spans="1:3" x14ac:dyDescent="0.25">
      <c r="A90" s="16" t="s">
        <v>84</v>
      </c>
      <c r="B90" s="54" t="str">
        <f>HYPERLINK("#'Data_Analysis'!A694", "calc_employment_difficulty_overall_D_209_by_employed_indiv_age_group")</f>
        <v>calc_employment_difficulty_overall_D_209_by_employed_indiv_age_group</v>
      </c>
      <c r="C90" s="16" t="s">
        <v>344</v>
      </c>
    </row>
    <row r="91" spans="1:3" x14ac:dyDescent="0.25">
      <c r="A91" s="16" t="s">
        <v>84</v>
      </c>
      <c r="B91" s="54" t="str">
        <f>HYPERLINK("#'Data_Analysis'!A704", "calc_employment_difficulty_overall_D_210_by_calc_edu_level")</f>
        <v>calc_employment_difficulty_overall_D_210_by_calc_edu_level</v>
      </c>
      <c r="C91" s="16" t="s">
        <v>345</v>
      </c>
    </row>
    <row r="92" spans="1:3" x14ac:dyDescent="0.25">
      <c r="A92" s="16" t="s">
        <v>84</v>
      </c>
      <c r="B92" s="54" t="str">
        <f>HYPERLINK("#'Data_Analysis'!A717", "calc_employment_difficulty_strata_206")</f>
        <v>calc_employment_difficulty_strata_206</v>
      </c>
      <c r="C92" s="16" t="s">
        <v>346</v>
      </c>
    </row>
    <row r="93" spans="1:3" x14ac:dyDescent="0.25">
      <c r="A93" s="16" t="s">
        <v>84</v>
      </c>
      <c r="B93" s="54" t="str">
        <f>HYPERLINK("#'Data_Analysis'!A724", "calc_employment_modality_overall_D_202_by_calc_gender_breakdown")</f>
        <v>calc_employment_modality_overall_D_202_by_calc_gender_breakdown</v>
      </c>
      <c r="C93" s="16" t="s">
        <v>337</v>
      </c>
    </row>
    <row r="94" spans="1:3" x14ac:dyDescent="0.25">
      <c r="A94" s="16" t="s">
        <v>84</v>
      </c>
      <c r="B94" s="54" t="str">
        <f>HYPERLINK("#'Data_Analysis'!A731", "calc_employment_modality_overall_D_203_by_calc_disability")</f>
        <v>calc_employment_modality_overall_D_203_by_calc_disability</v>
      </c>
      <c r="C94" s="16" t="s">
        <v>338</v>
      </c>
    </row>
    <row r="95" spans="1:3" x14ac:dyDescent="0.25">
      <c r="A95" s="16" t="s">
        <v>84</v>
      </c>
      <c r="B95" s="54" t="str">
        <f>HYPERLINK("#'Data_Analysis'!A738", "calc_employment_modality_overall_D_204_by_employed_indiv_age_group")</f>
        <v>calc_employment_modality_overall_D_204_by_employed_indiv_age_group</v>
      </c>
      <c r="C95" s="16" t="s">
        <v>339</v>
      </c>
    </row>
    <row r="96" spans="1:3" x14ac:dyDescent="0.25">
      <c r="A96" s="16" t="s">
        <v>84</v>
      </c>
      <c r="B96" s="54" t="str">
        <f>HYPERLINK("#'Data_Analysis'!A748", "calc_employment_modality_overall_D_205_by_calc_edu_level")</f>
        <v>calc_employment_modality_overall_D_205_by_calc_edu_level</v>
      </c>
      <c r="C96" s="16" t="s">
        <v>340</v>
      </c>
    </row>
    <row r="97" spans="1:3" x14ac:dyDescent="0.25">
      <c r="A97" s="16" t="s">
        <v>84</v>
      </c>
      <c r="B97" s="54" t="str">
        <f>HYPERLINK("#'Data_Analysis'!A759", "calc_employment_modality_strata_201")</f>
        <v>calc_employment_modality_strata_201</v>
      </c>
      <c r="C97" s="16" t="s">
        <v>341</v>
      </c>
    </row>
    <row r="98" spans="1:3" x14ac:dyDescent="0.25">
      <c r="A98" s="16" t="s">
        <v>81</v>
      </c>
      <c r="B98" s="54" t="str">
        <f>HYPERLINK("#'Data_Analysis'!A766", "calc_experience_bullying_strata_87")</f>
        <v>calc_experience_bullying_strata_87</v>
      </c>
      <c r="C98" s="16" t="s">
        <v>13386</v>
      </c>
    </row>
    <row r="99" spans="1:3" x14ac:dyDescent="0.25">
      <c r="A99" s="16" t="s">
        <v>13850</v>
      </c>
      <c r="B99" s="54" t="str">
        <f>HYPERLINK("#'Data_Analysis'!A773", "calc_gender_breakdown_strata_30")</f>
        <v>calc_gender_breakdown_strata_30</v>
      </c>
      <c r="C99" s="16" t="s">
        <v>85</v>
      </c>
    </row>
    <row r="100" spans="1:3" x14ac:dyDescent="0.25">
      <c r="A100" s="16" t="s">
        <v>81</v>
      </c>
      <c r="B100" s="54" t="str">
        <f>HYPERLINK("#'Data_Analysis'!A780", "calc_graduated_strata_81")</f>
        <v>calc_graduated_strata_81</v>
      </c>
      <c r="C100" s="16" t="s">
        <v>163</v>
      </c>
    </row>
    <row r="101" spans="1:3" x14ac:dyDescent="0.25">
      <c r="A101" s="16" t="s">
        <v>13849</v>
      </c>
      <c r="B101" s="54" t="str">
        <f>HYPERLINK("#'Data_Analysis'!A787", "calc_have_shoes_strata_378")</f>
        <v>calc_have_shoes_strata_378</v>
      </c>
      <c r="C101" s="16" t="s">
        <v>86</v>
      </c>
    </row>
    <row r="102" spans="1:3" x14ac:dyDescent="0.25">
      <c r="A102" s="16" t="s">
        <v>102</v>
      </c>
      <c r="B102" s="54" t="str">
        <f>HYPERLINK("#'Data_Analysis'!A794", "calc_health_access_strata_109")</f>
        <v>calc_health_access_strata_109</v>
      </c>
      <c r="C102" s="16" t="s">
        <v>231</v>
      </c>
    </row>
    <row r="103" spans="1:3" x14ac:dyDescent="0.25">
      <c r="A103" s="16" t="s">
        <v>102</v>
      </c>
      <c r="B103" s="54" t="str">
        <f>HYPERLINK("#'Data_Analysis'!A801", "calc_health_need_overall_D_106_by_calc_gender_breakdown")</f>
        <v>calc_health_need_overall_D_106_by_calc_gender_breakdown</v>
      </c>
      <c r="C103" s="16" t="s">
        <v>209</v>
      </c>
    </row>
    <row r="104" spans="1:3" x14ac:dyDescent="0.25">
      <c r="A104" s="16" t="s">
        <v>102</v>
      </c>
      <c r="B104" s="54" t="str">
        <f>HYPERLINK("#'Data_Analysis'!A809", "calc_health_need_overall_D_107_by_DR.11_NUM_AGE_GROUP")</f>
        <v>calc_health_need_overall_D_107_by_DR.11_NUM_AGE_GROUP</v>
      </c>
      <c r="C104" s="16" t="s">
        <v>210</v>
      </c>
    </row>
    <row r="105" spans="1:3" x14ac:dyDescent="0.25">
      <c r="A105" s="16" t="s">
        <v>102</v>
      </c>
      <c r="B105" s="54" t="str">
        <f>HYPERLINK("#'Data_Analysis'!A820", "calc_health_need_overall_D_108_by_calc_disability")</f>
        <v>calc_health_need_overall_D_108_by_calc_disability</v>
      </c>
      <c r="C105" s="16" t="s">
        <v>211</v>
      </c>
    </row>
    <row r="106" spans="1:3" x14ac:dyDescent="0.25">
      <c r="A106" s="16" t="s">
        <v>102</v>
      </c>
      <c r="B106" s="54" t="str">
        <f>HYPERLINK("#'Data_Analysis'!A828", "calc_health_need_strata_105")</f>
        <v>calc_health_need_strata_105</v>
      </c>
      <c r="C106" s="16" t="s">
        <v>212</v>
      </c>
    </row>
    <row r="107" spans="1:3" x14ac:dyDescent="0.25">
      <c r="A107" s="16" t="s">
        <v>13850</v>
      </c>
      <c r="B107" s="54" t="str">
        <f>HYPERLINK("#'Data_Analysis'!A835", "calc_hh_head_type_strata_35")</f>
        <v>calc_hh_head_type_strata_35</v>
      </c>
      <c r="C107" s="16" t="s">
        <v>13230</v>
      </c>
    </row>
    <row r="108" spans="1:3" x14ac:dyDescent="0.25">
      <c r="A108" s="16" t="s">
        <v>13848</v>
      </c>
      <c r="B108" s="54" t="str">
        <f>HYPERLINK("#'Data_Analysis'!A842", "calc_hh_no_document_strata_46")</f>
        <v>calc_hh_no_document_strata_46</v>
      </c>
      <c r="C108" s="16" t="s">
        <v>13399</v>
      </c>
    </row>
    <row r="109" spans="1:3" x14ac:dyDescent="0.25">
      <c r="A109" s="16" t="s">
        <v>13852</v>
      </c>
      <c r="B109" s="54" t="str">
        <f>HYPERLINK("#'Data_Analysis'!A849", "calc_hh_pressured_to_leave_overall_264")</f>
        <v>calc_hh_pressured_to_leave_overall_264</v>
      </c>
      <c r="C109" s="16" t="s">
        <v>13902</v>
      </c>
    </row>
    <row r="110" spans="1:3" x14ac:dyDescent="0.25">
      <c r="A110" s="16" t="s">
        <v>14154</v>
      </c>
      <c r="B110" s="54" t="str">
        <f>HYPERLINK("#'Data_Analysis'!A854", "calc_hh_with_accomm_agreement_strata_255")</f>
        <v>calc_hh_with_accomm_agreement_strata_255</v>
      </c>
      <c r="C110" s="16" t="s">
        <v>13404</v>
      </c>
    </row>
    <row r="111" spans="1:3" x14ac:dyDescent="0.25">
      <c r="A111" s="16" t="s">
        <v>13850</v>
      </c>
      <c r="B111" s="54" t="str">
        <f>HYPERLINK("#'Data_Analysis'!A861", "calc_hh_with_children_overall_D_21_by_hh_has_at_least_one_employed")</f>
        <v>calc_hh_with_children_overall_D_21_by_hh_has_at_least_one_employed</v>
      </c>
      <c r="C111" s="16" t="s">
        <v>87</v>
      </c>
    </row>
    <row r="112" spans="1:3" x14ac:dyDescent="0.25">
      <c r="A112" s="16" t="s">
        <v>13850</v>
      </c>
      <c r="B112" s="54" t="str">
        <f>HYPERLINK("#'Data_Analysis'!A868", "calc_hh_with_children_strata_20")</f>
        <v>calc_hh_with_children_strata_20</v>
      </c>
      <c r="C112" s="16" t="s">
        <v>88</v>
      </c>
    </row>
    <row r="113" spans="1:3" x14ac:dyDescent="0.25">
      <c r="A113" s="16" t="s">
        <v>89</v>
      </c>
      <c r="B113" s="54" t="str">
        <f>HYPERLINK("#'Data_Analysis'!A875", "calc_hh_with_mhpss_problems_overall_D_151_by_household_typology_1")</f>
        <v>calc_hh_with_mhpss_problems_overall_D_151_by_household_typology_1</v>
      </c>
      <c r="C113" s="16" t="s">
        <v>13231</v>
      </c>
    </row>
    <row r="114" spans="1:3" x14ac:dyDescent="0.25">
      <c r="A114" s="16" t="s">
        <v>89</v>
      </c>
      <c r="B114" s="54" t="str">
        <f>HYPERLINK("#'Data_Analysis'!A885", "calc_hh_with_mhpss_problems_overall_D_152_by_household_typology_2")</f>
        <v>calc_hh_with_mhpss_problems_overall_D_152_by_household_typology_2</v>
      </c>
      <c r="C114" s="16" t="s">
        <v>13232</v>
      </c>
    </row>
    <row r="115" spans="1:3" x14ac:dyDescent="0.25">
      <c r="A115" s="16" t="s">
        <v>89</v>
      </c>
      <c r="B115" s="54" t="str">
        <f>HYPERLINK("#'Data_Analysis'!A896", "calc_hh_with_mhpss_problems_strata_150")</f>
        <v>calc_hh_with_mhpss_problems_strata_150</v>
      </c>
      <c r="C115" s="16" t="s">
        <v>13233</v>
      </c>
    </row>
    <row r="116" spans="1:3" x14ac:dyDescent="0.25">
      <c r="A116" s="16" t="s">
        <v>81</v>
      </c>
      <c r="B116" s="54" t="str">
        <f>HYPERLINK("#'Data_Analysis'!A903", "calc_intend_enroll_overall_D_90_by_calc_gender_breakdown")</f>
        <v>calc_intend_enroll_overall_D_90_by_calc_gender_breakdown</v>
      </c>
      <c r="C116" s="16" t="s">
        <v>90</v>
      </c>
    </row>
    <row r="117" spans="1:3" x14ac:dyDescent="0.25">
      <c r="A117" s="16" t="s">
        <v>81</v>
      </c>
      <c r="B117" s="54" t="str">
        <f>HYPERLINK("#'Data_Analysis'!A911", "calc_intend_enroll_overall_D_91_by_calc_disability")</f>
        <v>calc_intend_enroll_overall_D_91_by_calc_disability</v>
      </c>
      <c r="C117" s="16" t="s">
        <v>91</v>
      </c>
    </row>
    <row r="118" spans="1:3" x14ac:dyDescent="0.25">
      <c r="A118" s="16" t="s">
        <v>81</v>
      </c>
      <c r="B118" s="54" t="str">
        <f>HYPERLINK("#'Data_Analysis'!A919", "calc_intend_enroll_overall_D_92_by_DR.11_NUM_AGE_GROUP_EDU_3")</f>
        <v>calc_intend_enroll_overall_D_92_by_DR.11_NUM_AGE_GROUP_EDU_3</v>
      </c>
      <c r="C118" s="16" t="s">
        <v>92</v>
      </c>
    </row>
    <row r="119" spans="1:3" x14ac:dyDescent="0.25">
      <c r="A119" s="16" t="s">
        <v>81</v>
      </c>
      <c r="B119" s="54" t="str">
        <f>HYPERLINK("#'Data_Analysis'!A929", "calc_intend_enroll_strata_89")</f>
        <v>calc_intend_enroll_strata_89</v>
      </c>
      <c r="C119" s="16" t="s">
        <v>13416</v>
      </c>
    </row>
    <row r="120" spans="1:3" x14ac:dyDescent="0.25">
      <c r="A120" s="16" t="s">
        <v>13849</v>
      </c>
      <c r="B120" s="54" t="str">
        <f>HYPERLINK("#'Data_Analysis'!A936", "calc_internet_strata_376")</f>
        <v>calc_internet_strata_376</v>
      </c>
      <c r="C120" s="16" t="s">
        <v>93</v>
      </c>
    </row>
    <row r="121" spans="1:3" x14ac:dyDescent="0.25">
      <c r="A121" s="16" t="s">
        <v>13849</v>
      </c>
      <c r="B121" s="54" t="str">
        <f>HYPERLINK("#'Data_Analysis'!A943", "calc_leisure_activities_strata_380")</f>
        <v>calc_leisure_activities_strata_380</v>
      </c>
      <c r="C121" s="16" t="s">
        <v>94</v>
      </c>
    </row>
    <row r="122" spans="1:3" x14ac:dyDescent="0.25">
      <c r="A122" s="16" t="s">
        <v>13850</v>
      </c>
      <c r="B122" s="54" t="str">
        <f>HYPERLINK("#'Data_Analysis'!A950", "calc_length_of_residence_in_host_strata_37")</f>
        <v>calc_length_of_residence_in_host_strata_37</v>
      </c>
      <c r="C122" s="16" t="s">
        <v>95</v>
      </c>
    </row>
    <row r="123" spans="1:3" x14ac:dyDescent="0.25">
      <c r="A123" s="16" t="s">
        <v>84</v>
      </c>
      <c r="B123" s="54" t="str">
        <f>HYPERLINK("#'Data_Analysis'!A957", "calc_main_activity_overall_D_191_by_calc_gender_breakdown")</f>
        <v>calc_main_activity_overall_D_191_by_calc_gender_breakdown</v>
      </c>
      <c r="C123" s="16" t="s">
        <v>327</v>
      </c>
    </row>
    <row r="124" spans="1:3" x14ac:dyDescent="0.25">
      <c r="A124" s="16" t="s">
        <v>84</v>
      </c>
      <c r="B124" s="54" t="str">
        <f>HYPERLINK("#'Data_Analysis'!A964", "calc_main_activity_overall_D_192_by_calc_disability")</f>
        <v>calc_main_activity_overall_D_192_by_calc_disability</v>
      </c>
      <c r="C124" s="16" t="s">
        <v>328</v>
      </c>
    </row>
    <row r="125" spans="1:3" x14ac:dyDescent="0.25">
      <c r="A125" s="16" t="s">
        <v>84</v>
      </c>
      <c r="B125" s="54" t="str">
        <f>HYPERLINK("#'Data_Analysis'!A971", "calc_main_activity_overall_D_193_by_employed_indiv_age_group")</f>
        <v>calc_main_activity_overall_D_193_by_employed_indiv_age_group</v>
      </c>
      <c r="C125" s="16" t="s">
        <v>329</v>
      </c>
    </row>
    <row r="126" spans="1:3" x14ac:dyDescent="0.25">
      <c r="A126" s="16" t="s">
        <v>84</v>
      </c>
      <c r="B126" s="54" t="str">
        <f>HYPERLINK("#'Data_Analysis'!A981", "calc_main_activity_overall_D_194_by_calc_edu_level")</f>
        <v>calc_main_activity_overall_D_194_by_calc_edu_level</v>
      </c>
      <c r="C126" s="16" t="s">
        <v>330</v>
      </c>
    </row>
    <row r="127" spans="1:3" x14ac:dyDescent="0.25">
      <c r="A127" s="16" t="s">
        <v>84</v>
      </c>
      <c r="B127" s="54" t="str">
        <f>HYPERLINK("#'Data_Analysis'!A991", "calc_main_activity_strata_190")</f>
        <v>calc_main_activity_strata_190</v>
      </c>
      <c r="C127" s="16" t="s">
        <v>331</v>
      </c>
    </row>
    <row r="128" spans="1:3" x14ac:dyDescent="0.25">
      <c r="A128" s="16" t="s">
        <v>84</v>
      </c>
      <c r="B128" s="54" t="str">
        <f>HYPERLINK("#'Data_Analysis'!A998", "calc_main_activity_ukr_overall_D_214_by_calc_gender_breakdown")</f>
        <v>calc_main_activity_ukr_overall_D_214_by_calc_gender_breakdown</v>
      </c>
      <c r="C128" s="16" t="s">
        <v>347</v>
      </c>
    </row>
    <row r="129" spans="1:3" x14ac:dyDescent="0.25">
      <c r="A129" s="16" t="s">
        <v>84</v>
      </c>
      <c r="B129" s="54" t="str">
        <f>HYPERLINK("#'Data_Analysis'!A1006", "calc_main_activity_ukr_overall_D_215_by_calc_disability")</f>
        <v>calc_main_activity_ukr_overall_D_215_by_calc_disability</v>
      </c>
      <c r="C129" s="16" t="s">
        <v>348</v>
      </c>
    </row>
    <row r="130" spans="1:3" x14ac:dyDescent="0.25">
      <c r="A130" s="16" t="s">
        <v>84</v>
      </c>
      <c r="B130" s="54" t="str">
        <f>HYPERLINK("#'Data_Analysis'!A1013", "calc_main_activity_ukr_overall_D_216_by_employed_indiv_age_group")</f>
        <v>calc_main_activity_ukr_overall_D_216_by_employed_indiv_age_group</v>
      </c>
      <c r="C130" s="16" t="s">
        <v>349</v>
      </c>
    </row>
    <row r="131" spans="1:3" x14ac:dyDescent="0.25">
      <c r="A131" s="16" t="s">
        <v>84</v>
      </c>
      <c r="B131" s="54" t="str">
        <f>HYPERLINK("#'Data_Analysis'!A1023", "calc_main_activity_ukr_overall_D_217_by_calc_edu_level")</f>
        <v>calc_main_activity_ukr_overall_D_217_by_calc_edu_level</v>
      </c>
      <c r="C131" s="16" t="s">
        <v>350</v>
      </c>
    </row>
    <row r="132" spans="1:3" x14ac:dyDescent="0.25">
      <c r="A132" s="16" t="s">
        <v>84</v>
      </c>
      <c r="B132" s="54" t="str">
        <f>HYPERLINK("#'Data_Analysis'!A1036", "calc_main_activity_ukr_strata_213")</f>
        <v>calc_main_activity_ukr_strata_213</v>
      </c>
      <c r="C132" s="16" t="s">
        <v>351</v>
      </c>
    </row>
    <row r="133" spans="1:3" x14ac:dyDescent="0.25">
      <c r="A133" s="16" t="s">
        <v>89</v>
      </c>
      <c r="B133" s="54" t="str">
        <f>HYPERLINK("#'Data_Analysis'!A1043", "calc_mhpss_overall_D_147_by_calc_gender_breakdown")</f>
        <v>calc_mhpss_overall_D_147_by_calc_gender_breakdown</v>
      </c>
      <c r="C133" s="16" t="s">
        <v>213</v>
      </c>
    </row>
    <row r="134" spans="1:3" x14ac:dyDescent="0.25">
      <c r="A134" s="16" t="s">
        <v>89</v>
      </c>
      <c r="B134" s="54" t="str">
        <f>HYPERLINK("#'Data_Analysis'!A1051", "calc_mhpss_overall_D_148_by_DR.11_NUM_AGE_GROUP")</f>
        <v>calc_mhpss_overall_D_148_by_DR.11_NUM_AGE_GROUP</v>
      </c>
      <c r="C134" s="16" t="s">
        <v>214</v>
      </c>
    </row>
    <row r="135" spans="1:3" x14ac:dyDescent="0.25">
      <c r="A135" s="16" t="s">
        <v>89</v>
      </c>
      <c r="B135" s="54" t="str">
        <f>HYPERLINK("#'Data_Analysis'!A1061", "calc_mhpss_overall_D_149_by_calc_disability")</f>
        <v>calc_mhpss_overall_D_149_by_calc_disability</v>
      </c>
      <c r="C135" s="16" t="s">
        <v>215</v>
      </c>
    </row>
    <row r="136" spans="1:3" x14ac:dyDescent="0.25">
      <c r="A136" s="16" t="s">
        <v>89</v>
      </c>
      <c r="B136" s="54" t="str">
        <f>HYPERLINK("#'Data_Analysis'!A1068", "calc_mhpss_strata_146")</f>
        <v>calc_mhpss_strata_146</v>
      </c>
      <c r="C136" s="16" t="s">
        <v>216</v>
      </c>
    </row>
    <row r="137" spans="1:3" x14ac:dyDescent="0.25">
      <c r="A137" s="16" t="s">
        <v>84</v>
      </c>
      <c r="B137" s="54" t="str">
        <f>HYPERLINK("#'Data_Analysis'!A1075", "calc_monthly_wage_strata_189")</f>
        <v>calc_monthly_wage_strata_189</v>
      </c>
      <c r="C137" s="16" t="s">
        <v>13234</v>
      </c>
    </row>
    <row r="138" spans="1:3" x14ac:dyDescent="0.25">
      <c r="A138" s="16" t="s">
        <v>13853</v>
      </c>
      <c r="B138" s="54" t="str">
        <f>HYPERLINK("#'Data_Analysis'!A1082", "calc_no_income_strata_474")</f>
        <v>calc_no_income_strata_474</v>
      </c>
      <c r="C138" s="16" t="s">
        <v>96</v>
      </c>
    </row>
    <row r="139" spans="1:3" x14ac:dyDescent="0.25">
      <c r="A139" s="16" t="s">
        <v>84</v>
      </c>
      <c r="B139" s="54" t="str">
        <f>HYPERLINK("#'Data_Analysis'!A1089", "calc_occupation_strata_195")</f>
        <v>calc_occupation_strata_195</v>
      </c>
      <c r="C139" s="16" t="s">
        <v>357</v>
      </c>
    </row>
    <row r="140" spans="1:3" x14ac:dyDescent="0.25">
      <c r="A140" s="16" t="s">
        <v>84</v>
      </c>
      <c r="B140" s="54" t="str">
        <f>HYPERLINK("#'Data_Analysis'!A1096", "calc_occupation_ukr_strata_223")</f>
        <v>calc_occupation_ukr_strata_223</v>
      </c>
      <c r="C140" s="16" t="s">
        <v>351</v>
      </c>
    </row>
    <row r="141" spans="1:3" x14ac:dyDescent="0.25">
      <c r="A141" s="16" t="s">
        <v>81</v>
      </c>
      <c r="B141" s="54" t="str">
        <f>HYPERLINK("#'Data_Analysis'!A1103", "calc_online_learning_overall_D_100_by_DR.11_NUM_AGE_GROUP_EDU_3")</f>
        <v>calc_online_learning_overall_D_100_by_DR.11_NUM_AGE_GROUP_EDU_3</v>
      </c>
      <c r="C141" s="16" t="s">
        <v>13236</v>
      </c>
    </row>
    <row r="142" spans="1:3" x14ac:dyDescent="0.25">
      <c r="A142" s="16" t="s">
        <v>81</v>
      </c>
      <c r="B142" s="54" t="str">
        <f>HYPERLINK("#'Data_Analysis'!A1112", "calc_online_learning_overall_D_98_by_calc_gender_breakdown")</f>
        <v>calc_online_learning_overall_D_98_by_calc_gender_breakdown</v>
      </c>
      <c r="C142" s="16" t="s">
        <v>13237</v>
      </c>
    </row>
    <row r="143" spans="1:3" x14ac:dyDescent="0.25">
      <c r="A143" s="16" t="s">
        <v>81</v>
      </c>
      <c r="B143" s="54" t="str">
        <f>HYPERLINK("#'Data_Analysis'!A1120", "calc_online_learning_overall_D_99_by_calc_disability")</f>
        <v>calc_online_learning_overall_D_99_by_calc_disability</v>
      </c>
      <c r="C143" s="16" t="s">
        <v>13235</v>
      </c>
    </row>
    <row r="144" spans="1:3" x14ac:dyDescent="0.25">
      <c r="A144" s="16" t="s">
        <v>81</v>
      </c>
      <c r="B144" s="54" t="str">
        <f>HYPERLINK("#'Data_Analysis'!A1127", "calc_online_learning_strata_97")</f>
        <v>calc_online_learning_strata_97</v>
      </c>
      <c r="C144" s="16" t="s">
        <v>13238</v>
      </c>
    </row>
    <row r="145" spans="1:3" x14ac:dyDescent="0.25">
      <c r="A145" s="16" t="s">
        <v>13849</v>
      </c>
      <c r="B145" s="54" t="str">
        <f>HYPERLINK("#'Data_Analysis'!A1134", "calc_replace_clothes_strata_377")</f>
        <v>calc_replace_clothes_strata_377</v>
      </c>
      <c r="C145" s="16" t="s">
        <v>97</v>
      </c>
    </row>
    <row r="146" spans="1:3" x14ac:dyDescent="0.25">
      <c r="A146" s="16" t="s">
        <v>13850</v>
      </c>
      <c r="B146" s="54" t="str">
        <f>HYPERLINK("#'Data_Analysis'!A1141", "calc_respondents_by_age_group_strata_2")</f>
        <v>calc_respondents_by_age_group_strata_2</v>
      </c>
      <c r="C146" s="16" t="s">
        <v>98</v>
      </c>
    </row>
    <row r="147" spans="1:3" x14ac:dyDescent="0.25">
      <c r="A147" s="16" t="s">
        <v>13854</v>
      </c>
      <c r="B147" s="54" t="str">
        <f>HYPERLINK("#'Data_Analysis'!A1148", "calc_respondents_by_citizenship_strata_15")</f>
        <v>calc_respondents_by_citizenship_strata_15</v>
      </c>
      <c r="C147" s="16" t="s">
        <v>99</v>
      </c>
    </row>
    <row r="148" spans="1:3" x14ac:dyDescent="0.25">
      <c r="A148" s="16" t="s">
        <v>13850</v>
      </c>
      <c r="B148" s="54" t="str">
        <f>HYPERLINK("#'Data_Analysis'!A1155", "calc_respondents_by_gender_strata_4")</f>
        <v>calc_respondents_by_gender_strata_4</v>
      </c>
      <c r="C148" s="16" t="s">
        <v>100</v>
      </c>
    </row>
    <row r="149" spans="1:3" x14ac:dyDescent="0.25">
      <c r="A149" s="16" t="s">
        <v>13850</v>
      </c>
      <c r="B149" s="54" t="str">
        <f>HYPERLINK("#'Data_Analysis'!A1162", "calc_respondents_by_oblast_origin_strata_3")</f>
        <v>calc_respondents_by_oblast_origin_strata_3</v>
      </c>
      <c r="C149" s="16" t="s">
        <v>101</v>
      </c>
    </row>
    <row r="150" spans="1:3" x14ac:dyDescent="0.25">
      <c r="A150" s="16" t="s">
        <v>102</v>
      </c>
      <c r="B150" s="54" t="str">
        <f>HYPERLINK("#'Data_Analysis'!A1169", "calc_rms_outcome10_1_measles_overall_D_123_by_calc_gender_breakdown")</f>
        <v>calc_rms_outcome10_1_measles_overall_D_123_by_calc_gender_breakdown</v>
      </c>
      <c r="C150" s="16" t="s">
        <v>13908</v>
      </c>
    </row>
    <row r="151" spans="1:3" x14ac:dyDescent="0.25">
      <c r="A151" s="16" t="s">
        <v>102</v>
      </c>
      <c r="B151" s="54" t="str">
        <f>HYPERLINK("#'Data_Analysis'!A1176", "calc_rms_outcome10_1_measles_strata_122")</f>
        <v>calc_rms_outcome10_1_measles_strata_122</v>
      </c>
      <c r="C151" s="16" t="s">
        <v>13909</v>
      </c>
    </row>
    <row r="152" spans="1:3" x14ac:dyDescent="0.25">
      <c r="A152" s="16" t="s">
        <v>89</v>
      </c>
      <c r="B152" s="54" t="str">
        <f>HYPERLINK("#'Data_Analysis'!A1183", "calc_rrp_mphss_received_improvement_strata_162")</f>
        <v>calc_rrp_mphss_received_improvement_strata_162</v>
      </c>
      <c r="C152" s="16" t="s">
        <v>13449</v>
      </c>
    </row>
    <row r="153" spans="1:3" x14ac:dyDescent="0.25">
      <c r="A153" s="16" t="s">
        <v>13855</v>
      </c>
      <c r="B153" s="54" t="str">
        <f>HYPERLINK("#'Data_Analysis'!A1190", "calc_rrp_no_legal_status_strata_306")</f>
        <v>calc_rrp_no_legal_status_strata_306</v>
      </c>
      <c r="C153" s="16" t="s">
        <v>13450</v>
      </c>
    </row>
    <row r="154" spans="1:3" x14ac:dyDescent="0.25">
      <c r="A154" s="16" t="s">
        <v>89</v>
      </c>
      <c r="B154" s="54" t="str">
        <f>HYPERLINK("#'Data_Analysis'!A1197", "calc_rrp_received_MPHSS_support_strata_163")</f>
        <v>calc_rrp_received_MPHSS_support_strata_163</v>
      </c>
      <c r="C154" s="16" t="s">
        <v>13911</v>
      </c>
    </row>
    <row r="155" spans="1:3" x14ac:dyDescent="0.25">
      <c r="A155" s="16" t="s">
        <v>13856</v>
      </c>
      <c r="B155" s="54" t="str">
        <f>HYPERLINK("#'Data_Analysis'!A1204", "calc_rrp_relationship_host_community_strata_321")</f>
        <v>calc_rrp_relationship_host_community_strata_321</v>
      </c>
      <c r="C155" s="16" t="s">
        <v>13454</v>
      </c>
    </row>
    <row r="156" spans="1:3" x14ac:dyDescent="0.25">
      <c r="A156" s="16" t="s">
        <v>102</v>
      </c>
      <c r="B156" s="54" t="str">
        <f>HYPERLINK("#'Data_Analysis'!A1211", "calc_seis_hh_with_chronic_illness_overall_D_120_by_hh_has_at_least_one_employed")</f>
        <v>calc_seis_hh_with_chronic_illness_overall_D_120_by_hh_has_at_least_one_employed</v>
      </c>
      <c r="C156" s="16" t="s">
        <v>103</v>
      </c>
    </row>
    <row r="157" spans="1:3" x14ac:dyDescent="0.25">
      <c r="A157" s="16" t="s">
        <v>102</v>
      </c>
      <c r="B157" s="54" t="str">
        <f>HYPERLINK("#'Data_Analysis'!A1218", "calc_seis_hh_with_chronic_illness_overall_D_121_by_household_typology_3")</f>
        <v>calc_seis_hh_with_chronic_illness_overall_D_121_by_household_typology_3</v>
      </c>
      <c r="C157" s="16" t="s">
        <v>104</v>
      </c>
    </row>
    <row r="158" spans="1:3" x14ac:dyDescent="0.25">
      <c r="A158" s="16" t="s">
        <v>102</v>
      </c>
      <c r="B158" s="54" t="str">
        <f>HYPERLINK("#'Data_Analysis'!A1225", "calc_seis_hh_with_chronic_illness_strata_119")</f>
        <v>calc_seis_hh_with_chronic_illness_strata_119</v>
      </c>
      <c r="C158" s="16" t="s">
        <v>105</v>
      </c>
    </row>
    <row r="159" spans="1:3" x14ac:dyDescent="0.25">
      <c r="A159" s="16" t="s">
        <v>13850</v>
      </c>
      <c r="B159" s="54" t="str">
        <f>HYPERLINK("#'Data_Analysis'!A1232", "calc_seis_hh_with_infants_strata_25")</f>
        <v>calc_seis_hh_with_infants_strata_25</v>
      </c>
      <c r="C159" s="16" t="s">
        <v>110</v>
      </c>
    </row>
    <row r="160" spans="1:3" x14ac:dyDescent="0.25">
      <c r="A160" s="16" t="s">
        <v>84</v>
      </c>
      <c r="B160" s="54" t="str">
        <f>HYPERLINK("#'Data_Analysis'!A1239", "calc_skill_level_match_strata_212")</f>
        <v>calc_skill_level_match_strata_212</v>
      </c>
      <c r="C160" s="16" t="s">
        <v>13460</v>
      </c>
    </row>
    <row r="161" spans="1:3" x14ac:dyDescent="0.25">
      <c r="A161" s="16" t="s">
        <v>13849</v>
      </c>
      <c r="B161" s="54" t="str">
        <f>HYPERLINK("#'Data_Analysis'!A1246", "calc_smsd_overall_D_383_by_household_typology_1")</f>
        <v>calc_smsd_overall_D_383_by_household_typology_1</v>
      </c>
      <c r="C161" s="16" t="s">
        <v>106</v>
      </c>
    </row>
    <row r="162" spans="1:3" x14ac:dyDescent="0.25">
      <c r="A162" s="16" t="s">
        <v>13849</v>
      </c>
      <c r="B162" s="54" t="str">
        <f>HYPERLINK("#'Data_Analysis'!A1256", "calc_smsd_overall_D_384_by_household_typology_2")</f>
        <v>calc_smsd_overall_D_384_by_household_typology_2</v>
      </c>
      <c r="C162" s="16" t="s">
        <v>107</v>
      </c>
    </row>
    <row r="163" spans="1:3" x14ac:dyDescent="0.25">
      <c r="A163" s="16" t="s">
        <v>13849</v>
      </c>
      <c r="B163" s="54" t="str">
        <f>HYPERLINK("#'Data_Analysis'!A1267", "calc_smsd_strata_382")</f>
        <v>calc_smsd_strata_382</v>
      </c>
      <c r="C163" s="16" t="s">
        <v>108</v>
      </c>
    </row>
    <row r="164" spans="1:3" x14ac:dyDescent="0.25">
      <c r="A164" s="16" t="s">
        <v>13849</v>
      </c>
      <c r="B164" s="54" t="str">
        <f>HYPERLINK("#'Data_Analysis'!A1274", "calc_spend_on_self_strata_379")</f>
        <v>calc_spend_on_self_strata_379</v>
      </c>
      <c r="C164" s="16" t="s">
        <v>109</v>
      </c>
    </row>
    <row r="165" spans="1:3" x14ac:dyDescent="0.25">
      <c r="A165" s="16" t="s">
        <v>13857</v>
      </c>
      <c r="B165" s="54" t="str">
        <f>HYPERLINK("#'Data_Analysis'!A1281", "calc_total_hh_expenses_full_payment_strata_455")</f>
        <v>calc_total_hh_expenses_full_payment_strata_455</v>
      </c>
      <c r="C165" s="16" t="s">
        <v>111</v>
      </c>
    </row>
    <row r="166" spans="1:3" x14ac:dyDescent="0.25">
      <c r="A166" s="16" t="s">
        <v>13857</v>
      </c>
      <c r="B166" s="54" t="str">
        <f>HYPERLINK("#'Data_Analysis'!A1288", "calc_total_hh_expenses_no_payment_strata_453")</f>
        <v>calc_total_hh_expenses_no_payment_strata_453</v>
      </c>
      <c r="C166" s="16" t="s">
        <v>112</v>
      </c>
    </row>
    <row r="167" spans="1:3" x14ac:dyDescent="0.25">
      <c r="A167" s="16" t="s">
        <v>13857</v>
      </c>
      <c r="B167" s="54" t="str">
        <f>HYPERLINK("#'Data_Analysis'!A1295", "calc_total_hh_expenses_partial_payment_strata_454")</f>
        <v>calc_total_hh_expenses_partial_payment_strata_454</v>
      </c>
      <c r="C167" s="16" t="s">
        <v>113</v>
      </c>
    </row>
    <row r="168" spans="1:3" x14ac:dyDescent="0.25">
      <c r="A168" s="16" t="s">
        <v>13853</v>
      </c>
      <c r="B168" s="54" t="str">
        <f>HYPERLINK("#'Data_Analysis'!A1302", "calc_total_hh_income_cat_strata_476")</f>
        <v>calc_total_hh_income_cat_strata_476</v>
      </c>
      <c r="C168" s="16" t="s">
        <v>114</v>
      </c>
    </row>
    <row r="169" spans="1:3" x14ac:dyDescent="0.25">
      <c r="A169" s="16" t="s">
        <v>13853</v>
      </c>
      <c r="B169" s="54" t="str">
        <f>HYPERLINK("#'Data_Analysis'!A1309", "calc_total_hh_income_full_payment_strata_480")</f>
        <v>calc_total_hh_income_full_payment_strata_480</v>
      </c>
      <c r="C169" s="16" t="s">
        <v>115</v>
      </c>
    </row>
    <row r="170" spans="1:3" x14ac:dyDescent="0.25">
      <c r="A170" s="16" t="s">
        <v>13853</v>
      </c>
      <c r="B170" s="54" t="str">
        <f>HYPERLINK("#'Data_Analysis'!A1316", "calc_total_hh_income_no_payment_strata_478")</f>
        <v>calc_total_hh_income_no_payment_strata_478</v>
      </c>
      <c r="C170" s="16" t="s">
        <v>116</v>
      </c>
    </row>
    <row r="171" spans="1:3" x14ac:dyDescent="0.25">
      <c r="A171" s="16" t="s">
        <v>13853</v>
      </c>
      <c r="B171" s="54" t="str">
        <f>HYPERLINK("#'Data_Analysis'!A1323", "calc_total_hh_income_partial_payment_strata_479")</f>
        <v>calc_total_hh_income_partial_payment_strata_479</v>
      </c>
      <c r="C171" s="16" t="s">
        <v>117</v>
      </c>
    </row>
    <row r="172" spans="1:3" x14ac:dyDescent="0.25">
      <c r="A172" s="16" t="s">
        <v>13853</v>
      </c>
      <c r="B172" s="54" t="str">
        <f>HYPERLINK("#'Data_Analysis'!A1330", "calc_total_hh_income_per_capita_strata_477")</f>
        <v>calc_total_hh_income_per_capita_strata_477</v>
      </c>
      <c r="C172" s="16" t="s">
        <v>118</v>
      </c>
    </row>
    <row r="173" spans="1:3" x14ac:dyDescent="0.25">
      <c r="A173" s="16" t="s">
        <v>89</v>
      </c>
      <c r="B173" s="54" t="str">
        <f>HYPERLINK("#'Data_Analysis'!A1337", "calc_tried_mhpss_support_overall_D_154_by_calc_gender_breakdown")</f>
        <v>calc_tried_mhpss_support_overall_D_154_by_calc_gender_breakdown</v>
      </c>
      <c r="C173" s="16" t="s">
        <v>217</v>
      </c>
    </row>
    <row r="174" spans="1:3" x14ac:dyDescent="0.25">
      <c r="A174" s="16" t="s">
        <v>89</v>
      </c>
      <c r="B174" s="54" t="str">
        <f>HYPERLINK("#'Data_Analysis'!A1345", "calc_tried_mhpss_support_overall_D_155_by_calc_disability")</f>
        <v>calc_tried_mhpss_support_overall_D_155_by_calc_disability</v>
      </c>
      <c r="C174" s="16" t="s">
        <v>218</v>
      </c>
    </row>
    <row r="175" spans="1:3" x14ac:dyDescent="0.25">
      <c r="A175" s="16" t="s">
        <v>89</v>
      </c>
      <c r="B175" s="54" t="str">
        <f>HYPERLINK("#'Data_Analysis'!A1352", "calc_tried_mhpss_support_strata_153")</f>
        <v>calc_tried_mhpss_support_strata_153</v>
      </c>
      <c r="C175" s="16" t="s">
        <v>219</v>
      </c>
    </row>
    <row r="176" spans="1:3" x14ac:dyDescent="0.25">
      <c r="A176" s="16" t="s">
        <v>13849</v>
      </c>
      <c r="B176" s="54" t="str">
        <f>HYPERLINK("#'Data_Analysis'!A1359", "calc_unable_to_pay_loans_strata_374")</f>
        <v>calc_unable_to_pay_loans_strata_374</v>
      </c>
      <c r="C176" s="16" t="s">
        <v>119</v>
      </c>
    </row>
    <row r="177" spans="1:3" x14ac:dyDescent="0.25">
      <c r="A177" s="16" t="s">
        <v>13849</v>
      </c>
      <c r="B177" s="54" t="str">
        <f>HYPERLINK("#'Data_Analysis'!A1366", "calc_unable_to_pay_mortgage_strata_373")</f>
        <v>calc_unable_to_pay_mortgage_strata_373</v>
      </c>
      <c r="C177" s="16" t="s">
        <v>120</v>
      </c>
    </row>
    <row r="178" spans="1:3" x14ac:dyDescent="0.25">
      <c r="A178" s="16" t="s">
        <v>13849</v>
      </c>
      <c r="B178" s="54" t="str">
        <f>HYPERLINK("#'Data_Analysis'!A1373", "calc_unable_to_pay_rent_strata_371")</f>
        <v>calc_unable_to_pay_rent_strata_371</v>
      </c>
      <c r="C178" s="16" t="s">
        <v>121</v>
      </c>
    </row>
    <row r="179" spans="1:3" x14ac:dyDescent="0.25">
      <c r="A179" s="16" t="s">
        <v>13849</v>
      </c>
      <c r="B179" s="54" t="str">
        <f>HYPERLINK("#'Data_Analysis'!A1380", "calc_unable_to_pay_utilities_strata_372")</f>
        <v>calc_unable_to_pay_utilities_strata_372</v>
      </c>
      <c r="C179" s="16" t="s">
        <v>122</v>
      </c>
    </row>
    <row r="180" spans="1:3" x14ac:dyDescent="0.25">
      <c r="A180" s="16" t="s">
        <v>84</v>
      </c>
      <c r="B180" s="54" t="str">
        <f>HYPERLINK("#'Data_Analysis'!A1387", "calc_wage_period_strata_186")</f>
        <v>calc_wage_period_strata_186</v>
      </c>
      <c r="C180" s="16" t="s">
        <v>386</v>
      </c>
    </row>
    <row r="181" spans="1:3" x14ac:dyDescent="0.25">
      <c r="A181" s="16" t="s">
        <v>84</v>
      </c>
      <c r="B181" s="54" t="str">
        <f>HYPERLINK("#'Data_Analysis'!A1394", "calc_work_hour_strata_185")</f>
        <v>calc_work_hour_strata_185</v>
      </c>
      <c r="C181" s="16" t="s">
        <v>387</v>
      </c>
    </row>
    <row r="182" spans="1:3" x14ac:dyDescent="0.25">
      <c r="A182" s="16" t="s">
        <v>84</v>
      </c>
      <c r="B182" s="54" t="str">
        <f>HYPERLINK("#'Data_Analysis'!A1401", "calc_work_ukr_overall_D_219_by_calc_gender_breakdown")</f>
        <v>calc_work_ukr_overall_D_219_by_calc_gender_breakdown</v>
      </c>
      <c r="C182" s="16" t="s">
        <v>352</v>
      </c>
    </row>
    <row r="183" spans="1:3" x14ac:dyDescent="0.25">
      <c r="A183" s="16" t="s">
        <v>84</v>
      </c>
      <c r="B183" s="54" t="str">
        <f>HYPERLINK("#'Data_Analysis'!A1408", "calc_work_ukr_overall_D_220_by_DR.11_NUM_AGE_GROUP")</f>
        <v>calc_work_ukr_overall_D_220_by_DR.11_NUM_AGE_GROUP</v>
      </c>
      <c r="C183" s="16" t="s">
        <v>353</v>
      </c>
    </row>
    <row r="184" spans="1:3" x14ac:dyDescent="0.25">
      <c r="A184" s="16" t="s">
        <v>84</v>
      </c>
      <c r="B184" s="54" t="str">
        <f>HYPERLINK("#'Data_Analysis'!A1416", "calc_work_ukr_overall_D_221_by_calc_disability")</f>
        <v>calc_work_ukr_overall_D_221_by_calc_disability</v>
      </c>
      <c r="C184" s="16" t="s">
        <v>354</v>
      </c>
    </row>
    <row r="185" spans="1:3" x14ac:dyDescent="0.25">
      <c r="A185" s="16" t="s">
        <v>84</v>
      </c>
      <c r="B185" s="54" t="str">
        <f>HYPERLINK("#'Data_Analysis'!A1423", "calc_work_ukr_overall_D_222_by_calc_edu_level")</f>
        <v>calc_work_ukr_overall_D_222_by_calc_edu_level</v>
      </c>
      <c r="C185" s="16" t="s">
        <v>355</v>
      </c>
    </row>
    <row r="186" spans="1:3" x14ac:dyDescent="0.25">
      <c r="A186" s="16" t="s">
        <v>84</v>
      </c>
      <c r="B186" s="54" t="str">
        <f>HYPERLINK("#'Data_Analysis'!A1433", "calc_work_ukr_strata_218")</f>
        <v>calc_work_ukr_strata_218</v>
      </c>
      <c r="C186" s="16" t="s">
        <v>356</v>
      </c>
    </row>
    <row r="187" spans="1:3" x14ac:dyDescent="0.25">
      <c r="A187" s="16" t="s">
        <v>84</v>
      </c>
      <c r="B187" s="54" t="str">
        <f>HYPERLINK("#'Data_Analysis'!A1440", "calc_youth_neet_overall_D_179_by_DR.11_NUM_AGE_GROUP_EDU_3")</f>
        <v>calc_youth_neet_overall_D_179_by_DR.11_NUM_AGE_GROUP_EDU_3</v>
      </c>
      <c r="C187" s="16" t="s">
        <v>13525</v>
      </c>
    </row>
    <row r="188" spans="1:3" x14ac:dyDescent="0.25">
      <c r="A188" s="16" t="s">
        <v>84</v>
      </c>
      <c r="B188" s="54" t="str">
        <f>HYPERLINK("#'Data_Analysis'!A1448", "calc_youth_neet_overall_D_180_by_calc_gender_breakdown")</f>
        <v>calc_youth_neet_overall_D_180_by_calc_gender_breakdown</v>
      </c>
      <c r="C188" s="16" t="s">
        <v>123</v>
      </c>
    </row>
    <row r="189" spans="1:3" x14ac:dyDescent="0.25">
      <c r="A189" s="16" t="s">
        <v>84</v>
      </c>
      <c r="B189" s="54" t="str">
        <f>HYPERLINK("#'Data_Analysis'!A1456", "calc_youth_neet_strata_178")</f>
        <v>calc_youth_neet_strata_178</v>
      </c>
      <c r="C189" s="16" t="s">
        <v>124</v>
      </c>
    </row>
    <row r="190" spans="1:3" x14ac:dyDescent="0.25">
      <c r="A190" s="16" t="s">
        <v>13858</v>
      </c>
      <c r="B190" s="54" t="str">
        <f>HYPERLINK("#'Data_Analysis'!A1463", "CP00_UNACCOMP_CHILD_CURRENT_strata_359")</f>
        <v>CP00_UNACCOMP_CHILD_CURRENT_strata_359</v>
      </c>
      <c r="C190" s="16" t="s">
        <v>13931</v>
      </c>
    </row>
    <row r="191" spans="1:3" x14ac:dyDescent="0.25">
      <c r="A191" s="16" t="s">
        <v>13858</v>
      </c>
      <c r="B191" s="54" t="str">
        <f>HYPERLINK("#'Data_Analysis'!A1470", "CP00_UNACCOMP_CHILD_HH_strata_358")</f>
        <v>CP00_UNACCOMP_CHILD_HH_strata_358</v>
      </c>
      <c r="C191" s="16" t="s">
        <v>125</v>
      </c>
    </row>
    <row r="192" spans="1:3" x14ac:dyDescent="0.25">
      <c r="A192" s="16" t="s">
        <v>13858</v>
      </c>
      <c r="B192" s="54" t="str">
        <f>HYPERLINK("#'Data_Analysis'!A1477", "CP00_UNACCOMP_CHILD_strata_357")</f>
        <v>CP00_UNACCOMP_CHILD_strata_357</v>
      </c>
      <c r="C192" s="16" t="s">
        <v>126</v>
      </c>
    </row>
    <row r="193" spans="1:3" x14ac:dyDescent="0.25">
      <c r="A193" s="16" t="s">
        <v>13858</v>
      </c>
      <c r="B193" s="54" t="str">
        <f>HYPERLINK("#'Data_Analysis'!A1484", "CP00_UNACCOMP_RELATION_overall_360")</f>
        <v>CP00_UNACCOMP_RELATION_overall_360</v>
      </c>
      <c r="C193" s="16" t="s">
        <v>14145</v>
      </c>
    </row>
    <row r="194" spans="1:3" x14ac:dyDescent="0.25">
      <c r="A194" s="16" t="s">
        <v>13858</v>
      </c>
      <c r="B194" s="54" t="str">
        <f>HYPERLINK("#'Data_Analysis'!A1489", "CP01_SM_RISK_B_overall_D_351_by_calc_respondents_by_age_group")</f>
        <v>CP01_SM_RISK_B_overall_D_351_by_calc_respondents_by_age_group</v>
      </c>
      <c r="C194" s="16" t="s">
        <v>127</v>
      </c>
    </row>
    <row r="195" spans="1:3" x14ac:dyDescent="0.25">
      <c r="A195" s="16" t="s">
        <v>13858</v>
      </c>
      <c r="B195" s="54" t="str">
        <f>HYPERLINK("#'Data_Analysis'!A1497", "CP01_SM_RISK_B_overall_D_352_by_calc_respondents_by_gender")</f>
        <v>CP01_SM_RISK_B_overall_D_352_by_calc_respondents_by_gender</v>
      </c>
      <c r="C195" s="16" t="s">
        <v>128</v>
      </c>
    </row>
    <row r="196" spans="1:3" x14ac:dyDescent="0.25">
      <c r="A196" s="16" t="s">
        <v>13858</v>
      </c>
      <c r="B196" s="54" t="str">
        <f>HYPERLINK("#'Data_Analysis'!A1504", "CP01_SM_RISK_B_strata_350")</f>
        <v>CP01_SM_RISK_B_strata_350</v>
      </c>
      <c r="C196" s="16" t="s">
        <v>129</v>
      </c>
    </row>
    <row r="197" spans="1:3" x14ac:dyDescent="0.25">
      <c r="A197" s="16" t="s">
        <v>13858</v>
      </c>
      <c r="B197" s="54" t="str">
        <f>HYPERLINK("#'Data_Analysis'!A1511", "CP02_SM_RISK_G_overall_D_354_by_calc_respondents_by_age_group")</f>
        <v>CP02_SM_RISK_G_overall_D_354_by_calc_respondents_by_age_group</v>
      </c>
      <c r="C197" s="16" t="s">
        <v>130</v>
      </c>
    </row>
    <row r="198" spans="1:3" x14ac:dyDescent="0.25">
      <c r="A198" s="16" t="s">
        <v>13858</v>
      </c>
      <c r="B198" s="54" t="str">
        <f>HYPERLINK("#'Data_Analysis'!A1519", "CP02_SM_RISK_G_overall_D_355_by_calc_respondents_by_gender")</f>
        <v>CP02_SM_RISK_G_overall_D_355_by_calc_respondents_by_gender</v>
      </c>
      <c r="C198" s="16" t="s">
        <v>131</v>
      </c>
    </row>
    <row r="199" spans="1:3" x14ac:dyDescent="0.25">
      <c r="A199" s="16" t="s">
        <v>13858</v>
      </c>
      <c r="B199" s="54" t="str">
        <f>HYPERLINK("#'Data_Analysis'!A1526", "CP02_SM_RISK_G_strata_353")</f>
        <v>CP02_SM_RISK_G_strata_353</v>
      </c>
      <c r="C199" s="16" t="s">
        <v>132</v>
      </c>
    </row>
    <row r="200" spans="1:3" x14ac:dyDescent="0.25">
      <c r="A200" s="16" t="s">
        <v>13858</v>
      </c>
      <c r="B200" s="54" t="str">
        <f>HYPERLINK("#'Data_Analysis'!A1533", "CP04_SS_CHILD_CARE_strata_356")</f>
        <v>CP04_SS_CHILD_CARE_strata_356</v>
      </c>
      <c r="C200" s="16" t="s">
        <v>133</v>
      </c>
    </row>
    <row r="201" spans="1:3" x14ac:dyDescent="0.25">
      <c r="A201" s="16" t="s">
        <v>13850</v>
      </c>
      <c r="B201" s="54" t="str">
        <f>HYPERLINK("#'Data_Analysis'!A1540", "DR.11_NUM_AGE_GROUP_EDU_3_strata_19")</f>
        <v>DR.11_NUM_AGE_GROUP_EDU_3_strata_19</v>
      </c>
      <c r="C201" s="16" t="s">
        <v>134</v>
      </c>
    </row>
    <row r="202" spans="1:3" x14ac:dyDescent="0.25">
      <c r="A202" s="16" t="s">
        <v>13850</v>
      </c>
      <c r="B202" s="54" t="str">
        <f>HYPERLINK("#'Data_Analysis'!A1547", "DR.11_NUM_AGE_GROUP_overall_D_18_by_calc_gender_breakdown")</f>
        <v>DR.11_NUM_AGE_GROUP_overall_D_18_by_calc_gender_breakdown</v>
      </c>
      <c r="C202" s="16" t="s">
        <v>135</v>
      </c>
    </row>
    <row r="203" spans="1:3" x14ac:dyDescent="0.25">
      <c r="A203" s="16" t="s">
        <v>13850</v>
      </c>
      <c r="B203" s="54" t="str">
        <f>HYPERLINK("#'Data_Analysis'!A1555", "DR.11_NUM_AGE_GROUP_strata_17")</f>
        <v>DR.11_NUM_AGE_GROUP_strata_17</v>
      </c>
      <c r="C203" s="16" t="s">
        <v>136</v>
      </c>
    </row>
    <row r="204" spans="1:3" x14ac:dyDescent="0.25">
      <c r="A204" s="16" t="s">
        <v>13850</v>
      </c>
      <c r="B204" s="54" t="str">
        <f>HYPERLINK("#'Data_Analysis'!A1562", "DR.11_NUM_AGE_strata_16")</f>
        <v>DR.11_NUM_AGE_strata_16</v>
      </c>
      <c r="C204" s="16" t="s">
        <v>137</v>
      </c>
    </row>
    <row r="205" spans="1:3" x14ac:dyDescent="0.25">
      <c r="A205" s="16" t="s">
        <v>13850</v>
      </c>
      <c r="B205" s="54" t="str">
        <f>HYPERLINK("#'Data_Analysis'!A1569", "DR.14_NUM_AGE_MTH_IND_overall_D_24_by_calc_gender_breakdown")</f>
        <v>DR.14_NUM_AGE_MTH_IND_overall_D_24_by_calc_gender_breakdown</v>
      </c>
      <c r="C205" s="16" t="s">
        <v>138</v>
      </c>
    </row>
    <row r="206" spans="1:3" x14ac:dyDescent="0.25">
      <c r="A206" s="16" t="s">
        <v>13850</v>
      </c>
      <c r="B206" s="54" t="str">
        <f>HYPERLINK("#'Data_Analysis'!A1577", "DR.14_NUM_AGE_MTH_IND_strata_23")</f>
        <v>DR.14_NUM_AGE_MTH_IND_strata_23</v>
      </c>
      <c r="C206" s="16" t="s">
        <v>139</v>
      </c>
    </row>
    <row r="207" spans="1:3" x14ac:dyDescent="0.25">
      <c r="A207" s="16" t="s">
        <v>13850</v>
      </c>
      <c r="B207" s="54" t="str">
        <f>HYPERLINK("#'Data_Analysis'!A1584", "DR.14_NUM_AGE_MTH_strata_22")</f>
        <v>DR.14_NUM_AGE_MTH_strata_22</v>
      </c>
      <c r="C207" s="16" t="s">
        <v>13239</v>
      </c>
    </row>
    <row r="208" spans="1:3" x14ac:dyDescent="0.25">
      <c r="A208" s="16" t="s">
        <v>13850</v>
      </c>
      <c r="B208" s="54" t="str">
        <f>HYPERLINK("#'Data_Analysis'!A1591", "DR.16_SS_LEAD_HH_overall_D_32_by_calc_gender_breakdown")</f>
        <v>DR.16_SS_LEAD_HH_overall_D_32_by_calc_gender_breakdown</v>
      </c>
      <c r="C208" s="16" t="s">
        <v>140</v>
      </c>
    </row>
    <row r="209" spans="1:3" x14ac:dyDescent="0.25">
      <c r="A209" s="16" t="s">
        <v>13850</v>
      </c>
      <c r="B209" s="54" t="str">
        <f>HYPERLINK("#'Data_Analysis'!A1599", "DR.16_SS_LEAD_HH_overall_D_33_by_DR.11_NUM_AGE_GROUP")</f>
        <v>DR.16_SS_LEAD_HH_overall_D_33_by_DR.11_NUM_AGE_GROUP</v>
      </c>
      <c r="C209" s="16" t="s">
        <v>141</v>
      </c>
    </row>
    <row r="210" spans="1:3" x14ac:dyDescent="0.25">
      <c r="A210" s="16" t="s">
        <v>13850</v>
      </c>
      <c r="B210" s="54" t="str">
        <f>HYPERLINK("#'Data_Analysis'!A1608", "DR.16_SS_LEAD_HH_overall_D_34_by_calc_disability")</f>
        <v>DR.16_SS_LEAD_HH_overall_D_34_by_calc_disability</v>
      </c>
      <c r="C210" s="16" t="s">
        <v>142</v>
      </c>
    </row>
    <row r="211" spans="1:3" x14ac:dyDescent="0.25">
      <c r="A211" s="16" t="s">
        <v>13850</v>
      </c>
      <c r="B211" s="54" t="str">
        <f>HYPERLINK("#'Data_Analysis'!A1616", "DR.16_SS_LEAD_HH_strata_31")</f>
        <v>DR.16_SS_LEAD_HH_strata_31</v>
      </c>
      <c r="C211" s="16" t="s">
        <v>143</v>
      </c>
    </row>
    <row r="212" spans="1:3" x14ac:dyDescent="0.25">
      <c r="A212" s="16" t="s">
        <v>13850</v>
      </c>
      <c r="B212" s="54" t="str">
        <f>HYPERLINK("#'Data_Analysis'!A1623", "DR.16_SS_LEAD_HoHH_strata_36")</f>
        <v>DR.16_SS_LEAD_HoHH_strata_36</v>
      </c>
      <c r="C212" s="16" t="s">
        <v>144</v>
      </c>
    </row>
    <row r="213" spans="1:3" x14ac:dyDescent="0.25">
      <c r="A213" s="16" t="s">
        <v>13850</v>
      </c>
      <c r="B213" s="54" t="str">
        <f>HYPERLINK("#'Data_Analysis'!A1630", "DR1_SM_NAT_strata_14")</f>
        <v>DR1_SM_NAT_strata_14</v>
      </c>
      <c r="C213" s="16" t="s">
        <v>145</v>
      </c>
    </row>
    <row r="214" spans="1:3" x14ac:dyDescent="0.25">
      <c r="A214" s="16" t="s">
        <v>13850</v>
      </c>
      <c r="B214" s="54" t="str">
        <f>HYPERLINK("#'Data_Analysis'!A1637", "DR12_SS_IND_GEN_AGE_PYRAMID_strata_6")</f>
        <v>DR12_SS_IND_GEN_AGE_PYRAMID_strata_6</v>
      </c>
      <c r="C214" s="16" t="s">
        <v>146</v>
      </c>
    </row>
    <row r="215" spans="1:3" x14ac:dyDescent="0.25">
      <c r="A215" s="16" t="s">
        <v>13850</v>
      </c>
      <c r="B215" s="54" t="str">
        <f>HYPERLINK("#'Data_Analysis'!A1644", "DR7.2_SS_RESP_GEN_AGE_PYRAMID_strata_5")</f>
        <v>DR7.2_SS_RESP_GEN_AGE_PYRAMID_strata_5</v>
      </c>
      <c r="C215" s="16" t="s">
        <v>147</v>
      </c>
    </row>
    <row r="216" spans="1:3" x14ac:dyDescent="0.25">
      <c r="A216" s="16" t="s">
        <v>13850</v>
      </c>
      <c r="B216" s="54" t="str">
        <f>HYPERLINK("#'Data_Analysis'!A1651", "DR7.3_NUM_RESP_AGE_strata_1")</f>
        <v>DR7.3_NUM_RESP_AGE_strata_1</v>
      </c>
      <c r="C216" s="16" t="s">
        <v>148</v>
      </c>
    </row>
    <row r="217" spans="1:3" x14ac:dyDescent="0.25">
      <c r="A217" s="16" t="s">
        <v>13850</v>
      </c>
      <c r="B217" s="54" t="str">
        <f>HYPERLINK("#'Data_Analysis'!A1658", "DR8_NUM_HH_SIZE_cat_strata_8")</f>
        <v>DR8_NUM_HH_SIZE_cat_strata_8</v>
      </c>
      <c r="C217" s="16" t="s">
        <v>149</v>
      </c>
    </row>
    <row r="218" spans="1:3" x14ac:dyDescent="0.25">
      <c r="A218" s="16" t="s">
        <v>81</v>
      </c>
      <c r="B218" s="54" t="str">
        <f>HYPERLINK("#'Data_Analysis'!A1665", "E0_SM_LANG_COURSE_FORMAT_overall_D_70_by_DR.11_NUM_AGE_GROUP")</f>
        <v>E0_SM_LANG_COURSE_FORMAT_overall_D_70_by_DR.11_NUM_AGE_GROUP</v>
      </c>
      <c r="C218" s="16" t="s">
        <v>150</v>
      </c>
    </row>
    <row r="219" spans="1:3" x14ac:dyDescent="0.25">
      <c r="A219" s="16" t="s">
        <v>81</v>
      </c>
      <c r="B219" s="54" t="str">
        <f>HYPERLINK("#'Data_Analysis'!A1675", "E0_SM_LANG_COURSE_FORMAT_overall_D_71_by_calc_gender_breakdown")</f>
        <v>E0_SM_LANG_COURSE_FORMAT_overall_D_71_by_calc_gender_breakdown</v>
      </c>
      <c r="C219" s="16" t="s">
        <v>151</v>
      </c>
    </row>
    <row r="220" spans="1:3" x14ac:dyDescent="0.25">
      <c r="A220" s="16" t="s">
        <v>81</v>
      </c>
      <c r="B220" s="54" t="str">
        <f>HYPERLINK("#'Data_Analysis'!A1683", "E0_SM_LANG_COURSE_FORMAT_overall_D_72_by_calc_disability")</f>
        <v>E0_SM_LANG_COURSE_FORMAT_overall_D_72_by_calc_disability</v>
      </c>
      <c r="C220" s="16" t="s">
        <v>152</v>
      </c>
    </row>
    <row r="221" spans="1:3" x14ac:dyDescent="0.25">
      <c r="A221" s="16" t="s">
        <v>81</v>
      </c>
      <c r="B221" s="54" t="str">
        <f>HYPERLINK("#'Data_Analysis'!A1690", "E0_SM_LANG_COURSE_FORMAT_strata_69")</f>
        <v>E0_SM_LANG_COURSE_FORMAT_strata_69</v>
      </c>
      <c r="C221" s="16" t="s">
        <v>153</v>
      </c>
    </row>
    <row r="222" spans="1:3" x14ac:dyDescent="0.25">
      <c r="A222" s="16" t="s">
        <v>81</v>
      </c>
      <c r="B222" s="54" t="str">
        <f>HYPERLINK("#'Data_Analysis'!A1697", "E0_SS_LANG_COURSE_overall_D_66_by_DR.11_NUM_AGE_GROUP")</f>
        <v>E0_SS_LANG_COURSE_overall_D_66_by_DR.11_NUM_AGE_GROUP</v>
      </c>
      <c r="C222" s="16" t="s">
        <v>158</v>
      </c>
    </row>
    <row r="223" spans="1:3" x14ac:dyDescent="0.25">
      <c r="A223" s="16" t="s">
        <v>81</v>
      </c>
      <c r="B223" s="54" t="str">
        <f>HYPERLINK("#'Data_Analysis'!A1707", "E0_SS_LANG_COURSE_overall_D_67_by_calc_gender_breakdown")</f>
        <v>E0_SS_LANG_COURSE_overall_D_67_by_calc_gender_breakdown</v>
      </c>
      <c r="C223" s="16" t="s">
        <v>159</v>
      </c>
    </row>
    <row r="224" spans="1:3" x14ac:dyDescent="0.25">
      <c r="A224" s="16" t="s">
        <v>81</v>
      </c>
      <c r="B224" s="54" t="str">
        <f>HYPERLINK("#'Data_Analysis'!A1715", "E0_SS_LANG_COURSE_overall_D_68_by_calc_disability")</f>
        <v>E0_SS_LANG_COURSE_overall_D_68_by_calc_disability</v>
      </c>
      <c r="C224" s="16" t="s">
        <v>160</v>
      </c>
    </row>
    <row r="225" spans="1:3" x14ac:dyDescent="0.25">
      <c r="A225" s="16" t="s">
        <v>81</v>
      </c>
      <c r="B225" s="54" t="str">
        <f>HYPERLINK("#'Data_Analysis'!A1722", "E0_SS_LANG_COURSE_strata_65")</f>
        <v>E0_SS_LANG_COURSE_strata_65</v>
      </c>
      <c r="C225" s="16" t="s">
        <v>161</v>
      </c>
    </row>
    <row r="226" spans="1:3" x14ac:dyDescent="0.25">
      <c r="A226" s="16" t="s">
        <v>81</v>
      </c>
      <c r="B226" s="54" t="str">
        <f>HYPERLINK("#'Data_Analysis'!A1729", "E0_SS_LANG_KNOWLEDGE_strata_60")</f>
        <v>E0_SS_LANG_KNOWLEDGE_strata_60</v>
      </c>
      <c r="C226" s="16" t="s">
        <v>162</v>
      </c>
    </row>
    <row r="227" spans="1:3" x14ac:dyDescent="0.25">
      <c r="A227" s="16" t="s">
        <v>81</v>
      </c>
      <c r="B227" s="54" t="str">
        <f>HYPERLINK("#'Data_Analysis'!A1736", "E2.1_SS_EXP_BULLYING_strata_86")</f>
        <v>E2.1_SS_EXP_BULLYING_strata_86</v>
      </c>
      <c r="C227" s="16" t="s">
        <v>13240</v>
      </c>
    </row>
    <row r="228" spans="1:3" x14ac:dyDescent="0.25">
      <c r="A228" s="16" t="s">
        <v>81</v>
      </c>
      <c r="B228" s="54" t="str">
        <f>HYPERLINK("#'Data_Analysis'!A1743", "E2_SM_RES_NO_EDU_overall_D_83_by_calc_gender_breakdown")</f>
        <v>E2_SM_RES_NO_EDU_overall_D_83_by_calc_gender_breakdown</v>
      </c>
      <c r="C228" s="16" t="s">
        <v>168</v>
      </c>
    </row>
    <row r="229" spans="1:3" x14ac:dyDescent="0.25">
      <c r="A229" s="16" t="s">
        <v>81</v>
      </c>
      <c r="B229" s="54" t="str">
        <f>HYPERLINK("#'Data_Analysis'!A1750", "E2_SM_RES_NO_EDU_overall_D_84_by_calc_disability")</f>
        <v>E2_SM_RES_NO_EDU_overall_D_84_by_calc_disability</v>
      </c>
      <c r="C229" s="16" t="s">
        <v>169</v>
      </c>
    </row>
    <row r="230" spans="1:3" x14ac:dyDescent="0.25">
      <c r="A230" s="16" t="s">
        <v>81</v>
      </c>
      <c r="B230" s="54" t="str">
        <f>HYPERLINK("#'Data_Analysis'!A1758", "E2_SM_RES_NO_EDU_overall_D_85_by_DR.11_NUM_AGE_GROUP_EDU_3")</f>
        <v>E2_SM_RES_NO_EDU_overall_D_85_by_DR.11_NUM_AGE_GROUP_EDU_3</v>
      </c>
      <c r="C230" s="16" t="s">
        <v>170</v>
      </c>
    </row>
    <row r="231" spans="1:3" x14ac:dyDescent="0.25">
      <c r="A231" s="16" t="s">
        <v>81</v>
      </c>
      <c r="B231" s="54" t="str">
        <f>HYPERLINK("#'Data_Analysis'!A1768", "E2_SM_RES_NO_EDU_strata_82")</f>
        <v>E2_SM_RES_NO_EDU_strata_82</v>
      </c>
      <c r="C231" s="16" t="s">
        <v>171</v>
      </c>
    </row>
    <row r="232" spans="1:3" x14ac:dyDescent="0.25">
      <c r="A232" s="16" t="s">
        <v>81</v>
      </c>
      <c r="B232" s="54" t="str">
        <f>HYPERLINK("#'Data_Analysis'!A1775", "E3_SS_ENROLL_strata_88")</f>
        <v>E3_SS_ENROLL_strata_88</v>
      </c>
      <c r="C232" s="16" t="s">
        <v>172</v>
      </c>
    </row>
    <row r="233" spans="1:3" x14ac:dyDescent="0.25">
      <c r="A233" s="16" t="s">
        <v>81</v>
      </c>
      <c r="B233" s="54" t="str">
        <f>HYPERLINK("#'Data_Analysis'!A1782", "E9_SS_DIST_LER_TYP_UKR_overall_D_102_by_calc_gender_breakdown")</f>
        <v>E9_SS_DIST_LER_TYP_UKR_overall_D_102_by_calc_gender_breakdown</v>
      </c>
      <c r="C233" s="16" t="s">
        <v>13241</v>
      </c>
    </row>
    <row r="234" spans="1:3" x14ac:dyDescent="0.25">
      <c r="A234" s="16" t="s">
        <v>81</v>
      </c>
      <c r="B234" s="54" t="str">
        <f>HYPERLINK("#'Data_Analysis'!A1790", "E9_SS_DIST_LER_TYP_UKR_overall_D_103_by_calc_disability")</f>
        <v>E9_SS_DIST_LER_TYP_UKR_overall_D_103_by_calc_disability</v>
      </c>
      <c r="C234" s="16" t="s">
        <v>13242</v>
      </c>
    </row>
    <row r="235" spans="1:3" x14ac:dyDescent="0.25">
      <c r="A235" s="16" t="s">
        <v>81</v>
      </c>
      <c r="B235" s="54" t="str">
        <f>HYPERLINK("#'Data_Analysis'!A1797", "E9_SS_DIST_LER_TYP_UKR_overall_D_104_by_DR.11_NUM_AGE_GROUP_EDU_3")</f>
        <v>E9_SS_DIST_LER_TYP_UKR_overall_D_104_by_DR.11_NUM_AGE_GROUP_EDU_3</v>
      </c>
      <c r="C235" s="16" t="s">
        <v>13243</v>
      </c>
    </row>
    <row r="236" spans="1:3" x14ac:dyDescent="0.25">
      <c r="A236" s="16" t="s">
        <v>81</v>
      </c>
      <c r="B236" s="54" t="str">
        <f>HYPERLINK("#'Data_Analysis'!A1806", "E9_SS_DIST_LER_TYP_UKR_strata_101")</f>
        <v>E9_SS_DIST_LER_TYP_UKR_strata_101</v>
      </c>
      <c r="C236" s="16" t="s">
        <v>13244</v>
      </c>
    </row>
    <row r="237" spans="1:3" x14ac:dyDescent="0.25">
      <c r="A237" s="16" t="s">
        <v>84</v>
      </c>
      <c r="B237" s="54" t="str">
        <f>HYPERLINK("#'Data_Analysis'!A1813", "employed_indiv_age_group_strata_184")</f>
        <v>employed_indiv_age_group_strata_184</v>
      </c>
      <c r="C237" s="16" t="s">
        <v>13572</v>
      </c>
    </row>
    <row r="238" spans="1:3" x14ac:dyDescent="0.25">
      <c r="A238" s="16" t="s">
        <v>84</v>
      </c>
      <c r="B238" s="54" t="str">
        <f>HYPERLINK("#'Data_Analysis'!A1820", "employed_indiv_overall_D_229_by_calc_gender_breakdown")</f>
        <v>employed_indiv_overall_D_229_by_calc_gender_breakdown</v>
      </c>
      <c r="C238" s="16" t="s">
        <v>177</v>
      </c>
    </row>
    <row r="239" spans="1:3" x14ac:dyDescent="0.25">
      <c r="A239" s="16" t="s">
        <v>84</v>
      </c>
      <c r="B239" s="54" t="str">
        <f>HYPERLINK("#'Data_Analysis'!A1828", "employed_indiv_overall_D_230_by_calc_disability")</f>
        <v>employed_indiv_overall_D_230_by_calc_disability</v>
      </c>
      <c r="C239" s="16" t="s">
        <v>178</v>
      </c>
    </row>
    <row r="240" spans="1:3" x14ac:dyDescent="0.25">
      <c r="A240" s="16" t="s">
        <v>84</v>
      </c>
      <c r="B240" s="54" t="str">
        <f>HYPERLINK("#'Data_Analysis'!A1836", "employed_indiv_overall_D_231_by_calc_employed_indiv_age_group")</f>
        <v>employed_indiv_overall_D_231_by_calc_employed_indiv_age_group</v>
      </c>
      <c r="C240" s="16" t="s">
        <v>179</v>
      </c>
    </row>
    <row r="241" spans="1:3" x14ac:dyDescent="0.25">
      <c r="A241" s="16" t="s">
        <v>84</v>
      </c>
      <c r="B241" s="54" t="str">
        <f>HYPERLINK("#'Data_Analysis'!A1846", "employed_indiv_overall_D_232_by_DR.16_SS_LEAD_HH")</f>
        <v>employed_indiv_overall_D_232_by_DR.16_SS_LEAD_HH</v>
      </c>
      <c r="C241" s="16" t="s">
        <v>180</v>
      </c>
    </row>
    <row r="242" spans="1:3" x14ac:dyDescent="0.25">
      <c r="A242" s="16" t="s">
        <v>84</v>
      </c>
      <c r="B242" s="54" t="str">
        <f>HYPERLINK("#'Data_Analysis'!A1853", "employed_indiv_overall_D_233_by_calc_edu_level")</f>
        <v>employed_indiv_overall_D_233_by_calc_edu_level</v>
      </c>
      <c r="C242" s="16" t="s">
        <v>181</v>
      </c>
    </row>
    <row r="243" spans="1:3" x14ac:dyDescent="0.25">
      <c r="A243" s="16" t="s">
        <v>84</v>
      </c>
      <c r="B243" s="54" t="str">
        <f>HYPERLINK("#'Data_Analysis'!A1866", "employed_indiv_strata_228")</f>
        <v>employed_indiv_strata_228</v>
      </c>
      <c r="C243" s="16" t="s">
        <v>182</v>
      </c>
    </row>
    <row r="244" spans="1:3" x14ac:dyDescent="0.25">
      <c r="A244" s="16" t="s">
        <v>84</v>
      </c>
      <c r="B244" s="54" t="str">
        <f>HYPERLINK("#'Data_Analysis'!A1873", "employed_respondent_overall_D_183_by_employed_resp_age_group")</f>
        <v>employed_respondent_overall_D_183_by_employed_resp_age_group</v>
      </c>
      <c r="C244" s="16" t="s">
        <v>183</v>
      </c>
    </row>
    <row r="245" spans="1:3" x14ac:dyDescent="0.25">
      <c r="A245" s="16" t="s">
        <v>84</v>
      </c>
      <c r="B245" s="54" t="str">
        <f>HYPERLINK("#'Data_Analysis'!A1882", "employed_respondent_strata_182")</f>
        <v>employed_respondent_strata_182</v>
      </c>
      <c r="C245" s="16" t="s">
        <v>184</v>
      </c>
    </row>
    <row r="246" spans="1:3" x14ac:dyDescent="0.25">
      <c r="A246" s="16" t="s">
        <v>13859</v>
      </c>
      <c r="B246" s="54" t="str">
        <f>HYPERLINK("#'Data_Analysis'!A1889", "EOS1_SS_BACK_TO_UKR_strata_484")</f>
        <v>EOS1_SS_BACK_TO_UKR_strata_484</v>
      </c>
      <c r="C246" s="16" t="s">
        <v>185</v>
      </c>
    </row>
    <row r="247" spans="1:3" x14ac:dyDescent="0.25">
      <c r="A247" s="16" t="s">
        <v>13859</v>
      </c>
      <c r="B247" s="54" t="str">
        <f>HYPERLINK("#'Data_Analysis'!A1896", "EOS10_SS_PLANS_RETURN_overall_D_493_by_calc_respondents_by_age_group")</f>
        <v>EOS10_SS_PLANS_RETURN_overall_D_493_by_calc_respondents_by_age_group</v>
      </c>
      <c r="C247" s="16" t="s">
        <v>186</v>
      </c>
    </row>
    <row r="248" spans="1:3" x14ac:dyDescent="0.25">
      <c r="A248" s="16" t="s">
        <v>13859</v>
      </c>
      <c r="B248" s="54" t="str">
        <f>HYPERLINK("#'Data_Analysis'!A1904", "EOS10_SS_PLANS_RETURN_overall_D_494_by_hh_has_at_least_one_employed")</f>
        <v>EOS10_SS_PLANS_RETURN_overall_D_494_by_hh_has_at_least_one_employed</v>
      </c>
      <c r="C248" s="16" t="s">
        <v>187</v>
      </c>
    </row>
    <row r="249" spans="1:3" x14ac:dyDescent="0.25">
      <c r="A249" s="16" t="s">
        <v>13859</v>
      </c>
      <c r="B249" s="54" t="str">
        <f>HYPERLINK("#'Data_Analysis'!A1911", "EOS10_SS_PLANS_RETURN_overall_D_495_by_DR.16_SS_LEAD_HoHH")</f>
        <v>EOS10_SS_PLANS_RETURN_overall_D_495_by_DR.16_SS_LEAD_HoHH</v>
      </c>
      <c r="C249" s="16" t="s">
        <v>188</v>
      </c>
    </row>
    <row r="250" spans="1:3" x14ac:dyDescent="0.25">
      <c r="A250" s="16" t="s">
        <v>13859</v>
      </c>
      <c r="B250" s="54" t="str">
        <f>HYPERLINK("#'Data_Analysis'!A1921", "EOS10_SS_PLANS_RETURN_strata_492")</f>
        <v>EOS10_SS_PLANS_RETURN_strata_492</v>
      </c>
      <c r="C250" s="16" t="s">
        <v>189</v>
      </c>
    </row>
    <row r="251" spans="1:3" x14ac:dyDescent="0.25">
      <c r="A251" s="16" t="s">
        <v>13859</v>
      </c>
      <c r="B251" s="54" t="str">
        <f>HYPERLINK("#'Data_Analysis'!A1928", "EOS4_SM_REASON_VISIT_strata_485")</f>
        <v>EOS4_SM_REASON_VISIT_strata_485</v>
      </c>
      <c r="C251" s="16" t="s">
        <v>190</v>
      </c>
    </row>
    <row r="252" spans="1:3" x14ac:dyDescent="0.25">
      <c r="A252" s="16" t="s">
        <v>13859</v>
      </c>
      <c r="B252" s="54" t="str">
        <f>HYPERLINK("#'Data_Analysis'!A1935", "EOS5_SS_INTENTION_overall_D_489_by_calc_respondents_by_age_group")</f>
        <v>EOS5_SS_INTENTION_overall_D_489_by_calc_respondents_by_age_group</v>
      </c>
      <c r="C252" s="16" t="s">
        <v>191</v>
      </c>
    </row>
    <row r="253" spans="1:3" x14ac:dyDescent="0.25">
      <c r="A253" s="16" t="s">
        <v>13859</v>
      </c>
      <c r="B253" s="54" t="str">
        <f>HYPERLINK("#'Data_Analysis'!A1943", "EOS5_SS_INTENTION_overall_D_490_by_hh_has_at_least_one_employed")</f>
        <v>EOS5_SS_INTENTION_overall_D_490_by_hh_has_at_least_one_employed</v>
      </c>
      <c r="C253" s="16" t="s">
        <v>192</v>
      </c>
    </row>
    <row r="254" spans="1:3" x14ac:dyDescent="0.25">
      <c r="A254" s="16" t="s">
        <v>13859</v>
      </c>
      <c r="B254" s="54" t="str">
        <f>HYPERLINK("#'Data_Analysis'!A1950", "EOS5_SS_INTENTION_overall_D_491_by_DR.16_SS_LEAD_HoHH")</f>
        <v>EOS5_SS_INTENTION_overall_D_491_by_DR.16_SS_LEAD_HoHH</v>
      </c>
      <c r="C254" s="16" t="s">
        <v>193</v>
      </c>
    </row>
    <row r="255" spans="1:3" x14ac:dyDescent="0.25">
      <c r="A255" s="16" t="s">
        <v>13859</v>
      </c>
      <c r="B255" s="54" t="str">
        <f>HYPERLINK("#'Data_Analysis'!A1960", "EOS5_SS_INTENTION_strata_488")</f>
        <v>EOS5_SS_INTENTION_strata_488</v>
      </c>
      <c r="C255" s="16" t="s">
        <v>194</v>
      </c>
    </row>
    <row r="256" spans="1:3" x14ac:dyDescent="0.25">
      <c r="A256" s="16" t="s">
        <v>13859</v>
      </c>
      <c r="B256" s="54" t="str">
        <f>HYPERLINK("#'Data_Analysis'!A1967", "EOS8_SS_TEMP_RETURN_DIFFICULTIES_strata_486")</f>
        <v>EOS8_SS_TEMP_RETURN_DIFFICULTIES_strata_486</v>
      </c>
      <c r="C256" s="16" t="s">
        <v>195</v>
      </c>
    </row>
    <row r="257" spans="1:3" x14ac:dyDescent="0.25">
      <c r="A257" s="16" t="s">
        <v>13859</v>
      </c>
      <c r="B257" s="54" t="str">
        <f>HYPERLINK("#'Data_Analysis'!A1974", "EOS9_SM_TEMP_RETURN_DIFFICULTIES_WHAT_overall_487")</f>
        <v>EOS9_SM_TEMP_RETURN_DIFFICULTIES_WHAT_overall_487</v>
      </c>
      <c r="C257" s="16" t="s">
        <v>14146</v>
      </c>
    </row>
    <row r="258" spans="1:3" x14ac:dyDescent="0.25">
      <c r="A258" s="16" t="s">
        <v>13860</v>
      </c>
      <c r="B258" s="54" t="str">
        <f>HYPERLINK("#'Data_Analysis'!A1979", "GBV01f_SS_AWARENESS_overall_D_333_by_calc_respondents_by_age_group")</f>
        <v>GBV01f_SS_AWARENESS_overall_D_333_by_calc_respondents_by_age_group</v>
      </c>
      <c r="C258" s="16" t="s">
        <v>196</v>
      </c>
    </row>
    <row r="259" spans="1:3" x14ac:dyDescent="0.25">
      <c r="A259" s="16" t="s">
        <v>13860</v>
      </c>
      <c r="B259" s="54" t="str">
        <f>HYPERLINK("#'Data_Analysis'!A1987", "GBV01f_SS_AWARENESS_overall_D_334_by_calc_respondents_by_gender")</f>
        <v>GBV01f_SS_AWARENESS_overall_D_334_by_calc_respondents_by_gender</v>
      </c>
      <c r="C259" s="16" t="s">
        <v>197</v>
      </c>
    </row>
    <row r="260" spans="1:3" x14ac:dyDescent="0.25">
      <c r="A260" s="16" t="s">
        <v>13860</v>
      </c>
      <c r="B260" s="54" t="str">
        <f>HYPERLINK("#'Data_Analysis'!A1994", "GBV01f_SS_AWARENESS_strata_332")</f>
        <v>GBV01f_SS_AWARENESS_strata_332</v>
      </c>
      <c r="C260" s="16" t="s">
        <v>198</v>
      </c>
    </row>
    <row r="261" spans="1:3" x14ac:dyDescent="0.25">
      <c r="A261" s="16" t="s">
        <v>13860</v>
      </c>
      <c r="B261" s="54" t="str">
        <f>HYPERLINK("#'Data_Analysis'!A2001", "GBV02_SM_GBV_BARR_overall_D_336_by_calc_respondents_by_age_group")</f>
        <v>GBV02_SM_GBV_BARR_overall_D_336_by_calc_respondents_by_age_group</v>
      </c>
      <c r="C261" s="16" t="s">
        <v>199</v>
      </c>
    </row>
    <row r="262" spans="1:3" x14ac:dyDescent="0.25">
      <c r="A262" s="16" t="s">
        <v>13860</v>
      </c>
      <c r="B262" s="54" t="str">
        <f>HYPERLINK("#'Data_Analysis'!A2009", "GBV02_SM_GBV_BARR_overall_D_337_by_calc_respondents_by_gender")</f>
        <v>GBV02_SM_GBV_BARR_overall_D_337_by_calc_respondents_by_gender</v>
      </c>
      <c r="C262" s="16" t="s">
        <v>200</v>
      </c>
    </row>
    <row r="263" spans="1:3" x14ac:dyDescent="0.25">
      <c r="A263" s="16" t="s">
        <v>13860</v>
      </c>
      <c r="B263" s="54" t="str">
        <f>HYPERLINK("#'Data_Analysis'!A2016", "GBV02_SM_GBV_BARR_overall_D_338_by_DR7.2_SS_RESP_GEN_AGE_PYRAMID")</f>
        <v>GBV02_SM_GBV_BARR_overall_D_338_by_DR7.2_SS_RESP_GEN_AGE_PYRAMID</v>
      </c>
      <c r="C263" s="16" t="s">
        <v>201</v>
      </c>
    </row>
    <row r="264" spans="1:3" x14ac:dyDescent="0.25">
      <c r="A264" s="16" t="s">
        <v>13860</v>
      </c>
      <c r="B264" s="54" t="str">
        <f>HYPERLINK("#'Data_Analysis'!A2027", "GBV02_SM_GBV_BARR_strata_335")</f>
        <v>GBV02_SM_GBV_BARR_strata_335</v>
      </c>
      <c r="C264" s="16" t="s">
        <v>13245</v>
      </c>
    </row>
    <row r="265" spans="1:3" x14ac:dyDescent="0.25">
      <c r="A265" s="16" t="s">
        <v>13860</v>
      </c>
      <c r="B265" s="54" t="str">
        <f>HYPERLINK("#'Data_Analysis'!A2034", "GBV04.1_SM_SEC_WOMEN_overall_D_340_by_calc_respondents_by_age_group")</f>
        <v>GBV04.1_SM_SEC_WOMEN_overall_D_340_by_calc_respondents_by_age_group</v>
      </c>
      <c r="C265" s="16" t="s">
        <v>202</v>
      </c>
    </row>
    <row r="266" spans="1:3" x14ac:dyDescent="0.25">
      <c r="A266" s="16" t="s">
        <v>13860</v>
      </c>
      <c r="B266" s="54" t="str">
        <f>HYPERLINK("#'Data_Analysis'!A2042", "GBV04.1_SM_SEC_WOMEN_overall_D_341_by_calc_respondents_by_gender")</f>
        <v>GBV04.1_SM_SEC_WOMEN_overall_D_341_by_calc_respondents_by_gender</v>
      </c>
      <c r="C266" s="16" t="s">
        <v>203</v>
      </c>
    </row>
    <row r="267" spans="1:3" x14ac:dyDescent="0.25">
      <c r="A267" s="16" t="s">
        <v>13860</v>
      </c>
      <c r="B267" s="54" t="str">
        <f>HYPERLINK("#'Data_Analysis'!A2049", "GBV04.1_SM_SEC_WOMEN_overall_D_342_by_calc_respondents_by_gender")</f>
        <v>GBV04.1_SM_SEC_WOMEN_overall_D_342_by_calc_respondents_by_gender</v>
      </c>
      <c r="C267" s="16" t="s">
        <v>203</v>
      </c>
    </row>
    <row r="268" spans="1:3" x14ac:dyDescent="0.25">
      <c r="A268" s="16" t="s">
        <v>13860</v>
      </c>
      <c r="B268" s="54" t="str">
        <f>HYPERLINK("#'Data_Analysis'!A2056", "GBV04.1_SM_SEC_WOMEN_overall_D_343_by_DR7.2_SS_RESP_GEN_AGE_PYRAMID")</f>
        <v>GBV04.1_SM_SEC_WOMEN_overall_D_343_by_DR7.2_SS_RESP_GEN_AGE_PYRAMID</v>
      </c>
      <c r="C268" s="16" t="s">
        <v>204</v>
      </c>
    </row>
    <row r="269" spans="1:3" x14ac:dyDescent="0.25">
      <c r="A269" s="16" t="s">
        <v>13860</v>
      </c>
      <c r="B269" s="54" t="str">
        <f>HYPERLINK("#'Data_Analysis'!A2067", "GBV04.1_SM_SEC_WOMEN_strata_339")</f>
        <v>GBV04.1_SM_SEC_WOMEN_strata_339</v>
      </c>
      <c r="C269" s="16" t="s">
        <v>205</v>
      </c>
    </row>
    <row r="270" spans="1:3" x14ac:dyDescent="0.25">
      <c r="A270" s="16" t="s">
        <v>13860</v>
      </c>
      <c r="B270" s="54" t="str">
        <f>HYPERLINK("#'Data_Analysis'!A2074", "GBV04.2_SM_SEC_MEN_overall_D_345_by_calc_respondents_by_age_group")</f>
        <v>GBV04.2_SM_SEC_MEN_overall_D_345_by_calc_respondents_by_age_group</v>
      </c>
      <c r="C270" s="16" t="s">
        <v>206</v>
      </c>
    </row>
    <row r="271" spans="1:3" x14ac:dyDescent="0.25">
      <c r="A271" s="16" t="s">
        <v>13860</v>
      </c>
      <c r="B271" s="54" t="str">
        <f>HYPERLINK("#'Data_Analysis'!A2082", "GBV04.2_SM_SEC_MEN_overall_D_346_by_calc_respondents_by_gender")</f>
        <v>GBV04.2_SM_SEC_MEN_overall_D_346_by_calc_respondents_by_gender</v>
      </c>
      <c r="C271" s="16" t="s">
        <v>207</v>
      </c>
    </row>
    <row r="272" spans="1:3" x14ac:dyDescent="0.25">
      <c r="A272" s="16" t="s">
        <v>13860</v>
      </c>
      <c r="B272" s="54" t="str">
        <f>HYPERLINK("#'Data_Analysis'!A2089", "GBV04.2_SM_SEC_MEN_strata_344")</f>
        <v>GBV04.2_SM_SEC_MEN_strata_344</v>
      </c>
      <c r="C272" s="16" t="s">
        <v>208</v>
      </c>
    </row>
    <row r="273" spans="1:3" x14ac:dyDescent="0.25">
      <c r="A273" s="16" t="s">
        <v>13860</v>
      </c>
      <c r="B273" s="54" t="str">
        <f>HYPERLINK("#'Data_Analysis'!A2096", "H13.1_SM_SUP_TYP_RECEIVED_overall_D_348_by_calc_gender_breakdown")</f>
        <v>H13.1_SM_SUP_TYP_RECEIVED_overall_D_348_by_calc_gender_breakdown</v>
      </c>
      <c r="C273" s="16" t="s">
        <v>13971</v>
      </c>
    </row>
    <row r="274" spans="1:3" x14ac:dyDescent="0.25">
      <c r="A274" s="16" t="s">
        <v>13860</v>
      </c>
      <c r="B274" s="54" t="str">
        <f>HYPERLINK("#'Data_Analysis'!A2103", "H13.1_SM_SUP_TYP_RECEIVED_overall_D_349_by_calc_disability")</f>
        <v>H13.1_SM_SUP_TYP_RECEIVED_overall_D_349_by_calc_disability</v>
      </c>
      <c r="C274" s="16" t="s">
        <v>13973</v>
      </c>
    </row>
    <row r="275" spans="1:3" x14ac:dyDescent="0.25">
      <c r="A275" s="16" t="s">
        <v>13860</v>
      </c>
      <c r="B275" s="54" t="str">
        <f>HYPERLINK("#'Data_Analysis'!A2110", "H13.1_SM_SUP_TYP_RECEIVED_strata_347")</f>
        <v>H13.1_SM_SUP_TYP_RECEIVED_strata_347</v>
      </c>
      <c r="C275" s="16" t="s">
        <v>13975</v>
      </c>
    </row>
    <row r="276" spans="1:3" x14ac:dyDescent="0.25">
      <c r="A276" s="16" t="s">
        <v>89</v>
      </c>
      <c r="B276" s="54" t="str">
        <f>HYPERLINK("#'Data_Analysis'!A2117", "H13.1_SM_SUP_TYP_strata_156")</f>
        <v>H13.1_SM_SUP_TYP_strata_156</v>
      </c>
      <c r="C276" s="16" t="s">
        <v>220</v>
      </c>
    </row>
    <row r="277" spans="1:3" x14ac:dyDescent="0.25">
      <c r="A277" s="16" t="s">
        <v>13861</v>
      </c>
      <c r="B277" s="54" t="str">
        <f>HYPERLINK("#'Data_Analysis'!A2124", "H13_SS_HLT_INS_MDA_HH_overall_D_364_by_household_typology_1")</f>
        <v>H13_SS_HLT_INS_MDA_HH_overall_D_364_by_household_typology_1</v>
      </c>
      <c r="C277" s="16" t="s">
        <v>221</v>
      </c>
    </row>
    <row r="278" spans="1:3" x14ac:dyDescent="0.25">
      <c r="A278" s="16" t="s">
        <v>13861</v>
      </c>
      <c r="B278" s="54" t="str">
        <f>HYPERLINK("#'Data_Analysis'!A2134", "H13_SS_HLT_INS_MDA_HH_overall_D_365_by_household_typology_2")</f>
        <v>H13_SS_HLT_INS_MDA_HH_overall_D_365_by_household_typology_2</v>
      </c>
      <c r="C278" s="16" t="s">
        <v>222</v>
      </c>
    </row>
    <row r="279" spans="1:3" x14ac:dyDescent="0.25">
      <c r="A279" s="16" t="s">
        <v>13861</v>
      </c>
      <c r="B279" s="54" t="str">
        <f>HYPERLINK("#'Data_Analysis'!A2145", "H13_SS_HLT_INS_MDA_HH_strata_363")</f>
        <v>H13_SS_HLT_INS_MDA_HH_strata_363</v>
      </c>
      <c r="C279" s="16" t="s">
        <v>223</v>
      </c>
    </row>
    <row r="280" spans="1:3" x14ac:dyDescent="0.25">
      <c r="A280" s="16" t="s">
        <v>13861</v>
      </c>
      <c r="B280" s="54" t="str">
        <f>HYPERLINK("#'Data_Analysis'!A2152", "H13_SS_HLT_INS_MDA_NUMBER_strata_362")</f>
        <v>H13_SS_HLT_INS_MDA_NUMBER_strata_362</v>
      </c>
      <c r="C280" s="16" t="s">
        <v>13980</v>
      </c>
    </row>
    <row r="281" spans="1:3" x14ac:dyDescent="0.25">
      <c r="A281" s="16" t="s">
        <v>13861</v>
      </c>
      <c r="B281" s="54" t="str">
        <f>HYPERLINK("#'Data_Analysis'!A2159", "H13_SS_HLT_INS_MDA_strata_361")</f>
        <v>H13_SS_HLT_INS_MDA_strata_361</v>
      </c>
      <c r="C281" s="16" t="s">
        <v>224</v>
      </c>
    </row>
    <row r="282" spans="1:3" x14ac:dyDescent="0.25">
      <c r="A282" s="16" t="s">
        <v>89</v>
      </c>
      <c r="B282" s="54" t="str">
        <f>HYPERLINK("#'Data_Analysis'!A2166", "H15_SS_SHW_IMPRV_overall_D_159_by_calc_gender_breakdown")</f>
        <v>H15_SS_SHW_IMPRV_overall_D_159_by_calc_gender_breakdown</v>
      </c>
      <c r="C282" s="16" t="s">
        <v>225</v>
      </c>
    </row>
    <row r="283" spans="1:3" x14ac:dyDescent="0.25">
      <c r="A283" s="16" t="s">
        <v>89</v>
      </c>
      <c r="B283" s="54" t="str">
        <f>HYPERLINK("#'Data_Analysis'!A2173", "H15_SS_SHW_IMPRV_overall_D_160_by_calc_disability")</f>
        <v>H15_SS_SHW_IMPRV_overall_D_160_by_calc_disability</v>
      </c>
      <c r="C283" s="16" t="s">
        <v>226</v>
      </c>
    </row>
    <row r="284" spans="1:3" x14ac:dyDescent="0.25">
      <c r="A284" s="16" t="s">
        <v>89</v>
      </c>
      <c r="B284" s="54" t="str">
        <f>HYPERLINK("#'Data_Analysis'!A2180", "H15_SS_SHW_IMPRV_strata_158")</f>
        <v>H15_SS_SHW_IMPRV_strata_158</v>
      </c>
      <c r="C284" s="16" t="s">
        <v>227</v>
      </c>
    </row>
    <row r="285" spans="1:3" x14ac:dyDescent="0.25">
      <c r="A285" s="16" t="s">
        <v>102</v>
      </c>
      <c r="B285" s="54" t="str">
        <f>HYPERLINK("#'Data_Analysis'!A2187", "H4_SM_HLTH_ACC_BARRIER_overall_114")</f>
        <v>H4_SM_HLTH_ACC_BARRIER_overall_114</v>
      </c>
      <c r="C285" s="16" t="s">
        <v>14147</v>
      </c>
    </row>
    <row r="286" spans="1:3" x14ac:dyDescent="0.25">
      <c r="A286" s="16" t="s">
        <v>102</v>
      </c>
      <c r="B286" s="54" t="str">
        <f>HYPERLINK("#'Data_Analysis'!A2192", "H5_SM_HLTH_SRH_ACC_BAR_overall_145")</f>
        <v>H5_SM_HLTH_SRH_ACC_BAR_overall_145</v>
      </c>
      <c r="C286" s="16" t="s">
        <v>14148</v>
      </c>
    </row>
    <row r="287" spans="1:3" x14ac:dyDescent="0.25">
      <c r="A287" s="16" t="s">
        <v>102</v>
      </c>
      <c r="B287" s="54" t="str">
        <f>HYPERLINK("#'Data_Analysis'!A2197", "H6.1_SM_HLTH_MISS_MEDICATION_REASONS_overall_D_133_by_calc_gender_breakdown")</f>
        <v>H6.1_SM_HLTH_MISS_MEDICATION_REASONS_overall_D_133_by_calc_gender_breakdown</v>
      </c>
      <c r="C287" s="16" t="s">
        <v>13986</v>
      </c>
    </row>
    <row r="288" spans="1:3" x14ac:dyDescent="0.25">
      <c r="A288" s="16" t="s">
        <v>102</v>
      </c>
      <c r="B288" s="54" t="str">
        <f>HYPERLINK("#'Data_Analysis'!A2204", "H6.1_SM_HLTH_MISS_MEDICATION_REASONS_overall_D_134_by_DR.11_NUM_AGE_GROUP")</f>
        <v>H6.1_SM_HLTH_MISS_MEDICATION_REASONS_overall_D_134_by_DR.11_NUM_AGE_GROUP</v>
      </c>
      <c r="C288" s="16" t="s">
        <v>13988</v>
      </c>
    </row>
    <row r="289" spans="1:3" x14ac:dyDescent="0.25">
      <c r="A289" s="16" t="s">
        <v>102</v>
      </c>
      <c r="B289" s="54" t="str">
        <f>HYPERLINK("#'Data_Analysis'!A2212", "H6.1_SM_HLTH_MISS_MEDICATION_REASONS_overall_D_135_by_calc_disability")</f>
        <v>H6.1_SM_HLTH_MISS_MEDICATION_REASONS_overall_D_135_by_calc_disability</v>
      </c>
      <c r="C289" s="16" t="s">
        <v>13989</v>
      </c>
    </row>
    <row r="290" spans="1:3" x14ac:dyDescent="0.25">
      <c r="A290" s="16" t="s">
        <v>102</v>
      </c>
      <c r="B290" s="54" t="str">
        <f>HYPERLINK("#'Data_Analysis'!A2219", "H6.1_SM_HLTH_MISS_MEDICATION_REASONS_strata_132")</f>
        <v>H6.1_SM_HLTH_MISS_MEDICATION_REASONS_strata_132</v>
      </c>
      <c r="C290" s="16" t="s">
        <v>13990</v>
      </c>
    </row>
    <row r="291" spans="1:3" x14ac:dyDescent="0.25">
      <c r="A291" s="16" t="s">
        <v>102</v>
      </c>
      <c r="B291" s="54" t="str">
        <f>HYPERLINK("#'Data_Analysis'!A2226", "H6_SM_HLTH_ACC_REHABILITATION_BAR_overall_D_141_by_calc_gender_breakdown")</f>
        <v>H6_SM_HLTH_ACC_REHABILITATION_BAR_overall_D_141_by_calc_gender_breakdown</v>
      </c>
      <c r="C291" s="16" t="s">
        <v>13991</v>
      </c>
    </row>
    <row r="292" spans="1:3" x14ac:dyDescent="0.25">
      <c r="A292" s="16" t="s">
        <v>102</v>
      </c>
      <c r="B292" s="54" t="str">
        <f>HYPERLINK("#'Data_Analysis'!A2233", "H6_SM_HLTH_ACC_REHABILITATION_BAR_overall_D_142_by_DR.11_NUM_AGE_GROUP")</f>
        <v>H6_SM_HLTH_ACC_REHABILITATION_BAR_overall_D_142_by_DR.11_NUM_AGE_GROUP</v>
      </c>
      <c r="C292" s="16" t="s">
        <v>13992</v>
      </c>
    </row>
    <row r="293" spans="1:3" x14ac:dyDescent="0.25">
      <c r="A293" s="16" t="s">
        <v>102</v>
      </c>
      <c r="B293" s="54" t="str">
        <f>HYPERLINK("#'Data_Analysis'!A2243", "H6_SM_HLTH_ACC_REHABILITATION_BAR_overall_D_143_by_calc_disability")</f>
        <v>H6_SM_HLTH_ACC_REHABILITATION_BAR_overall_D_143_by_calc_disability</v>
      </c>
      <c r="C293" s="16" t="s">
        <v>13993</v>
      </c>
    </row>
    <row r="294" spans="1:3" x14ac:dyDescent="0.25">
      <c r="A294" s="16" t="s">
        <v>102</v>
      </c>
      <c r="B294" s="54" t="str">
        <f>HYPERLINK("#'Data_Analysis'!A2250", "H6_SM_HLTH_ACC_REHABILITATION_BAR_strata_140")</f>
        <v>H6_SM_HLTH_ACC_REHABILITATION_BAR_strata_140</v>
      </c>
      <c r="C294" s="16" t="s">
        <v>13994</v>
      </c>
    </row>
    <row r="295" spans="1:3" x14ac:dyDescent="0.25">
      <c r="A295" s="16" t="s">
        <v>102</v>
      </c>
      <c r="B295" s="54" t="str">
        <f>HYPERLINK("#'Data_Analysis'!A2257", "H6_SS_HLTH_ACC_MEDICATION_overall_D_125_by_calc_gender_breakdown")</f>
        <v>H6_SS_HLTH_ACC_MEDICATION_overall_D_125_by_calc_gender_breakdown</v>
      </c>
      <c r="C295" s="16" t="s">
        <v>233</v>
      </c>
    </row>
    <row r="296" spans="1:3" x14ac:dyDescent="0.25">
      <c r="A296" s="16" t="s">
        <v>102</v>
      </c>
      <c r="B296" s="54" t="str">
        <f>HYPERLINK("#'Data_Analysis'!A2265", "H6_SS_HLTH_ACC_MEDICATION_overall_D_126_by_DR.11_NUM_AGE_GROUP")</f>
        <v>H6_SS_HLTH_ACC_MEDICATION_overall_D_126_by_DR.11_NUM_AGE_GROUP</v>
      </c>
      <c r="C296" s="16" t="s">
        <v>234</v>
      </c>
    </row>
    <row r="297" spans="1:3" x14ac:dyDescent="0.25">
      <c r="A297" s="16" t="s">
        <v>102</v>
      </c>
      <c r="B297" s="54" t="str">
        <f>HYPERLINK("#'Data_Analysis'!A2276", "H6_SS_HLTH_ACC_MEDICATION_overall_D_127_by_calc_disability")</f>
        <v>H6_SS_HLTH_ACC_MEDICATION_overall_D_127_by_calc_disability</v>
      </c>
      <c r="C297" s="16" t="s">
        <v>235</v>
      </c>
    </row>
    <row r="298" spans="1:3" x14ac:dyDescent="0.25">
      <c r="A298" s="16" t="s">
        <v>102</v>
      </c>
      <c r="B298" s="54" t="str">
        <f>HYPERLINK("#'Data_Analysis'!A2284", "H6_SS_HLTH_ACC_MEDICATION_strata_124")</f>
        <v>H6_SS_HLTH_ACC_MEDICATION_strata_124</v>
      </c>
      <c r="C298" s="16" t="s">
        <v>236</v>
      </c>
    </row>
    <row r="299" spans="1:3" x14ac:dyDescent="0.25">
      <c r="A299" s="16" t="s">
        <v>102</v>
      </c>
      <c r="B299" s="54" t="str">
        <f>HYPERLINK("#'Data_Analysis'!A2291", "H6_SS_HLTH_ACC_REHABILITATION_overall_D_137_by_calc_gender_breakdown")</f>
        <v>H6_SS_HLTH_ACC_REHABILITATION_overall_D_137_by_calc_gender_breakdown</v>
      </c>
      <c r="C299" s="16" t="s">
        <v>13995</v>
      </c>
    </row>
    <row r="300" spans="1:3" x14ac:dyDescent="0.25">
      <c r="A300" s="16" t="s">
        <v>102</v>
      </c>
      <c r="B300" s="54" t="str">
        <f>HYPERLINK("#'Data_Analysis'!A2298", "H6_SS_HLTH_ACC_REHABILITATION_overall_D_138_by_DR.11_NUM_AGE_GROUP")</f>
        <v>H6_SS_HLTH_ACC_REHABILITATION_overall_D_138_by_DR.11_NUM_AGE_GROUP</v>
      </c>
      <c r="C300" s="16" t="s">
        <v>13996</v>
      </c>
    </row>
    <row r="301" spans="1:3" x14ac:dyDescent="0.25">
      <c r="A301" s="16" t="s">
        <v>102</v>
      </c>
      <c r="B301" s="54" t="str">
        <f>HYPERLINK("#'Data_Analysis'!A2308", "H6_SS_HLTH_ACC_REHABILITATION_overall_D_139_by_calc_disability")</f>
        <v>H6_SS_HLTH_ACC_REHABILITATION_overall_D_139_by_calc_disability</v>
      </c>
      <c r="C301" s="16" t="s">
        <v>13997</v>
      </c>
    </row>
    <row r="302" spans="1:3" x14ac:dyDescent="0.25">
      <c r="A302" s="16" t="s">
        <v>102</v>
      </c>
      <c r="B302" s="54" t="str">
        <f>HYPERLINK("#'Data_Analysis'!A2315", "H6_SS_HLTH_ACC_REHABILITATION_strata_136")</f>
        <v>H6_SS_HLTH_ACC_REHABILITATION_strata_136</v>
      </c>
      <c r="C302" s="16" t="s">
        <v>13998</v>
      </c>
    </row>
    <row r="303" spans="1:3" x14ac:dyDescent="0.25">
      <c r="A303" s="16" t="s">
        <v>102</v>
      </c>
      <c r="B303" s="54" t="str">
        <f>HYPERLINK("#'Data_Analysis'!A2322", "H6_SS_HLTH_MISS_MEDICATION_overall_D_129_by_calc_gender_breakdown")</f>
        <v>H6_SS_HLTH_MISS_MEDICATION_overall_D_129_by_calc_gender_breakdown</v>
      </c>
      <c r="C303" s="16" t="s">
        <v>13999</v>
      </c>
    </row>
    <row r="304" spans="1:3" x14ac:dyDescent="0.25">
      <c r="A304" s="16" t="s">
        <v>102</v>
      </c>
      <c r="B304" s="54" t="str">
        <f>HYPERLINK("#'Data_Analysis'!A2330", "H6_SS_HLTH_MISS_MEDICATION_overall_D_130_by_DR.11_NUM_AGE_GROUP")</f>
        <v>H6_SS_HLTH_MISS_MEDICATION_overall_D_130_by_DR.11_NUM_AGE_GROUP</v>
      </c>
      <c r="C304" s="16" t="s">
        <v>14000</v>
      </c>
    </row>
    <row r="305" spans="1:3" x14ac:dyDescent="0.25">
      <c r="A305" s="16" t="s">
        <v>102</v>
      </c>
      <c r="B305" s="54" t="str">
        <f>HYPERLINK("#'Data_Analysis'!A2341", "H6_SS_HLTH_MISS_MEDICATION_overall_D_131_by_calc_disability")</f>
        <v>H6_SS_HLTH_MISS_MEDICATION_overall_D_131_by_calc_disability</v>
      </c>
      <c r="C305" s="16" t="s">
        <v>14001</v>
      </c>
    </row>
    <row r="306" spans="1:3" x14ac:dyDescent="0.25">
      <c r="A306" s="16" t="s">
        <v>102</v>
      </c>
      <c r="B306" s="54" t="str">
        <f>HYPERLINK("#'Data_Analysis'!A2349", "H6_SS_HLTH_MISS_MEDICATION_strata_128")</f>
        <v>H6_SS_HLTH_MISS_MEDICATION_strata_128</v>
      </c>
      <c r="C306" s="16" t="s">
        <v>14002</v>
      </c>
    </row>
    <row r="307" spans="1:3" x14ac:dyDescent="0.25">
      <c r="A307" s="16" t="s">
        <v>13857</v>
      </c>
      <c r="B307" s="54" t="str">
        <f>HYPERLINK("#'Data_Analysis'!A2356", "health_expenditure_strata_421")</f>
        <v>health_expenditure_strata_421</v>
      </c>
      <c r="C307" s="16" t="s">
        <v>237</v>
      </c>
    </row>
    <row r="308" spans="1:3" x14ac:dyDescent="0.25">
      <c r="A308" s="16" t="s">
        <v>84</v>
      </c>
      <c r="B308" s="54" t="str">
        <f>HYPERLINK("#'Data_Analysis'!A2363", "hh_has_at_least_one_employed_overall_D_225_by_household_typology_1")</f>
        <v>hh_has_at_least_one_employed_overall_D_225_by_household_typology_1</v>
      </c>
      <c r="C308" s="16" t="s">
        <v>238</v>
      </c>
    </row>
    <row r="309" spans="1:3" x14ac:dyDescent="0.25">
      <c r="A309" s="16" t="s">
        <v>84</v>
      </c>
      <c r="B309" s="54" t="str">
        <f>HYPERLINK("#'Data_Analysis'!A2373", "hh_has_at_least_one_employed_overall_D_226_by_household_typology_2")</f>
        <v>hh_has_at_least_one_employed_overall_D_226_by_household_typology_2</v>
      </c>
      <c r="C309" s="16" t="s">
        <v>239</v>
      </c>
    </row>
    <row r="310" spans="1:3" x14ac:dyDescent="0.25">
      <c r="A310" s="16" t="s">
        <v>84</v>
      </c>
      <c r="B310" s="54" t="str">
        <f>HYPERLINK("#'Data_Analysis'!A2384", "hh_has_at_least_one_employed_overall_D_227_by_DR.16_SS_LEAD_HoHH")</f>
        <v>hh_has_at_least_one_employed_overall_D_227_by_DR.16_SS_LEAD_HoHH</v>
      </c>
      <c r="C310" s="16" t="s">
        <v>240</v>
      </c>
    </row>
    <row r="311" spans="1:3" x14ac:dyDescent="0.25">
      <c r="A311" s="16" t="s">
        <v>84</v>
      </c>
      <c r="B311" s="54" t="str">
        <f>HYPERLINK("#'Data_Analysis'!A2394", "hh_has_at_least_one_employed_strata_224")</f>
        <v>hh_has_at_least_one_employed_strata_224</v>
      </c>
      <c r="C311" s="16" t="s">
        <v>241</v>
      </c>
    </row>
    <row r="312" spans="1:3" x14ac:dyDescent="0.25">
      <c r="A312" s="16" t="s">
        <v>13850</v>
      </c>
      <c r="B312" s="54" t="str">
        <f>HYPERLINK("#'Data_Analysis'!A2401", "hh_has_at_least_one_older_person_overall_D_27_by_household_typology_1")</f>
        <v>hh_has_at_least_one_older_person_overall_D_27_by_household_typology_1</v>
      </c>
      <c r="C312" s="16" t="s">
        <v>13246</v>
      </c>
    </row>
    <row r="313" spans="1:3" x14ac:dyDescent="0.25">
      <c r="A313" s="16" t="s">
        <v>13850</v>
      </c>
      <c r="B313" s="54" t="str">
        <f>HYPERLINK("#'Data_Analysis'!A2411", "hh_has_at_least_one_older_person_overall_D_28_by_household_typology_2")</f>
        <v>hh_has_at_least_one_older_person_overall_D_28_by_household_typology_2</v>
      </c>
      <c r="C313" s="16" t="s">
        <v>13247</v>
      </c>
    </row>
    <row r="314" spans="1:3" x14ac:dyDescent="0.25">
      <c r="A314" s="16" t="s">
        <v>13850</v>
      </c>
      <c r="B314" s="54" t="str">
        <f>HYPERLINK("#'Data_Analysis'!A2422", "hh_has_at_least_one_older_person_overall_D_29_by_household_typology_3")</f>
        <v>hh_has_at_least_one_older_person_overall_D_29_by_household_typology_3</v>
      </c>
      <c r="C314" s="16" t="s">
        <v>13248</v>
      </c>
    </row>
    <row r="315" spans="1:3" x14ac:dyDescent="0.25">
      <c r="A315" s="16" t="s">
        <v>13850</v>
      </c>
      <c r="B315" s="54" t="str">
        <f>HYPERLINK("#'Data_Analysis'!A2429", "hh_has_at_least_one_older_person_strata_26")</f>
        <v>hh_has_at_least_one_older_person_strata_26</v>
      </c>
      <c r="C315" s="16" t="s">
        <v>13249</v>
      </c>
    </row>
    <row r="316" spans="1:3" x14ac:dyDescent="0.25">
      <c r="A316" s="16" t="s">
        <v>13850</v>
      </c>
      <c r="B316" s="54" t="str">
        <f>HYPERLINK("#'Data_Analysis'!A2436", "household_typology_1_overall_D_39_by_hh_has_at_least_one_employed")</f>
        <v>household_typology_1_overall_D_39_by_hh_has_at_least_one_employed</v>
      </c>
      <c r="C316" s="16" t="s">
        <v>242</v>
      </c>
    </row>
    <row r="317" spans="1:3" x14ac:dyDescent="0.25">
      <c r="A317" s="16" t="s">
        <v>13850</v>
      </c>
      <c r="B317" s="54" t="str">
        <f>HYPERLINK("#'Data_Analysis'!A2443", "household_typology_1_overall_D_40_by_household_typology_3")</f>
        <v>household_typology_1_overall_D_40_by_household_typology_3</v>
      </c>
      <c r="C317" s="16" t="s">
        <v>243</v>
      </c>
    </row>
    <row r="318" spans="1:3" x14ac:dyDescent="0.25">
      <c r="A318" s="16" t="s">
        <v>13850</v>
      </c>
      <c r="B318" s="54" t="str">
        <f>HYPERLINK("#'Data_Analysis'!A2450", "household_typology_1_strata_38")</f>
        <v>household_typology_1_strata_38</v>
      </c>
      <c r="C318" s="16" t="s">
        <v>244</v>
      </c>
    </row>
    <row r="319" spans="1:3" x14ac:dyDescent="0.25">
      <c r="A319" s="16" t="s">
        <v>13850</v>
      </c>
      <c r="B319" s="54" t="str">
        <f>HYPERLINK("#'Data_Analysis'!A2457", "household_typology_2_overall_D_42_by_hh_has_at_least_one_employed")</f>
        <v>household_typology_2_overall_D_42_by_hh_has_at_least_one_employed</v>
      </c>
      <c r="C319" s="16" t="s">
        <v>245</v>
      </c>
    </row>
    <row r="320" spans="1:3" x14ac:dyDescent="0.25">
      <c r="A320" s="16" t="s">
        <v>13850</v>
      </c>
      <c r="B320" s="54" t="str">
        <f>HYPERLINK("#'Data_Analysis'!A2464", "household_typology_2_overall_D_43_by_household_typology_3")</f>
        <v>household_typology_2_overall_D_43_by_household_typology_3</v>
      </c>
      <c r="C320" s="16" t="s">
        <v>246</v>
      </c>
    </row>
    <row r="321" spans="1:3" x14ac:dyDescent="0.25">
      <c r="A321" s="16" t="s">
        <v>13850</v>
      </c>
      <c r="B321" s="54" t="str">
        <f>HYPERLINK("#'Data_Analysis'!A2471", "household_typology_2_strata_41")</f>
        <v>household_typology_2_strata_41</v>
      </c>
      <c r="C321" s="16" t="s">
        <v>247</v>
      </c>
    </row>
    <row r="322" spans="1:3" x14ac:dyDescent="0.25">
      <c r="A322" s="16" t="s">
        <v>82</v>
      </c>
      <c r="B322" s="54" t="str">
        <f>HYPERLINK("#'Data_Analysis'!A2478", "household_typology_3_strata_59")</f>
        <v>household_typology_3_strata_59</v>
      </c>
      <c r="C322" s="16" t="s">
        <v>248</v>
      </c>
    </row>
    <row r="323" spans="1:3" x14ac:dyDescent="0.25">
      <c r="A323" s="16" t="s">
        <v>13862</v>
      </c>
      <c r="B323" s="54" t="str">
        <f>HYPERLINK("#'Data_Analysis'!A2485", "L15_SS_HH_SAVINGS_overall_D_389_by_calc_respondents_by_age_group")</f>
        <v>L15_SS_HH_SAVINGS_overall_D_389_by_calc_respondents_by_age_group</v>
      </c>
      <c r="C323" s="16" t="s">
        <v>249</v>
      </c>
    </row>
    <row r="324" spans="1:3" x14ac:dyDescent="0.25">
      <c r="A324" s="16" t="s">
        <v>13862</v>
      </c>
      <c r="B324" s="54" t="str">
        <f>HYPERLINK("#'Data_Analysis'!A2493", "L15_SS_HH_SAVINGS_overall_D_390_by_calc_respondents_by_gender")</f>
        <v>L15_SS_HH_SAVINGS_overall_D_390_by_calc_respondents_by_gender</v>
      </c>
      <c r="C324" s="16" t="s">
        <v>250</v>
      </c>
    </row>
    <row r="325" spans="1:3" x14ac:dyDescent="0.25">
      <c r="A325" s="16" t="s">
        <v>13862</v>
      </c>
      <c r="B325" s="54" t="str">
        <f>HYPERLINK("#'Data_Analysis'!A2500", "L15_SS_HH_SAVINGS_overall_D_391_by_employed_respondent")</f>
        <v>L15_SS_HH_SAVINGS_overall_D_391_by_employed_respondent</v>
      </c>
      <c r="C325" s="16" t="s">
        <v>251</v>
      </c>
    </row>
    <row r="326" spans="1:3" x14ac:dyDescent="0.25">
      <c r="A326" s="16" t="s">
        <v>13862</v>
      </c>
      <c r="B326" s="54" t="str">
        <f>HYPERLINK("#'Data_Analysis'!A2509", "L15_SS_HH_SAVINGS_strata_388")</f>
        <v>L15_SS_HH_SAVINGS_strata_388</v>
      </c>
      <c r="C326" s="16" t="s">
        <v>252</v>
      </c>
    </row>
    <row r="327" spans="1:3" x14ac:dyDescent="0.25">
      <c r="A327" s="16" t="s">
        <v>89</v>
      </c>
      <c r="B327" s="54" t="str">
        <f>HYPERLINK("#'Data_Analysis'!A2516", "mphss_improvement_strata_161")</f>
        <v>mphss_improvement_strata_161</v>
      </c>
      <c r="C327" s="16" t="s">
        <v>13646</v>
      </c>
    </row>
    <row r="328" spans="1:3" x14ac:dyDescent="0.25">
      <c r="A328" s="16" t="s">
        <v>13848</v>
      </c>
      <c r="B328" s="54" t="str">
        <f>HYPERLINK("#'Data_Analysis'!A2523", "PRT01_SS_ID_strata_44")</f>
        <v>PRT01_SS_ID_strata_44</v>
      </c>
      <c r="C328" s="16" t="s">
        <v>13193</v>
      </c>
    </row>
    <row r="329" spans="1:3" x14ac:dyDescent="0.25">
      <c r="A329" s="16" t="s">
        <v>13855</v>
      </c>
      <c r="B329" s="54" t="str">
        <f>HYPERLINK("#'Data_Analysis'!A2530", "PRT02.1_MISS_ID_overall_310")</f>
        <v>PRT02.1_MISS_ID_overall_310</v>
      </c>
      <c r="C329" s="16" t="s">
        <v>14149</v>
      </c>
    </row>
    <row r="330" spans="1:3" x14ac:dyDescent="0.25">
      <c r="A330" s="16" t="s">
        <v>13855</v>
      </c>
      <c r="B330" s="54" t="str">
        <f>HYPERLINK("#'Data_Analysis'!A2535", "PRT02.4.1_SS_OTH_LEGAL_STATUS_strata_308")</f>
        <v>PRT02.4.1_SS_OTH_LEGAL_STATUS_strata_308</v>
      </c>
      <c r="C330" s="16" t="s">
        <v>14011</v>
      </c>
    </row>
    <row r="331" spans="1:3" x14ac:dyDescent="0.25">
      <c r="A331" s="16" t="s">
        <v>13855</v>
      </c>
      <c r="B331" s="54" t="str">
        <f>HYPERLINK("#'Data_Analysis'!A2542", "PRT02.4_SS_APPLY_OTH_LEGAL_STATUS_strata_307")</f>
        <v>PRT02.4_SS_APPLY_OTH_LEGAL_STATUS_strata_307</v>
      </c>
      <c r="C331" s="16" t="s">
        <v>253</v>
      </c>
    </row>
    <row r="332" spans="1:3" x14ac:dyDescent="0.25">
      <c r="A332" s="16" t="s">
        <v>13855</v>
      </c>
      <c r="B332" s="54" t="str">
        <f>HYPERLINK("#'Data_Analysis'!A2549", "PRT02_MISS_ID_strata_309")</f>
        <v>PRT02_MISS_ID_strata_309</v>
      </c>
      <c r="C332" s="16" t="s">
        <v>254</v>
      </c>
    </row>
    <row r="333" spans="1:3" x14ac:dyDescent="0.25">
      <c r="A333" s="16" t="s">
        <v>13855</v>
      </c>
      <c r="B333" s="54" t="str">
        <f>HYPERLINK("#'Data_Analysis'!A2556", "PRT02_SS_TEMP_PROT_overall_D_304_by_calc_respondents_by_age_group")</f>
        <v>PRT02_SS_TEMP_PROT_overall_D_304_by_calc_respondents_by_age_group</v>
      </c>
      <c r="C333" s="16" t="s">
        <v>255</v>
      </c>
    </row>
    <row r="334" spans="1:3" x14ac:dyDescent="0.25">
      <c r="A334" s="16" t="s">
        <v>13855</v>
      </c>
      <c r="B334" s="54" t="str">
        <f>HYPERLINK("#'Data_Analysis'!A2564", "PRT02_SS_TEMP_PROT_overall_D_305_by_calc_respondents_by_gender")</f>
        <v>PRT02_SS_TEMP_PROT_overall_D_305_by_calc_respondents_by_gender</v>
      </c>
      <c r="C334" s="16" t="s">
        <v>256</v>
      </c>
    </row>
    <row r="335" spans="1:3" x14ac:dyDescent="0.25">
      <c r="A335" s="16" t="s">
        <v>13855</v>
      </c>
      <c r="B335" s="54" t="str">
        <f>HYPERLINK("#'Data_Analysis'!A2571", "PRT02_SS_TEMP_PROT_strata_303")</f>
        <v>PRT02_SS_TEMP_PROT_strata_303</v>
      </c>
      <c r="C335" s="16" t="s">
        <v>257</v>
      </c>
    </row>
    <row r="336" spans="1:3" x14ac:dyDescent="0.25">
      <c r="A336" s="16" t="s">
        <v>13863</v>
      </c>
      <c r="B336" s="54" t="str">
        <f>HYPERLINK("#'Data_Analysis'!A2578", "PRT06_SS_SAFETY_LVL_strata_314")</f>
        <v>PRT06_SS_SAFETY_LVL_strata_314</v>
      </c>
      <c r="C336" s="16" t="s">
        <v>258</v>
      </c>
    </row>
    <row r="337" spans="1:3" x14ac:dyDescent="0.25">
      <c r="A337" s="16" t="s">
        <v>13855</v>
      </c>
      <c r="B337" s="54" t="str">
        <f>HYPERLINK("#'Data_Analysis'!A2585", "PRT07.SS_RIGHTS_overall_D_312_by_calc_respondents_by_age_group")</f>
        <v>PRT07.SS_RIGHTS_overall_D_312_by_calc_respondents_by_age_group</v>
      </c>
      <c r="C337" s="16" t="s">
        <v>259</v>
      </c>
    </row>
    <row r="338" spans="1:3" x14ac:dyDescent="0.25">
      <c r="A338" s="16" t="s">
        <v>13855</v>
      </c>
      <c r="B338" s="54" t="str">
        <f>HYPERLINK("#'Data_Analysis'!A2593", "PRT07.SS_RIGHTS_overall_D_313_by_calc_respondents_by_gender")</f>
        <v>PRT07.SS_RIGHTS_overall_D_313_by_calc_respondents_by_gender</v>
      </c>
      <c r="C338" s="16" t="s">
        <v>260</v>
      </c>
    </row>
    <row r="339" spans="1:3" x14ac:dyDescent="0.25">
      <c r="A339" s="16" t="s">
        <v>13855</v>
      </c>
      <c r="B339" s="54" t="str">
        <f>HYPERLINK("#'Data_Analysis'!A2600", "PRT07.SS_RIGHTS_strata_311")</f>
        <v>PRT07.SS_RIGHTS_strata_311</v>
      </c>
      <c r="C339" s="16" t="s">
        <v>261</v>
      </c>
    </row>
    <row r="340" spans="1:3" x14ac:dyDescent="0.25">
      <c r="A340" s="16" t="s">
        <v>13864</v>
      </c>
      <c r="B340" s="54" t="str">
        <f>HYPERLINK("#'Data_Analysis'!A2607", "PSEA1_SS_SATISFIED_BHV_overall_D_299_by_calc_respondents_by_age_group")</f>
        <v>PSEA1_SS_SATISFIED_BHV_overall_D_299_by_calc_respondents_by_age_group</v>
      </c>
      <c r="C340" s="16" t="s">
        <v>262</v>
      </c>
    </row>
    <row r="341" spans="1:3" x14ac:dyDescent="0.25">
      <c r="A341" s="16" t="s">
        <v>13864</v>
      </c>
      <c r="B341" s="54" t="str">
        <f>HYPERLINK("#'Data_Analysis'!A2615", "PSEA1_SS_SATISFIED_BHV_overall_D_300_by_calc_respondents_by_gender")</f>
        <v>PSEA1_SS_SATISFIED_BHV_overall_D_300_by_calc_respondents_by_gender</v>
      </c>
      <c r="C341" s="16" t="s">
        <v>263</v>
      </c>
    </row>
    <row r="342" spans="1:3" x14ac:dyDescent="0.25">
      <c r="A342" s="16" t="s">
        <v>13864</v>
      </c>
      <c r="B342" s="54" t="str">
        <f>HYPERLINK("#'Data_Analysis'!A2622", "PSEA1_SS_SATISFIED_BHV_strata_298")</f>
        <v>PSEA1_SS_SATISFIED_BHV_strata_298</v>
      </c>
      <c r="C342" s="16" t="s">
        <v>264</v>
      </c>
    </row>
    <row r="343" spans="1:3" x14ac:dyDescent="0.25">
      <c r="A343" s="16" t="s">
        <v>13864</v>
      </c>
      <c r="B343" s="54" t="str">
        <f>HYPERLINK("#'Data_Analysis'!A2629", "PSEA2_SM_REASON_overall_301")</f>
        <v>PSEA2_SM_REASON_overall_301</v>
      </c>
      <c r="C343" s="16" t="s">
        <v>14150</v>
      </c>
    </row>
    <row r="344" spans="1:3" x14ac:dyDescent="0.25">
      <c r="A344" s="16" t="s">
        <v>13864</v>
      </c>
      <c r="B344" s="54" t="str">
        <f>HYPERLINK("#'Data_Analysis'!A2634", "PSEA4_SM_RPT_CHANNEL_strata_302")</f>
        <v>PSEA4_SM_RPT_CHANNEL_strata_302</v>
      </c>
      <c r="C344" s="16" t="s">
        <v>265</v>
      </c>
    </row>
    <row r="345" spans="1:3" x14ac:dyDescent="0.25">
      <c r="A345" s="16" t="s">
        <v>102</v>
      </c>
      <c r="B345" s="54" t="str">
        <f>HYPERLINK("#'Data_Analysis'!A2641", "rms_impact2_3_health_overall_D_111_by_calc_gender_breakdown")</f>
        <v>rms_impact2_3_health_overall_D_111_by_calc_gender_breakdown</v>
      </c>
      <c r="C345" s="16" t="s">
        <v>14028</v>
      </c>
    </row>
    <row r="346" spans="1:3" x14ac:dyDescent="0.25">
      <c r="A346" s="16" t="s">
        <v>102</v>
      </c>
      <c r="B346" s="54" t="str">
        <f>HYPERLINK("#'Data_Analysis'!A2649", "rms_impact2_3_health_overall_D_112_by_DR.11_NUM_AGE_GROUP")</f>
        <v>rms_impact2_3_health_overall_D_112_by_DR.11_NUM_AGE_GROUP</v>
      </c>
      <c r="C346" s="16" t="s">
        <v>14029</v>
      </c>
    </row>
    <row r="347" spans="1:3" x14ac:dyDescent="0.25">
      <c r="A347" s="16" t="s">
        <v>102</v>
      </c>
      <c r="B347" s="54" t="str">
        <f>HYPERLINK("#'Data_Analysis'!A2660", "rms_impact2_3_health_overall_D_113_by_calc_disability")</f>
        <v>rms_impact2_3_health_overall_D_113_by_calc_disability</v>
      </c>
      <c r="C347" s="16" t="s">
        <v>14030</v>
      </c>
    </row>
    <row r="348" spans="1:3" x14ac:dyDescent="0.25">
      <c r="A348" s="16" t="s">
        <v>102</v>
      </c>
      <c r="B348" s="54" t="str">
        <f>HYPERLINK("#'Data_Analysis'!A2668", "rms_impact2_3_health_strata_110")</f>
        <v>rms_impact2_3_health_strata_110</v>
      </c>
      <c r="C348" s="16" t="s">
        <v>14031</v>
      </c>
    </row>
    <row r="349" spans="1:3" x14ac:dyDescent="0.25">
      <c r="A349" s="16" t="s">
        <v>13863</v>
      </c>
      <c r="B349" s="54" t="str">
        <f>HYPERLINK("#'Data_Analysis'!A2675", "rms_impact3_3_safety_walking_overall_D_316_by_calc_respondents_by_age_group")</f>
        <v>rms_impact3_3_safety_walking_overall_D_316_by_calc_respondents_by_age_group</v>
      </c>
      <c r="C349" s="16" t="s">
        <v>266</v>
      </c>
    </row>
    <row r="350" spans="1:3" x14ac:dyDescent="0.25">
      <c r="A350" s="16" t="s">
        <v>13863</v>
      </c>
      <c r="B350" s="54" t="str">
        <f>HYPERLINK("#'Data_Analysis'!A2683", "rms_impact3_3_safety_walking_overall_D_317_by_calc_respondents_by_gender")</f>
        <v>rms_impact3_3_safety_walking_overall_D_317_by_calc_respondents_by_gender</v>
      </c>
      <c r="C350" s="16" t="s">
        <v>267</v>
      </c>
    </row>
    <row r="351" spans="1:3" x14ac:dyDescent="0.25">
      <c r="A351" s="16" t="s">
        <v>13863</v>
      </c>
      <c r="B351" s="54" t="str">
        <f>HYPERLINK("#'Data_Analysis'!A2690", "rms_impact3_3_safety_walking_strata_315")</f>
        <v>rms_impact3_3_safety_walking_strata_315</v>
      </c>
      <c r="C351" s="16" t="s">
        <v>268</v>
      </c>
    </row>
    <row r="352" spans="1:3" x14ac:dyDescent="0.25">
      <c r="A352" s="16" t="s">
        <v>13848</v>
      </c>
      <c r="B352" s="54" t="str">
        <f>HYPERLINK("#'Data_Analysis'!A2697", "rms_outcome1_3_legal_documents_strata_45")</f>
        <v>rms_outcome1_3_legal_documents_strata_45</v>
      </c>
      <c r="C352" s="16" t="s">
        <v>13250</v>
      </c>
    </row>
    <row r="353" spans="1:3" x14ac:dyDescent="0.25">
      <c r="A353" s="16" t="s">
        <v>13862</v>
      </c>
      <c r="B353" s="54" t="str">
        <f>HYPERLINK("#'Data_Analysis'!A2704", "rms_outcome13_1_bank_account_overall_D_386_by_calc_respondents_by_age_group")</f>
        <v>rms_outcome13_1_bank_account_overall_D_386_by_calc_respondents_by_age_group</v>
      </c>
      <c r="C353" s="16" t="s">
        <v>269</v>
      </c>
    </row>
    <row r="354" spans="1:3" x14ac:dyDescent="0.25">
      <c r="A354" s="16" t="s">
        <v>13862</v>
      </c>
      <c r="B354" s="54" t="str">
        <f>HYPERLINK("#'Data_Analysis'!A2712", "rms_outcome13_1_bank_account_overall_D_387_by_calc_respondents_by_gender")</f>
        <v>rms_outcome13_1_bank_account_overall_D_387_by_calc_respondents_by_gender</v>
      </c>
      <c r="C354" s="16" t="s">
        <v>270</v>
      </c>
    </row>
    <row r="355" spans="1:3" x14ac:dyDescent="0.25">
      <c r="A355" s="16" t="s">
        <v>13862</v>
      </c>
      <c r="B355" s="54" t="str">
        <f>HYPERLINK("#'Data_Analysis'!A2719", "rms_outcome13_1_bank_account_strata_385")</f>
        <v>rms_outcome13_1_bank_account_strata_385</v>
      </c>
      <c r="C355" s="16" t="s">
        <v>271</v>
      </c>
    </row>
    <row r="356" spans="1:3" x14ac:dyDescent="0.25">
      <c r="A356" s="16" t="s">
        <v>13865</v>
      </c>
      <c r="B356" s="54" t="str">
        <f>HYPERLINK("#'Data_Analysis'!A2726", "rms_outcome13_2_income_overall_D_394_by_calc_respondents_by_age_group")</f>
        <v>rms_outcome13_2_income_overall_D_394_by_calc_respondents_by_age_group</v>
      </c>
      <c r="C356" s="16" t="s">
        <v>272</v>
      </c>
    </row>
    <row r="357" spans="1:3" x14ac:dyDescent="0.25">
      <c r="A357" s="16" t="s">
        <v>13865</v>
      </c>
      <c r="B357" s="54" t="str">
        <f>HYPERLINK("#'Data_Analysis'!A2734", "rms_outcome13_2_income_overall_D_395_by_calc_respondents_by_gender")</f>
        <v>rms_outcome13_2_income_overall_D_395_by_calc_respondents_by_gender</v>
      </c>
      <c r="C357" s="16" t="s">
        <v>273</v>
      </c>
    </row>
    <row r="358" spans="1:3" x14ac:dyDescent="0.25">
      <c r="A358" s="16" t="s">
        <v>13865</v>
      </c>
      <c r="B358" s="54" t="str">
        <f>HYPERLINK("#'Data_Analysis'!A2741", "rms_outcome13_2_income_overall_D_396_by_employed_respondent")</f>
        <v>rms_outcome13_2_income_overall_D_396_by_employed_respondent</v>
      </c>
      <c r="C358" s="16" t="s">
        <v>274</v>
      </c>
    </row>
    <row r="359" spans="1:3" x14ac:dyDescent="0.25">
      <c r="A359" s="16" t="s">
        <v>13865</v>
      </c>
      <c r="B359" s="54" t="str">
        <f>HYPERLINK("#'Data_Analysis'!A2750", "rms_outcome13_2_income_strata_393")</f>
        <v>rms_outcome13_2_income_strata_393</v>
      </c>
      <c r="C359" s="16" t="s">
        <v>275</v>
      </c>
    </row>
    <row r="360" spans="1:3" x14ac:dyDescent="0.25">
      <c r="A360" s="16" t="s">
        <v>13853</v>
      </c>
      <c r="B360" s="54" t="str">
        <f>HYPERLINK("#'Data_Analysis'!A2757", "rms_outcome16_2_social_protection_overall_D_482_by_calc_respondents_by_age_group")</f>
        <v>rms_outcome16_2_social_protection_overall_D_482_by_calc_respondents_by_age_group</v>
      </c>
      <c r="C360" s="16" t="s">
        <v>276</v>
      </c>
    </row>
    <row r="361" spans="1:3" x14ac:dyDescent="0.25">
      <c r="A361" s="16" t="s">
        <v>13853</v>
      </c>
      <c r="B361" s="54" t="str">
        <f>HYPERLINK("#'Data_Analysis'!A2765", "rms_outcome16_2_social_protection_overall_D_483_by_calc_respondents_by_gender")</f>
        <v>rms_outcome16_2_social_protection_overall_D_483_by_calc_respondents_by_gender</v>
      </c>
      <c r="C361" s="16" t="s">
        <v>277</v>
      </c>
    </row>
    <row r="362" spans="1:3" x14ac:dyDescent="0.25">
      <c r="A362" s="16" t="s">
        <v>13853</v>
      </c>
      <c r="B362" s="54" t="str">
        <f>HYPERLINK("#'Data_Analysis'!A2772", "rms_outcome16_2_social_protection_strata_481")</f>
        <v>rms_outcome16_2_social_protection_strata_481</v>
      </c>
      <c r="C362" s="16" t="s">
        <v>278</v>
      </c>
    </row>
    <row r="363" spans="1:3" x14ac:dyDescent="0.25">
      <c r="A363" s="16" t="s">
        <v>13860</v>
      </c>
      <c r="B363" s="54" t="str">
        <f>HYPERLINK("#'Data_Analysis'!A2779", "rms_outcome4_1_GBV_overall_D_330_by_calc_respondents_by_age_group")</f>
        <v>rms_outcome4_1_GBV_overall_D_330_by_calc_respondents_by_age_group</v>
      </c>
      <c r="C363" s="16" t="s">
        <v>13251</v>
      </c>
    </row>
    <row r="364" spans="1:3" x14ac:dyDescent="0.25">
      <c r="A364" s="16" t="s">
        <v>13860</v>
      </c>
      <c r="B364" s="54" t="str">
        <f>HYPERLINK("#'Data_Analysis'!A2787", "rms_outcome4_1_GBV_overall_D_331_by_calc_respondents_by_gender")</f>
        <v>rms_outcome4_1_GBV_overall_D_331_by_calc_respondents_by_gender</v>
      </c>
      <c r="C364" s="16" t="s">
        <v>13252</v>
      </c>
    </row>
    <row r="365" spans="1:3" x14ac:dyDescent="0.25">
      <c r="A365" s="16" t="s">
        <v>13860</v>
      </c>
      <c r="B365" s="54" t="str">
        <f>HYPERLINK("#'Data_Analysis'!A2794", "rms_outcome4_1_GBV_strata_329")</f>
        <v>rms_outcome4_1_GBV_strata_329</v>
      </c>
      <c r="C365" s="16" t="s">
        <v>13253</v>
      </c>
    </row>
    <row r="366" spans="1:3" x14ac:dyDescent="0.25">
      <c r="A366" s="16" t="s">
        <v>13851</v>
      </c>
      <c r="B366" s="54" t="str">
        <f>HYPERLINK("#'Data_Analysis'!A2801", "rms_outcome9_1_housing_strata_268")</f>
        <v>rms_outcome9_1_housing_strata_268</v>
      </c>
      <c r="C366" s="16" t="s">
        <v>13654</v>
      </c>
    </row>
    <row r="367" spans="1:3" x14ac:dyDescent="0.25">
      <c r="A367" s="16" t="s">
        <v>13856</v>
      </c>
      <c r="B367" s="54" t="str">
        <f>HYPERLINK("#'Data_Analysis'!A2808", "SC_SS_REL_CHANGES_overall_D_323_by_calc_respondents_by_age_group")</f>
        <v>SC_SS_REL_CHANGES_overall_D_323_by_calc_respondents_by_age_group</v>
      </c>
      <c r="C367" s="16" t="s">
        <v>279</v>
      </c>
    </row>
    <row r="368" spans="1:3" x14ac:dyDescent="0.25">
      <c r="A368" s="16" t="s">
        <v>13856</v>
      </c>
      <c r="B368" s="54" t="str">
        <f>HYPERLINK("#'Data_Analysis'!A2816", "SC_SS_REL_CHANGES_overall_D_324_by_calc_respondents_by_gender")</f>
        <v>SC_SS_REL_CHANGES_overall_D_324_by_calc_respondents_by_gender</v>
      </c>
      <c r="C368" s="16" t="s">
        <v>280</v>
      </c>
    </row>
    <row r="369" spans="1:3" x14ac:dyDescent="0.25">
      <c r="A369" s="16" t="s">
        <v>13856</v>
      </c>
      <c r="B369" s="54" t="str">
        <f>HYPERLINK("#'Data_Analysis'!A2823", "SC_SS_REL_CHANGES_strata_322")</f>
        <v>SC_SS_REL_CHANGES_strata_322</v>
      </c>
      <c r="C369" s="16" t="s">
        <v>281</v>
      </c>
    </row>
    <row r="370" spans="1:3" x14ac:dyDescent="0.25">
      <c r="A370" s="16" t="s">
        <v>13856</v>
      </c>
      <c r="B370" s="54" t="str">
        <f>HYPERLINK("#'Data_Analysis'!A2830", "SC_SS_REL_REF_HOST_overall_D_319_by_calc_respondents_by_age_group")</f>
        <v>SC_SS_REL_REF_HOST_overall_D_319_by_calc_respondents_by_age_group</v>
      </c>
      <c r="C370" s="16" t="s">
        <v>282</v>
      </c>
    </row>
    <row r="371" spans="1:3" x14ac:dyDescent="0.25">
      <c r="A371" s="16" t="s">
        <v>13856</v>
      </c>
      <c r="B371" s="54" t="str">
        <f>HYPERLINK("#'Data_Analysis'!A2838", "SC_SS_REL_REF_HOST_overall_D_320_by_calc_respondents_by_gender")</f>
        <v>SC_SS_REL_REF_HOST_overall_D_320_by_calc_respondents_by_gender</v>
      </c>
      <c r="C371" s="16" t="s">
        <v>283</v>
      </c>
    </row>
    <row r="372" spans="1:3" x14ac:dyDescent="0.25">
      <c r="A372" s="16" t="s">
        <v>13856</v>
      </c>
      <c r="B372" s="54" t="str">
        <f>HYPERLINK("#'Data_Analysis'!A2845", "SC_SS_REL_REF_HOST_strata_318")</f>
        <v>SC_SS_REL_REF_HOST_strata_318</v>
      </c>
      <c r="C372" s="16" t="s">
        <v>284</v>
      </c>
    </row>
    <row r="373" spans="1:3" x14ac:dyDescent="0.25">
      <c r="A373" s="16" t="s">
        <v>13856</v>
      </c>
      <c r="B373" s="54" t="str">
        <f>HYPERLINK("#'Data_Analysis'!A2852", "SC3_SS_EXP_HOSTILE_overall_D_326_by_household_typology_3")</f>
        <v>SC3_SS_EXP_HOSTILE_overall_D_326_by_household_typology_3</v>
      </c>
      <c r="C373" s="16" t="s">
        <v>285</v>
      </c>
    </row>
    <row r="374" spans="1:3" x14ac:dyDescent="0.25">
      <c r="A374" s="16" t="s">
        <v>13856</v>
      </c>
      <c r="B374" s="54" t="str">
        <f>HYPERLINK("#'Data_Analysis'!A2859", "SC3_SS_EXP_HOSTILE_overall_D_327_by_hh_has_at_least_one_older_person")</f>
        <v>SC3_SS_EXP_HOSTILE_overall_D_327_by_hh_has_at_least_one_older_person</v>
      </c>
      <c r="C374" s="16" t="s">
        <v>286</v>
      </c>
    </row>
    <row r="375" spans="1:3" x14ac:dyDescent="0.25">
      <c r="A375" s="16" t="s">
        <v>13856</v>
      </c>
      <c r="B375" s="54" t="str">
        <f>HYPERLINK("#'Data_Analysis'!A2866", "SC3_SS_EXP_HOSTILE_strata_325")</f>
        <v>SC3_SS_EXP_HOSTILE_strata_325</v>
      </c>
      <c r="C375" s="16" t="s">
        <v>287</v>
      </c>
    </row>
    <row r="376" spans="1:3" x14ac:dyDescent="0.25">
      <c r="A376" s="16" t="s">
        <v>13856</v>
      </c>
      <c r="B376" s="54" t="str">
        <f>HYPERLINK("#'Data_Analysis'!A2873", "SC4_SM_HOSTILE_TYP_strata_328")</f>
        <v>SC4_SM_HOSTILE_TYP_strata_328</v>
      </c>
      <c r="C376" s="16" t="s">
        <v>288</v>
      </c>
    </row>
    <row r="377" spans="1:3" x14ac:dyDescent="0.25">
      <c r="A377" s="16" t="s">
        <v>13857</v>
      </c>
      <c r="B377" s="54" t="str">
        <f>HYPERLINK("#'Data_Analysis'!A2880", "SE.2.1_NUM_FOOD_cat_overall_D_400_by_DR8_NUM_HH_SIZE_cat")</f>
        <v>SE.2.1_NUM_FOOD_cat_overall_D_400_by_DR8_NUM_HH_SIZE_cat</v>
      </c>
      <c r="C377" s="16" t="s">
        <v>289</v>
      </c>
    </row>
    <row r="378" spans="1:3" x14ac:dyDescent="0.25">
      <c r="A378" s="16" t="s">
        <v>13857</v>
      </c>
      <c r="B378" s="54" t="str">
        <f>HYPERLINK("#'Data_Analysis'!A2888", "SE.2.1_NUM_FOOD_cat_strata_399")</f>
        <v>SE.2.1_NUM_FOOD_cat_strata_399</v>
      </c>
      <c r="C378" s="16" t="s">
        <v>290</v>
      </c>
    </row>
    <row r="379" spans="1:3" x14ac:dyDescent="0.25">
      <c r="A379" s="16" t="s">
        <v>13857</v>
      </c>
      <c r="B379" s="54" t="str">
        <f>HYPERLINK("#'Data_Analysis'!A2895", "SE.2.1_NUM_FOOD_per_capita_strata_401")</f>
        <v>SE.2.1_NUM_FOOD_per_capita_strata_401</v>
      </c>
      <c r="C379" s="16" t="s">
        <v>13655</v>
      </c>
    </row>
    <row r="380" spans="1:3" x14ac:dyDescent="0.25">
      <c r="A380" s="16" t="s">
        <v>13857</v>
      </c>
      <c r="B380" s="54" t="str">
        <f>HYPERLINK("#'Data_Analysis'!A2902", "SE.2.1_NUM_FOOD_strata_397")</f>
        <v>SE.2.1_NUM_FOOD_strata_397</v>
      </c>
      <c r="C380" s="16" t="s">
        <v>291</v>
      </c>
    </row>
    <row r="381" spans="1:3" x14ac:dyDescent="0.25">
      <c r="A381" s="16" t="s">
        <v>13857</v>
      </c>
      <c r="B381" s="54" t="str">
        <f>HYPERLINK("#'Data_Analysis'!A2909", "SE.2.10_NUM_EDU_30_days_strata_447")</f>
        <v>SE.2.10_NUM_EDU_30_days_strata_447</v>
      </c>
      <c r="C381" s="16" t="s">
        <v>292</v>
      </c>
    </row>
    <row r="382" spans="1:3" x14ac:dyDescent="0.25">
      <c r="A382" s="16" t="s">
        <v>13857</v>
      </c>
      <c r="B382" s="54" t="str">
        <f>HYPERLINK("#'Data_Analysis'!A2916", "SE.2.10_NUM_EDU_cat_strata_449")</f>
        <v>SE.2.10_NUM_EDU_cat_strata_449</v>
      </c>
      <c r="C382" s="16" t="s">
        <v>293</v>
      </c>
    </row>
    <row r="383" spans="1:3" x14ac:dyDescent="0.25">
      <c r="A383" s="16" t="s">
        <v>13857</v>
      </c>
      <c r="B383" s="54" t="str">
        <f>HYPERLINK("#'Data_Analysis'!A2923", "SE.2.10_NUM_EDU_strata_446")</f>
        <v>SE.2.10_NUM_EDU_strata_446</v>
      </c>
      <c r="C383" s="16" t="s">
        <v>294</v>
      </c>
    </row>
    <row r="384" spans="1:3" x14ac:dyDescent="0.25">
      <c r="A384" s="16" t="s">
        <v>13857</v>
      </c>
      <c r="B384" s="54" t="str">
        <f>HYPERLINK("#'Data_Analysis'!A2930", "SE.2.12_NUM_REMITTANCE_strata_433")</f>
        <v>SE.2.12_NUM_REMITTANCE_strata_433</v>
      </c>
      <c r="C384" s="16" t="s">
        <v>295</v>
      </c>
    </row>
    <row r="385" spans="1:3" x14ac:dyDescent="0.25">
      <c r="A385" s="16" t="s">
        <v>13857</v>
      </c>
      <c r="B385" s="54" t="str">
        <f>HYPERLINK("#'Data_Analysis'!A2937", "SE.2.2_NUM_ACCOM_cat_overall_D_405_by_DR8_NUM_HH_SIZE_cat")</f>
        <v>SE.2.2_NUM_ACCOM_cat_overall_D_405_by_DR8_NUM_HH_SIZE_cat</v>
      </c>
      <c r="C385" s="16" t="s">
        <v>296</v>
      </c>
    </row>
    <row r="386" spans="1:3" x14ac:dyDescent="0.25">
      <c r="A386" s="16" t="s">
        <v>13857</v>
      </c>
      <c r="B386" s="54" t="str">
        <f>HYPERLINK("#'Data_Analysis'!A2945", "SE.2.2_NUM_ACCOM_cat_strata_404")</f>
        <v>SE.2.2_NUM_ACCOM_cat_strata_404</v>
      </c>
      <c r="C386" s="16" t="s">
        <v>297</v>
      </c>
    </row>
    <row r="387" spans="1:3" x14ac:dyDescent="0.25">
      <c r="A387" s="16" t="s">
        <v>13857</v>
      </c>
      <c r="B387" s="54" t="str">
        <f>HYPERLINK("#'Data_Analysis'!A2952", "SE.2.2_NUM_ACCOM_per_capita_strata_406")</f>
        <v>SE.2.2_NUM_ACCOM_per_capita_strata_406</v>
      </c>
      <c r="C387" s="16" t="s">
        <v>13669</v>
      </c>
    </row>
    <row r="388" spans="1:3" x14ac:dyDescent="0.25">
      <c r="A388" s="16" t="s">
        <v>13857</v>
      </c>
      <c r="B388" s="54" t="str">
        <f>HYPERLINK("#'Data_Analysis'!A2959", "SE.2.2_NUM_ACCOM_strata_402")</f>
        <v>SE.2.2_NUM_ACCOM_strata_402</v>
      </c>
      <c r="C388" s="16" t="s">
        <v>298</v>
      </c>
    </row>
    <row r="389" spans="1:3" x14ac:dyDescent="0.25">
      <c r="A389" s="16" t="s">
        <v>13857</v>
      </c>
      <c r="B389" s="54" t="str">
        <f>HYPERLINK("#'Data_Analysis'!A2966", "SE.2.3_NUM_HLTH_cat_overall_D_414_by_DR8_NUM_HH_SIZE_cat")</f>
        <v>SE.2.3_NUM_HLTH_cat_overall_D_414_by_DR8_NUM_HH_SIZE_cat</v>
      </c>
      <c r="C389" s="16" t="s">
        <v>299</v>
      </c>
    </row>
    <row r="390" spans="1:3" x14ac:dyDescent="0.25">
      <c r="A390" s="16" t="s">
        <v>13857</v>
      </c>
      <c r="B390" s="54" t="str">
        <f>HYPERLINK("#'Data_Analysis'!A2974", "SE.2.3_NUM_HLTH_cat_strata_413")</f>
        <v>SE.2.3_NUM_HLTH_cat_strata_413</v>
      </c>
      <c r="C390" s="16" t="s">
        <v>300</v>
      </c>
    </row>
    <row r="391" spans="1:3" x14ac:dyDescent="0.25">
      <c r="A391" s="16" t="s">
        <v>13857</v>
      </c>
      <c r="B391" s="54" t="str">
        <f>HYPERLINK("#'Data_Analysis'!A2981", "SE.2.3_NUM_HLTH_per_capita_strata_415")</f>
        <v>SE.2.3_NUM_HLTH_per_capita_strata_415</v>
      </c>
      <c r="C391" s="16" t="s">
        <v>13676</v>
      </c>
    </row>
    <row r="392" spans="1:3" x14ac:dyDescent="0.25">
      <c r="A392" s="16" t="s">
        <v>13857</v>
      </c>
      <c r="B392" s="54" t="str">
        <f>HYPERLINK("#'Data_Analysis'!A2988", "SE.2.3_NUM_HLTH_strata_412")</f>
        <v>SE.2.3_NUM_HLTH_strata_412</v>
      </c>
      <c r="C392" s="16" t="s">
        <v>301</v>
      </c>
    </row>
    <row r="393" spans="1:3" x14ac:dyDescent="0.25">
      <c r="A393" s="16" t="s">
        <v>13857</v>
      </c>
      <c r="B393" s="54" t="str">
        <f>HYPERLINK("#'Data_Analysis'!A2995", "SE.2.4_NUM_HYG_cat_overall_D_426_by_DR8_NUM_HH_SIZE_cat")</f>
        <v>SE.2.4_NUM_HYG_cat_overall_D_426_by_DR8_NUM_HH_SIZE_cat</v>
      </c>
      <c r="C393" s="16" t="s">
        <v>302</v>
      </c>
    </row>
    <row r="394" spans="1:3" x14ac:dyDescent="0.25">
      <c r="A394" s="16" t="s">
        <v>13857</v>
      </c>
      <c r="B394" s="54" t="str">
        <f>HYPERLINK("#'Data_Analysis'!A3003", "SE.2.4_NUM_HYG_cat_strata_425")</f>
        <v>SE.2.4_NUM_HYG_cat_strata_425</v>
      </c>
      <c r="C394" s="16" t="s">
        <v>303</v>
      </c>
    </row>
    <row r="395" spans="1:3" x14ac:dyDescent="0.25">
      <c r="A395" s="16" t="s">
        <v>13857</v>
      </c>
      <c r="B395" s="54" t="str">
        <f>HYPERLINK("#'Data_Analysis'!A3010", "SE.2.4_NUM_HYG_per_capita_strata_427")</f>
        <v>SE.2.4_NUM_HYG_per_capita_strata_427</v>
      </c>
      <c r="C395" s="16" t="s">
        <v>13685</v>
      </c>
    </row>
    <row r="396" spans="1:3" x14ac:dyDescent="0.25">
      <c r="A396" s="16" t="s">
        <v>13857</v>
      </c>
      <c r="B396" s="54" t="str">
        <f>HYPERLINK("#'Data_Analysis'!A3017", "SE.2.4_NUM_HYG_strata_423")</f>
        <v>SE.2.4_NUM_HYG_strata_423</v>
      </c>
      <c r="C396" s="16" t="s">
        <v>304</v>
      </c>
    </row>
    <row r="397" spans="1:3" x14ac:dyDescent="0.25">
      <c r="A397" s="16" t="s">
        <v>13857</v>
      </c>
      <c r="B397" s="54" t="str">
        <f>HYPERLINK("#'Data_Analysis'!A3024", "SE.2.5_NUM_COMM_cat_overall_D_431_by_DR8_NUM_HH_SIZE_cat")</f>
        <v>SE.2.5_NUM_COMM_cat_overall_D_431_by_DR8_NUM_HH_SIZE_cat</v>
      </c>
      <c r="C397" s="16" t="s">
        <v>305</v>
      </c>
    </row>
    <row r="398" spans="1:3" x14ac:dyDescent="0.25">
      <c r="A398" s="16" t="s">
        <v>13857</v>
      </c>
      <c r="B398" s="54" t="str">
        <f>HYPERLINK("#'Data_Analysis'!A3032", "SE.2.5_NUM_COMM_cat_strata_430")</f>
        <v>SE.2.5_NUM_COMM_cat_strata_430</v>
      </c>
      <c r="C398" s="16" t="s">
        <v>306</v>
      </c>
    </row>
    <row r="399" spans="1:3" x14ac:dyDescent="0.25">
      <c r="A399" s="16" t="s">
        <v>13857</v>
      </c>
      <c r="B399" s="54" t="str">
        <f>HYPERLINK("#'Data_Analysis'!A3039", "SE.2.5_NUM_COMM_per_capita_strata_432")</f>
        <v>SE.2.5_NUM_COMM_per_capita_strata_432</v>
      </c>
      <c r="C399" s="16" t="s">
        <v>13692</v>
      </c>
    </row>
    <row r="400" spans="1:3" x14ac:dyDescent="0.25">
      <c r="A400" s="16" t="s">
        <v>13857</v>
      </c>
      <c r="B400" s="54" t="str">
        <f>HYPERLINK("#'Data_Analysis'!A3046", "SE.2.5_NUM_COMM_strata_428")</f>
        <v>SE.2.5_NUM_COMM_strata_428</v>
      </c>
      <c r="C400" s="16" t="s">
        <v>307</v>
      </c>
    </row>
    <row r="401" spans="1:3" x14ac:dyDescent="0.25">
      <c r="A401" s="16" t="s">
        <v>13857</v>
      </c>
      <c r="B401" s="54" t="str">
        <f>HYPERLINK("#'Data_Analysis'!A3053", "SE.2.6_NUM_HH_BILL_cat_overall_D_410_by_DR8_NUM_HH_SIZE_cat")</f>
        <v>SE.2.6_NUM_HH_BILL_cat_overall_D_410_by_DR8_NUM_HH_SIZE_cat</v>
      </c>
      <c r="C401" s="16" t="s">
        <v>308</v>
      </c>
    </row>
    <row r="402" spans="1:3" x14ac:dyDescent="0.25">
      <c r="A402" s="16" t="s">
        <v>13857</v>
      </c>
      <c r="B402" s="54" t="str">
        <f>HYPERLINK("#'Data_Analysis'!A3061", "SE.2.6_NUM_HH_BILL_cat_strata_409")</f>
        <v>SE.2.6_NUM_HH_BILL_cat_strata_409</v>
      </c>
      <c r="C402" s="16" t="s">
        <v>309</v>
      </c>
    </row>
    <row r="403" spans="1:3" x14ac:dyDescent="0.25">
      <c r="A403" s="16" t="s">
        <v>13857</v>
      </c>
      <c r="B403" s="54" t="str">
        <f>HYPERLINK("#'Data_Analysis'!A3068", "SE.2.6_NUM_HH_BILL_per_capita_strata_411")</f>
        <v>SE.2.6_NUM_HH_BILL_per_capita_strata_411</v>
      </c>
      <c r="C403" s="16" t="s">
        <v>13700</v>
      </c>
    </row>
    <row r="404" spans="1:3" x14ac:dyDescent="0.25">
      <c r="A404" s="16" t="s">
        <v>13857</v>
      </c>
      <c r="B404" s="54" t="str">
        <f>HYPERLINK("#'Data_Analysis'!A3075", "SE.2.6_NUM_HH_BILL_strata_407")</f>
        <v>SE.2.6_NUM_HH_BILL_strata_407</v>
      </c>
      <c r="C404" s="16" t="s">
        <v>310</v>
      </c>
    </row>
    <row r="405" spans="1:3" x14ac:dyDescent="0.25">
      <c r="A405" s="16" t="s">
        <v>13857</v>
      </c>
      <c r="B405" s="54" t="str">
        <f>HYPERLINK("#'Data_Analysis'!A3082", "SE.2.7_NUM_OTH_cat_overall_D_438_by_DR8_NUM_HH_SIZE_cat")</f>
        <v>SE.2.7_NUM_OTH_cat_overall_D_438_by_DR8_NUM_HH_SIZE_cat</v>
      </c>
      <c r="C405" s="16" t="s">
        <v>311</v>
      </c>
    </row>
    <row r="406" spans="1:3" x14ac:dyDescent="0.25">
      <c r="A406" s="16" t="s">
        <v>13857</v>
      </c>
      <c r="B406" s="54" t="str">
        <f>HYPERLINK("#'Data_Analysis'!A3090", "SE.2.7_NUM_OTH_cat_strata_437")</f>
        <v>SE.2.7_NUM_OTH_cat_strata_437</v>
      </c>
      <c r="C406" s="16" t="s">
        <v>312</v>
      </c>
    </row>
    <row r="407" spans="1:3" x14ac:dyDescent="0.25">
      <c r="A407" s="16" t="s">
        <v>13857</v>
      </c>
      <c r="B407" s="54" t="str">
        <f>HYPERLINK("#'Data_Analysis'!A3097", "SE.2.7_NUM_OTH_per_capita_strata_439")</f>
        <v>SE.2.7_NUM_OTH_per_capita_strata_439</v>
      </c>
      <c r="C407" s="16" t="s">
        <v>13707</v>
      </c>
    </row>
    <row r="408" spans="1:3" x14ac:dyDescent="0.25">
      <c r="A408" s="16" t="s">
        <v>13857</v>
      </c>
      <c r="B408" s="54" t="str">
        <f>HYPERLINK("#'Data_Analysis'!A3104", "SE.2.7_NUM_OTH_strata_435")</f>
        <v>SE.2.7_NUM_OTH_strata_435</v>
      </c>
      <c r="C408" s="16" t="s">
        <v>313</v>
      </c>
    </row>
    <row r="409" spans="1:3" x14ac:dyDescent="0.25">
      <c r="A409" s="16" t="s">
        <v>13857</v>
      </c>
      <c r="B409" s="54" t="str">
        <f>HYPERLINK("#'Data_Analysis'!A3111", "SE.2.8_NUM_HLTH_6_MTH_30_days_strata_420")</f>
        <v>SE.2.8_NUM_HLTH_6_MTH_30_days_strata_420</v>
      </c>
      <c r="C409" s="16" t="s">
        <v>314</v>
      </c>
    </row>
    <row r="410" spans="1:3" x14ac:dyDescent="0.25">
      <c r="A410" s="16" t="s">
        <v>13857</v>
      </c>
      <c r="B410" s="54" t="str">
        <f>HYPERLINK("#'Data_Analysis'!A3118", "SE.2.8_NUM_HLTH_6_MTH_cat_overall_D_418_by_DR8_NUM_HH_SIZE_cat")</f>
        <v>SE.2.8_NUM_HLTH_6_MTH_cat_overall_D_418_by_DR8_NUM_HH_SIZE_cat</v>
      </c>
      <c r="C410" s="16" t="s">
        <v>315</v>
      </c>
    </row>
    <row r="411" spans="1:3" x14ac:dyDescent="0.25">
      <c r="A411" s="16" t="s">
        <v>13857</v>
      </c>
      <c r="B411" s="54" t="str">
        <f>HYPERLINK("#'Data_Analysis'!A3126", "SE.2.8_NUM_HLTH_6_MTH_cat_strata_417")</f>
        <v>SE.2.8_NUM_HLTH_6_MTH_cat_strata_417</v>
      </c>
      <c r="C411" s="16" t="s">
        <v>316</v>
      </c>
    </row>
    <row r="412" spans="1:3" x14ac:dyDescent="0.25">
      <c r="A412" s="16" t="s">
        <v>13857</v>
      </c>
      <c r="B412" s="54" t="str">
        <f>HYPERLINK("#'Data_Analysis'!A3133", "SE.2.8_NUM_HLTH_6_MTH_per_capita_strata_419")</f>
        <v>SE.2.8_NUM_HLTH_6_MTH_per_capita_strata_419</v>
      </c>
      <c r="C412" s="16" t="s">
        <v>13718</v>
      </c>
    </row>
    <row r="413" spans="1:3" x14ac:dyDescent="0.25">
      <c r="A413" s="16" t="s">
        <v>13857</v>
      </c>
      <c r="B413" s="54" t="str">
        <f>HYPERLINK("#'Data_Analysis'!A3140", "SE.2.8_NUM_HLTH_6_MTH_strata_416")</f>
        <v>SE.2.8_NUM_HLTH_6_MTH_strata_416</v>
      </c>
      <c r="C413" s="16" t="s">
        <v>317</v>
      </c>
    </row>
    <row r="414" spans="1:3" x14ac:dyDescent="0.25">
      <c r="A414" s="16" t="s">
        <v>13857</v>
      </c>
      <c r="B414" s="54" t="str">
        <f>HYPERLINK("#'Data_Analysis'!A3147", "SE.2.9_NUM_DEBT_30_days_strata_441")</f>
        <v>SE.2.9_NUM_DEBT_30_days_strata_441</v>
      </c>
      <c r="C414" s="16" t="s">
        <v>318</v>
      </c>
    </row>
    <row r="415" spans="1:3" x14ac:dyDescent="0.25">
      <c r="A415" s="16" t="s">
        <v>13857</v>
      </c>
      <c r="B415" s="54" t="str">
        <f>HYPERLINK("#'Data_Analysis'!A3154", "SE.2.9_NUM_DEBT_cat_overall_D_444_by_DR8_NUM_HH_SIZE_cat")</f>
        <v>SE.2.9_NUM_DEBT_cat_overall_D_444_by_DR8_NUM_HH_SIZE_cat</v>
      </c>
      <c r="C415" s="16" t="s">
        <v>319</v>
      </c>
    </row>
    <row r="416" spans="1:3" x14ac:dyDescent="0.25">
      <c r="A416" s="16" t="s">
        <v>13857</v>
      </c>
      <c r="B416" s="54" t="str">
        <f>HYPERLINK("#'Data_Analysis'!A3162", "SE.2.9_NUM_DEBT_cat_strata_443")</f>
        <v>SE.2.9_NUM_DEBT_cat_strata_443</v>
      </c>
      <c r="C416" s="16" t="s">
        <v>320</v>
      </c>
    </row>
    <row r="417" spans="1:3" x14ac:dyDescent="0.25">
      <c r="A417" s="16" t="s">
        <v>13857</v>
      </c>
      <c r="B417" s="54" t="str">
        <f>HYPERLINK("#'Data_Analysis'!A3169", "SE.2.9_NUM_DEBT_per_capita_strata_445")</f>
        <v>SE.2.9_NUM_DEBT_per_capita_strata_445</v>
      </c>
      <c r="C417" s="16" t="s">
        <v>13729</v>
      </c>
    </row>
    <row r="418" spans="1:3" x14ac:dyDescent="0.25">
      <c r="A418" s="16" t="s">
        <v>13857</v>
      </c>
      <c r="B418" s="54" t="str">
        <f>HYPERLINK("#'Data_Analysis'!A3176", "SE.2.9_NUM_DEBT_strata_440")</f>
        <v>SE.2.9_NUM_DEBT_strata_440</v>
      </c>
      <c r="C418" s="16" t="s">
        <v>321</v>
      </c>
    </row>
    <row r="419" spans="1:3" x14ac:dyDescent="0.25">
      <c r="A419" s="16" t="s">
        <v>84</v>
      </c>
      <c r="B419" s="54" t="str">
        <f>HYPERLINK("#'Data_Analysis'!A3183", "SE16_SS_SKILL_LEVEL_MATCH_strata_211")</f>
        <v>SE16_SS_SKILL_LEVEL_MATCH_strata_211</v>
      </c>
      <c r="C419" s="16" t="s">
        <v>358</v>
      </c>
    </row>
    <row r="420" spans="1:3" x14ac:dyDescent="0.25">
      <c r="A420" s="16" t="s">
        <v>13865</v>
      </c>
      <c r="B420" s="54" t="str">
        <f>HYPERLINK("#'Data_Analysis'!A3190", "SE2.11_SS_INC_LVL_overall_D_457_by_calc_respondents_by_age_group")</f>
        <v>SE2.11_SS_INC_LVL_overall_D_457_by_calc_respondents_by_age_group</v>
      </c>
      <c r="C420" s="16" t="s">
        <v>359</v>
      </c>
    </row>
    <row r="421" spans="1:3" x14ac:dyDescent="0.25">
      <c r="A421" s="16" t="s">
        <v>13865</v>
      </c>
      <c r="B421" s="54" t="str">
        <f>HYPERLINK("#'Data_Analysis'!A3198", "SE2.11_SS_INC_LVL_overall_D_458_by_calc_respondents_by_gender")</f>
        <v>SE2.11_SS_INC_LVL_overall_D_458_by_calc_respondents_by_gender</v>
      </c>
      <c r="C421" s="16" t="s">
        <v>360</v>
      </c>
    </row>
    <row r="422" spans="1:3" x14ac:dyDescent="0.25">
      <c r="A422" s="16" t="s">
        <v>13865</v>
      </c>
      <c r="B422" s="54" t="str">
        <f>HYPERLINK("#'Data_Analysis'!A3205", "SE2.11_SS_INC_LVL_overall_D_459_by_employed_respondent")</f>
        <v>SE2.11_SS_INC_LVL_overall_D_459_by_employed_respondent</v>
      </c>
      <c r="C422" s="16" t="s">
        <v>361</v>
      </c>
    </row>
    <row r="423" spans="1:3" x14ac:dyDescent="0.25">
      <c r="A423" s="16" t="s">
        <v>13865</v>
      </c>
      <c r="B423" s="54" t="str">
        <f>HYPERLINK("#'Data_Analysis'!A3214", "SE2.11_SS_INC_LVL_strata_456")</f>
        <v>SE2.11_SS_INC_LVL_strata_456</v>
      </c>
      <c r="C423" s="16" t="s">
        <v>362</v>
      </c>
    </row>
    <row r="424" spans="1:3" x14ac:dyDescent="0.25">
      <c r="A424" s="16" t="s">
        <v>13853</v>
      </c>
      <c r="B424" s="54" t="str">
        <f>HYPERLINK("#'Data_Analysis'!A3221", "SE2.11_SS_INC_SOR_overall_D_461_by_household_typology_1")</f>
        <v>SE2.11_SS_INC_SOR_overall_D_461_by_household_typology_1</v>
      </c>
      <c r="C424" s="16" t="s">
        <v>363</v>
      </c>
    </row>
    <row r="425" spans="1:3" x14ac:dyDescent="0.25">
      <c r="A425" s="16" t="s">
        <v>13853</v>
      </c>
      <c r="B425" s="54" t="str">
        <f>HYPERLINK("#'Data_Analysis'!A3231", "SE2.11_SS_INC_SOR_overall_D_462_by_household_typology_2")</f>
        <v>SE2.11_SS_INC_SOR_overall_D_462_by_household_typology_2</v>
      </c>
      <c r="C425" s="16" t="s">
        <v>364</v>
      </c>
    </row>
    <row r="426" spans="1:3" x14ac:dyDescent="0.25">
      <c r="A426" s="16" t="s">
        <v>13853</v>
      </c>
      <c r="B426" s="54" t="str">
        <f>HYPERLINK("#'Data_Analysis'!A3242", "SE2.11_SS_INC_SOR_strata_460")</f>
        <v>SE2.11_SS_INC_SOR_strata_460</v>
      </c>
      <c r="C426" s="16" t="s">
        <v>365</v>
      </c>
    </row>
    <row r="427" spans="1:3" x14ac:dyDescent="0.25">
      <c r="A427" s="16" t="s">
        <v>13853</v>
      </c>
      <c r="B427" s="54" t="str">
        <f>HYPERLINK("#'Data_Analysis'!A3249", "SE2.11a_NUM_INC_AMT_EMPL_strata_463")</f>
        <v>SE2.11a_NUM_INC_AMT_EMPL_strata_463</v>
      </c>
      <c r="C427" s="16" t="s">
        <v>366</v>
      </c>
    </row>
    <row r="428" spans="1:3" x14ac:dyDescent="0.25">
      <c r="A428" s="16" t="s">
        <v>13853</v>
      </c>
      <c r="B428" s="54" t="str">
        <f>HYPERLINK("#'Data_Analysis'!A3256", "SE2.11b_NUM_BEN_AMT_Tot_strata_465")</f>
        <v>SE2.11b_NUM_BEN_AMT_Tot_strata_465</v>
      </c>
      <c r="C428" s="16" t="s">
        <v>367</v>
      </c>
    </row>
    <row r="429" spans="1:3" x14ac:dyDescent="0.25">
      <c r="A429" s="16" t="s">
        <v>13853</v>
      </c>
      <c r="B429" s="54" t="str">
        <f>HYPERLINK("#'Data_Analysis'!A3263", "SE2.11b_SM_BEN_HST_strata_464")</f>
        <v>SE2.11b_SM_BEN_HST_strata_464</v>
      </c>
      <c r="C429" s="16" t="s">
        <v>14110</v>
      </c>
    </row>
    <row r="430" spans="1:3" x14ac:dyDescent="0.25">
      <c r="A430" s="16" t="s">
        <v>13853</v>
      </c>
      <c r="B430" s="54" t="str">
        <f>HYPERLINK("#'Data_Analysis'!A3270", "SE2.11c_NUM_BEN_AMT_PEN_UKR_OLDAGE_strata_467")</f>
        <v>SE2.11c_NUM_BEN_AMT_PEN_UKR_OLDAGE_strata_467</v>
      </c>
      <c r="C430" s="16" t="s">
        <v>368</v>
      </c>
    </row>
    <row r="431" spans="1:3" x14ac:dyDescent="0.25">
      <c r="A431" s="16" t="s">
        <v>13853</v>
      </c>
      <c r="B431" s="54" t="str">
        <f>HYPERLINK("#'Data_Analysis'!A3277", "SE2.11c_NUM_BEN_AMT_PEN_UKR_OTHER_strata_468")</f>
        <v>SE2.11c_NUM_BEN_AMT_PEN_UKR_OTHER_strata_468</v>
      </c>
      <c r="C431" s="16" t="s">
        <v>369</v>
      </c>
    </row>
    <row r="432" spans="1:3" x14ac:dyDescent="0.25">
      <c r="A432" s="16" t="s">
        <v>13853</v>
      </c>
      <c r="B432" s="54" t="str">
        <f>HYPERLINK("#'Data_Analysis'!A3284", "SE2.11c_SM_BEN_UKR_strata_466")</f>
        <v>SE2.11c_SM_BEN_UKR_strata_466</v>
      </c>
      <c r="C432" s="16" t="s">
        <v>370</v>
      </c>
    </row>
    <row r="433" spans="1:3" x14ac:dyDescent="0.25">
      <c r="A433" s="16" t="s">
        <v>13853</v>
      </c>
      <c r="B433" s="54" t="str">
        <f>HYPERLINK("#'Data_Analysis'!A3291", "SE2.11d_NUM_BEN_OTH_CSH_strata_470")</f>
        <v>SE2.11d_NUM_BEN_OTH_CSH_strata_470</v>
      </c>
      <c r="C433" s="16" t="s">
        <v>371</v>
      </c>
    </row>
    <row r="434" spans="1:3" x14ac:dyDescent="0.25">
      <c r="A434" s="16" t="s">
        <v>13853</v>
      </c>
      <c r="B434" s="54" t="str">
        <f>HYPERLINK("#'Data_Analysis'!A3298", "SE2.11d_NUM_BEN_OTH_INV_strata_471")</f>
        <v>SE2.11d_NUM_BEN_OTH_INV_strata_471</v>
      </c>
      <c r="C434" s="16" t="s">
        <v>372</v>
      </c>
    </row>
    <row r="435" spans="1:3" x14ac:dyDescent="0.25">
      <c r="A435" s="16" t="s">
        <v>13853</v>
      </c>
      <c r="B435" s="54" t="str">
        <f>HYPERLINK("#'Data_Analysis'!A3304", "SE2.11d_NUM_BEN_OTH_OTH_strata_472")</f>
        <v>SE2.11d_NUM_BEN_OTH_OTH_strata_472</v>
      </c>
      <c r="C435" s="16" t="s">
        <v>373</v>
      </c>
    </row>
    <row r="436" spans="1:3" x14ac:dyDescent="0.25">
      <c r="A436" s="16" t="s">
        <v>13853</v>
      </c>
      <c r="B436" s="54" t="str">
        <f>HYPERLINK("#'Data_Analysis'!A3310", "SE2.11d_NUM_BEN_OTH_TOTAL_strata_473")</f>
        <v>SE2.11d_NUM_BEN_OTH_TOTAL_strata_473</v>
      </c>
      <c r="C436" s="16" t="s">
        <v>374</v>
      </c>
    </row>
    <row r="437" spans="1:3" x14ac:dyDescent="0.25">
      <c r="A437" s="16" t="s">
        <v>13853</v>
      </c>
      <c r="B437" s="54" t="str">
        <f>HYPERLINK("#'Data_Analysis'!A3317", "SE2.11d_SM_BEN_OTH_strata_469")</f>
        <v>SE2.11d_SM_BEN_OTH_strata_469</v>
      </c>
      <c r="C437" s="16" t="s">
        <v>375</v>
      </c>
    </row>
    <row r="438" spans="1:3" x14ac:dyDescent="0.25">
      <c r="A438" s="16" t="s">
        <v>84</v>
      </c>
      <c r="B438" s="54" t="str">
        <f>HYPERLINK("#'Data_Analysis'!A3324", "SE2_SS_WORK_strata_169")</f>
        <v>SE2_SS_WORK_strata_169</v>
      </c>
      <c r="C438" s="16" t="s">
        <v>376</v>
      </c>
    </row>
    <row r="439" spans="1:3" x14ac:dyDescent="0.25">
      <c r="A439" s="16" t="s">
        <v>13853</v>
      </c>
      <c r="B439" s="54" t="str">
        <f>HYPERLINK("#'Data_Analysis'!A3331", "SE27_SS_INCOME_CHANGE_strata_392")</f>
        <v>SE27_SS_INCOME_CHANGE_strata_392</v>
      </c>
      <c r="C439" s="16" t="s">
        <v>377</v>
      </c>
    </row>
    <row r="440" spans="1:3" x14ac:dyDescent="0.25">
      <c r="A440" s="16" t="s">
        <v>84</v>
      </c>
      <c r="B440" s="54" t="str">
        <f>HYPERLINK("#'Data_Analysis'!A3338", "SE3_SS_BUSINESS_strata_170")</f>
        <v>SE3_SS_BUSINESS_strata_170</v>
      </c>
      <c r="C440" s="16" t="s">
        <v>378</v>
      </c>
    </row>
    <row r="441" spans="1:3" x14ac:dyDescent="0.25">
      <c r="A441" s="16" t="s">
        <v>84</v>
      </c>
      <c r="B441" s="54" t="str">
        <f>HYPERLINK("#'Data_Analysis'!A3345", "SE4_SS_FAM_BUSINESS_strata_171")</f>
        <v>SE4_SS_FAM_BUSINESS_strata_171</v>
      </c>
      <c r="C441" s="16" t="s">
        <v>379</v>
      </c>
    </row>
    <row r="442" spans="1:3" x14ac:dyDescent="0.25">
      <c r="A442" s="16" t="s">
        <v>84</v>
      </c>
      <c r="B442" s="54" t="str">
        <f>HYPERLINK("#'Data_Analysis'!A3352", "SE5_SS_HELP_FAM_BUSINESS_strata_172")</f>
        <v>SE5_SS_HELP_FAM_BUSINESS_strata_172</v>
      </c>
      <c r="C442" s="16" t="s">
        <v>380</v>
      </c>
    </row>
    <row r="443" spans="1:3" x14ac:dyDescent="0.25">
      <c r="A443" s="16" t="s">
        <v>84</v>
      </c>
      <c r="B443" s="54" t="str">
        <f>HYPERLINK("#'Data_Analysis'!A3359", "SE6_SS_TRY_FIND_JOB_overall_D_174_by_calc_disability")</f>
        <v>SE6_SS_TRY_FIND_JOB_overall_D_174_by_calc_disability</v>
      </c>
      <c r="C443" s="16" t="s">
        <v>14120</v>
      </c>
    </row>
    <row r="444" spans="1:3" x14ac:dyDescent="0.25">
      <c r="A444" s="16" t="s">
        <v>84</v>
      </c>
      <c r="B444" s="54" t="str">
        <f>HYPERLINK("#'Data_Analysis'!A3367", "SE6_SS_TRY_FIND_JOB_REASONS_strata_175")</f>
        <v>SE6_SS_TRY_FIND_JOB_REASONS_strata_175</v>
      </c>
      <c r="C444" s="16" t="s">
        <v>381</v>
      </c>
    </row>
    <row r="445" spans="1:3" x14ac:dyDescent="0.25">
      <c r="A445" s="16" t="s">
        <v>84</v>
      </c>
      <c r="B445" s="54" t="str">
        <f>HYPERLINK("#'Data_Analysis'!A3374", "SE6_SS_TRY_FIND_JOB_strata_173")</f>
        <v>SE6_SS_TRY_FIND_JOB_strata_173</v>
      </c>
      <c r="C445" s="16" t="s">
        <v>14121</v>
      </c>
    </row>
    <row r="446" spans="1:3" x14ac:dyDescent="0.25">
      <c r="A446" s="16" t="s">
        <v>84</v>
      </c>
      <c r="B446" s="54" t="str">
        <f>HYPERLINK("#'Data_Analysis'!A3381", "SE7_SS_START_WORK_IN_2_WKS_overall_D_177_by_calc_edu_level")</f>
        <v>SE7_SS_START_WORK_IN_2_WKS_overall_D_177_by_calc_edu_level</v>
      </c>
      <c r="C446" s="16" t="s">
        <v>382</v>
      </c>
    </row>
    <row r="447" spans="1:3" x14ac:dyDescent="0.25">
      <c r="A447" s="16" t="s">
        <v>84</v>
      </c>
      <c r="B447" s="54" t="str">
        <f>HYPERLINK("#'Data_Analysis'!A3394", "SE7_SS_START_WORK_IN_2_WKS_strata_176")</f>
        <v>SE7_SS_START_WORK_IN_2_WKS_strata_176</v>
      </c>
      <c r="C447" s="16" t="s">
        <v>383</v>
      </c>
    </row>
    <row r="448" spans="1:3" x14ac:dyDescent="0.25">
      <c r="A448" s="16" t="s">
        <v>84</v>
      </c>
      <c r="B448" s="54" t="str">
        <f>HYPERLINK("#'Data_Analysis'!A3401", "SE9.1.1_NUM_WAGE_M_strata_188")</f>
        <v>SE9.1.1_NUM_WAGE_M_strata_188</v>
      </c>
      <c r="C448" s="16" t="s">
        <v>384</v>
      </c>
    </row>
    <row r="449" spans="1:3" x14ac:dyDescent="0.25">
      <c r="A449" s="16" t="s">
        <v>84</v>
      </c>
      <c r="B449" s="54" t="str">
        <f>HYPERLINK("#'Data_Analysis'!A3408", "SE9.1.1_NUM_WAGE_strata_187")</f>
        <v>SE9.1.1_NUM_WAGE_strata_187</v>
      </c>
      <c r="C449" s="16" t="s">
        <v>385</v>
      </c>
    </row>
    <row r="450" spans="1:3" x14ac:dyDescent="0.25">
      <c r="A450" s="16" t="s">
        <v>13857</v>
      </c>
      <c r="B450" s="54" t="str">
        <f>HYPERLINK("#'Data_Analysis'!A3415", "share_accomm_expenditure_strata_403")</f>
        <v>share_accomm_expenditure_strata_403</v>
      </c>
      <c r="C450" s="16" t="s">
        <v>388</v>
      </c>
    </row>
    <row r="451" spans="1:3" x14ac:dyDescent="0.25">
      <c r="A451" s="16" t="s">
        <v>13857</v>
      </c>
      <c r="B451" s="54" t="str">
        <f>HYPERLINK("#'Data_Analysis'!A3422", "share_communication_expenditure_strata_429")</f>
        <v>share_communication_expenditure_strata_429</v>
      </c>
      <c r="C451" s="16" t="s">
        <v>389</v>
      </c>
    </row>
    <row r="452" spans="1:3" x14ac:dyDescent="0.25">
      <c r="A452" s="16" t="s">
        <v>13857</v>
      </c>
      <c r="B452" s="54" t="str">
        <f>HYPERLINK("#'Data_Analysis'!A3429", "share_debt_expenditure_strata_442")</f>
        <v>share_debt_expenditure_strata_442</v>
      </c>
      <c r="C452" s="16" t="s">
        <v>390</v>
      </c>
    </row>
    <row r="453" spans="1:3" x14ac:dyDescent="0.25">
      <c r="A453" s="16" t="s">
        <v>13857</v>
      </c>
      <c r="B453" s="54" t="str">
        <f>HYPERLINK("#'Data_Analysis'!A3436", "share_education_expenditure_strata_448")</f>
        <v>share_education_expenditure_strata_448</v>
      </c>
      <c r="C453" s="16" t="s">
        <v>391</v>
      </c>
    </row>
    <row r="454" spans="1:3" x14ac:dyDescent="0.25">
      <c r="A454" s="16" t="s">
        <v>13857</v>
      </c>
      <c r="B454" s="54" t="str">
        <f>HYPERLINK("#'Data_Analysis'!A3443", "share_food_expenditure_strata_398")</f>
        <v>share_food_expenditure_strata_398</v>
      </c>
      <c r="C454" s="16" t="s">
        <v>392</v>
      </c>
    </row>
    <row r="455" spans="1:3" x14ac:dyDescent="0.25">
      <c r="A455" s="16" t="s">
        <v>13857</v>
      </c>
      <c r="B455" s="54" t="str">
        <f>HYPERLINK("#'Data_Analysis'!A3450", "share_health_expenditure_strata_422")</f>
        <v>share_health_expenditure_strata_422</v>
      </c>
      <c r="C455" s="16" t="s">
        <v>393</v>
      </c>
    </row>
    <row r="456" spans="1:3" x14ac:dyDescent="0.25">
      <c r="A456" s="16" t="s">
        <v>13857</v>
      </c>
      <c r="B456" s="54" t="str">
        <f>HYPERLINK("#'Data_Analysis'!A3457", "share_hh_bills_expenditure_strata_408")</f>
        <v>share_hh_bills_expenditure_strata_408</v>
      </c>
      <c r="C456" s="16" t="s">
        <v>394</v>
      </c>
    </row>
    <row r="457" spans="1:3" x14ac:dyDescent="0.25">
      <c r="A457" s="16" t="s">
        <v>13857</v>
      </c>
      <c r="B457" s="54" t="str">
        <f>HYPERLINK("#'Data_Analysis'!A3464", "share_hygiene_expenditure_strata_424")</f>
        <v>share_hygiene_expenditure_strata_424</v>
      </c>
      <c r="C457" s="16" t="s">
        <v>395</v>
      </c>
    </row>
    <row r="458" spans="1:3" x14ac:dyDescent="0.25">
      <c r="A458" s="16" t="s">
        <v>13857</v>
      </c>
      <c r="B458" s="54" t="str">
        <f>HYPERLINK("#'Data_Analysis'!A3471", "share_other_expenditure_strata_436")</f>
        <v>share_other_expenditure_strata_436</v>
      </c>
      <c r="C458" s="16" t="s">
        <v>396</v>
      </c>
    </row>
    <row r="459" spans="1:3" x14ac:dyDescent="0.25">
      <c r="A459" s="16" t="s">
        <v>13857</v>
      </c>
      <c r="B459" s="54" t="str">
        <f>HYPERLINK("#'Data_Analysis'!A3478", "share_remittance_expenditure_strata_434")</f>
        <v>share_remittance_expenditure_strata_434</v>
      </c>
      <c r="C459" s="16" t="s">
        <v>396</v>
      </c>
    </row>
    <row r="460" spans="1:3" x14ac:dyDescent="0.25">
      <c r="A460" s="16" t="s">
        <v>14154</v>
      </c>
      <c r="B460" s="54" t="str">
        <f>HYPERLINK("#'Data_Analysis'!A3485", "SHL01.1_SS_ACCOM_ARR_type_overall_D_249_by_household_typology_1")</f>
        <v>SHL01.1_SS_ACCOM_ARR_type_overall_D_249_by_household_typology_1</v>
      </c>
      <c r="C460" s="16" t="s">
        <v>397</v>
      </c>
    </row>
    <row r="461" spans="1:3" x14ac:dyDescent="0.25">
      <c r="A461" s="16" t="s">
        <v>14154</v>
      </c>
      <c r="B461" s="54" t="str">
        <f>HYPERLINK("#'Data_Analysis'!A3495", "SHL01.1_SS_ACCOM_ARR_type_overall_D_250_by_household_typology_2")</f>
        <v>SHL01.1_SS_ACCOM_ARR_type_overall_D_250_by_household_typology_2</v>
      </c>
      <c r="C461" s="16" t="s">
        <v>398</v>
      </c>
    </row>
    <row r="462" spans="1:3" x14ac:dyDescent="0.25">
      <c r="A462" s="16" t="s">
        <v>14154</v>
      </c>
      <c r="B462" s="54" t="str">
        <f>HYPERLINK("#'Data_Analysis'!A3506", "SHL01.1_SS_ACCOM_ARR_type_overall_D_251_by_DR.16_SS_LEAD_HoHH")</f>
        <v>SHL01.1_SS_ACCOM_ARR_type_overall_D_251_by_DR.16_SS_LEAD_HoHH</v>
      </c>
      <c r="C462" s="16" t="s">
        <v>399</v>
      </c>
    </row>
    <row r="463" spans="1:3" x14ac:dyDescent="0.25">
      <c r="A463" s="16" t="s">
        <v>14154</v>
      </c>
      <c r="B463" s="54" t="str">
        <f>HYPERLINK("#'Data_Analysis'!A3516", "SHL01.1_SS_ACCOM_ARR_type_overall_D_252_by_DR8_NUM_HH_SIZE_cat")</f>
        <v>SHL01.1_SS_ACCOM_ARR_type_overall_D_252_by_DR8_NUM_HH_SIZE_cat</v>
      </c>
      <c r="C463" s="16" t="s">
        <v>400</v>
      </c>
    </row>
    <row r="464" spans="1:3" x14ac:dyDescent="0.25">
      <c r="A464" s="16" t="s">
        <v>14154</v>
      </c>
      <c r="B464" s="54" t="str">
        <f>HYPERLINK("#'Data_Analysis'!A3524", "SHL01.1_SS_ACCOM_ARR_type_strata_248")</f>
        <v>SHL01.1_SS_ACCOM_ARR_type_strata_248</v>
      </c>
      <c r="C464" s="16" t="s">
        <v>401</v>
      </c>
    </row>
    <row r="465" spans="1:3" x14ac:dyDescent="0.25">
      <c r="A465" s="16" t="s">
        <v>14154</v>
      </c>
      <c r="B465" s="54" t="str">
        <f>HYPERLINK("#'Data_Analysis'!A3531", "SHL01.3_SS_ACCOMM_AGREEMENT_overall_D_254_by_calc_accommodation_type")</f>
        <v>SHL01.3_SS_ACCOMM_AGREEMENT_overall_D_254_by_calc_accommodation_type</v>
      </c>
      <c r="C465" s="16" t="s">
        <v>402</v>
      </c>
    </row>
    <row r="466" spans="1:3" x14ac:dyDescent="0.25">
      <c r="A466" s="16" t="s">
        <v>14154</v>
      </c>
      <c r="B466" s="54" t="str">
        <f>HYPERLINK("#'Data_Analysis'!A3540", "SHL01.3_SS_ACCOMM_AGREEMENT_strata_253")</f>
        <v>SHL01.3_SS_ACCOMM_AGREEMENT_strata_253</v>
      </c>
      <c r="C466" s="16" t="s">
        <v>403</v>
      </c>
    </row>
    <row r="467" spans="1:3" x14ac:dyDescent="0.25">
      <c r="A467" s="16" t="s">
        <v>14154</v>
      </c>
      <c r="B467" s="54" t="str">
        <f>HYPERLINK("#'Data_Analysis'!A3547", "SHL01.3a_SM_NO_CONTRACT_WHY_overall_256")</f>
        <v>SHL01.3a_SM_NO_CONTRACT_WHY_overall_256</v>
      </c>
      <c r="C467" s="16" t="s">
        <v>14151</v>
      </c>
    </row>
    <row r="468" spans="1:3" x14ac:dyDescent="0.25">
      <c r="A468" s="16" t="s">
        <v>14154</v>
      </c>
      <c r="B468" s="54" t="str">
        <f>HYPERLINK("#'Data_Analysis'!A3552", "SHL02_NUM_ROOMS_strata_257")</f>
        <v>SHL02_NUM_ROOMS_strata_257</v>
      </c>
      <c r="C468" s="16" t="s">
        <v>411</v>
      </c>
    </row>
    <row r="469" spans="1:3" x14ac:dyDescent="0.25">
      <c r="A469" s="16" t="s">
        <v>14154</v>
      </c>
      <c r="B469" s="54" t="str">
        <f>HYPERLINK("#'Data_Analysis'!A3559", "SHL04_DUR_RESIDE_overall_D_259_by_calc_accommodation_type")</f>
        <v>SHL04_DUR_RESIDE_overall_D_259_by_calc_accommodation_type</v>
      </c>
      <c r="C469" s="16" t="s">
        <v>412</v>
      </c>
    </row>
    <row r="470" spans="1:3" x14ac:dyDescent="0.25">
      <c r="A470" s="16" t="s">
        <v>14154</v>
      </c>
      <c r="B470" s="54" t="str">
        <f>HYPERLINK("#'Data_Analysis'!A3568", "SHL04_DUR_RESIDE_strata_258")</f>
        <v>SHL04_DUR_RESIDE_strata_258</v>
      </c>
      <c r="C470" s="16" t="s">
        <v>413</v>
      </c>
    </row>
    <row r="471" spans="1:3" x14ac:dyDescent="0.25">
      <c r="A471" s="16" t="s">
        <v>13852</v>
      </c>
      <c r="B471" s="54" t="str">
        <f>HYPERLINK("#'Data_Analysis'!A3575", "SHL05_SS_DUR_STAY_cat_overall_D_263_by_calc_accommodation_type")</f>
        <v>SHL05_SS_DUR_STAY_cat_overall_D_263_by_calc_accommodation_type</v>
      </c>
      <c r="C471" s="16" t="s">
        <v>414</v>
      </c>
    </row>
    <row r="472" spans="1:3" x14ac:dyDescent="0.25">
      <c r="A472" s="16" t="s">
        <v>13852</v>
      </c>
      <c r="B472" s="54" t="str">
        <f>HYPERLINK("#'Data_Analysis'!A3584", "SHL05_SS_DUR_STAY_cat_strata_262")</f>
        <v>SHL05_SS_DUR_STAY_cat_strata_262</v>
      </c>
      <c r="C472" s="16" t="s">
        <v>415</v>
      </c>
    </row>
    <row r="473" spans="1:3" x14ac:dyDescent="0.25">
      <c r="A473" s="16" t="s">
        <v>13852</v>
      </c>
      <c r="B473" s="54" t="str">
        <f>HYPERLINK("#'Data_Analysis'!A3591", "SHL05_SS_DUR_STAY_overall_D_261_by_calc_accommodation_type")</f>
        <v>SHL05_SS_DUR_STAY_overall_D_261_by_calc_accommodation_type</v>
      </c>
      <c r="C473" s="16" t="s">
        <v>416</v>
      </c>
    </row>
    <row r="474" spans="1:3" x14ac:dyDescent="0.25">
      <c r="A474" s="16" t="s">
        <v>13852</v>
      </c>
      <c r="B474" s="54" t="str">
        <f>HYPERLINK("#'Data_Analysis'!A3600", "SHL05_SS_DUR_STAY_strata_260")</f>
        <v>SHL05_SS_DUR_STAY_strata_260</v>
      </c>
      <c r="C474" s="16" t="s">
        <v>417</v>
      </c>
    </row>
    <row r="475" spans="1:3" x14ac:dyDescent="0.25">
      <c r="A475" s="16" t="s">
        <v>13851</v>
      </c>
      <c r="B475" s="54" t="str">
        <f>HYPERLINK("#'Data_Analysis'!A3607", "SHL07_SM_LIV_COND_overall_D_267_by_calc_accommodation_type")</f>
        <v>SHL07_SM_LIV_COND_overall_D_267_by_calc_accommodation_type</v>
      </c>
      <c r="C475" s="16" t="s">
        <v>418</v>
      </c>
    </row>
    <row r="476" spans="1:3" x14ac:dyDescent="0.25">
      <c r="A476" s="16" t="s">
        <v>13851</v>
      </c>
      <c r="B476" s="54" t="str">
        <f>HYPERLINK("#'Data_Analysis'!A3616", "SHL07_SM_LIV_COND_strata_266")</f>
        <v>SHL07_SM_LIV_COND_strata_266</v>
      </c>
      <c r="C476" s="16" t="s">
        <v>419</v>
      </c>
    </row>
    <row r="477" spans="1:3" x14ac:dyDescent="0.25">
      <c r="A477" s="16" t="s">
        <v>13850</v>
      </c>
      <c r="B477" s="54" t="str">
        <f>HYPERLINK("#'Data_Analysis'!A3623", "sum_adults_strata_10")</f>
        <v>sum_adults_strata_10</v>
      </c>
      <c r="C477" s="16" t="s">
        <v>420</v>
      </c>
    </row>
    <row r="478" spans="1:3" x14ac:dyDescent="0.25">
      <c r="A478" s="16" t="s">
        <v>13850</v>
      </c>
      <c r="B478" s="54" t="str">
        <f>HYPERLINK("#'Data_Analysis'!A3630", "sum_children_strata_9")</f>
        <v>sum_children_strata_9</v>
      </c>
      <c r="C478" s="16" t="s">
        <v>421</v>
      </c>
    </row>
    <row r="479" spans="1:3" x14ac:dyDescent="0.25">
      <c r="A479" s="16" t="s">
        <v>102</v>
      </c>
      <c r="B479" s="54" t="str">
        <f>HYPERLINK("#'Data_Analysis'!A3637", "sum_chronic_illness_strata_118")</f>
        <v>sum_chronic_illness_strata_118</v>
      </c>
      <c r="C479" s="16" t="s">
        <v>14134</v>
      </c>
    </row>
    <row r="480" spans="1:3" x14ac:dyDescent="0.25">
      <c r="A480" s="16" t="s">
        <v>84</v>
      </c>
      <c r="B480" s="54" t="str">
        <f>HYPERLINK("#'Data_Analysis'!A3644", "sum_employed_strata_181")</f>
        <v>sum_employed_strata_181</v>
      </c>
      <c r="C480" s="16" t="s">
        <v>422</v>
      </c>
    </row>
    <row r="481" spans="1:3" x14ac:dyDescent="0.25">
      <c r="A481" s="16" t="s">
        <v>13850</v>
      </c>
      <c r="B481" s="54" t="str">
        <f>HYPERLINK("#'Data_Analysis'!A3651", "sum_females_strata_11")</f>
        <v>sum_females_strata_11</v>
      </c>
      <c r="C481" s="16" t="s">
        <v>423</v>
      </c>
    </row>
    <row r="482" spans="1:3" x14ac:dyDescent="0.25">
      <c r="A482" s="16" t="s">
        <v>13850</v>
      </c>
      <c r="B482" s="54" t="str">
        <f>HYPERLINK("#'Data_Analysis'!A3658", "sum_males_strata_12")</f>
        <v>sum_males_strata_12</v>
      </c>
      <c r="C482" s="16" t="s">
        <v>424</v>
      </c>
    </row>
    <row r="483" spans="1:3" x14ac:dyDescent="0.25">
      <c r="A483" s="16" t="s">
        <v>13850</v>
      </c>
      <c r="B483" s="54" t="str">
        <f>HYPERLINK("#'Data_Analysis'!A3665", "sum_older_persons_strata_13")</f>
        <v>sum_older_persons_strata_13</v>
      </c>
      <c r="C483" s="16" t="s">
        <v>425</v>
      </c>
    </row>
    <row r="484" spans="1:3" x14ac:dyDescent="0.25">
      <c r="A484" s="16" t="s">
        <v>89</v>
      </c>
      <c r="B484" s="54" t="str">
        <f>HYPERLINK("#'Data_Analysis'!A3672", "support_status_strata_157")</f>
        <v>support_status_strata_157</v>
      </c>
      <c r="C484" s="16" t="s">
        <v>13833</v>
      </c>
    </row>
    <row r="485" spans="1:3" x14ac:dyDescent="0.25">
      <c r="A485" s="16" t="s">
        <v>13857</v>
      </c>
      <c r="B485" s="54" t="str">
        <f>HYPERLINK("#'Data_Analysis'!A3679", "total_expenditure_cat_strata_451")</f>
        <v>total_expenditure_cat_strata_451</v>
      </c>
      <c r="C485" s="16" t="s">
        <v>426</v>
      </c>
    </row>
    <row r="486" spans="1:3" x14ac:dyDescent="0.25">
      <c r="A486" s="16" t="s">
        <v>13857</v>
      </c>
      <c r="B486" s="54" t="str">
        <f>HYPERLINK("#'Data_Analysis'!A3686", "total_expenditure_strata_450")</f>
        <v>total_expenditure_strata_450</v>
      </c>
      <c r="C486" s="16" t="s">
        <v>427</v>
      </c>
    </row>
    <row r="487" spans="1:3" x14ac:dyDescent="0.25">
      <c r="A487" s="16" t="s">
        <v>13853</v>
      </c>
      <c r="B487" s="54" t="str">
        <f>HYPERLINK("#'Data_Analysis'!A3693", "total_income_strata_475")</f>
        <v>total_income_strata_475</v>
      </c>
      <c r="C487" s="16" t="s">
        <v>428</v>
      </c>
    </row>
    <row r="488" spans="1:3" x14ac:dyDescent="0.25">
      <c r="A488" s="16" t="s">
        <v>82</v>
      </c>
      <c r="B488" s="54" t="str">
        <f>HYPERLINK("#'Data_Analysis'!A3700", "WG.1.1_SS_DIFF_SEE_strata_49")</f>
        <v>WG.1.1_SS_DIFF_SEE_strata_49</v>
      </c>
      <c r="C488" s="16" t="s">
        <v>429</v>
      </c>
    </row>
    <row r="489" spans="1:3" x14ac:dyDescent="0.25">
      <c r="A489" s="16" t="s">
        <v>82</v>
      </c>
      <c r="B489" s="54" t="str">
        <f>HYPERLINK("#'Data_Analysis'!A3707", "WG.1.2_SS_DIFF_HEAR_strata_50")</f>
        <v>WG.1.2_SS_DIFF_HEAR_strata_50</v>
      </c>
      <c r="C489" s="16" t="s">
        <v>430</v>
      </c>
    </row>
    <row r="490" spans="1:3" x14ac:dyDescent="0.25">
      <c r="A490" s="16" t="s">
        <v>82</v>
      </c>
      <c r="B490" s="54" t="str">
        <f>HYPERLINK("#'Data_Analysis'!A3714", "WG.1.3_SS_DIFF_WALK_strata_51")</f>
        <v>WG.1.3_SS_DIFF_WALK_strata_51</v>
      </c>
      <c r="C490" s="16" t="s">
        <v>431</v>
      </c>
    </row>
    <row r="491" spans="1:3" x14ac:dyDescent="0.25">
      <c r="A491" s="16" t="s">
        <v>82</v>
      </c>
      <c r="B491" s="54" t="str">
        <f>HYPERLINK("#'Data_Analysis'!A3721", "WG.1.4_SS_DIFF_REM_strata_52")</f>
        <v>WG.1.4_SS_DIFF_REM_strata_52</v>
      </c>
      <c r="C491" s="16" t="s">
        <v>432</v>
      </c>
    </row>
    <row r="492" spans="1:3" x14ac:dyDescent="0.25">
      <c r="A492" s="16" t="s">
        <v>82</v>
      </c>
      <c r="B492" s="54" t="str">
        <f>HYPERLINK("#'Data_Analysis'!A3728", "WG.1.5_SS_DIFF_DRESS_overall_53")</f>
        <v>WG.1.5_SS_DIFF_DRESS_overall_53</v>
      </c>
      <c r="C492" s="16" t="s">
        <v>14152</v>
      </c>
    </row>
    <row r="493" spans="1:3" x14ac:dyDescent="0.25">
      <c r="A493" s="16" t="s">
        <v>82</v>
      </c>
      <c r="B493" s="54" t="str">
        <f>HYPERLINK("#'Data_Analysis'!A3733", "WG.1.6_SS_DIFF_COMM_overall_54")</f>
        <v>WG.1.6_SS_DIFF_COMM_overall_54</v>
      </c>
      <c r="C493" s="16" t="s">
        <v>14153</v>
      </c>
    </row>
    <row r="494" spans="1:3" x14ac:dyDescent="0.25">
      <c r="A494" s="16" t="s">
        <v>82</v>
      </c>
      <c r="B494" s="54" t="str">
        <f>HYPERLINK("#'Data_Analysis'!A3738", "WG.1_SM_PSN_strata_48")</f>
        <v>WG.1_SM_PSN_strata_48</v>
      </c>
      <c r="C494" s="16" t="s">
        <v>433</v>
      </c>
    </row>
  </sheetData>
  <autoFilter ref="A1:C494" xr:uid="{B6D24495-58BF-44AA-9BEC-1E38B1356FE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F8D7B-E941-4B70-A5E8-8EA493D178CC}">
  <dimension ref="A1:AH3743"/>
  <sheetViews>
    <sheetView workbookViewId="0"/>
  </sheetViews>
  <sheetFormatPr defaultColWidth="11.44140625" defaultRowHeight="13.8" x14ac:dyDescent="0.25"/>
  <cols>
    <col min="1" max="16384" width="11.44140625" style="16"/>
  </cols>
  <sheetData>
    <row r="1" spans="1:11" x14ac:dyDescent="0.25">
      <c r="A1" s="16" t="s">
        <v>13281</v>
      </c>
    </row>
    <row r="2" spans="1:11" x14ac:dyDescent="0.25">
      <c r="A2" s="16" t="s">
        <v>41</v>
      </c>
    </row>
    <row r="3" spans="1:11" x14ac:dyDescent="0.25">
      <c r="A3" s="16" t="s">
        <v>434</v>
      </c>
      <c r="B3" s="16" t="s">
        <v>435</v>
      </c>
      <c r="C3" s="16" t="s">
        <v>436</v>
      </c>
      <c r="D3" s="16" t="s">
        <v>437</v>
      </c>
      <c r="E3" s="16" t="s">
        <v>438</v>
      </c>
      <c r="F3" s="16" t="s">
        <v>439</v>
      </c>
      <c r="G3" s="16" t="s">
        <v>440</v>
      </c>
      <c r="H3" s="16" t="s">
        <v>441</v>
      </c>
      <c r="I3" s="16" t="s">
        <v>442</v>
      </c>
      <c r="J3" s="16" t="s">
        <v>443</v>
      </c>
      <c r="K3" s="16" t="s">
        <v>444</v>
      </c>
    </row>
    <row r="4" spans="1:11" x14ac:dyDescent="0.25">
      <c r="A4" s="16" t="s">
        <v>445</v>
      </c>
      <c r="B4" s="16" t="s">
        <v>9205</v>
      </c>
      <c r="C4" s="16" t="s">
        <v>446</v>
      </c>
      <c r="D4" s="16" t="s">
        <v>446</v>
      </c>
      <c r="E4" s="16" t="s">
        <v>447</v>
      </c>
      <c r="F4" s="16" t="s">
        <v>448</v>
      </c>
      <c r="G4" s="16" t="s">
        <v>449</v>
      </c>
      <c r="H4" s="16" t="s">
        <v>450</v>
      </c>
      <c r="I4" s="16" t="s">
        <v>446</v>
      </c>
      <c r="J4" s="16" t="s">
        <v>446</v>
      </c>
      <c r="K4" s="16" t="s">
        <v>446</v>
      </c>
    </row>
    <row r="5" spans="1:11" x14ac:dyDescent="0.25">
      <c r="A5" s="16" t="s">
        <v>451</v>
      </c>
      <c r="B5" s="16" t="s">
        <v>9604</v>
      </c>
      <c r="C5" s="16" t="s">
        <v>446</v>
      </c>
      <c r="D5" s="16" t="s">
        <v>446</v>
      </c>
      <c r="E5" s="16" t="s">
        <v>446</v>
      </c>
      <c r="F5" s="16" t="s">
        <v>452</v>
      </c>
      <c r="G5" s="16" t="s">
        <v>453</v>
      </c>
      <c r="H5" s="16" t="s">
        <v>454</v>
      </c>
      <c r="I5" s="16" t="s">
        <v>455</v>
      </c>
      <c r="J5" s="16" t="s">
        <v>456</v>
      </c>
      <c r="K5" s="16" t="s">
        <v>446</v>
      </c>
    </row>
    <row r="6" spans="1:11" x14ac:dyDescent="0.25">
      <c r="A6" s="16" t="s">
        <v>457</v>
      </c>
      <c r="B6" s="16" t="s">
        <v>11784</v>
      </c>
      <c r="C6" s="16" t="s">
        <v>458</v>
      </c>
      <c r="D6" s="16" t="s">
        <v>446</v>
      </c>
      <c r="E6" s="16" t="s">
        <v>446</v>
      </c>
      <c r="F6" s="16" t="s">
        <v>459</v>
      </c>
      <c r="G6" s="16" t="s">
        <v>460</v>
      </c>
      <c r="H6" s="16" t="s">
        <v>461</v>
      </c>
      <c r="I6" s="16" t="s">
        <v>446</v>
      </c>
      <c r="J6" s="16" t="s">
        <v>446</v>
      </c>
      <c r="K6" s="16" t="s">
        <v>446</v>
      </c>
    </row>
    <row r="7" spans="1:11" x14ac:dyDescent="0.25">
      <c r="A7" s="16" t="s">
        <v>462</v>
      </c>
      <c r="B7" s="16" t="s">
        <v>10616</v>
      </c>
      <c r="C7" s="16" t="s">
        <v>463</v>
      </c>
      <c r="D7" s="16" t="s">
        <v>446</v>
      </c>
      <c r="E7" s="16" t="s">
        <v>464</v>
      </c>
      <c r="F7" s="16" t="s">
        <v>465</v>
      </c>
      <c r="G7" s="16" t="s">
        <v>466</v>
      </c>
      <c r="H7" s="16" t="s">
        <v>467</v>
      </c>
      <c r="I7" s="16" t="s">
        <v>464</v>
      </c>
      <c r="J7" s="16" t="s">
        <v>468</v>
      </c>
      <c r="K7" s="16" t="s">
        <v>446</v>
      </c>
    </row>
    <row r="9" spans="1:11" x14ac:dyDescent="0.25">
      <c r="A9" s="16" t="s">
        <v>13282</v>
      </c>
    </row>
    <row r="10" spans="1:11" x14ac:dyDescent="0.25">
      <c r="A10" s="16" t="s">
        <v>42</v>
      </c>
    </row>
    <row r="11" spans="1:11" x14ac:dyDescent="0.25">
      <c r="A11" s="16" t="s">
        <v>469</v>
      </c>
      <c r="B11" s="16" t="s">
        <v>435</v>
      </c>
      <c r="C11" s="16" t="s">
        <v>436</v>
      </c>
      <c r="D11" s="16" t="s">
        <v>437</v>
      </c>
      <c r="E11" s="16" t="s">
        <v>438</v>
      </c>
      <c r="F11" s="16" t="s">
        <v>439</v>
      </c>
      <c r="G11" s="16" t="s">
        <v>440</v>
      </c>
      <c r="H11" s="16" t="s">
        <v>441</v>
      </c>
      <c r="I11" s="16" t="s">
        <v>442</v>
      </c>
      <c r="J11" s="16" t="s">
        <v>443</v>
      </c>
      <c r="K11" s="16" t="s">
        <v>444</v>
      </c>
    </row>
    <row r="12" spans="1:11" x14ac:dyDescent="0.25">
      <c r="A12" s="16" t="s">
        <v>470</v>
      </c>
      <c r="B12" s="16" t="s">
        <v>9018</v>
      </c>
      <c r="C12" s="16" t="s">
        <v>464</v>
      </c>
      <c r="D12" s="16" t="s">
        <v>446</v>
      </c>
      <c r="E12" s="16" t="s">
        <v>468</v>
      </c>
      <c r="F12" s="16" t="s">
        <v>471</v>
      </c>
      <c r="G12" s="16" t="s">
        <v>466</v>
      </c>
      <c r="H12" s="16" t="s">
        <v>472</v>
      </c>
      <c r="I12" s="16" t="s">
        <v>468</v>
      </c>
      <c r="J12" s="16" t="s">
        <v>473</v>
      </c>
      <c r="K12" s="16" t="s">
        <v>446</v>
      </c>
    </row>
    <row r="13" spans="1:11" x14ac:dyDescent="0.25">
      <c r="A13" s="16" t="s">
        <v>474</v>
      </c>
      <c r="B13" s="16" t="s">
        <v>9162</v>
      </c>
      <c r="C13" s="16" t="s">
        <v>446</v>
      </c>
      <c r="D13" s="16" t="s">
        <v>446</v>
      </c>
      <c r="E13" s="16" t="s">
        <v>446</v>
      </c>
      <c r="F13" s="16" t="s">
        <v>475</v>
      </c>
      <c r="G13" s="16" t="s">
        <v>466</v>
      </c>
      <c r="H13" s="16" t="s">
        <v>476</v>
      </c>
      <c r="I13" s="16" t="s">
        <v>446</v>
      </c>
      <c r="J13" s="16" t="s">
        <v>446</v>
      </c>
      <c r="K13" s="16" t="s">
        <v>446</v>
      </c>
    </row>
    <row r="14" spans="1:11" x14ac:dyDescent="0.25">
      <c r="A14" s="16" t="s">
        <v>462</v>
      </c>
      <c r="B14" s="16" t="s">
        <v>10616</v>
      </c>
      <c r="C14" s="16" t="s">
        <v>463</v>
      </c>
      <c r="D14" s="16" t="s">
        <v>446</v>
      </c>
      <c r="E14" s="16" t="s">
        <v>464</v>
      </c>
      <c r="F14" s="16" t="s">
        <v>465</v>
      </c>
      <c r="G14" s="16" t="s">
        <v>466</v>
      </c>
      <c r="H14" s="16" t="s">
        <v>467</v>
      </c>
      <c r="I14" s="16" t="s">
        <v>464</v>
      </c>
      <c r="J14" s="16" t="s">
        <v>468</v>
      </c>
      <c r="K14" s="16" t="s">
        <v>446</v>
      </c>
    </row>
    <row r="16" spans="1:11" x14ac:dyDescent="0.25">
      <c r="A16" s="16" t="s">
        <v>13283</v>
      </c>
    </row>
    <row r="17" spans="1:11" x14ac:dyDescent="0.25">
      <c r="A17" s="16" t="s">
        <v>43</v>
      </c>
    </row>
    <row r="18" spans="1:11" x14ac:dyDescent="0.25">
      <c r="A18" s="16" t="s">
        <v>477</v>
      </c>
      <c r="B18" s="16" t="s">
        <v>435</v>
      </c>
      <c r="C18" s="16" t="s">
        <v>436</v>
      </c>
      <c r="D18" s="16" t="s">
        <v>437</v>
      </c>
      <c r="E18" s="16" t="s">
        <v>438</v>
      </c>
      <c r="F18" s="16" t="s">
        <v>439</v>
      </c>
      <c r="G18" s="16" t="s">
        <v>440</v>
      </c>
      <c r="H18" s="16" t="s">
        <v>441</v>
      </c>
      <c r="I18" s="16" t="s">
        <v>442</v>
      </c>
      <c r="J18" s="16" t="s">
        <v>443</v>
      </c>
      <c r="K18" s="16" t="s">
        <v>444</v>
      </c>
    </row>
    <row r="19" spans="1:11" x14ac:dyDescent="0.25">
      <c r="A19" s="16" t="s">
        <v>478</v>
      </c>
      <c r="B19" s="16" t="s">
        <v>9798</v>
      </c>
      <c r="C19" s="16" t="s">
        <v>446</v>
      </c>
      <c r="D19" s="16" t="s">
        <v>446</v>
      </c>
      <c r="E19" s="16" t="s">
        <v>473</v>
      </c>
      <c r="F19" s="16" t="s">
        <v>479</v>
      </c>
      <c r="G19" s="16" t="s">
        <v>480</v>
      </c>
      <c r="H19" s="16" t="s">
        <v>481</v>
      </c>
      <c r="I19" s="16" t="s">
        <v>473</v>
      </c>
      <c r="J19" s="16" t="s">
        <v>446</v>
      </c>
      <c r="K19" s="16" t="s">
        <v>446</v>
      </c>
    </row>
    <row r="20" spans="1:11" x14ac:dyDescent="0.25">
      <c r="A20" s="16" t="s">
        <v>482</v>
      </c>
      <c r="B20" s="16" t="s">
        <v>9735</v>
      </c>
      <c r="C20" s="16" t="s">
        <v>458</v>
      </c>
      <c r="D20" s="16" t="s">
        <v>446</v>
      </c>
      <c r="E20" s="16" t="s">
        <v>446</v>
      </c>
      <c r="F20" s="16" t="s">
        <v>483</v>
      </c>
      <c r="G20" s="16" t="s">
        <v>484</v>
      </c>
      <c r="H20" s="16" t="s">
        <v>485</v>
      </c>
      <c r="I20" s="16" t="s">
        <v>446</v>
      </c>
      <c r="J20" s="16" t="s">
        <v>456</v>
      </c>
      <c r="K20" s="16" t="s">
        <v>446</v>
      </c>
    </row>
    <row r="21" spans="1:11" x14ac:dyDescent="0.25">
      <c r="A21" s="16" t="s">
        <v>462</v>
      </c>
      <c r="B21" s="16" t="s">
        <v>10616</v>
      </c>
      <c r="C21" s="16" t="s">
        <v>463</v>
      </c>
      <c r="D21" s="16" t="s">
        <v>446</v>
      </c>
      <c r="E21" s="16" t="s">
        <v>464</v>
      </c>
      <c r="F21" s="16" t="s">
        <v>465</v>
      </c>
      <c r="G21" s="16" t="s">
        <v>466</v>
      </c>
      <c r="H21" s="16" t="s">
        <v>467</v>
      </c>
      <c r="I21" s="16" t="s">
        <v>464</v>
      </c>
      <c r="J21" s="16" t="s">
        <v>468</v>
      </c>
      <c r="K21" s="16" t="s">
        <v>446</v>
      </c>
    </row>
    <row r="23" spans="1:11" x14ac:dyDescent="0.25">
      <c r="A23" s="16" t="s">
        <v>13876</v>
      </c>
    </row>
    <row r="24" spans="1:11" x14ac:dyDescent="0.25">
      <c r="A24" s="16" t="s">
        <v>13877</v>
      </c>
    </row>
    <row r="25" spans="1:11" x14ac:dyDescent="0.25">
      <c r="A25" s="16" t="s">
        <v>435</v>
      </c>
      <c r="B25" s="16" t="s">
        <v>436</v>
      </c>
      <c r="C25" s="16" t="s">
        <v>437</v>
      </c>
      <c r="D25" s="16" t="s">
        <v>438</v>
      </c>
      <c r="E25" s="16" t="s">
        <v>439</v>
      </c>
      <c r="F25" s="16" t="s">
        <v>440</v>
      </c>
      <c r="G25" s="16" t="s">
        <v>441</v>
      </c>
      <c r="H25" s="16" t="s">
        <v>442</v>
      </c>
      <c r="I25" s="16" t="s">
        <v>443</v>
      </c>
      <c r="J25" s="16" t="s">
        <v>444</v>
      </c>
    </row>
    <row r="26" spans="1:11" x14ac:dyDescent="0.25">
      <c r="A26" s="16" t="s">
        <v>8822</v>
      </c>
      <c r="B26" s="16" t="s">
        <v>843</v>
      </c>
      <c r="C26" s="16" t="s">
        <v>843</v>
      </c>
      <c r="D26" s="16" t="s">
        <v>843</v>
      </c>
      <c r="E26" s="16" t="s">
        <v>843</v>
      </c>
      <c r="F26" s="16" t="s">
        <v>13286</v>
      </c>
      <c r="G26" s="16" t="s">
        <v>13285</v>
      </c>
      <c r="H26" s="16" t="s">
        <v>843</v>
      </c>
      <c r="I26" s="16" t="s">
        <v>843</v>
      </c>
      <c r="J26" s="16" t="s">
        <v>843</v>
      </c>
    </row>
    <row r="28" spans="1:11" x14ac:dyDescent="0.25">
      <c r="A28" s="16" t="s">
        <v>13287</v>
      </c>
    </row>
    <row r="29" spans="1:11" x14ac:dyDescent="0.25">
      <c r="A29" s="16" t="s">
        <v>44</v>
      </c>
    </row>
    <row r="30" spans="1:11" x14ac:dyDescent="0.25">
      <c r="A30" s="16" t="s">
        <v>434</v>
      </c>
      <c r="B30" s="16" t="s">
        <v>435</v>
      </c>
      <c r="C30" s="16" t="s">
        <v>486</v>
      </c>
      <c r="D30" s="16" t="s">
        <v>487</v>
      </c>
    </row>
    <row r="31" spans="1:11" x14ac:dyDescent="0.25">
      <c r="A31" s="16" t="s">
        <v>445</v>
      </c>
      <c r="B31" s="16" t="s">
        <v>9459</v>
      </c>
      <c r="C31" s="16" t="s">
        <v>488</v>
      </c>
      <c r="D31" s="16" t="s">
        <v>489</v>
      </c>
    </row>
    <row r="32" spans="1:11" x14ac:dyDescent="0.25">
      <c r="A32" s="16" t="s">
        <v>451</v>
      </c>
      <c r="B32" s="16" t="s">
        <v>10116</v>
      </c>
      <c r="C32" s="16" t="s">
        <v>490</v>
      </c>
      <c r="D32" s="16" t="s">
        <v>491</v>
      </c>
    </row>
    <row r="33" spans="1:4" x14ac:dyDescent="0.25">
      <c r="A33" s="16" t="s">
        <v>457</v>
      </c>
      <c r="B33" s="16" t="s">
        <v>9656</v>
      </c>
      <c r="C33" s="16" t="s">
        <v>452</v>
      </c>
      <c r="D33" s="16" t="s">
        <v>492</v>
      </c>
    </row>
    <row r="34" spans="1:4" x14ac:dyDescent="0.25">
      <c r="A34" s="16" t="s">
        <v>462</v>
      </c>
      <c r="B34" s="16" t="s">
        <v>11384</v>
      </c>
      <c r="C34" s="16" t="s">
        <v>493</v>
      </c>
      <c r="D34" s="16" t="s">
        <v>494</v>
      </c>
    </row>
    <row r="36" spans="1:4" x14ac:dyDescent="0.25">
      <c r="A36" s="16" t="s">
        <v>13288</v>
      </c>
    </row>
    <row r="37" spans="1:4" x14ac:dyDescent="0.25">
      <c r="A37" s="16" t="s">
        <v>45</v>
      </c>
    </row>
    <row r="38" spans="1:4" x14ac:dyDescent="0.25">
      <c r="A38" s="16" t="s">
        <v>469</v>
      </c>
      <c r="B38" s="16" t="s">
        <v>435</v>
      </c>
      <c r="C38" s="16" t="s">
        <v>486</v>
      </c>
      <c r="D38" s="16" t="s">
        <v>487</v>
      </c>
    </row>
    <row r="39" spans="1:4" x14ac:dyDescent="0.25">
      <c r="A39" s="16" t="s">
        <v>470</v>
      </c>
      <c r="B39" s="16" t="s">
        <v>10955</v>
      </c>
      <c r="C39" s="16" t="s">
        <v>495</v>
      </c>
      <c r="D39" s="16" t="s">
        <v>496</v>
      </c>
    </row>
    <row r="40" spans="1:4" x14ac:dyDescent="0.25">
      <c r="A40" s="16" t="s">
        <v>474</v>
      </c>
      <c r="B40" s="16" t="s">
        <v>9322</v>
      </c>
      <c r="C40" s="16" t="s">
        <v>497</v>
      </c>
      <c r="D40" s="16" t="s">
        <v>498</v>
      </c>
    </row>
    <row r="41" spans="1:4" x14ac:dyDescent="0.25">
      <c r="A41" s="16" t="s">
        <v>462</v>
      </c>
      <c r="B41" s="16" t="s">
        <v>11384</v>
      </c>
      <c r="C41" s="16" t="s">
        <v>493</v>
      </c>
      <c r="D41" s="16" t="s">
        <v>494</v>
      </c>
    </row>
    <row r="43" spans="1:4" x14ac:dyDescent="0.25">
      <c r="A43" s="16" t="s">
        <v>13289</v>
      </c>
    </row>
    <row r="44" spans="1:4" x14ac:dyDescent="0.25">
      <c r="A44" s="16" t="s">
        <v>46</v>
      </c>
    </row>
    <row r="45" spans="1:4" x14ac:dyDescent="0.25">
      <c r="A45" s="16" t="s">
        <v>477</v>
      </c>
      <c r="B45" s="16" t="s">
        <v>435</v>
      </c>
      <c r="C45" s="16" t="s">
        <v>486</v>
      </c>
      <c r="D45" s="16" t="s">
        <v>487</v>
      </c>
    </row>
    <row r="46" spans="1:4" x14ac:dyDescent="0.25">
      <c r="A46" s="16" t="s">
        <v>478</v>
      </c>
      <c r="B46" s="16" t="s">
        <v>10231</v>
      </c>
      <c r="C46" s="16" t="s">
        <v>499</v>
      </c>
      <c r="D46" s="16" t="s">
        <v>500</v>
      </c>
    </row>
    <row r="47" spans="1:4" x14ac:dyDescent="0.25">
      <c r="A47" s="16" t="s">
        <v>482</v>
      </c>
      <c r="B47" s="16" t="s">
        <v>10135</v>
      </c>
      <c r="C47" s="16" t="s">
        <v>501</v>
      </c>
      <c r="D47" s="16" t="s">
        <v>502</v>
      </c>
    </row>
    <row r="48" spans="1:4" x14ac:dyDescent="0.25">
      <c r="A48" s="16" t="s">
        <v>462</v>
      </c>
      <c r="B48" s="16" t="s">
        <v>11384</v>
      </c>
      <c r="C48" s="16" t="s">
        <v>493</v>
      </c>
      <c r="D48" s="16" t="s">
        <v>494</v>
      </c>
    </row>
    <row r="50" spans="1:6" x14ac:dyDescent="0.25">
      <c r="A50" s="16" t="s">
        <v>13290</v>
      </c>
    </row>
    <row r="51" spans="1:6" x14ac:dyDescent="0.25">
      <c r="A51" s="16" t="s">
        <v>47</v>
      </c>
    </row>
    <row r="52" spans="1:6" x14ac:dyDescent="0.25">
      <c r="A52" s="16" t="s">
        <v>434</v>
      </c>
      <c r="B52" s="16" t="s">
        <v>435</v>
      </c>
      <c r="C52" s="16" t="s">
        <v>503</v>
      </c>
      <c r="D52" s="16" t="s">
        <v>504</v>
      </c>
      <c r="E52" s="16" t="s">
        <v>444</v>
      </c>
      <c r="F52" s="16" t="s">
        <v>505</v>
      </c>
    </row>
    <row r="53" spans="1:6" x14ac:dyDescent="0.25">
      <c r="A53" s="16" t="s">
        <v>445</v>
      </c>
      <c r="B53" s="16" t="s">
        <v>9205</v>
      </c>
      <c r="C53" s="16" t="s">
        <v>446</v>
      </c>
      <c r="D53" s="16" t="s">
        <v>506</v>
      </c>
      <c r="E53" s="16" t="s">
        <v>506</v>
      </c>
      <c r="F53" s="16" t="s">
        <v>507</v>
      </c>
    </row>
    <row r="54" spans="1:6" x14ac:dyDescent="0.25">
      <c r="A54" s="16" t="s">
        <v>451</v>
      </c>
      <c r="B54" s="16" t="s">
        <v>9604</v>
      </c>
      <c r="C54" s="16" t="s">
        <v>455</v>
      </c>
      <c r="D54" s="16" t="s">
        <v>508</v>
      </c>
      <c r="E54" s="16" t="s">
        <v>509</v>
      </c>
      <c r="F54" s="16" t="s">
        <v>510</v>
      </c>
    </row>
    <row r="55" spans="1:6" x14ac:dyDescent="0.25">
      <c r="A55" s="16" t="s">
        <v>457</v>
      </c>
      <c r="B55" s="16" t="s">
        <v>9580</v>
      </c>
      <c r="C55" s="16" t="s">
        <v>446</v>
      </c>
      <c r="D55" s="16" t="s">
        <v>511</v>
      </c>
      <c r="E55" s="16" t="s">
        <v>458</v>
      </c>
      <c r="F55" s="16" t="s">
        <v>512</v>
      </c>
    </row>
    <row r="56" spans="1:6" x14ac:dyDescent="0.25">
      <c r="A56" s="16" t="s">
        <v>462</v>
      </c>
      <c r="B56" s="16" t="s">
        <v>10621</v>
      </c>
      <c r="C56" s="16" t="s">
        <v>464</v>
      </c>
      <c r="D56" s="16" t="s">
        <v>513</v>
      </c>
      <c r="E56" s="16" t="s">
        <v>506</v>
      </c>
      <c r="F56" s="16" t="s">
        <v>514</v>
      </c>
    </row>
    <row r="58" spans="1:6" x14ac:dyDescent="0.25">
      <c r="A58" s="16" t="s">
        <v>13291</v>
      </c>
    </row>
    <row r="59" spans="1:6" x14ac:dyDescent="0.25">
      <c r="A59" s="16" t="s">
        <v>48</v>
      </c>
    </row>
    <row r="60" spans="1:6" x14ac:dyDescent="0.25">
      <c r="A60" s="16" t="s">
        <v>469</v>
      </c>
      <c r="B60" s="16" t="s">
        <v>435</v>
      </c>
      <c r="C60" s="16" t="s">
        <v>503</v>
      </c>
      <c r="D60" s="16" t="s">
        <v>504</v>
      </c>
      <c r="E60" s="16" t="s">
        <v>444</v>
      </c>
      <c r="F60" s="16" t="s">
        <v>505</v>
      </c>
    </row>
    <row r="61" spans="1:6" x14ac:dyDescent="0.25">
      <c r="A61" s="16" t="s">
        <v>470</v>
      </c>
      <c r="B61" s="16" t="s">
        <v>10344</v>
      </c>
      <c r="C61" s="16" t="s">
        <v>468</v>
      </c>
      <c r="D61" s="16" t="s">
        <v>515</v>
      </c>
      <c r="E61" s="16" t="s">
        <v>455</v>
      </c>
      <c r="F61" s="16" t="s">
        <v>516</v>
      </c>
    </row>
    <row r="62" spans="1:6" x14ac:dyDescent="0.25">
      <c r="A62" s="16" t="s">
        <v>474</v>
      </c>
      <c r="B62" s="16" t="s">
        <v>9162</v>
      </c>
      <c r="C62" s="16" t="s">
        <v>446</v>
      </c>
      <c r="D62" s="16" t="s">
        <v>517</v>
      </c>
      <c r="E62" s="16" t="s">
        <v>518</v>
      </c>
      <c r="F62" s="16" t="s">
        <v>519</v>
      </c>
    </row>
    <row r="63" spans="1:6" x14ac:dyDescent="0.25">
      <c r="A63" s="16" t="s">
        <v>462</v>
      </c>
      <c r="B63" s="16" t="s">
        <v>10621</v>
      </c>
      <c r="C63" s="16" t="s">
        <v>464</v>
      </c>
      <c r="D63" s="16" t="s">
        <v>513</v>
      </c>
      <c r="E63" s="16" t="s">
        <v>506</v>
      </c>
      <c r="F63" s="16" t="s">
        <v>514</v>
      </c>
    </row>
    <row r="65" spans="1:23" x14ac:dyDescent="0.25">
      <c r="A65" s="16" t="s">
        <v>13292</v>
      </c>
    </row>
    <row r="66" spans="1:23" x14ac:dyDescent="0.25">
      <c r="A66" s="16" t="s">
        <v>49</v>
      </c>
    </row>
    <row r="67" spans="1:23" x14ac:dyDescent="0.25">
      <c r="A67" s="16" t="s">
        <v>477</v>
      </c>
      <c r="B67" s="16" t="s">
        <v>435</v>
      </c>
      <c r="C67" s="16" t="s">
        <v>503</v>
      </c>
      <c r="D67" s="16" t="s">
        <v>504</v>
      </c>
      <c r="E67" s="16" t="s">
        <v>444</v>
      </c>
      <c r="F67" s="16" t="s">
        <v>505</v>
      </c>
    </row>
    <row r="68" spans="1:23" x14ac:dyDescent="0.25">
      <c r="A68" s="16" t="s">
        <v>478</v>
      </c>
      <c r="B68" s="16" t="s">
        <v>9798</v>
      </c>
      <c r="C68" s="16" t="s">
        <v>473</v>
      </c>
      <c r="D68" s="16" t="s">
        <v>520</v>
      </c>
      <c r="E68" s="16" t="s">
        <v>473</v>
      </c>
      <c r="F68" s="16" t="s">
        <v>521</v>
      </c>
    </row>
    <row r="69" spans="1:23" x14ac:dyDescent="0.25">
      <c r="A69" s="16" t="s">
        <v>482</v>
      </c>
      <c r="B69" s="16" t="s">
        <v>9739</v>
      </c>
      <c r="C69" s="16" t="s">
        <v>446</v>
      </c>
      <c r="D69" s="16" t="s">
        <v>522</v>
      </c>
      <c r="E69" s="16" t="s">
        <v>523</v>
      </c>
      <c r="F69" s="16" t="s">
        <v>524</v>
      </c>
    </row>
    <row r="70" spans="1:23" x14ac:dyDescent="0.25">
      <c r="A70" s="16" t="s">
        <v>462</v>
      </c>
      <c r="B70" s="16" t="s">
        <v>10621</v>
      </c>
      <c r="C70" s="16" t="s">
        <v>464</v>
      </c>
      <c r="D70" s="16" t="s">
        <v>513</v>
      </c>
      <c r="E70" s="16" t="s">
        <v>506</v>
      </c>
      <c r="F70" s="16" t="s">
        <v>514</v>
      </c>
    </row>
    <row r="72" spans="1:23" x14ac:dyDescent="0.25">
      <c r="A72" s="16" t="s">
        <v>13878</v>
      </c>
    </row>
    <row r="73" spans="1:23" x14ac:dyDescent="0.25">
      <c r="A73" s="16" t="s">
        <v>13879</v>
      </c>
    </row>
    <row r="74" spans="1:23" x14ac:dyDescent="0.25">
      <c r="A74" s="16" t="s">
        <v>435</v>
      </c>
      <c r="B74" s="16" t="s">
        <v>525</v>
      </c>
      <c r="C74" s="16" t="s">
        <v>526</v>
      </c>
      <c r="D74" s="16" t="s">
        <v>527</v>
      </c>
      <c r="E74" s="16" t="s">
        <v>503</v>
      </c>
      <c r="F74" s="16" t="s">
        <v>528</v>
      </c>
      <c r="G74" s="16" t="s">
        <v>529</v>
      </c>
      <c r="H74" s="16" t="s">
        <v>530</v>
      </c>
      <c r="I74" s="16" t="s">
        <v>444</v>
      </c>
      <c r="J74" s="16" t="s">
        <v>531</v>
      </c>
      <c r="K74" s="16" t="s">
        <v>532</v>
      </c>
      <c r="L74" s="16" t="s">
        <v>533</v>
      </c>
    </row>
    <row r="75" spans="1:23" x14ac:dyDescent="0.25">
      <c r="A75" s="16" t="s">
        <v>8822</v>
      </c>
      <c r="B75" s="16" t="s">
        <v>13296</v>
      </c>
      <c r="C75" s="16" t="s">
        <v>13293</v>
      </c>
      <c r="D75" s="16" t="s">
        <v>843</v>
      </c>
      <c r="E75" s="16" t="s">
        <v>843</v>
      </c>
      <c r="F75" s="16" t="s">
        <v>843</v>
      </c>
      <c r="G75" s="16" t="s">
        <v>843</v>
      </c>
      <c r="H75" s="16" t="s">
        <v>13297</v>
      </c>
      <c r="I75" s="16" t="s">
        <v>843</v>
      </c>
      <c r="J75" s="16" t="s">
        <v>843</v>
      </c>
      <c r="K75" s="16" t="s">
        <v>13285</v>
      </c>
      <c r="L75" s="16" t="s">
        <v>843</v>
      </c>
    </row>
    <row r="77" spans="1:23" x14ac:dyDescent="0.25">
      <c r="A77" s="16" t="s">
        <v>13298</v>
      </c>
    </row>
    <row r="78" spans="1:23" x14ac:dyDescent="0.25">
      <c r="A78" s="16" t="s">
        <v>50</v>
      </c>
    </row>
    <row r="79" spans="1:23" x14ac:dyDescent="0.25">
      <c r="A79" s="16" t="s">
        <v>434</v>
      </c>
      <c r="B79" s="16" t="s">
        <v>435</v>
      </c>
      <c r="C79" s="16" t="s">
        <v>534</v>
      </c>
      <c r="D79" s="16" t="s">
        <v>535</v>
      </c>
      <c r="E79" s="16" t="s">
        <v>536</v>
      </c>
      <c r="F79" s="16" t="s">
        <v>537</v>
      </c>
      <c r="G79" s="16" t="s">
        <v>503</v>
      </c>
      <c r="H79" s="16" t="s">
        <v>538</v>
      </c>
      <c r="I79" s="16" t="s">
        <v>539</v>
      </c>
      <c r="J79" s="16" t="s">
        <v>540</v>
      </c>
      <c r="K79" s="16" t="s">
        <v>541</v>
      </c>
      <c r="L79" s="16" t="s">
        <v>542</v>
      </c>
      <c r="M79" s="16" t="s">
        <v>543</v>
      </c>
      <c r="N79" s="16" t="s">
        <v>544</v>
      </c>
      <c r="O79" s="16" t="s">
        <v>545</v>
      </c>
      <c r="P79" s="16" t="s">
        <v>546</v>
      </c>
      <c r="Q79" s="16" t="s">
        <v>547</v>
      </c>
      <c r="R79" s="16" t="s">
        <v>530</v>
      </c>
      <c r="S79" s="16" t="s">
        <v>444</v>
      </c>
      <c r="T79" s="16" t="s">
        <v>548</v>
      </c>
      <c r="U79" s="16" t="s">
        <v>549</v>
      </c>
      <c r="V79" s="16" t="s">
        <v>550</v>
      </c>
      <c r="W79" s="16" t="s">
        <v>551</v>
      </c>
    </row>
    <row r="80" spans="1:23" x14ac:dyDescent="0.25">
      <c r="A80" s="16" t="s">
        <v>445</v>
      </c>
      <c r="B80" s="16" t="s">
        <v>9459</v>
      </c>
      <c r="C80" s="16" t="s">
        <v>552</v>
      </c>
      <c r="D80" s="16" t="s">
        <v>553</v>
      </c>
      <c r="E80" s="16" t="s">
        <v>553</v>
      </c>
      <c r="F80" s="16" t="s">
        <v>446</v>
      </c>
      <c r="G80" s="16" t="s">
        <v>518</v>
      </c>
      <c r="H80" s="16" t="s">
        <v>554</v>
      </c>
      <c r="I80" s="16" t="s">
        <v>555</v>
      </c>
      <c r="J80" s="16" t="s">
        <v>556</v>
      </c>
      <c r="K80" s="16" t="s">
        <v>554</v>
      </c>
      <c r="L80" s="16" t="s">
        <v>446</v>
      </c>
      <c r="M80" s="16" t="s">
        <v>557</v>
      </c>
      <c r="N80" s="16" t="s">
        <v>458</v>
      </c>
      <c r="O80" s="16" t="s">
        <v>522</v>
      </c>
      <c r="P80" s="16" t="s">
        <v>554</v>
      </c>
      <c r="Q80" s="16" t="s">
        <v>558</v>
      </c>
      <c r="R80" s="16" t="s">
        <v>559</v>
      </c>
      <c r="S80" s="16" t="s">
        <v>446</v>
      </c>
      <c r="T80" s="16" t="s">
        <v>446</v>
      </c>
      <c r="U80" s="16" t="s">
        <v>554</v>
      </c>
      <c r="V80" s="16" t="s">
        <v>446</v>
      </c>
      <c r="W80" s="16" t="s">
        <v>560</v>
      </c>
    </row>
    <row r="81" spans="1:23" x14ac:dyDescent="0.25">
      <c r="A81" s="16" t="s">
        <v>451</v>
      </c>
      <c r="B81" s="16" t="s">
        <v>10116</v>
      </c>
      <c r="C81" s="16" t="s">
        <v>561</v>
      </c>
      <c r="D81" s="16" t="s">
        <v>562</v>
      </c>
      <c r="E81" s="16" t="s">
        <v>563</v>
      </c>
      <c r="F81" s="16" t="s">
        <v>464</v>
      </c>
      <c r="G81" s="16" t="s">
        <v>520</v>
      </c>
      <c r="H81" s="16" t="s">
        <v>473</v>
      </c>
      <c r="I81" s="16" t="s">
        <v>561</v>
      </c>
      <c r="J81" s="16" t="s">
        <v>564</v>
      </c>
      <c r="K81" s="16" t="s">
        <v>565</v>
      </c>
      <c r="L81" s="16" t="s">
        <v>506</v>
      </c>
      <c r="M81" s="16" t="s">
        <v>566</v>
      </c>
      <c r="N81" s="16" t="s">
        <v>473</v>
      </c>
      <c r="O81" s="16" t="s">
        <v>567</v>
      </c>
      <c r="P81" s="16" t="s">
        <v>568</v>
      </c>
      <c r="Q81" s="16" t="s">
        <v>569</v>
      </c>
      <c r="R81" s="16" t="s">
        <v>570</v>
      </c>
      <c r="S81" s="16" t="s">
        <v>446</v>
      </c>
      <c r="T81" s="16" t="s">
        <v>455</v>
      </c>
      <c r="U81" s="16" t="s">
        <v>446</v>
      </c>
      <c r="V81" s="16" t="s">
        <v>446</v>
      </c>
      <c r="W81" s="16" t="s">
        <v>571</v>
      </c>
    </row>
    <row r="82" spans="1:23" x14ac:dyDescent="0.25">
      <c r="A82" s="16" t="s">
        <v>457</v>
      </c>
      <c r="B82" s="16" t="s">
        <v>9646</v>
      </c>
      <c r="C82" s="16" t="s">
        <v>571</v>
      </c>
      <c r="D82" s="16" t="s">
        <v>446</v>
      </c>
      <c r="E82" s="16" t="s">
        <v>473</v>
      </c>
      <c r="F82" s="16" t="s">
        <v>446</v>
      </c>
      <c r="G82" s="16" t="s">
        <v>555</v>
      </c>
      <c r="H82" s="16" t="s">
        <v>446</v>
      </c>
      <c r="I82" s="16" t="s">
        <v>456</v>
      </c>
      <c r="J82" s="16" t="s">
        <v>572</v>
      </c>
      <c r="K82" s="16" t="s">
        <v>573</v>
      </c>
      <c r="L82" s="16" t="s">
        <v>473</v>
      </c>
      <c r="M82" s="16" t="s">
        <v>446</v>
      </c>
      <c r="N82" s="16" t="s">
        <v>446</v>
      </c>
      <c r="O82" s="16" t="s">
        <v>574</v>
      </c>
      <c r="P82" s="16" t="s">
        <v>446</v>
      </c>
      <c r="Q82" s="16" t="s">
        <v>575</v>
      </c>
      <c r="R82" s="16" t="s">
        <v>576</v>
      </c>
      <c r="S82" s="16" t="s">
        <v>473</v>
      </c>
      <c r="T82" s="16" t="s">
        <v>513</v>
      </c>
      <c r="U82" s="16" t="s">
        <v>446</v>
      </c>
      <c r="V82" s="16" t="s">
        <v>455</v>
      </c>
      <c r="W82" s="16" t="s">
        <v>446</v>
      </c>
    </row>
    <row r="83" spans="1:23" x14ac:dyDescent="0.25">
      <c r="A83" s="16" t="s">
        <v>462</v>
      </c>
      <c r="B83" s="16" t="s">
        <v>11376</v>
      </c>
      <c r="C83" s="16" t="s">
        <v>577</v>
      </c>
      <c r="D83" s="16" t="s">
        <v>578</v>
      </c>
      <c r="E83" s="16" t="s">
        <v>561</v>
      </c>
      <c r="F83" s="16" t="s">
        <v>579</v>
      </c>
      <c r="G83" s="16" t="s">
        <v>515</v>
      </c>
      <c r="H83" s="16" t="s">
        <v>468</v>
      </c>
      <c r="I83" s="16" t="s">
        <v>560</v>
      </c>
      <c r="J83" s="16" t="s">
        <v>580</v>
      </c>
      <c r="K83" s="16" t="s">
        <v>581</v>
      </c>
      <c r="L83" s="16" t="s">
        <v>458</v>
      </c>
      <c r="M83" s="16" t="s">
        <v>582</v>
      </c>
      <c r="N83" s="16" t="s">
        <v>468</v>
      </c>
      <c r="O83" s="16" t="s">
        <v>465</v>
      </c>
      <c r="P83" s="16" t="s">
        <v>506</v>
      </c>
      <c r="Q83" s="16" t="s">
        <v>583</v>
      </c>
      <c r="R83" s="16" t="s">
        <v>584</v>
      </c>
      <c r="S83" s="16" t="s">
        <v>579</v>
      </c>
      <c r="T83" s="16" t="s">
        <v>509</v>
      </c>
      <c r="U83" s="16" t="s">
        <v>463</v>
      </c>
      <c r="V83" s="16" t="s">
        <v>463</v>
      </c>
      <c r="W83" s="16" t="s">
        <v>585</v>
      </c>
    </row>
    <row r="85" spans="1:23" x14ac:dyDescent="0.25">
      <c r="A85" s="16" t="s">
        <v>13299</v>
      </c>
    </row>
    <row r="86" spans="1:23" x14ac:dyDescent="0.25">
      <c r="A86" s="16" t="s">
        <v>51</v>
      </c>
    </row>
    <row r="87" spans="1:23" x14ac:dyDescent="0.25">
      <c r="A87" s="16" t="s">
        <v>469</v>
      </c>
      <c r="B87" s="16" t="s">
        <v>435</v>
      </c>
      <c r="C87" s="16" t="s">
        <v>534</v>
      </c>
      <c r="D87" s="16" t="s">
        <v>535</v>
      </c>
      <c r="E87" s="16" t="s">
        <v>536</v>
      </c>
      <c r="F87" s="16" t="s">
        <v>537</v>
      </c>
      <c r="G87" s="16" t="s">
        <v>503</v>
      </c>
      <c r="H87" s="16" t="s">
        <v>538</v>
      </c>
      <c r="I87" s="16" t="s">
        <v>539</v>
      </c>
      <c r="J87" s="16" t="s">
        <v>540</v>
      </c>
      <c r="K87" s="16" t="s">
        <v>541</v>
      </c>
      <c r="L87" s="16" t="s">
        <v>542</v>
      </c>
      <c r="M87" s="16" t="s">
        <v>543</v>
      </c>
      <c r="N87" s="16" t="s">
        <v>544</v>
      </c>
      <c r="O87" s="16" t="s">
        <v>545</v>
      </c>
      <c r="P87" s="16" t="s">
        <v>546</v>
      </c>
      <c r="Q87" s="16" t="s">
        <v>547</v>
      </c>
      <c r="R87" s="16" t="s">
        <v>530</v>
      </c>
      <c r="S87" s="16" t="s">
        <v>444</v>
      </c>
      <c r="T87" s="16" t="s">
        <v>548</v>
      </c>
      <c r="U87" s="16" t="s">
        <v>549</v>
      </c>
      <c r="V87" s="16" t="s">
        <v>550</v>
      </c>
      <c r="W87" s="16" t="s">
        <v>551</v>
      </c>
    </row>
    <row r="88" spans="1:23" x14ac:dyDescent="0.25">
      <c r="A88" s="16" t="s">
        <v>470</v>
      </c>
      <c r="B88" s="16" t="s">
        <v>10951</v>
      </c>
      <c r="C88" s="16" t="s">
        <v>586</v>
      </c>
      <c r="D88" s="16" t="s">
        <v>520</v>
      </c>
      <c r="E88" s="16" t="s">
        <v>587</v>
      </c>
      <c r="F88" s="16" t="s">
        <v>463</v>
      </c>
      <c r="G88" s="16" t="s">
        <v>588</v>
      </c>
      <c r="H88" s="16" t="s">
        <v>458</v>
      </c>
      <c r="I88" s="16" t="s">
        <v>571</v>
      </c>
      <c r="J88" s="16" t="s">
        <v>589</v>
      </c>
      <c r="K88" s="16" t="s">
        <v>590</v>
      </c>
      <c r="L88" s="16" t="s">
        <v>591</v>
      </c>
      <c r="M88" s="16" t="s">
        <v>577</v>
      </c>
      <c r="N88" s="16" t="s">
        <v>463</v>
      </c>
      <c r="O88" s="16" t="s">
        <v>517</v>
      </c>
      <c r="P88" s="16" t="s">
        <v>592</v>
      </c>
      <c r="Q88" s="16" t="s">
        <v>593</v>
      </c>
      <c r="R88" s="16" t="s">
        <v>594</v>
      </c>
      <c r="S88" s="16" t="s">
        <v>463</v>
      </c>
      <c r="T88" s="16" t="s">
        <v>568</v>
      </c>
      <c r="U88" s="16" t="s">
        <v>464</v>
      </c>
      <c r="V88" s="16" t="s">
        <v>464</v>
      </c>
      <c r="W88" s="16" t="s">
        <v>585</v>
      </c>
    </row>
    <row r="89" spans="1:23" x14ac:dyDescent="0.25">
      <c r="A89" s="16" t="s">
        <v>474</v>
      </c>
      <c r="B89" s="16" t="s">
        <v>9318</v>
      </c>
      <c r="C89" s="16" t="s">
        <v>595</v>
      </c>
      <c r="D89" s="16" t="s">
        <v>446</v>
      </c>
      <c r="E89" s="16" t="s">
        <v>592</v>
      </c>
      <c r="F89" s="16" t="s">
        <v>446</v>
      </c>
      <c r="G89" s="16" t="s">
        <v>568</v>
      </c>
      <c r="H89" s="16" t="s">
        <v>446</v>
      </c>
      <c r="I89" s="16" t="s">
        <v>508</v>
      </c>
      <c r="J89" s="16" t="s">
        <v>596</v>
      </c>
      <c r="K89" s="16" t="s">
        <v>597</v>
      </c>
      <c r="L89" s="16" t="s">
        <v>446</v>
      </c>
      <c r="M89" s="16" t="s">
        <v>508</v>
      </c>
      <c r="N89" s="16" t="s">
        <v>592</v>
      </c>
      <c r="O89" s="16" t="s">
        <v>598</v>
      </c>
      <c r="P89" s="16" t="s">
        <v>446</v>
      </c>
      <c r="Q89" s="16" t="s">
        <v>490</v>
      </c>
      <c r="R89" s="16" t="s">
        <v>595</v>
      </c>
      <c r="S89" s="16" t="s">
        <v>446</v>
      </c>
      <c r="T89" s="16" t="s">
        <v>446</v>
      </c>
      <c r="U89" s="16" t="s">
        <v>446</v>
      </c>
      <c r="V89" s="16" t="s">
        <v>446</v>
      </c>
      <c r="W89" s="16" t="s">
        <v>585</v>
      </c>
    </row>
    <row r="90" spans="1:23" x14ac:dyDescent="0.25">
      <c r="A90" s="16" t="s">
        <v>462</v>
      </c>
      <c r="B90" s="16" t="s">
        <v>11376</v>
      </c>
      <c r="C90" s="16" t="s">
        <v>577</v>
      </c>
      <c r="D90" s="16" t="s">
        <v>578</v>
      </c>
      <c r="E90" s="16" t="s">
        <v>561</v>
      </c>
      <c r="F90" s="16" t="s">
        <v>579</v>
      </c>
      <c r="G90" s="16" t="s">
        <v>515</v>
      </c>
      <c r="H90" s="16" t="s">
        <v>468</v>
      </c>
      <c r="I90" s="16" t="s">
        <v>560</v>
      </c>
      <c r="J90" s="16" t="s">
        <v>580</v>
      </c>
      <c r="K90" s="16" t="s">
        <v>581</v>
      </c>
      <c r="L90" s="16" t="s">
        <v>458</v>
      </c>
      <c r="M90" s="16" t="s">
        <v>582</v>
      </c>
      <c r="N90" s="16" t="s">
        <v>468</v>
      </c>
      <c r="O90" s="16" t="s">
        <v>465</v>
      </c>
      <c r="P90" s="16" t="s">
        <v>506</v>
      </c>
      <c r="Q90" s="16" t="s">
        <v>583</v>
      </c>
      <c r="R90" s="16" t="s">
        <v>584</v>
      </c>
      <c r="S90" s="16" t="s">
        <v>579</v>
      </c>
      <c r="T90" s="16" t="s">
        <v>509</v>
      </c>
      <c r="U90" s="16" t="s">
        <v>463</v>
      </c>
      <c r="V90" s="16" t="s">
        <v>463</v>
      </c>
      <c r="W90" s="16" t="s">
        <v>585</v>
      </c>
    </row>
    <row r="92" spans="1:23" x14ac:dyDescent="0.25">
      <c r="A92" s="16" t="s">
        <v>13300</v>
      </c>
    </row>
    <row r="93" spans="1:23" x14ac:dyDescent="0.25">
      <c r="A93" s="16" t="s">
        <v>52</v>
      </c>
    </row>
    <row r="94" spans="1:23" x14ac:dyDescent="0.25">
      <c r="A94" s="16" t="s">
        <v>599</v>
      </c>
      <c r="B94" s="16" t="s">
        <v>435</v>
      </c>
      <c r="C94" s="16" t="s">
        <v>534</v>
      </c>
      <c r="D94" s="16" t="s">
        <v>535</v>
      </c>
      <c r="E94" s="16" t="s">
        <v>536</v>
      </c>
      <c r="F94" s="16" t="s">
        <v>537</v>
      </c>
      <c r="G94" s="16" t="s">
        <v>503</v>
      </c>
      <c r="H94" s="16" t="s">
        <v>538</v>
      </c>
      <c r="I94" s="16" t="s">
        <v>539</v>
      </c>
      <c r="J94" s="16" t="s">
        <v>540</v>
      </c>
      <c r="K94" s="16" t="s">
        <v>541</v>
      </c>
      <c r="L94" s="16" t="s">
        <v>542</v>
      </c>
      <c r="M94" s="16" t="s">
        <v>543</v>
      </c>
      <c r="N94" s="16" t="s">
        <v>544</v>
      </c>
      <c r="O94" s="16" t="s">
        <v>545</v>
      </c>
      <c r="P94" s="16" t="s">
        <v>546</v>
      </c>
      <c r="Q94" s="16" t="s">
        <v>547</v>
      </c>
      <c r="R94" s="16" t="s">
        <v>530</v>
      </c>
      <c r="S94" s="16" t="s">
        <v>444</v>
      </c>
      <c r="T94" s="16" t="s">
        <v>548</v>
      </c>
      <c r="U94" s="16" t="s">
        <v>549</v>
      </c>
      <c r="V94" s="16" t="s">
        <v>550</v>
      </c>
      <c r="W94" s="16" t="s">
        <v>551</v>
      </c>
    </row>
    <row r="95" spans="1:23" x14ac:dyDescent="0.25">
      <c r="A95" s="16" t="s">
        <v>600</v>
      </c>
      <c r="B95" s="16" t="s">
        <v>9533</v>
      </c>
      <c r="C95" s="16" t="s">
        <v>601</v>
      </c>
      <c r="D95" s="16" t="s">
        <v>446</v>
      </c>
      <c r="E95" s="16" t="s">
        <v>588</v>
      </c>
      <c r="F95" s="16" t="s">
        <v>458</v>
      </c>
      <c r="G95" s="16" t="s">
        <v>456</v>
      </c>
      <c r="H95" s="16" t="s">
        <v>446</v>
      </c>
      <c r="I95" s="16" t="s">
        <v>522</v>
      </c>
      <c r="J95" s="16" t="s">
        <v>602</v>
      </c>
      <c r="K95" s="16" t="s">
        <v>566</v>
      </c>
      <c r="L95" s="16" t="s">
        <v>455</v>
      </c>
      <c r="M95" s="16" t="s">
        <v>560</v>
      </c>
      <c r="N95" s="16" t="s">
        <v>446</v>
      </c>
      <c r="O95" s="16" t="s">
        <v>603</v>
      </c>
      <c r="P95" s="16" t="s">
        <v>455</v>
      </c>
      <c r="Q95" s="16" t="s">
        <v>604</v>
      </c>
      <c r="R95" s="16" t="s">
        <v>605</v>
      </c>
      <c r="S95" s="16" t="s">
        <v>446</v>
      </c>
      <c r="T95" s="16" t="s">
        <v>455</v>
      </c>
      <c r="U95" s="16" t="s">
        <v>446</v>
      </c>
      <c r="V95" s="16" t="s">
        <v>446</v>
      </c>
      <c r="W95" s="16" t="s">
        <v>455</v>
      </c>
    </row>
    <row r="96" spans="1:23" x14ac:dyDescent="0.25">
      <c r="A96" s="16" t="s">
        <v>606</v>
      </c>
      <c r="B96" s="16" t="s">
        <v>9479</v>
      </c>
      <c r="C96" s="16" t="s">
        <v>520</v>
      </c>
      <c r="D96" s="16" t="s">
        <v>446</v>
      </c>
      <c r="E96" s="16" t="s">
        <v>446</v>
      </c>
      <c r="F96" s="16" t="s">
        <v>446</v>
      </c>
      <c r="G96" s="16" t="s">
        <v>585</v>
      </c>
      <c r="H96" s="16" t="s">
        <v>446</v>
      </c>
      <c r="I96" s="16" t="s">
        <v>591</v>
      </c>
      <c r="J96" s="16" t="s">
        <v>607</v>
      </c>
      <c r="K96" s="16" t="s">
        <v>608</v>
      </c>
      <c r="L96" s="16" t="s">
        <v>446</v>
      </c>
      <c r="M96" s="16" t="s">
        <v>446</v>
      </c>
      <c r="N96" s="16" t="s">
        <v>446</v>
      </c>
      <c r="O96" s="16" t="s">
        <v>609</v>
      </c>
      <c r="P96" s="16" t="s">
        <v>446</v>
      </c>
      <c r="Q96" s="16" t="s">
        <v>610</v>
      </c>
      <c r="R96" s="16" t="s">
        <v>611</v>
      </c>
      <c r="S96" s="16" t="s">
        <v>591</v>
      </c>
      <c r="T96" s="16" t="s">
        <v>522</v>
      </c>
      <c r="U96" s="16" t="s">
        <v>446</v>
      </c>
      <c r="V96" s="16" t="s">
        <v>446</v>
      </c>
      <c r="W96" s="16" t="s">
        <v>446</v>
      </c>
    </row>
    <row r="97" spans="1:23" x14ac:dyDescent="0.25">
      <c r="A97" s="16" t="s">
        <v>612</v>
      </c>
      <c r="B97" s="16" t="s">
        <v>8728</v>
      </c>
      <c r="C97" s="16" t="s">
        <v>446</v>
      </c>
      <c r="D97" s="16" t="s">
        <v>446</v>
      </c>
      <c r="E97" s="16" t="s">
        <v>446</v>
      </c>
      <c r="F97" s="16" t="s">
        <v>446</v>
      </c>
      <c r="G97" s="16" t="s">
        <v>446</v>
      </c>
      <c r="H97" s="16" t="s">
        <v>446</v>
      </c>
      <c r="I97" s="16" t="s">
        <v>584</v>
      </c>
      <c r="J97" s="16" t="s">
        <v>613</v>
      </c>
      <c r="K97" s="16" t="s">
        <v>446</v>
      </c>
      <c r="L97" s="16" t="s">
        <v>584</v>
      </c>
      <c r="M97" s="16" t="s">
        <v>446</v>
      </c>
      <c r="N97" s="16" t="s">
        <v>446</v>
      </c>
      <c r="O97" s="16" t="s">
        <v>446</v>
      </c>
      <c r="P97" s="16" t="s">
        <v>446</v>
      </c>
      <c r="Q97" s="16" t="s">
        <v>614</v>
      </c>
      <c r="R97" s="16" t="s">
        <v>446</v>
      </c>
      <c r="S97" s="16" t="s">
        <v>446</v>
      </c>
      <c r="T97" s="16" t="s">
        <v>446</v>
      </c>
      <c r="U97" s="16" t="s">
        <v>446</v>
      </c>
      <c r="V97" s="16" t="s">
        <v>446</v>
      </c>
      <c r="W97" s="16" t="s">
        <v>446</v>
      </c>
    </row>
    <row r="98" spans="1:23" x14ac:dyDescent="0.25">
      <c r="A98" s="16" t="s">
        <v>615</v>
      </c>
      <c r="B98" s="16" t="s">
        <v>9782</v>
      </c>
      <c r="C98" s="16" t="s">
        <v>567</v>
      </c>
      <c r="D98" s="16" t="s">
        <v>616</v>
      </c>
      <c r="E98" s="16" t="s">
        <v>617</v>
      </c>
      <c r="F98" s="16" t="s">
        <v>446</v>
      </c>
      <c r="G98" s="16" t="s">
        <v>618</v>
      </c>
      <c r="H98" s="16" t="s">
        <v>509</v>
      </c>
      <c r="I98" s="16" t="s">
        <v>578</v>
      </c>
      <c r="J98" s="16" t="s">
        <v>619</v>
      </c>
      <c r="K98" s="16" t="s">
        <v>566</v>
      </c>
      <c r="L98" s="16" t="s">
        <v>591</v>
      </c>
      <c r="M98" s="16" t="s">
        <v>620</v>
      </c>
      <c r="N98" s="16" t="s">
        <v>591</v>
      </c>
      <c r="O98" s="16" t="s">
        <v>621</v>
      </c>
      <c r="P98" s="16" t="s">
        <v>447</v>
      </c>
      <c r="Q98" s="16" t="s">
        <v>622</v>
      </c>
      <c r="R98" s="16" t="s">
        <v>623</v>
      </c>
      <c r="S98" s="16" t="s">
        <v>446</v>
      </c>
      <c r="T98" s="16" t="s">
        <v>468</v>
      </c>
      <c r="U98" s="16" t="s">
        <v>591</v>
      </c>
      <c r="V98" s="16" t="s">
        <v>591</v>
      </c>
      <c r="W98" s="16" t="s">
        <v>616</v>
      </c>
    </row>
    <row r="99" spans="1:23" x14ac:dyDescent="0.25">
      <c r="A99" s="16" t="s">
        <v>624</v>
      </c>
      <c r="B99" s="16" t="s">
        <v>9234</v>
      </c>
      <c r="C99" s="16" t="s">
        <v>625</v>
      </c>
      <c r="D99" s="16" t="s">
        <v>517</v>
      </c>
      <c r="E99" s="16" t="s">
        <v>508</v>
      </c>
      <c r="F99" s="16" t="s">
        <v>446</v>
      </c>
      <c r="G99" s="16" t="s">
        <v>571</v>
      </c>
      <c r="H99" s="16" t="s">
        <v>446</v>
      </c>
      <c r="I99" s="16" t="s">
        <v>566</v>
      </c>
      <c r="J99" s="16" t="s">
        <v>626</v>
      </c>
      <c r="K99" s="16" t="s">
        <v>446</v>
      </c>
      <c r="L99" s="16" t="s">
        <v>446</v>
      </c>
      <c r="M99" s="16" t="s">
        <v>627</v>
      </c>
      <c r="N99" s="16" t="s">
        <v>506</v>
      </c>
      <c r="O99" s="16" t="s">
        <v>628</v>
      </c>
      <c r="P99" s="16" t="s">
        <v>629</v>
      </c>
      <c r="Q99" s="16" t="s">
        <v>630</v>
      </c>
      <c r="R99" s="16" t="s">
        <v>631</v>
      </c>
      <c r="S99" s="16" t="s">
        <v>446</v>
      </c>
      <c r="T99" s="16" t="s">
        <v>446</v>
      </c>
      <c r="U99" s="16" t="s">
        <v>446</v>
      </c>
      <c r="V99" s="16" t="s">
        <v>446</v>
      </c>
      <c r="W99" s="16" t="s">
        <v>566</v>
      </c>
    </row>
    <row r="100" spans="1:23" x14ac:dyDescent="0.25">
      <c r="A100" s="16" t="s">
        <v>462</v>
      </c>
      <c r="B100" s="16" t="s">
        <v>11376</v>
      </c>
      <c r="C100" s="16" t="s">
        <v>577</v>
      </c>
      <c r="D100" s="16" t="s">
        <v>578</v>
      </c>
      <c r="E100" s="16" t="s">
        <v>561</v>
      </c>
      <c r="F100" s="16" t="s">
        <v>579</v>
      </c>
      <c r="G100" s="16" t="s">
        <v>515</v>
      </c>
      <c r="H100" s="16" t="s">
        <v>468</v>
      </c>
      <c r="I100" s="16" t="s">
        <v>560</v>
      </c>
      <c r="J100" s="16" t="s">
        <v>580</v>
      </c>
      <c r="K100" s="16" t="s">
        <v>581</v>
      </c>
      <c r="L100" s="16" t="s">
        <v>458</v>
      </c>
      <c r="M100" s="16" t="s">
        <v>582</v>
      </c>
      <c r="N100" s="16" t="s">
        <v>468</v>
      </c>
      <c r="O100" s="16" t="s">
        <v>465</v>
      </c>
      <c r="P100" s="16" t="s">
        <v>506</v>
      </c>
      <c r="Q100" s="16" t="s">
        <v>583</v>
      </c>
      <c r="R100" s="16" t="s">
        <v>584</v>
      </c>
      <c r="S100" s="16" t="s">
        <v>579</v>
      </c>
      <c r="T100" s="16" t="s">
        <v>509</v>
      </c>
      <c r="U100" s="16" t="s">
        <v>463</v>
      </c>
      <c r="V100" s="16" t="s">
        <v>463</v>
      </c>
      <c r="W100" s="16" t="s">
        <v>585</v>
      </c>
    </row>
    <row r="102" spans="1:23" x14ac:dyDescent="0.25">
      <c r="A102" s="16" t="s">
        <v>13301</v>
      </c>
    </row>
    <row r="103" spans="1:23" x14ac:dyDescent="0.25">
      <c r="A103" s="16" t="s">
        <v>53</v>
      </c>
    </row>
    <row r="104" spans="1:23" x14ac:dyDescent="0.25">
      <c r="A104" s="16" t="s">
        <v>632</v>
      </c>
      <c r="B104" s="16" t="s">
        <v>435</v>
      </c>
      <c r="C104" s="16" t="s">
        <v>534</v>
      </c>
      <c r="D104" s="16" t="s">
        <v>535</v>
      </c>
      <c r="E104" s="16" t="s">
        <v>536</v>
      </c>
      <c r="F104" s="16" t="s">
        <v>537</v>
      </c>
      <c r="G104" s="16" t="s">
        <v>503</v>
      </c>
      <c r="H104" s="16" t="s">
        <v>538</v>
      </c>
      <c r="I104" s="16" t="s">
        <v>539</v>
      </c>
      <c r="J104" s="16" t="s">
        <v>540</v>
      </c>
      <c r="K104" s="16" t="s">
        <v>541</v>
      </c>
      <c r="L104" s="16" t="s">
        <v>542</v>
      </c>
      <c r="M104" s="16" t="s">
        <v>543</v>
      </c>
      <c r="N104" s="16" t="s">
        <v>544</v>
      </c>
      <c r="O104" s="16" t="s">
        <v>545</v>
      </c>
      <c r="P104" s="16" t="s">
        <v>546</v>
      </c>
      <c r="Q104" s="16" t="s">
        <v>547</v>
      </c>
      <c r="R104" s="16" t="s">
        <v>530</v>
      </c>
      <c r="S104" s="16" t="s">
        <v>444</v>
      </c>
      <c r="T104" s="16" t="s">
        <v>548</v>
      </c>
      <c r="U104" s="16" t="s">
        <v>549</v>
      </c>
      <c r="V104" s="16" t="s">
        <v>550</v>
      </c>
      <c r="W104" s="16" t="s">
        <v>551</v>
      </c>
    </row>
    <row r="105" spans="1:23" x14ac:dyDescent="0.25">
      <c r="A105" s="16" t="s">
        <v>633</v>
      </c>
      <c r="B105" s="16" t="s">
        <v>9642</v>
      </c>
      <c r="C105" s="16" t="s">
        <v>634</v>
      </c>
      <c r="D105" s="16" t="s">
        <v>561</v>
      </c>
      <c r="E105" s="16" t="s">
        <v>570</v>
      </c>
      <c r="F105" s="16" t="s">
        <v>446</v>
      </c>
      <c r="G105" s="16" t="s">
        <v>518</v>
      </c>
      <c r="H105" s="16" t="s">
        <v>447</v>
      </c>
      <c r="I105" s="16" t="s">
        <v>588</v>
      </c>
      <c r="J105" s="16" t="s">
        <v>472</v>
      </c>
      <c r="K105" s="16" t="s">
        <v>515</v>
      </c>
      <c r="L105" s="16" t="s">
        <v>446</v>
      </c>
      <c r="M105" s="16" t="s">
        <v>635</v>
      </c>
      <c r="N105" s="16" t="s">
        <v>446</v>
      </c>
      <c r="O105" s="16" t="s">
        <v>515</v>
      </c>
      <c r="P105" s="16" t="s">
        <v>518</v>
      </c>
      <c r="Q105" s="16" t="s">
        <v>636</v>
      </c>
      <c r="R105" s="16" t="s">
        <v>637</v>
      </c>
      <c r="S105" s="16" t="s">
        <v>446</v>
      </c>
      <c r="T105" s="16" t="s">
        <v>473</v>
      </c>
      <c r="U105" s="16" t="s">
        <v>455</v>
      </c>
      <c r="V105" s="16" t="s">
        <v>446</v>
      </c>
      <c r="W105" s="16" t="s">
        <v>638</v>
      </c>
    </row>
    <row r="106" spans="1:23" x14ac:dyDescent="0.25">
      <c r="A106" s="16" t="s">
        <v>639</v>
      </c>
      <c r="B106" s="16" t="s">
        <v>9670</v>
      </c>
      <c r="C106" s="16" t="s">
        <v>638</v>
      </c>
      <c r="D106" s="16" t="s">
        <v>446</v>
      </c>
      <c r="E106" s="16" t="s">
        <v>455</v>
      </c>
      <c r="F106" s="16" t="s">
        <v>473</v>
      </c>
      <c r="G106" s="16" t="s">
        <v>447</v>
      </c>
      <c r="H106" s="16" t="s">
        <v>446</v>
      </c>
      <c r="I106" s="16" t="s">
        <v>616</v>
      </c>
      <c r="J106" s="16" t="s">
        <v>499</v>
      </c>
      <c r="K106" s="16" t="s">
        <v>640</v>
      </c>
      <c r="L106" s="16" t="s">
        <v>447</v>
      </c>
      <c r="M106" s="16" t="s">
        <v>506</v>
      </c>
      <c r="N106" s="16" t="s">
        <v>446</v>
      </c>
      <c r="O106" s="16" t="s">
        <v>641</v>
      </c>
      <c r="P106" s="16" t="s">
        <v>455</v>
      </c>
      <c r="Q106" s="16" t="s">
        <v>642</v>
      </c>
      <c r="R106" s="16" t="s">
        <v>481</v>
      </c>
      <c r="S106" s="16" t="s">
        <v>473</v>
      </c>
      <c r="T106" s="16" t="s">
        <v>618</v>
      </c>
      <c r="U106" s="16" t="s">
        <v>446</v>
      </c>
      <c r="V106" s="16" t="s">
        <v>446</v>
      </c>
      <c r="W106" s="16" t="s">
        <v>455</v>
      </c>
    </row>
    <row r="107" spans="1:23" x14ac:dyDescent="0.25">
      <c r="A107" s="16" t="s">
        <v>643</v>
      </c>
      <c r="B107" s="16" t="s">
        <v>844</v>
      </c>
      <c r="C107" s="16" t="s">
        <v>446</v>
      </c>
      <c r="D107" s="16" t="s">
        <v>446</v>
      </c>
      <c r="E107" s="16" t="s">
        <v>446</v>
      </c>
      <c r="F107" s="16" t="s">
        <v>446</v>
      </c>
      <c r="G107" s="16" t="s">
        <v>446</v>
      </c>
      <c r="H107" s="16" t="s">
        <v>446</v>
      </c>
      <c r="I107" s="16" t="s">
        <v>446</v>
      </c>
      <c r="J107" s="16" t="s">
        <v>446</v>
      </c>
      <c r="K107" s="16" t="s">
        <v>446</v>
      </c>
      <c r="L107" s="16" t="s">
        <v>446</v>
      </c>
      <c r="M107" s="16" t="s">
        <v>446</v>
      </c>
      <c r="N107" s="16" t="s">
        <v>446</v>
      </c>
      <c r="O107" s="16" t="s">
        <v>446</v>
      </c>
      <c r="P107" s="16" t="s">
        <v>446</v>
      </c>
      <c r="Q107" s="16" t="s">
        <v>644</v>
      </c>
      <c r="R107" s="16" t="s">
        <v>446</v>
      </c>
      <c r="S107" s="16" t="s">
        <v>446</v>
      </c>
      <c r="T107" s="16" t="s">
        <v>446</v>
      </c>
      <c r="U107" s="16" t="s">
        <v>446</v>
      </c>
      <c r="V107" s="16" t="s">
        <v>446</v>
      </c>
      <c r="W107" s="16" t="s">
        <v>446</v>
      </c>
    </row>
    <row r="108" spans="1:23" x14ac:dyDescent="0.25">
      <c r="A108" s="16" t="s">
        <v>645</v>
      </c>
      <c r="B108" s="16" t="s">
        <v>8982</v>
      </c>
      <c r="C108" s="16" t="s">
        <v>446</v>
      </c>
      <c r="D108" s="16" t="s">
        <v>446</v>
      </c>
      <c r="E108" s="16" t="s">
        <v>446</v>
      </c>
      <c r="F108" s="16" t="s">
        <v>446</v>
      </c>
      <c r="G108" s="16" t="s">
        <v>578</v>
      </c>
      <c r="H108" s="16" t="s">
        <v>446</v>
      </c>
      <c r="I108" s="16" t="s">
        <v>446</v>
      </c>
      <c r="J108" s="16" t="s">
        <v>646</v>
      </c>
      <c r="K108" s="16" t="s">
        <v>640</v>
      </c>
      <c r="L108" s="16" t="s">
        <v>446</v>
      </c>
      <c r="M108" s="16" t="s">
        <v>618</v>
      </c>
      <c r="N108" s="16" t="s">
        <v>446</v>
      </c>
      <c r="O108" s="16" t="s">
        <v>647</v>
      </c>
      <c r="P108" s="16" t="s">
        <v>446</v>
      </c>
      <c r="Q108" s="16" t="s">
        <v>648</v>
      </c>
      <c r="R108" s="16" t="s">
        <v>581</v>
      </c>
      <c r="S108" s="16" t="s">
        <v>446</v>
      </c>
      <c r="T108" s="16" t="s">
        <v>446</v>
      </c>
      <c r="U108" s="16" t="s">
        <v>446</v>
      </c>
      <c r="V108" s="16" t="s">
        <v>446</v>
      </c>
      <c r="W108" s="16" t="s">
        <v>446</v>
      </c>
    </row>
    <row r="109" spans="1:23" x14ac:dyDescent="0.25">
      <c r="A109" s="16" t="s">
        <v>649</v>
      </c>
      <c r="B109" s="16" t="s">
        <v>9139</v>
      </c>
      <c r="C109" s="16" t="s">
        <v>650</v>
      </c>
      <c r="D109" s="16" t="s">
        <v>475</v>
      </c>
      <c r="E109" s="16" t="s">
        <v>562</v>
      </c>
      <c r="F109" s="16" t="s">
        <v>446</v>
      </c>
      <c r="G109" s="16" t="s">
        <v>651</v>
      </c>
      <c r="H109" s="16" t="s">
        <v>446</v>
      </c>
      <c r="I109" s="16" t="s">
        <v>475</v>
      </c>
      <c r="J109" s="16" t="s">
        <v>652</v>
      </c>
      <c r="K109" s="16" t="s">
        <v>446</v>
      </c>
      <c r="L109" s="16" t="s">
        <v>509</v>
      </c>
      <c r="M109" s="16" t="s">
        <v>653</v>
      </c>
      <c r="N109" s="16" t="s">
        <v>446</v>
      </c>
      <c r="O109" s="16" t="s">
        <v>634</v>
      </c>
      <c r="P109" s="16" t="s">
        <v>562</v>
      </c>
      <c r="Q109" s="16" t="s">
        <v>654</v>
      </c>
      <c r="R109" s="16" t="s">
        <v>650</v>
      </c>
      <c r="S109" s="16" t="s">
        <v>446</v>
      </c>
      <c r="T109" s="16" t="s">
        <v>446</v>
      </c>
      <c r="U109" s="16" t="s">
        <v>446</v>
      </c>
      <c r="V109" s="16" t="s">
        <v>446</v>
      </c>
      <c r="W109" s="16" t="s">
        <v>577</v>
      </c>
    </row>
    <row r="110" spans="1:23" x14ac:dyDescent="0.25">
      <c r="A110" s="16" t="s">
        <v>655</v>
      </c>
      <c r="B110" s="16" t="s">
        <v>9432</v>
      </c>
      <c r="C110" s="16" t="s">
        <v>616</v>
      </c>
      <c r="D110" s="16" t="s">
        <v>446</v>
      </c>
      <c r="E110" s="16" t="s">
        <v>585</v>
      </c>
      <c r="F110" s="16" t="s">
        <v>446</v>
      </c>
      <c r="G110" s="16" t="s">
        <v>601</v>
      </c>
      <c r="H110" s="16" t="s">
        <v>446</v>
      </c>
      <c r="I110" s="16" t="s">
        <v>629</v>
      </c>
      <c r="J110" s="16" t="s">
        <v>656</v>
      </c>
      <c r="K110" s="16" t="s">
        <v>603</v>
      </c>
      <c r="L110" s="16" t="s">
        <v>446</v>
      </c>
      <c r="M110" s="16" t="s">
        <v>508</v>
      </c>
      <c r="N110" s="16" t="s">
        <v>523</v>
      </c>
      <c r="O110" s="16" t="s">
        <v>657</v>
      </c>
      <c r="P110" s="16" t="s">
        <v>446</v>
      </c>
      <c r="Q110" s="16" t="s">
        <v>658</v>
      </c>
      <c r="R110" s="16" t="s">
        <v>471</v>
      </c>
      <c r="S110" s="16" t="s">
        <v>446</v>
      </c>
      <c r="T110" s="16" t="s">
        <v>591</v>
      </c>
      <c r="U110" s="16" t="s">
        <v>446</v>
      </c>
      <c r="V110" s="16" t="s">
        <v>506</v>
      </c>
      <c r="W110" s="16" t="s">
        <v>506</v>
      </c>
    </row>
    <row r="111" spans="1:23" x14ac:dyDescent="0.25">
      <c r="A111" s="16" t="s">
        <v>462</v>
      </c>
      <c r="B111" s="16" t="s">
        <v>11376</v>
      </c>
      <c r="C111" s="16" t="s">
        <v>577</v>
      </c>
      <c r="D111" s="16" t="s">
        <v>578</v>
      </c>
      <c r="E111" s="16" t="s">
        <v>561</v>
      </c>
      <c r="F111" s="16" t="s">
        <v>579</v>
      </c>
      <c r="G111" s="16" t="s">
        <v>515</v>
      </c>
      <c r="H111" s="16" t="s">
        <v>468</v>
      </c>
      <c r="I111" s="16" t="s">
        <v>560</v>
      </c>
      <c r="J111" s="16" t="s">
        <v>580</v>
      </c>
      <c r="K111" s="16" t="s">
        <v>581</v>
      </c>
      <c r="L111" s="16" t="s">
        <v>458</v>
      </c>
      <c r="M111" s="16" t="s">
        <v>582</v>
      </c>
      <c r="N111" s="16" t="s">
        <v>468</v>
      </c>
      <c r="O111" s="16" t="s">
        <v>465</v>
      </c>
      <c r="P111" s="16" t="s">
        <v>506</v>
      </c>
      <c r="Q111" s="16" t="s">
        <v>583</v>
      </c>
      <c r="R111" s="16" t="s">
        <v>584</v>
      </c>
      <c r="S111" s="16" t="s">
        <v>579</v>
      </c>
      <c r="T111" s="16" t="s">
        <v>509</v>
      </c>
      <c r="U111" s="16" t="s">
        <v>463</v>
      </c>
      <c r="V111" s="16" t="s">
        <v>463</v>
      </c>
      <c r="W111" s="16" t="s">
        <v>585</v>
      </c>
    </row>
    <row r="113" spans="1:23" x14ac:dyDescent="0.25">
      <c r="A113" s="16" t="s">
        <v>13302</v>
      </c>
    </row>
    <row r="114" spans="1:23" x14ac:dyDescent="0.25">
      <c r="A114" s="16" t="s">
        <v>54</v>
      </c>
    </row>
    <row r="115" spans="1:23" x14ac:dyDescent="0.25">
      <c r="A115" s="16" t="s">
        <v>659</v>
      </c>
      <c r="B115" s="16" t="s">
        <v>435</v>
      </c>
      <c r="C115" s="16" t="s">
        <v>534</v>
      </c>
      <c r="D115" s="16" t="s">
        <v>535</v>
      </c>
      <c r="E115" s="16" t="s">
        <v>536</v>
      </c>
      <c r="F115" s="16" t="s">
        <v>537</v>
      </c>
      <c r="G115" s="16" t="s">
        <v>503</v>
      </c>
      <c r="H115" s="16" t="s">
        <v>538</v>
      </c>
      <c r="I115" s="16" t="s">
        <v>539</v>
      </c>
      <c r="J115" s="16" t="s">
        <v>540</v>
      </c>
      <c r="K115" s="16" t="s">
        <v>541</v>
      </c>
      <c r="L115" s="16" t="s">
        <v>542</v>
      </c>
      <c r="M115" s="16" t="s">
        <v>543</v>
      </c>
      <c r="N115" s="16" t="s">
        <v>544</v>
      </c>
      <c r="O115" s="16" t="s">
        <v>545</v>
      </c>
      <c r="P115" s="16" t="s">
        <v>546</v>
      </c>
      <c r="Q115" s="16" t="s">
        <v>547</v>
      </c>
      <c r="R115" s="16" t="s">
        <v>530</v>
      </c>
      <c r="S115" s="16" t="s">
        <v>444</v>
      </c>
      <c r="T115" s="16" t="s">
        <v>548</v>
      </c>
      <c r="U115" s="16" t="s">
        <v>549</v>
      </c>
      <c r="V115" s="16" t="s">
        <v>550</v>
      </c>
      <c r="W115" s="16" t="s">
        <v>551</v>
      </c>
    </row>
    <row r="116" spans="1:23" x14ac:dyDescent="0.25">
      <c r="A116" s="16" t="s">
        <v>660</v>
      </c>
      <c r="B116" s="16" t="s">
        <v>9368</v>
      </c>
      <c r="C116" s="16" t="s">
        <v>562</v>
      </c>
      <c r="D116" s="16" t="s">
        <v>455</v>
      </c>
      <c r="E116" s="16" t="s">
        <v>515</v>
      </c>
      <c r="F116" s="16" t="s">
        <v>446</v>
      </c>
      <c r="G116" s="16" t="s">
        <v>447</v>
      </c>
      <c r="H116" s="16" t="s">
        <v>592</v>
      </c>
      <c r="I116" s="16" t="s">
        <v>455</v>
      </c>
      <c r="J116" s="16" t="s">
        <v>856</v>
      </c>
      <c r="K116" s="16" t="s">
        <v>1601</v>
      </c>
      <c r="L116" s="16" t="s">
        <v>592</v>
      </c>
      <c r="M116" s="16" t="s">
        <v>446</v>
      </c>
      <c r="N116" s="16" t="s">
        <v>592</v>
      </c>
      <c r="O116" s="16" t="s">
        <v>1133</v>
      </c>
      <c r="P116" s="16" t="s">
        <v>592</v>
      </c>
      <c r="Q116" s="16" t="s">
        <v>631</v>
      </c>
      <c r="R116" s="16" t="s">
        <v>790</v>
      </c>
      <c r="S116" s="16" t="s">
        <v>446</v>
      </c>
      <c r="T116" s="16" t="s">
        <v>694</v>
      </c>
      <c r="U116" s="16" t="s">
        <v>446</v>
      </c>
      <c r="V116" s="16" t="s">
        <v>592</v>
      </c>
      <c r="W116" s="16" t="s">
        <v>446</v>
      </c>
    </row>
    <row r="117" spans="1:23" x14ac:dyDescent="0.25">
      <c r="A117" s="16" t="s">
        <v>663</v>
      </c>
      <c r="B117" s="16" t="s">
        <v>10902</v>
      </c>
      <c r="C117" s="16" t="s">
        <v>511</v>
      </c>
      <c r="D117" s="16" t="s">
        <v>588</v>
      </c>
      <c r="E117" s="16" t="s">
        <v>690</v>
      </c>
      <c r="F117" s="16" t="s">
        <v>463</v>
      </c>
      <c r="G117" s="16" t="s">
        <v>588</v>
      </c>
      <c r="H117" s="16" t="s">
        <v>464</v>
      </c>
      <c r="I117" s="16" t="s">
        <v>618</v>
      </c>
      <c r="J117" s="16" t="s">
        <v>1333</v>
      </c>
      <c r="K117" s="16" t="s">
        <v>585</v>
      </c>
      <c r="L117" s="16" t="s">
        <v>473</v>
      </c>
      <c r="M117" s="16" t="s">
        <v>511</v>
      </c>
      <c r="N117" s="16" t="s">
        <v>463</v>
      </c>
      <c r="O117" s="16" t="s">
        <v>581</v>
      </c>
      <c r="P117" s="16" t="s">
        <v>554</v>
      </c>
      <c r="Q117" s="16" t="s">
        <v>682</v>
      </c>
      <c r="R117" s="16" t="s">
        <v>667</v>
      </c>
      <c r="S117" s="16" t="s">
        <v>463</v>
      </c>
      <c r="T117" s="16" t="s">
        <v>455</v>
      </c>
      <c r="U117" s="16" t="s">
        <v>464</v>
      </c>
      <c r="V117" s="16" t="s">
        <v>446</v>
      </c>
      <c r="W117" s="16" t="s">
        <v>588</v>
      </c>
    </row>
    <row r="118" spans="1:23" x14ac:dyDescent="0.25">
      <c r="A118" s="16" t="s">
        <v>462</v>
      </c>
      <c r="B118" s="16" t="s">
        <v>11376</v>
      </c>
      <c r="C118" s="16" t="s">
        <v>577</v>
      </c>
      <c r="D118" s="16" t="s">
        <v>578</v>
      </c>
      <c r="E118" s="16" t="s">
        <v>561</v>
      </c>
      <c r="F118" s="16" t="s">
        <v>579</v>
      </c>
      <c r="G118" s="16" t="s">
        <v>515</v>
      </c>
      <c r="H118" s="16" t="s">
        <v>468</v>
      </c>
      <c r="I118" s="16" t="s">
        <v>560</v>
      </c>
      <c r="J118" s="16" t="s">
        <v>580</v>
      </c>
      <c r="K118" s="16" t="s">
        <v>581</v>
      </c>
      <c r="L118" s="16" t="s">
        <v>458</v>
      </c>
      <c r="M118" s="16" t="s">
        <v>582</v>
      </c>
      <c r="N118" s="16" t="s">
        <v>468</v>
      </c>
      <c r="O118" s="16" t="s">
        <v>465</v>
      </c>
      <c r="P118" s="16" t="s">
        <v>506</v>
      </c>
      <c r="Q118" s="16" t="s">
        <v>583</v>
      </c>
      <c r="R118" s="16" t="s">
        <v>584</v>
      </c>
      <c r="S118" s="16" t="s">
        <v>579</v>
      </c>
      <c r="T118" s="16" t="s">
        <v>509</v>
      </c>
      <c r="U118" s="16" t="s">
        <v>463</v>
      </c>
      <c r="V118" s="16" t="s">
        <v>463</v>
      </c>
      <c r="W118" s="16" t="s">
        <v>585</v>
      </c>
    </row>
    <row r="120" spans="1:23" x14ac:dyDescent="0.25">
      <c r="A120" s="16" t="s">
        <v>13303</v>
      </c>
    </row>
    <row r="121" spans="1:23" x14ac:dyDescent="0.25">
      <c r="A121" s="16" t="s">
        <v>55</v>
      </c>
    </row>
    <row r="122" spans="1:23" x14ac:dyDescent="0.25">
      <c r="A122" s="16" t="s">
        <v>668</v>
      </c>
      <c r="B122" s="16" t="s">
        <v>435</v>
      </c>
      <c r="C122" s="16" t="s">
        <v>534</v>
      </c>
      <c r="D122" s="16" t="s">
        <v>535</v>
      </c>
      <c r="E122" s="16" t="s">
        <v>536</v>
      </c>
      <c r="F122" s="16" t="s">
        <v>537</v>
      </c>
      <c r="G122" s="16" t="s">
        <v>503</v>
      </c>
      <c r="H122" s="16" t="s">
        <v>538</v>
      </c>
      <c r="I122" s="16" t="s">
        <v>539</v>
      </c>
      <c r="J122" s="16" t="s">
        <v>540</v>
      </c>
      <c r="K122" s="16" t="s">
        <v>541</v>
      </c>
      <c r="L122" s="16" t="s">
        <v>542</v>
      </c>
      <c r="M122" s="16" t="s">
        <v>543</v>
      </c>
      <c r="N122" s="16" t="s">
        <v>544</v>
      </c>
      <c r="O122" s="16" t="s">
        <v>545</v>
      </c>
      <c r="P122" s="16" t="s">
        <v>546</v>
      </c>
      <c r="Q122" s="16" t="s">
        <v>547</v>
      </c>
      <c r="R122" s="16" t="s">
        <v>530</v>
      </c>
      <c r="S122" s="16" t="s">
        <v>444</v>
      </c>
      <c r="T122" s="16" t="s">
        <v>548</v>
      </c>
      <c r="U122" s="16" t="s">
        <v>549</v>
      </c>
      <c r="V122" s="16" t="s">
        <v>550</v>
      </c>
      <c r="W122" s="16" t="s">
        <v>551</v>
      </c>
    </row>
    <row r="123" spans="1:23" x14ac:dyDescent="0.25">
      <c r="A123" s="16" t="s">
        <v>669</v>
      </c>
      <c r="B123" s="16" t="s">
        <v>9107</v>
      </c>
      <c r="C123" s="16" t="s">
        <v>446</v>
      </c>
      <c r="D123" s="16" t="s">
        <v>561</v>
      </c>
      <c r="E123" s="16" t="s">
        <v>561</v>
      </c>
      <c r="F123" s="16" t="s">
        <v>446</v>
      </c>
      <c r="G123" s="16" t="s">
        <v>629</v>
      </c>
      <c r="H123" s="16" t="s">
        <v>446</v>
      </c>
      <c r="I123" s="16" t="s">
        <v>629</v>
      </c>
      <c r="J123" s="16" t="s">
        <v>670</v>
      </c>
      <c r="K123" s="16" t="s">
        <v>629</v>
      </c>
      <c r="L123" s="16" t="s">
        <v>561</v>
      </c>
      <c r="M123" s="16" t="s">
        <v>671</v>
      </c>
      <c r="N123" s="16" t="s">
        <v>446</v>
      </c>
      <c r="O123" s="16" t="s">
        <v>565</v>
      </c>
      <c r="P123" s="16" t="s">
        <v>446</v>
      </c>
      <c r="Q123" s="16" t="s">
        <v>672</v>
      </c>
      <c r="R123" s="16" t="s">
        <v>673</v>
      </c>
      <c r="S123" s="16" t="s">
        <v>446</v>
      </c>
      <c r="T123" s="16" t="s">
        <v>555</v>
      </c>
      <c r="U123" s="16" t="s">
        <v>446</v>
      </c>
      <c r="V123" s="16" t="s">
        <v>555</v>
      </c>
      <c r="W123" s="16" t="s">
        <v>629</v>
      </c>
    </row>
    <row r="124" spans="1:23" x14ac:dyDescent="0.25">
      <c r="A124" s="16" t="s">
        <v>674</v>
      </c>
      <c r="B124" s="16" t="s">
        <v>1056</v>
      </c>
      <c r="C124" s="16" t="s">
        <v>446</v>
      </c>
      <c r="D124" s="16" t="s">
        <v>446</v>
      </c>
      <c r="E124" s="16" t="s">
        <v>446</v>
      </c>
      <c r="F124" s="16" t="s">
        <v>446</v>
      </c>
      <c r="G124" s="16" t="s">
        <v>446</v>
      </c>
      <c r="H124" s="16" t="s">
        <v>446</v>
      </c>
      <c r="I124" s="16" t="s">
        <v>446</v>
      </c>
      <c r="J124" s="16" t="s">
        <v>675</v>
      </c>
      <c r="K124" s="16" t="s">
        <v>446</v>
      </c>
      <c r="L124" s="16" t="s">
        <v>446</v>
      </c>
      <c r="M124" s="16" t="s">
        <v>446</v>
      </c>
      <c r="N124" s="16" t="s">
        <v>446</v>
      </c>
      <c r="O124" s="16" t="s">
        <v>675</v>
      </c>
      <c r="P124" s="16" t="s">
        <v>446</v>
      </c>
      <c r="Q124" s="16" t="s">
        <v>446</v>
      </c>
      <c r="R124" s="16" t="s">
        <v>446</v>
      </c>
      <c r="S124" s="16" t="s">
        <v>446</v>
      </c>
      <c r="T124" s="16" t="s">
        <v>446</v>
      </c>
      <c r="U124" s="16" t="s">
        <v>446</v>
      </c>
      <c r="V124" s="16" t="s">
        <v>446</v>
      </c>
      <c r="W124" s="16" t="s">
        <v>446</v>
      </c>
    </row>
    <row r="125" spans="1:23" x14ac:dyDescent="0.25">
      <c r="A125" s="16" t="s">
        <v>676</v>
      </c>
      <c r="B125" s="16" t="s">
        <v>9670</v>
      </c>
      <c r="C125" s="16" t="s">
        <v>601</v>
      </c>
      <c r="D125" s="16" t="s">
        <v>571</v>
      </c>
      <c r="E125" s="16" t="s">
        <v>578</v>
      </c>
      <c r="F125" s="16" t="s">
        <v>446</v>
      </c>
      <c r="G125" s="16" t="s">
        <v>601</v>
      </c>
      <c r="H125" s="16" t="s">
        <v>446</v>
      </c>
      <c r="I125" s="16" t="s">
        <v>651</v>
      </c>
      <c r="J125" s="16" t="s">
        <v>677</v>
      </c>
      <c r="K125" s="16" t="s">
        <v>601</v>
      </c>
      <c r="L125" s="16" t="s">
        <v>473</v>
      </c>
      <c r="M125" s="16" t="s">
        <v>651</v>
      </c>
      <c r="N125" s="16" t="s">
        <v>592</v>
      </c>
      <c r="O125" s="16" t="s">
        <v>608</v>
      </c>
      <c r="P125" s="16" t="s">
        <v>473</v>
      </c>
      <c r="Q125" s="16" t="s">
        <v>678</v>
      </c>
      <c r="R125" s="16" t="s">
        <v>679</v>
      </c>
      <c r="S125" s="16" t="s">
        <v>446</v>
      </c>
      <c r="T125" s="16" t="s">
        <v>473</v>
      </c>
      <c r="U125" s="16" t="s">
        <v>446</v>
      </c>
      <c r="V125" s="16" t="s">
        <v>446</v>
      </c>
      <c r="W125" s="16" t="s">
        <v>523</v>
      </c>
    </row>
    <row r="126" spans="1:23" x14ac:dyDescent="0.25">
      <c r="A126" s="16" t="s">
        <v>680</v>
      </c>
      <c r="B126" s="16" t="s">
        <v>10217</v>
      </c>
      <c r="C126" s="16" t="s">
        <v>681</v>
      </c>
      <c r="D126" s="16" t="s">
        <v>568</v>
      </c>
      <c r="E126" s="16" t="s">
        <v>483</v>
      </c>
      <c r="F126" s="16" t="s">
        <v>464</v>
      </c>
      <c r="G126" s="16" t="s">
        <v>562</v>
      </c>
      <c r="H126" s="16" t="s">
        <v>554</v>
      </c>
      <c r="I126" s="16" t="s">
        <v>571</v>
      </c>
      <c r="J126" s="16" t="s">
        <v>682</v>
      </c>
      <c r="K126" s="16" t="s">
        <v>625</v>
      </c>
      <c r="L126" s="16" t="s">
        <v>446</v>
      </c>
      <c r="M126" s="16" t="s">
        <v>683</v>
      </c>
      <c r="N126" s="16" t="s">
        <v>446</v>
      </c>
      <c r="O126" s="16" t="s">
        <v>653</v>
      </c>
      <c r="P126" s="16" t="s">
        <v>568</v>
      </c>
      <c r="Q126" s="16" t="s">
        <v>684</v>
      </c>
      <c r="R126" s="16" t="s">
        <v>685</v>
      </c>
      <c r="S126" s="16" t="s">
        <v>464</v>
      </c>
      <c r="T126" s="16" t="s">
        <v>518</v>
      </c>
      <c r="U126" s="16" t="s">
        <v>468</v>
      </c>
      <c r="V126" s="16" t="s">
        <v>446</v>
      </c>
      <c r="W126" s="16" t="s">
        <v>520</v>
      </c>
    </row>
    <row r="127" spans="1:23" x14ac:dyDescent="0.25">
      <c r="A127" s="16" t="s">
        <v>686</v>
      </c>
      <c r="B127" s="16" t="s">
        <v>9009</v>
      </c>
      <c r="C127" s="16" t="s">
        <v>681</v>
      </c>
      <c r="D127" s="16" t="s">
        <v>446</v>
      </c>
      <c r="E127" s="16" t="s">
        <v>446</v>
      </c>
      <c r="F127" s="16" t="s">
        <v>446</v>
      </c>
      <c r="G127" s="16" t="s">
        <v>585</v>
      </c>
      <c r="H127" s="16" t="s">
        <v>446</v>
      </c>
      <c r="I127" s="16" t="s">
        <v>446</v>
      </c>
      <c r="J127" s="16" t="s">
        <v>472</v>
      </c>
      <c r="K127" s="16" t="s">
        <v>687</v>
      </c>
      <c r="L127" s="16" t="s">
        <v>446</v>
      </c>
      <c r="M127" s="16" t="s">
        <v>571</v>
      </c>
      <c r="N127" s="16" t="s">
        <v>446</v>
      </c>
      <c r="O127" s="16" t="s">
        <v>688</v>
      </c>
      <c r="P127" s="16" t="s">
        <v>446</v>
      </c>
      <c r="Q127" s="16" t="s">
        <v>689</v>
      </c>
      <c r="R127" s="16" t="s">
        <v>475</v>
      </c>
      <c r="S127" s="16" t="s">
        <v>446</v>
      </c>
      <c r="T127" s="16" t="s">
        <v>446</v>
      </c>
      <c r="U127" s="16" t="s">
        <v>446</v>
      </c>
      <c r="V127" s="16" t="s">
        <v>446</v>
      </c>
      <c r="W127" s="16" t="s">
        <v>446</v>
      </c>
    </row>
    <row r="128" spans="1:23" x14ac:dyDescent="0.25">
      <c r="A128" s="16" t="s">
        <v>462</v>
      </c>
      <c r="B128" s="16" t="s">
        <v>11376</v>
      </c>
      <c r="C128" s="16" t="s">
        <v>577</v>
      </c>
      <c r="D128" s="16" t="s">
        <v>578</v>
      </c>
      <c r="E128" s="16" t="s">
        <v>561</v>
      </c>
      <c r="F128" s="16" t="s">
        <v>579</v>
      </c>
      <c r="G128" s="16" t="s">
        <v>515</v>
      </c>
      <c r="H128" s="16" t="s">
        <v>468</v>
      </c>
      <c r="I128" s="16" t="s">
        <v>560</v>
      </c>
      <c r="J128" s="16" t="s">
        <v>580</v>
      </c>
      <c r="K128" s="16" t="s">
        <v>581</v>
      </c>
      <c r="L128" s="16" t="s">
        <v>458</v>
      </c>
      <c r="M128" s="16" t="s">
        <v>582</v>
      </c>
      <c r="N128" s="16" t="s">
        <v>468</v>
      </c>
      <c r="O128" s="16" t="s">
        <v>465</v>
      </c>
      <c r="P128" s="16" t="s">
        <v>506</v>
      </c>
      <c r="Q128" s="16" t="s">
        <v>583</v>
      </c>
      <c r="R128" s="16" t="s">
        <v>584</v>
      </c>
      <c r="S128" s="16" t="s">
        <v>579</v>
      </c>
      <c r="T128" s="16" t="s">
        <v>509</v>
      </c>
      <c r="U128" s="16" t="s">
        <v>463</v>
      </c>
      <c r="V128" s="16" t="s">
        <v>463</v>
      </c>
      <c r="W128" s="16" t="s">
        <v>585</v>
      </c>
    </row>
    <row r="130" spans="1:23" x14ac:dyDescent="0.25">
      <c r="A130" s="16" t="s">
        <v>13304</v>
      </c>
    </row>
    <row r="131" spans="1:23" x14ac:dyDescent="0.25">
      <c r="A131" s="16" t="s">
        <v>56</v>
      </c>
    </row>
    <row r="132" spans="1:23" x14ac:dyDescent="0.25">
      <c r="A132" s="16" t="s">
        <v>477</v>
      </c>
      <c r="B132" s="16" t="s">
        <v>435</v>
      </c>
      <c r="C132" s="16" t="s">
        <v>534</v>
      </c>
      <c r="D132" s="16" t="s">
        <v>535</v>
      </c>
      <c r="E132" s="16" t="s">
        <v>536</v>
      </c>
      <c r="F132" s="16" t="s">
        <v>537</v>
      </c>
      <c r="G132" s="16" t="s">
        <v>503</v>
      </c>
      <c r="H132" s="16" t="s">
        <v>538</v>
      </c>
      <c r="I132" s="16" t="s">
        <v>539</v>
      </c>
      <c r="J132" s="16" t="s">
        <v>540</v>
      </c>
      <c r="K132" s="16" t="s">
        <v>541</v>
      </c>
      <c r="L132" s="16" t="s">
        <v>542</v>
      </c>
      <c r="M132" s="16" t="s">
        <v>543</v>
      </c>
      <c r="N132" s="16" t="s">
        <v>544</v>
      </c>
      <c r="O132" s="16" t="s">
        <v>545</v>
      </c>
      <c r="P132" s="16" t="s">
        <v>546</v>
      </c>
      <c r="Q132" s="16" t="s">
        <v>547</v>
      </c>
      <c r="R132" s="16" t="s">
        <v>530</v>
      </c>
      <c r="S132" s="16" t="s">
        <v>444</v>
      </c>
      <c r="T132" s="16" t="s">
        <v>548</v>
      </c>
      <c r="U132" s="16" t="s">
        <v>549</v>
      </c>
      <c r="V132" s="16" t="s">
        <v>550</v>
      </c>
      <c r="W132" s="16" t="s">
        <v>551</v>
      </c>
    </row>
    <row r="133" spans="1:23" x14ac:dyDescent="0.25">
      <c r="A133" s="16" t="s">
        <v>478</v>
      </c>
      <c r="B133" s="16" t="s">
        <v>10231</v>
      </c>
      <c r="C133" s="16" t="s">
        <v>653</v>
      </c>
      <c r="D133" s="16" t="s">
        <v>618</v>
      </c>
      <c r="E133" s="16" t="s">
        <v>690</v>
      </c>
      <c r="F133" s="16" t="s">
        <v>446</v>
      </c>
      <c r="G133" s="16" t="s">
        <v>468</v>
      </c>
      <c r="H133" s="16" t="s">
        <v>591</v>
      </c>
      <c r="I133" s="16" t="s">
        <v>578</v>
      </c>
      <c r="J133" s="16" t="s">
        <v>673</v>
      </c>
      <c r="K133" s="16" t="s">
        <v>603</v>
      </c>
      <c r="L133" s="16" t="s">
        <v>591</v>
      </c>
      <c r="M133" s="16" t="s">
        <v>690</v>
      </c>
      <c r="N133" s="16" t="s">
        <v>468</v>
      </c>
      <c r="O133" s="16" t="s">
        <v>465</v>
      </c>
      <c r="P133" s="16" t="s">
        <v>456</v>
      </c>
      <c r="Q133" s="16" t="s">
        <v>691</v>
      </c>
      <c r="R133" s="16" t="s">
        <v>692</v>
      </c>
      <c r="S133" s="16" t="s">
        <v>446</v>
      </c>
      <c r="T133" s="16" t="s">
        <v>456</v>
      </c>
      <c r="U133" s="16" t="s">
        <v>468</v>
      </c>
      <c r="V133" s="16" t="s">
        <v>468</v>
      </c>
      <c r="W133" s="16" t="s">
        <v>518</v>
      </c>
    </row>
    <row r="134" spans="1:23" x14ac:dyDescent="0.25">
      <c r="A134" s="16" t="s">
        <v>482</v>
      </c>
      <c r="B134" s="16" t="s">
        <v>10124</v>
      </c>
      <c r="C134" s="16" t="s">
        <v>508</v>
      </c>
      <c r="D134" s="16" t="s">
        <v>468</v>
      </c>
      <c r="E134" s="16" t="s">
        <v>638</v>
      </c>
      <c r="F134" s="16" t="s">
        <v>468</v>
      </c>
      <c r="G134" s="16" t="s">
        <v>581</v>
      </c>
      <c r="H134" s="16" t="s">
        <v>446</v>
      </c>
      <c r="I134" s="16" t="s">
        <v>651</v>
      </c>
      <c r="J134" s="16" t="s">
        <v>693</v>
      </c>
      <c r="K134" s="16" t="s">
        <v>581</v>
      </c>
      <c r="L134" s="16" t="s">
        <v>468</v>
      </c>
      <c r="M134" s="16" t="s">
        <v>694</v>
      </c>
      <c r="N134" s="16" t="s">
        <v>468</v>
      </c>
      <c r="O134" s="16" t="s">
        <v>465</v>
      </c>
      <c r="P134" s="16" t="s">
        <v>455</v>
      </c>
      <c r="Q134" s="16" t="s">
        <v>695</v>
      </c>
      <c r="R134" s="16" t="s">
        <v>696</v>
      </c>
      <c r="S134" s="16" t="s">
        <v>468</v>
      </c>
      <c r="T134" s="16" t="s">
        <v>568</v>
      </c>
      <c r="U134" s="16" t="s">
        <v>446</v>
      </c>
      <c r="V134" s="16" t="s">
        <v>446</v>
      </c>
      <c r="W134" s="16" t="s">
        <v>508</v>
      </c>
    </row>
    <row r="135" spans="1:23" x14ac:dyDescent="0.25">
      <c r="A135" s="16" t="s">
        <v>462</v>
      </c>
      <c r="B135" s="16" t="s">
        <v>11376</v>
      </c>
      <c r="C135" s="16" t="s">
        <v>577</v>
      </c>
      <c r="D135" s="16" t="s">
        <v>578</v>
      </c>
      <c r="E135" s="16" t="s">
        <v>561</v>
      </c>
      <c r="F135" s="16" t="s">
        <v>579</v>
      </c>
      <c r="G135" s="16" t="s">
        <v>515</v>
      </c>
      <c r="H135" s="16" t="s">
        <v>468</v>
      </c>
      <c r="I135" s="16" t="s">
        <v>560</v>
      </c>
      <c r="J135" s="16" t="s">
        <v>580</v>
      </c>
      <c r="K135" s="16" t="s">
        <v>581</v>
      </c>
      <c r="L135" s="16" t="s">
        <v>458</v>
      </c>
      <c r="M135" s="16" t="s">
        <v>582</v>
      </c>
      <c r="N135" s="16" t="s">
        <v>468</v>
      </c>
      <c r="O135" s="16" t="s">
        <v>465</v>
      </c>
      <c r="P135" s="16" t="s">
        <v>506</v>
      </c>
      <c r="Q135" s="16" t="s">
        <v>583</v>
      </c>
      <c r="R135" s="16" t="s">
        <v>584</v>
      </c>
      <c r="S135" s="16" t="s">
        <v>579</v>
      </c>
      <c r="T135" s="16" t="s">
        <v>509</v>
      </c>
      <c r="U135" s="16" t="s">
        <v>463</v>
      </c>
      <c r="V135" s="16" t="s">
        <v>463</v>
      </c>
      <c r="W135" s="16" t="s">
        <v>585</v>
      </c>
    </row>
    <row r="137" spans="1:23" x14ac:dyDescent="0.25">
      <c r="A137" s="16" t="s">
        <v>13880</v>
      </c>
    </row>
    <row r="138" spans="1:23" x14ac:dyDescent="0.25">
      <c r="A138" s="16" t="s">
        <v>13881</v>
      </c>
    </row>
    <row r="139" spans="1:23" x14ac:dyDescent="0.25">
      <c r="A139" s="16" t="s">
        <v>477</v>
      </c>
      <c r="B139" s="16" t="s">
        <v>435</v>
      </c>
      <c r="C139" s="16" t="s">
        <v>10209</v>
      </c>
      <c r="D139" s="16" t="s">
        <v>11343</v>
      </c>
      <c r="E139" s="16" t="s">
        <v>9150</v>
      </c>
      <c r="F139" s="16" t="s">
        <v>9510</v>
      </c>
      <c r="G139" s="16" t="s">
        <v>9045</v>
      </c>
    </row>
    <row r="140" spans="1:23" x14ac:dyDescent="0.25">
      <c r="A140" s="16" t="s">
        <v>478</v>
      </c>
      <c r="B140" s="16" t="s">
        <v>8931</v>
      </c>
      <c r="C140" s="16" t="s">
        <v>963</v>
      </c>
      <c r="D140" s="16" t="s">
        <v>1114</v>
      </c>
      <c r="E140" s="16" t="s">
        <v>13188</v>
      </c>
      <c r="F140" s="16" t="s">
        <v>446</v>
      </c>
      <c r="G140" s="16" t="s">
        <v>1114</v>
      </c>
    </row>
    <row r="141" spans="1:23" x14ac:dyDescent="0.25">
      <c r="A141" s="16" t="s">
        <v>482</v>
      </c>
      <c r="B141" s="16" t="s">
        <v>8982</v>
      </c>
      <c r="C141" s="16" t="s">
        <v>608</v>
      </c>
      <c r="D141" s="16" t="s">
        <v>446</v>
      </c>
      <c r="E141" s="16" t="s">
        <v>728</v>
      </c>
      <c r="F141" s="16" t="s">
        <v>1311</v>
      </c>
      <c r="G141" s="16" t="s">
        <v>446</v>
      </c>
    </row>
    <row r="142" spans="1:23" x14ac:dyDescent="0.25">
      <c r="A142" s="16" t="s">
        <v>462</v>
      </c>
      <c r="B142" s="16" t="s">
        <v>9146</v>
      </c>
      <c r="C142" s="16" t="s">
        <v>1198</v>
      </c>
      <c r="D142" s="16" t="s">
        <v>585</v>
      </c>
      <c r="E142" s="16" t="s">
        <v>1441</v>
      </c>
      <c r="F142" s="16" t="s">
        <v>625</v>
      </c>
      <c r="G142" s="16" t="s">
        <v>585</v>
      </c>
    </row>
    <row r="144" spans="1:23" x14ac:dyDescent="0.25">
      <c r="A144" s="16" t="s">
        <v>13882</v>
      </c>
    </row>
    <row r="145" spans="1:7" x14ac:dyDescent="0.25">
      <c r="A145" s="16" t="s">
        <v>57</v>
      </c>
    </row>
    <row r="146" spans="1:7" x14ac:dyDescent="0.25">
      <c r="A146" s="16" t="s">
        <v>434</v>
      </c>
      <c r="B146" s="16" t="s">
        <v>435</v>
      </c>
      <c r="C146" s="16" t="s">
        <v>697</v>
      </c>
      <c r="D146" s="16" t="s">
        <v>698</v>
      </c>
      <c r="E146" s="16" t="s">
        <v>486</v>
      </c>
      <c r="F146" s="16" t="s">
        <v>699</v>
      </c>
      <c r="G146" s="16" t="s">
        <v>487</v>
      </c>
    </row>
    <row r="147" spans="1:7" x14ac:dyDescent="0.25">
      <c r="A147" s="16" t="s">
        <v>445</v>
      </c>
      <c r="B147" s="16" t="s">
        <v>9459</v>
      </c>
      <c r="C147" s="16" t="s">
        <v>446</v>
      </c>
      <c r="D147" s="16" t="s">
        <v>700</v>
      </c>
      <c r="E147" s="16" t="s">
        <v>458</v>
      </c>
      <c r="F147" s="16" t="s">
        <v>446</v>
      </c>
      <c r="G147" s="16" t="s">
        <v>701</v>
      </c>
    </row>
    <row r="148" spans="1:7" x14ac:dyDescent="0.25">
      <c r="A148" s="16" t="s">
        <v>451</v>
      </c>
      <c r="B148" s="16" t="s">
        <v>10116</v>
      </c>
      <c r="C148" s="16" t="s">
        <v>458</v>
      </c>
      <c r="D148" s="16" t="s">
        <v>448</v>
      </c>
      <c r="E148" s="16" t="s">
        <v>513</v>
      </c>
      <c r="F148" s="16" t="s">
        <v>464</v>
      </c>
      <c r="G148" s="16" t="s">
        <v>702</v>
      </c>
    </row>
    <row r="149" spans="1:7" x14ac:dyDescent="0.25">
      <c r="A149" s="16" t="s">
        <v>457</v>
      </c>
      <c r="B149" s="16" t="s">
        <v>9656</v>
      </c>
      <c r="C149" s="16" t="s">
        <v>446</v>
      </c>
      <c r="D149" s="16" t="s">
        <v>664</v>
      </c>
      <c r="E149" s="16" t="s">
        <v>515</v>
      </c>
      <c r="F149" s="16" t="s">
        <v>446</v>
      </c>
      <c r="G149" s="16" t="s">
        <v>703</v>
      </c>
    </row>
    <row r="150" spans="1:7" x14ac:dyDescent="0.25">
      <c r="A150" s="16" t="s">
        <v>462</v>
      </c>
      <c r="B150" s="16" t="s">
        <v>11384</v>
      </c>
      <c r="C150" s="16" t="s">
        <v>464</v>
      </c>
      <c r="D150" s="16" t="s">
        <v>704</v>
      </c>
      <c r="E150" s="16" t="s">
        <v>515</v>
      </c>
      <c r="F150" s="16" t="s">
        <v>579</v>
      </c>
      <c r="G150" s="16" t="s">
        <v>705</v>
      </c>
    </row>
    <row r="152" spans="1:7" x14ac:dyDescent="0.25">
      <c r="A152" s="16" t="s">
        <v>13883</v>
      </c>
    </row>
    <row r="153" spans="1:7" x14ac:dyDescent="0.25">
      <c r="A153" s="16" t="s">
        <v>58</v>
      </c>
    </row>
    <row r="154" spans="1:7" x14ac:dyDescent="0.25">
      <c r="A154" s="16" t="s">
        <v>469</v>
      </c>
      <c r="B154" s="16" t="s">
        <v>435</v>
      </c>
      <c r="C154" s="16" t="s">
        <v>697</v>
      </c>
      <c r="D154" s="16" t="s">
        <v>698</v>
      </c>
      <c r="E154" s="16" t="s">
        <v>486</v>
      </c>
      <c r="F154" s="16" t="s">
        <v>699</v>
      </c>
      <c r="G154" s="16" t="s">
        <v>487</v>
      </c>
    </row>
    <row r="155" spans="1:7" x14ac:dyDescent="0.25">
      <c r="A155" s="16" t="s">
        <v>470</v>
      </c>
      <c r="B155" s="16" t="s">
        <v>10955</v>
      </c>
      <c r="C155" s="16" t="s">
        <v>463</v>
      </c>
      <c r="D155" s="16" t="s">
        <v>706</v>
      </c>
      <c r="E155" s="16" t="s">
        <v>588</v>
      </c>
      <c r="F155" s="16" t="s">
        <v>463</v>
      </c>
      <c r="G155" s="16" t="s">
        <v>707</v>
      </c>
    </row>
    <row r="156" spans="1:7" x14ac:dyDescent="0.25">
      <c r="A156" s="16" t="s">
        <v>474</v>
      </c>
      <c r="B156" s="16" t="s">
        <v>9322</v>
      </c>
      <c r="C156" s="16" t="s">
        <v>455</v>
      </c>
      <c r="D156" s="16" t="s">
        <v>708</v>
      </c>
      <c r="E156" s="16" t="s">
        <v>568</v>
      </c>
      <c r="F156" s="16" t="s">
        <v>446</v>
      </c>
      <c r="G156" s="16" t="s">
        <v>709</v>
      </c>
    </row>
    <row r="157" spans="1:7" x14ac:dyDescent="0.25">
      <c r="A157" s="16" t="s">
        <v>462</v>
      </c>
      <c r="B157" s="16" t="s">
        <v>11384</v>
      </c>
      <c r="C157" s="16" t="s">
        <v>464</v>
      </c>
      <c r="D157" s="16" t="s">
        <v>704</v>
      </c>
      <c r="E157" s="16" t="s">
        <v>515</v>
      </c>
      <c r="F157" s="16" t="s">
        <v>579</v>
      </c>
      <c r="G157" s="16" t="s">
        <v>705</v>
      </c>
    </row>
    <row r="159" spans="1:7" x14ac:dyDescent="0.25">
      <c r="A159" s="16" t="s">
        <v>13884</v>
      </c>
    </row>
    <row r="160" spans="1:7" x14ac:dyDescent="0.25">
      <c r="A160" s="16" t="s">
        <v>59</v>
      </c>
    </row>
    <row r="161" spans="1:7" x14ac:dyDescent="0.25">
      <c r="A161" s="16" t="s">
        <v>477</v>
      </c>
      <c r="B161" s="16" t="s">
        <v>435</v>
      </c>
      <c r="C161" s="16" t="s">
        <v>697</v>
      </c>
      <c r="D161" s="16" t="s">
        <v>698</v>
      </c>
      <c r="E161" s="16" t="s">
        <v>486</v>
      </c>
      <c r="F161" s="16" t="s">
        <v>699</v>
      </c>
      <c r="G161" s="16" t="s">
        <v>487</v>
      </c>
    </row>
    <row r="162" spans="1:7" x14ac:dyDescent="0.25">
      <c r="A162" s="16" t="s">
        <v>478</v>
      </c>
      <c r="B162" s="16" t="s">
        <v>10231</v>
      </c>
      <c r="C162" s="16" t="s">
        <v>446</v>
      </c>
      <c r="D162" s="16" t="s">
        <v>598</v>
      </c>
      <c r="E162" s="16" t="s">
        <v>518</v>
      </c>
      <c r="F162" s="16" t="s">
        <v>446</v>
      </c>
      <c r="G162" s="16" t="s">
        <v>710</v>
      </c>
    </row>
    <row r="163" spans="1:7" x14ac:dyDescent="0.25">
      <c r="A163" s="16" t="s">
        <v>482</v>
      </c>
      <c r="B163" s="16" t="s">
        <v>10135</v>
      </c>
      <c r="C163" s="16" t="s">
        <v>455</v>
      </c>
      <c r="D163" s="16" t="s">
        <v>711</v>
      </c>
      <c r="E163" s="16" t="s">
        <v>694</v>
      </c>
      <c r="F163" s="16" t="s">
        <v>468</v>
      </c>
      <c r="G163" s="16" t="s">
        <v>712</v>
      </c>
    </row>
    <row r="164" spans="1:7" x14ac:dyDescent="0.25">
      <c r="A164" s="16" t="s">
        <v>462</v>
      </c>
      <c r="B164" s="16" t="s">
        <v>11384</v>
      </c>
      <c r="C164" s="16" t="s">
        <v>464</v>
      </c>
      <c r="D164" s="16" t="s">
        <v>704</v>
      </c>
      <c r="E164" s="16" t="s">
        <v>515</v>
      </c>
      <c r="F164" s="16" t="s">
        <v>579</v>
      </c>
      <c r="G164" s="16" t="s">
        <v>705</v>
      </c>
    </row>
    <row r="166" spans="1:7" x14ac:dyDescent="0.25">
      <c r="A166" s="16" t="s">
        <v>13305</v>
      </c>
    </row>
    <row r="167" spans="1:7" x14ac:dyDescent="0.25">
      <c r="A167" s="16" t="s">
        <v>60</v>
      </c>
    </row>
    <row r="168" spans="1:7" x14ac:dyDescent="0.25">
      <c r="A168" s="16" t="s">
        <v>434</v>
      </c>
      <c r="B168" s="16" t="s">
        <v>435</v>
      </c>
      <c r="C168" s="16" t="s">
        <v>697</v>
      </c>
      <c r="D168" s="16" t="s">
        <v>486</v>
      </c>
      <c r="E168" s="16" t="s">
        <v>444</v>
      </c>
      <c r="F168" s="16" t="s">
        <v>487</v>
      </c>
    </row>
    <row r="169" spans="1:7" x14ac:dyDescent="0.25">
      <c r="A169" s="16" t="s">
        <v>445</v>
      </c>
      <c r="B169" s="16" t="s">
        <v>9459</v>
      </c>
      <c r="C169" s="16" t="s">
        <v>561</v>
      </c>
      <c r="D169" s="16" t="s">
        <v>635</v>
      </c>
      <c r="E169" s="16" t="s">
        <v>446</v>
      </c>
      <c r="F169" s="16" t="s">
        <v>713</v>
      </c>
    </row>
    <row r="170" spans="1:7" x14ac:dyDescent="0.25">
      <c r="A170" s="16" t="s">
        <v>451</v>
      </c>
      <c r="B170" s="16" t="s">
        <v>10116</v>
      </c>
      <c r="C170" s="16" t="s">
        <v>458</v>
      </c>
      <c r="D170" s="16" t="s">
        <v>448</v>
      </c>
      <c r="E170" s="16" t="s">
        <v>509</v>
      </c>
      <c r="F170" s="16" t="s">
        <v>714</v>
      </c>
    </row>
    <row r="171" spans="1:7" x14ac:dyDescent="0.25">
      <c r="A171" s="16" t="s">
        <v>457</v>
      </c>
      <c r="B171" s="16" t="s">
        <v>9656</v>
      </c>
      <c r="C171" s="16" t="s">
        <v>446</v>
      </c>
      <c r="D171" s="16" t="s">
        <v>565</v>
      </c>
      <c r="E171" s="16" t="s">
        <v>446</v>
      </c>
      <c r="F171" s="16" t="s">
        <v>512</v>
      </c>
    </row>
    <row r="172" spans="1:7" x14ac:dyDescent="0.25">
      <c r="A172" s="16" t="s">
        <v>462</v>
      </c>
      <c r="B172" s="16" t="s">
        <v>11384</v>
      </c>
      <c r="C172" s="16" t="s">
        <v>509</v>
      </c>
      <c r="D172" s="16" t="s">
        <v>627</v>
      </c>
      <c r="E172" s="16" t="s">
        <v>458</v>
      </c>
      <c r="F172" s="16" t="s">
        <v>715</v>
      </c>
    </row>
    <row r="174" spans="1:7" x14ac:dyDescent="0.25">
      <c r="A174" s="16" t="s">
        <v>13306</v>
      </c>
    </row>
    <row r="175" spans="1:7" x14ac:dyDescent="0.25">
      <c r="A175" s="16" t="s">
        <v>61</v>
      </c>
    </row>
    <row r="176" spans="1:7" x14ac:dyDescent="0.25">
      <c r="A176" s="16" t="s">
        <v>469</v>
      </c>
      <c r="B176" s="16" t="s">
        <v>435</v>
      </c>
      <c r="C176" s="16" t="s">
        <v>697</v>
      </c>
      <c r="D176" s="16" t="s">
        <v>486</v>
      </c>
      <c r="E176" s="16" t="s">
        <v>444</v>
      </c>
      <c r="F176" s="16" t="s">
        <v>487</v>
      </c>
    </row>
    <row r="177" spans="1:7" x14ac:dyDescent="0.25">
      <c r="A177" s="16" t="s">
        <v>470</v>
      </c>
      <c r="B177" s="16" t="s">
        <v>10955</v>
      </c>
      <c r="C177" s="16" t="s">
        <v>592</v>
      </c>
      <c r="D177" s="16" t="s">
        <v>716</v>
      </c>
      <c r="E177" s="16" t="s">
        <v>468</v>
      </c>
      <c r="F177" s="16" t="s">
        <v>715</v>
      </c>
    </row>
    <row r="178" spans="1:7" x14ac:dyDescent="0.25">
      <c r="A178" s="16" t="s">
        <v>474</v>
      </c>
      <c r="B178" s="16" t="s">
        <v>9322</v>
      </c>
      <c r="C178" s="16" t="s">
        <v>585</v>
      </c>
      <c r="D178" s="16" t="s">
        <v>563</v>
      </c>
      <c r="E178" s="16" t="s">
        <v>568</v>
      </c>
      <c r="F178" s="16" t="s">
        <v>717</v>
      </c>
    </row>
    <row r="179" spans="1:7" x14ac:dyDescent="0.25">
      <c r="A179" s="16" t="s">
        <v>462</v>
      </c>
      <c r="B179" s="16" t="s">
        <v>11384</v>
      </c>
      <c r="C179" s="16" t="s">
        <v>509</v>
      </c>
      <c r="D179" s="16" t="s">
        <v>627</v>
      </c>
      <c r="E179" s="16" t="s">
        <v>458</v>
      </c>
      <c r="F179" s="16" t="s">
        <v>715</v>
      </c>
    </row>
    <row r="181" spans="1:7" x14ac:dyDescent="0.25">
      <c r="A181" s="16" t="s">
        <v>13307</v>
      </c>
    </row>
    <row r="182" spans="1:7" x14ac:dyDescent="0.25">
      <c r="A182" s="16" t="s">
        <v>62</v>
      </c>
    </row>
    <row r="183" spans="1:7" x14ac:dyDescent="0.25">
      <c r="A183" s="16" t="s">
        <v>477</v>
      </c>
      <c r="B183" s="16" t="s">
        <v>435</v>
      </c>
      <c r="C183" s="16" t="s">
        <v>697</v>
      </c>
      <c r="D183" s="16" t="s">
        <v>486</v>
      </c>
      <c r="E183" s="16" t="s">
        <v>444</v>
      </c>
      <c r="F183" s="16" t="s">
        <v>487</v>
      </c>
    </row>
    <row r="184" spans="1:7" x14ac:dyDescent="0.25">
      <c r="A184" s="16" t="s">
        <v>478</v>
      </c>
      <c r="B184" s="16" t="s">
        <v>10231</v>
      </c>
      <c r="C184" s="16" t="s">
        <v>629</v>
      </c>
      <c r="D184" s="16" t="s">
        <v>483</v>
      </c>
      <c r="E184" s="16" t="s">
        <v>446</v>
      </c>
      <c r="F184" s="16" t="s">
        <v>718</v>
      </c>
    </row>
    <row r="185" spans="1:7" x14ac:dyDescent="0.25">
      <c r="A185" s="16" t="s">
        <v>482</v>
      </c>
      <c r="B185" s="16" t="s">
        <v>10135</v>
      </c>
      <c r="C185" s="16" t="s">
        <v>592</v>
      </c>
      <c r="D185" s="16" t="s">
        <v>719</v>
      </c>
      <c r="E185" s="16" t="s">
        <v>568</v>
      </c>
      <c r="F185" s="16" t="s">
        <v>702</v>
      </c>
    </row>
    <row r="186" spans="1:7" x14ac:dyDescent="0.25">
      <c r="A186" s="16" t="s">
        <v>462</v>
      </c>
      <c r="B186" s="16" t="s">
        <v>11384</v>
      </c>
      <c r="C186" s="16" t="s">
        <v>509</v>
      </c>
      <c r="D186" s="16" t="s">
        <v>627</v>
      </c>
      <c r="E186" s="16" t="s">
        <v>458</v>
      </c>
      <c r="F186" s="16" t="s">
        <v>715</v>
      </c>
    </row>
    <row r="188" spans="1:7" x14ac:dyDescent="0.25">
      <c r="A188" s="16" t="s">
        <v>13308</v>
      </c>
    </row>
    <row r="189" spans="1:7" x14ac:dyDescent="0.25">
      <c r="A189" s="16" t="s">
        <v>63</v>
      </c>
    </row>
    <row r="190" spans="1:7" x14ac:dyDescent="0.25">
      <c r="A190" s="16" t="s">
        <v>434</v>
      </c>
      <c r="B190" s="16" t="s">
        <v>435</v>
      </c>
      <c r="C190" s="16" t="s">
        <v>697</v>
      </c>
      <c r="D190" s="16" t="s">
        <v>720</v>
      </c>
      <c r="E190" s="16" t="s">
        <v>721</v>
      </c>
      <c r="F190" s="16" t="s">
        <v>444</v>
      </c>
      <c r="G190" s="16" t="s">
        <v>487</v>
      </c>
    </row>
    <row r="191" spans="1:7" x14ac:dyDescent="0.25">
      <c r="A191" s="16" t="s">
        <v>445</v>
      </c>
      <c r="B191" s="16" t="s">
        <v>9453</v>
      </c>
      <c r="C191" s="16" t="s">
        <v>518</v>
      </c>
      <c r="D191" s="16" t="s">
        <v>458</v>
      </c>
      <c r="E191" s="16" t="s">
        <v>722</v>
      </c>
      <c r="F191" s="16" t="s">
        <v>446</v>
      </c>
      <c r="G191" s="16" t="s">
        <v>723</v>
      </c>
    </row>
    <row r="192" spans="1:7" x14ac:dyDescent="0.25">
      <c r="A192" s="16" t="s">
        <v>451</v>
      </c>
      <c r="B192" s="16" t="s">
        <v>10116</v>
      </c>
      <c r="C192" s="16" t="s">
        <v>455</v>
      </c>
      <c r="D192" s="16" t="s">
        <v>523</v>
      </c>
      <c r="E192" s="16" t="s">
        <v>724</v>
      </c>
      <c r="F192" s="16" t="s">
        <v>464</v>
      </c>
      <c r="G192" s="16" t="s">
        <v>725</v>
      </c>
    </row>
    <row r="193" spans="1:7" x14ac:dyDescent="0.25">
      <c r="A193" s="16" t="s">
        <v>457</v>
      </c>
      <c r="B193" s="16" t="s">
        <v>9656</v>
      </c>
      <c r="C193" s="16" t="s">
        <v>509</v>
      </c>
      <c r="D193" s="16" t="s">
        <v>455</v>
      </c>
      <c r="E193" s="16" t="s">
        <v>622</v>
      </c>
      <c r="F193" s="16" t="s">
        <v>446</v>
      </c>
      <c r="G193" s="16" t="s">
        <v>726</v>
      </c>
    </row>
    <row r="194" spans="1:7" x14ac:dyDescent="0.25">
      <c r="A194" s="16" t="s">
        <v>462</v>
      </c>
      <c r="B194" s="16" t="s">
        <v>11380</v>
      </c>
      <c r="C194" s="16" t="s">
        <v>592</v>
      </c>
      <c r="D194" s="16" t="s">
        <v>592</v>
      </c>
      <c r="E194" s="16" t="s">
        <v>602</v>
      </c>
      <c r="F194" s="16" t="s">
        <v>579</v>
      </c>
      <c r="G194" s="16" t="s">
        <v>727</v>
      </c>
    </row>
    <row r="196" spans="1:7" x14ac:dyDescent="0.25">
      <c r="A196" s="16" t="s">
        <v>13309</v>
      </c>
    </row>
    <row r="197" spans="1:7" x14ac:dyDescent="0.25">
      <c r="A197" s="16" t="s">
        <v>64</v>
      </c>
    </row>
    <row r="198" spans="1:7" x14ac:dyDescent="0.25">
      <c r="A198" s="16" t="s">
        <v>469</v>
      </c>
      <c r="B198" s="16" t="s">
        <v>435</v>
      </c>
      <c r="C198" s="16" t="s">
        <v>697</v>
      </c>
      <c r="D198" s="16" t="s">
        <v>720</v>
      </c>
      <c r="E198" s="16" t="s">
        <v>721</v>
      </c>
      <c r="F198" s="16" t="s">
        <v>444</v>
      </c>
      <c r="G198" s="16" t="s">
        <v>487</v>
      </c>
    </row>
    <row r="199" spans="1:7" x14ac:dyDescent="0.25">
      <c r="A199" s="16" t="s">
        <v>470</v>
      </c>
      <c r="B199" s="16" t="s">
        <v>10955</v>
      </c>
      <c r="C199" s="16" t="s">
        <v>592</v>
      </c>
      <c r="D199" s="16" t="s">
        <v>456</v>
      </c>
      <c r="E199" s="16" t="s">
        <v>583</v>
      </c>
      <c r="F199" s="16" t="s">
        <v>463</v>
      </c>
      <c r="G199" s="16" t="s">
        <v>728</v>
      </c>
    </row>
    <row r="200" spans="1:7" x14ac:dyDescent="0.25">
      <c r="A200" s="16" t="s">
        <v>474</v>
      </c>
      <c r="B200" s="16" t="s">
        <v>9318</v>
      </c>
      <c r="C200" s="16" t="s">
        <v>592</v>
      </c>
      <c r="D200" s="16" t="s">
        <v>568</v>
      </c>
      <c r="E200" s="16" t="s">
        <v>729</v>
      </c>
      <c r="F200" s="16" t="s">
        <v>446</v>
      </c>
      <c r="G200" s="16" t="s">
        <v>730</v>
      </c>
    </row>
    <row r="201" spans="1:7" x14ac:dyDescent="0.25">
      <c r="A201" s="16" t="s">
        <v>462</v>
      </c>
      <c r="B201" s="16" t="s">
        <v>11380</v>
      </c>
      <c r="C201" s="16" t="s">
        <v>592</v>
      </c>
      <c r="D201" s="16" t="s">
        <v>592</v>
      </c>
      <c r="E201" s="16" t="s">
        <v>602</v>
      </c>
      <c r="F201" s="16" t="s">
        <v>579</v>
      </c>
      <c r="G201" s="16" t="s">
        <v>727</v>
      </c>
    </row>
    <row r="203" spans="1:7" x14ac:dyDescent="0.25">
      <c r="A203" s="16" t="s">
        <v>13310</v>
      </c>
    </row>
    <row r="204" spans="1:7" x14ac:dyDescent="0.25">
      <c r="A204" s="16" t="s">
        <v>65</v>
      </c>
    </row>
    <row r="205" spans="1:7" x14ac:dyDescent="0.25">
      <c r="A205" s="16" t="s">
        <v>477</v>
      </c>
      <c r="B205" s="16" t="s">
        <v>435</v>
      </c>
      <c r="C205" s="16" t="s">
        <v>697</v>
      </c>
      <c r="D205" s="16" t="s">
        <v>720</v>
      </c>
      <c r="E205" s="16" t="s">
        <v>721</v>
      </c>
      <c r="F205" s="16" t="s">
        <v>444</v>
      </c>
      <c r="G205" s="16" t="s">
        <v>487</v>
      </c>
    </row>
    <row r="206" spans="1:7" x14ac:dyDescent="0.25">
      <c r="A206" s="16" t="s">
        <v>478</v>
      </c>
      <c r="B206" s="16" t="s">
        <v>10231</v>
      </c>
      <c r="C206" s="16" t="s">
        <v>629</v>
      </c>
      <c r="D206" s="16" t="s">
        <v>591</v>
      </c>
      <c r="E206" s="16" t="s">
        <v>731</v>
      </c>
      <c r="F206" s="16" t="s">
        <v>446</v>
      </c>
      <c r="G206" s="16" t="s">
        <v>732</v>
      </c>
    </row>
    <row r="207" spans="1:7" x14ac:dyDescent="0.25">
      <c r="A207" s="16" t="s">
        <v>482</v>
      </c>
      <c r="B207" s="16" t="s">
        <v>10130</v>
      </c>
      <c r="C207" s="16" t="s">
        <v>455</v>
      </c>
      <c r="D207" s="16" t="s">
        <v>585</v>
      </c>
      <c r="E207" s="16" t="s">
        <v>733</v>
      </c>
      <c r="F207" s="16" t="s">
        <v>468</v>
      </c>
      <c r="G207" s="16" t="s">
        <v>734</v>
      </c>
    </row>
    <row r="208" spans="1:7" x14ac:dyDescent="0.25">
      <c r="A208" s="16" t="s">
        <v>462</v>
      </c>
      <c r="B208" s="16" t="s">
        <v>11380</v>
      </c>
      <c r="C208" s="16" t="s">
        <v>592</v>
      </c>
      <c r="D208" s="16" t="s">
        <v>592</v>
      </c>
      <c r="E208" s="16" t="s">
        <v>602</v>
      </c>
      <c r="F208" s="16" t="s">
        <v>579</v>
      </c>
      <c r="G208" s="16" t="s">
        <v>727</v>
      </c>
    </row>
    <row r="210" spans="1:4" x14ac:dyDescent="0.25">
      <c r="A210" s="16" t="s">
        <v>13311</v>
      </c>
    </row>
    <row r="211" spans="1:4" x14ac:dyDescent="0.25">
      <c r="A211" s="16" t="s">
        <v>13312</v>
      </c>
    </row>
    <row r="212" spans="1:4" x14ac:dyDescent="0.25">
      <c r="A212" s="16" t="s">
        <v>477</v>
      </c>
      <c r="B212" s="16" t="s">
        <v>435</v>
      </c>
      <c r="C212" s="16" t="s">
        <v>487</v>
      </c>
    </row>
    <row r="213" spans="1:4" x14ac:dyDescent="0.25">
      <c r="A213" s="16" t="s">
        <v>478</v>
      </c>
      <c r="B213" s="16" t="s">
        <v>8940</v>
      </c>
      <c r="C213" s="16" t="s">
        <v>644</v>
      </c>
    </row>
    <row r="214" spans="1:4" x14ac:dyDescent="0.25">
      <c r="A214" s="16" t="s">
        <v>482</v>
      </c>
      <c r="B214" s="16" t="s">
        <v>8785</v>
      </c>
      <c r="C214" s="16" t="s">
        <v>644</v>
      </c>
    </row>
    <row r="215" spans="1:4" x14ac:dyDescent="0.25">
      <c r="A215" s="16" t="s">
        <v>462</v>
      </c>
      <c r="B215" s="16" t="s">
        <v>8982</v>
      </c>
      <c r="C215" s="16" t="s">
        <v>644</v>
      </c>
    </row>
    <row r="217" spans="1:4" x14ac:dyDescent="0.25">
      <c r="A217" s="16" t="s">
        <v>13313</v>
      </c>
    </row>
    <row r="218" spans="1:4" x14ac:dyDescent="0.25">
      <c r="A218" s="16" t="s">
        <v>66</v>
      </c>
    </row>
    <row r="219" spans="1:4" x14ac:dyDescent="0.25">
      <c r="A219" s="16" t="s">
        <v>735</v>
      </c>
      <c r="B219" s="16" t="s">
        <v>435</v>
      </c>
      <c r="C219" s="16" t="s">
        <v>5043</v>
      </c>
      <c r="D219" s="16" t="s">
        <v>5040</v>
      </c>
    </row>
    <row r="220" spans="1:4" x14ac:dyDescent="0.25">
      <c r="A220" s="16" t="s">
        <v>738</v>
      </c>
      <c r="B220" s="16" t="s">
        <v>10110</v>
      </c>
      <c r="C220" s="16" t="s">
        <v>690</v>
      </c>
      <c r="D220" s="16" t="s">
        <v>739</v>
      </c>
    </row>
    <row r="221" spans="1:4" x14ac:dyDescent="0.25">
      <c r="A221" s="16" t="s">
        <v>740</v>
      </c>
      <c r="B221" s="16" t="s">
        <v>10256</v>
      </c>
      <c r="C221" s="16" t="s">
        <v>741</v>
      </c>
      <c r="D221" s="16" t="s">
        <v>742</v>
      </c>
    </row>
    <row r="222" spans="1:4" x14ac:dyDescent="0.25">
      <c r="A222" s="16" t="s">
        <v>462</v>
      </c>
      <c r="B222" s="16" t="s">
        <v>11384</v>
      </c>
      <c r="C222" s="16" t="s">
        <v>653</v>
      </c>
      <c r="D222" s="16" t="s">
        <v>743</v>
      </c>
    </row>
    <row r="224" spans="1:4" x14ac:dyDescent="0.25">
      <c r="A224" s="16" t="s">
        <v>13314</v>
      </c>
    </row>
    <row r="225" spans="1:4" x14ac:dyDescent="0.25">
      <c r="A225" s="16" t="s">
        <v>67</v>
      </c>
    </row>
    <row r="226" spans="1:4" x14ac:dyDescent="0.25">
      <c r="A226" s="16" t="s">
        <v>599</v>
      </c>
      <c r="B226" s="16" t="s">
        <v>435</v>
      </c>
      <c r="C226" s="16" t="s">
        <v>5043</v>
      </c>
      <c r="D226" s="16" t="s">
        <v>5040</v>
      </c>
    </row>
    <row r="227" spans="1:4" x14ac:dyDescent="0.25">
      <c r="A227" s="16" t="s">
        <v>600</v>
      </c>
      <c r="B227" s="16" t="s">
        <v>9533</v>
      </c>
      <c r="C227" s="16" t="s">
        <v>601</v>
      </c>
      <c r="D227" s="16" t="s">
        <v>744</v>
      </c>
    </row>
    <row r="228" spans="1:4" x14ac:dyDescent="0.25">
      <c r="A228" s="16" t="s">
        <v>606</v>
      </c>
      <c r="B228" s="16" t="s">
        <v>9486</v>
      </c>
      <c r="C228" s="16" t="s">
        <v>617</v>
      </c>
      <c r="D228" s="16" t="s">
        <v>745</v>
      </c>
    </row>
    <row r="229" spans="1:4" x14ac:dyDescent="0.25">
      <c r="A229" s="16" t="s">
        <v>612</v>
      </c>
      <c r="B229" s="16" t="s">
        <v>8728</v>
      </c>
      <c r="C229" s="16" t="s">
        <v>446</v>
      </c>
      <c r="D229" s="16" t="s">
        <v>644</v>
      </c>
    </row>
    <row r="230" spans="1:4" x14ac:dyDescent="0.25">
      <c r="A230" s="16" t="s">
        <v>615</v>
      </c>
      <c r="B230" s="16" t="s">
        <v>9782</v>
      </c>
      <c r="C230" s="16" t="s">
        <v>475</v>
      </c>
      <c r="D230" s="16" t="s">
        <v>746</v>
      </c>
    </row>
    <row r="231" spans="1:4" x14ac:dyDescent="0.25">
      <c r="A231" s="16" t="s">
        <v>624</v>
      </c>
      <c r="B231" s="16" t="s">
        <v>9234</v>
      </c>
      <c r="C231" s="16" t="s">
        <v>506</v>
      </c>
      <c r="D231" s="16" t="s">
        <v>747</v>
      </c>
    </row>
    <row r="232" spans="1:4" x14ac:dyDescent="0.25">
      <c r="A232" s="16" t="s">
        <v>462</v>
      </c>
      <c r="B232" s="16" t="s">
        <v>11384</v>
      </c>
      <c r="C232" s="16" t="s">
        <v>653</v>
      </c>
      <c r="D232" s="16" t="s">
        <v>743</v>
      </c>
    </row>
    <row r="234" spans="1:4" x14ac:dyDescent="0.25">
      <c r="A234" s="16" t="s">
        <v>13315</v>
      </c>
    </row>
    <row r="235" spans="1:4" x14ac:dyDescent="0.25">
      <c r="A235" s="16" t="s">
        <v>68</v>
      </c>
    </row>
    <row r="236" spans="1:4" x14ac:dyDescent="0.25">
      <c r="A236" s="16" t="s">
        <v>632</v>
      </c>
      <c r="B236" s="16" t="s">
        <v>435</v>
      </c>
      <c r="C236" s="16" t="s">
        <v>5043</v>
      </c>
      <c r="D236" s="16" t="s">
        <v>5040</v>
      </c>
    </row>
    <row r="237" spans="1:4" x14ac:dyDescent="0.25">
      <c r="A237" s="16" t="s">
        <v>633</v>
      </c>
      <c r="B237" s="16" t="s">
        <v>9642</v>
      </c>
      <c r="C237" s="16" t="s">
        <v>590</v>
      </c>
      <c r="D237" s="16" t="s">
        <v>748</v>
      </c>
    </row>
    <row r="238" spans="1:4" x14ac:dyDescent="0.25">
      <c r="A238" s="16" t="s">
        <v>639</v>
      </c>
      <c r="B238" s="16" t="s">
        <v>9670</v>
      </c>
      <c r="C238" s="16" t="s">
        <v>557</v>
      </c>
      <c r="D238" s="16" t="s">
        <v>718</v>
      </c>
    </row>
    <row r="239" spans="1:4" x14ac:dyDescent="0.25">
      <c r="A239" s="16" t="s">
        <v>643</v>
      </c>
      <c r="B239" s="16" t="s">
        <v>844</v>
      </c>
      <c r="C239" s="16" t="s">
        <v>446</v>
      </c>
      <c r="D239" s="16" t="s">
        <v>644</v>
      </c>
    </row>
    <row r="240" spans="1:4" x14ac:dyDescent="0.25">
      <c r="A240" s="16" t="s">
        <v>645</v>
      </c>
      <c r="B240" s="16" t="s">
        <v>8987</v>
      </c>
      <c r="C240" s="16" t="s">
        <v>634</v>
      </c>
      <c r="D240" s="16" t="s">
        <v>749</v>
      </c>
    </row>
    <row r="241" spans="1:4" x14ac:dyDescent="0.25">
      <c r="A241" s="16" t="s">
        <v>649</v>
      </c>
      <c r="B241" s="16" t="s">
        <v>9139</v>
      </c>
      <c r="C241" s="16" t="s">
        <v>509</v>
      </c>
      <c r="D241" s="16" t="s">
        <v>750</v>
      </c>
    </row>
    <row r="242" spans="1:4" x14ac:dyDescent="0.25">
      <c r="A242" s="16" t="s">
        <v>655</v>
      </c>
      <c r="B242" s="16" t="s">
        <v>9440</v>
      </c>
      <c r="C242" s="16" t="s">
        <v>751</v>
      </c>
      <c r="D242" s="16" t="s">
        <v>752</v>
      </c>
    </row>
    <row r="243" spans="1:4" x14ac:dyDescent="0.25">
      <c r="A243" s="16" t="s">
        <v>462</v>
      </c>
      <c r="B243" s="16" t="s">
        <v>11384</v>
      </c>
      <c r="C243" s="16" t="s">
        <v>653</v>
      </c>
      <c r="D243" s="16" t="s">
        <v>743</v>
      </c>
    </row>
    <row r="245" spans="1:4" x14ac:dyDescent="0.25">
      <c r="A245" s="16" t="s">
        <v>13316</v>
      </c>
    </row>
    <row r="246" spans="1:4" x14ac:dyDescent="0.25">
      <c r="A246" s="16" t="s">
        <v>69</v>
      </c>
    </row>
    <row r="247" spans="1:4" x14ac:dyDescent="0.25">
      <c r="A247" s="16" t="s">
        <v>668</v>
      </c>
      <c r="B247" s="16" t="s">
        <v>435</v>
      </c>
      <c r="C247" s="16" t="s">
        <v>5043</v>
      </c>
      <c r="D247" s="16" t="s">
        <v>5040</v>
      </c>
    </row>
    <row r="248" spans="1:4" x14ac:dyDescent="0.25">
      <c r="A248" s="16" t="s">
        <v>669</v>
      </c>
      <c r="B248" s="16" t="s">
        <v>9107</v>
      </c>
      <c r="C248" s="16" t="s">
        <v>650</v>
      </c>
      <c r="D248" s="16" t="s">
        <v>753</v>
      </c>
    </row>
    <row r="249" spans="1:4" x14ac:dyDescent="0.25">
      <c r="A249" s="16" t="s">
        <v>674</v>
      </c>
      <c r="B249" s="16" t="s">
        <v>1056</v>
      </c>
      <c r="C249" s="16" t="s">
        <v>446</v>
      </c>
      <c r="D249" s="16" t="s">
        <v>644</v>
      </c>
    </row>
    <row r="250" spans="1:4" x14ac:dyDescent="0.25">
      <c r="A250" s="16" t="s">
        <v>676</v>
      </c>
      <c r="B250" s="16" t="s">
        <v>9670</v>
      </c>
      <c r="C250" s="16" t="s">
        <v>586</v>
      </c>
      <c r="D250" s="16" t="s">
        <v>754</v>
      </c>
    </row>
    <row r="251" spans="1:4" x14ac:dyDescent="0.25">
      <c r="A251" s="16" t="s">
        <v>680</v>
      </c>
      <c r="B251" s="16" t="s">
        <v>10222</v>
      </c>
      <c r="C251" s="16" t="s">
        <v>563</v>
      </c>
      <c r="D251" s="16" t="s">
        <v>755</v>
      </c>
    </row>
    <row r="252" spans="1:4" x14ac:dyDescent="0.25">
      <c r="A252" s="16" t="s">
        <v>686</v>
      </c>
      <c r="B252" s="16" t="s">
        <v>9015</v>
      </c>
      <c r="C252" s="16" t="s">
        <v>448</v>
      </c>
      <c r="D252" s="16" t="s">
        <v>756</v>
      </c>
    </row>
    <row r="253" spans="1:4" x14ac:dyDescent="0.25">
      <c r="A253" s="16" t="s">
        <v>462</v>
      </c>
      <c r="B253" s="16" t="s">
        <v>11384</v>
      </c>
      <c r="C253" s="16" t="s">
        <v>653</v>
      </c>
      <c r="D253" s="16" t="s">
        <v>743</v>
      </c>
    </row>
    <row r="255" spans="1:4" x14ac:dyDescent="0.25">
      <c r="A255" s="16" t="s">
        <v>13317</v>
      </c>
    </row>
    <row r="256" spans="1:4" x14ac:dyDescent="0.25">
      <c r="A256" s="16" t="s">
        <v>70</v>
      </c>
    </row>
    <row r="257" spans="1:4" x14ac:dyDescent="0.25">
      <c r="A257" s="16" t="s">
        <v>8667</v>
      </c>
      <c r="B257" s="16" t="s">
        <v>435</v>
      </c>
      <c r="C257" s="16" t="s">
        <v>5043</v>
      </c>
      <c r="D257" s="16" t="s">
        <v>5040</v>
      </c>
    </row>
    <row r="258" spans="1:4" x14ac:dyDescent="0.25">
      <c r="A258" s="16" t="s">
        <v>5003</v>
      </c>
      <c r="B258" s="16" t="s">
        <v>8728</v>
      </c>
      <c r="C258" s="16" t="s">
        <v>446</v>
      </c>
      <c r="D258" s="16" t="s">
        <v>644</v>
      </c>
    </row>
    <row r="259" spans="1:4" x14ac:dyDescent="0.25">
      <c r="A259" s="16" t="s">
        <v>4997</v>
      </c>
      <c r="B259" s="16" t="s">
        <v>10572</v>
      </c>
      <c r="C259" s="16" t="s">
        <v>651</v>
      </c>
      <c r="D259" s="16" t="s">
        <v>760</v>
      </c>
    </row>
    <row r="260" spans="1:4" x14ac:dyDescent="0.25">
      <c r="A260" s="16" t="s">
        <v>5000</v>
      </c>
      <c r="B260" s="16" t="s">
        <v>9702</v>
      </c>
      <c r="C260" s="16" t="s">
        <v>762</v>
      </c>
      <c r="D260" s="16" t="s">
        <v>763</v>
      </c>
    </row>
    <row r="261" spans="1:4" x14ac:dyDescent="0.25">
      <c r="A261" s="16" t="s">
        <v>5006</v>
      </c>
      <c r="B261" s="16" t="s">
        <v>1056</v>
      </c>
      <c r="C261" s="16" t="s">
        <v>446</v>
      </c>
      <c r="D261" s="16" t="s">
        <v>644</v>
      </c>
    </row>
    <row r="262" spans="1:4" x14ac:dyDescent="0.25">
      <c r="A262" s="16" t="s">
        <v>462</v>
      </c>
      <c r="B262" s="16" t="s">
        <v>11384</v>
      </c>
      <c r="C262" s="16" t="s">
        <v>653</v>
      </c>
      <c r="D262" s="16" t="s">
        <v>743</v>
      </c>
    </row>
    <row r="264" spans="1:4" x14ac:dyDescent="0.25">
      <c r="A264" s="16" t="s">
        <v>13318</v>
      </c>
    </row>
    <row r="265" spans="1:4" x14ac:dyDescent="0.25">
      <c r="A265" s="16" t="s">
        <v>71</v>
      </c>
    </row>
    <row r="266" spans="1:4" x14ac:dyDescent="0.25">
      <c r="A266" s="16" t="s">
        <v>477</v>
      </c>
      <c r="B266" s="16" t="s">
        <v>435</v>
      </c>
      <c r="C266" s="16" t="s">
        <v>5043</v>
      </c>
      <c r="D266" s="16" t="s">
        <v>5040</v>
      </c>
    </row>
    <row r="267" spans="1:4" x14ac:dyDescent="0.25">
      <c r="A267" s="16" t="s">
        <v>478</v>
      </c>
      <c r="B267" s="16" t="s">
        <v>10231</v>
      </c>
      <c r="C267" s="16" t="s">
        <v>591</v>
      </c>
      <c r="D267" s="16" t="s">
        <v>765</v>
      </c>
    </row>
    <row r="268" spans="1:4" x14ac:dyDescent="0.25">
      <c r="A268" s="16" t="s">
        <v>482</v>
      </c>
      <c r="B268" s="16" t="s">
        <v>10135</v>
      </c>
      <c r="C268" s="16" t="s">
        <v>766</v>
      </c>
      <c r="D268" s="16" t="s">
        <v>767</v>
      </c>
    </row>
    <row r="269" spans="1:4" x14ac:dyDescent="0.25">
      <c r="A269" s="16" t="s">
        <v>462</v>
      </c>
      <c r="B269" s="16" t="s">
        <v>11384</v>
      </c>
      <c r="C269" s="16" t="s">
        <v>653</v>
      </c>
      <c r="D269" s="16" t="s">
        <v>743</v>
      </c>
    </row>
    <row r="271" spans="1:4" x14ac:dyDescent="0.25">
      <c r="A271" s="16" t="s">
        <v>13319</v>
      </c>
    </row>
    <row r="272" spans="1:4" x14ac:dyDescent="0.25">
      <c r="A272" s="16" t="s">
        <v>73</v>
      </c>
    </row>
    <row r="273" spans="1:11" x14ac:dyDescent="0.25">
      <c r="A273" s="16" t="s">
        <v>477</v>
      </c>
      <c r="B273" s="16" t="s">
        <v>435</v>
      </c>
      <c r="C273" s="16" t="s">
        <v>5012</v>
      </c>
      <c r="D273" s="16" t="s">
        <v>5036</v>
      </c>
      <c r="E273" s="16" t="s">
        <v>5030</v>
      </c>
      <c r="F273" s="16" t="s">
        <v>5033</v>
      </c>
      <c r="G273" s="16" t="s">
        <v>5024</v>
      </c>
      <c r="H273" s="16" t="s">
        <v>5018</v>
      </c>
      <c r="I273" s="16" t="s">
        <v>5027</v>
      </c>
      <c r="J273" s="16" t="s">
        <v>5015</v>
      </c>
      <c r="K273" s="16" t="s">
        <v>5021</v>
      </c>
    </row>
    <row r="274" spans="1:11" x14ac:dyDescent="0.25">
      <c r="A274" s="16" t="s">
        <v>478</v>
      </c>
      <c r="B274" s="16" t="s">
        <v>10231</v>
      </c>
      <c r="C274" s="16" t="s">
        <v>777</v>
      </c>
      <c r="D274" s="16" t="s">
        <v>468</v>
      </c>
      <c r="E274" s="16" t="s">
        <v>518</v>
      </c>
      <c r="F274" s="16" t="s">
        <v>671</v>
      </c>
      <c r="G274" s="16" t="s">
        <v>517</v>
      </c>
      <c r="H274" s="16" t="s">
        <v>778</v>
      </c>
      <c r="I274" s="16" t="s">
        <v>446</v>
      </c>
      <c r="J274" s="16" t="s">
        <v>591</v>
      </c>
      <c r="K274" s="16" t="s">
        <v>446</v>
      </c>
    </row>
    <row r="275" spans="1:11" x14ac:dyDescent="0.25">
      <c r="A275" s="16" t="s">
        <v>482</v>
      </c>
      <c r="B275" s="16" t="s">
        <v>10130</v>
      </c>
      <c r="C275" s="16" t="s">
        <v>708</v>
      </c>
      <c r="D275" s="16" t="s">
        <v>446</v>
      </c>
      <c r="E275" s="16" t="s">
        <v>592</v>
      </c>
      <c r="F275" s="16" t="s">
        <v>690</v>
      </c>
      <c r="G275" s="16" t="s">
        <v>780</v>
      </c>
      <c r="H275" s="16" t="s">
        <v>779</v>
      </c>
      <c r="I275" s="16" t="s">
        <v>468</v>
      </c>
      <c r="J275" s="16" t="s">
        <v>694</v>
      </c>
      <c r="K275" s="16" t="s">
        <v>468</v>
      </c>
    </row>
    <row r="276" spans="1:11" x14ac:dyDescent="0.25">
      <c r="A276" s="16" t="s">
        <v>462</v>
      </c>
      <c r="B276" s="16" t="s">
        <v>11380</v>
      </c>
      <c r="C276" s="16" t="s">
        <v>781</v>
      </c>
      <c r="D276" s="16" t="s">
        <v>463</v>
      </c>
      <c r="E276" s="16" t="s">
        <v>568</v>
      </c>
      <c r="F276" s="16" t="s">
        <v>522</v>
      </c>
      <c r="G276" s="16" t="s">
        <v>666</v>
      </c>
      <c r="H276" s="16" t="s">
        <v>693</v>
      </c>
      <c r="I276" s="16" t="s">
        <v>579</v>
      </c>
      <c r="J276" s="16" t="s">
        <v>568</v>
      </c>
      <c r="K276" s="16" t="s">
        <v>579</v>
      </c>
    </row>
    <row r="278" spans="1:11" x14ac:dyDescent="0.25">
      <c r="A278" s="16" t="s">
        <v>13320</v>
      </c>
    </row>
    <row r="279" spans="1:11" x14ac:dyDescent="0.25">
      <c r="A279" s="16" t="s">
        <v>404</v>
      </c>
    </row>
    <row r="280" spans="1:11" x14ac:dyDescent="0.25">
      <c r="A280" s="16" t="s">
        <v>735</v>
      </c>
      <c r="B280" s="16" t="s">
        <v>435</v>
      </c>
      <c r="C280" s="16" t="s">
        <v>5003</v>
      </c>
      <c r="D280" s="16" t="s">
        <v>4997</v>
      </c>
      <c r="E280" s="16" t="s">
        <v>5000</v>
      </c>
      <c r="F280" s="16" t="s">
        <v>5006</v>
      </c>
    </row>
    <row r="281" spans="1:11" x14ac:dyDescent="0.25">
      <c r="A281" s="16" t="s">
        <v>738</v>
      </c>
      <c r="B281" s="16" t="s">
        <v>10110</v>
      </c>
      <c r="C281" s="16" t="s">
        <v>446</v>
      </c>
      <c r="D281" s="16" t="s">
        <v>1559</v>
      </c>
      <c r="E281" s="16" t="s">
        <v>818</v>
      </c>
      <c r="F281" s="16" t="s">
        <v>455</v>
      </c>
    </row>
    <row r="282" spans="1:11" x14ac:dyDescent="0.25">
      <c r="A282" s="16" t="s">
        <v>740</v>
      </c>
      <c r="B282" s="16" t="s">
        <v>10256</v>
      </c>
      <c r="C282" s="16" t="s">
        <v>661</v>
      </c>
      <c r="D282" s="16" t="s">
        <v>489</v>
      </c>
      <c r="E282" s="16" t="s">
        <v>1339</v>
      </c>
      <c r="F282" s="16" t="s">
        <v>446</v>
      </c>
    </row>
    <row r="283" spans="1:11" x14ac:dyDescent="0.25">
      <c r="A283" s="16" t="s">
        <v>462</v>
      </c>
      <c r="B283" s="16" t="s">
        <v>11384</v>
      </c>
      <c r="C283" s="16" t="s">
        <v>509</v>
      </c>
      <c r="D283" s="16" t="s">
        <v>709</v>
      </c>
      <c r="E283" s="16" t="s">
        <v>881</v>
      </c>
      <c r="F283" s="16" t="s">
        <v>468</v>
      </c>
    </row>
    <row r="285" spans="1:11" x14ac:dyDescent="0.25">
      <c r="A285" s="16" t="s">
        <v>13321</v>
      </c>
    </row>
    <row r="286" spans="1:11" x14ac:dyDescent="0.25">
      <c r="A286" s="16" t="s">
        <v>405</v>
      </c>
    </row>
    <row r="287" spans="1:11" x14ac:dyDescent="0.25">
      <c r="A287" s="16" t="s">
        <v>599</v>
      </c>
      <c r="B287" s="16" t="s">
        <v>435</v>
      </c>
      <c r="C287" s="16" t="s">
        <v>5003</v>
      </c>
      <c r="D287" s="16" t="s">
        <v>4997</v>
      </c>
      <c r="E287" s="16" t="s">
        <v>5000</v>
      </c>
      <c r="F287" s="16" t="s">
        <v>5006</v>
      </c>
    </row>
    <row r="288" spans="1:11" x14ac:dyDescent="0.25">
      <c r="A288" s="16" t="s">
        <v>600</v>
      </c>
      <c r="B288" s="16" t="s">
        <v>9533</v>
      </c>
      <c r="C288" s="16" t="s">
        <v>456</v>
      </c>
      <c r="D288" s="16" t="s">
        <v>1934</v>
      </c>
      <c r="E288" s="16" t="s">
        <v>825</v>
      </c>
      <c r="F288" s="16" t="s">
        <v>629</v>
      </c>
    </row>
    <row r="289" spans="1:6" x14ac:dyDescent="0.25">
      <c r="A289" s="16" t="s">
        <v>606</v>
      </c>
      <c r="B289" s="16" t="s">
        <v>9486</v>
      </c>
      <c r="C289" s="16" t="s">
        <v>616</v>
      </c>
      <c r="D289" s="16" t="s">
        <v>1129</v>
      </c>
      <c r="E289" s="16" t="s">
        <v>1227</v>
      </c>
      <c r="F289" s="16" t="s">
        <v>446</v>
      </c>
    </row>
    <row r="290" spans="1:6" x14ac:dyDescent="0.25">
      <c r="A290" s="16" t="s">
        <v>612</v>
      </c>
      <c r="B290" s="16" t="s">
        <v>8728</v>
      </c>
      <c r="C290" s="16" t="s">
        <v>446</v>
      </c>
      <c r="D290" s="16" t="s">
        <v>1524</v>
      </c>
      <c r="E290" s="16" t="s">
        <v>622</v>
      </c>
      <c r="F290" s="16" t="s">
        <v>446</v>
      </c>
    </row>
    <row r="291" spans="1:6" x14ac:dyDescent="0.25">
      <c r="A291" s="16" t="s">
        <v>615</v>
      </c>
      <c r="B291" s="16" t="s">
        <v>9782</v>
      </c>
      <c r="C291" s="16" t="s">
        <v>456</v>
      </c>
      <c r="D291" s="16" t="s">
        <v>827</v>
      </c>
      <c r="E291" s="16" t="s">
        <v>636</v>
      </c>
      <c r="F291" s="16" t="s">
        <v>446</v>
      </c>
    </row>
    <row r="292" spans="1:6" x14ac:dyDescent="0.25">
      <c r="A292" s="16" t="s">
        <v>624</v>
      </c>
      <c r="B292" s="16" t="s">
        <v>9234</v>
      </c>
      <c r="C292" s="16" t="s">
        <v>446</v>
      </c>
      <c r="D292" s="16" t="s">
        <v>717</v>
      </c>
      <c r="E292" s="16" t="s">
        <v>1151</v>
      </c>
      <c r="F292" s="16" t="s">
        <v>446</v>
      </c>
    </row>
    <row r="293" spans="1:6" x14ac:dyDescent="0.25">
      <c r="A293" s="16" t="s">
        <v>462</v>
      </c>
      <c r="B293" s="16" t="s">
        <v>11384</v>
      </c>
      <c r="C293" s="16" t="s">
        <v>509</v>
      </c>
      <c r="D293" s="16" t="s">
        <v>709</v>
      </c>
      <c r="E293" s="16" t="s">
        <v>881</v>
      </c>
      <c r="F293" s="16" t="s">
        <v>468</v>
      </c>
    </row>
    <row r="295" spans="1:6" x14ac:dyDescent="0.25">
      <c r="A295" s="16" t="s">
        <v>13322</v>
      </c>
    </row>
    <row r="296" spans="1:6" x14ac:dyDescent="0.25">
      <c r="A296" s="16" t="s">
        <v>406</v>
      </c>
    </row>
    <row r="297" spans="1:6" x14ac:dyDescent="0.25">
      <c r="A297" s="16" t="s">
        <v>632</v>
      </c>
      <c r="B297" s="16" t="s">
        <v>435</v>
      </c>
      <c r="C297" s="16" t="s">
        <v>5003</v>
      </c>
      <c r="D297" s="16" t="s">
        <v>4997</v>
      </c>
      <c r="E297" s="16" t="s">
        <v>5000</v>
      </c>
      <c r="F297" s="16" t="s">
        <v>5006</v>
      </c>
    </row>
    <row r="298" spans="1:6" x14ac:dyDescent="0.25">
      <c r="A298" s="16" t="s">
        <v>633</v>
      </c>
      <c r="B298" s="16" t="s">
        <v>9642</v>
      </c>
      <c r="C298" s="16" t="s">
        <v>473</v>
      </c>
      <c r="D298" s="16" t="s">
        <v>1077</v>
      </c>
      <c r="E298" s="16" t="s">
        <v>704</v>
      </c>
      <c r="F298" s="16" t="s">
        <v>446</v>
      </c>
    </row>
    <row r="299" spans="1:6" x14ac:dyDescent="0.25">
      <c r="A299" s="16" t="s">
        <v>639</v>
      </c>
      <c r="B299" s="16" t="s">
        <v>9670</v>
      </c>
      <c r="C299" s="16" t="s">
        <v>518</v>
      </c>
      <c r="D299" s="16" t="s">
        <v>1935</v>
      </c>
      <c r="E299" s="16" t="s">
        <v>1936</v>
      </c>
      <c r="F299" s="16" t="s">
        <v>455</v>
      </c>
    </row>
    <row r="300" spans="1:6" x14ac:dyDescent="0.25">
      <c r="A300" s="16" t="s">
        <v>643</v>
      </c>
      <c r="B300" s="16" t="s">
        <v>844</v>
      </c>
      <c r="C300" s="16" t="s">
        <v>446</v>
      </c>
      <c r="D300" s="16" t="s">
        <v>644</v>
      </c>
      <c r="E300" s="16" t="s">
        <v>446</v>
      </c>
      <c r="F300" s="16" t="s">
        <v>446</v>
      </c>
    </row>
    <row r="301" spans="1:6" x14ac:dyDescent="0.25">
      <c r="A301" s="16" t="s">
        <v>645</v>
      </c>
      <c r="B301" s="16" t="s">
        <v>8987</v>
      </c>
      <c r="C301" s="16" t="s">
        <v>446</v>
      </c>
      <c r="D301" s="16" t="s">
        <v>1937</v>
      </c>
      <c r="E301" s="16" t="s">
        <v>1065</v>
      </c>
      <c r="F301" s="16" t="s">
        <v>578</v>
      </c>
    </row>
    <row r="302" spans="1:6" x14ac:dyDescent="0.25">
      <c r="A302" s="16" t="s">
        <v>649</v>
      </c>
      <c r="B302" s="16" t="s">
        <v>9139</v>
      </c>
      <c r="C302" s="16" t="s">
        <v>446</v>
      </c>
      <c r="D302" s="16" t="s">
        <v>717</v>
      </c>
      <c r="E302" s="16" t="s">
        <v>1151</v>
      </c>
      <c r="F302" s="16" t="s">
        <v>446</v>
      </c>
    </row>
    <row r="303" spans="1:6" x14ac:dyDescent="0.25">
      <c r="A303" s="16" t="s">
        <v>655</v>
      </c>
      <c r="B303" s="16" t="s">
        <v>9440</v>
      </c>
      <c r="C303" s="16" t="s">
        <v>616</v>
      </c>
      <c r="D303" s="16" t="s">
        <v>1436</v>
      </c>
      <c r="E303" s="16" t="s">
        <v>662</v>
      </c>
      <c r="F303" s="16" t="s">
        <v>446</v>
      </c>
    </row>
    <row r="304" spans="1:6" x14ac:dyDescent="0.25">
      <c r="A304" s="16" t="s">
        <v>462</v>
      </c>
      <c r="B304" s="16" t="s">
        <v>11384</v>
      </c>
      <c r="C304" s="16" t="s">
        <v>509</v>
      </c>
      <c r="D304" s="16" t="s">
        <v>709</v>
      </c>
      <c r="E304" s="16" t="s">
        <v>881</v>
      </c>
      <c r="F304" s="16" t="s">
        <v>468</v>
      </c>
    </row>
    <row r="306" spans="1:6" x14ac:dyDescent="0.25">
      <c r="A306" s="16" t="s">
        <v>13323</v>
      </c>
    </row>
    <row r="307" spans="1:6" x14ac:dyDescent="0.25">
      <c r="A307" s="16" t="s">
        <v>407</v>
      </c>
    </row>
    <row r="308" spans="1:6" x14ac:dyDescent="0.25">
      <c r="A308" s="16" t="s">
        <v>659</v>
      </c>
      <c r="B308" s="16" t="s">
        <v>435</v>
      </c>
      <c r="C308" s="16" t="s">
        <v>5003</v>
      </c>
      <c r="D308" s="16" t="s">
        <v>4997</v>
      </c>
      <c r="E308" s="16" t="s">
        <v>5000</v>
      </c>
      <c r="F308" s="16" t="s">
        <v>5006</v>
      </c>
    </row>
    <row r="309" spans="1:6" x14ac:dyDescent="0.25">
      <c r="A309" s="16" t="s">
        <v>660</v>
      </c>
      <c r="B309" s="16" t="s">
        <v>9373</v>
      </c>
      <c r="C309" s="16" t="s">
        <v>603</v>
      </c>
      <c r="D309" s="16" t="s">
        <v>13324</v>
      </c>
      <c r="E309" s="16" t="s">
        <v>1226</v>
      </c>
      <c r="F309" s="16" t="s">
        <v>446</v>
      </c>
    </row>
    <row r="310" spans="1:6" x14ac:dyDescent="0.25">
      <c r="A310" s="16" t="s">
        <v>663</v>
      </c>
      <c r="B310" s="16" t="s">
        <v>10906</v>
      </c>
      <c r="C310" s="16" t="s">
        <v>468</v>
      </c>
      <c r="D310" s="16" t="s">
        <v>13325</v>
      </c>
      <c r="E310" s="16" t="s">
        <v>589</v>
      </c>
      <c r="F310" s="16" t="s">
        <v>473</v>
      </c>
    </row>
    <row r="311" spans="1:6" x14ac:dyDescent="0.25">
      <c r="A311" s="16" t="s">
        <v>462</v>
      </c>
      <c r="B311" s="16" t="s">
        <v>11384</v>
      </c>
      <c r="C311" s="16" t="s">
        <v>509</v>
      </c>
      <c r="D311" s="16" t="s">
        <v>709</v>
      </c>
      <c r="E311" s="16" t="s">
        <v>881</v>
      </c>
      <c r="F311" s="16" t="s">
        <v>468</v>
      </c>
    </row>
    <row r="313" spans="1:6" x14ac:dyDescent="0.25">
      <c r="A313" s="16" t="s">
        <v>13326</v>
      </c>
    </row>
    <row r="314" spans="1:6" x14ac:dyDescent="0.25">
      <c r="A314" s="16" t="s">
        <v>408</v>
      </c>
    </row>
    <row r="315" spans="1:6" x14ac:dyDescent="0.25">
      <c r="A315" s="16" t="s">
        <v>668</v>
      </c>
      <c r="B315" s="16" t="s">
        <v>435</v>
      </c>
      <c r="C315" s="16" t="s">
        <v>5003</v>
      </c>
      <c r="D315" s="16" t="s">
        <v>4997</v>
      </c>
      <c r="E315" s="16" t="s">
        <v>5000</v>
      </c>
      <c r="F315" s="16" t="s">
        <v>5006</v>
      </c>
    </row>
    <row r="316" spans="1:6" x14ac:dyDescent="0.25">
      <c r="A316" s="16" t="s">
        <v>669</v>
      </c>
      <c r="B316" s="16" t="s">
        <v>9107</v>
      </c>
      <c r="C316" s="16" t="s">
        <v>555</v>
      </c>
      <c r="D316" s="16" t="s">
        <v>1640</v>
      </c>
      <c r="E316" s="16" t="s">
        <v>672</v>
      </c>
      <c r="F316" s="16" t="s">
        <v>446</v>
      </c>
    </row>
    <row r="317" spans="1:6" x14ac:dyDescent="0.25">
      <c r="A317" s="16" t="s">
        <v>674</v>
      </c>
      <c r="B317" s="16" t="s">
        <v>1056</v>
      </c>
      <c r="C317" s="16" t="s">
        <v>446</v>
      </c>
      <c r="D317" s="16" t="s">
        <v>644</v>
      </c>
      <c r="E317" s="16" t="s">
        <v>446</v>
      </c>
      <c r="F317" s="16" t="s">
        <v>446</v>
      </c>
    </row>
    <row r="318" spans="1:6" x14ac:dyDescent="0.25">
      <c r="A318" s="16" t="s">
        <v>676</v>
      </c>
      <c r="B318" s="16" t="s">
        <v>9670</v>
      </c>
      <c r="C318" s="16" t="s">
        <v>591</v>
      </c>
      <c r="D318" s="16" t="s">
        <v>1559</v>
      </c>
      <c r="E318" s="16" t="s">
        <v>1437</v>
      </c>
      <c r="F318" s="16" t="s">
        <v>446</v>
      </c>
    </row>
    <row r="319" spans="1:6" x14ac:dyDescent="0.25">
      <c r="A319" s="16" t="s">
        <v>680</v>
      </c>
      <c r="B319" s="16" t="s">
        <v>10222</v>
      </c>
      <c r="C319" s="16" t="s">
        <v>518</v>
      </c>
      <c r="D319" s="16" t="s">
        <v>909</v>
      </c>
      <c r="E319" s="16" t="s">
        <v>1924</v>
      </c>
      <c r="F319" s="16" t="s">
        <v>468</v>
      </c>
    </row>
    <row r="320" spans="1:6" x14ac:dyDescent="0.25">
      <c r="A320" s="16" t="s">
        <v>686</v>
      </c>
      <c r="B320" s="16" t="s">
        <v>9015</v>
      </c>
      <c r="C320" s="16" t="s">
        <v>446</v>
      </c>
      <c r="D320" s="16" t="s">
        <v>1533</v>
      </c>
      <c r="E320" s="16" t="s">
        <v>910</v>
      </c>
      <c r="F320" s="16" t="s">
        <v>562</v>
      </c>
    </row>
    <row r="321" spans="1:6" x14ac:dyDescent="0.25">
      <c r="A321" s="16" t="s">
        <v>462</v>
      </c>
      <c r="B321" s="16" t="s">
        <v>11384</v>
      </c>
      <c r="C321" s="16" t="s">
        <v>509</v>
      </c>
      <c r="D321" s="16" t="s">
        <v>709</v>
      </c>
      <c r="E321" s="16" t="s">
        <v>881</v>
      </c>
      <c r="F321" s="16" t="s">
        <v>468</v>
      </c>
    </row>
    <row r="323" spans="1:6" x14ac:dyDescent="0.25">
      <c r="A323" s="16" t="s">
        <v>13327</v>
      </c>
    </row>
    <row r="324" spans="1:6" x14ac:dyDescent="0.25">
      <c r="A324" s="16" t="s">
        <v>409</v>
      </c>
    </row>
    <row r="325" spans="1:6" x14ac:dyDescent="0.25">
      <c r="A325" s="16" t="s">
        <v>1741</v>
      </c>
      <c r="B325" s="16" t="s">
        <v>435</v>
      </c>
      <c r="C325" s="16" t="s">
        <v>5003</v>
      </c>
      <c r="D325" s="16" t="s">
        <v>4997</v>
      </c>
      <c r="E325" s="16" t="s">
        <v>5000</v>
      </c>
      <c r="F325" s="16" t="s">
        <v>5006</v>
      </c>
    </row>
    <row r="326" spans="1:6" x14ac:dyDescent="0.25">
      <c r="A326" s="16" t="s">
        <v>1201</v>
      </c>
      <c r="B326" s="16" t="s">
        <v>9666</v>
      </c>
      <c r="C326" s="16" t="s">
        <v>506</v>
      </c>
      <c r="D326" s="16" t="s">
        <v>1939</v>
      </c>
      <c r="E326" s="16" t="s">
        <v>1367</v>
      </c>
      <c r="F326" s="16" t="s">
        <v>509</v>
      </c>
    </row>
    <row r="327" spans="1:6" x14ac:dyDescent="0.25">
      <c r="A327" s="16" t="s">
        <v>1202</v>
      </c>
      <c r="B327" s="16" t="s">
        <v>10440</v>
      </c>
      <c r="C327" s="16" t="s">
        <v>523</v>
      </c>
      <c r="D327" s="16" t="s">
        <v>1804</v>
      </c>
      <c r="E327" s="16" t="s">
        <v>711</v>
      </c>
      <c r="F327" s="16" t="s">
        <v>446</v>
      </c>
    </row>
    <row r="328" spans="1:6" x14ac:dyDescent="0.25">
      <c r="A328" s="16" t="s">
        <v>1203</v>
      </c>
      <c r="B328" s="16" t="s">
        <v>9059</v>
      </c>
      <c r="C328" s="16" t="s">
        <v>446</v>
      </c>
      <c r="D328" s="16" t="s">
        <v>1153</v>
      </c>
      <c r="E328" s="16" t="s">
        <v>1152</v>
      </c>
      <c r="F328" s="16" t="s">
        <v>446</v>
      </c>
    </row>
    <row r="329" spans="1:6" x14ac:dyDescent="0.25">
      <c r="A329" s="16" t="s">
        <v>462</v>
      </c>
      <c r="B329" s="16" t="s">
        <v>11384</v>
      </c>
      <c r="C329" s="16" t="s">
        <v>509</v>
      </c>
      <c r="D329" s="16" t="s">
        <v>709</v>
      </c>
      <c r="E329" s="16" t="s">
        <v>881</v>
      </c>
      <c r="F329" s="16" t="s">
        <v>468</v>
      </c>
    </row>
    <row r="331" spans="1:6" x14ac:dyDescent="0.25">
      <c r="A331" s="16" t="s">
        <v>13328</v>
      </c>
    </row>
    <row r="332" spans="1:6" x14ac:dyDescent="0.25">
      <c r="A332" s="16" t="s">
        <v>410</v>
      </c>
    </row>
    <row r="333" spans="1:6" x14ac:dyDescent="0.25">
      <c r="A333" s="16" t="s">
        <v>477</v>
      </c>
      <c r="B333" s="16" t="s">
        <v>435</v>
      </c>
      <c r="C333" s="16" t="s">
        <v>5003</v>
      </c>
      <c r="D333" s="16" t="s">
        <v>4997</v>
      </c>
      <c r="E333" s="16" t="s">
        <v>5000</v>
      </c>
      <c r="F333" s="16" t="s">
        <v>5006</v>
      </c>
    </row>
    <row r="334" spans="1:6" x14ac:dyDescent="0.25">
      <c r="A334" s="16" t="s">
        <v>478</v>
      </c>
      <c r="B334" s="16" t="s">
        <v>10231</v>
      </c>
      <c r="C334" s="16" t="s">
        <v>629</v>
      </c>
      <c r="D334" s="16" t="s">
        <v>1640</v>
      </c>
      <c r="E334" s="16" t="s">
        <v>818</v>
      </c>
      <c r="F334" s="16" t="s">
        <v>468</v>
      </c>
    </row>
    <row r="335" spans="1:6" x14ac:dyDescent="0.25">
      <c r="A335" s="16" t="s">
        <v>482</v>
      </c>
      <c r="B335" s="16" t="s">
        <v>10135</v>
      </c>
      <c r="C335" s="16" t="s">
        <v>592</v>
      </c>
      <c r="D335" s="16" t="s">
        <v>1940</v>
      </c>
      <c r="E335" s="16" t="s">
        <v>1032</v>
      </c>
      <c r="F335" s="16" t="s">
        <v>468</v>
      </c>
    </row>
    <row r="336" spans="1:6" x14ac:dyDescent="0.25">
      <c r="A336" s="16" t="s">
        <v>462</v>
      </c>
      <c r="B336" s="16" t="s">
        <v>11384</v>
      </c>
      <c r="C336" s="16" t="s">
        <v>509</v>
      </c>
      <c r="D336" s="16" t="s">
        <v>709</v>
      </c>
      <c r="E336" s="16" t="s">
        <v>881</v>
      </c>
      <c r="F336" s="16" t="s">
        <v>468</v>
      </c>
    </row>
    <row r="338" spans="1:4" x14ac:dyDescent="0.25">
      <c r="A338" s="16" t="s">
        <v>13885</v>
      </c>
    </row>
    <row r="339" spans="1:4" x14ac:dyDescent="0.25">
      <c r="A339" s="16" t="s">
        <v>74</v>
      </c>
    </row>
    <row r="340" spans="1:4" x14ac:dyDescent="0.25">
      <c r="A340" s="16" t="s">
        <v>477</v>
      </c>
      <c r="B340" s="16" t="s">
        <v>435</v>
      </c>
      <c r="C340" s="16" t="s">
        <v>782</v>
      </c>
      <c r="D340" s="16" t="s">
        <v>783</v>
      </c>
    </row>
    <row r="341" spans="1:4" x14ac:dyDescent="0.25">
      <c r="A341" s="16" t="s">
        <v>478</v>
      </c>
      <c r="B341" s="16" t="s">
        <v>10231</v>
      </c>
      <c r="C341" s="16" t="s">
        <v>784</v>
      </c>
      <c r="D341" s="16" t="s">
        <v>785</v>
      </c>
    </row>
    <row r="342" spans="1:4" x14ac:dyDescent="0.25">
      <c r="A342" s="16" t="s">
        <v>482</v>
      </c>
      <c r="B342" s="16" t="s">
        <v>10130</v>
      </c>
      <c r="C342" s="16" t="s">
        <v>786</v>
      </c>
      <c r="D342" s="16" t="s">
        <v>787</v>
      </c>
    </row>
    <row r="343" spans="1:4" x14ac:dyDescent="0.25">
      <c r="A343" s="16" t="s">
        <v>462</v>
      </c>
      <c r="B343" s="16" t="s">
        <v>11380</v>
      </c>
      <c r="C343" s="16" t="s">
        <v>788</v>
      </c>
      <c r="D343" s="16" t="s">
        <v>789</v>
      </c>
    </row>
    <row r="345" spans="1:4" x14ac:dyDescent="0.25">
      <c r="A345" s="16" t="s">
        <v>13886</v>
      </c>
    </row>
    <row r="346" spans="1:4" x14ac:dyDescent="0.25">
      <c r="A346" s="16" t="s">
        <v>75</v>
      </c>
    </row>
    <row r="347" spans="1:4" x14ac:dyDescent="0.25">
      <c r="A347" s="16" t="s">
        <v>477</v>
      </c>
      <c r="B347" s="16" t="s">
        <v>435</v>
      </c>
      <c r="C347" s="16" t="s">
        <v>782</v>
      </c>
      <c r="D347" s="16" t="s">
        <v>783</v>
      </c>
    </row>
    <row r="348" spans="1:4" x14ac:dyDescent="0.25">
      <c r="A348" s="16" t="s">
        <v>478</v>
      </c>
      <c r="B348" s="16" t="s">
        <v>10189</v>
      </c>
      <c r="C348" s="16" t="s">
        <v>790</v>
      </c>
      <c r="D348" s="16" t="s">
        <v>791</v>
      </c>
    </row>
    <row r="349" spans="1:4" x14ac:dyDescent="0.25">
      <c r="A349" s="16" t="s">
        <v>482</v>
      </c>
      <c r="B349" s="16" t="s">
        <v>10078</v>
      </c>
      <c r="C349" s="16" t="s">
        <v>577</v>
      </c>
      <c r="D349" s="16" t="s">
        <v>514</v>
      </c>
    </row>
    <row r="350" spans="1:4" x14ac:dyDescent="0.25">
      <c r="A350" s="16" t="s">
        <v>462</v>
      </c>
      <c r="B350" s="16" t="s">
        <v>11294</v>
      </c>
      <c r="C350" s="16" t="s">
        <v>448</v>
      </c>
      <c r="D350" s="16" t="s">
        <v>756</v>
      </c>
    </row>
    <row r="352" spans="1:4" x14ac:dyDescent="0.25">
      <c r="A352" s="16" t="s">
        <v>13887</v>
      </c>
    </row>
    <row r="353" spans="1:4" x14ac:dyDescent="0.25">
      <c r="A353" s="16" t="s">
        <v>76</v>
      </c>
    </row>
    <row r="354" spans="1:4" x14ac:dyDescent="0.25">
      <c r="A354" s="16" t="s">
        <v>477</v>
      </c>
      <c r="B354" s="16" t="s">
        <v>435</v>
      </c>
      <c r="C354" s="16" t="s">
        <v>782</v>
      </c>
      <c r="D354" s="16" t="s">
        <v>783</v>
      </c>
    </row>
    <row r="355" spans="1:4" x14ac:dyDescent="0.25">
      <c r="A355" s="16" t="s">
        <v>478</v>
      </c>
      <c r="B355" s="16" t="s">
        <v>10217</v>
      </c>
      <c r="C355" s="16" t="s">
        <v>792</v>
      </c>
      <c r="D355" s="16" t="s">
        <v>793</v>
      </c>
    </row>
    <row r="356" spans="1:4" x14ac:dyDescent="0.25">
      <c r="A356" s="16" t="s">
        <v>482</v>
      </c>
      <c r="B356" s="16" t="s">
        <v>8995</v>
      </c>
      <c r="C356" s="16" t="s">
        <v>794</v>
      </c>
      <c r="D356" s="16" t="s">
        <v>636</v>
      </c>
    </row>
    <row r="357" spans="1:4" x14ac:dyDescent="0.25">
      <c r="A357" s="16" t="s">
        <v>462</v>
      </c>
      <c r="B357" s="16" t="s">
        <v>11345</v>
      </c>
      <c r="C357" s="16" t="s">
        <v>795</v>
      </c>
      <c r="D357" s="16" t="s">
        <v>667</v>
      </c>
    </row>
    <row r="359" spans="1:4" x14ac:dyDescent="0.25">
      <c r="A359" s="16" t="s">
        <v>13888</v>
      </c>
    </row>
    <row r="360" spans="1:4" x14ac:dyDescent="0.25">
      <c r="A360" s="16" t="s">
        <v>77</v>
      </c>
    </row>
    <row r="361" spans="1:4" x14ac:dyDescent="0.25">
      <c r="A361" s="16" t="s">
        <v>477</v>
      </c>
      <c r="B361" s="16" t="s">
        <v>435</v>
      </c>
      <c r="C361" s="16" t="s">
        <v>782</v>
      </c>
      <c r="D361" s="16" t="s">
        <v>783</v>
      </c>
    </row>
    <row r="362" spans="1:4" x14ac:dyDescent="0.25">
      <c r="A362" s="16" t="s">
        <v>478</v>
      </c>
      <c r="B362" s="16" t="s">
        <v>10167</v>
      </c>
      <c r="C362" s="16" t="s">
        <v>796</v>
      </c>
      <c r="D362" s="16" t="s">
        <v>797</v>
      </c>
    </row>
    <row r="363" spans="1:4" x14ac:dyDescent="0.25">
      <c r="A363" s="16" t="s">
        <v>482</v>
      </c>
      <c r="B363" s="16" t="s">
        <v>10087</v>
      </c>
      <c r="C363" s="16" t="s">
        <v>590</v>
      </c>
      <c r="D363" s="16" t="s">
        <v>748</v>
      </c>
    </row>
    <row r="364" spans="1:4" x14ac:dyDescent="0.25">
      <c r="A364" s="16" t="s">
        <v>462</v>
      </c>
      <c r="B364" s="16" t="s">
        <v>11282</v>
      </c>
      <c r="C364" s="16" t="s">
        <v>798</v>
      </c>
      <c r="D364" s="16" t="s">
        <v>799</v>
      </c>
    </row>
    <row r="366" spans="1:4" x14ac:dyDescent="0.25">
      <c r="A366" s="16" t="s">
        <v>13889</v>
      </c>
    </row>
    <row r="367" spans="1:4" x14ac:dyDescent="0.25">
      <c r="A367" s="16" t="s">
        <v>78</v>
      </c>
    </row>
    <row r="368" spans="1:4" x14ac:dyDescent="0.25">
      <c r="A368" s="16" t="s">
        <v>477</v>
      </c>
      <c r="B368" s="16" t="s">
        <v>435</v>
      </c>
      <c r="C368" s="16" t="s">
        <v>782</v>
      </c>
      <c r="D368" s="16" t="s">
        <v>783</v>
      </c>
    </row>
    <row r="369" spans="1:4" x14ac:dyDescent="0.25">
      <c r="A369" s="16" t="s">
        <v>478</v>
      </c>
      <c r="B369" s="16" t="s">
        <v>10205</v>
      </c>
      <c r="C369" s="16" t="s">
        <v>800</v>
      </c>
      <c r="D369" s="16" t="s">
        <v>657</v>
      </c>
    </row>
    <row r="370" spans="1:4" x14ac:dyDescent="0.25">
      <c r="A370" s="16" t="s">
        <v>482</v>
      </c>
      <c r="B370" s="16" t="s">
        <v>10116</v>
      </c>
      <c r="C370" s="16" t="s">
        <v>801</v>
      </c>
      <c r="D370" s="16" t="s">
        <v>802</v>
      </c>
    </row>
    <row r="371" spans="1:4" x14ac:dyDescent="0.25">
      <c r="A371" s="16" t="s">
        <v>462</v>
      </c>
      <c r="B371" s="16" t="s">
        <v>11345</v>
      </c>
      <c r="C371" s="16" t="s">
        <v>803</v>
      </c>
      <c r="D371" s="16" t="s">
        <v>804</v>
      </c>
    </row>
    <row r="373" spans="1:4" x14ac:dyDescent="0.25">
      <c r="A373" s="16" t="s">
        <v>13890</v>
      </c>
    </row>
    <row r="374" spans="1:4" x14ac:dyDescent="0.25">
      <c r="A374" s="16" t="s">
        <v>79</v>
      </c>
    </row>
    <row r="375" spans="1:4" x14ac:dyDescent="0.25">
      <c r="A375" s="16" t="s">
        <v>477</v>
      </c>
      <c r="B375" s="16" t="s">
        <v>435</v>
      </c>
      <c r="C375" s="16" t="s">
        <v>782</v>
      </c>
      <c r="D375" s="16" t="s">
        <v>783</v>
      </c>
    </row>
    <row r="376" spans="1:4" x14ac:dyDescent="0.25">
      <c r="A376" s="16" t="s">
        <v>478</v>
      </c>
      <c r="B376" s="16" t="s">
        <v>10062</v>
      </c>
      <c r="C376" s="16" t="s">
        <v>805</v>
      </c>
      <c r="D376" s="16" t="s">
        <v>806</v>
      </c>
    </row>
    <row r="377" spans="1:4" x14ac:dyDescent="0.25">
      <c r="A377" s="16" t="s">
        <v>482</v>
      </c>
      <c r="B377" s="16" t="s">
        <v>10006</v>
      </c>
      <c r="C377" s="16" t="s">
        <v>807</v>
      </c>
      <c r="D377" s="16" t="s">
        <v>808</v>
      </c>
    </row>
    <row r="378" spans="1:4" x14ac:dyDescent="0.25">
      <c r="A378" s="16" t="s">
        <v>462</v>
      </c>
      <c r="B378" s="16" t="s">
        <v>11102</v>
      </c>
      <c r="C378" s="16" t="s">
        <v>809</v>
      </c>
      <c r="D378" s="16" t="s">
        <v>810</v>
      </c>
    </row>
    <row r="380" spans="1:4" x14ac:dyDescent="0.25">
      <c r="A380" s="16" t="s">
        <v>13329</v>
      </c>
    </row>
    <row r="381" spans="1:4" x14ac:dyDescent="0.25">
      <c r="A381" s="16" t="s">
        <v>154</v>
      </c>
    </row>
    <row r="382" spans="1:4" x14ac:dyDescent="0.25">
      <c r="A382" s="16" t="s">
        <v>815</v>
      </c>
      <c r="B382" s="16" t="s">
        <v>435</v>
      </c>
      <c r="C382" s="16" t="s">
        <v>486</v>
      </c>
      <c r="D382" s="16" t="s">
        <v>487</v>
      </c>
    </row>
    <row r="383" spans="1:4" x14ac:dyDescent="0.25">
      <c r="A383" s="16" t="s">
        <v>470</v>
      </c>
      <c r="B383" s="16" t="s">
        <v>9609</v>
      </c>
      <c r="C383" s="16" t="s">
        <v>490</v>
      </c>
      <c r="D383" s="16" t="s">
        <v>491</v>
      </c>
    </row>
    <row r="384" spans="1:4" x14ac:dyDescent="0.25">
      <c r="A384" s="16" t="s">
        <v>474</v>
      </c>
      <c r="B384" s="16" t="s">
        <v>9598</v>
      </c>
      <c r="C384" s="16" t="s">
        <v>1223</v>
      </c>
      <c r="D384" s="16" t="s">
        <v>1224</v>
      </c>
    </row>
    <row r="385" spans="1:4" x14ac:dyDescent="0.25">
      <c r="A385" s="16" t="s">
        <v>821</v>
      </c>
      <c r="B385" s="16" t="s">
        <v>1056</v>
      </c>
      <c r="C385" s="16" t="s">
        <v>446</v>
      </c>
      <c r="D385" s="16" t="s">
        <v>644</v>
      </c>
    </row>
    <row r="386" spans="1:4" x14ac:dyDescent="0.25">
      <c r="A386" s="16" t="s">
        <v>462</v>
      </c>
      <c r="B386" s="16" t="s">
        <v>10331</v>
      </c>
      <c r="C386" s="16" t="s">
        <v>13330</v>
      </c>
      <c r="D386" s="16" t="s">
        <v>898</v>
      </c>
    </row>
    <row r="388" spans="1:4" x14ac:dyDescent="0.25">
      <c r="A388" s="16" t="s">
        <v>13331</v>
      </c>
    </row>
    <row r="389" spans="1:4" x14ac:dyDescent="0.25">
      <c r="A389" s="16" t="s">
        <v>155</v>
      </c>
    </row>
    <row r="390" spans="1:4" x14ac:dyDescent="0.25">
      <c r="A390" s="16" t="s">
        <v>924</v>
      </c>
      <c r="B390" s="16" t="s">
        <v>435</v>
      </c>
      <c r="C390" s="16" t="s">
        <v>486</v>
      </c>
      <c r="D390" s="16" t="s">
        <v>487</v>
      </c>
    </row>
    <row r="391" spans="1:4" x14ac:dyDescent="0.25">
      <c r="A391" s="16" t="s">
        <v>850</v>
      </c>
      <c r="B391" s="16" t="s">
        <v>8830</v>
      </c>
      <c r="C391" s="16" t="s">
        <v>1435</v>
      </c>
      <c r="D391" s="16" t="s">
        <v>1662</v>
      </c>
    </row>
    <row r="392" spans="1:4" x14ac:dyDescent="0.25">
      <c r="A392" s="16" t="s">
        <v>851</v>
      </c>
      <c r="B392" s="16" t="s">
        <v>10175</v>
      </c>
      <c r="C392" s="16" t="s">
        <v>1195</v>
      </c>
      <c r="D392" s="16" t="s">
        <v>1983</v>
      </c>
    </row>
    <row r="393" spans="1:4" x14ac:dyDescent="0.25">
      <c r="A393" s="16" t="s">
        <v>821</v>
      </c>
      <c r="B393" s="16" t="s">
        <v>8886</v>
      </c>
      <c r="C393" s="16" t="s">
        <v>1633</v>
      </c>
      <c r="D393" s="16" t="s">
        <v>1634</v>
      </c>
    </row>
    <row r="394" spans="1:4" x14ac:dyDescent="0.25">
      <c r="A394" s="16" t="s">
        <v>462</v>
      </c>
      <c r="B394" s="16" t="s">
        <v>10331</v>
      </c>
      <c r="C394" s="16" t="s">
        <v>13330</v>
      </c>
      <c r="D394" s="16" t="s">
        <v>898</v>
      </c>
    </row>
    <row r="396" spans="1:4" x14ac:dyDescent="0.25">
      <c r="A396" s="16" t="s">
        <v>13332</v>
      </c>
    </row>
    <row r="397" spans="1:4" x14ac:dyDescent="0.25">
      <c r="A397" s="16" t="s">
        <v>156</v>
      </c>
    </row>
    <row r="398" spans="1:4" x14ac:dyDescent="0.25">
      <c r="A398" s="16" t="s">
        <v>928</v>
      </c>
      <c r="B398" s="16" t="s">
        <v>435</v>
      </c>
      <c r="C398" s="16" t="s">
        <v>486</v>
      </c>
      <c r="D398" s="16" t="s">
        <v>487</v>
      </c>
    </row>
    <row r="399" spans="1:4" x14ac:dyDescent="0.25">
      <c r="A399" s="16" t="s">
        <v>929</v>
      </c>
      <c r="B399" s="16" t="s">
        <v>9299</v>
      </c>
      <c r="C399" s="16" t="s">
        <v>1226</v>
      </c>
      <c r="D399" s="16" t="s">
        <v>1227</v>
      </c>
    </row>
    <row r="400" spans="1:4" x14ac:dyDescent="0.25">
      <c r="A400" s="16" t="s">
        <v>932</v>
      </c>
      <c r="B400" s="16" t="s">
        <v>8916</v>
      </c>
      <c r="C400" s="16" t="s">
        <v>1228</v>
      </c>
      <c r="D400" s="16" t="s">
        <v>1229</v>
      </c>
    </row>
    <row r="401" spans="1:6" x14ac:dyDescent="0.25">
      <c r="A401" s="16" t="s">
        <v>935</v>
      </c>
      <c r="B401" s="16" t="s">
        <v>9015</v>
      </c>
      <c r="C401" s="16" t="s">
        <v>1230</v>
      </c>
      <c r="D401" s="16" t="s">
        <v>1231</v>
      </c>
    </row>
    <row r="402" spans="1:6" x14ac:dyDescent="0.25">
      <c r="A402" s="16" t="s">
        <v>936</v>
      </c>
      <c r="B402" s="16" t="s">
        <v>9157</v>
      </c>
      <c r="C402" s="16" t="s">
        <v>1232</v>
      </c>
      <c r="D402" s="16" t="s">
        <v>723</v>
      </c>
    </row>
    <row r="403" spans="1:6" x14ac:dyDescent="0.25">
      <c r="A403" s="16" t="s">
        <v>938</v>
      </c>
      <c r="B403" s="16" t="s">
        <v>9246</v>
      </c>
      <c r="C403" s="16" t="s">
        <v>858</v>
      </c>
      <c r="D403" s="16" t="s">
        <v>859</v>
      </c>
    </row>
    <row r="404" spans="1:6" x14ac:dyDescent="0.25">
      <c r="A404" s="16" t="s">
        <v>462</v>
      </c>
      <c r="B404" s="16" t="s">
        <v>10331</v>
      </c>
      <c r="C404" s="16" t="s">
        <v>13330</v>
      </c>
      <c r="D404" s="16" t="s">
        <v>898</v>
      </c>
    </row>
    <row r="406" spans="1:6" x14ac:dyDescent="0.25">
      <c r="A406" s="16" t="s">
        <v>13333</v>
      </c>
    </row>
    <row r="407" spans="1:6" x14ac:dyDescent="0.25">
      <c r="A407" s="16" t="s">
        <v>157</v>
      </c>
    </row>
    <row r="408" spans="1:6" x14ac:dyDescent="0.25">
      <c r="A408" s="16" t="s">
        <v>477</v>
      </c>
      <c r="B408" s="16" t="s">
        <v>435</v>
      </c>
      <c r="C408" s="16" t="s">
        <v>486</v>
      </c>
      <c r="D408" s="16" t="s">
        <v>487</v>
      </c>
    </row>
    <row r="409" spans="1:6" x14ac:dyDescent="0.25">
      <c r="A409" s="16" t="s">
        <v>478</v>
      </c>
      <c r="B409" s="16" t="s">
        <v>9666</v>
      </c>
      <c r="C409" s="16" t="s">
        <v>1233</v>
      </c>
      <c r="D409" s="16" t="s">
        <v>13334</v>
      </c>
    </row>
    <row r="410" spans="1:6" x14ac:dyDescent="0.25">
      <c r="A410" s="16" t="s">
        <v>482</v>
      </c>
      <c r="B410" s="16" t="s">
        <v>9545</v>
      </c>
      <c r="C410" s="16" t="s">
        <v>13335</v>
      </c>
      <c r="D410" s="16" t="s">
        <v>13336</v>
      </c>
    </row>
    <row r="411" spans="1:6" x14ac:dyDescent="0.25">
      <c r="A411" s="16" t="s">
        <v>462</v>
      </c>
      <c r="B411" s="16" t="s">
        <v>10331</v>
      </c>
      <c r="C411" s="16" t="s">
        <v>13330</v>
      </c>
      <c r="D411" s="16" t="s">
        <v>898</v>
      </c>
    </row>
    <row r="413" spans="1:6" x14ac:dyDescent="0.25">
      <c r="A413" s="16" t="s">
        <v>13201</v>
      </c>
    </row>
    <row r="414" spans="1:6" x14ac:dyDescent="0.25">
      <c r="A414" s="16" t="s">
        <v>80</v>
      </c>
    </row>
    <row r="415" spans="1:6" x14ac:dyDescent="0.25">
      <c r="A415" s="16" t="s">
        <v>477</v>
      </c>
      <c r="B415" s="16" t="s">
        <v>435</v>
      </c>
      <c r="C415" s="16" t="s">
        <v>811</v>
      </c>
      <c r="D415" s="16" t="s">
        <v>812</v>
      </c>
      <c r="E415" s="16" t="s">
        <v>813</v>
      </c>
      <c r="F415" s="16" t="s">
        <v>814</v>
      </c>
    </row>
    <row r="416" spans="1:6" x14ac:dyDescent="0.25">
      <c r="A416" s="16" t="s">
        <v>478</v>
      </c>
      <c r="B416" s="16" t="s">
        <v>10231</v>
      </c>
      <c r="C416" s="16" t="s">
        <v>13337</v>
      </c>
      <c r="D416" s="16" t="s">
        <v>1056</v>
      </c>
      <c r="E416" s="16" t="s">
        <v>844</v>
      </c>
      <c r="F416" s="16" t="s">
        <v>8769</v>
      </c>
    </row>
    <row r="417" spans="1:6" x14ac:dyDescent="0.25">
      <c r="A417" s="16" t="s">
        <v>482</v>
      </c>
      <c r="B417" s="16" t="s">
        <v>10135</v>
      </c>
      <c r="C417" s="16" t="s">
        <v>13338</v>
      </c>
      <c r="D417" s="16" t="s">
        <v>1056</v>
      </c>
      <c r="E417" s="16" t="s">
        <v>844</v>
      </c>
      <c r="F417" s="16" t="s">
        <v>8785</v>
      </c>
    </row>
    <row r="418" spans="1:6" x14ac:dyDescent="0.25">
      <c r="A418" s="16" t="s">
        <v>462</v>
      </c>
      <c r="B418" s="16" t="s">
        <v>11384</v>
      </c>
      <c r="C418" s="16" t="s">
        <v>8708</v>
      </c>
      <c r="D418" s="16" t="s">
        <v>1056</v>
      </c>
      <c r="E418" s="16" t="s">
        <v>844</v>
      </c>
      <c r="F418" s="16" t="s">
        <v>8785</v>
      </c>
    </row>
    <row r="420" spans="1:6" x14ac:dyDescent="0.25">
      <c r="A420" s="16" t="s">
        <v>13339</v>
      </c>
    </row>
    <row r="421" spans="1:6" x14ac:dyDescent="0.25">
      <c r="A421" s="16" t="s">
        <v>232</v>
      </c>
    </row>
    <row r="422" spans="1:6" x14ac:dyDescent="0.25">
      <c r="A422" s="16" t="s">
        <v>477</v>
      </c>
      <c r="B422" s="16" t="s">
        <v>435</v>
      </c>
      <c r="C422" s="16" t="s">
        <v>486</v>
      </c>
      <c r="D422" s="16" t="s">
        <v>487</v>
      </c>
    </row>
    <row r="423" spans="1:6" x14ac:dyDescent="0.25">
      <c r="A423" s="16" t="s">
        <v>478</v>
      </c>
      <c r="B423" s="16" t="s">
        <v>10041</v>
      </c>
      <c r="C423" s="16" t="s">
        <v>1011</v>
      </c>
      <c r="D423" s="16" t="s">
        <v>468</v>
      </c>
    </row>
    <row r="424" spans="1:6" x14ac:dyDescent="0.25">
      <c r="A424" s="16" t="s">
        <v>482</v>
      </c>
      <c r="B424" s="16" t="s">
        <v>9782</v>
      </c>
      <c r="C424" s="16" t="s">
        <v>1575</v>
      </c>
      <c r="D424" s="16" t="s">
        <v>473</v>
      </c>
    </row>
    <row r="425" spans="1:6" x14ac:dyDescent="0.25">
      <c r="A425" s="16" t="s">
        <v>462</v>
      </c>
      <c r="B425" s="16" t="s">
        <v>10886</v>
      </c>
      <c r="C425" s="16" t="s">
        <v>1575</v>
      </c>
      <c r="D425" s="16" t="s">
        <v>473</v>
      </c>
    </row>
    <row r="427" spans="1:6" x14ac:dyDescent="0.25">
      <c r="A427" s="16" t="s">
        <v>13340</v>
      </c>
    </row>
    <row r="428" spans="1:6" x14ac:dyDescent="0.25">
      <c r="A428" s="16" t="s">
        <v>228</v>
      </c>
    </row>
    <row r="429" spans="1:6" x14ac:dyDescent="0.25">
      <c r="A429" s="16" t="s">
        <v>815</v>
      </c>
      <c r="B429" s="16" t="s">
        <v>435</v>
      </c>
      <c r="C429" s="16" t="s">
        <v>486</v>
      </c>
      <c r="D429" s="16" t="s">
        <v>487</v>
      </c>
    </row>
    <row r="430" spans="1:6" x14ac:dyDescent="0.25">
      <c r="A430" s="16" t="s">
        <v>470</v>
      </c>
      <c r="B430" s="16" t="s">
        <v>12173</v>
      </c>
      <c r="C430" s="16" t="s">
        <v>826</v>
      </c>
      <c r="D430" s="16" t="s">
        <v>825</v>
      </c>
    </row>
    <row r="431" spans="1:6" x14ac:dyDescent="0.25">
      <c r="A431" s="16" t="s">
        <v>474</v>
      </c>
      <c r="B431" s="16" t="s">
        <v>10401</v>
      </c>
      <c r="C431" s="16" t="s">
        <v>1047</v>
      </c>
      <c r="D431" s="16" t="s">
        <v>1046</v>
      </c>
    </row>
    <row r="432" spans="1:6" x14ac:dyDescent="0.25">
      <c r="A432" s="16" t="s">
        <v>821</v>
      </c>
      <c r="B432" s="16" t="s">
        <v>1056</v>
      </c>
      <c r="C432" s="16" t="s">
        <v>644</v>
      </c>
      <c r="D432" s="16" t="s">
        <v>446</v>
      </c>
    </row>
    <row r="433" spans="1:4" x14ac:dyDescent="0.25">
      <c r="A433" s="16" t="s">
        <v>462</v>
      </c>
      <c r="B433" s="16" t="s">
        <v>12838</v>
      </c>
      <c r="C433" s="16" t="s">
        <v>919</v>
      </c>
      <c r="D433" s="16" t="s">
        <v>918</v>
      </c>
    </row>
    <row r="435" spans="1:4" x14ac:dyDescent="0.25">
      <c r="A435" s="16" t="s">
        <v>13341</v>
      </c>
    </row>
    <row r="436" spans="1:4" x14ac:dyDescent="0.25">
      <c r="A436" s="16" t="s">
        <v>229</v>
      </c>
    </row>
    <row r="437" spans="1:4" x14ac:dyDescent="0.25">
      <c r="A437" s="16" t="s">
        <v>823</v>
      </c>
      <c r="B437" s="16" t="s">
        <v>435</v>
      </c>
      <c r="C437" s="16" t="s">
        <v>486</v>
      </c>
      <c r="D437" s="16" t="s">
        <v>487</v>
      </c>
    </row>
    <row r="438" spans="1:4" x14ac:dyDescent="0.25">
      <c r="A438" s="16" t="s">
        <v>1132</v>
      </c>
      <c r="B438" s="16" t="s">
        <v>8982</v>
      </c>
      <c r="C438" s="16" t="s">
        <v>937</v>
      </c>
      <c r="D438" s="16" t="s">
        <v>880</v>
      </c>
    </row>
    <row r="439" spans="1:4" x14ac:dyDescent="0.25">
      <c r="A439" s="16" t="s">
        <v>824</v>
      </c>
      <c r="B439" s="16" t="s">
        <v>9327</v>
      </c>
      <c r="C439" s="16" t="s">
        <v>1512</v>
      </c>
      <c r="D439" s="16" t="s">
        <v>610</v>
      </c>
    </row>
    <row r="440" spans="1:4" x14ac:dyDescent="0.25">
      <c r="A440" s="16" t="s">
        <v>445</v>
      </c>
      <c r="B440" s="16" t="s">
        <v>9674</v>
      </c>
      <c r="C440" s="16" t="s">
        <v>1156</v>
      </c>
      <c r="D440" s="16" t="s">
        <v>608</v>
      </c>
    </row>
    <row r="441" spans="1:4" x14ac:dyDescent="0.25">
      <c r="A441" s="16" t="s">
        <v>451</v>
      </c>
      <c r="B441" s="16" t="s">
        <v>10381</v>
      </c>
      <c r="C441" s="16" t="s">
        <v>1517</v>
      </c>
      <c r="D441" s="16" t="s">
        <v>1518</v>
      </c>
    </row>
    <row r="442" spans="1:4" x14ac:dyDescent="0.25">
      <c r="A442" s="16" t="s">
        <v>860</v>
      </c>
      <c r="B442" s="16" t="s">
        <v>9574</v>
      </c>
      <c r="C442" s="16" t="s">
        <v>1572</v>
      </c>
      <c r="D442" s="16" t="s">
        <v>1404</v>
      </c>
    </row>
    <row r="443" spans="1:4" x14ac:dyDescent="0.25">
      <c r="A443" s="16" t="s">
        <v>457</v>
      </c>
      <c r="B443" s="16" t="s">
        <v>10015</v>
      </c>
      <c r="C443" s="16" t="s">
        <v>501</v>
      </c>
      <c r="D443" s="16" t="s">
        <v>502</v>
      </c>
    </row>
    <row r="444" spans="1:4" x14ac:dyDescent="0.25">
      <c r="A444" s="16" t="s">
        <v>462</v>
      </c>
      <c r="B444" s="16" t="s">
        <v>12838</v>
      </c>
      <c r="C444" s="16" t="s">
        <v>919</v>
      </c>
      <c r="D444" s="16" t="s">
        <v>918</v>
      </c>
    </row>
    <row r="446" spans="1:4" x14ac:dyDescent="0.25">
      <c r="A446" s="16" t="s">
        <v>13342</v>
      </c>
    </row>
    <row r="447" spans="1:4" x14ac:dyDescent="0.25">
      <c r="A447" s="16" t="s">
        <v>230</v>
      </c>
    </row>
    <row r="448" spans="1:4" x14ac:dyDescent="0.25">
      <c r="A448" s="16" t="s">
        <v>477</v>
      </c>
      <c r="B448" s="16" t="s">
        <v>435</v>
      </c>
      <c r="C448" s="16" t="s">
        <v>486</v>
      </c>
      <c r="D448" s="16" t="s">
        <v>487</v>
      </c>
    </row>
    <row r="449" spans="1:4" x14ac:dyDescent="0.25">
      <c r="A449" s="16" t="s">
        <v>478</v>
      </c>
      <c r="B449" s="16" t="s">
        <v>11363</v>
      </c>
      <c r="C449" s="16" t="s">
        <v>1574</v>
      </c>
      <c r="D449" s="16" t="s">
        <v>1269</v>
      </c>
    </row>
    <row r="450" spans="1:4" x14ac:dyDescent="0.25">
      <c r="A450" s="16" t="s">
        <v>482</v>
      </c>
      <c r="B450" s="16" t="s">
        <v>8737</v>
      </c>
      <c r="C450" s="16" t="s">
        <v>725</v>
      </c>
      <c r="D450" s="16" t="s">
        <v>1140</v>
      </c>
    </row>
    <row r="451" spans="1:4" x14ac:dyDescent="0.25">
      <c r="A451" s="16" t="s">
        <v>462</v>
      </c>
      <c r="B451" s="16" t="s">
        <v>12838</v>
      </c>
      <c r="C451" s="16" t="s">
        <v>919</v>
      </c>
      <c r="D451" s="16" t="s">
        <v>918</v>
      </c>
    </row>
    <row r="453" spans="1:4" x14ac:dyDescent="0.25">
      <c r="A453" s="16" t="s">
        <v>13343</v>
      </c>
    </row>
    <row r="454" spans="1:4" x14ac:dyDescent="0.25">
      <c r="A454" s="16" t="s">
        <v>13891</v>
      </c>
    </row>
    <row r="455" spans="1:4" x14ac:dyDescent="0.25">
      <c r="A455" s="16" t="s">
        <v>815</v>
      </c>
      <c r="B455" s="16" t="s">
        <v>435</v>
      </c>
      <c r="C455" s="16" t="s">
        <v>816</v>
      </c>
      <c r="D455" s="16" t="s">
        <v>817</v>
      </c>
    </row>
    <row r="456" spans="1:4" x14ac:dyDescent="0.25">
      <c r="A456" s="16" t="s">
        <v>470</v>
      </c>
      <c r="B456" s="16" t="s">
        <v>11102</v>
      </c>
      <c r="C456" s="16" t="s">
        <v>818</v>
      </c>
      <c r="D456" s="16" t="s">
        <v>819</v>
      </c>
    </row>
    <row r="457" spans="1:4" x14ac:dyDescent="0.25">
      <c r="A457" s="16" t="s">
        <v>474</v>
      </c>
      <c r="B457" s="16" t="s">
        <v>9635</v>
      </c>
      <c r="C457" s="16" t="s">
        <v>642</v>
      </c>
      <c r="D457" s="16" t="s">
        <v>820</v>
      </c>
    </row>
    <row r="458" spans="1:4" x14ac:dyDescent="0.25">
      <c r="A458" s="16" t="s">
        <v>821</v>
      </c>
      <c r="B458" s="16" t="s">
        <v>844</v>
      </c>
      <c r="C458" s="16" t="s">
        <v>644</v>
      </c>
      <c r="D458" s="16" t="s">
        <v>446</v>
      </c>
    </row>
    <row r="459" spans="1:4" x14ac:dyDescent="0.25">
      <c r="A459" s="16" t="s">
        <v>462</v>
      </c>
      <c r="B459" s="16" t="s">
        <v>12095</v>
      </c>
      <c r="C459" s="16" t="s">
        <v>778</v>
      </c>
      <c r="D459" s="16" t="s">
        <v>822</v>
      </c>
    </row>
    <row r="461" spans="1:4" x14ac:dyDescent="0.25">
      <c r="A461" s="16" t="s">
        <v>13344</v>
      </c>
    </row>
    <row r="462" spans="1:4" x14ac:dyDescent="0.25">
      <c r="A462" s="16" t="s">
        <v>13892</v>
      </c>
    </row>
    <row r="463" spans="1:4" x14ac:dyDescent="0.25">
      <c r="A463" s="16" t="s">
        <v>823</v>
      </c>
      <c r="B463" s="16" t="s">
        <v>435</v>
      </c>
      <c r="C463" s="16" t="s">
        <v>816</v>
      </c>
      <c r="D463" s="16" t="s">
        <v>817</v>
      </c>
    </row>
    <row r="464" spans="1:4" x14ac:dyDescent="0.25">
      <c r="A464" s="16" t="s">
        <v>824</v>
      </c>
      <c r="B464" s="16" t="s">
        <v>9327</v>
      </c>
      <c r="C464" s="16" t="s">
        <v>825</v>
      </c>
      <c r="D464" s="16" t="s">
        <v>826</v>
      </c>
    </row>
    <row r="465" spans="1:4" x14ac:dyDescent="0.25">
      <c r="A465" s="16" t="s">
        <v>445</v>
      </c>
      <c r="B465" s="16" t="s">
        <v>9686</v>
      </c>
      <c r="C465" s="16" t="s">
        <v>778</v>
      </c>
      <c r="D465" s="16" t="s">
        <v>822</v>
      </c>
    </row>
    <row r="466" spans="1:4" x14ac:dyDescent="0.25">
      <c r="A466" s="16" t="s">
        <v>451</v>
      </c>
      <c r="B466" s="16" t="s">
        <v>10391</v>
      </c>
      <c r="C466" s="16" t="s">
        <v>684</v>
      </c>
      <c r="D466" s="16" t="s">
        <v>827</v>
      </c>
    </row>
    <row r="467" spans="1:4" x14ac:dyDescent="0.25">
      <c r="A467" s="16" t="s">
        <v>457</v>
      </c>
      <c r="B467" s="16" t="s">
        <v>9100</v>
      </c>
      <c r="C467" s="16" t="s">
        <v>828</v>
      </c>
      <c r="D467" s="16" t="s">
        <v>829</v>
      </c>
    </row>
    <row r="468" spans="1:4" x14ac:dyDescent="0.25">
      <c r="A468" s="16" t="s">
        <v>462</v>
      </c>
      <c r="B468" s="16" t="s">
        <v>12095</v>
      </c>
      <c r="C468" s="16" t="s">
        <v>778</v>
      </c>
      <c r="D468" s="16" t="s">
        <v>822</v>
      </c>
    </row>
    <row r="470" spans="1:4" x14ac:dyDescent="0.25">
      <c r="A470" s="16" t="s">
        <v>13345</v>
      </c>
    </row>
    <row r="471" spans="1:4" x14ac:dyDescent="0.25">
      <c r="A471" s="16" t="s">
        <v>13893</v>
      </c>
    </row>
    <row r="472" spans="1:4" x14ac:dyDescent="0.25">
      <c r="A472" s="16" t="s">
        <v>830</v>
      </c>
      <c r="B472" s="16" t="s">
        <v>435</v>
      </c>
      <c r="C472" s="16" t="s">
        <v>816</v>
      </c>
      <c r="D472" s="16" t="s">
        <v>817</v>
      </c>
    </row>
    <row r="473" spans="1:4" x14ac:dyDescent="0.25">
      <c r="A473" s="16" t="s">
        <v>831</v>
      </c>
      <c r="B473" s="16" t="s">
        <v>10000</v>
      </c>
      <c r="C473" s="16" t="s">
        <v>729</v>
      </c>
      <c r="D473" s="16" t="s">
        <v>832</v>
      </c>
    </row>
    <row r="474" spans="1:4" x14ac:dyDescent="0.25">
      <c r="A474" s="16" t="s">
        <v>833</v>
      </c>
      <c r="B474" s="16" t="s">
        <v>10151</v>
      </c>
      <c r="C474" s="16" t="s">
        <v>834</v>
      </c>
      <c r="D474" s="16" t="s">
        <v>835</v>
      </c>
    </row>
    <row r="475" spans="1:4" x14ac:dyDescent="0.25">
      <c r="A475" s="16" t="s">
        <v>836</v>
      </c>
      <c r="B475" s="16" t="s">
        <v>8967</v>
      </c>
      <c r="C475" s="16" t="s">
        <v>837</v>
      </c>
      <c r="D475" s="16" t="s">
        <v>838</v>
      </c>
    </row>
    <row r="476" spans="1:4" x14ac:dyDescent="0.25">
      <c r="A476" s="16" t="s">
        <v>821</v>
      </c>
      <c r="B476" s="16" t="s">
        <v>9383</v>
      </c>
      <c r="C476" s="16" t="s">
        <v>839</v>
      </c>
      <c r="D476" s="16" t="s">
        <v>840</v>
      </c>
    </row>
    <row r="477" spans="1:4" x14ac:dyDescent="0.25">
      <c r="A477" s="16" t="s">
        <v>462</v>
      </c>
      <c r="B477" s="16" t="s">
        <v>12095</v>
      </c>
      <c r="C477" s="16" t="s">
        <v>778</v>
      </c>
      <c r="D477" s="16" t="s">
        <v>822</v>
      </c>
    </row>
    <row r="479" spans="1:4" x14ac:dyDescent="0.25">
      <c r="A479" s="16" t="s">
        <v>13346</v>
      </c>
    </row>
    <row r="480" spans="1:4" x14ac:dyDescent="0.25">
      <c r="A480" s="16" t="s">
        <v>13894</v>
      </c>
    </row>
    <row r="481" spans="1:4" x14ac:dyDescent="0.25">
      <c r="A481" s="16" t="s">
        <v>477</v>
      </c>
      <c r="B481" s="16" t="s">
        <v>435</v>
      </c>
      <c r="C481" s="16" t="s">
        <v>816</v>
      </c>
      <c r="D481" s="16" t="s">
        <v>817</v>
      </c>
    </row>
    <row r="482" spans="1:4" x14ac:dyDescent="0.25">
      <c r="A482" s="16" t="s">
        <v>478</v>
      </c>
      <c r="B482" s="16" t="s">
        <v>10488</v>
      </c>
      <c r="C482" s="16" t="s">
        <v>804</v>
      </c>
      <c r="D482" s="16" t="s">
        <v>803</v>
      </c>
    </row>
    <row r="483" spans="1:4" x14ac:dyDescent="0.25">
      <c r="A483" s="16" t="s">
        <v>482</v>
      </c>
      <c r="B483" s="16" t="s">
        <v>10294</v>
      </c>
      <c r="C483" s="16" t="s">
        <v>841</v>
      </c>
      <c r="D483" s="16" t="s">
        <v>842</v>
      </c>
    </row>
    <row r="484" spans="1:4" x14ac:dyDescent="0.25">
      <c r="A484" s="16" t="s">
        <v>462</v>
      </c>
      <c r="B484" s="16" t="s">
        <v>12095</v>
      </c>
      <c r="C484" s="16" t="s">
        <v>778</v>
      </c>
      <c r="D484" s="16" t="s">
        <v>822</v>
      </c>
    </row>
    <row r="486" spans="1:4" x14ac:dyDescent="0.25">
      <c r="A486" s="16" t="s">
        <v>13347</v>
      </c>
    </row>
    <row r="487" spans="1:4" x14ac:dyDescent="0.25">
      <c r="A487" s="16" t="s">
        <v>13348</v>
      </c>
    </row>
    <row r="488" spans="1:4" x14ac:dyDescent="0.25">
      <c r="A488" s="16" t="s">
        <v>477</v>
      </c>
      <c r="B488" s="16" t="s">
        <v>435</v>
      </c>
      <c r="C488" s="16" t="s">
        <v>486</v>
      </c>
      <c r="D488" s="16" t="s">
        <v>487</v>
      </c>
    </row>
    <row r="489" spans="1:4" x14ac:dyDescent="0.25">
      <c r="A489" s="16" t="s">
        <v>478</v>
      </c>
      <c r="B489" s="16" t="s">
        <v>10231</v>
      </c>
      <c r="C489" s="16" t="s">
        <v>845</v>
      </c>
      <c r="D489" s="16" t="s">
        <v>846</v>
      </c>
    </row>
    <row r="490" spans="1:4" x14ac:dyDescent="0.25">
      <c r="A490" s="16" t="s">
        <v>482</v>
      </c>
      <c r="B490" s="16" t="s">
        <v>10135</v>
      </c>
      <c r="C490" s="16" t="s">
        <v>847</v>
      </c>
      <c r="D490" s="16" t="s">
        <v>848</v>
      </c>
    </row>
    <row r="491" spans="1:4" x14ac:dyDescent="0.25">
      <c r="A491" s="16" t="s">
        <v>462</v>
      </c>
      <c r="B491" s="16" t="s">
        <v>11384</v>
      </c>
      <c r="C491" s="16" t="s">
        <v>849</v>
      </c>
      <c r="D491" s="16" t="s">
        <v>593</v>
      </c>
    </row>
    <row r="493" spans="1:4" x14ac:dyDescent="0.25">
      <c r="A493" s="16" t="s">
        <v>13349</v>
      </c>
    </row>
    <row r="494" spans="1:4" x14ac:dyDescent="0.25">
      <c r="A494" s="16" t="s">
        <v>13895</v>
      </c>
    </row>
    <row r="495" spans="1:4" x14ac:dyDescent="0.25">
      <c r="A495" s="16" t="s">
        <v>815</v>
      </c>
      <c r="B495" s="16" t="s">
        <v>435</v>
      </c>
      <c r="C495" s="16" t="s">
        <v>850</v>
      </c>
      <c r="D495" s="16" t="s">
        <v>851</v>
      </c>
    </row>
    <row r="496" spans="1:4" x14ac:dyDescent="0.25">
      <c r="A496" s="16" t="s">
        <v>470</v>
      </c>
      <c r="B496" s="16" t="s">
        <v>12141</v>
      </c>
      <c r="C496" s="16" t="s">
        <v>1074</v>
      </c>
      <c r="D496" s="16" t="s">
        <v>1073</v>
      </c>
    </row>
    <row r="497" spans="1:4" x14ac:dyDescent="0.25">
      <c r="A497" s="16" t="s">
        <v>474</v>
      </c>
      <c r="B497" s="16" t="s">
        <v>10322</v>
      </c>
      <c r="C497" s="16" t="s">
        <v>695</v>
      </c>
      <c r="D497" s="16" t="s">
        <v>1697</v>
      </c>
    </row>
    <row r="498" spans="1:4" x14ac:dyDescent="0.25">
      <c r="A498" s="16" t="s">
        <v>821</v>
      </c>
      <c r="B498" s="16" t="s">
        <v>1056</v>
      </c>
      <c r="C498" s="16" t="s">
        <v>446</v>
      </c>
      <c r="D498" s="16" t="s">
        <v>644</v>
      </c>
    </row>
    <row r="499" spans="1:4" x14ac:dyDescent="0.25">
      <c r="A499" s="16" t="s">
        <v>462</v>
      </c>
      <c r="B499" s="16" t="s">
        <v>12772</v>
      </c>
      <c r="C499" s="16" t="s">
        <v>1170</v>
      </c>
      <c r="D499" s="16" t="s">
        <v>13192</v>
      </c>
    </row>
    <row r="501" spans="1:4" x14ac:dyDescent="0.25">
      <c r="A501" s="16" t="s">
        <v>13350</v>
      </c>
    </row>
    <row r="502" spans="1:4" x14ac:dyDescent="0.25">
      <c r="A502" s="16" t="s">
        <v>13896</v>
      </c>
    </row>
    <row r="503" spans="1:4" x14ac:dyDescent="0.25">
      <c r="A503" s="16" t="s">
        <v>823</v>
      </c>
      <c r="B503" s="16" t="s">
        <v>435</v>
      </c>
      <c r="C503" s="16" t="s">
        <v>850</v>
      </c>
      <c r="D503" s="16" t="s">
        <v>851</v>
      </c>
    </row>
    <row r="504" spans="1:4" x14ac:dyDescent="0.25">
      <c r="A504" s="16" t="s">
        <v>824</v>
      </c>
      <c r="B504" s="16" t="s">
        <v>9327</v>
      </c>
      <c r="C504" s="16" t="s">
        <v>1114</v>
      </c>
      <c r="D504" s="16" t="s">
        <v>1455</v>
      </c>
    </row>
    <row r="505" spans="1:4" x14ac:dyDescent="0.25">
      <c r="A505" s="16" t="s">
        <v>445</v>
      </c>
      <c r="B505" s="16" t="s">
        <v>9686</v>
      </c>
      <c r="C505" s="16" t="s">
        <v>690</v>
      </c>
      <c r="D505" s="16" t="s">
        <v>739</v>
      </c>
    </row>
    <row r="506" spans="1:4" x14ac:dyDescent="0.25">
      <c r="A506" s="16" t="s">
        <v>451</v>
      </c>
      <c r="B506" s="16" t="s">
        <v>10391</v>
      </c>
      <c r="C506" s="16" t="s">
        <v>692</v>
      </c>
      <c r="D506" s="16" t="s">
        <v>1112</v>
      </c>
    </row>
    <row r="507" spans="1:4" x14ac:dyDescent="0.25">
      <c r="A507" s="16" t="s">
        <v>860</v>
      </c>
      <c r="B507" s="16" t="s">
        <v>9574</v>
      </c>
      <c r="C507" s="16" t="s">
        <v>671</v>
      </c>
      <c r="D507" s="16" t="s">
        <v>975</v>
      </c>
    </row>
    <row r="508" spans="1:4" x14ac:dyDescent="0.25">
      <c r="A508" s="16" t="s">
        <v>457</v>
      </c>
      <c r="B508" s="16" t="s">
        <v>10015</v>
      </c>
      <c r="C508" s="16" t="s">
        <v>861</v>
      </c>
      <c r="D508" s="16" t="s">
        <v>862</v>
      </c>
    </row>
    <row r="509" spans="1:4" x14ac:dyDescent="0.25">
      <c r="A509" s="16" t="s">
        <v>462</v>
      </c>
      <c r="B509" s="16" t="s">
        <v>12772</v>
      </c>
      <c r="C509" s="16" t="s">
        <v>1170</v>
      </c>
      <c r="D509" s="16" t="s">
        <v>13192</v>
      </c>
    </row>
    <row r="511" spans="1:4" x14ac:dyDescent="0.25">
      <c r="A511" s="16" t="s">
        <v>13351</v>
      </c>
    </row>
    <row r="512" spans="1:4" x14ac:dyDescent="0.25">
      <c r="A512" s="16" t="s">
        <v>13897</v>
      </c>
    </row>
    <row r="513" spans="1:4" x14ac:dyDescent="0.25">
      <c r="A513" s="16" t="s">
        <v>11637</v>
      </c>
      <c r="B513" s="16" t="s">
        <v>435</v>
      </c>
      <c r="C513" s="16" t="s">
        <v>850</v>
      </c>
      <c r="D513" s="16" t="s">
        <v>851</v>
      </c>
    </row>
    <row r="514" spans="1:4" x14ac:dyDescent="0.25">
      <c r="A514" s="16" t="s">
        <v>486</v>
      </c>
      <c r="B514" s="16" t="s">
        <v>12151</v>
      </c>
      <c r="C514" s="16" t="s">
        <v>1114</v>
      </c>
      <c r="D514" s="16" t="s">
        <v>1455</v>
      </c>
    </row>
    <row r="515" spans="1:4" x14ac:dyDescent="0.25">
      <c r="A515" s="16" t="s">
        <v>487</v>
      </c>
      <c r="B515" s="16" t="s">
        <v>10290</v>
      </c>
      <c r="C515" s="16" t="s">
        <v>861</v>
      </c>
      <c r="D515" s="16" t="s">
        <v>862</v>
      </c>
    </row>
    <row r="516" spans="1:4" x14ac:dyDescent="0.25">
      <c r="A516" s="16" t="s">
        <v>821</v>
      </c>
      <c r="B516" s="16" t="s">
        <v>8746</v>
      </c>
      <c r="C516" s="16" t="s">
        <v>802</v>
      </c>
      <c r="D516" s="16" t="s">
        <v>801</v>
      </c>
    </row>
    <row r="517" spans="1:4" x14ac:dyDescent="0.25">
      <c r="A517" s="16" t="s">
        <v>462</v>
      </c>
      <c r="B517" s="16" t="s">
        <v>12772</v>
      </c>
      <c r="C517" s="16" t="s">
        <v>1170</v>
      </c>
      <c r="D517" s="16" t="s">
        <v>13192</v>
      </c>
    </row>
    <row r="519" spans="1:4" x14ac:dyDescent="0.25">
      <c r="A519" s="16" t="s">
        <v>13352</v>
      </c>
    </row>
    <row r="520" spans="1:4" x14ac:dyDescent="0.25">
      <c r="A520" s="16" t="s">
        <v>13898</v>
      </c>
    </row>
    <row r="521" spans="1:4" x14ac:dyDescent="0.25">
      <c r="A521" s="16" t="s">
        <v>477</v>
      </c>
      <c r="B521" s="16" t="s">
        <v>435</v>
      </c>
      <c r="C521" s="16" t="s">
        <v>850</v>
      </c>
      <c r="D521" s="16" t="s">
        <v>851</v>
      </c>
    </row>
    <row r="522" spans="1:4" x14ac:dyDescent="0.25">
      <c r="A522" s="16" t="s">
        <v>478</v>
      </c>
      <c r="B522" s="16" t="s">
        <v>8789</v>
      </c>
      <c r="C522" s="16" t="s">
        <v>631</v>
      </c>
      <c r="D522" s="16" t="s">
        <v>13353</v>
      </c>
    </row>
    <row r="523" spans="1:4" x14ac:dyDescent="0.25">
      <c r="A523" s="16" t="s">
        <v>482</v>
      </c>
      <c r="B523" s="16" t="s">
        <v>10995</v>
      </c>
      <c r="C523" s="16" t="s">
        <v>598</v>
      </c>
      <c r="D523" s="16" t="s">
        <v>1146</v>
      </c>
    </row>
    <row r="524" spans="1:4" x14ac:dyDescent="0.25">
      <c r="A524" s="16" t="s">
        <v>462</v>
      </c>
      <c r="B524" s="16" t="s">
        <v>12772</v>
      </c>
      <c r="C524" s="16" t="s">
        <v>1170</v>
      </c>
      <c r="D524" s="16" t="s">
        <v>13192</v>
      </c>
    </row>
    <row r="526" spans="1:4" x14ac:dyDescent="0.25">
      <c r="A526" s="16" t="s">
        <v>13354</v>
      </c>
    </row>
    <row r="527" spans="1:4" x14ac:dyDescent="0.25">
      <c r="A527" s="16" t="s">
        <v>173</v>
      </c>
    </row>
    <row r="528" spans="1:4" x14ac:dyDescent="0.25">
      <c r="A528" s="16" t="s">
        <v>815</v>
      </c>
      <c r="B528" s="16" t="s">
        <v>435</v>
      </c>
      <c r="C528" s="16" t="s">
        <v>486</v>
      </c>
      <c r="D528" s="16" t="s">
        <v>487</v>
      </c>
    </row>
    <row r="529" spans="1:4" x14ac:dyDescent="0.25">
      <c r="A529" s="16" t="s">
        <v>470</v>
      </c>
      <c r="B529" s="16" t="s">
        <v>9453</v>
      </c>
      <c r="C529" s="16" t="s">
        <v>1332</v>
      </c>
      <c r="D529" s="16" t="s">
        <v>1333</v>
      </c>
    </row>
    <row r="530" spans="1:4" x14ac:dyDescent="0.25">
      <c r="A530" s="16" t="s">
        <v>474</v>
      </c>
      <c r="B530" s="16" t="s">
        <v>9558</v>
      </c>
      <c r="C530" s="16" t="s">
        <v>1334</v>
      </c>
      <c r="D530" s="16" t="s">
        <v>558</v>
      </c>
    </row>
    <row r="531" spans="1:4" x14ac:dyDescent="0.25">
      <c r="A531" s="16" t="s">
        <v>821</v>
      </c>
      <c r="B531" s="16" t="s">
        <v>1056</v>
      </c>
      <c r="C531" s="16" t="s">
        <v>675</v>
      </c>
      <c r="D531" s="16" t="s">
        <v>675</v>
      </c>
    </row>
    <row r="532" spans="1:4" x14ac:dyDescent="0.25">
      <c r="A532" s="16" t="s">
        <v>462</v>
      </c>
      <c r="B532" s="16" t="s">
        <v>10159</v>
      </c>
      <c r="C532" s="16" t="s">
        <v>1335</v>
      </c>
      <c r="D532" s="16" t="s">
        <v>1336</v>
      </c>
    </row>
    <row r="534" spans="1:4" x14ac:dyDescent="0.25">
      <c r="A534" s="16" t="s">
        <v>13355</v>
      </c>
    </row>
    <row r="535" spans="1:4" x14ac:dyDescent="0.25">
      <c r="A535" s="16" t="s">
        <v>174</v>
      </c>
    </row>
    <row r="536" spans="1:4" x14ac:dyDescent="0.25">
      <c r="A536" s="16" t="s">
        <v>924</v>
      </c>
      <c r="B536" s="16" t="s">
        <v>435</v>
      </c>
      <c r="C536" s="16" t="s">
        <v>486</v>
      </c>
      <c r="D536" s="16" t="s">
        <v>487</v>
      </c>
    </row>
    <row r="537" spans="1:4" x14ac:dyDescent="0.25">
      <c r="A537" s="16" t="s">
        <v>850</v>
      </c>
      <c r="B537" s="16" t="s">
        <v>8743</v>
      </c>
      <c r="C537" s="16" t="s">
        <v>1039</v>
      </c>
      <c r="D537" s="16" t="s">
        <v>1038</v>
      </c>
    </row>
    <row r="538" spans="1:4" x14ac:dyDescent="0.25">
      <c r="A538" s="16" t="s">
        <v>851</v>
      </c>
      <c r="B538" s="16" t="s">
        <v>10019</v>
      </c>
      <c r="C538" s="16" t="s">
        <v>1047</v>
      </c>
      <c r="D538" s="16" t="s">
        <v>1046</v>
      </c>
    </row>
    <row r="539" spans="1:4" x14ac:dyDescent="0.25">
      <c r="A539" s="16" t="s">
        <v>821</v>
      </c>
      <c r="B539" s="16" t="s">
        <v>8886</v>
      </c>
      <c r="C539" s="16" t="s">
        <v>644</v>
      </c>
      <c r="D539" s="16" t="s">
        <v>446</v>
      </c>
    </row>
    <row r="540" spans="1:4" x14ac:dyDescent="0.25">
      <c r="A540" s="16" t="s">
        <v>462</v>
      </c>
      <c r="B540" s="16" t="s">
        <v>10159</v>
      </c>
      <c r="C540" s="16" t="s">
        <v>1335</v>
      </c>
      <c r="D540" s="16" t="s">
        <v>1336</v>
      </c>
    </row>
    <row r="542" spans="1:4" x14ac:dyDescent="0.25">
      <c r="A542" s="16" t="s">
        <v>13356</v>
      </c>
    </row>
    <row r="543" spans="1:4" x14ac:dyDescent="0.25">
      <c r="A543" s="16" t="s">
        <v>175</v>
      </c>
    </row>
    <row r="544" spans="1:4" x14ac:dyDescent="0.25">
      <c r="A544" s="16" t="s">
        <v>928</v>
      </c>
      <c r="B544" s="16" t="s">
        <v>435</v>
      </c>
      <c r="C544" s="16" t="s">
        <v>486</v>
      </c>
      <c r="D544" s="16" t="s">
        <v>487</v>
      </c>
    </row>
    <row r="545" spans="1:4" x14ac:dyDescent="0.25">
      <c r="A545" s="16" t="s">
        <v>929</v>
      </c>
      <c r="B545" s="16" t="s">
        <v>9299</v>
      </c>
      <c r="C545" s="16" t="s">
        <v>1337</v>
      </c>
      <c r="D545" s="16" t="s">
        <v>964</v>
      </c>
    </row>
    <row r="546" spans="1:4" x14ac:dyDescent="0.25">
      <c r="A546" s="16" t="s">
        <v>932</v>
      </c>
      <c r="B546" s="16" t="s">
        <v>8916</v>
      </c>
      <c r="C546" s="16" t="s">
        <v>675</v>
      </c>
      <c r="D546" s="16" t="s">
        <v>675</v>
      </c>
    </row>
    <row r="547" spans="1:4" x14ac:dyDescent="0.25">
      <c r="A547" s="16" t="s">
        <v>935</v>
      </c>
      <c r="B547" s="16" t="s">
        <v>8732</v>
      </c>
      <c r="C547" s="16" t="s">
        <v>1338</v>
      </c>
      <c r="D547" s="16" t="s">
        <v>1339</v>
      </c>
    </row>
    <row r="548" spans="1:4" x14ac:dyDescent="0.25">
      <c r="A548" s="16" t="s">
        <v>936</v>
      </c>
      <c r="B548" s="16" t="s">
        <v>9157</v>
      </c>
      <c r="C548" s="16" t="s">
        <v>644</v>
      </c>
      <c r="D548" s="16" t="s">
        <v>446</v>
      </c>
    </row>
    <row r="549" spans="1:4" x14ac:dyDescent="0.25">
      <c r="A549" s="16" t="s">
        <v>938</v>
      </c>
      <c r="B549" s="16" t="s">
        <v>9246</v>
      </c>
      <c r="C549" s="16" t="s">
        <v>859</v>
      </c>
      <c r="D549" s="16" t="s">
        <v>858</v>
      </c>
    </row>
    <row r="550" spans="1:4" x14ac:dyDescent="0.25">
      <c r="A550" s="16" t="s">
        <v>462</v>
      </c>
      <c r="B550" s="16" t="s">
        <v>10159</v>
      </c>
      <c r="C550" s="16" t="s">
        <v>1335</v>
      </c>
      <c r="D550" s="16" t="s">
        <v>1336</v>
      </c>
    </row>
    <row r="552" spans="1:4" x14ac:dyDescent="0.25">
      <c r="A552" s="16" t="s">
        <v>13357</v>
      </c>
    </row>
    <row r="553" spans="1:4" x14ac:dyDescent="0.25">
      <c r="A553" s="16" t="s">
        <v>176</v>
      </c>
    </row>
    <row r="554" spans="1:4" x14ac:dyDescent="0.25">
      <c r="A554" s="16" t="s">
        <v>477</v>
      </c>
      <c r="B554" s="16" t="s">
        <v>435</v>
      </c>
      <c r="C554" s="16" t="s">
        <v>486</v>
      </c>
      <c r="D554" s="16" t="s">
        <v>487</v>
      </c>
    </row>
    <row r="555" spans="1:4" x14ac:dyDescent="0.25">
      <c r="A555" s="16" t="s">
        <v>478</v>
      </c>
      <c r="B555" s="16" t="s">
        <v>9558</v>
      </c>
      <c r="C555" s="16" t="s">
        <v>1340</v>
      </c>
      <c r="D555" s="16" t="s">
        <v>630</v>
      </c>
    </row>
    <row r="556" spans="1:4" x14ac:dyDescent="0.25">
      <c r="A556" s="16" t="s">
        <v>482</v>
      </c>
      <c r="B556" s="16" t="s">
        <v>9464</v>
      </c>
      <c r="C556" s="16" t="s">
        <v>921</v>
      </c>
      <c r="D556" s="16" t="s">
        <v>920</v>
      </c>
    </row>
    <row r="557" spans="1:4" x14ac:dyDescent="0.25">
      <c r="A557" s="16" t="s">
        <v>462</v>
      </c>
      <c r="B557" s="16" t="s">
        <v>10159</v>
      </c>
      <c r="C557" s="16" t="s">
        <v>1335</v>
      </c>
      <c r="D557" s="16" t="s">
        <v>1336</v>
      </c>
    </row>
    <row r="559" spans="1:4" x14ac:dyDescent="0.25">
      <c r="A559" s="16" t="s">
        <v>13899</v>
      </c>
    </row>
    <row r="560" spans="1:4" x14ac:dyDescent="0.25">
      <c r="A560" s="16" t="s">
        <v>83</v>
      </c>
    </row>
    <row r="561" spans="1:9" x14ac:dyDescent="0.25">
      <c r="A561" s="16" t="s">
        <v>477</v>
      </c>
      <c r="B561" s="16" t="s">
        <v>435</v>
      </c>
      <c r="C561" s="16" t="s">
        <v>782</v>
      </c>
      <c r="D561" s="16" t="s">
        <v>783</v>
      </c>
    </row>
    <row r="562" spans="1:9" x14ac:dyDescent="0.25">
      <c r="A562" s="16" t="s">
        <v>478</v>
      </c>
      <c r="B562" s="16" t="s">
        <v>10231</v>
      </c>
      <c r="C562" s="16" t="s">
        <v>872</v>
      </c>
      <c r="D562" s="16" t="s">
        <v>873</v>
      </c>
    </row>
    <row r="563" spans="1:9" x14ac:dyDescent="0.25">
      <c r="A563" s="16" t="s">
        <v>482</v>
      </c>
      <c r="B563" s="16" t="s">
        <v>8995</v>
      </c>
      <c r="C563" s="16" t="s">
        <v>874</v>
      </c>
      <c r="D563" s="16" t="s">
        <v>875</v>
      </c>
    </row>
    <row r="564" spans="1:9" x14ac:dyDescent="0.25">
      <c r="A564" s="16" t="s">
        <v>462</v>
      </c>
      <c r="B564" s="16" t="s">
        <v>11359</v>
      </c>
      <c r="C564" s="16" t="s">
        <v>494</v>
      </c>
      <c r="D564" s="16" t="s">
        <v>493</v>
      </c>
    </row>
    <row r="566" spans="1:9" x14ac:dyDescent="0.25">
      <c r="A566" s="16" t="s">
        <v>13358</v>
      </c>
    </row>
    <row r="567" spans="1:9" x14ac:dyDescent="0.25">
      <c r="A567" s="16" t="s">
        <v>322</v>
      </c>
    </row>
    <row r="568" spans="1:9" x14ac:dyDescent="0.25">
      <c r="A568" s="16" t="s">
        <v>815</v>
      </c>
      <c r="B568" s="16" t="s">
        <v>435</v>
      </c>
      <c r="C568" s="16" t="s">
        <v>1369</v>
      </c>
      <c r="D568" s="16" t="s">
        <v>1372</v>
      </c>
      <c r="E568" s="16" t="s">
        <v>1374</v>
      </c>
      <c r="F568" s="16" t="s">
        <v>1375</v>
      </c>
      <c r="G568" s="16" t="s">
        <v>1376</v>
      </c>
      <c r="H568" s="16" t="s">
        <v>1378</v>
      </c>
      <c r="I568" s="16" t="s">
        <v>1380</v>
      </c>
    </row>
    <row r="569" spans="1:9" x14ac:dyDescent="0.25">
      <c r="A569" s="16" t="s">
        <v>470</v>
      </c>
      <c r="B569" s="16" t="s">
        <v>11942</v>
      </c>
      <c r="C569" s="16" t="s">
        <v>628</v>
      </c>
      <c r="D569" s="16" t="s">
        <v>511</v>
      </c>
      <c r="E569" s="16" t="s">
        <v>554</v>
      </c>
      <c r="F569" s="16" t="s">
        <v>468</v>
      </c>
      <c r="G569" s="16" t="s">
        <v>461</v>
      </c>
      <c r="H569" s="16" t="s">
        <v>656</v>
      </c>
      <c r="I569" s="16" t="s">
        <v>13202</v>
      </c>
    </row>
    <row r="570" spans="1:9" x14ac:dyDescent="0.25">
      <c r="A570" s="16" t="s">
        <v>474</v>
      </c>
      <c r="B570" s="16" t="s">
        <v>9791</v>
      </c>
      <c r="C570" s="16" t="s">
        <v>513</v>
      </c>
      <c r="D570" s="16" t="s">
        <v>515</v>
      </c>
      <c r="E570" s="16" t="s">
        <v>447</v>
      </c>
      <c r="F570" s="16" t="s">
        <v>509</v>
      </c>
      <c r="G570" s="16" t="s">
        <v>1275</v>
      </c>
      <c r="H570" s="16" t="s">
        <v>1405</v>
      </c>
      <c r="I570" s="16" t="s">
        <v>1393</v>
      </c>
    </row>
    <row r="571" spans="1:9" x14ac:dyDescent="0.25">
      <c r="A571" s="16" t="s">
        <v>821</v>
      </c>
      <c r="B571" s="16" t="s">
        <v>844</v>
      </c>
      <c r="C571" s="16" t="s">
        <v>446</v>
      </c>
      <c r="D571" s="16" t="s">
        <v>446</v>
      </c>
      <c r="E571" s="16" t="s">
        <v>446</v>
      </c>
      <c r="F571" s="16" t="s">
        <v>446</v>
      </c>
      <c r="G571" s="16" t="s">
        <v>644</v>
      </c>
      <c r="H571" s="16" t="s">
        <v>446</v>
      </c>
      <c r="I571" s="16" t="s">
        <v>446</v>
      </c>
    </row>
    <row r="572" spans="1:9" x14ac:dyDescent="0.25">
      <c r="A572" s="16" t="s">
        <v>462</v>
      </c>
      <c r="B572" s="16" t="s">
        <v>12337</v>
      </c>
      <c r="C572" s="16" t="s">
        <v>741</v>
      </c>
      <c r="D572" s="16" t="s">
        <v>586</v>
      </c>
      <c r="E572" s="16" t="s">
        <v>506</v>
      </c>
      <c r="F572" s="16" t="s">
        <v>458</v>
      </c>
      <c r="G572" s="16" t="s">
        <v>873</v>
      </c>
      <c r="H572" s="16" t="s">
        <v>558</v>
      </c>
      <c r="I572" s="16" t="s">
        <v>501</v>
      </c>
    </row>
    <row r="574" spans="1:9" x14ac:dyDescent="0.25">
      <c r="A574" s="16" t="s">
        <v>13359</v>
      </c>
    </row>
    <row r="575" spans="1:9" x14ac:dyDescent="0.25">
      <c r="A575" s="16" t="s">
        <v>323</v>
      </c>
    </row>
    <row r="576" spans="1:9" x14ac:dyDescent="0.25">
      <c r="A576" s="16" t="s">
        <v>924</v>
      </c>
      <c r="B576" s="16" t="s">
        <v>435</v>
      </c>
      <c r="C576" s="16" t="s">
        <v>1369</v>
      </c>
      <c r="D576" s="16" t="s">
        <v>1372</v>
      </c>
      <c r="E576" s="16" t="s">
        <v>1374</v>
      </c>
      <c r="F576" s="16" t="s">
        <v>1375</v>
      </c>
      <c r="G576" s="16" t="s">
        <v>1376</v>
      </c>
      <c r="H576" s="16" t="s">
        <v>1378</v>
      </c>
      <c r="I576" s="16" t="s">
        <v>1380</v>
      </c>
    </row>
    <row r="577" spans="1:9" x14ac:dyDescent="0.25">
      <c r="A577" s="16" t="s">
        <v>850</v>
      </c>
      <c r="B577" s="16" t="s">
        <v>9383</v>
      </c>
      <c r="C577" s="16" t="s">
        <v>582</v>
      </c>
      <c r="D577" s="16" t="s">
        <v>578</v>
      </c>
      <c r="E577" s="16" t="s">
        <v>578</v>
      </c>
      <c r="F577" s="16" t="s">
        <v>456</v>
      </c>
      <c r="G577" s="16" t="s">
        <v>959</v>
      </c>
      <c r="H577" s="16" t="s">
        <v>472</v>
      </c>
      <c r="I577" s="16" t="s">
        <v>1536</v>
      </c>
    </row>
    <row r="578" spans="1:9" x14ac:dyDescent="0.25">
      <c r="A578" s="16" t="s">
        <v>851</v>
      </c>
      <c r="B578" s="16" t="s">
        <v>12117</v>
      </c>
      <c r="C578" s="16" t="s">
        <v>459</v>
      </c>
      <c r="D578" s="16" t="s">
        <v>690</v>
      </c>
      <c r="E578" s="16" t="s">
        <v>455</v>
      </c>
      <c r="F578" s="16" t="s">
        <v>458</v>
      </c>
      <c r="G578" s="16" t="s">
        <v>918</v>
      </c>
      <c r="H578" s="16" t="s">
        <v>1333</v>
      </c>
      <c r="I578" s="16" t="s">
        <v>825</v>
      </c>
    </row>
    <row r="579" spans="1:9" x14ac:dyDescent="0.25">
      <c r="A579" s="16" t="s">
        <v>462</v>
      </c>
      <c r="B579" s="16" t="s">
        <v>12337</v>
      </c>
      <c r="C579" s="16" t="s">
        <v>741</v>
      </c>
      <c r="D579" s="16" t="s">
        <v>586</v>
      </c>
      <c r="E579" s="16" t="s">
        <v>506</v>
      </c>
      <c r="F579" s="16" t="s">
        <v>458</v>
      </c>
      <c r="G579" s="16" t="s">
        <v>873</v>
      </c>
      <c r="H579" s="16" t="s">
        <v>558</v>
      </c>
      <c r="I579" s="16" t="s">
        <v>501</v>
      </c>
    </row>
    <row r="581" spans="1:9" x14ac:dyDescent="0.25">
      <c r="A581" s="16" t="s">
        <v>13360</v>
      </c>
    </row>
    <row r="582" spans="1:9" x14ac:dyDescent="0.25">
      <c r="A582" s="16" t="s">
        <v>324</v>
      </c>
    </row>
    <row r="583" spans="1:9" x14ac:dyDescent="0.25">
      <c r="A583" s="16" t="s">
        <v>830</v>
      </c>
      <c r="B583" s="16" t="s">
        <v>435</v>
      </c>
      <c r="C583" s="16" t="s">
        <v>1369</v>
      </c>
      <c r="D583" s="16" t="s">
        <v>1372</v>
      </c>
      <c r="E583" s="16" t="s">
        <v>1374</v>
      </c>
      <c r="F583" s="16" t="s">
        <v>1375</v>
      </c>
      <c r="G583" s="16" t="s">
        <v>1376</v>
      </c>
      <c r="H583" s="16" t="s">
        <v>1378</v>
      </c>
      <c r="I583" s="16" t="s">
        <v>1380</v>
      </c>
    </row>
    <row r="584" spans="1:9" x14ac:dyDescent="0.25">
      <c r="A584" s="16" t="s">
        <v>831</v>
      </c>
      <c r="B584" s="16" t="s">
        <v>10006</v>
      </c>
      <c r="C584" s="16" t="s">
        <v>706</v>
      </c>
      <c r="D584" s="16" t="s">
        <v>603</v>
      </c>
      <c r="E584" s="16" t="s">
        <v>473</v>
      </c>
      <c r="F584" s="16" t="s">
        <v>446</v>
      </c>
      <c r="G584" s="16" t="s">
        <v>622</v>
      </c>
      <c r="H584" s="16" t="s">
        <v>934</v>
      </c>
      <c r="I584" s="16" t="s">
        <v>1216</v>
      </c>
    </row>
    <row r="585" spans="1:9" x14ac:dyDescent="0.25">
      <c r="A585" s="16" t="s">
        <v>833</v>
      </c>
      <c r="B585" s="16" t="s">
        <v>10941</v>
      </c>
      <c r="C585" s="16" t="s">
        <v>522</v>
      </c>
      <c r="D585" s="16" t="s">
        <v>601</v>
      </c>
      <c r="E585" s="16" t="s">
        <v>447</v>
      </c>
      <c r="F585" s="16" t="s">
        <v>456</v>
      </c>
      <c r="G585" s="16" t="s">
        <v>1371</v>
      </c>
      <c r="H585" s="16" t="s">
        <v>841</v>
      </c>
      <c r="I585" s="16" t="s">
        <v>1516</v>
      </c>
    </row>
    <row r="586" spans="1:9" x14ac:dyDescent="0.25">
      <c r="A586" s="16" t="s">
        <v>836</v>
      </c>
      <c r="B586" s="16" t="s">
        <v>8972</v>
      </c>
      <c r="C586" s="16" t="s">
        <v>508</v>
      </c>
      <c r="D586" s="16" t="s">
        <v>1196</v>
      </c>
      <c r="E586" s="16" t="s">
        <v>446</v>
      </c>
      <c r="F586" s="16" t="s">
        <v>446</v>
      </c>
      <c r="G586" s="16" t="s">
        <v>968</v>
      </c>
      <c r="H586" s="16" t="s">
        <v>1653</v>
      </c>
      <c r="I586" s="16" t="s">
        <v>959</v>
      </c>
    </row>
    <row r="587" spans="1:9" x14ac:dyDescent="0.25">
      <c r="A587" s="16" t="s">
        <v>821</v>
      </c>
      <c r="B587" s="16" t="s">
        <v>9065</v>
      </c>
      <c r="C587" s="16" t="s">
        <v>790</v>
      </c>
      <c r="D587" s="16" t="s">
        <v>446</v>
      </c>
      <c r="E587" s="16" t="s">
        <v>446</v>
      </c>
      <c r="F587" s="16" t="s">
        <v>446</v>
      </c>
      <c r="G587" s="16" t="s">
        <v>1195</v>
      </c>
      <c r="H587" s="16" t="s">
        <v>939</v>
      </c>
      <c r="I587" s="16" t="s">
        <v>689</v>
      </c>
    </row>
    <row r="588" spans="1:9" x14ac:dyDescent="0.25">
      <c r="A588" s="16" t="s">
        <v>462</v>
      </c>
      <c r="B588" s="16" t="s">
        <v>12337</v>
      </c>
      <c r="C588" s="16" t="s">
        <v>741</v>
      </c>
      <c r="D588" s="16" t="s">
        <v>586</v>
      </c>
      <c r="E588" s="16" t="s">
        <v>506</v>
      </c>
      <c r="F588" s="16" t="s">
        <v>458</v>
      </c>
      <c r="G588" s="16" t="s">
        <v>873</v>
      </c>
      <c r="H588" s="16" t="s">
        <v>558</v>
      </c>
      <c r="I588" s="16" t="s">
        <v>501</v>
      </c>
    </row>
    <row r="590" spans="1:9" x14ac:dyDescent="0.25">
      <c r="A590" s="16" t="s">
        <v>13361</v>
      </c>
    </row>
    <row r="591" spans="1:9" x14ac:dyDescent="0.25">
      <c r="A591" s="16" t="s">
        <v>325</v>
      </c>
    </row>
    <row r="592" spans="1:9" x14ac:dyDescent="0.25">
      <c r="A592" s="16" t="s">
        <v>1366</v>
      </c>
      <c r="B592" s="16" t="s">
        <v>435</v>
      </c>
      <c r="C592" s="16" t="s">
        <v>1369</v>
      </c>
      <c r="D592" s="16" t="s">
        <v>1372</v>
      </c>
      <c r="E592" s="16" t="s">
        <v>1374</v>
      </c>
      <c r="F592" s="16" t="s">
        <v>1375</v>
      </c>
      <c r="G592" s="16" t="s">
        <v>1376</v>
      </c>
      <c r="H592" s="16" t="s">
        <v>1378</v>
      </c>
      <c r="I592" s="16" t="s">
        <v>1380</v>
      </c>
    </row>
    <row r="593" spans="1:9" x14ac:dyDescent="0.25">
      <c r="A593" s="16" t="s">
        <v>486</v>
      </c>
      <c r="B593" s="16" t="s">
        <v>9179</v>
      </c>
      <c r="C593" s="16" t="s">
        <v>446</v>
      </c>
      <c r="D593" s="16" t="s">
        <v>621</v>
      </c>
      <c r="E593" s="16" t="s">
        <v>592</v>
      </c>
      <c r="F593" s="16" t="s">
        <v>641</v>
      </c>
      <c r="G593" s="16" t="s">
        <v>902</v>
      </c>
      <c r="H593" s="16" t="s">
        <v>481</v>
      </c>
      <c r="I593" s="16" t="s">
        <v>839</v>
      </c>
    </row>
    <row r="594" spans="1:9" x14ac:dyDescent="0.25">
      <c r="A594" s="16" t="s">
        <v>487</v>
      </c>
      <c r="B594" s="16" t="s">
        <v>12205</v>
      </c>
      <c r="C594" s="16" t="s">
        <v>557</v>
      </c>
      <c r="D594" s="16" t="s">
        <v>586</v>
      </c>
      <c r="E594" s="16" t="s">
        <v>506</v>
      </c>
      <c r="F594" s="16" t="s">
        <v>446</v>
      </c>
      <c r="G594" s="16" t="s">
        <v>941</v>
      </c>
      <c r="H594" s="16" t="s">
        <v>569</v>
      </c>
      <c r="I594" s="16" t="s">
        <v>934</v>
      </c>
    </row>
    <row r="595" spans="1:9" x14ac:dyDescent="0.25">
      <c r="A595" s="16" t="s">
        <v>462</v>
      </c>
      <c r="B595" s="16" t="s">
        <v>12337</v>
      </c>
      <c r="C595" s="16" t="s">
        <v>741</v>
      </c>
      <c r="D595" s="16" t="s">
        <v>586</v>
      </c>
      <c r="E595" s="16" t="s">
        <v>506</v>
      </c>
      <c r="F595" s="16" t="s">
        <v>458</v>
      </c>
      <c r="G595" s="16" t="s">
        <v>873</v>
      </c>
      <c r="H595" s="16" t="s">
        <v>558</v>
      </c>
      <c r="I595" s="16" t="s">
        <v>501</v>
      </c>
    </row>
    <row r="597" spans="1:9" x14ac:dyDescent="0.25">
      <c r="A597" s="16" t="s">
        <v>13362</v>
      </c>
    </row>
    <row r="598" spans="1:9" x14ac:dyDescent="0.25">
      <c r="A598" s="16" t="s">
        <v>326</v>
      </c>
    </row>
    <row r="599" spans="1:9" x14ac:dyDescent="0.25">
      <c r="A599" s="16" t="s">
        <v>477</v>
      </c>
      <c r="B599" s="16" t="s">
        <v>435</v>
      </c>
      <c r="C599" s="16" t="s">
        <v>1369</v>
      </c>
      <c r="D599" s="16" t="s">
        <v>1372</v>
      </c>
      <c r="E599" s="16" t="s">
        <v>1374</v>
      </c>
      <c r="F599" s="16" t="s">
        <v>1375</v>
      </c>
      <c r="G599" s="16" t="s">
        <v>1376</v>
      </c>
      <c r="H599" s="16" t="s">
        <v>1378</v>
      </c>
      <c r="I599" s="16" t="s">
        <v>1380</v>
      </c>
    </row>
    <row r="600" spans="1:9" x14ac:dyDescent="0.25">
      <c r="A600" s="16" t="s">
        <v>478</v>
      </c>
      <c r="B600" s="16" t="s">
        <v>10745</v>
      </c>
      <c r="C600" s="16" t="s">
        <v>627</v>
      </c>
      <c r="D600" s="16" t="s">
        <v>567</v>
      </c>
      <c r="E600" s="16" t="s">
        <v>464</v>
      </c>
      <c r="F600" s="16" t="s">
        <v>506</v>
      </c>
      <c r="G600" s="16" t="s">
        <v>1232</v>
      </c>
      <c r="H600" s="16" t="s">
        <v>13203</v>
      </c>
      <c r="I600" s="16" t="s">
        <v>873</v>
      </c>
    </row>
    <row r="601" spans="1:9" x14ac:dyDescent="0.25">
      <c r="A601" s="16" t="s">
        <v>482</v>
      </c>
      <c r="B601" s="16" t="s">
        <v>10558</v>
      </c>
      <c r="C601" s="16" t="s">
        <v>565</v>
      </c>
      <c r="D601" s="16" t="s">
        <v>515</v>
      </c>
      <c r="E601" s="16" t="s">
        <v>515</v>
      </c>
      <c r="F601" s="16" t="s">
        <v>446</v>
      </c>
      <c r="G601" s="16" t="s">
        <v>1050</v>
      </c>
      <c r="H601" s="16" t="s">
        <v>1552</v>
      </c>
      <c r="I601" s="16" t="s">
        <v>497</v>
      </c>
    </row>
    <row r="602" spans="1:9" x14ac:dyDescent="0.25">
      <c r="A602" s="16" t="s">
        <v>462</v>
      </c>
      <c r="B602" s="16" t="s">
        <v>12337</v>
      </c>
      <c r="C602" s="16" t="s">
        <v>741</v>
      </c>
      <c r="D602" s="16" t="s">
        <v>586</v>
      </c>
      <c r="E602" s="16" t="s">
        <v>506</v>
      </c>
      <c r="F602" s="16" t="s">
        <v>458</v>
      </c>
      <c r="G602" s="16" t="s">
        <v>873</v>
      </c>
      <c r="H602" s="16" t="s">
        <v>558</v>
      </c>
      <c r="I602" s="16" t="s">
        <v>501</v>
      </c>
    </row>
    <row r="604" spans="1:9" x14ac:dyDescent="0.25">
      <c r="A604" s="16" t="s">
        <v>13363</v>
      </c>
    </row>
    <row r="605" spans="1:9" x14ac:dyDescent="0.25">
      <c r="A605" s="16" t="s">
        <v>164</v>
      </c>
    </row>
    <row r="606" spans="1:9" x14ac:dyDescent="0.25">
      <c r="A606" s="16" t="s">
        <v>815</v>
      </c>
      <c r="B606" s="16" t="s">
        <v>435</v>
      </c>
      <c r="C606" s="16" t="s">
        <v>1263</v>
      </c>
      <c r="D606" s="16" t="s">
        <v>1264</v>
      </c>
      <c r="E606" s="16" t="s">
        <v>1265</v>
      </c>
      <c r="F606" s="16" t="s">
        <v>1266</v>
      </c>
      <c r="G606" s="16" t="s">
        <v>1267</v>
      </c>
    </row>
    <row r="607" spans="1:9" x14ac:dyDescent="0.25">
      <c r="A607" s="16" t="s">
        <v>470</v>
      </c>
      <c r="B607" s="16" t="s">
        <v>9299</v>
      </c>
      <c r="C607" s="16" t="s">
        <v>1268</v>
      </c>
      <c r="D607" s="16" t="s">
        <v>582</v>
      </c>
      <c r="E607" s="16" t="s">
        <v>942</v>
      </c>
      <c r="F607" s="16" t="s">
        <v>1269</v>
      </c>
      <c r="G607" s="16" t="s">
        <v>582</v>
      </c>
    </row>
    <row r="608" spans="1:9" x14ac:dyDescent="0.25">
      <c r="A608" s="16" t="s">
        <v>474</v>
      </c>
      <c r="B608" s="16" t="s">
        <v>9309</v>
      </c>
      <c r="C608" s="16" t="s">
        <v>1046</v>
      </c>
      <c r="D608" s="16" t="s">
        <v>446</v>
      </c>
      <c r="E608" s="16" t="s">
        <v>1270</v>
      </c>
      <c r="F608" s="16" t="s">
        <v>708</v>
      </c>
      <c r="G608" s="16" t="s">
        <v>523</v>
      </c>
    </row>
    <row r="609" spans="1:7" x14ac:dyDescent="0.25">
      <c r="A609" s="16" t="s">
        <v>821</v>
      </c>
      <c r="B609" s="16" t="s">
        <v>1056</v>
      </c>
      <c r="C609" s="16" t="s">
        <v>675</v>
      </c>
      <c r="D609" s="16" t="s">
        <v>446</v>
      </c>
      <c r="E609" s="16" t="s">
        <v>446</v>
      </c>
      <c r="F609" s="16" t="s">
        <v>675</v>
      </c>
      <c r="G609" s="16" t="s">
        <v>446</v>
      </c>
    </row>
    <row r="610" spans="1:7" x14ac:dyDescent="0.25">
      <c r="A610" s="16" t="s">
        <v>462</v>
      </c>
      <c r="B610" s="16" t="s">
        <v>9776</v>
      </c>
      <c r="C610" s="16" t="s">
        <v>1268</v>
      </c>
      <c r="D610" s="16" t="s">
        <v>562</v>
      </c>
      <c r="E610" s="16" t="s">
        <v>1053</v>
      </c>
      <c r="F610" s="16" t="s">
        <v>897</v>
      </c>
      <c r="G610" s="16" t="s">
        <v>560</v>
      </c>
    </row>
    <row r="612" spans="1:7" x14ac:dyDescent="0.25">
      <c r="A612" s="16" t="s">
        <v>13364</v>
      </c>
    </row>
    <row r="613" spans="1:7" x14ac:dyDescent="0.25">
      <c r="A613" s="16" t="s">
        <v>165</v>
      </c>
    </row>
    <row r="614" spans="1:7" x14ac:dyDescent="0.25">
      <c r="A614" s="16" t="s">
        <v>924</v>
      </c>
      <c r="B614" s="16" t="s">
        <v>435</v>
      </c>
      <c r="C614" s="16" t="s">
        <v>1263</v>
      </c>
      <c r="D614" s="16" t="s">
        <v>1264</v>
      </c>
      <c r="E614" s="16" t="s">
        <v>1265</v>
      </c>
      <c r="F614" s="16" t="s">
        <v>1266</v>
      </c>
      <c r="G614" s="16" t="s">
        <v>1267</v>
      </c>
    </row>
    <row r="615" spans="1:7" x14ac:dyDescent="0.25">
      <c r="A615" s="16" t="s">
        <v>850</v>
      </c>
      <c r="B615" s="16" t="s">
        <v>8732</v>
      </c>
      <c r="C615" s="16" t="s">
        <v>708</v>
      </c>
      <c r="D615" s="16" t="s">
        <v>446</v>
      </c>
      <c r="E615" s="16" t="s">
        <v>1360</v>
      </c>
      <c r="F615" s="16" t="s">
        <v>708</v>
      </c>
      <c r="G615" s="16" t="s">
        <v>446</v>
      </c>
    </row>
    <row r="616" spans="1:7" x14ac:dyDescent="0.25">
      <c r="A616" s="16" t="s">
        <v>851</v>
      </c>
      <c r="B616" s="16" t="s">
        <v>9710</v>
      </c>
      <c r="C616" s="16" t="s">
        <v>1134</v>
      </c>
      <c r="D616" s="16" t="s">
        <v>555</v>
      </c>
      <c r="E616" s="16" t="s">
        <v>1226</v>
      </c>
      <c r="F616" s="16" t="s">
        <v>963</v>
      </c>
      <c r="G616" s="16" t="s">
        <v>616</v>
      </c>
    </row>
    <row r="617" spans="1:7" x14ac:dyDescent="0.25">
      <c r="A617" s="16" t="s">
        <v>821</v>
      </c>
      <c r="B617" s="16" t="s">
        <v>8811</v>
      </c>
      <c r="C617" s="16" t="s">
        <v>644</v>
      </c>
      <c r="D617" s="16" t="s">
        <v>446</v>
      </c>
      <c r="E617" s="16" t="s">
        <v>446</v>
      </c>
      <c r="F617" s="16" t="s">
        <v>446</v>
      </c>
      <c r="G617" s="16" t="s">
        <v>446</v>
      </c>
    </row>
    <row r="618" spans="1:7" x14ac:dyDescent="0.25">
      <c r="A618" s="16" t="s">
        <v>462</v>
      </c>
      <c r="B618" s="16" t="s">
        <v>9776</v>
      </c>
      <c r="C618" s="16" t="s">
        <v>1268</v>
      </c>
      <c r="D618" s="16" t="s">
        <v>562</v>
      </c>
      <c r="E618" s="16" t="s">
        <v>1053</v>
      </c>
      <c r="F618" s="16" t="s">
        <v>897</v>
      </c>
      <c r="G618" s="16" t="s">
        <v>560</v>
      </c>
    </row>
    <row r="620" spans="1:7" x14ac:dyDescent="0.25">
      <c r="A620" s="16" t="s">
        <v>13365</v>
      </c>
    </row>
    <row r="621" spans="1:7" x14ac:dyDescent="0.25">
      <c r="A621" s="16" t="s">
        <v>166</v>
      </c>
    </row>
    <row r="622" spans="1:7" x14ac:dyDescent="0.25">
      <c r="A622" s="16" t="s">
        <v>928</v>
      </c>
      <c r="B622" s="16" t="s">
        <v>435</v>
      </c>
      <c r="C622" s="16" t="s">
        <v>1263</v>
      </c>
      <c r="D622" s="16" t="s">
        <v>1264</v>
      </c>
      <c r="E622" s="16" t="s">
        <v>1265</v>
      </c>
      <c r="F622" s="16" t="s">
        <v>1266</v>
      </c>
      <c r="G622" s="16" t="s">
        <v>1267</v>
      </c>
    </row>
    <row r="623" spans="1:7" x14ac:dyDescent="0.25">
      <c r="A623" s="16" t="s">
        <v>929</v>
      </c>
      <c r="B623" s="16" t="s">
        <v>9100</v>
      </c>
      <c r="C623" s="16" t="s">
        <v>446</v>
      </c>
      <c r="D623" s="16" t="s">
        <v>446</v>
      </c>
      <c r="E623" s="16" t="s">
        <v>481</v>
      </c>
      <c r="F623" s="16" t="s">
        <v>713</v>
      </c>
      <c r="G623" s="16" t="s">
        <v>446</v>
      </c>
    </row>
    <row r="624" spans="1:7" x14ac:dyDescent="0.25">
      <c r="A624" s="16" t="s">
        <v>932</v>
      </c>
      <c r="B624" s="16" t="s">
        <v>8822</v>
      </c>
      <c r="C624" s="16" t="s">
        <v>446</v>
      </c>
      <c r="D624" s="16" t="s">
        <v>446</v>
      </c>
      <c r="E624" s="16" t="s">
        <v>446</v>
      </c>
      <c r="F624" s="16" t="s">
        <v>1273</v>
      </c>
      <c r="G624" s="16" t="s">
        <v>1205</v>
      </c>
    </row>
    <row r="625" spans="1:7" x14ac:dyDescent="0.25">
      <c r="A625" s="16" t="s">
        <v>935</v>
      </c>
      <c r="B625" s="16" t="s">
        <v>8769</v>
      </c>
      <c r="C625" s="16" t="s">
        <v>446</v>
      </c>
      <c r="D625" s="16" t="s">
        <v>1274</v>
      </c>
      <c r="E625" s="16" t="s">
        <v>446</v>
      </c>
      <c r="F625" s="16" t="s">
        <v>446</v>
      </c>
      <c r="G625" s="16" t="s">
        <v>607</v>
      </c>
    </row>
    <row r="626" spans="1:7" x14ac:dyDescent="0.25">
      <c r="A626" s="16" t="s">
        <v>936</v>
      </c>
      <c r="B626" s="16" t="s">
        <v>9065</v>
      </c>
      <c r="C626" s="16" t="s">
        <v>644</v>
      </c>
      <c r="D626" s="16" t="s">
        <v>446</v>
      </c>
      <c r="E626" s="16" t="s">
        <v>446</v>
      </c>
      <c r="F626" s="16" t="s">
        <v>446</v>
      </c>
      <c r="G626" s="16" t="s">
        <v>446</v>
      </c>
    </row>
    <row r="627" spans="1:7" x14ac:dyDescent="0.25">
      <c r="A627" s="16" t="s">
        <v>938</v>
      </c>
      <c r="B627" s="16" t="s">
        <v>9174</v>
      </c>
      <c r="C627" s="16" t="s">
        <v>566</v>
      </c>
      <c r="D627" s="16" t="s">
        <v>446</v>
      </c>
      <c r="E627" s="16" t="s">
        <v>480</v>
      </c>
      <c r="F627" s="16" t="s">
        <v>446</v>
      </c>
      <c r="G627" s="16" t="s">
        <v>446</v>
      </c>
    </row>
    <row r="628" spans="1:7" x14ac:dyDescent="0.25">
      <c r="A628" s="16" t="s">
        <v>462</v>
      </c>
      <c r="B628" s="16" t="s">
        <v>9776</v>
      </c>
      <c r="C628" s="16" t="s">
        <v>1268</v>
      </c>
      <c r="D628" s="16" t="s">
        <v>562</v>
      </c>
      <c r="E628" s="16" t="s">
        <v>1053</v>
      </c>
      <c r="F628" s="16" t="s">
        <v>897</v>
      </c>
      <c r="G628" s="16" t="s">
        <v>560</v>
      </c>
    </row>
    <row r="630" spans="1:7" x14ac:dyDescent="0.25">
      <c r="A630" s="16" t="s">
        <v>13366</v>
      </c>
    </row>
    <row r="631" spans="1:7" x14ac:dyDescent="0.25">
      <c r="A631" s="16" t="s">
        <v>167</v>
      </c>
    </row>
    <row r="632" spans="1:7" x14ac:dyDescent="0.25">
      <c r="A632" s="16" t="s">
        <v>477</v>
      </c>
      <c r="B632" s="16" t="s">
        <v>435</v>
      </c>
      <c r="C632" s="16" t="s">
        <v>1263</v>
      </c>
      <c r="D632" s="16" t="s">
        <v>1264</v>
      </c>
      <c r="E632" s="16" t="s">
        <v>1265</v>
      </c>
      <c r="F632" s="16" t="s">
        <v>1266</v>
      </c>
      <c r="G632" s="16" t="s">
        <v>1267</v>
      </c>
    </row>
    <row r="633" spans="1:7" x14ac:dyDescent="0.25">
      <c r="A633" s="16" t="s">
        <v>478</v>
      </c>
      <c r="B633" s="16" t="s">
        <v>9322</v>
      </c>
      <c r="C633" s="16" t="s">
        <v>1055</v>
      </c>
      <c r="D633" s="16" t="s">
        <v>456</v>
      </c>
      <c r="E633" s="16" t="s">
        <v>1275</v>
      </c>
      <c r="F633" s="16" t="s">
        <v>1276</v>
      </c>
      <c r="G633" s="16" t="s">
        <v>456</v>
      </c>
    </row>
    <row r="634" spans="1:7" x14ac:dyDescent="0.25">
      <c r="A634" s="16" t="s">
        <v>482</v>
      </c>
      <c r="B634" s="16" t="s">
        <v>9293</v>
      </c>
      <c r="C634" s="16" t="s">
        <v>882</v>
      </c>
      <c r="D634" s="16" t="s">
        <v>601</v>
      </c>
      <c r="E634" s="16" t="s">
        <v>1199</v>
      </c>
      <c r="F634" s="16" t="s">
        <v>1277</v>
      </c>
      <c r="G634" s="16" t="s">
        <v>567</v>
      </c>
    </row>
    <row r="635" spans="1:7" x14ac:dyDescent="0.25">
      <c r="A635" s="16" t="s">
        <v>462</v>
      </c>
      <c r="B635" s="16" t="s">
        <v>9776</v>
      </c>
      <c r="C635" s="16" t="s">
        <v>1268</v>
      </c>
      <c r="D635" s="16" t="s">
        <v>562</v>
      </c>
      <c r="E635" s="16" t="s">
        <v>1053</v>
      </c>
      <c r="F635" s="16" t="s">
        <v>897</v>
      </c>
      <c r="G635" s="16" t="s">
        <v>560</v>
      </c>
    </row>
    <row r="637" spans="1:7" x14ac:dyDescent="0.25">
      <c r="A637" s="16" t="s">
        <v>13367</v>
      </c>
    </row>
    <row r="638" spans="1:7" x14ac:dyDescent="0.25">
      <c r="A638" s="16" t="s">
        <v>332</v>
      </c>
    </row>
    <row r="639" spans="1:7" x14ac:dyDescent="0.25">
      <c r="A639" s="16" t="s">
        <v>815</v>
      </c>
      <c r="B639" s="16" t="s">
        <v>435</v>
      </c>
      <c r="C639" s="16" t="s">
        <v>486</v>
      </c>
      <c r="D639" s="16" t="s">
        <v>487</v>
      </c>
    </row>
    <row r="640" spans="1:7" x14ac:dyDescent="0.25">
      <c r="A640" s="16" t="s">
        <v>470</v>
      </c>
      <c r="B640" s="16" t="s">
        <v>9652</v>
      </c>
      <c r="C640" s="16" t="s">
        <v>899</v>
      </c>
      <c r="D640" s="16" t="s">
        <v>1466</v>
      </c>
    </row>
    <row r="641" spans="1:4" x14ac:dyDescent="0.25">
      <c r="A641" s="16" t="s">
        <v>474</v>
      </c>
      <c r="B641" s="16" t="s">
        <v>9128</v>
      </c>
      <c r="C641" s="16" t="s">
        <v>1905</v>
      </c>
      <c r="D641" s="16" t="s">
        <v>1363</v>
      </c>
    </row>
    <row r="642" spans="1:4" x14ac:dyDescent="0.25">
      <c r="A642" s="16" t="s">
        <v>462</v>
      </c>
      <c r="B642" s="16" t="s">
        <v>9935</v>
      </c>
      <c r="C642" s="16" t="s">
        <v>888</v>
      </c>
      <c r="D642" s="16" t="s">
        <v>887</v>
      </c>
    </row>
    <row r="644" spans="1:4" x14ac:dyDescent="0.25">
      <c r="A644" s="16" t="s">
        <v>13368</v>
      </c>
    </row>
    <row r="645" spans="1:4" x14ac:dyDescent="0.25">
      <c r="A645" s="16" t="s">
        <v>333</v>
      </c>
    </row>
    <row r="646" spans="1:4" x14ac:dyDescent="0.25">
      <c r="A646" s="16" t="s">
        <v>924</v>
      </c>
      <c r="B646" s="16" t="s">
        <v>435</v>
      </c>
      <c r="C646" s="16" t="s">
        <v>486</v>
      </c>
      <c r="D646" s="16" t="s">
        <v>487</v>
      </c>
    </row>
    <row r="647" spans="1:4" x14ac:dyDescent="0.25">
      <c r="A647" s="16" t="s">
        <v>850</v>
      </c>
      <c r="B647" s="16" t="s">
        <v>8759</v>
      </c>
      <c r="C647" s="16" t="s">
        <v>1937</v>
      </c>
      <c r="D647" s="16" t="s">
        <v>1315</v>
      </c>
    </row>
    <row r="648" spans="1:4" x14ac:dyDescent="0.25">
      <c r="A648" s="16" t="s">
        <v>851</v>
      </c>
      <c r="B648" s="16" t="s">
        <v>9911</v>
      </c>
      <c r="C648" s="16" t="s">
        <v>959</v>
      </c>
      <c r="D648" s="16" t="s">
        <v>958</v>
      </c>
    </row>
    <row r="649" spans="1:4" x14ac:dyDescent="0.25">
      <c r="A649" s="16" t="s">
        <v>462</v>
      </c>
      <c r="B649" s="16" t="s">
        <v>9935</v>
      </c>
      <c r="C649" s="16" t="s">
        <v>888</v>
      </c>
      <c r="D649" s="16" t="s">
        <v>887</v>
      </c>
    </row>
    <row r="651" spans="1:4" x14ac:dyDescent="0.25">
      <c r="A651" s="16" t="s">
        <v>13369</v>
      </c>
    </row>
    <row r="652" spans="1:4" x14ac:dyDescent="0.25">
      <c r="A652" s="16" t="s">
        <v>334</v>
      </c>
    </row>
    <row r="653" spans="1:4" x14ac:dyDescent="0.25">
      <c r="A653" s="16" t="s">
        <v>13370</v>
      </c>
      <c r="B653" s="16" t="s">
        <v>435</v>
      </c>
      <c r="C653" s="16" t="s">
        <v>486</v>
      </c>
      <c r="D653" s="16" t="s">
        <v>487</v>
      </c>
    </row>
    <row r="654" spans="1:4" x14ac:dyDescent="0.25">
      <c r="A654" s="16" t="s">
        <v>876</v>
      </c>
      <c r="B654" s="16" t="s">
        <v>1056</v>
      </c>
      <c r="C654" s="16" t="s">
        <v>644</v>
      </c>
      <c r="D654" s="16" t="s">
        <v>446</v>
      </c>
    </row>
    <row r="655" spans="1:4" x14ac:dyDescent="0.25">
      <c r="A655" s="16" t="s">
        <v>445</v>
      </c>
      <c r="B655" s="16" t="s">
        <v>9189</v>
      </c>
      <c r="C655" s="16" t="s">
        <v>1495</v>
      </c>
      <c r="D655" s="16" t="s">
        <v>1863</v>
      </c>
    </row>
    <row r="656" spans="1:4" x14ac:dyDescent="0.25">
      <c r="A656" s="16" t="s">
        <v>451</v>
      </c>
      <c r="B656" s="16" t="s">
        <v>9570</v>
      </c>
      <c r="C656" s="16" t="s">
        <v>1223</v>
      </c>
      <c r="D656" s="16" t="s">
        <v>1224</v>
      </c>
    </row>
    <row r="657" spans="1:4" x14ac:dyDescent="0.25">
      <c r="A657" s="16" t="s">
        <v>877</v>
      </c>
      <c r="B657" s="16" t="s">
        <v>1056</v>
      </c>
      <c r="C657" s="16" t="s">
        <v>446</v>
      </c>
      <c r="D657" s="16" t="s">
        <v>644</v>
      </c>
    </row>
    <row r="658" spans="1:4" x14ac:dyDescent="0.25">
      <c r="A658" s="16" t="s">
        <v>878</v>
      </c>
      <c r="B658" s="16" t="s">
        <v>844</v>
      </c>
      <c r="C658" s="16" t="s">
        <v>644</v>
      </c>
      <c r="D658" s="16" t="s">
        <v>446</v>
      </c>
    </row>
    <row r="659" spans="1:4" x14ac:dyDescent="0.25">
      <c r="A659" s="16" t="s">
        <v>462</v>
      </c>
      <c r="B659" s="16" t="s">
        <v>9935</v>
      </c>
      <c r="C659" s="16" t="s">
        <v>888</v>
      </c>
      <c r="D659" s="16" t="s">
        <v>887</v>
      </c>
    </row>
    <row r="661" spans="1:4" x14ac:dyDescent="0.25">
      <c r="A661" s="16" t="s">
        <v>13371</v>
      </c>
    </row>
    <row r="662" spans="1:4" x14ac:dyDescent="0.25">
      <c r="A662" s="16" t="s">
        <v>335</v>
      </c>
    </row>
    <row r="663" spans="1:4" x14ac:dyDescent="0.25">
      <c r="A663" s="16" t="s">
        <v>11641</v>
      </c>
      <c r="B663" s="16" t="s">
        <v>435</v>
      </c>
      <c r="C663" s="16" t="s">
        <v>486</v>
      </c>
      <c r="D663" s="16" t="s">
        <v>487</v>
      </c>
    </row>
    <row r="664" spans="1:4" x14ac:dyDescent="0.25">
      <c r="A664" s="16" t="s">
        <v>1369</v>
      </c>
      <c r="B664" s="16" t="s">
        <v>8813</v>
      </c>
      <c r="C664" s="16" t="s">
        <v>1138</v>
      </c>
      <c r="D664" s="16" t="s">
        <v>13186</v>
      </c>
    </row>
    <row r="665" spans="1:4" x14ac:dyDescent="0.25">
      <c r="A665" s="16" t="s">
        <v>1372</v>
      </c>
      <c r="B665" s="16" t="s">
        <v>8811</v>
      </c>
      <c r="C665" s="16" t="s">
        <v>1377</v>
      </c>
      <c r="D665" s="16" t="s">
        <v>726</v>
      </c>
    </row>
    <row r="666" spans="1:4" x14ac:dyDescent="0.25">
      <c r="A666" s="16" t="s">
        <v>1374</v>
      </c>
      <c r="B666" s="16" t="s">
        <v>844</v>
      </c>
      <c r="C666" s="16" t="s">
        <v>446</v>
      </c>
      <c r="D666" s="16" t="s">
        <v>644</v>
      </c>
    </row>
    <row r="667" spans="1:4" x14ac:dyDescent="0.25">
      <c r="A667" s="16" t="s">
        <v>1376</v>
      </c>
      <c r="B667" s="16" t="s">
        <v>8982</v>
      </c>
      <c r="C667" s="16" t="s">
        <v>926</v>
      </c>
      <c r="D667" s="16" t="s">
        <v>925</v>
      </c>
    </row>
    <row r="668" spans="1:4" x14ac:dyDescent="0.25">
      <c r="A668" s="16" t="s">
        <v>1378</v>
      </c>
      <c r="B668" s="16" t="s">
        <v>9200</v>
      </c>
      <c r="C668" s="16" t="s">
        <v>1573</v>
      </c>
      <c r="D668" s="16" t="s">
        <v>1426</v>
      </c>
    </row>
    <row r="669" spans="1:4" x14ac:dyDescent="0.25">
      <c r="A669" s="16" t="s">
        <v>1380</v>
      </c>
      <c r="B669" s="16" t="s">
        <v>9200</v>
      </c>
      <c r="C669" s="16" t="s">
        <v>13187</v>
      </c>
      <c r="D669" s="16" t="s">
        <v>13188</v>
      </c>
    </row>
    <row r="670" spans="1:4" x14ac:dyDescent="0.25">
      <c r="A670" s="16" t="s">
        <v>462</v>
      </c>
      <c r="B670" s="16" t="s">
        <v>9935</v>
      </c>
      <c r="C670" s="16" t="s">
        <v>888</v>
      </c>
      <c r="D670" s="16" t="s">
        <v>887</v>
      </c>
    </row>
    <row r="672" spans="1:4" x14ac:dyDescent="0.25">
      <c r="A672" s="16" t="s">
        <v>13372</v>
      </c>
    </row>
    <row r="673" spans="1:16" x14ac:dyDescent="0.25">
      <c r="A673" s="16" t="s">
        <v>336</v>
      </c>
    </row>
    <row r="674" spans="1:16" x14ac:dyDescent="0.25">
      <c r="A674" s="16" t="s">
        <v>477</v>
      </c>
      <c r="B674" s="16" t="s">
        <v>435</v>
      </c>
      <c r="C674" s="16" t="s">
        <v>486</v>
      </c>
      <c r="D674" s="16" t="s">
        <v>487</v>
      </c>
    </row>
    <row r="675" spans="1:16" x14ac:dyDescent="0.25">
      <c r="A675" s="16" t="s">
        <v>478</v>
      </c>
      <c r="B675" s="16" t="s">
        <v>9491</v>
      </c>
      <c r="C675" s="16" t="s">
        <v>1044</v>
      </c>
      <c r="D675" s="16" t="s">
        <v>1045</v>
      </c>
    </row>
    <row r="676" spans="1:16" x14ac:dyDescent="0.25">
      <c r="A676" s="16" t="s">
        <v>482</v>
      </c>
      <c r="B676" s="16" t="s">
        <v>9293</v>
      </c>
      <c r="C676" s="16" t="s">
        <v>1199</v>
      </c>
      <c r="D676" s="16" t="s">
        <v>1370</v>
      </c>
    </row>
    <row r="677" spans="1:16" x14ac:dyDescent="0.25">
      <c r="A677" s="16" t="s">
        <v>462</v>
      </c>
      <c r="B677" s="16" t="s">
        <v>9935</v>
      </c>
      <c r="C677" s="16" t="s">
        <v>888</v>
      </c>
      <c r="D677" s="16" t="s">
        <v>887</v>
      </c>
    </row>
    <row r="679" spans="1:16" x14ac:dyDescent="0.25">
      <c r="A679" s="16" t="s">
        <v>13373</v>
      </c>
    </row>
    <row r="680" spans="1:16" x14ac:dyDescent="0.25">
      <c r="A680" s="16" t="s">
        <v>342</v>
      </c>
    </row>
    <row r="681" spans="1:16" x14ac:dyDescent="0.25">
      <c r="A681" s="16" t="s">
        <v>815</v>
      </c>
      <c r="B681" s="16" t="s">
        <v>435</v>
      </c>
      <c r="C681" s="16" t="s">
        <v>1805</v>
      </c>
      <c r="D681" s="16" t="s">
        <v>1806</v>
      </c>
      <c r="E681" s="16" t="s">
        <v>1807</v>
      </c>
      <c r="F681" s="16" t="s">
        <v>1808</v>
      </c>
      <c r="G681" s="16" t="s">
        <v>1809</v>
      </c>
      <c r="H681" s="16" t="s">
        <v>1810</v>
      </c>
      <c r="I681" s="16" t="s">
        <v>1811</v>
      </c>
      <c r="J681" s="16" t="s">
        <v>1812</v>
      </c>
      <c r="K681" s="16" t="s">
        <v>1813</v>
      </c>
      <c r="L681" s="16" t="s">
        <v>1814</v>
      </c>
      <c r="M681" s="16" t="s">
        <v>1815</v>
      </c>
      <c r="N681" s="16" t="s">
        <v>1817</v>
      </c>
      <c r="O681" s="16" t="s">
        <v>1818</v>
      </c>
      <c r="P681" s="16" t="s">
        <v>1542</v>
      </c>
    </row>
    <row r="682" spans="1:16" x14ac:dyDescent="0.25">
      <c r="A682" s="16" t="s">
        <v>470</v>
      </c>
      <c r="B682" s="16" t="s">
        <v>10616</v>
      </c>
      <c r="C682" s="16" t="s">
        <v>1560</v>
      </c>
      <c r="D682" s="16" t="s">
        <v>592</v>
      </c>
      <c r="E682" s="16" t="s">
        <v>681</v>
      </c>
      <c r="F682" s="16" t="s">
        <v>473</v>
      </c>
      <c r="G682" s="16" t="s">
        <v>751</v>
      </c>
      <c r="H682" s="16" t="s">
        <v>562</v>
      </c>
      <c r="I682" s="16" t="s">
        <v>463</v>
      </c>
      <c r="J682" s="16" t="s">
        <v>463</v>
      </c>
      <c r="K682" s="16" t="s">
        <v>1064</v>
      </c>
      <c r="L682" s="16" t="s">
        <v>446</v>
      </c>
      <c r="M682" s="16" t="s">
        <v>559</v>
      </c>
      <c r="N682" s="16" t="s">
        <v>964</v>
      </c>
      <c r="O682" s="16" t="s">
        <v>464</v>
      </c>
      <c r="P682" s="16" t="s">
        <v>621</v>
      </c>
    </row>
    <row r="683" spans="1:16" x14ac:dyDescent="0.25">
      <c r="A683" s="16" t="s">
        <v>474</v>
      </c>
      <c r="B683" s="16" t="s">
        <v>9432</v>
      </c>
      <c r="C683" s="16" t="s">
        <v>601</v>
      </c>
      <c r="D683" s="16" t="s">
        <v>591</v>
      </c>
      <c r="E683" s="16" t="s">
        <v>555</v>
      </c>
      <c r="F683" s="16" t="s">
        <v>555</v>
      </c>
      <c r="G683" s="16" t="s">
        <v>566</v>
      </c>
      <c r="H683" s="16" t="s">
        <v>555</v>
      </c>
      <c r="I683" s="16" t="s">
        <v>446</v>
      </c>
      <c r="J683" s="16" t="s">
        <v>591</v>
      </c>
      <c r="K683" s="16" t="s">
        <v>1008</v>
      </c>
      <c r="L683" s="16" t="s">
        <v>591</v>
      </c>
      <c r="M683" s="16" t="s">
        <v>446</v>
      </c>
      <c r="N683" s="16" t="s">
        <v>1646</v>
      </c>
      <c r="O683" s="16" t="s">
        <v>446</v>
      </c>
      <c r="P683" s="16" t="s">
        <v>581</v>
      </c>
    </row>
    <row r="684" spans="1:16" x14ac:dyDescent="0.25">
      <c r="A684" s="16" t="s">
        <v>821</v>
      </c>
      <c r="B684" s="16" t="s">
        <v>844</v>
      </c>
      <c r="C684" s="16" t="s">
        <v>446</v>
      </c>
      <c r="D684" s="16" t="s">
        <v>446</v>
      </c>
      <c r="E684" s="16" t="s">
        <v>446</v>
      </c>
      <c r="F684" s="16" t="s">
        <v>446</v>
      </c>
      <c r="G684" s="16" t="s">
        <v>644</v>
      </c>
      <c r="H684" s="16" t="s">
        <v>446</v>
      </c>
      <c r="I684" s="16" t="s">
        <v>446</v>
      </c>
      <c r="J684" s="16" t="s">
        <v>446</v>
      </c>
      <c r="K684" s="16" t="s">
        <v>446</v>
      </c>
      <c r="L684" s="16" t="s">
        <v>446</v>
      </c>
      <c r="M684" s="16" t="s">
        <v>446</v>
      </c>
      <c r="N684" s="16" t="s">
        <v>446</v>
      </c>
      <c r="O684" s="16" t="s">
        <v>446</v>
      </c>
      <c r="P684" s="16" t="s">
        <v>446</v>
      </c>
    </row>
    <row r="685" spans="1:16" x14ac:dyDescent="0.25">
      <c r="A685" s="16" t="s">
        <v>462</v>
      </c>
      <c r="B685" s="16" t="s">
        <v>11156</v>
      </c>
      <c r="C685" s="16" t="s">
        <v>1151</v>
      </c>
      <c r="D685" s="16" t="s">
        <v>456</v>
      </c>
      <c r="E685" s="16" t="s">
        <v>587</v>
      </c>
      <c r="F685" s="16" t="s">
        <v>554</v>
      </c>
      <c r="G685" s="16" t="s">
        <v>483</v>
      </c>
      <c r="H685" s="16" t="s">
        <v>562</v>
      </c>
      <c r="I685" s="16" t="s">
        <v>463</v>
      </c>
      <c r="J685" s="16" t="s">
        <v>464</v>
      </c>
      <c r="K685" s="16" t="s">
        <v>631</v>
      </c>
      <c r="L685" s="16" t="s">
        <v>463</v>
      </c>
      <c r="M685" s="16" t="s">
        <v>459</v>
      </c>
      <c r="N685" s="16" t="s">
        <v>1650</v>
      </c>
      <c r="O685" s="16" t="s">
        <v>463</v>
      </c>
      <c r="P685" s="16" t="s">
        <v>582</v>
      </c>
    </row>
    <row r="687" spans="1:16" x14ac:dyDescent="0.25">
      <c r="A687" s="16" t="s">
        <v>13374</v>
      </c>
    </row>
    <row r="688" spans="1:16" x14ac:dyDescent="0.25">
      <c r="A688" s="16" t="s">
        <v>343</v>
      </c>
    </row>
    <row r="689" spans="1:16" x14ac:dyDescent="0.25">
      <c r="A689" s="16" t="s">
        <v>924</v>
      </c>
      <c r="B689" s="16" t="s">
        <v>435</v>
      </c>
      <c r="C689" s="16" t="s">
        <v>1805</v>
      </c>
      <c r="D689" s="16" t="s">
        <v>1806</v>
      </c>
      <c r="E689" s="16" t="s">
        <v>1807</v>
      </c>
      <c r="F689" s="16" t="s">
        <v>1808</v>
      </c>
      <c r="G689" s="16" t="s">
        <v>1809</v>
      </c>
      <c r="H689" s="16" t="s">
        <v>1810</v>
      </c>
      <c r="I689" s="16" t="s">
        <v>1811</v>
      </c>
      <c r="J689" s="16" t="s">
        <v>1812</v>
      </c>
      <c r="K689" s="16" t="s">
        <v>1813</v>
      </c>
      <c r="L689" s="16" t="s">
        <v>1814</v>
      </c>
      <c r="M689" s="16" t="s">
        <v>1815</v>
      </c>
      <c r="N689" s="16" t="s">
        <v>1817</v>
      </c>
      <c r="O689" s="16" t="s">
        <v>1818</v>
      </c>
      <c r="P689" s="16" t="s">
        <v>1542</v>
      </c>
    </row>
    <row r="690" spans="1:16" x14ac:dyDescent="0.25">
      <c r="A690" s="16" t="s">
        <v>850</v>
      </c>
      <c r="B690" s="16" t="s">
        <v>9240</v>
      </c>
      <c r="C690" s="16" t="s">
        <v>447</v>
      </c>
      <c r="D690" s="16" t="s">
        <v>446</v>
      </c>
      <c r="E690" s="16" t="s">
        <v>616</v>
      </c>
      <c r="F690" s="16" t="s">
        <v>446</v>
      </c>
      <c r="G690" s="16" t="s">
        <v>638</v>
      </c>
      <c r="H690" s="16" t="s">
        <v>446</v>
      </c>
      <c r="I690" s="16" t="s">
        <v>446</v>
      </c>
      <c r="J690" s="16" t="s">
        <v>446</v>
      </c>
      <c r="K690" s="16" t="s">
        <v>616</v>
      </c>
      <c r="L690" s="16" t="s">
        <v>506</v>
      </c>
      <c r="M690" s="16" t="s">
        <v>587</v>
      </c>
      <c r="N690" s="16" t="s">
        <v>13375</v>
      </c>
      <c r="O690" s="16" t="s">
        <v>446</v>
      </c>
      <c r="P690" s="16" t="s">
        <v>977</v>
      </c>
    </row>
    <row r="691" spans="1:16" x14ac:dyDescent="0.25">
      <c r="A691" s="16" t="s">
        <v>851</v>
      </c>
      <c r="B691" s="16" t="s">
        <v>10794</v>
      </c>
      <c r="C691" s="16" t="s">
        <v>608</v>
      </c>
      <c r="D691" s="16" t="s">
        <v>509</v>
      </c>
      <c r="E691" s="16" t="s">
        <v>590</v>
      </c>
      <c r="F691" s="16" t="s">
        <v>456</v>
      </c>
      <c r="G691" s="16" t="s">
        <v>552</v>
      </c>
      <c r="H691" s="16" t="s">
        <v>515</v>
      </c>
      <c r="I691" s="16" t="s">
        <v>463</v>
      </c>
      <c r="J691" s="16" t="s">
        <v>468</v>
      </c>
      <c r="K691" s="16" t="s">
        <v>1197</v>
      </c>
      <c r="L691" s="16" t="s">
        <v>446</v>
      </c>
      <c r="M691" s="16" t="s">
        <v>1186</v>
      </c>
      <c r="N691" s="16" t="s">
        <v>13376</v>
      </c>
      <c r="O691" s="16" t="s">
        <v>464</v>
      </c>
      <c r="P691" s="16" t="s">
        <v>455</v>
      </c>
    </row>
    <row r="692" spans="1:16" x14ac:dyDescent="0.25">
      <c r="A692" s="16" t="s">
        <v>462</v>
      </c>
      <c r="B692" s="16" t="s">
        <v>11156</v>
      </c>
      <c r="C692" s="16" t="s">
        <v>1151</v>
      </c>
      <c r="D692" s="16" t="s">
        <v>456</v>
      </c>
      <c r="E692" s="16" t="s">
        <v>587</v>
      </c>
      <c r="F692" s="16" t="s">
        <v>554</v>
      </c>
      <c r="G692" s="16" t="s">
        <v>483</v>
      </c>
      <c r="H692" s="16" t="s">
        <v>562</v>
      </c>
      <c r="I692" s="16" t="s">
        <v>463</v>
      </c>
      <c r="J692" s="16" t="s">
        <v>464</v>
      </c>
      <c r="K692" s="16" t="s">
        <v>631</v>
      </c>
      <c r="L692" s="16" t="s">
        <v>463</v>
      </c>
      <c r="M692" s="16" t="s">
        <v>459</v>
      </c>
      <c r="N692" s="16" t="s">
        <v>1650</v>
      </c>
      <c r="O692" s="16" t="s">
        <v>463</v>
      </c>
      <c r="P692" s="16" t="s">
        <v>582</v>
      </c>
    </row>
    <row r="694" spans="1:16" x14ac:dyDescent="0.25">
      <c r="A694" s="16" t="s">
        <v>13377</v>
      </c>
    </row>
    <row r="695" spans="1:16" x14ac:dyDescent="0.25">
      <c r="A695" s="16" t="s">
        <v>344</v>
      </c>
    </row>
    <row r="696" spans="1:16" x14ac:dyDescent="0.25">
      <c r="A696" s="16" t="s">
        <v>13370</v>
      </c>
      <c r="B696" s="16" t="s">
        <v>435</v>
      </c>
      <c r="C696" s="16" t="s">
        <v>1805</v>
      </c>
      <c r="D696" s="16" t="s">
        <v>1806</v>
      </c>
      <c r="E696" s="16" t="s">
        <v>1807</v>
      </c>
      <c r="F696" s="16" t="s">
        <v>1808</v>
      </c>
      <c r="G696" s="16" t="s">
        <v>1809</v>
      </c>
      <c r="H696" s="16" t="s">
        <v>1810</v>
      </c>
      <c r="I696" s="16" t="s">
        <v>1811</v>
      </c>
      <c r="J696" s="16" t="s">
        <v>1812</v>
      </c>
      <c r="K696" s="16" t="s">
        <v>1813</v>
      </c>
      <c r="L696" s="16" t="s">
        <v>1814</v>
      </c>
      <c r="M696" s="16" t="s">
        <v>1815</v>
      </c>
      <c r="N696" s="16" t="s">
        <v>1817</v>
      </c>
      <c r="O696" s="16" t="s">
        <v>1818</v>
      </c>
      <c r="P696" s="16" t="s">
        <v>1542</v>
      </c>
    </row>
    <row r="697" spans="1:16" x14ac:dyDescent="0.25">
      <c r="A697" s="16" t="s">
        <v>876</v>
      </c>
      <c r="B697" s="16" t="s">
        <v>8947</v>
      </c>
      <c r="C697" s="16" t="s">
        <v>446</v>
      </c>
      <c r="D697" s="16" t="s">
        <v>446</v>
      </c>
      <c r="E697" s="16" t="s">
        <v>446</v>
      </c>
      <c r="F697" s="16" t="s">
        <v>557</v>
      </c>
      <c r="G697" s="16" t="s">
        <v>1405</v>
      </c>
      <c r="H697" s="16" t="s">
        <v>446</v>
      </c>
      <c r="I697" s="16" t="s">
        <v>446</v>
      </c>
      <c r="J697" s="16" t="s">
        <v>446</v>
      </c>
      <c r="K697" s="16" t="s">
        <v>446</v>
      </c>
      <c r="L697" s="16" t="s">
        <v>446</v>
      </c>
      <c r="M697" s="16" t="s">
        <v>446</v>
      </c>
      <c r="N697" s="16" t="s">
        <v>1438</v>
      </c>
      <c r="O697" s="16" t="s">
        <v>446</v>
      </c>
      <c r="P697" s="16" t="s">
        <v>446</v>
      </c>
    </row>
    <row r="698" spans="1:16" x14ac:dyDescent="0.25">
      <c r="A698" s="16" t="s">
        <v>445</v>
      </c>
      <c r="B698" s="16" t="s">
        <v>9379</v>
      </c>
      <c r="C698" s="16" t="s">
        <v>1138</v>
      </c>
      <c r="D698" s="16" t="s">
        <v>506</v>
      </c>
      <c r="E698" s="16" t="s">
        <v>666</v>
      </c>
      <c r="F698" s="16" t="s">
        <v>555</v>
      </c>
      <c r="G698" s="16" t="s">
        <v>506</v>
      </c>
      <c r="H698" s="16" t="s">
        <v>553</v>
      </c>
      <c r="I698" s="16" t="s">
        <v>446</v>
      </c>
      <c r="J698" s="16" t="s">
        <v>591</v>
      </c>
      <c r="K698" s="16" t="s">
        <v>848</v>
      </c>
      <c r="L698" s="16" t="s">
        <v>591</v>
      </c>
      <c r="M698" s="16" t="s">
        <v>1187</v>
      </c>
      <c r="N698" s="16" t="s">
        <v>1567</v>
      </c>
      <c r="O698" s="16" t="s">
        <v>506</v>
      </c>
      <c r="P698" s="16" t="s">
        <v>629</v>
      </c>
    </row>
    <row r="699" spans="1:16" x14ac:dyDescent="0.25">
      <c r="A699" s="16" t="s">
        <v>451</v>
      </c>
      <c r="B699" s="16" t="s">
        <v>9751</v>
      </c>
      <c r="C699" s="16" t="s">
        <v>1619</v>
      </c>
      <c r="D699" s="16" t="s">
        <v>518</v>
      </c>
      <c r="E699" s="16" t="s">
        <v>483</v>
      </c>
      <c r="F699" s="16" t="s">
        <v>446</v>
      </c>
      <c r="G699" s="16" t="s">
        <v>638</v>
      </c>
      <c r="H699" s="16" t="s">
        <v>518</v>
      </c>
      <c r="I699" s="16" t="s">
        <v>446</v>
      </c>
      <c r="J699" s="16" t="s">
        <v>468</v>
      </c>
      <c r="K699" s="16" t="s">
        <v>818</v>
      </c>
      <c r="L699" s="16" t="s">
        <v>446</v>
      </c>
      <c r="M699" s="16" t="s">
        <v>1151</v>
      </c>
      <c r="N699" s="16" t="s">
        <v>1136</v>
      </c>
      <c r="O699" s="16" t="s">
        <v>446</v>
      </c>
      <c r="P699" s="16" t="s">
        <v>565</v>
      </c>
    </row>
    <row r="700" spans="1:16" x14ac:dyDescent="0.25">
      <c r="A700" s="16" t="s">
        <v>877</v>
      </c>
      <c r="B700" s="16" t="s">
        <v>8978</v>
      </c>
      <c r="C700" s="16" t="s">
        <v>628</v>
      </c>
      <c r="D700" s="16" t="s">
        <v>446</v>
      </c>
      <c r="E700" s="16" t="s">
        <v>520</v>
      </c>
      <c r="F700" s="16" t="s">
        <v>446</v>
      </c>
      <c r="G700" s="16" t="s">
        <v>1489</v>
      </c>
      <c r="H700" s="16" t="s">
        <v>446</v>
      </c>
      <c r="I700" s="16" t="s">
        <v>520</v>
      </c>
      <c r="J700" s="16" t="s">
        <v>446</v>
      </c>
      <c r="K700" s="16" t="s">
        <v>446</v>
      </c>
      <c r="L700" s="16" t="s">
        <v>446</v>
      </c>
      <c r="M700" s="16" t="s">
        <v>446</v>
      </c>
      <c r="N700" s="16" t="s">
        <v>1535</v>
      </c>
      <c r="O700" s="16" t="s">
        <v>446</v>
      </c>
      <c r="P700" s="16" t="s">
        <v>581</v>
      </c>
    </row>
    <row r="701" spans="1:16" x14ac:dyDescent="0.25">
      <c r="A701" s="16" t="s">
        <v>878</v>
      </c>
      <c r="B701" s="16" t="s">
        <v>9526</v>
      </c>
      <c r="C701" s="16" t="s">
        <v>446</v>
      </c>
      <c r="D701" s="16" t="s">
        <v>458</v>
      </c>
      <c r="E701" s="16" t="s">
        <v>446</v>
      </c>
      <c r="F701" s="16" t="s">
        <v>446</v>
      </c>
      <c r="G701" s="16" t="s">
        <v>1404</v>
      </c>
      <c r="H701" s="16" t="s">
        <v>446</v>
      </c>
      <c r="I701" s="16" t="s">
        <v>446</v>
      </c>
      <c r="J701" s="16" t="s">
        <v>446</v>
      </c>
      <c r="K701" s="16" t="s">
        <v>458</v>
      </c>
      <c r="L701" s="16" t="s">
        <v>446</v>
      </c>
      <c r="M701" s="16" t="s">
        <v>508</v>
      </c>
      <c r="N701" s="16" t="s">
        <v>940</v>
      </c>
      <c r="O701" s="16" t="s">
        <v>446</v>
      </c>
      <c r="P701" s="16" t="s">
        <v>566</v>
      </c>
    </row>
    <row r="702" spans="1:16" x14ac:dyDescent="0.25">
      <c r="A702" s="16" t="s">
        <v>462</v>
      </c>
      <c r="B702" s="16" t="s">
        <v>11156</v>
      </c>
      <c r="C702" s="16" t="s">
        <v>1151</v>
      </c>
      <c r="D702" s="16" t="s">
        <v>456</v>
      </c>
      <c r="E702" s="16" t="s">
        <v>587</v>
      </c>
      <c r="F702" s="16" t="s">
        <v>554</v>
      </c>
      <c r="G702" s="16" t="s">
        <v>483</v>
      </c>
      <c r="H702" s="16" t="s">
        <v>562</v>
      </c>
      <c r="I702" s="16" t="s">
        <v>463</v>
      </c>
      <c r="J702" s="16" t="s">
        <v>464</v>
      </c>
      <c r="K702" s="16" t="s">
        <v>631</v>
      </c>
      <c r="L702" s="16" t="s">
        <v>463</v>
      </c>
      <c r="M702" s="16" t="s">
        <v>459</v>
      </c>
      <c r="N702" s="16" t="s">
        <v>1650</v>
      </c>
      <c r="O702" s="16" t="s">
        <v>463</v>
      </c>
      <c r="P702" s="16" t="s">
        <v>582</v>
      </c>
    </row>
    <row r="704" spans="1:16" x14ac:dyDescent="0.25">
      <c r="A704" s="16" t="s">
        <v>13378</v>
      </c>
    </row>
    <row r="705" spans="1:16" x14ac:dyDescent="0.25">
      <c r="A705" s="16" t="s">
        <v>345</v>
      </c>
    </row>
    <row r="706" spans="1:16" x14ac:dyDescent="0.25">
      <c r="A706" s="16" t="s">
        <v>11641</v>
      </c>
      <c r="B706" s="16" t="s">
        <v>435</v>
      </c>
      <c r="C706" s="16" t="s">
        <v>1805</v>
      </c>
      <c r="D706" s="16" t="s">
        <v>1806</v>
      </c>
      <c r="E706" s="16" t="s">
        <v>1807</v>
      </c>
      <c r="F706" s="16" t="s">
        <v>1808</v>
      </c>
      <c r="G706" s="16" t="s">
        <v>1809</v>
      </c>
      <c r="H706" s="16" t="s">
        <v>1810</v>
      </c>
      <c r="I706" s="16" t="s">
        <v>1811</v>
      </c>
      <c r="J706" s="16" t="s">
        <v>1812</v>
      </c>
      <c r="K706" s="16" t="s">
        <v>1813</v>
      </c>
      <c r="L706" s="16" t="s">
        <v>1814</v>
      </c>
      <c r="M706" s="16" t="s">
        <v>1815</v>
      </c>
      <c r="N706" s="16" t="s">
        <v>1817</v>
      </c>
      <c r="O706" s="16" t="s">
        <v>1818</v>
      </c>
      <c r="P706" s="16" t="s">
        <v>1542</v>
      </c>
    </row>
    <row r="707" spans="1:16" x14ac:dyDescent="0.25">
      <c r="A707" s="16" t="s">
        <v>1369</v>
      </c>
      <c r="B707" s="16" t="s">
        <v>8978</v>
      </c>
      <c r="C707" s="16" t="s">
        <v>601</v>
      </c>
      <c r="D707" s="16" t="s">
        <v>446</v>
      </c>
      <c r="E707" s="16" t="s">
        <v>741</v>
      </c>
      <c r="F707" s="16" t="s">
        <v>446</v>
      </c>
      <c r="G707" s="16" t="s">
        <v>446</v>
      </c>
      <c r="H707" s="16" t="s">
        <v>601</v>
      </c>
      <c r="I707" s="16" t="s">
        <v>446</v>
      </c>
      <c r="J707" s="16" t="s">
        <v>446</v>
      </c>
      <c r="K707" s="16" t="s">
        <v>1487</v>
      </c>
      <c r="L707" s="16" t="s">
        <v>446</v>
      </c>
      <c r="M707" s="16" t="s">
        <v>1008</v>
      </c>
      <c r="N707" s="16" t="s">
        <v>1516</v>
      </c>
      <c r="O707" s="16" t="s">
        <v>446</v>
      </c>
      <c r="P707" s="16" t="s">
        <v>446</v>
      </c>
    </row>
    <row r="708" spans="1:16" x14ac:dyDescent="0.25">
      <c r="A708" s="16" t="s">
        <v>1372</v>
      </c>
      <c r="B708" s="16" t="s">
        <v>8898</v>
      </c>
      <c r="C708" s="16" t="s">
        <v>918</v>
      </c>
      <c r="D708" s="16" t="s">
        <v>446</v>
      </c>
      <c r="E708" s="16" t="s">
        <v>1486</v>
      </c>
      <c r="F708" s="16" t="s">
        <v>446</v>
      </c>
      <c r="G708" s="16" t="s">
        <v>1404</v>
      </c>
      <c r="H708" s="16" t="s">
        <v>590</v>
      </c>
      <c r="I708" s="16" t="s">
        <v>446</v>
      </c>
      <c r="J708" s="16" t="s">
        <v>446</v>
      </c>
      <c r="K708" s="16" t="s">
        <v>590</v>
      </c>
      <c r="L708" s="16" t="s">
        <v>446</v>
      </c>
      <c r="M708" s="16" t="s">
        <v>1404</v>
      </c>
      <c r="N708" s="16" t="s">
        <v>1486</v>
      </c>
      <c r="O708" s="16" t="s">
        <v>446</v>
      </c>
      <c r="P708" s="16" t="s">
        <v>446</v>
      </c>
    </row>
    <row r="709" spans="1:16" x14ac:dyDescent="0.25">
      <c r="A709" s="16" t="s">
        <v>1374</v>
      </c>
      <c r="B709" s="16" t="s">
        <v>8728</v>
      </c>
      <c r="C709" s="16" t="s">
        <v>708</v>
      </c>
      <c r="D709" s="16" t="s">
        <v>446</v>
      </c>
      <c r="E709" s="16" t="s">
        <v>446</v>
      </c>
      <c r="F709" s="16" t="s">
        <v>446</v>
      </c>
      <c r="G709" s="16" t="s">
        <v>446</v>
      </c>
      <c r="H709" s="16" t="s">
        <v>446</v>
      </c>
      <c r="I709" s="16" t="s">
        <v>446</v>
      </c>
      <c r="J709" s="16" t="s">
        <v>446</v>
      </c>
      <c r="K709" s="16" t="s">
        <v>446</v>
      </c>
      <c r="L709" s="16" t="s">
        <v>446</v>
      </c>
      <c r="M709" s="16" t="s">
        <v>446</v>
      </c>
      <c r="N709" s="16" t="s">
        <v>1569</v>
      </c>
      <c r="O709" s="16" t="s">
        <v>446</v>
      </c>
      <c r="P709" s="16" t="s">
        <v>1311</v>
      </c>
    </row>
    <row r="710" spans="1:16" x14ac:dyDescent="0.25">
      <c r="A710" s="16" t="s">
        <v>1375</v>
      </c>
      <c r="B710" s="16" t="s">
        <v>844</v>
      </c>
      <c r="C710" s="16" t="s">
        <v>446</v>
      </c>
      <c r="D710" s="16" t="s">
        <v>446</v>
      </c>
      <c r="E710" s="16" t="s">
        <v>446</v>
      </c>
      <c r="F710" s="16" t="s">
        <v>446</v>
      </c>
      <c r="G710" s="16" t="s">
        <v>446</v>
      </c>
      <c r="H710" s="16" t="s">
        <v>446</v>
      </c>
      <c r="I710" s="16" t="s">
        <v>446</v>
      </c>
      <c r="J710" s="16" t="s">
        <v>446</v>
      </c>
      <c r="K710" s="16" t="s">
        <v>446</v>
      </c>
      <c r="L710" s="16" t="s">
        <v>446</v>
      </c>
      <c r="M710" s="16" t="s">
        <v>446</v>
      </c>
      <c r="N710" s="16" t="s">
        <v>644</v>
      </c>
      <c r="O710" s="16" t="s">
        <v>446</v>
      </c>
      <c r="P710" s="16" t="s">
        <v>446</v>
      </c>
    </row>
    <row r="711" spans="1:16" x14ac:dyDescent="0.25">
      <c r="A711" s="16" t="s">
        <v>1376</v>
      </c>
      <c r="B711" s="16" t="s">
        <v>9691</v>
      </c>
      <c r="C711" s="16" t="s">
        <v>552</v>
      </c>
      <c r="D711" s="16" t="s">
        <v>591</v>
      </c>
      <c r="E711" s="16" t="s">
        <v>447</v>
      </c>
      <c r="F711" s="16" t="s">
        <v>520</v>
      </c>
      <c r="G711" s="16" t="s">
        <v>565</v>
      </c>
      <c r="H711" s="16" t="s">
        <v>446</v>
      </c>
      <c r="I711" s="16" t="s">
        <v>473</v>
      </c>
      <c r="J711" s="16" t="s">
        <v>473</v>
      </c>
      <c r="K711" s="16" t="s">
        <v>513</v>
      </c>
      <c r="L711" s="16" t="s">
        <v>473</v>
      </c>
      <c r="M711" s="16" t="s">
        <v>577</v>
      </c>
      <c r="N711" s="16" t="s">
        <v>960</v>
      </c>
      <c r="O711" s="16" t="s">
        <v>591</v>
      </c>
      <c r="P711" s="16" t="s">
        <v>506</v>
      </c>
    </row>
    <row r="712" spans="1:16" x14ac:dyDescent="0.25">
      <c r="A712" s="16" t="s">
        <v>1378</v>
      </c>
      <c r="B712" s="16" t="s">
        <v>9313</v>
      </c>
      <c r="C712" s="16" t="s">
        <v>584</v>
      </c>
      <c r="D712" s="16" t="s">
        <v>618</v>
      </c>
      <c r="E712" s="16" t="s">
        <v>590</v>
      </c>
      <c r="F712" s="16" t="s">
        <v>446</v>
      </c>
      <c r="G712" s="16" t="s">
        <v>459</v>
      </c>
      <c r="H712" s="16" t="s">
        <v>577</v>
      </c>
      <c r="I712" s="16" t="s">
        <v>446</v>
      </c>
      <c r="J712" s="16" t="s">
        <v>446</v>
      </c>
      <c r="K712" s="16" t="s">
        <v>1137</v>
      </c>
      <c r="L712" s="16" t="s">
        <v>446</v>
      </c>
      <c r="M712" s="16" t="s">
        <v>483</v>
      </c>
      <c r="N712" s="16" t="s">
        <v>1819</v>
      </c>
      <c r="O712" s="16" t="s">
        <v>446</v>
      </c>
      <c r="P712" s="16" t="s">
        <v>1147</v>
      </c>
    </row>
    <row r="713" spans="1:16" x14ac:dyDescent="0.25">
      <c r="A713" s="16" t="s">
        <v>1380</v>
      </c>
      <c r="B713" s="16" t="s">
        <v>9652</v>
      </c>
      <c r="C713" s="16" t="s">
        <v>1074</v>
      </c>
      <c r="D713" s="16" t="s">
        <v>473</v>
      </c>
      <c r="E713" s="16" t="s">
        <v>565</v>
      </c>
      <c r="F713" s="16" t="s">
        <v>446</v>
      </c>
      <c r="G713" s="16" t="s">
        <v>517</v>
      </c>
      <c r="H713" s="16" t="s">
        <v>447</v>
      </c>
      <c r="I713" s="16" t="s">
        <v>446</v>
      </c>
      <c r="J713" s="16" t="s">
        <v>473</v>
      </c>
      <c r="K713" s="16" t="s">
        <v>880</v>
      </c>
      <c r="L713" s="16" t="s">
        <v>446</v>
      </c>
      <c r="M713" s="16" t="s">
        <v>798</v>
      </c>
      <c r="N713" s="16" t="s">
        <v>1935</v>
      </c>
      <c r="O713" s="16" t="s">
        <v>446</v>
      </c>
      <c r="P713" s="16" t="s">
        <v>577</v>
      </c>
    </row>
    <row r="714" spans="1:16" x14ac:dyDescent="0.25">
      <c r="A714" s="16" t="s">
        <v>821</v>
      </c>
      <c r="B714" s="16" t="s">
        <v>844</v>
      </c>
      <c r="C714" s="16" t="s">
        <v>446</v>
      </c>
      <c r="D714" s="16" t="s">
        <v>446</v>
      </c>
      <c r="E714" s="16" t="s">
        <v>446</v>
      </c>
      <c r="F714" s="16" t="s">
        <v>446</v>
      </c>
      <c r="G714" s="16" t="s">
        <v>446</v>
      </c>
      <c r="H714" s="16" t="s">
        <v>446</v>
      </c>
      <c r="I714" s="16" t="s">
        <v>446</v>
      </c>
      <c r="J714" s="16" t="s">
        <v>446</v>
      </c>
      <c r="K714" s="16" t="s">
        <v>446</v>
      </c>
      <c r="L714" s="16" t="s">
        <v>446</v>
      </c>
      <c r="M714" s="16" t="s">
        <v>446</v>
      </c>
      <c r="N714" s="16" t="s">
        <v>446</v>
      </c>
      <c r="O714" s="16" t="s">
        <v>446</v>
      </c>
      <c r="P714" s="16" t="s">
        <v>644</v>
      </c>
    </row>
    <row r="715" spans="1:16" x14ac:dyDescent="0.25">
      <c r="A715" s="16" t="s">
        <v>462</v>
      </c>
      <c r="B715" s="16" t="s">
        <v>11156</v>
      </c>
      <c r="C715" s="16" t="s">
        <v>1151</v>
      </c>
      <c r="D715" s="16" t="s">
        <v>456</v>
      </c>
      <c r="E715" s="16" t="s">
        <v>587</v>
      </c>
      <c r="F715" s="16" t="s">
        <v>554</v>
      </c>
      <c r="G715" s="16" t="s">
        <v>483</v>
      </c>
      <c r="H715" s="16" t="s">
        <v>562</v>
      </c>
      <c r="I715" s="16" t="s">
        <v>463</v>
      </c>
      <c r="J715" s="16" t="s">
        <v>464</v>
      </c>
      <c r="K715" s="16" t="s">
        <v>631</v>
      </c>
      <c r="L715" s="16" t="s">
        <v>463</v>
      </c>
      <c r="M715" s="16" t="s">
        <v>459</v>
      </c>
      <c r="N715" s="16" t="s">
        <v>1650</v>
      </c>
      <c r="O715" s="16" t="s">
        <v>463</v>
      </c>
      <c r="P715" s="16" t="s">
        <v>582</v>
      </c>
    </row>
    <row r="717" spans="1:16" x14ac:dyDescent="0.25">
      <c r="A717" s="16" t="s">
        <v>13379</v>
      </c>
    </row>
    <row r="718" spans="1:16" x14ac:dyDescent="0.25">
      <c r="A718" s="16" t="s">
        <v>346</v>
      </c>
    </row>
    <row r="719" spans="1:16" x14ac:dyDescent="0.25">
      <c r="A719" s="16" t="s">
        <v>477</v>
      </c>
      <c r="B719" s="16" t="s">
        <v>435</v>
      </c>
      <c r="C719" s="16" t="s">
        <v>1805</v>
      </c>
      <c r="D719" s="16" t="s">
        <v>1806</v>
      </c>
      <c r="E719" s="16" t="s">
        <v>1807</v>
      </c>
      <c r="F719" s="16" t="s">
        <v>1808</v>
      </c>
      <c r="G719" s="16" t="s">
        <v>1809</v>
      </c>
      <c r="H719" s="16" t="s">
        <v>1810</v>
      </c>
      <c r="I719" s="16" t="s">
        <v>1811</v>
      </c>
      <c r="J719" s="16" t="s">
        <v>1812</v>
      </c>
      <c r="K719" s="16" t="s">
        <v>1813</v>
      </c>
      <c r="L719" s="16" t="s">
        <v>1814</v>
      </c>
      <c r="M719" s="16" t="s">
        <v>1815</v>
      </c>
      <c r="N719" s="16" t="s">
        <v>1817</v>
      </c>
      <c r="O719" s="16" t="s">
        <v>1818</v>
      </c>
      <c r="P719" s="16" t="s">
        <v>1542</v>
      </c>
    </row>
    <row r="720" spans="1:16" x14ac:dyDescent="0.25">
      <c r="A720" s="16" t="s">
        <v>478</v>
      </c>
      <c r="B720" s="16" t="s">
        <v>10102</v>
      </c>
      <c r="C720" s="16" t="s">
        <v>635</v>
      </c>
      <c r="D720" s="16" t="s">
        <v>592</v>
      </c>
      <c r="E720" s="16" t="s">
        <v>567</v>
      </c>
      <c r="F720" s="16" t="s">
        <v>592</v>
      </c>
      <c r="G720" s="16" t="s">
        <v>563</v>
      </c>
      <c r="H720" s="16" t="s">
        <v>560</v>
      </c>
      <c r="I720" s="16" t="s">
        <v>446</v>
      </c>
      <c r="J720" s="16" t="s">
        <v>446</v>
      </c>
      <c r="K720" s="16" t="s">
        <v>1139</v>
      </c>
      <c r="L720" s="16" t="s">
        <v>446</v>
      </c>
      <c r="M720" s="16" t="s">
        <v>635</v>
      </c>
      <c r="N720" s="16" t="s">
        <v>1769</v>
      </c>
      <c r="O720" s="16" t="s">
        <v>468</v>
      </c>
      <c r="P720" s="16" t="s">
        <v>522</v>
      </c>
    </row>
    <row r="721" spans="1:16" x14ac:dyDescent="0.25">
      <c r="A721" s="16" t="s">
        <v>482</v>
      </c>
      <c r="B721" s="16" t="s">
        <v>10019</v>
      </c>
      <c r="C721" s="16" t="s">
        <v>594</v>
      </c>
      <c r="D721" s="16" t="s">
        <v>554</v>
      </c>
      <c r="E721" s="16" t="s">
        <v>651</v>
      </c>
      <c r="F721" s="16" t="s">
        <v>468</v>
      </c>
      <c r="G721" s="16" t="s">
        <v>634</v>
      </c>
      <c r="H721" s="16" t="s">
        <v>468</v>
      </c>
      <c r="I721" s="16" t="s">
        <v>468</v>
      </c>
      <c r="J721" s="16" t="s">
        <v>554</v>
      </c>
      <c r="K721" s="16" t="s">
        <v>1147</v>
      </c>
      <c r="L721" s="16" t="s">
        <v>468</v>
      </c>
      <c r="M721" s="16" t="s">
        <v>634</v>
      </c>
      <c r="N721" s="16" t="s">
        <v>1228</v>
      </c>
      <c r="O721" s="16" t="s">
        <v>446</v>
      </c>
      <c r="P721" s="16" t="s">
        <v>561</v>
      </c>
    </row>
    <row r="722" spans="1:16" x14ac:dyDescent="0.25">
      <c r="A722" s="16" t="s">
        <v>462</v>
      </c>
      <c r="B722" s="16" t="s">
        <v>11156</v>
      </c>
      <c r="C722" s="16" t="s">
        <v>1151</v>
      </c>
      <c r="D722" s="16" t="s">
        <v>456</v>
      </c>
      <c r="E722" s="16" t="s">
        <v>587</v>
      </c>
      <c r="F722" s="16" t="s">
        <v>554</v>
      </c>
      <c r="G722" s="16" t="s">
        <v>483</v>
      </c>
      <c r="H722" s="16" t="s">
        <v>562</v>
      </c>
      <c r="I722" s="16" t="s">
        <v>463</v>
      </c>
      <c r="J722" s="16" t="s">
        <v>464</v>
      </c>
      <c r="K722" s="16" t="s">
        <v>631</v>
      </c>
      <c r="L722" s="16" t="s">
        <v>463</v>
      </c>
      <c r="M722" s="16" t="s">
        <v>459</v>
      </c>
      <c r="N722" s="16" t="s">
        <v>1650</v>
      </c>
      <c r="O722" s="16" t="s">
        <v>463</v>
      </c>
      <c r="P722" s="16" t="s">
        <v>582</v>
      </c>
    </row>
    <row r="724" spans="1:16" x14ac:dyDescent="0.25">
      <c r="A724" s="16" t="s">
        <v>13380</v>
      </c>
    </row>
    <row r="725" spans="1:16" x14ac:dyDescent="0.25">
      <c r="A725" s="16" t="s">
        <v>337</v>
      </c>
    </row>
    <row r="726" spans="1:16" x14ac:dyDescent="0.25">
      <c r="A726" s="16" t="s">
        <v>815</v>
      </c>
      <c r="B726" s="16" t="s">
        <v>435</v>
      </c>
      <c r="C726" s="16" t="s">
        <v>1797</v>
      </c>
      <c r="D726" s="16" t="s">
        <v>1798</v>
      </c>
      <c r="E726" s="16" t="s">
        <v>1799</v>
      </c>
      <c r="F726" s="16" t="s">
        <v>1800</v>
      </c>
      <c r="G726" s="16" t="s">
        <v>1801</v>
      </c>
    </row>
    <row r="727" spans="1:16" x14ac:dyDescent="0.25">
      <c r="A727" s="16" t="s">
        <v>470</v>
      </c>
      <c r="B727" s="16" t="s">
        <v>9686</v>
      </c>
      <c r="C727" s="16" t="s">
        <v>508</v>
      </c>
      <c r="D727" s="16" t="s">
        <v>1225</v>
      </c>
      <c r="E727" s="16" t="s">
        <v>446</v>
      </c>
      <c r="F727" s="16" t="s">
        <v>751</v>
      </c>
      <c r="G727" s="16" t="s">
        <v>751</v>
      </c>
    </row>
    <row r="728" spans="1:16" x14ac:dyDescent="0.25">
      <c r="A728" s="16" t="s">
        <v>474</v>
      </c>
      <c r="B728" s="16" t="s">
        <v>9146</v>
      </c>
      <c r="C728" s="16" t="s">
        <v>509</v>
      </c>
      <c r="D728" s="16" t="s">
        <v>1080</v>
      </c>
      <c r="E728" s="16" t="s">
        <v>562</v>
      </c>
      <c r="F728" s="16" t="s">
        <v>979</v>
      </c>
      <c r="G728" s="16" t="s">
        <v>565</v>
      </c>
    </row>
    <row r="729" spans="1:16" x14ac:dyDescent="0.25">
      <c r="A729" s="16" t="s">
        <v>462</v>
      </c>
      <c r="B729" s="16" t="s">
        <v>9981</v>
      </c>
      <c r="C729" s="16" t="s">
        <v>555</v>
      </c>
      <c r="D729" s="16" t="s">
        <v>1076</v>
      </c>
      <c r="E729" s="16" t="s">
        <v>473</v>
      </c>
      <c r="F729" s="16" t="s">
        <v>1158</v>
      </c>
      <c r="G729" s="16" t="s">
        <v>483</v>
      </c>
    </row>
    <row r="731" spans="1:16" x14ac:dyDescent="0.25">
      <c r="A731" s="16" t="s">
        <v>13381</v>
      </c>
    </row>
    <row r="732" spans="1:16" x14ac:dyDescent="0.25">
      <c r="A732" s="16" t="s">
        <v>338</v>
      </c>
    </row>
    <row r="733" spans="1:16" x14ac:dyDescent="0.25">
      <c r="A733" s="16" t="s">
        <v>924</v>
      </c>
      <c r="B733" s="16" t="s">
        <v>435</v>
      </c>
      <c r="C733" s="16" t="s">
        <v>1797</v>
      </c>
      <c r="D733" s="16" t="s">
        <v>1798</v>
      </c>
      <c r="E733" s="16" t="s">
        <v>1799</v>
      </c>
      <c r="F733" s="16" t="s">
        <v>1800</v>
      </c>
      <c r="G733" s="16" t="s">
        <v>1801</v>
      </c>
    </row>
    <row r="734" spans="1:16" x14ac:dyDescent="0.25">
      <c r="A734" s="16" t="s">
        <v>850</v>
      </c>
      <c r="B734" s="16" t="s">
        <v>8759</v>
      </c>
      <c r="C734" s="16" t="s">
        <v>446</v>
      </c>
      <c r="D734" s="16" t="s">
        <v>13229</v>
      </c>
      <c r="E734" s="16" t="s">
        <v>446</v>
      </c>
      <c r="F734" s="16" t="s">
        <v>1570</v>
      </c>
      <c r="G734" s="16" t="s">
        <v>446</v>
      </c>
    </row>
    <row r="735" spans="1:16" x14ac:dyDescent="0.25">
      <c r="A735" s="16" t="s">
        <v>851</v>
      </c>
      <c r="B735" s="16" t="s">
        <v>9958</v>
      </c>
      <c r="C735" s="16" t="s">
        <v>555</v>
      </c>
      <c r="D735" s="16" t="s">
        <v>940</v>
      </c>
      <c r="E735" s="16" t="s">
        <v>473</v>
      </c>
      <c r="F735" s="16" t="s">
        <v>628</v>
      </c>
      <c r="G735" s="16" t="s">
        <v>620</v>
      </c>
    </row>
    <row r="736" spans="1:16" x14ac:dyDescent="0.25">
      <c r="A736" s="16" t="s">
        <v>462</v>
      </c>
      <c r="B736" s="16" t="s">
        <v>9981</v>
      </c>
      <c r="C736" s="16" t="s">
        <v>555</v>
      </c>
      <c r="D736" s="16" t="s">
        <v>1076</v>
      </c>
      <c r="E736" s="16" t="s">
        <v>473</v>
      </c>
      <c r="F736" s="16" t="s">
        <v>1158</v>
      </c>
      <c r="G736" s="16" t="s">
        <v>483</v>
      </c>
    </row>
    <row r="738" spans="1:7" x14ac:dyDescent="0.25">
      <c r="A738" s="16" t="s">
        <v>13382</v>
      </c>
    </row>
    <row r="739" spans="1:7" x14ac:dyDescent="0.25">
      <c r="A739" s="16" t="s">
        <v>339</v>
      </c>
    </row>
    <row r="740" spans="1:7" x14ac:dyDescent="0.25">
      <c r="A740" s="16" t="s">
        <v>13370</v>
      </c>
      <c r="B740" s="16" t="s">
        <v>435</v>
      </c>
      <c r="C740" s="16" t="s">
        <v>1797</v>
      </c>
      <c r="D740" s="16" t="s">
        <v>1798</v>
      </c>
      <c r="E740" s="16" t="s">
        <v>1799</v>
      </c>
      <c r="F740" s="16" t="s">
        <v>1800</v>
      </c>
      <c r="G740" s="16" t="s">
        <v>1801</v>
      </c>
    </row>
    <row r="741" spans="1:7" x14ac:dyDescent="0.25">
      <c r="A741" s="16" t="s">
        <v>876</v>
      </c>
      <c r="B741" s="16" t="s">
        <v>844</v>
      </c>
      <c r="C741" s="16" t="s">
        <v>446</v>
      </c>
      <c r="D741" s="16" t="s">
        <v>644</v>
      </c>
      <c r="E741" s="16" t="s">
        <v>446</v>
      </c>
      <c r="F741" s="16" t="s">
        <v>446</v>
      </c>
      <c r="G741" s="16" t="s">
        <v>446</v>
      </c>
    </row>
    <row r="742" spans="1:7" x14ac:dyDescent="0.25">
      <c r="A742" s="16" t="s">
        <v>445</v>
      </c>
      <c r="B742" s="16" t="s">
        <v>9217</v>
      </c>
      <c r="C742" s="16" t="s">
        <v>616</v>
      </c>
      <c r="D742" s="16" t="s">
        <v>1803</v>
      </c>
      <c r="E742" s="16" t="s">
        <v>446</v>
      </c>
      <c r="F742" s="16" t="s">
        <v>576</v>
      </c>
      <c r="G742" s="16" t="s">
        <v>587</v>
      </c>
    </row>
    <row r="743" spans="1:7" x14ac:dyDescent="0.25">
      <c r="A743" s="16" t="s">
        <v>451</v>
      </c>
      <c r="B743" s="16" t="s">
        <v>9598</v>
      </c>
      <c r="C743" s="16" t="s">
        <v>568</v>
      </c>
      <c r="D743" s="16" t="s">
        <v>1461</v>
      </c>
      <c r="E743" s="16" t="s">
        <v>455</v>
      </c>
      <c r="F743" s="16" t="s">
        <v>793</v>
      </c>
      <c r="G743" s="16" t="s">
        <v>793</v>
      </c>
    </row>
    <row r="744" spans="1:7" x14ac:dyDescent="0.25">
      <c r="A744" s="16" t="s">
        <v>877</v>
      </c>
      <c r="B744" s="16" t="s">
        <v>1056</v>
      </c>
      <c r="C744" s="16" t="s">
        <v>446</v>
      </c>
      <c r="D744" s="16" t="s">
        <v>644</v>
      </c>
      <c r="E744" s="16" t="s">
        <v>446</v>
      </c>
      <c r="F744" s="16" t="s">
        <v>446</v>
      </c>
      <c r="G744" s="16" t="s">
        <v>446</v>
      </c>
    </row>
    <row r="745" spans="1:7" x14ac:dyDescent="0.25">
      <c r="A745" s="16" t="s">
        <v>878</v>
      </c>
      <c r="B745" s="16" t="s">
        <v>844</v>
      </c>
      <c r="C745" s="16" t="s">
        <v>446</v>
      </c>
      <c r="D745" s="16" t="s">
        <v>644</v>
      </c>
      <c r="E745" s="16" t="s">
        <v>446</v>
      </c>
      <c r="F745" s="16" t="s">
        <v>446</v>
      </c>
      <c r="G745" s="16" t="s">
        <v>446</v>
      </c>
    </row>
    <row r="746" spans="1:7" x14ac:dyDescent="0.25">
      <c r="A746" s="16" t="s">
        <v>462</v>
      </c>
      <c r="B746" s="16" t="s">
        <v>9981</v>
      </c>
      <c r="C746" s="16" t="s">
        <v>555</v>
      </c>
      <c r="D746" s="16" t="s">
        <v>1076</v>
      </c>
      <c r="E746" s="16" t="s">
        <v>473</v>
      </c>
      <c r="F746" s="16" t="s">
        <v>1158</v>
      </c>
      <c r="G746" s="16" t="s">
        <v>483</v>
      </c>
    </row>
    <row r="748" spans="1:7" x14ac:dyDescent="0.25">
      <c r="A748" s="16" t="s">
        <v>13383</v>
      </c>
    </row>
    <row r="749" spans="1:7" x14ac:dyDescent="0.25">
      <c r="A749" s="16" t="s">
        <v>340</v>
      </c>
    </row>
    <row r="750" spans="1:7" x14ac:dyDescent="0.25">
      <c r="A750" s="16" t="s">
        <v>11641</v>
      </c>
      <c r="B750" s="16" t="s">
        <v>435</v>
      </c>
      <c r="C750" s="16" t="s">
        <v>1797</v>
      </c>
      <c r="D750" s="16" t="s">
        <v>1798</v>
      </c>
      <c r="E750" s="16" t="s">
        <v>1799</v>
      </c>
      <c r="F750" s="16" t="s">
        <v>1800</v>
      </c>
      <c r="G750" s="16" t="s">
        <v>1801</v>
      </c>
    </row>
    <row r="751" spans="1:7" x14ac:dyDescent="0.25">
      <c r="A751" s="16" t="s">
        <v>1369</v>
      </c>
      <c r="B751" s="16" t="s">
        <v>8931</v>
      </c>
      <c r="C751" s="16" t="s">
        <v>446</v>
      </c>
      <c r="D751" s="16" t="s">
        <v>1602</v>
      </c>
      <c r="E751" s="16" t="s">
        <v>1215</v>
      </c>
      <c r="F751" s="16" t="s">
        <v>1152</v>
      </c>
      <c r="G751" s="16" t="s">
        <v>446</v>
      </c>
    </row>
    <row r="752" spans="1:7" x14ac:dyDescent="0.25">
      <c r="A752" s="16" t="s">
        <v>1372</v>
      </c>
      <c r="B752" s="16" t="s">
        <v>8811</v>
      </c>
      <c r="C752" s="16" t="s">
        <v>446</v>
      </c>
      <c r="D752" s="16" t="s">
        <v>1338</v>
      </c>
      <c r="E752" s="16" t="s">
        <v>446</v>
      </c>
      <c r="F752" s="16" t="s">
        <v>692</v>
      </c>
      <c r="G752" s="16" t="s">
        <v>461</v>
      </c>
    </row>
    <row r="753" spans="1:7" x14ac:dyDescent="0.25">
      <c r="A753" s="16" t="s">
        <v>1374</v>
      </c>
      <c r="B753" s="16" t="s">
        <v>844</v>
      </c>
      <c r="C753" s="16" t="s">
        <v>446</v>
      </c>
      <c r="D753" s="16" t="s">
        <v>644</v>
      </c>
      <c r="E753" s="16" t="s">
        <v>446</v>
      </c>
      <c r="F753" s="16" t="s">
        <v>446</v>
      </c>
      <c r="G753" s="16" t="s">
        <v>446</v>
      </c>
    </row>
    <row r="754" spans="1:7" x14ac:dyDescent="0.25">
      <c r="A754" s="16" t="s">
        <v>1376</v>
      </c>
      <c r="B754" s="16" t="s">
        <v>8993</v>
      </c>
      <c r="C754" s="16" t="s">
        <v>446</v>
      </c>
      <c r="D754" s="16" t="s">
        <v>644</v>
      </c>
      <c r="E754" s="16" t="s">
        <v>446</v>
      </c>
      <c r="F754" s="16" t="s">
        <v>446</v>
      </c>
      <c r="G754" s="16" t="s">
        <v>446</v>
      </c>
    </row>
    <row r="755" spans="1:7" x14ac:dyDescent="0.25">
      <c r="A755" s="16" t="s">
        <v>1378</v>
      </c>
      <c r="B755" s="16" t="s">
        <v>9217</v>
      </c>
      <c r="C755" s="16" t="s">
        <v>661</v>
      </c>
      <c r="D755" s="16" t="s">
        <v>728</v>
      </c>
      <c r="E755" s="16" t="s">
        <v>446</v>
      </c>
      <c r="F755" s="16" t="s">
        <v>1407</v>
      </c>
      <c r="G755" s="16" t="s">
        <v>640</v>
      </c>
    </row>
    <row r="756" spans="1:7" x14ac:dyDescent="0.25">
      <c r="A756" s="16" t="s">
        <v>1380</v>
      </c>
      <c r="B756" s="16" t="s">
        <v>9221</v>
      </c>
      <c r="C756" s="16" t="s">
        <v>621</v>
      </c>
      <c r="D756" s="16" t="s">
        <v>1316</v>
      </c>
      <c r="E756" s="16" t="s">
        <v>446</v>
      </c>
      <c r="F756" s="16" t="s">
        <v>653</v>
      </c>
      <c r="G756" s="16" t="s">
        <v>1215</v>
      </c>
    </row>
    <row r="757" spans="1:7" x14ac:dyDescent="0.25">
      <c r="A757" s="16" t="s">
        <v>462</v>
      </c>
      <c r="B757" s="16" t="s">
        <v>9981</v>
      </c>
      <c r="C757" s="16" t="s">
        <v>555</v>
      </c>
      <c r="D757" s="16" t="s">
        <v>1076</v>
      </c>
      <c r="E757" s="16" t="s">
        <v>473</v>
      </c>
      <c r="F757" s="16" t="s">
        <v>1158</v>
      </c>
      <c r="G757" s="16" t="s">
        <v>483</v>
      </c>
    </row>
    <row r="759" spans="1:7" x14ac:dyDescent="0.25">
      <c r="A759" s="16" t="s">
        <v>13384</v>
      </c>
    </row>
    <row r="760" spans="1:7" x14ac:dyDescent="0.25">
      <c r="A760" s="16" t="s">
        <v>341</v>
      </c>
    </row>
    <row r="761" spans="1:7" x14ac:dyDescent="0.25">
      <c r="A761" s="16" t="s">
        <v>477</v>
      </c>
      <c r="B761" s="16" t="s">
        <v>435</v>
      </c>
      <c r="C761" s="16" t="s">
        <v>1797</v>
      </c>
      <c r="D761" s="16" t="s">
        <v>1798</v>
      </c>
      <c r="E761" s="16" t="s">
        <v>1799</v>
      </c>
      <c r="F761" s="16" t="s">
        <v>1800</v>
      </c>
      <c r="G761" s="16" t="s">
        <v>1801</v>
      </c>
    </row>
    <row r="762" spans="1:7" x14ac:dyDescent="0.25">
      <c r="A762" s="16" t="s">
        <v>478</v>
      </c>
      <c r="B762" s="16" t="s">
        <v>9517</v>
      </c>
      <c r="C762" s="16" t="s">
        <v>447</v>
      </c>
      <c r="D762" s="16" t="s">
        <v>859</v>
      </c>
      <c r="E762" s="16" t="s">
        <v>455</v>
      </c>
      <c r="F762" s="16" t="s">
        <v>1550</v>
      </c>
      <c r="G762" s="16" t="s">
        <v>557</v>
      </c>
    </row>
    <row r="763" spans="1:7" x14ac:dyDescent="0.25">
      <c r="A763" s="16" t="s">
        <v>482</v>
      </c>
      <c r="B763" s="16" t="s">
        <v>9318</v>
      </c>
      <c r="C763" s="16" t="s">
        <v>513</v>
      </c>
      <c r="D763" s="16" t="s">
        <v>1075</v>
      </c>
      <c r="E763" s="16" t="s">
        <v>446</v>
      </c>
      <c r="F763" s="16" t="s">
        <v>459</v>
      </c>
      <c r="G763" s="16" t="s">
        <v>513</v>
      </c>
    </row>
    <row r="764" spans="1:7" x14ac:dyDescent="0.25">
      <c r="A764" s="16" t="s">
        <v>462</v>
      </c>
      <c r="B764" s="16" t="s">
        <v>9981</v>
      </c>
      <c r="C764" s="16" t="s">
        <v>555</v>
      </c>
      <c r="D764" s="16" t="s">
        <v>1076</v>
      </c>
      <c r="E764" s="16" t="s">
        <v>473</v>
      </c>
      <c r="F764" s="16" t="s">
        <v>1158</v>
      </c>
      <c r="G764" s="16" t="s">
        <v>483</v>
      </c>
    </row>
    <row r="766" spans="1:7" x14ac:dyDescent="0.25">
      <c r="A766" s="16" t="s">
        <v>13385</v>
      </c>
    </row>
    <row r="767" spans="1:7" x14ac:dyDescent="0.25">
      <c r="A767" s="16" t="s">
        <v>13386</v>
      </c>
    </row>
    <row r="768" spans="1:7" x14ac:dyDescent="0.25">
      <c r="A768" s="16" t="s">
        <v>477</v>
      </c>
      <c r="B768" s="16" t="s">
        <v>435</v>
      </c>
      <c r="C768" s="16" t="s">
        <v>486</v>
      </c>
      <c r="D768" s="16" t="s">
        <v>487</v>
      </c>
    </row>
    <row r="769" spans="1:6" x14ac:dyDescent="0.25">
      <c r="A769" s="16" t="s">
        <v>478</v>
      </c>
      <c r="B769" s="16" t="s">
        <v>9309</v>
      </c>
      <c r="C769" s="16" t="s">
        <v>13189</v>
      </c>
      <c r="D769" s="16" t="s">
        <v>603</v>
      </c>
    </row>
    <row r="770" spans="1:6" x14ac:dyDescent="0.25">
      <c r="A770" s="16" t="s">
        <v>482</v>
      </c>
      <c r="B770" s="16" t="s">
        <v>9293</v>
      </c>
      <c r="C770" s="16" t="s">
        <v>524</v>
      </c>
      <c r="D770" s="16" t="s">
        <v>567</v>
      </c>
    </row>
    <row r="771" spans="1:6" x14ac:dyDescent="0.25">
      <c r="A771" s="16" t="s">
        <v>462</v>
      </c>
      <c r="B771" s="16" t="s">
        <v>9760</v>
      </c>
      <c r="C771" s="16" t="s">
        <v>1465</v>
      </c>
      <c r="D771" s="16" t="s">
        <v>581</v>
      </c>
    </row>
    <row r="773" spans="1:6" x14ac:dyDescent="0.25">
      <c r="A773" s="16" t="s">
        <v>13387</v>
      </c>
    </row>
    <row r="774" spans="1:6" x14ac:dyDescent="0.25">
      <c r="A774" s="16" t="s">
        <v>85</v>
      </c>
    </row>
    <row r="775" spans="1:6" x14ac:dyDescent="0.25">
      <c r="A775" s="16" t="s">
        <v>477</v>
      </c>
      <c r="B775" s="16" t="s">
        <v>435</v>
      </c>
      <c r="C775" s="16" t="s">
        <v>470</v>
      </c>
      <c r="D775" s="16" t="s">
        <v>474</v>
      </c>
    </row>
    <row r="776" spans="1:6" x14ac:dyDescent="0.25">
      <c r="A776" s="16" t="s">
        <v>478</v>
      </c>
      <c r="B776" s="16" t="s">
        <v>12031</v>
      </c>
      <c r="C776" s="16" t="s">
        <v>883</v>
      </c>
      <c r="D776" s="16" t="s">
        <v>884</v>
      </c>
    </row>
    <row r="777" spans="1:6" x14ac:dyDescent="0.25">
      <c r="A777" s="16" t="s">
        <v>482</v>
      </c>
      <c r="B777" s="16" t="s">
        <v>11380</v>
      </c>
      <c r="C777" s="16" t="s">
        <v>885</v>
      </c>
      <c r="D777" s="16" t="s">
        <v>886</v>
      </c>
    </row>
    <row r="778" spans="1:6" x14ac:dyDescent="0.25">
      <c r="A778" s="16" t="s">
        <v>462</v>
      </c>
      <c r="B778" s="16" t="s">
        <v>13156</v>
      </c>
      <c r="C778" s="16" t="s">
        <v>887</v>
      </c>
      <c r="D778" s="16" t="s">
        <v>888</v>
      </c>
    </row>
    <row r="780" spans="1:6" x14ac:dyDescent="0.25">
      <c r="A780" s="16" t="s">
        <v>13388</v>
      </c>
    </row>
    <row r="781" spans="1:6" x14ac:dyDescent="0.25">
      <c r="A781" s="16" t="s">
        <v>163</v>
      </c>
    </row>
    <row r="782" spans="1:6" x14ac:dyDescent="0.25">
      <c r="A782" s="16" t="s">
        <v>477</v>
      </c>
      <c r="B782" s="16" t="s">
        <v>435</v>
      </c>
      <c r="C782" s="16" t="s">
        <v>1259</v>
      </c>
      <c r="D782" s="16" t="s">
        <v>1260</v>
      </c>
      <c r="E782" s="16" t="s">
        <v>1261</v>
      </c>
      <c r="F782" s="16" t="s">
        <v>1262</v>
      </c>
    </row>
    <row r="783" spans="1:6" x14ac:dyDescent="0.25">
      <c r="A783" s="16" t="s">
        <v>478</v>
      </c>
      <c r="B783" s="16" t="s">
        <v>9313</v>
      </c>
      <c r="C783" s="16" t="s">
        <v>456</v>
      </c>
      <c r="D783" s="16" t="s">
        <v>456</v>
      </c>
      <c r="E783" s="16" t="s">
        <v>561</v>
      </c>
      <c r="F783" s="16" t="s">
        <v>749</v>
      </c>
    </row>
    <row r="784" spans="1:6" x14ac:dyDescent="0.25">
      <c r="A784" s="16" t="s">
        <v>482</v>
      </c>
      <c r="B784" s="16" t="s">
        <v>9293</v>
      </c>
      <c r="C784" s="16" t="s">
        <v>446</v>
      </c>
      <c r="D784" s="16" t="s">
        <v>601</v>
      </c>
      <c r="E784" s="16" t="s">
        <v>456</v>
      </c>
      <c r="F784" s="16" t="s">
        <v>514</v>
      </c>
    </row>
    <row r="785" spans="1:6" x14ac:dyDescent="0.25">
      <c r="A785" s="16" t="s">
        <v>462</v>
      </c>
      <c r="B785" s="16" t="s">
        <v>9767</v>
      </c>
      <c r="C785" s="16" t="s">
        <v>591</v>
      </c>
      <c r="D785" s="16" t="s">
        <v>585</v>
      </c>
      <c r="E785" s="16" t="s">
        <v>694</v>
      </c>
      <c r="F785" s="16" t="s">
        <v>512</v>
      </c>
    </row>
    <row r="787" spans="1:6" x14ac:dyDescent="0.25">
      <c r="A787" s="16" t="s">
        <v>13900</v>
      </c>
    </row>
    <row r="788" spans="1:6" x14ac:dyDescent="0.25">
      <c r="A788" s="16" t="s">
        <v>86</v>
      </c>
    </row>
    <row r="789" spans="1:6" x14ac:dyDescent="0.25">
      <c r="A789" s="16" t="s">
        <v>477</v>
      </c>
      <c r="B789" s="16" t="s">
        <v>435</v>
      </c>
      <c r="C789" s="16" t="s">
        <v>782</v>
      </c>
      <c r="D789" s="16" t="s">
        <v>783</v>
      </c>
    </row>
    <row r="790" spans="1:6" x14ac:dyDescent="0.25">
      <c r="A790" s="16" t="s">
        <v>478</v>
      </c>
      <c r="B790" s="16" t="s">
        <v>10231</v>
      </c>
      <c r="C790" s="16" t="s">
        <v>889</v>
      </c>
      <c r="D790" s="16" t="s">
        <v>706</v>
      </c>
    </row>
    <row r="791" spans="1:6" x14ac:dyDescent="0.25">
      <c r="A791" s="16" t="s">
        <v>482</v>
      </c>
      <c r="B791" s="16" t="s">
        <v>10135</v>
      </c>
      <c r="C791" s="16" t="s">
        <v>890</v>
      </c>
      <c r="D791" s="16" t="s">
        <v>596</v>
      </c>
    </row>
    <row r="792" spans="1:6" x14ac:dyDescent="0.25">
      <c r="A792" s="16" t="s">
        <v>462</v>
      </c>
      <c r="B792" s="16" t="s">
        <v>11384</v>
      </c>
      <c r="C792" s="16" t="s">
        <v>891</v>
      </c>
      <c r="D792" s="16" t="s">
        <v>688</v>
      </c>
    </row>
    <row r="794" spans="1:6" x14ac:dyDescent="0.25">
      <c r="A794" s="16" t="s">
        <v>13389</v>
      </c>
    </row>
    <row r="795" spans="1:6" x14ac:dyDescent="0.25">
      <c r="A795" s="16" t="s">
        <v>231</v>
      </c>
    </row>
    <row r="796" spans="1:6" x14ac:dyDescent="0.25">
      <c r="A796" s="16" t="s">
        <v>477</v>
      </c>
      <c r="B796" s="16" t="s">
        <v>435</v>
      </c>
      <c r="C796" s="16" t="s">
        <v>486</v>
      </c>
      <c r="D796" s="16" t="s">
        <v>487</v>
      </c>
    </row>
    <row r="797" spans="1:6" x14ac:dyDescent="0.25">
      <c r="A797" s="16" t="s">
        <v>478</v>
      </c>
      <c r="B797" s="16" t="s">
        <v>9864</v>
      </c>
      <c r="C797" s="16" t="s">
        <v>473</v>
      </c>
      <c r="D797" s="16" t="s">
        <v>1575</v>
      </c>
    </row>
    <row r="798" spans="1:6" x14ac:dyDescent="0.25">
      <c r="A798" s="16" t="s">
        <v>482</v>
      </c>
      <c r="B798" s="16" t="s">
        <v>9718</v>
      </c>
      <c r="C798" s="16" t="s">
        <v>571</v>
      </c>
      <c r="D798" s="16" t="s">
        <v>1464</v>
      </c>
    </row>
    <row r="799" spans="1:6" x14ac:dyDescent="0.25">
      <c r="A799" s="16" t="s">
        <v>462</v>
      </c>
      <c r="B799" s="16" t="s">
        <v>10658</v>
      </c>
      <c r="C799" s="16" t="s">
        <v>629</v>
      </c>
      <c r="D799" s="16" t="s">
        <v>943</v>
      </c>
    </row>
    <row r="801" spans="1:4" x14ac:dyDescent="0.25">
      <c r="A801" s="16" t="s">
        <v>13390</v>
      </c>
    </row>
    <row r="802" spans="1:4" x14ac:dyDescent="0.25">
      <c r="A802" s="16" t="s">
        <v>209</v>
      </c>
    </row>
    <row r="803" spans="1:4" x14ac:dyDescent="0.25">
      <c r="A803" s="16" t="s">
        <v>815</v>
      </c>
      <c r="B803" s="16" t="s">
        <v>435</v>
      </c>
      <c r="C803" s="16" t="s">
        <v>486</v>
      </c>
      <c r="D803" s="16" t="s">
        <v>487</v>
      </c>
    </row>
    <row r="804" spans="1:4" x14ac:dyDescent="0.25">
      <c r="A804" s="16" t="s">
        <v>470</v>
      </c>
      <c r="B804" s="16" t="s">
        <v>12181</v>
      </c>
      <c r="C804" s="16" t="s">
        <v>1026</v>
      </c>
      <c r="D804" s="16" t="s">
        <v>1027</v>
      </c>
    </row>
    <row r="805" spans="1:4" x14ac:dyDescent="0.25">
      <c r="A805" s="16" t="s">
        <v>474</v>
      </c>
      <c r="B805" s="16" t="s">
        <v>10395</v>
      </c>
      <c r="C805" s="16" t="s">
        <v>491</v>
      </c>
      <c r="D805" s="16" t="s">
        <v>490</v>
      </c>
    </row>
    <row r="806" spans="1:4" x14ac:dyDescent="0.25">
      <c r="A806" s="16" t="s">
        <v>821</v>
      </c>
      <c r="B806" s="16" t="s">
        <v>1056</v>
      </c>
      <c r="C806" s="16" t="s">
        <v>446</v>
      </c>
      <c r="D806" s="16" t="s">
        <v>644</v>
      </c>
    </row>
    <row r="807" spans="1:4" x14ac:dyDescent="0.25">
      <c r="A807" s="16" t="s">
        <v>462</v>
      </c>
      <c r="B807" s="16" t="s">
        <v>12844</v>
      </c>
      <c r="C807" s="16" t="s">
        <v>1515</v>
      </c>
      <c r="D807" s="16" t="s">
        <v>1067</v>
      </c>
    </row>
    <row r="809" spans="1:4" x14ac:dyDescent="0.25">
      <c r="A809" s="16" t="s">
        <v>13391</v>
      </c>
    </row>
    <row r="810" spans="1:4" x14ac:dyDescent="0.25">
      <c r="A810" s="16" t="s">
        <v>210</v>
      </c>
    </row>
    <row r="811" spans="1:4" x14ac:dyDescent="0.25">
      <c r="A811" s="16" t="s">
        <v>823</v>
      </c>
      <c r="B811" s="16" t="s">
        <v>435</v>
      </c>
      <c r="C811" s="16" t="s">
        <v>486</v>
      </c>
      <c r="D811" s="16" t="s">
        <v>487</v>
      </c>
    </row>
    <row r="812" spans="1:4" x14ac:dyDescent="0.25">
      <c r="A812" s="16" t="s">
        <v>1132</v>
      </c>
      <c r="B812" s="16" t="s">
        <v>8982</v>
      </c>
      <c r="C812" s="16" t="s">
        <v>13392</v>
      </c>
      <c r="D812" s="16" t="s">
        <v>1516</v>
      </c>
    </row>
    <row r="813" spans="1:4" x14ac:dyDescent="0.25">
      <c r="A813" s="16" t="s">
        <v>824</v>
      </c>
      <c r="B813" s="16" t="s">
        <v>9327</v>
      </c>
      <c r="C813" s="16" t="s">
        <v>1517</v>
      </c>
      <c r="D813" s="16" t="s">
        <v>1518</v>
      </c>
    </row>
    <row r="814" spans="1:4" x14ac:dyDescent="0.25">
      <c r="A814" s="16" t="s">
        <v>445</v>
      </c>
      <c r="B814" s="16" t="s">
        <v>9686</v>
      </c>
      <c r="C814" s="16" t="s">
        <v>712</v>
      </c>
      <c r="D814" s="16" t="s">
        <v>1405</v>
      </c>
    </row>
    <row r="815" spans="1:4" x14ac:dyDescent="0.25">
      <c r="A815" s="16" t="s">
        <v>451</v>
      </c>
      <c r="B815" s="16" t="s">
        <v>10391</v>
      </c>
      <c r="C815" s="16" t="s">
        <v>13393</v>
      </c>
      <c r="D815" s="16" t="s">
        <v>1125</v>
      </c>
    </row>
    <row r="816" spans="1:4" x14ac:dyDescent="0.25">
      <c r="A816" s="16" t="s">
        <v>860</v>
      </c>
      <c r="B816" s="16" t="s">
        <v>9570</v>
      </c>
      <c r="C816" s="16" t="s">
        <v>1946</v>
      </c>
      <c r="D816" s="16" t="s">
        <v>654</v>
      </c>
    </row>
    <row r="817" spans="1:4" x14ac:dyDescent="0.25">
      <c r="A817" s="16" t="s">
        <v>457</v>
      </c>
      <c r="B817" s="16" t="s">
        <v>10015</v>
      </c>
      <c r="C817" s="16" t="s">
        <v>807</v>
      </c>
      <c r="D817" s="16" t="s">
        <v>808</v>
      </c>
    </row>
    <row r="818" spans="1:4" x14ac:dyDescent="0.25">
      <c r="A818" s="16" t="s">
        <v>462</v>
      </c>
      <c r="B818" s="16" t="s">
        <v>12844</v>
      </c>
      <c r="C818" s="16" t="s">
        <v>1515</v>
      </c>
      <c r="D818" s="16" t="s">
        <v>1067</v>
      </c>
    </row>
    <row r="820" spans="1:4" x14ac:dyDescent="0.25">
      <c r="A820" s="16" t="s">
        <v>13394</v>
      </c>
    </row>
    <row r="821" spans="1:4" x14ac:dyDescent="0.25">
      <c r="A821" s="16" t="s">
        <v>211</v>
      </c>
    </row>
    <row r="822" spans="1:4" x14ac:dyDescent="0.25">
      <c r="A822" s="16" t="s">
        <v>924</v>
      </c>
      <c r="B822" s="16" t="s">
        <v>435</v>
      </c>
      <c r="C822" s="16" t="s">
        <v>486</v>
      </c>
      <c r="D822" s="16" t="s">
        <v>487</v>
      </c>
    </row>
    <row r="823" spans="1:4" x14ac:dyDescent="0.25">
      <c r="A823" s="16" t="s">
        <v>850</v>
      </c>
      <c r="B823" s="16" t="s">
        <v>9432</v>
      </c>
      <c r="C823" s="16" t="s">
        <v>939</v>
      </c>
      <c r="D823" s="16" t="s">
        <v>940</v>
      </c>
    </row>
    <row r="824" spans="1:4" x14ac:dyDescent="0.25">
      <c r="A824" s="16" t="s">
        <v>851</v>
      </c>
      <c r="B824" s="16" t="s">
        <v>12520</v>
      </c>
      <c r="C824" s="16" t="s">
        <v>1045</v>
      </c>
      <c r="D824" s="16" t="s">
        <v>1044</v>
      </c>
    </row>
    <row r="825" spans="1:4" x14ac:dyDescent="0.25">
      <c r="A825" s="16" t="s">
        <v>821</v>
      </c>
      <c r="B825" s="16" t="s">
        <v>8982</v>
      </c>
      <c r="C825" s="16" t="s">
        <v>13392</v>
      </c>
      <c r="D825" s="16" t="s">
        <v>1516</v>
      </c>
    </row>
    <row r="826" spans="1:4" x14ac:dyDescent="0.25">
      <c r="A826" s="16" t="s">
        <v>462</v>
      </c>
      <c r="B826" s="16" t="s">
        <v>12844</v>
      </c>
      <c r="C826" s="16" t="s">
        <v>1515</v>
      </c>
      <c r="D826" s="16" t="s">
        <v>1067</v>
      </c>
    </row>
    <row r="828" spans="1:4" x14ac:dyDescent="0.25">
      <c r="A828" s="16" t="s">
        <v>13395</v>
      </c>
    </row>
    <row r="829" spans="1:4" x14ac:dyDescent="0.25">
      <c r="A829" s="16" t="s">
        <v>212</v>
      </c>
    </row>
    <row r="830" spans="1:4" x14ac:dyDescent="0.25">
      <c r="A830" s="16" t="s">
        <v>477</v>
      </c>
      <c r="B830" s="16" t="s">
        <v>435</v>
      </c>
      <c r="C830" s="16" t="s">
        <v>486</v>
      </c>
      <c r="D830" s="16" t="s">
        <v>487</v>
      </c>
    </row>
    <row r="831" spans="1:4" x14ac:dyDescent="0.25">
      <c r="A831" s="16" t="s">
        <v>478</v>
      </c>
      <c r="B831" s="16" t="s">
        <v>11363</v>
      </c>
      <c r="C831" s="16" t="s">
        <v>1515</v>
      </c>
      <c r="D831" s="16" t="s">
        <v>1067</v>
      </c>
    </row>
    <row r="832" spans="1:4" x14ac:dyDescent="0.25">
      <c r="A832" s="16" t="s">
        <v>482</v>
      </c>
      <c r="B832" s="16" t="s">
        <v>11026</v>
      </c>
      <c r="C832" s="16" t="s">
        <v>13375</v>
      </c>
      <c r="D832" s="16" t="s">
        <v>13396</v>
      </c>
    </row>
    <row r="833" spans="1:5" x14ac:dyDescent="0.25">
      <c r="A833" s="16" t="s">
        <v>462</v>
      </c>
      <c r="B833" s="16" t="s">
        <v>12844</v>
      </c>
      <c r="C833" s="16" t="s">
        <v>1515</v>
      </c>
      <c r="D833" s="16" t="s">
        <v>1067</v>
      </c>
    </row>
    <row r="835" spans="1:5" x14ac:dyDescent="0.25">
      <c r="A835" s="16" t="s">
        <v>13397</v>
      </c>
    </row>
    <row r="836" spans="1:5" x14ac:dyDescent="0.25">
      <c r="A836" s="16" t="s">
        <v>13230</v>
      </c>
    </row>
    <row r="837" spans="1:5" x14ac:dyDescent="0.25">
      <c r="A837" s="16" t="s">
        <v>477</v>
      </c>
      <c r="B837" s="16" t="s">
        <v>435</v>
      </c>
      <c r="C837" s="16" t="s">
        <v>892</v>
      </c>
      <c r="D837" s="16" t="s">
        <v>893</v>
      </c>
      <c r="E837" s="16" t="s">
        <v>894</v>
      </c>
    </row>
    <row r="838" spans="1:5" x14ac:dyDescent="0.25">
      <c r="A838" s="16" t="s">
        <v>478</v>
      </c>
      <c r="B838" s="16" t="s">
        <v>10231</v>
      </c>
      <c r="C838" s="16" t="s">
        <v>895</v>
      </c>
      <c r="D838" s="16" t="s">
        <v>448</v>
      </c>
      <c r="E838" s="16" t="s">
        <v>499</v>
      </c>
    </row>
    <row r="839" spans="1:5" x14ac:dyDescent="0.25">
      <c r="A839" s="16" t="s">
        <v>482</v>
      </c>
      <c r="B839" s="16" t="s">
        <v>10135</v>
      </c>
      <c r="C839" s="16" t="s">
        <v>896</v>
      </c>
      <c r="D839" s="16" t="s">
        <v>793</v>
      </c>
      <c r="E839" s="16" t="s">
        <v>897</v>
      </c>
    </row>
    <row r="840" spans="1:5" x14ac:dyDescent="0.25">
      <c r="A840" s="16" t="s">
        <v>462</v>
      </c>
      <c r="B840" s="16" t="s">
        <v>11384</v>
      </c>
      <c r="C840" s="16" t="s">
        <v>898</v>
      </c>
      <c r="D840" s="16" t="s">
        <v>716</v>
      </c>
      <c r="E840" s="16" t="s">
        <v>899</v>
      </c>
    </row>
    <row r="842" spans="1:5" x14ac:dyDescent="0.25">
      <c r="A842" s="16" t="s">
        <v>13398</v>
      </c>
    </row>
    <row r="843" spans="1:5" x14ac:dyDescent="0.25">
      <c r="A843" s="16" t="s">
        <v>13399</v>
      </c>
    </row>
    <row r="844" spans="1:5" x14ac:dyDescent="0.25">
      <c r="A844" s="16" t="s">
        <v>477</v>
      </c>
      <c r="B844" s="16" t="s">
        <v>435</v>
      </c>
      <c r="C844" s="16" t="s">
        <v>486</v>
      </c>
    </row>
    <row r="845" spans="1:5" x14ac:dyDescent="0.25">
      <c r="A845" s="16" t="s">
        <v>478</v>
      </c>
      <c r="B845" s="16" t="s">
        <v>10231</v>
      </c>
      <c r="C845" s="16" t="s">
        <v>644</v>
      </c>
    </row>
    <row r="846" spans="1:5" x14ac:dyDescent="0.25">
      <c r="A846" s="16" t="s">
        <v>482</v>
      </c>
      <c r="B846" s="16" t="s">
        <v>10135</v>
      </c>
      <c r="C846" s="16" t="s">
        <v>644</v>
      </c>
    </row>
    <row r="847" spans="1:5" x14ac:dyDescent="0.25">
      <c r="A847" s="16" t="s">
        <v>462</v>
      </c>
      <c r="B847" s="16" t="s">
        <v>11384</v>
      </c>
      <c r="C847" s="16" t="s">
        <v>644</v>
      </c>
    </row>
    <row r="849" spans="1:4" x14ac:dyDescent="0.25">
      <c r="A849" s="16" t="s">
        <v>13901</v>
      </c>
    </row>
    <row r="850" spans="1:4" x14ac:dyDescent="0.25">
      <c r="A850" s="16" t="s">
        <v>13902</v>
      </c>
      <c r="B850" s="16" t="s">
        <v>13903</v>
      </c>
    </row>
    <row r="851" spans="1:4" x14ac:dyDescent="0.25">
      <c r="A851" s="16" t="s">
        <v>435</v>
      </c>
      <c r="B851" s="16" t="s">
        <v>13400</v>
      </c>
    </row>
    <row r="852" spans="1:4" x14ac:dyDescent="0.25">
      <c r="A852" s="16" t="s">
        <v>8837</v>
      </c>
      <c r="B852" s="16" t="s">
        <v>13402</v>
      </c>
    </row>
    <row r="854" spans="1:4" x14ac:dyDescent="0.25">
      <c r="A854" s="16" t="s">
        <v>13403</v>
      </c>
    </row>
    <row r="855" spans="1:4" x14ac:dyDescent="0.25">
      <c r="A855" s="16" t="s">
        <v>13404</v>
      </c>
    </row>
    <row r="856" spans="1:4" x14ac:dyDescent="0.25">
      <c r="A856" s="16" t="s">
        <v>477</v>
      </c>
      <c r="B856" s="16" t="s">
        <v>435</v>
      </c>
      <c r="C856" s="16" t="s">
        <v>486</v>
      </c>
      <c r="D856" s="16" t="s">
        <v>487</v>
      </c>
    </row>
    <row r="857" spans="1:4" x14ac:dyDescent="0.25">
      <c r="A857" s="16" t="s">
        <v>478</v>
      </c>
      <c r="B857" s="16" t="s">
        <v>10226</v>
      </c>
      <c r="C857" s="16" t="s">
        <v>900</v>
      </c>
      <c r="D857" s="16" t="s">
        <v>901</v>
      </c>
    </row>
    <row r="858" spans="1:4" x14ac:dyDescent="0.25">
      <c r="A858" s="16" t="s">
        <v>482</v>
      </c>
      <c r="B858" s="16" t="s">
        <v>10110</v>
      </c>
      <c r="C858" s="16" t="s">
        <v>838</v>
      </c>
      <c r="D858" s="16" t="s">
        <v>837</v>
      </c>
    </row>
    <row r="859" spans="1:4" x14ac:dyDescent="0.25">
      <c r="A859" s="16" t="s">
        <v>462</v>
      </c>
      <c r="B859" s="16" t="s">
        <v>11359</v>
      </c>
      <c r="C859" s="16" t="s">
        <v>902</v>
      </c>
      <c r="D859" s="16" t="s">
        <v>903</v>
      </c>
    </row>
    <row r="861" spans="1:4" x14ac:dyDescent="0.25">
      <c r="A861" s="16" t="s">
        <v>13405</v>
      </c>
    </row>
    <row r="862" spans="1:4" x14ac:dyDescent="0.25">
      <c r="A862" s="16" t="s">
        <v>87</v>
      </c>
    </row>
    <row r="863" spans="1:4" x14ac:dyDescent="0.25">
      <c r="A863" s="16" t="s">
        <v>735</v>
      </c>
      <c r="B863" s="16" t="s">
        <v>435</v>
      </c>
      <c r="C863" s="16" t="s">
        <v>904</v>
      </c>
      <c r="D863" s="16" t="s">
        <v>905</v>
      </c>
    </row>
    <row r="864" spans="1:4" x14ac:dyDescent="0.25">
      <c r="A864" s="16" t="s">
        <v>738</v>
      </c>
      <c r="B864" s="16" t="s">
        <v>10110</v>
      </c>
      <c r="C864" s="16" t="s">
        <v>906</v>
      </c>
      <c r="D864" s="16" t="s">
        <v>907</v>
      </c>
    </row>
    <row r="865" spans="1:4" x14ac:dyDescent="0.25">
      <c r="A865" s="16" t="s">
        <v>740</v>
      </c>
      <c r="B865" s="16" t="s">
        <v>10256</v>
      </c>
      <c r="C865" s="16" t="s">
        <v>908</v>
      </c>
      <c r="D865" s="16" t="s">
        <v>909</v>
      </c>
    </row>
    <row r="866" spans="1:4" x14ac:dyDescent="0.25">
      <c r="A866" s="16" t="s">
        <v>462</v>
      </c>
      <c r="B866" s="16" t="s">
        <v>11384</v>
      </c>
      <c r="C866" s="16" t="s">
        <v>910</v>
      </c>
      <c r="D866" s="16" t="s">
        <v>911</v>
      </c>
    </row>
    <row r="868" spans="1:4" x14ac:dyDescent="0.25">
      <c r="A868" s="16" t="s">
        <v>13406</v>
      </c>
    </row>
    <row r="869" spans="1:4" x14ac:dyDescent="0.25">
      <c r="A869" s="16" t="s">
        <v>88</v>
      </c>
    </row>
    <row r="870" spans="1:4" x14ac:dyDescent="0.25">
      <c r="A870" s="16" t="s">
        <v>477</v>
      </c>
      <c r="B870" s="16" t="s">
        <v>435</v>
      </c>
      <c r="C870" s="16" t="s">
        <v>904</v>
      </c>
      <c r="D870" s="16" t="s">
        <v>905</v>
      </c>
    </row>
    <row r="871" spans="1:4" x14ac:dyDescent="0.25">
      <c r="A871" s="16" t="s">
        <v>478</v>
      </c>
      <c r="B871" s="16" t="s">
        <v>10231</v>
      </c>
      <c r="C871" s="16" t="s">
        <v>912</v>
      </c>
      <c r="D871" s="16" t="s">
        <v>913</v>
      </c>
    </row>
    <row r="872" spans="1:4" x14ac:dyDescent="0.25">
      <c r="A872" s="16" t="s">
        <v>482</v>
      </c>
      <c r="B872" s="16" t="s">
        <v>10135</v>
      </c>
      <c r="C872" s="16" t="s">
        <v>914</v>
      </c>
      <c r="D872" s="16" t="s">
        <v>915</v>
      </c>
    </row>
    <row r="873" spans="1:4" x14ac:dyDescent="0.25">
      <c r="A873" s="16" t="s">
        <v>462</v>
      </c>
      <c r="B873" s="16" t="s">
        <v>11384</v>
      </c>
      <c r="C873" s="16" t="s">
        <v>910</v>
      </c>
      <c r="D873" s="16" t="s">
        <v>911</v>
      </c>
    </row>
    <row r="875" spans="1:4" x14ac:dyDescent="0.25">
      <c r="A875" s="16" t="s">
        <v>13407</v>
      </c>
    </row>
    <row r="876" spans="1:4" x14ac:dyDescent="0.25">
      <c r="A876" s="16" t="s">
        <v>13231</v>
      </c>
    </row>
    <row r="877" spans="1:4" x14ac:dyDescent="0.25">
      <c r="A877" s="16" t="s">
        <v>599</v>
      </c>
      <c r="B877" s="16" t="s">
        <v>435</v>
      </c>
      <c r="C877" s="16" t="s">
        <v>486</v>
      </c>
      <c r="D877" s="16" t="s">
        <v>487</v>
      </c>
    </row>
    <row r="878" spans="1:4" x14ac:dyDescent="0.25">
      <c r="A878" s="16" t="s">
        <v>600</v>
      </c>
      <c r="B878" s="16" t="s">
        <v>9533</v>
      </c>
      <c r="C878" s="16" t="s">
        <v>705</v>
      </c>
      <c r="D878" s="16" t="s">
        <v>1523</v>
      </c>
    </row>
    <row r="879" spans="1:4" x14ac:dyDescent="0.25">
      <c r="A879" s="16" t="s">
        <v>606</v>
      </c>
      <c r="B879" s="16" t="s">
        <v>9486</v>
      </c>
      <c r="C879" s="16" t="s">
        <v>1273</v>
      </c>
      <c r="D879" s="16" t="s">
        <v>1205</v>
      </c>
    </row>
    <row r="880" spans="1:4" x14ac:dyDescent="0.25">
      <c r="A880" s="16" t="s">
        <v>612</v>
      </c>
      <c r="B880" s="16" t="s">
        <v>8728</v>
      </c>
      <c r="C880" s="16" t="s">
        <v>1524</v>
      </c>
      <c r="D880" s="16" t="s">
        <v>622</v>
      </c>
    </row>
    <row r="881" spans="1:4" x14ac:dyDescent="0.25">
      <c r="A881" s="16" t="s">
        <v>615</v>
      </c>
      <c r="B881" s="16" t="s">
        <v>9782</v>
      </c>
      <c r="C881" s="16" t="s">
        <v>1349</v>
      </c>
      <c r="D881" s="16" t="s">
        <v>652</v>
      </c>
    </row>
    <row r="882" spans="1:4" x14ac:dyDescent="0.25">
      <c r="A882" s="16" t="s">
        <v>624</v>
      </c>
      <c r="B882" s="16" t="s">
        <v>9234</v>
      </c>
      <c r="C882" s="16" t="s">
        <v>916</v>
      </c>
      <c r="D882" s="16" t="s">
        <v>917</v>
      </c>
    </row>
    <row r="883" spans="1:4" x14ac:dyDescent="0.25">
      <c r="A883" s="16" t="s">
        <v>462</v>
      </c>
      <c r="B883" s="16" t="s">
        <v>11384</v>
      </c>
      <c r="C883" s="16" t="s">
        <v>857</v>
      </c>
      <c r="D883" s="16" t="s">
        <v>856</v>
      </c>
    </row>
    <row r="885" spans="1:4" x14ac:dyDescent="0.25">
      <c r="A885" s="16" t="s">
        <v>13408</v>
      </c>
    </row>
    <row r="886" spans="1:4" x14ac:dyDescent="0.25">
      <c r="A886" s="16" t="s">
        <v>13232</v>
      </c>
    </row>
    <row r="887" spans="1:4" x14ac:dyDescent="0.25">
      <c r="A887" s="16" t="s">
        <v>632</v>
      </c>
      <c r="B887" s="16" t="s">
        <v>435</v>
      </c>
      <c r="C887" s="16" t="s">
        <v>486</v>
      </c>
      <c r="D887" s="16" t="s">
        <v>487</v>
      </c>
    </row>
    <row r="888" spans="1:4" x14ac:dyDescent="0.25">
      <c r="A888" s="16" t="s">
        <v>633</v>
      </c>
      <c r="B888" s="16" t="s">
        <v>9642</v>
      </c>
      <c r="C888" s="16" t="s">
        <v>1525</v>
      </c>
      <c r="D888" s="16" t="s">
        <v>700</v>
      </c>
    </row>
    <row r="889" spans="1:4" x14ac:dyDescent="0.25">
      <c r="A889" s="16" t="s">
        <v>639</v>
      </c>
      <c r="B889" s="16" t="s">
        <v>9670</v>
      </c>
      <c r="C889" s="16" t="s">
        <v>1526</v>
      </c>
      <c r="D889" s="16" t="s">
        <v>467</v>
      </c>
    </row>
    <row r="890" spans="1:4" x14ac:dyDescent="0.25">
      <c r="A890" s="16" t="s">
        <v>643</v>
      </c>
      <c r="B890" s="16" t="s">
        <v>844</v>
      </c>
      <c r="C890" s="16" t="s">
        <v>644</v>
      </c>
      <c r="D890" s="16" t="s">
        <v>446</v>
      </c>
    </row>
    <row r="891" spans="1:4" x14ac:dyDescent="0.25">
      <c r="A891" s="16" t="s">
        <v>645</v>
      </c>
      <c r="B891" s="16" t="s">
        <v>8987</v>
      </c>
      <c r="C891" s="16" t="s">
        <v>1527</v>
      </c>
      <c r="D891" s="16" t="s">
        <v>1437</v>
      </c>
    </row>
    <row r="892" spans="1:4" x14ac:dyDescent="0.25">
      <c r="A892" s="16" t="s">
        <v>649</v>
      </c>
      <c r="B892" s="16" t="s">
        <v>9139</v>
      </c>
      <c r="C892" s="16" t="s">
        <v>1082</v>
      </c>
      <c r="D892" s="16" t="s">
        <v>1083</v>
      </c>
    </row>
    <row r="893" spans="1:4" x14ac:dyDescent="0.25">
      <c r="A893" s="16" t="s">
        <v>655</v>
      </c>
      <c r="B893" s="16" t="s">
        <v>9440</v>
      </c>
      <c r="C893" s="16" t="s">
        <v>1528</v>
      </c>
      <c r="D893" s="16" t="s">
        <v>1127</v>
      </c>
    </row>
    <row r="894" spans="1:4" x14ac:dyDescent="0.25">
      <c r="A894" s="16" t="s">
        <v>462</v>
      </c>
      <c r="B894" s="16" t="s">
        <v>11384</v>
      </c>
      <c r="C894" s="16" t="s">
        <v>857</v>
      </c>
      <c r="D894" s="16" t="s">
        <v>856</v>
      </c>
    </row>
    <row r="896" spans="1:4" x14ac:dyDescent="0.25">
      <c r="A896" s="16" t="s">
        <v>13409</v>
      </c>
    </row>
    <row r="897" spans="1:4" x14ac:dyDescent="0.25">
      <c r="A897" s="16" t="s">
        <v>13233</v>
      </c>
    </row>
    <row r="898" spans="1:4" x14ac:dyDescent="0.25">
      <c r="A898" s="16" t="s">
        <v>477</v>
      </c>
      <c r="B898" s="16" t="s">
        <v>435</v>
      </c>
      <c r="C898" s="16" t="s">
        <v>486</v>
      </c>
      <c r="D898" s="16" t="s">
        <v>487</v>
      </c>
    </row>
    <row r="899" spans="1:4" x14ac:dyDescent="0.25">
      <c r="A899" s="16" t="s">
        <v>478</v>
      </c>
      <c r="B899" s="16" t="s">
        <v>10231</v>
      </c>
      <c r="C899" s="16" t="s">
        <v>916</v>
      </c>
      <c r="D899" s="16" t="s">
        <v>917</v>
      </c>
    </row>
    <row r="900" spans="1:4" x14ac:dyDescent="0.25">
      <c r="A900" s="16" t="s">
        <v>482</v>
      </c>
      <c r="B900" s="16" t="s">
        <v>10135</v>
      </c>
      <c r="C900" s="16" t="s">
        <v>819</v>
      </c>
      <c r="D900" s="16" t="s">
        <v>818</v>
      </c>
    </row>
    <row r="901" spans="1:4" x14ac:dyDescent="0.25">
      <c r="A901" s="16" t="s">
        <v>462</v>
      </c>
      <c r="B901" s="16" t="s">
        <v>11384</v>
      </c>
      <c r="C901" s="16" t="s">
        <v>857</v>
      </c>
      <c r="D901" s="16" t="s">
        <v>856</v>
      </c>
    </row>
    <row r="903" spans="1:4" x14ac:dyDescent="0.25">
      <c r="A903" s="16" t="s">
        <v>13410</v>
      </c>
    </row>
    <row r="904" spans="1:4" x14ac:dyDescent="0.25">
      <c r="A904" s="16" t="s">
        <v>90</v>
      </c>
    </row>
    <row r="905" spans="1:4" x14ac:dyDescent="0.25">
      <c r="A905" s="16" t="s">
        <v>815</v>
      </c>
      <c r="B905" s="16" t="s">
        <v>435</v>
      </c>
      <c r="C905" s="16" t="s">
        <v>486</v>
      </c>
      <c r="D905" s="16" t="s">
        <v>487</v>
      </c>
    </row>
    <row r="906" spans="1:4" x14ac:dyDescent="0.25">
      <c r="A906" s="16" t="s">
        <v>470</v>
      </c>
      <c r="B906" s="16" t="s">
        <v>9453</v>
      </c>
      <c r="C906" s="16" t="s">
        <v>918</v>
      </c>
      <c r="D906" s="16" t="s">
        <v>919</v>
      </c>
    </row>
    <row r="907" spans="1:4" x14ac:dyDescent="0.25">
      <c r="A907" s="16" t="s">
        <v>474</v>
      </c>
      <c r="B907" s="16" t="s">
        <v>9550</v>
      </c>
      <c r="C907" s="16" t="s">
        <v>920</v>
      </c>
      <c r="D907" s="16" t="s">
        <v>921</v>
      </c>
    </row>
    <row r="908" spans="1:4" x14ac:dyDescent="0.25">
      <c r="A908" s="16" t="s">
        <v>821</v>
      </c>
      <c r="B908" s="16" t="s">
        <v>1056</v>
      </c>
      <c r="C908" s="16" t="s">
        <v>644</v>
      </c>
      <c r="D908" s="16" t="s">
        <v>446</v>
      </c>
    </row>
    <row r="909" spans="1:4" x14ac:dyDescent="0.25">
      <c r="A909" s="16" t="s">
        <v>462</v>
      </c>
      <c r="B909" s="16" t="s">
        <v>10155</v>
      </c>
      <c r="C909" s="16" t="s">
        <v>922</v>
      </c>
      <c r="D909" s="16" t="s">
        <v>923</v>
      </c>
    </row>
    <row r="911" spans="1:4" x14ac:dyDescent="0.25">
      <c r="A911" s="16" t="s">
        <v>13411</v>
      </c>
    </row>
    <row r="912" spans="1:4" x14ac:dyDescent="0.25">
      <c r="A912" s="16" t="s">
        <v>91</v>
      </c>
    </row>
    <row r="913" spans="1:4" x14ac:dyDescent="0.25">
      <c r="A913" s="16" t="s">
        <v>924</v>
      </c>
      <c r="B913" s="16" t="s">
        <v>435</v>
      </c>
      <c r="C913" s="16" t="s">
        <v>486</v>
      </c>
      <c r="D913" s="16" t="s">
        <v>487</v>
      </c>
    </row>
    <row r="914" spans="1:4" x14ac:dyDescent="0.25">
      <c r="A914" s="16" t="s">
        <v>850</v>
      </c>
      <c r="B914" s="16" t="s">
        <v>8743</v>
      </c>
      <c r="C914" s="16" t="s">
        <v>1551</v>
      </c>
      <c r="D914" s="16" t="s">
        <v>13412</v>
      </c>
    </row>
    <row r="915" spans="1:4" x14ac:dyDescent="0.25">
      <c r="A915" s="16" t="s">
        <v>851</v>
      </c>
      <c r="B915" s="16" t="s">
        <v>10015</v>
      </c>
      <c r="C915" s="16" t="s">
        <v>807</v>
      </c>
      <c r="D915" s="16" t="s">
        <v>808</v>
      </c>
    </row>
    <row r="916" spans="1:4" x14ac:dyDescent="0.25">
      <c r="A916" s="16" t="s">
        <v>821</v>
      </c>
      <c r="B916" s="16" t="s">
        <v>8886</v>
      </c>
      <c r="C916" s="16" t="s">
        <v>602</v>
      </c>
      <c r="D916" s="16" t="s">
        <v>13413</v>
      </c>
    </row>
    <row r="917" spans="1:4" x14ac:dyDescent="0.25">
      <c r="A917" s="16" t="s">
        <v>462</v>
      </c>
      <c r="B917" s="16" t="s">
        <v>10155</v>
      </c>
      <c r="C917" s="16" t="s">
        <v>922</v>
      </c>
      <c r="D917" s="16" t="s">
        <v>923</v>
      </c>
    </row>
    <row r="919" spans="1:4" x14ac:dyDescent="0.25">
      <c r="A919" s="16" t="s">
        <v>13414</v>
      </c>
    </row>
    <row r="920" spans="1:4" x14ac:dyDescent="0.25">
      <c r="A920" s="16" t="s">
        <v>92</v>
      </c>
    </row>
    <row r="921" spans="1:4" x14ac:dyDescent="0.25">
      <c r="A921" s="16" t="s">
        <v>928</v>
      </c>
      <c r="B921" s="16" t="s">
        <v>435</v>
      </c>
      <c r="C921" s="16" t="s">
        <v>486</v>
      </c>
      <c r="D921" s="16" t="s">
        <v>487</v>
      </c>
    </row>
    <row r="922" spans="1:4" x14ac:dyDescent="0.25">
      <c r="A922" s="16" t="s">
        <v>929</v>
      </c>
      <c r="B922" s="16" t="s">
        <v>9299</v>
      </c>
      <c r="C922" s="16" t="s">
        <v>930</v>
      </c>
      <c r="D922" s="16" t="s">
        <v>931</v>
      </c>
    </row>
    <row r="923" spans="1:4" x14ac:dyDescent="0.25">
      <c r="A923" s="16" t="s">
        <v>932</v>
      </c>
      <c r="B923" s="16" t="s">
        <v>8916</v>
      </c>
      <c r="C923" s="16" t="s">
        <v>933</v>
      </c>
      <c r="D923" s="16" t="s">
        <v>934</v>
      </c>
    </row>
    <row r="924" spans="1:4" x14ac:dyDescent="0.25">
      <c r="A924" s="16" t="s">
        <v>935</v>
      </c>
      <c r="B924" s="16" t="s">
        <v>8732</v>
      </c>
      <c r="C924" s="16" t="s">
        <v>644</v>
      </c>
      <c r="D924" s="16" t="s">
        <v>446</v>
      </c>
    </row>
    <row r="925" spans="1:4" x14ac:dyDescent="0.25">
      <c r="A925" s="16" t="s">
        <v>936</v>
      </c>
      <c r="B925" s="16" t="s">
        <v>9157</v>
      </c>
      <c r="C925" s="16" t="s">
        <v>880</v>
      </c>
      <c r="D925" s="16" t="s">
        <v>937</v>
      </c>
    </row>
    <row r="926" spans="1:4" x14ac:dyDescent="0.25">
      <c r="A926" s="16" t="s">
        <v>938</v>
      </c>
      <c r="B926" s="16" t="s">
        <v>9240</v>
      </c>
      <c r="C926" s="16" t="s">
        <v>939</v>
      </c>
      <c r="D926" s="16" t="s">
        <v>940</v>
      </c>
    </row>
    <row r="927" spans="1:4" x14ac:dyDescent="0.25">
      <c r="A927" s="16" t="s">
        <v>462</v>
      </c>
      <c r="B927" s="16" t="s">
        <v>10155</v>
      </c>
      <c r="C927" s="16" t="s">
        <v>922</v>
      </c>
      <c r="D927" s="16" t="s">
        <v>923</v>
      </c>
    </row>
    <row r="929" spans="1:4" x14ac:dyDescent="0.25">
      <c r="A929" s="16" t="s">
        <v>13415</v>
      </c>
    </row>
    <row r="930" spans="1:4" x14ac:dyDescent="0.25">
      <c r="A930" s="16" t="s">
        <v>13416</v>
      </c>
    </row>
    <row r="931" spans="1:4" x14ac:dyDescent="0.25">
      <c r="A931" s="16" t="s">
        <v>477</v>
      </c>
      <c r="B931" s="16" t="s">
        <v>435</v>
      </c>
      <c r="C931" s="16" t="s">
        <v>486</v>
      </c>
      <c r="D931" s="16" t="s">
        <v>487</v>
      </c>
    </row>
    <row r="932" spans="1:4" x14ac:dyDescent="0.25">
      <c r="A932" s="16" t="s">
        <v>478</v>
      </c>
      <c r="B932" s="16" t="s">
        <v>9550</v>
      </c>
      <c r="C932" s="16" t="s">
        <v>941</v>
      </c>
      <c r="D932" s="16" t="s">
        <v>734</v>
      </c>
    </row>
    <row r="933" spans="1:4" x14ac:dyDescent="0.25">
      <c r="A933" s="16" t="s">
        <v>482</v>
      </c>
      <c r="B933" s="16" t="s">
        <v>9464</v>
      </c>
      <c r="C933" s="16" t="s">
        <v>942</v>
      </c>
      <c r="D933" s="16" t="s">
        <v>777</v>
      </c>
    </row>
    <row r="934" spans="1:4" x14ac:dyDescent="0.25">
      <c r="A934" s="16" t="s">
        <v>462</v>
      </c>
      <c r="B934" s="16" t="s">
        <v>10155</v>
      </c>
      <c r="C934" s="16" t="s">
        <v>922</v>
      </c>
      <c r="D934" s="16" t="s">
        <v>923</v>
      </c>
    </row>
    <row r="936" spans="1:4" x14ac:dyDescent="0.25">
      <c r="A936" s="16" t="s">
        <v>13904</v>
      </c>
    </row>
    <row r="937" spans="1:4" x14ac:dyDescent="0.25">
      <c r="A937" s="16" t="s">
        <v>93</v>
      </c>
    </row>
    <row r="938" spans="1:4" x14ac:dyDescent="0.25">
      <c r="A938" s="16" t="s">
        <v>477</v>
      </c>
      <c r="B938" s="16" t="s">
        <v>435</v>
      </c>
      <c r="C938" s="16" t="s">
        <v>782</v>
      </c>
      <c r="D938" s="16" t="s">
        <v>783</v>
      </c>
    </row>
    <row r="939" spans="1:4" x14ac:dyDescent="0.25">
      <c r="A939" s="16" t="s">
        <v>478</v>
      </c>
      <c r="B939" s="16" t="s">
        <v>10231</v>
      </c>
      <c r="C939" s="16" t="s">
        <v>943</v>
      </c>
      <c r="D939" s="16" t="s">
        <v>629</v>
      </c>
    </row>
    <row r="940" spans="1:4" x14ac:dyDescent="0.25">
      <c r="A940" s="16" t="s">
        <v>482</v>
      </c>
      <c r="B940" s="16" t="s">
        <v>10130</v>
      </c>
      <c r="C940" s="16" t="s">
        <v>944</v>
      </c>
      <c r="D940" s="16" t="s">
        <v>508</v>
      </c>
    </row>
    <row r="941" spans="1:4" x14ac:dyDescent="0.25">
      <c r="A941" s="16" t="s">
        <v>462</v>
      </c>
      <c r="B941" s="16" t="s">
        <v>11380</v>
      </c>
      <c r="C941" s="16" t="s">
        <v>945</v>
      </c>
      <c r="D941" s="16" t="s">
        <v>518</v>
      </c>
    </row>
    <row r="943" spans="1:4" x14ac:dyDescent="0.25">
      <c r="A943" s="16" t="s">
        <v>13905</v>
      </c>
    </row>
    <row r="944" spans="1:4" x14ac:dyDescent="0.25">
      <c r="A944" s="16" t="s">
        <v>94</v>
      </c>
    </row>
    <row r="945" spans="1:17" x14ac:dyDescent="0.25">
      <c r="A945" s="16" t="s">
        <v>477</v>
      </c>
      <c r="B945" s="16" t="s">
        <v>435</v>
      </c>
      <c r="C945" s="16" t="s">
        <v>782</v>
      </c>
      <c r="D945" s="16" t="s">
        <v>783</v>
      </c>
    </row>
    <row r="946" spans="1:17" x14ac:dyDescent="0.25">
      <c r="A946" s="16" t="s">
        <v>478</v>
      </c>
      <c r="B946" s="16" t="s">
        <v>10231</v>
      </c>
      <c r="C946" s="16" t="s">
        <v>946</v>
      </c>
      <c r="D946" s="16" t="s">
        <v>947</v>
      </c>
    </row>
    <row r="947" spans="1:17" x14ac:dyDescent="0.25">
      <c r="A947" s="16" t="s">
        <v>482</v>
      </c>
      <c r="B947" s="16" t="s">
        <v>8995</v>
      </c>
      <c r="C947" s="16" t="s">
        <v>948</v>
      </c>
      <c r="D947" s="16" t="s">
        <v>949</v>
      </c>
    </row>
    <row r="948" spans="1:17" x14ac:dyDescent="0.25">
      <c r="A948" s="16" t="s">
        <v>462</v>
      </c>
      <c r="B948" s="16" t="s">
        <v>11359</v>
      </c>
      <c r="C948" s="16" t="s">
        <v>950</v>
      </c>
      <c r="D948" s="16" t="s">
        <v>951</v>
      </c>
    </row>
    <row r="950" spans="1:17" x14ac:dyDescent="0.25">
      <c r="A950" s="16" t="s">
        <v>13417</v>
      </c>
    </row>
    <row r="951" spans="1:17" x14ac:dyDescent="0.25">
      <c r="A951" s="16" t="s">
        <v>95</v>
      </c>
    </row>
    <row r="952" spans="1:17" x14ac:dyDescent="0.25">
      <c r="A952" s="16" t="s">
        <v>477</v>
      </c>
      <c r="B952" s="16" t="s">
        <v>435</v>
      </c>
      <c r="C952" s="16" t="s">
        <v>811</v>
      </c>
      <c r="D952" s="16" t="s">
        <v>812</v>
      </c>
      <c r="E952" s="16" t="s">
        <v>813</v>
      </c>
      <c r="F952" s="16" t="s">
        <v>814</v>
      </c>
    </row>
    <row r="953" spans="1:17" x14ac:dyDescent="0.25">
      <c r="A953" s="16" t="s">
        <v>478</v>
      </c>
      <c r="B953" s="16" t="s">
        <v>11302</v>
      </c>
      <c r="C953" s="16" t="s">
        <v>13418</v>
      </c>
      <c r="D953" s="16" t="s">
        <v>8993</v>
      </c>
      <c r="E953" s="16" t="s">
        <v>844</v>
      </c>
      <c r="F953" s="16" t="s">
        <v>9023</v>
      </c>
    </row>
    <row r="954" spans="1:17" x14ac:dyDescent="0.25">
      <c r="A954" s="16" t="s">
        <v>482</v>
      </c>
      <c r="B954" s="16" t="s">
        <v>11021</v>
      </c>
      <c r="C954" s="16" t="s">
        <v>13419</v>
      </c>
      <c r="D954" s="16" t="s">
        <v>9003</v>
      </c>
      <c r="E954" s="16" t="s">
        <v>843</v>
      </c>
      <c r="F954" s="16" t="s">
        <v>9030</v>
      </c>
    </row>
    <row r="955" spans="1:17" x14ac:dyDescent="0.25">
      <c r="A955" s="16" t="s">
        <v>462</v>
      </c>
      <c r="B955" s="16" t="s">
        <v>12815</v>
      </c>
      <c r="C955" s="16" t="s">
        <v>13420</v>
      </c>
      <c r="D955" s="16" t="s">
        <v>8993</v>
      </c>
      <c r="E955" s="16" t="s">
        <v>843</v>
      </c>
      <c r="F955" s="16" t="s">
        <v>9030</v>
      </c>
    </row>
    <row r="957" spans="1:17" x14ac:dyDescent="0.25">
      <c r="A957" s="16" t="s">
        <v>13421</v>
      </c>
    </row>
    <row r="958" spans="1:17" x14ac:dyDescent="0.25">
      <c r="A958" s="16" t="s">
        <v>327</v>
      </c>
    </row>
    <row r="959" spans="1:17" x14ac:dyDescent="0.25">
      <c r="A959" s="16" t="s">
        <v>815</v>
      </c>
      <c r="B959" s="16" t="s">
        <v>435</v>
      </c>
      <c r="C959" s="16" t="s">
        <v>1778</v>
      </c>
      <c r="D959" s="16" t="s">
        <v>1779</v>
      </c>
      <c r="E959" s="16" t="s">
        <v>1780</v>
      </c>
      <c r="F959" s="16" t="s">
        <v>1781</v>
      </c>
      <c r="G959" s="16" t="s">
        <v>1782</v>
      </c>
      <c r="H959" s="16" t="s">
        <v>1783</v>
      </c>
      <c r="I959" s="16" t="s">
        <v>1784</v>
      </c>
      <c r="J959" s="16" t="s">
        <v>1785</v>
      </c>
      <c r="K959" s="16" t="s">
        <v>530</v>
      </c>
      <c r="L959" s="16" t="s">
        <v>1786</v>
      </c>
      <c r="M959" s="16" t="s">
        <v>1787</v>
      </c>
      <c r="N959" s="16" t="s">
        <v>1788</v>
      </c>
      <c r="O959" s="16" t="s">
        <v>1789</v>
      </c>
      <c r="P959" s="16" t="s">
        <v>1790</v>
      </c>
      <c r="Q959" s="16" t="s">
        <v>1791</v>
      </c>
    </row>
    <row r="960" spans="1:17" x14ac:dyDescent="0.25">
      <c r="A960" s="16" t="s">
        <v>470</v>
      </c>
      <c r="B960" s="16" t="s">
        <v>9691</v>
      </c>
      <c r="C960" s="16" t="s">
        <v>666</v>
      </c>
      <c r="D960" s="16" t="s">
        <v>560</v>
      </c>
      <c r="E960" s="16" t="s">
        <v>446</v>
      </c>
      <c r="F960" s="16" t="s">
        <v>690</v>
      </c>
      <c r="G960" s="16" t="s">
        <v>446</v>
      </c>
      <c r="H960" s="16" t="s">
        <v>515</v>
      </c>
      <c r="I960" s="16" t="s">
        <v>621</v>
      </c>
      <c r="J960" s="16" t="s">
        <v>586</v>
      </c>
      <c r="K960" s="16" t="s">
        <v>560</v>
      </c>
      <c r="L960" s="16" t="s">
        <v>690</v>
      </c>
      <c r="M960" s="16" t="s">
        <v>1333</v>
      </c>
      <c r="N960" s="16" t="s">
        <v>625</v>
      </c>
      <c r="O960" s="16" t="s">
        <v>446</v>
      </c>
      <c r="P960" s="16" t="s">
        <v>1555</v>
      </c>
      <c r="Q960" s="16" t="s">
        <v>618</v>
      </c>
    </row>
    <row r="961" spans="1:17" x14ac:dyDescent="0.25">
      <c r="A961" s="16" t="s">
        <v>474</v>
      </c>
      <c r="B961" s="16" t="s">
        <v>9123</v>
      </c>
      <c r="C961" s="16" t="s">
        <v>629</v>
      </c>
      <c r="D961" s="16" t="s">
        <v>585</v>
      </c>
      <c r="E961" s="16" t="s">
        <v>1516</v>
      </c>
      <c r="F961" s="16" t="s">
        <v>585</v>
      </c>
      <c r="G961" s="16" t="s">
        <v>601</v>
      </c>
      <c r="H961" s="16" t="s">
        <v>446</v>
      </c>
      <c r="I961" s="16" t="s">
        <v>629</v>
      </c>
      <c r="J961" s="16" t="s">
        <v>625</v>
      </c>
      <c r="K961" s="16" t="s">
        <v>597</v>
      </c>
      <c r="L961" s="16" t="s">
        <v>446</v>
      </c>
      <c r="M961" s="16" t="s">
        <v>582</v>
      </c>
      <c r="N961" s="16" t="s">
        <v>582</v>
      </c>
      <c r="O961" s="16" t="s">
        <v>601</v>
      </c>
      <c r="P961" s="16" t="s">
        <v>481</v>
      </c>
      <c r="Q961" s="16" t="s">
        <v>1570</v>
      </c>
    </row>
    <row r="962" spans="1:17" x14ac:dyDescent="0.25">
      <c r="A962" s="16" t="s">
        <v>462</v>
      </c>
      <c r="B962" s="16" t="s">
        <v>9966</v>
      </c>
      <c r="C962" s="16" t="s">
        <v>628</v>
      </c>
      <c r="D962" s="16" t="s">
        <v>661</v>
      </c>
      <c r="E962" s="16" t="s">
        <v>627</v>
      </c>
      <c r="F962" s="16" t="s">
        <v>522</v>
      </c>
      <c r="G962" s="16" t="s">
        <v>554</v>
      </c>
      <c r="H962" s="16" t="s">
        <v>523</v>
      </c>
      <c r="I962" s="16" t="s">
        <v>694</v>
      </c>
      <c r="J962" s="16" t="s">
        <v>587</v>
      </c>
      <c r="K962" s="16" t="s">
        <v>621</v>
      </c>
      <c r="L962" s="16" t="s">
        <v>638</v>
      </c>
      <c r="M962" s="16" t="s">
        <v>852</v>
      </c>
      <c r="N962" s="16" t="s">
        <v>597</v>
      </c>
      <c r="O962" s="16" t="s">
        <v>554</v>
      </c>
      <c r="P962" s="16" t="s">
        <v>1134</v>
      </c>
      <c r="Q962" s="16" t="s">
        <v>465</v>
      </c>
    </row>
    <row r="964" spans="1:17" x14ac:dyDescent="0.25">
      <c r="A964" s="16" t="s">
        <v>13422</v>
      </c>
    </row>
    <row r="965" spans="1:17" x14ac:dyDescent="0.25">
      <c r="A965" s="16" t="s">
        <v>328</v>
      </c>
    </row>
    <row r="966" spans="1:17" x14ac:dyDescent="0.25">
      <c r="A966" s="16" t="s">
        <v>924</v>
      </c>
      <c r="B966" s="16" t="s">
        <v>435</v>
      </c>
      <c r="C966" s="16" t="s">
        <v>1778</v>
      </c>
      <c r="D966" s="16" t="s">
        <v>1779</v>
      </c>
      <c r="E966" s="16" t="s">
        <v>1780</v>
      </c>
      <c r="F966" s="16" t="s">
        <v>1781</v>
      </c>
      <c r="G966" s="16" t="s">
        <v>1782</v>
      </c>
      <c r="H966" s="16" t="s">
        <v>1783</v>
      </c>
      <c r="I966" s="16" t="s">
        <v>1784</v>
      </c>
      <c r="J966" s="16" t="s">
        <v>1785</v>
      </c>
      <c r="K966" s="16" t="s">
        <v>530</v>
      </c>
      <c r="L966" s="16" t="s">
        <v>1786</v>
      </c>
      <c r="M966" s="16" t="s">
        <v>1787</v>
      </c>
      <c r="N966" s="16" t="s">
        <v>1788</v>
      </c>
      <c r="O966" s="16" t="s">
        <v>1789</v>
      </c>
      <c r="P966" s="16" t="s">
        <v>1790</v>
      </c>
      <c r="Q966" s="16" t="s">
        <v>1791</v>
      </c>
    </row>
    <row r="967" spans="1:17" x14ac:dyDescent="0.25">
      <c r="A967" s="16" t="s">
        <v>850</v>
      </c>
      <c r="B967" s="16" t="s">
        <v>8759</v>
      </c>
      <c r="C967" s="16" t="s">
        <v>446</v>
      </c>
      <c r="D967" s="16" t="s">
        <v>446</v>
      </c>
      <c r="E967" s="16" t="s">
        <v>1494</v>
      </c>
      <c r="F967" s="16" t="s">
        <v>446</v>
      </c>
      <c r="G967" s="16" t="s">
        <v>446</v>
      </c>
      <c r="H967" s="16" t="s">
        <v>446</v>
      </c>
      <c r="I967" s="16" t="s">
        <v>1570</v>
      </c>
      <c r="J967" s="16" t="s">
        <v>446</v>
      </c>
      <c r="K967" s="16" t="s">
        <v>446</v>
      </c>
      <c r="L967" s="16" t="s">
        <v>446</v>
      </c>
      <c r="M967" s="16" t="s">
        <v>446</v>
      </c>
      <c r="N967" s="16" t="s">
        <v>1570</v>
      </c>
      <c r="O967" s="16" t="s">
        <v>446</v>
      </c>
      <c r="P967" s="16" t="s">
        <v>1494</v>
      </c>
      <c r="Q967" s="16" t="s">
        <v>1570</v>
      </c>
    </row>
    <row r="968" spans="1:17" x14ac:dyDescent="0.25">
      <c r="A968" s="16" t="s">
        <v>851</v>
      </c>
      <c r="B968" s="16" t="s">
        <v>9943</v>
      </c>
      <c r="C968" s="16" t="s">
        <v>471</v>
      </c>
      <c r="D968" s="16" t="s">
        <v>520</v>
      </c>
      <c r="E968" s="16" t="s">
        <v>679</v>
      </c>
      <c r="F968" s="16" t="s">
        <v>582</v>
      </c>
      <c r="G968" s="16" t="s">
        <v>554</v>
      </c>
      <c r="H968" s="16" t="s">
        <v>518</v>
      </c>
      <c r="I968" s="16" t="s">
        <v>520</v>
      </c>
      <c r="J968" s="16" t="s">
        <v>553</v>
      </c>
      <c r="K968" s="16" t="s">
        <v>621</v>
      </c>
      <c r="L968" s="16" t="s">
        <v>671</v>
      </c>
      <c r="M968" s="16" t="s">
        <v>977</v>
      </c>
      <c r="N968" s="16" t="s">
        <v>565</v>
      </c>
      <c r="O968" s="16" t="s">
        <v>554</v>
      </c>
      <c r="P968" s="16" t="s">
        <v>664</v>
      </c>
      <c r="Q968" s="16" t="s">
        <v>635</v>
      </c>
    </row>
    <row r="969" spans="1:17" x14ac:dyDescent="0.25">
      <c r="A969" s="16" t="s">
        <v>462</v>
      </c>
      <c r="B969" s="16" t="s">
        <v>9966</v>
      </c>
      <c r="C969" s="16" t="s">
        <v>628</v>
      </c>
      <c r="D969" s="16" t="s">
        <v>661</v>
      </c>
      <c r="E969" s="16" t="s">
        <v>627</v>
      </c>
      <c r="F969" s="16" t="s">
        <v>522</v>
      </c>
      <c r="G969" s="16" t="s">
        <v>554</v>
      </c>
      <c r="H969" s="16" t="s">
        <v>523</v>
      </c>
      <c r="I969" s="16" t="s">
        <v>694</v>
      </c>
      <c r="J969" s="16" t="s">
        <v>587</v>
      </c>
      <c r="K969" s="16" t="s">
        <v>621</v>
      </c>
      <c r="L969" s="16" t="s">
        <v>638</v>
      </c>
      <c r="M969" s="16" t="s">
        <v>852</v>
      </c>
      <c r="N969" s="16" t="s">
        <v>597</v>
      </c>
      <c r="O969" s="16" t="s">
        <v>554</v>
      </c>
      <c r="P969" s="16" t="s">
        <v>1134</v>
      </c>
      <c r="Q969" s="16" t="s">
        <v>465</v>
      </c>
    </row>
    <row r="971" spans="1:17" x14ac:dyDescent="0.25">
      <c r="A971" s="16" t="s">
        <v>13423</v>
      </c>
    </row>
    <row r="972" spans="1:17" x14ac:dyDescent="0.25">
      <c r="A972" s="16" t="s">
        <v>329</v>
      </c>
    </row>
    <row r="973" spans="1:17" x14ac:dyDescent="0.25">
      <c r="A973" s="16" t="s">
        <v>13370</v>
      </c>
      <c r="B973" s="16" t="s">
        <v>435</v>
      </c>
      <c r="C973" s="16" t="s">
        <v>1778</v>
      </c>
      <c r="D973" s="16" t="s">
        <v>1779</v>
      </c>
      <c r="E973" s="16" t="s">
        <v>1780</v>
      </c>
      <c r="F973" s="16" t="s">
        <v>1781</v>
      </c>
      <c r="G973" s="16" t="s">
        <v>1782</v>
      </c>
      <c r="H973" s="16" t="s">
        <v>1783</v>
      </c>
      <c r="I973" s="16" t="s">
        <v>1784</v>
      </c>
      <c r="J973" s="16" t="s">
        <v>1785</v>
      </c>
      <c r="K973" s="16" t="s">
        <v>530</v>
      </c>
      <c r="L973" s="16" t="s">
        <v>1786</v>
      </c>
      <c r="M973" s="16" t="s">
        <v>1787</v>
      </c>
      <c r="N973" s="16" t="s">
        <v>1788</v>
      </c>
      <c r="O973" s="16" t="s">
        <v>1789</v>
      </c>
      <c r="P973" s="16" t="s">
        <v>1790</v>
      </c>
      <c r="Q973" s="16" t="s">
        <v>1791</v>
      </c>
    </row>
    <row r="974" spans="1:17" x14ac:dyDescent="0.25">
      <c r="A974" s="16" t="s">
        <v>876</v>
      </c>
      <c r="B974" s="16" t="s">
        <v>1056</v>
      </c>
      <c r="C974" s="16" t="s">
        <v>675</v>
      </c>
      <c r="D974" s="16" t="s">
        <v>446</v>
      </c>
      <c r="E974" s="16" t="s">
        <v>446</v>
      </c>
      <c r="F974" s="16" t="s">
        <v>446</v>
      </c>
      <c r="G974" s="16" t="s">
        <v>446</v>
      </c>
      <c r="H974" s="16" t="s">
        <v>446</v>
      </c>
      <c r="I974" s="16" t="s">
        <v>446</v>
      </c>
      <c r="J974" s="16" t="s">
        <v>446</v>
      </c>
      <c r="K974" s="16" t="s">
        <v>446</v>
      </c>
      <c r="L974" s="16" t="s">
        <v>446</v>
      </c>
      <c r="M974" s="16" t="s">
        <v>446</v>
      </c>
      <c r="N974" s="16" t="s">
        <v>446</v>
      </c>
      <c r="O974" s="16" t="s">
        <v>446</v>
      </c>
      <c r="P974" s="16" t="s">
        <v>675</v>
      </c>
      <c r="Q974" s="16" t="s">
        <v>446</v>
      </c>
    </row>
    <row r="975" spans="1:17" x14ac:dyDescent="0.25">
      <c r="A975" s="16" t="s">
        <v>445</v>
      </c>
      <c r="B975" s="16" t="s">
        <v>9210</v>
      </c>
      <c r="C975" s="16" t="s">
        <v>635</v>
      </c>
      <c r="D975" s="16" t="s">
        <v>506</v>
      </c>
      <c r="E975" s="16" t="s">
        <v>581</v>
      </c>
      <c r="F975" s="16" t="s">
        <v>577</v>
      </c>
      <c r="G975" s="16" t="s">
        <v>446</v>
      </c>
      <c r="H975" s="16" t="s">
        <v>447</v>
      </c>
      <c r="I975" s="16" t="s">
        <v>588</v>
      </c>
      <c r="J975" s="16" t="s">
        <v>522</v>
      </c>
      <c r="K975" s="16" t="s">
        <v>581</v>
      </c>
      <c r="L975" s="16" t="s">
        <v>638</v>
      </c>
      <c r="M975" s="16" t="s">
        <v>556</v>
      </c>
      <c r="N975" s="16" t="s">
        <v>522</v>
      </c>
      <c r="O975" s="16" t="s">
        <v>447</v>
      </c>
      <c r="P975" s="16" t="s">
        <v>722</v>
      </c>
      <c r="Q975" s="16" t="s">
        <v>605</v>
      </c>
    </row>
    <row r="976" spans="1:17" x14ac:dyDescent="0.25">
      <c r="A976" s="16" t="s">
        <v>451</v>
      </c>
      <c r="B976" s="16" t="s">
        <v>9580</v>
      </c>
      <c r="C976" s="16" t="s">
        <v>627</v>
      </c>
      <c r="D976" s="16" t="s">
        <v>616</v>
      </c>
      <c r="E976" s="16" t="s">
        <v>1550</v>
      </c>
      <c r="F976" s="16" t="s">
        <v>651</v>
      </c>
      <c r="G976" s="16" t="s">
        <v>629</v>
      </c>
      <c r="H976" s="16" t="s">
        <v>562</v>
      </c>
      <c r="I976" s="16" t="s">
        <v>616</v>
      </c>
      <c r="J976" s="16" t="s">
        <v>653</v>
      </c>
      <c r="K976" s="16" t="s">
        <v>560</v>
      </c>
      <c r="L976" s="16" t="s">
        <v>560</v>
      </c>
      <c r="M976" s="16" t="s">
        <v>684</v>
      </c>
      <c r="N976" s="16" t="s">
        <v>459</v>
      </c>
      <c r="O976" s="16" t="s">
        <v>458</v>
      </c>
      <c r="P976" s="16" t="s">
        <v>1083</v>
      </c>
      <c r="Q976" s="16" t="s">
        <v>605</v>
      </c>
    </row>
    <row r="977" spans="1:17" x14ac:dyDescent="0.25">
      <c r="A977" s="16" t="s">
        <v>877</v>
      </c>
      <c r="B977" s="16" t="s">
        <v>1056</v>
      </c>
      <c r="C977" s="16" t="s">
        <v>446</v>
      </c>
      <c r="D977" s="16" t="s">
        <v>446</v>
      </c>
      <c r="E977" s="16" t="s">
        <v>446</v>
      </c>
      <c r="F977" s="16" t="s">
        <v>446</v>
      </c>
      <c r="G977" s="16" t="s">
        <v>446</v>
      </c>
      <c r="H977" s="16" t="s">
        <v>446</v>
      </c>
      <c r="I977" s="16" t="s">
        <v>926</v>
      </c>
      <c r="J977" s="16" t="s">
        <v>446</v>
      </c>
      <c r="K977" s="16" t="s">
        <v>446</v>
      </c>
      <c r="L977" s="16" t="s">
        <v>925</v>
      </c>
      <c r="M977" s="16" t="s">
        <v>446</v>
      </c>
      <c r="N977" s="16" t="s">
        <v>446</v>
      </c>
      <c r="O977" s="16" t="s">
        <v>446</v>
      </c>
      <c r="P977" s="16" t="s">
        <v>446</v>
      </c>
      <c r="Q977" s="16" t="s">
        <v>446</v>
      </c>
    </row>
    <row r="978" spans="1:17" x14ac:dyDescent="0.25">
      <c r="A978" s="16" t="s">
        <v>878</v>
      </c>
      <c r="B978" s="16" t="s">
        <v>844</v>
      </c>
      <c r="C978" s="16" t="s">
        <v>446</v>
      </c>
      <c r="D978" s="16" t="s">
        <v>644</v>
      </c>
      <c r="E978" s="16" t="s">
        <v>446</v>
      </c>
      <c r="F978" s="16" t="s">
        <v>446</v>
      </c>
      <c r="G978" s="16" t="s">
        <v>446</v>
      </c>
      <c r="H978" s="16" t="s">
        <v>446</v>
      </c>
      <c r="I978" s="16" t="s">
        <v>446</v>
      </c>
      <c r="J978" s="16" t="s">
        <v>446</v>
      </c>
      <c r="K978" s="16" t="s">
        <v>446</v>
      </c>
      <c r="L978" s="16" t="s">
        <v>446</v>
      </c>
      <c r="M978" s="16" t="s">
        <v>446</v>
      </c>
      <c r="N978" s="16" t="s">
        <v>446</v>
      </c>
      <c r="O978" s="16" t="s">
        <v>446</v>
      </c>
      <c r="P978" s="16" t="s">
        <v>446</v>
      </c>
      <c r="Q978" s="16" t="s">
        <v>446</v>
      </c>
    </row>
    <row r="979" spans="1:17" x14ac:dyDescent="0.25">
      <c r="A979" s="16" t="s">
        <v>462</v>
      </c>
      <c r="B979" s="16" t="s">
        <v>9966</v>
      </c>
      <c r="C979" s="16" t="s">
        <v>628</v>
      </c>
      <c r="D979" s="16" t="s">
        <v>661</v>
      </c>
      <c r="E979" s="16" t="s">
        <v>627</v>
      </c>
      <c r="F979" s="16" t="s">
        <v>522</v>
      </c>
      <c r="G979" s="16" t="s">
        <v>554</v>
      </c>
      <c r="H979" s="16" t="s">
        <v>523</v>
      </c>
      <c r="I979" s="16" t="s">
        <v>694</v>
      </c>
      <c r="J979" s="16" t="s">
        <v>587</v>
      </c>
      <c r="K979" s="16" t="s">
        <v>621</v>
      </c>
      <c r="L979" s="16" t="s">
        <v>638</v>
      </c>
      <c r="M979" s="16" t="s">
        <v>852</v>
      </c>
      <c r="N979" s="16" t="s">
        <v>597</v>
      </c>
      <c r="O979" s="16" t="s">
        <v>554</v>
      </c>
      <c r="P979" s="16" t="s">
        <v>1134</v>
      </c>
      <c r="Q979" s="16" t="s">
        <v>465</v>
      </c>
    </row>
    <row r="981" spans="1:17" x14ac:dyDescent="0.25">
      <c r="A981" s="16" t="s">
        <v>13424</v>
      </c>
    </row>
    <row r="982" spans="1:17" x14ac:dyDescent="0.25">
      <c r="A982" s="16" t="s">
        <v>330</v>
      </c>
    </row>
    <row r="983" spans="1:17" x14ac:dyDescent="0.25">
      <c r="A983" s="16" t="s">
        <v>11641</v>
      </c>
      <c r="B983" s="16" t="s">
        <v>435</v>
      </c>
      <c r="C983" s="16" t="s">
        <v>1778</v>
      </c>
      <c r="D983" s="16" t="s">
        <v>1779</v>
      </c>
      <c r="E983" s="16" t="s">
        <v>1780</v>
      </c>
      <c r="F983" s="16" t="s">
        <v>1781</v>
      </c>
      <c r="G983" s="16" t="s">
        <v>1782</v>
      </c>
      <c r="H983" s="16" t="s">
        <v>1783</v>
      </c>
      <c r="I983" s="16" t="s">
        <v>1784</v>
      </c>
      <c r="J983" s="16" t="s">
        <v>1785</v>
      </c>
      <c r="K983" s="16" t="s">
        <v>530</v>
      </c>
      <c r="L983" s="16" t="s">
        <v>1786</v>
      </c>
      <c r="M983" s="16" t="s">
        <v>1787</v>
      </c>
      <c r="N983" s="16" t="s">
        <v>1788</v>
      </c>
      <c r="O983" s="16" t="s">
        <v>1789</v>
      </c>
      <c r="P983" s="16" t="s">
        <v>1790</v>
      </c>
      <c r="Q983" s="16" t="s">
        <v>1791</v>
      </c>
    </row>
    <row r="984" spans="1:17" x14ac:dyDescent="0.25">
      <c r="A984" s="16" t="s">
        <v>1369</v>
      </c>
      <c r="B984" s="16" t="s">
        <v>8931</v>
      </c>
      <c r="C984" s="16" t="s">
        <v>558</v>
      </c>
      <c r="D984" s="16" t="s">
        <v>560</v>
      </c>
      <c r="E984" s="16" t="s">
        <v>446</v>
      </c>
      <c r="F984" s="16" t="s">
        <v>605</v>
      </c>
      <c r="G984" s="16" t="s">
        <v>446</v>
      </c>
      <c r="H984" s="16" t="s">
        <v>446</v>
      </c>
      <c r="I984" s="16" t="s">
        <v>446</v>
      </c>
      <c r="J984" s="16" t="s">
        <v>605</v>
      </c>
      <c r="K984" s="16" t="s">
        <v>1152</v>
      </c>
      <c r="L984" s="16" t="s">
        <v>560</v>
      </c>
      <c r="M984" s="16" t="s">
        <v>766</v>
      </c>
      <c r="N984" s="16" t="s">
        <v>560</v>
      </c>
      <c r="O984" s="16" t="s">
        <v>446</v>
      </c>
      <c r="P984" s="16" t="s">
        <v>1601</v>
      </c>
      <c r="Q984" s="16" t="s">
        <v>446</v>
      </c>
    </row>
    <row r="985" spans="1:17" x14ac:dyDescent="0.25">
      <c r="A985" s="16" t="s">
        <v>1372</v>
      </c>
      <c r="B985" s="16" t="s">
        <v>8811</v>
      </c>
      <c r="C985" s="16" t="s">
        <v>446</v>
      </c>
      <c r="D985" s="16" t="s">
        <v>446</v>
      </c>
      <c r="E985" s="16" t="s">
        <v>446</v>
      </c>
      <c r="F985" s="16" t="s">
        <v>446</v>
      </c>
      <c r="G985" s="16" t="s">
        <v>446</v>
      </c>
      <c r="H985" s="16" t="s">
        <v>692</v>
      </c>
      <c r="I985" s="16" t="s">
        <v>1003</v>
      </c>
      <c r="J985" s="16" t="s">
        <v>446</v>
      </c>
      <c r="K985" s="16" t="s">
        <v>446</v>
      </c>
      <c r="L985" s="16" t="s">
        <v>446</v>
      </c>
      <c r="M985" s="16" t="s">
        <v>1377</v>
      </c>
      <c r="N985" s="16" t="s">
        <v>1377</v>
      </c>
      <c r="O985" s="16" t="s">
        <v>446</v>
      </c>
      <c r="P985" s="16" t="s">
        <v>1377</v>
      </c>
      <c r="Q985" s="16" t="s">
        <v>1377</v>
      </c>
    </row>
    <row r="986" spans="1:17" x14ac:dyDescent="0.25">
      <c r="A986" s="16" t="s">
        <v>1376</v>
      </c>
      <c r="B986" s="16" t="s">
        <v>8993</v>
      </c>
      <c r="C986" s="16" t="s">
        <v>694</v>
      </c>
      <c r="D986" s="16" t="s">
        <v>1215</v>
      </c>
      <c r="E986" s="16" t="s">
        <v>594</v>
      </c>
      <c r="F986" s="16" t="s">
        <v>446</v>
      </c>
      <c r="G986" s="16" t="s">
        <v>446</v>
      </c>
      <c r="H986" s="16" t="s">
        <v>446</v>
      </c>
      <c r="I986" s="16" t="s">
        <v>555</v>
      </c>
      <c r="J986" s="16" t="s">
        <v>553</v>
      </c>
      <c r="K986" s="16" t="s">
        <v>446</v>
      </c>
      <c r="L986" s="16" t="s">
        <v>620</v>
      </c>
      <c r="M986" s="16" t="s">
        <v>1044</v>
      </c>
      <c r="N986" s="16" t="s">
        <v>446</v>
      </c>
      <c r="O986" s="16" t="s">
        <v>555</v>
      </c>
      <c r="P986" s="16" t="s">
        <v>1044</v>
      </c>
      <c r="Q986" s="16" t="s">
        <v>446</v>
      </c>
    </row>
    <row r="987" spans="1:17" x14ac:dyDescent="0.25">
      <c r="A987" s="16" t="s">
        <v>1378</v>
      </c>
      <c r="B987" s="16" t="s">
        <v>9210</v>
      </c>
      <c r="C987" s="16" t="s">
        <v>741</v>
      </c>
      <c r="D987" s="16" t="s">
        <v>456</v>
      </c>
      <c r="E987" s="16" t="s">
        <v>590</v>
      </c>
      <c r="F987" s="16" t="s">
        <v>459</v>
      </c>
      <c r="G987" s="16" t="s">
        <v>456</v>
      </c>
      <c r="H987" s="16" t="s">
        <v>520</v>
      </c>
      <c r="I987" s="16" t="s">
        <v>520</v>
      </c>
      <c r="J987" s="16" t="s">
        <v>568</v>
      </c>
      <c r="K987" s="16" t="s">
        <v>561</v>
      </c>
      <c r="L987" s="16" t="s">
        <v>621</v>
      </c>
      <c r="M987" s="16" t="s">
        <v>1425</v>
      </c>
      <c r="N987" s="16" t="s">
        <v>605</v>
      </c>
      <c r="O987" s="16" t="s">
        <v>446</v>
      </c>
      <c r="P987" s="16" t="s">
        <v>677</v>
      </c>
      <c r="Q987" s="16" t="s">
        <v>1130</v>
      </c>
    </row>
    <row r="988" spans="1:17" x14ac:dyDescent="0.25">
      <c r="A988" s="16" t="s">
        <v>1380</v>
      </c>
      <c r="B988" s="16" t="s">
        <v>9217</v>
      </c>
      <c r="C988" s="16" t="s">
        <v>741</v>
      </c>
      <c r="D988" s="16" t="s">
        <v>621</v>
      </c>
      <c r="E988" s="16" t="s">
        <v>1130</v>
      </c>
      <c r="F988" s="16" t="s">
        <v>568</v>
      </c>
      <c r="G988" s="16" t="s">
        <v>568</v>
      </c>
      <c r="H988" s="16" t="s">
        <v>456</v>
      </c>
      <c r="I988" s="16" t="s">
        <v>513</v>
      </c>
      <c r="J988" s="16" t="s">
        <v>635</v>
      </c>
      <c r="K988" s="16" t="s">
        <v>456</v>
      </c>
      <c r="L988" s="16" t="s">
        <v>520</v>
      </c>
      <c r="M988" s="16" t="s">
        <v>596</v>
      </c>
      <c r="N988" s="16" t="s">
        <v>681</v>
      </c>
      <c r="O988" s="16" t="s">
        <v>568</v>
      </c>
      <c r="P988" s="16" t="s">
        <v>1552</v>
      </c>
      <c r="Q988" s="16" t="s">
        <v>1329</v>
      </c>
    </row>
    <row r="989" spans="1:17" x14ac:dyDescent="0.25">
      <c r="A989" s="16" t="s">
        <v>462</v>
      </c>
      <c r="B989" s="16" t="s">
        <v>9966</v>
      </c>
      <c r="C989" s="16" t="s">
        <v>628</v>
      </c>
      <c r="D989" s="16" t="s">
        <v>661</v>
      </c>
      <c r="E989" s="16" t="s">
        <v>627</v>
      </c>
      <c r="F989" s="16" t="s">
        <v>522</v>
      </c>
      <c r="G989" s="16" t="s">
        <v>554</v>
      </c>
      <c r="H989" s="16" t="s">
        <v>523</v>
      </c>
      <c r="I989" s="16" t="s">
        <v>694</v>
      </c>
      <c r="J989" s="16" t="s">
        <v>587</v>
      </c>
      <c r="K989" s="16" t="s">
        <v>621</v>
      </c>
      <c r="L989" s="16" t="s">
        <v>638</v>
      </c>
      <c r="M989" s="16" t="s">
        <v>852</v>
      </c>
      <c r="N989" s="16" t="s">
        <v>597</v>
      </c>
      <c r="O989" s="16" t="s">
        <v>554</v>
      </c>
      <c r="P989" s="16" t="s">
        <v>1134</v>
      </c>
      <c r="Q989" s="16" t="s">
        <v>465</v>
      </c>
    </row>
    <row r="991" spans="1:17" x14ac:dyDescent="0.25">
      <c r="A991" s="16" t="s">
        <v>13425</v>
      </c>
    </row>
    <row r="992" spans="1:17" x14ac:dyDescent="0.25">
      <c r="A992" s="16" t="s">
        <v>331</v>
      </c>
    </row>
    <row r="993" spans="1:17" x14ac:dyDescent="0.25">
      <c r="A993" s="16" t="s">
        <v>477</v>
      </c>
      <c r="B993" s="16" t="s">
        <v>435</v>
      </c>
      <c r="C993" s="16" t="s">
        <v>1778</v>
      </c>
      <c r="D993" s="16" t="s">
        <v>1779</v>
      </c>
      <c r="E993" s="16" t="s">
        <v>1780</v>
      </c>
      <c r="F993" s="16" t="s">
        <v>1781</v>
      </c>
      <c r="G993" s="16" t="s">
        <v>1782</v>
      </c>
      <c r="H993" s="16" t="s">
        <v>1783</v>
      </c>
      <c r="I993" s="16" t="s">
        <v>1784</v>
      </c>
      <c r="J993" s="16" t="s">
        <v>1785</v>
      </c>
      <c r="K993" s="16" t="s">
        <v>530</v>
      </c>
      <c r="L993" s="16" t="s">
        <v>1786</v>
      </c>
      <c r="M993" s="16" t="s">
        <v>1787</v>
      </c>
      <c r="N993" s="16" t="s">
        <v>1788</v>
      </c>
      <c r="O993" s="16" t="s">
        <v>1789</v>
      </c>
      <c r="P993" s="16" t="s">
        <v>1790</v>
      </c>
      <c r="Q993" s="16" t="s">
        <v>1791</v>
      </c>
    </row>
    <row r="994" spans="1:17" x14ac:dyDescent="0.25">
      <c r="A994" s="16" t="s">
        <v>478</v>
      </c>
      <c r="B994" s="16" t="s">
        <v>9501</v>
      </c>
      <c r="C994" s="16" t="s">
        <v>1138</v>
      </c>
      <c r="D994" s="16" t="s">
        <v>455</v>
      </c>
      <c r="E994" s="16" t="s">
        <v>483</v>
      </c>
      <c r="F994" s="16" t="s">
        <v>603</v>
      </c>
      <c r="G994" s="16" t="s">
        <v>455</v>
      </c>
      <c r="H994" s="16" t="s">
        <v>568</v>
      </c>
      <c r="I994" s="16" t="s">
        <v>568</v>
      </c>
      <c r="J994" s="16" t="s">
        <v>603</v>
      </c>
      <c r="K994" s="16" t="s">
        <v>651</v>
      </c>
      <c r="L994" s="16" t="s">
        <v>694</v>
      </c>
      <c r="M994" s="16" t="s">
        <v>583</v>
      </c>
      <c r="N994" s="16" t="s">
        <v>793</v>
      </c>
      <c r="O994" s="16" t="s">
        <v>455</v>
      </c>
      <c r="P994" s="16" t="s">
        <v>1792</v>
      </c>
      <c r="Q994" s="16" t="s">
        <v>617</v>
      </c>
    </row>
    <row r="995" spans="1:17" x14ac:dyDescent="0.25">
      <c r="A995" s="16" t="s">
        <v>482</v>
      </c>
      <c r="B995" s="16" t="s">
        <v>9318</v>
      </c>
      <c r="C995" s="16" t="s">
        <v>561</v>
      </c>
      <c r="D995" s="16" t="s">
        <v>751</v>
      </c>
      <c r="E995" s="16" t="s">
        <v>1329</v>
      </c>
      <c r="F995" s="16" t="s">
        <v>456</v>
      </c>
      <c r="G995" s="16" t="s">
        <v>456</v>
      </c>
      <c r="H995" s="16" t="s">
        <v>555</v>
      </c>
      <c r="I995" s="16" t="s">
        <v>751</v>
      </c>
      <c r="J995" s="16" t="s">
        <v>561</v>
      </c>
      <c r="K995" s="16" t="s">
        <v>513</v>
      </c>
      <c r="L995" s="16" t="s">
        <v>561</v>
      </c>
      <c r="M995" s="16" t="s">
        <v>1128</v>
      </c>
      <c r="N995" s="16" t="s">
        <v>561</v>
      </c>
      <c r="O995" s="16" t="s">
        <v>456</v>
      </c>
      <c r="P995" s="16" t="s">
        <v>918</v>
      </c>
      <c r="Q995" s="16" t="s">
        <v>751</v>
      </c>
    </row>
    <row r="996" spans="1:17" x14ac:dyDescent="0.25">
      <c r="A996" s="16" t="s">
        <v>462</v>
      </c>
      <c r="B996" s="16" t="s">
        <v>9966</v>
      </c>
      <c r="C996" s="16" t="s">
        <v>628</v>
      </c>
      <c r="D996" s="16" t="s">
        <v>661</v>
      </c>
      <c r="E996" s="16" t="s">
        <v>627</v>
      </c>
      <c r="F996" s="16" t="s">
        <v>522</v>
      </c>
      <c r="G996" s="16" t="s">
        <v>554</v>
      </c>
      <c r="H996" s="16" t="s">
        <v>523</v>
      </c>
      <c r="I996" s="16" t="s">
        <v>694</v>
      </c>
      <c r="J996" s="16" t="s">
        <v>587</v>
      </c>
      <c r="K996" s="16" t="s">
        <v>621</v>
      </c>
      <c r="L996" s="16" t="s">
        <v>638</v>
      </c>
      <c r="M996" s="16" t="s">
        <v>852</v>
      </c>
      <c r="N996" s="16" t="s">
        <v>597</v>
      </c>
      <c r="O996" s="16" t="s">
        <v>554</v>
      </c>
      <c r="P996" s="16" t="s">
        <v>1134</v>
      </c>
      <c r="Q996" s="16" t="s">
        <v>465</v>
      </c>
    </row>
    <row r="998" spans="1:17" x14ac:dyDescent="0.25">
      <c r="A998" s="16" t="s">
        <v>13426</v>
      </c>
    </row>
    <row r="999" spans="1:17" x14ac:dyDescent="0.25">
      <c r="A999" s="16" t="s">
        <v>347</v>
      </c>
    </row>
    <row r="1000" spans="1:17" x14ac:dyDescent="0.25">
      <c r="A1000" s="16" t="s">
        <v>815</v>
      </c>
      <c r="B1000" s="16" t="s">
        <v>435</v>
      </c>
      <c r="C1000" s="16" t="s">
        <v>1821</v>
      </c>
      <c r="D1000" s="16" t="s">
        <v>1828</v>
      </c>
      <c r="E1000" s="16" t="s">
        <v>1820</v>
      </c>
      <c r="F1000" s="16" t="s">
        <v>1822</v>
      </c>
      <c r="G1000" s="16" t="s">
        <v>1823</v>
      </c>
      <c r="H1000" s="16" t="s">
        <v>1824</v>
      </c>
      <c r="I1000" s="16" t="s">
        <v>1825</v>
      </c>
      <c r="J1000" s="16" t="s">
        <v>1826</v>
      </c>
      <c r="K1000" s="16" t="s">
        <v>1827</v>
      </c>
      <c r="L1000" s="16" t="s">
        <v>1829</v>
      </c>
    </row>
    <row r="1001" spans="1:17" x14ac:dyDescent="0.25">
      <c r="A1001" s="16" t="s">
        <v>470</v>
      </c>
      <c r="B1001" s="16" t="s">
        <v>11940</v>
      </c>
      <c r="C1001" s="16" t="s">
        <v>939</v>
      </c>
      <c r="D1001" s="16" t="s">
        <v>671</v>
      </c>
      <c r="E1001" s="16" t="s">
        <v>458</v>
      </c>
      <c r="F1001" s="16" t="s">
        <v>464</v>
      </c>
      <c r="G1001" s="16" t="s">
        <v>571</v>
      </c>
      <c r="H1001" s="16" t="s">
        <v>1601</v>
      </c>
      <c r="I1001" s="16" t="s">
        <v>618</v>
      </c>
      <c r="J1001" s="16" t="s">
        <v>751</v>
      </c>
      <c r="K1001" s="16" t="s">
        <v>553</v>
      </c>
      <c r="L1001" s="16" t="s">
        <v>1233</v>
      </c>
    </row>
    <row r="1002" spans="1:17" x14ac:dyDescent="0.25">
      <c r="A1002" s="16" t="s">
        <v>474</v>
      </c>
      <c r="B1002" s="16" t="s">
        <v>9782</v>
      </c>
      <c r="C1002" s="16" t="s">
        <v>458</v>
      </c>
      <c r="D1002" s="16" t="s">
        <v>798</v>
      </c>
      <c r="E1002" s="16" t="s">
        <v>446</v>
      </c>
      <c r="F1002" s="16" t="s">
        <v>446</v>
      </c>
      <c r="G1002" s="16" t="s">
        <v>446</v>
      </c>
      <c r="H1002" s="16" t="s">
        <v>461</v>
      </c>
      <c r="I1002" s="16" t="s">
        <v>562</v>
      </c>
      <c r="J1002" s="16" t="s">
        <v>1221</v>
      </c>
      <c r="K1002" s="16" t="s">
        <v>616</v>
      </c>
      <c r="L1002" s="16" t="s">
        <v>1854</v>
      </c>
    </row>
    <row r="1003" spans="1:17" x14ac:dyDescent="0.25">
      <c r="A1003" s="16" t="s">
        <v>821</v>
      </c>
      <c r="B1003" s="16" t="s">
        <v>844</v>
      </c>
      <c r="C1003" s="16" t="s">
        <v>446</v>
      </c>
      <c r="D1003" s="16" t="s">
        <v>446</v>
      </c>
      <c r="E1003" s="16" t="s">
        <v>446</v>
      </c>
      <c r="F1003" s="16" t="s">
        <v>446</v>
      </c>
      <c r="G1003" s="16" t="s">
        <v>446</v>
      </c>
      <c r="H1003" s="16" t="s">
        <v>446</v>
      </c>
      <c r="I1003" s="16" t="s">
        <v>446</v>
      </c>
      <c r="J1003" s="16" t="s">
        <v>644</v>
      </c>
      <c r="K1003" s="16" t="s">
        <v>446</v>
      </c>
      <c r="L1003" s="16" t="s">
        <v>446</v>
      </c>
    </row>
    <row r="1004" spans="1:17" x14ac:dyDescent="0.25">
      <c r="A1004" s="16" t="s">
        <v>462</v>
      </c>
      <c r="B1004" s="16" t="s">
        <v>12331</v>
      </c>
      <c r="C1004" s="16" t="s">
        <v>598</v>
      </c>
      <c r="D1004" s="16" t="s">
        <v>603</v>
      </c>
      <c r="E1004" s="16" t="s">
        <v>468</v>
      </c>
      <c r="F1004" s="16" t="s">
        <v>463</v>
      </c>
      <c r="G1004" s="16" t="s">
        <v>555</v>
      </c>
      <c r="H1004" s="16" t="s">
        <v>1492</v>
      </c>
      <c r="I1004" s="16" t="s">
        <v>571</v>
      </c>
      <c r="J1004" s="16" t="s">
        <v>471</v>
      </c>
      <c r="K1004" s="16" t="s">
        <v>683</v>
      </c>
      <c r="L1004" s="16" t="s">
        <v>490</v>
      </c>
    </row>
    <row r="1006" spans="1:17" x14ac:dyDescent="0.25">
      <c r="A1006" s="16" t="s">
        <v>13427</v>
      </c>
    </row>
    <row r="1007" spans="1:17" x14ac:dyDescent="0.25">
      <c r="A1007" s="16" t="s">
        <v>348</v>
      </c>
    </row>
    <row r="1008" spans="1:17" x14ac:dyDescent="0.25">
      <c r="A1008" s="16" t="s">
        <v>924</v>
      </c>
      <c r="B1008" s="16" t="s">
        <v>435</v>
      </c>
      <c r="C1008" s="16" t="s">
        <v>1821</v>
      </c>
      <c r="D1008" s="16" t="s">
        <v>1828</v>
      </c>
      <c r="E1008" s="16" t="s">
        <v>1820</v>
      </c>
      <c r="F1008" s="16" t="s">
        <v>1822</v>
      </c>
      <c r="G1008" s="16" t="s">
        <v>1823</v>
      </c>
      <c r="H1008" s="16" t="s">
        <v>1824</v>
      </c>
      <c r="I1008" s="16" t="s">
        <v>1825</v>
      </c>
      <c r="J1008" s="16" t="s">
        <v>1826</v>
      </c>
      <c r="K1008" s="16" t="s">
        <v>1827</v>
      </c>
      <c r="L1008" s="16" t="s">
        <v>1829</v>
      </c>
    </row>
    <row r="1009" spans="1:12" x14ac:dyDescent="0.25">
      <c r="A1009" s="16" t="s">
        <v>850</v>
      </c>
      <c r="B1009" s="16" t="s">
        <v>9383</v>
      </c>
      <c r="C1009" s="16" t="s">
        <v>661</v>
      </c>
      <c r="D1009" s="16" t="s">
        <v>733</v>
      </c>
      <c r="E1009" s="16" t="s">
        <v>446</v>
      </c>
      <c r="F1009" s="16" t="s">
        <v>446</v>
      </c>
      <c r="G1009" s="16" t="s">
        <v>446</v>
      </c>
      <c r="H1009" s="16" t="s">
        <v>1938</v>
      </c>
      <c r="I1009" s="16" t="s">
        <v>456</v>
      </c>
      <c r="J1009" s="16" t="s">
        <v>661</v>
      </c>
      <c r="K1009" s="16" t="s">
        <v>456</v>
      </c>
      <c r="L1009" s="16" t="s">
        <v>1772</v>
      </c>
    </row>
    <row r="1010" spans="1:12" x14ac:dyDescent="0.25">
      <c r="A1010" s="16" t="s">
        <v>851</v>
      </c>
      <c r="B1010" s="16" t="s">
        <v>12110</v>
      </c>
      <c r="C1010" s="16" t="s">
        <v>688</v>
      </c>
      <c r="D1010" s="16" t="s">
        <v>578</v>
      </c>
      <c r="E1010" s="16" t="s">
        <v>473</v>
      </c>
      <c r="F1010" s="16" t="s">
        <v>463</v>
      </c>
      <c r="G1010" s="16" t="s">
        <v>588</v>
      </c>
      <c r="H1010" s="16" t="s">
        <v>450</v>
      </c>
      <c r="I1010" s="16" t="s">
        <v>513</v>
      </c>
      <c r="J1010" s="16" t="s">
        <v>692</v>
      </c>
      <c r="K1010" s="16" t="s">
        <v>553</v>
      </c>
      <c r="L1010" s="16" t="s">
        <v>1905</v>
      </c>
    </row>
    <row r="1011" spans="1:12" x14ac:dyDescent="0.25">
      <c r="A1011" s="16" t="s">
        <v>462</v>
      </c>
      <c r="B1011" s="16" t="s">
        <v>12331</v>
      </c>
      <c r="C1011" s="16" t="s">
        <v>598</v>
      </c>
      <c r="D1011" s="16" t="s">
        <v>603</v>
      </c>
      <c r="E1011" s="16" t="s">
        <v>468</v>
      </c>
      <c r="F1011" s="16" t="s">
        <v>463</v>
      </c>
      <c r="G1011" s="16" t="s">
        <v>555</v>
      </c>
      <c r="H1011" s="16" t="s">
        <v>1492</v>
      </c>
      <c r="I1011" s="16" t="s">
        <v>571</v>
      </c>
      <c r="J1011" s="16" t="s">
        <v>471</v>
      </c>
      <c r="K1011" s="16" t="s">
        <v>683</v>
      </c>
      <c r="L1011" s="16" t="s">
        <v>490</v>
      </c>
    </row>
    <row r="1013" spans="1:12" x14ac:dyDescent="0.25">
      <c r="A1013" s="16" t="s">
        <v>13428</v>
      </c>
    </row>
    <row r="1014" spans="1:12" x14ac:dyDescent="0.25">
      <c r="A1014" s="16" t="s">
        <v>349</v>
      </c>
    </row>
    <row r="1015" spans="1:12" x14ac:dyDescent="0.25">
      <c r="A1015" s="16" t="s">
        <v>13370</v>
      </c>
      <c r="B1015" s="16" t="s">
        <v>435</v>
      </c>
      <c r="C1015" s="16" t="s">
        <v>1821</v>
      </c>
      <c r="D1015" s="16" t="s">
        <v>1828</v>
      </c>
      <c r="E1015" s="16" t="s">
        <v>1820</v>
      </c>
      <c r="F1015" s="16" t="s">
        <v>1822</v>
      </c>
      <c r="G1015" s="16" t="s">
        <v>1823</v>
      </c>
      <c r="H1015" s="16" t="s">
        <v>1824</v>
      </c>
      <c r="I1015" s="16" t="s">
        <v>1825</v>
      </c>
      <c r="J1015" s="16" t="s">
        <v>1826</v>
      </c>
      <c r="K1015" s="16" t="s">
        <v>1827</v>
      </c>
      <c r="L1015" s="16" t="s">
        <v>1829</v>
      </c>
    </row>
    <row r="1016" spans="1:12" x14ac:dyDescent="0.25">
      <c r="A1016" s="16" t="s">
        <v>876</v>
      </c>
      <c r="B1016" s="16" t="s">
        <v>8987</v>
      </c>
      <c r="C1016" s="16" t="s">
        <v>446</v>
      </c>
      <c r="D1016" s="16" t="s">
        <v>446</v>
      </c>
      <c r="E1016" s="16" t="s">
        <v>446</v>
      </c>
      <c r="F1016" s="16" t="s">
        <v>446</v>
      </c>
      <c r="G1016" s="16" t="s">
        <v>446</v>
      </c>
      <c r="H1016" s="16" t="s">
        <v>446</v>
      </c>
      <c r="I1016" s="16" t="s">
        <v>446</v>
      </c>
      <c r="J1016" s="16" t="s">
        <v>742</v>
      </c>
      <c r="K1016" s="16" t="s">
        <v>741</v>
      </c>
      <c r="L1016" s="16" t="s">
        <v>446</v>
      </c>
    </row>
    <row r="1017" spans="1:12" x14ac:dyDescent="0.25">
      <c r="A1017" s="16" t="s">
        <v>445</v>
      </c>
      <c r="B1017" s="16" t="s">
        <v>9681</v>
      </c>
      <c r="C1017" s="16" t="s">
        <v>977</v>
      </c>
      <c r="D1017" s="16" t="s">
        <v>554</v>
      </c>
      <c r="E1017" s="16" t="s">
        <v>518</v>
      </c>
      <c r="F1017" s="16" t="s">
        <v>446</v>
      </c>
      <c r="G1017" s="16" t="s">
        <v>1158</v>
      </c>
      <c r="H1017" s="16" t="s">
        <v>446</v>
      </c>
      <c r="I1017" s="16" t="s">
        <v>588</v>
      </c>
      <c r="J1017" s="16" t="s">
        <v>839</v>
      </c>
      <c r="K1017" s="16" t="s">
        <v>471</v>
      </c>
      <c r="L1017" s="16" t="s">
        <v>1270</v>
      </c>
    </row>
    <row r="1018" spans="1:12" x14ac:dyDescent="0.25">
      <c r="A1018" s="16" t="s">
        <v>451</v>
      </c>
      <c r="B1018" s="16" t="s">
        <v>10377</v>
      </c>
      <c r="C1018" s="16" t="s">
        <v>1255</v>
      </c>
      <c r="D1018" s="16" t="s">
        <v>620</v>
      </c>
      <c r="E1018" s="16" t="s">
        <v>446</v>
      </c>
      <c r="F1018" s="16" t="s">
        <v>473</v>
      </c>
      <c r="G1018" s="16" t="s">
        <v>464</v>
      </c>
      <c r="H1018" s="16" t="s">
        <v>464</v>
      </c>
      <c r="I1018" s="16" t="s">
        <v>587</v>
      </c>
      <c r="J1018" s="16" t="s">
        <v>554</v>
      </c>
      <c r="K1018" s="16" t="s">
        <v>553</v>
      </c>
      <c r="L1018" s="16" t="s">
        <v>13221</v>
      </c>
    </row>
    <row r="1019" spans="1:12" x14ac:dyDescent="0.25">
      <c r="A1019" s="16" t="s">
        <v>877</v>
      </c>
      <c r="B1019" s="16" t="s">
        <v>9100</v>
      </c>
      <c r="C1019" s="16" t="s">
        <v>681</v>
      </c>
      <c r="D1019" s="16" t="s">
        <v>700</v>
      </c>
      <c r="E1019" s="16" t="s">
        <v>446</v>
      </c>
      <c r="F1019" s="16" t="s">
        <v>446</v>
      </c>
      <c r="G1019" s="16" t="s">
        <v>446</v>
      </c>
      <c r="H1019" s="16" t="s">
        <v>693</v>
      </c>
      <c r="I1019" s="16" t="s">
        <v>588</v>
      </c>
      <c r="J1019" s="16" t="s">
        <v>523</v>
      </c>
      <c r="K1019" s="16" t="s">
        <v>588</v>
      </c>
      <c r="L1019" s="16" t="s">
        <v>1256</v>
      </c>
    </row>
    <row r="1020" spans="1:12" x14ac:dyDescent="0.25">
      <c r="A1020" s="16" t="s">
        <v>878</v>
      </c>
      <c r="B1020" s="16" t="s">
        <v>9743</v>
      </c>
      <c r="C1020" s="16" t="s">
        <v>591</v>
      </c>
      <c r="D1020" s="16" t="s">
        <v>751</v>
      </c>
      <c r="E1020" s="16" t="s">
        <v>446</v>
      </c>
      <c r="F1020" s="16" t="s">
        <v>446</v>
      </c>
      <c r="G1020" s="16" t="s">
        <v>446</v>
      </c>
      <c r="H1020" s="16" t="s">
        <v>1318</v>
      </c>
      <c r="I1020" s="16" t="s">
        <v>473</v>
      </c>
      <c r="J1020" s="16" t="s">
        <v>446</v>
      </c>
      <c r="K1020" s="16" t="s">
        <v>446</v>
      </c>
      <c r="L1020" s="16" t="s">
        <v>1158</v>
      </c>
    </row>
    <row r="1021" spans="1:12" x14ac:dyDescent="0.25">
      <c r="A1021" s="16" t="s">
        <v>462</v>
      </c>
      <c r="B1021" s="16" t="s">
        <v>12331</v>
      </c>
      <c r="C1021" s="16" t="s">
        <v>598</v>
      </c>
      <c r="D1021" s="16" t="s">
        <v>603</v>
      </c>
      <c r="E1021" s="16" t="s">
        <v>468</v>
      </c>
      <c r="F1021" s="16" t="s">
        <v>463</v>
      </c>
      <c r="G1021" s="16" t="s">
        <v>555</v>
      </c>
      <c r="H1021" s="16" t="s">
        <v>1492</v>
      </c>
      <c r="I1021" s="16" t="s">
        <v>571</v>
      </c>
      <c r="J1021" s="16" t="s">
        <v>471</v>
      </c>
      <c r="K1021" s="16" t="s">
        <v>683</v>
      </c>
      <c r="L1021" s="16" t="s">
        <v>490</v>
      </c>
    </row>
    <row r="1023" spans="1:12" x14ac:dyDescent="0.25">
      <c r="A1023" s="16" t="s">
        <v>13429</v>
      </c>
    </row>
    <row r="1024" spans="1:12" x14ac:dyDescent="0.25">
      <c r="A1024" s="16" t="s">
        <v>350</v>
      </c>
    </row>
    <row r="1025" spans="1:12" x14ac:dyDescent="0.25">
      <c r="A1025" s="16" t="s">
        <v>11641</v>
      </c>
      <c r="B1025" s="16" t="s">
        <v>435</v>
      </c>
      <c r="C1025" s="16" t="s">
        <v>1821</v>
      </c>
      <c r="D1025" s="16" t="s">
        <v>1828</v>
      </c>
      <c r="E1025" s="16" t="s">
        <v>1820</v>
      </c>
      <c r="F1025" s="16" t="s">
        <v>1822</v>
      </c>
      <c r="G1025" s="16" t="s">
        <v>1823</v>
      </c>
      <c r="H1025" s="16" t="s">
        <v>1824</v>
      </c>
      <c r="I1025" s="16" t="s">
        <v>1825</v>
      </c>
      <c r="J1025" s="16" t="s">
        <v>1826</v>
      </c>
      <c r="K1025" s="16" t="s">
        <v>1827</v>
      </c>
      <c r="L1025" s="16" t="s">
        <v>1829</v>
      </c>
    </row>
    <row r="1026" spans="1:12" x14ac:dyDescent="0.25">
      <c r="A1026" s="16" t="s">
        <v>1369</v>
      </c>
      <c r="B1026" s="16" t="s">
        <v>9084</v>
      </c>
      <c r="C1026" s="16" t="s">
        <v>558</v>
      </c>
      <c r="D1026" s="16" t="s">
        <v>446</v>
      </c>
      <c r="E1026" s="16" t="s">
        <v>446</v>
      </c>
      <c r="F1026" s="16" t="s">
        <v>446</v>
      </c>
      <c r="G1026" s="16" t="s">
        <v>741</v>
      </c>
      <c r="H1026" s="16" t="s">
        <v>627</v>
      </c>
      <c r="I1026" s="16" t="s">
        <v>447</v>
      </c>
      <c r="J1026" s="16" t="s">
        <v>1074</v>
      </c>
      <c r="K1026" s="16" t="s">
        <v>515</v>
      </c>
      <c r="L1026" s="16" t="s">
        <v>1315</v>
      </c>
    </row>
    <row r="1027" spans="1:12" x14ac:dyDescent="0.25">
      <c r="A1027" s="16" t="s">
        <v>1372</v>
      </c>
      <c r="B1027" s="16" t="s">
        <v>8957</v>
      </c>
      <c r="C1027" s="16" t="s">
        <v>481</v>
      </c>
      <c r="D1027" s="16" t="s">
        <v>446</v>
      </c>
      <c r="E1027" s="16" t="s">
        <v>446</v>
      </c>
      <c r="F1027" s="16" t="s">
        <v>446</v>
      </c>
      <c r="G1027" s="16" t="s">
        <v>446</v>
      </c>
      <c r="H1027" s="16" t="s">
        <v>446</v>
      </c>
      <c r="I1027" s="16" t="s">
        <v>828</v>
      </c>
      <c r="J1027" s="16" t="s">
        <v>597</v>
      </c>
      <c r="K1027" s="16" t="s">
        <v>621</v>
      </c>
      <c r="L1027" s="16" t="s">
        <v>1830</v>
      </c>
    </row>
    <row r="1028" spans="1:12" x14ac:dyDescent="0.25">
      <c r="A1028" s="16" t="s">
        <v>1374</v>
      </c>
      <c r="B1028" s="16" t="s">
        <v>8743</v>
      </c>
      <c r="C1028" s="16" t="s">
        <v>1486</v>
      </c>
      <c r="D1028" s="16" t="s">
        <v>666</v>
      </c>
      <c r="E1028" s="16" t="s">
        <v>446</v>
      </c>
      <c r="F1028" s="16" t="s">
        <v>446</v>
      </c>
      <c r="G1028" s="16" t="s">
        <v>446</v>
      </c>
      <c r="H1028" s="16" t="s">
        <v>1831</v>
      </c>
      <c r="I1028" s="16" t="s">
        <v>446</v>
      </c>
      <c r="J1028" s="16" t="s">
        <v>446</v>
      </c>
      <c r="K1028" s="16" t="s">
        <v>666</v>
      </c>
      <c r="L1028" s="16" t="s">
        <v>575</v>
      </c>
    </row>
    <row r="1029" spans="1:12" x14ac:dyDescent="0.25">
      <c r="A1029" s="16" t="s">
        <v>1375</v>
      </c>
      <c r="B1029" s="16" t="s">
        <v>8746</v>
      </c>
      <c r="C1029" s="16" t="s">
        <v>446</v>
      </c>
      <c r="D1029" s="16" t="s">
        <v>446</v>
      </c>
      <c r="E1029" s="16" t="s">
        <v>446</v>
      </c>
      <c r="F1029" s="16" t="s">
        <v>446</v>
      </c>
      <c r="G1029" s="16" t="s">
        <v>446</v>
      </c>
      <c r="H1029" s="16" t="s">
        <v>802</v>
      </c>
      <c r="I1029" s="16" t="s">
        <v>446</v>
      </c>
      <c r="J1029" s="16" t="s">
        <v>801</v>
      </c>
      <c r="K1029" s="16" t="s">
        <v>446</v>
      </c>
      <c r="L1029" s="16" t="s">
        <v>446</v>
      </c>
    </row>
    <row r="1030" spans="1:12" x14ac:dyDescent="0.25">
      <c r="A1030" s="16" t="s">
        <v>1376</v>
      </c>
      <c r="B1030" s="16" t="s">
        <v>10015</v>
      </c>
      <c r="C1030" s="16" t="s">
        <v>552</v>
      </c>
      <c r="D1030" s="16" t="s">
        <v>741</v>
      </c>
      <c r="E1030" s="16" t="s">
        <v>446</v>
      </c>
      <c r="F1030" s="16" t="s">
        <v>446</v>
      </c>
      <c r="G1030" s="16" t="s">
        <v>473</v>
      </c>
      <c r="H1030" s="16" t="s">
        <v>1518</v>
      </c>
      <c r="I1030" s="16" t="s">
        <v>592</v>
      </c>
      <c r="J1030" s="16" t="s">
        <v>472</v>
      </c>
      <c r="K1030" s="16" t="s">
        <v>719</v>
      </c>
      <c r="L1030" s="16" t="s">
        <v>677</v>
      </c>
    </row>
    <row r="1031" spans="1:12" x14ac:dyDescent="0.25">
      <c r="A1031" s="16" t="s">
        <v>1378</v>
      </c>
      <c r="B1031" s="16" t="s">
        <v>9771</v>
      </c>
      <c r="C1031" s="16" t="s">
        <v>1311</v>
      </c>
      <c r="D1031" s="16" t="s">
        <v>595</v>
      </c>
      <c r="E1031" s="16" t="s">
        <v>446</v>
      </c>
      <c r="F1031" s="16" t="s">
        <v>446</v>
      </c>
      <c r="G1031" s="16" t="s">
        <v>515</v>
      </c>
      <c r="H1031" s="16" t="s">
        <v>647</v>
      </c>
      <c r="I1031" s="16" t="s">
        <v>1215</v>
      </c>
      <c r="J1031" s="16" t="s">
        <v>455</v>
      </c>
      <c r="K1031" s="16" t="s">
        <v>458</v>
      </c>
      <c r="L1031" s="16" t="s">
        <v>1636</v>
      </c>
    </row>
    <row r="1032" spans="1:12" x14ac:dyDescent="0.25">
      <c r="A1032" s="16" t="s">
        <v>1380</v>
      </c>
      <c r="B1032" s="16" t="s">
        <v>10019</v>
      </c>
      <c r="C1032" s="16" t="s">
        <v>1494</v>
      </c>
      <c r="D1032" s="16" t="s">
        <v>653</v>
      </c>
      <c r="E1032" s="16" t="s">
        <v>629</v>
      </c>
      <c r="F1032" s="16" t="s">
        <v>591</v>
      </c>
      <c r="G1032" s="16" t="s">
        <v>571</v>
      </c>
      <c r="H1032" s="16" t="s">
        <v>1127</v>
      </c>
      <c r="I1032" s="16" t="s">
        <v>661</v>
      </c>
      <c r="J1032" s="16" t="s">
        <v>447</v>
      </c>
      <c r="K1032" s="16" t="s">
        <v>694</v>
      </c>
      <c r="L1032" s="16" t="s">
        <v>785</v>
      </c>
    </row>
    <row r="1033" spans="1:12" x14ac:dyDescent="0.25">
      <c r="A1033" s="16" t="s">
        <v>821</v>
      </c>
      <c r="B1033" s="16" t="s">
        <v>844</v>
      </c>
      <c r="C1033" s="16" t="s">
        <v>446</v>
      </c>
      <c r="D1033" s="16" t="s">
        <v>644</v>
      </c>
      <c r="E1033" s="16" t="s">
        <v>446</v>
      </c>
      <c r="F1033" s="16" t="s">
        <v>446</v>
      </c>
      <c r="G1033" s="16" t="s">
        <v>446</v>
      </c>
      <c r="H1033" s="16" t="s">
        <v>446</v>
      </c>
      <c r="I1033" s="16" t="s">
        <v>446</v>
      </c>
      <c r="J1033" s="16" t="s">
        <v>446</v>
      </c>
      <c r="K1033" s="16" t="s">
        <v>446</v>
      </c>
      <c r="L1033" s="16" t="s">
        <v>446</v>
      </c>
    </row>
    <row r="1034" spans="1:12" x14ac:dyDescent="0.25">
      <c r="A1034" s="16" t="s">
        <v>462</v>
      </c>
      <c r="B1034" s="16" t="s">
        <v>12331</v>
      </c>
      <c r="C1034" s="16" t="s">
        <v>598</v>
      </c>
      <c r="D1034" s="16" t="s">
        <v>603</v>
      </c>
      <c r="E1034" s="16" t="s">
        <v>468</v>
      </c>
      <c r="F1034" s="16" t="s">
        <v>463</v>
      </c>
      <c r="G1034" s="16" t="s">
        <v>555</v>
      </c>
      <c r="H1034" s="16" t="s">
        <v>1492</v>
      </c>
      <c r="I1034" s="16" t="s">
        <v>571</v>
      </c>
      <c r="J1034" s="16" t="s">
        <v>471</v>
      </c>
      <c r="K1034" s="16" t="s">
        <v>683</v>
      </c>
      <c r="L1034" s="16" t="s">
        <v>490</v>
      </c>
    </row>
    <row r="1036" spans="1:12" x14ac:dyDescent="0.25">
      <c r="A1036" s="16" t="s">
        <v>13430</v>
      </c>
    </row>
    <row r="1037" spans="1:12" x14ac:dyDescent="0.25">
      <c r="A1037" s="16" t="s">
        <v>351</v>
      </c>
    </row>
    <row r="1038" spans="1:12" x14ac:dyDescent="0.25">
      <c r="A1038" s="16" t="s">
        <v>477</v>
      </c>
      <c r="B1038" s="16" t="s">
        <v>435</v>
      </c>
      <c r="C1038" s="16" t="s">
        <v>1821</v>
      </c>
      <c r="D1038" s="16" t="s">
        <v>1828</v>
      </c>
      <c r="E1038" s="16" t="s">
        <v>1820</v>
      </c>
      <c r="F1038" s="16" t="s">
        <v>1822</v>
      </c>
      <c r="G1038" s="16" t="s">
        <v>1823</v>
      </c>
      <c r="H1038" s="16" t="s">
        <v>1824</v>
      </c>
      <c r="I1038" s="16" t="s">
        <v>1825</v>
      </c>
      <c r="J1038" s="16" t="s">
        <v>1826</v>
      </c>
      <c r="K1038" s="16" t="s">
        <v>1827</v>
      </c>
      <c r="L1038" s="16" t="s">
        <v>1829</v>
      </c>
    </row>
    <row r="1039" spans="1:12" x14ac:dyDescent="0.25">
      <c r="A1039" s="16" t="s">
        <v>478</v>
      </c>
      <c r="B1039" s="16" t="s">
        <v>10745</v>
      </c>
      <c r="C1039" s="16" t="s">
        <v>1003</v>
      </c>
      <c r="D1039" s="16" t="s">
        <v>595</v>
      </c>
      <c r="E1039" s="16" t="s">
        <v>473</v>
      </c>
      <c r="F1039" s="16" t="s">
        <v>446</v>
      </c>
      <c r="G1039" s="16" t="s">
        <v>661</v>
      </c>
      <c r="H1039" s="16" t="s">
        <v>1488</v>
      </c>
      <c r="I1039" s="16" t="s">
        <v>618</v>
      </c>
      <c r="J1039" s="16" t="s">
        <v>1186</v>
      </c>
      <c r="K1039" s="16" t="s">
        <v>561</v>
      </c>
      <c r="L1039" s="16" t="s">
        <v>1566</v>
      </c>
    </row>
    <row r="1040" spans="1:12" x14ac:dyDescent="0.25">
      <c r="A1040" s="16" t="s">
        <v>482</v>
      </c>
      <c r="B1040" s="16" t="s">
        <v>10546</v>
      </c>
      <c r="C1040" s="16" t="s">
        <v>1158</v>
      </c>
      <c r="D1040" s="16" t="s">
        <v>620</v>
      </c>
      <c r="E1040" s="16" t="s">
        <v>464</v>
      </c>
      <c r="F1040" s="16" t="s">
        <v>458</v>
      </c>
      <c r="G1040" s="16" t="s">
        <v>629</v>
      </c>
      <c r="H1040" s="16" t="s">
        <v>682</v>
      </c>
      <c r="I1040" s="16" t="s">
        <v>515</v>
      </c>
      <c r="J1040" s="16" t="s">
        <v>1008</v>
      </c>
      <c r="K1040" s="16" t="s">
        <v>553</v>
      </c>
      <c r="L1040" s="16" t="s">
        <v>488</v>
      </c>
    </row>
    <row r="1041" spans="1:12" x14ac:dyDescent="0.25">
      <c r="A1041" s="16" t="s">
        <v>462</v>
      </c>
      <c r="B1041" s="16" t="s">
        <v>12331</v>
      </c>
      <c r="C1041" s="16" t="s">
        <v>598</v>
      </c>
      <c r="D1041" s="16" t="s">
        <v>603</v>
      </c>
      <c r="E1041" s="16" t="s">
        <v>468</v>
      </c>
      <c r="F1041" s="16" t="s">
        <v>463</v>
      </c>
      <c r="G1041" s="16" t="s">
        <v>555</v>
      </c>
      <c r="H1041" s="16" t="s">
        <v>1492</v>
      </c>
      <c r="I1041" s="16" t="s">
        <v>571</v>
      </c>
      <c r="J1041" s="16" t="s">
        <v>471</v>
      </c>
      <c r="K1041" s="16" t="s">
        <v>683</v>
      </c>
      <c r="L1041" s="16" t="s">
        <v>490</v>
      </c>
    </row>
    <row r="1043" spans="1:12" x14ac:dyDescent="0.25">
      <c r="A1043" s="16" t="s">
        <v>13431</v>
      </c>
    </row>
    <row r="1044" spans="1:12" x14ac:dyDescent="0.25">
      <c r="A1044" s="16" t="s">
        <v>213</v>
      </c>
    </row>
    <row r="1045" spans="1:12" x14ac:dyDescent="0.25">
      <c r="A1045" s="16" t="s">
        <v>815</v>
      </c>
      <c r="B1045" s="16" t="s">
        <v>435</v>
      </c>
      <c r="C1045" s="16" t="s">
        <v>486</v>
      </c>
      <c r="D1045" s="16" t="s">
        <v>487</v>
      </c>
    </row>
    <row r="1046" spans="1:12" x14ac:dyDescent="0.25">
      <c r="A1046" s="16" t="s">
        <v>470</v>
      </c>
      <c r="B1046" s="16" t="s">
        <v>12133</v>
      </c>
      <c r="C1046" s="16" t="s">
        <v>1358</v>
      </c>
      <c r="D1046" s="16" t="s">
        <v>1494</v>
      </c>
    </row>
    <row r="1047" spans="1:12" x14ac:dyDescent="0.25">
      <c r="A1047" s="16" t="s">
        <v>474</v>
      </c>
      <c r="B1047" s="16" t="s">
        <v>10311</v>
      </c>
      <c r="C1047" s="16" t="s">
        <v>763</v>
      </c>
      <c r="D1047" s="16" t="s">
        <v>762</v>
      </c>
    </row>
    <row r="1048" spans="1:12" x14ac:dyDescent="0.25">
      <c r="A1048" s="16" t="s">
        <v>821</v>
      </c>
      <c r="B1048" s="16" t="s">
        <v>1056</v>
      </c>
      <c r="C1048" s="16" t="s">
        <v>446</v>
      </c>
      <c r="D1048" s="16" t="s">
        <v>644</v>
      </c>
    </row>
    <row r="1049" spans="1:12" x14ac:dyDescent="0.25">
      <c r="A1049" s="16" t="s">
        <v>462</v>
      </c>
      <c r="B1049" s="16" t="s">
        <v>12759</v>
      </c>
      <c r="C1049" s="16" t="s">
        <v>767</v>
      </c>
      <c r="D1049" s="16" t="s">
        <v>766</v>
      </c>
    </row>
    <row r="1051" spans="1:12" x14ac:dyDescent="0.25">
      <c r="A1051" s="16" t="s">
        <v>13432</v>
      </c>
    </row>
    <row r="1052" spans="1:12" x14ac:dyDescent="0.25">
      <c r="A1052" s="16" t="s">
        <v>214</v>
      </c>
    </row>
    <row r="1053" spans="1:12" x14ac:dyDescent="0.25">
      <c r="A1053" s="16" t="s">
        <v>823</v>
      </c>
      <c r="B1053" s="16" t="s">
        <v>435</v>
      </c>
      <c r="C1053" s="16" t="s">
        <v>486</v>
      </c>
      <c r="D1053" s="16" t="s">
        <v>487</v>
      </c>
    </row>
    <row r="1054" spans="1:12" x14ac:dyDescent="0.25">
      <c r="A1054" s="16" t="s">
        <v>824</v>
      </c>
      <c r="B1054" s="16" t="s">
        <v>9322</v>
      </c>
      <c r="C1054" s="16" t="s">
        <v>449</v>
      </c>
      <c r="D1054" s="16" t="s">
        <v>628</v>
      </c>
    </row>
    <row r="1055" spans="1:12" x14ac:dyDescent="0.25">
      <c r="A1055" s="16" t="s">
        <v>445</v>
      </c>
      <c r="B1055" s="16" t="s">
        <v>9681</v>
      </c>
      <c r="C1055" s="16" t="s">
        <v>13204</v>
      </c>
      <c r="D1055" s="16" t="s">
        <v>685</v>
      </c>
    </row>
    <row r="1056" spans="1:12" x14ac:dyDescent="0.25">
      <c r="A1056" s="16" t="s">
        <v>451</v>
      </c>
      <c r="B1056" s="16" t="s">
        <v>10381</v>
      </c>
      <c r="C1056" s="16" t="s">
        <v>1529</v>
      </c>
      <c r="D1056" s="16" t="s">
        <v>1346</v>
      </c>
    </row>
    <row r="1057" spans="1:4" x14ac:dyDescent="0.25">
      <c r="A1057" s="16" t="s">
        <v>860</v>
      </c>
      <c r="B1057" s="16" t="s">
        <v>9574</v>
      </c>
      <c r="C1057" s="16" t="s">
        <v>742</v>
      </c>
      <c r="D1057" s="16" t="s">
        <v>741</v>
      </c>
    </row>
    <row r="1058" spans="1:4" x14ac:dyDescent="0.25">
      <c r="A1058" s="16" t="s">
        <v>457</v>
      </c>
      <c r="B1058" s="16" t="s">
        <v>10006</v>
      </c>
      <c r="C1058" s="16" t="s">
        <v>871</v>
      </c>
      <c r="D1058" s="16" t="s">
        <v>870</v>
      </c>
    </row>
    <row r="1059" spans="1:4" x14ac:dyDescent="0.25">
      <c r="A1059" s="16" t="s">
        <v>462</v>
      </c>
      <c r="B1059" s="16" t="s">
        <v>12759</v>
      </c>
      <c r="C1059" s="16" t="s">
        <v>767</v>
      </c>
      <c r="D1059" s="16" t="s">
        <v>766</v>
      </c>
    </row>
    <row r="1061" spans="1:4" x14ac:dyDescent="0.25">
      <c r="A1061" s="16" t="s">
        <v>13433</v>
      </c>
    </row>
    <row r="1062" spans="1:4" x14ac:dyDescent="0.25">
      <c r="A1062" s="16" t="s">
        <v>215</v>
      </c>
    </row>
    <row r="1063" spans="1:4" x14ac:dyDescent="0.25">
      <c r="A1063" s="16" t="s">
        <v>924</v>
      </c>
      <c r="B1063" s="16" t="s">
        <v>435</v>
      </c>
      <c r="C1063" s="16" t="s">
        <v>486</v>
      </c>
      <c r="D1063" s="16" t="s">
        <v>487</v>
      </c>
    </row>
    <row r="1064" spans="1:4" x14ac:dyDescent="0.25">
      <c r="A1064" s="16" t="s">
        <v>850</v>
      </c>
      <c r="B1064" s="16" t="s">
        <v>9412</v>
      </c>
      <c r="C1064" s="16" t="s">
        <v>494</v>
      </c>
      <c r="D1064" s="16" t="s">
        <v>493</v>
      </c>
    </row>
    <row r="1065" spans="1:4" x14ac:dyDescent="0.25">
      <c r="A1065" s="16" t="s">
        <v>851</v>
      </c>
      <c r="B1065" s="16" t="s">
        <v>12514</v>
      </c>
      <c r="C1065" s="16" t="s">
        <v>1470</v>
      </c>
      <c r="D1065" s="16" t="s">
        <v>1130</v>
      </c>
    </row>
    <row r="1066" spans="1:4" x14ac:dyDescent="0.25">
      <c r="A1066" s="16" t="s">
        <v>462</v>
      </c>
      <c r="B1066" s="16" t="s">
        <v>12759</v>
      </c>
      <c r="C1066" s="16" t="s">
        <v>767</v>
      </c>
      <c r="D1066" s="16" t="s">
        <v>766</v>
      </c>
    </row>
    <row r="1068" spans="1:4" x14ac:dyDescent="0.25">
      <c r="A1068" s="16" t="s">
        <v>13434</v>
      </c>
    </row>
    <row r="1069" spans="1:4" x14ac:dyDescent="0.25">
      <c r="A1069" s="16" t="s">
        <v>216</v>
      </c>
    </row>
    <row r="1070" spans="1:4" x14ac:dyDescent="0.25">
      <c r="A1070" s="16" t="s">
        <v>477</v>
      </c>
      <c r="B1070" s="16" t="s">
        <v>435</v>
      </c>
      <c r="C1070" s="16" t="s">
        <v>486</v>
      </c>
      <c r="D1070" s="16" t="s">
        <v>487</v>
      </c>
    </row>
    <row r="1071" spans="1:4" x14ac:dyDescent="0.25">
      <c r="A1071" s="16" t="s">
        <v>478</v>
      </c>
      <c r="B1071" s="16" t="s">
        <v>11232</v>
      </c>
      <c r="C1071" s="16" t="s">
        <v>891</v>
      </c>
      <c r="D1071" s="16" t="s">
        <v>688</v>
      </c>
    </row>
    <row r="1072" spans="1:4" x14ac:dyDescent="0.25">
      <c r="A1072" s="16" t="s">
        <v>482</v>
      </c>
      <c r="B1072" s="16" t="s">
        <v>10977</v>
      </c>
      <c r="C1072" s="16" t="s">
        <v>13205</v>
      </c>
      <c r="D1072" s="16" t="s">
        <v>1407</v>
      </c>
    </row>
    <row r="1073" spans="1:6" x14ac:dyDescent="0.25">
      <c r="A1073" s="16" t="s">
        <v>462</v>
      </c>
      <c r="B1073" s="16" t="s">
        <v>12759</v>
      </c>
      <c r="C1073" s="16" t="s">
        <v>767</v>
      </c>
      <c r="D1073" s="16" t="s">
        <v>766</v>
      </c>
    </row>
    <row r="1075" spans="1:6" x14ac:dyDescent="0.25">
      <c r="A1075" s="16" t="s">
        <v>13435</v>
      </c>
    </row>
    <row r="1076" spans="1:6" x14ac:dyDescent="0.25">
      <c r="A1076" s="16" t="s">
        <v>13234</v>
      </c>
    </row>
    <row r="1077" spans="1:6" x14ac:dyDescent="0.25">
      <c r="A1077" s="16" t="s">
        <v>477</v>
      </c>
      <c r="B1077" s="16" t="s">
        <v>435</v>
      </c>
      <c r="C1077" s="16" t="s">
        <v>811</v>
      </c>
      <c r="D1077" s="16" t="s">
        <v>812</v>
      </c>
      <c r="E1077" s="16" t="s">
        <v>813</v>
      </c>
      <c r="F1077" s="16" t="s">
        <v>814</v>
      </c>
    </row>
    <row r="1078" spans="1:6" x14ac:dyDescent="0.25">
      <c r="A1078" s="16" t="s">
        <v>478</v>
      </c>
      <c r="B1078" s="16" t="s">
        <v>9358</v>
      </c>
      <c r="C1078" s="16" t="s">
        <v>13436</v>
      </c>
      <c r="D1078" s="16" t="s">
        <v>11835</v>
      </c>
      <c r="E1078" s="16" t="s">
        <v>8748</v>
      </c>
      <c r="F1078" s="16" t="s">
        <v>11897</v>
      </c>
    </row>
    <row r="1079" spans="1:6" x14ac:dyDescent="0.25">
      <c r="A1079" s="16" t="s">
        <v>482</v>
      </c>
      <c r="B1079" s="16" t="s">
        <v>9217</v>
      </c>
      <c r="C1079" s="16" t="s">
        <v>13437</v>
      </c>
      <c r="D1079" s="16" t="s">
        <v>11812</v>
      </c>
      <c r="E1079" s="16" t="s">
        <v>8751</v>
      </c>
      <c r="F1079" s="16" t="s">
        <v>11883</v>
      </c>
    </row>
    <row r="1080" spans="1:6" x14ac:dyDescent="0.25">
      <c r="A1080" s="16" t="s">
        <v>462</v>
      </c>
      <c r="B1080" s="16" t="s">
        <v>9739</v>
      </c>
      <c r="C1080" s="16" t="s">
        <v>13438</v>
      </c>
      <c r="D1080" s="16" t="s">
        <v>11689</v>
      </c>
      <c r="E1080" s="16" t="s">
        <v>8748</v>
      </c>
      <c r="F1080" s="16" t="s">
        <v>11897</v>
      </c>
    </row>
    <row r="1082" spans="1:6" x14ac:dyDescent="0.25">
      <c r="A1082" s="16" t="s">
        <v>13906</v>
      </c>
    </row>
    <row r="1083" spans="1:6" x14ac:dyDescent="0.25">
      <c r="A1083" s="16" t="s">
        <v>96</v>
      </c>
    </row>
    <row r="1084" spans="1:6" x14ac:dyDescent="0.25">
      <c r="A1084" s="16" t="s">
        <v>477</v>
      </c>
      <c r="B1084" s="16" t="s">
        <v>435</v>
      </c>
      <c r="C1084" s="16" t="s">
        <v>952</v>
      </c>
      <c r="D1084" s="16" t="s">
        <v>953</v>
      </c>
    </row>
    <row r="1085" spans="1:6" x14ac:dyDescent="0.25">
      <c r="A1085" s="16" t="s">
        <v>478</v>
      </c>
      <c r="B1085" s="16" t="s">
        <v>10189</v>
      </c>
      <c r="C1085" s="16" t="s">
        <v>744</v>
      </c>
      <c r="D1085" s="16" t="s">
        <v>601</v>
      </c>
    </row>
    <row r="1086" spans="1:6" x14ac:dyDescent="0.25">
      <c r="A1086" s="16" t="s">
        <v>482</v>
      </c>
      <c r="B1086" s="16" t="s">
        <v>10078</v>
      </c>
      <c r="C1086" s="16" t="s">
        <v>954</v>
      </c>
      <c r="D1086" s="16" t="s">
        <v>592</v>
      </c>
    </row>
    <row r="1087" spans="1:6" x14ac:dyDescent="0.25">
      <c r="A1087" s="16" t="s">
        <v>462</v>
      </c>
      <c r="B1087" s="16" t="s">
        <v>11294</v>
      </c>
      <c r="C1087" s="16" t="s">
        <v>955</v>
      </c>
      <c r="D1087" s="16" t="s">
        <v>661</v>
      </c>
    </row>
    <row r="1089" spans="1:10" x14ac:dyDescent="0.25">
      <c r="A1089" s="16" t="s">
        <v>13439</v>
      </c>
    </row>
    <row r="1090" spans="1:10" x14ac:dyDescent="0.25">
      <c r="A1090" s="16" t="s">
        <v>357</v>
      </c>
    </row>
    <row r="1091" spans="1:10" x14ac:dyDescent="0.25">
      <c r="A1091" s="16" t="s">
        <v>477</v>
      </c>
      <c r="B1091" s="16" t="s">
        <v>435</v>
      </c>
      <c r="C1091" s="16" t="s">
        <v>1833</v>
      </c>
      <c r="D1091" s="16" t="s">
        <v>1834</v>
      </c>
      <c r="E1091" s="16" t="s">
        <v>1835</v>
      </c>
      <c r="F1091" s="16" t="s">
        <v>1836</v>
      </c>
      <c r="G1091" s="16" t="s">
        <v>1837</v>
      </c>
      <c r="H1091" s="16" t="s">
        <v>1838</v>
      </c>
      <c r="I1091" s="16" t="s">
        <v>1839</v>
      </c>
      <c r="J1091" s="16" t="s">
        <v>1840</v>
      </c>
    </row>
    <row r="1092" spans="1:10" x14ac:dyDescent="0.25">
      <c r="A1092" s="16" t="s">
        <v>478</v>
      </c>
      <c r="B1092" s="16" t="s">
        <v>9501</v>
      </c>
      <c r="C1092" s="16" t="s">
        <v>515</v>
      </c>
      <c r="D1092" s="16" t="s">
        <v>1364</v>
      </c>
      <c r="E1092" s="16" t="s">
        <v>651</v>
      </c>
      <c r="F1092" s="16" t="s">
        <v>475</v>
      </c>
      <c r="G1092" s="16" t="s">
        <v>690</v>
      </c>
      <c r="H1092" s="16" t="s">
        <v>603</v>
      </c>
      <c r="I1092" s="16" t="s">
        <v>583</v>
      </c>
      <c r="J1092" s="16" t="s">
        <v>868</v>
      </c>
    </row>
    <row r="1093" spans="1:10" x14ac:dyDescent="0.25">
      <c r="A1093" s="16" t="s">
        <v>482</v>
      </c>
      <c r="B1093" s="16" t="s">
        <v>9313</v>
      </c>
      <c r="C1093" s="16" t="s">
        <v>603</v>
      </c>
      <c r="D1093" s="16" t="s">
        <v>1317</v>
      </c>
      <c r="E1093" s="16" t="s">
        <v>578</v>
      </c>
      <c r="F1093" s="16" t="s">
        <v>687</v>
      </c>
      <c r="G1093" s="16" t="s">
        <v>456</v>
      </c>
      <c r="H1093" s="16" t="s">
        <v>603</v>
      </c>
      <c r="I1093" s="16" t="s">
        <v>1221</v>
      </c>
      <c r="J1093" s="16" t="s">
        <v>1771</v>
      </c>
    </row>
    <row r="1094" spans="1:10" x14ac:dyDescent="0.25">
      <c r="A1094" s="16" t="s">
        <v>462</v>
      </c>
      <c r="B1094" s="16" t="s">
        <v>9962</v>
      </c>
      <c r="C1094" s="16" t="s">
        <v>618</v>
      </c>
      <c r="D1094" s="16" t="s">
        <v>657</v>
      </c>
      <c r="E1094" s="16" t="s">
        <v>618</v>
      </c>
      <c r="F1094" s="16" t="s">
        <v>448</v>
      </c>
      <c r="G1094" s="16" t="s">
        <v>638</v>
      </c>
      <c r="H1094" s="16" t="s">
        <v>603</v>
      </c>
      <c r="I1094" s="16" t="s">
        <v>882</v>
      </c>
      <c r="J1094" s="16" t="s">
        <v>1199</v>
      </c>
    </row>
    <row r="1096" spans="1:10" x14ac:dyDescent="0.25">
      <c r="A1096" s="16" t="s">
        <v>13440</v>
      </c>
    </row>
    <row r="1097" spans="1:10" x14ac:dyDescent="0.25">
      <c r="A1097" s="16" t="s">
        <v>351</v>
      </c>
    </row>
    <row r="1098" spans="1:10" x14ac:dyDescent="0.25">
      <c r="A1098" s="16" t="s">
        <v>477</v>
      </c>
      <c r="B1098" s="16" t="s">
        <v>435</v>
      </c>
      <c r="C1098" s="16" t="s">
        <v>1833</v>
      </c>
      <c r="D1098" s="16" t="s">
        <v>1834</v>
      </c>
      <c r="E1098" s="16" t="s">
        <v>1835</v>
      </c>
      <c r="F1098" s="16" t="s">
        <v>1836</v>
      </c>
      <c r="G1098" s="16" t="s">
        <v>1837</v>
      </c>
      <c r="H1098" s="16" t="s">
        <v>1838</v>
      </c>
      <c r="I1098" s="16" t="s">
        <v>1839</v>
      </c>
      <c r="J1098" s="16" t="s">
        <v>1840</v>
      </c>
    </row>
    <row r="1099" spans="1:10" x14ac:dyDescent="0.25">
      <c r="A1099" s="16" t="s">
        <v>478</v>
      </c>
      <c r="B1099" s="16" t="s">
        <v>9697</v>
      </c>
      <c r="C1099" s="16" t="s">
        <v>508</v>
      </c>
      <c r="D1099" s="16" t="s">
        <v>603</v>
      </c>
      <c r="E1099" s="16" t="s">
        <v>1006</v>
      </c>
      <c r="F1099" s="16" t="s">
        <v>1215</v>
      </c>
      <c r="G1099" s="16" t="s">
        <v>796</v>
      </c>
      <c r="H1099" s="16" t="s">
        <v>517</v>
      </c>
      <c r="I1099" s="16" t="s">
        <v>488</v>
      </c>
      <c r="J1099" s="16" t="s">
        <v>1772</v>
      </c>
    </row>
    <row r="1100" spans="1:10" x14ac:dyDescent="0.25">
      <c r="A1100" s="16" t="s">
        <v>482</v>
      </c>
      <c r="B1100" s="16" t="s">
        <v>9580</v>
      </c>
      <c r="C1100" s="16" t="s">
        <v>560</v>
      </c>
      <c r="D1100" s="16" t="s">
        <v>465</v>
      </c>
      <c r="E1100" s="16" t="s">
        <v>1151</v>
      </c>
      <c r="F1100" s="16" t="s">
        <v>741</v>
      </c>
      <c r="G1100" s="16" t="s">
        <v>567</v>
      </c>
      <c r="H1100" s="16" t="s">
        <v>741</v>
      </c>
      <c r="I1100" s="16" t="s">
        <v>802</v>
      </c>
      <c r="J1100" s="16" t="s">
        <v>13190</v>
      </c>
    </row>
    <row r="1101" spans="1:10" x14ac:dyDescent="0.25">
      <c r="A1101" s="16" t="s">
        <v>462</v>
      </c>
      <c r="B1101" s="16" t="s">
        <v>10387</v>
      </c>
      <c r="C1101" s="16" t="s">
        <v>588</v>
      </c>
      <c r="D1101" s="16" t="s">
        <v>634</v>
      </c>
      <c r="E1101" s="16" t="s">
        <v>627</v>
      </c>
      <c r="F1101" s="16" t="s">
        <v>553</v>
      </c>
      <c r="G1101" s="16" t="s">
        <v>790</v>
      </c>
      <c r="H1101" s="16" t="s">
        <v>650</v>
      </c>
      <c r="I1101" s="16" t="s">
        <v>1257</v>
      </c>
      <c r="J1101" s="16" t="s">
        <v>580</v>
      </c>
    </row>
    <row r="1103" spans="1:10" x14ac:dyDescent="0.25">
      <c r="A1103" s="16" t="s">
        <v>13441</v>
      </c>
    </row>
    <row r="1104" spans="1:10" x14ac:dyDescent="0.25">
      <c r="A1104" s="16" t="s">
        <v>13236</v>
      </c>
    </row>
    <row r="1105" spans="1:7" x14ac:dyDescent="0.25">
      <c r="A1105" s="16" t="s">
        <v>928</v>
      </c>
      <c r="B1105" s="16" t="s">
        <v>435</v>
      </c>
      <c r="C1105" s="16" t="s">
        <v>1341</v>
      </c>
      <c r="D1105" s="16" t="s">
        <v>1342</v>
      </c>
      <c r="E1105" s="16" t="s">
        <v>1343</v>
      </c>
      <c r="F1105" s="16" t="s">
        <v>1344</v>
      </c>
      <c r="G1105" s="16" t="s">
        <v>1345</v>
      </c>
    </row>
    <row r="1106" spans="1:7" x14ac:dyDescent="0.25">
      <c r="A1106" s="16" t="s">
        <v>929</v>
      </c>
      <c r="B1106" s="16" t="s">
        <v>9030</v>
      </c>
      <c r="C1106" s="16" t="s">
        <v>522</v>
      </c>
      <c r="D1106" s="16" t="s">
        <v>446</v>
      </c>
      <c r="E1106" s="16" t="s">
        <v>563</v>
      </c>
      <c r="F1106" s="16" t="s">
        <v>801</v>
      </c>
      <c r="G1106" s="16" t="s">
        <v>1346</v>
      </c>
    </row>
    <row r="1107" spans="1:7" x14ac:dyDescent="0.25">
      <c r="A1107" s="16" t="s">
        <v>932</v>
      </c>
      <c r="B1107" s="16" t="s">
        <v>8811</v>
      </c>
      <c r="C1107" s="16" t="s">
        <v>446</v>
      </c>
      <c r="D1107" s="16" t="s">
        <v>446</v>
      </c>
      <c r="E1107" s="16" t="s">
        <v>446</v>
      </c>
      <c r="F1107" s="16" t="s">
        <v>644</v>
      </c>
      <c r="G1107" s="16" t="s">
        <v>446</v>
      </c>
    </row>
    <row r="1108" spans="1:7" x14ac:dyDescent="0.25">
      <c r="A1108" s="16" t="s">
        <v>935</v>
      </c>
      <c r="B1108" s="16" t="s">
        <v>844</v>
      </c>
      <c r="C1108" s="16" t="s">
        <v>446</v>
      </c>
      <c r="D1108" s="16" t="s">
        <v>446</v>
      </c>
      <c r="E1108" s="16" t="s">
        <v>446</v>
      </c>
      <c r="F1108" s="16" t="s">
        <v>644</v>
      </c>
      <c r="G1108" s="16" t="s">
        <v>446</v>
      </c>
    </row>
    <row r="1109" spans="1:7" x14ac:dyDescent="0.25">
      <c r="A1109" s="16" t="s">
        <v>938</v>
      </c>
      <c r="B1109" s="16" t="s">
        <v>8845</v>
      </c>
      <c r="C1109" s="16" t="s">
        <v>446</v>
      </c>
      <c r="D1109" s="16" t="s">
        <v>511</v>
      </c>
      <c r="E1109" s="16" t="s">
        <v>627</v>
      </c>
      <c r="F1109" s="16" t="s">
        <v>1347</v>
      </c>
      <c r="G1109" s="16" t="s">
        <v>511</v>
      </c>
    </row>
    <row r="1110" spans="1:7" x14ac:dyDescent="0.25">
      <c r="A1110" s="16" t="s">
        <v>462</v>
      </c>
      <c r="B1110" s="16" t="s">
        <v>11743</v>
      </c>
      <c r="C1110" s="16" t="s">
        <v>515</v>
      </c>
      <c r="D1110" s="16" t="s">
        <v>592</v>
      </c>
      <c r="E1110" s="16" t="s">
        <v>590</v>
      </c>
      <c r="F1110" s="16" t="s">
        <v>827</v>
      </c>
      <c r="G1110" s="16" t="s">
        <v>640</v>
      </c>
    </row>
    <row r="1112" spans="1:7" x14ac:dyDescent="0.25">
      <c r="A1112" s="16" t="s">
        <v>13442</v>
      </c>
    </row>
    <row r="1113" spans="1:7" x14ac:dyDescent="0.25">
      <c r="A1113" s="16" t="s">
        <v>13237</v>
      </c>
    </row>
    <row r="1114" spans="1:7" x14ac:dyDescent="0.25">
      <c r="A1114" s="16" t="s">
        <v>815</v>
      </c>
      <c r="B1114" s="16" t="s">
        <v>435</v>
      </c>
      <c r="C1114" s="16" t="s">
        <v>1341</v>
      </c>
      <c r="D1114" s="16" t="s">
        <v>1342</v>
      </c>
      <c r="E1114" s="16" t="s">
        <v>1343</v>
      </c>
      <c r="F1114" s="16" t="s">
        <v>1344</v>
      </c>
      <c r="G1114" s="16" t="s">
        <v>1345</v>
      </c>
    </row>
    <row r="1115" spans="1:7" x14ac:dyDescent="0.25">
      <c r="A1115" s="16" t="s">
        <v>470</v>
      </c>
      <c r="B1115" s="16" t="s">
        <v>8961</v>
      </c>
      <c r="C1115" s="16" t="s">
        <v>588</v>
      </c>
      <c r="D1115" s="16" t="s">
        <v>446</v>
      </c>
      <c r="E1115" s="16" t="s">
        <v>452</v>
      </c>
      <c r="F1115" s="16" t="s">
        <v>840</v>
      </c>
      <c r="G1115" s="16" t="s">
        <v>1114</v>
      </c>
    </row>
    <row r="1116" spans="1:7" x14ac:dyDescent="0.25">
      <c r="A1116" s="16" t="s">
        <v>474</v>
      </c>
      <c r="B1116" s="16" t="s">
        <v>8993</v>
      </c>
      <c r="C1116" s="16" t="s">
        <v>446</v>
      </c>
      <c r="D1116" s="16" t="s">
        <v>578</v>
      </c>
      <c r="E1116" s="16" t="s">
        <v>578</v>
      </c>
      <c r="F1116" s="16" t="s">
        <v>1217</v>
      </c>
      <c r="G1116" s="16" t="s">
        <v>1003</v>
      </c>
    </row>
    <row r="1117" spans="1:7" x14ac:dyDescent="0.25">
      <c r="A1117" s="16" t="s">
        <v>821</v>
      </c>
      <c r="B1117" s="16" t="s">
        <v>844</v>
      </c>
      <c r="C1117" s="16" t="s">
        <v>644</v>
      </c>
      <c r="D1117" s="16" t="s">
        <v>446</v>
      </c>
      <c r="E1117" s="16" t="s">
        <v>446</v>
      </c>
      <c r="F1117" s="16" t="s">
        <v>446</v>
      </c>
      <c r="G1117" s="16" t="s">
        <v>446</v>
      </c>
    </row>
    <row r="1118" spans="1:7" x14ac:dyDescent="0.25">
      <c r="A1118" s="16" t="s">
        <v>462</v>
      </c>
      <c r="B1118" s="16" t="s">
        <v>11743</v>
      </c>
      <c r="C1118" s="16" t="s">
        <v>515</v>
      </c>
      <c r="D1118" s="16" t="s">
        <v>592</v>
      </c>
      <c r="E1118" s="16" t="s">
        <v>590</v>
      </c>
      <c r="F1118" s="16" t="s">
        <v>827</v>
      </c>
      <c r="G1118" s="16" t="s">
        <v>640</v>
      </c>
    </row>
    <row r="1120" spans="1:7" x14ac:dyDescent="0.25">
      <c r="A1120" s="16" t="s">
        <v>13443</v>
      </c>
    </row>
    <row r="1121" spans="1:7" x14ac:dyDescent="0.25">
      <c r="A1121" s="16" t="s">
        <v>13235</v>
      </c>
    </row>
    <row r="1122" spans="1:7" x14ac:dyDescent="0.25">
      <c r="A1122" s="16" t="s">
        <v>924</v>
      </c>
      <c r="B1122" s="16" t="s">
        <v>435</v>
      </c>
      <c r="C1122" s="16" t="s">
        <v>1341</v>
      </c>
      <c r="D1122" s="16" t="s">
        <v>1342</v>
      </c>
      <c r="E1122" s="16" t="s">
        <v>1343</v>
      </c>
      <c r="F1122" s="16" t="s">
        <v>1344</v>
      </c>
      <c r="G1122" s="16" t="s">
        <v>1345</v>
      </c>
    </row>
    <row r="1123" spans="1:7" x14ac:dyDescent="0.25">
      <c r="A1123" s="16" t="s">
        <v>850</v>
      </c>
      <c r="B1123" s="16" t="s">
        <v>8732</v>
      </c>
      <c r="C1123" s="16" t="s">
        <v>446</v>
      </c>
      <c r="D1123" s="16" t="s">
        <v>446</v>
      </c>
      <c r="E1123" s="16" t="s">
        <v>446</v>
      </c>
      <c r="F1123" s="16" t="s">
        <v>644</v>
      </c>
      <c r="G1123" s="16" t="s">
        <v>446</v>
      </c>
    </row>
    <row r="1124" spans="1:7" x14ac:dyDescent="0.25">
      <c r="A1124" s="16" t="s">
        <v>851</v>
      </c>
      <c r="B1124" s="16" t="s">
        <v>9174</v>
      </c>
      <c r="C1124" s="16" t="s">
        <v>508</v>
      </c>
      <c r="D1124" s="16" t="s">
        <v>592</v>
      </c>
      <c r="E1124" s="16" t="s">
        <v>581</v>
      </c>
      <c r="F1124" s="16" t="s">
        <v>1350</v>
      </c>
      <c r="G1124" s="16" t="s">
        <v>1117</v>
      </c>
    </row>
    <row r="1125" spans="1:7" x14ac:dyDescent="0.25">
      <c r="A1125" s="16" t="s">
        <v>462</v>
      </c>
      <c r="B1125" s="16" t="s">
        <v>11743</v>
      </c>
      <c r="C1125" s="16" t="s">
        <v>515</v>
      </c>
      <c r="D1125" s="16" t="s">
        <v>592</v>
      </c>
      <c r="E1125" s="16" t="s">
        <v>590</v>
      </c>
      <c r="F1125" s="16" t="s">
        <v>827</v>
      </c>
      <c r="G1125" s="16" t="s">
        <v>640</v>
      </c>
    </row>
    <row r="1127" spans="1:7" x14ac:dyDescent="0.25">
      <c r="A1127" s="16" t="s">
        <v>13444</v>
      </c>
    </row>
    <row r="1128" spans="1:7" x14ac:dyDescent="0.25">
      <c r="A1128" s="16" t="s">
        <v>13238</v>
      </c>
    </row>
    <row r="1129" spans="1:7" x14ac:dyDescent="0.25">
      <c r="A1129" s="16" t="s">
        <v>477</v>
      </c>
      <c r="B1129" s="16" t="s">
        <v>435</v>
      </c>
      <c r="C1129" s="16" t="s">
        <v>1341</v>
      </c>
      <c r="D1129" s="16" t="s">
        <v>1342</v>
      </c>
      <c r="E1129" s="16" t="s">
        <v>1343</v>
      </c>
      <c r="F1129" s="16" t="s">
        <v>1344</v>
      </c>
      <c r="G1129" s="16" t="s">
        <v>1345</v>
      </c>
    </row>
    <row r="1130" spans="1:7" x14ac:dyDescent="0.25">
      <c r="A1130" s="16" t="s">
        <v>478</v>
      </c>
      <c r="B1130" s="16" t="s">
        <v>8972</v>
      </c>
      <c r="C1130" s="16" t="s">
        <v>446</v>
      </c>
      <c r="D1130" s="16" t="s">
        <v>446</v>
      </c>
      <c r="E1130" s="16" t="s">
        <v>616</v>
      </c>
      <c r="F1130" s="16" t="s">
        <v>1349</v>
      </c>
      <c r="G1130" s="16" t="s">
        <v>839</v>
      </c>
    </row>
    <row r="1131" spans="1:7" x14ac:dyDescent="0.25">
      <c r="A1131" s="16" t="s">
        <v>482</v>
      </c>
      <c r="B1131" s="16" t="s">
        <v>8987</v>
      </c>
      <c r="C1131" s="16" t="s">
        <v>567</v>
      </c>
      <c r="D1131" s="16" t="s">
        <v>560</v>
      </c>
      <c r="E1131" s="16" t="s">
        <v>465</v>
      </c>
      <c r="F1131" s="16" t="s">
        <v>1350</v>
      </c>
      <c r="G1131" s="16" t="s">
        <v>560</v>
      </c>
    </row>
    <row r="1132" spans="1:7" x14ac:dyDescent="0.25">
      <c r="A1132" s="16" t="s">
        <v>462</v>
      </c>
      <c r="B1132" s="16" t="s">
        <v>11743</v>
      </c>
      <c r="C1132" s="16" t="s">
        <v>515</v>
      </c>
      <c r="D1132" s="16" t="s">
        <v>592</v>
      </c>
      <c r="E1132" s="16" t="s">
        <v>590</v>
      </c>
      <c r="F1132" s="16" t="s">
        <v>827</v>
      </c>
      <c r="G1132" s="16" t="s">
        <v>640</v>
      </c>
    </row>
    <row r="1134" spans="1:7" x14ac:dyDescent="0.25">
      <c r="A1134" s="16" t="s">
        <v>13907</v>
      </c>
    </row>
    <row r="1135" spans="1:7" x14ac:dyDescent="0.25">
      <c r="A1135" s="16" t="s">
        <v>97</v>
      </c>
    </row>
    <row r="1136" spans="1:7" x14ac:dyDescent="0.25">
      <c r="A1136" s="16" t="s">
        <v>477</v>
      </c>
      <c r="B1136" s="16" t="s">
        <v>435</v>
      </c>
      <c r="C1136" s="16" t="s">
        <v>782</v>
      </c>
      <c r="D1136" s="16" t="s">
        <v>783</v>
      </c>
    </row>
    <row r="1137" spans="1:7" x14ac:dyDescent="0.25">
      <c r="A1137" s="16" t="s">
        <v>478</v>
      </c>
      <c r="B1137" s="16" t="s">
        <v>10222</v>
      </c>
      <c r="C1137" s="16" t="s">
        <v>956</v>
      </c>
      <c r="D1137" s="16" t="s">
        <v>957</v>
      </c>
    </row>
    <row r="1138" spans="1:7" x14ac:dyDescent="0.25">
      <c r="A1138" s="16" t="s">
        <v>482</v>
      </c>
      <c r="B1138" s="16" t="s">
        <v>10116</v>
      </c>
      <c r="C1138" s="16" t="s">
        <v>958</v>
      </c>
      <c r="D1138" s="16" t="s">
        <v>959</v>
      </c>
    </row>
    <row r="1139" spans="1:7" x14ac:dyDescent="0.25">
      <c r="A1139" s="16" t="s">
        <v>462</v>
      </c>
      <c r="B1139" s="16" t="s">
        <v>11359</v>
      </c>
      <c r="C1139" s="16" t="s">
        <v>960</v>
      </c>
      <c r="D1139" s="16" t="s">
        <v>961</v>
      </c>
    </row>
    <row r="1141" spans="1:7" x14ac:dyDescent="0.25">
      <c r="A1141" s="16" t="s">
        <v>962</v>
      </c>
    </row>
    <row r="1142" spans="1:7" x14ac:dyDescent="0.25">
      <c r="A1142" s="16" t="s">
        <v>98</v>
      </c>
    </row>
    <row r="1143" spans="1:7" x14ac:dyDescent="0.25">
      <c r="A1143" s="16" t="s">
        <v>477</v>
      </c>
      <c r="B1143" s="16" t="s">
        <v>435</v>
      </c>
      <c r="C1143" s="16" t="s">
        <v>445</v>
      </c>
      <c r="D1143" s="16" t="s">
        <v>451</v>
      </c>
      <c r="E1143" s="16" t="s">
        <v>457</v>
      </c>
    </row>
    <row r="1144" spans="1:7" x14ac:dyDescent="0.25">
      <c r="A1144" s="16" t="s">
        <v>478</v>
      </c>
      <c r="B1144" s="16" t="s">
        <v>10231</v>
      </c>
      <c r="C1144" s="16" t="s">
        <v>963</v>
      </c>
      <c r="D1144" s="16" t="s">
        <v>964</v>
      </c>
      <c r="E1144" s="16" t="s">
        <v>965</v>
      </c>
    </row>
    <row r="1145" spans="1:7" x14ac:dyDescent="0.25">
      <c r="A1145" s="16" t="s">
        <v>482</v>
      </c>
      <c r="B1145" s="16" t="s">
        <v>10135</v>
      </c>
      <c r="C1145" s="16" t="s">
        <v>766</v>
      </c>
      <c r="D1145" s="16" t="s">
        <v>966</v>
      </c>
      <c r="E1145" s="16" t="s">
        <v>967</v>
      </c>
    </row>
    <row r="1146" spans="1:7" x14ac:dyDescent="0.25">
      <c r="A1146" s="16" t="s">
        <v>462</v>
      </c>
      <c r="B1146" s="16" t="s">
        <v>11384</v>
      </c>
      <c r="C1146" s="16" t="s">
        <v>968</v>
      </c>
      <c r="D1146" s="16" t="s">
        <v>969</v>
      </c>
      <c r="E1146" s="16" t="s">
        <v>708</v>
      </c>
    </row>
    <row r="1148" spans="1:7" x14ac:dyDescent="0.25">
      <c r="A1148" s="16" t="s">
        <v>13206</v>
      </c>
    </row>
    <row r="1149" spans="1:7" x14ac:dyDescent="0.25">
      <c r="A1149" s="16" t="s">
        <v>99</v>
      </c>
    </row>
    <row r="1150" spans="1:7" x14ac:dyDescent="0.25">
      <c r="A1150" s="16" t="s">
        <v>477</v>
      </c>
      <c r="B1150" s="16" t="s">
        <v>435</v>
      </c>
      <c r="C1150" s="16" t="s">
        <v>970</v>
      </c>
      <c r="D1150" s="16" t="s">
        <v>971</v>
      </c>
      <c r="E1150" s="16" t="s">
        <v>972</v>
      </c>
      <c r="F1150" s="16" t="s">
        <v>973</v>
      </c>
      <c r="G1150" s="16" t="s">
        <v>974</v>
      </c>
    </row>
    <row r="1151" spans="1:7" x14ac:dyDescent="0.25">
      <c r="A1151" s="16" t="s">
        <v>478</v>
      </c>
      <c r="B1151" s="16" t="s">
        <v>10231</v>
      </c>
      <c r="C1151" s="16" t="s">
        <v>446</v>
      </c>
      <c r="D1151" s="16" t="s">
        <v>588</v>
      </c>
      <c r="E1151" s="16" t="s">
        <v>975</v>
      </c>
      <c r="F1151" s="16" t="s">
        <v>591</v>
      </c>
      <c r="G1151" s="16" t="s">
        <v>468</v>
      </c>
    </row>
    <row r="1152" spans="1:7" x14ac:dyDescent="0.25">
      <c r="A1152" s="16" t="s">
        <v>482</v>
      </c>
      <c r="B1152" s="16" t="s">
        <v>10135</v>
      </c>
      <c r="C1152" s="16" t="s">
        <v>468</v>
      </c>
      <c r="D1152" s="16" t="s">
        <v>515</v>
      </c>
      <c r="E1152" s="16" t="s">
        <v>516</v>
      </c>
      <c r="F1152" s="16" t="s">
        <v>455</v>
      </c>
      <c r="G1152" s="16" t="s">
        <v>446</v>
      </c>
    </row>
    <row r="1153" spans="1:24" x14ac:dyDescent="0.25">
      <c r="A1153" s="16" t="s">
        <v>462</v>
      </c>
      <c r="B1153" s="16" t="s">
        <v>11384</v>
      </c>
      <c r="C1153" s="16" t="s">
        <v>579</v>
      </c>
      <c r="D1153" s="16" t="s">
        <v>588</v>
      </c>
      <c r="E1153" s="16" t="s">
        <v>975</v>
      </c>
      <c r="F1153" s="16" t="s">
        <v>591</v>
      </c>
      <c r="G1153" s="16" t="s">
        <v>463</v>
      </c>
    </row>
    <row r="1155" spans="1:24" x14ac:dyDescent="0.25">
      <c r="A1155" s="16" t="s">
        <v>13207</v>
      </c>
    </row>
    <row r="1156" spans="1:24" x14ac:dyDescent="0.25">
      <c r="A1156" s="16" t="s">
        <v>100</v>
      </c>
    </row>
    <row r="1157" spans="1:24" x14ac:dyDescent="0.25">
      <c r="A1157" s="16" t="s">
        <v>477</v>
      </c>
      <c r="B1157" s="16" t="s">
        <v>435</v>
      </c>
      <c r="C1157" s="16" t="s">
        <v>470</v>
      </c>
      <c r="D1157" s="16" t="s">
        <v>474</v>
      </c>
    </row>
    <row r="1158" spans="1:24" x14ac:dyDescent="0.25">
      <c r="A1158" s="16" t="s">
        <v>478</v>
      </c>
      <c r="B1158" s="16" t="s">
        <v>10231</v>
      </c>
      <c r="C1158" s="16" t="s">
        <v>976</v>
      </c>
      <c r="D1158" s="16" t="s">
        <v>977</v>
      </c>
    </row>
    <row r="1159" spans="1:24" x14ac:dyDescent="0.25">
      <c r="A1159" s="16" t="s">
        <v>482</v>
      </c>
      <c r="B1159" s="16" t="s">
        <v>10135</v>
      </c>
      <c r="C1159" s="16" t="s">
        <v>978</v>
      </c>
      <c r="D1159" s="16" t="s">
        <v>979</v>
      </c>
    </row>
    <row r="1160" spans="1:24" x14ac:dyDescent="0.25">
      <c r="A1160" s="16" t="s">
        <v>462</v>
      </c>
      <c r="B1160" s="16" t="s">
        <v>11384</v>
      </c>
      <c r="C1160" s="16" t="s">
        <v>980</v>
      </c>
      <c r="D1160" s="16" t="s">
        <v>665</v>
      </c>
    </row>
    <row r="1162" spans="1:24" x14ac:dyDescent="0.25">
      <c r="A1162" s="16" t="s">
        <v>13208</v>
      </c>
    </row>
    <row r="1163" spans="1:24" x14ac:dyDescent="0.25">
      <c r="A1163" s="16" t="s">
        <v>101</v>
      </c>
    </row>
    <row r="1164" spans="1:24" x14ac:dyDescent="0.25">
      <c r="A1164" s="16" t="s">
        <v>477</v>
      </c>
      <c r="B1164" s="16" t="s">
        <v>435</v>
      </c>
      <c r="C1164" s="16" t="s">
        <v>4279</v>
      </c>
      <c r="D1164" s="16" t="s">
        <v>4282</v>
      </c>
      <c r="E1164" s="16" t="s">
        <v>4285</v>
      </c>
      <c r="F1164" s="16" t="s">
        <v>4288</v>
      </c>
      <c r="G1164" s="16" t="s">
        <v>4291</v>
      </c>
      <c r="H1164" s="16" t="s">
        <v>4294</v>
      </c>
      <c r="I1164" s="16" t="s">
        <v>4297</v>
      </c>
      <c r="J1164" s="16" t="s">
        <v>4300</v>
      </c>
      <c r="K1164" s="16" t="s">
        <v>4303</v>
      </c>
      <c r="L1164" s="16" t="s">
        <v>4306</v>
      </c>
      <c r="M1164" s="16" t="s">
        <v>4312</v>
      </c>
      <c r="N1164" s="16" t="s">
        <v>4309</v>
      </c>
      <c r="O1164" s="16" t="s">
        <v>4315</v>
      </c>
      <c r="P1164" s="16" t="s">
        <v>4318</v>
      </c>
      <c r="Q1164" s="16" t="s">
        <v>4321</v>
      </c>
      <c r="R1164" s="16" t="s">
        <v>4324</v>
      </c>
      <c r="S1164" s="16" t="s">
        <v>4327</v>
      </c>
      <c r="T1164" s="16" t="s">
        <v>4338</v>
      </c>
      <c r="U1164" s="16" t="s">
        <v>4341</v>
      </c>
      <c r="V1164" s="16" t="s">
        <v>4344</v>
      </c>
      <c r="W1164" s="16" t="s">
        <v>4351</v>
      </c>
      <c r="X1164" s="16" t="s">
        <v>4354</v>
      </c>
    </row>
    <row r="1165" spans="1:24" x14ac:dyDescent="0.25">
      <c r="A1165" s="16" t="s">
        <v>478</v>
      </c>
      <c r="B1165" s="16" t="s">
        <v>10231</v>
      </c>
      <c r="C1165" s="16" t="s">
        <v>591</v>
      </c>
      <c r="D1165" s="16" t="s">
        <v>629</v>
      </c>
      <c r="E1165" s="16" t="s">
        <v>468</v>
      </c>
      <c r="F1165" s="16" t="s">
        <v>571</v>
      </c>
      <c r="G1165" s="16" t="s">
        <v>468</v>
      </c>
      <c r="H1165" s="16" t="s">
        <v>456</v>
      </c>
      <c r="I1165" s="16" t="s">
        <v>690</v>
      </c>
      <c r="J1165" s="16" t="s">
        <v>666</v>
      </c>
      <c r="K1165" s="16" t="s">
        <v>446</v>
      </c>
      <c r="L1165" s="16" t="s">
        <v>468</v>
      </c>
      <c r="M1165" s="16" t="s">
        <v>618</v>
      </c>
      <c r="N1165" s="16" t="s">
        <v>571</v>
      </c>
      <c r="O1165" s="16" t="s">
        <v>456</v>
      </c>
      <c r="P1165" s="16" t="s">
        <v>468</v>
      </c>
      <c r="Q1165" s="16" t="s">
        <v>1003</v>
      </c>
      <c r="R1165" s="16" t="s">
        <v>1004</v>
      </c>
      <c r="S1165" s="16" t="s">
        <v>468</v>
      </c>
      <c r="T1165" s="16" t="s">
        <v>468</v>
      </c>
      <c r="U1165" s="16" t="s">
        <v>618</v>
      </c>
      <c r="V1165" s="16" t="s">
        <v>446</v>
      </c>
      <c r="W1165" s="16" t="s">
        <v>578</v>
      </c>
      <c r="X1165" s="16" t="s">
        <v>518</v>
      </c>
    </row>
    <row r="1166" spans="1:24" x14ac:dyDescent="0.25">
      <c r="A1166" s="16" t="s">
        <v>482</v>
      </c>
      <c r="B1166" s="16" t="s">
        <v>10135</v>
      </c>
      <c r="C1166" s="16" t="s">
        <v>468</v>
      </c>
      <c r="D1166" s="16" t="s">
        <v>446</v>
      </c>
      <c r="E1166" s="16" t="s">
        <v>585</v>
      </c>
      <c r="F1166" s="16" t="s">
        <v>568</v>
      </c>
      <c r="G1166" s="16" t="s">
        <v>568</v>
      </c>
      <c r="H1166" s="16" t="s">
        <v>455</v>
      </c>
      <c r="I1166" s="16" t="s">
        <v>1006</v>
      </c>
      <c r="J1166" s="16" t="s">
        <v>793</v>
      </c>
      <c r="K1166" s="16" t="s">
        <v>520</v>
      </c>
      <c r="L1166" s="16" t="s">
        <v>468</v>
      </c>
      <c r="M1166" s="16" t="s">
        <v>568</v>
      </c>
      <c r="N1166" s="16" t="s">
        <v>568</v>
      </c>
      <c r="O1166" s="16" t="s">
        <v>455</v>
      </c>
      <c r="P1166" s="16" t="s">
        <v>468</v>
      </c>
      <c r="Q1166" s="16" t="s">
        <v>666</v>
      </c>
      <c r="R1166" s="16" t="s">
        <v>1005</v>
      </c>
      <c r="S1166" s="16" t="s">
        <v>568</v>
      </c>
      <c r="T1166" s="16" t="s">
        <v>446</v>
      </c>
      <c r="U1166" s="16" t="s">
        <v>692</v>
      </c>
      <c r="V1166" s="16" t="s">
        <v>468</v>
      </c>
      <c r="W1166" s="16" t="s">
        <v>468</v>
      </c>
      <c r="X1166" s="16" t="s">
        <v>568</v>
      </c>
    </row>
    <row r="1167" spans="1:24" x14ac:dyDescent="0.25">
      <c r="A1167" s="16" t="s">
        <v>462</v>
      </c>
      <c r="B1167" s="16" t="s">
        <v>11384</v>
      </c>
      <c r="C1167" s="16" t="s">
        <v>458</v>
      </c>
      <c r="D1167" s="16" t="s">
        <v>554</v>
      </c>
      <c r="E1167" s="16" t="s">
        <v>506</v>
      </c>
      <c r="F1167" s="16" t="s">
        <v>508</v>
      </c>
      <c r="G1167" s="16" t="s">
        <v>455</v>
      </c>
      <c r="H1167" s="16" t="s">
        <v>506</v>
      </c>
      <c r="I1167" s="16" t="s">
        <v>603</v>
      </c>
      <c r="J1167" s="16" t="s">
        <v>1008</v>
      </c>
      <c r="K1167" s="16" t="s">
        <v>506</v>
      </c>
      <c r="L1167" s="16" t="s">
        <v>468</v>
      </c>
      <c r="M1167" s="16" t="s">
        <v>661</v>
      </c>
      <c r="N1167" s="16" t="s">
        <v>508</v>
      </c>
      <c r="O1167" s="16" t="s">
        <v>506</v>
      </c>
      <c r="P1167" s="16" t="s">
        <v>468</v>
      </c>
      <c r="Q1167" s="16" t="s">
        <v>623</v>
      </c>
      <c r="R1167" s="16" t="s">
        <v>1007</v>
      </c>
      <c r="S1167" s="16" t="s">
        <v>455</v>
      </c>
      <c r="T1167" s="16" t="s">
        <v>463</v>
      </c>
      <c r="U1167" s="16" t="s">
        <v>567</v>
      </c>
      <c r="V1167" s="16" t="s">
        <v>579</v>
      </c>
      <c r="W1167" s="16" t="s">
        <v>447</v>
      </c>
      <c r="X1167" s="16" t="s">
        <v>523</v>
      </c>
    </row>
    <row r="1169" spans="1:4" x14ac:dyDescent="0.25">
      <c r="A1169" s="16" t="s">
        <v>13445</v>
      </c>
    </row>
    <row r="1170" spans="1:4" x14ac:dyDescent="0.25">
      <c r="A1170" s="16" t="s">
        <v>13908</v>
      </c>
    </row>
    <row r="1171" spans="1:4" x14ac:dyDescent="0.25">
      <c r="A1171" s="16" t="s">
        <v>815</v>
      </c>
      <c r="B1171" s="16" t="s">
        <v>435</v>
      </c>
      <c r="C1171" s="16" t="s">
        <v>486</v>
      </c>
      <c r="D1171" s="16" t="s">
        <v>487</v>
      </c>
    </row>
    <row r="1172" spans="1:4" x14ac:dyDescent="0.25">
      <c r="A1172" s="16" t="s">
        <v>470</v>
      </c>
      <c r="B1172" s="16" t="s">
        <v>8940</v>
      </c>
      <c r="C1172" s="16" t="s">
        <v>628</v>
      </c>
      <c r="D1172" s="16" t="s">
        <v>449</v>
      </c>
    </row>
    <row r="1173" spans="1:4" x14ac:dyDescent="0.25">
      <c r="A1173" s="16" t="s">
        <v>474</v>
      </c>
      <c r="B1173" s="16" t="s">
        <v>8940</v>
      </c>
      <c r="C1173" s="16" t="s">
        <v>1186</v>
      </c>
      <c r="D1173" s="16" t="s">
        <v>1968</v>
      </c>
    </row>
    <row r="1174" spans="1:4" x14ac:dyDescent="0.25">
      <c r="A1174" s="16" t="s">
        <v>462</v>
      </c>
      <c r="B1174" s="16" t="s">
        <v>9107</v>
      </c>
      <c r="C1174" s="16" t="s">
        <v>716</v>
      </c>
      <c r="D1174" s="16" t="s">
        <v>1724</v>
      </c>
    </row>
    <row r="1176" spans="1:4" x14ac:dyDescent="0.25">
      <c r="A1176" s="16" t="s">
        <v>13447</v>
      </c>
    </row>
    <row r="1177" spans="1:4" x14ac:dyDescent="0.25">
      <c r="A1177" s="16" t="s">
        <v>13909</v>
      </c>
    </row>
    <row r="1178" spans="1:4" x14ac:dyDescent="0.25">
      <c r="A1178" s="16" t="s">
        <v>477</v>
      </c>
      <c r="B1178" s="16" t="s">
        <v>435</v>
      </c>
      <c r="C1178" s="16" t="s">
        <v>486</v>
      </c>
      <c r="D1178" s="16" t="s">
        <v>487</v>
      </c>
    </row>
    <row r="1179" spans="1:4" x14ac:dyDescent="0.25">
      <c r="A1179" s="16" t="s">
        <v>478</v>
      </c>
      <c r="B1179" s="16" t="s">
        <v>9023</v>
      </c>
      <c r="C1179" s="16" t="s">
        <v>559</v>
      </c>
      <c r="D1179" s="16" t="s">
        <v>13209</v>
      </c>
    </row>
    <row r="1180" spans="1:4" x14ac:dyDescent="0.25">
      <c r="A1180" s="16" t="s">
        <v>482</v>
      </c>
      <c r="B1180" s="16" t="s">
        <v>8830</v>
      </c>
      <c r="C1180" s="16" t="s">
        <v>446</v>
      </c>
      <c r="D1180" s="16" t="s">
        <v>644</v>
      </c>
    </row>
    <row r="1181" spans="1:4" x14ac:dyDescent="0.25">
      <c r="A1181" s="16" t="s">
        <v>462</v>
      </c>
      <c r="B1181" s="16" t="s">
        <v>9107</v>
      </c>
      <c r="C1181" s="16" t="s">
        <v>716</v>
      </c>
      <c r="D1181" s="16" t="s">
        <v>1724</v>
      </c>
    </row>
    <row r="1183" spans="1:4" x14ac:dyDescent="0.25">
      <c r="A1183" s="16" t="s">
        <v>13448</v>
      </c>
    </row>
    <row r="1184" spans="1:4" x14ac:dyDescent="0.25">
      <c r="A1184" s="16" t="s">
        <v>13449</v>
      </c>
    </row>
    <row r="1185" spans="1:4" x14ac:dyDescent="0.25">
      <c r="A1185" s="16" t="s">
        <v>477</v>
      </c>
      <c r="B1185" s="16" t="s">
        <v>435</v>
      </c>
      <c r="C1185" s="16" t="s">
        <v>11750</v>
      </c>
      <c r="D1185" s="16" t="s">
        <v>11684</v>
      </c>
    </row>
    <row r="1186" spans="1:4" x14ac:dyDescent="0.25">
      <c r="A1186" s="16" t="s">
        <v>478</v>
      </c>
      <c r="B1186" s="16" t="s">
        <v>8904</v>
      </c>
      <c r="C1186" s="16" t="s">
        <v>886</v>
      </c>
      <c r="D1186" s="16" t="s">
        <v>885</v>
      </c>
    </row>
    <row r="1187" spans="1:4" x14ac:dyDescent="0.25">
      <c r="A1187" s="16" t="s">
        <v>482</v>
      </c>
      <c r="B1187" s="16" t="s">
        <v>8845</v>
      </c>
      <c r="C1187" s="16" t="s">
        <v>552</v>
      </c>
      <c r="D1187" s="16" t="s">
        <v>1115</v>
      </c>
    </row>
    <row r="1188" spans="1:4" x14ac:dyDescent="0.25">
      <c r="A1188" s="16" t="s">
        <v>462</v>
      </c>
      <c r="B1188" s="16" t="s">
        <v>8993</v>
      </c>
      <c r="C1188" s="16" t="s">
        <v>664</v>
      </c>
      <c r="D1188" s="16" t="s">
        <v>1440</v>
      </c>
    </row>
    <row r="1190" spans="1:4" x14ac:dyDescent="0.25">
      <c r="A1190" s="16" t="s">
        <v>13910</v>
      </c>
    </row>
    <row r="1191" spans="1:4" x14ac:dyDescent="0.25">
      <c r="A1191" s="16" t="s">
        <v>13450</v>
      </c>
    </row>
    <row r="1192" spans="1:4" x14ac:dyDescent="0.25">
      <c r="A1192" s="16" t="s">
        <v>477</v>
      </c>
      <c r="B1192" s="16" t="s">
        <v>435</v>
      </c>
      <c r="C1192" s="16" t="s">
        <v>1009</v>
      </c>
      <c r="D1192" s="16" t="s">
        <v>1010</v>
      </c>
    </row>
    <row r="1193" spans="1:4" x14ac:dyDescent="0.25">
      <c r="A1193" s="16" t="s">
        <v>478</v>
      </c>
      <c r="B1193" s="16" t="s">
        <v>10231</v>
      </c>
      <c r="C1193" s="16" t="s">
        <v>644</v>
      </c>
      <c r="D1193" s="16" t="s">
        <v>446</v>
      </c>
    </row>
    <row r="1194" spans="1:4" x14ac:dyDescent="0.25">
      <c r="A1194" s="16" t="s">
        <v>482</v>
      </c>
      <c r="B1194" s="16" t="s">
        <v>10124</v>
      </c>
      <c r="C1194" s="16" t="s">
        <v>1011</v>
      </c>
      <c r="D1194" s="16" t="s">
        <v>468</v>
      </c>
    </row>
    <row r="1195" spans="1:4" x14ac:dyDescent="0.25">
      <c r="A1195" s="16" t="s">
        <v>462</v>
      </c>
      <c r="B1195" s="16" t="s">
        <v>11376</v>
      </c>
      <c r="C1195" s="16" t="s">
        <v>1012</v>
      </c>
      <c r="D1195" s="16" t="s">
        <v>579</v>
      </c>
    </row>
    <row r="1197" spans="1:4" x14ac:dyDescent="0.25">
      <c r="A1197" s="16" t="s">
        <v>13451</v>
      </c>
    </row>
    <row r="1198" spans="1:4" x14ac:dyDescent="0.25">
      <c r="A1198" s="16" t="s">
        <v>13911</v>
      </c>
    </row>
    <row r="1199" spans="1:4" x14ac:dyDescent="0.25">
      <c r="A1199" s="16" t="s">
        <v>477</v>
      </c>
      <c r="B1199" s="16" t="s">
        <v>435</v>
      </c>
      <c r="C1199" s="16" t="s">
        <v>11683</v>
      </c>
      <c r="D1199" s="16" t="s">
        <v>11750</v>
      </c>
    </row>
    <row r="1200" spans="1:4" x14ac:dyDescent="0.25">
      <c r="A1200" s="16" t="s">
        <v>478</v>
      </c>
      <c r="B1200" s="16" t="s">
        <v>8931</v>
      </c>
      <c r="C1200" s="16" t="s">
        <v>1358</v>
      </c>
      <c r="D1200" s="16" t="s">
        <v>1494</v>
      </c>
    </row>
    <row r="1201" spans="1:4" x14ac:dyDescent="0.25">
      <c r="A1201" s="16" t="s">
        <v>482</v>
      </c>
      <c r="B1201" s="16" t="s">
        <v>8904</v>
      </c>
      <c r="C1201" s="16" t="s">
        <v>885</v>
      </c>
      <c r="D1201" s="16" t="s">
        <v>886</v>
      </c>
    </row>
    <row r="1202" spans="1:4" x14ac:dyDescent="0.25">
      <c r="A1202" s="16" t="s">
        <v>462</v>
      </c>
      <c r="B1202" s="16" t="s">
        <v>9071</v>
      </c>
      <c r="C1202" s="16" t="s">
        <v>13912</v>
      </c>
      <c r="D1202" s="16" t="s">
        <v>1552</v>
      </c>
    </row>
    <row r="1204" spans="1:4" x14ac:dyDescent="0.25">
      <c r="A1204" s="16" t="s">
        <v>13913</v>
      </c>
    </row>
    <row r="1205" spans="1:4" x14ac:dyDescent="0.25">
      <c r="A1205" s="16" t="s">
        <v>13454</v>
      </c>
    </row>
    <row r="1206" spans="1:4" x14ac:dyDescent="0.25">
      <c r="A1206" s="16" t="s">
        <v>477</v>
      </c>
      <c r="B1206" s="16" t="s">
        <v>435</v>
      </c>
      <c r="C1206" s="16" t="s">
        <v>1013</v>
      </c>
      <c r="D1206" s="16" t="s">
        <v>1014</v>
      </c>
    </row>
    <row r="1207" spans="1:4" x14ac:dyDescent="0.25">
      <c r="A1207" s="16" t="s">
        <v>478</v>
      </c>
      <c r="B1207" s="16" t="s">
        <v>10231</v>
      </c>
      <c r="C1207" s="16" t="s">
        <v>1015</v>
      </c>
      <c r="D1207" s="16" t="s">
        <v>453</v>
      </c>
    </row>
    <row r="1208" spans="1:4" x14ac:dyDescent="0.25">
      <c r="A1208" s="16" t="s">
        <v>482</v>
      </c>
      <c r="B1208" s="16" t="s">
        <v>10135</v>
      </c>
      <c r="C1208" s="16" t="s">
        <v>620</v>
      </c>
      <c r="D1208" s="16" t="s">
        <v>1016</v>
      </c>
    </row>
    <row r="1209" spans="1:4" x14ac:dyDescent="0.25">
      <c r="A1209" s="16" t="s">
        <v>462</v>
      </c>
      <c r="B1209" s="16" t="s">
        <v>11384</v>
      </c>
      <c r="C1209" s="16" t="s">
        <v>719</v>
      </c>
      <c r="D1209" s="16" t="s">
        <v>1017</v>
      </c>
    </row>
    <row r="1211" spans="1:4" x14ac:dyDescent="0.25">
      <c r="A1211" s="16" t="s">
        <v>13455</v>
      </c>
    </row>
    <row r="1212" spans="1:4" x14ac:dyDescent="0.25">
      <c r="A1212" s="16" t="s">
        <v>103</v>
      </c>
    </row>
    <row r="1213" spans="1:4" x14ac:dyDescent="0.25">
      <c r="A1213" s="16" t="s">
        <v>735</v>
      </c>
      <c r="B1213" s="16" t="s">
        <v>435</v>
      </c>
      <c r="C1213" s="16" t="s">
        <v>1018</v>
      </c>
      <c r="D1213" s="16" t="s">
        <v>1019</v>
      </c>
    </row>
    <row r="1214" spans="1:4" x14ac:dyDescent="0.25">
      <c r="A1214" s="16" t="s">
        <v>738</v>
      </c>
      <c r="B1214" s="16" t="s">
        <v>10110</v>
      </c>
      <c r="C1214" s="16" t="s">
        <v>1020</v>
      </c>
      <c r="D1214" s="16" t="s">
        <v>1021</v>
      </c>
    </row>
    <row r="1215" spans="1:4" x14ac:dyDescent="0.25">
      <c r="A1215" s="16" t="s">
        <v>740</v>
      </c>
      <c r="B1215" s="16" t="s">
        <v>10256</v>
      </c>
      <c r="C1215" s="16" t="s">
        <v>1022</v>
      </c>
      <c r="D1215" s="16" t="s">
        <v>1023</v>
      </c>
    </row>
    <row r="1216" spans="1:4" x14ac:dyDescent="0.25">
      <c r="A1216" s="16" t="s">
        <v>462</v>
      </c>
      <c r="B1216" s="16" t="s">
        <v>11384</v>
      </c>
      <c r="C1216" s="16" t="s">
        <v>1024</v>
      </c>
      <c r="D1216" s="16" t="s">
        <v>1025</v>
      </c>
    </row>
    <row r="1218" spans="1:4" x14ac:dyDescent="0.25">
      <c r="A1218" s="16" t="s">
        <v>13456</v>
      </c>
    </row>
    <row r="1219" spans="1:4" x14ac:dyDescent="0.25">
      <c r="A1219" s="16" t="s">
        <v>104</v>
      </c>
    </row>
    <row r="1220" spans="1:4" x14ac:dyDescent="0.25">
      <c r="A1220" s="16" t="s">
        <v>659</v>
      </c>
      <c r="B1220" s="16" t="s">
        <v>435</v>
      </c>
      <c r="C1220" s="16" t="s">
        <v>1018</v>
      </c>
      <c r="D1220" s="16" t="s">
        <v>1019</v>
      </c>
    </row>
    <row r="1221" spans="1:4" x14ac:dyDescent="0.25">
      <c r="A1221" s="16" t="s">
        <v>660</v>
      </c>
      <c r="B1221" s="16" t="s">
        <v>9373</v>
      </c>
      <c r="C1221" s="16" t="s">
        <v>1128</v>
      </c>
      <c r="D1221" s="16" t="s">
        <v>710</v>
      </c>
    </row>
    <row r="1222" spans="1:4" x14ac:dyDescent="0.25">
      <c r="A1222" s="16" t="s">
        <v>663</v>
      </c>
      <c r="B1222" s="16" t="s">
        <v>10906</v>
      </c>
      <c r="C1222" s="16" t="s">
        <v>777</v>
      </c>
      <c r="D1222" s="16" t="s">
        <v>942</v>
      </c>
    </row>
    <row r="1223" spans="1:4" x14ac:dyDescent="0.25">
      <c r="A1223" s="16" t="s">
        <v>462</v>
      </c>
      <c r="B1223" s="16" t="s">
        <v>11384</v>
      </c>
      <c r="C1223" s="16" t="s">
        <v>1024</v>
      </c>
      <c r="D1223" s="16" t="s">
        <v>1025</v>
      </c>
    </row>
    <row r="1225" spans="1:4" x14ac:dyDescent="0.25">
      <c r="A1225" s="16" t="s">
        <v>13457</v>
      </c>
    </row>
    <row r="1226" spans="1:4" x14ac:dyDescent="0.25">
      <c r="A1226" s="16" t="s">
        <v>105</v>
      </c>
    </row>
    <row r="1227" spans="1:4" x14ac:dyDescent="0.25">
      <c r="A1227" s="16" t="s">
        <v>477</v>
      </c>
      <c r="B1227" s="16" t="s">
        <v>435</v>
      </c>
      <c r="C1227" s="16" t="s">
        <v>1018</v>
      </c>
      <c r="D1227" s="16" t="s">
        <v>1019</v>
      </c>
    </row>
    <row r="1228" spans="1:4" x14ac:dyDescent="0.25">
      <c r="A1228" s="16" t="s">
        <v>478</v>
      </c>
      <c r="B1228" s="16" t="s">
        <v>10231</v>
      </c>
      <c r="C1228" s="16" t="s">
        <v>1029</v>
      </c>
      <c r="D1228" s="16" t="s">
        <v>1030</v>
      </c>
    </row>
    <row r="1229" spans="1:4" x14ac:dyDescent="0.25">
      <c r="A1229" s="16" t="s">
        <v>482</v>
      </c>
      <c r="B1229" s="16" t="s">
        <v>10135</v>
      </c>
      <c r="C1229" s="16" t="s">
        <v>1031</v>
      </c>
      <c r="D1229" s="16" t="s">
        <v>1032</v>
      </c>
    </row>
    <row r="1230" spans="1:4" x14ac:dyDescent="0.25">
      <c r="A1230" s="16" t="s">
        <v>462</v>
      </c>
      <c r="B1230" s="16" t="s">
        <v>11384</v>
      </c>
      <c r="C1230" s="16" t="s">
        <v>1024</v>
      </c>
      <c r="D1230" s="16" t="s">
        <v>1025</v>
      </c>
    </row>
    <row r="1232" spans="1:4" x14ac:dyDescent="0.25">
      <c r="A1232" s="16" t="s">
        <v>13458</v>
      </c>
    </row>
    <row r="1233" spans="1:4" x14ac:dyDescent="0.25">
      <c r="A1233" s="16" t="s">
        <v>110</v>
      </c>
    </row>
    <row r="1234" spans="1:4" x14ac:dyDescent="0.25">
      <c r="A1234" s="16" t="s">
        <v>477</v>
      </c>
      <c r="B1234" s="16" t="s">
        <v>435</v>
      </c>
      <c r="C1234" s="16" t="s">
        <v>8840</v>
      </c>
      <c r="D1234" s="16" t="s">
        <v>8707</v>
      </c>
    </row>
    <row r="1235" spans="1:4" x14ac:dyDescent="0.25">
      <c r="A1235" s="16" t="s">
        <v>478</v>
      </c>
      <c r="B1235" s="16" t="s">
        <v>10231</v>
      </c>
      <c r="C1235" s="16" t="s">
        <v>511</v>
      </c>
      <c r="D1235" s="16" t="s">
        <v>1355</v>
      </c>
    </row>
    <row r="1236" spans="1:4" x14ac:dyDescent="0.25">
      <c r="A1236" s="16" t="s">
        <v>482</v>
      </c>
      <c r="B1236" s="16" t="s">
        <v>10135</v>
      </c>
      <c r="C1236" s="16" t="s">
        <v>455</v>
      </c>
      <c r="D1236" s="16" t="s">
        <v>1069</v>
      </c>
    </row>
    <row r="1237" spans="1:4" x14ac:dyDescent="0.25">
      <c r="A1237" s="16" t="s">
        <v>462</v>
      </c>
      <c r="B1237" s="16" t="s">
        <v>11384</v>
      </c>
      <c r="C1237" s="16" t="s">
        <v>601</v>
      </c>
      <c r="D1237" s="16" t="s">
        <v>744</v>
      </c>
    </row>
    <row r="1239" spans="1:4" x14ac:dyDescent="0.25">
      <c r="A1239" s="16" t="s">
        <v>13459</v>
      </c>
    </row>
    <row r="1240" spans="1:4" x14ac:dyDescent="0.25">
      <c r="A1240" s="16" t="s">
        <v>13460</v>
      </c>
    </row>
    <row r="1241" spans="1:4" x14ac:dyDescent="0.25">
      <c r="A1241" s="16" t="s">
        <v>477</v>
      </c>
      <c r="B1241" s="16" t="s">
        <v>435</v>
      </c>
      <c r="C1241" s="16" t="s">
        <v>11668</v>
      </c>
      <c r="D1241" s="16" t="s">
        <v>11667</v>
      </c>
    </row>
    <row r="1242" spans="1:4" x14ac:dyDescent="0.25">
      <c r="A1242" s="16" t="s">
        <v>478</v>
      </c>
      <c r="B1242" s="16" t="s">
        <v>9466</v>
      </c>
      <c r="C1242" s="16" t="s">
        <v>1773</v>
      </c>
      <c r="D1242" s="16" t="s">
        <v>1910</v>
      </c>
    </row>
    <row r="1243" spans="1:4" x14ac:dyDescent="0.25">
      <c r="A1243" s="16" t="s">
        <v>482</v>
      </c>
      <c r="B1243" s="16" t="s">
        <v>9287</v>
      </c>
      <c r="C1243" s="16" t="s">
        <v>675</v>
      </c>
      <c r="D1243" s="16" t="s">
        <v>675</v>
      </c>
    </row>
    <row r="1244" spans="1:4" x14ac:dyDescent="0.25">
      <c r="A1244" s="16" t="s">
        <v>462</v>
      </c>
      <c r="B1244" s="16" t="s">
        <v>9920</v>
      </c>
      <c r="C1244" s="16" t="s">
        <v>1536</v>
      </c>
      <c r="D1244" s="16" t="s">
        <v>1535</v>
      </c>
    </row>
    <row r="1246" spans="1:4" x14ac:dyDescent="0.25">
      <c r="A1246" s="16" t="s">
        <v>13914</v>
      </c>
    </row>
    <row r="1247" spans="1:4" x14ac:dyDescent="0.25">
      <c r="A1247" s="16" t="s">
        <v>106</v>
      </c>
    </row>
    <row r="1248" spans="1:4" x14ac:dyDescent="0.25">
      <c r="A1248" s="16" t="s">
        <v>599</v>
      </c>
      <c r="B1248" s="16" t="s">
        <v>435</v>
      </c>
      <c r="C1248" s="16" t="s">
        <v>1033</v>
      </c>
      <c r="D1248" s="16" t="s">
        <v>1034</v>
      </c>
    </row>
    <row r="1249" spans="1:4" x14ac:dyDescent="0.25">
      <c r="A1249" s="16" t="s">
        <v>600</v>
      </c>
      <c r="B1249" s="16" t="s">
        <v>9521</v>
      </c>
      <c r="C1249" s="16" t="s">
        <v>580</v>
      </c>
      <c r="D1249" s="16" t="s">
        <v>1035</v>
      </c>
    </row>
    <row r="1250" spans="1:4" x14ac:dyDescent="0.25">
      <c r="A1250" s="16" t="s">
        <v>606</v>
      </c>
      <c r="B1250" s="16" t="s">
        <v>9479</v>
      </c>
      <c r="C1250" s="16" t="s">
        <v>1036</v>
      </c>
      <c r="D1250" s="16" t="s">
        <v>1037</v>
      </c>
    </row>
    <row r="1251" spans="1:4" x14ac:dyDescent="0.25">
      <c r="A1251" s="16" t="s">
        <v>612</v>
      </c>
      <c r="B1251" s="16" t="s">
        <v>8769</v>
      </c>
      <c r="C1251" s="16" t="s">
        <v>501</v>
      </c>
      <c r="D1251" s="16" t="s">
        <v>502</v>
      </c>
    </row>
    <row r="1252" spans="1:4" x14ac:dyDescent="0.25">
      <c r="A1252" s="16" t="s">
        <v>615</v>
      </c>
      <c r="B1252" s="16" t="s">
        <v>9767</v>
      </c>
      <c r="C1252" s="16" t="s">
        <v>1038</v>
      </c>
      <c r="D1252" s="16" t="s">
        <v>1039</v>
      </c>
    </row>
    <row r="1253" spans="1:4" x14ac:dyDescent="0.25">
      <c r="A1253" s="16" t="s">
        <v>624</v>
      </c>
      <c r="B1253" s="16" t="s">
        <v>9221</v>
      </c>
      <c r="C1253" s="16" t="s">
        <v>834</v>
      </c>
      <c r="D1253" s="16" t="s">
        <v>835</v>
      </c>
    </row>
    <row r="1254" spans="1:4" x14ac:dyDescent="0.25">
      <c r="A1254" s="16" t="s">
        <v>462</v>
      </c>
      <c r="B1254" s="16" t="s">
        <v>11335</v>
      </c>
      <c r="C1254" s="16" t="s">
        <v>1040</v>
      </c>
      <c r="D1254" s="16" t="s">
        <v>1041</v>
      </c>
    </row>
    <row r="1256" spans="1:4" x14ac:dyDescent="0.25">
      <c r="A1256" s="16" t="s">
        <v>13915</v>
      </c>
    </row>
    <row r="1257" spans="1:4" x14ac:dyDescent="0.25">
      <c r="A1257" s="16" t="s">
        <v>107</v>
      </c>
    </row>
    <row r="1258" spans="1:4" x14ac:dyDescent="0.25">
      <c r="A1258" s="16" t="s">
        <v>632</v>
      </c>
      <c r="B1258" s="16" t="s">
        <v>435</v>
      </c>
      <c r="C1258" s="16" t="s">
        <v>1033</v>
      </c>
      <c r="D1258" s="16" t="s">
        <v>1034</v>
      </c>
    </row>
    <row r="1259" spans="1:4" x14ac:dyDescent="0.25">
      <c r="A1259" s="16" t="s">
        <v>633</v>
      </c>
      <c r="B1259" s="16" t="s">
        <v>9617</v>
      </c>
      <c r="C1259" s="16" t="s">
        <v>957</v>
      </c>
      <c r="D1259" s="16" t="s">
        <v>956</v>
      </c>
    </row>
    <row r="1260" spans="1:4" x14ac:dyDescent="0.25">
      <c r="A1260" s="16" t="s">
        <v>639</v>
      </c>
      <c r="B1260" s="16" t="s">
        <v>9662</v>
      </c>
      <c r="C1260" s="16" t="s">
        <v>1042</v>
      </c>
      <c r="D1260" s="16" t="s">
        <v>1043</v>
      </c>
    </row>
    <row r="1261" spans="1:4" x14ac:dyDescent="0.25">
      <c r="A1261" s="16" t="s">
        <v>643</v>
      </c>
      <c r="B1261" s="16" t="s">
        <v>844</v>
      </c>
      <c r="C1261" s="16" t="s">
        <v>446</v>
      </c>
      <c r="D1261" s="16" t="s">
        <v>644</v>
      </c>
    </row>
    <row r="1262" spans="1:4" x14ac:dyDescent="0.25">
      <c r="A1262" s="16" t="s">
        <v>645</v>
      </c>
      <c r="B1262" s="16" t="s">
        <v>8987</v>
      </c>
      <c r="C1262" s="16" t="s">
        <v>1044</v>
      </c>
      <c r="D1262" s="16" t="s">
        <v>1045</v>
      </c>
    </row>
    <row r="1263" spans="1:4" x14ac:dyDescent="0.25">
      <c r="A1263" s="16" t="s">
        <v>649</v>
      </c>
      <c r="B1263" s="16" t="s">
        <v>9128</v>
      </c>
      <c r="C1263" s="16" t="s">
        <v>688</v>
      </c>
      <c r="D1263" s="16" t="s">
        <v>891</v>
      </c>
    </row>
    <row r="1264" spans="1:4" x14ac:dyDescent="0.25">
      <c r="A1264" s="16" t="s">
        <v>655</v>
      </c>
      <c r="B1264" s="16" t="s">
        <v>9423</v>
      </c>
      <c r="C1264" s="16" t="s">
        <v>1046</v>
      </c>
      <c r="D1264" s="16" t="s">
        <v>1047</v>
      </c>
    </row>
    <row r="1265" spans="1:4" x14ac:dyDescent="0.25">
      <c r="A1265" s="16" t="s">
        <v>462</v>
      </c>
      <c r="B1265" s="16" t="s">
        <v>11335</v>
      </c>
      <c r="C1265" s="16" t="s">
        <v>1040</v>
      </c>
      <c r="D1265" s="16" t="s">
        <v>1041</v>
      </c>
    </row>
    <row r="1267" spans="1:4" x14ac:dyDescent="0.25">
      <c r="A1267" s="16" t="s">
        <v>13916</v>
      </c>
    </row>
    <row r="1268" spans="1:4" x14ac:dyDescent="0.25">
      <c r="A1268" s="16" t="s">
        <v>108</v>
      </c>
    </row>
    <row r="1269" spans="1:4" x14ac:dyDescent="0.25">
      <c r="A1269" s="16" t="s">
        <v>477</v>
      </c>
      <c r="B1269" s="16" t="s">
        <v>435</v>
      </c>
      <c r="C1269" s="16" t="s">
        <v>1033</v>
      </c>
      <c r="D1269" s="16" t="s">
        <v>1034</v>
      </c>
    </row>
    <row r="1270" spans="1:4" x14ac:dyDescent="0.25">
      <c r="A1270" s="16" t="s">
        <v>478</v>
      </c>
      <c r="B1270" s="16" t="s">
        <v>10226</v>
      </c>
      <c r="C1270" s="16" t="s">
        <v>1048</v>
      </c>
      <c r="D1270" s="16" t="s">
        <v>1049</v>
      </c>
    </row>
    <row r="1271" spans="1:4" x14ac:dyDescent="0.25">
      <c r="A1271" s="16" t="s">
        <v>482</v>
      </c>
      <c r="B1271" s="16" t="s">
        <v>10087</v>
      </c>
      <c r="C1271" s="16" t="s">
        <v>1050</v>
      </c>
      <c r="D1271" s="16" t="s">
        <v>1051</v>
      </c>
    </row>
    <row r="1272" spans="1:4" x14ac:dyDescent="0.25">
      <c r="A1272" s="16" t="s">
        <v>462</v>
      </c>
      <c r="B1272" s="16" t="s">
        <v>11335</v>
      </c>
      <c r="C1272" s="16" t="s">
        <v>1040</v>
      </c>
      <c r="D1272" s="16" t="s">
        <v>1041</v>
      </c>
    </row>
    <row r="1274" spans="1:4" x14ac:dyDescent="0.25">
      <c r="A1274" s="16" t="s">
        <v>13917</v>
      </c>
    </row>
    <row r="1275" spans="1:4" x14ac:dyDescent="0.25">
      <c r="A1275" s="16" t="s">
        <v>109</v>
      </c>
    </row>
    <row r="1276" spans="1:4" x14ac:dyDescent="0.25">
      <c r="A1276" s="16" t="s">
        <v>477</v>
      </c>
      <c r="B1276" s="16" t="s">
        <v>435</v>
      </c>
      <c r="C1276" s="16" t="s">
        <v>782</v>
      </c>
      <c r="D1276" s="16" t="s">
        <v>783</v>
      </c>
    </row>
    <row r="1277" spans="1:4" x14ac:dyDescent="0.25">
      <c r="A1277" s="16" t="s">
        <v>478</v>
      </c>
      <c r="B1277" s="16" t="s">
        <v>10226</v>
      </c>
      <c r="C1277" s="16" t="s">
        <v>502</v>
      </c>
      <c r="D1277" s="16" t="s">
        <v>501</v>
      </c>
    </row>
    <row r="1278" spans="1:4" x14ac:dyDescent="0.25">
      <c r="A1278" s="16" t="s">
        <v>482</v>
      </c>
      <c r="B1278" s="16" t="s">
        <v>10087</v>
      </c>
      <c r="C1278" s="16" t="s">
        <v>1052</v>
      </c>
      <c r="D1278" s="16" t="s">
        <v>1053</v>
      </c>
    </row>
    <row r="1279" spans="1:4" x14ac:dyDescent="0.25">
      <c r="A1279" s="16" t="s">
        <v>462</v>
      </c>
      <c r="B1279" s="16" t="s">
        <v>11335</v>
      </c>
      <c r="C1279" s="16" t="s">
        <v>1054</v>
      </c>
      <c r="D1279" s="16" t="s">
        <v>1055</v>
      </c>
    </row>
    <row r="1281" spans="1:6" x14ac:dyDescent="0.25">
      <c r="A1281" s="16" t="s">
        <v>13918</v>
      </c>
    </row>
    <row r="1282" spans="1:6" x14ac:dyDescent="0.25">
      <c r="A1282" s="16" t="s">
        <v>111</v>
      </c>
    </row>
    <row r="1283" spans="1:6" x14ac:dyDescent="0.25">
      <c r="A1283" s="16" t="s">
        <v>477</v>
      </c>
      <c r="B1283" s="16" t="s">
        <v>435</v>
      </c>
      <c r="C1283" s="16" t="s">
        <v>811</v>
      </c>
      <c r="D1283" s="16" t="s">
        <v>812</v>
      </c>
      <c r="E1283" s="16" t="s">
        <v>813</v>
      </c>
      <c r="F1283" s="16" t="s">
        <v>814</v>
      </c>
    </row>
    <row r="1284" spans="1:6" x14ac:dyDescent="0.25">
      <c r="A1284" s="16" t="s">
        <v>478</v>
      </c>
      <c r="B1284" s="16" t="s">
        <v>9760</v>
      </c>
      <c r="C1284" s="16" t="s">
        <v>13461</v>
      </c>
      <c r="D1284" s="16" t="s">
        <v>13462</v>
      </c>
      <c r="E1284" s="16" t="s">
        <v>8862</v>
      </c>
      <c r="F1284" s="16" t="s">
        <v>13463</v>
      </c>
    </row>
    <row r="1285" spans="1:6" x14ac:dyDescent="0.25">
      <c r="A1285" s="16" t="s">
        <v>482</v>
      </c>
      <c r="B1285" s="16" t="s">
        <v>9205</v>
      </c>
      <c r="C1285" s="16" t="s">
        <v>13464</v>
      </c>
      <c r="D1285" s="16" t="s">
        <v>13465</v>
      </c>
      <c r="E1285" s="16" t="s">
        <v>843</v>
      </c>
      <c r="F1285" s="16" t="s">
        <v>13466</v>
      </c>
    </row>
    <row r="1286" spans="1:6" x14ac:dyDescent="0.25">
      <c r="A1286" s="16" t="s">
        <v>462</v>
      </c>
      <c r="B1286" s="16" t="s">
        <v>10124</v>
      </c>
      <c r="C1286" s="16" t="s">
        <v>13467</v>
      </c>
      <c r="D1286" s="16" t="s">
        <v>13468</v>
      </c>
      <c r="E1286" s="16" t="s">
        <v>843</v>
      </c>
      <c r="F1286" s="16" t="s">
        <v>13463</v>
      </c>
    </row>
    <row r="1288" spans="1:6" x14ac:dyDescent="0.25">
      <c r="A1288" s="16" t="s">
        <v>13919</v>
      </c>
    </row>
    <row r="1289" spans="1:6" x14ac:dyDescent="0.25">
      <c r="A1289" s="16" t="s">
        <v>112</v>
      </c>
    </row>
    <row r="1290" spans="1:6" x14ac:dyDescent="0.25">
      <c r="A1290" s="16" t="s">
        <v>477</v>
      </c>
      <c r="B1290" s="16" t="s">
        <v>435</v>
      </c>
      <c r="C1290" s="16" t="s">
        <v>811</v>
      </c>
      <c r="D1290" s="16" t="s">
        <v>812</v>
      </c>
      <c r="E1290" s="16" t="s">
        <v>813</v>
      </c>
      <c r="F1290" s="16" t="s">
        <v>814</v>
      </c>
    </row>
    <row r="1291" spans="1:6" x14ac:dyDescent="0.25">
      <c r="A1291" s="16" t="s">
        <v>478</v>
      </c>
      <c r="B1291" s="16" t="s">
        <v>8850</v>
      </c>
      <c r="C1291" s="16" t="s">
        <v>13469</v>
      </c>
      <c r="D1291" s="16" t="s">
        <v>13470</v>
      </c>
      <c r="E1291" s="16" t="s">
        <v>12582</v>
      </c>
      <c r="F1291" s="16" t="s">
        <v>11820</v>
      </c>
    </row>
    <row r="1292" spans="1:6" x14ac:dyDescent="0.25">
      <c r="A1292" s="16" t="s">
        <v>482</v>
      </c>
      <c r="B1292" s="16" t="s">
        <v>8845</v>
      </c>
      <c r="C1292" s="16" t="s">
        <v>13471</v>
      </c>
      <c r="D1292" s="16" t="s">
        <v>13472</v>
      </c>
      <c r="E1292" s="16" t="s">
        <v>843</v>
      </c>
      <c r="F1292" s="16" t="s">
        <v>11835</v>
      </c>
    </row>
    <row r="1293" spans="1:6" x14ac:dyDescent="0.25">
      <c r="A1293" s="16" t="s">
        <v>462</v>
      </c>
      <c r="B1293" s="16" t="s">
        <v>8961</v>
      </c>
      <c r="C1293" s="16" t="s">
        <v>13473</v>
      </c>
      <c r="D1293" s="16" t="s">
        <v>13474</v>
      </c>
      <c r="E1293" s="16" t="s">
        <v>843</v>
      </c>
      <c r="F1293" s="16" t="s">
        <v>11835</v>
      </c>
    </row>
    <row r="1295" spans="1:6" x14ac:dyDescent="0.25">
      <c r="A1295" s="16" t="s">
        <v>13920</v>
      </c>
    </row>
    <row r="1296" spans="1:6" x14ac:dyDescent="0.25">
      <c r="A1296" s="16" t="s">
        <v>113</v>
      </c>
    </row>
    <row r="1297" spans="1:8" x14ac:dyDescent="0.25">
      <c r="A1297" s="16" t="s">
        <v>477</v>
      </c>
      <c r="B1297" s="16" t="s">
        <v>435</v>
      </c>
      <c r="C1297" s="16" t="s">
        <v>811</v>
      </c>
      <c r="D1297" s="16" t="s">
        <v>812</v>
      </c>
      <c r="E1297" s="16" t="s">
        <v>813</v>
      </c>
      <c r="F1297" s="16" t="s">
        <v>814</v>
      </c>
    </row>
    <row r="1298" spans="1:8" x14ac:dyDescent="0.25">
      <c r="A1298" s="16" t="s">
        <v>478</v>
      </c>
      <c r="B1298" s="16" t="s">
        <v>9234</v>
      </c>
      <c r="C1298" s="16" t="s">
        <v>13475</v>
      </c>
      <c r="D1298" s="16" t="s">
        <v>10742</v>
      </c>
      <c r="E1298" s="16" t="s">
        <v>843</v>
      </c>
      <c r="F1298" s="16" t="s">
        <v>13476</v>
      </c>
    </row>
    <row r="1299" spans="1:8" x14ac:dyDescent="0.25">
      <c r="A1299" s="16" t="s">
        <v>482</v>
      </c>
      <c r="B1299" s="16" t="s">
        <v>9697</v>
      </c>
      <c r="C1299" s="16" t="s">
        <v>13477</v>
      </c>
      <c r="D1299" s="16" t="s">
        <v>13478</v>
      </c>
      <c r="E1299" s="16" t="s">
        <v>843</v>
      </c>
      <c r="F1299" s="16" t="s">
        <v>13479</v>
      </c>
    </row>
    <row r="1300" spans="1:8" x14ac:dyDescent="0.25">
      <c r="A1300" s="16" t="s">
        <v>462</v>
      </c>
      <c r="B1300" s="16" t="s">
        <v>10087</v>
      </c>
      <c r="C1300" s="16" t="s">
        <v>13480</v>
      </c>
      <c r="D1300" s="16" t="s">
        <v>13481</v>
      </c>
      <c r="E1300" s="16" t="s">
        <v>843</v>
      </c>
      <c r="F1300" s="16" t="s">
        <v>13479</v>
      </c>
    </row>
    <row r="1302" spans="1:8" x14ac:dyDescent="0.25">
      <c r="A1302" s="16" t="s">
        <v>13921</v>
      </c>
    </row>
    <row r="1303" spans="1:8" x14ac:dyDescent="0.25">
      <c r="A1303" s="16" t="s">
        <v>114</v>
      </c>
    </row>
    <row r="1304" spans="1:8" x14ac:dyDescent="0.25">
      <c r="A1304" s="16" t="s">
        <v>477</v>
      </c>
      <c r="B1304" s="16" t="s">
        <v>435</v>
      </c>
      <c r="C1304" s="16" t="s">
        <v>1058</v>
      </c>
      <c r="D1304" s="16" t="s">
        <v>1059</v>
      </c>
      <c r="E1304" s="16" t="s">
        <v>1060</v>
      </c>
      <c r="F1304" s="16" t="s">
        <v>1061</v>
      </c>
      <c r="G1304" s="16" t="s">
        <v>1062</v>
      </c>
      <c r="H1304" s="16" t="s">
        <v>1063</v>
      </c>
    </row>
    <row r="1305" spans="1:8" x14ac:dyDescent="0.25">
      <c r="A1305" s="16" t="s">
        <v>478</v>
      </c>
      <c r="B1305" s="16" t="s">
        <v>9993</v>
      </c>
      <c r="C1305" s="16" t="s">
        <v>942</v>
      </c>
      <c r="D1305" s="16" t="s">
        <v>1064</v>
      </c>
      <c r="E1305" s="16" t="s">
        <v>1006</v>
      </c>
      <c r="F1305" s="16" t="s">
        <v>679</v>
      </c>
      <c r="G1305" s="16" t="s">
        <v>556</v>
      </c>
      <c r="H1305" s="16" t="s">
        <v>766</v>
      </c>
    </row>
    <row r="1306" spans="1:8" x14ac:dyDescent="0.25">
      <c r="A1306" s="16" t="s">
        <v>482</v>
      </c>
      <c r="B1306" s="16" t="s">
        <v>9911</v>
      </c>
      <c r="C1306" s="16" t="s">
        <v>1065</v>
      </c>
      <c r="D1306" s="16" t="s">
        <v>553</v>
      </c>
      <c r="E1306" s="16" t="s">
        <v>629</v>
      </c>
      <c r="F1306" s="16" t="s">
        <v>554</v>
      </c>
      <c r="G1306" s="16" t="s">
        <v>959</v>
      </c>
      <c r="H1306" s="16" t="s">
        <v>1066</v>
      </c>
    </row>
    <row r="1307" spans="1:8" x14ac:dyDescent="0.25">
      <c r="A1307" s="16" t="s">
        <v>462</v>
      </c>
      <c r="B1307" s="16" t="s">
        <v>10960</v>
      </c>
      <c r="C1307" s="16" t="s">
        <v>1067</v>
      </c>
      <c r="D1307" s="16" t="s">
        <v>479</v>
      </c>
      <c r="E1307" s="16" t="s">
        <v>683</v>
      </c>
      <c r="F1307" s="16" t="s">
        <v>587</v>
      </c>
      <c r="G1307" s="16" t="s">
        <v>708</v>
      </c>
      <c r="H1307" s="16" t="s">
        <v>766</v>
      </c>
    </row>
    <row r="1309" spans="1:8" x14ac:dyDescent="0.25">
      <c r="A1309" s="16" t="s">
        <v>13922</v>
      </c>
    </row>
    <row r="1310" spans="1:8" x14ac:dyDescent="0.25">
      <c r="A1310" s="16" t="s">
        <v>115</v>
      </c>
    </row>
    <row r="1311" spans="1:8" x14ac:dyDescent="0.25">
      <c r="A1311" s="16" t="s">
        <v>477</v>
      </c>
      <c r="B1311" s="16" t="s">
        <v>435</v>
      </c>
      <c r="C1311" s="16" t="s">
        <v>811</v>
      </c>
      <c r="D1311" s="16" t="s">
        <v>812</v>
      </c>
      <c r="E1311" s="16" t="s">
        <v>813</v>
      </c>
      <c r="F1311" s="16" t="s">
        <v>814</v>
      </c>
    </row>
    <row r="1312" spans="1:8" x14ac:dyDescent="0.25">
      <c r="A1312" s="16" t="s">
        <v>478</v>
      </c>
      <c r="B1312" s="16" t="s">
        <v>8718</v>
      </c>
      <c r="C1312" s="16" t="s">
        <v>13482</v>
      </c>
      <c r="D1312" s="16" t="s">
        <v>8873</v>
      </c>
      <c r="E1312" s="16" t="s">
        <v>8698</v>
      </c>
      <c r="F1312" s="16" t="s">
        <v>13483</v>
      </c>
    </row>
    <row r="1313" spans="1:6" x14ac:dyDescent="0.25">
      <c r="A1313" s="16" t="s">
        <v>482</v>
      </c>
      <c r="B1313" s="16" t="s">
        <v>8961</v>
      </c>
      <c r="C1313" s="16" t="s">
        <v>13484</v>
      </c>
      <c r="D1313" s="16" t="s">
        <v>13485</v>
      </c>
      <c r="E1313" s="16" t="s">
        <v>13486</v>
      </c>
      <c r="F1313" s="16" t="s">
        <v>13487</v>
      </c>
    </row>
    <row r="1314" spans="1:6" x14ac:dyDescent="0.25">
      <c r="A1314" s="16" t="s">
        <v>462</v>
      </c>
      <c r="B1314" s="16" t="s">
        <v>9513</v>
      </c>
      <c r="C1314" s="16" t="s">
        <v>13488</v>
      </c>
      <c r="D1314" s="16" t="s">
        <v>13485</v>
      </c>
      <c r="E1314" s="16" t="s">
        <v>8698</v>
      </c>
      <c r="F1314" s="16" t="s">
        <v>13483</v>
      </c>
    </row>
    <row r="1316" spans="1:6" x14ac:dyDescent="0.25">
      <c r="A1316" s="16" t="s">
        <v>13923</v>
      </c>
    </row>
    <row r="1317" spans="1:6" x14ac:dyDescent="0.25">
      <c r="A1317" s="16" t="s">
        <v>116</v>
      </c>
    </row>
    <row r="1318" spans="1:6" x14ac:dyDescent="0.25">
      <c r="A1318" s="16" t="s">
        <v>477</v>
      </c>
      <c r="B1318" s="16" t="s">
        <v>435</v>
      </c>
      <c r="C1318" s="16" t="s">
        <v>811</v>
      </c>
      <c r="D1318" s="16" t="s">
        <v>812</v>
      </c>
      <c r="E1318" s="16" t="s">
        <v>813</v>
      </c>
      <c r="F1318" s="16" t="s">
        <v>814</v>
      </c>
    </row>
    <row r="1319" spans="1:6" x14ac:dyDescent="0.25">
      <c r="A1319" s="16" t="s">
        <v>478</v>
      </c>
      <c r="B1319" s="16" t="s">
        <v>8845</v>
      </c>
      <c r="C1319" s="16" t="s">
        <v>13489</v>
      </c>
      <c r="D1319" s="16" t="s">
        <v>11820</v>
      </c>
      <c r="E1319" s="16" t="s">
        <v>8721</v>
      </c>
      <c r="F1319" s="16" t="s">
        <v>13490</v>
      </c>
    </row>
    <row r="1320" spans="1:6" x14ac:dyDescent="0.25">
      <c r="A1320" s="16" t="s">
        <v>482</v>
      </c>
      <c r="B1320" s="16" t="s">
        <v>8830</v>
      </c>
      <c r="C1320" s="16" t="s">
        <v>13491</v>
      </c>
      <c r="D1320" s="16" t="s">
        <v>13486</v>
      </c>
      <c r="E1320" s="16" t="s">
        <v>13486</v>
      </c>
      <c r="F1320" s="16" t="s">
        <v>11874</v>
      </c>
    </row>
    <row r="1321" spans="1:6" x14ac:dyDescent="0.25">
      <c r="A1321" s="16" t="s">
        <v>462</v>
      </c>
      <c r="B1321" s="16" t="s">
        <v>8947</v>
      </c>
      <c r="C1321" s="16" t="s">
        <v>13492</v>
      </c>
      <c r="D1321" s="16" t="s">
        <v>8751</v>
      </c>
      <c r="E1321" s="16" t="s">
        <v>8721</v>
      </c>
      <c r="F1321" s="16" t="s">
        <v>13490</v>
      </c>
    </row>
    <row r="1323" spans="1:6" x14ac:dyDescent="0.25">
      <c r="A1323" s="16" t="s">
        <v>13924</v>
      </c>
    </row>
    <row r="1324" spans="1:6" x14ac:dyDescent="0.25">
      <c r="A1324" s="16" t="s">
        <v>117</v>
      </c>
    </row>
    <row r="1325" spans="1:6" x14ac:dyDescent="0.25">
      <c r="A1325" s="16" t="s">
        <v>477</v>
      </c>
      <c r="B1325" s="16" t="s">
        <v>435</v>
      </c>
      <c r="C1325" s="16" t="s">
        <v>811</v>
      </c>
      <c r="D1325" s="16" t="s">
        <v>812</v>
      </c>
      <c r="E1325" s="16" t="s">
        <v>813</v>
      </c>
      <c r="F1325" s="16" t="s">
        <v>814</v>
      </c>
    </row>
    <row r="1326" spans="1:6" x14ac:dyDescent="0.25">
      <c r="A1326" s="16" t="s">
        <v>478</v>
      </c>
      <c r="B1326" s="16" t="s">
        <v>9152</v>
      </c>
      <c r="C1326" s="16" t="s">
        <v>13493</v>
      </c>
      <c r="D1326" s="16" t="s">
        <v>13494</v>
      </c>
      <c r="E1326" s="16" t="s">
        <v>10585</v>
      </c>
      <c r="F1326" s="16" t="s">
        <v>13495</v>
      </c>
    </row>
    <row r="1327" spans="1:6" x14ac:dyDescent="0.25">
      <c r="A1327" s="16" t="s">
        <v>482</v>
      </c>
      <c r="B1327" s="16" t="s">
        <v>9453</v>
      </c>
      <c r="C1327" s="16" t="s">
        <v>13496</v>
      </c>
      <c r="D1327" s="16" t="s">
        <v>13497</v>
      </c>
      <c r="E1327" s="16" t="s">
        <v>9114</v>
      </c>
      <c r="F1327" s="16" t="s">
        <v>13498</v>
      </c>
    </row>
    <row r="1328" spans="1:6" x14ac:dyDescent="0.25">
      <c r="A1328" s="16" t="s">
        <v>462</v>
      </c>
      <c r="B1328" s="16" t="s">
        <v>9767</v>
      </c>
      <c r="C1328" s="16" t="s">
        <v>13499</v>
      </c>
      <c r="D1328" s="16" t="s">
        <v>13500</v>
      </c>
      <c r="E1328" s="16" t="s">
        <v>9114</v>
      </c>
      <c r="F1328" s="16" t="s">
        <v>13495</v>
      </c>
    </row>
    <row r="1330" spans="1:6" x14ac:dyDescent="0.25">
      <c r="A1330" s="16" t="s">
        <v>13925</v>
      </c>
    </row>
    <row r="1331" spans="1:6" x14ac:dyDescent="0.25">
      <c r="A1331" s="16" t="s">
        <v>118</v>
      </c>
    </row>
    <row r="1332" spans="1:6" x14ac:dyDescent="0.25">
      <c r="A1332" s="16" t="s">
        <v>477</v>
      </c>
      <c r="B1332" s="16" t="s">
        <v>435</v>
      </c>
      <c r="C1332" s="16" t="s">
        <v>811</v>
      </c>
      <c r="D1332" s="16" t="s">
        <v>812</v>
      </c>
      <c r="E1332" s="16" t="s">
        <v>813</v>
      </c>
      <c r="F1332" s="16" t="s">
        <v>814</v>
      </c>
    </row>
    <row r="1333" spans="1:6" x14ac:dyDescent="0.25">
      <c r="A1333" s="16" t="s">
        <v>478</v>
      </c>
      <c r="B1333" s="16" t="s">
        <v>9993</v>
      </c>
      <c r="C1333" s="16" t="s">
        <v>13501</v>
      </c>
      <c r="D1333" s="16" t="s">
        <v>13502</v>
      </c>
      <c r="E1333" s="16" t="s">
        <v>13503</v>
      </c>
      <c r="F1333" s="16" t="s">
        <v>11669</v>
      </c>
    </row>
    <row r="1334" spans="1:6" x14ac:dyDescent="0.25">
      <c r="A1334" s="16" t="s">
        <v>482</v>
      </c>
      <c r="B1334" s="16" t="s">
        <v>9911</v>
      </c>
      <c r="C1334" s="16" t="s">
        <v>13504</v>
      </c>
      <c r="D1334" s="16" t="s">
        <v>13505</v>
      </c>
      <c r="E1334" s="16" t="s">
        <v>13506</v>
      </c>
      <c r="F1334" s="16" t="s">
        <v>13507</v>
      </c>
    </row>
    <row r="1335" spans="1:6" x14ac:dyDescent="0.25">
      <c r="A1335" s="16" t="s">
        <v>462</v>
      </c>
      <c r="B1335" s="16" t="s">
        <v>10960</v>
      </c>
      <c r="C1335" s="16" t="s">
        <v>13508</v>
      </c>
      <c r="D1335" s="16" t="s">
        <v>13509</v>
      </c>
      <c r="E1335" s="16" t="s">
        <v>13503</v>
      </c>
      <c r="F1335" s="16" t="s">
        <v>11669</v>
      </c>
    </row>
    <row r="1337" spans="1:6" x14ac:dyDescent="0.25">
      <c r="A1337" s="16" t="s">
        <v>13510</v>
      </c>
    </row>
    <row r="1338" spans="1:6" x14ac:dyDescent="0.25">
      <c r="A1338" s="16" t="s">
        <v>217</v>
      </c>
    </row>
    <row r="1339" spans="1:6" x14ac:dyDescent="0.25">
      <c r="A1339" s="16" t="s">
        <v>815</v>
      </c>
      <c r="B1339" s="16" t="s">
        <v>435</v>
      </c>
      <c r="C1339" s="16" t="s">
        <v>486</v>
      </c>
      <c r="D1339" s="16" t="s">
        <v>487</v>
      </c>
    </row>
    <row r="1340" spans="1:6" x14ac:dyDescent="0.25">
      <c r="A1340" s="16" t="s">
        <v>470</v>
      </c>
      <c r="B1340" s="16" t="s">
        <v>9335</v>
      </c>
      <c r="C1340" s="16" t="s">
        <v>1531</v>
      </c>
      <c r="D1340" s="16" t="s">
        <v>1373</v>
      </c>
    </row>
    <row r="1341" spans="1:6" x14ac:dyDescent="0.25">
      <c r="A1341" s="16" t="s">
        <v>474</v>
      </c>
      <c r="B1341" s="16" t="s">
        <v>8961</v>
      </c>
      <c r="C1341" s="16" t="s">
        <v>1532</v>
      </c>
      <c r="D1341" s="16" t="s">
        <v>1490</v>
      </c>
    </row>
    <row r="1342" spans="1:6" x14ac:dyDescent="0.25">
      <c r="A1342" s="16" t="s">
        <v>821</v>
      </c>
      <c r="B1342" s="16" t="s">
        <v>1056</v>
      </c>
      <c r="C1342" s="16" t="s">
        <v>644</v>
      </c>
      <c r="D1342" s="16" t="s">
        <v>446</v>
      </c>
    </row>
    <row r="1343" spans="1:6" x14ac:dyDescent="0.25">
      <c r="A1343" s="16" t="s">
        <v>462</v>
      </c>
      <c r="B1343" s="16" t="s">
        <v>9513</v>
      </c>
      <c r="C1343" s="16" t="s">
        <v>869</v>
      </c>
      <c r="D1343" s="16" t="s">
        <v>868</v>
      </c>
    </row>
    <row r="1345" spans="1:4" x14ac:dyDescent="0.25">
      <c r="A1345" s="16" t="s">
        <v>13511</v>
      </c>
    </row>
    <row r="1346" spans="1:4" x14ac:dyDescent="0.25">
      <c r="A1346" s="16" t="s">
        <v>218</v>
      </c>
    </row>
    <row r="1347" spans="1:4" x14ac:dyDescent="0.25">
      <c r="A1347" s="16" t="s">
        <v>924</v>
      </c>
      <c r="B1347" s="16" t="s">
        <v>435</v>
      </c>
      <c r="C1347" s="16" t="s">
        <v>486</v>
      </c>
      <c r="D1347" s="16" t="s">
        <v>487</v>
      </c>
    </row>
    <row r="1348" spans="1:4" x14ac:dyDescent="0.25">
      <c r="A1348" s="16" t="s">
        <v>850</v>
      </c>
      <c r="B1348" s="16" t="s">
        <v>8982</v>
      </c>
      <c r="C1348" s="16" t="s">
        <v>13512</v>
      </c>
      <c r="D1348" s="16" t="s">
        <v>1216</v>
      </c>
    </row>
    <row r="1349" spans="1:4" x14ac:dyDescent="0.25">
      <c r="A1349" s="16" t="s">
        <v>851</v>
      </c>
      <c r="B1349" s="16" t="s">
        <v>9327</v>
      </c>
      <c r="C1349" s="16" t="s">
        <v>1052</v>
      </c>
      <c r="D1349" s="16" t="s">
        <v>1053</v>
      </c>
    </row>
    <row r="1350" spans="1:4" x14ac:dyDescent="0.25">
      <c r="A1350" s="16" t="s">
        <v>462</v>
      </c>
      <c r="B1350" s="16" t="s">
        <v>9513</v>
      </c>
      <c r="C1350" s="16" t="s">
        <v>869</v>
      </c>
      <c r="D1350" s="16" t="s">
        <v>868</v>
      </c>
    </row>
    <row r="1352" spans="1:4" x14ac:dyDescent="0.25">
      <c r="A1352" s="16" t="s">
        <v>13513</v>
      </c>
    </row>
    <row r="1353" spans="1:4" x14ac:dyDescent="0.25">
      <c r="A1353" s="16" t="s">
        <v>219</v>
      </c>
    </row>
    <row r="1354" spans="1:4" x14ac:dyDescent="0.25">
      <c r="A1354" s="16" t="s">
        <v>477</v>
      </c>
      <c r="B1354" s="16" t="s">
        <v>435</v>
      </c>
      <c r="C1354" s="16" t="s">
        <v>486</v>
      </c>
      <c r="D1354" s="16" t="s">
        <v>487</v>
      </c>
    </row>
    <row r="1355" spans="1:4" x14ac:dyDescent="0.25">
      <c r="A1355" s="16" t="s">
        <v>478</v>
      </c>
      <c r="B1355" s="16" t="s">
        <v>9205</v>
      </c>
      <c r="C1355" s="16" t="s">
        <v>1535</v>
      </c>
      <c r="D1355" s="16" t="s">
        <v>1536</v>
      </c>
    </row>
    <row r="1356" spans="1:4" x14ac:dyDescent="0.25">
      <c r="A1356" s="16" t="s">
        <v>482</v>
      </c>
      <c r="B1356" s="16" t="s">
        <v>9128</v>
      </c>
      <c r="C1356" s="16" t="s">
        <v>915</v>
      </c>
      <c r="D1356" s="16" t="s">
        <v>914</v>
      </c>
    </row>
    <row r="1357" spans="1:4" x14ac:dyDescent="0.25">
      <c r="A1357" s="16" t="s">
        <v>462</v>
      </c>
      <c r="B1357" s="16" t="s">
        <v>9513</v>
      </c>
      <c r="C1357" s="16" t="s">
        <v>869</v>
      </c>
      <c r="D1357" s="16" t="s">
        <v>868</v>
      </c>
    </row>
    <row r="1359" spans="1:4" x14ac:dyDescent="0.25">
      <c r="A1359" s="16" t="s">
        <v>13926</v>
      </c>
    </row>
    <row r="1360" spans="1:4" x14ac:dyDescent="0.25">
      <c r="A1360" s="16" t="s">
        <v>119</v>
      </c>
    </row>
    <row r="1361" spans="1:4" x14ac:dyDescent="0.25">
      <c r="A1361" s="16" t="s">
        <v>477</v>
      </c>
      <c r="B1361" s="16" t="s">
        <v>435</v>
      </c>
      <c r="C1361" s="16" t="s">
        <v>782</v>
      </c>
      <c r="D1361" s="16" t="s">
        <v>1068</v>
      </c>
    </row>
    <row r="1362" spans="1:4" x14ac:dyDescent="0.25">
      <c r="A1362" s="16" t="s">
        <v>478</v>
      </c>
      <c r="B1362" s="16" t="s">
        <v>10062</v>
      </c>
      <c r="C1362" s="16" t="s">
        <v>1069</v>
      </c>
      <c r="D1362" s="16" t="s">
        <v>455</v>
      </c>
    </row>
    <row r="1363" spans="1:4" x14ac:dyDescent="0.25">
      <c r="A1363" s="16" t="s">
        <v>482</v>
      </c>
      <c r="B1363" s="16" t="s">
        <v>9864</v>
      </c>
      <c r="C1363" s="16" t="s">
        <v>1070</v>
      </c>
      <c r="D1363" s="16" t="s">
        <v>447</v>
      </c>
    </row>
    <row r="1364" spans="1:4" x14ac:dyDescent="0.25">
      <c r="A1364" s="16" t="s">
        <v>462</v>
      </c>
      <c r="B1364" s="16" t="s">
        <v>10977</v>
      </c>
      <c r="C1364" s="16" t="s">
        <v>1071</v>
      </c>
      <c r="D1364" s="16" t="s">
        <v>456</v>
      </c>
    </row>
    <row r="1366" spans="1:4" x14ac:dyDescent="0.25">
      <c r="A1366" s="16" t="s">
        <v>13927</v>
      </c>
    </row>
    <row r="1367" spans="1:4" x14ac:dyDescent="0.25">
      <c r="A1367" s="16" t="s">
        <v>120</v>
      </c>
    </row>
    <row r="1368" spans="1:4" x14ac:dyDescent="0.25">
      <c r="A1368" s="16" t="s">
        <v>477</v>
      </c>
      <c r="B1368" s="16" t="s">
        <v>435</v>
      </c>
      <c r="C1368" s="16" t="s">
        <v>782</v>
      </c>
    </row>
    <row r="1369" spans="1:4" x14ac:dyDescent="0.25">
      <c r="A1369" s="16" t="s">
        <v>478</v>
      </c>
      <c r="B1369" s="16" t="s">
        <v>9821</v>
      </c>
      <c r="C1369" s="16" t="s">
        <v>644</v>
      </c>
    </row>
    <row r="1370" spans="1:4" x14ac:dyDescent="0.25">
      <c r="A1370" s="16" t="s">
        <v>482</v>
      </c>
      <c r="B1370" s="16" t="s">
        <v>9642</v>
      </c>
      <c r="C1370" s="16" t="s">
        <v>644</v>
      </c>
    </row>
    <row r="1371" spans="1:4" x14ac:dyDescent="0.25">
      <c r="A1371" s="16" t="s">
        <v>462</v>
      </c>
      <c r="B1371" s="16" t="s">
        <v>10542</v>
      </c>
      <c r="C1371" s="16" t="s">
        <v>644</v>
      </c>
    </row>
    <row r="1373" spans="1:4" x14ac:dyDescent="0.25">
      <c r="A1373" s="16" t="s">
        <v>13928</v>
      </c>
    </row>
    <row r="1374" spans="1:4" x14ac:dyDescent="0.25">
      <c r="A1374" s="16" t="s">
        <v>121</v>
      </c>
    </row>
    <row r="1375" spans="1:4" x14ac:dyDescent="0.25">
      <c r="A1375" s="16" t="s">
        <v>477</v>
      </c>
      <c r="B1375" s="16" t="s">
        <v>435</v>
      </c>
      <c r="C1375" s="16" t="s">
        <v>782</v>
      </c>
      <c r="D1375" s="16" t="s">
        <v>1068</v>
      </c>
    </row>
    <row r="1376" spans="1:4" x14ac:dyDescent="0.25">
      <c r="A1376" s="16" t="s">
        <v>478</v>
      </c>
      <c r="B1376" s="16" t="s">
        <v>10091</v>
      </c>
      <c r="C1376" s="16" t="s">
        <v>1072</v>
      </c>
      <c r="D1376" s="16" t="s">
        <v>575</v>
      </c>
    </row>
    <row r="1377" spans="1:4" x14ac:dyDescent="0.25">
      <c r="A1377" s="16" t="s">
        <v>482</v>
      </c>
      <c r="B1377" s="16" t="s">
        <v>9810</v>
      </c>
      <c r="C1377" s="16" t="s">
        <v>1073</v>
      </c>
      <c r="D1377" s="16" t="s">
        <v>1074</v>
      </c>
    </row>
    <row r="1378" spans="1:4" x14ac:dyDescent="0.25">
      <c r="A1378" s="16" t="s">
        <v>462</v>
      </c>
      <c r="B1378" s="16" t="s">
        <v>10955</v>
      </c>
      <c r="C1378" s="16" t="s">
        <v>1075</v>
      </c>
      <c r="D1378" s="16" t="s">
        <v>696</v>
      </c>
    </row>
    <row r="1380" spans="1:4" x14ac:dyDescent="0.25">
      <c r="A1380" s="16" t="s">
        <v>13929</v>
      </c>
    </row>
    <row r="1381" spans="1:4" x14ac:dyDescent="0.25">
      <c r="A1381" s="16" t="s">
        <v>122</v>
      </c>
    </row>
    <row r="1382" spans="1:4" x14ac:dyDescent="0.25">
      <c r="A1382" s="16" t="s">
        <v>477</v>
      </c>
      <c r="B1382" s="16" t="s">
        <v>435</v>
      </c>
      <c r="C1382" s="16" t="s">
        <v>782</v>
      </c>
      <c r="D1382" s="16" t="s">
        <v>1068</v>
      </c>
    </row>
    <row r="1383" spans="1:4" x14ac:dyDescent="0.25">
      <c r="A1383" s="16" t="s">
        <v>478</v>
      </c>
      <c r="B1383" s="16" t="s">
        <v>10211</v>
      </c>
      <c r="C1383" s="16" t="s">
        <v>1076</v>
      </c>
      <c r="D1383" s="16" t="s">
        <v>450</v>
      </c>
    </row>
    <row r="1384" spans="1:4" x14ac:dyDescent="0.25">
      <c r="A1384" s="16" t="s">
        <v>482</v>
      </c>
      <c r="B1384" s="16" t="s">
        <v>10110</v>
      </c>
      <c r="C1384" s="16" t="s">
        <v>453</v>
      </c>
      <c r="D1384" s="16" t="s">
        <v>1015</v>
      </c>
    </row>
    <row r="1385" spans="1:4" x14ac:dyDescent="0.25">
      <c r="A1385" s="16" t="s">
        <v>462</v>
      </c>
      <c r="B1385" s="16" t="s">
        <v>11345</v>
      </c>
      <c r="C1385" s="16" t="s">
        <v>1077</v>
      </c>
      <c r="D1385" s="16" t="s">
        <v>1003</v>
      </c>
    </row>
    <row r="1387" spans="1:4" x14ac:dyDescent="0.25">
      <c r="A1387" s="16" t="s">
        <v>13514</v>
      </c>
    </row>
    <row r="1388" spans="1:4" x14ac:dyDescent="0.25">
      <c r="A1388" s="16" t="s">
        <v>386</v>
      </c>
    </row>
    <row r="1389" spans="1:4" x14ac:dyDescent="0.25">
      <c r="A1389" s="16" t="s">
        <v>477</v>
      </c>
      <c r="B1389" s="16" t="s">
        <v>435</v>
      </c>
      <c r="C1389" s="16" t="s">
        <v>1912</v>
      </c>
      <c r="D1389" s="16" t="s">
        <v>1913</v>
      </c>
    </row>
    <row r="1390" spans="1:4" x14ac:dyDescent="0.25">
      <c r="A1390" s="16" t="s">
        <v>478</v>
      </c>
      <c r="B1390" s="16" t="s">
        <v>9517</v>
      </c>
      <c r="C1390" s="16" t="s">
        <v>559</v>
      </c>
      <c r="D1390" s="16" t="s">
        <v>13209</v>
      </c>
    </row>
    <row r="1391" spans="1:4" x14ac:dyDescent="0.25">
      <c r="A1391" s="16" t="s">
        <v>482</v>
      </c>
      <c r="B1391" s="16" t="s">
        <v>9304</v>
      </c>
      <c r="C1391" s="16" t="s">
        <v>1772</v>
      </c>
      <c r="D1391" s="16" t="s">
        <v>1803</v>
      </c>
    </row>
    <row r="1392" spans="1:4" x14ac:dyDescent="0.25">
      <c r="A1392" s="16" t="s">
        <v>462</v>
      </c>
      <c r="B1392" s="16" t="s">
        <v>9966</v>
      </c>
      <c r="C1392" s="16" t="s">
        <v>598</v>
      </c>
      <c r="D1392" s="16" t="s">
        <v>1146</v>
      </c>
    </row>
    <row r="1394" spans="1:18" x14ac:dyDescent="0.25">
      <c r="A1394" s="16" t="s">
        <v>13515</v>
      </c>
    </row>
    <row r="1395" spans="1:18" x14ac:dyDescent="0.25">
      <c r="A1395" s="16" t="s">
        <v>387</v>
      </c>
    </row>
    <row r="1396" spans="1:18" x14ac:dyDescent="0.25">
      <c r="A1396" s="16" t="s">
        <v>477</v>
      </c>
      <c r="B1396" s="16" t="s">
        <v>435</v>
      </c>
      <c r="C1396" s="16" t="s">
        <v>811</v>
      </c>
      <c r="D1396" s="16" t="s">
        <v>812</v>
      </c>
      <c r="E1396" s="16" t="s">
        <v>813</v>
      </c>
      <c r="F1396" s="16" t="s">
        <v>814</v>
      </c>
    </row>
    <row r="1397" spans="1:18" x14ac:dyDescent="0.25">
      <c r="A1397" s="16" t="s">
        <v>478</v>
      </c>
      <c r="B1397" s="16" t="s">
        <v>9526</v>
      </c>
      <c r="C1397" s="16" t="s">
        <v>13516</v>
      </c>
      <c r="D1397" s="16" t="s">
        <v>9015</v>
      </c>
      <c r="E1397" s="16" t="s">
        <v>8746</v>
      </c>
      <c r="F1397" s="16" t="s">
        <v>9084</v>
      </c>
    </row>
    <row r="1398" spans="1:18" x14ac:dyDescent="0.25">
      <c r="A1398" s="16" t="s">
        <v>482</v>
      </c>
      <c r="B1398" s="16" t="s">
        <v>9322</v>
      </c>
      <c r="C1398" s="16" t="s">
        <v>13517</v>
      </c>
      <c r="D1398" s="16" t="s">
        <v>9015</v>
      </c>
      <c r="E1398" s="16" t="s">
        <v>8800</v>
      </c>
      <c r="F1398" s="16" t="s">
        <v>9139</v>
      </c>
    </row>
    <row r="1399" spans="1:18" x14ac:dyDescent="0.25">
      <c r="A1399" s="16" t="s">
        <v>462</v>
      </c>
      <c r="B1399" s="16" t="s">
        <v>10006</v>
      </c>
      <c r="C1399" s="16" t="s">
        <v>13518</v>
      </c>
      <c r="D1399" s="16" t="s">
        <v>9015</v>
      </c>
      <c r="E1399" s="16" t="s">
        <v>8746</v>
      </c>
      <c r="F1399" s="16" t="s">
        <v>9139</v>
      </c>
    </row>
    <row r="1401" spans="1:18" x14ac:dyDescent="0.25">
      <c r="A1401" s="16" t="s">
        <v>13519</v>
      </c>
    </row>
    <row r="1402" spans="1:18" x14ac:dyDescent="0.25">
      <c r="A1402" s="16" t="s">
        <v>352</v>
      </c>
    </row>
    <row r="1403" spans="1:18" x14ac:dyDescent="0.25">
      <c r="A1403" s="16" t="s">
        <v>815</v>
      </c>
      <c r="B1403" s="16" t="s">
        <v>435</v>
      </c>
      <c r="C1403" s="16" t="s">
        <v>1778</v>
      </c>
      <c r="D1403" s="16" t="s">
        <v>1779</v>
      </c>
      <c r="E1403" s="16" t="s">
        <v>1780</v>
      </c>
      <c r="F1403" s="16" t="s">
        <v>1781</v>
      </c>
      <c r="G1403" s="16" t="s">
        <v>1782</v>
      </c>
      <c r="H1403" s="16" t="s">
        <v>1783</v>
      </c>
      <c r="I1403" s="16" t="s">
        <v>1784</v>
      </c>
      <c r="J1403" s="16" t="s">
        <v>1785</v>
      </c>
      <c r="K1403" s="16" t="s">
        <v>530</v>
      </c>
      <c r="L1403" s="16" t="s">
        <v>1786</v>
      </c>
      <c r="M1403" s="16" t="s">
        <v>1787</v>
      </c>
      <c r="N1403" s="16" t="s">
        <v>1788</v>
      </c>
      <c r="O1403" s="16" t="s">
        <v>1832</v>
      </c>
      <c r="P1403" s="16" t="s">
        <v>1789</v>
      </c>
      <c r="Q1403" s="16" t="s">
        <v>1790</v>
      </c>
      <c r="R1403" s="16" t="s">
        <v>1791</v>
      </c>
    </row>
    <row r="1404" spans="1:18" x14ac:dyDescent="0.25">
      <c r="A1404" s="16" t="s">
        <v>470</v>
      </c>
      <c r="B1404" s="16" t="s">
        <v>10062</v>
      </c>
      <c r="C1404" s="16" t="s">
        <v>793</v>
      </c>
      <c r="D1404" s="16" t="s">
        <v>560</v>
      </c>
      <c r="E1404" s="16" t="s">
        <v>464</v>
      </c>
      <c r="F1404" s="16" t="s">
        <v>1008</v>
      </c>
      <c r="G1404" s="16" t="s">
        <v>506</v>
      </c>
      <c r="H1404" s="16" t="s">
        <v>448</v>
      </c>
      <c r="I1404" s="16" t="s">
        <v>634</v>
      </c>
      <c r="J1404" s="16" t="s">
        <v>1560</v>
      </c>
      <c r="K1404" s="16" t="s">
        <v>473</v>
      </c>
      <c r="L1404" s="16" t="s">
        <v>585</v>
      </c>
      <c r="M1404" s="16" t="s">
        <v>880</v>
      </c>
      <c r="N1404" s="16" t="s">
        <v>1329</v>
      </c>
      <c r="O1404" s="16" t="s">
        <v>591</v>
      </c>
      <c r="P1404" s="16" t="s">
        <v>473</v>
      </c>
      <c r="Q1404" s="16" t="s">
        <v>1437</v>
      </c>
      <c r="R1404" s="16" t="s">
        <v>565</v>
      </c>
    </row>
    <row r="1405" spans="1:18" x14ac:dyDescent="0.25">
      <c r="A1405" s="16" t="s">
        <v>474</v>
      </c>
      <c r="B1405" s="16" t="s">
        <v>9217</v>
      </c>
      <c r="C1405" s="16" t="s">
        <v>446</v>
      </c>
      <c r="D1405" s="16" t="s">
        <v>1215</v>
      </c>
      <c r="E1405" s="16" t="s">
        <v>837</v>
      </c>
      <c r="F1405" s="16" t="s">
        <v>568</v>
      </c>
      <c r="G1405" s="16" t="s">
        <v>653</v>
      </c>
      <c r="H1405" s="16" t="s">
        <v>568</v>
      </c>
      <c r="I1405" s="16" t="s">
        <v>446</v>
      </c>
      <c r="J1405" s="16" t="s">
        <v>467</v>
      </c>
      <c r="K1405" s="16" t="s">
        <v>566</v>
      </c>
      <c r="L1405" s="16" t="s">
        <v>456</v>
      </c>
      <c r="M1405" s="16" t="s">
        <v>568</v>
      </c>
      <c r="N1405" s="16" t="s">
        <v>1215</v>
      </c>
      <c r="O1405" s="16" t="s">
        <v>446</v>
      </c>
      <c r="P1405" s="16" t="s">
        <v>661</v>
      </c>
      <c r="Q1405" s="16" t="s">
        <v>631</v>
      </c>
      <c r="R1405" s="16" t="s">
        <v>472</v>
      </c>
    </row>
    <row r="1406" spans="1:18" x14ac:dyDescent="0.25">
      <c r="A1406" s="16" t="s">
        <v>462</v>
      </c>
      <c r="B1406" s="16" t="s">
        <v>10410</v>
      </c>
      <c r="C1406" s="16" t="s">
        <v>603</v>
      </c>
      <c r="D1406" s="16" t="s">
        <v>694</v>
      </c>
      <c r="E1406" s="16" t="s">
        <v>586</v>
      </c>
      <c r="F1406" s="16" t="s">
        <v>459</v>
      </c>
      <c r="G1406" s="16" t="s">
        <v>555</v>
      </c>
      <c r="H1406" s="16" t="s">
        <v>793</v>
      </c>
      <c r="I1406" s="16" t="s">
        <v>587</v>
      </c>
      <c r="J1406" s="16" t="s">
        <v>796</v>
      </c>
      <c r="K1406" s="16" t="s">
        <v>447</v>
      </c>
      <c r="L1406" s="16" t="s">
        <v>523</v>
      </c>
      <c r="M1406" s="16" t="s">
        <v>640</v>
      </c>
      <c r="N1406" s="16" t="s">
        <v>1550</v>
      </c>
      <c r="O1406" s="16" t="s">
        <v>473</v>
      </c>
      <c r="P1406" s="16" t="s">
        <v>506</v>
      </c>
      <c r="Q1406" s="16" t="s">
        <v>711</v>
      </c>
      <c r="R1406" s="16" t="s">
        <v>1008</v>
      </c>
    </row>
    <row r="1408" spans="1:18" x14ac:dyDescent="0.25">
      <c r="A1408" s="16" t="s">
        <v>13520</v>
      </c>
    </row>
    <row r="1409" spans="1:18" x14ac:dyDescent="0.25">
      <c r="A1409" s="16" t="s">
        <v>353</v>
      </c>
    </row>
    <row r="1410" spans="1:18" x14ac:dyDescent="0.25">
      <c r="A1410" s="16" t="s">
        <v>823</v>
      </c>
      <c r="B1410" s="16" t="s">
        <v>435</v>
      </c>
      <c r="C1410" s="16" t="s">
        <v>1778</v>
      </c>
      <c r="D1410" s="16" t="s">
        <v>1779</v>
      </c>
      <c r="E1410" s="16" t="s">
        <v>1780</v>
      </c>
      <c r="F1410" s="16" t="s">
        <v>1781</v>
      </c>
      <c r="G1410" s="16" t="s">
        <v>1782</v>
      </c>
      <c r="H1410" s="16" t="s">
        <v>1783</v>
      </c>
      <c r="I1410" s="16" t="s">
        <v>1784</v>
      </c>
      <c r="J1410" s="16" t="s">
        <v>1785</v>
      </c>
      <c r="K1410" s="16" t="s">
        <v>530</v>
      </c>
      <c r="L1410" s="16" t="s">
        <v>1786</v>
      </c>
      <c r="M1410" s="16" t="s">
        <v>1787</v>
      </c>
      <c r="N1410" s="16" t="s">
        <v>1788</v>
      </c>
      <c r="O1410" s="16" t="s">
        <v>1832</v>
      </c>
      <c r="P1410" s="16" t="s">
        <v>1789</v>
      </c>
      <c r="Q1410" s="16" t="s">
        <v>1790</v>
      </c>
      <c r="R1410" s="16" t="s">
        <v>1791</v>
      </c>
    </row>
    <row r="1411" spans="1:18" x14ac:dyDescent="0.25">
      <c r="A1411" s="16" t="s">
        <v>445</v>
      </c>
      <c r="B1411" s="16" t="s">
        <v>9189</v>
      </c>
      <c r="C1411" s="16" t="s">
        <v>605</v>
      </c>
      <c r="D1411" s="16" t="s">
        <v>568</v>
      </c>
      <c r="E1411" s="16" t="s">
        <v>456</v>
      </c>
      <c r="F1411" s="16" t="s">
        <v>568</v>
      </c>
      <c r="G1411" s="16" t="s">
        <v>446</v>
      </c>
      <c r="H1411" s="16" t="s">
        <v>479</v>
      </c>
      <c r="I1411" s="16" t="s">
        <v>568</v>
      </c>
      <c r="J1411" s="16" t="s">
        <v>479</v>
      </c>
      <c r="K1411" s="16" t="s">
        <v>513</v>
      </c>
      <c r="L1411" s="16" t="s">
        <v>520</v>
      </c>
      <c r="M1411" s="16" t="s">
        <v>1130</v>
      </c>
      <c r="N1411" s="16" t="s">
        <v>1494</v>
      </c>
      <c r="O1411" s="16" t="s">
        <v>456</v>
      </c>
      <c r="P1411" s="16" t="s">
        <v>568</v>
      </c>
      <c r="Q1411" s="16" t="s">
        <v>1083</v>
      </c>
      <c r="R1411" s="16" t="s">
        <v>459</v>
      </c>
    </row>
    <row r="1412" spans="1:18" x14ac:dyDescent="0.25">
      <c r="A1412" s="16" t="s">
        <v>451</v>
      </c>
      <c r="B1412" s="16" t="s">
        <v>9888</v>
      </c>
      <c r="C1412" s="16" t="s">
        <v>566</v>
      </c>
      <c r="D1412" s="16" t="s">
        <v>1114</v>
      </c>
      <c r="E1412" s="16" t="s">
        <v>683</v>
      </c>
      <c r="F1412" s="16" t="s">
        <v>1404</v>
      </c>
      <c r="G1412" s="16" t="s">
        <v>555</v>
      </c>
      <c r="H1412" s="16" t="s">
        <v>620</v>
      </c>
      <c r="I1412" s="16" t="s">
        <v>603</v>
      </c>
      <c r="J1412" s="16" t="s">
        <v>1629</v>
      </c>
      <c r="K1412" s="16" t="s">
        <v>456</v>
      </c>
      <c r="L1412" s="16" t="s">
        <v>523</v>
      </c>
      <c r="M1412" s="16" t="s">
        <v>1117</v>
      </c>
      <c r="N1412" s="16" t="s">
        <v>679</v>
      </c>
      <c r="O1412" s="16" t="s">
        <v>468</v>
      </c>
      <c r="P1412" s="16" t="s">
        <v>506</v>
      </c>
      <c r="Q1412" s="16" t="s">
        <v>622</v>
      </c>
      <c r="R1412" s="16" t="s">
        <v>719</v>
      </c>
    </row>
    <row r="1413" spans="1:18" x14ac:dyDescent="0.25">
      <c r="A1413" s="16" t="s">
        <v>457</v>
      </c>
      <c r="B1413" s="16" t="s">
        <v>9015</v>
      </c>
      <c r="C1413" s="16" t="s">
        <v>578</v>
      </c>
      <c r="D1413" s="16" t="s">
        <v>578</v>
      </c>
      <c r="E1413" s="16" t="s">
        <v>640</v>
      </c>
      <c r="F1413" s="16" t="s">
        <v>667</v>
      </c>
      <c r="G1413" s="16" t="s">
        <v>1006</v>
      </c>
      <c r="H1413" s="16" t="s">
        <v>581</v>
      </c>
      <c r="I1413" s="16" t="s">
        <v>640</v>
      </c>
      <c r="J1413" s="16" t="s">
        <v>684</v>
      </c>
      <c r="K1413" s="16" t="s">
        <v>446</v>
      </c>
      <c r="L1413" s="16" t="s">
        <v>446</v>
      </c>
      <c r="M1413" s="16" t="s">
        <v>618</v>
      </c>
      <c r="N1413" s="16" t="s">
        <v>581</v>
      </c>
      <c r="O1413" s="16" t="s">
        <v>446</v>
      </c>
      <c r="P1413" s="16" t="s">
        <v>446</v>
      </c>
      <c r="Q1413" s="16" t="s">
        <v>636</v>
      </c>
      <c r="R1413" s="16" t="s">
        <v>627</v>
      </c>
    </row>
    <row r="1414" spans="1:18" x14ac:dyDescent="0.25">
      <c r="A1414" s="16" t="s">
        <v>462</v>
      </c>
      <c r="B1414" s="16" t="s">
        <v>10410</v>
      </c>
      <c r="C1414" s="16" t="s">
        <v>603</v>
      </c>
      <c r="D1414" s="16" t="s">
        <v>694</v>
      </c>
      <c r="E1414" s="16" t="s">
        <v>586</v>
      </c>
      <c r="F1414" s="16" t="s">
        <v>459</v>
      </c>
      <c r="G1414" s="16" t="s">
        <v>555</v>
      </c>
      <c r="H1414" s="16" t="s">
        <v>793</v>
      </c>
      <c r="I1414" s="16" t="s">
        <v>587</v>
      </c>
      <c r="J1414" s="16" t="s">
        <v>796</v>
      </c>
      <c r="K1414" s="16" t="s">
        <v>447</v>
      </c>
      <c r="L1414" s="16" t="s">
        <v>523</v>
      </c>
      <c r="M1414" s="16" t="s">
        <v>640</v>
      </c>
      <c r="N1414" s="16" t="s">
        <v>1550</v>
      </c>
      <c r="O1414" s="16" t="s">
        <v>473</v>
      </c>
      <c r="P1414" s="16" t="s">
        <v>506</v>
      </c>
      <c r="Q1414" s="16" t="s">
        <v>711</v>
      </c>
      <c r="R1414" s="16" t="s">
        <v>1008</v>
      </c>
    </row>
    <row r="1416" spans="1:18" x14ac:dyDescent="0.25">
      <c r="A1416" s="16" t="s">
        <v>13521</v>
      </c>
    </row>
    <row r="1417" spans="1:18" x14ac:dyDescent="0.25">
      <c r="A1417" s="16" t="s">
        <v>354</v>
      </c>
    </row>
    <row r="1418" spans="1:18" x14ac:dyDescent="0.25">
      <c r="A1418" s="16" t="s">
        <v>924</v>
      </c>
      <c r="B1418" s="16" t="s">
        <v>435</v>
      </c>
      <c r="C1418" s="16" t="s">
        <v>1778</v>
      </c>
      <c r="D1418" s="16" t="s">
        <v>1779</v>
      </c>
      <c r="E1418" s="16" t="s">
        <v>1780</v>
      </c>
      <c r="F1418" s="16" t="s">
        <v>1781</v>
      </c>
      <c r="G1418" s="16" t="s">
        <v>1782</v>
      </c>
      <c r="H1418" s="16" t="s">
        <v>1783</v>
      </c>
      <c r="I1418" s="16" t="s">
        <v>1784</v>
      </c>
      <c r="J1418" s="16" t="s">
        <v>1785</v>
      </c>
      <c r="K1418" s="16" t="s">
        <v>530</v>
      </c>
      <c r="L1418" s="16" t="s">
        <v>1786</v>
      </c>
      <c r="M1418" s="16" t="s">
        <v>1787</v>
      </c>
      <c r="N1418" s="16" t="s">
        <v>1788</v>
      </c>
      <c r="O1418" s="16" t="s">
        <v>1832</v>
      </c>
      <c r="P1418" s="16" t="s">
        <v>1789</v>
      </c>
      <c r="Q1418" s="16" t="s">
        <v>1790</v>
      </c>
      <c r="R1418" s="16" t="s">
        <v>1791</v>
      </c>
    </row>
    <row r="1419" spans="1:18" x14ac:dyDescent="0.25">
      <c r="A1419" s="16" t="s">
        <v>850</v>
      </c>
      <c r="B1419" s="16" t="s">
        <v>8886</v>
      </c>
      <c r="C1419" s="16" t="s">
        <v>446</v>
      </c>
      <c r="D1419" s="16" t="s">
        <v>565</v>
      </c>
      <c r="E1419" s="16" t="s">
        <v>704</v>
      </c>
      <c r="F1419" s="16" t="s">
        <v>570</v>
      </c>
      <c r="G1419" s="16" t="s">
        <v>679</v>
      </c>
      <c r="H1419" s="16" t="s">
        <v>446</v>
      </c>
      <c r="I1419" s="16" t="s">
        <v>446</v>
      </c>
      <c r="J1419" s="16" t="s">
        <v>1923</v>
      </c>
      <c r="K1419" s="16" t="s">
        <v>446</v>
      </c>
      <c r="L1419" s="16" t="s">
        <v>446</v>
      </c>
      <c r="M1419" s="16" t="s">
        <v>446</v>
      </c>
      <c r="N1419" s="16" t="s">
        <v>570</v>
      </c>
      <c r="O1419" s="16" t="s">
        <v>446</v>
      </c>
      <c r="P1419" s="16" t="s">
        <v>446</v>
      </c>
      <c r="Q1419" s="16" t="s">
        <v>692</v>
      </c>
      <c r="R1419" s="16" t="s">
        <v>565</v>
      </c>
    </row>
    <row r="1420" spans="1:18" x14ac:dyDescent="0.25">
      <c r="A1420" s="16" t="s">
        <v>851</v>
      </c>
      <c r="B1420" s="16" t="s">
        <v>10322</v>
      </c>
      <c r="C1420" s="16" t="s">
        <v>565</v>
      </c>
      <c r="D1420" s="16" t="s">
        <v>571</v>
      </c>
      <c r="E1420" s="16" t="s">
        <v>671</v>
      </c>
      <c r="F1420" s="16" t="s">
        <v>650</v>
      </c>
      <c r="G1420" s="16" t="s">
        <v>523</v>
      </c>
      <c r="H1420" s="16" t="s">
        <v>679</v>
      </c>
      <c r="I1420" s="16" t="s">
        <v>590</v>
      </c>
      <c r="J1420" s="16" t="s">
        <v>598</v>
      </c>
      <c r="K1420" s="16" t="s">
        <v>568</v>
      </c>
      <c r="L1420" s="16" t="s">
        <v>562</v>
      </c>
      <c r="M1420" s="16" t="s">
        <v>1329</v>
      </c>
      <c r="N1420" s="16" t="s">
        <v>573</v>
      </c>
      <c r="O1420" s="16" t="s">
        <v>473</v>
      </c>
      <c r="P1420" s="16" t="s">
        <v>456</v>
      </c>
      <c r="Q1420" s="16" t="s">
        <v>1354</v>
      </c>
      <c r="R1420" s="16" t="s">
        <v>1147</v>
      </c>
    </row>
    <row r="1421" spans="1:18" x14ac:dyDescent="0.25">
      <c r="A1421" s="16" t="s">
        <v>462</v>
      </c>
      <c r="B1421" s="16" t="s">
        <v>10410</v>
      </c>
      <c r="C1421" s="16" t="s">
        <v>603</v>
      </c>
      <c r="D1421" s="16" t="s">
        <v>694</v>
      </c>
      <c r="E1421" s="16" t="s">
        <v>586</v>
      </c>
      <c r="F1421" s="16" t="s">
        <v>459</v>
      </c>
      <c r="G1421" s="16" t="s">
        <v>555</v>
      </c>
      <c r="H1421" s="16" t="s">
        <v>793</v>
      </c>
      <c r="I1421" s="16" t="s">
        <v>587</v>
      </c>
      <c r="J1421" s="16" t="s">
        <v>796</v>
      </c>
      <c r="K1421" s="16" t="s">
        <v>447</v>
      </c>
      <c r="L1421" s="16" t="s">
        <v>523</v>
      </c>
      <c r="M1421" s="16" t="s">
        <v>640</v>
      </c>
      <c r="N1421" s="16" t="s">
        <v>1550</v>
      </c>
      <c r="O1421" s="16" t="s">
        <v>473</v>
      </c>
      <c r="P1421" s="16" t="s">
        <v>506</v>
      </c>
      <c r="Q1421" s="16" t="s">
        <v>711</v>
      </c>
      <c r="R1421" s="16" t="s">
        <v>1008</v>
      </c>
    </row>
    <row r="1423" spans="1:18" x14ac:dyDescent="0.25">
      <c r="A1423" s="16" t="s">
        <v>13522</v>
      </c>
    </row>
    <row r="1424" spans="1:18" x14ac:dyDescent="0.25">
      <c r="A1424" s="16" t="s">
        <v>355</v>
      </c>
    </row>
    <row r="1425" spans="1:18" x14ac:dyDescent="0.25">
      <c r="A1425" s="16" t="s">
        <v>11641</v>
      </c>
      <c r="B1425" s="16" t="s">
        <v>435</v>
      </c>
      <c r="C1425" s="16" t="s">
        <v>1778</v>
      </c>
      <c r="D1425" s="16" t="s">
        <v>1779</v>
      </c>
      <c r="E1425" s="16" t="s">
        <v>1780</v>
      </c>
      <c r="F1425" s="16" t="s">
        <v>1781</v>
      </c>
      <c r="G1425" s="16" t="s">
        <v>1782</v>
      </c>
      <c r="H1425" s="16" t="s">
        <v>1783</v>
      </c>
      <c r="I1425" s="16" t="s">
        <v>1784</v>
      </c>
      <c r="J1425" s="16" t="s">
        <v>1785</v>
      </c>
      <c r="K1425" s="16" t="s">
        <v>530</v>
      </c>
      <c r="L1425" s="16" t="s">
        <v>1786</v>
      </c>
      <c r="M1425" s="16" t="s">
        <v>1787</v>
      </c>
      <c r="N1425" s="16" t="s">
        <v>1788</v>
      </c>
      <c r="O1425" s="16" t="s">
        <v>1832</v>
      </c>
      <c r="P1425" s="16" t="s">
        <v>1789</v>
      </c>
      <c r="Q1425" s="16" t="s">
        <v>1790</v>
      </c>
      <c r="R1425" s="16" t="s">
        <v>1791</v>
      </c>
    </row>
    <row r="1426" spans="1:18" x14ac:dyDescent="0.25">
      <c r="A1426" s="16" t="s">
        <v>1369</v>
      </c>
      <c r="B1426" s="16" t="s">
        <v>8911</v>
      </c>
      <c r="C1426" s="16" t="s">
        <v>979</v>
      </c>
      <c r="D1426" s="16" t="s">
        <v>566</v>
      </c>
      <c r="E1426" s="16" t="s">
        <v>566</v>
      </c>
      <c r="F1426" s="16" t="s">
        <v>566</v>
      </c>
      <c r="G1426" s="16" t="s">
        <v>446</v>
      </c>
      <c r="H1426" s="16" t="s">
        <v>513</v>
      </c>
      <c r="I1426" s="16" t="s">
        <v>513</v>
      </c>
      <c r="J1426" s="16" t="s">
        <v>513</v>
      </c>
      <c r="K1426" s="16" t="s">
        <v>979</v>
      </c>
      <c r="L1426" s="16" t="s">
        <v>446</v>
      </c>
      <c r="M1426" s="16" t="s">
        <v>716</v>
      </c>
      <c r="N1426" s="16" t="s">
        <v>513</v>
      </c>
      <c r="O1426" s="16" t="s">
        <v>513</v>
      </c>
      <c r="P1426" s="16" t="s">
        <v>446</v>
      </c>
      <c r="Q1426" s="16" t="s">
        <v>1276</v>
      </c>
      <c r="R1426" s="16" t="s">
        <v>566</v>
      </c>
    </row>
    <row r="1427" spans="1:18" x14ac:dyDescent="0.25">
      <c r="A1427" s="16" t="s">
        <v>1372</v>
      </c>
      <c r="B1427" s="16" t="s">
        <v>8911</v>
      </c>
      <c r="C1427" s="16" t="s">
        <v>446</v>
      </c>
      <c r="D1427" s="16" t="s">
        <v>446</v>
      </c>
      <c r="E1427" s="16" t="s">
        <v>446</v>
      </c>
      <c r="F1427" s="16" t="s">
        <v>475</v>
      </c>
      <c r="G1427" s="16" t="s">
        <v>446</v>
      </c>
      <c r="H1427" s="16" t="s">
        <v>690</v>
      </c>
      <c r="I1427" s="16" t="s">
        <v>692</v>
      </c>
      <c r="J1427" s="16" t="s">
        <v>690</v>
      </c>
      <c r="K1427" s="16" t="s">
        <v>446</v>
      </c>
      <c r="L1427" s="16" t="s">
        <v>446</v>
      </c>
      <c r="M1427" s="16" t="s">
        <v>475</v>
      </c>
      <c r="N1427" s="16" t="s">
        <v>1339</v>
      </c>
      <c r="O1427" s="16" t="s">
        <v>694</v>
      </c>
      <c r="P1427" s="16" t="s">
        <v>446</v>
      </c>
      <c r="Q1427" s="16" t="s">
        <v>798</v>
      </c>
      <c r="R1427" s="16" t="s">
        <v>766</v>
      </c>
    </row>
    <row r="1428" spans="1:18" x14ac:dyDescent="0.25">
      <c r="A1428" s="16" t="s">
        <v>1376</v>
      </c>
      <c r="B1428" s="16" t="s">
        <v>9107</v>
      </c>
      <c r="C1428" s="16" t="s">
        <v>577</v>
      </c>
      <c r="D1428" s="16" t="s">
        <v>611</v>
      </c>
      <c r="E1428" s="16" t="s">
        <v>616</v>
      </c>
      <c r="F1428" s="16" t="s">
        <v>578</v>
      </c>
      <c r="G1428" s="16" t="s">
        <v>447</v>
      </c>
      <c r="H1428" s="16" t="s">
        <v>552</v>
      </c>
      <c r="I1428" s="16" t="s">
        <v>563</v>
      </c>
      <c r="J1428" s="16" t="s">
        <v>611</v>
      </c>
      <c r="K1428" s="16" t="s">
        <v>446</v>
      </c>
      <c r="L1428" s="16" t="s">
        <v>447</v>
      </c>
      <c r="M1428" s="16" t="s">
        <v>1066</v>
      </c>
      <c r="N1428" s="16" t="s">
        <v>447</v>
      </c>
      <c r="O1428" s="16" t="s">
        <v>446</v>
      </c>
      <c r="P1428" s="16" t="s">
        <v>621</v>
      </c>
      <c r="Q1428" s="16" t="s">
        <v>1048</v>
      </c>
      <c r="R1428" s="16" t="s">
        <v>679</v>
      </c>
    </row>
    <row r="1429" spans="1:18" x14ac:dyDescent="0.25">
      <c r="A1429" s="16" t="s">
        <v>1378</v>
      </c>
      <c r="B1429" s="16" t="s">
        <v>9399</v>
      </c>
      <c r="C1429" s="16" t="s">
        <v>578</v>
      </c>
      <c r="D1429" s="16" t="s">
        <v>446</v>
      </c>
      <c r="E1429" s="16" t="s">
        <v>671</v>
      </c>
      <c r="F1429" s="16" t="s">
        <v>1197</v>
      </c>
      <c r="G1429" s="16" t="s">
        <v>629</v>
      </c>
      <c r="H1429" s="16" t="s">
        <v>1139</v>
      </c>
      <c r="I1429" s="16" t="s">
        <v>513</v>
      </c>
      <c r="J1429" s="16" t="s">
        <v>1197</v>
      </c>
      <c r="K1429" s="16" t="s">
        <v>456</v>
      </c>
      <c r="L1429" s="16" t="s">
        <v>561</v>
      </c>
      <c r="M1429" s="16" t="s">
        <v>628</v>
      </c>
      <c r="N1429" s="16" t="s">
        <v>1221</v>
      </c>
      <c r="O1429" s="16" t="s">
        <v>446</v>
      </c>
      <c r="P1429" s="16" t="s">
        <v>446</v>
      </c>
      <c r="Q1429" s="16" t="s">
        <v>1560</v>
      </c>
      <c r="R1429" s="16" t="s">
        <v>687</v>
      </c>
    </row>
    <row r="1430" spans="1:18" x14ac:dyDescent="0.25">
      <c r="A1430" s="16" t="s">
        <v>1380</v>
      </c>
      <c r="B1430" s="16" t="s">
        <v>9379</v>
      </c>
      <c r="C1430" s="16" t="s">
        <v>471</v>
      </c>
      <c r="D1430" s="16" t="s">
        <v>694</v>
      </c>
      <c r="E1430" s="16" t="s">
        <v>741</v>
      </c>
      <c r="F1430" s="16" t="s">
        <v>1215</v>
      </c>
      <c r="G1430" s="16" t="s">
        <v>1215</v>
      </c>
      <c r="H1430" s="16" t="s">
        <v>515</v>
      </c>
      <c r="I1430" s="16" t="s">
        <v>565</v>
      </c>
      <c r="J1430" s="16" t="s">
        <v>854</v>
      </c>
      <c r="K1430" s="16" t="s">
        <v>446</v>
      </c>
      <c r="L1430" s="16" t="s">
        <v>446</v>
      </c>
      <c r="M1430" s="16" t="s">
        <v>1117</v>
      </c>
      <c r="N1430" s="16" t="s">
        <v>515</v>
      </c>
      <c r="O1430" s="16" t="s">
        <v>446</v>
      </c>
      <c r="P1430" s="16" t="s">
        <v>456</v>
      </c>
      <c r="Q1430" s="16" t="s">
        <v>472</v>
      </c>
      <c r="R1430" s="16" t="s">
        <v>471</v>
      </c>
    </row>
    <row r="1431" spans="1:18" x14ac:dyDescent="0.25">
      <c r="A1431" s="16" t="s">
        <v>462</v>
      </c>
      <c r="B1431" s="16" t="s">
        <v>10410</v>
      </c>
      <c r="C1431" s="16" t="s">
        <v>603</v>
      </c>
      <c r="D1431" s="16" t="s">
        <v>694</v>
      </c>
      <c r="E1431" s="16" t="s">
        <v>586</v>
      </c>
      <c r="F1431" s="16" t="s">
        <v>459</v>
      </c>
      <c r="G1431" s="16" t="s">
        <v>555</v>
      </c>
      <c r="H1431" s="16" t="s">
        <v>793</v>
      </c>
      <c r="I1431" s="16" t="s">
        <v>587</v>
      </c>
      <c r="J1431" s="16" t="s">
        <v>796</v>
      </c>
      <c r="K1431" s="16" t="s">
        <v>447</v>
      </c>
      <c r="L1431" s="16" t="s">
        <v>523</v>
      </c>
      <c r="M1431" s="16" t="s">
        <v>640</v>
      </c>
      <c r="N1431" s="16" t="s">
        <v>1550</v>
      </c>
      <c r="O1431" s="16" t="s">
        <v>473</v>
      </c>
      <c r="P1431" s="16" t="s">
        <v>506</v>
      </c>
      <c r="Q1431" s="16" t="s">
        <v>711</v>
      </c>
      <c r="R1431" s="16" t="s">
        <v>1008</v>
      </c>
    </row>
    <row r="1433" spans="1:18" x14ac:dyDescent="0.25">
      <c r="A1433" s="16" t="s">
        <v>13523</v>
      </c>
    </row>
    <row r="1434" spans="1:18" x14ac:dyDescent="0.25">
      <c r="A1434" s="16" t="s">
        <v>356</v>
      </c>
    </row>
    <row r="1435" spans="1:18" x14ac:dyDescent="0.25">
      <c r="A1435" s="16" t="s">
        <v>477</v>
      </c>
      <c r="B1435" s="16" t="s">
        <v>435</v>
      </c>
      <c r="C1435" s="16" t="s">
        <v>1778</v>
      </c>
      <c r="D1435" s="16" t="s">
        <v>1779</v>
      </c>
      <c r="E1435" s="16" t="s">
        <v>1780</v>
      </c>
      <c r="F1435" s="16" t="s">
        <v>1781</v>
      </c>
      <c r="G1435" s="16" t="s">
        <v>1782</v>
      </c>
      <c r="H1435" s="16" t="s">
        <v>1783</v>
      </c>
      <c r="I1435" s="16" t="s">
        <v>1784</v>
      </c>
      <c r="J1435" s="16" t="s">
        <v>1785</v>
      </c>
      <c r="K1435" s="16" t="s">
        <v>530</v>
      </c>
      <c r="L1435" s="16" t="s">
        <v>1786</v>
      </c>
      <c r="M1435" s="16" t="s">
        <v>1787</v>
      </c>
      <c r="N1435" s="16" t="s">
        <v>1788</v>
      </c>
      <c r="O1435" s="16" t="s">
        <v>1832</v>
      </c>
      <c r="P1435" s="16" t="s">
        <v>1789</v>
      </c>
      <c r="Q1435" s="16" t="s">
        <v>1790</v>
      </c>
      <c r="R1435" s="16" t="s">
        <v>1791</v>
      </c>
    </row>
    <row r="1436" spans="1:18" x14ac:dyDescent="0.25">
      <c r="A1436" s="16" t="s">
        <v>478</v>
      </c>
      <c r="B1436" s="16" t="s">
        <v>9706</v>
      </c>
      <c r="C1436" s="16" t="s">
        <v>634</v>
      </c>
      <c r="D1436" s="16" t="s">
        <v>616</v>
      </c>
      <c r="E1436" s="16" t="s">
        <v>616</v>
      </c>
      <c r="F1436" s="16" t="s">
        <v>627</v>
      </c>
      <c r="G1436" s="16" t="s">
        <v>458</v>
      </c>
      <c r="H1436" s="16" t="s">
        <v>681</v>
      </c>
      <c r="I1436" s="16" t="s">
        <v>690</v>
      </c>
      <c r="J1436" s="16" t="s">
        <v>1137</v>
      </c>
      <c r="K1436" s="16" t="s">
        <v>508</v>
      </c>
      <c r="L1436" s="16" t="s">
        <v>592</v>
      </c>
      <c r="M1436" s="16" t="s">
        <v>790</v>
      </c>
      <c r="N1436" s="16" t="s">
        <v>880</v>
      </c>
      <c r="O1436" s="16" t="s">
        <v>446</v>
      </c>
      <c r="P1436" s="16" t="s">
        <v>592</v>
      </c>
      <c r="Q1436" s="16" t="s">
        <v>848</v>
      </c>
      <c r="R1436" s="16" t="s">
        <v>762</v>
      </c>
    </row>
    <row r="1437" spans="1:18" x14ac:dyDescent="0.25">
      <c r="A1437" s="16" t="s">
        <v>482</v>
      </c>
      <c r="B1437" s="16" t="s">
        <v>9598</v>
      </c>
      <c r="C1437" s="16" t="s">
        <v>601</v>
      </c>
      <c r="D1437" s="16" t="s">
        <v>601</v>
      </c>
      <c r="E1437" s="16" t="s">
        <v>625</v>
      </c>
      <c r="F1437" s="16" t="s">
        <v>625</v>
      </c>
      <c r="G1437" s="16" t="s">
        <v>566</v>
      </c>
      <c r="H1437" s="16" t="s">
        <v>1404</v>
      </c>
      <c r="I1437" s="16" t="s">
        <v>603</v>
      </c>
      <c r="J1437" s="16" t="s">
        <v>1003</v>
      </c>
      <c r="K1437" s="16" t="s">
        <v>446</v>
      </c>
      <c r="L1437" s="16" t="s">
        <v>520</v>
      </c>
      <c r="M1437" s="16" t="s">
        <v>679</v>
      </c>
      <c r="N1437" s="16" t="s">
        <v>601</v>
      </c>
      <c r="O1437" s="16" t="s">
        <v>629</v>
      </c>
      <c r="P1437" s="16" t="s">
        <v>591</v>
      </c>
      <c r="Q1437" s="16" t="s">
        <v>841</v>
      </c>
      <c r="R1437" s="16" t="s">
        <v>625</v>
      </c>
    </row>
    <row r="1438" spans="1:18" x14ac:dyDescent="0.25">
      <c r="A1438" s="16" t="s">
        <v>462</v>
      </c>
      <c r="B1438" s="16" t="s">
        <v>10410</v>
      </c>
      <c r="C1438" s="16" t="s">
        <v>603</v>
      </c>
      <c r="D1438" s="16" t="s">
        <v>694</v>
      </c>
      <c r="E1438" s="16" t="s">
        <v>586</v>
      </c>
      <c r="F1438" s="16" t="s">
        <v>459</v>
      </c>
      <c r="G1438" s="16" t="s">
        <v>555</v>
      </c>
      <c r="H1438" s="16" t="s">
        <v>793</v>
      </c>
      <c r="I1438" s="16" t="s">
        <v>587</v>
      </c>
      <c r="J1438" s="16" t="s">
        <v>796</v>
      </c>
      <c r="K1438" s="16" t="s">
        <v>447</v>
      </c>
      <c r="L1438" s="16" t="s">
        <v>523</v>
      </c>
      <c r="M1438" s="16" t="s">
        <v>640</v>
      </c>
      <c r="N1438" s="16" t="s">
        <v>1550</v>
      </c>
      <c r="O1438" s="16" t="s">
        <v>473</v>
      </c>
      <c r="P1438" s="16" t="s">
        <v>506</v>
      </c>
      <c r="Q1438" s="16" t="s">
        <v>711</v>
      </c>
      <c r="R1438" s="16" t="s">
        <v>1008</v>
      </c>
    </row>
    <row r="1440" spans="1:18" x14ac:dyDescent="0.25">
      <c r="A1440" s="16" t="s">
        <v>13524</v>
      </c>
    </row>
    <row r="1441" spans="1:4" x14ac:dyDescent="0.25">
      <c r="A1441" s="16" t="s">
        <v>13525</v>
      </c>
    </row>
    <row r="1442" spans="1:4" x14ac:dyDescent="0.25">
      <c r="A1442" s="16" t="s">
        <v>928</v>
      </c>
      <c r="B1442" s="16" t="s">
        <v>435</v>
      </c>
      <c r="C1442" s="16" t="s">
        <v>1078</v>
      </c>
      <c r="D1442" s="16" t="s">
        <v>1079</v>
      </c>
    </row>
    <row r="1443" spans="1:4" x14ac:dyDescent="0.25">
      <c r="A1443" s="16" t="s">
        <v>929</v>
      </c>
      <c r="B1443" s="16" t="s">
        <v>8822</v>
      </c>
      <c r="C1443" s="16" t="s">
        <v>13286</v>
      </c>
      <c r="D1443" s="16" t="s">
        <v>13285</v>
      </c>
    </row>
    <row r="1444" spans="1:4" x14ac:dyDescent="0.25">
      <c r="A1444" s="16" t="s">
        <v>932</v>
      </c>
      <c r="B1444" s="16" t="s">
        <v>8916</v>
      </c>
      <c r="C1444" s="16" t="s">
        <v>13526</v>
      </c>
      <c r="D1444" s="16" t="s">
        <v>13295</v>
      </c>
    </row>
    <row r="1445" spans="1:4" x14ac:dyDescent="0.25">
      <c r="A1445" s="16" t="s">
        <v>935</v>
      </c>
      <c r="B1445" s="16" t="s">
        <v>8972</v>
      </c>
      <c r="C1445" s="16" t="s">
        <v>13527</v>
      </c>
      <c r="D1445" s="16" t="s">
        <v>13528</v>
      </c>
    </row>
    <row r="1446" spans="1:4" x14ac:dyDescent="0.25">
      <c r="A1446" s="16" t="s">
        <v>462</v>
      </c>
      <c r="B1446" s="16" t="s">
        <v>11743</v>
      </c>
      <c r="C1446" s="16" t="s">
        <v>13529</v>
      </c>
      <c r="D1446" s="16" t="s">
        <v>13530</v>
      </c>
    </row>
    <row r="1448" spans="1:4" x14ac:dyDescent="0.25">
      <c r="A1448" s="16" t="s">
        <v>13531</v>
      </c>
    </row>
    <row r="1449" spans="1:4" x14ac:dyDescent="0.25">
      <c r="A1449" s="16" t="s">
        <v>123</v>
      </c>
    </row>
    <row r="1450" spans="1:4" x14ac:dyDescent="0.25">
      <c r="A1450" s="16" t="s">
        <v>815</v>
      </c>
      <c r="B1450" s="16" t="s">
        <v>435</v>
      </c>
      <c r="C1450" s="16" t="s">
        <v>1078</v>
      </c>
      <c r="D1450" s="16" t="s">
        <v>1079</v>
      </c>
    </row>
    <row r="1451" spans="1:4" x14ac:dyDescent="0.25">
      <c r="A1451" s="16" t="s">
        <v>470</v>
      </c>
      <c r="B1451" s="16" t="s">
        <v>9038</v>
      </c>
      <c r="C1451" s="16" t="s">
        <v>1081</v>
      </c>
      <c r="D1451" s="16" t="s">
        <v>965</v>
      </c>
    </row>
    <row r="1452" spans="1:4" x14ac:dyDescent="0.25">
      <c r="A1452" s="16" t="s">
        <v>474</v>
      </c>
      <c r="B1452" s="16" t="s">
        <v>8813</v>
      </c>
      <c r="C1452" s="16" t="s">
        <v>1082</v>
      </c>
      <c r="D1452" s="16" t="s">
        <v>1083</v>
      </c>
    </row>
    <row r="1453" spans="1:4" x14ac:dyDescent="0.25">
      <c r="A1453" s="16" t="s">
        <v>821</v>
      </c>
      <c r="B1453" s="16" t="s">
        <v>844</v>
      </c>
      <c r="C1453" s="16" t="s">
        <v>644</v>
      </c>
      <c r="D1453" s="16" t="s">
        <v>446</v>
      </c>
    </row>
    <row r="1454" spans="1:4" x14ac:dyDescent="0.25">
      <c r="A1454" s="16" t="s">
        <v>462</v>
      </c>
      <c r="B1454" s="16" t="s">
        <v>11743</v>
      </c>
      <c r="C1454" s="16" t="s">
        <v>1080</v>
      </c>
      <c r="D1454" s="16" t="s">
        <v>583</v>
      </c>
    </row>
    <row r="1456" spans="1:4" x14ac:dyDescent="0.25">
      <c r="A1456" s="16" t="s">
        <v>13532</v>
      </c>
    </row>
    <row r="1457" spans="1:4" x14ac:dyDescent="0.25">
      <c r="A1457" s="16" t="s">
        <v>124</v>
      </c>
    </row>
    <row r="1458" spans="1:4" x14ac:dyDescent="0.25">
      <c r="A1458" s="16" t="s">
        <v>477</v>
      </c>
      <c r="B1458" s="16" t="s">
        <v>435</v>
      </c>
      <c r="C1458" s="16" t="s">
        <v>1078</v>
      </c>
      <c r="D1458" s="16" t="s">
        <v>1079</v>
      </c>
    </row>
    <row r="1459" spans="1:4" x14ac:dyDescent="0.25">
      <c r="A1459" s="16" t="s">
        <v>478</v>
      </c>
      <c r="B1459" s="16" t="s">
        <v>8978</v>
      </c>
      <c r="C1459" s="16" t="s">
        <v>1084</v>
      </c>
      <c r="D1459" s="16" t="s">
        <v>1085</v>
      </c>
    </row>
    <row r="1460" spans="1:4" x14ac:dyDescent="0.25">
      <c r="A1460" s="16" t="s">
        <v>482</v>
      </c>
      <c r="B1460" s="16" t="s">
        <v>8982</v>
      </c>
      <c r="C1460" s="16" t="s">
        <v>1086</v>
      </c>
      <c r="D1460" s="16" t="s">
        <v>1087</v>
      </c>
    </row>
    <row r="1461" spans="1:4" x14ac:dyDescent="0.25">
      <c r="A1461" s="16" t="s">
        <v>462</v>
      </c>
      <c r="B1461" s="16" t="s">
        <v>11743</v>
      </c>
      <c r="C1461" s="16" t="s">
        <v>1080</v>
      </c>
      <c r="D1461" s="16" t="s">
        <v>583</v>
      </c>
    </row>
    <row r="1463" spans="1:4" x14ac:dyDescent="0.25">
      <c r="A1463" s="16" t="s">
        <v>13930</v>
      </c>
    </row>
    <row r="1464" spans="1:4" x14ac:dyDescent="0.25">
      <c r="A1464" s="16" t="s">
        <v>13931</v>
      </c>
    </row>
    <row r="1465" spans="1:4" x14ac:dyDescent="0.25">
      <c r="A1465" s="16" t="s">
        <v>477</v>
      </c>
      <c r="B1465" s="16" t="s">
        <v>435</v>
      </c>
      <c r="C1465" s="16" t="s">
        <v>486</v>
      </c>
      <c r="D1465" s="16" t="s">
        <v>487</v>
      </c>
    </row>
    <row r="1466" spans="1:4" x14ac:dyDescent="0.25">
      <c r="A1466" s="16" t="s">
        <v>478</v>
      </c>
      <c r="B1466" s="16" t="s">
        <v>8898</v>
      </c>
      <c r="C1466" s="16" t="s">
        <v>1148</v>
      </c>
      <c r="D1466" s="16" t="s">
        <v>1147</v>
      </c>
    </row>
    <row r="1467" spans="1:4" x14ac:dyDescent="0.25">
      <c r="A1467" s="16" t="s">
        <v>482</v>
      </c>
      <c r="B1467" s="16" t="s">
        <v>8822</v>
      </c>
      <c r="C1467" s="16" t="s">
        <v>1457</v>
      </c>
      <c r="D1467" s="16" t="s">
        <v>613</v>
      </c>
    </row>
    <row r="1468" spans="1:4" x14ac:dyDescent="0.25">
      <c r="A1468" s="16" t="s">
        <v>462</v>
      </c>
      <c r="B1468" s="16" t="s">
        <v>8972</v>
      </c>
      <c r="C1468" s="16" t="s">
        <v>1318</v>
      </c>
      <c r="D1468" s="16" t="s">
        <v>1317</v>
      </c>
    </row>
    <row r="1470" spans="1:4" x14ac:dyDescent="0.25">
      <c r="A1470" s="16" t="s">
        <v>13932</v>
      </c>
    </row>
    <row r="1471" spans="1:4" x14ac:dyDescent="0.25">
      <c r="A1471" s="16" t="s">
        <v>125</v>
      </c>
    </row>
    <row r="1472" spans="1:4" x14ac:dyDescent="0.25">
      <c r="A1472" s="16" t="s">
        <v>477</v>
      </c>
      <c r="B1472" s="16" t="s">
        <v>435</v>
      </c>
      <c r="C1472" s="16" t="s">
        <v>486</v>
      </c>
      <c r="D1472" s="16" t="s">
        <v>487</v>
      </c>
    </row>
    <row r="1473" spans="1:9" x14ac:dyDescent="0.25">
      <c r="A1473" s="16" t="s">
        <v>478</v>
      </c>
      <c r="B1473" s="16" t="s">
        <v>10231</v>
      </c>
      <c r="C1473" s="16" t="s">
        <v>718</v>
      </c>
      <c r="D1473" s="16" t="s">
        <v>557</v>
      </c>
    </row>
    <row r="1474" spans="1:9" x14ac:dyDescent="0.25">
      <c r="A1474" s="16" t="s">
        <v>482</v>
      </c>
      <c r="B1474" s="16" t="s">
        <v>10135</v>
      </c>
      <c r="C1474" s="16" t="s">
        <v>739</v>
      </c>
      <c r="D1474" s="16" t="s">
        <v>690</v>
      </c>
    </row>
    <row r="1475" spans="1:9" x14ac:dyDescent="0.25">
      <c r="A1475" s="16" t="s">
        <v>462</v>
      </c>
      <c r="B1475" s="16" t="s">
        <v>11384</v>
      </c>
      <c r="C1475" s="16" t="s">
        <v>749</v>
      </c>
      <c r="D1475" s="16" t="s">
        <v>634</v>
      </c>
    </row>
    <row r="1477" spans="1:9" x14ac:dyDescent="0.25">
      <c r="A1477" s="16" t="s">
        <v>13933</v>
      </c>
    </row>
    <row r="1478" spans="1:9" x14ac:dyDescent="0.25">
      <c r="A1478" s="16" t="s">
        <v>126</v>
      </c>
    </row>
    <row r="1479" spans="1:9" x14ac:dyDescent="0.25">
      <c r="A1479" s="16" t="s">
        <v>477</v>
      </c>
      <c r="B1479" s="16" t="s">
        <v>435</v>
      </c>
      <c r="C1479" s="16" t="s">
        <v>486</v>
      </c>
      <c r="D1479" s="16" t="s">
        <v>444</v>
      </c>
      <c r="E1479" s="16" t="s">
        <v>487</v>
      </c>
    </row>
    <row r="1480" spans="1:9" x14ac:dyDescent="0.25">
      <c r="A1480" s="16" t="s">
        <v>478</v>
      </c>
      <c r="B1480" s="16" t="s">
        <v>10130</v>
      </c>
      <c r="C1480" s="16" t="s">
        <v>644</v>
      </c>
      <c r="D1480" s="16" t="s">
        <v>446</v>
      </c>
      <c r="E1480" s="16" t="s">
        <v>446</v>
      </c>
    </row>
    <row r="1481" spans="1:9" x14ac:dyDescent="0.25">
      <c r="A1481" s="16" t="s">
        <v>482</v>
      </c>
      <c r="B1481" s="16" t="s">
        <v>10082</v>
      </c>
      <c r="C1481" s="16" t="s">
        <v>1069</v>
      </c>
      <c r="D1481" s="16" t="s">
        <v>468</v>
      </c>
      <c r="E1481" s="16" t="s">
        <v>468</v>
      </c>
    </row>
    <row r="1482" spans="1:9" x14ac:dyDescent="0.25">
      <c r="A1482" s="16" t="s">
        <v>462</v>
      </c>
      <c r="B1482" s="16" t="s">
        <v>8789</v>
      </c>
      <c r="C1482" s="16" t="s">
        <v>1088</v>
      </c>
      <c r="D1482" s="16" t="s">
        <v>463</v>
      </c>
      <c r="E1482" s="16" t="s">
        <v>463</v>
      </c>
    </row>
    <row r="1484" spans="1:9" x14ac:dyDescent="0.25">
      <c r="A1484" s="16" t="s">
        <v>13934</v>
      </c>
    </row>
    <row r="1485" spans="1:9" x14ac:dyDescent="0.25">
      <c r="A1485" s="16" t="s">
        <v>13935</v>
      </c>
    </row>
    <row r="1486" spans="1:9" x14ac:dyDescent="0.25">
      <c r="A1486" s="16" t="s">
        <v>435</v>
      </c>
      <c r="B1486" s="16" t="s">
        <v>1089</v>
      </c>
      <c r="C1486" s="16" t="s">
        <v>1090</v>
      </c>
      <c r="D1486" s="16" t="s">
        <v>1091</v>
      </c>
      <c r="E1486" s="16" t="s">
        <v>1092</v>
      </c>
      <c r="F1486" s="16" t="s">
        <v>1093</v>
      </c>
      <c r="G1486" s="16" t="s">
        <v>1094</v>
      </c>
      <c r="H1486" s="16" t="s">
        <v>444</v>
      </c>
      <c r="I1486" s="16" t="s">
        <v>1095</v>
      </c>
    </row>
    <row r="1487" spans="1:9" x14ac:dyDescent="0.25">
      <c r="A1487" s="16" t="s">
        <v>8769</v>
      </c>
      <c r="B1487" s="16" t="s">
        <v>843</v>
      </c>
      <c r="C1487" s="16" t="s">
        <v>13285</v>
      </c>
      <c r="D1487" s="16" t="s">
        <v>13533</v>
      </c>
      <c r="E1487" s="16" t="s">
        <v>13285</v>
      </c>
      <c r="F1487" s="16" t="s">
        <v>843</v>
      </c>
      <c r="G1487" s="16" t="s">
        <v>843</v>
      </c>
      <c r="H1487" s="16" t="s">
        <v>843</v>
      </c>
      <c r="I1487" s="16" t="s">
        <v>843</v>
      </c>
    </row>
    <row r="1489" spans="1:18" x14ac:dyDescent="0.25">
      <c r="A1489" s="16" t="s">
        <v>13936</v>
      </c>
    </row>
    <row r="1490" spans="1:18" x14ac:dyDescent="0.25">
      <c r="A1490" s="16" t="s">
        <v>127</v>
      </c>
    </row>
    <row r="1491" spans="1:18" x14ac:dyDescent="0.25">
      <c r="A1491" s="16" t="s">
        <v>434</v>
      </c>
      <c r="B1491" s="16" t="s">
        <v>435</v>
      </c>
      <c r="C1491" s="16" t="s">
        <v>697</v>
      </c>
      <c r="D1491" s="16" t="s">
        <v>1096</v>
      </c>
      <c r="E1491" s="16" t="s">
        <v>1097</v>
      </c>
      <c r="F1491" s="16" t="s">
        <v>1098</v>
      </c>
      <c r="G1491" s="16" t="s">
        <v>1099</v>
      </c>
      <c r="H1491" s="16" t="s">
        <v>1100</v>
      </c>
      <c r="I1491" s="16" t="s">
        <v>1101</v>
      </c>
      <c r="J1491" s="16" t="s">
        <v>1102</v>
      </c>
      <c r="K1491" s="16" t="s">
        <v>1103</v>
      </c>
      <c r="L1491" s="16" t="s">
        <v>1104</v>
      </c>
      <c r="M1491" s="16" t="s">
        <v>1105</v>
      </c>
      <c r="N1491" s="16" t="s">
        <v>1106</v>
      </c>
      <c r="O1491" s="16" t="s">
        <v>1107</v>
      </c>
      <c r="P1491" s="16" t="s">
        <v>1108</v>
      </c>
      <c r="Q1491" s="16" t="s">
        <v>1109</v>
      </c>
      <c r="R1491" s="16" t="s">
        <v>1110</v>
      </c>
    </row>
    <row r="1492" spans="1:18" x14ac:dyDescent="0.25">
      <c r="A1492" s="16" t="s">
        <v>445</v>
      </c>
      <c r="B1492" s="16" t="s">
        <v>9003</v>
      </c>
      <c r="C1492" s="16" t="s">
        <v>585</v>
      </c>
      <c r="D1492" s="16" t="s">
        <v>446</v>
      </c>
      <c r="E1492" s="16" t="s">
        <v>446</v>
      </c>
      <c r="F1492" s="16" t="s">
        <v>446</v>
      </c>
      <c r="G1492" s="16" t="s">
        <v>446</v>
      </c>
      <c r="H1492" s="16" t="s">
        <v>446</v>
      </c>
      <c r="I1492" s="16" t="s">
        <v>742</v>
      </c>
      <c r="J1492" s="16" t="s">
        <v>446</v>
      </c>
      <c r="K1492" s="16" t="s">
        <v>587</v>
      </c>
      <c r="L1492" s="16" t="s">
        <v>446</v>
      </c>
      <c r="M1492" s="16" t="s">
        <v>446</v>
      </c>
      <c r="N1492" s="16" t="s">
        <v>585</v>
      </c>
      <c r="O1492" s="16" t="s">
        <v>446</v>
      </c>
      <c r="P1492" s="16" t="s">
        <v>446</v>
      </c>
      <c r="Q1492" s="16" t="s">
        <v>446</v>
      </c>
      <c r="R1492" s="16" t="s">
        <v>446</v>
      </c>
    </row>
    <row r="1493" spans="1:18" x14ac:dyDescent="0.25">
      <c r="A1493" s="16" t="s">
        <v>451</v>
      </c>
      <c r="B1493" s="16" t="s">
        <v>9327</v>
      </c>
      <c r="C1493" s="16" t="s">
        <v>555</v>
      </c>
      <c r="D1493" s="16" t="s">
        <v>446</v>
      </c>
      <c r="E1493" s="16" t="s">
        <v>446</v>
      </c>
      <c r="F1493" s="16" t="s">
        <v>446</v>
      </c>
      <c r="G1493" s="16" t="s">
        <v>446</v>
      </c>
      <c r="H1493" s="16" t="s">
        <v>592</v>
      </c>
      <c r="I1493" s="16" t="s">
        <v>746</v>
      </c>
      <c r="J1493" s="16" t="s">
        <v>446</v>
      </c>
      <c r="K1493" s="16" t="s">
        <v>592</v>
      </c>
      <c r="L1493" s="16" t="s">
        <v>446</v>
      </c>
      <c r="M1493" s="16" t="s">
        <v>446</v>
      </c>
      <c r="N1493" s="16" t="s">
        <v>577</v>
      </c>
      <c r="O1493" s="16" t="s">
        <v>446</v>
      </c>
      <c r="P1493" s="16" t="s">
        <v>446</v>
      </c>
      <c r="Q1493" s="16" t="s">
        <v>446</v>
      </c>
      <c r="R1493" s="16" t="s">
        <v>621</v>
      </c>
    </row>
    <row r="1494" spans="1:18" x14ac:dyDescent="0.25">
      <c r="A1494" s="16" t="s">
        <v>457</v>
      </c>
      <c r="B1494" s="16" t="s">
        <v>8746</v>
      </c>
      <c r="C1494" s="16" t="s">
        <v>446</v>
      </c>
      <c r="D1494" s="16" t="s">
        <v>446</v>
      </c>
      <c r="E1494" s="16" t="s">
        <v>446</v>
      </c>
      <c r="F1494" s="16" t="s">
        <v>446</v>
      </c>
      <c r="G1494" s="16" t="s">
        <v>446</v>
      </c>
      <c r="H1494" s="16" t="s">
        <v>446</v>
      </c>
      <c r="I1494" s="16" t="s">
        <v>644</v>
      </c>
      <c r="J1494" s="16" t="s">
        <v>446</v>
      </c>
      <c r="K1494" s="16" t="s">
        <v>446</v>
      </c>
      <c r="L1494" s="16" t="s">
        <v>446</v>
      </c>
      <c r="M1494" s="16" t="s">
        <v>446</v>
      </c>
      <c r="N1494" s="16" t="s">
        <v>446</v>
      </c>
      <c r="O1494" s="16" t="s">
        <v>446</v>
      </c>
      <c r="P1494" s="16" t="s">
        <v>446</v>
      </c>
      <c r="Q1494" s="16" t="s">
        <v>446</v>
      </c>
      <c r="R1494" s="16" t="s">
        <v>446</v>
      </c>
    </row>
    <row r="1495" spans="1:18" x14ac:dyDescent="0.25">
      <c r="A1495" s="16" t="s">
        <v>462</v>
      </c>
      <c r="B1495" s="16" t="s">
        <v>9550</v>
      </c>
      <c r="C1495" s="16" t="s">
        <v>585</v>
      </c>
      <c r="D1495" s="16" t="s">
        <v>446</v>
      </c>
      <c r="E1495" s="16" t="s">
        <v>446</v>
      </c>
      <c r="F1495" s="16" t="s">
        <v>446</v>
      </c>
      <c r="G1495" s="16" t="s">
        <v>446</v>
      </c>
      <c r="H1495" s="16" t="s">
        <v>455</v>
      </c>
      <c r="I1495" s="16" t="s">
        <v>1111</v>
      </c>
      <c r="J1495" s="16" t="s">
        <v>446</v>
      </c>
      <c r="K1495" s="16" t="s">
        <v>515</v>
      </c>
      <c r="L1495" s="16" t="s">
        <v>446</v>
      </c>
      <c r="M1495" s="16" t="s">
        <v>446</v>
      </c>
      <c r="N1495" s="16" t="s">
        <v>621</v>
      </c>
      <c r="O1495" s="16" t="s">
        <v>446</v>
      </c>
      <c r="P1495" s="16" t="s">
        <v>446</v>
      </c>
      <c r="Q1495" s="16" t="s">
        <v>446</v>
      </c>
      <c r="R1495" s="16" t="s">
        <v>588</v>
      </c>
    </row>
    <row r="1497" spans="1:18" x14ac:dyDescent="0.25">
      <c r="A1497" s="16" t="s">
        <v>13937</v>
      </c>
    </row>
    <row r="1498" spans="1:18" x14ac:dyDescent="0.25">
      <c r="A1498" s="16" t="s">
        <v>128</v>
      </c>
    </row>
    <row r="1499" spans="1:18" x14ac:dyDescent="0.25">
      <c r="A1499" s="16" t="s">
        <v>469</v>
      </c>
      <c r="B1499" s="16" t="s">
        <v>435</v>
      </c>
      <c r="C1499" s="16" t="s">
        <v>697</v>
      </c>
      <c r="D1499" s="16" t="s">
        <v>1096</v>
      </c>
      <c r="E1499" s="16" t="s">
        <v>1097</v>
      </c>
      <c r="F1499" s="16" t="s">
        <v>1098</v>
      </c>
      <c r="G1499" s="16" t="s">
        <v>1099</v>
      </c>
      <c r="H1499" s="16" t="s">
        <v>1100</v>
      </c>
      <c r="I1499" s="16" t="s">
        <v>1101</v>
      </c>
      <c r="J1499" s="16" t="s">
        <v>1102</v>
      </c>
      <c r="K1499" s="16" t="s">
        <v>1103</v>
      </c>
      <c r="L1499" s="16" t="s">
        <v>1104</v>
      </c>
      <c r="M1499" s="16" t="s">
        <v>1105</v>
      </c>
      <c r="N1499" s="16" t="s">
        <v>1106</v>
      </c>
      <c r="O1499" s="16" t="s">
        <v>1107</v>
      </c>
      <c r="P1499" s="16" t="s">
        <v>1108</v>
      </c>
      <c r="Q1499" s="16" t="s">
        <v>1109</v>
      </c>
      <c r="R1499" s="16" t="s">
        <v>1110</v>
      </c>
    </row>
    <row r="1500" spans="1:18" x14ac:dyDescent="0.25">
      <c r="A1500" s="16" t="s">
        <v>470</v>
      </c>
      <c r="B1500" s="16" t="s">
        <v>9486</v>
      </c>
      <c r="C1500" s="16" t="s">
        <v>578</v>
      </c>
      <c r="D1500" s="16" t="s">
        <v>446</v>
      </c>
      <c r="E1500" s="16" t="s">
        <v>446</v>
      </c>
      <c r="F1500" s="16" t="s">
        <v>446</v>
      </c>
      <c r="G1500" s="16" t="s">
        <v>446</v>
      </c>
      <c r="H1500" s="16" t="s">
        <v>554</v>
      </c>
      <c r="I1500" s="16" t="s">
        <v>753</v>
      </c>
      <c r="J1500" s="16" t="s">
        <v>446</v>
      </c>
      <c r="K1500" s="16" t="s">
        <v>588</v>
      </c>
      <c r="L1500" s="16" t="s">
        <v>446</v>
      </c>
      <c r="M1500" s="16" t="s">
        <v>446</v>
      </c>
      <c r="N1500" s="16" t="s">
        <v>694</v>
      </c>
      <c r="O1500" s="16" t="s">
        <v>446</v>
      </c>
      <c r="P1500" s="16" t="s">
        <v>446</v>
      </c>
      <c r="Q1500" s="16" t="s">
        <v>446</v>
      </c>
      <c r="R1500" s="16" t="s">
        <v>560</v>
      </c>
    </row>
    <row r="1501" spans="1:18" x14ac:dyDescent="0.25">
      <c r="A1501" s="16" t="s">
        <v>474</v>
      </c>
      <c r="B1501" s="16" t="s">
        <v>8822</v>
      </c>
      <c r="C1501" s="16" t="s">
        <v>446</v>
      </c>
      <c r="D1501" s="16" t="s">
        <v>446</v>
      </c>
      <c r="E1501" s="16" t="s">
        <v>446</v>
      </c>
      <c r="F1501" s="16" t="s">
        <v>446</v>
      </c>
      <c r="G1501" s="16" t="s">
        <v>446</v>
      </c>
      <c r="H1501" s="16" t="s">
        <v>446</v>
      </c>
      <c r="I1501" s="16" t="s">
        <v>1112</v>
      </c>
      <c r="J1501" s="16" t="s">
        <v>446</v>
      </c>
      <c r="K1501" s="16" t="s">
        <v>446</v>
      </c>
      <c r="L1501" s="16" t="s">
        <v>446</v>
      </c>
      <c r="M1501" s="16" t="s">
        <v>446</v>
      </c>
      <c r="N1501" s="16" t="s">
        <v>692</v>
      </c>
      <c r="O1501" s="16" t="s">
        <v>446</v>
      </c>
      <c r="P1501" s="16" t="s">
        <v>446</v>
      </c>
      <c r="Q1501" s="16" t="s">
        <v>446</v>
      </c>
      <c r="R1501" s="16" t="s">
        <v>446</v>
      </c>
    </row>
    <row r="1502" spans="1:18" x14ac:dyDescent="0.25">
      <c r="A1502" s="16" t="s">
        <v>462</v>
      </c>
      <c r="B1502" s="16" t="s">
        <v>9550</v>
      </c>
      <c r="C1502" s="16" t="s">
        <v>585</v>
      </c>
      <c r="D1502" s="16" t="s">
        <v>446</v>
      </c>
      <c r="E1502" s="16" t="s">
        <v>446</v>
      </c>
      <c r="F1502" s="16" t="s">
        <v>446</v>
      </c>
      <c r="G1502" s="16" t="s">
        <v>446</v>
      </c>
      <c r="H1502" s="16" t="s">
        <v>455</v>
      </c>
      <c r="I1502" s="16" t="s">
        <v>1111</v>
      </c>
      <c r="J1502" s="16" t="s">
        <v>446</v>
      </c>
      <c r="K1502" s="16" t="s">
        <v>515</v>
      </c>
      <c r="L1502" s="16" t="s">
        <v>446</v>
      </c>
      <c r="M1502" s="16" t="s">
        <v>446</v>
      </c>
      <c r="N1502" s="16" t="s">
        <v>621</v>
      </c>
      <c r="O1502" s="16" t="s">
        <v>446</v>
      </c>
      <c r="P1502" s="16" t="s">
        <v>446</v>
      </c>
      <c r="Q1502" s="16" t="s">
        <v>446</v>
      </c>
      <c r="R1502" s="16" t="s">
        <v>588</v>
      </c>
    </row>
    <row r="1504" spans="1:18" x14ac:dyDescent="0.25">
      <c r="A1504" s="16" t="s">
        <v>13938</v>
      </c>
    </row>
    <row r="1505" spans="1:18" x14ac:dyDescent="0.25">
      <c r="A1505" s="16" t="s">
        <v>129</v>
      </c>
    </row>
    <row r="1506" spans="1:18" x14ac:dyDescent="0.25">
      <c r="A1506" s="16" t="s">
        <v>477</v>
      </c>
      <c r="B1506" s="16" t="s">
        <v>435</v>
      </c>
      <c r="C1506" s="16" t="s">
        <v>697</v>
      </c>
      <c r="D1506" s="16" t="s">
        <v>1096</v>
      </c>
      <c r="E1506" s="16" t="s">
        <v>1097</v>
      </c>
      <c r="F1506" s="16" t="s">
        <v>1098</v>
      </c>
      <c r="G1506" s="16" t="s">
        <v>1099</v>
      </c>
      <c r="H1506" s="16" t="s">
        <v>1100</v>
      </c>
      <c r="I1506" s="16" t="s">
        <v>1101</v>
      </c>
      <c r="J1506" s="16" t="s">
        <v>1102</v>
      </c>
      <c r="K1506" s="16" t="s">
        <v>1103</v>
      </c>
      <c r="L1506" s="16" t="s">
        <v>1104</v>
      </c>
      <c r="M1506" s="16" t="s">
        <v>1105</v>
      </c>
      <c r="N1506" s="16" t="s">
        <v>1106</v>
      </c>
      <c r="O1506" s="16" t="s">
        <v>1107</v>
      </c>
      <c r="P1506" s="16" t="s">
        <v>1108</v>
      </c>
      <c r="Q1506" s="16" t="s">
        <v>1109</v>
      </c>
      <c r="R1506" s="16" t="s">
        <v>1110</v>
      </c>
    </row>
    <row r="1507" spans="1:18" x14ac:dyDescent="0.25">
      <c r="A1507" s="16" t="s">
        <v>478</v>
      </c>
      <c r="B1507" s="16" t="s">
        <v>9230</v>
      </c>
      <c r="C1507" s="16" t="s">
        <v>509</v>
      </c>
      <c r="D1507" s="16" t="s">
        <v>446</v>
      </c>
      <c r="E1507" s="16" t="s">
        <v>446</v>
      </c>
      <c r="F1507" s="16" t="s">
        <v>446</v>
      </c>
      <c r="G1507" s="16" t="s">
        <v>446</v>
      </c>
      <c r="H1507" s="16" t="s">
        <v>509</v>
      </c>
      <c r="I1507" s="16" t="s">
        <v>1113</v>
      </c>
      <c r="J1507" s="16" t="s">
        <v>446</v>
      </c>
      <c r="K1507" s="16" t="s">
        <v>661</v>
      </c>
      <c r="L1507" s="16" t="s">
        <v>446</v>
      </c>
      <c r="M1507" s="16" t="s">
        <v>446</v>
      </c>
      <c r="N1507" s="16" t="s">
        <v>1114</v>
      </c>
      <c r="O1507" s="16" t="s">
        <v>446</v>
      </c>
      <c r="P1507" s="16" t="s">
        <v>446</v>
      </c>
      <c r="Q1507" s="16" t="s">
        <v>446</v>
      </c>
      <c r="R1507" s="16" t="s">
        <v>1114</v>
      </c>
    </row>
    <row r="1508" spans="1:18" x14ac:dyDescent="0.25">
      <c r="A1508" s="16" t="s">
        <v>482</v>
      </c>
      <c r="B1508" s="16" t="s">
        <v>9139</v>
      </c>
      <c r="C1508" s="16" t="s">
        <v>618</v>
      </c>
      <c r="D1508" s="16" t="s">
        <v>446</v>
      </c>
      <c r="E1508" s="16" t="s">
        <v>446</v>
      </c>
      <c r="F1508" s="16" t="s">
        <v>446</v>
      </c>
      <c r="G1508" s="16" t="s">
        <v>446</v>
      </c>
      <c r="H1508" s="16" t="s">
        <v>446</v>
      </c>
      <c r="I1508" s="16" t="s">
        <v>1115</v>
      </c>
      <c r="J1508" s="16" t="s">
        <v>446</v>
      </c>
      <c r="K1508" s="16" t="s">
        <v>523</v>
      </c>
      <c r="L1508" s="16" t="s">
        <v>446</v>
      </c>
      <c r="M1508" s="16" t="s">
        <v>446</v>
      </c>
      <c r="N1508" s="16" t="s">
        <v>618</v>
      </c>
      <c r="O1508" s="16" t="s">
        <v>446</v>
      </c>
      <c r="P1508" s="16" t="s">
        <v>446</v>
      </c>
      <c r="Q1508" s="16" t="s">
        <v>446</v>
      </c>
      <c r="R1508" s="16" t="s">
        <v>446</v>
      </c>
    </row>
    <row r="1509" spans="1:18" x14ac:dyDescent="0.25">
      <c r="A1509" s="16" t="s">
        <v>462</v>
      </c>
      <c r="B1509" s="16" t="s">
        <v>9550</v>
      </c>
      <c r="C1509" s="16" t="s">
        <v>585</v>
      </c>
      <c r="D1509" s="16" t="s">
        <v>446</v>
      </c>
      <c r="E1509" s="16" t="s">
        <v>446</v>
      </c>
      <c r="F1509" s="16" t="s">
        <v>446</v>
      </c>
      <c r="G1509" s="16" t="s">
        <v>446</v>
      </c>
      <c r="H1509" s="16" t="s">
        <v>455</v>
      </c>
      <c r="I1509" s="16" t="s">
        <v>1111</v>
      </c>
      <c r="J1509" s="16" t="s">
        <v>446</v>
      </c>
      <c r="K1509" s="16" t="s">
        <v>515</v>
      </c>
      <c r="L1509" s="16" t="s">
        <v>446</v>
      </c>
      <c r="M1509" s="16" t="s">
        <v>446</v>
      </c>
      <c r="N1509" s="16" t="s">
        <v>621</v>
      </c>
      <c r="O1509" s="16" t="s">
        <v>446</v>
      </c>
      <c r="P1509" s="16" t="s">
        <v>446</v>
      </c>
      <c r="Q1509" s="16" t="s">
        <v>446</v>
      </c>
      <c r="R1509" s="16" t="s">
        <v>588</v>
      </c>
    </row>
    <row r="1511" spans="1:18" x14ac:dyDescent="0.25">
      <c r="A1511" s="16" t="s">
        <v>13939</v>
      </c>
    </row>
    <row r="1512" spans="1:18" x14ac:dyDescent="0.25">
      <c r="A1512" s="16" t="s">
        <v>130</v>
      </c>
    </row>
    <row r="1513" spans="1:18" x14ac:dyDescent="0.25">
      <c r="A1513" s="16" t="s">
        <v>434</v>
      </c>
      <c r="B1513" s="16" t="s">
        <v>435</v>
      </c>
      <c r="C1513" s="16" t="s">
        <v>697</v>
      </c>
      <c r="D1513" s="16" t="s">
        <v>1096</v>
      </c>
      <c r="E1513" s="16" t="s">
        <v>1097</v>
      </c>
      <c r="F1513" s="16" t="s">
        <v>1098</v>
      </c>
      <c r="G1513" s="16" t="s">
        <v>1099</v>
      </c>
      <c r="H1513" s="16" t="s">
        <v>1100</v>
      </c>
      <c r="I1513" s="16" t="s">
        <v>1101</v>
      </c>
      <c r="J1513" s="16" t="s">
        <v>1102</v>
      </c>
      <c r="K1513" s="16" t="s">
        <v>1103</v>
      </c>
      <c r="L1513" s="16" t="s">
        <v>1104</v>
      </c>
      <c r="M1513" s="16" t="s">
        <v>1105</v>
      </c>
      <c r="N1513" s="16" t="s">
        <v>1106</v>
      </c>
      <c r="O1513" s="16" t="s">
        <v>1107</v>
      </c>
      <c r="P1513" s="16" t="s">
        <v>1108</v>
      </c>
      <c r="Q1513" s="16" t="s">
        <v>1109</v>
      </c>
      <c r="R1513" s="16" t="s">
        <v>1110</v>
      </c>
    </row>
    <row r="1514" spans="1:18" x14ac:dyDescent="0.25">
      <c r="A1514" s="16" t="s">
        <v>445</v>
      </c>
      <c r="B1514" s="16" t="s">
        <v>8987</v>
      </c>
      <c r="C1514" s="16" t="s">
        <v>555</v>
      </c>
      <c r="D1514" s="16" t="s">
        <v>446</v>
      </c>
      <c r="E1514" s="16" t="s">
        <v>446</v>
      </c>
      <c r="F1514" s="16" t="s">
        <v>555</v>
      </c>
      <c r="G1514" s="16" t="s">
        <v>446</v>
      </c>
      <c r="H1514" s="16" t="s">
        <v>555</v>
      </c>
      <c r="I1514" s="16" t="s">
        <v>1116</v>
      </c>
      <c r="J1514" s="16" t="s">
        <v>446</v>
      </c>
      <c r="K1514" s="16" t="s">
        <v>694</v>
      </c>
      <c r="L1514" s="16" t="s">
        <v>446</v>
      </c>
      <c r="M1514" s="16" t="s">
        <v>446</v>
      </c>
      <c r="N1514" s="16" t="s">
        <v>446</v>
      </c>
      <c r="O1514" s="16" t="s">
        <v>446</v>
      </c>
      <c r="P1514" s="16" t="s">
        <v>446</v>
      </c>
      <c r="Q1514" s="16" t="s">
        <v>446</v>
      </c>
      <c r="R1514" s="16" t="s">
        <v>446</v>
      </c>
    </row>
    <row r="1515" spans="1:18" x14ac:dyDescent="0.25">
      <c r="A1515" s="16" t="s">
        <v>451</v>
      </c>
      <c r="B1515" s="16" t="s">
        <v>9195</v>
      </c>
      <c r="C1515" s="16" t="s">
        <v>515</v>
      </c>
      <c r="D1515" s="16" t="s">
        <v>446</v>
      </c>
      <c r="E1515" s="16" t="s">
        <v>446</v>
      </c>
      <c r="F1515" s="16" t="s">
        <v>523</v>
      </c>
      <c r="G1515" s="16" t="s">
        <v>446</v>
      </c>
      <c r="H1515" s="16" t="s">
        <v>446</v>
      </c>
      <c r="I1515" s="16" t="s">
        <v>1017</v>
      </c>
      <c r="J1515" s="16" t="s">
        <v>523</v>
      </c>
      <c r="K1515" s="16" t="s">
        <v>601</v>
      </c>
      <c r="L1515" s="16" t="s">
        <v>446</v>
      </c>
      <c r="M1515" s="16" t="s">
        <v>446</v>
      </c>
      <c r="N1515" s="16" t="s">
        <v>577</v>
      </c>
      <c r="O1515" s="16" t="s">
        <v>446</v>
      </c>
      <c r="P1515" s="16" t="s">
        <v>523</v>
      </c>
      <c r="Q1515" s="16" t="s">
        <v>446</v>
      </c>
      <c r="R1515" s="16" t="s">
        <v>446</v>
      </c>
    </row>
    <row r="1516" spans="1:18" x14ac:dyDescent="0.25">
      <c r="A1516" s="16" t="s">
        <v>457</v>
      </c>
      <c r="B1516" s="16" t="s">
        <v>8822</v>
      </c>
      <c r="C1516" s="16" t="s">
        <v>741</v>
      </c>
      <c r="D1516" s="16" t="s">
        <v>446</v>
      </c>
      <c r="E1516" s="16" t="s">
        <v>446</v>
      </c>
      <c r="F1516" s="16" t="s">
        <v>446</v>
      </c>
      <c r="G1516" s="16" t="s">
        <v>446</v>
      </c>
      <c r="H1516" s="16" t="s">
        <v>1117</v>
      </c>
      <c r="I1516" s="16" t="s">
        <v>940</v>
      </c>
      <c r="J1516" s="16" t="s">
        <v>446</v>
      </c>
      <c r="K1516" s="16" t="s">
        <v>446</v>
      </c>
      <c r="L1516" s="16" t="s">
        <v>446</v>
      </c>
      <c r="M1516" s="16" t="s">
        <v>446</v>
      </c>
      <c r="N1516" s="16" t="s">
        <v>446</v>
      </c>
      <c r="O1516" s="16" t="s">
        <v>446</v>
      </c>
      <c r="P1516" s="16" t="s">
        <v>446</v>
      </c>
      <c r="Q1516" s="16" t="s">
        <v>446</v>
      </c>
      <c r="R1516" s="16" t="s">
        <v>446</v>
      </c>
    </row>
    <row r="1517" spans="1:18" x14ac:dyDescent="0.25">
      <c r="A1517" s="16" t="s">
        <v>462</v>
      </c>
      <c r="B1517" s="16" t="s">
        <v>9449</v>
      </c>
      <c r="C1517" s="16" t="s">
        <v>661</v>
      </c>
      <c r="D1517" s="16" t="s">
        <v>446</v>
      </c>
      <c r="E1517" s="16" t="s">
        <v>446</v>
      </c>
      <c r="F1517" s="16" t="s">
        <v>523</v>
      </c>
      <c r="G1517" s="16" t="s">
        <v>446</v>
      </c>
      <c r="H1517" s="16" t="s">
        <v>523</v>
      </c>
      <c r="I1517" s="16" t="s">
        <v>1118</v>
      </c>
      <c r="J1517" s="16" t="s">
        <v>506</v>
      </c>
      <c r="K1517" s="16" t="s">
        <v>616</v>
      </c>
      <c r="L1517" s="16" t="s">
        <v>446</v>
      </c>
      <c r="M1517" s="16" t="s">
        <v>446</v>
      </c>
      <c r="N1517" s="16" t="s">
        <v>661</v>
      </c>
      <c r="O1517" s="16" t="s">
        <v>446</v>
      </c>
      <c r="P1517" s="16" t="s">
        <v>506</v>
      </c>
      <c r="Q1517" s="16" t="s">
        <v>446</v>
      </c>
      <c r="R1517" s="16" t="s">
        <v>446</v>
      </c>
    </row>
    <row r="1519" spans="1:18" x14ac:dyDescent="0.25">
      <c r="A1519" s="16" t="s">
        <v>13940</v>
      </c>
    </row>
    <row r="1520" spans="1:18" x14ac:dyDescent="0.25">
      <c r="A1520" s="16" t="s">
        <v>131</v>
      </c>
    </row>
    <row r="1521" spans="1:18" x14ac:dyDescent="0.25">
      <c r="A1521" s="16" t="s">
        <v>469</v>
      </c>
      <c r="B1521" s="16" t="s">
        <v>435</v>
      </c>
      <c r="C1521" s="16" t="s">
        <v>697</v>
      </c>
      <c r="D1521" s="16" t="s">
        <v>1096</v>
      </c>
      <c r="E1521" s="16" t="s">
        <v>1097</v>
      </c>
      <c r="F1521" s="16" t="s">
        <v>1098</v>
      </c>
      <c r="G1521" s="16" t="s">
        <v>1099</v>
      </c>
      <c r="H1521" s="16" t="s">
        <v>1100</v>
      </c>
      <c r="I1521" s="16" t="s">
        <v>1101</v>
      </c>
      <c r="J1521" s="16" t="s">
        <v>1102</v>
      </c>
      <c r="K1521" s="16" t="s">
        <v>1103</v>
      </c>
      <c r="L1521" s="16" t="s">
        <v>1104</v>
      </c>
      <c r="M1521" s="16" t="s">
        <v>1105</v>
      </c>
      <c r="N1521" s="16" t="s">
        <v>1106</v>
      </c>
      <c r="O1521" s="16" t="s">
        <v>1107</v>
      </c>
      <c r="P1521" s="16" t="s">
        <v>1108</v>
      </c>
      <c r="Q1521" s="16" t="s">
        <v>1109</v>
      </c>
      <c r="R1521" s="16" t="s">
        <v>1110</v>
      </c>
    </row>
    <row r="1522" spans="1:18" x14ac:dyDescent="0.25">
      <c r="A1522" s="16" t="s">
        <v>470</v>
      </c>
      <c r="B1522" s="16" t="s">
        <v>9389</v>
      </c>
      <c r="C1522" s="16" t="s">
        <v>578</v>
      </c>
      <c r="D1522" s="16" t="s">
        <v>446</v>
      </c>
      <c r="E1522" s="16" t="s">
        <v>446</v>
      </c>
      <c r="F1522" s="16" t="s">
        <v>518</v>
      </c>
      <c r="G1522" s="16" t="s">
        <v>446</v>
      </c>
      <c r="H1522" s="16" t="s">
        <v>518</v>
      </c>
      <c r="I1522" s="16" t="s">
        <v>1119</v>
      </c>
      <c r="J1522" s="16" t="s">
        <v>456</v>
      </c>
      <c r="K1522" s="16" t="s">
        <v>578</v>
      </c>
      <c r="L1522" s="16" t="s">
        <v>446</v>
      </c>
      <c r="M1522" s="16" t="s">
        <v>446</v>
      </c>
      <c r="N1522" s="16" t="s">
        <v>518</v>
      </c>
      <c r="O1522" s="16" t="s">
        <v>446</v>
      </c>
      <c r="P1522" s="16" t="s">
        <v>446</v>
      </c>
      <c r="Q1522" s="16" t="s">
        <v>446</v>
      </c>
      <c r="R1522" s="16" t="s">
        <v>446</v>
      </c>
    </row>
    <row r="1523" spans="1:18" x14ac:dyDescent="0.25">
      <c r="A1523" s="16" t="s">
        <v>474</v>
      </c>
      <c r="B1523" s="16" t="s">
        <v>8811</v>
      </c>
      <c r="C1523" s="16" t="s">
        <v>741</v>
      </c>
      <c r="D1523" s="16" t="s">
        <v>446</v>
      </c>
      <c r="E1523" s="16" t="s">
        <v>446</v>
      </c>
      <c r="F1523" s="16" t="s">
        <v>446</v>
      </c>
      <c r="G1523" s="16" t="s">
        <v>446</v>
      </c>
      <c r="H1523" s="16" t="s">
        <v>446</v>
      </c>
      <c r="I1523" s="16" t="s">
        <v>940</v>
      </c>
      <c r="J1523" s="16" t="s">
        <v>446</v>
      </c>
      <c r="K1523" s="16" t="s">
        <v>1117</v>
      </c>
      <c r="L1523" s="16" t="s">
        <v>446</v>
      </c>
      <c r="M1523" s="16" t="s">
        <v>446</v>
      </c>
      <c r="N1523" s="16" t="s">
        <v>1117</v>
      </c>
      <c r="O1523" s="16" t="s">
        <v>446</v>
      </c>
      <c r="P1523" s="16" t="s">
        <v>1117</v>
      </c>
      <c r="Q1523" s="16" t="s">
        <v>446</v>
      </c>
      <c r="R1523" s="16" t="s">
        <v>446</v>
      </c>
    </row>
    <row r="1524" spans="1:18" x14ac:dyDescent="0.25">
      <c r="A1524" s="16" t="s">
        <v>462</v>
      </c>
      <c r="B1524" s="16" t="s">
        <v>9449</v>
      </c>
      <c r="C1524" s="16" t="s">
        <v>661</v>
      </c>
      <c r="D1524" s="16" t="s">
        <v>446</v>
      </c>
      <c r="E1524" s="16" t="s">
        <v>446</v>
      </c>
      <c r="F1524" s="16" t="s">
        <v>523</v>
      </c>
      <c r="G1524" s="16" t="s">
        <v>446</v>
      </c>
      <c r="H1524" s="16" t="s">
        <v>523</v>
      </c>
      <c r="I1524" s="16" t="s">
        <v>1118</v>
      </c>
      <c r="J1524" s="16" t="s">
        <v>506</v>
      </c>
      <c r="K1524" s="16" t="s">
        <v>616</v>
      </c>
      <c r="L1524" s="16" t="s">
        <v>446</v>
      </c>
      <c r="M1524" s="16" t="s">
        <v>446</v>
      </c>
      <c r="N1524" s="16" t="s">
        <v>661</v>
      </c>
      <c r="O1524" s="16" t="s">
        <v>446</v>
      </c>
      <c r="P1524" s="16" t="s">
        <v>506</v>
      </c>
      <c r="Q1524" s="16" t="s">
        <v>446</v>
      </c>
      <c r="R1524" s="16" t="s">
        <v>446</v>
      </c>
    </row>
    <row r="1526" spans="1:18" x14ac:dyDescent="0.25">
      <c r="A1526" s="16" t="s">
        <v>13941</v>
      </c>
    </row>
    <row r="1527" spans="1:18" x14ac:dyDescent="0.25">
      <c r="A1527" s="16" t="s">
        <v>132</v>
      </c>
    </row>
    <row r="1528" spans="1:18" x14ac:dyDescent="0.25">
      <c r="A1528" s="16" t="s">
        <v>477</v>
      </c>
      <c r="B1528" s="16" t="s">
        <v>435</v>
      </c>
      <c r="C1528" s="16" t="s">
        <v>697</v>
      </c>
      <c r="D1528" s="16" t="s">
        <v>1096</v>
      </c>
      <c r="E1528" s="16" t="s">
        <v>1097</v>
      </c>
      <c r="F1528" s="16" t="s">
        <v>1098</v>
      </c>
      <c r="G1528" s="16" t="s">
        <v>1099</v>
      </c>
      <c r="H1528" s="16" t="s">
        <v>1100</v>
      </c>
      <c r="I1528" s="16" t="s">
        <v>1101</v>
      </c>
      <c r="J1528" s="16" t="s">
        <v>1102</v>
      </c>
      <c r="K1528" s="16" t="s">
        <v>1103</v>
      </c>
      <c r="L1528" s="16" t="s">
        <v>1104</v>
      </c>
      <c r="M1528" s="16" t="s">
        <v>1105</v>
      </c>
      <c r="N1528" s="16" t="s">
        <v>1106</v>
      </c>
      <c r="O1528" s="16" t="s">
        <v>1107</v>
      </c>
      <c r="P1528" s="16" t="s">
        <v>1108</v>
      </c>
      <c r="Q1528" s="16" t="s">
        <v>1109</v>
      </c>
      <c r="R1528" s="16" t="s">
        <v>1110</v>
      </c>
    </row>
    <row r="1529" spans="1:18" x14ac:dyDescent="0.25">
      <c r="A1529" s="16" t="s">
        <v>478</v>
      </c>
      <c r="B1529" s="16" t="s">
        <v>9162</v>
      </c>
      <c r="C1529" s="16" t="s">
        <v>446</v>
      </c>
      <c r="D1529" s="16" t="s">
        <v>446</v>
      </c>
      <c r="E1529" s="16" t="s">
        <v>446</v>
      </c>
      <c r="F1529" s="16" t="s">
        <v>568</v>
      </c>
      <c r="G1529" s="16" t="s">
        <v>446</v>
      </c>
      <c r="H1529" s="16" t="s">
        <v>568</v>
      </c>
      <c r="I1529" s="16" t="s">
        <v>1112</v>
      </c>
      <c r="J1529" s="16" t="s">
        <v>568</v>
      </c>
      <c r="K1529" s="16" t="s">
        <v>690</v>
      </c>
      <c r="L1529" s="16" t="s">
        <v>446</v>
      </c>
      <c r="M1529" s="16" t="s">
        <v>446</v>
      </c>
      <c r="N1529" s="16" t="s">
        <v>694</v>
      </c>
      <c r="O1529" s="16" t="s">
        <v>446</v>
      </c>
      <c r="P1529" s="16" t="s">
        <v>568</v>
      </c>
      <c r="Q1529" s="16" t="s">
        <v>446</v>
      </c>
      <c r="R1529" s="16" t="s">
        <v>446</v>
      </c>
    </row>
    <row r="1530" spans="1:18" x14ac:dyDescent="0.25">
      <c r="A1530" s="16" t="s">
        <v>482</v>
      </c>
      <c r="B1530" s="16" t="s">
        <v>9111</v>
      </c>
      <c r="C1530" s="16" t="s">
        <v>641</v>
      </c>
      <c r="D1530" s="16" t="s">
        <v>446</v>
      </c>
      <c r="E1530" s="16" t="s">
        <v>446</v>
      </c>
      <c r="F1530" s="16" t="s">
        <v>518</v>
      </c>
      <c r="G1530" s="16" t="s">
        <v>446</v>
      </c>
      <c r="H1530" s="16" t="s">
        <v>518</v>
      </c>
      <c r="I1530" s="16" t="s">
        <v>799</v>
      </c>
      <c r="J1530" s="16" t="s">
        <v>446</v>
      </c>
      <c r="K1530" s="16" t="s">
        <v>446</v>
      </c>
      <c r="L1530" s="16" t="s">
        <v>446</v>
      </c>
      <c r="M1530" s="16" t="s">
        <v>446</v>
      </c>
      <c r="N1530" s="16" t="s">
        <v>518</v>
      </c>
      <c r="O1530" s="16" t="s">
        <v>446</v>
      </c>
      <c r="P1530" s="16" t="s">
        <v>446</v>
      </c>
      <c r="Q1530" s="16" t="s">
        <v>446</v>
      </c>
      <c r="R1530" s="16" t="s">
        <v>446</v>
      </c>
    </row>
    <row r="1531" spans="1:18" x14ac:dyDescent="0.25">
      <c r="A1531" s="16" t="s">
        <v>462</v>
      </c>
      <c r="B1531" s="16" t="s">
        <v>9449</v>
      </c>
      <c r="C1531" s="16" t="s">
        <v>661</v>
      </c>
      <c r="D1531" s="16" t="s">
        <v>446</v>
      </c>
      <c r="E1531" s="16" t="s">
        <v>446</v>
      </c>
      <c r="F1531" s="16" t="s">
        <v>523</v>
      </c>
      <c r="G1531" s="16" t="s">
        <v>446</v>
      </c>
      <c r="H1531" s="16" t="s">
        <v>523</v>
      </c>
      <c r="I1531" s="16" t="s">
        <v>1118</v>
      </c>
      <c r="J1531" s="16" t="s">
        <v>506</v>
      </c>
      <c r="K1531" s="16" t="s">
        <v>616</v>
      </c>
      <c r="L1531" s="16" t="s">
        <v>446</v>
      </c>
      <c r="M1531" s="16" t="s">
        <v>446</v>
      </c>
      <c r="N1531" s="16" t="s">
        <v>661</v>
      </c>
      <c r="O1531" s="16" t="s">
        <v>446</v>
      </c>
      <c r="P1531" s="16" t="s">
        <v>506</v>
      </c>
      <c r="Q1531" s="16" t="s">
        <v>446</v>
      </c>
      <c r="R1531" s="16" t="s">
        <v>446</v>
      </c>
    </row>
    <row r="1533" spans="1:18" x14ac:dyDescent="0.25">
      <c r="A1533" s="16" t="s">
        <v>13942</v>
      </c>
    </row>
    <row r="1534" spans="1:18" x14ac:dyDescent="0.25">
      <c r="A1534" s="16" t="s">
        <v>133</v>
      </c>
    </row>
    <row r="1535" spans="1:18" x14ac:dyDescent="0.25">
      <c r="A1535" s="16" t="s">
        <v>477</v>
      </c>
      <c r="B1535" s="16" t="s">
        <v>435</v>
      </c>
      <c r="C1535" s="16" t="s">
        <v>486</v>
      </c>
      <c r="D1535" s="16" t="s">
        <v>487</v>
      </c>
    </row>
    <row r="1536" spans="1:18" x14ac:dyDescent="0.25">
      <c r="A1536" s="16" t="s">
        <v>478</v>
      </c>
      <c r="B1536" s="16" t="s">
        <v>10231</v>
      </c>
      <c r="C1536" s="16" t="s">
        <v>718</v>
      </c>
      <c r="D1536" s="16" t="s">
        <v>557</v>
      </c>
    </row>
    <row r="1537" spans="1:8" x14ac:dyDescent="0.25">
      <c r="A1537" s="16" t="s">
        <v>482</v>
      </c>
      <c r="B1537" s="16" t="s">
        <v>10135</v>
      </c>
      <c r="C1537" s="16" t="s">
        <v>1120</v>
      </c>
      <c r="D1537" s="16" t="s">
        <v>561</v>
      </c>
    </row>
    <row r="1538" spans="1:8" x14ac:dyDescent="0.25">
      <c r="A1538" s="16" t="s">
        <v>462</v>
      </c>
      <c r="B1538" s="16" t="s">
        <v>11384</v>
      </c>
      <c r="C1538" s="16" t="s">
        <v>1016</v>
      </c>
      <c r="D1538" s="16" t="s">
        <v>620</v>
      </c>
    </row>
    <row r="1540" spans="1:8" x14ac:dyDescent="0.25">
      <c r="A1540" s="16" t="s">
        <v>13210</v>
      </c>
    </row>
    <row r="1541" spans="1:8" x14ac:dyDescent="0.25">
      <c r="A1541" s="16" t="s">
        <v>134</v>
      </c>
    </row>
    <row r="1542" spans="1:8" x14ac:dyDescent="0.25">
      <c r="A1542" s="16" t="s">
        <v>477</v>
      </c>
      <c r="B1542" s="16" t="s">
        <v>435</v>
      </c>
      <c r="C1542" s="16" t="s">
        <v>929</v>
      </c>
      <c r="D1542" s="16" t="s">
        <v>932</v>
      </c>
      <c r="E1542" s="16" t="s">
        <v>935</v>
      </c>
      <c r="F1542" s="16" t="s">
        <v>936</v>
      </c>
      <c r="G1542" s="16" t="s">
        <v>938</v>
      </c>
    </row>
    <row r="1543" spans="1:8" x14ac:dyDescent="0.25">
      <c r="A1543" s="16" t="s">
        <v>478</v>
      </c>
      <c r="B1543" s="16" t="s">
        <v>9666</v>
      </c>
      <c r="C1543" s="16" t="s">
        <v>1127</v>
      </c>
      <c r="D1543" s="16" t="s">
        <v>483</v>
      </c>
      <c r="E1543" s="16" t="s">
        <v>1128</v>
      </c>
      <c r="F1543" s="16" t="s">
        <v>1038</v>
      </c>
      <c r="G1543" s="16" t="s">
        <v>1038</v>
      </c>
    </row>
    <row r="1544" spans="1:8" x14ac:dyDescent="0.25">
      <c r="A1544" s="16" t="s">
        <v>482</v>
      </c>
      <c r="B1544" s="16" t="s">
        <v>9545</v>
      </c>
      <c r="C1544" s="16" t="s">
        <v>1129</v>
      </c>
      <c r="D1544" s="16" t="s">
        <v>719</v>
      </c>
      <c r="E1544" s="16" t="s">
        <v>1130</v>
      </c>
      <c r="F1544" s="16" t="s">
        <v>1131</v>
      </c>
      <c r="G1544" s="16" t="s">
        <v>658</v>
      </c>
    </row>
    <row r="1545" spans="1:8" x14ac:dyDescent="0.25">
      <c r="A1545" s="16" t="s">
        <v>462</v>
      </c>
      <c r="B1545" s="16" t="s">
        <v>10331</v>
      </c>
      <c r="C1545" s="16" t="s">
        <v>897</v>
      </c>
      <c r="D1545" s="16" t="s">
        <v>627</v>
      </c>
      <c r="E1545" s="16" t="s">
        <v>623</v>
      </c>
      <c r="F1545" s="16" t="s">
        <v>854</v>
      </c>
      <c r="G1545" s="16" t="s">
        <v>691</v>
      </c>
    </row>
    <row r="1547" spans="1:8" x14ac:dyDescent="0.25">
      <c r="A1547" s="16" t="s">
        <v>13211</v>
      </c>
    </row>
    <row r="1548" spans="1:8" x14ac:dyDescent="0.25">
      <c r="A1548" s="16" t="s">
        <v>135</v>
      </c>
    </row>
    <row r="1549" spans="1:8" x14ac:dyDescent="0.25">
      <c r="A1549" s="16" t="s">
        <v>815</v>
      </c>
      <c r="B1549" s="16" t="s">
        <v>435</v>
      </c>
      <c r="C1549" s="16" t="s">
        <v>1132</v>
      </c>
      <c r="D1549" s="16" t="s">
        <v>824</v>
      </c>
      <c r="E1549" s="16" t="s">
        <v>445</v>
      </c>
      <c r="F1549" s="16" t="s">
        <v>451</v>
      </c>
      <c r="G1549" s="16" t="s">
        <v>860</v>
      </c>
      <c r="H1549" s="16" t="s">
        <v>457</v>
      </c>
    </row>
    <row r="1550" spans="1:8" x14ac:dyDescent="0.25">
      <c r="A1550" s="16" t="s">
        <v>470</v>
      </c>
      <c r="B1550" s="16" t="s">
        <v>12335</v>
      </c>
      <c r="C1550" s="16" t="s">
        <v>618</v>
      </c>
      <c r="D1550" s="16" t="s">
        <v>741</v>
      </c>
      <c r="E1550" s="16" t="s">
        <v>1133</v>
      </c>
      <c r="F1550" s="16" t="s">
        <v>1027</v>
      </c>
      <c r="G1550" s="16" t="s">
        <v>617</v>
      </c>
      <c r="H1550" s="16" t="s">
        <v>1134</v>
      </c>
    </row>
    <row r="1551" spans="1:8" x14ac:dyDescent="0.25">
      <c r="A1551" s="16" t="s">
        <v>474</v>
      </c>
      <c r="B1551" s="16" t="s">
        <v>10714</v>
      </c>
      <c r="C1551" s="16" t="s">
        <v>650</v>
      </c>
      <c r="D1551" s="16" t="s">
        <v>1015</v>
      </c>
      <c r="E1551" s="16" t="s">
        <v>559</v>
      </c>
      <c r="F1551" s="16" t="s">
        <v>1135</v>
      </c>
      <c r="G1551" s="16" t="s">
        <v>642</v>
      </c>
      <c r="H1551" s="16" t="s">
        <v>664</v>
      </c>
    </row>
    <row r="1552" spans="1:8" x14ac:dyDescent="0.25">
      <c r="A1552" s="16" t="s">
        <v>821</v>
      </c>
      <c r="B1552" s="16" t="s">
        <v>1056</v>
      </c>
      <c r="C1552" s="16" t="s">
        <v>446</v>
      </c>
      <c r="D1552" s="16" t="s">
        <v>675</v>
      </c>
      <c r="E1552" s="16" t="s">
        <v>446</v>
      </c>
      <c r="F1552" s="16" t="s">
        <v>446</v>
      </c>
      <c r="G1552" s="16" t="s">
        <v>675</v>
      </c>
      <c r="H1552" s="16" t="s">
        <v>446</v>
      </c>
    </row>
    <row r="1553" spans="1:8" x14ac:dyDescent="0.25">
      <c r="A1553" s="16" t="s">
        <v>462</v>
      </c>
      <c r="B1553" s="16" t="s">
        <v>13160</v>
      </c>
      <c r="C1553" s="16" t="s">
        <v>683</v>
      </c>
      <c r="D1553" s="16" t="s">
        <v>573</v>
      </c>
      <c r="E1553" s="16" t="s">
        <v>647</v>
      </c>
      <c r="F1553" s="16" t="s">
        <v>1136</v>
      </c>
      <c r="G1553" s="16" t="s">
        <v>1137</v>
      </c>
      <c r="H1553" s="16" t="s">
        <v>731</v>
      </c>
    </row>
    <row r="1555" spans="1:8" x14ac:dyDescent="0.25">
      <c r="A1555" s="16" t="s">
        <v>13212</v>
      </c>
    </row>
    <row r="1556" spans="1:8" x14ac:dyDescent="0.25">
      <c r="A1556" s="16" t="s">
        <v>136</v>
      </c>
    </row>
    <row r="1557" spans="1:8" x14ac:dyDescent="0.25">
      <c r="A1557" s="16" t="s">
        <v>477</v>
      </c>
      <c r="B1557" s="16" t="s">
        <v>435</v>
      </c>
      <c r="C1557" s="16" t="s">
        <v>1132</v>
      </c>
      <c r="D1557" s="16" t="s">
        <v>824</v>
      </c>
      <c r="E1557" s="16" t="s">
        <v>445</v>
      </c>
      <c r="F1557" s="16" t="s">
        <v>451</v>
      </c>
      <c r="G1557" s="16" t="s">
        <v>860</v>
      </c>
      <c r="H1557" s="16" t="s">
        <v>457</v>
      </c>
    </row>
    <row r="1558" spans="1:8" x14ac:dyDescent="0.25">
      <c r="A1558" s="16" t="s">
        <v>478</v>
      </c>
      <c r="B1558" s="16" t="s">
        <v>12031</v>
      </c>
      <c r="C1558" s="16" t="s">
        <v>751</v>
      </c>
      <c r="D1558" s="16" t="s">
        <v>627</v>
      </c>
      <c r="E1558" s="16" t="s">
        <v>818</v>
      </c>
      <c r="F1558" s="16" t="s">
        <v>1021</v>
      </c>
      <c r="G1558" s="16" t="s">
        <v>1131</v>
      </c>
      <c r="H1558" s="16" t="s">
        <v>609</v>
      </c>
    </row>
    <row r="1559" spans="1:8" x14ac:dyDescent="0.25">
      <c r="A1559" s="16" t="s">
        <v>482</v>
      </c>
      <c r="B1559" s="16" t="s">
        <v>11388</v>
      </c>
      <c r="C1559" s="16" t="s">
        <v>523</v>
      </c>
      <c r="D1559" s="16" t="s">
        <v>584</v>
      </c>
      <c r="E1559" s="16" t="s">
        <v>1138</v>
      </c>
      <c r="F1559" s="16" t="s">
        <v>1125</v>
      </c>
      <c r="G1559" s="16" t="s">
        <v>1139</v>
      </c>
      <c r="H1559" s="16" t="s">
        <v>1140</v>
      </c>
    </row>
    <row r="1560" spans="1:8" x14ac:dyDescent="0.25">
      <c r="A1560" s="16" t="s">
        <v>462</v>
      </c>
      <c r="B1560" s="16" t="s">
        <v>13160</v>
      </c>
      <c r="C1560" s="16" t="s">
        <v>683</v>
      </c>
      <c r="D1560" s="16" t="s">
        <v>573</v>
      </c>
      <c r="E1560" s="16" t="s">
        <v>647</v>
      </c>
      <c r="F1560" s="16" t="s">
        <v>1136</v>
      </c>
      <c r="G1560" s="16" t="s">
        <v>1137</v>
      </c>
      <c r="H1560" s="16" t="s">
        <v>731</v>
      </c>
    </row>
    <row r="1562" spans="1:8" x14ac:dyDescent="0.25">
      <c r="A1562" s="16" t="s">
        <v>13213</v>
      </c>
    </row>
    <row r="1563" spans="1:8" x14ac:dyDescent="0.25">
      <c r="A1563" s="16" t="s">
        <v>137</v>
      </c>
    </row>
    <row r="1564" spans="1:8" x14ac:dyDescent="0.25">
      <c r="A1564" s="16" t="s">
        <v>477</v>
      </c>
      <c r="B1564" s="16" t="s">
        <v>435</v>
      </c>
      <c r="C1564" s="16" t="s">
        <v>811</v>
      </c>
      <c r="D1564" s="16" t="s">
        <v>812</v>
      </c>
      <c r="E1564" s="16" t="s">
        <v>813</v>
      </c>
      <c r="F1564" s="16" t="s">
        <v>814</v>
      </c>
    </row>
    <row r="1565" spans="1:8" x14ac:dyDescent="0.25">
      <c r="A1565" s="16" t="s">
        <v>478</v>
      </c>
      <c r="B1565" s="16" t="s">
        <v>12031</v>
      </c>
      <c r="C1565" s="16" t="s">
        <v>13534</v>
      </c>
      <c r="D1565" s="16" t="s">
        <v>8982</v>
      </c>
      <c r="E1565" s="16" t="s">
        <v>843</v>
      </c>
      <c r="F1565" s="16" t="s">
        <v>9339</v>
      </c>
    </row>
    <row r="1566" spans="1:8" x14ac:dyDescent="0.25">
      <c r="A1566" s="16" t="s">
        <v>482</v>
      </c>
      <c r="B1566" s="16" t="s">
        <v>11388</v>
      </c>
      <c r="C1566" s="16" t="s">
        <v>13535</v>
      </c>
      <c r="D1566" s="16" t="s">
        <v>9038</v>
      </c>
      <c r="E1566" s="16" t="s">
        <v>843</v>
      </c>
      <c r="F1566" s="16" t="s">
        <v>9309</v>
      </c>
    </row>
    <row r="1567" spans="1:8" x14ac:dyDescent="0.25">
      <c r="A1567" s="16" t="s">
        <v>462</v>
      </c>
      <c r="B1567" s="16" t="s">
        <v>13160</v>
      </c>
      <c r="C1567" s="16" t="s">
        <v>13536</v>
      </c>
      <c r="D1567" s="16" t="s">
        <v>8993</v>
      </c>
      <c r="E1567" s="16" t="s">
        <v>843</v>
      </c>
      <c r="F1567" s="16" t="s">
        <v>9339</v>
      </c>
    </row>
    <row r="1569" spans="1:4" x14ac:dyDescent="0.25">
      <c r="A1569" s="16" t="s">
        <v>13537</v>
      </c>
    </row>
    <row r="1570" spans="1:4" x14ac:dyDescent="0.25">
      <c r="A1570" s="16" t="s">
        <v>138</v>
      </c>
    </row>
    <row r="1571" spans="1:4" x14ac:dyDescent="0.25">
      <c r="A1571" s="16" t="s">
        <v>815</v>
      </c>
      <c r="B1571" s="16" t="s">
        <v>435</v>
      </c>
      <c r="C1571" s="16" t="s">
        <v>1141</v>
      </c>
      <c r="D1571" s="16" t="s">
        <v>1142</v>
      </c>
    </row>
    <row r="1572" spans="1:4" x14ac:dyDescent="0.25">
      <c r="A1572" s="16" t="s">
        <v>470</v>
      </c>
      <c r="B1572" s="16" t="s">
        <v>12335</v>
      </c>
      <c r="C1572" s="16" t="s">
        <v>591</v>
      </c>
      <c r="D1572" s="16" t="s">
        <v>765</v>
      </c>
    </row>
    <row r="1573" spans="1:4" x14ac:dyDescent="0.25">
      <c r="A1573" s="16" t="s">
        <v>474</v>
      </c>
      <c r="B1573" s="16" t="s">
        <v>10714</v>
      </c>
      <c r="C1573" s="16" t="s">
        <v>694</v>
      </c>
      <c r="D1573" s="16" t="s">
        <v>1143</v>
      </c>
    </row>
    <row r="1574" spans="1:4" x14ac:dyDescent="0.25">
      <c r="A1574" s="16" t="s">
        <v>821</v>
      </c>
      <c r="B1574" s="16" t="s">
        <v>1056</v>
      </c>
      <c r="C1574" s="16" t="s">
        <v>446</v>
      </c>
      <c r="D1574" s="16" t="s">
        <v>644</v>
      </c>
    </row>
    <row r="1575" spans="1:4" x14ac:dyDescent="0.25">
      <c r="A1575" s="16" t="s">
        <v>462</v>
      </c>
      <c r="B1575" s="16" t="s">
        <v>13160</v>
      </c>
      <c r="C1575" s="16" t="s">
        <v>447</v>
      </c>
      <c r="D1575" s="16" t="s">
        <v>1070</v>
      </c>
    </row>
    <row r="1577" spans="1:4" x14ac:dyDescent="0.25">
      <c r="A1577" s="16" t="s">
        <v>13538</v>
      </c>
    </row>
    <row r="1578" spans="1:4" x14ac:dyDescent="0.25">
      <c r="A1578" s="16" t="s">
        <v>139</v>
      </c>
    </row>
    <row r="1579" spans="1:4" x14ac:dyDescent="0.25">
      <c r="A1579" s="16" t="s">
        <v>477</v>
      </c>
      <c r="B1579" s="16" t="s">
        <v>435</v>
      </c>
      <c r="C1579" s="16" t="s">
        <v>1141</v>
      </c>
      <c r="D1579" s="16" t="s">
        <v>1142</v>
      </c>
    </row>
    <row r="1580" spans="1:4" x14ac:dyDescent="0.25">
      <c r="A1580" s="16" t="s">
        <v>478</v>
      </c>
      <c r="B1580" s="16" t="s">
        <v>12031</v>
      </c>
      <c r="C1580" s="16" t="s">
        <v>578</v>
      </c>
      <c r="D1580" s="16" t="s">
        <v>1144</v>
      </c>
    </row>
    <row r="1581" spans="1:4" x14ac:dyDescent="0.25">
      <c r="A1581" s="16" t="s">
        <v>482</v>
      </c>
      <c r="B1581" s="16" t="s">
        <v>11388</v>
      </c>
      <c r="C1581" s="16" t="s">
        <v>468</v>
      </c>
      <c r="D1581" s="16" t="s">
        <v>1011</v>
      </c>
    </row>
    <row r="1582" spans="1:4" x14ac:dyDescent="0.25">
      <c r="A1582" s="16" t="s">
        <v>462</v>
      </c>
      <c r="B1582" s="16" t="s">
        <v>13160</v>
      </c>
      <c r="C1582" s="16" t="s">
        <v>447</v>
      </c>
      <c r="D1582" s="16" t="s">
        <v>1070</v>
      </c>
    </row>
    <row r="1584" spans="1:4" x14ac:dyDescent="0.25">
      <c r="A1584" s="16" t="s">
        <v>13539</v>
      </c>
    </row>
    <row r="1585" spans="1:6" x14ac:dyDescent="0.25">
      <c r="A1585" s="16" t="s">
        <v>13239</v>
      </c>
    </row>
    <row r="1586" spans="1:6" x14ac:dyDescent="0.25">
      <c r="A1586" s="16" t="s">
        <v>477</v>
      </c>
      <c r="B1586" s="16" t="s">
        <v>435</v>
      </c>
      <c r="C1586" s="16" t="s">
        <v>811</v>
      </c>
      <c r="D1586" s="16" t="s">
        <v>812</v>
      </c>
      <c r="E1586" s="16" t="s">
        <v>813</v>
      </c>
      <c r="F1586" s="16" t="s">
        <v>814</v>
      </c>
    </row>
    <row r="1587" spans="1:6" x14ac:dyDescent="0.25">
      <c r="A1587" s="16" t="s">
        <v>478</v>
      </c>
      <c r="B1587" s="16" t="s">
        <v>8916</v>
      </c>
      <c r="C1587" s="16" t="s">
        <v>13540</v>
      </c>
      <c r="D1587" s="16" t="s">
        <v>8886</v>
      </c>
      <c r="E1587" s="16" t="s">
        <v>8732</v>
      </c>
      <c r="F1587" s="16" t="s">
        <v>8972</v>
      </c>
    </row>
    <row r="1588" spans="1:6" x14ac:dyDescent="0.25">
      <c r="A1588" s="16" t="s">
        <v>482</v>
      </c>
      <c r="B1588" s="16" t="s">
        <v>1056</v>
      </c>
      <c r="C1588" s="16" t="s">
        <v>8822</v>
      </c>
      <c r="D1588" s="16" t="s">
        <v>8800</v>
      </c>
      <c r="E1588" s="16" t="s">
        <v>8800</v>
      </c>
      <c r="F1588" s="16" t="s">
        <v>8837</v>
      </c>
    </row>
    <row r="1589" spans="1:6" x14ac:dyDescent="0.25">
      <c r="A1589" s="16" t="s">
        <v>462</v>
      </c>
      <c r="B1589" s="16" t="s">
        <v>8931</v>
      </c>
      <c r="C1589" s="16" t="s">
        <v>13541</v>
      </c>
      <c r="D1589" s="16" t="s">
        <v>8886</v>
      </c>
      <c r="E1589" s="16" t="s">
        <v>8732</v>
      </c>
      <c r="F1589" s="16" t="s">
        <v>8972</v>
      </c>
    </row>
    <row r="1591" spans="1:6" x14ac:dyDescent="0.25">
      <c r="A1591" s="16" t="s">
        <v>13542</v>
      </c>
    </row>
    <row r="1592" spans="1:6" x14ac:dyDescent="0.25">
      <c r="A1592" s="16" t="s">
        <v>140</v>
      </c>
    </row>
    <row r="1593" spans="1:6" x14ac:dyDescent="0.25">
      <c r="A1593" s="16" t="s">
        <v>815</v>
      </c>
      <c r="B1593" s="16" t="s">
        <v>435</v>
      </c>
      <c r="C1593" s="16" t="s">
        <v>486</v>
      </c>
      <c r="D1593" s="16" t="s">
        <v>487</v>
      </c>
    </row>
    <row r="1594" spans="1:6" x14ac:dyDescent="0.25">
      <c r="A1594" s="16" t="s">
        <v>470</v>
      </c>
      <c r="B1594" s="16" t="s">
        <v>12079</v>
      </c>
      <c r="C1594" s="16" t="s">
        <v>635</v>
      </c>
      <c r="D1594" s="16" t="s">
        <v>1145</v>
      </c>
    </row>
    <row r="1595" spans="1:6" x14ac:dyDescent="0.25">
      <c r="A1595" s="16" t="s">
        <v>474</v>
      </c>
      <c r="B1595" s="16" t="s">
        <v>10087</v>
      </c>
      <c r="C1595" s="16" t="s">
        <v>598</v>
      </c>
      <c r="D1595" s="16" t="s">
        <v>1146</v>
      </c>
    </row>
    <row r="1596" spans="1:6" x14ac:dyDescent="0.25">
      <c r="A1596" s="16" t="s">
        <v>821</v>
      </c>
      <c r="B1596" s="16" t="s">
        <v>844</v>
      </c>
      <c r="C1596" s="16" t="s">
        <v>644</v>
      </c>
      <c r="D1596" s="16" t="s">
        <v>446</v>
      </c>
    </row>
    <row r="1597" spans="1:6" x14ac:dyDescent="0.25">
      <c r="A1597" s="16" t="s">
        <v>462</v>
      </c>
      <c r="B1597" s="16" t="s">
        <v>12596</v>
      </c>
      <c r="C1597" s="16" t="s">
        <v>1147</v>
      </c>
      <c r="D1597" s="16" t="s">
        <v>1148</v>
      </c>
    </row>
    <row r="1599" spans="1:6" x14ac:dyDescent="0.25">
      <c r="A1599" s="16" t="s">
        <v>13543</v>
      </c>
    </row>
    <row r="1600" spans="1:6" x14ac:dyDescent="0.25">
      <c r="A1600" s="16" t="s">
        <v>141</v>
      </c>
    </row>
    <row r="1601" spans="1:4" x14ac:dyDescent="0.25">
      <c r="A1601" s="16" t="s">
        <v>823</v>
      </c>
      <c r="B1601" s="16" t="s">
        <v>435</v>
      </c>
      <c r="C1601" s="16" t="s">
        <v>486</v>
      </c>
      <c r="D1601" s="16" t="s">
        <v>487</v>
      </c>
    </row>
    <row r="1602" spans="1:4" x14ac:dyDescent="0.25">
      <c r="A1602" s="16" t="s">
        <v>824</v>
      </c>
      <c r="B1602" s="16" t="s">
        <v>9030</v>
      </c>
      <c r="C1602" s="16" t="s">
        <v>742</v>
      </c>
      <c r="D1602" s="16" t="s">
        <v>741</v>
      </c>
    </row>
    <row r="1603" spans="1:4" x14ac:dyDescent="0.25">
      <c r="A1603" s="16" t="s">
        <v>445</v>
      </c>
      <c r="B1603" s="16" t="s">
        <v>9730</v>
      </c>
      <c r="C1603" s="16" t="s">
        <v>1006</v>
      </c>
      <c r="D1603" s="16" t="s">
        <v>1149</v>
      </c>
    </row>
    <row r="1604" spans="1:4" x14ac:dyDescent="0.25">
      <c r="A1604" s="16" t="s">
        <v>451</v>
      </c>
      <c r="B1604" s="16" t="s">
        <v>10630</v>
      </c>
      <c r="C1604" s="16" t="s">
        <v>523</v>
      </c>
      <c r="D1604" s="16" t="s">
        <v>1150</v>
      </c>
    </row>
    <row r="1605" spans="1:4" x14ac:dyDescent="0.25">
      <c r="A1605" s="16" t="s">
        <v>457</v>
      </c>
      <c r="B1605" s="16" t="s">
        <v>10261</v>
      </c>
      <c r="C1605" s="16" t="s">
        <v>1151</v>
      </c>
      <c r="D1605" s="16" t="s">
        <v>717</v>
      </c>
    </row>
    <row r="1606" spans="1:4" x14ac:dyDescent="0.25">
      <c r="A1606" s="16" t="s">
        <v>462</v>
      </c>
      <c r="B1606" s="16" t="s">
        <v>12596</v>
      </c>
      <c r="C1606" s="16" t="s">
        <v>1147</v>
      </c>
      <c r="D1606" s="16" t="s">
        <v>1148</v>
      </c>
    </row>
    <row r="1608" spans="1:4" x14ac:dyDescent="0.25">
      <c r="A1608" s="16" t="s">
        <v>13544</v>
      </c>
    </row>
    <row r="1609" spans="1:4" x14ac:dyDescent="0.25">
      <c r="A1609" s="16" t="s">
        <v>142</v>
      </c>
    </row>
    <row r="1610" spans="1:4" x14ac:dyDescent="0.25">
      <c r="A1610" s="16" t="s">
        <v>924</v>
      </c>
      <c r="B1610" s="16" t="s">
        <v>435</v>
      </c>
      <c r="C1610" s="16" t="s">
        <v>486</v>
      </c>
      <c r="D1610" s="16" t="s">
        <v>487</v>
      </c>
    </row>
    <row r="1611" spans="1:4" x14ac:dyDescent="0.25">
      <c r="A1611" s="16" t="s">
        <v>850</v>
      </c>
      <c r="B1611" s="16" t="s">
        <v>9389</v>
      </c>
      <c r="C1611" s="16" t="s">
        <v>858</v>
      </c>
      <c r="D1611" s="16" t="s">
        <v>859</v>
      </c>
    </row>
    <row r="1612" spans="1:4" x14ac:dyDescent="0.25">
      <c r="A1612" s="16" t="s">
        <v>851</v>
      </c>
      <c r="B1612" s="16" t="s">
        <v>12117</v>
      </c>
      <c r="C1612" s="16" t="s">
        <v>517</v>
      </c>
      <c r="D1612" s="16" t="s">
        <v>1116</v>
      </c>
    </row>
    <row r="1613" spans="1:4" x14ac:dyDescent="0.25">
      <c r="A1613" s="16" t="s">
        <v>821</v>
      </c>
      <c r="B1613" s="16" t="s">
        <v>9464</v>
      </c>
      <c r="C1613" s="16" t="s">
        <v>1231</v>
      </c>
      <c r="D1613" s="16" t="s">
        <v>1230</v>
      </c>
    </row>
    <row r="1614" spans="1:4" x14ac:dyDescent="0.25">
      <c r="A1614" s="16" t="s">
        <v>462</v>
      </c>
      <c r="B1614" s="16" t="s">
        <v>12596</v>
      </c>
      <c r="C1614" s="16" t="s">
        <v>1147</v>
      </c>
      <c r="D1614" s="16" t="s">
        <v>1148</v>
      </c>
    </row>
    <row r="1616" spans="1:4" x14ac:dyDescent="0.25">
      <c r="A1616" s="16" t="s">
        <v>13545</v>
      </c>
    </row>
    <row r="1617" spans="1:14" x14ac:dyDescent="0.25">
      <c r="A1617" s="16" t="s">
        <v>143</v>
      </c>
    </row>
    <row r="1618" spans="1:14" x14ac:dyDescent="0.25">
      <c r="A1618" s="16" t="s">
        <v>477</v>
      </c>
      <c r="B1618" s="16" t="s">
        <v>435</v>
      </c>
      <c r="C1618" s="16" t="s">
        <v>486</v>
      </c>
      <c r="D1618" s="16" t="s">
        <v>487</v>
      </c>
    </row>
    <row r="1619" spans="1:14" x14ac:dyDescent="0.25">
      <c r="A1619" s="16" t="s">
        <v>478</v>
      </c>
      <c r="B1619" s="16" t="s">
        <v>10991</v>
      </c>
      <c r="C1619" s="16" t="s">
        <v>465</v>
      </c>
      <c r="D1619" s="16" t="s">
        <v>1155</v>
      </c>
    </row>
    <row r="1620" spans="1:14" x14ac:dyDescent="0.25">
      <c r="A1620" s="16" t="s">
        <v>482</v>
      </c>
      <c r="B1620" s="16" t="s">
        <v>10882</v>
      </c>
      <c r="C1620" s="16" t="s">
        <v>608</v>
      </c>
      <c r="D1620" s="16" t="s">
        <v>1156</v>
      </c>
    </row>
    <row r="1621" spans="1:14" x14ac:dyDescent="0.25">
      <c r="A1621" s="16" t="s">
        <v>462</v>
      </c>
      <c r="B1621" s="16" t="s">
        <v>12596</v>
      </c>
      <c r="C1621" s="16" t="s">
        <v>1147</v>
      </c>
      <c r="D1621" s="16" t="s">
        <v>1148</v>
      </c>
    </row>
    <row r="1623" spans="1:14" x14ac:dyDescent="0.25">
      <c r="A1623" s="16" t="s">
        <v>13546</v>
      </c>
    </row>
    <row r="1624" spans="1:14" x14ac:dyDescent="0.25">
      <c r="A1624" s="16" t="s">
        <v>144</v>
      </c>
    </row>
    <row r="1625" spans="1:14" x14ac:dyDescent="0.25">
      <c r="A1625" s="16" t="s">
        <v>477</v>
      </c>
      <c r="B1625" s="16" t="s">
        <v>435</v>
      </c>
      <c r="C1625" s="16" t="s">
        <v>669</v>
      </c>
      <c r="D1625" s="16" t="s">
        <v>674</v>
      </c>
      <c r="E1625" s="16" t="s">
        <v>676</v>
      </c>
      <c r="F1625" s="16" t="s">
        <v>680</v>
      </c>
      <c r="G1625" s="16" t="s">
        <v>686</v>
      </c>
    </row>
    <row r="1626" spans="1:14" x14ac:dyDescent="0.25">
      <c r="A1626" s="16" t="s">
        <v>478</v>
      </c>
      <c r="B1626" s="16" t="s">
        <v>10231</v>
      </c>
      <c r="C1626" s="16" t="s">
        <v>631</v>
      </c>
      <c r="D1626" s="16" t="s">
        <v>446</v>
      </c>
      <c r="E1626" s="16" t="s">
        <v>499</v>
      </c>
      <c r="F1626" s="16" t="s">
        <v>1157</v>
      </c>
      <c r="G1626" s="16" t="s">
        <v>448</v>
      </c>
    </row>
    <row r="1627" spans="1:14" x14ac:dyDescent="0.25">
      <c r="A1627" s="16" t="s">
        <v>482</v>
      </c>
      <c r="B1627" s="16" t="s">
        <v>10135</v>
      </c>
      <c r="C1627" s="16" t="s">
        <v>1158</v>
      </c>
      <c r="D1627" s="16" t="s">
        <v>455</v>
      </c>
      <c r="E1627" s="16" t="s">
        <v>897</v>
      </c>
      <c r="F1627" s="16" t="s">
        <v>1023</v>
      </c>
      <c r="G1627" s="16" t="s">
        <v>620</v>
      </c>
    </row>
    <row r="1628" spans="1:14" x14ac:dyDescent="0.25">
      <c r="A1628" s="16" t="s">
        <v>462</v>
      </c>
      <c r="B1628" s="16" t="s">
        <v>11384</v>
      </c>
      <c r="C1628" s="16" t="s">
        <v>611</v>
      </c>
      <c r="D1628" s="16" t="s">
        <v>464</v>
      </c>
      <c r="E1628" s="16" t="s">
        <v>899</v>
      </c>
      <c r="F1628" s="16" t="s">
        <v>947</v>
      </c>
      <c r="G1628" s="16" t="s">
        <v>475</v>
      </c>
    </row>
    <row r="1630" spans="1:14" x14ac:dyDescent="0.25">
      <c r="A1630" s="16" t="s">
        <v>13214</v>
      </c>
    </row>
    <row r="1631" spans="1:14" x14ac:dyDescent="0.25">
      <c r="A1631" s="16" t="s">
        <v>145</v>
      </c>
    </row>
    <row r="1632" spans="1:14" x14ac:dyDescent="0.25">
      <c r="A1632" s="16" t="s">
        <v>477</v>
      </c>
      <c r="B1632" s="16" t="s">
        <v>435</v>
      </c>
      <c r="C1632" s="16" t="s">
        <v>1159</v>
      </c>
      <c r="D1632" s="16" t="s">
        <v>1160</v>
      </c>
      <c r="E1632" s="16" t="s">
        <v>1161</v>
      </c>
      <c r="F1632" s="16" t="s">
        <v>1162</v>
      </c>
      <c r="G1632" s="16" t="s">
        <v>1163</v>
      </c>
      <c r="H1632" s="16" t="s">
        <v>1164</v>
      </c>
      <c r="I1632" s="16" t="s">
        <v>444</v>
      </c>
      <c r="J1632" s="16" t="s">
        <v>1165</v>
      </c>
      <c r="K1632" s="16" t="s">
        <v>1166</v>
      </c>
      <c r="L1632" s="16" t="s">
        <v>1167</v>
      </c>
      <c r="M1632" s="16" t="s">
        <v>1168</v>
      </c>
      <c r="N1632" s="16" t="s">
        <v>1169</v>
      </c>
    </row>
    <row r="1633" spans="1:16" x14ac:dyDescent="0.25">
      <c r="A1633" s="16" t="s">
        <v>478</v>
      </c>
      <c r="B1633" s="16" t="s">
        <v>12031</v>
      </c>
      <c r="C1633" s="16" t="s">
        <v>446</v>
      </c>
      <c r="D1633" s="16" t="s">
        <v>446</v>
      </c>
      <c r="E1633" s="16" t="s">
        <v>446</v>
      </c>
      <c r="F1633" s="16" t="s">
        <v>611</v>
      </c>
      <c r="G1633" s="16" t="s">
        <v>463</v>
      </c>
      <c r="H1633" s="16" t="s">
        <v>446</v>
      </c>
      <c r="I1633" s="16" t="s">
        <v>446</v>
      </c>
      <c r="J1633" s="16" t="s">
        <v>463</v>
      </c>
      <c r="K1633" s="16" t="s">
        <v>455</v>
      </c>
      <c r="L1633" s="16" t="s">
        <v>446</v>
      </c>
      <c r="M1633" s="16" t="s">
        <v>446</v>
      </c>
      <c r="N1633" s="16" t="s">
        <v>1119</v>
      </c>
    </row>
    <row r="1634" spans="1:16" x14ac:dyDescent="0.25">
      <c r="A1634" s="16" t="s">
        <v>482</v>
      </c>
      <c r="B1634" s="16" t="s">
        <v>11388</v>
      </c>
      <c r="C1634" s="16" t="s">
        <v>446</v>
      </c>
      <c r="D1634" s="16" t="s">
        <v>446</v>
      </c>
      <c r="E1634" s="16" t="s">
        <v>446</v>
      </c>
      <c r="F1634" s="16" t="s">
        <v>637</v>
      </c>
      <c r="G1634" s="16" t="s">
        <v>446</v>
      </c>
      <c r="H1634" s="16" t="s">
        <v>446</v>
      </c>
      <c r="I1634" s="16" t="s">
        <v>446</v>
      </c>
      <c r="J1634" s="16" t="s">
        <v>446</v>
      </c>
      <c r="K1634" s="16" t="s">
        <v>446</v>
      </c>
      <c r="L1634" s="16" t="s">
        <v>446</v>
      </c>
      <c r="M1634" s="16" t="s">
        <v>446</v>
      </c>
      <c r="N1634" s="16" t="s">
        <v>889</v>
      </c>
    </row>
    <row r="1635" spans="1:16" x14ac:dyDescent="0.25">
      <c r="A1635" s="16" t="s">
        <v>462</v>
      </c>
      <c r="B1635" s="16" t="s">
        <v>13160</v>
      </c>
      <c r="C1635" s="16" t="s">
        <v>446</v>
      </c>
      <c r="D1635" s="16" t="s">
        <v>446</v>
      </c>
      <c r="E1635" s="16" t="s">
        <v>446</v>
      </c>
      <c r="F1635" s="16" t="s">
        <v>1170</v>
      </c>
      <c r="G1635" s="16" t="s">
        <v>579</v>
      </c>
      <c r="H1635" s="16" t="s">
        <v>446</v>
      </c>
      <c r="I1635" s="16" t="s">
        <v>446</v>
      </c>
      <c r="J1635" s="16" t="s">
        <v>579</v>
      </c>
      <c r="K1635" s="16" t="s">
        <v>473</v>
      </c>
      <c r="L1635" s="16" t="s">
        <v>446</v>
      </c>
      <c r="M1635" s="16" t="s">
        <v>446</v>
      </c>
      <c r="N1635" s="16" t="s">
        <v>1171</v>
      </c>
    </row>
    <row r="1637" spans="1:16" x14ac:dyDescent="0.25">
      <c r="A1637" s="16" t="s">
        <v>13215</v>
      </c>
    </row>
    <row r="1638" spans="1:16" x14ac:dyDescent="0.25">
      <c r="A1638" s="16" t="s">
        <v>146</v>
      </c>
    </row>
    <row r="1639" spans="1:16" x14ac:dyDescent="0.25">
      <c r="A1639" s="16" t="s">
        <v>477</v>
      </c>
      <c r="B1639" s="16" t="s">
        <v>435</v>
      </c>
      <c r="C1639" s="16" t="s">
        <v>1172</v>
      </c>
      <c r="D1639" s="16" t="s">
        <v>1173</v>
      </c>
      <c r="E1639" s="16" t="s">
        <v>1174</v>
      </c>
      <c r="F1639" s="16" t="s">
        <v>1175</v>
      </c>
      <c r="G1639" s="16" t="s">
        <v>1176</v>
      </c>
      <c r="H1639" s="16" t="s">
        <v>1177</v>
      </c>
      <c r="I1639" s="16" t="s">
        <v>1178</v>
      </c>
      <c r="J1639" s="16" t="s">
        <v>1179</v>
      </c>
      <c r="K1639" s="16" t="s">
        <v>1180</v>
      </c>
      <c r="L1639" s="16" t="s">
        <v>1181</v>
      </c>
      <c r="M1639" s="16" t="s">
        <v>1182</v>
      </c>
      <c r="N1639" s="16" t="s">
        <v>1183</v>
      </c>
      <c r="O1639" s="16" t="s">
        <v>1184</v>
      </c>
      <c r="P1639" s="16" t="s">
        <v>1185</v>
      </c>
    </row>
    <row r="1640" spans="1:16" x14ac:dyDescent="0.25">
      <c r="A1640" s="16" t="s">
        <v>478</v>
      </c>
      <c r="B1640" s="16" t="s">
        <v>12031</v>
      </c>
      <c r="C1640" s="16" t="s">
        <v>520</v>
      </c>
      <c r="D1640" s="16" t="s">
        <v>651</v>
      </c>
      <c r="E1640" s="16" t="s">
        <v>848</v>
      </c>
      <c r="F1640" s="16" t="s">
        <v>1087</v>
      </c>
      <c r="G1640" s="16" t="s">
        <v>597</v>
      </c>
      <c r="H1640" s="16" t="s">
        <v>880</v>
      </c>
      <c r="I1640" s="16" t="s">
        <v>621</v>
      </c>
      <c r="J1640" s="16" t="s">
        <v>651</v>
      </c>
      <c r="K1640" s="16" t="s">
        <v>586</v>
      </c>
      <c r="L1640" s="16" t="s">
        <v>1008</v>
      </c>
      <c r="M1640" s="16" t="s">
        <v>1186</v>
      </c>
      <c r="N1640" s="16" t="s">
        <v>650</v>
      </c>
      <c r="O1640" s="16" t="s">
        <v>446</v>
      </c>
      <c r="P1640" s="16" t="s">
        <v>446</v>
      </c>
    </row>
    <row r="1641" spans="1:16" x14ac:dyDescent="0.25">
      <c r="A1641" s="16" t="s">
        <v>482</v>
      </c>
      <c r="B1641" s="16" t="s">
        <v>11388</v>
      </c>
      <c r="C1641" s="16" t="s">
        <v>509</v>
      </c>
      <c r="D1641" s="16" t="s">
        <v>567</v>
      </c>
      <c r="E1641" s="16" t="s">
        <v>471</v>
      </c>
      <c r="F1641" s="16" t="s">
        <v>662</v>
      </c>
      <c r="G1641" s="16" t="s">
        <v>483</v>
      </c>
      <c r="H1641" s="16" t="s">
        <v>454</v>
      </c>
      <c r="I1641" s="16" t="s">
        <v>468</v>
      </c>
      <c r="J1641" s="16" t="s">
        <v>590</v>
      </c>
      <c r="K1641" s="16" t="s">
        <v>523</v>
      </c>
      <c r="L1641" s="16" t="s">
        <v>679</v>
      </c>
      <c r="M1641" s="16" t="s">
        <v>1006</v>
      </c>
      <c r="N1641" s="16" t="s">
        <v>1117</v>
      </c>
      <c r="O1641" s="16" t="s">
        <v>463</v>
      </c>
      <c r="P1641" s="16" t="s">
        <v>463</v>
      </c>
    </row>
    <row r="1642" spans="1:16" x14ac:dyDescent="0.25">
      <c r="A1642" s="16" t="s">
        <v>462</v>
      </c>
      <c r="B1642" s="16" t="s">
        <v>13160</v>
      </c>
      <c r="C1642" s="16" t="s">
        <v>578</v>
      </c>
      <c r="D1642" s="16" t="s">
        <v>577</v>
      </c>
      <c r="E1642" s="16" t="s">
        <v>1187</v>
      </c>
      <c r="F1642" s="16" t="s">
        <v>731</v>
      </c>
      <c r="G1642" s="16" t="s">
        <v>597</v>
      </c>
      <c r="H1642" s="16" t="s">
        <v>1003</v>
      </c>
      <c r="I1642" s="16" t="s">
        <v>588</v>
      </c>
      <c r="J1642" s="16" t="s">
        <v>586</v>
      </c>
      <c r="K1642" s="16" t="s">
        <v>601</v>
      </c>
      <c r="L1642" s="16" t="s">
        <v>1158</v>
      </c>
      <c r="M1642" s="16" t="s">
        <v>459</v>
      </c>
      <c r="N1642" s="16" t="s">
        <v>465</v>
      </c>
      <c r="O1642" s="16" t="s">
        <v>579</v>
      </c>
      <c r="P1642" s="16" t="s">
        <v>579</v>
      </c>
    </row>
    <row r="1644" spans="1:16" x14ac:dyDescent="0.25">
      <c r="A1644" s="16" t="s">
        <v>13216</v>
      </c>
    </row>
    <row r="1645" spans="1:16" x14ac:dyDescent="0.25">
      <c r="A1645" s="16" t="s">
        <v>147</v>
      </c>
    </row>
    <row r="1646" spans="1:16" x14ac:dyDescent="0.25">
      <c r="A1646" s="16" t="s">
        <v>477</v>
      </c>
      <c r="B1646" s="16" t="s">
        <v>435</v>
      </c>
      <c r="C1646" s="16" t="s">
        <v>1188</v>
      </c>
      <c r="D1646" s="16" t="s">
        <v>1189</v>
      </c>
      <c r="E1646" s="16" t="s">
        <v>1190</v>
      </c>
      <c r="F1646" s="16" t="s">
        <v>1191</v>
      </c>
      <c r="G1646" s="16" t="s">
        <v>1192</v>
      </c>
      <c r="H1646" s="16" t="s">
        <v>1193</v>
      </c>
    </row>
    <row r="1647" spans="1:16" x14ac:dyDescent="0.25">
      <c r="A1647" s="16" t="s">
        <v>478</v>
      </c>
      <c r="B1647" s="16" t="s">
        <v>10231</v>
      </c>
      <c r="C1647" s="16" t="s">
        <v>1194</v>
      </c>
      <c r="D1647" s="16" t="s">
        <v>1195</v>
      </c>
      <c r="E1647" s="16" t="s">
        <v>1196</v>
      </c>
      <c r="F1647" s="16" t="s">
        <v>522</v>
      </c>
      <c r="G1647" s="16" t="s">
        <v>692</v>
      </c>
      <c r="H1647" s="16" t="s">
        <v>557</v>
      </c>
    </row>
    <row r="1648" spans="1:16" x14ac:dyDescent="0.25">
      <c r="A1648" s="16" t="s">
        <v>482</v>
      </c>
      <c r="B1648" s="16" t="s">
        <v>10135</v>
      </c>
      <c r="C1648" s="16" t="s">
        <v>1197</v>
      </c>
      <c r="D1648" s="16" t="s">
        <v>1065</v>
      </c>
      <c r="E1648" s="16" t="s">
        <v>461</v>
      </c>
      <c r="F1648" s="16" t="s">
        <v>455</v>
      </c>
      <c r="G1648" s="16" t="s">
        <v>511</v>
      </c>
      <c r="H1648" s="16" t="s">
        <v>1158</v>
      </c>
    </row>
    <row r="1649" spans="1:8" x14ac:dyDescent="0.25">
      <c r="A1649" s="16" t="s">
        <v>462</v>
      </c>
      <c r="B1649" s="16" t="s">
        <v>11384</v>
      </c>
      <c r="C1649" s="16" t="s">
        <v>1198</v>
      </c>
      <c r="D1649" s="16" t="s">
        <v>1199</v>
      </c>
      <c r="E1649" s="16" t="s">
        <v>472</v>
      </c>
      <c r="F1649" s="16" t="s">
        <v>560</v>
      </c>
      <c r="G1649" s="16" t="s">
        <v>475</v>
      </c>
      <c r="H1649" s="16" t="s">
        <v>635</v>
      </c>
    </row>
    <row r="1651" spans="1:8" x14ac:dyDescent="0.25">
      <c r="A1651" s="16" t="s">
        <v>1200</v>
      </c>
    </row>
    <row r="1652" spans="1:8" x14ac:dyDescent="0.25">
      <c r="A1652" s="16" t="s">
        <v>148</v>
      </c>
    </row>
    <row r="1653" spans="1:8" x14ac:dyDescent="0.25">
      <c r="A1653" s="16" t="s">
        <v>477</v>
      </c>
      <c r="B1653" s="16" t="s">
        <v>435</v>
      </c>
      <c r="C1653" s="16" t="s">
        <v>811</v>
      </c>
      <c r="D1653" s="16" t="s">
        <v>812</v>
      </c>
      <c r="E1653" s="16" t="s">
        <v>813</v>
      </c>
      <c r="F1653" s="16" t="s">
        <v>814</v>
      </c>
    </row>
    <row r="1654" spans="1:8" x14ac:dyDescent="0.25">
      <c r="A1654" s="16" t="s">
        <v>478</v>
      </c>
      <c r="B1654" s="16" t="s">
        <v>10231</v>
      </c>
      <c r="C1654" s="16" t="s">
        <v>13547</v>
      </c>
      <c r="D1654" s="16" t="s">
        <v>9015</v>
      </c>
      <c r="E1654" s="16" t="s">
        <v>8870</v>
      </c>
      <c r="F1654" s="16" t="s">
        <v>9234</v>
      </c>
    </row>
    <row r="1655" spans="1:8" x14ac:dyDescent="0.25">
      <c r="A1655" s="16" t="s">
        <v>482</v>
      </c>
      <c r="B1655" s="16" t="s">
        <v>10135</v>
      </c>
      <c r="C1655" s="16" t="s">
        <v>13548</v>
      </c>
      <c r="D1655" s="16" t="s">
        <v>9084</v>
      </c>
      <c r="E1655" s="16" t="s">
        <v>8881</v>
      </c>
      <c r="F1655" s="16" t="s">
        <v>9270</v>
      </c>
    </row>
    <row r="1656" spans="1:8" x14ac:dyDescent="0.25">
      <c r="A1656" s="16" t="s">
        <v>462</v>
      </c>
      <c r="B1656" s="16" t="s">
        <v>11384</v>
      </c>
      <c r="C1656" s="16" t="s">
        <v>13549</v>
      </c>
      <c r="D1656" s="16" t="s">
        <v>9047</v>
      </c>
      <c r="E1656" s="16" t="s">
        <v>8870</v>
      </c>
      <c r="F1656" s="16" t="s">
        <v>9270</v>
      </c>
    </row>
    <row r="1658" spans="1:8" x14ac:dyDescent="0.25">
      <c r="A1658" s="16" t="s">
        <v>13217</v>
      </c>
    </row>
    <row r="1659" spans="1:8" x14ac:dyDescent="0.25">
      <c r="A1659" s="16" t="s">
        <v>149</v>
      </c>
    </row>
    <row r="1660" spans="1:8" x14ac:dyDescent="0.25">
      <c r="A1660" s="16" t="s">
        <v>477</v>
      </c>
      <c r="B1660" s="16" t="s">
        <v>435</v>
      </c>
      <c r="C1660" s="16" t="s">
        <v>1201</v>
      </c>
      <c r="D1660" s="16" t="s">
        <v>1202</v>
      </c>
      <c r="E1660" s="16" t="s">
        <v>1203</v>
      </c>
    </row>
    <row r="1661" spans="1:8" x14ac:dyDescent="0.25">
      <c r="A1661" s="16" t="s">
        <v>478</v>
      </c>
      <c r="B1661" s="16" t="s">
        <v>10231</v>
      </c>
      <c r="C1661" s="16" t="s">
        <v>691</v>
      </c>
      <c r="D1661" s="16" t="s">
        <v>896</v>
      </c>
      <c r="E1661" s="16" t="s">
        <v>448</v>
      </c>
    </row>
    <row r="1662" spans="1:8" x14ac:dyDescent="0.25">
      <c r="A1662" s="16" t="s">
        <v>482</v>
      </c>
      <c r="B1662" s="16" t="s">
        <v>10135</v>
      </c>
      <c r="C1662" s="16" t="s">
        <v>875</v>
      </c>
      <c r="D1662" s="16" t="s">
        <v>1204</v>
      </c>
      <c r="E1662" s="16" t="s">
        <v>1158</v>
      </c>
    </row>
    <row r="1663" spans="1:8" x14ac:dyDescent="0.25">
      <c r="A1663" s="16" t="s">
        <v>462</v>
      </c>
      <c r="B1663" s="16" t="s">
        <v>11384</v>
      </c>
      <c r="C1663" s="16" t="s">
        <v>1205</v>
      </c>
      <c r="D1663" s="16" t="s">
        <v>1206</v>
      </c>
      <c r="E1663" s="16" t="s">
        <v>448</v>
      </c>
    </row>
    <row r="1665" spans="1:11" x14ac:dyDescent="0.25">
      <c r="A1665" s="16" t="s">
        <v>13550</v>
      </c>
    </row>
    <row r="1666" spans="1:11" x14ac:dyDescent="0.25">
      <c r="A1666" s="16" t="s">
        <v>150</v>
      </c>
    </row>
    <row r="1667" spans="1:11" x14ac:dyDescent="0.25">
      <c r="A1667" s="16" t="s">
        <v>823</v>
      </c>
      <c r="B1667" s="16" t="s">
        <v>435</v>
      </c>
      <c r="C1667" s="16" t="s">
        <v>1207</v>
      </c>
      <c r="D1667" s="16" t="s">
        <v>697</v>
      </c>
      <c r="E1667" s="16" t="s">
        <v>1208</v>
      </c>
      <c r="F1667" s="16" t="s">
        <v>1209</v>
      </c>
      <c r="G1667" s="16" t="s">
        <v>1210</v>
      </c>
      <c r="H1667" s="16" t="s">
        <v>1211</v>
      </c>
      <c r="I1667" s="16" t="s">
        <v>444</v>
      </c>
      <c r="J1667" s="16" t="s">
        <v>1212</v>
      </c>
      <c r="K1667" s="16" t="s">
        <v>1213</v>
      </c>
    </row>
    <row r="1668" spans="1:11" x14ac:dyDescent="0.25">
      <c r="A1668" s="16" t="s">
        <v>824</v>
      </c>
      <c r="B1668" s="16" t="s">
        <v>8993</v>
      </c>
      <c r="C1668" s="16" t="s">
        <v>481</v>
      </c>
      <c r="D1668" s="16" t="s">
        <v>446</v>
      </c>
      <c r="E1668" s="16" t="s">
        <v>797</v>
      </c>
      <c r="F1668" s="16" t="s">
        <v>578</v>
      </c>
      <c r="G1668" s="16" t="s">
        <v>552</v>
      </c>
      <c r="H1668" s="16" t="s">
        <v>446</v>
      </c>
      <c r="I1668" s="16" t="s">
        <v>446</v>
      </c>
      <c r="J1668" s="16" t="s">
        <v>446</v>
      </c>
      <c r="K1668" s="16" t="s">
        <v>446</v>
      </c>
    </row>
    <row r="1669" spans="1:11" x14ac:dyDescent="0.25">
      <c r="A1669" s="16" t="s">
        <v>445</v>
      </c>
      <c r="B1669" s="16" t="s">
        <v>8982</v>
      </c>
      <c r="C1669" s="16" t="s">
        <v>685</v>
      </c>
      <c r="D1669" s="16" t="s">
        <v>446</v>
      </c>
      <c r="E1669" s="16" t="s">
        <v>694</v>
      </c>
      <c r="F1669" s="16" t="s">
        <v>446</v>
      </c>
      <c r="G1669" s="16" t="s">
        <v>1214</v>
      </c>
      <c r="H1669" s="16" t="s">
        <v>446</v>
      </c>
      <c r="I1669" s="16" t="s">
        <v>446</v>
      </c>
      <c r="J1669" s="16" t="s">
        <v>594</v>
      </c>
      <c r="K1669" s="16" t="s">
        <v>1215</v>
      </c>
    </row>
    <row r="1670" spans="1:11" x14ac:dyDescent="0.25">
      <c r="A1670" s="16" t="s">
        <v>451</v>
      </c>
      <c r="B1670" s="16" t="s">
        <v>9088</v>
      </c>
      <c r="C1670" s="16" t="s">
        <v>1216</v>
      </c>
      <c r="D1670" s="16" t="s">
        <v>446</v>
      </c>
      <c r="E1670" s="16" t="s">
        <v>446</v>
      </c>
      <c r="F1670" s="16" t="s">
        <v>446</v>
      </c>
      <c r="G1670" s="16" t="s">
        <v>898</v>
      </c>
      <c r="H1670" s="16" t="s">
        <v>568</v>
      </c>
      <c r="I1670" s="16" t="s">
        <v>446</v>
      </c>
      <c r="J1670" s="16" t="s">
        <v>475</v>
      </c>
      <c r="K1670" s="16" t="s">
        <v>568</v>
      </c>
    </row>
    <row r="1671" spans="1:11" x14ac:dyDescent="0.25">
      <c r="A1671" s="16" t="s">
        <v>860</v>
      </c>
      <c r="B1671" s="16" t="s">
        <v>9095</v>
      </c>
      <c r="C1671" s="16" t="s">
        <v>515</v>
      </c>
      <c r="D1671" s="16" t="s">
        <v>446</v>
      </c>
      <c r="E1671" s="16" t="s">
        <v>510</v>
      </c>
      <c r="F1671" s="16" t="s">
        <v>447</v>
      </c>
      <c r="G1671" s="16" t="s">
        <v>515</v>
      </c>
      <c r="H1671" s="16" t="s">
        <v>446</v>
      </c>
      <c r="I1671" s="16" t="s">
        <v>446</v>
      </c>
      <c r="J1671" s="16" t="s">
        <v>446</v>
      </c>
      <c r="K1671" s="16" t="s">
        <v>446</v>
      </c>
    </row>
    <row r="1672" spans="1:11" x14ac:dyDescent="0.25">
      <c r="A1672" s="16" t="s">
        <v>457</v>
      </c>
      <c r="B1672" s="16" t="s">
        <v>8759</v>
      </c>
      <c r="C1672" s="16" t="s">
        <v>1217</v>
      </c>
      <c r="D1672" s="16" t="s">
        <v>446</v>
      </c>
      <c r="E1672" s="16" t="s">
        <v>672</v>
      </c>
      <c r="F1672" s="16" t="s">
        <v>446</v>
      </c>
      <c r="G1672" s="16" t="s">
        <v>446</v>
      </c>
      <c r="H1672" s="16" t="s">
        <v>446</v>
      </c>
      <c r="I1672" s="16" t="s">
        <v>446</v>
      </c>
      <c r="J1672" s="16" t="s">
        <v>446</v>
      </c>
      <c r="K1672" s="16" t="s">
        <v>446</v>
      </c>
    </row>
    <row r="1673" spans="1:11" x14ac:dyDescent="0.25">
      <c r="A1673" s="16" t="s">
        <v>462</v>
      </c>
      <c r="B1673" s="16" t="s">
        <v>9755</v>
      </c>
      <c r="C1673" s="16" t="s">
        <v>1218</v>
      </c>
      <c r="D1673" s="16" t="s">
        <v>446</v>
      </c>
      <c r="E1673" s="16" t="s">
        <v>1219</v>
      </c>
      <c r="F1673" s="16" t="s">
        <v>554</v>
      </c>
      <c r="G1673" s="16" t="s">
        <v>959</v>
      </c>
      <c r="H1673" s="16" t="s">
        <v>468</v>
      </c>
      <c r="I1673" s="16" t="s">
        <v>446</v>
      </c>
      <c r="J1673" s="16" t="s">
        <v>566</v>
      </c>
      <c r="K1673" s="16" t="s">
        <v>509</v>
      </c>
    </row>
    <row r="1675" spans="1:11" x14ac:dyDescent="0.25">
      <c r="A1675" s="16" t="s">
        <v>13551</v>
      </c>
    </row>
    <row r="1676" spans="1:11" x14ac:dyDescent="0.25">
      <c r="A1676" s="16" t="s">
        <v>151</v>
      </c>
    </row>
    <row r="1677" spans="1:11" x14ac:dyDescent="0.25">
      <c r="A1677" s="16" t="s">
        <v>815</v>
      </c>
      <c r="B1677" s="16" t="s">
        <v>435</v>
      </c>
      <c r="C1677" s="16" t="s">
        <v>1207</v>
      </c>
      <c r="D1677" s="16" t="s">
        <v>697</v>
      </c>
      <c r="E1677" s="16" t="s">
        <v>1208</v>
      </c>
      <c r="F1677" s="16" t="s">
        <v>1209</v>
      </c>
      <c r="G1677" s="16" t="s">
        <v>1210</v>
      </c>
      <c r="H1677" s="16" t="s">
        <v>1211</v>
      </c>
      <c r="I1677" s="16" t="s">
        <v>444</v>
      </c>
      <c r="J1677" s="16" t="s">
        <v>1212</v>
      </c>
      <c r="K1677" s="16" t="s">
        <v>1213</v>
      </c>
    </row>
    <row r="1678" spans="1:11" x14ac:dyDescent="0.25">
      <c r="A1678" s="16" t="s">
        <v>470</v>
      </c>
      <c r="B1678" s="16" t="s">
        <v>9521</v>
      </c>
      <c r="C1678" s="16" t="s">
        <v>1220</v>
      </c>
      <c r="D1678" s="16" t="s">
        <v>446</v>
      </c>
      <c r="E1678" s="16" t="s">
        <v>934</v>
      </c>
      <c r="F1678" s="16" t="s">
        <v>458</v>
      </c>
      <c r="G1678" s="16" t="s">
        <v>809</v>
      </c>
      <c r="H1678" s="16" t="s">
        <v>458</v>
      </c>
      <c r="I1678" s="16" t="s">
        <v>446</v>
      </c>
      <c r="J1678" s="16" t="s">
        <v>681</v>
      </c>
      <c r="K1678" s="16" t="s">
        <v>518</v>
      </c>
    </row>
    <row r="1679" spans="1:11" x14ac:dyDescent="0.25">
      <c r="A1679" s="16" t="s">
        <v>474</v>
      </c>
      <c r="B1679" s="16" t="s">
        <v>9052</v>
      </c>
      <c r="C1679" s="16" t="s">
        <v>1147</v>
      </c>
      <c r="D1679" s="16" t="s">
        <v>446</v>
      </c>
      <c r="E1679" s="16" t="s">
        <v>822</v>
      </c>
      <c r="F1679" s="16" t="s">
        <v>523</v>
      </c>
      <c r="G1679" s="16" t="s">
        <v>1147</v>
      </c>
      <c r="H1679" s="16" t="s">
        <v>446</v>
      </c>
      <c r="I1679" s="16" t="s">
        <v>446</v>
      </c>
      <c r="J1679" s="16" t="s">
        <v>523</v>
      </c>
      <c r="K1679" s="16" t="s">
        <v>446</v>
      </c>
    </row>
    <row r="1680" spans="1:11" x14ac:dyDescent="0.25">
      <c r="A1680" s="16" t="s">
        <v>821</v>
      </c>
      <c r="B1680" s="16" t="s">
        <v>1056</v>
      </c>
      <c r="C1680" s="16" t="s">
        <v>446</v>
      </c>
      <c r="D1680" s="16" t="s">
        <v>446</v>
      </c>
      <c r="E1680" s="16" t="s">
        <v>644</v>
      </c>
      <c r="F1680" s="16" t="s">
        <v>446</v>
      </c>
      <c r="G1680" s="16" t="s">
        <v>446</v>
      </c>
      <c r="H1680" s="16" t="s">
        <v>446</v>
      </c>
      <c r="I1680" s="16" t="s">
        <v>446</v>
      </c>
      <c r="J1680" s="16" t="s">
        <v>446</v>
      </c>
      <c r="K1680" s="16" t="s">
        <v>446</v>
      </c>
    </row>
    <row r="1681" spans="1:11" x14ac:dyDescent="0.25">
      <c r="A1681" s="16" t="s">
        <v>462</v>
      </c>
      <c r="B1681" s="16" t="s">
        <v>9755</v>
      </c>
      <c r="C1681" s="16" t="s">
        <v>1218</v>
      </c>
      <c r="D1681" s="16" t="s">
        <v>446</v>
      </c>
      <c r="E1681" s="16" t="s">
        <v>1219</v>
      </c>
      <c r="F1681" s="16" t="s">
        <v>554</v>
      </c>
      <c r="G1681" s="16" t="s">
        <v>959</v>
      </c>
      <c r="H1681" s="16" t="s">
        <v>468</v>
      </c>
      <c r="I1681" s="16" t="s">
        <v>446</v>
      </c>
      <c r="J1681" s="16" t="s">
        <v>566</v>
      </c>
      <c r="K1681" s="16" t="s">
        <v>509</v>
      </c>
    </row>
    <row r="1683" spans="1:11" x14ac:dyDescent="0.25">
      <c r="A1683" s="16" t="s">
        <v>13552</v>
      </c>
    </row>
    <row r="1684" spans="1:11" x14ac:dyDescent="0.25">
      <c r="A1684" s="16" t="s">
        <v>152</v>
      </c>
    </row>
    <row r="1685" spans="1:11" x14ac:dyDescent="0.25">
      <c r="A1685" s="16" t="s">
        <v>924</v>
      </c>
      <c r="B1685" s="16" t="s">
        <v>435</v>
      </c>
      <c r="C1685" s="16" t="s">
        <v>1207</v>
      </c>
      <c r="D1685" s="16" t="s">
        <v>697</v>
      </c>
      <c r="E1685" s="16" t="s">
        <v>1208</v>
      </c>
      <c r="F1685" s="16" t="s">
        <v>1209</v>
      </c>
      <c r="G1685" s="16" t="s">
        <v>1210</v>
      </c>
      <c r="H1685" s="16" t="s">
        <v>1211</v>
      </c>
      <c r="I1685" s="16" t="s">
        <v>444</v>
      </c>
      <c r="J1685" s="16" t="s">
        <v>1212</v>
      </c>
      <c r="K1685" s="16" t="s">
        <v>1213</v>
      </c>
    </row>
    <row r="1686" spans="1:11" x14ac:dyDescent="0.25">
      <c r="A1686" s="16" t="s">
        <v>850</v>
      </c>
      <c r="B1686" s="16" t="s">
        <v>8759</v>
      </c>
      <c r="C1686" s="16" t="s">
        <v>925</v>
      </c>
      <c r="D1686" s="16" t="s">
        <v>446</v>
      </c>
      <c r="E1686" s="16" t="s">
        <v>446</v>
      </c>
      <c r="F1686" s="16" t="s">
        <v>446</v>
      </c>
      <c r="G1686" s="16" t="s">
        <v>925</v>
      </c>
      <c r="H1686" s="16" t="s">
        <v>446</v>
      </c>
      <c r="I1686" s="16" t="s">
        <v>446</v>
      </c>
      <c r="J1686" s="16" t="s">
        <v>446</v>
      </c>
      <c r="K1686" s="16" t="s">
        <v>446</v>
      </c>
    </row>
    <row r="1687" spans="1:11" x14ac:dyDescent="0.25">
      <c r="A1687" s="16" t="s">
        <v>851</v>
      </c>
      <c r="B1687" s="16" t="s">
        <v>9730</v>
      </c>
      <c r="C1687" s="16" t="s">
        <v>780</v>
      </c>
      <c r="D1687" s="16" t="s">
        <v>446</v>
      </c>
      <c r="E1687" s="16" t="s">
        <v>1229</v>
      </c>
      <c r="F1687" s="16" t="s">
        <v>554</v>
      </c>
      <c r="G1687" s="16" t="s">
        <v>1387</v>
      </c>
      <c r="H1687" s="16" t="s">
        <v>468</v>
      </c>
      <c r="I1687" s="16" t="s">
        <v>446</v>
      </c>
      <c r="J1687" s="16" t="s">
        <v>595</v>
      </c>
      <c r="K1687" s="16" t="s">
        <v>509</v>
      </c>
    </row>
    <row r="1688" spans="1:11" x14ac:dyDescent="0.25">
      <c r="A1688" s="16" t="s">
        <v>462</v>
      </c>
      <c r="B1688" s="16" t="s">
        <v>9755</v>
      </c>
      <c r="C1688" s="16" t="s">
        <v>1218</v>
      </c>
      <c r="D1688" s="16" t="s">
        <v>446</v>
      </c>
      <c r="E1688" s="16" t="s">
        <v>1219</v>
      </c>
      <c r="F1688" s="16" t="s">
        <v>554</v>
      </c>
      <c r="G1688" s="16" t="s">
        <v>959</v>
      </c>
      <c r="H1688" s="16" t="s">
        <v>468</v>
      </c>
      <c r="I1688" s="16" t="s">
        <v>446</v>
      </c>
      <c r="J1688" s="16" t="s">
        <v>566</v>
      </c>
      <c r="K1688" s="16" t="s">
        <v>509</v>
      </c>
    </row>
    <row r="1690" spans="1:11" x14ac:dyDescent="0.25">
      <c r="A1690" s="16" t="s">
        <v>13553</v>
      </c>
    </row>
    <row r="1691" spans="1:11" x14ac:dyDescent="0.25">
      <c r="A1691" s="16" t="s">
        <v>153</v>
      </c>
    </row>
    <row r="1692" spans="1:11" x14ac:dyDescent="0.25">
      <c r="A1692" s="16" t="s">
        <v>477</v>
      </c>
      <c r="B1692" s="16" t="s">
        <v>435</v>
      </c>
      <c r="C1692" s="16" t="s">
        <v>1207</v>
      </c>
      <c r="D1692" s="16" t="s">
        <v>697</v>
      </c>
      <c r="E1692" s="16" t="s">
        <v>1208</v>
      </c>
      <c r="F1692" s="16" t="s">
        <v>1209</v>
      </c>
      <c r="G1692" s="16" t="s">
        <v>1210</v>
      </c>
      <c r="H1692" s="16" t="s">
        <v>1211</v>
      </c>
      <c r="I1692" s="16" t="s">
        <v>444</v>
      </c>
      <c r="J1692" s="16" t="s">
        <v>1212</v>
      </c>
      <c r="K1692" s="16" t="s">
        <v>1213</v>
      </c>
    </row>
    <row r="1693" spans="1:11" x14ac:dyDescent="0.25">
      <c r="A1693" s="16" t="s">
        <v>478</v>
      </c>
      <c r="B1693" s="16" t="s">
        <v>9351</v>
      </c>
      <c r="C1693" s="16" t="s">
        <v>454</v>
      </c>
      <c r="D1693" s="16" t="s">
        <v>446</v>
      </c>
      <c r="E1693" s="16" t="s">
        <v>903</v>
      </c>
      <c r="F1693" s="16" t="s">
        <v>446</v>
      </c>
      <c r="G1693" s="16" t="s">
        <v>1222</v>
      </c>
      <c r="H1693" s="16" t="s">
        <v>446</v>
      </c>
      <c r="I1693" s="16" t="s">
        <v>446</v>
      </c>
      <c r="J1693" s="16" t="s">
        <v>681</v>
      </c>
      <c r="K1693" s="16" t="s">
        <v>446</v>
      </c>
    </row>
    <row r="1694" spans="1:11" x14ac:dyDescent="0.25">
      <c r="A1694" s="16" t="s">
        <v>482</v>
      </c>
      <c r="B1694" s="16" t="s">
        <v>9234</v>
      </c>
      <c r="C1694" s="16" t="s">
        <v>1138</v>
      </c>
      <c r="D1694" s="16" t="s">
        <v>446</v>
      </c>
      <c r="E1694" s="16" t="s">
        <v>1024</v>
      </c>
      <c r="F1694" s="16" t="s">
        <v>588</v>
      </c>
      <c r="G1694" s="16" t="s">
        <v>678</v>
      </c>
      <c r="H1694" s="16" t="s">
        <v>509</v>
      </c>
      <c r="I1694" s="16" t="s">
        <v>446</v>
      </c>
      <c r="J1694" s="16" t="s">
        <v>588</v>
      </c>
      <c r="K1694" s="16" t="s">
        <v>1114</v>
      </c>
    </row>
    <row r="1695" spans="1:11" x14ac:dyDescent="0.25">
      <c r="A1695" s="16" t="s">
        <v>462</v>
      </c>
      <c r="B1695" s="16" t="s">
        <v>9755</v>
      </c>
      <c r="C1695" s="16" t="s">
        <v>1218</v>
      </c>
      <c r="D1695" s="16" t="s">
        <v>446</v>
      </c>
      <c r="E1695" s="16" t="s">
        <v>1219</v>
      </c>
      <c r="F1695" s="16" t="s">
        <v>554</v>
      </c>
      <c r="G1695" s="16" t="s">
        <v>959</v>
      </c>
      <c r="H1695" s="16" t="s">
        <v>468</v>
      </c>
      <c r="I1695" s="16" t="s">
        <v>446</v>
      </c>
      <c r="J1695" s="16" t="s">
        <v>566</v>
      </c>
      <c r="K1695" s="16" t="s">
        <v>509</v>
      </c>
    </row>
    <row r="1697" spans="1:10" x14ac:dyDescent="0.25">
      <c r="A1697" s="16" t="s">
        <v>13554</v>
      </c>
    </row>
    <row r="1698" spans="1:10" x14ac:dyDescent="0.25">
      <c r="A1698" s="16" t="s">
        <v>158</v>
      </c>
    </row>
    <row r="1699" spans="1:10" x14ac:dyDescent="0.25">
      <c r="A1699" s="16" t="s">
        <v>823</v>
      </c>
      <c r="B1699" s="16" t="s">
        <v>435</v>
      </c>
      <c r="C1699" s="16" t="s">
        <v>697</v>
      </c>
      <c r="D1699" s="16" t="s">
        <v>1234</v>
      </c>
      <c r="E1699" s="16" t="s">
        <v>1235</v>
      </c>
      <c r="F1699" s="16" t="s">
        <v>444</v>
      </c>
      <c r="G1699" s="16" t="s">
        <v>1236</v>
      </c>
      <c r="H1699" s="16" t="s">
        <v>1237</v>
      </c>
      <c r="I1699" s="16" t="s">
        <v>1238</v>
      </c>
      <c r="J1699" s="16" t="s">
        <v>1239</v>
      </c>
    </row>
    <row r="1700" spans="1:10" x14ac:dyDescent="0.25">
      <c r="A1700" s="16" t="s">
        <v>824</v>
      </c>
      <c r="B1700" s="16" t="s">
        <v>9327</v>
      </c>
      <c r="C1700" s="16" t="s">
        <v>446</v>
      </c>
      <c r="D1700" s="16" t="s">
        <v>1206</v>
      </c>
      <c r="E1700" s="16" t="s">
        <v>446</v>
      </c>
      <c r="F1700" s="16" t="s">
        <v>446</v>
      </c>
      <c r="G1700" s="16" t="s">
        <v>1140</v>
      </c>
      <c r="H1700" s="16" t="s">
        <v>446</v>
      </c>
      <c r="I1700" s="16" t="s">
        <v>452</v>
      </c>
      <c r="J1700" s="16" t="s">
        <v>661</v>
      </c>
    </row>
    <row r="1701" spans="1:10" x14ac:dyDescent="0.25">
      <c r="A1701" s="16" t="s">
        <v>445</v>
      </c>
      <c r="B1701" s="16" t="s">
        <v>9686</v>
      </c>
      <c r="C1701" s="16" t="s">
        <v>446</v>
      </c>
      <c r="D1701" s="16" t="s">
        <v>1240</v>
      </c>
      <c r="E1701" s="16" t="s">
        <v>597</v>
      </c>
      <c r="F1701" s="16" t="s">
        <v>446</v>
      </c>
      <c r="G1701" s="16" t="s">
        <v>690</v>
      </c>
      <c r="H1701" s="16" t="s">
        <v>473</v>
      </c>
      <c r="I1701" s="16" t="s">
        <v>623</v>
      </c>
      <c r="J1701" s="16" t="s">
        <v>520</v>
      </c>
    </row>
    <row r="1702" spans="1:10" x14ac:dyDescent="0.25">
      <c r="A1702" s="16" t="s">
        <v>451</v>
      </c>
      <c r="B1702" s="16" t="s">
        <v>10391</v>
      </c>
      <c r="C1702" s="16" t="s">
        <v>468</v>
      </c>
      <c r="D1702" s="16" t="s">
        <v>1241</v>
      </c>
      <c r="E1702" s="16" t="s">
        <v>560</v>
      </c>
      <c r="F1702" s="16" t="s">
        <v>446</v>
      </c>
      <c r="G1702" s="16" t="s">
        <v>458</v>
      </c>
      <c r="H1702" s="16" t="s">
        <v>464</v>
      </c>
      <c r="I1702" s="16" t="s">
        <v>1147</v>
      </c>
      <c r="J1702" s="16" t="s">
        <v>681</v>
      </c>
    </row>
    <row r="1703" spans="1:10" x14ac:dyDescent="0.25">
      <c r="A1703" s="16" t="s">
        <v>860</v>
      </c>
      <c r="B1703" s="16" t="s">
        <v>9453</v>
      </c>
      <c r="C1703" s="16" t="s">
        <v>446</v>
      </c>
      <c r="D1703" s="16" t="s">
        <v>1242</v>
      </c>
      <c r="E1703" s="16" t="s">
        <v>506</v>
      </c>
      <c r="F1703" s="16" t="s">
        <v>446</v>
      </c>
      <c r="G1703" s="16" t="s">
        <v>1243</v>
      </c>
      <c r="H1703" s="16" t="s">
        <v>446</v>
      </c>
      <c r="I1703" s="16" t="s">
        <v>523</v>
      </c>
      <c r="J1703" s="16" t="s">
        <v>591</v>
      </c>
    </row>
    <row r="1704" spans="1:10" x14ac:dyDescent="0.25">
      <c r="A1704" s="16" t="s">
        <v>457</v>
      </c>
      <c r="B1704" s="16" t="s">
        <v>10015</v>
      </c>
      <c r="C1704" s="16" t="s">
        <v>468</v>
      </c>
      <c r="D1704" s="16" t="s">
        <v>1244</v>
      </c>
      <c r="E1704" s="16" t="s">
        <v>446</v>
      </c>
      <c r="F1704" s="16" t="s">
        <v>446</v>
      </c>
      <c r="G1704" s="16" t="s">
        <v>446</v>
      </c>
      <c r="H1704" s="16" t="s">
        <v>473</v>
      </c>
      <c r="I1704" s="16" t="s">
        <v>456</v>
      </c>
      <c r="J1704" s="16" t="s">
        <v>456</v>
      </c>
    </row>
    <row r="1705" spans="1:10" x14ac:dyDescent="0.25">
      <c r="A1705" s="16" t="s">
        <v>462</v>
      </c>
      <c r="B1705" s="16" t="s">
        <v>12723</v>
      </c>
      <c r="C1705" s="16" t="s">
        <v>463</v>
      </c>
      <c r="D1705" s="16" t="s">
        <v>1245</v>
      </c>
      <c r="E1705" s="16" t="s">
        <v>578</v>
      </c>
      <c r="F1705" s="16" t="s">
        <v>446</v>
      </c>
      <c r="G1705" s="16" t="s">
        <v>479</v>
      </c>
      <c r="H1705" s="16" t="s">
        <v>464</v>
      </c>
      <c r="I1705" s="16" t="s">
        <v>517</v>
      </c>
      <c r="J1705" s="16" t="s">
        <v>694</v>
      </c>
    </row>
    <row r="1707" spans="1:10" x14ac:dyDescent="0.25">
      <c r="A1707" s="16" t="s">
        <v>13555</v>
      </c>
    </row>
    <row r="1708" spans="1:10" x14ac:dyDescent="0.25">
      <c r="A1708" s="16" t="s">
        <v>159</v>
      </c>
    </row>
    <row r="1709" spans="1:10" x14ac:dyDescent="0.25">
      <c r="A1709" s="16" t="s">
        <v>815</v>
      </c>
      <c r="B1709" s="16" t="s">
        <v>435</v>
      </c>
      <c r="C1709" s="16" t="s">
        <v>697</v>
      </c>
      <c r="D1709" s="16" t="s">
        <v>1234</v>
      </c>
      <c r="E1709" s="16" t="s">
        <v>1235</v>
      </c>
      <c r="F1709" s="16" t="s">
        <v>444</v>
      </c>
      <c r="G1709" s="16" t="s">
        <v>1236</v>
      </c>
      <c r="H1709" s="16" t="s">
        <v>1237</v>
      </c>
      <c r="I1709" s="16" t="s">
        <v>1238</v>
      </c>
      <c r="J1709" s="16" t="s">
        <v>1239</v>
      </c>
    </row>
    <row r="1710" spans="1:10" x14ac:dyDescent="0.25">
      <c r="A1710" s="16" t="s">
        <v>470</v>
      </c>
      <c r="B1710" s="16" t="s">
        <v>9676</v>
      </c>
      <c r="C1710" s="16" t="s">
        <v>464</v>
      </c>
      <c r="D1710" s="16" t="s">
        <v>1246</v>
      </c>
      <c r="E1710" s="16" t="s">
        <v>447</v>
      </c>
      <c r="F1710" s="16" t="s">
        <v>446</v>
      </c>
      <c r="G1710" s="16" t="s">
        <v>627</v>
      </c>
      <c r="H1710" s="16" t="s">
        <v>468</v>
      </c>
      <c r="I1710" s="16" t="s">
        <v>1008</v>
      </c>
      <c r="J1710" s="16" t="s">
        <v>1215</v>
      </c>
    </row>
    <row r="1711" spans="1:10" x14ac:dyDescent="0.25">
      <c r="A1711" s="16" t="s">
        <v>474</v>
      </c>
      <c r="B1711" s="16" t="s">
        <v>10269</v>
      </c>
      <c r="C1711" s="16" t="s">
        <v>446</v>
      </c>
      <c r="D1711" s="16" t="s">
        <v>1217</v>
      </c>
      <c r="E1711" s="16" t="s">
        <v>651</v>
      </c>
      <c r="F1711" s="16" t="s">
        <v>446</v>
      </c>
      <c r="G1711" s="16" t="s">
        <v>1197</v>
      </c>
      <c r="H1711" s="16" t="s">
        <v>446</v>
      </c>
      <c r="I1711" s="16" t="s">
        <v>560</v>
      </c>
      <c r="J1711" s="16" t="s">
        <v>455</v>
      </c>
    </row>
    <row r="1712" spans="1:10" x14ac:dyDescent="0.25">
      <c r="A1712" s="16" t="s">
        <v>821</v>
      </c>
      <c r="B1712" s="16" t="s">
        <v>1056</v>
      </c>
      <c r="C1712" s="16" t="s">
        <v>446</v>
      </c>
      <c r="D1712" s="16" t="s">
        <v>446</v>
      </c>
      <c r="E1712" s="16" t="s">
        <v>446</v>
      </c>
      <c r="F1712" s="16" t="s">
        <v>446</v>
      </c>
      <c r="G1712" s="16" t="s">
        <v>644</v>
      </c>
      <c r="H1712" s="16" t="s">
        <v>446</v>
      </c>
      <c r="I1712" s="16" t="s">
        <v>446</v>
      </c>
      <c r="J1712" s="16" t="s">
        <v>446</v>
      </c>
    </row>
    <row r="1713" spans="1:10" x14ac:dyDescent="0.25">
      <c r="A1713" s="16" t="s">
        <v>462</v>
      </c>
      <c r="B1713" s="16" t="s">
        <v>12723</v>
      </c>
      <c r="C1713" s="16" t="s">
        <v>463</v>
      </c>
      <c r="D1713" s="16" t="s">
        <v>1245</v>
      </c>
      <c r="E1713" s="16" t="s">
        <v>578</v>
      </c>
      <c r="F1713" s="16" t="s">
        <v>446</v>
      </c>
      <c r="G1713" s="16" t="s">
        <v>479</v>
      </c>
      <c r="H1713" s="16" t="s">
        <v>464</v>
      </c>
      <c r="I1713" s="16" t="s">
        <v>517</v>
      </c>
      <c r="J1713" s="16" t="s">
        <v>694</v>
      </c>
    </row>
    <row r="1715" spans="1:10" x14ac:dyDescent="0.25">
      <c r="A1715" s="16" t="s">
        <v>13556</v>
      </c>
    </row>
    <row r="1716" spans="1:10" x14ac:dyDescent="0.25">
      <c r="A1716" s="16" t="s">
        <v>160</v>
      </c>
    </row>
    <row r="1717" spans="1:10" x14ac:dyDescent="0.25">
      <c r="A1717" s="16" t="s">
        <v>924</v>
      </c>
      <c r="B1717" s="16" t="s">
        <v>435</v>
      </c>
      <c r="C1717" s="16" t="s">
        <v>697</v>
      </c>
      <c r="D1717" s="16" t="s">
        <v>1234</v>
      </c>
      <c r="E1717" s="16" t="s">
        <v>1235</v>
      </c>
      <c r="F1717" s="16" t="s">
        <v>444</v>
      </c>
      <c r="G1717" s="16" t="s">
        <v>1236</v>
      </c>
      <c r="H1717" s="16" t="s">
        <v>1237</v>
      </c>
      <c r="I1717" s="16" t="s">
        <v>1238</v>
      </c>
      <c r="J1717" s="16" t="s">
        <v>1239</v>
      </c>
    </row>
    <row r="1718" spans="1:10" x14ac:dyDescent="0.25">
      <c r="A1718" s="16" t="s">
        <v>850</v>
      </c>
      <c r="B1718" s="16" t="s">
        <v>9423</v>
      </c>
      <c r="C1718" s="16" t="s">
        <v>446</v>
      </c>
      <c r="D1718" s="16" t="s">
        <v>1111</v>
      </c>
      <c r="E1718" s="16" t="s">
        <v>555</v>
      </c>
      <c r="F1718" s="16" t="s">
        <v>446</v>
      </c>
      <c r="G1718" s="16" t="s">
        <v>446</v>
      </c>
      <c r="H1718" s="16" t="s">
        <v>506</v>
      </c>
      <c r="I1718" s="16" t="s">
        <v>555</v>
      </c>
      <c r="J1718" s="16" t="s">
        <v>555</v>
      </c>
    </row>
    <row r="1719" spans="1:10" x14ac:dyDescent="0.25">
      <c r="A1719" s="16" t="s">
        <v>851</v>
      </c>
      <c r="B1719" s="16" t="s">
        <v>12473</v>
      </c>
      <c r="C1719" s="16" t="s">
        <v>463</v>
      </c>
      <c r="D1719" s="16" t="s">
        <v>13557</v>
      </c>
      <c r="E1719" s="16" t="s">
        <v>515</v>
      </c>
      <c r="F1719" s="16" t="s">
        <v>446</v>
      </c>
      <c r="G1719" s="16" t="s">
        <v>798</v>
      </c>
      <c r="H1719" s="16" t="s">
        <v>463</v>
      </c>
      <c r="I1719" s="16" t="s">
        <v>1186</v>
      </c>
      <c r="J1719" s="16" t="s">
        <v>618</v>
      </c>
    </row>
    <row r="1720" spans="1:10" x14ac:dyDescent="0.25">
      <c r="A1720" s="16" t="s">
        <v>462</v>
      </c>
      <c r="B1720" s="16" t="s">
        <v>12723</v>
      </c>
      <c r="C1720" s="16" t="s">
        <v>463</v>
      </c>
      <c r="D1720" s="16" t="s">
        <v>1245</v>
      </c>
      <c r="E1720" s="16" t="s">
        <v>578</v>
      </c>
      <c r="F1720" s="16" t="s">
        <v>446</v>
      </c>
      <c r="G1720" s="16" t="s">
        <v>479</v>
      </c>
      <c r="H1720" s="16" t="s">
        <v>464</v>
      </c>
      <c r="I1720" s="16" t="s">
        <v>517</v>
      </c>
      <c r="J1720" s="16" t="s">
        <v>694</v>
      </c>
    </row>
    <row r="1722" spans="1:10" x14ac:dyDescent="0.25">
      <c r="A1722" s="16" t="s">
        <v>13558</v>
      </c>
    </row>
    <row r="1723" spans="1:10" x14ac:dyDescent="0.25">
      <c r="A1723" s="16" t="s">
        <v>161</v>
      </c>
    </row>
    <row r="1724" spans="1:10" x14ac:dyDescent="0.25">
      <c r="A1724" s="16" t="s">
        <v>477</v>
      </c>
      <c r="B1724" s="16" t="s">
        <v>435</v>
      </c>
      <c r="C1724" s="16" t="s">
        <v>697</v>
      </c>
      <c r="D1724" s="16" t="s">
        <v>1234</v>
      </c>
      <c r="E1724" s="16" t="s">
        <v>1235</v>
      </c>
      <c r="F1724" s="16" t="s">
        <v>444</v>
      </c>
      <c r="G1724" s="16" t="s">
        <v>1236</v>
      </c>
      <c r="H1724" s="16" t="s">
        <v>1237</v>
      </c>
      <c r="I1724" s="16" t="s">
        <v>1238</v>
      </c>
      <c r="J1724" s="16" t="s">
        <v>1239</v>
      </c>
    </row>
    <row r="1725" spans="1:10" x14ac:dyDescent="0.25">
      <c r="A1725" s="16" t="s">
        <v>478</v>
      </c>
      <c r="B1725" s="16" t="s">
        <v>11164</v>
      </c>
      <c r="C1725" s="16" t="s">
        <v>463</v>
      </c>
      <c r="D1725" s="16" t="s">
        <v>1248</v>
      </c>
      <c r="E1725" s="16" t="s">
        <v>618</v>
      </c>
      <c r="F1725" s="16" t="s">
        <v>446</v>
      </c>
      <c r="G1725" s="16" t="s">
        <v>1151</v>
      </c>
      <c r="H1725" s="16" t="s">
        <v>463</v>
      </c>
      <c r="I1725" s="16" t="s">
        <v>679</v>
      </c>
      <c r="J1725" s="16" t="s">
        <v>638</v>
      </c>
    </row>
    <row r="1726" spans="1:10" x14ac:dyDescent="0.25">
      <c r="A1726" s="16" t="s">
        <v>482</v>
      </c>
      <c r="B1726" s="16" t="s">
        <v>10973</v>
      </c>
      <c r="C1726" s="16" t="s">
        <v>463</v>
      </c>
      <c r="D1726" s="16" t="s">
        <v>1249</v>
      </c>
      <c r="E1726" s="16" t="s">
        <v>473</v>
      </c>
      <c r="F1726" s="16" t="s">
        <v>446</v>
      </c>
      <c r="G1726" s="16" t="s">
        <v>617</v>
      </c>
      <c r="H1726" s="16" t="s">
        <v>473</v>
      </c>
      <c r="I1726" s="16" t="s">
        <v>625</v>
      </c>
      <c r="J1726" s="16" t="s">
        <v>588</v>
      </c>
    </row>
    <row r="1727" spans="1:10" x14ac:dyDescent="0.25">
      <c r="A1727" s="16" t="s">
        <v>462</v>
      </c>
      <c r="B1727" s="16" t="s">
        <v>12723</v>
      </c>
      <c r="C1727" s="16" t="s">
        <v>463</v>
      </c>
      <c r="D1727" s="16" t="s">
        <v>1245</v>
      </c>
      <c r="E1727" s="16" t="s">
        <v>578</v>
      </c>
      <c r="F1727" s="16" t="s">
        <v>446</v>
      </c>
      <c r="G1727" s="16" t="s">
        <v>479</v>
      </c>
      <c r="H1727" s="16" t="s">
        <v>464</v>
      </c>
      <c r="I1727" s="16" t="s">
        <v>517</v>
      </c>
      <c r="J1727" s="16" t="s">
        <v>694</v>
      </c>
    </row>
    <row r="1729" spans="1:7" x14ac:dyDescent="0.25">
      <c r="A1729" s="16" t="s">
        <v>13559</v>
      </c>
    </row>
    <row r="1730" spans="1:7" x14ac:dyDescent="0.25">
      <c r="A1730" s="16" t="s">
        <v>162</v>
      </c>
    </row>
    <row r="1731" spans="1:7" x14ac:dyDescent="0.25">
      <c r="A1731" s="16" t="s">
        <v>477</v>
      </c>
      <c r="B1731" s="16" t="s">
        <v>435</v>
      </c>
      <c r="C1731" s="16" t="s">
        <v>1250</v>
      </c>
      <c r="D1731" s="16" t="s">
        <v>1251</v>
      </c>
      <c r="E1731" s="16" t="s">
        <v>1252</v>
      </c>
      <c r="F1731" s="16" t="s">
        <v>1253</v>
      </c>
      <c r="G1731" s="16" t="s">
        <v>1254</v>
      </c>
    </row>
    <row r="1732" spans="1:7" x14ac:dyDescent="0.25">
      <c r="A1732" s="16" t="s">
        <v>478</v>
      </c>
      <c r="B1732" s="16" t="s">
        <v>10488</v>
      </c>
      <c r="C1732" s="16" t="s">
        <v>1255</v>
      </c>
      <c r="D1732" s="16" t="s">
        <v>592</v>
      </c>
      <c r="E1732" s="16" t="s">
        <v>1125</v>
      </c>
      <c r="F1732" s="16" t="s">
        <v>458</v>
      </c>
      <c r="G1732" s="16" t="s">
        <v>1007</v>
      </c>
    </row>
    <row r="1733" spans="1:7" x14ac:dyDescent="0.25">
      <c r="A1733" s="16" t="s">
        <v>482</v>
      </c>
      <c r="B1733" s="16" t="s">
        <v>10294</v>
      </c>
      <c r="C1733" s="16" t="s">
        <v>1152</v>
      </c>
      <c r="D1733" s="16" t="s">
        <v>566</v>
      </c>
      <c r="E1733" s="16" t="s">
        <v>1129</v>
      </c>
      <c r="F1733" s="16" t="s">
        <v>555</v>
      </c>
      <c r="G1733" s="16" t="s">
        <v>1256</v>
      </c>
    </row>
    <row r="1734" spans="1:7" x14ac:dyDescent="0.25">
      <c r="A1734" s="16" t="s">
        <v>462</v>
      </c>
      <c r="B1734" s="16" t="s">
        <v>12095</v>
      </c>
      <c r="C1734" s="16" t="s">
        <v>834</v>
      </c>
      <c r="D1734" s="16" t="s">
        <v>588</v>
      </c>
      <c r="E1734" s="16" t="s">
        <v>1257</v>
      </c>
      <c r="F1734" s="16" t="s">
        <v>456</v>
      </c>
      <c r="G1734" s="16" t="s">
        <v>1258</v>
      </c>
    </row>
    <row r="1736" spans="1:7" x14ac:dyDescent="0.25">
      <c r="A1736" s="16" t="s">
        <v>13560</v>
      </c>
    </row>
    <row r="1737" spans="1:7" x14ac:dyDescent="0.25">
      <c r="A1737" s="16" t="s">
        <v>13240</v>
      </c>
    </row>
    <row r="1738" spans="1:7" x14ac:dyDescent="0.25">
      <c r="A1738" s="16" t="s">
        <v>477</v>
      </c>
      <c r="B1738" s="16" t="s">
        <v>435</v>
      </c>
      <c r="C1738" s="16" t="s">
        <v>503</v>
      </c>
      <c r="D1738" s="16" t="s">
        <v>1278</v>
      </c>
      <c r="E1738" s="16" t="s">
        <v>1279</v>
      </c>
      <c r="F1738" s="16" t="s">
        <v>1280</v>
      </c>
    </row>
    <row r="1739" spans="1:7" x14ac:dyDescent="0.25">
      <c r="A1739" s="16" t="s">
        <v>478</v>
      </c>
      <c r="B1739" s="16" t="s">
        <v>9322</v>
      </c>
      <c r="C1739" s="16" t="s">
        <v>513</v>
      </c>
      <c r="D1739" s="16" t="s">
        <v>466</v>
      </c>
      <c r="E1739" s="16" t="s">
        <v>446</v>
      </c>
      <c r="F1739" s="16" t="s">
        <v>590</v>
      </c>
    </row>
    <row r="1740" spans="1:7" x14ac:dyDescent="0.25">
      <c r="A1740" s="16" t="s">
        <v>482</v>
      </c>
      <c r="B1740" s="16" t="s">
        <v>9293</v>
      </c>
      <c r="C1740" s="16" t="s">
        <v>446</v>
      </c>
      <c r="D1740" s="16" t="s">
        <v>524</v>
      </c>
      <c r="E1740" s="16" t="s">
        <v>456</v>
      </c>
      <c r="F1740" s="16" t="s">
        <v>577</v>
      </c>
    </row>
    <row r="1741" spans="1:7" x14ac:dyDescent="0.25">
      <c r="A1741" s="16" t="s">
        <v>462</v>
      </c>
      <c r="B1741" s="16" t="s">
        <v>9776</v>
      </c>
      <c r="C1741" s="16" t="s">
        <v>562</v>
      </c>
      <c r="D1741" s="16" t="s">
        <v>1111</v>
      </c>
      <c r="E1741" s="16" t="s">
        <v>468</v>
      </c>
      <c r="F1741" s="16" t="s">
        <v>587</v>
      </c>
    </row>
    <row r="1743" spans="1:7" x14ac:dyDescent="0.25">
      <c r="A1743" s="16" t="s">
        <v>13561</v>
      </c>
    </row>
    <row r="1744" spans="1:7" x14ac:dyDescent="0.25">
      <c r="A1744" s="16" t="s">
        <v>168</v>
      </c>
    </row>
    <row r="1745" spans="1:34" x14ac:dyDescent="0.25">
      <c r="A1745" s="16" t="s">
        <v>815</v>
      </c>
      <c r="B1745" s="16" t="s">
        <v>435</v>
      </c>
      <c r="C1745" s="16" t="s">
        <v>1281</v>
      </c>
      <c r="D1745" s="16" t="s">
        <v>1282</v>
      </c>
      <c r="E1745" s="16" t="s">
        <v>1283</v>
      </c>
      <c r="F1745" s="16" t="s">
        <v>697</v>
      </c>
      <c r="G1745" s="16" t="s">
        <v>1284</v>
      </c>
      <c r="H1745" s="16" t="s">
        <v>1285</v>
      </c>
      <c r="I1745" s="16" t="s">
        <v>1286</v>
      </c>
      <c r="J1745" s="16" t="s">
        <v>1287</v>
      </c>
      <c r="K1745" s="16" t="s">
        <v>1288</v>
      </c>
      <c r="L1745" s="16" t="s">
        <v>1289</v>
      </c>
      <c r="M1745" s="16" t="s">
        <v>1290</v>
      </c>
      <c r="N1745" s="16" t="s">
        <v>1291</v>
      </c>
      <c r="O1745" s="16" t="s">
        <v>1292</v>
      </c>
      <c r="P1745" s="16" t="s">
        <v>1293</v>
      </c>
      <c r="Q1745" s="16" t="s">
        <v>1294</v>
      </c>
      <c r="R1745" s="16" t="s">
        <v>1295</v>
      </c>
      <c r="S1745" s="16" t="s">
        <v>1296</v>
      </c>
      <c r="T1745" s="16" t="s">
        <v>1297</v>
      </c>
      <c r="U1745" s="16" t="s">
        <v>1298</v>
      </c>
      <c r="V1745" s="16" t="s">
        <v>1299</v>
      </c>
      <c r="W1745" s="16" t="s">
        <v>1300</v>
      </c>
      <c r="X1745" s="16" t="s">
        <v>1301</v>
      </c>
      <c r="Y1745" s="16" t="s">
        <v>1302</v>
      </c>
      <c r="Z1745" s="16" t="s">
        <v>1093</v>
      </c>
      <c r="AA1745" s="16" t="s">
        <v>444</v>
      </c>
      <c r="AB1745" s="16" t="s">
        <v>1303</v>
      </c>
      <c r="AC1745" s="16" t="s">
        <v>1304</v>
      </c>
      <c r="AD1745" s="16" t="s">
        <v>1305</v>
      </c>
      <c r="AE1745" s="16" t="s">
        <v>1306</v>
      </c>
      <c r="AF1745" s="16" t="s">
        <v>1307</v>
      </c>
      <c r="AG1745" s="16" t="s">
        <v>1308</v>
      </c>
      <c r="AH1745" s="16" t="s">
        <v>1309</v>
      </c>
    </row>
    <row r="1746" spans="1:34" x14ac:dyDescent="0.25">
      <c r="A1746" s="16" t="s">
        <v>470</v>
      </c>
      <c r="B1746" s="16" t="s">
        <v>9133</v>
      </c>
      <c r="C1746" s="16" t="s">
        <v>1310</v>
      </c>
      <c r="D1746" s="16" t="s">
        <v>446</v>
      </c>
      <c r="E1746" s="16" t="s">
        <v>651</v>
      </c>
      <c r="F1746" s="16" t="s">
        <v>446</v>
      </c>
      <c r="G1746" s="16" t="s">
        <v>509</v>
      </c>
      <c r="H1746" s="16" t="s">
        <v>446</v>
      </c>
      <c r="I1746" s="16" t="s">
        <v>446</v>
      </c>
      <c r="J1746" s="16" t="s">
        <v>1311</v>
      </c>
      <c r="K1746" s="16" t="s">
        <v>446</v>
      </c>
      <c r="L1746" s="16" t="s">
        <v>446</v>
      </c>
      <c r="M1746" s="16" t="s">
        <v>446</v>
      </c>
      <c r="N1746" s="16" t="s">
        <v>446</v>
      </c>
      <c r="O1746" s="16" t="s">
        <v>446</v>
      </c>
      <c r="P1746" s="16" t="s">
        <v>509</v>
      </c>
      <c r="Q1746" s="16" t="s">
        <v>446</v>
      </c>
      <c r="R1746" s="16" t="s">
        <v>446</v>
      </c>
      <c r="S1746" s="16" t="s">
        <v>446</v>
      </c>
      <c r="T1746" s="16" t="s">
        <v>446</v>
      </c>
      <c r="U1746" s="16" t="s">
        <v>446</v>
      </c>
      <c r="V1746" s="16" t="s">
        <v>562</v>
      </c>
      <c r="W1746" s="16" t="s">
        <v>562</v>
      </c>
      <c r="X1746" s="16" t="s">
        <v>509</v>
      </c>
      <c r="Y1746" s="16" t="s">
        <v>509</v>
      </c>
      <c r="Z1746" s="16" t="s">
        <v>562</v>
      </c>
      <c r="AA1746" s="16" t="s">
        <v>446</v>
      </c>
      <c r="AB1746" s="16" t="s">
        <v>446</v>
      </c>
      <c r="AC1746" s="16" t="s">
        <v>1256</v>
      </c>
      <c r="AD1746" s="16" t="s">
        <v>446</v>
      </c>
      <c r="AE1746" s="16" t="s">
        <v>446</v>
      </c>
      <c r="AF1746" s="16" t="s">
        <v>562</v>
      </c>
      <c r="AG1746" s="16" t="s">
        <v>446</v>
      </c>
      <c r="AH1746" s="16" t="s">
        <v>446</v>
      </c>
    </row>
    <row r="1747" spans="1:34" x14ac:dyDescent="0.25">
      <c r="A1747" s="16" t="s">
        <v>474</v>
      </c>
      <c r="B1747" s="16" t="s">
        <v>9111</v>
      </c>
      <c r="C1747" s="16" t="s">
        <v>733</v>
      </c>
      <c r="D1747" s="16" t="s">
        <v>446</v>
      </c>
      <c r="E1747" s="16" t="s">
        <v>555</v>
      </c>
      <c r="F1747" s="16" t="s">
        <v>446</v>
      </c>
      <c r="G1747" s="16" t="s">
        <v>446</v>
      </c>
      <c r="H1747" s="16" t="s">
        <v>446</v>
      </c>
      <c r="I1747" s="16" t="s">
        <v>446</v>
      </c>
      <c r="J1747" s="16" t="s">
        <v>617</v>
      </c>
      <c r="K1747" s="16" t="s">
        <v>446</v>
      </c>
      <c r="L1747" s="16" t="s">
        <v>446</v>
      </c>
      <c r="M1747" s="16" t="s">
        <v>446</v>
      </c>
      <c r="N1747" s="16" t="s">
        <v>629</v>
      </c>
      <c r="O1747" s="16" t="s">
        <v>446</v>
      </c>
      <c r="P1747" s="16" t="s">
        <v>446</v>
      </c>
      <c r="Q1747" s="16" t="s">
        <v>446</v>
      </c>
      <c r="R1747" s="16" t="s">
        <v>446</v>
      </c>
      <c r="S1747" s="16" t="s">
        <v>446</v>
      </c>
      <c r="T1747" s="16" t="s">
        <v>446</v>
      </c>
      <c r="U1747" s="16" t="s">
        <v>446</v>
      </c>
      <c r="V1747" s="16" t="s">
        <v>446</v>
      </c>
      <c r="W1747" s="16" t="s">
        <v>446</v>
      </c>
      <c r="X1747" s="16" t="s">
        <v>671</v>
      </c>
      <c r="Y1747" s="16" t="s">
        <v>446</v>
      </c>
      <c r="Z1747" s="16" t="s">
        <v>751</v>
      </c>
      <c r="AA1747" s="16" t="s">
        <v>561</v>
      </c>
      <c r="AB1747" s="16" t="s">
        <v>446</v>
      </c>
      <c r="AC1747" s="16" t="s">
        <v>1312</v>
      </c>
      <c r="AD1747" s="16" t="s">
        <v>446</v>
      </c>
      <c r="AE1747" s="16" t="s">
        <v>446</v>
      </c>
      <c r="AF1747" s="16" t="s">
        <v>446</v>
      </c>
      <c r="AG1747" s="16" t="s">
        <v>446</v>
      </c>
      <c r="AH1747" s="16" t="s">
        <v>446</v>
      </c>
    </row>
    <row r="1748" spans="1:34" x14ac:dyDescent="0.25">
      <c r="A1748" s="16" t="s">
        <v>462</v>
      </c>
      <c r="B1748" s="16" t="s">
        <v>9416</v>
      </c>
      <c r="C1748" s="16" t="s">
        <v>881</v>
      </c>
      <c r="D1748" s="16" t="s">
        <v>446</v>
      </c>
      <c r="E1748" s="16" t="s">
        <v>694</v>
      </c>
      <c r="F1748" s="16" t="s">
        <v>446</v>
      </c>
      <c r="G1748" s="16" t="s">
        <v>591</v>
      </c>
      <c r="H1748" s="16" t="s">
        <v>446</v>
      </c>
      <c r="I1748" s="16" t="s">
        <v>446</v>
      </c>
      <c r="J1748" s="16" t="s">
        <v>576</v>
      </c>
      <c r="K1748" s="16" t="s">
        <v>446</v>
      </c>
      <c r="L1748" s="16" t="s">
        <v>446</v>
      </c>
      <c r="M1748" s="16" t="s">
        <v>446</v>
      </c>
      <c r="N1748" s="16" t="s">
        <v>591</v>
      </c>
      <c r="O1748" s="16" t="s">
        <v>446</v>
      </c>
      <c r="P1748" s="16" t="s">
        <v>591</v>
      </c>
      <c r="Q1748" s="16" t="s">
        <v>446</v>
      </c>
      <c r="R1748" s="16" t="s">
        <v>446</v>
      </c>
      <c r="S1748" s="16" t="s">
        <v>446</v>
      </c>
      <c r="T1748" s="16" t="s">
        <v>446</v>
      </c>
      <c r="U1748" s="16" t="s">
        <v>446</v>
      </c>
      <c r="V1748" s="16" t="s">
        <v>506</v>
      </c>
      <c r="W1748" s="16" t="s">
        <v>506</v>
      </c>
      <c r="X1748" s="16" t="s">
        <v>508</v>
      </c>
      <c r="Y1748" s="16" t="s">
        <v>591</v>
      </c>
      <c r="Z1748" s="16" t="s">
        <v>582</v>
      </c>
      <c r="AA1748" s="16" t="s">
        <v>585</v>
      </c>
      <c r="AB1748" s="16" t="s">
        <v>446</v>
      </c>
      <c r="AC1748" s="16" t="s">
        <v>1313</v>
      </c>
      <c r="AD1748" s="16" t="s">
        <v>446</v>
      </c>
      <c r="AE1748" s="16" t="s">
        <v>446</v>
      </c>
      <c r="AF1748" s="16" t="s">
        <v>506</v>
      </c>
      <c r="AG1748" s="16" t="s">
        <v>446</v>
      </c>
      <c r="AH1748" s="16" t="s">
        <v>446</v>
      </c>
    </row>
    <row r="1750" spans="1:34" x14ac:dyDescent="0.25">
      <c r="A1750" s="16" t="s">
        <v>13562</v>
      </c>
    </row>
    <row r="1751" spans="1:34" x14ac:dyDescent="0.25">
      <c r="A1751" s="16" t="s">
        <v>169</v>
      </c>
    </row>
    <row r="1752" spans="1:34" x14ac:dyDescent="0.25">
      <c r="A1752" s="16" t="s">
        <v>924</v>
      </c>
      <c r="B1752" s="16" t="s">
        <v>435</v>
      </c>
      <c r="C1752" s="16" t="s">
        <v>1281</v>
      </c>
      <c r="D1752" s="16" t="s">
        <v>1282</v>
      </c>
      <c r="E1752" s="16" t="s">
        <v>1283</v>
      </c>
      <c r="F1752" s="16" t="s">
        <v>697</v>
      </c>
      <c r="G1752" s="16" t="s">
        <v>1284</v>
      </c>
      <c r="H1752" s="16" t="s">
        <v>1285</v>
      </c>
      <c r="I1752" s="16" t="s">
        <v>1286</v>
      </c>
      <c r="J1752" s="16" t="s">
        <v>1287</v>
      </c>
      <c r="K1752" s="16" t="s">
        <v>1288</v>
      </c>
      <c r="L1752" s="16" t="s">
        <v>1289</v>
      </c>
      <c r="M1752" s="16" t="s">
        <v>1290</v>
      </c>
      <c r="N1752" s="16" t="s">
        <v>1291</v>
      </c>
      <c r="O1752" s="16" t="s">
        <v>1292</v>
      </c>
      <c r="P1752" s="16" t="s">
        <v>1293</v>
      </c>
      <c r="Q1752" s="16" t="s">
        <v>1294</v>
      </c>
      <c r="R1752" s="16" t="s">
        <v>1295</v>
      </c>
      <c r="S1752" s="16" t="s">
        <v>1296</v>
      </c>
      <c r="T1752" s="16" t="s">
        <v>1297</v>
      </c>
      <c r="U1752" s="16" t="s">
        <v>1298</v>
      </c>
      <c r="V1752" s="16" t="s">
        <v>1299</v>
      </c>
      <c r="W1752" s="16" t="s">
        <v>1300</v>
      </c>
      <c r="X1752" s="16" t="s">
        <v>1301</v>
      </c>
      <c r="Y1752" s="16" t="s">
        <v>1302</v>
      </c>
      <c r="Z1752" s="16" t="s">
        <v>1093</v>
      </c>
      <c r="AA1752" s="16" t="s">
        <v>444</v>
      </c>
      <c r="AB1752" s="16" t="s">
        <v>1303</v>
      </c>
      <c r="AC1752" s="16" t="s">
        <v>1304</v>
      </c>
      <c r="AD1752" s="16" t="s">
        <v>1305</v>
      </c>
      <c r="AE1752" s="16" t="s">
        <v>1306</v>
      </c>
      <c r="AF1752" s="16" t="s">
        <v>1307</v>
      </c>
      <c r="AG1752" s="16" t="s">
        <v>1308</v>
      </c>
      <c r="AH1752" s="16" t="s">
        <v>1309</v>
      </c>
    </row>
    <row r="1753" spans="1:34" x14ac:dyDescent="0.25">
      <c r="A1753" s="16" t="s">
        <v>850</v>
      </c>
      <c r="B1753" s="16" t="s">
        <v>8800</v>
      </c>
      <c r="C1753" s="16" t="s">
        <v>672</v>
      </c>
      <c r="D1753" s="16" t="s">
        <v>446</v>
      </c>
      <c r="E1753" s="16" t="s">
        <v>446</v>
      </c>
      <c r="F1753" s="16" t="s">
        <v>446</v>
      </c>
      <c r="G1753" s="16" t="s">
        <v>446</v>
      </c>
      <c r="H1753" s="16" t="s">
        <v>446</v>
      </c>
      <c r="I1753" s="16" t="s">
        <v>446</v>
      </c>
      <c r="J1753" s="16" t="s">
        <v>672</v>
      </c>
      <c r="K1753" s="16" t="s">
        <v>446</v>
      </c>
      <c r="L1753" s="16" t="s">
        <v>446</v>
      </c>
      <c r="M1753" s="16" t="s">
        <v>446</v>
      </c>
      <c r="N1753" s="16" t="s">
        <v>446</v>
      </c>
      <c r="O1753" s="16" t="s">
        <v>446</v>
      </c>
      <c r="P1753" s="16" t="s">
        <v>635</v>
      </c>
      <c r="Q1753" s="16" t="s">
        <v>446</v>
      </c>
      <c r="R1753" s="16" t="s">
        <v>446</v>
      </c>
      <c r="S1753" s="16" t="s">
        <v>446</v>
      </c>
      <c r="T1753" s="16" t="s">
        <v>446</v>
      </c>
      <c r="U1753" s="16" t="s">
        <v>446</v>
      </c>
      <c r="V1753" s="16" t="s">
        <v>446</v>
      </c>
      <c r="W1753" s="16" t="s">
        <v>446</v>
      </c>
      <c r="X1753" s="16" t="s">
        <v>706</v>
      </c>
      <c r="Y1753" s="16" t="s">
        <v>446</v>
      </c>
      <c r="Z1753" s="16" t="s">
        <v>664</v>
      </c>
      <c r="AA1753" s="16" t="s">
        <v>446</v>
      </c>
      <c r="AB1753" s="16" t="s">
        <v>446</v>
      </c>
      <c r="AC1753" s="16" t="s">
        <v>848</v>
      </c>
      <c r="AD1753" s="16" t="s">
        <v>446</v>
      </c>
      <c r="AE1753" s="16" t="s">
        <v>446</v>
      </c>
      <c r="AF1753" s="16" t="s">
        <v>446</v>
      </c>
      <c r="AG1753" s="16" t="s">
        <v>446</v>
      </c>
      <c r="AH1753" s="16" t="s">
        <v>446</v>
      </c>
    </row>
    <row r="1754" spans="1:34" x14ac:dyDescent="0.25">
      <c r="A1754" s="16" t="s">
        <v>851</v>
      </c>
      <c r="B1754" s="16" t="s">
        <v>9322</v>
      </c>
      <c r="C1754" s="16" t="s">
        <v>613</v>
      </c>
      <c r="D1754" s="16" t="s">
        <v>446</v>
      </c>
      <c r="E1754" s="16" t="s">
        <v>588</v>
      </c>
      <c r="F1754" s="16" t="s">
        <v>446</v>
      </c>
      <c r="G1754" s="16" t="s">
        <v>455</v>
      </c>
      <c r="H1754" s="16" t="s">
        <v>446</v>
      </c>
      <c r="I1754" s="16" t="s">
        <v>446</v>
      </c>
      <c r="J1754" s="16" t="s">
        <v>590</v>
      </c>
      <c r="K1754" s="16" t="s">
        <v>446</v>
      </c>
      <c r="L1754" s="16" t="s">
        <v>446</v>
      </c>
      <c r="M1754" s="16" t="s">
        <v>446</v>
      </c>
      <c r="N1754" s="16" t="s">
        <v>455</v>
      </c>
      <c r="O1754" s="16" t="s">
        <v>446</v>
      </c>
      <c r="P1754" s="16" t="s">
        <v>446</v>
      </c>
      <c r="Q1754" s="16" t="s">
        <v>446</v>
      </c>
      <c r="R1754" s="16" t="s">
        <v>446</v>
      </c>
      <c r="S1754" s="16" t="s">
        <v>446</v>
      </c>
      <c r="T1754" s="16" t="s">
        <v>446</v>
      </c>
      <c r="U1754" s="16" t="s">
        <v>446</v>
      </c>
      <c r="V1754" s="16" t="s">
        <v>446</v>
      </c>
      <c r="W1754" s="16" t="s">
        <v>446</v>
      </c>
      <c r="X1754" s="16" t="s">
        <v>568</v>
      </c>
      <c r="Y1754" s="16" t="s">
        <v>455</v>
      </c>
      <c r="Z1754" s="16" t="s">
        <v>592</v>
      </c>
      <c r="AA1754" s="16" t="s">
        <v>588</v>
      </c>
      <c r="AB1754" s="16" t="s">
        <v>446</v>
      </c>
      <c r="AC1754" s="16" t="s">
        <v>1634</v>
      </c>
      <c r="AD1754" s="16" t="s">
        <v>446</v>
      </c>
      <c r="AE1754" s="16" t="s">
        <v>446</v>
      </c>
      <c r="AF1754" s="16" t="s">
        <v>592</v>
      </c>
      <c r="AG1754" s="16" t="s">
        <v>446</v>
      </c>
      <c r="AH1754" s="16" t="s">
        <v>446</v>
      </c>
    </row>
    <row r="1755" spans="1:34" x14ac:dyDescent="0.25">
      <c r="A1755" s="16" t="s">
        <v>821</v>
      </c>
      <c r="B1755" s="16" t="s">
        <v>8743</v>
      </c>
      <c r="C1755" s="16" t="s">
        <v>446</v>
      </c>
      <c r="D1755" s="16" t="s">
        <v>446</v>
      </c>
      <c r="E1755" s="16" t="s">
        <v>685</v>
      </c>
      <c r="F1755" s="16" t="s">
        <v>446</v>
      </c>
      <c r="G1755" s="16" t="s">
        <v>446</v>
      </c>
      <c r="H1755" s="16" t="s">
        <v>446</v>
      </c>
      <c r="I1755" s="16" t="s">
        <v>446</v>
      </c>
      <c r="J1755" s="16" t="s">
        <v>13563</v>
      </c>
      <c r="K1755" s="16" t="s">
        <v>446</v>
      </c>
      <c r="L1755" s="16" t="s">
        <v>446</v>
      </c>
      <c r="M1755" s="16" t="s">
        <v>446</v>
      </c>
      <c r="N1755" s="16" t="s">
        <v>446</v>
      </c>
      <c r="O1755" s="16" t="s">
        <v>446</v>
      </c>
      <c r="P1755" s="16" t="s">
        <v>446</v>
      </c>
      <c r="Q1755" s="16" t="s">
        <v>446</v>
      </c>
      <c r="R1755" s="16" t="s">
        <v>446</v>
      </c>
      <c r="S1755" s="16" t="s">
        <v>446</v>
      </c>
      <c r="T1755" s="16" t="s">
        <v>446</v>
      </c>
      <c r="U1755" s="16" t="s">
        <v>446</v>
      </c>
      <c r="V1755" s="16" t="s">
        <v>685</v>
      </c>
      <c r="W1755" s="16" t="s">
        <v>685</v>
      </c>
      <c r="X1755" s="16" t="s">
        <v>446</v>
      </c>
      <c r="Y1755" s="16" t="s">
        <v>446</v>
      </c>
      <c r="Z1755" s="16" t="s">
        <v>685</v>
      </c>
      <c r="AA1755" s="16" t="s">
        <v>446</v>
      </c>
      <c r="AB1755" s="16" t="s">
        <v>446</v>
      </c>
      <c r="AC1755" s="16" t="s">
        <v>446</v>
      </c>
      <c r="AD1755" s="16" t="s">
        <v>446</v>
      </c>
      <c r="AE1755" s="16" t="s">
        <v>446</v>
      </c>
      <c r="AF1755" s="16" t="s">
        <v>446</v>
      </c>
      <c r="AG1755" s="16" t="s">
        <v>446</v>
      </c>
      <c r="AH1755" s="16" t="s">
        <v>446</v>
      </c>
    </row>
    <row r="1756" spans="1:34" x14ac:dyDescent="0.25">
      <c r="A1756" s="16" t="s">
        <v>462</v>
      </c>
      <c r="B1756" s="16" t="s">
        <v>9416</v>
      </c>
      <c r="C1756" s="16" t="s">
        <v>881</v>
      </c>
      <c r="D1756" s="16" t="s">
        <v>446</v>
      </c>
      <c r="E1756" s="16" t="s">
        <v>694</v>
      </c>
      <c r="F1756" s="16" t="s">
        <v>446</v>
      </c>
      <c r="G1756" s="16" t="s">
        <v>591</v>
      </c>
      <c r="H1756" s="16" t="s">
        <v>446</v>
      </c>
      <c r="I1756" s="16" t="s">
        <v>446</v>
      </c>
      <c r="J1756" s="16" t="s">
        <v>576</v>
      </c>
      <c r="K1756" s="16" t="s">
        <v>446</v>
      </c>
      <c r="L1756" s="16" t="s">
        <v>446</v>
      </c>
      <c r="M1756" s="16" t="s">
        <v>446</v>
      </c>
      <c r="N1756" s="16" t="s">
        <v>591</v>
      </c>
      <c r="O1756" s="16" t="s">
        <v>446</v>
      </c>
      <c r="P1756" s="16" t="s">
        <v>591</v>
      </c>
      <c r="Q1756" s="16" t="s">
        <v>446</v>
      </c>
      <c r="R1756" s="16" t="s">
        <v>446</v>
      </c>
      <c r="S1756" s="16" t="s">
        <v>446</v>
      </c>
      <c r="T1756" s="16" t="s">
        <v>446</v>
      </c>
      <c r="U1756" s="16" t="s">
        <v>446</v>
      </c>
      <c r="V1756" s="16" t="s">
        <v>506</v>
      </c>
      <c r="W1756" s="16" t="s">
        <v>506</v>
      </c>
      <c r="X1756" s="16" t="s">
        <v>508</v>
      </c>
      <c r="Y1756" s="16" t="s">
        <v>591</v>
      </c>
      <c r="Z1756" s="16" t="s">
        <v>582</v>
      </c>
      <c r="AA1756" s="16" t="s">
        <v>585</v>
      </c>
      <c r="AB1756" s="16" t="s">
        <v>446</v>
      </c>
      <c r="AC1756" s="16" t="s">
        <v>1313</v>
      </c>
      <c r="AD1756" s="16" t="s">
        <v>446</v>
      </c>
      <c r="AE1756" s="16" t="s">
        <v>446</v>
      </c>
      <c r="AF1756" s="16" t="s">
        <v>506</v>
      </c>
      <c r="AG1756" s="16" t="s">
        <v>446</v>
      </c>
      <c r="AH1756" s="16" t="s">
        <v>446</v>
      </c>
    </row>
    <row r="1758" spans="1:34" x14ac:dyDescent="0.25">
      <c r="A1758" s="16" t="s">
        <v>13564</v>
      </c>
    </row>
    <row r="1759" spans="1:34" x14ac:dyDescent="0.25">
      <c r="A1759" s="16" t="s">
        <v>170</v>
      </c>
    </row>
    <row r="1760" spans="1:34" x14ac:dyDescent="0.25">
      <c r="A1760" s="16" t="s">
        <v>928</v>
      </c>
      <c r="B1760" s="16" t="s">
        <v>435</v>
      </c>
      <c r="C1760" s="16" t="s">
        <v>1281</v>
      </c>
      <c r="D1760" s="16" t="s">
        <v>1282</v>
      </c>
      <c r="E1760" s="16" t="s">
        <v>1283</v>
      </c>
      <c r="F1760" s="16" t="s">
        <v>697</v>
      </c>
      <c r="G1760" s="16" t="s">
        <v>1284</v>
      </c>
      <c r="H1760" s="16" t="s">
        <v>1285</v>
      </c>
      <c r="I1760" s="16" t="s">
        <v>1286</v>
      </c>
      <c r="J1760" s="16" t="s">
        <v>1287</v>
      </c>
      <c r="K1760" s="16" t="s">
        <v>1288</v>
      </c>
      <c r="L1760" s="16" t="s">
        <v>1289</v>
      </c>
      <c r="M1760" s="16" t="s">
        <v>1290</v>
      </c>
      <c r="N1760" s="16" t="s">
        <v>1291</v>
      </c>
      <c r="O1760" s="16" t="s">
        <v>1292</v>
      </c>
      <c r="P1760" s="16" t="s">
        <v>1293</v>
      </c>
      <c r="Q1760" s="16" t="s">
        <v>1294</v>
      </c>
      <c r="R1760" s="16" t="s">
        <v>1295</v>
      </c>
      <c r="S1760" s="16" t="s">
        <v>1296</v>
      </c>
      <c r="T1760" s="16" t="s">
        <v>1297</v>
      </c>
      <c r="U1760" s="16" t="s">
        <v>1298</v>
      </c>
      <c r="V1760" s="16" t="s">
        <v>1299</v>
      </c>
      <c r="W1760" s="16" t="s">
        <v>1300</v>
      </c>
      <c r="X1760" s="16" t="s">
        <v>1301</v>
      </c>
      <c r="Y1760" s="16" t="s">
        <v>1302</v>
      </c>
      <c r="Z1760" s="16" t="s">
        <v>1093</v>
      </c>
      <c r="AA1760" s="16" t="s">
        <v>444</v>
      </c>
      <c r="AB1760" s="16" t="s">
        <v>1303</v>
      </c>
      <c r="AC1760" s="16" t="s">
        <v>1304</v>
      </c>
      <c r="AD1760" s="16" t="s">
        <v>1305</v>
      </c>
      <c r="AE1760" s="16" t="s">
        <v>1306</v>
      </c>
      <c r="AF1760" s="16" t="s">
        <v>1307</v>
      </c>
      <c r="AG1760" s="16" t="s">
        <v>1308</v>
      </c>
      <c r="AH1760" s="16" t="s">
        <v>1309</v>
      </c>
    </row>
    <row r="1761" spans="1:34" x14ac:dyDescent="0.25">
      <c r="A1761" s="16" t="s">
        <v>929</v>
      </c>
      <c r="B1761" s="16" t="s">
        <v>8993</v>
      </c>
      <c r="C1761" s="16" t="s">
        <v>446</v>
      </c>
      <c r="D1761" s="16" t="s">
        <v>446</v>
      </c>
      <c r="E1761" s="16" t="s">
        <v>446</v>
      </c>
      <c r="F1761" s="16" t="s">
        <v>446</v>
      </c>
      <c r="G1761" s="16" t="s">
        <v>515</v>
      </c>
      <c r="H1761" s="16" t="s">
        <v>446</v>
      </c>
      <c r="I1761" s="16" t="s">
        <v>446</v>
      </c>
      <c r="J1761" s="16" t="s">
        <v>565</v>
      </c>
      <c r="K1761" s="16" t="s">
        <v>446</v>
      </c>
      <c r="L1761" s="16" t="s">
        <v>446</v>
      </c>
      <c r="M1761" s="16" t="s">
        <v>446</v>
      </c>
      <c r="N1761" s="16" t="s">
        <v>446</v>
      </c>
      <c r="O1761" s="16" t="s">
        <v>446</v>
      </c>
      <c r="P1761" s="16" t="s">
        <v>446</v>
      </c>
      <c r="Q1761" s="16" t="s">
        <v>446</v>
      </c>
      <c r="R1761" s="16" t="s">
        <v>446</v>
      </c>
      <c r="S1761" s="16" t="s">
        <v>446</v>
      </c>
      <c r="T1761" s="16" t="s">
        <v>446</v>
      </c>
      <c r="U1761" s="16" t="s">
        <v>446</v>
      </c>
      <c r="V1761" s="16" t="s">
        <v>446</v>
      </c>
      <c r="W1761" s="16" t="s">
        <v>446</v>
      </c>
      <c r="X1761" s="16" t="s">
        <v>577</v>
      </c>
      <c r="Y1761" s="16" t="s">
        <v>446</v>
      </c>
      <c r="Z1761" s="16" t="s">
        <v>446</v>
      </c>
      <c r="AA1761" s="16" t="s">
        <v>601</v>
      </c>
      <c r="AB1761" s="16" t="s">
        <v>446</v>
      </c>
      <c r="AC1761" s="16" t="s">
        <v>1316</v>
      </c>
      <c r="AD1761" s="16" t="s">
        <v>446</v>
      </c>
      <c r="AE1761" s="16" t="s">
        <v>446</v>
      </c>
      <c r="AF1761" s="16" t="s">
        <v>446</v>
      </c>
      <c r="AG1761" s="16" t="s">
        <v>446</v>
      </c>
      <c r="AH1761" s="16" t="s">
        <v>446</v>
      </c>
    </row>
    <row r="1762" spans="1:34" x14ac:dyDescent="0.25">
      <c r="A1762" s="16" t="s">
        <v>932</v>
      </c>
      <c r="B1762" s="16" t="s">
        <v>8822</v>
      </c>
      <c r="C1762" s="16" t="s">
        <v>1317</v>
      </c>
      <c r="D1762" s="16" t="s">
        <v>446</v>
      </c>
      <c r="E1762" s="16" t="s">
        <v>446</v>
      </c>
      <c r="F1762" s="16" t="s">
        <v>446</v>
      </c>
      <c r="G1762" s="16" t="s">
        <v>446</v>
      </c>
      <c r="H1762" s="16" t="s">
        <v>446</v>
      </c>
      <c r="I1762" s="16" t="s">
        <v>446</v>
      </c>
      <c r="J1762" s="16" t="s">
        <v>446</v>
      </c>
      <c r="K1762" s="16" t="s">
        <v>446</v>
      </c>
      <c r="L1762" s="16" t="s">
        <v>446</v>
      </c>
      <c r="M1762" s="16" t="s">
        <v>446</v>
      </c>
      <c r="N1762" s="16" t="s">
        <v>446</v>
      </c>
      <c r="O1762" s="16" t="s">
        <v>446</v>
      </c>
      <c r="P1762" s="16" t="s">
        <v>446</v>
      </c>
      <c r="Q1762" s="16" t="s">
        <v>446</v>
      </c>
      <c r="R1762" s="16" t="s">
        <v>446</v>
      </c>
      <c r="S1762" s="16" t="s">
        <v>446</v>
      </c>
      <c r="T1762" s="16" t="s">
        <v>446</v>
      </c>
      <c r="U1762" s="16" t="s">
        <v>446</v>
      </c>
      <c r="V1762" s="16" t="s">
        <v>446</v>
      </c>
      <c r="W1762" s="16" t="s">
        <v>446</v>
      </c>
      <c r="X1762" s="16" t="s">
        <v>446</v>
      </c>
      <c r="Y1762" s="16" t="s">
        <v>446</v>
      </c>
      <c r="Z1762" s="16" t="s">
        <v>446</v>
      </c>
      <c r="AA1762" s="16" t="s">
        <v>446</v>
      </c>
      <c r="AB1762" s="16" t="s">
        <v>446</v>
      </c>
      <c r="AC1762" s="16" t="s">
        <v>1318</v>
      </c>
      <c r="AD1762" s="16" t="s">
        <v>446</v>
      </c>
      <c r="AE1762" s="16" t="s">
        <v>446</v>
      </c>
      <c r="AF1762" s="16" t="s">
        <v>446</v>
      </c>
      <c r="AG1762" s="16" t="s">
        <v>446</v>
      </c>
      <c r="AH1762" s="16" t="s">
        <v>446</v>
      </c>
    </row>
    <row r="1763" spans="1:34" x14ac:dyDescent="0.25">
      <c r="A1763" s="16" t="s">
        <v>935</v>
      </c>
      <c r="B1763" s="16" t="s">
        <v>8978</v>
      </c>
      <c r="C1763" s="16" t="s">
        <v>1319</v>
      </c>
      <c r="D1763" s="16" t="s">
        <v>446</v>
      </c>
      <c r="E1763" s="16" t="s">
        <v>446</v>
      </c>
      <c r="F1763" s="16" t="s">
        <v>446</v>
      </c>
      <c r="G1763" s="16" t="s">
        <v>446</v>
      </c>
      <c r="H1763" s="16" t="s">
        <v>446</v>
      </c>
      <c r="I1763" s="16" t="s">
        <v>446</v>
      </c>
      <c r="J1763" s="16" t="s">
        <v>578</v>
      </c>
      <c r="K1763" s="16" t="s">
        <v>446</v>
      </c>
      <c r="L1763" s="16" t="s">
        <v>446</v>
      </c>
      <c r="M1763" s="16" t="s">
        <v>446</v>
      </c>
      <c r="N1763" s="16" t="s">
        <v>446</v>
      </c>
      <c r="O1763" s="16" t="s">
        <v>446</v>
      </c>
      <c r="P1763" s="16" t="s">
        <v>578</v>
      </c>
      <c r="Q1763" s="16" t="s">
        <v>446</v>
      </c>
      <c r="R1763" s="16" t="s">
        <v>446</v>
      </c>
      <c r="S1763" s="16" t="s">
        <v>446</v>
      </c>
      <c r="T1763" s="16" t="s">
        <v>446</v>
      </c>
      <c r="U1763" s="16" t="s">
        <v>446</v>
      </c>
      <c r="V1763" s="16" t="s">
        <v>446</v>
      </c>
      <c r="W1763" s="16" t="s">
        <v>446</v>
      </c>
      <c r="X1763" s="16" t="s">
        <v>446</v>
      </c>
      <c r="Y1763" s="16" t="s">
        <v>578</v>
      </c>
      <c r="Z1763" s="16" t="s">
        <v>552</v>
      </c>
      <c r="AA1763" s="16" t="s">
        <v>446</v>
      </c>
      <c r="AB1763" s="16" t="s">
        <v>446</v>
      </c>
      <c r="AC1763" s="16" t="s">
        <v>446</v>
      </c>
      <c r="AD1763" s="16" t="s">
        <v>446</v>
      </c>
      <c r="AE1763" s="16" t="s">
        <v>446</v>
      </c>
      <c r="AF1763" s="16" t="s">
        <v>446</v>
      </c>
      <c r="AG1763" s="16" t="s">
        <v>446</v>
      </c>
      <c r="AH1763" s="16" t="s">
        <v>446</v>
      </c>
    </row>
    <row r="1764" spans="1:34" x14ac:dyDescent="0.25">
      <c r="A1764" s="16" t="s">
        <v>936</v>
      </c>
      <c r="B1764" s="16" t="s">
        <v>8850</v>
      </c>
      <c r="C1764" s="16" t="s">
        <v>446</v>
      </c>
      <c r="D1764" s="16" t="s">
        <v>446</v>
      </c>
      <c r="E1764" s="16" t="s">
        <v>804</v>
      </c>
      <c r="F1764" s="16" t="s">
        <v>446</v>
      </c>
      <c r="G1764" s="16" t="s">
        <v>446</v>
      </c>
      <c r="H1764" s="16" t="s">
        <v>446</v>
      </c>
      <c r="I1764" s="16" t="s">
        <v>446</v>
      </c>
      <c r="J1764" s="16" t="s">
        <v>1320</v>
      </c>
      <c r="K1764" s="16" t="s">
        <v>446</v>
      </c>
      <c r="L1764" s="16" t="s">
        <v>446</v>
      </c>
      <c r="M1764" s="16" t="s">
        <v>446</v>
      </c>
      <c r="N1764" s="16" t="s">
        <v>446</v>
      </c>
      <c r="O1764" s="16" t="s">
        <v>446</v>
      </c>
      <c r="P1764" s="16" t="s">
        <v>446</v>
      </c>
      <c r="Q1764" s="16" t="s">
        <v>446</v>
      </c>
      <c r="R1764" s="16" t="s">
        <v>446</v>
      </c>
      <c r="S1764" s="16" t="s">
        <v>446</v>
      </c>
      <c r="T1764" s="16" t="s">
        <v>446</v>
      </c>
      <c r="U1764" s="16" t="s">
        <v>446</v>
      </c>
      <c r="V1764" s="16" t="s">
        <v>634</v>
      </c>
      <c r="W1764" s="16" t="s">
        <v>634</v>
      </c>
      <c r="X1764" s="16" t="s">
        <v>446</v>
      </c>
      <c r="Y1764" s="16" t="s">
        <v>446</v>
      </c>
      <c r="Z1764" s="16" t="s">
        <v>634</v>
      </c>
      <c r="AA1764" s="16" t="s">
        <v>634</v>
      </c>
      <c r="AB1764" s="16" t="s">
        <v>446</v>
      </c>
      <c r="AC1764" s="16" t="s">
        <v>446</v>
      </c>
      <c r="AD1764" s="16" t="s">
        <v>446</v>
      </c>
      <c r="AE1764" s="16" t="s">
        <v>446</v>
      </c>
      <c r="AF1764" s="16" t="s">
        <v>634</v>
      </c>
      <c r="AG1764" s="16" t="s">
        <v>446</v>
      </c>
      <c r="AH1764" s="16" t="s">
        <v>446</v>
      </c>
    </row>
    <row r="1765" spans="1:34" x14ac:dyDescent="0.25">
      <c r="A1765" s="16" t="s">
        <v>938</v>
      </c>
      <c r="B1765" s="16" t="s">
        <v>8845</v>
      </c>
      <c r="C1765" s="16" t="s">
        <v>627</v>
      </c>
      <c r="D1765" s="16" t="s">
        <v>446</v>
      </c>
      <c r="E1765" s="16" t="s">
        <v>446</v>
      </c>
      <c r="F1765" s="16" t="s">
        <v>446</v>
      </c>
      <c r="G1765" s="16" t="s">
        <v>446</v>
      </c>
      <c r="H1765" s="16" t="s">
        <v>446</v>
      </c>
      <c r="I1765" s="16" t="s">
        <v>446</v>
      </c>
      <c r="J1765" s="16" t="s">
        <v>446</v>
      </c>
      <c r="K1765" s="16" t="s">
        <v>446</v>
      </c>
      <c r="L1765" s="16" t="s">
        <v>446</v>
      </c>
      <c r="M1765" s="16" t="s">
        <v>446</v>
      </c>
      <c r="N1765" s="16" t="s">
        <v>511</v>
      </c>
      <c r="O1765" s="16" t="s">
        <v>446</v>
      </c>
      <c r="P1765" s="16" t="s">
        <v>446</v>
      </c>
      <c r="Q1765" s="16" t="s">
        <v>446</v>
      </c>
      <c r="R1765" s="16" t="s">
        <v>446</v>
      </c>
      <c r="S1765" s="16" t="s">
        <v>446</v>
      </c>
      <c r="T1765" s="16" t="s">
        <v>446</v>
      </c>
      <c r="U1765" s="16" t="s">
        <v>446</v>
      </c>
      <c r="V1765" s="16" t="s">
        <v>446</v>
      </c>
      <c r="W1765" s="16" t="s">
        <v>446</v>
      </c>
      <c r="X1765" s="16" t="s">
        <v>627</v>
      </c>
      <c r="Y1765" s="16" t="s">
        <v>446</v>
      </c>
      <c r="Z1765" s="16" t="s">
        <v>627</v>
      </c>
      <c r="AA1765" s="16" t="s">
        <v>446</v>
      </c>
      <c r="AB1765" s="16" t="s">
        <v>446</v>
      </c>
      <c r="AC1765" s="16" t="s">
        <v>1047</v>
      </c>
      <c r="AD1765" s="16" t="s">
        <v>446</v>
      </c>
      <c r="AE1765" s="16" t="s">
        <v>446</v>
      </c>
      <c r="AF1765" s="16" t="s">
        <v>446</v>
      </c>
      <c r="AG1765" s="16" t="s">
        <v>446</v>
      </c>
      <c r="AH1765" s="16" t="s">
        <v>446</v>
      </c>
    </row>
    <row r="1766" spans="1:34" x14ac:dyDescent="0.25">
      <c r="A1766" s="16" t="s">
        <v>462</v>
      </c>
      <c r="B1766" s="16" t="s">
        <v>9416</v>
      </c>
      <c r="C1766" s="16" t="s">
        <v>881</v>
      </c>
      <c r="D1766" s="16" t="s">
        <v>446</v>
      </c>
      <c r="E1766" s="16" t="s">
        <v>694</v>
      </c>
      <c r="F1766" s="16" t="s">
        <v>446</v>
      </c>
      <c r="G1766" s="16" t="s">
        <v>591</v>
      </c>
      <c r="H1766" s="16" t="s">
        <v>446</v>
      </c>
      <c r="I1766" s="16" t="s">
        <v>446</v>
      </c>
      <c r="J1766" s="16" t="s">
        <v>576</v>
      </c>
      <c r="K1766" s="16" t="s">
        <v>446</v>
      </c>
      <c r="L1766" s="16" t="s">
        <v>446</v>
      </c>
      <c r="M1766" s="16" t="s">
        <v>446</v>
      </c>
      <c r="N1766" s="16" t="s">
        <v>591</v>
      </c>
      <c r="O1766" s="16" t="s">
        <v>446</v>
      </c>
      <c r="P1766" s="16" t="s">
        <v>591</v>
      </c>
      <c r="Q1766" s="16" t="s">
        <v>446</v>
      </c>
      <c r="R1766" s="16" t="s">
        <v>446</v>
      </c>
      <c r="S1766" s="16" t="s">
        <v>446</v>
      </c>
      <c r="T1766" s="16" t="s">
        <v>446</v>
      </c>
      <c r="U1766" s="16" t="s">
        <v>446</v>
      </c>
      <c r="V1766" s="16" t="s">
        <v>506</v>
      </c>
      <c r="W1766" s="16" t="s">
        <v>506</v>
      </c>
      <c r="X1766" s="16" t="s">
        <v>508</v>
      </c>
      <c r="Y1766" s="16" t="s">
        <v>591</v>
      </c>
      <c r="Z1766" s="16" t="s">
        <v>582</v>
      </c>
      <c r="AA1766" s="16" t="s">
        <v>585</v>
      </c>
      <c r="AB1766" s="16" t="s">
        <v>446</v>
      </c>
      <c r="AC1766" s="16" t="s">
        <v>1313</v>
      </c>
      <c r="AD1766" s="16" t="s">
        <v>446</v>
      </c>
      <c r="AE1766" s="16" t="s">
        <v>446</v>
      </c>
      <c r="AF1766" s="16" t="s">
        <v>506</v>
      </c>
      <c r="AG1766" s="16" t="s">
        <v>446</v>
      </c>
      <c r="AH1766" s="16" t="s">
        <v>446</v>
      </c>
    </row>
    <row r="1768" spans="1:34" x14ac:dyDescent="0.25">
      <c r="A1768" s="16" t="s">
        <v>13565</v>
      </c>
    </row>
    <row r="1769" spans="1:34" x14ac:dyDescent="0.25">
      <c r="A1769" s="16" t="s">
        <v>171</v>
      </c>
    </row>
    <row r="1770" spans="1:34" x14ac:dyDescent="0.25">
      <c r="A1770" s="16" t="s">
        <v>477</v>
      </c>
      <c r="B1770" s="16" t="s">
        <v>435</v>
      </c>
      <c r="C1770" s="16" t="s">
        <v>1281</v>
      </c>
      <c r="D1770" s="16" t="s">
        <v>1282</v>
      </c>
      <c r="E1770" s="16" t="s">
        <v>1283</v>
      </c>
      <c r="F1770" s="16" t="s">
        <v>697</v>
      </c>
      <c r="G1770" s="16" t="s">
        <v>1284</v>
      </c>
      <c r="H1770" s="16" t="s">
        <v>1285</v>
      </c>
      <c r="I1770" s="16" t="s">
        <v>1286</v>
      </c>
      <c r="J1770" s="16" t="s">
        <v>1287</v>
      </c>
      <c r="K1770" s="16" t="s">
        <v>1288</v>
      </c>
      <c r="L1770" s="16" t="s">
        <v>1289</v>
      </c>
      <c r="M1770" s="16" t="s">
        <v>1290</v>
      </c>
      <c r="N1770" s="16" t="s">
        <v>1291</v>
      </c>
      <c r="O1770" s="16" t="s">
        <v>1292</v>
      </c>
      <c r="P1770" s="16" t="s">
        <v>1293</v>
      </c>
      <c r="Q1770" s="16" t="s">
        <v>1294</v>
      </c>
      <c r="R1770" s="16" t="s">
        <v>1295</v>
      </c>
      <c r="S1770" s="16" t="s">
        <v>1296</v>
      </c>
      <c r="T1770" s="16" t="s">
        <v>1297</v>
      </c>
      <c r="U1770" s="16" t="s">
        <v>1298</v>
      </c>
      <c r="V1770" s="16" t="s">
        <v>1299</v>
      </c>
      <c r="W1770" s="16" t="s">
        <v>1300</v>
      </c>
      <c r="X1770" s="16" t="s">
        <v>1301</v>
      </c>
      <c r="Y1770" s="16" t="s">
        <v>1302</v>
      </c>
      <c r="Z1770" s="16" t="s">
        <v>1093</v>
      </c>
      <c r="AA1770" s="16" t="s">
        <v>444</v>
      </c>
      <c r="AB1770" s="16" t="s">
        <v>1303</v>
      </c>
      <c r="AC1770" s="16" t="s">
        <v>1304</v>
      </c>
      <c r="AD1770" s="16" t="s">
        <v>1305</v>
      </c>
      <c r="AE1770" s="16" t="s">
        <v>1306</v>
      </c>
      <c r="AF1770" s="16" t="s">
        <v>1307</v>
      </c>
      <c r="AG1770" s="16" t="s">
        <v>1308</v>
      </c>
      <c r="AH1770" s="16" t="s">
        <v>1309</v>
      </c>
    </row>
    <row r="1771" spans="1:34" x14ac:dyDescent="0.25">
      <c r="A1771" s="16" t="s">
        <v>478</v>
      </c>
      <c r="B1771" s="16" t="s">
        <v>9174</v>
      </c>
      <c r="C1771" s="16" t="s">
        <v>613</v>
      </c>
      <c r="D1771" s="16" t="s">
        <v>446</v>
      </c>
      <c r="E1771" s="16" t="s">
        <v>577</v>
      </c>
      <c r="F1771" s="16" t="s">
        <v>446</v>
      </c>
      <c r="G1771" s="16" t="s">
        <v>446</v>
      </c>
      <c r="H1771" s="16" t="s">
        <v>446</v>
      </c>
      <c r="I1771" s="16" t="s">
        <v>446</v>
      </c>
      <c r="J1771" s="16" t="s">
        <v>1137</v>
      </c>
      <c r="K1771" s="16" t="s">
        <v>446</v>
      </c>
      <c r="L1771" s="16" t="s">
        <v>446</v>
      </c>
      <c r="M1771" s="16" t="s">
        <v>446</v>
      </c>
      <c r="N1771" s="16" t="s">
        <v>446</v>
      </c>
      <c r="O1771" s="16" t="s">
        <v>446</v>
      </c>
      <c r="P1771" s="16" t="s">
        <v>446</v>
      </c>
      <c r="Q1771" s="16" t="s">
        <v>446</v>
      </c>
      <c r="R1771" s="16" t="s">
        <v>446</v>
      </c>
      <c r="S1771" s="16" t="s">
        <v>446</v>
      </c>
      <c r="T1771" s="16" t="s">
        <v>446</v>
      </c>
      <c r="U1771" s="16" t="s">
        <v>446</v>
      </c>
      <c r="V1771" s="16" t="s">
        <v>447</v>
      </c>
      <c r="W1771" s="16" t="s">
        <v>447</v>
      </c>
      <c r="X1771" s="16" t="s">
        <v>447</v>
      </c>
      <c r="Y1771" s="16" t="s">
        <v>446</v>
      </c>
      <c r="Z1771" s="16" t="s">
        <v>597</v>
      </c>
      <c r="AA1771" s="16" t="s">
        <v>616</v>
      </c>
      <c r="AB1771" s="16" t="s">
        <v>446</v>
      </c>
      <c r="AC1771" s="16" t="s">
        <v>868</v>
      </c>
      <c r="AD1771" s="16" t="s">
        <v>446</v>
      </c>
      <c r="AE1771" s="16" t="s">
        <v>446</v>
      </c>
      <c r="AF1771" s="16" t="s">
        <v>447</v>
      </c>
      <c r="AG1771" s="16" t="s">
        <v>446</v>
      </c>
      <c r="AH1771" s="16" t="s">
        <v>446</v>
      </c>
    </row>
    <row r="1772" spans="1:34" x14ac:dyDescent="0.25">
      <c r="A1772" s="16" t="s">
        <v>482</v>
      </c>
      <c r="B1772" s="16" t="s">
        <v>9071</v>
      </c>
      <c r="C1772" s="16" t="s">
        <v>454</v>
      </c>
      <c r="D1772" s="16" t="s">
        <v>446</v>
      </c>
      <c r="E1772" s="16" t="s">
        <v>446</v>
      </c>
      <c r="F1772" s="16" t="s">
        <v>446</v>
      </c>
      <c r="G1772" s="16" t="s">
        <v>555</v>
      </c>
      <c r="H1772" s="16" t="s">
        <v>446</v>
      </c>
      <c r="I1772" s="16" t="s">
        <v>446</v>
      </c>
      <c r="J1772" s="16" t="s">
        <v>465</v>
      </c>
      <c r="K1772" s="16" t="s">
        <v>446</v>
      </c>
      <c r="L1772" s="16" t="s">
        <v>446</v>
      </c>
      <c r="M1772" s="16" t="s">
        <v>446</v>
      </c>
      <c r="N1772" s="16" t="s">
        <v>555</v>
      </c>
      <c r="O1772" s="16" t="s">
        <v>446</v>
      </c>
      <c r="P1772" s="16" t="s">
        <v>555</v>
      </c>
      <c r="Q1772" s="16" t="s">
        <v>446</v>
      </c>
      <c r="R1772" s="16" t="s">
        <v>446</v>
      </c>
      <c r="S1772" s="16" t="s">
        <v>446</v>
      </c>
      <c r="T1772" s="16" t="s">
        <v>446</v>
      </c>
      <c r="U1772" s="16" t="s">
        <v>446</v>
      </c>
      <c r="V1772" s="16" t="s">
        <v>446</v>
      </c>
      <c r="W1772" s="16" t="s">
        <v>446</v>
      </c>
      <c r="X1772" s="16" t="s">
        <v>1215</v>
      </c>
      <c r="Y1772" s="16" t="s">
        <v>555</v>
      </c>
      <c r="Z1772" s="16" t="s">
        <v>446</v>
      </c>
      <c r="AA1772" s="16" t="s">
        <v>446</v>
      </c>
      <c r="AB1772" s="16" t="s">
        <v>446</v>
      </c>
      <c r="AC1772" s="16" t="s">
        <v>902</v>
      </c>
      <c r="AD1772" s="16" t="s">
        <v>446</v>
      </c>
      <c r="AE1772" s="16" t="s">
        <v>446</v>
      </c>
      <c r="AF1772" s="16" t="s">
        <v>446</v>
      </c>
      <c r="AG1772" s="16" t="s">
        <v>446</v>
      </c>
      <c r="AH1772" s="16" t="s">
        <v>446</v>
      </c>
    </row>
    <row r="1773" spans="1:34" x14ac:dyDescent="0.25">
      <c r="A1773" s="16" t="s">
        <v>462</v>
      </c>
      <c r="B1773" s="16" t="s">
        <v>9416</v>
      </c>
      <c r="C1773" s="16" t="s">
        <v>881</v>
      </c>
      <c r="D1773" s="16" t="s">
        <v>446</v>
      </c>
      <c r="E1773" s="16" t="s">
        <v>694</v>
      </c>
      <c r="F1773" s="16" t="s">
        <v>446</v>
      </c>
      <c r="G1773" s="16" t="s">
        <v>591</v>
      </c>
      <c r="H1773" s="16" t="s">
        <v>446</v>
      </c>
      <c r="I1773" s="16" t="s">
        <v>446</v>
      </c>
      <c r="J1773" s="16" t="s">
        <v>576</v>
      </c>
      <c r="K1773" s="16" t="s">
        <v>446</v>
      </c>
      <c r="L1773" s="16" t="s">
        <v>446</v>
      </c>
      <c r="M1773" s="16" t="s">
        <v>446</v>
      </c>
      <c r="N1773" s="16" t="s">
        <v>591</v>
      </c>
      <c r="O1773" s="16" t="s">
        <v>446</v>
      </c>
      <c r="P1773" s="16" t="s">
        <v>591</v>
      </c>
      <c r="Q1773" s="16" t="s">
        <v>446</v>
      </c>
      <c r="R1773" s="16" t="s">
        <v>446</v>
      </c>
      <c r="S1773" s="16" t="s">
        <v>446</v>
      </c>
      <c r="T1773" s="16" t="s">
        <v>446</v>
      </c>
      <c r="U1773" s="16" t="s">
        <v>446</v>
      </c>
      <c r="V1773" s="16" t="s">
        <v>506</v>
      </c>
      <c r="W1773" s="16" t="s">
        <v>506</v>
      </c>
      <c r="X1773" s="16" t="s">
        <v>508</v>
      </c>
      <c r="Y1773" s="16" t="s">
        <v>591</v>
      </c>
      <c r="Z1773" s="16" t="s">
        <v>582</v>
      </c>
      <c r="AA1773" s="16" t="s">
        <v>585</v>
      </c>
      <c r="AB1773" s="16" t="s">
        <v>446</v>
      </c>
      <c r="AC1773" s="16" t="s">
        <v>1313</v>
      </c>
      <c r="AD1773" s="16" t="s">
        <v>446</v>
      </c>
      <c r="AE1773" s="16" t="s">
        <v>446</v>
      </c>
      <c r="AF1773" s="16" t="s">
        <v>506</v>
      </c>
      <c r="AG1773" s="16" t="s">
        <v>446</v>
      </c>
      <c r="AH1773" s="16" t="s">
        <v>446</v>
      </c>
    </row>
    <row r="1775" spans="1:34" x14ac:dyDescent="0.25">
      <c r="A1775" s="16" t="s">
        <v>13566</v>
      </c>
    </row>
    <row r="1776" spans="1:34" x14ac:dyDescent="0.25">
      <c r="A1776" s="16" t="s">
        <v>172</v>
      </c>
    </row>
    <row r="1777" spans="1:10" x14ac:dyDescent="0.25">
      <c r="A1777" s="16" t="s">
        <v>477</v>
      </c>
      <c r="B1777" s="16" t="s">
        <v>435</v>
      </c>
      <c r="C1777" s="16" t="s">
        <v>697</v>
      </c>
      <c r="D1777" s="16" t="s">
        <v>1321</v>
      </c>
      <c r="E1777" s="16" t="s">
        <v>1322</v>
      </c>
      <c r="F1777" s="16" t="s">
        <v>1323</v>
      </c>
      <c r="G1777" s="16" t="s">
        <v>1324</v>
      </c>
      <c r="H1777" s="16" t="s">
        <v>1325</v>
      </c>
      <c r="I1777" s="16" t="s">
        <v>1326</v>
      </c>
      <c r="J1777" s="16" t="s">
        <v>1327</v>
      </c>
    </row>
    <row r="1778" spans="1:10" x14ac:dyDescent="0.25">
      <c r="A1778" s="16" t="s">
        <v>478</v>
      </c>
      <c r="B1778" s="16" t="s">
        <v>9558</v>
      </c>
      <c r="C1778" s="16" t="s">
        <v>591</v>
      </c>
      <c r="D1778" s="16" t="s">
        <v>796</v>
      </c>
      <c r="E1778" s="16" t="s">
        <v>591</v>
      </c>
      <c r="F1778" s="16" t="s">
        <v>571</v>
      </c>
      <c r="G1778" s="16" t="s">
        <v>591</v>
      </c>
      <c r="H1778" s="16" t="s">
        <v>1158</v>
      </c>
      <c r="I1778" s="16" t="s">
        <v>921</v>
      </c>
      <c r="J1778" s="16" t="s">
        <v>629</v>
      </c>
    </row>
    <row r="1779" spans="1:10" x14ac:dyDescent="0.25">
      <c r="A1779" s="16" t="s">
        <v>482</v>
      </c>
      <c r="B1779" s="16" t="s">
        <v>9464</v>
      </c>
      <c r="C1779" s="16" t="s">
        <v>446</v>
      </c>
      <c r="D1779" s="16" t="s">
        <v>1328</v>
      </c>
      <c r="E1779" s="16" t="s">
        <v>446</v>
      </c>
      <c r="F1779" s="16" t="s">
        <v>588</v>
      </c>
      <c r="G1779" s="16" t="s">
        <v>446</v>
      </c>
      <c r="H1779" s="16" t="s">
        <v>1131</v>
      </c>
      <c r="I1779" s="16" t="s">
        <v>777</v>
      </c>
      <c r="J1779" s="16" t="s">
        <v>446</v>
      </c>
    </row>
    <row r="1780" spans="1:10" x14ac:dyDescent="0.25">
      <c r="A1780" s="16" t="s">
        <v>462</v>
      </c>
      <c r="B1780" s="16" t="s">
        <v>10159</v>
      </c>
      <c r="C1780" s="16" t="s">
        <v>473</v>
      </c>
      <c r="D1780" s="16" t="s">
        <v>780</v>
      </c>
      <c r="E1780" s="16" t="s">
        <v>473</v>
      </c>
      <c r="F1780" s="16" t="s">
        <v>520</v>
      </c>
      <c r="G1780" s="16" t="s">
        <v>473</v>
      </c>
      <c r="H1780" s="16" t="s">
        <v>1329</v>
      </c>
      <c r="I1780" s="16" t="s">
        <v>502</v>
      </c>
      <c r="J1780" s="16" t="s">
        <v>554</v>
      </c>
    </row>
    <row r="1782" spans="1:10" x14ac:dyDescent="0.25">
      <c r="A1782" s="16" t="s">
        <v>13567</v>
      </c>
    </row>
    <row r="1783" spans="1:10" x14ac:dyDescent="0.25">
      <c r="A1783" s="16" t="s">
        <v>13241</v>
      </c>
    </row>
    <row r="1784" spans="1:10" x14ac:dyDescent="0.25">
      <c r="A1784" s="16" t="s">
        <v>815</v>
      </c>
      <c r="B1784" s="16" t="s">
        <v>435</v>
      </c>
      <c r="C1784" s="16" t="s">
        <v>486</v>
      </c>
      <c r="D1784" s="16" t="s">
        <v>487</v>
      </c>
    </row>
    <row r="1785" spans="1:10" x14ac:dyDescent="0.25">
      <c r="A1785" s="16" t="s">
        <v>470</v>
      </c>
      <c r="B1785" s="16" t="s">
        <v>8961</v>
      </c>
      <c r="C1785" s="16" t="s">
        <v>1016</v>
      </c>
      <c r="D1785" s="16" t="s">
        <v>620</v>
      </c>
    </row>
    <row r="1786" spans="1:10" x14ac:dyDescent="0.25">
      <c r="A1786" s="16" t="s">
        <v>474</v>
      </c>
      <c r="B1786" s="16" t="s">
        <v>8993</v>
      </c>
      <c r="C1786" s="16" t="s">
        <v>1077</v>
      </c>
      <c r="D1786" s="16" t="s">
        <v>1003</v>
      </c>
    </row>
    <row r="1787" spans="1:10" x14ac:dyDescent="0.25">
      <c r="A1787" s="16" t="s">
        <v>821</v>
      </c>
      <c r="B1787" s="16" t="s">
        <v>844</v>
      </c>
      <c r="C1787" s="16" t="s">
        <v>446</v>
      </c>
      <c r="D1787" s="16" t="s">
        <v>644</v>
      </c>
    </row>
    <row r="1788" spans="1:10" x14ac:dyDescent="0.25">
      <c r="A1788" s="16" t="s">
        <v>462</v>
      </c>
      <c r="B1788" s="16" t="s">
        <v>11743</v>
      </c>
      <c r="C1788" s="16" t="s">
        <v>1351</v>
      </c>
      <c r="D1788" s="16" t="s">
        <v>1064</v>
      </c>
    </row>
    <row r="1790" spans="1:10" x14ac:dyDescent="0.25">
      <c r="A1790" s="16" t="s">
        <v>13568</v>
      </c>
    </row>
    <row r="1791" spans="1:10" x14ac:dyDescent="0.25">
      <c r="A1791" s="16" t="s">
        <v>13242</v>
      </c>
    </row>
    <row r="1792" spans="1:10" x14ac:dyDescent="0.25">
      <c r="A1792" s="16" t="s">
        <v>924</v>
      </c>
      <c r="B1792" s="16" t="s">
        <v>435</v>
      </c>
      <c r="C1792" s="16" t="s">
        <v>486</v>
      </c>
      <c r="D1792" s="16" t="s">
        <v>487</v>
      </c>
    </row>
    <row r="1793" spans="1:4" x14ac:dyDescent="0.25">
      <c r="A1793" s="16" t="s">
        <v>850</v>
      </c>
      <c r="B1793" s="16" t="s">
        <v>8732</v>
      </c>
      <c r="C1793" s="16" t="s">
        <v>644</v>
      </c>
      <c r="D1793" s="16" t="s">
        <v>446</v>
      </c>
    </row>
    <row r="1794" spans="1:4" x14ac:dyDescent="0.25">
      <c r="A1794" s="16" t="s">
        <v>851</v>
      </c>
      <c r="B1794" s="16" t="s">
        <v>9174</v>
      </c>
      <c r="C1794" s="16" t="s">
        <v>453</v>
      </c>
      <c r="D1794" s="16" t="s">
        <v>1015</v>
      </c>
    </row>
    <row r="1795" spans="1:4" x14ac:dyDescent="0.25">
      <c r="A1795" s="16" t="s">
        <v>462</v>
      </c>
      <c r="B1795" s="16" t="s">
        <v>11743</v>
      </c>
      <c r="C1795" s="16" t="s">
        <v>1351</v>
      </c>
      <c r="D1795" s="16" t="s">
        <v>1064</v>
      </c>
    </row>
    <row r="1797" spans="1:4" x14ac:dyDescent="0.25">
      <c r="A1797" s="16" t="s">
        <v>13569</v>
      </c>
    </row>
    <row r="1798" spans="1:4" x14ac:dyDescent="0.25">
      <c r="A1798" s="16" t="s">
        <v>13243</v>
      </c>
    </row>
    <row r="1799" spans="1:4" x14ac:dyDescent="0.25">
      <c r="A1799" s="16" t="s">
        <v>928</v>
      </c>
      <c r="B1799" s="16" t="s">
        <v>435</v>
      </c>
      <c r="C1799" s="16" t="s">
        <v>486</v>
      </c>
      <c r="D1799" s="16" t="s">
        <v>487</v>
      </c>
    </row>
    <row r="1800" spans="1:4" x14ac:dyDescent="0.25">
      <c r="A1800" s="16" t="s">
        <v>929</v>
      </c>
      <c r="B1800" s="16" t="s">
        <v>9030</v>
      </c>
      <c r="C1800" s="16" t="s">
        <v>1353</v>
      </c>
      <c r="D1800" s="16" t="s">
        <v>1354</v>
      </c>
    </row>
    <row r="1801" spans="1:4" x14ac:dyDescent="0.25">
      <c r="A1801" s="16" t="s">
        <v>932</v>
      </c>
      <c r="B1801" s="16" t="s">
        <v>8811</v>
      </c>
      <c r="C1801" s="16" t="s">
        <v>644</v>
      </c>
      <c r="D1801" s="16" t="s">
        <v>446</v>
      </c>
    </row>
    <row r="1802" spans="1:4" x14ac:dyDescent="0.25">
      <c r="A1802" s="16" t="s">
        <v>935</v>
      </c>
      <c r="B1802" s="16" t="s">
        <v>844</v>
      </c>
      <c r="C1802" s="16" t="s">
        <v>644</v>
      </c>
      <c r="D1802" s="16" t="s">
        <v>446</v>
      </c>
    </row>
    <row r="1803" spans="1:4" x14ac:dyDescent="0.25">
      <c r="A1803" s="16" t="s">
        <v>938</v>
      </c>
      <c r="B1803" s="16" t="s">
        <v>8845</v>
      </c>
      <c r="C1803" s="16" t="s">
        <v>1355</v>
      </c>
      <c r="D1803" s="16" t="s">
        <v>511</v>
      </c>
    </row>
    <row r="1804" spans="1:4" x14ac:dyDescent="0.25">
      <c r="A1804" s="16" t="s">
        <v>462</v>
      </c>
      <c r="B1804" s="16" t="s">
        <v>11743</v>
      </c>
      <c r="C1804" s="16" t="s">
        <v>1351</v>
      </c>
      <c r="D1804" s="16" t="s">
        <v>1064</v>
      </c>
    </row>
    <row r="1806" spans="1:4" x14ac:dyDescent="0.25">
      <c r="A1806" s="16" t="s">
        <v>13570</v>
      </c>
    </row>
    <row r="1807" spans="1:4" x14ac:dyDescent="0.25">
      <c r="A1807" s="16" t="s">
        <v>13244</v>
      </c>
    </row>
    <row r="1808" spans="1:4" x14ac:dyDescent="0.25">
      <c r="A1808" s="16" t="s">
        <v>477</v>
      </c>
      <c r="B1808" s="16" t="s">
        <v>435</v>
      </c>
      <c r="C1808" s="16" t="s">
        <v>486</v>
      </c>
      <c r="D1808" s="16" t="s">
        <v>487</v>
      </c>
    </row>
    <row r="1809" spans="1:7" x14ac:dyDescent="0.25">
      <c r="A1809" s="16" t="s">
        <v>478</v>
      </c>
      <c r="B1809" s="16" t="s">
        <v>8972</v>
      </c>
      <c r="C1809" s="16" t="s">
        <v>840</v>
      </c>
      <c r="D1809" s="16" t="s">
        <v>839</v>
      </c>
    </row>
    <row r="1810" spans="1:7" x14ac:dyDescent="0.25">
      <c r="A1810" s="16" t="s">
        <v>482</v>
      </c>
      <c r="B1810" s="16" t="s">
        <v>8987</v>
      </c>
      <c r="C1810" s="16" t="s">
        <v>1155</v>
      </c>
      <c r="D1810" s="16" t="s">
        <v>465</v>
      </c>
    </row>
    <row r="1811" spans="1:7" x14ac:dyDescent="0.25">
      <c r="A1811" s="16" t="s">
        <v>462</v>
      </c>
      <c r="B1811" s="16" t="s">
        <v>11743</v>
      </c>
      <c r="C1811" s="16" t="s">
        <v>1351</v>
      </c>
      <c r="D1811" s="16" t="s">
        <v>1064</v>
      </c>
    </row>
    <row r="1813" spans="1:7" x14ac:dyDescent="0.25">
      <c r="A1813" s="16" t="s">
        <v>13571</v>
      </c>
    </row>
    <row r="1814" spans="1:7" x14ac:dyDescent="0.25">
      <c r="A1814" s="16" t="s">
        <v>13572</v>
      </c>
    </row>
    <row r="1815" spans="1:7" x14ac:dyDescent="0.25">
      <c r="A1815" s="16" t="s">
        <v>477</v>
      </c>
      <c r="B1815" s="16" t="s">
        <v>435</v>
      </c>
      <c r="C1815" s="16" t="s">
        <v>876</v>
      </c>
      <c r="D1815" s="16" t="s">
        <v>445</v>
      </c>
      <c r="E1815" s="16" t="s">
        <v>451</v>
      </c>
      <c r="F1815" s="16" t="s">
        <v>877</v>
      </c>
      <c r="G1815" s="16" t="s">
        <v>878</v>
      </c>
    </row>
    <row r="1816" spans="1:7" x14ac:dyDescent="0.25">
      <c r="A1816" s="16" t="s">
        <v>478</v>
      </c>
      <c r="B1816" s="16" t="s">
        <v>10991</v>
      </c>
      <c r="C1816" s="16" t="s">
        <v>1114</v>
      </c>
      <c r="D1816" s="16" t="s">
        <v>691</v>
      </c>
      <c r="E1816" s="16" t="s">
        <v>1360</v>
      </c>
      <c r="F1816" s="16" t="s">
        <v>561</v>
      </c>
      <c r="G1816" s="16" t="s">
        <v>1492</v>
      </c>
    </row>
    <row r="1817" spans="1:7" x14ac:dyDescent="0.25">
      <c r="A1817" s="16" t="s">
        <v>482</v>
      </c>
      <c r="B1817" s="16" t="s">
        <v>10882</v>
      </c>
      <c r="C1817" s="16" t="s">
        <v>681</v>
      </c>
      <c r="D1817" s="16" t="s">
        <v>610</v>
      </c>
      <c r="E1817" s="16" t="s">
        <v>1939</v>
      </c>
      <c r="F1817" s="16" t="s">
        <v>576</v>
      </c>
      <c r="G1817" s="16" t="s">
        <v>729</v>
      </c>
    </row>
    <row r="1818" spans="1:7" x14ac:dyDescent="0.25">
      <c r="A1818" s="16" t="s">
        <v>462</v>
      </c>
      <c r="B1818" s="16" t="s">
        <v>12596</v>
      </c>
      <c r="C1818" s="16" t="s">
        <v>683</v>
      </c>
      <c r="D1818" s="16" t="s">
        <v>1198</v>
      </c>
      <c r="E1818" s="16" t="s">
        <v>1379</v>
      </c>
      <c r="F1818" s="16" t="s">
        <v>517</v>
      </c>
      <c r="G1818" s="16" t="s">
        <v>664</v>
      </c>
    </row>
    <row r="1820" spans="1:7" x14ac:dyDescent="0.25">
      <c r="A1820" s="16" t="s">
        <v>13573</v>
      </c>
    </row>
    <row r="1821" spans="1:7" x14ac:dyDescent="0.25">
      <c r="A1821" s="16" t="s">
        <v>177</v>
      </c>
    </row>
    <row r="1822" spans="1:7" x14ac:dyDescent="0.25">
      <c r="A1822" s="16" t="s">
        <v>815</v>
      </c>
      <c r="B1822" s="16" t="s">
        <v>435</v>
      </c>
      <c r="C1822" s="16" t="s">
        <v>831</v>
      </c>
      <c r="D1822" s="16" t="s">
        <v>833</v>
      </c>
      <c r="E1822" s="16" t="s">
        <v>836</v>
      </c>
    </row>
    <row r="1823" spans="1:7" x14ac:dyDescent="0.25">
      <c r="A1823" s="16" t="s">
        <v>470</v>
      </c>
      <c r="B1823" s="16" t="s">
        <v>11987</v>
      </c>
      <c r="C1823" s="16" t="s">
        <v>1310</v>
      </c>
      <c r="D1823" s="16" t="s">
        <v>898</v>
      </c>
      <c r="E1823" s="16" t="s">
        <v>587</v>
      </c>
    </row>
    <row r="1824" spans="1:7" x14ac:dyDescent="0.25">
      <c r="A1824" s="16" t="s">
        <v>474</v>
      </c>
      <c r="B1824" s="16" t="s">
        <v>10062</v>
      </c>
      <c r="C1824" s="16" t="s">
        <v>1356</v>
      </c>
      <c r="D1824" s="16" t="s">
        <v>1357</v>
      </c>
      <c r="E1824" s="16" t="s">
        <v>515</v>
      </c>
    </row>
    <row r="1825" spans="1:5" x14ac:dyDescent="0.25">
      <c r="A1825" s="16" t="s">
        <v>821</v>
      </c>
      <c r="B1825" s="16" t="s">
        <v>844</v>
      </c>
      <c r="C1825" s="16" t="s">
        <v>446</v>
      </c>
      <c r="D1825" s="16" t="s">
        <v>644</v>
      </c>
      <c r="E1825" s="16" t="s">
        <v>446</v>
      </c>
    </row>
    <row r="1826" spans="1:5" x14ac:dyDescent="0.25">
      <c r="A1826" s="16" t="s">
        <v>462</v>
      </c>
      <c r="B1826" s="16" t="s">
        <v>12491</v>
      </c>
      <c r="C1826" s="16" t="s">
        <v>868</v>
      </c>
      <c r="D1826" s="16" t="s">
        <v>895</v>
      </c>
      <c r="E1826" s="16" t="s">
        <v>1215</v>
      </c>
    </row>
    <row r="1828" spans="1:5" x14ac:dyDescent="0.25">
      <c r="A1828" s="16" t="s">
        <v>13574</v>
      </c>
    </row>
    <row r="1829" spans="1:5" x14ac:dyDescent="0.25">
      <c r="A1829" s="16" t="s">
        <v>178</v>
      </c>
    </row>
    <row r="1830" spans="1:5" x14ac:dyDescent="0.25">
      <c r="A1830" s="16" t="s">
        <v>924</v>
      </c>
      <c r="B1830" s="16" t="s">
        <v>435</v>
      </c>
      <c r="C1830" s="16" t="s">
        <v>831</v>
      </c>
      <c r="D1830" s="16" t="s">
        <v>833</v>
      </c>
      <c r="E1830" s="16" t="s">
        <v>836</v>
      </c>
    </row>
    <row r="1831" spans="1:5" x14ac:dyDescent="0.25">
      <c r="A1831" s="16" t="s">
        <v>850</v>
      </c>
      <c r="B1831" s="16" t="s">
        <v>9389</v>
      </c>
      <c r="C1831" s="16" t="s">
        <v>567</v>
      </c>
      <c r="D1831" s="16" t="s">
        <v>746</v>
      </c>
      <c r="E1831" s="16" t="s">
        <v>578</v>
      </c>
    </row>
    <row r="1832" spans="1:5" x14ac:dyDescent="0.25">
      <c r="A1832" s="16" t="s">
        <v>851</v>
      </c>
      <c r="B1832" s="16" t="s">
        <v>12018</v>
      </c>
      <c r="C1832" s="16" t="s">
        <v>13575</v>
      </c>
      <c r="D1832" s="16" t="s">
        <v>1636</v>
      </c>
      <c r="E1832" s="16" t="s">
        <v>511</v>
      </c>
    </row>
    <row r="1833" spans="1:5" x14ac:dyDescent="0.25">
      <c r="A1833" s="16" t="s">
        <v>821</v>
      </c>
      <c r="B1833" s="16" t="s">
        <v>9453</v>
      </c>
      <c r="C1833" s="16" t="s">
        <v>13576</v>
      </c>
      <c r="D1833" s="16" t="s">
        <v>1382</v>
      </c>
      <c r="E1833" s="16" t="s">
        <v>629</v>
      </c>
    </row>
    <row r="1834" spans="1:5" x14ac:dyDescent="0.25">
      <c r="A1834" s="16" t="s">
        <v>462</v>
      </c>
      <c r="B1834" s="16" t="s">
        <v>12491</v>
      </c>
      <c r="C1834" s="16" t="s">
        <v>868</v>
      </c>
      <c r="D1834" s="16" t="s">
        <v>895</v>
      </c>
      <c r="E1834" s="16" t="s">
        <v>1215</v>
      </c>
    </row>
    <row r="1836" spans="1:5" x14ac:dyDescent="0.25">
      <c r="A1836" s="16" t="s">
        <v>13577</v>
      </c>
    </row>
    <row r="1837" spans="1:5" x14ac:dyDescent="0.25">
      <c r="A1837" s="16" t="s">
        <v>179</v>
      </c>
    </row>
    <row r="1838" spans="1:5" x14ac:dyDescent="0.25">
      <c r="A1838" s="16" t="s">
        <v>1361</v>
      </c>
      <c r="B1838" s="16" t="s">
        <v>435</v>
      </c>
      <c r="C1838" s="16" t="s">
        <v>831</v>
      </c>
      <c r="D1838" s="16" t="s">
        <v>833</v>
      </c>
      <c r="E1838" s="16" t="s">
        <v>836</v>
      </c>
    </row>
    <row r="1839" spans="1:5" x14ac:dyDescent="0.25">
      <c r="A1839" s="16" t="s">
        <v>876</v>
      </c>
      <c r="B1839" s="16" t="s">
        <v>9030</v>
      </c>
      <c r="C1839" s="16" t="s">
        <v>681</v>
      </c>
      <c r="D1839" s="16" t="s">
        <v>1057</v>
      </c>
      <c r="E1839" s="16" t="s">
        <v>446</v>
      </c>
    </row>
    <row r="1840" spans="1:5" x14ac:dyDescent="0.25">
      <c r="A1840" s="16" t="s">
        <v>445</v>
      </c>
      <c r="B1840" s="16" t="s">
        <v>9635</v>
      </c>
      <c r="C1840" s="16" t="s">
        <v>1337</v>
      </c>
      <c r="D1840" s="16" t="s">
        <v>1362</v>
      </c>
      <c r="E1840" s="16" t="s">
        <v>692</v>
      </c>
    </row>
    <row r="1841" spans="1:5" x14ac:dyDescent="0.25">
      <c r="A1841" s="16" t="s">
        <v>451</v>
      </c>
      <c r="B1841" s="16" t="s">
        <v>10520</v>
      </c>
      <c r="C1841" s="16" t="s">
        <v>1363</v>
      </c>
      <c r="D1841" s="16" t="s">
        <v>926</v>
      </c>
      <c r="E1841" s="16" t="s">
        <v>690</v>
      </c>
    </row>
    <row r="1842" spans="1:5" x14ac:dyDescent="0.25">
      <c r="A1842" s="16" t="s">
        <v>877</v>
      </c>
      <c r="B1842" s="16" t="s">
        <v>9162</v>
      </c>
      <c r="C1842" s="16" t="s">
        <v>1364</v>
      </c>
      <c r="D1842" s="16" t="s">
        <v>1353</v>
      </c>
      <c r="E1842" s="16" t="s">
        <v>520</v>
      </c>
    </row>
    <row r="1843" spans="1:5" x14ac:dyDescent="0.25">
      <c r="A1843" s="16" t="s">
        <v>878</v>
      </c>
      <c r="B1843" s="16" t="s">
        <v>9920</v>
      </c>
      <c r="C1843" s="16" t="s">
        <v>515</v>
      </c>
      <c r="D1843" s="16" t="s">
        <v>1365</v>
      </c>
      <c r="E1843" s="16" t="s">
        <v>468</v>
      </c>
    </row>
    <row r="1844" spans="1:5" x14ac:dyDescent="0.25">
      <c r="A1844" s="16" t="s">
        <v>462</v>
      </c>
      <c r="B1844" s="16" t="s">
        <v>12491</v>
      </c>
      <c r="C1844" s="16" t="s">
        <v>868</v>
      </c>
      <c r="D1844" s="16" t="s">
        <v>895</v>
      </c>
      <c r="E1844" s="16" t="s">
        <v>1215</v>
      </c>
    </row>
    <row r="1846" spans="1:5" x14ac:dyDescent="0.25">
      <c r="A1846" s="16" t="s">
        <v>13578</v>
      </c>
    </row>
    <row r="1847" spans="1:5" x14ac:dyDescent="0.25">
      <c r="A1847" s="16" t="s">
        <v>180</v>
      </c>
    </row>
    <row r="1848" spans="1:5" x14ac:dyDescent="0.25">
      <c r="A1848" s="16" t="s">
        <v>1366</v>
      </c>
      <c r="B1848" s="16" t="s">
        <v>435</v>
      </c>
      <c r="C1848" s="16" t="s">
        <v>831</v>
      </c>
      <c r="D1848" s="16" t="s">
        <v>833</v>
      </c>
      <c r="E1848" s="16" t="s">
        <v>836</v>
      </c>
    </row>
    <row r="1849" spans="1:5" x14ac:dyDescent="0.25">
      <c r="A1849" s="16" t="s">
        <v>486</v>
      </c>
      <c r="B1849" s="16" t="s">
        <v>9251</v>
      </c>
      <c r="C1849" s="16" t="s">
        <v>634</v>
      </c>
      <c r="D1849" s="16" t="s">
        <v>1145</v>
      </c>
      <c r="E1849" s="16" t="s">
        <v>447</v>
      </c>
    </row>
    <row r="1850" spans="1:5" x14ac:dyDescent="0.25">
      <c r="A1850" s="16" t="s">
        <v>487</v>
      </c>
      <c r="B1850" s="16" t="s">
        <v>12321</v>
      </c>
      <c r="C1850" s="16" t="s">
        <v>903</v>
      </c>
      <c r="D1850" s="16" t="s">
        <v>1367</v>
      </c>
      <c r="E1850" s="16" t="s">
        <v>577</v>
      </c>
    </row>
    <row r="1851" spans="1:5" x14ac:dyDescent="0.25">
      <c r="A1851" s="16" t="s">
        <v>462</v>
      </c>
      <c r="B1851" s="16" t="s">
        <v>12491</v>
      </c>
      <c r="C1851" s="16" t="s">
        <v>868</v>
      </c>
      <c r="D1851" s="16" t="s">
        <v>895</v>
      </c>
      <c r="E1851" s="16" t="s">
        <v>1215</v>
      </c>
    </row>
    <row r="1853" spans="1:5" x14ac:dyDescent="0.25">
      <c r="A1853" s="16" t="s">
        <v>13579</v>
      </c>
    </row>
    <row r="1854" spans="1:5" x14ac:dyDescent="0.25">
      <c r="A1854" s="16" t="s">
        <v>181</v>
      </c>
    </row>
    <row r="1855" spans="1:5" x14ac:dyDescent="0.25">
      <c r="A1855" s="16" t="s">
        <v>11641</v>
      </c>
      <c r="B1855" s="16" t="s">
        <v>435</v>
      </c>
      <c r="C1855" s="16" t="s">
        <v>831</v>
      </c>
      <c r="D1855" s="16" t="s">
        <v>833</v>
      </c>
      <c r="E1855" s="16" t="s">
        <v>836</v>
      </c>
    </row>
    <row r="1856" spans="1:5" x14ac:dyDescent="0.25">
      <c r="A1856" s="16" t="s">
        <v>1369</v>
      </c>
      <c r="B1856" s="16" t="s">
        <v>9052</v>
      </c>
      <c r="C1856" s="16" t="s">
        <v>1370</v>
      </c>
      <c r="D1856" s="16" t="s">
        <v>1371</v>
      </c>
      <c r="E1856" s="16" t="s">
        <v>523</v>
      </c>
    </row>
    <row r="1857" spans="1:5" x14ac:dyDescent="0.25">
      <c r="A1857" s="16" t="s">
        <v>1372</v>
      </c>
      <c r="B1857" s="16" t="s">
        <v>8957</v>
      </c>
      <c r="C1857" s="16" t="s">
        <v>1373</v>
      </c>
      <c r="D1857" s="16" t="s">
        <v>1219</v>
      </c>
      <c r="E1857" s="16" t="s">
        <v>1196</v>
      </c>
    </row>
    <row r="1858" spans="1:5" x14ac:dyDescent="0.25">
      <c r="A1858" s="16" t="s">
        <v>1374</v>
      </c>
      <c r="B1858" s="16" t="s">
        <v>8743</v>
      </c>
      <c r="C1858" s="16" t="s">
        <v>575</v>
      </c>
      <c r="D1858" s="16" t="s">
        <v>1072</v>
      </c>
      <c r="E1858" s="16" t="s">
        <v>446</v>
      </c>
    </row>
    <row r="1859" spans="1:5" x14ac:dyDescent="0.25">
      <c r="A1859" s="16" t="s">
        <v>1375</v>
      </c>
      <c r="B1859" s="16" t="s">
        <v>8746</v>
      </c>
      <c r="C1859" s="16" t="s">
        <v>446</v>
      </c>
      <c r="D1859" s="16" t="s">
        <v>644</v>
      </c>
      <c r="E1859" s="16" t="s">
        <v>446</v>
      </c>
    </row>
    <row r="1860" spans="1:5" x14ac:dyDescent="0.25">
      <c r="A1860" s="16" t="s">
        <v>1376</v>
      </c>
      <c r="B1860" s="16" t="s">
        <v>9931</v>
      </c>
      <c r="C1860" s="16" t="s">
        <v>1377</v>
      </c>
      <c r="D1860" s="16" t="s">
        <v>855</v>
      </c>
      <c r="E1860" s="16" t="s">
        <v>1114</v>
      </c>
    </row>
    <row r="1861" spans="1:5" x14ac:dyDescent="0.25">
      <c r="A1861" s="16" t="s">
        <v>1378</v>
      </c>
      <c r="B1861" s="16" t="s">
        <v>9730</v>
      </c>
      <c r="C1861" s="16" t="s">
        <v>1379</v>
      </c>
      <c r="D1861" s="16" t="s">
        <v>1228</v>
      </c>
      <c r="E1861" s="16" t="s">
        <v>1215</v>
      </c>
    </row>
    <row r="1862" spans="1:5" x14ac:dyDescent="0.25">
      <c r="A1862" s="16" t="s">
        <v>1380</v>
      </c>
      <c r="B1862" s="16" t="s">
        <v>9943</v>
      </c>
      <c r="C1862" s="16" t="s">
        <v>689</v>
      </c>
      <c r="D1862" s="16" t="s">
        <v>1381</v>
      </c>
      <c r="E1862" s="16" t="s">
        <v>511</v>
      </c>
    </row>
    <row r="1863" spans="1:5" x14ac:dyDescent="0.25">
      <c r="A1863" s="16" t="s">
        <v>821</v>
      </c>
      <c r="B1863" s="16" t="s">
        <v>9459</v>
      </c>
      <c r="C1863" s="16" t="s">
        <v>901</v>
      </c>
      <c r="D1863" s="16" t="s">
        <v>1613</v>
      </c>
      <c r="E1863" s="16" t="s">
        <v>629</v>
      </c>
    </row>
    <row r="1864" spans="1:5" x14ac:dyDescent="0.25">
      <c r="A1864" s="16" t="s">
        <v>462</v>
      </c>
      <c r="B1864" s="16" t="s">
        <v>12491</v>
      </c>
      <c r="C1864" s="16" t="s">
        <v>868</v>
      </c>
      <c r="D1864" s="16" t="s">
        <v>895</v>
      </c>
      <c r="E1864" s="16" t="s">
        <v>1215</v>
      </c>
    </row>
    <row r="1866" spans="1:5" x14ac:dyDescent="0.25">
      <c r="A1866" s="16" t="s">
        <v>13580</v>
      </c>
    </row>
    <row r="1867" spans="1:5" x14ac:dyDescent="0.25">
      <c r="A1867" s="16" t="s">
        <v>182</v>
      </c>
    </row>
    <row r="1868" spans="1:5" x14ac:dyDescent="0.25">
      <c r="A1868" s="16" t="s">
        <v>477</v>
      </c>
      <c r="B1868" s="16" t="s">
        <v>435</v>
      </c>
      <c r="C1868" s="16" t="s">
        <v>831</v>
      </c>
      <c r="D1868" s="16" t="s">
        <v>833</v>
      </c>
      <c r="E1868" s="16" t="s">
        <v>836</v>
      </c>
    </row>
    <row r="1869" spans="1:5" x14ac:dyDescent="0.25">
      <c r="A1869" s="16" t="s">
        <v>478</v>
      </c>
      <c r="B1869" s="16" t="s">
        <v>10882</v>
      </c>
      <c r="C1869" s="16" t="s">
        <v>604</v>
      </c>
      <c r="D1869" s="16" t="s">
        <v>1383</v>
      </c>
      <c r="E1869" s="16" t="s">
        <v>1114</v>
      </c>
    </row>
    <row r="1870" spans="1:5" x14ac:dyDescent="0.25">
      <c r="A1870" s="16" t="s">
        <v>482</v>
      </c>
      <c r="B1870" s="16" t="s">
        <v>10769</v>
      </c>
      <c r="C1870" s="16" t="s">
        <v>493</v>
      </c>
      <c r="D1870" s="16" t="s">
        <v>869</v>
      </c>
      <c r="E1870" s="16" t="s">
        <v>566</v>
      </c>
    </row>
    <row r="1871" spans="1:5" x14ac:dyDescent="0.25">
      <c r="A1871" s="16" t="s">
        <v>462</v>
      </c>
      <c r="B1871" s="16" t="s">
        <v>12491</v>
      </c>
      <c r="C1871" s="16" t="s">
        <v>868</v>
      </c>
      <c r="D1871" s="16" t="s">
        <v>895</v>
      </c>
      <c r="E1871" s="16" t="s">
        <v>1215</v>
      </c>
    </row>
    <row r="1873" spans="1:5" x14ac:dyDescent="0.25">
      <c r="A1873" s="16" t="s">
        <v>13581</v>
      </c>
    </row>
    <row r="1874" spans="1:5" x14ac:dyDescent="0.25">
      <c r="A1874" s="16" t="s">
        <v>183</v>
      </c>
    </row>
    <row r="1875" spans="1:5" x14ac:dyDescent="0.25">
      <c r="A1875" s="16" t="s">
        <v>1384</v>
      </c>
      <c r="B1875" s="16" t="s">
        <v>435</v>
      </c>
      <c r="C1875" s="16" t="s">
        <v>831</v>
      </c>
      <c r="D1875" s="16" t="s">
        <v>833</v>
      </c>
      <c r="E1875" s="16" t="s">
        <v>836</v>
      </c>
    </row>
    <row r="1876" spans="1:5" x14ac:dyDescent="0.25">
      <c r="A1876" s="16" t="s">
        <v>445</v>
      </c>
      <c r="B1876" s="16" t="s">
        <v>9362</v>
      </c>
      <c r="C1876" s="16" t="s">
        <v>1385</v>
      </c>
      <c r="D1876" s="16" t="s">
        <v>1053</v>
      </c>
      <c r="E1876" s="16" t="s">
        <v>1138</v>
      </c>
    </row>
    <row r="1877" spans="1:5" x14ac:dyDescent="0.25">
      <c r="A1877" s="16" t="s">
        <v>451</v>
      </c>
      <c r="B1877" s="16" t="s">
        <v>10019</v>
      </c>
      <c r="C1877" s="16" t="s">
        <v>1386</v>
      </c>
      <c r="D1877" s="16" t="s">
        <v>1243</v>
      </c>
      <c r="E1877" s="16" t="s">
        <v>563</v>
      </c>
    </row>
    <row r="1878" spans="1:5" x14ac:dyDescent="0.25">
      <c r="A1878" s="16" t="s">
        <v>877</v>
      </c>
      <c r="B1878" s="16" t="s">
        <v>9015</v>
      </c>
      <c r="C1878" s="16" t="s">
        <v>704</v>
      </c>
      <c r="D1878" s="16" t="s">
        <v>1350</v>
      </c>
      <c r="E1878" s="16" t="s">
        <v>561</v>
      </c>
    </row>
    <row r="1879" spans="1:5" x14ac:dyDescent="0.25">
      <c r="A1879" s="16" t="s">
        <v>878</v>
      </c>
      <c r="B1879" s="16" t="s">
        <v>9423</v>
      </c>
      <c r="C1879" s="16" t="s">
        <v>591</v>
      </c>
      <c r="D1879" s="16" t="s">
        <v>765</v>
      </c>
      <c r="E1879" s="16" t="s">
        <v>446</v>
      </c>
    </row>
    <row r="1880" spans="1:5" x14ac:dyDescent="0.25">
      <c r="A1880" s="16" t="s">
        <v>462</v>
      </c>
      <c r="B1880" s="16" t="s">
        <v>11194</v>
      </c>
      <c r="C1880" s="16" t="s">
        <v>1067</v>
      </c>
      <c r="D1880" s="16" t="s">
        <v>913</v>
      </c>
      <c r="E1880" s="16" t="s">
        <v>603</v>
      </c>
    </row>
    <row r="1882" spans="1:5" x14ac:dyDescent="0.25">
      <c r="A1882" s="16" t="s">
        <v>13582</v>
      </c>
    </row>
    <row r="1883" spans="1:5" x14ac:dyDescent="0.25">
      <c r="A1883" s="16" t="s">
        <v>184</v>
      </c>
    </row>
    <row r="1884" spans="1:5" x14ac:dyDescent="0.25">
      <c r="A1884" s="16" t="s">
        <v>477</v>
      </c>
      <c r="B1884" s="16" t="s">
        <v>435</v>
      </c>
      <c r="C1884" s="16" t="s">
        <v>831</v>
      </c>
      <c r="D1884" s="16" t="s">
        <v>833</v>
      </c>
      <c r="E1884" s="16" t="s">
        <v>836</v>
      </c>
    </row>
    <row r="1885" spans="1:5" x14ac:dyDescent="0.25">
      <c r="A1885" s="16" t="s">
        <v>478</v>
      </c>
      <c r="B1885" s="16" t="s">
        <v>10145</v>
      </c>
      <c r="C1885" s="16" t="s">
        <v>490</v>
      </c>
      <c r="D1885" s="16" t="s">
        <v>951</v>
      </c>
      <c r="E1885" s="16" t="s">
        <v>587</v>
      </c>
    </row>
    <row r="1886" spans="1:5" x14ac:dyDescent="0.25">
      <c r="A1886" s="16" t="s">
        <v>482</v>
      </c>
      <c r="B1886" s="16" t="s">
        <v>10019</v>
      </c>
      <c r="C1886" s="16" t="s">
        <v>1387</v>
      </c>
      <c r="D1886" s="16" t="s">
        <v>1388</v>
      </c>
      <c r="E1886" s="16" t="s">
        <v>563</v>
      </c>
    </row>
    <row r="1887" spans="1:5" x14ac:dyDescent="0.25">
      <c r="A1887" s="16" t="s">
        <v>462</v>
      </c>
      <c r="B1887" s="16" t="s">
        <v>11194</v>
      </c>
      <c r="C1887" s="16" t="s">
        <v>1067</v>
      </c>
      <c r="D1887" s="16" t="s">
        <v>913</v>
      </c>
      <c r="E1887" s="16" t="s">
        <v>603</v>
      </c>
    </row>
    <row r="1889" spans="1:9" x14ac:dyDescent="0.25">
      <c r="A1889" s="16" t="s">
        <v>13943</v>
      </c>
    </row>
    <row r="1890" spans="1:9" x14ac:dyDescent="0.25">
      <c r="A1890" s="16" t="s">
        <v>185</v>
      </c>
    </row>
    <row r="1891" spans="1:9" x14ac:dyDescent="0.25">
      <c r="A1891" s="16" t="s">
        <v>477</v>
      </c>
      <c r="B1891" s="16" t="s">
        <v>435</v>
      </c>
      <c r="C1891" s="16" t="s">
        <v>1389</v>
      </c>
      <c r="D1891" s="16" t="s">
        <v>1390</v>
      </c>
      <c r="E1891" s="16" t="s">
        <v>444</v>
      </c>
      <c r="F1891" s="16" t="s">
        <v>1391</v>
      </c>
      <c r="G1891" s="16" t="s">
        <v>1392</v>
      </c>
    </row>
    <row r="1892" spans="1:9" x14ac:dyDescent="0.25">
      <c r="A1892" s="16" t="s">
        <v>478</v>
      </c>
      <c r="B1892" s="16" t="s">
        <v>10231</v>
      </c>
      <c r="C1892" s="16" t="s">
        <v>603</v>
      </c>
      <c r="D1892" s="16" t="s">
        <v>1393</v>
      </c>
      <c r="E1892" s="16" t="s">
        <v>468</v>
      </c>
      <c r="F1892" s="16" t="s">
        <v>1385</v>
      </c>
      <c r="G1892" s="16" t="s">
        <v>559</v>
      </c>
    </row>
    <row r="1893" spans="1:9" x14ac:dyDescent="0.25">
      <c r="A1893" s="16" t="s">
        <v>482</v>
      </c>
      <c r="B1893" s="16" t="s">
        <v>10135</v>
      </c>
      <c r="C1893" s="16" t="s">
        <v>1006</v>
      </c>
      <c r="D1893" s="16" t="s">
        <v>1136</v>
      </c>
      <c r="E1893" s="16" t="s">
        <v>446</v>
      </c>
      <c r="F1893" s="16" t="s">
        <v>1337</v>
      </c>
      <c r="G1893" s="16" t="s">
        <v>1006</v>
      </c>
    </row>
    <row r="1894" spans="1:9" x14ac:dyDescent="0.25">
      <c r="A1894" s="16" t="s">
        <v>462</v>
      </c>
      <c r="B1894" s="16" t="s">
        <v>11384</v>
      </c>
      <c r="C1894" s="16" t="s">
        <v>681</v>
      </c>
      <c r="D1894" s="16" t="s">
        <v>1044</v>
      </c>
      <c r="E1894" s="16" t="s">
        <v>463</v>
      </c>
      <c r="F1894" s="16" t="s">
        <v>1394</v>
      </c>
      <c r="G1894" s="16" t="s">
        <v>1158</v>
      </c>
    </row>
    <row r="1896" spans="1:9" x14ac:dyDescent="0.25">
      <c r="A1896" s="16" t="s">
        <v>13944</v>
      </c>
    </row>
    <row r="1897" spans="1:9" x14ac:dyDescent="0.25">
      <c r="A1897" s="16" t="s">
        <v>186</v>
      </c>
    </row>
    <row r="1898" spans="1:9" x14ac:dyDescent="0.25">
      <c r="A1898" s="16" t="s">
        <v>434</v>
      </c>
      <c r="B1898" s="16" t="s">
        <v>435</v>
      </c>
      <c r="C1898" s="16" t="s">
        <v>697</v>
      </c>
      <c r="D1898" s="16" t="s">
        <v>1395</v>
      </c>
      <c r="E1898" s="16" t="s">
        <v>444</v>
      </c>
      <c r="F1898" s="16" t="s">
        <v>1396</v>
      </c>
      <c r="G1898" s="16" t="s">
        <v>1397</v>
      </c>
      <c r="H1898" s="16" t="s">
        <v>1398</v>
      </c>
      <c r="I1898" s="16" t="s">
        <v>1399</v>
      </c>
    </row>
    <row r="1899" spans="1:9" x14ac:dyDescent="0.25">
      <c r="A1899" s="16" t="s">
        <v>445</v>
      </c>
      <c r="B1899" s="16" t="s">
        <v>9459</v>
      </c>
      <c r="C1899" s="16" t="s">
        <v>1008</v>
      </c>
      <c r="D1899" s="16" t="s">
        <v>688</v>
      </c>
      <c r="E1899" s="16" t="s">
        <v>446</v>
      </c>
      <c r="F1899" s="16" t="s">
        <v>1400</v>
      </c>
      <c r="G1899" s="16" t="s">
        <v>961</v>
      </c>
      <c r="H1899" s="16" t="s">
        <v>1158</v>
      </c>
      <c r="I1899" s="16" t="s">
        <v>635</v>
      </c>
    </row>
    <row r="1900" spans="1:9" x14ac:dyDescent="0.25">
      <c r="A1900" s="16" t="s">
        <v>451</v>
      </c>
      <c r="B1900" s="16" t="s">
        <v>10116</v>
      </c>
      <c r="C1900" s="16" t="s">
        <v>586</v>
      </c>
      <c r="D1900" s="16" t="s">
        <v>1130</v>
      </c>
      <c r="E1900" s="16" t="s">
        <v>446</v>
      </c>
      <c r="F1900" s="16" t="s">
        <v>729</v>
      </c>
      <c r="G1900" s="16" t="s">
        <v>920</v>
      </c>
      <c r="H1900" s="16" t="s">
        <v>696</v>
      </c>
      <c r="I1900" s="16" t="s">
        <v>1139</v>
      </c>
    </row>
    <row r="1901" spans="1:9" x14ac:dyDescent="0.25">
      <c r="A1901" s="16" t="s">
        <v>457</v>
      </c>
      <c r="B1901" s="16" t="s">
        <v>9656</v>
      </c>
      <c r="C1901" s="16" t="s">
        <v>611</v>
      </c>
      <c r="D1901" s="16" t="s">
        <v>706</v>
      </c>
      <c r="E1901" s="16" t="s">
        <v>568</v>
      </c>
      <c r="F1901" s="16" t="s">
        <v>472</v>
      </c>
      <c r="G1901" s="16" t="s">
        <v>1401</v>
      </c>
      <c r="H1901" s="16" t="s">
        <v>471</v>
      </c>
      <c r="I1901" s="16" t="s">
        <v>1151</v>
      </c>
    </row>
    <row r="1902" spans="1:9" x14ac:dyDescent="0.25">
      <c r="A1902" s="16" t="s">
        <v>462</v>
      </c>
      <c r="B1902" s="16" t="s">
        <v>11384</v>
      </c>
      <c r="C1902" s="16" t="s">
        <v>641</v>
      </c>
      <c r="D1902" s="16" t="s">
        <v>594</v>
      </c>
      <c r="E1902" s="16" t="s">
        <v>468</v>
      </c>
      <c r="F1902" s="16" t="s">
        <v>1402</v>
      </c>
      <c r="G1902" s="16" t="s">
        <v>1277</v>
      </c>
      <c r="H1902" s="16" t="s">
        <v>667</v>
      </c>
      <c r="I1902" s="16" t="s">
        <v>762</v>
      </c>
    </row>
    <row r="1904" spans="1:9" x14ac:dyDescent="0.25">
      <c r="A1904" s="16" t="s">
        <v>13945</v>
      </c>
    </row>
    <row r="1905" spans="1:9" x14ac:dyDescent="0.25">
      <c r="A1905" s="16" t="s">
        <v>187</v>
      </c>
    </row>
    <row r="1906" spans="1:9" x14ac:dyDescent="0.25">
      <c r="A1906" s="16" t="s">
        <v>735</v>
      </c>
      <c r="B1906" s="16" t="s">
        <v>435</v>
      </c>
      <c r="C1906" s="16" t="s">
        <v>697</v>
      </c>
      <c r="D1906" s="16" t="s">
        <v>1395</v>
      </c>
      <c r="E1906" s="16" t="s">
        <v>444</v>
      </c>
      <c r="F1906" s="16" t="s">
        <v>1396</v>
      </c>
      <c r="G1906" s="16" t="s">
        <v>1397</v>
      </c>
      <c r="H1906" s="16" t="s">
        <v>1398</v>
      </c>
      <c r="I1906" s="16" t="s">
        <v>1399</v>
      </c>
    </row>
    <row r="1907" spans="1:9" x14ac:dyDescent="0.25">
      <c r="A1907" s="16" t="s">
        <v>738</v>
      </c>
      <c r="B1907" s="16" t="s">
        <v>10110</v>
      </c>
      <c r="C1907" s="16" t="s">
        <v>661</v>
      </c>
      <c r="D1907" s="16" t="s">
        <v>574</v>
      </c>
      <c r="E1907" s="16" t="s">
        <v>446</v>
      </c>
      <c r="F1907" s="16" t="s">
        <v>825</v>
      </c>
      <c r="G1907" s="16" t="s">
        <v>941</v>
      </c>
      <c r="H1907" s="16" t="s">
        <v>1403</v>
      </c>
      <c r="I1907" s="16" t="s">
        <v>1138</v>
      </c>
    </row>
    <row r="1908" spans="1:9" x14ac:dyDescent="0.25">
      <c r="A1908" s="16" t="s">
        <v>740</v>
      </c>
      <c r="B1908" s="16" t="s">
        <v>10256</v>
      </c>
      <c r="C1908" s="16" t="s">
        <v>631</v>
      </c>
      <c r="D1908" s="16" t="s">
        <v>1404</v>
      </c>
      <c r="E1908" s="16" t="s">
        <v>554</v>
      </c>
      <c r="F1908" s="16" t="s">
        <v>1405</v>
      </c>
      <c r="G1908" s="16" t="s">
        <v>1406</v>
      </c>
      <c r="H1908" s="16" t="s">
        <v>1147</v>
      </c>
      <c r="I1908" s="16" t="s">
        <v>608</v>
      </c>
    </row>
    <row r="1909" spans="1:9" x14ac:dyDescent="0.25">
      <c r="A1909" s="16" t="s">
        <v>462</v>
      </c>
      <c r="B1909" s="16" t="s">
        <v>11384</v>
      </c>
      <c r="C1909" s="16" t="s">
        <v>641</v>
      </c>
      <c r="D1909" s="16" t="s">
        <v>594</v>
      </c>
      <c r="E1909" s="16" t="s">
        <v>468</v>
      </c>
      <c r="F1909" s="16" t="s">
        <v>1402</v>
      </c>
      <c r="G1909" s="16" t="s">
        <v>1277</v>
      </c>
      <c r="H1909" s="16" t="s">
        <v>667</v>
      </c>
      <c r="I1909" s="16" t="s">
        <v>762</v>
      </c>
    </row>
    <row r="1911" spans="1:9" x14ac:dyDescent="0.25">
      <c r="A1911" s="16" t="s">
        <v>13946</v>
      </c>
    </row>
    <row r="1912" spans="1:9" x14ac:dyDescent="0.25">
      <c r="A1912" s="16" t="s">
        <v>188</v>
      </c>
    </row>
    <row r="1913" spans="1:9" x14ac:dyDescent="0.25">
      <c r="A1913" s="16" t="s">
        <v>668</v>
      </c>
      <c r="B1913" s="16" t="s">
        <v>435</v>
      </c>
      <c r="C1913" s="16" t="s">
        <v>697</v>
      </c>
      <c r="D1913" s="16" t="s">
        <v>1395</v>
      </c>
      <c r="E1913" s="16" t="s">
        <v>444</v>
      </c>
      <c r="F1913" s="16" t="s">
        <v>1396</v>
      </c>
      <c r="G1913" s="16" t="s">
        <v>1397</v>
      </c>
      <c r="H1913" s="16" t="s">
        <v>1398</v>
      </c>
      <c r="I1913" s="16" t="s">
        <v>1399</v>
      </c>
    </row>
    <row r="1914" spans="1:9" x14ac:dyDescent="0.25">
      <c r="A1914" s="16" t="s">
        <v>669</v>
      </c>
      <c r="B1914" s="16" t="s">
        <v>9107</v>
      </c>
      <c r="C1914" s="16" t="s">
        <v>617</v>
      </c>
      <c r="D1914" s="16" t="s">
        <v>1074</v>
      </c>
      <c r="E1914" s="16" t="s">
        <v>629</v>
      </c>
      <c r="F1914" s="16" t="s">
        <v>1218</v>
      </c>
      <c r="G1914" s="16" t="s">
        <v>607</v>
      </c>
      <c r="H1914" s="16" t="s">
        <v>1158</v>
      </c>
      <c r="I1914" s="16" t="s">
        <v>1255</v>
      </c>
    </row>
    <row r="1915" spans="1:9" x14ac:dyDescent="0.25">
      <c r="A1915" s="16" t="s">
        <v>674</v>
      </c>
      <c r="B1915" s="16" t="s">
        <v>1056</v>
      </c>
      <c r="C1915" s="16" t="s">
        <v>446</v>
      </c>
      <c r="D1915" s="16" t="s">
        <v>446</v>
      </c>
      <c r="E1915" s="16" t="s">
        <v>446</v>
      </c>
      <c r="F1915" s="16" t="s">
        <v>675</v>
      </c>
      <c r="G1915" s="16" t="s">
        <v>675</v>
      </c>
      <c r="H1915" s="16" t="s">
        <v>446</v>
      </c>
      <c r="I1915" s="16" t="s">
        <v>446</v>
      </c>
    </row>
    <row r="1916" spans="1:9" x14ac:dyDescent="0.25">
      <c r="A1916" s="16" t="s">
        <v>676</v>
      </c>
      <c r="B1916" s="16" t="s">
        <v>9670</v>
      </c>
      <c r="C1916" s="16" t="s">
        <v>582</v>
      </c>
      <c r="D1916" s="16" t="s">
        <v>652</v>
      </c>
      <c r="E1916" s="16" t="s">
        <v>473</v>
      </c>
      <c r="F1916" s="16" t="s">
        <v>1205</v>
      </c>
      <c r="G1916" s="16" t="s">
        <v>1048</v>
      </c>
      <c r="H1916" s="16" t="s">
        <v>1407</v>
      </c>
      <c r="I1916" s="16" t="s">
        <v>679</v>
      </c>
    </row>
    <row r="1917" spans="1:9" x14ac:dyDescent="0.25">
      <c r="A1917" s="16" t="s">
        <v>680</v>
      </c>
      <c r="B1917" s="16" t="s">
        <v>10222</v>
      </c>
      <c r="C1917" s="16" t="s">
        <v>679</v>
      </c>
      <c r="D1917" s="16" t="s">
        <v>611</v>
      </c>
      <c r="E1917" s="16" t="s">
        <v>464</v>
      </c>
      <c r="F1917" s="16" t="s">
        <v>1408</v>
      </c>
      <c r="G1917" s="16" t="s">
        <v>959</v>
      </c>
      <c r="H1917" s="16" t="s">
        <v>1329</v>
      </c>
      <c r="I1917" s="16" t="s">
        <v>685</v>
      </c>
    </row>
    <row r="1918" spans="1:9" x14ac:dyDescent="0.25">
      <c r="A1918" s="16" t="s">
        <v>686</v>
      </c>
      <c r="B1918" s="16" t="s">
        <v>9015</v>
      </c>
      <c r="C1918" s="16" t="s">
        <v>1364</v>
      </c>
      <c r="D1918" s="16" t="s">
        <v>627</v>
      </c>
      <c r="E1918" s="16" t="s">
        <v>446</v>
      </c>
      <c r="F1918" s="16" t="s">
        <v>1409</v>
      </c>
      <c r="G1918" s="16" t="s">
        <v>654</v>
      </c>
      <c r="H1918" s="16" t="s">
        <v>448</v>
      </c>
      <c r="I1918" s="16" t="s">
        <v>479</v>
      </c>
    </row>
    <row r="1919" spans="1:9" x14ac:dyDescent="0.25">
      <c r="A1919" s="16" t="s">
        <v>462</v>
      </c>
      <c r="B1919" s="16" t="s">
        <v>11384</v>
      </c>
      <c r="C1919" s="16" t="s">
        <v>641</v>
      </c>
      <c r="D1919" s="16" t="s">
        <v>594</v>
      </c>
      <c r="E1919" s="16" t="s">
        <v>468</v>
      </c>
      <c r="F1919" s="16" t="s">
        <v>1402</v>
      </c>
      <c r="G1919" s="16" t="s">
        <v>1277</v>
      </c>
      <c r="H1919" s="16" t="s">
        <v>667</v>
      </c>
      <c r="I1919" s="16" t="s">
        <v>762</v>
      </c>
    </row>
    <row r="1921" spans="1:15" x14ac:dyDescent="0.25">
      <c r="A1921" s="16" t="s">
        <v>13947</v>
      </c>
    </row>
    <row r="1922" spans="1:15" x14ac:dyDescent="0.25">
      <c r="A1922" s="16" t="s">
        <v>189</v>
      </c>
    </row>
    <row r="1923" spans="1:15" x14ac:dyDescent="0.25">
      <c r="A1923" s="16" t="s">
        <v>477</v>
      </c>
      <c r="B1923" s="16" t="s">
        <v>435</v>
      </c>
      <c r="C1923" s="16" t="s">
        <v>697</v>
      </c>
      <c r="D1923" s="16" t="s">
        <v>1395</v>
      </c>
      <c r="E1923" s="16" t="s">
        <v>444</v>
      </c>
      <c r="F1923" s="16" t="s">
        <v>1396</v>
      </c>
      <c r="G1923" s="16" t="s">
        <v>1397</v>
      </c>
      <c r="H1923" s="16" t="s">
        <v>1398</v>
      </c>
      <c r="I1923" s="16" t="s">
        <v>1399</v>
      </c>
    </row>
    <row r="1924" spans="1:15" x14ac:dyDescent="0.25">
      <c r="A1924" s="16" t="s">
        <v>478</v>
      </c>
      <c r="B1924" s="16" t="s">
        <v>10231</v>
      </c>
      <c r="C1924" s="16" t="s">
        <v>517</v>
      </c>
      <c r="D1924" s="16" t="s">
        <v>598</v>
      </c>
      <c r="E1924" s="16" t="s">
        <v>446</v>
      </c>
      <c r="F1924" s="16" t="s">
        <v>802</v>
      </c>
      <c r="G1924" s="16" t="s">
        <v>1400</v>
      </c>
      <c r="H1924" s="16" t="s">
        <v>706</v>
      </c>
      <c r="I1924" s="16" t="s">
        <v>631</v>
      </c>
    </row>
    <row r="1925" spans="1:15" x14ac:dyDescent="0.25">
      <c r="A1925" s="16" t="s">
        <v>482</v>
      </c>
      <c r="B1925" s="16" t="s">
        <v>10135</v>
      </c>
      <c r="C1925" s="16" t="s">
        <v>459</v>
      </c>
      <c r="D1925" s="16" t="s">
        <v>1130</v>
      </c>
      <c r="E1925" s="16" t="s">
        <v>592</v>
      </c>
      <c r="F1925" s="16" t="s">
        <v>897</v>
      </c>
      <c r="G1925" s="16" t="s">
        <v>1410</v>
      </c>
      <c r="H1925" s="16" t="s">
        <v>692</v>
      </c>
      <c r="I1925" s="16" t="s">
        <v>692</v>
      </c>
    </row>
    <row r="1926" spans="1:15" x14ac:dyDescent="0.25">
      <c r="A1926" s="16" t="s">
        <v>462</v>
      </c>
      <c r="B1926" s="16" t="s">
        <v>11384</v>
      </c>
      <c r="C1926" s="16" t="s">
        <v>641</v>
      </c>
      <c r="D1926" s="16" t="s">
        <v>594</v>
      </c>
      <c r="E1926" s="16" t="s">
        <v>468</v>
      </c>
      <c r="F1926" s="16" t="s">
        <v>1402</v>
      </c>
      <c r="G1926" s="16" t="s">
        <v>1277</v>
      </c>
      <c r="H1926" s="16" t="s">
        <v>667</v>
      </c>
      <c r="I1926" s="16" t="s">
        <v>762</v>
      </c>
    </row>
    <row r="1928" spans="1:15" x14ac:dyDescent="0.25">
      <c r="A1928" s="16" t="s">
        <v>13948</v>
      </c>
    </row>
    <row r="1929" spans="1:15" x14ac:dyDescent="0.25">
      <c r="A1929" s="16" t="s">
        <v>190</v>
      </c>
    </row>
    <row r="1930" spans="1:15" x14ac:dyDescent="0.25">
      <c r="A1930" s="16" t="s">
        <v>477</v>
      </c>
      <c r="B1930" s="16" t="s">
        <v>435</v>
      </c>
      <c r="C1930" s="16" t="s">
        <v>1411</v>
      </c>
      <c r="D1930" s="16" t="s">
        <v>444</v>
      </c>
      <c r="E1930" s="16" t="s">
        <v>1412</v>
      </c>
      <c r="F1930" s="16" t="s">
        <v>1413</v>
      </c>
      <c r="G1930" s="16" t="s">
        <v>1414</v>
      </c>
      <c r="H1930" s="16" t="s">
        <v>1415</v>
      </c>
      <c r="I1930" s="16" t="s">
        <v>1416</v>
      </c>
      <c r="J1930" s="16" t="s">
        <v>1417</v>
      </c>
      <c r="K1930" s="16" t="s">
        <v>1418</v>
      </c>
      <c r="L1930" s="16" t="s">
        <v>1419</v>
      </c>
      <c r="M1930" s="16" t="s">
        <v>1420</v>
      </c>
      <c r="N1930" s="16" t="s">
        <v>1421</v>
      </c>
      <c r="O1930" s="16" t="s">
        <v>1422</v>
      </c>
    </row>
    <row r="1931" spans="1:15" x14ac:dyDescent="0.25">
      <c r="A1931" s="16" t="s">
        <v>478</v>
      </c>
      <c r="B1931" s="16" t="s">
        <v>9714</v>
      </c>
      <c r="C1931" s="16" t="s">
        <v>458</v>
      </c>
      <c r="D1931" s="16" t="s">
        <v>458</v>
      </c>
      <c r="E1931" s="16" t="s">
        <v>839</v>
      </c>
      <c r="F1931" s="16" t="s">
        <v>515</v>
      </c>
      <c r="G1931" s="16" t="s">
        <v>592</v>
      </c>
      <c r="H1931" s="16" t="s">
        <v>1423</v>
      </c>
      <c r="I1931" s="16" t="s">
        <v>653</v>
      </c>
      <c r="J1931" s="16" t="s">
        <v>584</v>
      </c>
      <c r="K1931" s="16" t="s">
        <v>446</v>
      </c>
      <c r="L1931" s="16" t="s">
        <v>1424</v>
      </c>
      <c r="M1931" s="16" t="s">
        <v>1139</v>
      </c>
      <c r="N1931" s="16" t="s">
        <v>887</v>
      </c>
      <c r="O1931" s="16" t="s">
        <v>518</v>
      </c>
    </row>
    <row r="1932" spans="1:15" x14ac:dyDescent="0.25">
      <c r="A1932" s="16" t="s">
        <v>482</v>
      </c>
      <c r="B1932" s="16" t="s">
        <v>9642</v>
      </c>
      <c r="C1932" s="16" t="s">
        <v>458</v>
      </c>
      <c r="D1932" s="16" t="s">
        <v>458</v>
      </c>
      <c r="E1932" s="16" t="s">
        <v>1425</v>
      </c>
      <c r="F1932" s="16" t="s">
        <v>653</v>
      </c>
      <c r="G1932" s="16" t="s">
        <v>509</v>
      </c>
      <c r="H1932" s="16" t="s">
        <v>1231</v>
      </c>
      <c r="I1932" s="16" t="s">
        <v>577</v>
      </c>
      <c r="J1932" s="16" t="s">
        <v>685</v>
      </c>
      <c r="K1932" s="16" t="s">
        <v>446</v>
      </c>
      <c r="L1932" s="16" t="s">
        <v>688</v>
      </c>
      <c r="M1932" s="16" t="s">
        <v>481</v>
      </c>
      <c r="N1932" s="16" t="s">
        <v>1426</v>
      </c>
      <c r="O1932" s="16" t="s">
        <v>446</v>
      </c>
    </row>
    <row r="1933" spans="1:15" x14ac:dyDescent="0.25">
      <c r="A1933" s="16" t="s">
        <v>462</v>
      </c>
      <c r="B1933" s="16" t="s">
        <v>10449</v>
      </c>
      <c r="C1933" s="16" t="s">
        <v>458</v>
      </c>
      <c r="D1933" s="16" t="s">
        <v>458</v>
      </c>
      <c r="E1933" s="16" t="s">
        <v>647</v>
      </c>
      <c r="F1933" s="16" t="s">
        <v>671</v>
      </c>
      <c r="G1933" s="16" t="s">
        <v>592</v>
      </c>
      <c r="H1933" s="16" t="s">
        <v>1066</v>
      </c>
      <c r="I1933" s="16" t="s">
        <v>590</v>
      </c>
      <c r="J1933" s="16" t="s">
        <v>570</v>
      </c>
      <c r="K1933" s="16" t="s">
        <v>446</v>
      </c>
      <c r="L1933" s="16" t="s">
        <v>700</v>
      </c>
      <c r="M1933" s="16" t="s">
        <v>1403</v>
      </c>
      <c r="N1933" s="16" t="s">
        <v>1427</v>
      </c>
      <c r="O1933" s="16" t="s">
        <v>456</v>
      </c>
    </row>
    <row r="1935" spans="1:15" x14ac:dyDescent="0.25">
      <c r="A1935" s="16" t="s">
        <v>13949</v>
      </c>
    </row>
    <row r="1936" spans="1:15" x14ac:dyDescent="0.25">
      <c r="A1936" s="16" t="s">
        <v>191</v>
      </c>
    </row>
    <row r="1937" spans="1:9" x14ac:dyDescent="0.25">
      <c r="A1937" s="16" t="s">
        <v>434</v>
      </c>
      <c r="B1937" s="16" t="s">
        <v>435</v>
      </c>
      <c r="C1937" s="16" t="s">
        <v>1428</v>
      </c>
      <c r="D1937" s="16" t="s">
        <v>1429</v>
      </c>
      <c r="E1937" s="16" t="s">
        <v>1430</v>
      </c>
      <c r="F1937" s="16" t="s">
        <v>444</v>
      </c>
      <c r="G1937" s="16" t="s">
        <v>1431</v>
      </c>
      <c r="H1937" s="16" t="s">
        <v>1432</v>
      </c>
      <c r="I1937" s="16" t="s">
        <v>1433</v>
      </c>
    </row>
    <row r="1938" spans="1:9" x14ac:dyDescent="0.25">
      <c r="A1938" s="16" t="s">
        <v>445</v>
      </c>
      <c r="B1938" s="16" t="s">
        <v>9459</v>
      </c>
      <c r="C1938" s="16" t="s">
        <v>917</v>
      </c>
      <c r="D1938" s="16" t="s">
        <v>446</v>
      </c>
      <c r="E1938" s="16" t="s">
        <v>641</v>
      </c>
      <c r="F1938" s="16" t="s">
        <v>458</v>
      </c>
      <c r="G1938" s="16" t="s">
        <v>1434</v>
      </c>
      <c r="H1938" s="16" t="s">
        <v>446</v>
      </c>
      <c r="I1938" s="16" t="s">
        <v>683</v>
      </c>
    </row>
    <row r="1939" spans="1:9" x14ac:dyDescent="0.25">
      <c r="A1939" s="16" t="s">
        <v>451</v>
      </c>
      <c r="B1939" s="16" t="s">
        <v>10116</v>
      </c>
      <c r="C1939" s="16" t="s">
        <v>841</v>
      </c>
      <c r="D1939" s="16" t="s">
        <v>456</v>
      </c>
      <c r="E1939" s="16" t="s">
        <v>616</v>
      </c>
      <c r="F1939" s="16" t="s">
        <v>464</v>
      </c>
      <c r="G1939" s="16" t="s">
        <v>921</v>
      </c>
      <c r="H1939" s="16" t="s">
        <v>473</v>
      </c>
      <c r="I1939" s="16" t="s">
        <v>578</v>
      </c>
    </row>
    <row r="1940" spans="1:9" x14ac:dyDescent="0.25">
      <c r="A1940" s="16" t="s">
        <v>457</v>
      </c>
      <c r="B1940" s="16" t="s">
        <v>9656</v>
      </c>
      <c r="C1940" s="16" t="s">
        <v>766</v>
      </c>
      <c r="D1940" s="16" t="s">
        <v>446</v>
      </c>
      <c r="E1940" s="16" t="s">
        <v>446</v>
      </c>
      <c r="F1940" s="16" t="s">
        <v>446</v>
      </c>
      <c r="G1940" s="16" t="s">
        <v>1435</v>
      </c>
      <c r="H1940" s="16" t="s">
        <v>509</v>
      </c>
      <c r="I1940" s="16" t="s">
        <v>634</v>
      </c>
    </row>
    <row r="1941" spans="1:9" x14ac:dyDescent="0.25">
      <c r="A1941" s="16" t="s">
        <v>462</v>
      </c>
      <c r="B1941" s="16" t="s">
        <v>11384</v>
      </c>
      <c r="C1941" s="16" t="s">
        <v>1220</v>
      </c>
      <c r="D1941" s="16" t="s">
        <v>473</v>
      </c>
      <c r="E1941" s="16" t="s">
        <v>513</v>
      </c>
      <c r="F1941" s="16" t="s">
        <v>464</v>
      </c>
      <c r="G1941" s="16" t="s">
        <v>1436</v>
      </c>
      <c r="H1941" s="16" t="s">
        <v>458</v>
      </c>
      <c r="I1941" s="16" t="s">
        <v>522</v>
      </c>
    </row>
    <row r="1943" spans="1:9" x14ac:dyDescent="0.25">
      <c r="A1943" s="16" t="s">
        <v>13950</v>
      </c>
    </row>
    <row r="1944" spans="1:9" x14ac:dyDescent="0.25">
      <c r="A1944" s="16" t="s">
        <v>192</v>
      </c>
    </row>
    <row r="1945" spans="1:9" x14ac:dyDescent="0.25">
      <c r="A1945" s="16" t="s">
        <v>735</v>
      </c>
      <c r="B1945" s="16" t="s">
        <v>435</v>
      </c>
      <c r="C1945" s="16" t="s">
        <v>1428</v>
      </c>
      <c r="D1945" s="16" t="s">
        <v>1429</v>
      </c>
      <c r="E1945" s="16" t="s">
        <v>1430</v>
      </c>
      <c r="F1945" s="16" t="s">
        <v>444</v>
      </c>
      <c r="G1945" s="16" t="s">
        <v>1431</v>
      </c>
      <c r="H1945" s="16" t="s">
        <v>1432</v>
      </c>
      <c r="I1945" s="16" t="s">
        <v>1433</v>
      </c>
    </row>
    <row r="1946" spans="1:9" x14ac:dyDescent="0.25">
      <c r="A1946" s="16" t="s">
        <v>738</v>
      </c>
      <c r="B1946" s="16" t="s">
        <v>10110</v>
      </c>
      <c r="C1946" s="16" t="s">
        <v>593</v>
      </c>
      <c r="D1946" s="16" t="s">
        <v>456</v>
      </c>
      <c r="E1946" s="16" t="s">
        <v>562</v>
      </c>
      <c r="F1946" s="16" t="s">
        <v>458</v>
      </c>
      <c r="G1946" s="16" t="s">
        <v>727</v>
      </c>
      <c r="H1946" s="16" t="s">
        <v>473</v>
      </c>
      <c r="I1946" s="16" t="s">
        <v>618</v>
      </c>
    </row>
    <row r="1947" spans="1:9" x14ac:dyDescent="0.25">
      <c r="A1947" s="16" t="s">
        <v>740</v>
      </c>
      <c r="B1947" s="16" t="s">
        <v>10256</v>
      </c>
      <c r="C1947" s="16" t="s">
        <v>1437</v>
      </c>
      <c r="D1947" s="16" t="s">
        <v>446</v>
      </c>
      <c r="E1947" s="16" t="s">
        <v>577</v>
      </c>
      <c r="F1947" s="16" t="s">
        <v>446</v>
      </c>
      <c r="G1947" s="16" t="s">
        <v>1438</v>
      </c>
      <c r="H1947" s="16" t="s">
        <v>591</v>
      </c>
      <c r="I1947" s="16" t="s">
        <v>690</v>
      </c>
    </row>
    <row r="1948" spans="1:9" x14ac:dyDescent="0.25">
      <c r="A1948" s="16" t="s">
        <v>462</v>
      </c>
      <c r="B1948" s="16" t="s">
        <v>11384</v>
      </c>
      <c r="C1948" s="16" t="s">
        <v>1220</v>
      </c>
      <c r="D1948" s="16" t="s">
        <v>473</v>
      </c>
      <c r="E1948" s="16" t="s">
        <v>513</v>
      </c>
      <c r="F1948" s="16" t="s">
        <v>464</v>
      </c>
      <c r="G1948" s="16" t="s">
        <v>1436</v>
      </c>
      <c r="H1948" s="16" t="s">
        <v>458</v>
      </c>
      <c r="I1948" s="16" t="s">
        <v>522</v>
      </c>
    </row>
    <row r="1950" spans="1:9" x14ac:dyDescent="0.25">
      <c r="A1950" s="16" t="s">
        <v>13951</v>
      </c>
    </row>
    <row r="1951" spans="1:9" x14ac:dyDescent="0.25">
      <c r="A1951" s="16" t="s">
        <v>193</v>
      </c>
    </row>
    <row r="1952" spans="1:9" x14ac:dyDescent="0.25">
      <c r="A1952" s="16" t="s">
        <v>668</v>
      </c>
      <c r="B1952" s="16" t="s">
        <v>435</v>
      </c>
      <c r="C1952" s="16" t="s">
        <v>1428</v>
      </c>
      <c r="D1952" s="16" t="s">
        <v>1429</v>
      </c>
      <c r="E1952" s="16" t="s">
        <v>1430</v>
      </c>
      <c r="F1952" s="16" t="s">
        <v>444</v>
      </c>
      <c r="G1952" s="16" t="s">
        <v>1431</v>
      </c>
      <c r="H1952" s="16" t="s">
        <v>1432</v>
      </c>
      <c r="I1952" s="16" t="s">
        <v>1433</v>
      </c>
    </row>
    <row r="1953" spans="1:9" x14ac:dyDescent="0.25">
      <c r="A1953" s="16" t="s">
        <v>669</v>
      </c>
      <c r="B1953" s="16" t="s">
        <v>9107</v>
      </c>
      <c r="C1953" s="16" t="s">
        <v>608</v>
      </c>
      <c r="D1953" s="16" t="s">
        <v>446</v>
      </c>
      <c r="E1953" s="16" t="s">
        <v>446</v>
      </c>
      <c r="F1953" s="16" t="s">
        <v>446</v>
      </c>
      <c r="G1953" s="16" t="s">
        <v>1156</v>
      </c>
      <c r="H1953" s="16" t="s">
        <v>446</v>
      </c>
      <c r="I1953" s="16" t="s">
        <v>446</v>
      </c>
    </row>
    <row r="1954" spans="1:9" x14ac:dyDescent="0.25">
      <c r="A1954" s="16" t="s">
        <v>674</v>
      </c>
      <c r="B1954" s="16" t="s">
        <v>1056</v>
      </c>
      <c r="C1954" s="16" t="s">
        <v>446</v>
      </c>
      <c r="D1954" s="16" t="s">
        <v>446</v>
      </c>
      <c r="E1954" s="16" t="s">
        <v>446</v>
      </c>
      <c r="F1954" s="16" t="s">
        <v>446</v>
      </c>
      <c r="G1954" s="16" t="s">
        <v>644</v>
      </c>
      <c r="H1954" s="16" t="s">
        <v>446</v>
      </c>
      <c r="I1954" s="16" t="s">
        <v>446</v>
      </c>
    </row>
    <row r="1955" spans="1:9" x14ac:dyDescent="0.25">
      <c r="A1955" s="16" t="s">
        <v>676</v>
      </c>
      <c r="B1955" s="16" t="s">
        <v>9670</v>
      </c>
      <c r="C1955" s="16" t="s">
        <v>1439</v>
      </c>
      <c r="D1955" s="16" t="s">
        <v>592</v>
      </c>
      <c r="E1955" s="16" t="s">
        <v>578</v>
      </c>
      <c r="F1955" s="16" t="s">
        <v>446</v>
      </c>
      <c r="G1955" s="16" t="s">
        <v>923</v>
      </c>
      <c r="H1955" s="16" t="s">
        <v>446</v>
      </c>
      <c r="I1955" s="16" t="s">
        <v>586</v>
      </c>
    </row>
    <row r="1956" spans="1:9" x14ac:dyDescent="0.25">
      <c r="A1956" s="16" t="s">
        <v>680</v>
      </c>
      <c r="B1956" s="16" t="s">
        <v>10222</v>
      </c>
      <c r="C1956" s="16" t="s">
        <v>977</v>
      </c>
      <c r="D1956" s="16" t="s">
        <v>464</v>
      </c>
      <c r="E1956" s="16" t="s">
        <v>683</v>
      </c>
      <c r="F1956" s="16" t="s">
        <v>458</v>
      </c>
      <c r="G1956" s="16" t="s">
        <v>500</v>
      </c>
      <c r="H1956" s="16" t="s">
        <v>468</v>
      </c>
      <c r="I1956" s="16" t="s">
        <v>587</v>
      </c>
    </row>
    <row r="1957" spans="1:9" x14ac:dyDescent="0.25">
      <c r="A1957" s="16" t="s">
        <v>686</v>
      </c>
      <c r="B1957" s="16" t="s">
        <v>9015</v>
      </c>
      <c r="C1957" s="16" t="s">
        <v>796</v>
      </c>
      <c r="D1957" s="16" t="s">
        <v>446</v>
      </c>
      <c r="E1957" s="16" t="s">
        <v>571</v>
      </c>
      <c r="F1957" s="16" t="s">
        <v>446</v>
      </c>
      <c r="G1957" s="16" t="s">
        <v>1440</v>
      </c>
      <c r="H1957" s="16" t="s">
        <v>566</v>
      </c>
      <c r="I1957" s="16" t="s">
        <v>562</v>
      </c>
    </row>
    <row r="1958" spans="1:9" x14ac:dyDescent="0.25">
      <c r="A1958" s="16" t="s">
        <v>462</v>
      </c>
      <c r="B1958" s="16" t="s">
        <v>11384</v>
      </c>
      <c r="C1958" s="16" t="s">
        <v>1220</v>
      </c>
      <c r="D1958" s="16" t="s">
        <v>473</v>
      </c>
      <c r="E1958" s="16" t="s">
        <v>513</v>
      </c>
      <c r="F1958" s="16" t="s">
        <v>464</v>
      </c>
      <c r="G1958" s="16" t="s">
        <v>1436</v>
      </c>
      <c r="H1958" s="16" t="s">
        <v>458</v>
      </c>
      <c r="I1958" s="16" t="s">
        <v>522</v>
      </c>
    </row>
    <row r="1960" spans="1:9" x14ac:dyDescent="0.25">
      <c r="A1960" s="16" t="s">
        <v>13952</v>
      </c>
    </row>
    <row r="1961" spans="1:9" x14ac:dyDescent="0.25">
      <c r="A1961" s="16" t="s">
        <v>194</v>
      </c>
    </row>
    <row r="1962" spans="1:9" x14ac:dyDescent="0.25">
      <c r="A1962" s="16" t="s">
        <v>477</v>
      </c>
      <c r="B1962" s="16" t="s">
        <v>435</v>
      </c>
      <c r="C1962" s="16" t="s">
        <v>1428</v>
      </c>
      <c r="D1962" s="16" t="s">
        <v>1429</v>
      </c>
      <c r="E1962" s="16" t="s">
        <v>1430</v>
      </c>
      <c r="F1962" s="16" t="s">
        <v>444</v>
      </c>
      <c r="G1962" s="16" t="s">
        <v>1431</v>
      </c>
      <c r="H1962" s="16" t="s">
        <v>1432</v>
      </c>
      <c r="I1962" s="16" t="s">
        <v>1433</v>
      </c>
    </row>
    <row r="1963" spans="1:9" x14ac:dyDescent="0.25">
      <c r="A1963" s="16" t="s">
        <v>478</v>
      </c>
      <c r="B1963" s="16" t="s">
        <v>10231</v>
      </c>
      <c r="C1963" s="16" t="s">
        <v>626</v>
      </c>
      <c r="D1963" s="16" t="s">
        <v>468</v>
      </c>
      <c r="E1963" s="16" t="s">
        <v>522</v>
      </c>
      <c r="F1963" s="16" t="s">
        <v>446</v>
      </c>
      <c r="G1963" s="16" t="s">
        <v>732</v>
      </c>
      <c r="H1963" s="16" t="s">
        <v>591</v>
      </c>
      <c r="I1963" s="16" t="s">
        <v>671</v>
      </c>
    </row>
    <row r="1964" spans="1:9" x14ac:dyDescent="0.25">
      <c r="A1964" s="16" t="s">
        <v>482</v>
      </c>
      <c r="B1964" s="16" t="s">
        <v>10135</v>
      </c>
      <c r="C1964" s="16" t="s">
        <v>1134</v>
      </c>
      <c r="D1964" s="16" t="s">
        <v>455</v>
      </c>
      <c r="E1964" s="16" t="s">
        <v>585</v>
      </c>
      <c r="F1964" s="16" t="s">
        <v>455</v>
      </c>
      <c r="G1964" s="16" t="s">
        <v>1441</v>
      </c>
      <c r="H1964" s="16" t="s">
        <v>468</v>
      </c>
      <c r="I1964" s="16" t="s">
        <v>690</v>
      </c>
    </row>
    <row r="1965" spans="1:9" x14ac:dyDescent="0.25">
      <c r="A1965" s="16" t="s">
        <v>462</v>
      </c>
      <c r="B1965" s="16" t="s">
        <v>11384</v>
      </c>
      <c r="C1965" s="16" t="s">
        <v>1220</v>
      </c>
      <c r="D1965" s="16" t="s">
        <v>473</v>
      </c>
      <c r="E1965" s="16" t="s">
        <v>513</v>
      </c>
      <c r="F1965" s="16" t="s">
        <v>464</v>
      </c>
      <c r="G1965" s="16" t="s">
        <v>1436</v>
      </c>
      <c r="H1965" s="16" t="s">
        <v>458</v>
      </c>
      <c r="I1965" s="16" t="s">
        <v>522</v>
      </c>
    </row>
    <row r="1967" spans="1:9" x14ac:dyDescent="0.25">
      <c r="A1967" s="16" t="s">
        <v>13953</v>
      </c>
    </row>
    <row r="1968" spans="1:9" x14ac:dyDescent="0.25">
      <c r="A1968" s="16" t="s">
        <v>195</v>
      </c>
    </row>
    <row r="1969" spans="1:8" x14ac:dyDescent="0.25">
      <c r="A1969" s="16" t="s">
        <v>477</v>
      </c>
      <c r="B1969" s="16" t="s">
        <v>435</v>
      </c>
      <c r="C1969" s="16" t="s">
        <v>486</v>
      </c>
      <c r="D1969" s="16" t="s">
        <v>487</v>
      </c>
    </row>
    <row r="1970" spans="1:8" x14ac:dyDescent="0.25">
      <c r="A1970" s="16" t="s">
        <v>478</v>
      </c>
      <c r="B1970" s="16" t="s">
        <v>9714</v>
      </c>
      <c r="C1970" s="16" t="s">
        <v>954</v>
      </c>
      <c r="D1970" s="16" t="s">
        <v>592</v>
      </c>
    </row>
    <row r="1971" spans="1:8" x14ac:dyDescent="0.25">
      <c r="A1971" s="16" t="s">
        <v>482</v>
      </c>
      <c r="B1971" s="16" t="s">
        <v>9642</v>
      </c>
      <c r="C1971" s="16" t="s">
        <v>644</v>
      </c>
      <c r="D1971" s="16" t="s">
        <v>446</v>
      </c>
    </row>
    <row r="1972" spans="1:8" x14ac:dyDescent="0.25">
      <c r="A1972" s="16" t="s">
        <v>462</v>
      </c>
      <c r="B1972" s="16" t="s">
        <v>10449</v>
      </c>
      <c r="C1972" s="16" t="s">
        <v>765</v>
      </c>
      <c r="D1972" s="16" t="s">
        <v>591</v>
      </c>
    </row>
    <row r="1974" spans="1:8" x14ac:dyDescent="0.25">
      <c r="A1974" s="16" t="s">
        <v>13954</v>
      </c>
    </row>
    <row r="1975" spans="1:8" x14ac:dyDescent="0.25">
      <c r="A1975" s="16" t="s">
        <v>13955</v>
      </c>
    </row>
    <row r="1976" spans="1:8" x14ac:dyDescent="0.25">
      <c r="A1976" s="16" t="s">
        <v>435</v>
      </c>
      <c r="B1976" s="16" t="s">
        <v>1442</v>
      </c>
      <c r="C1976" s="16" t="s">
        <v>1443</v>
      </c>
      <c r="D1976" s="16" t="s">
        <v>530</v>
      </c>
      <c r="E1976" s="16" t="s">
        <v>444</v>
      </c>
      <c r="F1976" s="16" t="s">
        <v>1444</v>
      </c>
    </row>
    <row r="1977" spans="1:8" x14ac:dyDescent="0.25">
      <c r="A1977" s="16" t="s">
        <v>1056</v>
      </c>
      <c r="B1977" s="16" t="s">
        <v>843</v>
      </c>
      <c r="C1977" s="16" t="s">
        <v>13293</v>
      </c>
      <c r="D1977" s="16" t="s">
        <v>843</v>
      </c>
      <c r="E1977" s="16" t="s">
        <v>13293</v>
      </c>
      <c r="F1977" s="16" t="s">
        <v>843</v>
      </c>
    </row>
    <row r="1979" spans="1:8" x14ac:dyDescent="0.25">
      <c r="A1979" s="16" t="s">
        <v>13956</v>
      </c>
    </row>
    <row r="1980" spans="1:8" x14ac:dyDescent="0.25">
      <c r="A1980" s="16" t="s">
        <v>196</v>
      </c>
    </row>
    <row r="1981" spans="1:8" x14ac:dyDescent="0.25">
      <c r="A1981" s="16" t="s">
        <v>434</v>
      </c>
      <c r="B1981" s="16" t="s">
        <v>435</v>
      </c>
      <c r="C1981" s="16" t="s">
        <v>1445</v>
      </c>
      <c r="D1981" s="16" t="s">
        <v>1446</v>
      </c>
      <c r="E1981" s="16" t="s">
        <v>1447</v>
      </c>
      <c r="F1981" s="16" t="s">
        <v>1448</v>
      </c>
      <c r="G1981" s="16" t="s">
        <v>1449</v>
      </c>
      <c r="H1981" s="16" t="s">
        <v>1450</v>
      </c>
    </row>
    <row r="1982" spans="1:8" x14ac:dyDescent="0.25">
      <c r="A1982" s="16" t="s">
        <v>445</v>
      </c>
      <c r="B1982" s="16" t="s">
        <v>9459</v>
      </c>
      <c r="C1982" s="16" t="s">
        <v>1451</v>
      </c>
      <c r="D1982" s="16" t="s">
        <v>1452</v>
      </c>
      <c r="E1982" s="16" t="s">
        <v>508</v>
      </c>
      <c r="F1982" s="16" t="s">
        <v>1453</v>
      </c>
      <c r="G1982" s="16" t="s">
        <v>1120</v>
      </c>
      <c r="H1982" s="16" t="s">
        <v>1454</v>
      </c>
    </row>
    <row r="1983" spans="1:8" x14ac:dyDescent="0.25">
      <c r="A1983" s="16" t="s">
        <v>451</v>
      </c>
      <c r="B1983" s="16" t="s">
        <v>10116</v>
      </c>
      <c r="C1983" s="16" t="s">
        <v>1455</v>
      </c>
      <c r="D1983" s="16" t="s">
        <v>1456</v>
      </c>
      <c r="E1983" s="16" t="s">
        <v>506</v>
      </c>
      <c r="F1983" s="16" t="s">
        <v>1457</v>
      </c>
      <c r="G1983" s="16" t="s">
        <v>1365</v>
      </c>
      <c r="H1983" s="16" t="s">
        <v>1458</v>
      </c>
    </row>
    <row r="1984" spans="1:8" x14ac:dyDescent="0.25">
      <c r="A1984" s="16" t="s">
        <v>457</v>
      </c>
      <c r="B1984" s="16" t="s">
        <v>9656</v>
      </c>
      <c r="C1984" s="16" t="s">
        <v>1016</v>
      </c>
      <c r="D1984" s="16" t="s">
        <v>921</v>
      </c>
      <c r="E1984" s="16" t="s">
        <v>473</v>
      </c>
      <c r="F1984" s="16" t="s">
        <v>1459</v>
      </c>
      <c r="G1984" s="16" t="s">
        <v>1460</v>
      </c>
      <c r="H1984" s="16" t="s">
        <v>1461</v>
      </c>
    </row>
    <row r="1985" spans="1:8" x14ac:dyDescent="0.25">
      <c r="A1985" s="16" t="s">
        <v>462</v>
      </c>
      <c r="B1985" s="16" t="s">
        <v>11384</v>
      </c>
      <c r="C1985" s="16" t="s">
        <v>480</v>
      </c>
      <c r="D1985" s="16" t="s">
        <v>1462</v>
      </c>
      <c r="E1985" s="16" t="s">
        <v>592</v>
      </c>
      <c r="F1985" s="16" t="s">
        <v>1463</v>
      </c>
      <c r="G1985" s="16" t="s">
        <v>1464</v>
      </c>
      <c r="H1985" s="16" t="s">
        <v>484</v>
      </c>
    </row>
    <row r="1987" spans="1:8" x14ac:dyDescent="0.25">
      <c r="A1987" s="16" t="s">
        <v>13957</v>
      </c>
    </row>
    <row r="1988" spans="1:8" x14ac:dyDescent="0.25">
      <c r="A1988" s="16" t="s">
        <v>197</v>
      </c>
    </row>
    <row r="1989" spans="1:8" x14ac:dyDescent="0.25">
      <c r="A1989" s="16" t="s">
        <v>469</v>
      </c>
      <c r="B1989" s="16" t="s">
        <v>435</v>
      </c>
      <c r="C1989" s="16" t="s">
        <v>1445</v>
      </c>
      <c r="D1989" s="16" t="s">
        <v>1446</v>
      </c>
      <c r="E1989" s="16" t="s">
        <v>1447</v>
      </c>
      <c r="F1989" s="16" t="s">
        <v>1448</v>
      </c>
      <c r="G1989" s="16" t="s">
        <v>1449</v>
      </c>
      <c r="H1989" s="16" t="s">
        <v>1450</v>
      </c>
    </row>
    <row r="1990" spans="1:8" x14ac:dyDescent="0.25">
      <c r="A1990" s="16" t="s">
        <v>470</v>
      </c>
      <c r="B1990" s="16" t="s">
        <v>10955</v>
      </c>
      <c r="C1990" s="16" t="s">
        <v>1465</v>
      </c>
      <c r="D1990" s="16" t="s">
        <v>820</v>
      </c>
      <c r="E1990" s="16" t="s">
        <v>509</v>
      </c>
      <c r="F1990" s="16" t="s">
        <v>1466</v>
      </c>
      <c r="G1990" s="16" t="s">
        <v>1365</v>
      </c>
      <c r="H1990" s="16" t="s">
        <v>891</v>
      </c>
    </row>
    <row r="1991" spans="1:8" x14ac:dyDescent="0.25">
      <c r="A1991" s="16" t="s">
        <v>474</v>
      </c>
      <c r="B1991" s="16" t="s">
        <v>9322</v>
      </c>
      <c r="C1991" s="16" t="s">
        <v>1467</v>
      </c>
      <c r="D1991" s="16" t="s">
        <v>1468</v>
      </c>
      <c r="E1991" s="16" t="s">
        <v>455</v>
      </c>
      <c r="F1991" s="16" t="s">
        <v>1469</v>
      </c>
      <c r="G1991" s="16" t="s">
        <v>460</v>
      </c>
      <c r="H1991" s="16" t="s">
        <v>1470</v>
      </c>
    </row>
    <row r="1992" spans="1:8" x14ac:dyDescent="0.25">
      <c r="A1992" s="16" t="s">
        <v>462</v>
      </c>
      <c r="B1992" s="16" t="s">
        <v>11384</v>
      </c>
      <c r="C1992" s="16" t="s">
        <v>480</v>
      </c>
      <c r="D1992" s="16" t="s">
        <v>1462</v>
      </c>
      <c r="E1992" s="16" t="s">
        <v>592</v>
      </c>
      <c r="F1992" s="16" t="s">
        <v>1463</v>
      </c>
      <c r="G1992" s="16" t="s">
        <v>1464</v>
      </c>
      <c r="H1992" s="16" t="s">
        <v>484</v>
      </c>
    </row>
    <row r="1994" spans="1:8" x14ac:dyDescent="0.25">
      <c r="A1994" s="16" t="s">
        <v>13958</v>
      </c>
    </row>
    <row r="1995" spans="1:8" x14ac:dyDescent="0.25">
      <c r="A1995" s="16" t="s">
        <v>198</v>
      </c>
    </row>
    <row r="1996" spans="1:8" x14ac:dyDescent="0.25">
      <c r="A1996" s="16" t="s">
        <v>477</v>
      </c>
      <c r="B1996" s="16" t="s">
        <v>435</v>
      </c>
      <c r="C1996" s="16" t="s">
        <v>1445</v>
      </c>
      <c r="D1996" s="16" t="s">
        <v>1446</v>
      </c>
      <c r="E1996" s="16" t="s">
        <v>1447</v>
      </c>
      <c r="F1996" s="16" t="s">
        <v>1448</v>
      </c>
      <c r="G1996" s="16" t="s">
        <v>1449</v>
      </c>
      <c r="H1996" s="16" t="s">
        <v>1450</v>
      </c>
    </row>
    <row r="1997" spans="1:8" x14ac:dyDescent="0.25">
      <c r="A1997" s="16" t="s">
        <v>478</v>
      </c>
      <c r="B1997" s="16" t="s">
        <v>10231</v>
      </c>
      <c r="C1997" s="16" t="s">
        <v>975</v>
      </c>
      <c r="D1997" s="16" t="s">
        <v>829</v>
      </c>
      <c r="E1997" s="16" t="s">
        <v>591</v>
      </c>
      <c r="F1997" s="16" t="s">
        <v>1471</v>
      </c>
      <c r="G1997" s="16" t="s">
        <v>1472</v>
      </c>
      <c r="H1997" s="16" t="s">
        <v>1351</v>
      </c>
    </row>
    <row r="1998" spans="1:8" x14ac:dyDescent="0.25">
      <c r="A1998" s="16" t="s">
        <v>482</v>
      </c>
      <c r="B1998" s="16" t="s">
        <v>10135</v>
      </c>
      <c r="C1998" s="16" t="s">
        <v>1149</v>
      </c>
      <c r="D1998" s="16" t="s">
        <v>933</v>
      </c>
      <c r="E1998" s="16" t="s">
        <v>585</v>
      </c>
      <c r="F1998" s="16" t="s">
        <v>1473</v>
      </c>
      <c r="G1998" s="16" t="s">
        <v>516</v>
      </c>
      <c r="H1998" s="16" t="s">
        <v>940</v>
      </c>
    </row>
    <row r="1999" spans="1:8" x14ac:dyDescent="0.25">
      <c r="A1999" s="16" t="s">
        <v>462</v>
      </c>
      <c r="B1999" s="16" t="s">
        <v>11384</v>
      </c>
      <c r="C1999" s="16" t="s">
        <v>480</v>
      </c>
      <c r="D1999" s="16" t="s">
        <v>1462</v>
      </c>
      <c r="E1999" s="16" t="s">
        <v>592</v>
      </c>
      <c r="F1999" s="16" t="s">
        <v>1463</v>
      </c>
      <c r="G1999" s="16" t="s">
        <v>1464</v>
      </c>
      <c r="H1999" s="16" t="s">
        <v>484</v>
      </c>
    </row>
    <row r="2001" spans="1:17" x14ac:dyDescent="0.25">
      <c r="A2001" s="16" t="s">
        <v>13959</v>
      </c>
    </row>
    <row r="2002" spans="1:17" x14ac:dyDescent="0.25">
      <c r="A2002" s="16" t="s">
        <v>199</v>
      </c>
    </row>
    <row r="2003" spans="1:17" x14ac:dyDescent="0.25">
      <c r="A2003" s="16" t="s">
        <v>434</v>
      </c>
      <c r="B2003" s="16" t="s">
        <v>435</v>
      </c>
      <c r="C2003" s="16" t="s">
        <v>1474</v>
      </c>
      <c r="D2003" s="16" t="s">
        <v>503</v>
      </c>
      <c r="E2003" s="16" t="s">
        <v>1475</v>
      </c>
      <c r="F2003" s="16" t="s">
        <v>1476</v>
      </c>
      <c r="G2003" s="16" t="s">
        <v>1477</v>
      </c>
      <c r="H2003" s="16" t="s">
        <v>1478</v>
      </c>
      <c r="I2003" s="16" t="s">
        <v>1479</v>
      </c>
      <c r="J2003" s="16" t="s">
        <v>1480</v>
      </c>
      <c r="K2003" s="16" t="s">
        <v>1481</v>
      </c>
      <c r="L2003" s="16" t="s">
        <v>1482</v>
      </c>
      <c r="M2003" s="16" t="s">
        <v>1483</v>
      </c>
      <c r="N2003" s="16" t="s">
        <v>1484</v>
      </c>
      <c r="O2003" s="16" t="s">
        <v>530</v>
      </c>
      <c r="P2003" s="16" t="s">
        <v>444</v>
      </c>
      <c r="Q2003" s="16" t="s">
        <v>1485</v>
      </c>
    </row>
    <row r="2004" spans="1:17" x14ac:dyDescent="0.25">
      <c r="A2004" s="16" t="s">
        <v>445</v>
      </c>
      <c r="B2004" s="16" t="s">
        <v>9459</v>
      </c>
      <c r="C2004" s="16" t="s">
        <v>560</v>
      </c>
      <c r="D2004" s="16" t="s">
        <v>683</v>
      </c>
      <c r="E2004" s="16" t="s">
        <v>1346</v>
      </c>
      <c r="F2004" s="16" t="s">
        <v>522</v>
      </c>
      <c r="G2004" s="16" t="s">
        <v>447</v>
      </c>
      <c r="H2004" s="16" t="s">
        <v>554</v>
      </c>
      <c r="I2004" s="16" t="s">
        <v>917</v>
      </c>
      <c r="J2004" s="16" t="s">
        <v>518</v>
      </c>
      <c r="K2004" s="16" t="s">
        <v>1346</v>
      </c>
      <c r="L2004" s="16" t="s">
        <v>518</v>
      </c>
      <c r="M2004" s="16" t="s">
        <v>446</v>
      </c>
      <c r="N2004" s="16" t="s">
        <v>1486</v>
      </c>
      <c r="O2004" s="16" t="s">
        <v>446</v>
      </c>
      <c r="P2004" s="16" t="s">
        <v>446</v>
      </c>
      <c r="Q2004" s="16" t="s">
        <v>1487</v>
      </c>
    </row>
    <row r="2005" spans="1:17" x14ac:dyDescent="0.25">
      <c r="A2005" s="16" t="s">
        <v>451</v>
      </c>
      <c r="B2005" s="16" t="s">
        <v>10116</v>
      </c>
      <c r="C2005" s="16" t="s">
        <v>520</v>
      </c>
      <c r="D2005" s="16" t="s">
        <v>452</v>
      </c>
      <c r="E2005" s="16" t="s">
        <v>1488</v>
      </c>
      <c r="F2005" s="16" t="s">
        <v>455</v>
      </c>
      <c r="G2005" s="16" t="s">
        <v>629</v>
      </c>
      <c r="H2005" s="16" t="s">
        <v>568</v>
      </c>
      <c r="I2005" s="16" t="s">
        <v>1194</v>
      </c>
      <c r="J2005" s="16" t="s">
        <v>629</v>
      </c>
      <c r="K2005" s="16" t="s">
        <v>622</v>
      </c>
      <c r="L2005" s="16" t="s">
        <v>520</v>
      </c>
      <c r="M2005" s="16" t="s">
        <v>473</v>
      </c>
      <c r="N2005" s="16" t="s">
        <v>609</v>
      </c>
      <c r="O2005" s="16" t="s">
        <v>446</v>
      </c>
      <c r="P2005" s="16" t="s">
        <v>464</v>
      </c>
      <c r="Q2005" s="16" t="s">
        <v>779</v>
      </c>
    </row>
    <row r="2006" spans="1:17" x14ac:dyDescent="0.25">
      <c r="A2006" s="16" t="s">
        <v>457</v>
      </c>
      <c r="B2006" s="16" t="s">
        <v>9656</v>
      </c>
      <c r="C2006" s="16" t="s">
        <v>473</v>
      </c>
      <c r="D2006" s="16" t="s">
        <v>846</v>
      </c>
      <c r="E2006" s="16" t="s">
        <v>641</v>
      </c>
      <c r="F2006" s="16" t="s">
        <v>446</v>
      </c>
      <c r="G2006" s="16" t="s">
        <v>509</v>
      </c>
      <c r="H2006" s="16" t="s">
        <v>473</v>
      </c>
      <c r="I2006" s="16" t="s">
        <v>1489</v>
      </c>
      <c r="J2006" s="16" t="s">
        <v>446</v>
      </c>
      <c r="K2006" s="16" t="s">
        <v>611</v>
      </c>
      <c r="L2006" s="16" t="s">
        <v>473</v>
      </c>
      <c r="M2006" s="16" t="s">
        <v>446</v>
      </c>
      <c r="N2006" s="16" t="s">
        <v>1490</v>
      </c>
      <c r="O2006" s="16" t="s">
        <v>446</v>
      </c>
      <c r="P2006" s="16" t="s">
        <v>446</v>
      </c>
      <c r="Q2006" s="16" t="s">
        <v>846</v>
      </c>
    </row>
    <row r="2007" spans="1:17" x14ac:dyDescent="0.25">
      <c r="A2007" s="16" t="s">
        <v>462</v>
      </c>
      <c r="B2007" s="16" t="s">
        <v>11384</v>
      </c>
      <c r="C2007" s="16" t="s">
        <v>555</v>
      </c>
      <c r="D2007" s="16" t="s">
        <v>608</v>
      </c>
      <c r="E2007" s="16" t="s">
        <v>637</v>
      </c>
      <c r="F2007" s="16" t="s">
        <v>509</v>
      </c>
      <c r="G2007" s="16" t="s">
        <v>629</v>
      </c>
      <c r="H2007" s="16" t="s">
        <v>456</v>
      </c>
      <c r="I2007" s="16" t="s">
        <v>619</v>
      </c>
      <c r="J2007" s="16" t="s">
        <v>456</v>
      </c>
      <c r="K2007" s="16" t="s">
        <v>979</v>
      </c>
      <c r="L2007" s="16" t="s">
        <v>562</v>
      </c>
      <c r="M2007" s="16" t="s">
        <v>463</v>
      </c>
      <c r="N2007" s="16" t="s">
        <v>1087</v>
      </c>
      <c r="O2007" s="16" t="s">
        <v>446</v>
      </c>
      <c r="P2007" s="16" t="s">
        <v>579</v>
      </c>
      <c r="Q2007" s="16" t="s">
        <v>1491</v>
      </c>
    </row>
    <row r="2009" spans="1:17" x14ac:dyDescent="0.25">
      <c r="A2009" s="16" t="s">
        <v>13960</v>
      </c>
    </row>
    <row r="2010" spans="1:17" x14ac:dyDescent="0.25">
      <c r="A2010" s="16" t="s">
        <v>200</v>
      </c>
    </row>
    <row r="2011" spans="1:17" x14ac:dyDescent="0.25">
      <c r="A2011" s="16" t="s">
        <v>469</v>
      </c>
      <c r="B2011" s="16" t="s">
        <v>435</v>
      </c>
      <c r="C2011" s="16" t="s">
        <v>1474</v>
      </c>
      <c r="D2011" s="16" t="s">
        <v>503</v>
      </c>
      <c r="E2011" s="16" t="s">
        <v>1475</v>
      </c>
      <c r="F2011" s="16" t="s">
        <v>1476</v>
      </c>
      <c r="G2011" s="16" t="s">
        <v>1477</v>
      </c>
      <c r="H2011" s="16" t="s">
        <v>1478</v>
      </c>
      <c r="I2011" s="16" t="s">
        <v>1479</v>
      </c>
      <c r="J2011" s="16" t="s">
        <v>1480</v>
      </c>
      <c r="K2011" s="16" t="s">
        <v>1481</v>
      </c>
      <c r="L2011" s="16" t="s">
        <v>1482</v>
      </c>
      <c r="M2011" s="16" t="s">
        <v>1483</v>
      </c>
      <c r="N2011" s="16" t="s">
        <v>1484</v>
      </c>
      <c r="O2011" s="16" t="s">
        <v>530</v>
      </c>
      <c r="P2011" s="16" t="s">
        <v>444</v>
      </c>
      <c r="Q2011" s="16" t="s">
        <v>1485</v>
      </c>
    </row>
    <row r="2012" spans="1:17" x14ac:dyDescent="0.25">
      <c r="A2012" s="16" t="s">
        <v>470</v>
      </c>
      <c r="B2012" s="16" t="s">
        <v>10955</v>
      </c>
      <c r="C2012" s="16" t="s">
        <v>661</v>
      </c>
      <c r="D2012" s="16" t="s">
        <v>1138</v>
      </c>
      <c r="E2012" s="16" t="s">
        <v>1489</v>
      </c>
      <c r="F2012" s="16" t="s">
        <v>568</v>
      </c>
      <c r="G2012" s="16" t="s">
        <v>523</v>
      </c>
      <c r="H2012" s="16" t="s">
        <v>629</v>
      </c>
      <c r="I2012" s="16" t="s">
        <v>673</v>
      </c>
      <c r="J2012" s="16" t="s">
        <v>629</v>
      </c>
      <c r="K2012" s="16" t="s">
        <v>1221</v>
      </c>
      <c r="L2012" s="16" t="s">
        <v>555</v>
      </c>
      <c r="M2012" s="16" t="s">
        <v>464</v>
      </c>
      <c r="N2012" s="16" t="s">
        <v>467</v>
      </c>
      <c r="O2012" s="16" t="s">
        <v>446</v>
      </c>
      <c r="P2012" s="16" t="s">
        <v>463</v>
      </c>
      <c r="Q2012" s="16" t="s">
        <v>1124</v>
      </c>
    </row>
    <row r="2013" spans="1:17" x14ac:dyDescent="0.25">
      <c r="A2013" s="16" t="s">
        <v>474</v>
      </c>
      <c r="B2013" s="16" t="s">
        <v>9322</v>
      </c>
      <c r="C2013" s="16" t="s">
        <v>446</v>
      </c>
      <c r="D2013" s="16" t="s">
        <v>450</v>
      </c>
      <c r="E2013" s="16" t="s">
        <v>627</v>
      </c>
      <c r="F2013" s="16" t="s">
        <v>446</v>
      </c>
      <c r="G2013" s="16" t="s">
        <v>446</v>
      </c>
      <c r="H2013" s="16" t="s">
        <v>446</v>
      </c>
      <c r="I2013" s="16" t="s">
        <v>802</v>
      </c>
      <c r="J2013" s="16" t="s">
        <v>446</v>
      </c>
      <c r="K2013" s="16" t="s">
        <v>647</v>
      </c>
      <c r="L2013" s="16" t="s">
        <v>455</v>
      </c>
      <c r="M2013" s="16" t="s">
        <v>446</v>
      </c>
      <c r="N2013" s="16" t="s">
        <v>1083</v>
      </c>
      <c r="O2013" s="16" t="s">
        <v>446</v>
      </c>
      <c r="P2013" s="16" t="s">
        <v>446</v>
      </c>
      <c r="Q2013" s="16" t="s">
        <v>1492</v>
      </c>
    </row>
    <row r="2014" spans="1:17" x14ac:dyDescent="0.25">
      <c r="A2014" s="16" t="s">
        <v>462</v>
      </c>
      <c r="B2014" s="16" t="s">
        <v>11384</v>
      </c>
      <c r="C2014" s="16" t="s">
        <v>555</v>
      </c>
      <c r="D2014" s="16" t="s">
        <v>608</v>
      </c>
      <c r="E2014" s="16" t="s">
        <v>637</v>
      </c>
      <c r="F2014" s="16" t="s">
        <v>509</v>
      </c>
      <c r="G2014" s="16" t="s">
        <v>629</v>
      </c>
      <c r="H2014" s="16" t="s">
        <v>456</v>
      </c>
      <c r="I2014" s="16" t="s">
        <v>619</v>
      </c>
      <c r="J2014" s="16" t="s">
        <v>456</v>
      </c>
      <c r="K2014" s="16" t="s">
        <v>979</v>
      </c>
      <c r="L2014" s="16" t="s">
        <v>562</v>
      </c>
      <c r="M2014" s="16" t="s">
        <v>463</v>
      </c>
      <c r="N2014" s="16" t="s">
        <v>1087</v>
      </c>
      <c r="O2014" s="16" t="s">
        <v>446</v>
      </c>
      <c r="P2014" s="16" t="s">
        <v>579</v>
      </c>
      <c r="Q2014" s="16" t="s">
        <v>1491</v>
      </c>
    </row>
    <row r="2016" spans="1:17" x14ac:dyDescent="0.25">
      <c r="A2016" s="16" t="s">
        <v>13961</v>
      </c>
    </row>
    <row r="2017" spans="1:17" x14ac:dyDescent="0.25">
      <c r="A2017" s="16" t="s">
        <v>201</v>
      </c>
    </row>
    <row r="2018" spans="1:17" x14ac:dyDescent="0.25">
      <c r="A2018" s="16" t="s">
        <v>1493</v>
      </c>
      <c r="B2018" s="16" t="s">
        <v>435</v>
      </c>
      <c r="C2018" s="16" t="s">
        <v>1474</v>
      </c>
      <c r="D2018" s="16" t="s">
        <v>503</v>
      </c>
      <c r="E2018" s="16" t="s">
        <v>1475</v>
      </c>
      <c r="F2018" s="16" t="s">
        <v>1476</v>
      </c>
      <c r="G2018" s="16" t="s">
        <v>1477</v>
      </c>
      <c r="H2018" s="16" t="s">
        <v>1478</v>
      </c>
      <c r="I2018" s="16" t="s">
        <v>1479</v>
      </c>
      <c r="J2018" s="16" t="s">
        <v>1480</v>
      </c>
      <c r="K2018" s="16" t="s">
        <v>1481</v>
      </c>
      <c r="L2018" s="16" t="s">
        <v>1482</v>
      </c>
      <c r="M2018" s="16" t="s">
        <v>1483</v>
      </c>
      <c r="N2018" s="16" t="s">
        <v>1484</v>
      </c>
      <c r="O2018" s="16" t="s">
        <v>530</v>
      </c>
      <c r="P2018" s="16" t="s">
        <v>444</v>
      </c>
      <c r="Q2018" s="16" t="s">
        <v>1485</v>
      </c>
    </row>
    <row r="2019" spans="1:17" x14ac:dyDescent="0.25">
      <c r="A2019" s="16" t="s">
        <v>1188</v>
      </c>
      <c r="B2019" s="16" t="s">
        <v>9389</v>
      </c>
      <c r="C2019" s="16" t="s">
        <v>694</v>
      </c>
      <c r="D2019" s="16" t="s">
        <v>601</v>
      </c>
      <c r="E2019" s="16" t="s">
        <v>1196</v>
      </c>
      <c r="F2019" s="16" t="s">
        <v>577</v>
      </c>
      <c r="G2019" s="16" t="s">
        <v>523</v>
      </c>
      <c r="H2019" s="16" t="s">
        <v>506</v>
      </c>
      <c r="I2019" s="16" t="s">
        <v>778</v>
      </c>
      <c r="J2019" s="16" t="s">
        <v>555</v>
      </c>
      <c r="K2019" s="16" t="s">
        <v>696</v>
      </c>
      <c r="L2019" s="16" t="s">
        <v>555</v>
      </c>
      <c r="M2019" s="16" t="s">
        <v>446</v>
      </c>
      <c r="N2019" s="16" t="s">
        <v>467</v>
      </c>
      <c r="O2019" s="16" t="s">
        <v>446</v>
      </c>
      <c r="P2019" s="16" t="s">
        <v>446</v>
      </c>
      <c r="Q2019" s="16" t="s">
        <v>806</v>
      </c>
    </row>
    <row r="2020" spans="1:17" x14ac:dyDescent="0.25">
      <c r="A2020" s="16" t="s">
        <v>1189</v>
      </c>
      <c r="B2020" s="16" t="s">
        <v>9920</v>
      </c>
      <c r="C2020" s="16" t="s">
        <v>513</v>
      </c>
      <c r="D2020" s="16" t="s">
        <v>617</v>
      </c>
      <c r="E2020" s="16" t="s">
        <v>818</v>
      </c>
      <c r="F2020" s="16" t="s">
        <v>506</v>
      </c>
      <c r="G2020" s="16" t="s">
        <v>523</v>
      </c>
      <c r="H2020" s="16" t="s">
        <v>562</v>
      </c>
      <c r="I2020" s="16" t="s">
        <v>662</v>
      </c>
      <c r="J2020" s="16" t="s">
        <v>523</v>
      </c>
      <c r="K2020" s="16" t="s">
        <v>695</v>
      </c>
      <c r="L2020" s="16" t="s">
        <v>513</v>
      </c>
      <c r="M2020" s="16" t="s">
        <v>458</v>
      </c>
      <c r="N2020" s="16" t="s">
        <v>1425</v>
      </c>
      <c r="O2020" s="16" t="s">
        <v>446</v>
      </c>
      <c r="P2020" s="16" t="s">
        <v>468</v>
      </c>
      <c r="Q2020" s="16" t="s">
        <v>675</v>
      </c>
    </row>
    <row r="2021" spans="1:17" x14ac:dyDescent="0.25">
      <c r="A2021" s="16" t="s">
        <v>1190</v>
      </c>
      <c r="B2021" s="16" t="s">
        <v>9432</v>
      </c>
      <c r="C2021" s="16" t="s">
        <v>591</v>
      </c>
      <c r="D2021" s="16" t="s">
        <v>665</v>
      </c>
      <c r="E2021" s="16" t="s">
        <v>692</v>
      </c>
      <c r="F2021" s="16" t="s">
        <v>446</v>
      </c>
      <c r="G2021" s="16" t="s">
        <v>518</v>
      </c>
      <c r="H2021" s="16" t="s">
        <v>591</v>
      </c>
      <c r="I2021" s="16" t="s">
        <v>834</v>
      </c>
      <c r="J2021" s="16" t="s">
        <v>446</v>
      </c>
      <c r="K2021" s="16" t="s">
        <v>448</v>
      </c>
      <c r="L2021" s="16" t="s">
        <v>446</v>
      </c>
      <c r="M2021" s="16" t="s">
        <v>446</v>
      </c>
      <c r="N2021" s="16" t="s">
        <v>963</v>
      </c>
      <c r="O2021" s="16" t="s">
        <v>446</v>
      </c>
      <c r="P2021" s="16" t="s">
        <v>446</v>
      </c>
      <c r="Q2021" s="16" t="s">
        <v>731</v>
      </c>
    </row>
    <row r="2022" spans="1:17" x14ac:dyDescent="0.25">
      <c r="A2022" s="16" t="s">
        <v>1191</v>
      </c>
      <c r="B2022" s="16" t="s">
        <v>8830</v>
      </c>
      <c r="C2022" s="16" t="s">
        <v>446</v>
      </c>
      <c r="D2022" s="16" t="s">
        <v>1231</v>
      </c>
      <c r="E2022" s="16" t="s">
        <v>716</v>
      </c>
      <c r="F2022" s="16" t="s">
        <v>446</v>
      </c>
      <c r="G2022" s="16" t="s">
        <v>446</v>
      </c>
      <c r="H2022" s="16" t="s">
        <v>446</v>
      </c>
      <c r="I2022" s="16" t="s">
        <v>807</v>
      </c>
      <c r="J2022" s="16" t="s">
        <v>446</v>
      </c>
      <c r="K2022" s="16" t="s">
        <v>733</v>
      </c>
      <c r="L2022" s="16" t="s">
        <v>446</v>
      </c>
      <c r="M2022" s="16" t="s">
        <v>446</v>
      </c>
      <c r="N2022" s="16" t="s">
        <v>716</v>
      </c>
      <c r="O2022" s="16" t="s">
        <v>446</v>
      </c>
      <c r="P2022" s="16" t="s">
        <v>446</v>
      </c>
      <c r="Q2022" s="16" t="s">
        <v>1136</v>
      </c>
    </row>
    <row r="2023" spans="1:17" x14ac:dyDescent="0.25">
      <c r="A2023" s="16" t="s">
        <v>1192</v>
      </c>
      <c r="B2023" s="16" t="s">
        <v>9009</v>
      </c>
      <c r="C2023" s="16" t="s">
        <v>446</v>
      </c>
      <c r="D2023" s="16" t="s">
        <v>552</v>
      </c>
      <c r="E2023" s="16" t="s">
        <v>1231</v>
      </c>
      <c r="F2023" s="16" t="s">
        <v>446</v>
      </c>
      <c r="G2023" s="16" t="s">
        <v>446</v>
      </c>
      <c r="H2023" s="16" t="s">
        <v>446</v>
      </c>
      <c r="I2023" s="16" t="s">
        <v>1055</v>
      </c>
      <c r="J2023" s="16" t="s">
        <v>446</v>
      </c>
      <c r="K2023" s="16" t="s">
        <v>1494</v>
      </c>
      <c r="L2023" s="16" t="s">
        <v>446</v>
      </c>
      <c r="M2023" s="16" t="s">
        <v>446</v>
      </c>
      <c r="N2023" s="16" t="s">
        <v>664</v>
      </c>
      <c r="O2023" s="16" t="s">
        <v>446</v>
      </c>
      <c r="P2023" s="16" t="s">
        <v>446</v>
      </c>
      <c r="Q2023" s="16" t="s">
        <v>802</v>
      </c>
    </row>
    <row r="2024" spans="1:17" x14ac:dyDescent="0.25">
      <c r="A2024" s="16" t="s">
        <v>1193</v>
      </c>
      <c r="B2024" s="16" t="s">
        <v>9038</v>
      </c>
      <c r="C2024" s="16" t="s">
        <v>446</v>
      </c>
      <c r="D2024" s="16" t="s">
        <v>1269</v>
      </c>
      <c r="E2024" s="16" t="s">
        <v>562</v>
      </c>
      <c r="F2024" s="16" t="s">
        <v>446</v>
      </c>
      <c r="G2024" s="16" t="s">
        <v>446</v>
      </c>
      <c r="H2024" s="16" t="s">
        <v>446</v>
      </c>
      <c r="I2024" s="16" t="s">
        <v>1346</v>
      </c>
      <c r="J2024" s="16" t="s">
        <v>446</v>
      </c>
      <c r="K2024" s="16" t="s">
        <v>1346</v>
      </c>
      <c r="L2024" s="16" t="s">
        <v>562</v>
      </c>
      <c r="M2024" s="16" t="s">
        <v>446</v>
      </c>
      <c r="N2024" s="16" t="s">
        <v>1495</v>
      </c>
      <c r="O2024" s="16" t="s">
        <v>446</v>
      </c>
      <c r="P2024" s="16" t="s">
        <v>446</v>
      </c>
      <c r="Q2024" s="16" t="s">
        <v>1346</v>
      </c>
    </row>
    <row r="2025" spans="1:17" x14ac:dyDescent="0.25">
      <c r="A2025" s="16" t="s">
        <v>462</v>
      </c>
      <c r="B2025" s="16" t="s">
        <v>11384</v>
      </c>
      <c r="C2025" s="16" t="s">
        <v>555</v>
      </c>
      <c r="D2025" s="16" t="s">
        <v>608</v>
      </c>
      <c r="E2025" s="16" t="s">
        <v>637</v>
      </c>
      <c r="F2025" s="16" t="s">
        <v>509</v>
      </c>
      <c r="G2025" s="16" t="s">
        <v>629</v>
      </c>
      <c r="H2025" s="16" t="s">
        <v>456</v>
      </c>
      <c r="I2025" s="16" t="s">
        <v>619</v>
      </c>
      <c r="J2025" s="16" t="s">
        <v>456</v>
      </c>
      <c r="K2025" s="16" t="s">
        <v>979</v>
      </c>
      <c r="L2025" s="16" t="s">
        <v>562</v>
      </c>
      <c r="M2025" s="16" t="s">
        <v>463</v>
      </c>
      <c r="N2025" s="16" t="s">
        <v>1087</v>
      </c>
      <c r="O2025" s="16" t="s">
        <v>446</v>
      </c>
      <c r="P2025" s="16" t="s">
        <v>579</v>
      </c>
      <c r="Q2025" s="16" t="s">
        <v>1491</v>
      </c>
    </row>
    <row r="2027" spans="1:17" x14ac:dyDescent="0.25">
      <c r="A2027" s="16" t="s">
        <v>13962</v>
      </c>
    </row>
    <row r="2028" spans="1:17" x14ac:dyDescent="0.25">
      <c r="A2028" s="16" t="s">
        <v>13245</v>
      </c>
    </row>
    <row r="2029" spans="1:17" x14ac:dyDescent="0.25">
      <c r="A2029" s="16" t="s">
        <v>477</v>
      </c>
      <c r="B2029" s="16" t="s">
        <v>435</v>
      </c>
      <c r="C2029" s="16" t="s">
        <v>1474</v>
      </c>
      <c r="D2029" s="16" t="s">
        <v>503</v>
      </c>
      <c r="E2029" s="16" t="s">
        <v>1475</v>
      </c>
      <c r="F2029" s="16" t="s">
        <v>1476</v>
      </c>
      <c r="G2029" s="16" t="s">
        <v>1477</v>
      </c>
      <c r="H2029" s="16" t="s">
        <v>1478</v>
      </c>
      <c r="I2029" s="16" t="s">
        <v>1479</v>
      </c>
      <c r="J2029" s="16" t="s">
        <v>1480</v>
      </c>
      <c r="K2029" s="16" t="s">
        <v>1481</v>
      </c>
      <c r="L2029" s="16" t="s">
        <v>1482</v>
      </c>
      <c r="M2029" s="16" t="s">
        <v>1483</v>
      </c>
      <c r="N2029" s="16" t="s">
        <v>1484</v>
      </c>
      <c r="O2029" s="16" t="s">
        <v>530</v>
      </c>
      <c r="P2029" s="16" t="s">
        <v>444</v>
      </c>
      <c r="Q2029" s="16" t="s">
        <v>1485</v>
      </c>
    </row>
    <row r="2030" spans="1:17" x14ac:dyDescent="0.25">
      <c r="A2030" s="16" t="s">
        <v>478</v>
      </c>
      <c r="B2030" s="16" t="s">
        <v>10231</v>
      </c>
      <c r="C2030" s="16" t="s">
        <v>571</v>
      </c>
      <c r="D2030" s="16" t="s">
        <v>465</v>
      </c>
      <c r="E2030" s="16" t="s">
        <v>1196</v>
      </c>
      <c r="F2030" s="16" t="s">
        <v>629</v>
      </c>
      <c r="G2030" s="16" t="s">
        <v>456</v>
      </c>
      <c r="H2030" s="16" t="s">
        <v>456</v>
      </c>
      <c r="I2030" s="16" t="s">
        <v>733</v>
      </c>
      <c r="J2030" s="16" t="s">
        <v>518</v>
      </c>
      <c r="K2030" s="16" t="s">
        <v>1377</v>
      </c>
      <c r="L2030" s="16" t="s">
        <v>518</v>
      </c>
      <c r="M2030" s="16" t="s">
        <v>468</v>
      </c>
      <c r="N2030" s="16" t="s">
        <v>673</v>
      </c>
      <c r="O2030" s="16" t="s">
        <v>446</v>
      </c>
      <c r="P2030" s="16" t="s">
        <v>446</v>
      </c>
      <c r="Q2030" s="16" t="s">
        <v>1032</v>
      </c>
    </row>
    <row r="2031" spans="1:17" x14ac:dyDescent="0.25">
      <c r="A2031" s="16" t="s">
        <v>482</v>
      </c>
      <c r="B2031" s="16" t="s">
        <v>10135</v>
      </c>
      <c r="C2031" s="16" t="s">
        <v>455</v>
      </c>
      <c r="D2031" s="16" t="s">
        <v>1489</v>
      </c>
      <c r="E2031" s="16" t="s">
        <v>1139</v>
      </c>
      <c r="F2031" s="16" t="s">
        <v>592</v>
      </c>
      <c r="G2031" s="16" t="s">
        <v>585</v>
      </c>
      <c r="H2031" s="16" t="s">
        <v>592</v>
      </c>
      <c r="I2031" s="16" t="s">
        <v>1220</v>
      </c>
      <c r="J2031" s="16" t="s">
        <v>446</v>
      </c>
      <c r="K2031" s="16" t="s">
        <v>459</v>
      </c>
      <c r="L2031" s="16" t="s">
        <v>585</v>
      </c>
      <c r="M2031" s="16" t="s">
        <v>446</v>
      </c>
      <c r="N2031" s="16" t="s">
        <v>1127</v>
      </c>
      <c r="O2031" s="16" t="s">
        <v>446</v>
      </c>
      <c r="P2031" s="16" t="s">
        <v>468</v>
      </c>
      <c r="Q2031" s="16" t="s">
        <v>493</v>
      </c>
    </row>
    <row r="2032" spans="1:17" x14ac:dyDescent="0.25">
      <c r="A2032" s="16" t="s">
        <v>462</v>
      </c>
      <c r="B2032" s="16" t="s">
        <v>11384</v>
      </c>
      <c r="C2032" s="16" t="s">
        <v>555</v>
      </c>
      <c r="D2032" s="16" t="s">
        <v>608</v>
      </c>
      <c r="E2032" s="16" t="s">
        <v>637</v>
      </c>
      <c r="F2032" s="16" t="s">
        <v>509</v>
      </c>
      <c r="G2032" s="16" t="s">
        <v>629</v>
      </c>
      <c r="H2032" s="16" t="s">
        <v>456</v>
      </c>
      <c r="I2032" s="16" t="s">
        <v>619</v>
      </c>
      <c r="J2032" s="16" t="s">
        <v>456</v>
      </c>
      <c r="K2032" s="16" t="s">
        <v>979</v>
      </c>
      <c r="L2032" s="16" t="s">
        <v>562</v>
      </c>
      <c r="M2032" s="16" t="s">
        <v>463</v>
      </c>
      <c r="N2032" s="16" t="s">
        <v>1087</v>
      </c>
      <c r="O2032" s="16" t="s">
        <v>446</v>
      </c>
      <c r="P2032" s="16" t="s">
        <v>579</v>
      </c>
      <c r="Q2032" s="16" t="s">
        <v>1491</v>
      </c>
    </row>
    <row r="2034" spans="1:21" x14ac:dyDescent="0.25">
      <c r="A2034" s="16" t="s">
        <v>13963</v>
      </c>
    </row>
    <row r="2035" spans="1:21" x14ac:dyDescent="0.25">
      <c r="A2035" s="16" t="s">
        <v>202</v>
      </c>
    </row>
    <row r="2036" spans="1:21" x14ac:dyDescent="0.25">
      <c r="A2036" s="16" t="s">
        <v>434</v>
      </c>
      <c r="B2036" s="16" t="s">
        <v>435</v>
      </c>
      <c r="C2036" s="16" t="s">
        <v>1496</v>
      </c>
      <c r="D2036" s="16" t="s">
        <v>1497</v>
      </c>
      <c r="E2036" s="16" t="s">
        <v>1498</v>
      </c>
      <c r="F2036" s="16" t="s">
        <v>1499</v>
      </c>
      <c r="G2036" s="16" t="s">
        <v>1500</v>
      </c>
      <c r="H2036" s="16" t="s">
        <v>1501</v>
      </c>
      <c r="I2036" s="16" t="s">
        <v>1502</v>
      </c>
      <c r="J2036" s="16" t="s">
        <v>1503</v>
      </c>
      <c r="K2036" s="16" t="s">
        <v>697</v>
      </c>
      <c r="L2036" s="16" t="s">
        <v>1100</v>
      </c>
      <c r="M2036" s="16" t="s">
        <v>1101</v>
      </c>
      <c r="N2036" s="16" t="s">
        <v>530</v>
      </c>
      <c r="O2036" s="16" t="s">
        <v>1105</v>
      </c>
      <c r="P2036" s="16" t="s">
        <v>1504</v>
      </c>
      <c r="Q2036" s="16" t="s">
        <v>1505</v>
      </c>
      <c r="R2036" s="16" t="s">
        <v>1506</v>
      </c>
      <c r="S2036" s="16" t="s">
        <v>1507</v>
      </c>
      <c r="T2036" s="16" t="s">
        <v>1508</v>
      </c>
      <c r="U2036" s="16" t="s">
        <v>1509</v>
      </c>
    </row>
    <row r="2037" spans="1:21" x14ac:dyDescent="0.25">
      <c r="A2037" s="16" t="s">
        <v>445</v>
      </c>
      <c r="B2037" s="16" t="s">
        <v>9407</v>
      </c>
      <c r="C2037" s="16" t="s">
        <v>446</v>
      </c>
      <c r="D2037" s="16" t="s">
        <v>446</v>
      </c>
      <c r="E2037" s="16" t="s">
        <v>506</v>
      </c>
      <c r="F2037" s="16" t="s">
        <v>520</v>
      </c>
      <c r="G2037" s="16" t="s">
        <v>520</v>
      </c>
      <c r="H2037" s="16" t="s">
        <v>446</v>
      </c>
      <c r="I2037" s="16" t="s">
        <v>446</v>
      </c>
      <c r="J2037" s="16" t="s">
        <v>446</v>
      </c>
      <c r="K2037" s="16" t="s">
        <v>561</v>
      </c>
      <c r="L2037" s="16" t="s">
        <v>506</v>
      </c>
      <c r="M2037" s="16" t="s">
        <v>1351</v>
      </c>
      <c r="N2037" s="16" t="s">
        <v>446</v>
      </c>
      <c r="O2037" s="16" t="s">
        <v>446</v>
      </c>
      <c r="P2037" s="16" t="s">
        <v>523</v>
      </c>
      <c r="Q2037" s="16" t="s">
        <v>446</v>
      </c>
      <c r="R2037" s="16" t="s">
        <v>520</v>
      </c>
      <c r="S2037" s="16" t="s">
        <v>446</v>
      </c>
      <c r="T2037" s="16" t="s">
        <v>446</v>
      </c>
      <c r="U2037" s="16" t="s">
        <v>506</v>
      </c>
    </row>
    <row r="2038" spans="1:21" x14ac:dyDescent="0.25">
      <c r="A2038" s="16" t="s">
        <v>451</v>
      </c>
      <c r="B2038" s="16" t="s">
        <v>10073</v>
      </c>
      <c r="C2038" s="16" t="s">
        <v>446</v>
      </c>
      <c r="D2038" s="16" t="s">
        <v>446</v>
      </c>
      <c r="E2038" s="16" t="s">
        <v>446</v>
      </c>
      <c r="F2038" s="16" t="s">
        <v>447</v>
      </c>
      <c r="G2038" s="16" t="s">
        <v>455</v>
      </c>
      <c r="H2038" s="16" t="s">
        <v>473</v>
      </c>
      <c r="I2038" s="16" t="s">
        <v>446</v>
      </c>
      <c r="J2038" s="16" t="s">
        <v>515</v>
      </c>
      <c r="K2038" s="16" t="s">
        <v>585</v>
      </c>
      <c r="L2038" s="16" t="s">
        <v>446</v>
      </c>
      <c r="M2038" s="16" t="s">
        <v>1149</v>
      </c>
      <c r="N2038" s="16" t="s">
        <v>446</v>
      </c>
      <c r="O2038" s="16" t="s">
        <v>446</v>
      </c>
      <c r="P2038" s="16" t="s">
        <v>455</v>
      </c>
      <c r="Q2038" s="16" t="s">
        <v>464</v>
      </c>
      <c r="R2038" s="16" t="s">
        <v>506</v>
      </c>
      <c r="S2038" s="16" t="s">
        <v>518</v>
      </c>
      <c r="T2038" s="16" t="s">
        <v>446</v>
      </c>
      <c r="U2038" s="16" t="s">
        <v>446</v>
      </c>
    </row>
    <row r="2039" spans="1:21" x14ac:dyDescent="0.25">
      <c r="A2039" s="16" t="s">
        <v>457</v>
      </c>
      <c r="B2039" s="16" t="s">
        <v>9564</v>
      </c>
      <c r="C2039" s="16" t="s">
        <v>458</v>
      </c>
      <c r="D2039" s="16" t="s">
        <v>446</v>
      </c>
      <c r="E2039" s="16" t="s">
        <v>446</v>
      </c>
      <c r="F2039" s="16" t="s">
        <v>554</v>
      </c>
      <c r="G2039" s="16" t="s">
        <v>554</v>
      </c>
      <c r="H2039" s="16" t="s">
        <v>446</v>
      </c>
      <c r="I2039" s="16" t="s">
        <v>446</v>
      </c>
      <c r="J2039" s="16" t="s">
        <v>458</v>
      </c>
      <c r="K2039" s="16" t="s">
        <v>671</v>
      </c>
      <c r="L2039" s="16" t="s">
        <v>446</v>
      </c>
      <c r="M2039" s="16" t="s">
        <v>1510</v>
      </c>
      <c r="N2039" s="16" t="s">
        <v>446</v>
      </c>
      <c r="O2039" s="16" t="s">
        <v>446</v>
      </c>
      <c r="P2039" s="16" t="s">
        <v>446</v>
      </c>
      <c r="Q2039" s="16" t="s">
        <v>446</v>
      </c>
      <c r="R2039" s="16" t="s">
        <v>446</v>
      </c>
      <c r="S2039" s="16" t="s">
        <v>458</v>
      </c>
      <c r="T2039" s="16" t="s">
        <v>446</v>
      </c>
      <c r="U2039" s="16" t="s">
        <v>446</v>
      </c>
    </row>
    <row r="2040" spans="1:21" x14ac:dyDescent="0.25">
      <c r="A2040" s="16" t="s">
        <v>462</v>
      </c>
      <c r="B2040" s="16" t="s">
        <v>11219</v>
      </c>
      <c r="C2040" s="16" t="s">
        <v>463</v>
      </c>
      <c r="D2040" s="16" t="s">
        <v>446</v>
      </c>
      <c r="E2040" s="16" t="s">
        <v>463</v>
      </c>
      <c r="F2040" s="16" t="s">
        <v>568</v>
      </c>
      <c r="G2040" s="16" t="s">
        <v>509</v>
      </c>
      <c r="H2040" s="16" t="s">
        <v>463</v>
      </c>
      <c r="I2040" s="16" t="s">
        <v>446</v>
      </c>
      <c r="J2040" s="16" t="s">
        <v>509</v>
      </c>
      <c r="K2040" s="16" t="s">
        <v>616</v>
      </c>
      <c r="L2040" s="16" t="s">
        <v>463</v>
      </c>
      <c r="M2040" s="16" t="s">
        <v>718</v>
      </c>
      <c r="N2040" s="16" t="s">
        <v>446</v>
      </c>
      <c r="O2040" s="16" t="s">
        <v>446</v>
      </c>
      <c r="P2040" s="16" t="s">
        <v>455</v>
      </c>
      <c r="Q2040" s="16" t="s">
        <v>463</v>
      </c>
      <c r="R2040" s="16" t="s">
        <v>456</v>
      </c>
      <c r="S2040" s="16" t="s">
        <v>506</v>
      </c>
      <c r="T2040" s="16" t="s">
        <v>446</v>
      </c>
      <c r="U2040" s="16" t="s">
        <v>463</v>
      </c>
    </row>
    <row r="2042" spans="1:21" x14ac:dyDescent="0.25">
      <c r="A2042" s="16" t="s">
        <v>13218</v>
      </c>
    </row>
    <row r="2043" spans="1:21" x14ac:dyDescent="0.25">
      <c r="A2043" s="16" t="s">
        <v>203</v>
      </c>
    </row>
    <row r="2044" spans="1:21" x14ac:dyDescent="0.25">
      <c r="A2044" s="16" t="s">
        <v>469</v>
      </c>
      <c r="B2044" s="16" t="s">
        <v>435</v>
      </c>
      <c r="C2044" s="16" t="s">
        <v>1496</v>
      </c>
      <c r="D2044" s="16" t="s">
        <v>1497</v>
      </c>
      <c r="E2044" s="16" t="s">
        <v>1498</v>
      </c>
      <c r="F2044" s="16" t="s">
        <v>1499</v>
      </c>
      <c r="G2044" s="16" t="s">
        <v>1500</v>
      </c>
      <c r="H2044" s="16" t="s">
        <v>1501</v>
      </c>
      <c r="I2044" s="16" t="s">
        <v>1502</v>
      </c>
      <c r="J2044" s="16" t="s">
        <v>1503</v>
      </c>
      <c r="K2044" s="16" t="s">
        <v>697</v>
      </c>
      <c r="L2044" s="16" t="s">
        <v>1100</v>
      </c>
      <c r="M2044" s="16" t="s">
        <v>1101</v>
      </c>
      <c r="N2044" s="16" t="s">
        <v>530</v>
      </c>
      <c r="O2044" s="16" t="s">
        <v>1105</v>
      </c>
      <c r="P2044" s="16" t="s">
        <v>1504</v>
      </c>
      <c r="Q2044" s="16" t="s">
        <v>1505</v>
      </c>
      <c r="R2044" s="16" t="s">
        <v>1506</v>
      </c>
      <c r="S2044" s="16" t="s">
        <v>1507</v>
      </c>
      <c r="T2044" s="16" t="s">
        <v>1508</v>
      </c>
      <c r="U2044" s="16" t="s">
        <v>1509</v>
      </c>
    </row>
    <row r="2045" spans="1:21" x14ac:dyDescent="0.25">
      <c r="A2045" s="16" t="s">
        <v>470</v>
      </c>
      <c r="B2045" s="16" t="s">
        <v>10955</v>
      </c>
      <c r="C2045" s="16" t="s">
        <v>446</v>
      </c>
      <c r="D2045" s="16" t="s">
        <v>446</v>
      </c>
      <c r="E2045" s="16" t="s">
        <v>464</v>
      </c>
      <c r="F2045" s="16" t="s">
        <v>509</v>
      </c>
      <c r="G2045" s="16" t="s">
        <v>592</v>
      </c>
      <c r="H2045" s="16" t="s">
        <v>464</v>
      </c>
      <c r="I2045" s="16" t="s">
        <v>446</v>
      </c>
      <c r="J2045" s="16" t="s">
        <v>509</v>
      </c>
      <c r="K2045" s="16" t="s">
        <v>520</v>
      </c>
      <c r="L2045" s="16" t="s">
        <v>464</v>
      </c>
      <c r="M2045" s="16" t="s">
        <v>753</v>
      </c>
      <c r="N2045" s="16" t="s">
        <v>446</v>
      </c>
      <c r="O2045" s="16" t="s">
        <v>446</v>
      </c>
      <c r="P2045" s="16" t="s">
        <v>554</v>
      </c>
      <c r="Q2045" s="16" t="s">
        <v>463</v>
      </c>
      <c r="R2045" s="16" t="s">
        <v>509</v>
      </c>
      <c r="S2045" s="16" t="s">
        <v>506</v>
      </c>
      <c r="T2045" s="16" t="s">
        <v>446</v>
      </c>
      <c r="U2045" s="16" t="s">
        <v>464</v>
      </c>
    </row>
    <row r="2046" spans="1:21" x14ac:dyDescent="0.25">
      <c r="A2046" s="16" t="s">
        <v>474</v>
      </c>
      <c r="B2046" s="16" t="s">
        <v>9128</v>
      </c>
      <c r="C2046" s="16" t="s">
        <v>509</v>
      </c>
      <c r="D2046" s="16" t="s">
        <v>446</v>
      </c>
      <c r="E2046" s="16" t="s">
        <v>446</v>
      </c>
      <c r="F2046" s="16" t="s">
        <v>651</v>
      </c>
      <c r="G2046" s="16" t="s">
        <v>585</v>
      </c>
      <c r="H2046" s="16" t="s">
        <v>446</v>
      </c>
      <c r="I2046" s="16" t="s">
        <v>446</v>
      </c>
      <c r="J2046" s="16" t="s">
        <v>509</v>
      </c>
      <c r="K2046" s="16" t="s">
        <v>553</v>
      </c>
      <c r="L2046" s="16" t="s">
        <v>446</v>
      </c>
      <c r="M2046" s="16" t="s">
        <v>1511</v>
      </c>
      <c r="N2046" s="16" t="s">
        <v>446</v>
      </c>
      <c r="O2046" s="16" t="s">
        <v>446</v>
      </c>
      <c r="P2046" s="16" t="s">
        <v>446</v>
      </c>
      <c r="Q2046" s="16" t="s">
        <v>446</v>
      </c>
      <c r="R2046" s="16" t="s">
        <v>446</v>
      </c>
      <c r="S2046" s="16" t="s">
        <v>509</v>
      </c>
      <c r="T2046" s="16" t="s">
        <v>446</v>
      </c>
      <c r="U2046" s="16" t="s">
        <v>446</v>
      </c>
    </row>
    <row r="2047" spans="1:21" x14ac:dyDescent="0.25">
      <c r="A2047" s="16" t="s">
        <v>462</v>
      </c>
      <c r="B2047" s="16" t="s">
        <v>11219</v>
      </c>
      <c r="C2047" s="16" t="s">
        <v>463</v>
      </c>
      <c r="D2047" s="16" t="s">
        <v>446</v>
      </c>
      <c r="E2047" s="16" t="s">
        <v>463</v>
      </c>
      <c r="F2047" s="16" t="s">
        <v>568</v>
      </c>
      <c r="G2047" s="16" t="s">
        <v>509</v>
      </c>
      <c r="H2047" s="16" t="s">
        <v>463</v>
      </c>
      <c r="I2047" s="16" t="s">
        <v>446</v>
      </c>
      <c r="J2047" s="16" t="s">
        <v>509</v>
      </c>
      <c r="K2047" s="16" t="s">
        <v>616</v>
      </c>
      <c r="L2047" s="16" t="s">
        <v>463</v>
      </c>
      <c r="M2047" s="16" t="s">
        <v>718</v>
      </c>
      <c r="N2047" s="16" t="s">
        <v>446</v>
      </c>
      <c r="O2047" s="16" t="s">
        <v>446</v>
      </c>
      <c r="P2047" s="16" t="s">
        <v>455</v>
      </c>
      <c r="Q2047" s="16" t="s">
        <v>463</v>
      </c>
      <c r="R2047" s="16" t="s">
        <v>456</v>
      </c>
      <c r="S2047" s="16" t="s">
        <v>506</v>
      </c>
      <c r="T2047" s="16" t="s">
        <v>446</v>
      </c>
      <c r="U2047" s="16" t="s">
        <v>463</v>
      </c>
    </row>
    <row r="2049" spans="1:21" x14ac:dyDescent="0.25">
      <c r="A2049" s="16" t="s">
        <v>13964</v>
      </c>
    </row>
    <row r="2050" spans="1:21" x14ac:dyDescent="0.25">
      <c r="A2050" s="16" t="s">
        <v>203</v>
      </c>
    </row>
    <row r="2051" spans="1:21" x14ac:dyDescent="0.25">
      <c r="A2051" s="16" t="s">
        <v>469</v>
      </c>
      <c r="B2051" s="16" t="s">
        <v>435</v>
      </c>
      <c r="C2051" s="16" t="s">
        <v>1496</v>
      </c>
      <c r="D2051" s="16" t="s">
        <v>1497</v>
      </c>
      <c r="E2051" s="16" t="s">
        <v>1498</v>
      </c>
      <c r="F2051" s="16" t="s">
        <v>1499</v>
      </c>
      <c r="G2051" s="16" t="s">
        <v>1500</v>
      </c>
      <c r="H2051" s="16" t="s">
        <v>1501</v>
      </c>
      <c r="I2051" s="16" t="s">
        <v>1502</v>
      </c>
      <c r="J2051" s="16" t="s">
        <v>1503</v>
      </c>
      <c r="K2051" s="16" t="s">
        <v>697</v>
      </c>
      <c r="L2051" s="16" t="s">
        <v>1100</v>
      </c>
      <c r="M2051" s="16" t="s">
        <v>1101</v>
      </c>
      <c r="N2051" s="16" t="s">
        <v>530</v>
      </c>
      <c r="O2051" s="16" t="s">
        <v>1105</v>
      </c>
      <c r="P2051" s="16" t="s">
        <v>1504</v>
      </c>
      <c r="Q2051" s="16" t="s">
        <v>1505</v>
      </c>
      <c r="R2051" s="16" t="s">
        <v>1506</v>
      </c>
      <c r="S2051" s="16" t="s">
        <v>1507</v>
      </c>
      <c r="T2051" s="16" t="s">
        <v>1508</v>
      </c>
      <c r="U2051" s="16" t="s">
        <v>1509</v>
      </c>
    </row>
    <row r="2052" spans="1:21" x14ac:dyDescent="0.25">
      <c r="A2052" s="16" t="s">
        <v>470</v>
      </c>
      <c r="B2052" s="16" t="s">
        <v>10955</v>
      </c>
      <c r="C2052" s="16" t="s">
        <v>446</v>
      </c>
      <c r="D2052" s="16" t="s">
        <v>446</v>
      </c>
      <c r="E2052" s="16" t="s">
        <v>464</v>
      </c>
      <c r="F2052" s="16" t="s">
        <v>509</v>
      </c>
      <c r="G2052" s="16" t="s">
        <v>592</v>
      </c>
      <c r="H2052" s="16" t="s">
        <v>464</v>
      </c>
      <c r="I2052" s="16" t="s">
        <v>446</v>
      </c>
      <c r="J2052" s="16" t="s">
        <v>509</v>
      </c>
      <c r="K2052" s="16" t="s">
        <v>520</v>
      </c>
      <c r="L2052" s="16" t="s">
        <v>464</v>
      </c>
      <c r="M2052" s="16" t="s">
        <v>753</v>
      </c>
      <c r="N2052" s="16" t="s">
        <v>446</v>
      </c>
      <c r="O2052" s="16" t="s">
        <v>446</v>
      </c>
      <c r="P2052" s="16" t="s">
        <v>554</v>
      </c>
      <c r="Q2052" s="16" t="s">
        <v>463</v>
      </c>
      <c r="R2052" s="16" t="s">
        <v>509</v>
      </c>
      <c r="S2052" s="16" t="s">
        <v>506</v>
      </c>
      <c r="T2052" s="16" t="s">
        <v>446</v>
      </c>
      <c r="U2052" s="16" t="s">
        <v>464</v>
      </c>
    </row>
    <row r="2053" spans="1:21" x14ac:dyDescent="0.25">
      <c r="A2053" s="16" t="s">
        <v>474</v>
      </c>
      <c r="B2053" s="16" t="s">
        <v>9128</v>
      </c>
      <c r="C2053" s="16" t="s">
        <v>509</v>
      </c>
      <c r="D2053" s="16" t="s">
        <v>446</v>
      </c>
      <c r="E2053" s="16" t="s">
        <v>446</v>
      </c>
      <c r="F2053" s="16" t="s">
        <v>651</v>
      </c>
      <c r="G2053" s="16" t="s">
        <v>585</v>
      </c>
      <c r="H2053" s="16" t="s">
        <v>446</v>
      </c>
      <c r="I2053" s="16" t="s">
        <v>446</v>
      </c>
      <c r="J2053" s="16" t="s">
        <v>509</v>
      </c>
      <c r="K2053" s="16" t="s">
        <v>553</v>
      </c>
      <c r="L2053" s="16" t="s">
        <v>446</v>
      </c>
      <c r="M2053" s="16" t="s">
        <v>1511</v>
      </c>
      <c r="N2053" s="16" t="s">
        <v>446</v>
      </c>
      <c r="O2053" s="16" t="s">
        <v>446</v>
      </c>
      <c r="P2053" s="16" t="s">
        <v>446</v>
      </c>
      <c r="Q2053" s="16" t="s">
        <v>446</v>
      </c>
      <c r="R2053" s="16" t="s">
        <v>446</v>
      </c>
      <c r="S2053" s="16" t="s">
        <v>509</v>
      </c>
      <c r="T2053" s="16" t="s">
        <v>446</v>
      </c>
      <c r="U2053" s="16" t="s">
        <v>446</v>
      </c>
    </row>
    <row r="2054" spans="1:21" x14ac:dyDescent="0.25">
      <c r="A2054" s="16" t="s">
        <v>462</v>
      </c>
      <c r="B2054" s="16" t="s">
        <v>11219</v>
      </c>
      <c r="C2054" s="16" t="s">
        <v>463</v>
      </c>
      <c r="D2054" s="16" t="s">
        <v>446</v>
      </c>
      <c r="E2054" s="16" t="s">
        <v>463</v>
      </c>
      <c r="F2054" s="16" t="s">
        <v>568</v>
      </c>
      <c r="G2054" s="16" t="s">
        <v>509</v>
      </c>
      <c r="H2054" s="16" t="s">
        <v>463</v>
      </c>
      <c r="I2054" s="16" t="s">
        <v>446</v>
      </c>
      <c r="J2054" s="16" t="s">
        <v>509</v>
      </c>
      <c r="K2054" s="16" t="s">
        <v>616</v>
      </c>
      <c r="L2054" s="16" t="s">
        <v>463</v>
      </c>
      <c r="M2054" s="16" t="s">
        <v>718</v>
      </c>
      <c r="N2054" s="16" t="s">
        <v>446</v>
      </c>
      <c r="O2054" s="16" t="s">
        <v>446</v>
      </c>
      <c r="P2054" s="16" t="s">
        <v>455</v>
      </c>
      <c r="Q2054" s="16" t="s">
        <v>463</v>
      </c>
      <c r="R2054" s="16" t="s">
        <v>456</v>
      </c>
      <c r="S2054" s="16" t="s">
        <v>506</v>
      </c>
      <c r="T2054" s="16" t="s">
        <v>446</v>
      </c>
      <c r="U2054" s="16" t="s">
        <v>463</v>
      </c>
    </row>
    <row r="2056" spans="1:21" x14ac:dyDescent="0.25">
      <c r="A2056" s="16" t="s">
        <v>13965</v>
      </c>
    </row>
    <row r="2057" spans="1:21" x14ac:dyDescent="0.25">
      <c r="A2057" s="16" t="s">
        <v>204</v>
      </c>
    </row>
    <row r="2058" spans="1:21" x14ac:dyDescent="0.25">
      <c r="A2058" s="16" t="s">
        <v>1493</v>
      </c>
      <c r="B2058" s="16" t="s">
        <v>435</v>
      </c>
      <c r="C2058" s="16" t="s">
        <v>1496</v>
      </c>
      <c r="D2058" s="16" t="s">
        <v>1497</v>
      </c>
      <c r="E2058" s="16" t="s">
        <v>1498</v>
      </c>
      <c r="F2058" s="16" t="s">
        <v>1499</v>
      </c>
      <c r="G2058" s="16" t="s">
        <v>1500</v>
      </c>
      <c r="H2058" s="16" t="s">
        <v>1501</v>
      </c>
      <c r="I2058" s="16" t="s">
        <v>1502</v>
      </c>
      <c r="J2058" s="16" t="s">
        <v>1503</v>
      </c>
      <c r="K2058" s="16" t="s">
        <v>697</v>
      </c>
      <c r="L2058" s="16" t="s">
        <v>1100</v>
      </c>
      <c r="M2058" s="16" t="s">
        <v>1101</v>
      </c>
      <c r="N2058" s="16" t="s">
        <v>530</v>
      </c>
      <c r="O2058" s="16" t="s">
        <v>1105</v>
      </c>
      <c r="P2058" s="16" t="s">
        <v>1504</v>
      </c>
      <c r="Q2058" s="16" t="s">
        <v>1505</v>
      </c>
      <c r="R2058" s="16" t="s">
        <v>1506</v>
      </c>
      <c r="S2058" s="16" t="s">
        <v>1507</v>
      </c>
      <c r="T2058" s="16" t="s">
        <v>1508</v>
      </c>
      <c r="U2058" s="16" t="s">
        <v>1509</v>
      </c>
    </row>
    <row r="2059" spans="1:21" x14ac:dyDescent="0.25">
      <c r="A2059" s="16" t="s">
        <v>1188</v>
      </c>
      <c r="B2059" s="16" t="s">
        <v>9389</v>
      </c>
      <c r="C2059" s="16" t="s">
        <v>446</v>
      </c>
      <c r="D2059" s="16" t="s">
        <v>446</v>
      </c>
      <c r="E2059" s="16" t="s">
        <v>506</v>
      </c>
      <c r="F2059" s="16" t="s">
        <v>560</v>
      </c>
      <c r="G2059" s="16" t="s">
        <v>560</v>
      </c>
      <c r="H2059" s="16" t="s">
        <v>446</v>
      </c>
      <c r="I2059" s="16" t="s">
        <v>446</v>
      </c>
      <c r="J2059" s="16" t="s">
        <v>446</v>
      </c>
      <c r="K2059" s="16" t="s">
        <v>577</v>
      </c>
      <c r="L2059" s="16" t="s">
        <v>506</v>
      </c>
      <c r="M2059" s="16" t="s">
        <v>1512</v>
      </c>
      <c r="N2059" s="16" t="s">
        <v>446</v>
      </c>
      <c r="O2059" s="16" t="s">
        <v>446</v>
      </c>
      <c r="P2059" s="16" t="s">
        <v>523</v>
      </c>
      <c r="Q2059" s="16" t="s">
        <v>446</v>
      </c>
      <c r="R2059" s="16" t="s">
        <v>560</v>
      </c>
      <c r="S2059" s="16" t="s">
        <v>446</v>
      </c>
      <c r="T2059" s="16" t="s">
        <v>446</v>
      </c>
      <c r="U2059" s="16" t="s">
        <v>506</v>
      </c>
    </row>
    <row r="2060" spans="1:21" x14ac:dyDescent="0.25">
      <c r="A2060" s="16" t="s">
        <v>1189</v>
      </c>
      <c r="B2060" s="16" t="s">
        <v>9920</v>
      </c>
      <c r="C2060" s="16" t="s">
        <v>446</v>
      </c>
      <c r="D2060" s="16" t="s">
        <v>446</v>
      </c>
      <c r="E2060" s="16" t="s">
        <v>446</v>
      </c>
      <c r="F2060" s="16" t="s">
        <v>456</v>
      </c>
      <c r="G2060" s="16" t="s">
        <v>506</v>
      </c>
      <c r="H2060" s="16" t="s">
        <v>458</v>
      </c>
      <c r="I2060" s="16" t="s">
        <v>446</v>
      </c>
      <c r="J2060" s="16" t="s">
        <v>520</v>
      </c>
      <c r="K2060" s="16" t="s">
        <v>515</v>
      </c>
      <c r="L2060" s="16" t="s">
        <v>446</v>
      </c>
      <c r="M2060" s="16" t="s">
        <v>792</v>
      </c>
      <c r="N2060" s="16" t="s">
        <v>446</v>
      </c>
      <c r="O2060" s="16" t="s">
        <v>446</v>
      </c>
      <c r="P2060" s="16" t="s">
        <v>506</v>
      </c>
      <c r="Q2060" s="16" t="s">
        <v>468</v>
      </c>
      <c r="R2060" s="16" t="s">
        <v>456</v>
      </c>
      <c r="S2060" s="16" t="s">
        <v>555</v>
      </c>
      <c r="T2060" s="16" t="s">
        <v>446</v>
      </c>
      <c r="U2060" s="16" t="s">
        <v>446</v>
      </c>
    </row>
    <row r="2061" spans="1:21" x14ac:dyDescent="0.25">
      <c r="A2061" s="16" t="s">
        <v>1190</v>
      </c>
      <c r="B2061" s="16" t="s">
        <v>9432</v>
      </c>
      <c r="C2061" s="16" t="s">
        <v>446</v>
      </c>
      <c r="D2061" s="16" t="s">
        <v>446</v>
      </c>
      <c r="E2061" s="16" t="s">
        <v>446</v>
      </c>
      <c r="F2061" s="16" t="s">
        <v>446</v>
      </c>
      <c r="G2061" s="16" t="s">
        <v>446</v>
      </c>
      <c r="H2061" s="16" t="s">
        <v>446</v>
      </c>
      <c r="I2061" s="16" t="s">
        <v>446</v>
      </c>
      <c r="J2061" s="16" t="s">
        <v>446</v>
      </c>
      <c r="K2061" s="16" t="s">
        <v>629</v>
      </c>
      <c r="L2061" s="16" t="s">
        <v>446</v>
      </c>
      <c r="M2061" s="16" t="s">
        <v>943</v>
      </c>
      <c r="N2061" s="16" t="s">
        <v>446</v>
      </c>
      <c r="O2061" s="16" t="s">
        <v>446</v>
      </c>
      <c r="P2061" s="16" t="s">
        <v>446</v>
      </c>
      <c r="Q2061" s="16" t="s">
        <v>446</v>
      </c>
      <c r="R2061" s="16" t="s">
        <v>446</v>
      </c>
      <c r="S2061" s="16" t="s">
        <v>446</v>
      </c>
      <c r="T2061" s="16" t="s">
        <v>446</v>
      </c>
      <c r="U2061" s="16" t="s">
        <v>446</v>
      </c>
    </row>
    <row r="2062" spans="1:21" x14ac:dyDescent="0.25">
      <c r="A2062" s="16" t="s">
        <v>1191</v>
      </c>
      <c r="B2062" s="16" t="s">
        <v>8746</v>
      </c>
      <c r="C2062" s="16" t="s">
        <v>446</v>
      </c>
      <c r="D2062" s="16" t="s">
        <v>446</v>
      </c>
      <c r="E2062" s="16" t="s">
        <v>446</v>
      </c>
      <c r="F2062" s="16" t="s">
        <v>446</v>
      </c>
      <c r="G2062" s="16" t="s">
        <v>446</v>
      </c>
      <c r="H2062" s="16" t="s">
        <v>446</v>
      </c>
      <c r="I2062" s="16" t="s">
        <v>446</v>
      </c>
      <c r="J2062" s="16" t="s">
        <v>446</v>
      </c>
      <c r="K2062" s="16" t="s">
        <v>446</v>
      </c>
      <c r="L2062" s="16" t="s">
        <v>446</v>
      </c>
      <c r="M2062" s="16" t="s">
        <v>644</v>
      </c>
      <c r="N2062" s="16" t="s">
        <v>446</v>
      </c>
      <c r="O2062" s="16" t="s">
        <v>446</v>
      </c>
      <c r="P2062" s="16" t="s">
        <v>446</v>
      </c>
      <c r="Q2062" s="16" t="s">
        <v>446</v>
      </c>
      <c r="R2062" s="16" t="s">
        <v>446</v>
      </c>
      <c r="S2062" s="16" t="s">
        <v>446</v>
      </c>
      <c r="T2062" s="16" t="s">
        <v>446</v>
      </c>
      <c r="U2062" s="16" t="s">
        <v>446</v>
      </c>
    </row>
    <row r="2063" spans="1:21" x14ac:dyDescent="0.25">
      <c r="A2063" s="16" t="s">
        <v>1192</v>
      </c>
      <c r="B2063" s="16" t="s">
        <v>8957</v>
      </c>
      <c r="C2063" s="16" t="s">
        <v>446</v>
      </c>
      <c r="D2063" s="16" t="s">
        <v>446</v>
      </c>
      <c r="E2063" s="16" t="s">
        <v>446</v>
      </c>
      <c r="F2063" s="16" t="s">
        <v>1114</v>
      </c>
      <c r="G2063" s="16" t="s">
        <v>446</v>
      </c>
      <c r="H2063" s="16" t="s">
        <v>446</v>
      </c>
      <c r="I2063" s="16" t="s">
        <v>446</v>
      </c>
      <c r="J2063" s="16" t="s">
        <v>446</v>
      </c>
      <c r="K2063" s="16" t="s">
        <v>446</v>
      </c>
      <c r="L2063" s="16" t="s">
        <v>446</v>
      </c>
      <c r="M2063" s="16" t="s">
        <v>1455</v>
      </c>
      <c r="N2063" s="16" t="s">
        <v>446</v>
      </c>
      <c r="O2063" s="16" t="s">
        <v>446</v>
      </c>
      <c r="P2063" s="16" t="s">
        <v>446</v>
      </c>
      <c r="Q2063" s="16" t="s">
        <v>446</v>
      </c>
      <c r="R2063" s="16" t="s">
        <v>446</v>
      </c>
      <c r="S2063" s="16" t="s">
        <v>446</v>
      </c>
      <c r="T2063" s="16" t="s">
        <v>446</v>
      </c>
      <c r="U2063" s="16" t="s">
        <v>446</v>
      </c>
    </row>
    <row r="2064" spans="1:21" x14ac:dyDescent="0.25">
      <c r="A2064" s="16" t="s">
        <v>1193</v>
      </c>
      <c r="B2064" s="16" t="s">
        <v>8916</v>
      </c>
      <c r="C2064" s="16" t="s">
        <v>513</v>
      </c>
      <c r="D2064" s="16" t="s">
        <v>446</v>
      </c>
      <c r="E2064" s="16" t="s">
        <v>446</v>
      </c>
      <c r="F2064" s="16" t="s">
        <v>566</v>
      </c>
      <c r="G2064" s="16" t="s">
        <v>566</v>
      </c>
      <c r="H2064" s="16" t="s">
        <v>446</v>
      </c>
      <c r="I2064" s="16" t="s">
        <v>446</v>
      </c>
      <c r="J2064" s="16" t="s">
        <v>513</v>
      </c>
      <c r="K2064" s="16" t="s">
        <v>1139</v>
      </c>
      <c r="L2064" s="16" t="s">
        <v>446</v>
      </c>
      <c r="M2064" s="16" t="s">
        <v>976</v>
      </c>
      <c r="N2064" s="16" t="s">
        <v>446</v>
      </c>
      <c r="O2064" s="16" t="s">
        <v>446</v>
      </c>
      <c r="P2064" s="16" t="s">
        <v>446</v>
      </c>
      <c r="Q2064" s="16" t="s">
        <v>446</v>
      </c>
      <c r="R2064" s="16" t="s">
        <v>446</v>
      </c>
      <c r="S2064" s="16" t="s">
        <v>513</v>
      </c>
      <c r="T2064" s="16" t="s">
        <v>446</v>
      </c>
      <c r="U2064" s="16" t="s">
        <v>446</v>
      </c>
    </row>
    <row r="2065" spans="1:21" x14ac:dyDescent="0.25">
      <c r="A2065" s="16" t="s">
        <v>462</v>
      </c>
      <c r="B2065" s="16" t="s">
        <v>11219</v>
      </c>
      <c r="C2065" s="16" t="s">
        <v>463</v>
      </c>
      <c r="D2065" s="16" t="s">
        <v>446</v>
      </c>
      <c r="E2065" s="16" t="s">
        <v>463</v>
      </c>
      <c r="F2065" s="16" t="s">
        <v>568</v>
      </c>
      <c r="G2065" s="16" t="s">
        <v>509</v>
      </c>
      <c r="H2065" s="16" t="s">
        <v>463</v>
      </c>
      <c r="I2065" s="16" t="s">
        <v>446</v>
      </c>
      <c r="J2065" s="16" t="s">
        <v>509</v>
      </c>
      <c r="K2065" s="16" t="s">
        <v>616</v>
      </c>
      <c r="L2065" s="16" t="s">
        <v>463</v>
      </c>
      <c r="M2065" s="16" t="s">
        <v>718</v>
      </c>
      <c r="N2065" s="16" t="s">
        <v>446</v>
      </c>
      <c r="O2065" s="16" t="s">
        <v>446</v>
      </c>
      <c r="P2065" s="16" t="s">
        <v>455</v>
      </c>
      <c r="Q2065" s="16" t="s">
        <v>463</v>
      </c>
      <c r="R2065" s="16" t="s">
        <v>456</v>
      </c>
      <c r="S2065" s="16" t="s">
        <v>506</v>
      </c>
      <c r="T2065" s="16" t="s">
        <v>446</v>
      </c>
      <c r="U2065" s="16" t="s">
        <v>463</v>
      </c>
    </row>
    <row r="2067" spans="1:21" x14ac:dyDescent="0.25">
      <c r="A2067" s="16" t="s">
        <v>13966</v>
      </c>
    </row>
    <row r="2068" spans="1:21" x14ac:dyDescent="0.25">
      <c r="A2068" s="16" t="s">
        <v>205</v>
      </c>
    </row>
    <row r="2069" spans="1:21" x14ac:dyDescent="0.25">
      <c r="A2069" s="16" t="s">
        <v>477</v>
      </c>
      <c r="B2069" s="16" t="s">
        <v>435</v>
      </c>
      <c r="C2069" s="16" t="s">
        <v>1496</v>
      </c>
      <c r="D2069" s="16" t="s">
        <v>1497</v>
      </c>
      <c r="E2069" s="16" t="s">
        <v>1498</v>
      </c>
      <c r="F2069" s="16" t="s">
        <v>1499</v>
      </c>
      <c r="G2069" s="16" t="s">
        <v>1500</v>
      </c>
      <c r="H2069" s="16" t="s">
        <v>1501</v>
      </c>
      <c r="I2069" s="16" t="s">
        <v>1502</v>
      </c>
      <c r="J2069" s="16" t="s">
        <v>1503</v>
      </c>
      <c r="K2069" s="16" t="s">
        <v>697</v>
      </c>
      <c r="L2069" s="16" t="s">
        <v>1100</v>
      </c>
      <c r="M2069" s="16" t="s">
        <v>1101</v>
      </c>
      <c r="N2069" s="16" t="s">
        <v>530</v>
      </c>
      <c r="O2069" s="16" t="s">
        <v>1105</v>
      </c>
      <c r="P2069" s="16" t="s">
        <v>1504</v>
      </c>
      <c r="Q2069" s="16" t="s">
        <v>1505</v>
      </c>
      <c r="R2069" s="16" t="s">
        <v>1506</v>
      </c>
      <c r="S2069" s="16" t="s">
        <v>1507</v>
      </c>
      <c r="T2069" s="16" t="s">
        <v>1508</v>
      </c>
      <c r="U2069" s="16" t="s">
        <v>1509</v>
      </c>
    </row>
    <row r="2070" spans="1:21" x14ac:dyDescent="0.25">
      <c r="A2070" s="16" t="s">
        <v>478</v>
      </c>
      <c r="B2070" s="16" t="s">
        <v>10130</v>
      </c>
      <c r="C2070" s="16" t="s">
        <v>446</v>
      </c>
      <c r="D2070" s="16" t="s">
        <v>446</v>
      </c>
      <c r="E2070" s="16" t="s">
        <v>468</v>
      </c>
      <c r="F2070" s="16" t="s">
        <v>508</v>
      </c>
      <c r="G2070" s="16" t="s">
        <v>568</v>
      </c>
      <c r="H2070" s="16" t="s">
        <v>468</v>
      </c>
      <c r="I2070" s="16" t="s">
        <v>446</v>
      </c>
      <c r="J2070" s="16" t="s">
        <v>568</v>
      </c>
      <c r="K2070" s="16" t="s">
        <v>520</v>
      </c>
      <c r="L2070" s="16" t="s">
        <v>468</v>
      </c>
      <c r="M2070" s="16" t="s">
        <v>1513</v>
      </c>
      <c r="N2070" s="16" t="s">
        <v>446</v>
      </c>
      <c r="O2070" s="16" t="s">
        <v>446</v>
      </c>
      <c r="P2070" s="16" t="s">
        <v>455</v>
      </c>
      <c r="Q2070" s="16" t="s">
        <v>446</v>
      </c>
      <c r="R2070" s="16" t="s">
        <v>568</v>
      </c>
      <c r="S2070" s="16" t="s">
        <v>592</v>
      </c>
      <c r="T2070" s="16" t="s">
        <v>446</v>
      </c>
      <c r="U2070" s="16" t="s">
        <v>468</v>
      </c>
    </row>
    <row r="2071" spans="1:21" x14ac:dyDescent="0.25">
      <c r="A2071" s="16" t="s">
        <v>482</v>
      </c>
      <c r="B2071" s="16" t="s">
        <v>10057</v>
      </c>
      <c r="C2071" s="16" t="s">
        <v>468</v>
      </c>
      <c r="D2071" s="16" t="s">
        <v>446</v>
      </c>
      <c r="E2071" s="16" t="s">
        <v>446</v>
      </c>
      <c r="F2071" s="16" t="s">
        <v>468</v>
      </c>
      <c r="G2071" s="16" t="s">
        <v>455</v>
      </c>
      <c r="H2071" s="16" t="s">
        <v>446</v>
      </c>
      <c r="I2071" s="16" t="s">
        <v>446</v>
      </c>
      <c r="J2071" s="16" t="s">
        <v>455</v>
      </c>
      <c r="K2071" s="16" t="s">
        <v>618</v>
      </c>
      <c r="L2071" s="16" t="s">
        <v>446</v>
      </c>
      <c r="M2071" s="16" t="s">
        <v>743</v>
      </c>
      <c r="N2071" s="16" t="s">
        <v>446</v>
      </c>
      <c r="O2071" s="16" t="s">
        <v>446</v>
      </c>
      <c r="P2071" s="16" t="s">
        <v>455</v>
      </c>
      <c r="Q2071" s="16" t="s">
        <v>468</v>
      </c>
      <c r="R2071" s="16" t="s">
        <v>468</v>
      </c>
      <c r="S2071" s="16" t="s">
        <v>455</v>
      </c>
      <c r="T2071" s="16" t="s">
        <v>446</v>
      </c>
      <c r="U2071" s="16" t="s">
        <v>446</v>
      </c>
    </row>
    <row r="2072" spans="1:21" x14ac:dyDescent="0.25">
      <c r="A2072" s="16" t="s">
        <v>462</v>
      </c>
      <c r="B2072" s="16" t="s">
        <v>11219</v>
      </c>
      <c r="C2072" s="16" t="s">
        <v>463</v>
      </c>
      <c r="D2072" s="16" t="s">
        <v>446</v>
      </c>
      <c r="E2072" s="16" t="s">
        <v>463</v>
      </c>
      <c r="F2072" s="16" t="s">
        <v>568</v>
      </c>
      <c r="G2072" s="16" t="s">
        <v>509</v>
      </c>
      <c r="H2072" s="16" t="s">
        <v>463</v>
      </c>
      <c r="I2072" s="16" t="s">
        <v>446</v>
      </c>
      <c r="J2072" s="16" t="s">
        <v>509</v>
      </c>
      <c r="K2072" s="16" t="s">
        <v>616</v>
      </c>
      <c r="L2072" s="16" t="s">
        <v>463</v>
      </c>
      <c r="M2072" s="16" t="s">
        <v>718</v>
      </c>
      <c r="N2072" s="16" t="s">
        <v>446</v>
      </c>
      <c r="O2072" s="16" t="s">
        <v>446</v>
      </c>
      <c r="P2072" s="16" t="s">
        <v>455</v>
      </c>
      <c r="Q2072" s="16" t="s">
        <v>463</v>
      </c>
      <c r="R2072" s="16" t="s">
        <v>456</v>
      </c>
      <c r="S2072" s="16" t="s">
        <v>506</v>
      </c>
      <c r="T2072" s="16" t="s">
        <v>446</v>
      </c>
      <c r="U2072" s="16" t="s">
        <v>463</v>
      </c>
    </row>
    <row r="2074" spans="1:21" x14ac:dyDescent="0.25">
      <c r="A2074" s="16" t="s">
        <v>13967</v>
      </c>
    </row>
    <row r="2075" spans="1:21" x14ac:dyDescent="0.25">
      <c r="A2075" s="16" t="s">
        <v>206</v>
      </c>
    </row>
    <row r="2076" spans="1:21" x14ac:dyDescent="0.25">
      <c r="A2076" s="16" t="s">
        <v>434</v>
      </c>
      <c r="B2076" s="16" t="s">
        <v>435</v>
      </c>
      <c r="C2076" s="16" t="s">
        <v>1496</v>
      </c>
      <c r="D2076" s="16" t="s">
        <v>1497</v>
      </c>
      <c r="E2076" s="16" t="s">
        <v>1498</v>
      </c>
      <c r="F2076" s="16" t="s">
        <v>1499</v>
      </c>
      <c r="G2076" s="16" t="s">
        <v>1500</v>
      </c>
      <c r="H2076" s="16" t="s">
        <v>1501</v>
      </c>
      <c r="I2076" s="16" t="s">
        <v>1502</v>
      </c>
      <c r="J2076" s="16" t="s">
        <v>1503</v>
      </c>
      <c r="K2076" s="16" t="s">
        <v>697</v>
      </c>
      <c r="L2076" s="16" t="s">
        <v>1100</v>
      </c>
      <c r="M2076" s="16" t="s">
        <v>1101</v>
      </c>
      <c r="N2076" s="16" t="s">
        <v>530</v>
      </c>
      <c r="O2076" s="16" t="s">
        <v>1105</v>
      </c>
      <c r="P2076" s="16" t="s">
        <v>1504</v>
      </c>
      <c r="Q2076" s="16" t="s">
        <v>1505</v>
      </c>
      <c r="R2076" s="16" t="s">
        <v>1506</v>
      </c>
      <c r="S2076" s="16" t="s">
        <v>1507</v>
      </c>
      <c r="T2076" s="16" t="s">
        <v>1508</v>
      </c>
      <c r="U2076" s="16" t="s">
        <v>1509</v>
      </c>
    </row>
    <row r="2077" spans="1:21" x14ac:dyDescent="0.25">
      <c r="A2077" s="16" t="s">
        <v>445</v>
      </c>
      <c r="B2077" s="16" t="s">
        <v>8982</v>
      </c>
      <c r="C2077" s="16" t="s">
        <v>880</v>
      </c>
      <c r="D2077" s="16" t="s">
        <v>446</v>
      </c>
      <c r="E2077" s="16" t="s">
        <v>446</v>
      </c>
      <c r="F2077" s="16" t="s">
        <v>694</v>
      </c>
      <c r="G2077" s="16" t="s">
        <v>446</v>
      </c>
      <c r="H2077" s="16" t="s">
        <v>694</v>
      </c>
      <c r="I2077" s="16" t="s">
        <v>694</v>
      </c>
      <c r="J2077" s="16" t="s">
        <v>555</v>
      </c>
      <c r="K2077" s="16" t="s">
        <v>555</v>
      </c>
      <c r="L2077" s="16" t="s">
        <v>446</v>
      </c>
      <c r="M2077" s="16" t="s">
        <v>803</v>
      </c>
      <c r="N2077" s="16" t="s">
        <v>446</v>
      </c>
      <c r="O2077" s="16" t="s">
        <v>446</v>
      </c>
      <c r="P2077" s="16" t="s">
        <v>446</v>
      </c>
      <c r="Q2077" s="16" t="s">
        <v>446</v>
      </c>
      <c r="R2077" s="16" t="s">
        <v>446</v>
      </c>
      <c r="S2077" s="16" t="s">
        <v>446</v>
      </c>
      <c r="T2077" s="16" t="s">
        <v>446</v>
      </c>
      <c r="U2077" s="16" t="s">
        <v>446</v>
      </c>
    </row>
    <row r="2078" spans="1:21" x14ac:dyDescent="0.25">
      <c r="A2078" s="16" t="s">
        <v>451</v>
      </c>
      <c r="B2078" s="16" t="s">
        <v>9368</v>
      </c>
      <c r="C2078" s="16" t="s">
        <v>601</v>
      </c>
      <c r="D2078" s="16" t="s">
        <v>446</v>
      </c>
      <c r="E2078" s="16" t="s">
        <v>446</v>
      </c>
      <c r="F2078" s="16" t="s">
        <v>446</v>
      </c>
      <c r="G2078" s="16" t="s">
        <v>446</v>
      </c>
      <c r="H2078" s="16" t="s">
        <v>446</v>
      </c>
      <c r="I2078" s="16" t="s">
        <v>446</v>
      </c>
      <c r="J2078" s="16" t="s">
        <v>446</v>
      </c>
      <c r="K2078" s="16" t="s">
        <v>590</v>
      </c>
      <c r="L2078" s="16" t="s">
        <v>446</v>
      </c>
      <c r="M2078" s="16" t="s">
        <v>756</v>
      </c>
      <c r="N2078" s="16" t="s">
        <v>446</v>
      </c>
      <c r="O2078" s="16" t="s">
        <v>446</v>
      </c>
      <c r="P2078" s="16" t="s">
        <v>446</v>
      </c>
      <c r="Q2078" s="16" t="s">
        <v>446</v>
      </c>
      <c r="R2078" s="16" t="s">
        <v>446</v>
      </c>
      <c r="S2078" s="16" t="s">
        <v>446</v>
      </c>
      <c r="T2078" s="16" t="s">
        <v>446</v>
      </c>
      <c r="U2078" s="16" t="s">
        <v>446</v>
      </c>
    </row>
    <row r="2079" spans="1:21" x14ac:dyDescent="0.25">
      <c r="A2079" s="16" t="s">
        <v>457</v>
      </c>
      <c r="B2079" s="16" t="s">
        <v>9217</v>
      </c>
      <c r="C2079" s="16" t="s">
        <v>561</v>
      </c>
      <c r="D2079" s="16" t="s">
        <v>446</v>
      </c>
      <c r="E2079" s="16" t="s">
        <v>446</v>
      </c>
      <c r="F2079" s="16" t="s">
        <v>446</v>
      </c>
      <c r="G2079" s="16" t="s">
        <v>446</v>
      </c>
      <c r="H2079" s="16" t="s">
        <v>446</v>
      </c>
      <c r="I2079" s="16" t="s">
        <v>446</v>
      </c>
      <c r="J2079" s="16" t="s">
        <v>456</v>
      </c>
      <c r="K2079" s="16" t="s">
        <v>1008</v>
      </c>
      <c r="L2079" s="16" t="s">
        <v>446</v>
      </c>
      <c r="M2079" s="16" t="s">
        <v>1230</v>
      </c>
      <c r="N2079" s="16" t="s">
        <v>446</v>
      </c>
      <c r="O2079" s="16" t="s">
        <v>446</v>
      </c>
      <c r="P2079" s="16" t="s">
        <v>446</v>
      </c>
      <c r="Q2079" s="16" t="s">
        <v>446</v>
      </c>
      <c r="R2079" s="16" t="s">
        <v>446</v>
      </c>
      <c r="S2079" s="16" t="s">
        <v>456</v>
      </c>
      <c r="T2079" s="16" t="s">
        <v>446</v>
      </c>
      <c r="U2079" s="16" t="s">
        <v>446</v>
      </c>
    </row>
    <row r="2080" spans="1:21" x14ac:dyDescent="0.25">
      <c r="A2080" s="16" t="s">
        <v>462</v>
      </c>
      <c r="B2080" s="16" t="s">
        <v>9926</v>
      </c>
      <c r="C2080" s="16" t="s">
        <v>590</v>
      </c>
      <c r="D2080" s="16" t="s">
        <v>446</v>
      </c>
      <c r="E2080" s="16" t="s">
        <v>446</v>
      </c>
      <c r="F2080" s="16" t="s">
        <v>473</v>
      </c>
      <c r="G2080" s="16" t="s">
        <v>446</v>
      </c>
      <c r="H2080" s="16" t="s">
        <v>473</v>
      </c>
      <c r="I2080" s="16" t="s">
        <v>473</v>
      </c>
      <c r="J2080" s="16" t="s">
        <v>591</v>
      </c>
      <c r="K2080" s="16" t="s">
        <v>563</v>
      </c>
      <c r="L2080" s="16" t="s">
        <v>446</v>
      </c>
      <c r="M2080" s="16" t="s">
        <v>713</v>
      </c>
      <c r="N2080" s="16" t="s">
        <v>446</v>
      </c>
      <c r="O2080" s="16" t="s">
        <v>446</v>
      </c>
      <c r="P2080" s="16" t="s">
        <v>446</v>
      </c>
      <c r="Q2080" s="16" t="s">
        <v>446</v>
      </c>
      <c r="R2080" s="16" t="s">
        <v>446</v>
      </c>
      <c r="S2080" s="16" t="s">
        <v>468</v>
      </c>
      <c r="T2080" s="16" t="s">
        <v>446</v>
      </c>
      <c r="U2080" s="16" t="s">
        <v>446</v>
      </c>
    </row>
    <row r="2082" spans="1:21" x14ac:dyDescent="0.25">
      <c r="A2082" s="16" t="s">
        <v>13968</v>
      </c>
    </row>
    <row r="2083" spans="1:21" x14ac:dyDescent="0.25">
      <c r="A2083" s="16" t="s">
        <v>207</v>
      </c>
    </row>
    <row r="2084" spans="1:21" x14ac:dyDescent="0.25">
      <c r="A2084" s="16" t="s">
        <v>469</v>
      </c>
      <c r="B2084" s="16" t="s">
        <v>435</v>
      </c>
      <c r="C2084" s="16" t="s">
        <v>1496</v>
      </c>
      <c r="D2084" s="16" t="s">
        <v>1497</v>
      </c>
      <c r="E2084" s="16" t="s">
        <v>1498</v>
      </c>
      <c r="F2084" s="16" t="s">
        <v>1499</v>
      </c>
      <c r="G2084" s="16" t="s">
        <v>1500</v>
      </c>
      <c r="H2084" s="16" t="s">
        <v>1501</v>
      </c>
      <c r="I2084" s="16" t="s">
        <v>1502</v>
      </c>
      <c r="J2084" s="16" t="s">
        <v>1503</v>
      </c>
      <c r="K2084" s="16" t="s">
        <v>697</v>
      </c>
      <c r="L2084" s="16" t="s">
        <v>1100</v>
      </c>
      <c r="M2084" s="16" t="s">
        <v>1101</v>
      </c>
      <c r="N2084" s="16" t="s">
        <v>530</v>
      </c>
      <c r="O2084" s="16" t="s">
        <v>1105</v>
      </c>
      <c r="P2084" s="16" t="s">
        <v>1504</v>
      </c>
      <c r="Q2084" s="16" t="s">
        <v>1505</v>
      </c>
      <c r="R2084" s="16" t="s">
        <v>1506</v>
      </c>
      <c r="S2084" s="16" t="s">
        <v>1507</v>
      </c>
      <c r="T2084" s="16" t="s">
        <v>1508</v>
      </c>
      <c r="U2084" s="16" t="s">
        <v>1509</v>
      </c>
    </row>
    <row r="2085" spans="1:21" x14ac:dyDescent="0.25">
      <c r="A2085" s="16" t="s">
        <v>470</v>
      </c>
      <c r="B2085" s="16" t="s">
        <v>9449</v>
      </c>
      <c r="C2085" s="16" t="s">
        <v>616</v>
      </c>
      <c r="D2085" s="16" t="s">
        <v>446</v>
      </c>
      <c r="E2085" s="16" t="s">
        <v>446</v>
      </c>
      <c r="F2085" s="16" t="s">
        <v>506</v>
      </c>
      <c r="G2085" s="16" t="s">
        <v>446</v>
      </c>
      <c r="H2085" s="16" t="s">
        <v>446</v>
      </c>
      <c r="I2085" s="16" t="s">
        <v>446</v>
      </c>
      <c r="J2085" s="16" t="s">
        <v>591</v>
      </c>
      <c r="K2085" s="16" t="s">
        <v>561</v>
      </c>
      <c r="L2085" s="16" t="s">
        <v>446</v>
      </c>
      <c r="M2085" s="16" t="s">
        <v>519</v>
      </c>
      <c r="N2085" s="16" t="s">
        <v>446</v>
      </c>
      <c r="O2085" s="16" t="s">
        <v>446</v>
      </c>
      <c r="P2085" s="16" t="s">
        <v>446</v>
      </c>
      <c r="Q2085" s="16" t="s">
        <v>446</v>
      </c>
      <c r="R2085" s="16" t="s">
        <v>446</v>
      </c>
      <c r="S2085" s="16" t="s">
        <v>446</v>
      </c>
      <c r="T2085" s="16" t="s">
        <v>446</v>
      </c>
      <c r="U2085" s="16" t="s">
        <v>446</v>
      </c>
    </row>
    <row r="2086" spans="1:21" x14ac:dyDescent="0.25">
      <c r="A2086" s="16" t="s">
        <v>474</v>
      </c>
      <c r="B2086" s="16" t="s">
        <v>9322</v>
      </c>
      <c r="C2086" s="16" t="s">
        <v>716</v>
      </c>
      <c r="D2086" s="16" t="s">
        <v>446</v>
      </c>
      <c r="E2086" s="16" t="s">
        <v>446</v>
      </c>
      <c r="F2086" s="16" t="s">
        <v>446</v>
      </c>
      <c r="G2086" s="16" t="s">
        <v>446</v>
      </c>
      <c r="H2086" s="16" t="s">
        <v>592</v>
      </c>
      <c r="I2086" s="16" t="s">
        <v>592</v>
      </c>
      <c r="J2086" s="16" t="s">
        <v>455</v>
      </c>
      <c r="K2086" s="16" t="s">
        <v>716</v>
      </c>
      <c r="L2086" s="16" t="s">
        <v>446</v>
      </c>
      <c r="M2086" s="16" t="s">
        <v>1318</v>
      </c>
      <c r="N2086" s="16" t="s">
        <v>446</v>
      </c>
      <c r="O2086" s="16" t="s">
        <v>446</v>
      </c>
      <c r="P2086" s="16" t="s">
        <v>446</v>
      </c>
      <c r="Q2086" s="16" t="s">
        <v>446</v>
      </c>
      <c r="R2086" s="16" t="s">
        <v>446</v>
      </c>
      <c r="S2086" s="16" t="s">
        <v>455</v>
      </c>
      <c r="T2086" s="16" t="s">
        <v>446</v>
      </c>
      <c r="U2086" s="16" t="s">
        <v>446</v>
      </c>
    </row>
    <row r="2087" spans="1:21" x14ac:dyDescent="0.25">
      <c r="A2087" s="16" t="s">
        <v>462</v>
      </c>
      <c r="B2087" s="16" t="s">
        <v>9926</v>
      </c>
      <c r="C2087" s="16" t="s">
        <v>590</v>
      </c>
      <c r="D2087" s="16" t="s">
        <v>446</v>
      </c>
      <c r="E2087" s="16" t="s">
        <v>446</v>
      </c>
      <c r="F2087" s="16" t="s">
        <v>473</v>
      </c>
      <c r="G2087" s="16" t="s">
        <v>446</v>
      </c>
      <c r="H2087" s="16" t="s">
        <v>473</v>
      </c>
      <c r="I2087" s="16" t="s">
        <v>473</v>
      </c>
      <c r="J2087" s="16" t="s">
        <v>591</v>
      </c>
      <c r="K2087" s="16" t="s">
        <v>563</v>
      </c>
      <c r="L2087" s="16" t="s">
        <v>446</v>
      </c>
      <c r="M2087" s="16" t="s">
        <v>713</v>
      </c>
      <c r="N2087" s="16" t="s">
        <v>446</v>
      </c>
      <c r="O2087" s="16" t="s">
        <v>446</v>
      </c>
      <c r="P2087" s="16" t="s">
        <v>446</v>
      </c>
      <c r="Q2087" s="16" t="s">
        <v>446</v>
      </c>
      <c r="R2087" s="16" t="s">
        <v>446</v>
      </c>
      <c r="S2087" s="16" t="s">
        <v>468</v>
      </c>
      <c r="T2087" s="16" t="s">
        <v>446</v>
      </c>
      <c r="U2087" s="16" t="s">
        <v>446</v>
      </c>
    </row>
    <row r="2089" spans="1:21" x14ac:dyDescent="0.25">
      <c r="A2089" s="16" t="s">
        <v>13969</v>
      </c>
    </row>
    <row r="2090" spans="1:21" x14ac:dyDescent="0.25">
      <c r="A2090" s="16" t="s">
        <v>208</v>
      </c>
    </row>
    <row r="2091" spans="1:21" x14ac:dyDescent="0.25">
      <c r="A2091" s="16" t="s">
        <v>477</v>
      </c>
      <c r="B2091" s="16" t="s">
        <v>435</v>
      </c>
      <c r="C2091" s="16" t="s">
        <v>1496</v>
      </c>
      <c r="D2091" s="16" t="s">
        <v>1497</v>
      </c>
      <c r="E2091" s="16" t="s">
        <v>1498</v>
      </c>
      <c r="F2091" s="16" t="s">
        <v>1499</v>
      </c>
      <c r="G2091" s="16" t="s">
        <v>1500</v>
      </c>
      <c r="H2091" s="16" t="s">
        <v>1501</v>
      </c>
      <c r="I2091" s="16" t="s">
        <v>1502</v>
      </c>
      <c r="J2091" s="16" t="s">
        <v>1503</v>
      </c>
      <c r="K2091" s="16" t="s">
        <v>697</v>
      </c>
      <c r="L2091" s="16" t="s">
        <v>1100</v>
      </c>
      <c r="M2091" s="16" t="s">
        <v>1101</v>
      </c>
      <c r="N2091" s="16" t="s">
        <v>530</v>
      </c>
      <c r="O2091" s="16" t="s">
        <v>1105</v>
      </c>
      <c r="P2091" s="16" t="s">
        <v>1504</v>
      </c>
      <c r="Q2091" s="16" t="s">
        <v>1505</v>
      </c>
      <c r="R2091" s="16" t="s">
        <v>1506</v>
      </c>
      <c r="S2091" s="16" t="s">
        <v>1507</v>
      </c>
      <c r="T2091" s="16" t="s">
        <v>1508</v>
      </c>
      <c r="U2091" s="16" t="s">
        <v>1509</v>
      </c>
    </row>
    <row r="2092" spans="1:21" x14ac:dyDescent="0.25">
      <c r="A2092" s="16" t="s">
        <v>478</v>
      </c>
      <c r="B2092" s="16" t="s">
        <v>9449</v>
      </c>
      <c r="C2092" s="16" t="s">
        <v>557</v>
      </c>
      <c r="D2092" s="16" t="s">
        <v>446</v>
      </c>
      <c r="E2092" s="16" t="s">
        <v>446</v>
      </c>
      <c r="F2092" s="16" t="s">
        <v>455</v>
      </c>
      <c r="G2092" s="16" t="s">
        <v>446</v>
      </c>
      <c r="H2092" s="16" t="s">
        <v>455</v>
      </c>
      <c r="I2092" s="16" t="s">
        <v>455</v>
      </c>
      <c r="J2092" s="16" t="s">
        <v>446</v>
      </c>
      <c r="K2092" s="16" t="s">
        <v>681</v>
      </c>
      <c r="L2092" s="16" t="s">
        <v>446</v>
      </c>
      <c r="M2092" s="16" t="s">
        <v>1514</v>
      </c>
      <c r="N2092" s="16" t="s">
        <v>446</v>
      </c>
      <c r="O2092" s="16" t="s">
        <v>446</v>
      </c>
      <c r="P2092" s="16" t="s">
        <v>446</v>
      </c>
      <c r="Q2092" s="16" t="s">
        <v>446</v>
      </c>
      <c r="R2092" s="16" t="s">
        <v>446</v>
      </c>
      <c r="S2092" s="16" t="s">
        <v>446</v>
      </c>
      <c r="T2092" s="16" t="s">
        <v>446</v>
      </c>
      <c r="U2092" s="16" t="s">
        <v>446</v>
      </c>
    </row>
    <row r="2093" spans="1:21" x14ac:dyDescent="0.25">
      <c r="A2093" s="16" t="s">
        <v>482</v>
      </c>
      <c r="B2093" s="16" t="s">
        <v>9322</v>
      </c>
      <c r="C2093" s="16" t="s">
        <v>456</v>
      </c>
      <c r="D2093" s="16" t="s">
        <v>446</v>
      </c>
      <c r="E2093" s="16" t="s">
        <v>446</v>
      </c>
      <c r="F2093" s="16" t="s">
        <v>446</v>
      </c>
      <c r="G2093" s="16" t="s">
        <v>446</v>
      </c>
      <c r="H2093" s="16" t="s">
        <v>446</v>
      </c>
      <c r="I2093" s="16" t="s">
        <v>446</v>
      </c>
      <c r="J2093" s="16" t="s">
        <v>555</v>
      </c>
      <c r="K2093" s="16" t="s">
        <v>620</v>
      </c>
      <c r="L2093" s="16" t="s">
        <v>446</v>
      </c>
      <c r="M2093" s="16" t="s">
        <v>466</v>
      </c>
      <c r="N2093" s="16" t="s">
        <v>446</v>
      </c>
      <c r="O2093" s="16" t="s">
        <v>446</v>
      </c>
      <c r="P2093" s="16" t="s">
        <v>446</v>
      </c>
      <c r="Q2093" s="16" t="s">
        <v>446</v>
      </c>
      <c r="R2093" s="16" t="s">
        <v>446</v>
      </c>
      <c r="S2093" s="16" t="s">
        <v>456</v>
      </c>
      <c r="T2093" s="16" t="s">
        <v>446</v>
      </c>
      <c r="U2093" s="16" t="s">
        <v>446</v>
      </c>
    </row>
    <row r="2094" spans="1:21" x14ac:dyDescent="0.25">
      <c r="A2094" s="16" t="s">
        <v>462</v>
      </c>
      <c r="B2094" s="16" t="s">
        <v>9926</v>
      </c>
      <c r="C2094" s="16" t="s">
        <v>590</v>
      </c>
      <c r="D2094" s="16" t="s">
        <v>446</v>
      </c>
      <c r="E2094" s="16" t="s">
        <v>446</v>
      </c>
      <c r="F2094" s="16" t="s">
        <v>473</v>
      </c>
      <c r="G2094" s="16" t="s">
        <v>446</v>
      </c>
      <c r="H2094" s="16" t="s">
        <v>473</v>
      </c>
      <c r="I2094" s="16" t="s">
        <v>473</v>
      </c>
      <c r="J2094" s="16" t="s">
        <v>591</v>
      </c>
      <c r="K2094" s="16" t="s">
        <v>563</v>
      </c>
      <c r="L2094" s="16" t="s">
        <v>446</v>
      </c>
      <c r="M2094" s="16" t="s">
        <v>713</v>
      </c>
      <c r="N2094" s="16" t="s">
        <v>446</v>
      </c>
      <c r="O2094" s="16" t="s">
        <v>446</v>
      </c>
      <c r="P2094" s="16" t="s">
        <v>446</v>
      </c>
      <c r="Q2094" s="16" t="s">
        <v>446</v>
      </c>
      <c r="R2094" s="16" t="s">
        <v>446</v>
      </c>
      <c r="S2094" s="16" t="s">
        <v>468</v>
      </c>
      <c r="T2094" s="16" t="s">
        <v>446</v>
      </c>
      <c r="U2094" s="16" t="s">
        <v>446</v>
      </c>
    </row>
    <row r="2096" spans="1:21" x14ac:dyDescent="0.25">
      <c r="A2096" s="16" t="s">
        <v>13970</v>
      </c>
    </row>
    <row r="2097" spans="1:3" x14ac:dyDescent="0.25">
      <c r="A2097" s="16" t="s">
        <v>13971</v>
      </c>
    </row>
    <row r="2098" spans="1:3" x14ac:dyDescent="0.25">
      <c r="A2098" s="16" t="s">
        <v>815</v>
      </c>
      <c r="B2098" s="16" t="s">
        <v>435</v>
      </c>
      <c r="C2098" s="16" t="s">
        <v>487</v>
      </c>
    </row>
    <row r="2099" spans="1:3" x14ac:dyDescent="0.25">
      <c r="A2099" s="16" t="s">
        <v>470</v>
      </c>
      <c r="B2099" s="16" t="s">
        <v>9003</v>
      </c>
      <c r="C2099" s="16" t="s">
        <v>644</v>
      </c>
    </row>
    <row r="2100" spans="1:3" x14ac:dyDescent="0.25">
      <c r="A2100" s="16" t="s">
        <v>474</v>
      </c>
      <c r="B2100" s="16" t="s">
        <v>8800</v>
      </c>
      <c r="C2100" s="16" t="s">
        <v>644</v>
      </c>
    </row>
    <row r="2101" spans="1:3" x14ac:dyDescent="0.25">
      <c r="A2101" s="16" t="s">
        <v>462</v>
      </c>
      <c r="B2101" s="16" t="s">
        <v>9071</v>
      </c>
      <c r="C2101" s="16" t="s">
        <v>644</v>
      </c>
    </row>
    <row r="2103" spans="1:3" x14ac:dyDescent="0.25">
      <c r="A2103" s="16" t="s">
        <v>13972</v>
      </c>
    </row>
    <row r="2104" spans="1:3" x14ac:dyDescent="0.25">
      <c r="A2104" s="16" t="s">
        <v>13973</v>
      </c>
    </row>
    <row r="2105" spans="1:3" x14ac:dyDescent="0.25">
      <c r="A2105" s="16" t="s">
        <v>924</v>
      </c>
      <c r="B2105" s="16" t="s">
        <v>435</v>
      </c>
      <c r="C2105" s="16" t="s">
        <v>487</v>
      </c>
    </row>
    <row r="2106" spans="1:3" x14ac:dyDescent="0.25">
      <c r="A2106" s="16" t="s">
        <v>850</v>
      </c>
      <c r="B2106" s="16" t="s">
        <v>8822</v>
      </c>
      <c r="C2106" s="16" t="s">
        <v>644</v>
      </c>
    </row>
    <row r="2107" spans="1:3" x14ac:dyDescent="0.25">
      <c r="A2107" s="16" t="s">
        <v>851</v>
      </c>
      <c r="B2107" s="16" t="s">
        <v>8987</v>
      </c>
      <c r="C2107" s="16" t="s">
        <v>644</v>
      </c>
    </row>
    <row r="2108" spans="1:3" x14ac:dyDescent="0.25">
      <c r="A2108" s="16" t="s">
        <v>462</v>
      </c>
      <c r="B2108" s="16" t="s">
        <v>9071</v>
      </c>
      <c r="C2108" s="16" t="s">
        <v>644</v>
      </c>
    </row>
    <row r="2110" spans="1:3" x14ac:dyDescent="0.25">
      <c r="A2110" s="16" t="s">
        <v>13974</v>
      </c>
    </row>
    <row r="2111" spans="1:3" x14ac:dyDescent="0.25">
      <c r="A2111" s="16" t="s">
        <v>13975</v>
      </c>
    </row>
    <row r="2112" spans="1:3" x14ac:dyDescent="0.25">
      <c r="A2112" s="16" t="s">
        <v>477</v>
      </c>
      <c r="B2112" s="16" t="s">
        <v>435</v>
      </c>
      <c r="C2112" s="16" t="s">
        <v>487</v>
      </c>
    </row>
    <row r="2113" spans="1:16" x14ac:dyDescent="0.25">
      <c r="A2113" s="16" t="s">
        <v>478</v>
      </c>
      <c r="B2113" s="16" t="s">
        <v>8931</v>
      </c>
      <c r="C2113" s="16" t="s">
        <v>644</v>
      </c>
    </row>
    <row r="2114" spans="1:16" x14ac:dyDescent="0.25">
      <c r="A2114" s="16" t="s">
        <v>482</v>
      </c>
      <c r="B2114" s="16" t="s">
        <v>8904</v>
      </c>
      <c r="C2114" s="16" t="s">
        <v>644</v>
      </c>
    </row>
    <row r="2115" spans="1:16" x14ac:dyDescent="0.25">
      <c r="A2115" s="16" t="s">
        <v>462</v>
      </c>
      <c r="B2115" s="16" t="s">
        <v>9071</v>
      </c>
      <c r="C2115" s="16" t="s">
        <v>644</v>
      </c>
    </row>
    <row r="2117" spans="1:16" x14ac:dyDescent="0.25">
      <c r="A2117" s="16" t="s">
        <v>13583</v>
      </c>
    </row>
    <row r="2118" spans="1:16" x14ac:dyDescent="0.25">
      <c r="A2118" s="16" t="s">
        <v>220</v>
      </c>
    </row>
    <row r="2119" spans="1:16" x14ac:dyDescent="0.25">
      <c r="A2119" s="16" t="s">
        <v>477</v>
      </c>
      <c r="B2119" s="16" t="s">
        <v>435</v>
      </c>
      <c r="C2119" s="16" t="s">
        <v>1537</v>
      </c>
      <c r="D2119" s="16" t="s">
        <v>503</v>
      </c>
      <c r="E2119" s="16" t="s">
        <v>1538</v>
      </c>
      <c r="F2119" s="16" t="s">
        <v>1539</v>
      </c>
      <c r="G2119" s="16" t="s">
        <v>1540</v>
      </c>
      <c r="H2119" s="16" t="s">
        <v>1541</v>
      </c>
      <c r="I2119" s="16" t="s">
        <v>1542</v>
      </c>
      <c r="J2119" s="16" t="s">
        <v>444</v>
      </c>
      <c r="K2119" s="16" t="s">
        <v>1543</v>
      </c>
      <c r="L2119" s="16" t="s">
        <v>1544</v>
      </c>
      <c r="M2119" s="16" t="s">
        <v>1545</v>
      </c>
      <c r="N2119" s="16" t="s">
        <v>1546</v>
      </c>
      <c r="O2119" s="16" t="s">
        <v>1547</v>
      </c>
      <c r="P2119" s="16" t="s">
        <v>1548</v>
      </c>
    </row>
    <row r="2120" spans="1:16" x14ac:dyDescent="0.25">
      <c r="A2120" s="16" t="s">
        <v>478</v>
      </c>
      <c r="B2120" s="16" t="s">
        <v>8931</v>
      </c>
      <c r="C2120" s="16" t="s">
        <v>1488</v>
      </c>
      <c r="D2120" s="16" t="s">
        <v>446</v>
      </c>
      <c r="E2120" s="16" t="s">
        <v>685</v>
      </c>
      <c r="F2120" s="16" t="s">
        <v>1494</v>
      </c>
      <c r="G2120" s="16" t="s">
        <v>1114</v>
      </c>
      <c r="H2120" s="16" t="s">
        <v>446</v>
      </c>
      <c r="I2120" s="16" t="s">
        <v>446</v>
      </c>
      <c r="J2120" s="16" t="s">
        <v>446</v>
      </c>
      <c r="K2120" s="16" t="s">
        <v>685</v>
      </c>
      <c r="L2120" s="16" t="s">
        <v>1549</v>
      </c>
      <c r="M2120" s="16" t="s">
        <v>627</v>
      </c>
      <c r="N2120" s="16" t="s">
        <v>446</v>
      </c>
      <c r="O2120" s="16" t="s">
        <v>446</v>
      </c>
      <c r="P2120" s="16" t="s">
        <v>446</v>
      </c>
    </row>
    <row r="2121" spans="1:16" x14ac:dyDescent="0.25">
      <c r="A2121" s="16" t="s">
        <v>482</v>
      </c>
      <c r="B2121" s="16" t="s">
        <v>8904</v>
      </c>
      <c r="C2121" s="16" t="s">
        <v>1137</v>
      </c>
      <c r="D2121" s="16" t="s">
        <v>446</v>
      </c>
      <c r="E2121" s="16" t="s">
        <v>1550</v>
      </c>
      <c r="F2121" s="16" t="s">
        <v>886</v>
      </c>
      <c r="G2121" s="16" t="s">
        <v>446</v>
      </c>
      <c r="H2121" s="16" t="s">
        <v>446</v>
      </c>
      <c r="I2121" s="16" t="s">
        <v>446</v>
      </c>
      <c r="J2121" s="16" t="s">
        <v>446</v>
      </c>
      <c r="K2121" s="16" t="s">
        <v>577</v>
      </c>
      <c r="L2121" s="16" t="s">
        <v>1551</v>
      </c>
      <c r="M2121" s="16" t="s">
        <v>1038</v>
      </c>
      <c r="N2121" s="16" t="s">
        <v>446</v>
      </c>
      <c r="O2121" s="16" t="s">
        <v>577</v>
      </c>
      <c r="P2121" s="16" t="s">
        <v>446</v>
      </c>
    </row>
    <row r="2122" spans="1:16" x14ac:dyDescent="0.25">
      <c r="A2122" s="16" t="s">
        <v>462</v>
      </c>
      <c r="B2122" s="16" t="s">
        <v>9071</v>
      </c>
      <c r="C2122" s="16" t="s">
        <v>939</v>
      </c>
      <c r="D2122" s="16" t="s">
        <v>446</v>
      </c>
      <c r="E2122" s="16" t="s">
        <v>762</v>
      </c>
      <c r="F2122" s="16" t="s">
        <v>1552</v>
      </c>
      <c r="G2122" s="16" t="s">
        <v>588</v>
      </c>
      <c r="H2122" s="16" t="s">
        <v>446</v>
      </c>
      <c r="I2122" s="16" t="s">
        <v>446</v>
      </c>
      <c r="J2122" s="16" t="s">
        <v>446</v>
      </c>
      <c r="K2122" s="16" t="s">
        <v>573</v>
      </c>
      <c r="L2122" s="16" t="s">
        <v>883</v>
      </c>
      <c r="M2122" s="16" t="s">
        <v>637</v>
      </c>
      <c r="N2122" s="16" t="s">
        <v>446</v>
      </c>
      <c r="O2122" s="16" t="s">
        <v>568</v>
      </c>
      <c r="P2122" s="16" t="s">
        <v>446</v>
      </c>
    </row>
    <row r="2124" spans="1:16" x14ac:dyDescent="0.25">
      <c r="A2124" s="16" t="s">
        <v>13976</v>
      </c>
    </row>
    <row r="2125" spans="1:16" x14ac:dyDescent="0.25">
      <c r="A2125" s="16" t="s">
        <v>221</v>
      </c>
    </row>
    <row r="2126" spans="1:16" x14ac:dyDescent="0.25">
      <c r="A2126" s="16" t="s">
        <v>599</v>
      </c>
      <c r="B2126" s="16" t="s">
        <v>435</v>
      </c>
      <c r="C2126" s="16" t="s">
        <v>1553</v>
      </c>
      <c r="D2126" s="16" t="s">
        <v>486</v>
      </c>
      <c r="E2126" s="16" t="s">
        <v>1554</v>
      </c>
    </row>
    <row r="2127" spans="1:16" x14ac:dyDescent="0.25">
      <c r="A2127" s="16" t="s">
        <v>600</v>
      </c>
      <c r="B2127" s="16" t="s">
        <v>9507</v>
      </c>
      <c r="C2127" s="16" t="s">
        <v>623</v>
      </c>
      <c r="D2127" s="16" t="s">
        <v>1153</v>
      </c>
      <c r="E2127" s="16" t="s">
        <v>518</v>
      </c>
    </row>
    <row r="2128" spans="1:16" x14ac:dyDescent="0.25">
      <c r="A2128" s="16" t="s">
        <v>606</v>
      </c>
      <c r="B2128" s="16" t="s">
        <v>9423</v>
      </c>
      <c r="C2128" s="16" t="s">
        <v>571</v>
      </c>
      <c r="D2128" s="16" t="s">
        <v>1464</v>
      </c>
      <c r="E2128" s="16" t="s">
        <v>446</v>
      </c>
    </row>
    <row r="2129" spans="1:5" x14ac:dyDescent="0.25">
      <c r="A2129" s="16" t="s">
        <v>612</v>
      </c>
      <c r="B2129" s="16" t="s">
        <v>8728</v>
      </c>
      <c r="C2129" s="16" t="s">
        <v>1555</v>
      </c>
      <c r="D2129" s="16" t="s">
        <v>1556</v>
      </c>
      <c r="E2129" s="16" t="s">
        <v>446</v>
      </c>
    </row>
    <row r="2130" spans="1:5" x14ac:dyDescent="0.25">
      <c r="A2130" s="16" t="s">
        <v>615</v>
      </c>
      <c r="B2130" s="16" t="s">
        <v>9726</v>
      </c>
      <c r="C2130" s="16" t="s">
        <v>683</v>
      </c>
      <c r="D2130" s="16" t="s">
        <v>1077</v>
      </c>
      <c r="E2130" s="16" t="s">
        <v>667</v>
      </c>
    </row>
    <row r="2131" spans="1:5" x14ac:dyDescent="0.25">
      <c r="A2131" s="16" t="s">
        <v>624</v>
      </c>
      <c r="B2131" s="16" t="s">
        <v>9205</v>
      </c>
      <c r="C2131" s="16" t="s">
        <v>565</v>
      </c>
      <c r="D2131" s="16" t="s">
        <v>937</v>
      </c>
      <c r="E2131" s="16" t="s">
        <v>552</v>
      </c>
    </row>
    <row r="2132" spans="1:5" x14ac:dyDescent="0.25">
      <c r="A2132" s="16" t="s">
        <v>462</v>
      </c>
      <c r="B2132" s="16" t="s">
        <v>11236</v>
      </c>
      <c r="C2132" s="16" t="s">
        <v>517</v>
      </c>
      <c r="D2132" s="16" t="s">
        <v>1454</v>
      </c>
      <c r="E2132" s="16" t="s">
        <v>590</v>
      </c>
    </row>
    <row r="2134" spans="1:5" x14ac:dyDescent="0.25">
      <c r="A2134" s="16" t="s">
        <v>13977</v>
      </c>
    </row>
    <row r="2135" spans="1:5" x14ac:dyDescent="0.25">
      <c r="A2135" s="16" t="s">
        <v>222</v>
      </c>
    </row>
    <row r="2136" spans="1:5" x14ac:dyDescent="0.25">
      <c r="A2136" s="16" t="s">
        <v>632</v>
      </c>
      <c r="B2136" s="16" t="s">
        <v>435</v>
      </c>
      <c r="C2136" s="16" t="s">
        <v>1553</v>
      </c>
      <c r="D2136" s="16" t="s">
        <v>486</v>
      </c>
      <c r="E2136" s="16" t="s">
        <v>1554</v>
      </c>
    </row>
    <row r="2137" spans="1:5" x14ac:dyDescent="0.25">
      <c r="A2137" s="16" t="s">
        <v>633</v>
      </c>
      <c r="B2137" s="16" t="s">
        <v>9592</v>
      </c>
      <c r="C2137" s="16" t="s">
        <v>473</v>
      </c>
      <c r="D2137" s="16" t="s">
        <v>1512</v>
      </c>
      <c r="E2137" s="16" t="s">
        <v>1064</v>
      </c>
    </row>
    <row r="2138" spans="1:5" x14ac:dyDescent="0.25">
      <c r="A2138" s="16" t="s">
        <v>639</v>
      </c>
      <c r="B2138" s="16" t="s">
        <v>9598</v>
      </c>
      <c r="C2138" s="16" t="s">
        <v>650</v>
      </c>
      <c r="D2138" s="16" t="s">
        <v>1145</v>
      </c>
      <c r="E2138" s="16" t="s">
        <v>455</v>
      </c>
    </row>
    <row r="2139" spans="1:5" x14ac:dyDescent="0.25">
      <c r="A2139" s="16" t="s">
        <v>643</v>
      </c>
      <c r="B2139" s="16" t="s">
        <v>844</v>
      </c>
      <c r="C2139" s="16" t="s">
        <v>446</v>
      </c>
      <c r="D2139" s="16" t="s">
        <v>644</v>
      </c>
      <c r="E2139" s="16" t="s">
        <v>446</v>
      </c>
    </row>
    <row r="2140" spans="1:5" x14ac:dyDescent="0.25">
      <c r="A2140" s="16" t="s">
        <v>645</v>
      </c>
      <c r="B2140" s="16" t="s">
        <v>8987</v>
      </c>
      <c r="C2140" s="16" t="s">
        <v>603</v>
      </c>
      <c r="D2140" s="16" t="s">
        <v>1557</v>
      </c>
      <c r="E2140" s="16" t="s">
        <v>578</v>
      </c>
    </row>
    <row r="2141" spans="1:5" x14ac:dyDescent="0.25">
      <c r="A2141" s="16" t="s">
        <v>649</v>
      </c>
      <c r="B2141" s="16" t="s">
        <v>9111</v>
      </c>
      <c r="C2141" s="16" t="s">
        <v>790</v>
      </c>
      <c r="D2141" s="16" t="s">
        <v>1318</v>
      </c>
      <c r="E2141" s="16" t="s">
        <v>595</v>
      </c>
    </row>
    <row r="2142" spans="1:5" x14ac:dyDescent="0.25">
      <c r="A2142" s="16" t="s">
        <v>655</v>
      </c>
      <c r="B2142" s="16" t="s">
        <v>9416</v>
      </c>
      <c r="C2142" s="16" t="s">
        <v>796</v>
      </c>
      <c r="D2142" s="16" t="s">
        <v>838</v>
      </c>
      <c r="E2142" s="16" t="s">
        <v>694</v>
      </c>
    </row>
    <row r="2143" spans="1:5" x14ac:dyDescent="0.25">
      <c r="A2143" s="16" t="s">
        <v>462</v>
      </c>
      <c r="B2143" s="16" t="s">
        <v>11236</v>
      </c>
      <c r="C2143" s="16" t="s">
        <v>517</v>
      </c>
      <c r="D2143" s="16" t="s">
        <v>1454</v>
      </c>
      <c r="E2143" s="16" t="s">
        <v>590</v>
      </c>
    </row>
    <row r="2145" spans="1:6" x14ac:dyDescent="0.25">
      <c r="A2145" s="16" t="s">
        <v>13978</v>
      </c>
    </row>
    <row r="2146" spans="1:6" x14ac:dyDescent="0.25">
      <c r="A2146" s="16" t="s">
        <v>223</v>
      </c>
    </row>
    <row r="2147" spans="1:6" x14ac:dyDescent="0.25">
      <c r="A2147" s="16" t="s">
        <v>477</v>
      </c>
      <c r="B2147" s="16" t="s">
        <v>435</v>
      </c>
      <c r="C2147" s="16" t="s">
        <v>1553</v>
      </c>
      <c r="D2147" s="16" t="s">
        <v>486</v>
      </c>
      <c r="E2147" s="16" t="s">
        <v>1554</v>
      </c>
    </row>
    <row r="2148" spans="1:6" x14ac:dyDescent="0.25">
      <c r="A2148" s="16" t="s">
        <v>478</v>
      </c>
      <c r="B2148" s="16" t="s">
        <v>10195</v>
      </c>
      <c r="C2148" s="16" t="s">
        <v>475</v>
      </c>
      <c r="D2148" s="16" t="s">
        <v>1558</v>
      </c>
      <c r="E2148" s="16" t="s">
        <v>566</v>
      </c>
    </row>
    <row r="2149" spans="1:6" x14ac:dyDescent="0.25">
      <c r="A2149" s="16" t="s">
        <v>482</v>
      </c>
      <c r="B2149" s="16" t="s">
        <v>10011</v>
      </c>
      <c r="C2149" s="16" t="s">
        <v>597</v>
      </c>
      <c r="D2149" s="16" t="s">
        <v>713</v>
      </c>
      <c r="E2149" s="16" t="s">
        <v>597</v>
      </c>
    </row>
    <row r="2150" spans="1:6" x14ac:dyDescent="0.25">
      <c r="A2150" s="16" t="s">
        <v>462</v>
      </c>
      <c r="B2150" s="16" t="s">
        <v>11236</v>
      </c>
      <c r="C2150" s="16" t="s">
        <v>517</v>
      </c>
      <c r="D2150" s="16" t="s">
        <v>1454</v>
      </c>
      <c r="E2150" s="16" t="s">
        <v>590</v>
      </c>
    </row>
    <row r="2152" spans="1:6" x14ac:dyDescent="0.25">
      <c r="A2152" s="16" t="s">
        <v>13979</v>
      </c>
    </row>
    <row r="2153" spans="1:6" x14ac:dyDescent="0.25">
      <c r="A2153" s="16" t="s">
        <v>13980</v>
      </c>
    </row>
    <row r="2154" spans="1:6" x14ac:dyDescent="0.25">
      <c r="A2154" s="16" t="s">
        <v>477</v>
      </c>
      <c r="B2154" s="16" t="s">
        <v>435</v>
      </c>
      <c r="C2154" s="16" t="s">
        <v>811</v>
      </c>
      <c r="D2154" s="16" t="s">
        <v>812</v>
      </c>
      <c r="E2154" s="16" t="s">
        <v>813</v>
      </c>
      <c r="F2154" s="16" t="s">
        <v>814</v>
      </c>
    </row>
    <row r="2155" spans="1:6" x14ac:dyDescent="0.25">
      <c r="A2155" s="16" t="s">
        <v>478</v>
      </c>
      <c r="B2155" s="16" t="s">
        <v>8978</v>
      </c>
      <c r="C2155" s="16" t="s">
        <v>13584</v>
      </c>
      <c r="D2155" s="16" t="s">
        <v>844</v>
      </c>
      <c r="E2155" s="16" t="s">
        <v>844</v>
      </c>
      <c r="F2155" s="16" t="s">
        <v>1056</v>
      </c>
    </row>
    <row r="2156" spans="1:6" x14ac:dyDescent="0.25">
      <c r="A2156" s="16" t="s">
        <v>482</v>
      </c>
      <c r="B2156" s="16" t="s">
        <v>8947</v>
      </c>
      <c r="C2156" s="16" t="s">
        <v>13585</v>
      </c>
      <c r="D2156" s="16" t="s">
        <v>844</v>
      </c>
      <c r="E2156" s="16" t="s">
        <v>844</v>
      </c>
      <c r="F2156" s="16" t="s">
        <v>1056</v>
      </c>
    </row>
    <row r="2157" spans="1:6" x14ac:dyDescent="0.25">
      <c r="A2157" s="16" t="s">
        <v>462</v>
      </c>
      <c r="B2157" s="16" t="s">
        <v>9152</v>
      </c>
      <c r="C2157" s="16" t="s">
        <v>13586</v>
      </c>
      <c r="D2157" s="16" t="s">
        <v>844</v>
      </c>
      <c r="E2157" s="16" t="s">
        <v>844</v>
      </c>
      <c r="F2157" s="16" t="s">
        <v>1056</v>
      </c>
    </row>
    <row r="2159" spans="1:6" x14ac:dyDescent="0.25">
      <c r="A2159" s="16" t="s">
        <v>13981</v>
      </c>
    </row>
    <row r="2160" spans="1:6" x14ac:dyDescent="0.25">
      <c r="A2160" s="16" t="s">
        <v>224</v>
      </c>
    </row>
    <row r="2161" spans="1:6" x14ac:dyDescent="0.25">
      <c r="A2161" s="16" t="s">
        <v>477</v>
      </c>
      <c r="B2161" s="16" t="s">
        <v>435</v>
      </c>
      <c r="C2161" s="16" t="s">
        <v>697</v>
      </c>
      <c r="D2161" s="16" t="s">
        <v>486</v>
      </c>
      <c r="E2161" s="16" t="s">
        <v>444</v>
      </c>
      <c r="F2161" s="16" t="s">
        <v>487</v>
      </c>
    </row>
    <row r="2162" spans="1:6" x14ac:dyDescent="0.25">
      <c r="A2162" s="16" t="s">
        <v>478</v>
      </c>
      <c r="B2162" s="16" t="s">
        <v>10231</v>
      </c>
      <c r="C2162" s="16" t="s">
        <v>578</v>
      </c>
      <c r="D2162" s="16" t="s">
        <v>710</v>
      </c>
      <c r="E2162" s="16" t="s">
        <v>468</v>
      </c>
      <c r="F2162" s="16" t="s">
        <v>1064</v>
      </c>
    </row>
    <row r="2163" spans="1:6" x14ac:dyDescent="0.25">
      <c r="A2163" s="16" t="s">
        <v>482</v>
      </c>
      <c r="B2163" s="16" t="s">
        <v>10135</v>
      </c>
      <c r="C2163" s="16" t="s">
        <v>559</v>
      </c>
      <c r="D2163" s="16" t="s">
        <v>1559</v>
      </c>
      <c r="E2163" s="16" t="s">
        <v>468</v>
      </c>
      <c r="F2163" s="16" t="s">
        <v>798</v>
      </c>
    </row>
    <row r="2164" spans="1:6" x14ac:dyDescent="0.25">
      <c r="A2164" s="16" t="s">
        <v>462</v>
      </c>
      <c r="B2164" s="16" t="s">
        <v>11384</v>
      </c>
      <c r="C2164" s="16" t="s">
        <v>511</v>
      </c>
      <c r="D2164" s="16" t="s">
        <v>940</v>
      </c>
      <c r="E2164" s="16" t="s">
        <v>468</v>
      </c>
      <c r="F2164" s="16" t="s">
        <v>1560</v>
      </c>
    </row>
    <row r="2166" spans="1:6" x14ac:dyDescent="0.25">
      <c r="A2166" s="16" t="s">
        <v>13587</v>
      </c>
    </row>
    <row r="2167" spans="1:6" x14ac:dyDescent="0.25">
      <c r="A2167" s="16" t="s">
        <v>225</v>
      </c>
    </row>
    <row r="2168" spans="1:6" x14ac:dyDescent="0.25">
      <c r="A2168" s="16" t="s">
        <v>815</v>
      </c>
      <c r="B2168" s="16" t="s">
        <v>435</v>
      </c>
      <c r="C2168" s="16" t="s">
        <v>1561</v>
      </c>
      <c r="D2168" s="16" t="s">
        <v>1562</v>
      </c>
      <c r="E2168" s="16" t="s">
        <v>1563</v>
      </c>
    </row>
    <row r="2169" spans="1:6" x14ac:dyDescent="0.25">
      <c r="A2169" s="16" t="s">
        <v>470</v>
      </c>
      <c r="B2169" s="16" t="s">
        <v>9003</v>
      </c>
      <c r="C2169" s="16" t="s">
        <v>1085</v>
      </c>
      <c r="D2169" s="16" t="s">
        <v>493</v>
      </c>
      <c r="E2169" s="16" t="s">
        <v>1564</v>
      </c>
    </row>
    <row r="2170" spans="1:6" x14ac:dyDescent="0.25">
      <c r="A2170" s="16" t="s">
        <v>474</v>
      </c>
      <c r="B2170" s="16" t="s">
        <v>8800</v>
      </c>
      <c r="C2170" s="16" t="s">
        <v>446</v>
      </c>
      <c r="D2170" s="16" t="s">
        <v>1565</v>
      </c>
      <c r="E2170" s="16" t="s">
        <v>1566</v>
      </c>
    </row>
    <row r="2171" spans="1:6" x14ac:dyDescent="0.25">
      <c r="A2171" s="16" t="s">
        <v>462</v>
      </c>
      <c r="B2171" s="16" t="s">
        <v>9071</v>
      </c>
      <c r="C2171" s="16" t="s">
        <v>858</v>
      </c>
      <c r="D2171" s="16" t="s">
        <v>1567</v>
      </c>
      <c r="E2171" s="16" t="s">
        <v>1025</v>
      </c>
    </row>
    <row r="2173" spans="1:6" x14ac:dyDescent="0.25">
      <c r="A2173" s="16" t="s">
        <v>13588</v>
      </c>
    </row>
    <row r="2174" spans="1:6" x14ac:dyDescent="0.25">
      <c r="A2174" s="16" t="s">
        <v>226</v>
      </c>
    </row>
    <row r="2175" spans="1:6" x14ac:dyDescent="0.25">
      <c r="A2175" s="16" t="s">
        <v>924</v>
      </c>
      <c r="B2175" s="16" t="s">
        <v>435</v>
      </c>
      <c r="C2175" s="16" t="s">
        <v>1561</v>
      </c>
      <c r="D2175" s="16" t="s">
        <v>1562</v>
      </c>
      <c r="E2175" s="16" t="s">
        <v>1563</v>
      </c>
    </row>
    <row r="2176" spans="1:6" x14ac:dyDescent="0.25">
      <c r="A2176" s="16" t="s">
        <v>850</v>
      </c>
      <c r="B2176" s="16" t="s">
        <v>8822</v>
      </c>
      <c r="C2176" s="16" t="s">
        <v>1117</v>
      </c>
      <c r="D2176" s="16" t="s">
        <v>1568</v>
      </c>
      <c r="E2176" s="16" t="s">
        <v>1126</v>
      </c>
    </row>
    <row r="2177" spans="1:18" x14ac:dyDescent="0.25">
      <c r="A2177" s="16" t="s">
        <v>851</v>
      </c>
      <c r="B2177" s="16" t="s">
        <v>8987</v>
      </c>
      <c r="C2177" s="16" t="s">
        <v>642</v>
      </c>
      <c r="D2177" s="16" t="s">
        <v>613</v>
      </c>
      <c r="E2177" s="16" t="s">
        <v>1771</v>
      </c>
    </row>
    <row r="2178" spans="1:18" x14ac:dyDescent="0.25">
      <c r="A2178" s="16" t="s">
        <v>462</v>
      </c>
      <c r="B2178" s="16" t="s">
        <v>9071</v>
      </c>
      <c r="C2178" s="16" t="s">
        <v>858</v>
      </c>
      <c r="D2178" s="16" t="s">
        <v>1567</v>
      </c>
      <c r="E2178" s="16" t="s">
        <v>1025</v>
      </c>
    </row>
    <row r="2180" spans="1:18" x14ac:dyDescent="0.25">
      <c r="A2180" s="16" t="s">
        <v>13589</v>
      </c>
    </row>
    <row r="2181" spans="1:18" x14ac:dyDescent="0.25">
      <c r="A2181" s="16" t="s">
        <v>227</v>
      </c>
    </row>
    <row r="2182" spans="1:18" x14ac:dyDescent="0.25">
      <c r="A2182" s="16" t="s">
        <v>477</v>
      </c>
      <c r="B2182" s="16" t="s">
        <v>435</v>
      </c>
      <c r="C2182" s="16" t="s">
        <v>1561</v>
      </c>
      <c r="D2182" s="16" t="s">
        <v>1562</v>
      </c>
      <c r="E2182" s="16" t="s">
        <v>1563</v>
      </c>
    </row>
    <row r="2183" spans="1:18" x14ac:dyDescent="0.25">
      <c r="A2183" s="16" t="s">
        <v>478</v>
      </c>
      <c r="B2183" s="16" t="s">
        <v>8931</v>
      </c>
      <c r="C2183" s="16" t="s">
        <v>1048</v>
      </c>
      <c r="D2183" s="16" t="s">
        <v>1048</v>
      </c>
      <c r="E2183" s="16" t="s">
        <v>1315</v>
      </c>
    </row>
    <row r="2184" spans="1:18" x14ac:dyDescent="0.25">
      <c r="A2184" s="16" t="s">
        <v>482</v>
      </c>
      <c r="B2184" s="16" t="s">
        <v>8904</v>
      </c>
      <c r="C2184" s="16" t="s">
        <v>577</v>
      </c>
      <c r="D2184" s="16" t="s">
        <v>1551</v>
      </c>
      <c r="E2184" s="16" t="s">
        <v>1243</v>
      </c>
    </row>
    <row r="2185" spans="1:18" x14ac:dyDescent="0.25">
      <c r="A2185" s="16" t="s">
        <v>462</v>
      </c>
      <c r="B2185" s="16" t="s">
        <v>9071</v>
      </c>
      <c r="C2185" s="16" t="s">
        <v>858</v>
      </c>
      <c r="D2185" s="16" t="s">
        <v>1567</v>
      </c>
      <c r="E2185" s="16" t="s">
        <v>1025</v>
      </c>
    </row>
    <row r="2187" spans="1:18" x14ac:dyDescent="0.25">
      <c r="A2187" s="16" t="s">
        <v>13982</v>
      </c>
    </row>
    <row r="2188" spans="1:18" x14ac:dyDescent="0.25">
      <c r="A2188" s="16" t="s">
        <v>13983</v>
      </c>
    </row>
    <row r="2189" spans="1:18" x14ac:dyDescent="0.25">
      <c r="A2189" s="16" t="s">
        <v>435</v>
      </c>
      <c r="B2189" s="16" t="s">
        <v>1576</v>
      </c>
      <c r="C2189" s="16" t="s">
        <v>1577</v>
      </c>
      <c r="D2189" s="16" t="s">
        <v>503</v>
      </c>
      <c r="E2189" s="16" t="s">
        <v>1578</v>
      </c>
      <c r="F2189" s="16" t="s">
        <v>1579</v>
      </c>
      <c r="G2189" s="16" t="s">
        <v>1580</v>
      </c>
      <c r="H2189" s="16" t="s">
        <v>1581</v>
      </c>
      <c r="I2189" s="16" t="s">
        <v>1582</v>
      </c>
      <c r="J2189" s="16" t="s">
        <v>1583</v>
      </c>
      <c r="K2189" s="16" t="s">
        <v>1584</v>
      </c>
      <c r="L2189" s="16" t="s">
        <v>1585</v>
      </c>
      <c r="M2189" s="16" t="s">
        <v>1586</v>
      </c>
      <c r="N2189" s="16" t="s">
        <v>1587</v>
      </c>
      <c r="O2189" s="16" t="s">
        <v>1588</v>
      </c>
      <c r="P2189" s="16" t="s">
        <v>444</v>
      </c>
      <c r="Q2189" s="16" t="s">
        <v>1589</v>
      </c>
      <c r="R2189" s="16" t="s">
        <v>1590</v>
      </c>
    </row>
    <row r="2190" spans="1:18" x14ac:dyDescent="0.25">
      <c r="A2190" s="16" t="s">
        <v>8769</v>
      </c>
      <c r="B2190" s="16" t="s">
        <v>843</v>
      </c>
      <c r="C2190" s="16" t="s">
        <v>13285</v>
      </c>
      <c r="D2190" s="16" t="s">
        <v>843</v>
      </c>
      <c r="E2190" s="16" t="s">
        <v>13401</v>
      </c>
      <c r="F2190" s="16" t="s">
        <v>13285</v>
      </c>
      <c r="G2190" s="16" t="s">
        <v>843</v>
      </c>
      <c r="H2190" s="16" t="s">
        <v>843</v>
      </c>
      <c r="I2190" s="16" t="s">
        <v>843</v>
      </c>
      <c r="J2190" s="16" t="s">
        <v>843</v>
      </c>
      <c r="K2190" s="16" t="s">
        <v>843</v>
      </c>
      <c r="L2190" s="16" t="s">
        <v>843</v>
      </c>
      <c r="M2190" s="16" t="s">
        <v>843</v>
      </c>
      <c r="N2190" s="16" t="s">
        <v>843</v>
      </c>
      <c r="O2190" s="16" t="s">
        <v>843</v>
      </c>
      <c r="P2190" s="16" t="s">
        <v>843</v>
      </c>
      <c r="Q2190" s="16" t="s">
        <v>843</v>
      </c>
      <c r="R2190" s="16" t="s">
        <v>13293</v>
      </c>
    </row>
    <row r="2192" spans="1:18" x14ac:dyDescent="0.25">
      <c r="A2192" s="16" t="s">
        <v>13984</v>
      </c>
    </row>
    <row r="2193" spans="1:18" x14ac:dyDescent="0.25">
      <c r="A2193" s="16" t="s">
        <v>13985</v>
      </c>
    </row>
    <row r="2194" spans="1:18" x14ac:dyDescent="0.25">
      <c r="A2194" s="16" t="s">
        <v>435</v>
      </c>
      <c r="B2194" s="16" t="s">
        <v>1576</v>
      </c>
      <c r="C2194" s="16" t="s">
        <v>1577</v>
      </c>
      <c r="D2194" s="16" t="s">
        <v>503</v>
      </c>
      <c r="E2194" s="16" t="s">
        <v>1578</v>
      </c>
      <c r="F2194" s="16" t="s">
        <v>1579</v>
      </c>
      <c r="G2194" s="16" t="s">
        <v>1580</v>
      </c>
      <c r="H2194" s="16" t="s">
        <v>1581</v>
      </c>
      <c r="I2194" s="16" t="s">
        <v>1582</v>
      </c>
      <c r="J2194" s="16" t="s">
        <v>1583</v>
      </c>
      <c r="K2194" s="16" t="s">
        <v>1584</v>
      </c>
      <c r="L2194" s="16" t="s">
        <v>1585</v>
      </c>
      <c r="M2194" s="16" t="s">
        <v>1586</v>
      </c>
      <c r="N2194" s="16" t="s">
        <v>1587</v>
      </c>
      <c r="O2194" s="16" t="s">
        <v>1588</v>
      </c>
      <c r="P2194" s="16" t="s">
        <v>444</v>
      </c>
      <c r="Q2194" s="16" t="s">
        <v>1589</v>
      </c>
      <c r="R2194" s="16" t="s">
        <v>1590</v>
      </c>
    </row>
    <row r="2195" spans="1:18" x14ac:dyDescent="0.25">
      <c r="A2195" s="16" t="s">
        <v>1056</v>
      </c>
      <c r="B2195" s="16" t="s">
        <v>13285</v>
      </c>
      <c r="C2195" s="16" t="s">
        <v>843</v>
      </c>
      <c r="D2195" s="16" t="s">
        <v>843</v>
      </c>
      <c r="E2195" s="16" t="s">
        <v>13285</v>
      </c>
      <c r="F2195" s="16" t="s">
        <v>13293</v>
      </c>
      <c r="G2195" s="16" t="s">
        <v>13285</v>
      </c>
      <c r="H2195" s="16" t="s">
        <v>13285</v>
      </c>
      <c r="I2195" s="16" t="s">
        <v>843</v>
      </c>
      <c r="J2195" s="16" t="s">
        <v>843</v>
      </c>
      <c r="K2195" s="16" t="s">
        <v>843</v>
      </c>
      <c r="L2195" s="16" t="s">
        <v>843</v>
      </c>
      <c r="M2195" s="16" t="s">
        <v>843</v>
      </c>
      <c r="N2195" s="16" t="s">
        <v>843</v>
      </c>
      <c r="O2195" s="16" t="s">
        <v>843</v>
      </c>
      <c r="P2195" s="16" t="s">
        <v>843</v>
      </c>
      <c r="Q2195" s="16" t="s">
        <v>843</v>
      </c>
      <c r="R2195" s="16" t="s">
        <v>843</v>
      </c>
    </row>
    <row r="2197" spans="1:18" x14ac:dyDescent="0.25">
      <c r="A2197" s="16" t="s">
        <v>13590</v>
      </c>
    </row>
    <row r="2198" spans="1:18" x14ac:dyDescent="0.25">
      <c r="A2198" s="16" t="s">
        <v>13986</v>
      </c>
    </row>
    <row r="2199" spans="1:18" x14ac:dyDescent="0.25">
      <c r="A2199" s="16" t="s">
        <v>815</v>
      </c>
      <c r="B2199" s="16" t="s">
        <v>435</v>
      </c>
      <c r="C2199" s="16" t="s">
        <v>697</v>
      </c>
      <c r="D2199" s="16" t="s">
        <v>1591</v>
      </c>
      <c r="E2199" s="16" t="s">
        <v>1592</v>
      </c>
      <c r="F2199" s="16" t="s">
        <v>1593</v>
      </c>
      <c r="G2199" s="16" t="s">
        <v>1594</v>
      </c>
      <c r="H2199" s="16" t="s">
        <v>1093</v>
      </c>
      <c r="I2199" s="16" t="s">
        <v>444</v>
      </c>
    </row>
    <row r="2200" spans="1:18" x14ac:dyDescent="0.25">
      <c r="A2200" s="16" t="s">
        <v>470</v>
      </c>
      <c r="B2200" s="16" t="s">
        <v>8961</v>
      </c>
      <c r="C2200" s="16" t="s">
        <v>446</v>
      </c>
      <c r="D2200" s="16" t="s">
        <v>1338</v>
      </c>
      <c r="E2200" s="16" t="s">
        <v>446</v>
      </c>
      <c r="F2200" s="16" t="s">
        <v>1114</v>
      </c>
      <c r="G2200" s="16" t="s">
        <v>1032</v>
      </c>
      <c r="H2200" s="16" t="s">
        <v>1114</v>
      </c>
      <c r="I2200" s="16" t="s">
        <v>446</v>
      </c>
    </row>
    <row r="2201" spans="1:18" x14ac:dyDescent="0.25">
      <c r="A2201" s="16" t="s">
        <v>474</v>
      </c>
      <c r="B2201" s="16" t="s">
        <v>8759</v>
      </c>
      <c r="C2201" s="16" t="s">
        <v>446</v>
      </c>
      <c r="D2201" s="16" t="s">
        <v>13229</v>
      </c>
      <c r="E2201" s="16" t="s">
        <v>446</v>
      </c>
      <c r="F2201" s="16" t="s">
        <v>446</v>
      </c>
      <c r="G2201" s="16" t="s">
        <v>1315</v>
      </c>
      <c r="H2201" s="16" t="s">
        <v>446</v>
      </c>
      <c r="I2201" s="16" t="s">
        <v>446</v>
      </c>
    </row>
    <row r="2202" spans="1:18" x14ac:dyDescent="0.25">
      <c r="A2202" s="16" t="s">
        <v>462</v>
      </c>
      <c r="B2202" s="16" t="s">
        <v>8987</v>
      </c>
      <c r="C2202" s="16" t="s">
        <v>446</v>
      </c>
      <c r="D2202" s="16" t="s">
        <v>13987</v>
      </c>
      <c r="E2202" s="16" t="s">
        <v>446</v>
      </c>
      <c r="F2202" s="16" t="s">
        <v>513</v>
      </c>
      <c r="G2202" s="16" t="s">
        <v>1065</v>
      </c>
      <c r="H2202" s="16" t="s">
        <v>513</v>
      </c>
      <c r="I2202" s="16" t="s">
        <v>446</v>
      </c>
    </row>
    <row r="2204" spans="1:18" x14ac:dyDescent="0.25">
      <c r="A2204" s="16" t="s">
        <v>13592</v>
      </c>
    </row>
    <row r="2205" spans="1:18" x14ac:dyDescent="0.25">
      <c r="A2205" s="16" t="s">
        <v>13988</v>
      </c>
    </row>
    <row r="2206" spans="1:18" x14ac:dyDescent="0.25">
      <c r="A2206" s="16" t="s">
        <v>823</v>
      </c>
      <c r="B2206" s="16" t="s">
        <v>435</v>
      </c>
      <c r="C2206" s="16" t="s">
        <v>697</v>
      </c>
      <c r="D2206" s="16" t="s">
        <v>1591</v>
      </c>
      <c r="E2206" s="16" t="s">
        <v>1592</v>
      </c>
      <c r="F2206" s="16" t="s">
        <v>1593</v>
      </c>
      <c r="G2206" s="16" t="s">
        <v>1594</v>
      </c>
      <c r="H2206" s="16" t="s">
        <v>1093</v>
      </c>
      <c r="I2206" s="16" t="s">
        <v>444</v>
      </c>
    </row>
    <row r="2207" spans="1:18" x14ac:dyDescent="0.25">
      <c r="A2207" s="16" t="s">
        <v>445</v>
      </c>
      <c r="B2207" s="16" t="s">
        <v>8759</v>
      </c>
      <c r="C2207" s="16" t="s">
        <v>446</v>
      </c>
      <c r="D2207" s="16" t="s">
        <v>1569</v>
      </c>
      <c r="E2207" s="16" t="s">
        <v>446</v>
      </c>
      <c r="F2207" s="16" t="s">
        <v>846</v>
      </c>
      <c r="G2207" s="16" t="s">
        <v>846</v>
      </c>
      <c r="H2207" s="16" t="s">
        <v>446</v>
      </c>
      <c r="I2207" s="16" t="s">
        <v>446</v>
      </c>
    </row>
    <row r="2208" spans="1:18" x14ac:dyDescent="0.25">
      <c r="A2208" s="16" t="s">
        <v>451</v>
      </c>
      <c r="B2208" s="16" t="s">
        <v>8845</v>
      </c>
      <c r="C2208" s="16" t="s">
        <v>446</v>
      </c>
      <c r="D2208" s="16" t="s">
        <v>1379</v>
      </c>
      <c r="E2208" s="16" t="s">
        <v>446</v>
      </c>
      <c r="F2208" s="16" t="s">
        <v>446</v>
      </c>
      <c r="G2208" s="16" t="s">
        <v>13336</v>
      </c>
      <c r="H2208" s="16" t="s">
        <v>679</v>
      </c>
      <c r="I2208" s="16" t="s">
        <v>446</v>
      </c>
    </row>
    <row r="2209" spans="1:9" x14ac:dyDescent="0.25">
      <c r="A2209" s="16" t="s">
        <v>457</v>
      </c>
      <c r="B2209" s="16" t="s">
        <v>8850</v>
      </c>
      <c r="C2209" s="16" t="s">
        <v>446</v>
      </c>
      <c r="D2209" s="16" t="s">
        <v>1171</v>
      </c>
      <c r="E2209" s="16" t="s">
        <v>446</v>
      </c>
      <c r="F2209" s="16" t="s">
        <v>446</v>
      </c>
      <c r="G2209" s="16" t="s">
        <v>963</v>
      </c>
      <c r="H2209" s="16" t="s">
        <v>446</v>
      </c>
      <c r="I2209" s="16" t="s">
        <v>446</v>
      </c>
    </row>
    <row r="2210" spans="1:9" x14ac:dyDescent="0.25">
      <c r="A2210" s="16" t="s">
        <v>462</v>
      </c>
      <c r="B2210" s="16" t="s">
        <v>8987</v>
      </c>
      <c r="C2210" s="16" t="s">
        <v>446</v>
      </c>
      <c r="D2210" s="16" t="s">
        <v>13987</v>
      </c>
      <c r="E2210" s="16" t="s">
        <v>446</v>
      </c>
      <c r="F2210" s="16" t="s">
        <v>513</v>
      </c>
      <c r="G2210" s="16" t="s">
        <v>1065</v>
      </c>
      <c r="H2210" s="16" t="s">
        <v>513</v>
      </c>
      <c r="I2210" s="16" t="s">
        <v>446</v>
      </c>
    </row>
    <row r="2212" spans="1:9" x14ac:dyDescent="0.25">
      <c r="A2212" s="16" t="s">
        <v>13593</v>
      </c>
    </row>
    <row r="2213" spans="1:9" x14ac:dyDescent="0.25">
      <c r="A2213" s="16" t="s">
        <v>13989</v>
      </c>
    </row>
    <row r="2214" spans="1:9" x14ac:dyDescent="0.25">
      <c r="A2214" s="16" t="s">
        <v>924</v>
      </c>
      <c r="B2214" s="16" t="s">
        <v>435</v>
      </c>
      <c r="C2214" s="16" t="s">
        <v>697</v>
      </c>
      <c r="D2214" s="16" t="s">
        <v>1591</v>
      </c>
      <c r="E2214" s="16" t="s">
        <v>1592</v>
      </c>
      <c r="F2214" s="16" t="s">
        <v>1593</v>
      </c>
      <c r="G2214" s="16" t="s">
        <v>1594</v>
      </c>
      <c r="H2214" s="16" t="s">
        <v>1093</v>
      </c>
      <c r="I2214" s="16" t="s">
        <v>444</v>
      </c>
    </row>
    <row r="2215" spans="1:9" x14ac:dyDescent="0.25">
      <c r="A2215" s="16" t="s">
        <v>850</v>
      </c>
      <c r="B2215" s="16" t="s">
        <v>8858</v>
      </c>
      <c r="C2215" s="16" t="s">
        <v>446</v>
      </c>
      <c r="D2215" s="16" t="s">
        <v>1515</v>
      </c>
      <c r="E2215" s="16" t="s">
        <v>446</v>
      </c>
      <c r="F2215" s="16" t="s">
        <v>446</v>
      </c>
      <c r="G2215" s="16" t="s">
        <v>675</v>
      </c>
      <c r="H2215" s="16" t="s">
        <v>650</v>
      </c>
      <c r="I2215" s="16" t="s">
        <v>446</v>
      </c>
    </row>
    <row r="2216" spans="1:9" x14ac:dyDescent="0.25">
      <c r="A2216" s="16" t="s">
        <v>851</v>
      </c>
      <c r="B2216" s="16" t="s">
        <v>8881</v>
      </c>
      <c r="C2216" s="16" t="s">
        <v>446</v>
      </c>
      <c r="D2216" s="16" t="s">
        <v>1457</v>
      </c>
      <c r="E2216" s="16" t="s">
        <v>446</v>
      </c>
      <c r="F2216" s="16" t="s">
        <v>681</v>
      </c>
      <c r="G2216" s="16" t="s">
        <v>1491</v>
      </c>
      <c r="H2216" s="16" t="s">
        <v>446</v>
      </c>
      <c r="I2216" s="16" t="s">
        <v>446</v>
      </c>
    </row>
    <row r="2217" spans="1:9" x14ac:dyDescent="0.25">
      <c r="A2217" s="16" t="s">
        <v>462</v>
      </c>
      <c r="B2217" s="16" t="s">
        <v>8987</v>
      </c>
      <c r="C2217" s="16" t="s">
        <v>446</v>
      </c>
      <c r="D2217" s="16" t="s">
        <v>13987</v>
      </c>
      <c r="E2217" s="16" t="s">
        <v>446</v>
      </c>
      <c r="F2217" s="16" t="s">
        <v>513</v>
      </c>
      <c r="G2217" s="16" t="s">
        <v>1065</v>
      </c>
      <c r="H2217" s="16" t="s">
        <v>513</v>
      </c>
      <c r="I2217" s="16" t="s">
        <v>446</v>
      </c>
    </row>
    <row r="2219" spans="1:9" x14ac:dyDescent="0.25">
      <c r="A2219" s="16" t="s">
        <v>13595</v>
      </c>
    </row>
    <row r="2220" spans="1:9" x14ac:dyDescent="0.25">
      <c r="A2220" s="16" t="s">
        <v>13990</v>
      </c>
    </row>
    <row r="2221" spans="1:9" x14ac:dyDescent="0.25">
      <c r="A2221" s="16" t="s">
        <v>477</v>
      </c>
      <c r="B2221" s="16" t="s">
        <v>435</v>
      </c>
      <c r="C2221" s="16" t="s">
        <v>697</v>
      </c>
      <c r="D2221" s="16" t="s">
        <v>1591</v>
      </c>
      <c r="E2221" s="16" t="s">
        <v>1592</v>
      </c>
      <c r="F2221" s="16" t="s">
        <v>1593</v>
      </c>
      <c r="G2221" s="16" t="s">
        <v>1594</v>
      </c>
      <c r="H2221" s="16" t="s">
        <v>1093</v>
      </c>
      <c r="I2221" s="16" t="s">
        <v>444</v>
      </c>
    </row>
    <row r="2222" spans="1:9" x14ac:dyDescent="0.25">
      <c r="A2222" s="16" t="s">
        <v>478</v>
      </c>
      <c r="B2222" s="16" t="s">
        <v>8898</v>
      </c>
      <c r="C2222" s="16" t="s">
        <v>446</v>
      </c>
      <c r="D2222" s="16" t="s">
        <v>1569</v>
      </c>
      <c r="E2222" s="16" t="s">
        <v>446</v>
      </c>
      <c r="F2222" s="16" t="s">
        <v>566</v>
      </c>
      <c r="G2222" s="16" t="s">
        <v>1731</v>
      </c>
      <c r="H2222" s="16" t="s">
        <v>566</v>
      </c>
      <c r="I2222" s="16" t="s">
        <v>446</v>
      </c>
    </row>
    <row r="2223" spans="1:9" x14ac:dyDescent="0.25">
      <c r="A2223" s="16" t="s">
        <v>482</v>
      </c>
      <c r="B2223" s="16" t="s">
        <v>8845</v>
      </c>
      <c r="C2223" s="16" t="s">
        <v>446</v>
      </c>
      <c r="D2223" s="16" t="s">
        <v>1217</v>
      </c>
      <c r="E2223" s="16" t="s">
        <v>446</v>
      </c>
      <c r="F2223" s="16" t="s">
        <v>446</v>
      </c>
      <c r="G2223" s="16" t="s">
        <v>569</v>
      </c>
      <c r="H2223" s="16" t="s">
        <v>446</v>
      </c>
      <c r="I2223" s="16" t="s">
        <v>446</v>
      </c>
    </row>
    <row r="2224" spans="1:9" x14ac:dyDescent="0.25">
      <c r="A2224" s="16" t="s">
        <v>462</v>
      </c>
      <c r="B2224" s="16" t="s">
        <v>8987</v>
      </c>
      <c r="C2224" s="16" t="s">
        <v>446</v>
      </c>
      <c r="D2224" s="16" t="s">
        <v>13987</v>
      </c>
      <c r="E2224" s="16" t="s">
        <v>446</v>
      </c>
      <c r="F2224" s="16" t="s">
        <v>513</v>
      </c>
      <c r="G2224" s="16" t="s">
        <v>1065</v>
      </c>
      <c r="H2224" s="16" t="s">
        <v>513</v>
      </c>
      <c r="I2224" s="16" t="s">
        <v>446</v>
      </c>
    </row>
    <row r="2226" spans="1:12" x14ac:dyDescent="0.25">
      <c r="A2226" s="16" t="s">
        <v>13597</v>
      </c>
    </row>
    <row r="2227" spans="1:12" x14ac:dyDescent="0.25">
      <c r="A2227" s="16" t="s">
        <v>13991</v>
      </c>
    </row>
    <row r="2228" spans="1:12" x14ac:dyDescent="0.25">
      <c r="A2228" s="16" t="s">
        <v>815</v>
      </c>
      <c r="B2228" s="16" t="s">
        <v>435</v>
      </c>
      <c r="C2228" s="16" t="s">
        <v>697</v>
      </c>
      <c r="D2228" s="16" t="s">
        <v>1595</v>
      </c>
      <c r="E2228" s="16" t="s">
        <v>1596</v>
      </c>
      <c r="F2228" s="16" t="s">
        <v>1584</v>
      </c>
      <c r="G2228" s="16" t="s">
        <v>1597</v>
      </c>
      <c r="H2228" s="16" t="s">
        <v>1093</v>
      </c>
      <c r="I2228" s="16" t="s">
        <v>1598</v>
      </c>
      <c r="J2228" s="16" t="s">
        <v>444</v>
      </c>
      <c r="K2228" s="16" t="s">
        <v>1599</v>
      </c>
      <c r="L2228" s="16" t="s">
        <v>1600</v>
      </c>
    </row>
    <row r="2229" spans="1:12" x14ac:dyDescent="0.25">
      <c r="A2229" s="16" t="s">
        <v>470</v>
      </c>
      <c r="B2229" s="16" t="s">
        <v>9023</v>
      </c>
      <c r="C2229" s="16" t="s">
        <v>446</v>
      </c>
      <c r="D2229" s="16" t="s">
        <v>1187</v>
      </c>
      <c r="E2229" s="16" t="s">
        <v>446</v>
      </c>
      <c r="F2229" s="16" t="s">
        <v>560</v>
      </c>
      <c r="G2229" s="16" t="s">
        <v>704</v>
      </c>
      <c r="H2229" s="16" t="s">
        <v>560</v>
      </c>
      <c r="I2229" s="16" t="s">
        <v>446</v>
      </c>
      <c r="J2229" s="16" t="s">
        <v>446</v>
      </c>
      <c r="K2229" s="16" t="s">
        <v>484</v>
      </c>
      <c r="L2229" s="16" t="s">
        <v>446</v>
      </c>
    </row>
    <row r="2230" spans="1:12" x14ac:dyDescent="0.25">
      <c r="A2230" s="16" t="s">
        <v>474</v>
      </c>
      <c r="B2230" s="16" t="s">
        <v>8931</v>
      </c>
      <c r="C2230" s="16" t="s">
        <v>446</v>
      </c>
      <c r="D2230" s="16" t="s">
        <v>558</v>
      </c>
      <c r="E2230" s="16" t="s">
        <v>446</v>
      </c>
      <c r="F2230" s="16" t="s">
        <v>616</v>
      </c>
      <c r="G2230" s="16" t="s">
        <v>1048</v>
      </c>
      <c r="H2230" s="16" t="s">
        <v>616</v>
      </c>
      <c r="I2230" s="16" t="s">
        <v>577</v>
      </c>
      <c r="J2230" s="16" t="s">
        <v>446</v>
      </c>
      <c r="K2230" s="16" t="s">
        <v>1434</v>
      </c>
      <c r="L2230" s="16" t="s">
        <v>679</v>
      </c>
    </row>
    <row r="2231" spans="1:12" x14ac:dyDescent="0.25">
      <c r="A2231" s="16" t="s">
        <v>462</v>
      </c>
      <c r="B2231" s="16" t="s">
        <v>9179</v>
      </c>
      <c r="C2231" s="16" t="s">
        <v>446</v>
      </c>
      <c r="D2231" s="16" t="s">
        <v>1255</v>
      </c>
      <c r="E2231" s="16" t="s">
        <v>446</v>
      </c>
      <c r="F2231" s="16" t="s">
        <v>571</v>
      </c>
      <c r="G2231" s="16" t="s">
        <v>1601</v>
      </c>
      <c r="H2231" s="16" t="s">
        <v>571</v>
      </c>
      <c r="I2231" s="16" t="s">
        <v>523</v>
      </c>
      <c r="J2231" s="16" t="s">
        <v>446</v>
      </c>
      <c r="K2231" s="16" t="s">
        <v>871</v>
      </c>
      <c r="L2231" s="16" t="s">
        <v>571</v>
      </c>
    </row>
    <row r="2233" spans="1:12" x14ac:dyDescent="0.25">
      <c r="A2233" s="16" t="s">
        <v>13598</v>
      </c>
    </row>
    <row r="2234" spans="1:12" x14ac:dyDescent="0.25">
      <c r="A2234" s="16" t="s">
        <v>13992</v>
      </c>
    </row>
    <row r="2235" spans="1:12" x14ac:dyDescent="0.25">
      <c r="A2235" s="16" t="s">
        <v>823</v>
      </c>
      <c r="B2235" s="16" t="s">
        <v>435</v>
      </c>
      <c r="C2235" s="16" t="s">
        <v>697</v>
      </c>
      <c r="D2235" s="16" t="s">
        <v>1595</v>
      </c>
      <c r="E2235" s="16" t="s">
        <v>1596</v>
      </c>
      <c r="F2235" s="16" t="s">
        <v>1584</v>
      </c>
      <c r="G2235" s="16" t="s">
        <v>1597</v>
      </c>
      <c r="H2235" s="16" t="s">
        <v>1093</v>
      </c>
      <c r="I2235" s="16" t="s">
        <v>1598</v>
      </c>
      <c r="J2235" s="16" t="s">
        <v>444</v>
      </c>
      <c r="K2235" s="16" t="s">
        <v>1599</v>
      </c>
      <c r="L2235" s="16" t="s">
        <v>1600</v>
      </c>
    </row>
    <row r="2236" spans="1:12" x14ac:dyDescent="0.25">
      <c r="A2236" s="16" t="s">
        <v>824</v>
      </c>
      <c r="B2236" s="16" t="s">
        <v>844</v>
      </c>
      <c r="C2236" s="16" t="s">
        <v>843</v>
      </c>
      <c r="D2236" s="16" t="s">
        <v>843</v>
      </c>
      <c r="E2236" s="16" t="s">
        <v>843</v>
      </c>
      <c r="F2236" s="16" t="s">
        <v>843</v>
      </c>
      <c r="G2236" s="16" t="s">
        <v>843</v>
      </c>
      <c r="H2236" s="16" t="s">
        <v>843</v>
      </c>
      <c r="I2236" s="16" t="s">
        <v>843</v>
      </c>
      <c r="J2236" s="16" t="s">
        <v>843</v>
      </c>
      <c r="K2236" s="16" t="s">
        <v>13293</v>
      </c>
      <c r="L2236" s="16" t="s">
        <v>843</v>
      </c>
    </row>
    <row r="2237" spans="1:12" x14ac:dyDescent="0.25">
      <c r="A2237" s="16" t="s">
        <v>445</v>
      </c>
      <c r="B2237" s="16" t="s">
        <v>8759</v>
      </c>
      <c r="C2237" s="16" t="s">
        <v>843</v>
      </c>
      <c r="D2237" s="16" t="s">
        <v>13285</v>
      </c>
      <c r="E2237" s="16" t="s">
        <v>843</v>
      </c>
      <c r="F2237" s="16" t="s">
        <v>843</v>
      </c>
      <c r="G2237" s="16" t="s">
        <v>13285</v>
      </c>
      <c r="H2237" s="16" t="s">
        <v>843</v>
      </c>
      <c r="I2237" s="16" t="s">
        <v>843</v>
      </c>
      <c r="J2237" s="16" t="s">
        <v>843</v>
      </c>
      <c r="K2237" s="16" t="s">
        <v>13296</v>
      </c>
      <c r="L2237" s="16" t="s">
        <v>843</v>
      </c>
    </row>
    <row r="2238" spans="1:12" x14ac:dyDescent="0.25">
      <c r="A2238" s="16" t="s">
        <v>451</v>
      </c>
      <c r="B2238" s="16" t="s">
        <v>8800</v>
      </c>
      <c r="C2238" s="16" t="s">
        <v>843</v>
      </c>
      <c r="D2238" s="16" t="s">
        <v>13599</v>
      </c>
      <c r="E2238" s="16" t="s">
        <v>843</v>
      </c>
      <c r="F2238" s="16" t="s">
        <v>843</v>
      </c>
      <c r="G2238" s="16" t="s">
        <v>13296</v>
      </c>
      <c r="H2238" s="16" t="s">
        <v>13293</v>
      </c>
      <c r="I2238" s="16" t="s">
        <v>843</v>
      </c>
      <c r="J2238" s="16" t="s">
        <v>843</v>
      </c>
      <c r="K2238" s="16" t="s">
        <v>13594</v>
      </c>
      <c r="L2238" s="16" t="s">
        <v>843</v>
      </c>
    </row>
    <row r="2239" spans="1:12" x14ac:dyDescent="0.25">
      <c r="A2239" s="16" t="s">
        <v>860</v>
      </c>
      <c r="B2239" s="16" t="s">
        <v>8759</v>
      </c>
      <c r="C2239" s="16" t="s">
        <v>843</v>
      </c>
      <c r="D2239" s="16" t="s">
        <v>13293</v>
      </c>
      <c r="E2239" s="16" t="s">
        <v>843</v>
      </c>
      <c r="F2239" s="16" t="s">
        <v>843</v>
      </c>
      <c r="G2239" s="16" t="s">
        <v>13533</v>
      </c>
      <c r="H2239" s="16" t="s">
        <v>843</v>
      </c>
      <c r="I2239" s="16" t="s">
        <v>843</v>
      </c>
      <c r="J2239" s="16" t="s">
        <v>843</v>
      </c>
      <c r="K2239" s="16" t="s">
        <v>13401</v>
      </c>
      <c r="L2239" s="16" t="s">
        <v>843</v>
      </c>
    </row>
    <row r="2240" spans="1:12" x14ac:dyDescent="0.25">
      <c r="A2240" s="16" t="s">
        <v>457</v>
      </c>
      <c r="B2240" s="16" t="s">
        <v>9059</v>
      </c>
      <c r="C2240" s="16" t="s">
        <v>843</v>
      </c>
      <c r="D2240" s="16" t="s">
        <v>13594</v>
      </c>
      <c r="E2240" s="16" t="s">
        <v>843</v>
      </c>
      <c r="F2240" s="16" t="s">
        <v>13599</v>
      </c>
      <c r="G2240" s="16" t="s">
        <v>13296</v>
      </c>
      <c r="H2240" s="16" t="s">
        <v>13285</v>
      </c>
      <c r="I2240" s="16" t="s">
        <v>13293</v>
      </c>
      <c r="J2240" s="16" t="s">
        <v>843</v>
      </c>
      <c r="K2240" s="16" t="s">
        <v>13600</v>
      </c>
      <c r="L2240" s="16" t="s">
        <v>13599</v>
      </c>
    </row>
    <row r="2241" spans="1:12" x14ac:dyDescent="0.25">
      <c r="A2241" s="16" t="s">
        <v>462</v>
      </c>
      <c r="B2241" s="16" t="s">
        <v>9179</v>
      </c>
      <c r="C2241" s="16" t="s">
        <v>843</v>
      </c>
      <c r="D2241" s="16" t="s">
        <v>13601</v>
      </c>
      <c r="E2241" s="16" t="s">
        <v>843</v>
      </c>
      <c r="F2241" s="16" t="s">
        <v>13599</v>
      </c>
      <c r="G2241" s="16" t="s">
        <v>13528</v>
      </c>
      <c r="H2241" s="16" t="s">
        <v>13599</v>
      </c>
      <c r="I2241" s="16" t="s">
        <v>13293</v>
      </c>
      <c r="J2241" s="16" t="s">
        <v>843</v>
      </c>
      <c r="K2241" s="16" t="s">
        <v>13602</v>
      </c>
      <c r="L2241" s="16" t="s">
        <v>13599</v>
      </c>
    </row>
    <row r="2243" spans="1:12" x14ac:dyDescent="0.25">
      <c r="A2243" s="16" t="s">
        <v>13603</v>
      </c>
    </row>
    <row r="2244" spans="1:12" x14ac:dyDescent="0.25">
      <c r="A2244" s="16" t="s">
        <v>13993</v>
      </c>
    </row>
    <row r="2245" spans="1:12" x14ac:dyDescent="0.25">
      <c r="A2245" s="16" t="s">
        <v>924</v>
      </c>
      <c r="B2245" s="16" t="s">
        <v>435</v>
      </c>
      <c r="C2245" s="16" t="s">
        <v>697</v>
      </c>
      <c r="D2245" s="16" t="s">
        <v>1595</v>
      </c>
      <c r="E2245" s="16" t="s">
        <v>1596</v>
      </c>
      <c r="F2245" s="16" t="s">
        <v>1584</v>
      </c>
      <c r="G2245" s="16" t="s">
        <v>1597</v>
      </c>
      <c r="H2245" s="16" t="s">
        <v>1093</v>
      </c>
      <c r="I2245" s="16" t="s">
        <v>1598</v>
      </c>
      <c r="J2245" s="16" t="s">
        <v>444</v>
      </c>
      <c r="K2245" s="16" t="s">
        <v>1599</v>
      </c>
      <c r="L2245" s="16" t="s">
        <v>1600</v>
      </c>
    </row>
    <row r="2246" spans="1:12" x14ac:dyDescent="0.25">
      <c r="A2246" s="16" t="s">
        <v>850</v>
      </c>
      <c r="B2246" s="16" t="s">
        <v>9047</v>
      </c>
      <c r="C2246" s="16" t="s">
        <v>446</v>
      </c>
      <c r="D2246" s="16" t="s">
        <v>828</v>
      </c>
      <c r="E2246" s="16" t="s">
        <v>446</v>
      </c>
      <c r="F2246" s="16" t="s">
        <v>577</v>
      </c>
      <c r="G2246" s="16" t="s">
        <v>1194</v>
      </c>
      <c r="H2246" s="16" t="s">
        <v>520</v>
      </c>
      <c r="I2246" s="16" t="s">
        <v>520</v>
      </c>
      <c r="J2246" s="16" t="s">
        <v>446</v>
      </c>
      <c r="K2246" s="16" t="s">
        <v>1908</v>
      </c>
      <c r="L2246" s="16" t="s">
        <v>577</v>
      </c>
    </row>
    <row r="2247" spans="1:12" x14ac:dyDescent="0.25">
      <c r="A2247" s="16" t="s">
        <v>851</v>
      </c>
      <c r="B2247" s="16" t="s">
        <v>8911</v>
      </c>
      <c r="C2247" s="16" t="s">
        <v>446</v>
      </c>
      <c r="D2247" s="16" t="s">
        <v>1333</v>
      </c>
      <c r="E2247" s="16" t="s">
        <v>446</v>
      </c>
      <c r="F2247" s="16" t="s">
        <v>446</v>
      </c>
      <c r="G2247" s="16" t="s">
        <v>1006</v>
      </c>
      <c r="H2247" s="16" t="s">
        <v>618</v>
      </c>
      <c r="I2247" s="16" t="s">
        <v>446</v>
      </c>
      <c r="J2247" s="16" t="s">
        <v>446</v>
      </c>
      <c r="K2247" s="16" t="s">
        <v>1602</v>
      </c>
      <c r="L2247" s="16" t="s">
        <v>446</v>
      </c>
    </row>
    <row r="2248" spans="1:12" x14ac:dyDescent="0.25">
      <c r="A2248" s="16" t="s">
        <v>462</v>
      </c>
      <c r="B2248" s="16" t="s">
        <v>9179</v>
      </c>
      <c r="C2248" s="16" t="s">
        <v>446</v>
      </c>
      <c r="D2248" s="16" t="s">
        <v>1255</v>
      </c>
      <c r="E2248" s="16" t="s">
        <v>446</v>
      </c>
      <c r="F2248" s="16" t="s">
        <v>571</v>
      </c>
      <c r="G2248" s="16" t="s">
        <v>1601</v>
      </c>
      <c r="H2248" s="16" t="s">
        <v>571</v>
      </c>
      <c r="I2248" s="16" t="s">
        <v>523</v>
      </c>
      <c r="J2248" s="16" t="s">
        <v>446</v>
      </c>
      <c r="K2248" s="16" t="s">
        <v>871</v>
      </c>
      <c r="L2248" s="16" t="s">
        <v>571</v>
      </c>
    </row>
    <row r="2250" spans="1:12" x14ac:dyDescent="0.25">
      <c r="A2250" s="16" t="s">
        <v>13604</v>
      </c>
    </row>
    <row r="2251" spans="1:12" x14ac:dyDescent="0.25">
      <c r="A2251" s="16" t="s">
        <v>13994</v>
      </c>
    </row>
    <row r="2252" spans="1:12" x14ac:dyDescent="0.25">
      <c r="A2252" s="16" t="s">
        <v>477</v>
      </c>
      <c r="B2252" s="16" t="s">
        <v>435</v>
      </c>
      <c r="C2252" s="16" t="s">
        <v>697</v>
      </c>
      <c r="D2252" s="16" t="s">
        <v>1595</v>
      </c>
      <c r="E2252" s="16" t="s">
        <v>1596</v>
      </c>
      <c r="F2252" s="16" t="s">
        <v>1584</v>
      </c>
      <c r="G2252" s="16" t="s">
        <v>1597</v>
      </c>
      <c r="H2252" s="16" t="s">
        <v>1093</v>
      </c>
      <c r="I2252" s="16" t="s">
        <v>1598</v>
      </c>
      <c r="J2252" s="16" t="s">
        <v>444</v>
      </c>
      <c r="K2252" s="16" t="s">
        <v>1599</v>
      </c>
      <c r="L2252" s="16" t="s">
        <v>1600</v>
      </c>
    </row>
    <row r="2253" spans="1:12" x14ac:dyDescent="0.25">
      <c r="A2253" s="16" t="s">
        <v>478</v>
      </c>
      <c r="B2253" s="16" t="s">
        <v>9009</v>
      </c>
      <c r="C2253" s="16" t="s">
        <v>446</v>
      </c>
      <c r="D2253" s="16" t="s">
        <v>1255</v>
      </c>
      <c r="E2253" s="16" t="s">
        <v>446</v>
      </c>
      <c r="F2253" s="16" t="s">
        <v>661</v>
      </c>
      <c r="G2253" s="16" t="s">
        <v>1494</v>
      </c>
      <c r="H2253" s="16" t="s">
        <v>661</v>
      </c>
      <c r="I2253" s="16" t="s">
        <v>661</v>
      </c>
      <c r="J2253" s="16" t="s">
        <v>446</v>
      </c>
      <c r="K2253" s="16" t="s">
        <v>853</v>
      </c>
      <c r="L2253" s="16" t="s">
        <v>661</v>
      </c>
    </row>
    <row r="2254" spans="1:12" x14ac:dyDescent="0.25">
      <c r="A2254" s="16" t="s">
        <v>482</v>
      </c>
      <c r="B2254" s="16" t="s">
        <v>8947</v>
      </c>
      <c r="C2254" s="16" t="s">
        <v>446</v>
      </c>
      <c r="D2254" s="16" t="s">
        <v>1255</v>
      </c>
      <c r="E2254" s="16" t="s">
        <v>446</v>
      </c>
      <c r="F2254" s="16" t="s">
        <v>671</v>
      </c>
      <c r="G2254" s="16" t="s">
        <v>708</v>
      </c>
      <c r="H2254" s="16" t="s">
        <v>671</v>
      </c>
      <c r="I2254" s="16" t="s">
        <v>446</v>
      </c>
      <c r="J2254" s="16" t="s">
        <v>446</v>
      </c>
      <c r="K2254" s="16" t="s">
        <v>801</v>
      </c>
      <c r="L2254" s="16" t="s">
        <v>671</v>
      </c>
    </row>
    <row r="2255" spans="1:12" x14ac:dyDescent="0.25">
      <c r="A2255" s="16" t="s">
        <v>462</v>
      </c>
      <c r="B2255" s="16" t="s">
        <v>9179</v>
      </c>
      <c r="C2255" s="16" t="s">
        <v>446</v>
      </c>
      <c r="D2255" s="16" t="s">
        <v>1255</v>
      </c>
      <c r="E2255" s="16" t="s">
        <v>446</v>
      </c>
      <c r="F2255" s="16" t="s">
        <v>571</v>
      </c>
      <c r="G2255" s="16" t="s">
        <v>1601</v>
      </c>
      <c r="H2255" s="16" t="s">
        <v>571</v>
      </c>
      <c r="I2255" s="16" t="s">
        <v>523</v>
      </c>
      <c r="J2255" s="16" t="s">
        <v>446</v>
      </c>
      <c r="K2255" s="16" t="s">
        <v>871</v>
      </c>
      <c r="L2255" s="16" t="s">
        <v>571</v>
      </c>
    </row>
    <row r="2257" spans="1:6" x14ac:dyDescent="0.25">
      <c r="A2257" s="16" t="s">
        <v>13605</v>
      </c>
    </row>
    <row r="2258" spans="1:6" x14ac:dyDescent="0.25">
      <c r="A2258" s="16" t="s">
        <v>233</v>
      </c>
    </row>
    <row r="2259" spans="1:6" x14ac:dyDescent="0.25">
      <c r="A2259" s="16" t="s">
        <v>815</v>
      </c>
      <c r="B2259" s="16" t="s">
        <v>435</v>
      </c>
      <c r="C2259" s="16" t="s">
        <v>1605</v>
      </c>
      <c r="D2259" s="16" t="s">
        <v>1606</v>
      </c>
      <c r="E2259" s="16" t="s">
        <v>1607</v>
      </c>
      <c r="F2259" s="16" t="s">
        <v>1608</v>
      </c>
    </row>
    <row r="2260" spans="1:6" x14ac:dyDescent="0.25">
      <c r="A2260" s="16" t="s">
        <v>470</v>
      </c>
      <c r="B2260" s="16" t="s">
        <v>12181</v>
      </c>
      <c r="C2260" s="16" t="s">
        <v>473</v>
      </c>
      <c r="D2260" s="16" t="s">
        <v>1609</v>
      </c>
      <c r="E2260" s="16" t="s">
        <v>581</v>
      </c>
      <c r="F2260" s="16" t="s">
        <v>1610</v>
      </c>
    </row>
    <row r="2261" spans="1:6" x14ac:dyDescent="0.25">
      <c r="A2261" s="16" t="s">
        <v>474</v>
      </c>
      <c r="B2261" s="16" t="s">
        <v>10401</v>
      </c>
      <c r="C2261" s="16" t="s">
        <v>468</v>
      </c>
      <c r="D2261" s="16" t="s">
        <v>1611</v>
      </c>
      <c r="E2261" s="16" t="s">
        <v>1215</v>
      </c>
      <c r="F2261" s="16" t="s">
        <v>1612</v>
      </c>
    </row>
    <row r="2262" spans="1:6" x14ac:dyDescent="0.25">
      <c r="A2262" s="16" t="s">
        <v>821</v>
      </c>
      <c r="B2262" s="16" t="s">
        <v>1056</v>
      </c>
      <c r="C2262" s="16" t="s">
        <v>446</v>
      </c>
      <c r="D2262" s="16" t="s">
        <v>446</v>
      </c>
      <c r="E2262" s="16" t="s">
        <v>446</v>
      </c>
      <c r="F2262" s="16" t="s">
        <v>644</v>
      </c>
    </row>
    <row r="2263" spans="1:6" x14ac:dyDescent="0.25">
      <c r="A2263" s="16" t="s">
        <v>462</v>
      </c>
      <c r="B2263" s="16" t="s">
        <v>12846</v>
      </c>
      <c r="C2263" s="16" t="s">
        <v>473</v>
      </c>
      <c r="D2263" s="16" t="s">
        <v>1612</v>
      </c>
      <c r="E2263" s="16" t="s">
        <v>511</v>
      </c>
      <c r="F2263" s="16" t="s">
        <v>1613</v>
      </c>
    </row>
    <row r="2265" spans="1:6" x14ac:dyDescent="0.25">
      <c r="A2265" s="16" t="s">
        <v>13606</v>
      </c>
    </row>
    <row r="2266" spans="1:6" x14ac:dyDescent="0.25">
      <c r="A2266" s="16" t="s">
        <v>234</v>
      </c>
    </row>
    <row r="2267" spans="1:6" x14ac:dyDescent="0.25">
      <c r="A2267" s="16" t="s">
        <v>823</v>
      </c>
      <c r="B2267" s="16" t="s">
        <v>435</v>
      </c>
      <c r="C2267" s="16" t="s">
        <v>1605</v>
      </c>
      <c r="D2267" s="16" t="s">
        <v>1606</v>
      </c>
      <c r="E2267" s="16" t="s">
        <v>1607</v>
      </c>
      <c r="F2267" s="16" t="s">
        <v>1608</v>
      </c>
    </row>
    <row r="2268" spans="1:6" x14ac:dyDescent="0.25">
      <c r="A2268" s="16" t="s">
        <v>1132</v>
      </c>
      <c r="B2268" s="16" t="s">
        <v>8982</v>
      </c>
      <c r="C2268" s="16" t="s">
        <v>446</v>
      </c>
      <c r="D2268" s="16" t="s">
        <v>1227</v>
      </c>
      <c r="E2268" s="16" t="s">
        <v>446</v>
      </c>
      <c r="F2268" s="16" t="s">
        <v>1226</v>
      </c>
    </row>
    <row r="2269" spans="1:6" x14ac:dyDescent="0.25">
      <c r="A2269" s="16" t="s">
        <v>824</v>
      </c>
      <c r="B2269" s="16" t="s">
        <v>9327</v>
      </c>
      <c r="C2269" s="16" t="s">
        <v>446</v>
      </c>
      <c r="D2269" s="16" t="s">
        <v>1614</v>
      </c>
      <c r="E2269" s="16" t="s">
        <v>690</v>
      </c>
      <c r="F2269" s="16" t="s">
        <v>906</v>
      </c>
    </row>
    <row r="2270" spans="1:6" x14ac:dyDescent="0.25">
      <c r="A2270" s="16" t="s">
        <v>445</v>
      </c>
      <c r="B2270" s="16" t="s">
        <v>9686</v>
      </c>
      <c r="C2270" s="16" t="s">
        <v>629</v>
      </c>
      <c r="D2270" s="16" t="s">
        <v>885</v>
      </c>
      <c r="E2270" s="16" t="s">
        <v>473</v>
      </c>
      <c r="F2270" s="16" t="s">
        <v>1490</v>
      </c>
    </row>
    <row r="2271" spans="1:6" x14ac:dyDescent="0.25">
      <c r="A2271" s="16" t="s">
        <v>451</v>
      </c>
      <c r="B2271" s="16" t="s">
        <v>10391</v>
      </c>
      <c r="C2271" s="16" t="s">
        <v>446</v>
      </c>
      <c r="D2271" s="16" t="s">
        <v>1615</v>
      </c>
      <c r="E2271" s="16" t="s">
        <v>517</v>
      </c>
      <c r="F2271" s="16" t="s">
        <v>1616</v>
      </c>
    </row>
    <row r="2272" spans="1:6" x14ac:dyDescent="0.25">
      <c r="A2272" s="16" t="s">
        <v>860</v>
      </c>
      <c r="B2272" s="16" t="s">
        <v>9574</v>
      </c>
      <c r="C2272" s="16" t="s">
        <v>446</v>
      </c>
      <c r="D2272" s="16" t="s">
        <v>909</v>
      </c>
      <c r="E2272" s="16" t="s">
        <v>568</v>
      </c>
      <c r="F2272" s="16" t="s">
        <v>1617</v>
      </c>
    </row>
    <row r="2273" spans="1:6" x14ac:dyDescent="0.25">
      <c r="A2273" s="16" t="s">
        <v>457</v>
      </c>
      <c r="B2273" s="16" t="s">
        <v>10015</v>
      </c>
      <c r="C2273" s="16" t="s">
        <v>456</v>
      </c>
      <c r="D2273" s="16" t="s">
        <v>637</v>
      </c>
      <c r="E2273" s="16" t="s">
        <v>452</v>
      </c>
      <c r="F2273" s="16" t="s">
        <v>1618</v>
      </c>
    </row>
    <row r="2274" spans="1:6" x14ac:dyDescent="0.25">
      <c r="A2274" s="16" t="s">
        <v>462</v>
      </c>
      <c r="B2274" s="16" t="s">
        <v>12846</v>
      </c>
      <c r="C2274" s="16" t="s">
        <v>473</v>
      </c>
      <c r="D2274" s="16" t="s">
        <v>1612</v>
      </c>
      <c r="E2274" s="16" t="s">
        <v>511</v>
      </c>
      <c r="F2274" s="16" t="s">
        <v>1613</v>
      </c>
    </row>
    <row r="2276" spans="1:6" x14ac:dyDescent="0.25">
      <c r="A2276" s="16" t="s">
        <v>13607</v>
      </c>
    </row>
    <row r="2277" spans="1:6" x14ac:dyDescent="0.25">
      <c r="A2277" s="16" t="s">
        <v>235</v>
      </c>
    </row>
    <row r="2278" spans="1:6" x14ac:dyDescent="0.25">
      <c r="A2278" s="16" t="s">
        <v>924</v>
      </c>
      <c r="B2278" s="16" t="s">
        <v>435</v>
      </c>
      <c r="C2278" s="16" t="s">
        <v>1605</v>
      </c>
      <c r="D2278" s="16" t="s">
        <v>1606</v>
      </c>
      <c r="E2278" s="16" t="s">
        <v>1607</v>
      </c>
      <c r="F2278" s="16" t="s">
        <v>1608</v>
      </c>
    </row>
    <row r="2279" spans="1:6" x14ac:dyDescent="0.25">
      <c r="A2279" s="16" t="s">
        <v>850</v>
      </c>
      <c r="B2279" s="16" t="s">
        <v>9432</v>
      </c>
      <c r="C2279" s="16" t="s">
        <v>506</v>
      </c>
      <c r="D2279" s="16" t="s">
        <v>553</v>
      </c>
      <c r="E2279" s="16" t="s">
        <v>1354</v>
      </c>
      <c r="F2279" s="16" t="s">
        <v>1035</v>
      </c>
    </row>
    <row r="2280" spans="1:6" x14ac:dyDescent="0.25">
      <c r="A2280" s="16" t="s">
        <v>851</v>
      </c>
      <c r="B2280" s="16" t="s">
        <v>12522</v>
      </c>
      <c r="C2280" s="16" t="s">
        <v>468</v>
      </c>
      <c r="D2280" s="16" t="s">
        <v>13324</v>
      </c>
      <c r="E2280" s="16" t="s">
        <v>601</v>
      </c>
      <c r="F2280" s="16" t="s">
        <v>1939</v>
      </c>
    </row>
    <row r="2281" spans="1:6" x14ac:dyDescent="0.25">
      <c r="A2281" s="16" t="s">
        <v>821</v>
      </c>
      <c r="B2281" s="16" t="s">
        <v>8982</v>
      </c>
      <c r="C2281" s="16" t="s">
        <v>446</v>
      </c>
      <c r="D2281" s="16" t="s">
        <v>1227</v>
      </c>
      <c r="E2281" s="16" t="s">
        <v>446</v>
      </c>
      <c r="F2281" s="16" t="s">
        <v>1226</v>
      </c>
    </row>
    <row r="2282" spans="1:6" x14ac:dyDescent="0.25">
      <c r="A2282" s="16" t="s">
        <v>462</v>
      </c>
      <c r="B2282" s="16" t="s">
        <v>12846</v>
      </c>
      <c r="C2282" s="16" t="s">
        <v>473</v>
      </c>
      <c r="D2282" s="16" t="s">
        <v>1612</v>
      </c>
      <c r="E2282" s="16" t="s">
        <v>511</v>
      </c>
      <c r="F2282" s="16" t="s">
        <v>1613</v>
      </c>
    </row>
    <row r="2284" spans="1:6" x14ac:dyDescent="0.25">
      <c r="A2284" s="16" t="s">
        <v>13608</v>
      </c>
    </row>
    <row r="2285" spans="1:6" x14ac:dyDescent="0.25">
      <c r="A2285" s="16" t="s">
        <v>236</v>
      </c>
    </row>
    <row r="2286" spans="1:6" x14ac:dyDescent="0.25">
      <c r="A2286" s="16" t="s">
        <v>477</v>
      </c>
      <c r="B2286" s="16" t="s">
        <v>435</v>
      </c>
      <c r="C2286" s="16" t="s">
        <v>1605</v>
      </c>
      <c r="D2286" s="16" t="s">
        <v>1606</v>
      </c>
      <c r="E2286" s="16" t="s">
        <v>1607</v>
      </c>
      <c r="F2286" s="16" t="s">
        <v>1608</v>
      </c>
    </row>
    <row r="2287" spans="1:6" x14ac:dyDescent="0.25">
      <c r="A2287" s="16" t="s">
        <v>478</v>
      </c>
      <c r="B2287" s="16" t="s">
        <v>11363</v>
      </c>
      <c r="C2287" s="16" t="s">
        <v>455</v>
      </c>
      <c r="D2287" s="16" t="s">
        <v>806</v>
      </c>
      <c r="E2287" s="16" t="s">
        <v>590</v>
      </c>
      <c r="F2287" s="16" t="s">
        <v>1382</v>
      </c>
    </row>
    <row r="2288" spans="1:6" x14ac:dyDescent="0.25">
      <c r="A2288" s="16" t="s">
        <v>482</v>
      </c>
      <c r="B2288" s="16" t="s">
        <v>11030</v>
      </c>
      <c r="C2288" s="16" t="s">
        <v>446</v>
      </c>
      <c r="D2288" s="16" t="s">
        <v>1622</v>
      </c>
      <c r="E2288" s="16" t="s">
        <v>683</v>
      </c>
      <c r="F2288" s="16" t="s">
        <v>787</v>
      </c>
    </row>
    <row r="2289" spans="1:6" x14ac:dyDescent="0.25">
      <c r="A2289" s="16" t="s">
        <v>462</v>
      </c>
      <c r="B2289" s="16" t="s">
        <v>12846</v>
      </c>
      <c r="C2289" s="16" t="s">
        <v>473</v>
      </c>
      <c r="D2289" s="16" t="s">
        <v>1612</v>
      </c>
      <c r="E2289" s="16" t="s">
        <v>511</v>
      </c>
      <c r="F2289" s="16" t="s">
        <v>1613</v>
      </c>
    </row>
    <row r="2291" spans="1:6" x14ac:dyDescent="0.25">
      <c r="A2291" s="16" t="s">
        <v>13609</v>
      </c>
    </row>
    <row r="2292" spans="1:6" x14ac:dyDescent="0.25">
      <c r="A2292" s="16" t="s">
        <v>13995</v>
      </c>
    </row>
    <row r="2293" spans="1:6" x14ac:dyDescent="0.25">
      <c r="A2293" s="16" t="s">
        <v>815</v>
      </c>
      <c r="B2293" s="16" t="s">
        <v>435</v>
      </c>
      <c r="C2293" s="16" t="s">
        <v>1623</v>
      </c>
      <c r="D2293" s="16" t="s">
        <v>720</v>
      </c>
      <c r="E2293" s="16" t="s">
        <v>1624</v>
      </c>
      <c r="F2293" s="16" t="s">
        <v>1625</v>
      </c>
    </row>
    <row r="2294" spans="1:6" x14ac:dyDescent="0.25">
      <c r="A2294" s="16" t="s">
        <v>470</v>
      </c>
      <c r="B2294" s="16" t="s">
        <v>9722</v>
      </c>
      <c r="C2294" s="16" t="s">
        <v>1621</v>
      </c>
      <c r="D2294" s="16" t="s">
        <v>1404</v>
      </c>
      <c r="E2294" s="16" t="s">
        <v>647</v>
      </c>
      <c r="F2294" s="16" t="s">
        <v>828</v>
      </c>
    </row>
    <row r="2295" spans="1:6" x14ac:dyDescent="0.25">
      <c r="A2295" s="16" t="s">
        <v>474</v>
      </c>
      <c r="B2295" s="16" t="s">
        <v>9362</v>
      </c>
      <c r="C2295" s="16" t="s">
        <v>1626</v>
      </c>
      <c r="D2295" s="16" t="s">
        <v>637</v>
      </c>
      <c r="E2295" s="16" t="s">
        <v>570</v>
      </c>
      <c r="F2295" s="16" t="s">
        <v>1619</v>
      </c>
    </row>
    <row r="2296" spans="1:6" x14ac:dyDescent="0.25">
      <c r="A2296" s="16" t="s">
        <v>462</v>
      </c>
      <c r="B2296" s="16" t="s">
        <v>10231</v>
      </c>
      <c r="C2296" s="16" t="s">
        <v>949</v>
      </c>
      <c r="D2296" s="16" t="s">
        <v>584</v>
      </c>
      <c r="E2296" s="16" t="s">
        <v>979</v>
      </c>
      <c r="F2296" s="16" t="s">
        <v>839</v>
      </c>
    </row>
    <row r="2298" spans="1:6" x14ac:dyDescent="0.25">
      <c r="A2298" s="16" t="s">
        <v>13610</v>
      </c>
    </row>
    <row r="2299" spans="1:6" x14ac:dyDescent="0.25">
      <c r="A2299" s="16" t="s">
        <v>13996</v>
      </c>
    </row>
    <row r="2300" spans="1:6" x14ac:dyDescent="0.25">
      <c r="A2300" s="16" t="s">
        <v>823</v>
      </c>
      <c r="B2300" s="16" t="s">
        <v>435</v>
      </c>
      <c r="C2300" s="16" t="s">
        <v>1623</v>
      </c>
      <c r="D2300" s="16" t="s">
        <v>720</v>
      </c>
      <c r="E2300" s="16" t="s">
        <v>1624</v>
      </c>
      <c r="F2300" s="16" t="s">
        <v>1625</v>
      </c>
    </row>
    <row r="2301" spans="1:6" x14ac:dyDescent="0.25">
      <c r="A2301" s="16" t="s">
        <v>824</v>
      </c>
      <c r="B2301" s="16" t="s">
        <v>8746</v>
      </c>
      <c r="C2301" s="16" t="s">
        <v>13285</v>
      </c>
      <c r="D2301" s="16" t="s">
        <v>843</v>
      </c>
      <c r="E2301" s="16" t="s">
        <v>13293</v>
      </c>
      <c r="F2301" s="16" t="s">
        <v>13295</v>
      </c>
    </row>
    <row r="2302" spans="1:6" x14ac:dyDescent="0.25">
      <c r="A2302" s="16" t="s">
        <v>445</v>
      </c>
      <c r="B2302" s="16" t="s">
        <v>8743</v>
      </c>
      <c r="C2302" s="16" t="s">
        <v>13401</v>
      </c>
      <c r="D2302" s="16" t="s">
        <v>13533</v>
      </c>
      <c r="E2302" s="16" t="s">
        <v>13293</v>
      </c>
      <c r="F2302" s="16" t="s">
        <v>13285</v>
      </c>
    </row>
    <row r="2303" spans="1:6" x14ac:dyDescent="0.25">
      <c r="A2303" s="16" t="s">
        <v>451</v>
      </c>
      <c r="B2303" s="16" t="s">
        <v>8940</v>
      </c>
      <c r="C2303" s="16" t="s">
        <v>13596</v>
      </c>
      <c r="D2303" s="16" t="s">
        <v>13294</v>
      </c>
      <c r="E2303" s="16" t="s">
        <v>13611</v>
      </c>
      <c r="F2303" s="16" t="s">
        <v>13296</v>
      </c>
    </row>
    <row r="2304" spans="1:6" x14ac:dyDescent="0.25">
      <c r="A2304" s="16" t="s">
        <v>860</v>
      </c>
      <c r="B2304" s="16" t="s">
        <v>8759</v>
      </c>
      <c r="C2304" s="16" t="s">
        <v>843</v>
      </c>
      <c r="D2304" s="16" t="s">
        <v>13612</v>
      </c>
      <c r="E2304" s="16" t="s">
        <v>13401</v>
      </c>
      <c r="F2304" s="16" t="s">
        <v>843</v>
      </c>
    </row>
    <row r="2305" spans="1:6" x14ac:dyDescent="0.25">
      <c r="A2305" s="16" t="s">
        <v>457</v>
      </c>
      <c r="B2305" s="16" t="s">
        <v>10015</v>
      </c>
      <c r="C2305" s="16" t="s">
        <v>13613</v>
      </c>
      <c r="D2305" s="16" t="s">
        <v>13591</v>
      </c>
      <c r="E2305" s="16" t="s">
        <v>13446</v>
      </c>
      <c r="F2305" s="16" t="s">
        <v>13614</v>
      </c>
    </row>
    <row r="2306" spans="1:6" x14ac:dyDescent="0.25">
      <c r="A2306" s="16" t="s">
        <v>462</v>
      </c>
      <c r="B2306" s="16" t="s">
        <v>10231</v>
      </c>
      <c r="C2306" s="16" t="s">
        <v>13615</v>
      </c>
      <c r="D2306" s="16" t="s">
        <v>13616</v>
      </c>
      <c r="E2306" s="16" t="s">
        <v>13617</v>
      </c>
      <c r="F2306" s="16" t="s">
        <v>13618</v>
      </c>
    </row>
    <row r="2308" spans="1:6" x14ac:dyDescent="0.25">
      <c r="A2308" s="16" t="s">
        <v>13619</v>
      </c>
    </row>
    <row r="2309" spans="1:6" x14ac:dyDescent="0.25">
      <c r="A2309" s="16" t="s">
        <v>13997</v>
      </c>
    </row>
    <row r="2310" spans="1:6" x14ac:dyDescent="0.25">
      <c r="A2310" s="16" t="s">
        <v>924</v>
      </c>
      <c r="B2310" s="16" t="s">
        <v>435</v>
      </c>
      <c r="C2310" s="16" t="s">
        <v>1623</v>
      </c>
      <c r="D2310" s="16" t="s">
        <v>720</v>
      </c>
      <c r="E2310" s="16" t="s">
        <v>1624</v>
      </c>
      <c r="F2310" s="16" t="s">
        <v>1625</v>
      </c>
    </row>
    <row r="2311" spans="1:6" x14ac:dyDescent="0.25">
      <c r="A2311" s="16" t="s">
        <v>850</v>
      </c>
      <c r="B2311" s="16" t="s">
        <v>9432</v>
      </c>
      <c r="C2311" s="16" t="s">
        <v>13620</v>
      </c>
      <c r="D2311" s="16" t="s">
        <v>766</v>
      </c>
      <c r="E2311" s="16" t="s">
        <v>677</v>
      </c>
      <c r="F2311" s="16" t="s">
        <v>1570</v>
      </c>
    </row>
    <row r="2312" spans="1:6" x14ac:dyDescent="0.25">
      <c r="A2312" s="16" t="s">
        <v>851</v>
      </c>
      <c r="B2312" s="16" t="s">
        <v>9662</v>
      </c>
      <c r="C2312" s="16" t="s">
        <v>1627</v>
      </c>
      <c r="D2312" s="16" t="s">
        <v>1404</v>
      </c>
      <c r="E2312" s="16" t="s">
        <v>793</v>
      </c>
      <c r="F2312" s="16" t="s">
        <v>617</v>
      </c>
    </row>
    <row r="2313" spans="1:6" x14ac:dyDescent="0.25">
      <c r="A2313" s="16" t="s">
        <v>462</v>
      </c>
      <c r="B2313" s="16" t="s">
        <v>10231</v>
      </c>
      <c r="C2313" s="16" t="s">
        <v>949</v>
      </c>
      <c r="D2313" s="16" t="s">
        <v>584</v>
      </c>
      <c r="E2313" s="16" t="s">
        <v>979</v>
      </c>
      <c r="F2313" s="16" t="s">
        <v>839</v>
      </c>
    </row>
    <row r="2315" spans="1:6" x14ac:dyDescent="0.25">
      <c r="A2315" s="16" t="s">
        <v>13621</v>
      </c>
    </row>
    <row r="2316" spans="1:6" x14ac:dyDescent="0.25">
      <c r="A2316" s="16" t="s">
        <v>13998</v>
      </c>
    </row>
    <row r="2317" spans="1:6" x14ac:dyDescent="0.25">
      <c r="A2317" s="16" t="s">
        <v>477</v>
      </c>
      <c r="B2317" s="16" t="s">
        <v>435</v>
      </c>
      <c r="C2317" s="16" t="s">
        <v>1623</v>
      </c>
      <c r="D2317" s="16" t="s">
        <v>720</v>
      </c>
      <c r="E2317" s="16" t="s">
        <v>1624</v>
      </c>
      <c r="F2317" s="16" t="s">
        <v>1625</v>
      </c>
    </row>
    <row r="2318" spans="1:6" x14ac:dyDescent="0.25">
      <c r="A2318" s="16" t="s">
        <v>478</v>
      </c>
      <c r="B2318" s="16" t="s">
        <v>9479</v>
      </c>
      <c r="C2318" s="16" t="s">
        <v>1386</v>
      </c>
      <c r="D2318" s="16" t="s">
        <v>623</v>
      </c>
      <c r="E2318" s="16" t="s">
        <v>1628</v>
      </c>
      <c r="F2318" s="16" t="s">
        <v>1629</v>
      </c>
    </row>
    <row r="2319" spans="1:6" x14ac:dyDescent="0.25">
      <c r="A2319" s="16" t="s">
        <v>482</v>
      </c>
      <c r="B2319" s="16" t="s">
        <v>9621</v>
      </c>
      <c r="C2319" s="16" t="s">
        <v>874</v>
      </c>
      <c r="D2319" s="16" t="s">
        <v>1186</v>
      </c>
      <c r="E2319" s="16" t="s">
        <v>666</v>
      </c>
      <c r="F2319" s="16" t="s">
        <v>704</v>
      </c>
    </row>
    <row r="2320" spans="1:6" x14ac:dyDescent="0.25">
      <c r="A2320" s="16" t="s">
        <v>462</v>
      </c>
      <c r="B2320" s="16" t="s">
        <v>10231</v>
      </c>
      <c r="C2320" s="16" t="s">
        <v>949</v>
      </c>
      <c r="D2320" s="16" t="s">
        <v>584</v>
      </c>
      <c r="E2320" s="16" t="s">
        <v>979</v>
      </c>
      <c r="F2320" s="16" t="s">
        <v>839</v>
      </c>
    </row>
    <row r="2322" spans="1:6" x14ac:dyDescent="0.25">
      <c r="A2322" s="16" t="s">
        <v>13622</v>
      </c>
    </row>
    <row r="2323" spans="1:6" x14ac:dyDescent="0.25">
      <c r="A2323" s="16" t="s">
        <v>13999</v>
      </c>
    </row>
    <row r="2324" spans="1:6" x14ac:dyDescent="0.25">
      <c r="A2324" s="16" t="s">
        <v>815</v>
      </c>
      <c r="B2324" s="16" t="s">
        <v>435</v>
      </c>
      <c r="C2324" s="16" t="s">
        <v>697</v>
      </c>
      <c r="D2324" s="16" t="s">
        <v>486</v>
      </c>
      <c r="E2324" s="16" t="s">
        <v>444</v>
      </c>
      <c r="F2324" s="16" t="s">
        <v>487</v>
      </c>
    </row>
    <row r="2325" spans="1:6" x14ac:dyDescent="0.25">
      <c r="A2325" s="16" t="s">
        <v>470</v>
      </c>
      <c r="B2325" s="16" t="s">
        <v>12181</v>
      </c>
      <c r="C2325" s="16" t="s">
        <v>579</v>
      </c>
      <c r="D2325" s="16" t="s">
        <v>1355</v>
      </c>
      <c r="E2325" s="16" t="s">
        <v>463</v>
      </c>
      <c r="F2325" s="16" t="s">
        <v>566</v>
      </c>
    </row>
    <row r="2326" spans="1:6" x14ac:dyDescent="0.25">
      <c r="A2326" s="16" t="s">
        <v>474</v>
      </c>
      <c r="B2326" s="16" t="s">
        <v>10401</v>
      </c>
      <c r="C2326" s="16" t="s">
        <v>458</v>
      </c>
      <c r="D2326" s="16" t="s">
        <v>955</v>
      </c>
      <c r="E2326" s="16" t="s">
        <v>468</v>
      </c>
      <c r="F2326" s="16" t="s">
        <v>568</v>
      </c>
    </row>
    <row r="2327" spans="1:6" x14ac:dyDescent="0.25">
      <c r="A2327" s="16" t="s">
        <v>821</v>
      </c>
      <c r="B2327" s="16" t="s">
        <v>1056</v>
      </c>
      <c r="C2327" s="16" t="s">
        <v>446</v>
      </c>
      <c r="D2327" s="16" t="s">
        <v>644</v>
      </c>
      <c r="E2327" s="16" t="s">
        <v>446</v>
      </c>
      <c r="F2327" s="16" t="s">
        <v>446</v>
      </c>
    </row>
    <row r="2328" spans="1:6" x14ac:dyDescent="0.25">
      <c r="A2328" s="16" t="s">
        <v>462</v>
      </c>
      <c r="B2328" s="16" t="s">
        <v>12846</v>
      </c>
      <c r="C2328" s="16" t="s">
        <v>464</v>
      </c>
      <c r="D2328" s="16" t="s">
        <v>1120</v>
      </c>
      <c r="E2328" s="16" t="s">
        <v>463</v>
      </c>
      <c r="F2328" s="16" t="s">
        <v>621</v>
      </c>
    </row>
    <row r="2330" spans="1:6" x14ac:dyDescent="0.25">
      <c r="A2330" s="16" t="s">
        <v>13623</v>
      </c>
    </row>
    <row r="2331" spans="1:6" x14ac:dyDescent="0.25">
      <c r="A2331" s="16" t="s">
        <v>14000</v>
      </c>
    </row>
    <row r="2332" spans="1:6" x14ac:dyDescent="0.25">
      <c r="A2332" s="16" t="s">
        <v>823</v>
      </c>
      <c r="B2332" s="16" t="s">
        <v>435</v>
      </c>
      <c r="C2332" s="16" t="s">
        <v>697</v>
      </c>
      <c r="D2332" s="16" t="s">
        <v>486</v>
      </c>
      <c r="E2332" s="16" t="s">
        <v>444</v>
      </c>
      <c r="F2332" s="16" t="s">
        <v>487</v>
      </c>
    </row>
    <row r="2333" spans="1:6" x14ac:dyDescent="0.25">
      <c r="A2333" s="16" t="s">
        <v>1132</v>
      </c>
      <c r="B2333" s="16" t="s">
        <v>8982</v>
      </c>
      <c r="C2333" s="16" t="s">
        <v>446</v>
      </c>
      <c r="D2333" s="16" t="s">
        <v>644</v>
      </c>
      <c r="E2333" s="16" t="s">
        <v>446</v>
      </c>
      <c r="F2333" s="16" t="s">
        <v>446</v>
      </c>
    </row>
    <row r="2334" spans="1:6" x14ac:dyDescent="0.25">
      <c r="A2334" s="16" t="s">
        <v>824</v>
      </c>
      <c r="B2334" s="16" t="s">
        <v>9327</v>
      </c>
      <c r="C2334" s="16" t="s">
        <v>446</v>
      </c>
      <c r="D2334" s="16" t="s">
        <v>644</v>
      </c>
      <c r="E2334" s="16" t="s">
        <v>446</v>
      </c>
      <c r="F2334" s="16" t="s">
        <v>446</v>
      </c>
    </row>
    <row r="2335" spans="1:6" x14ac:dyDescent="0.25">
      <c r="A2335" s="16" t="s">
        <v>445</v>
      </c>
      <c r="B2335" s="16" t="s">
        <v>9686</v>
      </c>
      <c r="C2335" s="16" t="s">
        <v>446</v>
      </c>
      <c r="D2335" s="16" t="s">
        <v>1455</v>
      </c>
      <c r="E2335" s="16" t="s">
        <v>591</v>
      </c>
      <c r="F2335" s="16" t="s">
        <v>513</v>
      </c>
    </row>
    <row r="2336" spans="1:6" x14ac:dyDescent="0.25">
      <c r="A2336" s="16" t="s">
        <v>451</v>
      </c>
      <c r="B2336" s="16" t="s">
        <v>10391</v>
      </c>
      <c r="C2336" s="16" t="s">
        <v>458</v>
      </c>
      <c r="D2336" s="16" t="s">
        <v>866</v>
      </c>
      <c r="E2336" s="16" t="s">
        <v>468</v>
      </c>
      <c r="F2336" s="16" t="s">
        <v>511</v>
      </c>
    </row>
    <row r="2337" spans="1:6" x14ac:dyDescent="0.25">
      <c r="A2337" s="16" t="s">
        <v>860</v>
      </c>
      <c r="B2337" s="16" t="s">
        <v>9574</v>
      </c>
      <c r="C2337" s="16" t="s">
        <v>446</v>
      </c>
      <c r="D2337" s="16" t="s">
        <v>644</v>
      </c>
      <c r="E2337" s="16" t="s">
        <v>446</v>
      </c>
      <c r="F2337" s="16" t="s">
        <v>446</v>
      </c>
    </row>
    <row r="2338" spans="1:6" x14ac:dyDescent="0.25">
      <c r="A2338" s="16" t="s">
        <v>457</v>
      </c>
      <c r="B2338" s="16" t="s">
        <v>10015</v>
      </c>
      <c r="C2338" s="16" t="s">
        <v>468</v>
      </c>
      <c r="D2338" s="16" t="s">
        <v>1111</v>
      </c>
      <c r="E2338" s="16" t="s">
        <v>446</v>
      </c>
      <c r="F2338" s="16" t="s">
        <v>793</v>
      </c>
    </row>
    <row r="2339" spans="1:6" x14ac:dyDescent="0.25">
      <c r="A2339" s="16" t="s">
        <v>462</v>
      </c>
      <c r="B2339" s="16" t="s">
        <v>12846</v>
      </c>
      <c r="C2339" s="16" t="s">
        <v>464</v>
      </c>
      <c r="D2339" s="16" t="s">
        <v>1120</v>
      </c>
      <c r="E2339" s="16" t="s">
        <v>463</v>
      </c>
      <c r="F2339" s="16" t="s">
        <v>621</v>
      </c>
    </row>
    <row r="2341" spans="1:6" x14ac:dyDescent="0.25">
      <c r="A2341" s="16" t="s">
        <v>13624</v>
      </c>
    </row>
    <row r="2342" spans="1:6" x14ac:dyDescent="0.25">
      <c r="A2342" s="16" t="s">
        <v>14001</v>
      </c>
    </row>
    <row r="2343" spans="1:6" x14ac:dyDescent="0.25">
      <c r="A2343" s="16" t="s">
        <v>924</v>
      </c>
      <c r="B2343" s="16" t="s">
        <v>435</v>
      </c>
      <c r="C2343" s="16" t="s">
        <v>697</v>
      </c>
      <c r="D2343" s="16" t="s">
        <v>486</v>
      </c>
      <c r="E2343" s="16" t="s">
        <v>444</v>
      </c>
      <c r="F2343" s="16" t="s">
        <v>487</v>
      </c>
    </row>
    <row r="2344" spans="1:6" x14ac:dyDescent="0.25">
      <c r="A2344" s="16" t="s">
        <v>850</v>
      </c>
      <c r="B2344" s="16" t="s">
        <v>9432</v>
      </c>
      <c r="C2344" s="16" t="s">
        <v>523</v>
      </c>
      <c r="D2344" s="16" t="s">
        <v>800</v>
      </c>
      <c r="E2344" s="16" t="s">
        <v>446</v>
      </c>
      <c r="F2344" s="16" t="s">
        <v>979</v>
      </c>
    </row>
    <row r="2345" spans="1:6" x14ac:dyDescent="0.25">
      <c r="A2345" s="16" t="s">
        <v>851</v>
      </c>
      <c r="B2345" s="16" t="s">
        <v>12522</v>
      </c>
      <c r="C2345" s="16" t="s">
        <v>579</v>
      </c>
      <c r="D2345" s="16" t="s">
        <v>13625</v>
      </c>
      <c r="E2345" s="16" t="s">
        <v>464</v>
      </c>
      <c r="F2345" s="16" t="s">
        <v>508</v>
      </c>
    </row>
    <row r="2346" spans="1:6" x14ac:dyDescent="0.25">
      <c r="A2346" s="16" t="s">
        <v>821</v>
      </c>
      <c r="B2346" s="16" t="s">
        <v>8982</v>
      </c>
      <c r="C2346" s="16" t="s">
        <v>446</v>
      </c>
      <c r="D2346" s="16" t="s">
        <v>644</v>
      </c>
      <c r="E2346" s="16" t="s">
        <v>446</v>
      </c>
      <c r="F2346" s="16" t="s">
        <v>446</v>
      </c>
    </row>
    <row r="2347" spans="1:6" x14ac:dyDescent="0.25">
      <c r="A2347" s="16" t="s">
        <v>462</v>
      </c>
      <c r="B2347" s="16" t="s">
        <v>12846</v>
      </c>
      <c r="C2347" s="16" t="s">
        <v>464</v>
      </c>
      <c r="D2347" s="16" t="s">
        <v>1120</v>
      </c>
      <c r="E2347" s="16" t="s">
        <v>463</v>
      </c>
      <c r="F2347" s="16" t="s">
        <v>621</v>
      </c>
    </row>
    <row r="2349" spans="1:6" x14ac:dyDescent="0.25">
      <c r="A2349" s="16" t="s">
        <v>13626</v>
      </c>
    </row>
    <row r="2350" spans="1:6" x14ac:dyDescent="0.25">
      <c r="A2350" s="16" t="s">
        <v>14002</v>
      </c>
    </row>
    <row r="2351" spans="1:6" x14ac:dyDescent="0.25">
      <c r="A2351" s="16" t="s">
        <v>477</v>
      </c>
      <c r="B2351" s="16" t="s">
        <v>435</v>
      </c>
      <c r="C2351" s="16" t="s">
        <v>697</v>
      </c>
      <c r="D2351" s="16" t="s">
        <v>486</v>
      </c>
      <c r="E2351" s="16" t="s">
        <v>444</v>
      </c>
      <c r="F2351" s="16" t="s">
        <v>487</v>
      </c>
    </row>
    <row r="2352" spans="1:6" x14ac:dyDescent="0.25">
      <c r="A2352" s="16" t="s">
        <v>478</v>
      </c>
      <c r="B2352" s="16" t="s">
        <v>11363</v>
      </c>
      <c r="C2352" s="16" t="s">
        <v>463</v>
      </c>
      <c r="D2352" s="16" t="s">
        <v>510</v>
      </c>
      <c r="E2352" s="16" t="s">
        <v>468</v>
      </c>
      <c r="F2352" s="16" t="s">
        <v>522</v>
      </c>
    </row>
    <row r="2353" spans="1:6" x14ac:dyDescent="0.25">
      <c r="A2353" s="16" t="s">
        <v>482</v>
      </c>
      <c r="B2353" s="16" t="s">
        <v>11030</v>
      </c>
      <c r="C2353" s="16" t="s">
        <v>468</v>
      </c>
      <c r="D2353" s="16" t="s">
        <v>521</v>
      </c>
      <c r="E2353" s="16" t="s">
        <v>446</v>
      </c>
      <c r="F2353" s="16" t="s">
        <v>618</v>
      </c>
    </row>
    <row r="2354" spans="1:6" x14ac:dyDescent="0.25">
      <c r="A2354" s="16" t="s">
        <v>462</v>
      </c>
      <c r="B2354" s="16" t="s">
        <v>12846</v>
      </c>
      <c r="C2354" s="16" t="s">
        <v>464</v>
      </c>
      <c r="D2354" s="16" t="s">
        <v>1120</v>
      </c>
      <c r="E2354" s="16" t="s">
        <v>463</v>
      </c>
      <c r="F2354" s="16" t="s">
        <v>621</v>
      </c>
    </row>
    <row r="2356" spans="1:6" x14ac:dyDescent="0.25">
      <c r="A2356" s="16" t="s">
        <v>14003</v>
      </c>
    </row>
    <row r="2357" spans="1:6" x14ac:dyDescent="0.25">
      <c r="A2357" s="16" t="s">
        <v>237</v>
      </c>
    </row>
    <row r="2358" spans="1:6" x14ac:dyDescent="0.25">
      <c r="A2358" s="16" t="s">
        <v>477</v>
      </c>
      <c r="B2358" s="16" t="s">
        <v>435</v>
      </c>
      <c r="C2358" s="16" t="s">
        <v>811</v>
      </c>
      <c r="D2358" s="16" t="s">
        <v>812</v>
      </c>
      <c r="E2358" s="16" t="s">
        <v>813</v>
      </c>
      <c r="F2358" s="16" t="s">
        <v>814</v>
      </c>
    </row>
    <row r="2359" spans="1:6" x14ac:dyDescent="0.25">
      <c r="A2359" s="16" t="s">
        <v>478</v>
      </c>
      <c r="B2359" s="16" t="s">
        <v>10231</v>
      </c>
      <c r="C2359" s="16" t="s">
        <v>13627</v>
      </c>
      <c r="D2359" s="16" t="s">
        <v>10148</v>
      </c>
      <c r="E2359" s="16" t="s">
        <v>843</v>
      </c>
      <c r="F2359" s="16" t="s">
        <v>10674</v>
      </c>
    </row>
    <row r="2360" spans="1:6" x14ac:dyDescent="0.25">
      <c r="A2360" s="16" t="s">
        <v>482</v>
      </c>
      <c r="B2360" s="16" t="s">
        <v>10135</v>
      </c>
      <c r="C2360" s="16" t="s">
        <v>13628</v>
      </c>
      <c r="D2360" s="16" t="s">
        <v>8789</v>
      </c>
      <c r="E2360" s="16" t="s">
        <v>843</v>
      </c>
      <c r="F2360" s="16" t="s">
        <v>9435</v>
      </c>
    </row>
    <row r="2361" spans="1:6" x14ac:dyDescent="0.25">
      <c r="A2361" s="16" t="s">
        <v>462</v>
      </c>
      <c r="B2361" s="16" t="s">
        <v>11384</v>
      </c>
      <c r="C2361" s="16" t="s">
        <v>13629</v>
      </c>
      <c r="D2361" s="16" t="s">
        <v>8698</v>
      </c>
      <c r="E2361" s="16" t="s">
        <v>843</v>
      </c>
      <c r="F2361" s="16" t="s">
        <v>10674</v>
      </c>
    </row>
    <row r="2363" spans="1:6" x14ac:dyDescent="0.25">
      <c r="A2363" s="16" t="s">
        <v>13630</v>
      </c>
    </row>
    <row r="2364" spans="1:6" x14ac:dyDescent="0.25">
      <c r="A2364" s="16" t="s">
        <v>238</v>
      </c>
    </row>
    <row r="2365" spans="1:6" x14ac:dyDescent="0.25">
      <c r="A2365" s="16" t="s">
        <v>599</v>
      </c>
      <c r="B2365" s="16" t="s">
        <v>435</v>
      </c>
      <c r="C2365" s="16" t="s">
        <v>738</v>
      </c>
      <c r="D2365" s="16" t="s">
        <v>740</v>
      </c>
    </row>
    <row r="2366" spans="1:6" x14ac:dyDescent="0.25">
      <c r="A2366" s="16" t="s">
        <v>600</v>
      </c>
      <c r="B2366" s="16" t="s">
        <v>9533</v>
      </c>
      <c r="C2366" s="16" t="s">
        <v>1631</v>
      </c>
      <c r="D2366" s="16" t="s">
        <v>1632</v>
      </c>
    </row>
    <row r="2367" spans="1:6" x14ac:dyDescent="0.25">
      <c r="A2367" s="16" t="s">
        <v>606</v>
      </c>
      <c r="B2367" s="16" t="s">
        <v>9486</v>
      </c>
      <c r="C2367" s="16" t="s">
        <v>587</v>
      </c>
      <c r="D2367" s="16" t="s">
        <v>1510</v>
      </c>
    </row>
    <row r="2368" spans="1:6" x14ac:dyDescent="0.25">
      <c r="A2368" s="16" t="s">
        <v>612</v>
      </c>
      <c r="B2368" s="16" t="s">
        <v>8728</v>
      </c>
      <c r="C2368" s="16" t="s">
        <v>613</v>
      </c>
      <c r="D2368" s="16" t="s">
        <v>1457</v>
      </c>
    </row>
    <row r="2369" spans="1:4" x14ac:dyDescent="0.25">
      <c r="A2369" s="16" t="s">
        <v>615</v>
      </c>
      <c r="B2369" s="16" t="s">
        <v>9782</v>
      </c>
      <c r="C2369" s="16" t="s">
        <v>879</v>
      </c>
      <c r="D2369" s="16" t="s">
        <v>1383</v>
      </c>
    </row>
    <row r="2370" spans="1:4" x14ac:dyDescent="0.25">
      <c r="A2370" s="16" t="s">
        <v>624</v>
      </c>
      <c r="B2370" s="16" t="s">
        <v>9234</v>
      </c>
      <c r="C2370" s="16" t="s">
        <v>1462</v>
      </c>
      <c r="D2370" s="16" t="s">
        <v>454</v>
      </c>
    </row>
    <row r="2371" spans="1:4" x14ac:dyDescent="0.25">
      <c r="A2371" s="16" t="s">
        <v>462</v>
      </c>
      <c r="B2371" s="16" t="s">
        <v>11384</v>
      </c>
      <c r="C2371" s="16" t="s">
        <v>1633</v>
      </c>
      <c r="D2371" s="16" t="s">
        <v>1634</v>
      </c>
    </row>
    <row r="2373" spans="1:4" x14ac:dyDescent="0.25">
      <c r="A2373" s="16" t="s">
        <v>13631</v>
      </c>
    </row>
    <row r="2374" spans="1:4" x14ac:dyDescent="0.25">
      <c r="A2374" s="16" t="s">
        <v>239</v>
      </c>
    </row>
    <row r="2375" spans="1:4" x14ac:dyDescent="0.25">
      <c r="A2375" s="16" t="s">
        <v>632</v>
      </c>
      <c r="B2375" s="16" t="s">
        <v>435</v>
      </c>
      <c r="C2375" s="16" t="s">
        <v>738</v>
      </c>
      <c r="D2375" s="16" t="s">
        <v>740</v>
      </c>
    </row>
    <row r="2376" spans="1:4" x14ac:dyDescent="0.25">
      <c r="A2376" s="16" t="s">
        <v>633</v>
      </c>
      <c r="B2376" s="16" t="s">
        <v>9642</v>
      </c>
      <c r="C2376" s="16" t="s">
        <v>1635</v>
      </c>
      <c r="D2376" s="16" t="s">
        <v>1636</v>
      </c>
    </row>
    <row r="2377" spans="1:4" x14ac:dyDescent="0.25">
      <c r="A2377" s="16" t="s">
        <v>639</v>
      </c>
      <c r="B2377" s="16" t="s">
        <v>9670</v>
      </c>
      <c r="C2377" s="16" t="s">
        <v>1637</v>
      </c>
      <c r="D2377" s="16" t="s">
        <v>1638</v>
      </c>
    </row>
    <row r="2378" spans="1:4" x14ac:dyDescent="0.25">
      <c r="A2378" s="16" t="s">
        <v>643</v>
      </c>
      <c r="B2378" s="16" t="s">
        <v>844</v>
      </c>
      <c r="C2378" s="16" t="s">
        <v>644</v>
      </c>
      <c r="D2378" s="16" t="s">
        <v>446</v>
      </c>
    </row>
    <row r="2379" spans="1:4" x14ac:dyDescent="0.25">
      <c r="A2379" s="16" t="s">
        <v>645</v>
      </c>
      <c r="B2379" s="16" t="s">
        <v>8987</v>
      </c>
      <c r="C2379" s="16" t="s">
        <v>1371</v>
      </c>
      <c r="D2379" s="16" t="s">
        <v>1639</v>
      </c>
    </row>
    <row r="2380" spans="1:4" x14ac:dyDescent="0.25">
      <c r="A2380" s="16" t="s">
        <v>649</v>
      </c>
      <c r="B2380" s="16" t="s">
        <v>9139</v>
      </c>
      <c r="C2380" s="16" t="s">
        <v>1640</v>
      </c>
      <c r="D2380" s="16" t="s">
        <v>673</v>
      </c>
    </row>
    <row r="2381" spans="1:4" x14ac:dyDescent="0.25">
      <c r="A2381" s="16" t="s">
        <v>655</v>
      </c>
      <c r="B2381" s="16" t="s">
        <v>9440</v>
      </c>
      <c r="C2381" s="16" t="s">
        <v>1641</v>
      </c>
      <c r="D2381" s="16" t="s">
        <v>1382</v>
      </c>
    </row>
    <row r="2382" spans="1:4" x14ac:dyDescent="0.25">
      <c r="A2382" s="16" t="s">
        <v>462</v>
      </c>
      <c r="B2382" s="16" t="s">
        <v>11384</v>
      </c>
      <c r="C2382" s="16" t="s">
        <v>1633</v>
      </c>
      <c r="D2382" s="16" t="s">
        <v>1634</v>
      </c>
    </row>
    <row r="2384" spans="1:4" x14ac:dyDescent="0.25">
      <c r="A2384" s="16" t="s">
        <v>13632</v>
      </c>
    </row>
    <row r="2385" spans="1:4" x14ac:dyDescent="0.25">
      <c r="A2385" s="16" t="s">
        <v>240</v>
      </c>
    </row>
    <row r="2386" spans="1:4" x14ac:dyDescent="0.25">
      <c r="A2386" s="16" t="s">
        <v>668</v>
      </c>
      <c r="B2386" s="16" t="s">
        <v>435</v>
      </c>
      <c r="C2386" s="16" t="s">
        <v>738</v>
      </c>
      <c r="D2386" s="16" t="s">
        <v>740</v>
      </c>
    </row>
    <row r="2387" spans="1:4" x14ac:dyDescent="0.25">
      <c r="A2387" s="16" t="s">
        <v>669</v>
      </c>
      <c r="B2387" s="16" t="s">
        <v>9107</v>
      </c>
      <c r="C2387" s="16" t="s">
        <v>1272</v>
      </c>
      <c r="D2387" s="16" t="s">
        <v>1271</v>
      </c>
    </row>
    <row r="2388" spans="1:4" x14ac:dyDescent="0.25">
      <c r="A2388" s="16" t="s">
        <v>674</v>
      </c>
      <c r="B2388" s="16" t="s">
        <v>1056</v>
      </c>
      <c r="C2388" s="16" t="s">
        <v>644</v>
      </c>
      <c r="D2388" s="16" t="s">
        <v>446</v>
      </c>
    </row>
    <row r="2389" spans="1:4" x14ac:dyDescent="0.25">
      <c r="A2389" s="16" t="s">
        <v>676</v>
      </c>
      <c r="B2389" s="16" t="s">
        <v>9670</v>
      </c>
      <c r="C2389" s="16" t="s">
        <v>1642</v>
      </c>
      <c r="D2389" s="16" t="s">
        <v>1314</v>
      </c>
    </row>
    <row r="2390" spans="1:4" x14ac:dyDescent="0.25">
      <c r="A2390" s="16" t="s">
        <v>680</v>
      </c>
      <c r="B2390" s="16" t="s">
        <v>10222</v>
      </c>
      <c r="C2390" s="16" t="s">
        <v>914</v>
      </c>
      <c r="D2390" s="16" t="s">
        <v>915</v>
      </c>
    </row>
    <row r="2391" spans="1:4" x14ac:dyDescent="0.25">
      <c r="A2391" s="16" t="s">
        <v>686</v>
      </c>
      <c r="B2391" s="16" t="s">
        <v>9015</v>
      </c>
      <c r="C2391" s="16" t="s">
        <v>1027</v>
      </c>
      <c r="D2391" s="16" t="s">
        <v>1026</v>
      </c>
    </row>
    <row r="2392" spans="1:4" x14ac:dyDescent="0.25">
      <c r="A2392" s="16" t="s">
        <v>462</v>
      </c>
      <c r="B2392" s="16" t="s">
        <v>11384</v>
      </c>
      <c r="C2392" s="16" t="s">
        <v>1633</v>
      </c>
      <c r="D2392" s="16" t="s">
        <v>1634</v>
      </c>
    </row>
    <row r="2394" spans="1:4" x14ac:dyDescent="0.25">
      <c r="A2394" s="16" t="s">
        <v>13633</v>
      </c>
    </row>
    <row r="2395" spans="1:4" x14ac:dyDescent="0.25">
      <c r="A2395" s="16" t="s">
        <v>241</v>
      </c>
    </row>
    <row r="2396" spans="1:4" x14ac:dyDescent="0.25">
      <c r="A2396" s="16" t="s">
        <v>477</v>
      </c>
      <c r="B2396" s="16" t="s">
        <v>435</v>
      </c>
      <c r="C2396" s="16" t="s">
        <v>738</v>
      </c>
      <c r="D2396" s="16" t="s">
        <v>740</v>
      </c>
    </row>
    <row r="2397" spans="1:4" x14ac:dyDescent="0.25">
      <c r="A2397" s="16" t="s">
        <v>478</v>
      </c>
      <c r="B2397" s="16" t="s">
        <v>10231</v>
      </c>
      <c r="C2397" s="16" t="s">
        <v>1359</v>
      </c>
      <c r="D2397" s="16" t="s">
        <v>1312</v>
      </c>
    </row>
    <row r="2398" spans="1:4" x14ac:dyDescent="0.25">
      <c r="A2398" s="16" t="s">
        <v>482</v>
      </c>
      <c r="B2398" s="16" t="s">
        <v>10135</v>
      </c>
      <c r="C2398" s="16" t="s">
        <v>1356</v>
      </c>
      <c r="D2398" s="16" t="s">
        <v>1643</v>
      </c>
    </row>
    <row r="2399" spans="1:4" x14ac:dyDescent="0.25">
      <c r="A2399" s="16" t="s">
        <v>462</v>
      </c>
      <c r="B2399" s="16" t="s">
        <v>11384</v>
      </c>
      <c r="C2399" s="16" t="s">
        <v>1633</v>
      </c>
      <c r="D2399" s="16" t="s">
        <v>1634</v>
      </c>
    </row>
    <row r="2401" spans="1:4" x14ac:dyDescent="0.25">
      <c r="A2401" s="16" t="s">
        <v>13634</v>
      </c>
    </row>
    <row r="2402" spans="1:4" x14ac:dyDescent="0.25">
      <c r="A2402" s="16" t="s">
        <v>13246</v>
      </c>
    </row>
    <row r="2403" spans="1:4" x14ac:dyDescent="0.25">
      <c r="A2403" s="16" t="s">
        <v>599</v>
      </c>
      <c r="B2403" s="16" t="s">
        <v>435</v>
      </c>
      <c r="C2403" s="16" t="s">
        <v>1644</v>
      </c>
      <c r="D2403" s="16" t="s">
        <v>1645</v>
      </c>
    </row>
    <row r="2404" spans="1:4" x14ac:dyDescent="0.25">
      <c r="A2404" s="16" t="s">
        <v>600</v>
      </c>
      <c r="B2404" s="16" t="s">
        <v>9533</v>
      </c>
      <c r="C2404" s="16" t="s">
        <v>446</v>
      </c>
      <c r="D2404" s="16" t="s">
        <v>644</v>
      </c>
    </row>
    <row r="2405" spans="1:4" x14ac:dyDescent="0.25">
      <c r="A2405" s="16" t="s">
        <v>606</v>
      </c>
      <c r="B2405" s="16" t="s">
        <v>9486</v>
      </c>
      <c r="C2405" s="16" t="s">
        <v>644</v>
      </c>
      <c r="D2405" s="16" t="s">
        <v>446</v>
      </c>
    </row>
    <row r="2406" spans="1:4" x14ac:dyDescent="0.25">
      <c r="A2406" s="16" t="s">
        <v>612</v>
      </c>
      <c r="B2406" s="16" t="s">
        <v>8728</v>
      </c>
      <c r="C2406" s="16" t="s">
        <v>644</v>
      </c>
      <c r="D2406" s="16" t="s">
        <v>446</v>
      </c>
    </row>
    <row r="2407" spans="1:4" x14ac:dyDescent="0.25">
      <c r="A2407" s="16" t="s">
        <v>615</v>
      </c>
      <c r="B2407" s="16" t="s">
        <v>9782</v>
      </c>
      <c r="C2407" s="16" t="s">
        <v>1400</v>
      </c>
      <c r="D2407" s="16" t="s">
        <v>1646</v>
      </c>
    </row>
    <row r="2408" spans="1:4" x14ac:dyDescent="0.25">
      <c r="A2408" s="16" t="s">
        <v>624</v>
      </c>
      <c r="B2408" s="16" t="s">
        <v>9234</v>
      </c>
      <c r="C2408" s="16" t="s">
        <v>818</v>
      </c>
      <c r="D2408" s="16" t="s">
        <v>819</v>
      </c>
    </row>
    <row r="2409" spans="1:4" x14ac:dyDescent="0.25">
      <c r="A2409" s="16" t="s">
        <v>462</v>
      </c>
      <c r="B2409" s="16" t="s">
        <v>11384</v>
      </c>
      <c r="C2409" s="16" t="s">
        <v>1637</v>
      </c>
      <c r="D2409" s="16" t="s">
        <v>1638</v>
      </c>
    </row>
    <row r="2411" spans="1:4" x14ac:dyDescent="0.25">
      <c r="A2411" s="16" t="s">
        <v>13635</v>
      </c>
    </row>
    <row r="2412" spans="1:4" x14ac:dyDescent="0.25">
      <c r="A2412" s="16" t="s">
        <v>13247</v>
      </c>
    </row>
    <row r="2413" spans="1:4" x14ac:dyDescent="0.25">
      <c r="A2413" s="16" t="s">
        <v>632</v>
      </c>
      <c r="B2413" s="16" t="s">
        <v>435</v>
      </c>
      <c r="C2413" s="16" t="s">
        <v>1644</v>
      </c>
      <c r="D2413" s="16" t="s">
        <v>1645</v>
      </c>
    </row>
    <row r="2414" spans="1:4" x14ac:dyDescent="0.25">
      <c r="A2414" s="16" t="s">
        <v>633</v>
      </c>
      <c r="B2414" s="16" t="s">
        <v>9642</v>
      </c>
      <c r="C2414" s="16" t="s">
        <v>617</v>
      </c>
      <c r="D2414" s="16" t="s">
        <v>745</v>
      </c>
    </row>
    <row r="2415" spans="1:4" x14ac:dyDescent="0.25">
      <c r="A2415" s="16" t="s">
        <v>639</v>
      </c>
      <c r="B2415" s="16" t="s">
        <v>9670</v>
      </c>
      <c r="C2415" s="16" t="s">
        <v>1647</v>
      </c>
      <c r="D2415" s="16" t="s">
        <v>1007</v>
      </c>
    </row>
    <row r="2416" spans="1:4" x14ac:dyDescent="0.25">
      <c r="A2416" s="16" t="s">
        <v>643</v>
      </c>
      <c r="B2416" s="16" t="s">
        <v>844</v>
      </c>
      <c r="C2416" s="16" t="s">
        <v>446</v>
      </c>
      <c r="D2416" s="16" t="s">
        <v>644</v>
      </c>
    </row>
    <row r="2417" spans="1:4" x14ac:dyDescent="0.25">
      <c r="A2417" s="16" t="s">
        <v>645</v>
      </c>
      <c r="B2417" s="16" t="s">
        <v>8987</v>
      </c>
      <c r="C2417" s="16" t="s">
        <v>1648</v>
      </c>
      <c r="D2417" s="16" t="s">
        <v>1649</v>
      </c>
    </row>
    <row r="2418" spans="1:4" x14ac:dyDescent="0.25">
      <c r="A2418" s="16" t="s">
        <v>649</v>
      </c>
      <c r="B2418" s="16" t="s">
        <v>9139</v>
      </c>
      <c r="C2418" s="16" t="s">
        <v>1405</v>
      </c>
      <c r="D2418" s="16" t="s">
        <v>712</v>
      </c>
    </row>
    <row r="2419" spans="1:4" x14ac:dyDescent="0.25">
      <c r="A2419" s="16" t="s">
        <v>655</v>
      </c>
      <c r="B2419" s="16" t="s">
        <v>9440</v>
      </c>
      <c r="C2419" s="16" t="s">
        <v>902</v>
      </c>
      <c r="D2419" s="16" t="s">
        <v>903</v>
      </c>
    </row>
    <row r="2420" spans="1:4" x14ac:dyDescent="0.25">
      <c r="A2420" s="16" t="s">
        <v>462</v>
      </c>
      <c r="B2420" s="16" t="s">
        <v>11384</v>
      </c>
      <c r="C2420" s="16" t="s">
        <v>1637</v>
      </c>
      <c r="D2420" s="16" t="s">
        <v>1638</v>
      </c>
    </row>
    <row r="2422" spans="1:4" x14ac:dyDescent="0.25">
      <c r="A2422" s="16" t="s">
        <v>13636</v>
      </c>
    </row>
    <row r="2423" spans="1:4" x14ac:dyDescent="0.25">
      <c r="A2423" s="16" t="s">
        <v>13248</v>
      </c>
    </row>
    <row r="2424" spans="1:4" x14ac:dyDescent="0.25">
      <c r="A2424" s="16" t="s">
        <v>659</v>
      </c>
      <c r="B2424" s="16" t="s">
        <v>435</v>
      </c>
      <c r="C2424" s="16" t="s">
        <v>1644</v>
      </c>
      <c r="D2424" s="16" t="s">
        <v>1645</v>
      </c>
    </row>
    <row r="2425" spans="1:4" x14ac:dyDescent="0.25">
      <c r="A2425" s="16" t="s">
        <v>660</v>
      </c>
      <c r="B2425" s="16" t="s">
        <v>9373</v>
      </c>
      <c r="C2425" s="16" t="s">
        <v>13393</v>
      </c>
      <c r="D2425" s="16" t="s">
        <v>1125</v>
      </c>
    </row>
    <row r="2426" spans="1:4" x14ac:dyDescent="0.25">
      <c r="A2426" s="16" t="s">
        <v>663</v>
      </c>
      <c r="B2426" s="16" t="s">
        <v>10906</v>
      </c>
      <c r="C2426" s="16" t="s">
        <v>825</v>
      </c>
      <c r="D2426" s="16" t="s">
        <v>826</v>
      </c>
    </row>
    <row r="2427" spans="1:4" x14ac:dyDescent="0.25">
      <c r="A2427" s="16" t="s">
        <v>462</v>
      </c>
      <c r="B2427" s="16" t="s">
        <v>11384</v>
      </c>
      <c r="C2427" s="16" t="s">
        <v>1637</v>
      </c>
      <c r="D2427" s="16" t="s">
        <v>1638</v>
      </c>
    </row>
    <row r="2429" spans="1:4" x14ac:dyDescent="0.25">
      <c r="A2429" s="16" t="s">
        <v>13637</v>
      </c>
    </row>
    <row r="2430" spans="1:4" x14ac:dyDescent="0.25">
      <c r="A2430" s="16" t="s">
        <v>13249</v>
      </c>
    </row>
    <row r="2431" spans="1:4" x14ac:dyDescent="0.25">
      <c r="A2431" s="16" t="s">
        <v>477</v>
      </c>
      <c r="B2431" s="16" t="s">
        <v>435</v>
      </c>
      <c r="C2431" s="16" t="s">
        <v>1644</v>
      </c>
      <c r="D2431" s="16" t="s">
        <v>1645</v>
      </c>
    </row>
    <row r="2432" spans="1:4" x14ac:dyDescent="0.25">
      <c r="A2432" s="16" t="s">
        <v>478</v>
      </c>
      <c r="B2432" s="16" t="s">
        <v>10231</v>
      </c>
      <c r="C2432" s="16" t="s">
        <v>963</v>
      </c>
      <c r="D2432" s="16" t="s">
        <v>1549</v>
      </c>
    </row>
    <row r="2433" spans="1:7" x14ac:dyDescent="0.25">
      <c r="A2433" s="16" t="s">
        <v>482</v>
      </c>
      <c r="B2433" s="16" t="s">
        <v>10135</v>
      </c>
      <c r="C2433" s="16" t="s">
        <v>1005</v>
      </c>
      <c r="D2433" s="16" t="s">
        <v>1650</v>
      </c>
    </row>
    <row r="2434" spans="1:7" x14ac:dyDescent="0.25">
      <c r="A2434" s="16" t="s">
        <v>462</v>
      </c>
      <c r="B2434" s="16" t="s">
        <v>11384</v>
      </c>
      <c r="C2434" s="16" t="s">
        <v>1637</v>
      </c>
      <c r="D2434" s="16" t="s">
        <v>1638</v>
      </c>
    </row>
    <row r="2436" spans="1:7" x14ac:dyDescent="0.25">
      <c r="A2436" s="16" t="s">
        <v>13638</v>
      </c>
    </row>
    <row r="2437" spans="1:7" x14ac:dyDescent="0.25">
      <c r="A2437" s="16" t="s">
        <v>242</v>
      </c>
    </row>
    <row r="2438" spans="1:7" x14ac:dyDescent="0.25">
      <c r="A2438" s="16" t="s">
        <v>735</v>
      </c>
      <c r="B2438" s="16" t="s">
        <v>435</v>
      </c>
      <c r="C2438" s="16" t="s">
        <v>600</v>
      </c>
      <c r="D2438" s="16" t="s">
        <v>606</v>
      </c>
      <c r="E2438" s="16" t="s">
        <v>612</v>
      </c>
      <c r="F2438" s="16" t="s">
        <v>615</v>
      </c>
      <c r="G2438" s="16" t="s">
        <v>624</v>
      </c>
    </row>
    <row r="2439" spans="1:7" x14ac:dyDescent="0.25">
      <c r="A2439" s="16" t="s">
        <v>738</v>
      </c>
      <c r="B2439" s="16" t="s">
        <v>10110</v>
      </c>
      <c r="C2439" s="16" t="s">
        <v>1573</v>
      </c>
      <c r="D2439" s="16" t="s">
        <v>515</v>
      </c>
      <c r="E2439" s="16" t="s">
        <v>554</v>
      </c>
      <c r="F2439" s="16" t="s">
        <v>861</v>
      </c>
      <c r="G2439" s="16" t="s">
        <v>662</v>
      </c>
    </row>
    <row r="2440" spans="1:7" x14ac:dyDescent="0.25">
      <c r="A2440" s="16" t="s">
        <v>740</v>
      </c>
      <c r="B2440" s="16" t="s">
        <v>10256</v>
      </c>
      <c r="C2440" s="16" t="s">
        <v>828</v>
      </c>
      <c r="D2440" s="16" t="s">
        <v>490</v>
      </c>
      <c r="E2440" s="16" t="s">
        <v>523</v>
      </c>
      <c r="F2440" s="16" t="s">
        <v>1371</v>
      </c>
      <c r="G2440" s="16" t="s">
        <v>483</v>
      </c>
    </row>
    <row r="2441" spans="1:7" x14ac:dyDescent="0.25">
      <c r="A2441" s="16" t="s">
        <v>462</v>
      </c>
      <c r="B2441" s="16" t="s">
        <v>11384</v>
      </c>
      <c r="C2441" s="16" t="s">
        <v>1632</v>
      </c>
      <c r="D2441" s="16" t="s">
        <v>854</v>
      </c>
      <c r="E2441" s="16" t="s">
        <v>509</v>
      </c>
      <c r="F2441" s="16" t="s">
        <v>942</v>
      </c>
      <c r="G2441" s="16" t="s">
        <v>1494</v>
      </c>
    </row>
    <row r="2443" spans="1:7" x14ac:dyDescent="0.25">
      <c r="A2443" s="16" t="s">
        <v>13639</v>
      </c>
    </row>
    <row r="2444" spans="1:7" x14ac:dyDescent="0.25">
      <c r="A2444" s="16" t="s">
        <v>243</v>
      </c>
    </row>
    <row r="2445" spans="1:7" x14ac:dyDescent="0.25">
      <c r="A2445" s="16" t="s">
        <v>659</v>
      </c>
      <c r="B2445" s="16" t="s">
        <v>435</v>
      </c>
      <c r="C2445" s="16" t="s">
        <v>600</v>
      </c>
      <c r="D2445" s="16" t="s">
        <v>606</v>
      </c>
      <c r="E2445" s="16" t="s">
        <v>612</v>
      </c>
      <c r="F2445" s="16" t="s">
        <v>615</v>
      </c>
      <c r="G2445" s="16" t="s">
        <v>624</v>
      </c>
    </row>
    <row r="2446" spans="1:7" x14ac:dyDescent="0.25">
      <c r="A2446" s="16" t="s">
        <v>660</v>
      </c>
      <c r="B2446" s="16" t="s">
        <v>9373</v>
      </c>
      <c r="C2446" s="16" t="s">
        <v>711</v>
      </c>
      <c r="D2446" s="16" t="s">
        <v>1129</v>
      </c>
      <c r="E2446" s="16" t="s">
        <v>446</v>
      </c>
      <c r="F2446" s="16" t="s">
        <v>1393</v>
      </c>
      <c r="G2446" s="16" t="s">
        <v>1064</v>
      </c>
    </row>
    <row r="2447" spans="1:7" x14ac:dyDescent="0.25">
      <c r="A2447" s="16" t="s">
        <v>663</v>
      </c>
      <c r="B2447" s="16" t="s">
        <v>10906</v>
      </c>
      <c r="C2447" s="16" t="s">
        <v>724</v>
      </c>
      <c r="D2447" s="16" t="s">
        <v>858</v>
      </c>
      <c r="E2447" s="16" t="s">
        <v>523</v>
      </c>
      <c r="F2447" s="16" t="s">
        <v>1924</v>
      </c>
      <c r="G2447" s="16" t="s">
        <v>657</v>
      </c>
    </row>
    <row r="2448" spans="1:7" x14ac:dyDescent="0.25">
      <c r="A2448" s="16" t="s">
        <v>462</v>
      </c>
      <c r="B2448" s="16" t="s">
        <v>11384</v>
      </c>
      <c r="C2448" s="16" t="s">
        <v>1632</v>
      </c>
      <c r="D2448" s="16" t="s">
        <v>854</v>
      </c>
      <c r="E2448" s="16" t="s">
        <v>509</v>
      </c>
      <c r="F2448" s="16" t="s">
        <v>942</v>
      </c>
      <c r="G2448" s="16" t="s">
        <v>1494</v>
      </c>
    </row>
    <row r="2450" spans="1:8" x14ac:dyDescent="0.25">
      <c r="A2450" s="16" t="s">
        <v>13640</v>
      </c>
    </row>
    <row r="2451" spans="1:8" x14ac:dyDescent="0.25">
      <c r="A2451" s="16" t="s">
        <v>244</v>
      </c>
    </row>
    <row r="2452" spans="1:8" x14ac:dyDescent="0.25">
      <c r="A2452" s="16" t="s">
        <v>477</v>
      </c>
      <c r="B2452" s="16" t="s">
        <v>435</v>
      </c>
      <c r="C2452" s="16" t="s">
        <v>600</v>
      </c>
      <c r="D2452" s="16" t="s">
        <v>606</v>
      </c>
      <c r="E2452" s="16" t="s">
        <v>612</v>
      </c>
      <c r="F2452" s="16" t="s">
        <v>615</v>
      </c>
      <c r="G2452" s="16" t="s">
        <v>624</v>
      </c>
    </row>
    <row r="2453" spans="1:8" x14ac:dyDescent="0.25">
      <c r="A2453" s="16" t="s">
        <v>478</v>
      </c>
      <c r="B2453" s="16" t="s">
        <v>10231</v>
      </c>
      <c r="C2453" s="16" t="s">
        <v>922</v>
      </c>
      <c r="D2453" s="16" t="s">
        <v>1523</v>
      </c>
      <c r="E2453" s="16" t="s">
        <v>629</v>
      </c>
      <c r="F2453" s="16" t="s">
        <v>1125</v>
      </c>
      <c r="G2453" s="16" t="s">
        <v>1523</v>
      </c>
    </row>
    <row r="2454" spans="1:8" x14ac:dyDescent="0.25">
      <c r="A2454" s="16" t="s">
        <v>482</v>
      </c>
      <c r="B2454" s="16" t="s">
        <v>10135</v>
      </c>
      <c r="C2454" s="16" t="s">
        <v>818</v>
      </c>
      <c r="D2454" s="16" t="s">
        <v>922</v>
      </c>
      <c r="E2454" s="16" t="s">
        <v>592</v>
      </c>
      <c r="F2454" s="16" t="s">
        <v>967</v>
      </c>
      <c r="G2454" s="16" t="s">
        <v>1130</v>
      </c>
    </row>
    <row r="2455" spans="1:8" x14ac:dyDescent="0.25">
      <c r="A2455" s="16" t="s">
        <v>462</v>
      </c>
      <c r="B2455" s="16" t="s">
        <v>11384</v>
      </c>
      <c r="C2455" s="16" t="s">
        <v>1632</v>
      </c>
      <c r="D2455" s="16" t="s">
        <v>854</v>
      </c>
      <c r="E2455" s="16" t="s">
        <v>509</v>
      </c>
      <c r="F2455" s="16" t="s">
        <v>942</v>
      </c>
      <c r="G2455" s="16" t="s">
        <v>1494</v>
      </c>
    </row>
    <row r="2457" spans="1:8" x14ac:dyDescent="0.25">
      <c r="A2457" s="16" t="s">
        <v>13641</v>
      </c>
    </row>
    <row r="2458" spans="1:8" x14ac:dyDescent="0.25">
      <c r="A2458" s="16" t="s">
        <v>245</v>
      </c>
    </row>
    <row r="2459" spans="1:8" x14ac:dyDescent="0.25">
      <c r="A2459" s="16" t="s">
        <v>735</v>
      </c>
      <c r="B2459" s="16" t="s">
        <v>435</v>
      </c>
      <c r="C2459" s="16" t="s">
        <v>633</v>
      </c>
      <c r="D2459" s="16" t="s">
        <v>639</v>
      </c>
      <c r="E2459" s="16" t="s">
        <v>643</v>
      </c>
      <c r="F2459" s="16" t="s">
        <v>645</v>
      </c>
      <c r="G2459" s="16" t="s">
        <v>649</v>
      </c>
      <c r="H2459" s="16" t="s">
        <v>655</v>
      </c>
    </row>
    <row r="2460" spans="1:8" x14ac:dyDescent="0.25">
      <c r="A2460" s="16" t="s">
        <v>738</v>
      </c>
      <c r="B2460" s="16" t="s">
        <v>10110</v>
      </c>
      <c r="C2460" s="16" t="s">
        <v>658</v>
      </c>
      <c r="D2460" s="16" t="s">
        <v>1570</v>
      </c>
      <c r="E2460" s="16" t="s">
        <v>464</v>
      </c>
      <c r="F2460" s="16" t="s">
        <v>603</v>
      </c>
      <c r="G2460" s="16" t="s">
        <v>1425</v>
      </c>
      <c r="H2460" s="16" t="s">
        <v>662</v>
      </c>
    </row>
    <row r="2461" spans="1:8" x14ac:dyDescent="0.25">
      <c r="A2461" s="16" t="s">
        <v>740</v>
      </c>
      <c r="B2461" s="16" t="s">
        <v>10256</v>
      </c>
      <c r="C2461" s="16" t="s">
        <v>1393</v>
      </c>
      <c r="D2461" s="16" t="s">
        <v>689</v>
      </c>
      <c r="E2461" s="16" t="s">
        <v>446</v>
      </c>
      <c r="F2461" s="16" t="s">
        <v>465</v>
      </c>
      <c r="G2461" s="16" t="s">
        <v>595</v>
      </c>
      <c r="H2461" s="16" t="s">
        <v>593</v>
      </c>
    </row>
    <row r="2462" spans="1:8" x14ac:dyDescent="0.25">
      <c r="A2462" s="16" t="s">
        <v>462</v>
      </c>
      <c r="B2462" s="16" t="s">
        <v>11384</v>
      </c>
      <c r="C2462" s="16" t="s">
        <v>807</v>
      </c>
      <c r="D2462" s="16" t="s">
        <v>920</v>
      </c>
      <c r="E2462" s="16" t="s">
        <v>579</v>
      </c>
      <c r="F2462" s="16" t="s">
        <v>741</v>
      </c>
      <c r="G2462" s="16" t="s">
        <v>685</v>
      </c>
      <c r="H2462" s="16" t="s">
        <v>1652</v>
      </c>
    </row>
    <row r="2464" spans="1:8" x14ac:dyDescent="0.25">
      <c r="A2464" s="16" t="s">
        <v>13642</v>
      </c>
    </row>
    <row r="2465" spans="1:8" x14ac:dyDescent="0.25">
      <c r="A2465" s="16" t="s">
        <v>246</v>
      </c>
    </row>
    <row r="2466" spans="1:8" x14ac:dyDescent="0.25">
      <c r="A2466" s="16" t="s">
        <v>659</v>
      </c>
      <c r="B2466" s="16" t="s">
        <v>435</v>
      </c>
      <c r="C2466" s="16" t="s">
        <v>633</v>
      </c>
      <c r="D2466" s="16" t="s">
        <v>639</v>
      </c>
      <c r="E2466" s="16" t="s">
        <v>643</v>
      </c>
      <c r="F2466" s="16" t="s">
        <v>645</v>
      </c>
      <c r="G2466" s="16" t="s">
        <v>649</v>
      </c>
      <c r="H2466" s="16" t="s">
        <v>655</v>
      </c>
    </row>
    <row r="2467" spans="1:8" x14ac:dyDescent="0.25">
      <c r="A2467" s="16" t="s">
        <v>660</v>
      </c>
      <c r="B2467" s="16" t="s">
        <v>9373</v>
      </c>
      <c r="C2467" s="16" t="s">
        <v>1117</v>
      </c>
      <c r="D2467" s="16" t="s">
        <v>13620</v>
      </c>
      <c r="E2467" s="16" t="s">
        <v>446</v>
      </c>
      <c r="F2467" s="16" t="s">
        <v>741</v>
      </c>
      <c r="G2467" s="16" t="s">
        <v>479</v>
      </c>
      <c r="H2467" s="16" t="s">
        <v>1924</v>
      </c>
    </row>
    <row r="2468" spans="1:8" x14ac:dyDescent="0.25">
      <c r="A2468" s="16" t="s">
        <v>663</v>
      </c>
      <c r="B2468" s="16" t="s">
        <v>10906</v>
      </c>
      <c r="C2468" s="16" t="s">
        <v>942</v>
      </c>
      <c r="D2468" s="16" t="s">
        <v>1038</v>
      </c>
      <c r="E2468" s="16" t="s">
        <v>463</v>
      </c>
      <c r="F2468" s="16" t="s">
        <v>793</v>
      </c>
      <c r="G2468" s="16" t="s">
        <v>706</v>
      </c>
      <c r="H2468" s="16" t="s">
        <v>1488</v>
      </c>
    </row>
    <row r="2469" spans="1:8" x14ac:dyDescent="0.25">
      <c r="A2469" s="16" t="s">
        <v>462</v>
      </c>
      <c r="B2469" s="16" t="s">
        <v>11384</v>
      </c>
      <c r="C2469" s="16" t="s">
        <v>807</v>
      </c>
      <c r="D2469" s="16" t="s">
        <v>920</v>
      </c>
      <c r="E2469" s="16" t="s">
        <v>579</v>
      </c>
      <c r="F2469" s="16" t="s">
        <v>741</v>
      </c>
      <c r="G2469" s="16" t="s">
        <v>685</v>
      </c>
      <c r="H2469" s="16" t="s">
        <v>1652</v>
      </c>
    </row>
    <row r="2471" spans="1:8" x14ac:dyDescent="0.25">
      <c r="A2471" s="16" t="s">
        <v>13643</v>
      </c>
    </row>
    <row r="2472" spans="1:8" x14ac:dyDescent="0.25">
      <c r="A2472" s="16" t="s">
        <v>247</v>
      </c>
    </row>
    <row r="2473" spans="1:8" x14ac:dyDescent="0.25">
      <c r="A2473" s="16" t="s">
        <v>477</v>
      </c>
      <c r="B2473" s="16" t="s">
        <v>435</v>
      </c>
      <c r="C2473" s="16" t="s">
        <v>633</v>
      </c>
      <c r="D2473" s="16" t="s">
        <v>639</v>
      </c>
      <c r="E2473" s="16" t="s">
        <v>643</v>
      </c>
      <c r="F2473" s="16" t="s">
        <v>645</v>
      </c>
      <c r="G2473" s="16" t="s">
        <v>649</v>
      </c>
      <c r="H2473" s="16" t="s">
        <v>655</v>
      </c>
    </row>
    <row r="2474" spans="1:8" x14ac:dyDescent="0.25">
      <c r="A2474" s="16" t="s">
        <v>478</v>
      </c>
      <c r="B2474" s="16" t="s">
        <v>10231</v>
      </c>
      <c r="C2474" s="16" t="s">
        <v>1400</v>
      </c>
      <c r="D2474" s="16" t="s">
        <v>670</v>
      </c>
      <c r="E2474" s="16" t="s">
        <v>446</v>
      </c>
      <c r="F2474" s="16" t="s">
        <v>557</v>
      </c>
      <c r="G2474" s="16" t="s">
        <v>1064</v>
      </c>
      <c r="H2474" s="16" t="s">
        <v>1653</v>
      </c>
    </row>
    <row r="2475" spans="1:8" x14ac:dyDescent="0.25">
      <c r="A2475" s="16" t="s">
        <v>482</v>
      </c>
      <c r="B2475" s="16" t="s">
        <v>10135</v>
      </c>
      <c r="C2475" s="16" t="s">
        <v>1038</v>
      </c>
      <c r="D2475" s="16" t="s">
        <v>1654</v>
      </c>
      <c r="E2475" s="16" t="s">
        <v>468</v>
      </c>
      <c r="F2475" s="16" t="s">
        <v>681</v>
      </c>
      <c r="G2475" s="16" t="s">
        <v>719</v>
      </c>
      <c r="H2475" s="16" t="s">
        <v>778</v>
      </c>
    </row>
    <row r="2476" spans="1:8" x14ac:dyDescent="0.25">
      <c r="A2476" s="16" t="s">
        <v>462</v>
      </c>
      <c r="B2476" s="16" t="s">
        <v>11384</v>
      </c>
      <c r="C2476" s="16" t="s">
        <v>807</v>
      </c>
      <c r="D2476" s="16" t="s">
        <v>920</v>
      </c>
      <c r="E2476" s="16" t="s">
        <v>579</v>
      </c>
      <c r="F2476" s="16" t="s">
        <v>741</v>
      </c>
      <c r="G2476" s="16" t="s">
        <v>685</v>
      </c>
      <c r="H2476" s="16" t="s">
        <v>1652</v>
      </c>
    </row>
    <row r="2478" spans="1:8" x14ac:dyDescent="0.25">
      <c r="A2478" s="16" t="s">
        <v>13644</v>
      </c>
    </row>
    <row r="2479" spans="1:8" x14ac:dyDescent="0.25">
      <c r="A2479" s="16" t="s">
        <v>248</v>
      </c>
    </row>
    <row r="2480" spans="1:8" x14ac:dyDescent="0.25">
      <c r="A2480" s="16" t="s">
        <v>477</v>
      </c>
      <c r="B2480" s="16" t="s">
        <v>435</v>
      </c>
      <c r="C2480" s="16" t="s">
        <v>660</v>
      </c>
      <c r="D2480" s="16" t="s">
        <v>663</v>
      </c>
    </row>
    <row r="2481" spans="1:10" x14ac:dyDescent="0.25">
      <c r="A2481" s="16" t="s">
        <v>478</v>
      </c>
      <c r="B2481" s="16" t="s">
        <v>10231</v>
      </c>
      <c r="C2481" s="16" t="s">
        <v>665</v>
      </c>
      <c r="D2481" s="16" t="s">
        <v>980</v>
      </c>
    </row>
    <row r="2482" spans="1:10" x14ac:dyDescent="0.25">
      <c r="A2482" s="16" t="s">
        <v>482</v>
      </c>
      <c r="B2482" s="16" t="s">
        <v>10135</v>
      </c>
      <c r="C2482" s="16" t="s">
        <v>1486</v>
      </c>
      <c r="D2482" s="16" t="s">
        <v>1559</v>
      </c>
    </row>
    <row r="2483" spans="1:10" x14ac:dyDescent="0.25">
      <c r="A2483" s="16" t="s">
        <v>462</v>
      </c>
      <c r="B2483" s="16" t="s">
        <v>11384</v>
      </c>
      <c r="C2483" s="16" t="s">
        <v>609</v>
      </c>
      <c r="D2483" s="16" t="s">
        <v>1241</v>
      </c>
    </row>
    <row r="2485" spans="1:10" x14ac:dyDescent="0.25">
      <c r="A2485" s="16" t="s">
        <v>14004</v>
      </c>
    </row>
    <row r="2486" spans="1:10" x14ac:dyDescent="0.25">
      <c r="A2486" s="16" t="s">
        <v>249</v>
      </c>
    </row>
    <row r="2487" spans="1:10" x14ac:dyDescent="0.25">
      <c r="A2487" s="16" t="s">
        <v>434</v>
      </c>
      <c r="B2487" s="16" t="s">
        <v>435</v>
      </c>
      <c r="C2487" s="16" t="s">
        <v>697</v>
      </c>
      <c r="D2487" s="16" t="s">
        <v>1655</v>
      </c>
      <c r="E2487" s="16" t="s">
        <v>1656</v>
      </c>
      <c r="F2487" s="16" t="s">
        <v>1657</v>
      </c>
      <c r="G2487" s="16" t="s">
        <v>1658</v>
      </c>
      <c r="H2487" s="16" t="s">
        <v>1659</v>
      </c>
      <c r="I2487" s="16" t="s">
        <v>1660</v>
      </c>
      <c r="J2487" s="16" t="s">
        <v>1661</v>
      </c>
    </row>
    <row r="2488" spans="1:10" x14ac:dyDescent="0.25">
      <c r="A2488" s="16" t="s">
        <v>445</v>
      </c>
      <c r="B2488" s="16" t="s">
        <v>9459</v>
      </c>
      <c r="C2488" s="16" t="s">
        <v>554</v>
      </c>
      <c r="D2488" s="16" t="s">
        <v>875</v>
      </c>
      <c r="E2488" s="16" t="s">
        <v>621</v>
      </c>
      <c r="F2488" s="16" t="s">
        <v>1008</v>
      </c>
      <c r="G2488" s="16" t="s">
        <v>581</v>
      </c>
      <c r="H2488" s="16" t="s">
        <v>677</v>
      </c>
      <c r="I2488" s="16" t="s">
        <v>593</v>
      </c>
      <c r="J2488" s="16" t="s">
        <v>601</v>
      </c>
    </row>
    <row r="2489" spans="1:10" x14ac:dyDescent="0.25">
      <c r="A2489" s="16" t="s">
        <v>451</v>
      </c>
      <c r="B2489" s="16" t="s">
        <v>10116</v>
      </c>
      <c r="C2489" s="16" t="s">
        <v>458</v>
      </c>
      <c r="D2489" s="16" t="s">
        <v>1123</v>
      </c>
      <c r="E2489" s="16" t="s">
        <v>588</v>
      </c>
      <c r="F2489" s="16" t="s">
        <v>1197</v>
      </c>
      <c r="G2489" s="16" t="s">
        <v>1114</v>
      </c>
      <c r="H2489" s="16" t="s">
        <v>977</v>
      </c>
      <c r="I2489" s="16" t="s">
        <v>1552</v>
      </c>
      <c r="J2489" s="16" t="s">
        <v>522</v>
      </c>
    </row>
    <row r="2490" spans="1:10" x14ac:dyDescent="0.25">
      <c r="A2490" s="16" t="s">
        <v>457</v>
      </c>
      <c r="B2490" s="16" t="s">
        <v>9656</v>
      </c>
      <c r="C2490" s="16" t="s">
        <v>473</v>
      </c>
      <c r="D2490" s="16" t="s">
        <v>1662</v>
      </c>
      <c r="E2490" s="16" t="s">
        <v>515</v>
      </c>
      <c r="F2490" s="16" t="s">
        <v>553</v>
      </c>
      <c r="G2490" s="16" t="s">
        <v>455</v>
      </c>
      <c r="H2490" s="16" t="s">
        <v>1663</v>
      </c>
      <c r="I2490" s="16" t="s">
        <v>1362</v>
      </c>
      <c r="J2490" s="16" t="s">
        <v>553</v>
      </c>
    </row>
    <row r="2491" spans="1:10" x14ac:dyDescent="0.25">
      <c r="A2491" s="16" t="s">
        <v>462</v>
      </c>
      <c r="B2491" s="16" t="s">
        <v>11384</v>
      </c>
      <c r="C2491" s="16" t="s">
        <v>591</v>
      </c>
      <c r="D2491" s="16" t="s">
        <v>1040</v>
      </c>
      <c r="E2491" s="16" t="s">
        <v>560</v>
      </c>
      <c r="F2491" s="16" t="s">
        <v>1074</v>
      </c>
      <c r="G2491" s="16" t="s">
        <v>601</v>
      </c>
      <c r="H2491" s="16" t="s">
        <v>630</v>
      </c>
      <c r="I2491" s="16" t="s">
        <v>556</v>
      </c>
      <c r="J2491" s="16" t="s">
        <v>1215</v>
      </c>
    </row>
    <row r="2493" spans="1:10" x14ac:dyDescent="0.25">
      <c r="A2493" s="16" t="s">
        <v>14005</v>
      </c>
    </row>
    <row r="2494" spans="1:10" x14ac:dyDescent="0.25">
      <c r="A2494" s="16" t="s">
        <v>250</v>
      </c>
    </row>
    <row r="2495" spans="1:10" x14ac:dyDescent="0.25">
      <c r="A2495" s="16" t="s">
        <v>469</v>
      </c>
      <c r="B2495" s="16" t="s">
        <v>435</v>
      </c>
      <c r="C2495" s="16" t="s">
        <v>697</v>
      </c>
      <c r="D2495" s="16" t="s">
        <v>1655</v>
      </c>
      <c r="E2495" s="16" t="s">
        <v>1656</v>
      </c>
      <c r="F2495" s="16" t="s">
        <v>1657</v>
      </c>
      <c r="G2495" s="16" t="s">
        <v>1658</v>
      </c>
      <c r="H2495" s="16" t="s">
        <v>1659</v>
      </c>
      <c r="I2495" s="16" t="s">
        <v>1660</v>
      </c>
      <c r="J2495" s="16" t="s">
        <v>1661</v>
      </c>
    </row>
    <row r="2496" spans="1:10" x14ac:dyDescent="0.25">
      <c r="A2496" s="16" t="s">
        <v>470</v>
      </c>
      <c r="B2496" s="16" t="s">
        <v>10955</v>
      </c>
      <c r="C2496" s="16" t="s">
        <v>455</v>
      </c>
      <c r="D2496" s="16" t="s">
        <v>1044</v>
      </c>
      <c r="E2496" s="16" t="s">
        <v>592</v>
      </c>
      <c r="F2496" s="16" t="s">
        <v>679</v>
      </c>
      <c r="G2496" s="16" t="s">
        <v>601</v>
      </c>
      <c r="H2496" s="16" t="s">
        <v>802</v>
      </c>
      <c r="I2496" s="16" t="s">
        <v>670</v>
      </c>
      <c r="J2496" s="16" t="s">
        <v>522</v>
      </c>
    </row>
    <row r="2497" spans="1:10" x14ac:dyDescent="0.25">
      <c r="A2497" s="16" t="s">
        <v>474</v>
      </c>
      <c r="B2497" s="16" t="s">
        <v>9322</v>
      </c>
      <c r="C2497" s="16" t="s">
        <v>446</v>
      </c>
      <c r="D2497" s="16" t="s">
        <v>977</v>
      </c>
      <c r="E2497" s="16" t="s">
        <v>1151</v>
      </c>
      <c r="F2497" s="16" t="s">
        <v>977</v>
      </c>
      <c r="G2497" s="16" t="s">
        <v>513</v>
      </c>
      <c r="H2497" s="16" t="s">
        <v>1424</v>
      </c>
      <c r="I2497" s="16" t="s">
        <v>1652</v>
      </c>
      <c r="J2497" s="16" t="s">
        <v>566</v>
      </c>
    </row>
    <row r="2498" spans="1:10" x14ac:dyDescent="0.25">
      <c r="A2498" s="16" t="s">
        <v>462</v>
      </c>
      <c r="B2498" s="16" t="s">
        <v>11384</v>
      </c>
      <c r="C2498" s="16" t="s">
        <v>591</v>
      </c>
      <c r="D2498" s="16" t="s">
        <v>1040</v>
      </c>
      <c r="E2498" s="16" t="s">
        <v>560</v>
      </c>
      <c r="F2498" s="16" t="s">
        <v>1074</v>
      </c>
      <c r="G2498" s="16" t="s">
        <v>601</v>
      </c>
      <c r="H2498" s="16" t="s">
        <v>630</v>
      </c>
      <c r="I2498" s="16" t="s">
        <v>556</v>
      </c>
      <c r="J2498" s="16" t="s">
        <v>1215</v>
      </c>
    </row>
    <row r="2500" spans="1:10" x14ac:dyDescent="0.25">
      <c r="A2500" s="16" t="s">
        <v>14006</v>
      </c>
    </row>
    <row r="2501" spans="1:10" x14ac:dyDescent="0.25">
      <c r="A2501" s="16" t="s">
        <v>251</v>
      </c>
    </row>
    <row r="2502" spans="1:10" x14ac:dyDescent="0.25">
      <c r="A2502" s="16" t="s">
        <v>1664</v>
      </c>
      <c r="B2502" s="16" t="s">
        <v>435</v>
      </c>
      <c r="C2502" s="16" t="s">
        <v>697</v>
      </c>
      <c r="D2502" s="16" t="s">
        <v>1655</v>
      </c>
      <c r="E2502" s="16" t="s">
        <v>1656</v>
      </c>
      <c r="F2502" s="16" t="s">
        <v>1657</v>
      </c>
      <c r="G2502" s="16" t="s">
        <v>1658</v>
      </c>
      <c r="H2502" s="16" t="s">
        <v>1659</v>
      </c>
      <c r="I2502" s="16" t="s">
        <v>1660</v>
      </c>
      <c r="J2502" s="16" t="s">
        <v>1661</v>
      </c>
    </row>
    <row r="2503" spans="1:10" x14ac:dyDescent="0.25">
      <c r="A2503" s="16" t="s">
        <v>831</v>
      </c>
      <c r="B2503" s="16" t="s">
        <v>9771</v>
      </c>
      <c r="C2503" s="16" t="s">
        <v>468</v>
      </c>
      <c r="D2503" s="16" t="s">
        <v>1665</v>
      </c>
      <c r="E2503" s="16" t="s">
        <v>513</v>
      </c>
      <c r="F2503" s="16" t="s">
        <v>796</v>
      </c>
      <c r="G2503" s="16" t="s">
        <v>590</v>
      </c>
      <c r="H2503" s="16" t="s">
        <v>977</v>
      </c>
      <c r="I2503" s="16" t="s">
        <v>696</v>
      </c>
      <c r="J2503" s="16" t="s">
        <v>681</v>
      </c>
    </row>
    <row r="2504" spans="1:10" x14ac:dyDescent="0.25">
      <c r="A2504" s="16" t="s">
        <v>833</v>
      </c>
      <c r="B2504" s="16" t="s">
        <v>10251</v>
      </c>
      <c r="C2504" s="16" t="s">
        <v>506</v>
      </c>
      <c r="D2504" s="16" t="s">
        <v>677</v>
      </c>
      <c r="E2504" s="16" t="s">
        <v>585</v>
      </c>
      <c r="F2504" s="16" t="s">
        <v>573</v>
      </c>
      <c r="G2504" s="16" t="s">
        <v>571</v>
      </c>
      <c r="H2504" s="16" t="s">
        <v>1135</v>
      </c>
      <c r="I2504" s="16" t="s">
        <v>1216</v>
      </c>
      <c r="J2504" s="16" t="s">
        <v>694</v>
      </c>
    </row>
    <row r="2505" spans="1:10" x14ac:dyDescent="0.25">
      <c r="A2505" s="16" t="s">
        <v>836</v>
      </c>
      <c r="B2505" s="16" t="s">
        <v>8940</v>
      </c>
      <c r="C2505" s="16" t="s">
        <v>446</v>
      </c>
      <c r="D2505" s="16" t="s">
        <v>1048</v>
      </c>
      <c r="E2505" s="16" t="s">
        <v>446</v>
      </c>
      <c r="F2505" s="16" t="s">
        <v>446</v>
      </c>
      <c r="G2505" s="16" t="s">
        <v>446</v>
      </c>
      <c r="H2505" s="16" t="s">
        <v>934</v>
      </c>
      <c r="I2505" s="16" t="s">
        <v>1401</v>
      </c>
      <c r="J2505" s="16" t="s">
        <v>616</v>
      </c>
    </row>
    <row r="2506" spans="1:10" x14ac:dyDescent="0.25">
      <c r="A2506" s="16" t="s">
        <v>821</v>
      </c>
      <c r="B2506" s="16" t="s">
        <v>9030</v>
      </c>
      <c r="C2506" s="16" t="s">
        <v>446</v>
      </c>
      <c r="D2506" s="16" t="s">
        <v>1219</v>
      </c>
      <c r="E2506" s="16" t="s">
        <v>475</v>
      </c>
      <c r="F2506" s="16" t="s">
        <v>571</v>
      </c>
      <c r="G2506" s="16" t="s">
        <v>446</v>
      </c>
      <c r="H2506" s="16" t="s">
        <v>854</v>
      </c>
      <c r="I2506" s="16" t="s">
        <v>636</v>
      </c>
      <c r="J2506" s="16" t="s">
        <v>651</v>
      </c>
    </row>
    <row r="2507" spans="1:10" x14ac:dyDescent="0.25">
      <c r="A2507" s="16" t="s">
        <v>462</v>
      </c>
      <c r="B2507" s="16" t="s">
        <v>11384</v>
      </c>
      <c r="C2507" s="16" t="s">
        <v>591</v>
      </c>
      <c r="D2507" s="16" t="s">
        <v>1040</v>
      </c>
      <c r="E2507" s="16" t="s">
        <v>560</v>
      </c>
      <c r="F2507" s="16" t="s">
        <v>1074</v>
      </c>
      <c r="G2507" s="16" t="s">
        <v>601</v>
      </c>
      <c r="H2507" s="16" t="s">
        <v>630</v>
      </c>
      <c r="I2507" s="16" t="s">
        <v>556</v>
      </c>
      <c r="J2507" s="16" t="s">
        <v>1215</v>
      </c>
    </row>
    <row r="2509" spans="1:10" x14ac:dyDescent="0.25">
      <c r="A2509" s="16" t="s">
        <v>14007</v>
      </c>
    </row>
    <row r="2510" spans="1:10" x14ac:dyDescent="0.25">
      <c r="A2510" s="16" t="s">
        <v>252</v>
      </c>
    </row>
    <row r="2511" spans="1:10" x14ac:dyDescent="0.25">
      <c r="A2511" s="16" t="s">
        <v>477</v>
      </c>
      <c r="B2511" s="16" t="s">
        <v>435</v>
      </c>
      <c r="C2511" s="16" t="s">
        <v>697</v>
      </c>
      <c r="D2511" s="16" t="s">
        <v>1655</v>
      </c>
      <c r="E2511" s="16" t="s">
        <v>1656</v>
      </c>
      <c r="F2511" s="16" t="s">
        <v>1657</v>
      </c>
      <c r="G2511" s="16" t="s">
        <v>1658</v>
      </c>
      <c r="H2511" s="16" t="s">
        <v>1659</v>
      </c>
      <c r="I2511" s="16" t="s">
        <v>1660</v>
      </c>
      <c r="J2511" s="16" t="s">
        <v>1661</v>
      </c>
    </row>
    <row r="2512" spans="1:10" x14ac:dyDescent="0.25">
      <c r="A2512" s="16" t="s">
        <v>478</v>
      </c>
      <c r="B2512" s="16" t="s">
        <v>10231</v>
      </c>
      <c r="C2512" s="16" t="s">
        <v>468</v>
      </c>
      <c r="D2512" s="16" t="s">
        <v>881</v>
      </c>
      <c r="E2512" s="16" t="s">
        <v>522</v>
      </c>
      <c r="F2512" s="16" t="s">
        <v>631</v>
      </c>
      <c r="G2512" s="16" t="s">
        <v>690</v>
      </c>
      <c r="H2512" s="16" t="s">
        <v>558</v>
      </c>
      <c r="I2512" s="16" t="s">
        <v>1653</v>
      </c>
      <c r="J2512" s="16" t="s">
        <v>629</v>
      </c>
    </row>
    <row r="2513" spans="1:11" x14ac:dyDescent="0.25">
      <c r="A2513" s="16" t="s">
        <v>482</v>
      </c>
      <c r="B2513" s="16" t="s">
        <v>10135</v>
      </c>
      <c r="C2513" s="16" t="s">
        <v>592</v>
      </c>
      <c r="D2513" s="16" t="s">
        <v>493</v>
      </c>
      <c r="E2513" s="16" t="s">
        <v>455</v>
      </c>
      <c r="F2513" s="16" t="s">
        <v>459</v>
      </c>
      <c r="G2513" s="16" t="s">
        <v>592</v>
      </c>
      <c r="H2513" s="16" t="s">
        <v>1486</v>
      </c>
      <c r="I2513" s="16" t="s">
        <v>461</v>
      </c>
      <c r="J2513" s="16" t="s">
        <v>1158</v>
      </c>
    </row>
    <row r="2514" spans="1:11" x14ac:dyDescent="0.25">
      <c r="A2514" s="16" t="s">
        <v>462</v>
      </c>
      <c r="B2514" s="16" t="s">
        <v>11384</v>
      </c>
      <c r="C2514" s="16" t="s">
        <v>591</v>
      </c>
      <c r="D2514" s="16" t="s">
        <v>1040</v>
      </c>
      <c r="E2514" s="16" t="s">
        <v>560</v>
      </c>
      <c r="F2514" s="16" t="s">
        <v>1074</v>
      </c>
      <c r="G2514" s="16" t="s">
        <v>601</v>
      </c>
      <c r="H2514" s="16" t="s">
        <v>630</v>
      </c>
      <c r="I2514" s="16" t="s">
        <v>556</v>
      </c>
      <c r="J2514" s="16" t="s">
        <v>1215</v>
      </c>
    </row>
    <row r="2516" spans="1:11" x14ac:dyDescent="0.25">
      <c r="A2516" s="16" t="s">
        <v>13645</v>
      </c>
    </row>
    <row r="2517" spans="1:11" x14ac:dyDescent="0.25">
      <c r="A2517" s="16" t="s">
        <v>13646</v>
      </c>
    </row>
    <row r="2518" spans="1:11" x14ac:dyDescent="0.25">
      <c r="A2518" s="16" t="s">
        <v>477</v>
      </c>
      <c r="B2518" s="16" t="s">
        <v>435</v>
      </c>
      <c r="C2518" s="16" t="s">
        <v>865</v>
      </c>
      <c r="D2518" s="16" t="s">
        <v>867</v>
      </c>
    </row>
    <row r="2519" spans="1:11" x14ac:dyDescent="0.25">
      <c r="A2519" s="16" t="s">
        <v>478</v>
      </c>
      <c r="B2519" s="16" t="s">
        <v>8931</v>
      </c>
      <c r="C2519" s="16" t="s">
        <v>1048</v>
      </c>
      <c r="D2519" s="16" t="s">
        <v>1049</v>
      </c>
    </row>
    <row r="2520" spans="1:11" x14ac:dyDescent="0.25">
      <c r="A2520" s="16" t="s">
        <v>482</v>
      </c>
      <c r="B2520" s="16" t="s">
        <v>8904</v>
      </c>
      <c r="C2520" s="16" t="s">
        <v>577</v>
      </c>
      <c r="D2520" s="16" t="s">
        <v>514</v>
      </c>
    </row>
    <row r="2521" spans="1:11" x14ac:dyDescent="0.25">
      <c r="A2521" s="16" t="s">
        <v>462</v>
      </c>
      <c r="B2521" s="16" t="s">
        <v>9071</v>
      </c>
      <c r="C2521" s="16" t="s">
        <v>858</v>
      </c>
      <c r="D2521" s="16" t="s">
        <v>859</v>
      </c>
    </row>
    <row r="2523" spans="1:11" x14ac:dyDescent="0.25">
      <c r="A2523" s="16" t="s">
        <v>13647</v>
      </c>
    </row>
    <row r="2524" spans="1:11" x14ac:dyDescent="0.25">
      <c r="A2524" s="16" t="s">
        <v>13193</v>
      </c>
    </row>
    <row r="2525" spans="1:11" x14ac:dyDescent="0.25">
      <c r="A2525" s="16" t="s">
        <v>477</v>
      </c>
      <c r="B2525" s="16" t="s">
        <v>435</v>
      </c>
      <c r="C2525" s="16" t="s">
        <v>1666</v>
      </c>
      <c r="D2525" s="16" t="s">
        <v>697</v>
      </c>
      <c r="E2525" s="16" t="s">
        <v>1667</v>
      </c>
      <c r="F2525" s="16" t="s">
        <v>1668</v>
      </c>
      <c r="G2525" s="16" t="s">
        <v>699</v>
      </c>
      <c r="H2525" s="16" t="s">
        <v>1669</v>
      </c>
      <c r="I2525" s="16" t="s">
        <v>1670</v>
      </c>
      <c r="J2525" s="16" t="s">
        <v>1671</v>
      </c>
      <c r="K2525" s="16" t="s">
        <v>1672</v>
      </c>
    </row>
    <row r="2526" spans="1:11" x14ac:dyDescent="0.25">
      <c r="A2526" s="16" t="s">
        <v>478</v>
      </c>
      <c r="B2526" s="16" t="s">
        <v>11363</v>
      </c>
      <c r="C2526" s="16" t="s">
        <v>795</v>
      </c>
      <c r="D2526" s="16" t="s">
        <v>446</v>
      </c>
      <c r="E2526" s="16" t="s">
        <v>446</v>
      </c>
      <c r="F2526" s="16" t="s">
        <v>1928</v>
      </c>
      <c r="G2526" s="16" t="s">
        <v>446</v>
      </c>
      <c r="H2526" s="16" t="s">
        <v>1030</v>
      </c>
      <c r="I2526" s="16" t="s">
        <v>1039</v>
      </c>
      <c r="J2526" s="16" t="s">
        <v>1909</v>
      </c>
      <c r="K2526" s="16" t="s">
        <v>595</v>
      </c>
    </row>
    <row r="2527" spans="1:11" x14ac:dyDescent="0.25">
      <c r="A2527" s="16" t="s">
        <v>482</v>
      </c>
      <c r="B2527" s="16" t="s">
        <v>11030</v>
      </c>
      <c r="C2527" s="16" t="s">
        <v>1530</v>
      </c>
      <c r="D2527" s="16" t="s">
        <v>446</v>
      </c>
      <c r="E2527" s="16" t="s">
        <v>446</v>
      </c>
      <c r="F2527" s="16" t="s">
        <v>1519</v>
      </c>
      <c r="G2527" s="16" t="s">
        <v>446</v>
      </c>
      <c r="H2527" s="16" t="s">
        <v>947</v>
      </c>
      <c r="I2527" s="16" t="s">
        <v>835</v>
      </c>
      <c r="J2527" s="16" t="s">
        <v>958</v>
      </c>
      <c r="K2527" s="16" t="s">
        <v>790</v>
      </c>
    </row>
    <row r="2528" spans="1:11" x14ac:dyDescent="0.25">
      <c r="A2528" s="16" t="s">
        <v>462</v>
      </c>
      <c r="B2528" s="16" t="s">
        <v>12846</v>
      </c>
      <c r="C2528" s="16" t="s">
        <v>13192</v>
      </c>
      <c r="D2528" s="16" t="s">
        <v>446</v>
      </c>
      <c r="E2528" s="16" t="s">
        <v>446</v>
      </c>
      <c r="F2528" s="16" t="s">
        <v>1157</v>
      </c>
      <c r="G2528" s="16" t="s">
        <v>446</v>
      </c>
      <c r="H2528" s="16" t="s">
        <v>1935</v>
      </c>
      <c r="I2528" s="16" t="s">
        <v>1084</v>
      </c>
      <c r="J2528" s="16" t="s">
        <v>1950</v>
      </c>
      <c r="K2528" s="16" t="s">
        <v>517</v>
      </c>
    </row>
    <row r="2530" spans="1:11" x14ac:dyDescent="0.25">
      <c r="A2530" s="16" t="s">
        <v>14008</v>
      </c>
    </row>
    <row r="2531" spans="1:11" x14ac:dyDescent="0.25">
      <c r="A2531" s="16" t="s">
        <v>14009</v>
      </c>
    </row>
    <row r="2532" spans="1:11" x14ac:dyDescent="0.25">
      <c r="A2532" s="16" t="s">
        <v>435</v>
      </c>
      <c r="B2532" s="16" t="s">
        <v>1673</v>
      </c>
      <c r="C2532" s="16" t="s">
        <v>1674</v>
      </c>
      <c r="D2532" s="16" t="s">
        <v>1675</v>
      </c>
      <c r="E2532" s="16" t="s">
        <v>1676</v>
      </c>
      <c r="F2532" s="16" t="s">
        <v>1677</v>
      </c>
      <c r="G2532" s="16" t="s">
        <v>697</v>
      </c>
      <c r="H2532" s="16" t="s">
        <v>1678</v>
      </c>
      <c r="I2532" s="16" t="s">
        <v>1093</v>
      </c>
      <c r="J2532" s="16" t="s">
        <v>444</v>
      </c>
      <c r="K2532" s="16" t="s">
        <v>1679</v>
      </c>
    </row>
    <row r="2533" spans="1:11" x14ac:dyDescent="0.25">
      <c r="A2533" s="16" t="s">
        <v>8870</v>
      </c>
      <c r="B2533" s="16" t="s">
        <v>843</v>
      </c>
      <c r="C2533" s="16" t="s">
        <v>843</v>
      </c>
      <c r="D2533" s="16" t="s">
        <v>13293</v>
      </c>
      <c r="E2533" s="16" t="s">
        <v>843</v>
      </c>
      <c r="F2533" s="16" t="s">
        <v>13401</v>
      </c>
      <c r="G2533" s="16" t="s">
        <v>13293</v>
      </c>
      <c r="H2533" s="16" t="s">
        <v>13452</v>
      </c>
      <c r="I2533" s="16" t="s">
        <v>843</v>
      </c>
      <c r="J2533" s="16" t="s">
        <v>13293</v>
      </c>
      <c r="K2533" s="16" t="s">
        <v>843</v>
      </c>
    </row>
    <row r="2535" spans="1:11" x14ac:dyDescent="0.25">
      <c r="A2535" s="16" t="s">
        <v>14010</v>
      </c>
    </row>
    <row r="2536" spans="1:11" x14ac:dyDescent="0.25">
      <c r="A2536" s="16" t="s">
        <v>14011</v>
      </c>
    </row>
    <row r="2537" spans="1:11" x14ac:dyDescent="0.25">
      <c r="A2537" s="16" t="s">
        <v>477</v>
      </c>
      <c r="B2537" s="16" t="s">
        <v>435</v>
      </c>
      <c r="C2537" s="16" t="s">
        <v>697</v>
      </c>
      <c r="D2537" s="16" t="s">
        <v>444</v>
      </c>
      <c r="E2537" s="16" t="s">
        <v>1680</v>
      </c>
      <c r="F2537" s="16" t="s">
        <v>1681</v>
      </c>
      <c r="G2537" s="16" t="s">
        <v>1682</v>
      </c>
      <c r="H2537" s="16" t="s">
        <v>1683</v>
      </c>
      <c r="I2537" s="16" t="s">
        <v>1684</v>
      </c>
    </row>
    <row r="2538" spans="1:11" x14ac:dyDescent="0.25">
      <c r="A2538" s="16" t="s">
        <v>478</v>
      </c>
      <c r="B2538" s="16" t="s">
        <v>8898</v>
      </c>
      <c r="C2538" s="16" t="s">
        <v>446</v>
      </c>
      <c r="D2538" s="16" t="s">
        <v>446</v>
      </c>
      <c r="E2538" s="16" t="s">
        <v>566</v>
      </c>
      <c r="F2538" s="16" t="s">
        <v>1354</v>
      </c>
      <c r="G2538" s="16" t="s">
        <v>1731</v>
      </c>
      <c r="H2538" s="16" t="s">
        <v>1354</v>
      </c>
      <c r="I2538" s="16" t="s">
        <v>566</v>
      </c>
    </row>
    <row r="2539" spans="1:11" x14ac:dyDescent="0.25">
      <c r="A2539" s="16" t="s">
        <v>482</v>
      </c>
      <c r="B2539" s="16" t="s">
        <v>8822</v>
      </c>
      <c r="C2539" s="16" t="s">
        <v>465</v>
      </c>
      <c r="D2539" s="16" t="s">
        <v>465</v>
      </c>
      <c r="E2539" s="16" t="s">
        <v>446</v>
      </c>
      <c r="F2539" s="16" t="s">
        <v>465</v>
      </c>
      <c r="G2539" s="16" t="s">
        <v>1566</v>
      </c>
      <c r="H2539" s="16" t="s">
        <v>613</v>
      </c>
      <c r="I2539" s="16" t="s">
        <v>446</v>
      </c>
    </row>
    <row r="2540" spans="1:11" x14ac:dyDescent="0.25">
      <c r="A2540" s="16" t="s">
        <v>462</v>
      </c>
      <c r="B2540" s="16" t="s">
        <v>8972</v>
      </c>
      <c r="C2540" s="16" t="s">
        <v>515</v>
      </c>
      <c r="D2540" s="16" t="s">
        <v>515</v>
      </c>
      <c r="E2540" s="16" t="s">
        <v>601</v>
      </c>
      <c r="F2540" s="16" t="s">
        <v>1317</v>
      </c>
      <c r="G2540" s="16" t="s">
        <v>1614</v>
      </c>
      <c r="H2540" s="16" t="s">
        <v>14012</v>
      </c>
      <c r="I2540" s="16" t="s">
        <v>601</v>
      </c>
    </row>
    <row r="2542" spans="1:11" x14ac:dyDescent="0.25">
      <c r="A2542" s="16" t="s">
        <v>14013</v>
      </c>
    </row>
    <row r="2543" spans="1:11" x14ac:dyDescent="0.25">
      <c r="A2543" s="16" t="s">
        <v>253</v>
      </c>
    </row>
    <row r="2544" spans="1:11" x14ac:dyDescent="0.25">
      <c r="A2544" s="16" t="s">
        <v>477</v>
      </c>
      <c r="B2544" s="16" t="s">
        <v>435</v>
      </c>
      <c r="C2544" s="16" t="s">
        <v>697</v>
      </c>
      <c r="D2544" s="16" t="s">
        <v>486</v>
      </c>
      <c r="E2544" s="16" t="s">
        <v>444</v>
      </c>
      <c r="F2544" s="16" t="s">
        <v>487</v>
      </c>
    </row>
    <row r="2545" spans="1:7" x14ac:dyDescent="0.25">
      <c r="A2545" s="16" t="s">
        <v>478</v>
      </c>
      <c r="B2545" s="16" t="s">
        <v>10231</v>
      </c>
      <c r="C2545" s="16" t="s">
        <v>692</v>
      </c>
      <c r="D2545" s="16" t="s">
        <v>701</v>
      </c>
      <c r="E2545" s="16" t="s">
        <v>468</v>
      </c>
      <c r="F2545" s="16" t="s">
        <v>557</v>
      </c>
    </row>
    <row r="2546" spans="1:7" x14ac:dyDescent="0.25">
      <c r="A2546" s="16" t="s">
        <v>482</v>
      </c>
      <c r="B2546" s="16" t="s">
        <v>10135</v>
      </c>
      <c r="C2546" s="16" t="s">
        <v>1130</v>
      </c>
      <c r="D2546" s="16" t="s">
        <v>1525</v>
      </c>
      <c r="E2546" s="16" t="s">
        <v>468</v>
      </c>
      <c r="F2546" s="16" t="s">
        <v>690</v>
      </c>
    </row>
    <row r="2547" spans="1:7" x14ac:dyDescent="0.25">
      <c r="A2547" s="16" t="s">
        <v>462</v>
      </c>
      <c r="B2547" s="16" t="s">
        <v>11384</v>
      </c>
      <c r="C2547" s="16" t="s">
        <v>1117</v>
      </c>
      <c r="D2547" s="16" t="s">
        <v>940</v>
      </c>
      <c r="E2547" s="16" t="s">
        <v>468</v>
      </c>
      <c r="F2547" s="16" t="s">
        <v>634</v>
      </c>
    </row>
    <row r="2549" spans="1:7" x14ac:dyDescent="0.25">
      <c r="A2549" s="16" t="s">
        <v>14014</v>
      </c>
    </row>
    <row r="2550" spans="1:7" x14ac:dyDescent="0.25">
      <c r="A2550" s="16" t="s">
        <v>254</v>
      </c>
    </row>
    <row r="2551" spans="1:7" x14ac:dyDescent="0.25">
      <c r="A2551" s="16" t="s">
        <v>477</v>
      </c>
      <c r="B2551" s="16" t="s">
        <v>435</v>
      </c>
      <c r="C2551" s="16" t="s">
        <v>697</v>
      </c>
      <c r="D2551" s="16" t="s">
        <v>486</v>
      </c>
      <c r="E2551" s="16" t="s">
        <v>487</v>
      </c>
    </row>
    <row r="2552" spans="1:7" x14ac:dyDescent="0.25">
      <c r="A2552" s="16" t="s">
        <v>478</v>
      </c>
      <c r="B2552" s="16" t="s">
        <v>10231</v>
      </c>
      <c r="C2552" s="16" t="s">
        <v>446</v>
      </c>
      <c r="D2552" s="16" t="s">
        <v>1630</v>
      </c>
      <c r="E2552" s="16" t="s">
        <v>618</v>
      </c>
    </row>
    <row r="2553" spans="1:7" x14ac:dyDescent="0.25">
      <c r="A2553" s="16" t="s">
        <v>482</v>
      </c>
      <c r="B2553" s="16" t="s">
        <v>10135</v>
      </c>
      <c r="C2553" s="16" t="s">
        <v>455</v>
      </c>
      <c r="D2553" s="16" t="s">
        <v>1120</v>
      </c>
      <c r="E2553" s="16" t="s">
        <v>638</v>
      </c>
    </row>
    <row r="2554" spans="1:7" x14ac:dyDescent="0.25">
      <c r="A2554" s="16" t="s">
        <v>462</v>
      </c>
      <c r="B2554" s="16" t="s">
        <v>11384</v>
      </c>
      <c r="C2554" s="16" t="s">
        <v>464</v>
      </c>
      <c r="D2554" s="16" t="s">
        <v>521</v>
      </c>
      <c r="E2554" s="16" t="s">
        <v>601</v>
      </c>
    </row>
    <row r="2556" spans="1:7" x14ac:dyDescent="0.25">
      <c r="A2556" s="16" t="s">
        <v>14015</v>
      </c>
    </row>
    <row r="2557" spans="1:7" x14ac:dyDescent="0.25">
      <c r="A2557" s="16" t="s">
        <v>255</v>
      </c>
    </row>
    <row r="2558" spans="1:7" x14ac:dyDescent="0.25">
      <c r="A2558" s="16" t="s">
        <v>434</v>
      </c>
      <c r="B2558" s="16" t="s">
        <v>435</v>
      </c>
      <c r="C2558" s="16" t="s">
        <v>1685</v>
      </c>
      <c r="D2558" s="16" t="s">
        <v>1686</v>
      </c>
      <c r="E2558" s="16" t="s">
        <v>1010</v>
      </c>
      <c r="F2558" s="16" t="s">
        <v>1687</v>
      </c>
      <c r="G2558" s="16" t="s">
        <v>444</v>
      </c>
    </row>
    <row r="2559" spans="1:7" x14ac:dyDescent="0.25">
      <c r="A2559" s="16" t="s">
        <v>445</v>
      </c>
      <c r="B2559" s="16" t="s">
        <v>9459</v>
      </c>
      <c r="C2559" s="16" t="s">
        <v>560</v>
      </c>
      <c r="D2559" s="16" t="s">
        <v>1451</v>
      </c>
      <c r="E2559" s="16" t="s">
        <v>446</v>
      </c>
      <c r="F2559" s="16" t="s">
        <v>555</v>
      </c>
      <c r="G2559" s="16" t="s">
        <v>446</v>
      </c>
    </row>
    <row r="2560" spans="1:7" x14ac:dyDescent="0.25">
      <c r="A2560" s="16" t="s">
        <v>451</v>
      </c>
      <c r="B2560" s="16" t="s">
        <v>10116</v>
      </c>
      <c r="C2560" s="16" t="s">
        <v>506</v>
      </c>
      <c r="D2560" s="16" t="s">
        <v>460</v>
      </c>
      <c r="E2560" s="16" t="s">
        <v>464</v>
      </c>
      <c r="F2560" s="16" t="s">
        <v>508</v>
      </c>
      <c r="G2560" s="16" t="s">
        <v>464</v>
      </c>
    </row>
    <row r="2561" spans="1:7" x14ac:dyDescent="0.25">
      <c r="A2561" s="16" t="s">
        <v>457</v>
      </c>
      <c r="B2561" s="16" t="s">
        <v>9656</v>
      </c>
      <c r="C2561" s="16" t="s">
        <v>446</v>
      </c>
      <c r="D2561" s="16" t="s">
        <v>1467</v>
      </c>
      <c r="E2561" s="16" t="s">
        <v>446</v>
      </c>
      <c r="F2561" s="16" t="s">
        <v>506</v>
      </c>
      <c r="G2561" s="16" t="s">
        <v>473</v>
      </c>
    </row>
    <row r="2562" spans="1:7" x14ac:dyDescent="0.25">
      <c r="A2562" s="16" t="s">
        <v>462</v>
      </c>
      <c r="B2562" s="16" t="s">
        <v>11384</v>
      </c>
      <c r="C2562" s="16" t="s">
        <v>456</v>
      </c>
      <c r="D2562" s="16" t="s">
        <v>516</v>
      </c>
      <c r="E2562" s="16" t="s">
        <v>579</v>
      </c>
      <c r="F2562" s="16" t="s">
        <v>562</v>
      </c>
      <c r="G2562" s="16" t="s">
        <v>464</v>
      </c>
    </row>
    <row r="2564" spans="1:7" x14ac:dyDescent="0.25">
      <c r="A2564" s="16" t="s">
        <v>14016</v>
      </c>
    </row>
    <row r="2565" spans="1:7" x14ac:dyDescent="0.25">
      <c r="A2565" s="16" t="s">
        <v>256</v>
      </c>
    </row>
    <row r="2566" spans="1:7" x14ac:dyDescent="0.25">
      <c r="A2566" s="16" t="s">
        <v>469</v>
      </c>
      <c r="B2566" s="16" t="s">
        <v>435</v>
      </c>
      <c r="C2566" s="16" t="s">
        <v>1685</v>
      </c>
      <c r="D2566" s="16" t="s">
        <v>1686</v>
      </c>
      <c r="E2566" s="16" t="s">
        <v>1010</v>
      </c>
      <c r="F2566" s="16" t="s">
        <v>1687</v>
      </c>
      <c r="G2566" s="16" t="s">
        <v>444</v>
      </c>
    </row>
    <row r="2567" spans="1:7" x14ac:dyDescent="0.25">
      <c r="A2567" s="16" t="s">
        <v>470</v>
      </c>
      <c r="B2567" s="16" t="s">
        <v>10955</v>
      </c>
      <c r="C2567" s="16" t="s">
        <v>629</v>
      </c>
      <c r="D2567" s="16" t="s">
        <v>1455</v>
      </c>
      <c r="E2567" s="16" t="s">
        <v>463</v>
      </c>
      <c r="F2567" s="16" t="s">
        <v>562</v>
      </c>
      <c r="G2567" s="16" t="s">
        <v>468</v>
      </c>
    </row>
    <row r="2568" spans="1:7" x14ac:dyDescent="0.25">
      <c r="A2568" s="16" t="s">
        <v>474</v>
      </c>
      <c r="B2568" s="16" t="s">
        <v>9322</v>
      </c>
      <c r="C2568" s="16" t="s">
        <v>446</v>
      </c>
      <c r="D2568" s="16" t="s">
        <v>507</v>
      </c>
      <c r="E2568" s="16" t="s">
        <v>446</v>
      </c>
      <c r="F2568" s="16" t="s">
        <v>585</v>
      </c>
      <c r="G2568" s="16" t="s">
        <v>446</v>
      </c>
    </row>
    <row r="2569" spans="1:7" x14ac:dyDescent="0.25">
      <c r="A2569" s="16" t="s">
        <v>462</v>
      </c>
      <c r="B2569" s="16" t="s">
        <v>11384</v>
      </c>
      <c r="C2569" s="16" t="s">
        <v>456</v>
      </c>
      <c r="D2569" s="16" t="s">
        <v>516</v>
      </c>
      <c r="E2569" s="16" t="s">
        <v>579</v>
      </c>
      <c r="F2569" s="16" t="s">
        <v>562</v>
      </c>
      <c r="G2569" s="16" t="s">
        <v>464</v>
      </c>
    </row>
    <row r="2571" spans="1:7" x14ac:dyDescent="0.25">
      <c r="A2571" s="16" t="s">
        <v>14017</v>
      </c>
    </row>
    <row r="2572" spans="1:7" x14ac:dyDescent="0.25">
      <c r="A2572" s="16" t="s">
        <v>257</v>
      </c>
    </row>
    <row r="2573" spans="1:7" x14ac:dyDescent="0.25">
      <c r="A2573" s="16" t="s">
        <v>477</v>
      </c>
      <c r="B2573" s="16" t="s">
        <v>435</v>
      </c>
      <c r="C2573" s="16" t="s">
        <v>1685</v>
      </c>
      <c r="D2573" s="16" t="s">
        <v>1686</v>
      </c>
      <c r="E2573" s="16" t="s">
        <v>1010</v>
      </c>
      <c r="F2573" s="16" t="s">
        <v>1687</v>
      </c>
      <c r="G2573" s="16" t="s">
        <v>444</v>
      </c>
    </row>
    <row r="2574" spans="1:7" x14ac:dyDescent="0.25">
      <c r="A2574" s="16" t="s">
        <v>478</v>
      </c>
      <c r="B2574" s="16" t="s">
        <v>10231</v>
      </c>
      <c r="C2574" s="16" t="s">
        <v>518</v>
      </c>
      <c r="D2574" s="16" t="s">
        <v>1630</v>
      </c>
      <c r="E2574" s="16" t="s">
        <v>446</v>
      </c>
      <c r="F2574" s="16" t="s">
        <v>629</v>
      </c>
      <c r="G2574" s="16" t="s">
        <v>446</v>
      </c>
    </row>
    <row r="2575" spans="1:7" x14ac:dyDescent="0.25">
      <c r="A2575" s="16" t="s">
        <v>482</v>
      </c>
      <c r="B2575" s="16" t="s">
        <v>10135</v>
      </c>
      <c r="C2575" s="16" t="s">
        <v>446</v>
      </c>
      <c r="D2575" s="16" t="s">
        <v>760</v>
      </c>
      <c r="E2575" s="16" t="s">
        <v>468</v>
      </c>
      <c r="F2575" s="16" t="s">
        <v>520</v>
      </c>
      <c r="G2575" s="16" t="s">
        <v>455</v>
      </c>
    </row>
    <row r="2576" spans="1:7" x14ac:dyDescent="0.25">
      <c r="A2576" s="16" t="s">
        <v>462</v>
      </c>
      <c r="B2576" s="16" t="s">
        <v>11384</v>
      </c>
      <c r="C2576" s="16" t="s">
        <v>456</v>
      </c>
      <c r="D2576" s="16" t="s">
        <v>516</v>
      </c>
      <c r="E2576" s="16" t="s">
        <v>579</v>
      </c>
      <c r="F2576" s="16" t="s">
        <v>562</v>
      </c>
      <c r="G2576" s="16" t="s">
        <v>464</v>
      </c>
    </row>
    <row r="2578" spans="1:7" x14ac:dyDescent="0.25">
      <c r="A2578" s="16" t="s">
        <v>14018</v>
      </c>
    </row>
    <row r="2579" spans="1:7" x14ac:dyDescent="0.25">
      <c r="A2579" s="16" t="s">
        <v>258</v>
      </c>
    </row>
    <row r="2580" spans="1:7" x14ac:dyDescent="0.25">
      <c r="A2580" s="16" t="s">
        <v>477</v>
      </c>
      <c r="B2580" s="16" t="s">
        <v>435</v>
      </c>
      <c r="C2580" s="16" t="s">
        <v>1688</v>
      </c>
      <c r="D2580" s="16" t="s">
        <v>503</v>
      </c>
      <c r="E2580" s="16" t="s">
        <v>1689</v>
      </c>
      <c r="F2580" s="16" t="s">
        <v>1690</v>
      </c>
      <c r="G2580" s="16" t="s">
        <v>1691</v>
      </c>
    </row>
    <row r="2581" spans="1:7" x14ac:dyDescent="0.25">
      <c r="A2581" s="16" t="s">
        <v>478</v>
      </c>
      <c r="B2581" s="16" t="s">
        <v>10231</v>
      </c>
      <c r="C2581" s="16" t="s">
        <v>629</v>
      </c>
      <c r="D2581" s="16" t="s">
        <v>591</v>
      </c>
      <c r="E2581" s="16" t="s">
        <v>1487</v>
      </c>
      <c r="F2581" s="16" t="s">
        <v>1692</v>
      </c>
      <c r="G2581" s="16" t="s">
        <v>468</v>
      </c>
    </row>
    <row r="2582" spans="1:7" x14ac:dyDescent="0.25">
      <c r="A2582" s="16" t="s">
        <v>482</v>
      </c>
      <c r="B2582" s="16" t="s">
        <v>10135</v>
      </c>
      <c r="C2582" s="16" t="s">
        <v>455</v>
      </c>
      <c r="D2582" s="16" t="s">
        <v>515</v>
      </c>
      <c r="E2582" s="16" t="s">
        <v>964</v>
      </c>
      <c r="F2582" s="16" t="s">
        <v>1650</v>
      </c>
      <c r="G2582" s="16" t="s">
        <v>446</v>
      </c>
    </row>
    <row r="2583" spans="1:7" x14ac:dyDescent="0.25">
      <c r="A2583" s="16" t="s">
        <v>462</v>
      </c>
      <c r="B2583" s="16" t="s">
        <v>11384</v>
      </c>
      <c r="C2583" s="16" t="s">
        <v>592</v>
      </c>
      <c r="D2583" s="16" t="s">
        <v>509</v>
      </c>
      <c r="E2583" s="16" t="s">
        <v>1229</v>
      </c>
      <c r="F2583" s="16" t="s">
        <v>947</v>
      </c>
      <c r="G2583" s="16" t="s">
        <v>463</v>
      </c>
    </row>
    <row r="2585" spans="1:7" x14ac:dyDescent="0.25">
      <c r="A2585" s="16" t="s">
        <v>14019</v>
      </c>
    </row>
    <row r="2586" spans="1:7" x14ac:dyDescent="0.25">
      <c r="A2586" s="16" t="s">
        <v>259</v>
      </c>
    </row>
    <row r="2587" spans="1:7" x14ac:dyDescent="0.25">
      <c r="A2587" s="16" t="s">
        <v>434</v>
      </c>
      <c r="B2587" s="16" t="s">
        <v>435</v>
      </c>
      <c r="C2587" s="16" t="s">
        <v>1693</v>
      </c>
      <c r="D2587" s="16" t="s">
        <v>1694</v>
      </c>
      <c r="E2587" s="16" t="s">
        <v>1695</v>
      </c>
    </row>
    <row r="2588" spans="1:7" x14ac:dyDescent="0.25">
      <c r="A2588" s="16" t="s">
        <v>445</v>
      </c>
      <c r="B2588" s="16" t="s">
        <v>9459</v>
      </c>
      <c r="C2588" s="16" t="s">
        <v>1696</v>
      </c>
      <c r="D2588" s="16" t="s">
        <v>1619</v>
      </c>
      <c r="E2588" s="16" t="s">
        <v>446</v>
      </c>
    </row>
    <row r="2589" spans="1:7" x14ac:dyDescent="0.25">
      <c r="A2589" s="16" t="s">
        <v>451</v>
      </c>
      <c r="B2589" s="16" t="s">
        <v>10116</v>
      </c>
      <c r="C2589" s="16" t="s">
        <v>1119</v>
      </c>
      <c r="D2589" s="16" t="s">
        <v>452</v>
      </c>
      <c r="E2589" s="16" t="s">
        <v>464</v>
      </c>
    </row>
    <row r="2590" spans="1:7" x14ac:dyDescent="0.25">
      <c r="A2590" s="16" t="s">
        <v>457</v>
      </c>
      <c r="B2590" s="16" t="s">
        <v>9656</v>
      </c>
      <c r="C2590" s="16" t="s">
        <v>1696</v>
      </c>
      <c r="D2590" s="16" t="s">
        <v>1619</v>
      </c>
      <c r="E2590" s="16" t="s">
        <v>446</v>
      </c>
    </row>
    <row r="2591" spans="1:7" x14ac:dyDescent="0.25">
      <c r="A2591" s="16" t="s">
        <v>462</v>
      </c>
      <c r="B2591" s="16" t="s">
        <v>11384</v>
      </c>
      <c r="C2591" s="16" t="s">
        <v>1352</v>
      </c>
      <c r="D2591" s="16" t="s">
        <v>1131</v>
      </c>
      <c r="E2591" s="16" t="s">
        <v>579</v>
      </c>
    </row>
    <row r="2593" spans="1:5" x14ac:dyDescent="0.25">
      <c r="A2593" s="16" t="s">
        <v>14020</v>
      </c>
    </row>
    <row r="2594" spans="1:5" x14ac:dyDescent="0.25">
      <c r="A2594" s="16" t="s">
        <v>260</v>
      </c>
    </row>
    <row r="2595" spans="1:5" x14ac:dyDescent="0.25">
      <c r="A2595" s="16" t="s">
        <v>469</v>
      </c>
      <c r="B2595" s="16" t="s">
        <v>435</v>
      </c>
      <c r="C2595" s="16" t="s">
        <v>1693</v>
      </c>
      <c r="D2595" s="16" t="s">
        <v>1694</v>
      </c>
      <c r="E2595" s="16" t="s">
        <v>1695</v>
      </c>
    </row>
    <row r="2596" spans="1:5" x14ac:dyDescent="0.25">
      <c r="A2596" s="16" t="s">
        <v>470</v>
      </c>
      <c r="B2596" s="16" t="s">
        <v>10955</v>
      </c>
      <c r="C2596" s="16" t="s">
        <v>829</v>
      </c>
      <c r="D2596" s="16" t="s">
        <v>1187</v>
      </c>
      <c r="E2596" s="16" t="s">
        <v>463</v>
      </c>
    </row>
    <row r="2597" spans="1:5" x14ac:dyDescent="0.25">
      <c r="A2597" s="16" t="s">
        <v>474</v>
      </c>
      <c r="B2597" s="16" t="s">
        <v>9322</v>
      </c>
      <c r="C2597" s="16" t="s">
        <v>1697</v>
      </c>
      <c r="D2597" s="16" t="s">
        <v>695</v>
      </c>
      <c r="E2597" s="16" t="s">
        <v>446</v>
      </c>
    </row>
    <row r="2598" spans="1:5" x14ac:dyDescent="0.25">
      <c r="A2598" s="16" t="s">
        <v>462</v>
      </c>
      <c r="B2598" s="16" t="s">
        <v>11384</v>
      </c>
      <c r="C2598" s="16" t="s">
        <v>1352</v>
      </c>
      <c r="D2598" s="16" t="s">
        <v>1131</v>
      </c>
      <c r="E2598" s="16" t="s">
        <v>579</v>
      </c>
    </row>
    <row r="2600" spans="1:5" x14ac:dyDescent="0.25">
      <c r="A2600" s="16" t="s">
        <v>14021</v>
      </c>
    </row>
    <row r="2601" spans="1:5" x14ac:dyDescent="0.25">
      <c r="A2601" s="16" t="s">
        <v>261</v>
      </c>
    </row>
    <row r="2602" spans="1:5" x14ac:dyDescent="0.25">
      <c r="A2602" s="16" t="s">
        <v>477</v>
      </c>
      <c r="B2602" s="16" t="s">
        <v>435</v>
      </c>
      <c r="C2602" s="16" t="s">
        <v>1693</v>
      </c>
      <c r="D2602" s="16" t="s">
        <v>1694</v>
      </c>
      <c r="E2602" s="16" t="s">
        <v>1695</v>
      </c>
    </row>
    <row r="2603" spans="1:5" x14ac:dyDescent="0.25">
      <c r="A2603" s="16" t="s">
        <v>478</v>
      </c>
      <c r="B2603" s="16" t="s">
        <v>10231</v>
      </c>
      <c r="C2603" s="16" t="s">
        <v>1452</v>
      </c>
      <c r="D2603" s="16" t="s">
        <v>1196</v>
      </c>
      <c r="E2603" s="16" t="s">
        <v>446</v>
      </c>
    </row>
    <row r="2604" spans="1:5" x14ac:dyDescent="0.25">
      <c r="A2604" s="16" t="s">
        <v>482</v>
      </c>
      <c r="B2604" s="16" t="s">
        <v>10135</v>
      </c>
      <c r="C2604" s="16" t="s">
        <v>799</v>
      </c>
      <c r="D2604" s="16" t="s">
        <v>666</v>
      </c>
      <c r="E2604" s="16" t="s">
        <v>468</v>
      </c>
    </row>
    <row r="2605" spans="1:5" x14ac:dyDescent="0.25">
      <c r="A2605" s="16" t="s">
        <v>462</v>
      </c>
      <c r="B2605" s="16" t="s">
        <v>11384</v>
      </c>
      <c r="C2605" s="16" t="s">
        <v>1352</v>
      </c>
      <c r="D2605" s="16" t="s">
        <v>1131</v>
      </c>
      <c r="E2605" s="16" t="s">
        <v>579</v>
      </c>
    </row>
    <row r="2607" spans="1:5" x14ac:dyDescent="0.25">
      <c r="A2607" s="16" t="s">
        <v>14022</v>
      </c>
    </row>
    <row r="2608" spans="1:5" x14ac:dyDescent="0.25">
      <c r="A2608" s="16" t="s">
        <v>262</v>
      </c>
    </row>
    <row r="2609" spans="1:6" x14ac:dyDescent="0.25">
      <c r="A2609" s="16" t="s">
        <v>434</v>
      </c>
      <c r="B2609" s="16" t="s">
        <v>435</v>
      </c>
      <c r="C2609" s="16" t="s">
        <v>697</v>
      </c>
      <c r="D2609" s="16" t="s">
        <v>1698</v>
      </c>
      <c r="E2609" s="16" t="s">
        <v>486</v>
      </c>
      <c r="F2609" s="16" t="s">
        <v>487</v>
      </c>
    </row>
    <row r="2610" spans="1:6" x14ac:dyDescent="0.25">
      <c r="A2610" s="16" t="s">
        <v>445</v>
      </c>
      <c r="B2610" s="16" t="s">
        <v>9459</v>
      </c>
      <c r="C2610" s="16" t="s">
        <v>446</v>
      </c>
      <c r="D2610" s="16" t="s">
        <v>592</v>
      </c>
      <c r="E2610" s="16" t="s">
        <v>446</v>
      </c>
      <c r="F2610" s="16" t="s">
        <v>954</v>
      </c>
    </row>
    <row r="2611" spans="1:6" x14ac:dyDescent="0.25">
      <c r="A2611" s="16" t="s">
        <v>451</v>
      </c>
      <c r="B2611" s="16" t="s">
        <v>10116</v>
      </c>
      <c r="C2611" s="16" t="s">
        <v>509</v>
      </c>
      <c r="D2611" s="16" t="s">
        <v>629</v>
      </c>
      <c r="E2611" s="16" t="s">
        <v>506</v>
      </c>
      <c r="F2611" s="16" t="s">
        <v>521</v>
      </c>
    </row>
    <row r="2612" spans="1:6" x14ac:dyDescent="0.25">
      <c r="A2612" s="16" t="s">
        <v>457</v>
      </c>
      <c r="B2612" s="16" t="s">
        <v>9656</v>
      </c>
      <c r="C2612" s="16" t="s">
        <v>446</v>
      </c>
      <c r="D2612" s="16" t="s">
        <v>473</v>
      </c>
      <c r="E2612" s="16" t="s">
        <v>509</v>
      </c>
      <c r="F2612" s="16" t="s">
        <v>945</v>
      </c>
    </row>
    <row r="2613" spans="1:6" x14ac:dyDescent="0.25">
      <c r="A2613" s="16" t="s">
        <v>462</v>
      </c>
      <c r="B2613" s="16" t="s">
        <v>11384</v>
      </c>
      <c r="C2613" s="16" t="s">
        <v>458</v>
      </c>
      <c r="D2613" s="16" t="s">
        <v>456</v>
      </c>
      <c r="E2613" s="16" t="s">
        <v>455</v>
      </c>
      <c r="F2613" s="16" t="s">
        <v>1472</v>
      </c>
    </row>
    <row r="2615" spans="1:6" x14ac:dyDescent="0.25">
      <c r="A2615" s="16" t="s">
        <v>14023</v>
      </c>
    </row>
    <row r="2616" spans="1:6" x14ac:dyDescent="0.25">
      <c r="A2616" s="16" t="s">
        <v>263</v>
      </c>
    </row>
    <row r="2617" spans="1:6" x14ac:dyDescent="0.25">
      <c r="A2617" s="16" t="s">
        <v>469</v>
      </c>
      <c r="B2617" s="16" t="s">
        <v>435</v>
      </c>
      <c r="C2617" s="16" t="s">
        <v>697</v>
      </c>
      <c r="D2617" s="16" t="s">
        <v>1698</v>
      </c>
      <c r="E2617" s="16" t="s">
        <v>486</v>
      </c>
      <c r="F2617" s="16" t="s">
        <v>487</v>
      </c>
    </row>
    <row r="2618" spans="1:6" x14ac:dyDescent="0.25">
      <c r="A2618" s="16" t="s">
        <v>470</v>
      </c>
      <c r="B2618" s="16" t="s">
        <v>10955</v>
      </c>
      <c r="C2618" s="16" t="s">
        <v>468</v>
      </c>
      <c r="D2618" s="16" t="s">
        <v>592</v>
      </c>
      <c r="E2618" s="16" t="s">
        <v>506</v>
      </c>
      <c r="F2618" s="16" t="s">
        <v>955</v>
      </c>
    </row>
    <row r="2619" spans="1:6" x14ac:dyDescent="0.25">
      <c r="A2619" s="16" t="s">
        <v>474</v>
      </c>
      <c r="B2619" s="16" t="s">
        <v>9322</v>
      </c>
      <c r="C2619" s="16" t="s">
        <v>568</v>
      </c>
      <c r="D2619" s="16" t="s">
        <v>455</v>
      </c>
      <c r="E2619" s="16" t="s">
        <v>446</v>
      </c>
      <c r="F2619" s="16" t="s">
        <v>944</v>
      </c>
    </row>
    <row r="2620" spans="1:6" x14ac:dyDescent="0.25">
      <c r="A2620" s="16" t="s">
        <v>462</v>
      </c>
      <c r="B2620" s="16" t="s">
        <v>11384</v>
      </c>
      <c r="C2620" s="16" t="s">
        <v>458</v>
      </c>
      <c r="D2620" s="16" t="s">
        <v>456</v>
      </c>
      <c r="E2620" s="16" t="s">
        <v>455</v>
      </c>
      <c r="F2620" s="16" t="s">
        <v>1472</v>
      </c>
    </row>
    <row r="2622" spans="1:6" x14ac:dyDescent="0.25">
      <c r="A2622" s="16" t="s">
        <v>14024</v>
      </c>
    </row>
    <row r="2623" spans="1:6" x14ac:dyDescent="0.25">
      <c r="A2623" s="16" t="s">
        <v>264</v>
      </c>
    </row>
    <row r="2624" spans="1:6" x14ac:dyDescent="0.25">
      <c r="A2624" s="16" t="s">
        <v>477</v>
      </c>
      <c r="B2624" s="16" t="s">
        <v>435</v>
      </c>
      <c r="C2624" s="16" t="s">
        <v>697</v>
      </c>
      <c r="D2624" s="16" t="s">
        <v>1698</v>
      </c>
      <c r="E2624" s="16" t="s">
        <v>486</v>
      </c>
      <c r="F2624" s="16" t="s">
        <v>487</v>
      </c>
    </row>
    <row r="2625" spans="1:12" x14ac:dyDescent="0.25">
      <c r="A2625" s="16" t="s">
        <v>478</v>
      </c>
      <c r="B2625" s="16" t="s">
        <v>10231</v>
      </c>
      <c r="C2625" s="16" t="s">
        <v>446</v>
      </c>
      <c r="D2625" s="16" t="s">
        <v>468</v>
      </c>
      <c r="E2625" s="16" t="s">
        <v>456</v>
      </c>
      <c r="F2625" s="16" t="s">
        <v>943</v>
      </c>
    </row>
    <row r="2626" spans="1:12" x14ac:dyDescent="0.25">
      <c r="A2626" s="16" t="s">
        <v>482</v>
      </c>
      <c r="B2626" s="16" t="s">
        <v>10135</v>
      </c>
      <c r="C2626" s="16" t="s">
        <v>568</v>
      </c>
      <c r="D2626" s="16" t="s">
        <v>515</v>
      </c>
      <c r="E2626" s="16" t="s">
        <v>468</v>
      </c>
      <c r="F2626" s="16" t="s">
        <v>1120</v>
      </c>
    </row>
    <row r="2627" spans="1:12" x14ac:dyDescent="0.25">
      <c r="A2627" s="16" t="s">
        <v>462</v>
      </c>
      <c r="B2627" s="16" t="s">
        <v>11384</v>
      </c>
      <c r="C2627" s="16" t="s">
        <v>458</v>
      </c>
      <c r="D2627" s="16" t="s">
        <v>456</v>
      </c>
      <c r="E2627" s="16" t="s">
        <v>455</v>
      </c>
      <c r="F2627" s="16" t="s">
        <v>1472</v>
      </c>
    </row>
    <row r="2629" spans="1:12" x14ac:dyDescent="0.25">
      <c r="A2629" s="16" t="s">
        <v>14025</v>
      </c>
    </row>
    <row r="2630" spans="1:12" x14ac:dyDescent="0.25">
      <c r="A2630" s="16" t="s">
        <v>14026</v>
      </c>
    </row>
    <row r="2631" spans="1:12" x14ac:dyDescent="0.25">
      <c r="A2631" s="16" t="s">
        <v>435</v>
      </c>
      <c r="B2631" s="16" t="s">
        <v>503</v>
      </c>
      <c r="C2631" s="16" t="s">
        <v>1699</v>
      </c>
      <c r="D2631" s="16" t="s">
        <v>1700</v>
      </c>
      <c r="E2631" s="16" t="s">
        <v>444</v>
      </c>
      <c r="F2631" s="16" t="s">
        <v>1701</v>
      </c>
      <c r="G2631" s="16" t="s">
        <v>1702</v>
      </c>
      <c r="H2631" s="16" t="s">
        <v>1703</v>
      </c>
      <c r="I2631" s="16" t="s">
        <v>1704</v>
      </c>
      <c r="J2631" s="16" t="s">
        <v>1705</v>
      </c>
      <c r="K2631" s="16" t="s">
        <v>1706</v>
      </c>
      <c r="L2631" s="16" t="s">
        <v>1707</v>
      </c>
    </row>
    <row r="2632" spans="1:12" x14ac:dyDescent="0.25">
      <c r="A2632" s="16" t="s">
        <v>8746</v>
      </c>
      <c r="B2632" s="16" t="s">
        <v>843</v>
      </c>
      <c r="C2632" s="16" t="s">
        <v>843</v>
      </c>
      <c r="D2632" s="16" t="s">
        <v>843</v>
      </c>
      <c r="E2632" s="16" t="s">
        <v>843</v>
      </c>
      <c r="F2632" s="16" t="s">
        <v>843</v>
      </c>
      <c r="G2632" s="16" t="s">
        <v>843</v>
      </c>
      <c r="H2632" s="16" t="s">
        <v>843</v>
      </c>
      <c r="I2632" s="16" t="s">
        <v>843</v>
      </c>
      <c r="J2632" s="16" t="s">
        <v>843</v>
      </c>
      <c r="K2632" s="16" t="s">
        <v>843</v>
      </c>
      <c r="L2632" s="16" t="s">
        <v>13296</v>
      </c>
    </row>
    <row r="2634" spans="1:12" x14ac:dyDescent="0.25">
      <c r="A2634" s="16" t="s">
        <v>14027</v>
      </c>
    </row>
    <row r="2635" spans="1:12" x14ac:dyDescent="0.25">
      <c r="A2635" s="16" t="s">
        <v>265</v>
      </c>
    </row>
    <row r="2636" spans="1:12" x14ac:dyDescent="0.25">
      <c r="A2636" s="16" t="s">
        <v>477</v>
      </c>
      <c r="B2636" s="16" t="s">
        <v>435</v>
      </c>
      <c r="C2636" s="16" t="s">
        <v>1708</v>
      </c>
      <c r="D2636" s="16" t="s">
        <v>697</v>
      </c>
      <c r="E2636" s="16" t="s">
        <v>1709</v>
      </c>
      <c r="F2636" s="16" t="s">
        <v>1710</v>
      </c>
      <c r="G2636" s="16" t="s">
        <v>1711</v>
      </c>
      <c r="H2636" s="16" t="s">
        <v>1712</v>
      </c>
      <c r="I2636" s="16" t="s">
        <v>1093</v>
      </c>
      <c r="J2636" s="16" t="s">
        <v>444</v>
      </c>
      <c r="K2636" s="16" t="s">
        <v>1713</v>
      </c>
      <c r="L2636" s="16" t="s">
        <v>1714</v>
      </c>
    </row>
    <row r="2637" spans="1:12" x14ac:dyDescent="0.25">
      <c r="A2637" s="16" t="s">
        <v>478</v>
      </c>
      <c r="B2637" s="16" t="s">
        <v>10231</v>
      </c>
      <c r="C2637" s="16" t="s">
        <v>511</v>
      </c>
      <c r="D2637" s="16" t="s">
        <v>456</v>
      </c>
      <c r="E2637" s="16" t="s">
        <v>448</v>
      </c>
      <c r="F2637" s="16" t="s">
        <v>1637</v>
      </c>
      <c r="G2637" s="16" t="s">
        <v>690</v>
      </c>
      <c r="H2637" s="16" t="s">
        <v>653</v>
      </c>
      <c r="I2637" s="16" t="s">
        <v>446</v>
      </c>
      <c r="J2637" s="16" t="s">
        <v>468</v>
      </c>
      <c r="K2637" s="16" t="s">
        <v>778</v>
      </c>
      <c r="L2637" s="16" t="s">
        <v>1334</v>
      </c>
    </row>
    <row r="2638" spans="1:12" x14ac:dyDescent="0.25">
      <c r="A2638" s="16" t="s">
        <v>482</v>
      </c>
      <c r="B2638" s="16" t="s">
        <v>10135</v>
      </c>
      <c r="C2638" s="16" t="s">
        <v>651</v>
      </c>
      <c r="D2638" s="16" t="s">
        <v>592</v>
      </c>
      <c r="E2638" s="16" t="s">
        <v>681</v>
      </c>
      <c r="F2638" s="16" t="s">
        <v>1486</v>
      </c>
      <c r="G2638" s="16" t="s">
        <v>585</v>
      </c>
      <c r="H2638" s="16" t="s">
        <v>638</v>
      </c>
      <c r="I2638" s="16" t="s">
        <v>446</v>
      </c>
      <c r="J2638" s="16" t="s">
        <v>446</v>
      </c>
      <c r="K2638" s="16" t="s">
        <v>1139</v>
      </c>
      <c r="L2638" s="16" t="s">
        <v>819</v>
      </c>
    </row>
    <row r="2639" spans="1:12" x14ac:dyDescent="0.25">
      <c r="A2639" s="16" t="s">
        <v>462</v>
      </c>
      <c r="B2639" s="16" t="s">
        <v>11384</v>
      </c>
      <c r="C2639" s="16" t="s">
        <v>683</v>
      </c>
      <c r="D2639" s="16" t="s">
        <v>456</v>
      </c>
      <c r="E2639" s="16" t="s">
        <v>557</v>
      </c>
      <c r="F2639" s="16" t="s">
        <v>501</v>
      </c>
      <c r="G2639" s="16" t="s">
        <v>621</v>
      </c>
      <c r="H2639" s="16" t="s">
        <v>595</v>
      </c>
      <c r="I2639" s="16" t="s">
        <v>446</v>
      </c>
      <c r="J2639" s="16" t="s">
        <v>463</v>
      </c>
      <c r="K2639" s="16" t="s">
        <v>1628</v>
      </c>
      <c r="L2639" s="16" t="s">
        <v>1082</v>
      </c>
    </row>
    <row r="2641" spans="1:4" x14ac:dyDescent="0.25">
      <c r="A2641" s="16" t="s">
        <v>13648</v>
      </c>
    </row>
    <row r="2642" spans="1:4" x14ac:dyDescent="0.25">
      <c r="A2642" s="16" t="s">
        <v>14028</v>
      </c>
    </row>
    <row r="2643" spans="1:4" x14ac:dyDescent="0.25">
      <c r="A2643" s="16" t="s">
        <v>815</v>
      </c>
      <c r="B2643" s="16" t="s">
        <v>435</v>
      </c>
      <c r="C2643" s="16" t="s">
        <v>486</v>
      </c>
      <c r="D2643" s="16" t="s">
        <v>487</v>
      </c>
    </row>
    <row r="2644" spans="1:4" x14ac:dyDescent="0.25">
      <c r="A2644" s="16" t="s">
        <v>470</v>
      </c>
      <c r="B2644" s="16" t="s">
        <v>10057</v>
      </c>
      <c r="C2644" s="16" t="s">
        <v>456</v>
      </c>
      <c r="D2644" s="16" t="s">
        <v>1071</v>
      </c>
    </row>
    <row r="2645" spans="1:4" x14ac:dyDescent="0.25">
      <c r="A2645" s="16" t="s">
        <v>474</v>
      </c>
      <c r="B2645" s="16" t="s">
        <v>9513</v>
      </c>
      <c r="C2645" s="16" t="s">
        <v>518</v>
      </c>
      <c r="D2645" s="16" t="s">
        <v>945</v>
      </c>
    </row>
    <row r="2646" spans="1:4" x14ac:dyDescent="0.25">
      <c r="A2646" s="16" t="s">
        <v>821</v>
      </c>
      <c r="B2646" s="16" t="s">
        <v>1056</v>
      </c>
      <c r="C2646" s="16" t="s">
        <v>446</v>
      </c>
      <c r="D2646" s="16" t="s">
        <v>644</v>
      </c>
    </row>
    <row r="2647" spans="1:4" x14ac:dyDescent="0.25">
      <c r="A2647" s="16" t="s">
        <v>462</v>
      </c>
      <c r="B2647" s="16" t="s">
        <v>10658</v>
      </c>
      <c r="C2647" s="16" t="s">
        <v>629</v>
      </c>
      <c r="D2647" s="16" t="s">
        <v>943</v>
      </c>
    </row>
    <row r="2649" spans="1:4" x14ac:dyDescent="0.25">
      <c r="A2649" s="16" t="s">
        <v>13649</v>
      </c>
    </row>
    <row r="2650" spans="1:4" x14ac:dyDescent="0.25">
      <c r="A2650" s="16" t="s">
        <v>14029</v>
      </c>
    </row>
    <row r="2651" spans="1:4" x14ac:dyDescent="0.25">
      <c r="A2651" s="16" t="s">
        <v>823</v>
      </c>
      <c r="B2651" s="16" t="s">
        <v>435</v>
      </c>
      <c r="C2651" s="16" t="s">
        <v>486</v>
      </c>
      <c r="D2651" s="16" t="s">
        <v>487</v>
      </c>
    </row>
    <row r="2652" spans="1:4" x14ac:dyDescent="0.25">
      <c r="A2652" s="16" t="s">
        <v>1132</v>
      </c>
      <c r="B2652" s="16" t="s">
        <v>8811</v>
      </c>
      <c r="C2652" s="16" t="s">
        <v>446</v>
      </c>
      <c r="D2652" s="16" t="s">
        <v>644</v>
      </c>
    </row>
    <row r="2653" spans="1:4" x14ac:dyDescent="0.25">
      <c r="A2653" s="16" t="s">
        <v>824</v>
      </c>
      <c r="B2653" s="16" t="s">
        <v>8947</v>
      </c>
      <c r="C2653" s="16" t="s">
        <v>571</v>
      </c>
      <c r="D2653" s="16" t="s">
        <v>1464</v>
      </c>
    </row>
    <row r="2654" spans="1:4" x14ac:dyDescent="0.25">
      <c r="A2654" s="16" t="s">
        <v>445</v>
      </c>
      <c r="B2654" s="16" t="s">
        <v>8993</v>
      </c>
      <c r="C2654" s="16" t="s">
        <v>587</v>
      </c>
      <c r="D2654" s="16" t="s">
        <v>1510</v>
      </c>
    </row>
    <row r="2655" spans="1:4" x14ac:dyDescent="0.25">
      <c r="A2655" s="16" t="s">
        <v>451</v>
      </c>
      <c r="B2655" s="16" t="s">
        <v>9358</v>
      </c>
      <c r="C2655" s="16" t="s">
        <v>455</v>
      </c>
      <c r="D2655" s="16" t="s">
        <v>1069</v>
      </c>
    </row>
    <row r="2656" spans="1:4" x14ac:dyDescent="0.25">
      <c r="A2656" s="16" t="s">
        <v>860</v>
      </c>
      <c r="B2656" s="16" t="s">
        <v>8987</v>
      </c>
      <c r="C2656" s="16" t="s">
        <v>555</v>
      </c>
      <c r="D2656" s="16" t="s">
        <v>1460</v>
      </c>
    </row>
    <row r="2657" spans="1:4" x14ac:dyDescent="0.25">
      <c r="A2657" s="16" t="s">
        <v>457</v>
      </c>
      <c r="B2657" s="16" t="s">
        <v>9656</v>
      </c>
      <c r="C2657" s="16" t="s">
        <v>473</v>
      </c>
      <c r="D2657" s="16" t="s">
        <v>1575</v>
      </c>
    </row>
    <row r="2658" spans="1:4" x14ac:dyDescent="0.25">
      <c r="A2658" s="16" t="s">
        <v>462</v>
      </c>
      <c r="B2658" s="16" t="s">
        <v>10658</v>
      </c>
      <c r="C2658" s="16" t="s">
        <v>629</v>
      </c>
      <c r="D2658" s="16" t="s">
        <v>943</v>
      </c>
    </row>
    <row r="2660" spans="1:4" x14ac:dyDescent="0.25">
      <c r="A2660" s="16" t="s">
        <v>13650</v>
      </c>
    </row>
    <row r="2661" spans="1:4" x14ac:dyDescent="0.25">
      <c r="A2661" s="16" t="s">
        <v>14030</v>
      </c>
    </row>
    <row r="2662" spans="1:4" x14ac:dyDescent="0.25">
      <c r="A2662" s="16" t="s">
        <v>924</v>
      </c>
      <c r="B2662" s="16" t="s">
        <v>435</v>
      </c>
      <c r="C2662" s="16" t="s">
        <v>486</v>
      </c>
      <c r="D2662" s="16" t="s">
        <v>487</v>
      </c>
    </row>
    <row r="2663" spans="1:4" x14ac:dyDescent="0.25">
      <c r="A2663" s="16" t="s">
        <v>850</v>
      </c>
      <c r="B2663" s="16" t="s">
        <v>9322</v>
      </c>
      <c r="C2663" s="16" t="s">
        <v>523</v>
      </c>
      <c r="D2663" s="16" t="s">
        <v>1150</v>
      </c>
    </row>
    <row r="2664" spans="1:4" x14ac:dyDescent="0.25">
      <c r="A2664" s="16" t="s">
        <v>851</v>
      </c>
      <c r="B2664" s="16" t="s">
        <v>10185</v>
      </c>
      <c r="C2664" s="16" t="s">
        <v>509</v>
      </c>
      <c r="D2664" s="16" t="s">
        <v>750</v>
      </c>
    </row>
    <row r="2665" spans="1:4" x14ac:dyDescent="0.25">
      <c r="A2665" s="16" t="s">
        <v>821</v>
      </c>
      <c r="B2665" s="16" t="s">
        <v>8811</v>
      </c>
      <c r="C2665" s="16" t="s">
        <v>446</v>
      </c>
      <c r="D2665" s="16" t="s">
        <v>644</v>
      </c>
    </row>
    <row r="2666" spans="1:4" x14ac:dyDescent="0.25">
      <c r="A2666" s="16" t="s">
        <v>462</v>
      </c>
      <c r="B2666" s="16" t="s">
        <v>10658</v>
      </c>
      <c r="C2666" s="16" t="s">
        <v>629</v>
      </c>
      <c r="D2666" s="16" t="s">
        <v>943</v>
      </c>
    </row>
    <row r="2668" spans="1:4" x14ac:dyDescent="0.25">
      <c r="A2668" s="16" t="s">
        <v>13651</v>
      </c>
    </row>
    <row r="2669" spans="1:4" x14ac:dyDescent="0.25">
      <c r="A2669" s="16" t="s">
        <v>14031</v>
      </c>
    </row>
    <row r="2670" spans="1:4" x14ac:dyDescent="0.25">
      <c r="A2670" s="16" t="s">
        <v>477</v>
      </c>
      <c r="B2670" s="16" t="s">
        <v>435</v>
      </c>
      <c r="C2670" s="16" t="s">
        <v>486</v>
      </c>
      <c r="D2670" s="16" t="s">
        <v>487</v>
      </c>
    </row>
    <row r="2671" spans="1:4" x14ac:dyDescent="0.25">
      <c r="A2671" s="16" t="s">
        <v>478</v>
      </c>
      <c r="B2671" s="16" t="s">
        <v>9864</v>
      </c>
      <c r="C2671" s="16" t="s">
        <v>473</v>
      </c>
      <c r="D2671" s="16" t="s">
        <v>1575</v>
      </c>
    </row>
    <row r="2672" spans="1:4" x14ac:dyDescent="0.25">
      <c r="A2672" s="16" t="s">
        <v>482</v>
      </c>
      <c r="B2672" s="16" t="s">
        <v>9718</v>
      </c>
      <c r="C2672" s="16" t="s">
        <v>571</v>
      </c>
      <c r="D2672" s="16" t="s">
        <v>1464</v>
      </c>
    </row>
    <row r="2673" spans="1:4" x14ac:dyDescent="0.25">
      <c r="A2673" s="16" t="s">
        <v>462</v>
      </c>
      <c r="B2673" s="16" t="s">
        <v>10658</v>
      </c>
      <c r="C2673" s="16" t="s">
        <v>629</v>
      </c>
      <c r="D2673" s="16" t="s">
        <v>943</v>
      </c>
    </row>
    <row r="2675" spans="1:4" x14ac:dyDescent="0.25">
      <c r="A2675" s="16" t="s">
        <v>14032</v>
      </c>
    </row>
    <row r="2676" spans="1:4" x14ac:dyDescent="0.25">
      <c r="A2676" s="16" t="s">
        <v>266</v>
      </c>
    </row>
    <row r="2677" spans="1:4" x14ac:dyDescent="0.25">
      <c r="A2677" s="16" t="s">
        <v>434</v>
      </c>
      <c r="B2677" s="16" t="s">
        <v>435</v>
      </c>
      <c r="C2677" s="16" t="s">
        <v>486</v>
      </c>
      <c r="D2677" s="16" t="s">
        <v>487</v>
      </c>
    </row>
    <row r="2678" spans="1:4" x14ac:dyDescent="0.25">
      <c r="A2678" s="16" t="s">
        <v>445</v>
      </c>
      <c r="B2678" s="16" t="s">
        <v>9459</v>
      </c>
      <c r="C2678" s="16" t="s">
        <v>508</v>
      </c>
      <c r="D2678" s="16" t="s">
        <v>944</v>
      </c>
    </row>
    <row r="2679" spans="1:4" x14ac:dyDescent="0.25">
      <c r="A2679" s="16" t="s">
        <v>451</v>
      </c>
      <c r="B2679" s="16" t="s">
        <v>10087</v>
      </c>
      <c r="C2679" s="16" t="s">
        <v>447</v>
      </c>
      <c r="D2679" s="16" t="s">
        <v>1070</v>
      </c>
    </row>
    <row r="2680" spans="1:4" x14ac:dyDescent="0.25">
      <c r="A2680" s="16" t="s">
        <v>457</v>
      </c>
      <c r="B2680" s="16" t="s">
        <v>9646</v>
      </c>
      <c r="C2680" s="16" t="s">
        <v>473</v>
      </c>
      <c r="D2680" s="16" t="s">
        <v>1575</v>
      </c>
    </row>
    <row r="2681" spans="1:4" x14ac:dyDescent="0.25">
      <c r="A2681" s="16" t="s">
        <v>462</v>
      </c>
      <c r="B2681" s="16" t="s">
        <v>11350</v>
      </c>
      <c r="C2681" s="16" t="s">
        <v>629</v>
      </c>
      <c r="D2681" s="16" t="s">
        <v>943</v>
      </c>
    </row>
    <row r="2683" spans="1:4" x14ac:dyDescent="0.25">
      <c r="A2683" s="16" t="s">
        <v>14033</v>
      </c>
    </row>
    <row r="2684" spans="1:4" x14ac:dyDescent="0.25">
      <c r="A2684" s="16" t="s">
        <v>267</v>
      </c>
    </row>
    <row r="2685" spans="1:4" x14ac:dyDescent="0.25">
      <c r="A2685" s="16" t="s">
        <v>469</v>
      </c>
      <c r="B2685" s="16" t="s">
        <v>435</v>
      </c>
      <c r="C2685" s="16" t="s">
        <v>486</v>
      </c>
      <c r="D2685" s="16" t="s">
        <v>487</v>
      </c>
    </row>
    <row r="2686" spans="1:4" x14ac:dyDescent="0.25">
      <c r="A2686" s="16" t="s">
        <v>470</v>
      </c>
      <c r="B2686" s="16" t="s">
        <v>10921</v>
      </c>
      <c r="C2686" s="16" t="s">
        <v>568</v>
      </c>
      <c r="D2686" s="16" t="s">
        <v>1467</v>
      </c>
    </row>
    <row r="2687" spans="1:4" x14ac:dyDescent="0.25">
      <c r="A2687" s="16" t="s">
        <v>474</v>
      </c>
      <c r="B2687" s="16" t="s">
        <v>9318</v>
      </c>
      <c r="C2687" s="16" t="s">
        <v>455</v>
      </c>
      <c r="D2687" s="16" t="s">
        <v>1069</v>
      </c>
    </row>
    <row r="2688" spans="1:4" x14ac:dyDescent="0.25">
      <c r="A2688" s="16" t="s">
        <v>462</v>
      </c>
      <c r="B2688" s="16" t="s">
        <v>11350</v>
      </c>
      <c r="C2688" s="16" t="s">
        <v>629</v>
      </c>
      <c r="D2688" s="16" t="s">
        <v>943</v>
      </c>
    </row>
    <row r="2690" spans="1:4" x14ac:dyDescent="0.25">
      <c r="A2690" s="16" t="s">
        <v>14034</v>
      </c>
    </row>
    <row r="2691" spans="1:4" x14ac:dyDescent="0.25">
      <c r="A2691" s="16" t="s">
        <v>268</v>
      </c>
    </row>
    <row r="2692" spans="1:4" x14ac:dyDescent="0.25">
      <c r="A2692" s="16" t="s">
        <v>477</v>
      </c>
      <c r="B2692" s="16" t="s">
        <v>435</v>
      </c>
      <c r="C2692" s="16" t="s">
        <v>486</v>
      </c>
      <c r="D2692" s="16" t="s">
        <v>487</v>
      </c>
    </row>
    <row r="2693" spans="1:4" x14ac:dyDescent="0.25">
      <c r="A2693" s="16" t="s">
        <v>478</v>
      </c>
      <c r="B2693" s="16" t="s">
        <v>10222</v>
      </c>
      <c r="C2693" s="16" t="s">
        <v>518</v>
      </c>
      <c r="D2693" s="16" t="s">
        <v>945</v>
      </c>
    </row>
    <row r="2694" spans="1:4" x14ac:dyDescent="0.25">
      <c r="A2694" s="16" t="s">
        <v>482</v>
      </c>
      <c r="B2694" s="16" t="s">
        <v>8995</v>
      </c>
      <c r="C2694" s="16" t="s">
        <v>455</v>
      </c>
      <c r="D2694" s="16" t="s">
        <v>1069</v>
      </c>
    </row>
    <row r="2695" spans="1:4" x14ac:dyDescent="0.25">
      <c r="A2695" s="16" t="s">
        <v>462</v>
      </c>
      <c r="B2695" s="16" t="s">
        <v>11350</v>
      </c>
      <c r="C2695" s="16" t="s">
        <v>629</v>
      </c>
      <c r="D2695" s="16" t="s">
        <v>943</v>
      </c>
    </row>
    <row r="2697" spans="1:4" x14ac:dyDescent="0.25">
      <c r="A2697" s="16" t="s">
        <v>13652</v>
      </c>
    </row>
    <row r="2698" spans="1:4" x14ac:dyDescent="0.25">
      <c r="A2698" s="16" t="s">
        <v>13250</v>
      </c>
    </row>
    <row r="2699" spans="1:4" x14ac:dyDescent="0.25">
      <c r="A2699" s="16" t="s">
        <v>477</v>
      </c>
      <c r="B2699" s="16" t="s">
        <v>435</v>
      </c>
      <c r="C2699" s="16" t="s">
        <v>11655</v>
      </c>
    </row>
    <row r="2700" spans="1:4" x14ac:dyDescent="0.25">
      <c r="A2700" s="16" t="s">
        <v>478</v>
      </c>
      <c r="B2700" s="16" t="s">
        <v>11363</v>
      </c>
      <c r="C2700" s="16" t="s">
        <v>644</v>
      </c>
    </row>
    <row r="2701" spans="1:4" x14ac:dyDescent="0.25">
      <c r="A2701" s="16" t="s">
        <v>482</v>
      </c>
      <c r="B2701" s="16" t="s">
        <v>11030</v>
      </c>
      <c r="C2701" s="16" t="s">
        <v>644</v>
      </c>
    </row>
    <row r="2702" spans="1:4" x14ac:dyDescent="0.25">
      <c r="A2702" s="16" t="s">
        <v>462</v>
      </c>
      <c r="B2702" s="16" t="s">
        <v>12846</v>
      </c>
      <c r="C2702" s="16" t="s">
        <v>644</v>
      </c>
    </row>
    <row r="2704" spans="1:4" x14ac:dyDescent="0.25">
      <c r="A2704" s="16" t="s">
        <v>14035</v>
      </c>
    </row>
    <row r="2705" spans="1:4" x14ac:dyDescent="0.25">
      <c r="A2705" s="16" t="s">
        <v>269</v>
      </c>
    </row>
    <row r="2706" spans="1:4" x14ac:dyDescent="0.25">
      <c r="A2706" s="16" t="s">
        <v>434</v>
      </c>
      <c r="B2706" s="16" t="s">
        <v>435</v>
      </c>
      <c r="C2706" s="16" t="s">
        <v>486</v>
      </c>
      <c r="D2706" s="16" t="s">
        <v>487</v>
      </c>
    </row>
    <row r="2707" spans="1:4" x14ac:dyDescent="0.25">
      <c r="A2707" s="16" t="s">
        <v>445</v>
      </c>
      <c r="B2707" s="16" t="s">
        <v>9432</v>
      </c>
      <c r="C2707" s="16" t="s">
        <v>1531</v>
      </c>
      <c r="D2707" s="16" t="s">
        <v>1373</v>
      </c>
    </row>
    <row r="2708" spans="1:4" x14ac:dyDescent="0.25">
      <c r="A2708" s="16" t="s">
        <v>451</v>
      </c>
      <c r="B2708" s="16" t="s">
        <v>10078</v>
      </c>
      <c r="C2708" s="16" t="s">
        <v>1715</v>
      </c>
      <c r="D2708" s="16" t="s">
        <v>1716</v>
      </c>
    </row>
    <row r="2709" spans="1:4" x14ac:dyDescent="0.25">
      <c r="A2709" s="16" t="s">
        <v>457</v>
      </c>
      <c r="B2709" s="16" t="s">
        <v>9652</v>
      </c>
      <c r="C2709" s="16" t="s">
        <v>1241</v>
      </c>
      <c r="D2709" s="16" t="s">
        <v>609</v>
      </c>
    </row>
    <row r="2710" spans="1:4" x14ac:dyDescent="0.25">
      <c r="A2710" s="16" t="s">
        <v>462</v>
      </c>
      <c r="B2710" s="16" t="s">
        <v>11321</v>
      </c>
      <c r="C2710" s="16" t="s">
        <v>1717</v>
      </c>
      <c r="D2710" s="16" t="s">
        <v>1651</v>
      </c>
    </row>
    <row r="2712" spans="1:4" x14ac:dyDescent="0.25">
      <c r="A2712" s="16" t="s">
        <v>14036</v>
      </c>
    </row>
    <row r="2713" spans="1:4" x14ac:dyDescent="0.25">
      <c r="A2713" s="16" t="s">
        <v>270</v>
      </c>
    </row>
    <row r="2714" spans="1:4" x14ac:dyDescent="0.25">
      <c r="A2714" s="16" t="s">
        <v>469</v>
      </c>
      <c r="B2714" s="16" t="s">
        <v>435</v>
      </c>
      <c r="C2714" s="16" t="s">
        <v>486</v>
      </c>
      <c r="D2714" s="16" t="s">
        <v>487</v>
      </c>
    </row>
    <row r="2715" spans="1:4" x14ac:dyDescent="0.25">
      <c r="A2715" s="16" t="s">
        <v>470</v>
      </c>
      <c r="B2715" s="16" t="s">
        <v>10911</v>
      </c>
      <c r="C2715" s="16" t="s">
        <v>869</v>
      </c>
      <c r="D2715" s="16" t="s">
        <v>868</v>
      </c>
    </row>
    <row r="2716" spans="1:4" x14ac:dyDescent="0.25">
      <c r="A2716" s="16" t="s">
        <v>474</v>
      </c>
      <c r="B2716" s="16" t="s">
        <v>9299</v>
      </c>
      <c r="C2716" s="16" t="s">
        <v>1556</v>
      </c>
      <c r="D2716" s="16" t="s">
        <v>1555</v>
      </c>
    </row>
    <row r="2717" spans="1:4" x14ac:dyDescent="0.25">
      <c r="A2717" s="16" t="s">
        <v>462</v>
      </c>
      <c r="B2717" s="16" t="s">
        <v>11321</v>
      </c>
      <c r="C2717" s="16" t="s">
        <v>1717</v>
      </c>
      <c r="D2717" s="16" t="s">
        <v>1651</v>
      </c>
    </row>
    <row r="2719" spans="1:4" x14ac:dyDescent="0.25">
      <c r="A2719" s="16" t="s">
        <v>14037</v>
      </c>
    </row>
    <row r="2720" spans="1:4" x14ac:dyDescent="0.25">
      <c r="A2720" s="16" t="s">
        <v>271</v>
      </c>
    </row>
    <row r="2721" spans="1:4" x14ac:dyDescent="0.25">
      <c r="A2721" s="16" t="s">
        <v>477</v>
      </c>
      <c r="B2721" s="16" t="s">
        <v>435</v>
      </c>
      <c r="C2721" s="16" t="s">
        <v>486</v>
      </c>
      <c r="D2721" s="16" t="s">
        <v>487</v>
      </c>
    </row>
    <row r="2722" spans="1:4" x14ac:dyDescent="0.25">
      <c r="A2722" s="16" t="s">
        <v>478</v>
      </c>
      <c r="B2722" s="16" t="s">
        <v>10185</v>
      </c>
      <c r="C2722" s="16" t="s">
        <v>1043</v>
      </c>
      <c r="D2722" s="16" t="s">
        <v>1042</v>
      </c>
    </row>
    <row r="2723" spans="1:4" x14ac:dyDescent="0.25">
      <c r="A2723" s="16" t="s">
        <v>482</v>
      </c>
      <c r="B2723" s="16" t="s">
        <v>10110</v>
      </c>
      <c r="C2723" s="16" t="s">
        <v>1718</v>
      </c>
      <c r="D2723" s="16" t="s">
        <v>1439</v>
      </c>
    </row>
    <row r="2724" spans="1:4" x14ac:dyDescent="0.25">
      <c r="A2724" s="16" t="s">
        <v>462</v>
      </c>
      <c r="B2724" s="16" t="s">
        <v>11321</v>
      </c>
      <c r="C2724" s="16" t="s">
        <v>1717</v>
      </c>
      <c r="D2724" s="16" t="s">
        <v>1651</v>
      </c>
    </row>
    <row r="2726" spans="1:4" x14ac:dyDescent="0.25">
      <c r="A2726" s="16" t="s">
        <v>14038</v>
      </c>
    </row>
    <row r="2727" spans="1:4" x14ac:dyDescent="0.25">
      <c r="A2727" s="16" t="s">
        <v>272</v>
      </c>
    </row>
    <row r="2728" spans="1:4" x14ac:dyDescent="0.25">
      <c r="A2728" s="16" t="s">
        <v>434</v>
      </c>
      <c r="B2728" s="16" t="s">
        <v>435</v>
      </c>
      <c r="C2728" s="16" t="s">
        <v>486</v>
      </c>
      <c r="D2728" s="16" t="s">
        <v>487</v>
      </c>
    </row>
    <row r="2729" spans="1:4" x14ac:dyDescent="0.25">
      <c r="A2729" s="16" t="s">
        <v>445</v>
      </c>
      <c r="B2729" s="16" t="s">
        <v>9205</v>
      </c>
      <c r="C2729" s="16" t="s">
        <v>1072</v>
      </c>
      <c r="D2729" s="16" t="s">
        <v>575</v>
      </c>
    </row>
    <row r="2730" spans="1:4" x14ac:dyDescent="0.25">
      <c r="A2730" s="16" t="s">
        <v>451</v>
      </c>
      <c r="B2730" s="16" t="s">
        <v>9609</v>
      </c>
      <c r="C2730" s="16" t="s">
        <v>1456</v>
      </c>
      <c r="D2730" s="16" t="s">
        <v>1424</v>
      </c>
    </row>
    <row r="2731" spans="1:4" x14ac:dyDescent="0.25">
      <c r="A2731" s="16" t="s">
        <v>457</v>
      </c>
      <c r="B2731" s="16" t="s">
        <v>9128</v>
      </c>
      <c r="C2731" s="16" t="s">
        <v>1464</v>
      </c>
      <c r="D2731" s="16" t="s">
        <v>571</v>
      </c>
    </row>
    <row r="2732" spans="1:4" x14ac:dyDescent="0.25">
      <c r="A2732" s="16" t="s">
        <v>462</v>
      </c>
      <c r="B2732" s="16" t="s">
        <v>10251</v>
      </c>
      <c r="C2732" s="16" t="s">
        <v>978</v>
      </c>
      <c r="D2732" s="16" t="s">
        <v>979</v>
      </c>
    </row>
    <row r="2734" spans="1:4" x14ac:dyDescent="0.25">
      <c r="A2734" s="16" t="s">
        <v>14039</v>
      </c>
    </row>
    <row r="2735" spans="1:4" x14ac:dyDescent="0.25">
      <c r="A2735" s="16" t="s">
        <v>273</v>
      </c>
    </row>
    <row r="2736" spans="1:4" x14ac:dyDescent="0.25">
      <c r="A2736" s="16" t="s">
        <v>469</v>
      </c>
      <c r="B2736" s="16" t="s">
        <v>435</v>
      </c>
      <c r="C2736" s="16" t="s">
        <v>486</v>
      </c>
      <c r="D2736" s="16" t="s">
        <v>487</v>
      </c>
    </row>
    <row r="2737" spans="1:4" x14ac:dyDescent="0.25">
      <c r="A2737" s="16" t="s">
        <v>470</v>
      </c>
      <c r="B2737" s="16" t="s">
        <v>9953</v>
      </c>
      <c r="C2737" s="16" t="s">
        <v>1461</v>
      </c>
      <c r="D2737" s="16" t="s">
        <v>1489</v>
      </c>
    </row>
    <row r="2738" spans="1:4" x14ac:dyDescent="0.25">
      <c r="A2738" s="16" t="s">
        <v>474</v>
      </c>
      <c r="B2738" s="16" t="s">
        <v>9139</v>
      </c>
      <c r="C2738" s="16" t="s">
        <v>1145</v>
      </c>
      <c r="D2738" s="16" t="s">
        <v>635</v>
      </c>
    </row>
    <row r="2739" spans="1:4" x14ac:dyDescent="0.25">
      <c r="A2739" s="16" t="s">
        <v>462</v>
      </c>
      <c r="B2739" s="16" t="s">
        <v>10251</v>
      </c>
      <c r="C2739" s="16" t="s">
        <v>978</v>
      </c>
      <c r="D2739" s="16" t="s">
        <v>979</v>
      </c>
    </row>
    <row r="2741" spans="1:4" x14ac:dyDescent="0.25">
      <c r="A2741" s="16" t="s">
        <v>14040</v>
      </c>
    </row>
    <row r="2742" spans="1:4" x14ac:dyDescent="0.25">
      <c r="A2742" s="16" t="s">
        <v>274</v>
      </c>
    </row>
    <row r="2743" spans="1:4" x14ac:dyDescent="0.25">
      <c r="A2743" s="16" t="s">
        <v>1664</v>
      </c>
      <c r="B2743" s="16" t="s">
        <v>435</v>
      </c>
      <c r="C2743" s="16" t="s">
        <v>486</v>
      </c>
      <c r="D2743" s="16" t="s">
        <v>487</v>
      </c>
    </row>
    <row r="2744" spans="1:4" x14ac:dyDescent="0.25">
      <c r="A2744" s="16" t="s">
        <v>831</v>
      </c>
      <c r="B2744" s="16" t="s">
        <v>9471</v>
      </c>
      <c r="C2744" s="16" t="s">
        <v>1618</v>
      </c>
      <c r="D2744" s="16" t="s">
        <v>1135</v>
      </c>
    </row>
    <row r="2745" spans="1:4" x14ac:dyDescent="0.25">
      <c r="A2745" s="16" t="s">
        <v>833</v>
      </c>
      <c r="B2745" s="16" t="s">
        <v>9486</v>
      </c>
      <c r="C2745" s="16" t="s">
        <v>748</v>
      </c>
      <c r="D2745" s="16" t="s">
        <v>590</v>
      </c>
    </row>
    <row r="2746" spans="1:4" x14ac:dyDescent="0.25">
      <c r="A2746" s="16" t="s">
        <v>836</v>
      </c>
      <c r="B2746" s="16" t="s">
        <v>8800</v>
      </c>
      <c r="C2746" s="16" t="s">
        <v>644</v>
      </c>
      <c r="D2746" s="16" t="s">
        <v>446</v>
      </c>
    </row>
    <row r="2747" spans="1:4" x14ac:dyDescent="0.25">
      <c r="A2747" s="16" t="s">
        <v>821</v>
      </c>
      <c r="B2747" s="16" t="s">
        <v>8898</v>
      </c>
      <c r="C2747" s="16" t="s">
        <v>707</v>
      </c>
      <c r="D2747" s="16" t="s">
        <v>637</v>
      </c>
    </row>
    <row r="2748" spans="1:4" x14ac:dyDescent="0.25">
      <c r="A2748" s="16" t="s">
        <v>462</v>
      </c>
      <c r="B2748" s="16" t="s">
        <v>10251</v>
      </c>
      <c r="C2748" s="16" t="s">
        <v>978</v>
      </c>
      <c r="D2748" s="16" t="s">
        <v>979</v>
      </c>
    </row>
    <row r="2750" spans="1:4" x14ac:dyDescent="0.25">
      <c r="A2750" s="16" t="s">
        <v>14041</v>
      </c>
    </row>
    <row r="2751" spans="1:4" x14ac:dyDescent="0.25">
      <c r="A2751" s="16" t="s">
        <v>275</v>
      </c>
    </row>
    <row r="2752" spans="1:4" x14ac:dyDescent="0.25">
      <c r="A2752" s="16" t="s">
        <v>477</v>
      </c>
      <c r="B2752" s="16" t="s">
        <v>435</v>
      </c>
      <c r="C2752" s="16" t="s">
        <v>486</v>
      </c>
      <c r="D2752" s="16" t="s">
        <v>487</v>
      </c>
    </row>
    <row r="2753" spans="1:4" x14ac:dyDescent="0.25">
      <c r="A2753" s="16" t="s">
        <v>478</v>
      </c>
      <c r="B2753" s="16" t="s">
        <v>9674</v>
      </c>
      <c r="C2753" s="16" t="s">
        <v>702</v>
      </c>
      <c r="D2753" s="16" t="s">
        <v>1139</v>
      </c>
    </row>
    <row r="2754" spans="1:4" x14ac:dyDescent="0.25">
      <c r="A2754" s="16" t="s">
        <v>482</v>
      </c>
      <c r="B2754" s="16" t="s">
        <v>9440</v>
      </c>
      <c r="C2754" s="16" t="s">
        <v>1347</v>
      </c>
      <c r="D2754" s="16" t="s">
        <v>1255</v>
      </c>
    </row>
    <row r="2755" spans="1:4" x14ac:dyDescent="0.25">
      <c r="A2755" s="16" t="s">
        <v>462</v>
      </c>
      <c r="B2755" s="16" t="s">
        <v>10251</v>
      </c>
      <c r="C2755" s="16" t="s">
        <v>978</v>
      </c>
      <c r="D2755" s="16" t="s">
        <v>979</v>
      </c>
    </row>
    <row r="2757" spans="1:4" x14ac:dyDescent="0.25">
      <c r="A2757" s="16" t="s">
        <v>14042</v>
      </c>
    </row>
    <row r="2758" spans="1:4" x14ac:dyDescent="0.25">
      <c r="A2758" s="16" t="s">
        <v>276</v>
      </c>
    </row>
    <row r="2759" spans="1:4" x14ac:dyDescent="0.25">
      <c r="A2759" s="16" t="s">
        <v>434</v>
      </c>
      <c r="B2759" s="16" t="s">
        <v>435</v>
      </c>
      <c r="C2759" s="16" t="s">
        <v>486</v>
      </c>
      <c r="D2759" s="16" t="s">
        <v>487</v>
      </c>
    </row>
    <row r="2760" spans="1:4" x14ac:dyDescent="0.25">
      <c r="A2760" s="16" t="s">
        <v>445</v>
      </c>
      <c r="B2760" s="16" t="s">
        <v>9459</v>
      </c>
      <c r="C2760" s="16" t="s">
        <v>521</v>
      </c>
      <c r="D2760" s="16" t="s">
        <v>621</v>
      </c>
    </row>
    <row r="2761" spans="1:4" x14ac:dyDescent="0.25">
      <c r="A2761" s="16" t="s">
        <v>451</v>
      </c>
      <c r="B2761" s="16" t="s">
        <v>10116</v>
      </c>
      <c r="C2761" s="16" t="s">
        <v>510</v>
      </c>
      <c r="D2761" s="16" t="s">
        <v>683</v>
      </c>
    </row>
    <row r="2762" spans="1:4" x14ac:dyDescent="0.25">
      <c r="A2762" s="16" t="s">
        <v>457</v>
      </c>
      <c r="B2762" s="16" t="s">
        <v>9656</v>
      </c>
      <c r="C2762" s="16" t="s">
        <v>763</v>
      </c>
      <c r="D2762" s="16" t="s">
        <v>762</v>
      </c>
    </row>
    <row r="2763" spans="1:4" x14ac:dyDescent="0.25">
      <c r="A2763" s="16" t="s">
        <v>462</v>
      </c>
      <c r="B2763" s="16" t="s">
        <v>11384</v>
      </c>
      <c r="C2763" s="16" t="s">
        <v>866</v>
      </c>
      <c r="D2763" s="16" t="s">
        <v>597</v>
      </c>
    </row>
    <row r="2765" spans="1:4" x14ac:dyDescent="0.25">
      <c r="A2765" s="16" t="s">
        <v>14043</v>
      </c>
    </row>
    <row r="2766" spans="1:4" x14ac:dyDescent="0.25">
      <c r="A2766" s="16" t="s">
        <v>277</v>
      </c>
    </row>
    <row r="2767" spans="1:4" x14ac:dyDescent="0.25">
      <c r="A2767" s="16" t="s">
        <v>469</v>
      </c>
      <c r="B2767" s="16" t="s">
        <v>435</v>
      </c>
      <c r="C2767" s="16" t="s">
        <v>486</v>
      </c>
      <c r="D2767" s="16" t="s">
        <v>487</v>
      </c>
    </row>
    <row r="2768" spans="1:4" x14ac:dyDescent="0.25">
      <c r="A2768" s="16" t="s">
        <v>470</v>
      </c>
      <c r="B2768" s="16" t="s">
        <v>10955</v>
      </c>
      <c r="C2768" s="16" t="s">
        <v>749</v>
      </c>
      <c r="D2768" s="16" t="s">
        <v>634</v>
      </c>
    </row>
    <row r="2769" spans="1:4" x14ac:dyDescent="0.25">
      <c r="A2769" s="16" t="s">
        <v>474</v>
      </c>
      <c r="B2769" s="16" t="s">
        <v>9322</v>
      </c>
      <c r="C2769" s="16" t="s">
        <v>754</v>
      </c>
      <c r="D2769" s="16" t="s">
        <v>586</v>
      </c>
    </row>
    <row r="2770" spans="1:4" x14ac:dyDescent="0.25">
      <c r="A2770" s="16" t="s">
        <v>462</v>
      </c>
      <c r="B2770" s="16" t="s">
        <v>11384</v>
      </c>
      <c r="C2770" s="16" t="s">
        <v>866</v>
      </c>
      <c r="D2770" s="16" t="s">
        <v>597</v>
      </c>
    </row>
    <row r="2772" spans="1:4" x14ac:dyDescent="0.25">
      <c r="A2772" s="16" t="s">
        <v>14044</v>
      </c>
    </row>
    <row r="2773" spans="1:4" x14ac:dyDescent="0.25">
      <c r="A2773" s="16" t="s">
        <v>278</v>
      </c>
    </row>
    <row r="2774" spans="1:4" x14ac:dyDescent="0.25">
      <c r="A2774" s="16" t="s">
        <v>477</v>
      </c>
      <c r="B2774" s="16" t="s">
        <v>435</v>
      </c>
      <c r="C2774" s="16" t="s">
        <v>486</v>
      </c>
      <c r="D2774" s="16" t="s">
        <v>487</v>
      </c>
    </row>
    <row r="2775" spans="1:4" x14ac:dyDescent="0.25">
      <c r="A2775" s="16" t="s">
        <v>478</v>
      </c>
      <c r="B2775" s="16" t="s">
        <v>10231</v>
      </c>
      <c r="C2775" s="16" t="s">
        <v>749</v>
      </c>
      <c r="D2775" s="16" t="s">
        <v>634</v>
      </c>
    </row>
    <row r="2776" spans="1:4" x14ac:dyDescent="0.25">
      <c r="A2776" s="16" t="s">
        <v>482</v>
      </c>
      <c r="B2776" s="16" t="s">
        <v>10135</v>
      </c>
      <c r="C2776" s="16" t="s">
        <v>1465</v>
      </c>
      <c r="D2776" s="16" t="s">
        <v>581</v>
      </c>
    </row>
    <row r="2777" spans="1:4" x14ac:dyDescent="0.25">
      <c r="A2777" s="16" t="s">
        <v>462</v>
      </c>
      <c r="B2777" s="16" t="s">
        <v>11384</v>
      </c>
      <c r="C2777" s="16" t="s">
        <v>866</v>
      </c>
      <c r="D2777" s="16" t="s">
        <v>597</v>
      </c>
    </row>
    <row r="2779" spans="1:4" x14ac:dyDescent="0.25">
      <c r="A2779" s="16" t="s">
        <v>14045</v>
      </c>
    </row>
    <row r="2780" spans="1:4" x14ac:dyDescent="0.25">
      <c r="A2780" s="16" t="s">
        <v>13251</v>
      </c>
    </row>
    <row r="2781" spans="1:4" x14ac:dyDescent="0.25">
      <c r="A2781" s="16" t="s">
        <v>434</v>
      </c>
      <c r="B2781" s="16" t="s">
        <v>435</v>
      </c>
      <c r="C2781" s="16" t="s">
        <v>486</v>
      </c>
      <c r="D2781" s="16" t="s">
        <v>487</v>
      </c>
    </row>
    <row r="2782" spans="1:4" x14ac:dyDescent="0.25">
      <c r="A2782" s="16" t="s">
        <v>445</v>
      </c>
      <c r="B2782" s="16" t="s">
        <v>9459</v>
      </c>
      <c r="C2782" s="16" t="s">
        <v>508</v>
      </c>
      <c r="D2782" s="16" t="s">
        <v>944</v>
      </c>
    </row>
    <row r="2783" spans="1:4" x14ac:dyDescent="0.25">
      <c r="A2783" s="16" t="s">
        <v>451</v>
      </c>
      <c r="B2783" s="16" t="s">
        <v>10116</v>
      </c>
      <c r="C2783" s="16" t="s">
        <v>506</v>
      </c>
      <c r="D2783" s="16" t="s">
        <v>747</v>
      </c>
    </row>
    <row r="2784" spans="1:4" x14ac:dyDescent="0.25">
      <c r="A2784" s="16" t="s">
        <v>457</v>
      </c>
      <c r="B2784" s="16" t="s">
        <v>9656</v>
      </c>
      <c r="C2784" s="16" t="s">
        <v>473</v>
      </c>
      <c r="D2784" s="16" t="s">
        <v>1575</v>
      </c>
    </row>
    <row r="2785" spans="1:4" x14ac:dyDescent="0.25">
      <c r="A2785" s="16" t="s">
        <v>462</v>
      </c>
      <c r="B2785" s="16" t="s">
        <v>11384</v>
      </c>
      <c r="C2785" s="16" t="s">
        <v>592</v>
      </c>
      <c r="D2785" s="16" t="s">
        <v>954</v>
      </c>
    </row>
    <row r="2787" spans="1:4" x14ac:dyDescent="0.25">
      <c r="A2787" s="16" t="s">
        <v>14046</v>
      </c>
    </row>
    <row r="2788" spans="1:4" x14ac:dyDescent="0.25">
      <c r="A2788" s="16" t="s">
        <v>13252</v>
      </c>
    </row>
    <row r="2789" spans="1:4" x14ac:dyDescent="0.25">
      <c r="A2789" s="16" t="s">
        <v>469</v>
      </c>
      <c r="B2789" s="16" t="s">
        <v>435</v>
      </c>
      <c r="C2789" s="16" t="s">
        <v>486</v>
      </c>
      <c r="D2789" s="16" t="s">
        <v>487</v>
      </c>
    </row>
    <row r="2790" spans="1:4" x14ac:dyDescent="0.25">
      <c r="A2790" s="16" t="s">
        <v>470</v>
      </c>
      <c r="B2790" s="16" t="s">
        <v>10955</v>
      </c>
      <c r="C2790" s="16" t="s">
        <v>509</v>
      </c>
      <c r="D2790" s="16" t="s">
        <v>750</v>
      </c>
    </row>
    <row r="2791" spans="1:4" x14ac:dyDescent="0.25">
      <c r="A2791" s="16" t="s">
        <v>474</v>
      </c>
      <c r="B2791" s="16" t="s">
        <v>9322</v>
      </c>
      <c r="C2791" s="16" t="s">
        <v>455</v>
      </c>
      <c r="D2791" s="16" t="s">
        <v>1069</v>
      </c>
    </row>
    <row r="2792" spans="1:4" x14ac:dyDescent="0.25">
      <c r="A2792" s="16" t="s">
        <v>462</v>
      </c>
      <c r="B2792" s="16" t="s">
        <v>11384</v>
      </c>
      <c r="C2792" s="16" t="s">
        <v>592</v>
      </c>
      <c r="D2792" s="16" t="s">
        <v>954</v>
      </c>
    </row>
    <row r="2794" spans="1:4" x14ac:dyDescent="0.25">
      <c r="A2794" s="16" t="s">
        <v>14047</v>
      </c>
    </row>
    <row r="2795" spans="1:4" x14ac:dyDescent="0.25">
      <c r="A2795" s="16" t="s">
        <v>13253</v>
      </c>
    </row>
    <row r="2796" spans="1:4" x14ac:dyDescent="0.25">
      <c r="A2796" s="16" t="s">
        <v>477</v>
      </c>
      <c r="B2796" s="16" t="s">
        <v>435</v>
      </c>
      <c r="C2796" s="16" t="s">
        <v>486</v>
      </c>
      <c r="D2796" s="16" t="s">
        <v>487</v>
      </c>
    </row>
    <row r="2797" spans="1:4" x14ac:dyDescent="0.25">
      <c r="A2797" s="16" t="s">
        <v>478</v>
      </c>
      <c r="B2797" s="16" t="s">
        <v>10231</v>
      </c>
      <c r="C2797" s="16" t="s">
        <v>591</v>
      </c>
      <c r="D2797" s="16" t="s">
        <v>765</v>
      </c>
    </row>
    <row r="2798" spans="1:4" x14ac:dyDescent="0.25">
      <c r="A2798" s="16" t="s">
        <v>482</v>
      </c>
      <c r="B2798" s="16" t="s">
        <v>10135</v>
      </c>
      <c r="C2798" s="16" t="s">
        <v>585</v>
      </c>
      <c r="D2798" s="16" t="s">
        <v>507</v>
      </c>
    </row>
    <row r="2799" spans="1:4" x14ac:dyDescent="0.25">
      <c r="A2799" s="16" t="s">
        <v>462</v>
      </c>
      <c r="B2799" s="16" t="s">
        <v>11384</v>
      </c>
      <c r="C2799" s="16" t="s">
        <v>592</v>
      </c>
      <c r="D2799" s="16" t="s">
        <v>954</v>
      </c>
    </row>
    <row r="2801" spans="1:6" x14ac:dyDescent="0.25">
      <c r="A2801" s="16" t="s">
        <v>13653</v>
      </c>
    </row>
    <row r="2802" spans="1:6" x14ac:dyDescent="0.25">
      <c r="A2802" s="16" t="s">
        <v>13654</v>
      </c>
    </row>
    <row r="2803" spans="1:6" x14ac:dyDescent="0.25">
      <c r="A2803" s="16" t="s">
        <v>477</v>
      </c>
      <c r="B2803" s="16" t="s">
        <v>435</v>
      </c>
      <c r="C2803" s="16" t="s">
        <v>486</v>
      </c>
      <c r="D2803" s="16" t="s">
        <v>487</v>
      </c>
    </row>
    <row r="2804" spans="1:6" x14ac:dyDescent="0.25">
      <c r="A2804" s="16" t="s">
        <v>478</v>
      </c>
      <c r="B2804" s="16" t="s">
        <v>10231</v>
      </c>
      <c r="C2804" s="16" t="s">
        <v>690</v>
      </c>
      <c r="D2804" s="16" t="s">
        <v>739</v>
      </c>
    </row>
    <row r="2805" spans="1:6" x14ac:dyDescent="0.25">
      <c r="A2805" s="16" t="s">
        <v>482</v>
      </c>
      <c r="B2805" s="16" t="s">
        <v>10124</v>
      </c>
      <c r="C2805" s="16" t="s">
        <v>1560</v>
      </c>
      <c r="D2805" s="16" t="s">
        <v>1719</v>
      </c>
    </row>
    <row r="2806" spans="1:6" x14ac:dyDescent="0.25">
      <c r="A2806" s="16" t="s">
        <v>462</v>
      </c>
      <c r="B2806" s="16" t="s">
        <v>11376</v>
      </c>
      <c r="C2806" s="16" t="s">
        <v>459</v>
      </c>
      <c r="D2806" s="16" t="s">
        <v>1720</v>
      </c>
    </row>
    <row r="2808" spans="1:6" x14ac:dyDescent="0.25">
      <c r="A2808" s="16" t="s">
        <v>14048</v>
      </c>
    </row>
    <row r="2809" spans="1:6" x14ac:dyDescent="0.25">
      <c r="A2809" s="16" t="s">
        <v>279</v>
      </c>
    </row>
    <row r="2810" spans="1:6" x14ac:dyDescent="0.25">
      <c r="A2810" s="16" t="s">
        <v>434</v>
      </c>
      <c r="B2810" s="16" t="s">
        <v>435</v>
      </c>
      <c r="C2810" s="16" t="s">
        <v>697</v>
      </c>
      <c r="D2810" s="16" t="s">
        <v>1721</v>
      </c>
      <c r="E2810" s="16" t="s">
        <v>1722</v>
      </c>
      <c r="F2810" s="16" t="s">
        <v>1723</v>
      </c>
    </row>
    <row r="2811" spans="1:6" x14ac:dyDescent="0.25">
      <c r="A2811" s="16" t="s">
        <v>445</v>
      </c>
      <c r="B2811" s="16" t="s">
        <v>9459</v>
      </c>
      <c r="C2811" s="16" t="s">
        <v>635</v>
      </c>
      <c r="D2811" s="16" t="s">
        <v>795</v>
      </c>
      <c r="E2811" s="16" t="s">
        <v>446</v>
      </c>
      <c r="F2811" s="16" t="s">
        <v>694</v>
      </c>
    </row>
    <row r="2812" spans="1:6" x14ac:dyDescent="0.25">
      <c r="A2812" s="16" t="s">
        <v>451</v>
      </c>
      <c r="B2812" s="16" t="s">
        <v>10116</v>
      </c>
      <c r="C2812" s="16" t="s">
        <v>618</v>
      </c>
      <c r="D2812" s="16" t="s">
        <v>756</v>
      </c>
      <c r="E2812" s="16" t="s">
        <v>555</v>
      </c>
      <c r="F2812" s="16" t="s">
        <v>618</v>
      </c>
    </row>
    <row r="2813" spans="1:6" x14ac:dyDescent="0.25">
      <c r="A2813" s="16" t="s">
        <v>457</v>
      </c>
      <c r="B2813" s="16" t="s">
        <v>9656</v>
      </c>
      <c r="C2813" s="16" t="s">
        <v>473</v>
      </c>
      <c r="D2813" s="16" t="s">
        <v>1464</v>
      </c>
      <c r="E2813" s="16" t="s">
        <v>518</v>
      </c>
      <c r="F2813" s="16" t="s">
        <v>473</v>
      </c>
    </row>
    <row r="2814" spans="1:6" x14ac:dyDescent="0.25">
      <c r="A2814" s="16" t="s">
        <v>462</v>
      </c>
      <c r="B2814" s="16" t="s">
        <v>11384</v>
      </c>
      <c r="C2814" s="16" t="s">
        <v>621</v>
      </c>
      <c r="D2814" s="16" t="s">
        <v>718</v>
      </c>
      <c r="E2814" s="16" t="s">
        <v>447</v>
      </c>
      <c r="F2814" s="16" t="s">
        <v>588</v>
      </c>
    </row>
    <row r="2816" spans="1:6" x14ac:dyDescent="0.25">
      <c r="A2816" s="16" t="s">
        <v>14049</v>
      </c>
    </row>
    <row r="2817" spans="1:7" x14ac:dyDescent="0.25">
      <c r="A2817" s="16" t="s">
        <v>280</v>
      </c>
    </row>
    <row r="2818" spans="1:7" x14ac:dyDescent="0.25">
      <c r="A2818" s="16" t="s">
        <v>469</v>
      </c>
      <c r="B2818" s="16" t="s">
        <v>435</v>
      </c>
      <c r="C2818" s="16" t="s">
        <v>697</v>
      </c>
      <c r="D2818" s="16" t="s">
        <v>1721</v>
      </c>
      <c r="E2818" s="16" t="s">
        <v>1722</v>
      </c>
      <c r="F2818" s="16" t="s">
        <v>1723</v>
      </c>
    </row>
    <row r="2819" spans="1:7" x14ac:dyDescent="0.25">
      <c r="A2819" s="16" t="s">
        <v>470</v>
      </c>
      <c r="B2819" s="16" t="s">
        <v>10955</v>
      </c>
      <c r="C2819" s="16" t="s">
        <v>671</v>
      </c>
      <c r="D2819" s="16" t="s">
        <v>1557</v>
      </c>
      <c r="E2819" s="16" t="s">
        <v>592</v>
      </c>
      <c r="F2819" s="16" t="s">
        <v>520</v>
      </c>
    </row>
    <row r="2820" spans="1:7" x14ac:dyDescent="0.25">
      <c r="A2820" s="16" t="s">
        <v>474</v>
      </c>
      <c r="B2820" s="16" t="s">
        <v>9322</v>
      </c>
      <c r="C2820" s="16" t="s">
        <v>522</v>
      </c>
      <c r="D2820" s="16" t="s">
        <v>1724</v>
      </c>
      <c r="E2820" s="16" t="s">
        <v>560</v>
      </c>
      <c r="F2820" s="16" t="s">
        <v>592</v>
      </c>
    </row>
    <row r="2821" spans="1:7" x14ac:dyDescent="0.25">
      <c r="A2821" s="16" t="s">
        <v>462</v>
      </c>
      <c r="B2821" s="16" t="s">
        <v>11384</v>
      </c>
      <c r="C2821" s="16" t="s">
        <v>621</v>
      </c>
      <c r="D2821" s="16" t="s">
        <v>718</v>
      </c>
      <c r="E2821" s="16" t="s">
        <v>447</v>
      </c>
      <c r="F2821" s="16" t="s">
        <v>588</v>
      </c>
    </row>
    <row r="2823" spans="1:7" x14ac:dyDescent="0.25">
      <c r="A2823" s="16" t="s">
        <v>14050</v>
      </c>
    </row>
    <row r="2824" spans="1:7" x14ac:dyDescent="0.25">
      <c r="A2824" s="16" t="s">
        <v>281</v>
      </c>
    </row>
    <row r="2825" spans="1:7" x14ac:dyDescent="0.25">
      <c r="A2825" s="16" t="s">
        <v>477</v>
      </c>
      <c r="B2825" s="16" t="s">
        <v>435</v>
      </c>
      <c r="C2825" s="16" t="s">
        <v>697</v>
      </c>
      <c r="D2825" s="16" t="s">
        <v>1721</v>
      </c>
      <c r="E2825" s="16" t="s">
        <v>1722</v>
      </c>
      <c r="F2825" s="16" t="s">
        <v>1723</v>
      </c>
    </row>
    <row r="2826" spans="1:7" x14ac:dyDescent="0.25">
      <c r="A2826" s="16" t="s">
        <v>478</v>
      </c>
      <c r="B2826" s="16" t="s">
        <v>10231</v>
      </c>
      <c r="C2826" s="16" t="s">
        <v>690</v>
      </c>
      <c r="D2826" s="16" t="s">
        <v>756</v>
      </c>
      <c r="E2826" s="16" t="s">
        <v>629</v>
      </c>
      <c r="F2826" s="16" t="s">
        <v>588</v>
      </c>
    </row>
    <row r="2827" spans="1:7" x14ac:dyDescent="0.25">
      <c r="A2827" s="16" t="s">
        <v>482</v>
      </c>
      <c r="B2827" s="16" t="s">
        <v>10135</v>
      </c>
      <c r="C2827" s="16" t="s">
        <v>585</v>
      </c>
      <c r="D2827" s="16" t="s">
        <v>1057</v>
      </c>
      <c r="E2827" s="16" t="s">
        <v>568</v>
      </c>
      <c r="F2827" s="16" t="s">
        <v>515</v>
      </c>
    </row>
    <row r="2828" spans="1:7" x14ac:dyDescent="0.25">
      <c r="A2828" s="16" t="s">
        <v>462</v>
      </c>
      <c r="B2828" s="16" t="s">
        <v>11384</v>
      </c>
      <c r="C2828" s="16" t="s">
        <v>621</v>
      </c>
      <c r="D2828" s="16" t="s">
        <v>718</v>
      </c>
      <c r="E2828" s="16" t="s">
        <v>447</v>
      </c>
      <c r="F2828" s="16" t="s">
        <v>588</v>
      </c>
    </row>
    <row r="2830" spans="1:7" x14ac:dyDescent="0.25">
      <c r="A2830" s="16" t="s">
        <v>14051</v>
      </c>
    </row>
    <row r="2831" spans="1:7" x14ac:dyDescent="0.25">
      <c r="A2831" s="16" t="s">
        <v>282</v>
      </c>
    </row>
    <row r="2832" spans="1:7" x14ac:dyDescent="0.25">
      <c r="A2832" s="16" t="s">
        <v>434</v>
      </c>
      <c r="B2832" s="16" t="s">
        <v>435</v>
      </c>
      <c r="C2832" s="16" t="s">
        <v>1725</v>
      </c>
      <c r="D2832" s="16" t="s">
        <v>1726</v>
      </c>
      <c r="E2832" s="16" t="s">
        <v>1727</v>
      </c>
      <c r="F2832" s="16" t="s">
        <v>1728</v>
      </c>
      <c r="G2832" s="16" t="s">
        <v>1729</v>
      </c>
    </row>
    <row r="2833" spans="1:7" x14ac:dyDescent="0.25">
      <c r="A2833" s="16" t="s">
        <v>445</v>
      </c>
      <c r="B2833" s="16" t="s">
        <v>9459</v>
      </c>
      <c r="C2833" s="16" t="s">
        <v>446</v>
      </c>
      <c r="D2833" s="16" t="s">
        <v>810</v>
      </c>
      <c r="E2833" s="16" t="s">
        <v>657</v>
      </c>
      <c r="F2833" s="16" t="s">
        <v>446</v>
      </c>
      <c r="G2833" s="16" t="s">
        <v>589</v>
      </c>
    </row>
    <row r="2834" spans="1:7" x14ac:dyDescent="0.25">
      <c r="A2834" s="16" t="s">
        <v>451</v>
      </c>
      <c r="B2834" s="16" t="s">
        <v>10116</v>
      </c>
      <c r="C2834" s="16" t="s">
        <v>473</v>
      </c>
      <c r="D2834" s="16" t="s">
        <v>491</v>
      </c>
      <c r="E2834" s="16" t="s">
        <v>687</v>
      </c>
      <c r="F2834" s="16" t="s">
        <v>473</v>
      </c>
      <c r="G2834" s="16" t="s">
        <v>1518</v>
      </c>
    </row>
    <row r="2835" spans="1:7" x14ac:dyDescent="0.25">
      <c r="A2835" s="16" t="s">
        <v>457</v>
      </c>
      <c r="B2835" s="16" t="s">
        <v>9656</v>
      </c>
      <c r="C2835" s="16" t="s">
        <v>473</v>
      </c>
      <c r="D2835" s="16" t="s">
        <v>1730</v>
      </c>
      <c r="E2835" s="16" t="s">
        <v>555</v>
      </c>
      <c r="F2835" s="16" t="s">
        <v>446</v>
      </c>
      <c r="G2835" s="16" t="s">
        <v>1665</v>
      </c>
    </row>
    <row r="2836" spans="1:7" x14ac:dyDescent="0.25">
      <c r="A2836" s="16" t="s">
        <v>462</v>
      </c>
      <c r="B2836" s="16" t="s">
        <v>11384</v>
      </c>
      <c r="C2836" s="16" t="s">
        <v>468</v>
      </c>
      <c r="D2836" s="16" t="s">
        <v>949</v>
      </c>
      <c r="E2836" s="16" t="s">
        <v>479</v>
      </c>
      <c r="F2836" s="16" t="s">
        <v>463</v>
      </c>
      <c r="G2836" s="16" t="s">
        <v>825</v>
      </c>
    </row>
    <row r="2838" spans="1:7" x14ac:dyDescent="0.25">
      <c r="A2838" s="16" t="s">
        <v>14052</v>
      </c>
    </row>
    <row r="2839" spans="1:7" x14ac:dyDescent="0.25">
      <c r="A2839" s="16" t="s">
        <v>283</v>
      </c>
    </row>
    <row r="2840" spans="1:7" x14ac:dyDescent="0.25">
      <c r="A2840" s="16" t="s">
        <v>469</v>
      </c>
      <c r="B2840" s="16" t="s">
        <v>435</v>
      </c>
      <c r="C2840" s="16" t="s">
        <v>1725</v>
      </c>
      <c r="D2840" s="16" t="s">
        <v>1726</v>
      </c>
      <c r="E2840" s="16" t="s">
        <v>1727</v>
      </c>
      <c r="F2840" s="16" t="s">
        <v>1728</v>
      </c>
      <c r="G2840" s="16" t="s">
        <v>1729</v>
      </c>
    </row>
    <row r="2841" spans="1:7" x14ac:dyDescent="0.25">
      <c r="A2841" s="16" t="s">
        <v>470</v>
      </c>
      <c r="B2841" s="16" t="s">
        <v>10955</v>
      </c>
      <c r="C2841" s="16" t="s">
        <v>464</v>
      </c>
      <c r="D2841" s="16" t="s">
        <v>1370</v>
      </c>
      <c r="E2841" s="16" t="s">
        <v>559</v>
      </c>
      <c r="F2841" s="16" t="s">
        <v>464</v>
      </c>
      <c r="G2841" s="16" t="s">
        <v>897</v>
      </c>
    </row>
    <row r="2842" spans="1:7" x14ac:dyDescent="0.25">
      <c r="A2842" s="16" t="s">
        <v>474</v>
      </c>
      <c r="B2842" s="16" t="s">
        <v>9322</v>
      </c>
      <c r="C2842" s="16" t="s">
        <v>455</v>
      </c>
      <c r="D2842" s="16" t="s">
        <v>1731</v>
      </c>
      <c r="E2842" s="16" t="s">
        <v>452</v>
      </c>
      <c r="F2842" s="16" t="s">
        <v>446</v>
      </c>
      <c r="G2842" s="16" t="s">
        <v>914</v>
      </c>
    </row>
    <row r="2843" spans="1:7" x14ac:dyDescent="0.25">
      <c r="A2843" s="16" t="s">
        <v>462</v>
      </c>
      <c r="B2843" s="16" t="s">
        <v>11384</v>
      </c>
      <c r="C2843" s="16" t="s">
        <v>468</v>
      </c>
      <c r="D2843" s="16" t="s">
        <v>949</v>
      </c>
      <c r="E2843" s="16" t="s">
        <v>479</v>
      </c>
      <c r="F2843" s="16" t="s">
        <v>463</v>
      </c>
      <c r="G2843" s="16" t="s">
        <v>825</v>
      </c>
    </row>
    <row r="2845" spans="1:7" x14ac:dyDescent="0.25">
      <c r="A2845" s="16" t="s">
        <v>14053</v>
      </c>
    </row>
    <row r="2846" spans="1:7" x14ac:dyDescent="0.25">
      <c r="A2846" s="16" t="s">
        <v>284</v>
      </c>
    </row>
    <row r="2847" spans="1:7" x14ac:dyDescent="0.25">
      <c r="A2847" s="16" t="s">
        <v>477</v>
      </c>
      <c r="B2847" s="16" t="s">
        <v>435</v>
      </c>
      <c r="C2847" s="16" t="s">
        <v>1725</v>
      </c>
      <c r="D2847" s="16" t="s">
        <v>1726</v>
      </c>
      <c r="E2847" s="16" t="s">
        <v>1727</v>
      </c>
      <c r="F2847" s="16" t="s">
        <v>1728</v>
      </c>
      <c r="G2847" s="16" t="s">
        <v>1729</v>
      </c>
    </row>
    <row r="2848" spans="1:7" x14ac:dyDescent="0.25">
      <c r="A2848" s="16" t="s">
        <v>478</v>
      </c>
      <c r="B2848" s="16" t="s">
        <v>10231</v>
      </c>
      <c r="C2848" s="16" t="s">
        <v>468</v>
      </c>
      <c r="D2848" s="16" t="s">
        <v>1565</v>
      </c>
      <c r="E2848" s="16" t="s">
        <v>706</v>
      </c>
      <c r="F2848" s="16" t="s">
        <v>468</v>
      </c>
      <c r="G2848" s="16" t="s">
        <v>1269</v>
      </c>
    </row>
    <row r="2849" spans="1:7" x14ac:dyDescent="0.25">
      <c r="A2849" s="16" t="s">
        <v>482</v>
      </c>
      <c r="B2849" s="16" t="s">
        <v>10135</v>
      </c>
      <c r="C2849" s="16" t="s">
        <v>468</v>
      </c>
      <c r="D2849" s="16" t="s">
        <v>1732</v>
      </c>
      <c r="E2849" s="16" t="s">
        <v>681</v>
      </c>
      <c r="F2849" s="16" t="s">
        <v>446</v>
      </c>
      <c r="G2849" s="16" t="s">
        <v>1387</v>
      </c>
    </row>
    <row r="2850" spans="1:7" x14ac:dyDescent="0.25">
      <c r="A2850" s="16" t="s">
        <v>462</v>
      </c>
      <c r="B2850" s="16" t="s">
        <v>11384</v>
      </c>
      <c r="C2850" s="16" t="s">
        <v>468</v>
      </c>
      <c r="D2850" s="16" t="s">
        <v>949</v>
      </c>
      <c r="E2850" s="16" t="s">
        <v>479</v>
      </c>
      <c r="F2850" s="16" t="s">
        <v>463</v>
      </c>
      <c r="G2850" s="16" t="s">
        <v>825</v>
      </c>
    </row>
    <row r="2852" spans="1:7" x14ac:dyDescent="0.25">
      <c r="A2852" s="16" t="s">
        <v>14054</v>
      </c>
    </row>
    <row r="2853" spans="1:7" x14ac:dyDescent="0.25">
      <c r="A2853" s="16" t="s">
        <v>285</v>
      </c>
    </row>
    <row r="2854" spans="1:7" x14ac:dyDescent="0.25">
      <c r="A2854" s="16" t="s">
        <v>659</v>
      </c>
      <c r="B2854" s="16" t="s">
        <v>435</v>
      </c>
      <c r="C2854" s="16" t="s">
        <v>697</v>
      </c>
      <c r="D2854" s="16" t="s">
        <v>486</v>
      </c>
      <c r="E2854" s="16" t="s">
        <v>487</v>
      </c>
    </row>
    <row r="2855" spans="1:7" x14ac:dyDescent="0.25">
      <c r="A2855" s="16" t="s">
        <v>660</v>
      </c>
      <c r="B2855" s="16" t="s">
        <v>9373</v>
      </c>
      <c r="C2855" s="16" t="s">
        <v>446</v>
      </c>
      <c r="D2855" s="16" t="s">
        <v>763</v>
      </c>
      <c r="E2855" s="16" t="s">
        <v>762</v>
      </c>
    </row>
    <row r="2856" spans="1:7" x14ac:dyDescent="0.25">
      <c r="A2856" s="16" t="s">
        <v>663</v>
      </c>
      <c r="B2856" s="16" t="s">
        <v>10906</v>
      </c>
      <c r="C2856" s="16" t="s">
        <v>464</v>
      </c>
      <c r="D2856" s="16" t="s">
        <v>466</v>
      </c>
      <c r="E2856" s="16" t="s">
        <v>628</v>
      </c>
    </row>
    <row r="2857" spans="1:7" x14ac:dyDescent="0.25">
      <c r="A2857" s="16" t="s">
        <v>462</v>
      </c>
      <c r="B2857" s="16" t="s">
        <v>11384</v>
      </c>
      <c r="C2857" s="16" t="s">
        <v>463</v>
      </c>
      <c r="D2857" s="16" t="s">
        <v>492</v>
      </c>
      <c r="E2857" s="16" t="s">
        <v>448</v>
      </c>
    </row>
    <row r="2859" spans="1:7" x14ac:dyDescent="0.25">
      <c r="A2859" s="16" t="s">
        <v>14055</v>
      </c>
    </row>
    <row r="2860" spans="1:7" x14ac:dyDescent="0.25">
      <c r="A2860" s="16" t="s">
        <v>286</v>
      </c>
    </row>
    <row r="2861" spans="1:7" x14ac:dyDescent="0.25">
      <c r="A2861" s="16" t="s">
        <v>1733</v>
      </c>
      <c r="B2861" s="16" t="s">
        <v>435</v>
      </c>
      <c r="C2861" s="16" t="s">
        <v>697</v>
      </c>
      <c r="D2861" s="16" t="s">
        <v>486</v>
      </c>
      <c r="E2861" s="16" t="s">
        <v>487</v>
      </c>
    </row>
    <row r="2862" spans="1:7" x14ac:dyDescent="0.25">
      <c r="A2862" s="16" t="s">
        <v>1644</v>
      </c>
      <c r="B2862" s="16" t="s">
        <v>9907</v>
      </c>
      <c r="C2862" s="16" t="s">
        <v>446</v>
      </c>
      <c r="D2862" s="16" t="s">
        <v>460</v>
      </c>
      <c r="E2862" s="16" t="s">
        <v>522</v>
      </c>
    </row>
    <row r="2863" spans="1:7" x14ac:dyDescent="0.25">
      <c r="A2863" s="16" t="s">
        <v>1645</v>
      </c>
      <c r="B2863" s="16" t="s">
        <v>10426</v>
      </c>
      <c r="C2863" s="16" t="s">
        <v>468</v>
      </c>
      <c r="D2863" s="16" t="s">
        <v>1028</v>
      </c>
      <c r="E2863" s="16" t="s">
        <v>685</v>
      </c>
    </row>
    <row r="2864" spans="1:7" x14ac:dyDescent="0.25">
      <c r="A2864" s="16" t="s">
        <v>462</v>
      </c>
      <c r="B2864" s="16" t="s">
        <v>11384</v>
      </c>
      <c r="C2864" s="16" t="s">
        <v>463</v>
      </c>
      <c r="D2864" s="16" t="s">
        <v>492</v>
      </c>
      <c r="E2864" s="16" t="s">
        <v>448</v>
      </c>
    </row>
    <row r="2866" spans="1:9" x14ac:dyDescent="0.25">
      <c r="A2866" s="16" t="s">
        <v>14056</v>
      </c>
    </row>
    <row r="2867" spans="1:9" x14ac:dyDescent="0.25">
      <c r="A2867" s="16" t="s">
        <v>287</v>
      </c>
    </row>
    <row r="2868" spans="1:9" x14ac:dyDescent="0.25">
      <c r="A2868" s="16" t="s">
        <v>477</v>
      </c>
      <c r="B2868" s="16" t="s">
        <v>435</v>
      </c>
      <c r="C2868" s="16" t="s">
        <v>697</v>
      </c>
      <c r="D2868" s="16" t="s">
        <v>486</v>
      </c>
      <c r="E2868" s="16" t="s">
        <v>487</v>
      </c>
    </row>
    <row r="2869" spans="1:9" x14ac:dyDescent="0.25">
      <c r="A2869" s="16" t="s">
        <v>478</v>
      </c>
      <c r="B2869" s="16" t="s">
        <v>10231</v>
      </c>
      <c r="C2869" s="16" t="s">
        <v>468</v>
      </c>
      <c r="D2869" s="16" t="s">
        <v>1511</v>
      </c>
      <c r="E2869" s="16" t="s">
        <v>1138</v>
      </c>
    </row>
    <row r="2870" spans="1:9" x14ac:dyDescent="0.25">
      <c r="A2870" s="16" t="s">
        <v>482</v>
      </c>
      <c r="B2870" s="16" t="s">
        <v>10135</v>
      </c>
      <c r="C2870" s="16" t="s">
        <v>446</v>
      </c>
      <c r="D2870" s="16" t="s">
        <v>1016</v>
      </c>
      <c r="E2870" s="16" t="s">
        <v>620</v>
      </c>
    </row>
    <row r="2871" spans="1:9" x14ac:dyDescent="0.25">
      <c r="A2871" s="16" t="s">
        <v>462</v>
      </c>
      <c r="B2871" s="16" t="s">
        <v>11384</v>
      </c>
      <c r="C2871" s="16" t="s">
        <v>463</v>
      </c>
      <c r="D2871" s="16" t="s">
        <v>492</v>
      </c>
      <c r="E2871" s="16" t="s">
        <v>448</v>
      </c>
    </row>
    <row r="2873" spans="1:9" x14ac:dyDescent="0.25">
      <c r="A2873" s="16" t="s">
        <v>14057</v>
      </c>
    </row>
    <row r="2874" spans="1:9" x14ac:dyDescent="0.25">
      <c r="A2874" s="16" t="s">
        <v>288</v>
      </c>
    </row>
    <row r="2875" spans="1:9" x14ac:dyDescent="0.25">
      <c r="A2875" s="16" t="s">
        <v>477</v>
      </c>
      <c r="B2875" s="16" t="s">
        <v>435</v>
      </c>
      <c r="C2875" s="16" t="s">
        <v>1734</v>
      </c>
      <c r="D2875" s="16" t="s">
        <v>1735</v>
      </c>
      <c r="E2875" s="16" t="s">
        <v>1736</v>
      </c>
      <c r="F2875" s="16" t="s">
        <v>1737</v>
      </c>
      <c r="G2875" s="16" t="s">
        <v>1738</v>
      </c>
      <c r="H2875" s="16" t="s">
        <v>444</v>
      </c>
      <c r="I2875" s="16" t="s">
        <v>1739</v>
      </c>
    </row>
    <row r="2876" spans="1:9" x14ac:dyDescent="0.25">
      <c r="A2876" s="16" t="s">
        <v>478</v>
      </c>
      <c r="B2876" s="16" t="s">
        <v>8947</v>
      </c>
      <c r="C2876" s="16" t="s">
        <v>1569</v>
      </c>
      <c r="D2876" s="16" t="s">
        <v>1311</v>
      </c>
      <c r="E2876" s="16" t="s">
        <v>1311</v>
      </c>
      <c r="F2876" s="16" t="s">
        <v>446</v>
      </c>
      <c r="G2876" s="16" t="s">
        <v>650</v>
      </c>
      <c r="H2876" s="16" t="s">
        <v>446</v>
      </c>
      <c r="I2876" s="16" t="s">
        <v>753</v>
      </c>
    </row>
    <row r="2877" spans="1:9" x14ac:dyDescent="0.25">
      <c r="A2877" s="16" t="s">
        <v>482</v>
      </c>
      <c r="B2877" s="16" t="s">
        <v>8850</v>
      </c>
      <c r="C2877" s="16" t="s">
        <v>1400</v>
      </c>
      <c r="D2877" s="16" t="s">
        <v>446</v>
      </c>
      <c r="E2877" s="16" t="s">
        <v>446</v>
      </c>
      <c r="F2877" s="16" t="s">
        <v>446</v>
      </c>
      <c r="G2877" s="16" t="s">
        <v>446</v>
      </c>
      <c r="H2877" s="16" t="s">
        <v>446</v>
      </c>
      <c r="I2877" s="16" t="s">
        <v>1740</v>
      </c>
    </row>
    <row r="2878" spans="1:9" x14ac:dyDescent="0.25">
      <c r="A2878" s="16" t="s">
        <v>462</v>
      </c>
      <c r="B2878" s="16" t="s">
        <v>9047</v>
      </c>
      <c r="C2878" s="16" t="s">
        <v>675</v>
      </c>
      <c r="D2878" s="16" t="s">
        <v>1117</v>
      </c>
      <c r="E2878" s="16" t="s">
        <v>1117</v>
      </c>
      <c r="F2878" s="16" t="s">
        <v>446</v>
      </c>
      <c r="G2878" s="16" t="s">
        <v>553</v>
      </c>
      <c r="H2878" s="16" t="s">
        <v>446</v>
      </c>
      <c r="I2878" s="16" t="s">
        <v>742</v>
      </c>
    </row>
    <row r="2880" spans="1:9" x14ac:dyDescent="0.25">
      <c r="A2880" s="16" t="s">
        <v>14058</v>
      </c>
    </row>
    <row r="2881" spans="1:9" x14ac:dyDescent="0.25">
      <c r="A2881" s="16" t="s">
        <v>289</v>
      </c>
    </row>
    <row r="2882" spans="1:9" x14ac:dyDescent="0.25">
      <c r="A2882" s="16" t="s">
        <v>1741</v>
      </c>
      <c r="B2882" s="16" t="s">
        <v>435</v>
      </c>
      <c r="C2882" s="16" t="s">
        <v>13198</v>
      </c>
      <c r="D2882" s="16" t="s">
        <v>1742</v>
      </c>
      <c r="E2882" s="16" t="s">
        <v>1743</v>
      </c>
      <c r="F2882" s="16" t="s">
        <v>1744</v>
      </c>
      <c r="G2882" s="16" t="s">
        <v>1745</v>
      </c>
      <c r="H2882" s="16" t="s">
        <v>1746</v>
      </c>
      <c r="I2882" s="16" t="s">
        <v>13194</v>
      </c>
    </row>
    <row r="2883" spans="1:9" x14ac:dyDescent="0.25">
      <c r="A2883" s="16" t="s">
        <v>1201</v>
      </c>
      <c r="B2883" s="16" t="s">
        <v>9642</v>
      </c>
      <c r="C2883" s="16" t="s">
        <v>493</v>
      </c>
      <c r="D2883" s="16" t="s">
        <v>446</v>
      </c>
      <c r="E2883" s="16" t="s">
        <v>1043</v>
      </c>
      <c r="F2883" s="16" t="s">
        <v>465</v>
      </c>
      <c r="G2883" s="16" t="s">
        <v>515</v>
      </c>
      <c r="H2883" s="16" t="s">
        <v>446</v>
      </c>
      <c r="I2883" s="16" t="s">
        <v>473</v>
      </c>
    </row>
    <row r="2884" spans="1:9" x14ac:dyDescent="0.25">
      <c r="A2884" s="16" t="s">
        <v>1202</v>
      </c>
      <c r="B2884" s="16" t="s">
        <v>10373</v>
      </c>
      <c r="C2884" s="16" t="s">
        <v>627</v>
      </c>
      <c r="D2884" s="16" t="s">
        <v>473</v>
      </c>
      <c r="E2884" s="16" t="s">
        <v>1573</v>
      </c>
      <c r="F2884" s="16" t="s">
        <v>493</v>
      </c>
      <c r="G2884" s="16" t="s">
        <v>1152</v>
      </c>
      <c r="H2884" s="16" t="s">
        <v>621</v>
      </c>
      <c r="I2884" s="16" t="s">
        <v>458</v>
      </c>
    </row>
    <row r="2885" spans="1:9" x14ac:dyDescent="0.25">
      <c r="A2885" s="16" t="s">
        <v>1203</v>
      </c>
      <c r="B2885" s="16" t="s">
        <v>9015</v>
      </c>
      <c r="C2885" s="16" t="s">
        <v>585</v>
      </c>
      <c r="D2885" s="16" t="s">
        <v>571</v>
      </c>
      <c r="E2885" s="16" t="s">
        <v>472</v>
      </c>
      <c r="F2885" s="16" t="s">
        <v>495</v>
      </c>
      <c r="G2885" s="16" t="s">
        <v>1518</v>
      </c>
      <c r="H2885" s="16" t="s">
        <v>623</v>
      </c>
      <c r="I2885" s="16" t="s">
        <v>446</v>
      </c>
    </row>
    <row r="2886" spans="1:9" x14ac:dyDescent="0.25">
      <c r="A2886" s="16" t="s">
        <v>462</v>
      </c>
      <c r="B2886" s="16" t="s">
        <v>11259</v>
      </c>
      <c r="C2886" s="16" t="s">
        <v>979</v>
      </c>
      <c r="D2886" s="16" t="s">
        <v>473</v>
      </c>
      <c r="E2886" s="16" t="s">
        <v>1610</v>
      </c>
      <c r="F2886" s="16" t="s">
        <v>677</v>
      </c>
      <c r="G2886" s="16" t="s">
        <v>1403</v>
      </c>
      <c r="H2886" s="16" t="s">
        <v>601</v>
      </c>
      <c r="I2886" s="16" t="s">
        <v>473</v>
      </c>
    </row>
    <row r="2888" spans="1:9" x14ac:dyDescent="0.25">
      <c r="A2888" s="16" t="s">
        <v>14059</v>
      </c>
    </row>
    <row r="2889" spans="1:9" x14ac:dyDescent="0.25">
      <c r="A2889" s="16" t="s">
        <v>290</v>
      </c>
    </row>
    <row r="2890" spans="1:9" x14ac:dyDescent="0.25">
      <c r="A2890" s="16" t="s">
        <v>477</v>
      </c>
      <c r="B2890" s="16" t="s">
        <v>435</v>
      </c>
      <c r="C2890" s="16" t="s">
        <v>13198</v>
      </c>
      <c r="D2890" s="16" t="s">
        <v>1742</v>
      </c>
      <c r="E2890" s="16" t="s">
        <v>1743</v>
      </c>
      <c r="F2890" s="16" t="s">
        <v>1744</v>
      </c>
      <c r="G2890" s="16" t="s">
        <v>1745</v>
      </c>
      <c r="H2890" s="16" t="s">
        <v>1746</v>
      </c>
      <c r="I2890" s="16" t="s">
        <v>13194</v>
      </c>
    </row>
    <row r="2891" spans="1:9" x14ac:dyDescent="0.25">
      <c r="A2891" s="16" t="s">
        <v>478</v>
      </c>
      <c r="B2891" s="16" t="s">
        <v>10195</v>
      </c>
      <c r="C2891" s="16" t="s">
        <v>687</v>
      </c>
      <c r="D2891" s="16" t="s">
        <v>468</v>
      </c>
      <c r="E2891" s="16" t="s">
        <v>485</v>
      </c>
      <c r="F2891" s="16" t="s">
        <v>1135</v>
      </c>
      <c r="G2891" s="16" t="s">
        <v>1354</v>
      </c>
      <c r="H2891" s="16" t="s">
        <v>566</v>
      </c>
      <c r="I2891" s="16" t="s">
        <v>468</v>
      </c>
    </row>
    <row r="2892" spans="1:9" x14ac:dyDescent="0.25">
      <c r="A2892" s="16" t="s">
        <v>482</v>
      </c>
      <c r="B2892" s="16" t="s">
        <v>10032</v>
      </c>
      <c r="C2892" s="16" t="s">
        <v>1792</v>
      </c>
      <c r="D2892" s="16" t="s">
        <v>554</v>
      </c>
      <c r="E2892" s="16" t="s">
        <v>13219</v>
      </c>
      <c r="F2892" s="16" t="s">
        <v>1134</v>
      </c>
      <c r="G2892" s="16" t="s">
        <v>523</v>
      </c>
      <c r="H2892" s="16" t="s">
        <v>554</v>
      </c>
      <c r="I2892" s="16" t="s">
        <v>554</v>
      </c>
    </row>
    <row r="2893" spans="1:9" x14ac:dyDescent="0.25">
      <c r="A2893" s="16" t="s">
        <v>462</v>
      </c>
      <c r="B2893" s="16" t="s">
        <v>11259</v>
      </c>
      <c r="C2893" s="16" t="s">
        <v>979</v>
      </c>
      <c r="D2893" s="16" t="s">
        <v>473</v>
      </c>
      <c r="E2893" s="16" t="s">
        <v>1610</v>
      </c>
      <c r="F2893" s="16" t="s">
        <v>677</v>
      </c>
      <c r="G2893" s="16" t="s">
        <v>1403</v>
      </c>
      <c r="H2893" s="16" t="s">
        <v>601</v>
      </c>
      <c r="I2893" s="16" t="s">
        <v>473</v>
      </c>
    </row>
    <row r="2895" spans="1:9" x14ac:dyDescent="0.25">
      <c r="A2895" s="16" t="s">
        <v>14060</v>
      </c>
    </row>
    <row r="2896" spans="1:9" x14ac:dyDescent="0.25">
      <c r="A2896" s="16" t="s">
        <v>13655</v>
      </c>
    </row>
    <row r="2897" spans="1:6" x14ac:dyDescent="0.25">
      <c r="A2897" s="16" t="s">
        <v>477</v>
      </c>
      <c r="B2897" s="16" t="s">
        <v>435</v>
      </c>
      <c r="C2897" s="16" t="s">
        <v>811</v>
      </c>
      <c r="D2897" s="16" t="s">
        <v>812</v>
      </c>
      <c r="E2897" s="16" t="s">
        <v>813</v>
      </c>
      <c r="F2897" s="16" t="s">
        <v>814</v>
      </c>
    </row>
    <row r="2898" spans="1:6" x14ac:dyDescent="0.25">
      <c r="A2898" s="16" t="s">
        <v>478</v>
      </c>
      <c r="B2898" s="16" t="s">
        <v>10189</v>
      </c>
      <c r="C2898" s="16" t="s">
        <v>13656</v>
      </c>
      <c r="D2898" s="16" t="s">
        <v>8748</v>
      </c>
      <c r="E2898" s="16" t="s">
        <v>9018</v>
      </c>
      <c r="F2898" s="16" t="s">
        <v>11820</v>
      </c>
    </row>
    <row r="2899" spans="1:6" x14ac:dyDescent="0.25">
      <c r="A2899" s="16" t="s">
        <v>482</v>
      </c>
      <c r="B2899" s="16" t="s">
        <v>10024</v>
      </c>
      <c r="C2899" s="16" t="s">
        <v>13657</v>
      </c>
      <c r="D2899" s="16" t="s">
        <v>9090</v>
      </c>
      <c r="E2899" s="16" t="s">
        <v>9800</v>
      </c>
      <c r="F2899" s="16" t="s">
        <v>8954</v>
      </c>
    </row>
    <row r="2900" spans="1:6" x14ac:dyDescent="0.25">
      <c r="A2900" s="16" t="s">
        <v>462</v>
      </c>
      <c r="B2900" s="16" t="s">
        <v>11245</v>
      </c>
      <c r="C2900" s="16" t="s">
        <v>13658</v>
      </c>
      <c r="D2900" s="16" t="s">
        <v>9186</v>
      </c>
      <c r="E2900" s="16" t="s">
        <v>9800</v>
      </c>
      <c r="F2900" s="16" t="s">
        <v>11820</v>
      </c>
    </row>
    <row r="2902" spans="1:6" x14ac:dyDescent="0.25">
      <c r="A2902" s="16" t="s">
        <v>14061</v>
      </c>
    </row>
    <row r="2903" spans="1:6" x14ac:dyDescent="0.25">
      <c r="A2903" s="16" t="s">
        <v>291</v>
      </c>
    </row>
    <row r="2904" spans="1:6" x14ac:dyDescent="0.25">
      <c r="A2904" s="16" t="s">
        <v>477</v>
      </c>
      <c r="B2904" s="16" t="s">
        <v>435</v>
      </c>
      <c r="C2904" s="16" t="s">
        <v>811</v>
      </c>
      <c r="D2904" s="16" t="s">
        <v>812</v>
      </c>
      <c r="E2904" s="16" t="s">
        <v>813</v>
      </c>
      <c r="F2904" s="16" t="s">
        <v>814</v>
      </c>
    </row>
    <row r="2905" spans="1:6" x14ac:dyDescent="0.25">
      <c r="A2905" s="16" t="s">
        <v>478</v>
      </c>
      <c r="B2905" s="16" t="s">
        <v>10195</v>
      </c>
      <c r="C2905" s="16" t="s">
        <v>13659</v>
      </c>
      <c r="D2905" s="16" t="s">
        <v>11037</v>
      </c>
      <c r="E2905" s="16" t="s">
        <v>843</v>
      </c>
      <c r="F2905" s="16" t="s">
        <v>9103</v>
      </c>
    </row>
    <row r="2906" spans="1:6" x14ac:dyDescent="0.25">
      <c r="A2906" s="16" t="s">
        <v>482</v>
      </c>
      <c r="B2906" s="16" t="s">
        <v>10032</v>
      </c>
      <c r="C2906" s="16" t="s">
        <v>13660</v>
      </c>
      <c r="D2906" s="16" t="s">
        <v>8852</v>
      </c>
      <c r="E2906" s="16" t="s">
        <v>843</v>
      </c>
      <c r="F2906" s="16" t="s">
        <v>11883</v>
      </c>
    </row>
    <row r="2907" spans="1:6" x14ac:dyDescent="0.25">
      <c r="A2907" s="16" t="s">
        <v>462</v>
      </c>
      <c r="B2907" s="16" t="s">
        <v>11259</v>
      </c>
      <c r="C2907" s="16" t="s">
        <v>13661</v>
      </c>
      <c r="D2907" s="16" t="s">
        <v>11037</v>
      </c>
      <c r="E2907" s="16" t="s">
        <v>843</v>
      </c>
      <c r="F2907" s="16" t="s">
        <v>11883</v>
      </c>
    </row>
    <row r="2909" spans="1:6" x14ac:dyDescent="0.25">
      <c r="A2909" s="16" t="s">
        <v>14062</v>
      </c>
    </row>
    <row r="2910" spans="1:6" x14ac:dyDescent="0.25">
      <c r="A2910" s="16" t="s">
        <v>292</v>
      </c>
    </row>
    <row r="2911" spans="1:6" x14ac:dyDescent="0.25">
      <c r="A2911" s="16" t="s">
        <v>477</v>
      </c>
      <c r="B2911" s="16" t="s">
        <v>435</v>
      </c>
      <c r="C2911" s="16" t="s">
        <v>811</v>
      </c>
      <c r="D2911" s="16" t="s">
        <v>812</v>
      </c>
      <c r="E2911" s="16" t="s">
        <v>813</v>
      </c>
      <c r="F2911" s="16" t="s">
        <v>814</v>
      </c>
    </row>
    <row r="2912" spans="1:6" x14ac:dyDescent="0.25">
      <c r="A2912" s="16" t="s">
        <v>478</v>
      </c>
      <c r="B2912" s="16" t="s">
        <v>9869</v>
      </c>
      <c r="C2912" s="16" t="s">
        <v>13662</v>
      </c>
      <c r="D2912" s="16" t="s">
        <v>843</v>
      </c>
      <c r="E2912" s="16" t="s">
        <v>843</v>
      </c>
      <c r="F2912" s="16" t="s">
        <v>8749</v>
      </c>
    </row>
    <row r="2913" spans="1:10" x14ac:dyDescent="0.25">
      <c r="A2913" s="16" t="s">
        <v>482</v>
      </c>
      <c r="B2913" s="16" t="s">
        <v>9776</v>
      </c>
      <c r="C2913" s="16" t="s">
        <v>13663</v>
      </c>
      <c r="D2913" s="16" t="s">
        <v>843</v>
      </c>
      <c r="E2913" s="16" t="s">
        <v>843</v>
      </c>
      <c r="F2913" s="16" t="s">
        <v>8852</v>
      </c>
    </row>
    <row r="2914" spans="1:10" x14ac:dyDescent="0.25">
      <c r="A2914" s="16" t="s">
        <v>462</v>
      </c>
      <c r="B2914" s="16" t="s">
        <v>10723</v>
      </c>
      <c r="C2914" s="16" t="s">
        <v>13664</v>
      </c>
      <c r="D2914" s="16" t="s">
        <v>843</v>
      </c>
      <c r="E2914" s="16" t="s">
        <v>843</v>
      </c>
      <c r="F2914" s="16" t="s">
        <v>8749</v>
      </c>
    </row>
    <row r="2916" spans="1:10" x14ac:dyDescent="0.25">
      <c r="A2916" s="16" t="s">
        <v>14063</v>
      </c>
    </row>
    <row r="2917" spans="1:10" x14ac:dyDescent="0.25">
      <c r="A2917" s="16" t="s">
        <v>293</v>
      </c>
    </row>
    <row r="2918" spans="1:10" x14ac:dyDescent="0.25">
      <c r="A2918" s="16" t="s">
        <v>477</v>
      </c>
      <c r="B2918" s="16" t="s">
        <v>435</v>
      </c>
      <c r="C2918" s="16" t="s">
        <v>13196</v>
      </c>
      <c r="D2918" s="16" t="s">
        <v>1748</v>
      </c>
      <c r="E2918" s="16" t="s">
        <v>1743</v>
      </c>
      <c r="F2918" s="16" t="s">
        <v>1749</v>
      </c>
      <c r="G2918" s="16" t="s">
        <v>1750</v>
      </c>
      <c r="H2918" s="16" t="s">
        <v>1751</v>
      </c>
      <c r="I2918" s="16" t="s">
        <v>1752</v>
      </c>
      <c r="J2918" s="16" t="s">
        <v>13194</v>
      </c>
    </row>
    <row r="2919" spans="1:10" x14ac:dyDescent="0.25">
      <c r="A2919" s="16" t="s">
        <v>478</v>
      </c>
      <c r="B2919" s="16" t="s">
        <v>9869</v>
      </c>
      <c r="C2919" s="16" t="s">
        <v>616</v>
      </c>
      <c r="D2919" s="16" t="s">
        <v>522</v>
      </c>
      <c r="E2919" s="16" t="s">
        <v>741</v>
      </c>
      <c r="F2919" s="16" t="s">
        <v>473</v>
      </c>
      <c r="G2919" s="16" t="s">
        <v>741</v>
      </c>
      <c r="H2919" s="16" t="s">
        <v>638</v>
      </c>
      <c r="I2919" s="16" t="s">
        <v>577</v>
      </c>
      <c r="J2919" s="16" t="s">
        <v>1247</v>
      </c>
    </row>
    <row r="2920" spans="1:10" x14ac:dyDescent="0.25">
      <c r="A2920" s="16" t="s">
        <v>482</v>
      </c>
      <c r="B2920" s="16" t="s">
        <v>9776</v>
      </c>
      <c r="C2920" s="16" t="s">
        <v>563</v>
      </c>
      <c r="D2920" s="16" t="s">
        <v>520</v>
      </c>
      <c r="E2920" s="16" t="s">
        <v>563</v>
      </c>
      <c r="F2920" s="16" t="s">
        <v>446</v>
      </c>
      <c r="G2920" s="16" t="s">
        <v>650</v>
      </c>
      <c r="H2920" s="16" t="s">
        <v>618</v>
      </c>
      <c r="I2920" s="16" t="s">
        <v>568</v>
      </c>
      <c r="J2920" s="16" t="s">
        <v>727</v>
      </c>
    </row>
    <row r="2921" spans="1:10" x14ac:dyDescent="0.25">
      <c r="A2921" s="16" t="s">
        <v>462</v>
      </c>
      <c r="B2921" s="16" t="s">
        <v>10723</v>
      </c>
      <c r="C2921" s="16" t="s">
        <v>582</v>
      </c>
      <c r="D2921" s="16" t="s">
        <v>638</v>
      </c>
      <c r="E2921" s="16" t="s">
        <v>1006</v>
      </c>
      <c r="F2921" s="16" t="s">
        <v>464</v>
      </c>
      <c r="G2921" s="16" t="s">
        <v>793</v>
      </c>
      <c r="H2921" s="16" t="s">
        <v>601</v>
      </c>
      <c r="I2921" s="16" t="s">
        <v>601</v>
      </c>
      <c r="J2921" s="16" t="s">
        <v>1047</v>
      </c>
    </row>
    <row r="2923" spans="1:10" x14ac:dyDescent="0.25">
      <c r="A2923" s="16" t="s">
        <v>14064</v>
      </c>
    </row>
    <row r="2924" spans="1:10" x14ac:dyDescent="0.25">
      <c r="A2924" s="16" t="s">
        <v>294</v>
      </c>
    </row>
    <row r="2925" spans="1:10" x14ac:dyDescent="0.25">
      <c r="A2925" s="16" t="s">
        <v>477</v>
      </c>
      <c r="B2925" s="16" t="s">
        <v>435</v>
      </c>
      <c r="C2925" s="16" t="s">
        <v>811</v>
      </c>
      <c r="D2925" s="16" t="s">
        <v>812</v>
      </c>
      <c r="E2925" s="16" t="s">
        <v>813</v>
      </c>
      <c r="F2925" s="16" t="s">
        <v>814</v>
      </c>
    </row>
    <row r="2926" spans="1:10" x14ac:dyDescent="0.25">
      <c r="A2926" s="16" t="s">
        <v>478</v>
      </c>
      <c r="B2926" s="16" t="s">
        <v>9869</v>
      </c>
      <c r="C2926" s="16" t="s">
        <v>13665</v>
      </c>
      <c r="D2926" s="16" t="s">
        <v>843</v>
      </c>
      <c r="E2926" s="16" t="s">
        <v>843</v>
      </c>
      <c r="F2926" s="16" t="s">
        <v>13666</v>
      </c>
    </row>
    <row r="2927" spans="1:10" x14ac:dyDescent="0.25">
      <c r="A2927" s="16" t="s">
        <v>482</v>
      </c>
      <c r="B2927" s="16" t="s">
        <v>9776</v>
      </c>
      <c r="C2927" s="16" t="s">
        <v>13667</v>
      </c>
      <c r="D2927" s="16" t="s">
        <v>843</v>
      </c>
      <c r="E2927" s="16" t="s">
        <v>843</v>
      </c>
      <c r="F2927" s="16" t="s">
        <v>12914</v>
      </c>
    </row>
    <row r="2928" spans="1:10" x14ac:dyDescent="0.25">
      <c r="A2928" s="16" t="s">
        <v>462</v>
      </c>
      <c r="B2928" s="16" t="s">
        <v>10723</v>
      </c>
      <c r="C2928" s="16" t="s">
        <v>13668</v>
      </c>
      <c r="D2928" s="16" t="s">
        <v>843</v>
      </c>
      <c r="E2928" s="16" t="s">
        <v>843</v>
      </c>
      <c r="F2928" s="16" t="s">
        <v>13666</v>
      </c>
    </row>
    <row r="2930" spans="1:8" x14ac:dyDescent="0.25">
      <c r="A2930" s="16" t="s">
        <v>14065</v>
      </c>
    </row>
    <row r="2931" spans="1:8" x14ac:dyDescent="0.25">
      <c r="A2931" s="16" t="s">
        <v>295</v>
      </c>
    </row>
    <row r="2932" spans="1:8" x14ac:dyDescent="0.25">
      <c r="A2932" s="16" t="s">
        <v>477</v>
      </c>
      <c r="B2932" s="16" t="s">
        <v>435</v>
      </c>
      <c r="C2932" s="16" t="s">
        <v>811</v>
      </c>
      <c r="D2932" s="16" t="s">
        <v>812</v>
      </c>
      <c r="E2932" s="16" t="s">
        <v>813</v>
      </c>
      <c r="F2932" s="16" t="s">
        <v>814</v>
      </c>
    </row>
    <row r="2933" spans="1:8" x14ac:dyDescent="0.25">
      <c r="A2933" s="16" t="s">
        <v>478</v>
      </c>
      <c r="B2933" s="16" t="s">
        <v>9962</v>
      </c>
      <c r="C2933" s="16" t="s">
        <v>843</v>
      </c>
      <c r="D2933" s="16" t="s">
        <v>843</v>
      </c>
      <c r="E2933" s="16" t="s">
        <v>843</v>
      </c>
      <c r="F2933" s="16" t="s">
        <v>843</v>
      </c>
    </row>
    <row r="2934" spans="1:8" x14ac:dyDescent="0.25">
      <c r="A2934" s="16" t="s">
        <v>482</v>
      </c>
      <c r="B2934" s="16" t="s">
        <v>9953</v>
      </c>
      <c r="C2934" s="16" t="s">
        <v>843</v>
      </c>
      <c r="D2934" s="16" t="s">
        <v>843</v>
      </c>
      <c r="E2934" s="16" t="s">
        <v>843</v>
      </c>
      <c r="F2934" s="16" t="s">
        <v>843</v>
      </c>
    </row>
    <row r="2935" spans="1:8" x14ac:dyDescent="0.25">
      <c r="A2935" s="16" t="s">
        <v>462</v>
      </c>
      <c r="B2935" s="16" t="s">
        <v>10977</v>
      </c>
      <c r="C2935" s="16" t="s">
        <v>843</v>
      </c>
      <c r="D2935" s="16" t="s">
        <v>843</v>
      </c>
      <c r="E2935" s="16" t="s">
        <v>843</v>
      </c>
      <c r="F2935" s="16" t="s">
        <v>843</v>
      </c>
    </row>
    <row r="2937" spans="1:8" x14ac:dyDescent="0.25">
      <c r="A2937" s="16" t="s">
        <v>14066</v>
      </c>
    </row>
    <row r="2938" spans="1:8" x14ac:dyDescent="0.25">
      <c r="A2938" s="16" t="s">
        <v>296</v>
      </c>
    </row>
    <row r="2939" spans="1:8" x14ac:dyDescent="0.25">
      <c r="A2939" s="16" t="s">
        <v>1741</v>
      </c>
      <c r="B2939" s="16" t="s">
        <v>435</v>
      </c>
      <c r="C2939" s="16" t="s">
        <v>1754</v>
      </c>
      <c r="D2939" s="16" t="s">
        <v>1755</v>
      </c>
      <c r="E2939" s="16" t="s">
        <v>1743</v>
      </c>
      <c r="F2939" s="16" t="s">
        <v>1750</v>
      </c>
      <c r="G2939" s="16" t="s">
        <v>1752</v>
      </c>
      <c r="H2939" s="16" t="s">
        <v>13194</v>
      </c>
    </row>
    <row r="2940" spans="1:8" x14ac:dyDescent="0.25">
      <c r="A2940" s="16" t="s">
        <v>1201</v>
      </c>
      <c r="B2940" s="16" t="s">
        <v>9580</v>
      </c>
      <c r="C2940" s="16" t="s">
        <v>446</v>
      </c>
      <c r="D2940" s="16" t="s">
        <v>446</v>
      </c>
      <c r="E2940" s="16" t="s">
        <v>452</v>
      </c>
      <c r="F2940" s="16" t="s">
        <v>673</v>
      </c>
      <c r="G2940" s="16" t="s">
        <v>587</v>
      </c>
      <c r="H2940" s="16" t="s">
        <v>13220</v>
      </c>
    </row>
    <row r="2941" spans="1:8" x14ac:dyDescent="0.25">
      <c r="A2941" s="16" t="s">
        <v>1202</v>
      </c>
      <c r="B2941" s="16" t="s">
        <v>10265</v>
      </c>
      <c r="C2941" s="16" t="s">
        <v>555</v>
      </c>
      <c r="D2941" s="16" t="s">
        <v>468</v>
      </c>
      <c r="E2941" s="16" t="s">
        <v>573</v>
      </c>
      <c r="F2941" s="16" t="s">
        <v>1123</v>
      </c>
      <c r="G2941" s="16" t="s">
        <v>695</v>
      </c>
      <c r="H2941" s="16" t="s">
        <v>1620</v>
      </c>
    </row>
    <row r="2942" spans="1:8" x14ac:dyDescent="0.25">
      <c r="A2942" s="16" t="s">
        <v>1203</v>
      </c>
      <c r="B2942" s="16" t="s">
        <v>9047</v>
      </c>
      <c r="C2942" s="16" t="s">
        <v>520</v>
      </c>
      <c r="D2942" s="16" t="s">
        <v>446</v>
      </c>
      <c r="E2942" s="16" t="s">
        <v>671</v>
      </c>
      <c r="F2942" s="16" t="s">
        <v>796</v>
      </c>
      <c r="G2942" s="16" t="s">
        <v>807</v>
      </c>
      <c r="H2942" s="16" t="s">
        <v>1036</v>
      </c>
    </row>
    <row r="2943" spans="1:8" x14ac:dyDescent="0.25">
      <c r="A2943" s="16" t="s">
        <v>462</v>
      </c>
      <c r="B2943" s="16" t="s">
        <v>11106</v>
      </c>
      <c r="C2943" s="16" t="s">
        <v>447</v>
      </c>
      <c r="D2943" s="16" t="s">
        <v>464</v>
      </c>
      <c r="E2943" s="16" t="s">
        <v>605</v>
      </c>
      <c r="F2943" s="16" t="s">
        <v>724</v>
      </c>
      <c r="G2943" s="16" t="s">
        <v>1423</v>
      </c>
      <c r="H2943" s="16" t="s">
        <v>900</v>
      </c>
    </row>
    <row r="2945" spans="1:8" x14ac:dyDescent="0.25">
      <c r="A2945" s="16" t="s">
        <v>14067</v>
      </c>
    </row>
    <row r="2946" spans="1:8" x14ac:dyDescent="0.25">
      <c r="A2946" s="16" t="s">
        <v>297</v>
      </c>
    </row>
    <row r="2947" spans="1:8" x14ac:dyDescent="0.25">
      <c r="A2947" s="16" t="s">
        <v>477</v>
      </c>
      <c r="B2947" s="16" t="s">
        <v>435</v>
      </c>
      <c r="C2947" s="16" t="s">
        <v>1754</v>
      </c>
      <c r="D2947" s="16" t="s">
        <v>1755</v>
      </c>
      <c r="E2947" s="16" t="s">
        <v>1743</v>
      </c>
      <c r="F2947" s="16" t="s">
        <v>1750</v>
      </c>
      <c r="G2947" s="16" t="s">
        <v>1752</v>
      </c>
      <c r="H2947" s="16" t="s">
        <v>13194</v>
      </c>
    </row>
    <row r="2948" spans="1:8" x14ac:dyDescent="0.25">
      <c r="A2948" s="16" t="s">
        <v>478</v>
      </c>
      <c r="B2948" s="16" t="s">
        <v>10120</v>
      </c>
      <c r="C2948" s="16" t="s">
        <v>508</v>
      </c>
      <c r="D2948" s="16" t="s">
        <v>468</v>
      </c>
      <c r="E2948" s="16" t="s">
        <v>681</v>
      </c>
      <c r="F2948" s="16" t="s">
        <v>1129</v>
      </c>
      <c r="G2948" s="16" t="s">
        <v>1087</v>
      </c>
      <c r="H2948" s="16" t="s">
        <v>1400</v>
      </c>
    </row>
    <row r="2949" spans="1:8" x14ac:dyDescent="0.25">
      <c r="A2949" s="16" t="s">
        <v>482</v>
      </c>
      <c r="B2949" s="16" t="s">
        <v>9943</v>
      </c>
      <c r="C2949" s="16" t="s">
        <v>446</v>
      </c>
      <c r="D2949" s="16" t="s">
        <v>446</v>
      </c>
      <c r="E2949" s="16" t="s">
        <v>610</v>
      </c>
      <c r="F2949" s="16" t="s">
        <v>610</v>
      </c>
      <c r="G2949" s="16" t="s">
        <v>446</v>
      </c>
      <c r="H2949" s="16" t="s">
        <v>728</v>
      </c>
    </row>
    <row r="2950" spans="1:8" x14ac:dyDescent="0.25">
      <c r="A2950" s="16" t="s">
        <v>462</v>
      </c>
      <c r="B2950" s="16" t="s">
        <v>11106</v>
      </c>
      <c r="C2950" s="16" t="s">
        <v>447</v>
      </c>
      <c r="D2950" s="16" t="s">
        <v>464</v>
      </c>
      <c r="E2950" s="16" t="s">
        <v>605</v>
      </c>
      <c r="F2950" s="16" t="s">
        <v>724</v>
      </c>
      <c r="G2950" s="16" t="s">
        <v>1423</v>
      </c>
      <c r="H2950" s="16" t="s">
        <v>900</v>
      </c>
    </row>
    <row r="2952" spans="1:8" x14ac:dyDescent="0.25">
      <c r="A2952" s="16" t="s">
        <v>14068</v>
      </c>
    </row>
    <row r="2953" spans="1:8" x14ac:dyDescent="0.25">
      <c r="A2953" s="16" t="s">
        <v>13669</v>
      </c>
    </row>
    <row r="2954" spans="1:8" x14ac:dyDescent="0.25">
      <c r="A2954" s="16" t="s">
        <v>477</v>
      </c>
      <c r="B2954" s="16" t="s">
        <v>435</v>
      </c>
      <c r="C2954" s="16" t="s">
        <v>811</v>
      </c>
      <c r="D2954" s="16" t="s">
        <v>812</v>
      </c>
      <c r="E2954" s="16" t="s">
        <v>813</v>
      </c>
      <c r="F2954" s="16" t="s">
        <v>814</v>
      </c>
    </row>
    <row r="2955" spans="1:8" x14ac:dyDescent="0.25">
      <c r="A2955" s="16" t="s">
        <v>478</v>
      </c>
      <c r="B2955" s="16" t="s">
        <v>9726</v>
      </c>
      <c r="C2955" s="16" t="s">
        <v>13670</v>
      </c>
      <c r="D2955" s="16" t="s">
        <v>8852</v>
      </c>
      <c r="E2955" s="16" t="s">
        <v>9074</v>
      </c>
      <c r="F2955" s="16" t="s">
        <v>9102</v>
      </c>
    </row>
    <row r="2956" spans="1:8" x14ac:dyDescent="0.25">
      <c r="A2956" s="16" t="s">
        <v>482</v>
      </c>
      <c r="B2956" s="16" t="s">
        <v>9169</v>
      </c>
      <c r="C2956" s="16" t="s">
        <v>13671</v>
      </c>
      <c r="D2956" s="16" t="s">
        <v>9090</v>
      </c>
      <c r="E2956" s="16" t="s">
        <v>8735</v>
      </c>
      <c r="F2956" s="16" t="s">
        <v>8751</v>
      </c>
    </row>
    <row r="2957" spans="1:8" x14ac:dyDescent="0.25">
      <c r="A2957" s="16" t="s">
        <v>462</v>
      </c>
      <c r="B2957" s="16" t="s">
        <v>10051</v>
      </c>
      <c r="C2957" s="16" t="s">
        <v>13672</v>
      </c>
      <c r="D2957" s="16" t="s">
        <v>8852</v>
      </c>
      <c r="E2957" s="16" t="s">
        <v>8735</v>
      </c>
      <c r="F2957" s="16" t="s">
        <v>9102</v>
      </c>
    </row>
    <row r="2959" spans="1:8" x14ac:dyDescent="0.25">
      <c r="A2959" s="16" t="s">
        <v>14069</v>
      </c>
    </row>
    <row r="2960" spans="1:8" x14ac:dyDescent="0.25">
      <c r="A2960" s="16" t="s">
        <v>298</v>
      </c>
    </row>
    <row r="2961" spans="1:9" x14ac:dyDescent="0.25">
      <c r="A2961" s="16" t="s">
        <v>477</v>
      </c>
      <c r="B2961" s="16" t="s">
        <v>435</v>
      </c>
      <c r="C2961" s="16" t="s">
        <v>811</v>
      </c>
      <c r="D2961" s="16" t="s">
        <v>812</v>
      </c>
      <c r="E2961" s="16" t="s">
        <v>813</v>
      </c>
      <c r="F2961" s="16" t="s">
        <v>814</v>
      </c>
    </row>
    <row r="2962" spans="1:9" x14ac:dyDescent="0.25">
      <c r="A2962" s="16" t="s">
        <v>478</v>
      </c>
      <c r="B2962" s="16" t="s">
        <v>10120</v>
      </c>
      <c r="C2962" s="16" t="s">
        <v>13673</v>
      </c>
      <c r="D2962" s="16" t="s">
        <v>8751</v>
      </c>
      <c r="E2962" s="16" t="s">
        <v>843</v>
      </c>
      <c r="F2962" s="16" t="s">
        <v>13050</v>
      </c>
    </row>
    <row r="2963" spans="1:9" x14ac:dyDescent="0.25">
      <c r="A2963" s="16" t="s">
        <v>482</v>
      </c>
      <c r="B2963" s="16" t="s">
        <v>9993</v>
      </c>
      <c r="C2963" s="16" t="s">
        <v>13674</v>
      </c>
      <c r="D2963" s="16" t="s">
        <v>843</v>
      </c>
      <c r="E2963" s="16" t="s">
        <v>843</v>
      </c>
      <c r="F2963" s="16" t="s">
        <v>11820</v>
      </c>
    </row>
    <row r="2964" spans="1:9" x14ac:dyDescent="0.25">
      <c r="A2964" s="16" t="s">
        <v>462</v>
      </c>
      <c r="B2964" s="16" t="s">
        <v>11151</v>
      </c>
      <c r="C2964" s="16" t="s">
        <v>13675</v>
      </c>
      <c r="D2964" s="16" t="s">
        <v>8852</v>
      </c>
      <c r="E2964" s="16" t="s">
        <v>843</v>
      </c>
      <c r="F2964" s="16" t="s">
        <v>13050</v>
      </c>
    </row>
    <row r="2966" spans="1:9" x14ac:dyDescent="0.25">
      <c r="A2966" s="16" t="s">
        <v>14070</v>
      </c>
    </row>
    <row r="2967" spans="1:9" x14ac:dyDescent="0.25">
      <c r="A2967" s="16" t="s">
        <v>299</v>
      </c>
    </row>
    <row r="2968" spans="1:9" x14ac:dyDescent="0.25">
      <c r="A2968" s="16" t="s">
        <v>1741</v>
      </c>
      <c r="B2968" s="16" t="s">
        <v>435</v>
      </c>
      <c r="C2968" s="16" t="s">
        <v>13195</v>
      </c>
      <c r="D2968" s="16" t="s">
        <v>1756</v>
      </c>
      <c r="E2968" s="16" t="s">
        <v>1757</v>
      </c>
      <c r="F2968" s="16" t="s">
        <v>1758</v>
      </c>
      <c r="G2968" s="16" t="s">
        <v>1759</v>
      </c>
      <c r="H2968" s="16" t="s">
        <v>1760</v>
      </c>
      <c r="I2968" s="16" t="s">
        <v>13194</v>
      </c>
    </row>
    <row r="2969" spans="1:9" x14ac:dyDescent="0.25">
      <c r="A2969" s="16" t="s">
        <v>1201</v>
      </c>
      <c r="B2969" s="16" t="s">
        <v>9501</v>
      </c>
      <c r="C2969" s="16" t="s">
        <v>13221</v>
      </c>
      <c r="D2969" s="16" t="s">
        <v>479</v>
      </c>
      <c r="E2969" s="16" t="s">
        <v>568</v>
      </c>
      <c r="F2969" s="16" t="s">
        <v>446</v>
      </c>
      <c r="G2969" s="16" t="s">
        <v>446</v>
      </c>
      <c r="H2969" s="16" t="s">
        <v>446</v>
      </c>
      <c r="I2969" s="16" t="s">
        <v>580</v>
      </c>
    </row>
    <row r="2970" spans="1:9" x14ac:dyDescent="0.25">
      <c r="A2970" s="16" t="s">
        <v>1202</v>
      </c>
      <c r="B2970" s="16" t="s">
        <v>10256</v>
      </c>
      <c r="C2970" s="16" t="s">
        <v>1852</v>
      </c>
      <c r="D2970" s="16" t="s">
        <v>479</v>
      </c>
      <c r="E2970" s="16" t="s">
        <v>561</v>
      </c>
      <c r="F2970" s="16" t="s">
        <v>509</v>
      </c>
      <c r="G2970" s="16" t="s">
        <v>468</v>
      </c>
      <c r="H2970" s="16" t="s">
        <v>468</v>
      </c>
      <c r="I2970" s="16" t="s">
        <v>1232</v>
      </c>
    </row>
    <row r="2971" spans="1:9" x14ac:dyDescent="0.25">
      <c r="A2971" s="16" t="s">
        <v>1203</v>
      </c>
      <c r="B2971" s="16" t="s">
        <v>9023</v>
      </c>
      <c r="C2971" s="16" t="s">
        <v>13188</v>
      </c>
      <c r="D2971" s="16" t="s">
        <v>802</v>
      </c>
      <c r="E2971" s="16" t="s">
        <v>562</v>
      </c>
      <c r="F2971" s="16" t="s">
        <v>446</v>
      </c>
      <c r="G2971" s="16" t="s">
        <v>446</v>
      </c>
      <c r="H2971" s="16" t="s">
        <v>446</v>
      </c>
      <c r="I2971" s="16" t="s">
        <v>685</v>
      </c>
    </row>
    <row r="2972" spans="1:9" x14ac:dyDescent="0.25">
      <c r="A2972" s="16" t="s">
        <v>462</v>
      </c>
      <c r="B2972" s="16" t="s">
        <v>11017</v>
      </c>
      <c r="C2972" s="16" t="s">
        <v>949</v>
      </c>
      <c r="D2972" s="16" t="s">
        <v>667</v>
      </c>
      <c r="E2972" s="16" t="s">
        <v>618</v>
      </c>
      <c r="F2972" s="16" t="s">
        <v>455</v>
      </c>
      <c r="G2972" s="16" t="s">
        <v>464</v>
      </c>
      <c r="H2972" s="16" t="s">
        <v>464</v>
      </c>
      <c r="I2972" s="16" t="s">
        <v>556</v>
      </c>
    </row>
    <row r="2974" spans="1:9" x14ac:dyDescent="0.25">
      <c r="A2974" s="16" t="s">
        <v>14071</v>
      </c>
    </row>
    <row r="2975" spans="1:9" x14ac:dyDescent="0.25">
      <c r="A2975" s="16" t="s">
        <v>300</v>
      </c>
    </row>
    <row r="2976" spans="1:9" x14ac:dyDescent="0.25">
      <c r="A2976" s="16" t="s">
        <v>477</v>
      </c>
      <c r="B2976" s="16" t="s">
        <v>435</v>
      </c>
      <c r="C2976" s="16" t="s">
        <v>13195</v>
      </c>
      <c r="D2976" s="16" t="s">
        <v>1756</v>
      </c>
      <c r="E2976" s="16" t="s">
        <v>1757</v>
      </c>
      <c r="F2976" s="16" t="s">
        <v>1758</v>
      </c>
      <c r="G2976" s="16" t="s">
        <v>1759</v>
      </c>
      <c r="H2976" s="16" t="s">
        <v>1760</v>
      </c>
      <c r="I2976" s="16" t="s">
        <v>13194</v>
      </c>
    </row>
    <row r="2977" spans="1:9" x14ac:dyDescent="0.25">
      <c r="A2977" s="16" t="s">
        <v>478</v>
      </c>
      <c r="B2977" s="16" t="s">
        <v>10037</v>
      </c>
      <c r="C2977" s="16" t="s">
        <v>1473</v>
      </c>
      <c r="D2977" s="16" t="s">
        <v>1151</v>
      </c>
      <c r="E2977" s="16" t="s">
        <v>588</v>
      </c>
      <c r="F2977" s="16" t="s">
        <v>509</v>
      </c>
      <c r="G2977" s="16" t="s">
        <v>468</v>
      </c>
      <c r="H2977" s="16" t="s">
        <v>468</v>
      </c>
      <c r="I2977" s="16" t="s">
        <v>558</v>
      </c>
    </row>
    <row r="2978" spans="1:9" x14ac:dyDescent="0.25">
      <c r="A2978" s="16" t="s">
        <v>482</v>
      </c>
      <c r="B2978" s="16" t="s">
        <v>9931</v>
      </c>
      <c r="C2978" s="16" t="s">
        <v>1715</v>
      </c>
      <c r="D2978" s="16" t="s">
        <v>598</v>
      </c>
      <c r="E2978" s="16" t="s">
        <v>690</v>
      </c>
      <c r="F2978" s="16" t="s">
        <v>446</v>
      </c>
      <c r="G2978" s="16" t="s">
        <v>446</v>
      </c>
      <c r="H2978" s="16" t="s">
        <v>446</v>
      </c>
      <c r="I2978" s="16" t="s">
        <v>1753</v>
      </c>
    </row>
    <row r="2979" spans="1:9" x14ac:dyDescent="0.25">
      <c r="A2979" s="16" t="s">
        <v>462</v>
      </c>
      <c r="B2979" s="16" t="s">
        <v>11017</v>
      </c>
      <c r="C2979" s="16" t="s">
        <v>949</v>
      </c>
      <c r="D2979" s="16" t="s">
        <v>667</v>
      </c>
      <c r="E2979" s="16" t="s">
        <v>618</v>
      </c>
      <c r="F2979" s="16" t="s">
        <v>455</v>
      </c>
      <c r="G2979" s="16" t="s">
        <v>464</v>
      </c>
      <c r="H2979" s="16" t="s">
        <v>464</v>
      </c>
      <c r="I2979" s="16" t="s">
        <v>556</v>
      </c>
    </row>
    <row r="2981" spans="1:9" x14ac:dyDescent="0.25">
      <c r="A2981" s="16" t="s">
        <v>14072</v>
      </c>
    </row>
    <row r="2982" spans="1:9" x14ac:dyDescent="0.25">
      <c r="A2982" s="16" t="s">
        <v>13676</v>
      </c>
    </row>
    <row r="2983" spans="1:9" x14ac:dyDescent="0.25">
      <c r="A2983" s="16" t="s">
        <v>477</v>
      </c>
      <c r="B2983" s="16" t="s">
        <v>435</v>
      </c>
      <c r="C2983" s="16" t="s">
        <v>811</v>
      </c>
      <c r="D2983" s="16" t="s">
        <v>812</v>
      </c>
      <c r="E2983" s="16" t="s">
        <v>813</v>
      </c>
      <c r="F2983" s="16" t="s">
        <v>814</v>
      </c>
    </row>
    <row r="2984" spans="1:9" x14ac:dyDescent="0.25">
      <c r="A2984" s="16" t="s">
        <v>478</v>
      </c>
      <c r="B2984" s="16" t="s">
        <v>9735</v>
      </c>
      <c r="C2984" s="16" t="s">
        <v>13677</v>
      </c>
      <c r="D2984" s="16" t="s">
        <v>9018</v>
      </c>
      <c r="E2984" s="16" t="s">
        <v>9084</v>
      </c>
      <c r="F2984" s="16" t="s">
        <v>13678</v>
      </c>
    </row>
    <row r="2985" spans="1:9" x14ac:dyDescent="0.25">
      <c r="A2985" s="16" t="s">
        <v>482</v>
      </c>
      <c r="B2985" s="16" t="s">
        <v>9670</v>
      </c>
      <c r="C2985" s="16" t="s">
        <v>13679</v>
      </c>
      <c r="D2985" s="16" t="s">
        <v>8862</v>
      </c>
      <c r="E2985" s="16" t="s">
        <v>8963</v>
      </c>
      <c r="F2985" s="16" t="s">
        <v>13680</v>
      </c>
    </row>
    <row r="2986" spans="1:9" x14ac:dyDescent="0.25">
      <c r="A2986" s="16" t="s">
        <v>462</v>
      </c>
      <c r="B2986" s="16" t="s">
        <v>10496</v>
      </c>
      <c r="C2986" s="16" t="s">
        <v>13681</v>
      </c>
      <c r="D2986" s="16" t="s">
        <v>9018</v>
      </c>
      <c r="E2986" s="16" t="s">
        <v>8963</v>
      </c>
      <c r="F2986" s="16" t="s">
        <v>13678</v>
      </c>
    </row>
    <row r="2988" spans="1:9" x14ac:dyDescent="0.25">
      <c r="A2988" s="16" t="s">
        <v>14073</v>
      </c>
    </row>
    <row r="2989" spans="1:9" x14ac:dyDescent="0.25">
      <c r="A2989" s="16" t="s">
        <v>301</v>
      </c>
    </row>
    <row r="2990" spans="1:9" x14ac:dyDescent="0.25">
      <c r="A2990" s="16" t="s">
        <v>477</v>
      </c>
      <c r="B2990" s="16" t="s">
        <v>435</v>
      </c>
      <c r="C2990" s="16" t="s">
        <v>811</v>
      </c>
      <c r="D2990" s="16" t="s">
        <v>812</v>
      </c>
      <c r="E2990" s="16" t="s">
        <v>813</v>
      </c>
      <c r="F2990" s="16" t="s">
        <v>814</v>
      </c>
    </row>
    <row r="2991" spans="1:9" x14ac:dyDescent="0.25">
      <c r="A2991" s="16" t="s">
        <v>478</v>
      </c>
      <c r="B2991" s="16" t="s">
        <v>10037</v>
      </c>
      <c r="C2991" s="16" t="s">
        <v>13682</v>
      </c>
      <c r="D2991" s="16" t="s">
        <v>8698</v>
      </c>
      <c r="E2991" s="16" t="s">
        <v>843</v>
      </c>
      <c r="F2991" s="16" t="s">
        <v>12116</v>
      </c>
    </row>
    <row r="2992" spans="1:9" x14ac:dyDescent="0.25">
      <c r="A2992" s="16" t="s">
        <v>482</v>
      </c>
      <c r="B2992" s="16" t="s">
        <v>9931</v>
      </c>
      <c r="C2992" s="16" t="s">
        <v>13683</v>
      </c>
      <c r="D2992" s="16" t="s">
        <v>8789</v>
      </c>
      <c r="E2992" s="16" t="s">
        <v>843</v>
      </c>
      <c r="F2992" s="16" t="s">
        <v>8751</v>
      </c>
    </row>
    <row r="2993" spans="1:8" x14ac:dyDescent="0.25">
      <c r="A2993" s="16" t="s">
        <v>462</v>
      </c>
      <c r="B2993" s="16" t="s">
        <v>11017</v>
      </c>
      <c r="C2993" s="16" t="s">
        <v>13684</v>
      </c>
      <c r="D2993" s="16" t="s">
        <v>8698</v>
      </c>
      <c r="E2993" s="16" t="s">
        <v>843</v>
      </c>
      <c r="F2993" s="16" t="s">
        <v>12116</v>
      </c>
    </row>
    <row r="2995" spans="1:8" x14ac:dyDescent="0.25">
      <c r="A2995" s="16" t="s">
        <v>14074</v>
      </c>
    </row>
    <row r="2996" spans="1:8" x14ac:dyDescent="0.25">
      <c r="A2996" s="16" t="s">
        <v>302</v>
      </c>
    </row>
    <row r="2997" spans="1:8" x14ac:dyDescent="0.25">
      <c r="A2997" s="16" t="s">
        <v>1741</v>
      </c>
      <c r="B2997" s="16" t="s">
        <v>435</v>
      </c>
      <c r="C2997" s="16" t="s">
        <v>13196</v>
      </c>
      <c r="D2997" s="16" t="s">
        <v>1761</v>
      </c>
      <c r="E2997" s="16" t="s">
        <v>1762</v>
      </c>
      <c r="F2997" s="16" t="s">
        <v>1763</v>
      </c>
      <c r="G2997" s="16" t="s">
        <v>1764</v>
      </c>
      <c r="H2997" s="16" t="s">
        <v>13194</v>
      </c>
    </row>
    <row r="2998" spans="1:8" x14ac:dyDescent="0.25">
      <c r="A2998" s="16" t="s">
        <v>1201</v>
      </c>
      <c r="B2998" s="16" t="s">
        <v>9617</v>
      </c>
      <c r="C2998" s="16" t="s">
        <v>728</v>
      </c>
      <c r="D2998" s="16" t="s">
        <v>568</v>
      </c>
      <c r="E2998" s="16" t="s">
        <v>446</v>
      </c>
      <c r="F2998" s="16" t="s">
        <v>446</v>
      </c>
      <c r="G2998" s="16" t="s">
        <v>1255</v>
      </c>
      <c r="H2998" s="16" t="s">
        <v>597</v>
      </c>
    </row>
    <row r="2999" spans="1:8" x14ac:dyDescent="0.25">
      <c r="A2999" s="16" t="s">
        <v>1202</v>
      </c>
      <c r="B2999" s="16" t="s">
        <v>10410</v>
      </c>
      <c r="C2999" s="16" t="s">
        <v>869</v>
      </c>
      <c r="D2999" s="16" t="s">
        <v>522</v>
      </c>
      <c r="E2999" s="16" t="s">
        <v>629</v>
      </c>
      <c r="F2999" s="16" t="s">
        <v>468</v>
      </c>
      <c r="G2999" s="16" t="s">
        <v>1408</v>
      </c>
      <c r="H2999" s="16" t="s">
        <v>511</v>
      </c>
    </row>
    <row r="3000" spans="1:8" x14ac:dyDescent="0.25">
      <c r="A3000" s="16" t="s">
        <v>1203</v>
      </c>
      <c r="B3000" s="16" t="s">
        <v>9023</v>
      </c>
      <c r="C3000" s="16" t="s">
        <v>1315</v>
      </c>
      <c r="D3000" s="16" t="s">
        <v>566</v>
      </c>
      <c r="E3000" s="16" t="s">
        <v>653</v>
      </c>
      <c r="F3000" s="16" t="s">
        <v>446</v>
      </c>
      <c r="G3000" s="16" t="s">
        <v>910</v>
      </c>
      <c r="H3000" s="16" t="s">
        <v>562</v>
      </c>
    </row>
    <row r="3001" spans="1:8" x14ac:dyDescent="0.25">
      <c r="A3001" s="16" t="s">
        <v>462</v>
      </c>
      <c r="B3001" s="16" t="s">
        <v>11277</v>
      </c>
      <c r="C3001" s="16" t="s">
        <v>1906</v>
      </c>
      <c r="D3001" s="16" t="s">
        <v>618</v>
      </c>
      <c r="E3001" s="16" t="s">
        <v>509</v>
      </c>
      <c r="F3001" s="16" t="s">
        <v>463</v>
      </c>
      <c r="G3001" s="16" t="s">
        <v>722</v>
      </c>
      <c r="H3001" s="16" t="s">
        <v>511</v>
      </c>
    </row>
    <row r="3003" spans="1:8" x14ac:dyDescent="0.25">
      <c r="A3003" s="16" t="s">
        <v>14075</v>
      </c>
    </row>
    <row r="3004" spans="1:8" x14ac:dyDescent="0.25">
      <c r="A3004" s="16" t="s">
        <v>303</v>
      </c>
    </row>
    <row r="3005" spans="1:8" x14ac:dyDescent="0.25">
      <c r="A3005" s="16" t="s">
        <v>477</v>
      </c>
      <c r="B3005" s="16" t="s">
        <v>435</v>
      </c>
      <c r="C3005" s="16" t="s">
        <v>13196</v>
      </c>
      <c r="D3005" s="16" t="s">
        <v>1761</v>
      </c>
      <c r="E3005" s="16" t="s">
        <v>1762</v>
      </c>
      <c r="F3005" s="16" t="s">
        <v>1763</v>
      </c>
      <c r="G3005" s="16" t="s">
        <v>1764</v>
      </c>
      <c r="H3005" s="16" t="s">
        <v>13194</v>
      </c>
    </row>
    <row r="3006" spans="1:8" x14ac:dyDescent="0.25">
      <c r="A3006" s="16" t="s">
        <v>478</v>
      </c>
      <c r="B3006" s="16" t="s">
        <v>10189</v>
      </c>
      <c r="C3006" s="16" t="s">
        <v>1463</v>
      </c>
      <c r="D3006" s="16" t="s">
        <v>582</v>
      </c>
      <c r="E3006" s="16" t="s">
        <v>562</v>
      </c>
      <c r="F3006" s="16" t="s">
        <v>468</v>
      </c>
      <c r="G3006" s="16" t="s">
        <v>1198</v>
      </c>
      <c r="H3006" s="16" t="s">
        <v>577</v>
      </c>
    </row>
    <row r="3007" spans="1:8" x14ac:dyDescent="0.25">
      <c r="A3007" s="16" t="s">
        <v>482</v>
      </c>
      <c r="B3007" s="16" t="s">
        <v>10057</v>
      </c>
      <c r="C3007" s="16" t="s">
        <v>1206</v>
      </c>
      <c r="D3007" s="16" t="s">
        <v>555</v>
      </c>
      <c r="E3007" s="16" t="s">
        <v>468</v>
      </c>
      <c r="F3007" s="16" t="s">
        <v>446</v>
      </c>
      <c r="G3007" s="16" t="s">
        <v>1205</v>
      </c>
      <c r="H3007" s="16" t="s">
        <v>620</v>
      </c>
    </row>
    <row r="3008" spans="1:8" x14ac:dyDescent="0.25">
      <c r="A3008" s="16" t="s">
        <v>462</v>
      </c>
      <c r="B3008" s="16" t="s">
        <v>11277</v>
      </c>
      <c r="C3008" s="16" t="s">
        <v>1906</v>
      </c>
      <c r="D3008" s="16" t="s">
        <v>618</v>
      </c>
      <c r="E3008" s="16" t="s">
        <v>509</v>
      </c>
      <c r="F3008" s="16" t="s">
        <v>463</v>
      </c>
      <c r="G3008" s="16" t="s">
        <v>722</v>
      </c>
      <c r="H3008" s="16" t="s">
        <v>511</v>
      </c>
    </row>
    <row r="3010" spans="1:6" x14ac:dyDescent="0.25">
      <c r="A3010" s="16" t="s">
        <v>14076</v>
      </c>
    </row>
    <row r="3011" spans="1:6" x14ac:dyDescent="0.25">
      <c r="A3011" s="16" t="s">
        <v>13685</v>
      </c>
    </row>
    <row r="3012" spans="1:6" x14ac:dyDescent="0.25">
      <c r="A3012" s="16" t="s">
        <v>477</v>
      </c>
      <c r="B3012" s="16" t="s">
        <v>435</v>
      </c>
      <c r="C3012" s="16" t="s">
        <v>811</v>
      </c>
      <c r="D3012" s="16" t="s">
        <v>812</v>
      </c>
      <c r="E3012" s="16" t="s">
        <v>813</v>
      </c>
      <c r="F3012" s="16" t="s">
        <v>814</v>
      </c>
    </row>
    <row r="3013" spans="1:6" x14ac:dyDescent="0.25">
      <c r="A3013" s="16" t="s">
        <v>478</v>
      </c>
      <c r="B3013" s="16" t="s">
        <v>10135</v>
      </c>
      <c r="C3013" s="16" t="s">
        <v>13686</v>
      </c>
      <c r="D3013" s="16" t="s">
        <v>8735</v>
      </c>
      <c r="E3013" s="16" t="s">
        <v>8963</v>
      </c>
      <c r="F3013" s="16" t="s">
        <v>9186</v>
      </c>
    </row>
    <row r="3014" spans="1:6" x14ac:dyDescent="0.25">
      <c r="A3014" s="16" t="s">
        <v>482</v>
      </c>
      <c r="B3014" s="16" t="s">
        <v>9975</v>
      </c>
      <c r="C3014" s="16" t="s">
        <v>13687</v>
      </c>
      <c r="D3014" s="16" t="s">
        <v>8735</v>
      </c>
      <c r="E3014" s="16" t="s">
        <v>9084</v>
      </c>
      <c r="F3014" s="16" t="s">
        <v>8787</v>
      </c>
    </row>
    <row r="3015" spans="1:6" x14ac:dyDescent="0.25">
      <c r="A3015" s="16" t="s">
        <v>462</v>
      </c>
      <c r="B3015" s="16" t="s">
        <v>11156</v>
      </c>
      <c r="C3015" s="16" t="s">
        <v>13688</v>
      </c>
      <c r="D3015" s="16" t="s">
        <v>8735</v>
      </c>
      <c r="E3015" s="16" t="s">
        <v>8963</v>
      </c>
      <c r="F3015" s="16" t="s">
        <v>9186</v>
      </c>
    </row>
    <row r="3017" spans="1:6" x14ac:dyDescent="0.25">
      <c r="A3017" s="16" t="s">
        <v>14077</v>
      </c>
    </row>
    <row r="3018" spans="1:6" x14ac:dyDescent="0.25">
      <c r="A3018" s="16" t="s">
        <v>304</v>
      </c>
    </row>
    <row r="3019" spans="1:6" x14ac:dyDescent="0.25">
      <c r="A3019" s="16" t="s">
        <v>477</v>
      </c>
      <c r="B3019" s="16" t="s">
        <v>435</v>
      </c>
      <c r="C3019" s="16" t="s">
        <v>811</v>
      </c>
      <c r="D3019" s="16" t="s">
        <v>812</v>
      </c>
      <c r="E3019" s="16" t="s">
        <v>813</v>
      </c>
      <c r="F3019" s="16" t="s">
        <v>814</v>
      </c>
    </row>
    <row r="3020" spans="1:6" x14ac:dyDescent="0.25">
      <c r="A3020" s="16" t="s">
        <v>478</v>
      </c>
      <c r="B3020" s="16" t="s">
        <v>10189</v>
      </c>
      <c r="C3020" s="16" t="s">
        <v>13689</v>
      </c>
      <c r="D3020" s="16" t="s">
        <v>8698</v>
      </c>
      <c r="E3020" s="16" t="s">
        <v>843</v>
      </c>
      <c r="F3020" s="16" t="s">
        <v>11037</v>
      </c>
    </row>
    <row r="3021" spans="1:6" x14ac:dyDescent="0.25">
      <c r="A3021" s="16" t="s">
        <v>482</v>
      </c>
      <c r="B3021" s="16" t="s">
        <v>10057</v>
      </c>
      <c r="C3021" s="16" t="s">
        <v>13690</v>
      </c>
      <c r="D3021" s="16" t="s">
        <v>8698</v>
      </c>
      <c r="E3021" s="16" t="s">
        <v>843</v>
      </c>
      <c r="F3021" s="16" t="s">
        <v>8748</v>
      </c>
    </row>
    <row r="3022" spans="1:6" x14ac:dyDescent="0.25">
      <c r="A3022" s="16" t="s">
        <v>462</v>
      </c>
      <c r="B3022" s="16" t="s">
        <v>11277</v>
      </c>
      <c r="C3022" s="16" t="s">
        <v>13691</v>
      </c>
      <c r="D3022" s="16" t="s">
        <v>8698</v>
      </c>
      <c r="E3022" s="16" t="s">
        <v>843</v>
      </c>
      <c r="F3022" s="16" t="s">
        <v>11037</v>
      </c>
    </row>
    <row r="3024" spans="1:6" x14ac:dyDescent="0.25">
      <c r="A3024" s="16" t="s">
        <v>14078</v>
      </c>
    </row>
    <row r="3025" spans="1:8" x14ac:dyDescent="0.25">
      <c r="A3025" s="16" t="s">
        <v>305</v>
      </c>
    </row>
    <row r="3026" spans="1:8" x14ac:dyDescent="0.25">
      <c r="A3026" s="16" t="s">
        <v>1741</v>
      </c>
      <c r="B3026" s="16" t="s">
        <v>435</v>
      </c>
      <c r="C3026" s="16" t="s">
        <v>13197</v>
      </c>
      <c r="D3026" s="16" t="s">
        <v>1765</v>
      </c>
      <c r="E3026" s="16" t="s">
        <v>1766</v>
      </c>
      <c r="F3026" s="16" t="s">
        <v>1767</v>
      </c>
      <c r="G3026" s="16" t="s">
        <v>1768</v>
      </c>
      <c r="H3026" s="16" t="s">
        <v>13194</v>
      </c>
    </row>
    <row r="3027" spans="1:8" x14ac:dyDescent="0.25">
      <c r="A3027" s="16" t="s">
        <v>1201</v>
      </c>
      <c r="B3027" s="16" t="s">
        <v>9635</v>
      </c>
      <c r="C3027" s="16" t="s">
        <v>1534</v>
      </c>
      <c r="D3027" s="16" t="s">
        <v>446</v>
      </c>
      <c r="E3027" s="16" t="s">
        <v>1488</v>
      </c>
      <c r="F3027" s="16" t="s">
        <v>455</v>
      </c>
      <c r="G3027" s="16" t="s">
        <v>446</v>
      </c>
      <c r="H3027" s="16" t="s">
        <v>581</v>
      </c>
    </row>
    <row r="3028" spans="1:8" x14ac:dyDescent="0.25">
      <c r="A3028" s="16" t="s">
        <v>1202</v>
      </c>
      <c r="B3028" s="16" t="s">
        <v>10422</v>
      </c>
      <c r="C3028" s="16" t="s">
        <v>1610</v>
      </c>
      <c r="D3028" s="16" t="s">
        <v>463</v>
      </c>
      <c r="E3028" s="16" t="s">
        <v>1648</v>
      </c>
      <c r="F3028" s="16" t="s">
        <v>552</v>
      </c>
      <c r="G3028" s="16" t="s">
        <v>446</v>
      </c>
      <c r="H3028" s="16" t="s">
        <v>591</v>
      </c>
    </row>
    <row r="3029" spans="1:8" x14ac:dyDescent="0.25">
      <c r="A3029" s="16" t="s">
        <v>1203</v>
      </c>
      <c r="B3029" s="16" t="s">
        <v>9052</v>
      </c>
      <c r="C3029" s="16" t="s">
        <v>520</v>
      </c>
      <c r="D3029" s="16" t="s">
        <v>446</v>
      </c>
      <c r="E3029" s="16" t="s">
        <v>1468</v>
      </c>
      <c r="F3029" s="16" t="s">
        <v>1151</v>
      </c>
      <c r="G3029" s="16" t="s">
        <v>590</v>
      </c>
      <c r="H3029" s="16" t="s">
        <v>446</v>
      </c>
    </row>
    <row r="3030" spans="1:8" x14ac:dyDescent="0.25">
      <c r="A3030" s="16" t="s">
        <v>462</v>
      </c>
      <c r="B3030" s="16" t="s">
        <v>11335</v>
      </c>
      <c r="C3030" s="16" t="s">
        <v>946</v>
      </c>
      <c r="D3030" s="16" t="s">
        <v>463</v>
      </c>
      <c r="E3030" s="16" t="s">
        <v>809</v>
      </c>
      <c r="F3030" s="16" t="s">
        <v>553</v>
      </c>
      <c r="G3030" s="16" t="s">
        <v>473</v>
      </c>
      <c r="H3030" s="16" t="s">
        <v>555</v>
      </c>
    </row>
    <row r="3032" spans="1:8" x14ac:dyDescent="0.25">
      <c r="A3032" s="16" t="s">
        <v>14079</v>
      </c>
    </row>
    <row r="3033" spans="1:8" x14ac:dyDescent="0.25">
      <c r="A3033" s="16" t="s">
        <v>306</v>
      </c>
    </row>
    <row r="3034" spans="1:8" x14ac:dyDescent="0.25">
      <c r="A3034" s="16" t="s">
        <v>477</v>
      </c>
      <c r="B3034" s="16" t="s">
        <v>435</v>
      </c>
      <c r="C3034" s="16" t="s">
        <v>13197</v>
      </c>
      <c r="D3034" s="16" t="s">
        <v>1765</v>
      </c>
      <c r="E3034" s="16" t="s">
        <v>1766</v>
      </c>
      <c r="F3034" s="16" t="s">
        <v>1767</v>
      </c>
      <c r="G3034" s="16" t="s">
        <v>1768</v>
      </c>
      <c r="H3034" s="16" t="s">
        <v>13194</v>
      </c>
    </row>
    <row r="3035" spans="1:8" x14ac:dyDescent="0.25">
      <c r="A3035" s="16" t="s">
        <v>478</v>
      </c>
      <c r="B3035" s="16" t="s">
        <v>10222</v>
      </c>
      <c r="C3035" s="16" t="s">
        <v>946</v>
      </c>
      <c r="D3035" s="16" t="s">
        <v>446</v>
      </c>
      <c r="E3035" s="16" t="s">
        <v>1313</v>
      </c>
      <c r="F3035" s="16" t="s">
        <v>581</v>
      </c>
      <c r="G3035" s="16" t="s">
        <v>446</v>
      </c>
      <c r="H3035" s="16" t="s">
        <v>456</v>
      </c>
    </row>
    <row r="3036" spans="1:8" x14ac:dyDescent="0.25">
      <c r="A3036" s="16" t="s">
        <v>482</v>
      </c>
      <c r="B3036" s="16" t="s">
        <v>10091</v>
      </c>
      <c r="C3036" s="16" t="s">
        <v>1614</v>
      </c>
      <c r="D3036" s="16" t="s">
        <v>468</v>
      </c>
      <c r="E3036" s="16" t="s">
        <v>1603</v>
      </c>
      <c r="F3036" s="16" t="s">
        <v>595</v>
      </c>
      <c r="G3036" s="16" t="s">
        <v>592</v>
      </c>
      <c r="H3036" s="16" t="s">
        <v>671</v>
      </c>
    </row>
    <row r="3037" spans="1:8" x14ac:dyDescent="0.25">
      <c r="A3037" s="16" t="s">
        <v>462</v>
      </c>
      <c r="B3037" s="16" t="s">
        <v>11335</v>
      </c>
      <c r="C3037" s="16" t="s">
        <v>946</v>
      </c>
      <c r="D3037" s="16" t="s">
        <v>463</v>
      </c>
      <c r="E3037" s="16" t="s">
        <v>809</v>
      </c>
      <c r="F3037" s="16" t="s">
        <v>553</v>
      </c>
      <c r="G3037" s="16" t="s">
        <v>473</v>
      </c>
      <c r="H3037" s="16" t="s">
        <v>555</v>
      </c>
    </row>
    <row r="3039" spans="1:8" x14ac:dyDescent="0.25">
      <c r="A3039" s="16" t="s">
        <v>14080</v>
      </c>
    </row>
    <row r="3040" spans="1:8" x14ac:dyDescent="0.25">
      <c r="A3040" s="16" t="s">
        <v>13692</v>
      </c>
    </row>
    <row r="3041" spans="1:10" x14ac:dyDescent="0.25">
      <c r="A3041" s="16" t="s">
        <v>477</v>
      </c>
      <c r="B3041" s="16" t="s">
        <v>435</v>
      </c>
      <c r="C3041" s="16" t="s">
        <v>811</v>
      </c>
      <c r="D3041" s="16" t="s">
        <v>812</v>
      </c>
      <c r="E3041" s="16" t="s">
        <v>813</v>
      </c>
      <c r="F3041" s="16" t="s">
        <v>814</v>
      </c>
    </row>
    <row r="3042" spans="1:10" x14ac:dyDescent="0.25">
      <c r="A3042" s="16" t="s">
        <v>478</v>
      </c>
      <c r="B3042" s="16" t="s">
        <v>10205</v>
      </c>
      <c r="C3042" s="16" t="s">
        <v>13693</v>
      </c>
      <c r="D3042" s="16" t="s">
        <v>8718</v>
      </c>
      <c r="E3042" s="16" t="s">
        <v>8886</v>
      </c>
      <c r="F3042" s="16" t="s">
        <v>8721</v>
      </c>
    </row>
    <row r="3043" spans="1:10" x14ac:dyDescent="0.25">
      <c r="A3043" s="16" t="s">
        <v>482</v>
      </c>
      <c r="B3043" s="16" t="s">
        <v>10046</v>
      </c>
      <c r="C3043" s="16" t="s">
        <v>13694</v>
      </c>
      <c r="D3043" s="16" t="s">
        <v>13695</v>
      </c>
      <c r="E3043" s="16" t="s">
        <v>8886</v>
      </c>
      <c r="F3043" s="16" t="s">
        <v>8789</v>
      </c>
    </row>
    <row r="3044" spans="1:10" x14ac:dyDescent="0.25">
      <c r="A3044" s="16" t="s">
        <v>462</v>
      </c>
      <c r="B3044" s="16" t="s">
        <v>11282</v>
      </c>
      <c r="C3044" s="16" t="s">
        <v>13696</v>
      </c>
      <c r="D3044" s="16" t="s">
        <v>8718</v>
      </c>
      <c r="E3044" s="16" t="s">
        <v>8886</v>
      </c>
      <c r="F3044" s="16" t="s">
        <v>8721</v>
      </c>
    </row>
    <row r="3046" spans="1:10" x14ac:dyDescent="0.25">
      <c r="A3046" s="16" t="s">
        <v>14081</v>
      </c>
    </row>
    <row r="3047" spans="1:10" x14ac:dyDescent="0.25">
      <c r="A3047" s="16" t="s">
        <v>307</v>
      </c>
    </row>
    <row r="3048" spans="1:10" x14ac:dyDescent="0.25">
      <c r="A3048" s="16" t="s">
        <v>477</v>
      </c>
      <c r="B3048" s="16" t="s">
        <v>435</v>
      </c>
      <c r="C3048" s="16" t="s">
        <v>811</v>
      </c>
      <c r="D3048" s="16" t="s">
        <v>812</v>
      </c>
      <c r="E3048" s="16" t="s">
        <v>813</v>
      </c>
      <c r="F3048" s="16" t="s">
        <v>814</v>
      </c>
    </row>
    <row r="3049" spans="1:10" x14ac:dyDescent="0.25">
      <c r="A3049" s="16" t="s">
        <v>478</v>
      </c>
      <c r="B3049" s="16" t="s">
        <v>10222</v>
      </c>
      <c r="C3049" s="16" t="s">
        <v>13697</v>
      </c>
      <c r="D3049" s="16" t="s">
        <v>8735</v>
      </c>
      <c r="E3049" s="16" t="s">
        <v>843</v>
      </c>
      <c r="F3049" s="16" t="s">
        <v>8721</v>
      </c>
    </row>
    <row r="3050" spans="1:10" x14ac:dyDescent="0.25">
      <c r="A3050" s="16" t="s">
        <v>482</v>
      </c>
      <c r="B3050" s="16" t="s">
        <v>10091</v>
      </c>
      <c r="C3050" s="16" t="s">
        <v>13698</v>
      </c>
      <c r="D3050" s="16" t="s">
        <v>8735</v>
      </c>
      <c r="E3050" s="16" t="s">
        <v>843</v>
      </c>
      <c r="F3050" s="16" t="s">
        <v>9186</v>
      </c>
    </row>
    <row r="3051" spans="1:10" x14ac:dyDescent="0.25">
      <c r="A3051" s="16" t="s">
        <v>462</v>
      </c>
      <c r="B3051" s="16" t="s">
        <v>11335</v>
      </c>
      <c r="C3051" s="16" t="s">
        <v>13699</v>
      </c>
      <c r="D3051" s="16" t="s">
        <v>8735</v>
      </c>
      <c r="E3051" s="16" t="s">
        <v>843</v>
      </c>
      <c r="F3051" s="16" t="s">
        <v>9186</v>
      </c>
    </row>
    <row r="3053" spans="1:10" x14ac:dyDescent="0.25">
      <c r="A3053" s="16" t="s">
        <v>14082</v>
      </c>
    </row>
    <row r="3054" spans="1:10" x14ac:dyDescent="0.25">
      <c r="A3054" s="16" t="s">
        <v>308</v>
      </c>
    </row>
    <row r="3055" spans="1:10" x14ac:dyDescent="0.25">
      <c r="A3055" s="16" t="s">
        <v>1741</v>
      </c>
      <c r="B3055" s="16" t="s">
        <v>435</v>
      </c>
      <c r="C3055" s="16" t="s">
        <v>13196</v>
      </c>
      <c r="D3055" s="16" t="s">
        <v>1761</v>
      </c>
      <c r="E3055" s="16" t="s">
        <v>1762</v>
      </c>
      <c r="F3055" s="16" t="s">
        <v>1763</v>
      </c>
      <c r="G3055" s="16" t="s">
        <v>1744</v>
      </c>
      <c r="H3055" s="16" t="s">
        <v>1770</v>
      </c>
      <c r="I3055" s="16" t="s">
        <v>1764</v>
      </c>
      <c r="J3055" s="16" t="s">
        <v>13194</v>
      </c>
    </row>
    <row r="3056" spans="1:10" x14ac:dyDescent="0.25">
      <c r="A3056" s="16" t="s">
        <v>1201</v>
      </c>
      <c r="B3056" s="16" t="s">
        <v>9635</v>
      </c>
      <c r="C3056" s="16" t="s">
        <v>13222</v>
      </c>
      <c r="D3056" s="16" t="s">
        <v>696</v>
      </c>
      <c r="E3056" s="16" t="s">
        <v>671</v>
      </c>
      <c r="F3056" s="16" t="s">
        <v>446</v>
      </c>
      <c r="G3056" s="16" t="s">
        <v>446</v>
      </c>
      <c r="H3056" s="16" t="s">
        <v>446</v>
      </c>
      <c r="I3056" s="16" t="s">
        <v>1777</v>
      </c>
      <c r="J3056" s="16" t="s">
        <v>640</v>
      </c>
    </row>
    <row r="3057" spans="1:10" x14ac:dyDescent="0.25">
      <c r="A3057" s="16" t="s">
        <v>1202</v>
      </c>
      <c r="B3057" s="16" t="s">
        <v>10414</v>
      </c>
      <c r="C3057" s="16" t="s">
        <v>1329</v>
      </c>
      <c r="D3057" s="16" t="s">
        <v>870</v>
      </c>
      <c r="E3057" s="16" t="s">
        <v>471</v>
      </c>
      <c r="F3057" s="16" t="s">
        <v>635</v>
      </c>
      <c r="G3057" s="16" t="s">
        <v>515</v>
      </c>
      <c r="H3057" s="16" t="s">
        <v>468</v>
      </c>
      <c r="I3057" s="16" t="s">
        <v>809</v>
      </c>
      <c r="J3057" s="16" t="s">
        <v>603</v>
      </c>
    </row>
    <row r="3058" spans="1:10" x14ac:dyDescent="0.25">
      <c r="A3058" s="16" t="s">
        <v>1203</v>
      </c>
      <c r="B3058" s="16" t="s">
        <v>9047</v>
      </c>
      <c r="C3058" s="16" t="s">
        <v>1130</v>
      </c>
      <c r="D3058" s="16" t="s">
        <v>1772</v>
      </c>
      <c r="E3058" s="16" t="s">
        <v>1773</v>
      </c>
      <c r="F3058" s="16" t="s">
        <v>778</v>
      </c>
      <c r="G3058" s="16" t="s">
        <v>518</v>
      </c>
      <c r="H3058" s="16" t="s">
        <v>446</v>
      </c>
      <c r="I3058" s="16" t="s">
        <v>1218</v>
      </c>
      <c r="J3058" s="16" t="s">
        <v>446</v>
      </c>
    </row>
    <row r="3059" spans="1:10" x14ac:dyDescent="0.25">
      <c r="A3059" s="16" t="s">
        <v>462</v>
      </c>
      <c r="B3059" s="16" t="s">
        <v>11311</v>
      </c>
      <c r="C3059" s="16" t="s">
        <v>1628</v>
      </c>
      <c r="D3059" s="16" t="s">
        <v>564</v>
      </c>
      <c r="E3059" s="16" t="s">
        <v>448</v>
      </c>
      <c r="F3059" s="16" t="s">
        <v>552</v>
      </c>
      <c r="G3059" s="16" t="s">
        <v>568</v>
      </c>
      <c r="H3059" s="16" t="s">
        <v>463</v>
      </c>
      <c r="I3059" s="16" t="s">
        <v>1199</v>
      </c>
      <c r="J3059" s="16" t="s">
        <v>620</v>
      </c>
    </row>
    <row r="3061" spans="1:10" x14ac:dyDescent="0.25">
      <c r="A3061" s="16" t="s">
        <v>14083</v>
      </c>
    </row>
    <row r="3062" spans="1:10" x14ac:dyDescent="0.25">
      <c r="A3062" s="16" t="s">
        <v>309</v>
      </c>
    </row>
    <row r="3063" spans="1:10" x14ac:dyDescent="0.25">
      <c r="A3063" s="16" t="s">
        <v>477</v>
      </c>
      <c r="B3063" s="16" t="s">
        <v>435</v>
      </c>
      <c r="C3063" s="16" t="s">
        <v>13196</v>
      </c>
      <c r="D3063" s="16" t="s">
        <v>1761</v>
      </c>
      <c r="E3063" s="16" t="s">
        <v>1762</v>
      </c>
      <c r="F3063" s="16" t="s">
        <v>1763</v>
      </c>
      <c r="G3063" s="16" t="s">
        <v>1744</v>
      </c>
      <c r="H3063" s="16" t="s">
        <v>1770</v>
      </c>
      <c r="I3063" s="16" t="s">
        <v>1764</v>
      </c>
      <c r="J3063" s="16" t="s">
        <v>13194</v>
      </c>
    </row>
    <row r="3064" spans="1:10" x14ac:dyDescent="0.25">
      <c r="A3064" s="16" t="s">
        <v>478</v>
      </c>
      <c r="B3064" s="16" t="s">
        <v>10217</v>
      </c>
      <c r="C3064" s="16" t="s">
        <v>1170</v>
      </c>
      <c r="D3064" s="16" t="s">
        <v>1792</v>
      </c>
      <c r="E3064" s="16" t="s">
        <v>1117</v>
      </c>
      <c r="F3064" s="16" t="s">
        <v>1404</v>
      </c>
      <c r="G3064" s="16" t="s">
        <v>518</v>
      </c>
      <c r="H3064" s="16" t="s">
        <v>468</v>
      </c>
      <c r="I3064" s="16" t="s">
        <v>1491</v>
      </c>
      <c r="J3064" s="16" t="s">
        <v>1006</v>
      </c>
    </row>
    <row r="3065" spans="1:10" x14ac:dyDescent="0.25">
      <c r="A3065" s="16" t="s">
        <v>482</v>
      </c>
      <c r="B3065" s="16" t="s">
        <v>10073</v>
      </c>
      <c r="C3065" s="16" t="s">
        <v>691</v>
      </c>
      <c r="D3065" s="16" t="s">
        <v>695</v>
      </c>
      <c r="E3065" s="16" t="s">
        <v>483</v>
      </c>
      <c r="F3065" s="16" t="s">
        <v>618</v>
      </c>
      <c r="G3065" s="16" t="s">
        <v>592</v>
      </c>
      <c r="H3065" s="16" t="s">
        <v>446</v>
      </c>
      <c r="I3065" s="16" t="s">
        <v>13223</v>
      </c>
      <c r="J3065" s="16" t="s">
        <v>653</v>
      </c>
    </row>
    <row r="3066" spans="1:10" x14ac:dyDescent="0.25">
      <c r="A3066" s="16" t="s">
        <v>462</v>
      </c>
      <c r="B3066" s="16" t="s">
        <v>11311</v>
      </c>
      <c r="C3066" s="16" t="s">
        <v>1628</v>
      </c>
      <c r="D3066" s="16" t="s">
        <v>564</v>
      </c>
      <c r="E3066" s="16" t="s">
        <v>448</v>
      </c>
      <c r="F3066" s="16" t="s">
        <v>552</v>
      </c>
      <c r="G3066" s="16" t="s">
        <v>568</v>
      </c>
      <c r="H3066" s="16" t="s">
        <v>463</v>
      </c>
      <c r="I3066" s="16" t="s">
        <v>1199</v>
      </c>
      <c r="J3066" s="16" t="s">
        <v>620</v>
      </c>
    </row>
    <row r="3068" spans="1:10" x14ac:dyDescent="0.25">
      <c r="A3068" s="16" t="s">
        <v>14084</v>
      </c>
    </row>
    <row r="3069" spans="1:10" x14ac:dyDescent="0.25">
      <c r="A3069" s="16" t="s">
        <v>13700</v>
      </c>
    </row>
    <row r="3070" spans="1:10" x14ac:dyDescent="0.25">
      <c r="A3070" s="16" t="s">
        <v>477</v>
      </c>
      <c r="B3070" s="16" t="s">
        <v>435</v>
      </c>
      <c r="C3070" s="16" t="s">
        <v>811</v>
      </c>
      <c r="D3070" s="16" t="s">
        <v>812</v>
      </c>
      <c r="E3070" s="16" t="s">
        <v>813</v>
      </c>
      <c r="F3070" s="16" t="s">
        <v>814</v>
      </c>
    </row>
    <row r="3071" spans="1:10" x14ac:dyDescent="0.25">
      <c r="A3071" s="16" t="s">
        <v>478</v>
      </c>
      <c r="B3071" s="16" t="s">
        <v>10130</v>
      </c>
      <c r="C3071" s="16" t="s">
        <v>13701</v>
      </c>
      <c r="D3071" s="16" t="s">
        <v>8789</v>
      </c>
      <c r="E3071" s="16" t="s">
        <v>8718</v>
      </c>
      <c r="F3071" s="16" t="s">
        <v>8748</v>
      </c>
    </row>
    <row r="3072" spans="1:10" x14ac:dyDescent="0.25">
      <c r="A3072" s="16" t="s">
        <v>482</v>
      </c>
      <c r="B3072" s="16" t="s">
        <v>10006</v>
      </c>
      <c r="C3072" s="16" t="s">
        <v>13702</v>
      </c>
      <c r="D3072" s="16" t="s">
        <v>11125</v>
      </c>
      <c r="E3072" s="16" t="s">
        <v>9240</v>
      </c>
      <c r="F3072" s="16" t="s">
        <v>10585</v>
      </c>
    </row>
    <row r="3073" spans="1:7" x14ac:dyDescent="0.25">
      <c r="A3073" s="16" t="s">
        <v>462</v>
      </c>
      <c r="B3073" s="16" t="s">
        <v>11168</v>
      </c>
      <c r="C3073" s="16" t="s">
        <v>13703</v>
      </c>
      <c r="D3073" s="16" t="s">
        <v>8789</v>
      </c>
      <c r="E3073" s="16" t="s">
        <v>9240</v>
      </c>
      <c r="F3073" s="16" t="s">
        <v>8748</v>
      </c>
    </row>
    <row r="3075" spans="1:7" x14ac:dyDescent="0.25">
      <c r="A3075" s="16" t="s">
        <v>14085</v>
      </c>
    </row>
    <row r="3076" spans="1:7" x14ac:dyDescent="0.25">
      <c r="A3076" s="16" t="s">
        <v>310</v>
      </c>
    </row>
    <row r="3077" spans="1:7" x14ac:dyDescent="0.25">
      <c r="A3077" s="16" t="s">
        <v>477</v>
      </c>
      <c r="B3077" s="16" t="s">
        <v>435</v>
      </c>
      <c r="C3077" s="16" t="s">
        <v>811</v>
      </c>
      <c r="D3077" s="16" t="s">
        <v>812</v>
      </c>
      <c r="E3077" s="16" t="s">
        <v>813</v>
      </c>
      <c r="F3077" s="16" t="s">
        <v>814</v>
      </c>
    </row>
    <row r="3078" spans="1:7" x14ac:dyDescent="0.25">
      <c r="A3078" s="16" t="s">
        <v>478</v>
      </c>
      <c r="B3078" s="16" t="s">
        <v>10217</v>
      </c>
      <c r="C3078" s="16" t="s">
        <v>13704</v>
      </c>
      <c r="D3078" s="16" t="s">
        <v>8787</v>
      </c>
      <c r="E3078" s="16" t="s">
        <v>843</v>
      </c>
      <c r="F3078" s="16" t="s">
        <v>11820</v>
      </c>
    </row>
    <row r="3079" spans="1:7" x14ac:dyDescent="0.25">
      <c r="A3079" s="16" t="s">
        <v>482</v>
      </c>
      <c r="B3079" s="16" t="s">
        <v>10073</v>
      </c>
      <c r="C3079" s="16" t="s">
        <v>13705</v>
      </c>
      <c r="D3079" s="16" t="s">
        <v>8721</v>
      </c>
      <c r="E3079" s="16" t="s">
        <v>843</v>
      </c>
      <c r="F3079" s="16" t="s">
        <v>8873</v>
      </c>
    </row>
    <row r="3080" spans="1:7" x14ac:dyDescent="0.25">
      <c r="A3080" s="16" t="s">
        <v>462</v>
      </c>
      <c r="B3080" s="16" t="s">
        <v>11311</v>
      </c>
      <c r="C3080" s="16" t="s">
        <v>13706</v>
      </c>
      <c r="D3080" s="16" t="s">
        <v>8787</v>
      </c>
      <c r="E3080" s="16" t="s">
        <v>843</v>
      </c>
      <c r="F3080" s="16" t="s">
        <v>11820</v>
      </c>
    </row>
    <row r="3082" spans="1:7" x14ac:dyDescent="0.25">
      <c r="A3082" s="16" t="s">
        <v>14086</v>
      </c>
    </row>
    <row r="3083" spans="1:7" x14ac:dyDescent="0.25">
      <c r="A3083" s="16" t="s">
        <v>311</v>
      </c>
    </row>
    <row r="3084" spans="1:7" x14ac:dyDescent="0.25">
      <c r="A3084" s="16" t="s">
        <v>1741</v>
      </c>
      <c r="B3084" s="16" t="s">
        <v>435</v>
      </c>
      <c r="C3084" s="16" t="s">
        <v>13196</v>
      </c>
      <c r="D3084" s="16" t="s">
        <v>1743</v>
      </c>
      <c r="E3084" s="16" t="s">
        <v>1744</v>
      </c>
      <c r="F3084" s="16" t="s">
        <v>1751</v>
      </c>
      <c r="G3084" s="16" t="s">
        <v>13194</v>
      </c>
    </row>
    <row r="3085" spans="1:7" x14ac:dyDescent="0.25">
      <c r="A3085" s="16" t="s">
        <v>1201</v>
      </c>
      <c r="B3085" s="16" t="s">
        <v>9564</v>
      </c>
      <c r="C3085" s="16" t="s">
        <v>1731</v>
      </c>
      <c r="D3085" s="16" t="s">
        <v>465</v>
      </c>
      <c r="E3085" s="16" t="s">
        <v>601</v>
      </c>
      <c r="F3085" s="16" t="s">
        <v>635</v>
      </c>
      <c r="G3085" s="16" t="s">
        <v>1555</v>
      </c>
    </row>
    <row r="3086" spans="1:7" x14ac:dyDescent="0.25">
      <c r="A3086" s="16" t="s">
        <v>1202</v>
      </c>
      <c r="B3086" s="16" t="s">
        <v>10261</v>
      </c>
      <c r="C3086" s="16" t="s">
        <v>1065</v>
      </c>
      <c r="D3086" s="16" t="s">
        <v>573</v>
      </c>
      <c r="E3086" s="16" t="s">
        <v>455</v>
      </c>
      <c r="F3086" s="16" t="s">
        <v>1663</v>
      </c>
      <c r="G3086" s="16" t="s">
        <v>711</v>
      </c>
    </row>
    <row r="3087" spans="1:7" x14ac:dyDescent="0.25">
      <c r="A3087" s="16" t="s">
        <v>1203</v>
      </c>
      <c r="B3087" s="16" t="s">
        <v>9038</v>
      </c>
      <c r="C3087" s="16" t="s">
        <v>1371</v>
      </c>
      <c r="D3087" s="16" t="s">
        <v>1003</v>
      </c>
      <c r="E3087" s="16" t="s">
        <v>518</v>
      </c>
      <c r="F3087" s="16" t="s">
        <v>604</v>
      </c>
      <c r="G3087" s="16" t="s">
        <v>581</v>
      </c>
    </row>
    <row r="3088" spans="1:7" x14ac:dyDescent="0.25">
      <c r="A3088" s="16" t="s">
        <v>462</v>
      </c>
      <c r="B3088" s="16" t="s">
        <v>11079</v>
      </c>
      <c r="C3088" s="16" t="s">
        <v>906</v>
      </c>
      <c r="D3088" s="16" t="s">
        <v>692</v>
      </c>
      <c r="E3088" s="16" t="s">
        <v>523</v>
      </c>
      <c r="F3088" s="16" t="s">
        <v>1087</v>
      </c>
      <c r="G3088" s="16" t="s">
        <v>672</v>
      </c>
    </row>
    <row r="3090" spans="1:7" x14ac:dyDescent="0.25">
      <c r="A3090" s="16" t="s">
        <v>14087</v>
      </c>
    </row>
    <row r="3091" spans="1:7" x14ac:dyDescent="0.25">
      <c r="A3091" s="16" t="s">
        <v>312</v>
      </c>
    </row>
    <row r="3092" spans="1:7" x14ac:dyDescent="0.25">
      <c r="A3092" s="16" t="s">
        <v>477</v>
      </c>
      <c r="B3092" s="16" t="s">
        <v>435</v>
      </c>
      <c r="C3092" s="16" t="s">
        <v>13196</v>
      </c>
      <c r="D3092" s="16" t="s">
        <v>1743</v>
      </c>
      <c r="E3092" s="16" t="s">
        <v>1744</v>
      </c>
      <c r="F3092" s="16" t="s">
        <v>1751</v>
      </c>
      <c r="G3092" s="16" t="s">
        <v>13194</v>
      </c>
    </row>
    <row r="3093" spans="1:7" x14ac:dyDescent="0.25">
      <c r="A3093" s="16" t="s">
        <v>478</v>
      </c>
      <c r="B3093" s="16" t="s">
        <v>10110</v>
      </c>
      <c r="C3093" s="16" t="s">
        <v>1229</v>
      </c>
      <c r="D3093" s="16" t="s">
        <v>880</v>
      </c>
      <c r="E3093" s="16" t="s">
        <v>508</v>
      </c>
      <c r="F3093" s="16" t="s">
        <v>569</v>
      </c>
      <c r="G3093" s="16" t="s">
        <v>706</v>
      </c>
    </row>
    <row r="3094" spans="1:7" x14ac:dyDescent="0.25">
      <c r="A3094" s="16" t="s">
        <v>482</v>
      </c>
      <c r="B3094" s="16" t="s">
        <v>9926</v>
      </c>
      <c r="C3094" s="16" t="s">
        <v>1564</v>
      </c>
      <c r="D3094" s="16" t="s">
        <v>1215</v>
      </c>
      <c r="E3094" s="16" t="s">
        <v>473</v>
      </c>
      <c r="F3094" s="16" t="s">
        <v>1489</v>
      </c>
      <c r="G3094" s="16" t="s">
        <v>959</v>
      </c>
    </row>
    <row r="3095" spans="1:7" x14ac:dyDescent="0.25">
      <c r="A3095" s="16" t="s">
        <v>462</v>
      </c>
      <c r="B3095" s="16" t="s">
        <v>11079</v>
      </c>
      <c r="C3095" s="16" t="s">
        <v>906</v>
      </c>
      <c r="D3095" s="16" t="s">
        <v>692</v>
      </c>
      <c r="E3095" s="16" t="s">
        <v>523</v>
      </c>
      <c r="F3095" s="16" t="s">
        <v>1087</v>
      </c>
      <c r="G3095" s="16" t="s">
        <v>672</v>
      </c>
    </row>
    <row r="3097" spans="1:7" x14ac:dyDescent="0.25">
      <c r="A3097" s="16" t="s">
        <v>14088</v>
      </c>
    </row>
    <row r="3098" spans="1:7" x14ac:dyDescent="0.25">
      <c r="A3098" s="16" t="s">
        <v>13707</v>
      </c>
    </row>
    <row r="3099" spans="1:7" x14ac:dyDescent="0.25">
      <c r="A3099" s="16" t="s">
        <v>477</v>
      </c>
      <c r="B3099" s="16" t="s">
        <v>435</v>
      </c>
      <c r="C3099" s="16" t="s">
        <v>811</v>
      </c>
      <c r="D3099" s="16" t="s">
        <v>812</v>
      </c>
      <c r="E3099" s="16" t="s">
        <v>813</v>
      </c>
      <c r="F3099" s="16" t="s">
        <v>814</v>
      </c>
    </row>
    <row r="3100" spans="1:7" x14ac:dyDescent="0.25">
      <c r="A3100" s="16" t="s">
        <v>478</v>
      </c>
      <c r="B3100" s="16" t="s">
        <v>9958</v>
      </c>
      <c r="C3100" s="16" t="s">
        <v>13708</v>
      </c>
      <c r="D3100" s="16" t="s">
        <v>8995</v>
      </c>
      <c r="E3100" s="16" t="s">
        <v>8813</v>
      </c>
      <c r="F3100" s="16" t="s">
        <v>8954</v>
      </c>
    </row>
    <row r="3101" spans="1:7" x14ac:dyDescent="0.25">
      <c r="A3101" s="16" t="s">
        <v>482</v>
      </c>
      <c r="B3101" s="16" t="s">
        <v>9570</v>
      </c>
      <c r="C3101" s="16" t="s">
        <v>13709</v>
      </c>
      <c r="D3101" s="16" t="s">
        <v>8995</v>
      </c>
      <c r="E3101" s="16" t="s">
        <v>13710</v>
      </c>
      <c r="F3101" s="16" t="s">
        <v>11037</v>
      </c>
    </row>
    <row r="3102" spans="1:7" x14ac:dyDescent="0.25">
      <c r="A3102" s="16" t="s">
        <v>462</v>
      </c>
      <c r="B3102" s="16" t="s">
        <v>10607</v>
      </c>
      <c r="C3102" s="16" t="s">
        <v>13711</v>
      </c>
      <c r="D3102" s="16" t="s">
        <v>8995</v>
      </c>
      <c r="E3102" s="16" t="s">
        <v>13710</v>
      </c>
      <c r="F3102" s="16" t="s">
        <v>8954</v>
      </c>
    </row>
    <row r="3104" spans="1:7" x14ac:dyDescent="0.25">
      <c r="A3104" s="16" t="s">
        <v>14089</v>
      </c>
    </row>
    <row r="3105" spans="1:11" x14ac:dyDescent="0.25">
      <c r="A3105" s="16" t="s">
        <v>313</v>
      </c>
    </row>
    <row r="3106" spans="1:11" x14ac:dyDescent="0.25">
      <c r="A3106" s="16" t="s">
        <v>477</v>
      </c>
      <c r="B3106" s="16" t="s">
        <v>435</v>
      </c>
      <c r="C3106" s="16" t="s">
        <v>811</v>
      </c>
      <c r="D3106" s="16" t="s">
        <v>812</v>
      </c>
      <c r="E3106" s="16" t="s">
        <v>813</v>
      </c>
      <c r="F3106" s="16" t="s">
        <v>814</v>
      </c>
    </row>
    <row r="3107" spans="1:11" x14ac:dyDescent="0.25">
      <c r="A3107" s="16" t="s">
        <v>478</v>
      </c>
      <c r="B3107" s="16" t="s">
        <v>10110</v>
      </c>
      <c r="C3107" s="16" t="s">
        <v>13712</v>
      </c>
      <c r="D3107" s="16" t="s">
        <v>8789</v>
      </c>
      <c r="E3107" s="16" t="s">
        <v>843</v>
      </c>
      <c r="F3107" s="16" t="s">
        <v>8954</v>
      </c>
    </row>
    <row r="3108" spans="1:11" x14ac:dyDescent="0.25">
      <c r="A3108" s="16" t="s">
        <v>482</v>
      </c>
      <c r="B3108" s="16" t="s">
        <v>9926</v>
      </c>
      <c r="C3108" s="16" t="s">
        <v>13713</v>
      </c>
      <c r="D3108" s="16" t="s">
        <v>8735</v>
      </c>
      <c r="E3108" s="16" t="s">
        <v>843</v>
      </c>
      <c r="F3108" s="16" t="s">
        <v>8751</v>
      </c>
    </row>
    <row r="3109" spans="1:11" x14ac:dyDescent="0.25">
      <c r="A3109" s="16" t="s">
        <v>462</v>
      </c>
      <c r="B3109" s="16" t="s">
        <v>11079</v>
      </c>
      <c r="C3109" s="16" t="s">
        <v>13714</v>
      </c>
      <c r="D3109" s="16" t="s">
        <v>9018</v>
      </c>
      <c r="E3109" s="16" t="s">
        <v>843</v>
      </c>
      <c r="F3109" s="16" t="s">
        <v>8954</v>
      </c>
    </row>
    <row r="3111" spans="1:11" x14ac:dyDescent="0.25">
      <c r="A3111" s="16" t="s">
        <v>14090</v>
      </c>
    </row>
    <row r="3112" spans="1:11" x14ac:dyDescent="0.25">
      <c r="A3112" s="16" t="s">
        <v>314</v>
      </c>
    </row>
    <row r="3113" spans="1:11" x14ac:dyDescent="0.25">
      <c r="A3113" s="16" t="s">
        <v>477</v>
      </c>
      <c r="B3113" s="16" t="s">
        <v>435</v>
      </c>
      <c r="C3113" s="16" t="s">
        <v>811</v>
      </c>
      <c r="D3113" s="16" t="s">
        <v>812</v>
      </c>
      <c r="E3113" s="16" t="s">
        <v>813</v>
      </c>
      <c r="F3113" s="16" t="s">
        <v>814</v>
      </c>
    </row>
    <row r="3114" spans="1:11" x14ac:dyDescent="0.25">
      <c r="A3114" s="16" t="s">
        <v>478</v>
      </c>
      <c r="B3114" s="16" t="s">
        <v>9958</v>
      </c>
      <c r="C3114" s="16" t="s">
        <v>13715</v>
      </c>
      <c r="D3114" s="16" t="s">
        <v>9084</v>
      </c>
      <c r="E3114" s="16" t="s">
        <v>843</v>
      </c>
      <c r="F3114" s="16" t="s">
        <v>9102</v>
      </c>
    </row>
    <row r="3115" spans="1:11" x14ac:dyDescent="0.25">
      <c r="A3115" s="16" t="s">
        <v>482</v>
      </c>
      <c r="B3115" s="16" t="s">
        <v>8735</v>
      </c>
      <c r="C3115" s="16" t="s">
        <v>13716</v>
      </c>
      <c r="D3115" s="16" t="s">
        <v>9745</v>
      </c>
      <c r="E3115" s="16" t="s">
        <v>843</v>
      </c>
      <c r="F3115" s="16" t="s">
        <v>9434</v>
      </c>
    </row>
    <row r="3116" spans="1:11" x14ac:dyDescent="0.25">
      <c r="A3116" s="16" t="s">
        <v>462</v>
      </c>
      <c r="B3116" s="16" t="s">
        <v>10882</v>
      </c>
      <c r="C3116" s="16" t="s">
        <v>13717</v>
      </c>
      <c r="D3116" s="16" t="s">
        <v>8824</v>
      </c>
      <c r="E3116" s="16" t="s">
        <v>843</v>
      </c>
      <c r="F3116" s="16" t="s">
        <v>9102</v>
      </c>
    </row>
    <row r="3118" spans="1:11" x14ac:dyDescent="0.25">
      <c r="A3118" s="16" t="s">
        <v>14091</v>
      </c>
    </row>
    <row r="3119" spans="1:11" x14ac:dyDescent="0.25">
      <c r="A3119" s="16" t="s">
        <v>315</v>
      </c>
    </row>
    <row r="3120" spans="1:11" x14ac:dyDescent="0.25">
      <c r="A3120" s="16" t="s">
        <v>1741</v>
      </c>
      <c r="B3120" s="16" t="s">
        <v>435</v>
      </c>
      <c r="C3120" s="16" t="s">
        <v>13196</v>
      </c>
      <c r="D3120" s="16" t="s">
        <v>1748</v>
      </c>
      <c r="E3120" s="16" t="s">
        <v>1743</v>
      </c>
      <c r="F3120" s="16" t="s">
        <v>1749</v>
      </c>
      <c r="G3120" s="16" t="s">
        <v>1750</v>
      </c>
      <c r="H3120" s="16" t="s">
        <v>13200</v>
      </c>
      <c r="I3120" s="16" t="s">
        <v>1751</v>
      </c>
      <c r="J3120" s="16" t="s">
        <v>1752</v>
      </c>
      <c r="K3120" s="16" t="s">
        <v>13194</v>
      </c>
    </row>
    <row r="3121" spans="1:11" x14ac:dyDescent="0.25">
      <c r="A3121" s="16" t="s">
        <v>1201</v>
      </c>
      <c r="B3121" s="16" t="s">
        <v>9440</v>
      </c>
      <c r="C3121" s="16" t="s">
        <v>687</v>
      </c>
      <c r="D3121" s="16" t="s">
        <v>638</v>
      </c>
      <c r="E3121" s="16" t="s">
        <v>1231</v>
      </c>
      <c r="F3121" s="16" t="s">
        <v>446</v>
      </c>
      <c r="G3121" s="16" t="s">
        <v>557</v>
      </c>
      <c r="H3121" s="16" t="s">
        <v>446</v>
      </c>
      <c r="I3121" s="16" t="s">
        <v>1628</v>
      </c>
      <c r="J3121" s="16" t="s">
        <v>553</v>
      </c>
      <c r="K3121" s="16" t="s">
        <v>1566</v>
      </c>
    </row>
    <row r="3122" spans="1:11" x14ac:dyDescent="0.25">
      <c r="A3122" s="16" t="s">
        <v>1202</v>
      </c>
      <c r="B3122" s="16" t="s">
        <v>10163</v>
      </c>
      <c r="C3122" s="16" t="s">
        <v>641</v>
      </c>
      <c r="D3122" s="16" t="s">
        <v>621</v>
      </c>
      <c r="E3122" s="16" t="s">
        <v>1066</v>
      </c>
      <c r="F3122" s="16" t="s">
        <v>468</v>
      </c>
      <c r="G3122" s="16" t="s">
        <v>692</v>
      </c>
      <c r="H3122" s="16" t="s">
        <v>468</v>
      </c>
      <c r="I3122" s="16" t="s">
        <v>598</v>
      </c>
      <c r="J3122" s="16" t="s">
        <v>683</v>
      </c>
      <c r="K3122" s="16" t="s">
        <v>1935</v>
      </c>
    </row>
    <row r="3123" spans="1:11" x14ac:dyDescent="0.25">
      <c r="A3123" s="16" t="s">
        <v>1203</v>
      </c>
      <c r="B3123" s="16" t="s">
        <v>9030</v>
      </c>
      <c r="C3123" s="16" t="s">
        <v>560</v>
      </c>
      <c r="D3123" s="16" t="s">
        <v>1006</v>
      </c>
      <c r="E3123" s="16" t="s">
        <v>677</v>
      </c>
      <c r="F3123" s="16" t="s">
        <v>446</v>
      </c>
      <c r="G3123" s="16" t="s">
        <v>692</v>
      </c>
      <c r="H3123" s="16" t="s">
        <v>446</v>
      </c>
      <c r="I3123" s="16" t="s">
        <v>1006</v>
      </c>
      <c r="J3123" s="16" t="s">
        <v>1006</v>
      </c>
      <c r="K3123" s="16" t="s">
        <v>930</v>
      </c>
    </row>
    <row r="3124" spans="1:11" x14ac:dyDescent="0.25">
      <c r="A3124" s="16" t="s">
        <v>462</v>
      </c>
      <c r="B3124" s="16" t="s">
        <v>10882</v>
      </c>
      <c r="C3124" s="16" t="s">
        <v>475</v>
      </c>
      <c r="D3124" s="16" t="s">
        <v>522</v>
      </c>
      <c r="E3124" s="16" t="s">
        <v>704</v>
      </c>
      <c r="F3124" s="16" t="s">
        <v>464</v>
      </c>
      <c r="G3124" s="16" t="s">
        <v>452</v>
      </c>
      <c r="H3124" s="16" t="s">
        <v>464</v>
      </c>
      <c r="I3124" s="16" t="s">
        <v>1137</v>
      </c>
      <c r="J3124" s="16" t="s">
        <v>587</v>
      </c>
      <c r="K3124" s="16" t="s">
        <v>1219</v>
      </c>
    </row>
    <row r="3126" spans="1:11" x14ac:dyDescent="0.25">
      <c r="A3126" s="16" t="s">
        <v>14092</v>
      </c>
    </row>
    <row r="3127" spans="1:11" x14ac:dyDescent="0.25">
      <c r="A3127" s="16" t="s">
        <v>316</v>
      </c>
    </row>
    <row r="3128" spans="1:11" x14ac:dyDescent="0.25">
      <c r="A3128" s="16" t="s">
        <v>477</v>
      </c>
      <c r="B3128" s="16" t="s">
        <v>435</v>
      </c>
      <c r="C3128" s="16" t="s">
        <v>13196</v>
      </c>
      <c r="D3128" s="16" t="s">
        <v>1748</v>
      </c>
      <c r="E3128" s="16" t="s">
        <v>1743</v>
      </c>
      <c r="F3128" s="16" t="s">
        <v>1749</v>
      </c>
      <c r="G3128" s="16" t="s">
        <v>1750</v>
      </c>
      <c r="H3128" s="16" t="s">
        <v>13200</v>
      </c>
      <c r="I3128" s="16" t="s">
        <v>1751</v>
      </c>
      <c r="J3128" s="16" t="s">
        <v>1752</v>
      </c>
      <c r="K3128" s="16" t="s">
        <v>13194</v>
      </c>
    </row>
    <row r="3129" spans="1:11" x14ac:dyDescent="0.25">
      <c r="A3129" s="16" t="s">
        <v>478</v>
      </c>
      <c r="B3129" s="16" t="s">
        <v>9958</v>
      </c>
      <c r="C3129" s="16" t="s">
        <v>627</v>
      </c>
      <c r="D3129" s="16" t="s">
        <v>671</v>
      </c>
      <c r="E3129" s="16" t="s">
        <v>1137</v>
      </c>
      <c r="F3129" s="16" t="s">
        <v>473</v>
      </c>
      <c r="G3129" s="16" t="s">
        <v>1158</v>
      </c>
      <c r="H3129" s="16" t="s">
        <v>473</v>
      </c>
      <c r="I3129" s="16" t="s">
        <v>481</v>
      </c>
      <c r="J3129" s="16" t="s">
        <v>587</v>
      </c>
      <c r="K3129" s="16" t="s">
        <v>1648</v>
      </c>
    </row>
    <row r="3130" spans="1:11" x14ac:dyDescent="0.25">
      <c r="A3130" s="16" t="s">
        <v>482</v>
      </c>
      <c r="B3130" s="16" t="s">
        <v>8735</v>
      </c>
      <c r="C3130" s="16" t="s">
        <v>635</v>
      </c>
      <c r="D3130" s="16" t="s">
        <v>577</v>
      </c>
      <c r="E3130" s="16" t="s">
        <v>837</v>
      </c>
      <c r="F3130" s="16" t="s">
        <v>446</v>
      </c>
      <c r="G3130" s="16" t="s">
        <v>1147</v>
      </c>
      <c r="H3130" s="16" t="s">
        <v>446</v>
      </c>
      <c r="I3130" s="16" t="s">
        <v>848</v>
      </c>
      <c r="J3130" s="16" t="s">
        <v>587</v>
      </c>
      <c r="K3130" s="16" t="s">
        <v>13223</v>
      </c>
    </row>
    <row r="3131" spans="1:11" x14ac:dyDescent="0.25">
      <c r="A3131" s="16" t="s">
        <v>462</v>
      </c>
      <c r="B3131" s="16" t="s">
        <v>10882</v>
      </c>
      <c r="C3131" s="16" t="s">
        <v>475</v>
      </c>
      <c r="D3131" s="16" t="s">
        <v>522</v>
      </c>
      <c r="E3131" s="16" t="s">
        <v>704</v>
      </c>
      <c r="F3131" s="16" t="s">
        <v>464</v>
      </c>
      <c r="G3131" s="16" t="s">
        <v>452</v>
      </c>
      <c r="H3131" s="16" t="s">
        <v>464</v>
      </c>
      <c r="I3131" s="16" t="s">
        <v>1137</v>
      </c>
      <c r="J3131" s="16" t="s">
        <v>587</v>
      </c>
      <c r="K3131" s="16" t="s">
        <v>1219</v>
      </c>
    </row>
    <row r="3133" spans="1:11" x14ac:dyDescent="0.25">
      <c r="A3133" s="16" t="s">
        <v>14093</v>
      </c>
    </row>
    <row r="3134" spans="1:11" x14ac:dyDescent="0.25">
      <c r="A3134" s="16" t="s">
        <v>13718</v>
      </c>
    </row>
    <row r="3135" spans="1:11" x14ac:dyDescent="0.25">
      <c r="A3135" s="16" t="s">
        <v>477</v>
      </c>
      <c r="B3135" s="16" t="s">
        <v>435</v>
      </c>
      <c r="C3135" s="16" t="s">
        <v>811</v>
      </c>
      <c r="D3135" s="16" t="s">
        <v>812</v>
      </c>
      <c r="E3135" s="16" t="s">
        <v>813</v>
      </c>
      <c r="F3135" s="16" t="s">
        <v>814</v>
      </c>
    </row>
    <row r="3136" spans="1:11" x14ac:dyDescent="0.25">
      <c r="A3136" s="16" t="s">
        <v>478</v>
      </c>
      <c r="B3136" s="16" t="s">
        <v>9416</v>
      </c>
      <c r="C3136" s="16" t="s">
        <v>13719</v>
      </c>
      <c r="D3136" s="16" t="s">
        <v>8787</v>
      </c>
      <c r="E3136" s="16" t="s">
        <v>9067</v>
      </c>
      <c r="F3136" s="16" t="s">
        <v>12914</v>
      </c>
    </row>
    <row r="3137" spans="1:6" x14ac:dyDescent="0.25">
      <c r="A3137" s="16" t="s">
        <v>482</v>
      </c>
      <c r="B3137" s="16" t="s">
        <v>9459</v>
      </c>
      <c r="C3137" s="16" t="s">
        <v>13720</v>
      </c>
      <c r="D3137" s="16" t="s">
        <v>10397</v>
      </c>
      <c r="E3137" s="16" t="s">
        <v>8963</v>
      </c>
      <c r="F3137" s="16" t="s">
        <v>11883</v>
      </c>
    </row>
    <row r="3138" spans="1:6" x14ac:dyDescent="0.25">
      <c r="A3138" s="16" t="s">
        <v>462</v>
      </c>
      <c r="B3138" s="16" t="s">
        <v>10032</v>
      </c>
      <c r="C3138" s="16" t="s">
        <v>13721</v>
      </c>
      <c r="D3138" s="16" t="s">
        <v>8787</v>
      </c>
      <c r="E3138" s="16" t="s">
        <v>8963</v>
      </c>
      <c r="F3138" s="16" t="s">
        <v>12914</v>
      </c>
    </row>
    <row r="3140" spans="1:6" x14ac:dyDescent="0.25">
      <c r="A3140" s="16" t="s">
        <v>14094</v>
      </c>
    </row>
    <row r="3141" spans="1:6" x14ac:dyDescent="0.25">
      <c r="A3141" s="16" t="s">
        <v>317</v>
      </c>
    </row>
    <row r="3142" spans="1:6" x14ac:dyDescent="0.25">
      <c r="A3142" s="16" t="s">
        <v>477</v>
      </c>
      <c r="B3142" s="16" t="s">
        <v>435</v>
      </c>
      <c r="C3142" s="16" t="s">
        <v>811</v>
      </c>
      <c r="D3142" s="16" t="s">
        <v>812</v>
      </c>
      <c r="E3142" s="16" t="s">
        <v>813</v>
      </c>
      <c r="F3142" s="16" t="s">
        <v>814</v>
      </c>
    </row>
    <row r="3143" spans="1:6" x14ac:dyDescent="0.25">
      <c r="A3143" s="16" t="s">
        <v>478</v>
      </c>
      <c r="B3143" s="16" t="s">
        <v>9958</v>
      </c>
      <c r="C3143" s="16" t="s">
        <v>13722</v>
      </c>
      <c r="D3143" s="16" t="s">
        <v>9018</v>
      </c>
      <c r="E3143" s="16" t="s">
        <v>843</v>
      </c>
      <c r="F3143" s="16" t="s">
        <v>11897</v>
      </c>
    </row>
    <row r="3144" spans="1:6" x14ac:dyDescent="0.25">
      <c r="A3144" s="16" t="s">
        <v>482</v>
      </c>
      <c r="B3144" s="16" t="s">
        <v>8735</v>
      </c>
      <c r="C3144" s="16" t="s">
        <v>13723</v>
      </c>
      <c r="D3144" s="16" t="s">
        <v>12145</v>
      </c>
      <c r="E3144" s="16" t="s">
        <v>843</v>
      </c>
      <c r="F3144" s="16" t="s">
        <v>13724</v>
      </c>
    </row>
    <row r="3145" spans="1:6" x14ac:dyDescent="0.25">
      <c r="A3145" s="16" t="s">
        <v>462</v>
      </c>
      <c r="B3145" s="16" t="s">
        <v>10882</v>
      </c>
      <c r="C3145" s="16" t="s">
        <v>13725</v>
      </c>
      <c r="D3145" s="16" t="s">
        <v>8789</v>
      </c>
      <c r="E3145" s="16" t="s">
        <v>843</v>
      </c>
      <c r="F3145" s="16" t="s">
        <v>11897</v>
      </c>
    </row>
    <row r="3147" spans="1:6" x14ac:dyDescent="0.25">
      <c r="A3147" s="16" t="s">
        <v>14095</v>
      </c>
    </row>
    <row r="3148" spans="1:6" x14ac:dyDescent="0.25">
      <c r="A3148" s="16" t="s">
        <v>318</v>
      </c>
    </row>
    <row r="3149" spans="1:6" x14ac:dyDescent="0.25">
      <c r="A3149" s="16" t="s">
        <v>477</v>
      </c>
      <c r="B3149" s="16" t="s">
        <v>435</v>
      </c>
      <c r="C3149" s="16" t="s">
        <v>811</v>
      </c>
      <c r="D3149" s="16" t="s">
        <v>812</v>
      </c>
      <c r="E3149" s="16" t="s">
        <v>813</v>
      </c>
      <c r="F3149" s="16" t="s">
        <v>814</v>
      </c>
    </row>
    <row r="3150" spans="1:6" x14ac:dyDescent="0.25">
      <c r="A3150" s="16" t="s">
        <v>478</v>
      </c>
      <c r="B3150" s="16" t="s">
        <v>10006</v>
      </c>
      <c r="C3150" s="16" t="s">
        <v>13726</v>
      </c>
      <c r="D3150" s="16" t="s">
        <v>843</v>
      </c>
      <c r="E3150" s="16" t="s">
        <v>843</v>
      </c>
      <c r="F3150" s="16" t="s">
        <v>8802</v>
      </c>
    </row>
    <row r="3151" spans="1:6" x14ac:dyDescent="0.25">
      <c r="A3151" s="16" t="s">
        <v>482</v>
      </c>
      <c r="B3151" s="16" t="s">
        <v>9958</v>
      </c>
      <c r="C3151" s="16" t="s">
        <v>13727</v>
      </c>
      <c r="D3151" s="16" t="s">
        <v>843</v>
      </c>
      <c r="E3151" s="16" t="s">
        <v>843</v>
      </c>
      <c r="F3151" s="16" t="s">
        <v>8954</v>
      </c>
    </row>
    <row r="3152" spans="1:6" x14ac:dyDescent="0.25">
      <c r="A3152" s="16" t="s">
        <v>462</v>
      </c>
      <c r="B3152" s="16" t="s">
        <v>8737</v>
      </c>
      <c r="C3152" s="16" t="s">
        <v>13728</v>
      </c>
      <c r="D3152" s="16" t="s">
        <v>843</v>
      </c>
      <c r="E3152" s="16" t="s">
        <v>843</v>
      </c>
      <c r="F3152" s="16" t="s">
        <v>8954</v>
      </c>
    </row>
    <row r="3154" spans="1:8" x14ac:dyDescent="0.25">
      <c r="A3154" s="16" t="s">
        <v>14096</v>
      </c>
    </row>
    <row r="3155" spans="1:8" x14ac:dyDescent="0.25">
      <c r="A3155" s="16" t="s">
        <v>319</v>
      </c>
    </row>
    <row r="3156" spans="1:8" x14ac:dyDescent="0.25">
      <c r="A3156" s="16" t="s">
        <v>1741</v>
      </c>
      <c r="B3156" s="16" t="s">
        <v>435</v>
      </c>
      <c r="C3156" s="16" t="s">
        <v>1748</v>
      </c>
      <c r="D3156" s="16" t="s">
        <v>1743</v>
      </c>
      <c r="E3156" s="16" t="s">
        <v>1750</v>
      </c>
      <c r="F3156" s="16" t="s">
        <v>1751</v>
      </c>
      <c r="G3156" s="16" t="s">
        <v>1752</v>
      </c>
      <c r="H3156" s="16" t="s">
        <v>13194</v>
      </c>
    </row>
    <row r="3157" spans="1:8" x14ac:dyDescent="0.25">
      <c r="A3157" s="16" t="s">
        <v>1201</v>
      </c>
      <c r="B3157" s="16" t="s">
        <v>9507</v>
      </c>
      <c r="C3157" s="16" t="s">
        <v>562</v>
      </c>
      <c r="D3157" s="16" t="s">
        <v>446</v>
      </c>
      <c r="E3157" s="16" t="s">
        <v>562</v>
      </c>
      <c r="F3157" s="16" t="s">
        <v>446</v>
      </c>
      <c r="G3157" s="16" t="s">
        <v>458</v>
      </c>
      <c r="H3157" s="16" t="s">
        <v>754</v>
      </c>
    </row>
    <row r="3158" spans="1:8" x14ac:dyDescent="0.25">
      <c r="A3158" s="16" t="s">
        <v>1202</v>
      </c>
      <c r="B3158" s="16" t="s">
        <v>10231</v>
      </c>
      <c r="C3158" s="16" t="s">
        <v>446</v>
      </c>
      <c r="D3158" s="16" t="s">
        <v>506</v>
      </c>
      <c r="E3158" s="16" t="s">
        <v>629</v>
      </c>
      <c r="F3158" s="16" t="s">
        <v>629</v>
      </c>
      <c r="G3158" s="16" t="s">
        <v>591</v>
      </c>
      <c r="H3158" s="16" t="s">
        <v>510</v>
      </c>
    </row>
    <row r="3159" spans="1:8" x14ac:dyDescent="0.25">
      <c r="A3159" s="16" t="s">
        <v>1203</v>
      </c>
      <c r="B3159" s="16" t="s">
        <v>9047</v>
      </c>
      <c r="C3159" s="16" t="s">
        <v>573</v>
      </c>
      <c r="D3159" s="16" t="s">
        <v>446</v>
      </c>
      <c r="E3159" s="16" t="s">
        <v>446</v>
      </c>
      <c r="F3159" s="16" t="s">
        <v>446</v>
      </c>
      <c r="G3159" s="16" t="s">
        <v>446</v>
      </c>
      <c r="H3159" s="16" t="s">
        <v>519</v>
      </c>
    </row>
    <row r="3160" spans="1:8" x14ac:dyDescent="0.25">
      <c r="A3160" s="16" t="s">
        <v>462</v>
      </c>
      <c r="B3160" s="16" t="s">
        <v>8737</v>
      </c>
      <c r="C3160" s="16" t="s">
        <v>629</v>
      </c>
      <c r="D3160" s="16" t="s">
        <v>458</v>
      </c>
      <c r="E3160" s="16" t="s">
        <v>629</v>
      </c>
      <c r="F3160" s="16" t="s">
        <v>554</v>
      </c>
      <c r="G3160" s="16" t="s">
        <v>458</v>
      </c>
      <c r="H3160" s="16" t="s">
        <v>1510</v>
      </c>
    </row>
    <row r="3162" spans="1:8" x14ac:dyDescent="0.25">
      <c r="A3162" s="16" t="s">
        <v>14097</v>
      </c>
    </row>
    <row r="3163" spans="1:8" x14ac:dyDescent="0.25">
      <c r="A3163" s="16" t="s">
        <v>320</v>
      </c>
    </row>
    <row r="3164" spans="1:8" x14ac:dyDescent="0.25">
      <c r="A3164" s="16" t="s">
        <v>477</v>
      </c>
      <c r="B3164" s="16" t="s">
        <v>435</v>
      </c>
      <c r="C3164" s="16" t="s">
        <v>1748</v>
      </c>
      <c r="D3164" s="16" t="s">
        <v>1743</v>
      </c>
      <c r="E3164" s="16" t="s">
        <v>1750</v>
      </c>
      <c r="F3164" s="16" t="s">
        <v>1751</v>
      </c>
      <c r="G3164" s="16" t="s">
        <v>1752</v>
      </c>
      <c r="H3164" s="16" t="s">
        <v>13194</v>
      </c>
    </row>
    <row r="3165" spans="1:8" x14ac:dyDescent="0.25">
      <c r="A3165" s="16" t="s">
        <v>478</v>
      </c>
      <c r="B3165" s="16" t="s">
        <v>10006</v>
      </c>
      <c r="C3165" s="16" t="s">
        <v>523</v>
      </c>
      <c r="D3165" s="16" t="s">
        <v>468</v>
      </c>
      <c r="E3165" s="16" t="s">
        <v>523</v>
      </c>
      <c r="F3165" s="16" t="s">
        <v>554</v>
      </c>
      <c r="G3165" s="16" t="s">
        <v>468</v>
      </c>
      <c r="H3165" s="16" t="s">
        <v>1858</v>
      </c>
    </row>
    <row r="3166" spans="1:8" x14ac:dyDescent="0.25">
      <c r="A3166" s="16" t="s">
        <v>482</v>
      </c>
      <c r="B3166" s="16" t="s">
        <v>9958</v>
      </c>
      <c r="C3166" s="16" t="s">
        <v>554</v>
      </c>
      <c r="D3166" s="16" t="s">
        <v>554</v>
      </c>
      <c r="E3166" s="16" t="s">
        <v>554</v>
      </c>
      <c r="F3166" s="16" t="s">
        <v>554</v>
      </c>
      <c r="G3166" s="16" t="s">
        <v>554</v>
      </c>
      <c r="H3166" s="16" t="s">
        <v>514</v>
      </c>
    </row>
    <row r="3167" spans="1:8" x14ac:dyDescent="0.25">
      <c r="A3167" s="16" t="s">
        <v>462</v>
      </c>
      <c r="B3167" s="16" t="s">
        <v>8737</v>
      </c>
      <c r="C3167" s="16" t="s">
        <v>629</v>
      </c>
      <c r="D3167" s="16" t="s">
        <v>458</v>
      </c>
      <c r="E3167" s="16" t="s">
        <v>629</v>
      </c>
      <c r="F3167" s="16" t="s">
        <v>554</v>
      </c>
      <c r="G3167" s="16" t="s">
        <v>458</v>
      </c>
      <c r="H3167" s="16" t="s">
        <v>1510</v>
      </c>
    </row>
    <row r="3169" spans="1:6" x14ac:dyDescent="0.25">
      <c r="A3169" s="16" t="s">
        <v>14098</v>
      </c>
    </row>
    <row r="3170" spans="1:6" x14ac:dyDescent="0.25">
      <c r="A3170" s="16" t="s">
        <v>13729</v>
      </c>
    </row>
    <row r="3171" spans="1:6" x14ac:dyDescent="0.25">
      <c r="A3171" s="16" t="s">
        <v>477</v>
      </c>
      <c r="B3171" s="16" t="s">
        <v>435</v>
      </c>
      <c r="C3171" s="16" t="s">
        <v>811</v>
      </c>
      <c r="D3171" s="16" t="s">
        <v>812</v>
      </c>
      <c r="E3171" s="16" t="s">
        <v>813</v>
      </c>
      <c r="F3171" s="16" t="s">
        <v>814</v>
      </c>
    </row>
    <row r="3172" spans="1:6" x14ac:dyDescent="0.25">
      <c r="A3172" s="16" t="s">
        <v>478</v>
      </c>
      <c r="B3172" s="16" t="s">
        <v>8822</v>
      </c>
      <c r="C3172" s="16" t="s">
        <v>13730</v>
      </c>
      <c r="D3172" s="16" t="s">
        <v>8749</v>
      </c>
      <c r="E3172" s="16" t="s">
        <v>8862</v>
      </c>
      <c r="F3172" s="16" t="s">
        <v>13731</v>
      </c>
    </row>
    <row r="3173" spans="1:6" x14ac:dyDescent="0.25">
      <c r="A3173" s="16" t="s">
        <v>482</v>
      </c>
      <c r="B3173" s="16" t="s">
        <v>8800</v>
      </c>
      <c r="C3173" s="16" t="s">
        <v>13732</v>
      </c>
      <c r="D3173" s="16" t="s">
        <v>8803</v>
      </c>
      <c r="E3173" s="16" t="s">
        <v>9018</v>
      </c>
      <c r="F3173" s="16" t="s">
        <v>11835</v>
      </c>
    </row>
    <row r="3174" spans="1:6" x14ac:dyDescent="0.25">
      <c r="A3174" s="16" t="s">
        <v>462</v>
      </c>
      <c r="B3174" s="16" t="s">
        <v>8904</v>
      </c>
      <c r="C3174" s="16" t="s">
        <v>13733</v>
      </c>
      <c r="D3174" s="16" t="s">
        <v>8749</v>
      </c>
      <c r="E3174" s="16" t="s">
        <v>9018</v>
      </c>
      <c r="F3174" s="16" t="s">
        <v>13731</v>
      </c>
    </row>
    <row r="3176" spans="1:6" x14ac:dyDescent="0.25">
      <c r="A3176" s="16" t="s">
        <v>14099</v>
      </c>
    </row>
    <row r="3177" spans="1:6" x14ac:dyDescent="0.25">
      <c r="A3177" s="16" t="s">
        <v>321</v>
      </c>
    </row>
    <row r="3178" spans="1:6" x14ac:dyDescent="0.25">
      <c r="A3178" s="16" t="s">
        <v>477</v>
      </c>
      <c r="B3178" s="16" t="s">
        <v>435</v>
      </c>
      <c r="C3178" s="16" t="s">
        <v>811</v>
      </c>
      <c r="D3178" s="16" t="s">
        <v>812</v>
      </c>
      <c r="E3178" s="16" t="s">
        <v>813</v>
      </c>
      <c r="F3178" s="16" t="s">
        <v>814</v>
      </c>
    </row>
    <row r="3179" spans="1:6" x14ac:dyDescent="0.25">
      <c r="A3179" s="16" t="s">
        <v>478</v>
      </c>
      <c r="B3179" s="16" t="s">
        <v>10006</v>
      </c>
      <c r="C3179" s="16" t="s">
        <v>13734</v>
      </c>
      <c r="D3179" s="16" t="s">
        <v>843</v>
      </c>
      <c r="E3179" s="16" t="s">
        <v>843</v>
      </c>
      <c r="F3179" s="16" t="s">
        <v>13731</v>
      </c>
    </row>
    <row r="3180" spans="1:6" x14ac:dyDescent="0.25">
      <c r="A3180" s="16" t="s">
        <v>482</v>
      </c>
      <c r="B3180" s="16" t="s">
        <v>9958</v>
      </c>
      <c r="C3180" s="16" t="s">
        <v>13735</v>
      </c>
      <c r="D3180" s="16" t="s">
        <v>843</v>
      </c>
      <c r="E3180" s="16" t="s">
        <v>843</v>
      </c>
      <c r="F3180" s="16" t="s">
        <v>12914</v>
      </c>
    </row>
    <row r="3181" spans="1:6" x14ac:dyDescent="0.25">
      <c r="A3181" s="16" t="s">
        <v>462</v>
      </c>
      <c r="B3181" s="16" t="s">
        <v>8737</v>
      </c>
      <c r="C3181" s="16" t="s">
        <v>13736</v>
      </c>
      <c r="D3181" s="16" t="s">
        <v>843</v>
      </c>
      <c r="E3181" s="16" t="s">
        <v>843</v>
      </c>
      <c r="F3181" s="16" t="s">
        <v>12914</v>
      </c>
    </row>
    <row r="3183" spans="1:6" x14ac:dyDescent="0.25">
      <c r="A3183" s="16" t="s">
        <v>13737</v>
      </c>
    </row>
    <row r="3184" spans="1:6" x14ac:dyDescent="0.25">
      <c r="A3184" s="16" t="s">
        <v>358</v>
      </c>
    </row>
    <row r="3185" spans="1:10" x14ac:dyDescent="0.25">
      <c r="A3185" s="16" t="s">
        <v>477</v>
      </c>
      <c r="B3185" s="16" t="s">
        <v>435</v>
      </c>
      <c r="C3185" s="16" t="s">
        <v>697</v>
      </c>
      <c r="D3185" s="16" t="s">
        <v>1841</v>
      </c>
      <c r="E3185" s="16" t="s">
        <v>1842</v>
      </c>
      <c r="F3185" s="16" t="s">
        <v>1843</v>
      </c>
      <c r="G3185" s="16" t="s">
        <v>1844</v>
      </c>
      <c r="H3185" s="16" t="s">
        <v>444</v>
      </c>
      <c r="I3185" s="16" t="s">
        <v>1845</v>
      </c>
    </row>
    <row r="3186" spans="1:10" x14ac:dyDescent="0.25">
      <c r="A3186" s="16" t="s">
        <v>478</v>
      </c>
      <c r="B3186" s="16" t="s">
        <v>9526</v>
      </c>
      <c r="C3186" s="16" t="s">
        <v>578</v>
      </c>
      <c r="D3186" s="16" t="s">
        <v>1489</v>
      </c>
      <c r="E3186" s="16" t="s">
        <v>611</v>
      </c>
      <c r="F3186" s="16" t="s">
        <v>591</v>
      </c>
      <c r="G3186" s="16" t="s">
        <v>446</v>
      </c>
      <c r="H3186" s="16" t="s">
        <v>577</v>
      </c>
      <c r="I3186" s="16" t="s">
        <v>1434</v>
      </c>
    </row>
    <row r="3187" spans="1:10" x14ac:dyDescent="0.25">
      <c r="A3187" s="16" t="s">
        <v>482</v>
      </c>
      <c r="B3187" s="16" t="s">
        <v>9322</v>
      </c>
      <c r="C3187" s="16" t="s">
        <v>1215</v>
      </c>
      <c r="D3187" s="16" t="s">
        <v>1127</v>
      </c>
      <c r="E3187" s="16" t="s">
        <v>673</v>
      </c>
      <c r="F3187" s="16" t="s">
        <v>446</v>
      </c>
      <c r="G3187" s="16" t="s">
        <v>555</v>
      </c>
      <c r="H3187" s="16" t="s">
        <v>513</v>
      </c>
      <c r="I3187" s="16" t="s">
        <v>1313</v>
      </c>
    </row>
    <row r="3188" spans="1:10" x14ac:dyDescent="0.25">
      <c r="A3188" s="16" t="s">
        <v>462</v>
      </c>
      <c r="B3188" s="16" t="s">
        <v>10006</v>
      </c>
      <c r="C3188" s="16" t="s">
        <v>571</v>
      </c>
      <c r="D3188" s="16" t="s">
        <v>858</v>
      </c>
      <c r="E3188" s="16" t="s">
        <v>1066</v>
      </c>
      <c r="F3188" s="16" t="s">
        <v>473</v>
      </c>
      <c r="G3188" s="16" t="s">
        <v>591</v>
      </c>
      <c r="H3188" s="16" t="s">
        <v>582</v>
      </c>
      <c r="I3188" s="16" t="s">
        <v>927</v>
      </c>
    </row>
    <row r="3190" spans="1:10" x14ac:dyDescent="0.25">
      <c r="A3190" s="16" t="s">
        <v>14100</v>
      </c>
    </row>
    <row r="3191" spans="1:10" x14ac:dyDescent="0.25">
      <c r="A3191" s="16" t="s">
        <v>359</v>
      </c>
    </row>
    <row r="3192" spans="1:10" x14ac:dyDescent="0.25">
      <c r="A3192" s="16" t="s">
        <v>434</v>
      </c>
      <c r="B3192" s="16" t="s">
        <v>435</v>
      </c>
      <c r="C3192" s="16" t="s">
        <v>697</v>
      </c>
      <c r="D3192" s="16" t="s">
        <v>1846</v>
      </c>
      <c r="E3192" s="16" t="s">
        <v>1847</v>
      </c>
      <c r="F3192" s="16" t="s">
        <v>1848</v>
      </c>
      <c r="G3192" s="16" t="s">
        <v>1849</v>
      </c>
      <c r="H3192" s="16" t="s">
        <v>699</v>
      </c>
      <c r="I3192" s="16" t="s">
        <v>1850</v>
      </c>
      <c r="J3192" s="16" t="s">
        <v>1851</v>
      </c>
    </row>
    <row r="3193" spans="1:10" x14ac:dyDescent="0.25">
      <c r="A3193" s="16" t="s">
        <v>445</v>
      </c>
      <c r="B3193" s="16" t="s">
        <v>9459</v>
      </c>
      <c r="C3193" s="16" t="s">
        <v>554</v>
      </c>
      <c r="D3193" s="16" t="s">
        <v>1457</v>
      </c>
      <c r="E3193" s="16" t="s">
        <v>1231</v>
      </c>
      <c r="F3193" s="16" t="s">
        <v>446</v>
      </c>
      <c r="G3193" s="16" t="s">
        <v>446</v>
      </c>
      <c r="H3193" s="16" t="s">
        <v>447</v>
      </c>
      <c r="I3193" s="16" t="s">
        <v>626</v>
      </c>
      <c r="J3193" s="16" t="s">
        <v>446</v>
      </c>
    </row>
    <row r="3194" spans="1:10" x14ac:dyDescent="0.25">
      <c r="A3194" s="16" t="s">
        <v>451</v>
      </c>
      <c r="B3194" s="16" t="s">
        <v>10116</v>
      </c>
      <c r="C3194" s="16" t="s">
        <v>446</v>
      </c>
      <c r="D3194" s="16" t="s">
        <v>1730</v>
      </c>
      <c r="E3194" s="16" t="s">
        <v>650</v>
      </c>
      <c r="F3194" s="16" t="s">
        <v>455</v>
      </c>
      <c r="G3194" s="16" t="s">
        <v>446</v>
      </c>
      <c r="H3194" s="16" t="s">
        <v>508</v>
      </c>
      <c r="I3194" s="16" t="s">
        <v>556</v>
      </c>
      <c r="J3194" s="16" t="s">
        <v>513</v>
      </c>
    </row>
    <row r="3195" spans="1:10" x14ac:dyDescent="0.25">
      <c r="A3195" s="16" t="s">
        <v>457</v>
      </c>
      <c r="B3195" s="16" t="s">
        <v>9656</v>
      </c>
      <c r="C3195" s="16" t="s">
        <v>473</v>
      </c>
      <c r="D3195" s="16" t="s">
        <v>1654</v>
      </c>
      <c r="E3195" s="16" t="s">
        <v>509</v>
      </c>
      <c r="F3195" s="16" t="s">
        <v>455</v>
      </c>
      <c r="G3195" s="16" t="s">
        <v>455</v>
      </c>
      <c r="H3195" s="16" t="s">
        <v>473</v>
      </c>
      <c r="I3195" s="16" t="s">
        <v>1852</v>
      </c>
      <c r="J3195" s="16" t="s">
        <v>621</v>
      </c>
    </row>
    <row r="3196" spans="1:10" x14ac:dyDescent="0.25">
      <c r="A3196" s="16" t="s">
        <v>462</v>
      </c>
      <c r="B3196" s="16" t="s">
        <v>11384</v>
      </c>
      <c r="C3196" s="16" t="s">
        <v>468</v>
      </c>
      <c r="D3196" s="16" t="s">
        <v>1363</v>
      </c>
      <c r="E3196" s="16" t="s">
        <v>793</v>
      </c>
      <c r="F3196" s="16" t="s">
        <v>458</v>
      </c>
      <c r="G3196" s="16" t="s">
        <v>463</v>
      </c>
      <c r="H3196" s="16" t="s">
        <v>568</v>
      </c>
      <c r="I3196" s="16" t="s">
        <v>1044</v>
      </c>
      <c r="J3196" s="16" t="s">
        <v>588</v>
      </c>
    </row>
    <row r="3198" spans="1:10" x14ac:dyDescent="0.25">
      <c r="A3198" s="16" t="s">
        <v>14101</v>
      </c>
    </row>
    <row r="3199" spans="1:10" x14ac:dyDescent="0.25">
      <c r="A3199" s="16" t="s">
        <v>360</v>
      </c>
    </row>
    <row r="3200" spans="1:10" x14ac:dyDescent="0.25">
      <c r="A3200" s="16" t="s">
        <v>469</v>
      </c>
      <c r="B3200" s="16" t="s">
        <v>435</v>
      </c>
      <c r="C3200" s="16" t="s">
        <v>697</v>
      </c>
      <c r="D3200" s="16" t="s">
        <v>1846</v>
      </c>
      <c r="E3200" s="16" t="s">
        <v>1847</v>
      </c>
      <c r="F3200" s="16" t="s">
        <v>1848</v>
      </c>
      <c r="G3200" s="16" t="s">
        <v>1849</v>
      </c>
      <c r="H3200" s="16" t="s">
        <v>699</v>
      </c>
      <c r="I3200" s="16" t="s">
        <v>1850</v>
      </c>
      <c r="J3200" s="16" t="s">
        <v>1851</v>
      </c>
    </row>
    <row r="3201" spans="1:10" x14ac:dyDescent="0.25">
      <c r="A3201" s="16" t="s">
        <v>470</v>
      </c>
      <c r="B3201" s="16" t="s">
        <v>10955</v>
      </c>
      <c r="C3201" s="16" t="s">
        <v>464</v>
      </c>
      <c r="D3201" s="16" t="s">
        <v>1853</v>
      </c>
      <c r="E3201" s="16" t="s">
        <v>793</v>
      </c>
      <c r="F3201" s="16" t="s">
        <v>463</v>
      </c>
      <c r="G3201" s="16" t="s">
        <v>464</v>
      </c>
      <c r="H3201" s="16" t="s">
        <v>591</v>
      </c>
      <c r="I3201" s="16" t="s">
        <v>1410</v>
      </c>
      <c r="J3201" s="16" t="s">
        <v>520</v>
      </c>
    </row>
    <row r="3202" spans="1:10" x14ac:dyDescent="0.25">
      <c r="A3202" s="16" t="s">
        <v>474</v>
      </c>
      <c r="B3202" s="16" t="s">
        <v>9322</v>
      </c>
      <c r="C3202" s="16" t="s">
        <v>455</v>
      </c>
      <c r="D3202" s="16" t="s">
        <v>1520</v>
      </c>
      <c r="E3202" s="16" t="s">
        <v>641</v>
      </c>
      <c r="F3202" s="16" t="s">
        <v>508</v>
      </c>
      <c r="G3202" s="16" t="s">
        <v>446</v>
      </c>
      <c r="H3202" s="16" t="s">
        <v>567</v>
      </c>
      <c r="I3202" s="16" t="s">
        <v>1775</v>
      </c>
      <c r="J3202" s="16" t="s">
        <v>585</v>
      </c>
    </row>
    <row r="3203" spans="1:10" x14ac:dyDescent="0.25">
      <c r="A3203" s="16" t="s">
        <v>462</v>
      </c>
      <c r="B3203" s="16" t="s">
        <v>11384</v>
      </c>
      <c r="C3203" s="16" t="s">
        <v>468</v>
      </c>
      <c r="D3203" s="16" t="s">
        <v>1363</v>
      </c>
      <c r="E3203" s="16" t="s">
        <v>793</v>
      </c>
      <c r="F3203" s="16" t="s">
        <v>458</v>
      </c>
      <c r="G3203" s="16" t="s">
        <v>463</v>
      </c>
      <c r="H3203" s="16" t="s">
        <v>568</v>
      </c>
      <c r="I3203" s="16" t="s">
        <v>1044</v>
      </c>
      <c r="J3203" s="16" t="s">
        <v>588</v>
      </c>
    </row>
    <row r="3205" spans="1:10" x14ac:dyDescent="0.25">
      <c r="A3205" s="16" t="s">
        <v>14102</v>
      </c>
    </row>
    <row r="3206" spans="1:10" x14ac:dyDescent="0.25">
      <c r="A3206" s="16" t="s">
        <v>361</v>
      </c>
    </row>
    <row r="3207" spans="1:10" x14ac:dyDescent="0.25">
      <c r="A3207" s="16" t="s">
        <v>1664</v>
      </c>
      <c r="B3207" s="16" t="s">
        <v>435</v>
      </c>
      <c r="C3207" s="16" t="s">
        <v>697</v>
      </c>
      <c r="D3207" s="16" t="s">
        <v>1846</v>
      </c>
      <c r="E3207" s="16" t="s">
        <v>1847</v>
      </c>
      <c r="F3207" s="16" t="s">
        <v>1848</v>
      </c>
      <c r="G3207" s="16" t="s">
        <v>1849</v>
      </c>
      <c r="H3207" s="16" t="s">
        <v>699</v>
      </c>
      <c r="I3207" s="16" t="s">
        <v>1850</v>
      </c>
      <c r="J3207" s="16" t="s">
        <v>1851</v>
      </c>
    </row>
    <row r="3208" spans="1:10" x14ac:dyDescent="0.25">
      <c r="A3208" s="16" t="s">
        <v>831</v>
      </c>
      <c r="B3208" s="16" t="s">
        <v>9771</v>
      </c>
      <c r="C3208" s="16" t="s">
        <v>446</v>
      </c>
      <c r="D3208" s="16" t="s">
        <v>1515</v>
      </c>
      <c r="E3208" s="16" t="s">
        <v>594</v>
      </c>
      <c r="F3208" s="16" t="s">
        <v>458</v>
      </c>
      <c r="G3208" s="16" t="s">
        <v>446</v>
      </c>
      <c r="H3208" s="16" t="s">
        <v>616</v>
      </c>
      <c r="I3208" s="16" t="s">
        <v>856</v>
      </c>
      <c r="J3208" s="16" t="s">
        <v>455</v>
      </c>
    </row>
    <row r="3209" spans="1:10" x14ac:dyDescent="0.25">
      <c r="A3209" s="16" t="s">
        <v>833</v>
      </c>
      <c r="B3209" s="16" t="s">
        <v>10251</v>
      </c>
      <c r="C3209" s="16" t="s">
        <v>591</v>
      </c>
      <c r="D3209" s="16" t="s">
        <v>1648</v>
      </c>
      <c r="E3209" s="16" t="s">
        <v>522</v>
      </c>
      <c r="F3209" s="16" t="s">
        <v>591</v>
      </c>
      <c r="G3209" s="16" t="s">
        <v>468</v>
      </c>
      <c r="H3209" s="16" t="s">
        <v>458</v>
      </c>
      <c r="I3209" s="16" t="s">
        <v>1854</v>
      </c>
      <c r="J3209" s="16" t="s">
        <v>621</v>
      </c>
    </row>
    <row r="3210" spans="1:10" x14ac:dyDescent="0.25">
      <c r="A3210" s="16" t="s">
        <v>836</v>
      </c>
      <c r="B3210" s="16" t="s">
        <v>8940</v>
      </c>
      <c r="C3210" s="16" t="s">
        <v>446</v>
      </c>
      <c r="D3210" s="16" t="s">
        <v>1855</v>
      </c>
      <c r="E3210" s="16" t="s">
        <v>446</v>
      </c>
      <c r="F3210" s="16" t="s">
        <v>446</v>
      </c>
      <c r="G3210" s="16" t="s">
        <v>446</v>
      </c>
      <c r="H3210" s="16" t="s">
        <v>446</v>
      </c>
      <c r="I3210" s="16" t="s">
        <v>1792</v>
      </c>
      <c r="J3210" s="16" t="s">
        <v>616</v>
      </c>
    </row>
    <row r="3211" spans="1:10" x14ac:dyDescent="0.25">
      <c r="A3211" s="16" t="s">
        <v>821</v>
      </c>
      <c r="B3211" s="16" t="s">
        <v>9030</v>
      </c>
      <c r="C3211" s="16" t="s">
        <v>446</v>
      </c>
      <c r="D3211" s="16" t="s">
        <v>927</v>
      </c>
      <c r="E3211" s="16" t="s">
        <v>741</v>
      </c>
      <c r="F3211" s="16" t="s">
        <v>446</v>
      </c>
      <c r="G3211" s="16" t="s">
        <v>446</v>
      </c>
      <c r="H3211" s="16" t="s">
        <v>651</v>
      </c>
      <c r="I3211" s="16" t="s">
        <v>961</v>
      </c>
      <c r="J3211" s="16" t="s">
        <v>585</v>
      </c>
    </row>
    <row r="3212" spans="1:10" x14ac:dyDescent="0.25">
      <c r="A3212" s="16" t="s">
        <v>462</v>
      </c>
      <c r="B3212" s="16" t="s">
        <v>11384</v>
      </c>
      <c r="C3212" s="16" t="s">
        <v>468</v>
      </c>
      <c r="D3212" s="16" t="s">
        <v>1363</v>
      </c>
      <c r="E3212" s="16" t="s">
        <v>793</v>
      </c>
      <c r="F3212" s="16" t="s">
        <v>458</v>
      </c>
      <c r="G3212" s="16" t="s">
        <v>463</v>
      </c>
      <c r="H3212" s="16" t="s">
        <v>568</v>
      </c>
      <c r="I3212" s="16" t="s">
        <v>1044</v>
      </c>
      <c r="J3212" s="16" t="s">
        <v>588</v>
      </c>
    </row>
    <row r="3214" spans="1:10" x14ac:dyDescent="0.25">
      <c r="A3214" s="16" t="s">
        <v>14103</v>
      </c>
    </row>
    <row r="3215" spans="1:10" x14ac:dyDescent="0.25">
      <c r="A3215" s="16" t="s">
        <v>362</v>
      </c>
    </row>
    <row r="3216" spans="1:10" x14ac:dyDescent="0.25">
      <c r="A3216" s="16" t="s">
        <v>477</v>
      </c>
      <c r="B3216" s="16" t="s">
        <v>435</v>
      </c>
      <c r="C3216" s="16" t="s">
        <v>697</v>
      </c>
      <c r="D3216" s="16" t="s">
        <v>1846</v>
      </c>
      <c r="E3216" s="16" t="s">
        <v>1847</v>
      </c>
      <c r="F3216" s="16" t="s">
        <v>1848</v>
      </c>
      <c r="G3216" s="16" t="s">
        <v>1849</v>
      </c>
      <c r="H3216" s="16" t="s">
        <v>699</v>
      </c>
      <c r="I3216" s="16" t="s">
        <v>1850</v>
      </c>
      <c r="J3216" s="16" t="s">
        <v>1851</v>
      </c>
    </row>
    <row r="3217" spans="1:10" x14ac:dyDescent="0.25">
      <c r="A3217" s="16" t="s">
        <v>478</v>
      </c>
      <c r="B3217" s="16" t="s">
        <v>10231</v>
      </c>
      <c r="C3217" s="16" t="s">
        <v>468</v>
      </c>
      <c r="D3217" s="16" t="s">
        <v>784</v>
      </c>
      <c r="E3217" s="16" t="s">
        <v>448</v>
      </c>
      <c r="F3217" s="16" t="s">
        <v>591</v>
      </c>
      <c r="G3217" s="16" t="s">
        <v>468</v>
      </c>
      <c r="H3217" s="16" t="s">
        <v>629</v>
      </c>
      <c r="I3217" s="16" t="s">
        <v>881</v>
      </c>
      <c r="J3217" s="16" t="s">
        <v>629</v>
      </c>
    </row>
    <row r="3218" spans="1:10" x14ac:dyDescent="0.25">
      <c r="A3218" s="16" t="s">
        <v>482</v>
      </c>
      <c r="B3218" s="16" t="s">
        <v>10135</v>
      </c>
      <c r="C3218" s="16" t="s">
        <v>468</v>
      </c>
      <c r="D3218" s="16" t="s">
        <v>1649</v>
      </c>
      <c r="E3218" s="16" t="s">
        <v>561</v>
      </c>
      <c r="F3218" s="16" t="s">
        <v>468</v>
      </c>
      <c r="G3218" s="16" t="s">
        <v>446</v>
      </c>
      <c r="H3218" s="16" t="s">
        <v>585</v>
      </c>
      <c r="I3218" s="16" t="s">
        <v>908</v>
      </c>
      <c r="J3218" s="16" t="s">
        <v>561</v>
      </c>
    </row>
    <row r="3219" spans="1:10" x14ac:dyDescent="0.25">
      <c r="A3219" s="16" t="s">
        <v>462</v>
      </c>
      <c r="B3219" s="16" t="s">
        <v>11384</v>
      </c>
      <c r="C3219" s="16" t="s">
        <v>468</v>
      </c>
      <c r="D3219" s="16" t="s">
        <v>1363</v>
      </c>
      <c r="E3219" s="16" t="s">
        <v>793</v>
      </c>
      <c r="F3219" s="16" t="s">
        <v>458</v>
      </c>
      <c r="G3219" s="16" t="s">
        <v>463</v>
      </c>
      <c r="H3219" s="16" t="s">
        <v>568</v>
      </c>
      <c r="I3219" s="16" t="s">
        <v>1044</v>
      </c>
      <c r="J3219" s="16" t="s">
        <v>588</v>
      </c>
    </row>
    <row r="3221" spans="1:10" x14ac:dyDescent="0.25">
      <c r="A3221" s="16" t="s">
        <v>14104</v>
      </c>
    </row>
    <row r="3222" spans="1:10" x14ac:dyDescent="0.25">
      <c r="A3222" s="16" t="s">
        <v>363</v>
      </c>
    </row>
    <row r="3223" spans="1:10" x14ac:dyDescent="0.25">
      <c r="A3223" s="16" t="s">
        <v>599</v>
      </c>
      <c r="B3223" s="16" t="s">
        <v>435</v>
      </c>
      <c r="C3223" s="16" t="s">
        <v>697</v>
      </c>
      <c r="D3223" s="16" t="s">
        <v>1859</v>
      </c>
      <c r="E3223" s="16" t="s">
        <v>953</v>
      </c>
      <c r="F3223" s="16" t="s">
        <v>1860</v>
      </c>
      <c r="G3223" s="16" t="s">
        <v>444</v>
      </c>
      <c r="H3223" s="16" t="s">
        <v>1861</v>
      </c>
      <c r="I3223" s="16" t="s">
        <v>1862</v>
      </c>
    </row>
    <row r="3224" spans="1:10" x14ac:dyDescent="0.25">
      <c r="A3224" s="16" t="s">
        <v>600</v>
      </c>
      <c r="B3224" s="16" t="s">
        <v>9533</v>
      </c>
      <c r="C3224" s="16" t="s">
        <v>446</v>
      </c>
      <c r="D3224" s="16" t="s">
        <v>1863</v>
      </c>
      <c r="E3224" s="16" t="s">
        <v>694</v>
      </c>
      <c r="F3224" s="16" t="s">
        <v>1622</v>
      </c>
      <c r="G3224" s="16" t="s">
        <v>511</v>
      </c>
      <c r="H3224" s="16" t="s">
        <v>446</v>
      </c>
      <c r="I3224" s="16" t="s">
        <v>479</v>
      </c>
    </row>
    <row r="3225" spans="1:10" x14ac:dyDescent="0.25">
      <c r="A3225" s="16" t="s">
        <v>606</v>
      </c>
      <c r="B3225" s="16" t="s">
        <v>9486</v>
      </c>
      <c r="C3225" s="16" t="s">
        <v>446</v>
      </c>
      <c r="D3225" s="16" t="s">
        <v>587</v>
      </c>
      <c r="E3225" s="16" t="s">
        <v>446</v>
      </c>
      <c r="F3225" s="16" t="s">
        <v>1073</v>
      </c>
      <c r="G3225" s="16" t="s">
        <v>509</v>
      </c>
      <c r="H3225" s="16" t="s">
        <v>641</v>
      </c>
      <c r="I3225" s="16" t="s">
        <v>1529</v>
      </c>
    </row>
    <row r="3226" spans="1:10" x14ac:dyDescent="0.25">
      <c r="A3226" s="16" t="s">
        <v>612</v>
      </c>
      <c r="B3226" s="16" t="s">
        <v>8728</v>
      </c>
      <c r="C3226" s="16" t="s">
        <v>446</v>
      </c>
      <c r="D3226" s="16" t="s">
        <v>613</v>
      </c>
      <c r="E3226" s="16" t="s">
        <v>446</v>
      </c>
      <c r="F3226" s="16" t="s">
        <v>1864</v>
      </c>
      <c r="G3226" s="16" t="s">
        <v>446</v>
      </c>
      <c r="H3226" s="16" t="s">
        <v>1626</v>
      </c>
      <c r="I3226" s="16" t="s">
        <v>613</v>
      </c>
    </row>
    <row r="3227" spans="1:10" x14ac:dyDescent="0.25">
      <c r="A3227" s="16" t="s">
        <v>615</v>
      </c>
      <c r="B3227" s="16" t="s">
        <v>9782</v>
      </c>
      <c r="C3227" s="16" t="s">
        <v>446</v>
      </c>
      <c r="D3227" s="16" t="s">
        <v>1716</v>
      </c>
      <c r="E3227" s="16" t="s">
        <v>582</v>
      </c>
      <c r="F3227" s="16" t="s">
        <v>1802</v>
      </c>
      <c r="G3227" s="16" t="s">
        <v>587</v>
      </c>
      <c r="H3227" s="16" t="s">
        <v>553</v>
      </c>
      <c r="I3227" s="16" t="s">
        <v>677</v>
      </c>
    </row>
    <row r="3228" spans="1:10" x14ac:dyDescent="0.25">
      <c r="A3228" s="16" t="s">
        <v>624</v>
      </c>
      <c r="B3228" s="16" t="s">
        <v>9234</v>
      </c>
      <c r="C3228" s="16" t="s">
        <v>446</v>
      </c>
      <c r="D3228" s="16" t="s">
        <v>1462</v>
      </c>
      <c r="E3228" s="16" t="s">
        <v>629</v>
      </c>
      <c r="F3228" s="16" t="s">
        <v>1796</v>
      </c>
      <c r="G3228" s="16" t="s">
        <v>629</v>
      </c>
      <c r="H3228" s="16" t="s">
        <v>1403</v>
      </c>
      <c r="I3228" s="16" t="s">
        <v>593</v>
      </c>
    </row>
    <row r="3229" spans="1:10" x14ac:dyDescent="0.25">
      <c r="A3229" s="16" t="s">
        <v>462</v>
      </c>
      <c r="B3229" s="16" t="s">
        <v>11384</v>
      </c>
      <c r="C3229" s="16" t="s">
        <v>446</v>
      </c>
      <c r="D3229" s="16" t="s">
        <v>1007</v>
      </c>
      <c r="E3229" s="16" t="s">
        <v>588</v>
      </c>
      <c r="F3229" s="16" t="s">
        <v>862</v>
      </c>
      <c r="G3229" s="16" t="s">
        <v>671</v>
      </c>
      <c r="H3229" s="16" t="s">
        <v>597</v>
      </c>
      <c r="I3229" s="16" t="s">
        <v>1123</v>
      </c>
    </row>
    <row r="3231" spans="1:10" x14ac:dyDescent="0.25">
      <c r="A3231" s="16" t="s">
        <v>14105</v>
      </c>
    </row>
    <row r="3232" spans="1:10" x14ac:dyDescent="0.25">
      <c r="A3232" s="16" t="s">
        <v>364</v>
      </c>
    </row>
    <row r="3233" spans="1:9" x14ac:dyDescent="0.25">
      <c r="A3233" s="16" t="s">
        <v>632</v>
      </c>
      <c r="B3233" s="16" t="s">
        <v>435</v>
      </c>
      <c r="C3233" s="16" t="s">
        <v>697</v>
      </c>
      <c r="D3233" s="16" t="s">
        <v>1859</v>
      </c>
      <c r="E3233" s="16" t="s">
        <v>953</v>
      </c>
      <c r="F3233" s="16" t="s">
        <v>1860</v>
      </c>
      <c r="G3233" s="16" t="s">
        <v>444</v>
      </c>
      <c r="H3233" s="16" t="s">
        <v>1861</v>
      </c>
      <c r="I3233" s="16" t="s">
        <v>1862</v>
      </c>
    </row>
    <row r="3234" spans="1:9" x14ac:dyDescent="0.25">
      <c r="A3234" s="16" t="s">
        <v>633</v>
      </c>
      <c r="B3234" s="16" t="s">
        <v>9642</v>
      </c>
      <c r="C3234" s="16" t="s">
        <v>446</v>
      </c>
      <c r="D3234" s="16" t="s">
        <v>879</v>
      </c>
      <c r="E3234" s="16" t="s">
        <v>581</v>
      </c>
      <c r="F3234" s="16" t="s">
        <v>703</v>
      </c>
      <c r="G3234" s="16" t="s">
        <v>590</v>
      </c>
      <c r="H3234" s="16" t="s">
        <v>577</v>
      </c>
      <c r="I3234" s="16" t="s">
        <v>1329</v>
      </c>
    </row>
    <row r="3235" spans="1:9" x14ac:dyDescent="0.25">
      <c r="A3235" s="16" t="s">
        <v>639</v>
      </c>
      <c r="B3235" s="16" t="s">
        <v>9670</v>
      </c>
      <c r="C3235" s="16" t="s">
        <v>446</v>
      </c>
      <c r="D3235" s="16" t="s">
        <v>1195</v>
      </c>
      <c r="E3235" s="16" t="s">
        <v>585</v>
      </c>
      <c r="F3235" s="16" t="s">
        <v>1865</v>
      </c>
      <c r="G3235" s="16" t="s">
        <v>1114</v>
      </c>
      <c r="H3235" s="16" t="s">
        <v>582</v>
      </c>
      <c r="I3235" s="16" t="s">
        <v>1613</v>
      </c>
    </row>
    <row r="3236" spans="1:9" x14ac:dyDescent="0.25">
      <c r="A3236" s="16" t="s">
        <v>643</v>
      </c>
      <c r="B3236" s="16" t="s">
        <v>844</v>
      </c>
      <c r="C3236" s="16" t="s">
        <v>446</v>
      </c>
      <c r="D3236" s="16" t="s">
        <v>644</v>
      </c>
      <c r="E3236" s="16" t="s">
        <v>446</v>
      </c>
      <c r="F3236" s="16" t="s">
        <v>446</v>
      </c>
      <c r="G3236" s="16" t="s">
        <v>446</v>
      </c>
      <c r="H3236" s="16" t="s">
        <v>446</v>
      </c>
      <c r="I3236" s="16" t="s">
        <v>446</v>
      </c>
    </row>
    <row r="3237" spans="1:9" x14ac:dyDescent="0.25">
      <c r="A3237" s="16" t="s">
        <v>645</v>
      </c>
      <c r="B3237" s="16" t="s">
        <v>8987</v>
      </c>
      <c r="C3237" s="16" t="s">
        <v>446</v>
      </c>
      <c r="D3237" s="16" t="s">
        <v>1654</v>
      </c>
      <c r="E3237" s="16" t="s">
        <v>446</v>
      </c>
      <c r="F3237" s="16" t="s">
        <v>1647</v>
      </c>
      <c r="G3237" s="16" t="s">
        <v>679</v>
      </c>
      <c r="H3237" s="16" t="s">
        <v>446</v>
      </c>
      <c r="I3237" s="16" t="s">
        <v>1648</v>
      </c>
    </row>
    <row r="3238" spans="1:9" x14ac:dyDescent="0.25">
      <c r="A3238" s="16" t="s">
        <v>649</v>
      </c>
      <c r="B3238" s="16" t="s">
        <v>9139</v>
      </c>
      <c r="C3238" s="16" t="s">
        <v>446</v>
      </c>
      <c r="D3238" s="16" t="s">
        <v>1640</v>
      </c>
      <c r="E3238" s="16" t="s">
        <v>446</v>
      </c>
      <c r="F3238" s="16" t="s">
        <v>675</v>
      </c>
      <c r="G3238" s="16" t="s">
        <v>562</v>
      </c>
      <c r="H3238" s="16" t="s">
        <v>695</v>
      </c>
      <c r="I3238" s="16" t="s">
        <v>1137</v>
      </c>
    </row>
    <row r="3239" spans="1:9" x14ac:dyDescent="0.25">
      <c r="A3239" s="16" t="s">
        <v>655</v>
      </c>
      <c r="B3239" s="16" t="s">
        <v>9440</v>
      </c>
      <c r="C3239" s="16" t="s">
        <v>446</v>
      </c>
      <c r="D3239" s="16" t="s">
        <v>1641</v>
      </c>
      <c r="E3239" s="16" t="s">
        <v>506</v>
      </c>
      <c r="F3239" s="16" t="s">
        <v>1047</v>
      </c>
      <c r="G3239" s="16" t="s">
        <v>591</v>
      </c>
      <c r="H3239" s="16" t="s">
        <v>459</v>
      </c>
      <c r="I3239" s="16" t="s">
        <v>907</v>
      </c>
    </row>
    <row r="3240" spans="1:9" x14ac:dyDescent="0.25">
      <c r="A3240" s="16" t="s">
        <v>462</v>
      </c>
      <c r="B3240" s="16" t="s">
        <v>11384</v>
      </c>
      <c r="C3240" s="16" t="s">
        <v>446</v>
      </c>
      <c r="D3240" s="16" t="s">
        <v>1007</v>
      </c>
      <c r="E3240" s="16" t="s">
        <v>588</v>
      </c>
      <c r="F3240" s="16" t="s">
        <v>862</v>
      </c>
      <c r="G3240" s="16" t="s">
        <v>671</v>
      </c>
      <c r="H3240" s="16" t="s">
        <v>597</v>
      </c>
      <c r="I3240" s="16" t="s">
        <v>1123</v>
      </c>
    </row>
    <row r="3242" spans="1:9" x14ac:dyDescent="0.25">
      <c r="A3242" s="16" t="s">
        <v>14106</v>
      </c>
    </row>
    <row r="3243" spans="1:9" x14ac:dyDescent="0.25">
      <c r="A3243" s="16" t="s">
        <v>365</v>
      </c>
    </row>
    <row r="3244" spans="1:9" x14ac:dyDescent="0.25">
      <c r="A3244" s="16" t="s">
        <v>477</v>
      </c>
      <c r="B3244" s="16" t="s">
        <v>435</v>
      </c>
      <c r="C3244" s="16" t="s">
        <v>697</v>
      </c>
      <c r="D3244" s="16" t="s">
        <v>1859</v>
      </c>
      <c r="E3244" s="16" t="s">
        <v>953</v>
      </c>
      <c r="F3244" s="16" t="s">
        <v>1860</v>
      </c>
      <c r="G3244" s="16" t="s">
        <v>444</v>
      </c>
      <c r="H3244" s="16" t="s">
        <v>1861</v>
      </c>
      <c r="I3244" s="16" t="s">
        <v>1862</v>
      </c>
    </row>
    <row r="3245" spans="1:9" x14ac:dyDescent="0.25">
      <c r="A3245" s="16" t="s">
        <v>478</v>
      </c>
      <c r="B3245" s="16" t="s">
        <v>10231</v>
      </c>
      <c r="C3245" s="16" t="s">
        <v>446</v>
      </c>
      <c r="D3245" s="16" t="s">
        <v>1359</v>
      </c>
      <c r="E3245" s="16" t="s">
        <v>618</v>
      </c>
      <c r="F3245" s="16" t="s">
        <v>1574</v>
      </c>
      <c r="G3245" s="16" t="s">
        <v>571</v>
      </c>
      <c r="H3245" s="16" t="s">
        <v>634</v>
      </c>
      <c r="I3245" s="16" t="s">
        <v>963</v>
      </c>
    </row>
    <row r="3246" spans="1:9" x14ac:dyDescent="0.25">
      <c r="A3246" s="16" t="s">
        <v>482</v>
      </c>
      <c r="B3246" s="16" t="s">
        <v>10135</v>
      </c>
      <c r="C3246" s="16" t="s">
        <v>446</v>
      </c>
      <c r="D3246" s="16" t="s">
        <v>1866</v>
      </c>
      <c r="E3246" s="16" t="s">
        <v>592</v>
      </c>
      <c r="F3246" s="16" t="s">
        <v>1867</v>
      </c>
      <c r="G3246" s="16" t="s">
        <v>690</v>
      </c>
      <c r="H3246" s="16" t="s">
        <v>581</v>
      </c>
      <c r="I3246" s="16" t="s">
        <v>914</v>
      </c>
    </row>
    <row r="3247" spans="1:9" x14ac:dyDescent="0.25">
      <c r="A3247" s="16" t="s">
        <v>462</v>
      </c>
      <c r="B3247" s="16" t="s">
        <v>11384</v>
      </c>
      <c r="C3247" s="16" t="s">
        <v>446</v>
      </c>
      <c r="D3247" s="16" t="s">
        <v>1007</v>
      </c>
      <c r="E3247" s="16" t="s">
        <v>588</v>
      </c>
      <c r="F3247" s="16" t="s">
        <v>862</v>
      </c>
      <c r="G3247" s="16" t="s">
        <v>671</v>
      </c>
      <c r="H3247" s="16" t="s">
        <v>597</v>
      </c>
      <c r="I3247" s="16" t="s">
        <v>1123</v>
      </c>
    </row>
    <row r="3249" spans="1:6" x14ac:dyDescent="0.25">
      <c r="A3249" s="16" t="s">
        <v>14107</v>
      </c>
    </row>
    <row r="3250" spans="1:6" x14ac:dyDescent="0.25">
      <c r="A3250" s="16" t="s">
        <v>366</v>
      </c>
    </row>
    <row r="3251" spans="1:6" x14ac:dyDescent="0.25">
      <c r="A3251" s="16" t="s">
        <v>477</v>
      </c>
      <c r="B3251" s="16" t="s">
        <v>435</v>
      </c>
      <c r="C3251" s="16" t="s">
        <v>811</v>
      </c>
      <c r="D3251" s="16" t="s">
        <v>812</v>
      </c>
      <c r="E3251" s="16" t="s">
        <v>813</v>
      </c>
      <c r="F3251" s="16" t="s">
        <v>814</v>
      </c>
    </row>
    <row r="3252" spans="1:6" x14ac:dyDescent="0.25">
      <c r="A3252" s="16" t="s">
        <v>478</v>
      </c>
      <c r="B3252" s="16" t="s">
        <v>9368</v>
      </c>
      <c r="C3252" s="16" t="s">
        <v>13738</v>
      </c>
      <c r="D3252" s="16" t="s">
        <v>9102</v>
      </c>
      <c r="E3252" s="16" t="s">
        <v>11037</v>
      </c>
      <c r="F3252" s="16" t="s">
        <v>13739</v>
      </c>
    </row>
    <row r="3253" spans="1:6" x14ac:dyDescent="0.25">
      <c r="A3253" s="16" t="s">
        <v>482</v>
      </c>
      <c r="B3253" s="16" t="s">
        <v>9217</v>
      </c>
      <c r="C3253" s="16" t="s">
        <v>13740</v>
      </c>
      <c r="D3253" s="16" t="s">
        <v>11874</v>
      </c>
      <c r="E3253" s="16" t="s">
        <v>8787</v>
      </c>
      <c r="F3253" s="16" t="s">
        <v>13741</v>
      </c>
    </row>
    <row r="3254" spans="1:6" x14ac:dyDescent="0.25">
      <c r="A3254" s="16" t="s">
        <v>462</v>
      </c>
      <c r="B3254" s="16" t="s">
        <v>9751</v>
      </c>
      <c r="C3254" s="16" t="s">
        <v>13742</v>
      </c>
      <c r="D3254" s="16" t="s">
        <v>12157</v>
      </c>
      <c r="E3254" s="16" t="s">
        <v>8787</v>
      </c>
      <c r="F3254" s="16" t="s">
        <v>13739</v>
      </c>
    </row>
    <row r="3256" spans="1:6" x14ac:dyDescent="0.25">
      <c r="A3256" s="16" t="s">
        <v>14108</v>
      </c>
    </row>
    <row r="3257" spans="1:6" x14ac:dyDescent="0.25">
      <c r="A3257" s="16" t="s">
        <v>367</v>
      </c>
    </row>
    <row r="3258" spans="1:6" x14ac:dyDescent="0.25">
      <c r="A3258" s="16" t="s">
        <v>477</v>
      </c>
      <c r="B3258" s="16" t="s">
        <v>435</v>
      </c>
      <c r="C3258" s="16" t="s">
        <v>811</v>
      </c>
      <c r="D3258" s="16" t="s">
        <v>812</v>
      </c>
      <c r="E3258" s="16" t="s">
        <v>813</v>
      </c>
      <c r="F3258" s="16" t="s">
        <v>814</v>
      </c>
    </row>
    <row r="3259" spans="1:6" x14ac:dyDescent="0.25">
      <c r="A3259" s="16" t="s">
        <v>478</v>
      </c>
      <c r="B3259" s="16" t="s">
        <v>8870</v>
      </c>
      <c r="C3259" s="16" t="s">
        <v>13743</v>
      </c>
      <c r="D3259" s="16" t="s">
        <v>8748</v>
      </c>
      <c r="E3259" s="16" t="s">
        <v>8787</v>
      </c>
      <c r="F3259" s="16" t="s">
        <v>9102</v>
      </c>
    </row>
    <row r="3260" spans="1:6" x14ac:dyDescent="0.25">
      <c r="A3260" s="16" t="s">
        <v>482</v>
      </c>
      <c r="B3260" s="16" t="s">
        <v>8822</v>
      </c>
      <c r="C3260" s="16" t="s">
        <v>13744</v>
      </c>
      <c r="D3260" s="16" t="s">
        <v>8852</v>
      </c>
      <c r="E3260" s="16" t="s">
        <v>13745</v>
      </c>
      <c r="F3260" s="16" t="s">
        <v>10742</v>
      </c>
    </row>
    <row r="3261" spans="1:6" x14ac:dyDescent="0.25">
      <c r="A3261" s="16" t="s">
        <v>462</v>
      </c>
      <c r="B3261" s="16" t="s">
        <v>8957</v>
      </c>
      <c r="C3261" s="16" t="s">
        <v>13746</v>
      </c>
      <c r="D3261" s="16" t="s">
        <v>9658</v>
      </c>
      <c r="E3261" s="16" t="s">
        <v>8787</v>
      </c>
      <c r="F3261" s="16" t="s">
        <v>9102</v>
      </c>
    </row>
    <row r="3263" spans="1:6" x14ac:dyDescent="0.25">
      <c r="A3263" s="16" t="s">
        <v>14109</v>
      </c>
    </row>
    <row r="3264" spans="1:6" x14ac:dyDescent="0.25">
      <c r="A3264" s="16" t="s">
        <v>14110</v>
      </c>
    </row>
    <row r="3265" spans="1:16" x14ac:dyDescent="0.25">
      <c r="A3265" s="16" t="s">
        <v>477</v>
      </c>
      <c r="B3265" s="16" t="s">
        <v>435</v>
      </c>
      <c r="C3265" s="16" t="s">
        <v>1868</v>
      </c>
      <c r="D3265" s="16" t="s">
        <v>1869</v>
      </c>
      <c r="E3265" s="16" t="s">
        <v>1870</v>
      </c>
      <c r="F3265" s="16" t="s">
        <v>1871</v>
      </c>
      <c r="G3265" s="16" t="s">
        <v>503</v>
      </c>
      <c r="H3265" s="16" t="s">
        <v>1872</v>
      </c>
      <c r="I3265" s="16" t="s">
        <v>1873</v>
      </c>
      <c r="J3265" s="16" t="s">
        <v>1874</v>
      </c>
      <c r="K3265" s="16" t="s">
        <v>1875</v>
      </c>
      <c r="L3265" s="16" t="s">
        <v>1876</v>
      </c>
      <c r="M3265" s="16" t="s">
        <v>1877</v>
      </c>
      <c r="N3265" s="16" t="s">
        <v>1105</v>
      </c>
      <c r="O3265" s="16" t="s">
        <v>1878</v>
      </c>
      <c r="P3265" s="16" t="s">
        <v>1879</v>
      </c>
    </row>
    <row r="3266" spans="1:16" x14ac:dyDescent="0.25">
      <c r="A3266" s="16" t="s">
        <v>478</v>
      </c>
      <c r="B3266" s="16" t="s">
        <v>8870</v>
      </c>
      <c r="C3266" s="16" t="s">
        <v>446</v>
      </c>
      <c r="D3266" s="16" t="s">
        <v>446</v>
      </c>
      <c r="E3266" s="16" t="s">
        <v>614</v>
      </c>
      <c r="F3266" s="16" t="s">
        <v>567</v>
      </c>
      <c r="G3266" s="16" t="s">
        <v>446</v>
      </c>
      <c r="H3266" s="16" t="s">
        <v>446</v>
      </c>
      <c r="I3266" s="16" t="s">
        <v>446</v>
      </c>
      <c r="J3266" s="16" t="s">
        <v>446</v>
      </c>
      <c r="K3266" s="16" t="s">
        <v>446</v>
      </c>
      <c r="L3266" s="16" t="s">
        <v>446</v>
      </c>
      <c r="M3266" s="16" t="s">
        <v>675</v>
      </c>
      <c r="N3266" s="16" t="s">
        <v>446</v>
      </c>
      <c r="O3266" s="16" t="s">
        <v>446</v>
      </c>
      <c r="P3266" s="16" t="s">
        <v>446</v>
      </c>
    </row>
    <row r="3267" spans="1:16" x14ac:dyDescent="0.25">
      <c r="A3267" s="16" t="s">
        <v>482</v>
      </c>
      <c r="B3267" s="16" t="s">
        <v>8837</v>
      </c>
      <c r="C3267" s="16" t="s">
        <v>446</v>
      </c>
      <c r="D3267" s="16" t="s">
        <v>446</v>
      </c>
      <c r="E3267" s="16" t="s">
        <v>446</v>
      </c>
      <c r="F3267" s="16" t="s">
        <v>650</v>
      </c>
      <c r="G3267" s="16" t="s">
        <v>446</v>
      </c>
      <c r="H3267" s="16" t="s">
        <v>446</v>
      </c>
      <c r="I3267" s="16" t="s">
        <v>446</v>
      </c>
      <c r="J3267" s="16" t="s">
        <v>446</v>
      </c>
      <c r="K3267" s="16" t="s">
        <v>446</v>
      </c>
      <c r="L3267" s="16" t="s">
        <v>446</v>
      </c>
      <c r="M3267" s="16" t="s">
        <v>753</v>
      </c>
      <c r="N3267" s="16" t="s">
        <v>446</v>
      </c>
      <c r="O3267" s="16" t="s">
        <v>446</v>
      </c>
      <c r="P3267" s="16" t="s">
        <v>446</v>
      </c>
    </row>
    <row r="3268" spans="1:16" x14ac:dyDescent="0.25">
      <c r="A3268" s="16" t="s">
        <v>462</v>
      </c>
      <c r="B3268" s="16" t="s">
        <v>8967</v>
      </c>
      <c r="C3268" s="16" t="s">
        <v>446</v>
      </c>
      <c r="D3268" s="16" t="s">
        <v>446</v>
      </c>
      <c r="E3268" s="16" t="s">
        <v>881</v>
      </c>
      <c r="F3268" s="16" t="s">
        <v>597</v>
      </c>
      <c r="G3268" s="16" t="s">
        <v>446</v>
      </c>
      <c r="H3268" s="16" t="s">
        <v>446</v>
      </c>
      <c r="I3268" s="16" t="s">
        <v>446</v>
      </c>
      <c r="J3268" s="16" t="s">
        <v>446</v>
      </c>
      <c r="K3268" s="16" t="s">
        <v>446</v>
      </c>
      <c r="L3268" s="16" t="s">
        <v>446</v>
      </c>
      <c r="M3268" s="16" t="s">
        <v>1830</v>
      </c>
      <c r="N3268" s="16" t="s">
        <v>446</v>
      </c>
      <c r="O3268" s="16" t="s">
        <v>446</v>
      </c>
      <c r="P3268" s="16" t="s">
        <v>446</v>
      </c>
    </row>
    <row r="3270" spans="1:16" x14ac:dyDescent="0.25">
      <c r="A3270" s="16" t="s">
        <v>14111</v>
      </c>
    </row>
    <row r="3271" spans="1:16" x14ac:dyDescent="0.25">
      <c r="A3271" s="16" t="s">
        <v>368</v>
      </c>
    </row>
    <row r="3272" spans="1:16" x14ac:dyDescent="0.25">
      <c r="A3272" s="16" t="s">
        <v>477</v>
      </c>
      <c r="B3272" s="16" t="s">
        <v>435</v>
      </c>
      <c r="C3272" s="16" t="s">
        <v>811</v>
      </c>
      <c r="D3272" s="16" t="s">
        <v>812</v>
      </c>
      <c r="E3272" s="16" t="s">
        <v>813</v>
      </c>
      <c r="F3272" s="16" t="s">
        <v>814</v>
      </c>
    </row>
    <row r="3273" spans="1:16" x14ac:dyDescent="0.25">
      <c r="A3273" s="16" t="s">
        <v>478</v>
      </c>
      <c r="B3273" s="16" t="s">
        <v>9179</v>
      </c>
      <c r="C3273" s="16" t="s">
        <v>13747</v>
      </c>
      <c r="D3273" s="16" t="s">
        <v>9254</v>
      </c>
      <c r="E3273" s="16" t="s">
        <v>10075</v>
      </c>
      <c r="F3273" s="16" t="s">
        <v>13050</v>
      </c>
    </row>
    <row r="3274" spans="1:16" x14ac:dyDescent="0.25">
      <c r="A3274" s="16" t="s">
        <v>482</v>
      </c>
      <c r="B3274" s="16" t="s">
        <v>9225</v>
      </c>
      <c r="C3274" s="16" t="s">
        <v>13748</v>
      </c>
      <c r="D3274" s="16" t="s">
        <v>8852</v>
      </c>
      <c r="E3274" s="16" t="s">
        <v>10075</v>
      </c>
      <c r="F3274" s="16" t="s">
        <v>13749</v>
      </c>
    </row>
    <row r="3275" spans="1:16" x14ac:dyDescent="0.25">
      <c r="A3275" s="16" t="s">
        <v>462</v>
      </c>
      <c r="B3275" s="16" t="s">
        <v>9580</v>
      </c>
      <c r="C3275" s="16" t="s">
        <v>13750</v>
      </c>
      <c r="D3275" s="16" t="s">
        <v>11037</v>
      </c>
      <c r="E3275" s="16" t="s">
        <v>10075</v>
      </c>
      <c r="F3275" s="16" t="s">
        <v>13050</v>
      </c>
    </row>
    <row r="3277" spans="1:16" x14ac:dyDescent="0.25">
      <c r="A3277" s="16" t="s">
        <v>14112</v>
      </c>
    </row>
    <row r="3278" spans="1:16" x14ac:dyDescent="0.25">
      <c r="A3278" s="16" t="s">
        <v>369</v>
      </c>
    </row>
    <row r="3279" spans="1:16" x14ac:dyDescent="0.25">
      <c r="A3279" s="16" t="s">
        <v>477</v>
      </c>
      <c r="B3279" s="16" t="s">
        <v>435</v>
      </c>
      <c r="C3279" s="16" t="s">
        <v>811</v>
      </c>
      <c r="D3279" s="16" t="s">
        <v>812</v>
      </c>
      <c r="E3279" s="16" t="s">
        <v>813</v>
      </c>
      <c r="F3279" s="16" t="s">
        <v>814</v>
      </c>
    </row>
    <row r="3280" spans="1:16" x14ac:dyDescent="0.25">
      <c r="A3280" s="16" t="s">
        <v>478</v>
      </c>
      <c r="B3280" s="16" t="s">
        <v>8858</v>
      </c>
      <c r="C3280" s="16" t="s">
        <v>13751</v>
      </c>
      <c r="D3280" s="16" t="s">
        <v>8748</v>
      </c>
      <c r="E3280" s="16" t="s">
        <v>8698</v>
      </c>
      <c r="F3280" s="16" t="s">
        <v>8751</v>
      </c>
    </row>
    <row r="3281" spans="1:11" x14ac:dyDescent="0.25">
      <c r="A3281" s="16" t="s">
        <v>482</v>
      </c>
      <c r="B3281" s="16" t="s">
        <v>8837</v>
      </c>
      <c r="C3281" s="16" t="s">
        <v>13752</v>
      </c>
      <c r="D3281" s="16" t="s">
        <v>8748</v>
      </c>
      <c r="E3281" s="16" t="s">
        <v>8787</v>
      </c>
      <c r="F3281" s="16" t="s">
        <v>13753</v>
      </c>
    </row>
    <row r="3282" spans="1:11" x14ac:dyDescent="0.25">
      <c r="A3282" s="16" t="s">
        <v>462</v>
      </c>
      <c r="B3282" s="16" t="s">
        <v>8961</v>
      </c>
      <c r="C3282" s="16" t="s">
        <v>13754</v>
      </c>
      <c r="D3282" s="16" t="s">
        <v>8748</v>
      </c>
      <c r="E3282" s="16" t="s">
        <v>8698</v>
      </c>
      <c r="F3282" s="16" t="s">
        <v>13753</v>
      </c>
    </row>
    <row r="3284" spans="1:11" x14ac:dyDescent="0.25">
      <c r="A3284" s="16" t="s">
        <v>14113</v>
      </c>
    </row>
    <row r="3285" spans="1:11" x14ac:dyDescent="0.25">
      <c r="A3285" s="16" t="s">
        <v>370</v>
      </c>
    </row>
    <row r="3286" spans="1:11" x14ac:dyDescent="0.25">
      <c r="A3286" s="16" t="s">
        <v>477</v>
      </c>
      <c r="B3286" s="16" t="s">
        <v>435</v>
      </c>
      <c r="C3286" s="16" t="s">
        <v>1871</v>
      </c>
      <c r="D3286" s="16" t="s">
        <v>503</v>
      </c>
      <c r="E3286" s="16" t="s">
        <v>1872</v>
      </c>
      <c r="F3286" s="16" t="s">
        <v>1880</v>
      </c>
      <c r="G3286" s="16" t="s">
        <v>1881</v>
      </c>
      <c r="H3286" s="16" t="s">
        <v>1876</v>
      </c>
      <c r="I3286" s="16" t="s">
        <v>1882</v>
      </c>
      <c r="J3286" s="16" t="s">
        <v>1105</v>
      </c>
      <c r="K3286" s="16" t="s">
        <v>1879</v>
      </c>
    </row>
    <row r="3287" spans="1:11" x14ac:dyDescent="0.25">
      <c r="A3287" s="16" t="s">
        <v>478</v>
      </c>
      <c r="B3287" s="16" t="s">
        <v>9270</v>
      </c>
      <c r="C3287" s="16" t="s">
        <v>856</v>
      </c>
      <c r="D3287" s="16" t="s">
        <v>446</v>
      </c>
      <c r="E3287" s="16" t="s">
        <v>446</v>
      </c>
      <c r="F3287" s="16" t="s">
        <v>1217</v>
      </c>
      <c r="G3287" s="16" t="s">
        <v>446</v>
      </c>
      <c r="H3287" s="16" t="s">
        <v>446</v>
      </c>
      <c r="I3287" s="16" t="s">
        <v>690</v>
      </c>
      <c r="J3287" s="16" t="s">
        <v>446</v>
      </c>
      <c r="K3287" s="16" t="s">
        <v>446</v>
      </c>
    </row>
    <row r="3288" spans="1:11" x14ac:dyDescent="0.25">
      <c r="A3288" s="16" t="s">
        <v>482</v>
      </c>
      <c r="B3288" s="16" t="s">
        <v>9331</v>
      </c>
      <c r="C3288" s="16" t="s">
        <v>804</v>
      </c>
      <c r="D3288" s="16" t="s">
        <v>446</v>
      </c>
      <c r="E3288" s="16" t="s">
        <v>446</v>
      </c>
      <c r="F3288" s="16" t="s">
        <v>797</v>
      </c>
      <c r="G3288" s="16" t="s">
        <v>446</v>
      </c>
      <c r="H3288" s="16" t="s">
        <v>446</v>
      </c>
      <c r="I3288" s="16" t="s">
        <v>555</v>
      </c>
      <c r="J3288" s="16" t="s">
        <v>446</v>
      </c>
      <c r="K3288" s="16" t="s">
        <v>446</v>
      </c>
    </row>
    <row r="3289" spans="1:11" x14ac:dyDescent="0.25">
      <c r="A3289" s="16" t="s">
        <v>462</v>
      </c>
      <c r="B3289" s="16" t="s">
        <v>9767</v>
      </c>
      <c r="C3289" s="16" t="s">
        <v>852</v>
      </c>
      <c r="D3289" s="16" t="s">
        <v>446</v>
      </c>
      <c r="E3289" s="16" t="s">
        <v>446</v>
      </c>
      <c r="F3289" s="16" t="s">
        <v>794</v>
      </c>
      <c r="G3289" s="16" t="s">
        <v>446</v>
      </c>
      <c r="H3289" s="16" t="s">
        <v>446</v>
      </c>
      <c r="I3289" s="16" t="s">
        <v>671</v>
      </c>
      <c r="J3289" s="16" t="s">
        <v>446</v>
      </c>
      <c r="K3289" s="16" t="s">
        <v>446</v>
      </c>
    </row>
    <row r="3291" spans="1:11" x14ac:dyDescent="0.25">
      <c r="A3291" s="16" t="s">
        <v>14114</v>
      </c>
    </row>
    <row r="3292" spans="1:11" x14ac:dyDescent="0.25">
      <c r="A3292" s="16" t="s">
        <v>371</v>
      </c>
    </row>
    <row r="3293" spans="1:11" x14ac:dyDescent="0.25">
      <c r="A3293" s="16" t="s">
        <v>477</v>
      </c>
      <c r="B3293" s="16" t="s">
        <v>435</v>
      </c>
      <c r="C3293" s="16" t="s">
        <v>811</v>
      </c>
      <c r="D3293" s="16" t="s">
        <v>812</v>
      </c>
      <c r="E3293" s="16" t="s">
        <v>813</v>
      </c>
      <c r="F3293" s="16" t="s">
        <v>814</v>
      </c>
    </row>
    <row r="3294" spans="1:11" x14ac:dyDescent="0.25">
      <c r="A3294" s="16" t="s">
        <v>478</v>
      </c>
      <c r="B3294" s="16" t="s">
        <v>9702</v>
      </c>
      <c r="C3294" s="16" t="s">
        <v>13755</v>
      </c>
      <c r="D3294" s="16" t="s">
        <v>13485</v>
      </c>
      <c r="E3294" s="16" t="s">
        <v>10585</v>
      </c>
      <c r="F3294" s="16" t="s">
        <v>9103</v>
      </c>
    </row>
    <row r="3295" spans="1:11" x14ac:dyDescent="0.25">
      <c r="A3295" s="16" t="s">
        <v>482</v>
      </c>
      <c r="B3295" s="16" t="s">
        <v>9598</v>
      </c>
      <c r="C3295" s="16" t="s">
        <v>13756</v>
      </c>
      <c r="D3295" s="16" t="s">
        <v>13757</v>
      </c>
      <c r="E3295" s="16" t="s">
        <v>13758</v>
      </c>
      <c r="F3295" s="16" t="s">
        <v>13759</v>
      </c>
    </row>
    <row r="3296" spans="1:11" x14ac:dyDescent="0.25">
      <c r="A3296" s="16" t="s">
        <v>462</v>
      </c>
      <c r="B3296" s="16" t="s">
        <v>10405</v>
      </c>
      <c r="C3296" s="16" t="s">
        <v>13760</v>
      </c>
      <c r="D3296" s="16" t="s">
        <v>13485</v>
      </c>
      <c r="E3296" s="16" t="s">
        <v>13758</v>
      </c>
      <c r="F3296" s="16" t="s">
        <v>9103</v>
      </c>
    </row>
    <row r="3298" spans="1:6" x14ac:dyDescent="0.25">
      <c r="A3298" s="16" t="s">
        <v>14115</v>
      </c>
    </row>
    <row r="3299" spans="1:6" x14ac:dyDescent="0.25">
      <c r="A3299" s="16" t="s">
        <v>372</v>
      </c>
    </row>
    <row r="3300" spans="1:6" x14ac:dyDescent="0.25">
      <c r="A3300" s="16" t="s">
        <v>477</v>
      </c>
      <c r="B3300" s="16" t="s">
        <v>435</v>
      </c>
      <c r="C3300" s="16" t="s">
        <v>811</v>
      </c>
      <c r="D3300" s="16" t="s">
        <v>812</v>
      </c>
      <c r="E3300" s="16" t="s">
        <v>813</v>
      </c>
      <c r="F3300" s="16" t="s">
        <v>814</v>
      </c>
    </row>
    <row r="3301" spans="1:6" x14ac:dyDescent="0.25">
      <c r="A3301" s="16" t="s">
        <v>478</v>
      </c>
      <c r="B3301" s="16" t="s">
        <v>844</v>
      </c>
      <c r="C3301" s="16" t="s">
        <v>8852</v>
      </c>
      <c r="D3301" s="16" t="s">
        <v>8852</v>
      </c>
      <c r="E3301" s="16" t="s">
        <v>8852</v>
      </c>
      <c r="F3301" s="16" t="s">
        <v>8852</v>
      </c>
    </row>
    <row r="3302" spans="1:6" x14ac:dyDescent="0.25">
      <c r="A3302" s="16" t="s">
        <v>462</v>
      </c>
      <c r="B3302" s="16" t="s">
        <v>844</v>
      </c>
      <c r="C3302" s="16" t="s">
        <v>8852</v>
      </c>
      <c r="D3302" s="16" t="s">
        <v>8852</v>
      </c>
      <c r="E3302" s="16" t="s">
        <v>8852</v>
      </c>
      <c r="F3302" s="16" t="s">
        <v>8852</v>
      </c>
    </row>
    <row r="3304" spans="1:6" x14ac:dyDescent="0.25">
      <c r="A3304" s="16" t="s">
        <v>14116</v>
      </c>
    </row>
    <row r="3305" spans="1:6" x14ac:dyDescent="0.25">
      <c r="A3305" s="16" t="s">
        <v>373</v>
      </c>
    </row>
    <row r="3306" spans="1:6" x14ac:dyDescent="0.25">
      <c r="A3306" s="16" t="s">
        <v>477</v>
      </c>
      <c r="B3306" s="16" t="s">
        <v>435</v>
      </c>
      <c r="C3306" s="16" t="s">
        <v>811</v>
      </c>
      <c r="D3306" s="16" t="s">
        <v>812</v>
      </c>
      <c r="E3306" s="16" t="s">
        <v>813</v>
      </c>
      <c r="F3306" s="16" t="s">
        <v>814</v>
      </c>
    </row>
    <row r="3307" spans="1:6" x14ac:dyDescent="0.25">
      <c r="A3307" s="16" t="s">
        <v>482</v>
      </c>
      <c r="B3307" s="16" t="s">
        <v>844</v>
      </c>
      <c r="C3307" s="16" t="s">
        <v>10969</v>
      </c>
      <c r="D3307" s="16" t="s">
        <v>10969</v>
      </c>
      <c r="E3307" s="16" t="s">
        <v>10969</v>
      </c>
      <c r="F3307" s="16" t="s">
        <v>10969</v>
      </c>
    </row>
    <row r="3308" spans="1:6" x14ac:dyDescent="0.25">
      <c r="A3308" s="16" t="s">
        <v>462</v>
      </c>
      <c r="B3308" s="16" t="s">
        <v>844</v>
      </c>
      <c r="C3308" s="16" t="s">
        <v>10969</v>
      </c>
      <c r="D3308" s="16" t="s">
        <v>10969</v>
      </c>
      <c r="E3308" s="16" t="s">
        <v>10969</v>
      </c>
      <c r="F3308" s="16" t="s">
        <v>10969</v>
      </c>
    </row>
    <row r="3310" spans="1:6" x14ac:dyDescent="0.25">
      <c r="A3310" s="16" t="s">
        <v>14117</v>
      </c>
    </row>
    <row r="3311" spans="1:6" x14ac:dyDescent="0.25">
      <c r="A3311" s="16" t="s">
        <v>374</v>
      </c>
    </row>
    <row r="3312" spans="1:6" x14ac:dyDescent="0.25">
      <c r="A3312" s="16" t="s">
        <v>477</v>
      </c>
      <c r="B3312" s="16" t="s">
        <v>435</v>
      </c>
      <c r="C3312" s="16" t="s">
        <v>811</v>
      </c>
      <c r="D3312" s="16" t="s">
        <v>812</v>
      </c>
      <c r="E3312" s="16" t="s">
        <v>813</v>
      </c>
      <c r="F3312" s="16" t="s">
        <v>814</v>
      </c>
    </row>
    <row r="3313" spans="1:10" x14ac:dyDescent="0.25">
      <c r="A3313" s="16" t="s">
        <v>478</v>
      </c>
      <c r="B3313" s="16" t="s">
        <v>9702</v>
      </c>
      <c r="C3313" s="16" t="s">
        <v>13761</v>
      </c>
      <c r="D3313" s="16" t="s">
        <v>13485</v>
      </c>
      <c r="E3313" s="16" t="s">
        <v>10585</v>
      </c>
      <c r="F3313" s="16" t="s">
        <v>9103</v>
      </c>
    </row>
    <row r="3314" spans="1:10" x14ac:dyDescent="0.25">
      <c r="A3314" s="16" t="s">
        <v>482</v>
      </c>
      <c r="B3314" s="16" t="s">
        <v>9598</v>
      </c>
      <c r="C3314" s="16" t="s">
        <v>13762</v>
      </c>
      <c r="D3314" s="16" t="s">
        <v>13757</v>
      </c>
      <c r="E3314" s="16" t="s">
        <v>10585</v>
      </c>
      <c r="F3314" s="16" t="s">
        <v>13759</v>
      </c>
    </row>
    <row r="3315" spans="1:10" x14ac:dyDescent="0.25">
      <c r="A3315" s="16" t="s">
        <v>462</v>
      </c>
      <c r="B3315" s="16" t="s">
        <v>10405</v>
      </c>
      <c r="C3315" s="16" t="s">
        <v>13763</v>
      </c>
      <c r="D3315" s="16" t="s">
        <v>13485</v>
      </c>
      <c r="E3315" s="16" t="s">
        <v>10585</v>
      </c>
      <c r="F3315" s="16" t="s">
        <v>9103</v>
      </c>
    </row>
    <row r="3317" spans="1:10" x14ac:dyDescent="0.25">
      <c r="A3317" s="16" t="s">
        <v>14118</v>
      </c>
    </row>
    <row r="3318" spans="1:10" x14ac:dyDescent="0.25">
      <c r="A3318" s="16" t="s">
        <v>375</v>
      </c>
    </row>
    <row r="3319" spans="1:10" x14ac:dyDescent="0.25">
      <c r="A3319" s="16" t="s">
        <v>477</v>
      </c>
      <c r="B3319" s="16" t="s">
        <v>435</v>
      </c>
      <c r="C3319" s="16" t="s">
        <v>1883</v>
      </c>
      <c r="D3319" s="16" t="s">
        <v>503</v>
      </c>
      <c r="E3319" s="16" t="s">
        <v>1884</v>
      </c>
      <c r="F3319" s="16" t="s">
        <v>1885</v>
      </c>
      <c r="G3319" s="16" t="s">
        <v>1875</v>
      </c>
      <c r="H3319" s="16" t="s">
        <v>1105</v>
      </c>
      <c r="I3319" s="16" t="s">
        <v>1886</v>
      </c>
      <c r="J3319" s="16" t="s">
        <v>1887</v>
      </c>
    </row>
    <row r="3320" spans="1:10" x14ac:dyDescent="0.25">
      <c r="A3320" s="16" t="s">
        <v>478</v>
      </c>
      <c r="B3320" s="16" t="s">
        <v>9840</v>
      </c>
      <c r="C3320" s="16" t="s">
        <v>1319</v>
      </c>
      <c r="D3320" s="16" t="s">
        <v>506</v>
      </c>
      <c r="E3320" s="16" t="s">
        <v>473</v>
      </c>
      <c r="F3320" s="16" t="s">
        <v>446</v>
      </c>
      <c r="G3320" s="16" t="s">
        <v>446</v>
      </c>
      <c r="H3320" s="16" t="s">
        <v>661</v>
      </c>
      <c r="I3320" s="16" t="s">
        <v>858</v>
      </c>
      <c r="J3320" s="16" t="s">
        <v>858</v>
      </c>
    </row>
    <row r="3321" spans="1:10" x14ac:dyDescent="0.25">
      <c r="A3321" s="16" t="s">
        <v>482</v>
      </c>
      <c r="B3321" s="16" t="s">
        <v>9706</v>
      </c>
      <c r="C3321" s="16" t="s">
        <v>937</v>
      </c>
      <c r="D3321" s="16" t="s">
        <v>458</v>
      </c>
      <c r="E3321" s="16" t="s">
        <v>458</v>
      </c>
      <c r="F3321" s="16" t="s">
        <v>446</v>
      </c>
      <c r="G3321" s="16" t="s">
        <v>458</v>
      </c>
      <c r="H3321" s="16" t="s">
        <v>458</v>
      </c>
      <c r="I3321" s="16" t="s">
        <v>1147</v>
      </c>
      <c r="J3321" s="16" t="s">
        <v>574</v>
      </c>
    </row>
    <row r="3322" spans="1:10" x14ac:dyDescent="0.25">
      <c r="A3322" s="16" t="s">
        <v>462</v>
      </c>
      <c r="B3322" s="16" t="s">
        <v>10621</v>
      </c>
      <c r="C3322" s="16" t="s">
        <v>1146</v>
      </c>
      <c r="D3322" s="16" t="s">
        <v>554</v>
      </c>
      <c r="E3322" s="16" t="s">
        <v>473</v>
      </c>
      <c r="F3322" s="16" t="s">
        <v>446</v>
      </c>
      <c r="G3322" s="16" t="s">
        <v>463</v>
      </c>
      <c r="H3322" s="16" t="s">
        <v>518</v>
      </c>
      <c r="I3322" s="16" t="s">
        <v>1494</v>
      </c>
      <c r="J3322" s="16" t="s">
        <v>1328</v>
      </c>
    </row>
    <row r="3324" spans="1:10" x14ac:dyDescent="0.25">
      <c r="A3324" s="16" t="s">
        <v>13764</v>
      </c>
    </row>
    <row r="3325" spans="1:10" x14ac:dyDescent="0.25">
      <c r="A3325" s="16" t="s">
        <v>376</v>
      </c>
    </row>
    <row r="3326" spans="1:10" x14ac:dyDescent="0.25">
      <c r="A3326" s="16" t="s">
        <v>477</v>
      </c>
      <c r="B3326" s="16" t="s">
        <v>435</v>
      </c>
      <c r="C3326" s="16" t="s">
        <v>486</v>
      </c>
      <c r="D3326" s="16" t="s">
        <v>444</v>
      </c>
      <c r="E3326" s="16" t="s">
        <v>487</v>
      </c>
    </row>
    <row r="3327" spans="1:10" x14ac:dyDescent="0.25">
      <c r="A3327" s="16" t="s">
        <v>478</v>
      </c>
      <c r="B3327" s="16" t="s">
        <v>10991</v>
      </c>
      <c r="C3327" s="16" t="s">
        <v>1888</v>
      </c>
      <c r="D3327" s="16" t="s">
        <v>446</v>
      </c>
      <c r="E3327" s="16" t="s">
        <v>572</v>
      </c>
    </row>
    <row r="3328" spans="1:10" x14ac:dyDescent="0.25">
      <c r="A3328" s="16" t="s">
        <v>482</v>
      </c>
      <c r="B3328" s="16" t="s">
        <v>10882</v>
      </c>
      <c r="C3328" s="16" t="s">
        <v>1247</v>
      </c>
      <c r="D3328" s="16" t="s">
        <v>463</v>
      </c>
      <c r="E3328" s="16" t="s">
        <v>1269</v>
      </c>
    </row>
    <row r="3329" spans="1:7" x14ac:dyDescent="0.25">
      <c r="A3329" s="16" t="s">
        <v>462</v>
      </c>
      <c r="B3329" s="16" t="s">
        <v>12596</v>
      </c>
      <c r="C3329" s="16" t="s">
        <v>933</v>
      </c>
      <c r="D3329" s="16" t="s">
        <v>579</v>
      </c>
      <c r="E3329" s="16" t="s">
        <v>497</v>
      </c>
    </row>
    <row r="3331" spans="1:7" x14ac:dyDescent="0.25">
      <c r="A3331" s="16" t="s">
        <v>14119</v>
      </c>
    </row>
    <row r="3332" spans="1:7" x14ac:dyDescent="0.25">
      <c r="A3332" s="16" t="s">
        <v>377</v>
      </c>
    </row>
    <row r="3333" spans="1:7" x14ac:dyDescent="0.25">
      <c r="A3333" s="16" t="s">
        <v>477</v>
      </c>
      <c r="B3333" s="16" t="s">
        <v>435</v>
      </c>
      <c r="C3333" s="16" t="s">
        <v>697</v>
      </c>
      <c r="D3333" s="16" t="s">
        <v>1889</v>
      </c>
      <c r="E3333" s="16" t="s">
        <v>1890</v>
      </c>
      <c r="F3333" s="16" t="s">
        <v>1891</v>
      </c>
      <c r="G3333" s="16" t="s">
        <v>1892</v>
      </c>
    </row>
    <row r="3334" spans="1:7" x14ac:dyDescent="0.25">
      <c r="A3334" s="16" t="s">
        <v>478</v>
      </c>
      <c r="B3334" s="16" t="s">
        <v>10231</v>
      </c>
      <c r="C3334" s="16" t="s">
        <v>468</v>
      </c>
      <c r="D3334" s="16" t="s">
        <v>1747</v>
      </c>
      <c r="E3334" s="16" t="s">
        <v>557</v>
      </c>
      <c r="F3334" s="16" t="s">
        <v>1359</v>
      </c>
      <c r="G3334" s="16" t="s">
        <v>591</v>
      </c>
    </row>
    <row r="3335" spans="1:7" x14ac:dyDescent="0.25">
      <c r="A3335" s="16" t="s">
        <v>482</v>
      </c>
      <c r="B3335" s="16" t="s">
        <v>10135</v>
      </c>
      <c r="C3335" s="16" t="s">
        <v>592</v>
      </c>
      <c r="D3335" s="16" t="s">
        <v>1648</v>
      </c>
      <c r="E3335" s="16" t="s">
        <v>628</v>
      </c>
      <c r="F3335" s="16" t="s">
        <v>1339</v>
      </c>
      <c r="G3335" s="16" t="s">
        <v>690</v>
      </c>
    </row>
    <row r="3336" spans="1:7" x14ac:dyDescent="0.25">
      <c r="A3336" s="16" t="s">
        <v>462</v>
      </c>
      <c r="B3336" s="16" t="s">
        <v>11384</v>
      </c>
      <c r="C3336" s="16" t="s">
        <v>591</v>
      </c>
      <c r="D3336" s="16" t="s">
        <v>1124</v>
      </c>
      <c r="E3336" s="16" t="s">
        <v>475</v>
      </c>
      <c r="F3336" s="16" t="s">
        <v>950</v>
      </c>
      <c r="G3336" s="16" t="s">
        <v>578</v>
      </c>
    </row>
    <row r="3338" spans="1:7" x14ac:dyDescent="0.25">
      <c r="A3338" s="16" t="s">
        <v>13765</v>
      </c>
    </row>
    <row r="3339" spans="1:7" x14ac:dyDescent="0.25">
      <c r="A3339" s="16" t="s">
        <v>378</v>
      </c>
    </row>
    <row r="3340" spans="1:7" x14ac:dyDescent="0.25">
      <c r="A3340" s="16" t="s">
        <v>477</v>
      </c>
      <c r="B3340" s="16" t="s">
        <v>435</v>
      </c>
      <c r="C3340" s="16" t="s">
        <v>486</v>
      </c>
      <c r="D3340" s="16" t="s">
        <v>444</v>
      </c>
      <c r="E3340" s="16" t="s">
        <v>487</v>
      </c>
    </row>
    <row r="3341" spans="1:7" x14ac:dyDescent="0.25">
      <c r="A3341" s="16" t="s">
        <v>478</v>
      </c>
      <c r="B3341" s="16" t="s">
        <v>10991</v>
      </c>
      <c r="C3341" s="16" t="s">
        <v>945</v>
      </c>
      <c r="D3341" s="16" t="s">
        <v>446</v>
      </c>
      <c r="E3341" s="16" t="s">
        <v>518</v>
      </c>
    </row>
    <row r="3342" spans="1:7" x14ac:dyDescent="0.25">
      <c r="A3342" s="16" t="s">
        <v>482</v>
      </c>
      <c r="B3342" s="16" t="s">
        <v>10882</v>
      </c>
      <c r="C3342" s="16" t="s">
        <v>943</v>
      </c>
      <c r="D3342" s="16" t="s">
        <v>463</v>
      </c>
      <c r="E3342" s="16" t="s">
        <v>592</v>
      </c>
    </row>
    <row r="3343" spans="1:7" x14ac:dyDescent="0.25">
      <c r="A3343" s="16" t="s">
        <v>462</v>
      </c>
      <c r="B3343" s="16" t="s">
        <v>12596</v>
      </c>
      <c r="C3343" s="16" t="s">
        <v>1150</v>
      </c>
      <c r="D3343" s="16" t="s">
        <v>579</v>
      </c>
      <c r="E3343" s="16" t="s">
        <v>568</v>
      </c>
    </row>
    <row r="3345" spans="1:5" x14ac:dyDescent="0.25">
      <c r="A3345" s="16" t="s">
        <v>13766</v>
      </c>
    </row>
    <row r="3346" spans="1:5" x14ac:dyDescent="0.25">
      <c r="A3346" s="16" t="s">
        <v>379</v>
      </c>
    </row>
    <row r="3347" spans="1:5" x14ac:dyDescent="0.25">
      <c r="A3347" s="16" t="s">
        <v>477</v>
      </c>
      <c r="B3347" s="16" t="s">
        <v>435</v>
      </c>
      <c r="C3347" s="16" t="s">
        <v>486</v>
      </c>
      <c r="D3347" s="16" t="s">
        <v>487</v>
      </c>
    </row>
    <row r="3348" spans="1:5" x14ac:dyDescent="0.25">
      <c r="A3348" s="16" t="s">
        <v>478</v>
      </c>
      <c r="B3348" s="16" t="s">
        <v>10269</v>
      </c>
      <c r="C3348" s="16" t="s">
        <v>1011</v>
      </c>
      <c r="D3348" s="16" t="s">
        <v>468</v>
      </c>
    </row>
    <row r="3349" spans="1:5" x14ac:dyDescent="0.25">
      <c r="A3349" s="16" t="s">
        <v>482</v>
      </c>
      <c r="B3349" s="16" t="s">
        <v>10318</v>
      </c>
      <c r="C3349" s="16" t="s">
        <v>644</v>
      </c>
      <c r="D3349" s="16" t="s">
        <v>446</v>
      </c>
    </row>
    <row r="3350" spans="1:5" x14ac:dyDescent="0.25">
      <c r="A3350" s="16" t="s">
        <v>462</v>
      </c>
      <c r="B3350" s="16" t="s">
        <v>11998</v>
      </c>
      <c r="C3350" s="16" t="s">
        <v>1893</v>
      </c>
      <c r="D3350" s="16" t="s">
        <v>463</v>
      </c>
    </row>
    <row r="3352" spans="1:5" x14ac:dyDescent="0.25">
      <c r="A3352" s="16" t="s">
        <v>13767</v>
      </c>
    </row>
    <row r="3353" spans="1:5" x14ac:dyDescent="0.25">
      <c r="A3353" s="16" t="s">
        <v>380</v>
      </c>
    </row>
    <row r="3354" spans="1:5" x14ac:dyDescent="0.25">
      <c r="A3354" s="16" t="s">
        <v>477</v>
      </c>
      <c r="B3354" s="16" t="s">
        <v>435</v>
      </c>
      <c r="C3354" s="16" t="s">
        <v>697</v>
      </c>
      <c r="D3354" s="16" t="s">
        <v>486</v>
      </c>
      <c r="E3354" s="16" t="s">
        <v>487</v>
      </c>
    </row>
    <row r="3355" spans="1:5" x14ac:dyDescent="0.25">
      <c r="A3355" s="16" t="s">
        <v>478</v>
      </c>
      <c r="B3355" s="16" t="s">
        <v>10265</v>
      </c>
      <c r="C3355" s="16" t="s">
        <v>446</v>
      </c>
      <c r="D3355" s="16" t="s">
        <v>943</v>
      </c>
      <c r="E3355" s="16" t="s">
        <v>629</v>
      </c>
    </row>
    <row r="3356" spans="1:5" x14ac:dyDescent="0.25">
      <c r="A3356" s="16" t="s">
        <v>482</v>
      </c>
      <c r="B3356" s="16" t="s">
        <v>10318</v>
      </c>
      <c r="C3356" s="16" t="s">
        <v>464</v>
      </c>
      <c r="D3356" s="16" t="s">
        <v>1088</v>
      </c>
      <c r="E3356" s="16" t="s">
        <v>446</v>
      </c>
    </row>
    <row r="3357" spans="1:5" x14ac:dyDescent="0.25">
      <c r="A3357" s="16" t="s">
        <v>462</v>
      </c>
      <c r="B3357" s="16" t="s">
        <v>11996</v>
      </c>
      <c r="C3357" s="16" t="s">
        <v>579</v>
      </c>
      <c r="D3357" s="16" t="s">
        <v>747</v>
      </c>
      <c r="E3357" s="16" t="s">
        <v>455</v>
      </c>
    </row>
    <row r="3359" spans="1:5" x14ac:dyDescent="0.25">
      <c r="A3359" s="16" t="s">
        <v>13768</v>
      </c>
    </row>
    <row r="3360" spans="1:5" x14ac:dyDescent="0.25">
      <c r="A3360" s="16" t="s">
        <v>14120</v>
      </c>
    </row>
    <row r="3361" spans="1:15" x14ac:dyDescent="0.25">
      <c r="A3361" s="16" t="s">
        <v>924</v>
      </c>
      <c r="B3361" s="16" t="s">
        <v>435</v>
      </c>
      <c r="C3361" s="16" t="s">
        <v>486</v>
      </c>
      <c r="D3361" s="16" t="s">
        <v>487</v>
      </c>
    </row>
    <row r="3362" spans="1:15" x14ac:dyDescent="0.25">
      <c r="A3362" s="16" t="s">
        <v>850</v>
      </c>
      <c r="B3362" s="16" t="s">
        <v>9358</v>
      </c>
      <c r="C3362" s="16" t="s">
        <v>944</v>
      </c>
      <c r="D3362" s="16" t="s">
        <v>508</v>
      </c>
    </row>
    <row r="3363" spans="1:15" x14ac:dyDescent="0.25">
      <c r="A3363" s="16" t="s">
        <v>851</v>
      </c>
      <c r="B3363" s="16" t="s">
        <v>10839</v>
      </c>
      <c r="C3363" s="16" t="s">
        <v>748</v>
      </c>
      <c r="D3363" s="16" t="s">
        <v>590</v>
      </c>
    </row>
    <row r="3364" spans="1:15" x14ac:dyDescent="0.25">
      <c r="A3364" s="16" t="s">
        <v>821</v>
      </c>
      <c r="B3364" s="16" t="s">
        <v>9139</v>
      </c>
      <c r="C3364" s="16" t="s">
        <v>943</v>
      </c>
      <c r="D3364" s="16" t="s">
        <v>629</v>
      </c>
    </row>
    <row r="3365" spans="1:15" x14ac:dyDescent="0.25">
      <c r="A3365" s="16" t="s">
        <v>462</v>
      </c>
      <c r="B3365" s="16" t="s">
        <v>11983</v>
      </c>
      <c r="C3365" s="16" t="s">
        <v>754</v>
      </c>
      <c r="D3365" s="16" t="s">
        <v>586</v>
      </c>
    </row>
    <row r="3367" spans="1:15" x14ac:dyDescent="0.25">
      <c r="A3367" s="16" t="s">
        <v>13769</v>
      </c>
    </row>
    <row r="3368" spans="1:15" x14ac:dyDescent="0.25">
      <c r="A3368" s="16" t="s">
        <v>381</v>
      </c>
    </row>
    <row r="3369" spans="1:15" x14ac:dyDescent="0.25">
      <c r="A3369" s="16" t="s">
        <v>477</v>
      </c>
      <c r="B3369" s="16" t="s">
        <v>435</v>
      </c>
      <c r="C3369" s="16" t="s">
        <v>1894</v>
      </c>
      <c r="D3369" s="16" t="s">
        <v>1895</v>
      </c>
      <c r="E3369" s="16" t="s">
        <v>1896</v>
      </c>
      <c r="F3369" s="16" t="s">
        <v>1897</v>
      </c>
      <c r="G3369" s="16" t="s">
        <v>1898</v>
      </c>
      <c r="H3369" s="16" t="s">
        <v>1899</v>
      </c>
      <c r="I3369" s="16" t="s">
        <v>1900</v>
      </c>
      <c r="J3369" s="16" t="s">
        <v>1901</v>
      </c>
      <c r="K3369" s="16" t="s">
        <v>1902</v>
      </c>
      <c r="L3369" s="16" t="s">
        <v>1903</v>
      </c>
      <c r="M3369" s="16" t="s">
        <v>530</v>
      </c>
      <c r="N3369" s="16" t="s">
        <v>444</v>
      </c>
      <c r="O3369" s="16" t="s">
        <v>1904</v>
      </c>
    </row>
    <row r="3370" spans="1:15" x14ac:dyDescent="0.25">
      <c r="A3370" s="16" t="s">
        <v>478</v>
      </c>
      <c r="B3370" s="16" t="s">
        <v>10180</v>
      </c>
      <c r="C3370" s="16" t="s">
        <v>455</v>
      </c>
      <c r="D3370" s="16" t="s">
        <v>468</v>
      </c>
      <c r="E3370" s="16" t="s">
        <v>1494</v>
      </c>
      <c r="F3370" s="16" t="s">
        <v>1571</v>
      </c>
      <c r="G3370" s="16" t="s">
        <v>625</v>
      </c>
      <c r="H3370" s="16" t="s">
        <v>468</v>
      </c>
      <c r="I3370" s="16" t="s">
        <v>1123</v>
      </c>
      <c r="J3370" s="16" t="s">
        <v>455</v>
      </c>
      <c r="K3370" s="16" t="s">
        <v>1186</v>
      </c>
      <c r="L3370" s="16" t="s">
        <v>456</v>
      </c>
      <c r="M3370" s="16" t="s">
        <v>455</v>
      </c>
      <c r="N3370" s="16" t="s">
        <v>455</v>
      </c>
      <c r="O3370" s="16" t="s">
        <v>456</v>
      </c>
    </row>
    <row r="3371" spans="1:15" x14ac:dyDescent="0.25">
      <c r="A3371" s="16" t="s">
        <v>482</v>
      </c>
      <c r="B3371" s="16" t="s">
        <v>10261</v>
      </c>
      <c r="C3371" s="16" t="s">
        <v>446</v>
      </c>
      <c r="D3371" s="16" t="s">
        <v>468</v>
      </c>
      <c r="E3371" s="16" t="s">
        <v>848</v>
      </c>
      <c r="F3371" s="16" t="s">
        <v>1003</v>
      </c>
      <c r="G3371" s="16" t="s">
        <v>1008</v>
      </c>
      <c r="H3371" s="16" t="s">
        <v>446</v>
      </c>
      <c r="I3371" s="16" t="s">
        <v>1905</v>
      </c>
      <c r="J3371" s="16" t="s">
        <v>446</v>
      </c>
      <c r="K3371" s="16" t="s">
        <v>628</v>
      </c>
      <c r="L3371" s="16" t="s">
        <v>456</v>
      </c>
      <c r="M3371" s="16" t="s">
        <v>446</v>
      </c>
      <c r="N3371" s="16" t="s">
        <v>629</v>
      </c>
      <c r="O3371" s="16" t="s">
        <v>638</v>
      </c>
    </row>
    <row r="3372" spans="1:15" x14ac:dyDescent="0.25">
      <c r="A3372" s="16" t="s">
        <v>462</v>
      </c>
      <c r="B3372" s="16" t="s">
        <v>11927</v>
      </c>
      <c r="C3372" s="16" t="s">
        <v>468</v>
      </c>
      <c r="D3372" s="16" t="s">
        <v>468</v>
      </c>
      <c r="E3372" s="16" t="s">
        <v>1003</v>
      </c>
      <c r="F3372" s="16" t="s">
        <v>733</v>
      </c>
      <c r="G3372" s="16" t="s">
        <v>475</v>
      </c>
      <c r="H3372" s="16" t="s">
        <v>463</v>
      </c>
      <c r="I3372" s="16" t="s">
        <v>1067</v>
      </c>
      <c r="J3372" s="16" t="s">
        <v>468</v>
      </c>
      <c r="K3372" s="16" t="s">
        <v>635</v>
      </c>
      <c r="L3372" s="16" t="s">
        <v>456</v>
      </c>
      <c r="M3372" s="16" t="s">
        <v>468</v>
      </c>
      <c r="N3372" s="16" t="s">
        <v>506</v>
      </c>
      <c r="O3372" s="16" t="s">
        <v>555</v>
      </c>
    </row>
    <row r="3374" spans="1:15" x14ac:dyDescent="0.25">
      <c r="A3374" s="16" t="s">
        <v>13770</v>
      </c>
    </row>
    <row r="3375" spans="1:15" x14ac:dyDescent="0.25">
      <c r="A3375" s="16" t="s">
        <v>14121</v>
      </c>
    </row>
    <row r="3376" spans="1:15" x14ac:dyDescent="0.25">
      <c r="A3376" s="16" t="s">
        <v>477</v>
      </c>
      <c r="B3376" s="16" t="s">
        <v>435</v>
      </c>
      <c r="C3376" s="16" t="s">
        <v>486</v>
      </c>
      <c r="D3376" s="16" t="s">
        <v>487</v>
      </c>
    </row>
    <row r="3377" spans="1:6" x14ac:dyDescent="0.25">
      <c r="A3377" s="16" t="s">
        <v>478</v>
      </c>
      <c r="B3377" s="16" t="s">
        <v>10245</v>
      </c>
      <c r="C3377" s="16" t="s">
        <v>739</v>
      </c>
      <c r="D3377" s="16" t="s">
        <v>690</v>
      </c>
    </row>
    <row r="3378" spans="1:6" x14ac:dyDescent="0.25">
      <c r="A3378" s="16" t="s">
        <v>482</v>
      </c>
      <c r="B3378" s="16" t="s">
        <v>10311</v>
      </c>
      <c r="C3378" s="16" t="s">
        <v>1154</v>
      </c>
      <c r="D3378" s="16" t="s">
        <v>582</v>
      </c>
    </row>
    <row r="3379" spans="1:6" x14ac:dyDescent="0.25">
      <c r="A3379" s="16" t="s">
        <v>462</v>
      </c>
      <c r="B3379" s="16" t="s">
        <v>11983</v>
      </c>
      <c r="C3379" s="16" t="s">
        <v>754</v>
      </c>
      <c r="D3379" s="16" t="s">
        <v>586</v>
      </c>
    </row>
    <row r="3381" spans="1:6" x14ac:dyDescent="0.25">
      <c r="A3381" s="16" t="s">
        <v>13771</v>
      </c>
    </row>
    <row r="3382" spans="1:6" x14ac:dyDescent="0.25">
      <c r="A3382" s="16" t="s">
        <v>382</v>
      </c>
    </row>
    <row r="3383" spans="1:6" x14ac:dyDescent="0.25">
      <c r="A3383" s="16" t="s">
        <v>11641</v>
      </c>
      <c r="B3383" s="16" t="s">
        <v>435</v>
      </c>
      <c r="C3383" s="16" t="s">
        <v>697</v>
      </c>
      <c r="D3383" s="16" t="s">
        <v>486</v>
      </c>
      <c r="E3383" s="16" t="s">
        <v>444</v>
      </c>
      <c r="F3383" s="16" t="s">
        <v>487</v>
      </c>
    </row>
    <row r="3384" spans="1:6" x14ac:dyDescent="0.25">
      <c r="A3384" s="16" t="s">
        <v>1369</v>
      </c>
      <c r="B3384" s="16" t="s">
        <v>8886</v>
      </c>
      <c r="C3384" s="16" t="s">
        <v>1402</v>
      </c>
      <c r="D3384" s="16" t="s">
        <v>1906</v>
      </c>
      <c r="E3384" s="16" t="s">
        <v>446</v>
      </c>
      <c r="F3384" s="16" t="s">
        <v>628</v>
      </c>
    </row>
    <row r="3385" spans="1:6" x14ac:dyDescent="0.25">
      <c r="A3385" s="16" t="s">
        <v>1372</v>
      </c>
      <c r="B3385" s="16" t="s">
        <v>8858</v>
      </c>
      <c r="C3385" s="16" t="s">
        <v>446</v>
      </c>
      <c r="D3385" s="16" t="s">
        <v>1907</v>
      </c>
      <c r="E3385" s="16" t="s">
        <v>446</v>
      </c>
      <c r="F3385" s="16" t="s">
        <v>724</v>
      </c>
    </row>
    <row r="3386" spans="1:6" x14ac:dyDescent="0.25">
      <c r="A3386" s="16" t="s">
        <v>1374</v>
      </c>
      <c r="B3386" s="16" t="s">
        <v>8746</v>
      </c>
      <c r="C3386" s="16" t="s">
        <v>446</v>
      </c>
      <c r="D3386" s="16" t="s">
        <v>644</v>
      </c>
      <c r="E3386" s="16" t="s">
        <v>446</v>
      </c>
      <c r="F3386" s="16" t="s">
        <v>446</v>
      </c>
    </row>
    <row r="3387" spans="1:6" x14ac:dyDescent="0.25">
      <c r="A3387" s="16" t="s">
        <v>1375</v>
      </c>
      <c r="B3387" s="16" t="s">
        <v>8732</v>
      </c>
      <c r="C3387" s="16" t="s">
        <v>613</v>
      </c>
      <c r="D3387" s="16" t="s">
        <v>1457</v>
      </c>
      <c r="E3387" s="16" t="s">
        <v>446</v>
      </c>
      <c r="F3387" s="16" t="s">
        <v>446</v>
      </c>
    </row>
    <row r="3388" spans="1:6" x14ac:dyDescent="0.25">
      <c r="A3388" s="16" t="s">
        <v>1376</v>
      </c>
      <c r="B3388" s="16" t="s">
        <v>9432</v>
      </c>
      <c r="C3388" s="16" t="s">
        <v>573</v>
      </c>
      <c r="D3388" s="16" t="s">
        <v>1908</v>
      </c>
      <c r="E3388" s="16" t="s">
        <v>446</v>
      </c>
      <c r="F3388" s="16" t="s">
        <v>1066</v>
      </c>
    </row>
    <row r="3389" spans="1:6" x14ac:dyDescent="0.25">
      <c r="A3389" s="16" t="s">
        <v>1378</v>
      </c>
      <c r="B3389" s="16" t="s">
        <v>9234</v>
      </c>
      <c r="C3389" s="16" t="s">
        <v>595</v>
      </c>
      <c r="D3389" s="16" t="s">
        <v>1909</v>
      </c>
      <c r="E3389" s="16" t="s">
        <v>616</v>
      </c>
      <c r="F3389" s="16" t="s">
        <v>570</v>
      </c>
    </row>
    <row r="3390" spans="1:6" x14ac:dyDescent="0.25">
      <c r="A3390" s="16" t="s">
        <v>1380</v>
      </c>
      <c r="B3390" s="16" t="s">
        <v>9313</v>
      </c>
      <c r="C3390" s="16" t="s">
        <v>1186</v>
      </c>
      <c r="D3390" s="16" t="s">
        <v>1910</v>
      </c>
      <c r="E3390" s="16" t="s">
        <v>446</v>
      </c>
      <c r="F3390" s="16" t="s">
        <v>454</v>
      </c>
    </row>
    <row r="3391" spans="1:6" x14ac:dyDescent="0.25">
      <c r="A3391" s="16" t="s">
        <v>821</v>
      </c>
      <c r="B3391" s="16" t="s">
        <v>8940</v>
      </c>
      <c r="C3391" s="16" t="s">
        <v>690</v>
      </c>
      <c r="D3391" s="16" t="s">
        <v>1077</v>
      </c>
      <c r="E3391" s="16" t="s">
        <v>446</v>
      </c>
      <c r="F3391" s="16" t="s">
        <v>798</v>
      </c>
    </row>
    <row r="3392" spans="1:6" x14ac:dyDescent="0.25">
      <c r="A3392" s="16" t="s">
        <v>462</v>
      </c>
      <c r="B3392" s="16" t="s">
        <v>10593</v>
      </c>
      <c r="C3392" s="16" t="s">
        <v>716</v>
      </c>
      <c r="D3392" s="16" t="s">
        <v>1440</v>
      </c>
      <c r="E3392" s="16" t="s">
        <v>591</v>
      </c>
      <c r="F3392" s="16" t="s">
        <v>839</v>
      </c>
    </row>
    <row r="3394" spans="1:6" x14ac:dyDescent="0.25">
      <c r="A3394" s="16" t="s">
        <v>13772</v>
      </c>
    </row>
    <row r="3395" spans="1:6" x14ac:dyDescent="0.25">
      <c r="A3395" s="16" t="s">
        <v>383</v>
      </c>
    </row>
    <row r="3396" spans="1:6" x14ac:dyDescent="0.25">
      <c r="A3396" s="16" t="s">
        <v>477</v>
      </c>
      <c r="B3396" s="16" t="s">
        <v>435</v>
      </c>
      <c r="C3396" s="16" t="s">
        <v>697</v>
      </c>
      <c r="D3396" s="16" t="s">
        <v>486</v>
      </c>
      <c r="E3396" s="16" t="s">
        <v>444</v>
      </c>
      <c r="F3396" s="16" t="s">
        <v>487</v>
      </c>
    </row>
    <row r="3397" spans="1:6" x14ac:dyDescent="0.25">
      <c r="A3397" s="16" t="s">
        <v>478</v>
      </c>
      <c r="B3397" s="16" t="s">
        <v>9810</v>
      </c>
      <c r="C3397" s="16" t="s">
        <v>1147</v>
      </c>
      <c r="D3397" s="16" t="s">
        <v>1640</v>
      </c>
      <c r="E3397" s="16" t="s">
        <v>446</v>
      </c>
      <c r="F3397" s="16" t="s">
        <v>1403</v>
      </c>
    </row>
    <row r="3398" spans="1:6" x14ac:dyDescent="0.25">
      <c r="A3398" s="16" t="s">
        <v>482</v>
      </c>
      <c r="B3398" s="16" t="s">
        <v>9706</v>
      </c>
      <c r="C3398" s="16" t="s">
        <v>681</v>
      </c>
      <c r="D3398" s="16" t="s">
        <v>1911</v>
      </c>
      <c r="E3398" s="16" t="s">
        <v>518</v>
      </c>
      <c r="F3398" s="16" t="s">
        <v>609</v>
      </c>
    </row>
    <row r="3399" spans="1:6" x14ac:dyDescent="0.25">
      <c r="A3399" s="16" t="s">
        <v>462</v>
      </c>
      <c r="B3399" s="16" t="s">
        <v>10593</v>
      </c>
      <c r="C3399" s="16" t="s">
        <v>716</v>
      </c>
      <c r="D3399" s="16" t="s">
        <v>1440</v>
      </c>
      <c r="E3399" s="16" t="s">
        <v>591</v>
      </c>
      <c r="F3399" s="16" t="s">
        <v>839</v>
      </c>
    </row>
    <row r="3401" spans="1:6" x14ac:dyDescent="0.25">
      <c r="A3401" s="16" t="s">
        <v>13773</v>
      </c>
    </row>
    <row r="3402" spans="1:6" x14ac:dyDescent="0.25">
      <c r="A3402" s="16" t="s">
        <v>384</v>
      </c>
    </row>
    <row r="3403" spans="1:6" x14ac:dyDescent="0.25">
      <c r="A3403" s="16" t="s">
        <v>477</v>
      </c>
      <c r="B3403" s="16" t="s">
        <v>435</v>
      </c>
      <c r="C3403" s="16" t="s">
        <v>811</v>
      </c>
      <c r="D3403" s="16" t="s">
        <v>812</v>
      </c>
      <c r="E3403" s="16" t="s">
        <v>813</v>
      </c>
      <c r="F3403" s="16" t="s">
        <v>814</v>
      </c>
    </row>
    <row r="3404" spans="1:6" x14ac:dyDescent="0.25">
      <c r="A3404" s="16" t="s">
        <v>478</v>
      </c>
      <c r="B3404" s="16" t="s">
        <v>9318</v>
      </c>
      <c r="C3404" s="16" t="s">
        <v>13774</v>
      </c>
      <c r="D3404" s="16" t="s">
        <v>11835</v>
      </c>
      <c r="E3404" s="16" t="s">
        <v>8748</v>
      </c>
      <c r="F3404" s="16" t="s">
        <v>11897</v>
      </c>
    </row>
    <row r="3405" spans="1:6" x14ac:dyDescent="0.25">
      <c r="A3405" s="16" t="s">
        <v>482</v>
      </c>
      <c r="B3405" s="16" t="s">
        <v>9162</v>
      </c>
      <c r="C3405" s="16" t="s">
        <v>13775</v>
      </c>
      <c r="D3405" s="16" t="s">
        <v>11812</v>
      </c>
      <c r="E3405" s="16" t="s">
        <v>8751</v>
      </c>
      <c r="F3405" s="16" t="s">
        <v>11883</v>
      </c>
    </row>
    <row r="3406" spans="1:6" x14ac:dyDescent="0.25">
      <c r="A3406" s="16" t="s">
        <v>462</v>
      </c>
      <c r="B3406" s="16" t="s">
        <v>9652</v>
      </c>
      <c r="C3406" s="16" t="s">
        <v>13776</v>
      </c>
      <c r="D3406" s="16" t="s">
        <v>11812</v>
      </c>
      <c r="E3406" s="16" t="s">
        <v>8748</v>
      </c>
      <c r="F3406" s="16" t="s">
        <v>11897</v>
      </c>
    </row>
    <row r="3408" spans="1:6" x14ac:dyDescent="0.25">
      <c r="A3408" s="16" t="s">
        <v>13777</v>
      </c>
    </row>
    <row r="3409" spans="1:6" x14ac:dyDescent="0.25">
      <c r="A3409" s="16" t="s">
        <v>385</v>
      </c>
    </row>
    <row r="3410" spans="1:6" x14ac:dyDescent="0.25">
      <c r="A3410" s="16" t="s">
        <v>477</v>
      </c>
      <c r="B3410" s="16" t="s">
        <v>435</v>
      </c>
      <c r="C3410" s="16" t="s">
        <v>811</v>
      </c>
      <c r="D3410" s="16" t="s">
        <v>812</v>
      </c>
      <c r="E3410" s="16" t="s">
        <v>813</v>
      </c>
      <c r="F3410" s="16" t="s">
        <v>814</v>
      </c>
    </row>
    <row r="3411" spans="1:6" x14ac:dyDescent="0.25">
      <c r="A3411" s="16" t="s">
        <v>478</v>
      </c>
      <c r="B3411" s="16" t="s">
        <v>8785</v>
      </c>
      <c r="C3411" s="16" t="s">
        <v>13778</v>
      </c>
      <c r="D3411" s="16" t="s">
        <v>9084</v>
      </c>
      <c r="E3411" s="16" t="s">
        <v>9084</v>
      </c>
      <c r="F3411" s="16" t="s">
        <v>9018</v>
      </c>
    </row>
    <row r="3412" spans="1:6" x14ac:dyDescent="0.25">
      <c r="A3412" s="16" t="s">
        <v>482</v>
      </c>
      <c r="B3412" s="16" t="s">
        <v>8811</v>
      </c>
      <c r="C3412" s="16" t="s">
        <v>13779</v>
      </c>
      <c r="D3412" s="16" t="s">
        <v>9139</v>
      </c>
      <c r="E3412" s="16" t="s">
        <v>8813</v>
      </c>
      <c r="F3412" s="16" t="s">
        <v>9189</v>
      </c>
    </row>
    <row r="3413" spans="1:6" x14ac:dyDescent="0.25">
      <c r="A3413" s="16" t="s">
        <v>462</v>
      </c>
      <c r="B3413" s="16" t="s">
        <v>8881</v>
      </c>
      <c r="C3413" s="16" t="s">
        <v>13780</v>
      </c>
      <c r="D3413" s="16" t="s">
        <v>9139</v>
      </c>
      <c r="E3413" s="16" t="s">
        <v>8813</v>
      </c>
      <c r="F3413" s="16" t="s">
        <v>9018</v>
      </c>
    </row>
    <row r="3415" spans="1:6" x14ac:dyDescent="0.25">
      <c r="A3415" s="16" t="s">
        <v>14122</v>
      </c>
    </row>
    <row r="3416" spans="1:6" x14ac:dyDescent="0.25">
      <c r="A3416" s="16" t="s">
        <v>388</v>
      </c>
    </row>
    <row r="3417" spans="1:6" x14ac:dyDescent="0.25">
      <c r="A3417" s="16" t="s">
        <v>477</v>
      </c>
      <c r="B3417" s="16" t="s">
        <v>435</v>
      </c>
      <c r="C3417" s="16" t="s">
        <v>811</v>
      </c>
      <c r="D3417" s="16" t="s">
        <v>812</v>
      </c>
      <c r="E3417" s="16" t="s">
        <v>813</v>
      </c>
      <c r="F3417" s="16" t="s">
        <v>814</v>
      </c>
    </row>
    <row r="3418" spans="1:6" x14ac:dyDescent="0.25">
      <c r="A3418" s="16" t="s">
        <v>478</v>
      </c>
      <c r="B3418" s="16" t="s">
        <v>9975</v>
      </c>
      <c r="C3418" s="16" t="s">
        <v>13781</v>
      </c>
      <c r="D3418" s="16" t="s">
        <v>8847</v>
      </c>
      <c r="E3418" s="16" t="s">
        <v>843</v>
      </c>
      <c r="F3418" s="16" t="s">
        <v>9191</v>
      </c>
    </row>
    <row r="3419" spans="1:6" x14ac:dyDescent="0.25">
      <c r="A3419" s="16" t="s">
        <v>482</v>
      </c>
      <c r="B3419" s="16" t="s">
        <v>9840</v>
      </c>
      <c r="C3419" s="16" t="s">
        <v>8753</v>
      </c>
      <c r="D3419" s="16" t="s">
        <v>843</v>
      </c>
      <c r="E3419" s="16" t="s">
        <v>843</v>
      </c>
      <c r="F3419" s="16" t="s">
        <v>9523</v>
      </c>
    </row>
    <row r="3420" spans="1:6" x14ac:dyDescent="0.25">
      <c r="A3420" s="16" t="s">
        <v>462</v>
      </c>
      <c r="B3420" s="16" t="s">
        <v>10882</v>
      </c>
      <c r="C3420" s="16" t="s">
        <v>8778</v>
      </c>
      <c r="D3420" s="16" t="s">
        <v>8778</v>
      </c>
      <c r="E3420" s="16" t="s">
        <v>843</v>
      </c>
      <c r="F3420" s="16" t="s">
        <v>9191</v>
      </c>
    </row>
    <row r="3422" spans="1:6" x14ac:dyDescent="0.25">
      <c r="A3422" s="16" t="s">
        <v>14123</v>
      </c>
    </row>
    <row r="3423" spans="1:6" x14ac:dyDescent="0.25">
      <c r="A3423" s="16" t="s">
        <v>389</v>
      </c>
    </row>
    <row r="3424" spans="1:6" x14ac:dyDescent="0.25">
      <c r="A3424" s="16" t="s">
        <v>477</v>
      </c>
      <c r="B3424" s="16" t="s">
        <v>435</v>
      </c>
      <c r="C3424" s="16" t="s">
        <v>811</v>
      </c>
      <c r="D3424" s="16" t="s">
        <v>812</v>
      </c>
      <c r="E3424" s="16" t="s">
        <v>813</v>
      </c>
      <c r="F3424" s="16" t="s">
        <v>814</v>
      </c>
    </row>
    <row r="3425" spans="1:6" x14ac:dyDescent="0.25">
      <c r="A3425" s="16" t="s">
        <v>478</v>
      </c>
      <c r="B3425" s="16" t="s">
        <v>9975</v>
      </c>
      <c r="C3425" s="16" t="s">
        <v>8752</v>
      </c>
      <c r="D3425" s="16" t="s">
        <v>8701</v>
      </c>
      <c r="E3425" s="16" t="s">
        <v>843</v>
      </c>
      <c r="F3425" s="16" t="s">
        <v>8779</v>
      </c>
    </row>
    <row r="3426" spans="1:6" x14ac:dyDescent="0.25">
      <c r="A3426" s="16" t="s">
        <v>482</v>
      </c>
      <c r="B3426" s="16" t="s">
        <v>9830</v>
      </c>
      <c r="C3426" s="16" t="s">
        <v>8699</v>
      </c>
      <c r="D3426" s="16" t="s">
        <v>8699</v>
      </c>
      <c r="E3426" s="16" t="s">
        <v>843</v>
      </c>
      <c r="F3426" s="16" t="s">
        <v>13782</v>
      </c>
    </row>
    <row r="3427" spans="1:6" x14ac:dyDescent="0.25">
      <c r="A3427" s="16" t="s">
        <v>462</v>
      </c>
      <c r="B3427" s="16" t="s">
        <v>10873</v>
      </c>
      <c r="C3427" s="16" t="s">
        <v>8752</v>
      </c>
      <c r="D3427" s="16" t="s">
        <v>8752</v>
      </c>
      <c r="E3427" s="16" t="s">
        <v>843</v>
      </c>
      <c r="F3427" s="16" t="s">
        <v>13782</v>
      </c>
    </row>
    <row r="3429" spans="1:6" x14ac:dyDescent="0.25">
      <c r="A3429" s="16" t="s">
        <v>14124</v>
      </c>
    </row>
    <row r="3430" spans="1:6" x14ac:dyDescent="0.25">
      <c r="A3430" s="16" t="s">
        <v>390</v>
      </c>
    </row>
    <row r="3431" spans="1:6" x14ac:dyDescent="0.25">
      <c r="A3431" s="16" t="s">
        <v>477</v>
      </c>
      <c r="B3431" s="16" t="s">
        <v>435</v>
      </c>
      <c r="C3431" s="16" t="s">
        <v>811</v>
      </c>
      <c r="D3431" s="16" t="s">
        <v>812</v>
      </c>
      <c r="E3431" s="16" t="s">
        <v>813</v>
      </c>
      <c r="F3431" s="16" t="s">
        <v>814</v>
      </c>
    </row>
    <row r="3432" spans="1:6" x14ac:dyDescent="0.25">
      <c r="A3432" s="16" t="s">
        <v>478</v>
      </c>
      <c r="B3432" s="16" t="s">
        <v>9953</v>
      </c>
      <c r="C3432" s="16" t="s">
        <v>843</v>
      </c>
      <c r="D3432" s="16" t="s">
        <v>843</v>
      </c>
      <c r="E3432" s="16" t="s">
        <v>843</v>
      </c>
      <c r="F3432" s="16" t="s">
        <v>9054</v>
      </c>
    </row>
    <row r="3433" spans="1:6" x14ac:dyDescent="0.25">
      <c r="A3433" s="16" t="s">
        <v>482</v>
      </c>
      <c r="B3433" s="16" t="s">
        <v>9826</v>
      </c>
      <c r="C3433" s="16" t="s">
        <v>8700</v>
      </c>
      <c r="D3433" s="16" t="s">
        <v>843</v>
      </c>
      <c r="E3433" s="16" t="s">
        <v>843</v>
      </c>
      <c r="F3433" s="16" t="s">
        <v>8926</v>
      </c>
    </row>
    <row r="3434" spans="1:6" x14ac:dyDescent="0.25">
      <c r="A3434" s="16" t="s">
        <v>462</v>
      </c>
      <c r="B3434" s="16" t="s">
        <v>10847</v>
      </c>
      <c r="C3434" s="16" t="s">
        <v>8700</v>
      </c>
      <c r="D3434" s="16" t="s">
        <v>843</v>
      </c>
      <c r="E3434" s="16" t="s">
        <v>843</v>
      </c>
      <c r="F3434" s="16" t="s">
        <v>8926</v>
      </c>
    </row>
    <row r="3436" spans="1:6" x14ac:dyDescent="0.25">
      <c r="A3436" s="16" t="s">
        <v>14125</v>
      </c>
    </row>
    <row r="3437" spans="1:6" x14ac:dyDescent="0.25">
      <c r="A3437" s="16" t="s">
        <v>391</v>
      </c>
    </row>
    <row r="3438" spans="1:6" x14ac:dyDescent="0.25">
      <c r="A3438" s="16" t="s">
        <v>477</v>
      </c>
      <c r="B3438" s="16" t="s">
        <v>435</v>
      </c>
      <c r="C3438" s="16" t="s">
        <v>811</v>
      </c>
      <c r="D3438" s="16" t="s">
        <v>812</v>
      </c>
      <c r="E3438" s="16" t="s">
        <v>813</v>
      </c>
      <c r="F3438" s="16" t="s">
        <v>814</v>
      </c>
    </row>
    <row r="3439" spans="1:6" x14ac:dyDescent="0.25">
      <c r="A3439" s="16" t="s">
        <v>478</v>
      </c>
      <c r="B3439" s="16" t="s">
        <v>9840</v>
      </c>
      <c r="C3439" s="16" t="s">
        <v>8700</v>
      </c>
      <c r="D3439" s="16" t="s">
        <v>843</v>
      </c>
      <c r="E3439" s="16" t="s">
        <v>843</v>
      </c>
      <c r="F3439" s="16" t="s">
        <v>8825</v>
      </c>
    </row>
    <row r="3440" spans="1:6" x14ac:dyDescent="0.25">
      <c r="A3440" s="16" t="s">
        <v>482</v>
      </c>
      <c r="B3440" s="16" t="s">
        <v>9691</v>
      </c>
      <c r="C3440" s="16" t="s">
        <v>8700</v>
      </c>
      <c r="D3440" s="16" t="s">
        <v>843</v>
      </c>
      <c r="E3440" s="16" t="s">
        <v>843</v>
      </c>
      <c r="F3440" s="16" t="s">
        <v>8825</v>
      </c>
    </row>
    <row r="3441" spans="1:6" x14ac:dyDescent="0.25">
      <c r="A3441" s="16" t="s">
        <v>462</v>
      </c>
      <c r="B3441" s="16" t="s">
        <v>10607</v>
      </c>
      <c r="C3441" s="16" t="s">
        <v>8700</v>
      </c>
      <c r="D3441" s="16" t="s">
        <v>843</v>
      </c>
      <c r="E3441" s="16" t="s">
        <v>843</v>
      </c>
      <c r="F3441" s="16" t="s">
        <v>8825</v>
      </c>
    </row>
    <row r="3443" spans="1:6" x14ac:dyDescent="0.25">
      <c r="A3443" s="16" t="s">
        <v>14126</v>
      </c>
    </row>
    <row r="3444" spans="1:6" x14ac:dyDescent="0.25">
      <c r="A3444" s="16" t="s">
        <v>392</v>
      </c>
    </row>
    <row r="3445" spans="1:6" x14ac:dyDescent="0.25">
      <c r="A3445" s="16" t="s">
        <v>477</v>
      </c>
      <c r="B3445" s="16" t="s">
        <v>435</v>
      </c>
      <c r="C3445" s="16" t="s">
        <v>811</v>
      </c>
      <c r="D3445" s="16" t="s">
        <v>812</v>
      </c>
      <c r="E3445" s="16" t="s">
        <v>813</v>
      </c>
      <c r="F3445" s="16" t="s">
        <v>814</v>
      </c>
    </row>
    <row r="3446" spans="1:6" x14ac:dyDescent="0.25">
      <c r="A3446" s="16" t="s">
        <v>478</v>
      </c>
      <c r="B3446" s="16" t="s">
        <v>9975</v>
      </c>
      <c r="C3446" s="16" t="s">
        <v>8826</v>
      </c>
      <c r="D3446" s="16" t="s">
        <v>8926</v>
      </c>
      <c r="E3446" s="16" t="s">
        <v>843</v>
      </c>
      <c r="F3446" s="16" t="s">
        <v>10879</v>
      </c>
    </row>
    <row r="3447" spans="1:6" x14ac:dyDescent="0.25">
      <c r="A3447" s="16" t="s">
        <v>482</v>
      </c>
      <c r="B3447" s="16" t="s">
        <v>9840</v>
      </c>
      <c r="C3447" s="16" t="s">
        <v>9119</v>
      </c>
      <c r="D3447" s="16" t="s">
        <v>8889</v>
      </c>
      <c r="E3447" s="16" t="s">
        <v>843</v>
      </c>
      <c r="F3447" s="16" t="s">
        <v>9154</v>
      </c>
    </row>
    <row r="3448" spans="1:6" x14ac:dyDescent="0.25">
      <c r="A3448" s="16" t="s">
        <v>462</v>
      </c>
      <c r="B3448" s="16" t="s">
        <v>10882</v>
      </c>
      <c r="C3448" s="16" t="s">
        <v>8832</v>
      </c>
      <c r="D3448" s="16" t="s">
        <v>8788</v>
      </c>
      <c r="E3448" s="16" t="s">
        <v>843</v>
      </c>
      <c r="F3448" s="16" t="s">
        <v>10879</v>
      </c>
    </row>
    <row r="3450" spans="1:6" x14ac:dyDescent="0.25">
      <c r="A3450" s="16" t="s">
        <v>14127</v>
      </c>
    </row>
    <row r="3451" spans="1:6" x14ac:dyDescent="0.25">
      <c r="A3451" s="16" t="s">
        <v>393</v>
      </c>
    </row>
    <row r="3452" spans="1:6" x14ac:dyDescent="0.25">
      <c r="A3452" s="16" t="s">
        <v>477</v>
      </c>
      <c r="B3452" s="16" t="s">
        <v>435</v>
      </c>
      <c r="C3452" s="16" t="s">
        <v>811</v>
      </c>
      <c r="D3452" s="16" t="s">
        <v>812</v>
      </c>
      <c r="E3452" s="16" t="s">
        <v>813</v>
      </c>
      <c r="F3452" s="16" t="s">
        <v>814</v>
      </c>
    </row>
    <row r="3453" spans="1:6" x14ac:dyDescent="0.25">
      <c r="A3453" s="16" t="s">
        <v>478</v>
      </c>
      <c r="B3453" s="16" t="s">
        <v>9975</v>
      </c>
      <c r="C3453" s="16" t="s">
        <v>8722</v>
      </c>
      <c r="D3453" s="16" t="s">
        <v>8723</v>
      </c>
      <c r="E3453" s="16" t="s">
        <v>843</v>
      </c>
      <c r="F3453" s="16" t="s">
        <v>8772</v>
      </c>
    </row>
    <row r="3454" spans="1:6" x14ac:dyDescent="0.25">
      <c r="A3454" s="16" t="s">
        <v>482</v>
      </c>
      <c r="B3454" s="16" t="s">
        <v>9840</v>
      </c>
      <c r="C3454" s="16" t="s">
        <v>8736</v>
      </c>
      <c r="D3454" s="16" t="s">
        <v>8722</v>
      </c>
      <c r="E3454" s="16" t="s">
        <v>843</v>
      </c>
      <c r="F3454" s="16" t="s">
        <v>9191</v>
      </c>
    </row>
    <row r="3455" spans="1:6" x14ac:dyDescent="0.25">
      <c r="A3455" s="16" t="s">
        <v>462</v>
      </c>
      <c r="B3455" s="16" t="s">
        <v>10882</v>
      </c>
      <c r="C3455" s="16" t="s">
        <v>8779</v>
      </c>
      <c r="D3455" s="16" t="s">
        <v>13783</v>
      </c>
      <c r="E3455" s="16" t="s">
        <v>843</v>
      </c>
      <c r="F3455" s="16" t="s">
        <v>8772</v>
      </c>
    </row>
    <row r="3457" spans="1:6" x14ac:dyDescent="0.25">
      <c r="A3457" s="16" t="s">
        <v>14128</v>
      </c>
    </row>
    <row r="3458" spans="1:6" x14ac:dyDescent="0.25">
      <c r="A3458" s="16" t="s">
        <v>394</v>
      </c>
    </row>
    <row r="3459" spans="1:6" x14ac:dyDescent="0.25">
      <c r="A3459" s="16" t="s">
        <v>477</v>
      </c>
      <c r="B3459" s="16" t="s">
        <v>435</v>
      </c>
      <c r="C3459" s="16" t="s">
        <v>811</v>
      </c>
      <c r="D3459" s="16" t="s">
        <v>812</v>
      </c>
      <c r="E3459" s="16" t="s">
        <v>813</v>
      </c>
      <c r="F3459" s="16" t="s">
        <v>814</v>
      </c>
    </row>
    <row r="3460" spans="1:6" x14ac:dyDescent="0.25">
      <c r="A3460" s="16" t="s">
        <v>478</v>
      </c>
      <c r="B3460" s="16" t="s">
        <v>9975</v>
      </c>
      <c r="C3460" s="16" t="s">
        <v>8741</v>
      </c>
      <c r="D3460" s="16" t="s">
        <v>8753</v>
      </c>
      <c r="E3460" s="16" t="s">
        <v>843</v>
      </c>
      <c r="F3460" s="16" t="s">
        <v>9005</v>
      </c>
    </row>
    <row r="3461" spans="1:6" x14ac:dyDescent="0.25">
      <c r="A3461" s="16" t="s">
        <v>482</v>
      </c>
      <c r="B3461" s="16" t="s">
        <v>9830</v>
      </c>
      <c r="C3461" s="16" t="s">
        <v>8779</v>
      </c>
      <c r="D3461" s="16" t="s">
        <v>8724</v>
      </c>
      <c r="E3461" s="16" t="s">
        <v>843</v>
      </c>
      <c r="F3461" s="16" t="s">
        <v>8996</v>
      </c>
    </row>
    <row r="3462" spans="1:6" x14ac:dyDescent="0.25">
      <c r="A3462" s="16" t="s">
        <v>462</v>
      </c>
      <c r="B3462" s="16" t="s">
        <v>10873</v>
      </c>
      <c r="C3462" s="16" t="s">
        <v>8724</v>
      </c>
      <c r="D3462" s="16" t="s">
        <v>8722</v>
      </c>
      <c r="E3462" s="16" t="s">
        <v>843</v>
      </c>
      <c r="F3462" s="16" t="s">
        <v>9005</v>
      </c>
    </row>
    <row r="3464" spans="1:6" x14ac:dyDescent="0.25">
      <c r="A3464" s="16" t="s">
        <v>14129</v>
      </c>
    </row>
    <row r="3465" spans="1:6" x14ac:dyDescent="0.25">
      <c r="A3465" s="16" t="s">
        <v>395</v>
      </c>
    </row>
    <row r="3466" spans="1:6" x14ac:dyDescent="0.25">
      <c r="A3466" s="16" t="s">
        <v>477</v>
      </c>
      <c r="B3466" s="16" t="s">
        <v>435</v>
      </c>
      <c r="C3466" s="16" t="s">
        <v>811</v>
      </c>
      <c r="D3466" s="16" t="s">
        <v>812</v>
      </c>
      <c r="E3466" s="16" t="s">
        <v>813</v>
      </c>
      <c r="F3466" s="16" t="s">
        <v>814</v>
      </c>
    </row>
    <row r="3467" spans="1:6" x14ac:dyDescent="0.25">
      <c r="A3467" s="16" t="s">
        <v>478</v>
      </c>
      <c r="B3467" s="16" t="s">
        <v>9966</v>
      </c>
      <c r="C3467" s="16" t="s">
        <v>8723</v>
      </c>
      <c r="D3467" s="16" t="s">
        <v>8699</v>
      </c>
      <c r="E3467" s="16" t="s">
        <v>843</v>
      </c>
      <c r="F3467" s="16" t="s">
        <v>8738</v>
      </c>
    </row>
    <row r="3468" spans="1:6" x14ac:dyDescent="0.25">
      <c r="A3468" s="16" t="s">
        <v>482</v>
      </c>
      <c r="B3468" s="16" t="s">
        <v>9821</v>
      </c>
      <c r="C3468" s="16" t="s">
        <v>8754</v>
      </c>
      <c r="D3468" s="16" t="s">
        <v>13783</v>
      </c>
      <c r="E3468" s="16" t="s">
        <v>843</v>
      </c>
      <c r="F3468" s="16" t="s">
        <v>9386</v>
      </c>
    </row>
    <row r="3469" spans="1:6" x14ac:dyDescent="0.25">
      <c r="A3469" s="16" t="s">
        <v>462</v>
      </c>
      <c r="B3469" s="16" t="s">
        <v>10856</v>
      </c>
      <c r="C3469" s="16" t="s">
        <v>8739</v>
      </c>
      <c r="D3469" s="16" t="s">
        <v>8723</v>
      </c>
      <c r="E3469" s="16" t="s">
        <v>843</v>
      </c>
      <c r="F3469" s="16" t="s">
        <v>9386</v>
      </c>
    </row>
    <row r="3471" spans="1:6" x14ac:dyDescent="0.25">
      <c r="A3471" s="16" t="s">
        <v>14130</v>
      </c>
    </row>
    <row r="3472" spans="1:6" x14ac:dyDescent="0.25">
      <c r="A3472" s="16" t="s">
        <v>396</v>
      </c>
    </row>
    <row r="3473" spans="1:6" x14ac:dyDescent="0.25">
      <c r="A3473" s="16" t="s">
        <v>477</v>
      </c>
      <c r="B3473" s="16" t="s">
        <v>435</v>
      </c>
      <c r="C3473" s="16" t="s">
        <v>811</v>
      </c>
      <c r="D3473" s="16" t="s">
        <v>812</v>
      </c>
      <c r="E3473" s="16" t="s">
        <v>813</v>
      </c>
      <c r="F3473" s="16" t="s">
        <v>814</v>
      </c>
    </row>
    <row r="3474" spans="1:6" x14ac:dyDescent="0.25">
      <c r="A3474" s="16" t="s">
        <v>478</v>
      </c>
      <c r="B3474" s="16" t="s">
        <v>9935</v>
      </c>
      <c r="C3474" s="16" t="s">
        <v>8723</v>
      </c>
      <c r="D3474" s="16" t="s">
        <v>8699</v>
      </c>
      <c r="E3474" s="16" t="s">
        <v>843</v>
      </c>
      <c r="F3474" s="16" t="s">
        <v>8780</v>
      </c>
    </row>
    <row r="3475" spans="1:6" x14ac:dyDescent="0.25">
      <c r="A3475" s="16" t="s">
        <v>482</v>
      </c>
      <c r="B3475" s="16" t="s">
        <v>9760</v>
      </c>
      <c r="C3475" s="16" t="s">
        <v>8723</v>
      </c>
      <c r="D3475" s="16" t="s">
        <v>8699</v>
      </c>
      <c r="E3475" s="16" t="s">
        <v>843</v>
      </c>
      <c r="F3475" s="16" t="s">
        <v>13782</v>
      </c>
    </row>
    <row r="3476" spans="1:6" x14ac:dyDescent="0.25">
      <c r="A3476" s="16" t="s">
        <v>462</v>
      </c>
      <c r="B3476" s="16" t="s">
        <v>10775</v>
      </c>
      <c r="C3476" s="16" t="s">
        <v>8723</v>
      </c>
      <c r="D3476" s="16" t="s">
        <v>8699</v>
      </c>
      <c r="E3476" s="16" t="s">
        <v>843</v>
      </c>
      <c r="F3476" s="16" t="s">
        <v>8780</v>
      </c>
    </row>
    <row r="3478" spans="1:6" x14ac:dyDescent="0.25">
      <c r="A3478" s="16" t="s">
        <v>14131</v>
      </c>
    </row>
    <row r="3479" spans="1:6" x14ac:dyDescent="0.25">
      <c r="A3479" s="16" t="s">
        <v>396</v>
      </c>
    </row>
    <row r="3480" spans="1:6" x14ac:dyDescent="0.25">
      <c r="A3480" s="16" t="s">
        <v>477</v>
      </c>
      <c r="B3480" s="16" t="s">
        <v>435</v>
      </c>
      <c r="C3480" s="16" t="s">
        <v>811</v>
      </c>
      <c r="D3480" s="16" t="s">
        <v>812</v>
      </c>
      <c r="E3480" s="16" t="s">
        <v>813</v>
      </c>
      <c r="F3480" s="16" t="s">
        <v>814</v>
      </c>
    </row>
    <row r="3481" spans="1:6" x14ac:dyDescent="0.25">
      <c r="A3481" s="16" t="s">
        <v>478</v>
      </c>
      <c r="B3481" s="16" t="s">
        <v>9926</v>
      </c>
      <c r="C3481" s="16" t="s">
        <v>843</v>
      </c>
      <c r="D3481" s="16" t="s">
        <v>843</v>
      </c>
      <c r="E3481" s="16" t="s">
        <v>843</v>
      </c>
      <c r="F3481" s="16" t="s">
        <v>843</v>
      </c>
    </row>
    <row r="3482" spans="1:6" x14ac:dyDescent="0.25">
      <c r="A3482" s="16" t="s">
        <v>482</v>
      </c>
      <c r="B3482" s="16" t="s">
        <v>9826</v>
      </c>
      <c r="C3482" s="16" t="s">
        <v>843</v>
      </c>
      <c r="D3482" s="16" t="s">
        <v>843</v>
      </c>
      <c r="E3482" s="16" t="s">
        <v>843</v>
      </c>
      <c r="F3482" s="16" t="s">
        <v>843</v>
      </c>
    </row>
    <row r="3483" spans="1:6" x14ac:dyDescent="0.25">
      <c r="A3483" s="16" t="s">
        <v>462</v>
      </c>
      <c r="B3483" s="16" t="s">
        <v>10821</v>
      </c>
      <c r="C3483" s="16" t="s">
        <v>843</v>
      </c>
      <c r="D3483" s="16" t="s">
        <v>843</v>
      </c>
      <c r="E3483" s="16" t="s">
        <v>843</v>
      </c>
      <c r="F3483" s="16" t="s">
        <v>843</v>
      </c>
    </row>
    <row r="3485" spans="1:6" x14ac:dyDescent="0.25">
      <c r="A3485" s="16" t="s">
        <v>13784</v>
      </c>
    </row>
    <row r="3486" spans="1:6" x14ac:dyDescent="0.25">
      <c r="A3486" s="16" t="s">
        <v>397</v>
      </c>
    </row>
    <row r="3487" spans="1:6" x14ac:dyDescent="0.25">
      <c r="A3487" s="16" t="s">
        <v>599</v>
      </c>
      <c r="B3487" s="16" t="s">
        <v>435</v>
      </c>
      <c r="C3487" s="16" t="s">
        <v>1914</v>
      </c>
      <c r="D3487" s="16" t="s">
        <v>1915</v>
      </c>
      <c r="E3487" s="16" t="s">
        <v>1916</v>
      </c>
      <c r="F3487" s="16" t="s">
        <v>444</v>
      </c>
    </row>
    <row r="3488" spans="1:6" x14ac:dyDescent="0.25">
      <c r="A3488" s="16" t="s">
        <v>600</v>
      </c>
      <c r="B3488" s="16" t="s">
        <v>9533</v>
      </c>
      <c r="C3488" s="16" t="s">
        <v>1917</v>
      </c>
      <c r="D3488" s="16" t="s">
        <v>565</v>
      </c>
      <c r="E3488" s="16" t="s">
        <v>1918</v>
      </c>
      <c r="F3488" s="16" t="s">
        <v>458</v>
      </c>
    </row>
    <row r="3489" spans="1:6" x14ac:dyDescent="0.25">
      <c r="A3489" s="16" t="s">
        <v>606</v>
      </c>
      <c r="B3489" s="16" t="s">
        <v>9486</v>
      </c>
      <c r="C3489" s="16" t="s">
        <v>1403</v>
      </c>
      <c r="D3489" s="16" t="s">
        <v>667</v>
      </c>
      <c r="E3489" s="16" t="s">
        <v>1081</v>
      </c>
      <c r="F3489" s="16" t="s">
        <v>446</v>
      </c>
    </row>
    <row r="3490" spans="1:6" x14ac:dyDescent="0.25">
      <c r="A3490" s="16" t="s">
        <v>612</v>
      </c>
      <c r="B3490" s="16" t="s">
        <v>8728</v>
      </c>
      <c r="C3490" s="16" t="s">
        <v>584</v>
      </c>
      <c r="D3490" s="16" t="s">
        <v>1555</v>
      </c>
      <c r="E3490" s="16" t="s">
        <v>1919</v>
      </c>
      <c r="F3490" s="16" t="s">
        <v>446</v>
      </c>
    </row>
    <row r="3491" spans="1:6" x14ac:dyDescent="0.25">
      <c r="A3491" s="16" t="s">
        <v>615</v>
      </c>
      <c r="B3491" s="16" t="s">
        <v>9782</v>
      </c>
      <c r="C3491" s="16" t="s">
        <v>1920</v>
      </c>
      <c r="D3491" s="16" t="s">
        <v>618</v>
      </c>
      <c r="E3491" s="16" t="s">
        <v>875</v>
      </c>
      <c r="F3491" s="16" t="s">
        <v>446</v>
      </c>
    </row>
    <row r="3492" spans="1:6" x14ac:dyDescent="0.25">
      <c r="A3492" s="16" t="s">
        <v>624</v>
      </c>
      <c r="B3492" s="16" t="s">
        <v>9234</v>
      </c>
      <c r="C3492" s="16" t="s">
        <v>1532</v>
      </c>
      <c r="D3492" s="16" t="s">
        <v>508</v>
      </c>
      <c r="E3492" s="16" t="s">
        <v>941</v>
      </c>
      <c r="F3492" s="16" t="s">
        <v>446</v>
      </c>
    </row>
    <row r="3493" spans="1:6" x14ac:dyDescent="0.25">
      <c r="A3493" s="16" t="s">
        <v>462</v>
      </c>
      <c r="B3493" s="16" t="s">
        <v>11384</v>
      </c>
      <c r="C3493" s="16" t="s">
        <v>1359</v>
      </c>
      <c r="D3493" s="16" t="s">
        <v>653</v>
      </c>
      <c r="E3493" s="16" t="s">
        <v>1356</v>
      </c>
      <c r="F3493" s="16" t="s">
        <v>579</v>
      </c>
    </row>
    <row r="3495" spans="1:6" x14ac:dyDescent="0.25">
      <c r="A3495" s="16" t="s">
        <v>13785</v>
      </c>
    </row>
    <row r="3496" spans="1:6" x14ac:dyDescent="0.25">
      <c r="A3496" s="16" t="s">
        <v>398</v>
      </c>
    </row>
    <row r="3497" spans="1:6" x14ac:dyDescent="0.25">
      <c r="A3497" s="16" t="s">
        <v>632</v>
      </c>
      <c r="B3497" s="16" t="s">
        <v>435</v>
      </c>
      <c r="C3497" s="16" t="s">
        <v>1914</v>
      </c>
      <c r="D3497" s="16" t="s">
        <v>1915</v>
      </c>
      <c r="E3497" s="16" t="s">
        <v>1916</v>
      </c>
      <c r="F3497" s="16" t="s">
        <v>444</v>
      </c>
    </row>
    <row r="3498" spans="1:6" x14ac:dyDescent="0.25">
      <c r="A3498" s="16" t="s">
        <v>633</v>
      </c>
      <c r="B3498" s="16" t="s">
        <v>9642</v>
      </c>
      <c r="C3498" s="16" t="s">
        <v>1921</v>
      </c>
      <c r="D3498" s="16" t="s">
        <v>560</v>
      </c>
      <c r="E3498" s="16" t="s">
        <v>682</v>
      </c>
      <c r="F3498" s="16" t="s">
        <v>446</v>
      </c>
    </row>
    <row r="3499" spans="1:6" x14ac:dyDescent="0.25">
      <c r="A3499" s="16" t="s">
        <v>639</v>
      </c>
      <c r="B3499" s="16" t="s">
        <v>9670</v>
      </c>
      <c r="C3499" s="16" t="s">
        <v>1617</v>
      </c>
      <c r="D3499" s="16" t="s">
        <v>557</v>
      </c>
      <c r="E3499" s="16" t="s">
        <v>1853</v>
      </c>
      <c r="F3499" s="16" t="s">
        <v>446</v>
      </c>
    </row>
    <row r="3500" spans="1:6" x14ac:dyDescent="0.25">
      <c r="A3500" s="16" t="s">
        <v>643</v>
      </c>
      <c r="B3500" s="16" t="s">
        <v>844</v>
      </c>
      <c r="C3500" s="16" t="s">
        <v>446</v>
      </c>
      <c r="D3500" s="16" t="s">
        <v>446</v>
      </c>
      <c r="E3500" s="16" t="s">
        <v>644</v>
      </c>
      <c r="F3500" s="16" t="s">
        <v>446</v>
      </c>
    </row>
    <row r="3501" spans="1:6" x14ac:dyDescent="0.25">
      <c r="A3501" s="16" t="s">
        <v>645</v>
      </c>
      <c r="B3501" s="16" t="s">
        <v>8987</v>
      </c>
      <c r="C3501" s="16" t="s">
        <v>485</v>
      </c>
      <c r="D3501" s="16" t="s">
        <v>1158</v>
      </c>
      <c r="E3501" s="16" t="s">
        <v>1649</v>
      </c>
      <c r="F3501" s="16" t="s">
        <v>446</v>
      </c>
    </row>
    <row r="3502" spans="1:6" x14ac:dyDescent="0.25">
      <c r="A3502" s="16" t="s">
        <v>649</v>
      </c>
      <c r="B3502" s="16" t="s">
        <v>9139</v>
      </c>
      <c r="C3502" s="16" t="s">
        <v>869</v>
      </c>
      <c r="D3502" s="16" t="s">
        <v>562</v>
      </c>
      <c r="E3502" s="16" t="s">
        <v>942</v>
      </c>
      <c r="F3502" s="16" t="s">
        <v>446</v>
      </c>
    </row>
    <row r="3503" spans="1:6" x14ac:dyDescent="0.25">
      <c r="A3503" s="16" t="s">
        <v>655</v>
      </c>
      <c r="B3503" s="16" t="s">
        <v>9440</v>
      </c>
      <c r="C3503" s="16" t="s">
        <v>789</v>
      </c>
      <c r="D3503" s="16" t="s">
        <v>448</v>
      </c>
      <c r="E3503" s="16" t="s">
        <v>1229</v>
      </c>
      <c r="F3503" s="16" t="s">
        <v>591</v>
      </c>
    </row>
    <row r="3504" spans="1:6" x14ac:dyDescent="0.25">
      <c r="A3504" s="16" t="s">
        <v>462</v>
      </c>
      <c r="B3504" s="16" t="s">
        <v>11384</v>
      </c>
      <c r="C3504" s="16" t="s">
        <v>1359</v>
      </c>
      <c r="D3504" s="16" t="s">
        <v>653</v>
      </c>
      <c r="E3504" s="16" t="s">
        <v>1356</v>
      </c>
      <c r="F3504" s="16" t="s">
        <v>579</v>
      </c>
    </row>
    <row r="3506" spans="1:6" x14ac:dyDescent="0.25">
      <c r="A3506" s="16" t="s">
        <v>13786</v>
      </c>
    </row>
    <row r="3507" spans="1:6" x14ac:dyDescent="0.25">
      <c r="A3507" s="16" t="s">
        <v>399</v>
      </c>
    </row>
    <row r="3508" spans="1:6" x14ac:dyDescent="0.25">
      <c r="A3508" s="16" t="s">
        <v>668</v>
      </c>
      <c r="B3508" s="16" t="s">
        <v>435</v>
      </c>
      <c r="C3508" s="16" t="s">
        <v>1914</v>
      </c>
      <c r="D3508" s="16" t="s">
        <v>1915</v>
      </c>
      <c r="E3508" s="16" t="s">
        <v>1916</v>
      </c>
      <c r="F3508" s="16" t="s">
        <v>444</v>
      </c>
    </row>
    <row r="3509" spans="1:6" x14ac:dyDescent="0.25">
      <c r="A3509" s="16" t="s">
        <v>669</v>
      </c>
      <c r="B3509" s="16" t="s">
        <v>9107</v>
      </c>
      <c r="C3509" s="16" t="s">
        <v>1922</v>
      </c>
      <c r="D3509" s="16" t="s">
        <v>565</v>
      </c>
      <c r="E3509" s="16" t="s">
        <v>868</v>
      </c>
      <c r="F3509" s="16" t="s">
        <v>446</v>
      </c>
    </row>
    <row r="3510" spans="1:6" x14ac:dyDescent="0.25">
      <c r="A3510" s="16" t="s">
        <v>674</v>
      </c>
      <c r="B3510" s="16" t="s">
        <v>1056</v>
      </c>
      <c r="C3510" s="16" t="s">
        <v>675</v>
      </c>
      <c r="D3510" s="16" t="s">
        <v>446</v>
      </c>
      <c r="E3510" s="16" t="s">
        <v>675</v>
      </c>
      <c r="F3510" s="16" t="s">
        <v>446</v>
      </c>
    </row>
    <row r="3511" spans="1:6" x14ac:dyDescent="0.25">
      <c r="A3511" s="16" t="s">
        <v>676</v>
      </c>
      <c r="B3511" s="16" t="s">
        <v>9670</v>
      </c>
      <c r="C3511" s="16" t="s">
        <v>947</v>
      </c>
      <c r="D3511" s="16" t="s">
        <v>567</v>
      </c>
      <c r="E3511" s="16" t="s">
        <v>879</v>
      </c>
      <c r="F3511" s="16" t="s">
        <v>473</v>
      </c>
    </row>
    <row r="3512" spans="1:6" x14ac:dyDescent="0.25">
      <c r="A3512" s="16" t="s">
        <v>680</v>
      </c>
      <c r="B3512" s="16" t="s">
        <v>10222</v>
      </c>
      <c r="C3512" s="16" t="s">
        <v>1731</v>
      </c>
      <c r="D3512" s="16" t="s">
        <v>565</v>
      </c>
      <c r="E3512" s="16" t="s">
        <v>1774</v>
      </c>
      <c r="F3512" s="16" t="s">
        <v>446</v>
      </c>
    </row>
    <row r="3513" spans="1:6" x14ac:dyDescent="0.25">
      <c r="A3513" s="16" t="s">
        <v>686</v>
      </c>
      <c r="B3513" s="16" t="s">
        <v>9015</v>
      </c>
      <c r="C3513" s="16" t="s">
        <v>604</v>
      </c>
      <c r="D3513" s="16" t="s">
        <v>627</v>
      </c>
      <c r="E3513" s="16" t="s">
        <v>1776</v>
      </c>
      <c r="F3513" s="16" t="s">
        <v>446</v>
      </c>
    </row>
    <row r="3514" spans="1:6" x14ac:dyDescent="0.25">
      <c r="A3514" s="16" t="s">
        <v>462</v>
      </c>
      <c r="B3514" s="16" t="s">
        <v>11384</v>
      </c>
      <c r="C3514" s="16" t="s">
        <v>1359</v>
      </c>
      <c r="D3514" s="16" t="s">
        <v>653</v>
      </c>
      <c r="E3514" s="16" t="s">
        <v>1356</v>
      </c>
      <c r="F3514" s="16" t="s">
        <v>579</v>
      </c>
    </row>
    <row r="3516" spans="1:6" x14ac:dyDescent="0.25">
      <c r="A3516" s="16" t="s">
        <v>13787</v>
      </c>
    </row>
    <row r="3517" spans="1:6" x14ac:dyDescent="0.25">
      <c r="A3517" s="16" t="s">
        <v>400</v>
      </c>
    </row>
    <row r="3518" spans="1:6" x14ac:dyDescent="0.25">
      <c r="A3518" s="16" t="s">
        <v>1741</v>
      </c>
      <c r="B3518" s="16" t="s">
        <v>435</v>
      </c>
      <c r="C3518" s="16" t="s">
        <v>1914</v>
      </c>
      <c r="D3518" s="16" t="s">
        <v>1915</v>
      </c>
      <c r="E3518" s="16" t="s">
        <v>1916</v>
      </c>
      <c r="F3518" s="16" t="s">
        <v>444</v>
      </c>
    </row>
    <row r="3519" spans="1:6" x14ac:dyDescent="0.25">
      <c r="A3519" s="16" t="s">
        <v>1201</v>
      </c>
      <c r="B3519" s="16" t="s">
        <v>9666</v>
      </c>
      <c r="C3519" s="16" t="s">
        <v>1923</v>
      </c>
      <c r="D3519" s="16" t="s">
        <v>465</v>
      </c>
      <c r="E3519" s="16" t="s">
        <v>1715</v>
      </c>
      <c r="F3519" s="16" t="s">
        <v>446</v>
      </c>
    </row>
    <row r="3520" spans="1:6" x14ac:dyDescent="0.25">
      <c r="A3520" s="16" t="s">
        <v>1202</v>
      </c>
      <c r="B3520" s="16" t="s">
        <v>10440</v>
      </c>
      <c r="C3520" s="16" t="s">
        <v>895</v>
      </c>
      <c r="D3520" s="16" t="s">
        <v>603</v>
      </c>
      <c r="E3520" s="16" t="s">
        <v>1924</v>
      </c>
      <c r="F3520" s="16" t="s">
        <v>463</v>
      </c>
    </row>
    <row r="3521" spans="1:7" x14ac:dyDescent="0.25">
      <c r="A3521" s="16" t="s">
        <v>1203</v>
      </c>
      <c r="B3521" s="16" t="s">
        <v>9059</v>
      </c>
      <c r="C3521" s="16" t="s">
        <v>1337</v>
      </c>
      <c r="D3521" s="16" t="s">
        <v>446</v>
      </c>
      <c r="E3521" s="16" t="s">
        <v>964</v>
      </c>
      <c r="F3521" s="16" t="s">
        <v>446</v>
      </c>
    </row>
    <row r="3522" spans="1:7" x14ac:dyDescent="0.25">
      <c r="A3522" s="16" t="s">
        <v>462</v>
      </c>
      <c r="B3522" s="16" t="s">
        <v>11384</v>
      </c>
      <c r="C3522" s="16" t="s">
        <v>1359</v>
      </c>
      <c r="D3522" s="16" t="s">
        <v>653</v>
      </c>
      <c r="E3522" s="16" t="s">
        <v>1356</v>
      </c>
      <c r="F3522" s="16" t="s">
        <v>579</v>
      </c>
    </row>
    <row r="3524" spans="1:7" x14ac:dyDescent="0.25">
      <c r="A3524" s="16" t="s">
        <v>13788</v>
      </c>
    </row>
    <row r="3525" spans="1:7" x14ac:dyDescent="0.25">
      <c r="A3525" s="16" t="s">
        <v>401</v>
      </c>
    </row>
    <row r="3526" spans="1:7" x14ac:dyDescent="0.25">
      <c r="A3526" s="16" t="s">
        <v>477</v>
      </c>
      <c r="B3526" s="16" t="s">
        <v>435</v>
      </c>
      <c r="C3526" s="16" t="s">
        <v>1914</v>
      </c>
      <c r="D3526" s="16" t="s">
        <v>1915</v>
      </c>
      <c r="E3526" s="16" t="s">
        <v>1916</v>
      </c>
      <c r="F3526" s="16" t="s">
        <v>444</v>
      </c>
    </row>
    <row r="3527" spans="1:7" x14ac:dyDescent="0.25">
      <c r="A3527" s="16" t="s">
        <v>478</v>
      </c>
      <c r="B3527" s="16" t="s">
        <v>10231</v>
      </c>
      <c r="C3527" s="16" t="s">
        <v>777</v>
      </c>
      <c r="D3527" s="16" t="s">
        <v>653</v>
      </c>
      <c r="E3527" s="16" t="s">
        <v>708</v>
      </c>
      <c r="F3527" s="16" t="s">
        <v>446</v>
      </c>
    </row>
    <row r="3528" spans="1:7" x14ac:dyDescent="0.25">
      <c r="A3528" s="16" t="s">
        <v>482</v>
      </c>
      <c r="B3528" s="16" t="s">
        <v>10135</v>
      </c>
      <c r="C3528" s="16" t="s">
        <v>1268</v>
      </c>
      <c r="D3528" s="16" t="s">
        <v>681</v>
      </c>
      <c r="E3528" s="16" t="s">
        <v>1717</v>
      </c>
      <c r="F3528" s="16" t="s">
        <v>468</v>
      </c>
    </row>
    <row r="3529" spans="1:7" x14ac:dyDescent="0.25">
      <c r="A3529" s="16" t="s">
        <v>462</v>
      </c>
      <c r="B3529" s="16" t="s">
        <v>11384</v>
      </c>
      <c r="C3529" s="16" t="s">
        <v>1359</v>
      </c>
      <c r="D3529" s="16" t="s">
        <v>653</v>
      </c>
      <c r="E3529" s="16" t="s">
        <v>1356</v>
      </c>
      <c r="F3529" s="16" t="s">
        <v>579</v>
      </c>
    </row>
    <row r="3531" spans="1:7" x14ac:dyDescent="0.25">
      <c r="A3531" s="16" t="s">
        <v>13789</v>
      </c>
    </row>
    <row r="3532" spans="1:7" x14ac:dyDescent="0.25">
      <c r="A3532" s="16" t="s">
        <v>402</v>
      </c>
    </row>
    <row r="3533" spans="1:7" x14ac:dyDescent="0.25">
      <c r="A3533" s="16" t="s">
        <v>8667</v>
      </c>
      <c r="B3533" s="16" t="s">
        <v>435</v>
      </c>
      <c r="C3533" s="16" t="s">
        <v>697</v>
      </c>
      <c r="D3533" s="16" t="s">
        <v>1925</v>
      </c>
      <c r="E3533" s="16" t="s">
        <v>444</v>
      </c>
      <c r="F3533" s="16" t="s">
        <v>1926</v>
      </c>
      <c r="G3533" s="16" t="s">
        <v>1927</v>
      </c>
    </row>
    <row r="3534" spans="1:7" x14ac:dyDescent="0.25">
      <c r="A3534" s="16" t="s">
        <v>5003</v>
      </c>
      <c r="B3534" s="16" t="s">
        <v>8728</v>
      </c>
      <c r="C3534" s="16" t="s">
        <v>446</v>
      </c>
      <c r="D3534" s="16" t="s">
        <v>446</v>
      </c>
      <c r="E3534" s="16" t="s">
        <v>446</v>
      </c>
      <c r="F3534" s="16" t="s">
        <v>446</v>
      </c>
      <c r="G3534" s="16" t="s">
        <v>644</v>
      </c>
    </row>
    <row r="3535" spans="1:7" x14ac:dyDescent="0.25">
      <c r="A3535" s="16" t="s">
        <v>4997</v>
      </c>
      <c r="B3535" s="16" t="s">
        <v>10572</v>
      </c>
      <c r="C3535" s="16" t="s">
        <v>464</v>
      </c>
      <c r="D3535" s="16" t="s">
        <v>455</v>
      </c>
      <c r="E3535" s="16" t="s">
        <v>456</v>
      </c>
      <c r="F3535" s="16" t="s">
        <v>1928</v>
      </c>
      <c r="G3535" s="16" t="s">
        <v>1731</v>
      </c>
    </row>
    <row r="3536" spans="1:7" x14ac:dyDescent="0.25">
      <c r="A3536" s="16" t="s">
        <v>5000</v>
      </c>
      <c r="B3536" s="16" t="s">
        <v>9702</v>
      </c>
      <c r="C3536" s="16" t="s">
        <v>446</v>
      </c>
      <c r="D3536" s="16" t="s">
        <v>447</v>
      </c>
      <c r="E3536" s="16" t="s">
        <v>446</v>
      </c>
      <c r="F3536" s="16" t="s">
        <v>1720</v>
      </c>
      <c r="G3536" s="16" t="s">
        <v>681</v>
      </c>
    </row>
    <row r="3537" spans="1:8" x14ac:dyDescent="0.25">
      <c r="A3537" s="16" t="s">
        <v>5006</v>
      </c>
      <c r="B3537" s="16" t="s">
        <v>1056</v>
      </c>
      <c r="C3537" s="16" t="s">
        <v>446</v>
      </c>
      <c r="D3537" s="16" t="s">
        <v>925</v>
      </c>
      <c r="E3537" s="16" t="s">
        <v>446</v>
      </c>
      <c r="F3537" s="16" t="s">
        <v>926</v>
      </c>
      <c r="G3537" s="16" t="s">
        <v>446</v>
      </c>
    </row>
    <row r="3538" spans="1:8" x14ac:dyDescent="0.25">
      <c r="A3538" s="16" t="s">
        <v>462</v>
      </c>
      <c r="B3538" s="16" t="s">
        <v>11384</v>
      </c>
      <c r="C3538" s="16" t="s">
        <v>463</v>
      </c>
      <c r="D3538" s="16" t="s">
        <v>592</v>
      </c>
      <c r="E3538" s="16" t="s">
        <v>591</v>
      </c>
      <c r="F3538" s="16" t="s">
        <v>1929</v>
      </c>
      <c r="G3538" s="16" t="s">
        <v>1199</v>
      </c>
    </row>
    <row r="3540" spans="1:8" x14ac:dyDescent="0.25">
      <c r="A3540" s="16" t="s">
        <v>13790</v>
      </c>
    </row>
    <row r="3541" spans="1:8" x14ac:dyDescent="0.25">
      <c r="A3541" s="16" t="s">
        <v>403</v>
      </c>
    </row>
    <row r="3542" spans="1:8" x14ac:dyDescent="0.25">
      <c r="A3542" s="16" t="s">
        <v>477</v>
      </c>
      <c r="B3542" s="16" t="s">
        <v>435</v>
      </c>
      <c r="C3542" s="16" t="s">
        <v>697</v>
      </c>
      <c r="D3542" s="16" t="s">
        <v>1925</v>
      </c>
      <c r="E3542" s="16" t="s">
        <v>444</v>
      </c>
      <c r="F3542" s="16" t="s">
        <v>1926</v>
      </c>
      <c r="G3542" s="16" t="s">
        <v>1927</v>
      </c>
    </row>
    <row r="3543" spans="1:8" x14ac:dyDescent="0.25">
      <c r="A3543" s="16" t="s">
        <v>478</v>
      </c>
      <c r="B3543" s="16" t="s">
        <v>10231</v>
      </c>
      <c r="C3543" s="16" t="s">
        <v>468</v>
      </c>
      <c r="D3543" s="16" t="s">
        <v>591</v>
      </c>
      <c r="E3543" s="16" t="s">
        <v>446</v>
      </c>
      <c r="F3543" s="16" t="s">
        <v>906</v>
      </c>
      <c r="G3543" s="16" t="s">
        <v>1776</v>
      </c>
    </row>
    <row r="3544" spans="1:8" x14ac:dyDescent="0.25">
      <c r="A3544" s="16" t="s">
        <v>482</v>
      </c>
      <c r="B3544" s="16" t="s">
        <v>10135</v>
      </c>
      <c r="C3544" s="16" t="s">
        <v>446</v>
      </c>
      <c r="D3544" s="16" t="s">
        <v>585</v>
      </c>
      <c r="E3544" s="16" t="s">
        <v>585</v>
      </c>
      <c r="F3544" s="16" t="s">
        <v>1559</v>
      </c>
      <c r="G3544" s="16" t="s">
        <v>939</v>
      </c>
    </row>
    <row r="3545" spans="1:8" x14ac:dyDescent="0.25">
      <c r="A3545" s="16" t="s">
        <v>462</v>
      </c>
      <c r="B3545" s="16" t="s">
        <v>11384</v>
      </c>
      <c r="C3545" s="16" t="s">
        <v>463</v>
      </c>
      <c r="D3545" s="16" t="s">
        <v>592</v>
      </c>
      <c r="E3545" s="16" t="s">
        <v>591</v>
      </c>
      <c r="F3545" s="16" t="s">
        <v>1929</v>
      </c>
      <c r="G3545" s="16" t="s">
        <v>1199</v>
      </c>
    </row>
    <row r="3547" spans="1:8" x14ac:dyDescent="0.25">
      <c r="A3547" s="16" t="s">
        <v>14132</v>
      </c>
    </row>
    <row r="3548" spans="1:8" x14ac:dyDescent="0.25">
      <c r="A3548" s="16" t="s">
        <v>14133</v>
      </c>
    </row>
    <row r="3549" spans="1:8" x14ac:dyDescent="0.25">
      <c r="A3549" s="16" t="s">
        <v>435</v>
      </c>
      <c r="B3549" s="16" t="s">
        <v>697</v>
      </c>
      <c r="C3549" s="16" t="s">
        <v>1930</v>
      </c>
      <c r="D3549" s="16" t="s">
        <v>1931</v>
      </c>
      <c r="E3549" s="16" t="s">
        <v>1093</v>
      </c>
      <c r="F3549" s="16" t="s">
        <v>1105</v>
      </c>
      <c r="G3549" s="16" t="s">
        <v>1932</v>
      </c>
      <c r="H3549" s="16" t="s">
        <v>1933</v>
      </c>
    </row>
    <row r="3550" spans="1:8" x14ac:dyDescent="0.25">
      <c r="A3550" s="16" t="s">
        <v>8728</v>
      </c>
      <c r="B3550" s="16" t="s">
        <v>13285</v>
      </c>
      <c r="C3550" s="16" t="s">
        <v>843</v>
      </c>
      <c r="D3550" s="16" t="s">
        <v>13293</v>
      </c>
      <c r="E3550" s="16" t="s">
        <v>13293</v>
      </c>
      <c r="F3550" s="16" t="s">
        <v>843</v>
      </c>
      <c r="G3550" s="16" t="s">
        <v>13294</v>
      </c>
      <c r="H3550" s="16" t="s">
        <v>843</v>
      </c>
    </row>
    <row r="3552" spans="1:8" x14ac:dyDescent="0.25">
      <c r="A3552" s="16" t="s">
        <v>13791</v>
      </c>
    </row>
    <row r="3553" spans="1:8" x14ac:dyDescent="0.25">
      <c r="A3553" s="16" t="s">
        <v>411</v>
      </c>
    </row>
    <row r="3554" spans="1:8" x14ac:dyDescent="0.25">
      <c r="A3554" s="16" t="s">
        <v>477</v>
      </c>
      <c r="B3554" s="16" t="s">
        <v>435</v>
      </c>
      <c r="C3554" s="16" t="s">
        <v>811</v>
      </c>
      <c r="D3554" s="16" t="s">
        <v>812</v>
      </c>
      <c r="E3554" s="16" t="s">
        <v>813</v>
      </c>
      <c r="F3554" s="16" t="s">
        <v>814</v>
      </c>
    </row>
    <row r="3555" spans="1:8" x14ac:dyDescent="0.25">
      <c r="A3555" s="16" t="s">
        <v>478</v>
      </c>
      <c r="B3555" s="16" t="s">
        <v>10231</v>
      </c>
      <c r="C3555" s="16" t="s">
        <v>13792</v>
      </c>
      <c r="D3555" s="16" t="s">
        <v>1056</v>
      </c>
      <c r="E3555" s="16" t="s">
        <v>844</v>
      </c>
      <c r="F3555" s="16" t="s">
        <v>8769</v>
      </c>
    </row>
    <row r="3556" spans="1:8" x14ac:dyDescent="0.25">
      <c r="A3556" s="16" t="s">
        <v>482</v>
      </c>
      <c r="B3556" s="16" t="s">
        <v>10135</v>
      </c>
      <c r="C3556" s="16" t="s">
        <v>13793</v>
      </c>
      <c r="D3556" s="16" t="s">
        <v>1056</v>
      </c>
      <c r="E3556" s="16" t="s">
        <v>844</v>
      </c>
      <c r="F3556" s="16" t="s">
        <v>8769</v>
      </c>
    </row>
    <row r="3557" spans="1:8" x14ac:dyDescent="0.25">
      <c r="A3557" s="16" t="s">
        <v>462</v>
      </c>
      <c r="B3557" s="16" t="s">
        <v>11384</v>
      </c>
      <c r="C3557" s="16" t="s">
        <v>13794</v>
      </c>
      <c r="D3557" s="16" t="s">
        <v>1056</v>
      </c>
      <c r="E3557" s="16" t="s">
        <v>844</v>
      </c>
      <c r="F3557" s="16" t="s">
        <v>8769</v>
      </c>
    </row>
    <row r="3559" spans="1:8" x14ac:dyDescent="0.25">
      <c r="A3559" s="16" t="s">
        <v>13795</v>
      </c>
    </row>
    <row r="3560" spans="1:8" x14ac:dyDescent="0.25">
      <c r="A3560" s="16" t="s">
        <v>412</v>
      </c>
    </row>
    <row r="3561" spans="1:8" x14ac:dyDescent="0.25">
      <c r="A3561" s="16" t="s">
        <v>8667</v>
      </c>
      <c r="B3561" s="16" t="s">
        <v>435</v>
      </c>
      <c r="C3561" s="16" t="s">
        <v>1941</v>
      </c>
      <c r="D3561" s="16" t="s">
        <v>1942</v>
      </c>
      <c r="E3561" s="16" t="s">
        <v>697</v>
      </c>
      <c r="F3561" s="16" t="s">
        <v>1943</v>
      </c>
      <c r="G3561" s="16" t="s">
        <v>1944</v>
      </c>
      <c r="H3561" s="16" t="s">
        <v>444</v>
      </c>
    </row>
    <row r="3562" spans="1:8" x14ac:dyDescent="0.25">
      <c r="A3562" s="16" t="s">
        <v>5003</v>
      </c>
      <c r="B3562" s="16" t="s">
        <v>8728</v>
      </c>
      <c r="C3562" s="16" t="s">
        <v>446</v>
      </c>
      <c r="D3562" s="16" t="s">
        <v>446</v>
      </c>
      <c r="E3562" s="16" t="s">
        <v>446</v>
      </c>
      <c r="F3562" s="16" t="s">
        <v>446</v>
      </c>
      <c r="G3562" s="16" t="s">
        <v>644</v>
      </c>
      <c r="H3562" s="16" t="s">
        <v>446</v>
      </c>
    </row>
    <row r="3563" spans="1:8" x14ac:dyDescent="0.25">
      <c r="A3563" s="16" t="s">
        <v>4997</v>
      </c>
      <c r="B3563" s="16" t="s">
        <v>10572</v>
      </c>
      <c r="C3563" s="16" t="s">
        <v>807</v>
      </c>
      <c r="D3563" s="16" t="s">
        <v>650</v>
      </c>
      <c r="E3563" s="16" t="s">
        <v>463</v>
      </c>
      <c r="F3563" s="16" t="s">
        <v>517</v>
      </c>
      <c r="G3563" s="16" t="s">
        <v>1945</v>
      </c>
      <c r="H3563" s="16" t="s">
        <v>468</v>
      </c>
    </row>
    <row r="3564" spans="1:8" x14ac:dyDescent="0.25">
      <c r="A3564" s="16" t="s">
        <v>5000</v>
      </c>
      <c r="B3564" s="16" t="s">
        <v>9702</v>
      </c>
      <c r="C3564" s="16" t="s">
        <v>979</v>
      </c>
      <c r="D3564" s="16" t="s">
        <v>561</v>
      </c>
      <c r="E3564" s="16" t="s">
        <v>473</v>
      </c>
      <c r="F3564" s="16" t="s">
        <v>1006</v>
      </c>
      <c r="G3564" s="16" t="s">
        <v>1946</v>
      </c>
      <c r="H3564" s="16" t="s">
        <v>446</v>
      </c>
    </row>
    <row r="3565" spans="1:8" x14ac:dyDescent="0.25">
      <c r="A3565" s="16" t="s">
        <v>5006</v>
      </c>
      <c r="B3565" s="16" t="s">
        <v>1056</v>
      </c>
      <c r="C3565" s="16" t="s">
        <v>446</v>
      </c>
      <c r="D3565" s="16" t="s">
        <v>925</v>
      </c>
      <c r="E3565" s="16" t="s">
        <v>446</v>
      </c>
      <c r="F3565" s="16" t="s">
        <v>446</v>
      </c>
      <c r="G3565" s="16" t="s">
        <v>926</v>
      </c>
      <c r="H3565" s="16" t="s">
        <v>446</v>
      </c>
    </row>
    <row r="3566" spans="1:8" x14ac:dyDescent="0.25">
      <c r="A3566" s="16" t="s">
        <v>462</v>
      </c>
      <c r="B3566" s="16" t="s">
        <v>11384</v>
      </c>
      <c r="C3566" s="16" t="s">
        <v>957</v>
      </c>
      <c r="D3566" s="16" t="s">
        <v>751</v>
      </c>
      <c r="E3566" s="16" t="s">
        <v>464</v>
      </c>
      <c r="F3566" s="16" t="s">
        <v>741</v>
      </c>
      <c r="G3566" s="16" t="s">
        <v>1621</v>
      </c>
      <c r="H3566" s="16" t="s">
        <v>464</v>
      </c>
    </row>
    <row r="3568" spans="1:8" x14ac:dyDescent="0.25">
      <c r="A3568" s="16" t="s">
        <v>13796</v>
      </c>
    </row>
    <row r="3569" spans="1:8" x14ac:dyDescent="0.25">
      <c r="A3569" s="16" t="s">
        <v>413</v>
      </c>
    </row>
    <row r="3570" spans="1:8" x14ac:dyDescent="0.25">
      <c r="A3570" s="16" t="s">
        <v>477</v>
      </c>
      <c r="B3570" s="16" t="s">
        <v>435</v>
      </c>
      <c r="C3570" s="16" t="s">
        <v>1941</v>
      </c>
      <c r="D3570" s="16" t="s">
        <v>1942</v>
      </c>
      <c r="E3570" s="16" t="s">
        <v>697</v>
      </c>
      <c r="F3570" s="16" t="s">
        <v>1943</v>
      </c>
      <c r="G3570" s="16" t="s">
        <v>1944</v>
      </c>
      <c r="H3570" s="16" t="s">
        <v>444</v>
      </c>
    </row>
    <row r="3571" spans="1:8" x14ac:dyDescent="0.25">
      <c r="A3571" s="16" t="s">
        <v>478</v>
      </c>
      <c r="B3571" s="16" t="s">
        <v>10231</v>
      </c>
      <c r="C3571" s="16" t="s">
        <v>873</v>
      </c>
      <c r="D3571" s="16" t="s">
        <v>653</v>
      </c>
      <c r="E3571" s="16" t="s">
        <v>446</v>
      </c>
      <c r="F3571" s="16" t="s">
        <v>559</v>
      </c>
      <c r="G3571" s="16" t="s">
        <v>907</v>
      </c>
      <c r="H3571" s="16" t="s">
        <v>446</v>
      </c>
    </row>
    <row r="3572" spans="1:8" x14ac:dyDescent="0.25">
      <c r="A3572" s="16" t="s">
        <v>482</v>
      </c>
      <c r="B3572" s="16" t="s">
        <v>10135</v>
      </c>
      <c r="C3572" s="16" t="s">
        <v>1003</v>
      </c>
      <c r="D3572" s="16" t="s">
        <v>459</v>
      </c>
      <c r="E3572" s="16" t="s">
        <v>455</v>
      </c>
      <c r="F3572" s="16" t="s">
        <v>515</v>
      </c>
      <c r="G3572" s="16" t="s">
        <v>1604</v>
      </c>
      <c r="H3572" s="16" t="s">
        <v>455</v>
      </c>
    </row>
    <row r="3573" spans="1:8" x14ac:dyDescent="0.25">
      <c r="A3573" s="16" t="s">
        <v>462</v>
      </c>
      <c r="B3573" s="16" t="s">
        <v>11384</v>
      </c>
      <c r="C3573" s="16" t="s">
        <v>957</v>
      </c>
      <c r="D3573" s="16" t="s">
        <v>751</v>
      </c>
      <c r="E3573" s="16" t="s">
        <v>464</v>
      </c>
      <c r="F3573" s="16" t="s">
        <v>741</v>
      </c>
      <c r="G3573" s="16" t="s">
        <v>1621</v>
      </c>
      <c r="H3573" s="16" t="s">
        <v>464</v>
      </c>
    </row>
    <row r="3575" spans="1:8" x14ac:dyDescent="0.25">
      <c r="A3575" s="16" t="s">
        <v>13797</v>
      </c>
    </row>
    <row r="3576" spans="1:8" x14ac:dyDescent="0.25">
      <c r="A3576" s="16" t="s">
        <v>414</v>
      </c>
    </row>
    <row r="3577" spans="1:8" x14ac:dyDescent="0.25">
      <c r="A3577" s="16" t="s">
        <v>8667</v>
      </c>
      <c r="B3577" s="16" t="s">
        <v>435</v>
      </c>
      <c r="C3577" s="16" t="s">
        <v>1947</v>
      </c>
      <c r="D3577" s="16" t="s">
        <v>444</v>
      </c>
      <c r="E3577" s="16" t="s">
        <v>1948</v>
      </c>
      <c r="F3577" s="16" t="s">
        <v>1949</v>
      </c>
    </row>
    <row r="3578" spans="1:8" x14ac:dyDescent="0.25">
      <c r="A3578" s="16" t="s">
        <v>5003</v>
      </c>
      <c r="B3578" s="16" t="s">
        <v>8728</v>
      </c>
      <c r="C3578" s="16" t="s">
        <v>1245</v>
      </c>
      <c r="D3578" s="16" t="s">
        <v>446</v>
      </c>
      <c r="E3578" s="16" t="s">
        <v>446</v>
      </c>
      <c r="F3578" s="16" t="s">
        <v>1652</v>
      </c>
    </row>
    <row r="3579" spans="1:8" x14ac:dyDescent="0.25">
      <c r="A3579" s="16" t="s">
        <v>4997</v>
      </c>
      <c r="B3579" s="16" t="s">
        <v>10572</v>
      </c>
      <c r="C3579" s="16" t="s">
        <v>1217</v>
      </c>
      <c r="D3579" s="16" t="s">
        <v>468</v>
      </c>
      <c r="E3579" s="16" t="s">
        <v>513</v>
      </c>
      <c r="F3579" s="16" t="s">
        <v>1364</v>
      </c>
    </row>
    <row r="3580" spans="1:8" x14ac:dyDescent="0.25">
      <c r="A3580" s="16" t="s">
        <v>5000</v>
      </c>
      <c r="B3580" s="16" t="s">
        <v>9702</v>
      </c>
      <c r="C3580" s="16" t="s">
        <v>777</v>
      </c>
      <c r="D3580" s="16" t="s">
        <v>446</v>
      </c>
      <c r="E3580" s="16" t="s">
        <v>515</v>
      </c>
      <c r="F3580" s="16" t="s">
        <v>1021</v>
      </c>
    </row>
    <row r="3581" spans="1:8" x14ac:dyDescent="0.25">
      <c r="A3581" s="16" t="s">
        <v>5006</v>
      </c>
      <c r="B3581" s="16" t="s">
        <v>1056</v>
      </c>
      <c r="C3581" s="16" t="s">
        <v>446</v>
      </c>
      <c r="D3581" s="16" t="s">
        <v>446</v>
      </c>
      <c r="E3581" s="16" t="s">
        <v>446</v>
      </c>
      <c r="F3581" s="16" t="s">
        <v>644</v>
      </c>
    </row>
    <row r="3582" spans="1:8" x14ac:dyDescent="0.25">
      <c r="A3582" s="16" t="s">
        <v>462</v>
      </c>
      <c r="B3582" s="16" t="s">
        <v>11384</v>
      </c>
      <c r="C3582" s="16" t="s">
        <v>1950</v>
      </c>
      <c r="D3582" s="16" t="s">
        <v>464</v>
      </c>
      <c r="E3582" s="16" t="s">
        <v>571</v>
      </c>
      <c r="F3582" s="16" t="s">
        <v>1552</v>
      </c>
    </row>
    <row r="3584" spans="1:8" x14ac:dyDescent="0.25">
      <c r="A3584" s="16" t="s">
        <v>13798</v>
      </c>
    </row>
    <row r="3585" spans="1:8" x14ac:dyDescent="0.25">
      <c r="A3585" s="16" t="s">
        <v>415</v>
      </c>
    </row>
    <row r="3586" spans="1:8" x14ac:dyDescent="0.25">
      <c r="A3586" s="16" t="s">
        <v>477</v>
      </c>
      <c r="B3586" s="16" t="s">
        <v>435</v>
      </c>
      <c r="C3586" s="16" t="s">
        <v>1947</v>
      </c>
      <c r="D3586" s="16" t="s">
        <v>444</v>
      </c>
      <c r="E3586" s="16" t="s">
        <v>1948</v>
      </c>
      <c r="F3586" s="16" t="s">
        <v>1949</v>
      </c>
    </row>
    <row r="3587" spans="1:8" x14ac:dyDescent="0.25">
      <c r="A3587" s="16" t="s">
        <v>478</v>
      </c>
      <c r="B3587" s="16" t="s">
        <v>10231</v>
      </c>
      <c r="C3587" s="16" t="s">
        <v>1526</v>
      </c>
      <c r="D3587" s="16" t="s">
        <v>446</v>
      </c>
      <c r="E3587" s="16" t="s">
        <v>522</v>
      </c>
      <c r="F3587" s="16" t="s">
        <v>1377</v>
      </c>
    </row>
    <row r="3588" spans="1:8" x14ac:dyDescent="0.25">
      <c r="A3588" s="16" t="s">
        <v>482</v>
      </c>
      <c r="B3588" s="16" t="s">
        <v>10135</v>
      </c>
      <c r="C3588" s="16" t="s">
        <v>1039</v>
      </c>
      <c r="D3588" s="16" t="s">
        <v>455</v>
      </c>
      <c r="E3588" s="16" t="s">
        <v>592</v>
      </c>
      <c r="F3588" s="16" t="s">
        <v>558</v>
      </c>
    </row>
    <row r="3589" spans="1:8" x14ac:dyDescent="0.25">
      <c r="A3589" s="16" t="s">
        <v>462</v>
      </c>
      <c r="B3589" s="16" t="s">
        <v>11384</v>
      </c>
      <c r="C3589" s="16" t="s">
        <v>1950</v>
      </c>
      <c r="D3589" s="16" t="s">
        <v>464</v>
      </c>
      <c r="E3589" s="16" t="s">
        <v>571</v>
      </c>
      <c r="F3589" s="16" t="s">
        <v>1552</v>
      </c>
    </row>
    <row r="3591" spans="1:8" x14ac:dyDescent="0.25">
      <c r="A3591" s="16" t="s">
        <v>13799</v>
      </c>
    </row>
    <row r="3592" spans="1:8" x14ac:dyDescent="0.25">
      <c r="A3592" s="16" t="s">
        <v>416</v>
      </c>
    </row>
    <row r="3593" spans="1:8" x14ac:dyDescent="0.25">
      <c r="A3593" s="16" t="s">
        <v>8667</v>
      </c>
      <c r="B3593" s="16" t="s">
        <v>435</v>
      </c>
      <c r="C3593" s="16" t="s">
        <v>1951</v>
      </c>
      <c r="D3593" s="16" t="s">
        <v>1952</v>
      </c>
      <c r="E3593" s="16" t="s">
        <v>1953</v>
      </c>
      <c r="F3593" s="16" t="s">
        <v>1954</v>
      </c>
      <c r="G3593" s="16" t="s">
        <v>1955</v>
      </c>
      <c r="H3593" s="16" t="s">
        <v>444</v>
      </c>
    </row>
    <row r="3594" spans="1:8" x14ac:dyDescent="0.25">
      <c r="A3594" s="16" t="s">
        <v>5003</v>
      </c>
      <c r="B3594" s="16" t="s">
        <v>8728</v>
      </c>
      <c r="C3594" s="16" t="s">
        <v>446</v>
      </c>
      <c r="D3594" s="16" t="s">
        <v>1245</v>
      </c>
      <c r="E3594" s="16" t="s">
        <v>446</v>
      </c>
      <c r="F3594" s="16" t="s">
        <v>446</v>
      </c>
      <c r="G3594" s="16" t="s">
        <v>1652</v>
      </c>
      <c r="H3594" s="16" t="s">
        <v>446</v>
      </c>
    </row>
    <row r="3595" spans="1:8" x14ac:dyDescent="0.25">
      <c r="A3595" s="16" t="s">
        <v>4997</v>
      </c>
      <c r="B3595" s="16" t="s">
        <v>10572</v>
      </c>
      <c r="C3595" s="16" t="s">
        <v>555</v>
      </c>
      <c r="D3595" s="16" t="s">
        <v>1217</v>
      </c>
      <c r="E3595" s="16" t="s">
        <v>592</v>
      </c>
      <c r="F3595" s="16" t="s">
        <v>446</v>
      </c>
      <c r="G3595" s="16" t="s">
        <v>1364</v>
      </c>
      <c r="H3595" s="16" t="s">
        <v>468</v>
      </c>
    </row>
    <row r="3596" spans="1:8" x14ac:dyDescent="0.25">
      <c r="A3596" s="16" t="s">
        <v>5000</v>
      </c>
      <c r="B3596" s="16" t="s">
        <v>9702</v>
      </c>
      <c r="C3596" s="16" t="s">
        <v>455</v>
      </c>
      <c r="D3596" s="16" t="s">
        <v>777</v>
      </c>
      <c r="E3596" s="16" t="s">
        <v>455</v>
      </c>
      <c r="F3596" s="16" t="s">
        <v>455</v>
      </c>
      <c r="G3596" s="16" t="s">
        <v>1021</v>
      </c>
      <c r="H3596" s="16" t="s">
        <v>446</v>
      </c>
    </row>
    <row r="3597" spans="1:8" x14ac:dyDescent="0.25">
      <c r="A3597" s="16" t="s">
        <v>5006</v>
      </c>
      <c r="B3597" s="16" t="s">
        <v>1056</v>
      </c>
      <c r="C3597" s="16" t="s">
        <v>446</v>
      </c>
      <c r="D3597" s="16" t="s">
        <v>446</v>
      </c>
      <c r="E3597" s="16" t="s">
        <v>446</v>
      </c>
      <c r="F3597" s="16" t="s">
        <v>446</v>
      </c>
      <c r="G3597" s="16" t="s">
        <v>644</v>
      </c>
      <c r="H3597" s="16" t="s">
        <v>446</v>
      </c>
    </row>
    <row r="3598" spans="1:8" x14ac:dyDescent="0.25">
      <c r="A3598" s="16" t="s">
        <v>462</v>
      </c>
      <c r="B3598" s="16" t="s">
        <v>11384</v>
      </c>
      <c r="C3598" s="16" t="s">
        <v>568</v>
      </c>
      <c r="D3598" s="16" t="s">
        <v>1950</v>
      </c>
      <c r="E3598" s="16" t="s">
        <v>506</v>
      </c>
      <c r="F3598" s="16" t="s">
        <v>463</v>
      </c>
      <c r="G3598" s="16" t="s">
        <v>1552</v>
      </c>
      <c r="H3598" s="16" t="s">
        <v>464</v>
      </c>
    </row>
    <row r="3600" spans="1:8" x14ac:dyDescent="0.25">
      <c r="A3600" s="16" t="s">
        <v>13800</v>
      </c>
    </row>
    <row r="3601" spans="1:17" x14ac:dyDescent="0.25">
      <c r="A3601" s="16" t="s">
        <v>417</v>
      </c>
    </row>
    <row r="3602" spans="1:17" x14ac:dyDescent="0.25">
      <c r="A3602" s="16" t="s">
        <v>477</v>
      </c>
      <c r="B3602" s="16" t="s">
        <v>435</v>
      </c>
      <c r="C3602" s="16" t="s">
        <v>1951</v>
      </c>
      <c r="D3602" s="16" t="s">
        <v>1952</v>
      </c>
      <c r="E3602" s="16" t="s">
        <v>1953</v>
      </c>
      <c r="F3602" s="16" t="s">
        <v>1954</v>
      </c>
      <c r="G3602" s="16" t="s">
        <v>1955</v>
      </c>
      <c r="H3602" s="16" t="s">
        <v>444</v>
      </c>
    </row>
    <row r="3603" spans="1:17" x14ac:dyDescent="0.25">
      <c r="A3603" s="16" t="s">
        <v>478</v>
      </c>
      <c r="B3603" s="16" t="s">
        <v>10231</v>
      </c>
      <c r="C3603" s="16" t="s">
        <v>578</v>
      </c>
      <c r="D3603" s="16" t="s">
        <v>1526</v>
      </c>
      <c r="E3603" s="16" t="s">
        <v>629</v>
      </c>
      <c r="F3603" s="16" t="s">
        <v>468</v>
      </c>
      <c r="G3603" s="16" t="s">
        <v>1377</v>
      </c>
      <c r="H3603" s="16" t="s">
        <v>446</v>
      </c>
    </row>
    <row r="3604" spans="1:17" x14ac:dyDescent="0.25">
      <c r="A3604" s="16" t="s">
        <v>482</v>
      </c>
      <c r="B3604" s="16" t="s">
        <v>10135</v>
      </c>
      <c r="C3604" s="16" t="s">
        <v>455</v>
      </c>
      <c r="D3604" s="16" t="s">
        <v>1039</v>
      </c>
      <c r="E3604" s="16" t="s">
        <v>468</v>
      </c>
      <c r="F3604" s="16" t="s">
        <v>446</v>
      </c>
      <c r="G3604" s="16" t="s">
        <v>558</v>
      </c>
      <c r="H3604" s="16" t="s">
        <v>455</v>
      </c>
    </row>
    <row r="3605" spans="1:17" x14ac:dyDescent="0.25">
      <c r="A3605" s="16" t="s">
        <v>462</v>
      </c>
      <c r="B3605" s="16" t="s">
        <v>11384</v>
      </c>
      <c r="C3605" s="16" t="s">
        <v>568</v>
      </c>
      <c r="D3605" s="16" t="s">
        <v>1950</v>
      </c>
      <c r="E3605" s="16" t="s">
        <v>506</v>
      </c>
      <c r="F3605" s="16" t="s">
        <v>463</v>
      </c>
      <c r="G3605" s="16" t="s">
        <v>1552</v>
      </c>
      <c r="H3605" s="16" t="s">
        <v>464</v>
      </c>
    </row>
    <row r="3607" spans="1:17" x14ac:dyDescent="0.25">
      <c r="A3607" s="16" t="s">
        <v>13801</v>
      </c>
    </row>
    <row r="3608" spans="1:17" x14ac:dyDescent="0.25">
      <c r="A3608" s="16" t="s">
        <v>418</v>
      </c>
    </row>
    <row r="3609" spans="1:17" x14ac:dyDescent="0.25">
      <c r="A3609" s="16" t="s">
        <v>8667</v>
      </c>
      <c r="B3609" s="16" t="s">
        <v>435</v>
      </c>
      <c r="C3609" s="16" t="s">
        <v>1956</v>
      </c>
      <c r="D3609" s="16" t="s">
        <v>503</v>
      </c>
      <c r="E3609" s="16" t="s">
        <v>1957</v>
      </c>
      <c r="F3609" s="16" t="s">
        <v>1958</v>
      </c>
      <c r="G3609" s="16" t="s">
        <v>1959</v>
      </c>
      <c r="H3609" s="16" t="s">
        <v>1960</v>
      </c>
      <c r="I3609" s="16" t="s">
        <v>1961</v>
      </c>
      <c r="J3609" s="16" t="s">
        <v>530</v>
      </c>
      <c r="K3609" s="16" t="s">
        <v>1962</v>
      </c>
      <c r="L3609" s="16" t="s">
        <v>1105</v>
      </c>
      <c r="M3609" s="16" t="s">
        <v>1963</v>
      </c>
      <c r="N3609" s="16" t="s">
        <v>1964</v>
      </c>
      <c r="O3609" s="16" t="s">
        <v>1965</v>
      </c>
      <c r="P3609" s="16" t="s">
        <v>1966</v>
      </c>
      <c r="Q3609" s="16" t="s">
        <v>1967</v>
      </c>
    </row>
    <row r="3610" spans="1:17" x14ac:dyDescent="0.25">
      <c r="A3610" s="16" t="s">
        <v>5003</v>
      </c>
      <c r="B3610" s="16" t="s">
        <v>8728</v>
      </c>
      <c r="C3610" s="16" t="s">
        <v>446</v>
      </c>
      <c r="D3610" s="16" t="s">
        <v>446</v>
      </c>
      <c r="E3610" s="16" t="s">
        <v>446</v>
      </c>
      <c r="F3610" s="16" t="s">
        <v>446</v>
      </c>
      <c r="G3610" s="16" t="s">
        <v>1652</v>
      </c>
      <c r="H3610" s="16" t="s">
        <v>584</v>
      </c>
      <c r="I3610" s="16" t="s">
        <v>1245</v>
      </c>
      <c r="J3610" s="16" t="s">
        <v>446</v>
      </c>
      <c r="K3610" s="16" t="s">
        <v>446</v>
      </c>
      <c r="L3610" s="16" t="s">
        <v>446</v>
      </c>
      <c r="M3610" s="16" t="s">
        <v>446</v>
      </c>
      <c r="N3610" s="16" t="s">
        <v>446</v>
      </c>
      <c r="O3610" s="16" t="s">
        <v>446</v>
      </c>
      <c r="P3610" s="16" t="s">
        <v>1652</v>
      </c>
      <c r="Q3610" s="16" t="s">
        <v>1652</v>
      </c>
    </row>
    <row r="3611" spans="1:17" x14ac:dyDescent="0.25">
      <c r="A3611" s="16" t="s">
        <v>4997</v>
      </c>
      <c r="B3611" s="16" t="s">
        <v>10572</v>
      </c>
      <c r="C3611" s="16" t="s">
        <v>446</v>
      </c>
      <c r="D3611" s="16" t="s">
        <v>468</v>
      </c>
      <c r="E3611" s="16" t="s">
        <v>463</v>
      </c>
      <c r="F3611" s="16" t="s">
        <v>456</v>
      </c>
      <c r="G3611" s="16" t="s">
        <v>578</v>
      </c>
      <c r="H3611" s="16" t="s">
        <v>562</v>
      </c>
      <c r="I3611" s="16" t="s">
        <v>752</v>
      </c>
      <c r="J3611" s="16" t="s">
        <v>463</v>
      </c>
      <c r="K3611" s="16" t="s">
        <v>464</v>
      </c>
      <c r="L3611" s="16" t="s">
        <v>446</v>
      </c>
      <c r="M3611" s="16" t="s">
        <v>463</v>
      </c>
      <c r="N3611" s="16" t="s">
        <v>446</v>
      </c>
      <c r="O3611" s="16" t="s">
        <v>446</v>
      </c>
      <c r="P3611" s="16" t="s">
        <v>578</v>
      </c>
      <c r="Q3611" s="16" t="s">
        <v>555</v>
      </c>
    </row>
    <row r="3612" spans="1:17" x14ac:dyDescent="0.25">
      <c r="A3612" s="16" t="s">
        <v>5000</v>
      </c>
      <c r="B3612" s="16" t="s">
        <v>9702</v>
      </c>
      <c r="C3612" s="16" t="s">
        <v>446</v>
      </c>
      <c r="D3612" s="16" t="s">
        <v>446</v>
      </c>
      <c r="E3612" s="16" t="s">
        <v>455</v>
      </c>
      <c r="F3612" s="16" t="s">
        <v>473</v>
      </c>
      <c r="G3612" s="16" t="s">
        <v>603</v>
      </c>
      <c r="H3612" s="16" t="s">
        <v>618</v>
      </c>
      <c r="I3612" s="16" t="s">
        <v>1017</v>
      </c>
      <c r="J3612" s="16" t="s">
        <v>446</v>
      </c>
      <c r="K3612" s="16" t="s">
        <v>473</v>
      </c>
      <c r="L3612" s="16" t="s">
        <v>446</v>
      </c>
      <c r="M3612" s="16" t="s">
        <v>506</v>
      </c>
      <c r="N3612" s="16" t="s">
        <v>446</v>
      </c>
      <c r="O3612" s="16" t="s">
        <v>455</v>
      </c>
      <c r="P3612" s="16" t="s">
        <v>585</v>
      </c>
      <c r="Q3612" s="16" t="s">
        <v>1114</v>
      </c>
    </row>
    <row r="3613" spans="1:17" x14ac:dyDescent="0.25">
      <c r="A3613" s="16" t="s">
        <v>5006</v>
      </c>
      <c r="B3613" s="16" t="s">
        <v>1056</v>
      </c>
      <c r="C3613" s="16" t="s">
        <v>446</v>
      </c>
      <c r="D3613" s="16" t="s">
        <v>446</v>
      </c>
      <c r="E3613" s="16" t="s">
        <v>446</v>
      </c>
      <c r="F3613" s="16" t="s">
        <v>446</v>
      </c>
      <c r="G3613" s="16" t="s">
        <v>925</v>
      </c>
      <c r="H3613" s="16" t="s">
        <v>446</v>
      </c>
      <c r="I3613" s="16" t="s">
        <v>926</v>
      </c>
      <c r="J3613" s="16" t="s">
        <v>446</v>
      </c>
      <c r="K3613" s="16" t="s">
        <v>446</v>
      </c>
      <c r="L3613" s="16" t="s">
        <v>446</v>
      </c>
      <c r="M3613" s="16" t="s">
        <v>446</v>
      </c>
      <c r="N3613" s="16" t="s">
        <v>446</v>
      </c>
      <c r="O3613" s="16" t="s">
        <v>446</v>
      </c>
      <c r="P3613" s="16" t="s">
        <v>925</v>
      </c>
      <c r="Q3613" s="16" t="s">
        <v>446</v>
      </c>
    </row>
    <row r="3614" spans="1:17" x14ac:dyDescent="0.25">
      <c r="A3614" s="16" t="s">
        <v>462</v>
      </c>
      <c r="B3614" s="16" t="s">
        <v>11384</v>
      </c>
      <c r="C3614" s="16" t="s">
        <v>446</v>
      </c>
      <c r="D3614" s="16" t="s">
        <v>464</v>
      </c>
      <c r="E3614" s="16" t="s">
        <v>468</v>
      </c>
      <c r="F3614" s="16" t="s">
        <v>554</v>
      </c>
      <c r="G3614" s="16" t="s">
        <v>671</v>
      </c>
      <c r="H3614" s="16" t="s">
        <v>588</v>
      </c>
      <c r="I3614" s="16" t="s">
        <v>1968</v>
      </c>
      <c r="J3614" s="16" t="s">
        <v>579</v>
      </c>
      <c r="K3614" s="16" t="s">
        <v>468</v>
      </c>
      <c r="L3614" s="16" t="s">
        <v>446</v>
      </c>
      <c r="M3614" s="16" t="s">
        <v>468</v>
      </c>
      <c r="N3614" s="16" t="s">
        <v>446</v>
      </c>
      <c r="O3614" s="16" t="s">
        <v>463</v>
      </c>
      <c r="P3614" s="16" t="s">
        <v>661</v>
      </c>
      <c r="Q3614" s="16" t="s">
        <v>560</v>
      </c>
    </row>
    <row r="3616" spans="1:17" x14ac:dyDescent="0.25">
      <c r="A3616" s="16" t="s">
        <v>13802</v>
      </c>
    </row>
    <row r="3617" spans="1:17" x14ac:dyDescent="0.25">
      <c r="A3617" s="16" t="s">
        <v>419</v>
      </c>
    </row>
    <row r="3618" spans="1:17" x14ac:dyDescent="0.25">
      <c r="A3618" s="16" t="s">
        <v>477</v>
      </c>
      <c r="B3618" s="16" t="s">
        <v>435</v>
      </c>
      <c r="C3618" s="16" t="s">
        <v>1956</v>
      </c>
      <c r="D3618" s="16" t="s">
        <v>503</v>
      </c>
      <c r="E3618" s="16" t="s">
        <v>1957</v>
      </c>
      <c r="F3618" s="16" t="s">
        <v>1958</v>
      </c>
      <c r="G3618" s="16" t="s">
        <v>1959</v>
      </c>
      <c r="H3618" s="16" t="s">
        <v>1960</v>
      </c>
      <c r="I3618" s="16" t="s">
        <v>1961</v>
      </c>
      <c r="J3618" s="16" t="s">
        <v>530</v>
      </c>
      <c r="K3618" s="16" t="s">
        <v>1962</v>
      </c>
      <c r="L3618" s="16" t="s">
        <v>1105</v>
      </c>
      <c r="M3618" s="16" t="s">
        <v>1963</v>
      </c>
      <c r="N3618" s="16" t="s">
        <v>1964</v>
      </c>
      <c r="O3618" s="16" t="s">
        <v>1965</v>
      </c>
      <c r="P3618" s="16" t="s">
        <v>1966</v>
      </c>
      <c r="Q3618" s="16" t="s">
        <v>1967</v>
      </c>
    </row>
    <row r="3619" spans="1:17" x14ac:dyDescent="0.25">
      <c r="A3619" s="16" t="s">
        <v>478</v>
      </c>
      <c r="B3619" s="16" t="s">
        <v>10231</v>
      </c>
      <c r="C3619" s="16" t="s">
        <v>446</v>
      </c>
      <c r="D3619" s="16" t="s">
        <v>446</v>
      </c>
      <c r="E3619" s="16" t="s">
        <v>468</v>
      </c>
      <c r="F3619" s="16" t="s">
        <v>591</v>
      </c>
      <c r="G3619" s="16" t="s">
        <v>629</v>
      </c>
      <c r="H3619" s="16" t="s">
        <v>518</v>
      </c>
      <c r="I3619" s="16" t="s">
        <v>1355</v>
      </c>
      <c r="J3619" s="16" t="s">
        <v>446</v>
      </c>
      <c r="K3619" s="16" t="s">
        <v>468</v>
      </c>
      <c r="L3619" s="16" t="s">
        <v>446</v>
      </c>
      <c r="M3619" s="16" t="s">
        <v>446</v>
      </c>
      <c r="N3619" s="16" t="s">
        <v>446</v>
      </c>
      <c r="O3619" s="16" t="s">
        <v>468</v>
      </c>
      <c r="P3619" s="16" t="s">
        <v>618</v>
      </c>
      <c r="Q3619" s="16" t="s">
        <v>578</v>
      </c>
    </row>
    <row r="3620" spans="1:17" x14ac:dyDescent="0.25">
      <c r="A3620" s="16" t="s">
        <v>482</v>
      </c>
      <c r="B3620" s="16" t="s">
        <v>10135</v>
      </c>
      <c r="C3620" s="16" t="s">
        <v>446</v>
      </c>
      <c r="D3620" s="16" t="s">
        <v>455</v>
      </c>
      <c r="E3620" s="16" t="s">
        <v>468</v>
      </c>
      <c r="F3620" s="16" t="s">
        <v>592</v>
      </c>
      <c r="G3620" s="16" t="s">
        <v>793</v>
      </c>
      <c r="H3620" s="16" t="s">
        <v>638</v>
      </c>
      <c r="I3620" s="16" t="s">
        <v>1454</v>
      </c>
      <c r="J3620" s="16" t="s">
        <v>468</v>
      </c>
      <c r="K3620" s="16" t="s">
        <v>468</v>
      </c>
      <c r="L3620" s="16" t="s">
        <v>446</v>
      </c>
      <c r="M3620" s="16" t="s">
        <v>592</v>
      </c>
      <c r="N3620" s="16" t="s">
        <v>446</v>
      </c>
      <c r="O3620" s="16" t="s">
        <v>446</v>
      </c>
      <c r="P3620" s="16" t="s">
        <v>568</v>
      </c>
      <c r="Q3620" s="16" t="s">
        <v>651</v>
      </c>
    </row>
    <row r="3621" spans="1:17" x14ac:dyDescent="0.25">
      <c r="A3621" s="16" t="s">
        <v>462</v>
      </c>
      <c r="B3621" s="16" t="s">
        <v>11384</v>
      </c>
      <c r="C3621" s="16" t="s">
        <v>446</v>
      </c>
      <c r="D3621" s="16" t="s">
        <v>464</v>
      </c>
      <c r="E3621" s="16" t="s">
        <v>468</v>
      </c>
      <c r="F3621" s="16" t="s">
        <v>554</v>
      </c>
      <c r="G3621" s="16" t="s">
        <v>671</v>
      </c>
      <c r="H3621" s="16" t="s">
        <v>588</v>
      </c>
      <c r="I3621" s="16" t="s">
        <v>1968</v>
      </c>
      <c r="J3621" s="16" t="s">
        <v>579</v>
      </c>
      <c r="K3621" s="16" t="s">
        <v>468</v>
      </c>
      <c r="L3621" s="16" t="s">
        <v>446</v>
      </c>
      <c r="M3621" s="16" t="s">
        <v>468</v>
      </c>
      <c r="N3621" s="16" t="s">
        <v>446</v>
      </c>
      <c r="O3621" s="16" t="s">
        <v>463</v>
      </c>
      <c r="P3621" s="16" t="s">
        <v>661</v>
      </c>
      <c r="Q3621" s="16" t="s">
        <v>560</v>
      </c>
    </row>
    <row r="3623" spans="1:17" x14ac:dyDescent="0.25">
      <c r="A3623" s="16" t="s">
        <v>13224</v>
      </c>
    </row>
    <row r="3624" spans="1:17" x14ac:dyDescent="0.25">
      <c r="A3624" s="16" t="s">
        <v>420</v>
      </c>
    </row>
    <row r="3625" spans="1:17" x14ac:dyDescent="0.25">
      <c r="A3625" s="16" t="s">
        <v>477</v>
      </c>
      <c r="B3625" s="16" t="s">
        <v>435</v>
      </c>
      <c r="C3625" s="16" t="s">
        <v>811</v>
      </c>
      <c r="D3625" s="16" t="s">
        <v>812</v>
      </c>
      <c r="E3625" s="16" t="s">
        <v>813</v>
      </c>
      <c r="F3625" s="16" t="s">
        <v>814</v>
      </c>
      <c r="G3625" s="16" t="s">
        <v>13191</v>
      </c>
    </row>
    <row r="3626" spans="1:17" x14ac:dyDescent="0.25">
      <c r="A3626" s="16" t="s">
        <v>478</v>
      </c>
      <c r="B3626" s="16" t="s">
        <v>10231</v>
      </c>
      <c r="C3626" s="16" t="s">
        <v>13803</v>
      </c>
      <c r="D3626" s="16" t="s">
        <v>844</v>
      </c>
      <c r="E3626" s="16" t="s">
        <v>843</v>
      </c>
      <c r="F3626" s="16" t="s">
        <v>8732</v>
      </c>
      <c r="G3626" s="16" t="s">
        <v>13804</v>
      </c>
    </row>
    <row r="3627" spans="1:17" x14ac:dyDescent="0.25">
      <c r="A3627" s="16" t="s">
        <v>482</v>
      </c>
      <c r="B3627" s="16" t="s">
        <v>10135</v>
      </c>
      <c r="C3627" s="16" t="s">
        <v>9081</v>
      </c>
      <c r="D3627" s="16" t="s">
        <v>844</v>
      </c>
      <c r="E3627" s="16" t="s">
        <v>843</v>
      </c>
      <c r="F3627" s="16" t="s">
        <v>8732</v>
      </c>
      <c r="G3627" s="16" t="s">
        <v>13805</v>
      </c>
    </row>
    <row r="3628" spans="1:17" x14ac:dyDescent="0.25">
      <c r="A3628" s="16" t="s">
        <v>462</v>
      </c>
      <c r="B3628" s="16" t="s">
        <v>11384</v>
      </c>
      <c r="C3628" s="16" t="s">
        <v>13585</v>
      </c>
      <c r="D3628" s="16" t="s">
        <v>844</v>
      </c>
      <c r="E3628" s="16" t="s">
        <v>843</v>
      </c>
      <c r="F3628" s="16" t="s">
        <v>8732</v>
      </c>
      <c r="G3628" s="16" t="s">
        <v>13806</v>
      </c>
    </row>
    <row r="3630" spans="1:17" x14ac:dyDescent="0.25">
      <c r="A3630" s="16" t="s">
        <v>13225</v>
      </c>
    </row>
    <row r="3631" spans="1:17" x14ac:dyDescent="0.25">
      <c r="A3631" s="16" t="s">
        <v>421</v>
      </c>
    </row>
    <row r="3632" spans="1:17" x14ac:dyDescent="0.25">
      <c r="A3632" s="16" t="s">
        <v>477</v>
      </c>
      <c r="B3632" s="16" t="s">
        <v>435</v>
      </c>
      <c r="C3632" s="16" t="s">
        <v>811</v>
      </c>
      <c r="D3632" s="16" t="s">
        <v>812</v>
      </c>
      <c r="E3632" s="16" t="s">
        <v>813</v>
      </c>
      <c r="F3632" s="16" t="s">
        <v>814</v>
      </c>
      <c r="G3632" s="16" t="s">
        <v>13191</v>
      </c>
    </row>
    <row r="3633" spans="1:7" x14ac:dyDescent="0.25">
      <c r="A3633" s="16" t="s">
        <v>478</v>
      </c>
      <c r="B3633" s="16" t="s">
        <v>10231</v>
      </c>
      <c r="C3633" s="16" t="s">
        <v>9005</v>
      </c>
      <c r="D3633" s="16" t="s">
        <v>843</v>
      </c>
      <c r="E3633" s="16" t="s">
        <v>843</v>
      </c>
      <c r="F3633" s="16" t="s">
        <v>8746</v>
      </c>
      <c r="G3633" s="16" t="s">
        <v>13807</v>
      </c>
    </row>
    <row r="3634" spans="1:7" x14ac:dyDescent="0.25">
      <c r="A3634" s="16" t="s">
        <v>482</v>
      </c>
      <c r="B3634" s="16" t="s">
        <v>10135</v>
      </c>
      <c r="C3634" s="16" t="s">
        <v>8863</v>
      </c>
      <c r="D3634" s="16" t="s">
        <v>843</v>
      </c>
      <c r="E3634" s="16" t="s">
        <v>843</v>
      </c>
      <c r="F3634" s="16" t="s">
        <v>8746</v>
      </c>
      <c r="G3634" s="16" t="s">
        <v>13808</v>
      </c>
    </row>
    <row r="3635" spans="1:7" x14ac:dyDescent="0.25">
      <c r="A3635" s="16" t="s">
        <v>462</v>
      </c>
      <c r="B3635" s="16" t="s">
        <v>11384</v>
      </c>
      <c r="C3635" s="16" t="s">
        <v>13809</v>
      </c>
      <c r="D3635" s="16" t="s">
        <v>843</v>
      </c>
      <c r="E3635" s="16" t="s">
        <v>843</v>
      </c>
      <c r="F3635" s="16" t="s">
        <v>8746</v>
      </c>
      <c r="G3635" s="16" t="s">
        <v>13810</v>
      </c>
    </row>
    <row r="3637" spans="1:7" x14ac:dyDescent="0.25">
      <c r="A3637" s="16" t="s">
        <v>13811</v>
      </c>
    </row>
    <row r="3638" spans="1:7" x14ac:dyDescent="0.25">
      <c r="A3638" s="16" t="s">
        <v>14134</v>
      </c>
    </row>
    <row r="3639" spans="1:7" x14ac:dyDescent="0.25">
      <c r="A3639" s="16" t="s">
        <v>477</v>
      </c>
      <c r="B3639" s="16" t="s">
        <v>435</v>
      </c>
      <c r="C3639" s="16" t="s">
        <v>811</v>
      </c>
      <c r="D3639" s="16" t="s">
        <v>812</v>
      </c>
      <c r="E3639" s="16" t="s">
        <v>813</v>
      </c>
      <c r="F3639" s="16" t="s">
        <v>814</v>
      </c>
      <c r="G3639" s="16" t="s">
        <v>13191</v>
      </c>
    </row>
    <row r="3640" spans="1:7" x14ac:dyDescent="0.25">
      <c r="A3640" s="16" t="s">
        <v>478</v>
      </c>
      <c r="B3640" s="16" t="s">
        <v>12031</v>
      </c>
      <c r="C3640" s="16" t="s">
        <v>9386</v>
      </c>
      <c r="D3640" s="16" t="s">
        <v>843</v>
      </c>
      <c r="E3640" s="16" t="s">
        <v>843</v>
      </c>
      <c r="F3640" s="16" t="s">
        <v>8746</v>
      </c>
      <c r="G3640" s="16" t="s">
        <v>13812</v>
      </c>
    </row>
    <row r="3641" spans="1:7" x14ac:dyDescent="0.25">
      <c r="A3641" s="16" t="s">
        <v>482</v>
      </c>
      <c r="B3641" s="16" t="s">
        <v>11388</v>
      </c>
      <c r="C3641" s="16" t="s">
        <v>9253</v>
      </c>
      <c r="D3641" s="16" t="s">
        <v>843</v>
      </c>
      <c r="E3641" s="16" t="s">
        <v>843</v>
      </c>
      <c r="F3641" s="16" t="s">
        <v>8759</v>
      </c>
      <c r="G3641" s="16" t="s">
        <v>13813</v>
      </c>
    </row>
    <row r="3642" spans="1:7" x14ac:dyDescent="0.25">
      <c r="A3642" s="16" t="s">
        <v>462</v>
      </c>
      <c r="B3642" s="16" t="s">
        <v>13160</v>
      </c>
      <c r="C3642" s="16" t="s">
        <v>9005</v>
      </c>
      <c r="D3642" s="16" t="s">
        <v>843</v>
      </c>
      <c r="E3642" s="16" t="s">
        <v>843</v>
      </c>
      <c r="F3642" s="16" t="s">
        <v>8759</v>
      </c>
      <c r="G3642" s="16" t="s">
        <v>13814</v>
      </c>
    </row>
    <row r="3644" spans="1:7" x14ac:dyDescent="0.25">
      <c r="A3644" s="16" t="s">
        <v>13815</v>
      </c>
    </row>
    <row r="3645" spans="1:7" x14ac:dyDescent="0.25">
      <c r="A3645" s="16" t="s">
        <v>422</v>
      </c>
    </row>
    <row r="3646" spans="1:7" x14ac:dyDescent="0.25">
      <c r="A3646" s="16" t="s">
        <v>477</v>
      </c>
      <c r="B3646" s="16" t="s">
        <v>435</v>
      </c>
      <c r="C3646" s="16" t="s">
        <v>811</v>
      </c>
      <c r="D3646" s="16" t="s">
        <v>812</v>
      </c>
      <c r="E3646" s="16" t="s">
        <v>813</v>
      </c>
      <c r="F3646" s="16" t="s">
        <v>814</v>
      </c>
      <c r="G3646" s="16" t="s">
        <v>13191</v>
      </c>
    </row>
    <row r="3647" spans="1:7" x14ac:dyDescent="0.25">
      <c r="A3647" s="16" t="s">
        <v>478</v>
      </c>
      <c r="B3647" s="16" t="s">
        <v>10231</v>
      </c>
      <c r="C3647" s="16" t="s">
        <v>8942</v>
      </c>
      <c r="D3647" s="16" t="s">
        <v>844</v>
      </c>
      <c r="E3647" s="16" t="s">
        <v>843</v>
      </c>
      <c r="F3647" s="16" t="s">
        <v>8732</v>
      </c>
      <c r="G3647" s="16" t="s">
        <v>13816</v>
      </c>
    </row>
    <row r="3648" spans="1:7" x14ac:dyDescent="0.25">
      <c r="A3648" s="16" t="s">
        <v>482</v>
      </c>
      <c r="B3648" s="16" t="s">
        <v>10135</v>
      </c>
      <c r="C3648" s="16" t="s">
        <v>8934</v>
      </c>
      <c r="D3648" s="16" t="s">
        <v>843</v>
      </c>
      <c r="E3648" s="16" t="s">
        <v>843</v>
      </c>
      <c r="F3648" s="16" t="s">
        <v>8732</v>
      </c>
      <c r="G3648" s="16" t="s">
        <v>13817</v>
      </c>
    </row>
    <row r="3649" spans="1:7" x14ac:dyDescent="0.25">
      <c r="A3649" s="16" t="s">
        <v>462</v>
      </c>
      <c r="B3649" s="16" t="s">
        <v>11384</v>
      </c>
      <c r="C3649" s="16" t="s">
        <v>13818</v>
      </c>
      <c r="D3649" s="16" t="s">
        <v>843</v>
      </c>
      <c r="E3649" s="16" t="s">
        <v>843</v>
      </c>
      <c r="F3649" s="16" t="s">
        <v>8732</v>
      </c>
      <c r="G3649" s="16" t="s">
        <v>13819</v>
      </c>
    </row>
    <row r="3651" spans="1:7" x14ac:dyDescent="0.25">
      <c r="A3651" s="16" t="s">
        <v>13226</v>
      </c>
    </row>
    <row r="3652" spans="1:7" x14ac:dyDescent="0.25">
      <c r="A3652" s="16" t="s">
        <v>423</v>
      </c>
    </row>
    <row r="3653" spans="1:7" x14ac:dyDescent="0.25">
      <c r="A3653" s="16" t="s">
        <v>477</v>
      </c>
      <c r="B3653" s="16" t="s">
        <v>435</v>
      </c>
      <c r="C3653" s="16" t="s">
        <v>811</v>
      </c>
      <c r="D3653" s="16" t="s">
        <v>812</v>
      </c>
      <c r="E3653" s="16" t="s">
        <v>813</v>
      </c>
      <c r="F3653" s="16" t="s">
        <v>814</v>
      </c>
      <c r="G3653" s="16" t="s">
        <v>13191</v>
      </c>
    </row>
    <row r="3654" spans="1:7" x14ac:dyDescent="0.25">
      <c r="A3654" s="16" t="s">
        <v>478</v>
      </c>
      <c r="B3654" s="16" t="s">
        <v>10231</v>
      </c>
      <c r="C3654" s="16" t="s">
        <v>13820</v>
      </c>
      <c r="D3654" s="16" t="s">
        <v>844</v>
      </c>
      <c r="E3654" s="16" t="s">
        <v>843</v>
      </c>
      <c r="F3654" s="16" t="s">
        <v>8746</v>
      </c>
      <c r="G3654" s="16" t="s">
        <v>13821</v>
      </c>
    </row>
    <row r="3655" spans="1:7" x14ac:dyDescent="0.25">
      <c r="A3655" s="16" t="s">
        <v>482</v>
      </c>
      <c r="B3655" s="16" t="s">
        <v>10135</v>
      </c>
      <c r="C3655" s="16" t="s">
        <v>13822</v>
      </c>
      <c r="D3655" s="16" t="s">
        <v>844</v>
      </c>
      <c r="E3655" s="16" t="s">
        <v>843</v>
      </c>
      <c r="F3655" s="16" t="s">
        <v>8746</v>
      </c>
      <c r="G3655" s="16" t="s">
        <v>13823</v>
      </c>
    </row>
    <row r="3656" spans="1:7" x14ac:dyDescent="0.25">
      <c r="A3656" s="16" t="s">
        <v>462</v>
      </c>
      <c r="B3656" s="16" t="s">
        <v>11384</v>
      </c>
      <c r="C3656" s="16" t="s">
        <v>13824</v>
      </c>
      <c r="D3656" s="16" t="s">
        <v>844</v>
      </c>
      <c r="E3656" s="16" t="s">
        <v>843</v>
      </c>
      <c r="F3656" s="16" t="s">
        <v>8746</v>
      </c>
      <c r="G3656" s="16" t="s">
        <v>13825</v>
      </c>
    </row>
    <row r="3658" spans="1:7" x14ac:dyDescent="0.25">
      <c r="A3658" s="16" t="s">
        <v>13227</v>
      </c>
    </row>
    <row r="3659" spans="1:7" x14ac:dyDescent="0.25">
      <c r="A3659" s="16" t="s">
        <v>424</v>
      </c>
    </row>
    <row r="3660" spans="1:7" x14ac:dyDescent="0.25">
      <c r="A3660" s="16" t="s">
        <v>477</v>
      </c>
      <c r="B3660" s="16" t="s">
        <v>435</v>
      </c>
      <c r="C3660" s="16" t="s">
        <v>811</v>
      </c>
      <c r="D3660" s="16" t="s">
        <v>812</v>
      </c>
      <c r="E3660" s="16" t="s">
        <v>813</v>
      </c>
      <c r="F3660" s="16" t="s">
        <v>814</v>
      </c>
      <c r="G3660" s="16" t="s">
        <v>13191</v>
      </c>
    </row>
    <row r="3661" spans="1:7" x14ac:dyDescent="0.25">
      <c r="A3661" s="16" t="s">
        <v>478</v>
      </c>
      <c r="B3661" s="16" t="s">
        <v>10231</v>
      </c>
      <c r="C3661" s="16" t="s">
        <v>10197</v>
      </c>
      <c r="D3661" s="16" t="s">
        <v>844</v>
      </c>
      <c r="E3661" s="16" t="s">
        <v>843</v>
      </c>
      <c r="F3661" s="16" t="s">
        <v>8746</v>
      </c>
      <c r="G3661" s="16" t="s">
        <v>13826</v>
      </c>
    </row>
    <row r="3662" spans="1:7" x14ac:dyDescent="0.25">
      <c r="A3662" s="16" t="s">
        <v>482</v>
      </c>
      <c r="B3662" s="16" t="s">
        <v>10135</v>
      </c>
      <c r="C3662" s="16" t="s">
        <v>10034</v>
      </c>
      <c r="D3662" s="16" t="s">
        <v>844</v>
      </c>
      <c r="E3662" s="16" t="s">
        <v>843</v>
      </c>
      <c r="F3662" s="16" t="s">
        <v>8746</v>
      </c>
      <c r="G3662" s="16" t="s">
        <v>13827</v>
      </c>
    </row>
    <row r="3663" spans="1:7" x14ac:dyDescent="0.25">
      <c r="A3663" s="16" t="s">
        <v>462</v>
      </c>
      <c r="B3663" s="16" t="s">
        <v>11384</v>
      </c>
      <c r="C3663" s="16" t="s">
        <v>10219</v>
      </c>
      <c r="D3663" s="16" t="s">
        <v>844</v>
      </c>
      <c r="E3663" s="16" t="s">
        <v>843</v>
      </c>
      <c r="F3663" s="16" t="s">
        <v>8746</v>
      </c>
      <c r="G3663" s="16" t="s">
        <v>13828</v>
      </c>
    </row>
    <row r="3665" spans="1:7" x14ac:dyDescent="0.25">
      <c r="A3665" s="16" t="s">
        <v>13228</v>
      </c>
    </row>
    <row r="3666" spans="1:7" x14ac:dyDescent="0.25">
      <c r="A3666" s="16" t="s">
        <v>425</v>
      </c>
    </row>
    <row r="3667" spans="1:7" x14ac:dyDescent="0.25">
      <c r="A3667" s="16" t="s">
        <v>477</v>
      </c>
      <c r="B3667" s="16" t="s">
        <v>435</v>
      </c>
      <c r="C3667" s="16" t="s">
        <v>811</v>
      </c>
      <c r="D3667" s="16" t="s">
        <v>812</v>
      </c>
      <c r="E3667" s="16" t="s">
        <v>813</v>
      </c>
      <c r="F3667" s="16" t="s">
        <v>814</v>
      </c>
      <c r="G3667" s="16" t="s">
        <v>13191</v>
      </c>
    </row>
    <row r="3668" spans="1:7" x14ac:dyDescent="0.25">
      <c r="A3668" s="16" t="s">
        <v>478</v>
      </c>
      <c r="B3668" s="16" t="s">
        <v>10231</v>
      </c>
      <c r="C3668" s="16" t="s">
        <v>8889</v>
      </c>
      <c r="D3668" s="16" t="s">
        <v>843</v>
      </c>
      <c r="E3668" s="16" t="s">
        <v>843</v>
      </c>
      <c r="F3668" s="16" t="s">
        <v>8746</v>
      </c>
      <c r="G3668" s="16" t="s">
        <v>13829</v>
      </c>
    </row>
    <row r="3669" spans="1:7" x14ac:dyDescent="0.25">
      <c r="A3669" s="16" t="s">
        <v>482</v>
      </c>
      <c r="B3669" s="16" t="s">
        <v>10135</v>
      </c>
      <c r="C3669" s="16" t="s">
        <v>8793</v>
      </c>
      <c r="D3669" s="16" t="s">
        <v>843</v>
      </c>
      <c r="E3669" s="16" t="s">
        <v>843</v>
      </c>
      <c r="F3669" s="16" t="s">
        <v>8746</v>
      </c>
      <c r="G3669" s="16" t="s">
        <v>13830</v>
      </c>
    </row>
    <row r="3670" spans="1:7" x14ac:dyDescent="0.25">
      <c r="A3670" s="16" t="s">
        <v>462</v>
      </c>
      <c r="B3670" s="16" t="s">
        <v>11384</v>
      </c>
      <c r="C3670" s="16" t="s">
        <v>9523</v>
      </c>
      <c r="D3670" s="16" t="s">
        <v>843</v>
      </c>
      <c r="E3670" s="16" t="s">
        <v>843</v>
      </c>
      <c r="F3670" s="16" t="s">
        <v>8746</v>
      </c>
      <c r="G3670" s="16" t="s">
        <v>13831</v>
      </c>
    </row>
    <row r="3672" spans="1:7" x14ac:dyDescent="0.25">
      <c r="A3672" s="16" t="s">
        <v>13832</v>
      </c>
    </row>
    <row r="3673" spans="1:7" x14ac:dyDescent="0.25">
      <c r="A3673" s="16" t="s">
        <v>13833</v>
      </c>
    </row>
    <row r="3674" spans="1:7" x14ac:dyDescent="0.25">
      <c r="A3674" s="16" t="s">
        <v>477</v>
      </c>
      <c r="B3674" s="16" t="s">
        <v>435</v>
      </c>
      <c r="C3674" s="16" t="s">
        <v>11834</v>
      </c>
      <c r="D3674" s="16" t="s">
        <v>11682</v>
      </c>
      <c r="E3674" s="16" t="s">
        <v>11749</v>
      </c>
    </row>
    <row r="3675" spans="1:7" x14ac:dyDescent="0.25">
      <c r="A3675" s="16" t="s">
        <v>478</v>
      </c>
      <c r="B3675" s="16" t="s">
        <v>8931</v>
      </c>
      <c r="C3675" s="16" t="s">
        <v>627</v>
      </c>
      <c r="D3675" s="16" t="s">
        <v>13229</v>
      </c>
      <c r="E3675" s="16" t="s">
        <v>1494</v>
      </c>
    </row>
    <row r="3676" spans="1:7" x14ac:dyDescent="0.25">
      <c r="A3676" s="16" t="s">
        <v>482</v>
      </c>
      <c r="B3676" s="16" t="s">
        <v>8904</v>
      </c>
      <c r="C3676" s="16" t="s">
        <v>652</v>
      </c>
      <c r="D3676" s="16" t="s">
        <v>675</v>
      </c>
      <c r="E3676" s="16" t="s">
        <v>886</v>
      </c>
    </row>
    <row r="3677" spans="1:7" x14ac:dyDescent="0.25">
      <c r="A3677" s="16" t="s">
        <v>462</v>
      </c>
      <c r="B3677" s="16" t="s">
        <v>9071</v>
      </c>
      <c r="C3677" s="16" t="s">
        <v>685</v>
      </c>
      <c r="D3677" s="16" t="s">
        <v>933</v>
      </c>
      <c r="E3677" s="16" t="s">
        <v>1552</v>
      </c>
    </row>
    <row r="3679" spans="1:7" x14ac:dyDescent="0.25">
      <c r="A3679" s="16" t="s">
        <v>14135</v>
      </c>
    </row>
    <row r="3680" spans="1:7" x14ac:dyDescent="0.25">
      <c r="A3680" s="16" t="s">
        <v>426</v>
      </c>
    </row>
    <row r="3681" spans="1:8" x14ac:dyDescent="0.25">
      <c r="A3681" s="16" t="s">
        <v>477</v>
      </c>
      <c r="B3681" s="16" t="s">
        <v>435</v>
      </c>
      <c r="C3681" s="16" t="s">
        <v>1058</v>
      </c>
      <c r="D3681" s="16" t="s">
        <v>1059</v>
      </c>
      <c r="E3681" s="16" t="s">
        <v>1060</v>
      </c>
      <c r="F3681" s="16" t="s">
        <v>1061</v>
      </c>
      <c r="G3681" s="16" t="s">
        <v>1062</v>
      </c>
      <c r="H3681" s="16" t="s">
        <v>1063</v>
      </c>
    </row>
    <row r="3682" spans="1:8" x14ac:dyDescent="0.25">
      <c r="A3682" s="16" t="s">
        <v>478</v>
      </c>
      <c r="B3682" s="16" t="s">
        <v>9975</v>
      </c>
      <c r="C3682" s="16" t="s">
        <v>584</v>
      </c>
      <c r="D3682" s="16" t="s">
        <v>1405</v>
      </c>
      <c r="E3682" s="16" t="s">
        <v>584</v>
      </c>
      <c r="F3682" s="16" t="s">
        <v>1197</v>
      </c>
      <c r="G3682" s="16" t="s">
        <v>684</v>
      </c>
      <c r="H3682" s="16" t="s">
        <v>1570</v>
      </c>
    </row>
    <row r="3683" spans="1:8" x14ac:dyDescent="0.25">
      <c r="A3683" s="16" t="s">
        <v>482</v>
      </c>
      <c r="B3683" s="16" t="s">
        <v>9840</v>
      </c>
      <c r="C3683" s="16" t="s">
        <v>654</v>
      </c>
      <c r="D3683" s="16" t="s">
        <v>650</v>
      </c>
      <c r="E3683" s="16" t="s">
        <v>447</v>
      </c>
      <c r="F3683" s="16" t="s">
        <v>447</v>
      </c>
      <c r="G3683" s="16" t="s">
        <v>930</v>
      </c>
      <c r="H3683" s="16" t="s">
        <v>1437</v>
      </c>
    </row>
    <row r="3684" spans="1:8" x14ac:dyDescent="0.25">
      <c r="A3684" s="16" t="s">
        <v>462</v>
      </c>
      <c r="B3684" s="16" t="s">
        <v>10882</v>
      </c>
      <c r="C3684" s="16" t="s">
        <v>574</v>
      </c>
      <c r="D3684" s="16" t="s">
        <v>834</v>
      </c>
      <c r="E3684" s="16" t="s">
        <v>557</v>
      </c>
      <c r="F3684" s="16" t="s">
        <v>573</v>
      </c>
      <c r="G3684" s="16" t="s">
        <v>1663</v>
      </c>
      <c r="H3684" s="16" t="s">
        <v>673</v>
      </c>
    </row>
    <row r="3686" spans="1:8" x14ac:dyDescent="0.25">
      <c r="A3686" s="16" t="s">
        <v>14136</v>
      </c>
    </row>
    <row r="3687" spans="1:8" x14ac:dyDescent="0.25">
      <c r="A3687" s="16" t="s">
        <v>427</v>
      </c>
    </row>
    <row r="3688" spans="1:8" x14ac:dyDescent="0.25">
      <c r="A3688" s="16" t="s">
        <v>477</v>
      </c>
      <c r="B3688" s="16" t="s">
        <v>435</v>
      </c>
      <c r="C3688" s="16" t="s">
        <v>811</v>
      </c>
      <c r="D3688" s="16" t="s">
        <v>812</v>
      </c>
      <c r="E3688" s="16" t="s">
        <v>813</v>
      </c>
      <c r="F3688" s="16" t="s">
        <v>814</v>
      </c>
    </row>
    <row r="3689" spans="1:8" x14ac:dyDescent="0.25">
      <c r="A3689" s="16" t="s">
        <v>478</v>
      </c>
      <c r="B3689" s="16" t="s">
        <v>9975</v>
      </c>
      <c r="C3689" s="16" t="s">
        <v>13834</v>
      </c>
      <c r="D3689" s="16" t="s">
        <v>13835</v>
      </c>
      <c r="E3689" s="16" t="s">
        <v>12582</v>
      </c>
      <c r="F3689" s="16" t="s">
        <v>13463</v>
      </c>
    </row>
    <row r="3690" spans="1:8" x14ac:dyDescent="0.25">
      <c r="A3690" s="16" t="s">
        <v>482</v>
      </c>
      <c r="B3690" s="16" t="s">
        <v>9840</v>
      </c>
      <c r="C3690" s="16" t="s">
        <v>13836</v>
      </c>
      <c r="D3690" s="16" t="s">
        <v>13837</v>
      </c>
      <c r="E3690" s="16" t="s">
        <v>10505</v>
      </c>
      <c r="F3690" s="16" t="s">
        <v>13479</v>
      </c>
    </row>
    <row r="3691" spans="1:8" x14ac:dyDescent="0.25">
      <c r="A3691" s="16" t="s">
        <v>462</v>
      </c>
      <c r="B3691" s="16" t="s">
        <v>10882</v>
      </c>
      <c r="C3691" s="16" t="s">
        <v>13838</v>
      </c>
      <c r="D3691" s="16" t="s">
        <v>13839</v>
      </c>
      <c r="E3691" s="16" t="s">
        <v>10505</v>
      </c>
      <c r="F3691" s="16" t="s">
        <v>13463</v>
      </c>
    </row>
    <row r="3693" spans="1:8" x14ac:dyDescent="0.25">
      <c r="A3693" s="16" t="s">
        <v>14137</v>
      </c>
    </row>
    <row r="3694" spans="1:8" x14ac:dyDescent="0.25">
      <c r="A3694" s="16" t="s">
        <v>428</v>
      </c>
    </row>
    <row r="3695" spans="1:8" x14ac:dyDescent="0.25">
      <c r="A3695" s="16" t="s">
        <v>477</v>
      </c>
      <c r="B3695" s="16" t="s">
        <v>435</v>
      </c>
      <c r="C3695" s="16" t="s">
        <v>811</v>
      </c>
      <c r="D3695" s="16" t="s">
        <v>812</v>
      </c>
      <c r="E3695" s="16" t="s">
        <v>813</v>
      </c>
      <c r="F3695" s="16" t="s">
        <v>814</v>
      </c>
    </row>
    <row r="3696" spans="1:8" x14ac:dyDescent="0.25">
      <c r="A3696" s="16" t="s">
        <v>478</v>
      </c>
      <c r="B3696" s="16" t="s">
        <v>9993</v>
      </c>
      <c r="C3696" s="16" t="s">
        <v>13840</v>
      </c>
      <c r="D3696" s="16" t="s">
        <v>11820</v>
      </c>
      <c r="E3696" s="16" t="s">
        <v>8927</v>
      </c>
      <c r="F3696" s="16" t="s">
        <v>13739</v>
      </c>
    </row>
    <row r="3697" spans="1:6" x14ac:dyDescent="0.25">
      <c r="A3697" s="16" t="s">
        <v>482</v>
      </c>
      <c r="B3697" s="16" t="s">
        <v>9911</v>
      </c>
      <c r="C3697" s="16" t="s">
        <v>13841</v>
      </c>
      <c r="D3697" s="16" t="s">
        <v>13842</v>
      </c>
      <c r="E3697" s="16" t="s">
        <v>9255</v>
      </c>
      <c r="F3697" s="16" t="s">
        <v>13741</v>
      </c>
    </row>
    <row r="3698" spans="1:6" x14ac:dyDescent="0.25">
      <c r="A3698" s="16" t="s">
        <v>462</v>
      </c>
      <c r="B3698" s="16" t="s">
        <v>10960</v>
      </c>
      <c r="C3698" s="16" t="s">
        <v>13843</v>
      </c>
      <c r="D3698" s="16" t="s">
        <v>13844</v>
      </c>
      <c r="E3698" s="16" t="s">
        <v>8927</v>
      </c>
      <c r="F3698" s="16" t="s">
        <v>13739</v>
      </c>
    </row>
    <row r="3700" spans="1:6" x14ac:dyDescent="0.25">
      <c r="A3700" s="16" t="s">
        <v>1969</v>
      </c>
    </row>
    <row r="3701" spans="1:6" x14ac:dyDescent="0.25">
      <c r="A3701" s="16" t="s">
        <v>429</v>
      </c>
    </row>
    <row r="3702" spans="1:6" x14ac:dyDescent="0.25">
      <c r="A3702" s="16" t="s">
        <v>477</v>
      </c>
      <c r="B3702" s="16" t="s">
        <v>435</v>
      </c>
      <c r="C3702" s="16" t="s">
        <v>1970</v>
      </c>
      <c r="D3702" s="16" t="s">
        <v>1971</v>
      </c>
      <c r="E3702" s="16" t="s">
        <v>1972</v>
      </c>
    </row>
    <row r="3703" spans="1:6" x14ac:dyDescent="0.25">
      <c r="A3703" s="16" t="s">
        <v>478</v>
      </c>
      <c r="B3703" s="16" t="s">
        <v>9598</v>
      </c>
      <c r="C3703" s="16" t="s">
        <v>834</v>
      </c>
      <c r="D3703" s="16" t="s">
        <v>591</v>
      </c>
      <c r="E3703" s="16" t="s">
        <v>1468</v>
      </c>
    </row>
    <row r="3704" spans="1:6" x14ac:dyDescent="0.25">
      <c r="A3704" s="16" t="s">
        <v>482</v>
      </c>
      <c r="B3704" s="16" t="s">
        <v>9702</v>
      </c>
      <c r="C3704" s="16" t="s">
        <v>622</v>
      </c>
      <c r="D3704" s="16" t="s">
        <v>446</v>
      </c>
      <c r="E3704" s="16" t="s">
        <v>1524</v>
      </c>
    </row>
    <row r="3705" spans="1:6" x14ac:dyDescent="0.25">
      <c r="A3705" s="16" t="s">
        <v>462</v>
      </c>
      <c r="B3705" s="16" t="s">
        <v>10405</v>
      </c>
      <c r="C3705" s="16" t="s">
        <v>695</v>
      </c>
      <c r="D3705" s="16" t="s">
        <v>468</v>
      </c>
      <c r="E3705" s="16" t="s">
        <v>940</v>
      </c>
    </row>
    <row r="3707" spans="1:6" x14ac:dyDescent="0.25">
      <c r="A3707" s="16" t="s">
        <v>1973</v>
      </c>
    </row>
    <row r="3708" spans="1:6" x14ac:dyDescent="0.25">
      <c r="A3708" s="16" t="s">
        <v>430</v>
      </c>
    </row>
    <row r="3709" spans="1:6" x14ac:dyDescent="0.25">
      <c r="A3709" s="16" t="s">
        <v>477</v>
      </c>
      <c r="B3709" s="16" t="s">
        <v>435</v>
      </c>
      <c r="C3709" s="16" t="s">
        <v>1970</v>
      </c>
      <c r="D3709" s="16" t="s">
        <v>1972</v>
      </c>
    </row>
    <row r="3710" spans="1:6" x14ac:dyDescent="0.25">
      <c r="A3710" s="16" t="s">
        <v>478</v>
      </c>
      <c r="B3710" s="16" t="s">
        <v>8904</v>
      </c>
      <c r="C3710" s="16" t="s">
        <v>1405</v>
      </c>
      <c r="D3710" s="16" t="s">
        <v>712</v>
      </c>
    </row>
    <row r="3711" spans="1:6" x14ac:dyDescent="0.25">
      <c r="A3711" s="16" t="s">
        <v>482</v>
      </c>
      <c r="B3711" s="16" t="s">
        <v>9015</v>
      </c>
      <c r="C3711" s="16" t="s">
        <v>802</v>
      </c>
      <c r="D3711" s="16" t="s">
        <v>801</v>
      </c>
    </row>
    <row r="3712" spans="1:6" x14ac:dyDescent="0.25">
      <c r="A3712" s="16" t="s">
        <v>462</v>
      </c>
      <c r="B3712" s="16" t="s">
        <v>9152</v>
      </c>
      <c r="C3712" s="16" t="s">
        <v>664</v>
      </c>
      <c r="D3712" s="16" t="s">
        <v>1440</v>
      </c>
    </row>
    <row r="3714" spans="1:5" x14ac:dyDescent="0.25">
      <c r="A3714" s="16" t="s">
        <v>1974</v>
      </c>
    </row>
    <row r="3715" spans="1:5" x14ac:dyDescent="0.25">
      <c r="A3715" s="16" t="s">
        <v>431</v>
      </c>
    </row>
    <row r="3716" spans="1:5" x14ac:dyDescent="0.25">
      <c r="A3716" s="16" t="s">
        <v>477</v>
      </c>
      <c r="B3716" s="16" t="s">
        <v>435</v>
      </c>
      <c r="C3716" s="16" t="s">
        <v>1970</v>
      </c>
      <c r="D3716" s="16" t="s">
        <v>1971</v>
      </c>
      <c r="E3716" s="16" t="s">
        <v>1972</v>
      </c>
    </row>
    <row r="3717" spans="1:5" x14ac:dyDescent="0.25">
      <c r="A3717" s="16" t="s">
        <v>478</v>
      </c>
      <c r="B3717" s="16" t="s">
        <v>9217</v>
      </c>
      <c r="C3717" s="16" t="s">
        <v>910</v>
      </c>
      <c r="D3717" s="16" t="s">
        <v>522</v>
      </c>
      <c r="E3717" s="16" t="s">
        <v>1940</v>
      </c>
    </row>
    <row r="3718" spans="1:5" x14ac:dyDescent="0.25">
      <c r="A3718" s="16" t="s">
        <v>482</v>
      </c>
      <c r="B3718" s="16" t="s">
        <v>9184</v>
      </c>
      <c r="C3718" s="16" t="s">
        <v>1275</v>
      </c>
      <c r="D3718" s="16" t="s">
        <v>681</v>
      </c>
      <c r="E3718" s="16" t="s">
        <v>1643</v>
      </c>
    </row>
    <row r="3719" spans="1:5" x14ac:dyDescent="0.25">
      <c r="A3719" s="16" t="s">
        <v>462</v>
      </c>
      <c r="B3719" s="16" t="s">
        <v>11784</v>
      </c>
      <c r="C3719" s="16" t="s">
        <v>903</v>
      </c>
      <c r="D3719" s="16" t="s">
        <v>690</v>
      </c>
      <c r="E3719" s="16" t="s">
        <v>1024</v>
      </c>
    </row>
    <row r="3721" spans="1:5" x14ac:dyDescent="0.25">
      <c r="A3721" s="16" t="s">
        <v>1975</v>
      </c>
    </row>
    <row r="3722" spans="1:5" x14ac:dyDescent="0.25">
      <c r="A3722" s="16" t="s">
        <v>432</v>
      </c>
    </row>
    <row r="3723" spans="1:5" x14ac:dyDescent="0.25">
      <c r="A3723" s="16" t="s">
        <v>477</v>
      </c>
      <c r="B3723" s="16" t="s">
        <v>435</v>
      </c>
      <c r="C3723" s="16" t="s">
        <v>1970</v>
      </c>
      <c r="D3723" s="16" t="s">
        <v>1972</v>
      </c>
    </row>
    <row r="3724" spans="1:5" x14ac:dyDescent="0.25">
      <c r="A3724" s="16" t="s">
        <v>478</v>
      </c>
      <c r="B3724" s="16" t="s">
        <v>8947</v>
      </c>
      <c r="C3724" s="16" t="s">
        <v>1255</v>
      </c>
      <c r="D3724" s="16" t="s">
        <v>1347</v>
      </c>
    </row>
    <row r="3725" spans="1:5" x14ac:dyDescent="0.25">
      <c r="A3725" s="16" t="s">
        <v>482</v>
      </c>
      <c r="B3725" s="16" t="s">
        <v>8972</v>
      </c>
      <c r="C3725" s="16" t="s">
        <v>652</v>
      </c>
      <c r="D3725" s="16" t="s">
        <v>1349</v>
      </c>
    </row>
    <row r="3726" spans="1:5" x14ac:dyDescent="0.25">
      <c r="A3726" s="16" t="s">
        <v>462</v>
      </c>
      <c r="B3726" s="16" t="s">
        <v>9146</v>
      </c>
      <c r="C3726" s="16" t="s">
        <v>1328</v>
      </c>
      <c r="D3726" s="16" t="s">
        <v>1348</v>
      </c>
    </row>
    <row r="3728" spans="1:5" x14ac:dyDescent="0.25">
      <c r="A3728" s="16" t="s">
        <v>14138</v>
      </c>
    </row>
    <row r="3729" spans="1:9" x14ac:dyDescent="0.25">
      <c r="A3729" s="16" t="s">
        <v>14139</v>
      </c>
    </row>
    <row r="3730" spans="1:9" x14ac:dyDescent="0.25">
      <c r="A3730" s="16" t="s">
        <v>435</v>
      </c>
      <c r="B3730" s="16" t="s">
        <v>1970</v>
      </c>
      <c r="C3730" s="16" t="s">
        <v>1971</v>
      </c>
      <c r="D3730" s="16" t="s">
        <v>1972</v>
      </c>
    </row>
    <row r="3731" spans="1:9" x14ac:dyDescent="0.25">
      <c r="A3731" s="16" t="s">
        <v>8931</v>
      </c>
      <c r="B3731" s="16" t="s">
        <v>13402</v>
      </c>
      <c r="C3731" s="16" t="s">
        <v>13284</v>
      </c>
      <c r="D3731" s="16" t="s">
        <v>13453</v>
      </c>
    </row>
    <row r="3733" spans="1:9" x14ac:dyDescent="0.25">
      <c r="A3733" s="16" t="s">
        <v>14140</v>
      </c>
    </row>
    <row r="3734" spans="1:9" x14ac:dyDescent="0.25">
      <c r="A3734" s="16" t="s">
        <v>14141</v>
      </c>
    </row>
    <row r="3735" spans="1:9" x14ac:dyDescent="0.25">
      <c r="A3735" s="16" t="s">
        <v>435</v>
      </c>
      <c r="B3735" s="16" t="s">
        <v>1970</v>
      </c>
      <c r="C3735" s="16" t="s">
        <v>1971</v>
      </c>
      <c r="D3735" s="16" t="s">
        <v>1972</v>
      </c>
    </row>
    <row r="3736" spans="1:9" x14ac:dyDescent="0.25">
      <c r="A3736" s="16" t="s">
        <v>8830</v>
      </c>
      <c r="B3736" s="16" t="s">
        <v>13284</v>
      </c>
      <c r="C3736" s="16" t="s">
        <v>13294</v>
      </c>
      <c r="D3736" s="16" t="s">
        <v>13297</v>
      </c>
    </row>
    <row r="3738" spans="1:9" x14ac:dyDescent="0.25">
      <c r="A3738" s="16" t="s">
        <v>1976</v>
      </c>
    </row>
    <row r="3739" spans="1:9" x14ac:dyDescent="0.25">
      <c r="A3739" s="16" t="s">
        <v>433</v>
      </c>
    </row>
    <row r="3740" spans="1:9" x14ac:dyDescent="0.25">
      <c r="A3740" s="16" t="s">
        <v>477</v>
      </c>
      <c r="B3740" s="16" t="s">
        <v>435</v>
      </c>
      <c r="C3740" s="16" t="s">
        <v>1977</v>
      </c>
      <c r="D3740" s="16" t="s">
        <v>1978</v>
      </c>
      <c r="E3740" s="16" t="s">
        <v>1961</v>
      </c>
      <c r="F3740" s="16" t="s">
        <v>1979</v>
      </c>
      <c r="G3740" s="16" t="s">
        <v>1980</v>
      </c>
      <c r="H3740" s="16" t="s">
        <v>1981</v>
      </c>
      <c r="I3740" s="16" t="s">
        <v>1982</v>
      </c>
    </row>
    <row r="3741" spans="1:9" x14ac:dyDescent="0.25">
      <c r="A3741" s="16" t="s">
        <v>478</v>
      </c>
      <c r="B3741" s="16" t="s">
        <v>8789</v>
      </c>
      <c r="C3741" s="16" t="s">
        <v>629</v>
      </c>
      <c r="D3741" s="16" t="s">
        <v>586</v>
      </c>
      <c r="E3741" s="16" t="s">
        <v>1983</v>
      </c>
      <c r="F3741" s="16" t="s">
        <v>567</v>
      </c>
      <c r="G3741" s="16" t="s">
        <v>1518</v>
      </c>
      <c r="H3741" s="16" t="s">
        <v>661</v>
      </c>
      <c r="I3741" s="16" t="s">
        <v>1346</v>
      </c>
    </row>
    <row r="3742" spans="1:9" x14ac:dyDescent="0.25">
      <c r="A3742" s="16" t="s">
        <v>482</v>
      </c>
      <c r="B3742" s="16" t="s">
        <v>10995</v>
      </c>
      <c r="C3742" s="16" t="s">
        <v>509</v>
      </c>
      <c r="D3742" s="16" t="s">
        <v>573</v>
      </c>
      <c r="E3742" s="16" t="s">
        <v>1945</v>
      </c>
      <c r="F3742" s="16" t="s">
        <v>459</v>
      </c>
      <c r="G3742" s="16" t="s">
        <v>1637</v>
      </c>
      <c r="H3742" s="16" t="s">
        <v>571</v>
      </c>
      <c r="I3742" s="16" t="s">
        <v>839</v>
      </c>
    </row>
    <row r="3743" spans="1:9" x14ac:dyDescent="0.25">
      <c r="A3743" s="16" t="s">
        <v>462</v>
      </c>
      <c r="B3743" s="16" t="s">
        <v>12772</v>
      </c>
      <c r="C3743" s="16" t="s">
        <v>629</v>
      </c>
      <c r="D3743" s="16" t="s">
        <v>597</v>
      </c>
      <c r="E3743" s="16" t="s">
        <v>1795</v>
      </c>
      <c r="F3743" s="16" t="s">
        <v>620</v>
      </c>
      <c r="G3743" s="16" t="s">
        <v>1984</v>
      </c>
      <c r="H3743" s="16" t="s">
        <v>520</v>
      </c>
      <c r="I3743" s="16" t="s">
        <v>704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38EA5-F7BB-429A-B8E5-1B1B293FFF4C}">
  <dimension ref="A1:C6"/>
  <sheetViews>
    <sheetView workbookViewId="0">
      <selection sqref="A1:C1"/>
    </sheetView>
  </sheetViews>
  <sheetFormatPr defaultColWidth="8.88671875" defaultRowHeight="13.8" x14ac:dyDescent="0.25"/>
  <cols>
    <col min="1" max="1" width="46" style="16" customWidth="1"/>
    <col min="2" max="2" width="44.6640625" style="16" customWidth="1"/>
    <col min="3" max="3" width="32.6640625" style="16" customWidth="1"/>
    <col min="4" max="16384" width="8.88671875" style="16"/>
  </cols>
  <sheetData>
    <row r="1" spans="1:3" ht="18.600000000000001" customHeight="1" x14ac:dyDescent="0.25">
      <c r="A1" s="51" t="s">
        <v>13254</v>
      </c>
      <c r="B1" s="51"/>
      <c r="C1" s="51"/>
    </row>
    <row r="2" spans="1:3" x14ac:dyDescent="0.25">
      <c r="A2" s="15" t="s">
        <v>13255</v>
      </c>
      <c r="B2" s="15" t="s">
        <v>13256</v>
      </c>
      <c r="C2" s="15" t="s">
        <v>13257</v>
      </c>
    </row>
    <row r="3" spans="1:3" ht="62.4" customHeight="1" x14ac:dyDescent="0.25">
      <c r="A3" s="17" t="s">
        <v>13258</v>
      </c>
      <c r="B3" s="17" t="s">
        <v>13259</v>
      </c>
      <c r="C3" s="17">
        <v>0.23</v>
      </c>
    </row>
    <row r="4" spans="1:3" ht="70.95" customHeight="1" x14ac:dyDescent="0.25">
      <c r="A4" s="17" t="s">
        <v>13260</v>
      </c>
      <c r="B4" s="17" t="s">
        <v>13261</v>
      </c>
      <c r="C4" s="17">
        <v>0.38297870000000001</v>
      </c>
    </row>
    <row r="5" spans="1:3" ht="39" customHeight="1" x14ac:dyDescent="0.25">
      <c r="A5" s="17" t="s">
        <v>13262</v>
      </c>
      <c r="B5" s="17" t="s">
        <v>13265</v>
      </c>
      <c r="C5" s="17">
        <v>0.11</v>
      </c>
    </row>
    <row r="6" spans="1:3" ht="41.4" x14ac:dyDescent="0.25">
      <c r="A6" s="17" t="s">
        <v>13263</v>
      </c>
      <c r="B6" s="17" t="s">
        <v>13264</v>
      </c>
      <c r="C6" s="17">
        <v>2.13</v>
      </c>
    </row>
  </sheetData>
  <mergeCells count="1">
    <mergeCell ref="A1:C1"/>
  </mergeCells>
  <conditionalFormatting sqref="A1">
    <cfRule type="duplicateValues" dxfId="0"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03E2F-AAA3-4EEB-905F-9AC27A64079E}">
  <sheetPr>
    <tabColor theme="0" tint="-0.249977111117893"/>
  </sheetPr>
  <dimension ref="A1:F54"/>
  <sheetViews>
    <sheetView workbookViewId="0">
      <pane ySplit="1" topLeftCell="A2" activePane="bottomLeft" state="frozen"/>
      <selection pane="bottomLeft"/>
    </sheetView>
  </sheetViews>
  <sheetFormatPr defaultColWidth="8.88671875" defaultRowHeight="13.8" x14ac:dyDescent="0.25"/>
  <cols>
    <col min="1" max="1" width="44.44140625" style="41" bestFit="1" customWidth="1"/>
    <col min="2" max="2" width="35.88671875" style="41" customWidth="1"/>
    <col min="3" max="3" width="72.33203125" style="41" customWidth="1"/>
    <col min="4" max="16384" width="8.88671875" style="41"/>
  </cols>
  <sheetData>
    <row r="1" spans="1:6" s="38" customFormat="1" x14ac:dyDescent="0.25">
      <c r="A1" s="45" t="s">
        <v>1985</v>
      </c>
      <c r="B1" s="45" t="s">
        <v>1986</v>
      </c>
      <c r="C1" s="46" t="s">
        <v>1987</v>
      </c>
      <c r="F1" s="47" t="s">
        <v>1988</v>
      </c>
    </row>
    <row r="2" spans="1:6" ht="41.4" x14ac:dyDescent="0.25">
      <c r="A2" s="16" t="s">
        <v>477</v>
      </c>
      <c r="B2" s="39" t="s">
        <v>1989</v>
      </c>
      <c r="C2" s="40" t="s">
        <v>1990</v>
      </c>
      <c r="F2" s="48" t="s">
        <v>1991</v>
      </c>
    </row>
    <row r="3" spans="1:6" ht="27.6" x14ac:dyDescent="0.25">
      <c r="A3" s="16" t="s">
        <v>735</v>
      </c>
      <c r="B3" s="39" t="s">
        <v>1992</v>
      </c>
      <c r="C3" s="40" t="s">
        <v>1993</v>
      </c>
      <c r="F3" s="42" t="s">
        <v>530</v>
      </c>
    </row>
    <row r="4" spans="1:6" x14ac:dyDescent="0.25">
      <c r="A4" s="16" t="s">
        <v>1493</v>
      </c>
      <c r="B4" s="39" t="s">
        <v>1994</v>
      </c>
      <c r="C4" s="43" t="s">
        <v>1995</v>
      </c>
    </row>
    <row r="5" spans="1:6" ht="41.4" x14ac:dyDescent="0.25">
      <c r="A5" s="16" t="s">
        <v>1996</v>
      </c>
      <c r="B5" s="39" t="s">
        <v>1997</v>
      </c>
      <c r="C5" s="40" t="s">
        <v>1998</v>
      </c>
    </row>
    <row r="6" spans="1:6" ht="55.2" x14ac:dyDescent="0.25">
      <c r="A6" s="16" t="s">
        <v>1999</v>
      </c>
      <c r="B6" s="39" t="s">
        <v>2000</v>
      </c>
      <c r="C6" s="40" t="s">
        <v>2001</v>
      </c>
    </row>
    <row r="7" spans="1:6" x14ac:dyDescent="0.25">
      <c r="A7" s="16" t="s">
        <v>2002</v>
      </c>
      <c r="B7" s="39" t="s">
        <v>2003</v>
      </c>
      <c r="C7" s="43" t="s">
        <v>2004</v>
      </c>
    </row>
    <row r="8" spans="1:6" ht="69" x14ac:dyDescent="0.25">
      <c r="A8" s="16" t="s">
        <v>1741</v>
      </c>
      <c r="B8" s="39" t="s">
        <v>2005</v>
      </c>
      <c r="C8" s="40" t="s">
        <v>2006</v>
      </c>
    </row>
    <row r="9" spans="1:6" ht="27.6" x14ac:dyDescent="0.25">
      <c r="A9" s="16" t="s">
        <v>1733</v>
      </c>
      <c r="B9" s="39" t="s">
        <v>2007</v>
      </c>
      <c r="C9" s="40" t="s">
        <v>2008</v>
      </c>
    </row>
    <row r="10" spans="1:6" ht="110.4" x14ac:dyDescent="0.25">
      <c r="A10" s="16" t="s">
        <v>668</v>
      </c>
      <c r="B10" s="39" t="s">
        <v>2009</v>
      </c>
      <c r="C10" s="40" t="s">
        <v>13279</v>
      </c>
    </row>
    <row r="11" spans="1:6" ht="82.8" x14ac:dyDescent="0.25">
      <c r="A11" s="16" t="s">
        <v>2010</v>
      </c>
      <c r="B11" s="39" t="s">
        <v>2011</v>
      </c>
      <c r="C11" s="40" t="s">
        <v>2012</v>
      </c>
    </row>
    <row r="12" spans="1:6" ht="41.4" x14ac:dyDescent="0.25">
      <c r="A12" s="16" t="s">
        <v>1664</v>
      </c>
      <c r="B12" s="39" t="s">
        <v>2013</v>
      </c>
      <c r="C12" s="40" t="s">
        <v>2014</v>
      </c>
    </row>
    <row r="13" spans="1:6" ht="87" customHeight="1" x14ac:dyDescent="0.25">
      <c r="A13" s="16" t="s">
        <v>1384</v>
      </c>
      <c r="B13" s="39" t="s">
        <v>2015</v>
      </c>
      <c r="C13" s="40" t="s">
        <v>13278</v>
      </c>
    </row>
    <row r="14" spans="1:6" ht="124.2" x14ac:dyDescent="0.25">
      <c r="A14" s="16" t="s">
        <v>2016</v>
      </c>
      <c r="B14" s="39" t="s">
        <v>2017</v>
      </c>
      <c r="C14" s="40" t="s">
        <v>2018</v>
      </c>
    </row>
    <row r="15" spans="1:6" ht="69" x14ac:dyDescent="0.25">
      <c r="A15" s="16" t="s">
        <v>2019</v>
      </c>
      <c r="B15" s="39" t="s">
        <v>2020</v>
      </c>
      <c r="C15" s="40" t="s">
        <v>2021</v>
      </c>
    </row>
    <row r="16" spans="1:6" x14ac:dyDescent="0.25">
      <c r="A16" s="16" t="s">
        <v>2022</v>
      </c>
      <c r="B16" s="39" t="s">
        <v>2023</v>
      </c>
      <c r="C16" s="43" t="s">
        <v>2024</v>
      </c>
    </row>
    <row r="17" spans="1:3" ht="69" x14ac:dyDescent="0.25">
      <c r="A17" s="16" t="s">
        <v>2025</v>
      </c>
      <c r="B17" s="44" t="s">
        <v>2026</v>
      </c>
      <c r="C17" s="40" t="s">
        <v>2027</v>
      </c>
    </row>
    <row r="18" spans="1:3" ht="69" x14ac:dyDescent="0.25">
      <c r="A18" s="16" t="s">
        <v>2028</v>
      </c>
      <c r="B18" s="44" t="s">
        <v>2029</v>
      </c>
      <c r="C18" s="40" t="s">
        <v>2030</v>
      </c>
    </row>
    <row r="19" spans="1:3" ht="138" x14ac:dyDescent="0.25">
      <c r="A19" s="16" t="s">
        <v>2031</v>
      </c>
      <c r="B19" s="39" t="s">
        <v>2032</v>
      </c>
      <c r="C19" s="40" t="s">
        <v>13267</v>
      </c>
    </row>
    <row r="20" spans="1:3" ht="138" x14ac:dyDescent="0.25">
      <c r="A20" s="16" t="s">
        <v>2033</v>
      </c>
      <c r="B20" s="39" t="s">
        <v>2034</v>
      </c>
      <c r="C20" s="40" t="s">
        <v>13268</v>
      </c>
    </row>
    <row r="21" spans="1:3" ht="151.80000000000001" x14ac:dyDescent="0.25">
      <c r="A21" s="16" t="s">
        <v>2035</v>
      </c>
      <c r="B21" s="39" t="s">
        <v>2036</v>
      </c>
      <c r="C21" s="40" t="s">
        <v>13269</v>
      </c>
    </row>
    <row r="22" spans="1:3" ht="138" x14ac:dyDescent="0.25">
      <c r="A22" s="16" t="s">
        <v>2037</v>
      </c>
      <c r="B22" s="39" t="s">
        <v>2038</v>
      </c>
      <c r="C22" s="40" t="s">
        <v>13270</v>
      </c>
    </row>
    <row r="23" spans="1:3" ht="138" x14ac:dyDescent="0.25">
      <c r="A23" s="16" t="s">
        <v>2039</v>
      </c>
      <c r="B23" s="39" t="s">
        <v>2040</v>
      </c>
      <c r="C23" s="40" t="s">
        <v>13271</v>
      </c>
    </row>
    <row r="24" spans="1:3" ht="124.2" x14ac:dyDescent="0.25">
      <c r="A24" s="16" t="s">
        <v>2041</v>
      </c>
      <c r="B24" s="39" t="s">
        <v>2042</v>
      </c>
      <c r="C24" s="40" t="s">
        <v>13272</v>
      </c>
    </row>
    <row r="25" spans="1:3" ht="138" x14ac:dyDescent="0.25">
      <c r="A25" s="16" t="s">
        <v>2043</v>
      </c>
      <c r="B25" s="39" t="s">
        <v>2044</v>
      </c>
      <c r="C25" s="40" t="s">
        <v>13273</v>
      </c>
    </row>
    <row r="26" spans="1:3" ht="179.4" x14ac:dyDescent="0.25">
      <c r="A26" s="16" t="s">
        <v>2045</v>
      </c>
      <c r="B26" s="39" t="s">
        <v>2046</v>
      </c>
      <c r="C26" s="40" t="s">
        <v>13274</v>
      </c>
    </row>
    <row r="27" spans="1:3" ht="165.6" x14ac:dyDescent="0.25">
      <c r="A27" s="16" t="s">
        <v>2047</v>
      </c>
      <c r="B27" s="39" t="s">
        <v>2048</v>
      </c>
      <c r="C27" s="40" t="s">
        <v>13275</v>
      </c>
    </row>
    <row r="28" spans="1:3" ht="179.4" x14ac:dyDescent="0.25">
      <c r="A28" s="16" t="s">
        <v>2049</v>
      </c>
      <c r="B28" s="39" t="s">
        <v>2050</v>
      </c>
      <c r="C28" s="40" t="s">
        <v>13276</v>
      </c>
    </row>
    <row r="29" spans="1:3" ht="96.6" x14ac:dyDescent="0.25">
      <c r="A29" s="16" t="s">
        <v>2051</v>
      </c>
      <c r="B29" s="39" t="s">
        <v>2052</v>
      </c>
      <c r="C29" s="40" t="s">
        <v>2053</v>
      </c>
    </row>
    <row r="30" spans="1:3" ht="151.80000000000001" x14ac:dyDescent="0.25">
      <c r="A30" s="16" t="s">
        <v>2054</v>
      </c>
      <c r="B30" s="39" t="s">
        <v>2055</v>
      </c>
      <c r="C30" s="40" t="s">
        <v>2056</v>
      </c>
    </row>
    <row r="31" spans="1:3" ht="96.6" x14ac:dyDescent="0.25">
      <c r="A31" s="16" t="s">
        <v>2057</v>
      </c>
      <c r="B31" s="39" t="s">
        <v>2058</v>
      </c>
      <c r="C31" s="40" t="s">
        <v>2059</v>
      </c>
    </row>
    <row r="32" spans="1:3" ht="124.2" x14ac:dyDescent="0.25">
      <c r="A32" s="16" t="s">
        <v>2060</v>
      </c>
      <c r="B32" s="39" t="s">
        <v>2061</v>
      </c>
      <c r="C32" s="40" t="s">
        <v>2062</v>
      </c>
    </row>
    <row r="33" spans="1:3" ht="110.4" x14ac:dyDescent="0.25">
      <c r="A33" s="16" t="s">
        <v>2063</v>
      </c>
      <c r="B33" s="39" t="s">
        <v>2064</v>
      </c>
      <c r="C33" s="40" t="s">
        <v>2065</v>
      </c>
    </row>
    <row r="34" spans="1:3" ht="124.2" x14ac:dyDescent="0.25">
      <c r="A34" s="16" t="s">
        <v>2066</v>
      </c>
      <c r="B34" s="39" t="s">
        <v>2067</v>
      </c>
      <c r="C34" s="40" t="s">
        <v>2068</v>
      </c>
    </row>
    <row r="35" spans="1:3" ht="151.80000000000001" x14ac:dyDescent="0.25">
      <c r="A35" s="16" t="s">
        <v>2069</v>
      </c>
      <c r="B35" s="39" t="s">
        <v>2070</v>
      </c>
      <c r="C35" s="40" t="s">
        <v>13266</v>
      </c>
    </row>
    <row r="36" spans="1:3" ht="27.6" x14ac:dyDescent="0.25">
      <c r="A36" s="16" t="s">
        <v>2071</v>
      </c>
      <c r="B36" s="39" t="s">
        <v>2072</v>
      </c>
      <c r="C36" s="40" t="s">
        <v>13872</v>
      </c>
    </row>
    <row r="37" spans="1:3" x14ac:dyDescent="0.25">
      <c r="A37" s="16" t="s">
        <v>2073</v>
      </c>
      <c r="B37" s="39" t="s">
        <v>2074</v>
      </c>
      <c r="C37" s="43" t="s">
        <v>2075</v>
      </c>
    </row>
    <row r="38" spans="1:3" ht="27.6" x14ac:dyDescent="0.25">
      <c r="A38" s="16" t="s">
        <v>2076</v>
      </c>
      <c r="B38" s="44" t="s">
        <v>2077</v>
      </c>
      <c r="C38" s="43" t="s">
        <v>2078</v>
      </c>
    </row>
    <row r="39" spans="1:3" ht="27.6" x14ac:dyDescent="0.25">
      <c r="A39" s="16" t="s">
        <v>2079</v>
      </c>
      <c r="B39" s="44" t="s">
        <v>2080</v>
      </c>
      <c r="C39" s="43" t="s">
        <v>2078</v>
      </c>
    </row>
    <row r="40" spans="1:3" ht="27.6" x14ac:dyDescent="0.25">
      <c r="A40" s="16" t="s">
        <v>2081</v>
      </c>
      <c r="B40" s="39" t="s">
        <v>2082</v>
      </c>
      <c r="C40" s="40" t="s">
        <v>13873</v>
      </c>
    </row>
    <row r="41" spans="1:3" ht="27.6" x14ac:dyDescent="0.25">
      <c r="A41" s="16" t="s">
        <v>2083</v>
      </c>
      <c r="B41" s="39" t="s">
        <v>2084</v>
      </c>
      <c r="C41" s="40" t="s">
        <v>13873</v>
      </c>
    </row>
    <row r="42" spans="1:3" ht="27.6" x14ac:dyDescent="0.25">
      <c r="A42" s="16" t="s">
        <v>2085</v>
      </c>
      <c r="B42" s="39" t="s">
        <v>2086</v>
      </c>
      <c r="C42" s="40" t="s">
        <v>13874</v>
      </c>
    </row>
    <row r="43" spans="1:3" ht="27.6" x14ac:dyDescent="0.25">
      <c r="A43" s="16" t="s">
        <v>2087</v>
      </c>
      <c r="B43" s="39" t="s">
        <v>2088</v>
      </c>
      <c r="C43" s="40" t="s">
        <v>13873</v>
      </c>
    </row>
    <row r="44" spans="1:3" ht="27.6" x14ac:dyDescent="0.25">
      <c r="A44" s="16" t="s">
        <v>2089</v>
      </c>
      <c r="B44" s="39" t="s">
        <v>2090</v>
      </c>
      <c r="C44" s="40" t="s">
        <v>13873</v>
      </c>
    </row>
    <row r="45" spans="1:3" ht="27.6" x14ac:dyDescent="0.25">
      <c r="A45" s="16" t="s">
        <v>2091</v>
      </c>
      <c r="B45" s="44" t="s">
        <v>2092</v>
      </c>
      <c r="C45" s="40" t="s">
        <v>13873</v>
      </c>
    </row>
    <row r="46" spans="1:3" ht="27.6" x14ac:dyDescent="0.25">
      <c r="A46" s="16" t="s">
        <v>2093</v>
      </c>
      <c r="B46" s="44" t="s">
        <v>2094</v>
      </c>
      <c r="C46" s="43" t="s">
        <v>2078</v>
      </c>
    </row>
    <row r="47" spans="1:3" ht="96.6" x14ac:dyDescent="0.25">
      <c r="A47" s="16" t="s">
        <v>823</v>
      </c>
      <c r="B47" s="39" t="s">
        <v>2095</v>
      </c>
      <c r="C47" s="40" t="s">
        <v>13280</v>
      </c>
    </row>
    <row r="48" spans="1:3" ht="14.4" customHeight="1" x14ac:dyDescent="0.25">
      <c r="A48" s="16" t="s">
        <v>2096</v>
      </c>
      <c r="B48" s="44" t="s">
        <v>2097</v>
      </c>
      <c r="C48" s="40" t="s">
        <v>2098</v>
      </c>
    </row>
    <row r="49" spans="1:3" ht="14.4" customHeight="1" x14ac:dyDescent="0.25">
      <c r="A49" s="16" t="s">
        <v>2099</v>
      </c>
      <c r="B49" s="39" t="s">
        <v>2313</v>
      </c>
      <c r="C49" s="40" t="s">
        <v>13277</v>
      </c>
    </row>
    <row r="50" spans="1:3" ht="82.8" x14ac:dyDescent="0.25">
      <c r="A50" s="16" t="s">
        <v>928</v>
      </c>
      <c r="B50" s="39" t="s">
        <v>2101</v>
      </c>
      <c r="C50" s="40" t="s">
        <v>13875</v>
      </c>
    </row>
    <row r="51" spans="1:3" ht="55.2" x14ac:dyDescent="0.25">
      <c r="A51" s="16" t="s">
        <v>2102</v>
      </c>
      <c r="B51" s="39" t="s">
        <v>2103</v>
      </c>
      <c r="C51" s="40" t="s">
        <v>2104</v>
      </c>
    </row>
    <row r="52" spans="1:3" ht="96.6" x14ac:dyDescent="0.25">
      <c r="A52" s="16" t="s">
        <v>830</v>
      </c>
      <c r="B52" s="39" t="s">
        <v>2105</v>
      </c>
      <c r="C52" s="40" t="s">
        <v>2106</v>
      </c>
    </row>
    <row r="53" spans="1:3" ht="69" x14ac:dyDescent="0.25">
      <c r="A53" s="16" t="s">
        <v>2107</v>
      </c>
      <c r="B53" s="39" t="s">
        <v>2108</v>
      </c>
      <c r="C53" s="40" t="s">
        <v>2109</v>
      </c>
    </row>
    <row r="54" spans="1:3" ht="14.4" customHeight="1" x14ac:dyDescent="0.25"/>
  </sheetData>
  <autoFilter ref="A1:C53" xr:uid="{FC203E2F-AAA3-4EEB-905F-9AC27A64079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0D2D8-8B13-41F4-B2D0-E059855FC730}">
  <dimension ref="A1:B7"/>
  <sheetViews>
    <sheetView workbookViewId="0">
      <pane ySplit="1" topLeftCell="A2" activePane="bottomLeft" state="frozen"/>
      <selection pane="bottomLeft" sqref="A1:B1"/>
    </sheetView>
  </sheetViews>
  <sheetFormatPr defaultColWidth="8.88671875" defaultRowHeight="13.8" x14ac:dyDescent="0.25"/>
  <cols>
    <col min="1" max="1" width="16.33203125" style="19" bestFit="1" customWidth="1"/>
    <col min="2" max="2" width="104.33203125" style="19" bestFit="1" customWidth="1"/>
    <col min="3" max="3" width="8.33203125" style="19" bestFit="1" customWidth="1"/>
    <col min="4" max="16384" width="8.88671875" style="19"/>
  </cols>
  <sheetData>
    <row r="1" spans="1:2" s="36" customFormat="1" x14ac:dyDescent="0.25">
      <c r="A1" s="52" t="s">
        <v>2110</v>
      </c>
      <c r="B1" s="53"/>
    </row>
    <row r="2" spans="1:2" x14ac:dyDescent="0.25">
      <c r="A2" s="37" t="s">
        <v>2111</v>
      </c>
      <c r="B2" s="19" t="s">
        <v>2112</v>
      </c>
    </row>
    <row r="3" spans="1:2" x14ac:dyDescent="0.25">
      <c r="A3" s="37" t="s">
        <v>2113</v>
      </c>
      <c r="B3" s="19" t="s">
        <v>2114</v>
      </c>
    </row>
    <row r="4" spans="1:2" x14ac:dyDescent="0.25">
      <c r="A4" s="37" t="s">
        <v>2115</v>
      </c>
      <c r="B4" s="19" t="s">
        <v>13870</v>
      </c>
    </row>
    <row r="5" spans="1:2" x14ac:dyDescent="0.25">
      <c r="A5" s="37" t="s">
        <v>2116</v>
      </c>
      <c r="B5" s="19" t="s">
        <v>2117</v>
      </c>
    </row>
    <row r="6" spans="1:2" x14ac:dyDescent="0.25">
      <c r="A6" s="37" t="s">
        <v>2118</v>
      </c>
      <c r="B6" s="19" t="s">
        <v>2119</v>
      </c>
    </row>
    <row r="7" spans="1:2" x14ac:dyDescent="0.25">
      <c r="A7" s="37" t="s">
        <v>2120</v>
      </c>
      <c r="B7" s="19" t="s">
        <v>13871</v>
      </c>
    </row>
  </sheetData>
  <mergeCells count="1">
    <mergeCell ref="A1:B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FD1C9-DFF2-4FDF-81AC-95F7608855AF}">
  <sheetPr>
    <tabColor theme="0" tint="-0.249977111117893"/>
  </sheetPr>
  <dimension ref="A1:C14"/>
  <sheetViews>
    <sheetView workbookViewId="0">
      <pane ySplit="1" topLeftCell="A2" activePane="bottomLeft" state="frozen"/>
      <selection pane="bottomLeft"/>
    </sheetView>
  </sheetViews>
  <sheetFormatPr defaultColWidth="8.88671875" defaultRowHeight="13.8" x14ac:dyDescent="0.25"/>
  <cols>
    <col min="1" max="2" width="44" style="16" customWidth="1"/>
    <col min="3" max="3" width="63.6640625" style="16" customWidth="1"/>
    <col min="4" max="16384" width="8.88671875" style="16"/>
  </cols>
  <sheetData>
    <row r="1" spans="1:3" s="32" customFormat="1" x14ac:dyDescent="0.25">
      <c r="A1" s="35" t="s">
        <v>4085</v>
      </c>
      <c r="B1" s="35" t="s">
        <v>4086</v>
      </c>
      <c r="C1" s="35" t="s">
        <v>4087</v>
      </c>
    </row>
    <row r="2" spans="1:3" s="34" customFormat="1" ht="238.8" customHeight="1" x14ac:dyDescent="0.25">
      <c r="A2" s="33" t="s">
        <v>4088</v>
      </c>
      <c r="B2" s="33" t="s">
        <v>4089</v>
      </c>
      <c r="C2" s="33" t="s">
        <v>13869</v>
      </c>
    </row>
    <row r="3" spans="1:3" ht="69" x14ac:dyDescent="0.25">
      <c r="A3" s="33" t="s">
        <v>4090</v>
      </c>
      <c r="B3" s="33" t="s">
        <v>4091</v>
      </c>
      <c r="C3" s="33" t="s">
        <v>4092</v>
      </c>
    </row>
    <row r="4" spans="1:3" x14ac:dyDescent="0.25">
      <c r="A4" s="34"/>
      <c r="B4" s="34"/>
      <c r="C4" s="34"/>
    </row>
    <row r="5" spans="1:3" x14ac:dyDescent="0.25">
      <c r="A5" s="34"/>
      <c r="B5" s="34"/>
      <c r="C5" s="34"/>
    </row>
    <row r="6" spans="1:3" x14ac:dyDescent="0.25">
      <c r="A6" s="34"/>
      <c r="B6" s="34"/>
      <c r="C6" s="34"/>
    </row>
    <row r="7" spans="1:3" x14ac:dyDescent="0.25">
      <c r="A7" s="34"/>
      <c r="B7" s="34"/>
      <c r="C7" s="34"/>
    </row>
    <row r="8" spans="1:3" x14ac:dyDescent="0.25">
      <c r="A8" s="34"/>
      <c r="B8" s="34"/>
      <c r="C8" s="34"/>
    </row>
    <row r="9" spans="1:3" x14ac:dyDescent="0.25">
      <c r="A9" s="34"/>
      <c r="B9" s="34"/>
      <c r="C9" s="34"/>
    </row>
    <row r="10" spans="1:3" x14ac:dyDescent="0.25">
      <c r="A10" s="34"/>
      <c r="B10" s="34"/>
      <c r="C10" s="34"/>
    </row>
    <row r="11" spans="1:3" x14ac:dyDescent="0.25">
      <c r="A11" s="34"/>
      <c r="B11" s="34"/>
      <c r="C11" s="34"/>
    </row>
    <row r="12" spans="1:3" x14ac:dyDescent="0.25">
      <c r="A12" s="34"/>
      <c r="B12" s="34"/>
      <c r="C12" s="34"/>
    </row>
    <row r="13" spans="1:3" x14ac:dyDescent="0.25">
      <c r="A13" s="34"/>
      <c r="B13" s="34"/>
      <c r="C13" s="34"/>
    </row>
    <row r="14" spans="1:3" x14ac:dyDescent="0.25">
      <c r="A14" s="34"/>
      <c r="B14" s="34"/>
      <c r="C14" s="34"/>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2826E-AB8F-4745-8223-BF3CFBFEBEDE}">
  <sheetPr>
    <tabColor theme="0" tint="-0.249977111117893"/>
  </sheetPr>
  <dimension ref="A1:P509"/>
  <sheetViews>
    <sheetView workbookViewId="0"/>
  </sheetViews>
  <sheetFormatPr defaultColWidth="8.88671875" defaultRowHeight="13.8" x14ac:dyDescent="0.25"/>
  <cols>
    <col min="1" max="1" width="43.6640625" style="16" bestFit="1" customWidth="1"/>
    <col min="2" max="2" width="64.33203125" style="16" bestFit="1" customWidth="1"/>
    <col min="3" max="16384" width="8.88671875" style="16"/>
  </cols>
  <sheetData>
    <row r="1" spans="1:16" s="29" customFormat="1" x14ac:dyDescent="0.3">
      <c r="A1" s="29" t="s">
        <v>2121</v>
      </c>
      <c r="B1" s="29" t="s">
        <v>2122</v>
      </c>
      <c r="C1" s="29" t="s">
        <v>2123</v>
      </c>
      <c r="D1" s="29" t="s">
        <v>2124</v>
      </c>
      <c r="E1" s="29" t="s">
        <v>2125</v>
      </c>
      <c r="F1" s="29" t="s">
        <v>2126</v>
      </c>
      <c r="G1" s="29" t="s">
        <v>2127</v>
      </c>
      <c r="H1" s="29" t="s">
        <v>2128</v>
      </c>
      <c r="I1" s="29" t="s">
        <v>2129</v>
      </c>
      <c r="J1" s="29" t="s">
        <v>2130</v>
      </c>
      <c r="K1" s="29" t="s">
        <v>2131</v>
      </c>
      <c r="L1" s="29" t="s">
        <v>2132</v>
      </c>
      <c r="M1" s="29" t="s">
        <v>2133</v>
      </c>
      <c r="N1" s="29" t="s">
        <v>2134</v>
      </c>
      <c r="O1" s="29" t="s">
        <v>2135</v>
      </c>
      <c r="P1" s="29" t="s">
        <v>2136</v>
      </c>
    </row>
    <row r="2" spans="1:16" x14ac:dyDescent="0.25">
      <c r="A2" s="16" t="s">
        <v>2137</v>
      </c>
      <c r="B2" s="16" t="s">
        <v>2137</v>
      </c>
    </row>
    <row r="3" spans="1:16" x14ac:dyDescent="0.25">
      <c r="A3" s="16" t="s">
        <v>2138</v>
      </c>
      <c r="B3" s="16" t="s">
        <v>2138</v>
      </c>
    </row>
    <row r="4" spans="1:16" x14ac:dyDescent="0.25">
      <c r="A4" s="16" t="s">
        <v>2139</v>
      </c>
      <c r="B4" s="16" t="s">
        <v>2139</v>
      </c>
    </row>
    <row r="5" spans="1:16" x14ac:dyDescent="0.25">
      <c r="A5" s="16" t="s">
        <v>2140</v>
      </c>
      <c r="B5" s="16" t="s">
        <v>2140</v>
      </c>
    </row>
    <row r="6" spans="1:16" x14ac:dyDescent="0.25">
      <c r="A6" s="16" t="s">
        <v>2141</v>
      </c>
      <c r="B6" s="16" t="s">
        <v>2141</v>
      </c>
      <c r="I6" s="16" t="s">
        <v>2142</v>
      </c>
    </row>
    <row r="7" spans="1:16" x14ac:dyDescent="0.25">
      <c r="A7" s="16" t="s">
        <v>2143</v>
      </c>
      <c r="B7" s="16" t="s">
        <v>2144</v>
      </c>
      <c r="J7" s="16" t="s">
        <v>2145</v>
      </c>
      <c r="K7" s="16" t="s">
        <v>2146</v>
      </c>
    </row>
    <row r="8" spans="1:16" x14ac:dyDescent="0.25">
      <c r="A8" s="16" t="s">
        <v>2147</v>
      </c>
      <c r="B8" s="16" t="s">
        <v>2148</v>
      </c>
      <c r="C8" s="16" t="s">
        <v>2149</v>
      </c>
      <c r="D8" s="16" t="s">
        <v>2150</v>
      </c>
      <c r="E8" s="16" t="s">
        <v>2151</v>
      </c>
      <c r="J8" s="16" t="s">
        <v>2145</v>
      </c>
    </row>
    <row r="9" spans="1:16" x14ac:dyDescent="0.25">
      <c r="A9" s="16" t="s">
        <v>2152</v>
      </c>
      <c r="B9" s="16" t="s">
        <v>2153</v>
      </c>
      <c r="C9" s="16" t="s">
        <v>2154</v>
      </c>
      <c r="D9" s="16" t="s">
        <v>2155</v>
      </c>
      <c r="E9" s="16" t="s">
        <v>2156</v>
      </c>
      <c r="F9" s="16" t="s">
        <v>2157</v>
      </c>
      <c r="G9" s="16" t="s">
        <v>2158</v>
      </c>
      <c r="H9" s="16" t="s">
        <v>2159</v>
      </c>
      <c r="J9" s="16" t="s">
        <v>2160</v>
      </c>
      <c r="K9" s="16" t="s">
        <v>2161</v>
      </c>
    </row>
    <row r="10" spans="1:16" x14ac:dyDescent="0.25">
      <c r="A10" s="16" t="s">
        <v>2147</v>
      </c>
      <c r="B10" s="16" t="s">
        <v>2162</v>
      </c>
      <c r="C10" s="16" t="s">
        <v>2163</v>
      </c>
      <c r="D10" s="16" t="s">
        <v>2164</v>
      </c>
      <c r="E10" s="16" t="s">
        <v>2165</v>
      </c>
      <c r="J10" s="16" t="s">
        <v>2145</v>
      </c>
      <c r="L10" s="16" t="s">
        <v>2166</v>
      </c>
    </row>
    <row r="11" spans="1:16" x14ac:dyDescent="0.25">
      <c r="A11" s="16" t="s">
        <v>2152</v>
      </c>
      <c r="B11" s="16" t="s">
        <v>2167</v>
      </c>
      <c r="C11" s="16" t="s">
        <v>2168</v>
      </c>
      <c r="D11" s="16" t="s">
        <v>2169</v>
      </c>
      <c r="E11" s="16" t="s">
        <v>2170</v>
      </c>
      <c r="J11" s="16" t="s">
        <v>2160</v>
      </c>
      <c r="K11" s="16" t="s">
        <v>2161</v>
      </c>
      <c r="L11" s="16" t="s">
        <v>2171</v>
      </c>
    </row>
    <row r="12" spans="1:16" x14ac:dyDescent="0.25">
      <c r="A12" s="16" t="s">
        <v>2147</v>
      </c>
      <c r="B12" s="16" t="s">
        <v>2172</v>
      </c>
      <c r="C12" s="16" t="s">
        <v>2173</v>
      </c>
      <c r="D12" s="16" t="s">
        <v>2174</v>
      </c>
      <c r="E12" s="16" t="s">
        <v>2175</v>
      </c>
      <c r="J12" s="16" t="s">
        <v>2145</v>
      </c>
      <c r="L12" s="16" t="s">
        <v>2176</v>
      </c>
    </row>
    <row r="13" spans="1:16" x14ac:dyDescent="0.25">
      <c r="A13" s="16" t="s">
        <v>2177</v>
      </c>
      <c r="B13" s="16" t="s">
        <v>2015</v>
      </c>
      <c r="C13" s="16" t="s">
        <v>2178</v>
      </c>
      <c r="D13" s="16" t="s">
        <v>2179</v>
      </c>
      <c r="E13" s="16" t="s">
        <v>2180</v>
      </c>
      <c r="J13" s="16" t="s">
        <v>2160</v>
      </c>
      <c r="L13" s="16" t="s">
        <v>2181</v>
      </c>
      <c r="M13" s="16" t="s">
        <v>2182</v>
      </c>
    </row>
    <row r="14" spans="1:16" x14ac:dyDescent="0.25">
      <c r="A14" s="16" t="s">
        <v>2147</v>
      </c>
      <c r="B14" s="16" t="s">
        <v>2183</v>
      </c>
      <c r="C14" s="16" t="s">
        <v>2184</v>
      </c>
      <c r="D14" s="16" t="s">
        <v>2185</v>
      </c>
      <c r="E14" s="16" t="s">
        <v>2186</v>
      </c>
      <c r="J14" s="16" t="s">
        <v>2160</v>
      </c>
      <c r="L14" s="16" t="s">
        <v>2187</v>
      </c>
    </row>
    <row r="15" spans="1:16" x14ac:dyDescent="0.25">
      <c r="A15" s="16" t="s">
        <v>2188</v>
      </c>
      <c r="B15" s="16" t="s">
        <v>2189</v>
      </c>
      <c r="C15" s="16" t="s">
        <v>2190</v>
      </c>
      <c r="D15" s="16" t="s">
        <v>2191</v>
      </c>
      <c r="E15" s="16" t="s">
        <v>2192</v>
      </c>
      <c r="J15" s="16" t="s">
        <v>2160</v>
      </c>
      <c r="L15" s="16" t="s">
        <v>2193</v>
      </c>
    </row>
    <row r="16" spans="1:16" x14ac:dyDescent="0.25">
      <c r="A16" s="16" t="s">
        <v>2194</v>
      </c>
      <c r="B16" s="16" t="s">
        <v>2195</v>
      </c>
      <c r="C16" s="16" t="s">
        <v>2196</v>
      </c>
      <c r="D16" s="16" t="s">
        <v>2197</v>
      </c>
      <c r="E16" s="16" t="s">
        <v>2198</v>
      </c>
      <c r="J16" s="16" t="s">
        <v>2160</v>
      </c>
      <c r="L16" s="16" t="s">
        <v>2193</v>
      </c>
    </row>
    <row r="17" spans="1:14" x14ac:dyDescent="0.25">
      <c r="A17" s="16" t="s">
        <v>2199</v>
      </c>
      <c r="B17" s="16" t="s">
        <v>1989</v>
      </c>
      <c r="C17" s="16" t="s">
        <v>2200</v>
      </c>
      <c r="D17" s="16" t="s">
        <v>2201</v>
      </c>
      <c r="E17" s="16" t="s">
        <v>2202</v>
      </c>
      <c r="J17" s="16" t="s">
        <v>2160</v>
      </c>
      <c r="K17" s="16" t="s">
        <v>2161</v>
      </c>
      <c r="L17" s="16" t="s">
        <v>2193</v>
      </c>
    </row>
    <row r="18" spans="1:14" x14ac:dyDescent="0.25">
      <c r="A18" s="16" t="s">
        <v>2203</v>
      </c>
      <c r="B18" s="16" t="s">
        <v>2204</v>
      </c>
      <c r="C18" s="16" t="s">
        <v>2205</v>
      </c>
      <c r="D18" s="16" t="s">
        <v>2206</v>
      </c>
      <c r="E18" s="16" t="s">
        <v>2207</v>
      </c>
      <c r="J18" s="16" t="s">
        <v>2160</v>
      </c>
      <c r="K18" s="16" t="s">
        <v>2161</v>
      </c>
      <c r="L18" s="16" t="s">
        <v>2193</v>
      </c>
      <c r="N18" s="16" t="s">
        <v>2208</v>
      </c>
    </row>
    <row r="19" spans="1:14" x14ac:dyDescent="0.25">
      <c r="A19" s="16" t="s">
        <v>2209</v>
      </c>
      <c r="B19" s="16" t="s">
        <v>2210</v>
      </c>
      <c r="C19" s="16" t="s">
        <v>2211</v>
      </c>
      <c r="D19" s="16" t="s">
        <v>2212</v>
      </c>
      <c r="E19" s="16" t="s">
        <v>2213</v>
      </c>
      <c r="J19" s="16" t="s">
        <v>2160</v>
      </c>
      <c r="L19" s="16" t="s">
        <v>2214</v>
      </c>
    </row>
    <row r="20" spans="1:14" x14ac:dyDescent="0.25">
      <c r="A20" s="16" t="s">
        <v>2215</v>
      </c>
      <c r="B20" s="16" t="s">
        <v>2216</v>
      </c>
      <c r="C20" s="16" t="s">
        <v>2217</v>
      </c>
      <c r="D20" s="16" t="s">
        <v>2218</v>
      </c>
      <c r="E20" s="16" t="s">
        <v>2219</v>
      </c>
      <c r="J20" s="16" t="s">
        <v>2160</v>
      </c>
      <c r="L20" s="16" t="s">
        <v>2193</v>
      </c>
    </row>
    <row r="21" spans="1:14" x14ac:dyDescent="0.25">
      <c r="A21" s="16" t="s">
        <v>2209</v>
      </c>
      <c r="B21" s="16" t="s">
        <v>2220</v>
      </c>
      <c r="C21" s="16" t="s">
        <v>2221</v>
      </c>
      <c r="D21" s="16" t="s">
        <v>2222</v>
      </c>
      <c r="E21" s="16" t="s">
        <v>2223</v>
      </c>
      <c r="J21" s="16" t="s">
        <v>2160</v>
      </c>
      <c r="L21" s="16" t="s">
        <v>2224</v>
      </c>
    </row>
    <row r="22" spans="1:14" x14ac:dyDescent="0.25">
      <c r="A22" s="16" t="s">
        <v>2225</v>
      </c>
    </row>
    <row r="23" spans="1:14" x14ac:dyDescent="0.25">
      <c r="A23" s="16" t="s">
        <v>2143</v>
      </c>
      <c r="B23" s="16" t="s">
        <v>2226</v>
      </c>
      <c r="C23" s="16" t="s">
        <v>2226</v>
      </c>
      <c r="D23" s="16" t="s">
        <v>2227</v>
      </c>
      <c r="E23" s="16" t="s">
        <v>2228</v>
      </c>
      <c r="J23" s="16" t="s">
        <v>2145</v>
      </c>
      <c r="L23" s="16" t="s">
        <v>2193</v>
      </c>
    </row>
    <row r="24" spans="1:14" x14ac:dyDescent="0.25">
      <c r="A24" s="16" t="s">
        <v>2143</v>
      </c>
      <c r="B24" s="16" t="s">
        <v>2229</v>
      </c>
      <c r="C24" s="16" t="s">
        <v>2230</v>
      </c>
      <c r="D24" s="16" t="s">
        <v>2231</v>
      </c>
      <c r="E24" s="16" t="s">
        <v>2232</v>
      </c>
      <c r="J24" s="16" t="s">
        <v>2145</v>
      </c>
    </row>
    <row r="25" spans="1:14" x14ac:dyDescent="0.25">
      <c r="A25" s="16" t="s">
        <v>2233</v>
      </c>
      <c r="B25" s="16" t="s">
        <v>2234</v>
      </c>
      <c r="C25" s="16" t="s">
        <v>2235</v>
      </c>
      <c r="D25" s="16" t="s">
        <v>2236</v>
      </c>
      <c r="E25" s="16" t="s">
        <v>2237</v>
      </c>
      <c r="J25" s="16" t="s">
        <v>2160</v>
      </c>
      <c r="L25" s="16" t="s">
        <v>2238</v>
      </c>
    </row>
    <row r="26" spans="1:14" x14ac:dyDescent="0.25">
      <c r="A26" s="16" t="s">
        <v>2209</v>
      </c>
      <c r="B26" s="16" t="s">
        <v>2239</v>
      </c>
      <c r="C26" s="16" t="s">
        <v>2221</v>
      </c>
      <c r="D26" s="16" t="s">
        <v>2222</v>
      </c>
      <c r="E26" s="16" t="s">
        <v>2223</v>
      </c>
      <c r="J26" s="16" t="s">
        <v>2160</v>
      </c>
      <c r="K26" s="16" t="s">
        <v>2161</v>
      </c>
      <c r="L26" s="16" t="s">
        <v>2240</v>
      </c>
    </row>
    <row r="27" spans="1:14" x14ac:dyDescent="0.25">
      <c r="A27" s="16" t="s">
        <v>2241</v>
      </c>
      <c r="B27" s="16" t="s">
        <v>2242</v>
      </c>
      <c r="C27" s="16" t="s">
        <v>2243</v>
      </c>
      <c r="D27" s="16" t="s">
        <v>2244</v>
      </c>
      <c r="E27" s="16" t="s">
        <v>2245</v>
      </c>
      <c r="F27" s="16" t="s">
        <v>2246</v>
      </c>
      <c r="G27" s="16" t="s">
        <v>2247</v>
      </c>
      <c r="H27" s="16" t="s">
        <v>2248</v>
      </c>
      <c r="J27" s="16" t="s">
        <v>2160</v>
      </c>
      <c r="L27" s="16" t="s">
        <v>2249</v>
      </c>
      <c r="M27" s="16" t="s">
        <v>2250</v>
      </c>
    </row>
    <row r="28" spans="1:14" x14ac:dyDescent="0.25">
      <c r="A28" s="16" t="s">
        <v>2209</v>
      </c>
      <c r="B28" s="16" t="s">
        <v>2251</v>
      </c>
      <c r="C28" s="16" t="s">
        <v>2221</v>
      </c>
      <c r="D28" s="16" t="s">
        <v>2222</v>
      </c>
      <c r="E28" s="16" t="s">
        <v>2223</v>
      </c>
      <c r="J28" s="16" t="s">
        <v>2160</v>
      </c>
      <c r="L28" s="16" t="s">
        <v>2252</v>
      </c>
    </row>
    <row r="29" spans="1:14" x14ac:dyDescent="0.25">
      <c r="A29" s="16" t="s">
        <v>2253</v>
      </c>
      <c r="B29" s="16" t="s">
        <v>2254</v>
      </c>
      <c r="C29" s="16" t="s">
        <v>2255</v>
      </c>
      <c r="D29" s="16" t="s">
        <v>2256</v>
      </c>
      <c r="E29" s="16" t="s">
        <v>2257</v>
      </c>
      <c r="F29" s="16" t="s">
        <v>2258</v>
      </c>
      <c r="G29" s="16" t="s">
        <v>2259</v>
      </c>
      <c r="H29" s="16" t="s">
        <v>2260</v>
      </c>
      <c r="J29" s="16" t="s">
        <v>2160</v>
      </c>
      <c r="K29" s="16" t="s">
        <v>2261</v>
      </c>
    </row>
    <row r="30" spans="1:14" x14ac:dyDescent="0.25">
      <c r="A30" s="16" t="s">
        <v>2262</v>
      </c>
      <c r="B30" s="16" t="s">
        <v>2263</v>
      </c>
      <c r="C30" s="16" t="s">
        <v>2264</v>
      </c>
      <c r="D30" s="16" t="s">
        <v>2265</v>
      </c>
      <c r="E30" s="16" t="s">
        <v>2266</v>
      </c>
      <c r="J30" s="16" t="s">
        <v>2160</v>
      </c>
    </row>
    <row r="31" spans="1:14" x14ac:dyDescent="0.25">
      <c r="A31" s="16" t="s">
        <v>2177</v>
      </c>
      <c r="B31" s="16" t="s">
        <v>2005</v>
      </c>
      <c r="C31" s="16" t="s">
        <v>2267</v>
      </c>
      <c r="D31" s="16" t="s">
        <v>2268</v>
      </c>
      <c r="E31" s="16" t="s">
        <v>2269</v>
      </c>
      <c r="F31" s="16" t="s">
        <v>2270</v>
      </c>
      <c r="G31" s="16" t="s">
        <v>2271</v>
      </c>
      <c r="H31" s="16" t="s">
        <v>2272</v>
      </c>
      <c r="J31" s="16" t="s">
        <v>2160</v>
      </c>
      <c r="M31" s="16" t="s">
        <v>2273</v>
      </c>
    </row>
    <row r="32" spans="1:14" x14ac:dyDescent="0.25">
      <c r="A32" s="16" t="s">
        <v>2225</v>
      </c>
    </row>
    <row r="33" spans="1:16" x14ac:dyDescent="0.25">
      <c r="A33" s="16" t="s">
        <v>2274</v>
      </c>
      <c r="B33" s="16" t="s">
        <v>2275</v>
      </c>
      <c r="C33" s="16" t="s">
        <v>2276</v>
      </c>
      <c r="D33" s="16" t="s">
        <v>2277</v>
      </c>
      <c r="E33" s="16" t="s">
        <v>2278</v>
      </c>
      <c r="J33" s="16" t="s">
        <v>2145</v>
      </c>
      <c r="O33" s="16" t="s">
        <v>2279</v>
      </c>
    </row>
    <row r="34" spans="1:16" x14ac:dyDescent="0.25">
      <c r="A34" s="16" t="s">
        <v>2280</v>
      </c>
      <c r="B34" s="16" t="s">
        <v>2281</v>
      </c>
      <c r="J34" s="16" t="s">
        <v>2160</v>
      </c>
      <c r="P34" s="16" t="s">
        <v>2282</v>
      </c>
    </row>
    <row r="35" spans="1:16" x14ac:dyDescent="0.25">
      <c r="A35" s="16" t="s">
        <v>2143</v>
      </c>
      <c r="B35" s="16" t="s">
        <v>2283</v>
      </c>
      <c r="C35" s="16" t="s">
        <v>2284</v>
      </c>
      <c r="D35" s="16" t="s">
        <v>2285</v>
      </c>
      <c r="E35" s="16" t="s">
        <v>2286</v>
      </c>
      <c r="J35" s="16" t="s">
        <v>2145</v>
      </c>
    </row>
    <row r="36" spans="1:16" x14ac:dyDescent="0.25">
      <c r="A36" s="16" t="s">
        <v>2147</v>
      </c>
      <c r="B36" s="16" t="s">
        <v>2287</v>
      </c>
      <c r="C36" s="16" t="s">
        <v>2288</v>
      </c>
      <c r="D36" s="16" t="s">
        <v>2289</v>
      </c>
      <c r="E36" s="16" t="s">
        <v>2290</v>
      </c>
      <c r="J36" s="16" t="s">
        <v>2145</v>
      </c>
      <c r="L36" s="16" t="s">
        <v>2291</v>
      </c>
    </row>
    <row r="37" spans="1:16" x14ac:dyDescent="0.25">
      <c r="A37" s="16" t="s">
        <v>2147</v>
      </c>
      <c r="B37" s="16" t="s">
        <v>2292</v>
      </c>
      <c r="C37" s="16" t="s">
        <v>2293</v>
      </c>
      <c r="D37" s="16" t="s">
        <v>2294</v>
      </c>
      <c r="E37" s="16" t="s">
        <v>2295</v>
      </c>
      <c r="J37" s="16" t="s">
        <v>2145</v>
      </c>
      <c r="L37" s="16" t="s">
        <v>2296</v>
      </c>
    </row>
    <row r="38" spans="1:16" x14ac:dyDescent="0.25">
      <c r="A38" s="16" t="s">
        <v>2297</v>
      </c>
      <c r="B38" s="16" t="s">
        <v>1997</v>
      </c>
      <c r="C38" s="16" t="s">
        <v>2298</v>
      </c>
      <c r="D38" s="16" t="s">
        <v>2299</v>
      </c>
      <c r="E38" s="16" t="s">
        <v>2300</v>
      </c>
      <c r="J38" s="16" t="s">
        <v>2160</v>
      </c>
      <c r="M38" s="16" t="s">
        <v>2301</v>
      </c>
    </row>
    <row r="39" spans="1:16" x14ac:dyDescent="0.25">
      <c r="A39" s="16" t="s">
        <v>2209</v>
      </c>
      <c r="B39" s="16" t="s">
        <v>2302</v>
      </c>
      <c r="C39" s="16" t="s">
        <v>2221</v>
      </c>
      <c r="D39" s="16" t="s">
        <v>2222</v>
      </c>
      <c r="E39" s="16" t="s">
        <v>2223</v>
      </c>
      <c r="J39" s="16" t="s">
        <v>2160</v>
      </c>
      <c r="L39" s="16" t="s">
        <v>2303</v>
      </c>
    </row>
    <row r="40" spans="1:16" x14ac:dyDescent="0.25">
      <c r="A40" s="16" t="s">
        <v>2280</v>
      </c>
      <c r="B40" s="16" t="s">
        <v>2304</v>
      </c>
      <c r="J40" s="16" t="s">
        <v>2145</v>
      </c>
      <c r="P40" s="16" t="s">
        <v>2305</v>
      </c>
    </row>
    <row r="41" spans="1:16" x14ac:dyDescent="0.25">
      <c r="A41" s="16" t="s">
        <v>2177</v>
      </c>
      <c r="B41" s="16" t="s">
        <v>2101</v>
      </c>
      <c r="C41" s="16" t="s">
        <v>2306</v>
      </c>
      <c r="D41" s="16" t="s">
        <v>2307</v>
      </c>
      <c r="E41" s="16" t="s">
        <v>2308</v>
      </c>
      <c r="F41" s="16" t="s">
        <v>2309</v>
      </c>
      <c r="G41" s="16" t="s">
        <v>2310</v>
      </c>
      <c r="H41" s="16" t="s">
        <v>2311</v>
      </c>
      <c r="J41" s="16" t="s">
        <v>2160</v>
      </c>
      <c r="M41" s="16" t="s">
        <v>2312</v>
      </c>
    </row>
    <row r="42" spans="1:16" x14ac:dyDescent="0.25">
      <c r="A42" s="16" t="s">
        <v>2177</v>
      </c>
      <c r="B42" s="16" t="s">
        <v>2313</v>
      </c>
      <c r="C42" s="16" t="s">
        <v>2314</v>
      </c>
      <c r="D42" s="16" t="s">
        <v>2315</v>
      </c>
      <c r="E42" s="16" t="s">
        <v>2316</v>
      </c>
      <c r="J42" s="16" t="s">
        <v>2160</v>
      </c>
      <c r="L42" s="16" t="s">
        <v>2317</v>
      </c>
      <c r="M42" s="16" t="s">
        <v>2318</v>
      </c>
    </row>
    <row r="43" spans="1:16" x14ac:dyDescent="0.25">
      <c r="A43" s="16" t="s">
        <v>2262</v>
      </c>
      <c r="B43" s="16" t="s">
        <v>2319</v>
      </c>
      <c r="C43" s="16" t="s">
        <v>2320</v>
      </c>
      <c r="D43" s="16" t="s">
        <v>2321</v>
      </c>
      <c r="E43" s="16" t="s">
        <v>2322</v>
      </c>
      <c r="F43" s="16" t="s">
        <v>2323</v>
      </c>
      <c r="G43" s="16" t="s">
        <v>2324</v>
      </c>
      <c r="H43" s="16" t="s">
        <v>2325</v>
      </c>
      <c r="J43" s="16" t="s">
        <v>2160</v>
      </c>
      <c r="M43" s="16" t="s">
        <v>2326</v>
      </c>
    </row>
    <row r="44" spans="1:16" x14ac:dyDescent="0.25">
      <c r="A44" s="16" t="s">
        <v>2280</v>
      </c>
      <c r="B44" s="16" t="s">
        <v>470</v>
      </c>
      <c r="J44" s="16" t="s">
        <v>2145</v>
      </c>
      <c r="P44" s="16" t="s">
        <v>2327</v>
      </c>
    </row>
    <row r="45" spans="1:16" x14ac:dyDescent="0.25">
      <c r="A45" s="16" t="s">
        <v>2280</v>
      </c>
      <c r="B45" s="16" t="s">
        <v>474</v>
      </c>
      <c r="J45" s="16" t="s">
        <v>2145</v>
      </c>
      <c r="P45" s="16" t="s">
        <v>2328</v>
      </c>
    </row>
    <row r="46" spans="1:16" x14ac:dyDescent="0.25">
      <c r="A46" s="16" t="s">
        <v>2280</v>
      </c>
      <c r="B46" s="16" t="s">
        <v>2329</v>
      </c>
      <c r="J46" s="16" t="s">
        <v>2145</v>
      </c>
      <c r="P46" s="16" t="s">
        <v>2330</v>
      </c>
    </row>
    <row r="47" spans="1:16" x14ac:dyDescent="0.25">
      <c r="A47" s="16" t="s">
        <v>2280</v>
      </c>
      <c r="B47" s="16" t="s">
        <v>2331</v>
      </c>
      <c r="J47" s="16" t="s">
        <v>2145</v>
      </c>
      <c r="P47" s="16" t="s">
        <v>2332</v>
      </c>
    </row>
    <row r="48" spans="1:16" x14ac:dyDescent="0.25">
      <c r="A48" s="16" t="s">
        <v>2280</v>
      </c>
      <c r="B48" s="16" t="s">
        <v>2333</v>
      </c>
      <c r="J48" s="16" t="s">
        <v>2145</v>
      </c>
      <c r="P48" s="16" t="s">
        <v>2334</v>
      </c>
    </row>
    <row r="49" spans="1:16" x14ac:dyDescent="0.25">
      <c r="A49" s="16" t="s">
        <v>2280</v>
      </c>
      <c r="B49" s="16" t="s">
        <v>2335</v>
      </c>
      <c r="J49" s="16" t="s">
        <v>2145</v>
      </c>
      <c r="P49" s="16" t="s">
        <v>2336</v>
      </c>
    </row>
    <row r="50" spans="1:16" x14ac:dyDescent="0.25">
      <c r="A50" s="16" t="s">
        <v>2280</v>
      </c>
      <c r="B50" s="16" t="s">
        <v>2337</v>
      </c>
      <c r="J50" s="16" t="s">
        <v>2145</v>
      </c>
      <c r="P50" s="16" t="s">
        <v>2338</v>
      </c>
    </row>
    <row r="51" spans="1:16" x14ac:dyDescent="0.25">
      <c r="A51" s="16" t="s">
        <v>2280</v>
      </c>
      <c r="B51" s="16" t="s">
        <v>2339</v>
      </c>
      <c r="J51" s="16" t="s">
        <v>2145</v>
      </c>
      <c r="P51" s="16" t="s">
        <v>2340</v>
      </c>
    </row>
    <row r="52" spans="1:16" x14ac:dyDescent="0.25">
      <c r="A52" s="16" t="s">
        <v>2280</v>
      </c>
      <c r="B52" s="16" t="s">
        <v>2341</v>
      </c>
      <c r="J52" s="16" t="s">
        <v>2145</v>
      </c>
      <c r="P52" s="16" t="s">
        <v>2342</v>
      </c>
    </row>
    <row r="53" spans="1:16" x14ac:dyDescent="0.25">
      <c r="A53" s="16" t="s">
        <v>2343</v>
      </c>
      <c r="B53" s="16" t="s">
        <v>1366</v>
      </c>
      <c r="C53" s="16" t="s">
        <v>2344</v>
      </c>
      <c r="D53" s="16" t="s">
        <v>2345</v>
      </c>
      <c r="E53" s="16" t="s">
        <v>2346</v>
      </c>
      <c r="J53" s="16" t="s">
        <v>2160</v>
      </c>
      <c r="L53" s="16" t="s">
        <v>2347</v>
      </c>
    </row>
    <row r="54" spans="1:16" x14ac:dyDescent="0.25">
      <c r="A54" s="16" t="s">
        <v>2348</v>
      </c>
      <c r="B54" s="16" t="s">
        <v>2349</v>
      </c>
      <c r="C54" s="16" t="s">
        <v>2350</v>
      </c>
      <c r="D54" s="16" t="s">
        <v>2351</v>
      </c>
      <c r="E54" s="16" t="s">
        <v>2352</v>
      </c>
      <c r="F54" s="16" t="s">
        <v>2353</v>
      </c>
      <c r="G54" s="16" t="s">
        <v>2354</v>
      </c>
      <c r="H54" s="16" t="s">
        <v>2355</v>
      </c>
      <c r="J54" s="16" t="s">
        <v>2160</v>
      </c>
      <c r="L54" s="16" t="s">
        <v>2356</v>
      </c>
    </row>
    <row r="55" spans="1:16" x14ac:dyDescent="0.25">
      <c r="A55" s="16" t="s">
        <v>2357</v>
      </c>
      <c r="B55" s="16" t="s">
        <v>2358</v>
      </c>
      <c r="C55" s="16" t="s">
        <v>2359</v>
      </c>
      <c r="D55" s="16" t="s">
        <v>2360</v>
      </c>
      <c r="E55" s="16" t="s">
        <v>2361</v>
      </c>
      <c r="F55" s="16" t="s">
        <v>2362</v>
      </c>
      <c r="G55" s="16" t="s">
        <v>2363</v>
      </c>
      <c r="H55" s="16" t="s">
        <v>2364</v>
      </c>
      <c r="J55" s="16" t="s">
        <v>2160</v>
      </c>
      <c r="K55" s="16" t="s">
        <v>2365</v>
      </c>
      <c r="L55" s="16" t="s">
        <v>2366</v>
      </c>
      <c r="M55" s="16" t="s">
        <v>2367</v>
      </c>
    </row>
    <row r="56" spans="1:16" x14ac:dyDescent="0.25">
      <c r="A56" s="16" t="s">
        <v>2225</v>
      </c>
    </row>
    <row r="57" spans="1:16" x14ac:dyDescent="0.25">
      <c r="A57" s="16" t="s">
        <v>2143</v>
      </c>
      <c r="B57" s="16" t="s">
        <v>2368</v>
      </c>
      <c r="C57" s="16" t="s">
        <v>2368</v>
      </c>
      <c r="D57" s="16" t="s">
        <v>2369</v>
      </c>
      <c r="E57" s="16" t="s">
        <v>2370</v>
      </c>
      <c r="J57" s="16" t="s">
        <v>2145</v>
      </c>
      <c r="L57" s="16" t="s">
        <v>2371</v>
      </c>
    </row>
    <row r="58" spans="1:16" x14ac:dyDescent="0.25">
      <c r="A58" s="16" t="s">
        <v>2372</v>
      </c>
      <c r="B58" s="16" t="s">
        <v>2373</v>
      </c>
      <c r="C58" s="16" t="s">
        <v>2374</v>
      </c>
      <c r="D58" s="16" t="s">
        <v>2375</v>
      </c>
      <c r="E58" s="16" t="s">
        <v>2376</v>
      </c>
      <c r="F58" s="16" t="s">
        <v>2377</v>
      </c>
      <c r="G58" s="16" t="s">
        <v>2378</v>
      </c>
      <c r="H58" s="16" t="s">
        <v>2379</v>
      </c>
      <c r="J58" s="16" t="s">
        <v>2160</v>
      </c>
      <c r="M58" s="16" t="s">
        <v>2380</v>
      </c>
    </row>
    <row r="59" spans="1:16" x14ac:dyDescent="0.25">
      <c r="A59" s="16" t="s">
        <v>2280</v>
      </c>
      <c r="B59" s="16" t="s">
        <v>2381</v>
      </c>
      <c r="J59" s="16" t="s">
        <v>2145</v>
      </c>
      <c r="P59" s="16" t="s">
        <v>2382</v>
      </c>
    </row>
    <row r="60" spans="1:16" x14ac:dyDescent="0.25">
      <c r="A60" s="16" t="s">
        <v>2383</v>
      </c>
      <c r="B60" s="16" t="s">
        <v>2384</v>
      </c>
      <c r="C60" s="16" t="s">
        <v>2385</v>
      </c>
      <c r="D60" s="16" t="s">
        <v>2386</v>
      </c>
      <c r="E60" s="16" t="s">
        <v>2387</v>
      </c>
      <c r="F60" s="16" t="s">
        <v>2388</v>
      </c>
      <c r="G60" s="16" t="s">
        <v>2389</v>
      </c>
      <c r="H60" s="16" t="s">
        <v>2390</v>
      </c>
      <c r="J60" s="16" t="s">
        <v>2160</v>
      </c>
      <c r="L60" s="16" t="s">
        <v>2391</v>
      </c>
      <c r="M60" s="16" t="s">
        <v>2392</v>
      </c>
    </row>
    <row r="61" spans="1:16" x14ac:dyDescent="0.25">
      <c r="A61" s="16" t="s">
        <v>2393</v>
      </c>
      <c r="B61" s="16" t="s">
        <v>2394</v>
      </c>
      <c r="C61" s="16" t="s">
        <v>2395</v>
      </c>
      <c r="D61" s="16" t="s">
        <v>2396</v>
      </c>
      <c r="E61" s="16" t="s">
        <v>2397</v>
      </c>
      <c r="J61" s="16" t="s">
        <v>2160</v>
      </c>
      <c r="L61" s="16" t="s">
        <v>2398</v>
      </c>
    </row>
    <row r="62" spans="1:16" x14ac:dyDescent="0.25">
      <c r="A62" s="16" t="s">
        <v>2393</v>
      </c>
      <c r="B62" s="16" t="s">
        <v>2399</v>
      </c>
      <c r="C62" s="16" t="s">
        <v>2400</v>
      </c>
      <c r="D62" s="16" t="s">
        <v>2401</v>
      </c>
      <c r="E62" s="16" t="s">
        <v>2402</v>
      </c>
      <c r="J62" s="16" t="s">
        <v>2160</v>
      </c>
      <c r="L62" s="16" t="s">
        <v>2403</v>
      </c>
    </row>
    <row r="63" spans="1:16" x14ac:dyDescent="0.25">
      <c r="A63" s="16" t="s">
        <v>2393</v>
      </c>
      <c r="B63" s="16" t="s">
        <v>2404</v>
      </c>
      <c r="C63" s="16" t="s">
        <v>2405</v>
      </c>
      <c r="D63" s="16" t="s">
        <v>2406</v>
      </c>
      <c r="E63" s="16" t="s">
        <v>2407</v>
      </c>
      <c r="J63" s="16" t="s">
        <v>2160</v>
      </c>
      <c r="L63" s="16" t="s">
        <v>2408</v>
      </c>
    </row>
    <row r="64" spans="1:16" x14ac:dyDescent="0.25">
      <c r="A64" s="16" t="s">
        <v>2393</v>
      </c>
      <c r="B64" s="16" t="s">
        <v>2409</v>
      </c>
      <c r="C64" s="16" t="s">
        <v>2410</v>
      </c>
      <c r="D64" s="16" t="s">
        <v>2411</v>
      </c>
      <c r="E64" s="16" t="s">
        <v>2412</v>
      </c>
      <c r="J64" s="16" t="s">
        <v>2160</v>
      </c>
      <c r="L64" s="16" t="s">
        <v>2413</v>
      </c>
    </row>
    <row r="65" spans="1:16" x14ac:dyDescent="0.25">
      <c r="A65" s="16" t="s">
        <v>2393</v>
      </c>
      <c r="B65" s="16" t="s">
        <v>2414</v>
      </c>
      <c r="C65" s="16" t="s">
        <v>2415</v>
      </c>
      <c r="D65" s="16" t="s">
        <v>2416</v>
      </c>
      <c r="E65" s="16" t="s">
        <v>2417</v>
      </c>
      <c r="J65" s="16" t="s">
        <v>2160</v>
      </c>
      <c r="L65" s="16" t="s">
        <v>2418</v>
      </c>
    </row>
    <row r="66" spans="1:16" x14ac:dyDescent="0.25">
      <c r="A66" s="16" t="s">
        <v>2393</v>
      </c>
      <c r="B66" s="16" t="s">
        <v>2419</v>
      </c>
      <c r="C66" s="16" t="s">
        <v>2420</v>
      </c>
      <c r="D66" s="16" t="s">
        <v>2421</v>
      </c>
      <c r="E66" s="16" t="s">
        <v>2422</v>
      </c>
      <c r="J66" s="16" t="s">
        <v>2160</v>
      </c>
      <c r="L66" s="16" t="s">
        <v>2423</v>
      </c>
    </row>
    <row r="67" spans="1:16" x14ac:dyDescent="0.25">
      <c r="A67" s="16" t="s">
        <v>2225</v>
      </c>
    </row>
    <row r="68" spans="1:16" x14ac:dyDescent="0.25">
      <c r="A68" s="16" t="s">
        <v>2280</v>
      </c>
      <c r="B68" s="16" t="s">
        <v>2424</v>
      </c>
      <c r="J68" s="16" t="s">
        <v>2145</v>
      </c>
      <c r="P68" s="16" t="s">
        <v>2425</v>
      </c>
    </row>
    <row r="69" spans="1:16" x14ac:dyDescent="0.25">
      <c r="A69" s="16" t="s">
        <v>2143</v>
      </c>
      <c r="B69" s="16" t="s">
        <v>2426</v>
      </c>
      <c r="C69" s="16" t="s">
        <v>2427</v>
      </c>
      <c r="D69" s="16" t="s">
        <v>2428</v>
      </c>
      <c r="E69" s="16" t="s">
        <v>2429</v>
      </c>
      <c r="J69" s="16" t="s">
        <v>2145</v>
      </c>
      <c r="L69" s="16" t="s">
        <v>2430</v>
      </c>
    </row>
    <row r="70" spans="1:16" x14ac:dyDescent="0.25">
      <c r="A70" s="16" t="s">
        <v>2431</v>
      </c>
      <c r="B70" s="16" t="s">
        <v>2432</v>
      </c>
      <c r="C70" s="16" t="s">
        <v>2433</v>
      </c>
      <c r="D70" s="16" t="s">
        <v>2434</v>
      </c>
      <c r="E70" s="16" t="s">
        <v>2435</v>
      </c>
      <c r="F70" s="16" t="s">
        <v>2436</v>
      </c>
      <c r="G70" s="16" t="s">
        <v>2437</v>
      </c>
      <c r="H70" s="16" t="s">
        <v>2438</v>
      </c>
      <c r="J70" s="16" t="s">
        <v>2160</v>
      </c>
      <c r="L70" s="16" t="s">
        <v>2249</v>
      </c>
    </row>
    <row r="71" spans="1:16" x14ac:dyDescent="0.25">
      <c r="A71" s="16" t="s">
        <v>2225</v>
      </c>
    </row>
    <row r="72" spans="1:16" x14ac:dyDescent="0.25">
      <c r="A72" s="16" t="s">
        <v>2143</v>
      </c>
      <c r="B72" s="16" t="s">
        <v>81</v>
      </c>
      <c r="C72" s="16" t="s">
        <v>81</v>
      </c>
      <c r="D72" s="16" t="s">
        <v>2439</v>
      </c>
      <c r="E72" s="16" t="s">
        <v>2440</v>
      </c>
      <c r="J72" s="16" t="s">
        <v>2145</v>
      </c>
      <c r="L72" s="16" t="s">
        <v>2371</v>
      </c>
    </row>
    <row r="73" spans="1:16" x14ac:dyDescent="0.25">
      <c r="A73" s="16" t="s">
        <v>2441</v>
      </c>
      <c r="B73" s="16" t="s">
        <v>2442</v>
      </c>
      <c r="C73" s="16" t="s">
        <v>2443</v>
      </c>
      <c r="D73" s="16" t="s">
        <v>2444</v>
      </c>
      <c r="E73" s="16" t="s">
        <v>2445</v>
      </c>
      <c r="J73" s="16" t="s">
        <v>2160</v>
      </c>
      <c r="L73" s="16" t="s">
        <v>2446</v>
      </c>
    </row>
    <row r="74" spans="1:16" x14ac:dyDescent="0.25">
      <c r="A74" s="16" t="s">
        <v>2447</v>
      </c>
      <c r="B74" s="16" t="s">
        <v>2448</v>
      </c>
      <c r="C74" s="16" t="s">
        <v>2449</v>
      </c>
      <c r="D74" s="16" t="s">
        <v>2450</v>
      </c>
      <c r="E74" s="16" t="s">
        <v>2451</v>
      </c>
      <c r="F74" s="16" t="s">
        <v>2452</v>
      </c>
      <c r="G74" s="16" t="s">
        <v>2453</v>
      </c>
      <c r="H74" s="16" t="s">
        <v>2454</v>
      </c>
      <c r="J74" s="16" t="s">
        <v>2160</v>
      </c>
      <c r="L74" s="16" t="s">
        <v>2455</v>
      </c>
      <c r="M74" s="16" t="s">
        <v>2456</v>
      </c>
    </row>
    <row r="75" spans="1:16" x14ac:dyDescent="0.25">
      <c r="A75" s="16" t="s">
        <v>2457</v>
      </c>
      <c r="B75" s="16" t="s">
        <v>2458</v>
      </c>
      <c r="C75" s="16" t="s">
        <v>2459</v>
      </c>
      <c r="D75" s="16" t="s">
        <v>2460</v>
      </c>
      <c r="E75" s="16" t="s">
        <v>2461</v>
      </c>
      <c r="F75" s="16" t="s">
        <v>2462</v>
      </c>
      <c r="G75" s="16" t="s">
        <v>2463</v>
      </c>
      <c r="H75" s="16" t="s">
        <v>2464</v>
      </c>
      <c r="J75" s="16" t="s">
        <v>2160</v>
      </c>
      <c r="L75" s="16" t="s">
        <v>2465</v>
      </c>
      <c r="M75" s="16" t="s">
        <v>2466</v>
      </c>
    </row>
    <row r="76" spans="1:16" x14ac:dyDescent="0.25">
      <c r="A76" s="16" t="s">
        <v>2209</v>
      </c>
      <c r="B76" s="16" t="s">
        <v>2467</v>
      </c>
      <c r="C76" s="16" t="s">
        <v>2211</v>
      </c>
      <c r="D76" s="16" t="s">
        <v>2212</v>
      </c>
      <c r="E76" s="16" t="s">
        <v>2213</v>
      </c>
      <c r="J76" s="16" t="s">
        <v>2160</v>
      </c>
      <c r="L76" s="16" t="s">
        <v>2468</v>
      </c>
    </row>
    <row r="77" spans="1:16" x14ac:dyDescent="0.25">
      <c r="A77" s="16" t="s">
        <v>2343</v>
      </c>
      <c r="B77" s="16" t="s">
        <v>2469</v>
      </c>
      <c r="C77" s="16" t="s">
        <v>2470</v>
      </c>
      <c r="D77" s="16" t="s">
        <v>2471</v>
      </c>
      <c r="E77" s="16" t="s">
        <v>2472</v>
      </c>
      <c r="F77" s="16" t="s">
        <v>2473</v>
      </c>
      <c r="G77" s="16" t="s">
        <v>2474</v>
      </c>
      <c r="H77" s="16" t="s">
        <v>2475</v>
      </c>
      <c r="J77" s="16" t="s">
        <v>2160</v>
      </c>
      <c r="L77" s="16" t="s">
        <v>2476</v>
      </c>
    </row>
    <row r="78" spans="1:16" x14ac:dyDescent="0.25">
      <c r="A78" s="16" t="s">
        <v>2477</v>
      </c>
      <c r="B78" s="16" t="s">
        <v>2478</v>
      </c>
      <c r="C78" s="16" t="s">
        <v>2479</v>
      </c>
      <c r="D78" s="16" t="s">
        <v>2480</v>
      </c>
      <c r="E78" s="16" t="s">
        <v>2481</v>
      </c>
      <c r="F78" s="16" t="s">
        <v>2482</v>
      </c>
      <c r="G78" s="16" t="s">
        <v>2483</v>
      </c>
      <c r="H78" s="16" t="s">
        <v>2484</v>
      </c>
      <c r="J78" s="16" t="s">
        <v>2160</v>
      </c>
      <c r="L78" s="16" t="s">
        <v>2485</v>
      </c>
    </row>
    <row r="79" spans="1:16" x14ac:dyDescent="0.25">
      <c r="A79" s="16" t="s">
        <v>2486</v>
      </c>
      <c r="B79" s="16" t="s">
        <v>2487</v>
      </c>
      <c r="C79" s="16" t="s">
        <v>2488</v>
      </c>
      <c r="D79" s="16" t="s">
        <v>2489</v>
      </c>
      <c r="E79" s="16" t="s">
        <v>2490</v>
      </c>
      <c r="F79" s="16" t="s">
        <v>2473</v>
      </c>
      <c r="G79" s="16" t="s">
        <v>2474</v>
      </c>
      <c r="H79" s="16" t="s">
        <v>2475</v>
      </c>
      <c r="J79" s="16" t="s">
        <v>2160</v>
      </c>
      <c r="L79" s="16" t="s">
        <v>2485</v>
      </c>
    </row>
    <row r="80" spans="1:16" x14ac:dyDescent="0.25">
      <c r="A80" s="16" t="s">
        <v>2491</v>
      </c>
      <c r="B80" s="16" t="s">
        <v>2492</v>
      </c>
      <c r="C80" s="16" t="s">
        <v>2493</v>
      </c>
      <c r="D80" s="16" t="s">
        <v>2494</v>
      </c>
      <c r="E80" s="16" t="s">
        <v>2495</v>
      </c>
      <c r="F80" s="16" t="s">
        <v>2496</v>
      </c>
      <c r="G80" s="16" t="s">
        <v>2497</v>
      </c>
      <c r="H80" s="16" t="s">
        <v>2498</v>
      </c>
      <c r="J80" s="16" t="s">
        <v>2160</v>
      </c>
      <c r="L80" s="16" t="s">
        <v>2499</v>
      </c>
      <c r="M80" s="16" t="s">
        <v>2500</v>
      </c>
    </row>
    <row r="81" spans="1:12" x14ac:dyDescent="0.25">
      <c r="A81" s="16" t="s">
        <v>2209</v>
      </c>
      <c r="B81" s="16" t="s">
        <v>2501</v>
      </c>
      <c r="C81" s="16" t="s">
        <v>2221</v>
      </c>
      <c r="D81" s="16" t="s">
        <v>2222</v>
      </c>
      <c r="E81" s="16" t="s">
        <v>2223</v>
      </c>
      <c r="J81" s="16" t="s">
        <v>2160</v>
      </c>
      <c r="L81" s="16" t="s">
        <v>2502</v>
      </c>
    </row>
    <row r="82" spans="1:12" x14ac:dyDescent="0.25">
      <c r="A82" s="16" t="s">
        <v>2503</v>
      </c>
      <c r="B82" s="16" t="s">
        <v>2504</v>
      </c>
      <c r="C82" s="16" t="s">
        <v>2505</v>
      </c>
      <c r="D82" s="16" t="s">
        <v>2506</v>
      </c>
      <c r="E82" s="16" t="s">
        <v>2507</v>
      </c>
      <c r="F82" s="16" t="s">
        <v>2508</v>
      </c>
      <c r="G82" s="16" t="s">
        <v>2509</v>
      </c>
      <c r="H82" s="16" t="s">
        <v>2510</v>
      </c>
      <c r="J82" s="16" t="s">
        <v>2160</v>
      </c>
      <c r="L82" s="16" t="s">
        <v>2485</v>
      </c>
    </row>
    <row r="83" spans="1:12" x14ac:dyDescent="0.25">
      <c r="A83" s="16" t="s">
        <v>2343</v>
      </c>
      <c r="B83" s="16" t="s">
        <v>2511</v>
      </c>
      <c r="C83" s="16" t="s">
        <v>2512</v>
      </c>
      <c r="D83" s="16" t="s">
        <v>2513</v>
      </c>
      <c r="E83" s="16" t="s">
        <v>2514</v>
      </c>
      <c r="J83" s="16" t="s">
        <v>2160</v>
      </c>
      <c r="L83" s="16" t="s">
        <v>2515</v>
      </c>
    </row>
    <row r="84" spans="1:12" x14ac:dyDescent="0.25">
      <c r="A84" s="16" t="s">
        <v>2516</v>
      </c>
      <c r="B84" s="16" t="s">
        <v>2517</v>
      </c>
      <c r="C84" s="16" t="s">
        <v>2518</v>
      </c>
      <c r="D84" s="16" t="s">
        <v>2519</v>
      </c>
      <c r="E84" s="16" t="s">
        <v>2520</v>
      </c>
      <c r="J84" s="16" t="s">
        <v>2160</v>
      </c>
      <c r="L84" s="16" t="s">
        <v>2521</v>
      </c>
    </row>
    <row r="85" spans="1:12" x14ac:dyDescent="0.25">
      <c r="A85" s="16" t="s">
        <v>2522</v>
      </c>
      <c r="B85" s="16" t="s">
        <v>2523</v>
      </c>
      <c r="C85" s="16" t="s">
        <v>2524</v>
      </c>
      <c r="D85" s="16" t="s">
        <v>2525</v>
      </c>
      <c r="E85" s="16" t="s">
        <v>2526</v>
      </c>
      <c r="F85" s="16" t="s">
        <v>2473</v>
      </c>
      <c r="G85" s="16" t="s">
        <v>2474</v>
      </c>
      <c r="H85" s="16" t="s">
        <v>2475</v>
      </c>
      <c r="J85" s="16" t="s">
        <v>2160</v>
      </c>
      <c r="L85" s="16" t="s">
        <v>2527</v>
      </c>
    </row>
    <row r="86" spans="1:12" x14ac:dyDescent="0.25">
      <c r="A86" s="16" t="s">
        <v>2528</v>
      </c>
      <c r="B86" s="16" t="s">
        <v>2529</v>
      </c>
      <c r="C86" s="16" t="s">
        <v>2530</v>
      </c>
      <c r="D86" s="16" t="s">
        <v>2531</v>
      </c>
      <c r="E86" s="16" t="s">
        <v>2532</v>
      </c>
      <c r="F86" s="16" t="s">
        <v>2473</v>
      </c>
      <c r="G86" s="16" t="s">
        <v>2474</v>
      </c>
      <c r="H86" s="16" t="s">
        <v>2475</v>
      </c>
      <c r="J86" s="16" t="s">
        <v>2160</v>
      </c>
      <c r="L86" s="16" t="s">
        <v>2527</v>
      </c>
    </row>
    <row r="87" spans="1:12" x14ac:dyDescent="0.25">
      <c r="A87" s="16" t="s">
        <v>2533</v>
      </c>
      <c r="B87" s="16" t="s">
        <v>2103</v>
      </c>
      <c r="C87" s="16" t="s">
        <v>2534</v>
      </c>
      <c r="D87" s="16" t="s">
        <v>2535</v>
      </c>
      <c r="E87" s="16" t="s">
        <v>2536</v>
      </c>
      <c r="F87" s="16" t="s">
        <v>2473</v>
      </c>
      <c r="G87" s="16" t="s">
        <v>2474</v>
      </c>
      <c r="H87" s="16" t="s">
        <v>2475</v>
      </c>
      <c r="J87" s="16" t="s">
        <v>2160</v>
      </c>
      <c r="L87" s="16" t="s">
        <v>2537</v>
      </c>
    </row>
    <row r="88" spans="1:12" x14ac:dyDescent="0.25">
      <c r="A88" s="16" t="s">
        <v>2538</v>
      </c>
      <c r="B88" s="16" t="s">
        <v>2539</v>
      </c>
      <c r="C88" s="16" t="s">
        <v>2540</v>
      </c>
      <c r="D88" s="16" t="s">
        <v>2541</v>
      </c>
      <c r="E88" s="16" t="s">
        <v>2542</v>
      </c>
      <c r="J88" s="16" t="s">
        <v>2160</v>
      </c>
      <c r="L88" s="16" t="s">
        <v>2543</v>
      </c>
    </row>
    <row r="89" spans="1:12" x14ac:dyDescent="0.25">
      <c r="A89" s="16" t="s">
        <v>2544</v>
      </c>
      <c r="B89" s="16" t="s">
        <v>2545</v>
      </c>
      <c r="C89" s="16" t="s">
        <v>2546</v>
      </c>
      <c r="D89" s="16" t="s">
        <v>2547</v>
      </c>
      <c r="E89" s="16" t="s">
        <v>2548</v>
      </c>
      <c r="J89" s="16" t="s">
        <v>2160</v>
      </c>
      <c r="L89" s="16" t="s">
        <v>2543</v>
      </c>
    </row>
    <row r="90" spans="1:12" x14ac:dyDescent="0.25">
      <c r="A90" s="16" t="s">
        <v>2549</v>
      </c>
      <c r="B90" s="16" t="s">
        <v>2550</v>
      </c>
      <c r="C90" s="16" t="s">
        <v>2551</v>
      </c>
      <c r="D90" s="16" t="s">
        <v>2552</v>
      </c>
      <c r="E90" s="16" t="s">
        <v>2553</v>
      </c>
      <c r="J90" s="16" t="s">
        <v>2160</v>
      </c>
      <c r="L90" s="16" t="s">
        <v>2543</v>
      </c>
    </row>
    <row r="91" spans="1:12" x14ac:dyDescent="0.25">
      <c r="A91" s="16" t="s">
        <v>2554</v>
      </c>
      <c r="B91" s="16" t="s">
        <v>2555</v>
      </c>
      <c r="C91" s="16" t="s">
        <v>2556</v>
      </c>
      <c r="D91" s="16" t="s">
        <v>2557</v>
      </c>
      <c r="E91" s="16" t="s">
        <v>2558</v>
      </c>
      <c r="J91" s="16" t="s">
        <v>2160</v>
      </c>
      <c r="L91" s="16" t="s">
        <v>2543</v>
      </c>
    </row>
    <row r="92" spans="1:12" x14ac:dyDescent="0.25">
      <c r="A92" s="16" t="s">
        <v>2225</v>
      </c>
    </row>
    <row r="93" spans="1:12" x14ac:dyDescent="0.25">
      <c r="A93" s="16" t="s">
        <v>2143</v>
      </c>
      <c r="B93" s="16" t="s">
        <v>102</v>
      </c>
      <c r="C93" s="16" t="s">
        <v>102</v>
      </c>
      <c r="D93" s="16" t="s">
        <v>2559</v>
      </c>
      <c r="E93" s="16" t="s">
        <v>2560</v>
      </c>
      <c r="J93" s="16" t="s">
        <v>2145</v>
      </c>
      <c r="L93" s="16" t="s">
        <v>2371</v>
      </c>
    </row>
    <row r="94" spans="1:12" x14ac:dyDescent="0.25">
      <c r="A94" s="16" t="s">
        <v>2143</v>
      </c>
      <c r="B94" s="16" t="s">
        <v>2561</v>
      </c>
      <c r="C94" s="16" t="s">
        <v>2561</v>
      </c>
      <c r="D94" s="16" t="s">
        <v>2562</v>
      </c>
      <c r="E94" s="16" t="s">
        <v>2562</v>
      </c>
      <c r="J94" s="16" t="s">
        <v>2145</v>
      </c>
    </row>
    <row r="95" spans="1:12" x14ac:dyDescent="0.25">
      <c r="A95" s="16" t="s">
        <v>2343</v>
      </c>
      <c r="B95" s="16" t="s">
        <v>2563</v>
      </c>
      <c r="C95" s="16" t="s">
        <v>2564</v>
      </c>
      <c r="D95" s="16" t="s">
        <v>2565</v>
      </c>
      <c r="E95" s="16" t="s">
        <v>2566</v>
      </c>
      <c r="J95" s="16" t="s">
        <v>2160</v>
      </c>
    </row>
    <row r="96" spans="1:12" x14ac:dyDescent="0.25">
      <c r="A96" s="16" t="s">
        <v>2343</v>
      </c>
      <c r="B96" s="16" t="s">
        <v>2567</v>
      </c>
      <c r="C96" s="16" t="s">
        <v>2568</v>
      </c>
      <c r="D96" s="16" t="s">
        <v>2569</v>
      </c>
      <c r="E96" s="16" t="s">
        <v>2570</v>
      </c>
      <c r="J96" s="16" t="s">
        <v>2160</v>
      </c>
      <c r="L96" s="16" t="s">
        <v>2571</v>
      </c>
    </row>
    <row r="97" spans="1:14" x14ac:dyDescent="0.25">
      <c r="A97" s="16" t="s">
        <v>2572</v>
      </c>
      <c r="B97" s="16" t="s">
        <v>2573</v>
      </c>
      <c r="C97" s="16" t="s">
        <v>2574</v>
      </c>
      <c r="D97" s="16" t="s">
        <v>2575</v>
      </c>
      <c r="E97" s="16" t="s">
        <v>2576</v>
      </c>
      <c r="J97" s="16" t="s">
        <v>2160</v>
      </c>
      <c r="L97" s="16" t="s">
        <v>2577</v>
      </c>
      <c r="M97" s="16" t="s">
        <v>2578</v>
      </c>
    </row>
    <row r="98" spans="1:14" x14ac:dyDescent="0.25">
      <c r="A98" s="16" t="s">
        <v>2209</v>
      </c>
      <c r="B98" s="16" t="s">
        <v>2579</v>
      </c>
      <c r="C98" s="16" t="s">
        <v>2580</v>
      </c>
      <c r="D98" s="16" t="s">
        <v>2581</v>
      </c>
      <c r="E98" s="16" t="s">
        <v>2582</v>
      </c>
      <c r="J98" s="16" t="s">
        <v>2160</v>
      </c>
      <c r="L98" s="16" t="s">
        <v>2583</v>
      </c>
    </row>
    <row r="99" spans="1:14" x14ac:dyDescent="0.25">
      <c r="A99" s="16" t="s">
        <v>2343</v>
      </c>
      <c r="B99" s="16" t="s">
        <v>863</v>
      </c>
      <c r="C99" s="16" t="s">
        <v>2584</v>
      </c>
      <c r="D99" s="16" t="s">
        <v>2585</v>
      </c>
      <c r="E99" s="16" t="s">
        <v>2586</v>
      </c>
      <c r="F99" s="16" t="s">
        <v>2587</v>
      </c>
      <c r="G99" s="16" t="s">
        <v>2588</v>
      </c>
      <c r="H99" s="16" t="s">
        <v>2589</v>
      </c>
      <c r="J99" s="16" t="s">
        <v>2160</v>
      </c>
    </row>
    <row r="100" spans="1:14" x14ac:dyDescent="0.25">
      <c r="A100" s="16" t="s">
        <v>2343</v>
      </c>
      <c r="B100" s="16" t="s">
        <v>2590</v>
      </c>
      <c r="C100" s="16" t="s">
        <v>2591</v>
      </c>
      <c r="D100" s="16" t="s">
        <v>2592</v>
      </c>
      <c r="E100" s="16" t="s">
        <v>2593</v>
      </c>
      <c r="J100" s="16" t="s">
        <v>2160</v>
      </c>
      <c r="L100" s="16" t="s">
        <v>2594</v>
      </c>
    </row>
    <row r="101" spans="1:14" x14ac:dyDescent="0.25">
      <c r="A101" s="16" t="s">
        <v>2595</v>
      </c>
      <c r="B101" s="16" t="s">
        <v>2596</v>
      </c>
      <c r="C101" s="16" t="s">
        <v>2597</v>
      </c>
      <c r="D101" s="16" t="s">
        <v>2598</v>
      </c>
      <c r="E101" s="16" t="s">
        <v>2599</v>
      </c>
      <c r="F101" s="16" t="s">
        <v>2600</v>
      </c>
      <c r="G101" s="16" t="s">
        <v>2601</v>
      </c>
      <c r="H101" s="16" t="s">
        <v>2602</v>
      </c>
      <c r="J101" s="16" t="s">
        <v>2160</v>
      </c>
    </row>
    <row r="102" spans="1:14" x14ac:dyDescent="0.25">
      <c r="A102" s="16" t="s">
        <v>2343</v>
      </c>
      <c r="B102" s="16" t="s">
        <v>2603</v>
      </c>
      <c r="C102" s="16" t="s">
        <v>2604</v>
      </c>
      <c r="D102" s="16" t="s">
        <v>2605</v>
      </c>
      <c r="E102" s="16" t="s">
        <v>2606</v>
      </c>
      <c r="J102" s="16" t="s">
        <v>2160</v>
      </c>
    </row>
    <row r="103" spans="1:14" x14ac:dyDescent="0.25">
      <c r="A103" s="16" t="s">
        <v>2607</v>
      </c>
      <c r="B103" s="16" t="s">
        <v>2608</v>
      </c>
      <c r="C103" s="16" t="s">
        <v>2609</v>
      </c>
      <c r="D103" s="16" t="s">
        <v>2610</v>
      </c>
      <c r="E103" s="16" t="s">
        <v>2611</v>
      </c>
      <c r="J103" s="16" t="s">
        <v>2160</v>
      </c>
      <c r="L103" s="16" t="s">
        <v>2612</v>
      </c>
      <c r="M103" s="16" t="s">
        <v>2466</v>
      </c>
    </row>
    <row r="104" spans="1:14" x14ac:dyDescent="0.25">
      <c r="A104" s="16" t="s">
        <v>2209</v>
      </c>
      <c r="B104" s="16" t="s">
        <v>2613</v>
      </c>
      <c r="C104" s="16" t="s">
        <v>2211</v>
      </c>
      <c r="D104" s="16" t="s">
        <v>2212</v>
      </c>
      <c r="E104" s="16" t="s">
        <v>2213</v>
      </c>
      <c r="J104" s="16" t="s">
        <v>2160</v>
      </c>
      <c r="L104" s="16" t="s">
        <v>2614</v>
      </c>
    </row>
    <row r="105" spans="1:14" x14ac:dyDescent="0.25">
      <c r="A105" s="16" t="s">
        <v>2615</v>
      </c>
      <c r="B105" s="16" t="s">
        <v>2616</v>
      </c>
      <c r="C105" s="16" t="s">
        <v>2617</v>
      </c>
      <c r="D105" s="16" t="s">
        <v>2618</v>
      </c>
      <c r="E105" s="16" t="s">
        <v>2619</v>
      </c>
      <c r="F105" s="16" t="s">
        <v>2620</v>
      </c>
      <c r="G105" s="16" t="s">
        <v>2621</v>
      </c>
      <c r="H105" s="16" t="s">
        <v>2622</v>
      </c>
      <c r="J105" s="16" t="s">
        <v>2160</v>
      </c>
      <c r="L105" s="16" t="s">
        <v>2623</v>
      </c>
    </row>
    <row r="106" spans="1:14" x14ac:dyDescent="0.25">
      <c r="A106" s="16" t="s">
        <v>2624</v>
      </c>
      <c r="B106" s="16" t="s">
        <v>2625</v>
      </c>
      <c r="C106" s="16" t="s">
        <v>2626</v>
      </c>
      <c r="D106" s="16" t="s">
        <v>2627</v>
      </c>
      <c r="E106" s="16" t="s">
        <v>2628</v>
      </c>
      <c r="J106" s="16" t="s">
        <v>2160</v>
      </c>
      <c r="L106" s="16" t="s">
        <v>2629</v>
      </c>
      <c r="M106" s="16" t="s">
        <v>2466</v>
      </c>
    </row>
    <row r="107" spans="1:14" x14ac:dyDescent="0.25">
      <c r="A107" s="16" t="s">
        <v>2209</v>
      </c>
      <c r="B107" s="16" t="s">
        <v>2630</v>
      </c>
      <c r="C107" s="16" t="s">
        <v>2211</v>
      </c>
      <c r="D107" s="16" t="s">
        <v>2212</v>
      </c>
      <c r="E107" s="16" t="s">
        <v>2213</v>
      </c>
      <c r="J107" s="16" t="s">
        <v>2160</v>
      </c>
      <c r="L107" s="16" t="s">
        <v>2631</v>
      </c>
    </row>
    <row r="108" spans="1:14" x14ac:dyDescent="0.25">
      <c r="A108" s="16" t="s">
        <v>2147</v>
      </c>
      <c r="B108" s="16" t="s">
        <v>2632</v>
      </c>
      <c r="C108" s="16" t="s">
        <v>2633</v>
      </c>
      <c r="D108" s="16" t="s">
        <v>2634</v>
      </c>
      <c r="E108" s="16" t="s">
        <v>2635</v>
      </c>
      <c r="J108" s="16" t="s">
        <v>2145</v>
      </c>
      <c r="L108" s="16" t="s">
        <v>2636</v>
      </c>
    </row>
    <row r="109" spans="1:14" x14ac:dyDescent="0.25">
      <c r="A109" s="16" t="s">
        <v>2343</v>
      </c>
      <c r="B109" s="16" t="s">
        <v>2637</v>
      </c>
      <c r="C109" s="16" t="s">
        <v>2638</v>
      </c>
      <c r="D109" s="16" t="s">
        <v>2639</v>
      </c>
      <c r="E109" s="16" t="s">
        <v>2640</v>
      </c>
      <c r="J109" s="16" t="s">
        <v>2160</v>
      </c>
      <c r="L109" s="16" t="s">
        <v>2636</v>
      </c>
    </row>
    <row r="110" spans="1:14" x14ac:dyDescent="0.25">
      <c r="A110" s="16" t="s">
        <v>2572</v>
      </c>
      <c r="B110" s="16" t="s">
        <v>2641</v>
      </c>
      <c r="C110" s="16" t="s">
        <v>2642</v>
      </c>
      <c r="D110" s="16" t="s">
        <v>2643</v>
      </c>
      <c r="E110" s="16" t="s">
        <v>2644</v>
      </c>
      <c r="J110" s="16" t="s">
        <v>2160</v>
      </c>
      <c r="L110" s="16" t="s">
        <v>2645</v>
      </c>
      <c r="M110" s="16" t="s">
        <v>2578</v>
      </c>
      <c r="N110" s="16" t="s">
        <v>2646</v>
      </c>
    </row>
    <row r="111" spans="1:14" x14ac:dyDescent="0.25">
      <c r="A111" s="16" t="s">
        <v>2209</v>
      </c>
      <c r="B111" s="16" t="s">
        <v>2647</v>
      </c>
      <c r="C111" s="16" t="s">
        <v>2580</v>
      </c>
      <c r="D111" s="16" t="s">
        <v>2581</v>
      </c>
      <c r="E111" s="16" t="s">
        <v>2582</v>
      </c>
      <c r="J111" s="16" t="s">
        <v>2160</v>
      </c>
      <c r="L111" s="16" t="s">
        <v>2648</v>
      </c>
    </row>
    <row r="112" spans="1:14" x14ac:dyDescent="0.25">
      <c r="A112" s="16" t="s">
        <v>2225</v>
      </c>
    </row>
    <row r="113" spans="1:13" x14ac:dyDescent="0.25">
      <c r="A113" s="16" t="s">
        <v>2143</v>
      </c>
      <c r="B113" s="16" t="s">
        <v>2649</v>
      </c>
      <c r="C113" s="16" t="s">
        <v>2650</v>
      </c>
      <c r="D113" s="16" t="s">
        <v>2651</v>
      </c>
      <c r="E113" s="16" t="s">
        <v>2652</v>
      </c>
      <c r="J113" s="16" t="s">
        <v>2145</v>
      </c>
      <c r="L113" s="16" t="s">
        <v>2249</v>
      </c>
    </row>
    <row r="114" spans="1:13" x14ac:dyDescent="0.25">
      <c r="A114" s="16" t="s">
        <v>2343</v>
      </c>
      <c r="B114" s="16" t="s">
        <v>2653</v>
      </c>
      <c r="C114" s="16" t="s">
        <v>2654</v>
      </c>
      <c r="D114" s="16" t="s">
        <v>2655</v>
      </c>
      <c r="E114" s="16" t="s">
        <v>2656</v>
      </c>
      <c r="F114" s="16" t="s">
        <v>2657</v>
      </c>
      <c r="G114" s="16" t="s">
        <v>2658</v>
      </c>
      <c r="H114" s="16" t="s">
        <v>2659</v>
      </c>
      <c r="J114" s="16" t="s">
        <v>2160</v>
      </c>
      <c r="L114" s="16" t="s">
        <v>2660</v>
      </c>
    </row>
    <row r="115" spans="1:13" x14ac:dyDescent="0.25">
      <c r="A115" s="16" t="s">
        <v>2343</v>
      </c>
      <c r="B115" s="16" t="s">
        <v>2661</v>
      </c>
      <c r="C115" s="16" t="s">
        <v>2662</v>
      </c>
      <c r="D115" s="16" t="s">
        <v>2663</v>
      </c>
      <c r="E115" s="16" t="s">
        <v>2664</v>
      </c>
      <c r="J115" s="16" t="s">
        <v>2160</v>
      </c>
      <c r="L115" s="16" t="s">
        <v>2665</v>
      </c>
    </row>
    <row r="116" spans="1:13" x14ac:dyDescent="0.25">
      <c r="A116" s="16" t="s">
        <v>2225</v>
      </c>
    </row>
    <row r="117" spans="1:13" x14ac:dyDescent="0.25">
      <c r="A117" s="16" t="s">
        <v>2143</v>
      </c>
      <c r="B117" s="16" t="s">
        <v>2666</v>
      </c>
      <c r="C117" s="16" t="s">
        <v>2666</v>
      </c>
      <c r="D117" s="16" t="s">
        <v>2667</v>
      </c>
      <c r="E117" s="16" t="s">
        <v>2668</v>
      </c>
      <c r="J117" s="16" t="s">
        <v>2145</v>
      </c>
      <c r="L117" s="16" t="s">
        <v>2669</v>
      </c>
    </row>
    <row r="118" spans="1:13" x14ac:dyDescent="0.25">
      <c r="A118" s="16" t="s">
        <v>2670</v>
      </c>
      <c r="B118" s="16" t="s">
        <v>2671</v>
      </c>
      <c r="C118" s="16" t="s">
        <v>2672</v>
      </c>
      <c r="D118" s="16" t="s">
        <v>2673</v>
      </c>
      <c r="E118" s="16" t="s">
        <v>2674</v>
      </c>
      <c r="F118" s="16" t="s">
        <v>2675</v>
      </c>
      <c r="G118" s="16" t="s">
        <v>2676</v>
      </c>
      <c r="H118" s="16" t="s">
        <v>2677</v>
      </c>
      <c r="J118" s="16" t="s">
        <v>2160</v>
      </c>
      <c r="L118" s="16" t="s">
        <v>2249</v>
      </c>
    </row>
    <row r="119" spans="1:13" x14ac:dyDescent="0.25">
      <c r="A119" s="16" t="s">
        <v>2678</v>
      </c>
      <c r="B119" s="16" t="s">
        <v>2679</v>
      </c>
      <c r="C119" s="16" t="s">
        <v>2680</v>
      </c>
      <c r="D119" s="16" t="s">
        <v>2681</v>
      </c>
      <c r="E119" s="16" t="s">
        <v>2682</v>
      </c>
      <c r="J119" s="16" t="s">
        <v>2160</v>
      </c>
      <c r="L119" s="16" t="s">
        <v>2683</v>
      </c>
    </row>
    <row r="120" spans="1:13" x14ac:dyDescent="0.25">
      <c r="A120" s="16" t="s">
        <v>2684</v>
      </c>
      <c r="B120" s="16" t="s">
        <v>2685</v>
      </c>
      <c r="C120" s="16" t="s">
        <v>2686</v>
      </c>
      <c r="D120" s="16" t="s">
        <v>2687</v>
      </c>
      <c r="E120" s="16" t="s">
        <v>2688</v>
      </c>
      <c r="F120" s="16" t="s">
        <v>2689</v>
      </c>
      <c r="G120" s="16" t="s">
        <v>2690</v>
      </c>
      <c r="H120" s="16" t="s">
        <v>2691</v>
      </c>
      <c r="J120" s="16" t="s">
        <v>2160</v>
      </c>
      <c r="L120" s="16" t="s">
        <v>2692</v>
      </c>
    </row>
    <row r="121" spans="1:13" x14ac:dyDescent="0.25">
      <c r="A121" s="16" t="s">
        <v>2225</v>
      </c>
    </row>
    <row r="122" spans="1:13" x14ac:dyDescent="0.25">
      <c r="A122" s="16" t="s">
        <v>2143</v>
      </c>
      <c r="B122" s="16" t="s">
        <v>2693</v>
      </c>
      <c r="C122" s="16" t="s">
        <v>89</v>
      </c>
      <c r="D122" s="16" t="s">
        <v>2694</v>
      </c>
      <c r="E122" s="16" t="s">
        <v>2695</v>
      </c>
      <c r="J122" s="16" t="s">
        <v>2145</v>
      </c>
      <c r="L122" s="16" t="s">
        <v>2391</v>
      </c>
    </row>
    <row r="123" spans="1:13" x14ac:dyDescent="0.25">
      <c r="A123" s="16" t="s">
        <v>2343</v>
      </c>
      <c r="B123" s="16" t="s">
        <v>2011</v>
      </c>
      <c r="C123" s="16" t="s">
        <v>2696</v>
      </c>
      <c r="D123" s="16" t="s">
        <v>2697</v>
      </c>
      <c r="E123" s="16" t="s">
        <v>2698</v>
      </c>
      <c r="J123" s="16" t="s">
        <v>2160</v>
      </c>
    </row>
    <row r="124" spans="1:13" x14ac:dyDescent="0.25">
      <c r="A124" s="16" t="s">
        <v>2343</v>
      </c>
      <c r="B124" s="16" t="s">
        <v>2699</v>
      </c>
      <c r="C124" s="16" t="s">
        <v>2700</v>
      </c>
      <c r="D124" s="16" t="s">
        <v>2701</v>
      </c>
      <c r="E124" s="16" t="s">
        <v>2702</v>
      </c>
      <c r="J124" s="16" t="s">
        <v>2160</v>
      </c>
      <c r="L124" s="16" t="s">
        <v>2703</v>
      </c>
    </row>
    <row r="125" spans="1:13" x14ac:dyDescent="0.25">
      <c r="A125" s="16" t="s">
        <v>2704</v>
      </c>
      <c r="B125" s="16" t="s">
        <v>2108</v>
      </c>
      <c r="C125" s="16" t="s">
        <v>2705</v>
      </c>
      <c r="D125" s="16" t="s">
        <v>2706</v>
      </c>
      <c r="E125" s="16" t="s">
        <v>2707</v>
      </c>
      <c r="F125" s="16" t="s">
        <v>2689</v>
      </c>
      <c r="G125" s="16" t="s">
        <v>2690</v>
      </c>
      <c r="H125" s="16" t="s">
        <v>2691</v>
      </c>
      <c r="J125" s="16" t="s">
        <v>2160</v>
      </c>
      <c r="L125" s="16" t="s">
        <v>2708</v>
      </c>
      <c r="M125" s="16" t="s">
        <v>2380</v>
      </c>
    </row>
    <row r="126" spans="1:13" x14ac:dyDescent="0.25">
      <c r="A126" s="16" t="s">
        <v>2209</v>
      </c>
      <c r="B126" s="16" t="s">
        <v>2709</v>
      </c>
      <c r="C126" s="16" t="s">
        <v>2221</v>
      </c>
      <c r="D126" s="16" t="s">
        <v>2222</v>
      </c>
      <c r="E126" s="16" t="s">
        <v>2223</v>
      </c>
      <c r="J126" s="16" t="s">
        <v>2160</v>
      </c>
      <c r="L126" s="16" t="s">
        <v>2710</v>
      </c>
    </row>
    <row r="127" spans="1:13" x14ac:dyDescent="0.25">
      <c r="A127" s="16" t="s">
        <v>2711</v>
      </c>
      <c r="B127" s="16" t="s">
        <v>2712</v>
      </c>
      <c r="C127" s="16" t="s">
        <v>2713</v>
      </c>
      <c r="D127" s="16" t="s">
        <v>2714</v>
      </c>
      <c r="E127" s="16" t="s">
        <v>2715</v>
      </c>
      <c r="J127" s="16" t="s">
        <v>2160</v>
      </c>
      <c r="L127" s="16" t="s">
        <v>2716</v>
      </c>
      <c r="M127" s="16" t="s">
        <v>2717</v>
      </c>
    </row>
    <row r="128" spans="1:13" x14ac:dyDescent="0.25">
      <c r="A128" s="16" t="s">
        <v>2209</v>
      </c>
      <c r="B128" s="16" t="s">
        <v>2718</v>
      </c>
      <c r="C128" s="16" t="s">
        <v>2221</v>
      </c>
      <c r="D128" s="16" t="s">
        <v>2222</v>
      </c>
      <c r="E128" s="16" t="s">
        <v>2223</v>
      </c>
      <c r="J128" s="16" t="s">
        <v>2160</v>
      </c>
      <c r="L128" s="16" t="s">
        <v>2719</v>
      </c>
    </row>
    <row r="129" spans="1:16" x14ac:dyDescent="0.25">
      <c r="A129" s="16" t="s">
        <v>2720</v>
      </c>
      <c r="B129" s="16" t="s">
        <v>2721</v>
      </c>
      <c r="C129" s="16" t="s">
        <v>2722</v>
      </c>
      <c r="D129" s="16" t="s">
        <v>2723</v>
      </c>
      <c r="E129" s="16" t="s">
        <v>2724</v>
      </c>
      <c r="J129" s="16" t="s">
        <v>2160</v>
      </c>
      <c r="L129" s="16" t="s">
        <v>2725</v>
      </c>
      <c r="M129" s="16" t="s">
        <v>2726</v>
      </c>
    </row>
    <row r="130" spans="1:16" x14ac:dyDescent="0.25">
      <c r="A130" s="16" t="s">
        <v>2209</v>
      </c>
      <c r="B130" s="16" t="s">
        <v>2727</v>
      </c>
      <c r="C130" s="16" t="s">
        <v>2221</v>
      </c>
      <c r="D130" s="16" t="s">
        <v>2222</v>
      </c>
      <c r="E130" s="16" t="s">
        <v>2223</v>
      </c>
      <c r="J130" s="16" t="s">
        <v>2145</v>
      </c>
      <c r="L130" s="16" t="s">
        <v>2728</v>
      </c>
    </row>
    <row r="131" spans="1:16" x14ac:dyDescent="0.25">
      <c r="A131" s="16" t="s">
        <v>2729</v>
      </c>
      <c r="B131" s="16" t="s">
        <v>2730</v>
      </c>
      <c r="C131" s="16" t="s">
        <v>2731</v>
      </c>
      <c r="D131" s="16" t="s">
        <v>2732</v>
      </c>
      <c r="E131" s="16" t="s">
        <v>2733</v>
      </c>
      <c r="J131" s="16" t="s">
        <v>2160</v>
      </c>
      <c r="L131" s="16" t="s">
        <v>2734</v>
      </c>
    </row>
    <row r="132" spans="1:16" x14ac:dyDescent="0.25">
      <c r="A132" s="16" t="s">
        <v>2225</v>
      </c>
    </row>
    <row r="133" spans="1:16" x14ac:dyDescent="0.25">
      <c r="A133" s="16" t="s">
        <v>2225</v>
      </c>
    </row>
    <row r="134" spans="1:16" x14ac:dyDescent="0.25">
      <c r="A134" s="16" t="s">
        <v>2143</v>
      </c>
      <c r="B134" s="16" t="s">
        <v>2735</v>
      </c>
      <c r="C134" s="16" t="s">
        <v>84</v>
      </c>
      <c r="D134" s="16" t="s">
        <v>2736</v>
      </c>
      <c r="E134" s="16" t="s">
        <v>2737</v>
      </c>
      <c r="J134" s="16" t="s">
        <v>2145</v>
      </c>
      <c r="L134" s="16" t="s">
        <v>2347</v>
      </c>
    </row>
    <row r="135" spans="1:16" x14ac:dyDescent="0.25">
      <c r="A135" s="16" t="s">
        <v>2738</v>
      </c>
      <c r="B135" s="16" t="s">
        <v>1368</v>
      </c>
      <c r="C135" s="16" t="s">
        <v>2739</v>
      </c>
      <c r="D135" s="16" t="s">
        <v>2740</v>
      </c>
      <c r="E135" s="16" t="s">
        <v>2741</v>
      </c>
      <c r="J135" s="16" t="s">
        <v>2160</v>
      </c>
      <c r="L135" s="16" t="s">
        <v>2371</v>
      </c>
    </row>
    <row r="136" spans="1:16" x14ac:dyDescent="0.25">
      <c r="A136" s="16" t="s">
        <v>2343</v>
      </c>
      <c r="B136" s="16" t="s">
        <v>2742</v>
      </c>
      <c r="C136" s="16" t="s">
        <v>2743</v>
      </c>
      <c r="D136" s="16" t="s">
        <v>2744</v>
      </c>
      <c r="E136" s="16" t="s">
        <v>2745</v>
      </c>
      <c r="J136" s="16" t="s">
        <v>2160</v>
      </c>
    </row>
    <row r="137" spans="1:16" x14ac:dyDescent="0.25">
      <c r="A137" s="16" t="s">
        <v>2343</v>
      </c>
      <c r="B137" s="16" t="s">
        <v>2746</v>
      </c>
      <c r="C137" s="16" t="s">
        <v>2747</v>
      </c>
      <c r="D137" s="16" t="s">
        <v>2748</v>
      </c>
      <c r="E137" s="16" t="s">
        <v>2749</v>
      </c>
      <c r="J137" s="16" t="s">
        <v>2160</v>
      </c>
    </row>
    <row r="138" spans="1:16" x14ac:dyDescent="0.25">
      <c r="A138" s="16" t="s">
        <v>2343</v>
      </c>
      <c r="B138" s="16" t="s">
        <v>2750</v>
      </c>
      <c r="C138" s="16" t="s">
        <v>2751</v>
      </c>
      <c r="D138" s="16" t="s">
        <v>2752</v>
      </c>
      <c r="E138" s="16" t="s">
        <v>2753</v>
      </c>
      <c r="J138" s="16" t="s">
        <v>2160</v>
      </c>
      <c r="L138" s="16" t="s">
        <v>2754</v>
      </c>
    </row>
    <row r="139" spans="1:16" x14ac:dyDescent="0.25">
      <c r="A139" s="16" t="s">
        <v>2343</v>
      </c>
      <c r="B139" s="16" t="s">
        <v>2755</v>
      </c>
      <c r="C139" s="16" t="s">
        <v>2756</v>
      </c>
      <c r="D139" s="16" t="s">
        <v>2757</v>
      </c>
      <c r="E139" s="16" t="s">
        <v>2758</v>
      </c>
      <c r="J139" s="16" t="s">
        <v>2160</v>
      </c>
      <c r="L139" s="16" t="s">
        <v>2759</v>
      </c>
    </row>
    <row r="140" spans="1:16" x14ac:dyDescent="0.25">
      <c r="A140" s="16" t="s">
        <v>2343</v>
      </c>
      <c r="B140" s="16" t="s">
        <v>2760</v>
      </c>
      <c r="C140" s="16" t="s">
        <v>2761</v>
      </c>
      <c r="D140" s="16" t="s">
        <v>2762</v>
      </c>
      <c r="E140" s="16" t="s">
        <v>2763</v>
      </c>
      <c r="J140" s="16" t="s">
        <v>2160</v>
      </c>
      <c r="L140" s="16" t="s">
        <v>2764</v>
      </c>
    </row>
    <row r="141" spans="1:16" x14ac:dyDescent="0.25">
      <c r="A141" s="16" t="s">
        <v>2280</v>
      </c>
      <c r="B141" s="16" t="s">
        <v>2765</v>
      </c>
      <c r="P141" s="16" t="s">
        <v>2766</v>
      </c>
    </row>
    <row r="142" spans="1:16" x14ac:dyDescent="0.25">
      <c r="A142" s="16" t="s">
        <v>2767</v>
      </c>
      <c r="B142" s="16" t="s">
        <v>2768</v>
      </c>
      <c r="C142" s="16" t="s">
        <v>2769</v>
      </c>
      <c r="D142" s="16" t="s">
        <v>2770</v>
      </c>
      <c r="E142" s="16" t="s">
        <v>2771</v>
      </c>
      <c r="J142" s="16" t="s">
        <v>2160</v>
      </c>
      <c r="L142" s="16" t="s">
        <v>2772</v>
      </c>
      <c r="N142" s="16" t="s">
        <v>2773</v>
      </c>
    </row>
    <row r="143" spans="1:16" x14ac:dyDescent="0.25">
      <c r="A143" s="16" t="s">
        <v>2209</v>
      </c>
      <c r="B143" s="16" t="s">
        <v>2774</v>
      </c>
      <c r="C143" s="16" t="s">
        <v>2221</v>
      </c>
      <c r="D143" s="16" t="s">
        <v>2222</v>
      </c>
      <c r="E143" s="16" t="s">
        <v>2223</v>
      </c>
      <c r="J143" s="16" t="s">
        <v>2145</v>
      </c>
      <c r="L143" s="16" t="s">
        <v>2775</v>
      </c>
    </row>
    <row r="144" spans="1:16" x14ac:dyDescent="0.25">
      <c r="A144" s="16" t="s">
        <v>2343</v>
      </c>
      <c r="B144" s="16" t="s">
        <v>2776</v>
      </c>
      <c r="C144" s="16" t="s">
        <v>2777</v>
      </c>
      <c r="D144" s="16" t="s">
        <v>2778</v>
      </c>
      <c r="E144" s="16" t="s">
        <v>2779</v>
      </c>
      <c r="J144" s="16" t="s">
        <v>2160</v>
      </c>
      <c r="L144" s="16" t="s">
        <v>2780</v>
      </c>
    </row>
    <row r="145" spans="1:13" x14ac:dyDescent="0.25">
      <c r="A145" s="16" t="s">
        <v>2781</v>
      </c>
      <c r="B145" s="16" t="s">
        <v>2782</v>
      </c>
      <c r="C145" s="16" t="s">
        <v>2783</v>
      </c>
      <c r="D145" s="16" t="s">
        <v>2784</v>
      </c>
      <c r="E145" s="16" t="s">
        <v>2785</v>
      </c>
      <c r="J145" s="16" t="s">
        <v>2160</v>
      </c>
      <c r="L145" s="16" t="s">
        <v>2786</v>
      </c>
      <c r="M145" s="16" t="s">
        <v>2787</v>
      </c>
    </row>
    <row r="146" spans="1:13" x14ac:dyDescent="0.25">
      <c r="A146" s="16" t="s">
        <v>2209</v>
      </c>
      <c r="B146" s="16" t="s">
        <v>2788</v>
      </c>
      <c r="C146" s="16" t="s">
        <v>2221</v>
      </c>
      <c r="D146" s="16" t="s">
        <v>2222</v>
      </c>
      <c r="E146" s="16" t="s">
        <v>2223</v>
      </c>
      <c r="J146" s="16" t="s">
        <v>2160</v>
      </c>
      <c r="L146" s="16" t="s">
        <v>2789</v>
      </c>
    </row>
    <row r="147" spans="1:13" x14ac:dyDescent="0.25">
      <c r="A147" s="16" t="s">
        <v>2177</v>
      </c>
      <c r="B147" s="16" t="s">
        <v>2790</v>
      </c>
      <c r="C147" s="16" t="s">
        <v>2791</v>
      </c>
      <c r="D147" s="16" t="s">
        <v>2792</v>
      </c>
      <c r="E147" s="16" t="s">
        <v>2793</v>
      </c>
      <c r="J147" s="16" t="s">
        <v>2160</v>
      </c>
      <c r="L147" s="16" t="s">
        <v>2794</v>
      </c>
      <c r="M147" s="16" t="s">
        <v>2795</v>
      </c>
    </row>
    <row r="148" spans="1:13" x14ac:dyDescent="0.25">
      <c r="A148" s="16" t="s">
        <v>2796</v>
      </c>
      <c r="B148" s="16" t="s">
        <v>2797</v>
      </c>
      <c r="C148" s="16" t="s">
        <v>2798</v>
      </c>
      <c r="D148" s="16" t="s">
        <v>2799</v>
      </c>
      <c r="E148" s="16" t="s">
        <v>2800</v>
      </c>
      <c r="J148" s="16" t="s">
        <v>2160</v>
      </c>
      <c r="L148" s="16" t="s">
        <v>2794</v>
      </c>
    </row>
    <row r="149" spans="1:13" x14ac:dyDescent="0.25">
      <c r="A149" s="16" t="s">
        <v>2177</v>
      </c>
      <c r="B149" s="16" t="s">
        <v>2801</v>
      </c>
      <c r="C149" s="16" t="s">
        <v>2802</v>
      </c>
      <c r="D149" s="16" t="s">
        <v>2803</v>
      </c>
      <c r="E149" s="16" t="s">
        <v>2804</v>
      </c>
      <c r="F149" s="16" t="s">
        <v>2805</v>
      </c>
      <c r="G149" s="16" t="s">
        <v>2806</v>
      </c>
      <c r="H149" s="16" t="s">
        <v>2807</v>
      </c>
      <c r="J149" s="16" t="s">
        <v>2160</v>
      </c>
      <c r="L149" s="16" t="s">
        <v>2808</v>
      </c>
    </row>
    <row r="150" spans="1:13" x14ac:dyDescent="0.25">
      <c r="A150" s="16" t="s">
        <v>2177</v>
      </c>
      <c r="B150" s="16" t="s">
        <v>2809</v>
      </c>
      <c r="C150" s="16" t="s">
        <v>2810</v>
      </c>
      <c r="D150" s="16" t="s">
        <v>2811</v>
      </c>
      <c r="E150" s="16" t="s">
        <v>2812</v>
      </c>
      <c r="F150" s="16" t="s">
        <v>2805</v>
      </c>
      <c r="G150" s="16" t="s">
        <v>2806</v>
      </c>
      <c r="H150" s="16" t="s">
        <v>2807</v>
      </c>
      <c r="J150" s="16" t="s">
        <v>2160</v>
      </c>
      <c r="L150" s="16" t="s">
        <v>2813</v>
      </c>
    </row>
    <row r="151" spans="1:13" x14ac:dyDescent="0.25">
      <c r="A151" s="16" t="s">
        <v>2814</v>
      </c>
      <c r="B151" s="16" t="s">
        <v>2815</v>
      </c>
      <c r="C151" s="16" t="s">
        <v>2816</v>
      </c>
      <c r="D151" s="16" t="s">
        <v>2817</v>
      </c>
      <c r="E151" s="16" t="s">
        <v>2818</v>
      </c>
      <c r="F151" s="16" t="s">
        <v>2819</v>
      </c>
      <c r="G151" s="16" t="s">
        <v>2820</v>
      </c>
      <c r="H151" s="16" t="s">
        <v>2821</v>
      </c>
      <c r="J151" s="16" t="s">
        <v>2160</v>
      </c>
      <c r="L151" s="16" t="s">
        <v>2794</v>
      </c>
    </row>
    <row r="152" spans="1:13" x14ac:dyDescent="0.25">
      <c r="A152" s="16" t="s">
        <v>2209</v>
      </c>
      <c r="B152" s="16" t="s">
        <v>2822</v>
      </c>
      <c r="C152" s="16" t="s">
        <v>2221</v>
      </c>
      <c r="D152" s="16" t="s">
        <v>2222</v>
      </c>
      <c r="E152" s="16" t="s">
        <v>2223</v>
      </c>
      <c r="J152" s="16" t="s">
        <v>2160</v>
      </c>
      <c r="L152" s="16" t="s">
        <v>2823</v>
      </c>
    </row>
    <row r="153" spans="1:13" x14ac:dyDescent="0.25">
      <c r="A153" s="16" t="s">
        <v>2824</v>
      </c>
      <c r="B153" s="16" t="s">
        <v>2825</v>
      </c>
      <c r="C153" s="16" t="s">
        <v>2826</v>
      </c>
      <c r="D153" s="16" t="s">
        <v>2827</v>
      </c>
      <c r="E153" s="16" t="s">
        <v>2828</v>
      </c>
      <c r="J153" s="16" t="s">
        <v>2160</v>
      </c>
      <c r="L153" s="16" t="s">
        <v>2794</v>
      </c>
    </row>
    <row r="154" spans="1:13" x14ac:dyDescent="0.25">
      <c r="A154" s="16" t="s">
        <v>2209</v>
      </c>
      <c r="B154" s="16" t="s">
        <v>2829</v>
      </c>
      <c r="C154" s="16" t="s">
        <v>2221</v>
      </c>
      <c r="D154" s="16" t="s">
        <v>2222</v>
      </c>
      <c r="E154" s="16" t="s">
        <v>2223</v>
      </c>
      <c r="J154" s="16" t="s">
        <v>2160</v>
      </c>
      <c r="L154" s="16" t="s">
        <v>2830</v>
      </c>
    </row>
    <row r="155" spans="1:13" x14ac:dyDescent="0.25">
      <c r="A155" s="16" t="s">
        <v>2831</v>
      </c>
      <c r="B155" s="16" t="s">
        <v>2832</v>
      </c>
      <c r="C155" s="16" t="s">
        <v>2833</v>
      </c>
      <c r="D155" s="16" t="s">
        <v>2834</v>
      </c>
      <c r="E155" s="16" t="s">
        <v>2835</v>
      </c>
      <c r="J155" s="16" t="s">
        <v>2160</v>
      </c>
      <c r="L155" s="16" t="s">
        <v>2794</v>
      </c>
    </row>
    <row r="156" spans="1:13" x14ac:dyDescent="0.25">
      <c r="A156" s="16" t="s">
        <v>2836</v>
      </c>
      <c r="B156" s="16" t="s">
        <v>2837</v>
      </c>
      <c r="C156" s="16" t="s">
        <v>2838</v>
      </c>
      <c r="D156" s="16" t="s">
        <v>2839</v>
      </c>
      <c r="E156" s="16" t="s">
        <v>2840</v>
      </c>
      <c r="J156" s="16" t="s">
        <v>2160</v>
      </c>
      <c r="L156" s="16" t="s">
        <v>2794</v>
      </c>
    </row>
    <row r="157" spans="1:13" x14ac:dyDescent="0.25">
      <c r="A157" s="16" t="s">
        <v>2841</v>
      </c>
      <c r="B157" s="16" t="s">
        <v>2842</v>
      </c>
      <c r="C157" s="16" t="s">
        <v>2843</v>
      </c>
      <c r="D157" s="16" t="s">
        <v>2844</v>
      </c>
      <c r="E157" s="16" t="s">
        <v>2845</v>
      </c>
      <c r="F157" s="16" t="s">
        <v>2846</v>
      </c>
      <c r="G157" s="16" t="s">
        <v>2690</v>
      </c>
      <c r="H157" s="16" t="s">
        <v>2691</v>
      </c>
      <c r="I157" s="16" t="s">
        <v>2847</v>
      </c>
      <c r="J157" s="16" t="s">
        <v>2160</v>
      </c>
      <c r="L157" s="16" t="s">
        <v>2371</v>
      </c>
      <c r="M157" s="16" t="s">
        <v>2848</v>
      </c>
    </row>
    <row r="158" spans="1:13" x14ac:dyDescent="0.25">
      <c r="A158" s="16" t="s">
        <v>2209</v>
      </c>
      <c r="B158" s="16" t="s">
        <v>2849</v>
      </c>
      <c r="C158" s="16" t="s">
        <v>2221</v>
      </c>
      <c r="D158" s="16" t="s">
        <v>2222</v>
      </c>
      <c r="E158" s="16" t="s">
        <v>2223</v>
      </c>
      <c r="J158" s="16" t="s">
        <v>2160</v>
      </c>
      <c r="L158" s="16" t="s">
        <v>2850</v>
      </c>
    </row>
    <row r="159" spans="1:13" x14ac:dyDescent="0.25">
      <c r="A159" s="16" t="s">
        <v>2851</v>
      </c>
      <c r="B159" s="16" t="s">
        <v>2852</v>
      </c>
      <c r="C159" s="16" t="s">
        <v>2853</v>
      </c>
      <c r="D159" s="16" t="s">
        <v>2854</v>
      </c>
      <c r="E159" s="16" t="s">
        <v>2855</v>
      </c>
      <c r="J159" s="16" t="s">
        <v>2160</v>
      </c>
      <c r="L159" s="16" t="s">
        <v>2794</v>
      </c>
    </row>
    <row r="160" spans="1:13" x14ac:dyDescent="0.25">
      <c r="A160" s="16" t="s">
        <v>2856</v>
      </c>
      <c r="B160" s="16" t="s">
        <v>2857</v>
      </c>
      <c r="C160" s="16" t="s">
        <v>2858</v>
      </c>
      <c r="D160" s="16" t="s">
        <v>2859</v>
      </c>
      <c r="E160" s="16" t="s">
        <v>2860</v>
      </c>
      <c r="J160" s="16" t="s">
        <v>2160</v>
      </c>
      <c r="L160" s="16" t="s">
        <v>2371</v>
      </c>
    </row>
    <row r="161" spans="1:16" x14ac:dyDescent="0.25">
      <c r="A161" s="16" t="s">
        <v>2209</v>
      </c>
      <c r="B161" s="16" t="s">
        <v>2861</v>
      </c>
      <c r="C161" s="16" t="s">
        <v>2221</v>
      </c>
      <c r="D161" s="16" t="s">
        <v>2222</v>
      </c>
      <c r="E161" s="16" t="s">
        <v>2223</v>
      </c>
      <c r="J161" s="16" t="s">
        <v>2160</v>
      </c>
      <c r="L161" s="16" t="s">
        <v>2862</v>
      </c>
    </row>
    <row r="162" spans="1:16" x14ac:dyDescent="0.25">
      <c r="A162" s="16" t="s">
        <v>2814</v>
      </c>
      <c r="B162" s="16" t="s">
        <v>2863</v>
      </c>
      <c r="C162" s="16" t="s">
        <v>2864</v>
      </c>
      <c r="D162" s="16" t="s">
        <v>2865</v>
      </c>
      <c r="E162" s="16" t="s">
        <v>2866</v>
      </c>
      <c r="F162" s="16" t="s">
        <v>2819</v>
      </c>
      <c r="G162" s="16" t="s">
        <v>2820</v>
      </c>
      <c r="H162" s="16" t="s">
        <v>2821</v>
      </c>
      <c r="J162" s="16" t="s">
        <v>2160</v>
      </c>
      <c r="L162" s="16" t="s">
        <v>2867</v>
      </c>
    </row>
    <row r="163" spans="1:16" x14ac:dyDescent="0.25">
      <c r="A163" s="16" t="s">
        <v>2209</v>
      </c>
      <c r="B163" s="16" t="s">
        <v>2868</v>
      </c>
      <c r="C163" s="16" t="s">
        <v>2221</v>
      </c>
      <c r="D163" s="16" t="s">
        <v>2222</v>
      </c>
      <c r="E163" s="16" t="s">
        <v>2223</v>
      </c>
      <c r="J163" s="16" t="s">
        <v>2160</v>
      </c>
      <c r="L163" s="16" t="s">
        <v>2869</v>
      </c>
    </row>
    <row r="164" spans="1:16" x14ac:dyDescent="0.25">
      <c r="A164" s="16" t="s">
        <v>2824</v>
      </c>
      <c r="B164" s="16" t="s">
        <v>2870</v>
      </c>
      <c r="C164" s="16" t="s">
        <v>2871</v>
      </c>
      <c r="D164" s="16" t="s">
        <v>2872</v>
      </c>
      <c r="E164" s="16" t="s">
        <v>2873</v>
      </c>
      <c r="J164" s="16" t="s">
        <v>2160</v>
      </c>
      <c r="L164" s="16" t="s">
        <v>2867</v>
      </c>
    </row>
    <row r="165" spans="1:16" x14ac:dyDescent="0.25">
      <c r="A165" s="16" t="s">
        <v>2209</v>
      </c>
      <c r="B165" s="16" t="s">
        <v>2874</v>
      </c>
      <c r="C165" s="16" t="s">
        <v>2221</v>
      </c>
      <c r="D165" s="16" t="s">
        <v>2222</v>
      </c>
      <c r="E165" s="16" t="s">
        <v>2223</v>
      </c>
      <c r="J165" s="16" t="s">
        <v>2160</v>
      </c>
      <c r="L165" s="16" t="s">
        <v>2875</v>
      </c>
    </row>
    <row r="166" spans="1:16" x14ac:dyDescent="0.25">
      <c r="A166" s="16" t="s">
        <v>2225</v>
      </c>
    </row>
    <row r="167" spans="1:16" x14ac:dyDescent="0.25">
      <c r="A167" s="16" t="s">
        <v>2876</v>
      </c>
    </row>
    <row r="168" spans="1:16" x14ac:dyDescent="0.25">
      <c r="A168" s="16" t="s">
        <v>2280</v>
      </c>
      <c r="B168" s="16" t="s">
        <v>2877</v>
      </c>
      <c r="J168" s="16" t="s">
        <v>2145</v>
      </c>
      <c r="P168" s="16" t="s">
        <v>2878</v>
      </c>
    </row>
    <row r="169" spans="1:16" x14ac:dyDescent="0.25">
      <c r="A169" s="16" t="s">
        <v>2280</v>
      </c>
      <c r="B169" s="16" t="s">
        <v>2879</v>
      </c>
      <c r="J169" s="16" t="s">
        <v>2145</v>
      </c>
      <c r="P169" s="16" t="s">
        <v>2880</v>
      </c>
    </row>
    <row r="170" spans="1:16" x14ac:dyDescent="0.25">
      <c r="A170" s="16" t="s">
        <v>2280</v>
      </c>
      <c r="B170" s="16" t="s">
        <v>2881</v>
      </c>
      <c r="J170" s="16" t="s">
        <v>2145</v>
      </c>
      <c r="P170" s="16" t="s">
        <v>2882</v>
      </c>
    </row>
    <row r="171" spans="1:16" x14ac:dyDescent="0.25">
      <c r="A171" s="16" t="s">
        <v>2280</v>
      </c>
      <c r="B171" s="16" t="s">
        <v>2883</v>
      </c>
      <c r="J171" s="16" t="s">
        <v>2145</v>
      </c>
      <c r="P171" s="16" t="s">
        <v>2884</v>
      </c>
    </row>
    <row r="172" spans="1:16" x14ac:dyDescent="0.25">
      <c r="A172" s="16" t="s">
        <v>2280</v>
      </c>
      <c r="B172" s="16" t="s">
        <v>2885</v>
      </c>
      <c r="J172" s="16" t="s">
        <v>2145</v>
      </c>
      <c r="P172" s="16" t="s">
        <v>2886</v>
      </c>
    </row>
    <row r="173" spans="1:16" x14ac:dyDescent="0.25">
      <c r="A173" s="16" t="s">
        <v>2280</v>
      </c>
      <c r="B173" s="16" t="s">
        <v>2887</v>
      </c>
      <c r="J173" s="16" t="s">
        <v>2145</v>
      </c>
      <c r="P173" s="16" t="s">
        <v>2888</v>
      </c>
    </row>
    <row r="174" spans="1:16" x14ac:dyDescent="0.25">
      <c r="A174" s="16" t="s">
        <v>2280</v>
      </c>
      <c r="B174" s="16" t="s">
        <v>2889</v>
      </c>
      <c r="J174" s="16" t="s">
        <v>2145</v>
      </c>
      <c r="P174" s="16" t="s">
        <v>2890</v>
      </c>
    </row>
    <row r="175" spans="1:16" x14ac:dyDescent="0.25">
      <c r="A175" s="16" t="s">
        <v>2280</v>
      </c>
      <c r="B175" s="16" t="s">
        <v>2891</v>
      </c>
      <c r="J175" s="16" t="s">
        <v>2145</v>
      </c>
      <c r="P175" s="16" t="s">
        <v>2892</v>
      </c>
    </row>
    <row r="176" spans="1:16" x14ac:dyDescent="0.25">
      <c r="A176" s="16" t="s">
        <v>2280</v>
      </c>
      <c r="B176" s="16" t="s">
        <v>2893</v>
      </c>
      <c r="J176" s="16" t="s">
        <v>2145</v>
      </c>
      <c r="P176" s="16" t="s">
        <v>2894</v>
      </c>
    </row>
    <row r="177" spans="1:13" x14ac:dyDescent="0.25">
      <c r="A177" s="16" t="s">
        <v>2147</v>
      </c>
      <c r="B177" s="16" t="s">
        <v>2895</v>
      </c>
      <c r="C177" s="16" t="s">
        <v>2896</v>
      </c>
      <c r="D177" s="16" t="s">
        <v>2897</v>
      </c>
      <c r="E177" s="16" t="s">
        <v>2898</v>
      </c>
      <c r="J177" s="16" t="s">
        <v>2145</v>
      </c>
    </row>
    <row r="178" spans="1:13" x14ac:dyDescent="0.25">
      <c r="A178" s="16" t="s">
        <v>2899</v>
      </c>
      <c r="B178" s="16" t="s">
        <v>2900</v>
      </c>
      <c r="C178" s="16" t="s">
        <v>2901</v>
      </c>
      <c r="D178" s="16" t="s">
        <v>2897</v>
      </c>
      <c r="E178" s="16" t="s">
        <v>2902</v>
      </c>
      <c r="J178" s="16" t="s">
        <v>2160</v>
      </c>
      <c r="L178" s="16" t="s">
        <v>2903</v>
      </c>
    </row>
    <row r="179" spans="1:13" x14ac:dyDescent="0.25">
      <c r="A179" s="16" t="s">
        <v>2143</v>
      </c>
      <c r="B179" s="16" t="s">
        <v>2904</v>
      </c>
      <c r="C179" s="16" t="s">
        <v>72</v>
      </c>
      <c r="D179" s="16" t="s">
        <v>2905</v>
      </c>
      <c r="E179" s="16" t="s">
        <v>2906</v>
      </c>
      <c r="J179" s="16" t="s">
        <v>2145</v>
      </c>
    </row>
    <row r="180" spans="1:13" x14ac:dyDescent="0.25">
      <c r="A180" s="16" t="s">
        <v>2143</v>
      </c>
      <c r="B180" s="16" t="s">
        <v>2907</v>
      </c>
      <c r="C180" s="16" t="s">
        <v>2908</v>
      </c>
      <c r="D180" s="16" t="s">
        <v>2909</v>
      </c>
      <c r="E180" s="16" t="s">
        <v>2910</v>
      </c>
      <c r="J180" s="16" t="s">
        <v>2145</v>
      </c>
    </row>
    <row r="181" spans="1:13" x14ac:dyDescent="0.25">
      <c r="A181" s="16" t="s">
        <v>2911</v>
      </c>
      <c r="B181" s="16" t="s">
        <v>2912</v>
      </c>
      <c r="C181" s="16" t="s">
        <v>2913</v>
      </c>
      <c r="D181" s="16" t="s">
        <v>2914</v>
      </c>
      <c r="E181" s="16" t="s">
        <v>2915</v>
      </c>
      <c r="F181" s="16" t="s">
        <v>2916</v>
      </c>
      <c r="G181" s="16" t="s">
        <v>2917</v>
      </c>
      <c r="H181" s="16" t="s">
        <v>2918</v>
      </c>
      <c r="J181" s="16" t="s">
        <v>2160</v>
      </c>
    </row>
    <row r="182" spans="1:13" x14ac:dyDescent="0.25">
      <c r="A182" s="16" t="s">
        <v>2919</v>
      </c>
      <c r="B182" s="16" t="s">
        <v>757</v>
      </c>
      <c r="C182" s="16" t="s">
        <v>2920</v>
      </c>
      <c r="D182" s="16" t="s">
        <v>2921</v>
      </c>
      <c r="E182" s="16" t="s">
        <v>2922</v>
      </c>
      <c r="J182" s="16" t="s">
        <v>2160</v>
      </c>
    </row>
    <row r="183" spans="1:13" x14ac:dyDescent="0.25">
      <c r="A183" s="16" t="s">
        <v>2209</v>
      </c>
      <c r="B183" s="16" t="s">
        <v>2923</v>
      </c>
      <c r="C183" s="16" t="s">
        <v>2221</v>
      </c>
      <c r="D183" s="16" t="s">
        <v>2222</v>
      </c>
      <c r="E183" s="16" t="s">
        <v>2223</v>
      </c>
      <c r="J183" s="16" t="s">
        <v>2160</v>
      </c>
      <c r="L183" s="16" t="s">
        <v>2924</v>
      </c>
    </row>
    <row r="184" spans="1:13" x14ac:dyDescent="0.25">
      <c r="A184" s="16" t="s">
        <v>2925</v>
      </c>
      <c r="B184" s="16" t="s">
        <v>2017</v>
      </c>
      <c r="C184" s="16" t="s">
        <v>2926</v>
      </c>
      <c r="D184" s="16" t="s">
        <v>2927</v>
      </c>
      <c r="E184" s="16" t="s">
        <v>2928</v>
      </c>
      <c r="F184" s="16" t="s">
        <v>2929</v>
      </c>
      <c r="G184" s="16" t="s">
        <v>2930</v>
      </c>
      <c r="H184" s="16" t="s">
        <v>2931</v>
      </c>
      <c r="J184" s="16" t="s">
        <v>2160</v>
      </c>
      <c r="L184" s="16" t="s">
        <v>2932</v>
      </c>
    </row>
    <row r="185" spans="1:13" x14ac:dyDescent="0.25">
      <c r="A185" s="16" t="s">
        <v>2209</v>
      </c>
      <c r="B185" s="16" t="s">
        <v>2933</v>
      </c>
      <c r="C185" s="16" t="s">
        <v>2221</v>
      </c>
      <c r="D185" s="16" t="s">
        <v>2222</v>
      </c>
      <c r="E185" s="16" t="s">
        <v>2223</v>
      </c>
      <c r="J185" s="16" t="s">
        <v>2160</v>
      </c>
      <c r="L185" s="16" t="s">
        <v>2934</v>
      </c>
    </row>
    <row r="186" spans="1:13" x14ac:dyDescent="0.25">
      <c r="A186" s="16" t="s">
        <v>2935</v>
      </c>
      <c r="B186" s="16" t="s">
        <v>2936</v>
      </c>
      <c r="C186" s="16" t="s">
        <v>2937</v>
      </c>
      <c r="D186" s="16" t="s">
        <v>2938</v>
      </c>
      <c r="E186" s="16" t="s">
        <v>2939</v>
      </c>
      <c r="F186" s="16" t="s">
        <v>2940</v>
      </c>
      <c r="G186" s="16" t="s">
        <v>2941</v>
      </c>
      <c r="H186" s="16" t="s">
        <v>2942</v>
      </c>
      <c r="J186" s="16" t="s">
        <v>2160</v>
      </c>
      <c r="L186" s="16" t="s">
        <v>2932</v>
      </c>
    </row>
    <row r="187" spans="1:13" x14ac:dyDescent="0.25">
      <c r="A187" s="16" t="s">
        <v>2943</v>
      </c>
      <c r="B187" s="16" t="s">
        <v>2944</v>
      </c>
      <c r="C187" s="16" t="s">
        <v>2945</v>
      </c>
      <c r="D187" s="16" t="s">
        <v>2946</v>
      </c>
      <c r="E187" s="16" t="s">
        <v>2947</v>
      </c>
      <c r="F187" s="16" t="s">
        <v>2948</v>
      </c>
      <c r="G187" s="16" t="s">
        <v>2949</v>
      </c>
      <c r="H187" s="16" t="s">
        <v>2950</v>
      </c>
      <c r="J187" s="16" t="s">
        <v>2160</v>
      </c>
      <c r="L187" s="16" t="s">
        <v>2951</v>
      </c>
      <c r="M187" s="16" t="s">
        <v>2578</v>
      </c>
    </row>
    <row r="188" spans="1:13" x14ac:dyDescent="0.25">
      <c r="A188" s="16" t="s">
        <v>2209</v>
      </c>
      <c r="B188" s="16" t="s">
        <v>2952</v>
      </c>
      <c r="C188" s="16" t="s">
        <v>2953</v>
      </c>
      <c r="D188" s="16" t="s">
        <v>2954</v>
      </c>
      <c r="E188" s="16" t="s">
        <v>2955</v>
      </c>
      <c r="F188" s="16" t="s">
        <v>2956</v>
      </c>
      <c r="G188" s="16" t="s">
        <v>2957</v>
      </c>
      <c r="H188" s="16" t="s">
        <v>2958</v>
      </c>
      <c r="J188" s="16" t="s">
        <v>2145</v>
      </c>
      <c r="L188" s="16" t="s">
        <v>2959</v>
      </c>
    </row>
    <row r="189" spans="1:13" x14ac:dyDescent="0.25">
      <c r="A189" s="16" t="s">
        <v>2177</v>
      </c>
      <c r="B189" s="16" t="s">
        <v>2960</v>
      </c>
      <c r="C189" s="16" t="s">
        <v>2961</v>
      </c>
      <c r="D189" s="16" t="s">
        <v>2962</v>
      </c>
      <c r="E189" s="16" t="s">
        <v>2963</v>
      </c>
      <c r="F189" s="16" t="s">
        <v>2964</v>
      </c>
      <c r="G189" s="16" t="s">
        <v>2965</v>
      </c>
      <c r="H189" s="16" t="s">
        <v>2966</v>
      </c>
      <c r="J189" s="16" t="s">
        <v>2160</v>
      </c>
      <c r="L189" s="16" t="s">
        <v>2932</v>
      </c>
      <c r="M189" s="16" t="s">
        <v>2967</v>
      </c>
    </row>
    <row r="190" spans="1:13" x14ac:dyDescent="0.25">
      <c r="A190" s="16" t="s">
        <v>2968</v>
      </c>
      <c r="B190" s="16" t="s">
        <v>2969</v>
      </c>
      <c r="C190" s="16" t="s">
        <v>2970</v>
      </c>
      <c r="D190" s="16" t="s">
        <v>2971</v>
      </c>
      <c r="E190" s="16" t="s">
        <v>2972</v>
      </c>
      <c r="J190" s="16" t="s">
        <v>2160</v>
      </c>
    </row>
    <row r="191" spans="1:13" x14ac:dyDescent="0.25">
      <c r="A191" s="16" t="s">
        <v>2225</v>
      </c>
    </row>
    <row r="192" spans="1:13" x14ac:dyDescent="0.25">
      <c r="A192" s="16" t="s">
        <v>2143</v>
      </c>
      <c r="B192" s="16" t="s">
        <v>2973</v>
      </c>
      <c r="C192" s="16" t="s">
        <v>2974</v>
      </c>
      <c r="D192" s="16" t="s">
        <v>2975</v>
      </c>
      <c r="E192" s="16" t="s">
        <v>2976</v>
      </c>
      <c r="J192" s="16" t="s">
        <v>2145</v>
      </c>
      <c r="L192" s="16" t="s">
        <v>2249</v>
      </c>
    </row>
    <row r="193" spans="1:13" x14ac:dyDescent="0.25">
      <c r="A193" s="16" t="s">
        <v>2977</v>
      </c>
      <c r="B193" s="16" t="s">
        <v>2978</v>
      </c>
      <c r="C193" s="16" t="s">
        <v>2979</v>
      </c>
      <c r="D193" s="16" t="s">
        <v>2980</v>
      </c>
      <c r="E193" s="16" t="s">
        <v>2981</v>
      </c>
      <c r="J193" s="16" t="s">
        <v>2160</v>
      </c>
      <c r="L193" s="16" t="s">
        <v>2982</v>
      </c>
    </row>
    <row r="194" spans="1:13" x14ac:dyDescent="0.25">
      <c r="A194" s="16" t="s">
        <v>2225</v>
      </c>
    </row>
    <row r="195" spans="1:13" x14ac:dyDescent="0.25">
      <c r="A195" s="16" t="s">
        <v>2143</v>
      </c>
      <c r="B195" s="16" t="s">
        <v>2983</v>
      </c>
      <c r="C195" s="16" t="s">
        <v>2984</v>
      </c>
      <c r="D195" s="16" t="s">
        <v>2985</v>
      </c>
      <c r="E195" s="16" t="s">
        <v>2986</v>
      </c>
      <c r="J195" s="16" t="s">
        <v>2145</v>
      </c>
    </row>
    <row r="196" spans="1:13" x14ac:dyDescent="0.25">
      <c r="A196" s="16" t="s">
        <v>2987</v>
      </c>
      <c r="B196" s="16" t="s">
        <v>2020</v>
      </c>
      <c r="C196" s="16" t="s">
        <v>2988</v>
      </c>
      <c r="D196" s="16" t="s">
        <v>2989</v>
      </c>
      <c r="E196" s="16" t="s">
        <v>2990</v>
      </c>
      <c r="J196" s="16" t="s">
        <v>2160</v>
      </c>
    </row>
    <row r="197" spans="1:13" x14ac:dyDescent="0.25">
      <c r="A197" s="16" t="s">
        <v>2343</v>
      </c>
      <c r="B197" s="16" t="s">
        <v>2991</v>
      </c>
      <c r="C197" s="16" t="s">
        <v>2992</v>
      </c>
      <c r="D197" s="16" t="s">
        <v>2993</v>
      </c>
      <c r="E197" s="16" t="s">
        <v>2994</v>
      </c>
      <c r="J197" s="16" t="s">
        <v>2160</v>
      </c>
      <c r="L197" s="16" t="s">
        <v>2995</v>
      </c>
    </row>
    <row r="198" spans="1:13" x14ac:dyDescent="0.25">
      <c r="A198" s="16" t="s">
        <v>2996</v>
      </c>
      <c r="B198" s="16" t="s">
        <v>2997</v>
      </c>
      <c r="C198" s="16" t="s">
        <v>2998</v>
      </c>
      <c r="D198" s="16" t="s">
        <v>2999</v>
      </c>
      <c r="E198" s="16" t="s">
        <v>3000</v>
      </c>
      <c r="F198" s="16" t="s">
        <v>2846</v>
      </c>
      <c r="G198" s="16" t="s">
        <v>2690</v>
      </c>
      <c r="H198" s="16" t="s">
        <v>2691</v>
      </c>
      <c r="J198" s="16" t="s">
        <v>2160</v>
      </c>
      <c r="L198" s="16" t="s">
        <v>3001</v>
      </c>
      <c r="M198" s="16" t="s">
        <v>3002</v>
      </c>
    </row>
    <row r="199" spans="1:13" x14ac:dyDescent="0.25">
      <c r="A199" s="16" t="s">
        <v>2209</v>
      </c>
      <c r="B199" s="16" t="s">
        <v>3003</v>
      </c>
      <c r="C199" s="16" t="s">
        <v>2221</v>
      </c>
      <c r="D199" s="16" t="s">
        <v>2222</v>
      </c>
      <c r="E199" s="16" t="s">
        <v>2223</v>
      </c>
      <c r="J199" s="16" t="s">
        <v>2160</v>
      </c>
      <c r="L199" s="16" t="s">
        <v>3004</v>
      </c>
    </row>
    <row r="200" spans="1:13" x14ac:dyDescent="0.25">
      <c r="A200" s="16" t="s">
        <v>2225</v>
      </c>
    </row>
    <row r="201" spans="1:13" x14ac:dyDescent="0.25">
      <c r="A201" s="16" t="s">
        <v>2143</v>
      </c>
      <c r="B201" s="16" t="s">
        <v>3005</v>
      </c>
      <c r="C201" s="16" t="s">
        <v>3006</v>
      </c>
      <c r="D201" s="16" t="s">
        <v>3007</v>
      </c>
      <c r="E201" s="16" t="s">
        <v>3008</v>
      </c>
      <c r="J201" s="16" t="s">
        <v>2145</v>
      </c>
    </row>
    <row r="202" spans="1:13" x14ac:dyDescent="0.25">
      <c r="A202" s="16" t="s">
        <v>3009</v>
      </c>
      <c r="B202" s="16" t="s">
        <v>3010</v>
      </c>
      <c r="C202" s="16" t="s">
        <v>3011</v>
      </c>
      <c r="D202" s="16" t="s">
        <v>3012</v>
      </c>
      <c r="E202" s="16" t="s">
        <v>3013</v>
      </c>
      <c r="F202" s="16" t="s">
        <v>2846</v>
      </c>
      <c r="G202" s="16" t="s">
        <v>2690</v>
      </c>
      <c r="H202" s="16" t="s">
        <v>2691</v>
      </c>
      <c r="J202" s="16" t="s">
        <v>2160</v>
      </c>
      <c r="M202" s="16" t="s">
        <v>3014</v>
      </c>
    </row>
    <row r="203" spans="1:13" x14ac:dyDescent="0.25">
      <c r="A203" s="16" t="s">
        <v>2209</v>
      </c>
      <c r="B203" s="16" t="s">
        <v>3015</v>
      </c>
      <c r="C203" s="16" t="s">
        <v>2221</v>
      </c>
      <c r="D203" s="16" t="s">
        <v>2222</v>
      </c>
      <c r="E203" s="16" t="s">
        <v>2223</v>
      </c>
      <c r="J203" s="16" t="s">
        <v>2160</v>
      </c>
      <c r="L203" s="16" t="s">
        <v>3016</v>
      </c>
    </row>
    <row r="204" spans="1:13" x14ac:dyDescent="0.25">
      <c r="A204" s="16" t="s">
        <v>2225</v>
      </c>
    </row>
    <row r="205" spans="1:13" x14ac:dyDescent="0.25">
      <c r="A205" s="16" t="s">
        <v>2147</v>
      </c>
      <c r="B205" s="16" t="s">
        <v>3017</v>
      </c>
      <c r="C205" s="16" t="s">
        <v>3018</v>
      </c>
      <c r="D205" s="16" t="s">
        <v>3019</v>
      </c>
      <c r="E205" s="16" t="s">
        <v>3020</v>
      </c>
      <c r="J205" s="16" t="s">
        <v>2145</v>
      </c>
      <c r="L205" s="16" t="s">
        <v>3021</v>
      </c>
    </row>
    <row r="206" spans="1:13" x14ac:dyDescent="0.25">
      <c r="A206" s="16" t="s">
        <v>2343</v>
      </c>
      <c r="B206" s="16" t="s">
        <v>3022</v>
      </c>
      <c r="C206" s="16" t="s">
        <v>3023</v>
      </c>
      <c r="D206" s="16" t="s">
        <v>3024</v>
      </c>
      <c r="E206" s="16" t="s">
        <v>3025</v>
      </c>
      <c r="J206" s="16" t="s">
        <v>2160</v>
      </c>
      <c r="L206" s="16" t="s">
        <v>3021</v>
      </c>
    </row>
    <row r="207" spans="1:13" x14ac:dyDescent="0.25">
      <c r="A207" s="16" t="s">
        <v>2343</v>
      </c>
      <c r="B207" s="16" t="s">
        <v>3026</v>
      </c>
      <c r="C207" s="16" t="s">
        <v>3027</v>
      </c>
      <c r="D207" s="16" t="s">
        <v>3028</v>
      </c>
      <c r="E207" s="16" t="s">
        <v>3029</v>
      </c>
      <c r="J207" s="16" t="s">
        <v>2160</v>
      </c>
      <c r="L207" s="16" t="s">
        <v>3021</v>
      </c>
    </row>
    <row r="208" spans="1:13" x14ac:dyDescent="0.25">
      <c r="A208" s="16" t="s">
        <v>2343</v>
      </c>
      <c r="B208" s="16" t="s">
        <v>3030</v>
      </c>
      <c r="C208" s="16" t="s">
        <v>3031</v>
      </c>
      <c r="D208" s="16" t="s">
        <v>3032</v>
      </c>
      <c r="E208" s="16" t="s">
        <v>3033</v>
      </c>
      <c r="J208" s="16" t="s">
        <v>2160</v>
      </c>
      <c r="L208" s="16" t="s">
        <v>3021</v>
      </c>
    </row>
    <row r="209" spans="1:13" x14ac:dyDescent="0.25">
      <c r="A209" s="16" t="s">
        <v>2225</v>
      </c>
    </row>
    <row r="210" spans="1:13" x14ac:dyDescent="0.25">
      <c r="A210" s="16" t="s">
        <v>2143</v>
      </c>
      <c r="B210" s="16" t="s">
        <v>3034</v>
      </c>
      <c r="C210" s="16" t="s">
        <v>2368</v>
      </c>
      <c r="D210" s="16" t="s">
        <v>2369</v>
      </c>
      <c r="E210" s="16" t="s">
        <v>2370</v>
      </c>
      <c r="J210" s="16" t="s">
        <v>2145</v>
      </c>
    </row>
    <row r="211" spans="1:13" x14ac:dyDescent="0.25">
      <c r="A211" s="16" t="s">
        <v>2143</v>
      </c>
      <c r="B211" s="16" t="s">
        <v>3035</v>
      </c>
      <c r="C211" s="16" t="s">
        <v>3036</v>
      </c>
      <c r="D211" s="16" t="s">
        <v>3037</v>
      </c>
      <c r="E211" s="16" t="s">
        <v>3038</v>
      </c>
      <c r="J211" s="16" t="s">
        <v>2145</v>
      </c>
    </row>
    <row r="212" spans="1:13" x14ac:dyDescent="0.25">
      <c r="A212" s="16" t="s">
        <v>2343</v>
      </c>
      <c r="B212" s="16" t="s">
        <v>3039</v>
      </c>
      <c r="C212" s="16" t="s">
        <v>3040</v>
      </c>
      <c r="D212" s="16" t="s">
        <v>3041</v>
      </c>
      <c r="E212" s="16" t="s">
        <v>3042</v>
      </c>
      <c r="F212" s="16" t="s">
        <v>3043</v>
      </c>
      <c r="G212" s="16" t="s">
        <v>3044</v>
      </c>
      <c r="H212" s="16" t="s">
        <v>3045</v>
      </c>
      <c r="J212" s="16" t="s">
        <v>2160</v>
      </c>
    </row>
    <row r="213" spans="1:13" x14ac:dyDescent="0.25">
      <c r="A213" s="16" t="s">
        <v>3046</v>
      </c>
      <c r="B213" s="16" t="s">
        <v>3047</v>
      </c>
      <c r="C213" s="16" t="s">
        <v>3048</v>
      </c>
      <c r="D213" s="16" t="s">
        <v>3049</v>
      </c>
      <c r="E213" s="16" t="s">
        <v>3050</v>
      </c>
      <c r="F213" s="16" t="s">
        <v>2846</v>
      </c>
      <c r="G213" s="16" t="s">
        <v>2690</v>
      </c>
      <c r="H213" s="16" t="s">
        <v>2691</v>
      </c>
      <c r="J213" s="16" t="s">
        <v>2160</v>
      </c>
      <c r="L213" s="16" t="s">
        <v>3051</v>
      </c>
      <c r="M213" s="16" t="s">
        <v>3052</v>
      </c>
    </row>
    <row r="214" spans="1:13" x14ac:dyDescent="0.25">
      <c r="A214" s="16" t="s">
        <v>3053</v>
      </c>
      <c r="B214" s="16" t="s">
        <v>3054</v>
      </c>
      <c r="C214" s="16" t="s">
        <v>3055</v>
      </c>
      <c r="D214" s="16" t="s">
        <v>3056</v>
      </c>
      <c r="E214" s="16" t="s">
        <v>3057</v>
      </c>
      <c r="J214" s="16" t="s">
        <v>2160</v>
      </c>
      <c r="L214" s="16" t="s">
        <v>3051</v>
      </c>
    </row>
    <row r="215" spans="1:13" x14ac:dyDescent="0.25">
      <c r="A215" s="16" t="s">
        <v>3046</v>
      </c>
      <c r="B215" s="16" t="s">
        <v>3058</v>
      </c>
      <c r="C215" s="16" t="s">
        <v>3059</v>
      </c>
      <c r="D215" s="16" t="s">
        <v>3060</v>
      </c>
      <c r="E215" s="16" t="s">
        <v>3061</v>
      </c>
      <c r="F215" s="16" t="s">
        <v>2846</v>
      </c>
      <c r="G215" s="16" t="s">
        <v>2690</v>
      </c>
      <c r="H215" s="16" t="s">
        <v>2691</v>
      </c>
      <c r="J215" s="16" t="s">
        <v>2160</v>
      </c>
      <c r="L215" s="16" t="s">
        <v>3062</v>
      </c>
      <c r="M215" s="16" t="s">
        <v>3002</v>
      </c>
    </row>
    <row r="216" spans="1:13" x14ac:dyDescent="0.25">
      <c r="A216" s="16" t="s">
        <v>3063</v>
      </c>
      <c r="B216" s="16" t="s">
        <v>3064</v>
      </c>
      <c r="C216" s="16" t="s">
        <v>3065</v>
      </c>
      <c r="D216" s="16" t="s">
        <v>3066</v>
      </c>
      <c r="E216" s="16" t="s">
        <v>3067</v>
      </c>
      <c r="F216" s="16" t="s">
        <v>3068</v>
      </c>
      <c r="G216" s="16" t="s">
        <v>2497</v>
      </c>
      <c r="H216" s="16" t="s">
        <v>2498</v>
      </c>
      <c r="J216" s="16" t="s">
        <v>2160</v>
      </c>
      <c r="L216" s="16" t="s">
        <v>3062</v>
      </c>
      <c r="M216" s="16" t="s">
        <v>3069</v>
      </c>
    </row>
    <row r="217" spans="1:13" x14ac:dyDescent="0.25">
      <c r="A217" s="16" t="s">
        <v>3070</v>
      </c>
      <c r="B217" s="16" t="s">
        <v>3071</v>
      </c>
      <c r="C217" s="16" t="s">
        <v>3072</v>
      </c>
      <c r="D217" s="16" t="s">
        <v>3073</v>
      </c>
      <c r="E217" s="16" t="s">
        <v>3074</v>
      </c>
    </row>
    <row r="218" spans="1:13" x14ac:dyDescent="0.25">
      <c r="A218" s="16" t="s">
        <v>2343</v>
      </c>
      <c r="B218" s="16" t="s">
        <v>3075</v>
      </c>
      <c r="C218" s="16" t="s">
        <v>3076</v>
      </c>
      <c r="D218" s="16" t="s">
        <v>3077</v>
      </c>
      <c r="E218" s="16" t="s">
        <v>3078</v>
      </c>
    </row>
    <row r="219" spans="1:13" x14ac:dyDescent="0.25">
      <c r="A219" s="16" t="s">
        <v>3079</v>
      </c>
      <c r="B219" s="16" t="s">
        <v>3080</v>
      </c>
      <c r="C219" s="16" t="s">
        <v>3081</v>
      </c>
      <c r="F219" s="16" t="s">
        <v>2846</v>
      </c>
      <c r="G219" s="16" t="s">
        <v>2690</v>
      </c>
      <c r="H219" s="16" t="s">
        <v>2691</v>
      </c>
      <c r="J219" s="16" t="s">
        <v>2160</v>
      </c>
      <c r="L219" s="16" t="s">
        <v>2249</v>
      </c>
      <c r="M219" s="16" t="s">
        <v>3082</v>
      </c>
    </row>
    <row r="220" spans="1:13" x14ac:dyDescent="0.25">
      <c r="A220" s="16" t="s">
        <v>3083</v>
      </c>
      <c r="B220" s="16" t="s">
        <v>3084</v>
      </c>
      <c r="C220" s="16" t="s">
        <v>3085</v>
      </c>
      <c r="D220" s="16" t="s">
        <v>3086</v>
      </c>
      <c r="E220" s="16" t="s">
        <v>3087</v>
      </c>
      <c r="F220" s="16" t="s">
        <v>3068</v>
      </c>
      <c r="G220" s="16" t="s">
        <v>2497</v>
      </c>
      <c r="H220" s="16" t="s">
        <v>2498</v>
      </c>
      <c r="J220" s="16" t="s">
        <v>2160</v>
      </c>
      <c r="L220" s="16" t="s">
        <v>2249</v>
      </c>
      <c r="M220" s="16" t="s">
        <v>3069</v>
      </c>
    </row>
    <row r="221" spans="1:13" x14ac:dyDescent="0.25">
      <c r="A221" s="16" t="s">
        <v>3083</v>
      </c>
      <c r="B221" s="16" t="s">
        <v>3088</v>
      </c>
      <c r="C221" s="16" t="s">
        <v>3089</v>
      </c>
      <c r="D221" s="16" t="s">
        <v>3090</v>
      </c>
      <c r="E221" s="16" t="s">
        <v>3091</v>
      </c>
      <c r="F221" s="16" t="s">
        <v>3068</v>
      </c>
      <c r="G221" s="16" t="s">
        <v>2497</v>
      </c>
      <c r="H221" s="16" t="s">
        <v>2498</v>
      </c>
      <c r="J221" s="16" t="s">
        <v>2160</v>
      </c>
      <c r="L221" s="16" t="s">
        <v>2249</v>
      </c>
      <c r="M221" s="16" t="s">
        <v>3069</v>
      </c>
    </row>
    <row r="222" spans="1:13" x14ac:dyDescent="0.25">
      <c r="A222" s="16" t="s">
        <v>3092</v>
      </c>
      <c r="B222" s="16" t="s">
        <v>3093</v>
      </c>
      <c r="C222" s="16" t="s">
        <v>3094</v>
      </c>
      <c r="D222" s="16" t="s">
        <v>3095</v>
      </c>
      <c r="E222" s="16" t="s">
        <v>3096</v>
      </c>
      <c r="J222" s="16" t="s">
        <v>2160</v>
      </c>
      <c r="M222" s="16" t="s">
        <v>3097</v>
      </c>
    </row>
    <row r="223" spans="1:13" x14ac:dyDescent="0.25">
      <c r="A223" s="16" t="s">
        <v>2209</v>
      </c>
      <c r="B223" s="16" t="s">
        <v>3098</v>
      </c>
      <c r="C223" s="16" t="s">
        <v>2221</v>
      </c>
      <c r="D223" s="16" t="s">
        <v>2222</v>
      </c>
      <c r="E223" s="16" t="s">
        <v>2223</v>
      </c>
      <c r="J223" s="16" t="s">
        <v>2160</v>
      </c>
      <c r="L223" s="16" t="s">
        <v>3099</v>
      </c>
    </row>
    <row r="224" spans="1:13" x14ac:dyDescent="0.25">
      <c r="A224" s="16" t="s">
        <v>2343</v>
      </c>
      <c r="B224" s="16" t="s">
        <v>3100</v>
      </c>
      <c r="C224" s="16" t="s">
        <v>3101</v>
      </c>
      <c r="D224" s="16" t="s">
        <v>3102</v>
      </c>
      <c r="E224" s="16" t="s">
        <v>3103</v>
      </c>
      <c r="J224" s="16" t="s">
        <v>2160</v>
      </c>
      <c r="L224" s="16" t="s">
        <v>2249</v>
      </c>
    </row>
    <row r="225" spans="1:13" x14ac:dyDescent="0.25">
      <c r="A225" s="16" t="s">
        <v>3104</v>
      </c>
      <c r="B225" s="16" t="s">
        <v>3105</v>
      </c>
      <c r="C225" s="16" t="s">
        <v>3106</v>
      </c>
      <c r="D225" s="16" t="s">
        <v>3107</v>
      </c>
      <c r="E225" s="16" t="s">
        <v>3108</v>
      </c>
      <c r="F225" s="16" t="s">
        <v>3109</v>
      </c>
      <c r="G225" s="16" t="s">
        <v>3110</v>
      </c>
      <c r="H225" s="16" t="s">
        <v>3111</v>
      </c>
      <c r="J225" s="16" t="s">
        <v>2160</v>
      </c>
    </row>
    <row r="226" spans="1:13" x14ac:dyDescent="0.25">
      <c r="A226" s="16" t="s">
        <v>2225</v>
      </c>
    </row>
    <row r="227" spans="1:13" x14ac:dyDescent="0.25">
      <c r="A227" s="16" t="s">
        <v>2143</v>
      </c>
      <c r="B227" s="16" t="s">
        <v>3112</v>
      </c>
      <c r="C227" s="16" t="s">
        <v>3113</v>
      </c>
      <c r="D227" s="16" t="s">
        <v>3114</v>
      </c>
      <c r="E227" s="16" t="s">
        <v>3115</v>
      </c>
      <c r="J227" s="16" t="s">
        <v>2145</v>
      </c>
      <c r="L227" s="16" t="s">
        <v>2249</v>
      </c>
    </row>
    <row r="228" spans="1:13" x14ac:dyDescent="0.25">
      <c r="A228" s="16" t="s">
        <v>3116</v>
      </c>
      <c r="B228" s="16" t="s">
        <v>3117</v>
      </c>
      <c r="C228" s="16" t="s">
        <v>3118</v>
      </c>
      <c r="D228" s="16" t="s">
        <v>3119</v>
      </c>
      <c r="E228" s="16" t="s">
        <v>3120</v>
      </c>
      <c r="J228" s="16" t="s">
        <v>2160</v>
      </c>
      <c r="L228" s="16" t="s">
        <v>2249</v>
      </c>
    </row>
    <row r="229" spans="1:13" x14ac:dyDescent="0.25">
      <c r="A229" s="16" t="s">
        <v>3121</v>
      </c>
      <c r="B229" s="16" t="s">
        <v>3122</v>
      </c>
      <c r="C229" s="16" t="s">
        <v>3123</v>
      </c>
      <c r="D229" s="16" t="s">
        <v>3124</v>
      </c>
      <c r="E229" s="16" t="s">
        <v>3125</v>
      </c>
      <c r="F229" s="16" t="s">
        <v>2846</v>
      </c>
      <c r="G229" s="16" t="s">
        <v>2690</v>
      </c>
      <c r="H229" s="16" t="s">
        <v>2691</v>
      </c>
      <c r="J229" s="16" t="s">
        <v>2160</v>
      </c>
      <c r="L229" s="16" t="s">
        <v>3126</v>
      </c>
    </row>
    <row r="230" spans="1:13" x14ac:dyDescent="0.25">
      <c r="A230" s="16" t="s">
        <v>2209</v>
      </c>
      <c r="B230" s="16" t="s">
        <v>3127</v>
      </c>
      <c r="C230" s="16" t="s">
        <v>2221</v>
      </c>
      <c r="D230" s="16" t="s">
        <v>2222</v>
      </c>
      <c r="E230" s="16" t="s">
        <v>2223</v>
      </c>
      <c r="J230" s="16" t="s">
        <v>2160</v>
      </c>
      <c r="L230" s="16" t="s">
        <v>3128</v>
      </c>
    </row>
    <row r="231" spans="1:13" x14ac:dyDescent="0.25">
      <c r="A231" s="16" t="s">
        <v>2343</v>
      </c>
      <c r="B231" s="16" t="s">
        <v>3129</v>
      </c>
      <c r="C231" s="16" t="s">
        <v>3130</v>
      </c>
      <c r="D231" s="16" t="s">
        <v>3131</v>
      </c>
      <c r="E231" s="16" t="s">
        <v>3132</v>
      </c>
      <c r="J231" s="16" t="s">
        <v>2160</v>
      </c>
      <c r="L231" s="16" t="s">
        <v>2249</v>
      </c>
    </row>
    <row r="232" spans="1:13" x14ac:dyDescent="0.25">
      <c r="A232" s="16" t="s">
        <v>3133</v>
      </c>
      <c r="B232" s="16" t="s">
        <v>3134</v>
      </c>
      <c r="C232" s="16" t="s">
        <v>3135</v>
      </c>
      <c r="D232" s="16" t="s">
        <v>3136</v>
      </c>
      <c r="E232" s="16" t="s">
        <v>3137</v>
      </c>
      <c r="F232" s="16" t="s">
        <v>2846</v>
      </c>
      <c r="G232" s="16" t="s">
        <v>2690</v>
      </c>
      <c r="H232" s="16" t="s">
        <v>2691</v>
      </c>
      <c r="J232" s="16" t="s">
        <v>2160</v>
      </c>
      <c r="L232" s="16" t="s">
        <v>2249</v>
      </c>
      <c r="M232" s="16" t="s">
        <v>2578</v>
      </c>
    </row>
    <row r="233" spans="1:13" x14ac:dyDescent="0.25">
      <c r="A233" s="16" t="s">
        <v>2209</v>
      </c>
      <c r="B233" s="16" t="s">
        <v>3138</v>
      </c>
      <c r="C233" s="16" t="s">
        <v>2221</v>
      </c>
      <c r="D233" s="16" t="s">
        <v>2222</v>
      </c>
      <c r="E233" s="16" t="s">
        <v>2223</v>
      </c>
      <c r="J233" s="16" t="s">
        <v>2160</v>
      </c>
      <c r="L233" s="16" t="s">
        <v>3139</v>
      </c>
    </row>
    <row r="234" spans="1:13" x14ac:dyDescent="0.25">
      <c r="A234" s="16" t="s">
        <v>2225</v>
      </c>
    </row>
    <row r="235" spans="1:13" x14ac:dyDescent="0.25">
      <c r="A235" s="16" t="s">
        <v>2143</v>
      </c>
      <c r="B235" s="16" t="s">
        <v>3140</v>
      </c>
      <c r="C235" s="16" t="s">
        <v>3141</v>
      </c>
      <c r="D235" s="16" t="s">
        <v>3142</v>
      </c>
      <c r="E235" s="16" t="s">
        <v>3143</v>
      </c>
      <c r="J235" s="16" t="s">
        <v>2145</v>
      </c>
    </row>
    <row r="236" spans="1:13" x14ac:dyDescent="0.25">
      <c r="A236" s="16" t="s">
        <v>3116</v>
      </c>
      <c r="B236" s="16" t="s">
        <v>3144</v>
      </c>
      <c r="C236" s="16" t="s">
        <v>3145</v>
      </c>
      <c r="D236" s="16" t="s">
        <v>3146</v>
      </c>
      <c r="E236" s="16" t="s">
        <v>3120</v>
      </c>
      <c r="J236" s="16" t="s">
        <v>2160</v>
      </c>
    </row>
    <row r="237" spans="1:13" x14ac:dyDescent="0.25">
      <c r="A237" s="16" t="s">
        <v>3121</v>
      </c>
      <c r="B237" s="16" t="s">
        <v>3147</v>
      </c>
      <c r="C237" s="16" t="s">
        <v>3123</v>
      </c>
      <c r="D237" s="16" t="s">
        <v>3148</v>
      </c>
      <c r="E237" s="16" t="s">
        <v>3125</v>
      </c>
      <c r="J237" s="16" t="s">
        <v>2160</v>
      </c>
      <c r="L237" s="16" t="s">
        <v>3149</v>
      </c>
      <c r="M237" s="16" t="s">
        <v>2466</v>
      </c>
    </row>
    <row r="238" spans="1:13" x14ac:dyDescent="0.25">
      <c r="A238" s="16" t="s">
        <v>2209</v>
      </c>
      <c r="B238" s="16" t="s">
        <v>3150</v>
      </c>
      <c r="C238" s="16" t="s">
        <v>2211</v>
      </c>
      <c r="D238" s="16" t="s">
        <v>2212</v>
      </c>
      <c r="E238" s="16" t="s">
        <v>2213</v>
      </c>
      <c r="J238" s="16" t="s">
        <v>2160</v>
      </c>
      <c r="L238" s="16" t="s">
        <v>3151</v>
      </c>
    </row>
    <row r="239" spans="1:13" x14ac:dyDescent="0.25">
      <c r="A239" s="16" t="s">
        <v>2343</v>
      </c>
      <c r="B239" s="16" t="s">
        <v>3152</v>
      </c>
      <c r="C239" s="16" t="s">
        <v>3130</v>
      </c>
      <c r="D239" s="16" t="s">
        <v>3153</v>
      </c>
      <c r="E239" s="16" t="s">
        <v>3154</v>
      </c>
      <c r="J239" s="16" t="s">
        <v>2160</v>
      </c>
      <c r="L239" s="16" t="s">
        <v>3155</v>
      </c>
    </row>
    <row r="240" spans="1:13" x14ac:dyDescent="0.25">
      <c r="A240" s="16" t="s">
        <v>3133</v>
      </c>
      <c r="B240" s="16" t="s">
        <v>3156</v>
      </c>
      <c r="C240" s="16" t="s">
        <v>3157</v>
      </c>
      <c r="D240" s="16" t="s">
        <v>3158</v>
      </c>
      <c r="E240" s="16" t="s">
        <v>3159</v>
      </c>
      <c r="J240" s="16" t="s">
        <v>2160</v>
      </c>
      <c r="M240" s="16" t="s">
        <v>2466</v>
      </c>
    </row>
    <row r="241" spans="1:14" x14ac:dyDescent="0.25">
      <c r="A241" s="16" t="s">
        <v>2209</v>
      </c>
      <c r="B241" s="16" t="s">
        <v>3160</v>
      </c>
      <c r="C241" s="16" t="s">
        <v>2211</v>
      </c>
      <c r="D241" s="16" t="s">
        <v>2212</v>
      </c>
      <c r="E241" s="16" t="s">
        <v>2213</v>
      </c>
      <c r="J241" s="16" t="s">
        <v>2160</v>
      </c>
      <c r="L241" s="16" t="s">
        <v>3161</v>
      </c>
    </row>
    <row r="242" spans="1:14" x14ac:dyDescent="0.25">
      <c r="A242" s="16" t="s">
        <v>3162</v>
      </c>
      <c r="B242" s="16" t="s">
        <v>3163</v>
      </c>
      <c r="C242" s="16" t="s">
        <v>3164</v>
      </c>
      <c r="D242" s="16" t="s">
        <v>3165</v>
      </c>
      <c r="E242" s="16" t="s">
        <v>3166</v>
      </c>
      <c r="F242" s="16" t="s">
        <v>3167</v>
      </c>
      <c r="G242" s="16" t="s">
        <v>3168</v>
      </c>
      <c r="H242" s="16" t="s">
        <v>3169</v>
      </c>
      <c r="J242" s="16" t="s">
        <v>2160</v>
      </c>
    </row>
    <row r="243" spans="1:14" x14ac:dyDescent="0.25">
      <c r="A243" s="16" t="s">
        <v>2209</v>
      </c>
      <c r="B243" s="16" t="s">
        <v>3170</v>
      </c>
      <c r="C243" s="16" t="s">
        <v>2221</v>
      </c>
      <c r="D243" s="16" t="s">
        <v>2222</v>
      </c>
      <c r="E243" s="16" t="s">
        <v>2223</v>
      </c>
      <c r="J243" s="16" t="s">
        <v>2160</v>
      </c>
      <c r="L243" s="16" t="s">
        <v>3171</v>
      </c>
    </row>
    <row r="244" spans="1:14" x14ac:dyDescent="0.25">
      <c r="A244" s="16" t="s">
        <v>3172</v>
      </c>
      <c r="B244" s="16" t="s">
        <v>3173</v>
      </c>
      <c r="C244" s="16" t="s">
        <v>3174</v>
      </c>
      <c r="D244" s="16" t="s">
        <v>3175</v>
      </c>
      <c r="E244" s="16" t="s">
        <v>3176</v>
      </c>
      <c r="F244" s="16" t="s">
        <v>3177</v>
      </c>
      <c r="G244" s="16" t="s">
        <v>3178</v>
      </c>
      <c r="H244" s="16" t="s">
        <v>3179</v>
      </c>
      <c r="J244" s="16" t="s">
        <v>2160</v>
      </c>
      <c r="L244" s="16" t="s">
        <v>3180</v>
      </c>
    </row>
    <row r="245" spans="1:14" x14ac:dyDescent="0.25">
      <c r="A245" s="16" t="s">
        <v>2343</v>
      </c>
      <c r="B245" s="16" t="s">
        <v>3181</v>
      </c>
      <c r="C245" s="16" t="s">
        <v>3182</v>
      </c>
      <c r="D245" s="16" t="s">
        <v>3183</v>
      </c>
      <c r="E245" s="16" t="s">
        <v>3184</v>
      </c>
      <c r="F245" s="16" t="s">
        <v>3185</v>
      </c>
      <c r="G245" s="16" t="s">
        <v>3186</v>
      </c>
      <c r="H245" s="16" t="s">
        <v>3187</v>
      </c>
      <c r="J245" s="16" t="s">
        <v>2160</v>
      </c>
    </row>
    <row r="246" spans="1:14" x14ac:dyDescent="0.25">
      <c r="A246" s="16" t="s">
        <v>3188</v>
      </c>
      <c r="B246" s="16" t="s">
        <v>3189</v>
      </c>
      <c r="C246" s="16" t="s">
        <v>3190</v>
      </c>
      <c r="D246" s="16" t="s">
        <v>3191</v>
      </c>
      <c r="E246" s="16" t="s">
        <v>3192</v>
      </c>
      <c r="J246" s="16" t="s">
        <v>2160</v>
      </c>
      <c r="L246" s="16" t="s">
        <v>3193</v>
      </c>
      <c r="N246" s="16" t="s">
        <v>3194</v>
      </c>
    </row>
    <row r="247" spans="1:14" x14ac:dyDescent="0.25">
      <c r="A247" s="16" t="s">
        <v>2343</v>
      </c>
      <c r="B247" s="16" t="s">
        <v>3195</v>
      </c>
      <c r="C247" s="16" t="s">
        <v>3196</v>
      </c>
      <c r="D247" s="16" t="s">
        <v>3197</v>
      </c>
      <c r="E247" s="16" t="s">
        <v>3198</v>
      </c>
      <c r="J247" s="16" t="s">
        <v>2160</v>
      </c>
    </row>
    <row r="248" spans="1:14" x14ac:dyDescent="0.25">
      <c r="A248" s="16" t="s">
        <v>3199</v>
      </c>
      <c r="B248" s="16" t="s">
        <v>3200</v>
      </c>
      <c r="C248" s="16" t="s">
        <v>3201</v>
      </c>
      <c r="D248" s="16" t="s">
        <v>3202</v>
      </c>
      <c r="E248" s="16" t="s">
        <v>3203</v>
      </c>
      <c r="J248" s="16" t="s">
        <v>2160</v>
      </c>
      <c r="L248" s="16" t="s">
        <v>3204</v>
      </c>
      <c r="M248" s="16" t="s">
        <v>3205</v>
      </c>
    </row>
    <row r="249" spans="1:14" x14ac:dyDescent="0.25">
      <c r="A249" s="16" t="s">
        <v>2209</v>
      </c>
      <c r="B249" s="16" t="s">
        <v>3206</v>
      </c>
      <c r="C249" s="16" t="s">
        <v>2211</v>
      </c>
      <c r="D249" s="16" t="s">
        <v>2212</v>
      </c>
      <c r="E249" s="16" t="s">
        <v>2213</v>
      </c>
      <c r="J249" s="16" t="s">
        <v>2160</v>
      </c>
      <c r="L249" s="16" t="s">
        <v>3207</v>
      </c>
    </row>
    <row r="250" spans="1:14" x14ac:dyDescent="0.25">
      <c r="A250" s="16" t="s">
        <v>3208</v>
      </c>
      <c r="B250" s="16" t="s">
        <v>3209</v>
      </c>
      <c r="C250" s="16" t="s">
        <v>3210</v>
      </c>
      <c r="D250" s="16" t="s">
        <v>3211</v>
      </c>
      <c r="E250" s="16" t="s">
        <v>3212</v>
      </c>
      <c r="J250" s="16" t="s">
        <v>2160</v>
      </c>
    </row>
    <row r="251" spans="1:14" x14ac:dyDescent="0.25">
      <c r="A251" s="16" t="s">
        <v>2343</v>
      </c>
      <c r="B251" s="16" t="s">
        <v>3213</v>
      </c>
      <c r="C251" s="16" t="s">
        <v>3214</v>
      </c>
      <c r="J251" s="16" t="s">
        <v>2160</v>
      </c>
      <c r="L251" s="16" t="s">
        <v>3215</v>
      </c>
    </row>
    <row r="252" spans="1:14" x14ac:dyDescent="0.25">
      <c r="A252" s="16" t="s">
        <v>3216</v>
      </c>
      <c r="B252" s="16" t="s">
        <v>3217</v>
      </c>
      <c r="C252" s="16" t="s">
        <v>3218</v>
      </c>
      <c r="D252" s="16" t="s">
        <v>3219</v>
      </c>
      <c r="E252" s="16" t="s">
        <v>3220</v>
      </c>
      <c r="J252" s="16" t="s">
        <v>2160</v>
      </c>
      <c r="L252" s="16" t="s">
        <v>3221</v>
      </c>
    </row>
    <row r="253" spans="1:14" x14ac:dyDescent="0.25">
      <c r="A253" s="16" t="s">
        <v>2209</v>
      </c>
      <c r="B253" s="16" t="s">
        <v>3222</v>
      </c>
      <c r="C253" s="16" t="s">
        <v>2221</v>
      </c>
      <c r="D253" s="16" t="s">
        <v>2222</v>
      </c>
      <c r="E253" s="16" t="s">
        <v>2223</v>
      </c>
      <c r="J253" s="16" t="s">
        <v>2160</v>
      </c>
      <c r="L253" s="16" t="s">
        <v>3223</v>
      </c>
    </row>
    <row r="254" spans="1:14" x14ac:dyDescent="0.25">
      <c r="A254" s="16" t="s">
        <v>3224</v>
      </c>
      <c r="B254" s="16" t="s">
        <v>3225</v>
      </c>
      <c r="C254" s="16" t="s">
        <v>3226</v>
      </c>
      <c r="D254" s="16" t="s">
        <v>3227</v>
      </c>
      <c r="E254" s="16" t="s">
        <v>3228</v>
      </c>
      <c r="F254" s="16" t="s">
        <v>2948</v>
      </c>
      <c r="G254" s="16" t="s">
        <v>2949</v>
      </c>
      <c r="H254" s="16" t="s">
        <v>3229</v>
      </c>
      <c r="J254" s="16" t="s">
        <v>2160</v>
      </c>
      <c r="L254" s="16" t="s">
        <v>2249</v>
      </c>
      <c r="M254" s="16" t="s">
        <v>2848</v>
      </c>
    </row>
    <row r="255" spans="1:14" x14ac:dyDescent="0.25">
      <c r="A255" s="16" t="s">
        <v>2343</v>
      </c>
      <c r="B255" s="16" t="s">
        <v>3230</v>
      </c>
      <c r="C255" s="16" t="s">
        <v>3231</v>
      </c>
      <c r="D255" s="16" t="s">
        <v>3232</v>
      </c>
      <c r="E255" s="16" t="s">
        <v>3233</v>
      </c>
      <c r="J255" s="16" t="s">
        <v>2160</v>
      </c>
      <c r="L255" s="16" t="s">
        <v>2249</v>
      </c>
    </row>
    <row r="256" spans="1:14" x14ac:dyDescent="0.25">
      <c r="A256" s="16" t="s">
        <v>3234</v>
      </c>
      <c r="B256" s="16" t="s">
        <v>3235</v>
      </c>
      <c r="C256" s="16" t="s">
        <v>3236</v>
      </c>
      <c r="D256" s="16" t="s">
        <v>3237</v>
      </c>
      <c r="E256" s="16" t="s">
        <v>3238</v>
      </c>
      <c r="L256" s="16" t="s">
        <v>3239</v>
      </c>
    </row>
    <row r="257" spans="1:13" x14ac:dyDescent="0.25">
      <c r="A257" s="16" t="s">
        <v>2209</v>
      </c>
      <c r="B257" s="16" t="s">
        <v>3240</v>
      </c>
      <c r="C257" s="16" t="s">
        <v>2221</v>
      </c>
      <c r="D257" s="16" t="s">
        <v>2222</v>
      </c>
      <c r="E257" s="16" t="s">
        <v>2223</v>
      </c>
      <c r="J257" s="16" t="s">
        <v>2160</v>
      </c>
      <c r="L257" s="16" t="s">
        <v>3241</v>
      </c>
    </row>
    <row r="258" spans="1:13" x14ac:dyDescent="0.25">
      <c r="A258" s="16" t="s">
        <v>3242</v>
      </c>
      <c r="B258" s="16" t="s">
        <v>3243</v>
      </c>
      <c r="C258" s="16" t="s">
        <v>3244</v>
      </c>
      <c r="D258" s="16" t="s">
        <v>3245</v>
      </c>
      <c r="E258" s="16" t="s">
        <v>3246</v>
      </c>
      <c r="F258" s="16" t="s">
        <v>3247</v>
      </c>
      <c r="G258" s="16" t="s">
        <v>3248</v>
      </c>
      <c r="H258" s="16" t="s">
        <v>3249</v>
      </c>
      <c r="J258" s="16" t="s">
        <v>2160</v>
      </c>
      <c r="L258" s="16" t="s">
        <v>2249</v>
      </c>
      <c r="M258" s="16" t="s">
        <v>3250</v>
      </c>
    </row>
    <row r="259" spans="1:13" x14ac:dyDescent="0.25">
      <c r="A259" s="16" t="s">
        <v>2225</v>
      </c>
    </row>
    <row r="260" spans="1:13" x14ac:dyDescent="0.25">
      <c r="A260" s="16" t="s">
        <v>2143</v>
      </c>
      <c r="B260" s="16" t="s">
        <v>3251</v>
      </c>
      <c r="C260" s="16" t="s">
        <v>3252</v>
      </c>
      <c r="D260" s="16" t="s">
        <v>3253</v>
      </c>
      <c r="E260" s="16" t="s">
        <v>3254</v>
      </c>
    </row>
    <row r="261" spans="1:13" x14ac:dyDescent="0.25">
      <c r="A261" s="16" t="s">
        <v>3255</v>
      </c>
      <c r="B261" s="16" t="s">
        <v>3256</v>
      </c>
      <c r="C261" s="16" t="s">
        <v>3257</v>
      </c>
      <c r="D261" s="16" t="s">
        <v>3258</v>
      </c>
      <c r="E261" s="16" t="s">
        <v>3259</v>
      </c>
      <c r="F261" s="16" t="s">
        <v>2948</v>
      </c>
      <c r="G261" s="16" t="s">
        <v>2949</v>
      </c>
      <c r="H261" s="16" t="s">
        <v>2950</v>
      </c>
      <c r="J261" s="16" t="s">
        <v>2160</v>
      </c>
      <c r="L261" s="16" t="s">
        <v>2249</v>
      </c>
      <c r="M261" s="16" t="s">
        <v>3260</v>
      </c>
    </row>
    <row r="262" spans="1:13" x14ac:dyDescent="0.25">
      <c r="A262" s="16" t="s">
        <v>2209</v>
      </c>
      <c r="B262" s="16" t="s">
        <v>3261</v>
      </c>
      <c r="C262" s="16" t="s">
        <v>2953</v>
      </c>
      <c r="D262" s="16" t="s">
        <v>2954</v>
      </c>
      <c r="E262" s="16" t="s">
        <v>2955</v>
      </c>
      <c r="F262" s="16" t="s">
        <v>2956</v>
      </c>
      <c r="G262" s="16" t="s">
        <v>2957</v>
      </c>
      <c r="H262" s="16" t="s">
        <v>2958</v>
      </c>
      <c r="J262" s="16" t="s">
        <v>2145</v>
      </c>
      <c r="L262" s="16" t="s">
        <v>3262</v>
      </c>
    </row>
    <row r="263" spans="1:13" x14ac:dyDescent="0.25">
      <c r="A263" s="16" t="s">
        <v>2343</v>
      </c>
      <c r="B263" s="16" t="s">
        <v>3263</v>
      </c>
      <c r="C263" s="16" t="s">
        <v>3264</v>
      </c>
      <c r="D263" s="16" t="s">
        <v>3265</v>
      </c>
      <c r="E263" s="16" t="s">
        <v>3266</v>
      </c>
      <c r="F263" s="16" t="s">
        <v>3177</v>
      </c>
      <c r="G263" s="16" t="s">
        <v>3178</v>
      </c>
      <c r="H263" s="16" t="s">
        <v>3179</v>
      </c>
      <c r="J263" s="16" t="s">
        <v>2160</v>
      </c>
      <c r="L263" s="16" t="s">
        <v>3267</v>
      </c>
    </row>
    <row r="264" spans="1:13" x14ac:dyDescent="0.25">
      <c r="A264" s="16" t="s">
        <v>3268</v>
      </c>
      <c r="B264" s="16" t="s">
        <v>3269</v>
      </c>
      <c r="C264" s="16" t="s">
        <v>3270</v>
      </c>
      <c r="D264" s="16" t="s">
        <v>3271</v>
      </c>
      <c r="E264" s="16" t="s">
        <v>3272</v>
      </c>
      <c r="F264" s="16" t="s">
        <v>2948</v>
      </c>
      <c r="G264" s="16" t="s">
        <v>2949</v>
      </c>
      <c r="H264" s="16" t="s">
        <v>2950</v>
      </c>
      <c r="J264" s="16" t="s">
        <v>2160</v>
      </c>
      <c r="L264" s="16" t="s">
        <v>3273</v>
      </c>
      <c r="M264" s="16" t="s">
        <v>2578</v>
      </c>
    </row>
    <row r="265" spans="1:13" x14ac:dyDescent="0.25">
      <c r="A265" s="16" t="s">
        <v>2209</v>
      </c>
      <c r="B265" s="16" t="s">
        <v>3274</v>
      </c>
      <c r="C265" s="16" t="s">
        <v>2953</v>
      </c>
      <c r="D265" s="16" t="s">
        <v>2954</v>
      </c>
      <c r="E265" s="16" t="s">
        <v>2955</v>
      </c>
      <c r="F265" s="16" t="s">
        <v>2956</v>
      </c>
      <c r="G265" s="16" t="s">
        <v>2957</v>
      </c>
      <c r="H265" s="16" t="s">
        <v>2958</v>
      </c>
      <c r="J265" s="16" t="s">
        <v>2145</v>
      </c>
      <c r="L265" s="16" t="s">
        <v>3275</v>
      </c>
    </row>
    <row r="266" spans="1:13" x14ac:dyDescent="0.25">
      <c r="A266" s="16" t="s">
        <v>2225</v>
      </c>
    </row>
    <row r="267" spans="1:13" x14ac:dyDescent="0.25">
      <c r="A267" s="16" t="s">
        <v>2143</v>
      </c>
      <c r="B267" s="16" t="s">
        <v>3276</v>
      </c>
      <c r="C267" s="16" t="s">
        <v>3277</v>
      </c>
      <c r="D267" s="16" t="s">
        <v>3278</v>
      </c>
      <c r="E267" s="16" t="s">
        <v>3279</v>
      </c>
      <c r="J267" s="16" t="s">
        <v>2145</v>
      </c>
    </row>
    <row r="268" spans="1:13" x14ac:dyDescent="0.25">
      <c r="A268" s="16" t="s">
        <v>3280</v>
      </c>
      <c r="B268" s="16" t="s">
        <v>3281</v>
      </c>
      <c r="C268" s="16" t="s">
        <v>3282</v>
      </c>
      <c r="D268" s="16" t="s">
        <v>3283</v>
      </c>
      <c r="E268" s="16" t="s">
        <v>3284</v>
      </c>
      <c r="J268" s="16" t="s">
        <v>2160</v>
      </c>
    </row>
    <row r="269" spans="1:13" x14ac:dyDescent="0.25">
      <c r="A269" s="16" t="s">
        <v>2209</v>
      </c>
      <c r="B269" s="16" t="s">
        <v>3285</v>
      </c>
      <c r="C269" s="16" t="s">
        <v>3286</v>
      </c>
      <c r="D269" s="16" t="s">
        <v>3287</v>
      </c>
      <c r="E269" s="16" t="s">
        <v>3288</v>
      </c>
      <c r="J269" s="16" t="s">
        <v>2145</v>
      </c>
      <c r="L269" s="16" t="s">
        <v>3289</v>
      </c>
    </row>
    <row r="270" spans="1:13" x14ac:dyDescent="0.25">
      <c r="A270" s="16" t="s">
        <v>2225</v>
      </c>
    </row>
    <row r="271" spans="1:13" x14ac:dyDescent="0.25">
      <c r="A271" s="16" t="s">
        <v>2143</v>
      </c>
      <c r="B271" s="16" t="s">
        <v>3290</v>
      </c>
      <c r="C271" s="16" t="s">
        <v>3291</v>
      </c>
      <c r="D271" s="16" t="s">
        <v>3292</v>
      </c>
      <c r="E271" s="16" t="s">
        <v>3293</v>
      </c>
      <c r="J271" s="16" t="s">
        <v>2145</v>
      </c>
    </row>
    <row r="272" spans="1:13" x14ac:dyDescent="0.25">
      <c r="A272" s="16" t="s">
        <v>3294</v>
      </c>
      <c r="B272" s="16" t="s">
        <v>3295</v>
      </c>
      <c r="C272" s="16" t="s">
        <v>3296</v>
      </c>
      <c r="D272" s="16" t="s">
        <v>3297</v>
      </c>
      <c r="E272" s="16" t="s">
        <v>3298</v>
      </c>
      <c r="J272" s="16" t="s">
        <v>2160</v>
      </c>
    </row>
    <row r="273" spans="1:13" x14ac:dyDescent="0.25">
      <c r="A273" s="16" t="s">
        <v>3299</v>
      </c>
      <c r="B273" s="16" t="s">
        <v>3300</v>
      </c>
      <c r="C273" s="16" t="s">
        <v>3301</v>
      </c>
      <c r="D273" s="16" t="s">
        <v>3302</v>
      </c>
      <c r="E273" s="16" t="s">
        <v>3303</v>
      </c>
      <c r="J273" s="16" t="s">
        <v>2160</v>
      </c>
    </row>
    <row r="274" spans="1:13" x14ac:dyDescent="0.25">
      <c r="A274" s="16" t="s">
        <v>2343</v>
      </c>
      <c r="B274" s="16" t="s">
        <v>3304</v>
      </c>
      <c r="C274" s="16" t="s">
        <v>3305</v>
      </c>
      <c r="D274" s="16" t="s">
        <v>3306</v>
      </c>
      <c r="E274" s="16" t="s">
        <v>3307</v>
      </c>
      <c r="F274" s="16" t="s">
        <v>3308</v>
      </c>
      <c r="G274" s="16" t="s">
        <v>3309</v>
      </c>
      <c r="H274" s="16" t="s">
        <v>3310</v>
      </c>
      <c r="J274" s="16" t="s">
        <v>2160</v>
      </c>
    </row>
    <row r="275" spans="1:13" x14ac:dyDescent="0.25">
      <c r="A275" s="16" t="s">
        <v>3311</v>
      </c>
      <c r="B275" s="16" t="s">
        <v>3312</v>
      </c>
      <c r="C275" s="16" t="s">
        <v>3313</v>
      </c>
      <c r="D275" s="16" t="s">
        <v>3314</v>
      </c>
      <c r="E275" s="16" t="s">
        <v>3315</v>
      </c>
      <c r="F275" s="16" t="s">
        <v>2846</v>
      </c>
      <c r="G275" s="16" t="s">
        <v>2690</v>
      </c>
      <c r="H275" s="16" t="s">
        <v>2691</v>
      </c>
      <c r="J275" s="16" t="s">
        <v>2160</v>
      </c>
      <c r="L275" s="16" t="s">
        <v>3316</v>
      </c>
      <c r="M275" s="16" t="s">
        <v>3002</v>
      </c>
    </row>
    <row r="276" spans="1:13" x14ac:dyDescent="0.25">
      <c r="A276" s="16" t="s">
        <v>2209</v>
      </c>
      <c r="B276" s="16" t="s">
        <v>3317</v>
      </c>
      <c r="C276" s="16" t="s">
        <v>2221</v>
      </c>
      <c r="D276" s="16" t="s">
        <v>2222</v>
      </c>
      <c r="E276" s="16" t="s">
        <v>2223</v>
      </c>
      <c r="J276" s="16" t="s">
        <v>2160</v>
      </c>
      <c r="L276" s="16" t="s">
        <v>3318</v>
      </c>
    </row>
    <row r="277" spans="1:13" x14ac:dyDescent="0.25">
      <c r="A277" s="16" t="s">
        <v>3319</v>
      </c>
      <c r="B277" s="16" t="s">
        <v>3320</v>
      </c>
      <c r="C277" s="16" t="s">
        <v>3321</v>
      </c>
      <c r="D277" s="16" t="s">
        <v>3322</v>
      </c>
      <c r="E277" s="16" t="s">
        <v>3323</v>
      </c>
      <c r="F277" s="16" t="s">
        <v>2846</v>
      </c>
      <c r="G277" s="16" t="s">
        <v>2690</v>
      </c>
      <c r="H277" s="16" t="s">
        <v>2691</v>
      </c>
      <c r="J277" s="16" t="s">
        <v>2160</v>
      </c>
      <c r="L277" s="16" t="s">
        <v>3324</v>
      </c>
    </row>
    <row r="278" spans="1:13" x14ac:dyDescent="0.25">
      <c r="A278" s="16" t="s">
        <v>2209</v>
      </c>
      <c r="B278" s="16" t="s">
        <v>3325</v>
      </c>
      <c r="C278" s="16" t="s">
        <v>2221</v>
      </c>
      <c r="D278" s="16" t="s">
        <v>2222</v>
      </c>
      <c r="E278" s="16" t="s">
        <v>2223</v>
      </c>
      <c r="J278" s="16" t="s">
        <v>2160</v>
      </c>
      <c r="L278" s="16" t="s">
        <v>3326</v>
      </c>
    </row>
    <row r="279" spans="1:13" x14ac:dyDescent="0.25">
      <c r="A279" s="16" t="s">
        <v>2225</v>
      </c>
    </row>
    <row r="280" spans="1:13" x14ac:dyDescent="0.25">
      <c r="A280" s="16" t="s">
        <v>2143</v>
      </c>
      <c r="B280" s="16" t="s">
        <v>3327</v>
      </c>
      <c r="C280" s="16" t="s">
        <v>3328</v>
      </c>
      <c r="D280" s="16" t="s">
        <v>3329</v>
      </c>
      <c r="E280" s="16" t="s">
        <v>3330</v>
      </c>
      <c r="J280" s="16" t="s">
        <v>2145</v>
      </c>
    </row>
    <row r="281" spans="1:13" x14ac:dyDescent="0.25">
      <c r="A281" s="16" t="s">
        <v>2147</v>
      </c>
      <c r="B281" s="16" t="s">
        <v>3331</v>
      </c>
      <c r="C281" s="16" t="s">
        <v>3332</v>
      </c>
      <c r="D281" s="16" t="s">
        <v>3333</v>
      </c>
      <c r="E281" s="16" t="s">
        <v>3334</v>
      </c>
      <c r="J281" s="16" t="s">
        <v>2145</v>
      </c>
    </row>
    <row r="282" spans="1:13" x14ac:dyDescent="0.25">
      <c r="A282" s="16" t="s">
        <v>2343</v>
      </c>
      <c r="B282" s="16" t="s">
        <v>3335</v>
      </c>
      <c r="C282" s="16" t="s">
        <v>1445</v>
      </c>
      <c r="D282" s="16" t="s">
        <v>3336</v>
      </c>
      <c r="E282" s="16" t="s">
        <v>3337</v>
      </c>
      <c r="J282" s="16" t="s">
        <v>2160</v>
      </c>
    </row>
    <row r="283" spans="1:13" x14ac:dyDescent="0.25">
      <c r="A283" s="16" t="s">
        <v>2343</v>
      </c>
      <c r="B283" s="16" t="s">
        <v>3338</v>
      </c>
      <c r="C283" s="16" t="s">
        <v>1448</v>
      </c>
      <c r="D283" s="16" t="s">
        <v>3339</v>
      </c>
      <c r="E283" s="16" t="s">
        <v>3340</v>
      </c>
      <c r="J283" s="16" t="s">
        <v>2160</v>
      </c>
    </row>
    <row r="284" spans="1:13" x14ac:dyDescent="0.25">
      <c r="A284" s="16" t="s">
        <v>2343</v>
      </c>
      <c r="B284" s="16" t="s">
        <v>3341</v>
      </c>
      <c r="C284" s="16" t="s">
        <v>1449</v>
      </c>
      <c r="D284" s="16" t="s">
        <v>3342</v>
      </c>
      <c r="E284" s="16" t="s">
        <v>3343</v>
      </c>
      <c r="J284" s="16" t="s">
        <v>2160</v>
      </c>
    </row>
    <row r="285" spans="1:13" x14ac:dyDescent="0.25">
      <c r="A285" s="16" t="s">
        <v>2343</v>
      </c>
      <c r="B285" s="16" t="s">
        <v>3344</v>
      </c>
      <c r="C285" s="16" t="s">
        <v>1450</v>
      </c>
      <c r="D285" s="16" t="s">
        <v>3345</v>
      </c>
      <c r="E285" s="16" t="s">
        <v>3346</v>
      </c>
      <c r="J285" s="16" t="s">
        <v>2160</v>
      </c>
    </row>
    <row r="286" spans="1:13" x14ac:dyDescent="0.25">
      <c r="A286" s="16" t="s">
        <v>2343</v>
      </c>
      <c r="B286" s="16" t="s">
        <v>3347</v>
      </c>
      <c r="C286" s="16" t="s">
        <v>1446</v>
      </c>
      <c r="D286" s="16" t="s">
        <v>3348</v>
      </c>
      <c r="E286" s="16" t="s">
        <v>3349</v>
      </c>
      <c r="J286" s="16" t="s">
        <v>2160</v>
      </c>
    </row>
    <row r="287" spans="1:13" s="31" customFormat="1" x14ac:dyDescent="0.25">
      <c r="A287" s="31" t="s">
        <v>3350</v>
      </c>
      <c r="B287" s="31" t="s">
        <v>2022</v>
      </c>
    </row>
    <row r="288" spans="1:13" x14ac:dyDescent="0.25">
      <c r="A288" s="16" t="s">
        <v>3351</v>
      </c>
      <c r="B288" s="16" t="s">
        <v>3352</v>
      </c>
      <c r="C288" s="16" t="s">
        <v>3353</v>
      </c>
      <c r="D288" s="16" t="s">
        <v>3354</v>
      </c>
      <c r="E288" s="16" t="s">
        <v>3355</v>
      </c>
      <c r="F288" s="16" t="s">
        <v>3356</v>
      </c>
      <c r="G288" s="16" t="s">
        <v>3357</v>
      </c>
      <c r="H288" s="16" t="s">
        <v>3358</v>
      </c>
      <c r="J288" s="16" t="s">
        <v>2160</v>
      </c>
      <c r="M288" s="16" t="s">
        <v>3359</v>
      </c>
    </row>
    <row r="289" spans="1:13" x14ac:dyDescent="0.25">
      <c r="A289" s="16" t="s">
        <v>2209</v>
      </c>
      <c r="B289" s="16" t="s">
        <v>3360</v>
      </c>
      <c r="C289" s="16" t="s">
        <v>2221</v>
      </c>
      <c r="D289" s="16" t="s">
        <v>2222</v>
      </c>
      <c r="E289" s="16" t="s">
        <v>2223</v>
      </c>
      <c r="J289" s="16" t="s">
        <v>2160</v>
      </c>
      <c r="L289" s="16" t="s">
        <v>3361</v>
      </c>
    </row>
    <row r="290" spans="1:13" x14ac:dyDescent="0.25">
      <c r="A290" s="16" t="s">
        <v>3362</v>
      </c>
      <c r="B290" s="16" t="s">
        <v>3363</v>
      </c>
      <c r="C290" s="16" t="s">
        <v>3364</v>
      </c>
      <c r="D290" s="16" t="s">
        <v>3365</v>
      </c>
      <c r="E290" s="16" t="s">
        <v>3366</v>
      </c>
      <c r="F290" s="16" t="s">
        <v>3068</v>
      </c>
      <c r="G290" s="16" t="s">
        <v>2497</v>
      </c>
      <c r="H290" s="16" t="s">
        <v>2498</v>
      </c>
      <c r="J290" s="16" t="s">
        <v>2160</v>
      </c>
      <c r="L290" s="16" t="s">
        <v>3367</v>
      </c>
      <c r="M290" s="16" t="s">
        <v>3368</v>
      </c>
    </row>
    <row r="291" spans="1:13" x14ac:dyDescent="0.25">
      <c r="A291" s="16" t="s">
        <v>2209</v>
      </c>
      <c r="B291" s="16" t="s">
        <v>3369</v>
      </c>
      <c r="C291" s="16" t="s">
        <v>2221</v>
      </c>
      <c r="D291" s="16" t="s">
        <v>2222</v>
      </c>
      <c r="E291" s="16" t="s">
        <v>2223</v>
      </c>
      <c r="J291" s="16" t="s">
        <v>2160</v>
      </c>
      <c r="L291" s="16" t="s">
        <v>3370</v>
      </c>
    </row>
    <row r="292" spans="1:13" x14ac:dyDescent="0.25">
      <c r="A292" s="16" t="s">
        <v>3362</v>
      </c>
      <c r="B292" s="16" t="s">
        <v>3371</v>
      </c>
      <c r="C292" s="16" t="s">
        <v>3372</v>
      </c>
      <c r="D292" s="16" t="s">
        <v>3373</v>
      </c>
      <c r="E292" s="16" t="s">
        <v>3374</v>
      </c>
      <c r="F292" s="16" t="s">
        <v>3068</v>
      </c>
      <c r="G292" s="16" t="s">
        <v>2497</v>
      </c>
      <c r="H292" s="16" t="s">
        <v>2498</v>
      </c>
      <c r="J292" s="16" t="s">
        <v>2160</v>
      </c>
      <c r="L292" s="16" t="s">
        <v>3375</v>
      </c>
      <c r="M292" s="16" t="s">
        <v>3368</v>
      </c>
    </row>
    <row r="293" spans="1:13" x14ac:dyDescent="0.25">
      <c r="A293" s="16" t="s">
        <v>2209</v>
      </c>
      <c r="B293" s="16" t="s">
        <v>3376</v>
      </c>
      <c r="C293" s="16" t="s">
        <v>2221</v>
      </c>
      <c r="D293" s="16" t="s">
        <v>2222</v>
      </c>
      <c r="E293" s="16" t="s">
        <v>2223</v>
      </c>
      <c r="J293" s="16" t="s">
        <v>2160</v>
      </c>
      <c r="L293" s="16" t="s">
        <v>3377</v>
      </c>
    </row>
    <row r="294" spans="1:13" x14ac:dyDescent="0.25">
      <c r="A294" s="16" t="s">
        <v>2225</v>
      </c>
    </row>
    <row r="295" spans="1:13" x14ac:dyDescent="0.25">
      <c r="A295" s="16" t="s">
        <v>2143</v>
      </c>
      <c r="B295" s="16" t="s">
        <v>3378</v>
      </c>
      <c r="C295" s="16" t="s">
        <v>2427</v>
      </c>
      <c r="D295" s="16" t="s">
        <v>2428</v>
      </c>
      <c r="E295" s="16" t="s">
        <v>2429</v>
      </c>
      <c r="J295" s="16" t="s">
        <v>2145</v>
      </c>
    </row>
    <row r="296" spans="1:13" x14ac:dyDescent="0.25">
      <c r="A296" s="16" t="s">
        <v>3379</v>
      </c>
      <c r="B296" s="16" t="s">
        <v>3380</v>
      </c>
      <c r="C296" s="16" t="s">
        <v>3381</v>
      </c>
      <c r="D296" s="16" t="s">
        <v>3382</v>
      </c>
      <c r="E296" s="16" t="s">
        <v>3383</v>
      </c>
      <c r="F296" s="16" t="s">
        <v>2846</v>
      </c>
      <c r="G296" s="16" t="s">
        <v>2690</v>
      </c>
      <c r="H296" s="16" t="s">
        <v>2691</v>
      </c>
      <c r="J296" s="16" t="s">
        <v>2160</v>
      </c>
      <c r="L296" s="16" t="s">
        <v>3384</v>
      </c>
      <c r="M296" s="16" t="s">
        <v>3368</v>
      </c>
    </row>
    <row r="297" spans="1:13" x14ac:dyDescent="0.25">
      <c r="A297" s="16" t="s">
        <v>2209</v>
      </c>
      <c r="B297" s="16" t="s">
        <v>3385</v>
      </c>
      <c r="C297" s="16" t="s">
        <v>2221</v>
      </c>
      <c r="D297" s="16" t="s">
        <v>2222</v>
      </c>
      <c r="E297" s="16" t="s">
        <v>2223</v>
      </c>
      <c r="J297" s="16" t="s">
        <v>2160</v>
      </c>
      <c r="L297" s="16" t="s">
        <v>3386</v>
      </c>
    </row>
    <row r="298" spans="1:13" x14ac:dyDescent="0.25">
      <c r="A298" s="16" t="s">
        <v>3379</v>
      </c>
      <c r="B298" s="16" t="s">
        <v>3387</v>
      </c>
      <c r="C298" s="16" t="s">
        <v>3388</v>
      </c>
      <c r="D298" s="16" t="s">
        <v>3389</v>
      </c>
      <c r="E298" s="16" t="s">
        <v>3390</v>
      </c>
      <c r="F298" s="16" t="s">
        <v>2846</v>
      </c>
      <c r="G298" s="16" t="s">
        <v>2690</v>
      </c>
      <c r="H298" s="16" t="s">
        <v>2691</v>
      </c>
      <c r="J298" s="16" t="s">
        <v>2160</v>
      </c>
      <c r="L298" s="16" t="s">
        <v>3391</v>
      </c>
      <c r="M298" s="16" t="s">
        <v>3368</v>
      </c>
    </row>
    <row r="299" spans="1:13" x14ac:dyDescent="0.25">
      <c r="A299" s="16" t="s">
        <v>2209</v>
      </c>
      <c r="B299" s="16" t="s">
        <v>3392</v>
      </c>
      <c r="C299" s="16" t="s">
        <v>2221</v>
      </c>
      <c r="D299" s="16" t="s">
        <v>2222</v>
      </c>
      <c r="E299" s="16" t="s">
        <v>2223</v>
      </c>
      <c r="J299" s="16" t="s">
        <v>2160</v>
      </c>
      <c r="L299" s="16" t="s">
        <v>3393</v>
      </c>
    </row>
    <row r="300" spans="1:13" x14ac:dyDescent="0.25">
      <c r="A300" s="16" t="s">
        <v>2343</v>
      </c>
      <c r="B300" s="16" t="s">
        <v>3394</v>
      </c>
      <c r="C300" s="16" t="s">
        <v>3395</v>
      </c>
      <c r="D300" s="16" t="s">
        <v>3396</v>
      </c>
      <c r="E300" s="16" t="s">
        <v>3397</v>
      </c>
      <c r="J300" s="16" t="s">
        <v>2160</v>
      </c>
    </row>
    <row r="301" spans="1:13" x14ac:dyDescent="0.25">
      <c r="A301" s="16" t="s">
        <v>3398</v>
      </c>
      <c r="B301" s="16" t="s">
        <v>3399</v>
      </c>
      <c r="C301" s="16" t="s">
        <v>3400</v>
      </c>
      <c r="D301" s="16" t="s">
        <v>3401</v>
      </c>
      <c r="E301" s="16" t="s">
        <v>3402</v>
      </c>
      <c r="F301" s="16" t="s">
        <v>3403</v>
      </c>
      <c r="G301" s="16" t="s">
        <v>3404</v>
      </c>
      <c r="H301" s="16" t="s">
        <v>3405</v>
      </c>
      <c r="J301" s="16" t="s">
        <v>2160</v>
      </c>
      <c r="L301" s="16" t="s">
        <v>3406</v>
      </c>
    </row>
    <row r="302" spans="1:13" x14ac:dyDescent="0.25">
      <c r="A302" s="16" t="s">
        <v>3398</v>
      </c>
      <c r="B302" s="16" t="s">
        <v>3407</v>
      </c>
      <c r="C302" s="16" t="s">
        <v>3408</v>
      </c>
      <c r="D302" s="16" t="s">
        <v>3409</v>
      </c>
      <c r="E302" s="16" t="s">
        <v>3410</v>
      </c>
      <c r="F302" s="16" t="s">
        <v>3403</v>
      </c>
      <c r="G302" s="16" t="s">
        <v>3404</v>
      </c>
      <c r="H302" s="16" t="s">
        <v>3405</v>
      </c>
      <c r="J302" s="16" t="s">
        <v>2160</v>
      </c>
      <c r="L302" s="16" t="s">
        <v>3411</v>
      </c>
    </row>
    <row r="303" spans="1:13" x14ac:dyDescent="0.25">
      <c r="A303" s="16" t="s">
        <v>3412</v>
      </c>
      <c r="B303" s="16" t="s">
        <v>3413</v>
      </c>
      <c r="C303" s="16" t="s">
        <v>3414</v>
      </c>
      <c r="D303" s="16" t="s">
        <v>3415</v>
      </c>
      <c r="E303" s="16" t="s">
        <v>3416</v>
      </c>
      <c r="F303" s="16" t="s">
        <v>3417</v>
      </c>
      <c r="G303" s="16" t="s">
        <v>3418</v>
      </c>
      <c r="H303" s="16" t="s">
        <v>3419</v>
      </c>
      <c r="J303" s="16" t="s">
        <v>2160</v>
      </c>
      <c r="L303" s="16" t="s">
        <v>3420</v>
      </c>
      <c r="M303" s="16" t="s">
        <v>3421</v>
      </c>
    </row>
    <row r="304" spans="1:13" x14ac:dyDescent="0.25">
      <c r="A304" s="16" t="s">
        <v>2209</v>
      </c>
      <c r="B304" s="16" t="s">
        <v>3422</v>
      </c>
      <c r="C304" s="16" t="s">
        <v>2211</v>
      </c>
      <c r="D304" s="16" t="s">
        <v>2212</v>
      </c>
      <c r="E304" s="16" t="s">
        <v>2213</v>
      </c>
      <c r="J304" s="16" t="s">
        <v>2160</v>
      </c>
      <c r="L304" s="16" t="s">
        <v>3423</v>
      </c>
    </row>
    <row r="305" spans="1:13" x14ac:dyDescent="0.25">
      <c r="A305" s="16" t="s">
        <v>3424</v>
      </c>
      <c r="B305" s="16" t="s">
        <v>3425</v>
      </c>
      <c r="C305" s="16" t="s">
        <v>3426</v>
      </c>
      <c r="D305" s="16" t="s">
        <v>3427</v>
      </c>
      <c r="E305" s="16" t="s">
        <v>3428</v>
      </c>
      <c r="F305" s="16" t="s">
        <v>2846</v>
      </c>
      <c r="G305" s="16" t="s">
        <v>2690</v>
      </c>
      <c r="H305" s="16" t="s">
        <v>2691</v>
      </c>
      <c r="J305" s="16" t="s">
        <v>2160</v>
      </c>
      <c r="L305" s="16" t="s">
        <v>2249</v>
      </c>
      <c r="M305" s="16" t="s">
        <v>3429</v>
      </c>
    </row>
    <row r="306" spans="1:13" x14ac:dyDescent="0.25">
      <c r="A306" s="16" t="s">
        <v>2209</v>
      </c>
      <c r="B306" s="16" t="s">
        <v>3430</v>
      </c>
      <c r="C306" s="16" t="s">
        <v>2221</v>
      </c>
      <c r="D306" s="16" t="s">
        <v>2222</v>
      </c>
      <c r="E306" s="16" t="s">
        <v>2223</v>
      </c>
      <c r="J306" s="16" t="s">
        <v>2160</v>
      </c>
      <c r="L306" s="16" t="s">
        <v>3431</v>
      </c>
    </row>
    <row r="307" spans="1:13" x14ac:dyDescent="0.25">
      <c r="A307" s="16" t="s">
        <v>2225</v>
      </c>
    </row>
    <row r="308" spans="1:13" x14ac:dyDescent="0.25">
      <c r="A308" s="16" t="s">
        <v>2225</v>
      </c>
    </row>
    <row r="309" spans="1:13" x14ac:dyDescent="0.25">
      <c r="A309" s="16" t="s">
        <v>2143</v>
      </c>
      <c r="B309" s="16" t="s">
        <v>3432</v>
      </c>
      <c r="C309" s="16" t="s">
        <v>102</v>
      </c>
      <c r="D309" s="16" t="s">
        <v>2559</v>
      </c>
      <c r="E309" s="16" t="s">
        <v>2560</v>
      </c>
      <c r="J309" s="16" t="s">
        <v>2145</v>
      </c>
    </row>
    <row r="310" spans="1:13" x14ac:dyDescent="0.25">
      <c r="A310" s="16" t="s">
        <v>2143</v>
      </c>
      <c r="B310" s="16" t="s">
        <v>3433</v>
      </c>
      <c r="C310" s="16" t="s">
        <v>3434</v>
      </c>
      <c r="D310" s="16" t="s">
        <v>3435</v>
      </c>
      <c r="E310" s="16" t="s">
        <v>3436</v>
      </c>
      <c r="J310" s="16" t="s">
        <v>2145</v>
      </c>
    </row>
    <row r="311" spans="1:13" x14ac:dyDescent="0.25">
      <c r="A311" s="16" t="s">
        <v>2343</v>
      </c>
      <c r="B311" s="16" t="s">
        <v>3437</v>
      </c>
      <c r="C311" s="16" t="s">
        <v>3438</v>
      </c>
      <c r="D311" s="16" t="s">
        <v>3439</v>
      </c>
      <c r="E311" s="16" t="s">
        <v>3440</v>
      </c>
      <c r="F311" s="16" t="s">
        <v>3441</v>
      </c>
      <c r="G311" s="16" t="s">
        <v>3442</v>
      </c>
      <c r="H311" s="16" t="s">
        <v>3443</v>
      </c>
      <c r="J311" s="16" t="s">
        <v>2160</v>
      </c>
    </row>
    <row r="312" spans="1:13" x14ac:dyDescent="0.25">
      <c r="A312" s="16" t="s">
        <v>2177</v>
      </c>
      <c r="B312" s="16" t="s">
        <v>3444</v>
      </c>
      <c r="C312" s="16" t="s">
        <v>3445</v>
      </c>
      <c r="D312" s="16" t="s">
        <v>3446</v>
      </c>
      <c r="E312" s="16" t="s">
        <v>3447</v>
      </c>
      <c r="F312" s="16" t="s">
        <v>3441</v>
      </c>
      <c r="G312" s="16" t="s">
        <v>3442</v>
      </c>
      <c r="H312" s="16" t="s">
        <v>3443</v>
      </c>
      <c r="J312" s="16" t="s">
        <v>2160</v>
      </c>
      <c r="L312" s="16" t="s">
        <v>3448</v>
      </c>
    </row>
    <row r="313" spans="1:13" x14ac:dyDescent="0.25">
      <c r="A313" s="16" t="s">
        <v>3449</v>
      </c>
      <c r="B313" s="16" t="s">
        <v>3450</v>
      </c>
      <c r="C313" s="16" t="s">
        <v>3451</v>
      </c>
      <c r="D313" s="16" t="s">
        <v>3452</v>
      </c>
      <c r="E313" s="16" t="s">
        <v>3453</v>
      </c>
      <c r="F313" s="16" t="s">
        <v>2689</v>
      </c>
      <c r="G313" s="16" t="s">
        <v>2690</v>
      </c>
      <c r="H313" s="16" t="s">
        <v>2691</v>
      </c>
      <c r="J313" s="16" t="s">
        <v>2160</v>
      </c>
      <c r="L313" s="16" t="s">
        <v>3454</v>
      </c>
      <c r="M313" s="16" t="s">
        <v>3455</v>
      </c>
    </row>
    <row r="314" spans="1:13" x14ac:dyDescent="0.25">
      <c r="A314" s="16" t="s">
        <v>2209</v>
      </c>
      <c r="B314" s="16" t="s">
        <v>3456</v>
      </c>
      <c r="C314" s="16" t="s">
        <v>2221</v>
      </c>
      <c r="D314" s="16" t="s">
        <v>2222</v>
      </c>
      <c r="E314" s="16" t="s">
        <v>2223</v>
      </c>
      <c r="J314" s="16" t="s">
        <v>2160</v>
      </c>
      <c r="L314" s="16" t="s">
        <v>3457</v>
      </c>
    </row>
    <row r="315" spans="1:13" x14ac:dyDescent="0.25">
      <c r="A315" s="16" t="s">
        <v>2225</v>
      </c>
    </row>
    <row r="316" spans="1:13" x14ac:dyDescent="0.25">
      <c r="A316" s="16" t="s">
        <v>2225</v>
      </c>
    </row>
    <row r="317" spans="1:13" x14ac:dyDescent="0.25">
      <c r="A317" s="16" t="s">
        <v>2147</v>
      </c>
      <c r="B317" s="16" t="s">
        <v>3458</v>
      </c>
      <c r="C317" s="16" t="s">
        <v>3459</v>
      </c>
      <c r="D317" s="16" t="s">
        <v>3460</v>
      </c>
      <c r="E317" s="16" t="s">
        <v>3461</v>
      </c>
      <c r="J317" s="16" t="s">
        <v>2145</v>
      </c>
    </row>
    <row r="318" spans="1:13" x14ac:dyDescent="0.25">
      <c r="A318" s="16" t="s">
        <v>2143</v>
      </c>
      <c r="B318" s="16" t="s">
        <v>3462</v>
      </c>
      <c r="C318" s="16" t="s">
        <v>3463</v>
      </c>
      <c r="D318" s="16" t="s">
        <v>3464</v>
      </c>
      <c r="E318" s="16" t="s">
        <v>3465</v>
      </c>
      <c r="J318" s="16" t="s">
        <v>2145</v>
      </c>
    </row>
    <row r="319" spans="1:13" x14ac:dyDescent="0.25">
      <c r="A319" s="16" t="s">
        <v>2143</v>
      </c>
      <c r="B319" s="16" t="s">
        <v>3466</v>
      </c>
      <c r="C319" s="16" t="s">
        <v>3467</v>
      </c>
      <c r="D319" s="16" t="s">
        <v>3468</v>
      </c>
      <c r="E319" s="16" t="s">
        <v>3469</v>
      </c>
      <c r="J319" s="16" t="s">
        <v>2145</v>
      </c>
    </row>
    <row r="320" spans="1:13" x14ac:dyDescent="0.25">
      <c r="A320" s="16" t="s">
        <v>2143</v>
      </c>
      <c r="B320" s="16" t="s">
        <v>3470</v>
      </c>
      <c r="K320" s="16" t="s">
        <v>3471</v>
      </c>
    </row>
    <row r="321" spans="1:11" x14ac:dyDescent="0.25">
      <c r="A321" s="16" t="s">
        <v>2147</v>
      </c>
      <c r="B321" s="16" t="s">
        <v>3472</v>
      </c>
      <c r="C321" s="16" t="s">
        <v>3473</v>
      </c>
      <c r="D321" s="16" t="s">
        <v>3474</v>
      </c>
      <c r="E321" s="16" t="s">
        <v>3475</v>
      </c>
      <c r="J321" s="16" t="s">
        <v>2145</v>
      </c>
      <c r="K321" s="16" t="s">
        <v>3476</v>
      </c>
    </row>
    <row r="322" spans="1:11" x14ac:dyDescent="0.25">
      <c r="A322" s="16" t="s">
        <v>2147</v>
      </c>
      <c r="B322" s="16" t="s">
        <v>3477</v>
      </c>
      <c r="C322" s="16" t="s">
        <v>3478</v>
      </c>
      <c r="D322" s="16" t="s">
        <v>3479</v>
      </c>
      <c r="E322" s="16" t="s">
        <v>3480</v>
      </c>
      <c r="J322" s="16" t="s">
        <v>2145</v>
      </c>
      <c r="K322" s="16" t="s">
        <v>3481</v>
      </c>
    </row>
    <row r="323" spans="1:11" x14ac:dyDescent="0.25">
      <c r="A323" s="16" t="s">
        <v>2225</v>
      </c>
    </row>
    <row r="324" spans="1:11" x14ac:dyDescent="0.25">
      <c r="A324" s="16" t="s">
        <v>2143</v>
      </c>
      <c r="B324" s="16" t="s">
        <v>3482</v>
      </c>
      <c r="K324" s="16" t="s">
        <v>3471</v>
      </c>
    </row>
    <row r="325" spans="1:11" x14ac:dyDescent="0.25">
      <c r="A325" s="16" t="s">
        <v>2147</v>
      </c>
      <c r="B325" s="16" t="s">
        <v>3483</v>
      </c>
      <c r="C325" s="16" t="s">
        <v>3484</v>
      </c>
      <c r="D325" s="16" t="s">
        <v>3485</v>
      </c>
      <c r="E325" s="16" t="s">
        <v>3486</v>
      </c>
      <c r="J325" s="16" t="s">
        <v>2145</v>
      </c>
      <c r="K325" s="16" t="s">
        <v>3476</v>
      </c>
    </row>
    <row r="326" spans="1:11" x14ac:dyDescent="0.25">
      <c r="A326" s="16" t="s">
        <v>2343</v>
      </c>
      <c r="B326" s="16" t="s">
        <v>3487</v>
      </c>
      <c r="C326" s="16" t="s">
        <v>3488</v>
      </c>
      <c r="D326" s="16" t="s">
        <v>3489</v>
      </c>
      <c r="E326" s="16" t="s">
        <v>3490</v>
      </c>
      <c r="J326" s="16" t="s">
        <v>2160</v>
      </c>
      <c r="K326" s="16" t="s">
        <v>3491</v>
      </c>
    </row>
    <row r="327" spans="1:11" x14ac:dyDescent="0.25">
      <c r="A327" s="16" t="s">
        <v>2225</v>
      </c>
    </row>
    <row r="328" spans="1:11" x14ac:dyDescent="0.25">
      <c r="A328" s="16" t="s">
        <v>2143</v>
      </c>
      <c r="B328" s="16" t="s">
        <v>3492</v>
      </c>
      <c r="K328" s="16" t="s">
        <v>3471</v>
      </c>
    </row>
    <row r="329" spans="1:11" x14ac:dyDescent="0.25">
      <c r="A329" s="16" t="s">
        <v>2147</v>
      </c>
      <c r="B329" s="16" t="s">
        <v>3493</v>
      </c>
      <c r="C329" s="16" t="s">
        <v>3494</v>
      </c>
      <c r="D329" s="16" t="s">
        <v>3495</v>
      </c>
      <c r="E329" s="16" t="s">
        <v>3496</v>
      </c>
      <c r="J329" s="16" t="s">
        <v>2145</v>
      </c>
      <c r="K329" s="16" t="s">
        <v>3476</v>
      </c>
    </row>
    <row r="330" spans="1:11" x14ac:dyDescent="0.25">
      <c r="A330" s="16" t="s">
        <v>2343</v>
      </c>
      <c r="B330" s="16" t="s">
        <v>3497</v>
      </c>
      <c r="C330" s="16" t="s">
        <v>3498</v>
      </c>
      <c r="D330" s="16" t="s">
        <v>3499</v>
      </c>
      <c r="E330" s="16" t="s">
        <v>3500</v>
      </c>
      <c r="J330" s="16" t="s">
        <v>2160</v>
      </c>
      <c r="K330" s="16" t="s">
        <v>3491</v>
      </c>
    </row>
    <row r="331" spans="1:11" x14ac:dyDescent="0.25">
      <c r="A331" s="16" t="s">
        <v>2225</v>
      </c>
    </row>
    <row r="332" spans="1:11" x14ac:dyDescent="0.25">
      <c r="A332" s="16" t="s">
        <v>2143</v>
      </c>
      <c r="B332" s="16" t="s">
        <v>3501</v>
      </c>
      <c r="K332" s="16" t="s">
        <v>3471</v>
      </c>
    </row>
    <row r="333" spans="1:11" x14ac:dyDescent="0.25">
      <c r="A333" s="16" t="s">
        <v>2147</v>
      </c>
      <c r="B333" s="16" t="s">
        <v>3502</v>
      </c>
      <c r="C333" s="16" t="s">
        <v>3503</v>
      </c>
      <c r="D333" s="16" t="s">
        <v>3504</v>
      </c>
      <c r="E333" s="16" t="s">
        <v>3505</v>
      </c>
      <c r="J333" s="16" t="s">
        <v>2145</v>
      </c>
      <c r="K333" s="16" t="s">
        <v>3476</v>
      </c>
    </row>
    <row r="334" spans="1:11" x14ac:dyDescent="0.25">
      <c r="A334" s="16" t="s">
        <v>2343</v>
      </c>
      <c r="B334" s="16" t="s">
        <v>3506</v>
      </c>
      <c r="C334" s="16" t="s">
        <v>3507</v>
      </c>
      <c r="D334" s="16" t="s">
        <v>3508</v>
      </c>
      <c r="E334" s="16" t="s">
        <v>3509</v>
      </c>
      <c r="J334" s="16" t="s">
        <v>2160</v>
      </c>
      <c r="K334" s="16" t="s">
        <v>3491</v>
      </c>
    </row>
    <row r="335" spans="1:11" x14ac:dyDescent="0.25">
      <c r="A335" s="16" t="s">
        <v>2225</v>
      </c>
    </row>
    <row r="336" spans="1:11" x14ac:dyDescent="0.25">
      <c r="A336" s="16" t="s">
        <v>2143</v>
      </c>
      <c r="B336" s="16" t="s">
        <v>3510</v>
      </c>
      <c r="K336" s="16" t="s">
        <v>3471</v>
      </c>
    </row>
    <row r="337" spans="1:12" x14ac:dyDescent="0.25">
      <c r="A337" s="16" t="s">
        <v>2147</v>
      </c>
      <c r="B337" s="16" t="s">
        <v>3511</v>
      </c>
      <c r="C337" s="16" t="s">
        <v>3512</v>
      </c>
      <c r="D337" s="16" t="s">
        <v>3513</v>
      </c>
      <c r="E337" s="16" t="s">
        <v>3514</v>
      </c>
      <c r="J337" s="16" t="s">
        <v>2145</v>
      </c>
      <c r="K337" s="16" t="s">
        <v>3476</v>
      </c>
    </row>
    <row r="338" spans="1:12" x14ac:dyDescent="0.25">
      <c r="A338" s="16" t="s">
        <v>2343</v>
      </c>
      <c r="B338" s="16" t="s">
        <v>3515</v>
      </c>
      <c r="C338" s="16" t="s">
        <v>3516</v>
      </c>
      <c r="D338" s="16" t="s">
        <v>3517</v>
      </c>
      <c r="E338" s="16" t="s">
        <v>3518</v>
      </c>
      <c r="J338" s="16" t="s">
        <v>2160</v>
      </c>
      <c r="K338" s="16" t="s">
        <v>3491</v>
      </c>
    </row>
    <row r="339" spans="1:12" x14ac:dyDescent="0.25">
      <c r="A339" s="16" t="s">
        <v>2225</v>
      </c>
    </row>
    <row r="340" spans="1:12" x14ac:dyDescent="0.25">
      <c r="A340" s="16" t="s">
        <v>2143</v>
      </c>
      <c r="B340" s="16" t="s">
        <v>3519</v>
      </c>
      <c r="K340" s="16" t="s">
        <v>3471</v>
      </c>
    </row>
    <row r="341" spans="1:12" x14ac:dyDescent="0.25">
      <c r="A341" s="16" t="s">
        <v>2147</v>
      </c>
      <c r="B341" s="16" t="s">
        <v>3520</v>
      </c>
      <c r="C341" s="16" t="s">
        <v>3521</v>
      </c>
      <c r="D341" s="16" t="s">
        <v>3522</v>
      </c>
      <c r="E341" s="16" t="s">
        <v>3523</v>
      </c>
      <c r="J341" s="16" t="s">
        <v>2145</v>
      </c>
      <c r="K341" s="16" t="s">
        <v>3476</v>
      </c>
    </row>
    <row r="342" spans="1:12" x14ac:dyDescent="0.25">
      <c r="A342" s="16" t="s">
        <v>2343</v>
      </c>
      <c r="B342" s="16" t="s">
        <v>3524</v>
      </c>
      <c r="C342" s="16" t="s">
        <v>3525</v>
      </c>
      <c r="D342" s="16" t="s">
        <v>3526</v>
      </c>
      <c r="E342" s="16" t="s">
        <v>3527</v>
      </c>
      <c r="J342" s="16" t="s">
        <v>2160</v>
      </c>
      <c r="K342" s="16" t="s">
        <v>3491</v>
      </c>
    </row>
    <row r="343" spans="1:12" x14ac:dyDescent="0.25">
      <c r="A343" s="16" t="s">
        <v>2225</v>
      </c>
    </row>
    <row r="344" spans="1:12" x14ac:dyDescent="0.25">
      <c r="A344" s="16" t="s">
        <v>2225</v>
      </c>
    </row>
    <row r="345" spans="1:12" x14ac:dyDescent="0.25">
      <c r="A345" s="16" t="s">
        <v>2143</v>
      </c>
      <c r="B345" s="16" t="s">
        <v>3528</v>
      </c>
      <c r="C345" s="16" t="s">
        <v>3529</v>
      </c>
      <c r="D345" s="16" t="s">
        <v>3530</v>
      </c>
      <c r="E345" s="16" t="s">
        <v>3531</v>
      </c>
      <c r="J345" s="16" t="s">
        <v>2145</v>
      </c>
    </row>
    <row r="346" spans="1:12" x14ac:dyDescent="0.25">
      <c r="A346" s="16" t="s">
        <v>3532</v>
      </c>
      <c r="B346" s="16" t="s">
        <v>3533</v>
      </c>
      <c r="C346" s="16" t="s">
        <v>3534</v>
      </c>
      <c r="D346" s="16" t="s">
        <v>3535</v>
      </c>
      <c r="E346" s="16" t="s">
        <v>3536</v>
      </c>
      <c r="J346" s="16" t="s">
        <v>2145</v>
      </c>
    </row>
    <row r="347" spans="1:12" x14ac:dyDescent="0.25">
      <c r="A347" s="16" t="s">
        <v>2147</v>
      </c>
      <c r="B347" s="16" t="s">
        <v>3537</v>
      </c>
      <c r="C347" s="16" t="s">
        <v>3538</v>
      </c>
      <c r="D347" s="16" t="s">
        <v>3539</v>
      </c>
      <c r="E347" s="16" t="s">
        <v>3540</v>
      </c>
      <c r="J347" s="16" t="s">
        <v>2145</v>
      </c>
      <c r="L347" s="16" t="s">
        <v>3541</v>
      </c>
    </row>
    <row r="348" spans="1:12" x14ac:dyDescent="0.25">
      <c r="A348" s="16" t="s">
        <v>2143</v>
      </c>
      <c r="B348" s="16" t="s">
        <v>3542</v>
      </c>
      <c r="K348" s="16" t="s">
        <v>3471</v>
      </c>
    </row>
    <row r="349" spans="1:12" x14ac:dyDescent="0.25">
      <c r="A349" s="16" t="s">
        <v>2147</v>
      </c>
      <c r="B349" s="16" t="s">
        <v>3543</v>
      </c>
      <c r="C349" s="16" t="s">
        <v>3544</v>
      </c>
      <c r="D349" s="16" t="s">
        <v>3545</v>
      </c>
      <c r="E349" s="16" t="s">
        <v>3546</v>
      </c>
      <c r="J349" s="16" t="s">
        <v>2145</v>
      </c>
      <c r="K349" s="16" t="s">
        <v>3476</v>
      </c>
    </row>
    <row r="350" spans="1:12" x14ac:dyDescent="0.25">
      <c r="A350" s="16" t="s">
        <v>2147</v>
      </c>
      <c r="B350" s="16" t="s">
        <v>3547</v>
      </c>
      <c r="C350" s="16" t="s">
        <v>3478</v>
      </c>
      <c r="D350" s="16" t="s">
        <v>3479</v>
      </c>
      <c r="E350" s="16" t="s">
        <v>3480</v>
      </c>
      <c r="J350" s="16" t="s">
        <v>2145</v>
      </c>
      <c r="K350" s="16" t="s">
        <v>3481</v>
      </c>
    </row>
    <row r="351" spans="1:12" x14ac:dyDescent="0.25">
      <c r="A351" s="16" t="s">
        <v>2225</v>
      </c>
    </row>
    <row r="352" spans="1:12" x14ac:dyDescent="0.25">
      <c r="A352" s="16" t="s">
        <v>2143</v>
      </c>
      <c r="B352" s="16" t="s">
        <v>3548</v>
      </c>
      <c r="K352" s="16" t="s">
        <v>3471</v>
      </c>
    </row>
    <row r="353" spans="1:11" x14ac:dyDescent="0.25">
      <c r="A353" s="16" t="s">
        <v>2147</v>
      </c>
      <c r="B353" s="16" t="s">
        <v>3549</v>
      </c>
      <c r="C353" s="16" t="s">
        <v>3550</v>
      </c>
      <c r="D353" s="16" t="s">
        <v>3551</v>
      </c>
      <c r="E353" s="16" t="s">
        <v>3552</v>
      </c>
      <c r="J353" s="16" t="s">
        <v>2145</v>
      </c>
      <c r="K353" s="16" t="s">
        <v>3476</v>
      </c>
    </row>
    <row r="354" spans="1:11" x14ac:dyDescent="0.25">
      <c r="A354" s="16" t="s">
        <v>3553</v>
      </c>
      <c r="B354" s="16" t="s">
        <v>3554</v>
      </c>
      <c r="C354" s="16" t="s">
        <v>3555</v>
      </c>
      <c r="D354" s="16" t="s">
        <v>3556</v>
      </c>
      <c r="E354" s="16" t="s">
        <v>3557</v>
      </c>
      <c r="J354" s="16" t="s">
        <v>2160</v>
      </c>
      <c r="K354" s="16" t="s">
        <v>3491</v>
      </c>
    </row>
    <row r="355" spans="1:11" x14ac:dyDescent="0.25">
      <c r="A355" s="16" t="s">
        <v>2225</v>
      </c>
    </row>
    <row r="356" spans="1:11" x14ac:dyDescent="0.25">
      <c r="A356" s="16" t="s">
        <v>2143</v>
      </c>
      <c r="B356" s="16" t="s">
        <v>3558</v>
      </c>
      <c r="K356" s="16" t="s">
        <v>3471</v>
      </c>
    </row>
    <row r="357" spans="1:11" x14ac:dyDescent="0.25">
      <c r="A357" s="16" t="s">
        <v>2147</v>
      </c>
      <c r="B357" s="16" t="s">
        <v>3559</v>
      </c>
      <c r="C357" s="16" t="s">
        <v>3560</v>
      </c>
      <c r="D357" s="16" t="s">
        <v>3561</v>
      </c>
      <c r="E357" s="16" t="s">
        <v>3562</v>
      </c>
      <c r="J357" s="16" t="s">
        <v>2145</v>
      </c>
      <c r="K357" s="16" t="s">
        <v>3476</v>
      </c>
    </row>
    <row r="358" spans="1:11" x14ac:dyDescent="0.25">
      <c r="A358" s="16" t="s">
        <v>3553</v>
      </c>
      <c r="B358" s="16" t="s">
        <v>3563</v>
      </c>
      <c r="C358" s="16" t="s">
        <v>3564</v>
      </c>
      <c r="D358" s="16" t="s">
        <v>3565</v>
      </c>
      <c r="E358" s="16" t="s">
        <v>3566</v>
      </c>
      <c r="J358" s="16" t="s">
        <v>2160</v>
      </c>
      <c r="K358" s="16" t="s">
        <v>3491</v>
      </c>
    </row>
    <row r="359" spans="1:11" x14ac:dyDescent="0.25">
      <c r="A359" s="16" t="s">
        <v>2225</v>
      </c>
    </row>
    <row r="360" spans="1:11" x14ac:dyDescent="0.25">
      <c r="A360" s="16" t="s">
        <v>2143</v>
      </c>
      <c r="B360" s="16" t="s">
        <v>3567</v>
      </c>
      <c r="K360" s="16" t="s">
        <v>3471</v>
      </c>
    </row>
    <row r="361" spans="1:11" x14ac:dyDescent="0.25">
      <c r="A361" s="16" t="s">
        <v>2147</v>
      </c>
      <c r="B361" s="16" t="s">
        <v>3568</v>
      </c>
      <c r="C361" s="16" t="s">
        <v>3569</v>
      </c>
      <c r="D361" s="16" t="s">
        <v>3570</v>
      </c>
      <c r="E361" s="16" t="s">
        <v>3571</v>
      </c>
      <c r="J361" s="16" t="s">
        <v>2145</v>
      </c>
      <c r="K361" s="16" t="s">
        <v>3476</v>
      </c>
    </row>
    <row r="362" spans="1:11" x14ac:dyDescent="0.25">
      <c r="A362" s="16" t="s">
        <v>3553</v>
      </c>
      <c r="B362" s="16" t="s">
        <v>3572</v>
      </c>
      <c r="C362" s="16" t="s">
        <v>3573</v>
      </c>
      <c r="D362" s="16" t="s">
        <v>3574</v>
      </c>
      <c r="E362" s="16" t="s">
        <v>3575</v>
      </c>
      <c r="J362" s="16" t="s">
        <v>2160</v>
      </c>
      <c r="K362" s="16" t="s">
        <v>3491</v>
      </c>
    </row>
    <row r="363" spans="1:11" x14ac:dyDescent="0.25">
      <c r="A363" s="16" t="s">
        <v>2225</v>
      </c>
    </row>
    <row r="364" spans="1:11" x14ac:dyDescent="0.25">
      <c r="A364" s="16" t="s">
        <v>2143</v>
      </c>
      <c r="B364" s="16" t="s">
        <v>3576</v>
      </c>
      <c r="K364" s="16" t="s">
        <v>3471</v>
      </c>
    </row>
    <row r="365" spans="1:11" x14ac:dyDescent="0.25">
      <c r="A365" s="16" t="s">
        <v>2147</v>
      </c>
      <c r="B365" s="16" t="s">
        <v>3577</v>
      </c>
      <c r="C365" s="16" t="s">
        <v>3578</v>
      </c>
      <c r="D365" s="16" t="s">
        <v>3579</v>
      </c>
      <c r="E365" s="16" t="s">
        <v>3580</v>
      </c>
      <c r="J365" s="16" t="s">
        <v>2145</v>
      </c>
      <c r="K365" s="16" t="s">
        <v>3476</v>
      </c>
    </row>
    <row r="366" spans="1:11" x14ac:dyDescent="0.25">
      <c r="A366" s="16" t="s">
        <v>3553</v>
      </c>
      <c r="B366" s="16" t="s">
        <v>3581</v>
      </c>
      <c r="C366" s="16" t="s">
        <v>3582</v>
      </c>
      <c r="D366" s="16" t="s">
        <v>3583</v>
      </c>
      <c r="E366" s="16" t="s">
        <v>3584</v>
      </c>
      <c r="J366" s="16" t="s">
        <v>2160</v>
      </c>
      <c r="K366" s="16" t="s">
        <v>3491</v>
      </c>
    </row>
    <row r="367" spans="1:11" x14ac:dyDescent="0.25">
      <c r="A367" s="16" t="s">
        <v>2225</v>
      </c>
    </row>
    <row r="368" spans="1:11" x14ac:dyDescent="0.25">
      <c r="A368" s="16" t="s">
        <v>2225</v>
      </c>
    </row>
    <row r="369" spans="1:11" x14ac:dyDescent="0.25">
      <c r="A369" s="16" t="s">
        <v>2143</v>
      </c>
      <c r="B369" s="16" t="s">
        <v>3585</v>
      </c>
      <c r="C369" s="16" t="s">
        <v>3586</v>
      </c>
      <c r="D369" s="16" t="s">
        <v>3587</v>
      </c>
      <c r="E369" s="16" t="s">
        <v>3588</v>
      </c>
      <c r="J369" s="16" t="s">
        <v>2145</v>
      </c>
    </row>
    <row r="370" spans="1:11" x14ac:dyDescent="0.25">
      <c r="A370" s="16" t="s">
        <v>2143</v>
      </c>
      <c r="B370" s="16" t="s">
        <v>3589</v>
      </c>
      <c r="K370" s="16" t="s">
        <v>3471</v>
      </c>
    </row>
    <row r="371" spans="1:11" x14ac:dyDescent="0.25">
      <c r="A371" s="16" t="s">
        <v>2147</v>
      </c>
      <c r="B371" s="16" t="s">
        <v>3590</v>
      </c>
      <c r="C371" s="16" t="s">
        <v>3591</v>
      </c>
      <c r="D371" s="16" t="s">
        <v>3592</v>
      </c>
      <c r="E371" s="16" t="s">
        <v>3593</v>
      </c>
      <c r="J371" s="16" t="s">
        <v>2145</v>
      </c>
      <c r="K371" s="16" t="s">
        <v>3476</v>
      </c>
    </row>
    <row r="372" spans="1:11" x14ac:dyDescent="0.25">
      <c r="A372" s="16" t="s">
        <v>2147</v>
      </c>
      <c r="B372" s="16" t="s">
        <v>3594</v>
      </c>
      <c r="C372" s="16" t="s">
        <v>3478</v>
      </c>
      <c r="D372" s="16" t="s">
        <v>3479</v>
      </c>
      <c r="E372" s="16" t="s">
        <v>3480</v>
      </c>
      <c r="J372" s="16" t="s">
        <v>2145</v>
      </c>
      <c r="K372" s="16" t="s">
        <v>3481</v>
      </c>
    </row>
    <row r="373" spans="1:11" x14ac:dyDescent="0.25">
      <c r="A373" s="16" t="s">
        <v>2225</v>
      </c>
    </row>
    <row r="374" spans="1:11" x14ac:dyDescent="0.25">
      <c r="A374" s="16" t="s">
        <v>2143</v>
      </c>
      <c r="B374" s="16" t="s">
        <v>3595</v>
      </c>
      <c r="K374" s="16" t="s">
        <v>3471</v>
      </c>
    </row>
    <row r="375" spans="1:11" x14ac:dyDescent="0.25">
      <c r="A375" s="16" t="s">
        <v>2147</v>
      </c>
      <c r="B375" s="16" t="s">
        <v>3596</v>
      </c>
      <c r="C375" s="16" t="s">
        <v>3597</v>
      </c>
      <c r="D375" s="16" t="s">
        <v>3598</v>
      </c>
      <c r="E375" s="16" t="s">
        <v>3599</v>
      </c>
      <c r="J375" s="16" t="s">
        <v>2145</v>
      </c>
      <c r="K375" s="16" t="s">
        <v>3476</v>
      </c>
    </row>
    <row r="376" spans="1:11" x14ac:dyDescent="0.25">
      <c r="A376" s="16" t="s">
        <v>3600</v>
      </c>
      <c r="B376" s="16" t="s">
        <v>3601</v>
      </c>
      <c r="C376" s="16" t="s">
        <v>3602</v>
      </c>
      <c r="D376" s="16" t="s">
        <v>3603</v>
      </c>
      <c r="E376" s="16" t="s">
        <v>3604</v>
      </c>
      <c r="J376" s="16" t="s">
        <v>2160</v>
      </c>
      <c r="K376" s="16" t="s">
        <v>3491</v>
      </c>
    </row>
    <row r="377" spans="1:11" x14ac:dyDescent="0.25">
      <c r="A377" s="16" t="s">
        <v>2225</v>
      </c>
    </row>
    <row r="378" spans="1:11" x14ac:dyDescent="0.25">
      <c r="A378" s="16" t="s">
        <v>2143</v>
      </c>
      <c r="B378" s="16" t="s">
        <v>3605</v>
      </c>
      <c r="K378" s="16" t="s">
        <v>3471</v>
      </c>
    </row>
    <row r="379" spans="1:11" x14ac:dyDescent="0.25">
      <c r="A379" s="16" t="s">
        <v>2147</v>
      </c>
      <c r="B379" s="16" t="s">
        <v>3606</v>
      </c>
      <c r="C379" s="16" t="s">
        <v>3607</v>
      </c>
      <c r="D379" s="16" t="s">
        <v>3608</v>
      </c>
      <c r="E379" s="16" t="s">
        <v>3609</v>
      </c>
      <c r="J379" s="16" t="s">
        <v>2145</v>
      </c>
      <c r="K379" s="16" t="s">
        <v>3476</v>
      </c>
    </row>
    <row r="380" spans="1:11" x14ac:dyDescent="0.25">
      <c r="A380" s="16" t="s">
        <v>3600</v>
      </c>
      <c r="B380" s="16" t="s">
        <v>3610</v>
      </c>
      <c r="C380" s="16" t="s">
        <v>3611</v>
      </c>
      <c r="D380" s="16" t="s">
        <v>3612</v>
      </c>
      <c r="E380" s="16" t="s">
        <v>3613</v>
      </c>
      <c r="J380" s="16" t="s">
        <v>2160</v>
      </c>
      <c r="K380" s="16" t="s">
        <v>3491</v>
      </c>
    </row>
    <row r="381" spans="1:11" x14ac:dyDescent="0.25">
      <c r="A381" s="16" t="s">
        <v>2225</v>
      </c>
    </row>
    <row r="382" spans="1:11" x14ac:dyDescent="0.25">
      <c r="A382" s="16" t="s">
        <v>2143</v>
      </c>
      <c r="B382" s="16" t="s">
        <v>3614</v>
      </c>
      <c r="K382" s="16" t="s">
        <v>3471</v>
      </c>
    </row>
    <row r="383" spans="1:11" x14ac:dyDescent="0.25">
      <c r="A383" s="16" t="s">
        <v>2147</v>
      </c>
      <c r="B383" s="16" t="s">
        <v>3615</v>
      </c>
      <c r="C383" s="16" t="s">
        <v>3616</v>
      </c>
      <c r="D383" s="16" t="s">
        <v>3617</v>
      </c>
      <c r="E383" s="16" t="s">
        <v>3618</v>
      </c>
      <c r="J383" s="16" t="s">
        <v>2145</v>
      </c>
      <c r="K383" s="16" t="s">
        <v>3476</v>
      </c>
    </row>
    <row r="384" spans="1:11" x14ac:dyDescent="0.25">
      <c r="A384" s="16" t="s">
        <v>3600</v>
      </c>
      <c r="B384" s="16" t="s">
        <v>3619</v>
      </c>
      <c r="C384" s="16" t="s">
        <v>3620</v>
      </c>
      <c r="D384" s="16" t="s">
        <v>3621</v>
      </c>
      <c r="E384" s="16" t="s">
        <v>3622</v>
      </c>
      <c r="J384" s="16" t="s">
        <v>2160</v>
      </c>
      <c r="K384" s="16" t="s">
        <v>3491</v>
      </c>
    </row>
    <row r="385" spans="1:11" x14ac:dyDescent="0.25">
      <c r="A385" s="16" t="s">
        <v>2225</v>
      </c>
    </row>
    <row r="386" spans="1:11" x14ac:dyDescent="0.25">
      <c r="A386" s="16" t="s">
        <v>2143</v>
      </c>
      <c r="B386" s="16" t="s">
        <v>3623</v>
      </c>
      <c r="K386" s="16" t="s">
        <v>3471</v>
      </c>
    </row>
    <row r="387" spans="1:11" x14ac:dyDescent="0.25">
      <c r="A387" s="16" t="s">
        <v>2147</v>
      </c>
      <c r="B387" s="16" t="s">
        <v>3624</v>
      </c>
      <c r="C387" s="16" t="s">
        <v>3625</v>
      </c>
      <c r="D387" s="16" t="s">
        <v>3626</v>
      </c>
      <c r="E387" s="16" t="s">
        <v>3627</v>
      </c>
      <c r="J387" s="16" t="s">
        <v>2145</v>
      </c>
      <c r="K387" s="16" t="s">
        <v>3476</v>
      </c>
    </row>
    <row r="388" spans="1:11" x14ac:dyDescent="0.25">
      <c r="A388" s="16" t="s">
        <v>3600</v>
      </c>
      <c r="B388" s="16" t="s">
        <v>3628</v>
      </c>
      <c r="C388" s="16" t="s">
        <v>3629</v>
      </c>
      <c r="D388" s="16" t="s">
        <v>3630</v>
      </c>
      <c r="E388" s="16" t="s">
        <v>3631</v>
      </c>
      <c r="J388" s="16" t="s">
        <v>2160</v>
      </c>
      <c r="K388" s="16" t="s">
        <v>3491</v>
      </c>
    </row>
    <row r="389" spans="1:11" x14ac:dyDescent="0.25">
      <c r="A389" s="16" t="s">
        <v>2225</v>
      </c>
    </row>
    <row r="390" spans="1:11" x14ac:dyDescent="0.25">
      <c r="A390" s="16" t="s">
        <v>2143</v>
      </c>
      <c r="B390" s="16" t="s">
        <v>3632</v>
      </c>
      <c r="K390" s="16" t="s">
        <v>3471</v>
      </c>
    </row>
    <row r="391" spans="1:11" x14ac:dyDescent="0.25">
      <c r="A391" s="16" t="s">
        <v>2147</v>
      </c>
      <c r="B391" s="16" t="s">
        <v>3633</v>
      </c>
      <c r="C391" s="16" t="s">
        <v>3634</v>
      </c>
      <c r="D391" s="16" t="s">
        <v>3635</v>
      </c>
      <c r="E391" s="16" t="s">
        <v>3636</v>
      </c>
      <c r="J391" s="16" t="s">
        <v>2145</v>
      </c>
      <c r="K391" s="16" t="s">
        <v>3476</v>
      </c>
    </row>
    <row r="392" spans="1:11" x14ac:dyDescent="0.25">
      <c r="A392" s="16" t="s">
        <v>3600</v>
      </c>
      <c r="B392" s="16" t="s">
        <v>3637</v>
      </c>
      <c r="C392" s="16" t="s">
        <v>3638</v>
      </c>
      <c r="D392" s="16" t="s">
        <v>3639</v>
      </c>
      <c r="E392" s="16" t="s">
        <v>3640</v>
      </c>
      <c r="J392" s="16" t="s">
        <v>2160</v>
      </c>
      <c r="K392" s="16" t="s">
        <v>3491</v>
      </c>
    </row>
    <row r="393" spans="1:11" x14ac:dyDescent="0.25">
      <c r="A393" s="16" t="s">
        <v>2225</v>
      </c>
    </row>
    <row r="394" spans="1:11" x14ac:dyDescent="0.25">
      <c r="A394" s="16" t="s">
        <v>2143</v>
      </c>
      <c r="B394" s="16" t="s">
        <v>3641</v>
      </c>
      <c r="K394" s="16" t="s">
        <v>3471</v>
      </c>
    </row>
    <row r="395" spans="1:11" x14ac:dyDescent="0.25">
      <c r="A395" s="16" t="s">
        <v>2147</v>
      </c>
      <c r="B395" s="16" t="s">
        <v>3642</v>
      </c>
      <c r="C395" s="16" t="s">
        <v>3643</v>
      </c>
      <c r="D395" s="16" t="s">
        <v>3644</v>
      </c>
      <c r="E395" s="16" t="s">
        <v>3645</v>
      </c>
      <c r="J395" s="16" t="s">
        <v>2145</v>
      </c>
      <c r="K395" s="16" t="s">
        <v>3476</v>
      </c>
    </row>
    <row r="396" spans="1:11" x14ac:dyDescent="0.25">
      <c r="A396" s="16" t="s">
        <v>3600</v>
      </c>
      <c r="B396" s="16" t="s">
        <v>3646</v>
      </c>
      <c r="C396" s="16" t="s">
        <v>3647</v>
      </c>
      <c r="D396" s="16" t="s">
        <v>3648</v>
      </c>
      <c r="E396" s="16" t="s">
        <v>3649</v>
      </c>
      <c r="J396" s="16" t="s">
        <v>2160</v>
      </c>
      <c r="K396" s="16" t="s">
        <v>3491</v>
      </c>
    </row>
    <row r="397" spans="1:11" x14ac:dyDescent="0.25">
      <c r="A397" s="16" t="s">
        <v>2225</v>
      </c>
    </row>
    <row r="398" spans="1:11" x14ac:dyDescent="0.25">
      <c r="A398" s="16" t="s">
        <v>2143</v>
      </c>
      <c r="B398" s="16" t="s">
        <v>3650</v>
      </c>
      <c r="K398" s="16" t="s">
        <v>3471</v>
      </c>
    </row>
    <row r="399" spans="1:11" x14ac:dyDescent="0.25">
      <c r="A399" s="16" t="s">
        <v>2147</v>
      </c>
      <c r="B399" s="16" t="s">
        <v>3651</v>
      </c>
      <c r="C399" s="16" t="s">
        <v>3652</v>
      </c>
      <c r="D399" s="16" t="s">
        <v>3653</v>
      </c>
      <c r="E399" s="16" t="s">
        <v>3654</v>
      </c>
      <c r="J399" s="16" t="s">
        <v>2145</v>
      </c>
      <c r="K399" s="16" t="s">
        <v>3476</v>
      </c>
    </row>
    <row r="400" spans="1:11" x14ac:dyDescent="0.25">
      <c r="A400" s="16" t="s">
        <v>3600</v>
      </c>
      <c r="B400" s="16" t="s">
        <v>3655</v>
      </c>
      <c r="C400" s="16" t="s">
        <v>3656</v>
      </c>
      <c r="D400" s="16" t="s">
        <v>3657</v>
      </c>
      <c r="E400" s="16" t="s">
        <v>3658</v>
      </c>
      <c r="J400" s="16" t="s">
        <v>2160</v>
      </c>
      <c r="K400" s="16" t="s">
        <v>3491</v>
      </c>
    </row>
    <row r="401" spans="1:14" x14ac:dyDescent="0.25">
      <c r="A401" s="16" t="s">
        <v>2225</v>
      </c>
    </row>
    <row r="402" spans="1:14" x14ac:dyDescent="0.25">
      <c r="A402" s="16" t="s">
        <v>2225</v>
      </c>
    </row>
    <row r="403" spans="1:14" x14ac:dyDescent="0.25">
      <c r="A403" s="16" t="s">
        <v>2225</v>
      </c>
      <c r="L403" s="16" t="s">
        <v>3659</v>
      </c>
    </row>
    <row r="404" spans="1:14" x14ac:dyDescent="0.25">
      <c r="A404" s="16" t="s">
        <v>2143</v>
      </c>
      <c r="B404" s="16" t="s">
        <v>3660</v>
      </c>
      <c r="C404" s="16" t="s">
        <v>3661</v>
      </c>
      <c r="D404" s="16" t="s">
        <v>3662</v>
      </c>
      <c r="E404" s="16" t="s">
        <v>3663</v>
      </c>
      <c r="J404" s="16" t="s">
        <v>2145</v>
      </c>
      <c r="L404" s="16" t="s">
        <v>2249</v>
      </c>
    </row>
    <row r="405" spans="1:14" x14ac:dyDescent="0.25">
      <c r="A405" s="16" t="s">
        <v>2177</v>
      </c>
      <c r="B405" s="16" t="s">
        <v>3664</v>
      </c>
      <c r="C405" s="16" t="s">
        <v>3665</v>
      </c>
      <c r="D405" s="16" t="s">
        <v>3666</v>
      </c>
      <c r="E405" s="16" t="s">
        <v>3667</v>
      </c>
      <c r="F405" s="16" t="s">
        <v>3668</v>
      </c>
      <c r="G405" s="16" t="s">
        <v>3669</v>
      </c>
      <c r="H405" s="16" t="s">
        <v>3670</v>
      </c>
      <c r="J405" s="16" t="s">
        <v>2160</v>
      </c>
      <c r="L405" s="16" t="s">
        <v>2249</v>
      </c>
      <c r="M405" s="16" t="s">
        <v>3671</v>
      </c>
    </row>
    <row r="406" spans="1:14" x14ac:dyDescent="0.25">
      <c r="A406" s="16" t="s">
        <v>2177</v>
      </c>
      <c r="B406" s="16" t="s">
        <v>3672</v>
      </c>
      <c r="C406" s="16" t="s">
        <v>3673</v>
      </c>
      <c r="D406" s="16" t="s">
        <v>3674</v>
      </c>
      <c r="E406" s="16" t="s">
        <v>3675</v>
      </c>
      <c r="F406" s="16" t="s">
        <v>3668</v>
      </c>
      <c r="G406" s="16" t="s">
        <v>3669</v>
      </c>
      <c r="H406" s="16" t="s">
        <v>3670</v>
      </c>
      <c r="J406" s="16" t="s">
        <v>2160</v>
      </c>
      <c r="L406" s="16" t="s">
        <v>2249</v>
      </c>
      <c r="M406" s="16" t="s">
        <v>3671</v>
      </c>
    </row>
    <row r="407" spans="1:14" x14ac:dyDescent="0.25">
      <c r="A407" s="16" t="s">
        <v>2177</v>
      </c>
      <c r="B407" s="16" t="s">
        <v>3676</v>
      </c>
      <c r="C407" s="16" t="s">
        <v>3677</v>
      </c>
      <c r="D407" s="16" t="s">
        <v>3678</v>
      </c>
      <c r="E407" s="16" t="s">
        <v>3679</v>
      </c>
      <c r="F407" s="16" t="s">
        <v>3668</v>
      </c>
      <c r="G407" s="16" t="s">
        <v>3669</v>
      </c>
      <c r="H407" s="16" t="s">
        <v>3670</v>
      </c>
      <c r="J407" s="16" t="s">
        <v>2160</v>
      </c>
      <c r="L407" s="16" t="s">
        <v>2249</v>
      </c>
      <c r="M407" s="16" t="s">
        <v>3671</v>
      </c>
    </row>
    <row r="408" spans="1:14" x14ac:dyDescent="0.25">
      <c r="A408" s="16" t="s">
        <v>2177</v>
      </c>
      <c r="B408" s="16" t="s">
        <v>3680</v>
      </c>
      <c r="C408" s="16" t="s">
        <v>3681</v>
      </c>
      <c r="D408" s="16" t="s">
        <v>3682</v>
      </c>
      <c r="E408" s="16" t="s">
        <v>3683</v>
      </c>
      <c r="F408" s="16" t="s">
        <v>3668</v>
      </c>
      <c r="G408" s="16" t="s">
        <v>3669</v>
      </c>
      <c r="H408" s="16" t="s">
        <v>3670</v>
      </c>
      <c r="J408" s="16" t="s">
        <v>2160</v>
      </c>
      <c r="L408" s="16" t="s">
        <v>3684</v>
      </c>
      <c r="M408" s="16" t="s">
        <v>3671</v>
      </c>
    </row>
    <row r="409" spans="1:14" x14ac:dyDescent="0.25">
      <c r="A409" s="16" t="s">
        <v>2177</v>
      </c>
      <c r="B409" s="16" t="s">
        <v>3685</v>
      </c>
      <c r="C409" s="16" t="s">
        <v>3686</v>
      </c>
      <c r="D409" s="16" t="s">
        <v>3687</v>
      </c>
      <c r="E409" s="16" t="s">
        <v>3688</v>
      </c>
      <c r="F409" s="16" t="s">
        <v>3668</v>
      </c>
      <c r="G409" s="16" t="s">
        <v>3669</v>
      </c>
      <c r="H409" s="16" t="s">
        <v>3670</v>
      </c>
      <c r="J409" s="16" t="s">
        <v>2160</v>
      </c>
      <c r="L409" s="16" t="s">
        <v>2249</v>
      </c>
      <c r="M409" s="16" t="s">
        <v>3671</v>
      </c>
    </row>
    <row r="410" spans="1:14" x14ac:dyDescent="0.25">
      <c r="A410" s="16" t="s">
        <v>2225</v>
      </c>
    </row>
    <row r="411" spans="1:14" x14ac:dyDescent="0.25">
      <c r="A411" s="16" t="s">
        <v>2143</v>
      </c>
      <c r="B411" s="16" t="s">
        <v>3689</v>
      </c>
      <c r="C411" s="16" t="s">
        <v>3690</v>
      </c>
      <c r="D411" s="16" t="s">
        <v>3691</v>
      </c>
      <c r="E411" s="16" t="s">
        <v>3692</v>
      </c>
      <c r="J411" s="16" t="s">
        <v>2145</v>
      </c>
    </row>
    <row r="412" spans="1:14" x14ac:dyDescent="0.25">
      <c r="A412" s="16" t="s">
        <v>2143</v>
      </c>
      <c r="B412" s="16" t="s">
        <v>3693</v>
      </c>
      <c r="C412" s="16" t="s">
        <v>3694</v>
      </c>
      <c r="D412" s="16" t="s">
        <v>3695</v>
      </c>
      <c r="E412" s="16" t="s">
        <v>3696</v>
      </c>
      <c r="J412" s="16" t="s">
        <v>2145</v>
      </c>
      <c r="L412" s="16" t="s">
        <v>2249</v>
      </c>
    </row>
    <row r="413" spans="1:14" x14ac:dyDescent="0.25">
      <c r="A413" s="16" t="s">
        <v>3697</v>
      </c>
      <c r="B413" s="16" t="s">
        <v>3698</v>
      </c>
      <c r="C413" s="16" t="s">
        <v>3699</v>
      </c>
      <c r="D413" s="16" t="s">
        <v>3700</v>
      </c>
      <c r="E413" s="16" t="s">
        <v>3701</v>
      </c>
      <c r="J413" s="16" t="s">
        <v>2160</v>
      </c>
      <c r="L413" s="16" t="s">
        <v>2249</v>
      </c>
      <c r="N413" s="16" t="s">
        <v>3702</v>
      </c>
    </row>
    <row r="414" spans="1:14" x14ac:dyDescent="0.25">
      <c r="A414" s="16" t="s">
        <v>3697</v>
      </c>
      <c r="B414" s="16" t="s">
        <v>3703</v>
      </c>
      <c r="C414" s="16" t="s">
        <v>3704</v>
      </c>
      <c r="D414" s="16" t="s">
        <v>3705</v>
      </c>
      <c r="E414" s="16" t="s">
        <v>3706</v>
      </c>
      <c r="J414" s="16" t="s">
        <v>2160</v>
      </c>
      <c r="L414" s="16" t="s">
        <v>2249</v>
      </c>
      <c r="N414" s="16" t="s">
        <v>3702</v>
      </c>
    </row>
    <row r="415" spans="1:14" x14ac:dyDescent="0.25">
      <c r="A415" s="16" t="s">
        <v>3697</v>
      </c>
      <c r="B415" s="16" t="s">
        <v>3707</v>
      </c>
      <c r="C415" s="16" t="s">
        <v>3708</v>
      </c>
      <c r="D415" s="16" t="s">
        <v>3709</v>
      </c>
      <c r="E415" s="16" t="s">
        <v>3710</v>
      </c>
      <c r="J415" s="16" t="s">
        <v>2160</v>
      </c>
      <c r="L415" s="16" t="s">
        <v>2249</v>
      </c>
      <c r="N415" s="16" t="s">
        <v>3711</v>
      </c>
    </row>
    <row r="416" spans="1:14" x14ac:dyDescent="0.25">
      <c r="A416" s="16" t="s">
        <v>3697</v>
      </c>
      <c r="B416" s="16" t="s">
        <v>3712</v>
      </c>
      <c r="C416" s="16" t="s">
        <v>3713</v>
      </c>
      <c r="D416" s="16" t="s">
        <v>3714</v>
      </c>
      <c r="E416" s="16" t="s">
        <v>3715</v>
      </c>
      <c r="J416" s="16" t="s">
        <v>2160</v>
      </c>
      <c r="L416" s="16" t="s">
        <v>2249</v>
      </c>
      <c r="N416" s="16" t="s">
        <v>3702</v>
      </c>
    </row>
    <row r="417" spans="1:14" x14ac:dyDescent="0.25">
      <c r="A417" s="16" t="s">
        <v>3697</v>
      </c>
      <c r="B417" s="16" t="s">
        <v>3716</v>
      </c>
      <c r="C417" s="16" t="s">
        <v>3717</v>
      </c>
      <c r="D417" s="16" t="s">
        <v>3718</v>
      </c>
      <c r="E417" s="16" t="s">
        <v>3719</v>
      </c>
      <c r="J417" s="16" t="s">
        <v>2160</v>
      </c>
      <c r="L417" s="16" t="s">
        <v>2249</v>
      </c>
      <c r="N417" s="16" t="s">
        <v>3720</v>
      </c>
    </row>
    <row r="418" spans="1:14" x14ac:dyDescent="0.25">
      <c r="A418" s="16" t="s">
        <v>3697</v>
      </c>
      <c r="B418" s="16" t="s">
        <v>3721</v>
      </c>
      <c r="C418" s="16" t="s">
        <v>3722</v>
      </c>
      <c r="D418" s="16" t="s">
        <v>3723</v>
      </c>
      <c r="E418" s="16" t="s">
        <v>3724</v>
      </c>
      <c r="J418" s="16" t="s">
        <v>2160</v>
      </c>
      <c r="L418" s="16" t="s">
        <v>2249</v>
      </c>
      <c r="N418" s="16" t="s">
        <v>3725</v>
      </c>
    </row>
    <row r="419" spans="1:14" x14ac:dyDescent="0.25">
      <c r="A419" s="16" t="s">
        <v>3697</v>
      </c>
      <c r="B419" s="16" t="s">
        <v>3726</v>
      </c>
      <c r="C419" s="16" t="s">
        <v>3727</v>
      </c>
      <c r="D419" s="16" t="s">
        <v>3728</v>
      </c>
      <c r="E419" s="16" t="s">
        <v>3729</v>
      </c>
      <c r="J419" s="16" t="s">
        <v>2160</v>
      </c>
      <c r="L419" s="16" t="s">
        <v>3730</v>
      </c>
      <c r="N419" s="16" t="s">
        <v>3731</v>
      </c>
    </row>
    <row r="420" spans="1:14" x14ac:dyDescent="0.25">
      <c r="A420" s="16" t="s">
        <v>3697</v>
      </c>
      <c r="B420" s="16" t="s">
        <v>3732</v>
      </c>
      <c r="C420" s="16" t="s">
        <v>3733</v>
      </c>
      <c r="D420" s="16" t="s">
        <v>3734</v>
      </c>
      <c r="E420" s="16" t="s">
        <v>3735</v>
      </c>
      <c r="J420" s="16" t="s">
        <v>2160</v>
      </c>
      <c r="L420" s="16" t="s">
        <v>2249</v>
      </c>
      <c r="N420" s="16" t="s">
        <v>3702</v>
      </c>
    </row>
    <row r="421" spans="1:14" x14ac:dyDescent="0.25">
      <c r="A421" s="16" t="s">
        <v>3697</v>
      </c>
      <c r="B421" s="16" t="s">
        <v>3736</v>
      </c>
      <c r="C421" s="16" t="s">
        <v>3737</v>
      </c>
      <c r="D421" s="16" t="s">
        <v>3738</v>
      </c>
      <c r="E421" s="16" t="s">
        <v>3739</v>
      </c>
      <c r="J421" s="16" t="s">
        <v>2160</v>
      </c>
      <c r="L421" s="16" t="s">
        <v>2249</v>
      </c>
      <c r="N421" s="16" t="s">
        <v>3740</v>
      </c>
    </row>
    <row r="422" spans="1:14" x14ac:dyDescent="0.25">
      <c r="A422" s="16" t="s">
        <v>3697</v>
      </c>
      <c r="B422" s="16" t="s">
        <v>3741</v>
      </c>
      <c r="C422" s="16" t="s">
        <v>3742</v>
      </c>
      <c r="D422" s="16" t="s">
        <v>3743</v>
      </c>
      <c r="E422" s="16" t="s">
        <v>3744</v>
      </c>
      <c r="J422" s="16" t="s">
        <v>2160</v>
      </c>
      <c r="L422" s="16" t="s">
        <v>3730</v>
      </c>
      <c r="N422" s="16" t="s">
        <v>3745</v>
      </c>
    </row>
    <row r="423" spans="1:14" x14ac:dyDescent="0.25">
      <c r="A423" s="16" t="s">
        <v>3697</v>
      </c>
      <c r="B423" s="16" t="s">
        <v>3746</v>
      </c>
      <c r="C423" s="16" t="s">
        <v>3747</v>
      </c>
      <c r="D423" s="16" t="s">
        <v>3748</v>
      </c>
      <c r="E423" s="16" t="s">
        <v>3749</v>
      </c>
      <c r="F423" s="16" t="s">
        <v>3750</v>
      </c>
      <c r="G423" s="16" t="s">
        <v>3751</v>
      </c>
      <c r="H423" s="16" t="s">
        <v>3752</v>
      </c>
      <c r="J423" s="16" t="s">
        <v>2160</v>
      </c>
      <c r="L423" s="16" t="s">
        <v>2249</v>
      </c>
      <c r="N423" s="16" t="s">
        <v>3753</v>
      </c>
    </row>
    <row r="424" spans="1:14" x14ac:dyDescent="0.25">
      <c r="A424" s="16" t="s">
        <v>2225</v>
      </c>
    </row>
    <row r="425" spans="1:14" x14ac:dyDescent="0.25">
      <c r="A425" s="16" t="s">
        <v>2143</v>
      </c>
      <c r="B425" s="16" t="s">
        <v>3754</v>
      </c>
      <c r="C425" s="16" t="s">
        <v>3755</v>
      </c>
      <c r="D425" s="16" t="s">
        <v>3756</v>
      </c>
      <c r="E425" s="16" t="s">
        <v>3757</v>
      </c>
      <c r="J425" s="16" t="s">
        <v>2145</v>
      </c>
    </row>
    <row r="426" spans="1:14" x14ac:dyDescent="0.25">
      <c r="A426" s="16" t="s">
        <v>2343</v>
      </c>
      <c r="B426" s="16" t="s">
        <v>3758</v>
      </c>
      <c r="C426" s="16" t="s">
        <v>3759</v>
      </c>
      <c r="D426" s="16" t="s">
        <v>3760</v>
      </c>
      <c r="E426" s="16" t="s">
        <v>3761</v>
      </c>
      <c r="F426" s="16" t="s">
        <v>3762</v>
      </c>
      <c r="G426" s="16" t="s">
        <v>3763</v>
      </c>
      <c r="H426" s="16" t="s">
        <v>3764</v>
      </c>
      <c r="J426" s="16" t="s">
        <v>2160</v>
      </c>
    </row>
    <row r="427" spans="1:14" x14ac:dyDescent="0.25">
      <c r="A427" s="16" t="s">
        <v>3765</v>
      </c>
      <c r="B427" s="16" t="s">
        <v>3766</v>
      </c>
      <c r="C427" s="16" t="s">
        <v>3767</v>
      </c>
      <c r="D427" s="16" t="s">
        <v>3768</v>
      </c>
      <c r="E427" s="16" t="s">
        <v>3769</v>
      </c>
      <c r="J427" s="16" t="s">
        <v>2160</v>
      </c>
      <c r="L427" s="16" t="s">
        <v>2249</v>
      </c>
    </row>
    <row r="428" spans="1:14" x14ac:dyDescent="0.25">
      <c r="A428" s="16" t="s">
        <v>3770</v>
      </c>
      <c r="B428" s="16" t="s">
        <v>3771</v>
      </c>
      <c r="C428" s="16" t="s">
        <v>3772</v>
      </c>
      <c r="D428" s="16" t="s">
        <v>3773</v>
      </c>
      <c r="E428" s="16" t="s">
        <v>3774</v>
      </c>
      <c r="J428" s="16" t="s">
        <v>2160</v>
      </c>
    </row>
    <row r="429" spans="1:14" x14ac:dyDescent="0.25">
      <c r="A429" s="16" t="s">
        <v>3775</v>
      </c>
      <c r="B429" s="16" t="s">
        <v>3776</v>
      </c>
      <c r="C429" s="16" t="s">
        <v>3777</v>
      </c>
      <c r="D429" s="16" t="s">
        <v>3778</v>
      </c>
      <c r="E429" s="16" t="s">
        <v>3779</v>
      </c>
      <c r="J429" s="16" t="s">
        <v>2160</v>
      </c>
    </row>
    <row r="430" spans="1:14" x14ac:dyDescent="0.25">
      <c r="A430" s="16" t="s">
        <v>2225</v>
      </c>
    </row>
    <row r="431" spans="1:14" x14ac:dyDescent="0.25">
      <c r="A431" s="16" t="s">
        <v>2225</v>
      </c>
    </row>
    <row r="432" spans="1:14" x14ac:dyDescent="0.25">
      <c r="A432" s="16" t="s">
        <v>2143</v>
      </c>
      <c r="B432" s="16" t="s">
        <v>3780</v>
      </c>
      <c r="C432" s="16" t="s">
        <v>84</v>
      </c>
      <c r="D432" s="16" t="s">
        <v>3781</v>
      </c>
      <c r="E432" s="16" t="s">
        <v>3782</v>
      </c>
      <c r="J432" s="16" t="s">
        <v>2145</v>
      </c>
    </row>
    <row r="433" spans="1:16" x14ac:dyDescent="0.25">
      <c r="A433" s="16" t="s">
        <v>2143</v>
      </c>
      <c r="B433" s="16" t="s">
        <v>3783</v>
      </c>
      <c r="C433" s="16" t="s">
        <v>3784</v>
      </c>
      <c r="D433" s="16" t="s">
        <v>3587</v>
      </c>
      <c r="E433" s="16" t="s">
        <v>3785</v>
      </c>
      <c r="J433" s="16" t="s">
        <v>2145</v>
      </c>
    </row>
    <row r="434" spans="1:16" x14ac:dyDescent="0.25">
      <c r="A434" s="16" t="s">
        <v>3786</v>
      </c>
      <c r="B434" s="16" t="s">
        <v>3787</v>
      </c>
      <c r="C434" s="16" t="s">
        <v>3788</v>
      </c>
      <c r="D434" s="16" t="s">
        <v>3789</v>
      </c>
      <c r="E434" s="16" t="s">
        <v>3790</v>
      </c>
      <c r="F434" s="16" t="s">
        <v>2846</v>
      </c>
      <c r="G434" s="16" t="s">
        <v>2690</v>
      </c>
      <c r="H434" s="16" t="s">
        <v>2691</v>
      </c>
      <c r="J434" s="16" t="s">
        <v>2160</v>
      </c>
      <c r="L434" s="16" t="s">
        <v>2249</v>
      </c>
      <c r="M434" s="16" t="s">
        <v>3791</v>
      </c>
    </row>
    <row r="435" spans="1:16" x14ac:dyDescent="0.25">
      <c r="A435" s="16" t="s">
        <v>2209</v>
      </c>
      <c r="B435" s="16" t="s">
        <v>3792</v>
      </c>
      <c r="C435" s="16" t="s">
        <v>2221</v>
      </c>
      <c r="D435" s="16" t="s">
        <v>2222</v>
      </c>
      <c r="E435" s="16" t="s">
        <v>2223</v>
      </c>
      <c r="J435" s="16" t="s">
        <v>2160</v>
      </c>
      <c r="L435" s="16" t="s">
        <v>3793</v>
      </c>
    </row>
    <row r="436" spans="1:16" x14ac:dyDescent="0.25">
      <c r="A436" s="16" t="s">
        <v>2147</v>
      </c>
      <c r="B436" s="16" t="s">
        <v>3794</v>
      </c>
      <c r="C436" s="16" t="s">
        <v>3795</v>
      </c>
      <c r="D436" s="16" t="s">
        <v>3796</v>
      </c>
      <c r="E436" s="16" t="s">
        <v>3797</v>
      </c>
    </row>
    <row r="437" spans="1:16" x14ac:dyDescent="0.25">
      <c r="A437" s="16" t="s">
        <v>2143</v>
      </c>
      <c r="B437" s="16" t="s">
        <v>3798</v>
      </c>
      <c r="C437" s="16" t="s">
        <v>3799</v>
      </c>
      <c r="D437" s="16" t="s">
        <v>3800</v>
      </c>
      <c r="E437" s="16" t="s">
        <v>3801</v>
      </c>
      <c r="J437" s="16" t="s">
        <v>2145</v>
      </c>
    </row>
    <row r="438" spans="1:16" x14ac:dyDescent="0.25">
      <c r="A438" s="16" t="s">
        <v>2177</v>
      </c>
      <c r="B438" s="16" t="s">
        <v>2032</v>
      </c>
      <c r="C438" s="16" t="s">
        <v>3802</v>
      </c>
      <c r="D438" s="16" t="s">
        <v>3803</v>
      </c>
      <c r="E438" s="16" t="s">
        <v>3804</v>
      </c>
      <c r="F438" s="16" t="s">
        <v>2805</v>
      </c>
      <c r="G438" s="16" t="s">
        <v>2806</v>
      </c>
      <c r="H438" s="16" t="s">
        <v>2807</v>
      </c>
      <c r="J438" s="16" t="s">
        <v>2160</v>
      </c>
      <c r="M438" s="16" t="s">
        <v>3805</v>
      </c>
    </row>
    <row r="439" spans="1:16" x14ac:dyDescent="0.25">
      <c r="A439" s="16" t="s">
        <v>2177</v>
      </c>
      <c r="B439" s="16" t="s">
        <v>2034</v>
      </c>
      <c r="C439" s="16" t="s">
        <v>3806</v>
      </c>
      <c r="D439" s="16" t="s">
        <v>3807</v>
      </c>
      <c r="E439" s="16" t="s">
        <v>3808</v>
      </c>
      <c r="F439" s="16" t="s">
        <v>2805</v>
      </c>
      <c r="G439" s="16" t="s">
        <v>2806</v>
      </c>
      <c r="H439" s="16" t="s">
        <v>2807</v>
      </c>
      <c r="J439" s="16" t="s">
        <v>2160</v>
      </c>
      <c r="M439" s="16" t="s">
        <v>3805</v>
      </c>
    </row>
    <row r="440" spans="1:16" x14ac:dyDescent="0.25">
      <c r="A440" s="16" t="s">
        <v>2177</v>
      </c>
      <c r="B440" s="16" t="s">
        <v>2036</v>
      </c>
      <c r="C440" s="16" t="s">
        <v>3809</v>
      </c>
      <c r="D440" s="16" t="s">
        <v>3810</v>
      </c>
      <c r="E440" s="16" t="s">
        <v>3811</v>
      </c>
      <c r="F440" s="16" t="s">
        <v>2805</v>
      </c>
      <c r="G440" s="16" t="s">
        <v>2806</v>
      </c>
      <c r="H440" s="16" t="s">
        <v>2807</v>
      </c>
      <c r="J440" s="16" t="s">
        <v>2160</v>
      </c>
      <c r="M440" s="16" t="s">
        <v>3805</v>
      </c>
    </row>
    <row r="441" spans="1:16" x14ac:dyDescent="0.25">
      <c r="A441" s="16" t="s">
        <v>2177</v>
      </c>
      <c r="B441" s="16" t="s">
        <v>2038</v>
      </c>
      <c r="C441" s="16" t="s">
        <v>3812</v>
      </c>
      <c r="D441" s="16" t="s">
        <v>3813</v>
      </c>
      <c r="E441" s="16" t="s">
        <v>3814</v>
      </c>
      <c r="F441" s="16" t="s">
        <v>2805</v>
      </c>
      <c r="G441" s="16" t="s">
        <v>2806</v>
      </c>
      <c r="H441" s="16" t="s">
        <v>2807</v>
      </c>
      <c r="J441" s="16" t="s">
        <v>2160</v>
      </c>
      <c r="M441" s="16" t="s">
        <v>3805</v>
      </c>
    </row>
    <row r="442" spans="1:16" x14ac:dyDescent="0.25">
      <c r="A442" s="16" t="s">
        <v>2177</v>
      </c>
      <c r="B442" s="16" t="s">
        <v>2040</v>
      </c>
      <c r="C442" s="16" t="s">
        <v>3815</v>
      </c>
      <c r="D442" s="16" t="s">
        <v>3816</v>
      </c>
      <c r="E442" s="16" t="s">
        <v>3817</v>
      </c>
      <c r="F442" s="16" t="s">
        <v>2805</v>
      </c>
      <c r="G442" s="16" t="s">
        <v>2806</v>
      </c>
      <c r="H442" s="16" t="s">
        <v>2807</v>
      </c>
      <c r="J442" s="16" t="s">
        <v>2160</v>
      </c>
      <c r="M442" s="16" t="s">
        <v>3805</v>
      </c>
    </row>
    <row r="443" spans="1:16" x14ac:dyDescent="0.25">
      <c r="A443" s="16" t="s">
        <v>2177</v>
      </c>
      <c r="B443" s="16" t="s">
        <v>2042</v>
      </c>
      <c r="C443" s="16" t="s">
        <v>3818</v>
      </c>
      <c r="D443" s="16" t="s">
        <v>3819</v>
      </c>
      <c r="E443" s="16" t="s">
        <v>3820</v>
      </c>
      <c r="F443" s="16" t="s">
        <v>2805</v>
      </c>
      <c r="G443" s="16" t="s">
        <v>2806</v>
      </c>
      <c r="H443" s="16" t="s">
        <v>2807</v>
      </c>
      <c r="J443" s="16" t="s">
        <v>2160</v>
      </c>
      <c r="M443" s="16" t="s">
        <v>3805</v>
      </c>
    </row>
    <row r="444" spans="1:16" x14ac:dyDescent="0.25">
      <c r="A444" s="16" t="s">
        <v>2177</v>
      </c>
      <c r="B444" s="16" t="s">
        <v>3821</v>
      </c>
      <c r="C444" s="16" t="s">
        <v>3822</v>
      </c>
      <c r="D444" s="16" t="s">
        <v>3823</v>
      </c>
      <c r="E444" s="16" t="s">
        <v>3824</v>
      </c>
      <c r="F444" s="16" t="s">
        <v>2805</v>
      </c>
      <c r="G444" s="16" t="s">
        <v>2806</v>
      </c>
      <c r="H444" s="16" t="s">
        <v>2807</v>
      </c>
      <c r="J444" s="16" t="s">
        <v>2160</v>
      </c>
      <c r="M444" s="16" t="s">
        <v>3805</v>
      </c>
    </row>
    <row r="445" spans="1:16" x14ac:dyDescent="0.25">
      <c r="A445" s="16" t="s">
        <v>2177</v>
      </c>
      <c r="B445" s="16" t="s">
        <v>2044</v>
      </c>
      <c r="C445" s="16" t="s">
        <v>3825</v>
      </c>
      <c r="D445" s="16" t="s">
        <v>3826</v>
      </c>
      <c r="E445" s="16" t="s">
        <v>3827</v>
      </c>
      <c r="F445" s="16" t="s">
        <v>2805</v>
      </c>
      <c r="G445" s="16" t="s">
        <v>2806</v>
      </c>
      <c r="H445" s="16" t="s">
        <v>2807</v>
      </c>
      <c r="J445" s="16" t="s">
        <v>2160</v>
      </c>
      <c r="M445" s="16" t="s">
        <v>3805</v>
      </c>
    </row>
    <row r="446" spans="1:16" x14ac:dyDescent="0.25">
      <c r="A446" s="16" t="s">
        <v>2280</v>
      </c>
      <c r="B446" s="16" t="s">
        <v>3828</v>
      </c>
      <c r="J446" s="16" t="s">
        <v>2145</v>
      </c>
      <c r="P446" s="16" t="s">
        <v>3829</v>
      </c>
    </row>
    <row r="447" spans="1:16" x14ac:dyDescent="0.25">
      <c r="A447" s="16" t="s">
        <v>2147</v>
      </c>
      <c r="B447" s="16" t="s">
        <v>3830</v>
      </c>
      <c r="C447" s="16" t="s">
        <v>3831</v>
      </c>
      <c r="D447" s="16" t="s">
        <v>3832</v>
      </c>
      <c r="E447" s="16" t="s">
        <v>3833</v>
      </c>
      <c r="J447" s="16" t="s">
        <v>2145</v>
      </c>
    </row>
    <row r="448" spans="1:16" x14ac:dyDescent="0.25">
      <c r="A448" s="16" t="s">
        <v>2225</v>
      </c>
    </row>
    <row r="449" spans="1:13" x14ac:dyDescent="0.25">
      <c r="A449" s="16" t="s">
        <v>2143</v>
      </c>
      <c r="B449" s="16" t="s">
        <v>3834</v>
      </c>
      <c r="C449" s="16" t="s">
        <v>3835</v>
      </c>
      <c r="D449" s="16" t="s">
        <v>3836</v>
      </c>
      <c r="E449" s="16" t="s">
        <v>3837</v>
      </c>
      <c r="J449" s="16" t="s">
        <v>2145</v>
      </c>
    </row>
    <row r="450" spans="1:13" x14ac:dyDescent="0.25">
      <c r="A450" s="16" t="s">
        <v>2177</v>
      </c>
      <c r="B450" s="16" t="s">
        <v>2046</v>
      </c>
      <c r="C450" s="16" t="s">
        <v>3838</v>
      </c>
      <c r="D450" s="16" t="s">
        <v>3839</v>
      </c>
      <c r="E450" s="16" t="s">
        <v>3840</v>
      </c>
      <c r="F450" s="16" t="s">
        <v>2805</v>
      </c>
      <c r="G450" s="16" t="s">
        <v>2806</v>
      </c>
      <c r="H450" s="16" t="s">
        <v>2807</v>
      </c>
      <c r="J450" s="16" t="s">
        <v>2160</v>
      </c>
      <c r="M450" s="16" t="s">
        <v>3805</v>
      </c>
    </row>
    <row r="451" spans="1:13" x14ac:dyDescent="0.25">
      <c r="A451" s="16" t="s">
        <v>2177</v>
      </c>
      <c r="B451" s="16" t="s">
        <v>2048</v>
      </c>
      <c r="C451" s="16" t="s">
        <v>3841</v>
      </c>
      <c r="D451" s="16" t="s">
        <v>3842</v>
      </c>
      <c r="E451" s="16" t="s">
        <v>3843</v>
      </c>
      <c r="F451" s="16" t="s">
        <v>2805</v>
      </c>
      <c r="G451" s="16" t="s">
        <v>2806</v>
      </c>
      <c r="H451" s="16" t="s">
        <v>2807</v>
      </c>
      <c r="J451" s="16" t="s">
        <v>2160</v>
      </c>
      <c r="M451" s="16" t="s">
        <v>3805</v>
      </c>
    </row>
    <row r="452" spans="1:13" x14ac:dyDescent="0.25">
      <c r="A452" s="16" t="s">
        <v>2225</v>
      </c>
    </row>
    <row r="453" spans="1:13" x14ac:dyDescent="0.25">
      <c r="A453" s="16" t="s">
        <v>2177</v>
      </c>
      <c r="B453" s="16" t="s">
        <v>2050</v>
      </c>
      <c r="C453" s="16" t="s">
        <v>3844</v>
      </c>
      <c r="D453" s="16" t="s">
        <v>3845</v>
      </c>
      <c r="E453" s="16" t="s">
        <v>3846</v>
      </c>
      <c r="F453" s="16" t="s">
        <v>2805</v>
      </c>
      <c r="G453" s="16" t="s">
        <v>2806</v>
      </c>
      <c r="H453" s="16" t="s">
        <v>2807</v>
      </c>
      <c r="J453" s="16" t="s">
        <v>2160</v>
      </c>
      <c r="M453" s="16" t="s">
        <v>3805</v>
      </c>
    </row>
    <row r="454" spans="1:13" x14ac:dyDescent="0.25">
      <c r="A454" s="16" t="s">
        <v>2177</v>
      </c>
      <c r="B454" s="16" t="s">
        <v>3847</v>
      </c>
      <c r="C454" s="16" t="s">
        <v>3848</v>
      </c>
      <c r="D454" s="16" t="s">
        <v>3849</v>
      </c>
      <c r="E454" s="16" t="s">
        <v>3850</v>
      </c>
      <c r="F454" s="16" t="s">
        <v>2805</v>
      </c>
      <c r="G454" s="16" t="s">
        <v>2806</v>
      </c>
      <c r="H454" s="16" t="s">
        <v>2807</v>
      </c>
      <c r="J454" s="16" t="s">
        <v>2160</v>
      </c>
      <c r="L454" s="16" t="s">
        <v>2249</v>
      </c>
      <c r="M454" s="16" t="s">
        <v>3851</v>
      </c>
    </row>
    <row r="455" spans="1:13" x14ac:dyDescent="0.25">
      <c r="A455" s="16" t="s">
        <v>2225</v>
      </c>
    </row>
    <row r="456" spans="1:13" x14ac:dyDescent="0.25">
      <c r="A456" s="16" t="s">
        <v>2143</v>
      </c>
      <c r="B456" s="16" t="s">
        <v>3852</v>
      </c>
      <c r="C456" s="16" t="s">
        <v>3755</v>
      </c>
      <c r="D456" s="16" t="s">
        <v>3756</v>
      </c>
      <c r="E456" s="16" t="s">
        <v>3757</v>
      </c>
      <c r="J456" s="16" t="s">
        <v>2145</v>
      </c>
    </row>
    <row r="457" spans="1:13" x14ac:dyDescent="0.25">
      <c r="A457" s="16" t="s">
        <v>3853</v>
      </c>
      <c r="B457" s="16" t="s">
        <v>2000</v>
      </c>
      <c r="C457" s="16" t="s">
        <v>3854</v>
      </c>
      <c r="D457" s="16" t="s">
        <v>3855</v>
      </c>
      <c r="E457" s="16" t="s">
        <v>3856</v>
      </c>
      <c r="J457" s="16" t="s">
        <v>2160</v>
      </c>
    </row>
    <row r="458" spans="1:13" x14ac:dyDescent="0.25">
      <c r="A458" s="16" t="s">
        <v>3857</v>
      </c>
      <c r="B458" s="16" t="s">
        <v>2074</v>
      </c>
      <c r="C458" s="16" t="s">
        <v>3858</v>
      </c>
      <c r="D458" s="16" t="s">
        <v>3859</v>
      </c>
      <c r="E458" s="16" t="s">
        <v>3860</v>
      </c>
      <c r="F458" s="16" t="s">
        <v>2846</v>
      </c>
      <c r="G458" s="16" t="s">
        <v>2690</v>
      </c>
      <c r="H458" s="16" t="s">
        <v>2691</v>
      </c>
      <c r="J458" s="16" t="s">
        <v>2160</v>
      </c>
      <c r="M458" s="16" t="s">
        <v>3861</v>
      </c>
    </row>
    <row r="459" spans="1:13" x14ac:dyDescent="0.25">
      <c r="A459" s="16" t="s">
        <v>2209</v>
      </c>
      <c r="B459" s="16" t="s">
        <v>3862</v>
      </c>
      <c r="C459" s="16" t="s">
        <v>3863</v>
      </c>
      <c r="D459" s="16" t="s">
        <v>3864</v>
      </c>
      <c r="E459" s="16" t="s">
        <v>3865</v>
      </c>
      <c r="J459" s="16" t="s">
        <v>2160</v>
      </c>
      <c r="L459" s="16" t="s">
        <v>3866</v>
      </c>
    </row>
    <row r="460" spans="1:13" x14ac:dyDescent="0.25">
      <c r="A460" s="16" t="s">
        <v>2343</v>
      </c>
      <c r="B460" s="16" t="s">
        <v>3867</v>
      </c>
      <c r="C460" s="16" t="s">
        <v>3868</v>
      </c>
      <c r="D460" s="16" t="s">
        <v>3869</v>
      </c>
      <c r="E460" s="16" t="s">
        <v>3870</v>
      </c>
      <c r="J460" s="16" t="s">
        <v>2160</v>
      </c>
      <c r="L460" s="16" t="s">
        <v>2249</v>
      </c>
    </row>
    <row r="461" spans="1:13" x14ac:dyDescent="0.25">
      <c r="A461" s="16" t="s">
        <v>2177</v>
      </c>
      <c r="B461" s="16" t="s">
        <v>3871</v>
      </c>
      <c r="C461" s="16" t="s">
        <v>3872</v>
      </c>
      <c r="D461" s="16" t="s">
        <v>3873</v>
      </c>
      <c r="E461" s="16" t="s">
        <v>3874</v>
      </c>
      <c r="F461" s="16" t="s">
        <v>3875</v>
      </c>
      <c r="G461" s="16" t="s">
        <v>2806</v>
      </c>
      <c r="H461" s="16" t="s">
        <v>3876</v>
      </c>
      <c r="J461" s="16" t="s">
        <v>2160</v>
      </c>
      <c r="L461" s="16" t="s">
        <v>3877</v>
      </c>
      <c r="M461" s="16" t="s">
        <v>3878</v>
      </c>
    </row>
    <row r="462" spans="1:13" x14ac:dyDescent="0.25">
      <c r="A462" s="16" t="s">
        <v>2177</v>
      </c>
      <c r="B462" s="16" t="s">
        <v>3879</v>
      </c>
      <c r="C462" s="16" t="s">
        <v>3880</v>
      </c>
      <c r="D462" s="16" t="s">
        <v>3881</v>
      </c>
      <c r="E462" s="16" t="s">
        <v>3882</v>
      </c>
      <c r="F462" s="16" t="s">
        <v>3883</v>
      </c>
      <c r="G462" s="16" t="s">
        <v>3884</v>
      </c>
      <c r="H462" s="16" t="s">
        <v>3885</v>
      </c>
      <c r="J462" s="16" t="s">
        <v>2160</v>
      </c>
      <c r="L462" s="16" t="s">
        <v>3886</v>
      </c>
      <c r="M462" s="16" t="s">
        <v>2273</v>
      </c>
    </row>
    <row r="463" spans="1:13" x14ac:dyDescent="0.25">
      <c r="A463" s="16" t="s">
        <v>2177</v>
      </c>
      <c r="B463" s="16" t="s">
        <v>3887</v>
      </c>
      <c r="C463" s="16" t="s">
        <v>3888</v>
      </c>
      <c r="D463" s="16" t="s">
        <v>3889</v>
      </c>
      <c r="E463" s="16" t="s">
        <v>3890</v>
      </c>
      <c r="F463" s="16" t="s">
        <v>3883</v>
      </c>
      <c r="G463" s="16" t="s">
        <v>3884</v>
      </c>
      <c r="H463" s="16" t="s">
        <v>3885</v>
      </c>
      <c r="J463" s="16" t="s">
        <v>2160</v>
      </c>
      <c r="L463" s="16" t="s">
        <v>3891</v>
      </c>
      <c r="M463" s="16" t="s">
        <v>2273</v>
      </c>
    </row>
    <row r="464" spans="1:13" x14ac:dyDescent="0.25">
      <c r="A464" s="16" t="s">
        <v>2177</v>
      </c>
      <c r="B464" s="16" t="s">
        <v>3892</v>
      </c>
      <c r="C464" s="16" t="s">
        <v>3893</v>
      </c>
      <c r="D464" s="16" t="s">
        <v>3894</v>
      </c>
      <c r="E464" s="16" t="s">
        <v>3895</v>
      </c>
      <c r="F464" s="16" t="s">
        <v>3883</v>
      </c>
      <c r="G464" s="16" t="s">
        <v>3884</v>
      </c>
      <c r="H464" s="16" t="s">
        <v>3885</v>
      </c>
      <c r="J464" s="16" t="s">
        <v>2160</v>
      </c>
      <c r="L464" s="16" t="s">
        <v>3896</v>
      </c>
      <c r="M464" s="16" t="s">
        <v>2273</v>
      </c>
    </row>
    <row r="465" spans="1:13" x14ac:dyDescent="0.25">
      <c r="A465" s="16" t="s">
        <v>2177</v>
      </c>
      <c r="B465" s="16" t="s">
        <v>3897</v>
      </c>
      <c r="C465" s="16" t="s">
        <v>3898</v>
      </c>
      <c r="D465" s="16" t="s">
        <v>3899</v>
      </c>
      <c r="E465" s="16" t="s">
        <v>3900</v>
      </c>
      <c r="F465" s="16" t="s">
        <v>3883</v>
      </c>
      <c r="G465" s="16" t="s">
        <v>3884</v>
      </c>
      <c r="H465" s="16" t="s">
        <v>3885</v>
      </c>
      <c r="J465" s="16" t="s">
        <v>2160</v>
      </c>
      <c r="L465" s="16" t="s">
        <v>3901</v>
      </c>
      <c r="M465" s="16" t="s">
        <v>2273</v>
      </c>
    </row>
    <row r="466" spans="1:13" x14ac:dyDescent="0.25">
      <c r="A466" s="16" t="s">
        <v>2177</v>
      </c>
      <c r="B466" s="16" t="s">
        <v>3902</v>
      </c>
      <c r="C466" s="16" t="s">
        <v>3903</v>
      </c>
      <c r="D466" s="16" t="s">
        <v>3904</v>
      </c>
      <c r="E466" s="16" t="s">
        <v>3905</v>
      </c>
      <c r="F466" s="16" t="s">
        <v>3883</v>
      </c>
      <c r="G466" s="16" t="s">
        <v>3884</v>
      </c>
      <c r="H466" s="16" t="s">
        <v>3885</v>
      </c>
      <c r="J466" s="16" t="s">
        <v>2160</v>
      </c>
      <c r="L466" s="16" t="s">
        <v>3906</v>
      </c>
      <c r="M466" s="16" t="s">
        <v>2273</v>
      </c>
    </row>
    <row r="467" spans="1:13" x14ac:dyDescent="0.25">
      <c r="A467" s="16" t="s">
        <v>2177</v>
      </c>
      <c r="B467" s="16" t="s">
        <v>3907</v>
      </c>
      <c r="C467" s="16" t="s">
        <v>3908</v>
      </c>
      <c r="D467" s="16" t="s">
        <v>3909</v>
      </c>
      <c r="E467" s="16" t="s">
        <v>3910</v>
      </c>
      <c r="F467" s="16" t="s">
        <v>2805</v>
      </c>
      <c r="G467" s="16" t="s">
        <v>2806</v>
      </c>
      <c r="H467" s="16" t="s">
        <v>2807</v>
      </c>
      <c r="J467" s="16" t="s">
        <v>2160</v>
      </c>
      <c r="L467" s="16" t="s">
        <v>3911</v>
      </c>
      <c r="M467" s="16" t="s">
        <v>2273</v>
      </c>
    </row>
    <row r="468" spans="1:13" x14ac:dyDescent="0.25">
      <c r="A468" s="16" t="s">
        <v>2177</v>
      </c>
      <c r="B468" s="16" t="s">
        <v>3912</v>
      </c>
      <c r="C468" s="16" t="s">
        <v>3913</v>
      </c>
      <c r="D468" s="16" t="s">
        <v>3914</v>
      </c>
      <c r="E468" s="16" t="s">
        <v>3915</v>
      </c>
      <c r="F468" s="16" t="s">
        <v>2805</v>
      </c>
      <c r="G468" s="16" t="s">
        <v>2806</v>
      </c>
      <c r="H468" s="16" t="s">
        <v>2807</v>
      </c>
      <c r="J468" s="16" t="s">
        <v>2160</v>
      </c>
      <c r="L468" s="16" t="s">
        <v>3916</v>
      </c>
      <c r="M468" s="16" t="s">
        <v>2273</v>
      </c>
    </row>
    <row r="469" spans="1:13" x14ac:dyDescent="0.25">
      <c r="A469" s="16" t="s">
        <v>3917</v>
      </c>
      <c r="B469" s="16" t="s">
        <v>3918</v>
      </c>
      <c r="C469" s="16" t="s">
        <v>3919</v>
      </c>
      <c r="D469" s="16" t="s">
        <v>3920</v>
      </c>
      <c r="E469" s="16" t="s">
        <v>3921</v>
      </c>
      <c r="J469" s="16" t="s">
        <v>2160</v>
      </c>
      <c r="L469" s="16" t="s">
        <v>3922</v>
      </c>
      <c r="M469" s="16" t="s">
        <v>2578</v>
      </c>
    </row>
    <row r="470" spans="1:13" x14ac:dyDescent="0.25">
      <c r="A470" s="16" t="s">
        <v>2209</v>
      </c>
      <c r="B470" s="16" t="s">
        <v>3923</v>
      </c>
      <c r="C470" s="16" t="s">
        <v>3924</v>
      </c>
      <c r="D470" s="16" t="s">
        <v>3925</v>
      </c>
      <c r="E470" s="16" t="s">
        <v>3926</v>
      </c>
      <c r="J470" s="16" t="s">
        <v>2160</v>
      </c>
      <c r="L470" s="16" t="s">
        <v>3927</v>
      </c>
    </row>
    <row r="471" spans="1:13" x14ac:dyDescent="0.25">
      <c r="A471" s="16" t="s">
        <v>2209</v>
      </c>
      <c r="B471" s="16" t="s">
        <v>3928</v>
      </c>
      <c r="C471" s="16" t="s">
        <v>3929</v>
      </c>
      <c r="D471" s="16" t="s">
        <v>3930</v>
      </c>
      <c r="E471" s="16" t="s">
        <v>3931</v>
      </c>
      <c r="J471" s="16" t="s">
        <v>2160</v>
      </c>
      <c r="L471" s="16" t="s">
        <v>3932</v>
      </c>
    </row>
    <row r="472" spans="1:13" x14ac:dyDescent="0.25">
      <c r="A472" s="16" t="s">
        <v>2177</v>
      </c>
      <c r="B472" s="16" t="s">
        <v>2052</v>
      </c>
      <c r="C472" s="16" t="s">
        <v>3933</v>
      </c>
      <c r="D472" s="16" t="s">
        <v>3934</v>
      </c>
      <c r="E472" s="16" t="s">
        <v>3935</v>
      </c>
      <c r="J472" s="16" t="s">
        <v>2160</v>
      </c>
      <c r="L472" s="16" t="s">
        <v>3936</v>
      </c>
      <c r="M472" s="16" t="s">
        <v>2273</v>
      </c>
    </row>
    <row r="473" spans="1:13" x14ac:dyDescent="0.25">
      <c r="A473" s="16" t="s">
        <v>3937</v>
      </c>
      <c r="B473" s="16" t="s">
        <v>3938</v>
      </c>
      <c r="C473" s="16" t="s">
        <v>3939</v>
      </c>
      <c r="D473" s="16" t="s">
        <v>3940</v>
      </c>
      <c r="E473" s="16" t="s">
        <v>3941</v>
      </c>
      <c r="J473" s="16" t="s">
        <v>2160</v>
      </c>
      <c r="L473" s="16" t="s">
        <v>3942</v>
      </c>
      <c r="M473" s="16" t="s">
        <v>2578</v>
      </c>
    </row>
    <row r="474" spans="1:13" x14ac:dyDescent="0.25">
      <c r="A474" s="16" t="s">
        <v>2209</v>
      </c>
      <c r="B474" s="16" t="s">
        <v>3943</v>
      </c>
      <c r="C474" s="16" t="s">
        <v>3944</v>
      </c>
      <c r="D474" s="16" t="s">
        <v>3945</v>
      </c>
      <c r="E474" s="16" t="s">
        <v>3946</v>
      </c>
      <c r="J474" s="16" t="s">
        <v>2160</v>
      </c>
      <c r="L474" s="16" t="s">
        <v>3947</v>
      </c>
    </row>
    <row r="475" spans="1:13" x14ac:dyDescent="0.25">
      <c r="A475" s="16" t="s">
        <v>2177</v>
      </c>
      <c r="B475" s="16" t="s">
        <v>2055</v>
      </c>
      <c r="C475" s="16" t="s">
        <v>3948</v>
      </c>
      <c r="D475" s="16" t="s">
        <v>3949</v>
      </c>
      <c r="E475" s="16" t="s">
        <v>3950</v>
      </c>
      <c r="J475" s="16" t="s">
        <v>2160</v>
      </c>
      <c r="L475" s="16" t="s">
        <v>3951</v>
      </c>
      <c r="M475" s="16" t="s">
        <v>2273</v>
      </c>
    </row>
    <row r="476" spans="1:13" x14ac:dyDescent="0.25">
      <c r="A476" s="16" t="s">
        <v>2177</v>
      </c>
      <c r="B476" s="16" t="s">
        <v>2058</v>
      </c>
      <c r="C476" s="16" t="s">
        <v>3952</v>
      </c>
      <c r="D476" s="16" t="s">
        <v>3953</v>
      </c>
      <c r="E476" s="16" t="s">
        <v>3954</v>
      </c>
      <c r="J476" s="16" t="s">
        <v>2160</v>
      </c>
      <c r="L476" s="16" t="s">
        <v>3955</v>
      </c>
      <c r="M476" s="16" t="s">
        <v>2273</v>
      </c>
    </row>
    <row r="477" spans="1:13" x14ac:dyDescent="0.25">
      <c r="A477" s="16" t="s">
        <v>3956</v>
      </c>
      <c r="B477" s="16" t="s">
        <v>3957</v>
      </c>
      <c r="C477" s="16" t="s">
        <v>3958</v>
      </c>
      <c r="D477" s="16" t="s">
        <v>3959</v>
      </c>
      <c r="E477" s="16" t="s">
        <v>3960</v>
      </c>
      <c r="J477" s="16" t="s">
        <v>2160</v>
      </c>
      <c r="L477" s="16" t="s">
        <v>3866</v>
      </c>
      <c r="M477" s="16" t="s">
        <v>2578</v>
      </c>
    </row>
    <row r="478" spans="1:13" x14ac:dyDescent="0.25">
      <c r="A478" s="16" t="s">
        <v>2209</v>
      </c>
      <c r="B478" s="16" t="s">
        <v>3961</v>
      </c>
      <c r="C478" s="16" t="s">
        <v>3962</v>
      </c>
      <c r="D478" s="16" t="s">
        <v>3963</v>
      </c>
      <c r="E478" s="16" t="s">
        <v>3964</v>
      </c>
      <c r="J478" s="16" t="s">
        <v>2160</v>
      </c>
      <c r="L478" s="16" t="s">
        <v>3965</v>
      </c>
    </row>
    <row r="479" spans="1:13" x14ac:dyDescent="0.25">
      <c r="A479" s="16" t="s">
        <v>2177</v>
      </c>
      <c r="B479" s="16" t="s">
        <v>2061</v>
      </c>
      <c r="C479" s="16" t="s">
        <v>3966</v>
      </c>
      <c r="D479" s="16" t="s">
        <v>3967</v>
      </c>
      <c r="E479" s="16" t="s">
        <v>3968</v>
      </c>
      <c r="F479" s="16" t="s">
        <v>2805</v>
      </c>
      <c r="G479" s="16" t="s">
        <v>2806</v>
      </c>
      <c r="H479" s="16" t="s">
        <v>2807</v>
      </c>
      <c r="J479" s="16" t="s">
        <v>2160</v>
      </c>
      <c r="L479" s="16" t="s">
        <v>3969</v>
      </c>
      <c r="M479" s="16" t="s">
        <v>2273</v>
      </c>
    </row>
    <row r="480" spans="1:13" x14ac:dyDescent="0.25">
      <c r="A480" s="16" t="s">
        <v>2177</v>
      </c>
      <c r="B480" s="16" t="s">
        <v>3970</v>
      </c>
      <c r="C480" s="16" t="s">
        <v>3971</v>
      </c>
      <c r="D480" s="16" t="s">
        <v>3972</v>
      </c>
      <c r="E480" s="16" t="s">
        <v>3973</v>
      </c>
      <c r="F480" s="16" t="s">
        <v>2805</v>
      </c>
      <c r="G480" s="16" t="s">
        <v>2806</v>
      </c>
      <c r="H480" s="16" t="s">
        <v>2807</v>
      </c>
      <c r="J480" s="16" t="s">
        <v>2160</v>
      </c>
      <c r="L480" s="16" t="s">
        <v>3974</v>
      </c>
      <c r="M480" s="16" t="s">
        <v>2273</v>
      </c>
    </row>
    <row r="481" spans="1:13" x14ac:dyDescent="0.25">
      <c r="A481" s="16" t="s">
        <v>2177</v>
      </c>
      <c r="B481" s="16" t="s">
        <v>3975</v>
      </c>
      <c r="C481" s="16" t="s">
        <v>3976</v>
      </c>
      <c r="D481" s="16" t="s">
        <v>3977</v>
      </c>
      <c r="E481" s="16" t="s">
        <v>3978</v>
      </c>
      <c r="F481" s="16" t="s">
        <v>2805</v>
      </c>
      <c r="G481" s="16" t="s">
        <v>2806</v>
      </c>
      <c r="H481" s="16" t="s">
        <v>2807</v>
      </c>
      <c r="J481" s="16" t="s">
        <v>2160</v>
      </c>
      <c r="L481" s="16" t="s">
        <v>3979</v>
      </c>
      <c r="M481" s="16" t="s">
        <v>2273</v>
      </c>
    </row>
    <row r="482" spans="1:13" x14ac:dyDescent="0.25">
      <c r="A482" s="16" t="s">
        <v>2177</v>
      </c>
      <c r="B482" s="16" t="s">
        <v>2064</v>
      </c>
      <c r="C482" s="16" t="s">
        <v>3980</v>
      </c>
      <c r="D482" s="16" t="s">
        <v>3981</v>
      </c>
      <c r="E482" s="16" t="s">
        <v>3982</v>
      </c>
      <c r="F482" s="16" t="s">
        <v>2805</v>
      </c>
      <c r="G482" s="16" t="s">
        <v>2806</v>
      </c>
      <c r="H482" s="16" t="s">
        <v>2807</v>
      </c>
      <c r="J482" s="16" t="s">
        <v>2160</v>
      </c>
      <c r="L482" s="16" t="s">
        <v>3965</v>
      </c>
      <c r="M482" s="16" t="s">
        <v>2273</v>
      </c>
    </row>
    <row r="483" spans="1:13" x14ac:dyDescent="0.25">
      <c r="A483" s="16" t="s">
        <v>2177</v>
      </c>
      <c r="B483" s="16" t="s">
        <v>3983</v>
      </c>
      <c r="C483" s="16" t="s">
        <v>3984</v>
      </c>
      <c r="D483" s="16" t="s">
        <v>3985</v>
      </c>
      <c r="E483" s="16" t="s">
        <v>3986</v>
      </c>
      <c r="F483" s="16" t="s">
        <v>2805</v>
      </c>
      <c r="G483" s="16" t="s">
        <v>2806</v>
      </c>
      <c r="H483" s="16" t="s">
        <v>2807</v>
      </c>
      <c r="J483" s="16" t="s">
        <v>2160</v>
      </c>
      <c r="L483" s="16" t="s">
        <v>2249</v>
      </c>
      <c r="M483" s="16" t="s">
        <v>3805</v>
      </c>
    </row>
    <row r="484" spans="1:13" x14ac:dyDescent="0.25">
      <c r="A484" s="16" t="s">
        <v>2177</v>
      </c>
      <c r="B484" s="16" t="s">
        <v>3987</v>
      </c>
      <c r="C484" s="16" t="s">
        <v>3988</v>
      </c>
      <c r="D484" s="16" t="s">
        <v>3989</v>
      </c>
      <c r="E484" s="16" t="s">
        <v>3990</v>
      </c>
      <c r="F484" s="16" t="s">
        <v>2805</v>
      </c>
      <c r="G484" s="16" t="s">
        <v>2806</v>
      </c>
      <c r="H484" s="16" t="s">
        <v>2807</v>
      </c>
      <c r="J484" s="16" t="s">
        <v>2160</v>
      </c>
      <c r="L484" s="16" t="s">
        <v>2249</v>
      </c>
      <c r="M484" s="16" t="s">
        <v>3805</v>
      </c>
    </row>
    <row r="485" spans="1:13" x14ac:dyDescent="0.25">
      <c r="A485" s="16" t="s">
        <v>2225</v>
      </c>
    </row>
    <row r="486" spans="1:13" x14ac:dyDescent="0.25">
      <c r="A486" s="16" t="s">
        <v>2143</v>
      </c>
      <c r="B486" s="16" t="s">
        <v>3991</v>
      </c>
      <c r="C486" s="16" t="s">
        <v>3992</v>
      </c>
      <c r="D486" s="16" t="s">
        <v>3993</v>
      </c>
      <c r="E486" s="16" t="s">
        <v>3994</v>
      </c>
      <c r="J486" s="16" t="s">
        <v>2145</v>
      </c>
      <c r="L486" s="16" t="s">
        <v>2249</v>
      </c>
    </row>
    <row r="487" spans="1:13" x14ac:dyDescent="0.25">
      <c r="A487" s="16" t="s">
        <v>3995</v>
      </c>
      <c r="B487" s="16" t="s">
        <v>3996</v>
      </c>
      <c r="C487" s="16" t="s">
        <v>3997</v>
      </c>
      <c r="D487" s="16" t="s">
        <v>3998</v>
      </c>
      <c r="E487" s="16" t="s">
        <v>3999</v>
      </c>
      <c r="J487" s="16" t="s">
        <v>2160</v>
      </c>
      <c r="L487" s="16" t="s">
        <v>4000</v>
      </c>
    </row>
    <row r="488" spans="1:13" x14ac:dyDescent="0.25">
      <c r="A488" s="16" t="s">
        <v>2225</v>
      </c>
    </row>
    <row r="489" spans="1:13" x14ac:dyDescent="0.25">
      <c r="A489" s="16" t="s">
        <v>2225</v>
      </c>
    </row>
    <row r="490" spans="1:13" x14ac:dyDescent="0.25">
      <c r="A490" s="16" t="s">
        <v>2143</v>
      </c>
      <c r="B490" s="16" t="s">
        <v>4001</v>
      </c>
      <c r="C490" s="16" t="s">
        <v>4002</v>
      </c>
      <c r="D490" s="16" t="s">
        <v>4003</v>
      </c>
      <c r="E490" s="16" t="s">
        <v>4004</v>
      </c>
      <c r="J490" s="16" t="s">
        <v>2145</v>
      </c>
    </row>
    <row r="491" spans="1:13" x14ac:dyDescent="0.25">
      <c r="A491" s="16" t="s">
        <v>4005</v>
      </c>
      <c r="B491" s="16" t="s">
        <v>4006</v>
      </c>
      <c r="C491" s="16" t="s">
        <v>4007</v>
      </c>
      <c r="D491" s="16" t="s">
        <v>4008</v>
      </c>
      <c r="E491" s="16" t="s">
        <v>4009</v>
      </c>
      <c r="J491" s="16" t="s">
        <v>2160</v>
      </c>
    </row>
    <row r="492" spans="1:13" x14ac:dyDescent="0.25">
      <c r="A492" s="16" t="s">
        <v>2357</v>
      </c>
      <c r="B492" s="16" t="s">
        <v>4010</v>
      </c>
      <c r="C492" s="16" t="s">
        <v>4011</v>
      </c>
      <c r="D492" s="16" t="s">
        <v>4012</v>
      </c>
      <c r="E492" s="16" t="s">
        <v>4013</v>
      </c>
      <c r="F492" s="16" t="s">
        <v>4014</v>
      </c>
      <c r="G492" s="16" t="s">
        <v>4015</v>
      </c>
      <c r="H492" s="16" t="s">
        <v>4016</v>
      </c>
      <c r="J492" s="16" t="s">
        <v>2160</v>
      </c>
      <c r="K492" s="16" t="s">
        <v>2365</v>
      </c>
      <c r="L492" s="16" t="s">
        <v>4017</v>
      </c>
      <c r="M492" s="16" t="s">
        <v>4018</v>
      </c>
    </row>
    <row r="493" spans="1:13" x14ac:dyDescent="0.25">
      <c r="A493" s="16" t="s">
        <v>4019</v>
      </c>
      <c r="B493" s="16" t="s">
        <v>4020</v>
      </c>
      <c r="C493" s="16" t="s">
        <v>4021</v>
      </c>
      <c r="D493" s="16" t="s">
        <v>4022</v>
      </c>
      <c r="E493" s="16" t="s">
        <v>4023</v>
      </c>
      <c r="J493" s="16" t="s">
        <v>2160</v>
      </c>
      <c r="L493" s="16" t="s">
        <v>4024</v>
      </c>
      <c r="M493" s="16" t="s">
        <v>3002</v>
      </c>
    </row>
    <row r="494" spans="1:13" x14ac:dyDescent="0.25">
      <c r="A494" s="16" t="s">
        <v>2209</v>
      </c>
      <c r="B494" s="16" t="s">
        <v>4025</v>
      </c>
      <c r="C494" s="16" t="s">
        <v>2221</v>
      </c>
      <c r="D494" s="16" t="s">
        <v>2222</v>
      </c>
      <c r="E494" s="16" t="s">
        <v>2223</v>
      </c>
      <c r="J494" s="16" t="s">
        <v>2145</v>
      </c>
      <c r="L494" s="16" t="s">
        <v>4026</v>
      </c>
    </row>
    <row r="495" spans="1:13" x14ac:dyDescent="0.25">
      <c r="A495" s="16" t="s">
        <v>4027</v>
      </c>
      <c r="B495" s="16" t="s">
        <v>4028</v>
      </c>
      <c r="C495" s="16" t="s">
        <v>4029</v>
      </c>
      <c r="D495" s="16" t="s">
        <v>4030</v>
      </c>
      <c r="E495" s="16" t="s">
        <v>4031</v>
      </c>
      <c r="J495" s="16" t="s">
        <v>2160</v>
      </c>
      <c r="L495" s="16" t="s">
        <v>4032</v>
      </c>
      <c r="M495" s="16" t="s">
        <v>3002</v>
      </c>
    </row>
    <row r="496" spans="1:13" x14ac:dyDescent="0.25">
      <c r="A496" s="16" t="s">
        <v>2209</v>
      </c>
      <c r="B496" s="16" t="s">
        <v>4033</v>
      </c>
      <c r="C496" s="16" t="s">
        <v>2221</v>
      </c>
      <c r="D496" s="16" t="s">
        <v>2222</v>
      </c>
      <c r="E496" s="16" t="s">
        <v>2223</v>
      </c>
      <c r="J496" s="16" t="s">
        <v>2145</v>
      </c>
      <c r="L496" s="16" t="s">
        <v>4034</v>
      </c>
    </row>
    <row r="497" spans="1:13" x14ac:dyDescent="0.25">
      <c r="A497" s="16" t="s">
        <v>4035</v>
      </c>
      <c r="B497" s="16" t="s">
        <v>4036</v>
      </c>
      <c r="C497" s="16" t="s">
        <v>4037</v>
      </c>
      <c r="D497" s="16" t="s">
        <v>4038</v>
      </c>
      <c r="E497" s="16" t="s">
        <v>4039</v>
      </c>
      <c r="F497" s="16" t="s">
        <v>2948</v>
      </c>
      <c r="G497" s="16" t="s">
        <v>2949</v>
      </c>
      <c r="H497" s="16" t="s">
        <v>2950</v>
      </c>
      <c r="J497" s="16" t="s">
        <v>2160</v>
      </c>
      <c r="L497" s="16" t="s">
        <v>4040</v>
      </c>
      <c r="M497" s="16" t="s">
        <v>4041</v>
      </c>
    </row>
    <row r="498" spans="1:13" x14ac:dyDescent="0.25">
      <c r="A498" s="16" t="s">
        <v>2209</v>
      </c>
      <c r="B498" s="16" t="s">
        <v>4042</v>
      </c>
      <c r="C498" s="16" t="s">
        <v>2953</v>
      </c>
      <c r="D498" s="16" t="s">
        <v>2954</v>
      </c>
      <c r="E498" s="16" t="s">
        <v>2955</v>
      </c>
      <c r="F498" s="16" t="s">
        <v>2956</v>
      </c>
      <c r="G498" s="16" t="s">
        <v>2957</v>
      </c>
      <c r="H498" s="16" t="s">
        <v>2958</v>
      </c>
      <c r="J498" s="16" t="s">
        <v>2145</v>
      </c>
      <c r="L498" s="16" t="s">
        <v>4043</v>
      </c>
    </row>
    <row r="499" spans="1:13" x14ac:dyDescent="0.25">
      <c r="A499" s="16" t="s">
        <v>4044</v>
      </c>
      <c r="B499" s="16" t="s">
        <v>4045</v>
      </c>
      <c r="C499" s="16" t="s">
        <v>4046</v>
      </c>
      <c r="D499" s="16" t="s">
        <v>4047</v>
      </c>
      <c r="E499" s="16" t="s">
        <v>4048</v>
      </c>
      <c r="F499" s="16" t="s">
        <v>3177</v>
      </c>
      <c r="G499" s="16" t="s">
        <v>3178</v>
      </c>
      <c r="H499" s="16" t="s">
        <v>3179</v>
      </c>
      <c r="J499" s="16" t="s">
        <v>2160</v>
      </c>
      <c r="L499" s="16" t="s">
        <v>4017</v>
      </c>
    </row>
    <row r="500" spans="1:13" x14ac:dyDescent="0.25">
      <c r="A500" s="16" t="s">
        <v>2209</v>
      </c>
      <c r="B500" s="16" t="s">
        <v>4049</v>
      </c>
      <c r="C500" s="16" t="s">
        <v>2953</v>
      </c>
      <c r="D500" s="16" t="s">
        <v>2954</v>
      </c>
      <c r="E500" s="16" t="s">
        <v>2955</v>
      </c>
      <c r="F500" s="16" t="s">
        <v>2956</v>
      </c>
      <c r="G500" s="16" t="s">
        <v>2957</v>
      </c>
      <c r="H500" s="16" t="s">
        <v>2958</v>
      </c>
      <c r="J500" s="16" t="s">
        <v>2145</v>
      </c>
      <c r="L500" s="16" t="s">
        <v>4050</v>
      </c>
    </row>
    <row r="501" spans="1:13" x14ac:dyDescent="0.25">
      <c r="A501" s="16" t="s">
        <v>2343</v>
      </c>
      <c r="B501" s="16" t="s">
        <v>4051</v>
      </c>
      <c r="C501" s="16" t="s">
        <v>4052</v>
      </c>
      <c r="D501" s="16" t="s">
        <v>4053</v>
      </c>
      <c r="E501" s="16" t="s">
        <v>4054</v>
      </c>
      <c r="F501" s="16" t="s">
        <v>3177</v>
      </c>
      <c r="G501" s="16" t="s">
        <v>3178</v>
      </c>
      <c r="H501" s="16" t="s">
        <v>3179</v>
      </c>
      <c r="J501" s="16" t="s">
        <v>2160</v>
      </c>
      <c r="L501" s="16" t="s">
        <v>4032</v>
      </c>
    </row>
    <row r="502" spans="1:13" x14ac:dyDescent="0.25">
      <c r="A502" s="16" t="s">
        <v>4055</v>
      </c>
      <c r="B502" s="16" t="s">
        <v>4056</v>
      </c>
      <c r="C502" s="16" t="s">
        <v>4057</v>
      </c>
      <c r="D502" s="16" t="s">
        <v>4058</v>
      </c>
      <c r="E502" s="16" t="s">
        <v>4059</v>
      </c>
      <c r="F502" s="16" t="s">
        <v>2948</v>
      </c>
      <c r="G502" s="16" t="s">
        <v>2949</v>
      </c>
      <c r="H502" s="16" t="s">
        <v>2950</v>
      </c>
      <c r="J502" s="16" t="s">
        <v>2160</v>
      </c>
      <c r="L502" s="16" t="s">
        <v>4060</v>
      </c>
      <c r="M502" s="16" t="s">
        <v>3002</v>
      </c>
    </row>
    <row r="503" spans="1:13" x14ac:dyDescent="0.25">
      <c r="A503" s="16" t="s">
        <v>2209</v>
      </c>
      <c r="B503" s="16" t="s">
        <v>4061</v>
      </c>
      <c r="C503" s="16" t="s">
        <v>2221</v>
      </c>
      <c r="D503" s="16" t="s">
        <v>2222</v>
      </c>
      <c r="E503" s="16" t="s">
        <v>2223</v>
      </c>
      <c r="J503" s="16" t="s">
        <v>2145</v>
      </c>
      <c r="L503" s="16" t="s">
        <v>4062</v>
      </c>
    </row>
    <row r="504" spans="1:13" x14ac:dyDescent="0.25">
      <c r="A504" s="16" t="s">
        <v>4063</v>
      </c>
      <c r="B504" s="16" t="s">
        <v>4064</v>
      </c>
      <c r="C504" s="16" t="s">
        <v>4065</v>
      </c>
      <c r="D504" s="16" t="s">
        <v>4066</v>
      </c>
      <c r="E504" s="16" t="s">
        <v>4067</v>
      </c>
      <c r="J504" s="16" t="s">
        <v>2160</v>
      </c>
    </row>
    <row r="505" spans="1:13" x14ac:dyDescent="0.25">
      <c r="A505" s="16" t="s">
        <v>2209</v>
      </c>
      <c r="B505" s="16" t="s">
        <v>4068</v>
      </c>
      <c r="C505" s="16" t="s">
        <v>2221</v>
      </c>
      <c r="D505" s="16" t="s">
        <v>2222</v>
      </c>
      <c r="E505" s="16" t="s">
        <v>2223</v>
      </c>
      <c r="J505" s="16" t="s">
        <v>2145</v>
      </c>
      <c r="L505" s="16" t="s">
        <v>4069</v>
      </c>
    </row>
    <row r="506" spans="1:13" x14ac:dyDescent="0.25">
      <c r="A506" s="16" t="s">
        <v>4070</v>
      </c>
      <c r="B506" s="16" t="s">
        <v>4071</v>
      </c>
      <c r="C506" s="16" t="s">
        <v>4072</v>
      </c>
      <c r="D506" s="16" t="s">
        <v>4073</v>
      </c>
      <c r="E506" s="16" t="s">
        <v>4074</v>
      </c>
      <c r="F506" s="16" t="s">
        <v>4075</v>
      </c>
      <c r="G506" s="16" t="s">
        <v>4076</v>
      </c>
      <c r="H506" s="16" t="s">
        <v>4077</v>
      </c>
    </row>
    <row r="507" spans="1:13" x14ac:dyDescent="0.25">
      <c r="A507" s="16" t="s">
        <v>2225</v>
      </c>
    </row>
    <row r="508" spans="1:13" x14ac:dyDescent="0.25">
      <c r="A508" s="16" t="s">
        <v>2209</v>
      </c>
      <c r="B508" s="16" t="s">
        <v>4078</v>
      </c>
      <c r="C508" s="16" t="s">
        <v>4079</v>
      </c>
      <c r="D508" s="16" t="s">
        <v>4080</v>
      </c>
      <c r="E508" s="16" t="s">
        <v>4081</v>
      </c>
      <c r="F508" s="16" t="s">
        <v>4082</v>
      </c>
      <c r="G508" s="16" t="s">
        <v>4083</v>
      </c>
      <c r="H508" s="16" t="s">
        <v>4084</v>
      </c>
      <c r="J508" s="16" t="s">
        <v>2145</v>
      </c>
    </row>
    <row r="509" spans="1:13" x14ac:dyDescent="0.25">
      <c r="A509" s="16" t="s">
        <v>2225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E814E-88F6-4DA2-93D1-EF4B73526121}">
  <dimension ref="A1:H1519"/>
  <sheetViews>
    <sheetView workbookViewId="0"/>
  </sheetViews>
  <sheetFormatPr defaultColWidth="8.88671875" defaultRowHeight="13.8" x14ac:dyDescent="0.25"/>
  <cols>
    <col min="1" max="1" width="30.109375" style="16" bestFit="1" customWidth="1"/>
    <col min="2" max="2" width="86" style="16" bestFit="1" customWidth="1"/>
    <col min="3" max="16384" width="8.88671875" style="16"/>
  </cols>
  <sheetData>
    <row r="1" spans="1:8" s="29" customFormat="1" x14ac:dyDescent="0.3">
      <c r="A1" s="29" t="s">
        <v>4093</v>
      </c>
      <c r="B1" s="29" t="s">
        <v>2122</v>
      </c>
      <c r="C1" s="29" t="s">
        <v>2123</v>
      </c>
      <c r="D1" s="29" t="s">
        <v>2124</v>
      </c>
      <c r="E1" s="29" t="s">
        <v>2125</v>
      </c>
      <c r="F1" s="29" t="s">
        <v>2121</v>
      </c>
      <c r="G1" s="29" t="s">
        <v>4094</v>
      </c>
      <c r="H1" s="29" t="s">
        <v>4095</v>
      </c>
    </row>
    <row r="2" spans="1:8" x14ac:dyDescent="0.25">
      <c r="A2" s="16" t="s">
        <v>4096</v>
      </c>
      <c r="B2" s="16" t="s">
        <v>4097</v>
      </c>
      <c r="C2" s="16" t="s">
        <v>4098</v>
      </c>
      <c r="D2" s="16" t="s">
        <v>4098</v>
      </c>
      <c r="E2" s="16" t="s">
        <v>4098</v>
      </c>
    </row>
    <row r="3" spans="1:8" x14ac:dyDescent="0.25">
      <c r="A3" s="16" t="s">
        <v>4096</v>
      </c>
      <c r="B3" s="16" t="s">
        <v>4099</v>
      </c>
      <c r="C3" s="16" t="s">
        <v>4100</v>
      </c>
      <c r="D3" s="16" t="s">
        <v>4100</v>
      </c>
      <c r="E3" s="16" t="s">
        <v>4100</v>
      </c>
    </row>
    <row r="4" spans="1:8" x14ac:dyDescent="0.25">
      <c r="A4" s="16" t="s">
        <v>4096</v>
      </c>
      <c r="B4" s="16" t="s">
        <v>4101</v>
      </c>
      <c r="C4" s="16" t="s">
        <v>4102</v>
      </c>
      <c r="D4" s="16" t="s">
        <v>4102</v>
      </c>
      <c r="E4" s="16" t="s">
        <v>4102</v>
      </c>
    </row>
    <row r="5" spans="1:8" x14ac:dyDescent="0.25">
      <c r="A5" s="16" t="s">
        <v>4096</v>
      </c>
      <c r="B5" s="16" t="s">
        <v>4103</v>
      </c>
      <c r="C5" s="16" t="s">
        <v>4104</v>
      </c>
      <c r="D5" s="16" t="s">
        <v>4104</v>
      </c>
      <c r="E5" s="16" t="s">
        <v>4104</v>
      </c>
    </row>
    <row r="6" spans="1:8" x14ac:dyDescent="0.25">
      <c r="A6" s="16" t="s">
        <v>4096</v>
      </c>
      <c r="B6" s="16" t="s">
        <v>4105</v>
      </c>
      <c r="C6" s="16" t="s">
        <v>4106</v>
      </c>
      <c r="D6" s="16" t="s">
        <v>4106</v>
      </c>
      <c r="E6" s="16" t="s">
        <v>4106</v>
      </c>
    </row>
    <row r="7" spans="1:8" x14ac:dyDescent="0.25">
      <c r="A7" s="16" t="s">
        <v>4096</v>
      </c>
      <c r="B7" s="16" t="s">
        <v>4107</v>
      </c>
      <c r="C7" s="16" t="s">
        <v>4108</v>
      </c>
      <c r="D7" s="16" t="s">
        <v>4108</v>
      </c>
      <c r="E7" s="16" t="s">
        <v>4108</v>
      </c>
    </row>
    <row r="8" spans="1:8" x14ac:dyDescent="0.25">
      <c r="A8" s="16" t="s">
        <v>4096</v>
      </c>
      <c r="B8" s="16" t="s">
        <v>4109</v>
      </c>
      <c r="C8" s="16" t="s">
        <v>4110</v>
      </c>
      <c r="D8" s="16" t="s">
        <v>4110</v>
      </c>
      <c r="E8" s="16" t="s">
        <v>4110</v>
      </c>
    </row>
    <row r="9" spans="1:8" x14ac:dyDescent="0.25">
      <c r="A9" s="16" t="s">
        <v>4096</v>
      </c>
      <c r="B9" s="16" t="s">
        <v>4111</v>
      </c>
      <c r="C9" s="16" t="s">
        <v>4112</v>
      </c>
      <c r="D9" s="16" t="s">
        <v>4112</v>
      </c>
      <c r="E9" s="16" t="s">
        <v>4112</v>
      </c>
    </row>
    <row r="10" spans="1:8" x14ac:dyDescent="0.25">
      <c r="A10" s="16" t="s">
        <v>4096</v>
      </c>
      <c r="B10" s="16" t="s">
        <v>4113</v>
      </c>
      <c r="C10" s="16" t="s">
        <v>4114</v>
      </c>
      <c r="D10" s="16" t="s">
        <v>4114</v>
      </c>
      <c r="E10" s="16" t="s">
        <v>4114</v>
      </c>
    </row>
    <row r="11" spans="1:8" x14ac:dyDescent="0.25">
      <c r="A11" s="16" t="s">
        <v>4096</v>
      </c>
      <c r="B11" s="16" t="s">
        <v>4115</v>
      </c>
      <c r="C11" s="16" t="s">
        <v>4116</v>
      </c>
      <c r="D11" s="16" t="s">
        <v>4116</v>
      </c>
      <c r="E11" s="16" t="s">
        <v>4116</v>
      </c>
    </row>
    <row r="12" spans="1:8" x14ac:dyDescent="0.25">
      <c r="A12" s="16" t="s">
        <v>4096</v>
      </c>
      <c r="B12" s="16" t="s">
        <v>4117</v>
      </c>
      <c r="C12" s="16" t="s">
        <v>4118</v>
      </c>
      <c r="D12" s="16" t="s">
        <v>4118</v>
      </c>
      <c r="E12" s="16" t="s">
        <v>4118</v>
      </c>
    </row>
    <row r="13" spans="1:8" x14ac:dyDescent="0.25">
      <c r="A13" s="16" t="s">
        <v>4096</v>
      </c>
      <c r="B13" s="16" t="s">
        <v>4119</v>
      </c>
      <c r="C13" s="16" t="s">
        <v>4120</v>
      </c>
      <c r="D13" s="16" t="s">
        <v>4120</v>
      </c>
      <c r="E13" s="16" t="s">
        <v>4120</v>
      </c>
    </row>
    <row r="14" spans="1:8" x14ac:dyDescent="0.25">
      <c r="A14" s="16" t="s">
        <v>4096</v>
      </c>
      <c r="B14" s="16" t="s">
        <v>4121</v>
      </c>
      <c r="C14" s="16" t="s">
        <v>4122</v>
      </c>
      <c r="D14" s="16" t="s">
        <v>4122</v>
      </c>
      <c r="E14" s="16" t="s">
        <v>4122</v>
      </c>
    </row>
    <row r="15" spans="1:8" x14ac:dyDescent="0.25">
      <c r="A15" s="16" t="s">
        <v>4096</v>
      </c>
      <c r="B15" s="16" t="s">
        <v>4123</v>
      </c>
      <c r="C15" s="16" t="s">
        <v>4124</v>
      </c>
      <c r="D15" s="16" t="s">
        <v>4124</v>
      </c>
      <c r="E15" s="16" t="s">
        <v>4124</v>
      </c>
    </row>
    <row r="16" spans="1:8" x14ac:dyDescent="0.25">
      <c r="A16" s="16" t="s">
        <v>4096</v>
      </c>
      <c r="B16" s="16" t="s">
        <v>4125</v>
      </c>
      <c r="C16" s="16" t="s">
        <v>4126</v>
      </c>
      <c r="D16" s="16" t="s">
        <v>4126</v>
      </c>
      <c r="E16" s="16" t="s">
        <v>4126</v>
      </c>
    </row>
    <row r="17" spans="1:5" x14ac:dyDescent="0.25">
      <c r="A17" s="16" t="s">
        <v>4096</v>
      </c>
      <c r="B17" s="16" t="s">
        <v>4127</v>
      </c>
      <c r="C17" s="16" t="s">
        <v>4128</v>
      </c>
      <c r="D17" s="16" t="s">
        <v>4128</v>
      </c>
      <c r="E17" s="16" t="s">
        <v>4128</v>
      </c>
    </row>
    <row r="18" spans="1:5" x14ac:dyDescent="0.25">
      <c r="A18" s="16" t="s">
        <v>4096</v>
      </c>
      <c r="B18" s="16" t="s">
        <v>4129</v>
      </c>
      <c r="C18" s="16" t="s">
        <v>4130</v>
      </c>
      <c r="D18" s="16" t="s">
        <v>4130</v>
      </c>
      <c r="E18" s="16" t="s">
        <v>4130</v>
      </c>
    </row>
    <row r="19" spans="1:5" x14ac:dyDescent="0.25">
      <c r="A19" s="16" t="s">
        <v>4096</v>
      </c>
      <c r="B19" s="16" t="s">
        <v>4131</v>
      </c>
      <c r="C19" s="16" t="s">
        <v>4132</v>
      </c>
      <c r="D19" s="16" t="s">
        <v>4132</v>
      </c>
      <c r="E19" s="16" t="s">
        <v>4132</v>
      </c>
    </row>
    <row r="20" spans="1:5" x14ac:dyDescent="0.25">
      <c r="A20" s="16" t="s">
        <v>4096</v>
      </c>
      <c r="B20" s="16" t="s">
        <v>4133</v>
      </c>
      <c r="C20" s="16" t="s">
        <v>4134</v>
      </c>
      <c r="D20" s="16" t="s">
        <v>4134</v>
      </c>
      <c r="E20" s="16" t="s">
        <v>4134</v>
      </c>
    </row>
    <row r="21" spans="1:5" x14ac:dyDescent="0.25">
      <c r="A21" s="16" t="s">
        <v>4096</v>
      </c>
      <c r="B21" s="16" t="s">
        <v>4135</v>
      </c>
      <c r="C21" s="16" t="s">
        <v>4136</v>
      </c>
      <c r="D21" s="16" t="s">
        <v>4136</v>
      </c>
      <c r="E21" s="16" t="s">
        <v>4136</v>
      </c>
    </row>
    <row r="22" spans="1:5" x14ac:dyDescent="0.25">
      <c r="A22" s="16" t="s">
        <v>4096</v>
      </c>
      <c r="B22" s="16" t="s">
        <v>4137</v>
      </c>
      <c r="C22" s="16" t="s">
        <v>4138</v>
      </c>
      <c r="D22" s="16" t="s">
        <v>4138</v>
      </c>
      <c r="E22" s="16" t="s">
        <v>4138</v>
      </c>
    </row>
    <row r="23" spans="1:5" x14ac:dyDescent="0.25">
      <c r="A23" s="16" t="s">
        <v>4096</v>
      </c>
      <c r="B23" s="16" t="s">
        <v>4139</v>
      </c>
      <c r="C23" s="16" t="s">
        <v>4140</v>
      </c>
      <c r="D23" s="16" t="s">
        <v>4140</v>
      </c>
      <c r="E23" s="16" t="s">
        <v>4140</v>
      </c>
    </row>
    <row r="24" spans="1:5" x14ac:dyDescent="0.25">
      <c r="A24" s="16" t="s">
        <v>4096</v>
      </c>
      <c r="B24" s="16" t="s">
        <v>4141</v>
      </c>
      <c r="C24" s="16" t="s">
        <v>4142</v>
      </c>
      <c r="D24" s="16" t="s">
        <v>4142</v>
      </c>
      <c r="E24" s="16" t="s">
        <v>4142</v>
      </c>
    </row>
    <row r="25" spans="1:5" x14ac:dyDescent="0.25">
      <c r="A25" s="16" t="s">
        <v>4096</v>
      </c>
      <c r="B25" s="16" t="s">
        <v>4143</v>
      </c>
      <c r="C25" s="16" t="s">
        <v>4144</v>
      </c>
      <c r="D25" s="16" t="s">
        <v>4144</v>
      </c>
      <c r="E25" s="16" t="s">
        <v>4144</v>
      </c>
    </row>
    <row r="26" spans="1:5" x14ac:dyDescent="0.25">
      <c r="A26" s="16" t="s">
        <v>4096</v>
      </c>
      <c r="B26" s="16" t="s">
        <v>4145</v>
      </c>
      <c r="C26" s="16" t="s">
        <v>4146</v>
      </c>
      <c r="D26" s="16" t="s">
        <v>4146</v>
      </c>
      <c r="E26" s="16" t="s">
        <v>4146</v>
      </c>
    </row>
    <row r="27" spans="1:5" x14ac:dyDescent="0.25">
      <c r="A27" s="16" t="s">
        <v>4147</v>
      </c>
      <c r="B27" s="16" t="s">
        <v>4148</v>
      </c>
      <c r="C27" s="16" t="s">
        <v>4149</v>
      </c>
      <c r="D27" s="16" t="s">
        <v>4150</v>
      </c>
      <c r="E27" s="16" t="s">
        <v>4151</v>
      </c>
    </row>
    <row r="28" spans="1:5" x14ac:dyDescent="0.25">
      <c r="A28" s="16" t="s">
        <v>4147</v>
      </c>
      <c r="B28" s="16" t="s">
        <v>761</v>
      </c>
      <c r="C28" s="16" t="s">
        <v>4152</v>
      </c>
      <c r="D28" s="16" t="s">
        <v>4153</v>
      </c>
      <c r="E28" s="16" t="s">
        <v>4154</v>
      </c>
    </row>
    <row r="29" spans="1:5" x14ac:dyDescent="0.25">
      <c r="A29" s="16" t="s">
        <v>4147</v>
      </c>
      <c r="B29" s="16" t="s">
        <v>758</v>
      </c>
      <c r="C29" s="16" t="s">
        <v>4155</v>
      </c>
      <c r="D29" s="16" t="s">
        <v>4156</v>
      </c>
      <c r="E29" s="16" t="s">
        <v>4157</v>
      </c>
    </row>
    <row r="30" spans="1:5" x14ac:dyDescent="0.25">
      <c r="A30" s="16" t="s">
        <v>4147</v>
      </c>
      <c r="B30" s="16" t="s">
        <v>4158</v>
      </c>
      <c r="C30" s="16" t="s">
        <v>4159</v>
      </c>
      <c r="D30" s="16" t="s">
        <v>4160</v>
      </c>
      <c r="E30" s="16" t="s">
        <v>4161</v>
      </c>
    </row>
    <row r="31" spans="1:5" x14ac:dyDescent="0.25">
      <c r="A31" s="16" t="s">
        <v>4147</v>
      </c>
      <c r="B31" s="16" t="s">
        <v>4162</v>
      </c>
      <c r="C31" s="16" t="s">
        <v>4163</v>
      </c>
      <c r="D31" s="16" t="s">
        <v>4164</v>
      </c>
      <c r="E31" s="16" t="s">
        <v>4165</v>
      </c>
    </row>
    <row r="32" spans="1:5" x14ac:dyDescent="0.25">
      <c r="A32" s="16" t="s">
        <v>4147</v>
      </c>
      <c r="B32" s="16" t="s">
        <v>4166</v>
      </c>
      <c r="C32" s="16" t="s">
        <v>4167</v>
      </c>
      <c r="D32" s="16" t="s">
        <v>4168</v>
      </c>
      <c r="E32" s="16" t="s">
        <v>4169</v>
      </c>
    </row>
    <row r="33" spans="1:5" x14ac:dyDescent="0.25">
      <c r="A33" s="16" t="s">
        <v>4147</v>
      </c>
      <c r="B33" s="16" t="s">
        <v>4170</v>
      </c>
      <c r="C33" s="16" t="s">
        <v>4171</v>
      </c>
      <c r="D33" s="16" t="s">
        <v>4172</v>
      </c>
      <c r="E33" s="16" t="s">
        <v>4173</v>
      </c>
    </row>
    <row r="34" spans="1:5" x14ac:dyDescent="0.25">
      <c r="A34" s="16" t="s">
        <v>4147</v>
      </c>
      <c r="B34" s="16" t="s">
        <v>4174</v>
      </c>
      <c r="C34" s="16" t="s">
        <v>4175</v>
      </c>
      <c r="D34" s="16" t="s">
        <v>4176</v>
      </c>
      <c r="E34" s="16" t="s">
        <v>4177</v>
      </c>
    </row>
    <row r="35" spans="1:5" x14ac:dyDescent="0.25">
      <c r="A35" s="16" t="s">
        <v>4147</v>
      </c>
      <c r="B35" s="16" t="s">
        <v>4178</v>
      </c>
      <c r="C35" s="16" t="s">
        <v>4179</v>
      </c>
      <c r="D35" s="16" t="s">
        <v>4180</v>
      </c>
      <c r="E35" s="16" t="s">
        <v>4181</v>
      </c>
    </row>
    <row r="36" spans="1:5" x14ac:dyDescent="0.25">
      <c r="A36" s="16" t="s">
        <v>4147</v>
      </c>
      <c r="B36" s="16" t="s">
        <v>2337</v>
      </c>
      <c r="C36" s="16" t="s">
        <v>530</v>
      </c>
      <c r="D36" s="16" t="s">
        <v>4182</v>
      </c>
      <c r="E36" s="16" t="s">
        <v>4183</v>
      </c>
    </row>
    <row r="37" spans="1:5" x14ac:dyDescent="0.25">
      <c r="A37" s="16" t="s">
        <v>4184</v>
      </c>
      <c r="B37" s="16" t="s">
        <v>972</v>
      </c>
      <c r="C37" s="16" t="s">
        <v>1169</v>
      </c>
      <c r="D37" s="16" t="s">
        <v>4185</v>
      </c>
      <c r="E37" s="16" t="s">
        <v>4186</v>
      </c>
    </row>
    <row r="38" spans="1:5" x14ac:dyDescent="0.25">
      <c r="A38" s="16" t="s">
        <v>4184</v>
      </c>
      <c r="B38" s="16" t="s">
        <v>4187</v>
      </c>
      <c r="C38" s="16" t="s">
        <v>1166</v>
      </c>
      <c r="D38" s="16" t="s">
        <v>4188</v>
      </c>
      <c r="E38" s="16" t="s">
        <v>4189</v>
      </c>
    </row>
    <row r="39" spans="1:5" x14ac:dyDescent="0.25">
      <c r="A39" s="16" t="s">
        <v>4184</v>
      </c>
      <c r="B39" s="16" t="s">
        <v>4190</v>
      </c>
      <c r="C39" s="16" t="s">
        <v>1161</v>
      </c>
      <c r="D39" s="16" t="s">
        <v>4191</v>
      </c>
      <c r="E39" s="16" t="s">
        <v>4192</v>
      </c>
    </row>
    <row r="40" spans="1:5" x14ac:dyDescent="0.25">
      <c r="A40" s="16" t="s">
        <v>4184</v>
      </c>
      <c r="B40" s="16" t="s">
        <v>4193</v>
      </c>
      <c r="C40" s="16" t="s">
        <v>1164</v>
      </c>
      <c r="D40" s="16" t="s">
        <v>4194</v>
      </c>
      <c r="E40" s="16" t="s">
        <v>4195</v>
      </c>
    </row>
    <row r="41" spans="1:5" x14ac:dyDescent="0.25">
      <c r="A41" s="16" t="s">
        <v>4184</v>
      </c>
      <c r="B41" s="16" t="s">
        <v>4196</v>
      </c>
      <c r="C41" s="16" t="s">
        <v>1160</v>
      </c>
      <c r="D41" s="16" t="s">
        <v>4197</v>
      </c>
      <c r="E41" s="16" t="s">
        <v>4198</v>
      </c>
    </row>
    <row r="42" spans="1:5" x14ac:dyDescent="0.25">
      <c r="A42" s="16" t="s">
        <v>4184</v>
      </c>
      <c r="B42" s="16" t="s">
        <v>4199</v>
      </c>
      <c r="C42" s="16" t="s">
        <v>1162</v>
      </c>
      <c r="D42" s="16" t="s">
        <v>4200</v>
      </c>
      <c r="E42" s="16" t="s">
        <v>4201</v>
      </c>
    </row>
    <row r="43" spans="1:5" x14ac:dyDescent="0.25">
      <c r="A43" s="16" t="s">
        <v>4184</v>
      </c>
      <c r="B43" s="16" t="s">
        <v>4202</v>
      </c>
      <c r="C43" s="16" t="s">
        <v>1159</v>
      </c>
      <c r="D43" s="16" t="s">
        <v>4203</v>
      </c>
      <c r="E43" s="16" t="s">
        <v>4204</v>
      </c>
    </row>
    <row r="44" spans="1:5" x14ac:dyDescent="0.25">
      <c r="A44" s="16" t="s">
        <v>4184</v>
      </c>
      <c r="B44" s="16" t="s">
        <v>4205</v>
      </c>
      <c r="C44" s="16" t="s">
        <v>1167</v>
      </c>
      <c r="D44" s="16" t="s">
        <v>4206</v>
      </c>
      <c r="E44" s="16" t="s">
        <v>4207</v>
      </c>
    </row>
    <row r="45" spans="1:5" x14ac:dyDescent="0.25">
      <c r="A45" s="16" t="s">
        <v>4184</v>
      </c>
      <c r="B45" s="16" t="s">
        <v>4208</v>
      </c>
      <c r="C45" s="16" t="s">
        <v>1165</v>
      </c>
      <c r="D45" s="16" t="s">
        <v>4209</v>
      </c>
      <c r="E45" s="16" t="s">
        <v>4210</v>
      </c>
    </row>
    <row r="46" spans="1:5" x14ac:dyDescent="0.25">
      <c r="A46" s="16" t="s">
        <v>4184</v>
      </c>
      <c r="B46" s="16" t="s">
        <v>4211</v>
      </c>
      <c r="C46" s="16" t="s">
        <v>1168</v>
      </c>
      <c r="D46" s="16" t="s">
        <v>4212</v>
      </c>
      <c r="E46" s="16" t="s">
        <v>4213</v>
      </c>
    </row>
    <row r="47" spans="1:5" x14ac:dyDescent="0.25">
      <c r="A47" s="16" t="s">
        <v>4184</v>
      </c>
      <c r="B47" s="16" t="s">
        <v>2337</v>
      </c>
      <c r="C47" s="16" t="s">
        <v>1163</v>
      </c>
      <c r="D47" s="16" t="s">
        <v>4214</v>
      </c>
      <c r="E47" s="16" t="s">
        <v>4215</v>
      </c>
    </row>
    <row r="48" spans="1:5" x14ac:dyDescent="0.25">
      <c r="A48" s="16" t="s">
        <v>4184</v>
      </c>
      <c r="B48" s="16" t="s">
        <v>4216</v>
      </c>
      <c r="C48" s="16" t="s">
        <v>444</v>
      </c>
      <c r="D48" s="16" t="s">
        <v>4217</v>
      </c>
      <c r="E48" s="16" t="s">
        <v>4218</v>
      </c>
    </row>
    <row r="49" spans="1:5" x14ac:dyDescent="0.25">
      <c r="A49" s="16" t="s">
        <v>4219</v>
      </c>
      <c r="B49" s="16" t="s">
        <v>4220</v>
      </c>
      <c r="C49" s="16" t="s">
        <v>4221</v>
      </c>
      <c r="D49" s="16" t="s">
        <v>4222</v>
      </c>
      <c r="E49" s="16" t="s">
        <v>4223</v>
      </c>
    </row>
    <row r="50" spans="1:5" x14ac:dyDescent="0.25">
      <c r="A50" s="16" t="s">
        <v>4219</v>
      </c>
      <c r="B50" s="16" t="s">
        <v>4224</v>
      </c>
      <c r="C50" s="16" t="s">
        <v>4225</v>
      </c>
      <c r="D50" s="16" t="s">
        <v>4226</v>
      </c>
      <c r="E50" s="16" t="s">
        <v>4227</v>
      </c>
    </row>
    <row r="51" spans="1:5" x14ac:dyDescent="0.25">
      <c r="A51" s="16" t="s">
        <v>4219</v>
      </c>
      <c r="B51" s="16" t="s">
        <v>4228</v>
      </c>
      <c r="C51" s="16" t="s">
        <v>4229</v>
      </c>
      <c r="D51" s="16" t="s">
        <v>4230</v>
      </c>
      <c r="E51" s="16" t="s">
        <v>4231</v>
      </c>
    </row>
    <row r="52" spans="1:5" x14ac:dyDescent="0.25">
      <c r="A52" s="16" t="s">
        <v>4219</v>
      </c>
      <c r="B52" s="16" t="s">
        <v>4232</v>
      </c>
      <c r="C52" s="16" t="s">
        <v>4233</v>
      </c>
      <c r="D52" s="16" t="s">
        <v>4234</v>
      </c>
      <c r="E52" s="16" t="s">
        <v>4235</v>
      </c>
    </row>
    <row r="53" spans="1:5" x14ac:dyDescent="0.25">
      <c r="A53" s="16" t="s">
        <v>4219</v>
      </c>
      <c r="B53" s="16" t="s">
        <v>4236</v>
      </c>
      <c r="C53" s="16" t="s">
        <v>4237</v>
      </c>
      <c r="D53" s="16" t="s">
        <v>4238</v>
      </c>
      <c r="E53" s="16" t="s">
        <v>4239</v>
      </c>
    </row>
    <row r="54" spans="1:5" x14ac:dyDescent="0.25">
      <c r="A54" s="16" t="s">
        <v>4219</v>
      </c>
      <c r="B54" s="16" t="s">
        <v>4240</v>
      </c>
      <c r="C54" s="16" t="s">
        <v>4241</v>
      </c>
      <c r="D54" s="16" t="s">
        <v>4242</v>
      </c>
      <c r="E54" s="16" t="s">
        <v>4242</v>
      </c>
    </row>
    <row r="55" spans="1:5" x14ac:dyDescent="0.25">
      <c r="A55" s="16" t="s">
        <v>4219</v>
      </c>
      <c r="B55" s="16" t="s">
        <v>4243</v>
      </c>
      <c r="C55" s="16" t="s">
        <v>4244</v>
      </c>
      <c r="D55" s="16" t="s">
        <v>4245</v>
      </c>
      <c r="E55" s="16" t="s">
        <v>4246</v>
      </c>
    </row>
    <row r="56" spans="1:5" x14ac:dyDescent="0.25">
      <c r="A56" s="16" t="s">
        <v>4219</v>
      </c>
      <c r="B56" s="16" t="s">
        <v>4211</v>
      </c>
      <c r="C56" s="16" t="s">
        <v>1168</v>
      </c>
      <c r="D56" s="16" t="s">
        <v>4212</v>
      </c>
      <c r="E56" s="16" t="s">
        <v>4213</v>
      </c>
    </row>
    <row r="57" spans="1:5" x14ac:dyDescent="0.25">
      <c r="A57" s="16" t="s">
        <v>4219</v>
      </c>
      <c r="B57" s="16" t="s">
        <v>2337</v>
      </c>
      <c r="C57" s="16" t="s">
        <v>530</v>
      </c>
      <c r="D57" s="16" t="s">
        <v>4182</v>
      </c>
      <c r="E57" s="16" t="s">
        <v>4183</v>
      </c>
    </row>
    <row r="58" spans="1:5" x14ac:dyDescent="0.25">
      <c r="A58" s="16" t="s">
        <v>4219</v>
      </c>
      <c r="B58" s="16" t="s">
        <v>4216</v>
      </c>
      <c r="C58" s="16" t="s">
        <v>444</v>
      </c>
      <c r="D58" s="16" t="s">
        <v>4217</v>
      </c>
      <c r="E58" s="16" t="s">
        <v>4218</v>
      </c>
    </row>
    <row r="59" spans="1:5" x14ac:dyDescent="0.25">
      <c r="A59" s="16" t="s">
        <v>4247</v>
      </c>
      <c r="B59" s="16" t="s">
        <v>972</v>
      </c>
      <c r="C59" s="16" t="s">
        <v>1169</v>
      </c>
      <c r="D59" s="16" t="s">
        <v>4248</v>
      </c>
      <c r="E59" s="16" t="s">
        <v>4249</v>
      </c>
    </row>
    <row r="60" spans="1:5" x14ac:dyDescent="0.25">
      <c r="A60" s="16" t="s">
        <v>4247</v>
      </c>
      <c r="B60" s="16" t="s">
        <v>4187</v>
      </c>
      <c r="C60" s="16" t="s">
        <v>1166</v>
      </c>
      <c r="D60" s="16" t="s">
        <v>4250</v>
      </c>
      <c r="E60" s="16" t="s">
        <v>4251</v>
      </c>
    </row>
    <row r="61" spans="1:5" x14ac:dyDescent="0.25">
      <c r="A61" s="16" t="s">
        <v>4247</v>
      </c>
      <c r="B61" s="16" t="s">
        <v>4190</v>
      </c>
      <c r="C61" s="16" t="s">
        <v>1161</v>
      </c>
      <c r="D61" s="16" t="s">
        <v>4252</v>
      </c>
      <c r="E61" s="16" t="s">
        <v>4253</v>
      </c>
    </row>
    <row r="62" spans="1:5" x14ac:dyDescent="0.25">
      <c r="A62" s="16" t="s">
        <v>4247</v>
      </c>
      <c r="B62" s="16" t="s">
        <v>4254</v>
      </c>
      <c r="C62" s="16" t="s">
        <v>4255</v>
      </c>
      <c r="D62" s="16" t="s">
        <v>4256</v>
      </c>
      <c r="E62" s="16" t="s">
        <v>4257</v>
      </c>
    </row>
    <row r="63" spans="1:5" x14ac:dyDescent="0.25">
      <c r="A63" s="16" t="s">
        <v>4247</v>
      </c>
      <c r="B63" s="16" t="s">
        <v>4258</v>
      </c>
      <c r="C63" s="16" t="s">
        <v>4259</v>
      </c>
      <c r="D63" s="16" t="s">
        <v>4260</v>
      </c>
      <c r="E63" s="16" t="s">
        <v>4261</v>
      </c>
    </row>
    <row r="64" spans="1:5" x14ac:dyDescent="0.25">
      <c r="A64" s="16" t="s">
        <v>4247</v>
      </c>
      <c r="B64" s="16" t="s">
        <v>4262</v>
      </c>
      <c r="C64" s="16" t="s">
        <v>4263</v>
      </c>
      <c r="D64" s="16" t="s">
        <v>4264</v>
      </c>
      <c r="E64" s="16" t="s">
        <v>4265</v>
      </c>
    </row>
    <row r="65" spans="1:5" x14ac:dyDescent="0.25">
      <c r="A65" s="16" t="s">
        <v>4247</v>
      </c>
      <c r="B65" s="16" t="s">
        <v>4199</v>
      </c>
      <c r="C65" s="16" t="s">
        <v>1162</v>
      </c>
      <c r="D65" s="16" t="s">
        <v>4266</v>
      </c>
      <c r="E65" s="16" t="s">
        <v>4267</v>
      </c>
    </row>
    <row r="66" spans="1:5" x14ac:dyDescent="0.25">
      <c r="A66" s="16" t="s">
        <v>4247</v>
      </c>
      <c r="B66" s="16" t="s">
        <v>4208</v>
      </c>
      <c r="C66" s="16" t="s">
        <v>1165</v>
      </c>
      <c r="D66" s="16" t="s">
        <v>4268</v>
      </c>
      <c r="E66" s="16" t="s">
        <v>4269</v>
      </c>
    </row>
    <row r="67" spans="1:5" x14ac:dyDescent="0.25">
      <c r="A67" s="16" t="s">
        <v>4247</v>
      </c>
      <c r="B67" s="16" t="s">
        <v>4270</v>
      </c>
      <c r="C67" s="16" t="s">
        <v>4271</v>
      </c>
      <c r="D67" s="16" t="s">
        <v>4272</v>
      </c>
      <c r="E67" s="16" t="s">
        <v>4273</v>
      </c>
    </row>
    <row r="68" spans="1:5" x14ac:dyDescent="0.25">
      <c r="A68" s="16" t="s">
        <v>4247</v>
      </c>
      <c r="B68" s="16" t="s">
        <v>4216</v>
      </c>
      <c r="C68" s="16" t="s">
        <v>444</v>
      </c>
      <c r="D68" s="16" t="s">
        <v>4217</v>
      </c>
      <c r="E68" s="16" t="s">
        <v>4218</v>
      </c>
    </row>
    <row r="69" spans="1:5" x14ac:dyDescent="0.25">
      <c r="A69" s="16" t="s">
        <v>4247</v>
      </c>
      <c r="B69" s="16" t="s">
        <v>2337</v>
      </c>
      <c r="C69" s="16" t="s">
        <v>530</v>
      </c>
      <c r="D69" s="16" t="s">
        <v>4182</v>
      </c>
      <c r="E69" s="16" t="s">
        <v>4183</v>
      </c>
    </row>
    <row r="70" spans="1:5" x14ac:dyDescent="0.25">
      <c r="A70" s="16" t="s">
        <v>4274</v>
      </c>
      <c r="B70" s="16" t="s">
        <v>4275</v>
      </c>
      <c r="C70" s="16" t="s">
        <v>4276</v>
      </c>
      <c r="D70" s="16" t="s">
        <v>4277</v>
      </c>
      <c r="E70" s="16" t="s">
        <v>4278</v>
      </c>
    </row>
    <row r="71" spans="1:5" x14ac:dyDescent="0.25">
      <c r="A71" s="16" t="s">
        <v>4274</v>
      </c>
      <c r="B71" s="16" t="s">
        <v>999</v>
      </c>
      <c r="C71" s="16" t="s">
        <v>4279</v>
      </c>
      <c r="D71" s="16" t="s">
        <v>4280</v>
      </c>
      <c r="E71" s="16" t="s">
        <v>4281</v>
      </c>
    </row>
    <row r="72" spans="1:5" x14ac:dyDescent="0.25">
      <c r="A72" s="16" t="s">
        <v>4274</v>
      </c>
      <c r="B72" s="16" t="s">
        <v>1001</v>
      </c>
      <c r="C72" s="16" t="s">
        <v>4282</v>
      </c>
      <c r="D72" s="16" t="s">
        <v>4283</v>
      </c>
      <c r="E72" s="16" t="s">
        <v>4284</v>
      </c>
    </row>
    <row r="73" spans="1:5" x14ac:dyDescent="0.25">
      <c r="A73" s="16" t="s">
        <v>4274</v>
      </c>
      <c r="B73" s="16" t="s">
        <v>1000</v>
      </c>
      <c r="C73" s="16" t="s">
        <v>4285</v>
      </c>
      <c r="D73" s="16" t="s">
        <v>4286</v>
      </c>
      <c r="E73" s="16" t="s">
        <v>4287</v>
      </c>
    </row>
    <row r="74" spans="1:5" x14ac:dyDescent="0.25">
      <c r="A74" s="16" t="s">
        <v>4274</v>
      </c>
      <c r="B74" s="16" t="s">
        <v>983</v>
      </c>
      <c r="C74" s="16" t="s">
        <v>4288</v>
      </c>
      <c r="D74" s="16" t="s">
        <v>4289</v>
      </c>
      <c r="E74" s="16" t="s">
        <v>4290</v>
      </c>
    </row>
    <row r="75" spans="1:5" x14ac:dyDescent="0.25">
      <c r="A75" s="16" t="s">
        <v>4274</v>
      </c>
      <c r="B75" s="16" t="s">
        <v>984</v>
      </c>
      <c r="C75" s="16" t="s">
        <v>4291</v>
      </c>
      <c r="D75" s="16" t="s">
        <v>4292</v>
      </c>
      <c r="E75" s="16" t="s">
        <v>4293</v>
      </c>
    </row>
    <row r="76" spans="1:5" x14ac:dyDescent="0.25">
      <c r="A76" s="16" t="s">
        <v>4274</v>
      </c>
      <c r="B76" s="16" t="s">
        <v>987</v>
      </c>
      <c r="C76" s="16" t="s">
        <v>4294</v>
      </c>
      <c r="D76" s="16" t="s">
        <v>4295</v>
      </c>
      <c r="E76" s="16" t="s">
        <v>4296</v>
      </c>
    </row>
    <row r="77" spans="1:5" x14ac:dyDescent="0.25">
      <c r="A77" s="16" t="s">
        <v>4274</v>
      </c>
      <c r="B77" s="16" t="s">
        <v>996</v>
      </c>
      <c r="C77" s="16" t="s">
        <v>4297</v>
      </c>
      <c r="D77" s="16" t="s">
        <v>4298</v>
      </c>
      <c r="E77" s="16" t="s">
        <v>4299</v>
      </c>
    </row>
    <row r="78" spans="1:5" x14ac:dyDescent="0.25">
      <c r="A78" s="16" t="s">
        <v>4274</v>
      </c>
      <c r="B78" s="16" t="s">
        <v>997</v>
      </c>
      <c r="C78" s="16" t="s">
        <v>4300</v>
      </c>
      <c r="D78" s="16" t="s">
        <v>4301</v>
      </c>
      <c r="E78" s="16" t="s">
        <v>4302</v>
      </c>
    </row>
    <row r="79" spans="1:5" x14ac:dyDescent="0.25">
      <c r="A79" s="16" t="s">
        <v>4274</v>
      </c>
      <c r="B79" s="16" t="s">
        <v>998</v>
      </c>
      <c r="C79" s="16" t="s">
        <v>4303</v>
      </c>
      <c r="D79" s="16" t="s">
        <v>4304</v>
      </c>
      <c r="E79" s="16" t="s">
        <v>4305</v>
      </c>
    </row>
    <row r="80" spans="1:5" x14ac:dyDescent="0.25">
      <c r="A80" s="16" t="s">
        <v>4274</v>
      </c>
      <c r="B80" s="16" t="s">
        <v>989</v>
      </c>
      <c r="C80" s="16" t="s">
        <v>4306</v>
      </c>
      <c r="D80" s="16" t="s">
        <v>4307</v>
      </c>
      <c r="E80" s="16" t="s">
        <v>4308</v>
      </c>
    </row>
    <row r="81" spans="1:5" x14ac:dyDescent="0.25">
      <c r="A81" s="16" t="s">
        <v>4274</v>
      </c>
      <c r="B81" s="16" t="s">
        <v>988</v>
      </c>
      <c r="C81" s="16" t="s">
        <v>4309</v>
      </c>
      <c r="D81" s="16" t="s">
        <v>4310</v>
      </c>
      <c r="E81" s="16" t="s">
        <v>4311</v>
      </c>
    </row>
    <row r="82" spans="1:5" x14ac:dyDescent="0.25">
      <c r="A82" s="16" t="s">
        <v>4274</v>
      </c>
      <c r="B82" s="16" t="s">
        <v>1002</v>
      </c>
      <c r="C82" s="16" t="s">
        <v>4312</v>
      </c>
      <c r="D82" s="16" t="s">
        <v>4313</v>
      </c>
      <c r="E82" s="16" t="s">
        <v>4314</v>
      </c>
    </row>
    <row r="83" spans="1:5" x14ac:dyDescent="0.25">
      <c r="A83" s="16" t="s">
        <v>4274</v>
      </c>
      <c r="B83" s="16" t="s">
        <v>990</v>
      </c>
      <c r="C83" s="16" t="s">
        <v>4315</v>
      </c>
      <c r="D83" s="16" t="s">
        <v>4316</v>
      </c>
      <c r="E83" s="16" t="s">
        <v>4317</v>
      </c>
    </row>
    <row r="84" spans="1:5" x14ac:dyDescent="0.25">
      <c r="A84" s="16" t="s">
        <v>4274</v>
      </c>
      <c r="B84" s="16" t="s">
        <v>991</v>
      </c>
      <c r="C84" s="16" t="s">
        <v>4318</v>
      </c>
      <c r="D84" s="16" t="s">
        <v>4319</v>
      </c>
      <c r="E84" s="16" t="s">
        <v>4320</v>
      </c>
    </row>
    <row r="85" spans="1:5" x14ac:dyDescent="0.25">
      <c r="A85" s="16" t="s">
        <v>4274</v>
      </c>
      <c r="B85" s="16" t="s">
        <v>992</v>
      </c>
      <c r="C85" s="16" t="s">
        <v>4321</v>
      </c>
      <c r="D85" s="16" t="s">
        <v>4322</v>
      </c>
      <c r="E85" s="16" t="s">
        <v>4323</v>
      </c>
    </row>
    <row r="86" spans="1:5" x14ac:dyDescent="0.25">
      <c r="A86" s="16" t="s">
        <v>4274</v>
      </c>
      <c r="B86" s="16" t="s">
        <v>993</v>
      </c>
      <c r="C86" s="16" t="s">
        <v>4324</v>
      </c>
      <c r="D86" s="16" t="s">
        <v>4325</v>
      </c>
      <c r="E86" s="16" t="s">
        <v>4326</v>
      </c>
    </row>
    <row r="87" spans="1:5" x14ac:dyDescent="0.25">
      <c r="A87" s="16" t="s">
        <v>4274</v>
      </c>
      <c r="B87" s="16" t="s">
        <v>994</v>
      </c>
      <c r="C87" s="16" t="s">
        <v>4327</v>
      </c>
      <c r="D87" s="16" t="s">
        <v>4328</v>
      </c>
      <c r="E87" s="16" t="s">
        <v>4329</v>
      </c>
    </row>
    <row r="88" spans="1:5" x14ac:dyDescent="0.25">
      <c r="A88" s="16" t="s">
        <v>4274</v>
      </c>
      <c r="B88" s="16" t="s">
        <v>4330</v>
      </c>
      <c r="C88" s="16" t="s">
        <v>4331</v>
      </c>
      <c r="D88" s="16" t="s">
        <v>4332</v>
      </c>
      <c r="E88" s="16" t="s">
        <v>4333</v>
      </c>
    </row>
    <row r="89" spans="1:5" x14ac:dyDescent="0.25">
      <c r="A89" s="16" t="s">
        <v>4274</v>
      </c>
      <c r="B89" s="16" t="s">
        <v>4334</v>
      </c>
      <c r="C89" s="16" t="s">
        <v>4335</v>
      </c>
      <c r="D89" s="16" t="s">
        <v>4336</v>
      </c>
      <c r="E89" s="16" t="s">
        <v>4337</v>
      </c>
    </row>
    <row r="90" spans="1:5" x14ac:dyDescent="0.25">
      <c r="A90" s="16" t="s">
        <v>4274</v>
      </c>
      <c r="B90" s="16" t="s">
        <v>995</v>
      </c>
      <c r="C90" s="16" t="s">
        <v>4338</v>
      </c>
      <c r="D90" s="16" t="s">
        <v>4339</v>
      </c>
      <c r="E90" s="16" t="s">
        <v>4340</v>
      </c>
    </row>
    <row r="91" spans="1:5" x14ac:dyDescent="0.25">
      <c r="A91" s="16" t="s">
        <v>4274</v>
      </c>
      <c r="B91" s="16" t="s">
        <v>981</v>
      </c>
      <c r="C91" s="16" t="s">
        <v>4341</v>
      </c>
      <c r="D91" s="16" t="s">
        <v>4342</v>
      </c>
      <c r="E91" s="16" t="s">
        <v>4343</v>
      </c>
    </row>
    <row r="92" spans="1:5" x14ac:dyDescent="0.25">
      <c r="A92" s="16" t="s">
        <v>4274</v>
      </c>
      <c r="B92" s="16" t="s">
        <v>982</v>
      </c>
      <c r="C92" s="16" t="s">
        <v>4344</v>
      </c>
      <c r="D92" s="16" t="s">
        <v>4345</v>
      </c>
      <c r="E92" s="16" t="s">
        <v>4346</v>
      </c>
    </row>
    <row r="93" spans="1:5" x14ac:dyDescent="0.25">
      <c r="A93" s="16" t="s">
        <v>4274</v>
      </c>
      <c r="B93" s="16" t="s">
        <v>4347</v>
      </c>
      <c r="C93" s="16" t="s">
        <v>4348</v>
      </c>
      <c r="D93" s="16" t="s">
        <v>4349</v>
      </c>
      <c r="E93" s="16" t="s">
        <v>4350</v>
      </c>
    </row>
    <row r="94" spans="1:5" x14ac:dyDescent="0.25">
      <c r="A94" s="16" t="s">
        <v>4274</v>
      </c>
      <c r="B94" s="16" t="s">
        <v>986</v>
      </c>
      <c r="C94" s="16" t="s">
        <v>4351</v>
      </c>
      <c r="D94" s="16" t="s">
        <v>4352</v>
      </c>
      <c r="E94" s="16" t="s">
        <v>4353</v>
      </c>
    </row>
    <row r="95" spans="1:5" x14ac:dyDescent="0.25">
      <c r="A95" s="16" t="s">
        <v>4274</v>
      </c>
      <c r="B95" s="16" t="s">
        <v>985</v>
      </c>
      <c r="C95" s="16" t="s">
        <v>4354</v>
      </c>
      <c r="D95" s="16" t="s">
        <v>4355</v>
      </c>
      <c r="E95" s="16" t="s">
        <v>4356</v>
      </c>
    </row>
    <row r="96" spans="1:5" x14ac:dyDescent="0.25">
      <c r="A96" s="16" t="s">
        <v>4274</v>
      </c>
      <c r="B96" s="16" t="s">
        <v>864</v>
      </c>
      <c r="C96" s="16" t="s">
        <v>503</v>
      </c>
      <c r="D96" s="16" t="s">
        <v>4357</v>
      </c>
      <c r="E96" s="16" t="s">
        <v>4357</v>
      </c>
    </row>
    <row r="97" spans="1:5" x14ac:dyDescent="0.25">
      <c r="A97" s="16" t="s">
        <v>4274</v>
      </c>
      <c r="B97" s="16" t="s">
        <v>4216</v>
      </c>
      <c r="C97" s="16" t="s">
        <v>444</v>
      </c>
      <c r="D97" s="16" t="s">
        <v>4217</v>
      </c>
      <c r="E97" s="16" t="s">
        <v>4218</v>
      </c>
    </row>
    <row r="98" spans="1:5" x14ac:dyDescent="0.25">
      <c r="A98" s="16" t="s">
        <v>4358</v>
      </c>
      <c r="B98" s="16" t="s">
        <v>4359</v>
      </c>
      <c r="C98" s="16" t="s">
        <v>4360</v>
      </c>
      <c r="D98" s="16" t="s">
        <v>4361</v>
      </c>
      <c r="E98" s="16" t="s">
        <v>4362</v>
      </c>
    </row>
    <row r="99" spans="1:5" x14ac:dyDescent="0.25">
      <c r="A99" s="16" t="s">
        <v>4358</v>
      </c>
      <c r="B99" s="16" t="s">
        <v>4363</v>
      </c>
      <c r="C99" s="16" t="s">
        <v>4364</v>
      </c>
      <c r="D99" s="16" t="s">
        <v>4365</v>
      </c>
      <c r="E99" s="16" t="s">
        <v>4366</v>
      </c>
    </row>
    <row r="100" spans="1:5" x14ac:dyDescent="0.25">
      <c r="A100" s="16" t="s">
        <v>4358</v>
      </c>
      <c r="B100" s="16" t="s">
        <v>2337</v>
      </c>
      <c r="C100" s="16" t="s">
        <v>530</v>
      </c>
      <c r="D100" s="16" t="s">
        <v>4182</v>
      </c>
      <c r="E100" s="16" t="s">
        <v>4183</v>
      </c>
    </row>
    <row r="101" spans="1:5" x14ac:dyDescent="0.25">
      <c r="A101" s="16" t="s">
        <v>4367</v>
      </c>
      <c r="B101" s="16" t="s">
        <v>867</v>
      </c>
      <c r="C101" s="16" t="s">
        <v>487</v>
      </c>
      <c r="D101" s="16" t="s">
        <v>4368</v>
      </c>
      <c r="E101" s="16" t="s">
        <v>4369</v>
      </c>
    </row>
    <row r="102" spans="1:5" x14ac:dyDescent="0.25">
      <c r="A102" s="16" t="s">
        <v>4367</v>
      </c>
      <c r="B102" s="16" t="s">
        <v>865</v>
      </c>
      <c r="C102" s="16" t="s">
        <v>486</v>
      </c>
      <c r="D102" s="16" t="s">
        <v>4370</v>
      </c>
      <c r="E102" s="16" t="s">
        <v>4371</v>
      </c>
    </row>
    <row r="103" spans="1:5" x14ac:dyDescent="0.25">
      <c r="A103" s="16" t="s">
        <v>4372</v>
      </c>
      <c r="B103" s="16" t="s">
        <v>474</v>
      </c>
      <c r="C103" s="16" t="s">
        <v>4373</v>
      </c>
      <c r="D103" s="16" t="s">
        <v>4374</v>
      </c>
      <c r="E103" s="16" t="s">
        <v>4375</v>
      </c>
    </row>
    <row r="104" spans="1:5" x14ac:dyDescent="0.25">
      <c r="A104" s="16" t="s">
        <v>4372</v>
      </c>
      <c r="B104" s="16" t="s">
        <v>470</v>
      </c>
      <c r="C104" s="16" t="s">
        <v>4376</v>
      </c>
      <c r="D104" s="16" t="s">
        <v>4377</v>
      </c>
      <c r="E104" s="16" t="s">
        <v>4378</v>
      </c>
    </row>
    <row r="105" spans="1:5" x14ac:dyDescent="0.25">
      <c r="A105" s="16" t="s">
        <v>4372</v>
      </c>
      <c r="B105" s="16" t="s">
        <v>2337</v>
      </c>
      <c r="C105" s="16" t="s">
        <v>530</v>
      </c>
      <c r="D105" s="16" t="s">
        <v>4182</v>
      </c>
      <c r="E105" s="16" t="s">
        <v>4183</v>
      </c>
    </row>
    <row r="106" spans="1:5" x14ac:dyDescent="0.25">
      <c r="A106" s="16" t="s">
        <v>4372</v>
      </c>
      <c r="B106" s="16" t="s">
        <v>4216</v>
      </c>
      <c r="C106" s="16" t="s">
        <v>444</v>
      </c>
      <c r="D106" s="16" t="s">
        <v>4217</v>
      </c>
      <c r="E106" s="16" t="s">
        <v>4218</v>
      </c>
    </row>
    <row r="107" spans="1:5" x14ac:dyDescent="0.25">
      <c r="A107" s="16" t="s">
        <v>4379</v>
      </c>
      <c r="B107" s="16" t="s">
        <v>4380</v>
      </c>
      <c r="C107" s="16" t="s">
        <v>4381</v>
      </c>
      <c r="D107" s="16" t="s">
        <v>4382</v>
      </c>
      <c r="E107" s="16" t="s">
        <v>4383</v>
      </c>
    </row>
    <row r="108" spans="1:5" x14ac:dyDescent="0.25">
      <c r="A108" s="16" t="s">
        <v>4379</v>
      </c>
      <c r="B108" s="16" t="s">
        <v>4384</v>
      </c>
      <c r="C108" s="16" t="s">
        <v>4385</v>
      </c>
      <c r="D108" s="16" t="s">
        <v>4386</v>
      </c>
      <c r="E108" s="16" t="s">
        <v>4387</v>
      </c>
    </row>
    <row r="109" spans="1:5" x14ac:dyDescent="0.25">
      <c r="A109" s="16" t="s">
        <v>4379</v>
      </c>
      <c r="B109" s="16" t="s">
        <v>4388</v>
      </c>
      <c r="C109" s="16" t="s">
        <v>4389</v>
      </c>
      <c r="D109" s="16" t="s">
        <v>4390</v>
      </c>
      <c r="E109" s="16" t="s">
        <v>4391</v>
      </c>
    </row>
    <row r="110" spans="1:5" x14ac:dyDescent="0.25">
      <c r="A110" s="16" t="s">
        <v>4379</v>
      </c>
      <c r="B110" s="16" t="s">
        <v>4216</v>
      </c>
      <c r="C110" s="16" t="s">
        <v>699</v>
      </c>
      <c r="D110" s="16" t="s">
        <v>4217</v>
      </c>
      <c r="E110" s="16" t="s">
        <v>4218</v>
      </c>
    </row>
    <row r="111" spans="1:5" x14ac:dyDescent="0.25">
      <c r="A111" s="16" t="s">
        <v>4379</v>
      </c>
      <c r="B111" s="16" t="s">
        <v>864</v>
      </c>
      <c r="C111" s="16" t="s">
        <v>697</v>
      </c>
      <c r="D111" s="16" t="s">
        <v>4357</v>
      </c>
      <c r="E111" s="16" t="s">
        <v>4357</v>
      </c>
    </row>
    <row r="112" spans="1:5" x14ac:dyDescent="0.25">
      <c r="A112" s="16" t="s">
        <v>4392</v>
      </c>
      <c r="B112" s="16" t="s">
        <v>4393</v>
      </c>
      <c r="C112" s="16" t="s">
        <v>1670</v>
      </c>
      <c r="D112" s="16" t="s">
        <v>4394</v>
      </c>
      <c r="E112" s="16" t="s">
        <v>4395</v>
      </c>
    </row>
    <row r="113" spans="1:5" x14ac:dyDescent="0.25">
      <c r="A113" s="16" t="s">
        <v>4392</v>
      </c>
      <c r="B113" s="16" t="s">
        <v>4396</v>
      </c>
      <c r="C113" s="16" t="s">
        <v>4397</v>
      </c>
      <c r="D113" s="16" t="s">
        <v>4398</v>
      </c>
      <c r="E113" s="16" t="s">
        <v>4399</v>
      </c>
    </row>
    <row r="114" spans="1:5" x14ac:dyDescent="0.25">
      <c r="A114" s="16" t="s">
        <v>4392</v>
      </c>
      <c r="B114" s="16" t="s">
        <v>4400</v>
      </c>
      <c r="C114" s="16" t="s">
        <v>1668</v>
      </c>
      <c r="D114" s="16" t="s">
        <v>4401</v>
      </c>
      <c r="E114" s="16" t="s">
        <v>4402</v>
      </c>
    </row>
    <row r="115" spans="1:5" x14ac:dyDescent="0.25">
      <c r="A115" s="16" t="s">
        <v>4392</v>
      </c>
      <c r="B115" s="16" t="s">
        <v>4403</v>
      </c>
      <c r="C115" s="16" t="s">
        <v>1672</v>
      </c>
      <c r="D115" s="16" t="s">
        <v>4404</v>
      </c>
      <c r="E115" s="16" t="s">
        <v>4405</v>
      </c>
    </row>
    <row r="116" spans="1:5" x14ac:dyDescent="0.25">
      <c r="A116" s="16" t="s">
        <v>4392</v>
      </c>
      <c r="B116" s="16" t="s">
        <v>4406</v>
      </c>
      <c r="C116" s="16" t="s">
        <v>1671</v>
      </c>
      <c r="D116" s="16" t="s">
        <v>4407</v>
      </c>
      <c r="E116" s="16" t="s">
        <v>4408</v>
      </c>
    </row>
    <row r="117" spans="1:5" x14ac:dyDescent="0.25">
      <c r="A117" s="16" t="s">
        <v>4392</v>
      </c>
      <c r="B117" s="16" t="s">
        <v>2381</v>
      </c>
      <c r="C117" s="16" t="s">
        <v>1666</v>
      </c>
      <c r="D117" s="16" t="s">
        <v>4409</v>
      </c>
      <c r="E117" s="16" t="s">
        <v>4410</v>
      </c>
    </row>
    <row r="118" spans="1:5" x14ac:dyDescent="0.25">
      <c r="A118" s="16" t="s">
        <v>4392</v>
      </c>
      <c r="B118" s="16" t="s">
        <v>4411</v>
      </c>
      <c r="C118" s="16" t="s">
        <v>1667</v>
      </c>
      <c r="D118" s="16" t="s">
        <v>4412</v>
      </c>
      <c r="E118" s="16" t="s">
        <v>4413</v>
      </c>
    </row>
    <row r="119" spans="1:5" x14ac:dyDescent="0.25">
      <c r="A119" s="16" t="s">
        <v>4392</v>
      </c>
      <c r="B119" s="16" t="s">
        <v>4216</v>
      </c>
      <c r="C119" s="16" t="s">
        <v>699</v>
      </c>
      <c r="D119" s="16" t="s">
        <v>4217</v>
      </c>
      <c r="E119" s="16" t="s">
        <v>4218</v>
      </c>
    </row>
    <row r="120" spans="1:5" x14ac:dyDescent="0.25">
      <c r="A120" s="16" t="s">
        <v>4392</v>
      </c>
      <c r="B120" s="16" t="s">
        <v>864</v>
      </c>
      <c r="C120" s="16" t="s">
        <v>697</v>
      </c>
      <c r="D120" s="16" t="s">
        <v>4357</v>
      </c>
      <c r="E120" s="16" t="s">
        <v>4357</v>
      </c>
    </row>
    <row r="121" spans="1:5" x14ac:dyDescent="0.25">
      <c r="A121" s="16" t="s">
        <v>4414</v>
      </c>
      <c r="B121" s="16" t="s">
        <v>4415</v>
      </c>
      <c r="C121" s="16" t="s">
        <v>1980</v>
      </c>
      <c r="D121" s="16" t="s">
        <v>4416</v>
      </c>
      <c r="E121" s="16" t="s">
        <v>4417</v>
      </c>
    </row>
    <row r="122" spans="1:5" x14ac:dyDescent="0.25">
      <c r="A122" s="16" t="s">
        <v>4414</v>
      </c>
      <c r="B122" s="16" t="s">
        <v>4418</v>
      </c>
      <c r="C122" s="16" t="s">
        <v>1978</v>
      </c>
      <c r="D122" s="16" t="s">
        <v>4419</v>
      </c>
      <c r="E122" s="16" t="s">
        <v>4420</v>
      </c>
    </row>
    <row r="123" spans="1:5" x14ac:dyDescent="0.25">
      <c r="A123" s="16" t="s">
        <v>4414</v>
      </c>
      <c r="B123" s="16" t="s">
        <v>4421</v>
      </c>
      <c r="C123" s="16" t="s">
        <v>1982</v>
      </c>
      <c r="D123" s="16" t="s">
        <v>4422</v>
      </c>
      <c r="E123" s="16" t="s">
        <v>4423</v>
      </c>
    </row>
    <row r="124" spans="1:5" x14ac:dyDescent="0.25">
      <c r="A124" s="16" t="s">
        <v>4414</v>
      </c>
      <c r="B124" s="16" t="s">
        <v>4424</v>
      </c>
      <c r="C124" s="16" t="s">
        <v>1979</v>
      </c>
      <c r="D124" s="16" t="s">
        <v>4425</v>
      </c>
      <c r="E124" s="16" t="s">
        <v>4426</v>
      </c>
    </row>
    <row r="125" spans="1:5" x14ac:dyDescent="0.25">
      <c r="A125" s="16" t="s">
        <v>4414</v>
      </c>
      <c r="B125" s="16" t="s">
        <v>4427</v>
      </c>
      <c r="C125" s="16" t="s">
        <v>1981</v>
      </c>
      <c r="D125" s="16" t="s">
        <v>4428</v>
      </c>
      <c r="E125" s="16" t="s">
        <v>4429</v>
      </c>
    </row>
    <row r="126" spans="1:5" x14ac:dyDescent="0.25">
      <c r="A126" s="16" t="s">
        <v>4414</v>
      </c>
      <c r="B126" s="16" t="s">
        <v>4430</v>
      </c>
      <c r="C126" s="16" t="s">
        <v>1977</v>
      </c>
      <c r="D126" s="16" t="s">
        <v>4431</v>
      </c>
      <c r="E126" s="16" t="s">
        <v>4432</v>
      </c>
    </row>
    <row r="127" spans="1:5" x14ac:dyDescent="0.25">
      <c r="A127" s="16" t="s">
        <v>4414</v>
      </c>
      <c r="B127" s="16" t="s">
        <v>4433</v>
      </c>
      <c r="C127" s="16" t="s">
        <v>1961</v>
      </c>
      <c r="D127" s="16" t="s">
        <v>4434</v>
      </c>
      <c r="E127" s="16" t="s">
        <v>4435</v>
      </c>
    </row>
    <row r="128" spans="1:5" x14ac:dyDescent="0.25">
      <c r="A128" s="16" t="s">
        <v>4436</v>
      </c>
      <c r="B128" s="16" t="s">
        <v>4437</v>
      </c>
      <c r="C128" s="16" t="s">
        <v>1972</v>
      </c>
      <c r="D128" s="16" t="s">
        <v>4438</v>
      </c>
      <c r="E128" s="16" t="s">
        <v>4439</v>
      </c>
    </row>
    <row r="129" spans="1:6" x14ac:dyDescent="0.25">
      <c r="A129" s="16" t="s">
        <v>4436</v>
      </c>
      <c r="B129" s="16" t="s">
        <v>4440</v>
      </c>
      <c r="C129" s="16" t="s">
        <v>1970</v>
      </c>
      <c r="D129" s="16" t="s">
        <v>4441</v>
      </c>
      <c r="E129" s="16" t="s">
        <v>4442</v>
      </c>
    </row>
    <row r="130" spans="1:6" x14ac:dyDescent="0.25">
      <c r="A130" s="16" t="s">
        <v>4436</v>
      </c>
      <c r="B130" s="16" t="s">
        <v>4443</v>
      </c>
      <c r="C130" s="16" t="s">
        <v>1971</v>
      </c>
      <c r="D130" s="16" t="s">
        <v>4444</v>
      </c>
      <c r="E130" s="16" t="s">
        <v>4445</v>
      </c>
    </row>
    <row r="131" spans="1:6" x14ac:dyDescent="0.25">
      <c r="A131" s="16" t="s">
        <v>4436</v>
      </c>
      <c r="B131" s="16" t="s">
        <v>4216</v>
      </c>
      <c r="C131" s="16" t="s">
        <v>444</v>
      </c>
      <c r="D131" s="16" t="s">
        <v>4217</v>
      </c>
      <c r="E131" s="16" t="s">
        <v>4218</v>
      </c>
    </row>
    <row r="132" spans="1:6" x14ac:dyDescent="0.25">
      <c r="A132" s="16" t="s">
        <v>4436</v>
      </c>
      <c r="B132" s="16" t="s">
        <v>864</v>
      </c>
      <c r="C132" s="16" t="s">
        <v>697</v>
      </c>
      <c r="D132" s="16" t="s">
        <v>4357</v>
      </c>
      <c r="E132" s="16" t="s">
        <v>4357</v>
      </c>
    </row>
    <row r="133" spans="1:6" x14ac:dyDescent="0.25">
      <c r="A133" s="16" t="s">
        <v>4446</v>
      </c>
      <c r="B133" s="16" t="s">
        <v>867</v>
      </c>
      <c r="C133" s="16" t="s">
        <v>487</v>
      </c>
      <c r="D133" s="16" t="s">
        <v>4368</v>
      </c>
      <c r="E133" s="16" t="s">
        <v>4369</v>
      </c>
      <c r="F133" s="16" t="s">
        <v>867</v>
      </c>
    </row>
    <row r="134" spans="1:6" x14ac:dyDescent="0.25">
      <c r="A134" s="16" t="s">
        <v>4446</v>
      </c>
      <c r="B134" s="16" t="s">
        <v>865</v>
      </c>
      <c r="C134" s="16" t="s">
        <v>486</v>
      </c>
      <c r="D134" s="16" t="s">
        <v>4370</v>
      </c>
      <c r="E134" s="16" t="s">
        <v>4371</v>
      </c>
      <c r="F134" s="16" t="s">
        <v>865</v>
      </c>
    </row>
    <row r="135" spans="1:6" x14ac:dyDescent="0.25">
      <c r="A135" s="16" t="s">
        <v>4446</v>
      </c>
      <c r="B135" s="16" t="s">
        <v>864</v>
      </c>
      <c r="C135" s="16" t="s">
        <v>697</v>
      </c>
      <c r="D135" s="16" t="s">
        <v>4357</v>
      </c>
      <c r="E135" s="16" t="s">
        <v>4357</v>
      </c>
      <c r="F135" s="16" t="s">
        <v>4447</v>
      </c>
    </row>
    <row r="136" spans="1:6" x14ac:dyDescent="0.25">
      <c r="A136" s="16" t="s">
        <v>4446</v>
      </c>
      <c r="B136" s="16" t="s">
        <v>4216</v>
      </c>
      <c r="C136" s="16" t="s">
        <v>444</v>
      </c>
      <c r="D136" s="16" t="s">
        <v>4217</v>
      </c>
      <c r="E136" s="16" t="s">
        <v>4218</v>
      </c>
      <c r="F136" s="16" t="s">
        <v>4448</v>
      </c>
    </row>
    <row r="137" spans="1:6" x14ac:dyDescent="0.25">
      <c r="A137" s="16" t="s">
        <v>4449</v>
      </c>
      <c r="B137" s="16" t="s">
        <v>4450</v>
      </c>
      <c r="C137" s="16" t="s">
        <v>4451</v>
      </c>
      <c r="D137" s="16" t="s">
        <v>4452</v>
      </c>
      <c r="E137" s="16" t="s">
        <v>4453</v>
      </c>
    </row>
    <row r="138" spans="1:6" x14ac:dyDescent="0.25">
      <c r="A138" s="16" t="s">
        <v>4449</v>
      </c>
      <c r="B138" s="16" t="s">
        <v>4454</v>
      </c>
      <c r="C138" s="16" t="s">
        <v>4455</v>
      </c>
      <c r="D138" s="16" t="s">
        <v>4456</v>
      </c>
      <c r="E138" s="16" t="s">
        <v>4457</v>
      </c>
    </row>
    <row r="139" spans="1:6" x14ac:dyDescent="0.25">
      <c r="A139" s="16" t="s">
        <v>4449</v>
      </c>
      <c r="B139" s="16" t="s">
        <v>4458</v>
      </c>
      <c r="C139" s="16" t="s">
        <v>4459</v>
      </c>
      <c r="D139" s="16" t="s">
        <v>4460</v>
      </c>
      <c r="E139" s="16" t="s">
        <v>4461</v>
      </c>
    </row>
    <row r="140" spans="1:6" x14ac:dyDescent="0.25">
      <c r="A140" s="16" t="s">
        <v>4449</v>
      </c>
      <c r="B140" s="16" t="s">
        <v>4462</v>
      </c>
      <c r="C140" s="16" t="s">
        <v>4463</v>
      </c>
      <c r="D140" s="16" t="s">
        <v>4464</v>
      </c>
      <c r="E140" s="16" t="s">
        <v>4465</v>
      </c>
    </row>
    <row r="141" spans="1:6" x14ac:dyDescent="0.25">
      <c r="A141" s="16" t="s">
        <v>4449</v>
      </c>
      <c r="B141" s="16" t="s">
        <v>4466</v>
      </c>
      <c r="C141" s="16" t="s">
        <v>4467</v>
      </c>
      <c r="D141" s="16" t="s">
        <v>4468</v>
      </c>
      <c r="E141" s="16" t="s">
        <v>4469</v>
      </c>
    </row>
    <row r="142" spans="1:6" x14ac:dyDescent="0.25">
      <c r="A142" s="16" t="s">
        <v>4449</v>
      </c>
      <c r="B142" s="16" t="s">
        <v>864</v>
      </c>
      <c r="C142" s="16" t="s">
        <v>503</v>
      </c>
      <c r="D142" s="16" t="s">
        <v>4357</v>
      </c>
      <c r="E142" s="16" t="s">
        <v>4357</v>
      </c>
    </row>
    <row r="143" spans="1:6" x14ac:dyDescent="0.25">
      <c r="A143" s="16" t="s">
        <v>4449</v>
      </c>
      <c r="B143" s="16" t="s">
        <v>4216</v>
      </c>
      <c r="C143" s="16" t="s">
        <v>444</v>
      </c>
      <c r="D143" s="16" t="s">
        <v>4217</v>
      </c>
      <c r="E143" s="16" t="s">
        <v>4218</v>
      </c>
    </row>
    <row r="144" spans="1:6" x14ac:dyDescent="0.25">
      <c r="A144" s="16" t="s">
        <v>4470</v>
      </c>
      <c r="B144" s="16" t="s">
        <v>4471</v>
      </c>
      <c r="C144" s="16" t="s">
        <v>4472</v>
      </c>
      <c r="D144" s="16" t="s">
        <v>4473</v>
      </c>
      <c r="E144" s="16" t="s">
        <v>4474</v>
      </c>
    </row>
    <row r="145" spans="1:6" x14ac:dyDescent="0.25">
      <c r="A145" s="16" t="s">
        <v>4470</v>
      </c>
      <c r="B145" s="16" t="s">
        <v>4475</v>
      </c>
      <c r="C145" s="16" t="s">
        <v>4476</v>
      </c>
      <c r="D145" s="16" t="s">
        <v>4477</v>
      </c>
      <c r="E145" s="16" t="s">
        <v>4478</v>
      </c>
    </row>
    <row r="146" spans="1:6" x14ac:dyDescent="0.25">
      <c r="A146" s="16" t="s">
        <v>4470</v>
      </c>
      <c r="B146" s="16" t="s">
        <v>4479</v>
      </c>
      <c r="C146" s="16" t="s">
        <v>4480</v>
      </c>
      <c r="D146" s="16" t="s">
        <v>4481</v>
      </c>
      <c r="E146" s="16" t="s">
        <v>4482</v>
      </c>
    </row>
    <row r="147" spans="1:6" x14ac:dyDescent="0.25">
      <c r="A147" s="16" t="s">
        <v>4470</v>
      </c>
      <c r="B147" s="16" t="s">
        <v>2337</v>
      </c>
      <c r="C147" s="16" t="s">
        <v>530</v>
      </c>
      <c r="D147" s="16" t="s">
        <v>4182</v>
      </c>
      <c r="E147" s="16" t="s">
        <v>4183</v>
      </c>
    </row>
    <row r="148" spans="1:6" x14ac:dyDescent="0.25">
      <c r="A148" s="16" t="s">
        <v>4470</v>
      </c>
      <c r="B148" s="16" t="s">
        <v>864</v>
      </c>
      <c r="C148" s="16" t="s">
        <v>4483</v>
      </c>
      <c r="D148" s="16" t="s">
        <v>4484</v>
      </c>
      <c r="E148" s="16" t="s">
        <v>4485</v>
      </c>
    </row>
    <row r="149" spans="1:6" x14ac:dyDescent="0.25">
      <c r="A149" s="16" t="s">
        <v>4486</v>
      </c>
      <c r="B149" s="16" t="s">
        <v>4487</v>
      </c>
      <c r="C149" s="16" t="s">
        <v>1581</v>
      </c>
      <c r="D149" s="16" t="s">
        <v>4488</v>
      </c>
      <c r="E149" s="16" t="s">
        <v>4489</v>
      </c>
      <c r="F149" s="16" t="s">
        <v>4490</v>
      </c>
    </row>
    <row r="150" spans="1:6" x14ac:dyDescent="0.25">
      <c r="A150" s="16" t="s">
        <v>4486</v>
      </c>
      <c r="B150" s="16" t="s">
        <v>4491</v>
      </c>
      <c r="C150" s="16" t="s">
        <v>1576</v>
      </c>
      <c r="D150" s="16" t="s">
        <v>4492</v>
      </c>
      <c r="E150" s="16" t="s">
        <v>4493</v>
      </c>
      <c r="F150" s="16" t="s">
        <v>4490</v>
      </c>
    </row>
    <row r="151" spans="1:6" x14ac:dyDescent="0.25">
      <c r="A151" s="16" t="s">
        <v>4486</v>
      </c>
      <c r="B151" s="16" t="s">
        <v>4494</v>
      </c>
      <c r="C151" s="16" t="s">
        <v>4495</v>
      </c>
      <c r="D151" s="16" t="s">
        <v>4496</v>
      </c>
      <c r="E151" s="16" t="s">
        <v>4497</v>
      </c>
      <c r="F151" s="16" t="s">
        <v>4490</v>
      </c>
    </row>
    <row r="152" spans="1:6" x14ac:dyDescent="0.25">
      <c r="A152" s="16" t="s">
        <v>4486</v>
      </c>
      <c r="B152" s="16" t="s">
        <v>4498</v>
      </c>
      <c r="C152" s="16" t="s">
        <v>1580</v>
      </c>
      <c r="D152" s="16" t="s">
        <v>4499</v>
      </c>
      <c r="E152" s="16" t="s">
        <v>4500</v>
      </c>
      <c r="F152" s="16" t="s">
        <v>4490</v>
      </c>
    </row>
    <row r="153" spans="1:6" x14ac:dyDescent="0.25">
      <c r="A153" s="16" t="s">
        <v>4486</v>
      </c>
      <c r="B153" s="16" t="s">
        <v>4501</v>
      </c>
      <c r="C153" s="16" t="s">
        <v>1578</v>
      </c>
      <c r="D153" s="16" t="s">
        <v>4502</v>
      </c>
      <c r="E153" s="16" t="s">
        <v>4503</v>
      </c>
      <c r="F153" s="16" t="s">
        <v>4490</v>
      </c>
    </row>
    <row r="154" spans="1:6" x14ac:dyDescent="0.25">
      <c r="A154" s="16" t="s">
        <v>4486</v>
      </c>
      <c r="B154" s="16" t="s">
        <v>4504</v>
      </c>
      <c r="C154" s="16" t="s">
        <v>1579</v>
      </c>
      <c r="D154" s="16" t="s">
        <v>4505</v>
      </c>
      <c r="E154" s="16" t="s">
        <v>4506</v>
      </c>
      <c r="F154" s="16" t="s">
        <v>4490</v>
      </c>
    </row>
    <row r="155" spans="1:6" x14ac:dyDescent="0.25">
      <c r="A155" s="16" t="s">
        <v>4486</v>
      </c>
      <c r="B155" s="16" t="s">
        <v>4507</v>
      </c>
      <c r="C155" s="16" t="s">
        <v>1583</v>
      </c>
      <c r="D155" s="16" t="s">
        <v>4508</v>
      </c>
      <c r="E155" s="16" t="s">
        <v>4509</v>
      </c>
      <c r="F155" s="16" t="s">
        <v>4490</v>
      </c>
    </row>
    <row r="156" spans="1:6" x14ac:dyDescent="0.25">
      <c r="A156" s="16" t="s">
        <v>4486</v>
      </c>
      <c r="B156" s="16" t="s">
        <v>4510</v>
      </c>
      <c r="C156" s="16" t="s">
        <v>1582</v>
      </c>
      <c r="D156" s="16" t="s">
        <v>4511</v>
      </c>
      <c r="E156" s="16" t="s">
        <v>4512</v>
      </c>
      <c r="F156" s="16" t="s">
        <v>4490</v>
      </c>
    </row>
    <row r="157" spans="1:6" x14ac:dyDescent="0.25">
      <c r="A157" s="16" t="s">
        <v>4486</v>
      </c>
      <c r="B157" s="16" t="s">
        <v>4513</v>
      </c>
      <c r="C157" s="16" t="s">
        <v>1589</v>
      </c>
      <c r="D157" s="16" t="s">
        <v>4514</v>
      </c>
      <c r="E157" s="16" t="s">
        <v>4515</v>
      </c>
      <c r="F157" s="16" t="s">
        <v>4490</v>
      </c>
    </row>
    <row r="158" spans="1:6" x14ac:dyDescent="0.25">
      <c r="A158" s="16" t="s">
        <v>4486</v>
      </c>
      <c r="B158" s="16" t="s">
        <v>4516</v>
      </c>
      <c r="C158" s="16" t="s">
        <v>1590</v>
      </c>
      <c r="D158" s="16" t="s">
        <v>4517</v>
      </c>
      <c r="E158" s="16" t="s">
        <v>4518</v>
      </c>
      <c r="F158" s="16" t="s">
        <v>4490</v>
      </c>
    </row>
    <row r="159" spans="1:6" x14ac:dyDescent="0.25">
      <c r="A159" s="16" t="s">
        <v>4486</v>
      </c>
      <c r="B159" s="16" t="s">
        <v>4519</v>
      </c>
      <c r="C159" s="16" t="s">
        <v>1584</v>
      </c>
      <c r="D159" s="16" t="s">
        <v>4520</v>
      </c>
      <c r="E159" s="16" t="s">
        <v>4521</v>
      </c>
      <c r="F159" s="16" t="s">
        <v>4490</v>
      </c>
    </row>
    <row r="160" spans="1:6" x14ac:dyDescent="0.25">
      <c r="A160" s="16" t="s">
        <v>4486</v>
      </c>
      <c r="B160" s="16" t="s">
        <v>4522</v>
      </c>
      <c r="C160" s="16" t="s">
        <v>1585</v>
      </c>
      <c r="D160" s="16" t="s">
        <v>4523</v>
      </c>
      <c r="E160" s="16" t="s">
        <v>4524</v>
      </c>
      <c r="F160" s="16" t="s">
        <v>4490</v>
      </c>
    </row>
    <row r="161" spans="1:6" x14ac:dyDescent="0.25">
      <c r="A161" s="16" t="s">
        <v>4486</v>
      </c>
      <c r="B161" s="16" t="s">
        <v>4525</v>
      </c>
      <c r="C161" s="16" t="s">
        <v>1588</v>
      </c>
      <c r="D161" s="16" t="s">
        <v>4526</v>
      </c>
      <c r="E161" s="16" t="s">
        <v>4527</v>
      </c>
      <c r="F161" s="16" t="s">
        <v>4528</v>
      </c>
    </row>
    <row r="162" spans="1:6" x14ac:dyDescent="0.25">
      <c r="A162" s="16" t="s">
        <v>4486</v>
      </c>
      <c r="B162" s="16" t="s">
        <v>4529</v>
      </c>
      <c r="C162" s="16" t="s">
        <v>1587</v>
      </c>
      <c r="D162" s="16" t="s">
        <v>4530</v>
      </c>
      <c r="E162" s="16" t="s">
        <v>4531</v>
      </c>
      <c r="F162" s="16" t="s">
        <v>4528</v>
      </c>
    </row>
    <row r="163" spans="1:6" x14ac:dyDescent="0.25">
      <c r="A163" s="16" t="s">
        <v>4486</v>
      </c>
      <c r="B163" s="16" t="s">
        <v>2337</v>
      </c>
      <c r="C163" s="16" t="s">
        <v>1586</v>
      </c>
      <c r="D163" s="16" t="s">
        <v>4532</v>
      </c>
      <c r="E163" s="16" t="s">
        <v>4533</v>
      </c>
      <c r="F163" s="16" t="s">
        <v>4490</v>
      </c>
    </row>
    <row r="164" spans="1:6" x14ac:dyDescent="0.25">
      <c r="A164" s="16" t="s">
        <v>4486</v>
      </c>
      <c r="B164" s="16" t="s">
        <v>864</v>
      </c>
      <c r="C164" s="16" t="s">
        <v>503</v>
      </c>
      <c r="D164" s="16" t="s">
        <v>4357</v>
      </c>
      <c r="E164" s="16" t="s">
        <v>4357</v>
      </c>
      <c r="F164" s="16" t="s">
        <v>4490</v>
      </c>
    </row>
    <row r="165" spans="1:6" x14ac:dyDescent="0.25">
      <c r="A165" s="16" t="s">
        <v>4486</v>
      </c>
      <c r="B165" s="16" t="s">
        <v>4216</v>
      </c>
      <c r="C165" s="16" t="s">
        <v>444</v>
      </c>
      <c r="D165" s="16" t="s">
        <v>4217</v>
      </c>
      <c r="E165" s="16" t="s">
        <v>4218</v>
      </c>
      <c r="F165" s="16" t="s">
        <v>4490</v>
      </c>
    </row>
    <row r="166" spans="1:6" x14ac:dyDescent="0.25">
      <c r="A166" s="16" t="s">
        <v>4534</v>
      </c>
      <c r="B166" s="16" t="s">
        <v>4535</v>
      </c>
      <c r="C166" s="16" t="s">
        <v>4536</v>
      </c>
      <c r="D166" s="16" t="s">
        <v>4537</v>
      </c>
      <c r="E166" s="16" t="s">
        <v>4538</v>
      </c>
    </row>
    <row r="167" spans="1:6" x14ac:dyDescent="0.25">
      <c r="A167" s="16" t="s">
        <v>4534</v>
      </c>
      <c r="B167" s="16" t="s">
        <v>4539</v>
      </c>
      <c r="C167" s="16" t="s">
        <v>4540</v>
      </c>
      <c r="D167" s="16" t="s">
        <v>4541</v>
      </c>
      <c r="E167" s="16" t="s">
        <v>4542</v>
      </c>
    </row>
    <row r="168" spans="1:6" x14ac:dyDescent="0.25">
      <c r="A168" s="16" t="s">
        <v>4534</v>
      </c>
      <c r="B168" s="16" t="s">
        <v>4543</v>
      </c>
      <c r="C168" s="16" t="s">
        <v>4544</v>
      </c>
      <c r="D168" s="16" t="s">
        <v>4545</v>
      </c>
      <c r="E168" s="16" t="s">
        <v>4546</v>
      </c>
    </row>
    <row r="169" spans="1:6" x14ac:dyDescent="0.25">
      <c r="A169" s="16" t="s">
        <v>4534</v>
      </c>
      <c r="B169" s="16" t="s">
        <v>4547</v>
      </c>
      <c r="C169" s="16" t="s">
        <v>4548</v>
      </c>
      <c r="D169" s="16" t="s">
        <v>4549</v>
      </c>
      <c r="E169" s="16" t="s">
        <v>4550</v>
      </c>
    </row>
    <row r="170" spans="1:6" x14ac:dyDescent="0.25">
      <c r="A170" s="16" t="s">
        <v>4534</v>
      </c>
      <c r="B170" s="16" t="s">
        <v>4551</v>
      </c>
      <c r="C170" s="16" t="s">
        <v>4552</v>
      </c>
      <c r="D170" s="16" t="s">
        <v>4553</v>
      </c>
      <c r="E170" s="16" t="s">
        <v>4554</v>
      </c>
    </row>
    <row r="171" spans="1:6" x14ac:dyDescent="0.25">
      <c r="A171" s="16" t="s">
        <v>4534</v>
      </c>
      <c r="B171" s="16" t="s">
        <v>4555</v>
      </c>
      <c r="C171" s="16" t="s">
        <v>4556</v>
      </c>
      <c r="D171" s="16" t="s">
        <v>4557</v>
      </c>
      <c r="E171" s="16" t="s">
        <v>4558</v>
      </c>
    </row>
    <row r="172" spans="1:6" x14ac:dyDescent="0.25">
      <c r="A172" s="16" t="s">
        <v>4534</v>
      </c>
      <c r="B172" s="16" t="s">
        <v>4559</v>
      </c>
      <c r="C172" s="16" t="s">
        <v>4560</v>
      </c>
      <c r="D172" s="16" t="s">
        <v>4561</v>
      </c>
      <c r="E172" s="16" t="s">
        <v>4562</v>
      </c>
    </row>
    <row r="173" spans="1:6" x14ac:dyDescent="0.25">
      <c r="A173" s="16" t="s">
        <v>4534</v>
      </c>
      <c r="B173" s="16" t="s">
        <v>4563</v>
      </c>
      <c r="C173" s="16" t="s">
        <v>4564</v>
      </c>
      <c r="D173" s="16" t="s">
        <v>4565</v>
      </c>
      <c r="E173" s="16" t="s">
        <v>4566</v>
      </c>
    </row>
    <row r="174" spans="1:6" x14ac:dyDescent="0.25">
      <c r="A174" s="16" t="s">
        <v>4534</v>
      </c>
      <c r="B174" s="16" t="s">
        <v>4567</v>
      </c>
      <c r="C174" s="16" t="s">
        <v>4568</v>
      </c>
      <c r="D174" s="16" t="s">
        <v>4569</v>
      </c>
      <c r="E174" s="16" t="s">
        <v>4570</v>
      </c>
    </row>
    <row r="175" spans="1:6" x14ac:dyDescent="0.25">
      <c r="A175" s="16" t="s">
        <v>4534</v>
      </c>
      <c r="B175" s="16" t="s">
        <v>2337</v>
      </c>
      <c r="C175" s="16" t="s">
        <v>4571</v>
      </c>
      <c r="D175" s="16" t="s">
        <v>4572</v>
      </c>
      <c r="E175" s="16" t="s">
        <v>4573</v>
      </c>
    </row>
    <row r="176" spans="1:6" x14ac:dyDescent="0.25">
      <c r="A176" s="16" t="s">
        <v>4574</v>
      </c>
      <c r="B176" s="16" t="s">
        <v>4575</v>
      </c>
      <c r="C176" s="16" t="s">
        <v>4576</v>
      </c>
      <c r="D176" s="16" t="s">
        <v>4577</v>
      </c>
      <c r="E176" s="16" t="s">
        <v>4578</v>
      </c>
    </row>
    <row r="177" spans="1:5" x14ac:dyDescent="0.25">
      <c r="A177" s="16" t="s">
        <v>4574</v>
      </c>
      <c r="B177" s="16" t="s">
        <v>4579</v>
      </c>
      <c r="C177" s="16" t="s">
        <v>4580</v>
      </c>
      <c r="D177" s="16" t="s">
        <v>4581</v>
      </c>
      <c r="E177" s="16" t="s">
        <v>4581</v>
      </c>
    </row>
    <row r="178" spans="1:5" x14ac:dyDescent="0.25">
      <c r="A178" s="16" t="s">
        <v>4574</v>
      </c>
      <c r="B178" s="16" t="s">
        <v>4582</v>
      </c>
      <c r="C178" s="16" t="s">
        <v>4583</v>
      </c>
      <c r="D178" s="16" t="s">
        <v>4584</v>
      </c>
      <c r="E178" s="16" t="s">
        <v>4585</v>
      </c>
    </row>
    <row r="179" spans="1:5" x14ac:dyDescent="0.25">
      <c r="A179" s="16" t="s">
        <v>4574</v>
      </c>
      <c r="B179" s="16" t="s">
        <v>4586</v>
      </c>
      <c r="C179" s="16" t="s">
        <v>4587</v>
      </c>
      <c r="D179" s="16" t="s">
        <v>4588</v>
      </c>
      <c r="E179" s="16" t="s">
        <v>4589</v>
      </c>
    </row>
    <row r="180" spans="1:5" x14ac:dyDescent="0.25">
      <c r="A180" s="16" t="s">
        <v>4574</v>
      </c>
      <c r="B180" s="16" t="s">
        <v>4590</v>
      </c>
      <c r="C180" s="16" t="s">
        <v>4591</v>
      </c>
      <c r="D180" s="16" t="s">
        <v>4592</v>
      </c>
      <c r="E180" s="16" t="s">
        <v>4593</v>
      </c>
    </row>
    <row r="181" spans="1:5" x14ac:dyDescent="0.25">
      <c r="A181" s="16" t="s">
        <v>4574</v>
      </c>
      <c r="B181" s="16" t="s">
        <v>864</v>
      </c>
      <c r="C181" s="16" t="s">
        <v>503</v>
      </c>
      <c r="D181" s="16" t="s">
        <v>4357</v>
      </c>
      <c r="E181" s="16" t="s">
        <v>4357</v>
      </c>
    </row>
    <row r="182" spans="1:5" x14ac:dyDescent="0.25">
      <c r="A182" s="16" t="s">
        <v>4574</v>
      </c>
      <c r="B182" s="16" t="s">
        <v>4216</v>
      </c>
      <c r="C182" s="16" t="s">
        <v>1105</v>
      </c>
      <c r="D182" s="16" t="s">
        <v>4217</v>
      </c>
      <c r="E182" s="16" t="s">
        <v>4218</v>
      </c>
    </row>
    <row r="183" spans="1:5" x14ac:dyDescent="0.25">
      <c r="A183" s="16" t="s">
        <v>4594</v>
      </c>
      <c r="B183" s="16" t="s">
        <v>4595</v>
      </c>
      <c r="C183" s="16" t="s">
        <v>4596</v>
      </c>
      <c r="D183" s="16" t="s">
        <v>4597</v>
      </c>
      <c r="E183" s="16" t="s">
        <v>4598</v>
      </c>
    </row>
    <row r="184" spans="1:5" x14ac:dyDescent="0.25">
      <c r="A184" s="16" t="s">
        <v>4594</v>
      </c>
      <c r="B184" s="16" t="s">
        <v>4599</v>
      </c>
      <c r="C184" s="16" t="s">
        <v>4600</v>
      </c>
      <c r="D184" s="16" t="s">
        <v>4601</v>
      </c>
      <c r="E184" s="16" t="s">
        <v>4602</v>
      </c>
    </row>
    <row r="185" spans="1:5" x14ac:dyDescent="0.25">
      <c r="A185" s="16" t="s">
        <v>4594</v>
      </c>
      <c r="B185" s="16" t="s">
        <v>4603</v>
      </c>
      <c r="C185" s="16" t="s">
        <v>4604</v>
      </c>
      <c r="D185" s="16" t="s">
        <v>4605</v>
      </c>
      <c r="E185" s="16" t="s">
        <v>4606</v>
      </c>
    </row>
    <row r="186" spans="1:5" x14ac:dyDescent="0.25">
      <c r="A186" s="16" t="s">
        <v>4594</v>
      </c>
      <c r="B186" s="16" t="s">
        <v>4607</v>
      </c>
      <c r="C186" s="16" t="s">
        <v>4608</v>
      </c>
      <c r="D186" s="16" t="s">
        <v>4609</v>
      </c>
      <c r="E186" s="16" t="s">
        <v>4610</v>
      </c>
    </row>
    <row r="187" spans="1:5" x14ac:dyDescent="0.25">
      <c r="A187" s="16" t="s">
        <v>4594</v>
      </c>
      <c r="B187" s="16" t="s">
        <v>4216</v>
      </c>
      <c r="C187" s="16" t="s">
        <v>4611</v>
      </c>
      <c r="D187" s="16" t="s">
        <v>4612</v>
      </c>
      <c r="E187" s="16" t="s">
        <v>4218</v>
      </c>
    </row>
    <row r="188" spans="1:5" x14ac:dyDescent="0.25">
      <c r="A188" s="16" t="s">
        <v>4594</v>
      </c>
      <c r="B188" s="16" t="s">
        <v>864</v>
      </c>
      <c r="C188" s="16" t="s">
        <v>4613</v>
      </c>
      <c r="D188" s="16" t="s">
        <v>4614</v>
      </c>
      <c r="E188" s="16" t="s">
        <v>4357</v>
      </c>
    </row>
    <row r="189" spans="1:5" x14ac:dyDescent="0.25">
      <c r="A189" s="16" t="s">
        <v>4615</v>
      </c>
      <c r="B189" s="16" t="s">
        <v>4616</v>
      </c>
      <c r="C189" s="16" t="s">
        <v>4617</v>
      </c>
      <c r="D189" s="16" t="s">
        <v>4618</v>
      </c>
      <c r="E189" s="16" t="s">
        <v>4619</v>
      </c>
    </row>
    <row r="190" spans="1:5" x14ac:dyDescent="0.25">
      <c r="A190" s="16" t="s">
        <v>4615</v>
      </c>
      <c r="B190" s="16" t="s">
        <v>4620</v>
      </c>
      <c r="C190" s="16" t="s">
        <v>4621</v>
      </c>
      <c r="D190" s="16" t="s">
        <v>4622</v>
      </c>
      <c r="E190" s="16" t="s">
        <v>4623</v>
      </c>
    </row>
    <row r="191" spans="1:5" x14ac:dyDescent="0.25">
      <c r="A191" s="16" t="s">
        <v>4615</v>
      </c>
      <c r="B191" s="16" t="s">
        <v>4624</v>
      </c>
      <c r="C191" s="16" t="s">
        <v>4625</v>
      </c>
      <c r="D191" s="16" t="s">
        <v>4626</v>
      </c>
      <c r="E191" s="16" t="s">
        <v>4627</v>
      </c>
    </row>
    <row r="192" spans="1:5" x14ac:dyDescent="0.25">
      <c r="A192" s="16" t="s">
        <v>4615</v>
      </c>
      <c r="B192" s="16" t="s">
        <v>4216</v>
      </c>
      <c r="C192" s="16" t="s">
        <v>444</v>
      </c>
      <c r="D192" s="16" t="s">
        <v>4217</v>
      </c>
      <c r="E192" s="16" t="s">
        <v>4218</v>
      </c>
    </row>
    <row r="193" spans="1:5" x14ac:dyDescent="0.25">
      <c r="A193" s="16" t="s">
        <v>4615</v>
      </c>
      <c r="B193" s="16" t="s">
        <v>864</v>
      </c>
      <c r="C193" s="16" t="s">
        <v>4628</v>
      </c>
      <c r="D193" s="16" t="s">
        <v>4357</v>
      </c>
      <c r="E193" s="16" t="s">
        <v>4357</v>
      </c>
    </row>
    <row r="194" spans="1:5" x14ac:dyDescent="0.25">
      <c r="A194" s="16" t="s">
        <v>4629</v>
      </c>
      <c r="B194" s="16" t="s">
        <v>4630</v>
      </c>
      <c r="C194" s="16" t="s">
        <v>4631</v>
      </c>
      <c r="D194" s="16" t="s">
        <v>4632</v>
      </c>
      <c r="E194" s="16" t="s">
        <v>4633</v>
      </c>
    </row>
    <row r="195" spans="1:5" x14ac:dyDescent="0.25">
      <c r="A195" s="16" t="s">
        <v>4629</v>
      </c>
      <c r="B195" s="16" t="s">
        <v>4634</v>
      </c>
      <c r="C195" s="16" t="s">
        <v>4635</v>
      </c>
      <c r="D195" s="16" t="s">
        <v>4636</v>
      </c>
      <c r="E195" s="16" t="s">
        <v>4637</v>
      </c>
    </row>
    <row r="196" spans="1:5" x14ac:dyDescent="0.25">
      <c r="A196" s="16" t="s">
        <v>4629</v>
      </c>
      <c r="B196" s="16" t="s">
        <v>4638</v>
      </c>
      <c r="C196" s="16" t="s">
        <v>4639</v>
      </c>
      <c r="D196" s="16" t="s">
        <v>4640</v>
      </c>
      <c r="E196" s="16" t="s">
        <v>4641</v>
      </c>
    </row>
    <row r="197" spans="1:5" x14ac:dyDescent="0.25">
      <c r="A197" s="16" t="s">
        <v>4629</v>
      </c>
      <c r="B197" s="16" t="s">
        <v>4642</v>
      </c>
      <c r="C197" s="16" t="s">
        <v>4643</v>
      </c>
      <c r="D197" s="16" t="s">
        <v>4644</v>
      </c>
      <c r="E197" s="16" t="s">
        <v>4645</v>
      </c>
    </row>
    <row r="198" spans="1:5" x14ac:dyDescent="0.25">
      <c r="A198" s="16" t="s">
        <v>4629</v>
      </c>
      <c r="B198" s="16" t="s">
        <v>4646</v>
      </c>
      <c r="C198" s="16" t="s">
        <v>4647</v>
      </c>
      <c r="D198" s="16" t="s">
        <v>4648</v>
      </c>
      <c r="E198" s="16" t="s">
        <v>4649</v>
      </c>
    </row>
    <row r="199" spans="1:5" x14ac:dyDescent="0.25">
      <c r="A199" s="16" t="s">
        <v>4629</v>
      </c>
      <c r="B199" s="16" t="s">
        <v>4650</v>
      </c>
      <c r="C199" s="16" t="s">
        <v>4651</v>
      </c>
      <c r="D199" s="16" t="s">
        <v>4652</v>
      </c>
      <c r="E199" s="16" t="s">
        <v>4653</v>
      </c>
    </row>
    <row r="200" spans="1:5" x14ac:dyDescent="0.25">
      <c r="A200" s="16" t="s">
        <v>4629</v>
      </c>
      <c r="B200" s="16" t="s">
        <v>4654</v>
      </c>
      <c r="C200" s="16" t="s">
        <v>4655</v>
      </c>
      <c r="D200" s="16" t="s">
        <v>4656</v>
      </c>
      <c r="E200" s="16" t="s">
        <v>4657</v>
      </c>
    </row>
    <row r="201" spans="1:5" x14ac:dyDescent="0.25">
      <c r="A201" s="16" t="s">
        <v>4629</v>
      </c>
      <c r="B201" s="16" t="s">
        <v>4658</v>
      </c>
      <c r="C201" s="16" t="s">
        <v>4659</v>
      </c>
      <c r="D201" s="16" t="s">
        <v>4660</v>
      </c>
      <c r="E201" s="16" t="s">
        <v>4661</v>
      </c>
    </row>
    <row r="202" spans="1:5" x14ac:dyDescent="0.25">
      <c r="A202" s="16" t="s">
        <v>4629</v>
      </c>
      <c r="B202" s="16" t="s">
        <v>4662</v>
      </c>
      <c r="C202" s="16" t="s">
        <v>4663</v>
      </c>
      <c r="D202" s="16" t="s">
        <v>4664</v>
      </c>
      <c r="E202" s="16" t="s">
        <v>4665</v>
      </c>
    </row>
    <row r="203" spans="1:5" x14ac:dyDescent="0.25">
      <c r="A203" s="16" t="s">
        <v>4629</v>
      </c>
      <c r="B203" s="16" t="s">
        <v>4666</v>
      </c>
      <c r="C203" s="16" t="s">
        <v>4667</v>
      </c>
      <c r="D203" s="16" t="s">
        <v>4668</v>
      </c>
      <c r="E203" s="16" t="s">
        <v>4669</v>
      </c>
    </row>
    <row r="204" spans="1:5" x14ac:dyDescent="0.25">
      <c r="A204" s="16" t="s">
        <v>4670</v>
      </c>
      <c r="B204" s="16" t="s">
        <v>4671</v>
      </c>
      <c r="C204" s="16" t="s">
        <v>1544</v>
      </c>
      <c r="D204" s="16" t="s">
        <v>4672</v>
      </c>
      <c r="E204" s="16" t="s">
        <v>4673</v>
      </c>
    </row>
    <row r="205" spans="1:5" x14ac:dyDescent="0.25">
      <c r="A205" s="16" t="s">
        <v>4670</v>
      </c>
      <c r="B205" s="16" t="s">
        <v>4674</v>
      </c>
      <c r="C205" s="16" t="s">
        <v>1543</v>
      </c>
      <c r="D205" s="16" t="s">
        <v>4675</v>
      </c>
      <c r="E205" s="16" t="s">
        <v>4676</v>
      </c>
    </row>
    <row r="206" spans="1:5" x14ac:dyDescent="0.25">
      <c r="A206" s="16" t="s">
        <v>4670</v>
      </c>
      <c r="B206" s="16" t="s">
        <v>4677</v>
      </c>
      <c r="C206" s="16" t="s">
        <v>4678</v>
      </c>
      <c r="D206" s="16" t="s">
        <v>4679</v>
      </c>
      <c r="E206" s="16" t="s">
        <v>4680</v>
      </c>
    </row>
    <row r="207" spans="1:5" x14ac:dyDescent="0.25">
      <c r="A207" s="16" t="s">
        <v>4670</v>
      </c>
      <c r="B207" s="16" t="s">
        <v>4681</v>
      </c>
      <c r="C207" s="16" t="s">
        <v>1537</v>
      </c>
      <c r="D207" s="16" t="s">
        <v>4682</v>
      </c>
      <c r="E207" s="16" t="s">
        <v>4683</v>
      </c>
    </row>
    <row r="208" spans="1:5" x14ac:dyDescent="0.25">
      <c r="A208" s="16" t="s">
        <v>4670</v>
      </c>
      <c r="B208" s="16" t="s">
        <v>4684</v>
      </c>
      <c r="C208" s="16" t="s">
        <v>1548</v>
      </c>
      <c r="D208" s="16" t="s">
        <v>4685</v>
      </c>
      <c r="E208" s="16" t="s">
        <v>4686</v>
      </c>
    </row>
    <row r="209" spans="1:5" x14ac:dyDescent="0.25">
      <c r="A209" s="16" t="s">
        <v>4670</v>
      </c>
      <c r="B209" s="16" t="s">
        <v>4687</v>
      </c>
      <c r="C209" s="16" t="s">
        <v>4688</v>
      </c>
      <c r="D209" s="16" t="s">
        <v>4689</v>
      </c>
      <c r="E209" s="16" t="s">
        <v>4690</v>
      </c>
    </row>
    <row r="210" spans="1:5" x14ac:dyDescent="0.25">
      <c r="A210" s="16" t="s">
        <v>4670</v>
      </c>
      <c r="B210" s="16" t="s">
        <v>4691</v>
      </c>
      <c r="C210" s="16" t="s">
        <v>1545</v>
      </c>
      <c r="D210" s="16" t="s">
        <v>4692</v>
      </c>
      <c r="E210" s="16" t="s">
        <v>4693</v>
      </c>
    </row>
    <row r="211" spans="1:5" x14ac:dyDescent="0.25">
      <c r="A211" s="16" t="s">
        <v>4670</v>
      </c>
      <c r="B211" s="16" t="s">
        <v>4694</v>
      </c>
      <c r="C211" s="16" t="s">
        <v>1547</v>
      </c>
      <c r="D211" s="16" t="s">
        <v>4695</v>
      </c>
      <c r="E211" s="16" t="s">
        <v>4696</v>
      </c>
    </row>
    <row r="212" spans="1:5" x14ac:dyDescent="0.25">
      <c r="A212" s="16" t="s">
        <v>4670</v>
      </c>
      <c r="B212" s="16" t="s">
        <v>4697</v>
      </c>
      <c r="C212" s="16" t="s">
        <v>4698</v>
      </c>
      <c r="D212" s="16" t="s">
        <v>4699</v>
      </c>
      <c r="E212" s="16" t="s">
        <v>4700</v>
      </c>
    </row>
    <row r="213" spans="1:5" x14ac:dyDescent="0.25">
      <c r="A213" s="16" t="s">
        <v>4670</v>
      </c>
      <c r="B213" s="16" t="s">
        <v>4701</v>
      </c>
      <c r="C213" s="16" t="s">
        <v>4702</v>
      </c>
      <c r="D213" s="16" t="s">
        <v>4703</v>
      </c>
      <c r="E213" s="16" t="s">
        <v>4704</v>
      </c>
    </row>
    <row r="214" spans="1:5" x14ac:dyDescent="0.25">
      <c r="A214" s="16" t="s">
        <v>4670</v>
      </c>
      <c r="B214" s="16" t="s">
        <v>4411</v>
      </c>
      <c r="C214" s="16" t="s">
        <v>1541</v>
      </c>
      <c r="D214" s="16" t="s">
        <v>4705</v>
      </c>
      <c r="E214" s="16" t="s">
        <v>4706</v>
      </c>
    </row>
    <row r="215" spans="1:5" x14ac:dyDescent="0.25">
      <c r="A215" s="16" t="s">
        <v>4670</v>
      </c>
      <c r="B215" s="16" t="s">
        <v>2337</v>
      </c>
      <c r="C215" s="16" t="s">
        <v>1542</v>
      </c>
      <c r="D215" s="16" t="s">
        <v>2954</v>
      </c>
      <c r="E215" s="16" t="s">
        <v>4707</v>
      </c>
    </row>
    <row r="216" spans="1:5" x14ac:dyDescent="0.25">
      <c r="A216" s="16" t="s">
        <v>4670</v>
      </c>
      <c r="B216" s="16" t="s">
        <v>864</v>
      </c>
      <c r="C216" s="16" t="s">
        <v>503</v>
      </c>
      <c r="D216" s="16" t="s">
        <v>4357</v>
      </c>
      <c r="E216" s="16" t="s">
        <v>4357</v>
      </c>
    </row>
    <row r="217" spans="1:5" x14ac:dyDescent="0.25">
      <c r="A217" s="16" t="s">
        <v>4670</v>
      </c>
      <c r="B217" s="16" t="s">
        <v>4216</v>
      </c>
      <c r="C217" s="16" t="s">
        <v>444</v>
      </c>
      <c r="D217" s="16" t="s">
        <v>4217</v>
      </c>
      <c r="E217" s="16" t="s">
        <v>4218</v>
      </c>
    </row>
    <row r="218" spans="1:5" x14ac:dyDescent="0.25">
      <c r="A218" s="16" t="s">
        <v>4708</v>
      </c>
      <c r="B218" s="16" t="s">
        <v>4709</v>
      </c>
      <c r="C218" s="16" t="s">
        <v>4710</v>
      </c>
      <c r="D218" s="16" t="s">
        <v>4711</v>
      </c>
      <c r="E218" s="16" t="s">
        <v>4712</v>
      </c>
    </row>
    <row r="219" spans="1:5" x14ac:dyDescent="0.25">
      <c r="A219" s="16" t="s">
        <v>4708</v>
      </c>
      <c r="B219" s="16" t="s">
        <v>4713</v>
      </c>
      <c r="C219" s="16" t="s">
        <v>4714</v>
      </c>
      <c r="D219" s="16" t="s">
        <v>4715</v>
      </c>
      <c r="E219" s="16" t="s">
        <v>4716</v>
      </c>
    </row>
    <row r="220" spans="1:5" x14ac:dyDescent="0.25">
      <c r="A220" s="16" t="s">
        <v>4708</v>
      </c>
      <c r="B220" s="16" t="s">
        <v>4717</v>
      </c>
      <c r="C220" s="16" t="s">
        <v>4718</v>
      </c>
      <c r="D220" s="16" t="s">
        <v>4719</v>
      </c>
      <c r="E220" s="16" t="s">
        <v>4720</v>
      </c>
    </row>
    <row r="221" spans="1:5" x14ac:dyDescent="0.25">
      <c r="A221" s="16" t="s">
        <v>4708</v>
      </c>
      <c r="B221" s="16" t="s">
        <v>4721</v>
      </c>
      <c r="C221" s="16" t="s">
        <v>4722</v>
      </c>
      <c r="D221" s="16" t="s">
        <v>4723</v>
      </c>
      <c r="E221" s="16" t="s">
        <v>4724</v>
      </c>
    </row>
    <row r="222" spans="1:5" x14ac:dyDescent="0.25">
      <c r="A222" s="16" t="s">
        <v>4708</v>
      </c>
      <c r="B222" s="16" t="s">
        <v>4725</v>
      </c>
      <c r="C222" s="16" t="s">
        <v>4726</v>
      </c>
      <c r="D222" s="16" t="s">
        <v>4727</v>
      </c>
      <c r="E222" s="16" t="s">
        <v>4728</v>
      </c>
    </row>
    <row r="223" spans="1:5" x14ac:dyDescent="0.25">
      <c r="A223" s="16" t="s">
        <v>4708</v>
      </c>
      <c r="B223" s="16" t="s">
        <v>4729</v>
      </c>
      <c r="C223" s="16" t="s">
        <v>4730</v>
      </c>
      <c r="D223" s="16" t="s">
        <v>4731</v>
      </c>
      <c r="E223" s="16" t="s">
        <v>4731</v>
      </c>
    </row>
    <row r="224" spans="1:5" x14ac:dyDescent="0.25">
      <c r="A224" s="16" t="s">
        <v>4708</v>
      </c>
      <c r="B224" s="16" t="s">
        <v>4732</v>
      </c>
      <c r="C224" s="16" t="s">
        <v>4733</v>
      </c>
      <c r="D224" s="16" t="s">
        <v>4734</v>
      </c>
      <c r="E224" s="16" t="s">
        <v>4735</v>
      </c>
    </row>
    <row r="225" spans="1:5" x14ac:dyDescent="0.25">
      <c r="A225" s="16" t="s">
        <v>4708</v>
      </c>
      <c r="B225" s="16" t="s">
        <v>4736</v>
      </c>
      <c r="C225" s="16" t="s">
        <v>4737</v>
      </c>
      <c r="D225" s="16" t="s">
        <v>4738</v>
      </c>
      <c r="E225" s="16" t="s">
        <v>4739</v>
      </c>
    </row>
    <row r="226" spans="1:5" x14ac:dyDescent="0.25">
      <c r="A226" s="16" t="s">
        <v>4708</v>
      </c>
      <c r="B226" s="16" t="s">
        <v>2337</v>
      </c>
      <c r="C226" s="16" t="s">
        <v>1542</v>
      </c>
      <c r="D226" s="16" t="s">
        <v>2954</v>
      </c>
      <c r="E226" s="16" t="s">
        <v>4707</v>
      </c>
    </row>
    <row r="227" spans="1:5" x14ac:dyDescent="0.25">
      <c r="A227" s="16" t="s">
        <v>4708</v>
      </c>
      <c r="B227" s="16" t="s">
        <v>864</v>
      </c>
      <c r="C227" s="16" t="s">
        <v>503</v>
      </c>
      <c r="D227" s="16" t="s">
        <v>4357</v>
      </c>
      <c r="E227" s="16" t="s">
        <v>4357</v>
      </c>
    </row>
    <row r="228" spans="1:5" x14ac:dyDescent="0.25">
      <c r="A228" s="16" t="s">
        <v>4708</v>
      </c>
      <c r="B228" s="16" t="s">
        <v>4216</v>
      </c>
      <c r="C228" s="16" t="s">
        <v>4740</v>
      </c>
      <c r="D228" s="16" t="s">
        <v>4217</v>
      </c>
      <c r="E228" s="16" t="s">
        <v>4218</v>
      </c>
    </row>
    <row r="229" spans="1:5" x14ac:dyDescent="0.25">
      <c r="A229" s="16" t="s">
        <v>4741</v>
      </c>
      <c r="B229" s="16" t="s">
        <v>865</v>
      </c>
      <c r="C229" s="16" t="s">
        <v>4742</v>
      </c>
      <c r="D229" s="16" t="s">
        <v>4434</v>
      </c>
      <c r="E229" s="16" t="s">
        <v>4435</v>
      </c>
    </row>
    <row r="230" spans="1:5" x14ac:dyDescent="0.25">
      <c r="A230" s="16" t="s">
        <v>4741</v>
      </c>
      <c r="B230" s="16" t="s">
        <v>4743</v>
      </c>
      <c r="C230" s="16" t="s">
        <v>4744</v>
      </c>
      <c r="D230" s="16" t="s">
        <v>4745</v>
      </c>
      <c r="E230" s="16" t="s">
        <v>4746</v>
      </c>
    </row>
    <row r="231" spans="1:5" x14ac:dyDescent="0.25">
      <c r="A231" s="16" t="s">
        <v>4741</v>
      </c>
      <c r="B231" s="16" t="s">
        <v>4747</v>
      </c>
      <c r="C231" s="16" t="s">
        <v>4748</v>
      </c>
      <c r="D231" s="16" t="s">
        <v>4749</v>
      </c>
      <c r="E231" s="16" t="s">
        <v>4750</v>
      </c>
    </row>
    <row r="232" spans="1:5" x14ac:dyDescent="0.25">
      <c r="A232" s="16" t="s">
        <v>4741</v>
      </c>
      <c r="B232" s="16" t="s">
        <v>4751</v>
      </c>
      <c r="C232" s="16" t="s">
        <v>4752</v>
      </c>
      <c r="D232" s="16" t="s">
        <v>4753</v>
      </c>
      <c r="E232" s="16" t="s">
        <v>4754</v>
      </c>
    </row>
    <row r="233" spans="1:5" x14ac:dyDescent="0.25">
      <c r="A233" s="16" t="s">
        <v>4741</v>
      </c>
      <c r="B233" s="16" t="s">
        <v>4755</v>
      </c>
      <c r="C233" s="16" t="s">
        <v>4756</v>
      </c>
      <c r="D233" s="16" t="s">
        <v>4757</v>
      </c>
      <c r="E233" s="16" t="s">
        <v>4758</v>
      </c>
    </row>
    <row r="234" spans="1:5" x14ac:dyDescent="0.25">
      <c r="A234" s="16" t="s">
        <v>4741</v>
      </c>
      <c r="B234" s="16" t="s">
        <v>4507</v>
      </c>
      <c r="C234" s="16" t="s">
        <v>1300</v>
      </c>
      <c r="D234" s="16" t="s">
        <v>4759</v>
      </c>
      <c r="E234" s="16" t="s">
        <v>4760</v>
      </c>
    </row>
    <row r="235" spans="1:5" x14ac:dyDescent="0.25">
      <c r="A235" s="16" t="s">
        <v>4741</v>
      </c>
      <c r="B235" s="16" t="s">
        <v>4761</v>
      </c>
      <c r="C235" s="16" t="s">
        <v>4762</v>
      </c>
      <c r="D235" s="16" t="s">
        <v>4763</v>
      </c>
      <c r="E235" s="16" t="s">
        <v>4764</v>
      </c>
    </row>
    <row r="236" spans="1:5" x14ac:dyDescent="0.25">
      <c r="A236" s="16" t="s">
        <v>4741</v>
      </c>
      <c r="B236" s="16" t="s">
        <v>4765</v>
      </c>
      <c r="C236" s="16" t="s">
        <v>4766</v>
      </c>
      <c r="D236" s="16" t="s">
        <v>4767</v>
      </c>
      <c r="E236" s="16" t="s">
        <v>4768</v>
      </c>
    </row>
    <row r="237" spans="1:5" x14ac:dyDescent="0.25">
      <c r="A237" s="16" t="s">
        <v>4741</v>
      </c>
      <c r="B237" s="16" t="s">
        <v>4769</v>
      </c>
      <c r="C237" s="16" t="s">
        <v>4770</v>
      </c>
      <c r="D237" s="16" t="s">
        <v>4771</v>
      </c>
      <c r="E237" s="16" t="s">
        <v>4772</v>
      </c>
    </row>
    <row r="238" spans="1:5" x14ac:dyDescent="0.25">
      <c r="A238" s="16" t="s">
        <v>4741</v>
      </c>
      <c r="B238" s="16" t="s">
        <v>4773</v>
      </c>
      <c r="C238" s="16" t="s">
        <v>4774</v>
      </c>
      <c r="D238" s="16" t="s">
        <v>4775</v>
      </c>
      <c r="E238" s="16" t="s">
        <v>4776</v>
      </c>
    </row>
    <row r="239" spans="1:5" x14ac:dyDescent="0.25">
      <c r="A239" s="16" t="s">
        <v>4741</v>
      </c>
      <c r="B239" s="16" t="s">
        <v>4777</v>
      </c>
      <c r="C239" s="16" t="s">
        <v>4778</v>
      </c>
      <c r="D239" s="16" t="s">
        <v>4779</v>
      </c>
      <c r="E239" s="16" t="s">
        <v>4780</v>
      </c>
    </row>
    <row r="240" spans="1:5" x14ac:dyDescent="0.25">
      <c r="A240" s="16" t="s">
        <v>4741</v>
      </c>
      <c r="B240" s="16" t="s">
        <v>4781</v>
      </c>
      <c r="C240" s="16" t="s">
        <v>4782</v>
      </c>
      <c r="D240" s="16" t="s">
        <v>4783</v>
      </c>
      <c r="E240" s="16" t="s">
        <v>4784</v>
      </c>
    </row>
    <row r="241" spans="1:5" x14ac:dyDescent="0.25">
      <c r="A241" s="16" t="s">
        <v>4741</v>
      </c>
      <c r="B241" s="16" t="s">
        <v>4785</v>
      </c>
      <c r="C241" s="16" t="s">
        <v>4786</v>
      </c>
      <c r="D241" s="16" t="s">
        <v>4787</v>
      </c>
      <c r="E241" s="16" t="s">
        <v>4788</v>
      </c>
    </row>
    <row r="242" spans="1:5" x14ac:dyDescent="0.25">
      <c r="A242" s="16" t="s">
        <v>4741</v>
      </c>
      <c r="B242" s="16" t="s">
        <v>4789</v>
      </c>
      <c r="C242" s="16" t="s">
        <v>4790</v>
      </c>
      <c r="D242" s="16" t="s">
        <v>4791</v>
      </c>
      <c r="E242" s="16" t="s">
        <v>4792</v>
      </c>
    </row>
    <row r="243" spans="1:5" x14ac:dyDescent="0.25">
      <c r="A243" s="16" t="s">
        <v>4741</v>
      </c>
      <c r="B243" s="16" t="s">
        <v>2337</v>
      </c>
      <c r="C243" s="16" t="s">
        <v>1542</v>
      </c>
      <c r="D243" s="16" t="s">
        <v>2954</v>
      </c>
      <c r="E243" s="16" t="s">
        <v>4707</v>
      </c>
    </row>
    <row r="244" spans="1:5" x14ac:dyDescent="0.25">
      <c r="A244" s="16" t="s">
        <v>4741</v>
      </c>
      <c r="B244" s="16" t="s">
        <v>864</v>
      </c>
      <c r="C244" s="16" t="s">
        <v>697</v>
      </c>
      <c r="D244" s="16" t="s">
        <v>4357</v>
      </c>
      <c r="E244" s="16" t="s">
        <v>4357</v>
      </c>
    </row>
    <row r="245" spans="1:5" x14ac:dyDescent="0.25">
      <c r="A245" s="16" t="s">
        <v>4793</v>
      </c>
      <c r="B245" s="16" t="s">
        <v>867</v>
      </c>
      <c r="C245" s="16" t="s">
        <v>1562</v>
      </c>
      <c r="D245" s="16" t="s">
        <v>4794</v>
      </c>
      <c r="E245" s="16" t="s">
        <v>4795</v>
      </c>
    </row>
    <row r="246" spans="1:5" x14ac:dyDescent="0.25">
      <c r="A246" s="16" t="s">
        <v>4793</v>
      </c>
      <c r="B246" s="16" t="s">
        <v>4796</v>
      </c>
      <c r="C246" s="16" t="s">
        <v>1563</v>
      </c>
      <c r="D246" s="16" t="s">
        <v>4797</v>
      </c>
      <c r="E246" s="16" t="s">
        <v>4798</v>
      </c>
    </row>
    <row r="247" spans="1:5" x14ac:dyDescent="0.25">
      <c r="A247" s="16" t="s">
        <v>4793</v>
      </c>
      <c r="B247" s="16" t="s">
        <v>865</v>
      </c>
      <c r="C247" s="16" t="s">
        <v>1561</v>
      </c>
      <c r="D247" s="16" t="s">
        <v>4799</v>
      </c>
      <c r="E247" s="16" t="s">
        <v>4800</v>
      </c>
    </row>
    <row r="248" spans="1:5" x14ac:dyDescent="0.25">
      <c r="A248" s="16" t="s">
        <v>4793</v>
      </c>
      <c r="B248" s="16" t="s">
        <v>4801</v>
      </c>
      <c r="C248" s="16" t="s">
        <v>4802</v>
      </c>
      <c r="D248" s="16" t="s">
        <v>4803</v>
      </c>
      <c r="E248" s="16" t="s">
        <v>4804</v>
      </c>
    </row>
    <row r="249" spans="1:5" x14ac:dyDescent="0.25">
      <c r="A249" s="16" t="s">
        <v>4793</v>
      </c>
      <c r="B249" s="16" t="s">
        <v>864</v>
      </c>
      <c r="C249" s="16" t="s">
        <v>4805</v>
      </c>
      <c r="D249" s="16" t="s">
        <v>4357</v>
      </c>
      <c r="E249" s="16" t="s">
        <v>4357</v>
      </c>
    </row>
    <row r="250" spans="1:5" x14ac:dyDescent="0.25">
      <c r="A250" s="16" t="s">
        <v>4793</v>
      </c>
      <c r="B250" s="16" t="s">
        <v>4216</v>
      </c>
      <c r="C250" s="16" t="s">
        <v>1105</v>
      </c>
      <c r="D250" s="16" t="s">
        <v>4217</v>
      </c>
      <c r="E250" s="16" t="s">
        <v>4218</v>
      </c>
    </row>
    <row r="251" spans="1:5" x14ac:dyDescent="0.25">
      <c r="A251" s="16" t="s">
        <v>4806</v>
      </c>
      <c r="B251" s="16" t="s">
        <v>4807</v>
      </c>
      <c r="C251" s="16" t="s">
        <v>1374</v>
      </c>
      <c r="D251" s="16" t="s">
        <v>4808</v>
      </c>
      <c r="E251" s="16" t="s">
        <v>4809</v>
      </c>
    </row>
    <row r="252" spans="1:5" x14ac:dyDescent="0.25">
      <c r="A252" s="16" t="s">
        <v>4806</v>
      </c>
      <c r="B252" s="16" t="s">
        <v>4810</v>
      </c>
      <c r="C252" s="16" t="s">
        <v>1375</v>
      </c>
      <c r="D252" s="16" t="s">
        <v>4811</v>
      </c>
      <c r="E252" s="16" t="s">
        <v>4812</v>
      </c>
    </row>
    <row r="253" spans="1:5" x14ac:dyDescent="0.25">
      <c r="A253" s="16" t="s">
        <v>4806</v>
      </c>
      <c r="B253" s="16" t="s">
        <v>4813</v>
      </c>
      <c r="C253" s="16" t="s">
        <v>1376</v>
      </c>
      <c r="D253" s="16" t="s">
        <v>4814</v>
      </c>
      <c r="E253" s="16" t="s">
        <v>4815</v>
      </c>
    </row>
    <row r="254" spans="1:5" x14ac:dyDescent="0.25">
      <c r="A254" s="16" t="s">
        <v>4806</v>
      </c>
      <c r="B254" s="16" t="s">
        <v>4816</v>
      </c>
      <c r="C254" s="16" t="s">
        <v>1380</v>
      </c>
      <c r="D254" s="16" t="s">
        <v>4817</v>
      </c>
      <c r="E254" s="16" t="s">
        <v>4818</v>
      </c>
    </row>
    <row r="255" spans="1:5" x14ac:dyDescent="0.25">
      <c r="A255" s="16" t="s">
        <v>4806</v>
      </c>
      <c r="B255" s="16" t="s">
        <v>4819</v>
      </c>
      <c r="C255" s="16" t="s">
        <v>1369</v>
      </c>
      <c r="D255" s="16" t="s">
        <v>4820</v>
      </c>
      <c r="E255" s="16" t="s">
        <v>4821</v>
      </c>
    </row>
    <row r="256" spans="1:5" x14ac:dyDescent="0.25">
      <c r="A256" s="16" t="s">
        <v>4806</v>
      </c>
      <c r="B256" s="16" t="s">
        <v>4822</v>
      </c>
      <c r="C256" s="16" t="s">
        <v>1378</v>
      </c>
      <c r="D256" s="16" t="s">
        <v>4823</v>
      </c>
      <c r="E256" s="16" t="s">
        <v>4824</v>
      </c>
    </row>
    <row r="257" spans="1:5" x14ac:dyDescent="0.25">
      <c r="A257" s="16" t="s">
        <v>4806</v>
      </c>
      <c r="B257" s="16" t="s">
        <v>4825</v>
      </c>
      <c r="C257" s="16" t="s">
        <v>1372</v>
      </c>
      <c r="D257" s="16" t="s">
        <v>4826</v>
      </c>
      <c r="E257" s="16" t="s">
        <v>4827</v>
      </c>
    </row>
    <row r="258" spans="1:5" x14ac:dyDescent="0.25">
      <c r="A258" s="16" t="s">
        <v>4806</v>
      </c>
      <c r="B258" s="16" t="s">
        <v>4828</v>
      </c>
      <c r="C258" s="16" t="s">
        <v>4829</v>
      </c>
      <c r="D258" s="16" t="s">
        <v>4830</v>
      </c>
      <c r="E258" s="16" t="s">
        <v>4831</v>
      </c>
    </row>
    <row r="259" spans="1:5" x14ac:dyDescent="0.25">
      <c r="A259" s="16" t="s">
        <v>4806</v>
      </c>
      <c r="B259" s="16" t="s">
        <v>4832</v>
      </c>
      <c r="C259" s="16" t="s">
        <v>4833</v>
      </c>
      <c r="D259" s="16" t="s">
        <v>4834</v>
      </c>
      <c r="E259" s="16" t="s">
        <v>4835</v>
      </c>
    </row>
    <row r="260" spans="1:5" x14ac:dyDescent="0.25">
      <c r="A260" s="16" t="s">
        <v>4806</v>
      </c>
      <c r="B260" s="16" t="s">
        <v>4216</v>
      </c>
      <c r="C260" s="16" t="s">
        <v>444</v>
      </c>
      <c r="D260" s="16" t="s">
        <v>4217</v>
      </c>
      <c r="E260" s="16" t="s">
        <v>4218</v>
      </c>
    </row>
    <row r="261" spans="1:5" x14ac:dyDescent="0.25">
      <c r="A261" s="16" t="s">
        <v>4806</v>
      </c>
      <c r="B261" s="16" t="s">
        <v>864</v>
      </c>
      <c r="C261" s="16" t="s">
        <v>697</v>
      </c>
      <c r="D261" s="16" t="s">
        <v>4357</v>
      </c>
      <c r="E261" s="16" t="s">
        <v>4357</v>
      </c>
    </row>
    <row r="262" spans="1:5" x14ac:dyDescent="0.25">
      <c r="A262" s="16" t="s">
        <v>4836</v>
      </c>
      <c r="B262" s="16" t="s">
        <v>4837</v>
      </c>
      <c r="C262" s="16" t="s">
        <v>1826</v>
      </c>
      <c r="D262" s="16" t="s">
        <v>4838</v>
      </c>
      <c r="E262" s="16" t="s">
        <v>4839</v>
      </c>
    </row>
    <row r="263" spans="1:5" x14ac:dyDescent="0.25">
      <c r="A263" s="16" t="s">
        <v>4836</v>
      </c>
      <c r="B263" s="16" t="s">
        <v>4840</v>
      </c>
      <c r="C263" s="16" t="s">
        <v>1823</v>
      </c>
      <c r="D263" s="16" t="s">
        <v>4841</v>
      </c>
      <c r="E263" s="16" t="s">
        <v>4842</v>
      </c>
    </row>
    <row r="264" spans="1:5" x14ac:dyDescent="0.25">
      <c r="A264" s="16" t="s">
        <v>4836</v>
      </c>
      <c r="B264" s="16" t="s">
        <v>4843</v>
      </c>
      <c r="C264" s="16" t="s">
        <v>1821</v>
      </c>
      <c r="D264" s="16" t="s">
        <v>4844</v>
      </c>
      <c r="E264" s="16" t="s">
        <v>4845</v>
      </c>
    </row>
    <row r="265" spans="1:5" x14ac:dyDescent="0.25">
      <c r="A265" s="16" t="s">
        <v>4836</v>
      </c>
      <c r="B265" s="16" t="s">
        <v>4846</v>
      </c>
      <c r="C265" s="16" t="s">
        <v>1824</v>
      </c>
      <c r="D265" s="16" t="s">
        <v>4847</v>
      </c>
      <c r="E265" s="16" t="s">
        <v>4848</v>
      </c>
    </row>
    <row r="266" spans="1:5" x14ac:dyDescent="0.25">
      <c r="A266" s="16" t="s">
        <v>4836</v>
      </c>
      <c r="B266" s="16" t="s">
        <v>4849</v>
      </c>
      <c r="C266" s="16" t="s">
        <v>1828</v>
      </c>
      <c r="D266" s="16" t="s">
        <v>4850</v>
      </c>
      <c r="E266" s="16" t="s">
        <v>4851</v>
      </c>
    </row>
    <row r="267" spans="1:5" x14ac:dyDescent="0.25">
      <c r="A267" s="16" t="s">
        <v>4836</v>
      </c>
      <c r="B267" s="16" t="s">
        <v>4852</v>
      </c>
      <c r="C267" s="16" t="s">
        <v>1820</v>
      </c>
      <c r="D267" s="16" t="s">
        <v>4853</v>
      </c>
      <c r="E267" s="16" t="s">
        <v>4854</v>
      </c>
    </row>
    <row r="268" spans="1:5" x14ac:dyDescent="0.25">
      <c r="A268" s="16" t="s">
        <v>4836</v>
      </c>
      <c r="B268" s="16" t="s">
        <v>4855</v>
      </c>
      <c r="C268" s="16" t="s">
        <v>4856</v>
      </c>
      <c r="D268" s="16" t="s">
        <v>4857</v>
      </c>
      <c r="E268" s="16" t="s">
        <v>4858</v>
      </c>
    </row>
    <row r="269" spans="1:5" x14ac:dyDescent="0.25">
      <c r="A269" s="16" t="s">
        <v>4836</v>
      </c>
      <c r="B269" s="16" t="s">
        <v>4859</v>
      </c>
      <c r="C269" s="16" t="s">
        <v>4860</v>
      </c>
      <c r="D269" s="16" t="s">
        <v>4861</v>
      </c>
      <c r="E269" s="16" t="s">
        <v>4862</v>
      </c>
    </row>
    <row r="270" spans="1:5" x14ac:dyDescent="0.25">
      <c r="A270" s="16" t="s">
        <v>4836</v>
      </c>
      <c r="B270" s="16" t="s">
        <v>2337</v>
      </c>
      <c r="C270" s="16" t="s">
        <v>4863</v>
      </c>
      <c r="D270" s="16" t="s">
        <v>4864</v>
      </c>
      <c r="E270" s="16" t="s">
        <v>4865</v>
      </c>
    </row>
    <row r="271" spans="1:5" x14ac:dyDescent="0.25">
      <c r="A271" s="16" t="s">
        <v>4866</v>
      </c>
      <c r="B271" s="16" t="s">
        <v>4867</v>
      </c>
      <c r="C271" s="16" t="s">
        <v>1779</v>
      </c>
      <c r="D271" s="16" t="s">
        <v>4868</v>
      </c>
      <c r="E271" s="16" t="s">
        <v>4869</v>
      </c>
    </row>
    <row r="272" spans="1:5" x14ac:dyDescent="0.25">
      <c r="A272" s="16" t="s">
        <v>4866</v>
      </c>
      <c r="B272" s="16" t="s">
        <v>4870</v>
      </c>
      <c r="C272" s="16" t="s">
        <v>4871</v>
      </c>
      <c r="D272" s="16" t="s">
        <v>4872</v>
      </c>
      <c r="E272" s="16" t="s">
        <v>4873</v>
      </c>
    </row>
    <row r="273" spans="1:5" x14ac:dyDescent="0.25">
      <c r="A273" s="16" t="s">
        <v>4866</v>
      </c>
      <c r="B273" s="16" t="s">
        <v>4874</v>
      </c>
      <c r="C273" s="16" t="s">
        <v>1785</v>
      </c>
      <c r="D273" s="16" t="s">
        <v>4875</v>
      </c>
      <c r="E273" s="16" t="s">
        <v>4876</v>
      </c>
    </row>
    <row r="274" spans="1:5" x14ac:dyDescent="0.25">
      <c r="A274" s="16" t="s">
        <v>4866</v>
      </c>
      <c r="B274" s="16" t="s">
        <v>4877</v>
      </c>
      <c r="C274" s="16" t="s">
        <v>1782</v>
      </c>
      <c r="D274" s="16" t="s">
        <v>4878</v>
      </c>
      <c r="E274" s="16" t="s">
        <v>4879</v>
      </c>
    </row>
    <row r="275" spans="1:5" x14ac:dyDescent="0.25">
      <c r="A275" s="16" t="s">
        <v>4866</v>
      </c>
      <c r="B275" s="16" t="s">
        <v>4880</v>
      </c>
      <c r="C275" s="16" t="s">
        <v>1780</v>
      </c>
      <c r="D275" s="16" t="s">
        <v>4881</v>
      </c>
      <c r="E275" s="16" t="s">
        <v>4882</v>
      </c>
    </row>
    <row r="276" spans="1:5" x14ac:dyDescent="0.25">
      <c r="A276" s="16" t="s">
        <v>4866</v>
      </c>
      <c r="B276" s="16" t="s">
        <v>4883</v>
      </c>
      <c r="C276" s="16" t="s">
        <v>1790</v>
      </c>
      <c r="D276" s="16" t="s">
        <v>4884</v>
      </c>
      <c r="E276" s="16" t="s">
        <v>4885</v>
      </c>
    </row>
    <row r="277" spans="1:5" x14ac:dyDescent="0.25">
      <c r="A277" s="16" t="s">
        <v>4866</v>
      </c>
      <c r="B277" s="16" t="s">
        <v>4886</v>
      </c>
      <c r="C277" s="16" t="s">
        <v>1791</v>
      </c>
      <c r="D277" s="16" t="s">
        <v>4887</v>
      </c>
      <c r="E277" s="16" t="s">
        <v>4888</v>
      </c>
    </row>
    <row r="278" spans="1:5" x14ac:dyDescent="0.25">
      <c r="A278" s="16" t="s">
        <v>4866</v>
      </c>
      <c r="B278" s="16" t="s">
        <v>4889</v>
      </c>
      <c r="C278" s="16" t="s">
        <v>1778</v>
      </c>
      <c r="D278" s="16" t="s">
        <v>4890</v>
      </c>
      <c r="E278" s="16" t="s">
        <v>4891</v>
      </c>
    </row>
    <row r="279" spans="1:5" x14ac:dyDescent="0.25">
      <c r="A279" s="16" t="s">
        <v>4866</v>
      </c>
      <c r="B279" s="16" t="s">
        <v>4892</v>
      </c>
      <c r="C279" s="16" t="s">
        <v>1783</v>
      </c>
      <c r="D279" s="16" t="s">
        <v>4893</v>
      </c>
      <c r="E279" s="16" t="s">
        <v>4894</v>
      </c>
    </row>
    <row r="280" spans="1:5" x14ac:dyDescent="0.25">
      <c r="A280" s="16" t="s">
        <v>4866</v>
      </c>
      <c r="B280" s="16" t="s">
        <v>4895</v>
      </c>
      <c r="C280" s="16" t="s">
        <v>1788</v>
      </c>
      <c r="D280" s="16" t="s">
        <v>4896</v>
      </c>
      <c r="E280" s="16" t="s">
        <v>4897</v>
      </c>
    </row>
    <row r="281" spans="1:5" x14ac:dyDescent="0.25">
      <c r="A281" s="16" t="s">
        <v>4866</v>
      </c>
      <c r="B281" s="16" t="s">
        <v>4898</v>
      </c>
      <c r="C281" s="16" t="s">
        <v>1832</v>
      </c>
      <c r="D281" s="16" t="s">
        <v>4899</v>
      </c>
      <c r="E281" s="16" t="s">
        <v>4900</v>
      </c>
    </row>
    <row r="282" spans="1:5" x14ac:dyDescent="0.25">
      <c r="A282" s="16" t="s">
        <v>4866</v>
      </c>
      <c r="B282" s="16" t="s">
        <v>4901</v>
      </c>
      <c r="C282" s="16" t="s">
        <v>1781</v>
      </c>
      <c r="D282" s="16" t="s">
        <v>4902</v>
      </c>
      <c r="E282" s="16" t="s">
        <v>4903</v>
      </c>
    </row>
    <row r="283" spans="1:5" x14ac:dyDescent="0.25">
      <c r="A283" s="16" t="s">
        <v>4866</v>
      </c>
      <c r="B283" s="16" t="s">
        <v>4904</v>
      </c>
      <c r="C283" s="16" t="s">
        <v>1784</v>
      </c>
      <c r="D283" s="16" t="s">
        <v>4905</v>
      </c>
      <c r="E283" s="16" t="s">
        <v>4906</v>
      </c>
    </row>
    <row r="284" spans="1:5" x14ac:dyDescent="0.25">
      <c r="A284" s="16" t="s">
        <v>4866</v>
      </c>
      <c r="B284" s="16" t="s">
        <v>4907</v>
      </c>
      <c r="C284" s="16" t="s">
        <v>1786</v>
      </c>
      <c r="D284" s="16" t="s">
        <v>4908</v>
      </c>
      <c r="E284" s="16" t="s">
        <v>4909</v>
      </c>
    </row>
    <row r="285" spans="1:5" x14ac:dyDescent="0.25">
      <c r="A285" s="16" t="s">
        <v>4866</v>
      </c>
      <c r="B285" s="16" t="s">
        <v>4910</v>
      </c>
      <c r="C285" s="16" t="s">
        <v>1787</v>
      </c>
      <c r="D285" s="16" t="s">
        <v>4911</v>
      </c>
      <c r="E285" s="16" t="s">
        <v>4912</v>
      </c>
    </row>
    <row r="286" spans="1:5" x14ac:dyDescent="0.25">
      <c r="A286" s="16" t="s">
        <v>4866</v>
      </c>
      <c r="B286" s="16" t="s">
        <v>4913</v>
      </c>
      <c r="C286" s="16" t="s">
        <v>1789</v>
      </c>
      <c r="D286" s="16" t="s">
        <v>4914</v>
      </c>
      <c r="E286" s="16" t="s">
        <v>4915</v>
      </c>
    </row>
    <row r="287" spans="1:5" x14ac:dyDescent="0.25">
      <c r="A287" s="16" t="s">
        <v>4866</v>
      </c>
      <c r="B287" s="16" t="s">
        <v>2337</v>
      </c>
      <c r="C287" s="16" t="s">
        <v>530</v>
      </c>
      <c r="D287" s="16" t="s">
        <v>4182</v>
      </c>
      <c r="E287" s="16" t="s">
        <v>4183</v>
      </c>
    </row>
    <row r="288" spans="1:5" x14ac:dyDescent="0.25">
      <c r="A288" s="16" t="s">
        <v>4866</v>
      </c>
      <c r="B288" s="16" t="s">
        <v>864</v>
      </c>
      <c r="C288" s="16" t="s">
        <v>697</v>
      </c>
      <c r="D288" s="16" t="s">
        <v>4357</v>
      </c>
      <c r="E288" s="16" t="s">
        <v>4357</v>
      </c>
    </row>
    <row r="289" spans="1:5" x14ac:dyDescent="0.25">
      <c r="A289" s="16" t="s">
        <v>4866</v>
      </c>
      <c r="B289" s="16" t="s">
        <v>4216</v>
      </c>
      <c r="C289" s="16" t="s">
        <v>444</v>
      </c>
      <c r="D289" s="16" t="s">
        <v>4217</v>
      </c>
      <c r="E289" s="16" t="s">
        <v>4218</v>
      </c>
    </row>
    <row r="290" spans="1:5" x14ac:dyDescent="0.25">
      <c r="A290" s="16" t="s">
        <v>4916</v>
      </c>
      <c r="B290" s="16" t="s">
        <v>4917</v>
      </c>
      <c r="C290" s="16" t="s">
        <v>1794</v>
      </c>
      <c r="D290" s="16" t="s">
        <v>4918</v>
      </c>
      <c r="E290" s="16" t="s">
        <v>4919</v>
      </c>
    </row>
    <row r="291" spans="1:5" x14ac:dyDescent="0.25">
      <c r="A291" s="16" t="s">
        <v>4916</v>
      </c>
      <c r="B291" s="16" t="s">
        <v>4920</v>
      </c>
      <c r="C291" s="16" t="s">
        <v>1793</v>
      </c>
      <c r="D291" s="16" t="s">
        <v>4921</v>
      </c>
      <c r="E291" s="16" t="s">
        <v>4922</v>
      </c>
    </row>
    <row r="292" spans="1:5" x14ac:dyDescent="0.25">
      <c r="A292" s="16" t="s">
        <v>4916</v>
      </c>
      <c r="B292" s="16" t="s">
        <v>864</v>
      </c>
      <c r="C292" s="16" t="s">
        <v>503</v>
      </c>
      <c r="D292" s="16" t="s">
        <v>4357</v>
      </c>
      <c r="E292" s="16" t="s">
        <v>4357</v>
      </c>
    </row>
    <row r="293" spans="1:5" x14ac:dyDescent="0.25">
      <c r="A293" s="16" t="s">
        <v>4916</v>
      </c>
      <c r="B293" s="16" t="s">
        <v>4216</v>
      </c>
      <c r="C293" s="16" t="s">
        <v>444</v>
      </c>
      <c r="D293" s="16" t="s">
        <v>4217</v>
      </c>
      <c r="E293" s="16" t="s">
        <v>4218</v>
      </c>
    </row>
    <row r="294" spans="1:5" x14ac:dyDescent="0.25">
      <c r="A294" s="16" t="s">
        <v>4923</v>
      </c>
      <c r="B294" s="16" t="s">
        <v>4411</v>
      </c>
      <c r="C294" s="16" t="s">
        <v>1816</v>
      </c>
      <c r="D294" s="16" t="s">
        <v>4924</v>
      </c>
      <c r="E294" s="16" t="s">
        <v>4925</v>
      </c>
    </row>
    <row r="295" spans="1:5" x14ac:dyDescent="0.25">
      <c r="A295" s="16" t="s">
        <v>4923</v>
      </c>
      <c r="B295" s="16" t="s">
        <v>4926</v>
      </c>
      <c r="C295" s="16" t="s">
        <v>1817</v>
      </c>
      <c r="D295" s="16" t="s">
        <v>4927</v>
      </c>
      <c r="E295" s="16" t="s">
        <v>4928</v>
      </c>
    </row>
    <row r="296" spans="1:5" x14ac:dyDescent="0.25">
      <c r="A296" s="16" t="s">
        <v>4923</v>
      </c>
      <c r="B296" s="16" t="s">
        <v>4929</v>
      </c>
      <c r="C296" s="16" t="s">
        <v>1814</v>
      </c>
      <c r="D296" s="16" t="s">
        <v>4930</v>
      </c>
      <c r="E296" s="16" t="s">
        <v>4931</v>
      </c>
    </row>
    <row r="297" spans="1:5" x14ac:dyDescent="0.25">
      <c r="A297" s="16" t="s">
        <v>4923</v>
      </c>
      <c r="B297" s="16" t="s">
        <v>4932</v>
      </c>
      <c r="C297" s="16" t="s">
        <v>1813</v>
      </c>
      <c r="D297" s="16" t="s">
        <v>4933</v>
      </c>
      <c r="E297" s="16" t="s">
        <v>4934</v>
      </c>
    </row>
    <row r="298" spans="1:5" x14ac:dyDescent="0.25">
      <c r="A298" s="16" t="s">
        <v>4923</v>
      </c>
      <c r="B298" s="16" t="s">
        <v>4935</v>
      </c>
      <c r="C298" s="16" t="s">
        <v>4936</v>
      </c>
      <c r="D298" s="16" t="s">
        <v>4937</v>
      </c>
      <c r="E298" s="16" t="s">
        <v>4938</v>
      </c>
    </row>
    <row r="299" spans="1:5" x14ac:dyDescent="0.25">
      <c r="A299" s="16" t="s">
        <v>4923</v>
      </c>
      <c r="B299" s="16" t="s">
        <v>4939</v>
      </c>
      <c r="C299" s="16" t="s">
        <v>1811</v>
      </c>
      <c r="D299" s="16" t="s">
        <v>4940</v>
      </c>
      <c r="E299" s="16" t="s">
        <v>4941</v>
      </c>
    </row>
    <row r="300" spans="1:5" x14ac:dyDescent="0.25">
      <c r="A300" s="16" t="s">
        <v>4923</v>
      </c>
      <c r="B300" s="16" t="s">
        <v>4942</v>
      </c>
      <c r="C300" s="16" t="s">
        <v>1805</v>
      </c>
      <c r="D300" s="16" t="s">
        <v>4943</v>
      </c>
      <c r="E300" s="16" t="s">
        <v>4944</v>
      </c>
    </row>
    <row r="301" spans="1:5" x14ac:dyDescent="0.25">
      <c r="A301" s="16" t="s">
        <v>4923</v>
      </c>
      <c r="B301" s="16" t="s">
        <v>4945</v>
      </c>
      <c r="C301" s="16" t="s">
        <v>1807</v>
      </c>
      <c r="D301" s="16" t="s">
        <v>4946</v>
      </c>
      <c r="E301" s="16" t="s">
        <v>4947</v>
      </c>
    </row>
    <row r="302" spans="1:5" x14ac:dyDescent="0.25">
      <c r="A302" s="16" t="s">
        <v>4923</v>
      </c>
      <c r="B302" s="16" t="s">
        <v>4948</v>
      </c>
      <c r="C302" s="16" t="s">
        <v>1810</v>
      </c>
      <c r="D302" s="16" t="s">
        <v>4949</v>
      </c>
      <c r="E302" s="16" t="s">
        <v>4950</v>
      </c>
    </row>
    <row r="303" spans="1:5" x14ac:dyDescent="0.25">
      <c r="A303" s="16" t="s">
        <v>4923</v>
      </c>
      <c r="B303" s="16" t="s">
        <v>4951</v>
      </c>
      <c r="C303" s="16" t="s">
        <v>1809</v>
      </c>
      <c r="D303" s="16" t="s">
        <v>4952</v>
      </c>
      <c r="E303" s="16" t="s">
        <v>4953</v>
      </c>
    </row>
    <row r="304" spans="1:5" x14ac:dyDescent="0.25">
      <c r="A304" s="16" t="s">
        <v>4923</v>
      </c>
      <c r="B304" s="16" t="s">
        <v>4954</v>
      </c>
      <c r="C304" s="16" t="s">
        <v>4955</v>
      </c>
      <c r="D304" s="16" t="s">
        <v>4956</v>
      </c>
      <c r="E304" s="16" t="s">
        <v>4957</v>
      </c>
    </row>
    <row r="305" spans="1:5" x14ac:dyDescent="0.25">
      <c r="A305" s="16" t="s">
        <v>4923</v>
      </c>
      <c r="B305" s="16" t="s">
        <v>4958</v>
      </c>
      <c r="C305" s="16" t="s">
        <v>4959</v>
      </c>
      <c r="D305" s="16" t="s">
        <v>4960</v>
      </c>
      <c r="E305" s="16" t="s">
        <v>4961</v>
      </c>
    </row>
    <row r="306" spans="1:5" x14ac:dyDescent="0.25">
      <c r="A306" s="16" t="s">
        <v>4923</v>
      </c>
      <c r="B306" s="16" t="s">
        <v>4962</v>
      </c>
      <c r="C306" s="16" t="s">
        <v>1808</v>
      </c>
      <c r="D306" s="16" t="s">
        <v>4963</v>
      </c>
      <c r="E306" s="16" t="s">
        <v>4964</v>
      </c>
    </row>
    <row r="307" spans="1:5" x14ac:dyDescent="0.25">
      <c r="A307" s="16" t="s">
        <v>4923</v>
      </c>
      <c r="B307" s="16" t="s">
        <v>4965</v>
      </c>
      <c r="C307" s="16" t="s">
        <v>1812</v>
      </c>
      <c r="D307" s="16" t="s">
        <v>4966</v>
      </c>
      <c r="E307" s="16" t="s">
        <v>4967</v>
      </c>
    </row>
    <row r="308" spans="1:5" x14ac:dyDescent="0.25">
      <c r="A308" s="16" t="s">
        <v>4923</v>
      </c>
      <c r="B308" s="16" t="s">
        <v>4968</v>
      </c>
      <c r="C308" s="16" t="s">
        <v>4969</v>
      </c>
      <c r="D308" s="16" t="s">
        <v>4970</v>
      </c>
      <c r="E308" s="16" t="s">
        <v>4971</v>
      </c>
    </row>
    <row r="309" spans="1:5" x14ac:dyDescent="0.25">
      <c r="A309" s="16" t="s">
        <v>4923</v>
      </c>
      <c r="B309" s="16" t="s">
        <v>4972</v>
      </c>
      <c r="C309" s="16" t="s">
        <v>1815</v>
      </c>
      <c r="D309" s="16" t="s">
        <v>4973</v>
      </c>
      <c r="E309" s="16" t="s">
        <v>4974</v>
      </c>
    </row>
    <row r="310" spans="1:5" x14ac:dyDescent="0.25">
      <c r="A310" s="16" t="s">
        <v>4923</v>
      </c>
      <c r="B310" s="16" t="s">
        <v>4975</v>
      </c>
      <c r="C310" s="16" t="s">
        <v>1818</v>
      </c>
      <c r="D310" s="16" t="s">
        <v>4976</v>
      </c>
      <c r="E310" s="16" t="s">
        <v>4977</v>
      </c>
    </row>
    <row r="311" spans="1:5" x14ac:dyDescent="0.25">
      <c r="A311" s="16" t="s">
        <v>4923</v>
      </c>
      <c r="B311" s="16" t="s">
        <v>4978</v>
      </c>
      <c r="C311" s="16" t="s">
        <v>1806</v>
      </c>
      <c r="D311" s="16" t="s">
        <v>4979</v>
      </c>
      <c r="E311" s="16" t="s">
        <v>4980</v>
      </c>
    </row>
    <row r="312" spans="1:5" x14ac:dyDescent="0.25">
      <c r="A312" s="16" t="s">
        <v>4923</v>
      </c>
      <c r="B312" s="16" t="s">
        <v>2337</v>
      </c>
      <c r="C312" s="16" t="s">
        <v>1542</v>
      </c>
      <c r="D312" s="16" t="s">
        <v>2954</v>
      </c>
      <c r="E312" s="16" t="s">
        <v>4707</v>
      </c>
    </row>
    <row r="313" spans="1:5" x14ac:dyDescent="0.25">
      <c r="A313" s="16" t="s">
        <v>4923</v>
      </c>
      <c r="B313" s="16" t="s">
        <v>4216</v>
      </c>
      <c r="C313" s="16" t="s">
        <v>444</v>
      </c>
      <c r="D313" s="16" t="s">
        <v>4217</v>
      </c>
      <c r="E313" s="16" t="s">
        <v>4218</v>
      </c>
    </row>
    <row r="314" spans="1:5" x14ac:dyDescent="0.25">
      <c r="A314" s="16" t="s">
        <v>4923</v>
      </c>
      <c r="B314" s="16" t="s">
        <v>864</v>
      </c>
      <c r="C314" s="16" t="s">
        <v>697</v>
      </c>
      <c r="D314" s="16" t="s">
        <v>4357</v>
      </c>
      <c r="E314" s="16" t="s">
        <v>4357</v>
      </c>
    </row>
    <row r="315" spans="1:5" x14ac:dyDescent="0.25">
      <c r="A315" s="16" t="s">
        <v>4981</v>
      </c>
      <c r="B315" s="16" t="s">
        <v>4982</v>
      </c>
      <c r="C315" s="16" t="s">
        <v>1829</v>
      </c>
      <c r="D315" s="16" t="s">
        <v>4983</v>
      </c>
      <c r="E315" s="16" t="s">
        <v>4984</v>
      </c>
    </row>
    <row r="316" spans="1:5" x14ac:dyDescent="0.25">
      <c r="A316" s="16" t="s">
        <v>4981</v>
      </c>
      <c r="B316" s="16" t="s">
        <v>4985</v>
      </c>
      <c r="C316" s="16" t="s">
        <v>1825</v>
      </c>
      <c r="D316" s="16" t="s">
        <v>4986</v>
      </c>
      <c r="E316" s="16" t="s">
        <v>4987</v>
      </c>
    </row>
    <row r="317" spans="1:5" x14ac:dyDescent="0.25">
      <c r="A317" s="16" t="s">
        <v>4981</v>
      </c>
      <c r="B317" s="16" t="s">
        <v>4988</v>
      </c>
      <c r="C317" s="16" t="s">
        <v>1822</v>
      </c>
      <c r="D317" s="16" t="s">
        <v>4989</v>
      </c>
      <c r="E317" s="16" t="s">
        <v>4990</v>
      </c>
    </row>
    <row r="318" spans="1:5" x14ac:dyDescent="0.25">
      <c r="A318" s="16" t="s">
        <v>4981</v>
      </c>
      <c r="B318" s="16" t="s">
        <v>4837</v>
      </c>
      <c r="C318" s="16" t="s">
        <v>1826</v>
      </c>
      <c r="D318" s="16" t="s">
        <v>4838</v>
      </c>
      <c r="E318" s="16" t="s">
        <v>4839</v>
      </c>
    </row>
    <row r="319" spans="1:5" x14ac:dyDescent="0.25">
      <c r="A319" s="16" t="s">
        <v>4981</v>
      </c>
      <c r="B319" s="16" t="s">
        <v>4840</v>
      </c>
      <c r="C319" s="16" t="s">
        <v>1823</v>
      </c>
      <c r="D319" s="16" t="s">
        <v>4841</v>
      </c>
      <c r="E319" s="16" t="s">
        <v>4842</v>
      </c>
    </row>
    <row r="320" spans="1:5" x14ac:dyDescent="0.25">
      <c r="A320" s="16" t="s">
        <v>4981</v>
      </c>
      <c r="B320" s="16" t="s">
        <v>4843</v>
      </c>
      <c r="C320" s="16" t="s">
        <v>1821</v>
      </c>
      <c r="D320" s="16" t="s">
        <v>4991</v>
      </c>
      <c r="E320" s="16" t="s">
        <v>4992</v>
      </c>
    </row>
    <row r="321" spans="1:5" x14ac:dyDescent="0.25">
      <c r="A321" s="16" t="s">
        <v>4981</v>
      </c>
      <c r="B321" s="16" t="s">
        <v>4846</v>
      </c>
      <c r="C321" s="16" t="s">
        <v>1824</v>
      </c>
      <c r="D321" s="16" t="s">
        <v>4847</v>
      </c>
      <c r="E321" s="16" t="s">
        <v>4848</v>
      </c>
    </row>
    <row r="322" spans="1:5" x14ac:dyDescent="0.25">
      <c r="A322" s="16" t="s">
        <v>4981</v>
      </c>
      <c r="B322" s="16" t="s">
        <v>4849</v>
      </c>
      <c r="C322" s="16" t="s">
        <v>1828</v>
      </c>
      <c r="D322" s="16" t="s">
        <v>4850</v>
      </c>
      <c r="E322" s="16" t="s">
        <v>4851</v>
      </c>
    </row>
    <row r="323" spans="1:5" x14ac:dyDescent="0.25">
      <c r="A323" s="16" t="s">
        <v>4981</v>
      </c>
      <c r="B323" s="16" t="s">
        <v>4852</v>
      </c>
      <c r="C323" s="16" t="s">
        <v>1820</v>
      </c>
      <c r="D323" s="16" t="s">
        <v>4853</v>
      </c>
      <c r="E323" s="16" t="s">
        <v>4854</v>
      </c>
    </row>
    <row r="324" spans="1:5" x14ac:dyDescent="0.25">
      <c r="A324" s="16" t="s">
        <v>4981</v>
      </c>
      <c r="B324" s="16" t="s">
        <v>4993</v>
      </c>
      <c r="C324" s="16" t="s">
        <v>1827</v>
      </c>
      <c r="D324" s="16" t="s">
        <v>4994</v>
      </c>
      <c r="E324" s="16" t="s">
        <v>4995</v>
      </c>
    </row>
    <row r="325" spans="1:5" x14ac:dyDescent="0.25">
      <c r="A325" s="16" t="s">
        <v>4981</v>
      </c>
      <c r="B325" s="16" t="s">
        <v>2337</v>
      </c>
      <c r="C325" s="16" t="s">
        <v>4863</v>
      </c>
      <c r="D325" s="16" t="s">
        <v>4864</v>
      </c>
      <c r="E325" s="16" t="s">
        <v>4865</v>
      </c>
    </row>
    <row r="326" spans="1:5" x14ac:dyDescent="0.25">
      <c r="A326" s="16" t="s">
        <v>4981</v>
      </c>
      <c r="B326" s="16" t="s">
        <v>4216</v>
      </c>
      <c r="C326" s="16" t="s">
        <v>444</v>
      </c>
      <c r="D326" s="16" t="s">
        <v>4217</v>
      </c>
      <c r="E326" s="16" t="s">
        <v>4218</v>
      </c>
    </row>
    <row r="327" spans="1:5" x14ac:dyDescent="0.25">
      <c r="A327" s="16" t="s">
        <v>4981</v>
      </c>
      <c r="B327" s="16" t="s">
        <v>864</v>
      </c>
      <c r="C327" s="16" t="s">
        <v>697</v>
      </c>
      <c r="D327" s="16" t="s">
        <v>4357</v>
      </c>
      <c r="E327" s="16" t="s">
        <v>4357</v>
      </c>
    </row>
    <row r="328" spans="1:5" x14ac:dyDescent="0.25">
      <c r="A328" s="16" t="s">
        <v>4996</v>
      </c>
      <c r="B328" s="16" t="s">
        <v>759</v>
      </c>
      <c r="C328" s="16" t="s">
        <v>4997</v>
      </c>
      <c r="D328" s="16" t="s">
        <v>4998</v>
      </c>
      <c r="E328" s="16" t="s">
        <v>4999</v>
      </c>
    </row>
    <row r="329" spans="1:5" x14ac:dyDescent="0.25">
      <c r="A329" s="16" t="s">
        <v>4996</v>
      </c>
      <c r="B329" s="16" t="s">
        <v>761</v>
      </c>
      <c r="C329" s="16" t="s">
        <v>5000</v>
      </c>
      <c r="D329" s="16" t="s">
        <v>5001</v>
      </c>
      <c r="E329" s="16" t="s">
        <v>5002</v>
      </c>
    </row>
    <row r="330" spans="1:5" x14ac:dyDescent="0.25">
      <c r="A330" s="16" t="s">
        <v>4996</v>
      </c>
      <c r="B330" s="16" t="s">
        <v>758</v>
      </c>
      <c r="C330" s="16" t="s">
        <v>5003</v>
      </c>
      <c r="D330" s="16" t="s">
        <v>5004</v>
      </c>
      <c r="E330" s="16" t="s">
        <v>5005</v>
      </c>
    </row>
    <row r="331" spans="1:5" x14ac:dyDescent="0.25">
      <c r="A331" s="16" t="s">
        <v>4996</v>
      </c>
      <c r="B331" s="16" t="s">
        <v>4170</v>
      </c>
      <c r="C331" s="16" t="s">
        <v>4171</v>
      </c>
      <c r="D331" s="16" t="s">
        <v>4172</v>
      </c>
      <c r="E331" s="16" t="s">
        <v>4173</v>
      </c>
    </row>
    <row r="332" spans="1:5" x14ac:dyDescent="0.25">
      <c r="A332" s="16" t="s">
        <v>4996</v>
      </c>
      <c r="B332" s="16" t="s">
        <v>764</v>
      </c>
      <c r="C332" s="16" t="s">
        <v>5006</v>
      </c>
      <c r="D332" s="16" t="s">
        <v>5007</v>
      </c>
      <c r="E332" s="16" t="s">
        <v>5008</v>
      </c>
    </row>
    <row r="333" spans="1:5" x14ac:dyDescent="0.25">
      <c r="A333" s="16" t="s">
        <v>4996</v>
      </c>
      <c r="B333" s="16" t="s">
        <v>2337</v>
      </c>
      <c r="C333" s="16" t="s">
        <v>1542</v>
      </c>
      <c r="D333" s="16" t="s">
        <v>5009</v>
      </c>
      <c r="E333" s="16" t="s">
        <v>5010</v>
      </c>
    </row>
    <row r="334" spans="1:5" x14ac:dyDescent="0.25">
      <c r="A334" s="16" t="s">
        <v>4996</v>
      </c>
      <c r="B334" s="16" t="s">
        <v>4216</v>
      </c>
      <c r="C334" s="16" t="s">
        <v>444</v>
      </c>
      <c r="D334" s="16" t="s">
        <v>4217</v>
      </c>
      <c r="E334" s="16" t="s">
        <v>4218</v>
      </c>
    </row>
    <row r="335" spans="1:5" x14ac:dyDescent="0.25">
      <c r="A335" s="16" t="s">
        <v>5011</v>
      </c>
      <c r="B335" s="16" t="s">
        <v>768</v>
      </c>
      <c r="C335" s="16" t="s">
        <v>5012</v>
      </c>
      <c r="D335" s="16" t="s">
        <v>5013</v>
      </c>
      <c r="E335" s="16" t="s">
        <v>5014</v>
      </c>
    </row>
    <row r="336" spans="1:5" x14ac:dyDescent="0.25">
      <c r="A336" s="16" t="s">
        <v>5011</v>
      </c>
      <c r="B336" s="16" t="s">
        <v>772</v>
      </c>
      <c r="C336" s="16" t="s">
        <v>5015</v>
      </c>
      <c r="D336" s="16" t="s">
        <v>5016</v>
      </c>
      <c r="E336" s="16" t="s">
        <v>5017</v>
      </c>
    </row>
    <row r="337" spans="1:5" x14ac:dyDescent="0.25">
      <c r="A337" s="16" t="s">
        <v>5011</v>
      </c>
      <c r="B337" s="16" t="s">
        <v>774</v>
      </c>
      <c r="C337" s="16" t="s">
        <v>5018</v>
      </c>
      <c r="D337" s="16" t="s">
        <v>5019</v>
      </c>
      <c r="E337" s="16" t="s">
        <v>5020</v>
      </c>
    </row>
    <row r="338" spans="1:5" x14ac:dyDescent="0.25">
      <c r="A338" s="16" t="s">
        <v>5011</v>
      </c>
      <c r="B338" s="16" t="s">
        <v>773</v>
      </c>
      <c r="C338" s="16" t="s">
        <v>5021</v>
      </c>
      <c r="D338" s="16" t="s">
        <v>5022</v>
      </c>
      <c r="E338" s="16" t="s">
        <v>5023</v>
      </c>
    </row>
    <row r="339" spans="1:5" x14ac:dyDescent="0.25">
      <c r="A339" s="16" t="s">
        <v>5011</v>
      </c>
      <c r="B339" s="16" t="s">
        <v>775</v>
      </c>
      <c r="C339" s="16" t="s">
        <v>5024</v>
      </c>
      <c r="D339" s="16" t="s">
        <v>5025</v>
      </c>
      <c r="E339" s="16" t="s">
        <v>5026</v>
      </c>
    </row>
    <row r="340" spans="1:5" x14ac:dyDescent="0.25">
      <c r="A340" s="16" t="s">
        <v>5011</v>
      </c>
      <c r="B340" s="16" t="s">
        <v>776</v>
      </c>
      <c r="C340" s="16" t="s">
        <v>5027</v>
      </c>
      <c r="D340" s="16" t="s">
        <v>5028</v>
      </c>
      <c r="E340" s="16" t="s">
        <v>5029</v>
      </c>
    </row>
    <row r="341" spans="1:5" x14ac:dyDescent="0.25">
      <c r="A341" s="16" t="s">
        <v>5011</v>
      </c>
      <c r="B341" s="16" t="s">
        <v>769</v>
      </c>
      <c r="C341" s="16" t="s">
        <v>5030</v>
      </c>
      <c r="D341" s="16" t="s">
        <v>5031</v>
      </c>
      <c r="E341" s="16" t="s">
        <v>5032</v>
      </c>
    </row>
    <row r="342" spans="1:5" x14ac:dyDescent="0.25">
      <c r="A342" s="16" t="s">
        <v>5011</v>
      </c>
      <c r="B342" s="16" t="s">
        <v>770</v>
      </c>
      <c r="C342" s="16" t="s">
        <v>5033</v>
      </c>
      <c r="D342" s="16" t="s">
        <v>5034</v>
      </c>
      <c r="E342" s="16" t="s">
        <v>5035</v>
      </c>
    </row>
    <row r="343" spans="1:5" x14ac:dyDescent="0.25">
      <c r="A343" s="16" t="s">
        <v>5011</v>
      </c>
      <c r="B343" s="16" t="s">
        <v>771</v>
      </c>
      <c r="C343" s="16" t="s">
        <v>5036</v>
      </c>
      <c r="D343" s="16" t="s">
        <v>5037</v>
      </c>
      <c r="E343" s="16" t="s">
        <v>5038</v>
      </c>
    </row>
    <row r="344" spans="1:5" x14ac:dyDescent="0.25">
      <c r="A344" s="16" t="s">
        <v>5011</v>
      </c>
      <c r="B344" s="16" t="s">
        <v>864</v>
      </c>
      <c r="C344" s="16" t="s">
        <v>697</v>
      </c>
      <c r="D344" s="16" t="s">
        <v>4357</v>
      </c>
      <c r="E344" s="16" t="s">
        <v>4357</v>
      </c>
    </row>
    <row r="345" spans="1:5" x14ac:dyDescent="0.25">
      <c r="A345" s="16" t="s">
        <v>5011</v>
      </c>
      <c r="B345" s="16" t="s">
        <v>2337</v>
      </c>
      <c r="C345" s="16" t="s">
        <v>1542</v>
      </c>
      <c r="D345" s="16" t="s">
        <v>5009</v>
      </c>
      <c r="E345" s="16" t="s">
        <v>5010</v>
      </c>
    </row>
    <row r="346" spans="1:5" x14ac:dyDescent="0.25">
      <c r="A346" s="16" t="s">
        <v>5011</v>
      </c>
      <c r="B346" s="16" t="s">
        <v>4216</v>
      </c>
      <c r="C346" s="16" t="s">
        <v>444</v>
      </c>
      <c r="D346" s="16" t="s">
        <v>4217</v>
      </c>
      <c r="E346" s="16" t="s">
        <v>4218</v>
      </c>
    </row>
    <row r="347" spans="1:5" x14ac:dyDescent="0.25">
      <c r="A347" s="16" t="s">
        <v>5039</v>
      </c>
      <c r="B347" s="16" t="s">
        <v>737</v>
      </c>
      <c r="C347" s="16" t="s">
        <v>5040</v>
      </c>
      <c r="D347" s="16" t="s">
        <v>5041</v>
      </c>
      <c r="E347" s="16" t="s">
        <v>5042</v>
      </c>
    </row>
    <row r="348" spans="1:5" x14ac:dyDescent="0.25">
      <c r="A348" s="16" t="s">
        <v>5039</v>
      </c>
      <c r="B348" s="16" t="s">
        <v>736</v>
      </c>
      <c r="C348" s="16" t="s">
        <v>5043</v>
      </c>
      <c r="D348" s="16" t="s">
        <v>5044</v>
      </c>
      <c r="E348" s="16" t="s">
        <v>5045</v>
      </c>
    </row>
    <row r="349" spans="1:5" x14ac:dyDescent="0.25">
      <c r="A349" s="16" t="s">
        <v>5039</v>
      </c>
      <c r="B349" s="16" t="s">
        <v>864</v>
      </c>
      <c r="C349" s="16" t="s">
        <v>503</v>
      </c>
      <c r="D349" s="16" t="s">
        <v>4357</v>
      </c>
      <c r="E349" s="16" t="s">
        <v>4357</v>
      </c>
    </row>
    <row r="350" spans="1:5" x14ac:dyDescent="0.25">
      <c r="A350" s="16" t="s">
        <v>5046</v>
      </c>
      <c r="B350" s="16" t="s">
        <v>5047</v>
      </c>
      <c r="C350" s="16" t="s">
        <v>5048</v>
      </c>
      <c r="D350" s="16" t="s">
        <v>5049</v>
      </c>
      <c r="E350" s="16" t="s">
        <v>5050</v>
      </c>
    </row>
    <row r="351" spans="1:5" x14ac:dyDescent="0.25">
      <c r="A351" s="16" t="s">
        <v>5046</v>
      </c>
      <c r="B351" s="16" t="s">
        <v>5051</v>
      </c>
      <c r="C351" s="16" t="s">
        <v>5052</v>
      </c>
      <c r="D351" s="16" t="s">
        <v>5053</v>
      </c>
      <c r="E351" s="16" t="s">
        <v>5054</v>
      </c>
    </row>
    <row r="352" spans="1:5" x14ac:dyDescent="0.25">
      <c r="A352" s="16" t="s">
        <v>5046</v>
      </c>
      <c r="B352" s="16" t="s">
        <v>5055</v>
      </c>
      <c r="C352" s="16" t="s">
        <v>5056</v>
      </c>
      <c r="D352" s="16" t="s">
        <v>5057</v>
      </c>
      <c r="E352" s="16" t="s">
        <v>5058</v>
      </c>
    </row>
    <row r="353" spans="1:5" x14ac:dyDescent="0.25">
      <c r="A353" s="16" t="s">
        <v>5046</v>
      </c>
      <c r="B353" s="16" t="s">
        <v>864</v>
      </c>
      <c r="C353" s="16" t="s">
        <v>697</v>
      </c>
      <c r="D353" s="16" t="s">
        <v>4357</v>
      </c>
      <c r="E353" s="16" t="s">
        <v>4357</v>
      </c>
    </row>
    <row r="354" spans="1:5" x14ac:dyDescent="0.25">
      <c r="A354" s="16" t="s">
        <v>5046</v>
      </c>
      <c r="B354" s="16" t="s">
        <v>4216</v>
      </c>
      <c r="C354" s="16" t="s">
        <v>444</v>
      </c>
      <c r="D354" s="16" t="s">
        <v>4217</v>
      </c>
      <c r="E354" s="16" t="s">
        <v>4218</v>
      </c>
    </row>
    <row r="355" spans="1:5" x14ac:dyDescent="0.25">
      <c r="A355" s="16" t="s">
        <v>5059</v>
      </c>
      <c r="B355" s="16" t="s">
        <v>5060</v>
      </c>
      <c r="C355" s="16" t="s">
        <v>5061</v>
      </c>
      <c r="D355" s="16" t="s">
        <v>5062</v>
      </c>
      <c r="E355" s="16" t="s">
        <v>5063</v>
      </c>
    </row>
    <row r="356" spans="1:5" x14ac:dyDescent="0.25">
      <c r="A356" s="16" t="s">
        <v>5059</v>
      </c>
      <c r="B356" s="16" t="s">
        <v>5064</v>
      </c>
      <c r="C356" s="16" t="s">
        <v>5065</v>
      </c>
      <c r="D356" s="16" t="s">
        <v>5066</v>
      </c>
      <c r="E356" s="16" t="s">
        <v>5067</v>
      </c>
    </row>
    <row r="357" spans="1:5" x14ac:dyDescent="0.25">
      <c r="A357" s="16" t="s">
        <v>5059</v>
      </c>
      <c r="B357" s="16" t="s">
        <v>5068</v>
      </c>
      <c r="C357" s="16" t="s">
        <v>5069</v>
      </c>
      <c r="D357" s="16" t="s">
        <v>5070</v>
      </c>
      <c r="E357" s="16" t="s">
        <v>5071</v>
      </c>
    </row>
    <row r="358" spans="1:5" x14ac:dyDescent="0.25">
      <c r="A358" s="16" t="s">
        <v>5059</v>
      </c>
      <c r="B358" s="16" t="s">
        <v>5072</v>
      </c>
      <c r="C358" s="16" t="s">
        <v>5073</v>
      </c>
      <c r="D358" s="16" t="s">
        <v>5074</v>
      </c>
      <c r="E358" s="16" t="s">
        <v>5075</v>
      </c>
    </row>
    <row r="359" spans="1:5" x14ac:dyDescent="0.25">
      <c r="A359" s="16" t="s">
        <v>5059</v>
      </c>
      <c r="B359" s="16" t="s">
        <v>5076</v>
      </c>
      <c r="C359" s="16" t="s">
        <v>5077</v>
      </c>
      <c r="D359" s="16" t="s">
        <v>5078</v>
      </c>
      <c r="E359" s="16" t="s">
        <v>5079</v>
      </c>
    </row>
    <row r="360" spans="1:5" x14ac:dyDescent="0.25">
      <c r="A360" s="16" t="s">
        <v>5059</v>
      </c>
      <c r="B360" s="16" t="s">
        <v>5080</v>
      </c>
      <c r="C360" s="16" t="s">
        <v>5081</v>
      </c>
      <c r="D360" s="16" t="s">
        <v>5082</v>
      </c>
      <c r="E360" s="16" t="s">
        <v>5083</v>
      </c>
    </row>
    <row r="361" spans="1:5" x14ac:dyDescent="0.25">
      <c r="A361" s="16" t="s">
        <v>5059</v>
      </c>
      <c r="B361" s="16" t="s">
        <v>864</v>
      </c>
      <c r="C361" s="16" t="s">
        <v>697</v>
      </c>
      <c r="D361" s="16" t="s">
        <v>4357</v>
      </c>
      <c r="E361" s="16" t="s">
        <v>4357</v>
      </c>
    </row>
    <row r="362" spans="1:5" x14ac:dyDescent="0.25">
      <c r="A362" s="16" t="s">
        <v>5059</v>
      </c>
      <c r="B362" s="16" t="s">
        <v>4216</v>
      </c>
      <c r="C362" s="16" t="s">
        <v>444</v>
      </c>
      <c r="D362" s="16" t="s">
        <v>4217</v>
      </c>
      <c r="E362" s="16" t="s">
        <v>4218</v>
      </c>
    </row>
    <row r="363" spans="1:5" x14ac:dyDescent="0.25">
      <c r="A363" s="16" t="s">
        <v>5084</v>
      </c>
      <c r="B363" s="16" t="s">
        <v>5085</v>
      </c>
      <c r="C363" s="16" t="s">
        <v>1954</v>
      </c>
      <c r="D363" s="16" t="s">
        <v>5086</v>
      </c>
      <c r="E363" s="16" t="s">
        <v>5087</v>
      </c>
    </row>
    <row r="364" spans="1:5" x14ac:dyDescent="0.25">
      <c r="A364" s="16" t="s">
        <v>5084</v>
      </c>
      <c r="B364" s="16" t="s">
        <v>5088</v>
      </c>
      <c r="C364" s="16" t="s">
        <v>5089</v>
      </c>
      <c r="D364" s="16" t="s">
        <v>5090</v>
      </c>
      <c r="E364" s="16" t="s">
        <v>5091</v>
      </c>
    </row>
    <row r="365" spans="1:5" x14ac:dyDescent="0.25">
      <c r="A365" s="16" t="s">
        <v>5084</v>
      </c>
      <c r="B365" s="16" t="s">
        <v>5092</v>
      </c>
      <c r="C365" s="16" t="s">
        <v>1953</v>
      </c>
      <c r="D365" s="16" t="s">
        <v>5093</v>
      </c>
      <c r="E365" s="16" t="s">
        <v>5094</v>
      </c>
    </row>
    <row r="366" spans="1:5" x14ac:dyDescent="0.25">
      <c r="A366" s="16" t="s">
        <v>5084</v>
      </c>
      <c r="B366" s="16" t="s">
        <v>5095</v>
      </c>
      <c r="C366" s="16" t="s">
        <v>1951</v>
      </c>
      <c r="D366" s="16" t="s">
        <v>5096</v>
      </c>
      <c r="E366" s="16" t="s">
        <v>5097</v>
      </c>
    </row>
    <row r="367" spans="1:5" x14ac:dyDescent="0.25">
      <c r="A367" s="16" t="s">
        <v>5084</v>
      </c>
      <c r="B367" s="16" t="s">
        <v>5098</v>
      </c>
      <c r="C367" s="16" t="s">
        <v>1952</v>
      </c>
      <c r="D367" s="16" t="s">
        <v>5099</v>
      </c>
      <c r="E367" s="16" t="s">
        <v>5100</v>
      </c>
    </row>
    <row r="368" spans="1:5" x14ac:dyDescent="0.25">
      <c r="A368" s="16" t="s">
        <v>5084</v>
      </c>
      <c r="B368" s="16" t="s">
        <v>5101</v>
      </c>
      <c r="C368" s="16" t="s">
        <v>1955</v>
      </c>
      <c r="D368" s="16" t="s">
        <v>5102</v>
      </c>
      <c r="E368" s="16" t="s">
        <v>5103</v>
      </c>
    </row>
    <row r="369" spans="1:5" x14ac:dyDescent="0.25">
      <c r="A369" s="16" t="s">
        <v>5084</v>
      </c>
      <c r="B369" s="16" t="s">
        <v>4216</v>
      </c>
      <c r="C369" s="16" t="s">
        <v>444</v>
      </c>
      <c r="D369" s="16" t="s">
        <v>4217</v>
      </c>
      <c r="E369" s="16" t="s">
        <v>4218</v>
      </c>
    </row>
    <row r="370" spans="1:5" x14ac:dyDescent="0.25">
      <c r="A370" s="16" t="s">
        <v>5104</v>
      </c>
      <c r="B370" s="16" t="s">
        <v>5105</v>
      </c>
      <c r="C370" s="16" t="s">
        <v>5106</v>
      </c>
      <c r="D370" s="16" t="s">
        <v>5107</v>
      </c>
      <c r="E370" s="16" t="s">
        <v>5108</v>
      </c>
    </row>
    <row r="371" spans="1:5" x14ac:dyDescent="0.25">
      <c r="A371" s="16" t="s">
        <v>5104</v>
      </c>
      <c r="B371" s="16" t="s">
        <v>5109</v>
      </c>
      <c r="C371" s="16" t="s">
        <v>5110</v>
      </c>
      <c r="D371" s="16" t="s">
        <v>5111</v>
      </c>
      <c r="E371" s="16" t="s">
        <v>5112</v>
      </c>
    </row>
    <row r="372" spans="1:5" x14ac:dyDescent="0.25">
      <c r="A372" s="16" t="s">
        <v>5104</v>
      </c>
      <c r="B372" s="16" t="s">
        <v>5113</v>
      </c>
      <c r="C372" s="16" t="s">
        <v>5114</v>
      </c>
      <c r="D372" s="16" t="s">
        <v>5115</v>
      </c>
      <c r="E372" s="16" t="s">
        <v>5116</v>
      </c>
    </row>
    <row r="373" spans="1:5" x14ac:dyDescent="0.25">
      <c r="A373" s="16" t="s">
        <v>5104</v>
      </c>
      <c r="B373" s="16" t="s">
        <v>5117</v>
      </c>
      <c r="C373" s="16" t="s">
        <v>5118</v>
      </c>
      <c r="D373" s="16" t="s">
        <v>5119</v>
      </c>
      <c r="E373" s="16" t="s">
        <v>5120</v>
      </c>
    </row>
    <row r="374" spans="1:5" x14ac:dyDescent="0.25">
      <c r="A374" s="16" t="s">
        <v>5104</v>
      </c>
      <c r="B374" s="16" t="s">
        <v>5121</v>
      </c>
      <c r="C374" s="16" t="s">
        <v>5122</v>
      </c>
      <c r="D374" s="16" t="s">
        <v>5123</v>
      </c>
      <c r="E374" s="16" t="s">
        <v>5124</v>
      </c>
    </row>
    <row r="375" spans="1:5" x14ac:dyDescent="0.25">
      <c r="A375" s="16" t="s">
        <v>5104</v>
      </c>
      <c r="B375" s="16" t="s">
        <v>5125</v>
      </c>
      <c r="C375" s="16" t="s">
        <v>5126</v>
      </c>
      <c r="D375" s="16" t="s">
        <v>5127</v>
      </c>
      <c r="E375" s="16" t="s">
        <v>5128</v>
      </c>
    </row>
    <row r="376" spans="1:5" x14ac:dyDescent="0.25">
      <c r="A376" s="16" t="s">
        <v>5104</v>
      </c>
      <c r="B376" s="16" t="s">
        <v>5129</v>
      </c>
      <c r="C376" s="16" t="s">
        <v>5130</v>
      </c>
      <c r="D376" s="16" t="s">
        <v>5131</v>
      </c>
      <c r="E376" s="16" t="s">
        <v>5132</v>
      </c>
    </row>
    <row r="377" spans="1:5" x14ac:dyDescent="0.25">
      <c r="A377" s="16" t="s">
        <v>5104</v>
      </c>
      <c r="B377" s="16" t="s">
        <v>5133</v>
      </c>
      <c r="C377" s="16" t="s">
        <v>5134</v>
      </c>
      <c r="D377" s="16" t="s">
        <v>5135</v>
      </c>
      <c r="E377" s="16" t="s">
        <v>5136</v>
      </c>
    </row>
    <row r="378" spans="1:5" x14ac:dyDescent="0.25">
      <c r="A378" s="16" t="s">
        <v>5104</v>
      </c>
      <c r="B378" s="16" t="s">
        <v>5137</v>
      </c>
      <c r="C378" s="16" t="s">
        <v>5138</v>
      </c>
      <c r="D378" s="16" t="s">
        <v>5139</v>
      </c>
      <c r="E378" s="16" t="s">
        <v>5140</v>
      </c>
    </row>
    <row r="379" spans="1:5" x14ac:dyDescent="0.25">
      <c r="A379" s="16" t="s">
        <v>5104</v>
      </c>
      <c r="B379" s="16" t="s">
        <v>5141</v>
      </c>
      <c r="C379" s="16" t="s">
        <v>5142</v>
      </c>
      <c r="D379" s="16" t="s">
        <v>5143</v>
      </c>
      <c r="E379" s="16" t="s">
        <v>5144</v>
      </c>
    </row>
    <row r="380" spans="1:5" x14ac:dyDescent="0.25">
      <c r="A380" s="16" t="s">
        <v>5104</v>
      </c>
      <c r="B380" s="16" t="s">
        <v>5145</v>
      </c>
      <c r="C380" s="16" t="s">
        <v>5146</v>
      </c>
      <c r="D380" s="16" t="s">
        <v>5147</v>
      </c>
      <c r="E380" s="16" t="s">
        <v>5148</v>
      </c>
    </row>
    <row r="381" spans="1:5" x14ac:dyDescent="0.25">
      <c r="A381" s="16" t="s">
        <v>5104</v>
      </c>
      <c r="B381" s="16" t="s">
        <v>2337</v>
      </c>
      <c r="C381" s="16" t="s">
        <v>530</v>
      </c>
      <c r="D381" s="16" t="s">
        <v>4182</v>
      </c>
      <c r="E381" s="16" t="s">
        <v>4183</v>
      </c>
    </row>
    <row r="382" spans="1:5" x14ac:dyDescent="0.25">
      <c r="A382" s="16" t="s">
        <v>5104</v>
      </c>
      <c r="B382" s="16" t="s">
        <v>4216</v>
      </c>
      <c r="C382" s="16" t="s">
        <v>444</v>
      </c>
      <c r="D382" s="16" t="s">
        <v>4217</v>
      </c>
      <c r="E382" s="16" t="s">
        <v>4218</v>
      </c>
    </row>
    <row r="383" spans="1:5" x14ac:dyDescent="0.25">
      <c r="A383" s="16" t="s">
        <v>5149</v>
      </c>
      <c r="B383" s="16" t="s">
        <v>4433</v>
      </c>
      <c r="C383" s="16" t="s">
        <v>1961</v>
      </c>
      <c r="D383" s="16" t="s">
        <v>4434</v>
      </c>
      <c r="E383" s="16" t="s">
        <v>4435</v>
      </c>
    </row>
    <row r="384" spans="1:5" x14ac:dyDescent="0.25">
      <c r="A384" s="16" t="s">
        <v>5149</v>
      </c>
      <c r="B384" s="16" t="s">
        <v>5150</v>
      </c>
      <c r="C384" s="16" t="s">
        <v>1966</v>
      </c>
      <c r="D384" s="16" t="s">
        <v>5151</v>
      </c>
      <c r="E384" s="16" t="s">
        <v>5152</v>
      </c>
    </row>
    <row r="385" spans="1:5" x14ac:dyDescent="0.25">
      <c r="A385" s="16" t="s">
        <v>5149</v>
      </c>
      <c r="B385" s="16" t="s">
        <v>5153</v>
      </c>
      <c r="C385" s="16" t="s">
        <v>1959</v>
      </c>
      <c r="D385" s="16" t="s">
        <v>5154</v>
      </c>
      <c r="E385" s="16" t="s">
        <v>5155</v>
      </c>
    </row>
    <row r="386" spans="1:5" x14ac:dyDescent="0.25">
      <c r="A386" s="16" t="s">
        <v>5149</v>
      </c>
      <c r="B386" s="16" t="s">
        <v>5156</v>
      </c>
      <c r="C386" s="16" t="s">
        <v>1960</v>
      </c>
      <c r="D386" s="16" t="s">
        <v>5157</v>
      </c>
      <c r="E386" s="16" t="s">
        <v>5158</v>
      </c>
    </row>
    <row r="387" spans="1:5" x14ac:dyDescent="0.25">
      <c r="A387" s="16" t="s">
        <v>5149</v>
      </c>
      <c r="B387" s="16" t="s">
        <v>5159</v>
      </c>
      <c r="C387" s="16" t="s">
        <v>1956</v>
      </c>
      <c r="D387" s="16" t="s">
        <v>5160</v>
      </c>
      <c r="E387" s="16" t="s">
        <v>5161</v>
      </c>
    </row>
    <row r="388" spans="1:5" x14ac:dyDescent="0.25">
      <c r="A388" s="16" t="s">
        <v>5149</v>
      </c>
      <c r="B388" s="16" t="s">
        <v>5162</v>
      </c>
      <c r="C388" s="16" t="s">
        <v>1957</v>
      </c>
      <c r="D388" s="16" t="s">
        <v>5163</v>
      </c>
      <c r="E388" s="16" t="s">
        <v>5164</v>
      </c>
    </row>
    <row r="389" spans="1:5" x14ac:dyDescent="0.25">
      <c r="A389" s="16" t="s">
        <v>5149</v>
      </c>
      <c r="B389" s="16" t="s">
        <v>5165</v>
      </c>
      <c r="C389" s="16" t="s">
        <v>1967</v>
      </c>
      <c r="D389" s="16" t="s">
        <v>5166</v>
      </c>
      <c r="E389" s="16" t="s">
        <v>5167</v>
      </c>
    </row>
    <row r="390" spans="1:5" x14ac:dyDescent="0.25">
      <c r="A390" s="16" t="s">
        <v>5149</v>
      </c>
      <c r="B390" s="16" t="s">
        <v>5168</v>
      </c>
      <c r="C390" s="16" t="s">
        <v>1965</v>
      </c>
      <c r="D390" s="16" t="s">
        <v>5169</v>
      </c>
      <c r="E390" s="16" t="s">
        <v>5170</v>
      </c>
    </row>
    <row r="391" spans="1:5" x14ac:dyDescent="0.25">
      <c r="A391" s="16" t="s">
        <v>5149</v>
      </c>
      <c r="B391" s="16" t="s">
        <v>5171</v>
      </c>
      <c r="C391" s="16" t="s">
        <v>1964</v>
      </c>
      <c r="D391" s="16" t="s">
        <v>5172</v>
      </c>
      <c r="E391" s="16" t="s">
        <v>5173</v>
      </c>
    </row>
    <row r="392" spans="1:5" x14ac:dyDescent="0.25">
      <c r="A392" s="16" t="s">
        <v>5149</v>
      </c>
      <c r="B392" s="16" t="s">
        <v>5174</v>
      </c>
      <c r="C392" s="16" t="s">
        <v>1963</v>
      </c>
      <c r="D392" s="16" t="s">
        <v>5175</v>
      </c>
      <c r="E392" s="16" t="s">
        <v>5176</v>
      </c>
    </row>
    <row r="393" spans="1:5" x14ac:dyDescent="0.25">
      <c r="A393" s="16" t="s">
        <v>5149</v>
      </c>
      <c r="B393" s="16" t="s">
        <v>5177</v>
      </c>
      <c r="C393" s="16" t="s">
        <v>1962</v>
      </c>
      <c r="D393" s="16" t="s">
        <v>5178</v>
      </c>
      <c r="E393" s="16" t="s">
        <v>5179</v>
      </c>
    </row>
    <row r="394" spans="1:5" x14ac:dyDescent="0.25">
      <c r="A394" s="16" t="s">
        <v>5149</v>
      </c>
      <c r="B394" s="16" t="s">
        <v>5180</v>
      </c>
      <c r="C394" s="16" t="s">
        <v>1958</v>
      </c>
      <c r="D394" s="16" t="s">
        <v>5181</v>
      </c>
      <c r="E394" s="16" t="s">
        <v>5182</v>
      </c>
    </row>
    <row r="395" spans="1:5" x14ac:dyDescent="0.25">
      <c r="A395" s="16" t="s">
        <v>5149</v>
      </c>
      <c r="B395" s="16" t="s">
        <v>2337</v>
      </c>
      <c r="C395" s="16" t="s">
        <v>530</v>
      </c>
      <c r="D395" s="16" t="s">
        <v>4182</v>
      </c>
      <c r="E395" s="16" t="s">
        <v>4183</v>
      </c>
    </row>
    <row r="396" spans="1:5" x14ac:dyDescent="0.25">
      <c r="A396" s="16" t="s">
        <v>5149</v>
      </c>
      <c r="B396" s="16" t="s">
        <v>864</v>
      </c>
      <c r="C396" s="16" t="s">
        <v>503</v>
      </c>
      <c r="D396" s="16" t="s">
        <v>4357</v>
      </c>
      <c r="E396" s="16" t="s">
        <v>4357</v>
      </c>
    </row>
    <row r="397" spans="1:5" x14ac:dyDescent="0.25">
      <c r="A397" s="16" t="s">
        <v>5149</v>
      </c>
      <c r="B397" s="16" t="s">
        <v>4216</v>
      </c>
      <c r="C397" s="16" t="s">
        <v>1105</v>
      </c>
      <c r="D397" s="16" t="s">
        <v>4217</v>
      </c>
      <c r="E397" s="16" t="s">
        <v>4218</v>
      </c>
    </row>
    <row r="398" spans="1:5" x14ac:dyDescent="0.25">
      <c r="A398" s="16" t="s">
        <v>5183</v>
      </c>
      <c r="B398" s="16" t="s">
        <v>5184</v>
      </c>
      <c r="C398" s="16" t="s">
        <v>505</v>
      </c>
      <c r="D398" s="16" t="s">
        <v>5185</v>
      </c>
      <c r="E398" s="16" t="s">
        <v>5186</v>
      </c>
    </row>
    <row r="399" spans="1:5" x14ac:dyDescent="0.25">
      <c r="A399" s="16" t="s">
        <v>5183</v>
      </c>
      <c r="B399" s="16" t="s">
        <v>5187</v>
      </c>
      <c r="C399" s="16" t="s">
        <v>504</v>
      </c>
      <c r="D399" s="16" t="s">
        <v>5188</v>
      </c>
      <c r="E399" s="16" t="s">
        <v>5189</v>
      </c>
    </row>
    <row r="400" spans="1:5" x14ac:dyDescent="0.25">
      <c r="A400" s="16" t="s">
        <v>5183</v>
      </c>
      <c r="B400" s="16" t="s">
        <v>864</v>
      </c>
      <c r="C400" s="16" t="s">
        <v>503</v>
      </c>
      <c r="D400" s="16" t="s">
        <v>4357</v>
      </c>
      <c r="E400" s="16" t="s">
        <v>4357</v>
      </c>
    </row>
    <row r="401" spans="1:5" x14ac:dyDescent="0.25">
      <c r="A401" s="16" t="s">
        <v>5183</v>
      </c>
      <c r="B401" s="16" t="s">
        <v>4216</v>
      </c>
      <c r="C401" s="16" t="s">
        <v>444</v>
      </c>
      <c r="D401" s="16" t="s">
        <v>4217</v>
      </c>
      <c r="E401" s="16" t="s">
        <v>4218</v>
      </c>
    </row>
    <row r="402" spans="1:5" x14ac:dyDescent="0.25">
      <c r="A402" s="16" t="s">
        <v>5190</v>
      </c>
      <c r="B402" s="16" t="s">
        <v>5191</v>
      </c>
      <c r="C402" s="16" t="s">
        <v>440</v>
      </c>
      <c r="D402" s="16" t="s">
        <v>5192</v>
      </c>
      <c r="E402" s="16" t="s">
        <v>5193</v>
      </c>
    </row>
    <row r="403" spans="1:5" x14ac:dyDescent="0.25">
      <c r="A403" s="16" t="s">
        <v>5190</v>
      </c>
      <c r="B403" s="16" t="s">
        <v>5194</v>
      </c>
      <c r="C403" s="16" t="s">
        <v>441</v>
      </c>
      <c r="D403" s="16" t="s">
        <v>5195</v>
      </c>
      <c r="E403" s="16" t="s">
        <v>5196</v>
      </c>
    </row>
    <row r="404" spans="1:5" x14ac:dyDescent="0.25">
      <c r="A404" s="16" t="s">
        <v>5190</v>
      </c>
      <c r="B404" s="16" t="s">
        <v>5197</v>
      </c>
      <c r="C404" s="16" t="s">
        <v>439</v>
      </c>
      <c r="D404" s="16" t="s">
        <v>5198</v>
      </c>
      <c r="E404" s="16" t="s">
        <v>5199</v>
      </c>
    </row>
    <row r="405" spans="1:5" x14ac:dyDescent="0.25">
      <c r="A405" s="16" t="s">
        <v>5190</v>
      </c>
      <c r="B405" s="16" t="s">
        <v>5200</v>
      </c>
      <c r="C405" s="16" t="s">
        <v>442</v>
      </c>
      <c r="D405" s="16" t="s">
        <v>5201</v>
      </c>
      <c r="E405" s="16" t="s">
        <v>5202</v>
      </c>
    </row>
    <row r="406" spans="1:5" x14ac:dyDescent="0.25">
      <c r="A406" s="16" t="s">
        <v>5190</v>
      </c>
      <c r="B406" s="16" t="s">
        <v>5203</v>
      </c>
      <c r="C406" s="16" t="s">
        <v>438</v>
      </c>
      <c r="D406" s="16" t="s">
        <v>5204</v>
      </c>
      <c r="E406" s="16" t="s">
        <v>5205</v>
      </c>
    </row>
    <row r="407" spans="1:5" x14ac:dyDescent="0.25">
      <c r="A407" s="16" t="s">
        <v>5190</v>
      </c>
      <c r="B407" s="16" t="s">
        <v>5206</v>
      </c>
      <c r="C407" s="16" t="s">
        <v>436</v>
      </c>
      <c r="D407" s="16" t="s">
        <v>5207</v>
      </c>
      <c r="E407" s="16" t="s">
        <v>5208</v>
      </c>
    </row>
    <row r="408" spans="1:5" x14ac:dyDescent="0.25">
      <c r="A408" s="16" t="s">
        <v>5190</v>
      </c>
      <c r="B408" s="16" t="s">
        <v>5209</v>
      </c>
      <c r="C408" s="16" t="s">
        <v>437</v>
      </c>
      <c r="D408" s="16" t="s">
        <v>5210</v>
      </c>
      <c r="E408" s="16" t="s">
        <v>5211</v>
      </c>
    </row>
    <row r="409" spans="1:5" x14ac:dyDescent="0.25">
      <c r="A409" s="16" t="s">
        <v>5190</v>
      </c>
      <c r="B409" s="16" t="s">
        <v>2337</v>
      </c>
      <c r="C409" s="16" t="s">
        <v>443</v>
      </c>
      <c r="D409" s="16" t="s">
        <v>5212</v>
      </c>
      <c r="E409" s="16" t="s">
        <v>5213</v>
      </c>
    </row>
    <row r="410" spans="1:5" x14ac:dyDescent="0.25">
      <c r="A410" s="16" t="s">
        <v>5190</v>
      </c>
      <c r="B410" s="16" t="s">
        <v>4216</v>
      </c>
      <c r="C410" s="16" t="s">
        <v>444</v>
      </c>
      <c r="D410" s="16" t="s">
        <v>4217</v>
      </c>
      <c r="E410" s="16" t="s">
        <v>4218</v>
      </c>
    </row>
    <row r="411" spans="1:5" x14ac:dyDescent="0.25">
      <c r="A411" s="16" t="s">
        <v>5214</v>
      </c>
      <c r="B411" s="16" t="s">
        <v>5215</v>
      </c>
      <c r="C411" s="16" t="s">
        <v>526</v>
      </c>
      <c r="D411" s="16" t="s">
        <v>5216</v>
      </c>
      <c r="E411" s="16" t="s">
        <v>5217</v>
      </c>
    </row>
    <row r="412" spans="1:5" x14ac:dyDescent="0.25">
      <c r="A412" s="16" t="s">
        <v>5214</v>
      </c>
      <c r="B412" s="16" t="s">
        <v>5218</v>
      </c>
      <c r="C412" s="16" t="s">
        <v>525</v>
      </c>
      <c r="D412" s="16" t="s">
        <v>5219</v>
      </c>
      <c r="E412" s="16" t="s">
        <v>5220</v>
      </c>
    </row>
    <row r="413" spans="1:5" x14ac:dyDescent="0.25">
      <c r="A413" s="16" t="s">
        <v>5214</v>
      </c>
      <c r="B413" s="16" t="s">
        <v>5221</v>
      </c>
      <c r="C413" s="16" t="s">
        <v>527</v>
      </c>
      <c r="D413" s="16" t="s">
        <v>5222</v>
      </c>
      <c r="E413" s="16" t="s">
        <v>5223</v>
      </c>
    </row>
    <row r="414" spans="1:5" x14ac:dyDescent="0.25">
      <c r="A414" s="16" t="s">
        <v>5214</v>
      </c>
      <c r="B414" s="16" t="s">
        <v>5224</v>
      </c>
      <c r="C414" s="16" t="s">
        <v>532</v>
      </c>
      <c r="D414" s="16" t="s">
        <v>5225</v>
      </c>
      <c r="E414" s="16" t="s">
        <v>5226</v>
      </c>
    </row>
    <row r="415" spans="1:5" x14ac:dyDescent="0.25">
      <c r="A415" s="16" t="s">
        <v>5214</v>
      </c>
      <c r="B415" s="16" t="s">
        <v>5227</v>
      </c>
      <c r="C415" s="16" t="s">
        <v>528</v>
      </c>
      <c r="D415" s="16" t="s">
        <v>5228</v>
      </c>
      <c r="E415" s="16" t="s">
        <v>5229</v>
      </c>
    </row>
    <row r="416" spans="1:5" x14ac:dyDescent="0.25">
      <c r="A416" s="16" t="s">
        <v>5214</v>
      </c>
      <c r="B416" s="16" t="s">
        <v>5230</v>
      </c>
      <c r="C416" s="16" t="s">
        <v>5231</v>
      </c>
      <c r="D416" s="16" t="s">
        <v>5232</v>
      </c>
      <c r="E416" s="16" t="s">
        <v>5233</v>
      </c>
    </row>
    <row r="417" spans="1:5" x14ac:dyDescent="0.25">
      <c r="A417" s="16" t="s">
        <v>5214</v>
      </c>
      <c r="B417" s="16" t="s">
        <v>5234</v>
      </c>
      <c r="C417" s="16" t="s">
        <v>531</v>
      </c>
      <c r="D417" s="16" t="s">
        <v>5235</v>
      </c>
      <c r="E417" s="16" t="s">
        <v>5236</v>
      </c>
    </row>
    <row r="418" spans="1:5" x14ac:dyDescent="0.25">
      <c r="A418" s="16" t="s">
        <v>5214</v>
      </c>
      <c r="B418" s="16" t="s">
        <v>5237</v>
      </c>
      <c r="C418" s="16" t="s">
        <v>529</v>
      </c>
      <c r="D418" s="16" t="s">
        <v>5238</v>
      </c>
      <c r="E418" s="16" t="s">
        <v>5239</v>
      </c>
    </row>
    <row r="419" spans="1:5" x14ac:dyDescent="0.25">
      <c r="A419" s="16" t="s">
        <v>5214</v>
      </c>
      <c r="B419" s="16" t="s">
        <v>2337</v>
      </c>
      <c r="C419" s="16" t="s">
        <v>530</v>
      </c>
      <c r="D419" s="16" t="s">
        <v>4182</v>
      </c>
      <c r="E419" s="16" t="s">
        <v>4183</v>
      </c>
    </row>
    <row r="420" spans="1:5" x14ac:dyDescent="0.25">
      <c r="A420" s="16" t="s">
        <v>5214</v>
      </c>
      <c r="B420" s="16" t="s">
        <v>864</v>
      </c>
      <c r="C420" s="16" t="s">
        <v>503</v>
      </c>
      <c r="D420" s="16" t="s">
        <v>4357</v>
      </c>
      <c r="E420" s="16" t="s">
        <v>4357</v>
      </c>
    </row>
    <row r="421" spans="1:5" x14ac:dyDescent="0.25">
      <c r="A421" s="16" t="s">
        <v>5214</v>
      </c>
      <c r="B421" s="16" t="s">
        <v>4216</v>
      </c>
      <c r="C421" s="16" t="s">
        <v>444</v>
      </c>
      <c r="D421" s="16" t="s">
        <v>4217</v>
      </c>
      <c r="E421" s="16" t="s">
        <v>4218</v>
      </c>
    </row>
    <row r="422" spans="1:5" x14ac:dyDescent="0.25">
      <c r="A422" s="16" t="s">
        <v>5240</v>
      </c>
      <c r="B422" s="16" t="s">
        <v>5241</v>
      </c>
      <c r="C422" s="16" t="s">
        <v>5242</v>
      </c>
      <c r="D422" s="16" t="s">
        <v>5243</v>
      </c>
      <c r="E422" s="16" t="s">
        <v>5244</v>
      </c>
    </row>
    <row r="423" spans="1:5" x14ac:dyDescent="0.25">
      <c r="A423" s="16" t="s">
        <v>5240</v>
      </c>
      <c r="B423" s="16" t="s">
        <v>5245</v>
      </c>
      <c r="C423" s="16" t="s">
        <v>5246</v>
      </c>
      <c r="D423" s="16" t="s">
        <v>5247</v>
      </c>
      <c r="E423" s="16" t="s">
        <v>5248</v>
      </c>
    </row>
    <row r="424" spans="1:5" x14ac:dyDescent="0.25">
      <c r="A424" s="16" t="s">
        <v>5240</v>
      </c>
      <c r="B424" s="16" t="s">
        <v>5249</v>
      </c>
      <c r="C424" s="16" t="s">
        <v>5250</v>
      </c>
      <c r="D424" s="16" t="s">
        <v>5251</v>
      </c>
      <c r="E424" s="16" t="s">
        <v>5252</v>
      </c>
    </row>
    <row r="425" spans="1:5" x14ac:dyDescent="0.25">
      <c r="A425" s="16" t="s">
        <v>5240</v>
      </c>
      <c r="B425" s="16" t="s">
        <v>5253</v>
      </c>
      <c r="C425" s="16" t="s">
        <v>5254</v>
      </c>
      <c r="D425" s="16" t="s">
        <v>5255</v>
      </c>
      <c r="E425" s="16" t="s">
        <v>5256</v>
      </c>
    </row>
    <row r="426" spans="1:5" x14ac:dyDescent="0.25">
      <c r="A426" s="16" t="s">
        <v>5240</v>
      </c>
      <c r="B426" s="16" t="s">
        <v>5257</v>
      </c>
      <c r="C426" s="16" t="s">
        <v>5258</v>
      </c>
      <c r="D426" s="16" t="s">
        <v>5259</v>
      </c>
      <c r="E426" s="16" t="s">
        <v>5260</v>
      </c>
    </row>
    <row r="427" spans="1:5" x14ac:dyDescent="0.25">
      <c r="A427" s="16" t="s">
        <v>5240</v>
      </c>
      <c r="B427" s="16" t="s">
        <v>5261</v>
      </c>
      <c r="C427" s="16" t="s">
        <v>5262</v>
      </c>
      <c r="D427" s="16" t="s">
        <v>5263</v>
      </c>
      <c r="E427" s="16" t="s">
        <v>5264</v>
      </c>
    </row>
    <row r="428" spans="1:5" x14ac:dyDescent="0.25">
      <c r="A428" s="16" t="s">
        <v>5240</v>
      </c>
      <c r="B428" s="16" t="s">
        <v>5265</v>
      </c>
      <c r="C428" s="16" t="s">
        <v>5266</v>
      </c>
      <c r="D428" s="16" t="s">
        <v>5267</v>
      </c>
      <c r="E428" s="16" t="s">
        <v>5268</v>
      </c>
    </row>
    <row r="429" spans="1:5" x14ac:dyDescent="0.25">
      <c r="A429" s="16" t="s">
        <v>5240</v>
      </c>
      <c r="B429" s="16" t="s">
        <v>5269</v>
      </c>
      <c r="C429" s="16" t="s">
        <v>5270</v>
      </c>
      <c r="D429" s="16" t="s">
        <v>5271</v>
      </c>
      <c r="E429" s="16" t="s">
        <v>5272</v>
      </c>
    </row>
    <row r="430" spans="1:5" x14ac:dyDescent="0.25">
      <c r="A430" s="16" t="s">
        <v>5240</v>
      </c>
      <c r="B430" s="16" t="s">
        <v>864</v>
      </c>
      <c r="C430" s="16" t="s">
        <v>503</v>
      </c>
      <c r="D430" s="16" t="s">
        <v>4357</v>
      </c>
      <c r="E430" s="16" t="s">
        <v>4357</v>
      </c>
    </row>
    <row r="431" spans="1:5" x14ac:dyDescent="0.25">
      <c r="A431" s="16" t="s">
        <v>5240</v>
      </c>
      <c r="B431" s="16" t="s">
        <v>4216</v>
      </c>
      <c r="C431" s="16" t="s">
        <v>444</v>
      </c>
      <c r="D431" s="16" t="s">
        <v>4217</v>
      </c>
      <c r="E431" s="16" t="s">
        <v>4218</v>
      </c>
    </row>
    <row r="432" spans="1:5" x14ac:dyDescent="0.25">
      <c r="A432" s="16" t="s">
        <v>5273</v>
      </c>
      <c r="B432" s="16" t="s">
        <v>5274</v>
      </c>
      <c r="C432" s="16" t="s">
        <v>5275</v>
      </c>
      <c r="D432" s="16" t="s">
        <v>5276</v>
      </c>
      <c r="E432" s="16" t="s">
        <v>5277</v>
      </c>
    </row>
    <row r="433" spans="1:6" x14ac:dyDescent="0.25">
      <c r="A433" s="16" t="s">
        <v>5273</v>
      </c>
      <c r="B433" s="16" t="s">
        <v>5278</v>
      </c>
      <c r="C433" s="16" t="s">
        <v>5279</v>
      </c>
      <c r="D433" s="16" t="s">
        <v>5279</v>
      </c>
      <c r="E433" s="16" t="s">
        <v>5279</v>
      </c>
      <c r="F433" s="16" t="s">
        <v>3035</v>
      </c>
    </row>
    <row r="434" spans="1:6" x14ac:dyDescent="0.25">
      <c r="A434" s="16" t="s">
        <v>5273</v>
      </c>
      <c r="B434" s="16" t="s">
        <v>5280</v>
      </c>
      <c r="C434" s="16" t="s">
        <v>5281</v>
      </c>
      <c r="D434" s="16" t="s">
        <v>5281</v>
      </c>
      <c r="E434" s="16" t="s">
        <v>5281</v>
      </c>
      <c r="F434" s="16" t="s">
        <v>3035</v>
      </c>
    </row>
    <row r="435" spans="1:6" x14ac:dyDescent="0.25">
      <c r="A435" s="16" t="s">
        <v>5273</v>
      </c>
      <c r="B435" s="16" t="s">
        <v>5282</v>
      </c>
      <c r="C435" s="16" t="s">
        <v>5283</v>
      </c>
      <c r="D435" s="16" t="s">
        <v>5283</v>
      </c>
      <c r="E435" s="16" t="s">
        <v>5283</v>
      </c>
      <c r="F435" s="16" t="s">
        <v>3035</v>
      </c>
    </row>
    <row r="436" spans="1:6" x14ac:dyDescent="0.25">
      <c r="A436" s="16" t="s">
        <v>5273</v>
      </c>
      <c r="B436" s="16" t="s">
        <v>5284</v>
      </c>
      <c r="C436" s="16" t="s">
        <v>5285</v>
      </c>
      <c r="D436" s="16" t="s">
        <v>5285</v>
      </c>
      <c r="E436" s="16" t="s">
        <v>5285</v>
      </c>
      <c r="F436" s="16" t="s">
        <v>3035</v>
      </c>
    </row>
    <row r="437" spans="1:6" x14ac:dyDescent="0.25">
      <c r="A437" s="16" t="s">
        <v>5273</v>
      </c>
      <c r="B437" s="16" t="s">
        <v>5286</v>
      </c>
      <c r="C437" s="16" t="s">
        <v>5287</v>
      </c>
      <c r="D437" s="16" t="s">
        <v>5287</v>
      </c>
      <c r="E437" s="16" t="s">
        <v>5287</v>
      </c>
      <c r="F437" s="16" t="s">
        <v>3035</v>
      </c>
    </row>
    <row r="438" spans="1:6" x14ac:dyDescent="0.25">
      <c r="A438" s="16" t="s">
        <v>5273</v>
      </c>
      <c r="B438" s="16" t="s">
        <v>5288</v>
      </c>
      <c r="C438" s="16" t="s">
        <v>5289</v>
      </c>
      <c r="D438" s="16" t="s">
        <v>5289</v>
      </c>
      <c r="E438" s="16" t="s">
        <v>5289</v>
      </c>
      <c r="F438" s="16" t="s">
        <v>3035</v>
      </c>
    </row>
    <row r="439" spans="1:6" x14ac:dyDescent="0.25">
      <c r="A439" s="16" t="s">
        <v>5273</v>
      </c>
      <c r="B439" s="16" t="s">
        <v>5290</v>
      </c>
      <c r="C439" s="16" t="s">
        <v>5291</v>
      </c>
      <c r="D439" s="16" t="s">
        <v>5291</v>
      </c>
      <c r="E439" s="16" t="s">
        <v>5291</v>
      </c>
      <c r="F439" s="16" t="s">
        <v>3035</v>
      </c>
    </row>
    <row r="440" spans="1:6" x14ac:dyDescent="0.25">
      <c r="A440" s="16" t="s">
        <v>5273</v>
      </c>
      <c r="B440" s="16" t="s">
        <v>5292</v>
      </c>
      <c r="C440" s="16" t="s">
        <v>5293</v>
      </c>
      <c r="D440" s="16" t="s">
        <v>5293</v>
      </c>
      <c r="E440" s="16" t="s">
        <v>5293</v>
      </c>
      <c r="F440" s="16" t="s">
        <v>3035</v>
      </c>
    </row>
    <row r="441" spans="1:6" x14ac:dyDescent="0.25">
      <c r="A441" s="16" t="s">
        <v>5273</v>
      </c>
      <c r="B441" s="16" t="s">
        <v>5294</v>
      </c>
      <c r="C441" s="16" t="s">
        <v>5295</v>
      </c>
      <c r="D441" s="16" t="s">
        <v>5295</v>
      </c>
      <c r="E441" s="16" t="s">
        <v>5295</v>
      </c>
      <c r="F441" s="16" t="s">
        <v>3035</v>
      </c>
    </row>
    <row r="442" spans="1:6" x14ac:dyDescent="0.25">
      <c r="A442" s="16" t="s">
        <v>5273</v>
      </c>
      <c r="B442" s="16" t="s">
        <v>5296</v>
      </c>
      <c r="C442" s="16" t="s">
        <v>5297</v>
      </c>
      <c r="D442" s="16" t="s">
        <v>5298</v>
      </c>
      <c r="E442" s="16" t="s">
        <v>5299</v>
      </c>
      <c r="F442" s="16" t="s">
        <v>5300</v>
      </c>
    </row>
    <row r="443" spans="1:6" x14ac:dyDescent="0.25">
      <c r="A443" s="16" t="s">
        <v>5273</v>
      </c>
      <c r="B443" s="16" t="s">
        <v>5301</v>
      </c>
      <c r="C443" s="16" t="s">
        <v>5302</v>
      </c>
      <c r="D443" s="16" t="s">
        <v>5303</v>
      </c>
      <c r="E443" s="16" t="s">
        <v>5304</v>
      </c>
      <c r="F443" s="16" t="s">
        <v>5300</v>
      </c>
    </row>
    <row r="444" spans="1:6" x14ac:dyDescent="0.25">
      <c r="A444" s="16" t="s">
        <v>5273</v>
      </c>
      <c r="B444" s="16" t="s">
        <v>5305</v>
      </c>
      <c r="C444" s="16" t="s">
        <v>5306</v>
      </c>
      <c r="D444" s="16" t="s">
        <v>5307</v>
      </c>
      <c r="E444" s="16" t="s">
        <v>5308</v>
      </c>
      <c r="F444" s="16" t="s">
        <v>5300</v>
      </c>
    </row>
    <row r="445" spans="1:6" x14ac:dyDescent="0.25">
      <c r="A445" s="16" t="s">
        <v>5273</v>
      </c>
      <c r="B445" s="16" t="s">
        <v>5309</v>
      </c>
      <c r="C445" s="16" t="s">
        <v>5310</v>
      </c>
      <c r="D445" s="16" t="s">
        <v>5311</v>
      </c>
      <c r="E445" s="16" t="s">
        <v>5312</v>
      </c>
      <c r="F445" s="16" t="s">
        <v>5300</v>
      </c>
    </row>
    <row r="446" spans="1:6" x14ac:dyDescent="0.25">
      <c r="A446" s="16" t="s">
        <v>5273</v>
      </c>
      <c r="B446" s="16" t="s">
        <v>5313</v>
      </c>
      <c r="C446" s="16" t="s">
        <v>5314</v>
      </c>
      <c r="D446" s="16" t="s">
        <v>5315</v>
      </c>
      <c r="E446" s="16" t="s">
        <v>5316</v>
      </c>
      <c r="F446" s="16" t="s">
        <v>3035</v>
      </c>
    </row>
    <row r="447" spans="1:6" x14ac:dyDescent="0.25">
      <c r="A447" s="16" t="s">
        <v>5273</v>
      </c>
      <c r="B447" s="16" t="s">
        <v>5317</v>
      </c>
      <c r="C447" s="16" t="s">
        <v>5318</v>
      </c>
      <c r="D447" s="16" t="s">
        <v>5319</v>
      </c>
      <c r="E447" s="16" t="s">
        <v>5320</v>
      </c>
      <c r="F447" s="16" t="s">
        <v>3035</v>
      </c>
    </row>
    <row r="448" spans="1:6" x14ac:dyDescent="0.25">
      <c r="A448" s="16" t="s">
        <v>5273</v>
      </c>
      <c r="B448" s="16" t="s">
        <v>5321</v>
      </c>
      <c r="C448" s="16" t="s">
        <v>1709</v>
      </c>
      <c r="D448" s="16" t="s">
        <v>5322</v>
      </c>
      <c r="E448" s="16" t="s">
        <v>5323</v>
      </c>
      <c r="F448" s="16" t="s">
        <v>5324</v>
      </c>
    </row>
    <row r="449" spans="1:6" x14ac:dyDescent="0.25">
      <c r="A449" s="16" t="s">
        <v>5273</v>
      </c>
      <c r="B449" s="16" t="s">
        <v>5325</v>
      </c>
      <c r="C449" s="16" t="s">
        <v>5326</v>
      </c>
      <c r="D449" s="16" t="s">
        <v>5327</v>
      </c>
      <c r="E449" s="16" t="s">
        <v>5328</v>
      </c>
      <c r="F449" s="16" t="s">
        <v>5324</v>
      </c>
    </row>
    <row r="450" spans="1:6" x14ac:dyDescent="0.25">
      <c r="A450" s="16" t="s">
        <v>5273</v>
      </c>
      <c r="B450" s="16" t="s">
        <v>2337</v>
      </c>
      <c r="C450" s="16" t="s">
        <v>530</v>
      </c>
      <c r="D450" s="16" t="s">
        <v>4182</v>
      </c>
      <c r="E450" s="16" t="s">
        <v>4183</v>
      </c>
      <c r="F450" s="16" t="s">
        <v>3035</v>
      </c>
    </row>
    <row r="451" spans="1:6" x14ac:dyDescent="0.25">
      <c r="A451" s="16" t="s">
        <v>5273</v>
      </c>
      <c r="B451" s="16" t="s">
        <v>864</v>
      </c>
      <c r="C451" s="16" t="s">
        <v>503</v>
      </c>
      <c r="D451" s="16" t="s">
        <v>4357</v>
      </c>
      <c r="E451" s="16" t="s">
        <v>4357</v>
      </c>
      <c r="F451" s="16" t="s">
        <v>3035</v>
      </c>
    </row>
    <row r="452" spans="1:6" x14ac:dyDescent="0.25">
      <c r="A452" s="16" t="s">
        <v>5273</v>
      </c>
      <c r="B452" s="16" t="s">
        <v>4216</v>
      </c>
      <c r="C452" s="16" t="s">
        <v>444</v>
      </c>
      <c r="D452" s="16" t="s">
        <v>4217</v>
      </c>
      <c r="E452" s="16" t="s">
        <v>4218</v>
      </c>
      <c r="F452" s="16" t="s">
        <v>3035</v>
      </c>
    </row>
    <row r="453" spans="1:6" x14ac:dyDescent="0.25">
      <c r="A453" s="16" t="s">
        <v>5329</v>
      </c>
      <c r="B453" s="16" t="s">
        <v>5330</v>
      </c>
      <c r="C453" s="16" t="s">
        <v>547</v>
      </c>
      <c r="D453" s="16" t="s">
        <v>5331</v>
      </c>
      <c r="E453" s="16" t="s">
        <v>5332</v>
      </c>
    </row>
    <row r="454" spans="1:6" x14ac:dyDescent="0.25">
      <c r="A454" s="16" t="s">
        <v>5329</v>
      </c>
      <c r="B454" s="16" t="s">
        <v>5333</v>
      </c>
      <c r="C454" s="16" t="s">
        <v>534</v>
      </c>
      <c r="D454" s="16" t="s">
        <v>5334</v>
      </c>
      <c r="E454" s="16" t="s">
        <v>5335</v>
      </c>
    </row>
    <row r="455" spans="1:6" x14ac:dyDescent="0.25">
      <c r="A455" s="16" t="s">
        <v>5329</v>
      </c>
      <c r="B455" s="16" t="s">
        <v>5336</v>
      </c>
      <c r="C455" s="16" t="s">
        <v>546</v>
      </c>
      <c r="D455" s="16" t="s">
        <v>5337</v>
      </c>
      <c r="E455" s="16" t="s">
        <v>5338</v>
      </c>
    </row>
    <row r="456" spans="1:6" x14ac:dyDescent="0.25">
      <c r="A456" s="16" t="s">
        <v>5329</v>
      </c>
      <c r="B456" s="16" t="s">
        <v>5339</v>
      </c>
      <c r="C456" s="16" t="s">
        <v>539</v>
      </c>
      <c r="D456" s="16" t="s">
        <v>5340</v>
      </c>
      <c r="E456" s="16" t="s">
        <v>5341</v>
      </c>
    </row>
    <row r="457" spans="1:6" x14ac:dyDescent="0.25">
      <c r="A457" s="16" t="s">
        <v>5329</v>
      </c>
      <c r="B457" s="16" t="s">
        <v>5342</v>
      </c>
      <c r="C457" s="16" t="s">
        <v>540</v>
      </c>
      <c r="D457" s="16" t="s">
        <v>2667</v>
      </c>
      <c r="E457" s="16" t="s">
        <v>2668</v>
      </c>
    </row>
    <row r="458" spans="1:6" x14ac:dyDescent="0.25">
      <c r="A458" s="16" t="s">
        <v>5329</v>
      </c>
      <c r="B458" s="16" t="s">
        <v>5343</v>
      </c>
      <c r="C458" s="16" t="s">
        <v>5344</v>
      </c>
      <c r="D458" s="16" t="s">
        <v>5345</v>
      </c>
      <c r="E458" s="16" t="s">
        <v>5346</v>
      </c>
    </row>
    <row r="459" spans="1:6" x14ac:dyDescent="0.25">
      <c r="A459" s="16" t="s">
        <v>5329</v>
      </c>
      <c r="B459" s="16" t="s">
        <v>5347</v>
      </c>
      <c r="C459" s="16" t="s">
        <v>535</v>
      </c>
      <c r="D459" s="16" t="s">
        <v>5348</v>
      </c>
      <c r="E459" s="16" t="s">
        <v>5349</v>
      </c>
    </row>
    <row r="460" spans="1:6" x14ac:dyDescent="0.25">
      <c r="A460" s="16" t="s">
        <v>5329</v>
      </c>
      <c r="B460" s="16" t="s">
        <v>5350</v>
      </c>
      <c r="C460" s="16" t="s">
        <v>545</v>
      </c>
      <c r="D460" s="16" t="s">
        <v>5351</v>
      </c>
      <c r="E460" s="16" t="s">
        <v>5352</v>
      </c>
    </row>
    <row r="461" spans="1:6" x14ac:dyDescent="0.25">
      <c r="A461" s="16" t="s">
        <v>5329</v>
      </c>
      <c r="B461" s="16" t="s">
        <v>5353</v>
      </c>
      <c r="C461" s="16" t="s">
        <v>541</v>
      </c>
      <c r="D461" s="16" t="s">
        <v>3336</v>
      </c>
      <c r="E461" s="16" t="s">
        <v>3337</v>
      </c>
    </row>
    <row r="462" spans="1:6" x14ac:dyDescent="0.25">
      <c r="A462" s="16" t="s">
        <v>5329</v>
      </c>
      <c r="B462" s="16" t="s">
        <v>5354</v>
      </c>
      <c r="C462" s="16" t="s">
        <v>536</v>
      </c>
      <c r="D462" s="16" t="s">
        <v>5355</v>
      </c>
      <c r="E462" s="16" t="s">
        <v>5356</v>
      </c>
    </row>
    <row r="463" spans="1:6" x14ac:dyDescent="0.25">
      <c r="A463" s="16" t="s">
        <v>5329</v>
      </c>
      <c r="B463" s="16" t="s">
        <v>5357</v>
      </c>
      <c r="C463" s="16" t="s">
        <v>548</v>
      </c>
      <c r="D463" s="16" t="s">
        <v>5358</v>
      </c>
      <c r="E463" s="16" t="s">
        <v>5359</v>
      </c>
    </row>
    <row r="464" spans="1:6" x14ac:dyDescent="0.25">
      <c r="A464" s="16" t="s">
        <v>5329</v>
      </c>
      <c r="B464" s="16" t="s">
        <v>5360</v>
      </c>
      <c r="C464" s="16" t="s">
        <v>537</v>
      </c>
      <c r="D464" s="16" t="s">
        <v>5361</v>
      </c>
      <c r="E464" s="16" t="s">
        <v>5362</v>
      </c>
    </row>
    <row r="465" spans="1:5" x14ac:dyDescent="0.25">
      <c r="A465" s="16" t="s">
        <v>5329</v>
      </c>
      <c r="B465" s="16" t="s">
        <v>5363</v>
      </c>
      <c r="C465" s="16" t="s">
        <v>538</v>
      </c>
      <c r="D465" s="16" t="s">
        <v>5364</v>
      </c>
      <c r="E465" s="16" t="s">
        <v>5365</v>
      </c>
    </row>
    <row r="466" spans="1:5" x14ac:dyDescent="0.25">
      <c r="A466" s="16" t="s">
        <v>5329</v>
      </c>
      <c r="B466" s="16" t="s">
        <v>5366</v>
      </c>
      <c r="C466" s="16" t="s">
        <v>551</v>
      </c>
      <c r="D466" s="16" t="s">
        <v>5367</v>
      </c>
      <c r="E466" s="16" t="s">
        <v>5368</v>
      </c>
    </row>
    <row r="467" spans="1:5" x14ac:dyDescent="0.25">
      <c r="A467" s="16" t="s">
        <v>5329</v>
      </c>
      <c r="B467" s="16" t="s">
        <v>5369</v>
      </c>
      <c r="C467" s="16" t="s">
        <v>549</v>
      </c>
      <c r="D467" s="16" t="s">
        <v>5370</v>
      </c>
      <c r="E467" s="16" t="s">
        <v>5371</v>
      </c>
    </row>
    <row r="468" spans="1:5" x14ac:dyDescent="0.25">
      <c r="A468" s="16" t="s">
        <v>5329</v>
      </c>
      <c r="B468" s="16" t="s">
        <v>5372</v>
      </c>
      <c r="C468" s="16" t="s">
        <v>543</v>
      </c>
      <c r="D468" s="16" t="s">
        <v>5373</v>
      </c>
      <c r="E468" s="16" t="s">
        <v>5374</v>
      </c>
    </row>
    <row r="469" spans="1:5" x14ac:dyDescent="0.25">
      <c r="A469" s="16" t="s">
        <v>5329</v>
      </c>
      <c r="B469" s="16" t="s">
        <v>5375</v>
      </c>
      <c r="C469" s="16" t="s">
        <v>5376</v>
      </c>
      <c r="D469" s="16" t="s">
        <v>5377</v>
      </c>
      <c r="E469" s="16" t="s">
        <v>5378</v>
      </c>
    </row>
    <row r="470" spans="1:5" x14ac:dyDescent="0.25">
      <c r="A470" s="16" t="s">
        <v>5329</v>
      </c>
      <c r="B470" s="16" t="s">
        <v>5379</v>
      </c>
      <c r="C470" s="16" t="s">
        <v>544</v>
      </c>
      <c r="D470" s="16" t="s">
        <v>5380</v>
      </c>
      <c r="E470" s="16" t="s">
        <v>5381</v>
      </c>
    </row>
    <row r="471" spans="1:5" x14ac:dyDescent="0.25">
      <c r="A471" s="16" t="s">
        <v>5329</v>
      </c>
      <c r="B471" s="16" t="s">
        <v>5382</v>
      </c>
      <c r="C471" s="16" t="s">
        <v>5383</v>
      </c>
      <c r="D471" s="16" t="s">
        <v>5384</v>
      </c>
      <c r="E471" s="16" t="s">
        <v>5385</v>
      </c>
    </row>
    <row r="472" spans="1:5" x14ac:dyDescent="0.25">
      <c r="A472" s="16" t="s">
        <v>5329</v>
      </c>
      <c r="B472" s="16" t="s">
        <v>5386</v>
      </c>
      <c r="C472" s="16" t="s">
        <v>5387</v>
      </c>
      <c r="D472" s="16" t="s">
        <v>5388</v>
      </c>
      <c r="E472" s="16" t="s">
        <v>5389</v>
      </c>
    </row>
    <row r="473" spans="1:5" x14ac:dyDescent="0.25">
      <c r="A473" s="16" t="s">
        <v>5329</v>
      </c>
      <c r="B473" s="16" t="s">
        <v>5390</v>
      </c>
      <c r="C473" s="16" t="s">
        <v>550</v>
      </c>
      <c r="D473" s="16" t="s">
        <v>5391</v>
      </c>
      <c r="E473" s="16" t="s">
        <v>5392</v>
      </c>
    </row>
    <row r="474" spans="1:5" x14ac:dyDescent="0.25">
      <c r="A474" s="16" t="s">
        <v>5329</v>
      </c>
      <c r="B474" s="16" t="s">
        <v>5393</v>
      </c>
      <c r="C474" s="16" t="s">
        <v>5394</v>
      </c>
      <c r="D474" s="16" t="s">
        <v>5395</v>
      </c>
      <c r="E474" s="16" t="s">
        <v>5396</v>
      </c>
    </row>
    <row r="475" spans="1:5" x14ac:dyDescent="0.25">
      <c r="A475" s="16" t="s">
        <v>5329</v>
      </c>
      <c r="B475" s="16" t="s">
        <v>5397</v>
      </c>
      <c r="C475" s="16" t="s">
        <v>542</v>
      </c>
      <c r="D475" s="16" t="s">
        <v>5398</v>
      </c>
      <c r="E475" s="16" t="s">
        <v>5399</v>
      </c>
    </row>
    <row r="476" spans="1:5" x14ac:dyDescent="0.25">
      <c r="A476" s="16" t="s">
        <v>5329</v>
      </c>
      <c r="B476" s="16" t="s">
        <v>2337</v>
      </c>
      <c r="C476" s="16" t="s">
        <v>530</v>
      </c>
      <c r="D476" s="16" t="s">
        <v>4182</v>
      </c>
      <c r="E476" s="16" t="s">
        <v>4183</v>
      </c>
    </row>
    <row r="477" spans="1:5" x14ac:dyDescent="0.25">
      <c r="A477" s="16" t="s">
        <v>5329</v>
      </c>
      <c r="B477" s="16" t="s">
        <v>864</v>
      </c>
      <c r="C477" s="16" t="s">
        <v>503</v>
      </c>
      <c r="D477" s="16" t="s">
        <v>4357</v>
      </c>
      <c r="E477" s="16" t="s">
        <v>4357</v>
      </c>
    </row>
    <row r="478" spans="1:5" x14ac:dyDescent="0.25">
      <c r="A478" s="16" t="s">
        <v>5329</v>
      </c>
      <c r="B478" s="16" t="s">
        <v>4216</v>
      </c>
      <c r="C478" s="16" t="s">
        <v>444</v>
      </c>
      <c r="D478" s="16" t="s">
        <v>4217</v>
      </c>
      <c r="E478" s="16" t="s">
        <v>4218</v>
      </c>
    </row>
    <row r="479" spans="1:5" x14ac:dyDescent="0.25">
      <c r="A479" s="16" t="s">
        <v>5400</v>
      </c>
      <c r="B479" s="16" t="s">
        <v>4507</v>
      </c>
      <c r="C479" s="16" t="s">
        <v>1704</v>
      </c>
      <c r="D479" s="16" t="s">
        <v>5401</v>
      </c>
      <c r="E479" s="16" t="s">
        <v>5402</v>
      </c>
    </row>
    <row r="480" spans="1:5" x14ac:dyDescent="0.25">
      <c r="A480" s="16" t="s">
        <v>5400</v>
      </c>
      <c r="B480" s="16" t="s">
        <v>5403</v>
      </c>
      <c r="C480" s="16" t="s">
        <v>1699</v>
      </c>
      <c r="D480" s="16" t="s">
        <v>5404</v>
      </c>
      <c r="E480" s="16" t="s">
        <v>5405</v>
      </c>
    </row>
    <row r="481" spans="1:5" x14ac:dyDescent="0.25">
      <c r="A481" s="16" t="s">
        <v>5400</v>
      </c>
      <c r="B481" s="16" t="s">
        <v>5406</v>
      </c>
      <c r="C481" s="16" t="s">
        <v>1707</v>
      </c>
      <c r="D481" s="16" t="s">
        <v>5407</v>
      </c>
      <c r="E481" s="16" t="s">
        <v>5408</v>
      </c>
    </row>
    <row r="482" spans="1:5" x14ac:dyDescent="0.25">
      <c r="A482" s="16" t="s">
        <v>5400</v>
      </c>
      <c r="B482" s="16" t="s">
        <v>5409</v>
      </c>
      <c r="C482" s="16" t="s">
        <v>1706</v>
      </c>
      <c r="D482" s="16" t="s">
        <v>5410</v>
      </c>
      <c r="E482" s="16" t="s">
        <v>5411</v>
      </c>
    </row>
    <row r="483" spans="1:5" x14ac:dyDescent="0.25">
      <c r="A483" s="16" t="s">
        <v>5400</v>
      </c>
      <c r="B483" s="16" t="s">
        <v>5412</v>
      </c>
      <c r="C483" s="16" t="s">
        <v>1705</v>
      </c>
      <c r="D483" s="16" t="s">
        <v>5413</v>
      </c>
      <c r="E483" s="16" t="s">
        <v>5414</v>
      </c>
    </row>
    <row r="484" spans="1:5" x14ac:dyDescent="0.25">
      <c r="A484" s="16" t="s">
        <v>5400</v>
      </c>
      <c r="B484" s="16" t="s">
        <v>5415</v>
      </c>
      <c r="C484" s="16" t="s">
        <v>1701</v>
      </c>
      <c r="D484" s="16" t="s">
        <v>5416</v>
      </c>
      <c r="E484" s="16" t="s">
        <v>5417</v>
      </c>
    </row>
    <row r="485" spans="1:5" x14ac:dyDescent="0.25">
      <c r="A485" s="16" t="s">
        <v>5400</v>
      </c>
      <c r="B485" s="16" t="s">
        <v>5418</v>
      </c>
      <c r="C485" s="16" t="s">
        <v>1703</v>
      </c>
      <c r="D485" s="16" t="s">
        <v>5419</v>
      </c>
      <c r="E485" s="16" t="s">
        <v>5420</v>
      </c>
    </row>
    <row r="486" spans="1:5" x14ac:dyDescent="0.25">
      <c r="A486" s="16" t="s">
        <v>5400</v>
      </c>
      <c r="B486" s="16" t="s">
        <v>5421</v>
      </c>
      <c r="C486" s="16" t="s">
        <v>1702</v>
      </c>
      <c r="D486" s="16" t="s">
        <v>5422</v>
      </c>
      <c r="E486" s="16" t="s">
        <v>5423</v>
      </c>
    </row>
    <row r="487" spans="1:5" x14ac:dyDescent="0.25">
      <c r="A487" s="16" t="s">
        <v>5400</v>
      </c>
      <c r="B487" s="16" t="s">
        <v>2337</v>
      </c>
      <c r="C487" s="16" t="s">
        <v>1700</v>
      </c>
      <c r="D487" s="16" t="s">
        <v>5424</v>
      </c>
      <c r="E487" s="16" t="s">
        <v>5425</v>
      </c>
    </row>
    <row r="488" spans="1:5" x14ac:dyDescent="0.25">
      <c r="A488" s="16" t="s">
        <v>5400</v>
      </c>
      <c r="B488" s="16" t="s">
        <v>864</v>
      </c>
      <c r="C488" s="16" t="s">
        <v>503</v>
      </c>
      <c r="D488" s="16" t="s">
        <v>4357</v>
      </c>
      <c r="E488" s="16" t="s">
        <v>4357</v>
      </c>
    </row>
    <row r="489" spans="1:5" x14ac:dyDescent="0.25">
      <c r="A489" s="16" t="s">
        <v>5400</v>
      </c>
      <c r="B489" s="16" t="s">
        <v>4216</v>
      </c>
      <c r="C489" s="16" t="s">
        <v>444</v>
      </c>
      <c r="D489" s="16" t="s">
        <v>4217</v>
      </c>
      <c r="E489" s="16" t="s">
        <v>4218</v>
      </c>
    </row>
    <row r="490" spans="1:5" x14ac:dyDescent="0.25">
      <c r="A490" s="16" t="s">
        <v>5426</v>
      </c>
      <c r="B490" s="16" t="s">
        <v>5427</v>
      </c>
      <c r="C490" s="16" t="s">
        <v>5428</v>
      </c>
      <c r="D490" s="16" t="s">
        <v>5429</v>
      </c>
      <c r="E490" s="16" t="s">
        <v>5430</v>
      </c>
    </row>
    <row r="491" spans="1:5" x14ac:dyDescent="0.25">
      <c r="A491" s="16" t="s">
        <v>5426</v>
      </c>
      <c r="B491" s="16" t="s">
        <v>5431</v>
      </c>
      <c r="C491" s="16" t="s">
        <v>5432</v>
      </c>
      <c r="D491" s="16" t="s">
        <v>5433</v>
      </c>
      <c r="E491" s="16" t="s">
        <v>5434</v>
      </c>
    </row>
    <row r="492" spans="1:5" x14ac:dyDescent="0.25">
      <c r="A492" s="16" t="s">
        <v>5426</v>
      </c>
      <c r="B492" s="16" t="s">
        <v>5435</v>
      </c>
      <c r="C492" s="16" t="s">
        <v>5436</v>
      </c>
      <c r="D492" s="16" t="s">
        <v>5437</v>
      </c>
      <c r="E492" s="16" t="s">
        <v>5438</v>
      </c>
    </row>
    <row r="493" spans="1:5" x14ac:dyDescent="0.25">
      <c r="A493" s="16" t="s">
        <v>5426</v>
      </c>
      <c r="B493" s="16" t="s">
        <v>864</v>
      </c>
      <c r="C493" s="16" t="s">
        <v>4805</v>
      </c>
      <c r="D493" s="16" t="s">
        <v>4357</v>
      </c>
      <c r="E493" s="16" t="s">
        <v>4357</v>
      </c>
    </row>
    <row r="494" spans="1:5" x14ac:dyDescent="0.25">
      <c r="A494" s="16" t="s">
        <v>5426</v>
      </c>
      <c r="B494" s="16" t="s">
        <v>4216</v>
      </c>
      <c r="C494" s="16" t="s">
        <v>444</v>
      </c>
      <c r="D494" s="16" t="s">
        <v>4217</v>
      </c>
      <c r="E494" s="16" t="s">
        <v>4218</v>
      </c>
    </row>
    <row r="495" spans="1:5" x14ac:dyDescent="0.25">
      <c r="A495" s="16" t="s">
        <v>5439</v>
      </c>
      <c r="B495" s="16" t="s">
        <v>5440</v>
      </c>
      <c r="C495" s="16" t="s">
        <v>1713</v>
      </c>
      <c r="D495" s="16" t="s">
        <v>5441</v>
      </c>
      <c r="E495" s="16" t="s">
        <v>5442</v>
      </c>
    </row>
    <row r="496" spans="1:5" x14ac:dyDescent="0.25">
      <c r="A496" s="16" t="s">
        <v>5439</v>
      </c>
      <c r="B496" s="16" t="s">
        <v>5443</v>
      </c>
      <c r="C496" s="16" t="s">
        <v>1714</v>
      </c>
      <c r="D496" s="16" t="s">
        <v>5444</v>
      </c>
      <c r="E496" s="16" t="s">
        <v>5445</v>
      </c>
    </row>
    <row r="497" spans="1:5" x14ac:dyDescent="0.25">
      <c r="A497" s="16" t="s">
        <v>5439</v>
      </c>
      <c r="B497" s="16" t="s">
        <v>5446</v>
      </c>
      <c r="C497" s="16" t="s">
        <v>1711</v>
      </c>
      <c r="D497" s="16" t="s">
        <v>5447</v>
      </c>
      <c r="E497" s="16" t="s">
        <v>5448</v>
      </c>
    </row>
    <row r="498" spans="1:5" x14ac:dyDescent="0.25">
      <c r="A498" s="16" t="s">
        <v>5439</v>
      </c>
      <c r="B498" s="16" t="s">
        <v>5449</v>
      </c>
      <c r="C498" s="16" t="s">
        <v>1710</v>
      </c>
      <c r="D498" s="16" t="s">
        <v>5450</v>
      </c>
      <c r="E498" s="16" t="s">
        <v>5451</v>
      </c>
    </row>
    <row r="499" spans="1:5" x14ac:dyDescent="0.25">
      <c r="A499" s="16" t="s">
        <v>5439</v>
      </c>
      <c r="B499" s="16" t="s">
        <v>5452</v>
      </c>
      <c r="C499" s="16" t="s">
        <v>1712</v>
      </c>
      <c r="D499" s="16" t="s">
        <v>5453</v>
      </c>
      <c r="E499" s="16" t="s">
        <v>5453</v>
      </c>
    </row>
    <row r="500" spans="1:5" x14ac:dyDescent="0.25">
      <c r="A500" s="16" t="s">
        <v>5439</v>
      </c>
      <c r="B500" s="16" t="s">
        <v>5321</v>
      </c>
      <c r="C500" s="16" t="s">
        <v>1709</v>
      </c>
      <c r="D500" s="16" t="s">
        <v>5322</v>
      </c>
      <c r="E500" s="16" t="s">
        <v>5323</v>
      </c>
    </row>
    <row r="501" spans="1:5" x14ac:dyDescent="0.25">
      <c r="A501" s="16" t="s">
        <v>5439</v>
      </c>
      <c r="B501" s="16" t="s">
        <v>5454</v>
      </c>
      <c r="C501" s="16" t="s">
        <v>1708</v>
      </c>
      <c r="D501" s="16" t="s">
        <v>5319</v>
      </c>
      <c r="E501" s="16" t="s">
        <v>5320</v>
      </c>
    </row>
    <row r="502" spans="1:5" x14ac:dyDescent="0.25">
      <c r="A502" s="16" t="s">
        <v>5439</v>
      </c>
      <c r="B502" s="16" t="s">
        <v>2337</v>
      </c>
      <c r="C502" s="16" t="s">
        <v>530</v>
      </c>
      <c r="D502" s="16" t="s">
        <v>4182</v>
      </c>
      <c r="E502" s="16" t="s">
        <v>4183</v>
      </c>
    </row>
    <row r="503" spans="1:5" x14ac:dyDescent="0.25">
      <c r="A503" s="16" t="s">
        <v>5439</v>
      </c>
      <c r="B503" s="16" t="s">
        <v>864</v>
      </c>
      <c r="C503" s="16" t="s">
        <v>697</v>
      </c>
      <c r="D503" s="16" t="s">
        <v>4357</v>
      </c>
      <c r="E503" s="16" t="s">
        <v>4357</v>
      </c>
    </row>
    <row r="504" spans="1:5" x14ac:dyDescent="0.25">
      <c r="A504" s="16" t="s">
        <v>5439</v>
      </c>
      <c r="B504" s="16" t="s">
        <v>4216</v>
      </c>
      <c r="C504" s="16" t="s">
        <v>444</v>
      </c>
      <c r="D504" s="16" t="s">
        <v>4217</v>
      </c>
      <c r="E504" s="16" t="s">
        <v>4218</v>
      </c>
    </row>
    <row r="505" spans="1:5" x14ac:dyDescent="0.25">
      <c r="A505" s="16" t="s">
        <v>5455</v>
      </c>
      <c r="B505" s="16" t="s">
        <v>5456</v>
      </c>
      <c r="C505" s="16" t="s">
        <v>1686</v>
      </c>
      <c r="D505" s="16" t="s">
        <v>5457</v>
      </c>
      <c r="E505" s="16" t="s">
        <v>5458</v>
      </c>
    </row>
    <row r="506" spans="1:5" x14ac:dyDescent="0.25">
      <c r="A506" s="16" t="s">
        <v>5455</v>
      </c>
      <c r="B506" s="16" t="s">
        <v>5459</v>
      </c>
      <c r="C506" s="16" t="s">
        <v>1685</v>
      </c>
      <c r="D506" s="16" t="s">
        <v>5460</v>
      </c>
      <c r="E506" s="16" t="s">
        <v>5461</v>
      </c>
    </row>
    <row r="507" spans="1:5" x14ac:dyDescent="0.25">
      <c r="A507" s="16" t="s">
        <v>5455</v>
      </c>
      <c r="B507" s="16" t="s">
        <v>5462</v>
      </c>
      <c r="C507" s="16" t="s">
        <v>5463</v>
      </c>
      <c r="D507" s="16" t="s">
        <v>5464</v>
      </c>
      <c r="E507" s="16" t="s">
        <v>5465</v>
      </c>
    </row>
    <row r="508" spans="1:5" x14ac:dyDescent="0.25">
      <c r="A508" s="16" t="s">
        <v>5455</v>
      </c>
      <c r="B508" s="16" t="s">
        <v>5466</v>
      </c>
      <c r="C508" s="16" t="s">
        <v>5467</v>
      </c>
      <c r="D508" s="16" t="s">
        <v>5468</v>
      </c>
      <c r="E508" s="16" t="s">
        <v>5469</v>
      </c>
    </row>
    <row r="509" spans="1:5" x14ac:dyDescent="0.25">
      <c r="A509" s="16" t="s">
        <v>5455</v>
      </c>
      <c r="B509" s="16" t="s">
        <v>5470</v>
      </c>
      <c r="C509" s="16" t="s">
        <v>5471</v>
      </c>
      <c r="D509" s="16" t="s">
        <v>5472</v>
      </c>
      <c r="E509" s="16" t="s">
        <v>5473</v>
      </c>
    </row>
    <row r="510" spans="1:5" x14ac:dyDescent="0.25">
      <c r="A510" s="16" t="s">
        <v>5455</v>
      </c>
      <c r="B510" s="16" t="s">
        <v>5474</v>
      </c>
      <c r="C510" s="16" t="s">
        <v>1687</v>
      </c>
      <c r="D510" s="16" t="s">
        <v>5475</v>
      </c>
      <c r="E510" s="16" t="s">
        <v>5476</v>
      </c>
    </row>
    <row r="511" spans="1:5" x14ac:dyDescent="0.25">
      <c r="A511" s="16" t="s">
        <v>5455</v>
      </c>
      <c r="B511" s="16" t="s">
        <v>5477</v>
      </c>
      <c r="C511" s="16" t="s">
        <v>5478</v>
      </c>
      <c r="D511" s="16" t="s">
        <v>5479</v>
      </c>
      <c r="E511" s="16" t="s">
        <v>5480</v>
      </c>
    </row>
    <row r="512" spans="1:5" x14ac:dyDescent="0.25">
      <c r="A512" s="16" t="s">
        <v>5455</v>
      </c>
      <c r="B512" s="16" t="s">
        <v>4224</v>
      </c>
      <c r="C512" s="16" t="s">
        <v>5481</v>
      </c>
      <c r="D512" s="16" t="s">
        <v>5482</v>
      </c>
      <c r="E512" s="16" t="s">
        <v>5483</v>
      </c>
    </row>
    <row r="513" spans="1:5" x14ac:dyDescent="0.25">
      <c r="A513" s="16" t="s">
        <v>5455</v>
      </c>
      <c r="B513" s="16" t="s">
        <v>5484</v>
      </c>
      <c r="C513" s="16" t="s">
        <v>5485</v>
      </c>
      <c r="D513" s="16" t="s">
        <v>5486</v>
      </c>
      <c r="E513" s="16" t="s">
        <v>5487</v>
      </c>
    </row>
    <row r="514" spans="1:5" x14ac:dyDescent="0.25">
      <c r="A514" s="16" t="s">
        <v>5455</v>
      </c>
      <c r="B514" s="16" t="s">
        <v>5488</v>
      </c>
      <c r="C514" s="16" t="s">
        <v>5489</v>
      </c>
      <c r="D514" s="16" t="s">
        <v>5490</v>
      </c>
      <c r="E514" s="16" t="s">
        <v>5491</v>
      </c>
    </row>
    <row r="515" spans="1:5" x14ac:dyDescent="0.25">
      <c r="A515" s="16" t="s">
        <v>5455</v>
      </c>
      <c r="B515" s="16" t="s">
        <v>5492</v>
      </c>
      <c r="C515" s="16" t="s">
        <v>1010</v>
      </c>
      <c r="D515" s="16" t="s">
        <v>5493</v>
      </c>
      <c r="E515" s="16" t="s">
        <v>5494</v>
      </c>
    </row>
    <row r="516" spans="1:5" x14ac:dyDescent="0.25">
      <c r="A516" s="16" t="s">
        <v>5455</v>
      </c>
      <c r="B516" s="16" t="s">
        <v>2337</v>
      </c>
      <c r="C516" s="16" t="s">
        <v>530</v>
      </c>
      <c r="D516" s="16" t="s">
        <v>4182</v>
      </c>
      <c r="E516" s="16" t="s">
        <v>4183</v>
      </c>
    </row>
    <row r="517" spans="1:5" x14ac:dyDescent="0.25">
      <c r="A517" s="16" t="s">
        <v>5455</v>
      </c>
      <c r="B517" s="16" t="s">
        <v>4216</v>
      </c>
      <c r="C517" s="16" t="s">
        <v>444</v>
      </c>
      <c r="D517" s="16" t="s">
        <v>4217</v>
      </c>
      <c r="E517" s="16" t="s">
        <v>4218</v>
      </c>
    </row>
    <row r="518" spans="1:5" x14ac:dyDescent="0.25">
      <c r="A518" s="16" t="s">
        <v>5379</v>
      </c>
      <c r="B518" s="16" t="s">
        <v>5495</v>
      </c>
      <c r="C518" s="16" t="s">
        <v>5496</v>
      </c>
      <c r="D518" s="16" t="s">
        <v>5497</v>
      </c>
      <c r="E518" s="16" t="s">
        <v>5498</v>
      </c>
    </row>
    <row r="519" spans="1:5" x14ac:dyDescent="0.25">
      <c r="A519" s="16" t="s">
        <v>5379</v>
      </c>
      <c r="B519" s="16" t="s">
        <v>5499</v>
      </c>
      <c r="C519" s="16" t="s">
        <v>5500</v>
      </c>
      <c r="D519" s="16" t="s">
        <v>5501</v>
      </c>
      <c r="E519" s="16" t="s">
        <v>5502</v>
      </c>
    </row>
    <row r="520" spans="1:5" x14ac:dyDescent="0.25">
      <c r="A520" s="16" t="s">
        <v>5379</v>
      </c>
      <c r="B520" s="16" t="s">
        <v>5503</v>
      </c>
      <c r="C520" s="16" t="s">
        <v>5504</v>
      </c>
      <c r="D520" s="16" t="s">
        <v>5505</v>
      </c>
      <c r="E520" s="16" t="s">
        <v>5506</v>
      </c>
    </row>
    <row r="521" spans="1:5" x14ac:dyDescent="0.25">
      <c r="A521" s="16" t="s">
        <v>5379</v>
      </c>
      <c r="B521" s="16" t="s">
        <v>5507</v>
      </c>
      <c r="C521" s="16" t="s">
        <v>5508</v>
      </c>
      <c r="D521" s="16" t="s">
        <v>5509</v>
      </c>
      <c r="E521" s="16" t="s">
        <v>5510</v>
      </c>
    </row>
    <row r="522" spans="1:5" x14ac:dyDescent="0.25">
      <c r="A522" s="16" t="s">
        <v>5379</v>
      </c>
      <c r="B522" s="16" t="s">
        <v>5511</v>
      </c>
      <c r="C522" s="16" t="s">
        <v>5512</v>
      </c>
      <c r="D522" s="16" t="s">
        <v>5513</v>
      </c>
      <c r="E522" s="16" t="s">
        <v>5514</v>
      </c>
    </row>
    <row r="523" spans="1:5" x14ac:dyDescent="0.25">
      <c r="A523" s="16" t="s">
        <v>5379</v>
      </c>
      <c r="B523" s="16" t="s">
        <v>5515</v>
      </c>
      <c r="C523" s="16" t="s">
        <v>5516</v>
      </c>
      <c r="D523" s="16" t="s">
        <v>5517</v>
      </c>
      <c r="E523" s="16" t="s">
        <v>5518</v>
      </c>
    </row>
    <row r="524" spans="1:5" x14ac:dyDescent="0.25">
      <c r="A524" s="16" t="s">
        <v>5379</v>
      </c>
      <c r="B524" s="16" t="s">
        <v>5519</v>
      </c>
      <c r="C524" s="16" t="s">
        <v>5520</v>
      </c>
      <c r="D524" s="16" t="s">
        <v>5521</v>
      </c>
      <c r="E524" s="16" t="s">
        <v>5522</v>
      </c>
    </row>
    <row r="525" spans="1:5" x14ac:dyDescent="0.25">
      <c r="A525" s="16" t="s">
        <v>5379</v>
      </c>
      <c r="B525" s="16" t="s">
        <v>5523</v>
      </c>
      <c r="C525" s="16" t="s">
        <v>5524</v>
      </c>
      <c r="D525" s="16" t="s">
        <v>5525</v>
      </c>
      <c r="E525" s="16" t="s">
        <v>5526</v>
      </c>
    </row>
    <row r="526" spans="1:5" x14ac:dyDescent="0.25">
      <c r="A526" s="16" t="s">
        <v>5379</v>
      </c>
      <c r="B526" s="16" t="s">
        <v>5527</v>
      </c>
      <c r="C526" s="16" t="s">
        <v>1542</v>
      </c>
      <c r="D526" s="16" t="s">
        <v>5009</v>
      </c>
      <c r="E526" s="16" t="s">
        <v>5010</v>
      </c>
    </row>
    <row r="527" spans="1:5" x14ac:dyDescent="0.25">
      <c r="A527" s="16" t="s">
        <v>5528</v>
      </c>
      <c r="B527" s="16" t="s">
        <v>5529</v>
      </c>
      <c r="C527" s="16" t="s">
        <v>5530</v>
      </c>
      <c r="D527" s="16" t="s">
        <v>5531</v>
      </c>
      <c r="E527" s="16" t="s">
        <v>5532</v>
      </c>
    </row>
    <row r="528" spans="1:5" x14ac:dyDescent="0.25">
      <c r="A528" s="16" t="s">
        <v>5528</v>
      </c>
      <c r="B528" s="16" t="s">
        <v>5533</v>
      </c>
      <c r="C528" s="16" t="s">
        <v>5534</v>
      </c>
      <c r="D528" s="16" t="s">
        <v>5535</v>
      </c>
      <c r="E528" s="16" t="s">
        <v>5536</v>
      </c>
    </row>
    <row r="529" spans="1:5" x14ac:dyDescent="0.25">
      <c r="A529" s="16" t="s">
        <v>5528</v>
      </c>
      <c r="B529" s="16" t="s">
        <v>5537</v>
      </c>
      <c r="C529" s="16" t="s">
        <v>5538</v>
      </c>
      <c r="D529" s="16" t="s">
        <v>5539</v>
      </c>
      <c r="E529" s="16" t="s">
        <v>5540</v>
      </c>
    </row>
    <row r="530" spans="1:5" x14ac:dyDescent="0.25">
      <c r="A530" s="16" t="s">
        <v>5528</v>
      </c>
      <c r="B530" s="16" t="s">
        <v>5541</v>
      </c>
      <c r="C530" s="16" t="s">
        <v>5542</v>
      </c>
      <c r="D530" s="16" t="s">
        <v>5543</v>
      </c>
      <c r="E530" s="16" t="s">
        <v>5544</v>
      </c>
    </row>
    <row r="531" spans="1:5" x14ac:dyDescent="0.25">
      <c r="A531" s="16" t="s">
        <v>5528</v>
      </c>
      <c r="B531" s="16" t="s">
        <v>5545</v>
      </c>
      <c r="C531" s="16" t="s">
        <v>5546</v>
      </c>
      <c r="D531" s="16" t="s">
        <v>5547</v>
      </c>
      <c r="E531" s="16" t="s">
        <v>5548</v>
      </c>
    </row>
    <row r="532" spans="1:5" x14ac:dyDescent="0.25">
      <c r="A532" s="16" t="s">
        <v>5528</v>
      </c>
      <c r="B532" s="16" t="s">
        <v>5549</v>
      </c>
      <c r="C532" s="16" t="s">
        <v>5550</v>
      </c>
      <c r="D532" s="16" t="s">
        <v>5551</v>
      </c>
      <c r="E532" s="16" t="s">
        <v>5552</v>
      </c>
    </row>
    <row r="533" spans="1:5" x14ac:dyDescent="0.25">
      <c r="A533" s="16" t="s">
        <v>5528</v>
      </c>
      <c r="B533" s="16" t="s">
        <v>5553</v>
      </c>
      <c r="C533" s="16" t="s">
        <v>5554</v>
      </c>
      <c r="D533" s="16" t="s">
        <v>5555</v>
      </c>
      <c r="E533" s="16" t="s">
        <v>5556</v>
      </c>
    </row>
    <row r="534" spans="1:5" x14ac:dyDescent="0.25">
      <c r="A534" s="16" t="s">
        <v>5528</v>
      </c>
      <c r="B534" s="16" t="s">
        <v>5557</v>
      </c>
      <c r="C534" s="16" t="s">
        <v>5558</v>
      </c>
      <c r="D534" s="16" t="s">
        <v>5559</v>
      </c>
      <c r="E534" s="16" t="s">
        <v>5560</v>
      </c>
    </row>
    <row r="535" spans="1:5" x14ac:dyDescent="0.25">
      <c r="A535" s="16" t="s">
        <v>5528</v>
      </c>
      <c r="B535" s="16" t="s">
        <v>5561</v>
      </c>
      <c r="C535" s="16" t="s">
        <v>5562</v>
      </c>
      <c r="D535" s="16" t="s">
        <v>5563</v>
      </c>
      <c r="E535" s="16" t="s">
        <v>5564</v>
      </c>
    </row>
    <row r="536" spans="1:5" x14ac:dyDescent="0.25">
      <c r="A536" s="16" t="s">
        <v>5528</v>
      </c>
      <c r="B536" s="16" t="s">
        <v>5565</v>
      </c>
      <c r="C536" s="16" t="s">
        <v>5566</v>
      </c>
      <c r="D536" s="16" t="s">
        <v>5567</v>
      </c>
      <c r="E536" s="16" t="s">
        <v>5568</v>
      </c>
    </row>
    <row r="537" spans="1:5" x14ac:dyDescent="0.25">
      <c r="A537" s="16" t="s">
        <v>5528</v>
      </c>
      <c r="B537" s="16" t="s">
        <v>5569</v>
      </c>
      <c r="C537" s="16" t="s">
        <v>5570</v>
      </c>
      <c r="D537" s="16" t="s">
        <v>5571</v>
      </c>
      <c r="E537" s="16" t="s">
        <v>5572</v>
      </c>
    </row>
    <row r="538" spans="1:5" x14ac:dyDescent="0.25">
      <c r="A538" s="16" t="s">
        <v>5528</v>
      </c>
      <c r="B538" s="16" t="s">
        <v>5573</v>
      </c>
      <c r="C538" s="16" t="s">
        <v>5574</v>
      </c>
      <c r="D538" s="16" t="s">
        <v>5575</v>
      </c>
      <c r="E538" s="16" t="s">
        <v>5576</v>
      </c>
    </row>
    <row r="539" spans="1:5" x14ac:dyDescent="0.25">
      <c r="A539" s="16" t="s">
        <v>5528</v>
      </c>
      <c r="B539" s="16" t="s">
        <v>864</v>
      </c>
      <c r="C539" s="16" t="s">
        <v>503</v>
      </c>
      <c r="D539" s="16" t="s">
        <v>4357</v>
      </c>
      <c r="E539" s="16" t="s">
        <v>4357</v>
      </c>
    </row>
    <row r="540" spans="1:5" x14ac:dyDescent="0.25">
      <c r="A540" s="16" t="s">
        <v>5528</v>
      </c>
      <c r="B540" s="16" t="s">
        <v>5577</v>
      </c>
      <c r="C540" s="16" t="s">
        <v>5578</v>
      </c>
      <c r="D540" s="16" t="s">
        <v>5579</v>
      </c>
      <c r="E540" s="16" t="s">
        <v>5580</v>
      </c>
    </row>
    <row r="541" spans="1:5" x14ac:dyDescent="0.25">
      <c r="A541" s="16" t="s">
        <v>5581</v>
      </c>
      <c r="B541" s="16" t="s">
        <v>5582</v>
      </c>
      <c r="C541" s="16" t="s">
        <v>1690</v>
      </c>
      <c r="D541" s="16" t="s">
        <v>5583</v>
      </c>
      <c r="E541" s="16" t="s">
        <v>5584</v>
      </c>
    </row>
    <row r="542" spans="1:5" x14ac:dyDescent="0.25">
      <c r="A542" s="16" t="s">
        <v>5581</v>
      </c>
      <c r="B542" s="16" t="s">
        <v>5585</v>
      </c>
      <c r="C542" s="16" t="s">
        <v>1689</v>
      </c>
      <c r="D542" s="16" t="s">
        <v>5586</v>
      </c>
      <c r="E542" s="16" t="s">
        <v>5587</v>
      </c>
    </row>
    <row r="543" spans="1:5" x14ac:dyDescent="0.25">
      <c r="A543" s="16" t="s">
        <v>5581</v>
      </c>
      <c r="B543" s="16" t="s">
        <v>5588</v>
      </c>
      <c r="C543" s="16" t="s">
        <v>1688</v>
      </c>
      <c r="D543" s="16" t="s">
        <v>5589</v>
      </c>
      <c r="E543" s="16" t="s">
        <v>5590</v>
      </c>
    </row>
    <row r="544" spans="1:5" x14ac:dyDescent="0.25">
      <c r="A544" s="16" t="s">
        <v>5581</v>
      </c>
      <c r="B544" s="16" t="s">
        <v>5591</v>
      </c>
      <c r="C544" s="16" t="s">
        <v>1691</v>
      </c>
      <c r="D544" s="16" t="s">
        <v>5592</v>
      </c>
      <c r="E544" s="16" t="s">
        <v>5593</v>
      </c>
    </row>
    <row r="545" spans="1:5" x14ac:dyDescent="0.25">
      <c r="A545" s="16" t="s">
        <v>5581</v>
      </c>
      <c r="B545" s="16" t="s">
        <v>864</v>
      </c>
      <c r="C545" s="16" t="s">
        <v>503</v>
      </c>
      <c r="D545" s="16" t="s">
        <v>4357</v>
      </c>
      <c r="E545" s="16" t="s">
        <v>4357</v>
      </c>
    </row>
    <row r="546" spans="1:5" x14ac:dyDescent="0.25">
      <c r="A546" s="16" t="s">
        <v>5581</v>
      </c>
      <c r="B546" s="16" t="s">
        <v>4216</v>
      </c>
      <c r="C546" s="16" t="s">
        <v>444</v>
      </c>
      <c r="D546" s="16" t="s">
        <v>4217</v>
      </c>
      <c r="E546" s="16" t="s">
        <v>4218</v>
      </c>
    </row>
    <row r="547" spans="1:5" x14ac:dyDescent="0.25">
      <c r="A547" s="16" t="s">
        <v>5594</v>
      </c>
      <c r="B547" s="16" t="s">
        <v>5595</v>
      </c>
      <c r="C547" s="16" t="s">
        <v>1735</v>
      </c>
      <c r="D547" s="16" t="s">
        <v>5596</v>
      </c>
      <c r="E547" s="16" t="s">
        <v>5597</v>
      </c>
    </row>
    <row r="548" spans="1:5" x14ac:dyDescent="0.25">
      <c r="A548" s="16" t="s">
        <v>5594</v>
      </c>
      <c r="B548" s="16" t="s">
        <v>5598</v>
      </c>
      <c r="C548" s="16" t="s">
        <v>1736</v>
      </c>
      <c r="D548" s="16" t="s">
        <v>5599</v>
      </c>
      <c r="E548" s="16" t="s">
        <v>5600</v>
      </c>
    </row>
    <row r="549" spans="1:5" x14ac:dyDescent="0.25">
      <c r="A549" s="16" t="s">
        <v>5594</v>
      </c>
      <c r="B549" s="16" t="s">
        <v>5601</v>
      </c>
      <c r="C549" s="16" t="s">
        <v>1739</v>
      </c>
      <c r="D549" s="16" t="s">
        <v>5602</v>
      </c>
      <c r="E549" s="16" t="s">
        <v>5603</v>
      </c>
    </row>
    <row r="550" spans="1:5" x14ac:dyDescent="0.25">
      <c r="A550" s="16" t="s">
        <v>5594</v>
      </c>
      <c r="B550" s="16" t="s">
        <v>5604</v>
      </c>
      <c r="C550" s="16" t="s">
        <v>1738</v>
      </c>
      <c r="D550" s="16" t="s">
        <v>5605</v>
      </c>
      <c r="E550" s="16" t="s">
        <v>5606</v>
      </c>
    </row>
    <row r="551" spans="1:5" x14ac:dyDescent="0.25">
      <c r="A551" s="16" t="s">
        <v>5594</v>
      </c>
      <c r="B551" s="16" t="s">
        <v>5607</v>
      </c>
      <c r="C551" s="16" t="s">
        <v>5608</v>
      </c>
      <c r="D551" s="16" t="s">
        <v>5609</v>
      </c>
      <c r="E551" s="16" t="s">
        <v>5610</v>
      </c>
    </row>
    <row r="552" spans="1:5" x14ac:dyDescent="0.25">
      <c r="A552" s="16" t="s">
        <v>5594</v>
      </c>
      <c r="B552" s="16" t="s">
        <v>2337</v>
      </c>
      <c r="C552" s="16" t="s">
        <v>1737</v>
      </c>
      <c r="D552" s="16" t="s">
        <v>5611</v>
      </c>
      <c r="E552" s="16" t="s">
        <v>5612</v>
      </c>
    </row>
    <row r="553" spans="1:5" x14ac:dyDescent="0.25">
      <c r="A553" s="16" t="s">
        <v>5594</v>
      </c>
      <c r="B553" s="16" t="s">
        <v>4216</v>
      </c>
      <c r="C553" s="16" t="s">
        <v>444</v>
      </c>
      <c r="D553" s="16" t="s">
        <v>4217</v>
      </c>
      <c r="E553" s="16" t="s">
        <v>4218</v>
      </c>
    </row>
    <row r="554" spans="1:5" x14ac:dyDescent="0.25">
      <c r="A554" s="16" t="s">
        <v>5613</v>
      </c>
      <c r="B554" s="16" t="s">
        <v>5614</v>
      </c>
      <c r="C554" s="16" t="s">
        <v>5615</v>
      </c>
      <c r="D554" s="16" t="s">
        <v>5616</v>
      </c>
      <c r="E554" s="16" t="s">
        <v>5617</v>
      </c>
    </row>
    <row r="555" spans="1:5" x14ac:dyDescent="0.25">
      <c r="A555" s="16" t="s">
        <v>5613</v>
      </c>
      <c r="B555" s="16" t="s">
        <v>5618</v>
      </c>
      <c r="C555" s="16" t="s">
        <v>5619</v>
      </c>
      <c r="D555" s="16" t="s">
        <v>5620</v>
      </c>
      <c r="E555" s="16" t="s">
        <v>5621</v>
      </c>
    </row>
    <row r="556" spans="1:5" x14ac:dyDescent="0.25">
      <c r="A556" s="16" t="s">
        <v>5613</v>
      </c>
      <c r="B556" s="16" t="s">
        <v>5622</v>
      </c>
      <c r="C556" s="16" t="s">
        <v>5623</v>
      </c>
      <c r="D556" s="16" t="s">
        <v>5624</v>
      </c>
      <c r="E556" s="16" t="s">
        <v>5625</v>
      </c>
    </row>
    <row r="557" spans="1:5" x14ac:dyDescent="0.25">
      <c r="A557" s="16" t="s">
        <v>5613</v>
      </c>
      <c r="B557" s="16" t="s">
        <v>5626</v>
      </c>
      <c r="C557" s="16" t="s">
        <v>5627</v>
      </c>
      <c r="D557" s="16" t="s">
        <v>5628</v>
      </c>
      <c r="E557" s="16" t="s">
        <v>5629</v>
      </c>
    </row>
    <row r="558" spans="1:5" x14ac:dyDescent="0.25">
      <c r="A558" s="16" t="s">
        <v>5613</v>
      </c>
      <c r="B558" s="16" t="s">
        <v>5630</v>
      </c>
      <c r="C558" s="16" t="s">
        <v>5631</v>
      </c>
      <c r="D558" s="16" t="s">
        <v>5632</v>
      </c>
      <c r="E558" s="16" t="s">
        <v>5633</v>
      </c>
    </row>
    <row r="559" spans="1:5" x14ac:dyDescent="0.25">
      <c r="A559" s="16" t="s">
        <v>5613</v>
      </c>
      <c r="B559" s="16" t="s">
        <v>5634</v>
      </c>
      <c r="C559" s="16" t="s">
        <v>5635</v>
      </c>
      <c r="D559" s="16" t="s">
        <v>5636</v>
      </c>
      <c r="E559" s="16" t="s">
        <v>5637</v>
      </c>
    </row>
    <row r="560" spans="1:5" x14ac:dyDescent="0.25">
      <c r="A560" s="16" t="s">
        <v>5613</v>
      </c>
      <c r="B560" s="16" t="s">
        <v>5638</v>
      </c>
      <c r="C560" s="16" t="s">
        <v>82</v>
      </c>
      <c r="D560" s="16" t="s">
        <v>5639</v>
      </c>
      <c r="E560" s="16" t="s">
        <v>5640</v>
      </c>
    </row>
    <row r="561" spans="1:5" x14ac:dyDescent="0.25">
      <c r="A561" s="16" t="s">
        <v>5613</v>
      </c>
      <c r="B561" s="16" t="s">
        <v>5641</v>
      </c>
      <c r="C561" s="16" t="s">
        <v>5642</v>
      </c>
      <c r="D561" s="16" t="s">
        <v>5643</v>
      </c>
      <c r="E561" s="16" t="s">
        <v>5644</v>
      </c>
    </row>
    <row r="562" spans="1:5" x14ac:dyDescent="0.25">
      <c r="A562" s="16" t="s">
        <v>5613</v>
      </c>
      <c r="B562" s="16" t="s">
        <v>5645</v>
      </c>
      <c r="C562" s="16" t="s">
        <v>5646</v>
      </c>
      <c r="D562" s="16" t="s">
        <v>5647</v>
      </c>
      <c r="E562" s="16" t="s">
        <v>5647</v>
      </c>
    </row>
    <row r="563" spans="1:5" x14ac:dyDescent="0.25">
      <c r="A563" s="16" t="s">
        <v>5613</v>
      </c>
      <c r="B563" s="16" t="s">
        <v>5648</v>
      </c>
      <c r="C563" s="16" t="s">
        <v>5649</v>
      </c>
      <c r="D563" s="16" t="s">
        <v>5650</v>
      </c>
      <c r="E563" s="16" t="s">
        <v>5651</v>
      </c>
    </row>
    <row r="564" spans="1:5" x14ac:dyDescent="0.25">
      <c r="A564" s="16" t="s">
        <v>5613</v>
      </c>
      <c r="B564" s="16" t="s">
        <v>5652</v>
      </c>
      <c r="C564" s="16" t="s">
        <v>5653</v>
      </c>
      <c r="D564" s="16" t="s">
        <v>5654</v>
      </c>
      <c r="E564" s="16" t="s">
        <v>5655</v>
      </c>
    </row>
    <row r="565" spans="1:5" x14ac:dyDescent="0.25">
      <c r="A565" s="16" t="s">
        <v>5613</v>
      </c>
      <c r="B565" s="16" t="s">
        <v>2337</v>
      </c>
      <c r="C565" s="16" t="s">
        <v>530</v>
      </c>
      <c r="D565" s="16" t="s">
        <v>4182</v>
      </c>
      <c r="E565" s="16" t="s">
        <v>4183</v>
      </c>
    </row>
    <row r="566" spans="1:5" x14ac:dyDescent="0.25">
      <c r="A566" s="16" t="s">
        <v>5656</v>
      </c>
      <c r="B566" s="16" t="s">
        <v>5657</v>
      </c>
      <c r="C566" s="16" t="s">
        <v>1479</v>
      </c>
      <c r="D566" s="16" t="s">
        <v>5658</v>
      </c>
      <c r="E566" s="16" t="s">
        <v>5659</v>
      </c>
    </row>
    <row r="567" spans="1:5" x14ac:dyDescent="0.25">
      <c r="A567" s="16" t="s">
        <v>5656</v>
      </c>
      <c r="B567" s="16" t="s">
        <v>5660</v>
      </c>
      <c r="C567" s="16" t="s">
        <v>1481</v>
      </c>
      <c r="D567" s="16" t="s">
        <v>5661</v>
      </c>
      <c r="E567" s="16" t="s">
        <v>5662</v>
      </c>
    </row>
    <row r="568" spans="1:5" x14ac:dyDescent="0.25">
      <c r="A568" s="16" t="s">
        <v>5656</v>
      </c>
      <c r="B568" s="16" t="s">
        <v>5663</v>
      </c>
      <c r="C568" s="16" t="s">
        <v>1485</v>
      </c>
      <c r="D568" s="16" t="s">
        <v>5664</v>
      </c>
      <c r="E568" s="16" t="s">
        <v>5665</v>
      </c>
    </row>
    <row r="569" spans="1:5" x14ac:dyDescent="0.25">
      <c r="A569" s="16" t="s">
        <v>5656</v>
      </c>
      <c r="B569" s="16" t="s">
        <v>5666</v>
      </c>
      <c r="C569" s="16" t="s">
        <v>1475</v>
      </c>
      <c r="D569" s="16" t="s">
        <v>5667</v>
      </c>
      <c r="E569" s="16" t="s">
        <v>5668</v>
      </c>
    </row>
    <row r="570" spans="1:5" x14ac:dyDescent="0.25">
      <c r="A570" s="16" t="s">
        <v>5656</v>
      </c>
      <c r="B570" s="16" t="s">
        <v>5669</v>
      </c>
      <c r="C570" s="16" t="s">
        <v>1482</v>
      </c>
      <c r="D570" s="16" t="s">
        <v>5670</v>
      </c>
      <c r="E570" s="16" t="s">
        <v>5671</v>
      </c>
    </row>
    <row r="571" spans="1:5" x14ac:dyDescent="0.25">
      <c r="A571" s="16" t="s">
        <v>5656</v>
      </c>
      <c r="B571" s="16" t="s">
        <v>5672</v>
      </c>
      <c r="C571" s="16" t="s">
        <v>1477</v>
      </c>
      <c r="D571" s="16" t="s">
        <v>5673</v>
      </c>
      <c r="E571" s="16" t="s">
        <v>5674</v>
      </c>
    </row>
    <row r="572" spans="1:5" x14ac:dyDescent="0.25">
      <c r="A572" s="16" t="s">
        <v>5656</v>
      </c>
      <c r="B572" s="16" t="s">
        <v>5675</v>
      </c>
      <c r="C572" s="16" t="s">
        <v>1476</v>
      </c>
      <c r="D572" s="16" t="s">
        <v>5676</v>
      </c>
      <c r="E572" s="16" t="s">
        <v>5677</v>
      </c>
    </row>
    <row r="573" spans="1:5" x14ac:dyDescent="0.25">
      <c r="A573" s="16" t="s">
        <v>5656</v>
      </c>
      <c r="B573" s="16" t="s">
        <v>5678</v>
      </c>
      <c r="C573" s="16" t="s">
        <v>1478</v>
      </c>
      <c r="D573" s="16" t="s">
        <v>5679</v>
      </c>
      <c r="E573" s="16" t="s">
        <v>5680</v>
      </c>
    </row>
    <row r="574" spans="1:5" x14ac:dyDescent="0.25">
      <c r="A574" s="16" t="s">
        <v>5656</v>
      </c>
      <c r="B574" s="16" t="s">
        <v>5681</v>
      </c>
      <c r="C574" s="16" t="s">
        <v>1483</v>
      </c>
      <c r="D574" s="16" t="s">
        <v>5682</v>
      </c>
      <c r="E574" s="16" t="s">
        <v>5683</v>
      </c>
    </row>
    <row r="575" spans="1:5" x14ac:dyDescent="0.25">
      <c r="A575" s="16" t="s">
        <v>5656</v>
      </c>
      <c r="B575" s="16" t="s">
        <v>5684</v>
      </c>
      <c r="C575" s="16" t="s">
        <v>1480</v>
      </c>
      <c r="D575" s="16" t="s">
        <v>5685</v>
      </c>
      <c r="E575" s="16" t="s">
        <v>5686</v>
      </c>
    </row>
    <row r="576" spans="1:5" x14ac:dyDescent="0.25">
      <c r="A576" s="16" t="s">
        <v>5656</v>
      </c>
      <c r="B576" s="16" t="s">
        <v>5687</v>
      </c>
      <c r="C576" s="16" t="s">
        <v>1474</v>
      </c>
      <c r="D576" s="16" t="s">
        <v>5688</v>
      </c>
      <c r="E576" s="16" t="s">
        <v>5689</v>
      </c>
    </row>
    <row r="577" spans="1:5" x14ac:dyDescent="0.25">
      <c r="A577" s="16" t="s">
        <v>5656</v>
      </c>
      <c r="B577" s="16" t="s">
        <v>5690</v>
      </c>
      <c r="C577" s="16" t="s">
        <v>1484</v>
      </c>
      <c r="D577" s="16" t="s">
        <v>5691</v>
      </c>
      <c r="E577" s="16" t="s">
        <v>5692</v>
      </c>
    </row>
    <row r="578" spans="1:5" x14ac:dyDescent="0.25">
      <c r="A578" s="16" t="s">
        <v>5656</v>
      </c>
      <c r="B578" s="16" t="s">
        <v>2337</v>
      </c>
      <c r="C578" s="16" t="s">
        <v>530</v>
      </c>
      <c r="D578" s="16" t="s">
        <v>4182</v>
      </c>
      <c r="E578" s="16" t="s">
        <v>4183</v>
      </c>
    </row>
    <row r="579" spans="1:5" x14ac:dyDescent="0.25">
      <c r="A579" s="16" t="s">
        <v>5656</v>
      </c>
      <c r="B579" s="16" t="s">
        <v>864</v>
      </c>
      <c r="C579" s="16" t="s">
        <v>503</v>
      </c>
      <c r="D579" s="16" t="s">
        <v>4357</v>
      </c>
      <c r="E579" s="16" t="s">
        <v>4357</v>
      </c>
    </row>
    <row r="580" spans="1:5" x14ac:dyDescent="0.25">
      <c r="A580" s="16" t="s">
        <v>5656</v>
      </c>
      <c r="B580" s="16" t="s">
        <v>4216</v>
      </c>
      <c r="C580" s="16" t="s">
        <v>444</v>
      </c>
      <c r="D580" s="16" t="s">
        <v>4217</v>
      </c>
      <c r="E580" s="16" t="s">
        <v>4218</v>
      </c>
    </row>
    <row r="581" spans="1:5" x14ac:dyDescent="0.25">
      <c r="A581" s="16" t="s">
        <v>5693</v>
      </c>
      <c r="B581" s="16" t="s">
        <v>5694</v>
      </c>
      <c r="C581" s="16" t="s">
        <v>1101</v>
      </c>
      <c r="D581" s="16" t="s">
        <v>4434</v>
      </c>
      <c r="E581" s="16" t="s">
        <v>4435</v>
      </c>
    </row>
    <row r="582" spans="1:5" x14ac:dyDescent="0.25">
      <c r="A582" s="16" t="s">
        <v>5693</v>
      </c>
      <c r="B582" s="16" t="s">
        <v>5695</v>
      </c>
      <c r="C582" s="16" t="s">
        <v>1499</v>
      </c>
      <c r="D582" s="16" t="s">
        <v>5696</v>
      </c>
      <c r="E582" s="16" t="s">
        <v>5697</v>
      </c>
    </row>
    <row r="583" spans="1:5" x14ac:dyDescent="0.25">
      <c r="A583" s="16" t="s">
        <v>5693</v>
      </c>
      <c r="B583" s="16" t="s">
        <v>5698</v>
      </c>
      <c r="C583" s="16" t="s">
        <v>1500</v>
      </c>
      <c r="D583" s="16" t="s">
        <v>5699</v>
      </c>
      <c r="E583" s="16" t="s">
        <v>5700</v>
      </c>
    </row>
    <row r="584" spans="1:5" x14ac:dyDescent="0.25">
      <c r="A584" s="16" t="s">
        <v>5693</v>
      </c>
      <c r="B584" s="16" t="s">
        <v>5701</v>
      </c>
      <c r="C584" s="16" t="s">
        <v>1498</v>
      </c>
      <c r="D584" s="16" t="s">
        <v>5702</v>
      </c>
      <c r="E584" s="16" t="s">
        <v>5703</v>
      </c>
    </row>
    <row r="585" spans="1:5" x14ac:dyDescent="0.25">
      <c r="A585" s="16" t="s">
        <v>5693</v>
      </c>
      <c r="B585" s="16" t="s">
        <v>5704</v>
      </c>
      <c r="C585" s="16" t="s">
        <v>1496</v>
      </c>
      <c r="D585" s="16" t="s">
        <v>5705</v>
      </c>
      <c r="E585" s="16" t="s">
        <v>5706</v>
      </c>
    </row>
    <row r="586" spans="1:5" x14ac:dyDescent="0.25">
      <c r="A586" s="16" t="s">
        <v>5693</v>
      </c>
      <c r="B586" s="16" t="s">
        <v>5707</v>
      </c>
      <c r="C586" s="16" t="s">
        <v>1502</v>
      </c>
      <c r="D586" s="16" t="s">
        <v>5708</v>
      </c>
      <c r="E586" s="16" t="s">
        <v>5709</v>
      </c>
    </row>
    <row r="587" spans="1:5" x14ac:dyDescent="0.25">
      <c r="A587" s="16" t="s">
        <v>5693</v>
      </c>
      <c r="B587" s="16" t="s">
        <v>5710</v>
      </c>
      <c r="C587" s="16" t="s">
        <v>1509</v>
      </c>
      <c r="D587" s="16" t="s">
        <v>5711</v>
      </c>
      <c r="E587" s="16" t="s">
        <v>5712</v>
      </c>
    </row>
    <row r="588" spans="1:5" x14ac:dyDescent="0.25">
      <c r="A588" s="16" t="s">
        <v>5693</v>
      </c>
      <c r="B588" s="16" t="s">
        <v>5713</v>
      </c>
      <c r="C588" s="16" t="s">
        <v>1505</v>
      </c>
      <c r="D588" s="16" t="s">
        <v>5714</v>
      </c>
      <c r="E588" s="16" t="s">
        <v>5715</v>
      </c>
    </row>
    <row r="589" spans="1:5" x14ac:dyDescent="0.25">
      <c r="A589" s="16" t="s">
        <v>5693</v>
      </c>
      <c r="B589" s="16" t="s">
        <v>5716</v>
      </c>
      <c r="C589" s="16" t="s">
        <v>1507</v>
      </c>
      <c r="D589" s="16" t="s">
        <v>5717</v>
      </c>
      <c r="E589" s="16" t="s">
        <v>5718</v>
      </c>
    </row>
    <row r="590" spans="1:5" x14ac:dyDescent="0.25">
      <c r="A590" s="16" t="s">
        <v>5693</v>
      </c>
      <c r="B590" s="16" t="s">
        <v>5719</v>
      </c>
      <c r="C590" s="16" t="s">
        <v>1506</v>
      </c>
      <c r="D590" s="16" t="s">
        <v>5720</v>
      </c>
      <c r="E590" s="16" t="s">
        <v>5721</v>
      </c>
    </row>
    <row r="591" spans="1:5" x14ac:dyDescent="0.25">
      <c r="A591" s="16" t="s">
        <v>5693</v>
      </c>
      <c r="B591" s="16" t="s">
        <v>5722</v>
      </c>
      <c r="C591" s="16" t="s">
        <v>1508</v>
      </c>
      <c r="D591" s="16" t="s">
        <v>5723</v>
      </c>
      <c r="E591" s="16" t="s">
        <v>5724</v>
      </c>
    </row>
    <row r="592" spans="1:5" x14ac:dyDescent="0.25">
      <c r="A592" s="16" t="s">
        <v>5693</v>
      </c>
      <c r="B592" s="16" t="s">
        <v>5725</v>
      </c>
      <c r="C592" s="16" t="s">
        <v>1504</v>
      </c>
      <c r="D592" s="16" t="s">
        <v>5726</v>
      </c>
      <c r="E592" s="16" t="s">
        <v>5727</v>
      </c>
    </row>
    <row r="593" spans="1:5" x14ac:dyDescent="0.25">
      <c r="A593" s="16" t="s">
        <v>5693</v>
      </c>
      <c r="B593" s="16" t="s">
        <v>5728</v>
      </c>
      <c r="C593" s="16" t="s">
        <v>1503</v>
      </c>
      <c r="D593" s="16" t="s">
        <v>5729</v>
      </c>
      <c r="E593" s="16" t="s">
        <v>5730</v>
      </c>
    </row>
    <row r="594" spans="1:5" x14ac:dyDescent="0.25">
      <c r="A594" s="16" t="s">
        <v>5693</v>
      </c>
      <c r="B594" s="16" t="s">
        <v>5731</v>
      </c>
      <c r="C594" s="16" t="s">
        <v>1497</v>
      </c>
      <c r="D594" s="16" t="s">
        <v>5732</v>
      </c>
      <c r="E594" s="16" t="s">
        <v>5733</v>
      </c>
    </row>
    <row r="595" spans="1:5" x14ac:dyDescent="0.25">
      <c r="A595" s="16" t="s">
        <v>5693</v>
      </c>
      <c r="B595" s="16" t="s">
        <v>5734</v>
      </c>
      <c r="C595" s="16" t="s">
        <v>1501</v>
      </c>
      <c r="D595" s="16" t="s">
        <v>5735</v>
      </c>
      <c r="E595" s="16" t="s">
        <v>5736</v>
      </c>
    </row>
    <row r="596" spans="1:5" x14ac:dyDescent="0.25">
      <c r="A596" s="16" t="s">
        <v>5693</v>
      </c>
      <c r="B596" s="16" t="s">
        <v>5737</v>
      </c>
      <c r="C596" s="16" t="s">
        <v>1100</v>
      </c>
      <c r="D596" s="16" t="s">
        <v>5738</v>
      </c>
      <c r="E596" s="16" t="s">
        <v>5739</v>
      </c>
    </row>
    <row r="597" spans="1:5" x14ac:dyDescent="0.25">
      <c r="A597" s="16" t="s">
        <v>5693</v>
      </c>
      <c r="B597" s="16" t="s">
        <v>2337</v>
      </c>
      <c r="C597" s="16" t="s">
        <v>530</v>
      </c>
      <c r="D597" s="16" t="s">
        <v>4182</v>
      </c>
      <c r="E597" s="16" t="s">
        <v>4183</v>
      </c>
    </row>
    <row r="598" spans="1:5" x14ac:dyDescent="0.25">
      <c r="A598" s="16" t="s">
        <v>5693</v>
      </c>
      <c r="B598" s="16" t="s">
        <v>864</v>
      </c>
      <c r="C598" s="16" t="s">
        <v>697</v>
      </c>
      <c r="D598" s="16" t="s">
        <v>4357</v>
      </c>
      <c r="E598" s="16" t="s">
        <v>4357</v>
      </c>
    </row>
    <row r="599" spans="1:5" x14ac:dyDescent="0.25">
      <c r="A599" s="16" t="s">
        <v>5693</v>
      </c>
      <c r="B599" s="16" t="s">
        <v>4216</v>
      </c>
      <c r="C599" s="16" t="s">
        <v>1105</v>
      </c>
      <c r="D599" s="16" t="s">
        <v>4217</v>
      </c>
      <c r="E599" s="16" t="s">
        <v>4218</v>
      </c>
    </row>
    <row r="600" spans="1:5" x14ac:dyDescent="0.25">
      <c r="A600" s="16" t="s">
        <v>5740</v>
      </c>
      <c r="B600" s="16" t="s">
        <v>5694</v>
      </c>
      <c r="C600" s="16" t="s">
        <v>1101</v>
      </c>
      <c r="D600" s="16" t="s">
        <v>4434</v>
      </c>
      <c r="E600" s="16" t="s">
        <v>4435</v>
      </c>
    </row>
    <row r="601" spans="1:5" x14ac:dyDescent="0.25">
      <c r="A601" s="16" t="s">
        <v>5740</v>
      </c>
      <c r="B601" s="16" t="s">
        <v>5741</v>
      </c>
      <c r="C601" s="16" t="s">
        <v>1104</v>
      </c>
      <c r="D601" s="16" t="s">
        <v>5742</v>
      </c>
      <c r="E601" s="16" t="s">
        <v>5743</v>
      </c>
    </row>
    <row r="602" spans="1:5" x14ac:dyDescent="0.25">
      <c r="A602" s="16" t="s">
        <v>5740</v>
      </c>
      <c r="B602" s="16" t="s">
        <v>5744</v>
      </c>
      <c r="C602" s="16" t="s">
        <v>1103</v>
      </c>
      <c r="D602" s="16" t="s">
        <v>5745</v>
      </c>
      <c r="E602" s="16" t="s">
        <v>5746</v>
      </c>
    </row>
    <row r="603" spans="1:5" x14ac:dyDescent="0.25">
      <c r="A603" s="16" t="s">
        <v>5740</v>
      </c>
      <c r="B603" s="16" t="s">
        <v>5747</v>
      </c>
      <c r="C603" s="16" t="s">
        <v>1107</v>
      </c>
      <c r="D603" s="16" t="s">
        <v>5748</v>
      </c>
      <c r="E603" s="16" t="s">
        <v>5749</v>
      </c>
    </row>
    <row r="604" spans="1:5" x14ac:dyDescent="0.25">
      <c r="A604" s="16" t="s">
        <v>5740</v>
      </c>
      <c r="B604" s="16" t="s">
        <v>5750</v>
      </c>
      <c r="C604" s="16" t="s">
        <v>1106</v>
      </c>
      <c r="D604" s="16" t="s">
        <v>5751</v>
      </c>
      <c r="E604" s="16" t="s">
        <v>5752</v>
      </c>
    </row>
    <row r="605" spans="1:5" x14ac:dyDescent="0.25">
      <c r="A605" s="16" t="s">
        <v>5740</v>
      </c>
      <c r="B605" s="16" t="s">
        <v>5753</v>
      </c>
      <c r="C605" s="16" t="s">
        <v>1110</v>
      </c>
      <c r="D605" s="16" t="s">
        <v>5754</v>
      </c>
      <c r="E605" s="16" t="s">
        <v>5755</v>
      </c>
    </row>
    <row r="606" spans="1:5" x14ac:dyDescent="0.25">
      <c r="A606" s="16" t="s">
        <v>5740</v>
      </c>
      <c r="B606" s="16" t="s">
        <v>5756</v>
      </c>
      <c r="C606" s="16" t="s">
        <v>1109</v>
      </c>
      <c r="D606" s="16" t="s">
        <v>5757</v>
      </c>
      <c r="E606" s="16" t="s">
        <v>5758</v>
      </c>
    </row>
    <row r="607" spans="1:5" x14ac:dyDescent="0.25">
      <c r="A607" s="16" t="s">
        <v>5740</v>
      </c>
      <c r="B607" s="16" t="s">
        <v>5759</v>
      </c>
      <c r="C607" s="16" t="s">
        <v>1108</v>
      </c>
      <c r="D607" s="16" t="s">
        <v>5760</v>
      </c>
      <c r="E607" s="16" t="s">
        <v>5761</v>
      </c>
    </row>
    <row r="608" spans="1:5" x14ac:dyDescent="0.25">
      <c r="A608" s="16" t="s">
        <v>5740</v>
      </c>
      <c r="B608" s="16" t="s">
        <v>5737</v>
      </c>
      <c r="C608" s="16" t="s">
        <v>1100</v>
      </c>
      <c r="D608" s="16" t="s">
        <v>5738</v>
      </c>
      <c r="E608" s="16" t="s">
        <v>5739</v>
      </c>
    </row>
    <row r="609" spans="1:5" x14ac:dyDescent="0.25">
      <c r="A609" s="16" t="s">
        <v>5740</v>
      </c>
      <c r="B609" s="16" t="s">
        <v>5762</v>
      </c>
      <c r="C609" s="16" t="s">
        <v>1099</v>
      </c>
      <c r="D609" s="16" t="s">
        <v>5763</v>
      </c>
      <c r="E609" s="16" t="s">
        <v>5764</v>
      </c>
    </row>
    <row r="610" spans="1:5" x14ac:dyDescent="0.25">
      <c r="A610" s="16" t="s">
        <v>5740</v>
      </c>
      <c r="B610" s="16" t="s">
        <v>5765</v>
      </c>
      <c r="C610" s="16" t="s">
        <v>1098</v>
      </c>
      <c r="D610" s="16" t="s">
        <v>5766</v>
      </c>
      <c r="E610" s="16" t="s">
        <v>5767</v>
      </c>
    </row>
    <row r="611" spans="1:5" x14ac:dyDescent="0.25">
      <c r="A611" s="16" t="s">
        <v>5740</v>
      </c>
      <c r="B611" s="16" t="s">
        <v>5768</v>
      </c>
      <c r="C611" s="16" t="s">
        <v>1097</v>
      </c>
      <c r="D611" s="16" t="s">
        <v>5769</v>
      </c>
      <c r="E611" s="16" t="s">
        <v>5770</v>
      </c>
    </row>
    <row r="612" spans="1:5" x14ac:dyDescent="0.25">
      <c r="A612" s="16" t="s">
        <v>5740</v>
      </c>
      <c r="B612" s="16" t="s">
        <v>5771</v>
      </c>
      <c r="C612" s="16" t="s">
        <v>1096</v>
      </c>
      <c r="D612" s="16" t="s">
        <v>5772</v>
      </c>
      <c r="E612" s="16" t="s">
        <v>5773</v>
      </c>
    </row>
    <row r="613" spans="1:5" x14ac:dyDescent="0.25">
      <c r="A613" s="16" t="s">
        <v>5740</v>
      </c>
      <c r="B613" s="16" t="s">
        <v>2337</v>
      </c>
      <c r="C613" s="16" t="s">
        <v>1102</v>
      </c>
      <c r="D613" s="16" t="s">
        <v>5774</v>
      </c>
      <c r="E613" s="16" t="s">
        <v>5775</v>
      </c>
    </row>
    <row r="614" spans="1:5" x14ac:dyDescent="0.25">
      <c r="A614" s="16" t="s">
        <v>5740</v>
      </c>
      <c r="B614" s="16" t="s">
        <v>864</v>
      </c>
      <c r="C614" s="16" t="s">
        <v>697</v>
      </c>
      <c r="D614" s="16" t="s">
        <v>4357</v>
      </c>
      <c r="E614" s="16" t="s">
        <v>4357</v>
      </c>
    </row>
    <row r="615" spans="1:5" x14ac:dyDescent="0.25">
      <c r="A615" s="16" t="s">
        <v>5740</v>
      </c>
      <c r="B615" s="16" t="s">
        <v>4216</v>
      </c>
      <c r="C615" s="16" t="s">
        <v>1105</v>
      </c>
      <c r="D615" s="16" t="s">
        <v>4217</v>
      </c>
      <c r="E615" s="16" t="s">
        <v>4218</v>
      </c>
    </row>
    <row r="616" spans="1:5" x14ac:dyDescent="0.25">
      <c r="A616" s="16" t="s">
        <v>5776</v>
      </c>
      <c r="B616" s="16" t="s">
        <v>5777</v>
      </c>
      <c r="C616" s="16" t="s">
        <v>5778</v>
      </c>
      <c r="D616" s="16" t="s">
        <v>5779</v>
      </c>
      <c r="E616" s="16" t="s">
        <v>5780</v>
      </c>
    </row>
    <row r="617" spans="1:5" x14ac:dyDescent="0.25">
      <c r="A617" s="16" t="s">
        <v>5776</v>
      </c>
      <c r="B617" s="16" t="s">
        <v>5781</v>
      </c>
      <c r="C617" s="16" t="s">
        <v>5782</v>
      </c>
      <c r="D617" s="16" t="s">
        <v>5783</v>
      </c>
      <c r="E617" s="16" t="s">
        <v>5784</v>
      </c>
    </row>
    <row r="618" spans="1:5" x14ac:dyDescent="0.25">
      <c r="A618" s="16" t="s">
        <v>5776</v>
      </c>
      <c r="B618" s="16" t="s">
        <v>5785</v>
      </c>
      <c r="C618" s="16" t="s">
        <v>5786</v>
      </c>
      <c r="D618" s="16" t="s">
        <v>5787</v>
      </c>
      <c r="E618" s="16" t="s">
        <v>5788</v>
      </c>
    </row>
    <row r="619" spans="1:5" x14ac:dyDescent="0.25">
      <c r="A619" s="16" t="s">
        <v>5776</v>
      </c>
      <c r="B619" s="16" t="s">
        <v>5789</v>
      </c>
      <c r="C619" s="16" t="s">
        <v>5790</v>
      </c>
      <c r="D619" s="16" t="s">
        <v>5791</v>
      </c>
      <c r="E619" s="16" t="s">
        <v>5792</v>
      </c>
    </row>
    <row r="620" spans="1:5" x14ac:dyDescent="0.25">
      <c r="A620" s="16" t="s">
        <v>5776</v>
      </c>
      <c r="B620" s="16" t="s">
        <v>5793</v>
      </c>
      <c r="C620" s="16" t="s">
        <v>5794</v>
      </c>
      <c r="D620" s="16" t="s">
        <v>5795</v>
      </c>
      <c r="E620" s="16" t="s">
        <v>5796</v>
      </c>
    </row>
    <row r="621" spans="1:5" x14ac:dyDescent="0.25">
      <c r="A621" s="16" t="s">
        <v>5776</v>
      </c>
      <c r="B621" s="16" t="s">
        <v>5797</v>
      </c>
      <c r="C621" s="16" t="s">
        <v>5798</v>
      </c>
      <c r="D621" s="16" t="s">
        <v>5799</v>
      </c>
      <c r="E621" s="16" t="s">
        <v>5800</v>
      </c>
    </row>
    <row r="622" spans="1:5" x14ac:dyDescent="0.25">
      <c r="A622" s="16" t="s">
        <v>5776</v>
      </c>
      <c r="B622" s="16" t="s">
        <v>2337</v>
      </c>
      <c r="C622" s="16" t="s">
        <v>1542</v>
      </c>
      <c r="D622" s="16" t="s">
        <v>5801</v>
      </c>
      <c r="E622" s="16" t="s">
        <v>2955</v>
      </c>
    </row>
    <row r="623" spans="1:5" x14ac:dyDescent="0.25">
      <c r="A623" s="16" t="s">
        <v>5802</v>
      </c>
      <c r="B623" s="16" t="s">
        <v>865</v>
      </c>
      <c r="C623" s="16" t="s">
        <v>486</v>
      </c>
      <c r="D623" s="16" t="s">
        <v>4370</v>
      </c>
      <c r="E623" s="16" t="s">
        <v>4371</v>
      </c>
    </row>
    <row r="624" spans="1:5" x14ac:dyDescent="0.25">
      <c r="A624" s="16" t="s">
        <v>5802</v>
      </c>
      <c r="B624" s="16" t="s">
        <v>867</v>
      </c>
      <c r="C624" s="16" t="s">
        <v>487</v>
      </c>
      <c r="D624" s="16" t="s">
        <v>4368</v>
      </c>
      <c r="E624" s="16" t="s">
        <v>4369</v>
      </c>
    </row>
    <row r="625" spans="1:6" x14ac:dyDescent="0.25">
      <c r="A625" s="16" t="s">
        <v>5802</v>
      </c>
      <c r="B625" s="16" t="s">
        <v>864</v>
      </c>
      <c r="C625" s="16" t="s">
        <v>5803</v>
      </c>
      <c r="D625" s="16" t="s">
        <v>4357</v>
      </c>
      <c r="E625" s="16" t="s">
        <v>4357</v>
      </c>
    </row>
    <row r="626" spans="1:6" x14ac:dyDescent="0.25">
      <c r="A626" s="16" t="s">
        <v>5802</v>
      </c>
      <c r="B626" s="16" t="s">
        <v>4216</v>
      </c>
      <c r="C626" s="16" t="s">
        <v>1105</v>
      </c>
      <c r="D626" s="16" t="s">
        <v>4217</v>
      </c>
      <c r="E626" s="16" t="s">
        <v>4218</v>
      </c>
    </row>
    <row r="627" spans="1:6" x14ac:dyDescent="0.25">
      <c r="A627" s="16" t="s">
        <v>5804</v>
      </c>
      <c r="B627" s="16" t="s">
        <v>5805</v>
      </c>
      <c r="C627" s="16" t="s">
        <v>5806</v>
      </c>
      <c r="D627" s="16" t="s">
        <v>5807</v>
      </c>
      <c r="E627" s="16" t="s">
        <v>5808</v>
      </c>
    </row>
    <row r="628" spans="1:6" x14ac:dyDescent="0.25">
      <c r="A628" s="16" t="s">
        <v>5804</v>
      </c>
      <c r="B628" s="16" t="s">
        <v>5809</v>
      </c>
      <c r="C628" s="16" t="s">
        <v>5810</v>
      </c>
      <c r="D628" s="16" t="s">
        <v>5811</v>
      </c>
      <c r="E628" s="16" t="s">
        <v>5812</v>
      </c>
    </row>
    <row r="629" spans="1:6" x14ac:dyDescent="0.25">
      <c r="A629" s="16" t="s">
        <v>5804</v>
      </c>
      <c r="B629" s="16" t="s">
        <v>5813</v>
      </c>
      <c r="C629" s="16" t="s">
        <v>5814</v>
      </c>
      <c r="D629" s="16" t="s">
        <v>5815</v>
      </c>
      <c r="E629" s="16" t="s">
        <v>5816</v>
      </c>
    </row>
    <row r="630" spans="1:6" x14ac:dyDescent="0.25">
      <c r="A630" s="16" t="s">
        <v>5804</v>
      </c>
      <c r="B630" s="16" t="s">
        <v>4216</v>
      </c>
      <c r="C630" s="16" t="s">
        <v>444</v>
      </c>
      <c r="D630" s="16" t="s">
        <v>4217</v>
      </c>
      <c r="E630" s="16" t="s">
        <v>4218</v>
      </c>
    </row>
    <row r="631" spans="1:6" x14ac:dyDescent="0.25">
      <c r="A631" s="16" t="s">
        <v>5804</v>
      </c>
      <c r="B631" s="16" t="s">
        <v>864</v>
      </c>
      <c r="C631" s="16" t="s">
        <v>503</v>
      </c>
      <c r="D631" s="16" t="s">
        <v>4357</v>
      </c>
      <c r="E631" s="16" t="s">
        <v>4357</v>
      </c>
    </row>
    <row r="632" spans="1:6" x14ac:dyDescent="0.25">
      <c r="A632" s="16" t="s">
        <v>5817</v>
      </c>
      <c r="B632" s="16" t="s">
        <v>867</v>
      </c>
      <c r="C632" s="16" t="s">
        <v>487</v>
      </c>
      <c r="D632" s="16" t="s">
        <v>4368</v>
      </c>
      <c r="E632" s="16" t="s">
        <v>4369</v>
      </c>
      <c r="F632" s="16" t="s">
        <v>5817</v>
      </c>
    </row>
    <row r="633" spans="1:6" x14ac:dyDescent="0.25">
      <c r="A633" s="16" t="s">
        <v>5817</v>
      </c>
      <c r="B633" s="16" t="s">
        <v>5818</v>
      </c>
      <c r="C633" s="16" t="s">
        <v>5819</v>
      </c>
      <c r="D633" s="16" t="s">
        <v>5820</v>
      </c>
      <c r="E633" s="16" t="s">
        <v>5821</v>
      </c>
      <c r="F633" s="16" t="s">
        <v>5817</v>
      </c>
    </row>
    <row r="634" spans="1:6" x14ac:dyDescent="0.25">
      <c r="A634" s="16" t="s">
        <v>5817</v>
      </c>
      <c r="B634" s="16" t="s">
        <v>5822</v>
      </c>
      <c r="C634" s="16" t="s">
        <v>5823</v>
      </c>
      <c r="D634" s="16" t="s">
        <v>5824</v>
      </c>
      <c r="E634" s="16" t="s">
        <v>5825</v>
      </c>
      <c r="F634" s="16" t="s">
        <v>5342</v>
      </c>
    </row>
    <row r="635" spans="1:6" x14ac:dyDescent="0.25">
      <c r="A635" s="16" t="s">
        <v>5817</v>
      </c>
      <c r="B635" s="16" t="s">
        <v>5826</v>
      </c>
      <c r="C635" s="16" t="s">
        <v>5827</v>
      </c>
      <c r="D635" s="16" t="s">
        <v>5828</v>
      </c>
      <c r="E635" s="16" t="s">
        <v>5829</v>
      </c>
      <c r="F635" s="16" t="s">
        <v>5830</v>
      </c>
    </row>
    <row r="636" spans="1:6" x14ac:dyDescent="0.25">
      <c r="A636" s="16" t="s">
        <v>5817</v>
      </c>
      <c r="B636" s="16" t="s">
        <v>5831</v>
      </c>
      <c r="C636" s="16" t="s">
        <v>5832</v>
      </c>
      <c r="D636" s="16" t="s">
        <v>5833</v>
      </c>
      <c r="E636" s="16" t="s">
        <v>5834</v>
      </c>
      <c r="F636" s="16" t="s">
        <v>4901</v>
      </c>
    </row>
    <row r="637" spans="1:6" x14ac:dyDescent="0.25">
      <c r="A637" s="16" t="s">
        <v>5817</v>
      </c>
      <c r="B637" s="16" t="s">
        <v>5835</v>
      </c>
      <c r="C637" s="16" t="s">
        <v>5836</v>
      </c>
      <c r="D637" s="16" t="s">
        <v>5837</v>
      </c>
      <c r="E637" s="16" t="s">
        <v>5838</v>
      </c>
      <c r="F637" s="16" t="s">
        <v>5839</v>
      </c>
    </row>
    <row r="638" spans="1:6" x14ac:dyDescent="0.25">
      <c r="A638" s="16" t="s">
        <v>5817</v>
      </c>
      <c r="B638" s="16" t="s">
        <v>5840</v>
      </c>
      <c r="C638" s="16" t="s">
        <v>5841</v>
      </c>
      <c r="D638" s="16" t="s">
        <v>5842</v>
      </c>
      <c r="E638" s="16" t="s">
        <v>5843</v>
      </c>
      <c r="F638" s="16" t="s">
        <v>5844</v>
      </c>
    </row>
    <row r="639" spans="1:6" x14ac:dyDescent="0.25">
      <c r="A639" s="16" t="s">
        <v>5817</v>
      </c>
      <c r="B639" s="16" t="s">
        <v>5845</v>
      </c>
      <c r="C639" s="16" t="s">
        <v>5846</v>
      </c>
      <c r="D639" s="16" t="s">
        <v>5847</v>
      </c>
      <c r="E639" s="16" t="s">
        <v>5848</v>
      </c>
      <c r="F639" s="16" t="s">
        <v>5849</v>
      </c>
    </row>
    <row r="640" spans="1:6" x14ac:dyDescent="0.25">
      <c r="A640" s="16" t="s">
        <v>5817</v>
      </c>
      <c r="B640" s="16" t="s">
        <v>5850</v>
      </c>
      <c r="C640" s="16" t="s">
        <v>5851</v>
      </c>
      <c r="D640" s="16" t="s">
        <v>5852</v>
      </c>
      <c r="E640" s="16" t="s">
        <v>5853</v>
      </c>
      <c r="F640" s="16" t="s">
        <v>5854</v>
      </c>
    </row>
    <row r="641" spans="1:6" x14ac:dyDescent="0.25">
      <c r="A641" s="16" t="s">
        <v>5817</v>
      </c>
      <c r="B641" s="16" t="s">
        <v>5855</v>
      </c>
      <c r="C641" s="16" t="s">
        <v>5856</v>
      </c>
      <c r="D641" s="16" t="s">
        <v>5857</v>
      </c>
      <c r="E641" s="16" t="s">
        <v>5858</v>
      </c>
      <c r="F641" s="16" t="s">
        <v>5859</v>
      </c>
    </row>
    <row r="642" spans="1:6" x14ac:dyDescent="0.25">
      <c r="A642" s="16" t="s">
        <v>5817</v>
      </c>
      <c r="B642" s="16" t="s">
        <v>5080</v>
      </c>
      <c r="C642" s="16" t="s">
        <v>5860</v>
      </c>
      <c r="D642" s="16" t="s">
        <v>5861</v>
      </c>
      <c r="E642" s="16" t="s">
        <v>5862</v>
      </c>
      <c r="F642" s="16" t="s">
        <v>5817</v>
      </c>
    </row>
    <row r="643" spans="1:6" x14ac:dyDescent="0.25">
      <c r="A643" s="16" t="s">
        <v>5817</v>
      </c>
      <c r="B643" s="16" t="s">
        <v>864</v>
      </c>
      <c r="C643" s="16" t="s">
        <v>503</v>
      </c>
      <c r="D643" s="16" t="s">
        <v>4357</v>
      </c>
      <c r="E643" s="16" t="s">
        <v>4357</v>
      </c>
      <c r="F643" s="16" t="s">
        <v>5817</v>
      </c>
    </row>
    <row r="644" spans="1:6" x14ac:dyDescent="0.25">
      <c r="A644" s="16" t="s">
        <v>5863</v>
      </c>
      <c r="B644" s="16" t="s">
        <v>5864</v>
      </c>
      <c r="C644" s="16" t="s">
        <v>5865</v>
      </c>
      <c r="D644" s="16" t="s">
        <v>5866</v>
      </c>
      <c r="E644" s="16" t="s">
        <v>5867</v>
      </c>
    </row>
    <row r="645" spans="1:6" x14ac:dyDescent="0.25">
      <c r="A645" s="16" t="s">
        <v>5863</v>
      </c>
      <c r="B645" s="16" t="s">
        <v>5868</v>
      </c>
      <c r="C645" s="16" t="s">
        <v>5869</v>
      </c>
      <c r="D645" s="16" t="s">
        <v>5870</v>
      </c>
      <c r="E645" s="16" t="s">
        <v>5871</v>
      </c>
    </row>
    <row r="646" spans="1:6" x14ac:dyDescent="0.25">
      <c r="A646" s="16" t="s">
        <v>5863</v>
      </c>
      <c r="B646" s="16" t="s">
        <v>5872</v>
      </c>
      <c r="C646" s="16" t="s">
        <v>5873</v>
      </c>
      <c r="D646" s="16" t="s">
        <v>5874</v>
      </c>
      <c r="E646" s="16" t="s">
        <v>5875</v>
      </c>
    </row>
    <row r="647" spans="1:6" x14ac:dyDescent="0.25">
      <c r="A647" s="16" t="s">
        <v>5863</v>
      </c>
      <c r="B647" s="16" t="s">
        <v>864</v>
      </c>
      <c r="C647" s="16" t="s">
        <v>503</v>
      </c>
      <c r="D647" s="16" t="s">
        <v>4357</v>
      </c>
      <c r="E647" s="16" t="s">
        <v>4357</v>
      </c>
    </row>
    <row r="648" spans="1:6" x14ac:dyDescent="0.25">
      <c r="A648" s="16" t="s">
        <v>5863</v>
      </c>
      <c r="B648" s="16" t="s">
        <v>4216</v>
      </c>
      <c r="C648" s="16" t="s">
        <v>444</v>
      </c>
      <c r="D648" s="16" t="s">
        <v>4217</v>
      </c>
      <c r="E648" s="16" t="s">
        <v>4218</v>
      </c>
    </row>
    <row r="649" spans="1:6" x14ac:dyDescent="0.25">
      <c r="A649" s="16" t="s">
        <v>5876</v>
      </c>
      <c r="B649" s="16" t="s">
        <v>5877</v>
      </c>
      <c r="C649" s="16" t="s">
        <v>5878</v>
      </c>
      <c r="D649" s="16" t="s">
        <v>5879</v>
      </c>
      <c r="E649" s="16" t="s">
        <v>5880</v>
      </c>
      <c r="F649" s="16" t="s">
        <v>5872</v>
      </c>
    </row>
    <row r="650" spans="1:6" x14ac:dyDescent="0.25">
      <c r="A650" s="16" t="s">
        <v>5876</v>
      </c>
      <c r="B650" s="16" t="s">
        <v>5881</v>
      </c>
      <c r="C650" s="16" t="s">
        <v>5882</v>
      </c>
      <c r="D650" s="16" t="s">
        <v>5883</v>
      </c>
      <c r="E650" s="16" t="s">
        <v>5884</v>
      </c>
      <c r="F650" s="16" t="s">
        <v>5872</v>
      </c>
    </row>
    <row r="651" spans="1:6" x14ac:dyDescent="0.25">
      <c r="A651" s="16" t="s">
        <v>5876</v>
      </c>
      <c r="B651" s="16" t="s">
        <v>5885</v>
      </c>
      <c r="C651" s="16" t="s">
        <v>5886</v>
      </c>
      <c r="D651" s="16" t="s">
        <v>5887</v>
      </c>
      <c r="E651" s="16" t="s">
        <v>5888</v>
      </c>
      <c r="F651" s="16" t="s">
        <v>5872</v>
      </c>
    </row>
    <row r="652" spans="1:6" x14ac:dyDescent="0.25">
      <c r="A652" s="16" t="s">
        <v>5876</v>
      </c>
      <c r="B652" s="16" t="s">
        <v>5889</v>
      </c>
      <c r="C652" s="16" t="s">
        <v>5890</v>
      </c>
      <c r="D652" s="16" t="s">
        <v>5891</v>
      </c>
      <c r="E652" s="16" t="s">
        <v>5892</v>
      </c>
      <c r="F652" s="16" t="s">
        <v>5872</v>
      </c>
    </row>
    <row r="653" spans="1:6" x14ac:dyDescent="0.25">
      <c r="A653" s="16" t="s">
        <v>5876</v>
      </c>
      <c r="B653" s="16" t="s">
        <v>5893</v>
      </c>
      <c r="C653" s="16" t="s">
        <v>5894</v>
      </c>
      <c r="D653" s="16" t="s">
        <v>5895</v>
      </c>
      <c r="E653" s="16" t="s">
        <v>5896</v>
      </c>
      <c r="F653" s="16" t="s">
        <v>5872</v>
      </c>
    </row>
    <row r="654" spans="1:6" x14ac:dyDescent="0.25">
      <c r="A654" s="16" t="s">
        <v>5876</v>
      </c>
      <c r="B654" s="16" t="s">
        <v>5897</v>
      </c>
      <c r="C654" s="16" t="s">
        <v>5898</v>
      </c>
      <c r="D654" s="16" t="s">
        <v>5899</v>
      </c>
      <c r="E654" s="16" t="s">
        <v>5900</v>
      </c>
      <c r="F654" s="16" t="s">
        <v>5872</v>
      </c>
    </row>
    <row r="655" spans="1:6" x14ac:dyDescent="0.25">
      <c r="A655" s="16" t="s">
        <v>5876</v>
      </c>
      <c r="B655" s="16" t="s">
        <v>2337</v>
      </c>
      <c r="C655" s="16" t="s">
        <v>530</v>
      </c>
      <c r="D655" s="16" t="s">
        <v>4182</v>
      </c>
      <c r="E655" s="16" t="s">
        <v>4183</v>
      </c>
      <c r="F655" s="16" t="s">
        <v>2337</v>
      </c>
    </row>
    <row r="656" spans="1:6" x14ac:dyDescent="0.25">
      <c r="A656" s="16" t="s">
        <v>5901</v>
      </c>
      <c r="B656" s="16" t="s">
        <v>5902</v>
      </c>
      <c r="C656" s="16" t="s">
        <v>5903</v>
      </c>
      <c r="D656" s="16" t="s">
        <v>5904</v>
      </c>
      <c r="E656" s="16" t="s">
        <v>5904</v>
      </c>
    </row>
    <row r="657" spans="1:5" x14ac:dyDescent="0.25">
      <c r="A657" s="16" t="s">
        <v>5901</v>
      </c>
      <c r="B657" s="16" t="s">
        <v>5905</v>
      </c>
      <c r="C657" s="16" t="s">
        <v>5906</v>
      </c>
      <c r="D657" s="16" t="s">
        <v>5907</v>
      </c>
      <c r="E657" s="16" t="s">
        <v>5908</v>
      </c>
    </row>
    <row r="658" spans="1:5" x14ac:dyDescent="0.25">
      <c r="A658" s="16" t="s">
        <v>5901</v>
      </c>
      <c r="B658" s="16" t="s">
        <v>5909</v>
      </c>
      <c r="C658" s="16" t="s">
        <v>5910</v>
      </c>
      <c r="D658" s="16" t="s">
        <v>5911</v>
      </c>
      <c r="E658" s="16" t="s">
        <v>5912</v>
      </c>
    </row>
    <row r="659" spans="1:5" x14ac:dyDescent="0.25">
      <c r="A659" s="16" t="s">
        <v>5901</v>
      </c>
      <c r="B659" s="16" t="s">
        <v>5913</v>
      </c>
      <c r="C659" s="16" t="s">
        <v>5914</v>
      </c>
      <c r="D659" s="16" t="s">
        <v>5915</v>
      </c>
      <c r="E659" s="16" t="s">
        <v>5916</v>
      </c>
    </row>
    <row r="660" spans="1:5" x14ac:dyDescent="0.25">
      <c r="A660" s="16" t="s">
        <v>5901</v>
      </c>
      <c r="B660" s="16" t="s">
        <v>5917</v>
      </c>
      <c r="C660" s="16" t="s">
        <v>5918</v>
      </c>
      <c r="D660" s="16" t="s">
        <v>5919</v>
      </c>
      <c r="E660" s="16" t="s">
        <v>5920</v>
      </c>
    </row>
    <row r="661" spans="1:5" x14ac:dyDescent="0.25">
      <c r="A661" s="16" t="s">
        <v>5901</v>
      </c>
      <c r="B661" s="16" t="s">
        <v>5921</v>
      </c>
      <c r="C661" s="16" t="s">
        <v>5922</v>
      </c>
      <c r="D661" s="16" t="s">
        <v>5923</v>
      </c>
      <c r="E661" s="16" t="s">
        <v>5924</v>
      </c>
    </row>
    <row r="662" spans="1:5" x14ac:dyDescent="0.25">
      <c r="A662" s="16" t="s">
        <v>5901</v>
      </c>
      <c r="B662" s="16" t="s">
        <v>5925</v>
      </c>
      <c r="C662" s="16" t="s">
        <v>5926</v>
      </c>
      <c r="D662" s="16" t="s">
        <v>5927</v>
      </c>
      <c r="E662" s="16" t="s">
        <v>5928</v>
      </c>
    </row>
    <row r="663" spans="1:5" x14ac:dyDescent="0.25">
      <c r="A663" s="16" t="s">
        <v>5901</v>
      </c>
      <c r="B663" s="16" t="s">
        <v>5929</v>
      </c>
      <c r="C663" s="16" t="s">
        <v>5930</v>
      </c>
      <c r="D663" s="16" t="s">
        <v>5931</v>
      </c>
      <c r="E663" s="16" t="s">
        <v>5932</v>
      </c>
    </row>
    <row r="664" spans="1:5" x14ac:dyDescent="0.25">
      <c r="A664" s="16" t="s">
        <v>5901</v>
      </c>
      <c r="B664" s="16" t="s">
        <v>5933</v>
      </c>
      <c r="C664" s="16" t="s">
        <v>5934</v>
      </c>
      <c r="D664" s="16" t="s">
        <v>5935</v>
      </c>
      <c r="E664" s="16" t="s">
        <v>5936</v>
      </c>
    </row>
    <row r="665" spans="1:5" x14ac:dyDescent="0.25">
      <c r="A665" s="16" t="s">
        <v>5937</v>
      </c>
      <c r="B665" s="16" t="s">
        <v>5938</v>
      </c>
      <c r="C665" s="16" t="s">
        <v>953</v>
      </c>
      <c r="D665" s="16" t="s">
        <v>5939</v>
      </c>
      <c r="E665" s="16" t="s">
        <v>5940</v>
      </c>
    </row>
    <row r="666" spans="1:5" x14ac:dyDescent="0.25">
      <c r="A666" s="16" t="s">
        <v>5937</v>
      </c>
      <c r="B666" s="16" t="s">
        <v>5941</v>
      </c>
      <c r="C666" s="16" t="s">
        <v>1859</v>
      </c>
      <c r="D666" s="16" t="s">
        <v>5942</v>
      </c>
      <c r="E666" s="16" t="s">
        <v>5943</v>
      </c>
    </row>
    <row r="667" spans="1:5" x14ac:dyDescent="0.25">
      <c r="A667" s="16" t="s">
        <v>5944</v>
      </c>
      <c r="B667" s="16" t="s">
        <v>5945</v>
      </c>
      <c r="C667" s="16" t="s">
        <v>5946</v>
      </c>
      <c r="D667" s="16" t="s">
        <v>5947</v>
      </c>
      <c r="E667" s="16" t="s">
        <v>5948</v>
      </c>
    </row>
    <row r="668" spans="1:5" x14ac:dyDescent="0.25">
      <c r="A668" s="16" t="s">
        <v>5944</v>
      </c>
      <c r="B668" s="16" t="s">
        <v>5949</v>
      </c>
      <c r="C668" s="16" t="s">
        <v>5950</v>
      </c>
      <c r="D668" s="16" t="s">
        <v>5951</v>
      </c>
      <c r="E668" s="16" t="s">
        <v>5952</v>
      </c>
    </row>
    <row r="669" spans="1:5" x14ac:dyDescent="0.25">
      <c r="A669" s="16" t="s">
        <v>5944</v>
      </c>
      <c r="B669" s="16" t="s">
        <v>5953</v>
      </c>
      <c r="C669" s="16" t="s">
        <v>5954</v>
      </c>
      <c r="D669" s="16" t="s">
        <v>5955</v>
      </c>
      <c r="E669" s="16" t="s">
        <v>5956</v>
      </c>
    </row>
    <row r="670" spans="1:5" x14ac:dyDescent="0.25">
      <c r="A670" s="16" t="s">
        <v>5944</v>
      </c>
      <c r="B670" s="16" t="s">
        <v>5957</v>
      </c>
      <c r="C670" s="16" t="s">
        <v>5958</v>
      </c>
      <c r="D670" s="16" t="s">
        <v>5959</v>
      </c>
      <c r="E670" s="16" t="s">
        <v>5960</v>
      </c>
    </row>
    <row r="671" spans="1:5" x14ac:dyDescent="0.25">
      <c r="A671" s="16" t="s">
        <v>5944</v>
      </c>
      <c r="B671" s="16" t="s">
        <v>5961</v>
      </c>
      <c r="C671" s="16" t="s">
        <v>5962</v>
      </c>
      <c r="D671" s="16" t="s">
        <v>5963</v>
      </c>
      <c r="E671" s="16" t="s">
        <v>5964</v>
      </c>
    </row>
    <row r="672" spans="1:5" x14ac:dyDescent="0.25">
      <c r="A672" s="16" t="s">
        <v>5937</v>
      </c>
      <c r="B672" s="16" t="s">
        <v>5965</v>
      </c>
      <c r="C672" s="16" t="s">
        <v>1861</v>
      </c>
      <c r="D672" s="16" t="s">
        <v>5966</v>
      </c>
      <c r="E672" s="16" t="s">
        <v>5967</v>
      </c>
    </row>
    <row r="673" spans="1:6" x14ac:dyDescent="0.25">
      <c r="A673" s="16" t="s">
        <v>5937</v>
      </c>
      <c r="B673" s="16" t="s">
        <v>5968</v>
      </c>
      <c r="C673" s="16" t="s">
        <v>1862</v>
      </c>
      <c r="D673" s="16" t="s">
        <v>5969</v>
      </c>
      <c r="E673" s="16" t="s">
        <v>5970</v>
      </c>
    </row>
    <row r="674" spans="1:6" x14ac:dyDescent="0.25">
      <c r="A674" s="16" t="s">
        <v>5937</v>
      </c>
      <c r="B674" s="16" t="s">
        <v>5971</v>
      </c>
      <c r="C674" s="16" t="s">
        <v>1860</v>
      </c>
      <c r="D674" s="16" t="s">
        <v>5972</v>
      </c>
      <c r="E674" s="16" t="s">
        <v>5973</v>
      </c>
    </row>
    <row r="675" spans="1:6" x14ac:dyDescent="0.25">
      <c r="A675" s="16" t="s">
        <v>5937</v>
      </c>
      <c r="B675" s="16" t="s">
        <v>864</v>
      </c>
      <c r="C675" s="16" t="s">
        <v>697</v>
      </c>
      <c r="D675" s="16" t="s">
        <v>4357</v>
      </c>
      <c r="E675" s="16" t="s">
        <v>4357</v>
      </c>
    </row>
    <row r="676" spans="1:6" x14ac:dyDescent="0.25">
      <c r="A676" s="16" t="s">
        <v>5937</v>
      </c>
      <c r="B676" s="16" t="s">
        <v>4216</v>
      </c>
      <c r="C676" s="16" t="s">
        <v>444</v>
      </c>
      <c r="D676" s="16" t="s">
        <v>4217</v>
      </c>
      <c r="E676" s="16" t="s">
        <v>4218</v>
      </c>
    </row>
    <row r="677" spans="1:6" x14ac:dyDescent="0.25">
      <c r="A677" s="16" t="s">
        <v>5974</v>
      </c>
      <c r="B677" s="16" t="s">
        <v>5975</v>
      </c>
      <c r="C677" s="16" t="s">
        <v>5976</v>
      </c>
      <c r="D677" s="16" t="s">
        <v>5977</v>
      </c>
      <c r="E677" s="16" t="s">
        <v>5978</v>
      </c>
    </row>
    <row r="678" spans="1:6" x14ac:dyDescent="0.25">
      <c r="A678" s="16" t="s">
        <v>5974</v>
      </c>
      <c r="B678" s="16" t="s">
        <v>5979</v>
      </c>
      <c r="C678" s="16" t="s">
        <v>5980</v>
      </c>
      <c r="D678" s="16" t="s">
        <v>5981</v>
      </c>
      <c r="E678" s="16" t="s">
        <v>5982</v>
      </c>
    </row>
    <row r="679" spans="1:6" x14ac:dyDescent="0.25">
      <c r="A679" s="16" t="s">
        <v>5974</v>
      </c>
      <c r="B679" s="16" t="s">
        <v>5953</v>
      </c>
      <c r="C679" s="16" t="s">
        <v>5954</v>
      </c>
      <c r="D679" s="16" t="s">
        <v>5983</v>
      </c>
      <c r="E679" s="16" t="s">
        <v>5984</v>
      </c>
    </row>
    <row r="680" spans="1:6" x14ac:dyDescent="0.25">
      <c r="A680" s="16" t="s">
        <v>5974</v>
      </c>
      <c r="B680" s="16" t="s">
        <v>2337</v>
      </c>
      <c r="C680" s="16" t="s">
        <v>1093</v>
      </c>
      <c r="D680" s="16" t="s">
        <v>5985</v>
      </c>
      <c r="E680" s="16" t="s">
        <v>5986</v>
      </c>
    </row>
    <row r="681" spans="1:6" x14ac:dyDescent="0.25">
      <c r="A681" s="16" t="s">
        <v>5974</v>
      </c>
      <c r="B681" s="16" t="s">
        <v>864</v>
      </c>
      <c r="C681" s="16" t="s">
        <v>503</v>
      </c>
      <c r="D681" s="16" t="s">
        <v>4357</v>
      </c>
      <c r="E681" s="16" t="s">
        <v>4357</v>
      </c>
    </row>
    <row r="682" spans="1:6" x14ac:dyDescent="0.25">
      <c r="A682" s="16" t="s">
        <v>5974</v>
      </c>
      <c r="B682" s="16" t="s">
        <v>4216</v>
      </c>
      <c r="C682" s="16" t="s">
        <v>1105</v>
      </c>
      <c r="D682" s="16" t="s">
        <v>4217</v>
      </c>
      <c r="E682" s="16" t="s">
        <v>4218</v>
      </c>
    </row>
    <row r="683" spans="1:6" x14ac:dyDescent="0.25">
      <c r="A683" s="16" t="s">
        <v>5987</v>
      </c>
      <c r="B683" s="16" t="s">
        <v>5988</v>
      </c>
      <c r="C683" s="16" t="s">
        <v>1868</v>
      </c>
      <c r="D683" s="16" t="s">
        <v>5989</v>
      </c>
      <c r="E683" s="16" t="s">
        <v>5990</v>
      </c>
      <c r="F683" s="16" t="s">
        <v>5991</v>
      </c>
    </row>
    <row r="684" spans="1:6" x14ac:dyDescent="0.25">
      <c r="A684" s="16" t="s">
        <v>5987</v>
      </c>
      <c r="B684" s="16" t="s">
        <v>5992</v>
      </c>
      <c r="C684" s="16" t="s">
        <v>1870</v>
      </c>
      <c r="D684" s="16" t="s">
        <v>5993</v>
      </c>
      <c r="E684" s="16" t="s">
        <v>5994</v>
      </c>
      <c r="F684" s="16" t="s">
        <v>5995</v>
      </c>
    </row>
    <row r="685" spans="1:6" x14ac:dyDescent="0.25">
      <c r="A685" s="16" t="s">
        <v>5987</v>
      </c>
      <c r="B685" s="16" t="s">
        <v>5996</v>
      </c>
      <c r="C685" s="16" t="s">
        <v>1871</v>
      </c>
      <c r="D685" s="16" t="s">
        <v>5997</v>
      </c>
      <c r="E685" s="16" t="s">
        <v>5998</v>
      </c>
      <c r="F685" s="16" t="s">
        <v>5995</v>
      </c>
    </row>
    <row r="686" spans="1:6" x14ac:dyDescent="0.25">
      <c r="A686" s="16" t="s">
        <v>5987</v>
      </c>
      <c r="B686" s="16" t="s">
        <v>5999</v>
      </c>
      <c r="C686" s="16" t="s">
        <v>1879</v>
      </c>
      <c r="D686" s="16" t="s">
        <v>6000</v>
      </c>
      <c r="E686" s="16" t="s">
        <v>6001</v>
      </c>
      <c r="F686" s="16" t="s">
        <v>5995</v>
      </c>
    </row>
    <row r="687" spans="1:6" x14ac:dyDescent="0.25">
      <c r="A687" s="16" t="s">
        <v>5987</v>
      </c>
      <c r="B687" s="16" t="s">
        <v>6002</v>
      </c>
      <c r="C687" s="16" t="s">
        <v>1872</v>
      </c>
      <c r="D687" s="16" t="s">
        <v>6003</v>
      </c>
      <c r="E687" s="16" t="s">
        <v>6004</v>
      </c>
    </row>
    <row r="688" spans="1:6" x14ac:dyDescent="0.25">
      <c r="A688" s="16" t="s">
        <v>5987</v>
      </c>
      <c r="B688" s="16" t="s">
        <v>6005</v>
      </c>
      <c r="C688" s="16" t="s">
        <v>1876</v>
      </c>
      <c r="D688" s="16" t="s">
        <v>6006</v>
      </c>
      <c r="E688" s="16" t="s">
        <v>6007</v>
      </c>
    </row>
    <row r="689" spans="1:6" x14ac:dyDescent="0.25">
      <c r="A689" s="16" t="s">
        <v>5987</v>
      </c>
      <c r="B689" s="16" t="s">
        <v>6008</v>
      </c>
      <c r="C689" s="16" t="s">
        <v>1877</v>
      </c>
      <c r="D689" s="16" t="s">
        <v>6009</v>
      </c>
      <c r="E689" s="16" t="s">
        <v>6010</v>
      </c>
    </row>
    <row r="690" spans="1:6" x14ac:dyDescent="0.25">
      <c r="A690" s="16" t="s">
        <v>5987</v>
      </c>
      <c r="B690" s="16" t="s">
        <v>6011</v>
      </c>
      <c r="C690" s="16" t="s">
        <v>1869</v>
      </c>
      <c r="D690" s="16" t="s">
        <v>6012</v>
      </c>
      <c r="E690" s="16" t="s">
        <v>6013</v>
      </c>
    </row>
    <row r="691" spans="1:6" x14ac:dyDescent="0.25">
      <c r="A691" s="16" t="s">
        <v>5987</v>
      </c>
      <c r="B691" s="16" t="s">
        <v>6014</v>
      </c>
      <c r="C691" s="16" t="s">
        <v>1878</v>
      </c>
      <c r="D691" s="16" t="s">
        <v>6015</v>
      </c>
      <c r="E691" s="16" t="s">
        <v>6016</v>
      </c>
    </row>
    <row r="692" spans="1:6" x14ac:dyDescent="0.25">
      <c r="A692" s="16" t="s">
        <v>5987</v>
      </c>
      <c r="B692" s="16" t="s">
        <v>6017</v>
      </c>
      <c r="C692" s="16" t="s">
        <v>6018</v>
      </c>
      <c r="D692" s="16" t="s">
        <v>6019</v>
      </c>
      <c r="E692" s="16" t="s">
        <v>6020</v>
      </c>
    </row>
    <row r="693" spans="1:6" x14ac:dyDescent="0.25">
      <c r="A693" s="16" t="s">
        <v>5987</v>
      </c>
      <c r="B693" s="16" t="s">
        <v>6021</v>
      </c>
      <c r="C693" s="16" t="s">
        <v>1874</v>
      </c>
      <c r="D693" s="16" t="s">
        <v>6022</v>
      </c>
      <c r="E693" s="16" t="s">
        <v>6023</v>
      </c>
    </row>
    <row r="694" spans="1:6" x14ac:dyDescent="0.25">
      <c r="A694" s="16" t="s">
        <v>5987</v>
      </c>
      <c r="B694" s="16" t="s">
        <v>6024</v>
      </c>
      <c r="C694" s="16" t="s">
        <v>1875</v>
      </c>
      <c r="D694" s="16" t="s">
        <v>6025</v>
      </c>
      <c r="E694" s="16" t="s">
        <v>6026</v>
      </c>
      <c r="F694" s="16" t="s">
        <v>5995</v>
      </c>
    </row>
    <row r="695" spans="1:6" x14ac:dyDescent="0.25">
      <c r="A695" s="16" t="s">
        <v>5987</v>
      </c>
      <c r="B695" s="16" t="s">
        <v>864</v>
      </c>
      <c r="C695" s="16" t="s">
        <v>503</v>
      </c>
      <c r="D695" s="16" t="s">
        <v>4357</v>
      </c>
      <c r="E695" s="16" t="s">
        <v>4357</v>
      </c>
      <c r="F695" s="16" t="s">
        <v>5995</v>
      </c>
    </row>
    <row r="696" spans="1:6" x14ac:dyDescent="0.25">
      <c r="A696" s="16" t="s">
        <v>5987</v>
      </c>
      <c r="B696" s="16" t="s">
        <v>4216</v>
      </c>
      <c r="C696" s="16" t="s">
        <v>1105</v>
      </c>
      <c r="D696" s="16" t="s">
        <v>4217</v>
      </c>
      <c r="E696" s="16" t="s">
        <v>4218</v>
      </c>
      <c r="F696" s="16" t="s">
        <v>5995</v>
      </c>
    </row>
    <row r="697" spans="1:6" x14ac:dyDescent="0.25">
      <c r="A697" s="16" t="s">
        <v>6027</v>
      </c>
      <c r="B697" s="16" t="s">
        <v>6028</v>
      </c>
      <c r="C697" s="16" t="s">
        <v>1883</v>
      </c>
      <c r="D697" s="16" t="s">
        <v>6029</v>
      </c>
      <c r="E697" s="16" t="s">
        <v>6030</v>
      </c>
    </row>
    <row r="698" spans="1:6" x14ac:dyDescent="0.25">
      <c r="A698" s="16" t="s">
        <v>6027</v>
      </c>
      <c r="B698" s="16" t="s">
        <v>6031</v>
      </c>
      <c r="C698" s="16" t="s">
        <v>1884</v>
      </c>
      <c r="D698" s="16" t="s">
        <v>6032</v>
      </c>
      <c r="E698" s="16" t="s">
        <v>6033</v>
      </c>
    </row>
    <row r="699" spans="1:6" x14ac:dyDescent="0.25">
      <c r="A699" s="16" t="s">
        <v>6027</v>
      </c>
      <c r="B699" s="16" t="s">
        <v>6034</v>
      </c>
      <c r="C699" s="16" t="s">
        <v>1885</v>
      </c>
      <c r="D699" s="16" t="s">
        <v>6035</v>
      </c>
      <c r="E699" s="16" t="s">
        <v>6036</v>
      </c>
    </row>
    <row r="700" spans="1:6" x14ac:dyDescent="0.25">
      <c r="A700" s="16" t="s">
        <v>6027</v>
      </c>
      <c r="B700" s="16" t="s">
        <v>6037</v>
      </c>
      <c r="C700" s="16" t="s">
        <v>1886</v>
      </c>
      <c r="D700" s="16" t="s">
        <v>6038</v>
      </c>
      <c r="E700" s="16" t="s">
        <v>6039</v>
      </c>
    </row>
    <row r="701" spans="1:6" x14ac:dyDescent="0.25">
      <c r="A701" s="16" t="s">
        <v>6027</v>
      </c>
      <c r="B701" s="16" t="s">
        <v>6040</v>
      </c>
      <c r="C701" s="16" t="s">
        <v>1887</v>
      </c>
      <c r="D701" s="16" t="s">
        <v>6041</v>
      </c>
      <c r="E701" s="16" t="s">
        <v>6042</v>
      </c>
    </row>
    <row r="702" spans="1:6" x14ac:dyDescent="0.25">
      <c r="A702" s="16" t="s">
        <v>6027</v>
      </c>
      <c r="B702" s="16" t="s">
        <v>2337</v>
      </c>
      <c r="C702" s="16" t="s">
        <v>1875</v>
      </c>
      <c r="D702" s="16" t="s">
        <v>6025</v>
      </c>
      <c r="E702" s="16" t="s">
        <v>6026</v>
      </c>
    </row>
    <row r="703" spans="1:6" x14ac:dyDescent="0.25">
      <c r="A703" s="16" t="s">
        <v>6027</v>
      </c>
      <c r="B703" s="16" t="s">
        <v>864</v>
      </c>
      <c r="C703" s="16" t="s">
        <v>503</v>
      </c>
      <c r="D703" s="16" t="s">
        <v>4357</v>
      </c>
      <c r="E703" s="16" t="s">
        <v>4357</v>
      </c>
    </row>
    <row r="704" spans="1:6" x14ac:dyDescent="0.25">
      <c r="A704" s="16" t="s">
        <v>6027</v>
      </c>
      <c r="B704" s="16" t="s">
        <v>4216</v>
      </c>
      <c r="C704" s="16" t="s">
        <v>1105</v>
      </c>
      <c r="D704" s="16" t="s">
        <v>4217</v>
      </c>
      <c r="E704" s="16" t="s">
        <v>4218</v>
      </c>
    </row>
    <row r="705" spans="1:5" x14ac:dyDescent="0.25">
      <c r="A705" s="16" t="s">
        <v>6043</v>
      </c>
      <c r="B705" s="16" t="s">
        <v>6044</v>
      </c>
      <c r="C705" s="16" t="s">
        <v>6045</v>
      </c>
      <c r="D705" s="16" t="s">
        <v>6046</v>
      </c>
      <c r="E705" s="16" t="s">
        <v>6047</v>
      </c>
    </row>
    <row r="706" spans="1:5" x14ac:dyDescent="0.25">
      <c r="A706" s="16" t="s">
        <v>6043</v>
      </c>
      <c r="B706" s="16" t="s">
        <v>6048</v>
      </c>
      <c r="C706" s="16" t="s">
        <v>6049</v>
      </c>
      <c r="D706" s="16" t="s">
        <v>6050</v>
      </c>
      <c r="E706" s="16" t="s">
        <v>6051</v>
      </c>
    </row>
    <row r="707" spans="1:5" x14ac:dyDescent="0.25">
      <c r="A707" s="16" t="s">
        <v>6043</v>
      </c>
      <c r="B707" s="16" t="s">
        <v>6052</v>
      </c>
      <c r="C707" s="16" t="s">
        <v>1882</v>
      </c>
      <c r="D707" s="16" t="s">
        <v>6053</v>
      </c>
      <c r="E707" s="16" t="s">
        <v>6054</v>
      </c>
    </row>
    <row r="708" spans="1:5" x14ac:dyDescent="0.25">
      <c r="A708" s="16" t="s">
        <v>6043</v>
      </c>
      <c r="B708" s="16" t="s">
        <v>6055</v>
      </c>
      <c r="C708" s="16" t="s">
        <v>1871</v>
      </c>
      <c r="D708" s="16" t="s">
        <v>5997</v>
      </c>
      <c r="E708" s="16" t="s">
        <v>6056</v>
      </c>
    </row>
    <row r="709" spans="1:5" x14ac:dyDescent="0.25">
      <c r="A709" s="16" t="s">
        <v>6043</v>
      </c>
      <c r="B709" s="16" t="s">
        <v>6057</v>
      </c>
      <c r="C709" s="16" t="s">
        <v>1879</v>
      </c>
      <c r="D709" s="16" t="s">
        <v>6000</v>
      </c>
      <c r="E709" s="16" t="s">
        <v>6001</v>
      </c>
    </row>
    <row r="710" spans="1:5" x14ac:dyDescent="0.25">
      <c r="A710" s="16" t="s">
        <v>6043</v>
      </c>
      <c r="B710" s="16" t="s">
        <v>6058</v>
      </c>
      <c r="C710" s="16" t="s">
        <v>1872</v>
      </c>
      <c r="D710" s="16" t="s">
        <v>6059</v>
      </c>
      <c r="E710" s="16" t="s">
        <v>6060</v>
      </c>
    </row>
    <row r="711" spans="1:5" x14ac:dyDescent="0.25">
      <c r="A711" s="16" t="s">
        <v>6043</v>
      </c>
      <c r="B711" s="16" t="s">
        <v>6061</v>
      </c>
      <c r="C711" s="16" t="s">
        <v>1876</v>
      </c>
      <c r="D711" s="16" t="s">
        <v>6062</v>
      </c>
      <c r="E711" s="16" t="s">
        <v>6063</v>
      </c>
    </row>
    <row r="712" spans="1:5" x14ac:dyDescent="0.25">
      <c r="A712" s="16" t="s">
        <v>6043</v>
      </c>
      <c r="B712" s="16" t="s">
        <v>6064</v>
      </c>
      <c r="C712" s="16" t="s">
        <v>6065</v>
      </c>
      <c r="D712" s="16" t="s">
        <v>6066</v>
      </c>
      <c r="E712" s="16" t="s">
        <v>6067</v>
      </c>
    </row>
    <row r="713" spans="1:5" x14ac:dyDescent="0.25">
      <c r="A713" s="16" t="s">
        <v>6043</v>
      </c>
      <c r="B713" s="16" t="s">
        <v>6068</v>
      </c>
      <c r="C713" s="16" t="s">
        <v>6069</v>
      </c>
      <c r="D713" s="16" t="s">
        <v>6070</v>
      </c>
      <c r="E713" s="16" t="s">
        <v>6071</v>
      </c>
    </row>
    <row r="714" spans="1:5" x14ac:dyDescent="0.25">
      <c r="A714" s="16" t="s">
        <v>6043</v>
      </c>
      <c r="B714" s="16" t="s">
        <v>6072</v>
      </c>
      <c r="C714" s="16" t="s">
        <v>6073</v>
      </c>
      <c r="D714" s="16" t="s">
        <v>6074</v>
      </c>
      <c r="E714" s="16" t="s">
        <v>6075</v>
      </c>
    </row>
    <row r="715" spans="1:5" x14ac:dyDescent="0.25">
      <c r="A715" s="16" t="s">
        <v>6043</v>
      </c>
      <c r="B715" s="16" t="s">
        <v>6076</v>
      </c>
      <c r="C715" s="16" t="s">
        <v>6077</v>
      </c>
      <c r="D715" s="16" t="s">
        <v>6078</v>
      </c>
      <c r="E715" s="16" t="s">
        <v>6079</v>
      </c>
    </row>
    <row r="716" spans="1:5" x14ac:dyDescent="0.25">
      <c r="A716" s="16" t="s">
        <v>6043</v>
      </c>
      <c r="B716" s="16" t="s">
        <v>4216</v>
      </c>
      <c r="C716" s="16" t="s">
        <v>1105</v>
      </c>
      <c r="D716" s="16" t="s">
        <v>4217</v>
      </c>
      <c r="E716" s="16" t="s">
        <v>4218</v>
      </c>
    </row>
    <row r="717" spans="1:5" x14ac:dyDescent="0.25">
      <c r="A717" s="16" t="s">
        <v>6080</v>
      </c>
      <c r="B717" s="16" t="s">
        <v>6081</v>
      </c>
      <c r="C717" s="16" t="s">
        <v>6082</v>
      </c>
      <c r="D717" s="16" t="s">
        <v>6083</v>
      </c>
      <c r="E717" s="16" t="s">
        <v>6084</v>
      </c>
    </row>
    <row r="718" spans="1:5" x14ac:dyDescent="0.25">
      <c r="A718" s="16" t="s">
        <v>6080</v>
      </c>
      <c r="B718" s="16" t="s">
        <v>6085</v>
      </c>
      <c r="C718" s="16" t="s">
        <v>6086</v>
      </c>
      <c r="D718" s="16" t="s">
        <v>6087</v>
      </c>
      <c r="E718" s="16" t="s">
        <v>6088</v>
      </c>
    </row>
    <row r="719" spans="1:5" x14ac:dyDescent="0.25">
      <c r="A719" s="16" t="s">
        <v>6080</v>
      </c>
      <c r="B719" s="16" t="s">
        <v>6089</v>
      </c>
      <c r="C719" s="16" t="s">
        <v>6090</v>
      </c>
      <c r="D719" s="16" t="s">
        <v>6091</v>
      </c>
      <c r="E719" s="16" t="s">
        <v>6092</v>
      </c>
    </row>
    <row r="720" spans="1:5" x14ac:dyDescent="0.25">
      <c r="A720" s="16" t="s">
        <v>6080</v>
      </c>
      <c r="B720" s="16" t="s">
        <v>6093</v>
      </c>
      <c r="C720" s="16" t="s">
        <v>504</v>
      </c>
      <c r="D720" s="16" t="s">
        <v>6094</v>
      </c>
      <c r="E720" s="16" t="s">
        <v>6095</v>
      </c>
    </row>
    <row r="721" spans="1:5" x14ac:dyDescent="0.25">
      <c r="A721" s="16" t="s">
        <v>6080</v>
      </c>
      <c r="B721" s="16" t="s">
        <v>6096</v>
      </c>
      <c r="C721" s="16" t="s">
        <v>6097</v>
      </c>
      <c r="D721" s="16" t="s">
        <v>6098</v>
      </c>
      <c r="E721" s="16" t="s">
        <v>6099</v>
      </c>
    </row>
    <row r="722" spans="1:5" x14ac:dyDescent="0.25">
      <c r="A722" s="16" t="s">
        <v>6080</v>
      </c>
      <c r="B722" s="16" t="s">
        <v>864</v>
      </c>
      <c r="C722" s="16" t="s">
        <v>503</v>
      </c>
      <c r="D722" s="16" t="s">
        <v>4357</v>
      </c>
      <c r="E722" s="16" t="s">
        <v>4357</v>
      </c>
    </row>
    <row r="723" spans="1:5" x14ac:dyDescent="0.25">
      <c r="A723" s="16" t="s">
        <v>6080</v>
      </c>
      <c r="B723" s="16" t="s">
        <v>4216</v>
      </c>
      <c r="C723" s="16" t="s">
        <v>444</v>
      </c>
      <c r="D723" s="16" t="s">
        <v>4217</v>
      </c>
      <c r="E723" s="16" t="s">
        <v>4218</v>
      </c>
    </row>
    <row r="724" spans="1:5" x14ac:dyDescent="0.25">
      <c r="A724" s="16" t="s">
        <v>6100</v>
      </c>
      <c r="B724" s="16" t="s">
        <v>6052</v>
      </c>
      <c r="C724" s="16" t="s">
        <v>1882</v>
      </c>
      <c r="D724" s="16" t="s">
        <v>6053</v>
      </c>
      <c r="E724" s="16" t="s">
        <v>6054</v>
      </c>
    </row>
    <row r="725" spans="1:5" x14ac:dyDescent="0.25">
      <c r="A725" s="16" t="s">
        <v>6100</v>
      </c>
      <c r="B725" s="16" t="s">
        <v>6055</v>
      </c>
      <c r="C725" s="16" t="s">
        <v>1871</v>
      </c>
      <c r="D725" s="16" t="s">
        <v>6101</v>
      </c>
      <c r="E725" s="16" t="s">
        <v>5998</v>
      </c>
    </row>
    <row r="726" spans="1:5" x14ac:dyDescent="0.25">
      <c r="A726" s="16" t="s">
        <v>6100</v>
      </c>
      <c r="B726" s="16" t="s">
        <v>6057</v>
      </c>
      <c r="C726" s="16" t="s">
        <v>1879</v>
      </c>
      <c r="D726" s="16" t="s">
        <v>6000</v>
      </c>
      <c r="E726" s="16" t="s">
        <v>6001</v>
      </c>
    </row>
    <row r="727" spans="1:5" x14ac:dyDescent="0.25">
      <c r="A727" s="16" t="s">
        <v>6100</v>
      </c>
      <c r="B727" s="16" t="s">
        <v>6058</v>
      </c>
      <c r="C727" s="16" t="s">
        <v>1872</v>
      </c>
      <c r="D727" s="16" t="s">
        <v>6059</v>
      </c>
      <c r="E727" s="16" t="s">
        <v>6060</v>
      </c>
    </row>
    <row r="728" spans="1:5" x14ac:dyDescent="0.25">
      <c r="A728" s="16" t="s">
        <v>6100</v>
      </c>
      <c r="B728" s="16" t="s">
        <v>6102</v>
      </c>
      <c r="C728" s="16" t="s">
        <v>1880</v>
      </c>
      <c r="D728" s="16" t="s">
        <v>6103</v>
      </c>
      <c r="E728" s="16" t="s">
        <v>6104</v>
      </c>
    </row>
    <row r="729" spans="1:5" x14ac:dyDescent="0.25">
      <c r="A729" s="16" t="s">
        <v>6100</v>
      </c>
      <c r="B729" s="16" t="s">
        <v>6061</v>
      </c>
      <c r="C729" s="16" t="s">
        <v>1876</v>
      </c>
      <c r="D729" s="16" t="s">
        <v>6105</v>
      </c>
      <c r="E729" s="16" t="s">
        <v>6106</v>
      </c>
    </row>
    <row r="730" spans="1:5" x14ac:dyDescent="0.25">
      <c r="A730" s="16" t="s">
        <v>6100</v>
      </c>
      <c r="B730" s="16" t="s">
        <v>6107</v>
      </c>
      <c r="C730" s="16" t="s">
        <v>1881</v>
      </c>
      <c r="D730" s="16" t="s">
        <v>6108</v>
      </c>
      <c r="E730" s="16" t="s">
        <v>6109</v>
      </c>
    </row>
    <row r="731" spans="1:5" x14ac:dyDescent="0.25">
      <c r="A731" s="16" t="s">
        <v>6100</v>
      </c>
      <c r="B731" s="16" t="s">
        <v>864</v>
      </c>
      <c r="C731" s="16" t="s">
        <v>503</v>
      </c>
      <c r="D731" s="16" t="s">
        <v>4357</v>
      </c>
      <c r="E731" s="16" t="s">
        <v>4357</v>
      </c>
    </row>
    <row r="732" spans="1:5" x14ac:dyDescent="0.25">
      <c r="A732" s="16" t="s">
        <v>6100</v>
      </c>
      <c r="B732" s="16" t="s">
        <v>4216</v>
      </c>
      <c r="C732" s="16" t="s">
        <v>1105</v>
      </c>
      <c r="D732" s="16" t="s">
        <v>4217</v>
      </c>
      <c r="E732" s="16" t="s">
        <v>4218</v>
      </c>
    </row>
    <row r="733" spans="1:5" x14ac:dyDescent="0.25">
      <c r="A733" s="16" t="s">
        <v>6110</v>
      </c>
      <c r="B733" s="16" t="s">
        <v>6044</v>
      </c>
      <c r="C733" s="16" t="s">
        <v>6045</v>
      </c>
      <c r="D733" s="16" t="s">
        <v>6111</v>
      </c>
      <c r="E733" s="16" t="s">
        <v>6112</v>
      </c>
    </row>
    <row r="734" spans="1:5" x14ac:dyDescent="0.25">
      <c r="A734" s="16" t="s">
        <v>6110</v>
      </c>
      <c r="B734" s="16" t="s">
        <v>6052</v>
      </c>
      <c r="C734" s="16" t="s">
        <v>1882</v>
      </c>
      <c r="D734" s="16" t="s">
        <v>6053</v>
      </c>
      <c r="E734" s="16" t="s">
        <v>6054</v>
      </c>
    </row>
    <row r="735" spans="1:5" x14ac:dyDescent="0.25">
      <c r="A735" s="16" t="s">
        <v>6110</v>
      </c>
      <c r="B735" s="16" t="s">
        <v>6055</v>
      </c>
      <c r="C735" s="16" t="s">
        <v>1871</v>
      </c>
      <c r="D735" s="16" t="s">
        <v>5997</v>
      </c>
      <c r="E735" s="16" t="s">
        <v>6056</v>
      </c>
    </row>
    <row r="736" spans="1:5" x14ac:dyDescent="0.25">
      <c r="A736" s="16" t="s">
        <v>6110</v>
      </c>
      <c r="B736" s="16" t="s">
        <v>6057</v>
      </c>
      <c r="C736" s="16" t="s">
        <v>1879</v>
      </c>
      <c r="D736" s="16" t="s">
        <v>6000</v>
      </c>
      <c r="E736" s="16" t="s">
        <v>6001</v>
      </c>
    </row>
    <row r="737" spans="1:6" x14ac:dyDescent="0.25">
      <c r="A737" s="16" t="s">
        <v>6110</v>
      </c>
      <c r="B737" s="16" t="s">
        <v>6058</v>
      </c>
      <c r="C737" s="16" t="s">
        <v>1872</v>
      </c>
      <c r="D737" s="16" t="s">
        <v>6059</v>
      </c>
      <c r="E737" s="16" t="s">
        <v>6060</v>
      </c>
    </row>
    <row r="738" spans="1:6" x14ac:dyDescent="0.25">
      <c r="A738" s="16" t="s">
        <v>6110</v>
      </c>
      <c r="B738" s="16" t="s">
        <v>6102</v>
      </c>
      <c r="C738" s="16" t="s">
        <v>1880</v>
      </c>
      <c r="D738" s="16" t="s">
        <v>6103</v>
      </c>
      <c r="E738" s="16" t="s">
        <v>6104</v>
      </c>
    </row>
    <row r="739" spans="1:6" x14ac:dyDescent="0.25">
      <c r="A739" s="16" t="s">
        <v>6110</v>
      </c>
      <c r="B739" s="16" t="s">
        <v>6061</v>
      </c>
      <c r="C739" s="16" t="s">
        <v>1876</v>
      </c>
      <c r="D739" s="16" t="s">
        <v>6113</v>
      </c>
      <c r="E739" s="16" t="s">
        <v>6114</v>
      </c>
    </row>
    <row r="740" spans="1:6" x14ac:dyDescent="0.25">
      <c r="A740" s="16" t="s">
        <v>6110</v>
      </c>
      <c r="B740" s="16" t="s">
        <v>6107</v>
      </c>
      <c r="C740" s="16" t="s">
        <v>1881</v>
      </c>
      <c r="D740" s="16" t="s">
        <v>6115</v>
      </c>
      <c r="E740" s="16" t="s">
        <v>6109</v>
      </c>
    </row>
    <row r="741" spans="1:6" x14ac:dyDescent="0.25">
      <c r="A741" s="16" t="s">
        <v>6116</v>
      </c>
      <c r="B741" s="16" t="s">
        <v>6117</v>
      </c>
      <c r="C741" s="16" t="s">
        <v>6118</v>
      </c>
      <c r="D741" s="16" t="s">
        <v>6119</v>
      </c>
      <c r="E741" s="16" t="s">
        <v>6120</v>
      </c>
      <c r="F741" s="16" t="s">
        <v>4275</v>
      </c>
    </row>
    <row r="742" spans="1:6" x14ac:dyDescent="0.25">
      <c r="A742" s="16" t="s">
        <v>6116</v>
      </c>
      <c r="B742" s="16" t="s">
        <v>6121</v>
      </c>
      <c r="C742" s="16" t="s">
        <v>6122</v>
      </c>
      <c r="D742" s="16" t="s">
        <v>6123</v>
      </c>
      <c r="E742" s="16" t="s">
        <v>6124</v>
      </c>
      <c r="F742" s="16" t="s">
        <v>4275</v>
      </c>
    </row>
    <row r="743" spans="1:6" x14ac:dyDescent="0.25">
      <c r="A743" s="16" t="s">
        <v>6116</v>
      </c>
      <c r="B743" s="16" t="s">
        <v>6125</v>
      </c>
      <c r="C743" s="16" t="s">
        <v>6126</v>
      </c>
      <c r="D743" s="16" t="s">
        <v>6127</v>
      </c>
      <c r="E743" s="16" t="s">
        <v>6128</v>
      </c>
      <c r="F743" s="16" t="s">
        <v>4275</v>
      </c>
    </row>
    <row r="744" spans="1:6" x14ac:dyDescent="0.25">
      <c r="A744" s="16" t="s">
        <v>6116</v>
      </c>
      <c r="B744" s="16" t="s">
        <v>6129</v>
      </c>
      <c r="C744" s="16" t="s">
        <v>6130</v>
      </c>
      <c r="D744" s="16" t="s">
        <v>6131</v>
      </c>
      <c r="E744" s="16" t="s">
        <v>6132</v>
      </c>
      <c r="F744" s="16" t="s">
        <v>4275</v>
      </c>
    </row>
    <row r="745" spans="1:6" x14ac:dyDescent="0.25">
      <c r="A745" s="16" t="s">
        <v>6116</v>
      </c>
      <c r="B745" s="16" t="s">
        <v>6133</v>
      </c>
      <c r="C745" s="16" t="s">
        <v>6134</v>
      </c>
      <c r="D745" s="16" t="s">
        <v>6135</v>
      </c>
      <c r="E745" s="16" t="s">
        <v>6136</v>
      </c>
      <c r="F745" s="16" t="s">
        <v>4275</v>
      </c>
    </row>
    <row r="746" spans="1:6" x14ac:dyDescent="0.25">
      <c r="A746" s="16" t="s">
        <v>6116</v>
      </c>
      <c r="B746" s="16" t="s">
        <v>6137</v>
      </c>
      <c r="C746" s="16" t="s">
        <v>6138</v>
      </c>
      <c r="D746" s="16" t="s">
        <v>6139</v>
      </c>
      <c r="E746" s="16" t="s">
        <v>6140</v>
      </c>
      <c r="F746" s="16" t="s">
        <v>4275</v>
      </c>
    </row>
    <row r="747" spans="1:6" x14ac:dyDescent="0.25">
      <c r="A747" s="16" t="s">
        <v>6116</v>
      </c>
      <c r="B747" s="16" t="s">
        <v>6141</v>
      </c>
      <c r="C747" s="16" t="s">
        <v>6142</v>
      </c>
      <c r="D747" s="16" t="s">
        <v>6143</v>
      </c>
      <c r="E747" s="16" t="s">
        <v>6144</v>
      </c>
      <c r="F747" s="16" t="s">
        <v>4275</v>
      </c>
    </row>
    <row r="748" spans="1:6" x14ac:dyDescent="0.25">
      <c r="A748" s="16" t="s">
        <v>6116</v>
      </c>
      <c r="B748" s="16" t="s">
        <v>6145</v>
      </c>
      <c r="C748" s="16" t="s">
        <v>6146</v>
      </c>
      <c r="D748" s="16" t="s">
        <v>6147</v>
      </c>
      <c r="E748" s="16" t="s">
        <v>6148</v>
      </c>
      <c r="F748" s="16" t="s">
        <v>4275</v>
      </c>
    </row>
    <row r="749" spans="1:6" x14ac:dyDescent="0.25">
      <c r="A749" s="16" t="s">
        <v>6116</v>
      </c>
      <c r="B749" s="16" t="s">
        <v>6149</v>
      </c>
      <c r="C749" s="16" t="s">
        <v>6150</v>
      </c>
      <c r="D749" s="16" t="s">
        <v>6151</v>
      </c>
      <c r="E749" s="16" t="s">
        <v>6152</v>
      </c>
      <c r="F749" s="16" t="s">
        <v>4275</v>
      </c>
    </row>
    <row r="750" spans="1:6" x14ac:dyDescent="0.25">
      <c r="A750" s="16" t="s">
        <v>6116</v>
      </c>
      <c r="B750" s="16" t="s">
        <v>6153</v>
      </c>
      <c r="C750" s="16" t="s">
        <v>6154</v>
      </c>
      <c r="D750" s="16" t="s">
        <v>6155</v>
      </c>
      <c r="E750" s="16" t="s">
        <v>6156</v>
      </c>
      <c r="F750" s="16" t="s">
        <v>4275</v>
      </c>
    </row>
    <row r="751" spans="1:6" x14ac:dyDescent="0.25">
      <c r="A751" s="16" t="s">
        <v>6116</v>
      </c>
      <c r="B751" s="16" t="s">
        <v>6157</v>
      </c>
      <c r="C751" s="16" t="s">
        <v>6158</v>
      </c>
      <c r="D751" s="16" t="s">
        <v>6159</v>
      </c>
      <c r="E751" s="16" t="s">
        <v>6160</v>
      </c>
      <c r="F751" s="16" t="s">
        <v>981</v>
      </c>
    </row>
    <row r="752" spans="1:6" x14ac:dyDescent="0.25">
      <c r="A752" s="16" t="s">
        <v>6116</v>
      </c>
      <c r="B752" s="16" t="s">
        <v>6161</v>
      </c>
      <c r="C752" s="16" t="s">
        <v>6162</v>
      </c>
      <c r="D752" s="16" t="s">
        <v>6163</v>
      </c>
      <c r="E752" s="16" t="s">
        <v>6164</v>
      </c>
      <c r="F752" s="16" t="s">
        <v>981</v>
      </c>
    </row>
    <row r="753" spans="1:6" x14ac:dyDescent="0.25">
      <c r="A753" s="16" t="s">
        <v>6116</v>
      </c>
      <c r="B753" s="16" t="s">
        <v>6165</v>
      </c>
      <c r="C753" s="16" t="s">
        <v>6166</v>
      </c>
      <c r="D753" s="16" t="s">
        <v>6167</v>
      </c>
      <c r="E753" s="16" t="s">
        <v>6168</v>
      </c>
      <c r="F753" s="16" t="s">
        <v>981</v>
      </c>
    </row>
    <row r="754" spans="1:6" x14ac:dyDescent="0.25">
      <c r="A754" s="16" t="s">
        <v>6116</v>
      </c>
      <c r="B754" s="16" t="s">
        <v>6169</v>
      </c>
      <c r="C754" s="16" t="s">
        <v>6170</v>
      </c>
      <c r="D754" s="16" t="s">
        <v>6171</v>
      </c>
      <c r="E754" s="16" t="s">
        <v>6172</v>
      </c>
      <c r="F754" s="16" t="s">
        <v>981</v>
      </c>
    </row>
    <row r="755" spans="1:6" x14ac:dyDescent="0.25">
      <c r="A755" s="16" t="s">
        <v>6116</v>
      </c>
      <c r="B755" s="16" t="s">
        <v>6173</v>
      </c>
      <c r="C755" s="16" t="s">
        <v>6174</v>
      </c>
      <c r="D755" s="16" t="s">
        <v>6175</v>
      </c>
      <c r="E755" s="16" t="s">
        <v>6176</v>
      </c>
      <c r="F755" s="16" t="s">
        <v>981</v>
      </c>
    </row>
    <row r="756" spans="1:6" x14ac:dyDescent="0.25">
      <c r="A756" s="16" t="s">
        <v>6116</v>
      </c>
      <c r="B756" s="16" t="s">
        <v>6177</v>
      </c>
      <c r="C756" s="16" t="s">
        <v>6178</v>
      </c>
      <c r="D756" s="16" t="s">
        <v>6179</v>
      </c>
      <c r="E756" s="16" t="s">
        <v>6180</v>
      </c>
      <c r="F756" s="16" t="s">
        <v>981</v>
      </c>
    </row>
    <row r="757" spans="1:6" x14ac:dyDescent="0.25">
      <c r="A757" s="16" t="s">
        <v>6116</v>
      </c>
      <c r="B757" s="16" t="s">
        <v>6181</v>
      </c>
      <c r="C757" s="16" t="s">
        <v>6182</v>
      </c>
      <c r="D757" s="16" t="s">
        <v>6183</v>
      </c>
      <c r="E757" s="16" t="s">
        <v>6184</v>
      </c>
      <c r="F757" s="16" t="s">
        <v>982</v>
      </c>
    </row>
    <row r="758" spans="1:6" x14ac:dyDescent="0.25">
      <c r="A758" s="16" t="s">
        <v>6116</v>
      </c>
      <c r="B758" s="16" t="s">
        <v>6185</v>
      </c>
      <c r="C758" s="16" t="s">
        <v>6186</v>
      </c>
      <c r="D758" s="16" t="s">
        <v>6187</v>
      </c>
      <c r="E758" s="16" t="s">
        <v>6188</v>
      </c>
      <c r="F758" s="16" t="s">
        <v>982</v>
      </c>
    </row>
    <row r="759" spans="1:6" x14ac:dyDescent="0.25">
      <c r="A759" s="16" t="s">
        <v>6116</v>
      </c>
      <c r="B759" s="16" t="s">
        <v>6189</v>
      </c>
      <c r="C759" s="16" t="s">
        <v>6190</v>
      </c>
      <c r="D759" s="16" t="s">
        <v>6191</v>
      </c>
      <c r="E759" s="16" t="s">
        <v>6192</v>
      </c>
      <c r="F759" s="16" t="s">
        <v>982</v>
      </c>
    </row>
    <row r="760" spans="1:6" x14ac:dyDescent="0.25">
      <c r="A760" s="16" t="s">
        <v>6116</v>
      </c>
      <c r="B760" s="16" t="s">
        <v>6193</v>
      </c>
      <c r="C760" s="16" t="s">
        <v>6194</v>
      </c>
      <c r="D760" s="16" t="s">
        <v>6195</v>
      </c>
      <c r="E760" s="16" t="s">
        <v>6196</v>
      </c>
      <c r="F760" s="16" t="s">
        <v>982</v>
      </c>
    </row>
    <row r="761" spans="1:6" x14ac:dyDescent="0.25">
      <c r="A761" s="16" t="s">
        <v>6116</v>
      </c>
      <c r="B761" s="16" t="s">
        <v>6197</v>
      </c>
      <c r="C761" s="16" t="s">
        <v>6198</v>
      </c>
      <c r="D761" s="16" t="s">
        <v>6199</v>
      </c>
      <c r="E761" s="16" t="s">
        <v>6200</v>
      </c>
      <c r="F761" s="16" t="s">
        <v>983</v>
      </c>
    </row>
    <row r="762" spans="1:6" x14ac:dyDescent="0.25">
      <c r="A762" s="16" t="s">
        <v>6116</v>
      </c>
      <c r="B762" s="16" t="s">
        <v>6201</v>
      </c>
      <c r="C762" s="16" t="s">
        <v>6202</v>
      </c>
      <c r="D762" s="16" t="s">
        <v>6203</v>
      </c>
      <c r="E762" s="16" t="s">
        <v>6204</v>
      </c>
      <c r="F762" s="16" t="s">
        <v>983</v>
      </c>
    </row>
    <row r="763" spans="1:6" x14ac:dyDescent="0.25">
      <c r="A763" s="16" t="s">
        <v>6116</v>
      </c>
      <c r="B763" s="16" t="s">
        <v>6205</v>
      </c>
      <c r="C763" s="16" t="s">
        <v>6206</v>
      </c>
      <c r="D763" s="16" t="s">
        <v>6207</v>
      </c>
      <c r="E763" s="16" t="s">
        <v>6208</v>
      </c>
      <c r="F763" s="16" t="s">
        <v>983</v>
      </c>
    </row>
    <row r="764" spans="1:6" x14ac:dyDescent="0.25">
      <c r="A764" s="16" t="s">
        <v>6116</v>
      </c>
      <c r="B764" s="16" t="s">
        <v>6209</v>
      </c>
      <c r="C764" s="16" t="s">
        <v>6210</v>
      </c>
      <c r="D764" s="16" t="s">
        <v>6211</v>
      </c>
      <c r="E764" s="16" t="s">
        <v>6212</v>
      </c>
      <c r="F764" s="16" t="s">
        <v>983</v>
      </c>
    </row>
    <row r="765" spans="1:6" x14ac:dyDescent="0.25">
      <c r="A765" s="16" t="s">
        <v>6116</v>
      </c>
      <c r="B765" s="16" t="s">
        <v>6213</v>
      </c>
      <c r="C765" s="16" t="s">
        <v>6214</v>
      </c>
      <c r="D765" s="16" t="s">
        <v>6215</v>
      </c>
      <c r="E765" s="16" t="s">
        <v>6216</v>
      </c>
      <c r="F765" s="16" t="s">
        <v>983</v>
      </c>
    </row>
    <row r="766" spans="1:6" x14ac:dyDescent="0.25">
      <c r="A766" s="16" t="s">
        <v>6116</v>
      </c>
      <c r="B766" s="16" t="s">
        <v>6217</v>
      </c>
      <c r="C766" s="16" t="s">
        <v>6218</v>
      </c>
      <c r="D766" s="16" t="s">
        <v>6219</v>
      </c>
      <c r="E766" s="16" t="s">
        <v>6220</v>
      </c>
      <c r="F766" s="16" t="s">
        <v>983</v>
      </c>
    </row>
    <row r="767" spans="1:6" x14ac:dyDescent="0.25">
      <c r="A767" s="16" t="s">
        <v>6116</v>
      </c>
      <c r="B767" s="16" t="s">
        <v>6221</v>
      </c>
      <c r="C767" s="16" t="s">
        <v>6222</v>
      </c>
      <c r="D767" s="16" t="s">
        <v>6223</v>
      </c>
      <c r="E767" s="16" t="s">
        <v>6224</v>
      </c>
      <c r="F767" s="16" t="s">
        <v>983</v>
      </c>
    </row>
    <row r="768" spans="1:6" x14ac:dyDescent="0.25">
      <c r="A768" s="16" t="s">
        <v>6116</v>
      </c>
      <c r="B768" s="16" t="s">
        <v>6225</v>
      </c>
      <c r="C768" s="16" t="s">
        <v>6226</v>
      </c>
      <c r="D768" s="16" t="s">
        <v>6227</v>
      </c>
      <c r="E768" s="16" t="s">
        <v>6228</v>
      </c>
      <c r="F768" s="16" t="s">
        <v>984</v>
      </c>
    </row>
    <row r="769" spans="1:6" x14ac:dyDescent="0.25">
      <c r="A769" s="16" t="s">
        <v>6116</v>
      </c>
      <c r="B769" s="16" t="s">
        <v>6229</v>
      </c>
      <c r="C769" s="16" t="s">
        <v>6230</v>
      </c>
      <c r="D769" s="16" t="s">
        <v>6231</v>
      </c>
      <c r="E769" s="16" t="s">
        <v>6232</v>
      </c>
      <c r="F769" s="16" t="s">
        <v>984</v>
      </c>
    </row>
    <row r="770" spans="1:6" x14ac:dyDescent="0.25">
      <c r="A770" s="16" t="s">
        <v>6116</v>
      </c>
      <c r="B770" s="16" t="s">
        <v>6233</v>
      </c>
      <c r="C770" s="16" t="s">
        <v>6234</v>
      </c>
      <c r="D770" s="16" t="s">
        <v>6235</v>
      </c>
      <c r="E770" s="16" t="s">
        <v>6236</v>
      </c>
      <c r="F770" s="16" t="s">
        <v>984</v>
      </c>
    </row>
    <row r="771" spans="1:6" x14ac:dyDescent="0.25">
      <c r="A771" s="16" t="s">
        <v>6116</v>
      </c>
      <c r="B771" s="16" t="s">
        <v>6237</v>
      </c>
      <c r="C771" s="16" t="s">
        <v>6238</v>
      </c>
      <c r="D771" s="16" t="s">
        <v>6239</v>
      </c>
      <c r="E771" s="16" t="s">
        <v>6240</v>
      </c>
      <c r="F771" s="16" t="s">
        <v>984</v>
      </c>
    </row>
    <row r="772" spans="1:6" x14ac:dyDescent="0.25">
      <c r="A772" s="16" t="s">
        <v>6116</v>
      </c>
      <c r="B772" s="16" t="s">
        <v>6241</v>
      </c>
      <c r="C772" s="16" t="s">
        <v>6242</v>
      </c>
      <c r="D772" s="16" t="s">
        <v>6243</v>
      </c>
      <c r="E772" s="16" t="s">
        <v>6244</v>
      </c>
      <c r="F772" s="16" t="s">
        <v>984</v>
      </c>
    </row>
    <row r="773" spans="1:6" x14ac:dyDescent="0.25">
      <c r="A773" s="16" t="s">
        <v>6116</v>
      </c>
      <c r="B773" s="16" t="s">
        <v>6245</v>
      </c>
      <c r="C773" s="16" t="s">
        <v>6246</v>
      </c>
      <c r="D773" s="16" t="s">
        <v>6247</v>
      </c>
      <c r="E773" s="16" t="s">
        <v>6248</v>
      </c>
      <c r="F773" s="16" t="s">
        <v>984</v>
      </c>
    </row>
    <row r="774" spans="1:6" x14ac:dyDescent="0.25">
      <c r="A774" s="16" t="s">
        <v>6116</v>
      </c>
      <c r="B774" s="16" t="s">
        <v>6249</v>
      </c>
      <c r="C774" s="16" t="s">
        <v>6250</v>
      </c>
      <c r="D774" s="16" t="s">
        <v>6251</v>
      </c>
      <c r="E774" s="16" t="s">
        <v>6252</v>
      </c>
      <c r="F774" s="16" t="s">
        <v>984</v>
      </c>
    </row>
    <row r="775" spans="1:6" x14ac:dyDescent="0.25">
      <c r="A775" s="16" t="s">
        <v>6116</v>
      </c>
      <c r="B775" s="16" t="s">
        <v>6253</v>
      </c>
      <c r="C775" s="16" t="s">
        <v>6254</v>
      </c>
      <c r="D775" s="16" t="s">
        <v>6255</v>
      </c>
      <c r="E775" s="16" t="s">
        <v>6256</v>
      </c>
      <c r="F775" s="16" t="s">
        <v>984</v>
      </c>
    </row>
    <row r="776" spans="1:6" x14ac:dyDescent="0.25">
      <c r="A776" s="16" t="s">
        <v>6116</v>
      </c>
      <c r="B776" s="16" t="s">
        <v>6257</v>
      </c>
      <c r="C776" s="16" t="s">
        <v>6258</v>
      </c>
      <c r="D776" s="16" t="s">
        <v>6259</v>
      </c>
      <c r="E776" s="16" t="s">
        <v>6260</v>
      </c>
      <c r="F776" s="16" t="s">
        <v>985</v>
      </c>
    </row>
    <row r="777" spans="1:6" x14ac:dyDescent="0.25">
      <c r="A777" s="16" t="s">
        <v>6116</v>
      </c>
      <c r="B777" s="16" t="s">
        <v>6261</v>
      </c>
      <c r="C777" s="16" t="s">
        <v>6262</v>
      </c>
      <c r="D777" s="16" t="s">
        <v>6263</v>
      </c>
      <c r="E777" s="16" t="s">
        <v>6264</v>
      </c>
      <c r="F777" s="16" t="s">
        <v>985</v>
      </c>
    </row>
    <row r="778" spans="1:6" x14ac:dyDescent="0.25">
      <c r="A778" s="16" t="s">
        <v>6116</v>
      </c>
      <c r="B778" s="16" t="s">
        <v>6265</v>
      </c>
      <c r="C778" s="16" t="s">
        <v>6266</v>
      </c>
      <c r="D778" s="16" t="s">
        <v>6267</v>
      </c>
      <c r="E778" s="16" t="s">
        <v>6268</v>
      </c>
      <c r="F778" s="16" t="s">
        <v>985</v>
      </c>
    </row>
    <row r="779" spans="1:6" x14ac:dyDescent="0.25">
      <c r="A779" s="16" t="s">
        <v>6116</v>
      </c>
      <c r="B779" s="16" t="s">
        <v>6269</v>
      </c>
      <c r="C779" s="16" t="s">
        <v>6270</v>
      </c>
      <c r="D779" s="16" t="s">
        <v>6271</v>
      </c>
      <c r="E779" s="16" t="s">
        <v>6272</v>
      </c>
      <c r="F779" s="16" t="s">
        <v>985</v>
      </c>
    </row>
    <row r="780" spans="1:6" x14ac:dyDescent="0.25">
      <c r="A780" s="16" t="s">
        <v>6116</v>
      </c>
      <c r="B780" s="16" t="s">
        <v>6273</v>
      </c>
      <c r="C780" s="16" t="s">
        <v>6274</v>
      </c>
      <c r="D780" s="16" t="s">
        <v>6275</v>
      </c>
      <c r="E780" s="16" t="s">
        <v>6276</v>
      </c>
      <c r="F780" s="16" t="s">
        <v>4347</v>
      </c>
    </row>
    <row r="781" spans="1:6" x14ac:dyDescent="0.25">
      <c r="A781" s="16" t="s">
        <v>6116</v>
      </c>
      <c r="B781" s="16" t="s">
        <v>6277</v>
      </c>
      <c r="C781" s="16" t="s">
        <v>6278</v>
      </c>
      <c r="D781" s="16" t="s">
        <v>6279</v>
      </c>
      <c r="E781" s="16" t="s">
        <v>6280</v>
      </c>
      <c r="F781" s="16" t="s">
        <v>4347</v>
      </c>
    </row>
    <row r="782" spans="1:6" x14ac:dyDescent="0.25">
      <c r="A782" s="16" t="s">
        <v>6116</v>
      </c>
      <c r="B782" s="16" t="s">
        <v>6281</v>
      </c>
      <c r="C782" s="16" t="s">
        <v>6282</v>
      </c>
      <c r="D782" s="16" t="s">
        <v>6283</v>
      </c>
      <c r="E782" s="16" t="s">
        <v>6284</v>
      </c>
      <c r="F782" s="16" t="s">
        <v>4347</v>
      </c>
    </row>
    <row r="783" spans="1:6" x14ac:dyDescent="0.25">
      <c r="A783" s="16" t="s">
        <v>6116</v>
      </c>
      <c r="B783" s="16" t="s">
        <v>6285</v>
      </c>
      <c r="C783" s="16" t="s">
        <v>6286</v>
      </c>
      <c r="D783" s="16" t="s">
        <v>6287</v>
      </c>
      <c r="E783" s="16" t="s">
        <v>6288</v>
      </c>
      <c r="F783" s="16" t="s">
        <v>4347</v>
      </c>
    </row>
    <row r="784" spans="1:6" x14ac:dyDescent="0.25">
      <c r="A784" s="16" t="s">
        <v>6116</v>
      </c>
      <c r="B784" s="16" t="s">
        <v>6289</v>
      </c>
      <c r="C784" s="16" t="s">
        <v>6290</v>
      </c>
      <c r="D784" s="16" t="s">
        <v>6291</v>
      </c>
      <c r="E784" s="16" t="s">
        <v>6292</v>
      </c>
      <c r="F784" s="16" t="s">
        <v>4347</v>
      </c>
    </row>
    <row r="785" spans="1:6" x14ac:dyDescent="0.25">
      <c r="A785" s="16" t="s">
        <v>6116</v>
      </c>
      <c r="B785" s="16" t="s">
        <v>6293</v>
      </c>
      <c r="C785" s="16" t="s">
        <v>6294</v>
      </c>
      <c r="D785" s="16" t="s">
        <v>6295</v>
      </c>
      <c r="E785" s="16" t="s">
        <v>6296</v>
      </c>
      <c r="F785" s="16" t="s">
        <v>4347</v>
      </c>
    </row>
    <row r="786" spans="1:6" x14ac:dyDescent="0.25">
      <c r="A786" s="16" t="s">
        <v>6116</v>
      </c>
      <c r="B786" s="16" t="s">
        <v>6297</v>
      </c>
      <c r="C786" s="16" t="s">
        <v>6298</v>
      </c>
      <c r="D786" s="16" t="s">
        <v>6299</v>
      </c>
      <c r="E786" s="16" t="s">
        <v>6300</v>
      </c>
      <c r="F786" s="16" t="s">
        <v>986</v>
      </c>
    </row>
    <row r="787" spans="1:6" x14ac:dyDescent="0.25">
      <c r="A787" s="16" t="s">
        <v>6116</v>
      </c>
      <c r="B787" s="16" t="s">
        <v>6301</v>
      </c>
      <c r="C787" s="16" t="s">
        <v>6302</v>
      </c>
      <c r="D787" s="16" t="s">
        <v>6303</v>
      </c>
      <c r="E787" s="16" t="s">
        <v>6304</v>
      </c>
      <c r="F787" s="16" t="s">
        <v>986</v>
      </c>
    </row>
    <row r="788" spans="1:6" x14ac:dyDescent="0.25">
      <c r="A788" s="16" t="s">
        <v>6116</v>
      </c>
      <c r="B788" s="16" t="s">
        <v>6305</v>
      </c>
      <c r="C788" s="16" t="s">
        <v>6306</v>
      </c>
      <c r="D788" s="16" t="s">
        <v>6307</v>
      </c>
      <c r="E788" s="16" t="s">
        <v>6308</v>
      </c>
      <c r="F788" s="16" t="s">
        <v>986</v>
      </c>
    </row>
    <row r="789" spans="1:6" x14ac:dyDescent="0.25">
      <c r="A789" s="16" t="s">
        <v>6116</v>
      </c>
      <c r="B789" s="16" t="s">
        <v>6309</v>
      </c>
      <c r="C789" s="16" t="s">
        <v>6310</v>
      </c>
      <c r="D789" s="16" t="s">
        <v>6311</v>
      </c>
      <c r="E789" s="16" t="s">
        <v>6312</v>
      </c>
      <c r="F789" s="16" t="s">
        <v>986</v>
      </c>
    </row>
    <row r="790" spans="1:6" x14ac:dyDescent="0.25">
      <c r="A790" s="16" t="s">
        <v>6116</v>
      </c>
      <c r="B790" s="16" t="s">
        <v>6313</v>
      </c>
      <c r="C790" s="16" t="s">
        <v>6314</v>
      </c>
      <c r="D790" s="16" t="s">
        <v>6315</v>
      </c>
      <c r="E790" s="16" t="s">
        <v>6316</v>
      </c>
      <c r="F790" s="16" t="s">
        <v>986</v>
      </c>
    </row>
    <row r="791" spans="1:6" x14ac:dyDescent="0.25">
      <c r="A791" s="16" t="s">
        <v>6116</v>
      </c>
      <c r="B791" s="16" t="s">
        <v>6317</v>
      </c>
      <c r="C791" s="16" t="s">
        <v>6318</v>
      </c>
      <c r="D791" s="16" t="s">
        <v>6319</v>
      </c>
      <c r="E791" s="16" t="s">
        <v>6320</v>
      </c>
      <c r="F791" s="16" t="s">
        <v>987</v>
      </c>
    </row>
    <row r="792" spans="1:6" x14ac:dyDescent="0.25">
      <c r="A792" s="16" t="s">
        <v>6116</v>
      </c>
      <c r="B792" s="16" t="s">
        <v>6321</v>
      </c>
      <c r="C792" s="16" t="s">
        <v>6322</v>
      </c>
      <c r="D792" s="16" t="s">
        <v>6323</v>
      </c>
      <c r="E792" s="16" t="s">
        <v>6324</v>
      </c>
      <c r="F792" s="16" t="s">
        <v>987</v>
      </c>
    </row>
    <row r="793" spans="1:6" x14ac:dyDescent="0.25">
      <c r="A793" s="16" t="s">
        <v>6116</v>
      </c>
      <c r="B793" s="16" t="s">
        <v>6325</v>
      </c>
      <c r="C793" s="16" t="s">
        <v>6326</v>
      </c>
      <c r="D793" s="16" t="s">
        <v>6327</v>
      </c>
      <c r="E793" s="16" t="s">
        <v>6328</v>
      </c>
      <c r="F793" s="16" t="s">
        <v>987</v>
      </c>
    </row>
    <row r="794" spans="1:6" x14ac:dyDescent="0.25">
      <c r="A794" s="16" t="s">
        <v>6116</v>
      </c>
      <c r="B794" s="16" t="s">
        <v>6329</v>
      </c>
      <c r="C794" s="16" t="s">
        <v>6330</v>
      </c>
      <c r="D794" s="16" t="s">
        <v>6331</v>
      </c>
      <c r="E794" s="16" t="s">
        <v>6332</v>
      </c>
      <c r="F794" s="16" t="s">
        <v>987</v>
      </c>
    </row>
    <row r="795" spans="1:6" x14ac:dyDescent="0.25">
      <c r="A795" s="16" t="s">
        <v>6116</v>
      </c>
      <c r="B795" s="16" t="s">
        <v>6333</v>
      </c>
      <c r="C795" s="16" t="s">
        <v>6334</v>
      </c>
      <c r="D795" s="16" t="s">
        <v>6335</v>
      </c>
      <c r="E795" s="16" t="s">
        <v>6336</v>
      </c>
      <c r="F795" s="16" t="s">
        <v>987</v>
      </c>
    </row>
    <row r="796" spans="1:6" x14ac:dyDescent="0.25">
      <c r="A796" s="16" t="s">
        <v>6116</v>
      </c>
      <c r="B796" s="16" t="s">
        <v>6337</v>
      </c>
      <c r="C796" s="16" t="s">
        <v>6338</v>
      </c>
      <c r="D796" s="16" t="s">
        <v>6339</v>
      </c>
      <c r="E796" s="16" t="s">
        <v>6340</v>
      </c>
      <c r="F796" s="16" t="s">
        <v>987</v>
      </c>
    </row>
    <row r="797" spans="1:6" x14ac:dyDescent="0.25">
      <c r="A797" s="16" t="s">
        <v>6116</v>
      </c>
      <c r="B797" s="16" t="s">
        <v>6341</v>
      </c>
      <c r="C797" s="16" t="s">
        <v>6342</v>
      </c>
      <c r="D797" s="16" t="s">
        <v>6343</v>
      </c>
      <c r="E797" s="16" t="s">
        <v>6344</v>
      </c>
      <c r="F797" s="16" t="s">
        <v>988</v>
      </c>
    </row>
    <row r="798" spans="1:6" x14ac:dyDescent="0.25">
      <c r="A798" s="16" t="s">
        <v>6116</v>
      </c>
      <c r="B798" s="16" t="s">
        <v>6345</v>
      </c>
      <c r="C798" s="16" t="s">
        <v>6346</v>
      </c>
      <c r="D798" s="16" t="s">
        <v>6347</v>
      </c>
      <c r="E798" s="16" t="s">
        <v>6348</v>
      </c>
      <c r="F798" s="16" t="s">
        <v>988</v>
      </c>
    </row>
    <row r="799" spans="1:6" x14ac:dyDescent="0.25">
      <c r="A799" s="16" t="s">
        <v>6116</v>
      </c>
      <c r="B799" s="16" t="s">
        <v>6349</v>
      </c>
      <c r="C799" s="16" t="s">
        <v>6350</v>
      </c>
      <c r="D799" s="16" t="s">
        <v>6351</v>
      </c>
      <c r="E799" s="16" t="s">
        <v>6352</v>
      </c>
      <c r="F799" s="16" t="s">
        <v>988</v>
      </c>
    </row>
    <row r="800" spans="1:6" x14ac:dyDescent="0.25">
      <c r="A800" s="16" t="s">
        <v>6116</v>
      </c>
      <c r="B800" s="16" t="s">
        <v>6353</v>
      </c>
      <c r="C800" s="16" t="s">
        <v>6354</v>
      </c>
      <c r="D800" s="16" t="s">
        <v>6355</v>
      </c>
      <c r="E800" s="16" t="s">
        <v>6356</v>
      </c>
      <c r="F800" s="16" t="s">
        <v>988</v>
      </c>
    </row>
    <row r="801" spans="1:6" x14ac:dyDescent="0.25">
      <c r="A801" s="16" t="s">
        <v>6116</v>
      </c>
      <c r="B801" s="16" t="s">
        <v>6357</v>
      </c>
      <c r="C801" s="16" t="s">
        <v>6358</v>
      </c>
      <c r="D801" s="16" t="s">
        <v>6359</v>
      </c>
      <c r="E801" s="16" t="s">
        <v>6360</v>
      </c>
      <c r="F801" s="16" t="s">
        <v>988</v>
      </c>
    </row>
    <row r="802" spans="1:6" x14ac:dyDescent="0.25">
      <c r="A802" s="16" t="s">
        <v>6116</v>
      </c>
      <c r="B802" s="16" t="s">
        <v>6361</v>
      </c>
      <c r="C802" s="16" t="s">
        <v>6362</v>
      </c>
      <c r="D802" s="16" t="s">
        <v>6363</v>
      </c>
      <c r="E802" s="16" t="s">
        <v>6364</v>
      </c>
      <c r="F802" s="16" t="s">
        <v>988</v>
      </c>
    </row>
    <row r="803" spans="1:6" x14ac:dyDescent="0.25">
      <c r="A803" s="16" t="s">
        <v>6116</v>
      </c>
      <c r="B803" s="16" t="s">
        <v>6365</v>
      </c>
      <c r="C803" s="16" t="s">
        <v>6366</v>
      </c>
      <c r="D803" s="16" t="s">
        <v>6367</v>
      </c>
      <c r="E803" s="16" t="s">
        <v>6368</v>
      </c>
      <c r="F803" s="16" t="s">
        <v>988</v>
      </c>
    </row>
    <row r="804" spans="1:6" x14ac:dyDescent="0.25">
      <c r="A804" s="16" t="s">
        <v>6116</v>
      </c>
      <c r="B804" s="16" t="s">
        <v>6369</v>
      </c>
      <c r="C804" s="16" t="s">
        <v>6370</v>
      </c>
      <c r="D804" s="16" t="s">
        <v>6371</v>
      </c>
      <c r="E804" s="16" t="s">
        <v>6372</v>
      </c>
      <c r="F804" s="16" t="s">
        <v>988</v>
      </c>
    </row>
    <row r="805" spans="1:6" x14ac:dyDescent="0.25">
      <c r="A805" s="16" t="s">
        <v>6116</v>
      </c>
      <c r="B805" s="16" t="s">
        <v>6373</v>
      </c>
      <c r="C805" s="16" t="s">
        <v>6374</v>
      </c>
      <c r="D805" s="16" t="s">
        <v>6375</v>
      </c>
      <c r="E805" s="16" t="s">
        <v>6376</v>
      </c>
      <c r="F805" s="16" t="s">
        <v>989</v>
      </c>
    </row>
    <row r="806" spans="1:6" x14ac:dyDescent="0.25">
      <c r="A806" s="16" t="s">
        <v>6116</v>
      </c>
      <c r="B806" s="16" t="s">
        <v>6377</v>
      </c>
      <c r="C806" s="16" t="s">
        <v>6378</v>
      </c>
      <c r="D806" s="16" t="s">
        <v>6379</v>
      </c>
      <c r="E806" s="16" t="s">
        <v>6380</v>
      </c>
      <c r="F806" s="16" t="s">
        <v>989</v>
      </c>
    </row>
    <row r="807" spans="1:6" x14ac:dyDescent="0.25">
      <c r="A807" s="16" t="s">
        <v>6116</v>
      </c>
      <c r="B807" s="16" t="s">
        <v>6381</v>
      </c>
      <c r="C807" s="16" t="s">
        <v>6382</v>
      </c>
      <c r="D807" s="16" t="s">
        <v>6383</v>
      </c>
      <c r="E807" s="16" t="s">
        <v>6384</v>
      </c>
      <c r="F807" s="16" t="s">
        <v>989</v>
      </c>
    </row>
    <row r="808" spans="1:6" x14ac:dyDescent="0.25">
      <c r="A808" s="16" t="s">
        <v>6116</v>
      </c>
      <c r="B808" s="16" t="s">
        <v>6385</v>
      </c>
      <c r="C808" s="16" t="s">
        <v>6386</v>
      </c>
      <c r="D808" s="16" t="s">
        <v>6387</v>
      </c>
      <c r="E808" s="16" t="s">
        <v>6388</v>
      </c>
      <c r="F808" s="16" t="s">
        <v>989</v>
      </c>
    </row>
    <row r="809" spans="1:6" x14ac:dyDescent="0.25">
      <c r="A809" s="16" t="s">
        <v>6116</v>
      </c>
      <c r="B809" s="16" t="s">
        <v>6389</v>
      </c>
      <c r="C809" s="16" t="s">
        <v>6390</v>
      </c>
      <c r="D809" s="16" t="s">
        <v>6391</v>
      </c>
      <c r="E809" s="16" t="s">
        <v>6392</v>
      </c>
      <c r="F809" s="16" t="s">
        <v>990</v>
      </c>
    </row>
    <row r="810" spans="1:6" x14ac:dyDescent="0.25">
      <c r="A810" s="16" t="s">
        <v>6116</v>
      </c>
      <c r="B810" s="16" t="s">
        <v>6393</v>
      </c>
      <c r="C810" s="16" t="s">
        <v>6394</v>
      </c>
      <c r="D810" s="16" t="s">
        <v>6395</v>
      </c>
      <c r="E810" s="16" t="s">
        <v>6396</v>
      </c>
      <c r="F810" s="16" t="s">
        <v>990</v>
      </c>
    </row>
    <row r="811" spans="1:6" x14ac:dyDescent="0.25">
      <c r="A811" s="16" t="s">
        <v>6116</v>
      </c>
      <c r="B811" s="16" t="s">
        <v>6397</v>
      </c>
      <c r="C811" s="16" t="s">
        <v>6398</v>
      </c>
      <c r="D811" s="16" t="s">
        <v>6399</v>
      </c>
      <c r="E811" s="16" t="s">
        <v>6400</v>
      </c>
      <c r="F811" s="16" t="s">
        <v>990</v>
      </c>
    </row>
    <row r="812" spans="1:6" x14ac:dyDescent="0.25">
      <c r="A812" s="16" t="s">
        <v>6116</v>
      </c>
      <c r="B812" s="16" t="s">
        <v>6401</v>
      </c>
      <c r="C812" s="16" t="s">
        <v>6402</v>
      </c>
      <c r="D812" s="16" t="s">
        <v>6403</v>
      </c>
      <c r="E812" s="16" t="s">
        <v>6404</v>
      </c>
      <c r="F812" s="16" t="s">
        <v>990</v>
      </c>
    </row>
    <row r="813" spans="1:6" x14ac:dyDescent="0.25">
      <c r="A813" s="16" t="s">
        <v>6116</v>
      </c>
      <c r="B813" s="16" t="s">
        <v>6405</v>
      </c>
      <c r="C813" s="16" t="s">
        <v>6406</v>
      </c>
      <c r="D813" s="16" t="s">
        <v>6407</v>
      </c>
      <c r="E813" s="16" t="s">
        <v>6408</v>
      </c>
      <c r="F813" s="16" t="s">
        <v>990</v>
      </c>
    </row>
    <row r="814" spans="1:6" x14ac:dyDescent="0.25">
      <c r="A814" s="16" t="s">
        <v>6116</v>
      </c>
      <c r="B814" s="16" t="s">
        <v>6409</v>
      </c>
      <c r="C814" s="16" t="s">
        <v>6410</v>
      </c>
      <c r="D814" s="16" t="s">
        <v>6411</v>
      </c>
      <c r="E814" s="16" t="s">
        <v>6412</v>
      </c>
      <c r="F814" s="16" t="s">
        <v>990</v>
      </c>
    </row>
    <row r="815" spans="1:6" x14ac:dyDescent="0.25">
      <c r="A815" s="16" t="s">
        <v>6116</v>
      </c>
      <c r="B815" s="16" t="s">
        <v>6413</v>
      </c>
      <c r="C815" s="16" t="s">
        <v>6414</v>
      </c>
      <c r="D815" s="16" t="s">
        <v>6415</v>
      </c>
      <c r="E815" s="16" t="s">
        <v>6416</v>
      </c>
      <c r="F815" s="16" t="s">
        <v>990</v>
      </c>
    </row>
    <row r="816" spans="1:6" x14ac:dyDescent="0.25">
      <c r="A816" s="16" t="s">
        <v>6116</v>
      </c>
      <c r="B816" s="16" t="s">
        <v>6417</v>
      </c>
      <c r="C816" s="16" t="s">
        <v>6418</v>
      </c>
      <c r="D816" s="16" t="s">
        <v>6419</v>
      </c>
      <c r="E816" s="16" t="s">
        <v>6420</v>
      </c>
      <c r="F816" s="16" t="s">
        <v>990</v>
      </c>
    </row>
    <row r="817" spans="1:6" x14ac:dyDescent="0.25">
      <c r="A817" s="16" t="s">
        <v>6116</v>
      </c>
      <c r="B817" s="16" t="s">
        <v>6421</v>
      </c>
      <c r="C817" s="16" t="s">
        <v>6422</v>
      </c>
      <c r="D817" s="16" t="s">
        <v>6423</v>
      </c>
      <c r="E817" s="16" t="s">
        <v>6424</v>
      </c>
      <c r="F817" s="16" t="s">
        <v>991</v>
      </c>
    </row>
    <row r="818" spans="1:6" x14ac:dyDescent="0.25">
      <c r="A818" s="16" t="s">
        <v>6116</v>
      </c>
      <c r="B818" s="16" t="s">
        <v>6425</v>
      </c>
      <c r="C818" s="16" t="s">
        <v>6426</v>
      </c>
      <c r="D818" s="16" t="s">
        <v>6427</v>
      </c>
      <c r="E818" s="16" t="s">
        <v>6428</v>
      </c>
      <c r="F818" s="16" t="s">
        <v>991</v>
      </c>
    </row>
    <row r="819" spans="1:6" x14ac:dyDescent="0.25">
      <c r="A819" s="16" t="s">
        <v>6116</v>
      </c>
      <c r="B819" s="16" t="s">
        <v>6429</v>
      </c>
      <c r="C819" s="16" t="s">
        <v>6430</v>
      </c>
      <c r="D819" s="16" t="s">
        <v>6431</v>
      </c>
      <c r="E819" s="16" t="s">
        <v>6432</v>
      </c>
      <c r="F819" s="16" t="s">
        <v>991</v>
      </c>
    </row>
    <row r="820" spans="1:6" x14ac:dyDescent="0.25">
      <c r="A820" s="16" t="s">
        <v>6116</v>
      </c>
      <c r="B820" s="16" t="s">
        <v>6433</v>
      </c>
      <c r="C820" s="16" t="s">
        <v>6434</v>
      </c>
      <c r="D820" s="16" t="s">
        <v>6435</v>
      </c>
      <c r="E820" s="16" t="s">
        <v>6436</v>
      </c>
      <c r="F820" s="16" t="s">
        <v>991</v>
      </c>
    </row>
    <row r="821" spans="1:6" x14ac:dyDescent="0.25">
      <c r="A821" s="16" t="s">
        <v>6116</v>
      </c>
      <c r="B821" s="16" t="s">
        <v>6437</v>
      </c>
      <c r="C821" s="16" t="s">
        <v>6438</v>
      </c>
      <c r="D821" s="16" t="s">
        <v>6439</v>
      </c>
      <c r="E821" s="16" t="s">
        <v>6440</v>
      </c>
      <c r="F821" s="16" t="s">
        <v>991</v>
      </c>
    </row>
    <row r="822" spans="1:6" x14ac:dyDescent="0.25">
      <c r="A822" s="16" t="s">
        <v>6116</v>
      </c>
      <c r="B822" s="16" t="s">
        <v>6441</v>
      </c>
      <c r="C822" s="16" t="s">
        <v>6442</v>
      </c>
      <c r="D822" s="16" t="s">
        <v>6443</v>
      </c>
      <c r="E822" s="16" t="s">
        <v>6444</v>
      </c>
      <c r="F822" s="16" t="s">
        <v>991</v>
      </c>
    </row>
    <row r="823" spans="1:6" x14ac:dyDescent="0.25">
      <c r="A823" s="16" t="s">
        <v>6116</v>
      </c>
      <c r="B823" s="16" t="s">
        <v>6445</v>
      </c>
      <c r="C823" s="16" t="s">
        <v>6446</v>
      </c>
      <c r="D823" s="16" t="s">
        <v>6447</v>
      </c>
      <c r="E823" s="16" t="s">
        <v>6448</v>
      </c>
      <c r="F823" s="16" t="s">
        <v>991</v>
      </c>
    </row>
    <row r="824" spans="1:6" x14ac:dyDescent="0.25">
      <c r="A824" s="16" t="s">
        <v>6116</v>
      </c>
      <c r="B824" s="16" t="s">
        <v>6449</v>
      </c>
      <c r="C824" s="16" t="s">
        <v>6450</v>
      </c>
      <c r="D824" s="16" t="s">
        <v>6451</v>
      </c>
      <c r="E824" s="16" t="s">
        <v>6452</v>
      </c>
      <c r="F824" s="16" t="s">
        <v>992</v>
      </c>
    </row>
    <row r="825" spans="1:6" x14ac:dyDescent="0.25">
      <c r="A825" s="16" t="s">
        <v>6116</v>
      </c>
      <c r="B825" s="16" t="s">
        <v>6453</v>
      </c>
      <c r="C825" s="16" t="s">
        <v>6454</v>
      </c>
      <c r="D825" s="16" t="s">
        <v>6455</v>
      </c>
      <c r="E825" s="16" t="s">
        <v>6456</v>
      </c>
      <c r="F825" s="16" t="s">
        <v>992</v>
      </c>
    </row>
    <row r="826" spans="1:6" x14ac:dyDescent="0.25">
      <c r="A826" s="16" t="s">
        <v>6116</v>
      </c>
      <c r="B826" s="16" t="s">
        <v>6457</v>
      </c>
      <c r="C826" s="16" t="s">
        <v>6458</v>
      </c>
      <c r="D826" s="16" t="s">
        <v>6459</v>
      </c>
      <c r="E826" s="16" t="s">
        <v>6460</v>
      </c>
      <c r="F826" s="16" t="s">
        <v>992</v>
      </c>
    </row>
    <row r="827" spans="1:6" x14ac:dyDescent="0.25">
      <c r="A827" s="16" t="s">
        <v>6116</v>
      </c>
      <c r="B827" s="16" t="s">
        <v>6461</v>
      </c>
      <c r="C827" s="16" t="s">
        <v>6462</v>
      </c>
      <c r="D827" s="16" t="s">
        <v>6463</v>
      </c>
      <c r="E827" s="16" t="s">
        <v>6464</v>
      </c>
      <c r="F827" s="16" t="s">
        <v>992</v>
      </c>
    </row>
    <row r="828" spans="1:6" x14ac:dyDescent="0.25">
      <c r="A828" s="16" t="s">
        <v>6116</v>
      </c>
      <c r="B828" s="16" t="s">
        <v>6465</v>
      </c>
      <c r="C828" s="16" t="s">
        <v>6466</v>
      </c>
      <c r="D828" s="16" t="s">
        <v>6467</v>
      </c>
      <c r="E828" s="16" t="s">
        <v>6468</v>
      </c>
      <c r="F828" s="16" t="s">
        <v>993</v>
      </c>
    </row>
    <row r="829" spans="1:6" x14ac:dyDescent="0.25">
      <c r="A829" s="16" t="s">
        <v>6116</v>
      </c>
      <c r="B829" s="16" t="s">
        <v>6469</v>
      </c>
      <c r="C829" s="16" t="s">
        <v>6470</v>
      </c>
      <c r="D829" s="16" t="s">
        <v>6471</v>
      </c>
      <c r="E829" s="16" t="s">
        <v>6472</v>
      </c>
      <c r="F829" s="16" t="s">
        <v>993</v>
      </c>
    </row>
    <row r="830" spans="1:6" x14ac:dyDescent="0.25">
      <c r="A830" s="16" t="s">
        <v>6116</v>
      </c>
      <c r="B830" s="16" t="s">
        <v>6473</v>
      </c>
      <c r="C830" s="16" t="s">
        <v>6474</v>
      </c>
      <c r="D830" s="16" t="s">
        <v>6475</v>
      </c>
      <c r="E830" s="16" t="s">
        <v>6476</v>
      </c>
      <c r="F830" s="16" t="s">
        <v>993</v>
      </c>
    </row>
    <row r="831" spans="1:6" x14ac:dyDescent="0.25">
      <c r="A831" s="16" t="s">
        <v>6116</v>
      </c>
      <c r="B831" s="16" t="s">
        <v>6477</v>
      </c>
      <c r="C831" s="16" t="s">
        <v>6478</v>
      </c>
      <c r="D831" s="16" t="s">
        <v>6479</v>
      </c>
      <c r="E831" s="16" t="s">
        <v>6480</v>
      </c>
      <c r="F831" s="16" t="s">
        <v>993</v>
      </c>
    </row>
    <row r="832" spans="1:6" x14ac:dyDescent="0.25">
      <c r="A832" s="16" t="s">
        <v>6116</v>
      </c>
      <c r="B832" s="16" t="s">
        <v>6481</v>
      </c>
      <c r="C832" s="16" t="s">
        <v>6482</v>
      </c>
      <c r="D832" s="16" t="s">
        <v>6483</v>
      </c>
      <c r="E832" s="16" t="s">
        <v>6484</v>
      </c>
      <c r="F832" s="16" t="s">
        <v>993</v>
      </c>
    </row>
    <row r="833" spans="1:6" x14ac:dyDescent="0.25">
      <c r="A833" s="16" t="s">
        <v>6116</v>
      </c>
      <c r="B833" s="16" t="s">
        <v>6485</v>
      </c>
      <c r="C833" s="16" t="s">
        <v>6486</v>
      </c>
      <c r="D833" s="16" t="s">
        <v>6487</v>
      </c>
      <c r="E833" s="16" t="s">
        <v>6488</v>
      </c>
      <c r="F833" s="16" t="s">
        <v>993</v>
      </c>
    </row>
    <row r="834" spans="1:6" x14ac:dyDescent="0.25">
      <c r="A834" s="16" t="s">
        <v>6116</v>
      </c>
      <c r="B834" s="16" t="s">
        <v>6489</v>
      </c>
      <c r="C834" s="16" t="s">
        <v>6490</v>
      </c>
      <c r="D834" s="16" t="s">
        <v>6491</v>
      </c>
      <c r="E834" s="16" t="s">
        <v>6492</v>
      </c>
      <c r="F834" s="16" t="s">
        <v>993</v>
      </c>
    </row>
    <row r="835" spans="1:6" x14ac:dyDescent="0.25">
      <c r="A835" s="16" t="s">
        <v>6116</v>
      </c>
      <c r="B835" s="16" t="s">
        <v>6493</v>
      </c>
      <c r="C835" s="16" t="s">
        <v>6494</v>
      </c>
      <c r="D835" s="16" t="s">
        <v>6495</v>
      </c>
      <c r="E835" s="16" t="s">
        <v>6496</v>
      </c>
      <c r="F835" s="16" t="s">
        <v>994</v>
      </c>
    </row>
    <row r="836" spans="1:6" x14ac:dyDescent="0.25">
      <c r="A836" s="16" t="s">
        <v>6116</v>
      </c>
      <c r="B836" s="16" t="s">
        <v>6497</v>
      </c>
      <c r="C836" s="16" t="s">
        <v>6498</v>
      </c>
      <c r="D836" s="16" t="s">
        <v>6499</v>
      </c>
      <c r="E836" s="16" t="s">
        <v>6500</v>
      </c>
      <c r="F836" s="16" t="s">
        <v>994</v>
      </c>
    </row>
    <row r="837" spans="1:6" x14ac:dyDescent="0.25">
      <c r="A837" s="16" t="s">
        <v>6116</v>
      </c>
      <c r="B837" s="16" t="s">
        <v>6501</v>
      </c>
      <c r="C837" s="16" t="s">
        <v>6502</v>
      </c>
      <c r="D837" s="16" t="s">
        <v>6503</v>
      </c>
      <c r="E837" s="16" t="s">
        <v>6504</v>
      </c>
      <c r="F837" s="16" t="s">
        <v>994</v>
      </c>
    </row>
    <row r="838" spans="1:6" x14ac:dyDescent="0.25">
      <c r="A838" s="16" t="s">
        <v>6116</v>
      </c>
      <c r="B838" s="16" t="s">
        <v>6505</v>
      </c>
      <c r="C838" s="16" t="s">
        <v>6506</v>
      </c>
      <c r="D838" s="16" t="s">
        <v>6507</v>
      </c>
      <c r="E838" s="16" t="s">
        <v>6508</v>
      </c>
      <c r="F838" s="16" t="s">
        <v>994</v>
      </c>
    </row>
    <row r="839" spans="1:6" x14ac:dyDescent="0.25">
      <c r="A839" s="16" t="s">
        <v>6116</v>
      </c>
      <c r="B839" s="16" t="s">
        <v>6509</v>
      </c>
      <c r="C839" s="16" t="s">
        <v>6510</v>
      </c>
      <c r="D839" s="16" t="s">
        <v>6511</v>
      </c>
      <c r="E839" s="16" t="s">
        <v>6512</v>
      </c>
      <c r="F839" s="16" t="s">
        <v>4330</v>
      </c>
    </row>
    <row r="840" spans="1:6" x14ac:dyDescent="0.25">
      <c r="A840" s="16" t="s">
        <v>6116</v>
      </c>
      <c r="B840" s="16" t="s">
        <v>6513</v>
      </c>
      <c r="C840" s="16" t="s">
        <v>6514</v>
      </c>
      <c r="D840" s="16" t="s">
        <v>6515</v>
      </c>
      <c r="E840" s="16" t="s">
        <v>6516</v>
      </c>
      <c r="F840" s="16" t="s">
        <v>4330</v>
      </c>
    </row>
    <row r="841" spans="1:6" x14ac:dyDescent="0.25">
      <c r="A841" s="16" t="s">
        <v>6116</v>
      </c>
      <c r="B841" s="16" t="s">
        <v>6517</v>
      </c>
      <c r="C841" s="16" t="s">
        <v>6518</v>
      </c>
      <c r="D841" s="16" t="s">
        <v>6519</v>
      </c>
      <c r="E841" s="16" t="s">
        <v>6520</v>
      </c>
      <c r="F841" s="16" t="s">
        <v>4330</v>
      </c>
    </row>
    <row r="842" spans="1:6" x14ac:dyDescent="0.25">
      <c r="A842" s="16" t="s">
        <v>6116</v>
      </c>
      <c r="B842" s="16" t="s">
        <v>6521</v>
      </c>
      <c r="C842" s="16" t="s">
        <v>6522</v>
      </c>
      <c r="D842" s="16" t="s">
        <v>6523</v>
      </c>
      <c r="E842" s="16" t="s">
        <v>6524</v>
      </c>
      <c r="F842" s="16" t="s">
        <v>4330</v>
      </c>
    </row>
    <row r="843" spans="1:6" x14ac:dyDescent="0.25">
      <c r="A843" s="16" t="s">
        <v>6116</v>
      </c>
      <c r="B843" s="16" t="s">
        <v>6525</v>
      </c>
      <c r="C843" s="16" t="s">
        <v>6526</v>
      </c>
      <c r="D843" s="16" t="s">
        <v>6527</v>
      </c>
      <c r="E843" s="16" t="s">
        <v>6528</v>
      </c>
      <c r="F843" s="16" t="s">
        <v>4334</v>
      </c>
    </row>
    <row r="844" spans="1:6" x14ac:dyDescent="0.25">
      <c r="A844" s="16" t="s">
        <v>6116</v>
      </c>
      <c r="B844" s="16" t="s">
        <v>6529</v>
      </c>
      <c r="C844" s="16" t="s">
        <v>6530</v>
      </c>
      <c r="D844" s="16" t="s">
        <v>6531</v>
      </c>
      <c r="E844" s="16" t="s">
        <v>6532</v>
      </c>
      <c r="F844" s="16" t="s">
        <v>4334</v>
      </c>
    </row>
    <row r="845" spans="1:6" x14ac:dyDescent="0.25">
      <c r="A845" s="16" t="s">
        <v>6116</v>
      </c>
      <c r="B845" s="16" t="s">
        <v>6533</v>
      </c>
      <c r="C845" s="16" t="s">
        <v>6534</v>
      </c>
      <c r="D845" s="16" t="s">
        <v>6535</v>
      </c>
      <c r="E845" s="16" t="s">
        <v>6536</v>
      </c>
      <c r="F845" s="16" t="s">
        <v>4334</v>
      </c>
    </row>
    <row r="846" spans="1:6" x14ac:dyDescent="0.25">
      <c r="A846" s="16" t="s">
        <v>6116</v>
      </c>
      <c r="B846" s="16" t="s">
        <v>6537</v>
      </c>
      <c r="C846" s="16" t="s">
        <v>6538</v>
      </c>
      <c r="D846" s="16" t="s">
        <v>6539</v>
      </c>
      <c r="E846" s="16" t="s">
        <v>6540</v>
      </c>
      <c r="F846" s="16" t="s">
        <v>4334</v>
      </c>
    </row>
    <row r="847" spans="1:6" x14ac:dyDescent="0.25">
      <c r="A847" s="16" t="s">
        <v>6116</v>
      </c>
      <c r="B847" s="16" t="s">
        <v>6541</v>
      </c>
      <c r="C847" s="16" t="s">
        <v>6542</v>
      </c>
      <c r="D847" s="16" t="s">
        <v>6543</v>
      </c>
      <c r="E847" s="16" t="s">
        <v>6544</v>
      </c>
      <c r="F847" s="16" t="s">
        <v>4334</v>
      </c>
    </row>
    <row r="848" spans="1:6" x14ac:dyDescent="0.25">
      <c r="A848" s="16" t="s">
        <v>6116</v>
      </c>
      <c r="B848" s="16" t="s">
        <v>6545</v>
      </c>
      <c r="C848" s="16" t="s">
        <v>6546</v>
      </c>
      <c r="D848" s="16" t="s">
        <v>6547</v>
      </c>
      <c r="E848" s="16" t="s">
        <v>6548</v>
      </c>
      <c r="F848" s="16" t="s">
        <v>995</v>
      </c>
    </row>
    <row r="849" spans="1:6" x14ac:dyDescent="0.25">
      <c r="A849" s="16" t="s">
        <v>6116</v>
      </c>
      <c r="B849" s="16" t="s">
        <v>6549</v>
      </c>
      <c r="C849" s="16" t="s">
        <v>6550</v>
      </c>
      <c r="D849" s="16" t="s">
        <v>6551</v>
      </c>
      <c r="E849" s="16" t="s">
        <v>6552</v>
      </c>
      <c r="F849" s="16" t="s">
        <v>995</v>
      </c>
    </row>
    <row r="850" spans="1:6" x14ac:dyDescent="0.25">
      <c r="A850" s="16" t="s">
        <v>6116</v>
      </c>
      <c r="B850" s="16" t="s">
        <v>6553</v>
      </c>
      <c r="C850" s="16" t="s">
        <v>6554</v>
      </c>
      <c r="D850" s="16" t="s">
        <v>6555</v>
      </c>
      <c r="E850" s="16" t="s">
        <v>6556</v>
      </c>
      <c r="F850" s="16" t="s">
        <v>995</v>
      </c>
    </row>
    <row r="851" spans="1:6" x14ac:dyDescent="0.25">
      <c r="A851" s="16" t="s">
        <v>6116</v>
      </c>
      <c r="B851" s="16" t="s">
        <v>6557</v>
      </c>
      <c r="C851" s="16" t="s">
        <v>6558</v>
      </c>
      <c r="D851" s="16" t="s">
        <v>6559</v>
      </c>
      <c r="E851" s="16" t="s">
        <v>6560</v>
      </c>
      <c r="F851" s="16" t="s">
        <v>996</v>
      </c>
    </row>
    <row r="852" spans="1:6" x14ac:dyDescent="0.25">
      <c r="A852" s="16" t="s">
        <v>6116</v>
      </c>
      <c r="B852" s="16" t="s">
        <v>6561</v>
      </c>
      <c r="C852" s="16" t="s">
        <v>6562</v>
      </c>
      <c r="D852" s="16" t="s">
        <v>6563</v>
      </c>
      <c r="E852" s="16" t="s">
        <v>6564</v>
      </c>
      <c r="F852" s="16" t="s">
        <v>996</v>
      </c>
    </row>
    <row r="853" spans="1:6" x14ac:dyDescent="0.25">
      <c r="A853" s="16" t="s">
        <v>6116</v>
      </c>
      <c r="B853" s="16" t="s">
        <v>6565</v>
      </c>
      <c r="C853" s="16" t="s">
        <v>6566</v>
      </c>
      <c r="D853" s="16" t="s">
        <v>6567</v>
      </c>
      <c r="E853" s="16" t="s">
        <v>6568</v>
      </c>
      <c r="F853" s="16" t="s">
        <v>996</v>
      </c>
    </row>
    <row r="854" spans="1:6" x14ac:dyDescent="0.25">
      <c r="A854" s="16" t="s">
        <v>6116</v>
      </c>
      <c r="B854" s="16" t="s">
        <v>6569</v>
      </c>
      <c r="C854" s="16" t="s">
        <v>6570</v>
      </c>
      <c r="D854" s="16" t="s">
        <v>6571</v>
      </c>
      <c r="E854" s="16" t="s">
        <v>6572</v>
      </c>
      <c r="F854" s="16" t="s">
        <v>996</v>
      </c>
    </row>
    <row r="855" spans="1:6" x14ac:dyDescent="0.25">
      <c r="A855" s="16" t="s">
        <v>6116</v>
      </c>
      <c r="B855" s="16" t="s">
        <v>6573</v>
      </c>
      <c r="C855" s="16" t="s">
        <v>6574</v>
      </c>
      <c r="D855" s="16" t="s">
        <v>6575</v>
      </c>
      <c r="E855" s="16" t="s">
        <v>6576</v>
      </c>
      <c r="F855" s="16" t="s">
        <v>996</v>
      </c>
    </row>
    <row r="856" spans="1:6" x14ac:dyDescent="0.25">
      <c r="A856" s="16" t="s">
        <v>6116</v>
      </c>
      <c r="B856" s="16" t="s">
        <v>6577</v>
      </c>
      <c r="C856" s="16" t="s">
        <v>6578</v>
      </c>
      <c r="D856" s="16" t="s">
        <v>6579</v>
      </c>
      <c r="E856" s="16" t="s">
        <v>6580</v>
      </c>
      <c r="F856" s="16" t="s">
        <v>996</v>
      </c>
    </row>
    <row r="857" spans="1:6" x14ac:dyDescent="0.25">
      <c r="A857" s="16" t="s">
        <v>6116</v>
      </c>
      <c r="B857" s="16" t="s">
        <v>6581</v>
      </c>
      <c r="C857" s="16" t="s">
        <v>6582</v>
      </c>
      <c r="D857" s="16" t="s">
        <v>6583</v>
      </c>
      <c r="E857" s="16" t="s">
        <v>6584</v>
      </c>
      <c r="F857" s="16" t="s">
        <v>996</v>
      </c>
    </row>
    <row r="858" spans="1:6" x14ac:dyDescent="0.25">
      <c r="A858" s="16" t="s">
        <v>6116</v>
      </c>
      <c r="B858" s="16" t="s">
        <v>6585</v>
      </c>
      <c r="C858" s="16" t="s">
        <v>6586</v>
      </c>
      <c r="D858" s="16" t="s">
        <v>6587</v>
      </c>
      <c r="E858" s="16" t="s">
        <v>6588</v>
      </c>
      <c r="F858" s="16" t="s">
        <v>997</v>
      </c>
    </row>
    <row r="859" spans="1:6" x14ac:dyDescent="0.25">
      <c r="A859" s="16" t="s">
        <v>6116</v>
      </c>
      <c r="B859" s="16" t="s">
        <v>6589</v>
      </c>
      <c r="C859" s="16" t="s">
        <v>6590</v>
      </c>
      <c r="D859" s="16" t="s">
        <v>6591</v>
      </c>
      <c r="E859" s="16" t="s">
        <v>6592</v>
      </c>
      <c r="F859" s="16" t="s">
        <v>997</v>
      </c>
    </row>
    <row r="860" spans="1:6" x14ac:dyDescent="0.25">
      <c r="A860" s="16" t="s">
        <v>6116</v>
      </c>
      <c r="B860" s="16" t="s">
        <v>6593</v>
      </c>
      <c r="C860" s="16" t="s">
        <v>6594</v>
      </c>
      <c r="D860" s="16" t="s">
        <v>6595</v>
      </c>
      <c r="E860" s="16" t="s">
        <v>6596</v>
      </c>
      <c r="F860" s="16" t="s">
        <v>997</v>
      </c>
    </row>
    <row r="861" spans="1:6" x14ac:dyDescent="0.25">
      <c r="A861" s="16" t="s">
        <v>6116</v>
      </c>
      <c r="B861" s="16" t="s">
        <v>6597</v>
      </c>
      <c r="C861" s="16" t="s">
        <v>6598</v>
      </c>
      <c r="D861" s="16" t="s">
        <v>6599</v>
      </c>
      <c r="E861" s="16" t="s">
        <v>6600</v>
      </c>
      <c r="F861" s="16" t="s">
        <v>997</v>
      </c>
    </row>
    <row r="862" spans="1:6" x14ac:dyDescent="0.25">
      <c r="A862" s="16" t="s">
        <v>6116</v>
      </c>
      <c r="B862" s="16" t="s">
        <v>6601</v>
      </c>
      <c r="C862" s="16" t="s">
        <v>6602</v>
      </c>
      <c r="D862" s="16" t="s">
        <v>6603</v>
      </c>
      <c r="E862" s="16" t="s">
        <v>6604</v>
      </c>
      <c r="F862" s="16" t="s">
        <v>997</v>
      </c>
    </row>
    <row r="863" spans="1:6" x14ac:dyDescent="0.25">
      <c r="A863" s="16" t="s">
        <v>6116</v>
      </c>
      <c r="B863" s="16" t="s">
        <v>6605</v>
      </c>
      <c r="C863" s="16" t="s">
        <v>6606</v>
      </c>
      <c r="D863" s="16" t="s">
        <v>6607</v>
      </c>
      <c r="E863" s="16" t="s">
        <v>6608</v>
      </c>
      <c r="F863" s="16" t="s">
        <v>998</v>
      </c>
    </row>
    <row r="864" spans="1:6" x14ac:dyDescent="0.25">
      <c r="A864" s="16" t="s">
        <v>6116</v>
      </c>
      <c r="B864" s="16" t="s">
        <v>6609</v>
      </c>
      <c r="C864" s="16" t="s">
        <v>6610</v>
      </c>
      <c r="D864" s="16" t="s">
        <v>6611</v>
      </c>
      <c r="E864" s="16" t="s">
        <v>6164</v>
      </c>
      <c r="F864" s="16" t="s">
        <v>998</v>
      </c>
    </row>
    <row r="865" spans="1:6" x14ac:dyDescent="0.25">
      <c r="A865" s="16" t="s">
        <v>6116</v>
      </c>
      <c r="B865" s="16" t="s">
        <v>6612</v>
      </c>
      <c r="C865" s="16" t="s">
        <v>6613</v>
      </c>
      <c r="D865" s="16" t="s">
        <v>6614</v>
      </c>
      <c r="E865" s="16" t="s">
        <v>6615</v>
      </c>
      <c r="F865" s="16" t="s">
        <v>998</v>
      </c>
    </row>
    <row r="866" spans="1:6" x14ac:dyDescent="0.25">
      <c r="A866" s="16" t="s">
        <v>6116</v>
      </c>
      <c r="B866" s="16" t="s">
        <v>6616</v>
      </c>
      <c r="C866" s="16" t="s">
        <v>6617</v>
      </c>
      <c r="D866" s="16" t="s">
        <v>6618</v>
      </c>
      <c r="E866" s="16" t="s">
        <v>6619</v>
      </c>
      <c r="F866" s="16" t="s">
        <v>999</v>
      </c>
    </row>
    <row r="867" spans="1:6" x14ac:dyDescent="0.25">
      <c r="A867" s="16" t="s">
        <v>6116</v>
      </c>
      <c r="B867" s="16" t="s">
        <v>6620</v>
      </c>
      <c r="C867" s="16" t="s">
        <v>6621</v>
      </c>
      <c r="D867" s="16" t="s">
        <v>6622</v>
      </c>
      <c r="E867" s="16" t="s">
        <v>6623</v>
      </c>
      <c r="F867" s="16" t="s">
        <v>999</v>
      </c>
    </row>
    <row r="868" spans="1:6" x14ac:dyDescent="0.25">
      <c r="A868" s="16" t="s">
        <v>6116</v>
      </c>
      <c r="B868" s="16" t="s">
        <v>6624</v>
      </c>
      <c r="C868" s="16" t="s">
        <v>6625</v>
      </c>
      <c r="D868" s="16" t="s">
        <v>6626</v>
      </c>
      <c r="E868" s="16" t="s">
        <v>6627</v>
      </c>
      <c r="F868" s="16" t="s">
        <v>999</v>
      </c>
    </row>
    <row r="869" spans="1:6" x14ac:dyDescent="0.25">
      <c r="A869" s="16" t="s">
        <v>6116</v>
      </c>
      <c r="B869" s="16" t="s">
        <v>6628</v>
      </c>
      <c r="C869" s="16" t="s">
        <v>6629</v>
      </c>
      <c r="D869" s="16" t="s">
        <v>6630</v>
      </c>
      <c r="E869" s="16" t="s">
        <v>6631</v>
      </c>
      <c r="F869" s="16" t="s">
        <v>999</v>
      </c>
    </row>
    <row r="870" spans="1:6" x14ac:dyDescent="0.25">
      <c r="A870" s="16" t="s">
        <v>6116</v>
      </c>
      <c r="B870" s="16" t="s">
        <v>6632</v>
      </c>
      <c r="C870" s="16" t="s">
        <v>6633</v>
      </c>
      <c r="D870" s="16" t="s">
        <v>6634</v>
      </c>
      <c r="E870" s="16" t="s">
        <v>6635</v>
      </c>
      <c r="F870" s="16" t="s">
        <v>1000</v>
      </c>
    </row>
    <row r="871" spans="1:6" x14ac:dyDescent="0.25">
      <c r="A871" s="16" t="s">
        <v>6116</v>
      </c>
      <c r="B871" s="16" t="s">
        <v>6636</v>
      </c>
      <c r="C871" s="16" t="s">
        <v>6637</v>
      </c>
      <c r="D871" s="16" t="s">
        <v>6638</v>
      </c>
      <c r="E871" s="16" t="s">
        <v>6639</v>
      </c>
      <c r="F871" s="16" t="s">
        <v>1000</v>
      </c>
    </row>
    <row r="872" spans="1:6" x14ac:dyDescent="0.25">
      <c r="A872" s="16" t="s">
        <v>6116</v>
      </c>
      <c r="B872" s="16" t="s">
        <v>6640</v>
      </c>
      <c r="C872" s="16" t="s">
        <v>6641</v>
      </c>
      <c r="D872" s="16" t="s">
        <v>6642</v>
      </c>
      <c r="E872" s="16" t="s">
        <v>6643</v>
      </c>
      <c r="F872" s="16" t="s">
        <v>1000</v>
      </c>
    </row>
    <row r="873" spans="1:6" x14ac:dyDescent="0.25">
      <c r="A873" s="16" t="s">
        <v>6116</v>
      </c>
      <c r="B873" s="16" t="s">
        <v>6644</v>
      </c>
      <c r="C873" s="16" t="s">
        <v>6645</v>
      </c>
      <c r="D873" s="16" t="s">
        <v>6646</v>
      </c>
      <c r="E873" s="16" t="s">
        <v>6647</v>
      </c>
      <c r="F873" s="16" t="s">
        <v>1001</v>
      </c>
    </row>
    <row r="874" spans="1:6" x14ac:dyDescent="0.25">
      <c r="A874" s="16" t="s">
        <v>6116</v>
      </c>
      <c r="B874" s="16" t="s">
        <v>6648</v>
      </c>
      <c r="C874" s="16" t="s">
        <v>6649</v>
      </c>
      <c r="D874" s="16" t="s">
        <v>6650</v>
      </c>
      <c r="E874" s="16" t="s">
        <v>6651</v>
      </c>
      <c r="F874" s="16" t="s">
        <v>1001</v>
      </c>
    </row>
    <row r="875" spans="1:6" x14ac:dyDescent="0.25">
      <c r="A875" s="16" t="s">
        <v>6116</v>
      </c>
      <c r="B875" s="16" t="s">
        <v>6652</v>
      </c>
      <c r="C875" s="16" t="s">
        <v>6653</v>
      </c>
      <c r="D875" s="16" t="s">
        <v>6654</v>
      </c>
      <c r="E875" s="16" t="s">
        <v>6655</v>
      </c>
      <c r="F875" s="16" t="s">
        <v>1001</v>
      </c>
    </row>
    <row r="876" spans="1:6" x14ac:dyDescent="0.25">
      <c r="A876" s="16" t="s">
        <v>6116</v>
      </c>
      <c r="B876" s="16" t="s">
        <v>6656</v>
      </c>
      <c r="C876" s="16" t="s">
        <v>6657</v>
      </c>
      <c r="D876" s="16" t="s">
        <v>6658</v>
      </c>
      <c r="E876" s="16" t="s">
        <v>6659</v>
      </c>
      <c r="F876" s="16" t="s">
        <v>1001</v>
      </c>
    </row>
    <row r="877" spans="1:6" x14ac:dyDescent="0.25">
      <c r="A877" s="16" t="s">
        <v>6116</v>
      </c>
      <c r="B877" s="16" t="s">
        <v>6660</v>
      </c>
      <c r="C877" s="16" t="s">
        <v>6661</v>
      </c>
      <c r="D877" s="16" t="s">
        <v>6662</v>
      </c>
      <c r="E877" s="16" t="s">
        <v>6663</v>
      </c>
      <c r="F877" s="16" t="s">
        <v>1001</v>
      </c>
    </row>
    <row r="878" spans="1:6" x14ac:dyDescent="0.25">
      <c r="A878" s="16" t="s">
        <v>6116</v>
      </c>
      <c r="B878" s="16" t="s">
        <v>6664</v>
      </c>
      <c r="C878" s="16" t="s">
        <v>4309</v>
      </c>
      <c r="D878" s="16" t="s">
        <v>4310</v>
      </c>
      <c r="E878" s="16" t="s">
        <v>6665</v>
      </c>
      <c r="F878" s="16" t="s">
        <v>1002</v>
      </c>
    </row>
    <row r="879" spans="1:6" x14ac:dyDescent="0.25">
      <c r="A879" s="16" t="s">
        <v>6116</v>
      </c>
      <c r="B879" s="16" t="s">
        <v>6666</v>
      </c>
      <c r="C879" s="16" t="s">
        <v>6667</v>
      </c>
      <c r="D879" s="16" t="s">
        <v>6668</v>
      </c>
      <c r="E879" s="16" t="s">
        <v>6669</v>
      </c>
      <c r="F879" s="16" t="s">
        <v>6670</v>
      </c>
    </row>
    <row r="880" spans="1:6" x14ac:dyDescent="0.25">
      <c r="A880" s="16" t="s">
        <v>6116</v>
      </c>
      <c r="B880" s="16" t="s">
        <v>864</v>
      </c>
      <c r="C880" s="16" t="s">
        <v>503</v>
      </c>
      <c r="D880" s="16" t="s">
        <v>4357</v>
      </c>
      <c r="E880" s="16" t="s">
        <v>4357</v>
      </c>
      <c r="F880" s="16" t="s">
        <v>6671</v>
      </c>
    </row>
    <row r="881" spans="1:6" x14ac:dyDescent="0.25">
      <c r="A881" s="16" t="s">
        <v>6116</v>
      </c>
      <c r="B881" s="16" t="s">
        <v>4216</v>
      </c>
      <c r="C881" s="16" t="s">
        <v>444</v>
      </c>
      <c r="D881" s="16" t="s">
        <v>4217</v>
      </c>
      <c r="E881" s="16" t="s">
        <v>4218</v>
      </c>
      <c r="F881" s="16" t="s">
        <v>6671</v>
      </c>
    </row>
    <row r="882" spans="1:6" x14ac:dyDescent="0.25">
      <c r="A882" s="16" t="s">
        <v>6672</v>
      </c>
      <c r="B882" s="16" t="s">
        <v>6673</v>
      </c>
      <c r="C882" s="16" t="s">
        <v>6674</v>
      </c>
      <c r="D882" s="16" t="s">
        <v>6675</v>
      </c>
      <c r="E882" s="16" t="s">
        <v>6676</v>
      </c>
    </row>
    <row r="883" spans="1:6" x14ac:dyDescent="0.25">
      <c r="A883" s="16" t="s">
        <v>6672</v>
      </c>
      <c r="B883" s="16" t="s">
        <v>6677</v>
      </c>
      <c r="C883" s="16" t="s">
        <v>6678</v>
      </c>
      <c r="D883" s="16" t="s">
        <v>6679</v>
      </c>
      <c r="E883" s="16" t="s">
        <v>6680</v>
      </c>
    </row>
    <row r="884" spans="1:6" x14ac:dyDescent="0.25">
      <c r="A884" s="16" t="s">
        <v>6672</v>
      </c>
      <c r="B884" s="16" t="s">
        <v>6681</v>
      </c>
      <c r="C884" s="16" t="s">
        <v>6682</v>
      </c>
      <c r="D884" s="16" t="s">
        <v>6683</v>
      </c>
      <c r="E884" s="16" t="s">
        <v>6684</v>
      </c>
    </row>
    <row r="885" spans="1:6" x14ac:dyDescent="0.25">
      <c r="A885" s="16" t="s">
        <v>6672</v>
      </c>
      <c r="B885" s="16" t="s">
        <v>864</v>
      </c>
      <c r="C885" s="16" t="s">
        <v>503</v>
      </c>
      <c r="D885" s="16" t="s">
        <v>4357</v>
      </c>
      <c r="E885" s="16" t="s">
        <v>4357</v>
      </c>
    </row>
    <row r="886" spans="1:6" x14ac:dyDescent="0.25">
      <c r="A886" s="16" t="s">
        <v>6672</v>
      </c>
      <c r="B886" s="16" t="s">
        <v>4216</v>
      </c>
      <c r="C886" s="16" t="s">
        <v>444</v>
      </c>
      <c r="D886" s="16" t="s">
        <v>4217</v>
      </c>
      <c r="E886" s="16" t="s">
        <v>4218</v>
      </c>
    </row>
    <row r="887" spans="1:6" x14ac:dyDescent="0.25">
      <c r="A887" s="16" t="s">
        <v>6685</v>
      </c>
      <c r="B887" s="16" t="s">
        <v>6686</v>
      </c>
      <c r="C887" s="16" t="s">
        <v>6687</v>
      </c>
      <c r="D887" s="16" t="s">
        <v>6688</v>
      </c>
      <c r="E887" s="16" t="s">
        <v>6689</v>
      </c>
    </row>
    <row r="888" spans="1:6" x14ac:dyDescent="0.25">
      <c r="A888" s="16" t="s">
        <v>6685</v>
      </c>
      <c r="B888" s="16" t="s">
        <v>6690</v>
      </c>
      <c r="C888" s="16" t="s">
        <v>6691</v>
      </c>
      <c r="D888" s="16" t="s">
        <v>6692</v>
      </c>
      <c r="E888" s="16" t="s">
        <v>6693</v>
      </c>
    </row>
    <row r="889" spans="1:6" x14ac:dyDescent="0.25">
      <c r="A889" s="16" t="s">
        <v>6685</v>
      </c>
      <c r="B889" s="16" t="s">
        <v>6694</v>
      </c>
      <c r="C889" s="16" t="s">
        <v>6695</v>
      </c>
      <c r="D889" s="16" t="s">
        <v>6696</v>
      </c>
      <c r="E889" s="16" t="s">
        <v>6697</v>
      </c>
    </row>
    <row r="890" spans="1:6" x14ac:dyDescent="0.25">
      <c r="A890" s="16" t="s">
        <v>6685</v>
      </c>
      <c r="B890" s="16" t="s">
        <v>6698</v>
      </c>
      <c r="C890" s="16" t="s">
        <v>6699</v>
      </c>
      <c r="D890" s="16" t="s">
        <v>6700</v>
      </c>
      <c r="E890" s="16" t="s">
        <v>6701</v>
      </c>
    </row>
    <row r="891" spans="1:6" x14ac:dyDescent="0.25">
      <c r="A891" s="16" t="s">
        <v>6685</v>
      </c>
      <c r="B891" s="16" t="s">
        <v>6702</v>
      </c>
      <c r="C891" s="16" t="s">
        <v>6703</v>
      </c>
      <c r="D891" s="16" t="s">
        <v>6704</v>
      </c>
      <c r="E891" s="16" t="s">
        <v>6705</v>
      </c>
    </row>
    <row r="892" spans="1:6" x14ac:dyDescent="0.25">
      <c r="A892" s="16" t="s">
        <v>6685</v>
      </c>
      <c r="B892" s="16" t="s">
        <v>6706</v>
      </c>
      <c r="C892" s="16" t="s">
        <v>6707</v>
      </c>
      <c r="D892" s="16" t="s">
        <v>6708</v>
      </c>
      <c r="E892" s="16" t="s">
        <v>6709</v>
      </c>
    </row>
    <row r="893" spans="1:6" x14ac:dyDescent="0.25">
      <c r="A893" s="16" t="s">
        <v>6685</v>
      </c>
      <c r="B893" s="16" t="s">
        <v>6710</v>
      </c>
      <c r="C893" s="16" t="s">
        <v>6711</v>
      </c>
      <c r="D893" s="16" t="s">
        <v>6712</v>
      </c>
      <c r="E893" s="16" t="s">
        <v>6713</v>
      </c>
    </row>
    <row r="894" spans="1:6" x14ac:dyDescent="0.25">
      <c r="A894" s="16" t="s">
        <v>6685</v>
      </c>
      <c r="B894" s="16" t="s">
        <v>6714</v>
      </c>
      <c r="C894" s="16" t="s">
        <v>6715</v>
      </c>
      <c r="D894" s="16" t="s">
        <v>6716</v>
      </c>
      <c r="E894" s="16" t="s">
        <v>6717</v>
      </c>
    </row>
    <row r="895" spans="1:6" x14ac:dyDescent="0.25">
      <c r="A895" s="16" t="s">
        <v>6685</v>
      </c>
      <c r="B895" s="16" t="s">
        <v>2337</v>
      </c>
      <c r="C895" s="16" t="s">
        <v>1542</v>
      </c>
      <c r="D895" s="16" t="s">
        <v>5801</v>
      </c>
      <c r="E895" s="16" t="s">
        <v>2955</v>
      </c>
    </row>
    <row r="896" spans="1:6" x14ac:dyDescent="0.25">
      <c r="A896" s="16" t="s">
        <v>6685</v>
      </c>
      <c r="B896" s="16" t="s">
        <v>864</v>
      </c>
      <c r="C896" s="16" t="s">
        <v>697</v>
      </c>
      <c r="D896" s="16" t="s">
        <v>4357</v>
      </c>
      <c r="E896" s="16" t="s">
        <v>4357</v>
      </c>
    </row>
    <row r="897" spans="1:5" x14ac:dyDescent="0.25">
      <c r="A897" s="16" t="s">
        <v>6685</v>
      </c>
      <c r="B897" s="16" t="s">
        <v>4216</v>
      </c>
      <c r="C897" s="16" t="s">
        <v>444</v>
      </c>
      <c r="D897" s="16" t="s">
        <v>4217</v>
      </c>
      <c r="E897" s="16" t="s">
        <v>4218</v>
      </c>
    </row>
    <row r="898" spans="1:5" x14ac:dyDescent="0.25">
      <c r="A898" s="16" t="s">
        <v>6718</v>
      </c>
      <c r="B898" s="16" t="s">
        <v>6719</v>
      </c>
      <c r="C898" s="16" t="s">
        <v>6720</v>
      </c>
      <c r="D898" s="16" t="s">
        <v>6721</v>
      </c>
      <c r="E898" s="16" t="s">
        <v>6722</v>
      </c>
    </row>
    <row r="899" spans="1:5" x14ac:dyDescent="0.25">
      <c r="A899" s="16" t="s">
        <v>6718</v>
      </c>
      <c r="B899" s="16" t="s">
        <v>6723</v>
      </c>
      <c r="C899" s="16" t="s">
        <v>6724</v>
      </c>
      <c r="D899" s="16" t="s">
        <v>6725</v>
      </c>
      <c r="E899" s="16" t="s">
        <v>6726</v>
      </c>
    </row>
    <row r="900" spans="1:5" x14ac:dyDescent="0.25">
      <c r="A900" s="16" t="s">
        <v>6718</v>
      </c>
      <c r="B900" s="16" t="s">
        <v>6727</v>
      </c>
      <c r="C900" s="16" t="s">
        <v>6728</v>
      </c>
      <c r="D900" s="16" t="s">
        <v>6729</v>
      </c>
      <c r="E900" s="16" t="s">
        <v>6730</v>
      </c>
    </row>
    <row r="901" spans="1:5" x14ac:dyDescent="0.25">
      <c r="A901" s="16" t="s">
        <v>6718</v>
      </c>
      <c r="B901" s="16" t="s">
        <v>6731</v>
      </c>
      <c r="C901" s="16" t="s">
        <v>6732</v>
      </c>
      <c r="D901" s="16" t="s">
        <v>6733</v>
      </c>
      <c r="E901" s="16" t="s">
        <v>6734</v>
      </c>
    </row>
    <row r="902" spans="1:5" x14ac:dyDescent="0.25">
      <c r="A902" s="16" t="s">
        <v>6718</v>
      </c>
      <c r="B902" s="16" t="s">
        <v>6735</v>
      </c>
      <c r="C902" s="16" t="s">
        <v>6736</v>
      </c>
      <c r="D902" s="16" t="s">
        <v>5563</v>
      </c>
      <c r="E902" s="16" t="s">
        <v>5564</v>
      </c>
    </row>
    <row r="903" spans="1:5" x14ac:dyDescent="0.25">
      <c r="A903" s="16" t="s">
        <v>6718</v>
      </c>
      <c r="B903" s="16" t="s">
        <v>6737</v>
      </c>
      <c r="C903" s="16" t="s">
        <v>6738</v>
      </c>
      <c r="D903" s="16" t="s">
        <v>6739</v>
      </c>
      <c r="E903" s="16" t="s">
        <v>6740</v>
      </c>
    </row>
    <row r="904" spans="1:5" x14ac:dyDescent="0.25">
      <c r="A904" s="16" t="s">
        <v>6718</v>
      </c>
      <c r="B904" s="16" t="s">
        <v>6741</v>
      </c>
      <c r="C904" s="16" t="s">
        <v>6742</v>
      </c>
      <c r="D904" s="16" t="s">
        <v>6743</v>
      </c>
      <c r="E904" s="16" t="s">
        <v>6744</v>
      </c>
    </row>
    <row r="905" spans="1:5" x14ac:dyDescent="0.25">
      <c r="A905" s="16" t="s">
        <v>6718</v>
      </c>
      <c r="B905" s="16" t="s">
        <v>6745</v>
      </c>
      <c r="C905" s="16" t="s">
        <v>6746</v>
      </c>
      <c r="D905" s="16" t="s">
        <v>6747</v>
      </c>
      <c r="E905" s="16" t="s">
        <v>6748</v>
      </c>
    </row>
    <row r="906" spans="1:5" x14ac:dyDescent="0.25">
      <c r="A906" s="16" t="s">
        <v>6718</v>
      </c>
      <c r="B906" s="16" t="s">
        <v>6749</v>
      </c>
      <c r="C906" s="16" t="s">
        <v>6750</v>
      </c>
      <c r="D906" s="16" t="s">
        <v>6751</v>
      </c>
      <c r="E906" s="16" t="s">
        <v>6752</v>
      </c>
    </row>
    <row r="907" spans="1:5" x14ac:dyDescent="0.25">
      <c r="A907" s="16" t="s">
        <v>6718</v>
      </c>
      <c r="B907" s="16" t="s">
        <v>6753</v>
      </c>
      <c r="C907" s="16" t="s">
        <v>6754</v>
      </c>
      <c r="D907" s="16" t="s">
        <v>6755</v>
      </c>
      <c r="E907" s="16" t="s">
        <v>6756</v>
      </c>
    </row>
    <row r="908" spans="1:5" x14ac:dyDescent="0.25">
      <c r="A908" s="16" t="s">
        <v>6718</v>
      </c>
      <c r="B908" s="16" t="s">
        <v>6757</v>
      </c>
      <c r="C908" s="16" t="s">
        <v>6758</v>
      </c>
      <c r="D908" s="16" t="s">
        <v>6759</v>
      </c>
      <c r="E908" s="16" t="s">
        <v>6760</v>
      </c>
    </row>
    <row r="909" spans="1:5" x14ac:dyDescent="0.25">
      <c r="A909" s="16" t="s">
        <v>6718</v>
      </c>
      <c r="B909" s="16" t="s">
        <v>6761</v>
      </c>
      <c r="C909" s="16" t="s">
        <v>6762</v>
      </c>
      <c r="D909" s="16" t="s">
        <v>6763</v>
      </c>
      <c r="E909" s="16" t="s">
        <v>6764</v>
      </c>
    </row>
    <row r="910" spans="1:5" x14ac:dyDescent="0.25">
      <c r="A910" s="16" t="s">
        <v>6718</v>
      </c>
      <c r="B910" s="16" t="s">
        <v>6765</v>
      </c>
      <c r="C910" s="16" t="s">
        <v>6766</v>
      </c>
      <c r="D910" s="16" t="s">
        <v>6767</v>
      </c>
      <c r="E910" s="16" t="s">
        <v>6768</v>
      </c>
    </row>
    <row r="911" spans="1:5" x14ac:dyDescent="0.25">
      <c r="A911" s="16" t="s">
        <v>6718</v>
      </c>
      <c r="B911" s="16" t="s">
        <v>6769</v>
      </c>
      <c r="C911" s="16" t="s">
        <v>6770</v>
      </c>
      <c r="D911" s="16" t="s">
        <v>6771</v>
      </c>
      <c r="E911" s="16" t="s">
        <v>6772</v>
      </c>
    </row>
    <row r="912" spans="1:5" x14ac:dyDescent="0.25">
      <c r="A912" s="16" t="s">
        <v>6718</v>
      </c>
      <c r="B912" s="16" t="s">
        <v>6773</v>
      </c>
      <c r="C912" s="16" t="s">
        <v>6774</v>
      </c>
      <c r="D912" s="16" t="s">
        <v>6775</v>
      </c>
      <c r="E912" s="16" t="s">
        <v>6776</v>
      </c>
    </row>
    <row r="913" spans="1:5" x14ac:dyDescent="0.25">
      <c r="A913" s="16" t="s">
        <v>6718</v>
      </c>
      <c r="B913" s="16" t="s">
        <v>4411</v>
      </c>
      <c r="C913" s="16" t="s">
        <v>1541</v>
      </c>
      <c r="D913" s="16" t="s">
        <v>4705</v>
      </c>
      <c r="E913" s="16" t="s">
        <v>4706</v>
      </c>
    </row>
    <row r="914" spans="1:5" x14ac:dyDescent="0.25">
      <c r="A914" s="16" t="s">
        <v>6777</v>
      </c>
      <c r="B914" s="16" t="s">
        <v>6778</v>
      </c>
      <c r="C914" s="16" t="s">
        <v>6779</v>
      </c>
      <c r="D914" s="16" t="s">
        <v>6780</v>
      </c>
      <c r="E914" s="16" t="s">
        <v>6781</v>
      </c>
    </row>
    <row r="915" spans="1:5" x14ac:dyDescent="0.25">
      <c r="A915" s="16" t="s">
        <v>6777</v>
      </c>
      <c r="B915" s="16" t="s">
        <v>6782</v>
      </c>
      <c r="C915" s="16" t="s">
        <v>6783</v>
      </c>
      <c r="D915" s="16" t="s">
        <v>6784</v>
      </c>
      <c r="E915" s="16" t="s">
        <v>6785</v>
      </c>
    </row>
    <row r="916" spans="1:5" x14ac:dyDescent="0.25">
      <c r="A916" s="16" t="s">
        <v>6777</v>
      </c>
      <c r="B916" s="16" t="s">
        <v>6786</v>
      </c>
      <c r="C916" s="16" t="s">
        <v>6787</v>
      </c>
      <c r="D916" s="16" t="s">
        <v>6788</v>
      </c>
      <c r="E916" s="16" t="s">
        <v>6789</v>
      </c>
    </row>
    <row r="917" spans="1:5" x14ac:dyDescent="0.25">
      <c r="A917" s="16" t="s">
        <v>6777</v>
      </c>
      <c r="B917" s="16" t="s">
        <v>6790</v>
      </c>
      <c r="C917" s="16" t="s">
        <v>6791</v>
      </c>
      <c r="D917" s="16" t="s">
        <v>6792</v>
      </c>
      <c r="E917" s="16" t="s">
        <v>6793</v>
      </c>
    </row>
    <row r="918" spans="1:5" x14ac:dyDescent="0.25">
      <c r="A918" s="16" t="s">
        <v>6777</v>
      </c>
      <c r="B918" s="16" t="s">
        <v>6794</v>
      </c>
      <c r="C918" s="16" t="s">
        <v>6795</v>
      </c>
      <c r="D918" s="16" t="s">
        <v>6796</v>
      </c>
      <c r="E918" s="16" t="s">
        <v>6797</v>
      </c>
    </row>
    <row r="919" spans="1:5" x14ac:dyDescent="0.25">
      <c r="A919" s="16" t="s">
        <v>6777</v>
      </c>
      <c r="B919" s="16" t="s">
        <v>6798</v>
      </c>
      <c r="C919" s="16" t="s">
        <v>6799</v>
      </c>
      <c r="D919" s="16" t="s">
        <v>3336</v>
      </c>
      <c r="E919" s="16" t="s">
        <v>3337</v>
      </c>
    </row>
    <row r="920" spans="1:5" x14ac:dyDescent="0.25">
      <c r="A920" s="16" t="s">
        <v>6777</v>
      </c>
      <c r="B920" s="16" t="s">
        <v>4411</v>
      </c>
      <c r="C920" s="16" t="s">
        <v>1541</v>
      </c>
      <c r="D920" s="16" t="s">
        <v>6800</v>
      </c>
      <c r="E920" s="16" t="s">
        <v>6801</v>
      </c>
    </row>
    <row r="921" spans="1:5" x14ac:dyDescent="0.25">
      <c r="A921" s="16" t="s">
        <v>6777</v>
      </c>
      <c r="B921" s="16" t="s">
        <v>2337</v>
      </c>
      <c r="C921" s="16" t="s">
        <v>4571</v>
      </c>
      <c r="D921" s="16" t="s">
        <v>6802</v>
      </c>
      <c r="E921" s="16" t="s">
        <v>6803</v>
      </c>
    </row>
    <row r="922" spans="1:5" x14ac:dyDescent="0.25">
      <c r="A922" s="16" t="s">
        <v>6804</v>
      </c>
      <c r="B922" s="16" t="s">
        <v>6805</v>
      </c>
      <c r="C922" s="16" t="s">
        <v>6806</v>
      </c>
      <c r="D922" s="16" t="s">
        <v>6807</v>
      </c>
      <c r="E922" s="16" t="s">
        <v>6808</v>
      </c>
    </row>
    <row r="923" spans="1:5" x14ac:dyDescent="0.25">
      <c r="A923" s="16" t="s">
        <v>6804</v>
      </c>
      <c r="B923" s="16" t="s">
        <v>6809</v>
      </c>
      <c r="C923" s="16" t="s">
        <v>6810</v>
      </c>
      <c r="D923" s="16" t="s">
        <v>6811</v>
      </c>
      <c r="E923" s="16" t="s">
        <v>6812</v>
      </c>
    </row>
    <row r="924" spans="1:5" x14ac:dyDescent="0.25">
      <c r="A924" s="16" t="s">
        <v>6804</v>
      </c>
      <c r="B924" s="16" t="s">
        <v>6813</v>
      </c>
      <c r="C924" s="16" t="s">
        <v>6814</v>
      </c>
      <c r="D924" s="16" t="s">
        <v>6815</v>
      </c>
      <c r="E924" s="16" t="s">
        <v>6816</v>
      </c>
    </row>
    <row r="925" spans="1:5" x14ac:dyDescent="0.25">
      <c r="A925" s="16" t="s">
        <v>6804</v>
      </c>
      <c r="B925" s="16" t="s">
        <v>865</v>
      </c>
      <c r="C925" s="16" t="s">
        <v>486</v>
      </c>
      <c r="D925" s="16" t="s">
        <v>4370</v>
      </c>
      <c r="E925" s="16" t="s">
        <v>4371</v>
      </c>
    </row>
    <row r="926" spans="1:5" x14ac:dyDescent="0.25">
      <c r="A926" s="16" t="s">
        <v>6804</v>
      </c>
      <c r="B926" s="16" t="s">
        <v>864</v>
      </c>
      <c r="C926" s="16" t="s">
        <v>697</v>
      </c>
      <c r="D926" s="16" t="s">
        <v>4357</v>
      </c>
      <c r="E926" s="16" t="s">
        <v>4357</v>
      </c>
    </row>
    <row r="927" spans="1:5" x14ac:dyDescent="0.25">
      <c r="A927" s="16" t="s">
        <v>6804</v>
      </c>
      <c r="B927" s="16" t="s">
        <v>4216</v>
      </c>
      <c r="C927" s="16" t="s">
        <v>699</v>
      </c>
      <c r="D927" s="16" t="s">
        <v>4217</v>
      </c>
      <c r="E927" s="16" t="s">
        <v>4218</v>
      </c>
    </row>
    <row r="928" spans="1:5" x14ac:dyDescent="0.25">
      <c r="A928" s="16" t="s">
        <v>6817</v>
      </c>
      <c r="B928" s="16" t="s">
        <v>867</v>
      </c>
      <c r="C928" s="16" t="s">
        <v>487</v>
      </c>
      <c r="D928" s="16" t="s">
        <v>4368</v>
      </c>
      <c r="E928" s="16" t="s">
        <v>4369</v>
      </c>
    </row>
    <row r="929" spans="1:5" x14ac:dyDescent="0.25">
      <c r="A929" s="16" t="s">
        <v>6817</v>
      </c>
      <c r="B929" s="16" t="s">
        <v>865</v>
      </c>
      <c r="C929" s="16" t="s">
        <v>486</v>
      </c>
      <c r="D929" s="16" t="s">
        <v>4370</v>
      </c>
      <c r="E929" s="16" t="s">
        <v>4371</v>
      </c>
    </row>
    <row r="930" spans="1:5" x14ac:dyDescent="0.25">
      <c r="A930" s="16" t="s">
        <v>6817</v>
      </c>
      <c r="B930" s="16" t="s">
        <v>6818</v>
      </c>
      <c r="C930" s="16" t="s">
        <v>698</v>
      </c>
      <c r="D930" s="16" t="s">
        <v>6819</v>
      </c>
      <c r="E930" s="16" t="s">
        <v>6820</v>
      </c>
    </row>
    <row r="931" spans="1:5" x14ac:dyDescent="0.25">
      <c r="A931" s="16" t="s">
        <v>6817</v>
      </c>
      <c r="B931" s="16" t="s">
        <v>6821</v>
      </c>
      <c r="C931" s="16" t="s">
        <v>6822</v>
      </c>
      <c r="D931" s="16" t="s">
        <v>6823</v>
      </c>
      <c r="E931" s="16" t="s">
        <v>6824</v>
      </c>
    </row>
    <row r="932" spans="1:5" x14ac:dyDescent="0.25">
      <c r="A932" s="16" t="s">
        <v>6817</v>
      </c>
      <c r="B932" s="16" t="s">
        <v>864</v>
      </c>
      <c r="C932" s="16" t="s">
        <v>697</v>
      </c>
      <c r="D932" s="16" t="s">
        <v>4357</v>
      </c>
      <c r="E932" s="16" t="s">
        <v>4357</v>
      </c>
    </row>
    <row r="933" spans="1:5" x14ac:dyDescent="0.25">
      <c r="A933" s="16" t="s">
        <v>6817</v>
      </c>
      <c r="B933" s="16" t="s">
        <v>4216</v>
      </c>
      <c r="C933" s="16" t="s">
        <v>699</v>
      </c>
      <c r="D933" s="16" t="s">
        <v>4217</v>
      </c>
      <c r="E933" s="16" t="s">
        <v>4218</v>
      </c>
    </row>
    <row r="934" spans="1:5" x14ac:dyDescent="0.25">
      <c r="A934" s="16" t="s">
        <v>6825</v>
      </c>
      <c r="B934" s="16" t="s">
        <v>867</v>
      </c>
      <c r="C934" s="16" t="s">
        <v>487</v>
      </c>
      <c r="D934" s="16" t="s">
        <v>4368</v>
      </c>
      <c r="E934" s="16" t="s">
        <v>4369</v>
      </c>
    </row>
    <row r="935" spans="1:5" x14ac:dyDescent="0.25">
      <c r="A935" s="16" t="s">
        <v>6825</v>
      </c>
      <c r="B935" s="16" t="s">
        <v>865</v>
      </c>
      <c r="C935" s="16" t="s">
        <v>486</v>
      </c>
      <c r="D935" s="16" t="s">
        <v>4370</v>
      </c>
      <c r="E935" s="16" t="s">
        <v>4371</v>
      </c>
    </row>
    <row r="936" spans="1:5" x14ac:dyDescent="0.25">
      <c r="A936" s="16" t="s">
        <v>6825</v>
      </c>
      <c r="B936" s="16" t="s">
        <v>6826</v>
      </c>
      <c r="C936" s="16" t="s">
        <v>1698</v>
      </c>
      <c r="D936" s="16" t="s">
        <v>6827</v>
      </c>
      <c r="E936" s="16" t="s">
        <v>6828</v>
      </c>
    </row>
    <row r="937" spans="1:5" x14ac:dyDescent="0.25">
      <c r="A937" s="16" t="s">
        <v>6825</v>
      </c>
      <c r="B937" s="16" t="s">
        <v>864</v>
      </c>
      <c r="C937" s="16" t="s">
        <v>697</v>
      </c>
      <c r="D937" s="16" t="s">
        <v>4357</v>
      </c>
      <c r="E937" s="16" t="s">
        <v>4357</v>
      </c>
    </row>
    <row r="938" spans="1:5" x14ac:dyDescent="0.25">
      <c r="A938" s="16" t="s">
        <v>6825</v>
      </c>
      <c r="B938" s="16" t="s">
        <v>4216</v>
      </c>
      <c r="C938" s="16" t="s">
        <v>699</v>
      </c>
      <c r="D938" s="16" t="s">
        <v>4217</v>
      </c>
      <c r="E938" s="16" t="s">
        <v>4218</v>
      </c>
    </row>
    <row r="939" spans="1:5" x14ac:dyDescent="0.25">
      <c r="A939" s="16" t="s">
        <v>6829</v>
      </c>
      <c r="B939" s="16" t="s">
        <v>6830</v>
      </c>
      <c r="C939" s="16" t="s">
        <v>6831</v>
      </c>
      <c r="D939" s="16" t="s">
        <v>6832</v>
      </c>
      <c r="E939" s="16" t="s">
        <v>6833</v>
      </c>
    </row>
    <row r="940" spans="1:5" x14ac:dyDescent="0.25">
      <c r="A940" s="16" t="s">
        <v>6829</v>
      </c>
      <c r="B940" s="16" t="s">
        <v>6834</v>
      </c>
      <c r="C940" s="16" t="s">
        <v>1263</v>
      </c>
      <c r="D940" s="16" t="s">
        <v>6835</v>
      </c>
      <c r="E940" s="16" t="s">
        <v>6836</v>
      </c>
    </row>
    <row r="941" spans="1:5" x14ac:dyDescent="0.25">
      <c r="A941" s="16" t="s">
        <v>6829</v>
      </c>
      <c r="B941" s="16" t="s">
        <v>6837</v>
      </c>
      <c r="C941" s="16" t="s">
        <v>1265</v>
      </c>
      <c r="D941" s="16" t="s">
        <v>6838</v>
      </c>
      <c r="E941" s="16" t="s">
        <v>6839</v>
      </c>
    </row>
    <row r="942" spans="1:5" x14ac:dyDescent="0.25">
      <c r="A942" s="16" t="s">
        <v>6829</v>
      </c>
      <c r="B942" s="16" t="s">
        <v>6840</v>
      </c>
      <c r="C942" s="16" t="s">
        <v>1266</v>
      </c>
      <c r="D942" s="16" t="s">
        <v>6841</v>
      </c>
      <c r="E942" s="16" t="s">
        <v>6842</v>
      </c>
    </row>
    <row r="943" spans="1:5" x14ac:dyDescent="0.25">
      <c r="A943" s="16" t="s">
        <v>6829</v>
      </c>
      <c r="B943" s="16" t="s">
        <v>6843</v>
      </c>
      <c r="C943" s="16" t="s">
        <v>1267</v>
      </c>
      <c r="D943" s="16" t="s">
        <v>6844</v>
      </c>
      <c r="E943" s="16" t="s">
        <v>6845</v>
      </c>
    </row>
    <row r="944" spans="1:5" x14ac:dyDescent="0.25">
      <c r="A944" s="16" t="s">
        <v>6829</v>
      </c>
      <c r="B944" s="16" t="s">
        <v>6846</v>
      </c>
      <c r="C944" s="16" t="s">
        <v>1264</v>
      </c>
      <c r="D944" s="16" t="s">
        <v>6847</v>
      </c>
      <c r="E944" s="16" t="s">
        <v>6848</v>
      </c>
    </row>
    <row r="945" spans="1:5" x14ac:dyDescent="0.25">
      <c r="A945" s="16" t="s">
        <v>6829</v>
      </c>
      <c r="B945" s="16" t="s">
        <v>864</v>
      </c>
      <c r="C945" s="16" t="s">
        <v>697</v>
      </c>
      <c r="D945" s="16" t="s">
        <v>4357</v>
      </c>
      <c r="E945" s="16" t="s">
        <v>4357</v>
      </c>
    </row>
    <row r="946" spans="1:5" x14ac:dyDescent="0.25">
      <c r="A946" s="16" t="s">
        <v>6829</v>
      </c>
      <c r="B946" s="16" t="s">
        <v>4216</v>
      </c>
      <c r="C946" s="16" t="s">
        <v>444</v>
      </c>
      <c r="D946" s="16" t="s">
        <v>4217</v>
      </c>
      <c r="E946" s="16" t="s">
        <v>4218</v>
      </c>
    </row>
    <row r="947" spans="1:5" x14ac:dyDescent="0.25">
      <c r="A947" s="16" t="s">
        <v>6849</v>
      </c>
      <c r="B947" s="16" t="s">
        <v>6850</v>
      </c>
      <c r="C947" s="16" t="s">
        <v>6851</v>
      </c>
      <c r="D947" s="16" t="s">
        <v>6852</v>
      </c>
      <c r="E947" s="16" t="s">
        <v>6853</v>
      </c>
    </row>
    <row r="948" spans="1:5" x14ac:dyDescent="0.25">
      <c r="A948" s="16" t="s">
        <v>6849</v>
      </c>
      <c r="B948" s="16" t="s">
        <v>4400</v>
      </c>
      <c r="C948" s="16" t="s">
        <v>6854</v>
      </c>
      <c r="D948" s="16" t="s">
        <v>6855</v>
      </c>
      <c r="E948" s="16" t="s">
        <v>6856</v>
      </c>
    </row>
    <row r="949" spans="1:5" x14ac:dyDescent="0.25">
      <c r="A949" s="16" t="s">
        <v>6849</v>
      </c>
      <c r="B949" s="16" t="s">
        <v>6857</v>
      </c>
      <c r="C949" s="16" t="s">
        <v>6858</v>
      </c>
      <c r="D949" s="16" t="s">
        <v>6859</v>
      </c>
      <c r="E949" s="16" t="s">
        <v>6860</v>
      </c>
    </row>
    <row r="950" spans="1:5" x14ac:dyDescent="0.25">
      <c r="A950" s="16" t="s">
        <v>6849</v>
      </c>
      <c r="B950" s="16" t="s">
        <v>6861</v>
      </c>
      <c r="C950" s="16" t="s">
        <v>6862</v>
      </c>
      <c r="D950" s="16" t="s">
        <v>6863</v>
      </c>
      <c r="E950" s="16" t="s">
        <v>6864</v>
      </c>
    </row>
    <row r="951" spans="1:5" x14ac:dyDescent="0.25">
      <c r="A951" s="16" t="s">
        <v>6849</v>
      </c>
      <c r="B951" s="16" t="s">
        <v>6865</v>
      </c>
      <c r="C951" s="16" t="s">
        <v>6866</v>
      </c>
      <c r="D951" s="16" t="s">
        <v>6867</v>
      </c>
      <c r="E951" s="16" t="s">
        <v>6868</v>
      </c>
    </row>
    <row r="952" spans="1:5" x14ac:dyDescent="0.25">
      <c r="A952" s="16" t="s">
        <v>6849</v>
      </c>
      <c r="B952" s="16" t="s">
        <v>6869</v>
      </c>
      <c r="C952" s="16" t="s">
        <v>6870</v>
      </c>
      <c r="D952" s="16" t="s">
        <v>6871</v>
      </c>
      <c r="E952" s="16" t="s">
        <v>6872</v>
      </c>
    </row>
    <row r="953" spans="1:5" x14ac:dyDescent="0.25">
      <c r="A953" s="16" t="s">
        <v>6849</v>
      </c>
      <c r="B953" s="16" t="s">
        <v>6873</v>
      </c>
      <c r="C953" s="16" t="s">
        <v>6874</v>
      </c>
      <c r="D953" s="16" t="s">
        <v>6875</v>
      </c>
      <c r="E953" s="16" t="s">
        <v>6876</v>
      </c>
    </row>
    <row r="954" spans="1:5" x14ac:dyDescent="0.25">
      <c r="A954" s="16" t="s">
        <v>6849</v>
      </c>
      <c r="B954" s="16" t="s">
        <v>4411</v>
      </c>
      <c r="C954" s="16" t="s">
        <v>5578</v>
      </c>
      <c r="D954" s="16" t="s">
        <v>6877</v>
      </c>
      <c r="E954" s="16" t="s">
        <v>6878</v>
      </c>
    </row>
    <row r="955" spans="1:5" x14ac:dyDescent="0.25">
      <c r="A955" s="16" t="s">
        <v>6849</v>
      </c>
      <c r="B955" s="16" t="s">
        <v>4216</v>
      </c>
      <c r="C955" s="16" t="s">
        <v>444</v>
      </c>
      <c r="D955" s="16" t="s">
        <v>4217</v>
      </c>
      <c r="E955" s="16" t="s">
        <v>4218</v>
      </c>
    </row>
    <row r="956" spans="1:5" x14ac:dyDescent="0.25">
      <c r="A956" s="16" t="s">
        <v>6879</v>
      </c>
      <c r="B956" s="16" t="s">
        <v>6880</v>
      </c>
      <c r="C956" s="16" t="s">
        <v>6881</v>
      </c>
      <c r="D956" s="16" t="s">
        <v>6882</v>
      </c>
      <c r="E956" s="16" t="s">
        <v>6883</v>
      </c>
    </row>
    <row r="957" spans="1:5" x14ac:dyDescent="0.25">
      <c r="A957" s="16" t="s">
        <v>6879</v>
      </c>
      <c r="B957" s="16" t="s">
        <v>6884</v>
      </c>
      <c r="C957" s="16" t="s">
        <v>6885</v>
      </c>
      <c r="D957" s="16" t="s">
        <v>6886</v>
      </c>
      <c r="E957" s="16" t="s">
        <v>6887</v>
      </c>
    </row>
    <row r="958" spans="1:5" x14ac:dyDescent="0.25">
      <c r="A958" s="16" t="s">
        <v>6879</v>
      </c>
      <c r="B958" s="16" t="s">
        <v>4773</v>
      </c>
      <c r="C958" s="16" t="s">
        <v>6888</v>
      </c>
      <c r="D958" s="16" t="s">
        <v>6889</v>
      </c>
      <c r="E958" s="16" t="s">
        <v>6890</v>
      </c>
    </row>
    <row r="959" spans="1:5" x14ac:dyDescent="0.25">
      <c r="A959" s="16" t="s">
        <v>6879</v>
      </c>
      <c r="B959" s="16" t="s">
        <v>6891</v>
      </c>
      <c r="C959" s="16" t="s">
        <v>6892</v>
      </c>
      <c r="D959" s="16" t="s">
        <v>6893</v>
      </c>
      <c r="E959" s="16" t="s">
        <v>6894</v>
      </c>
    </row>
    <row r="960" spans="1:5" x14ac:dyDescent="0.25">
      <c r="A960" s="16" t="s">
        <v>6879</v>
      </c>
      <c r="B960" s="16" t="s">
        <v>6895</v>
      </c>
      <c r="C960" s="16" t="s">
        <v>6896</v>
      </c>
      <c r="D960" s="16" t="s">
        <v>6897</v>
      </c>
      <c r="E960" s="16" t="s">
        <v>6898</v>
      </c>
    </row>
    <row r="961" spans="1:5" x14ac:dyDescent="0.25">
      <c r="A961" s="16" t="s">
        <v>6879</v>
      </c>
      <c r="B961" s="16" t="s">
        <v>6899</v>
      </c>
      <c r="C961" s="16" t="s">
        <v>6900</v>
      </c>
      <c r="D961" s="16" t="s">
        <v>6901</v>
      </c>
      <c r="E961" s="16" t="s">
        <v>6902</v>
      </c>
    </row>
    <row r="962" spans="1:5" x14ac:dyDescent="0.25">
      <c r="A962" s="16" t="s">
        <v>6879</v>
      </c>
      <c r="B962" s="16" t="s">
        <v>2337</v>
      </c>
      <c r="C962" s="16" t="s">
        <v>6903</v>
      </c>
      <c r="D962" s="16" t="s">
        <v>6904</v>
      </c>
      <c r="E962" s="16" t="s">
        <v>6905</v>
      </c>
    </row>
    <row r="963" spans="1:5" x14ac:dyDescent="0.25">
      <c r="A963" s="16" t="s">
        <v>6906</v>
      </c>
      <c r="B963" s="16" t="s">
        <v>6907</v>
      </c>
      <c r="C963" s="16" t="s">
        <v>1926</v>
      </c>
      <c r="D963" s="16" t="s">
        <v>6908</v>
      </c>
      <c r="E963" s="16" t="s">
        <v>6909</v>
      </c>
    </row>
    <row r="964" spans="1:5" x14ac:dyDescent="0.25">
      <c r="A964" s="16" t="s">
        <v>6906</v>
      </c>
      <c r="B964" s="16" t="s">
        <v>6910</v>
      </c>
      <c r="C964" s="16" t="s">
        <v>1927</v>
      </c>
      <c r="D964" s="16" t="s">
        <v>6911</v>
      </c>
      <c r="E964" s="16" t="s">
        <v>6912</v>
      </c>
    </row>
    <row r="965" spans="1:5" x14ac:dyDescent="0.25">
      <c r="A965" s="16" t="s">
        <v>6906</v>
      </c>
      <c r="B965" s="16" t="s">
        <v>6913</v>
      </c>
      <c r="C965" s="16" t="s">
        <v>1925</v>
      </c>
      <c r="D965" s="16" t="s">
        <v>6914</v>
      </c>
      <c r="E965" s="16" t="s">
        <v>6915</v>
      </c>
    </row>
    <row r="966" spans="1:5" x14ac:dyDescent="0.25">
      <c r="A966" s="16" t="s">
        <v>6906</v>
      </c>
      <c r="B966" s="16" t="s">
        <v>864</v>
      </c>
      <c r="C966" s="16" t="s">
        <v>697</v>
      </c>
      <c r="D966" s="16" t="s">
        <v>4357</v>
      </c>
      <c r="E966" s="16" t="s">
        <v>4357</v>
      </c>
    </row>
    <row r="967" spans="1:5" x14ac:dyDescent="0.25">
      <c r="A967" s="16" t="s">
        <v>6906</v>
      </c>
      <c r="B967" s="16" t="s">
        <v>4216</v>
      </c>
      <c r="C967" s="16" t="s">
        <v>444</v>
      </c>
      <c r="D967" s="16" t="s">
        <v>4217</v>
      </c>
      <c r="E967" s="16" t="s">
        <v>4218</v>
      </c>
    </row>
    <row r="968" spans="1:5" x14ac:dyDescent="0.25">
      <c r="A968" s="16" t="s">
        <v>6916</v>
      </c>
      <c r="B968" s="16" t="s">
        <v>6917</v>
      </c>
      <c r="C968" s="16" t="s">
        <v>1392</v>
      </c>
      <c r="D968" s="16" t="s">
        <v>6918</v>
      </c>
      <c r="E968" s="16" t="s">
        <v>6919</v>
      </c>
    </row>
    <row r="969" spans="1:5" x14ac:dyDescent="0.25">
      <c r="A969" s="16" t="s">
        <v>6916</v>
      </c>
      <c r="B969" s="16" t="s">
        <v>6920</v>
      </c>
      <c r="C969" s="16" t="s">
        <v>1391</v>
      </c>
      <c r="D969" s="16" t="s">
        <v>6921</v>
      </c>
      <c r="E969" s="16" t="s">
        <v>6922</v>
      </c>
    </row>
    <row r="970" spans="1:5" x14ac:dyDescent="0.25">
      <c r="A970" s="16" t="s">
        <v>6916</v>
      </c>
      <c r="B970" s="16" t="s">
        <v>6923</v>
      </c>
      <c r="C970" s="16" t="s">
        <v>1389</v>
      </c>
      <c r="D970" s="16" t="s">
        <v>6924</v>
      </c>
      <c r="E970" s="16" t="s">
        <v>6925</v>
      </c>
    </row>
    <row r="971" spans="1:5" x14ac:dyDescent="0.25">
      <c r="A971" s="16" t="s">
        <v>6916</v>
      </c>
      <c r="B971" s="16" t="s">
        <v>6926</v>
      </c>
      <c r="C971" s="16" t="s">
        <v>1390</v>
      </c>
      <c r="D971" s="16" t="s">
        <v>6927</v>
      </c>
      <c r="E971" s="16" t="s">
        <v>6928</v>
      </c>
    </row>
    <row r="972" spans="1:5" x14ac:dyDescent="0.25">
      <c r="A972" s="16" t="s">
        <v>6916</v>
      </c>
      <c r="B972" s="16" t="s">
        <v>4216</v>
      </c>
      <c r="C972" s="16" t="s">
        <v>444</v>
      </c>
      <c r="D972" s="16" t="s">
        <v>4217</v>
      </c>
      <c r="E972" s="16" t="s">
        <v>4218</v>
      </c>
    </row>
    <row r="973" spans="1:5" x14ac:dyDescent="0.25">
      <c r="A973" s="16" t="s">
        <v>6929</v>
      </c>
      <c r="B973" s="16" t="s">
        <v>5693</v>
      </c>
      <c r="C973" s="16" t="s">
        <v>6930</v>
      </c>
      <c r="D973" s="16" t="s">
        <v>6931</v>
      </c>
      <c r="E973" s="16" t="s">
        <v>6932</v>
      </c>
    </row>
    <row r="974" spans="1:5" x14ac:dyDescent="0.25">
      <c r="A974" s="16" t="s">
        <v>6929</v>
      </c>
      <c r="B974" s="16" t="s">
        <v>6933</v>
      </c>
      <c r="C974" s="16" t="s">
        <v>6934</v>
      </c>
      <c r="D974" s="16" t="s">
        <v>6935</v>
      </c>
      <c r="E974" s="16" t="s">
        <v>6936</v>
      </c>
    </row>
    <row r="975" spans="1:5" x14ac:dyDescent="0.25">
      <c r="A975" s="16" t="s">
        <v>6929</v>
      </c>
      <c r="B975" s="16" t="s">
        <v>6937</v>
      </c>
      <c r="C975" s="16" t="s">
        <v>6938</v>
      </c>
      <c r="D975" s="16" t="s">
        <v>6939</v>
      </c>
      <c r="E975" s="16" t="s">
        <v>6940</v>
      </c>
    </row>
    <row r="976" spans="1:5" x14ac:dyDescent="0.25">
      <c r="A976" s="16" t="s">
        <v>6929</v>
      </c>
      <c r="B976" s="16" t="s">
        <v>6941</v>
      </c>
      <c r="C976" s="16" t="s">
        <v>6942</v>
      </c>
      <c r="D976" s="16" t="s">
        <v>6943</v>
      </c>
      <c r="E976" s="16" t="s">
        <v>6944</v>
      </c>
    </row>
    <row r="977" spans="1:5" x14ac:dyDescent="0.25">
      <c r="A977" s="16" t="s">
        <v>6929</v>
      </c>
      <c r="B977" s="16" t="s">
        <v>6945</v>
      </c>
      <c r="C977" s="16" t="s">
        <v>6946</v>
      </c>
      <c r="D977" s="16" t="s">
        <v>6947</v>
      </c>
      <c r="E977" s="16" t="s">
        <v>6948</v>
      </c>
    </row>
    <row r="978" spans="1:5" x14ac:dyDescent="0.25">
      <c r="A978" s="16" t="s">
        <v>6929</v>
      </c>
      <c r="B978" s="16" t="s">
        <v>6949</v>
      </c>
      <c r="C978" s="16" t="s">
        <v>6950</v>
      </c>
      <c r="D978" s="16" t="s">
        <v>6951</v>
      </c>
      <c r="E978" s="16" t="s">
        <v>6952</v>
      </c>
    </row>
    <row r="979" spans="1:5" x14ac:dyDescent="0.25">
      <c r="A979" s="16" t="s">
        <v>6929</v>
      </c>
      <c r="B979" s="16" t="s">
        <v>4789</v>
      </c>
      <c r="C979" s="16" t="s">
        <v>6953</v>
      </c>
      <c r="D979" s="16" t="s">
        <v>6954</v>
      </c>
      <c r="E979" s="16" t="s">
        <v>6955</v>
      </c>
    </row>
    <row r="980" spans="1:5" x14ac:dyDescent="0.25">
      <c r="A980" s="16" t="s">
        <v>6929</v>
      </c>
      <c r="B980" s="16" t="s">
        <v>6956</v>
      </c>
      <c r="C980" s="16" t="s">
        <v>6957</v>
      </c>
      <c r="D980" s="16" t="s">
        <v>6958</v>
      </c>
      <c r="E980" s="16" t="s">
        <v>6959</v>
      </c>
    </row>
    <row r="981" spans="1:5" x14ac:dyDescent="0.25">
      <c r="A981" s="16" t="s">
        <v>6929</v>
      </c>
      <c r="B981" s="16" t="s">
        <v>6960</v>
      </c>
      <c r="C981" s="16" t="s">
        <v>6961</v>
      </c>
      <c r="D981" s="16" t="s">
        <v>6962</v>
      </c>
      <c r="E981" s="16" t="s">
        <v>6963</v>
      </c>
    </row>
    <row r="982" spans="1:5" x14ac:dyDescent="0.25">
      <c r="A982" s="16" t="s">
        <v>6929</v>
      </c>
      <c r="B982" s="16" t="s">
        <v>2337</v>
      </c>
      <c r="C982" s="16" t="s">
        <v>6964</v>
      </c>
      <c r="D982" s="16" t="s">
        <v>6965</v>
      </c>
      <c r="E982" s="16" t="s">
        <v>6966</v>
      </c>
    </row>
    <row r="983" spans="1:5" x14ac:dyDescent="0.25">
      <c r="A983" s="16" t="s">
        <v>6929</v>
      </c>
      <c r="B983" s="16" t="s">
        <v>4216</v>
      </c>
      <c r="C983" s="16" t="s">
        <v>444</v>
      </c>
      <c r="D983" s="16" t="s">
        <v>4217</v>
      </c>
      <c r="E983" s="16" t="s">
        <v>4218</v>
      </c>
    </row>
    <row r="984" spans="1:5" x14ac:dyDescent="0.25">
      <c r="A984" s="16" t="s">
        <v>6967</v>
      </c>
      <c r="B984" s="16" t="s">
        <v>6968</v>
      </c>
      <c r="C984" s="16" t="s">
        <v>6969</v>
      </c>
      <c r="D984" s="16" t="s">
        <v>6970</v>
      </c>
      <c r="E984" s="16" t="s">
        <v>6971</v>
      </c>
    </row>
    <row r="985" spans="1:5" x14ac:dyDescent="0.25">
      <c r="A985" s="16" t="s">
        <v>6967</v>
      </c>
      <c r="B985" s="16" t="s">
        <v>6972</v>
      </c>
      <c r="C985" s="16" t="s">
        <v>1415</v>
      </c>
      <c r="D985" s="16" t="s">
        <v>6973</v>
      </c>
      <c r="E985" s="16" t="s">
        <v>6974</v>
      </c>
    </row>
    <row r="986" spans="1:5" x14ac:dyDescent="0.25">
      <c r="A986" s="16" t="s">
        <v>6967</v>
      </c>
      <c r="B986" s="16" t="s">
        <v>6975</v>
      </c>
      <c r="C986" s="16" t="s">
        <v>6976</v>
      </c>
      <c r="D986" s="16" t="s">
        <v>6977</v>
      </c>
      <c r="E986" s="16" t="s">
        <v>6978</v>
      </c>
    </row>
    <row r="987" spans="1:5" x14ac:dyDescent="0.25">
      <c r="A987" s="16" t="s">
        <v>6967</v>
      </c>
      <c r="B987" s="16" t="s">
        <v>6979</v>
      </c>
      <c r="C987" s="16" t="s">
        <v>1414</v>
      </c>
      <c r="D987" s="16" t="s">
        <v>6980</v>
      </c>
      <c r="E987" s="16" t="s">
        <v>6981</v>
      </c>
    </row>
    <row r="988" spans="1:5" x14ac:dyDescent="0.25">
      <c r="A988" s="16" t="s">
        <v>6967</v>
      </c>
      <c r="B988" s="16" t="s">
        <v>6982</v>
      </c>
      <c r="C988" s="16" t="s">
        <v>1418</v>
      </c>
      <c r="D988" s="16" t="s">
        <v>6983</v>
      </c>
      <c r="E988" s="16" t="s">
        <v>6984</v>
      </c>
    </row>
    <row r="989" spans="1:5" x14ac:dyDescent="0.25">
      <c r="A989" s="16" t="s">
        <v>6967</v>
      </c>
      <c r="B989" s="16" t="s">
        <v>6985</v>
      </c>
      <c r="C989" s="16" t="s">
        <v>1422</v>
      </c>
      <c r="D989" s="16" t="s">
        <v>6986</v>
      </c>
      <c r="E989" s="16" t="s">
        <v>6987</v>
      </c>
    </row>
    <row r="990" spans="1:5" x14ac:dyDescent="0.25">
      <c r="A990" s="16" t="s">
        <v>6967</v>
      </c>
      <c r="B990" s="16" t="s">
        <v>6988</v>
      </c>
      <c r="C990" s="16" t="s">
        <v>1417</v>
      </c>
      <c r="D990" s="16" t="s">
        <v>6989</v>
      </c>
      <c r="E990" s="16" t="s">
        <v>6990</v>
      </c>
    </row>
    <row r="991" spans="1:5" x14ac:dyDescent="0.25">
      <c r="A991" s="16" t="s">
        <v>6967</v>
      </c>
      <c r="B991" s="16" t="s">
        <v>6991</v>
      </c>
      <c r="C991" s="16" t="s">
        <v>1419</v>
      </c>
      <c r="D991" s="16" t="s">
        <v>6992</v>
      </c>
      <c r="E991" s="16" t="s">
        <v>6993</v>
      </c>
    </row>
    <row r="992" spans="1:5" x14ac:dyDescent="0.25">
      <c r="A992" s="16" t="s">
        <v>6967</v>
      </c>
      <c r="B992" s="16" t="s">
        <v>6994</v>
      </c>
      <c r="C992" s="16" t="s">
        <v>1412</v>
      </c>
      <c r="D992" s="16" t="s">
        <v>6995</v>
      </c>
      <c r="E992" s="16" t="s">
        <v>6996</v>
      </c>
    </row>
    <row r="993" spans="1:5" x14ac:dyDescent="0.25">
      <c r="A993" s="16" t="s">
        <v>6967</v>
      </c>
      <c r="B993" s="16" t="s">
        <v>6997</v>
      </c>
      <c r="C993" s="16" t="s">
        <v>1413</v>
      </c>
      <c r="D993" s="16" t="s">
        <v>6998</v>
      </c>
      <c r="E993" s="16" t="s">
        <v>6999</v>
      </c>
    </row>
    <row r="994" spans="1:5" x14ac:dyDescent="0.25">
      <c r="A994" s="16" t="s">
        <v>6967</v>
      </c>
      <c r="B994" s="16" t="s">
        <v>7000</v>
      </c>
      <c r="C994" s="16" t="s">
        <v>1420</v>
      </c>
      <c r="D994" s="16" t="s">
        <v>7001</v>
      </c>
      <c r="E994" s="16" t="s">
        <v>7002</v>
      </c>
    </row>
    <row r="995" spans="1:5" x14ac:dyDescent="0.25">
      <c r="A995" s="16" t="s">
        <v>6967</v>
      </c>
      <c r="B995" s="16" t="s">
        <v>2337</v>
      </c>
      <c r="C995" s="16" t="s">
        <v>1411</v>
      </c>
      <c r="D995" s="16" t="s">
        <v>7003</v>
      </c>
      <c r="E995" s="16" t="s">
        <v>7004</v>
      </c>
    </row>
    <row r="996" spans="1:5" x14ac:dyDescent="0.25">
      <c r="A996" s="16" t="s">
        <v>6967</v>
      </c>
      <c r="B996" s="16" t="s">
        <v>4216</v>
      </c>
      <c r="C996" s="16" t="s">
        <v>444</v>
      </c>
      <c r="D996" s="16" t="s">
        <v>4217</v>
      </c>
      <c r="E996" s="16" t="s">
        <v>4218</v>
      </c>
    </row>
    <row r="997" spans="1:5" x14ac:dyDescent="0.25">
      <c r="A997" s="16" t="s">
        <v>7005</v>
      </c>
      <c r="B997" s="16" t="s">
        <v>7006</v>
      </c>
      <c r="C997" s="16" t="s">
        <v>7007</v>
      </c>
      <c r="D997" s="16" t="s">
        <v>7008</v>
      </c>
      <c r="E997" s="16" t="s">
        <v>7009</v>
      </c>
    </row>
    <row r="998" spans="1:5" x14ac:dyDescent="0.25">
      <c r="A998" s="16" t="s">
        <v>7005</v>
      </c>
      <c r="B998" s="16" t="s">
        <v>7010</v>
      </c>
      <c r="C998" s="16" t="s">
        <v>7011</v>
      </c>
      <c r="D998" s="16" t="s">
        <v>7012</v>
      </c>
      <c r="E998" s="16" t="s">
        <v>7013</v>
      </c>
    </row>
    <row r="999" spans="1:5" x14ac:dyDescent="0.25">
      <c r="A999" s="16" t="s">
        <v>7005</v>
      </c>
      <c r="B999" s="16" t="s">
        <v>865</v>
      </c>
      <c r="C999" s="16" t="s">
        <v>486</v>
      </c>
      <c r="D999" s="16" t="s">
        <v>4370</v>
      </c>
      <c r="E999" s="16" t="s">
        <v>4371</v>
      </c>
    </row>
    <row r="1000" spans="1:5" x14ac:dyDescent="0.25">
      <c r="A1000" s="16" t="s">
        <v>7014</v>
      </c>
      <c r="B1000" s="16" t="s">
        <v>7015</v>
      </c>
      <c r="C1000" s="16" t="s">
        <v>1729</v>
      </c>
      <c r="D1000" s="16" t="s">
        <v>7016</v>
      </c>
      <c r="E1000" s="16" t="s">
        <v>7017</v>
      </c>
    </row>
    <row r="1001" spans="1:5" x14ac:dyDescent="0.25">
      <c r="A1001" s="16" t="s">
        <v>7014</v>
      </c>
      <c r="B1001" s="16" t="s">
        <v>7018</v>
      </c>
      <c r="C1001" s="16" t="s">
        <v>1726</v>
      </c>
      <c r="D1001" s="16" t="s">
        <v>7019</v>
      </c>
      <c r="E1001" s="16" t="s">
        <v>7020</v>
      </c>
    </row>
    <row r="1002" spans="1:5" x14ac:dyDescent="0.25">
      <c r="A1002" s="16" t="s">
        <v>7014</v>
      </c>
      <c r="B1002" s="16" t="s">
        <v>7021</v>
      </c>
      <c r="C1002" s="16" t="s">
        <v>1727</v>
      </c>
      <c r="D1002" s="16" t="s">
        <v>7022</v>
      </c>
      <c r="E1002" s="16" t="s">
        <v>7022</v>
      </c>
    </row>
    <row r="1003" spans="1:5" x14ac:dyDescent="0.25">
      <c r="A1003" s="16" t="s">
        <v>7014</v>
      </c>
      <c r="B1003" s="16" t="s">
        <v>7023</v>
      </c>
      <c r="C1003" s="16" t="s">
        <v>1725</v>
      </c>
      <c r="D1003" s="16" t="s">
        <v>7024</v>
      </c>
      <c r="E1003" s="16" t="s">
        <v>7025</v>
      </c>
    </row>
    <row r="1004" spans="1:5" x14ac:dyDescent="0.25">
      <c r="A1004" s="16" t="s">
        <v>7014</v>
      </c>
      <c r="B1004" s="16" t="s">
        <v>7026</v>
      </c>
      <c r="C1004" s="16" t="s">
        <v>1728</v>
      </c>
      <c r="D1004" s="16" t="s">
        <v>7027</v>
      </c>
      <c r="E1004" s="16" t="s">
        <v>7028</v>
      </c>
    </row>
    <row r="1005" spans="1:5" x14ac:dyDescent="0.25">
      <c r="A1005" s="16" t="s">
        <v>7014</v>
      </c>
      <c r="B1005" s="16" t="s">
        <v>4216</v>
      </c>
      <c r="C1005" s="16" t="s">
        <v>444</v>
      </c>
      <c r="D1005" s="16" t="s">
        <v>4217</v>
      </c>
      <c r="E1005" s="16" t="s">
        <v>4218</v>
      </c>
    </row>
    <row r="1006" spans="1:5" x14ac:dyDescent="0.25">
      <c r="A1006" s="16" t="s">
        <v>7029</v>
      </c>
      <c r="B1006" s="16" t="s">
        <v>7030</v>
      </c>
      <c r="C1006" s="16" t="s">
        <v>1723</v>
      </c>
      <c r="D1006" s="16" t="s">
        <v>7031</v>
      </c>
      <c r="E1006" s="16" t="s">
        <v>7032</v>
      </c>
    </row>
    <row r="1007" spans="1:5" x14ac:dyDescent="0.25">
      <c r="A1007" s="16" t="s">
        <v>7029</v>
      </c>
      <c r="B1007" s="16" t="s">
        <v>7033</v>
      </c>
      <c r="C1007" s="16" t="s">
        <v>1721</v>
      </c>
      <c r="D1007" s="16" t="s">
        <v>7034</v>
      </c>
      <c r="E1007" s="16" t="s">
        <v>7035</v>
      </c>
    </row>
    <row r="1008" spans="1:5" x14ac:dyDescent="0.25">
      <c r="A1008" s="16" t="s">
        <v>7029</v>
      </c>
      <c r="B1008" s="16" t="s">
        <v>7036</v>
      </c>
      <c r="C1008" s="16" t="s">
        <v>1722</v>
      </c>
      <c r="D1008" s="16" t="s">
        <v>7037</v>
      </c>
      <c r="E1008" s="16" t="s">
        <v>7038</v>
      </c>
    </row>
    <row r="1009" spans="1:5" x14ac:dyDescent="0.25">
      <c r="A1009" s="16" t="s">
        <v>7029</v>
      </c>
      <c r="B1009" s="16" t="s">
        <v>864</v>
      </c>
      <c r="C1009" s="16" t="s">
        <v>697</v>
      </c>
      <c r="D1009" s="16" t="s">
        <v>4357</v>
      </c>
      <c r="E1009" s="16" t="s">
        <v>4357</v>
      </c>
    </row>
    <row r="1010" spans="1:5" x14ac:dyDescent="0.25">
      <c r="A1010" s="16" t="s">
        <v>7029</v>
      </c>
      <c r="B1010" s="16" t="s">
        <v>4216</v>
      </c>
      <c r="C1010" s="16" t="s">
        <v>444</v>
      </c>
      <c r="D1010" s="16" t="s">
        <v>4217</v>
      </c>
      <c r="E1010" s="16" t="s">
        <v>4218</v>
      </c>
    </row>
    <row r="1011" spans="1:5" x14ac:dyDescent="0.25">
      <c r="A1011" s="16" t="s">
        <v>7039</v>
      </c>
      <c r="B1011" s="16" t="s">
        <v>7040</v>
      </c>
      <c r="C1011" s="16" t="s">
        <v>1431</v>
      </c>
      <c r="D1011" s="16" t="s">
        <v>7041</v>
      </c>
      <c r="E1011" s="16" t="s">
        <v>7042</v>
      </c>
    </row>
    <row r="1012" spans="1:5" x14ac:dyDescent="0.25">
      <c r="A1012" s="16" t="s">
        <v>7039</v>
      </c>
      <c r="B1012" s="16" t="s">
        <v>7043</v>
      </c>
      <c r="C1012" s="16" t="s">
        <v>1429</v>
      </c>
      <c r="D1012" s="16" t="s">
        <v>7044</v>
      </c>
      <c r="E1012" s="16" t="s">
        <v>7045</v>
      </c>
    </row>
    <row r="1013" spans="1:5" x14ac:dyDescent="0.25">
      <c r="A1013" s="16" t="s">
        <v>7039</v>
      </c>
      <c r="B1013" s="16" t="s">
        <v>7046</v>
      </c>
      <c r="C1013" s="16" t="s">
        <v>1433</v>
      </c>
      <c r="D1013" s="16" t="s">
        <v>7047</v>
      </c>
      <c r="E1013" s="16" t="s">
        <v>7048</v>
      </c>
    </row>
    <row r="1014" spans="1:5" x14ac:dyDescent="0.25">
      <c r="A1014" s="16" t="s">
        <v>7039</v>
      </c>
      <c r="B1014" s="16" t="s">
        <v>7049</v>
      </c>
      <c r="C1014" s="16" t="s">
        <v>1432</v>
      </c>
      <c r="D1014" s="16" t="s">
        <v>7050</v>
      </c>
      <c r="E1014" s="16" t="s">
        <v>7051</v>
      </c>
    </row>
    <row r="1015" spans="1:5" x14ac:dyDescent="0.25">
      <c r="A1015" s="16" t="s">
        <v>7039</v>
      </c>
      <c r="B1015" s="16" t="s">
        <v>7052</v>
      </c>
      <c r="C1015" s="16" t="s">
        <v>1430</v>
      </c>
      <c r="D1015" s="16" t="s">
        <v>7053</v>
      </c>
      <c r="E1015" s="16" t="s">
        <v>7054</v>
      </c>
    </row>
    <row r="1016" spans="1:5" x14ac:dyDescent="0.25">
      <c r="A1016" s="16" t="s">
        <v>7039</v>
      </c>
      <c r="B1016" s="16" t="s">
        <v>864</v>
      </c>
      <c r="C1016" s="16" t="s">
        <v>1428</v>
      </c>
      <c r="D1016" s="16" t="s">
        <v>7055</v>
      </c>
      <c r="E1016" s="16" t="s">
        <v>4357</v>
      </c>
    </row>
    <row r="1017" spans="1:5" x14ac:dyDescent="0.25">
      <c r="A1017" s="16" t="s">
        <v>7039</v>
      </c>
      <c r="B1017" s="16" t="s">
        <v>4216</v>
      </c>
      <c r="C1017" s="16" t="s">
        <v>444</v>
      </c>
      <c r="D1017" s="16" t="s">
        <v>4217</v>
      </c>
      <c r="E1017" s="16" t="s">
        <v>4218</v>
      </c>
    </row>
    <row r="1018" spans="1:5" x14ac:dyDescent="0.25">
      <c r="A1018" s="16" t="s">
        <v>7039</v>
      </c>
      <c r="B1018" s="16" t="s">
        <v>2337</v>
      </c>
      <c r="C1018" s="16" t="s">
        <v>530</v>
      </c>
      <c r="D1018" s="16" t="s">
        <v>4182</v>
      </c>
      <c r="E1018" s="16" t="s">
        <v>4183</v>
      </c>
    </row>
    <row r="1019" spans="1:5" x14ac:dyDescent="0.25">
      <c r="A1019" s="16" t="s">
        <v>7056</v>
      </c>
      <c r="B1019" s="16" t="s">
        <v>7057</v>
      </c>
      <c r="C1019" s="16" t="s">
        <v>7058</v>
      </c>
      <c r="D1019" s="16" t="s">
        <v>7059</v>
      </c>
      <c r="E1019" s="16" t="s">
        <v>7060</v>
      </c>
    </row>
    <row r="1020" spans="1:5" x14ac:dyDescent="0.25">
      <c r="A1020" s="16" t="s">
        <v>7056</v>
      </c>
      <c r="B1020" s="16" t="s">
        <v>7061</v>
      </c>
      <c r="C1020" s="16" t="s">
        <v>7062</v>
      </c>
      <c r="D1020" s="16" t="s">
        <v>7063</v>
      </c>
      <c r="E1020" s="16" t="s">
        <v>7064</v>
      </c>
    </row>
    <row r="1021" spans="1:5" x14ac:dyDescent="0.25">
      <c r="A1021" s="16" t="s">
        <v>7056</v>
      </c>
      <c r="B1021" s="16" t="s">
        <v>7065</v>
      </c>
      <c r="C1021" s="16" t="s">
        <v>7066</v>
      </c>
      <c r="D1021" s="16" t="s">
        <v>7067</v>
      </c>
      <c r="E1021" s="16" t="s">
        <v>7068</v>
      </c>
    </row>
    <row r="1022" spans="1:5" x14ac:dyDescent="0.25">
      <c r="A1022" s="16" t="s">
        <v>7056</v>
      </c>
      <c r="B1022" s="16" t="s">
        <v>7069</v>
      </c>
      <c r="C1022" s="16" t="s">
        <v>7070</v>
      </c>
      <c r="D1022" s="16" t="s">
        <v>7071</v>
      </c>
      <c r="E1022" s="16" t="s">
        <v>7072</v>
      </c>
    </row>
    <row r="1023" spans="1:5" x14ac:dyDescent="0.25">
      <c r="A1023" s="16" t="s">
        <v>7056</v>
      </c>
      <c r="B1023" s="16" t="s">
        <v>6923</v>
      </c>
      <c r="C1023" s="16" t="s">
        <v>7073</v>
      </c>
      <c r="D1023" s="16" t="s">
        <v>7074</v>
      </c>
      <c r="E1023" s="16" t="s">
        <v>7075</v>
      </c>
    </row>
    <row r="1024" spans="1:5" x14ac:dyDescent="0.25">
      <c r="A1024" s="16" t="s">
        <v>7056</v>
      </c>
      <c r="B1024" s="16" t="s">
        <v>7076</v>
      </c>
      <c r="C1024" s="16" t="s">
        <v>7077</v>
      </c>
      <c r="D1024" s="16" t="s">
        <v>7078</v>
      </c>
      <c r="E1024" s="16" t="s">
        <v>7079</v>
      </c>
    </row>
    <row r="1025" spans="1:5" x14ac:dyDescent="0.25">
      <c r="A1025" s="16" t="s">
        <v>7056</v>
      </c>
      <c r="B1025" s="16" t="s">
        <v>4216</v>
      </c>
      <c r="C1025" s="16" t="s">
        <v>444</v>
      </c>
      <c r="D1025" s="16" t="s">
        <v>4217</v>
      </c>
      <c r="E1025" s="16" t="s">
        <v>4218</v>
      </c>
    </row>
    <row r="1026" spans="1:5" x14ac:dyDescent="0.25">
      <c r="A1026" s="16" t="s">
        <v>7056</v>
      </c>
      <c r="B1026" s="16" t="s">
        <v>864</v>
      </c>
      <c r="C1026" s="16" t="s">
        <v>697</v>
      </c>
      <c r="D1026" s="16" t="s">
        <v>4357</v>
      </c>
      <c r="E1026" s="16" t="s">
        <v>4357</v>
      </c>
    </row>
    <row r="1027" spans="1:5" x14ac:dyDescent="0.25">
      <c r="A1027" s="16" t="s">
        <v>7056</v>
      </c>
      <c r="B1027" s="16" t="s">
        <v>2337</v>
      </c>
      <c r="C1027" s="16" t="s">
        <v>7080</v>
      </c>
      <c r="D1027" s="16" t="s">
        <v>7081</v>
      </c>
      <c r="E1027" s="16" t="s">
        <v>7082</v>
      </c>
    </row>
    <row r="1028" spans="1:5" x14ac:dyDescent="0.25">
      <c r="A1028" s="16" t="s">
        <v>7083</v>
      </c>
      <c r="B1028" s="16" t="s">
        <v>7084</v>
      </c>
      <c r="C1028" s="16" t="s">
        <v>7085</v>
      </c>
      <c r="D1028" s="16" t="s">
        <v>7086</v>
      </c>
      <c r="E1028" s="16" t="s">
        <v>7087</v>
      </c>
    </row>
    <row r="1029" spans="1:5" x14ac:dyDescent="0.25">
      <c r="A1029" s="16" t="s">
        <v>7083</v>
      </c>
      <c r="B1029" s="16" t="s">
        <v>7088</v>
      </c>
      <c r="C1029" s="16" t="s">
        <v>7089</v>
      </c>
      <c r="D1029" s="16" t="s">
        <v>7090</v>
      </c>
      <c r="E1029" s="16" t="s">
        <v>7091</v>
      </c>
    </row>
    <row r="1030" spans="1:5" x14ac:dyDescent="0.25">
      <c r="A1030" s="16" t="s">
        <v>7083</v>
      </c>
      <c r="B1030" s="16" t="s">
        <v>864</v>
      </c>
      <c r="C1030" s="16" t="s">
        <v>697</v>
      </c>
      <c r="D1030" s="16" t="s">
        <v>4357</v>
      </c>
      <c r="E1030" s="16" t="s">
        <v>4357</v>
      </c>
    </row>
    <row r="1031" spans="1:5" x14ac:dyDescent="0.25">
      <c r="A1031" s="16" t="s">
        <v>7083</v>
      </c>
      <c r="B1031" s="16" t="s">
        <v>4216</v>
      </c>
      <c r="C1031" s="16" t="s">
        <v>444</v>
      </c>
      <c r="D1031" s="16" t="s">
        <v>4217</v>
      </c>
      <c r="E1031" s="16" t="s">
        <v>4218</v>
      </c>
    </row>
    <row r="1032" spans="1:5" x14ac:dyDescent="0.25">
      <c r="A1032" s="16" t="s">
        <v>7092</v>
      </c>
      <c r="B1032" s="16" t="s">
        <v>7093</v>
      </c>
      <c r="C1032" s="16" t="s">
        <v>7094</v>
      </c>
      <c r="D1032" s="16" t="s">
        <v>7095</v>
      </c>
      <c r="E1032" s="16" t="s">
        <v>7096</v>
      </c>
    </row>
    <row r="1033" spans="1:5" x14ac:dyDescent="0.25">
      <c r="A1033" s="16" t="s">
        <v>7092</v>
      </c>
      <c r="B1033" s="16" t="s">
        <v>7097</v>
      </c>
      <c r="C1033" s="16" t="s">
        <v>7098</v>
      </c>
      <c r="D1033" s="16" t="s">
        <v>7099</v>
      </c>
      <c r="E1033" s="16" t="s">
        <v>7100</v>
      </c>
    </row>
    <row r="1034" spans="1:5" x14ac:dyDescent="0.25">
      <c r="A1034" s="16" t="s">
        <v>7092</v>
      </c>
      <c r="B1034" s="16" t="s">
        <v>7101</v>
      </c>
      <c r="C1034" s="16" t="s">
        <v>7102</v>
      </c>
      <c r="D1034" s="16" t="s">
        <v>7103</v>
      </c>
      <c r="E1034" s="16" t="s">
        <v>7104</v>
      </c>
    </row>
    <row r="1035" spans="1:5" x14ac:dyDescent="0.25">
      <c r="A1035" s="16" t="s">
        <v>7092</v>
      </c>
      <c r="B1035" s="16" t="s">
        <v>865</v>
      </c>
      <c r="C1035" s="16" t="s">
        <v>7105</v>
      </c>
      <c r="D1035" s="16" t="s">
        <v>7106</v>
      </c>
      <c r="E1035" s="16" t="s">
        <v>7107</v>
      </c>
    </row>
    <row r="1036" spans="1:5" x14ac:dyDescent="0.25">
      <c r="A1036" s="16" t="s">
        <v>7092</v>
      </c>
      <c r="B1036" s="16" t="s">
        <v>7108</v>
      </c>
      <c r="C1036" s="16" t="s">
        <v>7109</v>
      </c>
      <c r="D1036" s="16" t="s">
        <v>7110</v>
      </c>
      <c r="E1036" s="16" t="s">
        <v>7111</v>
      </c>
    </row>
    <row r="1037" spans="1:5" x14ac:dyDescent="0.25">
      <c r="A1037" s="16" t="s">
        <v>7092</v>
      </c>
      <c r="B1037" s="16" t="s">
        <v>864</v>
      </c>
      <c r="C1037" s="16" t="s">
        <v>697</v>
      </c>
      <c r="D1037" s="16" t="s">
        <v>4357</v>
      </c>
      <c r="E1037" s="16" t="s">
        <v>4357</v>
      </c>
    </row>
    <row r="1038" spans="1:5" x14ac:dyDescent="0.25">
      <c r="A1038" s="16" t="s">
        <v>7092</v>
      </c>
      <c r="B1038" s="16" t="s">
        <v>4216</v>
      </c>
      <c r="C1038" s="16" t="s">
        <v>444</v>
      </c>
      <c r="D1038" s="16" t="s">
        <v>4217</v>
      </c>
      <c r="E1038" s="16" t="s">
        <v>4218</v>
      </c>
    </row>
    <row r="1039" spans="1:5" x14ac:dyDescent="0.25">
      <c r="A1039" s="16" t="s">
        <v>7112</v>
      </c>
      <c r="B1039" s="16" t="s">
        <v>865</v>
      </c>
      <c r="C1039" s="16" t="s">
        <v>486</v>
      </c>
      <c r="D1039" s="16" t="s">
        <v>4370</v>
      </c>
      <c r="E1039" s="16" t="s">
        <v>4371</v>
      </c>
    </row>
    <row r="1040" spans="1:5" x14ac:dyDescent="0.25">
      <c r="A1040" s="16" t="s">
        <v>7112</v>
      </c>
      <c r="B1040" s="16" t="s">
        <v>7113</v>
      </c>
      <c r="C1040" s="16" t="s">
        <v>7114</v>
      </c>
      <c r="D1040" s="16" t="s">
        <v>7115</v>
      </c>
      <c r="E1040" s="16" t="s">
        <v>7116</v>
      </c>
    </row>
    <row r="1041" spans="1:5" x14ac:dyDescent="0.25">
      <c r="A1041" s="16" t="s">
        <v>7112</v>
      </c>
      <c r="B1041" s="16" t="s">
        <v>7117</v>
      </c>
      <c r="C1041" s="16" t="s">
        <v>7118</v>
      </c>
      <c r="D1041" s="16" t="s">
        <v>7119</v>
      </c>
      <c r="E1041" s="16" t="s">
        <v>7120</v>
      </c>
    </row>
    <row r="1042" spans="1:5" x14ac:dyDescent="0.25">
      <c r="A1042" s="16" t="s">
        <v>7112</v>
      </c>
      <c r="B1042" s="16" t="s">
        <v>7121</v>
      </c>
      <c r="C1042" s="16" t="s">
        <v>7122</v>
      </c>
      <c r="D1042" s="16" t="s">
        <v>7123</v>
      </c>
      <c r="E1042" s="16" t="s">
        <v>7124</v>
      </c>
    </row>
    <row r="1043" spans="1:5" x14ac:dyDescent="0.25">
      <c r="A1043" s="16" t="s">
        <v>7112</v>
      </c>
      <c r="B1043" s="16" t="s">
        <v>7125</v>
      </c>
      <c r="C1043" s="16" t="s">
        <v>7126</v>
      </c>
      <c r="D1043" s="16" t="s">
        <v>7127</v>
      </c>
      <c r="E1043" s="16" t="s">
        <v>7128</v>
      </c>
    </row>
    <row r="1044" spans="1:5" x14ac:dyDescent="0.25">
      <c r="A1044" s="16" t="s">
        <v>7112</v>
      </c>
      <c r="B1044" s="16" t="s">
        <v>864</v>
      </c>
      <c r="C1044" s="16" t="s">
        <v>697</v>
      </c>
      <c r="D1044" s="16" t="s">
        <v>4357</v>
      </c>
      <c r="E1044" s="16" t="s">
        <v>4357</v>
      </c>
    </row>
    <row r="1045" spans="1:5" x14ac:dyDescent="0.25">
      <c r="A1045" s="16" t="s">
        <v>7112</v>
      </c>
      <c r="B1045" s="16" t="s">
        <v>4216</v>
      </c>
      <c r="C1045" s="16" t="s">
        <v>444</v>
      </c>
      <c r="D1045" s="16" t="s">
        <v>4217</v>
      </c>
      <c r="E1045" s="16" t="s">
        <v>4218</v>
      </c>
    </row>
    <row r="1046" spans="1:5" x14ac:dyDescent="0.25">
      <c r="A1046" s="16" t="s">
        <v>7129</v>
      </c>
      <c r="B1046" s="16" t="s">
        <v>7130</v>
      </c>
      <c r="C1046" s="16" t="s">
        <v>1304</v>
      </c>
      <c r="D1046" s="16" t="s">
        <v>7131</v>
      </c>
      <c r="E1046" s="16" t="s">
        <v>7132</v>
      </c>
    </row>
    <row r="1047" spans="1:5" x14ac:dyDescent="0.25">
      <c r="A1047" s="16" t="s">
        <v>7129</v>
      </c>
      <c r="B1047" s="16" t="s">
        <v>7133</v>
      </c>
      <c r="C1047" s="16" t="s">
        <v>1301</v>
      </c>
      <c r="D1047" s="16" t="s">
        <v>7134</v>
      </c>
      <c r="E1047" s="16" t="s">
        <v>7135</v>
      </c>
    </row>
    <row r="1048" spans="1:5" x14ac:dyDescent="0.25">
      <c r="A1048" s="16" t="s">
        <v>7129</v>
      </c>
      <c r="B1048" s="16" t="s">
        <v>7136</v>
      </c>
      <c r="C1048" s="16" t="s">
        <v>7137</v>
      </c>
      <c r="D1048" s="16" t="s">
        <v>7138</v>
      </c>
      <c r="E1048" s="16" t="s">
        <v>7139</v>
      </c>
    </row>
    <row r="1049" spans="1:5" x14ac:dyDescent="0.25">
      <c r="A1049" s="16" t="s">
        <v>7129</v>
      </c>
      <c r="B1049" s="16" t="s">
        <v>7140</v>
      </c>
      <c r="C1049" s="16" t="s">
        <v>1302</v>
      </c>
      <c r="D1049" s="16" t="s">
        <v>7141</v>
      </c>
      <c r="E1049" s="16" t="s">
        <v>7142</v>
      </c>
    </row>
    <row r="1050" spans="1:5" x14ac:dyDescent="0.25">
      <c r="A1050" s="16" t="s">
        <v>7129</v>
      </c>
      <c r="B1050" s="16" t="s">
        <v>7143</v>
      </c>
      <c r="C1050" s="16" t="s">
        <v>1307</v>
      </c>
      <c r="D1050" s="16" t="s">
        <v>7144</v>
      </c>
      <c r="E1050" s="16" t="s">
        <v>7145</v>
      </c>
    </row>
    <row r="1051" spans="1:5" x14ac:dyDescent="0.25">
      <c r="A1051" s="16" t="s">
        <v>7129</v>
      </c>
      <c r="B1051" s="16" t="s">
        <v>4507</v>
      </c>
      <c r="C1051" s="16" t="s">
        <v>1300</v>
      </c>
      <c r="D1051" s="16" t="s">
        <v>4759</v>
      </c>
      <c r="E1051" s="16" t="s">
        <v>4760</v>
      </c>
    </row>
    <row r="1052" spans="1:5" x14ac:dyDescent="0.25">
      <c r="A1052" s="16" t="s">
        <v>7129</v>
      </c>
      <c r="B1052" s="16" t="s">
        <v>7146</v>
      </c>
      <c r="C1052" s="16" t="s">
        <v>1294</v>
      </c>
      <c r="D1052" s="16" t="s">
        <v>7147</v>
      </c>
      <c r="E1052" s="16" t="s">
        <v>7148</v>
      </c>
    </row>
    <row r="1053" spans="1:5" x14ac:dyDescent="0.25">
      <c r="A1053" s="16" t="s">
        <v>7129</v>
      </c>
      <c r="B1053" s="16" t="s">
        <v>7149</v>
      </c>
      <c r="C1053" s="16" t="s">
        <v>1305</v>
      </c>
      <c r="D1053" s="16" t="s">
        <v>7150</v>
      </c>
      <c r="E1053" s="16" t="s">
        <v>7151</v>
      </c>
    </row>
    <row r="1054" spans="1:5" x14ac:dyDescent="0.25">
      <c r="A1054" s="16" t="s">
        <v>7129</v>
      </c>
      <c r="B1054" s="16" t="s">
        <v>7152</v>
      </c>
      <c r="C1054" s="16" t="s">
        <v>1309</v>
      </c>
      <c r="D1054" s="16" t="s">
        <v>7153</v>
      </c>
      <c r="E1054" s="16" t="s">
        <v>7154</v>
      </c>
    </row>
    <row r="1055" spans="1:5" x14ac:dyDescent="0.25">
      <c r="A1055" s="16" t="s">
        <v>7129</v>
      </c>
      <c r="B1055" s="16" t="s">
        <v>7155</v>
      </c>
      <c r="C1055" s="16" t="s">
        <v>1308</v>
      </c>
      <c r="D1055" s="16" t="s">
        <v>7156</v>
      </c>
      <c r="E1055" s="16" t="s">
        <v>7157</v>
      </c>
    </row>
    <row r="1056" spans="1:5" x14ac:dyDescent="0.25">
      <c r="A1056" s="16" t="s">
        <v>7129</v>
      </c>
      <c r="B1056" s="16" t="s">
        <v>7158</v>
      </c>
      <c r="C1056" s="16" t="s">
        <v>1290</v>
      </c>
      <c r="D1056" s="16" t="s">
        <v>7159</v>
      </c>
      <c r="E1056" s="16" t="s">
        <v>7160</v>
      </c>
    </row>
    <row r="1057" spans="1:5" x14ac:dyDescent="0.25">
      <c r="A1057" s="16" t="s">
        <v>7129</v>
      </c>
      <c r="B1057" s="16" t="s">
        <v>7161</v>
      </c>
      <c r="C1057" s="16" t="s">
        <v>1289</v>
      </c>
      <c r="D1057" s="16" t="s">
        <v>7162</v>
      </c>
      <c r="E1057" s="16" t="s">
        <v>7163</v>
      </c>
    </row>
    <row r="1058" spans="1:5" x14ac:dyDescent="0.25">
      <c r="A1058" s="16" t="s">
        <v>7129</v>
      </c>
      <c r="B1058" s="16" t="s">
        <v>7164</v>
      </c>
      <c r="C1058" s="16" t="s">
        <v>1291</v>
      </c>
      <c r="D1058" s="16" t="s">
        <v>7165</v>
      </c>
      <c r="E1058" s="16" t="s">
        <v>7166</v>
      </c>
    </row>
    <row r="1059" spans="1:5" x14ac:dyDescent="0.25">
      <c r="A1059" s="16" t="s">
        <v>7129</v>
      </c>
      <c r="B1059" s="16" t="s">
        <v>7167</v>
      </c>
      <c r="C1059" s="16" t="s">
        <v>1303</v>
      </c>
      <c r="D1059" s="16" t="s">
        <v>7168</v>
      </c>
      <c r="E1059" s="16" t="s">
        <v>7169</v>
      </c>
    </row>
    <row r="1060" spans="1:5" x14ac:dyDescent="0.25">
      <c r="A1060" s="16" t="s">
        <v>7129</v>
      </c>
      <c r="B1060" s="16" t="s">
        <v>7170</v>
      </c>
      <c r="C1060" s="16" t="s">
        <v>1296</v>
      </c>
      <c r="D1060" s="16" t="s">
        <v>7171</v>
      </c>
      <c r="E1060" s="16" t="s">
        <v>7172</v>
      </c>
    </row>
    <row r="1061" spans="1:5" x14ac:dyDescent="0.25">
      <c r="A1061" s="16" t="s">
        <v>7129</v>
      </c>
      <c r="B1061" s="16" t="s">
        <v>7173</v>
      </c>
      <c r="C1061" s="16" t="s">
        <v>1295</v>
      </c>
      <c r="D1061" s="16" t="s">
        <v>7174</v>
      </c>
      <c r="E1061" s="16" t="s">
        <v>7175</v>
      </c>
    </row>
    <row r="1062" spans="1:5" x14ac:dyDescent="0.25">
      <c r="A1062" s="16" t="s">
        <v>7129</v>
      </c>
      <c r="B1062" s="16" t="s">
        <v>7176</v>
      </c>
      <c r="C1062" s="16" t="s">
        <v>1297</v>
      </c>
      <c r="D1062" s="16" t="s">
        <v>7177</v>
      </c>
      <c r="E1062" s="16" t="s">
        <v>7178</v>
      </c>
    </row>
    <row r="1063" spans="1:5" x14ac:dyDescent="0.25">
      <c r="A1063" s="16" t="s">
        <v>7129</v>
      </c>
      <c r="B1063" s="16" t="s">
        <v>7179</v>
      </c>
      <c r="C1063" s="16" t="s">
        <v>1298</v>
      </c>
      <c r="D1063" s="16" t="s">
        <v>7180</v>
      </c>
      <c r="E1063" s="16" t="s">
        <v>7181</v>
      </c>
    </row>
    <row r="1064" spans="1:5" x14ac:dyDescent="0.25">
      <c r="A1064" s="16" t="s">
        <v>7129</v>
      </c>
      <c r="B1064" s="16" t="s">
        <v>7182</v>
      </c>
      <c r="C1064" s="16" t="s">
        <v>1286</v>
      </c>
      <c r="D1064" s="16" t="s">
        <v>7183</v>
      </c>
      <c r="E1064" s="16" t="s">
        <v>7184</v>
      </c>
    </row>
    <row r="1065" spans="1:5" x14ac:dyDescent="0.25">
      <c r="A1065" s="16" t="s">
        <v>7129</v>
      </c>
      <c r="B1065" s="16" t="s">
        <v>7185</v>
      </c>
      <c r="C1065" s="16" t="s">
        <v>1284</v>
      </c>
      <c r="D1065" s="16" t="s">
        <v>7186</v>
      </c>
      <c r="E1065" s="16" t="s">
        <v>7187</v>
      </c>
    </row>
    <row r="1066" spans="1:5" x14ac:dyDescent="0.25">
      <c r="A1066" s="16" t="s">
        <v>7129</v>
      </c>
      <c r="B1066" s="16" t="s">
        <v>7188</v>
      </c>
      <c r="C1066" s="16" t="s">
        <v>1285</v>
      </c>
      <c r="D1066" s="16" t="s">
        <v>7189</v>
      </c>
      <c r="E1066" s="16" t="s">
        <v>7190</v>
      </c>
    </row>
    <row r="1067" spans="1:5" x14ac:dyDescent="0.25">
      <c r="A1067" s="16" t="s">
        <v>7129</v>
      </c>
      <c r="B1067" s="16" t="s">
        <v>7191</v>
      </c>
      <c r="C1067" s="16" t="s">
        <v>1293</v>
      </c>
      <c r="D1067" s="16" t="s">
        <v>7192</v>
      </c>
      <c r="E1067" s="16" t="s">
        <v>7193</v>
      </c>
    </row>
    <row r="1068" spans="1:5" x14ac:dyDescent="0.25">
      <c r="A1068" s="16" t="s">
        <v>7129</v>
      </c>
      <c r="B1068" s="16" t="s">
        <v>7194</v>
      </c>
      <c r="C1068" s="16" t="s">
        <v>1299</v>
      </c>
      <c r="D1068" s="16" t="s">
        <v>7195</v>
      </c>
      <c r="E1068" s="16" t="s">
        <v>7196</v>
      </c>
    </row>
    <row r="1069" spans="1:5" x14ac:dyDescent="0.25">
      <c r="A1069" s="16" t="s">
        <v>7129</v>
      </c>
      <c r="B1069" s="16" t="s">
        <v>7197</v>
      </c>
      <c r="C1069" s="16" t="s">
        <v>1292</v>
      </c>
      <c r="D1069" s="16" t="s">
        <v>7198</v>
      </c>
      <c r="E1069" s="16" t="s">
        <v>7199</v>
      </c>
    </row>
    <row r="1070" spans="1:5" x14ac:dyDescent="0.25">
      <c r="A1070" s="16" t="s">
        <v>7129</v>
      </c>
      <c r="B1070" s="16" t="s">
        <v>7200</v>
      </c>
      <c r="C1070" s="16" t="s">
        <v>1288</v>
      </c>
      <c r="D1070" s="16" t="s">
        <v>7201</v>
      </c>
      <c r="E1070" s="16" t="s">
        <v>7202</v>
      </c>
    </row>
    <row r="1071" spans="1:5" x14ac:dyDescent="0.25">
      <c r="A1071" s="16" t="s">
        <v>7129</v>
      </c>
      <c r="B1071" s="16" t="s">
        <v>7203</v>
      </c>
      <c r="C1071" s="16" t="s">
        <v>1306</v>
      </c>
      <c r="D1071" s="16" t="s">
        <v>7204</v>
      </c>
      <c r="E1071" s="16" t="s">
        <v>7205</v>
      </c>
    </row>
    <row r="1072" spans="1:5" x14ac:dyDescent="0.25">
      <c r="A1072" s="16" t="s">
        <v>7129</v>
      </c>
      <c r="B1072" s="16" t="s">
        <v>7206</v>
      </c>
      <c r="C1072" s="16" t="s">
        <v>1283</v>
      </c>
      <c r="D1072" s="16" t="s">
        <v>7207</v>
      </c>
      <c r="E1072" s="16" t="s">
        <v>7208</v>
      </c>
    </row>
    <row r="1073" spans="1:5" x14ac:dyDescent="0.25">
      <c r="A1073" s="16" t="s">
        <v>7129</v>
      </c>
      <c r="B1073" s="16" t="s">
        <v>7209</v>
      </c>
      <c r="C1073" s="16" t="s">
        <v>1287</v>
      </c>
      <c r="D1073" s="16" t="s">
        <v>7210</v>
      </c>
      <c r="E1073" s="16" t="s">
        <v>7211</v>
      </c>
    </row>
    <row r="1074" spans="1:5" x14ac:dyDescent="0.25">
      <c r="A1074" s="16" t="s">
        <v>7129</v>
      </c>
      <c r="B1074" s="16" t="s">
        <v>7212</v>
      </c>
      <c r="C1074" s="16" t="s">
        <v>1281</v>
      </c>
      <c r="D1074" s="16" t="s">
        <v>7213</v>
      </c>
      <c r="E1074" s="16" t="s">
        <v>7214</v>
      </c>
    </row>
    <row r="1075" spans="1:5" x14ac:dyDescent="0.25">
      <c r="A1075" s="16" t="s">
        <v>7129</v>
      </c>
      <c r="B1075" s="16" t="s">
        <v>2337</v>
      </c>
      <c r="C1075" s="16" t="s">
        <v>1093</v>
      </c>
      <c r="D1075" s="16" t="s">
        <v>4572</v>
      </c>
      <c r="E1075" s="16" t="s">
        <v>6803</v>
      </c>
    </row>
    <row r="1076" spans="1:5" x14ac:dyDescent="0.25">
      <c r="A1076" s="16" t="s">
        <v>7129</v>
      </c>
      <c r="B1076" s="16" t="s">
        <v>864</v>
      </c>
      <c r="C1076" s="16" t="s">
        <v>697</v>
      </c>
      <c r="D1076" s="16" t="s">
        <v>4357</v>
      </c>
      <c r="E1076" s="16" t="s">
        <v>4357</v>
      </c>
    </row>
    <row r="1077" spans="1:5" x14ac:dyDescent="0.25">
      <c r="A1077" s="16" t="s">
        <v>7129</v>
      </c>
      <c r="B1077" s="16" t="s">
        <v>4216</v>
      </c>
      <c r="C1077" s="16" t="s">
        <v>444</v>
      </c>
      <c r="D1077" s="16" t="s">
        <v>4217</v>
      </c>
      <c r="E1077" s="16" t="s">
        <v>4218</v>
      </c>
    </row>
    <row r="1078" spans="1:5" x14ac:dyDescent="0.25">
      <c r="A1078" s="16" t="s">
        <v>7215</v>
      </c>
      <c r="B1078" s="16" t="s">
        <v>7093</v>
      </c>
      <c r="C1078" s="16" t="s">
        <v>1326</v>
      </c>
      <c r="D1078" s="16" t="s">
        <v>7216</v>
      </c>
      <c r="E1078" s="16" t="s">
        <v>7217</v>
      </c>
    </row>
    <row r="1079" spans="1:5" x14ac:dyDescent="0.25">
      <c r="A1079" s="16" t="s">
        <v>7215</v>
      </c>
      <c r="B1079" s="16" t="s">
        <v>7097</v>
      </c>
      <c r="C1079" s="16" t="s">
        <v>1327</v>
      </c>
      <c r="D1079" s="16" t="s">
        <v>7218</v>
      </c>
      <c r="E1079" s="16" t="s">
        <v>7219</v>
      </c>
    </row>
    <row r="1080" spans="1:5" x14ac:dyDescent="0.25">
      <c r="A1080" s="16" t="s">
        <v>7215</v>
      </c>
      <c r="B1080" s="16" t="s">
        <v>7101</v>
      </c>
      <c r="C1080" s="16" t="s">
        <v>7220</v>
      </c>
      <c r="D1080" s="16" t="s">
        <v>7221</v>
      </c>
      <c r="E1080" s="16" t="s">
        <v>7222</v>
      </c>
    </row>
    <row r="1081" spans="1:5" x14ac:dyDescent="0.25">
      <c r="A1081" s="16" t="s">
        <v>7215</v>
      </c>
      <c r="B1081" s="16" t="s">
        <v>7113</v>
      </c>
      <c r="C1081" s="16" t="s">
        <v>7223</v>
      </c>
      <c r="D1081" s="16" t="s">
        <v>7224</v>
      </c>
      <c r="E1081" s="16" t="s">
        <v>7225</v>
      </c>
    </row>
    <row r="1082" spans="1:5" x14ac:dyDescent="0.25">
      <c r="A1082" s="16" t="s">
        <v>7215</v>
      </c>
      <c r="B1082" s="16" t="s">
        <v>7226</v>
      </c>
      <c r="C1082" s="16" t="s">
        <v>1325</v>
      </c>
      <c r="D1082" s="16" t="s">
        <v>7227</v>
      </c>
      <c r="E1082" s="16" t="s">
        <v>7228</v>
      </c>
    </row>
    <row r="1083" spans="1:5" x14ac:dyDescent="0.25">
      <c r="A1083" s="16" t="s">
        <v>7215</v>
      </c>
      <c r="B1083" s="16" t="s">
        <v>7229</v>
      </c>
      <c r="C1083" s="16" t="s">
        <v>1324</v>
      </c>
      <c r="D1083" s="16" t="s">
        <v>7230</v>
      </c>
      <c r="E1083" s="16" t="s">
        <v>7231</v>
      </c>
    </row>
    <row r="1084" spans="1:5" x14ac:dyDescent="0.25">
      <c r="A1084" s="16" t="s">
        <v>7215</v>
      </c>
      <c r="B1084" s="16" t="s">
        <v>865</v>
      </c>
      <c r="C1084" s="16" t="s">
        <v>1323</v>
      </c>
      <c r="D1084" s="16" t="s">
        <v>7232</v>
      </c>
      <c r="E1084" s="16" t="s">
        <v>7233</v>
      </c>
    </row>
    <row r="1085" spans="1:5" x14ac:dyDescent="0.25">
      <c r="A1085" s="16" t="s">
        <v>7215</v>
      </c>
      <c r="B1085" s="16" t="s">
        <v>7108</v>
      </c>
      <c r="C1085" s="16" t="s">
        <v>1322</v>
      </c>
      <c r="D1085" s="16" t="s">
        <v>7234</v>
      </c>
      <c r="E1085" s="16" t="s">
        <v>7235</v>
      </c>
    </row>
    <row r="1086" spans="1:5" x14ac:dyDescent="0.25">
      <c r="A1086" s="16" t="s">
        <v>7215</v>
      </c>
      <c r="B1086" s="16" t="s">
        <v>7236</v>
      </c>
      <c r="C1086" s="16" t="s">
        <v>1321</v>
      </c>
      <c r="D1086" s="16" t="s">
        <v>7237</v>
      </c>
      <c r="E1086" s="16" t="s">
        <v>7238</v>
      </c>
    </row>
    <row r="1087" spans="1:5" x14ac:dyDescent="0.25">
      <c r="A1087" s="16" t="s">
        <v>7215</v>
      </c>
      <c r="B1087" s="16" t="s">
        <v>864</v>
      </c>
      <c r="C1087" s="16" t="s">
        <v>697</v>
      </c>
      <c r="D1087" s="16" t="s">
        <v>4357</v>
      </c>
      <c r="E1087" s="16" t="s">
        <v>4357</v>
      </c>
    </row>
    <row r="1088" spans="1:5" x14ac:dyDescent="0.25">
      <c r="A1088" s="16" t="s">
        <v>7215</v>
      </c>
      <c r="B1088" s="16" t="s">
        <v>4216</v>
      </c>
      <c r="C1088" s="16" t="s">
        <v>444</v>
      </c>
      <c r="D1088" s="16" t="s">
        <v>4217</v>
      </c>
      <c r="E1088" s="16" t="s">
        <v>4218</v>
      </c>
    </row>
    <row r="1089" spans="1:5" x14ac:dyDescent="0.25">
      <c r="A1089" s="16" t="s">
        <v>7239</v>
      </c>
      <c r="B1089" s="16" t="s">
        <v>865</v>
      </c>
      <c r="C1089" s="16" t="s">
        <v>1330</v>
      </c>
      <c r="D1089" s="16" t="s">
        <v>7240</v>
      </c>
      <c r="E1089" s="16" t="s">
        <v>7241</v>
      </c>
    </row>
    <row r="1090" spans="1:5" x14ac:dyDescent="0.25">
      <c r="A1090" s="16" t="s">
        <v>7239</v>
      </c>
      <c r="B1090" s="16" t="s">
        <v>867</v>
      </c>
      <c r="C1090" s="16" t="s">
        <v>1331</v>
      </c>
      <c r="D1090" s="16" t="s">
        <v>7242</v>
      </c>
      <c r="E1090" s="16" t="s">
        <v>7243</v>
      </c>
    </row>
    <row r="1091" spans="1:5" x14ac:dyDescent="0.25">
      <c r="A1091" s="16" t="s">
        <v>7239</v>
      </c>
      <c r="B1091" s="16" t="s">
        <v>864</v>
      </c>
      <c r="C1091" s="16" t="s">
        <v>697</v>
      </c>
      <c r="D1091" s="16" t="s">
        <v>4357</v>
      </c>
      <c r="E1091" s="16" t="s">
        <v>4357</v>
      </c>
    </row>
    <row r="1092" spans="1:5" x14ac:dyDescent="0.25">
      <c r="A1092" s="16" t="s">
        <v>7239</v>
      </c>
      <c r="B1092" s="16" t="s">
        <v>4216</v>
      </c>
      <c r="C1092" s="16" t="s">
        <v>444</v>
      </c>
      <c r="D1092" s="16" t="s">
        <v>4217</v>
      </c>
      <c r="E1092" s="16" t="s">
        <v>4218</v>
      </c>
    </row>
    <row r="1093" spans="1:5" x14ac:dyDescent="0.25">
      <c r="A1093" s="16" t="s">
        <v>7244</v>
      </c>
      <c r="B1093" s="16" t="s">
        <v>865</v>
      </c>
      <c r="C1093" s="16" t="s">
        <v>486</v>
      </c>
      <c r="D1093" s="16" t="s">
        <v>4370</v>
      </c>
      <c r="E1093" s="16" t="s">
        <v>4371</v>
      </c>
    </row>
    <row r="1094" spans="1:5" x14ac:dyDescent="0.25">
      <c r="A1094" s="16" t="s">
        <v>7244</v>
      </c>
      <c r="B1094" s="16" t="s">
        <v>7245</v>
      </c>
      <c r="C1094" s="16" t="s">
        <v>7246</v>
      </c>
      <c r="D1094" s="16" t="s">
        <v>7247</v>
      </c>
      <c r="E1094" s="16" t="s">
        <v>7248</v>
      </c>
    </row>
    <row r="1095" spans="1:5" x14ac:dyDescent="0.25">
      <c r="A1095" s="16" t="s">
        <v>7244</v>
      </c>
      <c r="B1095" s="16" t="s">
        <v>7249</v>
      </c>
      <c r="C1095" s="16" t="s">
        <v>7250</v>
      </c>
      <c r="D1095" s="16" t="s">
        <v>7251</v>
      </c>
      <c r="E1095" s="16" t="s">
        <v>7252</v>
      </c>
    </row>
    <row r="1096" spans="1:5" x14ac:dyDescent="0.25">
      <c r="A1096" s="16" t="s">
        <v>7244</v>
      </c>
      <c r="B1096" s="16" t="s">
        <v>7253</v>
      </c>
      <c r="C1096" s="16" t="s">
        <v>7254</v>
      </c>
      <c r="D1096" s="16" t="s">
        <v>7255</v>
      </c>
      <c r="E1096" s="16" t="s">
        <v>7256</v>
      </c>
    </row>
    <row r="1097" spans="1:5" x14ac:dyDescent="0.25">
      <c r="A1097" s="16" t="s">
        <v>7244</v>
      </c>
      <c r="B1097" s="16" t="s">
        <v>864</v>
      </c>
      <c r="C1097" s="16" t="s">
        <v>697</v>
      </c>
      <c r="D1097" s="16" t="s">
        <v>4357</v>
      </c>
      <c r="E1097" s="16" t="s">
        <v>4357</v>
      </c>
    </row>
    <row r="1098" spans="1:5" x14ac:dyDescent="0.25">
      <c r="A1098" s="16" t="s">
        <v>7244</v>
      </c>
      <c r="B1098" s="16" t="s">
        <v>4216</v>
      </c>
      <c r="C1098" s="16" t="s">
        <v>444</v>
      </c>
      <c r="D1098" s="16" t="s">
        <v>4217</v>
      </c>
      <c r="E1098" s="16" t="s">
        <v>4218</v>
      </c>
    </row>
    <row r="1099" spans="1:5" x14ac:dyDescent="0.25">
      <c r="A1099" s="16" t="s">
        <v>7257</v>
      </c>
      <c r="B1099" s="16" t="s">
        <v>4595</v>
      </c>
      <c r="C1099" s="16" t="s">
        <v>7258</v>
      </c>
      <c r="D1099" s="16" t="s">
        <v>7259</v>
      </c>
      <c r="E1099" s="16" t="s">
        <v>4598</v>
      </c>
    </row>
    <row r="1100" spans="1:5" x14ac:dyDescent="0.25">
      <c r="A1100" s="16" t="s">
        <v>7257</v>
      </c>
      <c r="B1100" s="16" t="s">
        <v>7260</v>
      </c>
      <c r="C1100" s="16" t="s">
        <v>7261</v>
      </c>
      <c r="D1100" s="16" t="s">
        <v>7262</v>
      </c>
      <c r="E1100" s="16" t="s">
        <v>7263</v>
      </c>
    </row>
    <row r="1101" spans="1:5" x14ac:dyDescent="0.25">
      <c r="A1101" s="16" t="s">
        <v>7257</v>
      </c>
      <c r="B1101" s="16" t="s">
        <v>7264</v>
      </c>
      <c r="C1101" s="16" t="s">
        <v>7265</v>
      </c>
      <c r="D1101" s="16" t="s">
        <v>7266</v>
      </c>
      <c r="E1101" s="16" t="s">
        <v>7267</v>
      </c>
    </row>
    <row r="1102" spans="1:5" x14ac:dyDescent="0.25">
      <c r="A1102" s="16" t="s">
        <v>7257</v>
      </c>
      <c r="B1102" s="16" t="s">
        <v>7268</v>
      </c>
      <c r="C1102" s="16" t="s">
        <v>7269</v>
      </c>
      <c r="D1102" s="16" t="s">
        <v>7270</v>
      </c>
      <c r="E1102" s="16" t="s">
        <v>7271</v>
      </c>
    </row>
    <row r="1103" spans="1:5" x14ac:dyDescent="0.25">
      <c r="A1103" s="16" t="s">
        <v>7257</v>
      </c>
      <c r="B1103" s="16" t="s">
        <v>7272</v>
      </c>
      <c r="C1103" s="16" t="s">
        <v>7273</v>
      </c>
      <c r="D1103" s="16" t="s">
        <v>7274</v>
      </c>
      <c r="E1103" s="16" t="s">
        <v>7275</v>
      </c>
    </row>
    <row r="1104" spans="1:5" x14ac:dyDescent="0.25">
      <c r="A1104" s="16" t="s">
        <v>7257</v>
      </c>
      <c r="B1104" s="16" t="s">
        <v>864</v>
      </c>
      <c r="C1104" s="16" t="s">
        <v>697</v>
      </c>
      <c r="D1104" s="16" t="s">
        <v>4357</v>
      </c>
      <c r="E1104" s="16" t="s">
        <v>4357</v>
      </c>
    </row>
    <row r="1105" spans="1:5" x14ac:dyDescent="0.25">
      <c r="A1105" s="16" t="s">
        <v>7257</v>
      </c>
      <c r="B1105" s="16" t="s">
        <v>4216</v>
      </c>
      <c r="C1105" s="16" t="s">
        <v>444</v>
      </c>
      <c r="D1105" s="16" t="s">
        <v>4217</v>
      </c>
      <c r="E1105" s="16" t="s">
        <v>4218</v>
      </c>
    </row>
    <row r="1106" spans="1:5" x14ac:dyDescent="0.25">
      <c r="A1106" s="16" t="s">
        <v>7276</v>
      </c>
      <c r="B1106" s="16" t="s">
        <v>7277</v>
      </c>
      <c r="C1106" s="16" t="s">
        <v>1798</v>
      </c>
      <c r="D1106" s="16" t="s">
        <v>7278</v>
      </c>
      <c r="E1106" s="16" t="s">
        <v>7279</v>
      </c>
    </row>
    <row r="1107" spans="1:5" x14ac:dyDescent="0.25">
      <c r="A1107" s="16" t="s">
        <v>7276</v>
      </c>
      <c r="B1107" s="16" t="s">
        <v>7280</v>
      </c>
      <c r="C1107" s="16" t="s">
        <v>1799</v>
      </c>
      <c r="D1107" s="16" t="s">
        <v>7281</v>
      </c>
      <c r="E1107" s="16" t="s">
        <v>7282</v>
      </c>
    </row>
    <row r="1108" spans="1:5" x14ac:dyDescent="0.25">
      <c r="A1108" s="16" t="s">
        <v>7276</v>
      </c>
      <c r="B1108" s="16" t="s">
        <v>7283</v>
      </c>
      <c r="C1108" s="16" t="s">
        <v>1797</v>
      </c>
      <c r="D1108" s="16" t="s">
        <v>7284</v>
      </c>
      <c r="E1108" s="16" t="s">
        <v>7285</v>
      </c>
    </row>
    <row r="1109" spans="1:5" x14ac:dyDescent="0.25">
      <c r="A1109" s="16" t="s">
        <v>7276</v>
      </c>
      <c r="B1109" s="16" t="s">
        <v>7286</v>
      </c>
      <c r="C1109" s="16" t="s">
        <v>1801</v>
      </c>
      <c r="D1109" s="16" t="s">
        <v>7287</v>
      </c>
      <c r="E1109" s="16" t="s">
        <v>7288</v>
      </c>
    </row>
    <row r="1110" spans="1:5" x14ac:dyDescent="0.25">
      <c r="A1110" s="16" t="s">
        <v>7276</v>
      </c>
      <c r="B1110" s="16" t="s">
        <v>7289</v>
      </c>
      <c r="C1110" s="16" t="s">
        <v>1800</v>
      </c>
      <c r="D1110" s="16" t="s">
        <v>7290</v>
      </c>
      <c r="E1110" s="16" t="s">
        <v>7291</v>
      </c>
    </row>
    <row r="1111" spans="1:5" x14ac:dyDescent="0.25">
      <c r="A1111" s="16" t="s">
        <v>7276</v>
      </c>
      <c r="B1111" s="16" t="s">
        <v>864</v>
      </c>
      <c r="C1111" s="16" t="s">
        <v>697</v>
      </c>
      <c r="D1111" s="16" t="s">
        <v>4357</v>
      </c>
      <c r="E1111" s="16" t="s">
        <v>4357</v>
      </c>
    </row>
    <row r="1112" spans="1:5" x14ac:dyDescent="0.25">
      <c r="A1112" s="16" t="s">
        <v>7276</v>
      </c>
      <c r="B1112" s="16" t="s">
        <v>4216</v>
      </c>
      <c r="C1112" s="16" t="s">
        <v>444</v>
      </c>
      <c r="D1112" s="16" t="s">
        <v>4217</v>
      </c>
      <c r="E1112" s="16" t="s">
        <v>4218</v>
      </c>
    </row>
    <row r="1113" spans="1:5" x14ac:dyDescent="0.25">
      <c r="A1113" s="16" t="s">
        <v>7292</v>
      </c>
      <c r="B1113" s="16" t="s">
        <v>7293</v>
      </c>
      <c r="C1113" s="16" t="s">
        <v>1659</v>
      </c>
      <c r="D1113" s="16" t="s">
        <v>7294</v>
      </c>
      <c r="E1113" s="16" t="s">
        <v>7295</v>
      </c>
    </row>
    <row r="1114" spans="1:5" x14ac:dyDescent="0.25">
      <c r="A1114" s="16" t="s">
        <v>7292</v>
      </c>
      <c r="B1114" s="16" t="s">
        <v>7296</v>
      </c>
      <c r="C1114" s="16" t="s">
        <v>1655</v>
      </c>
      <c r="D1114" s="16" t="s">
        <v>7297</v>
      </c>
      <c r="E1114" s="16" t="s">
        <v>7298</v>
      </c>
    </row>
    <row r="1115" spans="1:5" x14ac:dyDescent="0.25">
      <c r="A1115" s="16" t="s">
        <v>7292</v>
      </c>
      <c r="B1115" s="16" t="s">
        <v>7299</v>
      </c>
      <c r="C1115" s="16" t="s">
        <v>1657</v>
      </c>
      <c r="D1115" s="16" t="s">
        <v>7300</v>
      </c>
      <c r="E1115" s="16" t="s">
        <v>7301</v>
      </c>
    </row>
    <row r="1116" spans="1:5" x14ac:dyDescent="0.25">
      <c r="A1116" s="16" t="s">
        <v>7292</v>
      </c>
      <c r="B1116" s="16" t="s">
        <v>7302</v>
      </c>
      <c r="C1116" s="16" t="s">
        <v>1658</v>
      </c>
      <c r="D1116" s="16" t="s">
        <v>7303</v>
      </c>
      <c r="E1116" s="16" t="s">
        <v>7304</v>
      </c>
    </row>
    <row r="1117" spans="1:5" x14ac:dyDescent="0.25">
      <c r="A1117" s="16" t="s">
        <v>7292</v>
      </c>
      <c r="B1117" s="16" t="s">
        <v>7305</v>
      </c>
      <c r="C1117" s="16" t="s">
        <v>1656</v>
      </c>
      <c r="D1117" s="16" t="s">
        <v>7306</v>
      </c>
      <c r="E1117" s="16" t="s">
        <v>7307</v>
      </c>
    </row>
    <row r="1118" spans="1:5" x14ac:dyDescent="0.25">
      <c r="A1118" s="16" t="s">
        <v>7292</v>
      </c>
      <c r="B1118" s="16" t="s">
        <v>7308</v>
      </c>
      <c r="C1118" s="16" t="s">
        <v>1660</v>
      </c>
      <c r="D1118" s="16" t="s">
        <v>7309</v>
      </c>
      <c r="E1118" s="16" t="s">
        <v>7310</v>
      </c>
    </row>
    <row r="1119" spans="1:5" x14ac:dyDescent="0.25">
      <c r="A1119" s="16" t="s">
        <v>7292</v>
      </c>
      <c r="B1119" s="16" t="s">
        <v>864</v>
      </c>
      <c r="C1119" s="16" t="s">
        <v>697</v>
      </c>
      <c r="D1119" s="16" t="s">
        <v>4357</v>
      </c>
      <c r="E1119" s="16" t="s">
        <v>4357</v>
      </c>
    </row>
    <row r="1120" spans="1:5" x14ac:dyDescent="0.25">
      <c r="A1120" s="16" t="s">
        <v>7292</v>
      </c>
      <c r="B1120" s="16" t="s">
        <v>4216</v>
      </c>
      <c r="C1120" s="16" t="s">
        <v>1661</v>
      </c>
      <c r="D1120" s="16" t="s">
        <v>7311</v>
      </c>
      <c r="E1120" s="16" t="s">
        <v>4218</v>
      </c>
    </row>
    <row r="1121" spans="1:5" x14ac:dyDescent="0.25">
      <c r="A1121" s="16" t="s">
        <v>7312</v>
      </c>
      <c r="B1121" s="16" t="s">
        <v>7313</v>
      </c>
      <c r="C1121" s="16" t="s">
        <v>1341</v>
      </c>
      <c r="D1121" s="16" t="s">
        <v>7314</v>
      </c>
      <c r="E1121" s="16" t="s">
        <v>7315</v>
      </c>
    </row>
    <row r="1122" spans="1:5" x14ac:dyDescent="0.25">
      <c r="A1122" s="16" t="s">
        <v>7312</v>
      </c>
      <c r="B1122" s="16" t="s">
        <v>7133</v>
      </c>
      <c r="C1122" s="16" t="s">
        <v>1343</v>
      </c>
      <c r="D1122" s="16" t="s">
        <v>7316</v>
      </c>
      <c r="E1122" s="16" t="s">
        <v>7317</v>
      </c>
    </row>
    <row r="1123" spans="1:5" x14ac:dyDescent="0.25">
      <c r="A1123" s="16" t="s">
        <v>7312</v>
      </c>
      <c r="B1123" s="16" t="s">
        <v>7318</v>
      </c>
      <c r="C1123" s="16" t="s">
        <v>1345</v>
      </c>
      <c r="D1123" s="16" t="s">
        <v>7319</v>
      </c>
      <c r="E1123" s="16" t="s">
        <v>7320</v>
      </c>
    </row>
    <row r="1124" spans="1:5" x14ac:dyDescent="0.25">
      <c r="A1124" s="16" t="s">
        <v>7312</v>
      </c>
      <c r="B1124" s="16" t="s">
        <v>7321</v>
      </c>
      <c r="C1124" s="16" t="s">
        <v>1344</v>
      </c>
      <c r="D1124" s="16" t="s">
        <v>7322</v>
      </c>
      <c r="E1124" s="16" t="s">
        <v>7323</v>
      </c>
    </row>
    <row r="1125" spans="1:5" x14ac:dyDescent="0.25">
      <c r="A1125" s="16" t="s">
        <v>7312</v>
      </c>
      <c r="B1125" s="16" t="s">
        <v>7324</v>
      </c>
      <c r="C1125" s="16" t="s">
        <v>1342</v>
      </c>
      <c r="D1125" s="16" t="s">
        <v>7325</v>
      </c>
      <c r="E1125" s="16" t="s">
        <v>7326</v>
      </c>
    </row>
    <row r="1126" spans="1:5" x14ac:dyDescent="0.25">
      <c r="A1126" s="16" t="s">
        <v>7312</v>
      </c>
      <c r="B1126" s="16" t="s">
        <v>864</v>
      </c>
      <c r="C1126" s="16" t="s">
        <v>697</v>
      </c>
      <c r="D1126" s="16" t="s">
        <v>4357</v>
      </c>
      <c r="E1126" s="16" t="s">
        <v>4357</v>
      </c>
    </row>
    <row r="1127" spans="1:5" x14ac:dyDescent="0.25">
      <c r="A1127" s="16" t="s">
        <v>7312</v>
      </c>
      <c r="B1127" s="16" t="s">
        <v>4216</v>
      </c>
      <c r="C1127" s="16" t="s">
        <v>699</v>
      </c>
      <c r="D1127" s="16" t="s">
        <v>4217</v>
      </c>
      <c r="E1127" s="16" t="s">
        <v>4218</v>
      </c>
    </row>
    <row r="1128" spans="1:5" x14ac:dyDescent="0.25">
      <c r="A1128" s="16" t="s">
        <v>7327</v>
      </c>
      <c r="B1128" s="16" t="s">
        <v>865</v>
      </c>
      <c r="C1128" s="16" t="s">
        <v>7328</v>
      </c>
      <c r="D1128" s="16" t="s">
        <v>7329</v>
      </c>
      <c r="E1128" s="16" t="s">
        <v>7330</v>
      </c>
    </row>
    <row r="1129" spans="1:5" x14ac:dyDescent="0.25">
      <c r="A1129" s="16" t="s">
        <v>7327</v>
      </c>
      <c r="B1129" s="16" t="s">
        <v>7331</v>
      </c>
      <c r="C1129" s="16" t="s">
        <v>7332</v>
      </c>
      <c r="D1129" s="16" t="s">
        <v>7333</v>
      </c>
      <c r="E1129" s="16" t="s">
        <v>7334</v>
      </c>
    </row>
    <row r="1130" spans="1:5" x14ac:dyDescent="0.25">
      <c r="A1130" s="16" t="s">
        <v>7327</v>
      </c>
      <c r="B1130" s="16" t="s">
        <v>7335</v>
      </c>
      <c r="C1130" s="16" t="s">
        <v>7336</v>
      </c>
      <c r="D1130" s="16" t="s">
        <v>7337</v>
      </c>
      <c r="E1130" s="16" t="s">
        <v>7338</v>
      </c>
    </row>
    <row r="1131" spans="1:5" x14ac:dyDescent="0.25">
      <c r="A1131" s="16" t="s">
        <v>7327</v>
      </c>
      <c r="B1131" s="16" t="s">
        <v>7339</v>
      </c>
      <c r="C1131" s="16" t="s">
        <v>7340</v>
      </c>
      <c r="D1131" s="16" t="s">
        <v>7341</v>
      </c>
      <c r="E1131" s="16" t="s">
        <v>7342</v>
      </c>
    </row>
    <row r="1132" spans="1:5" x14ac:dyDescent="0.25">
      <c r="A1132" s="16" t="s">
        <v>7327</v>
      </c>
      <c r="B1132" s="16" t="s">
        <v>7343</v>
      </c>
      <c r="C1132" s="16" t="s">
        <v>7344</v>
      </c>
      <c r="D1132" s="16" t="s">
        <v>7345</v>
      </c>
      <c r="E1132" s="16" t="s">
        <v>7346</v>
      </c>
    </row>
    <row r="1133" spans="1:5" x14ac:dyDescent="0.25">
      <c r="A1133" s="16" t="s">
        <v>7327</v>
      </c>
      <c r="B1133" s="16" t="s">
        <v>864</v>
      </c>
      <c r="C1133" s="16" t="s">
        <v>697</v>
      </c>
      <c r="D1133" s="16" t="s">
        <v>4357</v>
      </c>
      <c r="E1133" s="16" t="s">
        <v>4357</v>
      </c>
    </row>
    <row r="1134" spans="1:5" x14ac:dyDescent="0.25">
      <c r="A1134" s="16" t="s">
        <v>7327</v>
      </c>
      <c r="B1134" s="16" t="s">
        <v>4216</v>
      </c>
      <c r="C1134" s="16" t="s">
        <v>699</v>
      </c>
      <c r="D1134" s="16" t="s">
        <v>4217</v>
      </c>
      <c r="E1134" s="16" t="s">
        <v>4218</v>
      </c>
    </row>
    <row r="1135" spans="1:5" x14ac:dyDescent="0.25">
      <c r="A1135" s="16" t="s">
        <v>7347</v>
      </c>
      <c r="B1135" s="16" t="s">
        <v>7348</v>
      </c>
      <c r="C1135" s="16" t="s">
        <v>7349</v>
      </c>
      <c r="D1135" s="16" t="s">
        <v>7350</v>
      </c>
      <c r="E1135" s="16" t="s">
        <v>7351</v>
      </c>
    </row>
    <row r="1136" spans="1:5" x14ac:dyDescent="0.25">
      <c r="A1136" s="16" t="s">
        <v>7347</v>
      </c>
      <c r="B1136" s="16" t="s">
        <v>7352</v>
      </c>
      <c r="C1136" s="16" t="s">
        <v>7353</v>
      </c>
      <c r="D1136" s="16" t="s">
        <v>7354</v>
      </c>
      <c r="E1136" s="16" t="s">
        <v>7355</v>
      </c>
    </row>
    <row r="1137" spans="1:5" x14ac:dyDescent="0.25">
      <c r="A1137" s="16" t="s">
        <v>7347</v>
      </c>
      <c r="B1137" s="16" t="s">
        <v>7356</v>
      </c>
      <c r="C1137" s="16" t="s">
        <v>7357</v>
      </c>
      <c r="D1137" s="16" t="s">
        <v>7358</v>
      </c>
      <c r="E1137" s="16" t="s">
        <v>7359</v>
      </c>
    </row>
    <row r="1138" spans="1:5" x14ac:dyDescent="0.25">
      <c r="A1138" s="16" t="s">
        <v>7347</v>
      </c>
      <c r="B1138" s="16" t="s">
        <v>864</v>
      </c>
      <c r="C1138" s="16" t="s">
        <v>697</v>
      </c>
      <c r="D1138" s="16" t="s">
        <v>4357</v>
      </c>
      <c r="E1138" s="16" t="s">
        <v>4357</v>
      </c>
    </row>
    <row r="1139" spans="1:5" x14ac:dyDescent="0.25">
      <c r="A1139" s="16" t="s">
        <v>7347</v>
      </c>
      <c r="B1139" s="16" t="s">
        <v>4216</v>
      </c>
      <c r="C1139" s="16" t="s">
        <v>699</v>
      </c>
      <c r="D1139" s="16" t="s">
        <v>4217</v>
      </c>
      <c r="E1139" s="16" t="s">
        <v>4218</v>
      </c>
    </row>
    <row r="1140" spans="1:5" x14ac:dyDescent="0.25">
      <c r="A1140" s="16" t="s">
        <v>7360</v>
      </c>
      <c r="B1140" s="16" t="s">
        <v>7361</v>
      </c>
      <c r="C1140" s="16" t="s">
        <v>1851</v>
      </c>
      <c r="D1140" s="16" t="s">
        <v>7362</v>
      </c>
      <c r="E1140" s="16" t="s">
        <v>7363</v>
      </c>
    </row>
    <row r="1141" spans="1:5" x14ac:dyDescent="0.25">
      <c r="A1141" s="16" t="s">
        <v>7360</v>
      </c>
      <c r="B1141" s="16" t="s">
        <v>7364</v>
      </c>
      <c r="C1141" s="16" t="s">
        <v>1850</v>
      </c>
      <c r="D1141" s="16" t="s">
        <v>7365</v>
      </c>
      <c r="E1141" s="16" t="s">
        <v>7366</v>
      </c>
    </row>
    <row r="1142" spans="1:5" x14ac:dyDescent="0.25">
      <c r="A1142" s="16" t="s">
        <v>7360</v>
      </c>
      <c r="B1142" s="16" t="s">
        <v>7367</v>
      </c>
      <c r="C1142" s="16" t="s">
        <v>1846</v>
      </c>
      <c r="D1142" s="16" t="s">
        <v>7368</v>
      </c>
      <c r="E1142" s="16" t="s">
        <v>7369</v>
      </c>
    </row>
    <row r="1143" spans="1:5" x14ac:dyDescent="0.25">
      <c r="A1143" s="16" t="s">
        <v>7360</v>
      </c>
      <c r="B1143" s="16" t="s">
        <v>7370</v>
      </c>
      <c r="C1143" s="16" t="s">
        <v>1847</v>
      </c>
      <c r="D1143" s="16" t="s">
        <v>7371</v>
      </c>
      <c r="E1143" s="16" t="s">
        <v>7372</v>
      </c>
    </row>
    <row r="1144" spans="1:5" x14ac:dyDescent="0.25">
      <c r="A1144" s="16" t="s">
        <v>7360</v>
      </c>
      <c r="B1144" s="16" t="s">
        <v>7373</v>
      </c>
      <c r="C1144" s="16" t="s">
        <v>1848</v>
      </c>
      <c r="D1144" s="16" t="s">
        <v>7374</v>
      </c>
      <c r="E1144" s="16" t="s">
        <v>7375</v>
      </c>
    </row>
    <row r="1145" spans="1:5" x14ac:dyDescent="0.25">
      <c r="A1145" s="16" t="s">
        <v>7360</v>
      </c>
      <c r="B1145" s="16" t="s">
        <v>7376</v>
      </c>
      <c r="C1145" s="16" t="s">
        <v>1849</v>
      </c>
      <c r="D1145" s="16" t="s">
        <v>7377</v>
      </c>
      <c r="E1145" s="16" t="s">
        <v>7378</v>
      </c>
    </row>
    <row r="1146" spans="1:5" x14ac:dyDescent="0.25">
      <c r="A1146" s="16" t="s">
        <v>7360</v>
      </c>
      <c r="B1146" s="16" t="s">
        <v>864</v>
      </c>
      <c r="C1146" s="16" t="s">
        <v>697</v>
      </c>
      <c r="D1146" s="16" t="s">
        <v>4357</v>
      </c>
      <c r="E1146" s="16" t="s">
        <v>4357</v>
      </c>
    </row>
    <row r="1147" spans="1:5" x14ac:dyDescent="0.25">
      <c r="A1147" s="16" t="s">
        <v>7360</v>
      </c>
      <c r="B1147" s="16" t="s">
        <v>4216</v>
      </c>
      <c r="C1147" s="16" t="s">
        <v>699</v>
      </c>
      <c r="D1147" s="16" t="s">
        <v>4217</v>
      </c>
      <c r="E1147" s="16" t="s">
        <v>4218</v>
      </c>
    </row>
    <row r="1148" spans="1:5" x14ac:dyDescent="0.25">
      <c r="A1148" s="16" t="s">
        <v>7379</v>
      </c>
      <c r="B1148" s="16" t="s">
        <v>7380</v>
      </c>
      <c r="C1148" s="16" t="s">
        <v>1252</v>
      </c>
      <c r="D1148" s="16" t="s">
        <v>7381</v>
      </c>
      <c r="E1148" s="16" t="s">
        <v>7382</v>
      </c>
    </row>
    <row r="1149" spans="1:5" x14ac:dyDescent="0.25">
      <c r="A1149" s="16" t="s">
        <v>7379</v>
      </c>
      <c r="B1149" s="16" t="s">
        <v>7383</v>
      </c>
      <c r="C1149" s="16" t="s">
        <v>1254</v>
      </c>
      <c r="D1149" s="16" t="s">
        <v>7384</v>
      </c>
      <c r="E1149" s="16" t="s">
        <v>7385</v>
      </c>
    </row>
    <row r="1150" spans="1:5" x14ac:dyDescent="0.25">
      <c r="A1150" s="16" t="s">
        <v>7379</v>
      </c>
      <c r="B1150" s="16" t="s">
        <v>7386</v>
      </c>
      <c r="C1150" s="16" t="s">
        <v>1250</v>
      </c>
      <c r="D1150" s="16" t="s">
        <v>7387</v>
      </c>
      <c r="E1150" s="16" t="s">
        <v>7388</v>
      </c>
    </row>
    <row r="1151" spans="1:5" x14ac:dyDescent="0.25">
      <c r="A1151" s="16" t="s">
        <v>7379</v>
      </c>
      <c r="B1151" s="16" t="s">
        <v>7389</v>
      </c>
      <c r="C1151" s="16" t="s">
        <v>1251</v>
      </c>
      <c r="D1151" s="16" t="s">
        <v>7390</v>
      </c>
      <c r="E1151" s="16" t="s">
        <v>7391</v>
      </c>
    </row>
    <row r="1152" spans="1:5" x14ac:dyDescent="0.25">
      <c r="A1152" s="16" t="s">
        <v>7379</v>
      </c>
      <c r="B1152" s="16" t="s">
        <v>7392</v>
      </c>
      <c r="C1152" s="16" t="s">
        <v>1253</v>
      </c>
      <c r="D1152" s="16" t="s">
        <v>7393</v>
      </c>
      <c r="E1152" s="16" t="s">
        <v>7394</v>
      </c>
    </row>
    <row r="1153" spans="1:5" x14ac:dyDescent="0.25">
      <c r="A1153" s="16" t="s">
        <v>7379</v>
      </c>
      <c r="B1153" s="16" t="s">
        <v>4216</v>
      </c>
      <c r="C1153" s="16" t="s">
        <v>699</v>
      </c>
      <c r="D1153" s="16" t="s">
        <v>4217</v>
      </c>
      <c r="E1153" s="16" t="s">
        <v>4218</v>
      </c>
    </row>
    <row r="1154" spans="1:5" x14ac:dyDescent="0.25">
      <c r="A1154" s="16" t="s">
        <v>7395</v>
      </c>
      <c r="B1154" s="16" t="s">
        <v>7396</v>
      </c>
      <c r="C1154" s="16" t="s">
        <v>7397</v>
      </c>
      <c r="D1154" s="16" t="s">
        <v>7398</v>
      </c>
      <c r="E1154" s="16" t="s">
        <v>7399</v>
      </c>
    </row>
    <row r="1155" spans="1:5" x14ac:dyDescent="0.25">
      <c r="A1155" s="16" t="s">
        <v>7395</v>
      </c>
      <c r="B1155" s="16" t="s">
        <v>7400</v>
      </c>
      <c r="C1155" s="16" t="s">
        <v>7401</v>
      </c>
      <c r="D1155" s="16" t="s">
        <v>7402</v>
      </c>
      <c r="E1155" s="16" t="s">
        <v>7403</v>
      </c>
    </row>
    <row r="1156" spans="1:5" x14ac:dyDescent="0.25">
      <c r="A1156" s="16" t="s">
        <v>7395</v>
      </c>
      <c r="B1156" s="16" t="s">
        <v>7404</v>
      </c>
      <c r="C1156" s="16" t="s">
        <v>7405</v>
      </c>
      <c r="D1156" s="16" t="s">
        <v>7406</v>
      </c>
      <c r="E1156" s="16" t="s">
        <v>7407</v>
      </c>
    </row>
    <row r="1157" spans="1:5" x14ac:dyDescent="0.25">
      <c r="A1157" s="16" t="s">
        <v>7395</v>
      </c>
      <c r="B1157" s="16" t="s">
        <v>7408</v>
      </c>
      <c r="C1157" s="16" t="s">
        <v>7409</v>
      </c>
      <c r="D1157" s="16" t="s">
        <v>7410</v>
      </c>
      <c r="E1157" s="16" t="s">
        <v>7411</v>
      </c>
    </row>
    <row r="1158" spans="1:5" x14ac:dyDescent="0.25">
      <c r="A1158" s="16" t="s">
        <v>7395</v>
      </c>
      <c r="B1158" s="16" t="s">
        <v>2337</v>
      </c>
      <c r="C1158" s="16" t="s">
        <v>7412</v>
      </c>
      <c r="D1158" s="16" t="s">
        <v>7413</v>
      </c>
      <c r="E1158" s="16" t="s">
        <v>4183</v>
      </c>
    </row>
    <row r="1159" spans="1:5" x14ac:dyDescent="0.25">
      <c r="A1159" s="16" t="s">
        <v>7395</v>
      </c>
      <c r="B1159" s="16" t="s">
        <v>865</v>
      </c>
      <c r="C1159" s="16" t="s">
        <v>865</v>
      </c>
      <c r="D1159" s="16" t="s">
        <v>4370</v>
      </c>
      <c r="E1159" s="16" t="s">
        <v>4371</v>
      </c>
    </row>
    <row r="1160" spans="1:5" x14ac:dyDescent="0.25">
      <c r="A1160" s="16" t="s">
        <v>7395</v>
      </c>
      <c r="B1160" s="16" t="s">
        <v>4216</v>
      </c>
      <c r="C1160" s="16" t="s">
        <v>7414</v>
      </c>
      <c r="D1160" s="16" t="s">
        <v>4217</v>
      </c>
      <c r="E1160" s="16" t="s">
        <v>4218</v>
      </c>
    </row>
    <row r="1161" spans="1:5" x14ac:dyDescent="0.25">
      <c r="A1161" s="16" t="s">
        <v>7415</v>
      </c>
      <c r="B1161" s="16" t="s">
        <v>7416</v>
      </c>
      <c r="C1161" s="16" t="s">
        <v>7417</v>
      </c>
      <c r="D1161" s="16" t="s">
        <v>7418</v>
      </c>
      <c r="E1161" s="16" t="s">
        <v>7419</v>
      </c>
    </row>
    <row r="1162" spans="1:5" x14ac:dyDescent="0.25">
      <c r="A1162" s="16" t="s">
        <v>7415</v>
      </c>
      <c r="B1162" s="16" t="s">
        <v>7420</v>
      </c>
      <c r="C1162" s="16" t="s">
        <v>7421</v>
      </c>
      <c r="D1162" s="16" t="s">
        <v>7422</v>
      </c>
      <c r="E1162" s="16" t="s">
        <v>7423</v>
      </c>
    </row>
    <row r="1163" spans="1:5" x14ac:dyDescent="0.25">
      <c r="A1163" s="16" t="s">
        <v>7415</v>
      </c>
      <c r="B1163" s="16" t="s">
        <v>7424</v>
      </c>
      <c r="C1163" s="16" t="s">
        <v>7425</v>
      </c>
      <c r="D1163" s="16" t="s">
        <v>7426</v>
      </c>
      <c r="E1163" s="16" t="s">
        <v>7427</v>
      </c>
    </row>
    <row r="1164" spans="1:5" x14ac:dyDescent="0.25">
      <c r="A1164" s="16" t="s">
        <v>7415</v>
      </c>
      <c r="B1164" s="16" t="s">
        <v>2337</v>
      </c>
      <c r="C1164" s="16" t="s">
        <v>530</v>
      </c>
      <c r="D1164" s="16" t="s">
        <v>4182</v>
      </c>
      <c r="E1164" s="16" t="s">
        <v>4183</v>
      </c>
    </row>
    <row r="1165" spans="1:5" x14ac:dyDescent="0.25">
      <c r="A1165" s="16" t="s">
        <v>7415</v>
      </c>
      <c r="B1165" s="16" t="s">
        <v>864</v>
      </c>
      <c r="C1165" s="16" t="s">
        <v>1895</v>
      </c>
      <c r="D1165" s="16" t="s">
        <v>4357</v>
      </c>
      <c r="E1165" s="16" t="s">
        <v>4357</v>
      </c>
    </row>
    <row r="1166" spans="1:5" x14ac:dyDescent="0.25">
      <c r="A1166" s="16" t="s">
        <v>7415</v>
      </c>
      <c r="B1166" s="16" t="s">
        <v>4216</v>
      </c>
      <c r="C1166" s="16" t="s">
        <v>1105</v>
      </c>
      <c r="D1166" s="16" t="s">
        <v>4217</v>
      </c>
      <c r="E1166" s="16" t="s">
        <v>4218</v>
      </c>
    </row>
    <row r="1167" spans="1:5" x14ac:dyDescent="0.25">
      <c r="A1167" s="16" t="s">
        <v>7428</v>
      </c>
      <c r="B1167" s="16" t="s">
        <v>7429</v>
      </c>
      <c r="C1167" s="16" t="s">
        <v>1931</v>
      </c>
      <c r="D1167" s="16" t="s">
        <v>7430</v>
      </c>
      <c r="E1167" s="16" t="s">
        <v>7431</v>
      </c>
    </row>
    <row r="1168" spans="1:5" x14ac:dyDescent="0.25">
      <c r="A1168" s="16" t="s">
        <v>7428</v>
      </c>
      <c r="B1168" s="16" t="s">
        <v>7432</v>
      </c>
      <c r="C1168" s="16" t="s">
        <v>1932</v>
      </c>
      <c r="D1168" s="16" t="s">
        <v>7433</v>
      </c>
      <c r="E1168" s="16" t="s">
        <v>7434</v>
      </c>
    </row>
    <row r="1169" spans="1:5" x14ac:dyDescent="0.25">
      <c r="A1169" s="16" t="s">
        <v>7428</v>
      </c>
      <c r="B1169" s="16" t="s">
        <v>7435</v>
      </c>
      <c r="C1169" s="16" t="s">
        <v>1930</v>
      </c>
      <c r="D1169" s="16" t="s">
        <v>7436</v>
      </c>
      <c r="E1169" s="16" t="s">
        <v>7437</v>
      </c>
    </row>
    <row r="1170" spans="1:5" x14ac:dyDescent="0.25">
      <c r="A1170" s="16" t="s">
        <v>7428</v>
      </c>
      <c r="B1170" s="16" t="s">
        <v>7438</v>
      </c>
      <c r="C1170" s="16" t="s">
        <v>1933</v>
      </c>
      <c r="D1170" s="16" t="s">
        <v>7439</v>
      </c>
      <c r="E1170" s="16" t="s">
        <v>7440</v>
      </c>
    </row>
    <row r="1171" spans="1:5" x14ac:dyDescent="0.25">
      <c r="A1171" s="16" t="s">
        <v>7428</v>
      </c>
      <c r="B1171" s="16" t="s">
        <v>864</v>
      </c>
      <c r="C1171" s="16" t="s">
        <v>697</v>
      </c>
      <c r="D1171" s="16" t="s">
        <v>4357</v>
      </c>
      <c r="E1171" s="16" t="s">
        <v>4357</v>
      </c>
    </row>
    <row r="1172" spans="1:5" x14ac:dyDescent="0.25">
      <c r="A1172" s="16" t="s">
        <v>7428</v>
      </c>
      <c r="B1172" s="16" t="s">
        <v>4216</v>
      </c>
      <c r="C1172" s="16" t="s">
        <v>1105</v>
      </c>
      <c r="D1172" s="16" t="s">
        <v>4217</v>
      </c>
      <c r="E1172" s="16" t="s">
        <v>4218</v>
      </c>
    </row>
    <row r="1173" spans="1:5" x14ac:dyDescent="0.25">
      <c r="A1173" s="16" t="s">
        <v>7428</v>
      </c>
      <c r="B1173" s="16" t="s">
        <v>2337</v>
      </c>
      <c r="C1173" s="16" t="s">
        <v>1093</v>
      </c>
      <c r="D1173" s="16" t="s">
        <v>4572</v>
      </c>
      <c r="E1173" s="16" t="s">
        <v>5986</v>
      </c>
    </row>
    <row r="1174" spans="1:5" x14ac:dyDescent="0.25">
      <c r="A1174" s="16" t="s">
        <v>7441</v>
      </c>
      <c r="B1174" s="16" t="s">
        <v>7442</v>
      </c>
      <c r="C1174" s="16" t="s">
        <v>7443</v>
      </c>
      <c r="D1174" s="16" t="s">
        <v>7444</v>
      </c>
      <c r="E1174" s="16" t="s">
        <v>7445</v>
      </c>
    </row>
    <row r="1175" spans="1:5" x14ac:dyDescent="0.25">
      <c r="A1175" s="16" t="s">
        <v>7441</v>
      </c>
      <c r="B1175" s="16" t="s">
        <v>7446</v>
      </c>
      <c r="C1175" s="16" t="s">
        <v>7447</v>
      </c>
      <c r="D1175" s="16" t="s">
        <v>7448</v>
      </c>
      <c r="E1175" s="16" t="s">
        <v>7449</v>
      </c>
    </row>
    <row r="1176" spans="1:5" x14ac:dyDescent="0.25">
      <c r="A1176" s="16" t="s">
        <v>7441</v>
      </c>
      <c r="B1176" s="16" t="s">
        <v>7420</v>
      </c>
      <c r="C1176" s="16" t="s">
        <v>7450</v>
      </c>
      <c r="D1176" s="16" t="s">
        <v>7451</v>
      </c>
      <c r="E1176" s="16" t="s">
        <v>7452</v>
      </c>
    </row>
    <row r="1177" spans="1:5" x14ac:dyDescent="0.25">
      <c r="A1177" s="16" t="s">
        <v>7441</v>
      </c>
      <c r="B1177" s="16" t="s">
        <v>7453</v>
      </c>
      <c r="C1177" s="16" t="s">
        <v>1818</v>
      </c>
      <c r="D1177" s="16" t="s">
        <v>4976</v>
      </c>
      <c r="E1177" s="16" t="s">
        <v>4977</v>
      </c>
    </row>
    <row r="1178" spans="1:5" x14ac:dyDescent="0.25">
      <c r="A1178" s="16" t="s">
        <v>7441</v>
      </c>
      <c r="B1178" s="16" t="s">
        <v>7454</v>
      </c>
      <c r="C1178" s="16" t="s">
        <v>7455</v>
      </c>
      <c r="D1178" s="16" t="s">
        <v>7456</v>
      </c>
      <c r="E1178" s="16" t="s">
        <v>7457</v>
      </c>
    </row>
    <row r="1179" spans="1:5" x14ac:dyDescent="0.25">
      <c r="A1179" s="16" t="s">
        <v>7441</v>
      </c>
      <c r="B1179" s="16" t="s">
        <v>5129</v>
      </c>
      <c r="C1179" s="16" t="s">
        <v>7458</v>
      </c>
      <c r="D1179" s="16" t="s">
        <v>7459</v>
      </c>
      <c r="E1179" s="16" t="s">
        <v>7460</v>
      </c>
    </row>
    <row r="1180" spans="1:5" x14ac:dyDescent="0.25">
      <c r="A1180" s="16" t="s">
        <v>7441</v>
      </c>
      <c r="B1180" s="16" t="s">
        <v>7461</v>
      </c>
      <c r="C1180" s="16" t="s">
        <v>7462</v>
      </c>
      <c r="D1180" s="16" t="s">
        <v>7463</v>
      </c>
      <c r="E1180" s="16" t="s">
        <v>7464</v>
      </c>
    </row>
    <row r="1181" spans="1:5" x14ac:dyDescent="0.25">
      <c r="A1181" s="16" t="s">
        <v>7441</v>
      </c>
      <c r="B1181" s="16" t="s">
        <v>7465</v>
      </c>
      <c r="C1181" s="16" t="s">
        <v>7466</v>
      </c>
      <c r="D1181" s="16" t="s">
        <v>7467</v>
      </c>
      <c r="E1181" s="16" t="s">
        <v>7468</v>
      </c>
    </row>
    <row r="1182" spans="1:5" x14ac:dyDescent="0.25">
      <c r="A1182" s="16" t="s">
        <v>7441</v>
      </c>
      <c r="B1182" s="16" t="s">
        <v>7236</v>
      </c>
      <c r="C1182" s="16" t="s">
        <v>7469</v>
      </c>
      <c r="D1182" s="16" t="s">
        <v>7470</v>
      </c>
      <c r="E1182" s="16" t="s">
        <v>7471</v>
      </c>
    </row>
    <row r="1183" spans="1:5" x14ac:dyDescent="0.25">
      <c r="A1183" s="16" t="s">
        <v>7441</v>
      </c>
      <c r="B1183" s="16" t="s">
        <v>2337</v>
      </c>
      <c r="C1183" s="16" t="s">
        <v>530</v>
      </c>
      <c r="D1183" s="16" t="s">
        <v>4182</v>
      </c>
      <c r="E1183" s="16" t="s">
        <v>4183</v>
      </c>
    </row>
    <row r="1184" spans="1:5" x14ac:dyDescent="0.25">
      <c r="A1184" s="16" t="s">
        <v>7441</v>
      </c>
      <c r="B1184" s="16" t="s">
        <v>4216</v>
      </c>
      <c r="C1184" s="16" t="s">
        <v>444</v>
      </c>
      <c r="D1184" s="16" t="s">
        <v>4217</v>
      </c>
      <c r="E1184" s="16" t="s">
        <v>4218</v>
      </c>
    </row>
    <row r="1185" spans="1:5" x14ac:dyDescent="0.25">
      <c r="A1185" s="16" t="s">
        <v>7472</v>
      </c>
      <c r="B1185" s="16" t="s">
        <v>7473</v>
      </c>
      <c r="C1185" s="16" t="s">
        <v>7474</v>
      </c>
      <c r="D1185" s="16" t="s">
        <v>7475</v>
      </c>
      <c r="E1185" s="16" t="s">
        <v>7476</v>
      </c>
    </row>
    <row r="1186" spans="1:5" x14ac:dyDescent="0.25">
      <c r="A1186" s="16" t="s">
        <v>7472</v>
      </c>
      <c r="B1186" s="16" t="s">
        <v>7477</v>
      </c>
      <c r="C1186" s="16" t="s">
        <v>7478</v>
      </c>
      <c r="D1186" s="16" t="s">
        <v>7479</v>
      </c>
      <c r="E1186" s="16" t="s">
        <v>7480</v>
      </c>
    </row>
    <row r="1187" spans="1:5" x14ac:dyDescent="0.25">
      <c r="A1187" s="16" t="s">
        <v>7472</v>
      </c>
      <c r="B1187" s="16" t="s">
        <v>7481</v>
      </c>
      <c r="C1187" s="16" t="s">
        <v>7482</v>
      </c>
      <c r="D1187" s="16" t="s">
        <v>7483</v>
      </c>
      <c r="E1187" s="16" t="s">
        <v>7484</v>
      </c>
    </row>
    <row r="1188" spans="1:5" x14ac:dyDescent="0.25">
      <c r="A1188" s="16" t="s">
        <v>7472</v>
      </c>
      <c r="B1188" s="16" t="s">
        <v>7485</v>
      </c>
      <c r="C1188" s="16" t="s">
        <v>7486</v>
      </c>
      <c r="D1188" s="16" t="s">
        <v>7487</v>
      </c>
      <c r="E1188" s="16" t="s">
        <v>7488</v>
      </c>
    </row>
    <row r="1189" spans="1:5" x14ac:dyDescent="0.25">
      <c r="A1189" s="16" t="s">
        <v>7472</v>
      </c>
      <c r="B1189" s="16" t="s">
        <v>7489</v>
      </c>
      <c r="C1189" s="16" t="s">
        <v>7490</v>
      </c>
      <c r="D1189" s="16" t="s">
        <v>7491</v>
      </c>
      <c r="E1189" s="16" t="s">
        <v>7492</v>
      </c>
    </row>
    <row r="1190" spans="1:5" x14ac:dyDescent="0.25">
      <c r="A1190" s="16" t="s">
        <v>7472</v>
      </c>
      <c r="B1190" s="16" t="s">
        <v>7493</v>
      </c>
      <c r="C1190" s="16" t="s">
        <v>7494</v>
      </c>
      <c r="D1190" s="16" t="s">
        <v>7495</v>
      </c>
      <c r="E1190" s="16" t="s">
        <v>7496</v>
      </c>
    </row>
    <row r="1191" spans="1:5" x14ac:dyDescent="0.25">
      <c r="A1191" s="16" t="s">
        <v>7472</v>
      </c>
      <c r="B1191" s="16" t="s">
        <v>7497</v>
      </c>
      <c r="C1191" s="16" t="s">
        <v>7498</v>
      </c>
      <c r="D1191" s="16" t="s">
        <v>7499</v>
      </c>
      <c r="E1191" s="16" t="s">
        <v>7500</v>
      </c>
    </row>
    <row r="1192" spans="1:5" x14ac:dyDescent="0.25">
      <c r="A1192" s="16" t="s">
        <v>7472</v>
      </c>
      <c r="B1192" s="16" t="s">
        <v>7501</v>
      </c>
      <c r="C1192" s="16" t="s">
        <v>7502</v>
      </c>
      <c r="D1192" s="16" t="s">
        <v>7503</v>
      </c>
      <c r="E1192" s="16" t="s">
        <v>7504</v>
      </c>
    </row>
    <row r="1193" spans="1:5" x14ac:dyDescent="0.25">
      <c r="A1193" s="16" t="s">
        <v>7472</v>
      </c>
      <c r="B1193" s="16" t="s">
        <v>2337</v>
      </c>
      <c r="C1193" s="16" t="s">
        <v>1542</v>
      </c>
      <c r="D1193" s="16" t="s">
        <v>2954</v>
      </c>
      <c r="E1193" s="16" t="s">
        <v>2955</v>
      </c>
    </row>
    <row r="1194" spans="1:5" x14ac:dyDescent="0.25">
      <c r="A1194" s="16" t="s">
        <v>7505</v>
      </c>
      <c r="B1194" s="16" t="s">
        <v>7506</v>
      </c>
      <c r="C1194" s="16" t="s">
        <v>7507</v>
      </c>
      <c r="D1194" s="16" t="s">
        <v>7508</v>
      </c>
      <c r="E1194" s="16" t="s">
        <v>7509</v>
      </c>
    </row>
    <row r="1195" spans="1:5" x14ac:dyDescent="0.25">
      <c r="A1195" s="16" t="s">
        <v>7505</v>
      </c>
      <c r="B1195" s="16" t="s">
        <v>7510</v>
      </c>
      <c r="C1195" s="16" t="s">
        <v>7511</v>
      </c>
      <c r="D1195" s="16" t="s">
        <v>7512</v>
      </c>
      <c r="E1195" s="16" t="s">
        <v>7513</v>
      </c>
    </row>
    <row r="1196" spans="1:5" x14ac:dyDescent="0.25">
      <c r="A1196" s="16" t="s">
        <v>7505</v>
      </c>
      <c r="B1196" s="16" t="s">
        <v>7514</v>
      </c>
      <c r="C1196" s="16" t="s">
        <v>7515</v>
      </c>
      <c r="D1196" s="16" t="s">
        <v>7516</v>
      </c>
      <c r="E1196" s="16" t="s">
        <v>7517</v>
      </c>
    </row>
    <row r="1197" spans="1:5" x14ac:dyDescent="0.25">
      <c r="A1197" s="16" t="s">
        <v>7505</v>
      </c>
      <c r="B1197" s="16" t="s">
        <v>7518</v>
      </c>
      <c r="C1197" s="16" t="s">
        <v>7519</v>
      </c>
      <c r="D1197" s="16" t="s">
        <v>7520</v>
      </c>
      <c r="E1197" s="16" t="s">
        <v>7521</v>
      </c>
    </row>
    <row r="1198" spans="1:5" x14ac:dyDescent="0.25">
      <c r="A1198" s="16" t="s">
        <v>7505</v>
      </c>
      <c r="B1198" s="16" t="s">
        <v>7522</v>
      </c>
      <c r="C1198" s="16" t="s">
        <v>7523</v>
      </c>
      <c r="D1198" s="16" t="s">
        <v>7524</v>
      </c>
      <c r="E1198" s="16" t="s">
        <v>7525</v>
      </c>
    </row>
    <row r="1199" spans="1:5" x14ac:dyDescent="0.25">
      <c r="A1199" s="16" t="s">
        <v>7505</v>
      </c>
      <c r="B1199" s="16" t="s">
        <v>4216</v>
      </c>
      <c r="C1199" s="16" t="s">
        <v>1105</v>
      </c>
      <c r="D1199" s="16" t="s">
        <v>4217</v>
      </c>
      <c r="E1199" s="16" t="s">
        <v>4218</v>
      </c>
    </row>
    <row r="1200" spans="1:5" x14ac:dyDescent="0.25">
      <c r="A1200" s="16" t="s">
        <v>7505</v>
      </c>
      <c r="B1200" s="16" t="s">
        <v>2337</v>
      </c>
      <c r="C1200" s="16" t="s">
        <v>530</v>
      </c>
      <c r="D1200" s="16" t="s">
        <v>4182</v>
      </c>
      <c r="E1200" s="16" t="s">
        <v>4183</v>
      </c>
    </row>
    <row r="1201" spans="1:5" x14ac:dyDescent="0.25">
      <c r="A1201" s="16" t="s">
        <v>7526</v>
      </c>
      <c r="B1201" s="16" t="s">
        <v>7527</v>
      </c>
      <c r="C1201" s="16" t="s">
        <v>1443</v>
      </c>
      <c r="D1201" s="16" t="s">
        <v>7528</v>
      </c>
      <c r="E1201" s="16" t="s">
        <v>7529</v>
      </c>
    </row>
    <row r="1202" spans="1:5" x14ac:dyDescent="0.25">
      <c r="A1202" s="16" t="s">
        <v>7526</v>
      </c>
      <c r="B1202" s="16" t="s">
        <v>7530</v>
      </c>
      <c r="C1202" s="16" t="s">
        <v>1442</v>
      </c>
      <c r="D1202" s="16" t="s">
        <v>7531</v>
      </c>
      <c r="E1202" s="16" t="s">
        <v>7532</v>
      </c>
    </row>
    <row r="1203" spans="1:5" x14ac:dyDescent="0.25">
      <c r="A1203" s="16" t="s">
        <v>7526</v>
      </c>
      <c r="B1203" s="16" t="s">
        <v>7533</v>
      </c>
      <c r="C1203" s="16" t="s">
        <v>1444</v>
      </c>
      <c r="D1203" s="16" t="s">
        <v>7534</v>
      </c>
      <c r="E1203" s="16" t="s">
        <v>7535</v>
      </c>
    </row>
    <row r="1204" spans="1:5" x14ac:dyDescent="0.25">
      <c r="A1204" s="16" t="s">
        <v>7526</v>
      </c>
      <c r="B1204" s="16" t="s">
        <v>2337</v>
      </c>
      <c r="C1204" s="16" t="s">
        <v>530</v>
      </c>
      <c r="D1204" s="16" t="s">
        <v>4182</v>
      </c>
      <c r="E1204" s="16" t="s">
        <v>4183</v>
      </c>
    </row>
    <row r="1205" spans="1:5" x14ac:dyDescent="0.25">
      <c r="A1205" s="16" t="s">
        <v>7526</v>
      </c>
      <c r="B1205" s="16" t="s">
        <v>4216</v>
      </c>
      <c r="C1205" s="16" t="s">
        <v>444</v>
      </c>
      <c r="D1205" s="16" t="s">
        <v>4217</v>
      </c>
      <c r="E1205" s="16" t="s">
        <v>4218</v>
      </c>
    </row>
    <row r="1206" spans="1:5" x14ac:dyDescent="0.25">
      <c r="A1206" s="16" t="s">
        <v>7536</v>
      </c>
      <c r="B1206" s="16" t="s">
        <v>7537</v>
      </c>
      <c r="C1206" s="16" t="s">
        <v>1262</v>
      </c>
      <c r="D1206" s="16" t="s">
        <v>7538</v>
      </c>
      <c r="E1206" s="16" t="s">
        <v>7539</v>
      </c>
    </row>
    <row r="1207" spans="1:5" x14ac:dyDescent="0.25">
      <c r="A1207" s="16" t="s">
        <v>7536</v>
      </c>
      <c r="B1207" s="16" t="s">
        <v>7540</v>
      </c>
      <c r="C1207" s="16" t="s">
        <v>1260</v>
      </c>
      <c r="D1207" s="16" t="s">
        <v>7541</v>
      </c>
      <c r="E1207" s="16" t="s">
        <v>7542</v>
      </c>
    </row>
    <row r="1208" spans="1:5" x14ac:dyDescent="0.25">
      <c r="A1208" s="16" t="s">
        <v>7536</v>
      </c>
      <c r="B1208" s="16" t="s">
        <v>7543</v>
      </c>
      <c r="C1208" s="16" t="s">
        <v>7544</v>
      </c>
      <c r="D1208" s="16" t="s">
        <v>7545</v>
      </c>
      <c r="E1208" s="16" t="s">
        <v>7546</v>
      </c>
    </row>
    <row r="1209" spans="1:5" x14ac:dyDescent="0.25">
      <c r="A1209" s="16" t="s">
        <v>7536</v>
      </c>
      <c r="B1209" s="16" t="s">
        <v>7547</v>
      </c>
      <c r="C1209" s="16" t="s">
        <v>1261</v>
      </c>
      <c r="D1209" s="16" t="s">
        <v>7548</v>
      </c>
      <c r="E1209" s="16" t="s">
        <v>7549</v>
      </c>
    </row>
    <row r="1210" spans="1:5" x14ac:dyDescent="0.25">
      <c r="A1210" s="16" t="s">
        <v>7536</v>
      </c>
      <c r="B1210" s="16" t="s">
        <v>7550</v>
      </c>
      <c r="C1210" s="16" t="s">
        <v>1259</v>
      </c>
      <c r="D1210" s="16" t="s">
        <v>7551</v>
      </c>
      <c r="E1210" s="16" t="s">
        <v>7552</v>
      </c>
    </row>
    <row r="1211" spans="1:5" x14ac:dyDescent="0.25">
      <c r="A1211" s="16" t="s">
        <v>7536</v>
      </c>
      <c r="B1211" s="16" t="s">
        <v>4216</v>
      </c>
      <c r="C1211" s="16" t="s">
        <v>444</v>
      </c>
      <c r="D1211" s="16" t="s">
        <v>4217</v>
      </c>
      <c r="E1211" s="16" t="s">
        <v>4218</v>
      </c>
    </row>
    <row r="1212" spans="1:5" x14ac:dyDescent="0.25">
      <c r="A1212" s="16" t="s">
        <v>7553</v>
      </c>
      <c r="B1212" s="16" t="s">
        <v>7554</v>
      </c>
      <c r="C1212" s="16" t="s">
        <v>1280</v>
      </c>
      <c r="D1212" s="16" t="s">
        <v>7555</v>
      </c>
      <c r="E1212" s="16" t="s">
        <v>7556</v>
      </c>
    </row>
    <row r="1213" spans="1:5" x14ac:dyDescent="0.25">
      <c r="A1213" s="16" t="s">
        <v>7553</v>
      </c>
      <c r="B1213" s="16" t="s">
        <v>7557</v>
      </c>
      <c r="C1213" s="16" t="s">
        <v>7558</v>
      </c>
      <c r="D1213" s="16" t="s">
        <v>7559</v>
      </c>
      <c r="E1213" s="16" t="s">
        <v>7560</v>
      </c>
    </row>
    <row r="1214" spans="1:5" x14ac:dyDescent="0.25">
      <c r="A1214" s="16" t="s">
        <v>7553</v>
      </c>
      <c r="B1214" s="16" t="s">
        <v>7561</v>
      </c>
      <c r="C1214" s="16" t="s">
        <v>1279</v>
      </c>
      <c r="D1214" s="16" t="s">
        <v>7562</v>
      </c>
      <c r="E1214" s="16" t="s">
        <v>7563</v>
      </c>
    </row>
    <row r="1215" spans="1:5" x14ac:dyDescent="0.25">
      <c r="A1215" s="16" t="s">
        <v>7553</v>
      </c>
      <c r="B1215" s="16" t="s">
        <v>4411</v>
      </c>
      <c r="C1215" s="16" t="s">
        <v>1278</v>
      </c>
      <c r="D1215" s="16" t="s">
        <v>7564</v>
      </c>
      <c r="E1215" s="16" t="s">
        <v>7565</v>
      </c>
    </row>
    <row r="1216" spans="1:5" x14ac:dyDescent="0.25">
      <c r="A1216" s="16" t="s">
        <v>7553</v>
      </c>
      <c r="B1216" s="16" t="s">
        <v>864</v>
      </c>
      <c r="C1216" s="16" t="s">
        <v>503</v>
      </c>
      <c r="D1216" s="16" t="s">
        <v>4357</v>
      </c>
      <c r="E1216" s="16" t="s">
        <v>4357</v>
      </c>
    </row>
    <row r="1217" spans="1:6" x14ac:dyDescent="0.25">
      <c r="A1217" s="16" t="s">
        <v>7553</v>
      </c>
      <c r="B1217" s="16" t="s">
        <v>4216</v>
      </c>
      <c r="C1217" s="16" t="s">
        <v>444</v>
      </c>
      <c r="D1217" s="16" t="s">
        <v>4217</v>
      </c>
      <c r="E1217" s="16" t="s">
        <v>4218</v>
      </c>
    </row>
    <row r="1218" spans="1:6" x14ac:dyDescent="0.25">
      <c r="A1218" s="16" t="s">
        <v>7566</v>
      </c>
      <c r="B1218" s="16" t="s">
        <v>7567</v>
      </c>
      <c r="C1218" s="16" t="s">
        <v>7568</v>
      </c>
      <c r="D1218" s="16" t="s">
        <v>7569</v>
      </c>
      <c r="E1218" s="16" t="s">
        <v>7570</v>
      </c>
      <c r="F1218" s="16" t="s">
        <v>844</v>
      </c>
    </row>
    <row r="1219" spans="1:6" x14ac:dyDescent="0.25">
      <c r="A1219" s="16" t="s">
        <v>7566</v>
      </c>
      <c r="B1219" s="16" t="s">
        <v>7571</v>
      </c>
      <c r="C1219" s="16" t="s">
        <v>1894</v>
      </c>
      <c r="D1219" s="16" t="s">
        <v>7572</v>
      </c>
      <c r="E1219" s="16" t="s">
        <v>7573</v>
      </c>
      <c r="F1219" s="16" t="s">
        <v>844</v>
      </c>
    </row>
    <row r="1220" spans="1:6" x14ac:dyDescent="0.25">
      <c r="A1220" s="16" t="s">
        <v>7566</v>
      </c>
      <c r="B1220" s="16" t="s">
        <v>7574</v>
      </c>
      <c r="C1220" s="16" t="s">
        <v>1904</v>
      </c>
      <c r="D1220" s="16" t="s">
        <v>7575</v>
      </c>
      <c r="E1220" s="16" t="s">
        <v>7576</v>
      </c>
      <c r="F1220" s="16" t="s">
        <v>844</v>
      </c>
    </row>
    <row r="1221" spans="1:6" x14ac:dyDescent="0.25">
      <c r="A1221" s="16" t="s">
        <v>7566</v>
      </c>
      <c r="B1221" s="16" t="s">
        <v>7577</v>
      </c>
      <c r="C1221" s="16" t="s">
        <v>1897</v>
      </c>
      <c r="D1221" s="16" t="s">
        <v>7578</v>
      </c>
      <c r="E1221" s="16" t="s">
        <v>7579</v>
      </c>
      <c r="F1221" s="16" t="s">
        <v>844</v>
      </c>
    </row>
    <row r="1222" spans="1:6" x14ac:dyDescent="0.25">
      <c r="A1222" s="16" t="s">
        <v>7566</v>
      </c>
      <c r="B1222" s="16" t="s">
        <v>5638</v>
      </c>
      <c r="C1222" s="16" t="s">
        <v>1896</v>
      </c>
      <c r="D1222" s="16" t="s">
        <v>7580</v>
      </c>
      <c r="E1222" s="16" t="s">
        <v>7581</v>
      </c>
      <c r="F1222" s="16" t="s">
        <v>844</v>
      </c>
    </row>
    <row r="1223" spans="1:6" x14ac:dyDescent="0.25">
      <c r="A1223" s="16" t="s">
        <v>7566</v>
      </c>
      <c r="B1223" s="16" t="s">
        <v>7582</v>
      </c>
      <c r="C1223" s="16" t="s">
        <v>1898</v>
      </c>
      <c r="D1223" s="16" t="s">
        <v>7583</v>
      </c>
      <c r="E1223" s="16" t="s">
        <v>7584</v>
      </c>
      <c r="F1223" s="16" t="s">
        <v>844</v>
      </c>
    </row>
    <row r="1224" spans="1:6" x14ac:dyDescent="0.25">
      <c r="A1224" s="16" t="s">
        <v>7566</v>
      </c>
      <c r="B1224" s="16" t="s">
        <v>7585</v>
      </c>
      <c r="C1224" s="16" t="s">
        <v>1901</v>
      </c>
      <c r="D1224" s="16" t="s">
        <v>7586</v>
      </c>
      <c r="E1224" s="16" t="s">
        <v>7587</v>
      </c>
      <c r="F1224" s="16" t="s">
        <v>844</v>
      </c>
    </row>
    <row r="1225" spans="1:6" x14ac:dyDescent="0.25">
      <c r="A1225" s="16" t="s">
        <v>7566</v>
      </c>
      <c r="B1225" s="16" t="s">
        <v>7588</v>
      </c>
      <c r="C1225" s="16" t="s">
        <v>1899</v>
      </c>
      <c r="D1225" s="16" t="s">
        <v>7589</v>
      </c>
      <c r="E1225" s="16" t="s">
        <v>7590</v>
      </c>
      <c r="F1225" s="16" t="s">
        <v>844</v>
      </c>
    </row>
    <row r="1226" spans="1:6" x14ac:dyDescent="0.25">
      <c r="A1226" s="16" t="s">
        <v>7566</v>
      </c>
      <c r="B1226" s="16" t="s">
        <v>7591</v>
      </c>
      <c r="C1226" s="16" t="s">
        <v>1902</v>
      </c>
      <c r="D1226" s="16" t="s">
        <v>7592</v>
      </c>
      <c r="E1226" s="16" t="s">
        <v>7593</v>
      </c>
      <c r="F1226" s="16" t="s">
        <v>844</v>
      </c>
    </row>
    <row r="1227" spans="1:6" x14ac:dyDescent="0.25">
      <c r="A1227" s="16" t="s">
        <v>7566</v>
      </c>
      <c r="B1227" s="16" t="s">
        <v>7594</v>
      </c>
      <c r="C1227" s="16" t="s">
        <v>1903</v>
      </c>
      <c r="D1227" s="16" t="s">
        <v>7595</v>
      </c>
      <c r="E1227" s="16" t="s">
        <v>7596</v>
      </c>
      <c r="F1227" s="16" t="s">
        <v>844</v>
      </c>
    </row>
    <row r="1228" spans="1:6" x14ac:dyDescent="0.25">
      <c r="A1228" s="16" t="s">
        <v>7566</v>
      </c>
      <c r="B1228" s="16" t="s">
        <v>4846</v>
      </c>
      <c r="C1228" s="16" t="s">
        <v>1900</v>
      </c>
      <c r="D1228" s="16" t="s">
        <v>7597</v>
      </c>
      <c r="E1228" s="16" t="s">
        <v>7598</v>
      </c>
      <c r="F1228" s="16" t="s">
        <v>1056</v>
      </c>
    </row>
    <row r="1229" spans="1:6" x14ac:dyDescent="0.25">
      <c r="A1229" s="16" t="s">
        <v>7566</v>
      </c>
      <c r="B1229" s="16" t="s">
        <v>2337</v>
      </c>
      <c r="C1229" s="16" t="s">
        <v>530</v>
      </c>
      <c r="D1229" s="16" t="s">
        <v>4182</v>
      </c>
      <c r="E1229" s="16" t="s">
        <v>4183</v>
      </c>
      <c r="F1229" s="16" t="s">
        <v>844</v>
      </c>
    </row>
    <row r="1230" spans="1:6" x14ac:dyDescent="0.25">
      <c r="A1230" s="16" t="s">
        <v>7566</v>
      </c>
      <c r="B1230" s="16" t="s">
        <v>864</v>
      </c>
      <c r="C1230" s="16" t="s">
        <v>1895</v>
      </c>
      <c r="D1230" s="16" t="s">
        <v>4357</v>
      </c>
      <c r="E1230" s="16" t="s">
        <v>4357</v>
      </c>
      <c r="F1230" s="16" t="s">
        <v>844</v>
      </c>
    </row>
    <row r="1231" spans="1:6" x14ac:dyDescent="0.25">
      <c r="A1231" s="16" t="s">
        <v>7566</v>
      </c>
      <c r="B1231" s="16" t="s">
        <v>4216</v>
      </c>
      <c r="C1231" s="16" t="s">
        <v>444</v>
      </c>
      <c r="D1231" s="16" t="s">
        <v>4217</v>
      </c>
      <c r="E1231" s="16" t="s">
        <v>4218</v>
      </c>
      <c r="F1231" s="16" t="s">
        <v>844</v>
      </c>
    </row>
    <row r="1232" spans="1:6" x14ac:dyDescent="0.25">
      <c r="A1232" s="16" t="s">
        <v>7599</v>
      </c>
      <c r="B1232" s="16" t="s">
        <v>7600</v>
      </c>
      <c r="C1232" s="16" t="s">
        <v>1912</v>
      </c>
      <c r="D1232" s="16" t="s">
        <v>7601</v>
      </c>
      <c r="E1232" s="16" t="s">
        <v>7602</v>
      </c>
    </row>
    <row r="1233" spans="1:5" x14ac:dyDescent="0.25">
      <c r="A1233" s="16" t="s">
        <v>7599</v>
      </c>
      <c r="B1233" s="16" t="s">
        <v>7603</v>
      </c>
      <c r="C1233" s="16" t="s">
        <v>1913</v>
      </c>
      <c r="D1233" s="16" t="s">
        <v>7604</v>
      </c>
      <c r="E1233" s="16" t="s">
        <v>7605</v>
      </c>
    </row>
    <row r="1234" spans="1:5" x14ac:dyDescent="0.25">
      <c r="A1234" s="16" t="s">
        <v>7599</v>
      </c>
      <c r="B1234" s="16" t="s">
        <v>864</v>
      </c>
      <c r="C1234" s="16" t="s">
        <v>697</v>
      </c>
      <c r="D1234" s="16" t="s">
        <v>4357</v>
      </c>
      <c r="E1234" s="16" t="s">
        <v>4357</v>
      </c>
    </row>
    <row r="1235" spans="1:5" x14ac:dyDescent="0.25">
      <c r="A1235" s="16" t="s">
        <v>7599</v>
      </c>
      <c r="B1235" s="16" t="s">
        <v>4216</v>
      </c>
      <c r="C1235" s="16" t="s">
        <v>444</v>
      </c>
      <c r="D1235" s="16" t="s">
        <v>4217</v>
      </c>
      <c r="E1235" s="16" t="s">
        <v>4218</v>
      </c>
    </row>
    <row r="1236" spans="1:5" x14ac:dyDescent="0.25">
      <c r="A1236" s="16" t="s">
        <v>7606</v>
      </c>
      <c r="B1236" s="16" t="s">
        <v>7607</v>
      </c>
      <c r="C1236" s="16" t="s">
        <v>1837</v>
      </c>
      <c r="D1236" s="16" t="s">
        <v>7608</v>
      </c>
      <c r="E1236" s="16" t="s">
        <v>7609</v>
      </c>
    </row>
    <row r="1237" spans="1:5" x14ac:dyDescent="0.25">
      <c r="A1237" s="16" t="s">
        <v>7606</v>
      </c>
      <c r="B1237" s="16" t="s">
        <v>7610</v>
      </c>
      <c r="C1237" s="16" t="s">
        <v>1839</v>
      </c>
      <c r="D1237" s="16" t="s">
        <v>7611</v>
      </c>
      <c r="E1237" s="16" t="s">
        <v>7612</v>
      </c>
    </row>
    <row r="1238" spans="1:5" x14ac:dyDescent="0.25">
      <c r="A1238" s="16" t="s">
        <v>7606</v>
      </c>
      <c r="B1238" s="16" t="s">
        <v>7613</v>
      </c>
      <c r="C1238" s="16" t="s">
        <v>1835</v>
      </c>
      <c r="D1238" s="16" t="s">
        <v>7614</v>
      </c>
      <c r="E1238" s="16" t="s">
        <v>7615</v>
      </c>
    </row>
    <row r="1239" spans="1:5" x14ac:dyDescent="0.25">
      <c r="A1239" s="16" t="s">
        <v>7606</v>
      </c>
      <c r="B1239" s="16" t="s">
        <v>7616</v>
      </c>
      <c r="C1239" s="16" t="s">
        <v>1840</v>
      </c>
      <c r="D1239" s="16" t="s">
        <v>7617</v>
      </c>
      <c r="E1239" s="16" t="s">
        <v>7618</v>
      </c>
    </row>
    <row r="1240" spans="1:5" x14ac:dyDescent="0.25">
      <c r="A1240" s="16" t="s">
        <v>7606</v>
      </c>
      <c r="B1240" s="16" t="s">
        <v>7619</v>
      </c>
      <c r="C1240" s="16" t="s">
        <v>1833</v>
      </c>
      <c r="D1240" s="16" t="s">
        <v>7620</v>
      </c>
      <c r="E1240" s="16" t="s">
        <v>7621</v>
      </c>
    </row>
    <row r="1241" spans="1:5" x14ac:dyDescent="0.25">
      <c r="A1241" s="16" t="s">
        <v>7606</v>
      </c>
      <c r="B1241" s="16" t="s">
        <v>7622</v>
      </c>
      <c r="C1241" s="16" t="s">
        <v>1836</v>
      </c>
      <c r="D1241" s="16" t="s">
        <v>7623</v>
      </c>
      <c r="E1241" s="16" t="s">
        <v>7624</v>
      </c>
    </row>
    <row r="1242" spans="1:5" x14ac:dyDescent="0.25">
      <c r="A1242" s="16" t="s">
        <v>7606</v>
      </c>
      <c r="B1242" s="16" t="s">
        <v>7625</v>
      </c>
      <c r="C1242" s="16" t="s">
        <v>1838</v>
      </c>
      <c r="D1242" s="16" t="s">
        <v>7626</v>
      </c>
      <c r="E1242" s="16" t="s">
        <v>7627</v>
      </c>
    </row>
    <row r="1243" spans="1:5" x14ac:dyDescent="0.25">
      <c r="A1243" s="16" t="s">
        <v>7606</v>
      </c>
      <c r="B1243" s="16" t="s">
        <v>7628</v>
      </c>
      <c r="C1243" s="16" t="s">
        <v>1834</v>
      </c>
      <c r="D1243" s="16" t="s">
        <v>7629</v>
      </c>
      <c r="E1243" s="16" t="s">
        <v>7630</v>
      </c>
    </row>
    <row r="1244" spans="1:5" x14ac:dyDescent="0.25">
      <c r="A1244" s="16" t="s">
        <v>7606</v>
      </c>
      <c r="B1244" s="16" t="s">
        <v>7631</v>
      </c>
      <c r="C1244" s="16" t="s">
        <v>7632</v>
      </c>
      <c r="D1244" s="16" t="s">
        <v>7633</v>
      </c>
      <c r="E1244" s="16" t="s">
        <v>7634</v>
      </c>
    </row>
    <row r="1245" spans="1:5" x14ac:dyDescent="0.25">
      <c r="A1245" s="16" t="s">
        <v>7606</v>
      </c>
      <c r="B1245" s="16" t="s">
        <v>2337</v>
      </c>
      <c r="C1245" s="16" t="s">
        <v>530</v>
      </c>
      <c r="D1245" s="16" t="s">
        <v>4182</v>
      </c>
      <c r="E1245" s="16" t="s">
        <v>4183</v>
      </c>
    </row>
    <row r="1246" spans="1:5" x14ac:dyDescent="0.25">
      <c r="A1246" s="16" t="s">
        <v>7606</v>
      </c>
      <c r="B1246" s="16" t="s">
        <v>864</v>
      </c>
      <c r="C1246" s="16" t="s">
        <v>697</v>
      </c>
      <c r="D1246" s="16" t="s">
        <v>4357</v>
      </c>
      <c r="E1246" s="16" t="s">
        <v>4357</v>
      </c>
    </row>
    <row r="1247" spans="1:5" x14ac:dyDescent="0.25">
      <c r="A1247" s="16" t="s">
        <v>7606</v>
      </c>
      <c r="B1247" s="16" t="s">
        <v>4216</v>
      </c>
      <c r="C1247" s="16" t="s">
        <v>444</v>
      </c>
      <c r="D1247" s="16" t="s">
        <v>4217</v>
      </c>
      <c r="E1247" s="16" t="s">
        <v>4218</v>
      </c>
    </row>
    <row r="1248" spans="1:5" x14ac:dyDescent="0.25">
      <c r="A1248" s="16" t="s">
        <v>7635</v>
      </c>
      <c r="B1248" s="16" t="s">
        <v>7636</v>
      </c>
      <c r="C1248" s="16" t="s">
        <v>1841</v>
      </c>
      <c r="D1248" s="16" t="s">
        <v>7637</v>
      </c>
      <c r="E1248" s="16" t="s">
        <v>7638</v>
      </c>
    </row>
    <row r="1249" spans="1:7" x14ac:dyDescent="0.25">
      <c r="A1249" s="16" t="s">
        <v>7635</v>
      </c>
      <c r="B1249" s="16" t="s">
        <v>7639</v>
      </c>
      <c r="C1249" s="16" t="s">
        <v>1842</v>
      </c>
      <c r="D1249" s="16" t="s">
        <v>7640</v>
      </c>
      <c r="E1249" s="16" t="s">
        <v>7641</v>
      </c>
    </row>
    <row r="1250" spans="1:7" x14ac:dyDescent="0.25">
      <c r="A1250" s="16" t="s">
        <v>7635</v>
      </c>
      <c r="B1250" s="16" t="s">
        <v>7642</v>
      </c>
      <c r="C1250" s="16" t="s">
        <v>1845</v>
      </c>
      <c r="D1250" s="16" t="s">
        <v>7643</v>
      </c>
      <c r="E1250" s="16" t="s">
        <v>7644</v>
      </c>
    </row>
    <row r="1251" spans="1:7" x14ac:dyDescent="0.25">
      <c r="A1251" s="16" t="s">
        <v>7635</v>
      </c>
      <c r="B1251" s="16" t="s">
        <v>7645</v>
      </c>
      <c r="C1251" s="16" t="s">
        <v>1844</v>
      </c>
      <c r="D1251" s="16" t="s">
        <v>7646</v>
      </c>
      <c r="E1251" s="16" t="s">
        <v>7647</v>
      </c>
    </row>
    <row r="1252" spans="1:7" x14ac:dyDescent="0.25">
      <c r="A1252" s="16" t="s">
        <v>7635</v>
      </c>
      <c r="B1252" s="16" t="s">
        <v>7648</v>
      </c>
      <c r="C1252" s="16" t="s">
        <v>1843</v>
      </c>
      <c r="D1252" s="16" t="s">
        <v>7649</v>
      </c>
      <c r="E1252" s="16" t="s">
        <v>7650</v>
      </c>
    </row>
    <row r="1253" spans="1:7" x14ac:dyDescent="0.25">
      <c r="A1253" s="16" t="s">
        <v>7635</v>
      </c>
      <c r="B1253" s="16" t="s">
        <v>864</v>
      </c>
      <c r="C1253" s="16" t="s">
        <v>697</v>
      </c>
      <c r="D1253" s="16" t="s">
        <v>4357</v>
      </c>
      <c r="E1253" s="16" t="s">
        <v>4357</v>
      </c>
    </row>
    <row r="1254" spans="1:7" x14ac:dyDescent="0.25">
      <c r="A1254" s="16" t="s">
        <v>7635</v>
      </c>
      <c r="B1254" s="16" t="s">
        <v>4216</v>
      </c>
      <c r="C1254" s="16" t="s">
        <v>444</v>
      </c>
      <c r="D1254" s="16" t="s">
        <v>4217</v>
      </c>
      <c r="E1254" s="16" t="s">
        <v>4218</v>
      </c>
    </row>
    <row r="1255" spans="1:7" x14ac:dyDescent="0.25">
      <c r="A1255" s="16" t="s">
        <v>7651</v>
      </c>
      <c r="B1255" s="16" t="s">
        <v>7652</v>
      </c>
      <c r="C1255" s="16" t="s">
        <v>1684</v>
      </c>
      <c r="D1255" s="16" t="s">
        <v>7653</v>
      </c>
      <c r="E1255" s="16" t="s">
        <v>7654</v>
      </c>
      <c r="F1255" s="16" t="s">
        <v>5456</v>
      </c>
      <c r="G1255" s="16" t="s">
        <v>5459</v>
      </c>
    </row>
    <row r="1256" spans="1:7" x14ac:dyDescent="0.25">
      <c r="A1256" s="16" t="s">
        <v>7651</v>
      </c>
      <c r="B1256" s="16" t="s">
        <v>7655</v>
      </c>
      <c r="C1256" s="16" t="s">
        <v>1680</v>
      </c>
      <c r="D1256" s="16" t="s">
        <v>7656</v>
      </c>
      <c r="E1256" s="16" t="s">
        <v>7657</v>
      </c>
      <c r="F1256" s="16" t="s">
        <v>5462</v>
      </c>
      <c r="G1256" s="16" t="s">
        <v>5466</v>
      </c>
    </row>
    <row r="1257" spans="1:7" x14ac:dyDescent="0.25">
      <c r="A1257" s="16" t="s">
        <v>7651</v>
      </c>
      <c r="B1257" s="16" t="s">
        <v>7658</v>
      </c>
      <c r="C1257" s="16" t="s">
        <v>1681</v>
      </c>
      <c r="D1257" s="16" t="s">
        <v>7659</v>
      </c>
      <c r="E1257" s="16" t="s">
        <v>7660</v>
      </c>
      <c r="F1257" s="16" t="s">
        <v>4224</v>
      </c>
      <c r="G1257" s="16" t="s">
        <v>7658</v>
      </c>
    </row>
    <row r="1258" spans="1:7" x14ac:dyDescent="0.25">
      <c r="A1258" s="16" t="s">
        <v>7651</v>
      </c>
      <c r="B1258" s="16" t="s">
        <v>5484</v>
      </c>
      <c r="C1258" s="16" t="s">
        <v>7661</v>
      </c>
      <c r="D1258" s="16" t="s">
        <v>7662</v>
      </c>
      <c r="E1258" s="16" t="s">
        <v>7663</v>
      </c>
      <c r="F1258" s="16" t="s">
        <v>5484</v>
      </c>
      <c r="G1258" s="16" t="s">
        <v>5484</v>
      </c>
    </row>
    <row r="1259" spans="1:7" x14ac:dyDescent="0.25">
      <c r="A1259" s="16" t="s">
        <v>7651</v>
      </c>
      <c r="B1259" s="16" t="s">
        <v>7664</v>
      </c>
      <c r="C1259" s="16" t="s">
        <v>1682</v>
      </c>
      <c r="D1259" s="16" t="s">
        <v>7665</v>
      </c>
      <c r="E1259" s="16" t="s">
        <v>7666</v>
      </c>
      <c r="F1259" s="16" t="s">
        <v>7664</v>
      </c>
      <c r="G1259" s="16" t="s">
        <v>7664</v>
      </c>
    </row>
    <row r="1260" spans="1:7" x14ac:dyDescent="0.25">
      <c r="A1260" s="16" t="s">
        <v>7651</v>
      </c>
      <c r="B1260" s="16" t="s">
        <v>7667</v>
      </c>
      <c r="C1260" s="16" t="s">
        <v>1683</v>
      </c>
      <c r="D1260" s="16" t="s">
        <v>7668</v>
      </c>
      <c r="E1260" s="16" t="s">
        <v>7669</v>
      </c>
      <c r="F1260" s="16" t="s">
        <v>7667</v>
      </c>
      <c r="G1260" s="16" t="s">
        <v>7667</v>
      </c>
    </row>
    <row r="1261" spans="1:7" x14ac:dyDescent="0.25">
      <c r="A1261" s="16" t="s">
        <v>7651</v>
      </c>
      <c r="B1261" s="16" t="s">
        <v>864</v>
      </c>
      <c r="C1261" s="16" t="s">
        <v>697</v>
      </c>
      <c r="D1261" s="16" t="s">
        <v>4357</v>
      </c>
      <c r="E1261" s="16" t="s">
        <v>4357</v>
      </c>
      <c r="F1261" s="16" t="s">
        <v>864</v>
      </c>
      <c r="G1261" s="16" t="s">
        <v>864</v>
      </c>
    </row>
    <row r="1262" spans="1:7" x14ac:dyDescent="0.25">
      <c r="A1262" s="16" t="s">
        <v>7651</v>
      </c>
      <c r="B1262" s="16" t="s">
        <v>4216</v>
      </c>
      <c r="C1262" s="16" t="s">
        <v>444</v>
      </c>
      <c r="D1262" s="16" t="s">
        <v>4217</v>
      </c>
      <c r="E1262" s="16" t="s">
        <v>4218</v>
      </c>
      <c r="G1262" s="16" t="s">
        <v>4216</v>
      </c>
    </row>
    <row r="1263" spans="1:7" x14ac:dyDescent="0.25">
      <c r="A1263" s="16" t="s">
        <v>7670</v>
      </c>
      <c r="B1263" s="16" t="s">
        <v>7671</v>
      </c>
      <c r="C1263" s="16" t="s">
        <v>7672</v>
      </c>
      <c r="D1263" s="16" t="s">
        <v>7673</v>
      </c>
      <c r="E1263" s="16" t="s">
        <v>7674</v>
      </c>
    </row>
    <row r="1264" spans="1:7" x14ac:dyDescent="0.25">
      <c r="A1264" s="16" t="s">
        <v>7670</v>
      </c>
      <c r="B1264" s="16" t="s">
        <v>7675</v>
      </c>
      <c r="C1264" s="16" t="s">
        <v>7676</v>
      </c>
      <c r="D1264" s="16" t="s">
        <v>7677</v>
      </c>
      <c r="E1264" s="16" t="s">
        <v>7678</v>
      </c>
    </row>
    <row r="1265" spans="1:5" x14ac:dyDescent="0.25">
      <c r="A1265" s="16" t="s">
        <v>7670</v>
      </c>
      <c r="B1265" s="16" t="s">
        <v>7679</v>
      </c>
      <c r="C1265" s="16" t="s">
        <v>7680</v>
      </c>
      <c r="D1265" s="16" t="s">
        <v>7681</v>
      </c>
      <c r="E1265" s="16" t="s">
        <v>7682</v>
      </c>
    </row>
    <row r="1266" spans="1:5" x14ac:dyDescent="0.25">
      <c r="A1266" s="16" t="s">
        <v>7670</v>
      </c>
      <c r="B1266" s="16" t="s">
        <v>5909</v>
      </c>
      <c r="C1266" s="16" t="s">
        <v>7683</v>
      </c>
      <c r="D1266" s="16" t="s">
        <v>7684</v>
      </c>
      <c r="E1266" s="16" t="s">
        <v>7685</v>
      </c>
    </row>
    <row r="1267" spans="1:5" x14ac:dyDescent="0.25">
      <c r="A1267" s="16" t="s">
        <v>7670</v>
      </c>
      <c r="B1267" s="16" t="s">
        <v>7686</v>
      </c>
      <c r="C1267" s="16" t="s">
        <v>7687</v>
      </c>
      <c r="D1267" s="16" t="s">
        <v>7688</v>
      </c>
      <c r="E1267" s="16" t="s">
        <v>7689</v>
      </c>
    </row>
    <row r="1268" spans="1:5" x14ac:dyDescent="0.25">
      <c r="A1268" s="16" t="s">
        <v>7690</v>
      </c>
      <c r="B1268" s="16" t="s">
        <v>7691</v>
      </c>
      <c r="C1268" s="16" t="s">
        <v>7692</v>
      </c>
      <c r="D1268" s="16" t="s">
        <v>7693</v>
      </c>
      <c r="E1268" s="16" t="s">
        <v>7694</v>
      </c>
    </row>
    <row r="1269" spans="1:5" x14ac:dyDescent="0.25">
      <c r="A1269" s="16" t="s">
        <v>7690</v>
      </c>
      <c r="B1269" s="16" t="s">
        <v>7695</v>
      </c>
      <c r="C1269" s="16" t="s">
        <v>7696</v>
      </c>
      <c r="D1269" s="16" t="s">
        <v>7697</v>
      </c>
      <c r="E1269" s="16" t="s">
        <v>7698</v>
      </c>
    </row>
    <row r="1270" spans="1:5" x14ac:dyDescent="0.25">
      <c r="A1270" s="16" t="s">
        <v>7690</v>
      </c>
      <c r="B1270" s="16" t="s">
        <v>7699</v>
      </c>
      <c r="C1270" s="16" t="s">
        <v>7700</v>
      </c>
      <c r="D1270" s="16" t="s">
        <v>7701</v>
      </c>
      <c r="E1270" s="16" t="s">
        <v>7702</v>
      </c>
    </row>
    <row r="1271" spans="1:5" x14ac:dyDescent="0.25">
      <c r="A1271" s="16" t="s">
        <v>7690</v>
      </c>
      <c r="B1271" s="16" t="s">
        <v>7703</v>
      </c>
      <c r="C1271" s="16" t="s">
        <v>7704</v>
      </c>
      <c r="D1271" s="16" t="s">
        <v>7705</v>
      </c>
      <c r="E1271" s="16" t="s">
        <v>7706</v>
      </c>
    </row>
    <row r="1272" spans="1:5" x14ac:dyDescent="0.25">
      <c r="A1272" s="16" t="s">
        <v>7707</v>
      </c>
      <c r="B1272" s="16" t="s">
        <v>7708</v>
      </c>
      <c r="C1272" s="16" t="s">
        <v>7709</v>
      </c>
      <c r="D1272" s="16" t="s">
        <v>7710</v>
      </c>
      <c r="E1272" s="16" t="s">
        <v>7711</v>
      </c>
    </row>
    <row r="1273" spans="1:5" x14ac:dyDescent="0.25">
      <c r="A1273" s="16" t="s">
        <v>7707</v>
      </c>
      <c r="B1273" s="16" t="s">
        <v>7712</v>
      </c>
      <c r="C1273" s="16" t="s">
        <v>7713</v>
      </c>
      <c r="D1273" s="16" t="s">
        <v>7714</v>
      </c>
      <c r="E1273" s="16" t="s">
        <v>7715</v>
      </c>
    </row>
    <row r="1274" spans="1:5" x14ac:dyDescent="0.25">
      <c r="A1274" s="16" t="s">
        <v>7707</v>
      </c>
      <c r="B1274" s="16" t="s">
        <v>865</v>
      </c>
      <c r="C1274" s="16" t="s">
        <v>486</v>
      </c>
      <c r="D1274" s="16" t="s">
        <v>4370</v>
      </c>
      <c r="E1274" s="16" t="s">
        <v>4371</v>
      </c>
    </row>
    <row r="1275" spans="1:5" x14ac:dyDescent="0.25">
      <c r="A1275" s="16" t="s">
        <v>7707</v>
      </c>
      <c r="B1275" s="16" t="s">
        <v>4216</v>
      </c>
      <c r="C1275" s="16" t="s">
        <v>7716</v>
      </c>
      <c r="D1275" s="16" t="s">
        <v>7717</v>
      </c>
      <c r="E1275" s="16" t="s">
        <v>7718</v>
      </c>
    </row>
    <row r="1276" spans="1:5" x14ac:dyDescent="0.25">
      <c r="A1276" s="16" t="s">
        <v>7719</v>
      </c>
      <c r="B1276" s="16" t="s">
        <v>867</v>
      </c>
      <c r="C1276" s="16" t="s">
        <v>487</v>
      </c>
      <c r="D1276" s="16" t="s">
        <v>4368</v>
      </c>
      <c r="E1276" s="16" t="s">
        <v>4369</v>
      </c>
    </row>
    <row r="1277" spans="1:5" x14ac:dyDescent="0.25">
      <c r="A1277" s="16" t="s">
        <v>7719</v>
      </c>
      <c r="B1277" s="16" t="s">
        <v>7720</v>
      </c>
      <c r="C1277" s="16" t="s">
        <v>7721</v>
      </c>
      <c r="D1277" s="16" t="s">
        <v>7722</v>
      </c>
      <c r="E1277" s="16" t="s">
        <v>7723</v>
      </c>
    </row>
    <row r="1278" spans="1:5" x14ac:dyDescent="0.25">
      <c r="A1278" s="16" t="s">
        <v>7719</v>
      </c>
      <c r="B1278" s="16" t="s">
        <v>7724</v>
      </c>
      <c r="C1278" s="16" t="s">
        <v>7725</v>
      </c>
      <c r="D1278" s="16" t="s">
        <v>7726</v>
      </c>
      <c r="E1278" s="16" t="s">
        <v>7727</v>
      </c>
    </row>
    <row r="1279" spans="1:5" x14ac:dyDescent="0.25">
      <c r="A1279" s="16" t="s">
        <v>7719</v>
      </c>
      <c r="B1279" s="16" t="s">
        <v>864</v>
      </c>
      <c r="C1279" s="16" t="s">
        <v>697</v>
      </c>
      <c r="D1279" s="16" t="s">
        <v>4357</v>
      </c>
      <c r="E1279" s="16" t="s">
        <v>4357</v>
      </c>
    </row>
    <row r="1280" spans="1:5" x14ac:dyDescent="0.25">
      <c r="A1280" s="16" t="s">
        <v>7719</v>
      </c>
      <c r="B1280" s="16" t="s">
        <v>4216</v>
      </c>
      <c r="C1280" s="16" t="s">
        <v>1892</v>
      </c>
      <c r="D1280" s="16" t="s">
        <v>4217</v>
      </c>
      <c r="E1280" s="16" t="s">
        <v>4218</v>
      </c>
    </row>
    <row r="1281" spans="1:5" x14ac:dyDescent="0.25">
      <c r="A1281" s="16" t="s">
        <v>7728</v>
      </c>
      <c r="B1281" s="16" t="s">
        <v>7729</v>
      </c>
      <c r="C1281" s="16" t="s">
        <v>7730</v>
      </c>
      <c r="D1281" s="16" t="s">
        <v>7731</v>
      </c>
      <c r="E1281" s="16" t="s">
        <v>7732</v>
      </c>
    </row>
    <row r="1282" spans="1:5" x14ac:dyDescent="0.25">
      <c r="A1282" s="16" t="s">
        <v>7728</v>
      </c>
      <c r="B1282" s="16" t="s">
        <v>7733</v>
      </c>
      <c r="C1282" s="16" t="s">
        <v>7734</v>
      </c>
      <c r="D1282" s="16" t="s">
        <v>7735</v>
      </c>
      <c r="E1282" s="16" t="s">
        <v>7736</v>
      </c>
    </row>
    <row r="1283" spans="1:5" x14ac:dyDescent="0.25">
      <c r="A1283" s="16" t="s">
        <v>7728</v>
      </c>
      <c r="B1283" s="16" t="s">
        <v>7737</v>
      </c>
      <c r="C1283" s="16" t="s">
        <v>7738</v>
      </c>
      <c r="D1283" s="16" t="s">
        <v>7739</v>
      </c>
      <c r="E1283" s="16" t="s">
        <v>7740</v>
      </c>
    </row>
    <row r="1284" spans="1:5" x14ac:dyDescent="0.25">
      <c r="A1284" s="16" t="s">
        <v>7728</v>
      </c>
      <c r="B1284" s="16" t="s">
        <v>7741</v>
      </c>
      <c r="C1284" s="16" t="s">
        <v>7742</v>
      </c>
      <c r="D1284" s="16" t="s">
        <v>7743</v>
      </c>
      <c r="E1284" s="16" t="s">
        <v>7744</v>
      </c>
    </row>
    <row r="1285" spans="1:5" x14ac:dyDescent="0.25">
      <c r="A1285" s="16" t="s">
        <v>7728</v>
      </c>
      <c r="B1285" s="16" t="s">
        <v>7745</v>
      </c>
      <c r="C1285" s="16" t="s">
        <v>7746</v>
      </c>
      <c r="D1285" s="16" t="s">
        <v>7747</v>
      </c>
      <c r="E1285" s="16" t="s">
        <v>7748</v>
      </c>
    </row>
    <row r="1286" spans="1:5" x14ac:dyDescent="0.25">
      <c r="A1286" s="16" t="s">
        <v>7728</v>
      </c>
      <c r="B1286" s="16" t="s">
        <v>7749</v>
      </c>
      <c r="C1286" s="16" t="s">
        <v>7750</v>
      </c>
      <c r="D1286" s="16" t="s">
        <v>7751</v>
      </c>
      <c r="E1286" s="16" t="s">
        <v>7752</v>
      </c>
    </row>
    <row r="1287" spans="1:5" x14ac:dyDescent="0.25">
      <c r="A1287" s="16" t="s">
        <v>7728</v>
      </c>
      <c r="B1287" s="16" t="s">
        <v>7753</v>
      </c>
      <c r="C1287" s="16" t="s">
        <v>7754</v>
      </c>
      <c r="D1287" s="16" t="s">
        <v>7755</v>
      </c>
      <c r="E1287" s="16" t="s">
        <v>7756</v>
      </c>
    </row>
    <row r="1288" spans="1:5" x14ac:dyDescent="0.25">
      <c r="A1288" s="16" t="s">
        <v>7757</v>
      </c>
      <c r="B1288" s="16" t="s">
        <v>7758</v>
      </c>
      <c r="C1288" s="16" t="s">
        <v>1890</v>
      </c>
      <c r="D1288" s="16" t="s">
        <v>7759</v>
      </c>
      <c r="E1288" s="16" t="s">
        <v>7760</v>
      </c>
    </row>
    <row r="1289" spans="1:5" x14ac:dyDescent="0.25">
      <c r="A1289" s="16" t="s">
        <v>7757</v>
      </c>
      <c r="B1289" s="16" t="s">
        <v>7761</v>
      </c>
      <c r="C1289" s="16" t="s">
        <v>1891</v>
      </c>
      <c r="D1289" s="16" t="s">
        <v>7762</v>
      </c>
      <c r="E1289" s="16" t="s">
        <v>7763</v>
      </c>
    </row>
    <row r="1290" spans="1:5" x14ac:dyDescent="0.25">
      <c r="A1290" s="16" t="s">
        <v>7757</v>
      </c>
      <c r="B1290" s="16" t="s">
        <v>7764</v>
      </c>
      <c r="C1290" s="16" t="s">
        <v>1889</v>
      </c>
      <c r="D1290" s="16" t="s">
        <v>7765</v>
      </c>
      <c r="E1290" s="16" t="s">
        <v>7766</v>
      </c>
    </row>
    <row r="1291" spans="1:5" x14ac:dyDescent="0.25">
      <c r="A1291" s="16" t="s">
        <v>7757</v>
      </c>
      <c r="B1291" s="16" t="s">
        <v>864</v>
      </c>
      <c r="C1291" s="16" t="s">
        <v>697</v>
      </c>
      <c r="D1291" s="16" t="s">
        <v>4357</v>
      </c>
      <c r="E1291" s="16" t="s">
        <v>4357</v>
      </c>
    </row>
    <row r="1292" spans="1:5" x14ac:dyDescent="0.25">
      <c r="A1292" s="16" t="s">
        <v>7757</v>
      </c>
      <c r="B1292" s="16" t="s">
        <v>4216</v>
      </c>
      <c r="C1292" s="16" t="s">
        <v>1892</v>
      </c>
      <c r="D1292" s="16" t="s">
        <v>4217</v>
      </c>
      <c r="E1292" s="16" t="s">
        <v>4218</v>
      </c>
    </row>
    <row r="1293" spans="1:5" x14ac:dyDescent="0.25">
      <c r="A1293" s="16" t="s">
        <v>7767</v>
      </c>
      <c r="B1293" s="16" t="s">
        <v>867</v>
      </c>
      <c r="C1293" s="16" t="s">
        <v>7768</v>
      </c>
      <c r="D1293" s="16" t="s">
        <v>7769</v>
      </c>
      <c r="E1293" s="16" t="s">
        <v>7020</v>
      </c>
    </row>
    <row r="1294" spans="1:5" x14ac:dyDescent="0.25">
      <c r="A1294" s="16" t="s">
        <v>5372</v>
      </c>
      <c r="B1294" s="16" t="s">
        <v>7770</v>
      </c>
      <c r="C1294" s="16" t="s">
        <v>1238</v>
      </c>
      <c r="D1294" s="16" t="s">
        <v>7771</v>
      </c>
      <c r="E1294" s="16" t="s">
        <v>7772</v>
      </c>
    </row>
    <row r="1295" spans="1:5" x14ac:dyDescent="0.25">
      <c r="A1295" s="16" t="s">
        <v>5372</v>
      </c>
      <c r="B1295" s="16" t="s">
        <v>7773</v>
      </c>
      <c r="C1295" s="16" t="s">
        <v>1239</v>
      </c>
      <c r="D1295" s="16" t="s">
        <v>7774</v>
      </c>
      <c r="E1295" s="16" t="s">
        <v>7775</v>
      </c>
    </row>
    <row r="1296" spans="1:5" x14ac:dyDescent="0.25">
      <c r="A1296" s="16" t="s">
        <v>5372</v>
      </c>
      <c r="B1296" s="16" t="s">
        <v>7776</v>
      </c>
      <c r="C1296" s="16" t="s">
        <v>1236</v>
      </c>
      <c r="D1296" s="16" t="s">
        <v>7777</v>
      </c>
      <c r="E1296" s="16" t="s">
        <v>7778</v>
      </c>
    </row>
    <row r="1297" spans="1:5" x14ac:dyDescent="0.25">
      <c r="A1297" s="16" t="s">
        <v>5372</v>
      </c>
      <c r="B1297" s="16" t="s">
        <v>7779</v>
      </c>
      <c r="C1297" s="16" t="s">
        <v>1237</v>
      </c>
      <c r="D1297" s="16" t="s">
        <v>7780</v>
      </c>
      <c r="E1297" s="16" t="s">
        <v>7781</v>
      </c>
    </row>
    <row r="1298" spans="1:5" x14ac:dyDescent="0.25">
      <c r="A1298" s="16" t="s">
        <v>5372</v>
      </c>
      <c r="B1298" s="16" t="s">
        <v>7782</v>
      </c>
      <c r="C1298" s="16" t="s">
        <v>1235</v>
      </c>
      <c r="D1298" s="16" t="s">
        <v>7783</v>
      </c>
      <c r="E1298" s="16" t="s">
        <v>7784</v>
      </c>
    </row>
    <row r="1299" spans="1:5" x14ac:dyDescent="0.25">
      <c r="A1299" s="16" t="s">
        <v>5372</v>
      </c>
      <c r="B1299" s="16" t="s">
        <v>7785</v>
      </c>
      <c r="C1299" s="16" t="s">
        <v>1234</v>
      </c>
      <c r="D1299" s="16" t="s">
        <v>7786</v>
      </c>
      <c r="E1299" s="16" t="s">
        <v>7787</v>
      </c>
    </row>
    <row r="1300" spans="1:5" x14ac:dyDescent="0.25">
      <c r="A1300" s="16" t="s">
        <v>5372</v>
      </c>
      <c r="B1300" s="16" t="s">
        <v>864</v>
      </c>
      <c r="C1300" s="16" t="s">
        <v>697</v>
      </c>
      <c r="D1300" s="16" t="s">
        <v>4357</v>
      </c>
      <c r="E1300" s="16" t="s">
        <v>4357</v>
      </c>
    </row>
    <row r="1301" spans="1:5" x14ac:dyDescent="0.25">
      <c r="A1301" s="16" t="s">
        <v>5372</v>
      </c>
      <c r="B1301" s="16" t="s">
        <v>4216</v>
      </c>
      <c r="C1301" s="16" t="s">
        <v>444</v>
      </c>
      <c r="D1301" s="16" t="s">
        <v>7788</v>
      </c>
      <c r="E1301" s="16" t="s">
        <v>4218</v>
      </c>
    </row>
    <row r="1302" spans="1:5" x14ac:dyDescent="0.25">
      <c r="A1302" s="16" t="s">
        <v>7789</v>
      </c>
      <c r="B1302" s="16" t="s">
        <v>7790</v>
      </c>
      <c r="C1302" s="16" t="s">
        <v>1210</v>
      </c>
      <c r="D1302" s="16" t="s">
        <v>7791</v>
      </c>
      <c r="E1302" s="16" t="s">
        <v>7792</v>
      </c>
    </row>
    <row r="1303" spans="1:5" x14ac:dyDescent="0.25">
      <c r="A1303" s="16" t="s">
        <v>7789</v>
      </c>
      <c r="B1303" s="16" t="s">
        <v>7793</v>
      </c>
      <c r="C1303" s="16" t="s">
        <v>1208</v>
      </c>
      <c r="D1303" s="16" t="s">
        <v>7794</v>
      </c>
      <c r="E1303" s="16" t="s">
        <v>7795</v>
      </c>
    </row>
    <row r="1304" spans="1:5" x14ac:dyDescent="0.25">
      <c r="A1304" s="16" t="s">
        <v>7789</v>
      </c>
      <c r="B1304" s="16" t="s">
        <v>7796</v>
      </c>
      <c r="C1304" s="16" t="s">
        <v>1209</v>
      </c>
      <c r="D1304" s="16" t="s">
        <v>7797</v>
      </c>
      <c r="E1304" s="16" t="s">
        <v>7798</v>
      </c>
    </row>
    <row r="1305" spans="1:5" x14ac:dyDescent="0.25">
      <c r="A1305" s="16" t="s">
        <v>7789</v>
      </c>
      <c r="B1305" s="16" t="s">
        <v>7799</v>
      </c>
      <c r="C1305" s="16" t="s">
        <v>1207</v>
      </c>
      <c r="D1305" s="16" t="s">
        <v>7800</v>
      </c>
      <c r="E1305" s="16" t="s">
        <v>7801</v>
      </c>
    </row>
    <row r="1306" spans="1:5" x14ac:dyDescent="0.25">
      <c r="A1306" s="16" t="s">
        <v>7789</v>
      </c>
      <c r="B1306" s="16" t="s">
        <v>7113</v>
      </c>
      <c r="C1306" s="16" t="s">
        <v>1213</v>
      </c>
      <c r="D1306" s="16" t="s">
        <v>7802</v>
      </c>
      <c r="E1306" s="16" t="s">
        <v>7803</v>
      </c>
    </row>
    <row r="1307" spans="1:5" x14ac:dyDescent="0.25">
      <c r="A1307" s="16" t="s">
        <v>7789</v>
      </c>
      <c r="B1307" s="16" t="s">
        <v>7804</v>
      </c>
      <c r="C1307" s="16" t="s">
        <v>1212</v>
      </c>
      <c r="D1307" s="16" t="s">
        <v>7805</v>
      </c>
      <c r="E1307" s="16" t="s">
        <v>7806</v>
      </c>
    </row>
    <row r="1308" spans="1:5" x14ac:dyDescent="0.25">
      <c r="A1308" s="16" t="s">
        <v>7789</v>
      </c>
      <c r="B1308" s="16" t="s">
        <v>2337</v>
      </c>
      <c r="C1308" s="16" t="s">
        <v>1211</v>
      </c>
      <c r="D1308" s="16" t="s">
        <v>7807</v>
      </c>
      <c r="E1308" s="16" t="s">
        <v>7808</v>
      </c>
    </row>
    <row r="1309" spans="1:5" x14ac:dyDescent="0.25">
      <c r="A1309" s="16" t="s">
        <v>7789</v>
      </c>
      <c r="B1309" s="16" t="s">
        <v>864</v>
      </c>
      <c r="C1309" s="16" t="s">
        <v>697</v>
      </c>
      <c r="D1309" s="16" t="s">
        <v>4357</v>
      </c>
      <c r="E1309" s="16" t="s">
        <v>4357</v>
      </c>
    </row>
    <row r="1310" spans="1:5" x14ac:dyDescent="0.25">
      <c r="A1310" s="16" t="s">
        <v>7789</v>
      </c>
      <c r="B1310" s="16" t="s">
        <v>4216</v>
      </c>
      <c r="C1310" s="16" t="s">
        <v>444</v>
      </c>
      <c r="D1310" s="16" t="s">
        <v>7788</v>
      </c>
      <c r="E1310" s="16" t="s">
        <v>4218</v>
      </c>
    </row>
    <row r="1311" spans="1:5" x14ac:dyDescent="0.25">
      <c r="A1311" s="16" t="s">
        <v>7809</v>
      </c>
      <c r="B1311" s="16" t="s">
        <v>7810</v>
      </c>
      <c r="C1311" s="16" t="s">
        <v>1606</v>
      </c>
      <c r="D1311" s="16" t="s">
        <v>7811</v>
      </c>
      <c r="E1311" s="16" t="s">
        <v>7812</v>
      </c>
    </row>
    <row r="1312" spans="1:5" x14ac:dyDescent="0.25">
      <c r="A1312" s="16" t="s">
        <v>7809</v>
      </c>
      <c r="B1312" s="16" t="s">
        <v>7813</v>
      </c>
      <c r="C1312" s="16" t="s">
        <v>1608</v>
      </c>
      <c r="D1312" s="16" t="s">
        <v>7814</v>
      </c>
      <c r="E1312" s="16" t="s">
        <v>7815</v>
      </c>
    </row>
    <row r="1313" spans="1:5" x14ac:dyDescent="0.25">
      <c r="A1313" s="16" t="s">
        <v>7809</v>
      </c>
      <c r="B1313" s="16" t="s">
        <v>7816</v>
      </c>
      <c r="C1313" s="16" t="s">
        <v>1607</v>
      </c>
      <c r="D1313" s="16" t="s">
        <v>7817</v>
      </c>
      <c r="E1313" s="16" t="s">
        <v>7818</v>
      </c>
    </row>
    <row r="1314" spans="1:5" x14ac:dyDescent="0.25">
      <c r="A1314" s="16" t="s">
        <v>7809</v>
      </c>
      <c r="B1314" s="16" t="s">
        <v>7819</v>
      </c>
      <c r="C1314" s="16" t="s">
        <v>1605</v>
      </c>
      <c r="D1314" s="16" t="s">
        <v>7820</v>
      </c>
      <c r="E1314" s="16" t="s">
        <v>7821</v>
      </c>
    </row>
    <row r="1315" spans="1:5" x14ac:dyDescent="0.25">
      <c r="A1315" s="16" t="s">
        <v>7809</v>
      </c>
      <c r="B1315" s="16" t="s">
        <v>864</v>
      </c>
      <c r="C1315" s="16" t="s">
        <v>697</v>
      </c>
      <c r="D1315" s="16" t="s">
        <v>4357</v>
      </c>
      <c r="E1315" s="16" t="s">
        <v>4357</v>
      </c>
    </row>
    <row r="1316" spans="1:5" x14ac:dyDescent="0.25">
      <c r="A1316" s="16" t="s">
        <v>7809</v>
      </c>
      <c r="B1316" s="16" t="s">
        <v>4216</v>
      </c>
      <c r="C1316" s="16" t="s">
        <v>444</v>
      </c>
      <c r="D1316" s="16" t="s">
        <v>7788</v>
      </c>
      <c r="E1316" s="16" t="s">
        <v>4218</v>
      </c>
    </row>
    <row r="1317" spans="1:5" x14ac:dyDescent="0.25">
      <c r="A1317" s="16" t="s">
        <v>7822</v>
      </c>
      <c r="B1317" s="16" t="s">
        <v>7823</v>
      </c>
      <c r="C1317" s="16" t="s">
        <v>1594</v>
      </c>
      <c r="D1317" s="16" t="s">
        <v>7824</v>
      </c>
      <c r="E1317" s="16" t="s">
        <v>7825</v>
      </c>
    </row>
    <row r="1318" spans="1:5" x14ac:dyDescent="0.25">
      <c r="A1318" s="16" t="s">
        <v>7822</v>
      </c>
      <c r="B1318" s="16" t="s">
        <v>7826</v>
      </c>
      <c r="C1318" s="16" t="s">
        <v>1591</v>
      </c>
      <c r="D1318" s="16" t="s">
        <v>7827</v>
      </c>
      <c r="E1318" s="16" t="s">
        <v>7828</v>
      </c>
    </row>
    <row r="1319" spans="1:5" x14ac:dyDescent="0.25">
      <c r="A1319" s="16" t="s">
        <v>7822</v>
      </c>
      <c r="B1319" s="16" t="s">
        <v>7829</v>
      </c>
      <c r="C1319" s="16" t="s">
        <v>1593</v>
      </c>
      <c r="D1319" s="16" t="s">
        <v>7830</v>
      </c>
      <c r="E1319" s="16" t="s">
        <v>7831</v>
      </c>
    </row>
    <row r="1320" spans="1:5" x14ac:dyDescent="0.25">
      <c r="A1320" s="16" t="s">
        <v>7822</v>
      </c>
      <c r="B1320" s="16" t="s">
        <v>7832</v>
      </c>
      <c r="C1320" s="16" t="s">
        <v>1592</v>
      </c>
      <c r="D1320" s="16" t="s">
        <v>7833</v>
      </c>
      <c r="E1320" s="16" t="s">
        <v>7834</v>
      </c>
    </row>
    <row r="1321" spans="1:5" x14ac:dyDescent="0.25">
      <c r="A1321" s="16" t="s">
        <v>7822</v>
      </c>
      <c r="B1321" s="16" t="s">
        <v>2337</v>
      </c>
      <c r="C1321" s="16" t="s">
        <v>1093</v>
      </c>
      <c r="D1321" s="16" t="s">
        <v>6802</v>
      </c>
      <c r="E1321" s="16" t="s">
        <v>6803</v>
      </c>
    </row>
    <row r="1322" spans="1:5" x14ac:dyDescent="0.25">
      <c r="A1322" s="16" t="s">
        <v>7822</v>
      </c>
      <c r="B1322" s="16" t="s">
        <v>864</v>
      </c>
      <c r="C1322" s="16" t="s">
        <v>697</v>
      </c>
      <c r="D1322" s="16" t="s">
        <v>4357</v>
      </c>
      <c r="E1322" s="16" t="s">
        <v>4357</v>
      </c>
    </row>
    <row r="1323" spans="1:5" x14ac:dyDescent="0.25">
      <c r="A1323" s="16" t="s">
        <v>7822</v>
      </c>
      <c r="B1323" s="16" t="s">
        <v>4216</v>
      </c>
      <c r="C1323" s="16" t="s">
        <v>444</v>
      </c>
      <c r="D1323" s="16" t="s">
        <v>7788</v>
      </c>
      <c r="E1323" s="16" t="s">
        <v>4218</v>
      </c>
    </row>
    <row r="1324" spans="1:5" x14ac:dyDescent="0.25">
      <c r="A1324" s="16" t="s">
        <v>7835</v>
      </c>
      <c r="B1324" s="16" t="s">
        <v>7836</v>
      </c>
      <c r="C1324" s="16" t="s">
        <v>1623</v>
      </c>
      <c r="D1324" s="16" t="s">
        <v>7837</v>
      </c>
      <c r="E1324" s="16" t="s">
        <v>7838</v>
      </c>
    </row>
    <row r="1325" spans="1:5" x14ac:dyDescent="0.25">
      <c r="A1325" s="16" t="s">
        <v>7835</v>
      </c>
      <c r="B1325" s="16" t="s">
        <v>7839</v>
      </c>
      <c r="C1325" s="16" t="s">
        <v>1625</v>
      </c>
      <c r="D1325" s="16" t="s">
        <v>7840</v>
      </c>
      <c r="E1325" s="16" t="s">
        <v>7841</v>
      </c>
    </row>
    <row r="1326" spans="1:5" x14ac:dyDescent="0.25">
      <c r="A1326" s="16" t="s">
        <v>7835</v>
      </c>
      <c r="B1326" s="16" t="s">
        <v>7842</v>
      </c>
      <c r="C1326" s="16" t="s">
        <v>1624</v>
      </c>
      <c r="D1326" s="16" t="s">
        <v>7843</v>
      </c>
      <c r="E1326" s="16" t="s">
        <v>7844</v>
      </c>
    </row>
    <row r="1327" spans="1:5" x14ac:dyDescent="0.25">
      <c r="A1327" s="16" t="s">
        <v>7835</v>
      </c>
      <c r="B1327" s="16" t="s">
        <v>7845</v>
      </c>
      <c r="C1327" s="16" t="s">
        <v>720</v>
      </c>
      <c r="D1327" s="16" t="s">
        <v>7846</v>
      </c>
      <c r="E1327" s="16" t="s">
        <v>7847</v>
      </c>
    </row>
    <row r="1328" spans="1:5" x14ac:dyDescent="0.25">
      <c r="A1328" s="16" t="s">
        <v>7835</v>
      </c>
      <c r="B1328" s="16" t="s">
        <v>864</v>
      </c>
      <c r="C1328" s="16" t="s">
        <v>697</v>
      </c>
      <c r="D1328" s="16" t="s">
        <v>4357</v>
      </c>
      <c r="E1328" s="16" t="s">
        <v>4357</v>
      </c>
    </row>
    <row r="1329" spans="1:5" x14ac:dyDescent="0.25">
      <c r="A1329" s="16" t="s">
        <v>7835</v>
      </c>
      <c r="B1329" s="16" t="s">
        <v>4216</v>
      </c>
      <c r="C1329" s="16" t="s">
        <v>444</v>
      </c>
      <c r="D1329" s="16" t="s">
        <v>7788</v>
      </c>
      <c r="E1329" s="16" t="s">
        <v>4218</v>
      </c>
    </row>
    <row r="1330" spans="1:5" x14ac:dyDescent="0.25">
      <c r="A1330" s="16" t="s">
        <v>7848</v>
      </c>
      <c r="B1330" s="16" t="s">
        <v>7849</v>
      </c>
      <c r="C1330" s="16" t="s">
        <v>1597</v>
      </c>
      <c r="D1330" s="16" t="s">
        <v>7850</v>
      </c>
      <c r="E1330" s="16" t="s">
        <v>7851</v>
      </c>
    </row>
    <row r="1331" spans="1:5" x14ac:dyDescent="0.25">
      <c r="A1331" s="16" t="s">
        <v>7848</v>
      </c>
      <c r="B1331" s="16" t="s">
        <v>7852</v>
      </c>
      <c r="C1331" s="16" t="s">
        <v>1599</v>
      </c>
      <c r="D1331" s="16" t="s">
        <v>7853</v>
      </c>
      <c r="E1331" s="16" t="s">
        <v>7854</v>
      </c>
    </row>
    <row r="1332" spans="1:5" x14ac:dyDescent="0.25">
      <c r="A1332" s="16" t="s">
        <v>7848</v>
      </c>
      <c r="B1332" s="16" t="s">
        <v>4965</v>
      </c>
      <c r="C1332" s="16" t="s">
        <v>1595</v>
      </c>
      <c r="D1332" s="16" t="s">
        <v>7855</v>
      </c>
      <c r="E1332" s="16" t="s">
        <v>7856</v>
      </c>
    </row>
    <row r="1333" spans="1:5" x14ac:dyDescent="0.25">
      <c r="A1333" s="16" t="s">
        <v>7848</v>
      </c>
      <c r="B1333" s="16" t="s">
        <v>4519</v>
      </c>
      <c r="C1333" s="16" t="s">
        <v>1584</v>
      </c>
      <c r="D1333" s="16" t="s">
        <v>7857</v>
      </c>
      <c r="E1333" s="16" t="s">
        <v>7858</v>
      </c>
    </row>
    <row r="1334" spans="1:5" x14ac:dyDescent="0.25">
      <c r="A1334" s="16" t="s">
        <v>7848</v>
      </c>
      <c r="B1334" s="16" t="s">
        <v>7859</v>
      </c>
      <c r="C1334" s="16" t="s">
        <v>1600</v>
      </c>
      <c r="D1334" s="16" t="s">
        <v>7860</v>
      </c>
      <c r="E1334" s="16" t="s">
        <v>7861</v>
      </c>
    </row>
    <row r="1335" spans="1:5" x14ac:dyDescent="0.25">
      <c r="A1335" s="16" t="s">
        <v>7848</v>
      </c>
      <c r="B1335" s="16" t="s">
        <v>7862</v>
      </c>
      <c r="C1335" s="16" t="s">
        <v>1596</v>
      </c>
      <c r="D1335" s="16" t="s">
        <v>7863</v>
      </c>
      <c r="E1335" s="16" t="s">
        <v>7864</v>
      </c>
    </row>
    <row r="1336" spans="1:5" x14ac:dyDescent="0.25">
      <c r="A1336" s="16" t="s">
        <v>7848</v>
      </c>
      <c r="B1336" s="16" t="s">
        <v>7865</v>
      </c>
      <c r="C1336" s="16" t="s">
        <v>1598</v>
      </c>
      <c r="D1336" s="16" t="s">
        <v>7866</v>
      </c>
      <c r="E1336" s="16" t="s">
        <v>7867</v>
      </c>
    </row>
    <row r="1337" spans="1:5" x14ac:dyDescent="0.25">
      <c r="A1337" s="16" t="s">
        <v>7848</v>
      </c>
      <c r="B1337" s="16" t="s">
        <v>2337</v>
      </c>
      <c r="C1337" s="16" t="s">
        <v>1093</v>
      </c>
      <c r="D1337" s="16" t="s">
        <v>6802</v>
      </c>
      <c r="E1337" s="16" t="s">
        <v>6803</v>
      </c>
    </row>
    <row r="1338" spans="1:5" x14ac:dyDescent="0.25">
      <c r="A1338" s="16" t="s">
        <v>7848</v>
      </c>
      <c r="B1338" s="16" t="s">
        <v>864</v>
      </c>
      <c r="C1338" s="16" t="s">
        <v>697</v>
      </c>
      <c r="D1338" s="16" t="s">
        <v>4357</v>
      </c>
      <c r="E1338" s="16" t="s">
        <v>4357</v>
      </c>
    </row>
    <row r="1339" spans="1:5" x14ac:dyDescent="0.25">
      <c r="A1339" s="16" t="s">
        <v>7848</v>
      </c>
      <c r="B1339" s="16" t="s">
        <v>4216</v>
      </c>
      <c r="C1339" s="16" t="s">
        <v>444</v>
      </c>
      <c r="D1339" s="16" t="s">
        <v>7788</v>
      </c>
      <c r="E1339" s="16" t="s">
        <v>4218</v>
      </c>
    </row>
    <row r="1340" spans="1:5" x14ac:dyDescent="0.25">
      <c r="A1340" s="16" t="s">
        <v>7868</v>
      </c>
      <c r="B1340" s="16" t="s">
        <v>7869</v>
      </c>
      <c r="C1340" s="16" t="s">
        <v>1943</v>
      </c>
      <c r="D1340" s="16" t="s">
        <v>7870</v>
      </c>
      <c r="E1340" s="16" t="s">
        <v>7871</v>
      </c>
    </row>
    <row r="1341" spans="1:5" x14ac:dyDescent="0.25">
      <c r="A1341" s="16" t="s">
        <v>7868</v>
      </c>
      <c r="B1341" s="16" t="s">
        <v>7872</v>
      </c>
      <c r="C1341" s="16" t="s">
        <v>1942</v>
      </c>
      <c r="D1341" s="16" t="s">
        <v>7873</v>
      </c>
      <c r="E1341" s="16" t="s">
        <v>7874</v>
      </c>
    </row>
    <row r="1342" spans="1:5" x14ac:dyDescent="0.25">
      <c r="A1342" s="16" t="s">
        <v>7868</v>
      </c>
      <c r="B1342" s="16" t="s">
        <v>7875</v>
      </c>
      <c r="C1342" s="16" t="s">
        <v>1941</v>
      </c>
      <c r="D1342" s="16" t="s">
        <v>7876</v>
      </c>
      <c r="E1342" s="16" t="s">
        <v>7877</v>
      </c>
    </row>
    <row r="1343" spans="1:5" x14ac:dyDescent="0.25">
      <c r="A1343" s="16" t="s">
        <v>7868</v>
      </c>
      <c r="B1343" s="16" t="s">
        <v>7878</v>
      </c>
      <c r="C1343" s="16" t="s">
        <v>1944</v>
      </c>
      <c r="D1343" s="16" t="s">
        <v>7879</v>
      </c>
      <c r="E1343" s="16" t="s">
        <v>7880</v>
      </c>
    </row>
    <row r="1344" spans="1:5" x14ac:dyDescent="0.25">
      <c r="A1344" s="16" t="s">
        <v>7868</v>
      </c>
      <c r="B1344" s="16" t="s">
        <v>864</v>
      </c>
      <c r="C1344" s="16" t="s">
        <v>697</v>
      </c>
      <c r="D1344" s="16" t="s">
        <v>4357</v>
      </c>
      <c r="E1344" s="16" t="s">
        <v>4357</v>
      </c>
    </row>
    <row r="1345" spans="1:5" x14ac:dyDescent="0.25">
      <c r="A1345" s="16" t="s">
        <v>7868</v>
      </c>
      <c r="B1345" s="16" t="s">
        <v>4216</v>
      </c>
      <c r="C1345" s="16" t="s">
        <v>444</v>
      </c>
      <c r="D1345" s="16" t="s">
        <v>7788</v>
      </c>
      <c r="E1345" s="16" t="s">
        <v>4218</v>
      </c>
    </row>
    <row r="1346" spans="1:5" x14ac:dyDescent="0.25">
      <c r="A1346" s="16" t="s">
        <v>7881</v>
      </c>
      <c r="B1346" s="16" t="s">
        <v>867</v>
      </c>
      <c r="C1346" s="16" t="s">
        <v>487</v>
      </c>
      <c r="D1346" s="16" t="s">
        <v>7882</v>
      </c>
      <c r="E1346" s="16" t="s">
        <v>4369</v>
      </c>
    </row>
    <row r="1347" spans="1:5" x14ac:dyDescent="0.25">
      <c r="A1347" s="16" t="s">
        <v>7881</v>
      </c>
      <c r="B1347" s="16" t="s">
        <v>7842</v>
      </c>
      <c r="C1347" s="16" t="s">
        <v>721</v>
      </c>
      <c r="D1347" s="16" t="s">
        <v>7883</v>
      </c>
      <c r="E1347" s="16" t="s">
        <v>7884</v>
      </c>
    </row>
    <row r="1348" spans="1:5" x14ac:dyDescent="0.25">
      <c r="A1348" s="16" t="s">
        <v>7881</v>
      </c>
      <c r="B1348" s="16" t="s">
        <v>7885</v>
      </c>
      <c r="C1348" s="16" t="s">
        <v>720</v>
      </c>
      <c r="D1348" s="16" t="s">
        <v>7846</v>
      </c>
      <c r="E1348" s="16" t="s">
        <v>7847</v>
      </c>
    </row>
    <row r="1349" spans="1:5" x14ac:dyDescent="0.25">
      <c r="A1349" s="16" t="s">
        <v>7881</v>
      </c>
      <c r="B1349" s="16" t="s">
        <v>864</v>
      </c>
      <c r="C1349" s="16" t="s">
        <v>697</v>
      </c>
      <c r="D1349" s="16" t="s">
        <v>4357</v>
      </c>
      <c r="E1349" s="16" t="s">
        <v>4357</v>
      </c>
    </row>
    <row r="1350" spans="1:5" x14ac:dyDescent="0.25">
      <c r="A1350" s="16" t="s">
        <v>7881</v>
      </c>
      <c r="B1350" s="16" t="s">
        <v>4216</v>
      </c>
      <c r="C1350" s="16" t="s">
        <v>444</v>
      </c>
      <c r="D1350" s="16" t="s">
        <v>7788</v>
      </c>
      <c r="E1350" s="16" t="s">
        <v>4218</v>
      </c>
    </row>
    <row r="1351" spans="1:5" x14ac:dyDescent="0.25">
      <c r="A1351" s="16" t="s">
        <v>7886</v>
      </c>
      <c r="B1351" s="16" t="s">
        <v>867</v>
      </c>
      <c r="C1351" s="16" t="s">
        <v>487</v>
      </c>
      <c r="D1351" s="16" t="s">
        <v>7882</v>
      </c>
      <c r="E1351" s="16" t="s">
        <v>4369</v>
      </c>
    </row>
    <row r="1352" spans="1:5" x14ac:dyDescent="0.25">
      <c r="A1352" s="16" t="s">
        <v>7886</v>
      </c>
      <c r="B1352" s="16" t="s">
        <v>865</v>
      </c>
      <c r="C1352" s="16" t="s">
        <v>486</v>
      </c>
      <c r="D1352" s="16" t="s">
        <v>7887</v>
      </c>
      <c r="E1352" s="16" t="s">
        <v>4371</v>
      </c>
    </row>
    <row r="1353" spans="1:5" x14ac:dyDescent="0.25">
      <c r="A1353" s="16" t="s">
        <v>7886</v>
      </c>
      <c r="B1353" s="16" t="s">
        <v>7888</v>
      </c>
      <c r="C1353" s="16" t="s">
        <v>1698</v>
      </c>
      <c r="D1353" s="16" t="s">
        <v>7889</v>
      </c>
      <c r="E1353" s="16" t="s">
        <v>7890</v>
      </c>
    </row>
    <row r="1354" spans="1:5" x14ac:dyDescent="0.25">
      <c r="A1354" s="16" t="s">
        <v>7886</v>
      </c>
      <c r="B1354" s="16" t="s">
        <v>864</v>
      </c>
      <c r="C1354" s="16" t="s">
        <v>697</v>
      </c>
      <c r="D1354" s="16" t="s">
        <v>4357</v>
      </c>
      <c r="E1354" s="16" t="s">
        <v>4357</v>
      </c>
    </row>
    <row r="1355" spans="1:5" x14ac:dyDescent="0.25">
      <c r="A1355" s="16" t="s">
        <v>7886</v>
      </c>
      <c r="B1355" s="16" t="s">
        <v>4216</v>
      </c>
      <c r="C1355" s="16" t="s">
        <v>699</v>
      </c>
      <c r="D1355" s="16" t="s">
        <v>7788</v>
      </c>
      <c r="E1355" s="16" t="s">
        <v>4218</v>
      </c>
    </row>
    <row r="1356" spans="1:5" x14ac:dyDescent="0.25">
      <c r="A1356" s="16" t="s">
        <v>7891</v>
      </c>
      <c r="B1356" s="16" t="s">
        <v>7892</v>
      </c>
      <c r="C1356" s="16" t="s">
        <v>1704</v>
      </c>
      <c r="D1356" s="16" t="s">
        <v>7893</v>
      </c>
      <c r="E1356" s="16" t="s">
        <v>5402</v>
      </c>
    </row>
    <row r="1357" spans="1:5" x14ac:dyDescent="0.25">
      <c r="A1357" s="16" t="s">
        <v>7891</v>
      </c>
      <c r="B1357" s="16" t="s">
        <v>7894</v>
      </c>
      <c r="C1357" s="16" t="s">
        <v>1699</v>
      </c>
      <c r="D1357" s="16" t="s">
        <v>7895</v>
      </c>
      <c r="E1357" s="16" t="s">
        <v>5405</v>
      </c>
    </row>
    <row r="1358" spans="1:5" x14ac:dyDescent="0.25">
      <c r="A1358" s="16" t="s">
        <v>7891</v>
      </c>
      <c r="B1358" s="16" t="s">
        <v>7896</v>
      </c>
      <c r="C1358" s="16" t="s">
        <v>1707</v>
      </c>
      <c r="D1358" s="16" t="s">
        <v>7897</v>
      </c>
      <c r="E1358" s="16" t="s">
        <v>7898</v>
      </c>
    </row>
    <row r="1359" spans="1:5" x14ac:dyDescent="0.25">
      <c r="A1359" s="16" t="s">
        <v>7891</v>
      </c>
      <c r="B1359" s="16" t="s">
        <v>7899</v>
      </c>
      <c r="C1359" s="16" t="s">
        <v>1706</v>
      </c>
      <c r="D1359" s="16" t="s">
        <v>7900</v>
      </c>
      <c r="E1359" s="16" t="s">
        <v>7901</v>
      </c>
    </row>
    <row r="1360" spans="1:5" x14ac:dyDescent="0.25">
      <c r="A1360" s="16" t="s">
        <v>7891</v>
      </c>
      <c r="B1360" s="16" t="s">
        <v>7902</v>
      </c>
      <c r="C1360" s="16" t="s">
        <v>1705</v>
      </c>
      <c r="D1360" s="16" t="s">
        <v>7903</v>
      </c>
      <c r="E1360" s="16" t="s">
        <v>7904</v>
      </c>
    </row>
    <row r="1361" spans="1:5" x14ac:dyDescent="0.25">
      <c r="A1361" s="16" t="s">
        <v>7891</v>
      </c>
      <c r="B1361" s="16" t="s">
        <v>7905</v>
      </c>
      <c r="C1361" s="16" t="s">
        <v>1701</v>
      </c>
      <c r="D1361" s="16" t="s">
        <v>7906</v>
      </c>
      <c r="E1361" s="16" t="s">
        <v>7907</v>
      </c>
    </row>
    <row r="1362" spans="1:5" x14ac:dyDescent="0.25">
      <c r="A1362" s="16" t="s">
        <v>7891</v>
      </c>
      <c r="B1362" s="16" t="s">
        <v>7908</v>
      </c>
      <c r="C1362" s="16" t="s">
        <v>1703</v>
      </c>
      <c r="D1362" s="16" t="s">
        <v>7909</v>
      </c>
      <c r="E1362" s="16" t="s">
        <v>7910</v>
      </c>
    </row>
    <row r="1363" spans="1:5" x14ac:dyDescent="0.25">
      <c r="A1363" s="16" t="s">
        <v>7891</v>
      </c>
      <c r="B1363" s="16" t="s">
        <v>7911</v>
      </c>
      <c r="C1363" s="16" t="s">
        <v>1702</v>
      </c>
      <c r="D1363" s="16" t="s">
        <v>7912</v>
      </c>
      <c r="E1363" s="16" t="s">
        <v>5423</v>
      </c>
    </row>
    <row r="1364" spans="1:5" x14ac:dyDescent="0.25">
      <c r="A1364" s="16" t="s">
        <v>7891</v>
      </c>
      <c r="B1364" s="16" t="s">
        <v>2337</v>
      </c>
      <c r="C1364" s="16" t="s">
        <v>1700</v>
      </c>
      <c r="D1364" s="16" t="s">
        <v>7913</v>
      </c>
      <c r="E1364" s="16" t="s">
        <v>6803</v>
      </c>
    </row>
    <row r="1365" spans="1:5" x14ac:dyDescent="0.25">
      <c r="A1365" s="16" t="s">
        <v>7891</v>
      </c>
      <c r="B1365" s="16" t="s">
        <v>864</v>
      </c>
      <c r="C1365" s="16" t="s">
        <v>503</v>
      </c>
      <c r="D1365" s="16" t="s">
        <v>7914</v>
      </c>
      <c r="E1365" s="16" t="s">
        <v>4357</v>
      </c>
    </row>
    <row r="1366" spans="1:5" x14ac:dyDescent="0.25">
      <c r="A1366" s="16" t="s">
        <v>7891</v>
      </c>
      <c r="B1366" s="16" t="s">
        <v>4216</v>
      </c>
      <c r="C1366" s="16" t="s">
        <v>444</v>
      </c>
      <c r="D1366" s="16" t="s">
        <v>7788</v>
      </c>
      <c r="E1366" s="16" t="s">
        <v>4218</v>
      </c>
    </row>
    <row r="1367" spans="1:5" x14ac:dyDescent="0.25">
      <c r="A1367" s="16" t="s">
        <v>7915</v>
      </c>
      <c r="B1367" s="16" t="s">
        <v>5440</v>
      </c>
      <c r="C1367" s="16" t="s">
        <v>1713</v>
      </c>
      <c r="D1367" s="16" t="s">
        <v>5441</v>
      </c>
      <c r="E1367" s="16" t="s">
        <v>5442</v>
      </c>
    </row>
    <row r="1368" spans="1:5" x14ac:dyDescent="0.25">
      <c r="A1368" s="16" t="s">
        <v>7915</v>
      </c>
      <c r="B1368" s="16" t="s">
        <v>5443</v>
      </c>
      <c r="C1368" s="16" t="s">
        <v>1714</v>
      </c>
      <c r="D1368" s="16" t="s">
        <v>5444</v>
      </c>
      <c r="E1368" s="16" t="s">
        <v>5445</v>
      </c>
    </row>
    <row r="1369" spans="1:5" x14ac:dyDescent="0.25">
      <c r="A1369" s="16" t="s">
        <v>7915</v>
      </c>
      <c r="B1369" s="16" t="s">
        <v>5446</v>
      </c>
      <c r="C1369" s="16" t="s">
        <v>1711</v>
      </c>
      <c r="D1369" s="16" t="s">
        <v>7916</v>
      </c>
      <c r="E1369" s="16" t="s">
        <v>5448</v>
      </c>
    </row>
    <row r="1370" spans="1:5" x14ac:dyDescent="0.25">
      <c r="A1370" s="16" t="s">
        <v>7915</v>
      </c>
      <c r="B1370" s="16" t="s">
        <v>5449</v>
      </c>
      <c r="C1370" s="16" t="s">
        <v>1710</v>
      </c>
      <c r="D1370" s="16" t="s">
        <v>7917</v>
      </c>
      <c r="E1370" s="16" t="s">
        <v>7918</v>
      </c>
    </row>
    <row r="1371" spans="1:5" x14ac:dyDescent="0.25">
      <c r="A1371" s="16" t="s">
        <v>7915</v>
      </c>
      <c r="B1371" s="16" t="s">
        <v>5452</v>
      </c>
      <c r="C1371" s="16" t="s">
        <v>1712</v>
      </c>
      <c r="D1371" s="16" t="s">
        <v>5453</v>
      </c>
      <c r="E1371" s="16" t="s">
        <v>5453</v>
      </c>
    </row>
    <row r="1372" spans="1:5" x14ac:dyDescent="0.25">
      <c r="A1372" s="16" t="s">
        <v>7915</v>
      </c>
      <c r="B1372" s="16" t="s">
        <v>5321</v>
      </c>
      <c r="C1372" s="16" t="s">
        <v>1709</v>
      </c>
      <c r="D1372" s="16" t="s">
        <v>5322</v>
      </c>
      <c r="E1372" s="16" t="s">
        <v>5323</v>
      </c>
    </row>
    <row r="1373" spans="1:5" x14ac:dyDescent="0.25">
      <c r="A1373" s="16" t="s">
        <v>7915</v>
      </c>
      <c r="B1373" s="16" t="s">
        <v>7919</v>
      </c>
      <c r="C1373" s="16" t="s">
        <v>1708</v>
      </c>
      <c r="D1373" s="16" t="s">
        <v>7920</v>
      </c>
      <c r="E1373" s="16" t="s">
        <v>5320</v>
      </c>
    </row>
    <row r="1374" spans="1:5" x14ac:dyDescent="0.25">
      <c r="A1374" s="16" t="s">
        <v>7915</v>
      </c>
      <c r="B1374" s="16" t="s">
        <v>2337</v>
      </c>
      <c r="C1374" s="16" t="s">
        <v>1093</v>
      </c>
      <c r="D1374" s="16" t="s">
        <v>6802</v>
      </c>
      <c r="E1374" s="16" t="s">
        <v>6803</v>
      </c>
    </row>
    <row r="1375" spans="1:5" x14ac:dyDescent="0.25">
      <c r="A1375" s="16" t="s">
        <v>7915</v>
      </c>
      <c r="B1375" s="16" t="s">
        <v>864</v>
      </c>
      <c r="C1375" s="16" t="s">
        <v>697</v>
      </c>
      <c r="D1375" s="16" t="s">
        <v>4357</v>
      </c>
      <c r="E1375" s="16" t="s">
        <v>4357</v>
      </c>
    </row>
    <row r="1376" spans="1:5" x14ac:dyDescent="0.25">
      <c r="A1376" s="16" t="s">
        <v>7915</v>
      </c>
      <c r="B1376" s="16" t="s">
        <v>4216</v>
      </c>
      <c r="C1376" s="16" t="s">
        <v>444</v>
      </c>
      <c r="D1376" s="16" t="s">
        <v>7788</v>
      </c>
      <c r="E1376" s="16" t="s">
        <v>4218</v>
      </c>
    </row>
    <row r="1377" spans="1:5" x14ac:dyDescent="0.25">
      <c r="A1377" s="16" t="s">
        <v>7921</v>
      </c>
      <c r="B1377" s="16" t="s">
        <v>7922</v>
      </c>
      <c r="C1377" s="16" t="s">
        <v>1677</v>
      </c>
      <c r="D1377" s="16" t="s">
        <v>7923</v>
      </c>
      <c r="E1377" s="16" t="s">
        <v>7924</v>
      </c>
    </row>
    <row r="1378" spans="1:5" x14ac:dyDescent="0.25">
      <c r="A1378" s="16" t="s">
        <v>7921</v>
      </c>
      <c r="B1378" s="16" t="s">
        <v>7925</v>
      </c>
      <c r="C1378" s="16" t="s">
        <v>1673</v>
      </c>
      <c r="D1378" s="16" t="s">
        <v>7926</v>
      </c>
      <c r="E1378" s="16" t="s">
        <v>7927</v>
      </c>
    </row>
    <row r="1379" spans="1:5" x14ac:dyDescent="0.25">
      <c r="A1379" s="16" t="s">
        <v>7921</v>
      </c>
      <c r="B1379" s="16" t="s">
        <v>7928</v>
      </c>
      <c r="C1379" s="16" t="s">
        <v>1676</v>
      </c>
      <c r="D1379" s="16" t="s">
        <v>7929</v>
      </c>
      <c r="E1379" s="16" t="s">
        <v>7930</v>
      </c>
    </row>
    <row r="1380" spans="1:5" x14ac:dyDescent="0.25">
      <c r="A1380" s="16" t="s">
        <v>7921</v>
      </c>
      <c r="B1380" s="16" t="s">
        <v>7931</v>
      </c>
      <c r="C1380" s="16" t="s">
        <v>1675</v>
      </c>
      <c r="D1380" s="16" t="s">
        <v>7932</v>
      </c>
      <c r="E1380" s="16" t="s">
        <v>7933</v>
      </c>
    </row>
    <row r="1381" spans="1:5" x14ac:dyDescent="0.25">
      <c r="A1381" s="16" t="s">
        <v>7921</v>
      </c>
      <c r="B1381" s="16" t="s">
        <v>7934</v>
      </c>
      <c r="C1381" s="16" t="s">
        <v>1674</v>
      </c>
      <c r="D1381" s="16" t="s">
        <v>7935</v>
      </c>
      <c r="E1381" s="16" t="s">
        <v>7936</v>
      </c>
    </row>
    <row r="1382" spans="1:5" x14ac:dyDescent="0.25">
      <c r="A1382" s="16" t="s">
        <v>7921</v>
      </c>
      <c r="B1382" s="16" t="s">
        <v>7937</v>
      </c>
      <c r="C1382" s="16" t="s">
        <v>1679</v>
      </c>
      <c r="D1382" s="16" t="s">
        <v>7938</v>
      </c>
      <c r="E1382" s="16" t="s">
        <v>7939</v>
      </c>
    </row>
    <row r="1383" spans="1:5" x14ac:dyDescent="0.25">
      <c r="A1383" s="16" t="s">
        <v>7921</v>
      </c>
      <c r="B1383" s="16" t="s">
        <v>7940</v>
      </c>
      <c r="C1383" s="16" t="s">
        <v>1678</v>
      </c>
      <c r="D1383" s="16" t="s">
        <v>7941</v>
      </c>
      <c r="E1383" s="16" t="s">
        <v>7942</v>
      </c>
    </row>
    <row r="1384" spans="1:5" x14ac:dyDescent="0.25">
      <c r="A1384" s="16" t="s">
        <v>7921</v>
      </c>
      <c r="B1384" s="16" t="s">
        <v>2337</v>
      </c>
      <c r="C1384" s="16" t="s">
        <v>1093</v>
      </c>
      <c r="D1384" s="16" t="s">
        <v>6802</v>
      </c>
      <c r="E1384" s="16" t="s">
        <v>5986</v>
      </c>
    </row>
    <row r="1385" spans="1:5" x14ac:dyDescent="0.25">
      <c r="A1385" s="16" t="s">
        <v>7921</v>
      </c>
      <c r="B1385" s="16" t="s">
        <v>864</v>
      </c>
      <c r="C1385" s="16" t="s">
        <v>697</v>
      </c>
      <c r="D1385" s="16" t="s">
        <v>4357</v>
      </c>
      <c r="E1385" s="16" t="s">
        <v>4357</v>
      </c>
    </row>
    <row r="1386" spans="1:5" x14ac:dyDescent="0.25">
      <c r="A1386" s="16" t="s">
        <v>7921</v>
      </c>
      <c r="B1386" s="16" t="s">
        <v>4216</v>
      </c>
      <c r="C1386" s="16" t="s">
        <v>444</v>
      </c>
      <c r="D1386" s="16" t="s">
        <v>7788</v>
      </c>
      <c r="E1386" s="16" t="s">
        <v>4218</v>
      </c>
    </row>
    <row r="1387" spans="1:5" x14ac:dyDescent="0.25">
      <c r="A1387" s="16" t="s">
        <v>7943</v>
      </c>
      <c r="B1387" s="16" t="s">
        <v>7944</v>
      </c>
      <c r="C1387" s="16" t="s">
        <v>1693</v>
      </c>
      <c r="D1387" s="16" t="s">
        <v>7945</v>
      </c>
      <c r="E1387" s="16" t="s">
        <v>7946</v>
      </c>
    </row>
    <row r="1388" spans="1:5" x14ac:dyDescent="0.25">
      <c r="A1388" s="16" t="s">
        <v>7943</v>
      </c>
      <c r="B1388" s="16" t="s">
        <v>7947</v>
      </c>
      <c r="C1388" s="16" t="s">
        <v>1694</v>
      </c>
      <c r="D1388" s="16" t="s">
        <v>7948</v>
      </c>
      <c r="E1388" s="16" t="s">
        <v>7949</v>
      </c>
    </row>
    <row r="1389" spans="1:5" x14ac:dyDescent="0.25">
      <c r="A1389" s="16" t="s">
        <v>7943</v>
      </c>
      <c r="B1389" s="16" t="s">
        <v>7950</v>
      </c>
      <c r="C1389" s="16" t="s">
        <v>1695</v>
      </c>
      <c r="D1389" s="16" t="s">
        <v>7951</v>
      </c>
      <c r="E1389" s="16" t="s">
        <v>7952</v>
      </c>
    </row>
    <row r="1390" spans="1:5" x14ac:dyDescent="0.25">
      <c r="A1390" s="16" t="s">
        <v>7943</v>
      </c>
      <c r="B1390" s="16" t="s">
        <v>7953</v>
      </c>
      <c r="C1390" s="16" t="s">
        <v>7954</v>
      </c>
      <c r="D1390" s="16" t="s">
        <v>7955</v>
      </c>
      <c r="E1390" s="16" t="s">
        <v>7956</v>
      </c>
    </row>
    <row r="1391" spans="1:5" x14ac:dyDescent="0.25">
      <c r="A1391" s="16" t="s">
        <v>7943</v>
      </c>
      <c r="B1391" s="16" t="s">
        <v>864</v>
      </c>
      <c r="C1391" s="16" t="s">
        <v>697</v>
      </c>
      <c r="D1391" s="16" t="s">
        <v>4357</v>
      </c>
      <c r="E1391" s="16" t="s">
        <v>4357</v>
      </c>
    </row>
    <row r="1392" spans="1:5" x14ac:dyDescent="0.25">
      <c r="A1392" s="16" t="s">
        <v>7943</v>
      </c>
      <c r="B1392" s="16" t="s">
        <v>4216</v>
      </c>
      <c r="C1392" s="16" t="s">
        <v>444</v>
      </c>
      <c r="D1392" s="16" t="s">
        <v>7788</v>
      </c>
      <c r="E1392" s="16" t="s">
        <v>4218</v>
      </c>
    </row>
    <row r="1393" spans="1:5" x14ac:dyDescent="0.25">
      <c r="A1393" s="16" t="s">
        <v>7957</v>
      </c>
      <c r="B1393" s="16" t="s">
        <v>867</v>
      </c>
      <c r="C1393" s="16" t="s">
        <v>487</v>
      </c>
      <c r="D1393" s="16" t="s">
        <v>7882</v>
      </c>
      <c r="E1393" s="16" t="s">
        <v>4369</v>
      </c>
    </row>
    <row r="1394" spans="1:5" x14ac:dyDescent="0.25">
      <c r="A1394" s="16" t="s">
        <v>7957</v>
      </c>
      <c r="B1394" s="16" t="s">
        <v>865</v>
      </c>
      <c r="C1394" s="16" t="s">
        <v>486</v>
      </c>
      <c r="D1394" s="16" t="s">
        <v>7887</v>
      </c>
      <c r="E1394" s="16" t="s">
        <v>4371</v>
      </c>
    </row>
    <row r="1395" spans="1:5" x14ac:dyDescent="0.25">
      <c r="A1395" s="16" t="s">
        <v>7957</v>
      </c>
      <c r="B1395" s="16" t="s">
        <v>4216</v>
      </c>
      <c r="C1395" s="16" t="s">
        <v>444</v>
      </c>
      <c r="D1395" s="16" t="s">
        <v>7788</v>
      </c>
      <c r="E1395" s="16" t="s">
        <v>4218</v>
      </c>
    </row>
    <row r="1396" spans="1:5" x14ac:dyDescent="0.25">
      <c r="A1396" s="16" t="s">
        <v>7958</v>
      </c>
      <c r="B1396" s="16" t="s">
        <v>7959</v>
      </c>
      <c r="C1396" s="16" t="s">
        <v>1091</v>
      </c>
      <c r="D1396" s="16" t="s">
        <v>7960</v>
      </c>
      <c r="E1396" s="16" t="s">
        <v>7961</v>
      </c>
    </row>
    <row r="1397" spans="1:5" x14ac:dyDescent="0.25">
      <c r="A1397" s="16" t="s">
        <v>7958</v>
      </c>
      <c r="B1397" s="16" t="s">
        <v>7962</v>
      </c>
      <c r="C1397" s="16" t="s">
        <v>1092</v>
      </c>
      <c r="D1397" s="16" t="s">
        <v>7963</v>
      </c>
      <c r="E1397" s="16" t="s">
        <v>7964</v>
      </c>
    </row>
    <row r="1398" spans="1:5" x14ac:dyDescent="0.25">
      <c r="A1398" s="16" t="s">
        <v>7958</v>
      </c>
      <c r="B1398" s="16" t="s">
        <v>7965</v>
      </c>
      <c r="C1398" s="16" t="s">
        <v>1095</v>
      </c>
      <c r="D1398" s="16" t="s">
        <v>7966</v>
      </c>
      <c r="E1398" s="16" t="s">
        <v>7967</v>
      </c>
    </row>
    <row r="1399" spans="1:5" x14ac:dyDescent="0.25">
      <c r="A1399" s="16" t="s">
        <v>7958</v>
      </c>
      <c r="B1399" s="16" t="s">
        <v>7968</v>
      </c>
      <c r="C1399" s="16" t="s">
        <v>1089</v>
      </c>
      <c r="D1399" s="16" t="s">
        <v>7969</v>
      </c>
      <c r="E1399" s="16" t="s">
        <v>7970</v>
      </c>
    </row>
    <row r="1400" spans="1:5" x14ac:dyDescent="0.25">
      <c r="A1400" s="16" t="s">
        <v>7958</v>
      </c>
      <c r="B1400" s="16" t="s">
        <v>7971</v>
      </c>
      <c r="C1400" s="16" t="s">
        <v>1094</v>
      </c>
      <c r="D1400" s="16" t="s">
        <v>7972</v>
      </c>
      <c r="E1400" s="16" t="s">
        <v>7973</v>
      </c>
    </row>
    <row r="1401" spans="1:5" x14ac:dyDescent="0.25">
      <c r="A1401" s="16" t="s">
        <v>7958</v>
      </c>
      <c r="B1401" s="16" t="s">
        <v>7974</v>
      </c>
      <c r="C1401" s="16" t="s">
        <v>1090</v>
      </c>
      <c r="D1401" s="16" t="s">
        <v>7975</v>
      </c>
      <c r="E1401" s="16" t="s">
        <v>7976</v>
      </c>
    </row>
    <row r="1402" spans="1:5" x14ac:dyDescent="0.25">
      <c r="A1402" s="16" t="s">
        <v>7958</v>
      </c>
      <c r="B1402" s="16" t="s">
        <v>2337</v>
      </c>
      <c r="C1402" s="16" t="s">
        <v>1093</v>
      </c>
      <c r="D1402" s="16" t="s">
        <v>6802</v>
      </c>
      <c r="E1402" s="16" t="s">
        <v>5986</v>
      </c>
    </row>
    <row r="1403" spans="1:5" x14ac:dyDescent="0.25">
      <c r="A1403" s="16" t="s">
        <v>7958</v>
      </c>
      <c r="B1403" s="16" t="s">
        <v>4216</v>
      </c>
      <c r="C1403" s="16" t="s">
        <v>444</v>
      </c>
      <c r="D1403" s="16" t="s">
        <v>7788</v>
      </c>
      <c r="E1403" s="16" t="s">
        <v>4218</v>
      </c>
    </row>
    <row r="1404" spans="1:5" x14ac:dyDescent="0.25">
      <c r="A1404" s="16" t="s">
        <v>7977</v>
      </c>
      <c r="B1404" s="16" t="s">
        <v>7978</v>
      </c>
      <c r="C1404" s="16" t="s">
        <v>1397</v>
      </c>
      <c r="D1404" s="16" t="s">
        <v>7979</v>
      </c>
      <c r="E1404" s="16" t="s">
        <v>7980</v>
      </c>
    </row>
    <row r="1405" spans="1:5" x14ac:dyDescent="0.25">
      <c r="A1405" s="16" t="s">
        <v>7977</v>
      </c>
      <c r="B1405" s="16" t="s">
        <v>7981</v>
      </c>
      <c r="C1405" s="16" t="s">
        <v>1399</v>
      </c>
      <c r="D1405" s="16" t="s">
        <v>7982</v>
      </c>
      <c r="E1405" s="16" t="s">
        <v>7983</v>
      </c>
    </row>
    <row r="1406" spans="1:5" x14ac:dyDescent="0.25">
      <c r="A1406" s="16" t="s">
        <v>7977</v>
      </c>
      <c r="B1406" s="16" t="s">
        <v>7984</v>
      </c>
      <c r="C1406" s="16" t="s">
        <v>1398</v>
      </c>
      <c r="D1406" s="16" t="s">
        <v>7985</v>
      </c>
      <c r="E1406" s="16" t="s">
        <v>7986</v>
      </c>
    </row>
    <row r="1407" spans="1:5" x14ac:dyDescent="0.25">
      <c r="A1407" s="16" t="s">
        <v>7977</v>
      </c>
      <c r="B1407" s="16" t="s">
        <v>7987</v>
      </c>
      <c r="C1407" s="16" t="s">
        <v>1395</v>
      </c>
      <c r="D1407" s="16" t="s">
        <v>7988</v>
      </c>
      <c r="E1407" s="16" t="s">
        <v>7989</v>
      </c>
    </row>
    <row r="1408" spans="1:5" x14ac:dyDescent="0.25">
      <c r="A1408" s="16" t="s">
        <v>7977</v>
      </c>
      <c r="B1408" s="16" t="s">
        <v>7990</v>
      </c>
      <c r="C1408" s="16" t="s">
        <v>1396</v>
      </c>
      <c r="D1408" s="16" t="s">
        <v>7991</v>
      </c>
      <c r="E1408" s="16" t="s">
        <v>7992</v>
      </c>
    </row>
    <row r="1409" spans="1:8" x14ac:dyDescent="0.25">
      <c r="A1409" s="16" t="s">
        <v>7977</v>
      </c>
      <c r="B1409" s="16" t="s">
        <v>864</v>
      </c>
      <c r="C1409" s="16" t="s">
        <v>697</v>
      </c>
      <c r="D1409" s="16" t="s">
        <v>4357</v>
      </c>
      <c r="E1409" s="16" t="s">
        <v>4357</v>
      </c>
    </row>
    <row r="1410" spans="1:8" x14ac:dyDescent="0.25">
      <c r="A1410" s="16" t="s">
        <v>7977</v>
      </c>
      <c r="B1410" s="16" t="s">
        <v>4216</v>
      </c>
      <c r="C1410" s="16" t="s">
        <v>444</v>
      </c>
      <c r="D1410" s="16" t="s">
        <v>7788</v>
      </c>
      <c r="E1410" s="16" t="s">
        <v>4218</v>
      </c>
    </row>
    <row r="1411" spans="1:8" x14ac:dyDescent="0.25">
      <c r="A1411" s="16" t="s">
        <v>7993</v>
      </c>
      <c r="B1411" s="16" t="s">
        <v>4097</v>
      </c>
      <c r="C1411" s="16" t="s">
        <v>4098</v>
      </c>
      <c r="D1411" s="16" t="s">
        <v>4098</v>
      </c>
      <c r="E1411" s="16" t="s">
        <v>4098</v>
      </c>
      <c r="H1411" s="16" t="s">
        <v>4097</v>
      </c>
    </row>
    <row r="1412" spans="1:8" x14ac:dyDescent="0.25">
      <c r="A1412" s="16" t="s">
        <v>7993</v>
      </c>
      <c r="B1412" s="16" t="s">
        <v>7994</v>
      </c>
      <c r="C1412" s="16" t="s">
        <v>7995</v>
      </c>
      <c r="D1412" s="16" t="s">
        <v>7995</v>
      </c>
      <c r="E1412" s="16" t="s">
        <v>7995</v>
      </c>
      <c r="H1412" s="16" t="s">
        <v>4109</v>
      </c>
    </row>
    <row r="1413" spans="1:8" x14ac:dyDescent="0.25">
      <c r="A1413" s="16" t="s">
        <v>7993</v>
      </c>
      <c r="B1413" s="16" t="s">
        <v>4099</v>
      </c>
      <c r="C1413" s="16" t="s">
        <v>4100</v>
      </c>
      <c r="D1413" s="16" t="s">
        <v>4100</v>
      </c>
      <c r="E1413" s="16" t="s">
        <v>4100</v>
      </c>
      <c r="H1413" s="16" t="s">
        <v>4099</v>
      </c>
    </row>
    <row r="1414" spans="1:8" x14ac:dyDescent="0.25">
      <c r="A1414" s="16" t="s">
        <v>7993</v>
      </c>
      <c r="B1414" s="16" t="s">
        <v>7996</v>
      </c>
      <c r="C1414" s="16" t="s">
        <v>7997</v>
      </c>
      <c r="D1414" s="16" t="s">
        <v>7997</v>
      </c>
      <c r="E1414" s="16" t="s">
        <v>7997</v>
      </c>
      <c r="H1414" s="16" t="s">
        <v>4127</v>
      </c>
    </row>
    <row r="1415" spans="1:8" x14ac:dyDescent="0.25">
      <c r="A1415" s="16" t="s">
        <v>7993</v>
      </c>
      <c r="B1415" s="16" t="s">
        <v>4101</v>
      </c>
      <c r="C1415" s="16" t="s">
        <v>4102</v>
      </c>
      <c r="D1415" s="16" t="s">
        <v>4102</v>
      </c>
      <c r="E1415" s="16" t="s">
        <v>4102</v>
      </c>
      <c r="H1415" s="16" t="s">
        <v>4101</v>
      </c>
    </row>
    <row r="1416" spans="1:8" x14ac:dyDescent="0.25">
      <c r="A1416" s="16" t="s">
        <v>7993</v>
      </c>
      <c r="B1416" s="16" t="s">
        <v>7998</v>
      </c>
      <c r="C1416" s="16" t="s">
        <v>7999</v>
      </c>
      <c r="D1416" s="16" t="s">
        <v>7999</v>
      </c>
      <c r="E1416" s="16" t="s">
        <v>7999</v>
      </c>
      <c r="H1416" s="16" t="s">
        <v>4101</v>
      </c>
    </row>
    <row r="1417" spans="1:8" x14ac:dyDescent="0.25">
      <c r="A1417" s="16" t="s">
        <v>7993</v>
      </c>
      <c r="B1417" s="16" t="s">
        <v>8000</v>
      </c>
      <c r="C1417" s="16" t="s">
        <v>8001</v>
      </c>
      <c r="D1417" s="16" t="s">
        <v>8001</v>
      </c>
      <c r="E1417" s="16" t="s">
        <v>8001</v>
      </c>
      <c r="H1417" s="16" t="s">
        <v>4145</v>
      </c>
    </row>
    <row r="1418" spans="1:8" x14ac:dyDescent="0.25">
      <c r="A1418" s="16" t="s">
        <v>7993</v>
      </c>
      <c r="B1418" s="16" t="s">
        <v>8002</v>
      </c>
      <c r="C1418" s="16" t="s">
        <v>8003</v>
      </c>
      <c r="D1418" s="16" t="s">
        <v>8003</v>
      </c>
      <c r="E1418" s="16" t="s">
        <v>8003</v>
      </c>
      <c r="H1418" s="16" t="s">
        <v>4129</v>
      </c>
    </row>
    <row r="1419" spans="1:8" x14ac:dyDescent="0.25">
      <c r="A1419" s="16" t="s">
        <v>7993</v>
      </c>
      <c r="B1419" s="16" t="s">
        <v>8004</v>
      </c>
      <c r="C1419" s="16" t="s">
        <v>8005</v>
      </c>
      <c r="D1419" s="16" t="s">
        <v>8005</v>
      </c>
      <c r="E1419" s="16" t="s">
        <v>8005</v>
      </c>
      <c r="H1419" s="16" t="s">
        <v>4145</v>
      </c>
    </row>
    <row r="1420" spans="1:8" x14ac:dyDescent="0.25">
      <c r="A1420" s="16" t="s">
        <v>7993</v>
      </c>
      <c r="B1420" s="16" t="s">
        <v>8006</v>
      </c>
      <c r="C1420" s="16" t="s">
        <v>8007</v>
      </c>
      <c r="D1420" s="16" t="s">
        <v>8007</v>
      </c>
      <c r="E1420" s="16" t="s">
        <v>8007</v>
      </c>
      <c r="H1420" s="16" t="s">
        <v>4145</v>
      </c>
    </row>
    <row r="1421" spans="1:8" x14ac:dyDescent="0.25">
      <c r="A1421" s="16" t="s">
        <v>7993</v>
      </c>
      <c r="B1421" s="16" t="s">
        <v>8008</v>
      </c>
      <c r="C1421" s="16" t="s">
        <v>8009</v>
      </c>
      <c r="D1421" s="16" t="s">
        <v>8009</v>
      </c>
      <c r="E1421" s="16" t="s">
        <v>8009</v>
      </c>
      <c r="H1421" s="16" t="s">
        <v>4115</v>
      </c>
    </row>
    <row r="1422" spans="1:8" x14ac:dyDescent="0.25">
      <c r="A1422" s="16" t="s">
        <v>7993</v>
      </c>
      <c r="B1422" s="16" t="s">
        <v>4103</v>
      </c>
      <c r="C1422" s="16" t="s">
        <v>4104</v>
      </c>
      <c r="D1422" s="16" t="s">
        <v>4104</v>
      </c>
      <c r="E1422" s="16" t="s">
        <v>4104</v>
      </c>
      <c r="H1422" s="16" t="s">
        <v>4103</v>
      </c>
    </row>
    <row r="1423" spans="1:8" x14ac:dyDescent="0.25">
      <c r="A1423" s="16" t="s">
        <v>7993</v>
      </c>
      <c r="B1423" s="16" t="s">
        <v>8010</v>
      </c>
      <c r="C1423" s="16" t="s">
        <v>8011</v>
      </c>
      <c r="D1423" s="16" t="s">
        <v>8011</v>
      </c>
      <c r="E1423" s="16" t="s">
        <v>8011</v>
      </c>
      <c r="H1423" s="16" t="s">
        <v>4145</v>
      </c>
    </row>
    <row r="1424" spans="1:8" x14ac:dyDescent="0.25">
      <c r="A1424" s="16" t="s">
        <v>7993</v>
      </c>
      <c r="B1424" s="16" t="s">
        <v>8012</v>
      </c>
      <c r="C1424" s="16" t="s">
        <v>8013</v>
      </c>
      <c r="D1424" s="16" t="s">
        <v>8013</v>
      </c>
      <c r="E1424" s="16" t="s">
        <v>8013</v>
      </c>
      <c r="H1424" s="16" t="s">
        <v>4105</v>
      </c>
    </row>
    <row r="1425" spans="1:8" x14ac:dyDescent="0.25">
      <c r="A1425" s="16" t="s">
        <v>7993</v>
      </c>
      <c r="B1425" s="16" t="s">
        <v>8014</v>
      </c>
      <c r="C1425" s="16" t="s">
        <v>8015</v>
      </c>
      <c r="D1425" s="16" t="s">
        <v>8015</v>
      </c>
      <c r="E1425" s="16" t="s">
        <v>8015</v>
      </c>
      <c r="H1425" s="16" t="s">
        <v>4105</v>
      </c>
    </row>
    <row r="1426" spans="1:8" x14ac:dyDescent="0.25">
      <c r="A1426" s="16" t="s">
        <v>7993</v>
      </c>
      <c r="B1426" s="16" t="s">
        <v>4105</v>
      </c>
      <c r="C1426" s="16" t="s">
        <v>4106</v>
      </c>
      <c r="D1426" s="16" t="s">
        <v>4106</v>
      </c>
      <c r="E1426" s="16" t="s">
        <v>4106</v>
      </c>
      <c r="H1426" s="16" t="s">
        <v>4105</v>
      </c>
    </row>
    <row r="1427" spans="1:8" x14ac:dyDescent="0.25">
      <c r="A1427" s="16" t="s">
        <v>7993</v>
      </c>
      <c r="B1427" s="16" t="s">
        <v>8016</v>
      </c>
      <c r="C1427" s="16" t="s">
        <v>8017</v>
      </c>
      <c r="D1427" s="16" t="s">
        <v>8017</v>
      </c>
      <c r="E1427" s="16" t="s">
        <v>8017</v>
      </c>
      <c r="H1427" s="16" t="s">
        <v>4141</v>
      </c>
    </row>
    <row r="1428" spans="1:8" x14ac:dyDescent="0.25">
      <c r="A1428" s="16" t="s">
        <v>7993</v>
      </c>
      <c r="B1428" s="16" t="s">
        <v>4107</v>
      </c>
      <c r="C1428" s="16" t="s">
        <v>4108</v>
      </c>
      <c r="D1428" s="16" t="s">
        <v>4108</v>
      </c>
      <c r="E1428" s="16" t="s">
        <v>4108</v>
      </c>
      <c r="H1428" s="16" t="s">
        <v>4107</v>
      </c>
    </row>
    <row r="1429" spans="1:8" x14ac:dyDescent="0.25">
      <c r="A1429" s="16" t="s">
        <v>7993</v>
      </c>
      <c r="B1429" s="16" t="s">
        <v>8018</v>
      </c>
      <c r="C1429" s="16" t="s">
        <v>8019</v>
      </c>
      <c r="D1429" s="16" t="s">
        <v>8019</v>
      </c>
      <c r="E1429" s="16" t="s">
        <v>8019</v>
      </c>
      <c r="H1429" s="16" t="s">
        <v>4125</v>
      </c>
    </row>
    <row r="1430" spans="1:8" x14ac:dyDescent="0.25">
      <c r="A1430" s="16" t="s">
        <v>7993</v>
      </c>
      <c r="B1430" s="16" t="s">
        <v>8020</v>
      </c>
      <c r="C1430" s="16" t="s">
        <v>8021</v>
      </c>
      <c r="D1430" s="16" t="s">
        <v>8021</v>
      </c>
      <c r="E1430" s="16" t="s">
        <v>8021</v>
      </c>
      <c r="H1430" s="16" t="s">
        <v>4139</v>
      </c>
    </row>
    <row r="1431" spans="1:8" x14ac:dyDescent="0.25">
      <c r="A1431" s="16" t="s">
        <v>7993</v>
      </c>
      <c r="B1431" s="16" t="s">
        <v>8022</v>
      </c>
      <c r="C1431" s="16" t="s">
        <v>8023</v>
      </c>
      <c r="D1431" s="16" t="s">
        <v>8023</v>
      </c>
      <c r="E1431" s="16" t="s">
        <v>8023</v>
      </c>
      <c r="H1431" s="16" t="s">
        <v>4125</v>
      </c>
    </row>
    <row r="1432" spans="1:8" x14ac:dyDescent="0.25">
      <c r="A1432" s="16" t="s">
        <v>7993</v>
      </c>
      <c r="B1432" s="16" t="s">
        <v>4111</v>
      </c>
      <c r="C1432" s="16" t="s">
        <v>4112</v>
      </c>
      <c r="D1432" s="16" t="s">
        <v>4112</v>
      </c>
      <c r="E1432" s="16" t="s">
        <v>4112</v>
      </c>
      <c r="H1432" s="16" t="s">
        <v>4111</v>
      </c>
    </row>
    <row r="1433" spans="1:8" x14ac:dyDescent="0.25">
      <c r="A1433" s="16" t="s">
        <v>7993</v>
      </c>
      <c r="B1433" s="16" t="s">
        <v>8024</v>
      </c>
      <c r="C1433" s="16" t="s">
        <v>8025</v>
      </c>
      <c r="D1433" s="16" t="s">
        <v>8025</v>
      </c>
      <c r="E1433" s="16" t="s">
        <v>8025</v>
      </c>
      <c r="H1433" s="16" t="s">
        <v>4145</v>
      </c>
    </row>
    <row r="1434" spans="1:8" x14ac:dyDescent="0.25">
      <c r="A1434" s="16" t="s">
        <v>7993</v>
      </c>
      <c r="B1434" s="16" t="s">
        <v>8026</v>
      </c>
      <c r="C1434" s="16" t="s">
        <v>8027</v>
      </c>
      <c r="D1434" s="16" t="s">
        <v>8027</v>
      </c>
      <c r="E1434" s="16" t="s">
        <v>8027</v>
      </c>
      <c r="H1434" s="16" t="s">
        <v>4145</v>
      </c>
    </row>
    <row r="1435" spans="1:8" x14ac:dyDescent="0.25">
      <c r="A1435" s="16" t="s">
        <v>7993</v>
      </c>
      <c r="B1435" s="16" t="s">
        <v>4113</v>
      </c>
      <c r="C1435" s="16" t="s">
        <v>4114</v>
      </c>
      <c r="D1435" s="16" t="s">
        <v>4114</v>
      </c>
      <c r="E1435" s="16" t="s">
        <v>4114</v>
      </c>
      <c r="H1435" s="16" t="s">
        <v>4113</v>
      </c>
    </row>
    <row r="1436" spans="1:8" x14ac:dyDescent="0.25">
      <c r="A1436" s="16" t="s">
        <v>7993</v>
      </c>
      <c r="B1436" s="16" t="s">
        <v>8028</v>
      </c>
      <c r="C1436" s="16" t="s">
        <v>8029</v>
      </c>
      <c r="D1436" s="16" t="s">
        <v>8029</v>
      </c>
      <c r="E1436" s="16" t="s">
        <v>8029</v>
      </c>
      <c r="H1436" s="16" t="s">
        <v>4111</v>
      </c>
    </row>
    <row r="1437" spans="1:8" x14ac:dyDescent="0.25">
      <c r="A1437" s="16" t="s">
        <v>7993</v>
      </c>
      <c r="B1437" s="16" t="s">
        <v>8030</v>
      </c>
      <c r="C1437" s="16" t="s">
        <v>8031</v>
      </c>
      <c r="D1437" s="16" t="s">
        <v>8031</v>
      </c>
      <c r="E1437" s="16" t="s">
        <v>8031</v>
      </c>
      <c r="H1437" s="16" t="s">
        <v>4145</v>
      </c>
    </row>
    <row r="1438" spans="1:8" x14ac:dyDescent="0.25">
      <c r="A1438" s="16" t="s">
        <v>7993</v>
      </c>
      <c r="B1438" s="16" t="s">
        <v>8032</v>
      </c>
      <c r="C1438" s="16" t="s">
        <v>8033</v>
      </c>
      <c r="D1438" s="16" t="s">
        <v>8033</v>
      </c>
      <c r="E1438" s="16" t="s">
        <v>8033</v>
      </c>
      <c r="H1438" s="16" t="s">
        <v>4113</v>
      </c>
    </row>
    <row r="1439" spans="1:8" x14ac:dyDescent="0.25">
      <c r="A1439" s="16" t="s">
        <v>7993</v>
      </c>
      <c r="B1439" s="16" t="s">
        <v>8034</v>
      </c>
      <c r="C1439" s="16" t="s">
        <v>8035</v>
      </c>
      <c r="D1439" s="16" t="s">
        <v>8035</v>
      </c>
      <c r="E1439" s="16" t="s">
        <v>8035</v>
      </c>
      <c r="H1439" s="16" t="s">
        <v>4145</v>
      </c>
    </row>
    <row r="1440" spans="1:8" x14ac:dyDescent="0.25">
      <c r="A1440" s="16" t="s">
        <v>7993</v>
      </c>
      <c r="B1440" s="16" t="s">
        <v>8036</v>
      </c>
      <c r="C1440" s="16" t="s">
        <v>8037</v>
      </c>
      <c r="D1440" s="16" t="s">
        <v>8037</v>
      </c>
      <c r="E1440" s="16" t="s">
        <v>8037</v>
      </c>
      <c r="H1440" s="16" t="s">
        <v>4145</v>
      </c>
    </row>
    <row r="1441" spans="1:8" x14ac:dyDescent="0.25">
      <c r="A1441" s="16" t="s">
        <v>7993</v>
      </c>
      <c r="B1441" s="16" t="s">
        <v>8038</v>
      </c>
      <c r="C1441" s="16" t="s">
        <v>8039</v>
      </c>
      <c r="D1441" s="16" t="s">
        <v>8039</v>
      </c>
      <c r="E1441" s="16" t="s">
        <v>8039</v>
      </c>
      <c r="H1441" s="16" t="s">
        <v>4111</v>
      </c>
    </row>
    <row r="1442" spans="1:8" x14ac:dyDescent="0.25">
      <c r="A1442" s="16" t="s">
        <v>7993</v>
      </c>
      <c r="B1442" s="16" t="s">
        <v>8040</v>
      </c>
      <c r="C1442" s="16" t="s">
        <v>8041</v>
      </c>
      <c r="D1442" s="16" t="s">
        <v>8041</v>
      </c>
      <c r="E1442" s="16" t="s">
        <v>8041</v>
      </c>
      <c r="H1442" s="16" t="s">
        <v>4127</v>
      </c>
    </row>
    <row r="1443" spans="1:8" x14ac:dyDescent="0.25">
      <c r="A1443" s="16" t="s">
        <v>7993</v>
      </c>
      <c r="B1443" s="16" t="s">
        <v>8042</v>
      </c>
      <c r="C1443" s="16" t="s">
        <v>8043</v>
      </c>
      <c r="D1443" s="16" t="s">
        <v>8043</v>
      </c>
      <c r="E1443" s="16" t="s">
        <v>8043</v>
      </c>
      <c r="H1443" s="16" t="s">
        <v>4125</v>
      </c>
    </row>
    <row r="1444" spans="1:8" x14ac:dyDescent="0.25">
      <c r="A1444" s="16" t="s">
        <v>7993</v>
      </c>
      <c r="B1444" s="16" t="s">
        <v>8044</v>
      </c>
      <c r="C1444" s="16" t="s">
        <v>8045</v>
      </c>
      <c r="D1444" s="16" t="s">
        <v>8045</v>
      </c>
      <c r="E1444" s="16" t="s">
        <v>8045</v>
      </c>
      <c r="H1444" s="16" t="s">
        <v>4113</v>
      </c>
    </row>
    <row r="1445" spans="1:8" x14ac:dyDescent="0.25">
      <c r="A1445" s="16" t="s">
        <v>7993</v>
      </c>
      <c r="B1445" s="16" t="s">
        <v>4115</v>
      </c>
      <c r="C1445" s="16" t="s">
        <v>4116</v>
      </c>
      <c r="D1445" s="16" t="s">
        <v>4116</v>
      </c>
      <c r="E1445" s="16" t="s">
        <v>4116</v>
      </c>
      <c r="H1445" s="16" t="s">
        <v>4115</v>
      </c>
    </row>
    <row r="1446" spans="1:8" x14ac:dyDescent="0.25">
      <c r="A1446" s="16" t="s">
        <v>7993</v>
      </c>
      <c r="B1446" s="16" t="s">
        <v>8046</v>
      </c>
      <c r="C1446" s="16" t="s">
        <v>8047</v>
      </c>
      <c r="D1446" s="16" t="s">
        <v>8047</v>
      </c>
      <c r="E1446" s="16" t="s">
        <v>8047</v>
      </c>
      <c r="H1446" s="16" t="s">
        <v>4139</v>
      </c>
    </row>
    <row r="1447" spans="1:8" x14ac:dyDescent="0.25">
      <c r="A1447" s="16" t="s">
        <v>7993</v>
      </c>
      <c r="B1447" s="16" t="s">
        <v>8048</v>
      </c>
      <c r="C1447" s="16" t="s">
        <v>8049</v>
      </c>
      <c r="D1447" s="16" t="s">
        <v>8049</v>
      </c>
      <c r="E1447" s="16" t="s">
        <v>8049</v>
      </c>
      <c r="H1447" s="16" t="s">
        <v>4123</v>
      </c>
    </row>
    <row r="1448" spans="1:8" x14ac:dyDescent="0.25">
      <c r="A1448" s="16" t="s">
        <v>7993</v>
      </c>
      <c r="B1448" s="16" t="s">
        <v>8050</v>
      </c>
      <c r="C1448" s="16" t="s">
        <v>8051</v>
      </c>
      <c r="D1448" s="16" t="s">
        <v>8051</v>
      </c>
      <c r="E1448" s="16" t="s">
        <v>8051</v>
      </c>
      <c r="H1448" s="16" t="s">
        <v>4119</v>
      </c>
    </row>
    <row r="1449" spans="1:8" x14ac:dyDescent="0.25">
      <c r="A1449" s="16" t="s">
        <v>7993</v>
      </c>
      <c r="B1449" s="16" t="s">
        <v>8052</v>
      </c>
      <c r="C1449" s="16" t="s">
        <v>8053</v>
      </c>
      <c r="D1449" s="16" t="s">
        <v>8053</v>
      </c>
      <c r="E1449" s="16" t="s">
        <v>8053</v>
      </c>
      <c r="H1449" s="16" t="s">
        <v>4145</v>
      </c>
    </row>
    <row r="1450" spans="1:8" x14ac:dyDescent="0.25">
      <c r="A1450" s="16" t="s">
        <v>7993</v>
      </c>
      <c r="B1450" s="16" t="s">
        <v>4117</v>
      </c>
      <c r="C1450" s="16" t="s">
        <v>4118</v>
      </c>
      <c r="D1450" s="16" t="s">
        <v>4118</v>
      </c>
      <c r="E1450" s="16" t="s">
        <v>4118</v>
      </c>
      <c r="H1450" s="16" t="s">
        <v>4117</v>
      </c>
    </row>
    <row r="1451" spans="1:8" x14ac:dyDescent="0.25">
      <c r="A1451" s="16" t="s">
        <v>7993</v>
      </c>
      <c r="B1451" s="16" t="s">
        <v>4121</v>
      </c>
      <c r="C1451" s="16" t="s">
        <v>4122</v>
      </c>
      <c r="D1451" s="16" t="s">
        <v>4122</v>
      </c>
      <c r="E1451" s="16" t="s">
        <v>4122</v>
      </c>
      <c r="H1451" s="16" t="s">
        <v>4121</v>
      </c>
    </row>
    <row r="1452" spans="1:8" x14ac:dyDescent="0.25">
      <c r="A1452" s="16" t="s">
        <v>7993</v>
      </c>
      <c r="B1452" s="16" t="s">
        <v>8054</v>
      </c>
      <c r="C1452" s="16" t="s">
        <v>8055</v>
      </c>
      <c r="D1452" s="16" t="s">
        <v>8055</v>
      </c>
      <c r="E1452" s="16" t="s">
        <v>8055</v>
      </c>
      <c r="H1452" s="16" t="s">
        <v>4113</v>
      </c>
    </row>
    <row r="1453" spans="1:8" x14ac:dyDescent="0.25">
      <c r="A1453" s="16" t="s">
        <v>7993</v>
      </c>
      <c r="B1453" s="16" t="s">
        <v>4119</v>
      </c>
      <c r="C1453" s="16" t="s">
        <v>4120</v>
      </c>
      <c r="D1453" s="16" t="s">
        <v>4120</v>
      </c>
      <c r="E1453" s="16" t="s">
        <v>4120</v>
      </c>
      <c r="H1453" s="16" t="s">
        <v>4119</v>
      </c>
    </row>
    <row r="1454" spans="1:8" x14ac:dyDescent="0.25">
      <c r="A1454" s="16" t="s">
        <v>7993</v>
      </c>
      <c r="B1454" s="16" t="s">
        <v>8056</v>
      </c>
      <c r="C1454" s="16" t="s">
        <v>8057</v>
      </c>
      <c r="D1454" s="16" t="s">
        <v>8057</v>
      </c>
      <c r="E1454" s="16" t="s">
        <v>8057</v>
      </c>
      <c r="H1454" s="16" t="s">
        <v>4139</v>
      </c>
    </row>
    <row r="1455" spans="1:8" x14ac:dyDescent="0.25">
      <c r="A1455" s="16" t="s">
        <v>7993</v>
      </c>
      <c r="B1455" s="16" t="s">
        <v>8058</v>
      </c>
      <c r="C1455" s="16" t="s">
        <v>8059</v>
      </c>
      <c r="D1455" s="16" t="s">
        <v>8059</v>
      </c>
      <c r="E1455" s="16" t="s">
        <v>8059</v>
      </c>
      <c r="H1455" s="16" t="s">
        <v>4145</v>
      </c>
    </row>
    <row r="1456" spans="1:8" x14ac:dyDescent="0.25">
      <c r="A1456" s="16" t="s">
        <v>7993</v>
      </c>
      <c r="B1456" s="16" t="s">
        <v>4123</v>
      </c>
      <c r="C1456" s="16" t="s">
        <v>4124</v>
      </c>
      <c r="D1456" s="16" t="s">
        <v>4124</v>
      </c>
      <c r="E1456" s="16" t="s">
        <v>4124</v>
      </c>
      <c r="H1456" s="16" t="s">
        <v>4123</v>
      </c>
    </row>
    <row r="1457" spans="1:8" x14ac:dyDescent="0.25">
      <c r="A1457" s="16" t="s">
        <v>7993</v>
      </c>
      <c r="B1457" s="16" t="s">
        <v>8060</v>
      </c>
      <c r="C1457" s="16" t="s">
        <v>8061</v>
      </c>
      <c r="D1457" s="16" t="s">
        <v>8061</v>
      </c>
      <c r="E1457" s="16" t="s">
        <v>8061</v>
      </c>
      <c r="H1457" s="16" t="s">
        <v>4113</v>
      </c>
    </row>
    <row r="1458" spans="1:8" x14ac:dyDescent="0.25">
      <c r="A1458" s="16" t="s">
        <v>7993</v>
      </c>
      <c r="B1458" s="16" t="s">
        <v>8062</v>
      </c>
      <c r="C1458" s="16" t="s">
        <v>8063</v>
      </c>
      <c r="D1458" s="16" t="s">
        <v>8063</v>
      </c>
      <c r="E1458" s="16" t="s">
        <v>8063</v>
      </c>
      <c r="H1458" s="16" t="s">
        <v>4109</v>
      </c>
    </row>
    <row r="1459" spans="1:8" x14ac:dyDescent="0.25">
      <c r="A1459" s="16" t="s">
        <v>7993</v>
      </c>
      <c r="B1459" s="16" t="s">
        <v>8064</v>
      </c>
      <c r="C1459" s="16" t="s">
        <v>8065</v>
      </c>
      <c r="D1459" s="16" t="s">
        <v>8065</v>
      </c>
      <c r="E1459" s="16" t="s">
        <v>8065</v>
      </c>
      <c r="H1459" s="16" t="s">
        <v>4111</v>
      </c>
    </row>
    <row r="1460" spans="1:8" x14ac:dyDescent="0.25">
      <c r="A1460" s="16" t="s">
        <v>7993</v>
      </c>
      <c r="B1460" s="16" t="s">
        <v>4125</v>
      </c>
      <c r="C1460" s="16" t="s">
        <v>4126</v>
      </c>
      <c r="D1460" s="16" t="s">
        <v>4126</v>
      </c>
      <c r="E1460" s="16" t="s">
        <v>4126</v>
      </c>
      <c r="H1460" s="16" t="s">
        <v>8066</v>
      </c>
    </row>
    <row r="1461" spans="1:8" x14ac:dyDescent="0.25">
      <c r="A1461" s="16" t="s">
        <v>7993</v>
      </c>
      <c r="B1461" s="16" t="s">
        <v>8067</v>
      </c>
      <c r="C1461" s="16" t="s">
        <v>8068</v>
      </c>
      <c r="D1461" s="16" t="s">
        <v>8068</v>
      </c>
      <c r="E1461" s="16" t="s">
        <v>8068</v>
      </c>
      <c r="H1461" s="16" t="s">
        <v>4107</v>
      </c>
    </row>
    <row r="1462" spans="1:8" x14ac:dyDescent="0.25">
      <c r="A1462" s="16" t="s">
        <v>7993</v>
      </c>
      <c r="B1462" s="16" t="s">
        <v>4127</v>
      </c>
      <c r="C1462" s="16" t="s">
        <v>4128</v>
      </c>
      <c r="D1462" s="16" t="s">
        <v>4128</v>
      </c>
      <c r="E1462" s="16" t="s">
        <v>4128</v>
      </c>
      <c r="H1462" s="16" t="s">
        <v>4127</v>
      </c>
    </row>
    <row r="1463" spans="1:8" x14ac:dyDescent="0.25">
      <c r="A1463" s="16" t="s">
        <v>7993</v>
      </c>
      <c r="B1463" s="16" t="s">
        <v>8069</v>
      </c>
      <c r="C1463" s="16" t="s">
        <v>8070</v>
      </c>
      <c r="D1463" s="16" t="s">
        <v>8070</v>
      </c>
      <c r="E1463" s="16" t="s">
        <v>8070</v>
      </c>
      <c r="H1463" s="16" t="s">
        <v>4125</v>
      </c>
    </row>
    <row r="1464" spans="1:8" x14ac:dyDescent="0.25">
      <c r="A1464" s="16" t="s">
        <v>7993</v>
      </c>
      <c r="B1464" s="16" t="s">
        <v>8071</v>
      </c>
      <c r="C1464" s="16" t="s">
        <v>8072</v>
      </c>
      <c r="D1464" s="16" t="s">
        <v>8072</v>
      </c>
      <c r="E1464" s="16" t="s">
        <v>8072</v>
      </c>
      <c r="H1464" s="16" t="s">
        <v>4125</v>
      </c>
    </row>
    <row r="1465" spans="1:8" x14ac:dyDescent="0.25">
      <c r="A1465" s="16" t="s">
        <v>7993</v>
      </c>
      <c r="B1465" s="16" t="s">
        <v>8073</v>
      </c>
      <c r="C1465" s="16" t="s">
        <v>8074</v>
      </c>
      <c r="D1465" s="16" t="s">
        <v>8074</v>
      </c>
      <c r="E1465" s="16" t="s">
        <v>8074</v>
      </c>
      <c r="H1465" s="16" t="s">
        <v>4103</v>
      </c>
    </row>
    <row r="1466" spans="1:8" x14ac:dyDescent="0.25">
      <c r="A1466" s="16" t="s">
        <v>7993</v>
      </c>
      <c r="B1466" s="16" t="s">
        <v>8075</v>
      </c>
      <c r="C1466" s="16" t="s">
        <v>8076</v>
      </c>
      <c r="D1466" s="16" t="s">
        <v>8076</v>
      </c>
      <c r="E1466" s="16" t="s">
        <v>8076</v>
      </c>
      <c r="H1466" s="16" t="s">
        <v>4103</v>
      </c>
    </row>
    <row r="1467" spans="1:8" x14ac:dyDescent="0.25">
      <c r="A1467" s="16" t="s">
        <v>7993</v>
      </c>
      <c r="B1467" s="16" t="s">
        <v>8077</v>
      </c>
      <c r="C1467" s="16" t="s">
        <v>8078</v>
      </c>
      <c r="D1467" s="16" t="s">
        <v>8078</v>
      </c>
      <c r="E1467" s="16" t="s">
        <v>8078</v>
      </c>
      <c r="H1467" s="16" t="s">
        <v>4123</v>
      </c>
    </row>
    <row r="1468" spans="1:8" x14ac:dyDescent="0.25">
      <c r="A1468" s="16" t="s">
        <v>7993</v>
      </c>
      <c r="B1468" s="16" t="s">
        <v>8079</v>
      </c>
      <c r="C1468" s="16" t="s">
        <v>8080</v>
      </c>
      <c r="D1468" s="16" t="s">
        <v>8080</v>
      </c>
      <c r="E1468" s="16" t="s">
        <v>8080</v>
      </c>
      <c r="H1468" s="16" t="s">
        <v>4097</v>
      </c>
    </row>
    <row r="1469" spans="1:8" x14ac:dyDescent="0.25">
      <c r="A1469" s="16" t="s">
        <v>7993</v>
      </c>
      <c r="B1469" s="16" t="s">
        <v>8081</v>
      </c>
      <c r="C1469" s="16" t="s">
        <v>8082</v>
      </c>
      <c r="D1469" s="16" t="s">
        <v>8082</v>
      </c>
      <c r="E1469" s="16" t="s">
        <v>8082</v>
      </c>
      <c r="H1469" s="16" t="s">
        <v>4103</v>
      </c>
    </row>
    <row r="1470" spans="1:8" x14ac:dyDescent="0.25">
      <c r="A1470" s="16" t="s">
        <v>7993</v>
      </c>
      <c r="B1470" s="16" t="s">
        <v>8083</v>
      </c>
      <c r="C1470" s="16" t="s">
        <v>8084</v>
      </c>
      <c r="D1470" s="16" t="s">
        <v>8084</v>
      </c>
      <c r="E1470" s="16" t="s">
        <v>8084</v>
      </c>
      <c r="H1470" s="16" t="s">
        <v>4127</v>
      </c>
    </row>
    <row r="1471" spans="1:8" x14ac:dyDescent="0.25">
      <c r="A1471" s="16" t="s">
        <v>7993</v>
      </c>
      <c r="B1471" s="16" t="s">
        <v>4131</v>
      </c>
      <c r="C1471" s="16" t="s">
        <v>4132</v>
      </c>
      <c r="D1471" s="16" t="s">
        <v>4132</v>
      </c>
      <c r="E1471" s="16" t="s">
        <v>4132</v>
      </c>
      <c r="H1471" s="16" t="s">
        <v>4131</v>
      </c>
    </row>
    <row r="1472" spans="1:8" x14ac:dyDescent="0.25">
      <c r="A1472" s="16" t="s">
        <v>7993</v>
      </c>
      <c r="B1472" s="16" t="s">
        <v>8085</v>
      </c>
      <c r="C1472" s="16" t="s">
        <v>8086</v>
      </c>
      <c r="D1472" s="16" t="s">
        <v>8086</v>
      </c>
      <c r="E1472" s="16" t="s">
        <v>8086</v>
      </c>
      <c r="H1472" s="16" t="s">
        <v>4139</v>
      </c>
    </row>
    <row r="1473" spans="1:8" x14ac:dyDescent="0.25">
      <c r="A1473" s="16" t="s">
        <v>7993</v>
      </c>
      <c r="B1473" s="16" t="s">
        <v>8087</v>
      </c>
      <c r="C1473" s="16" t="s">
        <v>8088</v>
      </c>
      <c r="D1473" s="16" t="s">
        <v>8088</v>
      </c>
      <c r="E1473" s="16" t="s">
        <v>8088</v>
      </c>
      <c r="H1473" s="16" t="s">
        <v>4111</v>
      </c>
    </row>
    <row r="1474" spans="1:8" x14ac:dyDescent="0.25">
      <c r="A1474" s="16" t="s">
        <v>7993</v>
      </c>
      <c r="B1474" s="16" t="s">
        <v>4129</v>
      </c>
      <c r="C1474" s="16" t="s">
        <v>4130</v>
      </c>
      <c r="D1474" s="16" t="s">
        <v>4130</v>
      </c>
      <c r="E1474" s="16" t="s">
        <v>4130</v>
      </c>
      <c r="H1474" s="16" t="s">
        <v>4129</v>
      </c>
    </row>
    <row r="1475" spans="1:8" x14ac:dyDescent="0.25">
      <c r="A1475" s="16" t="s">
        <v>7993</v>
      </c>
      <c r="B1475" s="16" t="s">
        <v>8089</v>
      </c>
      <c r="C1475" s="16" t="s">
        <v>8090</v>
      </c>
      <c r="D1475" s="16" t="s">
        <v>8090</v>
      </c>
      <c r="E1475" s="16" t="s">
        <v>8090</v>
      </c>
      <c r="H1475" s="16" t="s">
        <v>4131</v>
      </c>
    </row>
    <row r="1476" spans="1:8" x14ac:dyDescent="0.25">
      <c r="A1476" s="16" t="s">
        <v>7993</v>
      </c>
      <c r="B1476" s="16" t="s">
        <v>8091</v>
      </c>
      <c r="C1476" s="16" t="s">
        <v>8092</v>
      </c>
      <c r="D1476" s="16" t="s">
        <v>8092</v>
      </c>
      <c r="E1476" s="16" t="s">
        <v>8092</v>
      </c>
      <c r="H1476" s="16" t="s">
        <v>4121</v>
      </c>
    </row>
    <row r="1477" spans="1:8" x14ac:dyDescent="0.25">
      <c r="A1477" s="16" t="s">
        <v>7993</v>
      </c>
      <c r="B1477" s="16" t="s">
        <v>8093</v>
      </c>
      <c r="C1477" s="16" t="s">
        <v>8094</v>
      </c>
      <c r="D1477" s="16" t="s">
        <v>8094</v>
      </c>
      <c r="E1477" s="16" t="s">
        <v>8094</v>
      </c>
      <c r="H1477" s="16" t="s">
        <v>4111</v>
      </c>
    </row>
    <row r="1478" spans="1:8" x14ac:dyDescent="0.25">
      <c r="A1478" s="16" t="s">
        <v>7993</v>
      </c>
      <c r="B1478" s="16" t="s">
        <v>8095</v>
      </c>
      <c r="C1478" s="16" t="s">
        <v>8096</v>
      </c>
      <c r="D1478" s="16" t="s">
        <v>8096</v>
      </c>
      <c r="E1478" s="16" t="s">
        <v>8096</v>
      </c>
      <c r="H1478" s="16" t="s">
        <v>4109</v>
      </c>
    </row>
    <row r="1479" spans="1:8" x14ac:dyDescent="0.25">
      <c r="A1479" s="16" t="s">
        <v>7993</v>
      </c>
      <c r="B1479" s="16" t="s">
        <v>8097</v>
      </c>
      <c r="C1479" s="16" t="s">
        <v>8098</v>
      </c>
      <c r="D1479" s="16" t="s">
        <v>8098</v>
      </c>
      <c r="E1479" s="16" t="s">
        <v>8098</v>
      </c>
      <c r="H1479" s="16" t="s">
        <v>4139</v>
      </c>
    </row>
    <row r="1480" spans="1:8" x14ac:dyDescent="0.25">
      <c r="A1480" s="16" t="s">
        <v>7993</v>
      </c>
      <c r="B1480" s="16" t="s">
        <v>8099</v>
      </c>
      <c r="C1480" s="16" t="s">
        <v>8100</v>
      </c>
      <c r="D1480" s="16" t="s">
        <v>8100</v>
      </c>
      <c r="E1480" s="16" t="s">
        <v>8100</v>
      </c>
      <c r="H1480" s="16" t="s">
        <v>4139</v>
      </c>
    </row>
    <row r="1481" spans="1:8" x14ac:dyDescent="0.25">
      <c r="A1481" s="16" t="s">
        <v>7993</v>
      </c>
      <c r="B1481" s="16" t="s">
        <v>8101</v>
      </c>
      <c r="C1481" s="16" t="s">
        <v>8102</v>
      </c>
      <c r="D1481" s="16" t="s">
        <v>8102</v>
      </c>
      <c r="E1481" s="16" t="s">
        <v>8102</v>
      </c>
      <c r="H1481" s="16" t="s">
        <v>4135</v>
      </c>
    </row>
    <row r="1482" spans="1:8" x14ac:dyDescent="0.25">
      <c r="A1482" s="16" t="s">
        <v>7993</v>
      </c>
      <c r="B1482" s="16" t="s">
        <v>4133</v>
      </c>
      <c r="C1482" s="16" t="s">
        <v>4134</v>
      </c>
      <c r="D1482" s="16" t="s">
        <v>4134</v>
      </c>
      <c r="E1482" s="16" t="s">
        <v>4134</v>
      </c>
      <c r="H1482" s="16" t="s">
        <v>4133</v>
      </c>
    </row>
    <row r="1483" spans="1:8" x14ac:dyDescent="0.25">
      <c r="A1483" s="16" t="s">
        <v>7993</v>
      </c>
      <c r="B1483" s="16" t="s">
        <v>4135</v>
      </c>
      <c r="C1483" s="16" t="s">
        <v>4136</v>
      </c>
      <c r="D1483" s="16" t="s">
        <v>4136</v>
      </c>
      <c r="E1483" s="16" t="s">
        <v>4136</v>
      </c>
      <c r="H1483" s="16" t="s">
        <v>4135</v>
      </c>
    </row>
    <row r="1484" spans="1:8" x14ac:dyDescent="0.25">
      <c r="A1484" s="16" t="s">
        <v>7993</v>
      </c>
      <c r="B1484" s="16" t="s">
        <v>8103</v>
      </c>
      <c r="C1484" s="16" t="s">
        <v>8104</v>
      </c>
      <c r="D1484" s="16" t="s">
        <v>8104</v>
      </c>
      <c r="E1484" s="16" t="s">
        <v>8104</v>
      </c>
      <c r="H1484" s="16" t="s">
        <v>4125</v>
      </c>
    </row>
    <row r="1485" spans="1:8" x14ac:dyDescent="0.25">
      <c r="A1485" s="16" t="s">
        <v>7993</v>
      </c>
      <c r="B1485" s="16" t="s">
        <v>8105</v>
      </c>
      <c r="C1485" s="16" t="s">
        <v>8106</v>
      </c>
      <c r="D1485" s="16" t="s">
        <v>8106</v>
      </c>
      <c r="E1485" s="16" t="s">
        <v>8106</v>
      </c>
      <c r="H1485" s="16" t="s">
        <v>4131</v>
      </c>
    </row>
    <row r="1486" spans="1:8" x14ac:dyDescent="0.25">
      <c r="A1486" s="16" t="s">
        <v>7993</v>
      </c>
      <c r="B1486" s="16" t="s">
        <v>8107</v>
      </c>
      <c r="C1486" s="16" t="s">
        <v>8108</v>
      </c>
      <c r="D1486" s="16" t="s">
        <v>8108</v>
      </c>
      <c r="E1486" s="16" t="s">
        <v>8108</v>
      </c>
      <c r="H1486" s="16" t="s">
        <v>4113</v>
      </c>
    </row>
    <row r="1487" spans="1:8" x14ac:dyDescent="0.25">
      <c r="A1487" s="16" t="s">
        <v>7993</v>
      </c>
      <c r="B1487" s="16" t="s">
        <v>4137</v>
      </c>
      <c r="C1487" s="16" t="s">
        <v>4138</v>
      </c>
      <c r="D1487" s="16" t="s">
        <v>4138</v>
      </c>
      <c r="E1487" s="16" t="s">
        <v>4138</v>
      </c>
      <c r="H1487" s="16" t="s">
        <v>4137</v>
      </c>
    </row>
    <row r="1488" spans="1:8" x14ac:dyDescent="0.25">
      <c r="A1488" s="16" t="s">
        <v>7993</v>
      </c>
      <c r="B1488" s="16" t="s">
        <v>8109</v>
      </c>
      <c r="C1488" s="16" t="s">
        <v>8110</v>
      </c>
      <c r="D1488" s="16" t="s">
        <v>8110</v>
      </c>
      <c r="E1488" s="16" t="s">
        <v>8110</v>
      </c>
      <c r="H1488" s="16" t="s">
        <v>4113</v>
      </c>
    </row>
    <row r="1489" spans="1:8" x14ac:dyDescent="0.25">
      <c r="A1489" s="16" t="s">
        <v>7993</v>
      </c>
      <c r="B1489" s="16" t="s">
        <v>4139</v>
      </c>
      <c r="C1489" s="16" t="s">
        <v>8111</v>
      </c>
      <c r="D1489" s="16" t="s">
        <v>8111</v>
      </c>
      <c r="E1489" s="16" t="s">
        <v>8111</v>
      </c>
      <c r="H1489" s="16" t="s">
        <v>4139</v>
      </c>
    </row>
    <row r="1490" spans="1:8" x14ac:dyDescent="0.25">
      <c r="A1490" s="16" t="s">
        <v>7993</v>
      </c>
      <c r="B1490" s="16" t="s">
        <v>8112</v>
      </c>
      <c r="C1490" s="16" t="s">
        <v>8113</v>
      </c>
      <c r="D1490" s="16" t="s">
        <v>8113</v>
      </c>
      <c r="E1490" s="16" t="s">
        <v>8113</v>
      </c>
      <c r="H1490" s="16" t="s">
        <v>4109</v>
      </c>
    </row>
    <row r="1491" spans="1:8" x14ac:dyDescent="0.25">
      <c r="A1491" s="16" t="s">
        <v>7993</v>
      </c>
      <c r="B1491" s="16" t="s">
        <v>8114</v>
      </c>
      <c r="C1491" s="16" t="s">
        <v>8115</v>
      </c>
      <c r="D1491" s="16" t="s">
        <v>8115</v>
      </c>
      <c r="E1491" s="16" t="s">
        <v>8115</v>
      </c>
      <c r="H1491" s="16" t="s">
        <v>4139</v>
      </c>
    </row>
    <row r="1492" spans="1:8" x14ac:dyDescent="0.25">
      <c r="A1492" s="16" t="s">
        <v>7993</v>
      </c>
      <c r="B1492" s="16" t="s">
        <v>8116</v>
      </c>
      <c r="C1492" s="16" t="s">
        <v>8117</v>
      </c>
      <c r="D1492" s="16" t="s">
        <v>8117</v>
      </c>
      <c r="E1492" s="16" t="s">
        <v>8117</v>
      </c>
      <c r="H1492" s="16" t="s">
        <v>4111</v>
      </c>
    </row>
    <row r="1493" spans="1:8" x14ac:dyDescent="0.25">
      <c r="A1493" s="16" t="s">
        <v>7993</v>
      </c>
      <c r="B1493" s="16" t="s">
        <v>4141</v>
      </c>
      <c r="C1493" s="16" t="s">
        <v>4142</v>
      </c>
      <c r="D1493" s="16" t="s">
        <v>4142</v>
      </c>
      <c r="E1493" s="16" t="s">
        <v>4142</v>
      </c>
      <c r="H1493" s="16" t="s">
        <v>4111</v>
      </c>
    </row>
    <row r="1494" spans="1:8" x14ac:dyDescent="0.25">
      <c r="A1494" s="16" t="s">
        <v>7993</v>
      </c>
      <c r="B1494" s="16" t="s">
        <v>8118</v>
      </c>
      <c r="C1494" s="16" t="s">
        <v>8118</v>
      </c>
      <c r="D1494" s="16" t="s">
        <v>8118</v>
      </c>
      <c r="E1494" s="16" t="s">
        <v>8118</v>
      </c>
      <c r="H1494" s="16" t="s">
        <v>4097</v>
      </c>
    </row>
    <row r="1495" spans="1:8" x14ac:dyDescent="0.25">
      <c r="A1495" s="16" t="s">
        <v>7993</v>
      </c>
      <c r="B1495" s="16" t="s">
        <v>8119</v>
      </c>
      <c r="C1495" s="16" t="s">
        <v>8120</v>
      </c>
      <c r="D1495" s="16" t="s">
        <v>8120</v>
      </c>
      <c r="E1495" s="16" t="s">
        <v>8120</v>
      </c>
      <c r="H1495" s="16" t="s">
        <v>4113</v>
      </c>
    </row>
    <row r="1496" spans="1:8" x14ac:dyDescent="0.25">
      <c r="A1496" s="16" t="s">
        <v>7993</v>
      </c>
      <c r="B1496" s="16" t="s">
        <v>8121</v>
      </c>
      <c r="C1496" s="16" t="s">
        <v>8122</v>
      </c>
      <c r="D1496" s="16" t="s">
        <v>8122</v>
      </c>
      <c r="E1496" s="16" t="s">
        <v>8122</v>
      </c>
      <c r="H1496" s="16" t="s">
        <v>4141</v>
      </c>
    </row>
    <row r="1497" spans="1:8" x14ac:dyDescent="0.25">
      <c r="A1497" s="16" t="s">
        <v>7993</v>
      </c>
      <c r="B1497" s="16" t="s">
        <v>4143</v>
      </c>
      <c r="C1497" s="16" t="s">
        <v>4144</v>
      </c>
      <c r="D1497" s="16" t="s">
        <v>4144</v>
      </c>
      <c r="E1497" s="16" t="s">
        <v>4144</v>
      </c>
      <c r="H1497" s="16" t="s">
        <v>4143</v>
      </c>
    </row>
    <row r="1498" spans="1:8" x14ac:dyDescent="0.25">
      <c r="A1498" s="16" t="s">
        <v>7993</v>
      </c>
      <c r="B1498" s="16" t="s">
        <v>8123</v>
      </c>
      <c r="C1498" s="16" t="s">
        <v>8124</v>
      </c>
      <c r="D1498" s="16" t="s">
        <v>8124</v>
      </c>
      <c r="E1498" s="16" t="s">
        <v>8124</v>
      </c>
      <c r="H1498" s="16" t="s">
        <v>4131</v>
      </c>
    </row>
    <row r="1499" spans="1:8" x14ac:dyDescent="0.25">
      <c r="A1499" s="16" t="s">
        <v>7993</v>
      </c>
      <c r="B1499" s="16" t="s">
        <v>8125</v>
      </c>
      <c r="C1499" s="16" t="s">
        <v>8126</v>
      </c>
      <c r="D1499" s="16" t="s">
        <v>8126</v>
      </c>
      <c r="E1499" s="16" t="s">
        <v>8126</v>
      </c>
      <c r="H1499" s="16" t="s">
        <v>4137</v>
      </c>
    </row>
    <row r="1500" spans="1:8" x14ac:dyDescent="0.25">
      <c r="A1500" s="16" t="s">
        <v>7993</v>
      </c>
      <c r="B1500" s="16" t="s">
        <v>8127</v>
      </c>
      <c r="C1500" s="16" t="s">
        <v>8128</v>
      </c>
      <c r="D1500" s="16" t="s">
        <v>8128</v>
      </c>
      <c r="E1500" s="16" t="s">
        <v>8128</v>
      </c>
      <c r="H1500" s="16" t="s">
        <v>4107</v>
      </c>
    </row>
    <row r="1501" spans="1:8" x14ac:dyDescent="0.25">
      <c r="A1501" s="16" t="s">
        <v>7993</v>
      </c>
      <c r="B1501" s="16" t="s">
        <v>8129</v>
      </c>
      <c r="C1501" s="16" t="s">
        <v>8130</v>
      </c>
      <c r="D1501" s="16" t="s">
        <v>8130</v>
      </c>
      <c r="E1501" s="16" t="s">
        <v>8130</v>
      </c>
      <c r="H1501" s="16" t="s">
        <v>8131</v>
      </c>
    </row>
    <row r="1502" spans="1:8" x14ac:dyDescent="0.25">
      <c r="A1502" s="16" t="s">
        <v>7993</v>
      </c>
      <c r="B1502" s="16" t="s">
        <v>8132</v>
      </c>
      <c r="C1502" s="16" t="s">
        <v>8133</v>
      </c>
      <c r="D1502" s="16" t="s">
        <v>8133</v>
      </c>
      <c r="E1502" s="16" t="s">
        <v>8133</v>
      </c>
      <c r="H1502" s="16" t="s">
        <v>4113</v>
      </c>
    </row>
    <row r="1503" spans="1:8" x14ac:dyDescent="0.25">
      <c r="A1503" s="16" t="s">
        <v>7993</v>
      </c>
      <c r="B1503" s="16" t="s">
        <v>8134</v>
      </c>
      <c r="C1503" s="16" t="s">
        <v>8135</v>
      </c>
      <c r="D1503" s="16" t="s">
        <v>8135</v>
      </c>
      <c r="E1503" s="16" t="s">
        <v>8135</v>
      </c>
      <c r="H1503" s="16" t="s">
        <v>4145</v>
      </c>
    </row>
    <row r="1504" spans="1:8" x14ac:dyDescent="0.25">
      <c r="A1504" s="16" t="s">
        <v>7993</v>
      </c>
      <c r="B1504" s="16" t="s">
        <v>8136</v>
      </c>
      <c r="C1504" s="16" t="s">
        <v>8137</v>
      </c>
      <c r="D1504" s="16" t="s">
        <v>8137</v>
      </c>
      <c r="E1504" s="16" t="s">
        <v>8137</v>
      </c>
      <c r="H1504" s="16" t="s">
        <v>4111</v>
      </c>
    </row>
    <row r="1505" spans="1:8" x14ac:dyDescent="0.25">
      <c r="A1505" s="16" t="s">
        <v>7993</v>
      </c>
      <c r="B1505" s="16" t="s">
        <v>2337</v>
      </c>
      <c r="C1505" s="16" t="s">
        <v>530</v>
      </c>
      <c r="D1505" s="16" t="s">
        <v>8138</v>
      </c>
      <c r="E1505" s="16" t="s">
        <v>8138</v>
      </c>
      <c r="H1505" s="16" t="s">
        <v>6671</v>
      </c>
    </row>
    <row r="1506" spans="1:8" x14ac:dyDescent="0.25">
      <c r="A1506" s="16" t="s">
        <v>8139</v>
      </c>
      <c r="B1506" s="16" t="s">
        <v>8140</v>
      </c>
      <c r="C1506" s="16" t="s">
        <v>8141</v>
      </c>
      <c r="D1506" s="16" t="s">
        <v>8141</v>
      </c>
      <c r="E1506" s="16" t="s">
        <v>8141</v>
      </c>
    </row>
    <row r="1507" spans="1:8" x14ac:dyDescent="0.25">
      <c r="A1507" s="16" t="s">
        <v>8139</v>
      </c>
      <c r="B1507" s="16" t="s">
        <v>8142</v>
      </c>
      <c r="C1507" s="16" t="s">
        <v>8143</v>
      </c>
      <c r="D1507" s="16" t="s">
        <v>8143</v>
      </c>
      <c r="E1507" s="16" t="s">
        <v>8143</v>
      </c>
    </row>
    <row r="1508" spans="1:8" x14ac:dyDescent="0.25">
      <c r="A1508" s="16" t="s">
        <v>8139</v>
      </c>
      <c r="B1508" s="16" t="s">
        <v>8144</v>
      </c>
      <c r="C1508" s="16" t="s">
        <v>8145</v>
      </c>
      <c r="D1508" s="16" t="s">
        <v>8145</v>
      </c>
      <c r="E1508" s="16" t="s">
        <v>8145</v>
      </c>
    </row>
    <row r="1509" spans="1:8" x14ac:dyDescent="0.25">
      <c r="A1509" s="16" t="s">
        <v>8139</v>
      </c>
      <c r="B1509" s="16" t="s">
        <v>8146</v>
      </c>
      <c r="C1509" s="16" t="s">
        <v>8147</v>
      </c>
      <c r="D1509" s="16" t="s">
        <v>8147</v>
      </c>
      <c r="E1509" s="16" t="s">
        <v>8147</v>
      </c>
    </row>
    <row r="1510" spans="1:8" x14ac:dyDescent="0.25">
      <c r="A1510" s="16" t="s">
        <v>8139</v>
      </c>
      <c r="B1510" s="16" t="s">
        <v>8148</v>
      </c>
      <c r="C1510" s="16" t="s">
        <v>8149</v>
      </c>
      <c r="D1510" s="16" t="s">
        <v>8149</v>
      </c>
      <c r="E1510" s="16" t="s">
        <v>8149</v>
      </c>
    </row>
    <row r="1511" spans="1:8" x14ac:dyDescent="0.25">
      <c r="A1511" s="16" t="s">
        <v>8139</v>
      </c>
      <c r="B1511" s="16" t="s">
        <v>8150</v>
      </c>
      <c r="C1511" s="16" t="s">
        <v>8151</v>
      </c>
      <c r="D1511" s="16" t="s">
        <v>8151</v>
      </c>
      <c r="E1511" s="16" t="s">
        <v>8151</v>
      </c>
    </row>
    <row r="1512" spans="1:8" x14ac:dyDescent="0.25">
      <c r="A1512" s="16" t="s">
        <v>8152</v>
      </c>
      <c r="B1512" s="16" t="s">
        <v>8153</v>
      </c>
      <c r="C1512" s="16" t="s">
        <v>8154</v>
      </c>
      <c r="D1512" s="16" t="s">
        <v>8155</v>
      </c>
      <c r="E1512" s="16" t="s">
        <v>8156</v>
      </c>
    </row>
    <row r="1513" spans="1:8" x14ac:dyDescent="0.25">
      <c r="A1513" s="16" t="s">
        <v>8152</v>
      </c>
      <c r="B1513" s="16" t="s">
        <v>8157</v>
      </c>
      <c r="C1513" s="16" t="s">
        <v>8158</v>
      </c>
      <c r="D1513" s="16" t="s">
        <v>8159</v>
      </c>
      <c r="E1513" s="16" t="s">
        <v>8159</v>
      </c>
    </row>
    <row r="1514" spans="1:8" s="31" customFormat="1" x14ac:dyDescent="0.25">
      <c r="A1514" s="31" t="s">
        <v>8160</v>
      </c>
      <c r="B1514" s="31" t="s">
        <v>5830</v>
      </c>
      <c r="C1514" s="31" t="s">
        <v>1445</v>
      </c>
    </row>
    <row r="1515" spans="1:8" s="31" customFormat="1" x14ac:dyDescent="0.25">
      <c r="A1515" s="31" t="s">
        <v>8160</v>
      </c>
      <c r="B1515" s="31" t="s">
        <v>8161</v>
      </c>
      <c r="C1515" s="31" t="s">
        <v>1448</v>
      </c>
    </row>
    <row r="1516" spans="1:8" s="31" customFormat="1" x14ac:dyDescent="0.25">
      <c r="A1516" s="31" t="s">
        <v>8160</v>
      </c>
      <c r="B1516" s="31" t="s">
        <v>8162</v>
      </c>
      <c r="C1516" s="31" t="s">
        <v>1449</v>
      </c>
    </row>
    <row r="1517" spans="1:8" s="31" customFormat="1" x14ac:dyDescent="0.25">
      <c r="A1517" s="31" t="s">
        <v>8160</v>
      </c>
      <c r="B1517" s="31" t="s">
        <v>8163</v>
      </c>
      <c r="C1517" s="31" t="s">
        <v>1450</v>
      </c>
    </row>
    <row r="1518" spans="1:8" s="31" customFormat="1" x14ac:dyDescent="0.25">
      <c r="A1518" s="31" t="s">
        <v>8160</v>
      </c>
      <c r="B1518" s="31" t="s">
        <v>8164</v>
      </c>
      <c r="C1518" s="31" t="s">
        <v>1446</v>
      </c>
    </row>
    <row r="1519" spans="1:8" s="31" customFormat="1" x14ac:dyDescent="0.25">
      <c r="A1519" s="31" t="s">
        <v>8160</v>
      </c>
      <c r="B1519" s="31" t="s">
        <v>4411</v>
      </c>
      <c r="C1519" s="31" t="s">
        <v>1447</v>
      </c>
    </row>
  </sheetData>
  <autoFilter ref="A1:H1519" xr:uid="{807E814E-88F6-4DA2-93D1-EF4B7352612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a0b5fe5-391f-41b6-811a-90e0518c7af2" xsi:nil="true"/>
    <lcf76f155ced4ddcb4097134ff3c332f xmlns="c228d1bd-650e-48eb-9f39-f684bd7bd257">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93A2E158ED92647AF4EE09E30C26EE1" ma:contentTypeVersion="17" ma:contentTypeDescription="Crée un document." ma:contentTypeScope="" ma:versionID="a77f4ee3e26e98b27ef5226560f80340">
  <xsd:schema xmlns:xsd="http://www.w3.org/2001/XMLSchema" xmlns:xs="http://www.w3.org/2001/XMLSchema" xmlns:p="http://schemas.microsoft.com/office/2006/metadata/properties" xmlns:ns2="fa0b5fe5-391f-41b6-811a-90e0518c7af2" xmlns:ns3="c228d1bd-650e-48eb-9f39-f684bd7bd257" targetNamespace="http://schemas.microsoft.com/office/2006/metadata/properties" ma:root="true" ma:fieldsID="0d208829f0dc46e33b02b936c7edb527" ns2:_="" ns3:_="">
    <xsd:import namespace="fa0b5fe5-391f-41b6-811a-90e0518c7af2"/>
    <xsd:import namespace="c228d1bd-650e-48eb-9f39-f684bd7bd25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LengthInSeconds" minOccurs="0"/>
                <xsd:element ref="ns3:MediaServiceDateTaken" minOccurs="0"/>
                <xsd:element ref="ns2:TaxCatchAll" minOccurs="0"/>
                <xsd:element ref="ns3:MediaServiceGenerationTime" minOccurs="0"/>
                <xsd:element ref="ns3:MediaServiceEventHashCode" minOccurs="0"/>
                <xsd:element ref="ns3:MediaServiceOCR" minOccurs="0"/>
                <xsd:element ref="ns3:MediaServiceLocation" minOccurs="0"/>
                <xsd:element ref="ns3:MediaServiceObjectDetectorVersions" minOccurs="0"/>
                <xsd:element ref="ns3:MediaServiceSearchProperties" minOccurs="0"/>
                <xsd:element ref="ns3: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0b5fe5-391f-41b6-811a-90e0518c7af2" elementFormDefault="qualified">
    <xsd:import namespace="http://schemas.microsoft.com/office/2006/documentManagement/types"/>
    <xsd:import namespace="http://schemas.microsoft.com/office/infopath/2007/PartnerControls"/>
    <xsd:element name="SharedWithUsers" ma:index="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Partagé avec détails" ma:internalName="SharedWithDetails" ma:readOnly="true">
      <xsd:simpleType>
        <xsd:restriction base="dms:Note">
          <xsd:maxLength value="255"/>
        </xsd:restriction>
      </xsd:simpleType>
    </xsd:element>
    <xsd:element name="TaxCatchAll" ma:index="14" nillable="true" ma:displayName="Taxonomy Catch All Column" ma:hidden="true" ma:list="{96dc6f5d-5d37-4265-8955-6aac29463c5b}" ma:internalName="TaxCatchAll" ma:showField="CatchAllData" ma:web="fa0b5fe5-391f-41b6-811a-90e0518c7af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228d1bd-650e-48eb-9f39-f684bd7bd25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dexed="true"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Balises d’image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0D0E371-FF68-4909-9CB0-740F8B141B7A}">
  <ds:schemaRefs>
    <ds:schemaRef ds:uri="http://schemas.microsoft.com/office/2006/metadata/properties"/>
    <ds:schemaRef ds:uri="http://schemas.microsoft.com/office/infopath/2007/PartnerControls"/>
    <ds:schemaRef ds:uri="fa0b5fe5-391f-41b6-811a-90e0518c7af2"/>
    <ds:schemaRef ds:uri="c228d1bd-650e-48eb-9f39-f684bd7bd257"/>
  </ds:schemaRefs>
</ds:datastoreItem>
</file>

<file path=customXml/itemProps2.xml><?xml version="1.0" encoding="utf-8"?>
<ds:datastoreItem xmlns:ds="http://schemas.openxmlformats.org/officeDocument/2006/customXml" ds:itemID="{60408FC1-F8E9-4038-A441-6B9DFE7B25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0b5fe5-391f-41b6-811a-90e0518c7af2"/>
    <ds:schemaRef ds:uri="c228d1bd-650e-48eb-9f39-f684bd7bd25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7A9A394-CF9A-4DAE-8A67-399F3CE0D74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READ_ME</vt:lpstr>
      <vt:lpstr>Table_of_contents</vt:lpstr>
      <vt:lpstr>Data_Analysis</vt:lpstr>
      <vt:lpstr>MDA Country level indicators</vt:lpstr>
      <vt:lpstr>Analysis_variables</vt:lpstr>
      <vt:lpstr>R_file_directory</vt:lpstr>
      <vt:lpstr>Deviations_from_ToR</vt:lpstr>
      <vt:lpstr>Kobo_survey</vt:lpstr>
      <vt:lpstr>Kobo_choices</vt:lpstr>
      <vt:lpstr>Sampling</vt:lpstr>
      <vt:lpstr>Clean_data_HH_level</vt:lpstr>
      <vt:lpstr>Clean_data_IND_level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acted</dc:creator>
  <cp:keywords/>
  <dc:description/>
  <cp:lastModifiedBy>Felicia BULAT</cp:lastModifiedBy>
  <cp:revision/>
  <dcterms:created xsi:type="dcterms:W3CDTF">2015-01-18T18:45:03Z</dcterms:created>
  <dcterms:modified xsi:type="dcterms:W3CDTF">2025-10-01T12:16:44Z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77c96b84-389d-45bc-b71c-e6b46de08ba7</vt:lpwstr>
  </property>
  <property fmtid="{D5CDD505-2E9C-101B-9397-08002B2CF9AE}" pid="3" name="ContentTypeId">
    <vt:lpwstr>0x010100193A2E158ED92647AF4EE09E30C26EE1</vt:lpwstr>
  </property>
  <property fmtid="{D5CDD505-2E9C-101B-9397-08002B2CF9AE}" pid="4" name="MediaServiceImageTags">
    <vt:lpwstr/>
  </property>
</Properties>
</file>